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namedSheetViews/namedSheetView1.xml" ContentType="application/vnd.ms-excel.namedsheetviews+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drawings/drawing10.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namedSheetViews/namedSheetView3.xml" ContentType="application/vnd.ms-excel.namedsheetviews+xml"/>
  <Override PartName="/xl/tables/table2.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always" defaultThemeVersion="166925"/>
  <mc:AlternateContent xmlns:mc="http://schemas.openxmlformats.org/markup-compatibility/2006">
    <mc:Choice Requires="x15">
      <x15ac:absPath xmlns:x15ac="http://schemas.microsoft.com/office/spreadsheetml/2010/11/ac" url="https://quantaservices.sharepoint.com/sites/LUMA/REG/LPRRegulatory/Utility Programs/1._Utility Programs Dockets/1._Federal_Funding (NEPR-MI-2021-0002)/2026-05-xx Final Attachment C/"/>
    </mc:Choice>
  </mc:AlternateContent>
  <xr:revisionPtr revIDLastSave="657" documentId="8_{60AFF786-0F7B-4CAE-B72D-D195213AA602}" xr6:coauthVersionLast="47" xr6:coauthVersionMax="47" xr10:uidLastSave="{AE02D911-D947-4716-B97E-590E8B5AFDEF}"/>
  <bookViews>
    <workbookView xWindow="-120" yWindow="-120" windowWidth="38640" windowHeight="15720" tabRatio="659" firstSheet="17" activeTab="18" xr2:uid="{943E7D0E-2720-4CEE-9E99-7E81AB475F1C}"/>
  </bookViews>
  <sheets>
    <sheet name="FAASt - LUMA Exhibit 2, 3 &amp; 4 " sheetId="44" state="hidden" r:id="rId1"/>
    <sheet name="GP" sheetId="32" state="hidden" r:id="rId2"/>
    <sheet name="Sheet4" sheetId="67" state="hidden" r:id="rId3"/>
    <sheet name="Analisis  (CS)" sheetId="65" state="hidden" r:id="rId4"/>
    <sheet name="Summary  (Updated)" sheetId="81" state="hidden" r:id="rId5"/>
    <sheet name="Sheet6" sheetId="71" state="hidden" r:id="rId6"/>
    <sheet name="Sheet7" sheetId="72" state="hidden" r:id="rId7"/>
    <sheet name="Sheet2" sheetId="61" state="hidden" r:id="rId8"/>
    <sheet name="Reference" sheetId="60" state="hidden" r:id="rId9"/>
    <sheet name="Sheet5" sheetId="73" state="hidden" r:id="rId10"/>
    <sheet name=" LUMA Exhibit 2 (70)" sheetId="40" state="hidden" r:id="rId11"/>
    <sheet name="LUMA Exhibit 3" sheetId="41" state="hidden" r:id="rId12"/>
    <sheet name="EX-4 289" sheetId="46" state="hidden" r:id="rId13"/>
    <sheet name="Exhibit 4" sheetId="45" state="hidden" r:id="rId14"/>
    <sheet name="MPL" sheetId="47" state="hidden" r:id="rId15"/>
    <sheet name="Attachment A (Updated)" sheetId="79" state="hidden" r:id="rId16"/>
    <sheet name="Attachment B (Updated)" sheetId="80" state="hidden" r:id="rId17"/>
    <sheet name="Summary" sheetId="87" r:id="rId18"/>
    <sheet name="Attachment C" sheetId="84" r:id="rId19"/>
    <sheet name="LUMA Exhibit 2_TEST" sheetId="75" state="hidden" r:id="rId20"/>
    <sheet name="Attachment A Withdrawn_TEST" sheetId="76" state="hidden" r:id="rId21"/>
    <sheet name="Analisis" sheetId="66" state="hidden" r:id="rId22"/>
    <sheet name="Streetlight " sheetId="69" state="hidden" r:id="rId23"/>
    <sheet name="Analisis (LJ) " sheetId="64" state="hidden" r:id="rId24"/>
    <sheet name="Individual Sheet Query" sheetId="68" state="hidden" r:id="rId25"/>
    <sheet name="E3-LUMA Consolidated List" sheetId="62" state="hidden" r:id="rId26"/>
    <sheet name="E3 -LUMA's Inactive Projects" sheetId="63" state="hidden" r:id="rId27"/>
    <sheet name="To Discuss" sheetId="54" state="hidden" r:id="rId28"/>
    <sheet name="Sheet3" sheetId="55" state="hidden" r:id="rId29"/>
    <sheet name="Pending" sheetId="52" state="hidden" r:id="rId30"/>
    <sheet name="ISODSOW_Delete" sheetId="49" state="hidden" r:id="rId31"/>
    <sheet name="FAASt - Obligations Summary (3)" sheetId="27" state="hidden" r:id="rId32"/>
    <sheet name="Sheet1" sheetId="21" state="hidden" r:id="rId33"/>
    <sheet name="Additional Projects 7-31" sheetId="6" state="hidden" r:id="rId34"/>
    <sheet name="Amendment Request" sheetId="13" state="hidden" r:id="rId35"/>
    <sheet name="Revisions 7-7" sheetId="5" state="hidden" r:id="rId36"/>
    <sheet name="Streetlights" sheetId="17" state="hidden" r:id="rId37"/>
    <sheet name="July-Luma Reconsideration Proj." sheetId="12" state="hidden" r:id="rId38"/>
  </sheets>
  <externalReferences>
    <externalReference r:id="rId3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M">#REF!</definedName>
    <definedName name="\Q">#REF!</definedName>
    <definedName name="\Z">#REF!</definedName>
    <definedName name="______Pen1">#REF!</definedName>
    <definedName name="_____12373990" hidden="1">#REF!</definedName>
    <definedName name="_____20316327"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___DAT1">#REF!</definedName>
    <definedName name="_____DAT10">#REF!</definedName>
    <definedName name="_____DAT1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Pen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0">#REF!</definedName>
    <definedName name="____Pen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Pen1">#REF!</definedName>
    <definedName name="___PLT07">#REF!</definedName>
    <definedName name="___PLT09">#REF!</definedName>
    <definedName name="___PLT22">#REF!</definedName>
    <definedName name="___PLT29">#REF!</definedName>
    <definedName name="___PLT39">#REF!</definedName>
    <definedName name="___PLT40">#REF!</definedName>
    <definedName name="___PLT42">#REF!</definedName>
    <definedName name="___PLT52">#REF!</definedName>
    <definedName name="___PLT53">#REF!</definedName>
    <definedName name="___PLT54">#REF!</definedName>
    <definedName name="___PLT55">#REF!</definedName>
    <definedName name="___PLT61">#REF!</definedName>
    <definedName name="___PLT62">#REF!</definedName>
    <definedName name="___PLT68">#REF!</definedName>
    <definedName name="___PLT72">#REF!</definedName>
    <definedName name="___PLT75">#REF!</definedName>
    <definedName name="__123Graph_A" hidden="1">#REF!</definedName>
    <definedName name="__123Graph_A2" hidden="1">#REF!</definedName>
    <definedName name="__123Graph_ADSM" hidden="1">#REF!</definedName>
    <definedName name="__123Graph_AGraph17" hidden="1">#REF!</definedName>
    <definedName name="__123Graph_AGROSSREQ" hidden="1">#REF!</definedName>
    <definedName name="__123Graph_APEAKS" hidden="1">#REF!</definedName>
    <definedName name="__123Graph_APKDEMAND" hidden="1">#REF!</definedName>
    <definedName name="__123Graph_APOPSALES" hidden="1">#REF!</definedName>
    <definedName name="__123Graph_ASALEBAND" hidden="1">#REF!</definedName>
    <definedName name="__123Graph_ASALECOMP" hidden="1">#REF!</definedName>
    <definedName name="__123Graph_ASALES" hidden="1">#REF!</definedName>
    <definedName name="__123Graph_ATAB13" hidden="1">#REF!</definedName>
    <definedName name="__123Graph_AUSERATE" hidden="1">#REF!</definedName>
    <definedName name="__123Graph_B" hidden="1">#REF!</definedName>
    <definedName name="__123Graph_BGraph17" hidden="1">#REF!</definedName>
    <definedName name="__123Graph_BGROSSREQ" hidden="1">#REF!</definedName>
    <definedName name="__123Graph_BPEAKS" hidden="1">#REF!</definedName>
    <definedName name="__123Graph_BPKDEMAND" hidden="1">#REF!</definedName>
    <definedName name="__123Graph_BPOPSALES" hidden="1">#REF!</definedName>
    <definedName name="__123Graph_BSALEBAND" hidden="1">#REF!</definedName>
    <definedName name="__123Graph_BSALECOMP" hidden="1">#REF!</definedName>
    <definedName name="__123Graph_BSALES" hidden="1">#REF!</definedName>
    <definedName name="__123Graph_BTAB13" hidden="1">#REF!</definedName>
    <definedName name="__123Graph_BUSERATE" hidden="1">#REF!</definedName>
    <definedName name="__123Graph_C" hidden="1">#REF!</definedName>
    <definedName name="__123Graph_CGraph17" hidden="1">#REF!</definedName>
    <definedName name="__123Graph_CGROSSREQ" hidden="1">#REF!</definedName>
    <definedName name="__123Graph_CPEAKS" hidden="1">#REF!</definedName>
    <definedName name="__123Graph_CPKDEMAND" hidden="1">#REF!</definedName>
    <definedName name="__123Graph_CSALEBAND" hidden="1">#REF!</definedName>
    <definedName name="__123Graph_CSALES" hidden="1">#REF!</definedName>
    <definedName name="__123Graph_CTAB13" hidden="1">#REF!</definedName>
    <definedName name="__123Graph_D" hidden="1">#REF!</definedName>
    <definedName name="__123Graph_DGraph17" hidden="1">#REF!</definedName>
    <definedName name="__123Graph_DPEAKS" hidden="1">#REF!</definedName>
    <definedName name="__123Graph_DSALES" hidden="1">#REF!</definedName>
    <definedName name="__123Graph_DTAB13" hidden="1">#REF!</definedName>
    <definedName name="__123Graph_EGraph17" hidden="1">#REF!</definedName>
    <definedName name="__123Graph_ETAB13" hidden="1">#REF!</definedName>
    <definedName name="__123Graph_FTAB13" hidden="1">#REF!</definedName>
    <definedName name="__123Graph_X" hidden="1">#REF!</definedName>
    <definedName name="__123Graph_XDSM" hidden="1">#REF!</definedName>
    <definedName name="__123Graph_XGROSSREQ" hidden="1">#REF!</definedName>
    <definedName name="__123Graph_XPEAKS" hidden="1">#REF!</definedName>
    <definedName name="__123Graph_XPKDEMAND" hidden="1">#REF!</definedName>
    <definedName name="__123Graph_XPOPSALES" hidden="1">#REF!</definedName>
    <definedName name="__123Graph_XSALEBAND" hidden="1">#REF!</definedName>
    <definedName name="__123Graph_XSALECOMP" hidden="1">#REF!</definedName>
    <definedName name="__123Graph_XSALES" hidden="1">#REF!</definedName>
    <definedName name="__123Graph_XTAB13" hidden="1">#REF!</definedName>
    <definedName name="__123Graph_XUSERATE" hidden="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_FDS_UNIQUE_RANGE_ID_GENERATOR_COUNTER" hidden="1">3</definedName>
    <definedName name="__IntlFixup" hidden="1">TRUE</definedName>
    <definedName name="__old1">#REF!</definedName>
    <definedName name="__Pen1">#REF!</definedName>
    <definedName name="__PLT07">#REF!</definedName>
    <definedName name="__PLT09">#REF!</definedName>
    <definedName name="__PLT22">#REF!</definedName>
    <definedName name="__PLT29">#REF!</definedName>
    <definedName name="__PLT39">#REF!</definedName>
    <definedName name="__PLT40">#REF!</definedName>
    <definedName name="__PLT42">#REF!</definedName>
    <definedName name="__PLT52">#REF!</definedName>
    <definedName name="__PLT53">#REF!</definedName>
    <definedName name="__PLT54">#REF!</definedName>
    <definedName name="__PLT55">#REF!</definedName>
    <definedName name="__PLT61">#REF!</definedName>
    <definedName name="__PLT62">#REF!</definedName>
    <definedName name="__PLT68">#REF!</definedName>
    <definedName name="__PLT72">#REF!</definedName>
    <definedName name="__PLT75">#REF!</definedName>
    <definedName name="_1__123Graph_ACHART_1" hidden="1">#REF!</definedName>
    <definedName name="_1__123Graph_AR_M_MARG" hidden="1">#REF!</definedName>
    <definedName name="_1__FDSAUDITLINK__" localSheetId="10"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21"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3"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23"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5"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20"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6"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8"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26"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25"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2"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3"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9"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1"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35"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17"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4"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localSheetId="27"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0__123Graph_DCHART_1" hidden="1">#REF!</definedName>
    <definedName name="_11__123Graph_DCHART_3" hidden="1">#REF!</definedName>
    <definedName name="_123Graph_A" hidden="1">#REF!</definedName>
    <definedName name="_2__123Graph_ACHART_2" hidden="1">#REF!</definedName>
    <definedName name="_2__FDSAUDITLINK__" localSheetId="10"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21"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3"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23"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5"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20"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6"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8"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26"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25"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2"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3"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9"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1"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35"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17"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4"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localSheetId="27"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3__123Graph_ACHART_1" hidden="1">#REF!</definedName>
    <definedName name="_3__123Graph_ACHART_3" hidden="1">#REF!</definedName>
    <definedName name="_3__123Graph_XCHART_2" hidden="1">#REF!</definedName>
    <definedName name="_3_0__123Grap" hidden="1">#REF!</definedName>
    <definedName name="_4__123Graph_BCHART_1" hidden="1">#REF!</definedName>
    <definedName name="_5__123Graph_BCHART_2" hidden="1">#REF!</definedName>
    <definedName name="_5__123Graph_CCHART_1" hidden="1">#REF!</definedName>
    <definedName name="_6__123Graph_ACHART_2" hidden="1">#REF!</definedName>
    <definedName name="_6__123Graph_BCHART_3" hidden="1">#REF!</definedName>
    <definedName name="_6__123Graph_DCHART_1" hidden="1">#REF!</definedName>
    <definedName name="_7__123Graph_CCHART_1" hidden="1">#REF!</definedName>
    <definedName name="_7__123Graph_XCHART_2" hidden="1">#REF!</definedName>
    <definedName name="_8__123Graph_CCHART_2" hidden="1">#REF!</definedName>
    <definedName name="_8__123Graph_XCHART_3" hidden="1">#REF!</definedName>
    <definedName name="_9__123Graph_CCHART_3" hidden="1">#REF!</definedName>
    <definedName name="_9__123Graph_XCHART_2" hidden="1">#REF!</definedName>
    <definedName name="_AI"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07DA9FFF1A24B3880C06A402B2B4FD3.edm" hidden="1">#REF!</definedName>
    <definedName name="_bdm.010A9378253F4D9A9333BCCC196821ED.edm" hidden="1">#REF!</definedName>
    <definedName name="_bdm.012B514B240349B5B3B8B15C551D8ED1.edm" hidden="1">#REF!</definedName>
    <definedName name="_bdm.014909A86E9743F98C25827C930CDF75.edm" hidden="1">#REF!</definedName>
    <definedName name="_bdm.014FD9419BB94533AF28C034C312B1BE.edm" hidden="1">#REF!</definedName>
    <definedName name="_bdm.0168A31F89FA45178C54901BEC1A312E.edm" hidden="1">#REF!</definedName>
    <definedName name="_bdm.01A5D08F6C2F422AB078BE2F77E8326F.edm" hidden="1">#REF!</definedName>
    <definedName name="_bdm.02D2A3F8EC364279BA6AFEB053B1813F.edm" hidden="1">#REF!</definedName>
    <definedName name="_bdm.030C556F454E4AA4B46B9647923BF9E7.edm" hidden="1">#REF!</definedName>
    <definedName name="_bdm.0395B28136BB44648691E171D5030969.edm" hidden="1">#REF!</definedName>
    <definedName name="_bdm.04BB728768D4422EA087FBDC3A982F87.edm" hidden="1">#REF!</definedName>
    <definedName name="_bdm.052BB30A717F41E8A899D54137B60923.edm" hidden="1">#REF!</definedName>
    <definedName name="_bdm.064AC2B61AF64717AF059750D90E6682.edm" hidden="1">#REF!</definedName>
    <definedName name="_bdm.088449BAA31746A6BC5F8A0609784002.edm" hidden="1">#REF!</definedName>
    <definedName name="_bdm.08A2EAD6C7EF488F90C9EFC244D8A1FF.edm" hidden="1">#REF!</definedName>
    <definedName name="_bdm.08A85731558B4A86AD8F0AC33A811556.edm" hidden="1">#REF!</definedName>
    <definedName name="_bdm.08DAF7D0086B4AEA9A920AC854BB6EDE.edm" hidden="1">#REF!</definedName>
    <definedName name="_bdm.095e75f33956414fae7b0c9bbb98fade.edm" hidden="1">#REF!</definedName>
    <definedName name="_bdm.096AABACCEBE4E86AA2BC5075772C1A0.edm" hidden="1">#REF!</definedName>
    <definedName name="_bdm.09AD68DE047B446FAAED0DD5783E4C83.edm" hidden="1">#REF!</definedName>
    <definedName name="_bdm.0A0D3BB6784E4FC68E35057258E88DB7.edm" hidden="1">#REF!</definedName>
    <definedName name="_bdm.0A5638DF04464FD19C86CD7426861B77.edm" hidden="1">#REF!</definedName>
    <definedName name="_bdm.0A62019ADFF34E429B4518A800F844EF.edm" hidden="1">#REF!</definedName>
    <definedName name="_bdm.0ABE35F2A6514D4D8AF7DD52DDF41A36.edm" hidden="1">#REF!</definedName>
    <definedName name="_bdm.0adb93bbf74446e6827eeefb83e21a2a.edm" hidden="1">#REF!</definedName>
    <definedName name="_bdm.0B1A2F4FCE4146558A97C33638E75A6B.edm" hidden="1">#REF!</definedName>
    <definedName name="_bdm.0BBF9EAB14644456B3FC7871364278BB.edm" hidden="1">#REF!</definedName>
    <definedName name="_bdm.0BE00C9D1EF24242964F123AC2C1B650.edm" hidden="1">#REF!</definedName>
    <definedName name="_bdm.0C3795965D2C439BB070D90F8705074B.edm" hidden="1">#REF!</definedName>
    <definedName name="_bdm.0C780A47A4DE4B538540DC8B248FAF39.edm" hidden="1">#REF!</definedName>
    <definedName name="_bdm.0C847BE07EAB4AAAB9BF9E2C57846725.edm" hidden="1">#REF!</definedName>
    <definedName name="_bdm.0D3020E696484CBFA5C1CA6FF1A9B582.edm" hidden="1">#REF!</definedName>
    <definedName name="_bdm.0D352A43F1314CF7A0322FF94B55CD85.edm" hidden="1">#REF!</definedName>
    <definedName name="_bdm.0D955F2BB21E407F8C0715C21A0385BE.edm" hidden="1">#REF!</definedName>
    <definedName name="_bdm.0DB29B86D71D449ABB9CCAE937EB149E.edm" hidden="1">#REF!</definedName>
    <definedName name="_bdm.0E4971F53EF04FC4B9A64CBF1A64A473.edm" hidden="1">#REF!</definedName>
    <definedName name="_bdm.0E59881AC0E44B969D48761DB6FC33B5.edm" hidden="1">#REF!</definedName>
    <definedName name="_bdm.0EC063F1BC5E4E5189F8D98E51747DD2.edm" hidden="1">#REF!</definedName>
    <definedName name="_bdm.0F26F8F36DB345DDA1A63F93CD41CFDA.edm" hidden="1">#REF!</definedName>
    <definedName name="_bdm.0FCC1F89FBF34EB99169090ED52E7A60.edm" hidden="1">#REF!</definedName>
    <definedName name="_bdm.10169B4E0C2F405786DCE17D58494C37.edm" hidden="1">#REF!</definedName>
    <definedName name="_bdm.10AC7229ABC045988470F530BDB8FD24.edm" hidden="1">#REF!</definedName>
    <definedName name="_bdm.10B50A1C601847A1A9BD2B6DF910ACD9.edm" hidden="1">#REF!</definedName>
    <definedName name="_bdm.10D93BEBBF2D474991ED848FCA183051.edm" hidden="1">#REF!</definedName>
    <definedName name="_bdm.10D97ED6394F433693AB6303D7A05D6D.edm" hidden="1">#REF!</definedName>
    <definedName name="_bdm.114A00E52A7B4DB2ACBD3AE6B26751B9.edm" hidden="1">#REF!</definedName>
    <definedName name="_bdm.114BD2D9434C4804858340B2D1A2AAC2.edm" hidden="1">#REF!</definedName>
    <definedName name="_bdm.118EBE39507E48D6978E4A62CDE74FC4.edm" hidden="1">#REF!</definedName>
    <definedName name="_bdm.12065311615B452E8A1D971DEB48F0D4.edm" hidden="1">#REF!</definedName>
    <definedName name="_bdm.12D50E50C6B44E88963D5E94B7F175B7.edm" hidden="1">#REF!</definedName>
    <definedName name="_bdm.12DD46377C6441FA81F17F03AABCF4D4.edm" hidden="1">#REF!</definedName>
    <definedName name="_bdm.132001DC9FC7472C92D6EB624351D766.edm" hidden="1">#REF!</definedName>
    <definedName name="_bdm.13DE345FE97246DB9C78120DDD4F0A2E.edm" hidden="1">#REF!</definedName>
    <definedName name="_bdm.13F7B388BA5D46C9ADB362C7CCC85499.edm" hidden="1">#REF!</definedName>
    <definedName name="_bdm.146107F83EA9436EAA2202DF51117651.edm" hidden="1">#REF!</definedName>
    <definedName name="_bdm.151AED242EF8497CB03973CC6D00C923.edm" hidden="1">#REF!</definedName>
    <definedName name="_bdm.15C491D7403F48E9A15BE99533310FFE.edm" hidden="1">#REF!</definedName>
    <definedName name="_bdm.15CA6C6022164539812E9A570E6DC069.edm" hidden="1">#REF!</definedName>
    <definedName name="_bdm.15EFB2419D5A40EE9C5AEF0EA2116697.edm" hidden="1">#REF!</definedName>
    <definedName name="_bdm.17DC7B2D54AD46C887F9602D206FD5F9.edm" hidden="1">#REF!</definedName>
    <definedName name="_bdm.17DEB480747D46808A5B89C034BADCD9.edm" hidden="1">#REF!</definedName>
    <definedName name="_bdm.181FA2305F5B45B78CE602CB2C5E433B.edm" hidden="1">#REF!</definedName>
    <definedName name="_bdm.187211B8D41A4285A834DD51C04DDD9E.edm" hidden="1">#REF!</definedName>
    <definedName name="_bdm.18B464A4D23B40DD85AC54E29BBE649A.edm" hidden="1">#REF!</definedName>
    <definedName name="_bdm.19CC71BA443E43E790CF72EB1FEDFE17.edm" hidden="1">#REF!</definedName>
    <definedName name="_bdm.19FA7B0CB03F40D2AB7F3716491D560F.edm" hidden="1">#REF!</definedName>
    <definedName name="_bdm.1A106952789A4809B0A3FD22D56A5F98.edm" hidden="1">#REF!</definedName>
    <definedName name="_bdm.1A97AC09F47545F090FD812359C834BE.edm" hidden="1">#REF!</definedName>
    <definedName name="_bdm.1A9F4C45A4D14D3BB9E4726E1A0AAFAC.edm" hidden="1">#REF!</definedName>
    <definedName name="_bdm.1AB4114314CC4150B8008EE667C5AC01.edm" hidden="1">#REF!</definedName>
    <definedName name="_bdm.1AF224DD9F4A40459B90C5EB20A40FB6.edm" hidden="1">#REF!</definedName>
    <definedName name="_bdm.1B23FC1BF7164055A855A8279767164D.edm" hidden="1">#REF!</definedName>
    <definedName name="_bdm.1B9E1D543E3D4B3E92B7A4DA7B42B394.edm" hidden="1">#REF!</definedName>
    <definedName name="_bdm.1D19FE5A465C47E19B50C8E10166A8C7.edm" hidden="1">#REF!</definedName>
    <definedName name="_bdm.1D5C3B37790148C49EFC0B4AED827FD6.edm" hidden="1">#REF!</definedName>
    <definedName name="_bdm.1D9C2D39E4DE47BFA3943A8AD6982385.edm" hidden="1">#REF!</definedName>
    <definedName name="_bdm.1DDEC1AE8F904EB3B73D018D2EA990CF.edm" hidden="1">#REF!</definedName>
    <definedName name="_bdm.1E8AD45849714CF7BE90F7FD3128C13D.edm" hidden="1">#REF!</definedName>
    <definedName name="_bdm.1F4535C6D2244861B1EA36F864F2906F.edm" hidden="1">#REF!</definedName>
    <definedName name="_bdm.1FAA51C0CFDE4A56B128F0ED065AEAB2.edm" hidden="1">#REF!</definedName>
    <definedName name="_bdm.1FE009E7B07349F59E4C8C00C836A38B.edm" hidden="1">#REF!</definedName>
    <definedName name="_bdm.20048A88C04F406D91BCE7997EDB3F8A.edm" hidden="1">#REF!</definedName>
    <definedName name="_bdm.204033D4E7FD4DE6A67166AE14521930.edm" hidden="1">#REF!</definedName>
    <definedName name="_bdm.20674C926BC44159B274266742A718B5.edm" hidden="1">#REF!</definedName>
    <definedName name="_bdm.2068B289F7124477B5B392A2E6CDB6B6.edm" hidden="1">#REF!</definedName>
    <definedName name="_bdm.212CCB2F57C74230B782558263FFFC3A.edm" hidden="1">#REF!</definedName>
    <definedName name="_bdm.21405EE0002E45918633A5A180B141B1.edm" hidden="1">#REF!</definedName>
    <definedName name="_bdm.2169A947C5E243ACAA13C7914B2179DA.edm" hidden="1">#REF!</definedName>
    <definedName name="_bdm.2194554B47C44E6B89784F1F9FEF05AE.edm" hidden="1">#REF!</definedName>
    <definedName name="_bdm.21E1CE2BC7BA4E318805052D54B6986C.edm" hidden="1">#REF!</definedName>
    <definedName name="_bdm.229B6B7ED007421DB3495C71C0BAECA3.edm" hidden="1">#REF!</definedName>
    <definedName name="_bdm.22E2088224794F52B0BFD5766DA4174C.edm" hidden="1">#REF!</definedName>
    <definedName name="_bdm.22FB8D93224345C6A0AE9ADCB8B4F320.edm" hidden="1">#REF!</definedName>
    <definedName name="_bdm.23E72B0C71D44920BEAEFA70A41E77A2.edm" hidden="1">#REF!</definedName>
    <definedName name="_bdm.24A0CA1DA9B1445A82F79A325545B237.edm" hidden="1">#REF!</definedName>
    <definedName name="_bdm.253111282C4748A390FF892205D16881.edm" hidden="1">#REF!</definedName>
    <definedName name="_bdm.254C92CDBBC0478BA74375E9C3DCAB8F.edm" hidden="1">#REF!</definedName>
    <definedName name="_bdm.26A58C6799FE4B9BBECBB92B5369CB84.edm" hidden="1">#REF!</definedName>
    <definedName name="_bdm.26E116453DD846769495FD60E05C1276.edm" hidden="1">#REF!</definedName>
    <definedName name="_bdm.277E2C146AEE40F7989FD5942E158835.edm" hidden="1">#REF!</definedName>
    <definedName name="_bdm.279A9A2A93EA4E5D949F6A15EA1047D5.edm" hidden="1">#REF!</definedName>
    <definedName name="_bdm.27B33B34E6CC405781E93553EAFE0C4B.edm" hidden="1">#REF!</definedName>
    <definedName name="_bdm.280C6671AB5D415285E155CAE27F9D45.edm" hidden="1">#REF!</definedName>
    <definedName name="_bdm.280EF4D81677471CA480BCF992AE4AA0.edm" hidden="1">#REF!</definedName>
    <definedName name="_bdm.286F02DFF0B04780A3AAEE122BFC7D01.edm" hidden="1">#REF!</definedName>
    <definedName name="_bdm.28A1D3746F574BBC95E4A5C9901F6840.edm" hidden="1">#REF!</definedName>
    <definedName name="_bdm.29427F0F0A3741AFA1F357510EC8EFB5.edm" hidden="1">#REF!</definedName>
    <definedName name="_bdm.29A5F7251718472DBF8EC10D6F47AF82.edm" hidden="1">#REF!</definedName>
    <definedName name="_bdm.29A8DEA56E354F50A376E03412D1EECF.edm" hidden="1">#REF!</definedName>
    <definedName name="_bdm.29BD6D4D72E54278AA75356D36C8979F.edm" hidden="1">#REF!</definedName>
    <definedName name="_bdm.29FA67C1CA3840E4A0AAA2815A8E6AAB.edm" hidden="1">#REF!</definedName>
    <definedName name="_bdm.2A0A0A3D45E6446EADFBB6EEA661CB89.edm" hidden="1">#REF!</definedName>
    <definedName name="_bdm.2A375273CB374F849F084660C812AB75.edm" hidden="1">#REF!</definedName>
    <definedName name="_bdm.2AC88341863042D39DD793490E9CF5AD.edm" hidden="1">#REF!</definedName>
    <definedName name="_bdm.2BF55392D20841768C952DE83AA1D50D.edm" hidden="1">#REF!</definedName>
    <definedName name="_bdm.2CC6D43D6ED84872A620B0763CBA572D.edm" hidden="1">#REF!</definedName>
    <definedName name="_bdm.2CFC653A5AAD4980BED16DC7A4E5A3EC.edm" hidden="1">#REF!</definedName>
    <definedName name="_bdm.2E74299C8FC94C5DA8784E6542CB9BDF.edm" hidden="1">#REF!</definedName>
    <definedName name="_bdm.2E9FA2B128264948852601A06485ABDD.edm" hidden="1">#REF!</definedName>
    <definedName name="_bdm.2EBACA452A1E47089D72D13752222822.edm" hidden="1">#REF!</definedName>
    <definedName name="_bdm.302AEF9998014DEDBA9F89EF1C58229E.edm" hidden="1">#REF!</definedName>
    <definedName name="_bdm.31482FC2B60143D199154B8E3F4D6270.edm" hidden="1">#REF!</definedName>
    <definedName name="_bdm.3174D92AA91E48C0AE57AE83C0ADC66C.edm" hidden="1">#REF!</definedName>
    <definedName name="_bdm.3231B8680EDE48089035B40C33AD1D01.edm" hidden="1">#REF!</definedName>
    <definedName name="_bdm.3252EBB82FE743C493C0C2FE8447FCB0.edm" hidden="1">#REF!</definedName>
    <definedName name="_bdm.325DC76F37534ADBA7BB49055941CC1E.edm" hidden="1">#REF!</definedName>
    <definedName name="_bdm.32BAE8BC047B44F9885139E2871805A1.edm" hidden="1">#REF!</definedName>
    <definedName name="_bdm.32E81A490C774BA0ADFAE2DD77D89326.edm" hidden="1">#REF!</definedName>
    <definedName name="_bdm.330A9E2D2B99482BAA8496990B2E620D.edm" hidden="1">#REF!</definedName>
    <definedName name="_bdm.331EE80E7704459F8CEAA3735694853B.edm" hidden="1">#REF!</definedName>
    <definedName name="_bdm.3343421F03EE4BDBB39293DA5277F05C.edm" hidden="1">#REF!</definedName>
    <definedName name="_bdm.339034F314134D42957E66328E7CD18D.edm" hidden="1">#REF!</definedName>
    <definedName name="_bdm.33F6151ACF4E4842AB3CFF792D830942.edm" hidden="1">#REF!</definedName>
    <definedName name="_bdm.34021E35A6AC4F9697F99851338E222A.edm" hidden="1">#REF!</definedName>
    <definedName name="_bdm.34D3573A00534443B441326C124CEA22.edm" hidden="1">#REF!</definedName>
    <definedName name="_bdm.3511979C938B4616B6443B293864016F.edm" hidden="1">#REF!</definedName>
    <definedName name="_bdm.3545500F9270452B9B23316422589FF4.edm" hidden="1">#REF!</definedName>
    <definedName name="_bdm.3584369E21574DB49E4D2836868ECB6B.edm" hidden="1">#REF!</definedName>
    <definedName name="_bdm.362E5B2DED8F4DF997011335B58FF561.edm" hidden="1">#REF!</definedName>
    <definedName name="_bdm.362F93E0734E4C17B8CE33C889922545.edm" hidden="1">#REF!</definedName>
    <definedName name="_bdm.365898BE240F49D6B4E03466F9746A37.edm" hidden="1">#REF!</definedName>
    <definedName name="_bdm.36B22EE9B5E243BD8CC7CE7367590C96.edm" hidden="1">#REF!</definedName>
    <definedName name="_bdm.3703B92C84B945D5B8DF139F1B614F46.edm" hidden="1">#REF!</definedName>
    <definedName name="_bdm.37836D4EB00A4969A622C281B90195E3.edm" hidden="1">#REF!</definedName>
    <definedName name="_bdm.37F59065BC0A44CB8E73EE670364384D.edm" hidden="1">#REF!</definedName>
    <definedName name="_bdm.380e1303da744dfdbf6ccba50b770a08.edm" hidden="1">#REF!</definedName>
    <definedName name="_bdm.381D18AF4C274DF99C07127C45DA893F.edm" hidden="1">#REF!</definedName>
    <definedName name="_bdm.388329A8A19B493485F732848F0D399C.edm" hidden="1">#REF!</definedName>
    <definedName name="_bdm.3A5F0806113E4D559180388678BAD34B.edm" hidden="1">#REF!</definedName>
    <definedName name="_bdm.3A755E462DB44ABB95114AC6ADC0C01C.edm" hidden="1">#REF!</definedName>
    <definedName name="_bdm.3A7678B3FD524A379C77A0585BB487F9.edm" hidden="1">#REF!</definedName>
    <definedName name="_bdm.3AAE31775C5B4D0085A34141356E0688.edm" hidden="1">#REF!</definedName>
    <definedName name="_bdm.3AB093C3EB7F4F2F9E6D294716E9CCDD.edm" hidden="1">#REF!</definedName>
    <definedName name="_bdm.3C74707BA0C8456C9D40F04A42BB718D.edm" hidden="1">#REF!</definedName>
    <definedName name="_bdm.3C82B3B306E64988837D10AEAD1D2A39.edm" hidden="1">#REF!</definedName>
    <definedName name="_bdm.3C90301110154C819C3E44756499A5BC.edm" hidden="1">#REF!</definedName>
    <definedName name="_bdm.3CAC183FF6524603A1F955C44FD55E37.edm" hidden="1">#REF!</definedName>
    <definedName name="_bdm.3D6F98AA84A9487AB5F76395306C5216.edm" hidden="1">#REF!</definedName>
    <definedName name="_bdm.3F2EEFCF216C41E3A1FCDD3A55C4389F.edm" hidden="1">#REF!</definedName>
    <definedName name="_bdm.3F800E3398F241339C23921006FAEF61.edm" hidden="1">#REF!</definedName>
    <definedName name="_bdm.405C004A074C4D6E9F8BAA41EB5B8399.edm" hidden="1">#REF!</definedName>
    <definedName name="_bdm.41A07C48F9614873A28828165A3A490B.edm" hidden="1">#REF!</definedName>
    <definedName name="_bdm.41A158B4443A4F0E9351F740685026DD.edm" hidden="1">#REF!</definedName>
    <definedName name="_bdm.41C85F0FE3FB4919ACB17FA967360358.edm" hidden="1">#REF!</definedName>
    <definedName name="_bdm.41F0161B9BF14089BB229E0A44AC1416.edm" hidden="1">#REF!</definedName>
    <definedName name="_bdm.420E3AF906204180A0611595F1B3C679.edm" hidden="1">#REF!</definedName>
    <definedName name="_bdm.4270826897D24BEC8A041699E74BCC8D.edm" hidden="1">#REF!</definedName>
    <definedName name="_bdm.4296F7228866488EABE8DEA08E27D035.edm" hidden="1">#REF!</definedName>
    <definedName name="_bdm.42DA4DFFF276482EBBAFBE93637D56AD.edm" hidden="1">#REF!</definedName>
    <definedName name="_bdm.42E0335BEFD241B0B288722F3198CEDA.edm" hidden="1">#REF!</definedName>
    <definedName name="_bdm.42E704B0282846F2819CAC11DFF59D05.edm" hidden="1">#REF!</definedName>
    <definedName name="_bdm.42F7BEBE610144CDA37EFDA28525957B.edm" hidden="1">#REF!</definedName>
    <definedName name="_bdm.439242C05CED4072A43F23FD90F3A11B.edm" hidden="1">#REF!</definedName>
    <definedName name="_bdm.43C7F5E040C04DBAAE7400C2289F8C37.edm" hidden="1">#REF!</definedName>
    <definedName name="_bdm.43CCAB120674459A9BD182A2FE52ECE0.edm" hidden="1">#REF!</definedName>
    <definedName name="_bdm.449CF6590E9D49499303BE4FAE367FA0.edm" hidden="1">#REF!</definedName>
    <definedName name="_bdm.4529469ADD094D08A1323894B42DAC7F.edm" hidden="1">#REF!</definedName>
    <definedName name="_bdm.45D29FF237F647BB8C396426A76215C9.edm" hidden="1">#REF!</definedName>
    <definedName name="_bdm.45DF25CC032745CC8DD229D74F642FC5.edm" hidden="1">#REF!</definedName>
    <definedName name="_bdm.46158C6B2654486D8C95D1FA19AB959E.edm" hidden="1">#REF!</definedName>
    <definedName name="_bdm.4744EA03F0814EA4880413EC1A04CB08.edm" hidden="1">#REF!</definedName>
    <definedName name="_bdm.480114A978B24603AB33D87B9613697E.edm" hidden="1">#REF!</definedName>
    <definedName name="_bdm.497F7A870AD744BD9769A95B16151C2D.edm" hidden="1">#REF!</definedName>
    <definedName name="_bdm.49839103C83A42EE84CD8C2DBEF4C623.edm" hidden="1">#REF!</definedName>
    <definedName name="_bdm.4A008FBE106049018107EC0154D0EDA0.edm" hidden="1">#REF!</definedName>
    <definedName name="_bdm.4A1EAB76F9F74BCBB0C939F873D18C3A.edm" hidden="1">#REF!</definedName>
    <definedName name="_bdm.4A5C321FFF914413A47BAFD86D8BB0AE.edm" hidden="1">#REF!</definedName>
    <definedName name="_bdm.4AB150D80C1C42CA99B47081A37F6917.edm" hidden="1">#REF!</definedName>
    <definedName name="_bdm.4AF6C961828D44A384453F0B6691BCE4.edm" hidden="1">#REF!</definedName>
    <definedName name="_bdm.4B6BF59C8F8D43E4B2648C77BF37E7D4.edm" hidden="1">#REF!</definedName>
    <definedName name="_bdm.4BD74A36ED004AFEA43ADC9E137D855A.edm" hidden="1">#REF!</definedName>
    <definedName name="_bdm.4CA4BB27B23D4C2987E68DAAA4D47798.edm" hidden="1">#REF!</definedName>
    <definedName name="_bdm.4CFDB5C49BEC4AF182DEF199E6AABF6C.edm" hidden="1">#REF!</definedName>
    <definedName name="_bdm.4D967DC5C04B45EE9D2DFFBAF1F83EC9.edm" hidden="1">#REF!</definedName>
    <definedName name="_bdm.4DC54740187842E48DA5B146331A3B5E.edm" hidden="1">#REF!</definedName>
    <definedName name="_bdm.4DE60576153F4E56A8394465EE90446A.edm" hidden="1">#REF!</definedName>
    <definedName name="_bdm.4E249B5861F741AF946C1686C3BC5BDB.edm" hidden="1">#REF!</definedName>
    <definedName name="_bdm.4E581F42A40B43D79417952AA2F150F9.edm" hidden="1">#REF!</definedName>
    <definedName name="_bdm.4E782FC6BFE848728239D88F12FB93A7.edm" hidden="1">#REF!</definedName>
    <definedName name="_bdm.4E85B9975DBF425494597942AAFD896A.edm" hidden="1">#REF!</definedName>
    <definedName name="_bdm.4EC61A4B2D7F40D69364A9B6CB0A15B1.edm" hidden="1">#REF!</definedName>
    <definedName name="_bdm.4EEEDE45494A4C729DA7FF38AF827F36.edm" hidden="1">#REF!</definedName>
    <definedName name="_bdm.4F57087C3D484196BD4BED70B94B1680.edm" hidden="1">#REF!</definedName>
    <definedName name="_bdm.4FECE2BAC84E4F72BA068FE112225CF3.edm" hidden="1">#REF!</definedName>
    <definedName name="_bdm.5030CBB7D1FB4EE8A945E91D57A1FFC1.edm" hidden="1">#REF!</definedName>
    <definedName name="_bdm.50D05CD54D1247A399F20EB910C1A280.edm" hidden="1">#REF!</definedName>
    <definedName name="_bdm.514F712A379D45DCB093EF34FC626235.edm" hidden="1">#REF!</definedName>
    <definedName name="_bdm.5189D634C4A64A5AAD1E514063D50153.edm" hidden="1">#REF!</definedName>
    <definedName name="_bdm.51AC6425E1454D1F98C3BCF275DDCF99.edm" hidden="1">#REF!</definedName>
    <definedName name="_bdm.51C4CEACA93649BF9E7498DB902FAC28.edm" hidden="1">#REF!</definedName>
    <definedName name="_bdm.51E35A4234F9461F906D03C9EE35221C.edm" hidden="1">#REF!</definedName>
    <definedName name="_bdm.51E82937544C4EFD8B4ADA935BE3B828.edm" hidden="1">#REF!</definedName>
    <definedName name="_bdm.535324150BD0487F80F341DE186ADA70.edm" hidden="1">#REF!</definedName>
    <definedName name="_bdm.53599C24F5EE4A49B81099DFE64DB3B4.edm" hidden="1">#REF!</definedName>
    <definedName name="_bdm.53624AF375794F34B8A46D60B66BF645.edm" hidden="1">#REF!</definedName>
    <definedName name="_bdm.5366365454D54B36AC2B7623F27D8607.edm" hidden="1">#REF!</definedName>
    <definedName name="_bdm.541E191A2E2F411FB1765D6E9CE7EE4E.edm" hidden="1">#REF!</definedName>
    <definedName name="_bdm.54FEDCB6892A471383BE72D0E6F4DF4C.edm" hidden="1">#REF!</definedName>
    <definedName name="_bdm.56B8329B82864C30BEF9220E1A053D3C.edm" hidden="1">#REF!</definedName>
    <definedName name="_bdm.56F506C7045C4BF19B4E93C54A31DDF9.edm" hidden="1">#REF!</definedName>
    <definedName name="_bdm.57508E2081294F07B29187C238598CD7.edm" hidden="1">#REF!</definedName>
    <definedName name="_bdm.58052DDE8A1247F294EB3D5DE7CE12A2.edm" hidden="1">#REF!</definedName>
    <definedName name="_bdm.586037F75036424E91B7E9B5D020282C.edm" hidden="1">#REF!</definedName>
    <definedName name="_bdm.587525F67BC6496EBEDE288DCCEC8E21.edm" hidden="1">#REF!</definedName>
    <definedName name="_bdm.58B40A9ECFE649598D2FBE0F5EA46BB4.edm" hidden="1">#REF!</definedName>
    <definedName name="_bdm.59619E5C5B754FE79443ED4CF3BCD741.edm" hidden="1">#REF!</definedName>
    <definedName name="_bdm.59B7F09281324E8C817EE48A4736690F.edm" hidden="1">#REF!</definedName>
    <definedName name="_bdm.59DB83234CE149C8B2041D58A7175011.edm" hidden="1">#REF!</definedName>
    <definedName name="_bdm.5A4762AB4649415EB72965E0FC490B9D.edm" hidden="1">#REF!</definedName>
    <definedName name="_bdm.5A52498B691B48F4AC83397C537686DC.edm" hidden="1">#REF!</definedName>
    <definedName name="_bdm.5A6CB576EC15461794EE28E99D62A6E5.edm" hidden="1">#REF!</definedName>
    <definedName name="_bdm.5A73F13F9648438D80EA18F65983DE69.edm" hidden="1">#REF!</definedName>
    <definedName name="_bdm.5A98256E3C62495588793B34DD3ED8ED.edm" hidden="1">#REF!</definedName>
    <definedName name="_bdm.5AFD551EA7F34313B08CDD838CBD694B.edm" hidden="1">#REF!</definedName>
    <definedName name="_bdm.5B0A6FAD05F94FCAA8999D965625327A.edm" hidden="1">#REF!</definedName>
    <definedName name="_bdm.5B6D8FFDFBD54F3FA06A561467A8D7DF.edm" hidden="1">#REF!</definedName>
    <definedName name="_bdm.5C173A4EB782480F9CC959FA713DBF9B.edm" hidden="1">#REF!</definedName>
    <definedName name="_bdm.5C43F089065B42CE8DC83C1F3BD8812C.edm" hidden="1">#REF!</definedName>
    <definedName name="_bdm.5C955FA3036A428387463845E020DDE1.edm" hidden="1">#REF!</definedName>
    <definedName name="_bdm.5D3818A43782453891A46B5F90580D84.edm" hidden="1">#REF!</definedName>
    <definedName name="_bdm.5D469F514712479591E82C444A3B2BDA.edm" hidden="1">#REF!</definedName>
    <definedName name="_bdm.5D52EE07642944C7A8CA78ABFB41AB37.edm" hidden="1">#REF!</definedName>
    <definedName name="_bdm.5D5F1FEB3C214268A7CADEA57848D103.edm" hidden="1">#REF!</definedName>
    <definedName name="_bdm.5D66C74BD50D4E36874255E50335D24C.edm" hidden="1">#REF!</definedName>
    <definedName name="_bdm.5DBECC41A22445D68E973C09364B6060.edm" hidden="1">#REF!</definedName>
    <definedName name="_bdm.5DD6D842C6B9452293AF9045D15FC484.edm" hidden="1">#REF!</definedName>
    <definedName name="_bdm.5E25DF377DF44FF88FD739AB9DDA04B3.edm" hidden="1">#REF!</definedName>
    <definedName name="_bdm.5E384F3C677341DEA89047A212A6A440.edm" hidden="1">#REF!</definedName>
    <definedName name="_bdm.5E7B6FCD70F84896BC7A1AE83B5A91EF.edm" hidden="1">#REF!</definedName>
    <definedName name="_bdm.5F62CD69B4EC43F29CDF402D4446CBFF.edm" hidden="1">#REF!</definedName>
    <definedName name="_bdm.5F98A25E62844FCB91BF7DE96EEBD189.edm" hidden="1">#REF!</definedName>
    <definedName name="_bdm.5FA59C7CD0CC49AF9416666A0ACCD8DF.edm" hidden="1">#REF!</definedName>
    <definedName name="_bdm.606A07E7EF334630A93B05E30AC7DA5D.edm" hidden="1">#REF!</definedName>
    <definedName name="_bdm.6075F9B2BF824A00B55750B973AFC4ED.edm" hidden="1">#REF!</definedName>
    <definedName name="_bdm.6077A3DF685D44E6ADAC87624612E1E4.edm" hidden="1">#REF!</definedName>
    <definedName name="_bdm.60B8D194662E41C49B5D2AE84B11A1A2.edm" hidden="1">#REF!</definedName>
    <definedName name="_bdm.60F9E467F640499887403943A3928AE9.edm" hidden="1">#REF!</definedName>
    <definedName name="_bdm.6132596CAE494FEF8BC1BD1B0465C660.edm" hidden="1">#REF!</definedName>
    <definedName name="_bdm.614F86773B00441D95CB67981854F70B.edm" hidden="1">#REF!</definedName>
    <definedName name="_bdm.61AEE7DBE3DB4123B1BB42CD9BC2E284.edm" hidden="1">#REF!</definedName>
    <definedName name="_bdm.61C6042327A940EBBE5A4D575D6EAD49.edm" hidden="1">#REF!</definedName>
    <definedName name="_bdm.6208C4B5078C4EA681AFC5E5E994C85F.edm" hidden="1">#REF!</definedName>
    <definedName name="_bdm.623DD1C04B194697B7694B6C5C1BF487.edm" hidden="1">#REF!</definedName>
    <definedName name="_bdm.6269A7CD5F384578B384FFAAF5056F90.edm" hidden="1">#REF!</definedName>
    <definedName name="_bdm.62894F17D8DE4367AF2C6B09FB36C713.edm" hidden="1">#REF!</definedName>
    <definedName name="_bdm.62991EC3118E442A9168B249222D58EB.edm" hidden="1">#REF!</definedName>
    <definedName name="_bdm.6333969F14C7422A979F88C002ADBC03.edm" hidden="1">#REF!</definedName>
    <definedName name="_bdm.6354213038F942B992755B63072B8EAD.edm" hidden="1">#REF!</definedName>
    <definedName name="_bdm.64196C72D3CA4BAA99A216FDD740A89A.edm" hidden="1">#REF!</definedName>
    <definedName name="_bdm.642212100CA24D54AFB5FB45B93D95C4.edm" hidden="1">#REF!</definedName>
    <definedName name="_bdm.6491939603704D2BAB2F77439FD6298C.edm" hidden="1">#REF!</definedName>
    <definedName name="_bdm.6508EB5C5FF84144BF33EA242086C155.edm" hidden="1">#REF!</definedName>
    <definedName name="_bdm.656C25BED8974001B43FA6219F531470.edm" hidden="1">#REF!</definedName>
    <definedName name="_bdm.65B3F18072E54E6592A35E3A981DDAEF.edm" hidden="1">#REF!</definedName>
    <definedName name="_bdm.66DBA541B709497280473FC53EFBAF66.edm" hidden="1">#REF!</definedName>
    <definedName name="_bdm.673861C408D544569846A2FF5972BC90.edm" hidden="1">#REF!</definedName>
    <definedName name="_bdm.673ED0074D194C6BA8EB1A2FDC56FCF2.edm" hidden="1">#REF!</definedName>
    <definedName name="_bdm.673F66FE35564F74A5DD7E25EE835C18.edm" hidden="1">#REF!</definedName>
    <definedName name="_bdm.67409AD0F472422D8B395DD2D7DA1C61.edm" hidden="1">#REF!</definedName>
    <definedName name="_bdm.6752EE583D6042908DE3A4505C83B805.edm" hidden="1">#REF!</definedName>
    <definedName name="_bdm.67C4B1D332994A6B9B03D6F7DFBDF617.edm" hidden="1">#REF!</definedName>
    <definedName name="_bdm.67F53684F5554C8F92764721A9825A25.edm" hidden="1">#REF!</definedName>
    <definedName name="_bdm.689CB76CF79442A2A8E71CA8827D6AC6.edm" hidden="1">#REF!</definedName>
    <definedName name="_bdm.696DA068903C4BE58DA004E14CE73CA4.edm" hidden="1">#REF!</definedName>
    <definedName name="_bdm.69C2058C3F7A49679EA9F5134FD7008F.edm" hidden="1">#REF!</definedName>
    <definedName name="_bdm.6A4226922E91451CA7FCF86CFC4A9965.edm" hidden="1">#REF!</definedName>
    <definedName name="_bdm.6A4849064CC5436AB65B4F7D1FF60426.edm" hidden="1">#REF!</definedName>
    <definedName name="_bdm.6A8CD817228840099F1FC456E2215373.edm" hidden="1">#REF!</definedName>
    <definedName name="_bdm.6AE21F4868414CE1A212E3485C2B8663.edm" hidden="1">#REF!</definedName>
    <definedName name="_bdm.6B055B1205AE4AD1ABCC9D13C0D4D472.edm" hidden="1">#REF!</definedName>
    <definedName name="_bdm.6BD67CE51C00465B9BDA3206F355D607.edm" hidden="1">#REF!</definedName>
    <definedName name="_bdm.6BFBC230039A4D9B8F0786BAB4947DC6.edm" hidden="1">#REF!</definedName>
    <definedName name="_bdm.6C0979F16F284E0CBB43F76D24103A5D.edm" hidden="1">#REF!</definedName>
    <definedName name="_bdm.6C998E38E723444EB9119A13F779A822.edm" hidden="1">#REF!</definedName>
    <definedName name="_bdm.6CD3DC48E68047BEA3FD76E9557462F8.edm" hidden="1">#REF!</definedName>
    <definedName name="_bdm.6D80F227EF2541A595796E7F401EF190.edm" hidden="1">#REF!</definedName>
    <definedName name="_bdm.6DD81960087847AD87936C5FA78A51BE.edm" hidden="1">#REF!</definedName>
    <definedName name="_bdm.6DDBC1D5326B4C09B5CCEC29EECA3D27.edm" hidden="1">#REF!</definedName>
    <definedName name="_bdm.6DDFF3E8FE4D473EA5157150B0FBA502.edm" hidden="1">#REF!</definedName>
    <definedName name="_bdm.6E07551D09434B7B98DACDC9E8F6FD93.edm" hidden="1">#REF!</definedName>
    <definedName name="_bdm.6E1E532257574BC081FFD76299015E37.edm" hidden="1">#REF!</definedName>
    <definedName name="_bdm.6E3B7C0D259C4698824CECEE5DB5B8D9.edm" hidden="1">#REF!</definedName>
    <definedName name="_bdm.711AACD55E75412F91F7783C0AC2A349.edm" hidden="1">#REF!</definedName>
    <definedName name="_bdm.71344F3915264A99B426B6BCEBA7B21F.edm" hidden="1">#REF!</definedName>
    <definedName name="_bdm.7147F690D42F4B6C8191121FAA2D1A12.edm" hidden="1">#REF!</definedName>
    <definedName name="_bdm.7162E79634704231B85DD0A7592371CB.edm" hidden="1">#REF!</definedName>
    <definedName name="_bdm.71802C7D532F4E3AAC9254E36B7C890E.edm" hidden="1">#REF!</definedName>
    <definedName name="_bdm.719ED2044F314B4F9BF32F4BB4BBAE0A.edm" hidden="1">#REF!</definedName>
    <definedName name="_bdm.720C057ECEB245F3A72D1DC99374C901.edm" hidden="1">#REF!</definedName>
    <definedName name="_bdm.72E30B66DA164BDD8BAABD0564A9D35C.edm" hidden="1">#REF!</definedName>
    <definedName name="_bdm.737A61E0FCFC4E228375E72D975FF3C0.edm" hidden="1">#REF!</definedName>
    <definedName name="_bdm.73AE417D5C50499AA3D6959AB0C6F5ED.edm" hidden="1">#REF!</definedName>
    <definedName name="_bdm.73D158C46CFB4FF5A99EF865CE55DFE7.edm" hidden="1">#REF!</definedName>
    <definedName name="_bdm.74AC5CB9627F44818ABDA89867CFDDD5.edm" hidden="1">#REF!</definedName>
    <definedName name="_bdm.74FEE16E7EDD4F18B4BA0F9890726FE1.edm" hidden="1">#REF!</definedName>
    <definedName name="_bdm.7577068F335E44CEA1D8EB85437A7194.edm" hidden="1">#REF!</definedName>
    <definedName name="_bdm.75C483BAED5F4957A4684CF39CFEF4C3.edm" hidden="1">#REF!</definedName>
    <definedName name="_bdm.760D5497EC6442479ECE2C0A0C5A4154.edm" hidden="1">#REF!</definedName>
    <definedName name="_bdm.760E2602BBEF43C998B08516EEA57D41.edm" hidden="1">#REF!</definedName>
    <definedName name="_bdm.76BD03F028CB4FDB9AE44242B93E9D26.edm" hidden="1">#REF!</definedName>
    <definedName name="_bdm.76E847E2D7BE4A97ADF2D150F37B2839.edm" hidden="1">#REF!</definedName>
    <definedName name="_bdm.77842170D88845BEB2689AB3F40C8881.edm" hidden="1">#REF!</definedName>
    <definedName name="_bdm.779EAD13902D482BB9FDF21451205B99.edm" hidden="1">#REF!</definedName>
    <definedName name="_bdm.780021EBB54D480E8CB1E5B3C1059F1E.edm" hidden="1">#REF!</definedName>
    <definedName name="_bdm.78C80B203AC64E999F64CBCF9F567B95.edm" hidden="1">#REF!</definedName>
    <definedName name="_bdm.794473F1731F45B59AC75705A37491CD.edm" hidden="1">#REF!</definedName>
    <definedName name="_bdm.79510436EAAC463DB676DA0976E1A492.edm" hidden="1">#REF!</definedName>
    <definedName name="_bdm.795A4A0173E54E508BD84B1280C579E4.edm" hidden="1">#REF!</definedName>
    <definedName name="_bdm.798C2394597149758711B72060F498B0.edm" hidden="1">#REF!</definedName>
    <definedName name="_bdm.79CAAB9B41D24F058023FE8CC50504A3.edm" hidden="1">#REF!</definedName>
    <definedName name="_bdm.7A3A9762EF48451DB06A65E0CFBED768.edm" hidden="1">#REF!</definedName>
    <definedName name="_bdm.7AA1995C556E4A2E96B66CEFC5CF6A70.edm" hidden="1">#REF!</definedName>
    <definedName name="_bdm.7AA7276EC8984F19A14092931494966F.edm" hidden="1">#REF!</definedName>
    <definedName name="_bdm.7B09315C59304F37BAFF7464556377FB.edm" hidden="1">#REF!</definedName>
    <definedName name="_bdm.7B6BC0864A074A9CBBF22AC198D73E4E.edm" hidden="1">#REF!</definedName>
    <definedName name="_bdm.7C23153461684A72A4DC7F08EA8238CC.edm" hidden="1">#REF!</definedName>
    <definedName name="_bdm.7C90829236F24750A6E1A014A1AD885C.edm" hidden="1">#REF!</definedName>
    <definedName name="_bdm.7DAB3A80A9824FDBB288CB64AC2BAA5E.edm" hidden="1">#REF!</definedName>
    <definedName name="_bdm.7DB4F35B606941C5AAB1AE676E907BF0.edm" hidden="1">#REF!</definedName>
    <definedName name="_bdm.7DF8FC549C6240A597193D63085D3F30.edm" hidden="1">#REF!</definedName>
    <definedName name="_bdm.7E199F85126D4F41AD98400DBABE554A.edm" hidden="1">#REF!</definedName>
    <definedName name="_bdm.7E6DF76664C04BDF98FDC815AF75CC4B.edm" hidden="1">#REF!</definedName>
    <definedName name="_bdm.7F329188C69E41E6A13D5A8D38CAE67B.edm" hidden="1">#REF!</definedName>
    <definedName name="_bdm.808FB42975C94CFF93C3A6115B04C408.edm" hidden="1">#REF!</definedName>
    <definedName name="_bdm.8157B6061E0C45329F15EBDC55163CDA.edm" hidden="1">#REF!</definedName>
    <definedName name="_bdm.821953E1018947D8A201B4C1E8194159.edm" hidden="1">#REF!</definedName>
    <definedName name="_bdm.824FF44820234DA9B046ED6133229455.edm" hidden="1">#REF!</definedName>
    <definedName name="_bdm.826FC4BDC0E944E3BB4DA346A89F21A9.edm" hidden="1">#REF!</definedName>
    <definedName name="_bdm.8380BC1C544643FF9C6B530C7728C51C.edm" hidden="1">#REF!</definedName>
    <definedName name="_bdm.83B88333CDCE4327944B3CBB4BAEF585.edm" hidden="1">#REF!</definedName>
    <definedName name="_bdm.83ce03a788c345deb98cab037a1dd39f.edm" hidden="1">#REF!</definedName>
    <definedName name="_bdm.83FC9F858E04439CAE6929E19D216688.edm" hidden="1">#REF!</definedName>
    <definedName name="_bdm.848FD7E517514429B510C76BF01DCEC9.edm" hidden="1">#REF!</definedName>
    <definedName name="_bdm.84ADC3F9FD2A409D8816113075B21C32.edm" hidden="1">#REF!</definedName>
    <definedName name="_bdm.851C3A8222B24869AB268FAB6125B378.edm" hidden="1">#REF!</definedName>
    <definedName name="_bdm.866DD84208EE4C9AB603A9AAD8FE1930.edm" hidden="1">#REF!</definedName>
    <definedName name="_bdm.867FBE2942214E49A4270A7AF95A927D.edm" hidden="1">#REF!</definedName>
    <definedName name="_bdm.874D978DFF484E4C823D93009DCF3738.edm" hidden="1">#REF!</definedName>
    <definedName name="_bdm.87928B1A93E04EEDBFBD2B98B258BB04.edm" hidden="1">#REF!</definedName>
    <definedName name="_bdm.87B7140F873D47BDA098161F14293828.edm" hidden="1">#REF!</definedName>
    <definedName name="_bdm.87CC42CEE0B1454E92D24E37C534D067.edm" hidden="1">#REF!</definedName>
    <definedName name="_bdm.8908D1452B434DBBA9AD262C0A4C6AA6.edm" hidden="1">#REF!</definedName>
    <definedName name="_bdm.89998CF7328E47A1AA62069D3EBB2F4A.edm" hidden="1">#REF!</definedName>
    <definedName name="_bdm.89B7D767E9BB44D790547B0879216851.edm" hidden="1">#REF!</definedName>
    <definedName name="_bdm.8A09D189528C4CCAAE49DC89AE5BC24D.edm" hidden="1">#REF!</definedName>
    <definedName name="_bdm.8A2B1D0578FF4B12844DDDB7F9AD225E.edm" hidden="1">#REF!</definedName>
    <definedName name="_bdm.8A2E495823B045E38478A04402AF187C.edm" hidden="1">#REF!</definedName>
    <definedName name="_bdm.8A3CCAA317A44DD5886DE36501DC03B8.edm" hidden="1">#REF!</definedName>
    <definedName name="_bdm.8A8BFEC7457344A29C9E85CF2B236585.edm" hidden="1">#REF!</definedName>
    <definedName name="_bdm.8ADD29CBA5FE47D5AB5F148A718CACF6.edm" hidden="1">#REF!</definedName>
    <definedName name="_bdm.8B3E682645624F1C89F0402C23FDDA25.edm" hidden="1">#REF!</definedName>
    <definedName name="_bdm.8B75649F4E92447498DA5153FB6A4D1F.edm" hidden="1">#REF!</definedName>
    <definedName name="_bdm.8BC22FDDE93D4B549EB2D8EE68D3512F.edm" hidden="1">#REF!</definedName>
    <definedName name="_bdm.8D167958BA5C4C3DA159A7F92E5DF7E5.edm" hidden="1">#REF!</definedName>
    <definedName name="_bdm.8E4CD554AE3546A0AB3B0E1D44AA88B9.edm" hidden="1">#REF!</definedName>
    <definedName name="_bdm.8E82E76BF99E4817ACAC01AA04E8B5DC.edm" hidden="1">#REF!</definedName>
    <definedName name="_bdm.8EB30C07D2DC4F5FBCE9D10CAFB6C112.edm" hidden="1">#REF!</definedName>
    <definedName name="_bdm.8F26F790E0844F9FA3053A19F454EA1D.edm" hidden="1">#REF!</definedName>
    <definedName name="_bdm.8F89A07F09E1404EB55458F1BD5277CD.edm" hidden="1">#REF!</definedName>
    <definedName name="_bdm.910626BE23194101BACF95375FA26E05.edm" hidden="1">#REF!</definedName>
    <definedName name="_bdm.9135F068D59D49829F83391434F64756.edm" hidden="1">#REF!</definedName>
    <definedName name="_bdm.9183AA78722441108535D3CF4911F114.edm" hidden="1">#REF!</definedName>
    <definedName name="_bdm.918A39F3430240FAA24563BD7E805A85.edm" hidden="1">#REF!</definedName>
    <definedName name="_bdm.92711C0E98114D90AD1B3035418A9A55.edm" hidden="1">#REF!</definedName>
    <definedName name="_bdm.9272768698CB4A94BC0CE304DDDF6C46.edm" hidden="1">#REF!</definedName>
    <definedName name="_bdm.92B9EE7885C0477F9C4540AD14C9034C.edm" hidden="1">#REF!</definedName>
    <definedName name="_bdm.92C1325B7B5C4A82B333DC72CA9E4B51.edm" hidden="1">#REF!</definedName>
    <definedName name="_bdm.9496FA11415E4D87B83BD5415F3C54B1.edm" hidden="1">#REF!</definedName>
    <definedName name="_bdm.9497F10DEF384FF19F6F7E38EC9E6F28.edm" hidden="1">#REF!</definedName>
    <definedName name="_bdm.94CF9A7C1BFB4E6098BF0BB0462E41B7.edm" hidden="1">#REF!</definedName>
    <definedName name="_bdm.94F44F6F00CE453E8BF7381FB922AE70.edm" hidden="1">#REF!</definedName>
    <definedName name="_bdm.956796DB09B74877969C8D1CFE036EF8.edm" hidden="1">#REF!</definedName>
    <definedName name="_bdm.9588ADCAE1CC48879D5C7B86E24E7413.edm" hidden="1">#REF!</definedName>
    <definedName name="_bdm.964B2407E0D542C88B4614B94F99F66B.edm" hidden="1">#REF!</definedName>
    <definedName name="_bdm.9656CE26D6D04A6AB683F312B23590D4.edm" hidden="1">#REF!</definedName>
    <definedName name="_bdm.96B23CAF885842F3A7EB6988C6919707.edm" hidden="1">#REF!</definedName>
    <definedName name="_bdm.96E86DCDE661420797E51EED024E41D1.edm" hidden="1">#REF!</definedName>
    <definedName name="_bdm.9756B409CE134F4283A760BC13805672.edm" hidden="1">#REF!</definedName>
    <definedName name="_bdm.97582985BEF04070A0B1CBBA1D1155F3.edm" hidden="1">#REF!</definedName>
    <definedName name="_bdm.9766D0C5D0684B6C95C15F4EDFCE119E.edm" hidden="1">#REF!</definedName>
    <definedName name="_bdm.977F3FBF72824CA28326291DAE03F916.edm" hidden="1">#REF!</definedName>
    <definedName name="_bdm.97FEC10C9813432F95D3C5DF3044FB66.edm" hidden="1">#REF!</definedName>
    <definedName name="_bdm.981407C911444CCD97308CF509301E13.edm" hidden="1">#REF!</definedName>
    <definedName name="_bdm.988D3D78B4B649CBBBFD18EAE57AE740.edm" hidden="1">#REF!</definedName>
    <definedName name="_bdm.98A5655325A5441EA5D96680162E656F.edm" hidden="1">#REF!</definedName>
    <definedName name="_bdm.98B65313C9A94C659B8680866B9FCD86.edm" hidden="1">#REF!</definedName>
    <definedName name="_bdm.98CDA1EB337F490FB750B191B09CD356.edm" hidden="1">#REF!</definedName>
    <definedName name="_bdm.999873905C324C978ADCFC2B72A972D5.edm" hidden="1">#REF!</definedName>
    <definedName name="_bdm.999BC33F7D634F61AAC2FAF8EE185253.edm" hidden="1">#REF!</definedName>
    <definedName name="_bdm.99AF395DDE564CFCBF7E5059079DC353.edm" hidden="1">#REF!</definedName>
    <definedName name="_bdm.9A17E2F33FA2412CBAB55CC0E4A192CF.edm" hidden="1">#REF!</definedName>
    <definedName name="_bdm.9A9D7FCF73D64F6C9BE3AC4BE4C1C097.edm" hidden="1">#REF!</definedName>
    <definedName name="_bdm.9AF1555558104D83896B57F86E767522.edm" hidden="1">#REF!</definedName>
    <definedName name="_bdm.9B358FEB476141A9A4C8A124C95AB592.edm" hidden="1">#REF!</definedName>
    <definedName name="_bdm.9BD58400A642420180ED5C9E7F8A6104.edm" hidden="1">#REF!</definedName>
    <definedName name="_bdm.9C35C1EC3DF64817AED5F0954F2459FA.edm" hidden="1">#REF!</definedName>
    <definedName name="_bdm.9C5B20E40CFD4E9FA3EA0BAEC1D28DCD.edm" hidden="1">#REF!</definedName>
    <definedName name="_bdm.9C7E5F441BAB4DD9942DFCA2AD715BFA.edm" hidden="1">#REF!</definedName>
    <definedName name="_bdm.9C86838BC1084C07BAB8FF55A527601C.edm" hidden="1">#REF!</definedName>
    <definedName name="_bdm.9CD99AF4357248B4AE2BE6DCF6CDBE0C.edm" hidden="1">#REF!</definedName>
    <definedName name="_bdm.9CEBEC07F23D4CE9BCBC7322595A4C91.edm" hidden="1">#REF!</definedName>
    <definedName name="_bdm.9CFDEC567F294E09B9728CD61B1332C9.edm" hidden="1">#REF!</definedName>
    <definedName name="_bdm.9E24943960D54D8189A6A11E0CD4B179.edm" hidden="1">#REF!</definedName>
    <definedName name="_bdm.9E365979381542E29E2FD52143EA1E1F.edm" hidden="1">#REF!</definedName>
    <definedName name="_bdm.9E4A3996F6C94F83B7754E87EB3FADF5.edm" hidden="1">#REF!</definedName>
    <definedName name="_bdm.9F29A86EDF3740989FC572084D40E9DC.edm" hidden="1">#REF!</definedName>
    <definedName name="_bdm.A044ABF86AAF40479B8FF3A39754257C.edm" hidden="1">#REF!</definedName>
    <definedName name="_bdm.A0842D55DA2D41E291A363C2D6C2E427.edm" hidden="1">#REF!</definedName>
    <definedName name="_bdm.A093A00617294FBDBB0A2926000F085E.edm" hidden="1">#REF!</definedName>
    <definedName name="_bdm.A1297F9F1CE2408785D74FCD05CF05DD.edm" hidden="1">#REF!</definedName>
    <definedName name="_bdm.A1DA31997D944C5C8C4DA899BEA142F5.edm" hidden="1">#REF!</definedName>
    <definedName name="_bdm.A242715447C44D2983A058B24758457C.edm" hidden="1">#REF!</definedName>
    <definedName name="_bdm.A2CE2236C9F24D809F058A37526B8EED.edm" hidden="1">#REF!</definedName>
    <definedName name="_bdm.A336C2B2448B4723AC1B3E6D148C4694.edm" hidden="1">#REF!</definedName>
    <definedName name="_bdm.A3C839B0B4A946B8BEB2DEB47CEF57CB.edm" hidden="1">#REF!</definedName>
    <definedName name="_bdm.A4124287D1DE4F5DA3C463B2CF5C52EB.edm" hidden="1">#REF!</definedName>
    <definedName name="_bdm.A48B5DCCA9FF4323A0C0CADF33010CB6.edm" hidden="1">#REF!</definedName>
    <definedName name="_bdm.A4E0C78327784C3C8BC6C123858371E3.edm" hidden="1">#REF!</definedName>
    <definedName name="_bdm.A526B87BA1534D4595F5C49D825011CB.edm" hidden="1">#REF!</definedName>
    <definedName name="_bdm.A5EF02EE460C4776B57093994F6FD891.edm" hidden="1">#REF!</definedName>
    <definedName name="_bdm.A61F80C8F295495CB700D604BA8490C6.edm" hidden="1">#REF!</definedName>
    <definedName name="_bdm.A6392BA019054CEA8E380EE1295F07E2.edm" hidden="1">#REF!</definedName>
    <definedName name="_bdm.A711C62CE5F2401B84A43C9DD4C309D1.edm" hidden="1">#REF!</definedName>
    <definedName name="_bdm.A764C5BF5E064D4789C08173253BEDDD.edm" hidden="1">#REF!</definedName>
    <definedName name="_bdm.A812511B89F54F279E553D473F8C7D3E.edm" hidden="1">#REF!</definedName>
    <definedName name="_bdm.A88837783DA741F8B92B932DBD2BF558.edm" hidden="1">#REF!</definedName>
    <definedName name="_bdm.A88C05D092A041E280A9EA7D48F91711.edm" hidden="1">#REF!</definedName>
    <definedName name="_bdm.A9154D57ACDF4EAE8AC24AC511C8A563.edm" hidden="1">#REF!</definedName>
    <definedName name="_bdm.A921285D23AE4C27B64E47A4EA05980B.edm" hidden="1">#REF!</definedName>
    <definedName name="_bdm.A9EEF2DA6DB845A0811D1D42BA3D1536.edm" hidden="1">#REF!</definedName>
    <definedName name="_bdm.AA20D938D54E4218892B56CFA8FCAB84.edm" hidden="1">#REF!</definedName>
    <definedName name="_bdm.AA248B3D04754CBCA87C1B7F8606B112.edm" hidden="1">#REF!</definedName>
    <definedName name="_bdm.AA26B43EC77A42DF9EE1B2DDB0292101.edm" hidden="1">#REF!</definedName>
    <definedName name="_bdm.AAEFF1DAE5F0443295C97E09D1AB9084.edm" hidden="1">#REF!</definedName>
    <definedName name="_bdm.ABAFA68D29DA4AE3B325DA443F142FAB.edm" hidden="1">#REF!</definedName>
    <definedName name="_bdm.AC20545528C948A4A3D568F232F37D78.edm" hidden="1">#REF!</definedName>
    <definedName name="_bdm.AC644D6C2C4847688142AD87F39CCAC9.edm" hidden="1">#REF!</definedName>
    <definedName name="_bdm.AC7E6B260FCF4403B1A86A68CA863E4C.edm" hidden="1">#REF!</definedName>
    <definedName name="_bdm.AC87FAC378104DC1ABEA0A9AA4263543.edm" hidden="1">#REF!</definedName>
    <definedName name="_bdm.AD55115868004B99BD963BF7BAE74DE9.edm" hidden="1">#REF!</definedName>
    <definedName name="_bdm.AD6761FDA9934E27BA31E46314B8C1A1.edm" hidden="1">#REF!</definedName>
    <definedName name="_bdm.AD67F6906B3641E2BF4FCB8B4C00F5A6.edm" hidden="1">#REF!</definedName>
    <definedName name="_bdm.ADB8ABE2B3DF44E09990F0896AE0D21B.edm" hidden="1">#REF!</definedName>
    <definedName name="_bdm.ADE2D5D9AF0344B2AFE4A1D02C1D2E28.edm" hidden="1">#REF!</definedName>
    <definedName name="_bdm.ADF5D6E8A86F49A1B23195278D12DFA8.edm" hidden="1">#REF!</definedName>
    <definedName name="_bdm.AE0A938F40534416A67BBDB7E7C4D51D.edm" hidden="1">#REF!</definedName>
    <definedName name="_bdm.AE590520078F4622A81ED35AB7701026.edm" hidden="1">#REF!</definedName>
    <definedName name="_bdm.AE8D39C7B20E47D8AA0CC266ADDC3577.edm" hidden="1">#REF!</definedName>
    <definedName name="_bdm.AF37F765F33747E89C10338F83E37F27.edm" hidden="1">#REF!</definedName>
    <definedName name="_bdm.B00E4EA082434374BF87A8985EB9E89B.edm" hidden="1">#REF!</definedName>
    <definedName name="_bdm.B0780B9E4B814BFD9FF471CDB00887BF.edm" hidden="1">#REF!</definedName>
    <definedName name="_bdm.B0E5D8C0B24C49EF913577BF71ED7334.edm" hidden="1">#REF!</definedName>
    <definedName name="_bdm.B2E21892456D43A5987315E50B7E2706.edm" hidden="1">#REF!</definedName>
    <definedName name="_bdm.B34681F655B54E76B0A5E4F3E86FF741.edm" hidden="1">#REF!</definedName>
    <definedName name="_bdm.B3C596DEE2B149CAB09FF58616D79E64.edm" hidden="1">#REF!</definedName>
    <definedName name="_bdm.B46D0CDDE8744D7E9D6DF8D35C00803E.edm" hidden="1">#REF!</definedName>
    <definedName name="_bdm.B48748EE4A1E4E42A053AD7A830F4C28.edm" hidden="1">#REF!</definedName>
    <definedName name="_bdm.B4907F87F7624071BF209FA814A120C7.edm" hidden="1">#REF!</definedName>
    <definedName name="_bdm.B4B72D32A5B84692B5B676622A3AF795.edm" hidden="1">#REF!</definedName>
    <definedName name="_bdm.B4CD3A263D924B20B7EB23F4AF9B8DAF.edm" hidden="1">#REF!</definedName>
    <definedName name="_bdm.B5A2CBD5AE0C4C488D8180F461ABA242.edm" hidden="1">#REF!</definedName>
    <definedName name="_bdm.B5B54DD5D4334900B0E15AA62F826526.edm" hidden="1">#REF!</definedName>
    <definedName name="_bdm.B64A3DF070314DEEBFFEF2DD638DA632.edm" hidden="1">#REF!</definedName>
    <definedName name="_bdm.B6864007043A41D79E499DD359AA9BF6.edm" hidden="1">#REF!</definedName>
    <definedName name="_bdm.B6FBEFDD6A614B778F005596C4C99700.edm" hidden="1">#REF!</definedName>
    <definedName name="_bdm.B7CFD1931061416DBECD71E59DE5D19C.edm" hidden="1">#REF!</definedName>
    <definedName name="_bdm.B80C0E5518774BB9AC8E2399335ADF88.edm" hidden="1">#REF!</definedName>
    <definedName name="_bdm.B85B4F9AB2D94917AE9FBEA7E2C52BE2.edm" hidden="1">#REF!</definedName>
    <definedName name="_bdm.B873C7A303304EB9A1EE2215C209926A.edm" hidden="1">#REF!</definedName>
    <definedName name="_bdm.B89DBCBA5C1D446B94C9E6118EAF79C9.edm" hidden="1">#REF!</definedName>
    <definedName name="_bdm.BB39269A15DE46628F7EFD8DE850A3B0.edm" hidden="1">#REF!</definedName>
    <definedName name="_bdm.BBE0D52DDC814E64B4B815979DE92FA3.edm" hidden="1">#REF!</definedName>
    <definedName name="_bdm.BC0D9F47A022402699B8D3CDCF5DD3DF.edm" hidden="1">#REF!</definedName>
    <definedName name="_bdm.BC2DC771213040ECA033F68D3A43CC70.edm" hidden="1">#REF!</definedName>
    <definedName name="_bdm.BC3BEE77F0D143398E7C3EE01BF72A92.edm" hidden="1">#REF!</definedName>
    <definedName name="_bdm.BC9A9F4DC97E418991DE22AA7780BEEC.edm" hidden="1">#REF!</definedName>
    <definedName name="_bdm.BCE15A8D839F443E95F13365C23F5897.edm" hidden="1">#REF!</definedName>
    <definedName name="_bdm.BD7B7AF770974C2C9885F27447C2C356.edm" hidden="1">#REF!</definedName>
    <definedName name="_bdm.BDD7CC461B014E26A683CBFC9EEC63E5.edm" hidden="1">#REF!</definedName>
    <definedName name="_bdm.BE052D4959EE4B8DB9047AAAAE31C3E5.edm" hidden="1">#REF!</definedName>
    <definedName name="_bdm.BE78460DD0DA40878EC024E3E059AEBA.edm" hidden="1">#REF!</definedName>
    <definedName name="_bdm.BE9F553ECCDE4730B7D1D82B35A46CDA.edm" hidden="1">#REF!</definedName>
    <definedName name="_bdm.BEC69A02F8AE45E59F6631F4AE89857B.edm" hidden="1">#REF!</definedName>
    <definedName name="_bdm.BEF92EA6FFB846128C1291682440E1B0.edm" hidden="1">#REF!</definedName>
    <definedName name="_bdm.BF0ACBE6FD83492DAA5E9A30DFF5D1F0.edm" hidden="1">#REF!</definedName>
    <definedName name="_bdm.C0679EB6B5DA424494BE838A77EEE532.edm" hidden="1">#REF!</definedName>
    <definedName name="_bdm.C0AD2C5A32F54059A02617D559818A3C.edm" hidden="1">#REF!</definedName>
    <definedName name="_bdm.C0B1A919F40B4B478EA9D5C5D5D8D84A.edm" hidden="1">#REF!</definedName>
    <definedName name="_bdm.C0E36ECD8A524CBCB46FE20F08088B10.edm" hidden="1">#REF!</definedName>
    <definedName name="_bdm.C0EF5BA4FFF24EFD81D56921437FF032.edm" hidden="1">#REF!</definedName>
    <definedName name="_bdm.C195EFD2D0444A17AEDD9A3BA4D09843.edm" hidden="1">#REF!</definedName>
    <definedName name="_bdm.C1AE7E041F3F4BC18DBEC743020E8A2E.edm" hidden="1">#REF!</definedName>
    <definedName name="_bdm.C2BAFAFF68BA40DA82D99D808487D354.edm" hidden="1">#REF!</definedName>
    <definedName name="_bdm.C2C520BA8E6E400F959E01E6E4E615B6.edm" hidden="1">#REF!</definedName>
    <definedName name="_bdm.C2D188A744CB405CA437BE468542B365.edm" hidden="1">#REF!</definedName>
    <definedName name="_bdm.C2ECBD8216AC4778986DB7311EE3AC60.edm" hidden="1">#REF!</definedName>
    <definedName name="_bdm.C30930F76F40437698635CBD44E0EEA7.edm" hidden="1">#REF!</definedName>
    <definedName name="_bdm.C3113130F8584CD4BCFB83D9F1904087.edm" hidden="1">#REF!</definedName>
    <definedName name="_bdm.C36F60C5998140D587AD3460FE94F0DF.edm" hidden="1">#REF!</definedName>
    <definedName name="_bdm.C3C9510CA7FE44FFAA1CCBEE2114FA40.edm" hidden="1">#REF!</definedName>
    <definedName name="_bdm.C3E20D24942042A8993930CF31FEC382.edm" hidden="1">#REF!</definedName>
    <definedName name="_bdm.C3FD33BD22A44ACCA0E98D026912CBEA.edm" hidden="1">#REF!</definedName>
    <definedName name="_bdm.C400CB4E120F4CBB94FADC2D2D34A513.edm" hidden="1">#REF!</definedName>
    <definedName name="_bdm.C4607E540686470FB0C1D73C5D6A81AD.edm" hidden="1">#REF!</definedName>
    <definedName name="_bdm.C5477351F931429BBCD747F2AF17B066.edm" hidden="1">#REF!</definedName>
    <definedName name="_bdm.C55BD99FD0A14891B661E0E8B75B6DEE.edm" hidden="1">#REF!</definedName>
    <definedName name="_bdm.C59B810CC7CD4CEBAA6842BB7D613409.edm" hidden="1">#REF!</definedName>
    <definedName name="_bdm.C68F71FC1AA34B4095ADDC705415C197.edm" hidden="1">#REF!</definedName>
    <definedName name="_bdm.C6C4C47428D24519B7AE7ACF2ADECBBC.edm" hidden="1">#REF!</definedName>
    <definedName name="_bdm.C720EA84240146D8B877C4177BC35DBC.edm" hidden="1">#REF!</definedName>
    <definedName name="_bdm.C72AB3254EE248E29B4FCFA78D317862.edm" hidden="1">#REF!</definedName>
    <definedName name="_bdm.C7714FDE3AB345A19AD6C68FC5BC9367.edm" hidden="1">#REF!</definedName>
    <definedName name="_bdm.C77913025EC14C7FB0738EA3BBDDC6DB.edm" hidden="1">#REF!</definedName>
    <definedName name="_bdm.C86D5ACD1DEC4A9481BD7021464423B0.edm" hidden="1">#REF!</definedName>
    <definedName name="_bdm.C90F3F891C4742439FF7EA3467C50B24.edm" hidden="1">#REF!</definedName>
    <definedName name="_bdm.C967F92AD25944699D0DD5C61C2F26F1.edm" hidden="1">#REF!</definedName>
    <definedName name="_bdm.C97346DACF964D71A576464B59466799.edm" hidden="1">#REF!</definedName>
    <definedName name="_bdm.CA547AABD5474FC49BC1E95FFF7B6A51.edm" hidden="1">#REF!</definedName>
    <definedName name="_bdm.CA7D99678E1C40559FFAE83FE435F58A.edm" hidden="1">#REF!</definedName>
    <definedName name="_bdm.CA7EA47B9EED438A9AC22E878645F4D1.edm" hidden="1">#REF!</definedName>
    <definedName name="_bdm.CA9A01122A6C4639AACC8DAE976F2CDA.edm" hidden="1">#REF!</definedName>
    <definedName name="_bdm.CAB2B05C7003402AAFD01481E718F55E.edm" hidden="1">#REF!</definedName>
    <definedName name="_bdm.CB6C1B80C7D340E48CA268CCF5718CB4.edm" hidden="1">#REF!</definedName>
    <definedName name="_bdm.CBDAF825F0194362A71910FCF10EEB9F.edm" hidden="1">#REF!</definedName>
    <definedName name="_bdm.CC008A73A73348BCBA67E12F12563C49.edm" hidden="1">#REF!</definedName>
    <definedName name="_bdm.CC60FCAB7C7A4DCCA725C0ED5F4E34C5.edm" hidden="1">#REF!</definedName>
    <definedName name="_bdm.CD5D9C9E9F6544DC91A09524E152DF76.edm" hidden="1">#REF!</definedName>
    <definedName name="_bdm.CDDBB9AC4C6242E39FD41575BD8EF39E.edm" hidden="1">#REF!</definedName>
    <definedName name="_bdm.CE3920F2C75E43359DD0A65B3954F5A4.edm" hidden="1">#REF!</definedName>
    <definedName name="_bdm.CE43A7879BF34C81BA4DB97A887CAFAD.edm" hidden="1">#REF!</definedName>
    <definedName name="_bdm.CE6B921C0B4A4EE3A38D4EE8A4E02E53.edm" hidden="1">#REF!</definedName>
    <definedName name="_bdm.CF6AAB2C4F2F47AAA23B103D530AE095.edm" hidden="1">#REF!</definedName>
    <definedName name="_bdm.CFB19D8A51D94A588DE05AAB2A8D8ED1.edm" hidden="1">#REF!</definedName>
    <definedName name="_bdm.D176670245E74D3FB822881D8BED6E8D.edm" hidden="1">#REF!</definedName>
    <definedName name="_bdm.D1C68D8B3C40411CA2EDB72C2EB4F9B2.edm" hidden="1">#REF!</definedName>
    <definedName name="_bdm.D31E61208059466784D273D0D9B982EB.edm" hidden="1">#REF!</definedName>
    <definedName name="_bdm.D3323D73DA6D48CC9EF83AA411CC30CB.edm" hidden="1">#REF!</definedName>
    <definedName name="_bdm.D38F22CD7DF44BD2888E70DC42FE8E94.edm" hidden="1">#REF!</definedName>
    <definedName name="_bdm.D39176D2C9BD4835B24CE113E0F8E1BA.edm" hidden="1">#REF!</definedName>
    <definedName name="_bdm.D41541AFB0614EE9A7E1B37917910A83.edm" hidden="1">#REF!</definedName>
    <definedName name="_bdm.D41AE912A97341A9BAB72E8C2EDCC228.edm" hidden="1">#REF!</definedName>
    <definedName name="_bdm.D41BB8807C294A4AA3D03C238464D0FE.edm" hidden="1">#REF!</definedName>
    <definedName name="_bdm.D48A372F6D8B4522B6DAD55A1C5244AE.edm" hidden="1">#REF!</definedName>
    <definedName name="_bdm.D4A359A720DA40C89C2283A07948BD9B.edm" hidden="1">#REF!</definedName>
    <definedName name="_bdm.D4BD5141AC1B4C55BF3FC73C643A12BF.edm" hidden="1">#REF!</definedName>
    <definedName name="_bdm.D4EBBCBE6E4B4B96BFFBC2C62162C3B0.edm" hidden="1">#REF!</definedName>
    <definedName name="_bdm.D4EC00FA98184CFB80C09F2FEABC34A9.edm" hidden="1">#REF!</definedName>
    <definedName name="_bdm.D5122EC45DBC462A945FAC38772EB9E8.edm" hidden="1">#REF!</definedName>
    <definedName name="_bdm.D6049DA97979432BBBD00EE43A6F3FA5.edm" hidden="1">#REF!</definedName>
    <definedName name="_bdm.D606BCA9AF2F43A79F0BD673D8A86C6C.edm" hidden="1">#REF!</definedName>
    <definedName name="_bdm.D672ABD7D30A4CAF95BB00D61416F36A.edm" hidden="1">#REF!</definedName>
    <definedName name="_bdm.D6B459B5B38A4F6490AFC8AA28892F4A.edm" hidden="1">#REF!</definedName>
    <definedName name="_bdm.D6DD92FAC1114424B7B14F0C32AA7428.edm" hidden="1">#REF!</definedName>
    <definedName name="_bdm.D7022CA1A401465D8569611967EE56B7.edm" hidden="1">#REF!</definedName>
    <definedName name="_bdm.D71ED7D951D743D2B2E553EC220F61BB.edm" hidden="1">#REF!</definedName>
    <definedName name="_bdm.D8685585F22D4DFEB76F4D7B493112ED.edm" hidden="1">#REF!</definedName>
    <definedName name="_bdm.D8AAB22798C6489592BAB72AADFC2802.edm" hidden="1">#REF!</definedName>
    <definedName name="_bdm.D96A48C642CE474DBD7C26678C15BCA8.edm" hidden="1">#REF!</definedName>
    <definedName name="_bdm.DA3549EEEB884FF59DC3118055E43714.edm" hidden="1">#REF!</definedName>
    <definedName name="_bdm.DAD77679EF0B4DFD9EBA6D63F8E50938.edm" hidden="1">#REF!</definedName>
    <definedName name="_bdm.DAE517D7497E44168B623FECE347FFA7.edm" hidden="1">#REF!</definedName>
    <definedName name="_bdm.DB3A8C5893ED4800A26FBE4F6C45E005.edm" hidden="1">#REF!</definedName>
    <definedName name="_bdm.DB3B65ED80714AF6A667F24CF67F5CF8.edm" hidden="1">#REF!</definedName>
    <definedName name="_bdm.DB524C396712494AA880E67ED6BE1F92.edm" hidden="1">#REF!</definedName>
    <definedName name="_bdm.DB80BDFD585E459F82CB7AB4AC5EA5D0.edm" hidden="1">#REF!</definedName>
    <definedName name="_bdm.DBAFF82322E74ABE9F802CA3BEE158DE.edm" hidden="1">#REF!</definedName>
    <definedName name="_bdm.DBE6CCAC57FE454D9D466E954461CF69.edm" hidden="1">#REF!</definedName>
    <definedName name="_bdm.DC881CAB0B1F429DA1AB7EB7D0846DFE.edm" hidden="1">#REF!</definedName>
    <definedName name="_bdm.DCD375E545AA4035BD0EE1A7CE03EE31.edm" hidden="1">#REF!</definedName>
    <definedName name="_bdm.DD4CF0D41A2347218C0FA17F1B932E14.edm" hidden="1">#REF!</definedName>
    <definedName name="_bdm.DDDA629CF6A84905B9C719BF12F5B81F.edm" hidden="1">#REF!</definedName>
    <definedName name="_bdm.DE246912717C4F29A47A4D842246E7A4.edm" hidden="1">#REF!</definedName>
    <definedName name="_bdm.DEB5BE30788E4839AF5E788BD483D9EA.edm" hidden="1">#REF!</definedName>
    <definedName name="_bdm.DF2F6933EBE34C20BF95095EC63D9767.edm" hidden="1">#REF!</definedName>
    <definedName name="_bdm.DF819CD3CD024089B817240B7F270F97.edm" hidden="1">#REF!</definedName>
    <definedName name="_bdm.DF8DC3ABDD4044AC8A811852AEBAE57B.edm" hidden="1">#REF!</definedName>
    <definedName name="_bdm.E0737BCD04EE42D9ABF61D64264D5023.edm" hidden="1">#REF!</definedName>
    <definedName name="_bdm.E08E6AAAE5574EB1B4023B6565E84F19.edm" hidden="1">#REF!</definedName>
    <definedName name="_bdm.E0A5A1385B4A4C5E8AA9E500C1953365.edm" hidden="1">#REF!</definedName>
    <definedName name="_bdm.E0D9D303632A4E85A6448A44D899260D.edm" hidden="1">#REF!</definedName>
    <definedName name="_bdm.E109E7E580C3409398D0395815485AFE.edm" hidden="1">#REF!</definedName>
    <definedName name="_bdm.E19B537076D5480BA39923147E1DDA36.edm" hidden="1">#REF!</definedName>
    <definedName name="_bdm.E1BF46F8B7AE48C0AD9C8ACB97C3BBD2.edm" hidden="1">#REF!</definedName>
    <definedName name="_bdm.E1D75C9E5AB04C0DA8E32D15268D1014.edm" hidden="1">#REF!</definedName>
    <definedName name="_bdm.E1DAD17BDB534CB992F819458BA75325.edm" hidden="1">#REF!</definedName>
    <definedName name="_bdm.E1FFA42EE6EC44F8932F4CDE7A5E9102.edm" hidden="1">#REF!</definedName>
    <definedName name="_bdm.E2AFC7D30956478A91BA693AD60B5F62.edm" hidden="1">#REF!</definedName>
    <definedName name="_bdm.E349AE20E12B401889D08A15BB21B443.edm" hidden="1">#REF!</definedName>
    <definedName name="_bdm.E3735B58B20843AFBF2AF6A9986F73C3.edm" hidden="1">#REF!</definedName>
    <definedName name="_bdm.E3ECFA65530C402AAEDBBB5CDDAABB76.edm" hidden="1">#REF!</definedName>
    <definedName name="_bdm.E44C56B39A8747F9834896197FBE8460.edm" hidden="1">#REF!</definedName>
    <definedName name="_bdm.E450CA52D93E4389BAD4CF6C3D8AF27D.edm" hidden="1">#REF!</definedName>
    <definedName name="_bdm.E455CDE4D50A407386598983E1DD0A5E.edm" hidden="1">#REF!</definedName>
    <definedName name="_bdm.E4DB1AD80F394032BB49D07F1A893ABA.edm" hidden="1">#REF!</definedName>
    <definedName name="_bdm.E631ADFC4EF64931A98BA108EDFF6DF0.edm" hidden="1">#REF!</definedName>
    <definedName name="_bdm.E66E598FD3BD4FDF9E97C4703828D4FF.edm" hidden="1">#REF!</definedName>
    <definedName name="_bdm.E6EF1F3923C54C3CA20BC94203AF64C1.edm" hidden="1">#REF!</definedName>
    <definedName name="_bdm.E84951F7816A4359A3D003913E13C3CC.edm" hidden="1">#REF!</definedName>
    <definedName name="_bdm.E8A45B28D1F546F7BB4D9B3A6353F124.edm" hidden="1">#REF!</definedName>
    <definedName name="_bdm.E98611C709EB4FDA9E91180E6172DADC.edm" hidden="1">#REF!</definedName>
    <definedName name="_bdm.E9887A3304244CE3883FB3045865773E.edm" hidden="1">#REF!</definedName>
    <definedName name="_bdm.E9DA6FC6FF824C019C87EC9A12A878FF.edm" hidden="1">#REF!</definedName>
    <definedName name="_bdm.EA35CED4681244E3BD1301F1BBA3E9F0.edm" hidden="1">#REF!</definedName>
    <definedName name="_bdm.EAB0F5C1CAF149AD861B41557B56B182.edm" hidden="1">#REF!</definedName>
    <definedName name="_bdm.EAB68B2C384647D8B9BC4A4F8CEA821B.edm" hidden="1">#REF!</definedName>
    <definedName name="_bdm.EB2B44DD006D414ABBCD71BBB8DCD0AB.edm" hidden="1">#REF!</definedName>
    <definedName name="_bdm.EB2C7D9684D948648C681894845A5011.edm" hidden="1">#REF!</definedName>
    <definedName name="_bdm.EB31A3CEB088490FAC27E7C1BF822AE4.edm" hidden="1">#REF!</definedName>
    <definedName name="_bdm.EB87B305575345CC920ECEB183CEE058.edm" hidden="1">#REF!</definedName>
    <definedName name="_bdm.EC4361F51322425892A229D5822E8540.edm" hidden="1">#REF!</definedName>
    <definedName name="_bdm.ECAC2E1AE73F4339B453AD481D981716.edm" hidden="1">#REF!</definedName>
    <definedName name="_bdm.ECE43CC36026436999DF40BA52004D11.edm" hidden="1">#REF!</definedName>
    <definedName name="_bdm.ED35F0D2BFF74ABA945AD374E302AF2D.edm" hidden="1">#REF!</definedName>
    <definedName name="_bdm.EE3F3781ED0844D6A541F47602142719.edm" hidden="1">#REF!</definedName>
    <definedName name="_bdm.EE9194D1A29F4DF1AA19B83AD850FD6C.edm" hidden="1">#REF!</definedName>
    <definedName name="_bdm.EEFAE2047D6B4D8BB2419860FCDC92CC.edm" hidden="1">#REF!</definedName>
    <definedName name="_bdm.EF22A6DBBE9D4BC7ADEED83A23B195BD.edm" hidden="1">#REF!</definedName>
    <definedName name="_bdm.EF574AD7AE6B4C91BCE744AA3DBB36EA.edm" hidden="1">#REF!</definedName>
    <definedName name="_bdm.EF88AF1EE2EB4B88A2230D77EB51C168.edm" hidden="1">#REF!</definedName>
    <definedName name="_bdm.EFDA9999CCEF434CB9667B248CF45BD0.edm" hidden="1">#REF!</definedName>
    <definedName name="_bdm.F02E7F1037CD4BF9903F1BCD1090BB06.edm" hidden="1">#REF!</definedName>
    <definedName name="_bdm.F09942DCBFC34D84B3090C7BF95DD0F0.edm" hidden="1">#REF!</definedName>
    <definedName name="_bdm.F0EFEC1F78784CCD8704502DA3E04D03.edm" hidden="1">#REF!</definedName>
    <definedName name="_bdm.F1465F6B240F49A1B2A3FEEE970DF35D.edm" hidden="1">#REF!</definedName>
    <definedName name="_bdm.F1769293B8B94074AB130B44125AA5C0.edm" hidden="1">#REF!</definedName>
    <definedName name="_bdm.F1B0E1E240FD45C18DCE1204EB090E09.edm" hidden="1">#REF!</definedName>
    <definedName name="_bdm.F284B2CC220A47059CD3F1599488A4FB.edm" hidden="1">#REF!</definedName>
    <definedName name="_bdm.F3F856A573404E7BAD103A9F01576687.edm" hidden="1">#REF!</definedName>
    <definedName name="_bdm.F413007458304CC6A73CA5D10E30E23E.edm" hidden="1">#REF!</definedName>
    <definedName name="_bdm.F4FBD2F544064C0898F6A997EA683C72.edm" hidden="1">#REF!</definedName>
    <definedName name="_bdm.F520A03DCD3E42C7960B1FDD78FBF42F.edm" hidden="1">#REF!</definedName>
    <definedName name="_bdm.F59AF9F867DC4907A135E138FE0A3B79.edm" hidden="1">#REF!</definedName>
    <definedName name="_bdm.F62D1D93FF6F4A6E9EEA225F3798D533.edm" hidden="1">#REF!</definedName>
    <definedName name="_bdm.F6A7A6E33D3D4365B87CCC80D61818C0.edm" hidden="1">#REF!</definedName>
    <definedName name="_bdm.F6E116A3FC5C4EB9B29A117F24F2D80B.edm" hidden="1">#REF!</definedName>
    <definedName name="_bdm.F79A5CE7DFBA47E5B12CC5CB591D9673.edm" hidden="1">#REF!</definedName>
    <definedName name="_bdm.F79A6263F8354D38B85E2DE8FA863232.edm" hidden="1">#REF!</definedName>
    <definedName name="_bdm.F7C5B49C7395458CB72BC8D25EC7A77B.edm" hidden="1">#REF!</definedName>
    <definedName name="_bdm.F87F88A716834D8F9B79FABF0FEB5C1B.edm" hidden="1">#REF!</definedName>
    <definedName name="_bdm.F88C6DCB27FC48EBB346AB061E1295C1.edm" hidden="1">#REF!</definedName>
    <definedName name="_bdm.F8C315DC0ACA4872A643FEF98970A583.edm" hidden="1">#REF!</definedName>
    <definedName name="_bdm.F8C9FACFAE1D4E3DB6D62C88737EAFC7.edm" hidden="1">#REF!</definedName>
    <definedName name="_bdm.F93A304EBF3C4326A094CE5AFA32CF92.edm" hidden="1">#REF!</definedName>
    <definedName name="_bdm.F9624F0D42F94E1090F6A360004B1BC5.edm" hidden="1">#REF!</definedName>
    <definedName name="_bdm.F9A45F2E61194140B5F25A76A15F3C21.edm" hidden="1">#REF!</definedName>
    <definedName name="_bdm.FA8DE6D3ED524CF5984D81BB13B7D217.edm" hidden="1">#REF!</definedName>
    <definedName name="_bdm.FAF808B4E7164C52BB6EE96914015DA8.edm" hidden="1">#REF!</definedName>
    <definedName name="_bdm.FastTrackBookmark.6_25_2012_11_56_47_AM.edm" hidden="1">#REF!</definedName>
    <definedName name="_bdm.FB3FBCD355EA4D4BBEB3692A3B1C67F5.edm" hidden="1">#REF!</definedName>
    <definedName name="_bdm.FC192A81CF61466DA2B9CEEF1E5CCB29.edm" hidden="1">#REF!</definedName>
    <definedName name="_bdm.FCB7CC622C3646B595AA8D74F7DE0F5D.edm" hidden="1">#REF!</definedName>
    <definedName name="_bdm.FCD545FAB3684EA8B6B5F80932142EEE.edm" hidden="1">#REF!</definedName>
    <definedName name="_bdm.FD7945834CEE45EBBC0568196B9E500A.edm" hidden="1">#REF!</definedName>
    <definedName name="_bdm.FDA1751EF46A4A05BB353362337ABC28.edm" hidden="1">#REF!</definedName>
    <definedName name="_bdm.FE38C22506304A608A33843A33D4F84C.edm" hidden="1">#REF!</definedName>
    <definedName name="_bdm.FE75BA5557C54D8C9DCA0A17F705E1D2.edm" hidden="1">#REF!</definedName>
    <definedName name="_bdm.FEEEC54490CF4879ADD2AF56E3B313D8.edm" hidden="1">#REF!</definedName>
    <definedName name="_bdm.FF030EC7E3F64617AC69665EBB5EB8DE.edm" hidden="1">#REF!</definedName>
    <definedName name="_bdm.FF5A882396C249FD83DA0A4F67E3DF53.edm"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Fill2" hidden="1">#REF!</definedName>
    <definedName name="_xlnm._FilterDatabase" localSheetId="10" hidden="1">' LUMA Exhibit 2 (70)'!$A$6:$S$77</definedName>
    <definedName name="_xlnm._FilterDatabase" localSheetId="33" hidden="1">'Additional Projects 7-31'!$A$2:$S$25</definedName>
    <definedName name="_xlnm._FilterDatabase" localSheetId="15" hidden="1">'Attachment A (Updated)'!$A$6:$AP$214</definedName>
    <definedName name="_xlnm._FilterDatabase" localSheetId="20" hidden="1">'Attachment A Withdrawn_TEST'!$A$6:$AM$6</definedName>
    <definedName name="_xlnm._FilterDatabase" localSheetId="16" hidden="1">'Attachment B (Updated)'!$A$6:$AP$214</definedName>
    <definedName name="_xlnm._FilterDatabase" localSheetId="18" hidden="1">'Attachment C'!$A$6:$P$81</definedName>
    <definedName name="_xlnm._FilterDatabase" localSheetId="26" hidden="1">'E3 -LUMA''s Inactive Projects'!$A$5:$O$230</definedName>
    <definedName name="_xlnm._FilterDatabase" localSheetId="25" hidden="1">'E3-LUMA Consolidated List'!$A$6:$S$235</definedName>
    <definedName name="_xlnm._FilterDatabase" localSheetId="12" hidden="1">'EX-4 289'!$A$3:$J$224</definedName>
    <definedName name="_xlnm._FilterDatabase" localSheetId="13" hidden="1">'Exhibit 4'!$A$5:$M$317</definedName>
    <definedName name="_xlnm._FilterDatabase" localSheetId="31" hidden="1">'FAASt - Obligations Summary (3)'!$A$46:$U$46</definedName>
    <definedName name="_xlnm._FilterDatabase" localSheetId="1" hidden="1">GP!$A$1:$Q$1874</definedName>
    <definedName name="_xlnm._FilterDatabase" localSheetId="19" hidden="1">'LUMA Exhibit 2_TEST'!$A$2:$BJ$2</definedName>
    <definedName name="_xlnm._FilterDatabase" localSheetId="14" hidden="1">MPL!$A$1:$S$5936</definedName>
    <definedName name="_xlnm._FilterDatabase" localSheetId="29" hidden="1">Pending!$A$1:$H$15</definedName>
    <definedName name="_xlnm._FilterDatabase" localSheetId="36" hidden="1">Streetlights!$A$2:$M$2</definedName>
    <definedName name="_xlnm._FilterDatabase" localSheetId="4" hidden="1">'Summary  (Updated)'!$A$18:$AT$18</definedName>
    <definedName name="_xlnm._FilterDatabase" localSheetId="27" hidden="1">'To Discuss'!$A$6:$AK$289</definedName>
    <definedName name="_Key1" hidden="1">#REF!</definedName>
    <definedName name="_Key2" hidden="1">#REF!</definedName>
    <definedName name="_old1">#REF!</definedName>
    <definedName name="_Order1" hidden="1">255</definedName>
    <definedName name="_Order1_1" hidden="1">255</definedName>
    <definedName name="_Order2" hidden="1">255</definedName>
    <definedName name="_Pen1">#REF!</definedName>
    <definedName name="_PLT07">#REF!</definedName>
    <definedName name="_PLT09">#REF!</definedName>
    <definedName name="_PLT22">#REF!</definedName>
    <definedName name="_PLT29">#REF!</definedName>
    <definedName name="_PLT39">#REF!</definedName>
    <definedName name="_PLT40">#REF!</definedName>
    <definedName name="_PLT42">#REF!</definedName>
    <definedName name="_PLT52">#REF!</definedName>
    <definedName name="_PLT53">#REF!</definedName>
    <definedName name="_PLT54">#REF!</definedName>
    <definedName name="_PLT55">#REF!</definedName>
    <definedName name="_PLT61">#REF!</definedName>
    <definedName name="_PLT62">#REF!</definedName>
    <definedName name="_PLT68">#REF!</definedName>
    <definedName name="_PLT72">#REF!</definedName>
    <definedName name="_PLT75">#REF!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Sort2"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UNDO_UPS_" localSheetId="26" hidden="1">#REF!</definedName>
    <definedName name="_UNDO_UPS_" localSheetId="25" hidden="1">#REF!</definedName>
    <definedName name="_UNDO_UPS_" localSheetId="17" hidden="1">'[1]LTIP FY24 Non-Federal Capital'!#REF!</definedName>
    <definedName name="_UNDO_UPS_" hidden="1">#REF!</definedName>
    <definedName name="_UNDO_UPS_SEL_" localSheetId="26" hidden="1">#REF!</definedName>
    <definedName name="_UNDO_UPS_SEL_" localSheetId="25" hidden="1">#REF!</definedName>
    <definedName name="_UNDO_UPS_SEL_" localSheetId="17" hidden="1">'[1]LTIP FY24 Non-Federal Capital'!#REF!</definedName>
    <definedName name="_UNDO_UPS_SEL_" hidden="1">#REF!</definedName>
    <definedName name="_UNDO31X31X_" localSheetId="26" hidden="1">#REF!</definedName>
    <definedName name="_UNDO31X31X_" localSheetId="25" hidden="1">#REF!</definedName>
    <definedName name="_UNDO31X31X_" localSheetId="17" hidden="1">'[1]LTIP FY24 Non-Federal Capital'!#REF!</definedName>
    <definedName name="_UNDO31X31X_" hidden="1">#REF!</definedName>
    <definedName name="A">#REF!</definedName>
    <definedName name="A_C_Plan">#REF!</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#REF!</definedName>
    <definedName name="AAA_DOCTOPS" hidden="1">"AAA_SET"</definedName>
    <definedName name="AAA_duser" hidden="1">"OFF"</definedName>
    <definedName name="aaaaaaa">#REF!</definedName>
    <definedName name="aaaaaaa1">#REF!</definedName>
    <definedName name="aaaaaaaaaaaa" hidden="1">#REF!</definedName>
    <definedName name="aaaaaaaaaaaaa" hidden="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1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3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2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2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2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2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2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3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1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2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ccessDatabase" hidden="1">"J:\data\PS\pso\IO&amp;RM\jdb\r2d2\MCMResults.mdb"</definedName>
    <definedName name="Account_Name">#REF!</definedName>
    <definedName name="ACCRUE">IF(#REF!&gt;8,#REF!-8,#REF!+5)</definedName>
    <definedName name="Actual" localSheetId="10" hidden="1">{#N/A,#N/A,TRUE,"Historicals";#N/A,#N/A,TRUE,"Charts";#N/A,#N/A,TRUE,"Forecasts"}</definedName>
    <definedName name="Actual" localSheetId="21" hidden="1">{#N/A,#N/A,TRUE,"Historicals";#N/A,#N/A,TRUE,"Charts";#N/A,#N/A,TRUE,"Forecasts"}</definedName>
    <definedName name="Actual" localSheetId="3" hidden="1">{#N/A,#N/A,TRUE,"Historicals";#N/A,#N/A,TRUE,"Charts";#N/A,#N/A,TRUE,"Forecasts"}</definedName>
    <definedName name="Actual" localSheetId="23" hidden="1">{#N/A,#N/A,TRUE,"Historicals";#N/A,#N/A,TRUE,"Charts";#N/A,#N/A,TRUE,"Forecasts"}</definedName>
    <definedName name="Actual" localSheetId="15" hidden="1">{#N/A,#N/A,TRUE,"Historicals";#N/A,#N/A,TRUE,"Charts";#N/A,#N/A,TRUE,"Forecasts"}</definedName>
    <definedName name="Actual" localSheetId="20" hidden="1">{#N/A,#N/A,TRUE,"Historicals";#N/A,#N/A,TRUE,"Charts";#N/A,#N/A,TRUE,"Forecasts"}</definedName>
    <definedName name="Actual" localSheetId="16" hidden="1">{#N/A,#N/A,TRUE,"Historicals";#N/A,#N/A,TRUE,"Charts";#N/A,#N/A,TRUE,"Forecasts"}</definedName>
    <definedName name="Actual" localSheetId="18" hidden="1">{#N/A,#N/A,TRUE,"Historicals";#N/A,#N/A,TRUE,"Charts";#N/A,#N/A,TRUE,"Forecasts"}</definedName>
    <definedName name="Actual" localSheetId="26" hidden="1">{#N/A,#N/A,TRUE,"Historicals";#N/A,#N/A,TRUE,"Charts";#N/A,#N/A,TRUE,"Forecasts"}</definedName>
    <definedName name="Actual" localSheetId="25" hidden="1">{#N/A,#N/A,TRUE,"Historicals";#N/A,#N/A,TRUE,"Charts";#N/A,#N/A,TRUE,"Forecasts"}</definedName>
    <definedName name="Actual" localSheetId="12" hidden="1">{#N/A,#N/A,TRUE,"Historicals";#N/A,#N/A,TRUE,"Charts";#N/A,#N/A,TRUE,"Forecasts"}</definedName>
    <definedName name="Actual" localSheetId="13" hidden="1">{#N/A,#N/A,TRUE,"Historicals";#N/A,#N/A,TRUE,"Charts";#N/A,#N/A,TRUE,"Forecasts"}</definedName>
    <definedName name="Actual" localSheetId="1" hidden="1">{#N/A,#N/A,TRUE,"Historicals";#N/A,#N/A,TRUE,"Charts";#N/A,#N/A,TRUE,"Forecasts"}</definedName>
    <definedName name="Actual" localSheetId="19" hidden="1">{#N/A,#N/A,TRUE,"Historicals";#N/A,#N/A,TRUE,"Charts";#N/A,#N/A,TRUE,"Forecasts"}</definedName>
    <definedName name="Actual" localSheetId="11" hidden="1">{#N/A,#N/A,TRUE,"Historicals";#N/A,#N/A,TRUE,"Charts";#N/A,#N/A,TRUE,"Forecasts"}</definedName>
    <definedName name="Actual" localSheetId="35" hidden="1">{#N/A,#N/A,TRUE,"Historicals";#N/A,#N/A,TRUE,"Charts";#N/A,#N/A,TRUE,"Forecasts"}</definedName>
    <definedName name="Actual" localSheetId="17" hidden="1">{#N/A,#N/A,TRUE,"Historicals";#N/A,#N/A,TRUE,"Charts";#N/A,#N/A,TRUE,"Forecasts"}</definedName>
    <definedName name="Actual" localSheetId="4" hidden="1">{#N/A,#N/A,TRUE,"Historicals";#N/A,#N/A,TRUE,"Charts";#N/A,#N/A,TRUE,"Forecasts"}</definedName>
    <definedName name="Actual" localSheetId="27" hidden="1">{#N/A,#N/A,TRUE,"Historicals";#N/A,#N/A,TRUE,"Charts";#N/A,#N/A,TRUE,"Forecasts"}</definedName>
    <definedName name="Actual" hidden="1">{#N/A,#N/A,TRUE,"Historicals";#N/A,#N/A,TRUE,"Charts";#N/A,#N/A,TRUE,"Forecasts"}</definedName>
    <definedName name="ActualsThrough">#REF!</definedName>
    <definedName name="ActualsThroughNumber">#REF!</definedName>
    <definedName name="Adult">#REF!</definedName>
    <definedName name="aedfadf" localSheetId="10" hidden="1">TextRefCopy1</definedName>
    <definedName name="aedfadf" localSheetId="21" hidden="1">TextRefCopy1</definedName>
    <definedName name="aedfadf" localSheetId="3" hidden="1">TextRefCopy1</definedName>
    <definedName name="aedfadf" localSheetId="23" hidden="1">TextRefCopy1</definedName>
    <definedName name="aedfadf" localSheetId="15" hidden="1">TextRefCopy1</definedName>
    <definedName name="aedfadf" localSheetId="20" hidden="1">TextRefCopy1</definedName>
    <definedName name="aedfadf" localSheetId="16" hidden="1">TextRefCopy1</definedName>
    <definedName name="aedfadf" localSheetId="18" hidden="1">TextRefCopy1</definedName>
    <definedName name="aedfadf" localSheetId="26" hidden="1">TextRefCopy1</definedName>
    <definedName name="aedfadf" localSheetId="25" hidden="1">TextRefCopy1</definedName>
    <definedName name="aedfadf" localSheetId="12" hidden="1">TextRefCopy1</definedName>
    <definedName name="aedfadf" localSheetId="13" hidden="1">TextRefCopy1</definedName>
    <definedName name="aedfadf" localSheetId="0" hidden="1">TextRefCopy1</definedName>
    <definedName name="aedfadf" localSheetId="31" hidden="1">TextRefCopy1</definedName>
    <definedName name="aedfadf" localSheetId="1" hidden="1">TextRefCopy1</definedName>
    <definedName name="aedfadf" localSheetId="19" hidden="1">TextRefCopy1</definedName>
    <definedName name="aedfadf" localSheetId="11" hidden="1">TextRefCopy1</definedName>
    <definedName name="aedfadf" localSheetId="35" hidden="1">TextRefCopy1</definedName>
    <definedName name="aedfadf" localSheetId="17" hidden="1">TextRefCopy1</definedName>
    <definedName name="aedfadf" localSheetId="4" hidden="1">TextRefCopy1</definedName>
    <definedName name="aedfadf" localSheetId="27" hidden="1">TextRefCopy1</definedName>
    <definedName name="aedfadf" hidden="1">TextRefCopy1</definedName>
    <definedName name="aedfadf_2" localSheetId="21" hidden="1">TextRefCopy1</definedName>
    <definedName name="aedfadf_2" localSheetId="3" hidden="1">TextRefCopy1</definedName>
    <definedName name="aedfadf_2" localSheetId="23" hidden="1">TextRefCopy1</definedName>
    <definedName name="aedfadf_2" localSheetId="15" hidden="1">TextRefCopy1</definedName>
    <definedName name="aedfadf_2" localSheetId="20" hidden="1">TextRefCopy1</definedName>
    <definedName name="aedfadf_2" localSheetId="16" hidden="1">TextRefCopy1</definedName>
    <definedName name="aedfadf_2" localSheetId="18" hidden="1">TextRefCopy1</definedName>
    <definedName name="aedfadf_2" localSheetId="26" hidden="1">TextRefCopy1</definedName>
    <definedName name="aedfadf_2" localSheetId="25" hidden="1">TextRefCopy1</definedName>
    <definedName name="aedfadf_2" localSheetId="19" hidden="1">TextRefCopy1</definedName>
    <definedName name="aedfadf_2" localSheetId="17" hidden="1">TextRefCopy1</definedName>
    <definedName name="aedfadf_2" localSheetId="4" hidden="1">TextRefCopy1</definedName>
    <definedName name="aedfadf_2" hidden="1">TextRefCopy1</definedName>
    <definedName name="aedfssss" localSheetId="10" hidden="1">TextRefCopy1</definedName>
    <definedName name="aedfssss" localSheetId="21" hidden="1">TextRefCopy1</definedName>
    <definedName name="aedfssss" localSheetId="3" hidden="1">TextRefCopy1</definedName>
    <definedName name="aedfssss" localSheetId="23" hidden="1">TextRefCopy1</definedName>
    <definedName name="aedfssss" localSheetId="15" hidden="1">TextRefCopy1</definedName>
    <definedName name="aedfssss" localSheetId="20" hidden="1">TextRefCopy1</definedName>
    <definedName name="aedfssss" localSheetId="16" hidden="1">TextRefCopy1</definedName>
    <definedName name="aedfssss" localSheetId="18" hidden="1">TextRefCopy1</definedName>
    <definedName name="aedfssss" localSheetId="26" hidden="1">TextRefCopy1</definedName>
    <definedName name="aedfssss" localSheetId="25" hidden="1">TextRefCopy1</definedName>
    <definedName name="aedfssss" localSheetId="12" hidden="1">TextRefCopy1</definedName>
    <definedName name="aedfssss" localSheetId="13" hidden="1">TextRefCopy1</definedName>
    <definedName name="aedfssss" localSheetId="0" hidden="1">TextRefCopy1</definedName>
    <definedName name="aedfssss" localSheetId="31" hidden="1">TextRefCopy1</definedName>
    <definedName name="aedfssss" localSheetId="19" hidden="1">TextRefCopy1</definedName>
    <definedName name="aedfssss" localSheetId="17" hidden="1">TextRefCopy1</definedName>
    <definedName name="aedfssss" localSheetId="4" hidden="1">TextRefCopy1</definedName>
    <definedName name="aedfssss" localSheetId="27" hidden="1">TextRefCopy1</definedName>
    <definedName name="aedfssss" hidden="1">TextRefCopy1</definedName>
    <definedName name="aeenomina">#REF!</definedName>
    <definedName name="Allocation_Factor_Table">#REF!</definedName>
    <definedName name="Allocation_Factors">#REF!</definedName>
    <definedName name="AllOtherBrandedBreadGrossRevenue">#REF!</definedName>
    <definedName name="AllOtherBrandedBreadGrossRevenuePY">#REF!</definedName>
    <definedName name="AllOtherBrandedBreadGrossUnits">#REF!</definedName>
    <definedName name="AllOtherBrandedBreadGrossUnitsPY">#REF!</definedName>
    <definedName name="AllOtherBrandedBreadPA">#REF!</definedName>
    <definedName name="AllOtherBrandedBreadPAPY">#REF!</definedName>
    <definedName name="AllOtherBrandedBreadPromoLift">#REF!</definedName>
    <definedName name="AllOtherBrandedBreadReturns">#REF!</definedName>
    <definedName name="AllOtherBrandedBreadReturnsPY">#REF!</definedName>
    <definedName name="anscount" hidden="1">1</definedName>
    <definedName name="Applicant">#REF!</definedName>
    <definedName name="Applicant_Damage">#REF!</definedName>
    <definedName name="Applicant_Damage_Component_Type">#REF!</definedName>
    <definedName name="Applicant_Damage_Id">#REF!</definedName>
    <definedName name="as" hidden="1">#REF!</definedName>
    <definedName name="AS2DocOpenMode" hidden="1">"AS2DocumentEdit"</definedName>
    <definedName name="AS2NamedRange" hidden="1">24</definedName>
    <definedName name="AS2TickmarkLS" hidden="1">#REF!</definedName>
    <definedName name="asASas" hidden="1">#REF!</definedName>
    <definedName name="asd">#REF!</definedName>
    <definedName name="asda" localSheetId="10" hidden="1">{#N/A,#N/A,FALSE,"FY97P1";#N/A,#N/A,FALSE,"FY97Z312";#N/A,#N/A,FALSE,"FY97LRBC";#N/A,#N/A,FALSE,"FY97O";#N/A,#N/A,FALSE,"FY97DAM"}</definedName>
    <definedName name="asda" localSheetId="21" hidden="1">{#N/A,#N/A,FALSE,"FY97P1";#N/A,#N/A,FALSE,"FY97Z312";#N/A,#N/A,FALSE,"FY97LRBC";#N/A,#N/A,FALSE,"FY97O";#N/A,#N/A,FALSE,"FY97DAM"}</definedName>
    <definedName name="asda" localSheetId="3" hidden="1">{#N/A,#N/A,FALSE,"FY97P1";#N/A,#N/A,FALSE,"FY97Z312";#N/A,#N/A,FALSE,"FY97LRBC";#N/A,#N/A,FALSE,"FY97O";#N/A,#N/A,FALSE,"FY97DAM"}</definedName>
    <definedName name="asda" localSheetId="23" hidden="1">{#N/A,#N/A,FALSE,"FY97P1";#N/A,#N/A,FALSE,"FY97Z312";#N/A,#N/A,FALSE,"FY97LRBC";#N/A,#N/A,FALSE,"FY97O";#N/A,#N/A,FALSE,"FY97DAM"}</definedName>
    <definedName name="asda" localSheetId="15" hidden="1">{#N/A,#N/A,FALSE,"FY97P1";#N/A,#N/A,FALSE,"FY97Z312";#N/A,#N/A,FALSE,"FY97LRBC";#N/A,#N/A,FALSE,"FY97O";#N/A,#N/A,FALSE,"FY97DAM"}</definedName>
    <definedName name="asda" localSheetId="20" hidden="1">{#N/A,#N/A,FALSE,"FY97P1";#N/A,#N/A,FALSE,"FY97Z312";#N/A,#N/A,FALSE,"FY97LRBC";#N/A,#N/A,FALSE,"FY97O";#N/A,#N/A,FALSE,"FY97DAM"}</definedName>
    <definedName name="asda" localSheetId="16" hidden="1">{#N/A,#N/A,FALSE,"FY97P1";#N/A,#N/A,FALSE,"FY97Z312";#N/A,#N/A,FALSE,"FY97LRBC";#N/A,#N/A,FALSE,"FY97O";#N/A,#N/A,FALSE,"FY97DAM"}</definedName>
    <definedName name="asda" localSheetId="18" hidden="1">{#N/A,#N/A,FALSE,"FY97P1";#N/A,#N/A,FALSE,"FY97Z312";#N/A,#N/A,FALSE,"FY97LRBC";#N/A,#N/A,FALSE,"FY97O";#N/A,#N/A,FALSE,"FY97DAM"}</definedName>
    <definedName name="asda" localSheetId="26" hidden="1">{#N/A,#N/A,FALSE,"FY97P1";#N/A,#N/A,FALSE,"FY97Z312";#N/A,#N/A,FALSE,"FY97LRBC";#N/A,#N/A,FALSE,"FY97O";#N/A,#N/A,FALSE,"FY97DAM"}</definedName>
    <definedName name="asda" localSheetId="25" hidden="1">{#N/A,#N/A,FALSE,"FY97P1";#N/A,#N/A,FALSE,"FY97Z312";#N/A,#N/A,FALSE,"FY97LRBC";#N/A,#N/A,FALSE,"FY97O";#N/A,#N/A,FALSE,"FY97DAM"}</definedName>
    <definedName name="asda" localSheetId="12" hidden="1">{#N/A,#N/A,FALSE,"FY97P1";#N/A,#N/A,FALSE,"FY97Z312";#N/A,#N/A,FALSE,"FY97LRBC";#N/A,#N/A,FALSE,"FY97O";#N/A,#N/A,FALSE,"FY97DAM"}</definedName>
    <definedName name="asda" localSheetId="13" hidden="1">{#N/A,#N/A,FALSE,"FY97P1";#N/A,#N/A,FALSE,"FY97Z312";#N/A,#N/A,FALSE,"FY97LRBC";#N/A,#N/A,FALSE,"FY97O";#N/A,#N/A,FALSE,"FY97DAM"}</definedName>
    <definedName name="asda" localSheetId="1" hidden="1">{#N/A,#N/A,FALSE,"FY97P1";#N/A,#N/A,FALSE,"FY97Z312";#N/A,#N/A,FALSE,"FY97LRBC";#N/A,#N/A,FALSE,"FY97O";#N/A,#N/A,FALSE,"FY97DAM"}</definedName>
    <definedName name="asda" localSheetId="19" hidden="1">{#N/A,#N/A,FALSE,"FY97P1";#N/A,#N/A,FALSE,"FY97Z312";#N/A,#N/A,FALSE,"FY97LRBC";#N/A,#N/A,FALSE,"FY97O";#N/A,#N/A,FALSE,"FY97DAM"}</definedName>
    <definedName name="asda" localSheetId="11" hidden="1">{#N/A,#N/A,FALSE,"FY97P1";#N/A,#N/A,FALSE,"FY97Z312";#N/A,#N/A,FALSE,"FY97LRBC";#N/A,#N/A,FALSE,"FY97O";#N/A,#N/A,FALSE,"FY97DAM"}</definedName>
    <definedName name="asda" localSheetId="35" hidden="1">{#N/A,#N/A,FALSE,"FY97P1";#N/A,#N/A,FALSE,"FY97Z312";#N/A,#N/A,FALSE,"FY97LRBC";#N/A,#N/A,FALSE,"FY97O";#N/A,#N/A,FALSE,"FY97DAM"}</definedName>
    <definedName name="asda" localSheetId="17" hidden="1">{#N/A,#N/A,FALSE,"FY97P1";#N/A,#N/A,FALSE,"FY97Z312";#N/A,#N/A,FALSE,"FY97LRBC";#N/A,#N/A,FALSE,"FY97O";#N/A,#N/A,FALSE,"FY97DAM"}</definedName>
    <definedName name="asda" localSheetId="4" hidden="1">{#N/A,#N/A,FALSE,"FY97P1";#N/A,#N/A,FALSE,"FY97Z312";#N/A,#N/A,FALSE,"FY97LRBC";#N/A,#N/A,FALSE,"FY97O";#N/A,#N/A,FALSE,"FY97DAM"}</definedName>
    <definedName name="asda" localSheetId="27" hidden="1">{#N/A,#N/A,FALSE,"FY97P1";#N/A,#N/A,FALSE,"FY97Z312";#N/A,#N/A,FALSE,"FY97LRBC";#N/A,#N/A,FALSE,"FY97O";#N/A,#N/A,FALSE,"FY97DAM"}</definedName>
    <definedName name="asda" hidden="1">{#N/A,#N/A,FALSE,"FY97P1";#N/A,#N/A,FALSE,"FY97Z312";#N/A,#N/A,FALSE,"FY97LRBC";#N/A,#N/A,FALSE,"FY97O";#N/A,#N/A,FALSE,"FY97DAM"}</definedName>
    <definedName name="asdasd" localSheetId="10" hidden="1">{#N/A,#N/A,FALSE,"FY97P1";#N/A,#N/A,FALSE,"FY97Z312";#N/A,#N/A,FALSE,"FY97LRBC";#N/A,#N/A,FALSE,"FY97O";#N/A,#N/A,FALSE,"FY97DAM"}</definedName>
    <definedName name="asdasd" localSheetId="21" hidden="1">{#N/A,#N/A,FALSE,"FY97P1";#N/A,#N/A,FALSE,"FY97Z312";#N/A,#N/A,FALSE,"FY97LRBC";#N/A,#N/A,FALSE,"FY97O";#N/A,#N/A,FALSE,"FY97DAM"}</definedName>
    <definedName name="asdasd" localSheetId="3" hidden="1">{#N/A,#N/A,FALSE,"FY97P1";#N/A,#N/A,FALSE,"FY97Z312";#N/A,#N/A,FALSE,"FY97LRBC";#N/A,#N/A,FALSE,"FY97O";#N/A,#N/A,FALSE,"FY97DAM"}</definedName>
    <definedName name="asdasd" localSheetId="23" hidden="1">{#N/A,#N/A,FALSE,"FY97P1";#N/A,#N/A,FALSE,"FY97Z312";#N/A,#N/A,FALSE,"FY97LRBC";#N/A,#N/A,FALSE,"FY97O";#N/A,#N/A,FALSE,"FY97DAM"}</definedName>
    <definedName name="asdasd" localSheetId="15" hidden="1">{#N/A,#N/A,FALSE,"FY97P1";#N/A,#N/A,FALSE,"FY97Z312";#N/A,#N/A,FALSE,"FY97LRBC";#N/A,#N/A,FALSE,"FY97O";#N/A,#N/A,FALSE,"FY97DAM"}</definedName>
    <definedName name="asdasd" localSheetId="20" hidden="1">{#N/A,#N/A,FALSE,"FY97P1";#N/A,#N/A,FALSE,"FY97Z312";#N/A,#N/A,FALSE,"FY97LRBC";#N/A,#N/A,FALSE,"FY97O";#N/A,#N/A,FALSE,"FY97DAM"}</definedName>
    <definedName name="asdasd" localSheetId="16" hidden="1">{#N/A,#N/A,FALSE,"FY97P1";#N/A,#N/A,FALSE,"FY97Z312";#N/A,#N/A,FALSE,"FY97LRBC";#N/A,#N/A,FALSE,"FY97O";#N/A,#N/A,FALSE,"FY97DAM"}</definedName>
    <definedName name="asdasd" localSheetId="18" hidden="1">{#N/A,#N/A,FALSE,"FY97P1";#N/A,#N/A,FALSE,"FY97Z312";#N/A,#N/A,FALSE,"FY97LRBC";#N/A,#N/A,FALSE,"FY97O";#N/A,#N/A,FALSE,"FY97DAM"}</definedName>
    <definedName name="asdasd" localSheetId="26" hidden="1">{#N/A,#N/A,FALSE,"FY97P1";#N/A,#N/A,FALSE,"FY97Z312";#N/A,#N/A,FALSE,"FY97LRBC";#N/A,#N/A,FALSE,"FY97O";#N/A,#N/A,FALSE,"FY97DAM"}</definedName>
    <definedName name="asdasd" localSheetId="25" hidden="1">{#N/A,#N/A,FALSE,"FY97P1";#N/A,#N/A,FALSE,"FY97Z312";#N/A,#N/A,FALSE,"FY97LRBC";#N/A,#N/A,FALSE,"FY97O";#N/A,#N/A,FALSE,"FY97DAM"}</definedName>
    <definedName name="asdasd" localSheetId="12" hidden="1">{#N/A,#N/A,FALSE,"FY97P1";#N/A,#N/A,FALSE,"FY97Z312";#N/A,#N/A,FALSE,"FY97LRBC";#N/A,#N/A,FALSE,"FY97O";#N/A,#N/A,FALSE,"FY97DAM"}</definedName>
    <definedName name="asdasd" localSheetId="13" hidden="1">{#N/A,#N/A,FALSE,"FY97P1";#N/A,#N/A,FALSE,"FY97Z312";#N/A,#N/A,FALSE,"FY97LRBC";#N/A,#N/A,FALSE,"FY97O";#N/A,#N/A,FALSE,"FY97DAM"}</definedName>
    <definedName name="asdasd" localSheetId="1" hidden="1">{#N/A,#N/A,FALSE,"FY97P1";#N/A,#N/A,FALSE,"FY97Z312";#N/A,#N/A,FALSE,"FY97LRBC";#N/A,#N/A,FALSE,"FY97O";#N/A,#N/A,FALSE,"FY97DAM"}</definedName>
    <definedName name="asdasd" localSheetId="19" hidden="1">{#N/A,#N/A,FALSE,"FY97P1";#N/A,#N/A,FALSE,"FY97Z312";#N/A,#N/A,FALSE,"FY97LRBC";#N/A,#N/A,FALSE,"FY97O";#N/A,#N/A,FALSE,"FY97DAM"}</definedName>
    <definedName name="asdasd" localSheetId="11" hidden="1">{#N/A,#N/A,FALSE,"FY97P1";#N/A,#N/A,FALSE,"FY97Z312";#N/A,#N/A,FALSE,"FY97LRBC";#N/A,#N/A,FALSE,"FY97O";#N/A,#N/A,FALSE,"FY97DAM"}</definedName>
    <definedName name="asdasd" localSheetId="35" hidden="1">{#N/A,#N/A,FALSE,"FY97P1";#N/A,#N/A,FALSE,"FY97Z312";#N/A,#N/A,FALSE,"FY97LRBC";#N/A,#N/A,FALSE,"FY97O";#N/A,#N/A,FALSE,"FY97DAM"}</definedName>
    <definedName name="asdasd" localSheetId="17" hidden="1">{#N/A,#N/A,FALSE,"FY97P1";#N/A,#N/A,FALSE,"FY97Z312";#N/A,#N/A,FALSE,"FY97LRBC";#N/A,#N/A,FALSE,"FY97O";#N/A,#N/A,FALSE,"FY97DAM"}</definedName>
    <definedName name="asdasd" localSheetId="4" hidden="1">{#N/A,#N/A,FALSE,"FY97P1";#N/A,#N/A,FALSE,"FY97Z312";#N/A,#N/A,FALSE,"FY97LRBC";#N/A,#N/A,FALSE,"FY97O";#N/A,#N/A,FALSE,"FY97DAM"}</definedName>
    <definedName name="asdasd" localSheetId="27" hidden="1">{#N/A,#N/A,FALSE,"FY97P1";#N/A,#N/A,FALSE,"FY97Z312";#N/A,#N/A,FALSE,"FY97LRBC";#N/A,#N/A,FALSE,"FY97O";#N/A,#N/A,FALSE,"FY97DAM"}</definedName>
    <definedName name="asdasd" hidden="1">{#N/A,#N/A,FALSE,"FY97P1";#N/A,#N/A,FALSE,"FY97Z312";#N/A,#N/A,FALSE,"FY97LRBC";#N/A,#N/A,FALSE,"FY97O";#N/A,#N/A,FALSE,"FY97DAM"}</definedName>
    <definedName name="asdasdasdas" localSheetId="10" hidden="1">{#N/A,#N/A,FALSE,"FY97P1";#N/A,#N/A,FALSE,"FY97Z312";#N/A,#N/A,FALSE,"FY97LRBC";#N/A,#N/A,FALSE,"FY97O";#N/A,#N/A,FALSE,"FY97DAM"}</definedName>
    <definedName name="asdasdasdas" localSheetId="21" hidden="1">{#N/A,#N/A,FALSE,"FY97P1";#N/A,#N/A,FALSE,"FY97Z312";#N/A,#N/A,FALSE,"FY97LRBC";#N/A,#N/A,FALSE,"FY97O";#N/A,#N/A,FALSE,"FY97DAM"}</definedName>
    <definedName name="asdasdasdas" localSheetId="3" hidden="1">{#N/A,#N/A,FALSE,"FY97P1";#N/A,#N/A,FALSE,"FY97Z312";#N/A,#N/A,FALSE,"FY97LRBC";#N/A,#N/A,FALSE,"FY97O";#N/A,#N/A,FALSE,"FY97DAM"}</definedName>
    <definedName name="asdasdasdas" localSheetId="23" hidden="1">{#N/A,#N/A,FALSE,"FY97P1";#N/A,#N/A,FALSE,"FY97Z312";#N/A,#N/A,FALSE,"FY97LRBC";#N/A,#N/A,FALSE,"FY97O";#N/A,#N/A,FALSE,"FY97DAM"}</definedName>
    <definedName name="asdasdasdas" localSheetId="15" hidden="1">{#N/A,#N/A,FALSE,"FY97P1";#N/A,#N/A,FALSE,"FY97Z312";#N/A,#N/A,FALSE,"FY97LRBC";#N/A,#N/A,FALSE,"FY97O";#N/A,#N/A,FALSE,"FY97DAM"}</definedName>
    <definedName name="asdasdasdas" localSheetId="20" hidden="1">{#N/A,#N/A,FALSE,"FY97P1";#N/A,#N/A,FALSE,"FY97Z312";#N/A,#N/A,FALSE,"FY97LRBC";#N/A,#N/A,FALSE,"FY97O";#N/A,#N/A,FALSE,"FY97DAM"}</definedName>
    <definedName name="asdasdasdas" localSheetId="16" hidden="1">{#N/A,#N/A,FALSE,"FY97P1";#N/A,#N/A,FALSE,"FY97Z312";#N/A,#N/A,FALSE,"FY97LRBC";#N/A,#N/A,FALSE,"FY97O";#N/A,#N/A,FALSE,"FY97DAM"}</definedName>
    <definedName name="asdasdasdas" localSheetId="18" hidden="1">{#N/A,#N/A,FALSE,"FY97P1";#N/A,#N/A,FALSE,"FY97Z312";#N/A,#N/A,FALSE,"FY97LRBC";#N/A,#N/A,FALSE,"FY97O";#N/A,#N/A,FALSE,"FY97DAM"}</definedName>
    <definedName name="asdasdasdas" localSheetId="26" hidden="1">{#N/A,#N/A,FALSE,"FY97P1";#N/A,#N/A,FALSE,"FY97Z312";#N/A,#N/A,FALSE,"FY97LRBC";#N/A,#N/A,FALSE,"FY97O";#N/A,#N/A,FALSE,"FY97DAM"}</definedName>
    <definedName name="asdasdasdas" localSheetId="25" hidden="1">{#N/A,#N/A,FALSE,"FY97P1";#N/A,#N/A,FALSE,"FY97Z312";#N/A,#N/A,FALSE,"FY97LRBC";#N/A,#N/A,FALSE,"FY97O";#N/A,#N/A,FALSE,"FY97DAM"}</definedName>
    <definedName name="asdasdasdas" localSheetId="12" hidden="1">{#N/A,#N/A,FALSE,"FY97P1";#N/A,#N/A,FALSE,"FY97Z312";#N/A,#N/A,FALSE,"FY97LRBC";#N/A,#N/A,FALSE,"FY97O";#N/A,#N/A,FALSE,"FY97DAM"}</definedName>
    <definedName name="asdasdasdas" localSheetId="13" hidden="1">{#N/A,#N/A,FALSE,"FY97P1";#N/A,#N/A,FALSE,"FY97Z312";#N/A,#N/A,FALSE,"FY97LRBC";#N/A,#N/A,FALSE,"FY97O";#N/A,#N/A,FALSE,"FY97DAM"}</definedName>
    <definedName name="asdasdasdas" localSheetId="1" hidden="1">{#N/A,#N/A,FALSE,"FY97P1";#N/A,#N/A,FALSE,"FY97Z312";#N/A,#N/A,FALSE,"FY97LRBC";#N/A,#N/A,FALSE,"FY97O";#N/A,#N/A,FALSE,"FY97DAM"}</definedName>
    <definedName name="asdasdasdas" localSheetId="19" hidden="1">{#N/A,#N/A,FALSE,"FY97P1";#N/A,#N/A,FALSE,"FY97Z312";#N/A,#N/A,FALSE,"FY97LRBC";#N/A,#N/A,FALSE,"FY97O";#N/A,#N/A,FALSE,"FY97DAM"}</definedName>
    <definedName name="asdasdasdas" localSheetId="11" hidden="1">{#N/A,#N/A,FALSE,"FY97P1";#N/A,#N/A,FALSE,"FY97Z312";#N/A,#N/A,FALSE,"FY97LRBC";#N/A,#N/A,FALSE,"FY97O";#N/A,#N/A,FALSE,"FY97DAM"}</definedName>
    <definedName name="asdasdasdas" localSheetId="35" hidden="1">{#N/A,#N/A,FALSE,"FY97P1";#N/A,#N/A,FALSE,"FY97Z312";#N/A,#N/A,FALSE,"FY97LRBC";#N/A,#N/A,FALSE,"FY97O";#N/A,#N/A,FALSE,"FY97DAM"}</definedName>
    <definedName name="asdasdasdas" localSheetId="17" hidden="1">{#N/A,#N/A,FALSE,"FY97P1";#N/A,#N/A,FALSE,"FY97Z312";#N/A,#N/A,FALSE,"FY97LRBC";#N/A,#N/A,FALSE,"FY97O";#N/A,#N/A,FALSE,"FY97DAM"}</definedName>
    <definedName name="asdasdasdas" localSheetId="4" hidden="1">{#N/A,#N/A,FALSE,"FY97P1";#N/A,#N/A,FALSE,"FY97Z312";#N/A,#N/A,FALSE,"FY97LRBC";#N/A,#N/A,FALSE,"FY97O";#N/A,#N/A,FALSE,"FY97DAM"}</definedName>
    <definedName name="asdasdasdas" localSheetId="27" hidden="1">{#N/A,#N/A,FALSE,"FY97P1";#N/A,#N/A,FALSE,"FY97Z312";#N/A,#N/A,FALSE,"FY97LRBC";#N/A,#N/A,FALSE,"FY97O";#N/A,#N/A,FALSE,"FY97DAM"}</definedName>
    <definedName name="asdasdasdas" hidden="1">{#N/A,#N/A,FALSE,"FY97P1";#N/A,#N/A,FALSE,"FY97Z312";#N/A,#N/A,FALSE,"FY97LRBC";#N/A,#N/A,FALSE,"FY97O";#N/A,#N/A,FALSE,"FY97DAM"}</definedName>
    <definedName name="asdasds" localSheetId="10" hidden="1">{#N/A,#N/A,FALSE,"FY97P1";#N/A,#N/A,FALSE,"FY97Z312";#N/A,#N/A,FALSE,"FY97LRBC";#N/A,#N/A,FALSE,"FY97O";#N/A,#N/A,FALSE,"FY97DAM"}</definedName>
    <definedName name="asdasds" localSheetId="21" hidden="1">{#N/A,#N/A,FALSE,"FY97P1";#N/A,#N/A,FALSE,"FY97Z312";#N/A,#N/A,FALSE,"FY97LRBC";#N/A,#N/A,FALSE,"FY97O";#N/A,#N/A,FALSE,"FY97DAM"}</definedName>
    <definedName name="asdasds" localSheetId="3" hidden="1">{#N/A,#N/A,FALSE,"FY97P1";#N/A,#N/A,FALSE,"FY97Z312";#N/A,#N/A,FALSE,"FY97LRBC";#N/A,#N/A,FALSE,"FY97O";#N/A,#N/A,FALSE,"FY97DAM"}</definedName>
    <definedName name="asdasds" localSheetId="23" hidden="1">{#N/A,#N/A,FALSE,"FY97P1";#N/A,#N/A,FALSE,"FY97Z312";#N/A,#N/A,FALSE,"FY97LRBC";#N/A,#N/A,FALSE,"FY97O";#N/A,#N/A,FALSE,"FY97DAM"}</definedName>
    <definedName name="asdasds" localSheetId="15" hidden="1">{#N/A,#N/A,FALSE,"FY97P1";#N/A,#N/A,FALSE,"FY97Z312";#N/A,#N/A,FALSE,"FY97LRBC";#N/A,#N/A,FALSE,"FY97O";#N/A,#N/A,FALSE,"FY97DAM"}</definedName>
    <definedName name="asdasds" localSheetId="20" hidden="1">{#N/A,#N/A,FALSE,"FY97P1";#N/A,#N/A,FALSE,"FY97Z312";#N/A,#N/A,FALSE,"FY97LRBC";#N/A,#N/A,FALSE,"FY97O";#N/A,#N/A,FALSE,"FY97DAM"}</definedName>
    <definedName name="asdasds" localSheetId="16" hidden="1">{#N/A,#N/A,FALSE,"FY97P1";#N/A,#N/A,FALSE,"FY97Z312";#N/A,#N/A,FALSE,"FY97LRBC";#N/A,#N/A,FALSE,"FY97O";#N/A,#N/A,FALSE,"FY97DAM"}</definedName>
    <definedName name="asdasds" localSheetId="18" hidden="1">{#N/A,#N/A,FALSE,"FY97P1";#N/A,#N/A,FALSE,"FY97Z312";#N/A,#N/A,FALSE,"FY97LRBC";#N/A,#N/A,FALSE,"FY97O";#N/A,#N/A,FALSE,"FY97DAM"}</definedName>
    <definedName name="asdasds" localSheetId="26" hidden="1">{#N/A,#N/A,FALSE,"FY97P1";#N/A,#N/A,FALSE,"FY97Z312";#N/A,#N/A,FALSE,"FY97LRBC";#N/A,#N/A,FALSE,"FY97O";#N/A,#N/A,FALSE,"FY97DAM"}</definedName>
    <definedName name="asdasds" localSheetId="25" hidden="1">{#N/A,#N/A,FALSE,"FY97P1";#N/A,#N/A,FALSE,"FY97Z312";#N/A,#N/A,FALSE,"FY97LRBC";#N/A,#N/A,FALSE,"FY97O";#N/A,#N/A,FALSE,"FY97DAM"}</definedName>
    <definedName name="asdasds" localSheetId="12" hidden="1">{#N/A,#N/A,FALSE,"FY97P1";#N/A,#N/A,FALSE,"FY97Z312";#N/A,#N/A,FALSE,"FY97LRBC";#N/A,#N/A,FALSE,"FY97O";#N/A,#N/A,FALSE,"FY97DAM"}</definedName>
    <definedName name="asdasds" localSheetId="13" hidden="1">{#N/A,#N/A,FALSE,"FY97P1";#N/A,#N/A,FALSE,"FY97Z312";#N/A,#N/A,FALSE,"FY97LRBC";#N/A,#N/A,FALSE,"FY97O";#N/A,#N/A,FALSE,"FY97DAM"}</definedName>
    <definedName name="asdasds" localSheetId="1" hidden="1">{#N/A,#N/A,FALSE,"FY97P1";#N/A,#N/A,FALSE,"FY97Z312";#N/A,#N/A,FALSE,"FY97LRBC";#N/A,#N/A,FALSE,"FY97O";#N/A,#N/A,FALSE,"FY97DAM"}</definedName>
    <definedName name="asdasds" localSheetId="19" hidden="1">{#N/A,#N/A,FALSE,"FY97P1";#N/A,#N/A,FALSE,"FY97Z312";#N/A,#N/A,FALSE,"FY97LRBC";#N/A,#N/A,FALSE,"FY97O";#N/A,#N/A,FALSE,"FY97DAM"}</definedName>
    <definedName name="asdasds" localSheetId="11" hidden="1">{#N/A,#N/A,FALSE,"FY97P1";#N/A,#N/A,FALSE,"FY97Z312";#N/A,#N/A,FALSE,"FY97LRBC";#N/A,#N/A,FALSE,"FY97O";#N/A,#N/A,FALSE,"FY97DAM"}</definedName>
    <definedName name="asdasds" localSheetId="35" hidden="1">{#N/A,#N/A,FALSE,"FY97P1";#N/A,#N/A,FALSE,"FY97Z312";#N/A,#N/A,FALSE,"FY97LRBC";#N/A,#N/A,FALSE,"FY97O";#N/A,#N/A,FALSE,"FY97DAM"}</definedName>
    <definedName name="asdasds" localSheetId="17" hidden="1">{#N/A,#N/A,FALSE,"FY97P1";#N/A,#N/A,FALSE,"FY97Z312";#N/A,#N/A,FALSE,"FY97LRBC";#N/A,#N/A,FALSE,"FY97O";#N/A,#N/A,FALSE,"FY97DAM"}</definedName>
    <definedName name="asdasds" localSheetId="4" hidden="1">{#N/A,#N/A,FALSE,"FY97P1";#N/A,#N/A,FALSE,"FY97Z312";#N/A,#N/A,FALSE,"FY97LRBC";#N/A,#N/A,FALSE,"FY97O";#N/A,#N/A,FALSE,"FY97DAM"}</definedName>
    <definedName name="asdasds" localSheetId="27" hidden="1">{#N/A,#N/A,FALSE,"FY97P1";#N/A,#N/A,FALSE,"FY97Z312";#N/A,#N/A,FALSE,"FY97LRBC";#N/A,#N/A,FALSE,"FY97O";#N/A,#N/A,FALSE,"FY97DAM"}</definedName>
    <definedName name="asdasds" hidden="1">{#N/A,#N/A,FALSE,"FY97P1";#N/A,#N/A,FALSE,"FY97Z312";#N/A,#N/A,FALSE,"FY97LRBC";#N/A,#N/A,FALSE,"FY97O";#N/A,#N/A,FALSE,"FY97DAM"}</definedName>
    <definedName name="asdasfsdfa" localSheetId="10" hidden="1">{#N/A,#N/A,FALSE,"FY97P1";#N/A,#N/A,FALSE,"FY97Z312";#N/A,#N/A,FALSE,"FY97LRBC";#N/A,#N/A,FALSE,"FY97O";#N/A,#N/A,FALSE,"FY97DAM"}</definedName>
    <definedName name="asdasfsdfa" localSheetId="21" hidden="1">{#N/A,#N/A,FALSE,"FY97P1";#N/A,#N/A,FALSE,"FY97Z312";#N/A,#N/A,FALSE,"FY97LRBC";#N/A,#N/A,FALSE,"FY97O";#N/A,#N/A,FALSE,"FY97DAM"}</definedName>
    <definedName name="asdasfsdfa" localSheetId="3" hidden="1">{#N/A,#N/A,FALSE,"FY97P1";#N/A,#N/A,FALSE,"FY97Z312";#N/A,#N/A,FALSE,"FY97LRBC";#N/A,#N/A,FALSE,"FY97O";#N/A,#N/A,FALSE,"FY97DAM"}</definedName>
    <definedName name="asdasfsdfa" localSheetId="23" hidden="1">{#N/A,#N/A,FALSE,"FY97P1";#N/A,#N/A,FALSE,"FY97Z312";#N/A,#N/A,FALSE,"FY97LRBC";#N/A,#N/A,FALSE,"FY97O";#N/A,#N/A,FALSE,"FY97DAM"}</definedName>
    <definedName name="asdasfsdfa" localSheetId="15" hidden="1">{#N/A,#N/A,FALSE,"FY97P1";#N/A,#N/A,FALSE,"FY97Z312";#N/A,#N/A,FALSE,"FY97LRBC";#N/A,#N/A,FALSE,"FY97O";#N/A,#N/A,FALSE,"FY97DAM"}</definedName>
    <definedName name="asdasfsdfa" localSheetId="20" hidden="1">{#N/A,#N/A,FALSE,"FY97P1";#N/A,#N/A,FALSE,"FY97Z312";#N/A,#N/A,FALSE,"FY97LRBC";#N/A,#N/A,FALSE,"FY97O";#N/A,#N/A,FALSE,"FY97DAM"}</definedName>
    <definedName name="asdasfsdfa" localSheetId="16" hidden="1">{#N/A,#N/A,FALSE,"FY97P1";#N/A,#N/A,FALSE,"FY97Z312";#N/A,#N/A,FALSE,"FY97LRBC";#N/A,#N/A,FALSE,"FY97O";#N/A,#N/A,FALSE,"FY97DAM"}</definedName>
    <definedName name="asdasfsdfa" localSheetId="18" hidden="1">{#N/A,#N/A,FALSE,"FY97P1";#N/A,#N/A,FALSE,"FY97Z312";#N/A,#N/A,FALSE,"FY97LRBC";#N/A,#N/A,FALSE,"FY97O";#N/A,#N/A,FALSE,"FY97DAM"}</definedName>
    <definedName name="asdasfsdfa" localSheetId="26" hidden="1">{#N/A,#N/A,FALSE,"FY97P1";#N/A,#N/A,FALSE,"FY97Z312";#N/A,#N/A,FALSE,"FY97LRBC";#N/A,#N/A,FALSE,"FY97O";#N/A,#N/A,FALSE,"FY97DAM"}</definedName>
    <definedName name="asdasfsdfa" localSheetId="25" hidden="1">{#N/A,#N/A,FALSE,"FY97P1";#N/A,#N/A,FALSE,"FY97Z312";#N/A,#N/A,FALSE,"FY97LRBC";#N/A,#N/A,FALSE,"FY97O";#N/A,#N/A,FALSE,"FY97DAM"}</definedName>
    <definedName name="asdasfsdfa" localSheetId="12" hidden="1">{#N/A,#N/A,FALSE,"FY97P1";#N/A,#N/A,FALSE,"FY97Z312";#N/A,#N/A,FALSE,"FY97LRBC";#N/A,#N/A,FALSE,"FY97O";#N/A,#N/A,FALSE,"FY97DAM"}</definedName>
    <definedName name="asdasfsdfa" localSheetId="13" hidden="1">{#N/A,#N/A,FALSE,"FY97P1";#N/A,#N/A,FALSE,"FY97Z312";#N/A,#N/A,FALSE,"FY97LRBC";#N/A,#N/A,FALSE,"FY97O";#N/A,#N/A,FALSE,"FY97DAM"}</definedName>
    <definedName name="asdasfsdfa" localSheetId="1" hidden="1">{#N/A,#N/A,FALSE,"FY97P1";#N/A,#N/A,FALSE,"FY97Z312";#N/A,#N/A,FALSE,"FY97LRBC";#N/A,#N/A,FALSE,"FY97O";#N/A,#N/A,FALSE,"FY97DAM"}</definedName>
    <definedName name="asdasfsdfa" localSheetId="19" hidden="1">{#N/A,#N/A,FALSE,"FY97P1";#N/A,#N/A,FALSE,"FY97Z312";#N/A,#N/A,FALSE,"FY97LRBC";#N/A,#N/A,FALSE,"FY97O";#N/A,#N/A,FALSE,"FY97DAM"}</definedName>
    <definedName name="asdasfsdfa" localSheetId="11" hidden="1">{#N/A,#N/A,FALSE,"FY97P1";#N/A,#N/A,FALSE,"FY97Z312";#N/A,#N/A,FALSE,"FY97LRBC";#N/A,#N/A,FALSE,"FY97O";#N/A,#N/A,FALSE,"FY97DAM"}</definedName>
    <definedName name="asdasfsdfa" localSheetId="35" hidden="1">{#N/A,#N/A,FALSE,"FY97P1";#N/A,#N/A,FALSE,"FY97Z312";#N/A,#N/A,FALSE,"FY97LRBC";#N/A,#N/A,FALSE,"FY97O";#N/A,#N/A,FALSE,"FY97DAM"}</definedName>
    <definedName name="asdasfsdfa" localSheetId="17" hidden="1">{#N/A,#N/A,FALSE,"FY97P1";#N/A,#N/A,FALSE,"FY97Z312";#N/A,#N/A,FALSE,"FY97LRBC";#N/A,#N/A,FALSE,"FY97O";#N/A,#N/A,FALSE,"FY97DAM"}</definedName>
    <definedName name="asdasfsdfa" localSheetId="4" hidden="1">{#N/A,#N/A,FALSE,"FY97P1";#N/A,#N/A,FALSE,"FY97Z312";#N/A,#N/A,FALSE,"FY97LRBC";#N/A,#N/A,FALSE,"FY97O";#N/A,#N/A,FALSE,"FY97DAM"}</definedName>
    <definedName name="asdasfsdfa" localSheetId="27" hidden="1">{#N/A,#N/A,FALSE,"FY97P1";#N/A,#N/A,FALSE,"FY97Z312";#N/A,#N/A,FALSE,"FY97LRBC";#N/A,#N/A,FALSE,"FY97O";#N/A,#N/A,FALSE,"FY97DAM"}</definedName>
    <definedName name="asdasfsdfa" hidden="1">{#N/A,#N/A,FALSE,"FY97P1";#N/A,#N/A,FALSE,"FY97Z312";#N/A,#N/A,FALSE,"FY97LRBC";#N/A,#N/A,FALSE,"FY97O";#N/A,#N/A,FALSE,"FY97DAM"}</definedName>
    <definedName name="assff" hidden="1">#REF!</definedName>
    <definedName name="AT_09">#REF!</definedName>
    <definedName name="AT_10">#REF!</definedName>
    <definedName name="awer" hidden="1">#REF!</definedName>
    <definedName name="b">#REF!</definedName>
    <definedName name="BA">#REF!</definedName>
    <definedName name="Balances">#REF!</definedName>
    <definedName name="balano">#REF!</definedName>
    <definedName name="BAML">#REF!</definedName>
    <definedName name="BANKONEPG1">#REF!</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hidden="1">#REF!</definedName>
    <definedName name="bb_MDhBQTkyOTNBMDQ5NEY4N0" hidden="1">#REF!</definedName>
    <definedName name="bb_MDhCOTVCREVDMDgyNEUwRD" hidden="1">#REF!</definedName>
    <definedName name="bb_MDJERjU3RTY0QjNCNDIwNT" hidden="1">#REF!</definedName>
    <definedName name="bb_MDJFNUE2Mzk5QURGNDU4OT"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U2MUM1Q0NGNzNCNDYxMT" hidden="1">#REF!</definedName>
    <definedName name="bb_MDUzOTlCRjE5ODc4NEEwND" hidden="1">#REF!</definedName>
    <definedName name="bb_MDY1Q0FFOTMwQjU4NEMzQU" hidden="1">#REF!</definedName>
    <definedName name="bb_MDY4MTgyOEJGMDNBNDBGOE" hidden="1">#REF!</definedName>
    <definedName name="bb_MEE3ODNFRkM4MURENEJFNj" hidden="1">#REF!</definedName>
    <definedName name="bb_MEFCQTcwNjYyRDlDNEUwMz"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4MzVBODJGQkFGNDEzQ0" hidden="1">#REF!</definedName>
    <definedName name="bb_MjMwQzk2NkQ3RjQxNDEyMD" hidden="1">#REF!</definedName>
    <definedName name="bb_MjQ0QkU5MkNDNkU2NDhBMz" hidden="1">#REF!</definedName>
    <definedName name="bb_MjQ5QTUyMjg4OUEyNDIwOT"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hidden="1">#REF!</definedName>
    <definedName name="bb_MjVEQ0MxNUVFM0Y3NDA0RU"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hidden="1">#REF!</definedName>
    <definedName name="bb_MTg4M0M3NUMxRTgxNDNCMj" hidden="1">#REF!</definedName>
    <definedName name="bb_MThCN0Y4RTI1Qjc2NEVENT" hidden="1">#REF!</definedName>
    <definedName name="bb_MTI0NkY2OEM4M0IwNEVBOE" hidden="1">#REF!</definedName>
    <definedName name="bb_MTIyM0I2MTg5RTI5NDExQU"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hidden="1">#REF!</definedName>
    <definedName name="bb_MUQwQTUxQkZDREVFNDkzOU"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hidden="1">#REF!</definedName>
    <definedName name="bb_N0FBNjQxQ0MxNjFCNEFDQT" hidden="1">#REF!</definedName>
    <definedName name="bb_N0FGRUZCODlGNTlDNEFFMz" hidden="1">#REF!</definedName>
    <definedName name="bb_N0M0RDg2MzM0RUM0NDE5RE" hidden="1">#REF!</definedName>
    <definedName name="bb_N0MyODM2NUNCMUIyNERFQ0" hidden="1">#REF!</definedName>
    <definedName name="bb_N0Q3NjIyMjdGMjQ0NEU3MU" hidden="1">#REF!</definedName>
    <definedName name="bb_N0RENERGRjhBMDBFNDkwMj"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hidden="1">#REF!</definedName>
    <definedName name="bb_NDgzNzE5N0QyQzhCNEU1OE" hidden="1">#REF!</definedName>
    <definedName name="bb_NDhBOEY2MEE0RTcxNDY4Qj" hidden="1">#REF!</definedName>
    <definedName name="bb_NDI0QzE3RDM5RjZGNDg2ME" hidden="1">#REF!</definedName>
    <definedName name="bb_NDJBMTNFNjdGODQ2NDdBRD" hidden="1">#REF!</definedName>
    <definedName name="bb_NDkxNDQxQjc2RUNFNDIwRE"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hidden="1">#REF!</definedName>
    <definedName name="bb_NEE2NUE5NkVGMUI2NEE2QU"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hidden="1">#REF!</definedName>
    <definedName name="bb_NENBNTQzQjE1N0MyNENBMk" hidden="1">#REF!</definedName>
    <definedName name="bb_NEQ2RkY0MkNCNzc3NDFGME" hidden="1">#REF!</definedName>
    <definedName name="bb_NEQ4RkYwQTAyOEUwNDZEQ0" hidden="1">#REF!</definedName>
    <definedName name="bb_NEQzNUFCNkRCM0Q4NEM0RD" hidden="1">#REF!</definedName>
    <definedName name="bb_NERGNzAyQzhGOEZDNDM3QU" hidden="1">#REF!</definedName>
    <definedName name="bb_NEU1N0JDMUI2QTc1NERGMT" hidden="1">#REF!</definedName>
    <definedName name="bb_NEU4NjI2NDIyNTQyNDk2ME" hidden="1">#REF!</definedName>
    <definedName name="bb_NEUwQ0YwMDJBQzEzNDJFNz" hidden="1">#REF!</definedName>
    <definedName name="bb_NEVFNzNBQjc5ODBDNDNCRj" hidden="1">#REF!</definedName>
    <definedName name="bb_NjA4NjA5MkVBRTkzNDgwRD" hidden="1">#REF!</definedName>
    <definedName name="bb_NjA4RjRDRkRDNEZBNDY3Mk" hidden="1">#REF!</definedName>
    <definedName name="bb_NjAwRDIyOTMzN0I4NDNEQT" hidden="1">#REF!</definedName>
    <definedName name="bb_NjcxNDY4MkZEQzdENDcxNE" hidden="1">#REF!</definedName>
    <definedName name="bb_NjczRUM5NTI3NEM3NEI5OD"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hidden="1">#REF!</definedName>
    <definedName name="bb_NjRGRUU0N0M2NTkyNDkwNE"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hidden="1">#REF!</definedName>
    <definedName name="bb_NkNBQkNGODQ4MDFCNEI1QU" hidden="1">#REF!</definedName>
    <definedName name="bb_NkQ1MzY5NkRGQTk3NDM0Qj" hidden="1">#REF!</definedName>
    <definedName name="bb_NkQ3QkFCNkEyNjlGNDNEMz" hidden="1">#REF!</definedName>
    <definedName name="bb_NkREN0JFQUY4OTdBNDlCOU" hidden="1">#REF!</definedName>
    <definedName name="bb_NkU1NkI4RDhDOEI3NDQxNk" hidden="1">#REF!</definedName>
    <definedName name="bb_NkVGRTJGOUIxMzQyNDIyNj"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hidden="1">#REF!</definedName>
    <definedName name="bb_NTEyREU0NTlENkEwNDY3ME"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hidden="1">#REF!</definedName>
    <definedName name="bb_NUUxODcyREZFMkQxNEJFMD" hidden="1">#REF!</definedName>
    <definedName name="bb_NUZBOEIxRDVBRjgxNDgxRE"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hidden="1">#REF!</definedName>
    <definedName name="bb_NzhCQjI3Qzg0MDI5NEYwNj" hidden="1">#REF!</definedName>
    <definedName name="bb_Nzk0RDA2OThGNThFNDBFME" hidden="1">#REF!</definedName>
    <definedName name="bb_NzkxNTUwRDdEQ0NGNENGNk" hidden="1">#REF!</definedName>
    <definedName name="bb_NzNENENDMEM5MUU1NDg1MU" hidden="1">#REF!</definedName>
    <definedName name="bb_NzVBRDIzODIyMjU0NDA5RT"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hidden="1">#REF!</definedName>
    <definedName name="bb_OENDN0UzQTE4QzVGNDU2Mz" hidden="1">#REF!</definedName>
    <definedName name="bb_OENERDBDMTMyQUVENDMxQT" hidden="1">#REF!</definedName>
    <definedName name="bb_OENERTQzQkFEQkQ4NDdFMk"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E4NTNCQTYyREYwNDg5Nk"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hidden="1">#REF!</definedName>
    <definedName name="bb_OUJDMjg0NzYwMUVFNEMyMk"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hidden="1">#REF!</definedName>
    <definedName name="bb_OUY3NjI2REU4MTEwNDNENT" hidden="1">#REF!</definedName>
    <definedName name="bb_Q0E1MzE3MDczMTNGNEU3RU"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NCN0U2RjMzOEI0NEM1Qj"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hidden="1">#REF!</definedName>
    <definedName name="bb_QjZCQUIzRUFCQjVGNDEzME"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hidden="1">#REF!</definedName>
    <definedName name="bb_QkQ5MzQxMkVDMTQ0NDU5RT"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hidden="1">#REF!</definedName>
    <definedName name="bb_QTA2Mzg5MUUwQkRBNDJENz"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3Nzg1Q0U2MTcxNDFDND"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hidden="1">#REF!</definedName>
    <definedName name="bb_QUEwMUJGRjAwM0ExNEUzNz" hidden="1">#REF!</definedName>
    <definedName name="bb_QUEyQTdFRjE0QzA3NDZBNz" hidden="1">#REF!</definedName>
    <definedName name="bb_QUEyQzI3RDFERTA2NDBBMU" hidden="1">#REF!</definedName>
    <definedName name="bb_QUFDRUEwNzREQTI1NDFCN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hidden="1">#REF!</definedName>
    <definedName name="bb_Qzg4ODhDQzlDQTkwNEE2Qj"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hidden="1">#REF!</definedName>
    <definedName name="bb_RDk5NTdGNDQzRkMxNDYzNE"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hidden="1">#REF!</definedName>
    <definedName name="bb_RjRGRURGNkU0MDhENDc2OT" hidden="1">#REF!</definedName>
    <definedName name="bb_RjUxQzEyOEZDMkYyNDhDQU" hidden="1">#REF!</definedName>
    <definedName name="bb_RjY4MjI4NkQ5NTdENDA1MU" hidden="1">#REF!</definedName>
    <definedName name="bb_RjY4NjkyMEZEOTg2NDZBMz" hidden="1">#REF!</definedName>
    <definedName name="bb_RjYwNkE0M0E3ODQ5NDhBMj" hidden="1">#REF!</definedName>
    <definedName name="bb_RjYzQjk2OUUwMzgyNEUyQU" hidden="1">#REF!</definedName>
    <definedName name="bb_RjZDQTFCMEJCQzkxNDE4OD" hidden="1">#REF!</definedName>
    <definedName name="bb_RjZEMUYyNkM2MTQ1NDk0Mz"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hidden="1">#REF!</definedName>
    <definedName name="bb_RkQzQzRBOTI3MDQ3NEYzRT" hidden="1">#REF!</definedName>
    <definedName name="bb_RkRBMjcxRjY1NkM4NDExRU" hidden="1">#REF!</definedName>
    <definedName name="bb_RkU4MjMzRjhDNEQwNEYyM0" hidden="1">#REF!</definedName>
    <definedName name="bb_RkVFNjJGQTY3NjI4NEIyRD" hidden="1">#REF!</definedName>
    <definedName name="bb_RkVGOTEyRDg3QTk1NEMwQT"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hidden="1">#REF!</definedName>
    <definedName name="bb_RTcxOTE3RjUyQzhCNDBCQ0" hidden="1">#REF!</definedName>
    <definedName name="bb_RTdBRUQ2MzdBODM4NENGMT" hidden="1">#REF!</definedName>
    <definedName name="bb_RTdEMzZDQzdCQzVDNDlDNT" hidden="1">#REF!</definedName>
    <definedName name="bb_RTE2OEI1NTM0M0QwNDQ5Rk"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hidden="1">#REF!</definedName>
    <definedName name="bb_RTk5RkVBRDVBQjQ5NDNGN0"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BBBBBB" hidden="1">#REF!</definedName>
    <definedName name="bl">#REF!</definedName>
    <definedName name="BLPH1" hidden="1">#REF!</definedName>
    <definedName name="BLPH10" hidden="1">#REF!</definedName>
    <definedName name="BLPH100"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87" hidden="1">#REF!</definedName>
    <definedName name="BLPH29"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7" hidden="1">#REF!</definedName>
    <definedName name="BLPH53" hidden="1">#REF!</definedName>
    <definedName name="BLPH54"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0" hidden="1">#REF!</definedName>
    <definedName name="BLPH91" hidden="1">#REF!</definedName>
    <definedName name="BLPH93"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hidden="1">#REF!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hidden="1">#REF!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NE_MESSAGES_HIDDEN" hidden="1">#REF!</definedName>
    <definedName name="BU">#REF!</definedName>
    <definedName name="BU_SELECT">#REF!</definedName>
    <definedName name="Bundle10GrossRev">#REF!</definedName>
    <definedName name="Bundle10Name">#REF!</definedName>
    <definedName name="Bundle10PA">#REF!</definedName>
    <definedName name="Bundle10Units">#REF!</definedName>
    <definedName name="Bundle1GrossRev">#REF!</definedName>
    <definedName name="Bundle1Name">#REF!</definedName>
    <definedName name="Bundle1PA">#REF!</definedName>
    <definedName name="Bundle1Units">#REF!</definedName>
    <definedName name="Bundle2GrossRev">#REF!</definedName>
    <definedName name="Bundle2Name">#REF!</definedName>
    <definedName name="Bundle2PA">#REF!</definedName>
    <definedName name="Bundle2Units">#REF!</definedName>
    <definedName name="Bundle3GrossRev">#REF!</definedName>
    <definedName name="Bundle3Name">#REF!</definedName>
    <definedName name="Bundle3PA">#REF!</definedName>
    <definedName name="Bundle3Units">#REF!</definedName>
    <definedName name="Bundle4GrossRev">#REF!</definedName>
    <definedName name="Bundle4Name">#REF!</definedName>
    <definedName name="Bundle4PA">#REF!</definedName>
    <definedName name="Bundle4Units">#REF!</definedName>
    <definedName name="Bundle5GrossRev">#REF!</definedName>
    <definedName name="Bundle5Name">#REF!</definedName>
    <definedName name="Bundle5PA">#REF!</definedName>
    <definedName name="Bundle5Units">#REF!</definedName>
    <definedName name="Bundle6GrossRev">#REF!</definedName>
    <definedName name="Bundle6Name">#REF!</definedName>
    <definedName name="Bundle6PA">#REF!</definedName>
    <definedName name="Bundle6Units">#REF!</definedName>
    <definedName name="Bundle7GrossRev">#REF!</definedName>
    <definedName name="Bundle7Name">#REF!</definedName>
    <definedName name="Bundle7PA">#REF!</definedName>
    <definedName name="Bundle7Units">#REF!</definedName>
    <definedName name="Bundle8GrossRev">#REF!</definedName>
    <definedName name="Bundle8Name">#REF!</definedName>
    <definedName name="Bundle8PA">#REF!</definedName>
    <definedName name="Bundle8Units">#REF!</definedName>
    <definedName name="Bundle9GrossRev">#REF!</definedName>
    <definedName name="Bundle9Name">#REF!</definedName>
    <definedName name="Bundle9PA">#REF!</definedName>
    <definedName name="Bundle9Units">#REF!</definedName>
    <definedName name="BundleList">#REF!</definedName>
    <definedName name="BunsRollsGrossRevenue">#REF!</definedName>
    <definedName name="BunsRollsGrossRevenuePY">#REF!</definedName>
    <definedName name="BunsRollsGrossUnits">#REF!</definedName>
    <definedName name="BunsRollsGrossUnitsPY">#REF!</definedName>
    <definedName name="BunsRollsPA">#REF!</definedName>
    <definedName name="BunsRollsPAPY">#REF!</definedName>
    <definedName name="BunsRollsPromoLift">#REF!</definedName>
    <definedName name="BunsRollsReturns">#REF!</definedName>
    <definedName name="BunsRollsReturnsPY">#REF!</definedName>
    <definedName name="BUs">#REF!</definedName>
    <definedName name="CA_09">#REF!</definedName>
    <definedName name="CA_10">#REF!</definedName>
    <definedName name="Calc">#REF!</definedName>
    <definedName name="Calculated">#REF!</definedName>
    <definedName name="Capital_Cost_Year">2018</definedName>
    <definedName name="Capital_Inflation">1%</definedName>
    <definedName name="CASHMG">#REF!</definedName>
    <definedName name="Categories">#REF!</definedName>
    <definedName name="Category_Of_Work_List">#REF!</definedName>
    <definedName name="CBWorkbookPriority" hidden="1">-1527382509</definedName>
    <definedName name="CC_toggle">1</definedName>
    <definedName name="ccccccccccccccc" hidden="1">#REF!</definedName>
    <definedName name="Check">OFFSET(#REF!,0,0,COUNTA(#REF!)-COUNTBLANK(#REF!),1)</definedName>
    <definedName name="cHighCol">#REF!</definedName>
    <definedName name="CIQWBGuid" hidden="1">"fda46958-873c-4850-8af6-ce87028a69f3"</definedName>
    <definedName name="Classification_Factors">#REF!</definedName>
    <definedName name="Classification_Factors_Table">#REF!</definedName>
    <definedName name="Classified_Revenue_Requirement">#REF!</definedName>
    <definedName name="clear">#REF!</definedName>
    <definedName name="clearALL">#REF!</definedName>
    <definedName name="client">#REF!</definedName>
    <definedName name="cLowCol">#REF!</definedName>
    <definedName name="CMA_Rate_2009">#REF!</definedName>
    <definedName name="Code">#REF!</definedName>
    <definedName name="Code_Unallocated">#REF!</definedName>
    <definedName name="completenonpermanent">#REF!</definedName>
    <definedName name="completepermanent">#REF!</definedName>
    <definedName name="Component_Types">#REF!</definedName>
    <definedName name="comppermtotal">#REF!</definedName>
    <definedName name="Cons_ABC">#REF!</definedName>
    <definedName name="Cons_CY">#REF!</definedName>
    <definedName name="Cons_PY">#REF!</definedName>
    <definedName name="CONSUMPtoUNIT">#REF!</definedName>
    <definedName name="copy" hidden="1">#REF!</definedName>
    <definedName name="copy2" hidden="1">#REF!</definedName>
    <definedName name="Corp_CY">#REF!</definedName>
    <definedName name="Corp_PY">#REF!</definedName>
    <definedName name="Cost_Ctr19">#REF!</definedName>
    <definedName name="Cost_Ctr21">#REF!</definedName>
    <definedName name="Cost_Ctr71">#REF!</definedName>
    <definedName name="Cost_Ctr75">#REF!</definedName>
    <definedName name="Cost_Ctrs">#REF!</definedName>
    <definedName name="CostAllocation">#REF!</definedName>
    <definedName name="Cross_Walk">#REF!</definedName>
    <definedName name="CurrentYearStoreCount">#REF!</definedName>
    <definedName name="cValAreaB1">#REF!</definedName>
    <definedName name="cValAreaC1">#REF!</definedName>
    <definedName name="cValAreaC2">#REF!</definedName>
    <definedName name="cValAreaC3">#REF!</definedName>
    <definedName name="cValAreaC3_2">#REF!</definedName>
    <definedName name="cValAreaE">#REF!</definedName>
    <definedName name="cValAreaE_2">#REF!</definedName>
    <definedName name="D" hidden="1">#REF!</definedName>
    <definedName name="data">#REF!</definedName>
    <definedName name="DATA_02" hidden="1">#REF!</definedName>
    <definedName name="DATA_08" hidden="1">#REF!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#REF!</definedName>
    <definedName name="days">#REF!</definedName>
    <definedName name="dd" hidden="1">#REF!</definedName>
    <definedName name="ddddd" localSheetId="10" hidden="1">{"Bread_PTD",#N/A,FALSE,"Brand Bread";"Cake_PTD",#N/A,FALSE,"Brand Cake";"Bread Return% PTD",#N/A,FALSE,"BR Return%";"Cake Return% PTD",#N/A,FALSE,"CK Return%"}</definedName>
    <definedName name="ddddd" localSheetId="21" hidden="1">{"Bread_PTD",#N/A,FALSE,"Brand Bread";"Cake_PTD",#N/A,FALSE,"Brand Cake";"Bread Return% PTD",#N/A,FALSE,"BR Return%";"Cake Return% PTD",#N/A,FALSE,"CK Return%"}</definedName>
    <definedName name="ddddd" localSheetId="3" hidden="1">{"Bread_PTD",#N/A,FALSE,"Brand Bread";"Cake_PTD",#N/A,FALSE,"Brand Cake";"Bread Return% PTD",#N/A,FALSE,"BR Return%";"Cake Return% PTD",#N/A,FALSE,"CK Return%"}</definedName>
    <definedName name="ddddd" localSheetId="23" hidden="1">{"Bread_PTD",#N/A,FALSE,"Brand Bread";"Cake_PTD",#N/A,FALSE,"Brand Cake";"Bread Return% PTD",#N/A,FALSE,"BR Return%";"Cake Return% PTD",#N/A,FALSE,"CK Return%"}</definedName>
    <definedName name="ddddd" localSheetId="15" hidden="1">{"Bread_PTD",#N/A,FALSE,"Brand Bread";"Cake_PTD",#N/A,FALSE,"Brand Cake";"Bread Return% PTD",#N/A,FALSE,"BR Return%";"Cake Return% PTD",#N/A,FALSE,"CK Return%"}</definedName>
    <definedName name="ddddd" localSheetId="20" hidden="1">{"Bread_PTD",#N/A,FALSE,"Brand Bread";"Cake_PTD",#N/A,FALSE,"Brand Cake";"Bread Return% PTD",#N/A,FALSE,"BR Return%";"Cake Return% PTD",#N/A,FALSE,"CK Return%"}</definedName>
    <definedName name="ddddd" localSheetId="16" hidden="1">{"Bread_PTD",#N/A,FALSE,"Brand Bread";"Cake_PTD",#N/A,FALSE,"Brand Cake";"Bread Return% PTD",#N/A,FALSE,"BR Return%";"Cake Return% PTD",#N/A,FALSE,"CK Return%"}</definedName>
    <definedName name="ddddd" localSheetId="18" hidden="1">{"Bread_PTD",#N/A,FALSE,"Brand Bread";"Cake_PTD",#N/A,FALSE,"Brand Cake";"Bread Return% PTD",#N/A,FALSE,"BR Return%";"Cake Return% PTD",#N/A,FALSE,"CK Return%"}</definedName>
    <definedName name="ddddd" localSheetId="26" hidden="1">{"Bread_PTD",#N/A,FALSE,"Brand Bread";"Cake_PTD",#N/A,FALSE,"Brand Cake";"Bread Return% PTD",#N/A,FALSE,"BR Return%";"Cake Return% PTD",#N/A,FALSE,"CK Return%"}</definedName>
    <definedName name="ddddd" localSheetId="25" hidden="1">{"Bread_PTD",#N/A,FALSE,"Brand Bread";"Cake_PTD",#N/A,FALSE,"Brand Cake";"Bread Return% PTD",#N/A,FALSE,"BR Return%";"Cake Return% PTD",#N/A,FALSE,"CK Return%"}</definedName>
    <definedName name="ddddd" localSheetId="12" hidden="1">{"Bread_PTD",#N/A,FALSE,"Brand Bread";"Cake_PTD",#N/A,FALSE,"Brand Cake";"Bread Return% PTD",#N/A,FALSE,"BR Return%";"Cake Return% PTD",#N/A,FALSE,"CK Return%"}</definedName>
    <definedName name="ddddd" localSheetId="13" hidden="1">{"Bread_PTD",#N/A,FALSE,"Brand Bread";"Cake_PTD",#N/A,FALSE,"Brand Cake";"Bread Return% PTD",#N/A,FALSE,"BR Return%";"Cake Return% PTD",#N/A,FALSE,"CK Return%"}</definedName>
    <definedName name="ddddd" localSheetId="1" hidden="1">{"Bread_PTD",#N/A,FALSE,"Brand Bread";"Cake_PTD",#N/A,FALSE,"Brand Cake";"Bread Return% PTD",#N/A,FALSE,"BR Return%";"Cake Return% PTD",#N/A,FALSE,"CK Return%"}</definedName>
    <definedName name="ddddd" localSheetId="19" hidden="1">{"Bread_PTD",#N/A,FALSE,"Brand Bread";"Cake_PTD",#N/A,FALSE,"Brand Cake";"Bread Return% PTD",#N/A,FALSE,"BR Return%";"Cake Return% PTD",#N/A,FALSE,"CK Return%"}</definedName>
    <definedName name="ddddd" localSheetId="11" hidden="1">{"Bread_PTD",#N/A,FALSE,"Brand Bread";"Cake_PTD",#N/A,FALSE,"Brand Cake";"Bread Return% PTD",#N/A,FALSE,"BR Return%";"Cake Return% PTD",#N/A,FALSE,"CK Return%"}</definedName>
    <definedName name="ddddd" localSheetId="35" hidden="1">{"Bread_PTD",#N/A,FALSE,"Brand Bread";"Cake_PTD",#N/A,FALSE,"Brand Cake";"Bread Return% PTD",#N/A,FALSE,"BR Return%";"Cake Return% PTD",#N/A,FALSE,"CK Return%"}</definedName>
    <definedName name="ddddd" localSheetId="17" hidden="1">{"Bread_PTD",#N/A,FALSE,"Brand Bread";"Cake_PTD",#N/A,FALSE,"Brand Cake";"Bread Return% PTD",#N/A,FALSE,"BR Return%";"Cake Return% PTD",#N/A,FALSE,"CK Return%"}</definedName>
    <definedName name="ddddd" localSheetId="4" hidden="1">{"Bread_PTD",#N/A,FALSE,"Brand Bread";"Cake_PTD",#N/A,FALSE,"Brand Cake";"Bread Return% PTD",#N/A,FALSE,"BR Return%";"Cake Return% PTD",#N/A,FALSE,"CK Return%"}</definedName>
    <definedName name="ddddd" localSheetId="27" hidden="1">{"Bread_PTD",#N/A,FALSE,"Brand Bread";"Cake_PTD",#N/A,FALSE,"Brand Cake";"Bread Return% PTD",#N/A,FALSE,"BR Return%";"Cake Return% PTD",#N/A,FALSE,"CK Return%"}</definedName>
    <definedName name="ddddd" hidden="1">{"Bread_PTD",#N/A,FALSE,"Brand Bread";"Cake_PTD",#N/A,FALSE,"Brand Cake";"Bread Return% PTD",#N/A,FALSE,"BR Return%";"Cake Return% PTD",#N/A,FALSE,"CK Return%"}</definedName>
    <definedName name="dddddddddddd" hidden="1">#REF!</definedName>
    <definedName name="dddddddddddddddddddddddddddddddd" hidden="1">#REF!</definedName>
    <definedName name="Departamento">#REF!</definedName>
    <definedName name="Department">#REF!</definedName>
    <definedName name="depot">#REF!</definedName>
    <definedName name="Depot_Upload">#REF!</definedName>
    <definedName name="Depots_Upload">#REF!</definedName>
    <definedName name="dept1">#REF!</definedName>
    <definedName name="DETALLE">#REF!</definedName>
    <definedName name="DISPOS">#REF!</definedName>
    <definedName name="DocType">#REF!</definedName>
    <definedName name="ed" hidden="1">#REF!</definedName>
    <definedName name="eded" hidden="1">#REF!</definedName>
    <definedName name="ee">#REF!</definedName>
    <definedName name="eeee" hidden="1">#REF!</definedName>
    <definedName name="eeeee" localSheetId="10" hidden="1">{"Bread_PTD",#N/A,FALSE,"Brand Bread";"Cake_PTD",#N/A,FALSE,"Brand Cake";"Bread Return% PTD",#N/A,FALSE,"BR Return%";"Cake Return% PTD",#N/A,FALSE,"CK Return%"}</definedName>
    <definedName name="eeeee" localSheetId="21" hidden="1">{"Bread_PTD",#N/A,FALSE,"Brand Bread";"Cake_PTD",#N/A,FALSE,"Brand Cake";"Bread Return% PTD",#N/A,FALSE,"BR Return%";"Cake Return% PTD",#N/A,FALSE,"CK Return%"}</definedName>
    <definedName name="eeeee" localSheetId="3" hidden="1">{"Bread_PTD",#N/A,FALSE,"Brand Bread";"Cake_PTD",#N/A,FALSE,"Brand Cake";"Bread Return% PTD",#N/A,FALSE,"BR Return%";"Cake Return% PTD",#N/A,FALSE,"CK Return%"}</definedName>
    <definedName name="eeeee" localSheetId="23" hidden="1">{"Bread_PTD",#N/A,FALSE,"Brand Bread";"Cake_PTD",#N/A,FALSE,"Brand Cake";"Bread Return% PTD",#N/A,FALSE,"BR Return%";"Cake Return% PTD",#N/A,FALSE,"CK Return%"}</definedName>
    <definedName name="eeeee" localSheetId="15" hidden="1">{"Bread_PTD",#N/A,FALSE,"Brand Bread";"Cake_PTD",#N/A,FALSE,"Brand Cake";"Bread Return% PTD",#N/A,FALSE,"BR Return%";"Cake Return% PTD",#N/A,FALSE,"CK Return%"}</definedName>
    <definedName name="eeeee" localSheetId="20" hidden="1">{"Bread_PTD",#N/A,FALSE,"Brand Bread";"Cake_PTD",#N/A,FALSE,"Brand Cake";"Bread Return% PTD",#N/A,FALSE,"BR Return%";"Cake Return% PTD",#N/A,FALSE,"CK Return%"}</definedName>
    <definedName name="eeeee" localSheetId="16" hidden="1">{"Bread_PTD",#N/A,FALSE,"Brand Bread";"Cake_PTD",#N/A,FALSE,"Brand Cake";"Bread Return% PTD",#N/A,FALSE,"BR Return%";"Cake Return% PTD",#N/A,FALSE,"CK Return%"}</definedName>
    <definedName name="eeeee" localSheetId="18" hidden="1">{"Bread_PTD",#N/A,FALSE,"Brand Bread";"Cake_PTD",#N/A,FALSE,"Brand Cake";"Bread Return% PTD",#N/A,FALSE,"BR Return%";"Cake Return% PTD",#N/A,FALSE,"CK Return%"}</definedName>
    <definedName name="eeeee" localSheetId="26" hidden="1">{"Bread_PTD",#N/A,FALSE,"Brand Bread";"Cake_PTD",#N/A,FALSE,"Brand Cake";"Bread Return% PTD",#N/A,FALSE,"BR Return%";"Cake Return% PTD",#N/A,FALSE,"CK Return%"}</definedName>
    <definedName name="eeeee" localSheetId="25" hidden="1">{"Bread_PTD",#N/A,FALSE,"Brand Bread";"Cake_PTD",#N/A,FALSE,"Brand Cake";"Bread Return% PTD",#N/A,FALSE,"BR Return%";"Cake Return% PTD",#N/A,FALSE,"CK Return%"}</definedName>
    <definedName name="eeeee" localSheetId="12" hidden="1">{"Bread_PTD",#N/A,FALSE,"Brand Bread";"Cake_PTD",#N/A,FALSE,"Brand Cake";"Bread Return% PTD",#N/A,FALSE,"BR Return%";"Cake Return% PTD",#N/A,FALSE,"CK Return%"}</definedName>
    <definedName name="eeeee" localSheetId="13" hidden="1">{"Bread_PTD",#N/A,FALSE,"Brand Bread";"Cake_PTD",#N/A,FALSE,"Brand Cake";"Bread Return% PTD",#N/A,FALSE,"BR Return%";"Cake Return% PTD",#N/A,FALSE,"CK Return%"}</definedName>
    <definedName name="eeeee" localSheetId="1" hidden="1">{"Bread_PTD",#N/A,FALSE,"Brand Bread";"Cake_PTD",#N/A,FALSE,"Brand Cake";"Bread Return% PTD",#N/A,FALSE,"BR Return%";"Cake Return% PTD",#N/A,FALSE,"CK Return%"}</definedName>
    <definedName name="eeeee" localSheetId="19" hidden="1">{"Bread_PTD",#N/A,FALSE,"Brand Bread";"Cake_PTD",#N/A,FALSE,"Brand Cake";"Bread Return% PTD",#N/A,FALSE,"BR Return%";"Cake Return% PTD",#N/A,FALSE,"CK Return%"}</definedName>
    <definedName name="eeeee" localSheetId="11" hidden="1">{"Bread_PTD",#N/A,FALSE,"Brand Bread";"Cake_PTD",#N/A,FALSE,"Brand Cake";"Bread Return% PTD",#N/A,FALSE,"BR Return%";"Cake Return% PTD",#N/A,FALSE,"CK Return%"}</definedName>
    <definedName name="eeeee" localSheetId="35" hidden="1">{"Bread_PTD",#N/A,FALSE,"Brand Bread";"Cake_PTD",#N/A,FALSE,"Brand Cake";"Bread Return% PTD",#N/A,FALSE,"BR Return%";"Cake Return% PTD",#N/A,FALSE,"CK Return%"}</definedName>
    <definedName name="eeeee" localSheetId="17" hidden="1">{"Bread_PTD",#N/A,FALSE,"Brand Bread";"Cake_PTD",#N/A,FALSE,"Brand Cake";"Bread Return% PTD",#N/A,FALSE,"BR Return%";"Cake Return% PTD",#N/A,FALSE,"CK Return%"}</definedName>
    <definedName name="eeeee" localSheetId="4" hidden="1">{"Bread_PTD",#N/A,FALSE,"Brand Bread";"Cake_PTD",#N/A,FALSE,"Brand Cake";"Bread Return% PTD",#N/A,FALSE,"BR Return%";"Cake Return% PTD",#N/A,FALSE,"CK Return%"}</definedName>
    <definedName name="eeeee" localSheetId="27" hidden="1">{"Bread_PTD",#N/A,FALSE,"Brand Bread";"Cake_PTD",#N/A,FALSE,"Brand Cake";"Bread Return% PTD",#N/A,FALSE,"BR Return%";"Cake Return% PTD",#N/A,FALSE,"CK Return%"}</definedName>
    <definedName name="eeeee" hidden="1">{"Bread_PTD",#N/A,FALSE,"Brand Bread";"Cake_PTD",#N/A,FALSE,"Brand Cake";"Bread Return% PTD",#N/A,FALSE,"BR Return%";"Cake Return% PTD",#N/A,FALSE,"CK Return%"}</definedName>
    <definedName name="EEEEEEEEEEE" hidden="1">#REF!</definedName>
    <definedName name="eeeeeeeeeeee" hidden="1">#REF!</definedName>
    <definedName name="eeeeeeeeeeeee" hidden="1">#REF!</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R">#REF!</definedName>
    <definedName name="ENV_CAP_FY08">#REF!</definedName>
    <definedName name="ENV_CAP_FY09">#REF!</definedName>
    <definedName name="ENV_CAP_FY10">#REF!</definedName>
    <definedName name="ENV_CAP_FY11">#REF!</definedName>
    <definedName name="ENV_CAP_FY12">#REF!</definedName>
    <definedName name="ENV_EXP_FY08">#REF!</definedName>
    <definedName name="ENV_EXP_FY09">#REF!</definedName>
    <definedName name="ENV_EXP_FY10">#REF!</definedName>
    <definedName name="ENV_EXP_FY11">#REF!</definedName>
    <definedName name="ENV_EXP_FY12">#REF!</definedName>
    <definedName name="EquipData">#REF!</definedName>
    <definedName name="EV__LASTREFTIME__" hidden="1">38579.6373148148</definedName>
    <definedName name="Exh5.2" hidden="1">#REF!</definedName>
    <definedName name="f" localSheetId="10" hidden="1">{#N/A,#N/A,FALSE,"FY97P1";#N/A,#N/A,FALSE,"FY97Z312";#N/A,#N/A,FALSE,"FY97LRBC";#N/A,#N/A,FALSE,"FY97O";#N/A,#N/A,FALSE,"FY97DAM"}</definedName>
    <definedName name="f" localSheetId="21" hidden="1">{#N/A,#N/A,FALSE,"FY97P1";#N/A,#N/A,FALSE,"FY97Z312";#N/A,#N/A,FALSE,"FY97LRBC";#N/A,#N/A,FALSE,"FY97O";#N/A,#N/A,FALSE,"FY97DAM"}</definedName>
    <definedName name="f" localSheetId="3" hidden="1">{#N/A,#N/A,FALSE,"FY97P1";#N/A,#N/A,FALSE,"FY97Z312";#N/A,#N/A,FALSE,"FY97LRBC";#N/A,#N/A,FALSE,"FY97O";#N/A,#N/A,FALSE,"FY97DAM"}</definedName>
    <definedName name="f" localSheetId="23" hidden="1">{#N/A,#N/A,FALSE,"FY97P1";#N/A,#N/A,FALSE,"FY97Z312";#N/A,#N/A,FALSE,"FY97LRBC";#N/A,#N/A,FALSE,"FY97O";#N/A,#N/A,FALSE,"FY97DAM"}</definedName>
    <definedName name="f" localSheetId="15" hidden="1">{#N/A,#N/A,FALSE,"FY97P1";#N/A,#N/A,FALSE,"FY97Z312";#N/A,#N/A,FALSE,"FY97LRBC";#N/A,#N/A,FALSE,"FY97O";#N/A,#N/A,FALSE,"FY97DAM"}</definedName>
    <definedName name="f" localSheetId="20" hidden="1">{#N/A,#N/A,FALSE,"FY97P1";#N/A,#N/A,FALSE,"FY97Z312";#N/A,#N/A,FALSE,"FY97LRBC";#N/A,#N/A,FALSE,"FY97O";#N/A,#N/A,FALSE,"FY97DAM"}</definedName>
    <definedName name="f" localSheetId="16" hidden="1">{#N/A,#N/A,FALSE,"FY97P1";#N/A,#N/A,FALSE,"FY97Z312";#N/A,#N/A,FALSE,"FY97LRBC";#N/A,#N/A,FALSE,"FY97O";#N/A,#N/A,FALSE,"FY97DAM"}</definedName>
    <definedName name="f" localSheetId="18" hidden="1">{#N/A,#N/A,FALSE,"FY97P1";#N/A,#N/A,FALSE,"FY97Z312";#N/A,#N/A,FALSE,"FY97LRBC";#N/A,#N/A,FALSE,"FY97O";#N/A,#N/A,FALSE,"FY97DAM"}</definedName>
    <definedName name="f" localSheetId="26" hidden="1">{#N/A,#N/A,FALSE,"FY97P1";#N/A,#N/A,FALSE,"FY97Z312";#N/A,#N/A,FALSE,"FY97LRBC";#N/A,#N/A,FALSE,"FY97O";#N/A,#N/A,FALSE,"FY97DAM"}</definedName>
    <definedName name="f" localSheetId="25" hidden="1">{#N/A,#N/A,FALSE,"FY97P1";#N/A,#N/A,FALSE,"FY97Z312";#N/A,#N/A,FALSE,"FY97LRBC";#N/A,#N/A,FALSE,"FY97O";#N/A,#N/A,FALSE,"FY97DAM"}</definedName>
    <definedName name="f" localSheetId="12" hidden="1">{#N/A,#N/A,FALSE,"FY97P1";#N/A,#N/A,FALSE,"FY97Z312";#N/A,#N/A,FALSE,"FY97LRBC";#N/A,#N/A,FALSE,"FY97O";#N/A,#N/A,FALSE,"FY97DAM"}</definedName>
    <definedName name="f" localSheetId="13" hidden="1">{#N/A,#N/A,FALSE,"FY97P1";#N/A,#N/A,FALSE,"FY97Z312";#N/A,#N/A,FALSE,"FY97LRBC";#N/A,#N/A,FALSE,"FY97O";#N/A,#N/A,FALSE,"FY97DAM"}</definedName>
    <definedName name="f" localSheetId="1" hidden="1">{#N/A,#N/A,FALSE,"FY97P1";#N/A,#N/A,FALSE,"FY97Z312";#N/A,#N/A,FALSE,"FY97LRBC";#N/A,#N/A,FALSE,"FY97O";#N/A,#N/A,FALSE,"FY97DAM"}</definedName>
    <definedName name="f" localSheetId="19" hidden="1">{#N/A,#N/A,FALSE,"FY97P1";#N/A,#N/A,FALSE,"FY97Z312";#N/A,#N/A,FALSE,"FY97LRBC";#N/A,#N/A,FALSE,"FY97O";#N/A,#N/A,FALSE,"FY97DAM"}</definedName>
    <definedName name="f" localSheetId="11" hidden="1">{#N/A,#N/A,FALSE,"FY97P1";#N/A,#N/A,FALSE,"FY97Z312";#N/A,#N/A,FALSE,"FY97LRBC";#N/A,#N/A,FALSE,"FY97O";#N/A,#N/A,FALSE,"FY97DAM"}</definedName>
    <definedName name="f" localSheetId="35" hidden="1">{#N/A,#N/A,FALSE,"FY97P1";#N/A,#N/A,FALSE,"FY97Z312";#N/A,#N/A,FALSE,"FY97LRBC";#N/A,#N/A,FALSE,"FY97O";#N/A,#N/A,FALSE,"FY97DAM"}</definedName>
    <definedName name="f" localSheetId="17" hidden="1">{#N/A,#N/A,FALSE,"FY97P1";#N/A,#N/A,FALSE,"FY97Z312";#N/A,#N/A,FALSE,"FY97LRBC";#N/A,#N/A,FALSE,"FY97O";#N/A,#N/A,FALSE,"FY97DAM"}</definedName>
    <definedName name="f" localSheetId="4" hidden="1">{#N/A,#N/A,FALSE,"FY97P1";#N/A,#N/A,FALSE,"FY97Z312";#N/A,#N/A,FALSE,"FY97LRBC";#N/A,#N/A,FALSE,"FY97O";#N/A,#N/A,FALSE,"FY97DAM"}</definedName>
    <definedName name="f" localSheetId="27" hidden="1">{#N/A,#N/A,FALSE,"FY97P1";#N/A,#N/A,FALSE,"FY97Z312";#N/A,#N/A,FALSE,"FY97LRBC";#N/A,#N/A,FALSE,"FY97O";#N/A,#N/A,FALSE,"FY97DAM"}</definedName>
    <definedName name="f" hidden="1">{#N/A,#N/A,FALSE,"FY97P1";#N/A,#N/A,FALSE,"FY97Z312";#N/A,#N/A,FALSE,"FY97LRBC";#N/A,#N/A,FALSE,"FY97O";#N/A,#N/A,FALSE,"FY97DAM"}</definedName>
    <definedName name="FactSheetSpellRange">#REF!</definedName>
    <definedName name="Facturas">#REF!</definedName>
    <definedName name="FCST">#REF!</definedName>
    <definedName name="FEMA_PA_Code">#REF!</definedName>
    <definedName name="ffff" hidden="1">#REF!</definedName>
    <definedName name="fill" hidden="1">#REF!</definedName>
    <definedName name="fill2" hidden="1">#REF!</definedName>
    <definedName name="First_Day">#REF!</definedName>
    <definedName name="Florida___Scenario_1_5_Material">#REF!</definedName>
    <definedName name="FOM">#REF!</definedName>
    <definedName name="FOMtoUNIT">#REF!</definedName>
    <definedName name="fsdfasfw">#REF!</definedName>
    <definedName name="FUELPRICE">#REF!</definedName>
    <definedName name="Function">#REF!</definedName>
    <definedName name="Functionalization_Factors">#REF!</definedName>
    <definedName name="Functionalization_Factors_Table">#REF!</definedName>
    <definedName name="Fusionworks">#REF!</definedName>
    <definedName name="FY10_P07_Units">#REF!</definedName>
    <definedName name="G" hidden="1">#REF!</definedName>
    <definedName name="G1B">#REF!</definedName>
    <definedName name="G1B_2">#REF!</definedName>
    <definedName name="G1Left">#REF!</definedName>
    <definedName name="G1Left_2">#REF!</definedName>
    <definedName name="G1M">#REF!</definedName>
    <definedName name="G1M_2">#REF!</definedName>
    <definedName name="G1Right">#REF!</definedName>
    <definedName name="G1Right_2">#REF!</definedName>
    <definedName name="GENMAX">#REF!</definedName>
    <definedName name="GENMIN">#REF!</definedName>
    <definedName name="GLDTL" hidden="1">#REF!</definedName>
    <definedName name="GondolaTurnsAllOtherBrandedBread">#REF!</definedName>
    <definedName name="GondolaTurnsBunsRolls">#REF!</definedName>
    <definedName name="GondolaTurnsPremiumWheat">#REF!</definedName>
    <definedName name="GondolaTurnsPremiumWhite">#REF!</definedName>
    <definedName name="GondolaTurnsSuperPremium">#REF!</definedName>
    <definedName name="GROUP_INSURANCE">#REF!</definedName>
    <definedName name="grpin1">#REF!</definedName>
    <definedName name="H" hidden="1">#REF!</definedName>
    <definedName name="H3B">#REF!</definedName>
    <definedName name="H3B_2">#REF!</definedName>
    <definedName name="H3Left">#REF!</definedName>
    <definedName name="H3Left_2">#REF!</definedName>
    <definedName name="H3M">#REF!</definedName>
    <definedName name="H3M_2">#REF!</definedName>
    <definedName name="H3Right">#REF!</definedName>
    <definedName name="H3Right_2">#REF!</definedName>
    <definedName name="hello" hidden="1">#REF!</definedName>
    <definedName name="hhh" hidden="1">#REF!</definedName>
    <definedName name="hhhhhhhhhhhh" hidden="1">#REF!</definedName>
    <definedName name="HTML_CodePage" hidden="1">1252</definedName>
    <definedName name="HTML_Control" localSheetId="10" hidden="1">{"'Sheet1'!$A$1:$J$121"}</definedName>
    <definedName name="HTML_Control" localSheetId="21" hidden="1">{"'Sheet1'!$A$1:$J$121"}</definedName>
    <definedName name="HTML_Control" localSheetId="3" hidden="1">{"'Sheet1'!$A$1:$J$121"}</definedName>
    <definedName name="HTML_Control" localSheetId="23" hidden="1">{"'Sheet1'!$A$1:$J$121"}</definedName>
    <definedName name="HTML_Control" localSheetId="15" hidden="1">{"'Sheet1'!$A$1:$J$121"}</definedName>
    <definedName name="HTML_Control" localSheetId="20" hidden="1">{"'Sheet1'!$A$1:$J$121"}</definedName>
    <definedName name="HTML_Control" localSheetId="16" hidden="1">{"'Sheet1'!$A$1:$J$121"}</definedName>
    <definedName name="HTML_Control" localSheetId="18" hidden="1">{"'Sheet1'!$A$1:$J$121"}</definedName>
    <definedName name="HTML_Control" localSheetId="26" hidden="1">{"'Sheet1'!$A$1:$J$121"}</definedName>
    <definedName name="HTML_Control" localSheetId="25" hidden="1">{"'Sheet1'!$A$1:$J$121"}</definedName>
    <definedName name="HTML_Control" localSheetId="12" hidden="1">{"'Sheet1'!$A$1:$J$121"}</definedName>
    <definedName name="HTML_Control" localSheetId="13" hidden="1">{"'Sheet1'!$A$1:$J$121"}</definedName>
    <definedName name="HTML_Control" localSheetId="1" hidden="1">{"'Sheet1'!$A$1:$J$121"}</definedName>
    <definedName name="HTML_Control" localSheetId="19" hidden="1">{"'Sheet1'!$A$1:$J$121"}</definedName>
    <definedName name="HTML_Control" localSheetId="11" hidden="1">{"'Sheet1'!$A$1:$J$121"}</definedName>
    <definedName name="HTML_Control" localSheetId="35" hidden="1">{"'Sheet1'!$A$1:$J$121"}</definedName>
    <definedName name="HTML_Control" localSheetId="17" hidden="1">{"'Sheet1'!$A$1:$J$121"}</definedName>
    <definedName name="HTML_Control" localSheetId="4" hidden="1">{"'Sheet1'!$A$1:$J$121"}</definedName>
    <definedName name="HTML_Control" localSheetId="27" hidden="1">{"'Sheet1'!$A$1:$J$121"}</definedName>
    <definedName name="HTML_Control" hidden="1">{"'Sheet1'!$A$1:$J$121"}</definedName>
    <definedName name="HTML_Control_1_1" localSheetId="10" hidden="1">{"'Output'!$B$1:$E$30"}</definedName>
    <definedName name="HTML_Control_1_1" localSheetId="21" hidden="1">{"'Output'!$B$1:$E$30"}</definedName>
    <definedName name="HTML_Control_1_1" localSheetId="3" hidden="1">{"'Output'!$B$1:$E$30"}</definedName>
    <definedName name="HTML_Control_1_1" localSheetId="23" hidden="1">{"'Output'!$B$1:$E$30"}</definedName>
    <definedName name="HTML_Control_1_1" localSheetId="15" hidden="1">{"'Output'!$B$1:$E$30"}</definedName>
    <definedName name="HTML_Control_1_1" localSheetId="20" hidden="1">{"'Output'!$B$1:$E$30"}</definedName>
    <definedName name="HTML_Control_1_1" localSheetId="16" hidden="1">{"'Output'!$B$1:$E$30"}</definedName>
    <definedName name="HTML_Control_1_1" localSheetId="18" hidden="1">{"'Output'!$B$1:$E$30"}</definedName>
    <definedName name="HTML_Control_1_1" localSheetId="26" hidden="1">{"'Output'!$B$1:$E$30"}</definedName>
    <definedName name="HTML_Control_1_1" localSheetId="25" hidden="1">{"'Output'!$B$1:$E$30"}</definedName>
    <definedName name="HTML_Control_1_1" localSheetId="12" hidden="1">{"'Output'!$B$1:$E$30"}</definedName>
    <definedName name="HTML_Control_1_1" localSheetId="13" hidden="1">{"'Output'!$B$1:$E$30"}</definedName>
    <definedName name="HTML_Control_1_1" localSheetId="19" hidden="1">{"'Output'!$B$1:$E$30"}</definedName>
    <definedName name="HTML_Control_1_1" localSheetId="17" hidden="1">{"'Output'!$B$1:$E$30"}</definedName>
    <definedName name="HTML_Control_1_1" localSheetId="4" hidden="1">{"'Output'!$B$1:$E$30"}</definedName>
    <definedName name="HTML_Control_1_1" localSheetId="27" hidden="1">{"'Output'!$B$1:$E$30"}</definedName>
    <definedName name="HTML_Control_1_1" hidden="1">{"'Output'!$B$1:$E$30"}</definedName>
    <definedName name="HTML_Control_2" localSheetId="10" hidden="1">{"'Output'!$B$1:$E$30"}</definedName>
    <definedName name="HTML_Control_2" localSheetId="21" hidden="1">{"'Output'!$B$1:$E$30"}</definedName>
    <definedName name="HTML_Control_2" localSheetId="3" hidden="1">{"'Output'!$B$1:$E$30"}</definedName>
    <definedName name="HTML_Control_2" localSheetId="23" hidden="1">{"'Output'!$B$1:$E$30"}</definedName>
    <definedName name="HTML_Control_2" localSheetId="15" hidden="1">{"'Output'!$B$1:$E$30"}</definedName>
    <definedName name="HTML_Control_2" localSheetId="20" hidden="1">{"'Output'!$B$1:$E$30"}</definedName>
    <definedName name="HTML_Control_2" localSheetId="16" hidden="1">{"'Output'!$B$1:$E$30"}</definedName>
    <definedName name="HTML_Control_2" localSheetId="18" hidden="1">{"'Output'!$B$1:$E$30"}</definedName>
    <definedName name="HTML_Control_2" localSheetId="26" hidden="1">{"'Output'!$B$1:$E$30"}</definedName>
    <definedName name="HTML_Control_2" localSheetId="25" hidden="1">{"'Output'!$B$1:$E$30"}</definedName>
    <definedName name="HTML_Control_2" localSheetId="12" hidden="1">{"'Output'!$B$1:$E$30"}</definedName>
    <definedName name="HTML_Control_2" localSheetId="13" hidden="1">{"'Output'!$B$1:$E$30"}</definedName>
    <definedName name="HTML_Control_2" localSheetId="19" hidden="1">{"'Output'!$B$1:$E$30"}</definedName>
    <definedName name="HTML_Control_2" localSheetId="17" hidden="1">{"'Output'!$B$1:$E$30"}</definedName>
    <definedName name="HTML_Control_2" localSheetId="4" hidden="1">{"'Output'!$B$1:$E$30"}</definedName>
    <definedName name="HTML_Control_2" localSheetId="27" hidden="1">{"'Output'!$B$1:$E$30"}</definedName>
    <definedName name="HTML_Control_2" hidden="1">{"'Output'!$B$1:$E$30"}</definedName>
    <definedName name="HTML_Control_2_1" localSheetId="10" hidden="1">{"'Output'!$B$1:$E$30"}</definedName>
    <definedName name="HTML_Control_2_1" localSheetId="21" hidden="1">{"'Output'!$B$1:$E$30"}</definedName>
    <definedName name="HTML_Control_2_1" localSheetId="3" hidden="1">{"'Output'!$B$1:$E$30"}</definedName>
    <definedName name="HTML_Control_2_1" localSheetId="23" hidden="1">{"'Output'!$B$1:$E$30"}</definedName>
    <definedName name="HTML_Control_2_1" localSheetId="15" hidden="1">{"'Output'!$B$1:$E$30"}</definedName>
    <definedName name="HTML_Control_2_1" localSheetId="20" hidden="1">{"'Output'!$B$1:$E$30"}</definedName>
    <definedName name="HTML_Control_2_1" localSheetId="16" hidden="1">{"'Output'!$B$1:$E$30"}</definedName>
    <definedName name="HTML_Control_2_1" localSheetId="18" hidden="1">{"'Output'!$B$1:$E$30"}</definedName>
    <definedName name="HTML_Control_2_1" localSheetId="26" hidden="1">{"'Output'!$B$1:$E$30"}</definedName>
    <definedName name="HTML_Control_2_1" localSheetId="25" hidden="1">{"'Output'!$B$1:$E$30"}</definedName>
    <definedName name="HTML_Control_2_1" localSheetId="12" hidden="1">{"'Output'!$B$1:$E$30"}</definedName>
    <definedName name="HTML_Control_2_1" localSheetId="13" hidden="1">{"'Output'!$B$1:$E$30"}</definedName>
    <definedName name="HTML_Control_2_1" localSheetId="19" hidden="1">{"'Output'!$B$1:$E$30"}</definedName>
    <definedName name="HTML_Control_2_1" localSheetId="17" hidden="1">{"'Output'!$B$1:$E$30"}</definedName>
    <definedName name="HTML_Control_2_1" localSheetId="4" hidden="1">{"'Output'!$B$1:$E$30"}</definedName>
    <definedName name="HTML_Control_2_1" localSheetId="27" hidden="1">{"'Output'!$B$1:$E$30"}</definedName>
    <definedName name="HTML_Control_2_1" hidden="1">{"'Output'!$B$1:$E$30"}</definedName>
    <definedName name="HTML_Control_3" localSheetId="10" hidden="1">{"'Output'!$B$1:$E$30"}</definedName>
    <definedName name="HTML_Control_3" localSheetId="21" hidden="1">{"'Output'!$B$1:$E$30"}</definedName>
    <definedName name="HTML_Control_3" localSheetId="3" hidden="1">{"'Output'!$B$1:$E$30"}</definedName>
    <definedName name="HTML_Control_3" localSheetId="23" hidden="1">{"'Output'!$B$1:$E$30"}</definedName>
    <definedName name="HTML_Control_3" localSheetId="15" hidden="1">{"'Output'!$B$1:$E$30"}</definedName>
    <definedName name="HTML_Control_3" localSheetId="20" hidden="1">{"'Output'!$B$1:$E$30"}</definedName>
    <definedName name="HTML_Control_3" localSheetId="16" hidden="1">{"'Output'!$B$1:$E$30"}</definedName>
    <definedName name="HTML_Control_3" localSheetId="18" hidden="1">{"'Output'!$B$1:$E$30"}</definedName>
    <definedName name="HTML_Control_3" localSheetId="26" hidden="1">{"'Output'!$B$1:$E$30"}</definedName>
    <definedName name="HTML_Control_3" localSheetId="25" hidden="1">{"'Output'!$B$1:$E$30"}</definedName>
    <definedName name="HTML_Control_3" localSheetId="12" hidden="1">{"'Output'!$B$1:$E$30"}</definedName>
    <definedName name="HTML_Control_3" localSheetId="13" hidden="1">{"'Output'!$B$1:$E$30"}</definedName>
    <definedName name="HTML_Control_3" localSheetId="19" hidden="1">{"'Output'!$B$1:$E$30"}</definedName>
    <definedName name="HTML_Control_3" localSheetId="17" hidden="1">{"'Output'!$B$1:$E$30"}</definedName>
    <definedName name="HTML_Control_3" localSheetId="4" hidden="1">{"'Output'!$B$1:$E$30"}</definedName>
    <definedName name="HTML_Control_3" localSheetId="27" hidden="1">{"'Output'!$B$1:$E$30"}</definedName>
    <definedName name="HTML_Control_3" hidden="1">{"'Output'!$B$1:$E$30"}</definedName>
    <definedName name="HTML_Control_4" localSheetId="10" hidden="1">{"'Output'!$B$1:$E$30"}</definedName>
    <definedName name="HTML_Control_4" localSheetId="21" hidden="1">{"'Output'!$B$1:$E$30"}</definedName>
    <definedName name="HTML_Control_4" localSheetId="3" hidden="1">{"'Output'!$B$1:$E$30"}</definedName>
    <definedName name="HTML_Control_4" localSheetId="23" hidden="1">{"'Output'!$B$1:$E$30"}</definedName>
    <definedName name="HTML_Control_4" localSheetId="15" hidden="1">{"'Output'!$B$1:$E$30"}</definedName>
    <definedName name="HTML_Control_4" localSheetId="20" hidden="1">{"'Output'!$B$1:$E$30"}</definedName>
    <definedName name="HTML_Control_4" localSheetId="16" hidden="1">{"'Output'!$B$1:$E$30"}</definedName>
    <definedName name="HTML_Control_4" localSheetId="18" hidden="1">{"'Output'!$B$1:$E$30"}</definedName>
    <definedName name="HTML_Control_4" localSheetId="26" hidden="1">{"'Output'!$B$1:$E$30"}</definedName>
    <definedName name="HTML_Control_4" localSheetId="25" hidden="1">{"'Output'!$B$1:$E$30"}</definedName>
    <definedName name="HTML_Control_4" localSheetId="12" hidden="1">{"'Output'!$B$1:$E$30"}</definedName>
    <definedName name="HTML_Control_4" localSheetId="13" hidden="1">{"'Output'!$B$1:$E$30"}</definedName>
    <definedName name="HTML_Control_4" localSheetId="19" hidden="1">{"'Output'!$B$1:$E$30"}</definedName>
    <definedName name="HTML_Control_4" localSheetId="17" hidden="1">{"'Output'!$B$1:$E$30"}</definedName>
    <definedName name="HTML_Control_4" localSheetId="4" hidden="1">{"'Output'!$B$1:$E$30"}</definedName>
    <definedName name="HTML_Control_4" localSheetId="27" hidden="1">{"'Output'!$B$1:$E$30"}</definedName>
    <definedName name="HTML_Control_4" hidden="1">{"'Output'!$B$1:$E$30"}</definedName>
    <definedName name="HTML_Control_5" localSheetId="10" hidden="1">{"'Output'!$B$1:$E$30"}</definedName>
    <definedName name="HTML_Control_5" localSheetId="21" hidden="1">{"'Output'!$B$1:$E$30"}</definedName>
    <definedName name="HTML_Control_5" localSheetId="3" hidden="1">{"'Output'!$B$1:$E$30"}</definedName>
    <definedName name="HTML_Control_5" localSheetId="23" hidden="1">{"'Output'!$B$1:$E$30"}</definedName>
    <definedName name="HTML_Control_5" localSheetId="15" hidden="1">{"'Output'!$B$1:$E$30"}</definedName>
    <definedName name="HTML_Control_5" localSheetId="20" hidden="1">{"'Output'!$B$1:$E$30"}</definedName>
    <definedName name="HTML_Control_5" localSheetId="16" hidden="1">{"'Output'!$B$1:$E$30"}</definedName>
    <definedName name="HTML_Control_5" localSheetId="18" hidden="1">{"'Output'!$B$1:$E$30"}</definedName>
    <definedName name="HTML_Control_5" localSheetId="26" hidden="1">{"'Output'!$B$1:$E$30"}</definedName>
    <definedName name="HTML_Control_5" localSheetId="25" hidden="1">{"'Output'!$B$1:$E$30"}</definedName>
    <definedName name="HTML_Control_5" localSheetId="12" hidden="1">{"'Output'!$B$1:$E$30"}</definedName>
    <definedName name="HTML_Control_5" localSheetId="13" hidden="1">{"'Output'!$B$1:$E$30"}</definedName>
    <definedName name="HTML_Control_5" localSheetId="19" hidden="1">{"'Output'!$B$1:$E$30"}</definedName>
    <definedName name="HTML_Control_5" localSheetId="17" hidden="1">{"'Output'!$B$1:$E$30"}</definedName>
    <definedName name="HTML_Control_5" localSheetId="4" hidden="1">{"'Output'!$B$1:$E$30"}</definedName>
    <definedName name="HTML_Control_5" localSheetId="27" hidden="1">{"'Output'!$B$1:$E$30"}</definedName>
    <definedName name="HTML_Control_5" hidden="1">{"'Output'!$B$1:$E$30"}</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InchesFacingAllOtherBrandedBread">#REF!</definedName>
    <definedName name="InchesFacingBunsRolls">#REF!</definedName>
    <definedName name="InchesFacingPremiumWheat">#REF!</definedName>
    <definedName name="InchesFacingPremiumWhite">#REF!</definedName>
    <definedName name="InchesFacingSuperPremium">#REF!</definedName>
    <definedName name="InchesPerFacingPLInstSecondary">#REF!</definedName>
    <definedName name="Index" comment="Allows the User to Select Basis for Index / Variance">#REF!</definedName>
    <definedName name="IndexPartB">#REF!</definedName>
    <definedName name="Inflation">0</definedName>
    <definedName name="Int_PF">#REF!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"cas"</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42949.533599537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39370.5411805556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6" hidden="1">"$B$7:$B$26"</definedName>
    <definedName name="IRI_WorkspaceId" hidden="1">"8a6e39098610417db46cc04a2213e7eb"</definedName>
    <definedName name="JJ">#REF!</definedName>
    <definedName name="jjjj" hidden="1">#REF!</definedName>
    <definedName name="jjjjjjjjjjj" hidden="1">#REF!</definedName>
    <definedName name="jkjk" hidden="1">#REF!</definedName>
    <definedName name="Job_Number">#REF!</definedName>
    <definedName name="jpmorgan">#REF!</definedName>
    <definedName name="jskljsljslk" localSheetId="10" hidden="1">TextRefCopy1</definedName>
    <definedName name="jskljsljslk" localSheetId="21" hidden="1">TextRefCopy1</definedName>
    <definedName name="jskljsljslk" localSheetId="3" hidden="1">TextRefCopy1</definedName>
    <definedName name="jskljsljslk" localSheetId="23" hidden="1">TextRefCopy1</definedName>
    <definedName name="jskljsljslk" localSheetId="15" hidden="1">TextRefCopy1</definedName>
    <definedName name="jskljsljslk" localSheetId="20" hidden="1">TextRefCopy1</definedName>
    <definedName name="jskljsljslk" localSheetId="16" hidden="1">TextRefCopy1</definedName>
    <definedName name="jskljsljslk" localSheetId="18" hidden="1">TextRefCopy1</definedName>
    <definedName name="jskljsljslk" localSheetId="26" hidden="1">TextRefCopy1</definedName>
    <definedName name="jskljsljslk" localSheetId="25" hidden="1">TextRefCopy1</definedName>
    <definedName name="jskljsljslk" localSheetId="12" hidden="1">TextRefCopy1</definedName>
    <definedName name="jskljsljslk" localSheetId="13" hidden="1">TextRefCopy1</definedName>
    <definedName name="jskljsljslk" localSheetId="0" hidden="1">TextRefCopy1</definedName>
    <definedName name="jskljsljslk" localSheetId="31" hidden="1">TextRefCopy1</definedName>
    <definedName name="jskljsljslk" localSheetId="1" hidden="1">TextRefCopy1</definedName>
    <definedName name="jskljsljslk" localSheetId="19" hidden="1">TextRefCopy1</definedName>
    <definedName name="jskljsljslk" localSheetId="11" hidden="1">TextRefCopy1</definedName>
    <definedName name="jskljsljslk" localSheetId="35" hidden="1">TextRefCopy1</definedName>
    <definedName name="jskljsljslk" localSheetId="17" hidden="1">TextRefCopy1</definedName>
    <definedName name="jskljsljslk" localSheetId="4" hidden="1">TextRefCopy1</definedName>
    <definedName name="jskljsljslk" localSheetId="27" hidden="1">TextRefCopy1</definedName>
    <definedName name="jskljsljslk" hidden="1">TextRefCopy1</definedName>
    <definedName name="K2_WBEVMODE" hidden="1">-1</definedName>
    <definedName name="kansas">#REF!</definedName>
    <definedName name="KIM">#REF!</definedName>
    <definedName name="kjdfj" localSheetId="10" hidden="1">{#N/A,#N/A,FALSE,"FY97P1";#N/A,#N/A,FALSE,"FY97Z312";#N/A,#N/A,FALSE,"FY97LRBC";#N/A,#N/A,FALSE,"FY97O";#N/A,#N/A,FALSE,"FY97DAM"}</definedName>
    <definedName name="kjdfj" localSheetId="21" hidden="1">{#N/A,#N/A,FALSE,"FY97P1";#N/A,#N/A,FALSE,"FY97Z312";#N/A,#N/A,FALSE,"FY97LRBC";#N/A,#N/A,FALSE,"FY97O";#N/A,#N/A,FALSE,"FY97DAM"}</definedName>
    <definedName name="kjdfj" localSheetId="3" hidden="1">{#N/A,#N/A,FALSE,"FY97P1";#N/A,#N/A,FALSE,"FY97Z312";#N/A,#N/A,FALSE,"FY97LRBC";#N/A,#N/A,FALSE,"FY97O";#N/A,#N/A,FALSE,"FY97DAM"}</definedName>
    <definedName name="kjdfj" localSheetId="23" hidden="1">{#N/A,#N/A,FALSE,"FY97P1";#N/A,#N/A,FALSE,"FY97Z312";#N/A,#N/A,FALSE,"FY97LRBC";#N/A,#N/A,FALSE,"FY97O";#N/A,#N/A,FALSE,"FY97DAM"}</definedName>
    <definedName name="kjdfj" localSheetId="15" hidden="1">{#N/A,#N/A,FALSE,"FY97P1";#N/A,#N/A,FALSE,"FY97Z312";#N/A,#N/A,FALSE,"FY97LRBC";#N/A,#N/A,FALSE,"FY97O";#N/A,#N/A,FALSE,"FY97DAM"}</definedName>
    <definedName name="kjdfj" localSheetId="20" hidden="1">{#N/A,#N/A,FALSE,"FY97P1";#N/A,#N/A,FALSE,"FY97Z312";#N/A,#N/A,FALSE,"FY97LRBC";#N/A,#N/A,FALSE,"FY97O";#N/A,#N/A,FALSE,"FY97DAM"}</definedName>
    <definedName name="kjdfj" localSheetId="16" hidden="1">{#N/A,#N/A,FALSE,"FY97P1";#N/A,#N/A,FALSE,"FY97Z312";#N/A,#N/A,FALSE,"FY97LRBC";#N/A,#N/A,FALSE,"FY97O";#N/A,#N/A,FALSE,"FY97DAM"}</definedName>
    <definedName name="kjdfj" localSheetId="18" hidden="1">{#N/A,#N/A,FALSE,"FY97P1";#N/A,#N/A,FALSE,"FY97Z312";#N/A,#N/A,FALSE,"FY97LRBC";#N/A,#N/A,FALSE,"FY97O";#N/A,#N/A,FALSE,"FY97DAM"}</definedName>
    <definedName name="kjdfj" localSheetId="26" hidden="1">{#N/A,#N/A,FALSE,"FY97P1";#N/A,#N/A,FALSE,"FY97Z312";#N/A,#N/A,FALSE,"FY97LRBC";#N/A,#N/A,FALSE,"FY97O";#N/A,#N/A,FALSE,"FY97DAM"}</definedName>
    <definedName name="kjdfj" localSheetId="25" hidden="1">{#N/A,#N/A,FALSE,"FY97P1";#N/A,#N/A,FALSE,"FY97Z312";#N/A,#N/A,FALSE,"FY97LRBC";#N/A,#N/A,FALSE,"FY97O";#N/A,#N/A,FALSE,"FY97DAM"}</definedName>
    <definedName name="kjdfj" localSheetId="12" hidden="1">{#N/A,#N/A,FALSE,"FY97P1";#N/A,#N/A,FALSE,"FY97Z312";#N/A,#N/A,FALSE,"FY97LRBC";#N/A,#N/A,FALSE,"FY97O";#N/A,#N/A,FALSE,"FY97DAM"}</definedName>
    <definedName name="kjdfj" localSheetId="13" hidden="1">{#N/A,#N/A,FALSE,"FY97P1";#N/A,#N/A,FALSE,"FY97Z312";#N/A,#N/A,FALSE,"FY97LRBC";#N/A,#N/A,FALSE,"FY97O";#N/A,#N/A,FALSE,"FY97DAM"}</definedName>
    <definedName name="kjdfj" localSheetId="1" hidden="1">{#N/A,#N/A,FALSE,"FY97P1";#N/A,#N/A,FALSE,"FY97Z312";#N/A,#N/A,FALSE,"FY97LRBC";#N/A,#N/A,FALSE,"FY97O";#N/A,#N/A,FALSE,"FY97DAM"}</definedName>
    <definedName name="kjdfj" localSheetId="19" hidden="1">{#N/A,#N/A,FALSE,"FY97P1";#N/A,#N/A,FALSE,"FY97Z312";#N/A,#N/A,FALSE,"FY97LRBC";#N/A,#N/A,FALSE,"FY97O";#N/A,#N/A,FALSE,"FY97DAM"}</definedName>
    <definedName name="kjdfj" localSheetId="11" hidden="1">{#N/A,#N/A,FALSE,"FY97P1";#N/A,#N/A,FALSE,"FY97Z312";#N/A,#N/A,FALSE,"FY97LRBC";#N/A,#N/A,FALSE,"FY97O";#N/A,#N/A,FALSE,"FY97DAM"}</definedName>
    <definedName name="kjdfj" localSheetId="35" hidden="1">{#N/A,#N/A,FALSE,"FY97P1";#N/A,#N/A,FALSE,"FY97Z312";#N/A,#N/A,FALSE,"FY97LRBC";#N/A,#N/A,FALSE,"FY97O";#N/A,#N/A,FALSE,"FY97DAM"}</definedName>
    <definedName name="kjdfj" localSheetId="17" hidden="1">{#N/A,#N/A,FALSE,"FY97P1";#N/A,#N/A,FALSE,"FY97Z312";#N/A,#N/A,FALSE,"FY97LRBC";#N/A,#N/A,FALSE,"FY97O";#N/A,#N/A,FALSE,"FY97DAM"}</definedName>
    <definedName name="kjdfj" localSheetId="4" hidden="1">{#N/A,#N/A,FALSE,"FY97P1";#N/A,#N/A,FALSE,"FY97Z312";#N/A,#N/A,FALSE,"FY97LRBC";#N/A,#N/A,FALSE,"FY97O";#N/A,#N/A,FALSE,"FY97DAM"}</definedName>
    <definedName name="kjdfj" localSheetId="27" hidden="1">{#N/A,#N/A,FALSE,"FY97P1";#N/A,#N/A,FALSE,"FY97Z312";#N/A,#N/A,FALSE,"FY97LRBC";#N/A,#N/A,FALSE,"FY97O";#N/A,#N/A,FALSE,"FY97DAM"}</definedName>
    <definedName name="kjdfj" hidden="1">{#N/A,#N/A,FALSE,"FY97P1";#N/A,#N/A,FALSE,"FY97Z312";#N/A,#N/A,FALSE,"FY97LRBC";#N/A,#N/A,FALSE,"FY97O";#N/A,#N/A,FALSE,"FY97DAM"}</definedName>
    <definedName name="kjjjjjjjjjjjjj" hidden="1">#REF!</definedName>
    <definedName name="kjkk" hidden="1">#REF!</definedName>
    <definedName name="kkkk" hidden="1">#REF!</definedName>
    <definedName name="kkkkkkkk" localSheetId="10" hidden="1">{#N/A,#N/A,FALSE,"FY97P1";#N/A,#N/A,FALSE,"FY97Z312";#N/A,#N/A,FALSE,"FY97LRBC";#N/A,#N/A,FALSE,"FY97O";#N/A,#N/A,FALSE,"FY97DAM"}</definedName>
    <definedName name="kkkkkkkk" localSheetId="21" hidden="1">{#N/A,#N/A,FALSE,"FY97P1";#N/A,#N/A,FALSE,"FY97Z312";#N/A,#N/A,FALSE,"FY97LRBC";#N/A,#N/A,FALSE,"FY97O";#N/A,#N/A,FALSE,"FY97DAM"}</definedName>
    <definedName name="kkkkkkkk" localSheetId="3" hidden="1">{#N/A,#N/A,FALSE,"FY97P1";#N/A,#N/A,FALSE,"FY97Z312";#N/A,#N/A,FALSE,"FY97LRBC";#N/A,#N/A,FALSE,"FY97O";#N/A,#N/A,FALSE,"FY97DAM"}</definedName>
    <definedName name="kkkkkkkk" localSheetId="23" hidden="1">{#N/A,#N/A,FALSE,"FY97P1";#N/A,#N/A,FALSE,"FY97Z312";#N/A,#N/A,FALSE,"FY97LRBC";#N/A,#N/A,FALSE,"FY97O";#N/A,#N/A,FALSE,"FY97DAM"}</definedName>
    <definedName name="kkkkkkkk" localSheetId="15" hidden="1">{#N/A,#N/A,FALSE,"FY97P1";#N/A,#N/A,FALSE,"FY97Z312";#N/A,#N/A,FALSE,"FY97LRBC";#N/A,#N/A,FALSE,"FY97O";#N/A,#N/A,FALSE,"FY97DAM"}</definedName>
    <definedName name="kkkkkkkk" localSheetId="20" hidden="1">{#N/A,#N/A,FALSE,"FY97P1";#N/A,#N/A,FALSE,"FY97Z312";#N/A,#N/A,FALSE,"FY97LRBC";#N/A,#N/A,FALSE,"FY97O";#N/A,#N/A,FALSE,"FY97DAM"}</definedName>
    <definedName name="kkkkkkkk" localSheetId="16" hidden="1">{#N/A,#N/A,FALSE,"FY97P1";#N/A,#N/A,FALSE,"FY97Z312";#N/A,#N/A,FALSE,"FY97LRBC";#N/A,#N/A,FALSE,"FY97O";#N/A,#N/A,FALSE,"FY97DAM"}</definedName>
    <definedName name="kkkkkkkk" localSheetId="18" hidden="1">{#N/A,#N/A,FALSE,"FY97P1";#N/A,#N/A,FALSE,"FY97Z312";#N/A,#N/A,FALSE,"FY97LRBC";#N/A,#N/A,FALSE,"FY97O";#N/A,#N/A,FALSE,"FY97DAM"}</definedName>
    <definedName name="kkkkkkkk" localSheetId="26" hidden="1">{#N/A,#N/A,FALSE,"FY97P1";#N/A,#N/A,FALSE,"FY97Z312";#N/A,#N/A,FALSE,"FY97LRBC";#N/A,#N/A,FALSE,"FY97O";#N/A,#N/A,FALSE,"FY97DAM"}</definedName>
    <definedName name="kkkkkkkk" localSheetId="25" hidden="1">{#N/A,#N/A,FALSE,"FY97P1";#N/A,#N/A,FALSE,"FY97Z312";#N/A,#N/A,FALSE,"FY97LRBC";#N/A,#N/A,FALSE,"FY97O";#N/A,#N/A,FALSE,"FY97DAM"}</definedName>
    <definedName name="kkkkkkkk" localSheetId="12" hidden="1">{#N/A,#N/A,FALSE,"FY97P1";#N/A,#N/A,FALSE,"FY97Z312";#N/A,#N/A,FALSE,"FY97LRBC";#N/A,#N/A,FALSE,"FY97O";#N/A,#N/A,FALSE,"FY97DAM"}</definedName>
    <definedName name="kkkkkkkk" localSheetId="13" hidden="1">{#N/A,#N/A,FALSE,"FY97P1";#N/A,#N/A,FALSE,"FY97Z312";#N/A,#N/A,FALSE,"FY97LRBC";#N/A,#N/A,FALSE,"FY97O";#N/A,#N/A,FALSE,"FY97DAM"}</definedName>
    <definedName name="kkkkkkkk" localSheetId="1" hidden="1">{#N/A,#N/A,FALSE,"FY97P1";#N/A,#N/A,FALSE,"FY97Z312";#N/A,#N/A,FALSE,"FY97LRBC";#N/A,#N/A,FALSE,"FY97O";#N/A,#N/A,FALSE,"FY97DAM"}</definedName>
    <definedName name="kkkkkkkk" localSheetId="19" hidden="1">{#N/A,#N/A,FALSE,"FY97P1";#N/A,#N/A,FALSE,"FY97Z312";#N/A,#N/A,FALSE,"FY97LRBC";#N/A,#N/A,FALSE,"FY97O";#N/A,#N/A,FALSE,"FY97DAM"}</definedName>
    <definedName name="kkkkkkkk" localSheetId="11" hidden="1">{#N/A,#N/A,FALSE,"FY97P1";#N/A,#N/A,FALSE,"FY97Z312";#N/A,#N/A,FALSE,"FY97LRBC";#N/A,#N/A,FALSE,"FY97O";#N/A,#N/A,FALSE,"FY97DAM"}</definedName>
    <definedName name="kkkkkkkk" localSheetId="35" hidden="1">{#N/A,#N/A,FALSE,"FY97P1";#N/A,#N/A,FALSE,"FY97Z312";#N/A,#N/A,FALSE,"FY97LRBC";#N/A,#N/A,FALSE,"FY97O";#N/A,#N/A,FALSE,"FY97DAM"}</definedName>
    <definedName name="kkkkkkkk" localSheetId="17" hidden="1">{#N/A,#N/A,FALSE,"FY97P1";#N/A,#N/A,FALSE,"FY97Z312";#N/A,#N/A,FALSE,"FY97LRBC";#N/A,#N/A,FALSE,"FY97O";#N/A,#N/A,FALSE,"FY97DAM"}</definedName>
    <definedName name="kkkkkkkk" localSheetId="4" hidden="1">{#N/A,#N/A,FALSE,"FY97P1";#N/A,#N/A,FALSE,"FY97Z312";#N/A,#N/A,FALSE,"FY97LRBC";#N/A,#N/A,FALSE,"FY97O";#N/A,#N/A,FALSE,"FY97DAM"}</definedName>
    <definedName name="kkkkkkkk" localSheetId="27" hidden="1">{#N/A,#N/A,FALSE,"FY97P1";#N/A,#N/A,FALSE,"FY97Z312";#N/A,#N/A,FALSE,"FY97LRBC";#N/A,#N/A,FALSE,"FY97O";#N/A,#N/A,FALSE,"FY97DAM"}</definedName>
    <definedName name="kkkkkkkk" hidden="1">{#N/A,#N/A,FALSE,"FY97P1";#N/A,#N/A,FALSE,"FY97Z312";#N/A,#N/A,FALSE,"FY97LRBC";#N/A,#N/A,FALSE,"FY97O";#N/A,#N/A,FALSE,"FY97DAM"}</definedName>
    <definedName name="kkkkkkkkkkkk" hidden="1">#REF!</definedName>
    <definedName name="kkkkkkkkkkkkkk" hidden="1">#REF!</definedName>
    <definedName name="kkkkkkkkkkkkkkkll" hidden="1">#REF!</definedName>
    <definedName name="LastYearStoreCount">#REF!</definedName>
    <definedName name="Legacy">#REF!</definedName>
    <definedName name="Line_Item">#REF!</definedName>
    <definedName name="LineItems">#REF!</definedName>
    <definedName name="lll" hidden="1">#REF!</definedName>
    <definedName name="LLLLLL" hidden="1">#REF!</definedName>
    <definedName name="lllllllll" hidden="1">#REF!</definedName>
    <definedName name="lllllllllllllll" hidden="1">#REF!</definedName>
    <definedName name="llllllllllllllllllllll" hidden="1">#REF!</definedName>
    <definedName name="llo" hidden="1">#REF!</definedName>
    <definedName name="LOCALCURR">#REF!</definedName>
    <definedName name="LocalK">#REF!,#REF!,#REF!,#REF!,#REF!</definedName>
    <definedName name="MATL">#REF!</definedName>
    <definedName name="Million">#REF!</definedName>
    <definedName name="millions">#REF!</definedName>
    <definedName name="mix" localSheetId="10" hidden="1">{"Price Mix",#N/A,FALSE,"Tables"}</definedName>
    <definedName name="mix" localSheetId="21" hidden="1">{"Price Mix",#N/A,FALSE,"Tables"}</definedName>
    <definedName name="mix" localSheetId="3" hidden="1">{"Price Mix",#N/A,FALSE,"Tables"}</definedName>
    <definedName name="mix" localSheetId="23" hidden="1">{"Price Mix",#N/A,FALSE,"Tables"}</definedName>
    <definedName name="mix" localSheetId="15" hidden="1">{"Price Mix",#N/A,FALSE,"Tables"}</definedName>
    <definedName name="mix" localSheetId="20" hidden="1">{"Price Mix",#N/A,FALSE,"Tables"}</definedName>
    <definedName name="mix" localSheetId="16" hidden="1">{"Price Mix",#N/A,FALSE,"Tables"}</definedName>
    <definedName name="mix" localSheetId="18" hidden="1">{"Price Mix",#N/A,FALSE,"Tables"}</definedName>
    <definedName name="mix" localSheetId="26" hidden="1">{"Price Mix",#N/A,FALSE,"Tables"}</definedName>
    <definedName name="mix" localSheetId="25" hidden="1">{"Price Mix",#N/A,FALSE,"Tables"}</definedName>
    <definedName name="mix" localSheetId="12" hidden="1">{"Price Mix",#N/A,FALSE,"Tables"}</definedName>
    <definedName name="mix" localSheetId="13" hidden="1">{"Price Mix",#N/A,FALSE,"Tables"}</definedName>
    <definedName name="mix" localSheetId="1" hidden="1">{"Price Mix",#N/A,FALSE,"Tables"}</definedName>
    <definedName name="mix" localSheetId="19" hidden="1">{"Price Mix",#N/A,FALSE,"Tables"}</definedName>
    <definedName name="mix" localSheetId="11" hidden="1">{"Price Mix",#N/A,FALSE,"Tables"}</definedName>
    <definedName name="mix" localSheetId="35" hidden="1">{"Price Mix",#N/A,FALSE,"Tables"}</definedName>
    <definedName name="mix" localSheetId="17" hidden="1">{"Price Mix",#N/A,FALSE,"Tables"}</definedName>
    <definedName name="mix" localSheetId="4" hidden="1">{"Price Mix",#N/A,FALSE,"Tables"}</definedName>
    <definedName name="mix" localSheetId="27" hidden="1">{"Price Mix",#N/A,FALSE,"Tables"}</definedName>
    <definedName name="mix" hidden="1">{"Price Mix",#N/A,FALSE,"Tables"}</definedName>
    <definedName name="MLNK02347c98abe94ba9b3722615bcea76f2"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hidden="1">#REF!</definedName>
    <definedName name="MLNK5d77c638f3c2404dab35b6e6ac94b9a7" hidden="1">#REF!</definedName>
    <definedName name="MLNK5df9151fd86842b89bcd179e2f0def34"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hidden="1">#REF!</definedName>
    <definedName name="MLNKb4f70c82a31a47ad83b8b7f15bf345a5"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hidden="1">#REF!</definedName>
    <definedName name="MLNKbcc3d5689b41491a87ad560a88db4968"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hidden="1">#REF!</definedName>
    <definedName name="MLNKf3d83f5b96e941b0932a1f43f6d6991a"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MMMMMM" hidden="1">#REF!</definedName>
    <definedName name="Model">#REF!</definedName>
    <definedName name="mou" localSheetId="10" hidden="1">TextRefCopy1</definedName>
    <definedName name="mou" localSheetId="21" hidden="1">TextRefCopy1</definedName>
    <definedName name="mou" localSheetId="3" hidden="1">TextRefCopy1</definedName>
    <definedName name="mou" localSheetId="23" hidden="1">TextRefCopy1</definedName>
    <definedName name="mou" localSheetId="15" hidden="1">TextRefCopy1</definedName>
    <definedName name="mou" localSheetId="20" hidden="1">TextRefCopy1</definedName>
    <definedName name="mou" localSheetId="16" hidden="1">TextRefCopy1</definedName>
    <definedName name="mou" localSheetId="18" hidden="1">TextRefCopy1</definedName>
    <definedName name="mou" localSheetId="26" hidden="1">TextRefCopy1</definedName>
    <definedName name="mou" localSheetId="25" hidden="1">TextRefCopy1</definedName>
    <definedName name="mou" localSheetId="12" hidden="1">TextRefCopy1</definedName>
    <definedName name="mou" localSheetId="13" hidden="1">TextRefCopy1</definedName>
    <definedName name="mou" localSheetId="0" hidden="1">TextRefCopy1</definedName>
    <definedName name="mou" localSheetId="31" hidden="1">TextRefCopy1</definedName>
    <definedName name="mou" localSheetId="1" hidden="1">TextRefCopy1</definedName>
    <definedName name="mou" localSheetId="19" hidden="1">TextRefCopy1</definedName>
    <definedName name="mou" localSheetId="11" hidden="1">TextRefCopy1</definedName>
    <definedName name="mou" localSheetId="35" hidden="1">TextRefCopy1</definedName>
    <definedName name="mou" localSheetId="17" hidden="1">TextRefCopy1</definedName>
    <definedName name="mou" localSheetId="4" hidden="1">TextRefCopy1</definedName>
    <definedName name="mou" localSheetId="27" hidden="1">TextRefCopy1</definedName>
    <definedName name="mou" hidden="1">TextRefCopy1</definedName>
    <definedName name="Names">OFFSET(#REF!,0,0,COUNTA(#REF!),1)</definedName>
    <definedName name="Nb_Clusters">#REF!</definedName>
    <definedName name="NC_09">#REF!</definedName>
    <definedName name="NC_10">#REF!</definedName>
    <definedName name="NE_09">#REF!</definedName>
    <definedName name="NE_10">#REF!</definedName>
    <definedName name="NEC_CAP_FY08">#REF!</definedName>
    <definedName name="NEC_CAP_FY09">#REF!</definedName>
    <definedName name="NEC_CAP_FY10">#REF!</definedName>
    <definedName name="NEC_CAP_FY11">#REF!</definedName>
    <definedName name="NEC_CAP_FY12">#REF!</definedName>
    <definedName name="NEC_EXP_FY08">#REF!</definedName>
    <definedName name="NEC_EXP_FY09">#REF!</definedName>
    <definedName name="NEC_EXP_FY10">#REF!</definedName>
    <definedName name="NEC_EXP_FY11">#REF!</definedName>
    <definedName name="NEC_EXP_FY12">#REF!</definedName>
    <definedName name="new">#REF!</definedName>
    <definedName name="newdata_03" hidden="1">#REF!</definedName>
    <definedName name="NNNNNNNN" hidden="1">#REF!</definedName>
    <definedName name="NO" localSheetId="10" hidden="1">{"'Sheet1'!$A$1:$J$121"}</definedName>
    <definedName name="NO" localSheetId="21" hidden="1">{"'Sheet1'!$A$1:$J$121"}</definedName>
    <definedName name="NO" localSheetId="3" hidden="1">{"'Sheet1'!$A$1:$J$121"}</definedName>
    <definedName name="NO" localSheetId="23" hidden="1">{"'Sheet1'!$A$1:$J$121"}</definedName>
    <definedName name="NO" localSheetId="15" hidden="1">{"'Sheet1'!$A$1:$J$121"}</definedName>
    <definedName name="NO" localSheetId="20" hidden="1">{"'Sheet1'!$A$1:$J$121"}</definedName>
    <definedName name="NO" localSheetId="16" hidden="1">{"'Sheet1'!$A$1:$J$121"}</definedName>
    <definedName name="NO" localSheetId="18" hidden="1">{"'Sheet1'!$A$1:$J$121"}</definedName>
    <definedName name="NO" localSheetId="26" hidden="1">{"'Sheet1'!$A$1:$J$121"}</definedName>
    <definedName name="NO" localSheetId="25" hidden="1">{"'Sheet1'!$A$1:$J$121"}</definedName>
    <definedName name="NO" localSheetId="12" hidden="1">{"'Sheet1'!$A$1:$J$121"}</definedName>
    <definedName name="NO" localSheetId="13" hidden="1">{"'Sheet1'!$A$1:$J$121"}</definedName>
    <definedName name="NO" localSheetId="1" hidden="1">{"'Sheet1'!$A$1:$J$121"}</definedName>
    <definedName name="NO" localSheetId="19" hidden="1">{"'Sheet1'!$A$1:$J$121"}</definedName>
    <definedName name="NO" localSheetId="11" hidden="1">{"'Sheet1'!$A$1:$J$121"}</definedName>
    <definedName name="NO" localSheetId="35" hidden="1">{"'Sheet1'!$A$1:$J$121"}</definedName>
    <definedName name="NO" localSheetId="17" hidden="1">{"'Sheet1'!$A$1:$J$121"}</definedName>
    <definedName name="NO" localSheetId="4" hidden="1">{"'Sheet1'!$A$1:$J$121"}</definedName>
    <definedName name="NO" localSheetId="27" hidden="1">{"'Sheet1'!$A$1:$J$121"}</definedName>
    <definedName name="NO" hidden="1">{"'Sheet1'!$A$1:$J$121"}</definedName>
    <definedName name="not" localSheetId="10" hidden="1">{"quarter",#N/A,FALSE,"MOB"}</definedName>
    <definedName name="not" localSheetId="21" hidden="1">{"quarter",#N/A,FALSE,"MOB"}</definedName>
    <definedName name="not" localSheetId="3" hidden="1">{"quarter",#N/A,FALSE,"MOB"}</definedName>
    <definedName name="not" localSheetId="23" hidden="1">{"quarter",#N/A,FALSE,"MOB"}</definedName>
    <definedName name="not" localSheetId="15" hidden="1">{"quarter",#N/A,FALSE,"MOB"}</definedName>
    <definedName name="not" localSheetId="20" hidden="1">{"quarter",#N/A,FALSE,"MOB"}</definedName>
    <definedName name="not" localSheetId="16" hidden="1">{"quarter",#N/A,FALSE,"MOB"}</definedName>
    <definedName name="not" localSheetId="18" hidden="1">{"quarter",#N/A,FALSE,"MOB"}</definedName>
    <definedName name="not" localSheetId="26" hidden="1">{"quarter",#N/A,FALSE,"MOB"}</definedName>
    <definedName name="not" localSheetId="25" hidden="1">{"quarter",#N/A,FALSE,"MOB"}</definedName>
    <definedName name="not" localSheetId="12" hidden="1">{"quarter",#N/A,FALSE,"MOB"}</definedName>
    <definedName name="not" localSheetId="13" hidden="1">{"quarter",#N/A,FALSE,"MOB"}</definedName>
    <definedName name="not" localSheetId="1" hidden="1">{"quarter",#N/A,FALSE,"MOB"}</definedName>
    <definedName name="not" localSheetId="19" hidden="1">{"quarter",#N/A,FALSE,"MOB"}</definedName>
    <definedName name="not" localSheetId="11" hidden="1">{"quarter",#N/A,FALSE,"MOB"}</definedName>
    <definedName name="not" localSheetId="35" hidden="1">{"quarter",#N/A,FALSE,"MOB"}</definedName>
    <definedName name="not" localSheetId="17" hidden="1">{"quarter",#N/A,FALSE,"MOB"}</definedName>
    <definedName name="not" localSheetId="4" hidden="1">{"quarter",#N/A,FALSE,"MOB"}</definedName>
    <definedName name="not" localSheetId="27" hidden="1">{"quarter",#N/A,FALSE,"MOB"}</definedName>
    <definedName name="not" hidden="1">{"quarter",#N/A,FALSE,"MOB"}</definedName>
    <definedName name="NotesSpellRange">#REF!,#REF!</definedName>
    <definedName name="NotesSpellRange_2">#REF!,#REF!</definedName>
    <definedName name="NotesSpellRange_3">#REF!,#REF!</definedName>
    <definedName name="NW_09">#REF!</definedName>
    <definedName name="NW_10">#REF!</definedName>
    <definedName name="oioioi">#REF!</definedName>
    <definedName name="old">#REF!</definedName>
    <definedName name="old_1" hidden="1">#REF!</definedName>
    <definedName name="OLE_LINK1">#REF!</definedName>
    <definedName name="oooo" hidden="1">#REF!</definedName>
    <definedName name="OSD_Detail">#REF!</definedName>
    <definedName name="OTR_CPM">#REF!</definedName>
    <definedName name="OTR_Fuel_Cost">#REF!</definedName>
    <definedName name="OTR_Mileage">#REF!</definedName>
    <definedName name="Outage">#REF!</definedName>
    <definedName name="OWNED">#REF!</definedName>
    <definedName name="P_C_A_C_Plan">#REF!</definedName>
    <definedName name="PAGE1">#REF!</definedName>
    <definedName name="PAGE2">#REF!</definedName>
    <definedName name="PAGE3">#REF!</definedName>
    <definedName name="Pal_Workbook_GUID" hidden="1">"ZNKQLAX5J3K18YY4TKR1FKU4"</definedName>
    <definedName name="PAN_CAP_FY08">#REF!</definedName>
    <definedName name="PAN_CAP_FY09">#REF!</definedName>
    <definedName name="PAN_CAP_FY10">#REF!</definedName>
    <definedName name="PAN_CAP_FY11">#REF!</definedName>
    <definedName name="PAN_CAP_FY12">#REF!</definedName>
    <definedName name="PAN_EXP_FY08">#REF!</definedName>
    <definedName name="PAN_EXP_FY09">#REF!</definedName>
    <definedName name="PAN_EXP_FY10">#REF!</definedName>
    <definedName name="PAN_EXP_FY11">#REF!</definedName>
    <definedName name="PAN_EXP_FY12">#REF!</definedName>
    <definedName name="PartASpellRange">#REF!</definedName>
    <definedName name="paste1" hidden="1">#REF!</definedName>
    <definedName name="PC">#REF!</definedName>
    <definedName name="PC_Summary_Table">#REF!</definedName>
    <definedName name="PC_Summary_Units">#REF!</definedName>
    <definedName name="PC01_CY">#REF!</definedName>
    <definedName name="PC01_PY">#REF!</definedName>
    <definedName name="PC02_CY">#REF!</definedName>
    <definedName name="PC02_PY">#REF!</definedName>
    <definedName name="PC03_CY">#REF!</definedName>
    <definedName name="PC03_PY">#REF!</definedName>
    <definedName name="PC04_CY">#REF!</definedName>
    <definedName name="PC04_PY">#REF!</definedName>
    <definedName name="PC06_CY">#REF!</definedName>
    <definedName name="PC06_PY">#REF!</definedName>
    <definedName name="PC07_CY">#REF!</definedName>
    <definedName name="PC07_PY">#REF!</definedName>
    <definedName name="PC08_CY">#REF!</definedName>
    <definedName name="PC08_PY">#REF!</definedName>
    <definedName name="PC10_CY">#REF!</definedName>
    <definedName name="PC10_PY">#REF!</definedName>
    <definedName name="PC29_CY">#REF!</definedName>
    <definedName name="PC29_PY">#REF!</definedName>
    <definedName name="PC79_CY">#REF!</definedName>
    <definedName name="PC79_PY">#REF!</definedName>
    <definedName name="PCXX_XX">#REF!</definedName>
    <definedName name="Peerless" hidden="1">#REF!</definedName>
    <definedName name="Peerless_Oil" hidden="1">#REF!</definedName>
    <definedName name="PENSION_COST">#REF!</definedName>
    <definedName name="PER2ACCRUE">IF(#REF!&gt;8,#REF!-8,#REF!+5)</definedName>
    <definedName name="Period_01">#REF!</definedName>
    <definedName name="Period_02">#REF!</definedName>
    <definedName name="Period_03">#REF!</definedName>
    <definedName name="Period_04">#REF!</definedName>
    <definedName name="Period_05">#REF!</definedName>
    <definedName name="Period_06">#REF!</definedName>
    <definedName name="Period_07">#REF!</definedName>
    <definedName name="Period_08">#REF!</definedName>
    <definedName name="Period_09">#REF!</definedName>
    <definedName name="Period_10">#REF!</definedName>
    <definedName name="Period_11">#REF!</definedName>
    <definedName name="Period_12">#REF!</definedName>
    <definedName name="Period_13">#REF!</definedName>
    <definedName name="PI_CAP_FY08">#REF!</definedName>
    <definedName name="PI_CAP_FY09">#REF!</definedName>
    <definedName name="PI_CAP_FY10">#REF!</definedName>
    <definedName name="PI_CAP_FY11">#REF!</definedName>
    <definedName name="PI_CAP_FY12">#REF!</definedName>
    <definedName name="PI_EXP_FY08">#REF!</definedName>
    <definedName name="PI_EXP_FY09">#REF!</definedName>
    <definedName name="PI_EXP_FY10">#REF!</definedName>
    <definedName name="PI_EXP_FY11">#REF!</definedName>
    <definedName name="PI_EXP_FY12">#REF!</definedName>
    <definedName name="plp" hidden="1">#REF!</definedName>
    <definedName name="PLT_NAME">#REF!</definedName>
    <definedName name="PLT_NUM">#REF!</definedName>
    <definedName name="pp" hidden="1">#REF!</definedName>
    <definedName name="ppooi">#REF!</definedName>
    <definedName name="PremiumWheatGrossRevenue">#REF!</definedName>
    <definedName name="PremiumWheatGrossRevenuePY">#REF!</definedName>
    <definedName name="PremiumWheatGrossUnits">#REF!</definedName>
    <definedName name="PremiumWheatGrossUnitsPY">#REF!</definedName>
    <definedName name="PremiumWheatPA">#REF!</definedName>
    <definedName name="PremiumWheatPAPY">#REF!</definedName>
    <definedName name="PremiumWheatPromoLift">#REF!</definedName>
    <definedName name="PremiumWheatReturns">#REF!</definedName>
    <definedName name="PremiumWheatReturnsPY">#REF!</definedName>
    <definedName name="PremiumWhiteGrossRevenue">#REF!</definedName>
    <definedName name="PremiumWhiteGrossRevenuePY">#REF!</definedName>
    <definedName name="PremiumWhiteGrossUnits">#REF!</definedName>
    <definedName name="PremiumWhiteGrossUnitsPY">#REF!</definedName>
    <definedName name="PremiumWhitePA">#REF!</definedName>
    <definedName name="PremiumWhitePAPY">#REF!</definedName>
    <definedName name="PremiumWhitePromoLift">#REF!</definedName>
    <definedName name="PremiumWhiteReturns">#REF!</definedName>
    <definedName name="PremiumWhiteReturnsPY">#REF!</definedName>
    <definedName name="_xlnm.Print_Area">#REF!</definedName>
    <definedName name="PRINT_AREA_MI">#REF!</definedName>
    <definedName name="Prior_Month_2">#REF!</definedName>
    <definedName name="PrivateLabelGrossRevenue">#REF!</definedName>
    <definedName name="PrivateLabelGrossRevenuePY">#REF!</definedName>
    <definedName name="PrivateLabelGrossUnits">#REF!</definedName>
    <definedName name="PrivateLabelGrossUnitsPY">#REF!</definedName>
    <definedName name="PrivateLabelPA">#REF!</definedName>
    <definedName name="PrivateLabelPAPY">#REF!</definedName>
    <definedName name="PrivateLabelReturns">#REF!</definedName>
    <definedName name="PrivateLabelReturnsPY">#REF!</definedName>
    <definedName name="Profit_Center">#REF!</definedName>
    <definedName name="ProjectName" localSheetId="10">{"Client Name or Project Name"}</definedName>
    <definedName name="ProjectName" localSheetId="21">{"Client Name or Project Name"}</definedName>
    <definedName name="ProjectName" localSheetId="3">{"Client Name or Project Name"}</definedName>
    <definedName name="ProjectName" localSheetId="23">{"Client Name or Project Name"}</definedName>
    <definedName name="ProjectName" localSheetId="15">{"Client Name or Project Name"}</definedName>
    <definedName name="ProjectName" localSheetId="20">{"Client Name or Project Name"}</definedName>
    <definedName name="ProjectName" localSheetId="16">{"Client Name or Project Name"}</definedName>
    <definedName name="ProjectName" localSheetId="18">{"Client Name or Project Name"}</definedName>
    <definedName name="ProjectName" localSheetId="26">{"Client Name or Project Name"}</definedName>
    <definedName name="ProjectName" localSheetId="25">{"Client Name or Project Name"}</definedName>
    <definedName name="ProjectName" localSheetId="12">{"Client Name or Project Name"}</definedName>
    <definedName name="ProjectName" localSheetId="13">{"Client Name or Project Name"}</definedName>
    <definedName name="ProjectName" localSheetId="1">{"Client Name or Project Name"}</definedName>
    <definedName name="ProjectName" localSheetId="19">{"Client Name or Project Name"}</definedName>
    <definedName name="ProjectName" localSheetId="11">{"Client Name or Project Name"}</definedName>
    <definedName name="ProjectName" localSheetId="35">{"Client Name or Project Name"}</definedName>
    <definedName name="ProjectName" localSheetId="17">{"Client Name or Project Name"}</definedName>
    <definedName name="ProjectName" localSheetId="4">{"Client Name or Project Name"}</definedName>
    <definedName name="ProjectName" localSheetId="27">{"Client Name or Project Name"}</definedName>
    <definedName name="ProjectName">{"Client Name or Project Name"}</definedName>
    <definedName name="Prolinks"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hidden="1">#REF!</definedName>
    <definedName name="prolinks_1e840767a25b4ad08fa3dc104c1c19c4"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hidden="1">#REF!</definedName>
    <definedName name="prolinks_3e29fd8b9e3e4e2e8770f54e37e423dd"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hidden="1">#REF!</definedName>
    <definedName name="prolinks_783281649d824e239f361bda3d777126"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hidden="1">#REF!</definedName>
    <definedName name="prolinks_c755bd23d4484c1db18de2fe7dd2abc9"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hidden="1">#REF!</definedName>
    <definedName name="prolinks_dc2940f3a5bc46ed887a485ff901feec"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PRSISCEMPremiums">#REF!</definedName>
    <definedName name="PRT">#REF!</definedName>
    <definedName name="PTM_CY">#REF!</definedName>
    <definedName name="PTM_PY">#REF!</definedName>
    <definedName name="PUB_FileID" hidden="1">"N10005525.xls"</definedName>
    <definedName name="PUB_UserID" hidden="1">"ZITHAR"</definedName>
    <definedName name="pwa" localSheetId="10" hidden="1">{"LBO Summary",#N/A,FALSE,"Summary";"Income Statement",#N/A,FALSE,"Model";"Cash Flow",#N/A,FALSE,"Model";"Balance Sheet",#N/A,FALSE,"Model";"Working Capital",#N/A,FALSE,"Model";"Pro Forma Balance Sheets",#N/A,FALSE,"PFBS";"Debt Balances",#N/A,FALSE,"Model";"Fee Schedules",#N/A,FALSE,"Model"}</definedName>
    <definedName name="pwa" localSheetId="21" hidden="1">{"LBO Summary",#N/A,FALSE,"Summary";"Income Statement",#N/A,FALSE,"Model";"Cash Flow",#N/A,FALSE,"Model";"Balance Sheet",#N/A,FALSE,"Model";"Working Capital",#N/A,FALSE,"Model";"Pro Forma Balance Sheets",#N/A,FALSE,"PFBS";"Debt Balances",#N/A,FALSE,"Model";"Fee Schedules",#N/A,FALSE,"Model"}</definedName>
    <definedName name="pwa" localSheetId="3" hidden="1">{"LBO Summary",#N/A,FALSE,"Summary";"Income Statement",#N/A,FALSE,"Model";"Cash Flow",#N/A,FALSE,"Model";"Balance Sheet",#N/A,FALSE,"Model";"Working Capital",#N/A,FALSE,"Model";"Pro Forma Balance Sheets",#N/A,FALSE,"PFBS";"Debt Balances",#N/A,FALSE,"Model";"Fee Schedules",#N/A,FALSE,"Model"}</definedName>
    <definedName name="pwa" localSheetId="23" hidden="1">{"LBO Summary",#N/A,FALSE,"Summary";"Income Statement",#N/A,FALSE,"Model";"Cash Flow",#N/A,FALSE,"Model";"Balance Sheet",#N/A,FALSE,"Model";"Working Capital",#N/A,FALSE,"Model";"Pro Forma Balance Sheets",#N/A,FALSE,"PFBS";"Debt Balances",#N/A,FALSE,"Model";"Fee Schedules",#N/A,FALSE,"Model"}</definedName>
    <definedName name="pwa" localSheetId="15" hidden="1">{"LBO Summary",#N/A,FALSE,"Summary";"Income Statement",#N/A,FALSE,"Model";"Cash Flow",#N/A,FALSE,"Model";"Balance Sheet",#N/A,FALSE,"Model";"Working Capital",#N/A,FALSE,"Model";"Pro Forma Balance Sheets",#N/A,FALSE,"PFBS";"Debt Balances",#N/A,FALSE,"Model";"Fee Schedules",#N/A,FALSE,"Model"}</definedName>
    <definedName name="pwa" localSheetId="20" hidden="1">{"LBO Summary",#N/A,FALSE,"Summary";"Income Statement",#N/A,FALSE,"Model";"Cash Flow",#N/A,FALSE,"Model";"Balance Sheet",#N/A,FALSE,"Model";"Working Capital",#N/A,FALSE,"Model";"Pro Forma Balance Sheets",#N/A,FALSE,"PFBS";"Debt Balances",#N/A,FALSE,"Model";"Fee Schedules",#N/A,FALSE,"Model"}</definedName>
    <definedName name="pwa" localSheetId="16" hidden="1">{"LBO Summary",#N/A,FALSE,"Summary";"Income Statement",#N/A,FALSE,"Model";"Cash Flow",#N/A,FALSE,"Model";"Balance Sheet",#N/A,FALSE,"Model";"Working Capital",#N/A,FALSE,"Model";"Pro Forma Balance Sheets",#N/A,FALSE,"PFBS";"Debt Balances",#N/A,FALSE,"Model";"Fee Schedules",#N/A,FALSE,"Model"}</definedName>
    <definedName name="pwa" localSheetId="18" hidden="1">{"LBO Summary",#N/A,FALSE,"Summary";"Income Statement",#N/A,FALSE,"Model";"Cash Flow",#N/A,FALSE,"Model";"Balance Sheet",#N/A,FALSE,"Model";"Working Capital",#N/A,FALSE,"Model";"Pro Forma Balance Sheets",#N/A,FALSE,"PFBS";"Debt Balances",#N/A,FALSE,"Model";"Fee Schedules",#N/A,FALSE,"Model"}</definedName>
    <definedName name="pwa" localSheetId="26" hidden="1">{"LBO Summary",#N/A,FALSE,"Summary";"Income Statement",#N/A,FALSE,"Model";"Cash Flow",#N/A,FALSE,"Model";"Balance Sheet",#N/A,FALSE,"Model";"Working Capital",#N/A,FALSE,"Model";"Pro Forma Balance Sheets",#N/A,FALSE,"PFBS";"Debt Balances",#N/A,FALSE,"Model";"Fee Schedules",#N/A,FALSE,"Model"}</definedName>
    <definedName name="pwa" localSheetId="25" hidden="1">{"LBO Summary",#N/A,FALSE,"Summary";"Income Statement",#N/A,FALSE,"Model";"Cash Flow",#N/A,FALSE,"Model";"Balance Sheet",#N/A,FALSE,"Model";"Working Capital",#N/A,FALSE,"Model";"Pro Forma Balance Sheets",#N/A,FALSE,"PFBS";"Debt Balances",#N/A,FALSE,"Model";"Fee Schedules",#N/A,FALSE,"Model"}</definedName>
    <definedName name="pwa" localSheetId="12" hidden="1">{"LBO Summary",#N/A,FALSE,"Summary";"Income Statement",#N/A,FALSE,"Model";"Cash Flow",#N/A,FALSE,"Model";"Balance Sheet",#N/A,FALSE,"Model";"Working Capital",#N/A,FALSE,"Model";"Pro Forma Balance Sheets",#N/A,FALSE,"PFBS";"Debt Balances",#N/A,FALSE,"Model";"Fee Schedules",#N/A,FALSE,"Model"}</definedName>
    <definedName name="pwa" localSheetId="13" hidden="1">{"LBO Summary",#N/A,FALSE,"Summary";"Income Statement",#N/A,FALSE,"Model";"Cash Flow",#N/A,FALSE,"Model";"Balance Sheet",#N/A,FALSE,"Model";"Working Capital",#N/A,FALSE,"Model";"Pro Forma Balance Sheets",#N/A,FALSE,"PFBS";"Debt Balances",#N/A,FALSE,"Model";"Fee Schedules",#N/A,FALSE,"Model"}</definedName>
    <definedName name="pwa" localSheetId="1" hidden="1">{"LBO Summary",#N/A,FALSE,"Summary";"Income Statement",#N/A,FALSE,"Model";"Cash Flow",#N/A,FALSE,"Model";"Balance Sheet",#N/A,FALSE,"Model";"Working Capital",#N/A,FALSE,"Model";"Pro Forma Balance Sheets",#N/A,FALSE,"PFBS";"Debt Balances",#N/A,FALSE,"Model";"Fee Schedules",#N/A,FALSE,"Model"}</definedName>
    <definedName name="pwa" localSheetId="19" hidden="1">{"LBO Summary",#N/A,FALSE,"Summary";"Income Statement",#N/A,FALSE,"Model";"Cash Flow",#N/A,FALSE,"Model";"Balance Sheet",#N/A,FALSE,"Model";"Working Capital",#N/A,FALSE,"Model";"Pro Forma Balance Sheets",#N/A,FALSE,"PFBS";"Debt Balances",#N/A,FALSE,"Model";"Fee Schedules",#N/A,FALSE,"Model"}</definedName>
    <definedName name="pwa" localSheetId="11" hidden="1">{"LBO Summary",#N/A,FALSE,"Summary";"Income Statement",#N/A,FALSE,"Model";"Cash Flow",#N/A,FALSE,"Model";"Balance Sheet",#N/A,FALSE,"Model";"Working Capital",#N/A,FALSE,"Model";"Pro Forma Balance Sheets",#N/A,FALSE,"PFBS";"Debt Balances",#N/A,FALSE,"Model";"Fee Schedules",#N/A,FALSE,"Model"}</definedName>
    <definedName name="pwa" localSheetId="35" hidden="1">{"LBO Summary",#N/A,FALSE,"Summary";"Income Statement",#N/A,FALSE,"Model";"Cash Flow",#N/A,FALSE,"Model";"Balance Sheet",#N/A,FALSE,"Model";"Working Capital",#N/A,FALSE,"Model";"Pro Forma Balance Sheets",#N/A,FALSE,"PFBS";"Debt Balances",#N/A,FALSE,"Model";"Fee Schedules",#N/A,FALSE,"Model"}</definedName>
    <definedName name="pwa" localSheetId="17" hidden="1">{"LBO Summary",#N/A,FALSE,"Summary";"Income Statement",#N/A,FALSE,"Model";"Cash Flow",#N/A,FALSE,"Model";"Balance Sheet",#N/A,FALSE,"Model";"Working Capital",#N/A,FALSE,"Model";"Pro Forma Balance Sheets",#N/A,FALSE,"PFBS";"Debt Balances",#N/A,FALSE,"Model";"Fee Schedules",#N/A,FALSE,"Model"}</definedName>
    <definedName name="pwa" localSheetId="4" hidden="1">{"LBO Summary",#N/A,FALSE,"Summary";"Income Statement",#N/A,FALSE,"Model";"Cash Flow",#N/A,FALSE,"Model";"Balance Sheet",#N/A,FALSE,"Model";"Working Capital",#N/A,FALSE,"Model";"Pro Forma Balance Sheets",#N/A,FALSE,"PFBS";"Debt Balances",#N/A,FALSE,"Model";"Fee Schedules",#N/A,FALSE,"Model"}</definedName>
    <definedName name="pwa" localSheetId="27" hidden="1">{"LBO Summary",#N/A,FALSE,"Summary";"Income Statement",#N/A,FALSE,"Model";"Cash Flow",#N/A,FALSE,"Model";"Balance Sheet",#N/A,FALSE,"Model";"Working Capital",#N/A,FALSE,"Model";"Pro Forma Balance Sheets",#N/A,FALSE,"PFBS";"Debt Balances",#N/A,FALSE,"Model";"Fee Schedules",#N/A,FALSE,"Model"}</definedName>
    <definedName name="pwa" hidden="1">{"LBO Summary",#N/A,FALSE,"Summary";"Income Statement",#N/A,FALSE,"Model";"Cash Flow",#N/A,FALSE,"Model";"Balance Sheet",#N/A,FALSE,"Model";"Working Capital",#N/A,FALSE,"Model";"Pro Forma Balance Sheets",#N/A,FALSE,"PFBS";"Debt Balances",#N/A,FALSE,"Model";"Fee Schedules",#N/A,FALSE,"Model"}</definedName>
    <definedName name="qwefas" localSheetId="10" hidden="1">{"Income Stmt",#N/A,FALSE,"Model"}</definedName>
    <definedName name="qwefas" localSheetId="21" hidden="1">{"Income Stmt",#N/A,FALSE,"Model"}</definedName>
    <definedName name="qwefas" localSheetId="3" hidden="1">{"Income Stmt",#N/A,FALSE,"Model"}</definedName>
    <definedName name="qwefas" localSheetId="23" hidden="1">{"Income Stmt",#N/A,FALSE,"Model"}</definedName>
    <definedName name="qwefas" localSheetId="15" hidden="1">{"Income Stmt",#N/A,FALSE,"Model"}</definedName>
    <definedName name="qwefas" localSheetId="20" hidden="1">{"Income Stmt",#N/A,FALSE,"Model"}</definedName>
    <definedName name="qwefas" localSheetId="16" hidden="1">{"Income Stmt",#N/A,FALSE,"Model"}</definedName>
    <definedName name="qwefas" localSheetId="18" hidden="1">{"Income Stmt",#N/A,FALSE,"Model"}</definedName>
    <definedName name="qwefas" localSheetId="26" hidden="1">{"Income Stmt",#N/A,FALSE,"Model"}</definedName>
    <definedName name="qwefas" localSheetId="25" hidden="1">{"Income Stmt",#N/A,FALSE,"Model"}</definedName>
    <definedName name="qwefas" localSheetId="12" hidden="1">{"Income Stmt",#N/A,FALSE,"Model"}</definedName>
    <definedName name="qwefas" localSheetId="13" hidden="1">{"Income Stmt",#N/A,FALSE,"Model"}</definedName>
    <definedName name="qwefas" localSheetId="1" hidden="1">{"Income Stmt",#N/A,FALSE,"Model"}</definedName>
    <definedName name="qwefas" localSheetId="19" hidden="1">{"Income Stmt",#N/A,FALSE,"Model"}</definedName>
    <definedName name="qwefas" localSheetId="11" hidden="1">{"Income Stmt",#N/A,FALSE,"Model"}</definedName>
    <definedName name="qwefas" localSheetId="35" hidden="1">{"Income Stmt",#N/A,FALSE,"Model"}</definedName>
    <definedName name="qwefas" localSheetId="17" hidden="1">{"Income Stmt",#N/A,FALSE,"Model"}</definedName>
    <definedName name="qwefas" localSheetId="4" hidden="1">{"Income Stmt",#N/A,FALSE,"Model"}</definedName>
    <definedName name="qwefas" localSheetId="27" hidden="1">{"Income Stmt",#N/A,FALSE,"Model"}</definedName>
    <definedName name="qwefas" hidden="1">{"Income Stmt",#N/A,FALSE,"Model"}</definedName>
    <definedName name="RangeC8">#REF!</definedName>
    <definedName name="RECEIPTStoUNIT">#REF!</definedName>
    <definedName name="Recover">#REF!</definedName>
    <definedName name="redo" localSheetId="10" hidden="1">{#N/A,#N/A,FALSE,"ACQ_GRAPHS";#N/A,#N/A,FALSE,"T_1 GRAPHS";#N/A,#N/A,FALSE,"T_2 GRAPHS";#N/A,#N/A,FALSE,"COMB_GRAPHS"}</definedName>
    <definedName name="redo" localSheetId="21" hidden="1">{#N/A,#N/A,FALSE,"ACQ_GRAPHS";#N/A,#N/A,FALSE,"T_1 GRAPHS";#N/A,#N/A,FALSE,"T_2 GRAPHS";#N/A,#N/A,FALSE,"COMB_GRAPHS"}</definedName>
    <definedName name="redo" localSheetId="3" hidden="1">{#N/A,#N/A,FALSE,"ACQ_GRAPHS";#N/A,#N/A,FALSE,"T_1 GRAPHS";#N/A,#N/A,FALSE,"T_2 GRAPHS";#N/A,#N/A,FALSE,"COMB_GRAPHS"}</definedName>
    <definedName name="redo" localSheetId="23" hidden="1">{#N/A,#N/A,FALSE,"ACQ_GRAPHS";#N/A,#N/A,FALSE,"T_1 GRAPHS";#N/A,#N/A,FALSE,"T_2 GRAPHS";#N/A,#N/A,FALSE,"COMB_GRAPHS"}</definedName>
    <definedName name="redo" localSheetId="15" hidden="1">{#N/A,#N/A,FALSE,"ACQ_GRAPHS";#N/A,#N/A,FALSE,"T_1 GRAPHS";#N/A,#N/A,FALSE,"T_2 GRAPHS";#N/A,#N/A,FALSE,"COMB_GRAPHS"}</definedName>
    <definedName name="redo" localSheetId="20" hidden="1">{#N/A,#N/A,FALSE,"ACQ_GRAPHS";#N/A,#N/A,FALSE,"T_1 GRAPHS";#N/A,#N/A,FALSE,"T_2 GRAPHS";#N/A,#N/A,FALSE,"COMB_GRAPHS"}</definedName>
    <definedName name="redo" localSheetId="16" hidden="1">{#N/A,#N/A,FALSE,"ACQ_GRAPHS";#N/A,#N/A,FALSE,"T_1 GRAPHS";#N/A,#N/A,FALSE,"T_2 GRAPHS";#N/A,#N/A,FALSE,"COMB_GRAPHS"}</definedName>
    <definedName name="redo" localSheetId="18" hidden="1">{#N/A,#N/A,FALSE,"ACQ_GRAPHS";#N/A,#N/A,FALSE,"T_1 GRAPHS";#N/A,#N/A,FALSE,"T_2 GRAPHS";#N/A,#N/A,FALSE,"COMB_GRAPHS"}</definedName>
    <definedName name="redo" localSheetId="26" hidden="1">{#N/A,#N/A,FALSE,"ACQ_GRAPHS";#N/A,#N/A,FALSE,"T_1 GRAPHS";#N/A,#N/A,FALSE,"T_2 GRAPHS";#N/A,#N/A,FALSE,"COMB_GRAPHS"}</definedName>
    <definedName name="redo" localSheetId="25" hidden="1">{#N/A,#N/A,FALSE,"ACQ_GRAPHS";#N/A,#N/A,FALSE,"T_1 GRAPHS";#N/A,#N/A,FALSE,"T_2 GRAPHS";#N/A,#N/A,FALSE,"COMB_GRAPHS"}</definedName>
    <definedName name="redo" localSheetId="12" hidden="1">{#N/A,#N/A,FALSE,"ACQ_GRAPHS";#N/A,#N/A,FALSE,"T_1 GRAPHS";#N/A,#N/A,FALSE,"T_2 GRAPHS";#N/A,#N/A,FALSE,"COMB_GRAPHS"}</definedName>
    <definedName name="redo" localSheetId="13" hidden="1">{#N/A,#N/A,FALSE,"ACQ_GRAPHS";#N/A,#N/A,FALSE,"T_1 GRAPHS";#N/A,#N/A,FALSE,"T_2 GRAPHS";#N/A,#N/A,FALSE,"COMB_GRAPHS"}</definedName>
    <definedName name="redo" localSheetId="1" hidden="1">{#N/A,#N/A,FALSE,"ACQ_GRAPHS";#N/A,#N/A,FALSE,"T_1 GRAPHS";#N/A,#N/A,FALSE,"T_2 GRAPHS";#N/A,#N/A,FALSE,"COMB_GRAPHS"}</definedName>
    <definedName name="redo" localSheetId="19" hidden="1">{#N/A,#N/A,FALSE,"ACQ_GRAPHS";#N/A,#N/A,FALSE,"T_1 GRAPHS";#N/A,#N/A,FALSE,"T_2 GRAPHS";#N/A,#N/A,FALSE,"COMB_GRAPHS"}</definedName>
    <definedName name="redo" localSheetId="11" hidden="1">{#N/A,#N/A,FALSE,"ACQ_GRAPHS";#N/A,#N/A,FALSE,"T_1 GRAPHS";#N/A,#N/A,FALSE,"T_2 GRAPHS";#N/A,#N/A,FALSE,"COMB_GRAPHS"}</definedName>
    <definedName name="redo" localSheetId="35" hidden="1">{#N/A,#N/A,FALSE,"ACQ_GRAPHS";#N/A,#N/A,FALSE,"T_1 GRAPHS";#N/A,#N/A,FALSE,"T_2 GRAPHS";#N/A,#N/A,FALSE,"COMB_GRAPHS"}</definedName>
    <definedName name="redo" localSheetId="17" hidden="1">{#N/A,#N/A,FALSE,"ACQ_GRAPHS";#N/A,#N/A,FALSE,"T_1 GRAPHS";#N/A,#N/A,FALSE,"T_2 GRAPHS";#N/A,#N/A,FALSE,"COMB_GRAPHS"}</definedName>
    <definedName name="redo" localSheetId="4" hidden="1">{#N/A,#N/A,FALSE,"ACQ_GRAPHS";#N/A,#N/A,FALSE,"T_1 GRAPHS";#N/A,#N/A,FALSE,"T_2 GRAPHS";#N/A,#N/A,FALSE,"COMB_GRAPHS"}</definedName>
    <definedName name="redo" localSheetId="27" hidden="1">{#N/A,#N/A,FALSE,"ACQ_GRAPHS";#N/A,#N/A,FALSE,"T_1 GRAPHS";#N/A,#N/A,FALSE,"T_2 GRAPHS";#N/A,#N/A,FALSE,"COMB_GRAPHS"}</definedName>
    <definedName name="redo" hidden="1">{#N/A,#N/A,FALSE,"ACQ_GRAPHS";#N/A,#N/A,FALSE,"T_1 GRAPHS";#N/A,#N/A,FALSE,"T_2 GRAPHS";#N/A,#N/A,FALSE,"COMB_GRAPHS"}</definedName>
    <definedName name="REGION">#REF!</definedName>
    <definedName name="RENEWCOST">#REF!</definedName>
    <definedName name="report2" localSheetId="10" hidden="1">{#N/A,#N/A,FALSE,"BS";#N/A,#N/A,FALSE,"IS";#N/A,#N/A,FALSE,"CF";#N/A,#N/A,FALSE,"CE";#N/A,#N/A,FALSE,"Depr";#N/A,#N/A,FALSE,"APAL";#N/A,#N/A,FALSE,"OL"}</definedName>
    <definedName name="report2" localSheetId="21" hidden="1">{#N/A,#N/A,FALSE,"BS";#N/A,#N/A,FALSE,"IS";#N/A,#N/A,FALSE,"CF";#N/A,#N/A,FALSE,"CE";#N/A,#N/A,FALSE,"Depr";#N/A,#N/A,FALSE,"APAL";#N/A,#N/A,FALSE,"OL"}</definedName>
    <definedName name="report2" localSheetId="3" hidden="1">{#N/A,#N/A,FALSE,"BS";#N/A,#N/A,FALSE,"IS";#N/A,#N/A,FALSE,"CF";#N/A,#N/A,FALSE,"CE";#N/A,#N/A,FALSE,"Depr";#N/A,#N/A,FALSE,"APAL";#N/A,#N/A,FALSE,"OL"}</definedName>
    <definedName name="report2" localSheetId="23" hidden="1">{#N/A,#N/A,FALSE,"BS";#N/A,#N/A,FALSE,"IS";#N/A,#N/A,FALSE,"CF";#N/A,#N/A,FALSE,"CE";#N/A,#N/A,FALSE,"Depr";#N/A,#N/A,FALSE,"APAL";#N/A,#N/A,FALSE,"OL"}</definedName>
    <definedName name="report2" localSheetId="15" hidden="1">{#N/A,#N/A,FALSE,"BS";#N/A,#N/A,FALSE,"IS";#N/A,#N/A,FALSE,"CF";#N/A,#N/A,FALSE,"CE";#N/A,#N/A,FALSE,"Depr";#N/A,#N/A,FALSE,"APAL";#N/A,#N/A,FALSE,"OL"}</definedName>
    <definedName name="report2" localSheetId="20" hidden="1">{#N/A,#N/A,FALSE,"BS";#N/A,#N/A,FALSE,"IS";#N/A,#N/A,FALSE,"CF";#N/A,#N/A,FALSE,"CE";#N/A,#N/A,FALSE,"Depr";#N/A,#N/A,FALSE,"APAL";#N/A,#N/A,FALSE,"OL"}</definedName>
    <definedName name="report2" localSheetId="16" hidden="1">{#N/A,#N/A,FALSE,"BS";#N/A,#N/A,FALSE,"IS";#N/A,#N/A,FALSE,"CF";#N/A,#N/A,FALSE,"CE";#N/A,#N/A,FALSE,"Depr";#N/A,#N/A,FALSE,"APAL";#N/A,#N/A,FALSE,"OL"}</definedName>
    <definedName name="report2" localSheetId="18" hidden="1">{#N/A,#N/A,FALSE,"BS";#N/A,#N/A,FALSE,"IS";#N/A,#N/A,FALSE,"CF";#N/A,#N/A,FALSE,"CE";#N/A,#N/A,FALSE,"Depr";#N/A,#N/A,FALSE,"APAL";#N/A,#N/A,FALSE,"OL"}</definedName>
    <definedName name="report2" localSheetId="26" hidden="1">{#N/A,#N/A,FALSE,"BS";#N/A,#N/A,FALSE,"IS";#N/A,#N/A,FALSE,"CF";#N/A,#N/A,FALSE,"CE";#N/A,#N/A,FALSE,"Depr";#N/A,#N/A,FALSE,"APAL";#N/A,#N/A,FALSE,"OL"}</definedName>
    <definedName name="report2" localSheetId="25" hidden="1">{#N/A,#N/A,FALSE,"BS";#N/A,#N/A,FALSE,"IS";#N/A,#N/A,FALSE,"CF";#N/A,#N/A,FALSE,"CE";#N/A,#N/A,FALSE,"Depr";#N/A,#N/A,FALSE,"APAL";#N/A,#N/A,FALSE,"OL"}</definedName>
    <definedName name="report2" localSheetId="12" hidden="1">{#N/A,#N/A,FALSE,"BS";#N/A,#N/A,FALSE,"IS";#N/A,#N/A,FALSE,"CF";#N/A,#N/A,FALSE,"CE";#N/A,#N/A,FALSE,"Depr";#N/A,#N/A,FALSE,"APAL";#N/A,#N/A,FALSE,"OL"}</definedName>
    <definedName name="report2" localSheetId="13" hidden="1">{#N/A,#N/A,FALSE,"BS";#N/A,#N/A,FALSE,"IS";#N/A,#N/A,FALSE,"CF";#N/A,#N/A,FALSE,"CE";#N/A,#N/A,FALSE,"Depr";#N/A,#N/A,FALSE,"APAL";#N/A,#N/A,FALSE,"OL"}</definedName>
    <definedName name="report2" localSheetId="1" hidden="1">{#N/A,#N/A,FALSE,"BS";#N/A,#N/A,FALSE,"IS";#N/A,#N/A,FALSE,"CF";#N/A,#N/A,FALSE,"CE";#N/A,#N/A,FALSE,"Depr";#N/A,#N/A,FALSE,"APAL";#N/A,#N/A,FALSE,"OL"}</definedName>
    <definedName name="report2" localSheetId="19" hidden="1">{#N/A,#N/A,FALSE,"BS";#N/A,#N/A,FALSE,"IS";#N/A,#N/A,FALSE,"CF";#N/A,#N/A,FALSE,"CE";#N/A,#N/A,FALSE,"Depr";#N/A,#N/A,FALSE,"APAL";#N/A,#N/A,FALSE,"OL"}</definedName>
    <definedName name="report2" localSheetId="11" hidden="1">{#N/A,#N/A,FALSE,"BS";#N/A,#N/A,FALSE,"IS";#N/A,#N/A,FALSE,"CF";#N/A,#N/A,FALSE,"CE";#N/A,#N/A,FALSE,"Depr";#N/A,#N/A,FALSE,"APAL";#N/A,#N/A,FALSE,"OL"}</definedName>
    <definedName name="report2" localSheetId="35" hidden="1">{#N/A,#N/A,FALSE,"BS";#N/A,#N/A,FALSE,"IS";#N/A,#N/A,FALSE,"CF";#N/A,#N/A,FALSE,"CE";#N/A,#N/A,FALSE,"Depr";#N/A,#N/A,FALSE,"APAL";#N/A,#N/A,FALSE,"OL"}</definedName>
    <definedName name="report2" localSheetId="17" hidden="1">{#N/A,#N/A,FALSE,"BS";#N/A,#N/A,FALSE,"IS";#N/A,#N/A,FALSE,"CF";#N/A,#N/A,FALSE,"CE";#N/A,#N/A,FALSE,"Depr";#N/A,#N/A,FALSE,"APAL";#N/A,#N/A,FALSE,"OL"}</definedName>
    <definedName name="report2" localSheetId="4" hidden="1">{#N/A,#N/A,FALSE,"BS";#N/A,#N/A,FALSE,"IS";#N/A,#N/A,FALSE,"CF";#N/A,#N/A,FALSE,"CE";#N/A,#N/A,FALSE,"Depr";#N/A,#N/A,FALSE,"APAL";#N/A,#N/A,FALSE,"OL"}</definedName>
    <definedName name="report2" localSheetId="27" hidden="1">{#N/A,#N/A,FALSE,"BS";#N/A,#N/A,FALSE,"IS";#N/A,#N/A,FALSE,"CF";#N/A,#N/A,FALSE,"CE";#N/A,#N/A,FALSE,"Depr";#N/A,#N/A,FALSE,"APAL";#N/A,#N/A,FALSE,"OL"}</definedName>
    <definedName name="report2" hidden="1">{#N/A,#N/A,FALSE,"BS";#N/A,#N/A,FALSE,"IS";#N/A,#N/A,FALSE,"CF";#N/A,#N/A,FALSE,"CE";#N/A,#N/A,FALSE,"Depr";#N/A,#N/A,FALSE,"APAL";#N/A,#N/A,FALSE,"OL"}</definedName>
    <definedName name="Requirement">#N/A</definedName>
    <definedName name="Requirement_start">#REF!</definedName>
    <definedName name="ResetDate2009A">#REF!</definedName>
    <definedName name="ResetDate2009B">#REF!</definedName>
    <definedName name="ResetDate2010A">#REF!</definedName>
    <definedName name="ResetDate2010B">#REF!</definedName>
    <definedName name="ResidentEnginee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6</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ck2" localSheetId="10" hidden="1">{"LBO Summary",#N/A,FALSE,"Summary";"Income Statement",#N/A,FALSE,"Model";"Cash Flow",#N/A,FALSE,"Model";"Balance Sheet",#N/A,FALSE,"Model";"Working Capital",#N/A,FALSE,"Model";"Pro Forma Balance Sheets",#N/A,FALSE,"PFBS";"Debt Balances",#N/A,FALSE,"Model";"Fee Schedules",#N/A,FALSE,"Model"}</definedName>
    <definedName name="Rock2" localSheetId="21" hidden="1">{"LBO Summary",#N/A,FALSE,"Summary";"Income Statement",#N/A,FALSE,"Model";"Cash Flow",#N/A,FALSE,"Model";"Balance Sheet",#N/A,FALSE,"Model";"Working Capital",#N/A,FALSE,"Model";"Pro Forma Balance Sheets",#N/A,FALSE,"PFBS";"Debt Balances",#N/A,FALSE,"Model";"Fee Schedules",#N/A,FALSE,"Model"}</definedName>
    <definedName name="Rock2" localSheetId="3" hidden="1">{"LBO Summary",#N/A,FALSE,"Summary";"Income Statement",#N/A,FALSE,"Model";"Cash Flow",#N/A,FALSE,"Model";"Balance Sheet",#N/A,FALSE,"Model";"Working Capital",#N/A,FALSE,"Model";"Pro Forma Balance Sheets",#N/A,FALSE,"PFBS";"Debt Balances",#N/A,FALSE,"Model";"Fee Schedules",#N/A,FALSE,"Model"}</definedName>
    <definedName name="Rock2" localSheetId="23" hidden="1">{"LBO Summary",#N/A,FALSE,"Summary";"Income Statement",#N/A,FALSE,"Model";"Cash Flow",#N/A,FALSE,"Model";"Balance Sheet",#N/A,FALSE,"Model";"Working Capital",#N/A,FALSE,"Model";"Pro Forma Balance Sheets",#N/A,FALSE,"PFBS";"Debt Balances",#N/A,FALSE,"Model";"Fee Schedules",#N/A,FALSE,"Model"}</definedName>
    <definedName name="Rock2" localSheetId="15" hidden="1">{"LBO Summary",#N/A,FALSE,"Summary";"Income Statement",#N/A,FALSE,"Model";"Cash Flow",#N/A,FALSE,"Model";"Balance Sheet",#N/A,FALSE,"Model";"Working Capital",#N/A,FALSE,"Model";"Pro Forma Balance Sheets",#N/A,FALSE,"PFBS";"Debt Balances",#N/A,FALSE,"Model";"Fee Schedules",#N/A,FALSE,"Model"}</definedName>
    <definedName name="Rock2" localSheetId="20" hidden="1">{"LBO Summary",#N/A,FALSE,"Summary";"Income Statement",#N/A,FALSE,"Model";"Cash Flow",#N/A,FALSE,"Model";"Balance Sheet",#N/A,FALSE,"Model";"Working Capital",#N/A,FALSE,"Model";"Pro Forma Balance Sheets",#N/A,FALSE,"PFBS";"Debt Balances",#N/A,FALSE,"Model";"Fee Schedules",#N/A,FALSE,"Model"}</definedName>
    <definedName name="Rock2" localSheetId="16" hidden="1">{"LBO Summary",#N/A,FALSE,"Summary";"Income Statement",#N/A,FALSE,"Model";"Cash Flow",#N/A,FALSE,"Model";"Balance Sheet",#N/A,FALSE,"Model";"Working Capital",#N/A,FALSE,"Model";"Pro Forma Balance Sheets",#N/A,FALSE,"PFBS";"Debt Balances",#N/A,FALSE,"Model";"Fee Schedules",#N/A,FALSE,"Model"}</definedName>
    <definedName name="Rock2" localSheetId="18" hidden="1">{"LBO Summary",#N/A,FALSE,"Summary";"Income Statement",#N/A,FALSE,"Model";"Cash Flow",#N/A,FALSE,"Model";"Balance Sheet",#N/A,FALSE,"Model";"Working Capital",#N/A,FALSE,"Model";"Pro Forma Balance Sheets",#N/A,FALSE,"PFBS";"Debt Balances",#N/A,FALSE,"Model";"Fee Schedules",#N/A,FALSE,"Model"}</definedName>
    <definedName name="Rock2" localSheetId="26" hidden="1">{"LBO Summary",#N/A,FALSE,"Summary";"Income Statement",#N/A,FALSE,"Model";"Cash Flow",#N/A,FALSE,"Model";"Balance Sheet",#N/A,FALSE,"Model";"Working Capital",#N/A,FALSE,"Model";"Pro Forma Balance Sheets",#N/A,FALSE,"PFBS";"Debt Balances",#N/A,FALSE,"Model";"Fee Schedules",#N/A,FALSE,"Model"}</definedName>
    <definedName name="Rock2" localSheetId="25" hidden="1">{"LBO Summary",#N/A,FALSE,"Summary";"Income Statement",#N/A,FALSE,"Model";"Cash Flow",#N/A,FALSE,"Model";"Balance Sheet",#N/A,FALSE,"Model";"Working Capital",#N/A,FALSE,"Model";"Pro Forma Balance Sheets",#N/A,FALSE,"PFBS";"Debt Balances",#N/A,FALSE,"Model";"Fee Schedules",#N/A,FALSE,"Model"}</definedName>
    <definedName name="Rock2" localSheetId="12" hidden="1">{"LBO Summary",#N/A,FALSE,"Summary";"Income Statement",#N/A,FALSE,"Model";"Cash Flow",#N/A,FALSE,"Model";"Balance Sheet",#N/A,FALSE,"Model";"Working Capital",#N/A,FALSE,"Model";"Pro Forma Balance Sheets",#N/A,FALSE,"PFBS";"Debt Balances",#N/A,FALSE,"Model";"Fee Schedules",#N/A,FALSE,"Model"}</definedName>
    <definedName name="Rock2" localSheetId="13" hidden="1">{"LBO Summary",#N/A,FALSE,"Summary";"Income Statement",#N/A,FALSE,"Model";"Cash Flow",#N/A,FALSE,"Model";"Balance Sheet",#N/A,FALSE,"Model";"Working Capital",#N/A,FALSE,"Model";"Pro Forma Balance Sheets",#N/A,FALSE,"PFBS";"Debt Balances",#N/A,FALSE,"Model";"Fee Schedules",#N/A,FALSE,"Model"}</definedName>
    <definedName name="Rock2" localSheetId="1" hidden="1">{"LBO Summary",#N/A,FALSE,"Summary";"Income Statement",#N/A,FALSE,"Model";"Cash Flow",#N/A,FALSE,"Model";"Balance Sheet",#N/A,FALSE,"Model";"Working Capital",#N/A,FALSE,"Model";"Pro Forma Balance Sheets",#N/A,FALSE,"PFBS";"Debt Balances",#N/A,FALSE,"Model";"Fee Schedules",#N/A,FALSE,"Model"}</definedName>
    <definedName name="Rock2" localSheetId="19" hidden="1">{"LBO Summary",#N/A,FALSE,"Summary";"Income Statement",#N/A,FALSE,"Model";"Cash Flow",#N/A,FALSE,"Model";"Balance Sheet",#N/A,FALSE,"Model";"Working Capital",#N/A,FALSE,"Model";"Pro Forma Balance Sheets",#N/A,FALSE,"PFBS";"Debt Balances",#N/A,FALSE,"Model";"Fee Schedules",#N/A,FALSE,"Model"}</definedName>
    <definedName name="Rock2" localSheetId="11" hidden="1">{"LBO Summary",#N/A,FALSE,"Summary";"Income Statement",#N/A,FALSE,"Model";"Cash Flow",#N/A,FALSE,"Model";"Balance Sheet",#N/A,FALSE,"Model";"Working Capital",#N/A,FALSE,"Model";"Pro Forma Balance Sheets",#N/A,FALSE,"PFBS";"Debt Balances",#N/A,FALSE,"Model";"Fee Schedules",#N/A,FALSE,"Model"}</definedName>
    <definedName name="Rock2" localSheetId="35" hidden="1">{"LBO Summary",#N/A,FALSE,"Summary";"Income Statement",#N/A,FALSE,"Model";"Cash Flow",#N/A,FALSE,"Model";"Balance Sheet",#N/A,FALSE,"Model";"Working Capital",#N/A,FALSE,"Model";"Pro Forma Balance Sheets",#N/A,FALSE,"PFBS";"Debt Balances",#N/A,FALSE,"Model";"Fee Schedules",#N/A,FALSE,"Model"}</definedName>
    <definedName name="Rock2" localSheetId="17" hidden="1">{"LBO Summary",#N/A,FALSE,"Summary";"Income Statement",#N/A,FALSE,"Model";"Cash Flow",#N/A,FALSE,"Model";"Balance Sheet",#N/A,FALSE,"Model";"Working Capital",#N/A,FALSE,"Model";"Pro Forma Balance Sheets",#N/A,FALSE,"PFBS";"Debt Balances",#N/A,FALSE,"Model";"Fee Schedules",#N/A,FALSE,"Model"}</definedName>
    <definedName name="Rock2" localSheetId="4" hidden="1">{"LBO Summary",#N/A,FALSE,"Summary";"Income Statement",#N/A,FALSE,"Model";"Cash Flow",#N/A,FALSE,"Model";"Balance Sheet",#N/A,FALSE,"Model";"Working Capital",#N/A,FALSE,"Model";"Pro Forma Balance Sheets",#N/A,FALSE,"PFBS";"Debt Balances",#N/A,FALSE,"Model";"Fee Schedules",#N/A,FALSE,"Model"}</definedName>
    <definedName name="Rock2" localSheetId="27" hidden="1">{"LBO Summary",#N/A,FALSE,"Summary";"Income Statement",#N/A,FALSE,"Model";"Cash Flow",#N/A,FALSE,"Model";"Balance Sheet",#N/A,FALSE,"Model";"Working Capital",#N/A,FALSE,"Model";"Pro Forma Balance Sheets",#N/A,FALSE,"PFBS";"Debt Balances",#N/A,FALSE,"Model";"Fee Schedules",#N/A,FALSE,"Model"}</definedName>
    <definedName name="Rock2" hidden="1">{"LBO Summary",#N/A,FALSE,"Summary";"Income Statement",#N/A,FALSE,"Model";"Cash Flow",#N/A,FALSE,"Model";"Balance Sheet",#N/A,FALSE,"Model";"Working Capital",#N/A,FALSE,"Model";"Pro Forma Balance Sheets",#N/A,FALSE,"PFBS";"Debt Balances",#N/A,FALSE,"Model";"Fee Schedules",#N/A,FALSE,"Model"}</definedName>
    <definedName name="Rock3" localSheetId="10" hidden="1">{"LBO Summary",#N/A,FALSE,"Summary";"Income Statement",#N/A,FALSE,"Model";"Cash Flow",#N/A,FALSE,"Model";"Balance Sheet",#N/A,FALSE,"Model";"Working Capital",#N/A,FALSE,"Model";"Pro Forma Balance Sheets",#N/A,FALSE,"PFBS";"Debt Balances",#N/A,FALSE,"Model";"Fee Schedules",#N/A,FALSE,"Model"}</definedName>
    <definedName name="Rock3" localSheetId="21" hidden="1">{"LBO Summary",#N/A,FALSE,"Summary";"Income Statement",#N/A,FALSE,"Model";"Cash Flow",#N/A,FALSE,"Model";"Balance Sheet",#N/A,FALSE,"Model";"Working Capital",#N/A,FALSE,"Model";"Pro Forma Balance Sheets",#N/A,FALSE,"PFBS";"Debt Balances",#N/A,FALSE,"Model";"Fee Schedules",#N/A,FALSE,"Model"}</definedName>
    <definedName name="Rock3" localSheetId="3" hidden="1">{"LBO Summary",#N/A,FALSE,"Summary";"Income Statement",#N/A,FALSE,"Model";"Cash Flow",#N/A,FALSE,"Model";"Balance Sheet",#N/A,FALSE,"Model";"Working Capital",#N/A,FALSE,"Model";"Pro Forma Balance Sheets",#N/A,FALSE,"PFBS";"Debt Balances",#N/A,FALSE,"Model";"Fee Schedules",#N/A,FALSE,"Model"}</definedName>
    <definedName name="Rock3" localSheetId="23" hidden="1">{"LBO Summary",#N/A,FALSE,"Summary";"Income Statement",#N/A,FALSE,"Model";"Cash Flow",#N/A,FALSE,"Model";"Balance Sheet",#N/A,FALSE,"Model";"Working Capital",#N/A,FALSE,"Model";"Pro Forma Balance Sheets",#N/A,FALSE,"PFBS";"Debt Balances",#N/A,FALSE,"Model";"Fee Schedules",#N/A,FALSE,"Model"}</definedName>
    <definedName name="Rock3" localSheetId="15" hidden="1">{"LBO Summary",#N/A,FALSE,"Summary";"Income Statement",#N/A,FALSE,"Model";"Cash Flow",#N/A,FALSE,"Model";"Balance Sheet",#N/A,FALSE,"Model";"Working Capital",#N/A,FALSE,"Model";"Pro Forma Balance Sheets",#N/A,FALSE,"PFBS";"Debt Balances",#N/A,FALSE,"Model";"Fee Schedules",#N/A,FALSE,"Model"}</definedName>
    <definedName name="Rock3" localSheetId="20" hidden="1">{"LBO Summary",#N/A,FALSE,"Summary";"Income Statement",#N/A,FALSE,"Model";"Cash Flow",#N/A,FALSE,"Model";"Balance Sheet",#N/A,FALSE,"Model";"Working Capital",#N/A,FALSE,"Model";"Pro Forma Balance Sheets",#N/A,FALSE,"PFBS";"Debt Balances",#N/A,FALSE,"Model";"Fee Schedules",#N/A,FALSE,"Model"}</definedName>
    <definedName name="Rock3" localSheetId="16" hidden="1">{"LBO Summary",#N/A,FALSE,"Summary";"Income Statement",#N/A,FALSE,"Model";"Cash Flow",#N/A,FALSE,"Model";"Balance Sheet",#N/A,FALSE,"Model";"Working Capital",#N/A,FALSE,"Model";"Pro Forma Balance Sheets",#N/A,FALSE,"PFBS";"Debt Balances",#N/A,FALSE,"Model";"Fee Schedules",#N/A,FALSE,"Model"}</definedName>
    <definedName name="Rock3" localSheetId="18" hidden="1">{"LBO Summary",#N/A,FALSE,"Summary";"Income Statement",#N/A,FALSE,"Model";"Cash Flow",#N/A,FALSE,"Model";"Balance Sheet",#N/A,FALSE,"Model";"Working Capital",#N/A,FALSE,"Model";"Pro Forma Balance Sheets",#N/A,FALSE,"PFBS";"Debt Balances",#N/A,FALSE,"Model";"Fee Schedules",#N/A,FALSE,"Model"}</definedName>
    <definedName name="Rock3" localSheetId="26" hidden="1">{"LBO Summary",#N/A,FALSE,"Summary";"Income Statement",#N/A,FALSE,"Model";"Cash Flow",#N/A,FALSE,"Model";"Balance Sheet",#N/A,FALSE,"Model";"Working Capital",#N/A,FALSE,"Model";"Pro Forma Balance Sheets",#N/A,FALSE,"PFBS";"Debt Balances",#N/A,FALSE,"Model";"Fee Schedules",#N/A,FALSE,"Model"}</definedName>
    <definedName name="Rock3" localSheetId="25" hidden="1">{"LBO Summary",#N/A,FALSE,"Summary";"Income Statement",#N/A,FALSE,"Model";"Cash Flow",#N/A,FALSE,"Model";"Balance Sheet",#N/A,FALSE,"Model";"Working Capital",#N/A,FALSE,"Model";"Pro Forma Balance Sheets",#N/A,FALSE,"PFBS";"Debt Balances",#N/A,FALSE,"Model";"Fee Schedules",#N/A,FALSE,"Model"}</definedName>
    <definedName name="Rock3" localSheetId="12" hidden="1">{"LBO Summary",#N/A,FALSE,"Summary";"Income Statement",#N/A,FALSE,"Model";"Cash Flow",#N/A,FALSE,"Model";"Balance Sheet",#N/A,FALSE,"Model";"Working Capital",#N/A,FALSE,"Model";"Pro Forma Balance Sheets",#N/A,FALSE,"PFBS";"Debt Balances",#N/A,FALSE,"Model";"Fee Schedules",#N/A,FALSE,"Model"}</definedName>
    <definedName name="Rock3" localSheetId="13" hidden="1">{"LBO Summary",#N/A,FALSE,"Summary";"Income Statement",#N/A,FALSE,"Model";"Cash Flow",#N/A,FALSE,"Model";"Balance Sheet",#N/A,FALSE,"Model";"Working Capital",#N/A,FALSE,"Model";"Pro Forma Balance Sheets",#N/A,FALSE,"PFBS";"Debt Balances",#N/A,FALSE,"Model";"Fee Schedules",#N/A,FALSE,"Model"}</definedName>
    <definedName name="Rock3" localSheetId="1" hidden="1">{"LBO Summary",#N/A,FALSE,"Summary";"Income Statement",#N/A,FALSE,"Model";"Cash Flow",#N/A,FALSE,"Model";"Balance Sheet",#N/A,FALSE,"Model";"Working Capital",#N/A,FALSE,"Model";"Pro Forma Balance Sheets",#N/A,FALSE,"PFBS";"Debt Balances",#N/A,FALSE,"Model";"Fee Schedules",#N/A,FALSE,"Model"}</definedName>
    <definedName name="Rock3" localSheetId="19" hidden="1">{"LBO Summary",#N/A,FALSE,"Summary";"Income Statement",#N/A,FALSE,"Model";"Cash Flow",#N/A,FALSE,"Model";"Balance Sheet",#N/A,FALSE,"Model";"Working Capital",#N/A,FALSE,"Model";"Pro Forma Balance Sheets",#N/A,FALSE,"PFBS";"Debt Balances",#N/A,FALSE,"Model";"Fee Schedules",#N/A,FALSE,"Model"}</definedName>
    <definedName name="Rock3" localSheetId="11" hidden="1">{"LBO Summary",#N/A,FALSE,"Summary";"Income Statement",#N/A,FALSE,"Model";"Cash Flow",#N/A,FALSE,"Model";"Balance Sheet",#N/A,FALSE,"Model";"Working Capital",#N/A,FALSE,"Model";"Pro Forma Balance Sheets",#N/A,FALSE,"PFBS";"Debt Balances",#N/A,FALSE,"Model";"Fee Schedules",#N/A,FALSE,"Model"}</definedName>
    <definedName name="Rock3" localSheetId="35" hidden="1">{"LBO Summary",#N/A,FALSE,"Summary";"Income Statement",#N/A,FALSE,"Model";"Cash Flow",#N/A,FALSE,"Model";"Balance Sheet",#N/A,FALSE,"Model";"Working Capital",#N/A,FALSE,"Model";"Pro Forma Balance Sheets",#N/A,FALSE,"PFBS";"Debt Balances",#N/A,FALSE,"Model";"Fee Schedules",#N/A,FALSE,"Model"}</definedName>
    <definedName name="Rock3" localSheetId="17" hidden="1">{"LBO Summary",#N/A,FALSE,"Summary";"Income Statement",#N/A,FALSE,"Model";"Cash Flow",#N/A,FALSE,"Model";"Balance Sheet",#N/A,FALSE,"Model";"Working Capital",#N/A,FALSE,"Model";"Pro Forma Balance Sheets",#N/A,FALSE,"PFBS";"Debt Balances",#N/A,FALSE,"Model";"Fee Schedules",#N/A,FALSE,"Model"}</definedName>
    <definedName name="Rock3" localSheetId="4" hidden="1">{"LBO Summary",#N/A,FALSE,"Summary";"Income Statement",#N/A,FALSE,"Model";"Cash Flow",#N/A,FALSE,"Model";"Balance Sheet",#N/A,FALSE,"Model";"Working Capital",#N/A,FALSE,"Model";"Pro Forma Balance Sheets",#N/A,FALSE,"PFBS";"Debt Balances",#N/A,FALSE,"Model";"Fee Schedules",#N/A,FALSE,"Model"}</definedName>
    <definedName name="Rock3" localSheetId="27" hidden="1">{"LBO Summary",#N/A,FALSE,"Summary";"Income Statement",#N/A,FALSE,"Model";"Cash Flow",#N/A,FALSE,"Model";"Balance Sheet",#N/A,FALSE,"Model";"Working Capital",#N/A,FALSE,"Model";"Pro Forma Balance Sheets",#N/A,FALSE,"PFBS";"Debt Balances",#N/A,FALSE,"Model";"Fee Schedules",#N/A,FALSE,"Model"}</definedName>
    <definedName name="Rock3" hidden="1">{"LBO Summary",#N/A,FALSE,"Summary";"Income Statement",#N/A,FALSE,"Model";"Cash Flow",#N/A,FALSE,"Model";"Balance Sheet",#N/A,FALSE,"Model";"Working Capital",#N/A,FALSE,"Model";"Pro Forma Balance Sheets",#N/A,FALSE,"PFBS";"Debt Balances",#N/A,FALSE,"Model";"Fee Schedules",#N/A,FALSE,"Model"}</definedName>
    <definedName name="Rockwell" localSheetId="10" hidden="1">{"LBO Summary",#N/A,FALSE,"Summary"}</definedName>
    <definedName name="Rockwell" localSheetId="21" hidden="1">{"LBO Summary",#N/A,FALSE,"Summary"}</definedName>
    <definedName name="Rockwell" localSheetId="3" hidden="1">{"LBO Summary",#N/A,FALSE,"Summary"}</definedName>
    <definedName name="Rockwell" localSheetId="23" hidden="1">{"LBO Summary",#N/A,FALSE,"Summary"}</definedName>
    <definedName name="Rockwell" localSheetId="15" hidden="1">{"LBO Summary",#N/A,FALSE,"Summary"}</definedName>
    <definedName name="Rockwell" localSheetId="20" hidden="1">{"LBO Summary",#N/A,FALSE,"Summary"}</definedName>
    <definedName name="Rockwell" localSheetId="16" hidden="1">{"LBO Summary",#N/A,FALSE,"Summary"}</definedName>
    <definedName name="Rockwell" localSheetId="18" hidden="1">{"LBO Summary",#N/A,FALSE,"Summary"}</definedName>
    <definedName name="Rockwell" localSheetId="26" hidden="1">{"LBO Summary",#N/A,FALSE,"Summary"}</definedName>
    <definedName name="Rockwell" localSheetId="25" hidden="1">{"LBO Summary",#N/A,FALSE,"Summary"}</definedName>
    <definedName name="Rockwell" localSheetId="12" hidden="1">{"LBO Summary",#N/A,FALSE,"Summary"}</definedName>
    <definedName name="Rockwell" localSheetId="13" hidden="1">{"LBO Summary",#N/A,FALSE,"Summary"}</definedName>
    <definedName name="Rockwell" localSheetId="1" hidden="1">{"LBO Summary",#N/A,FALSE,"Summary"}</definedName>
    <definedName name="Rockwell" localSheetId="19" hidden="1">{"LBO Summary",#N/A,FALSE,"Summary"}</definedName>
    <definedName name="Rockwell" localSheetId="11" hidden="1">{"LBO Summary",#N/A,FALSE,"Summary"}</definedName>
    <definedName name="Rockwell" localSheetId="35" hidden="1">{"LBO Summary",#N/A,FALSE,"Summary"}</definedName>
    <definedName name="Rockwell" localSheetId="17" hidden="1">{"LBO Summary",#N/A,FALSE,"Summary"}</definedName>
    <definedName name="Rockwell" localSheetId="4" hidden="1">{"LBO Summary",#N/A,FALSE,"Summary"}</definedName>
    <definedName name="Rockwell" localSheetId="27" hidden="1">{"LBO Summary",#N/A,FALSE,"Summary"}</definedName>
    <definedName name="Rockwell" hidden="1">{"LBO Summary",#N/A,FALSE,"Summary"}</definedName>
    <definedName name="Route_CPM">#REF!</definedName>
    <definedName name="Route_Fuel_Cost">#REF!</definedName>
    <definedName name="Route_Mileage">#REF!</definedName>
    <definedName name="rr" hidden="1">#REF!</definedName>
    <definedName name="RR_Allocations">#REF!</definedName>
    <definedName name="RR_Classifications">#REF!</definedName>
    <definedName name="RR_Functionalizations">#REF!</definedName>
    <definedName name="RR_Total">#REF!</definedName>
    <definedName name="rrrrrrrrrrrr" hidden="1">#REF!</definedName>
    <definedName name="S" hidden="1">#REF!</definedName>
    <definedName name="SAPBEXrevision" hidden="1">1</definedName>
    <definedName name="SAPBEXsysID" hidden="1">"BWP"</definedName>
    <definedName name="SAPBEXwbID" hidden="1">"3NHWWMC0ZZM3W8VQQ8NL3OD6L"</definedName>
    <definedName name="SC_09">#REF!</definedName>
    <definedName name="SC_10">#REF!</definedName>
    <definedName name="Scale">#REF!</definedName>
    <definedName name="scenario">#REF!</definedName>
    <definedName name="SE_09">#REF!</definedName>
    <definedName name="SE_10">#REF!</definedName>
    <definedName name="Seg_LBO_Summ" localSheetId="10" hidden="1">{"LBO Summary",#N/A,FALSE,"Summary"}</definedName>
    <definedName name="Seg_LBO_Summ" localSheetId="21" hidden="1">{"LBO Summary",#N/A,FALSE,"Summary"}</definedName>
    <definedName name="Seg_LBO_Summ" localSheetId="3" hidden="1">{"LBO Summary",#N/A,FALSE,"Summary"}</definedName>
    <definedName name="Seg_LBO_Summ" localSheetId="23" hidden="1">{"LBO Summary",#N/A,FALSE,"Summary"}</definedName>
    <definedName name="Seg_LBO_Summ" localSheetId="15" hidden="1">{"LBO Summary",#N/A,FALSE,"Summary"}</definedName>
    <definedName name="Seg_LBO_Summ" localSheetId="20" hidden="1">{"LBO Summary",#N/A,FALSE,"Summary"}</definedName>
    <definedName name="Seg_LBO_Summ" localSheetId="16" hidden="1">{"LBO Summary",#N/A,FALSE,"Summary"}</definedName>
    <definedName name="Seg_LBO_Summ" localSheetId="18" hidden="1">{"LBO Summary",#N/A,FALSE,"Summary"}</definedName>
    <definedName name="Seg_LBO_Summ" localSheetId="26" hidden="1">{"LBO Summary",#N/A,FALSE,"Summary"}</definedName>
    <definedName name="Seg_LBO_Summ" localSheetId="25" hidden="1">{"LBO Summary",#N/A,FALSE,"Summary"}</definedName>
    <definedName name="Seg_LBO_Summ" localSheetId="12" hidden="1">{"LBO Summary",#N/A,FALSE,"Summary"}</definedName>
    <definedName name="Seg_LBO_Summ" localSheetId="13" hidden="1">{"LBO Summary",#N/A,FALSE,"Summary"}</definedName>
    <definedName name="Seg_LBO_Summ" localSheetId="1" hidden="1">{"LBO Summary",#N/A,FALSE,"Summary"}</definedName>
    <definedName name="Seg_LBO_Summ" localSheetId="19" hidden="1">{"LBO Summary",#N/A,FALSE,"Summary"}</definedName>
    <definedName name="Seg_LBO_Summ" localSheetId="11" hidden="1">{"LBO Summary",#N/A,FALSE,"Summary"}</definedName>
    <definedName name="Seg_LBO_Summ" localSheetId="35" hidden="1">{"LBO Summary",#N/A,FALSE,"Summary"}</definedName>
    <definedName name="Seg_LBO_Summ" localSheetId="17" hidden="1">{"LBO Summary",#N/A,FALSE,"Summary"}</definedName>
    <definedName name="Seg_LBO_Summ" localSheetId="4" hidden="1">{"LBO Summary",#N/A,FALSE,"Summary"}</definedName>
    <definedName name="Seg_LBO_Summ" localSheetId="27" hidden="1">{"LBO Summary",#N/A,FALSE,"Summary"}</definedName>
    <definedName name="Seg_LBO_Summ" hidden="1">{"LBO Summary",#N/A,FALSE,"Summary"}</definedName>
    <definedName name="SFR">#REF!</definedName>
    <definedName name="Site_Inspectors">#REF!</definedName>
    <definedName name="solver_adj" hidden="1">#REF!</definedName>
    <definedName name="solver_lin" hidden="1">0</definedName>
    <definedName name="solver_ntri" hidden="1">1000</definedName>
    <definedName name="solver_num" hidden="1">0</definedName>
    <definedName name="solver_opt" hidden="1">#REF!</definedName>
    <definedName name="solver_rsmp" hidden="1">1</definedName>
    <definedName name="solver_seed" hidden="1">0</definedName>
    <definedName name="solver_typ" hidden="1">2</definedName>
    <definedName name="solver_val" hidden="1">0</definedName>
    <definedName name="SSApproach">#REF!</definedName>
    <definedName name="Start116">#REF!</definedName>
    <definedName name="Start117">#REF!</definedName>
    <definedName name="Start118">#REF!</definedName>
    <definedName name="Start2">#REF!</definedName>
    <definedName name="Start3">#REF!</definedName>
    <definedName name="Start4">#REF!</definedName>
    <definedName name="Start5">#REF!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#REF!</definedName>
    <definedName name="Start93">#REF!</definedName>
    <definedName name="Start94">#REF!</definedName>
    <definedName name="Start95">#REF!</definedName>
    <definedName name="STL_Switch">0</definedName>
    <definedName name="Subcategory10Name">#REF!</definedName>
    <definedName name="Subcategory11Name">#REF!</definedName>
    <definedName name="Subcategory1Name">#REF!</definedName>
    <definedName name="Subcategory2Name">#REF!</definedName>
    <definedName name="Subcategory3Name">#REF!</definedName>
    <definedName name="Subcategory4Name">#REF!</definedName>
    <definedName name="Subcategory5Name">#REF!</definedName>
    <definedName name="Subcategory6Name">#REF!</definedName>
    <definedName name="Subcategory7Name">#REF!</definedName>
    <definedName name="Subcategory8Name">#REF!</definedName>
    <definedName name="Subcategory9Name">#REF!</definedName>
    <definedName name="SuperPremiumGrossRevenue">#REF!</definedName>
    <definedName name="SuperPremiumGrossRevenuePY">#REF!</definedName>
    <definedName name="SuperPremiumGrossUnits">#REF!</definedName>
    <definedName name="SuperPremiumGrossUnitsPY">#REF!</definedName>
    <definedName name="SuperPremiumPA">#REF!</definedName>
    <definedName name="SuperPremiumPAPY">#REF!</definedName>
    <definedName name="SuperPremiumPromoLift">#REF!</definedName>
    <definedName name="SuperPremiumReturns">#REF!</definedName>
    <definedName name="SuperPremiumReturnsPY">#REF!</definedName>
    <definedName name="swn" localSheetId="10" hidden="1">{"LBO Summary",#N/A,FALSE,"Summary"}</definedName>
    <definedName name="swn" localSheetId="21" hidden="1">{"LBO Summary",#N/A,FALSE,"Summary"}</definedName>
    <definedName name="swn" localSheetId="3" hidden="1">{"LBO Summary",#N/A,FALSE,"Summary"}</definedName>
    <definedName name="swn" localSheetId="23" hidden="1">{"LBO Summary",#N/A,FALSE,"Summary"}</definedName>
    <definedName name="swn" localSheetId="15" hidden="1">{"LBO Summary",#N/A,FALSE,"Summary"}</definedName>
    <definedName name="swn" localSheetId="20" hidden="1">{"LBO Summary",#N/A,FALSE,"Summary"}</definedName>
    <definedName name="swn" localSheetId="16" hidden="1">{"LBO Summary",#N/A,FALSE,"Summary"}</definedName>
    <definedName name="swn" localSheetId="18" hidden="1">{"LBO Summary",#N/A,FALSE,"Summary"}</definedName>
    <definedName name="swn" localSheetId="26" hidden="1">{"LBO Summary",#N/A,FALSE,"Summary"}</definedName>
    <definedName name="swn" localSheetId="25" hidden="1">{"LBO Summary",#N/A,FALSE,"Summary"}</definedName>
    <definedName name="swn" localSheetId="12" hidden="1">{"LBO Summary",#N/A,FALSE,"Summary"}</definedName>
    <definedName name="swn" localSheetId="13" hidden="1">{"LBO Summary",#N/A,FALSE,"Summary"}</definedName>
    <definedName name="swn" localSheetId="1" hidden="1">{"LBO Summary",#N/A,FALSE,"Summary"}</definedName>
    <definedName name="swn" localSheetId="19" hidden="1">{"LBO Summary",#N/A,FALSE,"Summary"}</definedName>
    <definedName name="swn" localSheetId="11" hidden="1">{"LBO Summary",#N/A,FALSE,"Summary"}</definedName>
    <definedName name="swn" localSheetId="35" hidden="1">{"LBO Summary",#N/A,FALSE,"Summary"}</definedName>
    <definedName name="swn" localSheetId="17" hidden="1">{"LBO Summary",#N/A,FALSE,"Summary"}</definedName>
    <definedName name="swn" localSheetId="4" hidden="1">{"LBO Summary",#N/A,FALSE,"Summary"}</definedName>
    <definedName name="swn" localSheetId="27" hidden="1">{"LBO Summary",#N/A,FALSE,"Summary"}</definedName>
    <definedName name="swn" hidden="1">{"LBO Summary",#N/A,FALSE,"Summary"}</definedName>
    <definedName name="t">#REF!</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Name">"Dummy"</definedName>
    <definedName name="tables" localSheetId="10" hidden="1">{"PTD Units",#N/A,FALSE,"Tables";"PTD Net Sales",#N/A,FALSE,"Tables";"PTD PPU",#N/A,FALSE,"Tables";"PTD Return%",#N/A,FALSE,"Tables"}</definedName>
    <definedName name="tables" localSheetId="21" hidden="1">{"PTD Units",#N/A,FALSE,"Tables";"PTD Net Sales",#N/A,FALSE,"Tables";"PTD PPU",#N/A,FALSE,"Tables";"PTD Return%",#N/A,FALSE,"Tables"}</definedName>
    <definedName name="tables" localSheetId="3" hidden="1">{"PTD Units",#N/A,FALSE,"Tables";"PTD Net Sales",#N/A,FALSE,"Tables";"PTD PPU",#N/A,FALSE,"Tables";"PTD Return%",#N/A,FALSE,"Tables"}</definedName>
    <definedName name="tables" localSheetId="23" hidden="1">{"PTD Units",#N/A,FALSE,"Tables";"PTD Net Sales",#N/A,FALSE,"Tables";"PTD PPU",#N/A,FALSE,"Tables";"PTD Return%",#N/A,FALSE,"Tables"}</definedName>
    <definedName name="tables" localSheetId="15" hidden="1">{"PTD Units",#N/A,FALSE,"Tables";"PTD Net Sales",#N/A,FALSE,"Tables";"PTD PPU",#N/A,FALSE,"Tables";"PTD Return%",#N/A,FALSE,"Tables"}</definedName>
    <definedName name="tables" localSheetId="20" hidden="1">{"PTD Units",#N/A,FALSE,"Tables";"PTD Net Sales",#N/A,FALSE,"Tables";"PTD PPU",#N/A,FALSE,"Tables";"PTD Return%",#N/A,FALSE,"Tables"}</definedName>
    <definedName name="tables" localSheetId="16" hidden="1">{"PTD Units",#N/A,FALSE,"Tables";"PTD Net Sales",#N/A,FALSE,"Tables";"PTD PPU",#N/A,FALSE,"Tables";"PTD Return%",#N/A,FALSE,"Tables"}</definedName>
    <definedName name="tables" localSheetId="18" hidden="1">{"PTD Units",#N/A,FALSE,"Tables";"PTD Net Sales",#N/A,FALSE,"Tables";"PTD PPU",#N/A,FALSE,"Tables";"PTD Return%",#N/A,FALSE,"Tables"}</definedName>
    <definedName name="tables" localSheetId="26" hidden="1">{"PTD Units",#N/A,FALSE,"Tables";"PTD Net Sales",#N/A,FALSE,"Tables";"PTD PPU",#N/A,FALSE,"Tables";"PTD Return%",#N/A,FALSE,"Tables"}</definedName>
    <definedName name="tables" localSheetId="25" hidden="1">{"PTD Units",#N/A,FALSE,"Tables";"PTD Net Sales",#N/A,FALSE,"Tables";"PTD PPU",#N/A,FALSE,"Tables";"PTD Return%",#N/A,FALSE,"Tables"}</definedName>
    <definedName name="tables" localSheetId="12" hidden="1">{"PTD Units",#N/A,FALSE,"Tables";"PTD Net Sales",#N/A,FALSE,"Tables";"PTD PPU",#N/A,FALSE,"Tables";"PTD Return%",#N/A,FALSE,"Tables"}</definedName>
    <definedName name="tables" localSheetId="13" hidden="1">{"PTD Units",#N/A,FALSE,"Tables";"PTD Net Sales",#N/A,FALSE,"Tables";"PTD PPU",#N/A,FALSE,"Tables";"PTD Return%",#N/A,FALSE,"Tables"}</definedName>
    <definedName name="tables" localSheetId="1" hidden="1">{"PTD Units",#N/A,FALSE,"Tables";"PTD Net Sales",#N/A,FALSE,"Tables";"PTD PPU",#N/A,FALSE,"Tables";"PTD Return%",#N/A,FALSE,"Tables"}</definedName>
    <definedName name="tables" localSheetId="19" hidden="1">{"PTD Units",#N/A,FALSE,"Tables";"PTD Net Sales",#N/A,FALSE,"Tables";"PTD PPU",#N/A,FALSE,"Tables";"PTD Return%",#N/A,FALSE,"Tables"}</definedName>
    <definedName name="tables" localSheetId="11" hidden="1">{"PTD Units",#N/A,FALSE,"Tables";"PTD Net Sales",#N/A,FALSE,"Tables";"PTD PPU",#N/A,FALSE,"Tables";"PTD Return%",#N/A,FALSE,"Tables"}</definedName>
    <definedName name="tables" localSheetId="35" hidden="1">{"PTD Units",#N/A,FALSE,"Tables";"PTD Net Sales",#N/A,FALSE,"Tables";"PTD PPU",#N/A,FALSE,"Tables";"PTD Return%",#N/A,FALSE,"Tables"}</definedName>
    <definedName name="tables" localSheetId="17" hidden="1">{"PTD Units",#N/A,FALSE,"Tables";"PTD Net Sales",#N/A,FALSE,"Tables";"PTD PPU",#N/A,FALSE,"Tables";"PTD Return%",#N/A,FALSE,"Tables"}</definedName>
    <definedName name="tables" localSheetId="4" hidden="1">{"PTD Units",#N/A,FALSE,"Tables";"PTD Net Sales",#N/A,FALSE,"Tables";"PTD PPU",#N/A,FALSE,"Tables";"PTD Return%",#N/A,FALSE,"Tables"}</definedName>
    <definedName name="tables" localSheetId="27" hidden="1">{"PTD Units",#N/A,FALSE,"Tables";"PTD Net Sales",#N/A,FALSE,"Tables";"PTD PPU",#N/A,FALSE,"Tables";"PTD Return%",#N/A,FALSE,"Tables"}</definedName>
    <definedName name="tables" hidden="1">{"PTD Units",#N/A,FALSE,"Tables";"PTD Net Sales",#N/A,FALSE,"Tables";"PTD PPU",#N/A,FALSE,"Tables";"PTD Return%",#N/A,FALSE,"Tables"}</definedName>
    <definedName name="Tables_ytd" localSheetId="10" hidden="1">{"YTD Units",#N/A,FALSE,"Tables";"YTD Net Sales",#N/A,FALSE,"Tables";"YTD PPU",#N/A,FALSE,"Tables";"YTD Return%",#N/A,FALSE,"Tables"}</definedName>
    <definedName name="Tables_ytd" localSheetId="21" hidden="1">{"YTD Units",#N/A,FALSE,"Tables";"YTD Net Sales",#N/A,FALSE,"Tables";"YTD PPU",#N/A,FALSE,"Tables";"YTD Return%",#N/A,FALSE,"Tables"}</definedName>
    <definedName name="Tables_ytd" localSheetId="3" hidden="1">{"YTD Units",#N/A,FALSE,"Tables";"YTD Net Sales",#N/A,FALSE,"Tables";"YTD PPU",#N/A,FALSE,"Tables";"YTD Return%",#N/A,FALSE,"Tables"}</definedName>
    <definedName name="Tables_ytd" localSheetId="23" hidden="1">{"YTD Units",#N/A,FALSE,"Tables";"YTD Net Sales",#N/A,FALSE,"Tables";"YTD PPU",#N/A,FALSE,"Tables";"YTD Return%",#N/A,FALSE,"Tables"}</definedName>
    <definedName name="Tables_ytd" localSheetId="15" hidden="1">{"YTD Units",#N/A,FALSE,"Tables";"YTD Net Sales",#N/A,FALSE,"Tables";"YTD PPU",#N/A,FALSE,"Tables";"YTD Return%",#N/A,FALSE,"Tables"}</definedName>
    <definedName name="Tables_ytd" localSheetId="20" hidden="1">{"YTD Units",#N/A,FALSE,"Tables";"YTD Net Sales",#N/A,FALSE,"Tables";"YTD PPU",#N/A,FALSE,"Tables";"YTD Return%",#N/A,FALSE,"Tables"}</definedName>
    <definedName name="Tables_ytd" localSheetId="16" hidden="1">{"YTD Units",#N/A,FALSE,"Tables";"YTD Net Sales",#N/A,FALSE,"Tables";"YTD PPU",#N/A,FALSE,"Tables";"YTD Return%",#N/A,FALSE,"Tables"}</definedName>
    <definedName name="Tables_ytd" localSheetId="18" hidden="1">{"YTD Units",#N/A,FALSE,"Tables";"YTD Net Sales",#N/A,FALSE,"Tables";"YTD PPU",#N/A,FALSE,"Tables";"YTD Return%",#N/A,FALSE,"Tables"}</definedName>
    <definedName name="Tables_ytd" localSheetId="26" hidden="1">{"YTD Units",#N/A,FALSE,"Tables";"YTD Net Sales",#N/A,FALSE,"Tables";"YTD PPU",#N/A,FALSE,"Tables";"YTD Return%",#N/A,FALSE,"Tables"}</definedName>
    <definedName name="Tables_ytd" localSheetId="25" hidden="1">{"YTD Units",#N/A,FALSE,"Tables";"YTD Net Sales",#N/A,FALSE,"Tables";"YTD PPU",#N/A,FALSE,"Tables";"YTD Return%",#N/A,FALSE,"Tables"}</definedName>
    <definedName name="Tables_ytd" localSheetId="12" hidden="1">{"YTD Units",#N/A,FALSE,"Tables";"YTD Net Sales",#N/A,FALSE,"Tables";"YTD PPU",#N/A,FALSE,"Tables";"YTD Return%",#N/A,FALSE,"Tables"}</definedName>
    <definedName name="Tables_ytd" localSheetId="13" hidden="1">{"YTD Units",#N/A,FALSE,"Tables";"YTD Net Sales",#N/A,FALSE,"Tables";"YTD PPU",#N/A,FALSE,"Tables";"YTD Return%",#N/A,FALSE,"Tables"}</definedName>
    <definedName name="Tables_ytd" localSheetId="1" hidden="1">{"YTD Units",#N/A,FALSE,"Tables";"YTD Net Sales",#N/A,FALSE,"Tables";"YTD PPU",#N/A,FALSE,"Tables";"YTD Return%",#N/A,FALSE,"Tables"}</definedName>
    <definedName name="Tables_ytd" localSheetId="19" hidden="1">{"YTD Units",#N/A,FALSE,"Tables";"YTD Net Sales",#N/A,FALSE,"Tables";"YTD PPU",#N/A,FALSE,"Tables";"YTD Return%",#N/A,FALSE,"Tables"}</definedName>
    <definedName name="Tables_ytd" localSheetId="11" hidden="1">{"YTD Units",#N/A,FALSE,"Tables";"YTD Net Sales",#N/A,FALSE,"Tables";"YTD PPU",#N/A,FALSE,"Tables";"YTD Return%",#N/A,FALSE,"Tables"}</definedName>
    <definedName name="Tables_ytd" localSheetId="35" hidden="1">{"YTD Units",#N/A,FALSE,"Tables";"YTD Net Sales",#N/A,FALSE,"Tables";"YTD PPU",#N/A,FALSE,"Tables";"YTD Return%",#N/A,FALSE,"Tables"}</definedName>
    <definedName name="Tables_ytd" localSheetId="17" hidden="1">{"YTD Units",#N/A,FALSE,"Tables";"YTD Net Sales",#N/A,FALSE,"Tables";"YTD PPU",#N/A,FALSE,"Tables";"YTD Return%",#N/A,FALSE,"Tables"}</definedName>
    <definedName name="Tables_ytd" localSheetId="4" hidden="1">{"YTD Units",#N/A,FALSE,"Tables";"YTD Net Sales",#N/A,FALSE,"Tables";"YTD PPU",#N/A,FALSE,"Tables";"YTD Return%",#N/A,FALSE,"Tables"}</definedName>
    <definedName name="Tables_ytd" localSheetId="27" hidden="1">{"YTD Units",#N/A,FALSE,"Tables";"YTD Net Sales",#N/A,FALSE,"Tables";"YTD PPU",#N/A,FALSE,"Tables";"YTD Return%",#N/A,FALSE,"Tables"}</definedName>
    <definedName name="Tables_ytd" hidden="1">{"YTD Units",#N/A,FALSE,"Tables";"YTD Net Sales",#N/A,FALSE,"Tables";"YTD PPU",#N/A,FALSE,"Tables";"YTD Return%",#N/A,FALSE,"Tables"}</definedName>
    <definedName name="target">#REF!</definedName>
    <definedName name="Tariff_Class">#REF!</definedName>
    <definedName name="Tariff_Code">#REF!</definedName>
    <definedName name="Tariff_Description">#REF!</definedName>
    <definedName name="Tariff_Name">#REF!</definedName>
    <definedName name="Tariff_NM">#REF!</definedName>
    <definedName name="Tariff_Voltage">#REF!</definedName>
    <definedName name="TAX">#REF!</definedName>
    <definedName name="TAXES">#REF!</definedName>
    <definedName name="taxes1">#REF!</definedName>
    <definedName name="TEMPREFERENCE" hidden="1">#REF!</definedName>
    <definedName name="TempReference2"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st" localSheetId="21" hidden="1">TextRefCopy1</definedName>
    <definedName name="Test" localSheetId="3" hidden="1">TextRefCopy1</definedName>
    <definedName name="Test" localSheetId="23" hidden="1">TextRefCopy1</definedName>
    <definedName name="Test" localSheetId="15" hidden="1">TextRefCopy1</definedName>
    <definedName name="Test" localSheetId="20" hidden="1">TextRefCopy1</definedName>
    <definedName name="Test" localSheetId="16" hidden="1">TextRefCopy1</definedName>
    <definedName name="Test" localSheetId="18" hidden="1">TextRefCopy1</definedName>
    <definedName name="Test" localSheetId="26" hidden="1">TextRefCopy1</definedName>
    <definedName name="Test" localSheetId="25" hidden="1">TextRefCopy1</definedName>
    <definedName name="Test" localSheetId="19" hidden="1">TextRefCopy1</definedName>
    <definedName name="Test" localSheetId="17" hidden="1">TextRefCopy1</definedName>
    <definedName name="Test" localSheetId="4" hidden="1">TextRefCopy1</definedName>
    <definedName name="Test" hidden="1">TextRefCopy1</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xtRefCopyRangeCount" hidden="1">5</definedName>
    <definedName name="thierry" localSheetId="10" hidden="1">{"Totax",#N/A,FALSE,"Sheet1";#N/A,#N/A,FALSE,"Law Output"}</definedName>
    <definedName name="thierry" localSheetId="21" hidden="1">{"Totax",#N/A,FALSE,"Sheet1";#N/A,#N/A,FALSE,"Law Output"}</definedName>
    <definedName name="thierry" localSheetId="3" hidden="1">{"Totax",#N/A,FALSE,"Sheet1";#N/A,#N/A,FALSE,"Law Output"}</definedName>
    <definedName name="thierry" localSheetId="23" hidden="1">{"Totax",#N/A,FALSE,"Sheet1";#N/A,#N/A,FALSE,"Law Output"}</definedName>
    <definedName name="thierry" localSheetId="15" hidden="1">{"Totax",#N/A,FALSE,"Sheet1";#N/A,#N/A,FALSE,"Law Output"}</definedName>
    <definedName name="thierry" localSheetId="20" hidden="1">{"Totax",#N/A,FALSE,"Sheet1";#N/A,#N/A,FALSE,"Law Output"}</definedName>
    <definedName name="thierry" localSheetId="16" hidden="1">{"Totax",#N/A,FALSE,"Sheet1";#N/A,#N/A,FALSE,"Law Output"}</definedName>
    <definedName name="thierry" localSheetId="18" hidden="1">{"Totax",#N/A,FALSE,"Sheet1";#N/A,#N/A,FALSE,"Law Output"}</definedName>
    <definedName name="thierry" localSheetId="26" hidden="1">{"Totax",#N/A,FALSE,"Sheet1";#N/A,#N/A,FALSE,"Law Output"}</definedName>
    <definedName name="thierry" localSheetId="25" hidden="1">{"Totax",#N/A,FALSE,"Sheet1";#N/A,#N/A,FALSE,"Law Output"}</definedName>
    <definedName name="thierry" localSheetId="12" hidden="1">{"Totax",#N/A,FALSE,"Sheet1";#N/A,#N/A,FALSE,"Law Output"}</definedName>
    <definedName name="thierry" localSheetId="13" hidden="1">{"Totax",#N/A,FALSE,"Sheet1";#N/A,#N/A,FALSE,"Law Output"}</definedName>
    <definedName name="thierry" localSheetId="1" hidden="1">{"Totax",#N/A,FALSE,"Sheet1";#N/A,#N/A,FALSE,"Law Output"}</definedName>
    <definedName name="thierry" localSheetId="19" hidden="1">{"Totax",#N/A,FALSE,"Sheet1";#N/A,#N/A,FALSE,"Law Output"}</definedName>
    <definedName name="thierry" localSheetId="11" hidden="1">{"Totax",#N/A,FALSE,"Sheet1";#N/A,#N/A,FALSE,"Law Output"}</definedName>
    <definedName name="thierry" localSheetId="35" hidden="1">{"Totax",#N/A,FALSE,"Sheet1";#N/A,#N/A,FALSE,"Law Output"}</definedName>
    <definedName name="thierry" localSheetId="17" hidden="1">{"Totax",#N/A,FALSE,"Sheet1";#N/A,#N/A,FALSE,"Law Output"}</definedName>
    <definedName name="thierry" localSheetId="4" hidden="1">{"Totax",#N/A,FALSE,"Sheet1";#N/A,#N/A,FALSE,"Law Output"}</definedName>
    <definedName name="thierry" localSheetId="27" hidden="1">{"Totax",#N/A,FALSE,"Sheet1";#N/A,#N/A,FALSE,"Law Output"}</definedName>
    <definedName name="thierry" hidden="1">{"Totax",#N/A,FALSE,"Sheet1";#N/A,#N/A,FALSE,"Law Output"}</definedName>
    <definedName name="three" localSheetId="10" hidden="1">{"midlpg1",#N/A,FALSE,"MIDEAST LPG";"midlpg2",#N/A,FALSE,"MIDEAST LPG"}</definedName>
    <definedName name="three" localSheetId="21" hidden="1">{"midlpg1",#N/A,FALSE,"MIDEAST LPG";"midlpg2",#N/A,FALSE,"MIDEAST LPG"}</definedName>
    <definedName name="three" localSheetId="3" hidden="1">{"midlpg1",#N/A,FALSE,"MIDEAST LPG";"midlpg2",#N/A,FALSE,"MIDEAST LPG"}</definedName>
    <definedName name="three" localSheetId="23" hidden="1">{"midlpg1",#N/A,FALSE,"MIDEAST LPG";"midlpg2",#N/A,FALSE,"MIDEAST LPG"}</definedName>
    <definedName name="three" localSheetId="15" hidden="1">{"midlpg1",#N/A,FALSE,"MIDEAST LPG";"midlpg2",#N/A,FALSE,"MIDEAST LPG"}</definedName>
    <definedName name="three" localSheetId="20" hidden="1">{"midlpg1",#N/A,FALSE,"MIDEAST LPG";"midlpg2",#N/A,FALSE,"MIDEAST LPG"}</definedName>
    <definedName name="three" localSheetId="16" hidden="1">{"midlpg1",#N/A,FALSE,"MIDEAST LPG";"midlpg2",#N/A,FALSE,"MIDEAST LPG"}</definedName>
    <definedName name="three" localSheetId="18" hidden="1">{"midlpg1",#N/A,FALSE,"MIDEAST LPG";"midlpg2",#N/A,FALSE,"MIDEAST LPG"}</definedName>
    <definedName name="three" localSheetId="26" hidden="1">{"midlpg1",#N/A,FALSE,"MIDEAST LPG";"midlpg2",#N/A,FALSE,"MIDEAST LPG"}</definedName>
    <definedName name="three" localSheetId="25" hidden="1">{"midlpg1",#N/A,FALSE,"MIDEAST LPG";"midlpg2",#N/A,FALSE,"MIDEAST LPG"}</definedName>
    <definedName name="three" localSheetId="12" hidden="1">{"midlpg1",#N/A,FALSE,"MIDEAST LPG";"midlpg2",#N/A,FALSE,"MIDEAST LPG"}</definedName>
    <definedName name="three" localSheetId="13" hidden="1">{"midlpg1",#N/A,FALSE,"MIDEAST LPG";"midlpg2",#N/A,FALSE,"MIDEAST LPG"}</definedName>
    <definedName name="three" localSheetId="1" hidden="1">{"midlpg1",#N/A,FALSE,"MIDEAST LPG";"midlpg2",#N/A,FALSE,"MIDEAST LPG"}</definedName>
    <definedName name="three" localSheetId="19" hidden="1">{"midlpg1",#N/A,FALSE,"MIDEAST LPG";"midlpg2",#N/A,FALSE,"MIDEAST LPG"}</definedName>
    <definedName name="three" localSheetId="11" hidden="1">{"midlpg1",#N/A,FALSE,"MIDEAST LPG";"midlpg2",#N/A,FALSE,"MIDEAST LPG"}</definedName>
    <definedName name="three" localSheetId="35" hidden="1">{"midlpg1",#N/A,FALSE,"MIDEAST LPG";"midlpg2",#N/A,FALSE,"MIDEAST LPG"}</definedName>
    <definedName name="three" localSheetId="17" hidden="1">{"midlpg1",#N/A,FALSE,"MIDEAST LPG";"midlpg2",#N/A,FALSE,"MIDEAST LPG"}</definedName>
    <definedName name="three" localSheetId="4" hidden="1">{"midlpg1",#N/A,FALSE,"MIDEAST LPG";"midlpg2",#N/A,FALSE,"MIDEAST LPG"}</definedName>
    <definedName name="three" localSheetId="27" hidden="1">{"midlpg1",#N/A,FALSE,"MIDEAST LPG";"midlpg2",#N/A,FALSE,"MIDEAST LPG"}</definedName>
    <definedName name="three" hidden="1">{"midlpg1",#N/A,FALSE,"MIDEAST LPG";"midlpg2",#N/A,FALSE,"MIDEAST LPG"}</definedName>
    <definedName name="thththt" hidden="1">#REF!</definedName>
    <definedName name="TIL_CY">#REF!</definedName>
    <definedName name="TIL_PY">#REF!</definedName>
    <definedName name="time" localSheetId="10" hidden="1">{"japcurrent1",#N/A,FALSE,"JAPAN PRODUCTS";"japcurrent2",#N/A,FALSE,"JAPAN PRODUCTS"}</definedName>
    <definedName name="time" localSheetId="21" hidden="1">{"japcurrent1",#N/A,FALSE,"JAPAN PRODUCTS";"japcurrent2",#N/A,FALSE,"JAPAN PRODUCTS"}</definedName>
    <definedName name="time" localSheetId="3" hidden="1">{"japcurrent1",#N/A,FALSE,"JAPAN PRODUCTS";"japcurrent2",#N/A,FALSE,"JAPAN PRODUCTS"}</definedName>
    <definedName name="time" localSheetId="23" hidden="1">{"japcurrent1",#N/A,FALSE,"JAPAN PRODUCTS";"japcurrent2",#N/A,FALSE,"JAPAN PRODUCTS"}</definedName>
    <definedName name="time" localSheetId="15" hidden="1">{"japcurrent1",#N/A,FALSE,"JAPAN PRODUCTS";"japcurrent2",#N/A,FALSE,"JAPAN PRODUCTS"}</definedName>
    <definedName name="time" localSheetId="20" hidden="1">{"japcurrent1",#N/A,FALSE,"JAPAN PRODUCTS";"japcurrent2",#N/A,FALSE,"JAPAN PRODUCTS"}</definedName>
    <definedName name="time" localSheetId="16" hidden="1">{"japcurrent1",#N/A,FALSE,"JAPAN PRODUCTS";"japcurrent2",#N/A,FALSE,"JAPAN PRODUCTS"}</definedName>
    <definedName name="time" localSheetId="18" hidden="1">{"japcurrent1",#N/A,FALSE,"JAPAN PRODUCTS";"japcurrent2",#N/A,FALSE,"JAPAN PRODUCTS"}</definedName>
    <definedName name="time" localSheetId="26" hidden="1">{"japcurrent1",#N/A,FALSE,"JAPAN PRODUCTS";"japcurrent2",#N/A,FALSE,"JAPAN PRODUCTS"}</definedName>
    <definedName name="time" localSheetId="25" hidden="1">{"japcurrent1",#N/A,FALSE,"JAPAN PRODUCTS";"japcurrent2",#N/A,FALSE,"JAPAN PRODUCTS"}</definedName>
    <definedName name="time" localSheetId="12" hidden="1">{"japcurrent1",#N/A,FALSE,"JAPAN PRODUCTS";"japcurrent2",#N/A,FALSE,"JAPAN PRODUCTS"}</definedName>
    <definedName name="time" localSheetId="13" hidden="1">{"japcurrent1",#N/A,FALSE,"JAPAN PRODUCTS";"japcurrent2",#N/A,FALSE,"JAPAN PRODUCTS"}</definedName>
    <definedName name="time" localSheetId="1" hidden="1">{"japcurrent1",#N/A,FALSE,"JAPAN PRODUCTS";"japcurrent2",#N/A,FALSE,"JAPAN PRODUCTS"}</definedName>
    <definedName name="time" localSheetId="19" hidden="1">{"japcurrent1",#N/A,FALSE,"JAPAN PRODUCTS";"japcurrent2",#N/A,FALSE,"JAPAN PRODUCTS"}</definedName>
    <definedName name="time" localSheetId="11" hidden="1">{"japcurrent1",#N/A,FALSE,"JAPAN PRODUCTS";"japcurrent2",#N/A,FALSE,"JAPAN PRODUCTS"}</definedName>
    <definedName name="time" localSheetId="35" hidden="1">{"japcurrent1",#N/A,FALSE,"JAPAN PRODUCTS";"japcurrent2",#N/A,FALSE,"JAPAN PRODUCTS"}</definedName>
    <definedName name="time" localSheetId="17" hidden="1">{"japcurrent1",#N/A,FALSE,"JAPAN PRODUCTS";"japcurrent2",#N/A,FALSE,"JAPAN PRODUCTS"}</definedName>
    <definedName name="time" localSheetId="4" hidden="1">{"japcurrent1",#N/A,FALSE,"JAPAN PRODUCTS";"japcurrent2",#N/A,FALSE,"JAPAN PRODUCTS"}</definedName>
    <definedName name="time" localSheetId="27" hidden="1">{"japcurrent1",#N/A,FALSE,"JAPAN PRODUCTS";"japcurrent2",#N/A,FALSE,"JAPAN PRODUCTS"}</definedName>
    <definedName name="time" hidden="1">{"japcurrent1",#N/A,FALSE,"JAPAN PRODUCTS";"japcurrent2",#N/A,FALSE,"JAPAN PRODUCTS"}</definedName>
    <definedName name="TimeFrame" comment="Allows the User to select the timeframe for reporting">#REF!</definedName>
    <definedName name="Title1">#REF!</definedName>
    <definedName name="Title2">#REF!</definedName>
    <definedName name="Title3">#REF!</definedName>
    <definedName name="Title4">#REF!</definedName>
    <definedName name="Title5">#REF!</definedName>
    <definedName name="Title6">#REF!</definedName>
    <definedName name="Title7">#REF!</definedName>
    <definedName name="titles">#REF!,#REF!,#REF!,#REF!,#REF!,#REF!</definedName>
    <definedName name="titles_2">#REF!,#REF!,#REF!,#REF!,#REF!,#REF!</definedName>
    <definedName name="titles_3">#REF!,#REF!,#REF!,#REF!,#REF!,#REF!</definedName>
    <definedName name="Total_Revenues">#REF!</definedName>
    <definedName name="trans" hidden="1">#REF!</definedName>
    <definedName name="TRef10" hidden="1">#REF!</definedName>
    <definedName name="Tref11"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hidden="1">#REF!</definedName>
    <definedName name="Tref9" hidden="1">#REF!</definedName>
    <definedName name="tt" hidden="1">#REF!</definedName>
    <definedName name="tttttr" hidden="1">#REF!</definedName>
    <definedName name="TTTTTTTTTT" hidden="1">#REF!</definedName>
    <definedName name="ttttttttttt" hidden="1">#REF!</definedName>
    <definedName name="two" localSheetId="10" hidden="1">{"japlpg1",#N/A,FALSE,"JAPAN LPG ";"japllpg2",#N/A,FALSE,"JAPAN LPG "}</definedName>
    <definedName name="two" localSheetId="21" hidden="1">{"japlpg1",#N/A,FALSE,"JAPAN LPG ";"japllpg2",#N/A,FALSE,"JAPAN LPG "}</definedName>
    <definedName name="two" localSheetId="3" hidden="1">{"japlpg1",#N/A,FALSE,"JAPAN LPG ";"japllpg2",#N/A,FALSE,"JAPAN LPG "}</definedName>
    <definedName name="two" localSheetId="23" hidden="1">{"japlpg1",#N/A,FALSE,"JAPAN LPG ";"japllpg2",#N/A,FALSE,"JAPAN LPG "}</definedName>
    <definedName name="two" localSheetId="15" hidden="1">{"japlpg1",#N/A,FALSE,"JAPAN LPG ";"japllpg2",#N/A,FALSE,"JAPAN LPG "}</definedName>
    <definedName name="two" localSheetId="20" hidden="1">{"japlpg1",#N/A,FALSE,"JAPAN LPG ";"japllpg2",#N/A,FALSE,"JAPAN LPG "}</definedName>
    <definedName name="two" localSheetId="16" hidden="1">{"japlpg1",#N/A,FALSE,"JAPAN LPG ";"japllpg2",#N/A,FALSE,"JAPAN LPG "}</definedName>
    <definedName name="two" localSheetId="18" hidden="1">{"japlpg1",#N/A,FALSE,"JAPAN LPG ";"japllpg2",#N/A,FALSE,"JAPAN LPG "}</definedName>
    <definedName name="two" localSheetId="26" hidden="1">{"japlpg1",#N/A,FALSE,"JAPAN LPG ";"japllpg2",#N/A,FALSE,"JAPAN LPG "}</definedName>
    <definedName name="two" localSheetId="25" hidden="1">{"japlpg1",#N/A,FALSE,"JAPAN LPG ";"japllpg2",#N/A,FALSE,"JAPAN LPG "}</definedName>
    <definedName name="two" localSheetId="12" hidden="1">{"japlpg1",#N/A,FALSE,"JAPAN LPG ";"japllpg2",#N/A,FALSE,"JAPAN LPG "}</definedName>
    <definedName name="two" localSheetId="13" hidden="1">{"japlpg1",#N/A,FALSE,"JAPAN LPG ";"japllpg2",#N/A,FALSE,"JAPAN LPG "}</definedName>
    <definedName name="two" localSheetId="1" hidden="1">{"japlpg1",#N/A,FALSE,"JAPAN LPG ";"japllpg2",#N/A,FALSE,"JAPAN LPG "}</definedName>
    <definedName name="two" localSheetId="19" hidden="1">{"japlpg1",#N/A,FALSE,"JAPAN LPG ";"japllpg2",#N/A,FALSE,"JAPAN LPG "}</definedName>
    <definedName name="two" localSheetId="11" hidden="1">{"japlpg1",#N/A,FALSE,"JAPAN LPG ";"japllpg2",#N/A,FALSE,"JAPAN LPG "}</definedName>
    <definedName name="two" localSheetId="35" hidden="1">{"japlpg1",#N/A,FALSE,"JAPAN LPG ";"japllpg2",#N/A,FALSE,"JAPAN LPG "}</definedName>
    <definedName name="two" localSheetId="17" hidden="1">{"japlpg1",#N/A,FALSE,"JAPAN LPG ";"japllpg2",#N/A,FALSE,"JAPAN LPG "}</definedName>
    <definedName name="two" localSheetId="4" hidden="1">{"japlpg1",#N/A,FALSE,"JAPAN LPG ";"japllpg2",#N/A,FALSE,"JAPAN LPG "}</definedName>
    <definedName name="two" localSheetId="27" hidden="1">{"japlpg1",#N/A,FALSE,"JAPAN LPG ";"japllpg2",#N/A,FALSE,"JAPAN LPG "}</definedName>
    <definedName name="two" hidden="1">{"japlpg1",#N/A,FALSE,"JAPAN LPG ";"japllpg2",#N/A,FALSE,"JAPAN LPG "}</definedName>
    <definedName name="Type">#REF!</definedName>
    <definedName name="typeofwork1">#REF!</definedName>
    <definedName name="typeofwork2">#REF!</definedName>
    <definedName name="typeofwork3">#REF!</definedName>
    <definedName name="typeofwork4">#REF!</definedName>
    <definedName name="typeofwork5">#REF!</definedName>
    <definedName name="typework1">#REF!</definedName>
    <definedName name="typwork1">#REF!</definedName>
    <definedName name="typwork2">#REF!</definedName>
    <definedName name="typwork3">#REF!</definedName>
    <definedName name="typwork4">#REF!</definedName>
    <definedName name="typwork5">#REF!</definedName>
    <definedName name="U" hidden="1">#REF!</definedName>
    <definedName name="ukuku" hidden="1">#REF!</definedName>
    <definedName name="UM_09">#REF!</definedName>
    <definedName name="UM_10">#REF!</definedName>
    <definedName name="Unallocated">#REF!</definedName>
    <definedName name="Unallocated_PY">#REF!</definedName>
    <definedName name="uncompletednonpermanent">#REF!</definedName>
    <definedName name="uncompletedpermanent">#REF!</definedName>
    <definedName name="uncompletenonpermanent">#REF!</definedName>
    <definedName name="uncompletepermanent">#REF!</definedName>
    <definedName name="unem1">#REF!</definedName>
    <definedName name="UNEMPLOY">#REF!</definedName>
    <definedName name="UnitsPerFacingAllOtherBrandedBread">#REF!</definedName>
    <definedName name="UnitsPerFacingBunsRolls">#REF!</definedName>
    <definedName name="UnitsPerFacingPremiumWheat">#REF!</definedName>
    <definedName name="UnitsPerFacingPremiumWhite">#REF!</definedName>
    <definedName name="UnitsPerFacingSuperPremium">#REF!</definedName>
    <definedName name="uu" hidden="1">#REF!</definedName>
    <definedName name="v" hidden="1">#REF!</definedName>
    <definedName name="Validation_List">OFFSET(#REF!,,,COUNTIF(#REF!,"?*"))</definedName>
    <definedName name="ValidationErrors">#REF!</definedName>
    <definedName name="ValidationErrors_2">#REF!</definedName>
    <definedName name="ValidationErrors_CW">#REF!</definedName>
    <definedName name="VEBA">#REF!</definedName>
    <definedName name="VEBAJV">#REF!</definedName>
    <definedName name="vlookup">#REF!</definedName>
    <definedName name="Volume">#REF!</definedName>
    <definedName name="VOMtoUNIT">#REF!</definedName>
    <definedName name="VVVVVVVV" hidden="1">#REF!</definedName>
    <definedName name="w">#REF!</definedName>
    <definedName name="wed" hidden="1">#REF!</definedName>
    <definedName name="week" localSheetId="10" hidden="1">{"Bread_Weekly",#N/A,FALSE,"Brand Bread";"Cake_Weekly",#N/A,FALSE,"Brand Cake";"Bread Return% Weekly",#N/A,FALSE,"BR Return%";"Cake Return% Weekly",#N/A,FALSE,"CK Return%"}</definedName>
    <definedName name="week" localSheetId="21" hidden="1">{"Bread_Weekly",#N/A,FALSE,"Brand Bread";"Cake_Weekly",#N/A,FALSE,"Brand Cake";"Bread Return% Weekly",#N/A,FALSE,"BR Return%";"Cake Return% Weekly",#N/A,FALSE,"CK Return%"}</definedName>
    <definedName name="week" localSheetId="3" hidden="1">{"Bread_Weekly",#N/A,FALSE,"Brand Bread";"Cake_Weekly",#N/A,FALSE,"Brand Cake";"Bread Return% Weekly",#N/A,FALSE,"BR Return%";"Cake Return% Weekly",#N/A,FALSE,"CK Return%"}</definedName>
    <definedName name="week" localSheetId="23" hidden="1">{"Bread_Weekly",#N/A,FALSE,"Brand Bread";"Cake_Weekly",#N/A,FALSE,"Brand Cake";"Bread Return% Weekly",#N/A,FALSE,"BR Return%";"Cake Return% Weekly",#N/A,FALSE,"CK Return%"}</definedName>
    <definedName name="week" localSheetId="15" hidden="1">{"Bread_Weekly",#N/A,FALSE,"Brand Bread";"Cake_Weekly",#N/A,FALSE,"Brand Cake";"Bread Return% Weekly",#N/A,FALSE,"BR Return%";"Cake Return% Weekly",#N/A,FALSE,"CK Return%"}</definedName>
    <definedName name="week" localSheetId="20" hidden="1">{"Bread_Weekly",#N/A,FALSE,"Brand Bread";"Cake_Weekly",#N/A,FALSE,"Brand Cake";"Bread Return% Weekly",#N/A,FALSE,"BR Return%";"Cake Return% Weekly",#N/A,FALSE,"CK Return%"}</definedName>
    <definedName name="week" localSheetId="16" hidden="1">{"Bread_Weekly",#N/A,FALSE,"Brand Bread";"Cake_Weekly",#N/A,FALSE,"Brand Cake";"Bread Return% Weekly",#N/A,FALSE,"BR Return%";"Cake Return% Weekly",#N/A,FALSE,"CK Return%"}</definedName>
    <definedName name="week" localSheetId="18" hidden="1">{"Bread_Weekly",#N/A,FALSE,"Brand Bread";"Cake_Weekly",#N/A,FALSE,"Brand Cake";"Bread Return% Weekly",#N/A,FALSE,"BR Return%";"Cake Return% Weekly",#N/A,FALSE,"CK Return%"}</definedName>
    <definedName name="week" localSheetId="26" hidden="1">{"Bread_Weekly",#N/A,FALSE,"Brand Bread";"Cake_Weekly",#N/A,FALSE,"Brand Cake";"Bread Return% Weekly",#N/A,FALSE,"BR Return%";"Cake Return% Weekly",#N/A,FALSE,"CK Return%"}</definedName>
    <definedName name="week" localSheetId="25" hidden="1">{"Bread_Weekly",#N/A,FALSE,"Brand Bread";"Cake_Weekly",#N/A,FALSE,"Brand Cake";"Bread Return% Weekly",#N/A,FALSE,"BR Return%";"Cake Return% Weekly",#N/A,FALSE,"CK Return%"}</definedName>
    <definedName name="week" localSheetId="12" hidden="1">{"Bread_Weekly",#N/A,FALSE,"Brand Bread";"Cake_Weekly",#N/A,FALSE,"Brand Cake";"Bread Return% Weekly",#N/A,FALSE,"BR Return%";"Cake Return% Weekly",#N/A,FALSE,"CK Return%"}</definedName>
    <definedName name="week" localSheetId="13" hidden="1">{"Bread_Weekly",#N/A,FALSE,"Brand Bread";"Cake_Weekly",#N/A,FALSE,"Brand Cake";"Bread Return% Weekly",#N/A,FALSE,"BR Return%";"Cake Return% Weekly",#N/A,FALSE,"CK Return%"}</definedName>
    <definedName name="week" localSheetId="1" hidden="1">{"Bread_Weekly",#N/A,FALSE,"Brand Bread";"Cake_Weekly",#N/A,FALSE,"Brand Cake";"Bread Return% Weekly",#N/A,FALSE,"BR Return%";"Cake Return% Weekly",#N/A,FALSE,"CK Return%"}</definedName>
    <definedName name="week" localSheetId="19" hidden="1">{"Bread_Weekly",#N/A,FALSE,"Brand Bread";"Cake_Weekly",#N/A,FALSE,"Brand Cake";"Bread Return% Weekly",#N/A,FALSE,"BR Return%";"Cake Return% Weekly",#N/A,FALSE,"CK Return%"}</definedName>
    <definedName name="week" localSheetId="11" hidden="1">{"Bread_Weekly",#N/A,FALSE,"Brand Bread";"Cake_Weekly",#N/A,FALSE,"Brand Cake";"Bread Return% Weekly",#N/A,FALSE,"BR Return%";"Cake Return% Weekly",#N/A,FALSE,"CK Return%"}</definedName>
    <definedName name="week" localSheetId="35" hidden="1">{"Bread_Weekly",#N/A,FALSE,"Brand Bread";"Cake_Weekly",#N/A,FALSE,"Brand Cake";"Bread Return% Weekly",#N/A,FALSE,"BR Return%";"Cake Return% Weekly",#N/A,FALSE,"CK Return%"}</definedName>
    <definedName name="week" localSheetId="17" hidden="1">{"Bread_Weekly",#N/A,FALSE,"Brand Bread";"Cake_Weekly",#N/A,FALSE,"Brand Cake";"Bread Return% Weekly",#N/A,FALSE,"BR Return%";"Cake Return% Weekly",#N/A,FALSE,"CK Return%"}</definedName>
    <definedName name="week" localSheetId="4" hidden="1">{"Bread_Weekly",#N/A,FALSE,"Brand Bread";"Cake_Weekly",#N/A,FALSE,"Brand Cake";"Bread Return% Weekly",#N/A,FALSE,"BR Return%";"Cake Return% Weekly",#N/A,FALSE,"CK Return%"}</definedName>
    <definedName name="week" localSheetId="27" hidden="1">{"Bread_Weekly",#N/A,FALSE,"Brand Bread";"Cake_Weekly",#N/A,FALSE,"Brand Cake";"Bread Return% Weekly",#N/A,FALSE,"BR Return%";"Cake Return% Weekly",#N/A,FALSE,"CK Return%"}</definedName>
    <definedName name="week" hidden="1">{"Bread_Weekly",#N/A,FALSE,"Brand Bread";"Cake_Weekly",#N/A,FALSE,"Brand Cake";"Bread Return% Weekly",#N/A,FALSE,"BR Return%";"Cake Return% Weekly",#N/A,FALSE,"CK Return%"}</definedName>
    <definedName name="WEEK1BANKONE">#REF!</definedName>
    <definedName name="WEEK2BANKONE">#REF!</definedName>
    <definedName name="WEEK3BANKONE">#REF!</definedName>
    <definedName name="WEEK4BANKONE">#REF!</definedName>
    <definedName name="weekly" localSheetId="10" hidden="1">{"Weekly Units",#N/A,FALSE,"Tables";"Weekly Net Sales",#N/A,FALSE,"Tables";"Weekly PPU",#N/A,FALSE,"Tables";"Weekly Return%",#N/A,FALSE,"Tables"}</definedName>
    <definedName name="weekly" localSheetId="21" hidden="1">{"Weekly Units",#N/A,FALSE,"Tables";"Weekly Net Sales",#N/A,FALSE,"Tables";"Weekly PPU",#N/A,FALSE,"Tables";"Weekly Return%",#N/A,FALSE,"Tables"}</definedName>
    <definedName name="weekly" localSheetId="3" hidden="1">{"Weekly Units",#N/A,FALSE,"Tables";"Weekly Net Sales",#N/A,FALSE,"Tables";"Weekly PPU",#N/A,FALSE,"Tables";"Weekly Return%",#N/A,FALSE,"Tables"}</definedName>
    <definedName name="weekly" localSheetId="23" hidden="1">{"Weekly Units",#N/A,FALSE,"Tables";"Weekly Net Sales",#N/A,FALSE,"Tables";"Weekly PPU",#N/A,FALSE,"Tables";"Weekly Return%",#N/A,FALSE,"Tables"}</definedName>
    <definedName name="weekly" localSheetId="15" hidden="1">{"Weekly Units",#N/A,FALSE,"Tables";"Weekly Net Sales",#N/A,FALSE,"Tables";"Weekly PPU",#N/A,FALSE,"Tables";"Weekly Return%",#N/A,FALSE,"Tables"}</definedName>
    <definedName name="weekly" localSheetId="20" hidden="1">{"Weekly Units",#N/A,FALSE,"Tables";"Weekly Net Sales",#N/A,FALSE,"Tables";"Weekly PPU",#N/A,FALSE,"Tables";"Weekly Return%",#N/A,FALSE,"Tables"}</definedName>
    <definedName name="weekly" localSheetId="16" hidden="1">{"Weekly Units",#N/A,FALSE,"Tables";"Weekly Net Sales",#N/A,FALSE,"Tables";"Weekly PPU",#N/A,FALSE,"Tables";"Weekly Return%",#N/A,FALSE,"Tables"}</definedName>
    <definedName name="weekly" localSheetId="18" hidden="1">{"Weekly Units",#N/A,FALSE,"Tables";"Weekly Net Sales",#N/A,FALSE,"Tables";"Weekly PPU",#N/A,FALSE,"Tables";"Weekly Return%",#N/A,FALSE,"Tables"}</definedName>
    <definedName name="weekly" localSheetId="26" hidden="1">{"Weekly Units",#N/A,FALSE,"Tables";"Weekly Net Sales",#N/A,FALSE,"Tables";"Weekly PPU",#N/A,FALSE,"Tables";"Weekly Return%",#N/A,FALSE,"Tables"}</definedName>
    <definedName name="weekly" localSheetId="25" hidden="1">{"Weekly Units",#N/A,FALSE,"Tables";"Weekly Net Sales",#N/A,FALSE,"Tables";"Weekly PPU",#N/A,FALSE,"Tables";"Weekly Return%",#N/A,FALSE,"Tables"}</definedName>
    <definedName name="weekly" localSheetId="12" hidden="1">{"Weekly Units",#N/A,FALSE,"Tables";"Weekly Net Sales",#N/A,FALSE,"Tables";"Weekly PPU",#N/A,FALSE,"Tables";"Weekly Return%",#N/A,FALSE,"Tables"}</definedName>
    <definedName name="weekly" localSheetId="13" hidden="1">{"Weekly Units",#N/A,FALSE,"Tables";"Weekly Net Sales",#N/A,FALSE,"Tables";"Weekly PPU",#N/A,FALSE,"Tables";"Weekly Return%",#N/A,FALSE,"Tables"}</definedName>
    <definedName name="weekly" localSheetId="1" hidden="1">{"Weekly Units",#N/A,FALSE,"Tables";"Weekly Net Sales",#N/A,FALSE,"Tables";"Weekly PPU",#N/A,FALSE,"Tables";"Weekly Return%",#N/A,FALSE,"Tables"}</definedName>
    <definedName name="weekly" localSheetId="19" hidden="1">{"Weekly Units",#N/A,FALSE,"Tables";"Weekly Net Sales",#N/A,FALSE,"Tables";"Weekly PPU",#N/A,FALSE,"Tables";"Weekly Return%",#N/A,FALSE,"Tables"}</definedName>
    <definedName name="weekly" localSheetId="11" hidden="1">{"Weekly Units",#N/A,FALSE,"Tables";"Weekly Net Sales",#N/A,FALSE,"Tables";"Weekly PPU",#N/A,FALSE,"Tables";"Weekly Return%",#N/A,FALSE,"Tables"}</definedName>
    <definedName name="weekly" localSheetId="35" hidden="1">{"Weekly Units",#N/A,FALSE,"Tables";"Weekly Net Sales",#N/A,FALSE,"Tables";"Weekly PPU",#N/A,FALSE,"Tables";"Weekly Return%",#N/A,FALSE,"Tables"}</definedName>
    <definedName name="weekly" localSheetId="17" hidden="1">{"Weekly Units",#N/A,FALSE,"Tables";"Weekly Net Sales",#N/A,FALSE,"Tables";"Weekly PPU",#N/A,FALSE,"Tables";"Weekly Return%",#N/A,FALSE,"Tables"}</definedName>
    <definedName name="weekly" localSheetId="4" hidden="1">{"Weekly Units",#N/A,FALSE,"Tables";"Weekly Net Sales",#N/A,FALSE,"Tables";"Weekly PPU",#N/A,FALSE,"Tables";"Weekly Return%",#N/A,FALSE,"Tables"}</definedName>
    <definedName name="weekly" localSheetId="27" hidden="1">{"Weekly Units",#N/A,FALSE,"Tables";"Weekly Net Sales",#N/A,FALSE,"Tables";"Weekly PPU",#N/A,FALSE,"Tables";"Weekly Return%",#N/A,FALSE,"Tables"}</definedName>
    <definedName name="weekly" hidden="1">{"Weekly Units",#N/A,FALSE,"Tables";"Weekly Net Sales",#N/A,FALSE,"Tables";"Weekly PPU",#N/A,FALSE,"Tables";"Weekly Return%",#N/A,FALSE,"Tables"}</definedName>
    <definedName name="WIRE1">#REF!</definedName>
    <definedName name="WIRE2">#REF!</definedName>
    <definedName name="WIRE3">#REF!</definedName>
    <definedName name="Work_Order_Request_Id">#REF!</definedName>
    <definedName name="wrn.all" localSheetId="10" hidden="1">{"model",#N/A,TRUE,"Model";"capital",#N/A,TRUE,"Capital";"o and m",#N/A,TRUE,"O&amp;M"}</definedName>
    <definedName name="wrn.all" localSheetId="21" hidden="1">{"model",#N/A,TRUE,"Model";"capital",#N/A,TRUE,"Capital";"o and m",#N/A,TRUE,"O&amp;M"}</definedName>
    <definedName name="wrn.all" localSheetId="3" hidden="1">{"model",#N/A,TRUE,"Model";"capital",#N/A,TRUE,"Capital";"o and m",#N/A,TRUE,"O&amp;M"}</definedName>
    <definedName name="wrn.all" localSheetId="23" hidden="1">{"model",#N/A,TRUE,"Model";"capital",#N/A,TRUE,"Capital";"o and m",#N/A,TRUE,"O&amp;M"}</definedName>
    <definedName name="wrn.all" localSheetId="15" hidden="1">{"model",#N/A,TRUE,"Model";"capital",#N/A,TRUE,"Capital";"o and m",#N/A,TRUE,"O&amp;M"}</definedName>
    <definedName name="wrn.all" localSheetId="20" hidden="1">{"model",#N/A,TRUE,"Model";"capital",#N/A,TRUE,"Capital";"o and m",#N/A,TRUE,"O&amp;M"}</definedName>
    <definedName name="wrn.all" localSheetId="16" hidden="1">{"model",#N/A,TRUE,"Model";"capital",#N/A,TRUE,"Capital";"o and m",#N/A,TRUE,"O&amp;M"}</definedName>
    <definedName name="wrn.all" localSheetId="18" hidden="1">{"model",#N/A,TRUE,"Model";"capital",#N/A,TRUE,"Capital";"o and m",#N/A,TRUE,"O&amp;M"}</definedName>
    <definedName name="wrn.all" localSheetId="26" hidden="1">{"model",#N/A,TRUE,"Model";"capital",#N/A,TRUE,"Capital";"o and m",#N/A,TRUE,"O&amp;M"}</definedName>
    <definedName name="wrn.all" localSheetId="25" hidden="1">{"model",#N/A,TRUE,"Model";"capital",#N/A,TRUE,"Capital";"o and m",#N/A,TRUE,"O&amp;M"}</definedName>
    <definedName name="wrn.all" localSheetId="12" hidden="1">{"model",#N/A,TRUE,"Model";"capital",#N/A,TRUE,"Capital";"o and m",#N/A,TRUE,"O&amp;M"}</definedName>
    <definedName name="wrn.all" localSheetId="13" hidden="1">{"model",#N/A,TRUE,"Model";"capital",#N/A,TRUE,"Capital";"o and m",#N/A,TRUE,"O&amp;M"}</definedName>
    <definedName name="wrn.all" localSheetId="1" hidden="1">{"model",#N/A,TRUE,"Model";"capital",#N/A,TRUE,"Capital";"o and m",#N/A,TRUE,"O&amp;M"}</definedName>
    <definedName name="wrn.all" localSheetId="19" hidden="1">{"model",#N/A,TRUE,"Model";"capital",#N/A,TRUE,"Capital";"o and m",#N/A,TRUE,"O&amp;M"}</definedName>
    <definedName name="wrn.all" localSheetId="11" hidden="1">{"model",#N/A,TRUE,"Model";"capital",#N/A,TRUE,"Capital";"o and m",#N/A,TRUE,"O&amp;M"}</definedName>
    <definedName name="wrn.all" localSheetId="35" hidden="1">{"model",#N/A,TRUE,"Model";"capital",#N/A,TRUE,"Capital";"o and m",#N/A,TRUE,"O&amp;M"}</definedName>
    <definedName name="wrn.all" localSheetId="17" hidden="1">{"model",#N/A,TRUE,"Model";"capital",#N/A,TRUE,"Capital";"o and m",#N/A,TRUE,"O&amp;M"}</definedName>
    <definedName name="wrn.all" localSheetId="4" hidden="1">{"model",#N/A,TRUE,"Model";"capital",#N/A,TRUE,"Capital";"o and m",#N/A,TRUE,"O&amp;M"}</definedName>
    <definedName name="wrn.all" localSheetId="27" hidden="1">{"model",#N/A,TRUE,"Model";"capital",#N/A,TRUE,"Capital";"o and m",#N/A,TRUE,"O&amp;M"}</definedName>
    <definedName name="wrn.all" hidden="1">{"model",#N/A,TRUE,"Model";"capital",#N/A,TRUE,"Capital";"o and m",#N/A,TRUE,"O&amp;M"}</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ude." localSheetId="10" hidden="1">{"current1",#N/A,FALSE,"CRUDE";"current2",#N/A,FALSE,"CRUDE";"CONSTANT",#N/A,FALSE,"CRUDE"}</definedName>
    <definedName name="wrn.crude." localSheetId="21" hidden="1">{"current1",#N/A,FALSE,"CRUDE";"current2",#N/A,FALSE,"CRUDE";"CONSTANT",#N/A,FALSE,"CRUDE"}</definedName>
    <definedName name="wrn.crude." localSheetId="3" hidden="1">{"current1",#N/A,FALSE,"CRUDE";"current2",#N/A,FALSE,"CRUDE";"CONSTANT",#N/A,FALSE,"CRUDE"}</definedName>
    <definedName name="wrn.crude." localSheetId="23" hidden="1">{"current1",#N/A,FALSE,"CRUDE";"current2",#N/A,FALSE,"CRUDE";"CONSTANT",#N/A,FALSE,"CRUDE"}</definedName>
    <definedName name="wrn.crude." localSheetId="15" hidden="1">{"current1",#N/A,FALSE,"CRUDE";"current2",#N/A,FALSE,"CRUDE";"CONSTANT",#N/A,FALSE,"CRUDE"}</definedName>
    <definedName name="wrn.crude." localSheetId="20" hidden="1">{"current1",#N/A,FALSE,"CRUDE";"current2",#N/A,FALSE,"CRUDE";"CONSTANT",#N/A,FALSE,"CRUDE"}</definedName>
    <definedName name="wrn.crude." localSheetId="16" hidden="1">{"current1",#N/A,FALSE,"CRUDE";"current2",#N/A,FALSE,"CRUDE";"CONSTANT",#N/A,FALSE,"CRUDE"}</definedName>
    <definedName name="wrn.crude." localSheetId="18" hidden="1">{"current1",#N/A,FALSE,"CRUDE";"current2",#N/A,FALSE,"CRUDE";"CONSTANT",#N/A,FALSE,"CRUDE"}</definedName>
    <definedName name="wrn.crude." localSheetId="26" hidden="1">{"current1",#N/A,FALSE,"CRUDE";"current2",#N/A,FALSE,"CRUDE";"CONSTANT",#N/A,FALSE,"CRUDE"}</definedName>
    <definedName name="wrn.crude." localSheetId="25" hidden="1">{"current1",#N/A,FALSE,"CRUDE";"current2",#N/A,FALSE,"CRUDE";"CONSTANT",#N/A,FALSE,"CRUDE"}</definedName>
    <definedName name="wrn.crude." localSheetId="12" hidden="1">{"current1",#N/A,FALSE,"CRUDE";"current2",#N/A,FALSE,"CRUDE";"CONSTANT",#N/A,FALSE,"CRUDE"}</definedName>
    <definedName name="wrn.crude." localSheetId="13" hidden="1">{"current1",#N/A,FALSE,"CRUDE";"current2",#N/A,FALSE,"CRUDE";"CONSTANT",#N/A,FALSE,"CRUDE"}</definedName>
    <definedName name="wrn.crude." localSheetId="1" hidden="1">{"current1",#N/A,FALSE,"CRUDE";"current2",#N/A,FALSE,"CRUDE";"CONSTANT",#N/A,FALSE,"CRUDE"}</definedName>
    <definedName name="wrn.crude." localSheetId="19" hidden="1">{"current1",#N/A,FALSE,"CRUDE";"current2",#N/A,FALSE,"CRUDE";"CONSTANT",#N/A,FALSE,"CRUDE"}</definedName>
    <definedName name="wrn.crude." localSheetId="11" hidden="1">{"current1",#N/A,FALSE,"CRUDE";"current2",#N/A,FALSE,"CRUDE";"CONSTANT",#N/A,FALSE,"CRUDE"}</definedName>
    <definedName name="wrn.crude." localSheetId="35" hidden="1">{"current1",#N/A,FALSE,"CRUDE";"current2",#N/A,FALSE,"CRUDE";"CONSTANT",#N/A,FALSE,"CRUDE"}</definedName>
    <definedName name="wrn.crude." localSheetId="17" hidden="1">{"current1",#N/A,FALSE,"CRUDE";"current2",#N/A,FALSE,"CRUDE";"CONSTANT",#N/A,FALSE,"CRUDE"}</definedName>
    <definedName name="wrn.crude." localSheetId="4" hidden="1">{"current1",#N/A,FALSE,"CRUDE";"current2",#N/A,FALSE,"CRUDE";"CONSTANT",#N/A,FALSE,"CRUDE"}</definedName>
    <definedName name="wrn.crude." localSheetId="27" hidden="1">{"current1",#N/A,FALSE,"CRUDE";"current2",#N/A,FALSE,"CRUDE";"CONSTANT",#N/A,FALSE,"CRUDE"}</definedName>
    <definedName name="wrn.crude." hidden="1">{"current1",#N/A,FALSE,"CRUDE";"current2",#N/A,FALSE,"CRUDE";"CONSTANT",#N/A,FALSE,"CRUDE"}</definedName>
    <definedName name="wrn.CRUDE1." localSheetId="10"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0"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6"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6"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2"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9"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dcf1" localSheetId="10" hidden="1">{"mgmt forecast",#N/A,FALSE,"Mgmt Forecast";"dcf table",#N/A,FALSE,"Mgmt Forecast";"sensitivity",#N/A,FALSE,"Mgmt Forecast";"table inputs",#N/A,FALSE,"Mgmt Forecast";"calculations",#N/A,FALSE,"Mgmt Forecast"}</definedName>
    <definedName name="Wrn.dcf1" localSheetId="21" hidden="1">{"mgmt forecast",#N/A,FALSE,"Mgmt Forecast";"dcf table",#N/A,FALSE,"Mgmt Forecast";"sensitivity",#N/A,FALSE,"Mgmt Forecast";"table inputs",#N/A,FALSE,"Mgmt Forecast";"calculations",#N/A,FALSE,"Mgmt Forecast"}</definedName>
    <definedName name="Wrn.dcf1" localSheetId="3" hidden="1">{"mgmt forecast",#N/A,FALSE,"Mgmt Forecast";"dcf table",#N/A,FALSE,"Mgmt Forecast";"sensitivity",#N/A,FALSE,"Mgmt Forecast";"table inputs",#N/A,FALSE,"Mgmt Forecast";"calculations",#N/A,FALSE,"Mgmt Forecast"}</definedName>
    <definedName name="Wrn.dcf1" localSheetId="23" hidden="1">{"mgmt forecast",#N/A,FALSE,"Mgmt Forecast";"dcf table",#N/A,FALSE,"Mgmt Forecast";"sensitivity",#N/A,FALSE,"Mgmt Forecast";"table inputs",#N/A,FALSE,"Mgmt Forecast";"calculations",#N/A,FALSE,"Mgmt Forecast"}</definedName>
    <definedName name="Wrn.dcf1" localSheetId="15" hidden="1">{"mgmt forecast",#N/A,FALSE,"Mgmt Forecast";"dcf table",#N/A,FALSE,"Mgmt Forecast";"sensitivity",#N/A,FALSE,"Mgmt Forecast";"table inputs",#N/A,FALSE,"Mgmt Forecast";"calculations",#N/A,FALSE,"Mgmt Forecast"}</definedName>
    <definedName name="Wrn.dcf1" localSheetId="20" hidden="1">{"mgmt forecast",#N/A,FALSE,"Mgmt Forecast";"dcf table",#N/A,FALSE,"Mgmt Forecast";"sensitivity",#N/A,FALSE,"Mgmt Forecast";"table inputs",#N/A,FALSE,"Mgmt Forecast";"calculations",#N/A,FALSE,"Mgmt Forecast"}</definedName>
    <definedName name="Wrn.dcf1" localSheetId="16" hidden="1">{"mgmt forecast",#N/A,FALSE,"Mgmt Forecast";"dcf table",#N/A,FALSE,"Mgmt Forecast";"sensitivity",#N/A,FALSE,"Mgmt Forecast";"table inputs",#N/A,FALSE,"Mgmt Forecast";"calculations",#N/A,FALSE,"Mgmt Forecast"}</definedName>
    <definedName name="Wrn.dcf1" localSheetId="18" hidden="1">{"mgmt forecast",#N/A,FALSE,"Mgmt Forecast";"dcf table",#N/A,FALSE,"Mgmt Forecast";"sensitivity",#N/A,FALSE,"Mgmt Forecast";"table inputs",#N/A,FALSE,"Mgmt Forecast";"calculations",#N/A,FALSE,"Mgmt Forecast"}</definedName>
    <definedName name="Wrn.dcf1" localSheetId="26" hidden="1">{"mgmt forecast",#N/A,FALSE,"Mgmt Forecast";"dcf table",#N/A,FALSE,"Mgmt Forecast";"sensitivity",#N/A,FALSE,"Mgmt Forecast";"table inputs",#N/A,FALSE,"Mgmt Forecast";"calculations",#N/A,FALSE,"Mgmt Forecast"}</definedName>
    <definedName name="Wrn.dcf1" localSheetId="25" hidden="1">{"mgmt forecast",#N/A,FALSE,"Mgmt Forecast";"dcf table",#N/A,FALSE,"Mgmt Forecast";"sensitivity",#N/A,FALSE,"Mgmt Forecast";"table inputs",#N/A,FALSE,"Mgmt Forecast";"calculations",#N/A,FALSE,"Mgmt Forecast"}</definedName>
    <definedName name="Wrn.dcf1" localSheetId="12" hidden="1">{"mgmt forecast",#N/A,FALSE,"Mgmt Forecast";"dcf table",#N/A,FALSE,"Mgmt Forecast";"sensitivity",#N/A,FALSE,"Mgmt Forecast";"table inputs",#N/A,FALSE,"Mgmt Forecast";"calculations",#N/A,FALSE,"Mgmt Forecast"}</definedName>
    <definedName name="Wrn.dcf1" localSheetId="13" hidden="1">{"mgmt forecast",#N/A,FALSE,"Mgmt Forecast";"dcf table",#N/A,FALSE,"Mgmt Forecast";"sensitivity",#N/A,FALSE,"Mgmt Forecast";"table inputs",#N/A,FALSE,"Mgmt Forecast";"calculations",#N/A,FALSE,"Mgmt Forecast"}</definedName>
    <definedName name="Wrn.dcf1" localSheetId="1" hidden="1">{"mgmt forecast",#N/A,FALSE,"Mgmt Forecast";"dcf table",#N/A,FALSE,"Mgmt Forecast";"sensitivity",#N/A,FALSE,"Mgmt Forecast";"table inputs",#N/A,FALSE,"Mgmt Forecast";"calculations",#N/A,FALSE,"Mgmt Forecast"}</definedName>
    <definedName name="Wrn.dcf1" localSheetId="19" hidden="1">{"mgmt forecast",#N/A,FALSE,"Mgmt Forecast";"dcf table",#N/A,FALSE,"Mgmt Forecast";"sensitivity",#N/A,FALSE,"Mgmt Forecast";"table inputs",#N/A,FALSE,"Mgmt Forecast";"calculations",#N/A,FALSE,"Mgmt Forecast"}</definedName>
    <definedName name="Wrn.dcf1" localSheetId="11" hidden="1">{"mgmt forecast",#N/A,FALSE,"Mgmt Forecast";"dcf table",#N/A,FALSE,"Mgmt Forecast";"sensitivity",#N/A,FALSE,"Mgmt Forecast";"table inputs",#N/A,FALSE,"Mgmt Forecast";"calculations",#N/A,FALSE,"Mgmt Forecast"}</definedName>
    <definedName name="Wrn.dcf1" localSheetId="35" hidden="1">{"mgmt forecast",#N/A,FALSE,"Mgmt Forecast";"dcf table",#N/A,FALSE,"Mgmt Forecast";"sensitivity",#N/A,FALSE,"Mgmt Forecast";"table inputs",#N/A,FALSE,"Mgmt Forecast";"calculations",#N/A,FALSE,"Mgmt Forecast"}</definedName>
    <definedName name="Wrn.dcf1" localSheetId="17" hidden="1">{"mgmt forecast",#N/A,FALSE,"Mgmt Forecast";"dcf table",#N/A,FALSE,"Mgmt Forecast";"sensitivity",#N/A,FALSE,"Mgmt Forecast";"table inputs",#N/A,FALSE,"Mgmt Forecast";"calculations",#N/A,FALSE,"Mgmt Forecast"}</definedName>
    <definedName name="Wrn.dcf1" localSheetId="4" hidden="1">{"mgmt forecast",#N/A,FALSE,"Mgmt Forecast";"dcf table",#N/A,FALSE,"Mgmt Forecast";"sensitivity",#N/A,FALSE,"Mgmt Forecast";"table inputs",#N/A,FALSE,"Mgmt Forecast";"calculations",#N/A,FALSE,"Mgmt Forecast"}</definedName>
    <definedName name="Wrn.dcf1" localSheetId="27" hidden="1">{"mgmt forecast",#N/A,FALSE,"Mgmt Forecast";"dcf table",#N/A,FALSE,"Mgmt Forecast";"sensitivity",#N/A,FALSE,"Mgmt Forecast";"table inputs",#N/A,FALSE,"Mgmt Forecast";"calculations",#N/A,FALSE,"Mgmt Forecast"}</definedName>
    <definedName name="Wrn.dcf1" hidden="1">{"mgmt forecast",#N/A,FALSE,"Mgmt Forecast";"dcf table",#N/A,FALSE,"Mgmt Forecast";"sensitivity",#N/A,FALSE,"Mgmt Forecast";"table inputs",#N/A,FALSE,"Mgmt Forecast";"calculations",#N/A,FALSE,"Mgmt Forecast"}</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Graphs._.PTD." localSheetId="10" hidden="1">{"Bread_PTD",#N/A,FALSE,"Brand Bread";"Cake_PTD",#N/A,FALSE,"Brand Cake";"Bread Return% PTD",#N/A,FALSE,"BR Return%";"Cake Return% PTD",#N/A,FALSE,"CK Return%"}</definedName>
    <definedName name="wrn.Graphs._.PTD." localSheetId="21" hidden="1">{"Bread_PTD",#N/A,FALSE,"Brand Bread";"Cake_PTD",#N/A,FALSE,"Brand Cake";"Bread Return% PTD",#N/A,FALSE,"BR Return%";"Cake Return% PTD",#N/A,FALSE,"CK Return%"}</definedName>
    <definedName name="wrn.Graphs._.PTD." localSheetId="3" hidden="1">{"Bread_PTD",#N/A,FALSE,"Brand Bread";"Cake_PTD",#N/A,FALSE,"Brand Cake";"Bread Return% PTD",#N/A,FALSE,"BR Return%";"Cake Return% PTD",#N/A,FALSE,"CK Return%"}</definedName>
    <definedName name="wrn.Graphs._.PTD." localSheetId="23" hidden="1">{"Bread_PTD",#N/A,FALSE,"Brand Bread";"Cake_PTD",#N/A,FALSE,"Brand Cake";"Bread Return% PTD",#N/A,FALSE,"BR Return%";"Cake Return% PTD",#N/A,FALSE,"CK Return%"}</definedName>
    <definedName name="wrn.Graphs._.PTD." localSheetId="15" hidden="1">{"Bread_PTD",#N/A,FALSE,"Brand Bread";"Cake_PTD",#N/A,FALSE,"Brand Cake";"Bread Return% PTD",#N/A,FALSE,"BR Return%";"Cake Return% PTD",#N/A,FALSE,"CK Return%"}</definedName>
    <definedName name="wrn.Graphs._.PTD." localSheetId="20" hidden="1">{"Bread_PTD",#N/A,FALSE,"Brand Bread";"Cake_PTD",#N/A,FALSE,"Brand Cake";"Bread Return% PTD",#N/A,FALSE,"BR Return%";"Cake Return% PTD",#N/A,FALSE,"CK Return%"}</definedName>
    <definedName name="wrn.Graphs._.PTD." localSheetId="16" hidden="1">{"Bread_PTD",#N/A,FALSE,"Brand Bread";"Cake_PTD",#N/A,FALSE,"Brand Cake";"Bread Return% PTD",#N/A,FALSE,"BR Return%";"Cake Return% PTD",#N/A,FALSE,"CK Return%"}</definedName>
    <definedName name="wrn.Graphs._.PTD." localSheetId="18" hidden="1">{"Bread_PTD",#N/A,FALSE,"Brand Bread";"Cake_PTD",#N/A,FALSE,"Brand Cake";"Bread Return% PTD",#N/A,FALSE,"BR Return%";"Cake Return% PTD",#N/A,FALSE,"CK Return%"}</definedName>
    <definedName name="wrn.Graphs._.PTD." localSheetId="26" hidden="1">{"Bread_PTD",#N/A,FALSE,"Brand Bread";"Cake_PTD",#N/A,FALSE,"Brand Cake";"Bread Return% PTD",#N/A,FALSE,"BR Return%";"Cake Return% PTD",#N/A,FALSE,"CK Return%"}</definedName>
    <definedName name="wrn.Graphs._.PTD." localSheetId="25" hidden="1">{"Bread_PTD",#N/A,FALSE,"Brand Bread";"Cake_PTD",#N/A,FALSE,"Brand Cake";"Bread Return% PTD",#N/A,FALSE,"BR Return%";"Cake Return% PTD",#N/A,FALSE,"CK Return%"}</definedName>
    <definedName name="wrn.Graphs._.PTD." localSheetId="12" hidden="1">{"Bread_PTD",#N/A,FALSE,"Brand Bread";"Cake_PTD",#N/A,FALSE,"Brand Cake";"Bread Return% PTD",#N/A,FALSE,"BR Return%";"Cake Return% PTD",#N/A,FALSE,"CK Return%"}</definedName>
    <definedName name="wrn.Graphs._.PTD." localSheetId="13" hidden="1">{"Bread_PTD",#N/A,FALSE,"Brand Bread";"Cake_PTD",#N/A,FALSE,"Brand Cake";"Bread Return% PTD",#N/A,FALSE,"BR Return%";"Cake Return% PTD",#N/A,FALSE,"CK Return%"}</definedName>
    <definedName name="wrn.Graphs._.PTD." localSheetId="1" hidden="1">{"Bread_PTD",#N/A,FALSE,"Brand Bread";"Cake_PTD",#N/A,FALSE,"Brand Cake";"Bread Return% PTD",#N/A,FALSE,"BR Return%";"Cake Return% PTD",#N/A,FALSE,"CK Return%"}</definedName>
    <definedName name="wrn.Graphs._.PTD." localSheetId="19" hidden="1">{"Bread_PTD",#N/A,FALSE,"Brand Bread";"Cake_PTD",#N/A,FALSE,"Brand Cake";"Bread Return% PTD",#N/A,FALSE,"BR Return%";"Cake Return% PTD",#N/A,FALSE,"CK Return%"}</definedName>
    <definedName name="wrn.Graphs._.PTD." localSheetId="11" hidden="1">{"Bread_PTD",#N/A,FALSE,"Brand Bread";"Cake_PTD",#N/A,FALSE,"Brand Cake";"Bread Return% PTD",#N/A,FALSE,"BR Return%";"Cake Return% PTD",#N/A,FALSE,"CK Return%"}</definedName>
    <definedName name="wrn.Graphs._.PTD." localSheetId="35" hidden="1">{"Bread_PTD",#N/A,FALSE,"Brand Bread";"Cake_PTD",#N/A,FALSE,"Brand Cake";"Bread Return% PTD",#N/A,FALSE,"BR Return%";"Cake Return% PTD",#N/A,FALSE,"CK Return%"}</definedName>
    <definedName name="wrn.Graphs._.PTD." localSheetId="17" hidden="1">{"Bread_PTD",#N/A,FALSE,"Brand Bread";"Cake_PTD",#N/A,FALSE,"Brand Cake";"Bread Return% PTD",#N/A,FALSE,"BR Return%";"Cake Return% PTD",#N/A,FALSE,"CK Return%"}</definedName>
    <definedName name="wrn.Graphs._.PTD." localSheetId="4" hidden="1">{"Bread_PTD",#N/A,FALSE,"Brand Bread";"Cake_PTD",#N/A,FALSE,"Brand Cake";"Bread Return% PTD",#N/A,FALSE,"BR Return%";"Cake Return% PTD",#N/A,FALSE,"CK Return%"}</definedName>
    <definedName name="wrn.Graphs._.PTD." localSheetId="27" hidden="1">{"Bread_PTD",#N/A,FALSE,"Brand Bread";"Cake_PTD",#N/A,FALSE,"Brand Cake";"Bread Return% PTD",#N/A,FALSE,"BR Return%";"Cake Return% PTD",#N/A,FALSE,"CK Return%"}</definedName>
    <definedName name="wrn.Graphs._.PTD." hidden="1">{"Bread_PTD",#N/A,FALSE,"Brand Bread";"Cake_PTD",#N/A,FALSE,"Brand Cake";"Bread Return% PTD",#N/A,FALSE,"BR Return%";"Cake Return% PTD",#N/A,FALSE,"CK Return%"}</definedName>
    <definedName name="wrn.Graphs._.PTD1" localSheetId="10" hidden="1">{"Bread_PTD",#N/A,FALSE,"Brand Bread";"Cake_PTD",#N/A,FALSE,"Brand Cake";"Bread Return% PTD",#N/A,FALSE,"BR Return%";"Cake Return% PTD",#N/A,FALSE,"CK Return%"}</definedName>
    <definedName name="wrn.Graphs._.PTD1" localSheetId="21" hidden="1">{"Bread_PTD",#N/A,FALSE,"Brand Bread";"Cake_PTD",#N/A,FALSE,"Brand Cake";"Bread Return% PTD",#N/A,FALSE,"BR Return%";"Cake Return% PTD",#N/A,FALSE,"CK Return%"}</definedName>
    <definedName name="wrn.Graphs._.PTD1" localSheetId="3" hidden="1">{"Bread_PTD",#N/A,FALSE,"Brand Bread";"Cake_PTD",#N/A,FALSE,"Brand Cake";"Bread Return% PTD",#N/A,FALSE,"BR Return%";"Cake Return% PTD",#N/A,FALSE,"CK Return%"}</definedName>
    <definedName name="wrn.Graphs._.PTD1" localSheetId="23" hidden="1">{"Bread_PTD",#N/A,FALSE,"Brand Bread";"Cake_PTD",#N/A,FALSE,"Brand Cake";"Bread Return% PTD",#N/A,FALSE,"BR Return%";"Cake Return% PTD",#N/A,FALSE,"CK Return%"}</definedName>
    <definedName name="wrn.Graphs._.PTD1" localSheetId="15" hidden="1">{"Bread_PTD",#N/A,FALSE,"Brand Bread";"Cake_PTD",#N/A,FALSE,"Brand Cake";"Bread Return% PTD",#N/A,FALSE,"BR Return%";"Cake Return% PTD",#N/A,FALSE,"CK Return%"}</definedName>
    <definedName name="wrn.Graphs._.PTD1" localSheetId="20" hidden="1">{"Bread_PTD",#N/A,FALSE,"Brand Bread";"Cake_PTD",#N/A,FALSE,"Brand Cake";"Bread Return% PTD",#N/A,FALSE,"BR Return%";"Cake Return% PTD",#N/A,FALSE,"CK Return%"}</definedName>
    <definedName name="wrn.Graphs._.PTD1" localSheetId="16" hidden="1">{"Bread_PTD",#N/A,FALSE,"Brand Bread";"Cake_PTD",#N/A,FALSE,"Brand Cake";"Bread Return% PTD",#N/A,FALSE,"BR Return%";"Cake Return% PTD",#N/A,FALSE,"CK Return%"}</definedName>
    <definedName name="wrn.Graphs._.PTD1" localSheetId="18" hidden="1">{"Bread_PTD",#N/A,FALSE,"Brand Bread";"Cake_PTD",#N/A,FALSE,"Brand Cake";"Bread Return% PTD",#N/A,FALSE,"BR Return%";"Cake Return% PTD",#N/A,FALSE,"CK Return%"}</definedName>
    <definedName name="wrn.Graphs._.PTD1" localSheetId="26" hidden="1">{"Bread_PTD",#N/A,FALSE,"Brand Bread";"Cake_PTD",#N/A,FALSE,"Brand Cake";"Bread Return% PTD",#N/A,FALSE,"BR Return%";"Cake Return% PTD",#N/A,FALSE,"CK Return%"}</definedName>
    <definedName name="wrn.Graphs._.PTD1" localSheetId="25" hidden="1">{"Bread_PTD",#N/A,FALSE,"Brand Bread";"Cake_PTD",#N/A,FALSE,"Brand Cake";"Bread Return% PTD",#N/A,FALSE,"BR Return%";"Cake Return% PTD",#N/A,FALSE,"CK Return%"}</definedName>
    <definedName name="wrn.Graphs._.PTD1" localSheetId="12" hidden="1">{"Bread_PTD",#N/A,FALSE,"Brand Bread";"Cake_PTD",#N/A,FALSE,"Brand Cake";"Bread Return% PTD",#N/A,FALSE,"BR Return%";"Cake Return% PTD",#N/A,FALSE,"CK Return%"}</definedName>
    <definedName name="wrn.Graphs._.PTD1" localSheetId="13" hidden="1">{"Bread_PTD",#N/A,FALSE,"Brand Bread";"Cake_PTD",#N/A,FALSE,"Brand Cake";"Bread Return% PTD",#N/A,FALSE,"BR Return%";"Cake Return% PTD",#N/A,FALSE,"CK Return%"}</definedName>
    <definedName name="wrn.Graphs._.PTD1" localSheetId="1" hidden="1">{"Bread_PTD",#N/A,FALSE,"Brand Bread";"Cake_PTD",#N/A,FALSE,"Brand Cake";"Bread Return% PTD",#N/A,FALSE,"BR Return%";"Cake Return% PTD",#N/A,FALSE,"CK Return%"}</definedName>
    <definedName name="wrn.Graphs._.PTD1" localSheetId="19" hidden="1">{"Bread_PTD",#N/A,FALSE,"Brand Bread";"Cake_PTD",#N/A,FALSE,"Brand Cake";"Bread Return% PTD",#N/A,FALSE,"BR Return%";"Cake Return% PTD",#N/A,FALSE,"CK Return%"}</definedName>
    <definedName name="wrn.Graphs._.PTD1" localSheetId="11" hidden="1">{"Bread_PTD",#N/A,FALSE,"Brand Bread";"Cake_PTD",#N/A,FALSE,"Brand Cake";"Bread Return% PTD",#N/A,FALSE,"BR Return%";"Cake Return% PTD",#N/A,FALSE,"CK Return%"}</definedName>
    <definedName name="wrn.Graphs._.PTD1" localSheetId="35" hidden="1">{"Bread_PTD",#N/A,FALSE,"Brand Bread";"Cake_PTD",#N/A,FALSE,"Brand Cake";"Bread Return% PTD",#N/A,FALSE,"BR Return%";"Cake Return% PTD",#N/A,FALSE,"CK Return%"}</definedName>
    <definedName name="wrn.Graphs._.PTD1" localSheetId="17" hidden="1">{"Bread_PTD",#N/A,FALSE,"Brand Bread";"Cake_PTD",#N/A,FALSE,"Brand Cake";"Bread Return% PTD",#N/A,FALSE,"BR Return%";"Cake Return% PTD",#N/A,FALSE,"CK Return%"}</definedName>
    <definedName name="wrn.Graphs._.PTD1" localSheetId="4" hidden="1">{"Bread_PTD",#N/A,FALSE,"Brand Bread";"Cake_PTD",#N/A,FALSE,"Brand Cake";"Bread Return% PTD",#N/A,FALSE,"BR Return%";"Cake Return% PTD",#N/A,FALSE,"CK Return%"}</definedName>
    <definedName name="wrn.Graphs._.PTD1" localSheetId="27" hidden="1">{"Bread_PTD",#N/A,FALSE,"Brand Bread";"Cake_PTD",#N/A,FALSE,"Brand Cake";"Bread Return% PTD",#N/A,FALSE,"BR Return%";"Cake Return% PTD",#N/A,FALSE,"CK Return%"}</definedName>
    <definedName name="wrn.Graphs._.PTD1" hidden="1">{"Bread_PTD",#N/A,FALSE,"Brand Bread";"Cake_PTD",#N/A,FALSE,"Brand Cake";"Bread Return% PTD",#N/A,FALSE,"BR Return%";"Cake Return% PTD",#N/A,FALSE,"CK Return%"}</definedName>
    <definedName name="wrn.Graphs._.Weekly." localSheetId="10" hidden="1">{"Bread_Weekly",#N/A,FALSE,"Brand Bread";"Cake_Weekly",#N/A,FALSE,"Brand Cake";"Bread Return% Weekly",#N/A,FALSE,"BR Return%";"Cake Return% Weekly",#N/A,FALSE,"CK Return%"}</definedName>
    <definedName name="wrn.Graphs._.Weekly." localSheetId="21" hidden="1">{"Bread_Weekly",#N/A,FALSE,"Brand Bread";"Cake_Weekly",#N/A,FALSE,"Brand Cake";"Bread Return% Weekly",#N/A,FALSE,"BR Return%";"Cake Return% Weekly",#N/A,FALSE,"CK Return%"}</definedName>
    <definedName name="wrn.Graphs._.Weekly." localSheetId="3" hidden="1">{"Bread_Weekly",#N/A,FALSE,"Brand Bread";"Cake_Weekly",#N/A,FALSE,"Brand Cake";"Bread Return% Weekly",#N/A,FALSE,"BR Return%";"Cake Return% Weekly",#N/A,FALSE,"CK Return%"}</definedName>
    <definedName name="wrn.Graphs._.Weekly." localSheetId="23" hidden="1">{"Bread_Weekly",#N/A,FALSE,"Brand Bread";"Cake_Weekly",#N/A,FALSE,"Brand Cake";"Bread Return% Weekly",#N/A,FALSE,"BR Return%";"Cake Return% Weekly",#N/A,FALSE,"CK Return%"}</definedName>
    <definedName name="wrn.Graphs._.Weekly." localSheetId="15" hidden="1">{"Bread_Weekly",#N/A,FALSE,"Brand Bread";"Cake_Weekly",#N/A,FALSE,"Brand Cake";"Bread Return% Weekly",#N/A,FALSE,"BR Return%";"Cake Return% Weekly",#N/A,FALSE,"CK Return%"}</definedName>
    <definedName name="wrn.Graphs._.Weekly." localSheetId="20" hidden="1">{"Bread_Weekly",#N/A,FALSE,"Brand Bread";"Cake_Weekly",#N/A,FALSE,"Brand Cake";"Bread Return% Weekly",#N/A,FALSE,"BR Return%";"Cake Return% Weekly",#N/A,FALSE,"CK Return%"}</definedName>
    <definedName name="wrn.Graphs._.Weekly." localSheetId="16" hidden="1">{"Bread_Weekly",#N/A,FALSE,"Brand Bread";"Cake_Weekly",#N/A,FALSE,"Brand Cake";"Bread Return% Weekly",#N/A,FALSE,"BR Return%";"Cake Return% Weekly",#N/A,FALSE,"CK Return%"}</definedName>
    <definedName name="wrn.Graphs._.Weekly." localSheetId="18" hidden="1">{"Bread_Weekly",#N/A,FALSE,"Brand Bread";"Cake_Weekly",#N/A,FALSE,"Brand Cake";"Bread Return% Weekly",#N/A,FALSE,"BR Return%";"Cake Return% Weekly",#N/A,FALSE,"CK Return%"}</definedName>
    <definedName name="wrn.Graphs._.Weekly." localSheetId="26" hidden="1">{"Bread_Weekly",#N/A,FALSE,"Brand Bread";"Cake_Weekly",#N/A,FALSE,"Brand Cake";"Bread Return% Weekly",#N/A,FALSE,"BR Return%";"Cake Return% Weekly",#N/A,FALSE,"CK Return%"}</definedName>
    <definedName name="wrn.Graphs._.Weekly." localSheetId="25" hidden="1">{"Bread_Weekly",#N/A,FALSE,"Brand Bread";"Cake_Weekly",#N/A,FALSE,"Brand Cake";"Bread Return% Weekly",#N/A,FALSE,"BR Return%";"Cake Return% Weekly",#N/A,FALSE,"CK Return%"}</definedName>
    <definedName name="wrn.Graphs._.Weekly." localSheetId="12" hidden="1">{"Bread_Weekly",#N/A,FALSE,"Brand Bread";"Cake_Weekly",#N/A,FALSE,"Brand Cake";"Bread Return% Weekly",#N/A,FALSE,"BR Return%";"Cake Return% Weekly",#N/A,FALSE,"CK Return%"}</definedName>
    <definedName name="wrn.Graphs._.Weekly." localSheetId="13" hidden="1">{"Bread_Weekly",#N/A,FALSE,"Brand Bread";"Cake_Weekly",#N/A,FALSE,"Brand Cake";"Bread Return% Weekly",#N/A,FALSE,"BR Return%";"Cake Return% Weekly",#N/A,FALSE,"CK Return%"}</definedName>
    <definedName name="wrn.Graphs._.Weekly." localSheetId="1" hidden="1">{"Bread_Weekly",#N/A,FALSE,"Brand Bread";"Cake_Weekly",#N/A,FALSE,"Brand Cake";"Bread Return% Weekly",#N/A,FALSE,"BR Return%";"Cake Return% Weekly",#N/A,FALSE,"CK Return%"}</definedName>
    <definedName name="wrn.Graphs._.Weekly." localSheetId="19" hidden="1">{"Bread_Weekly",#N/A,FALSE,"Brand Bread";"Cake_Weekly",#N/A,FALSE,"Brand Cake";"Bread Return% Weekly",#N/A,FALSE,"BR Return%";"Cake Return% Weekly",#N/A,FALSE,"CK Return%"}</definedName>
    <definedName name="wrn.Graphs._.Weekly." localSheetId="11" hidden="1">{"Bread_Weekly",#N/A,FALSE,"Brand Bread";"Cake_Weekly",#N/A,FALSE,"Brand Cake";"Bread Return% Weekly",#N/A,FALSE,"BR Return%";"Cake Return% Weekly",#N/A,FALSE,"CK Return%"}</definedName>
    <definedName name="wrn.Graphs._.Weekly." localSheetId="35" hidden="1">{"Bread_Weekly",#N/A,FALSE,"Brand Bread";"Cake_Weekly",#N/A,FALSE,"Brand Cake";"Bread Return% Weekly",#N/A,FALSE,"BR Return%";"Cake Return% Weekly",#N/A,FALSE,"CK Return%"}</definedName>
    <definedName name="wrn.Graphs._.Weekly." localSheetId="17" hidden="1">{"Bread_Weekly",#N/A,FALSE,"Brand Bread";"Cake_Weekly",#N/A,FALSE,"Brand Cake";"Bread Return% Weekly",#N/A,FALSE,"BR Return%";"Cake Return% Weekly",#N/A,FALSE,"CK Return%"}</definedName>
    <definedName name="wrn.Graphs._.Weekly." localSheetId="4" hidden="1">{"Bread_Weekly",#N/A,FALSE,"Brand Bread";"Cake_Weekly",#N/A,FALSE,"Brand Cake";"Bread Return% Weekly",#N/A,FALSE,"BR Return%";"Cake Return% Weekly",#N/A,FALSE,"CK Return%"}</definedName>
    <definedName name="wrn.Graphs._.Weekly." localSheetId="27" hidden="1">{"Bread_Weekly",#N/A,FALSE,"Brand Bread";"Cake_Weekly",#N/A,FALSE,"Brand Cake";"Bread Return% Weekly",#N/A,FALSE,"BR Return%";"Cake Return% Weekly",#N/A,FALSE,"CK Return%"}</definedName>
    <definedName name="wrn.Graphs._.Weekly." hidden="1">{"Bread_Weekly",#N/A,FALSE,"Brand Bread";"Cake_Weekly",#N/A,FALSE,"Brand Cake";"Bread Return% Weekly",#N/A,FALSE,"BR Return%";"Cake Return% Weekly",#N/A,FALSE,"CK Return%"}</definedName>
    <definedName name="wrn.Graphs._.YTD." localSheetId="10" hidden="1">{"Bread_YTD",#N/A,FALSE,"Brand Bread";"Cake_YTD",#N/A,FALSE,"Brand Cake";"Bread Return% YTD",#N/A,FALSE,"BR Return%";"Cake Return% YTD",#N/A,FALSE,"CK Return%"}</definedName>
    <definedName name="wrn.Graphs._.YTD." localSheetId="21" hidden="1">{"Bread_YTD",#N/A,FALSE,"Brand Bread";"Cake_YTD",#N/A,FALSE,"Brand Cake";"Bread Return% YTD",#N/A,FALSE,"BR Return%";"Cake Return% YTD",#N/A,FALSE,"CK Return%"}</definedName>
    <definedName name="wrn.Graphs._.YTD." localSheetId="3" hidden="1">{"Bread_YTD",#N/A,FALSE,"Brand Bread";"Cake_YTD",#N/A,FALSE,"Brand Cake";"Bread Return% YTD",#N/A,FALSE,"BR Return%";"Cake Return% YTD",#N/A,FALSE,"CK Return%"}</definedName>
    <definedName name="wrn.Graphs._.YTD." localSheetId="23" hidden="1">{"Bread_YTD",#N/A,FALSE,"Brand Bread";"Cake_YTD",#N/A,FALSE,"Brand Cake";"Bread Return% YTD",#N/A,FALSE,"BR Return%";"Cake Return% YTD",#N/A,FALSE,"CK Return%"}</definedName>
    <definedName name="wrn.Graphs._.YTD." localSheetId="15" hidden="1">{"Bread_YTD",#N/A,FALSE,"Brand Bread";"Cake_YTD",#N/A,FALSE,"Brand Cake";"Bread Return% YTD",#N/A,FALSE,"BR Return%";"Cake Return% YTD",#N/A,FALSE,"CK Return%"}</definedName>
    <definedName name="wrn.Graphs._.YTD." localSheetId="20" hidden="1">{"Bread_YTD",#N/A,FALSE,"Brand Bread";"Cake_YTD",#N/A,FALSE,"Brand Cake";"Bread Return% YTD",#N/A,FALSE,"BR Return%";"Cake Return% YTD",#N/A,FALSE,"CK Return%"}</definedName>
    <definedName name="wrn.Graphs._.YTD." localSheetId="16" hidden="1">{"Bread_YTD",#N/A,FALSE,"Brand Bread";"Cake_YTD",#N/A,FALSE,"Brand Cake";"Bread Return% YTD",#N/A,FALSE,"BR Return%";"Cake Return% YTD",#N/A,FALSE,"CK Return%"}</definedName>
    <definedName name="wrn.Graphs._.YTD." localSheetId="18" hidden="1">{"Bread_YTD",#N/A,FALSE,"Brand Bread";"Cake_YTD",#N/A,FALSE,"Brand Cake";"Bread Return% YTD",#N/A,FALSE,"BR Return%";"Cake Return% YTD",#N/A,FALSE,"CK Return%"}</definedName>
    <definedName name="wrn.Graphs._.YTD." localSheetId="26" hidden="1">{"Bread_YTD",#N/A,FALSE,"Brand Bread";"Cake_YTD",#N/A,FALSE,"Brand Cake";"Bread Return% YTD",#N/A,FALSE,"BR Return%";"Cake Return% YTD",#N/A,FALSE,"CK Return%"}</definedName>
    <definedName name="wrn.Graphs._.YTD." localSheetId="25" hidden="1">{"Bread_YTD",#N/A,FALSE,"Brand Bread";"Cake_YTD",#N/A,FALSE,"Brand Cake";"Bread Return% YTD",#N/A,FALSE,"BR Return%";"Cake Return% YTD",#N/A,FALSE,"CK Return%"}</definedName>
    <definedName name="wrn.Graphs._.YTD." localSheetId="12" hidden="1">{"Bread_YTD",#N/A,FALSE,"Brand Bread";"Cake_YTD",#N/A,FALSE,"Brand Cake";"Bread Return% YTD",#N/A,FALSE,"BR Return%";"Cake Return% YTD",#N/A,FALSE,"CK Return%"}</definedName>
    <definedName name="wrn.Graphs._.YTD." localSheetId="13" hidden="1">{"Bread_YTD",#N/A,FALSE,"Brand Bread";"Cake_YTD",#N/A,FALSE,"Brand Cake";"Bread Return% YTD",#N/A,FALSE,"BR Return%";"Cake Return% YTD",#N/A,FALSE,"CK Return%"}</definedName>
    <definedName name="wrn.Graphs._.YTD." localSheetId="1" hidden="1">{"Bread_YTD",#N/A,FALSE,"Brand Bread";"Cake_YTD",#N/A,FALSE,"Brand Cake";"Bread Return% YTD",#N/A,FALSE,"BR Return%";"Cake Return% YTD",#N/A,FALSE,"CK Return%"}</definedName>
    <definedName name="wrn.Graphs._.YTD." localSheetId="19" hidden="1">{"Bread_YTD",#N/A,FALSE,"Brand Bread";"Cake_YTD",#N/A,FALSE,"Brand Cake";"Bread Return% YTD",#N/A,FALSE,"BR Return%";"Cake Return% YTD",#N/A,FALSE,"CK Return%"}</definedName>
    <definedName name="wrn.Graphs._.YTD." localSheetId="11" hidden="1">{"Bread_YTD",#N/A,FALSE,"Brand Bread";"Cake_YTD",#N/A,FALSE,"Brand Cake";"Bread Return% YTD",#N/A,FALSE,"BR Return%";"Cake Return% YTD",#N/A,FALSE,"CK Return%"}</definedName>
    <definedName name="wrn.Graphs._.YTD." localSheetId="35" hidden="1">{"Bread_YTD",#N/A,FALSE,"Brand Bread";"Cake_YTD",#N/A,FALSE,"Brand Cake";"Bread Return% YTD",#N/A,FALSE,"BR Return%";"Cake Return% YTD",#N/A,FALSE,"CK Return%"}</definedName>
    <definedName name="wrn.Graphs._.YTD." localSheetId="17" hidden="1">{"Bread_YTD",#N/A,FALSE,"Brand Bread";"Cake_YTD",#N/A,FALSE,"Brand Cake";"Bread Return% YTD",#N/A,FALSE,"BR Return%";"Cake Return% YTD",#N/A,FALSE,"CK Return%"}</definedName>
    <definedName name="wrn.Graphs._.YTD." localSheetId="4" hidden="1">{"Bread_YTD",#N/A,FALSE,"Brand Bread";"Cake_YTD",#N/A,FALSE,"Brand Cake";"Bread Return% YTD",#N/A,FALSE,"BR Return%";"Cake Return% YTD",#N/A,FALSE,"CK Return%"}</definedName>
    <definedName name="wrn.Graphs._.YTD." localSheetId="27" hidden="1">{"Bread_YTD",#N/A,FALSE,"Brand Bread";"Cake_YTD",#N/A,FALSE,"Brand Cake";"Bread Return% YTD",#N/A,FALSE,"BR Return%";"Cake Return% YTD",#N/A,FALSE,"CK Return%"}</definedName>
    <definedName name="wrn.Graphs._.YTD." hidden="1">{"Bread_YTD",#N/A,FALSE,"Brand Bread";"Cake_YTD",#N/A,FALSE,"Brand Cake";"Bread Return% YTD",#N/A,FALSE,"BR Return%";"Cake Return% YTD",#N/A,FALSE,"CK Return%"}</definedName>
    <definedName name="wrn.natgastab." localSheetId="10" hidden="1">{"natgas1",#N/A,FALSE,"u.s. Natural Gas";"natgas2",#N/A,FALSE,"u.s. Natural Gas"}</definedName>
    <definedName name="wrn.natgastab." localSheetId="21" hidden="1">{"natgas1",#N/A,FALSE,"u.s. Natural Gas";"natgas2",#N/A,FALSE,"u.s. Natural Gas"}</definedName>
    <definedName name="wrn.natgastab." localSheetId="3" hidden="1">{"natgas1",#N/A,FALSE,"u.s. Natural Gas";"natgas2",#N/A,FALSE,"u.s. Natural Gas"}</definedName>
    <definedName name="wrn.natgastab." localSheetId="23" hidden="1">{"natgas1",#N/A,FALSE,"u.s. Natural Gas";"natgas2",#N/A,FALSE,"u.s. Natural Gas"}</definedName>
    <definedName name="wrn.natgastab." localSheetId="15" hidden="1">{"natgas1",#N/A,FALSE,"u.s. Natural Gas";"natgas2",#N/A,FALSE,"u.s. Natural Gas"}</definedName>
    <definedName name="wrn.natgastab." localSheetId="20" hidden="1">{"natgas1",#N/A,FALSE,"u.s. Natural Gas";"natgas2",#N/A,FALSE,"u.s. Natural Gas"}</definedName>
    <definedName name="wrn.natgastab." localSheetId="16" hidden="1">{"natgas1",#N/A,FALSE,"u.s. Natural Gas";"natgas2",#N/A,FALSE,"u.s. Natural Gas"}</definedName>
    <definedName name="wrn.natgastab." localSheetId="18" hidden="1">{"natgas1",#N/A,FALSE,"u.s. Natural Gas";"natgas2",#N/A,FALSE,"u.s. Natural Gas"}</definedName>
    <definedName name="wrn.natgastab." localSheetId="26" hidden="1">{"natgas1",#N/A,FALSE,"u.s. Natural Gas";"natgas2",#N/A,FALSE,"u.s. Natural Gas"}</definedName>
    <definedName name="wrn.natgastab." localSheetId="25" hidden="1">{"natgas1",#N/A,FALSE,"u.s. Natural Gas";"natgas2",#N/A,FALSE,"u.s. Natural Gas"}</definedName>
    <definedName name="wrn.natgastab." localSheetId="12" hidden="1">{"natgas1",#N/A,FALSE,"u.s. Natural Gas";"natgas2",#N/A,FALSE,"u.s. Natural Gas"}</definedName>
    <definedName name="wrn.natgastab." localSheetId="13" hidden="1">{"natgas1",#N/A,FALSE,"u.s. Natural Gas";"natgas2",#N/A,FALSE,"u.s. Natural Gas"}</definedName>
    <definedName name="wrn.natgastab." localSheetId="1" hidden="1">{"natgas1",#N/A,FALSE,"u.s. Natural Gas";"natgas2",#N/A,FALSE,"u.s. Natural Gas"}</definedName>
    <definedName name="wrn.natgastab." localSheetId="19" hidden="1">{"natgas1",#N/A,FALSE,"u.s. Natural Gas";"natgas2",#N/A,FALSE,"u.s. Natural Gas"}</definedName>
    <definedName name="wrn.natgastab." localSheetId="11" hidden="1">{"natgas1",#N/A,FALSE,"u.s. Natural Gas";"natgas2",#N/A,FALSE,"u.s. Natural Gas"}</definedName>
    <definedName name="wrn.natgastab." localSheetId="35" hidden="1">{"natgas1",#N/A,FALSE,"u.s. Natural Gas";"natgas2",#N/A,FALSE,"u.s. Natural Gas"}</definedName>
    <definedName name="wrn.natgastab." localSheetId="17" hidden="1">{"natgas1",#N/A,FALSE,"u.s. Natural Gas";"natgas2",#N/A,FALSE,"u.s. Natural Gas"}</definedName>
    <definedName name="wrn.natgastab." localSheetId="4" hidden="1">{"natgas1",#N/A,FALSE,"u.s. Natural Gas";"natgas2",#N/A,FALSE,"u.s. Natural Gas"}</definedName>
    <definedName name="wrn.natgastab." localSheetId="27" hidden="1">{"natgas1",#N/A,FALSE,"u.s. Natural Gas";"natgas2",#N/A,FALSE,"u.s. Natural Gas"}</definedName>
    <definedName name="wrn.natgastab." hidden="1">{"natgas1",#N/A,FALSE,"u.s. Natural Gas";"natgas2",#N/A,FALSE,"u.s. Natural Gas"}</definedName>
    <definedName name="wrn.Price._.Mix._.Analysis." localSheetId="10" hidden="1">{"Price Mix",#N/A,FALSE,"Tables"}</definedName>
    <definedName name="wrn.Price._.Mix._.Analysis." localSheetId="21" hidden="1">{"Price Mix",#N/A,FALSE,"Tables"}</definedName>
    <definedName name="wrn.Price._.Mix._.Analysis." localSheetId="3" hidden="1">{"Price Mix",#N/A,FALSE,"Tables"}</definedName>
    <definedName name="wrn.Price._.Mix._.Analysis." localSheetId="23" hidden="1">{"Price Mix",#N/A,FALSE,"Tables"}</definedName>
    <definedName name="wrn.Price._.Mix._.Analysis." localSheetId="15" hidden="1">{"Price Mix",#N/A,FALSE,"Tables"}</definedName>
    <definedName name="wrn.Price._.Mix._.Analysis." localSheetId="20" hidden="1">{"Price Mix",#N/A,FALSE,"Tables"}</definedName>
    <definedName name="wrn.Price._.Mix._.Analysis." localSheetId="16" hidden="1">{"Price Mix",#N/A,FALSE,"Tables"}</definedName>
    <definedName name="wrn.Price._.Mix._.Analysis." localSheetId="18" hidden="1">{"Price Mix",#N/A,FALSE,"Tables"}</definedName>
    <definedName name="wrn.Price._.Mix._.Analysis." localSheetId="26" hidden="1">{"Price Mix",#N/A,FALSE,"Tables"}</definedName>
    <definedName name="wrn.Price._.Mix._.Analysis." localSheetId="25" hidden="1">{"Price Mix",#N/A,FALSE,"Tables"}</definedName>
    <definedName name="wrn.Price._.Mix._.Analysis." localSheetId="12" hidden="1">{"Price Mix",#N/A,FALSE,"Tables"}</definedName>
    <definedName name="wrn.Price._.Mix._.Analysis." localSheetId="13" hidden="1">{"Price Mix",#N/A,FALSE,"Tables"}</definedName>
    <definedName name="wrn.Price._.Mix._.Analysis." localSheetId="1" hidden="1">{"Price Mix",#N/A,FALSE,"Tables"}</definedName>
    <definedName name="wrn.Price._.Mix._.Analysis." localSheetId="19" hidden="1">{"Price Mix",#N/A,FALSE,"Tables"}</definedName>
    <definedName name="wrn.Price._.Mix._.Analysis." localSheetId="11" hidden="1">{"Price Mix",#N/A,FALSE,"Tables"}</definedName>
    <definedName name="wrn.Price._.Mix._.Analysis." localSheetId="35" hidden="1">{"Price Mix",#N/A,FALSE,"Tables"}</definedName>
    <definedName name="wrn.Price._.Mix._.Analysis." localSheetId="17" hidden="1">{"Price Mix",#N/A,FALSE,"Tables"}</definedName>
    <definedName name="wrn.Price._.Mix._.Analysis." localSheetId="4" hidden="1">{"Price Mix",#N/A,FALSE,"Tables"}</definedName>
    <definedName name="wrn.Price._.Mix._.Analysis." localSheetId="27" hidden="1">{"Price Mix",#N/A,FALSE,"Tables"}</definedName>
    <definedName name="wrn.Price._.Mix._.Analysis." hidden="1">{"Price Mix",#N/A,FALSE,"Tables"}</definedName>
    <definedName name="wrn.PrintAll." localSheetId="10" hidden="1">{#N/A,#N/A,FALSE,"Notes";#N/A,#N/A,FALSE,"SAVINGS";#N/A,#N/A,FALSE,"BASE Input";#N/A,#N/A,FALSE,"BASE Analysis";#N/A,#N/A,FALSE,"BASE Calibration";#N/A,#N/A,FALSE,"POST Input";#N/A,#N/A,FALSE,"POST Analysis";#N/A,#N/A,FALSE,"POST Calibration"}</definedName>
    <definedName name="wrn.PrintAll." localSheetId="21" hidden="1">{#N/A,#N/A,FALSE,"Notes";#N/A,#N/A,FALSE,"SAVINGS";#N/A,#N/A,FALSE,"BASE Input";#N/A,#N/A,FALSE,"BASE Analysis";#N/A,#N/A,FALSE,"BASE Calibration";#N/A,#N/A,FALSE,"POST Input";#N/A,#N/A,FALSE,"POST Analysis";#N/A,#N/A,FALSE,"POST Calibration"}</definedName>
    <definedName name="wrn.PrintAll." localSheetId="3" hidden="1">{#N/A,#N/A,FALSE,"Notes";#N/A,#N/A,FALSE,"SAVINGS";#N/A,#N/A,FALSE,"BASE Input";#N/A,#N/A,FALSE,"BASE Analysis";#N/A,#N/A,FALSE,"BASE Calibration";#N/A,#N/A,FALSE,"POST Input";#N/A,#N/A,FALSE,"POST Analysis";#N/A,#N/A,FALSE,"POST Calibration"}</definedName>
    <definedName name="wrn.PrintAll." localSheetId="23" hidden="1">{#N/A,#N/A,FALSE,"Notes";#N/A,#N/A,FALSE,"SAVINGS";#N/A,#N/A,FALSE,"BASE Input";#N/A,#N/A,FALSE,"BASE Analysis";#N/A,#N/A,FALSE,"BASE Calibration";#N/A,#N/A,FALSE,"POST Input";#N/A,#N/A,FALSE,"POST Analysis";#N/A,#N/A,FALSE,"POST Calibration"}</definedName>
    <definedName name="wrn.PrintAll." localSheetId="15" hidden="1">{#N/A,#N/A,FALSE,"Notes";#N/A,#N/A,FALSE,"SAVINGS";#N/A,#N/A,FALSE,"BASE Input";#N/A,#N/A,FALSE,"BASE Analysis";#N/A,#N/A,FALSE,"BASE Calibration";#N/A,#N/A,FALSE,"POST Input";#N/A,#N/A,FALSE,"POST Analysis";#N/A,#N/A,FALSE,"POST Calibration"}</definedName>
    <definedName name="wrn.PrintAll." localSheetId="20" hidden="1">{#N/A,#N/A,FALSE,"Notes";#N/A,#N/A,FALSE,"SAVINGS";#N/A,#N/A,FALSE,"BASE Input";#N/A,#N/A,FALSE,"BASE Analysis";#N/A,#N/A,FALSE,"BASE Calibration";#N/A,#N/A,FALSE,"POST Input";#N/A,#N/A,FALSE,"POST Analysis";#N/A,#N/A,FALSE,"POST Calibration"}</definedName>
    <definedName name="wrn.PrintAll." localSheetId="16" hidden="1">{#N/A,#N/A,FALSE,"Notes";#N/A,#N/A,FALSE,"SAVINGS";#N/A,#N/A,FALSE,"BASE Input";#N/A,#N/A,FALSE,"BASE Analysis";#N/A,#N/A,FALSE,"BASE Calibration";#N/A,#N/A,FALSE,"POST Input";#N/A,#N/A,FALSE,"POST Analysis";#N/A,#N/A,FALSE,"POST Calibration"}</definedName>
    <definedName name="wrn.PrintAll." localSheetId="18" hidden="1">{#N/A,#N/A,FALSE,"Notes";#N/A,#N/A,FALSE,"SAVINGS";#N/A,#N/A,FALSE,"BASE Input";#N/A,#N/A,FALSE,"BASE Analysis";#N/A,#N/A,FALSE,"BASE Calibration";#N/A,#N/A,FALSE,"POST Input";#N/A,#N/A,FALSE,"POST Analysis";#N/A,#N/A,FALSE,"POST Calibration"}</definedName>
    <definedName name="wrn.PrintAll." localSheetId="26" hidden="1">{#N/A,#N/A,FALSE,"Notes";#N/A,#N/A,FALSE,"SAVINGS";#N/A,#N/A,FALSE,"BASE Input";#N/A,#N/A,FALSE,"BASE Analysis";#N/A,#N/A,FALSE,"BASE Calibration";#N/A,#N/A,FALSE,"POST Input";#N/A,#N/A,FALSE,"POST Analysis";#N/A,#N/A,FALSE,"POST Calibration"}</definedName>
    <definedName name="wrn.PrintAll." localSheetId="25" hidden="1">{#N/A,#N/A,FALSE,"Notes";#N/A,#N/A,FALSE,"SAVINGS";#N/A,#N/A,FALSE,"BASE Input";#N/A,#N/A,FALSE,"BASE Analysis";#N/A,#N/A,FALSE,"BASE Calibration";#N/A,#N/A,FALSE,"POST Input";#N/A,#N/A,FALSE,"POST Analysis";#N/A,#N/A,FALSE,"POST Calibration"}</definedName>
    <definedName name="wrn.PrintAll." localSheetId="12" hidden="1">{#N/A,#N/A,FALSE,"Notes";#N/A,#N/A,FALSE,"SAVINGS";#N/A,#N/A,FALSE,"BASE Input";#N/A,#N/A,FALSE,"BASE Analysis";#N/A,#N/A,FALSE,"BASE Calibration";#N/A,#N/A,FALSE,"POST Input";#N/A,#N/A,FALSE,"POST Analysis";#N/A,#N/A,FALSE,"POST Calibration"}</definedName>
    <definedName name="wrn.PrintAll." localSheetId="13" hidden="1">{#N/A,#N/A,FALSE,"Notes";#N/A,#N/A,FALSE,"SAVINGS";#N/A,#N/A,FALSE,"BASE Input";#N/A,#N/A,FALSE,"BASE Analysis";#N/A,#N/A,FALSE,"BASE Calibration";#N/A,#N/A,FALSE,"POST Input";#N/A,#N/A,FALSE,"POST Analysis";#N/A,#N/A,FALSE,"POST Calibration"}</definedName>
    <definedName name="wrn.PrintAll." localSheetId="1" hidden="1">{#N/A,#N/A,FALSE,"Notes";#N/A,#N/A,FALSE,"SAVINGS";#N/A,#N/A,FALSE,"BASE Input";#N/A,#N/A,FALSE,"BASE Analysis";#N/A,#N/A,FALSE,"BASE Calibration";#N/A,#N/A,FALSE,"POST Input";#N/A,#N/A,FALSE,"POST Analysis";#N/A,#N/A,FALSE,"POST Calibration"}</definedName>
    <definedName name="wrn.PrintAll." localSheetId="19" hidden="1">{#N/A,#N/A,FALSE,"Notes";#N/A,#N/A,FALSE,"SAVINGS";#N/A,#N/A,FALSE,"BASE Input";#N/A,#N/A,FALSE,"BASE Analysis";#N/A,#N/A,FALSE,"BASE Calibration";#N/A,#N/A,FALSE,"POST Input";#N/A,#N/A,FALSE,"POST Analysis";#N/A,#N/A,FALSE,"POST Calibration"}</definedName>
    <definedName name="wrn.PrintAll." localSheetId="11" hidden="1">{#N/A,#N/A,FALSE,"Notes";#N/A,#N/A,FALSE,"SAVINGS";#N/A,#N/A,FALSE,"BASE Input";#N/A,#N/A,FALSE,"BASE Analysis";#N/A,#N/A,FALSE,"BASE Calibration";#N/A,#N/A,FALSE,"POST Input";#N/A,#N/A,FALSE,"POST Analysis";#N/A,#N/A,FALSE,"POST Calibration"}</definedName>
    <definedName name="wrn.PrintAll." localSheetId="35" hidden="1">{#N/A,#N/A,FALSE,"Notes";#N/A,#N/A,FALSE,"SAVINGS";#N/A,#N/A,FALSE,"BASE Input";#N/A,#N/A,FALSE,"BASE Analysis";#N/A,#N/A,FALSE,"BASE Calibration";#N/A,#N/A,FALSE,"POST Input";#N/A,#N/A,FALSE,"POST Analysis";#N/A,#N/A,FALSE,"POST Calibration"}</definedName>
    <definedName name="wrn.PrintAll." localSheetId="17" hidden="1">{#N/A,#N/A,FALSE,"Notes";#N/A,#N/A,FALSE,"SAVINGS";#N/A,#N/A,FALSE,"BASE Input";#N/A,#N/A,FALSE,"BASE Analysis";#N/A,#N/A,FALSE,"BASE Calibration";#N/A,#N/A,FALSE,"POST Input";#N/A,#N/A,FALSE,"POST Analysis";#N/A,#N/A,FALSE,"POST Calibration"}</definedName>
    <definedName name="wrn.PrintAll." localSheetId="4" hidden="1">{#N/A,#N/A,FALSE,"Notes";#N/A,#N/A,FALSE,"SAVINGS";#N/A,#N/A,FALSE,"BASE Input";#N/A,#N/A,FALSE,"BASE Analysis";#N/A,#N/A,FALSE,"BASE Calibration";#N/A,#N/A,FALSE,"POST Input";#N/A,#N/A,FALSE,"POST Analysis";#N/A,#N/A,FALSE,"POST Calibration"}</definedName>
    <definedName name="wrn.PrintAll." localSheetId="27"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savings." localSheetId="10" hidden="1">{#N/A,#N/A,FALSE,"FY97P1";#N/A,#N/A,FALSE,"FY97Z312";#N/A,#N/A,FALSE,"FY97LRBC";#N/A,#N/A,FALSE,"FY97O";#N/A,#N/A,FALSE,"FY97DAM"}</definedName>
    <definedName name="wrn.savings." localSheetId="21" hidden="1">{#N/A,#N/A,FALSE,"FY97P1";#N/A,#N/A,FALSE,"FY97Z312";#N/A,#N/A,FALSE,"FY97LRBC";#N/A,#N/A,FALSE,"FY97O";#N/A,#N/A,FALSE,"FY97DAM"}</definedName>
    <definedName name="wrn.savings." localSheetId="3" hidden="1">{#N/A,#N/A,FALSE,"FY97P1";#N/A,#N/A,FALSE,"FY97Z312";#N/A,#N/A,FALSE,"FY97LRBC";#N/A,#N/A,FALSE,"FY97O";#N/A,#N/A,FALSE,"FY97DAM"}</definedName>
    <definedName name="wrn.savings." localSheetId="23" hidden="1">{#N/A,#N/A,FALSE,"FY97P1";#N/A,#N/A,FALSE,"FY97Z312";#N/A,#N/A,FALSE,"FY97LRBC";#N/A,#N/A,FALSE,"FY97O";#N/A,#N/A,FALSE,"FY97DAM"}</definedName>
    <definedName name="wrn.savings." localSheetId="15" hidden="1">{#N/A,#N/A,FALSE,"FY97P1";#N/A,#N/A,FALSE,"FY97Z312";#N/A,#N/A,FALSE,"FY97LRBC";#N/A,#N/A,FALSE,"FY97O";#N/A,#N/A,FALSE,"FY97DAM"}</definedName>
    <definedName name="wrn.savings." localSheetId="20" hidden="1">{#N/A,#N/A,FALSE,"FY97P1";#N/A,#N/A,FALSE,"FY97Z312";#N/A,#N/A,FALSE,"FY97LRBC";#N/A,#N/A,FALSE,"FY97O";#N/A,#N/A,FALSE,"FY97DAM"}</definedName>
    <definedName name="wrn.savings." localSheetId="16" hidden="1">{#N/A,#N/A,FALSE,"FY97P1";#N/A,#N/A,FALSE,"FY97Z312";#N/A,#N/A,FALSE,"FY97LRBC";#N/A,#N/A,FALSE,"FY97O";#N/A,#N/A,FALSE,"FY97DAM"}</definedName>
    <definedName name="wrn.savings." localSheetId="18" hidden="1">{#N/A,#N/A,FALSE,"FY97P1";#N/A,#N/A,FALSE,"FY97Z312";#N/A,#N/A,FALSE,"FY97LRBC";#N/A,#N/A,FALSE,"FY97O";#N/A,#N/A,FALSE,"FY97DAM"}</definedName>
    <definedName name="wrn.savings." localSheetId="26" hidden="1">{#N/A,#N/A,FALSE,"FY97P1";#N/A,#N/A,FALSE,"FY97Z312";#N/A,#N/A,FALSE,"FY97LRBC";#N/A,#N/A,FALSE,"FY97O";#N/A,#N/A,FALSE,"FY97DAM"}</definedName>
    <definedName name="wrn.savings." localSheetId="25" hidden="1">{#N/A,#N/A,FALSE,"FY97P1";#N/A,#N/A,FALSE,"FY97Z312";#N/A,#N/A,FALSE,"FY97LRBC";#N/A,#N/A,FALSE,"FY97O";#N/A,#N/A,FALSE,"FY97DAM"}</definedName>
    <definedName name="wrn.savings." localSheetId="12" hidden="1">{#N/A,#N/A,FALSE,"FY97P1";#N/A,#N/A,FALSE,"FY97Z312";#N/A,#N/A,FALSE,"FY97LRBC";#N/A,#N/A,FALSE,"FY97O";#N/A,#N/A,FALSE,"FY97DAM"}</definedName>
    <definedName name="wrn.savings." localSheetId="13" hidden="1">{#N/A,#N/A,FALSE,"FY97P1";#N/A,#N/A,FALSE,"FY97Z312";#N/A,#N/A,FALSE,"FY97LRBC";#N/A,#N/A,FALSE,"FY97O";#N/A,#N/A,FALSE,"FY97DAM"}</definedName>
    <definedName name="wrn.savings." localSheetId="1" hidden="1">{#N/A,#N/A,FALSE,"FY97P1";#N/A,#N/A,FALSE,"FY97Z312";#N/A,#N/A,FALSE,"FY97LRBC";#N/A,#N/A,FALSE,"FY97O";#N/A,#N/A,FALSE,"FY97DAM"}</definedName>
    <definedName name="wrn.savings." localSheetId="19" hidden="1">{#N/A,#N/A,FALSE,"FY97P1";#N/A,#N/A,FALSE,"FY97Z312";#N/A,#N/A,FALSE,"FY97LRBC";#N/A,#N/A,FALSE,"FY97O";#N/A,#N/A,FALSE,"FY97DAM"}</definedName>
    <definedName name="wrn.savings." localSheetId="11" hidden="1">{#N/A,#N/A,FALSE,"FY97P1";#N/A,#N/A,FALSE,"FY97Z312";#N/A,#N/A,FALSE,"FY97LRBC";#N/A,#N/A,FALSE,"FY97O";#N/A,#N/A,FALSE,"FY97DAM"}</definedName>
    <definedName name="wrn.savings." localSheetId="35" hidden="1">{#N/A,#N/A,FALSE,"FY97P1";#N/A,#N/A,FALSE,"FY97Z312";#N/A,#N/A,FALSE,"FY97LRBC";#N/A,#N/A,FALSE,"FY97O";#N/A,#N/A,FALSE,"FY97DAM"}</definedName>
    <definedName name="wrn.savings." localSheetId="17" hidden="1">{#N/A,#N/A,FALSE,"FY97P1";#N/A,#N/A,FALSE,"FY97Z312";#N/A,#N/A,FALSE,"FY97LRBC";#N/A,#N/A,FALSE,"FY97O";#N/A,#N/A,FALSE,"FY97DAM"}</definedName>
    <definedName name="wrn.savings." localSheetId="4" hidden="1">{#N/A,#N/A,FALSE,"FY97P1";#N/A,#N/A,FALSE,"FY97Z312";#N/A,#N/A,FALSE,"FY97LRBC";#N/A,#N/A,FALSE,"FY97O";#N/A,#N/A,FALSE,"FY97DAM"}</definedName>
    <definedName name="wrn.savings." localSheetId="27" hidden="1">{#N/A,#N/A,FALSE,"FY97P1";#N/A,#N/A,FALSE,"FY97Z312";#N/A,#N/A,FALSE,"FY97LRBC";#N/A,#N/A,FALSE,"FY97O";#N/A,#N/A,FALSE,"FY97DAM"}</definedName>
    <definedName name="wrn.savings." hidden="1">{#N/A,#N/A,FALSE,"FY97P1";#N/A,#N/A,FALSE,"FY97Z312";#N/A,#N/A,FALSE,"FY97LRBC";#N/A,#N/A,FALSE,"FY97O";#N/A,#N/A,FALSE,"FY97DAM"}</definedName>
    <definedName name="wrn.sb._.rpt." localSheetId="10" hidden="1">{#N/A,#N/A,FALSE,"Bldg 75 lean-to T setback";#N/A,#N/A,FALSE,"Bldg 75 hangar T setback";#N/A,#N/A,FALSE,"Bldg 79 lean-to T setback";#N/A,#N/A,FALSE,"Bldg 79 hangar T setback"}</definedName>
    <definedName name="wrn.sb._.rpt." localSheetId="21" hidden="1">{#N/A,#N/A,FALSE,"Bldg 75 lean-to T setback";#N/A,#N/A,FALSE,"Bldg 75 hangar T setback";#N/A,#N/A,FALSE,"Bldg 79 lean-to T setback";#N/A,#N/A,FALSE,"Bldg 79 hangar T setback"}</definedName>
    <definedName name="wrn.sb._.rpt." localSheetId="3" hidden="1">{#N/A,#N/A,FALSE,"Bldg 75 lean-to T setback";#N/A,#N/A,FALSE,"Bldg 75 hangar T setback";#N/A,#N/A,FALSE,"Bldg 79 lean-to T setback";#N/A,#N/A,FALSE,"Bldg 79 hangar T setback"}</definedName>
    <definedName name="wrn.sb._.rpt." localSheetId="23" hidden="1">{#N/A,#N/A,FALSE,"Bldg 75 lean-to T setback";#N/A,#N/A,FALSE,"Bldg 75 hangar T setback";#N/A,#N/A,FALSE,"Bldg 79 lean-to T setback";#N/A,#N/A,FALSE,"Bldg 79 hangar T setback"}</definedName>
    <definedName name="wrn.sb._.rpt." localSheetId="15" hidden="1">{#N/A,#N/A,FALSE,"Bldg 75 lean-to T setback";#N/A,#N/A,FALSE,"Bldg 75 hangar T setback";#N/A,#N/A,FALSE,"Bldg 79 lean-to T setback";#N/A,#N/A,FALSE,"Bldg 79 hangar T setback"}</definedName>
    <definedName name="wrn.sb._.rpt." localSheetId="20" hidden="1">{#N/A,#N/A,FALSE,"Bldg 75 lean-to T setback";#N/A,#N/A,FALSE,"Bldg 75 hangar T setback";#N/A,#N/A,FALSE,"Bldg 79 lean-to T setback";#N/A,#N/A,FALSE,"Bldg 79 hangar T setback"}</definedName>
    <definedName name="wrn.sb._.rpt." localSheetId="16" hidden="1">{#N/A,#N/A,FALSE,"Bldg 75 lean-to T setback";#N/A,#N/A,FALSE,"Bldg 75 hangar T setback";#N/A,#N/A,FALSE,"Bldg 79 lean-to T setback";#N/A,#N/A,FALSE,"Bldg 79 hangar T setback"}</definedName>
    <definedName name="wrn.sb._.rpt." localSheetId="18" hidden="1">{#N/A,#N/A,FALSE,"Bldg 75 lean-to T setback";#N/A,#N/A,FALSE,"Bldg 75 hangar T setback";#N/A,#N/A,FALSE,"Bldg 79 lean-to T setback";#N/A,#N/A,FALSE,"Bldg 79 hangar T setback"}</definedName>
    <definedName name="wrn.sb._.rpt." localSheetId="26" hidden="1">{#N/A,#N/A,FALSE,"Bldg 75 lean-to T setback";#N/A,#N/A,FALSE,"Bldg 75 hangar T setback";#N/A,#N/A,FALSE,"Bldg 79 lean-to T setback";#N/A,#N/A,FALSE,"Bldg 79 hangar T setback"}</definedName>
    <definedName name="wrn.sb._.rpt." localSheetId="25" hidden="1">{#N/A,#N/A,FALSE,"Bldg 75 lean-to T setback";#N/A,#N/A,FALSE,"Bldg 75 hangar T setback";#N/A,#N/A,FALSE,"Bldg 79 lean-to T setback";#N/A,#N/A,FALSE,"Bldg 79 hangar T setback"}</definedName>
    <definedName name="wrn.sb._.rpt." localSheetId="12" hidden="1">{#N/A,#N/A,FALSE,"Bldg 75 lean-to T setback";#N/A,#N/A,FALSE,"Bldg 75 hangar T setback";#N/A,#N/A,FALSE,"Bldg 79 lean-to T setback";#N/A,#N/A,FALSE,"Bldg 79 hangar T setback"}</definedName>
    <definedName name="wrn.sb._.rpt." localSheetId="13" hidden="1">{#N/A,#N/A,FALSE,"Bldg 75 lean-to T setback";#N/A,#N/A,FALSE,"Bldg 75 hangar T setback";#N/A,#N/A,FALSE,"Bldg 79 lean-to T setback";#N/A,#N/A,FALSE,"Bldg 79 hangar T setback"}</definedName>
    <definedName name="wrn.sb._.rpt." localSheetId="1" hidden="1">{#N/A,#N/A,FALSE,"Bldg 75 lean-to T setback";#N/A,#N/A,FALSE,"Bldg 75 hangar T setback";#N/A,#N/A,FALSE,"Bldg 79 lean-to T setback";#N/A,#N/A,FALSE,"Bldg 79 hangar T setback"}</definedName>
    <definedName name="wrn.sb._.rpt." localSheetId="19" hidden="1">{#N/A,#N/A,FALSE,"Bldg 75 lean-to T setback";#N/A,#N/A,FALSE,"Bldg 75 hangar T setback";#N/A,#N/A,FALSE,"Bldg 79 lean-to T setback";#N/A,#N/A,FALSE,"Bldg 79 hangar T setback"}</definedName>
    <definedName name="wrn.sb._.rpt." localSheetId="11" hidden="1">{#N/A,#N/A,FALSE,"Bldg 75 lean-to T setback";#N/A,#N/A,FALSE,"Bldg 75 hangar T setback";#N/A,#N/A,FALSE,"Bldg 79 lean-to T setback";#N/A,#N/A,FALSE,"Bldg 79 hangar T setback"}</definedName>
    <definedName name="wrn.sb._.rpt." localSheetId="35" hidden="1">{#N/A,#N/A,FALSE,"Bldg 75 lean-to T setback";#N/A,#N/A,FALSE,"Bldg 75 hangar T setback";#N/A,#N/A,FALSE,"Bldg 79 lean-to T setback";#N/A,#N/A,FALSE,"Bldg 79 hangar T setback"}</definedName>
    <definedName name="wrn.sb._.rpt." localSheetId="17" hidden="1">{#N/A,#N/A,FALSE,"Bldg 75 lean-to T setback";#N/A,#N/A,FALSE,"Bldg 75 hangar T setback";#N/A,#N/A,FALSE,"Bldg 79 lean-to T setback";#N/A,#N/A,FALSE,"Bldg 79 hangar T setback"}</definedName>
    <definedName name="wrn.sb._.rpt." localSheetId="4" hidden="1">{#N/A,#N/A,FALSE,"Bldg 75 lean-to T setback";#N/A,#N/A,FALSE,"Bldg 75 hangar T setback";#N/A,#N/A,FALSE,"Bldg 79 lean-to T setback";#N/A,#N/A,FALSE,"Bldg 79 hangar T setback"}</definedName>
    <definedName name="wrn.sb._.rpt." localSheetId="27"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INGPROD." localSheetId="10" hidden="1">{"singcurrent1",#N/A,FALSE,"SING MARG";"SINGCURRENT2",#N/A,FALSE,"SING MARG";"SINGCONSTANT",#N/A,FALSE,"SING MARG"}</definedName>
    <definedName name="wrn.SINGPROD." localSheetId="21" hidden="1">{"singcurrent1",#N/A,FALSE,"SING MARG";"SINGCURRENT2",#N/A,FALSE,"SING MARG";"SINGCONSTANT",#N/A,FALSE,"SING MARG"}</definedName>
    <definedName name="wrn.SINGPROD." localSheetId="3" hidden="1">{"singcurrent1",#N/A,FALSE,"SING MARG";"SINGCURRENT2",#N/A,FALSE,"SING MARG";"SINGCONSTANT",#N/A,FALSE,"SING MARG"}</definedName>
    <definedName name="wrn.SINGPROD." localSheetId="23" hidden="1">{"singcurrent1",#N/A,FALSE,"SING MARG";"SINGCURRENT2",#N/A,FALSE,"SING MARG";"SINGCONSTANT",#N/A,FALSE,"SING MARG"}</definedName>
    <definedName name="wrn.SINGPROD." localSheetId="15" hidden="1">{"singcurrent1",#N/A,FALSE,"SING MARG";"SINGCURRENT2",#N/A,FALSE,"SING MARG";"SINGCONSTANT",#N/A,FALSE,"SING MARG"}</definedName>
    <definedName name="wrn.SINGPROD." localSheetId="20" hidden="1">{"singcurrent1",#N/A,FALSE,"SING MARG";"SINGCURRENT2",#N/A,FALSE,"SING MARG";"SINGCONSTANT",#N/A,FALSE,"SING MARG"}</definedName>
    <definedName name="wrn.SINGPROD." localSheetId="16" hidden="1">{"singcurrent1",#N/A,FALSE,"SING MARG";"SINGCURRENT2",#N/A,FALSE,"SING MARG";"SINGCONSTANT",#N/A,FALSE,"SING MARG"}</definedName>
    <definedName name="wrn.SINGPROD." localSheetId="18" hidden="1">{"singcurrent1",#N/A,FALSE,"SING MARG";"SINGCURRENT2",#N/A,FALSE,"SING MARG";"SINGCONSTANT",#N/A,FALSE,"SING MARG"}</definedName>
    <definedName name="wrn.SINGPROD." localSheetId="26" hidden="1">{"singcurrent1",#N/A,FALSE,"SING MARG";"SINGCURRENT2",#N/A,FALSE,"SING MARG";"SINGCONSTANT",#N/A,FALSE,"SING MARG"}</definedName>
    <definedName name="wrn.SINGPROD." localSheetId="25" hidden="1">{"singcurrent1",#N/A,FALSE,"SING MARG";"SINGCURRENT2",#N/A,FALSE,"SING MARG";"SINGCONSTANT",#N/A,FALSE,"SING MARG"}</definedName>
    <definedName name="wrn.SINGPROD." localSheetId="12" hidden="1">{"singcurrent1",#N/A,FALSE,"SING MARG";"SINGCURRENT2",#N/A,FALSE,"SING MARG";"SINGCONSTANT",#N/A,FALSE,"SING MARG"}</definedName>
    <definedName name="wrn.SINGPROD." localSheetId="13" hidden="1">{"singcurrent1",#N/A,FALSE,"SING MARG";"SINGCURRENT2",#N/A,FALSE,"SING MARG";"SINGCONSTANT",#N/A,FALSE,"SING MARG"}</definedName>
    <definedName name="wrn.SINGPROD." localSheetId="1" hidden="1">{"singcurrent1",#N/A,FALSE,"SING MARG";"SINGCURRENT2",#N/A,FALSE,"SING MARG";"SINGCONSTANT",#N/A,FALSE,"SING MARG"}</definedName>
    <definedName name="wrn.SINGPROD." localSheetId="19" hidden="1">{"singcurrent1",#N/A,FALSE,"SING MARG";"SINGCURRENT2",#N/A,FALSE,"SING MARG";"SINGCONSTANT",#N/A,FALSE,"SING MARG"}</definedName>
    <definedName name="wrn.SINGPROD." localSheetId="11" hidden="1">{"singcurrent1",#N/A,FALSE,"SING MARG";"SINGCURRENT2",#N/A,FALSE,"SING MARG";"SINGCONSTANT",#N/A,FALSE,"SING MARG"}</definedName>
    <definedName name="wrn.SINGPROD." localSheetId="35" hidden="1">{"singcurrent1",#N/A,FALSE,"SING MARG";"SINGCURRENT2",#N/A,FALSE,"SING MARG";"SINGCONSTANT",#N/A,FALSE,"SING MARG"}</definedName>
    <definedName name="wrn.SINGPROD." localSheetId="17" hidden="1">{"singcurrent1",#N/A,FALSE,"SING MARG";"SINGCURRENT2",#N/A,FALSE,"SING MARG";"SINGCONSTANT",#N/A,FALSE,"SING MARG"}</definedName>
    <definedName name="wrn.SINGPROD." localSheetId="4" hidden="1">{"singcurrent1",#N/A,FALSE,"SING MARG";"SINGCURRENT2",#N/A,FALSE,"SING MARG";"SINGCONSTANT",#N/A,FALSE,"SING MARG"}</definedName>
    <definedName name="wrn.SINGPROD." localSheetId="27" hidden="1">{"singcurrent1",#N/A,FALSE,"SING MARG";"SINGCURRENT2",#N/A,FALSE,"SING MARG";"SINGCONSTANT",#N/A,FALSE,"SING MARG"}</definedName>
    <definedName name="wrn.SINGPROD." hidden="1">{"singcurrent1",#N/A,FALSE,"SING MARG";"SINGCURRENT2",#N/A,FALSE,"SING MARG";"SINGCONSTANT",#N/A,FALSE,"SING MARG"}</definedName>
    <definedName name="wrn.Stmlks." localSheetId="10" hidden="1">{#N/A,#N/A,TRUE,"Sheet1";#N/A,#N/A,TRUE,"Sheet2 (2)"}</definedName>
    <definedName name="wrn.Stmlks." localSheetId="21" hidden="1">{#N/A,#N/A,TRUE,"Sheet1";#N/A,#N/A,TRUE,"Sheet2 (2)"}</definedName>
    <definedName name="wrn.Stmlks." localSheetId="3" hidden="1">{#N/A,#N/A,TRUE,"Sheet1";#N/A,#N/A,TRUE,"Sheet2 (2)"}</definedName>
    <definedName name="wrn.Stmlks." localSheetId="23" hidden="1">{#N/A,#N/A,TRUE,"Sheet1";#N/A,#N/A,TRUE,"Sheet2 (2)"}</definedName>
    <definedName name="wrn.Stmlks." localSheetId="15" hidden="1">{#N/A,#N/A,TRUE,"Sheet1";#N/A,#N/A,TRUE,"Sheet2 (2)"}</definedName>
    <definedName name="wrn.Stmlks." localSheetId="20" hidden="1">{#N/A,#N/A,TRUE,"Sheet1";#N/A,#N/A,TRUE,"Sheet2 (2)"}</definedName>
    <definedName name="wrn.Stmlks." localSheetId="16" hidden="1">{#N/A,#N/A,TRUE,"Sheet1";#N/A,#N/A,TRUE,"Sheet2 (2)"}</definedName>
    <definedName name="wrn.Stmlks." localSheetId="18" hidden="1">{#N/A,#N/A,TRUE,"Sheet1";#N/A,#N/A,TRUE,"Sheet2 (2)"}</definedName>
    <definedName name="wrn.Stmlks." localSheetId="26" hidden="1">{#N/A,#N/A,TRUE,"Sheet1";#N/A,#N/A,TRUE,"Sheet2 (2)"}</definedName>
    <definedName name="wrn.Stmlks." localSheetId="25" hidden="1">{#N/A,#N/A,TRUE,"Sheet1";#N/A,#N/A,TRUE,"Sheet2 (2)"}</definedName>
    <definedName name="wrn.Stmlks." localSheetId="12" hidden="1">{#N/A,#N/A,TRUE,"Sheet1";#N/A,#N/A,TRUE,"Sheet2 (2)"}</definedName>
    <definedName name="wrn.Stmlks." localSheetId="13" hidden="1">{#N/A,#N/A,TRUE,"Sheet1";#N/A,#N/A,TRUE,"Sheet2 (2)"}</definedName>
    <definedName name="wrn.Stmlks." localSheetId="1" hidden="1">{#N/A,#N/A,TRUE,"Sheet1";#N/A,#N/A,TRUE,"Sheet2 (2)"}</definedName>
    <definedName name="wrn.Stmlks." localSheetId="19" hidden="1">{#N/A,#N/A,TRUE,"Sheet1";#N/A,#N/A,TRUE,"Sheet2 (2)"}</definedName>
    <definedName name="wrn.Stmlks." localSheetId="11" hidden="1">{#N/A,#N/A,TRUE,"Sheet1";#N/A,#N/A,TRUE,"Sheet2 (2)"}</definedName>
    <definedName name="wrn.Stmlks." localSheetId="35" hidden="1">{#N/A,#N/A,TRUE,"Sheet1";#N/A,#N/A,TRUE,"Sheet2 (2)"}</definedName>
    <definedName name="wrn.Stmlks." localSheetId="17" hidden="1">{#N/A,#N/A,TRUE,"Sheet1";#N/A,#N/A,TRUE,"Sheet2 (2)"}</definedName>
    <definedName name="wrn.Stmlks." localSheetId="4" hidden="1">{#N/A,#N/A,TRUE,"Sheet1";#N/A,#N/A,TRUE,"Sheet2 (2)"}</definedName>
    <definedName name="wrn.Stmlks." localSheetId="27" hidden="1">{#N/A,#N/A,TRUE,"Sheet1";#N/A,#N/A,TRUE,"Sheet2 (2)"}</definedName>
    <definedName name="wrn.Stmlks." hidden="1">{#N/A,#N/A,TRUE,"Sheet1";#N/A,#N/A,TRUE,"Sheet2 (2)"}</definedName>
    <definedName name="wrn.tableeurlpg." localSheetId="10" hidden="1">{"eurlpg1",#N/A,FALSE,"europe LPG";"eurlpg2",#N/A,FALSE,"europe LPG"}</definedName>
    <definedName name="wrn.tableeurlpg." localSheetId="21" hidden="1">{"eurlpg1",#N/A,FALSE,"europe LPG";"eurlpg2",#N/A,FALSE,"europe LPG"}</definedName>
    <definedName name="wrn.tableeurlpg." localSheetId="3" hidden="1">{"eurlpg1",#N/A,FALSE,"europe LPG";"eurlpg2",#N/A,FALSE,"europe LPG"}</definedName>
    <definedName name="wrn.tableeurlpg." localSheetId="23" hidden="1">{"eurlpg1",#N/A,FALSE,"europe LPG";"eurlpg2",#N/A,FALSE,"europe LPG"}</definedName>
    <definedName name="wrn.tableeurlpg." localSheetId="15" hidden="1">{"eurlpg1",#N/A,FALSE,"europe LPG";"eurlpg2",#N/A,FALSE,"europe LPG"}</definedName>
    <definedName name="wrn.tableeurlpg." localSheetId="20" hidden="1">{"eurlpg1",#N/A,FALSE,"europe LPG";"eurlpg2",#N/A,FALSE,"europe LPG"}</definedName>
    <definedName name="wrn.tableeurlpg." localSheetId="16" hidden="1">{"eurlpg1",#N/A,FALSE,"europe LPG";"eurlpg2",#N/A,FALSE,"europe LPG"}</definedName>
    <definedName name="wrn.tableeurlpg." localSheetId="18" hidden="1">{"eurlpg1",#N/A,FALSE,"europe LPG";"eurlpg2",#N/A,FALSE,"europe LPG"}</definedName>
    <definedName name="wrn.tableeurlpg." localSheetId="26" hidden="1">{"eurlpg1",#N/A,FALSE,"europe LPG";"eurlpg2",#N/A,FALSE,"europe LPG"}</definedName>
    <definedName name="wrn.tableeurlpg." localSheetId="25" hidden="1">{"eurlpg1",#N/A,FALSE,"europe LPG";"eurlpg2",#N/A,FALSE,"europe LPG"}</definedName>
    <definedName name="wrn.tableeurlpg." localSheetId="12" hidden="1">{"eurlpg1",#N/A,FALSE,"europe LPG";"eurlpg2",#N/A,FALSE,"europe LPG"}</definedName>
    <definedName name="wrn.tableeurlpg." localSheetId="13" hidden="1">{"eurlpg1",#N/A,FALSE,"europe LPG";"eurlpg2",#N/A,FALSE,"europe LPG"}</definedName>
    <definedName name="wrn.tableeurlpg." localSheetId="1" hidden="1">{"eurlpg1",#N/A,FALSE,"europe LPG";"eurlpg2",#N/A,FALSE,"europe LPG"}</definedName>
    <definedName name="wrn.tableeurlpg." localSheetId="19" hidden="1">{"eurlpg1",#N/A,FALSE,"europe LPG";"eurlpg2",#N/A,FALSE,"europe LPG"}</definedName>
    <definedName name="wrn.tableeurlpg." localSheetId="11" hidden="1">{"eurlpg1",#N/A,FALSE,"europe LPG";"eurlpg2",#N/A,FALSE,"europe LPG"}</definedName>
    <definedName name="wrn.tableeurlpg." localSheetId="35" hidden="1">{"eurlpg1",#N/A,FALSE,"europe LPG";"eurlpg2",#N/A,FALSE,"europe LPG"}</definedName>
    <definedName name="wrn.tableeurlpg." localSheetId="17" hidden="1">{"eurlpg1",#N/A,FALSE,"europe LPG";"eurlpg2",#N/A,FALSE,"europe LPG"}</definedName>
    <definedName name="wrn.tableeurlpg." localSheetId="4" hidden="1">{"eurlpg1",#N/A,FALSE,"europe LPG";"eurlpg2",#N/A,FALSE,"europe LPG"}</definedName>
    <definedName name="wrn.tableeurlpg." localSheetId="27" hidden="1">{"eurlpg1",#N/A,FALSE,"europe LPG";"eurlpg2",#N/A,FALSE,"europe LPG"}</definedName>
    <definedName name="wrn.tableeurlpg." hidden="1">{"eurlpg1",#N/A,FALSE,"europe LPG";"eurlpg2",#N/A,FALSE,"europe LPG"}</definedName>
    <definedName name="wrn.tablejap." localSheetId="10" hidden="1">{"japcurrent1",#N/A,FALSE,"JAPAN PRODUCTS";"japcurrent2",#N/A,FALSE,"JAPAN PRODUCTS"}</definedName>
    <definedName name="wrn.tablejap." localSheetId="21" hidden="1">{"japcurrent1",#N/A,FALSE,"JAPAN PRODUCTS";"japcurrent2",#N/A,FALSE,"JAPAN PRODUCTS"}</definedName>
    <definedName name="wrn.tablejap." localSheetId="3" hidden="1">{"japcurrent1",#N/A,FALSE,"JAPAN PRODUCTS";"japcurrent2",#N/A,FALSE,"JAPAN PRODUCTS"}</definedName>
    <definedName name="wrn.tablejap." localSheetId="23" hidden="1">{"japcurrent1",#N/A,FALSE,"JAPAN PRODUCTS";"japcurrent2",#N/A,FALSE,"JAPAN PRODUCTS"}</definedName>
    <definedName name="wrn.tablejap." localSheetId="15" hidden="1">{"japcurrent1",#N/A,FALSE,"JAPAN PRODUCTS";"japcurrent2",#N/A,FALSE,"JAPAN PRODUCTS"}</definedName>
    <definedName name="wrn.tablejap." localSheetId="20" hidden="1">{"japcurrent1",#N/A,FALSE,"JAPAN PRODUCTS";"japcurrent2",#N/A,FALSE,"JAPAN PRODUCTS"}</definedName>
    <definedName name="wrn.tablejap." localSheetId="16" hidden="1">{"japcurrent1",#N/A,FALSE,"JAPAN PRODUCTS";"japcurrent2",#N/A,FALSE,"JAPAN PRODUCTS"}</definedName>
    <definedName name="wrn.tablejap." localSheetId="18" hidden="1">{"japcurrent1",#N/A,FALSE,"JAPAN PRODUCTS";"japcurrent2",#N/A,FALSE,"JAPAN PRODUCTS"}</definedName>
    <definedName name="wrn.tablejap." localSheetId="26" hidden="1">{"japcurrent1",#N/A,FALSE,"JAPAN PRODUCTS";"japcurrent2",#N/A,FALSE,"JAPAN PRODUCTS"}</definedName>
    <definedName name="wrn.tablejap." localSheetId="25" hidden="1">{"japcurrent1",#N/A,FALSE,"JAPAN PRODUCTS";"japcurrent2",#N/A,FALSE,"JAPAN PRODUCTS"}</definedName>
    <definedName name="wrn.tablejap." localSheetId="12" hidden="1">{"japcurrent1",#N/A,FALSE,"JAPAN PRODUCTS";"japcurrent2",#N/A,FALSE,"JAPAN PRODUCTS"}</definedName>
    <definedName name="wrn.tablejap." localSheetId="13" hidden="1">{"japcurrent1",#N/A,FALSE,"JAPAN PRODUCTS";"japcurrent2",#N/A,FALSE,"JAPAN PRODUCTS"}</definedName>
    <definedName name="wrn.tablejap." localSheetId="1" hidden="1">{"japcurrent1",#N/A,FALSE,"JAPAN PRODUCTS";"japcurrent2",#N/A,FALSE,"JAPAN PRODUCTS"}</definedName>
    <definedName name="wrn.tablejap." localSheetId="19" hidden="1">{"japcurrent1",#N/A,FALSE,"JAPAN PRODUCTS";"japcurrent2",#N/A,FALSE,"JAPAN PRODUCTS"}</definedName>
    <definedName name="wrn.tablejap." localSheetId="11" hidden="1">{"japcurrent1",#N/A,FALSE,"JAPAN PRODUCTS";"japcurrent2",#N/A,FALSE,"JAPAN PRODUCTS"}</definedName>
    <definedName name="wrn.tablejap." localSheetId="35" hidden="1">{"japcurrent1",#N/A,FALSE,"JAPAN PRODUCTS";"japcurrent2",#N/A,FALSE,"JAPAN PRODUCTS"}</definedName>
    <definedName name="wrn.tablejap." localSheetId="17" hidden="1">{"japcurrent1",#N/A,FALSE,"JAPAN PRODUCTS";"japcurrent2",#N/A,FALSE,"JAPAN PRODUCTS"}</definedName>
    <definedName name="wrn.tablejap." localSheetId="4" hidden="1">{"japcurrent1",#N/A,FALSE,"JAPAN PRODUCTS";"japcurrent2",#N/A,FALSE,"JAPAN PRODUCTS"}</definedName>
    <definedName name="wrn.tablejap." localSheetId="27" hidden="1">{"japcurrent1",#N/A,FALSE,"JAPAN PRODUCTS";"japcurrent2",#N/A,FALSE,"JAPAN PRODUCTS"}</definedName>
    <definedName name="wrn.tablejap." hidden="1">{"japcurrent1",#N/A,FALSE,"JAPAN PRODUCTS";"japcurrent2",#N/A,FALSE,"JAPAN PRODUCTS"}</definedName>
    <definedName name="wrn.tablejaplpg." localSheetId="10" hidden="1">{"japlpg1",#N/A,FALSE,"JAPAN LPG ";"japllpg2",#N/A,FALSE,"JAPAN LPG "}</definedName>
    <definedName name="wrn.tablejaplpg." localSheetId="21" hidden="1">{"japlpg1",#N/A,FALSE,"JAPAN LPG ";"japllpg2",#N/A,FALSE,"JAPAN LPG "}</definedName>
    <definedName name="wrn.tablejaplpg." localSheetId="3" hidden="1">{"japlpg1",#N/A,FALSE,"JAPAN LPG ";"japllpg2",#N/A,FALSE,"JAPAN LPG "}</definedName>
    <definedName name="wrn.tablejaplpg." localSheetId="23" hidden="1">{"japlpg1",#N/A,FALSE,"JAPAN LPG ";"japllpg2",#N/A,FALSE,"JAPAN LPG "}</definedName>
    <definedName name="wrn.tablejaplpg." localSheetId="15" hidden="1">{"japlpg1",#N/A,FALSE,"JAPAN LPG ";"japllpg2",#N/A,FALSE,"JAPAN LPG "}</definedName>
    <definedName name="wrn.tablejaplpg." localSheetId="20" hidden="1">{"japlpg1",#N/A,FALSE,"JAPAN LPG ";"japllpg2",#N/A,FALSE,"JAPAN LPG "}</definedName>
    <definedName name="wrn.tablejaplpg." localSheetId="16" hidden="1">{"japlpg1",#N/A,FALSE,"JAPAN LPG ";"japllpg2",#N/A,FALSE,"JAPAN LPG "}</definedName>
    <definedName name="wrn.tablejaplpg." localSheetId="18" hidden="1">{"japlpg1",#N/A,FALSE,"JAPAN LPG ";"japllpg2",#N/A,FALSE,"JAPAN LPG "}</definedName>
    <definedName name="wrn.tablejaplpg." localSheetId="26" hidden="1">{"japlpg1",#N/A,FALSE,"JAPAN LPG ";"japllpg2",#N/A,FALSE,"JAPAN LPG "}</definedName>
    <definedName name="wrn.tablejaplpg." localSheetId="25" hidden="1">{"japlpg1",#N/A,FALSE,"JAPAN LPG ";"japllpg2",#N/A,FALSE,"JAPAN LPG "}</definedName>
    <definedName name="wrn.tablejaplpg." localSheetId="12" hidden="1">{"japlpg1",#N/A,FALSE,"JAPAN LPG ";"japllpg2",#N/A,FALSE,"JAPAN LPG "}</definedName>
    <definedName name="wrn.tablejaplpg." localSheetId="13" hidden="1">{"japlpg1",#N/A,FALSE,"JAPAN LPG ";"japllpg2",#N/A,FALSE,"JAPAN LPG "}</definedName>
    <definedName name="wrn.tablejaplpg." localSheetId="1" hidden="1">{"japlpg1",#N/A,FALSE,"JAPAN LPG ";"japllpg2",#N/A,FALSE,"JAPAN LPG "}</definedName>
    <definedName name="wrn.tablejaplpg." localSheetId="19" hidden="1">{"japlpg1",#N/A,FALSE,"JAPAN LPG ";"japllpg2",#N/A,FALSE,"JAPAN LPG "}</definedName>
    <definedName name="wrn.tablejaplpg." localSheetId="11" hidden="1">{"japlpg1",#N/A,FALSE,"JAPAN LPG ";"japllpg2",#N/A,FALSE,"JAPAN LPG "}</definedName>
    <definedName name="wrn.tablejaplpg." localSheetId="35" hidden="1">{"japlpg1",#N/A,FALSE,"JAPAN LPG ";"japllpg2",#N/A,FALSE,"JAPAN LPG "}</definedName>
    <definedName name="wrn.tablejaplpg." localSheetId="17" hidden="1">{"japlpg1",#N/A,FALSE,"JAPAN LPG ";"japllpg2",#N/A,FALSE,"JAPAN LPG "}</definedName>
    <definedName name="wrn.tablejaplpg." localSheetId="4" hidden="1">{"japlpg1",#N/A,FALSE,"JAPAN LPG ";"japllpg2",#N/A,FALSE,"JAPAN LPG "}</definedName>
    <definedName name="wrn.tablejaplpg." localSheetId="27" hidden="1">{"japlpg1",#N/A,FALSE,"JAPAN LPG ";"japllpg2",#N/A,FALSE,"JAPAN LPG "}</definedName>
    <definedName name="wrn.tablejaplpg." hidden="1">{"japlpg1",#N/A,FALSE,"JAPAN LPG ";"japllpg2",#N/A,FALSE,"JAPAN LPG "}</definedName>
    <definedName name="wrn.tablemeastlpg." localSheetId="10" hidden="1">{"midlpg1",#N/A,FALSE,"MIDEAST LPG";"midlpg2",#N/A,FALSE,"MIDEAST LPG"}</definedName>
    <definedName name="wrn.tablemeastlpg." localSheetId="21" hidden="1">{"midlpg1",#N/A,FALSE,"MIDEAST LPG";"midlpg2",#N/A,FALSE,"MIDEAST LPG"}</definedName>
    <definedName name="wrn.tablemeastlpg." localSheetId="3" hidden="1">{"midlpg1",#N/A,FALSE,"MIDEAST LPG";"midlpg2",#N/A,FALSE,"MIDEAST LPG"}</definedName>
    <definedName name="wrn.tablemeastlpg." localSheetId="23" hidden="1">{"midlpg1",#N/A,FALSE,"MIDEAST LPG";"midlpg2",#N/A,FALSE,"MIDEAST LPG"}</definedName>
    <definedName name="wrn.tablemeastlpg." localSheetId="15" hidden="1">{"midlpg1",#N/A,FALSE,"MIDEAST LPG";"midlpg2",#N/A,FALSE,"MIDEAST LPG"}</definedName>
    <definedName name="wrn.tablemeastlpg." localSheetId="20" hidden="1">{"midlpg1",#N/A,FALSE,"MIDEAST LPG";"midlpg2",#N/A,FALSE,"MIDEAST LPG"}</definedName>
    <definedName name="wrn.tablemeastlpg." localSheetId="16" hidden="1">{"midlpg1",#N/A,FALSE,"MIDEAST LPG";"midlpg2",#N/A,FALSE,"MIDEAST LPG"}</definedName>
    <definedName name="wrn.tablemeastlpg." localSheetId="18" hidden="1">{"midlpg1",#N/A,FALSE,"MIDEAST LPG";"midlpg2",#N/A,FALSE,"MIDEAST LPG"}</definedName>
    <definedName name="wrn.tablemeastlpg." localSheetId="26" hidden="1">{"midlpg1",#N/A,FALSE,"MIDEAST LPG";"midlpg2",#N/A,FALSE,"MIDEAST LPG"}</definedName>
    <definedName name="wrn.tablemeastlpg." localSheetId="25" hidden="1">{"midlpg1",#N/A,FALSE,"MIDEAST LPG";"midlpg2",#N/A,FALSE,"MIDEAST LPG"}</definedName>
    <definedName name="wrn.tablemeastlpg." localSheetId="12" hidden="1">{"midlpg1",#N/A,FALSE,"MIDEAST LPG";"midlpg2",#N/A,FALSE,"MIDEAST LPG"}</definedName>
    <definedName name="wrn.tablemeastlpg." localSheetId="13" hidden="1">{"midlpg1",#N/A,FALSE,"MIDEAST LPG";"midlpg2",#N/A,FALSE,"MIDEAST LPG"}</definedName>
    <definedName name="wrn.tablemeastlpg." localSheetId="1" hidden="1">{"midlpg1",#N/A,FALSE,"MIDEAST LPG";"midlpg2",#N/A,FALSE,"MIDEAST LPG"}</definedName>
    <definedName name="wrn.tablemeastlpg." localSheetId="19" hidden="1">{"midlpg1",#N/A,FALSE,"MIDEAST LPG";"midlpg2",#N/A,FALSE,"MIDEAST LPG"}</definedName>
    <definedName name="wrn.tablemeastlpg." localSheetId="11" hidden="1">{"midlpg1",#N/A,FALSE,"MIDEAST LPG";"midlpg2",#N/A,FALSE,"MIDEAST LPG"}</definedName>
    <definedName name="wrn.tablemeastlpg." localSheetId="35" hidden="1">{"midlpg1",#N/A,FALSE,"MIDEAST LPG";"midlpg2",#N/A,FALSE,"MIDEAST LPG"}</definedName>
    <definedName name="wrn.tablemeastlpg." localSheetId="17" hidden="1">{"midlpg1",#N/A,FALSE,"MIDEAST LPG";"midlpg2",#N/A,FALSE,"MIDEAST LPG"}</definedName>
    <definedName name="wrn.tablemeastlpg." localSheetId="4" hidden="1">{"midlpg1",#N/A,FALSE,"MIDEAST LPG";"midlpg2",#N/A,FALSE,"MIDEAST LPG"}</definedName>
    <definedName name="wrn.tablemeastlpg." localSheetId="27" hidden="1">{"midlpg1",#N/A,FALSE,"MIDEAST LPG";"midlpg2",#N/A,FALSE,"MIDEAST LPG"}</definedName>
    <definedName name="wrn.tablemeastlpg." hidden="1">{"midlpg1",#N/A,FALSE,"MIDEAST LPG";"midlpg2",#N/A,FALSE,"MIDEAST LPG"}</definedName>
    <definedName name="wrn.TABLEMED." localSheetId="10" hidden="1">{"medcurrent1",#N/A,FALSE,"MED MARGINS";"medcurrent2",#N/A,FALSE,"MED MARGINS";"medconstant",#N/A,FALSE,"MED MARGINS"}</definedName>
    <definedName name="wrn.TABLEMED." localSheetId="21" hidden="1">{"medcurrent1",#N/A,FALSE,"MED MARGINS";"medcurrent2",#N/A,FALSE,"MED MARGINS";"medconstant",#N/A,FALSE,"MED MARGINS"}</definedName>
    <definedName name="wrn.TABLEMED." localSheetId="3" hidden="1">{"medcurrent1",#N/A,FALSE,"MED MARGINS";"medcurrent2",#N/A,FALSE,"MED MARGINS";"medconstant",#N/A,FALSE,"MED MARGINS"}</definedName>
    <definedName name="wrn.TABLEMED." localSheetId="23" hidden="1">{"medcurrent1",#N/A,FALSE,"MED MARGINS";"medcurrent2",#N/A,FALSE,"MED MARGINS";"medconstant",#N/A,FALSE,"MED MARGINS"}</definedName>
    <definedName name="wrn.TABLEMED." localSheetId="15" hidden="1">{"medcurrent1",#N/A,FALSE,"MED MARGINS";"medcurrent2",#N/A,FALSE,"MED MARGINS";"medconstant",#N/A,FALSE,"MED MARGINS"}</definedName>
    <definedName name="wrn.TABLEMED." localSheetId="20" hidden="1">{"medcurrent1",#N/A,FALSE,"MED MARGINS";"medcurrent2",#N/A,FALSE,"MED MARGINS";"medconstant",#N/A,FALSE,"MED MARGINS"}</definedName>
    <definedName name="wrn.TABLEMED." localSheetId="16" hidden="1">{"medcurrent1",#N/A,FALSE,"MED MARGINS";"medcurrent2",#N/A,FALSE,"MED MARGINS";"medconstant",#N/A,FALSE,"MED MARGINS"}</definedName>
    <definedName name="wrn.TABLEMED." localSheetId="18" hidden="1">{"medcurrent1",#N/A,FALSE,"MED MARGINS";"medcurrent2",#N/A,FALSE,"MED MARGINS";"medconstant",#N/A,FALSE,"MED MARGINS"}</definedName>
    <definedName name="wrn.TABLEMED." localSheetId="26" hidden="1">{"medcurrent1",#N/A,FALSE,"MED MARGINS";"medcurrent2",#N/A,FALSE,"MED MARGINS";"medconstant",#N/A,FALSE,"MED MARGINS"}</definedName>
    <definedName name="wrn.TABLEMED." localSheetId="25" hidden="1">{"medcurrent1",#N/A,FALSE,"MED MARGINS";"medcurrent2",#N/A,FALSE,"MED MARGINS";"medconstant",#N/A,FALSE,"MED MARGINS"}</definedName>
    <definedName name="wrn.TABLEMED." localSheetId="12" hidden="1">{"medcurrent1",#N/A,FALSE,"MED MARGINS";"medcurrent2",#N/A,FALSE,"MED MARGINS";"medconstant",#N/A,FALSE,"MED MARGINS"}</definedName>
    <definedName name="wrn.TABLEMED." localSheetId="13" hidden="1">{"medcurrent1",#N/A,FALSE,"MED MARGINS";"medcurrent2",#N/A,FALSE,"MED MARGINS";"medconstant",#N/A,FALSE,"MED MARGINS"}</definedName>
    <definedName name="wrn.TABLEMED." localSheetId="1" hidden="1">{"medcurrent1",#N/A,FALSE,"MED MARGINS";"medcurrent2",#N/A,FALSE,"MED MARGINS";"medconstant",#N/A,FALSE,"MED MARGINS"}</definedName>
    <definedName name="wrn.TABLEMED." localSheetId="19" hidden="1">{"medcurrent1",#N/A,FALSE,"MED MARGINS";"medcurrent2",#N/A,FALSE,"MED MARGINS";"medconstant",#N/A,FALSE,"MED MARGINS"}</definedName>
    <definedName name="wrn.TABLEMED." localSheetId="11" hidden="1">{"medcurrent1",#N/A,FALSE,"MED MARGINS";"medcurrent2",#N/A,FALSE,"MED MARGINS";"medconstant",#N/A,FALSE,"MED MARGINS"}</definedName>
    <definedName name="wrn.TABLEMED." localSheetId="35" hidden="1">{"medcurrent1",#N/A,FALSE,"MED MARGINS";"medcurrent2",#N/A,FALSE,"MED MARGINS";"medconstant",#N/A,FALSE,"MED MARGINS"}</definedName>
    <definedName name="wrn.TABLEMED." localSheetId="17" hidden="1">{"medcurrent1",#N/A,FALSE,"MED MARGINS";"medcurrent2",#N/A,FALSE,"MED MARGINS";"medconstant",#N/A,FALSE,"MED MARGINS"}</definedName>
    <definedName name="wrn.TABLEMED." localSheetId="4" hidden="1">{"medcurrent1",#N/A,FALSE,"MED MARGINS";"medcurrent2",#N/A,FALSE,"MED MARGINS";"medconstant",#N/A,FALSE,"MED MARGINS"}</definedName>
    <definedName name="wrn.TABLEMED." localSheetId="27"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10" hidden="1">{"midcurrent1",#N/A,FALSE,"ARAB GULF PRODUCTS";"midcurrent2",#N/A,FALSE,"ARAB GULF PRODUCTS"}</definedName>
    <definedName name="wrn.tablemideast." localSheetId="21" hidden="1">{"midcurrent1",#N/A,FALSE,"ARAB GULF PRODUCTS";"midcurrent2",#N/A,FALSE,"ARAB GULF PRODUCTS"}</definedName>
    <definedName name="wrn.tablemideast." localSheetId="3" hidden="1">{"midcurrent1",#N/A,FALSE,"ARAB GULF PRODUCTS";"midcurrent2",#N/A,FALSE,"ARAB GULF PRODUCTS"}</definedName>
    <definedName name="wrn.tablemideast." localSheetId="23" hidden="1">{"midcurrent1",#N/A,FALSE,"ARAB GULF PRODUCTS";"midcurrent2",#N/A,FALSE,"ARAB GULF PRODUCTS"}</definedName>
    <definedName name="wrn.tablemideast." localSheetId="15" hidden="1">{"midcurrent1",#N/A,FALSE,"ARAB GULF PRODUCTS";"midcurrent2",#N/A,FALSE,"ARAB GULF PRODUCTS"}</definedName>
    <definedName name="wrn.tablemideast." localSheetId="20" hidden="1">{"midcurrent1",#N/A,FALSE,"ARAB GULF PRODUCTS";"midcurrent2",#N/A,FALSE,"ARAB GULF PRODUCTS"}</definedName>
    <definedName name="wrn.tablemideast." localSheetId="16" hidden="1">{"midcurrent1",#N/A,FALSE,"ARAB GULF PRODUCTS";"midcurrent2",#N/A,FALSE,"ARAB GULF PRODUCTS"}</definedName>
    <definedName name="wrn.tablemideast." localSheetId="18" hidden="1">{"midcurrent1",#N/A,FALSE,"ARAB GULF PRODUCTS";"midcurrent2",#N/A,FALSE,"ARAB GULF PRODUCTS"}</definedName>
    <definedName name="wrn.tablemideast." localSheetId="26" hidden="1">{"midcurrent1",#N/A,FALSE,"ARAB GULF PRODUCTS";"midcurrent2",#N/A,FALSE,"ARAB GULF PRODUCTS"}</definedName>
    <definedName name="wrn.tablemideast." localSheetId="25" hidden="1">{"midcurrent1",#N/A,FALSE,"ARAB GULF PRODUCTS";"midcurrent2",#N/A,FALSE,"ARAB GULF PRODUCTS"}</definedName>
    <definedName name="wrn.tablemideast." localSheetId="12" hidden="1">{"midcurrent1",#N/A,FALSE,"ARAB GULF PRODUCTS";"midcurrent2",#N/A,FALSE,"ARAB GULF PRODUCTS"}</definedName>
    <definedName name="wrn.tablemideast." localSheetId="13" hidden="1">{"midcurrent1",#N/A,FALSE,"ARAB GULF PRODUCTS";"midcurrent2",#N/A,FALSE,"ARAB GULF PRODUCTS"}</definedName>
    <definedName name="wrn.tablemideast." localSheetId="1" hidden="1">{"midcurrent1",#N/A,FALSE,"ARAB GULF PRODUCTS";"midcurrent2",#N/A,FALSE,"ARAB GULF PRODUCTS"}</definedName>
    <definedName name="wrn.tablemideast." localSheetId="19" hidden="1">{"midcurrent1",#N/A,FALSE,"ARAB GULF PRODUCTS";"midcurrent2",#N/A,FALSE,"ARAB GULF PRODUCTS"}</definedName>
    <definedName name="wrn.tablemideast." localSheetId="11" hidden="1">{"midcurrent1",#N/A,FALSE,"ARAB GULF PRODUCTS";"midcurrent2",#N/A,FALSE,"ARAB GULF PRODUCTS"}</definedName>
    <definedName name="wrn.tablemideast." localSheetId="35" hidden="1">{"midcurrent1",#N/A,FALSE,"ARAB GULF PRODUCTS";"midcurrent2",#N/A,FALSE,"ARAB GULF PRODUCTS"}</definedName>
    <definedName name="wrn.tablemideast." localSheetId="17" hidden="1">{"midcurrent1",#N/A,FALSE,"ARAB GULF PRODUCTS";"midcurrent2",#N/A,FALSE,"ARAB GULF PRODUCTS"}</definedName>
    <definedName name="wrn.tablemideast." localSheetId="4" hidden="1">{"midcurrent1",#N/A,FALSE,"ARAB GULF PRODUCTS";"midcurrent2",#N/A,FALSE,"ARAB GULF PRODUCTS"}</definedName>
    <definedName name="wrn.tablemideast." localSheetId="27" hidden="1">{"midcurrent1",#N/A,FALSE,"ARAB GULF PRODUCTS";"midcurrent2",#N/A,FALSE,"ARAB GULF PRODUCTS"}</definedName>
    <definedName name="wrn.tablemideast." hidden="1">{"midcurrent1",#N/A,FALSE,"ARAB GULF PRODUCTS";"midcurrent2",#N/A,FALSE,"ARAB GULF PRODUCTS"}</definedName>
    <definedName name="wrn.tablengl." localSheetId="10" hidden="1">{"ngl1",#N/A,FALSE,"u.s. NGL";"ngl2",#N/A,FALSE,"u.s. NGL"}</definedName>
    <definedName name="wrn.tablengl." localSheetId="21" hidden="1">{"ngl1",#N/A,FALSE,"u.s. NGL";"ngl2",#N/A,FALSE,"u.s. NGL"}</definedName>
    <definedName name="wrn.tablengl." localSheetId="3" hidden="1">{"ngl1",#N/A,FALSE,"u.s. NGL";"ngl2",#N/A,FALSE,"u.s. NGL"}</definedName>
    <definedName name="wrn.tablengl." localSheetId="23" hidden="1">{"ngl1",#N/A,FALSE,"u.s. NGL";"ngl2",#N/A,FALSE,"u.s. NGL"}</definedName>
    <definedName name="wrn.tablengl." localSheetId="15" hidden="1">{"ngl1",#N/A,FALSE,"u.s. NGL";"ngl2",#N/A,FALSE,"u.s. NGL"}</definedName>
    <definedName name="wrn.tablengl." localSheetId="20" hidden="1">{"ngl1",#N/A,FALSE,"u.s. NGL";"ngl2",#N/A,FALSE,"u.s. NGL"}</definedName>
    <definedName name="wrn.tablengl." localSheetId="16" hidden="1">{"ngl1",#N/A,FALSE,"u.s. NGL";"ngl2",#N/A,FALSE,"u.s. NGL"}</definedName>
    <definedName name="wrn.tablengl." localSheetId="18" hidden="1">{"ngl1",#N/A,FALSE,"u.s. NGL";"ngl2",#N/A,FALSE,"u.s. NGL"}</definedName>
    <definedName name="wrn.tablengl." localSheetId="26" hidden="1">{"ngl1",#N/A,FALSE,"u.s. NGL";"ngl2",#N/A,FALSE,"u.s. NGL"}</definedName>
    <definedName name="wrn.tablengl." localSheetId="25" hidden="1">{"ngl1",#N/A,FALSE,"u.s. NGL";"ngl2",#N/A,FALSE,"u.s. NGL"}</definedName>
    <definedName name="wrn.tablengl." localSheetId="12" hidden="1">{"ngl1",#N/A,FALSE,"u.s. NGL";"ngl2",#N/A,FALSE,"u.s. NGL"}</definedName>
    <definedName name="wrn.tablengl." localSheetId="13" hidden="1">{"ngl1",#N/A,FALSE,"u.s. NGL";"ngl2",#N/A,FALSE,"u.s. NGL"}</definedName>
    <definedName name="wrn.tablengl." localSheetId="1" hidden="1">{"ngl1",#N/A,FALSE,"u.s. NGL";"ngl2",#N/A,FALSE,"u.s. NGL"}</definedName>
    <definedName name="wrn.tablengl." localSheetId="19" hidden="1">{"ngl1",#N/A,FALSE,"u.s. NGL";"ngl2",#N/A,FALSE,"u.s. NGL"}</definedName>
    <definedName name="wrn.tablengl." localSheetId="11" hidden="1">{"ngl1",#N/A,FALSE,"u.s. NGL";"ngl2",#N/A,FALSE,"u.s. NGL"}</definedName>
    <definedName name="wrn.tablengl." localSheetId="35" hidden="1">{"ngl1",#N/A,FALSE,"u.s. NGL";"ngl2",#N/A,FALSE,"u.s. NGL"}</definedName>
    <definedName name="wrn.tablengl." localSheetId="17" hidden="1">{"ngl1",#N/A,FALSE,"u.s. NGL";"ngl2",#N/A,FALSE,"u.s. NGL"}</definedName>
    <definedName name="wrn.tablengl." localSheetId="4" hidden="1">{"ngl1",#N/A,FALSE,"u.s. NGL";"ngl2",#N/A,FALSE,"u.s. NGL"}</definedName>
    <definedName name="wrn.tablengl." localSheetId="27" hidden="1">{"ngl1",#N/A,FALSE,"u.s. NGL";"ngl2",#N/A,FALSE,"u.s. NGL"}</definedName>
    <definedName name="wrn.tablengl." hidden="1">{"ngl1",#N/A,FALSE,"u.s. NGL";"ngl2",#N/A,FALSE,"u.s. NGL"}</definedName>
    <definedName name="wrn.TABLENWE." localSheetId="10" hidden="1">{"nwecurrent1",#N/A,FALSE,"NWE MARGINS";"nwecurrent2",#N/A,FALSE,"NWE MARGINS";"nweconstant",#N/A,FALSE,"NWE MARGINS"}</definedName>
    <definedName name="wrn.TABLENWE." localSheetId="21" hidden="1">{"nwecurrent1",#N/A,FALSE,"NWE MARGINS";"nwecurrent2",#N/A,FALSE,"NWE MARGINS";"nweconstant",#N/A,FALSE,"NWE MARGINS"}</definedName>
    <definedName name="wrn.TABLENWE." localSheetId="3" hidden="1">{"nwecurrent1",#N/A,FALSE,"NWE MARGINS";"nwecurrent2",#N/A,FALSE,"NWE MARGINS";"nweconstant",#N/A,FALSE,"NWE MARGINS"}</definedName>
    <definedName name="wrn.TABLENWE." localSheetId="23" hidden="1">{"nwecurrent1",#N/A,FALSE,"NWE MARGINS";"nwecurrent2",#N/A,FALSE,"NWE MARGINS";"nweconstant",#N/A,FALSE,"NWE MARGINS"}</definedName>
    <definedName name="wrn.TABLENWE." localSheetId="15" hidden="1">{"nwecurrent1",#N/A,FALSE,"NWE MARGINS";"nwecurrent2",#N/A,FALSE,"NWE MARGINS";"nweconstant",#N/A,FALSE,"NWE MARGINS"}</definedName>
    <definedName name="wrn.TABLENWE." localSheetId="20" hidden="1">{"nwecurrent1",#N/A,FALSE,"NWE MARGINS";"nwecurrent2",#N/A,FALSE,"NWE MARGINS";"nweconstant",#N/A,FALSE,"NWE MARGINS"}</definedName>
    <definedName name="wrn.TABLENWE." localSheetId="16" hidden="1">{"nwecurrent1",#N/A,FALSE,"NWE MARGINS";"nwecurrent2",#N/A,FALSE,"NWE MARGINS";"nweconstant",#N/A,FALSE,"NWE MARGINS"}</definedName>
    <definedName name="wrn.TABLENWE." localSheetId="18" hidden="1">{"nwecurrent1",#N/A,FALSE,"NWE MARGINS";"nwecurrent2",#N/A,FALSE,"NWE MARGINS";"nweconstant",#N/A,FALSE,"NWE MARGINS"}</definedName>
    <definedName name="wrn.TABLENWE." localSheetId="26" hidden="1">{"nwecurrent1",#N/A,FALSE,"NWE MARGINS";"nwecurrent2",#N/A,FALSE,"NWE MARGINS";"nweconstant",#N/A,FALSE,"NWE MARGINS"}</definedName>
    <definedName name="wrn.TABLENWE." localSheetId="25" hidden="1">{"nwecurrent1",#N/A,FALSE,"NWE MARGINS";"nwecurrent2",#N/A,FALSE,"NWE MARGINS";"nweconstant",#N/A,FALSE,"NWE MARGINS"}</definedName>
    <definedName name="wrn.TABLENWE." localSheetId="12" hidden="1">{"nwecurrent1",#N/A,FALSE,"NWE MARGINS";"nwecurrent2",#N/A,FALSE,"NWE MARGINS";"nweconstant",#N/A,FALSE,"NWE MARGINS"}</definedName>
    <definedName name="wrn.TABLENWE." localSheetId="13" hidden="1">{"nwecurrent1",#N/A,FALSE,"NWE MARGINS";"nwecurrent2",#N/A,FALSE,"NWE MARGINS";"nweconstant",#N/A,FALSE,"NWE MARGINS"}</definedName>
    <definedName name="wrn.TABLENWE." localSheetId="1" hidden="1">{"nwecurrent1",#N/A,FALSE,"NWE MARGINS";"nwecurrent2",#N/A,FALSE,"NWE MARGINS";"nweconstant",#N/A,FALSE,"NWE MARGINS"}</definedName>
    <definedName name="wrn.TABLENWE." localSheetId="19" hidden="1">{"nwecurrent1",#N/A,FALSE,"NWE MARGINS";"nwecurrent2",#N/A,FALSE,"NWE MARGINS";"nweconstant",#N/A,FALSE,"NWE MARGINS"}</definedName>
    <definedName name="wrn.TABLENWE." localSheetId="11" hidden="1">{"nwecurrent1",#N/A,FALSE,"NWE MARGINS";"nwecurrent2",#N/A,FALSE,"NWE MARGINS";"nweconstant",#N/A,FALSE,"NWE MARGINS"}</definedName>
    <definedName name="wrn.TABLENWE." localSheetId="35" hidden="1">{"nwecurrent1",#N/A,FALSE,"NWE MARGINS";"nwecurrent2",#N/A,FALSE,"NWE MARGINS";"nweconstant",#N/A,FALSE,"NWE MARGINS"}</definedName>
    <definedName name="wrn.TABLENWE." localSheetId="17" hidden="1">{"nwecurrent1",#N/A,FALSE,"NWE MARGINS";"nwecurrent2",#N/A,FALSE,"NWE MARGINS";"nweconstant",#N/A,FALSE,"NWE MARGINS"}</definedName>
    <definedName name="wrn.TABLENWE." localSheetId="4" hidden="1">{"nwecurrent1",#N/A,FALSE,"NWE MARGINS";"nwecurrent2",#N/A,FALSE,"NWE MARGINS";"nweconstant",#N/A,FALSE,"NWE MARGINS"}</definedName>
    <definedName name="wrn.TABLENWE." localSheetId="27"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10" hidden="1">{"current1",#N/A,FALSE,"US PRODUCTS";"current2",#N/A,FALSE,"US PRODUCTS";"constant",#N/A,FALSE,"US PRODUCTS"}</definedName>
    <definedName name="wrn.tableprod." localSheetId="21" hidden="1">{"current1",#N/A,FALSE,"US PRODUCTS";"current2",#N/A,FALSE,"US PRODUCTS";"constant",#N/A,FALSE,"US PRODUCTS"}</definedName>
    <definedName name="wrn.tableprod." localSheetId="3" hidden="1">{"current1",#N/A,FALSE,"US PRODUCTS";"current2",#N/A,FALSE,"US PRODUCTS";"constant",#N/A,FALSE,"US PRODUCTS"}</definedName>
    <definedName name="wrn.tableprod." localSheetId="23" hidden="1">{"current1",#N/A,FALSE,"US PRODUCTS";"current2",#N/A,FALSE,"US PRODUCTS";"constant",#N/A,FALSE,"US PRODUCTS"}</definedName>
    <definedName name="wrn.tableprod." localSheetId="15" hidden="1">{"current1",#N/A,FALSE,"US PRODUCTS";"current2",#N/A,FALSE,"US PRODUCTS";"constant",#N/A,FALSE,"US PRODUCTS"}</definedName>
    <definedName name="wrn.tableprod." localSheetId="20" hidden="1">{"current1",#N/A,FALSE,"US PRODUCTS";"current2",#N/A,FALSE,"US PRODUCTS";"constant",#N/A,FALSE,"US PRODUCTS"}</definedName>
    <definedName name="wrn.tableprod." localSheetId="16" hidden="1">{"current1",#N/A,FALSE,"US PRODUCTS";"current2",#N/A,FALSE,"US PRODUCTS";"constant",#N/A,FALSE,"US PRODUCTS"}</definedName>
    <definedName name="wrn.tableprod." localSheetId="18" hidden="1">{"current1",#N/A,FALSE,"US PRODUCTS";"current2",#N/A,FALSE,"US PRODUCTS";"constant",#N/A,FALSE,"US PRODUCTS"}</definedName>
    <definedName name="wrn.tableprod." localSheetId="26" hidden="1">{"current1",#N/A,FALSE,"US PRODUCTS";"current2",#N/A,FALSE,"US PRODUCTS";"constant",#N/A,FALSE,"US PRODUCTS"}</definedName>
    <definedName name="wrn.tableprod." localSheetId="25" hidden="1">{"current1",#N/A,FALSE,"US PRODUCTS";"current2",#N/A,FALSE,"US PRODUCTS";"constant",#N/A,FALSE,"US PRODUCTS"}</definedName>
    <definedName name="wrn.tableprod." localSheetId="12" hidden="1">{"current1",#N/A,FALSE,"US PRODUCTS";"current2",#N/A,FALSE,"US PRODUCTS";"constant",#N/A,FALSE,"US PRODUCTS"}</definedName>
    <definedName name="wrn.tableprod." localSheetId="13" hidden="1">{"current1",#N/A,FALSE,"US PRODUCTS";"current2",#N/A,FALSE,"US PRODUCTS";"constant",#N/A,FALSE,"US PRODUCTS"}</definedName>
    <definedName name="wrn.tableprod." localSheetId="1" hidden="1">{"current1",#N/A,FALSE,"US PRODUCTS";"current2",#N/A,FALSE,"US PRODUCTS";"constant",#N/A,FALSE,"US PRODUCTS"}</definedName>
    <definedName name="wrn.tableprod." localSheetId="19" hidden="1">{"current1",#N/A,FALSE,"US PRODUCTS";"current2",#N/A,FALSE,"US PRODUCTS";"constant",#N/A,FALSE,"US PRODUCTS"}</definedName>
    <definedName name="wrn.tableprod." localSheetId="11" hidden="1">{"current1",#N/A,FALSE,"US PRODUCTS";"current2",#N/A,FALSE,"US PRODUCTS";"constant",#N/A,FALSE,"US PRODUCTS"}</definedName>
    <definedName name="wrn.tableprod." localSheetId="35" hidden="1">{"current1",#N/A,FALSE,"US PRODUCTS";"current2",#N/A,FALSE,"US PRODUCTS";"constant",#N/A,FALSE,"US PRODUCTS"}</definedName>
    <definedName name="wrn.tableprod." localSheetId="17" hidden="1">{"current1",#N/A,FALSE,"US PRODUCTS";"current2",#N/A,FALSE,"US PRODUCTS";"constant",#N/A,FALSE,"US PRODUCTS"}</definedName>
    <definedName name="wrn.tableprod." localSheetId="4" hidden="1">{"current1",#N/A,FALSE,"US PRODUCTS";"current2",#N/A,FALSE,"US PRODUCTS";"constant",#N/A,FALSE,"US PRODUCTS"}</definedName>
    <definedName name="wrn.tableprod." localSheetId="27" hidden="1">{"current1",#N/A,FALSE,"US PRODUCTS";"current2",#N/A,FALSE,"US PRODUCTS";"constant",#N/A,FALSE,"US PRODUCTS"}</definedName>
    <definedName name="wrn.tableprod." hidden="1">{"current1",#N/A,FALSE,"US PRODUCTS";"current2",#N/A,FALSE,"US PRODUCTS";"constant",#N/A,FALSE,"US PRODUCTS"}</definedName>
    <definedName name="wrn.Tables._.PTD." localSheetId="10" hidden="1">{"PTD Units",#N/A,FALSE,"Tables";"PTD Net Sales",#N/A,FALSE,"Tables";"PTD PPU",#N/A,FALSE,"Tables";"PTD Return%",#N/A,FALSE,"Tables"}</definedName>
    <definedName name="wrn.Tables._.PTD." localSheetId="21" hidden="1">{"PTD Units",#N/A,FALSE,"Tables";"PTD Net Sales",#N/A,FALSE,"Tables";"PTD PPU",#N/A,FALSE,"Tables";"PTD Return%",#N/A,FALSE,"Tables"}</definedName>
    <definedName name="wrn.Tables._.PTD." localSheetId="3" hidden="1">{"PTD Units",#N/A,FALSE,"Tables";"PTD Net Sales",#N/A,FALSE,"Tables";"PTD PPU",#N/A,FALSE,"Tables";"PTD Return%",#N/A,FALSE,"Tables"}</definedName>
    <definedName name="wrn.Tables._.PTD." localSheetId="23" hidden="1">{"PTD Units",#N/A,FALSE,"Tables";"PTD Net Sales",#N/A,FALSE,"Tables";"PTD PPU",#N/A,FALSE,"Tables";"PTD Return%",#N/A,FALSE,"Tables"}</definedName>
    <definedName name="wrn.Tables._.PTD." localSheetId="15" hidden="1">{"PTD Units",#N/A,FALSE,"Tables";"PTD Net Sales",#N/A,FALSE,"Tables";"PTD PPU",#N/A,FALSE,"Tables";"PTD Return%",#N/A,FALSE,"Tables"}</definedName>
    <definedName name="wrn.Tables._.PTD." localSheetId="20" hidden="1">{"PTD Units",#N/A,FALSE,"Tables";"PTD Net Sales",#N/A,FALSE,"Tables";"PTD PPU",#N/A,FALSE,"Tables";"PTD Return%",#N/A,FALSE,"Tables"}</definedName>
    <definedName name="wrn.Tables._.PTD." localSheetId="16" hidden="1">{"PTD Units",#N/A,FALSE,"Tables";"PTD Net Sales",#N/A,FALSE,"Tables";"PTD PPU",#N/A,FALSE,"Tables";"PTD Return%",#N/A,FALSE,"Tables"}</definedName>
    <definedName name="wrn.Tables._.PTD." localSheetId="18" hidden="1">{"PTD Units",#N/A,FALSE,"Tables";"PTD Net Sales",#N/A,FALSE,"Tables";"PTD PPU",#N/A,FALSE,"Tables";"PTD Return%",#N/A,FALSE,"Tables"}</definedName>
    <definedName name="wrn.Tables._.PTD." localSheetId="26" hidden="1">{"PTD Units",#N/A,FALSE,"Tables";"PTD Net Sales",#N/A,FALSE,"Tables";"PTD PPU",#N/A,FALSE,"Tables";"PTD Return%",#N/A,FALSE,"Tables"}</definedName>
    <definedName name="wrn.Tables._.PTD." localSheetId="25" hidden="1">{"PTD Units",#N/A,FALSE,"Tables";"PTD Net Sales",#N/A,FALSE,"Tables";"PTD PPU",#N/A,FALSE,"Tables";"PTD Return%",#N/A,FALSE,"Tables"}</definedName>
    <definedName name="wrn.Tables._.PTD." localSheetId="12" hidden="1">{"PTD Units",#N/A,FALSE,"Tables";"PTD Net Sales",#N/A,FALSE,"Tables";"PTD PPU",#N/A,FALSE,"Tables";"PTD Return%",#N/A,FALSE,"Tables"}</definedName>
    <definedName name="wrn.Tables._.PTD." localSheetId="13" hidden="1">{"PTD Units",#N/A,FALSE,"Tables";"PTD Net Sales",#N/A,FALSE,"Tables";"PTD PPU",#N/A,FALSE,"Tables";"PTD Return%",#N/A,FALSE,"Tables"}</definedName>
    <definedName name="wrn.Tables._.PTD." localSheetId="1" hidden="1">{"PTD Units",#N/A,FALSE,"Tables";"PTD Net Sales",#N/A,FALSE,"Tables";"PTD PPU",#N/A,FALSE,"Tables";"PTD Return%",#N/A,FALSE,"Tables"}</definedName>
    <definedName name="wrn.Tables._.PTD." localSheetId="19" hidden="1">{"PTD Units",#N/A,FALSE,"Tables";"PTD Net Sales",#N/A,FALSE,"Tables";"PTD PPU",#N/A,FALSE,"Tables";"PTD Return%",#N/A,FALSE,"Tables"}</definedName>
    <definedName name="wrn.Tables._.PTD." localSheetId="11" hidden="1">{"PTD Units",#N/A,FALSE,"Tables";"PTD Net Sales",#N/A,FALSE,"Tables";"PTD PPU",#N/A,FALSE,"Tables";"PTD Return%",#N/A,FALSE,"Tables"}</definedName>
    <definedName name="wrn.Tables._.PTD." localSheetId="35" hidden="1">{"PTD Units",#N/A,FALSE,"Tables";"PTD Net Sales",#N/A,FALSE,"Tables";"PTD PPU",#N/A,FALSE,"Tables";"PTD Return%",#N/A,FALSE,"Tables"}</definedName>
    <definedName name="wrn.Tables._.PTD." localSheetId="17" hidden="1">{"PTD Units",#N/A,FALSE,"Tables";"PTD Net Sales",#N/A,FALSE,"Tables";"PTD PPU",#N/A,FALSE,"Tables";"PTD Return%",#N/A,FALSE,"Tables"}</definedName>
    <definedName name="wrn.Tables._.PTD." localSheetId="4" hidden="1">{"PTD Units",#N/A,FALSE,"Tables";"PTD Net Sales",#N/A,FALSE,"Tables";"PTD PPU",#N/A,FALSE,"Tables";"PTD Return%",#N/A,FALSE,"Tables"}</definedName>
    <definedName name="wrn.Tables._.PTD." localSheetId="27" hidden="1">{"PTD Units",#N/A,FALSE,"Tables";"PTD Net Sales",#N/A,FALSE,"Tables";"PTD PPU",#N/A,FALSE,"Tables";"PTD Return%",#N/A,FALSE,"Tables"}</definedName>
    <definedName name="wrn.Tables._.PTD." hidden="1">{"PTD Units",#N/A,FALSE,"Tables";"PTD Net Sales",#N/A,FALSE,"Tables";"PTD PPU",#N/A,FALSE,"Tables";"PTD Return%",#N/A,FALSE,"Tables"}</definedName>
    <definedName name="wrn.Tables._.Weekly." localSheetId="10" hidden="1">{"Weekly Units",#N/A,FALSE,"Tables";"Weekly Net Sales",#N/A,FALSE,"Tables";"Weekly PPU",#N/A,FALSE,"Tables";"Weekly Return%",#N/A,FALSE,"Tables"}</definedName>
    <definedName name="wrn.Tables._.Weekly." localSheetId="21" hidden="1">{"Weekly Units",#N/A,FALSE,"Tables";"Weekly Net Sales",#N/A,FALSE,"Tables";"Weekly PPU",#N/A,FALSE,"Tables";"Weekly Return%",#N/A,FALSE,"Tables"}</definedName>
    <definedName name="wrn.Tables._.Weekly." localSheetId="3" hidden="1">{"Weekly Units",#N/A,FALSE,"Tables";"Weekly Net Sales",#N/A,FALSE,"Tables";"Weekly PPU",#N/A,FALSE,"Tables";"Weekly Return%",#N/A,FALSE,"Tables"}</definedName>
    <definedName name="wrn.Tables._.Weekly." localSheetId="23" hidden="1">{"Weekly Units",#N/A,FALSE,"Tables";"Weekly Net Sales",#N/A,FALSE,"Tables";"Weekly PPU",#N/A,FALSE,"Tables";"Weekly Return%",#N/A,FALSE,"Tables"}</definedName>
    <definedName name="wrn.Tables._.Weekly." localSheetId="15" hidden="1">{"Weekly Units",#N/A,FALSE,"Tables";"Weekly Net Sales",#N/A,FALSE,"Tables";"Weekly PPU",#N/A,FALSE,"Tables";"Weekly Return%",#N/A,FALSE,"Tables"}</definedName>
    <definedName name="wrn.Tables._.Weekly." localSheetId="20" hidden="1">{"Weekly Units",#N/A,FALSE,"Tables";"Weekly Net Sales",#N/A,FALSE,"Tables";"Weekly PPU",#N/A,FALSE,"Tables";"Weekly Return%",#N/A,FALSE,"Tables"}</definedName>
    <definedName name="wrn.Tables._.Weekly." localSheetId="16" hidden="1">{"Weekly Units",#N/A,FALSE,"Tables";"Weekly Net Sales",#N/A,FALSE,"Tables";"Weekly PPU",#N/A,FALSE,"Tables";"Weekly Return%",#N/A,FALSE,"Tables"}</definedName>
    <definedName name="wrn.Tables._.Weekly." localSheetId="18" hidden="1">{"Weekly Units",#N/A,FALSE,"Tables";"Weekly Net Sales",#N/A,FALSE,"Tables";"Weekly PPU",#N/A,FALSE,"Tables";"Weekly Return%",#N/A,FALSE,"Tables"}</definedName>
    <definedName name="wrn.Tables._.Weekly." localSheetId="26" hidden="1">{"Weekly Units",#N/A,FALSE,"Tables";"Weekly Net Sales",#N/A,FALSE,"Tables";"Weekly PPU",#N/A,FALSE,"Tables";"Weekly Return%",#N/A,FALSE,"Tables"}</definedName>
    <definedName name="wrn.Tables._.Weekly." localSheetId="25" hidden="1">{"Weekly Units",#N/A,FALSE,"Tables";"Weekly Net Sales",#N/A,FALSE,"Tables";"Weekly PPU",#N/A,FALSE,"Tables";"Weekly Return%",#N/A,FALSE,"Tables"}</definedName>
    <definedName name="wrn.Tables._.Weekly." localSheetId="12" hidden="1">{"Weekly Units",#N/A,FALSE,"Tables";"Weekly Net Sales",#N/A,FALSE,"Tables";"Weekly PPU",#N/A,FALSE,"Tables";"Weekly Return%",#N/A,FALSE,"Tables"}</definedName>
    <definedName name="wrn.Tables._.Weekly." localSheetId="13" hidden="1">{"Weekly Units",#N/A,FALSE,"Tables";"Weekly Net Sales",#N/A,FALSE,"Tables";"Weekly PPU",#N/A,FALSE,"Tables";"Weekly Return%",#N/A,FALSE,"Tables"}</definedName>
    <definedName name="wrn.Tables._.Weekly." localSheetId="1" hidden="1">{"Weekly Units",#N/A,FALSE,"Tables";"Weekly Net Sales",#N/A,FALSE,"Tables";"Weekly PPU",#N/A,FALSE,"Tables";"Weekly Return%",#N/A,FALSE,"Tables"}</definedName>
    <definedName name="wrn.Tables._.Weekly." localSheetId="19" hidden="1">{"Weekly Units",#N/A,FALSE,"Tables";"Weekly Net Sales",#N/A,FALSE,"Tables";"Weekly PPU",#N/A,FALSE,"Tables";"Weekly Return%",#N/A,FALSE,"Tables"}</definedName>
    <definedName name="wrn.Tables._.Weekly." localSheetId="11" hidden="1">{"Weekly Units",#N/A,FALSE,"Tables";"Weekly Net Sales",#N/A,FALSE,"Tables";"Weekly PPU",#N/A,FALSE,"Tables";"Weekly Return%",#N/A,FALSE,"Tables"}</definedName>
    <definedName name="wrn.Tables._.Weekly." localSheetId="35" hidden="1">{"Weekly Units",#N/A,FALSE,"Tables";"Weekly Net Sales",#N/A,FALSE,"Tables";"Weekly PPU",#N/A,FALSE,"Tables";"Weekly Return%",#N/A,FALSE,"Tables"}</definedName>
    <definedName name="wrn.Tables._.Weekly." localSheetId="17" hidden="1">{"Weekly Units",#N/A,FALSE,"Tables";"Weekly Net Sales",#N/A,FALSE,"Tables";"Weekly PPU",#N/A,FALSE,"Tables";"Weekly Return%",#N/A,FALSE,"Tables"}</definedName>
    <definedName name="wrn.Tables._.Weekly." localSheetId="4" hidden="1">{"Weekly Units",#N/A,FALSE,"Tables";"Weekly Net Sales",#N/A,FALSE,"Tables";"Weekly PPU",#N/A,FALSE,"Tables";"Weekly Return%",#N/A,FALSE,"Tables"}</definedName>
    <definedName name="wrn.Tables._.Weekly." localSheetId="27" hidden="1">{"Weekly Units",#N/A,FALSE,"Tables";"Weekly Net Sales",#N/A,FALSE,"Tables";"Weekly PPU",#N/A,FALSE,"Tables";"Weekly Return%",#N/A,FALSE,"Tables"}</definedName>
    <definedName name="wrn.Tables._.Weekly." hidden="1">{"Weekly Units",#N/A,FALSE,"Tables";"Weekly Net Sales",#N/A,FALSE,"Tables";"Weekly PPU",#N/A,FALSE,"Tables";"Weekly Return%",#N/A,FALSE,"Tables"}</definedName>
    <definedName name="wrn.Tables._.YTD." localSheetId="10" hidden="1">{"YTD Units",#N/A,FALSE,"Tables";"YTD Net Sales",#N/A,FALSE,"Tables";"YTD PPU",#N/A,FALSE,"Tables";"YTD Return%",#N/A,FALSE,"Tables"}</definedName>
    <definedName name="wrn.Tables._.YTD." localSheetId="21" hidden="1">{"YTD Units",#N/A,FALSE,"Tables";"YTD Net Sales",#N/A,FALSE,"Tables";"YTD PPU",#N/A,FALSE,"Tables";"YTD Return%",#N/A,FALSE,"Tables"}</definedName>
    <definedName name="wrn.Tables._.YTD." localSheetId="3" hidden="1">{"YTD Units",#N/A,FALSE,"Tables";"YTD Net Sales",#N/A,FALSE,"Tables";"YTD PPU",#N/A,FALSE,"Tables";"YTD Return%",#N/A,FALSE,"Tables"}</definedName>
    <definedName name="wrn.Tables._.YTD." localSheetId="23" hidden="1">{"YTD Units",#N/A,FALSE,"Tables";"YTD Net Sales",#N/A,FALSE,"Tables";"YTD PPU",#N/A,FALSE,"Tables";"YTD Return%",#N/A,FALSE,"Tables"}</definedName>
    <definedName name="wrn.Tables._.YTD." localSheetId="15" hidden="1">{"YTD Units",#N/A,FALSE,"Tables";"YTD Net Sales",#N/A,FALSE,"Tables";"YTD PPU",#N/A,FALSE,"Tables";"YTD Return%",#N/A,FALSE,"Tables"}</definedName>
    <definedName name="wrn.Tables._.YTD." localSheetId="20" hidden="1">{"YTD Units",#N/A,FALSE,"Tables";"YTD Net Sales",#N/A,FALSE,"Tables";"YTD PPU",#N/A,FALSE,"Tables";"YTD Return%",#N/A,FALSE,"Tables"}</definedName>
    <definedName name="wrn.Tables._.YTD." localSheetId="16" hidden="1">{"YTD Units",#N/A,FALSE,"Tables";"YTD Net Sales",#N/A,FALSE,"Tables";"YTD PPU",#N/A,FALSE,"Tables";"YTD Return%",#N/A,FALSE,"Tables"}</definedName>
    <definedName name="wrn.Tables._.YTD." localSheetId="18" hidden="1">{"YTD Units",#N/A,FALSE,"Tables";"YTD Net Sales",#N/A,FALSE,"Tables";"YTD PPU",#N/A,FALSE,"Tables";"YTD Return%",#N/A,FALSE,"Tables"}</definedName>
    <definedName name="wrn.Tables._.YTD." localSheetId="26" hidden="1">{"YTD Units",#N/A,FALSE,"Tables";"YTD Net Sales",#N/A,FALSE,"Tables";"YTD PPU",#N/A,FALSE,"Tables";"YTD Return%",#N/A,FALSE,"Tables"}</definedName>
    <definedName name="wrn.Tables._.YTD." localSheetId="25" hidden="1">{"YTD Units",#N/A,FALSE,"Tables";"YTD Net Sales",#N/A,FALSE,"Tables";"YTD PPU",#N/A,FALSE,"Tables";"YTD Return%",#N/A,FALSE,"Tables"}</definedName>
    <definedName name="wrn.Tables._.YTD." localSheetId="12" hidden="1">{"YTD Units",#N/A,FALSE,"Tables";"YTD Net Sales",#N/A,FALSE,"Tables";"YTD PPU",#N/A,FALSE,"Tables";"YTD Return%",#N/A,FALSE,"Tables"}</definedName>
    <definedName name="wrn.Tables._.YTD." localSheetId="13" hidden="1">{"YTD Units",#N/A,FALSE,"Tables";"YTD Net Sales",#N/A,FALSE,"Tables";"YTD PPU",#N/A,FALSE,"Tables";"YTD Return%",#N/A,FALSE,"Tables"}</definedName>
    <definedName name="wrn.Tables._.YTD." localSheetId="1" hidden="1">{"YTD Units",#N/A,FALSE,"Tables";"YTD Net Sales",#N/A,FALSE,"Tables";"YTD PPU",#N/A,FALSE,"Tables";"YTD Return%",#N/A,FALSE,"Tables"}</definedName>
    <definedName name="wrn.Tables._.YTD." localSheetId="19" hidden="1">{"YTD Units",#N/A,FALSE,"Tables";"YTD Net Sales",#N/A,FALSE,"Tables";"YTD PPU",#N/A,FALSE,"Tables";"YTD Return%",#N/A,FALSE,"Tables"}</definedName>
    <definedName name="wrn.Tables._.YTD." localSheetId="11" hidden="1">{"YTD Units",#N/A,FALSE,"Tables";"YTD Net Sales",#N/A,FALSE,"Tables";"YTD PPU",#N/A,FALSE,"Tables";"YTD Return%",#N/A,FALSE,"Tables"}</definedName>
    <definedName name="wrn.Tables._.YTD." localSheetId="35" hidden="1">{"YTD Units",#N/A,FALSE,"Tables";"YTD Net Sales",#N/A,FALSE,"Tables";"YTD PPU",#N/A,FALSE,"Tables";"YTD Return%",#N/A,FALSE,"Tables"}</definedName>
    <definedName name="wrn.Tables._.YTD." localSheetId="17" hidden="1">{"YTD Units",#N/A,FALSE,"Tables";"YTD Net Sales",#N/A,FALSE,"Tables";"YTD PPU",#N/A,FALSE,"Tables";"YTD Return%",#N/A,FALSE,"Tables"}</definedName>
    <definedName name="wrn.Tables._.YTD." localSheetId="4" hidden="1">{"YTD Units",#N/A,FALSE,"Tables";"YTD Net Sales",#N/A,FALSE,"Tables";"YTD PPU",#N/A,FALSE,"Tables";"YTD Return%",#N/A,FALSE,"Tables"}</definedName>
    <definedName name="wrn.Tables._.YTD." localSheetId="27" hidden="1">{"YTD Units",#N/A,FALSE,"Tables";"YTD Net Sales",#N/A,FALSE,"Tables";"YTD PPU",#N/A,FALSE,"Tables";"YTD Return%",#N/A,FALSE,"Tables"}</definedName>
    <definedName name="wrn.Tables._.YTD." hidden="1">{"YTD Units",#N/A,FALSE,"Tables";"YTD Net Sales",#N/A,FALSE,"Tables";"YTD PPU",#N/A,FALSE,"Tables";"YTD Return%",#N/A,FALSE,"Tables"}</definedName>
    <definedName name="wrn.total." localSheetId="10" hidden="1">{#N/A,#N/A,FALSE,"Summary";#N/A,#N/A,FALSE,"Berkeley";#N/A,#N/A,FALSE,"HS";#N/A,#N/A,FALSE,"Brookside";#N/A,#N/A,FALSE,"George";#N/A,#N/A,FALSE,"Ketler";#N/A,#N/A,FALSE,"Washington"}</definedName>
    <definedName name="wrn.total." localSheetId="21" hidden="1">{#N/A,#N/A,FALSE,"Summary";#N/A,#N/A,FALSE,"Berkeley";#N/A,#N/A,FALSE,"HS";#N/A,#N/A,FALSE,"Brookside";#N/A,#N/A,FALSE,"George";#N/A,#N/A,FALSE,"Ketler";#N/A,#N/A,FALSE,"Washington"}</definedName>
    <definedName name="wrn.total." localSheetId="3" hidden="1">{#N/A,#N/A,FALSE,"Summary";#N/A,#N/A,FALSE,"Berkeley";#N/A,#N/A,FALSE,"HS";#N/A,#N/A,FALSE,"Brookside";#N/A,#N/A,FALSE,"George";#N/A,#N/A,FALSE,"Ketler";#N/A,#N/A,FALSE,"Washington"}</definedName>
    <definedName name="wrn.total." localSheetId="23" hidden="1">{#N/A,#N/A,FALSE,"Summary";#N/A,#N/A,FALSE,"Berkeley";#N/A,#N/A,FALSE,"HS";#N/A,#N/A,FALSE,"Brookside";#N/A,#N/A,FALSE,"George";#N/A,#N/A,FALSE,"Ketler";#N/A,#N/A,FALSE,"Washington"}</definedName>
    <definedName name="wrn.total." localSheetId="15" hidden="1">{#N/A,#N/A,FALSE,"Summary";#N/A,#N/A,FALSE,"Berkeley";#N/A,#N/A,FALSE,"HS";#N/A,#N/A,FALSE,"Brookside";#N/A,#N/A,FALSE,"George";#N/A,#N/A,FALSE,"Ketler";#N/A,#N/A,FALSE,"Washington"}</definedName>
    <definedName name="wrn.total." localSheetId="20" hidden="1">{#N/A,#N/A,FALSE,"Summary";#N/A,#N/A,FALSE,"Berkeley";#N/A,#N/A,FALSE,"HS";#N/A,#N/A,FALSE,"Brookside";#N/A,#N/A,FALSE,"George";#N/A,#N/A,FALSE,"Ketler";#N/A,#N/A,FALSE,"Washington"}</definedName>
    <definedName name="wrn.total." localSheetId="16" hidden="1">{#N/A,#N/A,FALSE,"Summary";#N/A,#N/A,FALSE,"Berkeley";#N/A,#N/A,FALSE,"HS";#N/A,#N/A,FALSE,"Brookside";#N/A,#N/A,FALSE,"George";#N/A,#N/A,FALSE,"Ketler";#N/A,#N/A,FALSE,"Washington"}</definedName>
    <definedName name="wrn.total." localSheetId="18" hidden="1">{#N/A,#N/A,FALSE,"Summary";#N/A,#N/A,FALSE,"Berkeley";#N/A,#N/A,FALSE,"HS";#N/A,#N/A,FALSE,"Brookside";#N/A,#N/A,FALSE,"George";#N/A,#N/A,FALSE,"Ketler";#N/A,#N/A,FALSE,"Washington"}</definedName>
    <definedName name="wrn.total." localSheetId="26" hidden="1">{#N/A,#N/A,FALSE,"Summary";#N/A,#N/A,FALSE,"Berkeley";#N/A,#N/A,FALSE,"HS";#N/A,#N/A,FALSE,"Brookside";#N/A,#N/A,FALSE,"George";#N/A,#N/A,FALSE,"Ketler";#N/A,#N/A,FALSE,"Washington"}</definedName>
    <definedName name="wrn.total." localSheetId="25" hidden="1">{#N/A,#N/A,FALSE,"Summary";#N/A,#N/A,FALSE,"Berkeley";#N/A,#N/A,FALSE,"HS";#N/A,#N/A,FALSE,"Brookside";#N/A,#N/A,FALSE,"George";#N/A,#N/A,FALSE,"Ketler";#N/A,#N/A,FALSE,"Washington"}</definedName>
    <definedName name="wrn.total." localSheetId="12" hidden="1">{#N/A,#N/A,FALSE,"Summary";#N/A,#N/A,FALSE,"Berkeley";#N/A,#N/A,FALSE,"HS";#N/A,#N/A,FALSE,"Brookside";#N/A,#N/A,FALSE,"George";#N/A,#N/A,FALSE,"Ketler";#N/A,#N/A,FALSE,"Washington"}</definedName>
    <definedName name="wrn.total." localSheetId="13" hidden="1">{#N/A,#N/A,FALSE,"Summary";#N/A,#N/A,FALSE,"Berkeley";#N/A,#N/A,FALSE,"HS";#N/A,#N/A,FALSE,"Brookside";#N/A,#N/A,FALSE,"George";#N/A,#N/A,FALSE,"Ketler";#N/A,#N/A,FALSE,"Washington"}</definedName>
    <definedName name="wrn.total." localSheetId="1" hidden="1">{#N/A,#N/A,FALSE,"Summary";#N/A,#N/A,FALSE,"Berkeley";#N/A,#N/A,FALSE,"HS";#N/A,#N/A,FALSE,"Brookside";#N/A,#N/A,FALSE,"George";#N/A,#N/A,FALSE,"Ketler";#N/A,#N/A,FALSE,"Washington"}</definedName>
    <definedName name="wrn.total." localSheetId="19" hidden="1">{#N/A,#N/A,FALSE,"Summary";#N/A,#N/A,FALSE,"Berkeley";#N/A,#N/A,FALSE,"HS";#N/A,#N/A,FALSE,"Brookside";#N/A,#N/A,FALSE,"George";#N/A,#N/A,FALSE,"Ketler";#N/A,#N/A,FALSE,"Washington"}</definedName>
    <definedName name="wrn.total." localSheetId="11" hidden="1">{#N/A,#N/A,FALSE,"Summary";#N/A,#N/A,FALSE,"Berkeley";#N/A,#N/A,FALSE,"HS";#N/A,#N/A,FALSE,"Brookside";#N/A,#N/A,FALSE,"George";#N/A,#N/A,FALSE,"Ketler";#N/A,#N/A,FALSE,"Washington"}</definedName>
    <definedName name="wrn.total." localSheetId="35" hidden="1">{#N/A,#N/A,FALSE,"Summary";#N/A,#N/A,FALSE,"Berkeley";#N/A,#N/A,FALSE,"HS";#N/A,#N/A,FALSE,"Brookside";#N/A,#N/A,FALSE,"George";#N/A,#N/A,FALSE,"Ketler";#N/A,#N/A,FALSE,"Washington"}</definedName>
    <definedName name="wrn.total." localSheetId="17" hidden="1">{#N/A,#N/A,FALSE,"Summary";#N/A,#N/A,FALSE,"Berkeley";#N/A,#N/A,FALSE,"HS";#N/A,#N/A,FALSE,"Brookside";#N/A,#N/A,FALSE,"George";#N/A,#N/A,FALSE,"Ketler";#N/A,#N/A,FALSE,"Washington"}</definedName>
    <definedName name="wrn.total." localSheetId="4" hidden="1">{#N/A,#N/A,FALSE,"Summary";#N/A,#N/A,FALSE,"Berkeley";#N/A,#N/A,FALSE,"HS";#N/A,#N/A,FALSE,"Brookside";#N/A,#N/A,FALSE,"George";#N/A,#N/A,FALSE,"Ketler";#N/A,#N/A,FALSE,"Washington"}</definedName>
    <definedName name="wrn.total." localSheetId="27"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tl" localSheetId="10" hidden="1">{#N/A,#N/A,FALSE,"Summary";#N/A,#N/A,FALSE,"Berkeley";#N/A,#N/A,FALSE,"HS";#N/A,#N/A,FALSE,"Brookside";#N/A,#N/A,FALSE,"George";#N/A,#N/A,FALSE,"Ketler";#N/A,#N/A,FALSE,"Washington"}</definedName>
    <definedName name="wrn.ttl" localSheetId="21" hidden="1">{#N/A,#N/A,FALSE,"Summary";#N/A,#N/A,FALSE,"Berkeley";#N/A,#N/A,FALSE,"HS";#N/A,#N/A,FALSE,"Brookside";#N/A,#N/A,FALSE,"George";#N/A,#N/A,FALSE,"Ketler";#N/A,#N/A,FALSE,"Washington"}</definedName>
    <definedName name="wrn.ttl" localSheetId="3" hidden="1">{#N/A,#N/A,FALSE,"Summary";#N/A,#N/A,FALSE,"Berkeley";#N/A,#N/A,FALSE,"HS";#N/A,#N/A,FALSE,"Brookside";#N/A,#N/A,FALSE,"George";#N/A,#N/A,FALSE,"Ketler";#N/A,#N/A,FALSE,"Washington"}</definedName>
    <definedName name="wrn.ttl" localSheetId="23" hidden="1">{#N/A,#N/A,FALSE,"Summary";#N/A,#N/A,FALSE,"Berkeley";#N/A,#N/A,FALSE,"HS";#N/A,#N/A,FALSE,"Brookside";#N/A,#N/A,FALSE,"George";#N/A,#N/A,FALSE,"Ketler";#N/A,#N/A,FALSE,"Washington"}</definedName>
    <definedName name="wrn.ttl" localSheetId="15" hidden="1">{#N/A,#N/A,FALSE,"Summary";#N/A,#N/A,FALSE,"Berkeley";#N/A,#N/A,FALSE,"HS";#N/A,#N/A,FALSE,"Brookside";#N/A,#N/A,FALSE,"George";#N/A,#N/A,FALSE,"Ketler";#N/A,#N/A,FALSE,"Washington"}</definedName>
    <definedName name="wrn.ttl" localSheetId="20" hidden="1">{#N/A,#N/A,FALSE,"Summary";#N/A,#N/A,FALSE,"Berkeley";#N/A,#N/A,FALSE,"HS";#N/A,#N/A,FALSE,"Brookside";#N/A,#N/A,FALSE,"George";#N/A,#N/A,FALSE,"Ketler";#N/A,#N/A,FALSE,"Washington"}</definedName>
    <definedName name="wrn.ttl" localSheetId="16" hidden="1">{#N/A,#N/A,FALSE,"Summary";#N/A,#N/A,FALSE,"Berkeley";#N/A,#N/A,FALSE,"HS";#N/A,#N/A,FALSE,"Brookside";#N/A,#N/A,FALSE,"George";#N/A,#N/A,FALSE,"Ketler";#N/A,#N/A,FALSE,"Washington"}</definedName>
    <definedName name="wrn.ttl" localSheetId="18" hidden="1">{#N/A,#N/A,FALSE,"Summary";#N/A,#N/A,FALSE,"Berkeley";#N/A,#N/A,FALSE,"HS";#N/A,#N/A,FALSE,"Brookside";#N/A,#N/A,FALSE,"George";#N/A,#N/A,FALSE,"Ketler";#N/A,#N/A,FALSE,"Washington"}</definedName>
    <definedName name="wrn.ttl" localSheetId="26" hidden="1">{#N/A,#N/A,FALSE,"Summary";#N/A,#N/A,FALSE,"Berkeley";#N/A,#N/A,FALSE,"HS";#N/A,#N/A,FALSE,"Brookside";#N/A,#N/A,FALSE,"George";#N/A,#N/A,FALSE,"Ketler";#N/A,#N/A,FALSE,"Washington"}</definedName>
    <definedName name="wrn.ttl" localSheetId="25" hidden="1">{#N/A,#N/A,FALSE,"Summary";#N/A,#N/A,FALSE,"Berkeley";#N/A,#N/A,FALSE,"HS";#N/A,#N/A,FALSE,"Brookside";#N/A,#N/A,FALSE,"George";#N/A,#N/A,FALSE,"Ketler";#N/A,#N/A,FALSE,"Washington"}</definedName>
    <definedName name="wrn.ttl" localSheetId="12" hidden="1">{#N/A,#N/A,FALSE,"Summary";#N/A,#N/A,FALSE,"Berkeley";#N/A,#N/A,FALSE,"HS";#N/A,#N/A,FALSE,"Brookside";#N/A,#N/A,FALSE,"George";#N/A,#N/A,FALSE,"Ketler";#N/A,#N/A,FALSE,"Washington"}</definedName>
    <definedName name="wrn.ttl" localSheetId="13" hidden="1">{#N/A,#N/A,FALSE,"Summary";#N/A,#N/A,FALSE,"Berkeley";#N/A,#N/A,FALSE,"HS";#N/A,#N/A,FALSE,"Brookside";#N/A,#N/A,FALSE,"George";#N/A,#N/A,FALSE,"Ketler";#N/A,#N/A,FALSE,"Washington"}</definedName>
    <definedName name="wrn.ttl" localSheetId="1" hidden="1">{#N/A,#N/A,FALSE,"Summary";#N/A,#N/A,FALSE,"Berkeley";#N/A,#N/A,FALSE,"HS";#N/A,#N/A,FALSE,"Brookside";#N/A,#N/A,FALSE,"George";#N/A,#N/A,FALSE,"Ketler";#N/A,#N/A,FALSE,"Washington"}</definedName>
    <definedName name="wrn.ttl" localSheetId="19" hidden="1">{#N/A,#N/A,FALSE,"Summary";#N/A,#N/A,FALSE,"Berkeley";#N/A,#N/A,FALSE,"HS";#N/A,#N/A,FALSE,"Brookside";#N/A,#N/A,FALSE,"George";#N/A,#N/A,FALSE,"Ketler";#N/A,#N/A,FALSE,"Washington"}</definedName>
    <definedName name="wrn.ttl" localSheetId="11" hidden="1">{#N/A,#N/A,FALSE,"Summary";#N/A,#N/A,FALSE,"Berkeley";#N/A,#N/A,FALSE,"HS";#N/A,#N/A,FALSE,"Brookside";#N/A,#N/A,FALSE,"George";#N/A,#N/A,FALSE,"Ketler";#N/A,#N/A,FALSE,"Washington"}</definedName>
    <definedName name="wrn.ttl" localSheetId="35" hidden="1">{#N/A,#N/A,FALSE,"Summary";#N/A,#N/A,FALSE,"Berkeley";#N/A,#N/A,FALSE,"HS";#N/A,#N/A,FALSE,"Brookside";#N/A,#N/A,FALSE,"George";#N/A,#N/A,FALSE,"Ketler";#N/A,#N/A,FALSE,"Washington"}</definedName>
    <definedName name="wrn.ttl" localSheetId="17" hidden="1">{#N/A,#N/A,FALSE,"Summary";#N/A,#N/A,FALSE,"Berkeley";#N/A,#N/A,FALSE,"HS";#N/A,#N/A,FALSE,"Brookside";#N/A,#N/A,FALSE,"George";#N/A,#N/A,FALSE,"Ketler";#N/A,#N/A,FALSE,"Washington"}</definedName>
    <definedName name="wrn.ttl" localSheetId="4" hidden="1">{#N/A,#N/A,FALSE,"Summary";#N/A,#N/A,FALSE,"Berkeley";#N/A,#N/A,FALSE,"HS";#N/A,#N/A,FALSE,"Brookside";#N/A,#N/A,FALSE,"George";#N/A,#N/A,FALSE,"Ketler";#N/A,#N/A,FALSE,"Washington"}</definedName>
    <definedName name="wrn.ttl" localSheetId="27"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wwwwwwwwww" hidden="1">#REF!</definedName>
    <definedName name="XBBCCOL">#REF!</definedName>
    <definedName name="XBBCHDG">#REF!</definedName>
    <definedName name="XDO_?CAPEX_ITD?">#REF!</definedName>
    <definedName name="XDO_?CER_YTD?">#REF!</definedName>
    <definedName name="XDO_?CURR_MONTH_EXPENDITURE?">#REF!</definedName>
    <definedName name="XDO_?FUND_SRC_1_CLASSIFICATION?">#REF!</definedName>
    <definedName name="XDO_?FUND_SRC_1_PER_CLASSIFICATION?">#REF!</definedName>
    <definedName name="XDO_?INCEPTION_TO_DATE?">#REF!</definedName>
    <definedName name="XDO_?LTIP_CLASSIFICATION?">#REF!</definedName>
    <definedName name="XDO_?OPEX_ITD?">#REF!</definedName>
    <definedName name="XDO_?P_PERIOD?">#REF!</definedName>
    <definedName name="XDO_?PROJ_DESC?">#REF!</definedName>
    <definedName name="XDO_?PROJECT_NUMBER?">#REF!</definedName>
    <definedName name="XDO_?PROJECT_PROGRAM_CLASSIFICATION?">#REF!</definedName>
    <definedName name="XDO_?PROJECT_TYPE?">#REF!</definedName>
    <definedName name="XDO_?YTD_PROJECT_TOTAL?">#REF!</definedName>
    <definedName name="XDO_GROUP_?G_MAIN?">#REF!</definedName>
    <definedName name="XReCopy8"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13</definedName>
    <definedName name="XRefCopy1" localSheetId="10" hidden="1">TextRefCopy1</definedName>
    <definedName name="XRefCopy1" localSheetId="21" hidden="1">TextRefCopy1</definedName>
    <definedName name="XRefCopy1" localSheetId="3" hidden="1">TextRefCopy1</definedName>
    <definedName name="XRefCopy1" localSheetId="23" hidden="1">TextRefCopy1</definedName>
    <definedName name="XRefCopy1" localSheetId="15" hidden="1">TextRefCopy1</definedName>
    <definedName name="XRefCopy1" localSheetId="20" hidden="1">TextRefCopy1</definedName>
    <definedName name="XRefCopy1" localSheetId="16" hidden="1">TextRefCopy1</definedName>
    <definedName name="XRefCopy1" localSheetId="18" hidden="1">TextRefCopy1</definedName>
    <definedName name="XRefCopy1" localSheetId="26" hidden="1">TextRefCopy1</definedName>
    <definedName name="XRefCopy1" localSheetId="25" hidden="1">TextRefCopy1</definedName>
    <definedName name="XRefCopy1" localSheetId="12" hidden="1">TextRefCopy1</definedName>
    <definedName name="XRefCopy1" localSheetId="13" hidden="1">TextRefCopy1</definedName>
    <definedName name="XRefCopy1" localSheetId="0" hidden="1">TextRefCopy1</definedName>
    <definedName name="XRefCopy1" localSheetId="31" hidden="1">TextRefCopy1</definedName>
    <definedName name="XRefCopy1" localSheetId="1" hidden="1">TextRefCopy1</definedName>
    <definedName name="XRefCopy1" localSheetId="19" hidden="1">TextRefCopy1</definedName>
    <definedName name="XRefCopy1" localSheetId="11" hidden="1">TextRefCopy1</definedName>
    <definedName name="XRefCopy1" localSheetId="35" hidden="1">TextRefCopy1</definedName>
    <definedName name="XRefCopy1" localSheetId="17" hidden="1">TextRefCopy1</definedName>
    <definedName name="XRefCopy1" localSheetId="4" hidden="1">TextRefCopy1</definedName>
    <definedName name="XRefCopy1" localSheetId="27" hidden="1">TextRefCopy1</definedName>
    <definedName name="XRefCopy1" hidden="1">TextRefCopy1</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7" hidden="1">#REF!</definedName>
    <definedName name="XRefCopy17Row" hidden="1">#REF!</definedName>
    <definedName name="XRefCopy18" hidden="1">#REF!</definedName>
    <definedName name="XRefCopy19" hidden="1">#REF!</definedName>
    <definedName name="XRefCopy19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9" hidden="1">#REF!</definedName>
    <definedName name="XRefCopy29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Row" hidden="1">#REF!</definedName>
    <definedName name="XRefCopy5" hidden="1">#REF!</definedName>
    <definedName name="XRefCopy5Row" hidden="1">#REF!</definedName>
    <definedName name="XRefCopy6" hidden="1">#REF!</definedName>
    <definedName name="XRefCopy64"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64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4" hidden="1">#REF!</definedName>
    <definedName name="XRefPaste41" hidden="1">#REF!</definedName>
    <definedName name="XRefPaste41Row" hidden="1">#REF!</definedName>
    <definedName name="XRefPaste42"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42</definedName>
    <definedName name="Y" hidden="1">#REF!</definedName>
    <definedName name="yesno">#REF!</definedName>
    <definedName name="yjyjy" hidden="1">#REF!</definedName>
    <definedName name="YTD" localSheetId="10" hidden="1">{"Bread_YTD",#N/A,FALSE,"Brand Bread";"Cake_YTD",#N/A,FALSE,"Brand Cake";"Bread Return% YTD",#N/A,FALSE,"BR Return%";"Cake Return% YTD",#N/A,FALSE,"CK Return%"}</definedName>
    <definedName name="YTD" localSheetId="21" hidden="1">{"Bread_YTD",#N/A,FALSE,"Brand Bread";"Cake_YTD",#N/A,FALSE,"Brand Cake";"Bread Return% YTD",#N/A,FALSE,"BR Return%";"Cake Return% YTD",#N/A,FALSE,"CK Return%"}</definedName>
    <definedName name="YTD" localSheetId="3" hidden="1">{"Bread_YTD",#N/A,FALSE,"Brand Bread";"Cake_YTD",#N/A,FALSE,"Brand Cake";"Bread Return% YTD",#N/A,FALSE,"BR Return%";"Cake Return% YTD",#N/A,FALSE,"CK Return%"}</definedName>
    <definedName name="YTD" localSheetId="23" hidden="1">{"Bread_YTD",#N/A,FALSE,"Brand Bread";"Cake_YTD",#N/A,FALSE,"Brand Cake";"Bread Return% YTD",#N/A,FALSE,"BR Return%";"Cake Return% YTD",#N/A,FALSE,"CK Return%"}</definedName>
    <definedName name="YTD" localSheetId="15" hidden="1">{"Bread_YTD",#N/A,FALSE,"Brand Bread";"Cake_YTD",#N/A,FALSE,"Brand Cake";"Bread Return% YTD",#N/A,FALSE,"BR Return%";"Cake Return% YTD",#N/A,FALSE,"CK Return%"}</definedName>
    <definedName name="YTD" localSheetId="20" hidden="1">{"Bread_YTD",#N/A,FALSE,"Brand Bread";"Cake_YTD",#N/A,FALSE,"Brand Cake";"Bread Return% YTD",#N/A,FALSE,"BR Return%";"Cake Return% YTD",#N/A,FALSE,"CK Return%"}</definedName>
    <definedName name="YTD" localSheetId="16" hidden="1">{"Bread_YTD",#N/A,FALSE,"Brand Bread";"Cake_YTD",#N/A,FALSE,"Brand Cake";"Bread Return% YTD",#N/A,FALSE,"BR Return%";"Cake Return% YTD",#N/A,FALSE,"CK Return%"}</definedName>
    <definedName name="YTD" localSheetId="18" hidden="1">{"Bread_YTD",#N/A,FALSE,"Brand Bread";"Cake_YTD",#N/A,FALSE,"Brand Cake";"Bread Return% YTD",#N/A,FALSE,"BR Return%";"Cake Return% YTD",#N/A,FALSE,"CK Return%"}</definedName>
    <definedName name="YTD" localSheetId="26" hidden="1">{"Bread_YTD",#N/A,FALSE,"Brand Bread";"Cake_YTD",#N/A,FALSE,"Brand Cake";"Bread Return% YTD",#N/A,FALSE,"BR Return%";"Cake Return% YTD",#N/A,FALSE,"CK Return%"}</definedName>
    <definedName name="YTD" localSheetId="25" hidden="1">{"Bread_YTD",#N/A,FALSE,"Brand Bread";"Cake_YTD",#N/A,FALSE,"Brand Cake";"Bread Return% YTD",#N/A,FALSE,"BR Return%";"Cake Return% YTD",#N/A,FALSE,"CK Return%"}</definedName>
    <definedName name="YTD" localSheetId="12" hidden="1">{"Bread_YTD",#N/A,FALSE,"Brand Bread";"Cake_YTD",#N/A,FALSE,"Brand Cake";"Bread Return% YTD",#N/A,FALSE,"BR Return%";"Cake Return% YTD",#N/A,FALSE,"CK Return%"}</definedName>
    <definedName name="YTD" localSheetId="13" hidden="1">{"Bread_YTD",#N/A,FALSE,"Brand Bread";"Cake_YTD",#N/A,FALSE,"Brand Cake";"Bread Return% YTD",#N/A,FALSE,"BR Return%";"Cake Return% YTD",#N/A,FALSE,"CK Return%"}</definedName>
    <definedName name="YTD" localSheetId="1" hidden="1">{"Bread_YTD",#N/A,FALSE,"Brand Bread";"Cake_YTD",#N/A,FALSE,"Brand Cake";"Bread Return% YTD",#N/A,FALSE,"BR Return%";"Cake Return% YTD",#N/A,FALSE,"CK Return%"}</definedName>
    <definedName name="YTD" localSheetId="19" hidden="1">{"Bread_YTD",#N/A,FALSE,"Brand Bread";"Cake_YTD",#N/A,FALSE,"Brand Cake";"Bread Return% YTD",#N/A,FALSE,"BR Return%";"Cake Return% YTD",#N/A,FALSE,"CK Return%"}</definedName>
    <definedName name="YTD" localSheetId="11" hidden="1">{"Bread_YTD",#N/A,FALSE,"Brand Bread";"Cake_YTD",#N/A,FALSE,"Brand Cake";"Bread Return% YTD",#N/A,FALSE,"BR Return%";"Cake Return% YTD",#N/A,FALSE,"CK Return%"}</definedName>
    <definedName name="YTD" localSheetId="35" hidden="1">{"Bread_YTD",#N/A,FALSE,"Brand Bread";"Cake_YTD",#N/A,FALSE,"Brand Cake";"Bread Return% YTD",#N/A,FALSE,"BR Return%";"Cake Return% YTD",#N/A,FALSE,"CK Return%"}</definedName>
    <definedName name="YTD" localSheetId="17" hidden="1">{"Bread_YTD",#N/A,FALSE,"Brand Bread";"Cake_YTD",#N/A,FALSE,"Brand Cake";"Bread Return% YTD",#N/A,FALSE,"BR Return%";"Cake Return% YTD",#N/A,FALSE,"CK Return%"}</definedName>
    <definedName name="YTD" localSheetId="4" hidden="1">{"Bread_YTD",#N/A,FALSE,"Brand Bread";"Cake_YTD",#N/A,FALSE,"Brand Cake";"Bread Return% YTD",#N/A,FALSE,"BR Return%";"Cake Return% YTD",#N/A,FALSE,"CK Return%"}</definedName>
    <definedName name="YTD" localSheetId="27" hidden="1">{"Bread_YTD",#N/A,FALSE,"Brand Bread";"Cake_YTD",#N/A,FALSE,"Brand Cake";"Bread Return% YTD",#N/A,FALSE,"BR Return%";"Cake Return% YTD",#N/A,FALSE,"CK Return%"}</definedName>
    <definedName name="YTD" hidden="1">{"Bread_YTD",#N/A,FALSE,"Brand Bread";"Cake_YTD",#N/A,FALSE,"Brand Cake";"Bread Return% YTD",#N/A,FALSE,"BR Return%";"Cake Return% YTD",#N/A,FALSE,"CK Return%"}</definedName>
    <definedName name="yy" hidden="1">#REF!</definedName>
    <definedName name="YYYYYYYY" hidden="1">#REF!</definedName>
    <definedName name="Zero">#REF!</definedName>
    <definedName name="ZZZZZZZZZZZZZZZ" localSheetId="10"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21"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3"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23"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5"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20"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6"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8"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26"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25"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2"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3"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9"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1"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35"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17"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4"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localSheetId="27"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s>
  <calcPr calcId="191028"/>
  <pivotCaches>
    <pivotCache cacheId="3" r:id="rId4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87" l="1"/>
  <c r="H14" i="87"/>
  <c r="H13" i="87"/>
  <c r="H10" i="87"/>
  <c r="H9" i="87"/>
  <c r="H8" i="87"/>
  <c r="H7" i="87"/>
  <c r="G82" i="84"/>
  <c r="H82" i="84"/>
  <c r="I82" i="84"/>
  <c r="J82" i="84"/>
  <c r="K82" i="84"/>
  <c r="L82" i="84"/>
  <c r="M82" i="84"/>
  <c r="N82" i="84"/>
  <c r="O82" i="84"/>
  <c r="F82" i="84"/>
  <c r="S8" i="87"/>
  <c r="S14" i="87" l="1"/>
  <c r="S7" i="87"/>
  <c r="S13" i="87"/>
  <c r="S10" i="87"/>
  <c r="S15" i="87"/>
  <c r="H18" i="87" l="1"/>
  <c r="S18" i="87"/>
  <c r="S9" i="87" l="1"/>
  <c r="S17" i="87" s="1"/>
  <c r="S19" i="87" s="1"/>
  <c r="H17" i="87"/>
  <c r="H19" i="87" s="1"/>
  <c r="I75" i="81" l="1"/>
  <c r="N75" i="81" s="1"/>
  <c r="I74" i="81"/>
  <c r="N74" i="81" s="1"/>
  <c r="I73" i="81"/>
  <c r="I72" i="81"/>
  <c r="N72" i="81" s="1"/>
  <c r="I70" i="81"/>
  <c r="K70" i="81"/>
  <c r="I69" i="81"/>
  <c r="I68" i="81"/>
  <c r="N68" i="81" s="1"/>
  <c r="I66" i="81"/>
  <c r="N66" i="81" s="1"/>
  <c r="I65" i="81"/>
  <c r="I64" i="81"/>
  <c r="N64" i="81" s="1"/>
  <c r="I63" i="81"/>
  <c r="N63" i="81" s="1"/>
  <c r="I62" i="81"/>
  <c r="I61" i="81"/>
  <c r="I60" i="81"/>
  <c r="N60" i="81" s="1"/>
  <c r="I58" i="81"/>
  <c r="N58" i="81" s="1"/>
  <c r="I57" i="81"/>
  <c r="N57" i="81" s="1"/>
  <c r="I56" i="81"/>
  <c r="N56" i="81" s="1"/>
  <c r="K56" i="81"/>
  <c r="I55" i="81"/>
  <c r="N55" i="81" s="1"/>
  <c r="I54" i="81"/>
  <c r="I53" i="81"/>
  <c r="N53" i="81" s="1"/>
  <c r="I52" i="81"/>
  <c r="E52" i="81"/>
  <c r="M52" i="81" s="1"/>
  <c r="G13" i="81"/>
  <c r="C11" i="81"/>
  <c r="G6" i="81"/>
  <c r="C4" i="81"/>
  <c r="AP214" i="80"/>
  <c r="AO214" i="80"/>
  <c r="AL214" i="80"/>
  <c r="AP213" i="80"/>
  <c r="AO213" i="80"/>
  <c r="AL213" i="80"/>
  <c r="AP212" i="80"/>
  <c r="AO212" i="80"/>
  <c r="AL212" i="80"/>
  <c r="AP211" i="80"/>
  <c r="AO211" i="80"/>
  <c r="AL211" i="80"/>
  <c r="AP210" i="80"/>
  <c r="AO210" i="80"/>
  <c r="AL210" i="80"/>
  <c r="AP209" i="80"/>
  <c r="AO209" i="80"/>
  <c r="AL209" i="80"/>
  <c r="AP208" i="80"/>
  <c r="AO208" i="80"/>
  <c r="AL208" i="80"/>
  <c r="AP207" i="80"/>
  <c r="AO207" i="80"/>
  <c r="AL207" i="80"/>
  <c r="AP206" i="80"/>
  <c r="AO206" i="80"/>
  <c r="AL206" i="80"/>
  <c r="AP205" i="80"/>
  <c r="AO205" i="80"/>
  <c r="AL205" i="80"/>
  <c r="AP204" i="80"/>
  <c r="AO204" i="80"/>
  <c r="AL204" i="80"/>
  <c r="AP203" i="80"/>
  <c r="AO203" i="80"/>
  <c r="AL203" i="80"/>
  <c r="AP202" i="80"/>
  <c r="AO202" i="80"/>
  <c r="AL202" i="80"/>
  <c r="AP201" i="80"/>
  <c r="AO201" i="80"/>
  <c r="AL201" i="80"/>
  <c r="AP200" i="80"/>
  <c r="AO200" i="80"/>
  <c r="AL200" i="80"/>
  <c r="AP199" i="80"/>
  <c r="AO199" i="80"/>
  <c r="AL199" i="80"/>
  <c r="AP198" i="80"/>
  <c r="AO198" i="80"/>
  <c r="AL198" i="80"/>
  <c r="AP197" i="80"/>
  <c r="AO197" i="80"/>
  <c r="AL197" i="80"/>
  <c r="AP196" i="80"/>
  <c r="AO196" i="80"/>
  <c r="AL196" i="80"/>
  <c r="AP195" i="80"/>
  <c r="AO195" i="80"/>
  <c r="AL195" i="80"/>
  <c r="AP194" i="80"/>
  <c r="AO194" i="80"/>
  <c r="AL194" i="80"/>
  <c r="AP193" i="80"/>
  <c r="AO193" i="80"/>
  <c r="AL193" i="80"/>
  <c r="AP192" i="80"/>
  <c r="AO192" i="80"/>
  <c r="AL192" i="80"/>
  <c r="AP191" i="80"/>
  <c r="AO191" i="80"/>
  <c r="AL191" i="80"/>
  <c r="AP190" i="80"/>
  <c r="AO190" i="80"/>
  <c r="AL190" i="80"/>
  <c r="AP189" i="80"/>
  <c r="AO189" i="80"/>
  <c r="AL189" i="80"/>
  <c r="AP188" i="80"/>
  <c r="AO188" i="80"/>
  <c r="AL188" i="80"/>
  <c r="AP187" i="80"/>
  <c r="AO187" i="80"/>
  <c r="AL187" i="80"/>
  <c r="AP186" i="80"/>
  <c r="AO186" i="80"/>
  <c r="AL186" i="80"/>
  <c r="AP185" i="80"/>
  <c r="AO185" i="80"/>
  <c r="AL185" i="80"/>
  <c r="AP184" i="80"/>
  <c r="AO184" i="80"/>
  <c r="AL184" i="80"/>
  <c r="AP183" i="80"/>
  <c r="AO183" i="80"/>
  <c r="AL183" i="80"/>
  <c r="AP182" i="80"/>
  <c r="AO182" i="80"/>
  <c r="AL182" i="80"/>
  <c r="AP181" i="80"/>
  <c r="AO181" i="80"/>
  <c r="AL181" i="80"/>
  <c r="AP180" i="80"/>
  <c r="AO180" i="80"/>
  <c r="AL180" i="80"/>
  <c r="AP179" i="80"/>
  <c r="AO179" i="80"/>
  <c r="AL179" i="80"/>
  <c r="AP178" i="80"/>
  <c r="AO178" i="80"/>
  <c r="AL178" i="80"/>
  <c r="AP177" i="80"/>
  <c r="AO177" i="80"/>
  <c r="AL177" i="80"/>
  <c r="AP176" i="80"/>
  <c r="AO176" i="80"/>
  <c r="AL176" i="80"/>
  <c r="AP175" i="80"/>
  <c r="AO175" i="80"/>
  <c r="AL175" i="80"/>
  <c r="AP174" i="80"/>
  <c r="AO174" i="80"/>
  <c r="AL174" i="80"/>
  <c r="AP173" i="80"/>
  <c r="AO173" i="80"/>
  <c r="AL173" i="80"/>
  <c r="AP172" i="80"/>
  <c r="AO172" i="80"/>
  <c r="AL172" i="80"/>
  <c r="AP171" i="80"/>
  <c r="AO171" i="80"/>
  <c r="AL171" i="80"/>
  <c r="AP170" i="80"/>
  <c r="AO170" i="80"/>
  <c r="AL170" i="80"/>
  <c r="AP169" i="80"/>
  <c r="AO169" i="80"/>
  <c r="AL169" i="80"/>
  <c r="AP168" i="80"/>
  <c r="AO168" i="80"/>
  <c r="AL168" i="80"/>
  <c r="AP167" i="80"/>
  <c r="AO167" i="80"/>
  <c r="AL167" i="80"/>
  <c r="AP166" i="80"/>
  <c r="AO166" i="80"/>
  <c r="AL166" i="80"/>
  <c r="AP165" i="80"/>
  <c r="AO165" i="80"/>
  <c r="AL165" i="80"/>
  <c r="AP164" i="80"/>
  <c r="AO164" i="80"/>
  <c r="AL164" i="80"/>
  <c r="AP163" i="80"/>
  <c r="AO163" i="80"/>
  <c r="AL163" i="80"/>
  <c r="AP162" i="80"/>
  <c r="AO162" i="80"/>
  <c r="AL162" i="80"/>
  <c r="AP161" i="80"/>
  <c r="AO161" i="80"/>
  <c r="AL161" i="80"/>
  <c r="AP160" i="80"/>
  <c r="AO160" i="80"/>
  <c r="AL160" i="80"/>
  <c r="AP159" i="80"/>
  <c r="AO159" i="80"/>
  <c r="AL159" i="80"/>
  <c r="AP158" i="80"/>
  <c r="AO158" i="80"/>
  <c r="AL158" i="80"/>
  <c r="AP157" i="80"/>
  <c r="AO157" i="80"/>
  <c r="AL157" i="80"/>
  <c r="AP156" i="80"/>
  <c r="AO156" i="80"/>
  <c r="AL156" i="80"/>
  <c r="AP155" i="80"/>
  <c r="AO155" i="80"/>
  <c r="AL155" i="80"/>
  <c r="AP154" i="80"/>
  <c r="AO154" i="80"/>
  <c r="AL154" i="80"/>
  <c r="AP153" i="80"/>
  <c r="AO153" i="80"/>
  <c r="AL153" i="80"/>
  <c r="AP152" i="80"/>
  <c r="AO152" i="80"/>
  <c r="AL152" i="80"/>
  <c r="AP151" i="80"/>
  <c r="AO151" i="80"/>
  <c r="AL151" i="80"/>
  <c r="AP150" i="80"/>
  <c r="AO150" i="80"/>
  <c r="AL150" i="80"/>
  <c r="AP149" i="80"/>
  <c r="AO149" i="80"/>
  <c r="AL149" i="80"/>
  <c r="AP148" i="80"/>
  <c r="AO148" i="80"/>
  <c r="AL148" i="80"/>
  <c r="AP147" i="80"/>
  <c r="AO147" i="80"/>
  <c r="AL147" i="80"/>
  <c r="AP146" i="80"/>
  <c r="AO146" i="80"/>
  <c r="AL146" i="80"/>
  <c r="AP145" i="80"/>
  <c r="AO145" i="80"/>
  <c r="AL145" i="80"/>
  <c r="AP144" i="80"/>
  <c r="AO144" i="80"/>
  <c r="AL144" i="80"/>
  <c r="AP143" i="80"/>
  <c r="AO143" i="80"/>
  <c r="AL143" i="80"/>
  <c r="AP142" i="80"/>
  <c r="AO142" i="80"/>
  <c r="AL142" i="80"/>
  <c r="AP141" i="80"/>
  <c r="AO141" i="80"/>
  <c r="AL141" i="80"/>
  <c r="AP140" i="80"/>
  <c r="AO140" i="80"/>
  <c r="AL140" i="80"/>
  <c r="AP139" i="80"/>
  <c r="AO139" i="80"/>
  <c r="AL139" i="80"/>
  <c r="AP138" i="80"/>
  <c r="AO138" i="80"/>
  <c r="AL138" i="80"/>
  <c r="AP137" i="80"/>
  <c r="AO137" i="80"/>
  <c r="AL137" i="80"/>
  <c r="AP136" i="80"/>
  <c r="AO136" i="80"/>
  <c r="AL136" i="80"/>
  <c r="AP135" i="80"/>
  <c r="AO135" i="80"/>
  <c r="AL135" i="80"/>
  <c r="AP134" i="80"/>
  <c r="AO134" i="80"/>
  <c r="AL134" i="80"/>
  <c r="AP133" i="80"/>
  <c r="AO133" i="80"/>
  <c r="AL133" i="80"/>
  <c r="AP132" i="80"/>
  <c r="AO132" i="80"/>
  <c r="AL132" i="80"/>
  <c r="AP131" i="80"/>
  <c r="AO131" i="80"/>
  <c r="AL131" i="80"/>
  <c r="AP130" i="80"/>
  <c r="AO130" i="80"/>
  <c r="AL130" i="80"/>
  <c r="AP129" i="80"/>
  <c r="AO129" i="80"/>
  <c r="AL129" i="80"/>
  <c r="AP128" i="80"/>
  <c r="AO128" i="80"/>
  <c r="AL128" i="80"/>
  <c r="AP127" i="80"/>
  <c r="AO127" i="80"/>
  <c r="AL127" i="80"/>
  <c r="AP126" i="80"/>
  <c r="AO126" i="80"/>
  <c r="AL126" i="80"/>
  <c r="AP125" i="80"/>
  <c r="AO125" i="80"/>
  <c r="AL125" i="80"/>
  <c r="AP124" i="80"/>
  <c r="AO124" i="80"/>
  <c r="AL124" i="80"/>
  <c r="AP123" i="80"/>
  <c r="AO123" i="80"/>
  <c r="AL123" i="80"/>
  <c r="AP122" i="80"/>
  <c r="AO122" i="80"/>
  <c r="AL122" i="80"/>
  <c r="AP121" i="80"/>
  <c r="AO121" i="80"/>
  <c r="AL121" i="80"/>
  <c r="AP120" i="80"/>
  <c r="AO120" i="80"/>
  <c r="AL120" i="80"/>
  <c r="AP119" i="80"/>
  <c r="AO119" i="80"/>
  <c r="AL119" i="80"/>
  <c r="AP118" i="80"/>
  <c r="AO118" i="80"/>
  <c r="AL118" i="80"/>
  <c r="AP117" i="80"/>
  <c r="AO117" i="80"/>
  <c r="AL117" i="80"/>
  <c r="AP116" i="80"/>
  <c r="AO116" i="80"/>
  <c r="AL116" i="80"/>
  <c r="AP115" i="80"/>
  <c r="AO115" i="80"/>
  <c r="AL115" i="80"/>
  <c r="AP114" i="80"/>
  <c r="AO114" i="80"/>
  <c r="AL114" i="80"/>
  <c r="AP113" i="80"/>
  <c r="AO113" i="80"/>
  <c r="AL113" i="80"/>
  <c r="AP112" i="80"/>
  <c r="AO112" i="80"/>
  <c r="AL112" i="80"/>
  <c r="AP111" i="80"/>
  <c r="AO111" i="80"/>
  <c r="AL111" i="80"/>
  <c r="AP110" i="80"/>
  <c r="AO110" i="80"/>
  <c r="AL110" i="80"/>
  <c r="AP109" i="80"/>
  <c r="AO109" i="80"/>
  <c r="AL109" i="80"/>
  <c r="AP108" i="80"/>
  <c r="AO108" i="80"/>
  <c r="AL108" i="80"/>
  <c r="AP107" i="80"/>
  <c r="AO107" i="80"/>
  <c r="AL107" i="80"/>
  <c r="AP106" i="80"/>
  <c r="AO106" i="80"/>
  <c r="AL106" i="80"/>
  <c r="AP105" i="80"/>
  <c r="AO105" i="80"/>
  <c r="AL105" i="80"/>
  <c r="AP104" i="80"/>
  <c r="AO104" i="80"/>
  <c r="AL104" i="80"/>
  <c r="AP103" i="80"/>
  <c r="AO103" i="80"/>
  <c r="AL103" i="80"/>
  <c r="AP102" i="80"/>
  <c r="AO102" i="80"/>
  <c r="AL102" i="80"/>
  <c r="AP101" i="80"/>
  <c r="AO101" i="80"/>
  <c r="AL101" i="80"/>
  <c r="AP100" i="80"/>
  <c r="AO100" i="80"/>
  <c r="AL100" i="80"/>
  <c r="AP99" i="80"/>
  <c r="AO99" i="80"/>
  <c r="AL99" i="80"/>
  <c r="AP98" i="80"/>
  <c r="AO98" i="80"/>
  <c r="AL98" i="80"/>
  <c r="AP97" i="80"/>
  <c r="AO97" i="80"/>
  <c r="AL97" i="80"/>
  <c r="AP96" i="80"/>
  <c r="AO96" i="80"/>
  <c r="AL96" i="80"/>
  <c r="AP95" i="80"/>
  <c r="AO95" i="80"/>
  <c r="AL95" i="80"/>
  <c r="AP94" i="80"/>
  <c r="AO94" i="80"/>
  <c r="AL94" i="80"/>
  <c r="AP93" i="80"/>
  <c r="AO93" i="80"/>
  <c r="AL93" i="80"/>
  <c r="AP92" i="80"/>
  <c r="AO92" i="80"/>
  <c r="AL92" i="80"/>
  <c r="AP91" i="80"/>
  <c r="AO91" i="80"/>
  <c r="AL91" i="80"/>
  <c r="AP90" i="80"/>
  <c r="AO90" i="80"/>
  <c r="AL90" i="80"/>
  <c r="AP89" i="80"/>
  <c r="AO89" i="80"/>
  <c r="AL89" i="80"/>
  <c r="AP88" i="80"/>
  <c r="AO88" i="80"/>
  <c r="AL88" i="80"/>
  <c r="AP87" i="80"/>
  <c r="AO87" i="80"/>
  <c r="AL87" i="80"/>
  <c r="AP86" i="80"/>
  <c r="AO86" i="80"/>
  <c r="AL86" i="80"/>
  <c r="AP85" i="80"/>
  <c r="AO85" i="80"/>
  <c r="AL85" i="80"/>
  <c r="AP84" i="80"/>
  <c r="AO84" i="80"/>
  <c r="AL84" i="80"/>
  <c r="AP83" i="80"/>
  <c r="AO83" i="80"/>
  <c r="AL83" i="80"/>
  <c r="AP82" i="80"/>
  <c r="AO82" i="80"/>
  <c r="AL82" i="80"/>
  <c r="AP81" i="80"/>
  <c r="AO81" i="80"/>
  <c r="AL81" i="80"/>
  <c r="AP80" i="80"/>
  <c r="AO80" i="80"/>
  <c r="AL80" i="80"/>
  <c r="AP79" i="80"/>
  <c r="AO79" i="80"/>
  <c r="AL79" i="80"/>
  <c r="AP78" i="80"/>
  <c r="AO78" i="80"/>
  <c r="AL78" i="80"/>
  <c r="AP77" i="80"/>
  <c r="AO77" i="80"/>
  <c r="AL77" i="80"/>
  <c r="AP76" i="80"/>
  <c r="AO76" i="80"/>
  <c r="AL76" i="80"/>
  <c r="AP75" i="80"/>
  <c r="AO75" i="80"/>
  <c r="AL75" i="80"/>
  <c r="AP74" i="80"/>
  <c r="AO74" i="80"/>
  <c r="AL74" i="80"/>
  <c r="AP73" i="80"/>
  <c r="AO73" i="80"/>
  <c r="AL73" i="80"/>
  <c r="AP72" i="80"/>
  <c r="AO72" i="80"/>
  <c r="AL72" i="80"/>
  <c r="AP71" i="80"/>
  <c r="AO71" i="80"/>
  <c r="AL71" i="80"/>
  <c r="AP70" i="80"/>
  <c r="AO70" i="80"/>
  <c r="AL70" i="80"/>
  <c r="AP69" i="80"/>
  <c r="AO69" i="80"/>
  <c r="AL69" i="80"/>
  <c r="AP68" i="80"/>
  <c r="AO68" i="80"/>
  <c r="AL68" i="80"/>
  <c r="AP67" i="80"/>
  <c r="AO67" i="80"/>
  <c r="AL67" i="80"/>
  <c r="AP66" i="80"/>
  <c r="AO66" i="80"/>
  <c r="AL66" i="80"/>
  <c r="AP65" i="80"/>
  <c r="AO65" i="80"/>
  <c r="AL65" i="80"/>
  <c r="AP64" i="80"/>
  <c r="AO64" i="80"/>
  <c r="AL64" i="80"/>
  <c r="AP63" i="80"/>
  <c r="AO63" i="80"/>
  <c r="AL63" i="80"/>
  <c r="AP62" i="80"/>
  <c r="AO62" i="80"/>
  <c r="AL62" i="80"/>
  <c r="AP61" i="80"/>
  <c r="AO61" i="80"/>
  <c r="AL61" i="80"/>
  <c r="AP60" i="80"/>
  <c r="AO60" i="80"/>
  <c r="AL60" i="80"/>
  <c r="AP59" i="80"/>
  <c r="AO59" i="80"/>
  <c r="AL59" i="80"/>
  <c r="AP58" i="80"/>
  <c r="AO58" i="80"/>
  <c r="AL58" i="80"/>
  <c r="AP57" i="80"/>
  <c r="AO57" i="80"/>
  <c r="AL57" i="80"/>
  <c r="AP56" i="80"/>
  <c r="AO56" i="80"/>
  <c r="AL56" i="80"/>
  <c r="AP55" i="80"/>
  <c r="AO55" i="80"/>
  <c r="AL55" i="80"/>
  <c r="AP54" i="80"/>
  <c r="AO54" i="80"/>
  <c r="AL54" i="80"/>
  <c r="AP53" i="80"/>
  <c r="AO53" i="80"/>
  <c r="AL53" i="80"/>
  <c r="AP52" i="80"/>
  <c r="AO52" i="80"/>
  <c r="AL52" i="80"/>
  <c r="AP51" i="80"/>
  <c r="AO51" i="80"/>
  <c r="AL51" i="80"/>
  <c r="AP50" i="80"/>
  <c r="AO50" i="80"/>
  <c r="AL50" i="80"/>
  <c r="AP49" i="80"/>
  <c r="AO49" i="80"/>
  <c r="AL49" i="80"/>
  <c r="AP48" i="80"/>
  <c r="AO48" i="80"/>
  <c r="AL48" i="80"/>
  <c r="AP47" i="80"/>
  <c r="AO47" i="80"/>
  <c r="AL47" i="80"/>
  <c r="AP46" i="80"/>
  <c r="AO46" i="80"/>
  <c r="AL46" i="80"/>
  <c r="AP45" i="80"/>
  <c r="AO45" i="80"/>
  <c r="AL45" i="80"/>
  <c r="AP44" i="80"/>
  <c r="AO44" i="80"/>
  <c r="AL44" i="80"/>
  <c r="AP43" i="80"/>
  <c r="AO43" i="80"/>
  <c r="AL43" i="80"/>
  <c r="AP42" i="80"/>
  <c r="AO42" i="80"/>
  <c r="AL42" i="80"/>
  <c r="AP41" i="80"/>
  <c r="AO41" i="80"/>
  <c r="AL41" i="80"/>
  <c r="AP40" i="80"/>
  <c r="AO40" i="80"/>
  <c r="AL40" i="80"/>
  <c r="AP39" i="80"/>
  <c r="AO39" i="80"/>
  <c r="AL39" i="80"/>
  <c r="AP38" i="80"/>
  <c r="AO38" i="80"/>
  <c r="AL38" i="80"/>
  <c r="AP37" i="80"/>
  <c r="AO37" i="80"/>
  <c r="AL37" i="80"/>
  <c r="AP36" i="80"/>
  <c r="AO36" i="80"/>
  <c r="AL36" i="80"/>
  <c r="AP35" i="80"/>
  <c r="AO35" i="80"/>
  <c r="AL35" i="80"/>
  <c r="AP34" i="80"/>
  <c r="AO34" i="80"/>
  <c r="AL34" i="80"/>
  <c r="AP33" i="80"/>
  <c r="AO33" i="80"/>
  <c r="AL33" i="80"/>
  <c r="AP32" i="80"/>
  <c r="AO32" i="80"/>
  <c r="AL32" i="80"/>
  <c r="AP31" i="80"/>
  <c r="AO31" i="80"/>
  <c r="AL31" i="80"/>
  <c r="AP30" i="80"/>
  <c r="AO30" i="80"/>
  <c r="AL30" i="80"/>
  <c r="AP29" i="80"/>
  <c r="AO29" i="80"/>
  <c r="AL29" i="80"/>
  <c r="AP28" i="80"/>
  <c r="AO28" i="80"/>
  <c r="AL28" i="80"/>
  <c r="AP27" i="80"/>
  <c r="AO27" i="80"/>
  <c r="AL27" i="80"/>
  <c r="AP26" i="80"/>
  <c r="AO26" i="80"/>
  <c r="AL26" i="80"/>
  <c r="AP25" i="80"/>
  <c r="AO25" i="80"/>
  <c r="AL25" i="80"/>
  <c r="AP24" i="80"/>
  <c r="AO24" i="80"/>
  <c r="AL24" i="80"/>
  <c r="AP23" i="80"/>
  <c r="AO23" i="80"/>
  <c r="AL23" i="80"/>
  <c r="AP22" i="80"/>
  <c r="AO22" i="80"/>
  <c r="AL22" i="80"/>
  <c r="AP21" i="80"/>
  <c r="AO21" i="80"/>
  <c r="AL21" i="80"/>
  <c r="AP20" i="80"/>
  <c r="AO20" i="80"/>
  <c r="AL20" i="80"/>
  <c r="AP19" i="80"/>
  <c r="AO19" i="80"/>
  <c r="AL19" i="80"/>
  <c r="AP18" i="80"/>
  <c r="AO18" i="80"/>
  <c r="AL18" i="80"/>
  <c r="AP17" i="80"/>
  <c r="AO17" i="80"/>
  <c r="AL17" i="80"/>
  <c r="AP16" i="80"/>
  <c r="AO16" i="80"/>
  <c r="AL16" i="80"/>
  <c r="AP15" i="80"/>
  <c r="AO15" i="80"/>
  <c r="AL15" i="80"/>
  <c r="AP14" i="80"/>
  <c r="AO14" i="80"/>
  <c r="AL14" i="80"/>
  <c r="AP13" i="80"/>
  <c r="AO13" i="80"/>
  <c r="AL13" i="80"/>
  <c r="AP12" i="80"/>
  <c r="AO12" i="80"/>
  <c r="AL12" i="80"/>
  <c r="AP11" i="80"/>
  <c r="AO11" i="80"/>
  <c r="AL11" i="80"/>
  <c r="AP10" i="80"/>
  <c r="AO10" i="80"/>
  <c r="AL10" i="80"/>
  <c r="AP9" i="80"/>
  <c r="AO9" i="80"/>
  <c r="AL9" i="80"/>
  <c r="AP8" i="80"/>
  <c r="AO8" i="80"/>
  <c r="AL8" i="80"/>
  <c r="AP7" i="80"/>
  <c r="AO7" i="80"/>
  <c r="AL7" i="80"/>
  <c r="AP214" i="79"/>
  <c r="AO214" i="79"/>
  <c r="AL214" i="79"/>
  <c r="AP213" i="79"/>
  <c r="AO213" i="79"/>
  <c r="AL213" i="79"/>
  <c r="AP212" i="79"/>
  <c r="AO212" i="79"/>
  <c r="AL212" i="79"/>
  <c r="AP211" i="79"/>
  <c r="AO211" i="79"/>
  <c r="AL211" i="79"/>
  <c r="AP210" i="79"/>
  <c r="AO210" i="79"/>
  <c r="AL210" i="79"/>
  <c r="AP209" i="79"/>
  <c r="AO209" i="79"/>
  <c r="AL209" i="79"/>
  <c r="AP208" i="79"/>
  <c r="AO208" i="79"/>
  <c r="AL208" i="79"/>
  <c r="AP207" i="79"/>
  <c r="AO207" i="79"/>
  <c r="AL207" i="79"/>
  <c r="AP206" i="79"/>
  <c r="AO206" i="79"/>
  <c r="AL206" i="79"/>
  <c r="AP205" i="79"/>
  <c r="AO205" i="79"/>
  <c r="AL205" i="79"/>
  <c r="AP204" i="79"/>
  <c r="AO204" i="79"/>
  <c r="AL204" i="79"/>
  <c r="AP203" i="79"/>
  <c r="AO203" i="79"/>
  <c r="AL203" i="79"/>
  <c r="AP202" i="79"/>
  <c r="AO202" i="79"/>
  <c r="AL202" i="79"/>
  <c r="AP201" i="79"/>
  <c r="AO201" i="79"/>
  <c r="AL201" i="79"/>
  <c r="AP200" i="79"/>
  <c r="AO200" i="79"/>
  <c r="AL200" i="79"/>
  <c r="AP199" i="79"/>
  <c r="AO199" i="79"/>
  <c r="AL199" i="79"/>
  <c r="AP198" i="79"/>
  <c r="AO198" i="79"/>
  <c r="AL198" i="79"/>
  <c r="AP197" i="79"/>
  <c r="AO197" i="79"/>
  <c r="AL197" i="79"/>
  <c r="AP196" i="79"/>
  <c r="AO196" i="79"/>
  <c r="AL196" i="79"/>
  <c r="AP195" i="79"/>
  <c r="AO195" i="79"/>
  <c r="AL195" i="79"/>
  <c r="AP194" i="79"/>
  <c r="AO194" i="79"/>
  <c r="AL194" i="79"/>
  <c r="AP193" i="79"/>
  <c r="AO193" i="79"/>
  <c r="AL193" i="79"/>
  <c r="AP192" i="79"/>
  <c r="AO192" i="79"/>
  <c r="AL192" i="79"/>
  <c r="AP191" i="79"/>
  <c r="AO191" i="79"/>
  <c r="AL191" i="79"/>
  <c r="AP190" i="79"/>
  <c r="AO190" i="79"/>
  <c r="AL190" i="79"/>
  <c r="AP189" i="79"/>
  <c r="AO189" i="79"/>
  <c r="AL189" i="79"/>
  <c r="AP188" i="79"/>
  <c r="AO188" i="79"/>
  <c r="AL188" i="79"/>
  <c r="AP187" i="79"/>
  <c r="AO187" i="79"/>
  <c r="AL187" i="79"/>
  <c r="AP186" i="79"/>
  <c r="AO186" i="79"/>
  <c r="AL186" i="79"/>
  <c r="AP185" i="79"/>
  <c r="AO185" i="79"/>
  <c r="AL185" i="79"/>
  <c r="AP184" i="79"/>
  <c r="AO184" i="79"/>
  <c r="AL184" i="79"/>
  <c r="AP183" i="79"/>
  <c r="AO183" i="79"/>
  <c r="AL183" i="79"/>
  <c r="AP182" i="79"/>
  <c r="AO182" i="79"/>
  <c r="AL182" i="79"/>
  <c r="AP181" i="79"/>
  <c r="AO181" i="79"/>
  <c r="AL181" i="79"/>
  <c r="AP180" i="79"/>
  <c r="AO180" i="79"/>
  <c r="AL180" i="79"/>
  <c r="AP179" i="79"/>
  <c r="AO179" i="79"/>
  <c r="AL179" i="79"/>
  <c r="AP178" i="79"/>
  <c r="AO178" i="79"/>
  <c r="AL178" i="79"/>
  <c r="AP177" i="79"/>
  <c r="AO177" i="79"/>
  <c r="AL177" i="79"/>
  <c r="AP176" i="79"/>
  <c r="AO176" i="79"/>
  <c r="AL176" i="79"/>
  <c r="AP175" i="79"/>
  <c r="AO175" i="79"/>
  <c r="AL175" i="79"/>
  <c r="AP174" i="79"/>
  <c r="AO174" i="79"/>
  <c r="AL174" i="79"/>
  <c r="AP173" i="79"/>
  <c r="AO173" i="79"/>
  <c r="AL173" i="79"/>
  <c r="AP172" i="79"/>
  <c r="AO172" i="79"/>
  <c r="AL172" i="79"/>
  <c r="AP171" i="79"/>
  <c r="AO171" i="79"/>
  <c r="AL171" i="79"/>
  <c r="AP170" i="79"/>
  <c r="AO170" i="79"/>
  <c r="AL170" i="79"/>
  <c r="AP169" i="79"/>
  <c r="AO169" i="79"/>
  <c r="AL169" i="79"/>
  <c r="AP168" i="79"/>
  <c r="AO168" i="79"/>
  <c r="AL168" i="79"/>
  <c r="AP167" i="79"/>
  <c r="AO167" i="79"/>
  <c r="AL167" i="79"/>
  <c r="AP166" i="79"/>
  <c r="AO166" i="79"/>
  <c r="AL166" i="79"/>
  <c r="AP165" i="79"/>
  <c r="AO165" i="79"/>
  <c r="AL165" i="79"/>
  <c r="AP164" i="79"/>
  <c r="AO164" i="79"/>
  <c r="AL164" i="79"/>
  <c r="AP163" i="79"/>
  <c r="AO163" i="79"/>
  <c r="AL163" i="79"/>
  <c r="AP162" i="79"/>
  <c r="AO162" i="79"/>
  <c r="AL162" i="79"/>
  <c r="AP161" i="79"/>
  <c r="AO161" i="79"/>
  <c r="AL161" i="79"/>
  <c r="AP160" i="79"/>
  <c r="AO160" i="79"/>
  <c r="AL160" i="79"/>
  <c r="AP159" i="79"/>
  <c r="AO159" i="79"/>
  <c r="AL159" i="79"/>
  <c r="AP158" i="79"/>
  <c r="AO158" i="79"/>
  <c r="AL158" i="79"/>
  <c r="AP157" i="79"/>
  <c r="AO157" i="79"/>
  <c r="AL157" i="79"/>
  <c r="AP156" i="79"/>
  <c r="AO156" i="79"/>
  <c r="AL156" i="79"/>
  <c r="AP155" i="79"/>
  <c r="AO155" i="79"/>
  <c r="AL155" i="79"/>
  <c r="AP154" i="79"/>
  <c r="AO154" i="79"/>
  <c r="AL154" i="79"/>
  <c r="AP153" i="79"/>
  <c r="AO153" i="79"/>
  <c r="AL153" i="79"/>
  <c r="AP152" i="79"/>
  <c r="AO152" i="79"/>
  <c r="AL152" i="79"/>
  <c r="AP151" i="79"/>
  <c r="AO151" i="79"/>
  <c r="AL151" i="79"/>
  <c r="AP150" i="79"/>
  <c r="AO150" i="79"/>
  <c r="AL150" i="79"/>
  <c r="AP149" i="79"/>
  <c r="AO149" i="79"/>
  <c r="AL149" i="79"/>
  <c r="AP148" i="79"/>
  <c r="AO148" i="79"/>
  <c r="AL148" i="79"/>
  <c r="AP147" i="79"/>
  <c r="AO147" i="79"/>
  <c r="AL147" i="79"/>
  <c r="AP146" i="79"/>
  <c r="AO146" i="79"/>
  <c r="AL146" i="79"/>
  <c r="AP145" i="79"/>
  <c r="AO145" i="79"/>
  <c r="AL145" i="79"/>
  <c r="AP144" i="79"/>
  <c r="AO144" i="79"/>
  <c r="AL144" i="79"/>
  <c r="AP143" i="79"/>
  <c r="AO143" i="79"/>
  <c r="AL143" i="79"/>
  <c r="AP142" i="79"/>
  <c r="AO142" i="79"/>
  <c r="AL142" i="79"/>
  <c r="AP141" i="79"/>
  <c r="AO141" i="79"/>
  <c r="AL141" i="79"/>
  <c r="AP140" i="79"/>
  <c r="AO140" i="79"/>
  <c r="AL140" i="79"/>
  <c r="AP139" i="79"/>
  <c r="AO139" i="79"/>
  <c r="AL139" i="79"/>
  <c r="AP138" i="79"/>
  <c r="AO138" i="79"/>
  <c r="AL138" i="79"/>
  <c r="AP137" i="79"/>
  <c r="AO137" i="79"/>
  <c r="AL137" i="79"/>
  <c r="AP136" i="79"/>
  <c r="AO136" i="79"/>
  <c r="AL136" i="79"/>
  <c r="AP135" i="79"/>
  <c r="AO135" i="79"/>
  <c r="AL135" i="79"/>
  <c r="AP134" i="79"/>
  <c r="AO134" i="79"/>
  <c r="AL134" i="79"/>
  <c r="AP133" i="79"/>
  <c r="AO133" i="79"/>
  <c r="AL133" i="79"/>
  <c r="AP132" i="79"/>
  <c r="AO132" i="79"/>
  <c r="AL132" i="79"/>
  <c r="AP131" i="79"/>
  <c r="AO131" i="79"/>
  <c r="AL131" i="79"/>
  <c r="AP130" i="79"/>
  <c r="AO130" i="79"/>
  <c r="AL130" i="79"/>
  <c r="AP129" i="79"/>
  <c r="AO129" i="79"/>
  <c r="AL129" i="79"/>
  <c r="AP128" i="79"/>
  <c r="AO128" i="79"/>
  <c r="AL128" i="79"/>
  <c r="AP127" i="79"/>
  <c r="AO127" i="79"/>
  <c r="AL127" i="79"/>
  <c r="AP126" i="79"/>
  <c r="AO126" i="79"/>
  <c r="AL126" i="79"/>
  <c r="AP125" i="79"/>
  <c r="AO125" i="79"/>
  <c r="AL125" i="79"/>
  <c r="AP124" i="79"/>
  <c r="AO124" i="79"/>
  <c r="AL124" i="79"/>
  <c r="AP123" i="79"/>
  <c r="AO123" i="79"/>
  <c r="AL123" i="79"/>
  <c r="AP122" i="79"/>
  <c r="AO122" i="79"/>
  <c r="AL122" i="79"/>
  <c r="AP121" i="79"/>
  <c r="AO121" i="79"/>
  <c r="AL121" i="79"/>
  <c r="AP120" i="79"/>
  <c r="AO120" i="79"/>
  <c r="AL120" i="79"/>
  <c r="AP119" i="79"/>
  <c r="AO119" i="79"/>
  <c r="AL119" i="79"/>
  <c r="AP118" i="79"/>
  <c r="AO118" i="79"/>
  <c r="AL118" i="79"/>
  <c r="AP117" i="79"/>
  <c r="AO117" i="79"/>
  <c r="AL117" i="79"/>
  <c r="AP116" i="79"/>
  <c r="AO116" i="79"/>
  <c r="AL116" i="79"/>
  <c r="AP115" i="79"/>
  <c r="AO115" i="79"/>
  <c r="AL115" i="79"/>
  <c r="AP114" i="79"/>
  <c r="AO114" i="79"/>
  <c r="AL114" i="79"/>
  <c r="AP113" i="79"/>
  <c r="AO113" i="79"/>
  <c r="AL113" i="79"/>
  <c r="AP112" i="79"/>
  <c r="AO112" i="79"/>
  <c r="AL112" i="79"/>
  <c r="AP111" i="79"/>
  <c r="AO111" i="79"/>
  <c r="AL111" i="79"/>
  <c r="AP110" i="79"/>
  <c r="AO110" i="79"/>
  <c r="AL110" i="79"/>
  <c r="AP109" i="79"/>
  <c r="AO109" i="79"/>
  <c r="AL109" i="79"/>
  <c r="AP108" i="79"/>
  <c r="AO108" i="79"/>
  <c r="AL108" i="79"/>
  <c r="AP107" i="79"/>
  <c r="AO107" i="79"/>
  <c r="AL107" i="79"/>
  <c r="AP106" i="79"/>
  <c r="AO106" i="79"/>
  <c r="AL106" i="79"/>
  <c r="AP105" i="79"/>
  <c r="AO105" i="79"/>
  <c r="AL105" i="79"/>
  <c r="AP104" i="79"/>
  <c r="AO104" i="79"/>
  <c r="AL104" i="79"/>
  <c r="AP103" i="79"/>
  <c r="AO103" i="79"/>
  <c r="AL103" i="79"/>
  <c r="AP102" i="79"/>
  <c r="AO102" i="79"/>
  <c r="AL102" i="79"/>
  <c r="AP101" i="79"/>
  <c r="AO101" i="79"/>
  <c r="AL101" i="79"/>
  <c r="AP100" i="79"/>
  <c r="AO100" i="79"/>
  <c r="AL100" i="79"/>
  <c r="AP99" i="79"/>
  <c r="AO99" i="79"/>
  <c r="AL99" i="79"/>
  <c r="AP98" i="79"/>
  <c r="AO98" i="79"/>
  <c r="AL98" i="79"/>
  <c r="AP97" i="79"/>
  <c r="AO97" i="79"/>
  <c r="AL97" i="79"/>
  <c r="AP96" i="79"/>
  <c r="AO96" i="79"/>
  <c r="AL96" i="79"/>
  <c r="AP95" i="79"/>
  <c r="AO95" i="79"/>
  <c r="AL95" i="79"/>
  <c r="AP94" i="79"/>
  <c r="AO94" i="79"/>
  <c r="AL94" i="79"/>
  <c r="AP93" i="79"/>
  <c r="AO93" i="79"/>
  <c r="AL93" i="79"/>
  <c r="AP92" i="79"/>
  <c r="AO92" i="79"/>
  <c r="AL92" i="79"/>
  <c r="AP91" i="79"/>
  <c r="AO91" i="79"/>
  <c r="AL91" i="79"/>
  <c r="AP90" i="79"/>
  <c r="AO90" i="79"/>
  <c r="AL90" i="79"/>
  <c r="AP89" i="79"/>
  <c r="AO89" i="79"/>
  <c r="AL89" i="79"/>
  <c r="AP88" i="79"/>
  <c r="AO88" i="79"/>
  <c r="AL88" i="79"/>
  <c r="AP87" i="79"/>
  <c r="AO87" i="79"/>
  <c r="AL87" i="79"/>
  <c r="AP86" i="79"/>
  <c r="AO86" i="79"/>
  <c r="AL86" i="79"/>
  <c r="AP85" i="79"/>
  <c r="AO85" i="79"/>
  <c r="AL85" i="79"/>
  <c r="AP84" i="79"/>
  <c r="AO84" i="79"/>
  <c r="AL84" i="79"/>
  <c r="AP83" i="79"/>
  <c r="AO83" i="79"/>
  <c r="AL83" i="79"/>
  <c r="AP82" i="79"/>
  <c r="AO82" i="79"/>
  <c r="AL82" i="79"/>
  <c r="AP81" i="79"/>
  <c r="AO81" i="79"/>
  <c r="AL81" i="79"/>
  <c r="AP80" i="79"/>
  <c r="AO80" i="79"/>
  <c r="AL80" i="79"/>
  <c r="AP79" i="79"/>
  <c r="AO79" i="79"/>
  <c r="AL79" i="79"/>
  <c r="AP78" i="79"/>
  <c r="AO78" i="79"/>
  <c r="AL78" i="79"/>
  <c r="AP77" i="79"/>
  <c r="AO77" i="79"/>
  <c r="AL77" i="79"/>
  <c r="AP76" i="79"/>
  <c r="AO76" i="79"/>
  <c r="AL76" i="79"/>
  <c r="AP75" i="79"/>
  <c r="AO75" i="79"/>
  <c r="AL75" i="79"/>
  <c r="AP74" i="79"/>
  <c r="AO74" i="79"/>
  <c r="AL74" i="79"/>
  <c r="AP73" i="79"/>
  <c r="AO73" i="79"/>
  <c r="AL73" i="79"/>
  <c r="AP72" i="79"/>
  <c r="AO72" i="79"/>
  <c r="AL72" i="79"/>
  <c r="AP71" i="79"/>
  <c r="AO71" i="79"/>
  <c r="AL71" i="79"/>
  <c r="AP70" i="79"/>
  <c r="AO70" i="79"/>
  <c r="AL70" i="79"/>
  <c r="AP69" i="79"/>
  <c r="AO69" i="79"/>
  <c r="AL69" i="79"/>
  <c r="AP68" i="79"/>
  <c r="AO68" i="79"/>
  <c r="AL68" i="79"/>
  <c r="AP67" i="79"/>
  <c r="AO67" i="79"/>
  <c r="AL67" i="79"/>
  <c r="AP66" i="79"/>
  <c r="AO66" i="79"/>
  <c r="AL66" i="79"/>
  <c r="AP65" i="79"/>
  <c r="AO65" i="79"/>
  <c r="AL65" i="79"/>
  <c r="AP64" i="79"/>
  <c r="AO64" i="79"/>
  <c r="AL64" i="79"/>
  <c r="AP63" i="79"/>
  <c r="AO63" i="79"/>
  <c r="AL63" i="79"/>
  <c r="AP62" i="79"/>
  <c r="AO62" i="79"/>
  <c r="AL62" i="79"/>
  <c r="AP61" i="79"/>
  <c r="AO61" i="79"/>
  <c r="AL61" i="79"/>
  <c r="AP60" i="79"/>
  <c r="AO60" i="79"/>
  <c r="AL60" i="79"/>
  <c r="AP59" i="79"/>
  <c r="AO59" i="79"/>
  <c r="AL59" i="79"/>
  <c r="AP58" i="79"/>
  <c r="AO58" i="79"/>
  <c r="AL58" i="79"/>
  <c r="AP57" i="79"/>
  <c r="AO57" i="79"/>
  <c r="AL57" i="79"/>
  <c r="AP56" i="79"/>
  <c r="AO56" i="79"/>
  <c r="AL56" i="79"/>
  <c r="AP55" i="79"/>
  <c r="AO55" i="79"/>
  <c r="AL55" i="79"/>
  <c r="AP54" i="79"/>
  <c r="AO54" i="79"/>
  <c r="AL54" i="79"/>
  <c r="AP53" i="79"/>
  <c r="AO53" i="79"/>
  <c r="AL53" i="79"/>
  <c r="AP52" i="79"/>
  <c r="AO52" i="79"/>
  <c r="AL52" i="79"/>
  <c r="AP51" i="79"/>
  <c r="AO51" i="79"/>
  <c r="AL51" i="79"/>
  <c r="AP50" i="79"/>
  <c r="AO50" i="79"/>
  <c r="AL50" i="79"/>
  <c r="AP49" i="79"/>
  <c r="AO49" i="79"/>
  <c r="AL49" i="79"/>
  <c r="AP48" i="79"/>
  <c r="AO48" i="79"/>
  <c r="AL48" i="79"/>
  <c r="AP47" i="79"/>
  <c r="AO47" i="79"/>
  <c r="AL47" i="79"/>
  <c r="AP46" i="79"/>
  <c r="AO46" i="79"/>
  <c r="AL46" i="79"/>
  <c r="AP45" i="79"/>
  <c r="AO45" i="79"/>
  <c r="AL45" i="79"/>
  <c r="AP44" i="79"/>
  <c r="AO44" i="79"/>
  <c r="AL44" i="79"/>
  <c r="AP43" i="79"/>
  <c r="AO43" i="79"/>
  <c r="AL43" i="79"/>
  <c r="AP42" i="79"/>
  <c r="AO42" i="79"/>
  <c r="AL42" i="79"/>
  <c r="AP41" i="79"/>
  <c r="AO41" i="79"/>
  <c r="AL41" i="79"/>
  <c r="AP40" i="79"/>
  <c r="AO40" i="79"/>
  <c r="AL40" i="79"/>
  <c r="AP39" i="79"/>
  <c r="AO39" i="79"/>
  <c r="AL39" i="79"/>
  <c r="AP38" i="79"/>
  <c r="AO38" i="79"/>
  <c r="AL38" i="79"/>
  <c r="AP37" i="79"/>
  <c r="AO37" i="79"/>
  <c r="AL37" i="79"/>
  <c r="AP36" i="79"/>
  <c r="AO36" i="79"/>
  <c r="AL36" i="79"/>
  <c r="AP35" i="79"/>
  <c r="AO35" i="79"/>
  <c r="AL35" i="79"/>
  <c r="AP34" i="79"/>
  <c r="AO34" i="79"/>
  <c r="AL34" i="79"/>
  <c r="AP33" i="79"/>
  <c r="AO33" i="79"/>
  <c r="AL33" i="79"/>
  <c r="AP32" i="79"/>
  <c r="AO32" i="79"/>
  <c r="AL32" i="79"/>
  <c r="AP31" i="79"/>
  <c r="AO31" i="79"/>
  <c r="AL31" i="79"/>
  <c r="AP30" i="79"/>
  <c r="AO30" i="79"/>
  <c r="AL30" i="79"/>
  <c r="AP29" i="79"/>
  <c r="AO29" i="79"/>
  <c r="AL29" i="79"/>
  <c r="AP28" i="79"/>
  <c r="AO28" i="79"/>
  <c r="AL28" i="79"/>
  <c r="AP27" i="79"/>
  <c r="AO27" i="79"/>
  <c r="AL27" i="79"/>
  <c r="AP26" i="79"/>
  <c r="AO26" i="79"/>
  <c r="AL26" i="79"/>
  <c r="AP25" i="79"/>
  <c r="AO25" i="79"/>
  <c r="AL25" i="79"/>
  <c r="AP24" i="79"/>
  <c r="AO24" i="79"/>
  <c r="AL24" i="79"/>
  <c r="AP23" i="79"/>
  <c r="AO23" i="79"/>
  <c r="AL23" i="79"/>
  <c r="AP22" i="79"/>
  <c r="AO22" i="79"/>
  <c r="AL22" i="79"/>
  <c r="AP21" i="79"/>
  <c r="AO21" i="79"/>
  <c r="AL21" i="79"/>
  <c r="AP20" i="79"/>
  <c r="AO20" i="79"/>
  <c r="AL20" i="79"/>
  <c r="AP19" i="79"/>
  <c r="AO19" i="79"/>
  <c r="AL19" i="79"/>
  <c r="AP18" i="79"/>
  <c r="AO18" i="79"/>
  <c r="AL18" i="79"/>
  <c r="AP17" i="79"/>
  <c r="AO17" i="79"/>
  <c r="AL17" i="79"/>
  <c r="AP16" i="79"/>
  <c r="AO16" i="79"/>
  <c r="AL16" i="79"/>
  <c r="AP15" i="79"/>
  <c r="AO15" i="79"/>
  <c r="AL15" i="79"/>
  <c r="AP14" i="79"/>
  <c r="AO14" i="79"/>
  <c r="AL14" i="79"/>
  <c r="AP13" i="79"/>
  <c r="AO13" i="79"/>
  <c r="AL13" i="79"/>
  <c r="AP12" i="79"/>
  <c r="AO12" i="79"/>
  <c r="AL12" i="79"/>
  <c r="AP11" i="79"/>
  <c r="AO11" i="79"/>
  <c r="AL11" i="79"/>
  <c r="AP10" i="79"/>
  <c r="AO10" i="79"/>
  <c r="AL10" i="79"/>
  <c r="AP9" i="79"/>
  <c r="AO9" i="79"/>
  <c r="AL9" i="79"/>
  <c r="AP8" i="79"/>
  <c r="AO8" i="79"/>
  <c r="AL8" i="79"/>
  <c r="AP7" i="79"/>
  <c r="AO7" i="79"/>
  <c r="AL7" i="79"/>
  <c r="J56" i="81" l="1"/>
  <c r="J53" i="81"/>
  <c r="K53" i="81"/>
  <c r="J59" i="81"/>
  <c r="K62" i="81"/>
  <c r="K55" i="81"/>
  <c r="K75" i="81"/>
  <c r="J55" i="81"/>
  <c r="K58" i="81"/>
  <c r="J61" i="81"/>
  <c r="K68" i="81"/>
  <c r="M57" i="81"/>
  <c r="K54" i="81"/>
  <c r="I71" i="81"/>
  <c r="N71" i="81" s="1"/>
  <c r="J72" i="81"/>
  <c r="J75" i="81"/>
  <c r="J71" i="81"/>
  <c r="K61" i="81"/>
  <c r="J64" i="81"/>
  <c r="K71" i="81"/>
  <c r="J74" i="81"/>
  <c r="K64" i="81"/>
  <c r="J67" i="81"/>
  <c r="K74" i="81"/>
  <c r="J70" i="81"/>
  <c r="I67" i="81"/>
  <c r="N67" i="81" s="1"/>
  <c r="M65" i="81"/>
  <c r="M62" i="81"/>
  <c r="J69" i="81"/>
  <c r="K72" i="81"/>
  <c r="J63" i="81"/>
  <c r="K60" i="81"/>
  <c r="K63" i="81"/>
  <c r="K66" i="81"/>
  <c r="M73" i="81"/>
  <c r="J60" i="81"/>
  <c r="K69" i="81"/>
  <c r="I45" i="81"/>
  <c r="N45" i="81" s="1"/>
  <c r="K46" i="81"/>
  <c r="I47" i="81"/>
  <c r="N47" i="81" s="1"/>
  <c r="K47" i="81"/>
  <c r="J66" i="81"/>
  <c r="M55" i="81"/>
  <c r="L68" i="81"/>
  <c r="M63" i="81"/>
  <c r="M56" i="81"/>
  <c r="M64" i="81"/>
  <c r="B76" i="81"/>
  <c r="M72" i="81"/>
  <c r="M67" i="81"/>
  <c r="H76" i="81"/>
  <c r="M74" i="81"/>
  <c r="M69" i="81"/>
  <c r="J62" i="81"/>
  <c r="M70" i="81"/>
  <c r="M61" i="81"/>
  <c r="M59" i="81"/>
  <c r="K59" i="81"/>
  <c r="M75" i="81"/>
  <c r="J73" i="81"/>
  <c r="M58" i="81"/>
  <c r="M66" i="81"/>
  <c r="I59" i="81"/>
  <c r="N59" i="81" s="1"/>
  <c r="K73" i="81"/>
  <c r="L60" i="81"/>
  <c r="M71" i="81"/>
  <c r="G76" i="81"/>
  <c r="J57" i="81"/>
  <c r="J65" i="81"/>
  <c r="K57" i="81"/>
  <c r="K65" i="81"/>
  <c r="J68" i="81"/>
  <c r="K45" i="81"/>
  <c r="I46" i="81"/>
  <c r="N46" i="81" s="1"/>
  <c r="E45" i="81"/>
  <c r="N54" i="81"/>
  <c r="L54" i="81"/>
  <c r="E47" i="81"/>
  <c r="J47" i="81"/>
  <c r="C7" i="81"/>
  <c r="C14" i="81"/>
  <c r="N52" i="81"/>
  <c r="J46" i="81"/>
  <c r="E46" i="81"/>
  <c r="K34" i="81"/>
  <c r="L53" i="81"/>
  <c r="C76" i="81"/>
  <c r="N62" i="81"/>
  <c r="L62" i="81"/>
  <c r="D76" i="81"/>
  <c r="J54" i="81"/>
  <c r="L57" i="81"/>
  <c r="N61" i="81"/>
  <c r="L61" i="81"/>
  <c r="N70" i="81"/>
  <c r="L70" i="81"/>
  <c r="L52" i="81"/>
  <c r="E76" i="81"/>
  <c r="N65" i="81"/>
  <c r="L65" i="81"/>
  <c r="N69" i="81"/>
  <c r="L69" i="81"/>
  <c r="J29" i="81"/>
  <c r="J45" i="81"/>
  <c r="F76" i="81"/>
  <c r="M53" i="81"/>
  <c r="M54" i="81"/>
  <c r="J58" i="81"/>
  <c r="N73" i="81"/>
  <c r="L73" i="81"/>
  <c r="M60" i="81"/>
  <c r="M68" i="81"/>
  <c r="K67" i="81"/>
  <c r="L67" i="81"/>
  <c r="L75" i="81"/>
  <c r="L56" i="81"/>
  <c r="L64" i="81"/>
  <c r="L72" i="81"/>
  <c r="J52" i="81"/>
  <c r="L58" i="81"/>
  <c r="L66" i="81"/>
  <c r="L74" i="81"/>
  <c r="K52" i="81"/>
  <c r="L55" i="81"/>
  <c r="L63" i="81"/>
  <c r="K43" i="81" l="1"/>
  <c r="L71" i="81"/>
  <c r="N34" i="81"/>
  <c r="J31" i="81"/>
  <c r="J43" i="81"/>
  <c r="N29" i="81"/>
  <c r="K29" i="81"/>
  <c r="K24" i="81"/>
  <c r="J21" i="81"/>
  <c r="N21" i="81"/>
  <c r="N26" i="81"/>
  <c r="N25" i="81"/>
  <c r="J26" i="81"/>
  <c r="K26" i="81"/>
  <c r="J23" i="81"/>
  <c r="K32" i="81"/>
  <c r="K44" i="81"/>
  <c r="K42" i="81"/>
  <c r="I40" i="81"/>
  <c r="N40" i="81" s="1"/>
  <c r="K21" i="81"/>
  <c r="I42" i="81"/>
  <c r="N42" i="81" s="1"/>
  <c r="I76" i="81"/>
  <c r="K27" i="81"/>
  <c r="E43" i="81"/>
  <c r="M43" i="81" s="1"/>
  <c r="K23" i="81"/>
  <c r="J41" i="81"/>
  <c r="I44" i="81"/>
  <c r="N44" i="81" s="1"/>
  <c r="J34" i="81"/>
  <c r="K76" i="81"/>
  <c r="N33" i="81"/>
  <c r="L59" i="81"/>
  <c r="K40" i="81"/>
  <c r="K28" i="81"/>
  <c r="J30" i="81"/>
  <c r="J22" i="81"/>
  <c r="M45" i="81"/>
  <c r="L45" i="81"/>
  <c r="N27" i="81"/>
  <c r="E40" i="81"/>
  <c r="J40" i="81"/>
  <c r="N28" i="81"/>
  <c r="H107" i="81"/>
  <c r="E106" i="81"/>
  <c r="G107" i="81"/>
  <c r="D106" i="81"/>
  <c r="F107" i="81"/>
  <c r="C106" i="81"/>
  <c r="E107" i="81"/>
  <c r="B106" i="81"/>
  <c r="D107" i="81"/>
  <c r="I106" i="81"/>
  <c r="C107" i="81"/>
  <c r="H106" i="81"/>
  <c r="B107" i="81"/>
  <c r="G106" i="81"/>
  <c r="I107" i="81"/>
  <c r="F106" i="81"/>
  <c r="A80" i="81" a="1"/>
  <c r="B35" i="81"/>
  <c r="H35" i="81"/>
  <c r="G35" i="81"/>
  <c r="F35" i="81"/>
  <c r="K31" i="81"/>
  <c r="K30" i="81"/>
  <c r="K22" i="81"/>
  <c r="K41" i="81"/>
  <c r="J42" i="81"/>
  <c r="E42" i="81"/>
  <c r="N22" i="81"/>
  <c r="F48" i="81"/>
  <c r="B48" i="81"/>
  <c r="H48" i="81"/>
  <c r="M27" i="81"/>
  <c r="L27" i="81"/>
  <c r="I39" i="81"/>
  <c r="N39" i="81" s="1"/>
  <c r="I41" i="81"/>
  <c r="N41" i="81" s="1"/>
  <c r="N30" i="81"/>
  <c r="I43" i="81"/>
  <c r="M28" i="81"/>
  <c r="L28" i="81"/>
  <c r="J33" i="81"/>
  <c r="J25" i="81"/>
  <c r="E41" i="81"/>
  <c r="M46" i="81"/>
  <c r="L46" i="81"/>
  <c r="E39" i="81"/>
  <c r="J39" i="81"/>
  <c r="J24" i="81"/>
  <c r="J76" i="81"/>
  <c r="J32" i="81"/>
  <c r="J28" i="81"/>
  <c r="K39" i="81"/>
  <c r="J27" i="81"/>
  <c r="L31" i="81"/>
  <c r="M31" i="81"/>
  <c r="L23" i="81"/>
  <c r="M23" i="81"/>
  <c r="M29" i="81"/>
  <c r="L29" i="81"/>
  <c r="M21" i="81"/>
  <c r="L21" i="81"/>
  <c r="L32" i="81"/>
  <c r="M32" i="81"/>
  <c r="L24" i="81"/>
  <c r="M24" i="81"/>
  <c r="M22" i="81"/>
  <c r="L22" i="81"/>
  <c r="K33" i="81"/>
  <c r="K25" i="81"/>
  <c r="M47" i="81"/>
  <c r="L47" i="81"/>
  <c r="J44" i="81"/>
  <c r="N31" i="81"/>
  <c r="N23" i="81"/>
  <c r="L76" i="81"/>
  <c r="M30" i="81"/>
  <c r="L30" i="81"/>
  <c r="L34" i="81"/>
  <c r="M34" i="81"/>
  <c r="L26" i="81"/>
  <c r="M26" i="81"/>
  <c r="M33" i="81"/>
  <c r="L33" i="81"/>
  <c r="M25" i="81"/>
  <c r="L25" i="81"/>
  <c r="N32" i="81"/>
  <c r="N24" i="81"/>
  <c r="E44" i="81"/>
  <c r="N107" i="81" l="1"/>
  <c r="J107" i="81"/>
  <c r="K107" i="81"/>
  <c r="M39" i="81"/>
  <c r="L39" i="81"/>
  <c r="N43" i="81"/>
  <c r="L43" i="81"/>
  <c r="D48" i="81"/>
  <c r="K38" i="81"/>
  <c r="K48" i="81" s="1"/>
  <c r="N20" i="81"/>
  <c r="I35" i="81"/>
  <c r="K106" i="81"/>
  <c r="L41" i="81"/>
  <c r="M41" i="81"/>
  <c r="M42" i="81"/>
  <c r="L42" i="81"/>
  <c r="M107" i="81"/>
  <c r="L107" i="81"/>
  <c r="M44" i="81"/>
  <c r="L44" i="81"/>
  <c r="G48" i="81"/>
  <c r="I38" i="81"/>
  <c r="I95" i="81" s="1"/>
  <c r="J20" i="81"/>
  <c r="J35" i="81" s="1"/>
  <c r="C35" i="81"/>
  <c r="J106" i="81"/>
  <c r="L40" i="81"/>
  <c r="M40" i="81"/>
  <c r="C48" i="81"/>
  <c r="J38" i="81"/>
  <c r="J48" i="81" s="1"/>
  <c r="E38" i="81"/>
  <c r="E95" i="81" s="1"/>
  <c r="N106" i="81"/>
  <c r="M106" i="81"/>
  <c r="L106" i="81"/>
  <c r="D35" i="81"/>
  <c r="K20" i="81"/>
  <c r="K35" i="81" s="1"/>
  <c r="B105" i="81"/>
  <c r="G104" i="81"/>
  <c r="D103" i="81"/>
  <c r="I102" i="81"/>
  <c r="F101" i="81"/>
  <c r="C100" i="81"/>
  <c r="H99" i="81"/>
  <c r="E98" i="81"/>
  <c r="B97" i="81"/>
  <c r="G96" i="81"/>
  <c r="D95" i="81"/>
  <c r="I94" i="81"/>
  <c r="F93" i="81"/>
  <c r="C92" i="81"/>
  <c r="H91" i="81"/>
  <c r="E90" i="81"/>
  <c r="B89" i="81"/>
  <c r="G88" i="81"/>
  <c r="D87" i="81"/>
  <c r="I86" i="81"/>
  <c r="F85" i="81"/>
  <c r="C84" i="81"/>
  <c r="H83" i="81"/>
  <c r="E82" i="81"/>
  <c r="B81" i="81"/>
  <c r="I105" i="81"/>
  <c r="F104" i="81"/>
  <c r="C103" i="81"/>
  <c r="H102" i="81"/>
  <c r="E101" i="81"/>
  <c r="B100" i="81"/>
  <c r="G99" i="81"/>
  <c r="D98" i="81"/>
  <c r="I97" i="81"/>
  <c r="F96" i="81"/>
  <c r="C95" i="81"/>
  <c r="H94" i="81"/>
  <c r="E93" i="81"/>
  <c r="B92" i="81"/>
  <c r="G91" i="81"/>
  <c r="D90" i="81"/>
  <c r="I89" i="81"/>
  <c r="F88" i="81"/>
  <c r="C87" i="81"/>
  <c r="H86" i="81"/>
  <c r="E85" i="81"/>
  <c r="B84" i="81"/>
  <c r="G83" i="81"/>
  <c r="D82" i="81"/>
  <c r="I81" i="81"/>
  <c r="H105" i="81"/>
  <c r="E104" i="81"/>
  <c r="B103" i="81"/>
  <c r="G102" i="81"/>
  <c r="D101" i="81"/>
  <c r="I100" i="81"/>
  <c r="F99" i="81"/>
  <c r="C98" i="81"/>
  <c r="H97" i="81"/>
  <c r="E96" i="81"/>
  <c r="B95" i="81"/>
  <c r="G94" i="81"/>
  <c r="D93" i="81"/>
  <c r="I92" i="81"/>
  <c r="F91" i="81"/>
  <c r="C90" i="81"/>
  <c r="H89" i="81"/>
  <c r="E88" i="81"/>
  <c r="B87" i="81"/>
  <c r="G86" i="81"/>
  <c r="D85" i="81"/>
  <c r="I84" i="81"/>
  <c r="F83" i="81"/>
  <c r="C82" i="81"/>
  <c r="H81" i="81"/>
  <c r="G105" i="81"/>
  <c r="D104" i="81"/>
  <c r="I103" i="81"/>
  <c r="F102" i="81"/>
  <c r="C101" i="81"/>
  <c r="H100" i="81"/>
  <c r="E99" i="81"/>
  <c r="B98" i="81"/>
  <c r="G97" i="81"/>
  <c r="D96" i="81"/>
  <c r="F94" i="81"/>
  <c r="C93" i="81"/>
  <c r="H92" i="81"/>
  <c r="E91" i="81"/>
  <c r="B90" i="81"/>
  <c r="G89" i="81"/>
  <c r="D88" i="81"/>
  <c r="I87" i="81"/>
  <c r="F86" i="81"/>
  <c r="C85" i="81"/>
  <c r="H84" i="81"/>
  <c r="E83" i="81"/>
  <c r="B82" i="81"/>
  <c r="G81" i="81"/>
  <c r="F105" i="81"/>
  <c r="C104" i="81"/>
  <c r="H103" i="81"/>
  <c r="E102" i="81"/>
  <c r="B101" i="81"/>
  <c r="G100" i="81"/>
  <c r="D99" i="81"/>
  <c r="I98" i="81"/>
  <c r="F97" i="81"/>
  <c r="C96" i="81"/>
  <c r="H95" i="81"/>
  <c r="E94" i="81"/>
  <c r="B93" i="81"/>
  <c r="G92" i="81"/>
  <c r="D91" i="81"/>
  <c r="I90" i="81"/>
  <c r="F89" i="81"/>
  <c r="C88" i="81"/>
  <c r="H87" i="81"/>
  <c r="E86" i="81"/>
  <c r="B85" i="81"/>
  <c r="G84" i="81"/>
  <c r="D83" i="81"/>
  <c r="I82" i="81"/>
  <c r="F81" i="81"/>
  <c r="E105" i="81"/>
  <c r="B104" i="81"/>
  <c r="G103" i="81"/>
  <c r="D102" i="81"/>
  <c r="I101" i="81"/>
  <c r="F100" i="81"/>
  <c r="C99" i="81"/>
  <c r="H98" i="81"/>
  <c r="E97" i="81"/>
  <c r="B96" i="81"/>
  <c r="G95" i="81"/>
  <c r="D94" i="81"/>
  <c r="I93" i="81"/>
  <c r="F92" i="81"/>
  <c r="C91" i="81"/>
  <c r="H90" i="81"/>
  <c r="E89" i="81"/>
  <c r="B88" i="81"/>
  <c r="G87" i="81"/>
  <c r="D86" i="81"/>
  <c r="I85" i="81"/>
  <c r="F84" i="81"/>
  <c r="C83" i="81"/>
  <c r="H82" i="81"/>
  <c r="E81" i="81"/>
  <c r="D105" i="81"/>
  <c r="I104" i="81"/>
  <c r="F103" i="81"/>
  <c r="C102" i="81"/>
  <c r="H101" i="81"/>
  <c r="E100" i="81"/>
  <c r="B99" i="81"/>
  <c r="G98" i="81"/>
  <c r="D97" i="81"/>
  <c r="I96" i="81"/>
  <c r="F95" i="81"/>
  <c r="C94" i="81"/>
  <c r="H93" i="81"/>
  <c r="E92" i="81"/>
  <c r="B91" i="81"/>
  <c r="G90" i="81"/>
  <c r="D89" i="81"/>
  <c r="I88" i="81"/>
  <c r="F87" i="81"/>
  <c r="C86" i="81"/>
  <c r="H85" i="81"/>
  <c r="E84" i="81"/>
  <c r="B83" i="81"/>
  <c r="G82" i="81"/>
  <c r="D81" i="81"/>
  <c r="A80" i="81"/>
  <c r="C105" i="81"/>
  <c r="H104" i="81"/>
  <c r="E103" i="81"/>
  <c r="B102" i="81"/>
  <c r="G101" i="81"/>
  <c r="D100" i="81"/>
  <c r="I99" i="81"/>
  <c r="F98" i="81"/>
  <c r="C97" i="81"/>
  <c r="H96" i="81"/>
  <c r="B94" i="81"/>
  <c r="G93" i="81"/>
  <c r="D92" i="81"/>
  <c r="I91" i="81"/>
  <c r="F90" i="81"/>
  <c r="C89" i="81"/>
  <c r="H88" i="81"/>
  <c r="E87" i="81"/>
  <c r="B86" i="81"/>
  <c r="G85" i="81"/>
  <c r="D84" i="81"/>
  <c r="I83" i="81"/>
  <c r="F82" i="81"/>
  <c r="C81" i="81"/>
  <c r="E35" i="81"/>
  <c r="M20" i="81"/>
  <c r="L20" i="81"/>
  <c r="L35" i="81" s="1"/>
  <c r="J97" i="81" l="1"/>
  <c r="J94" i="81"/>
  <c r="J88" i="81"/>
  <c r="J85" i="81"/>
  <c r="N100" i="81"/>
  <c r="K91" i="81"/>
  <c r="K100" i="81"/>
  <c r="K94" i="81"/>
  <c r="K99" i="81"/>
  <c r="J93" i="81"/>
  <c r="J81" i="81"/>
  <c r="J96" i="81"/>
  <c r="N104" i="81"/>
  <c r="N92" i="81"/>
  <c r="J102" i="81"/>
  <c r="J105" i="81"/>
  <c r="N96" i="81"/>
  <c r="K84" i="81"/>
  <c r="N88" i="81"/>
  <c r="J104" i="81"/>
  <c r="J101" i="81"/>
  <c r="N84" i="81"/>
  <c r="K102" i="81"/>
  <c r="J89" i="81"/>
  <c r="J86" i="81"/>
  <c r="K92" i="81"/>
  <c r="K86" i="81"/>
  <c r="K83" i="81"/>
  <c r="K81" i="81"/>
  <c r="K89" i="81"/>
  <c r="K97" i="81"/>
  <c r="K105" i="81"/>
  <c r="M94" i="81"/>
  <c r="L94" i="81"/>
  <c r="M90" i="81"/>
  <c r="L90" i="81"/>
  <c r="N83" i="81"/>
  <c r="N91" i="81"/>
  <c r="N99" i="81"/>
  <c r="K85" i="81"/>
  <c r="K93" i="81"/>
  <c r="K101" i="81"/>
  <c r="M81" i="81"/>
  <c r="L81" i="81"/>
  <c r="M89" i="81"/>
  <c r="L89" i="81"/>
  <c r="M97" i="81"/>
  <c r="L97" i="81"/>
  <c r="M105" i="81"/>
  <c r="L105" i="81"/>
  <c r="N87" i="81"/>
  <c r="N95" i="81"/>
  <c r="N103" i="81"/>
  <c r="M85" i="81"/>
  <c r="L85" i="81"/>
  <c r="M93" i="81"/>
  <c r="L93" i="81"/>
  <c r="M101" i="81"/>
  <c r="L101" i="81"/>
  <c r="J84" i="81"/>
  <c r="J92" i="81"/>
  <c r="J100" i="81"/>
  <c r="M102" i="81"/>
  <c r="L102" i="81"/>
  <c r="M98" i="81"/>
  <c r="L98" i="81"/>
  <c r="K88" i="81"/>
  <c r="K96" i="81"/>
  <c r="K104" i="81"/>
  <c r="D11" i="81"/>
  <c r="G11" i="81" s="1"/>
  <c r="D4" i="81"/>
  <c r="G4" i="81" s="1"/>
  <c r="M84" i="81"/>
  <c r="L84" i="81"/>
  <c r="M92" i="81"/>
  <c r="L92" i="81"/>
  <c r="M100" i="81"/>
  <c r="L100" i="81"/>
  <c r="J83" i="81"/>
  <c r="J91" i="81"/>
  <c r="J99" i="81"/>
  <c r="N82" i="81"/>
  <c r="N90" i="81"/>
  <c r="N98" i="81"/>
  <c r="M88" i="81"/>
  <c r="L88" i="81"/>
  <c r="M96" i="81"/>
  <c r="L96" i="81"/>
  <c r="M104" i="81"/>
  <c r="L104" i="81"/>
  <c r="J87" i="81"/>
  <c r="J95" i="81"/>
  <c r="J103" i="81"/>
  <c r="N86" i="81"/>
  <c r="N94" i="81"/>
  <c r="N102" i="81"/>
  <c r="G80" i="81"/>
  <c r="G108" i="81" s="1"/>
  <c r="G110" i="81" s="1"/>
  <c r="F80" i="81"/>
  <c r="F108" i="81" s="1"/>
  <c r="F110" i="81" s="1"/>
  <c r="E80" i="81"/>
  <c r="D80" i="81"/>
  <c r="C80" i="81"/>
  <c r="B80" i="81"/>
  <c r="B108" i="81" s="1"/>
  <c r="B110" i="81" s="1"/>
  <c r="I80" i="81"/>
  <c r="H80" i="81"/>
  <c r="H108" i="81" s="1"/>
  <c r="H110" i="81" s="1"/>
  <c r="M86" i="81"/>
  <c r="L86" i="81"/>
  <c r="M82" i="81"/>
  <c r="L82" i="81"/>
  <c r="L87" i="81"/>
  <c r="M87" i="81"/>
  <c r="L95" i="81"/>
  <c r="M95" i="81"/>
  <c r="L103" i="81"/>
  <c r="M103" i="81"/>
  <c r="K87" i="81"/>
  <c r="K95" i="81"/>
  <c r="K103" i="81"/>
  <c r="E48" i="81"/>
  <c r="L38" i="81"/>
  <c r="L48" i="81" s="1"/>
  <c r="M38" i="81"/>
  <c r="M48" i="81" s="1"/>
  <c r="I48" i="81"/>
  <c r="N38" i="81"/>
  <c r="N48" i="81" s="1"/>
  <c r="N85" i="81"/>
  <c r="N93" i="81"/>
  <c r="N101" i="81"/>
  <c r="M83" i="81"/>
  <c r="L83" i="81"/>
  <c r="M91" i="81"/>
  <c r="L91" i="81"/>
  <c r="M99" i="81"/>
  <c r="L99" i="81"/>
  <c r="J82" i="81"/>
  <c r="J90" i="81"/>
  <c r="J98" i="81"/>
  <c r="N81" i="81"/>
  <c r="N89" i="81"/>
  <c r="N97" i="81"/>
  <c r="N105" i="81"/>
  <c r="K82" i="81"/>
  <c r="K90" i="81"/>
  <c r="K98" i="81"/>
  <c r="E12" i="81"/>
  <c r="G12" i="81" s="1"/>
  <c r="E5" i="81"/>
  <c r="G5" i="81" s="1"/>
  <c r="G7" i="81" l="1"/>
  <c r="N80" i="81"/>
  <c r="N108" i="81" s="1"/>
  <c r="N110" i="81" s="1"/>
  <c r="I108" i="81"/>
  <c r="I110" i="81" s="1"/>
  <c r="G14" i="81"/>
  <c r="G15" i="81" s="1"/>
  <c r="C108" i="81"/>
  <c r="C110" i="81" s="1"/>
  <c r="J80" i="81"/>
  <c r="J108" i="81" s="1"/>
  <c r="J110" i="81" s="1"/>
  <c r="K80" i="81"/>
  <c r="K108" i="81" s="1"/>
  <c r="K110" i="81" s="1"/>
  <c r="D108" i="81"/>
  <c r="D110" i="81" s="1"/>
  <c r="M80" i="81"/>
  <c r="M108" i="81" s="1"/>
  <c r="M110" i="81" s="1"/>
  <c r="L80" i="81"/>
  <c r="L108" i="81" s="1"/>
  <c r="L110" i="81" s="1"/>
  <c r="E108" i="81"/>
  <c r="E110" i="81" s="1"/>
  <c r="AL7" i="76" l="1"/>
  <c r="AJ8" i="76"/>
  <c r="AL8" i="76"/>
  <c r="AJ9" i="76"/>
  <c r="AL9" i="76"/>
  <c r="AL10" i="76"/>
  <c r="AJ11" i="76"/>
  <c r="AL11" i="76"/>
  <c r="AJ12" i="76"/>
  <c r="AL12" i="76"/>
  <c r="AL13" i="76"/>
  <c r="AL14" i="76"/>
  <c r="AL15" i="76"/>
  <c r="AL16" i="76"/>
  <c r="AL17" i="76"/>
  <c r="AL18" i="76"/>
  <c r="AL19" i="76"/>
  <c r="AL20" i="76"/>
  <c r="AL21" i="76"/>
  <c r="AL22" i="76"/>
  <c r="AL23" i="76"/>
  <c r="AL24" i="76"/>
  <c r="AL25" i="76"/>
  <c r="AL26" i="76"/>
  <c r="AL27" i="76"/>
  <c r="AL28" i="76"/>
  <c r="AL29" i="76"/>
  <c r="AL30" i="76"/>
  <c r="AL31" i="76"/>
  <c r="AL32" i="76"/>
  <c r="AL33" i="76"/>
  <c r="AL34" i="76"/>
  <c r="AL35" i="76"/>
  <c r="AJ36" i="76"/>
  <c r="AL36" i="76"/>
  <c r="AJ37" i="76"/>
  <c r="AL37" i="76"/>
  <c r="AL38" i="76"/>
  <c r="AL39" i="76"/>
  <c r="AL40" i="76"/>
  <c r="AL41" i="76"/>
  <c r="AJ42" i="76"/>
  <c r="AL42" i="76"/>
  <c r="AL43" i="76"/>
  <c r="AJ44" i="76"/>
  <c r="AL44" i="76"/>
  <c r="AJ45" i="76"/>
  <c r="AL45" i="76"/>
  <c r="AL46" i="76"/>
  <c r="AL47" i="76"/>
  <c r="AL48" i="76"/>
  <c r="AL49" i="76"/>
  <c r="AL50" i="76"/>
  <c r="AL51" i="76"/>
  <c r="AL52" i="76"/>
  <c r="AL53" i="76"/>
  <c r="AL54" i="76"/>
  <c r="AL55" i="76"/>
  <c r="AL56" i="76"/>
  <c r="AL57" i="76"/>
  <c r="AL58" i="76"/>
  <c r="AL59" i="76"/>
  <c r="AL60" i="76"/>
  <c r="AL61" i="76"/>
  <c r="AL62" i="76"/>
  <c r="AL63" i="76"/>
  <c r="AL64" i="76"/>
  <c r="AL65" i="76"/>
  <c r="AL66" i="76"/>
  <c r="AL67" i="76"/>
  <c r="AL68" i="76"/>
  <c r="AL69" i="76"/>
  <c r="AL70" i="76"/>
  <c r="AL71" i="76"/>
  <c r="AL72" i="76"/>
  <c r="AL73" i="76"/>
  <c r="AL74" i="76"/>
  <c r="AL75" i="76"/>
  <c r="AL76" i="76"/>
  <c r="AL77" i="76"/>
  <c r="AL78" i="76"/>
  <c r="AL79" i="76"/>
  <c r="AL80" i="76"/>
  <c r="AL81" i="76"/>
  <c r="AL82" i="76"/>
  <c r="AL83" i="76"/>
  <c r="AL84" i="76"/>
  <c r="AL85" i="76"/>
  <c r="AL86" i="76"/>
  <c r="AL87" i="76"/>
  <c r="AL88" i="76"/>
  <c r="AL89" i="76"/>
  <c r="AL90" i="76"/>
  <c r="AL91" i="76"/>
  <c r="AL92" i="76"/>
  <c r="AL93" i="76"/>
  <c r="AL94" i="76"/>
  <c r="AL95" i="76"/>
  <c r="AL96" i="76"/>
  <c r="AL97" i="76"/>
  <c r="AL98" i="76"/>
  <c r="AL99" i="76"/>
  <c r="AL100" i="76"/>
  <c r="AL101" i="76"/>
  <c r="AL102" i="76"/>
  <c r="AL103" i="76"/>
  <c r="AL104" i="76"/>
  <c r="AL105" i="76"/>
  <c r="AL106" i="76"/>
  <c r="AL107" i="76"/>
  <c r="AL108" i="76"/>
  <c r="AL109" i="76"/>
  <c r="AL110" i="76"/>
  <c r="AL111" i="76"/>
  <c r="AL112" i="76"/>
  <c r="AL113" i="76"/>
  <c r="AL114" i="76"/>
  <c r="AL115" i="76"/>
  <c r="AL116" i="76"/>
  <c r="AL117" i="76"/>
  <c r="AL118" i="76"/>
  <c r="AL119" i="76"/>
  <c r="AL120" i="76"/>
  <c r="AL121" i="76"/>
  <c r="AL122" i="76"/>
  <c r="AL123" i="76"/>
  <c r="AL124" i="76"/>
  <c r="AL125" i="76"/>
  <c r="AL126" i="76"/>
  <c r="AL127" i="76"/>
  <c r="AL128" i="76"/>
  <c r="AL129" i="76"/>
  <c r="AL130" i="76"/>
  <c r="AL131" i="76"/>
  <c r="AL132" i="76"/>
  <c r="AL133" i="76"/>
  <c r="AL134" i="76"/>
  <c r="AL135" i="76"/>
  <c r="AL136" i="76"/>
  <c r="AL137" i="76"/>
  <c r="AL138" i="76"/>
  <c r="AL139" i="76"/>
  <c r="AL140" i="76"/>
  <c r="AL141" i="76"/>
  <c r="AL142" i="76"/>
  <c r="AL143" i="76"/>
  <c r="AL144" i="76"/>
  <c r="AL145" i="76"/>
  <c r="AL146" i="76"/>
  <c r="AL147" i="76"/>
  <c r="AL148" i="76"/>
  <c r="AL149" i="76"/>
  <c r="AL150" i="76"/>
  <c r="AL151" i="76"/>
  <c r="AL152" i="76"/>
  <c r="AL153" i="76"/>
  <c r="AJ154" i="76"/>
  <c r="AL154" i="76"/>
  <c r="AL155" i="76"/>
  <c r="AL156" i="76"/>
  <c r="AL157" i="76"/>
  <c r="AL158" i="76"/>
  <c r="AJ159" i="76"/>
  <c r="AL159" i="76"/>
  <c r="AL160" i="76"/>
  <c r="AL161" i="76"/>
  <c r="AL162" i="76"/>
  <c r="AL163" i="76"/>
  <c r="AL164" i="76"/>
  <c r="AL165" i="76"/>
  <c r="AJ166" i="76"/>
  <c r="AL166" i="76"/>
  <c r="AJ167" i="76"/>
  <c r="AL167" i="76"/>
  <c r="AJ168" i="76"/>
  <c r="AL168" i="76"/>
  <c r="AJ169" i="76"/>
  <c r="AL169" i="76"/>
  <c r="AJ170" i="76"/>
  <c r="AL170" i="76"/>
  <c r="AJ171" i="76"/>
  <c r="AL171" i="76"/>
  <c r="AJ172" i="76"/>
  <c r="AL172" i="76"/>
  <c r="AJ173" i="76"/>
  <c r="AL173" i="76"/>
  <c r="AL174" i="76"/>
  <c r="AL175" i="76"/>
  <c r="AL176" i="76"/>
  <c r="AL177" i="76"/>
  <c r="AL178" i="76"/>
  <c r="AL179" i="76"/>
  <c r="AL180" i="76"/>
  <c r="AL181" i="76"/>
  <c r="AL182" i="76"/>
  <c r="AL183" i="76"/>
  <c r="AL184" i="76"/>
  <c r="AL185" i="76"/>
  <c r="AL186" i="76"/>
  <c r="AL187" i="76"/>
  <c r="AL188" i="76"/>
  <c r="AL189" i="76"/>
  <c r="AL190" i="76"/>
  <c r="AL191" i="76"/>
  <c r="AL192" i="76"/>
  <c r="AL193" i="76"/>
  <c r="AL194" i="76"/>
  <c r="AL195" i="76"/>
  <c r="AL196" i="76"/>
  <c r="AL197" i="76"/>
  <c r="AL198" i="76"/>
  <c r="AL199" i="76"/>
  <c r="AL200" i="76"/>
  <c r="AL201" i="76"/>
  <c r="AL202" i="76"/>
  <c r="AL203" i="76"/>
  <c r="AL204" i="76"/>
  <c r="AL205" i="76"/>
  <c r="AL206" i="76"/>
  <c r="AL207" i="76"/>
  <c r="AL208" i="76"/>
  <c r="AL209" i="76"/>
  <c r="AL210" i="76"/>
  <c r="AL211" i="76"/>
  <c r="AV3" i="75"/>
  <c r="AN3" i="75"/>
  <c r="AO3" i="75"/>
  <c r="G3" i="75" s="1"/>
  <c r="AU3" i="75"/>
  <c r="BE3" i="75"/>
  <c r="AV4" i="75"/>
  <c r="AN4" i="75"/>
  <c r="AO4" i="75"/>
  <c r="G4" i="75" s="1"/>
  <c r="AU4" i="75"/>
  <c r="BE4" i="75"/>
  <c r="AV5" i="75"/>
  <c r="AN5" i="75"/>
  <c r="AO5" i="75"/>
  <c r="G5" i="75" s="1"/>
  <c r="AU5" i="75"/>
  <c r="BE5" i="75"/>
  <c r="AV6" i="75"/>
  <c r="AN6" i="75"/>
  <c r="AO6" i="75"/>
  <c r="G6" i="75" s="1"/>
  <c r="AU6" i="75"/>
  <c r="BE6" i="75"/>
  <c r="AV7" i="75"/>
  <c r="AN7" i="75"/>
  <c r="AO7" i="75"/>
  <c r="G7" i="75" s="1"/>
  <c r="P7" i="75" s="1"/>
  <c r="AU7" i="75"/>
  <c r="BE7" i="75"/>
  <c r="AV8" i="75"/>
  <c r="AN8" i="75"/>
  <c r="AO8" i="75"/>
  <c r="G8" i="75" s="1"/>
  <c r="AU8" i="75"/>
  <c r="BE8" i="75"/>
  <c r="AV9" i="75"/>
  <c r="AN9" i="75"/>
  <c r="AO9" i="75"/>
  <c r="G9" i="75" s="1"/>
  <c r="AU9" i="75"/>
  <c r="BE9" i="75"/>
  <c r="AV10" i="75"/>
  <c r="AN10" i="75"/>
  <c r="AO10" i="75"/>
  <c r="G10" i="75" s="1"/>
  <c r="AU10" i="75"/>
  <c r="BE10" i="75"/>
  <c r="AN11" i="75"/>
  <c r="AO11" i="75"/>
  <c r="AU11" i="75"/>
  <c r="BD11" i="75"/>
  <c r="BC11" i="75" s="1"/>
  <c r="BE11" i="75"/>
  <c r="G12" i="75"/>
  <c r="AV12" i="75"/>
  <c r="AN12" i="75"/>
  <c r="AO12" i="75"/>
  <c r="H12" i="75" s="1"/>
  <c r="AU12" i="75"/>
  <c r="BE12" i="75"/>
  <c r="G13" i="75"/>
  <c r="AV13" i="75"/>
  <c r="AN13" i="75"/>
  <c r="AO13" i="75"/>
  <c r="AU13" i="75"/>
  <c r="BE13" i="75"/>
  <c r="G14" i="75"/>
  <c r="AV14" i="75"/>
  <c r="AN14" i="75"/>
  <c r="AO14" i="75"/>
  <c r="AU14" i="75"/>
  <c r="BD14" i="75"/>
  <c r="BE14" i="75"/>
  <c r="G15" i="75"/>
  <c r="J15" i="75"/>
  <c r="K15" i="75"/>
  <c r="L15" i="75"/>
  <c r="AV15" i="75"/>
  <c r="AN15" i="75"/>
  <c r="AP15" i="75" s="1"/>
  <c r="AO15" i="75"/>
  <c r="I15" i="75" s="1"/>
  <c r="AU15" i="75"/>
  <c r="BD15" i="75"/>
  <c r="BE15" i="75"/>
  <c r="G16" i="75"/>
  <c r="K16" i="75"/>
  <c r="AV16" i="75"/>
  <c r="AN16" i="75"/>
  <c r="AO16" i="75"/>
  <c r="L16" i="75" s="1"/>
  <c r="AU16" i="75"/>
  <c r="BE16" i="75"/>
  <c r="G17" i="75"/>
  <c r="AV17" i="75"/>
  <c r="AN17" i="75"/>
  <c r="AO17" i="75"/>
  <c r="L17" i="75" s="1"/>
  <c r="AU17" i="75"/>
  <c r="BC17" i="75"/>
  <c r="BD17" i="75"/>
  <c r="BE17" i="75"/>
  <c r="L18" i="75"/>
  <c r="AV18" i="75"/>
  <c r="AN18" i="75"/>
  <c r="AO18" i="75"/>
  <c r="J18" i="75" s="1"/>
  <c r="AU18" i="75"/>
  <c r="BE18" i="75"/>
  <c r="L19" i="75"/>
  <c r="U19" i="75"/>
  <c r="AV19" i="75"/>
  <c r="AN19" i="75"/>
  <c r="AO19" i="75"/>
  <c r="J19" i="75" s="1"/>
  <c r="AU19" i="75"/>
  <c r="BE19" i="75"/>
  <c r="L20" i="75"/>
  <c r="AV20" i="75"/>
  <c r="AN20" i="75"/>
  <c r="AO20" i="75"/>
  <c r="J20" i="75" s="1"/>
  <c r="AU20" i="75"/>
  <c r="BE20" i="75"/>
  <c r="L21" i="75"/>
  <c r="AV21" i="75"/>
  <c r="AN21" i="75"/>
  <c r="AO21" i="75"/>
  <c r="J21" i="75" s="1"/>
  <c r="AU21" i="75"/>
  <c r="BE21" i="75"/>
  <c r="L22" i="75"/>
  <c r="U22" i="75" s="1"/>
  <c r="AV22" i="75"/>
  <c r="AN22" i="75"/>
  <c r="AO22" i="75"/>
  <c r="J22" i="75" s="1"/>
  <c r="AU22" i="75"/>
  <c r="BE22" i="75"/>
  <c r="L23" i="75"/>
  <c r="AV23" i="75"/>
  <c r="AN23" i="75"/>
  <c r="AO23" i="75"/>
  <c r="J23" i="75" s="1"/>
  <c r="AU23" i="75"/>
  <c r="BE23" i="75"/>
  <c r="L24" i="75"/>
  <c r="AV24" i="75"/>
  <c r="AN24" i="75"/>
  <c r="AO24" i="75"/>
  <c r="J24" i="75" s="1"/>
  <c r="AU24" i="75"/>
  <c r="BE24" i="75"/>
  <c r="AV25" i="75"/>
  <c r="AN25" i="75"/>
  <c r="AO25" i="75"/>
  <c r="AU25" i="75"/>
  <c r="BE25" i="75"/>
  <c r="AV26" i="75"/>
  <c r="AN26" i="75"/>
  <c r="AO26" i="75"/>
  <c r="AU26" i="75"/>
  <c r="BD26" i="75"/>
  <c r="BE26" i="75"/>
  <c r="G27" i="75"/>
  <c r="H27" i="75"/>
  <c r="K27" i="75"/>
  <c r="L27" i="75"/>
  <c r="AV27" i="75"/>
  <c r="AN27" i="75"/>
  <c r="AO27" i="75"/>
  <c r="I27" i="75" s="1"/>
  <c r="AU27" i="75"/>
  <c r="BE27" i="75"/>
  <c r="G28" i="75"/>
  <c r="H28" i="75"/>
  <c r="K28" i="75"/>
  <c r="L28" i="75"/>
  <c r="AV28" i="75"/>
  <c r="AN28" i="75"/>
  <c r="AO28" i="75"/>
  <c r="I28" i="75" s="1"/>
  <c r="AU28" i="75"/>
  <c r="BE28" i="75"/>
  <c r="G29" i="75"/>
  <c r="K29" i="75"/>
  <c r="L29" i="75"/>
  <c r="AV29" i="75"/>
  <c r="AN29" i="75"/>
  <c r="AO29" i="75"/>
  <c r="I29" i="75" s="1"/>
  <c r="AU29" i="75"/>
  <c r="BE29" i="75"/>
  <c r="G30" i="75"/>
  <c r="K30" i="75"/>
  <c r="T30" i="75" s="1"/>
  <c r="L30" i="75"/>
  <c r="U30" i="75" s="1"/>
  <c r="AV30" i="75"/>
  <c r="AN30" i="75"/>
  <c r="AO30" i="75"/>
  <c r="I30" i="75" s="1"/>
  <c r="AU30" i="75"/>
  <c r="BE30" i="75"/>
  <c r="G31" i="75"/>
  <c r="K31" i="75"/>
  <c r="L31" i="75"/>
  <c r="U31" i="75" s="1"/>
  <c r="AV31" i="75"/>
  <c r="AN31" i="75"/>
  <c r="AO31" i="75"/>
  <c r="I31" i="75" s="1"/>
  <c r="AU31" i="75"/>
  <c r="BD31" i="75"/>
  <c r="BE31" i="75"/>
  <c r="G32" i="75"/>
  <c r="J32" i="75"/>
  <c r="K32" i="75"/>
  <c r="L32" i="75"/>
  <c r="AV32" i="75"/>
  <c r="AN32" i="75"/>
  <c r="AO32" i="75"/>
  <c r="I32" i="75" s="1"/>
  <c r="AP32" i="75"/>
  <c r="AU32" i="75"/>
  <c r="BD32" i="75"/>
  <c r="BE32" i="75"/>
  <c r="G33" i="75"/>
  <c r="I33" i="75"/>
  <c r="L33" i="75"/>
  <c r="AV33" i="75"/>
  <c r="AN33" i="75"/>
  <c r="AO33" i="75"/>
  <c r="AP33" i="75"/>
  <c r="AU33" i="75"/>
  <c r="BE33" i="75"/>
  <c r="AV34" i="75"/>
  <c r="AN34" i="75"/>
  <c r="AO34" i="75"/>
  <c r="AU34" i="75"/>
  <c r="BE34" i="75"/>
  <c r="J35" i="75"/>
  <c r="AV35" i="75"/>
  <c r="AN35" i="75"/>
  <c r="AO35" i="75"/>
  <c r="I35" i="75" s="1"/>
  <c r="AU35" i="75"/>
  <c r="BD35" i="75"/>
  <c r="BE35" i="75"/>
  <c r="K36" i="75"/>
  <c r="AV36" i="75"/>
  <c r="AN36" i="75"/>
  <c r="AO36" i="75"/>
  <c r="L36" i="75" s="1"/>
  <c r="U36" i="75" s="1"/>
  <c r="AU36" i="75"/>
  <c r="BD36" i="75"/>
  <c r="BE36" i="75"/>
  <c r="G37" i="75"/>
  <c r="AV37" i="75"/>
  <c r="AN37" i="75"/>
  <c r="AO37" i="75"/>
  <c r="AP37" i="75"/>
  <c r="AU37" i="75"/>
  <c r="BD37" i="75"/>
  <c r="BE37" i="75"/>
  <c r="AV38" i="75"/>
  <c r="AN38" i="75"/>
  <c r="AO38" i="75"/>
  <c r="I38" i="75" s="1"/>
  <c r="AU38" i="75"/>
  <c r="BD38" i="75"/>
  <c r="BE38" i="75"/>
  <c r="G39" i="75"/>
  <c r="P39" i="75" s="1"/>
  <c r="K39" i="75"/>
  <c r="L39" i="75"/>
  <c r="AV39" i="75"/>
  <c r="AN39" i="75"/>
  <c r="AO39" i="75"/>
  <c r="I39" i="75" s="1"/>
  <c r="AU39" i="75"/>
  <c r="BD39" i="75"/>
  <c r="BE39" i="75"/>
  <c r="G40" i="75"/>
  <c r="J40" i="75"/>
  <c r="K40" i="75"/>
  <c r="L40" i="75"/>
  <c r="AV40" i="75"/>
  <c r="AN40" i="75"/>
  <c r="AO40" i="75"/>
  <c r="I40" i="75" s="1"/>
  <c r="AP40" i="75"/>
  <c r="AU40" i="75"/>
  <c r="BE40" i="75"/>
  <c r="G41" i="75"/>
  <c r="J41" i="75"/>
  <c r="K41" i="75"/>
  <c r="L41" i="75"/>
  <c r="AV41" i="75"/>
  <c r="AN41" i="75"/>
  <c r="AO41" i="75"/>
  <c r="I41" i="75" s="1"/>
  <c r="AP41" i="75"/>
  <c r="AU41" i="75"/>
  <c r="BE41" i="75"/>
  <c r="G42" i="75"/>
  <c r="J42" i="75"/>
  <c r="K42" i="75"/>
  <c r="L42" i="75"/>
  <c r="AV42" i="75"/>
  <c r="AN42" i="75"/>
  <c r="AP42" i="75" s="1"/>
  <c r="AO42" i="75"/>
  <c r="I42" i="75" s="1"/>
  <c r="AU42" i="75"/>
  <c r="BE42" i="75"/>
  <c r="G43" i="75"/>
  <c r="J43" i="75"/>
  <c r="K43" i="75"/>
  <c r="L43" i="75"/>
  <c r="AV43" i="75"/>
  <c r="AN43" i="75"/>
  <c r="AP43" i="75" s="1"/>
  <c r="AO43" i="75"/>
  <c r="I43" i="75" s="1"/>
  <c r="AU43" i="75"/>
  <c r="BE43" i="75"/>
  <c r="G44" i="75"/>
  <c r="J44" i="75"/>
  <c r="K44" i="75"/>
  <c r="L44" i="75"/>
  <c r="AV44" i="75"/>
  <c r="AN44" i="75"/>
  <c r="AP44" i="75" s="1"/>
  <c r="AO44" i="75"/>
  <c r="I44" i="75" s="1"/>
  <c r="AU44" i="75"/>
  <c r="BE44" i="75"/>
  <c r="J45" i="75"/>
  <c r="AV45" i="75"/>
  <c r="AN45" i="75"/>
  <c r="AO45" i="75"/>
  <c r="AU45" i="75"/>
  <c r="BE45" i="75"/>
  <c r="AV46" i="75"/>
  <c r="AN46" i="75"/>
  <c r="AO46" i="75"/>
  <c r="K46" i="75" s="1"/>
  <c r="AU46" i="75"/>
  <c r="BE46" i="75"/>
  <c r="J47" i="75"/>
  <c r="S47" i="75" s="1"/>
  <c r="AV47" i="75"/>
  <c r="AN47" i="75"/>
  <c r="AO47" i="75"/>
  <c r="AP47" i="75"/>
  <c r="AU47" i="75"/>
  <c r="BE47" i="75"/>
  <c r="AV48" i="75"/>
  <c r="AN48" i="75"/>
  <c r="AO48" i="75"/>
  <c r="AP48" i="75" s="1"/>
  <c r="AU48" i="75"/>
  <c r="BE48" i="75"/>
  <c r="J49" i="75"/>
  <c r="AV49" i="75"/>
  <c r="AN49" i="75"/>
  <c r="AO49" i="75"/>
  <c r="AP49" i="75"/>
  <c r="AU49" i="75"/>
  <c r="BE49" i="75"/>
  <c r="I50" i="75"/>
  <c r="K50" i="75"/>
  <c r="R50" i="75"/>
  <c r="AV50" i="75"/>
  <c r="AN50" i="75"/>
  <c r="AO50" i="75"/>
  <c r="AU50" i="75"/>
  <c r="BE50" i="75"/>
  <c r="I51" i="75"/>
  <c r="J51" i="75"/>
  <c r="S51" i="75" s="1"/>
  <c r="AV51" i="75"/>
  <c r="AN51" i="75"/>
  <c r="AO51" i="75"/>
  <c r="AP51" i="75"/>
  <c r="AU51" i="75"/>
  <c r="BE51" i="75"/>
  <c r="J52" i="75"/>
  <c r="AV52" i="75"/>
  <c r="AN52" i="75"/>
  <c r="AO52" i="75"/>
  <c r="I52" i="75" s="1"/>
  <c r="AU52" i="75"/>
  <c r="BE52" i="75"/>
  <c r="J53" i="75"/>
  <c r="AV53" i="75"/>
  <c r="AN53" i="75"/>
  <c r="AO53" i="75"/>
  <c r="K53" i="75" s="1"/>
  <c r="AU53" i="75"/>
  <c r="BE53" i="75"/>
  <c r="I54" i="75"/>
  <c r="J54" i="75"/>
  <c r="K54" i="75"/>
  <c r="AV54" i="75"/>
  <c r="AN54" i="75"/>
  <c r="AP54" i="75" s="1"/>
  <c r="AO54" i="75"/>
  <c r="AU54" i="75"/>
  <c r="BE54" i="75"/>
  <c r="AV55" i="75"/>
  <c r="AN55" i="75"/>
  <c r="AO55" i="75"/>
  <c r="AP55" i="75"/>
  <c r="AU55" i="75"/>
  <c r="BE55" i="75"/>
  <c r="J56" i="75"/>
  <c r="K56" i="75"/>
  <c r="AV56" i="75"/>
  <c r="AN56" i="75"/>
  <c r="AO56" i="75"/>
  <c r="L56" i="75" s="1"/>
  <c r="AP56" i="75"/>
  <c r="AU56" i="75"/>
  <c r="BE56" i="75"/>
  <c r="I57" i="75"/>
  <c r="AV57" i="75"/>
  <c r="AN57" i="75"/>
  <c r="AO57" i="75"/>
  <c r="L57" i="75" s="1"/>
  <c r="AU57" i="75"/>
  <c r="BE57" i="75"/>
  <c r="K58" i="75"/>
  <c r="AV58" i="75"/>
  <c r="AN58" i="75"/>
  <c r="AO58" i="75"/>
  <c r="AP58" i="75" s="1"/>
  <c r="AU58" i="75"/>
  <c r="BE58" i="75"/>
  <c r="I59" i="75"/>
  <c r="J59" i="75"/>
  <c r="K59" i="75"/>
  <c r="AV59" i="75"/>
  <c r="AN59" i="75"/>
  <c r="AO59" i="75"/>
  <c r="L59" i="75" s="1"/>
  <c r="U59" i="75" s="1"/>
  <c r="AP59" i="75"/>
  <c r="AU59" i="75"/>
  <c r="BE59" i="75"/>
  <c r="AV60" i="75"/>
  <c r="AN60" i="75"/>
  <c r="AO60" i="75"/>
  <c r="AU60" i="75"/>
  <c r="BE60" i="75"/>
  <c r="G61" i="75"/>
  <c r="J61" i="75"/>
  <c r="K61" i="75"/>
  <c r="AV61" i="75"/>
  <c r="AN61" i="75"/>
  <c r="AO61" i="75"/>
  <c r="L61" i="75" s="1"/>
  <c r="AP61" i="75"/>
  <c r="AU61" i="75"/>
  <c r="BE61" i="75"/>
  <c r="G62" i="75"/>
  <c r="H62" i="75"/>
  <c r="I62" i="75"/>
  <c r="K62" i="75"/>
  <c r="AV62" i="75"/>
  <c r="AN62" i="75"/>
  <c r="AP62" i="75" s="1"/>
  <c r="AO62" i="75"/>
  <c r="L62" i="75" s="1"/>
  <c r="AU62" i="75"/>
  <c r="BE62" i="75"/>
  <c r="J63" i="75"/>
  <c r="AV63" i="75"/>
  <c r="AN63" i="75"/>
  <c r="AO63" i="75"/>
  <c r="L63" i="75" s="1"/>
  <c r="AU63" i="75"/>
  <c r="BE63" i="75"/>
  <c r="I64" i="75"/>
  <c r="J64" i="75"/>
  <c r="K64" i="75"/>
  <c r="AV64" i="75"/>
  <c r="AN64" i="75"/>
  <c r="AO64" i="75"/>
  <c r="L64" i="75" s="1"/>
  <c r="AP64" i="75"/>
  <c r="AU64" i="75"/>
  <c r="BE64" i="75"/>
  <c r="AV65" i="75"/>
  <c r="AN65" i="75"/>
  <c r="AO65" i="75"/>
  <c r="AU65" i="75"/>
  <c r="BE65" i="75"/>
  <c r="G66" i="75"/>
  <c r="J66" i="75"/>
  <c r="K66" i="75"/>
  <c r="AV66" i="75"/>
  <c r="AN66" i="75"/>
  <c r="AO66" i="75"/>
  <c r="L66" i="75" s="1"/>
  <c r="AP66" i="75"/>
  <c r="AU66" i="75"/>
  <c r="BD66" i="75"/>
  <c r="BE66" i="75"/>
  <c r="H67" i="75"/>
  <c r="I67" i="75"/>
  <c r="J67" i="75"/>
  <c r="K67" i="75"/>
  <c r="L67" i="75"/>
  <c r="AV67" i="75"/>
  <c r="AN67" i="75"/>
  <c r="AP67" i="75" s="1"/>
  <c r="AO67" i="75"/>
  <c r="G67" i="75" s="1"/>
  <c r="AU67" i="75"/>
  <c r="BE67" i="75"/>
  <c r="AV68" i="75"/>
  <c r="AN68" i="75"/>
  <c r="AO68" i="75"/>
  <c r="H68" i="75" s="1"/>
  <c r="AU68" i="75"/>
  <c r="BE68" i="75"/>
  <c r="I69" i="75"/>
  <c r="J69" i="75"/>
  <c r="AV69" i="75"/>
  <c r="AN69" i="75"/>
  <c r="AO69" i="75"/>
  <c r="G69" i="75" s="1"/>
  <c r="AP69" i="75"/>
  <c r="AU69" i="75"/>
  <c r="BE69" i="75"/>
  <c r="AV70" i="75"/>
  <c r="AN70" i="75"/>
  <c r="AO70" i="75"/>
  <c r="AU70" i="75"/>
  <c r="BE70" i="75"/>
  <c r="I71" i="75"/>
  <c r="J71" i="75"/>
  <c r="K71" i="75"/>
  <c r="L71" i="75"/>
  <c r="AV71" i="75"/>
  <c r="AN71" i="75"/>
  <c r="AO71" i="75"/>
  <c r="G71" i="75" s="1"/>
  <c r="AP71" i="75"/>
  <c r="AU71" i="75"/>
  <c r="BD71" i="75"/>
  <c r="BE71" i="75"/>
  <c r="I72" i="75"/>
  <c r="J72" i="75"/>
  <c r="K72" i="75"/>
  <c r="AV72" i="75"/>
  <c r="AN72" i="75"/>
  <c r="AO72" i="75"/>
  <c r="L72" i="75" s="1"/>
  <c r="AP72" i="75"/>
  <c r="AU72" i="75"/>
  <c r="BE72" i="75"/>
  <c r="AV73" i="75"/>
  <c r="AN73" i="75"/>
  <c r="AO73" i="75"/>
  <c r="AP73" i="75"/>
  <c r="AU73" i="75"/>
  <c r="BE73" i="75"/>
  <c r="I74" i="75"/>
  <c r="J74" i="75"/>
  <c r="S74" i="75" s="1"/>
  <c r="K74" i="75"/>
  <c r="AV74" i="75"/>
  <c r="AN74" i="75"/>
  <c r="AP74" i="75" s="1"/>
  <c r="AO74" i="75"/>
  <c r="L74" i="75" s="1"/>
  <c r="AU74" i="75"/>
  <c r="BE74" i="75"/>
  <c r="I75" i="75"/>
  <c r="J75" i="75"/>
  <c r="K75" i="75"/>
  <c r="AV75" i="75"/>
  <c r="AN75" i="75"/>
  <c r="AO75" i="75"/>
  <c r="L75" i="75" s="1"/>
  <c r="U75" i="75" s="1"/>
  <c r="AP75" i="75"/>
  <c r="AU75" i="75"/>
  <c r="BE75" i="75"/>
  <c r="G76" i="75"/>
  <c r="J76" i="75"/>
  <c r="K76" i="75"/>
  <c r="AV76" i="75"/>
  <c r="AN76" i="75"/>
  <c r="AO76" i="75"/>
  <c r="AU76" i="75"/>
  <c r="BE76" i="75"/>
  <c r="I77" i="75"/>
  <c r="J77" i="75"/>
  <c r="AV77" i="75"/>
  <c r="AN77" i="75"/>
  <c r="AO77" i="75"/>
  <c r="L77" i="75" s="1"/>
  <c r="AP77" i="75"/>
  <c r="AU77" i="75"/>
  <c r="BE77" i="75"/>
  <c r="AV78" i="75"/>
  <c r="AN78" i="75"/>
  <c r="AO78" i="75"/>
  <c r="AP78" i="75" s="1"/>
  <c r="AU78" i="75"/>
  <c r="BE78" i="75"/>
  <c r="I79" i="75"/>
  <c r="J79" i="75"/>
  <c r="K79" i="75"/>
  <c r="AV79" i="75"/>
  <c r="AN79" i="75"/>
  <c r="AO79" i="75"/>
  <c r="L79" i="75" s="1"/>
  <c r="AP79" i="75"/>
  <c r="AU79" i="75"/>
  <c r="BE79" i="75"/>
  <c r="G80" i="75"/>
  <c r="J80" i="75"/>
  <c r="K80" i="75"/>
  <c r="L80" i="75"/>
  <c r="P80" i="75"/>
  <c r="AV80" i="75"/>
  <c r="AN80" i="75"/>
  <c r="AO80" i="75"/>
  <c r="H80" i="75" s="1"/>
  <c r="AP80" i="75"/>
  <c r="AU80" i="75"/>
  <c r="BE80" i="75"/>
  <c r="J81" i="75"/>
  <c r="AV81" i="75"/>
  <c r="AN81" i="75"/>
  <c r="AO81" i="75"/>
  <c r="AP81" i="75"/>
  <c r="AU81" i="75"/>
  <c r="BE81" i="75"/>
  <c r="G82" i="75"/>
  <c r="I82" i="75"/>
  <c r="J82" i="75"/>
  <c r="K82" i="75"/>
  <c r="L82" i="75"/>
  <c r="AV82" i="75"/>
  <c r="AN82" i="75"/>
  <c r="AO82" i="75"/>
  <c r="AU82" i="75"/>
  <c r="BE82" i="75"/>
  <c r="G83" i="75"/>
  <c r="I83" i="75"/>
  <c r="K83" i="75"/>
  <c r="L83" i="75"/>
  <c r="AV83" i="75"/>
  <c r="AN83" i="75"/>
  <c r="AO83" i="75"/>
  <c r="AU83" i="75"/>
  <c r="BE83" i="75"/>
  <c r="G84" i="75"/>
  <c r="AV84" i="75"/>
  <c r="AN84" i="75"/>
  <c r="AP84" i="75" s="1"/>
  <c r="AO84" i="75"/>
  <c r="AU84" i="75"/>
  <c r="BE84" i="75"/>
  <c r="J85" i="75"/>
  <c r="AV85" i="75"/>
  <c r="AN85" i="75"/>
  <c r="AO85" i="75"/>
  <c r="AP85" i="75"/>
  <c r="AU85" i="75"/>
  <c r="BE85" i="75"/>
  <c r="G86" i="75"/>
  <c r="I86" i="75"/>
  <c r="J86" i="75"/>
  <c r="K86" i="75"/>
  <c r="L86" i="75"/>
  <c r="AV86" i="75"/>
  <c r="AN86" i="75"/>
  <c r="AO86" i="75"/>
  <c r="AP86" i="75"/>
  <c r="AU86" i="75"/>
  <c r="BE86" i="75"/>
  <c r="AV87" i="75"/>
  <c r="AN87" i="75"/>
  <c r="AO87" i="75"/>
  <c r="AU87" i="75"/>
  <c r="BE87" i="75"/>
  <c r="I88" i="75"/>
  <c r="K88" i="75"/>
  <c r="L88" i="75"/>
  <c r="AV88" i="75"/>
  <c r="AN88" i="75"/>
  <c r="AO88" i="75"/>
  <c r="G88" i="75" s="1"/>
  <c r="AU88" i="75"/>
  <c r="BE88" i="75"/>
  <c r="G89" i="75"/>
  <c r="I89" i="75"/>
  <c r="K89" i="75"/>
  <c r="AV89" i="75"/>
  <c r="AN89" i="75"/>
  <c r="AO89" i="75"/>
  <c r="AP89" i="75"/>
  <c r="AU89" i="75"/>
  <c r="BE89" i="75"/>
  <c r="G90" i="75"/>
  <c r="I90" i="75"/>
  <c r="AV90" i="75"/>
  <c r="AN90" i="75"/>
  <c r="AO90" i="75"/>
  <c r="AP90" i="75"/>
  <c r="AU90" i="75"/>
  <c r="BE90" i="75"/>
  <c r="I91" i="75"/>
  <c r="J91" i="75"/>
  <c r="AV91" i="75"/>
  <c r="AN91" i="75"/>
  <c r="AO91" i="75"/>
  <c r="AU91" i="75"/>
  <c r="BE91" i="75"/>
  <c r="AV92" i="75"/>
  <c r="AN92" i="75"/>
  <c r="AO92" i="75"/>
  <c r="AU92" i="75"/>
  <c r="BE92" i="75"/>
  <c r="AV93" i="75"/>
  <c r="AN93" i="75"/>
  <c r="AO93" i="75"/>
  <c r="AU93" i="75"/>
  <c r="BE93" i="75"/>
  <c r="J94" i="75"/>
  <c r="AV94" i="75"/>
  <c r="AN94" i="75"/>
  <c r="AO94" i="75"/>
  <c r="AP94" i="75" s="1"/>
  <c r="AU94" i="75"/>
  <c r="BE94" i="75"/>
  <c r="I95" i="75"/>
  <c r="J95" i="75"/>
  <c r="K95" i="75"/>
  <c r="L95" i="75"/>
  <c r="AV95" i="75"/>
  <c r="AN95" i="75"/>
  <c r="AO95" i="75"/>
  <c r="G95" i="75" s="1"/>
  <c r="AU95" i="75"/>
  <c r="BD95" i="75"/>
  <c r="BE95" i="75"/>
  <c r="AV96" i="75"/>
  <c r="AN96" i="75"/>
  <c r="AO96" i="75"/>
  <c r="AP96" i="75"/>
  <c r="AU96" i="75"/>
  <c r="BE96" i="75"/>
  <c r="G97" i="75"/>
  <c r="I97" i="75"/>
  <c r="J97" i="75"/>
  <c r="K97" i="75"/>
  <c r="AV97" i="75"/>
  <c r="AN97" i="75"/>
  <c r="AP97" i="75" s="1"/>
  <c r="AO97" i="75"/>
  <c r="L97" i="75" s="1"/>
  <c r="U97" i="75" s="1"/>
  <c r="AU97" i="75"/>
  <c r="BD97" i="75"/>
  <c r="BE97" i="75"/>
  <c r="AV98" i="75"/>
  <c r="AN98" i="75"/>
  <c r="AO98" i="75"/>
  <c r="AU98" i="75"/>
  <c r="BD98" i="75"/>
  <c r="BE98" i="75"/>
  <c r="I99" i="75"/>
  <c r="J99" i="75"/>
  <c r="K99" i="75"/>
  <c r="L99" i="75"/>
  <c r="AV99" i="75"/>
  <c r="AN99" i="75"/>
  <c r="AO99" i="75"/>
  <c r="G99" i="75" s="1"/>
  <c r="AU99" i="75"/>
  <c r="BD99" i="75"/>
  <c r="BE99" i="75"/>
  <c r="K100" i="75"/>
  <c r="AV100" i="75"/>
  <c r="AN100" i="75"/>
  <c r="AO100" i="75"/>
  <c r="AU100" i="75"/>
  <c r="BD100" i="75"/>
  <c r="BE100" i="75"/>
  <c r="I101" i="75"/>
  <c r="AV101" i="75"/>
  <c r="AN101" i="75"/>
  <c r="AO101" i="75"/>
  <c r="AP101" i="75" s="1"/>
  <c r="AU101" i="75"/>
  <c r="BD101" i="75"/>
  <c r="BE101" i="75"/>
  <c r="I102" i="75"/>
  <c r="J102" i="75"/>
  <c r="K102" i="75"/>
  <c r="L102" i="75"/>
  <c r="AV102" i="75"/>
  <c r="AN102" i="75"/>
  <c r="AO102" i="75"/>
  <c r="G102" i="75" s="1"/>
  <c r="AU102" i="75"/>
  <c r="BD102" i="75"/>
  <c r="BE102" i="75"/>
  <c r="J103" i="75"/>
  <c r="AV103" i="75"/>
  <c r="AN103" i="75"/>
  <c r="AO103" i="75"/>
  <c r="G103" i="75" s="1"/>
  <c r="AU103" i="75"/>
  <c r="BD103" i="75"/>
  <c r="BE103" i="75"/>
  <c r="AV104" i="75"/>
  <c r="AN104" i="75"/>
  <c r="AO104" i="75"/>
  <c r="AP104" i="75"/>
  <c r="AU104" i="75"/>
  <c r="BE104" i="75"/>
  <c r="G105" i="75"/>
  <c r="I105" i="75"/>
  <c r="J105" i="75"/>
  <c r="K105" i="75"/>
  <c r="AV105" i="75"/>
  <c r="AN105" i="75"/>
  <c r="AO105" i="75"/>
  <c r="L105" i="75" s="1"/>
  <c r="AP105" i="75"/>
  <c r="AU105" i="75"/>
  <c r="BD105" i="75"/>
  <c r="BE105" i="75"/>
  <c r="AV106" i="75"/>
  <c r="AN106" i="75"/>
  <c r="AO106" i="75"/>
  <c r="AP106" i="75" s="1"/>
  <c r="AU106" i="75"/>
  <c r="BD106" i="75"/>
  <c r="BE106" i="75"/>
  <c r="I107" i="75"/>
  <c r="AV107" i="75"/>
  <c r="AN107" i="75"/>
  <c r="AO107" i="75"/>
  <c r="AU107" i="75"/>
  <c r="BE107" i="75"/>
  <c r="AV108" i="75"/>
  <c r="AN108" i="75"/>
  <c r="AO108" i="75"/>
  <c r="AU108" i="75"/>
  <c r="BE108" i="75"/>
  <c r="G109" i="75"/>
  <c r="I109" i="75"/>
  <c r="R109" i="75" s="1"/>
  <c r="K109" i="75"/>
  <c r="AV109" i="75"/>
  <c r="AN109" i="75"/>
  <c r="AO109" i="75"/>
  <c r="AU109" i="75"/>
  <c r="BD109" i="75"/>
  <c r="BE109" i="75"/>
  <c r="G110" i="75"/>
  <c r="J110" i="75"/>
  <c r="AV110" i="75"/>
  <c r="AN110" i="75"/>
  <c r="AP110" i="75" s="1"/>
  <c r="AO110" i="75"/>
  <c r="AU110" i="75"/>
  <c r="BD110" i="75"/>
  <c r="BE110" i="75"/>
  <c r="G111" i="75"/>
  <c r="P111" i="75" s="1"/>
  <c r="I111" i="75"/>
  <c r="J111" i="75"/>
  <c r="S111" i="75" s="1"/>
  <c r="K111" i="75"/>
  <c r="L111" i="75"/>
  <c r="AV111" i="75"/>
  <c r="AN111" i="75"/>
  <c r="AP111" i="75" s="1"/>
  <c r="AO111" i="75"/>
  <c r="AU111" i="75"/>
  <c r="BE111" i="75"/>
  <c r="G112" i="75"/>
  <c r="AV112" i="75"/>
  <c r="AN112" i="75"/>
  <c r="AP112" i="75" s="1"/>
  <c r="AO112" i="75"/>
  <c r="AU112" i="75"/>
  <c r="BE112" i="75"/>
  <c r="G113" i="75"/>
  <c r="I113" i="75"/>
  <c r="J113" i="75"/>
  <c r="K113" i="75"/>
  <c r="L113" i="75"/>
  <c r="U113" i="75" s="1"/>
  <c r="AV113" i="75"/>
  <c r="AN113" i="75"/>
  <c r="AP113" i="75" s="1"/>
  <c r="AO113" i="75"/>
  <c r="AU113" i="75"/>
  <c r="BE113" i="75"/>
  <c r="G114" i="75"/>
  <c r="AV114" i="75"/>
  <c r="AN114" i="75"/>
  <c r="AO114" i="75"/>
  <c r="AP114" i="75" s="1"/>
  <c r="AU114" i="75"/>
  <c r="BE114" i="75"/>
  <c r="G115" i="75"/>
  <c r="I115" i="75"/>
  <c r="J115" i="75"/>
  <c r="K115" i="75"/>
  <c r="L115" i="75"/>
  <c r="AV115" i="75"/>
  <c r="AN115" i="75"/>
  <c r="AO115" i="75"/>
  <c r="AP115" i="75"/>
  <c r="AU115" i="75"/>
  <c r="BE115" i="75"/>
  <c r="G116" i="75"/>
  <c r="AV116" i="75"/>
  <c r="AN116" i="75"/>
  <c r="AO116" i="75"/>
  <c r="AP116" i="75" s="1"/>
  <c r="AU116" i="75"/>
  <c r="BE116" i="75"/>
  <c r="G117" i="75"/>
  <c r="I117" i="75"/>
  <c r="J117" i="75"/>
  <c r="K117" i="75"/>
  <c r="L117" i="75"/>
  <c r="AV117" i="75"/>
  <c r="AN117" i="75"/>
  <c r="AO117" i="75"/>
  <c r="AP117" i="75"/>
  <c r="AU117" i="75"/>
  <c r="BE117" i="75"/>
  <c r="G118" i="75"/>
  <c r="AV118" i="75"/>
  <c r="AN118" i="75"/>
  <c r="AO118" i="75"/>
  <c r="AP118" i="75" s="1"/>
  <c r="AU118" i="75"/>
  <c r="BE118" i="75"/>
  <c r="G119" i="75"/>
  <c r="I119" i="75"/>
  <c r="J119" i="75"/>
  <c r="K119" i="75"/>
  <c r="L119" i="75"/>
  <c r="AV119" i="75"/>
  <c r="AN119" i="75"/>
  <c r="AO119" i="75"/>
  <c r="AP119" i="75"/>
  <c r="AU119" i="75"/>
  <c r="BE119" i="75"/>
  <c r="G120" i="75"/>
  <c r="AV120" i="75"/>
  <c r="AN120" i="75"/>
  <c r="AO120" i="75"/>
  <c r="AP120" i="75" s="1"/>
  <c r="AU120" i="75"/>
  <c r="BE120" i="75"/>
  <c r="G121" i="75"/>
  <c r="I121" i="75"/>
  <c r="J121" i="75"/>
  <c r="K121" i="75"/>
  <c r="L121" i="75"/>
  <c r="AV121" i="75"/>
  <c r="AN121" i="75"/>
  <c r="AP121" i="75" s="1"/>
  <c r="AO121" i="75"/>
  <c r="AU121" i="75"/>
  <c r="BE121" i="75"/>
  <c r="AV122" i="75"/>
  <c r="AN122" i="75"/>
  <c r="AO122" i="75"/>
  <c r="AP122" i="75" s="1"/>
  <c r="AU122" i="75"/>
  <c r="BD122" i="75"/>
  <c r="BE122" i="75"/>
  <c r="G123" i="75"/>
  <c r="P123" i="75" s="1"/>
  <c r="I123" i="75"/>
  <c r="J123" i="75"/>
  <c r="K123" i="75"/>
  <c r="AV123" i="75"/>
  <c r="AN123" i="75"/>
  <c r="AO123" i="75"/>
  <c r="L123" i="75" s="1"/>
  <c r="AP123" i="75"/>
  <c r="AU123" i="75"/>
  <c r="BD123" i="75"/>
  <c r="BE123" i="75"/>
  <c r="J124" i="75"/>
  <c r="S124" i="75" s="1"/>
  <c r="AV124" i="75"/>
  <c r="AN124" i="75"/>
  <c r="AO124" i="75"/>
  <c r="AU124" i="75"/>
  <c r="BE124" i="75"/>
  <c r="I125" i="75"/>
  <c r="AV125" i="75"/>
  <c r="AN125" i="75"/>
  <c r="AO125" i="75"/>
  <c r="AP125" i="75" s="1"/>
  <c r="AU125" i="75"/>
  <c r="BD125" i="75"/>
  <c r="BE125" i="75"/>
  <c r="G126" i="75"/>
  <c r="I126" i="75"/>
  <c r="L126" i="75"/>
  <c r="AV126" i="75"/>
  <c r="AN126" i="75"/>
  <c r="AO126" i="75"/>
  <c r="AU126" i="75"/>
  <c r="BD126" i="75"/>
  <c r="BE126" i="75"/>
  <c r="G127" i="75"/>
  <c r="K127" i="75"/>
  <c r="L127" i="75"/>
  <c r="AV127" i="75"/>
  <c r="AN127" i="75"/>
  <c r="AO127" i="75"/>
  <c r="I127" i="75" s="1"/>
  <c r="AU127" i="75"/>
  <c r="BD127" i="75"/>
  <c r="BE127" i="75"/>
  <c r="G128" i="75"/>
  <c r="J128" i="75"/>
  <c r="K128" i="75"/>
  <c r="L128" i="75"/>
  <c r="AV128" i="75"/>
  <c r="AN128" i="75"/>
  <c r="AO128" i="75"/>
  <c r="AP128" i="75"/>
  <c r="AU128" i="75"/>
  <c r="BD128" i="75"/>
  <c r="BE128" i="75"/>
  <c r="I129" i="75"/>
  <c r="J129" i="75"/>
  <c r="K129" i="75"/>
  <c r="L129" i="75"/>
  <c r="AV129" i="75"/>
  <c r="AN129" i="75"/>
  <c r="AO129" i="75"/>
  <c r="AP129" i="75"/>
  <c r="AU129" i="75"/>
  <c r="BD129" i="75"/>
  <c r="BE129" i="75"/>
  <c r="J130" i="75"/>
  <c r="L130" i="75"/>
  <c r="AV130" i="75"/>
  <c r="AN130" i="75"/>
  <c r="AO130" i="75"/>
  <c r="AU130" i="75"/>
  <c r="BD130" i="75"/>
  <c r="BE130" i="75"/>
  <c r="G131" i="75"/>
  <c r="K131" i="75"/>
  <c r="AV131" i="75"/>
  <c r="AN131" i="75"/>
  <c r="AO131" i="75"/>
  <c r="AP131" i="75"/>
  <c r="AU131" i="75"/>
  <c r="BD131" i="75"/>
  <c r="BE131" i="75"/>
  <c r="G132" i="75"/>
  <c r="I132" i="75"/>
  <c r="J132" i="75"/>
  <c r="AV132" i="75"/>
  <c r="AN132" i="75"/>
  <c r="AP132" i="75" s="1"/>
  <c r="AO132" i="75"/>
  <c r="AU132" i="75"/>
  <c r="BD132" i="75"/>
  <c r="BE132" i="75"/>
  <c r="G133" i="75"/>
  <c r="I133" i="75"/>
  <c r="J133" i="75"/>
  <c r="K133" i="75"/>
  <c r="L133" i="75"/>
  <c r="AV133" i="75"/>
  <c r="AN133" i="75"/>
  <c r="AO133" i="75"/>
  <c r="AP133" i="75"/>
  <c r="AU133" i="75"/>
  <c r="BD133" i="75"/>
  <c r="BE133" i="75"/>
  <c r="K134" i="75"/>
  <c r="AV134" i="75"/>
  <c r="AN134" i="75"/>
  <c r="AO134" i="75"/>
  <c r="AP134" i="75" s="1"/>
  <c r="AU134" i="75"/>
  <c r="BE134" i="75"/>
  <c r="G135" i="75"/>
  <c r="I135" i="75"/>
  <c r="J135" i="75"/>
  <c r="K135" i="75"/>
  <c r="AV135" i="75"/>
  <c r="AN135" i="75"/>
  <c r="AO135" i="75"/>
  <c r="L135" i="75" s="1"/>
  <c r="AP135" i="75"/>
  <c r="AU135" i="75"/>
  <c r="BD135" i="75"/>
  <c r="BE135" i="75"/>
  <c r="AV136" i="75"/>
  <c r="AN136" i="75"/>
  <c r="AO136" i="75"/>
  <c r="AU136" i="75"/>
  <c r="BD136" i="75"/>
  <c r="BE136" i="75"/>
  <c r="G137" i="75"/>
  <c r="AV137" i="75"/>
  <c r="AN137" i="75"/>
  <c r="AO137" i="75"/>
  <c r="AU137" i="75"/>
  <c r="BD137" i="75"/>
  <c r="BE137" i="75"/>
  <c r="G138" i="75"/>
  <c r="K138" i="75"/>
  <c r="L138" i="75"/>
  <c r="AV138" i="75"/>
  <c r="AN138" i="75"/>
  <c r="AO138" i="75"/>
  <c r="I138" i="75" s="1"/>
  <c r="AU138" i="75"/>
  <c r="BD138" i="75"/>
  <c r="BE138" i="75"/>
  <c r="G139" i="75"/>
  <c r="J139" i="75"/>
  <c r="K139" i="75"/>
  <c r="L139" i="75"/>
  <c r="AV139" i="75"/>
  <c r="AN139" i="75"/>
  <c r="AO139" i="75"/>
  <c r="AP139" i="75"/>
  <c r="AU139" i="75"/>
  <c r="BE139" i="75"/>
  <c r="G140" i="75"/>
  <c r="J140" i="75"/>
  <c r="K140" i="75"/>
  <c r="L140" i="75"/>
  <c r="AV140" i="75"/>
  <c r="AN140" i="75"/>
  <c r="AO140" i="75"/>
  <c r="AP140" i="75"/>
  <c r="AU140" i="75"/>
  <c r="BE140" i="75"/>
  <c r="G141" i="75"/>
  <c r="J141" i="75"/>
  <c r="K141" i="75"/>
  <c r="L141" i="75"/>
  <c r="AV141" i="75"/>
  <c r="AN141" i="75"/>
  <c r="AO141" i="75"/>
  <c r="AP141" i="75"/>
  <c r="AU141" i="75"/>
  <c r="BD141" i="75"/>
  <c r="BE141" i="75"/>
  <c r="I142" i="75"/>
  <c r="AV142" i="75"/>
  <c r="AN142" i="75"/>
  <c r="AO142" i="75"/>
  <c r="AP142" i="75" s="1"/>
  <c r="AU142" i="75"/>
  <c r="BD142" i="75"/>
  <c r="BE142" i="75"/>
  <c r="I143" i="75"/>
  <c r="AV143" i="75"/>
  <c r="AN143" i="75"/>
  <c r="AO143" i="75"/>
  <c r="G143" i="75" s="1"/>
  <c r="AU143" i="75"/>
  <c r="BD143" i="75"/>
  <c r="BE143" i="75"/>
  <c r="I144" i="75"/>
  <c r="J144" i="75"/>
  <c r="K144" i="75"/>
  <c r="L144" i="75"/>
  <c r="AV144" i="75"/>
  <c r="AN144" i="75"/>
  <c r="AP144" i="75" s="1"/>
  <c r="AO144" i="75"/>
  <c r="G144" i="75" s="1"/>
  <c r="AU144" i="75"/>
  <c r="BD144" i="75"/>
  <c r="BE144" i="75"/>
  <c r="AV145" i="75"/>
  <c r="AN145" i="75"/>
  <c r="AO145" i="75"/>
  <c r="AU145" i="75"/>
  <c r="BE145" i="75"/>
  <c r="G146" i="75"/>
  <c r="L146" i="75"/>
  <c r="AV146" i="75"/>
  <c r="AN146" i="75"/>
  <c r="AP146" i="75" s="1"/>
  <c r="AO146" i="75"/>
  <c r="K146" i="75" s="1"/>
  <c r="AU146" i="75"/>
  <c r="BD146" i="75"/>
  <c r="BE146" i="75"/>
  <c r="G147" i="75"/>
  <c r="AV147" i="75"/>
  <c r="AN147" i="75"/>
  <c r="AO147" i="75"/>
  <c r="AP147" i="75" s="1"/>
  <c r="AU147" i="75"/>
  <c r="BE147" i="75"/>
  <c r="G148" i="75"/>
  <c r="J148" i="75"/>
  <c r="AV148" i="75"/>
  <c r="AN148" i="75"/>
  <c r="AO148" i="75"/>
  <c r="AP148" i="75" s="1"/>
  <c r="AU148" i="75"/>
  <c r="BD148" i="75"/>
  <c r="BE148" i="75"/>
  <c r="AV149" i="75"/>
  <c r="AN149" i="75"/>
  <c r="AO149" i="75"/>
  <c r="AU149" i="75"/>
  <c r="BD149" i="75"/>
  <c r="BE149" i="75"/>
  <c r="I150" i="75"/>
  <c r="AV150" i="75"/>
  <c r="AN150" i="75"/>
  <c r="AO150" i="75"/>
  <c r="G150" i="75" s="1"/>
  <c r="AU150" i="75"/>
  <c r="BD150" i="75"/>
  <c r="BE150" i="75"/>
  <c r="AV151" i="75"/>
  <c r="AN151" i="75"/>
  <c r="AO151" i="75"/>
  <c r="AU151" i="75"/>
  <c r="BD151" i="75"/>
  <c r="BE151" i="75"/>
  <c r="G152" i="75"/>
  <c r="P152" i="75" s="1"/>
  <c r="K152" i="75"/>
  <c r="L152" i="75"/>
  <c r="AV152" i="75"/>
  <c r="AN152" i="75"/>
  <c r="AP152" i="75" s="1"/>
  <c r="AO152" i="75"/>
  <c r="I152" i="75" s="1"/>
  <c r="AU152" i="75"/>
  <c r="BE152" i="75"/>
  <c r="G153" i="75"/>
  <c r="K153" i="75"/>
  <c r="L153" i="75"/>
  <c r="AV153" i="75"/>
  <c r="AN153" i="75"/>
  <c r="AO153" i="75"/>
  <c r="I153" i="75" s="1"/>
  <c r="AU153" i="75"/>
  <c r="BD153" i="75"/>
  <c r="BE153" i="75"/>
  <c r="G154" i="75"/>
  <c r="P154" i="75" s="1"/>
  <c r="J154" i="75"/>
  <c r="K154" i="75"/>
  <c r="L154" i="75"/>
  <c r="AV154" i="75"/>
  <c r="AN154" i="75"/>
  <c r="AO154" i="75"/>
  <c r="AP154" i="75"/>
  <c r="AU154" i="75"/>
  <c r="BD154" i="75"/>
  <c r="BE154" i="75"/>
  <c r="I155" i="75"/>
  <c r="J155" i="75"/>
  <c r="K155" i="75"/>
  <c r="L155" i="75"/>
  <c r="AV155" i="75"/>
  <c r="AN155" i="75"/>
  <c r="AO155" i="75"/>
  <c r="AP155" i="75"/>
  <c r="AU155" i="75"/>
  <c r="BD155" i="75"/>
  <c r="BE155" i="75"/>
  <c r="J156" i="75"/>
  <c r="K156" i="75"/>
  <c r="AV156" i="75"/>
  <c r="AN156" i="75"/>
  <c r="AO156" i="75"/>
  <c r="AP156" i="75" s="1"/>
  <c r="AU156" i="75"/>
  <c r="BD156" i="75"/>
  <c r="BE156" i="75"/>
  <c r="I157" i="75"/>
  <c r="AV157" i="75"/>
  <c r="AN157" i="75"/>
  <c r="AO157" i="75"/>
  <c r="J157" i="75" s="1"/>
  <c r="S157" i="75" s="1"/>
  <c r="AU157" i="75"/>
  <c r="BD157" i="75"/>
  <c r="BE157" i="75"/>
  <c r="G158" i="75"/>
  <c r="I158" i="75"/>
  <c r="J158" i="75"/>
  <c r="K158" i="75"/>
  <c r="AV158" i="75"/>
  <c r="AN158" i="75"/>
  <c r="AP158" i="75" s="1"/>
  <c r="AO158" i="75"/>
  <c r="L158" i="75" s="1"/>
  <c r="AU158" i="75"/>
  <c r="BE158" i="75"/>
  <c r="G159" i="75"/>
  <c r="I159" i="75"/>
  <c r="J159" i="75"/>
  <c r="K159" i="75"/>
  <c r="L159" i="75"/>
  <c r="AV159" i="75"/>
  <c r="AN159" i="75"/>
  <c r="AP159" i="75" s="1"/>
  <c r="AO159" i="75"/>
  <c r="AU159" i="75"/>
  <c r="BE159" i="75"/>
  <c r="G160" i="75"/>
  <c r="AV160" i="75"/>
  <c r="AN160" i="75"/>
  <c r="AO160" i="75"/>
  <c r="AU160" i="75"/>
  <c r="BE160" i="75"/>
  <c r="I161" i="75"/>
  <c r="J161" i="75"/>
  <c r="K161" i="75"/>
  <c r="AV161" i="75"/>
  <c r="AN161" i="75"/>
  <c r="AO161" i="75"/>
  <c r="G161" i="75" s="1"/>
  <c r="AU161" i="75"/>
  <c r="BE161" i="75"/>
  <c r="I162" i="75"/>
  <c r="R162" i="75" s="1"/>
  <c r="J162" i="75"/>
  <c r="K162" i="75"/>
  <c r="L162" i="75"/>
  <c r="AV162" i="75"/>
  <c r="AN162" i="75"/>
  <c r="AO162" i="75"/>
  <c r="G162" i="75" s="1"/>
  <c r="AP162" i="75"/>
  <c r="AU162" i="75"/>
  <c r="BE162" i="75"/>
  <c r="K163" i="75"/>
  <c r="AV163" i="75"/>
  <c r="AN163" i="75"/>
  <c r="AO163" i="75"/>
  <c r="L163" i="75" s="1"/>
  <c r="AU163" i="75"/>
  <c r="BE163" i="75"/>
  <c r="I164" i="75"/>
  <c r="J164" i="75"/>
  <c r="K164" i="75"/>
  <c r="L164" i="75"/>
  <c r="AV164" i="75"/>
  <c r="AN164" i="75"/>
  <c r="AO164" i="75"/>
  <c r="AP164" i="75"/>
  <c r="AU164" i="75"/>
  <c r="BE164" i="75"/>
  <c r="L165" i="75"/>
  <c r="AV165" i="75"/>
  <c r="AN165" i="75"/>
  <c r="AO165" i="75"/>
  <c r="AU165" i="75"/>
  <c r="BE165" i="75"/>
  <c r="AV166" i="75"/>
  <c r="AN166" i="75"/>
  <c r="AO166" i="75"/>
  <c r="AU166" i="75"/>
  <c r="BE166" i="75"/>
  <c r="K167" i="75"/>
  <c r="AV167" i="75"/>
  <c r="AN167" i="75"/>
  <c r="AO167" i="75"/>
  <c r="AU167" i="75"/>
  <c r="BD167" i="75"/>
  <c r="BE167" i="75"/>
  <c r="G168" i="75"/>
  <c r="J168" i="75"/>
  <c r="AV168" i="75"/>
  <c r="AN168" i="75"/>
  <c r="AP168" i="75" s="1"/>
  <c r="AO168" i="75"/>
  <c r="I168" i="75" s="1"/>
  <c r="AU168" i="75"/>
  <c r="BD168" i="75"/>
  <c r="BE168" i="75"/>
  <c r="AV169" i="75"/>
  <c r="AN169" i="75"/>
  <c r="AO169" i="75"/>
  <c r="AU169" i="75"/>
  <c r="BD169" i="75"/>
  <c r="BE169" i="75"/>
  <c r="G170" i="75"/>
  <c r="P170" i="75" s="1"/>
  <c r="K170" i="75"/>
  <c r="L170" i="75"/>
  <c r="AV170" i="75"/>
  <c r="AN170" i="75"/>
  <c r="AO170" i="75"/>
  <c r="I170" i="75" s="1"/>
  <c r="AU170" i="75"/>
  <c r="BD170" i="75"/>
  <c r="BE170" i="75"/>
  <c r="G171" i="75"/>
  <c r="J171" i="75"/>
  <c r="K171" i="75"/>
  <c r="L171" i="75"/>
  <c r="AV171" i="75"/>
  <c r="AN171" i="75"/>
  <c r="AO171" i="75"/>
  <c r="I171" i="75" s="1"/>
  <c r="AP171" i="75"/>
  <c r="AU171" i="75"/>
  <c r="BD171" i="75"/>
  <c r="BE171" i="75"/>
  <c r="AV172" i="75"/>
  <c r="AN172" i="75"/>
  <c r="AO172" i="75"/>
  <c r="AU172" i="75"/>
  <c r="BD172" i="75"/>
  <c r="BE172" i="75"/>
  <c r="I173" i="75"/>
  <c r="J173" i="75"/>
  <c r="S173" i="75" s="1"/>
  <c r="K173" i="75"/>
  <c r="L173" i="75"/>
  <c r="AV173" i="75"/>
  <c r="AN173" i="75"/>
  <c r="AO173" i="75"/>
  <c r="G173" i="75" s="1"/>
  <c r="AP173" i="75"/>
  <c r="AU173" i="75"/>
  <c r="BD173" i="75"/>
  <c r="BE173" i="75"/>
  <c r="I174" i="75"/>
  <c r="R174" i="75" s="1"/>
  <c r="J174" i="75"/>
  <c r="S174" i="75" s="1"/>
  <c r="K174" i="75"/>
  <c r="L174" i="75"/>
  <c r="AV174" i="75"/>
  <c r="AN174" i="75"/>
  <c r="AP174" i="75" s="1"/>
  <c r="AO174" i="75"/>
  <c r="G174" i="75" s="1"/>
  <c r="AU174" i="75"/>
  <c r="BD174" i="75"/>
  <c r="BE174" i="75"/>
  <c r="AV175" i="75"/>
  <c r="AN175" i="75"/>
  <c r="AO175" i="75"/>
  <c r="L175" i="75" s="1"/>
  <c r="AP175" i="75"/>
  <c r="AU175" i="75"/>
  <c r="BD175" i="75"/>
  <c r="BE175" i="75"/>
  <c r="I176" i="75"/>
  <c r="J176" i="75"/>
  <c r="K176" i="75"/>
  <c r="L176" i="75"/>
  <c r="U176" i="75" s="1"/>
  <c r="AV176" i="75"/>
  <c r="AN176" i="75"/>
  <c r="AO176" i="75"/>
  <c r="G176" i="75" s="1"/>
  <c r="AP176" i="75"/>
  <c r="AU176" i="75"/>
  <c r="BD176" i="75"/>
  <c r="BE176" i="75"/>
  <c r="I177" i="75"/>
  <c r="K177" i="75"/>
  <c r="T177" i="75" s="1"/>
  <c r="AV177" i="75"/>
  <c r="AN177" i="75"/>
  <c r="AO177" i="75"/>
  <c r="L177" i="75" s="1"/>
  <c r="AP177" i="75"/>
  <c r="AU177" i="75"/>
  <c r="BD177" i="75"/>
  <c r="BE177" i="75"/>
  <c r="G178" i="75"/>
  <c r="J178" i="75"/>
  <c r="AV178" i="75"/>
  <c r="AN178" i="75"/>
  <c r="AO178" i="75"/>
  <c r="I178" i="75" s="1"/>
  <c r="AP178" i="75"/>
  <c r="AU178" i="75"/>
  <c r="BD178" i="75"/>
  <c r="BE178" i="75"/>
  <c r="AV179" i="75"/>
  <c r="AN179" i="75"/>
  <c r="AO179" i="75"/>
  <c r="G179" i="75" s="1"/>
  <c r="AU179" i="75"/>
  <c r="BD179" i="75"/>
  <c r="BE179" i="75"/>
  <c r="G180" i="75"/>
  <c r="K180" i="75"/>
  <c r="L180" i="75"/>
  <c r="AV180" i="75"/>
  <c r="AN180" i="75"/>
  <c r="AO180" i="75"/>
  <c r="I180" i="75" s="1"/>
  <c r="AU180" i="75"/>
  <c r="BE180" i="75"/>
  <c r="K181" i="75"/>
  <c r="L181" i="75"/>
  <c r="AV181" i="75"/>
  <c r="AN181" i="75"/>
  <c r="AO181" i="75"/>
  <c r="G181" i="75" s="1"/>
  <c r="AU181" i="75"/>
  <c r="BD181" i="75"/>
  <c r="BE181" i="75"/>
  <c r="G182" i="75"/>
  <c r="J182" i="75"/>
  <c r="S182" i="75" s="1"/>
  <c r="K182" i="75"/>
  <c r="L182" i="75"/>
  <c r="AV182" i="75"/>
  <c r="AN182" i="75"/>
  <c r="AO182" i="75"/>
  <c r="I182" i="75" s="1"/>
  <c r="AP182" i="75"/>
  <c r="AU182" i="75"/>
  <c r="BD182" i="75"/>
  <c r="BE182" i="75"/>
  <c r="I183" i="75"/>
  <c r="J183" i="75"/>
  <c r="L183" i="75"/>
  <c r="AV183" i="75"/>
  <c r="AN183" i="75"/>
  <c r="AO183" i="75"/>
  <c r="AP183" i="75"/>
  <c r="AU183" i="75"/>
  <c r="BD183" i="75"/>
  <c r="BE183" i="75"/>
  <c r="J184" i="75"/>
  <c r="K184" i="75"/>
  <c r="AV184" i="75"/>
  <c r="AN184" i="75"/>
  <c r="AO184" i="75"/>
  <c r="G184" i="75" s="1"/>
  <c r="AU184" i="75"/>
  <c r="BD184" i="75"/>
  <c r="BE184" i="75"/>
  <c r="J185" i="75"/>
  <c r="K185" i="75"/>
  <c r="AV185" i="75"/>
  <c r="AN185" i="75"/>
  <c r="AO185" i="75"/>
  <c r="L185" i="75" s="1"/>
  <c r="AU185" i="75"/>
  <c r="BD185" i="75"/>
  <c r="BE185" i="75"/>
  <c r="J186" i="75"/>
  <c r="K186" i="75"/>
  <c r="AV186" i="75"/>
  <c r="AN186" i="75"/>
  <c r="AO186" i="75"/>
  <c r="L186" i="75" s="1"/>
  <c r="AU186" i="75"/>
  <c r="BD186" i="75"/>
  <c r="BE186" i="75"/>
  <c r="K187" i="75"/>
  <c r="AV187" i="75"/>
  <c r="AN187" i="75"/>
  <c r="AO187" i="75"/>
  <c r="L187" i="75" s="1"/>
  <c r="AU187" i="75"/>
  <c r="BD187" i="75"/>
  <c r="BE187" i="75"/>
  <c r="I188" i="75"/>
  <c r="J188" i="75"/>
  <c r="K188" i="75"/>
  <c r="L188" i="75"/>
  <c r="AV188" i="75"/>
  <c r="AN188" i="75"/>
  <c r="AO188" i="75"/>
  <c r="G188" i="75" s="1"/>
  <c r="AP188" i="75"/>
  <c r="AU188" i="75"/>
  <c r="BD188" i="75"/>
  <c r="BE188" i="75"/>
  <c r="I189" i="75"/>
  <c r="J189" i="75"/>
  <c r="K189" i="75"/>
  <c r="AV189" i="75"/>
  <c r="AN189" i="75"/>
  <c r="AP189" i="75" s="1"/>
  <c r="AO189" i="75"/>
  <c r="L189" i="75" s="1"/>
  <c r="AU189" i="75"/>
  <c r="BE189" i="75"/>
  <c r="AV190" i="75"/>
  <c r="AN190" i="75"/>
  <c r="AO190" i="75"/>
  <c r="L190" i="75" s="1"/>
  <c r="AU190" i="75"/>
  <c r="BE190" i="75"/>
  <c r="I191" i="75"/>
  <c r="J191" i="75"/>
  <c r="AV191" i="75"/>
  <c r="AN191" i="75"/>
  <c r="AO191" i="75"/>
  <c r="L191" i="75" s="1"/>
  <c r="U191" i="75" s="1"/>
  <c r="AU191" i="75"/>
  <c r="BE191" i="75"/>
  <c r="I192" i="75"/>
  <c r="J192" i="75"/>
  <c r="K192" i="75"/>
  <c r="AV192" i="75"/>
  <c r="AN192" i="75"/>
  <c r="AO192" i="75"/>
  <c r="L192" i="75" s="1"/>
  <c r="AP192" i="75"/>
  <c r="AU192" i="75"/>
  <c r="BE192" i="75"/>
  <c r="J193" i="75"/>
  <c r="K193" i="75"/>
  <c r="AV193" i="75"/>
  <c r="AN193" i="75"/>
  <c r="AP193" i="75" s="1"/>
  <c r="AO193" i="75"/>
  <c r="L193" i="75" s="1"/>
  <c r="AU193" i="75"/>
  <c r="BD193" i="75"/>
  <c r="BE193" i="75"/>
  <c r="G194" i="75"/>
  <c r="P194" i="75" s="1"/>
  <c r="AV194" i="75"/>
  <c r="AN194" i="75"/>
  <c r="AO194" i="75"/>
  <c r="AU194" i="75"/>
  <c r="BD194" i="75"/>
  <c r="BE194" i="75"/>
  <c r="AV195" i="75"/>
  <c r="AN195" i="75"/>
  <c r="AO195" i="75"/>
  <c r="AU195" i="75"/>
  <c r="BD195" i="75"/>
  <c r="BE195" i="75"/>
  <c r="G196" i="75"/>
  <c r="J196" i="75"/>
  <c r="K196" i="75"/>
  <c r="L196" i="75"/>
  <c r="U196" i="75" s="1"/>
  <c r="AV196" i="75"/>
  <c r="AN196" i="75"/>
  <c r="AP196" i="75" s="1"/>
  <c r="AO196" i="75"/>
  <c r="I196" i="75" s="1"/>
  <c r="AU196" i="75"/>
  <c r="BD196" i="75"/>
  <c r="BE196" i="75"/>
  <c r="L197" i="75"/>
  <c r="AV197" i="75"/>
  <c r="AN197" i="75"/>
  <c r="AO197" i="75"/>
  <c r="AU197" i="75"/>
  <c r="BD197" i="75"/>
  <c r="BE197" i="75"/>
  <c r="I198" i="75"/>
  <c r="J198" i="75"/>
  <c r="K198" i="75"/>
  <c r="L198" i="75"/>
  <c r="AV198" i="75"/>
  <c r="AN198" i="75"/>
  <c r="AO198" i="75"/>
  <c r="G198" i="75" s="1"/>
  <c r="AP198" i="75"/>
  <c r="AU198" i="75"/>
  <c r="BD198" i="75"/>
  <c r="BE198" i="75"/>
  <c r="I199" i="75"/>
  <c r="J199" i="75"/>
  <c r="K199" i="75"/>
  <c r="L199" i="75"/>
  <c r="AV199" i="75"/>
  <c r="AN199" i="75"/>
  <c r="AO199" i="75"/>
  <c r="G199" i="75" s="1"/>
  <c r="AP199" i="75"/>
  <c r="AU199" i="75"/>
  <c r="BD199" i="75"/>
  <c r="BE199" i="75"/>
  <c r="I200" i="75"/>
  <c r="J200" i="75"/>
  <c r="K200" i="75"/>
  <c r="L200" i="75"/>
  <c r="AV200" i="75"/>
  <c r="AN200" i="75"/>
  <c r="AO200" i="75"/>
  <c r="G200" i="75" s="1"/>
  <c r="AP200" i="75"/>
  <c r="AU200" i="75"/>
  <c r="BD200" i="75"/>
  <c r="BE200" i="75"/>
  <c r="J201" i="75"/>
  <c r="K201" i="75"/>
  <c r="L201" i="75"/>
  <c r="AV201" i="75"/>
  <c r="AN201" i="75"/>
  <c r="AO201" i="75"/>
  <c r="G201" i="75" s="1"/>
  <c r="AU201" i="75"/>
  <c r="BD201" i="75"/>
  <c r="BE201" i="75"/>
  <c r="G202" i="75"/>
  <c r="J202" i="75"/>
  <c r="K202" i="75"/>
  <c r="L202" i="75"/>
  <c r="AV202" i="75"/>
  <c r="AN202" i="75"/>
  <c r="AP202" i="75" s="1"/>
  <c r="AO202" i="75"/>
  <c r="I202" i="75" s="1"/>
  <c r="AU202" i="75"/>
  <c r="BD202" i="75"/>
  <c r="BE202" i="75"/>
  <c r="G203" i="75"/>
  <c r="J203" i="75"/>
  <c r="K203" i="75"/>
  <c r="L203" i="75"/>
  <c r="AV203" i="75"/>
  <c r="AN203" i="75"/>
  <c r="AO203" i="75"/>
  <c r="AP203" i="75"/>
  <c r="AU203" i="75"/>
  <c r="BD203" i="75"/>
  <c r="BE203" i="75"/>
  <c r="AV204" i="75"/>
  <c r="AN204" i="75"/>
  <c r="AO204" i="75"/>
  <c r="AU204" i="75"/>
  <c r="BD204" i="75"/>
  <c r="BE204" i="75"/>
  <c r="J205" i="75"/>
  <c r="K205" i="75"/>
  <c r="L205" i="75"/>
  <c r="AV205" i="75"/>
  <c r="AN205" i="75"/>
  <c r="AP205" i="75" s="1"/>
  <c r="AO205" i="75"/>
  <c r="G205" i="75" s="1"/>
  <c r="AU205" i="75"/>
  <c r="BD205" i="75"/>
  <c r="BE205" i="75"/>
  <c r="G206" i="75"/>
  <c r="I206" i="75"/>
  <c r="AV206" i="75"/>
  <c r="AN206" i="75"/>
  <c r="AO206" i="75"/>
  <c r="AP206" i="75"/>
  <c r="AU206" i="75"/>
  <c r="BE206" i="75"/>
  <c r="G207" i="75"/>
  <c r="AV207" i="75"/>
  <c r="AN207" i="75"/>
  <c r="AO207" i="75"/>
  <c r="AU207" i="75"/>
  <c r="BE207" i="75"/>
  <c r="J208" i="75"/>
  <c r="K208" i="75"/>
  <c r="AV208" i="75"/>
  <c r="AN208" i="75"/>
  <c r="AO208" i="75"/>
  <c r="AP208" i="75"/>
  <c r="AU208" i="75"/>
  <c r="BE208" i="75"/>
  <c r="J209" i="75"/>
  <c r="AV209" i="75"/>
  <c r="AN209" i="75"/>
  <c r="AO209" i="75"/>
  <c r="AP209" i="75"/>
  <c r="AU209" i="75"/>
  <c r="BE209" i="75"/>
  <c r="I210" i="75"/>
  <c r="K210" i="75"/>
  <c r="AV210" i="75"/>
  <c r="AN210" i="75"/>
  <c r="AO210" i="75"/>
  <c r="AP210" i="75"/>
  <c r="AU210" i="75"/>
  <c r="BD210" i="75"/>
  <c r="BE210" i="75"/>
  <c r="AV211" i="75"/>
  <c r="AN211" i="75"/>
  <c r="AO211" i="75"/>
  <c r="AP211" i="75"/>
  <c r="AU211" i="75"/>
  <c r="BD211" i="75"/>
  <c r="BE211" i="75"/>
  <c r="AV212" i="75"/>
  <c r="AN212" i="75"/>
  <c r="AO212" i="75"/>
  <c r="AP212" i="75"/>
  <c r="AU212" i="75"/>
  <c r="BD212" i="75"/>
  <c r="BE212" i="75"/>
  <c r="I213" i="75"/>
  <c r="AV213" i="75"/>
  <c r="AN213" i="75"/>
  <c r="AO213" i="75"/>
  <c r="AU213" i="75"/>
  <c r="BD213" i="75"/>
  <c r="BE213" i="75"/>
  <c r="G214" i="75"/>
  <c r="AV214" i="75"/>
  <c r="AN214" i="75"/>
  <c r="AO214" i="75"/>
  <c r="I214" i="75" s="1"/>
  <c r="AU214" i="75"/>
  <c r="BD214" i="75"/>
  <c r="BE214" i="75"/>
  <c r="G215" i="75"/>
  <c r="P215" i="75" s="1"/>
  <c r="L215" i="75"/>
  <c r="AV215" i="75"/>
  <c r="AN215" i="75"/>
  <c r="AO215" i="75"/>
  <c r="I215" i="75" s="1"/>
  <c r="AU215" i="75"/>
  <c r="BD215" i="75"/>
  <c r="BE215" i="75"/>
  <c r="G216" i="75"/>
  <c r="P216" i="75" s="1"/>
  <c r="J216" i="75"/>
  <c r="K216" i="75"/>
  <c r="L216" i="75"/>
  <c r="AV216" i="75"/>
  <c r="AN216" i="75"/>
  <c r="AO216" i="75"/>
  <c r="I216" i="75" s="1"/>
  <c r="AP216" i="75"/>
  <c r="AU216" i="75"/>
  <c r="BD216" i="75"/>
  <c r="BE216" i="75"/>
  <c r="I217" i="75"/>
  <c r="J217" i="75"/>
  <c r="K217" i="75"/>
  <c r="AV217" i="75"/>
  <c r="AN217" i="75"/>
  <c r="AO217" i="75"/>
  <c r="AP217" i="75"/>
  <c r="AU217" i="75"/>
  <c r="BD217" i="75"/>
  <c r="BE217" i="75"/>
  <c r="J218" i="75"/>
  <c r="K218" i="75"/>
  <c r="L218" i="75"/>
  <c r="AV218" i="75"/>
  <c r="AN218" i="75"/>
  <c r="AO218" i="75"/>
  <c r="G218" i="75" s="1"/>
  <c r="AU218" i="75"/>
  <c r="BD218" i="75"/>
  <c r="BE218" i="75"/>
  <c r="J219" i="75"/>
  <c r="K219" i="75"/>
  <c r="L219" i="75"/>
  <c r="AV219" i="75"/>
  <c r="AN219" i="75"/>
  <c r="AO219" i="75"/>
  <c r="G219" i="75" s="1"/>
  <c r="AU219" i="75"/>
  <c r="BD219" i="75"/>
  <c r="BE219" i="75"/>
  <c r="J220" i="75"/>
  <c r="K220" i="75"/>
  <c r="L220" i="75"/>
  <c r="AV220" i="75"/>
  <c r="AN220" i="75"/>
  <c r="AO220" i="75"/>
  <c r="G220" i="75" s="1"/>
  <c r="AU220" i="75"/>
  <c r="BD220" i="75"/>
  <c r="BE220" i="75"/>
  <c r="L221" i="75"/>
  <c r="AV221" i="75"/>
  <c r="AN221" i="75"/>
  <c r="AO221" i="75"/>
  <c r="G221" i="75" s="1"/>
  <c r="AU221" i="75"/>
  <c r="BD221" i="75"/>
  <c r="BE221" i="75"/>
  <c r="I222" i="75"/>
  <c r="J222" i="75"/>
  <c r="K222" i="75"/>
  <c r="L222" i="75"/>
  <c r="U222" i="75" s="1"/>
  <c r="AV222" i="75"/>
  <c r="AN222" i="75"/>
  <c r="AO222" i="75"/>
  <c r="G222" i="75" s="1"/>
  <c r="AP222" i="75"/>
  <c r="AU222" i="75"/>
  <c r="BD222" i="75"/>
  <c r="BE222" i="75"/>
  <c r="I223" i="75"/>
  <c r="J223" i="75"/>
  <c r="K223" i="75"/>
  <c r="AV223" i="75"/>
  <c r="AN223" i="75"/>
  <c r="AO223" i="75"/>
  <c r="L223" i="75" s="1"/>
  <c r="AP223" i="75"/>
  <c r="AU223" i="75"/>
  <c r="BD223" i="75"/>
  <c r="BE223" i="75"/>
  <c r="L224" i="75"/>
  <c r="AV224" i="75"/>
  <c r="AN224" i="75"/>
  <c r="AO224" i="75"/>
  <c r="K224" i="75" s="1"/>
  <c r="AU224" i="75"/>
  <c r="BD224" i="75"/>
  <c r="BE224" i="75"/>
  <c r="AV225" i="75"/>
  <c r="AN225" i="75"/>
  <c r="AO225" i="75"/>
  <c r="G225" i="75" s="1"/>
  <c r="AU225" i="75"/>
  <c r="BD225" i="75"/>
  <c r="BE225" i="75"/>
  <c r="G226" i="75"/>
  <c r="J226" i="75"/>
  <c r="K226" i="75"/>
  <c r="L226" i="75"/>
  <c r="AV226" i="75"/>
  <c r="AN226" i="75"/>
  <c r="AO226" i="75"/>
  <c r="I226" i="75" s="1"/>
  <c r="AP226" i="75"/>
  <c r="AU226" i="75"/>
  <c r="BD226" i="75"/>
  <c r="BE226" i="75"/>
  <c r="K227" i="75"/>
  <c r="AV227" i="75"/>
  <c r="AN227" i="75"/>
  <c r="AO227" i="75"/>
  <c r="AU227" i="75"/>
  <c r="BD227" i="75"/>
  <c r="BE227" i="75"/>
  <c r="I228" i="75"/>
  <c r="J228" i="75"/>
  <c r="K228" i="75"/>
  <c r="L228" i="75"/>
  <c r="AV228" i="75"/>
  <c r="AN228" i="75"/>
  <c r="AP228" i="75" s="1"/>
  <c r="AO228" i="75"/>
  <c r="G228" i="75" s="1"/>
  <c r="AU228" i="75"/>
  <c r="BD228" i="75"/>
  <c r="BE228" i="75"/>
  <c r="G229" i="75"/>
  <c r="I229" i="75"/>
  <c r="J229" i="75"/>
  <c r="K229" i="75"/>
  <c r="L229" i="75"/>
  <c r="AV229" i="75"/>
  <c r="AN229" i="75"/>
  <c r="AP229" i="75" s="1"/>
  <c r="AO229" i="75"/>
  <c r="AU229" i="75"/>
  <c r="BD229" i="75"/>
  <c r="BE229" i="75"/>
  <c r="I230" i="75"/>
  <c r="K230" i="75"/>
  <c r="L230" i="75"/>
  <c r="AV230" i="75"/>
  <c r="AN230" i="75"/>
  <c r="AO230" i="75"/>
  <c r="G230" i="75" s="1"/>
  <c r="AU230" i="75"/>
  <c r="BD230" i="75"/>
  <c r="BE230" i="75"/>
  <c r="J231" i="75"/>
  <c r="K231" i="75"/>
  <c r="L231" i="75"/>
  <c r="AV231" i="75"/>
  <c r="AN231" i="75"/>
  <c r="AP231" i="75" s="1"/>
  <c r="AO231" i="75"/>
  <c r="G231" i="75" s="1"/>
  <c r="AU231" i="75"/>
  <c r="BD231" i="75"/>
  <c r="BE231" i="75"/>
  <c r="G232" i="75"/>
  <c r="P232" i="75" s="1"/>
  <c r="I232" i="75"/>
  <c r="J232" i="75"/>
  <c r="L232" i="75"/>
  <c r="AV232" i="75"/>
  <c r="AN232" i="75"/>
  <c r="AO232" i="75"/>
  <c r="AP232" i="75"/>
  <c r="AU232" i="75"/>
  <c r="BD232" i="75"/>
  <c r="BE232" i="75"/>
  <c r="AV233" i="75"/>
  <c r="AN233" i="75"/>
  <c r="AO233" i="75"/>
  <c r="AP233" i="75" s="1"/>
  <c r="AU233" i="75"/>
  <c r="BD233" i="75"/>
  <c r="BE233" i="75"/>
  <c r="J234" i="75"/>
  <c r="AV234" i="75"/>
  <c r="AN234" i="75"/>
  <c r="AO234" i="75"/>
  <c r="AU234" i="75"/>
  <c r="BD234" i="75"/>
  <c r="BE234" i="75"/>
  <c r="G235" i="75"/>
  <c r="I235" i="75"/>
  <c r="AV235" i="75"/>
  <c r="AN235" i="75"/>
  <c r="AO235" i="75"/>
  <c r="AU235" i="75"/>
  <c r="BE235" i="75"/>
  <c r="G236" i="75"/>
  <c r="I236" i="75"/>
  <c r="AV236" i="75"/>
  <c r="AN236" i="75"/>
  <c r="AO236" i="75"/>
  <c r="AU236" i="75"/>
  <c r="BE236" i="75"/>
  <c r="AV237" i="75"/>
  <c r="AN237" i="75"/>
  <c r="AO237" i="75"/>
  <c r="AU237" i="75"/>
  <c r="BE237" i="75"/>
  <c r="L238" i="75"/>
  <c r="AV238" i="75"/>
  <c r="AN238" i="75"/>
  <c r="AO238" i="75"/>
  <c r="AU238" i="75"/>
  <c r="BE238" i="75"/>
  <c r="G239" i="75"/>
  <c r="I239" i="75"/>
  <c r="L239" i="75"/>
  <c r="AV239" i="75"/>
  <c r="AN239" i="75"/>
  <c r="AO239" i="75"/>
  <c r="AT239" i="75"/>
  <c r="AU239" i="75"/>
  <c r="BE239" i="75"/>
  <c r="G240" i="75"/>
  <c r="K240" i="75"/>
  <c r="T240" i="75" s="1"/>
  <c r="AE240" i="75"/>
  <c r="AV240" i="75" s="1"/>
  <c r="AF240" i="75"/>
  <c r="AG240" i="75"/>
  <c r="AN240" i="75"/>
  <c r="AO240" i="75"/>
  <c r="AU240" i="75"/>
  <c r="BD240" i="75"/>
  <c r="BE240" i="75"/>
  <c r="G241" i="75"/>
  <c r="J241" i="75"/>
  <c r="K241" i="75"/>
  <c r="L241" i="75"/>
  <c r="AV241" i="75"/>
  <c r="AN241" i="75"/>
  <c r="AP241" i="75" s="1"/>
  <c r="AO241" i="75"/>
  <c r="I241" i="75" s="1"/>
  <c r="AU241" i="75"/>
  <c r="BD241" i="75"/>
  <c r="BE241" i="75"/>
  <c r="G242" i="75"/>
  <c r="I242" i="75"/>
  <c r="AV242" i="75"/>
  <c r="AN242" i="75"/>
  <c r="AO242" i="75"/>
  <c r="AU242" i="75"/>
  <c r="BD242" i="75"/>
  <c r="BE242" i="75"/>
  <c r="I243" i="75"/>
  <c r="AV243" i="75"/>
  <c r="AN243" i="75"/>
  <c r="AO243" i="75"/>
  <c r="AP243" i="75"/>
  <c r="AU243" i="75"/>
  <c r="AU285" i="75" s="1"/>
  <c r="BD243" i="75"/>
  <c r="BE243" i="75"/>
  <c r="AV244" i="75"/>
  <c r="AN244" i="75"/>
  <c r="AO244" i="75"/>
  <c r="AP244" i="75" s="1"/>
  <c r="AU244" i="75"/>
  <c r="BD244" i="75"/>
  <c r="BE244" i="75"/>
  <c r="G245" i="75"/>
  <c r="I245" i="75"/>
  <c r="L245" i="75"/>
  <c r="AV245" i="75"/>
  <c r="AN245" i="75"/>
  <c r="AO245" i="75"/>
  <c r="AU245" i="75"/>
  <c r="BD245" i="75"/>
  <c r="BE245" i="75"/>
  <c r="G246" i="75"/>
  <c r="K246" i="75"/>
  <c r="L246" i="75"/>
  <c r="AV246" i="75"/>
  <c r="AN246" i="75"/>
  <c r="AO246" i="75"/>
  <c r="I246" i="75" s="1"/>
  <c r="AU246" i="75"/>
  <c r="BD246" i="75"/>
  <c r="BE246" i="75"/>
  <c r="G247" i="75"/>
  <c r="J247" i="75"/>
  <c r="K247" i="75"/>
  <c r="L247" i="75"/>
  <c r="U247" i="75" s="1"/>
  <c r="AV247" i="75"/>
  <c r="AN247" i="75"/>
  <c r="AO247" i="75"/>
  <c r="I247" i="75" s="1"/>
  <c r="AP247" i="75"/>
  <c r="AU247" i="75"/>
  <c r="BD247" i="75"/>
  <c r="BE247" i="75"/>
  <c r="I248" i="75"/>
  <c r="J248" i="75"/>
  <c r="K248" i="75"/>
  <c r="AV248" i="75"/>
  <c r="AN248" i="75"/>
  <c r="AO248" i="75"/>
  <c r="AP248" i="75"/>
  <c r="AU248" i="75"/>
  <c r="BD248" i="75"/>
  <c r="BE248" i="75"/>
  <c r="AV249" i="75"/>
  <c r="AN249" i="75"/>
  <c r="AO249" i="75"/>
  <c r="AP249" i="75" s="1"/>
  <c r="AU249" i="75"/>
  <c r="BD249" i="75"/>
  <c r="BE249" i="75"/>
  <c r="G250" i="75"/>
  <c r="I250" i="75"/>
  <c r="K250" i="75"/>
  <c r="AV250" i="75"/>
  <c r="AN250" i="75"/>
  <c r="AO250" i="75"/>
  <c r="J250" i="75" s="1"/>
  <c r="AP250" i="75"/>
  <c r="AU250" i="75"/>
  <c r="BD250" i="75"/>
  <c r="BE250" i="75"/>
  <c r="K251" i="75"/>
  <c r="L251" i="75"/>
  <c r="AV251" i="75"/>
  <c r="AN251" i="75"/>
  <c r="AO251" i="75"/>
  <c r="G251" i="75" s="1"/>
  <c r="AU251" i="75"/>
  <c r="BE251" i="75"/>
  <c r="AV252" i="75"/>
  <c r="AN252" i="75"/>
  <c r="AO252" i="75"/>
  <c r="AU252" i="75"/>
  <c r="BD252" i="75"/>
  <c r="BE252" i="75"/>
  <c r="G253" i="75"/>
  <c r="I253" i="75"/>
  <c r="J253" i="75"/>
  <c r="K253" i="75"/>
  <c r="T253" i="75" s="1"/>
  <c r="AV253" i="75"/>
  <c r="AN253" i="75"/>
  <c r="AO253" i="75"/>
  <c r="L253" i="75" s="1"/>
  <c r="AU253" i="75"/>
  <c r="BE253" i="75"/>
  <c r="AV254" i="75"/>
  <c r="AN254" i="75"/>
  <c r="AN285" i="75" s="1"/>
  <c r="AO254" i="75"/>
  <c r="AU254" i="75"/>
  <c r="BD254" i="75"/>
  <c r="BE254" i="75"/>
  <c r="G255" i="75"/>
  <c r="I255" i="75"/>
  <c r="K255" i="75"/>
  <c r="AV255" i="75"/>
  <c r="AN255" i="75"/>
  <c r="AO255" i="75"/>
  <c r="L255" i="75" s="1"/>
  <c r="AP255" i="75"/>
  <c r="AU255" i="75"/>
  <c r="BE255" i="75"/>
  <c r="G256" i="75"/>
  <c r="I256" i="75"/>
  <c r="J256" i="75"/>
  <c r="K256" i="75"/>
  <c r="AV256" i="75"/>
  <c r="AN256" i="75"/>
  <c r="AP256" i="75" s="1"/>
  <c r="AO256" i="75"/>
  <c r="L256" i="75" s="1"/>
  <c r="AU256" i="75"/>
  <c r="BE256" i="75"/>
  <c r="G257" i="75"/>
  <c r="AV257" i="75"/>
  <c r="AN257" i="75"/>
  <c r="AO257" i="75"/>
  <c r="L257" i="75" s="1"/>
  <c r="AP257" i="75"/>
  <c r="AU257" i="75"/>
  <c r="BE257" i="75"/>
  <c r="G258" i="75"/>
  <c r="I258" i="75"/>
  <c r="R258" i="75" s="1"/>
  <c r="J258" i="75"/>
  <c r="K258" i="75"/>
  <c r="AV258" i="75"/>
  <c r="AN258" i="75"/>
  <c r="AP258" i="75" s="1"/>
  <c r="AO258" i="75"/>
  <c r="L258" i="75" s="1"/>
  <c r="AU258" i="75"/>
  <c r="BE258" i="75"/>
  <c r="G259" i="75"/>
  <c r="AV259" i="75"/>
  <c r="AN259" i="75"/>
  <c r="AO259" i="75"/>
  <c r="L259" i="75" s="1"/>
  <c r="AP259" i="75"/>
  <c r="AU259" i="75"/>
  <c r="BE259" i="75"/>
  <c r="I260" i="75"/>
  <c r="J260" i="75"/>
  <c r="K260" i="75"/>
  <c r="AV260" i="75"/>
  <c r="AN260" i="75"/>
  <c r="AO260" i="75"/>
  <c r="L260" i="75" s="1"/>
  <c r="AU260" i="75"/>
  <c r="BE260" i="75"/>
  <c r="J261" i="75"/>
  <c r="AV261" i="75"/>
  <c r="AN261" i="75"/>
  <c r="AO261" i="75"/>
  <c r="L261" i="75" s="1"/>
  <c r="AU261" i="75"/>
  <c r="BE261" i="75"/>
  <c r="H262" i="75"/>
  <c r="AV262" i="75"/>
  <c r="AN262" i="75"/>
  <c r="AO262" i="75"/>
  <c r="L262" i="75" s="1"/>
  <c r="AP262" i="75"/>
  <c r="AU262" i="75"/>
  <c r="BE262" i="75"/>
  <c r="I263" i="75"/>
  <c r="R263" i="75" s="1"/>
  <c r="J263" i="75"/>
  <c r="K263" i="75"/>
  <c r="U263" i="75"/>
  <c r="AV263" i="75"/>
  <c r="AN263" i="75"/>
  <c r="AO263" i="75"/>
  <c r="L263" i="75" s="1"/>
  <c r="AP263" i="75"/>
  <c r="AU263" i="75"/>
  <c r="BE263" i="75"/>
  <c r="I264" i="75"/>
  <c r="K264" i="75"/>
  <c r="AV264" i="75"/>
  <c r="AN264" i="75"/>
  <c r="AP264" i="75" s="1"/>
  <c r="AO264" i="75"/>
  <c r="L264" i="75" s="1"/>
  <c r="U264" i="75" s="1"/>
  <c r="AU264" i="75"/>
  <c r="BE264" i="75"/>
  <c r="G265" i="75"/>
  <c r="AV265" i="75"/>
  <c r="AN265" i="75"/>
  <c r="AO265" i="75"/>
  <c r="AU265" i="75"/>
  <c r="BE265" i="75"/>
  <c r="H266" i="75"/>
  <c r="Q266" i="75" s="1"/>
  <c r="I266" i="75"/>
  <c r="J266" i="75"/>
  <c r="AV266" i="75"/>
  <c r="AN266" i="75"/>
  <c r="AO266" i="75"/>
  <c r="L266" i="75" s="1"/>
  <c r="AP266" i="75"/>
  <c r="AU266" i="75"/>
  <c r="BE266" i="75"/>
  <c r="H267" i="75"/>
  <c r="Q267" i="75" s="1"/>
  <c r="J267" i="75"/>
  <c r="K267" i="75"/>
  <c r="AV267" i="75"/>
  <c r="AN267" i="75"/>
  <c r="AO267" i="75"/>
  <c r="L267" i="75" s="1"/>
  <c r="AP267" i="75"/>
  <c r="AU267" i="75"/>
  <c r="BE267" i="75"/>
  <c r="K268" i="75"/>
  <c r="AV268" i="75"/>
  <c r="AN268" i="75"/>
  <c r="AO268" i="75"/>
  <c r="L268" i="75" s="1"/>
  <c r="AU268" i="75"/>
  <c r="BE268" i="75"/>
  <c r="H269" i="75"/>
  <c r="I269" i="75"/>
  <c r="AV269" i="75"/>
  <c r="AN269" i="75"/>
  <c r="AO269" i="75"/>
  <c r="L269" i="75" s="1"/>
  <c r="U269" i="75" s="1"/>
  <c r="AP269" i="75"/>
  <c r="AU269" i="75"/>
  <c r="BE269" i="75"/>
  <c r="I270" i="75"/>
  <c r="J270" i="75"/>
  <c r="K270" i="75"/>
  <c r="AV270" i="75"/>
  <c r="AN270" i="75"/>
  <c r="AO270" i="75"/>
  <c r="L270" i="75" s="1"/>
  <c r="AU270" i="75"/>
  <c r="BE270" i="75"/>
  <c r="J271" i="75"/>
  <c r="AV271" i="75"/>
  <c r="AN271" i="75"/>
  <c r="AO271" i="75"/>
  <c r="L271" i="75" s="1"/>
  <c r="AU271" i="75"/>
  <c r="BE271" i="75"/>
  <c r="H272" i="75"/>
  <c r="AV272" i="75"/>
  <c r="AN272" i="75"/>
  <c r="AO272" i="75"/>
  <c r="L272" i="75" s="1"/>
  <c r="AP272" i="75"/>
  <c r="AU272" i="75"/>
  <c r="BE272" i="75"/>
  <c r="I273" i="75"/>
  <c r="J273" i="75"/>
  <c r="K273" i="75"/>
  <c r="AV273" i="75"/>
  <c r="AN273" i="75"/>
  <c r="AO273" i="75"/>
  <c r="L273" i="75" s="1"/>
  <c r="AP273" i="75"/>
  <c r="AU273" i="75"/>
  <c r="BE273" i="75"/>
  <c r="K274" i="75"/>
  <c r="L274" i="75"/>
  <c r="AV274" i="75"/>
  <c r="AN274" i="75"/>
  <c r="AO274" i="75"/>
  <c r="G274" i="75" s="1"/>
  <c r="AU274" i="75"/>
  <c r="BE274" i="75"/>
  <c r="L275" i="75"/>
  <c r="AV275" i="75"/>
  <c r="AN275" i="75"/>
  <c r="AO275" i="75"/>
  <c r="G275" i="75" s="1"/>
  <c r="AU275" i="75"/>
  <c r="BE275" i="75"/>
  <c r="L276" i="75"/>
  <c r="AV276" i="75"/>
  <c r="AN276" i="75"/>
  <c r="AO276" i="75"/>
  <c r="G276" i="75" s="1"/>
  <c r="AU276" i="75"/>
  <c r="BE276" i="75"/>
  <c r="L277" i="75"/>
  <c r="AV277" i="75"/>
  <c r="AN277" i="75"/>
  <c r="AO277" i="75"/>
  <c r="G277" i="75" s="1"/>
  <c r="AU277" i="75"/>
  <c r="BE277" i="75"/>
  <c r="L278" i="75"/>
  <c r="AV278" i="75"/>
  <c r="AN278" i="75"/>
  <c r="AO278" i="75"/>
  <c r="G278" i="75" s="1"/>
  <c r="AU278" i="75"/>
  <c r="BE278" i="75"/>
  <c r="L279" i="75"/>
  <c r="AV279" i="75"/>
  <c r="AN279" i="75"/>
  <c r="AO279" i="75"/>
  <c r="G279" i="75" s="1"/>
  <c r="AU279" i="75"/>
  <c r="BE279" i="75"/>
  <c r="L280" i="75"/>
  <c r="AV280" i="75"/>
  <c r="AN280" i="75"/>
  <c r="AO280" i="75"/>
  <c r="G280" i="75" s="1"/>
  <c r="AU280" i="75"/>
  <c r="BE280" i="75"/>
  <c r="L281" i="75"/>
  <c r="AV281" i="75"/>
  <c r="AN281" i="75"/>
  <c r="AO281" i="75"/>
  <c r="G281" i="75" s="1"/>
  <c r="AU281" i="75"/>
  <c r="BE281" i="75"/>
  <c r="L282" i="75"/>
  <c r="AV282" i="75"/>
  <c r="AN282" i="75"/>
  <c r="AO282" i="75"/>
  <c r="G282" i="75" s="1"/>
  <c r="AU282" i="75"/>
  <c r="BE282" i="75"/>
  <c r="L283" i="75"/>
  <c r="AV283" i="75"/>
  <c r="AN283" i="75"/>
  <c r="AO283" i="75"/>
  <c r="G283" i="75" s="1"/>
  <c r="AU283" i="75"/>
  <c r="BE283" i="75"/>
  <c r="L284" i="75"/>
  <c r="AV284" i="75"/>
  <c r="AN284" i="75"/>
  <c r="AO284" i="75"/>
  <c r="G284" i="75" s="1"/>
  <c r="AU284" i="75"/>
  <c r="BE284" i="75"/>
  <c r="AO285" i="75"/>
  <c r="AQ285" i="75"/>
  <c r="AR285" i="75"/>
  <c r="AS285" i="75"/>
  <c r="AT285" i="75"/>
  <c r="AW285" i="75"/>
  <c r="AX285" i="75"/>
  <c r="AY285" i="75"/>
  <c r="AZ285" i="75"/>
  <c r="BA285" i="75"/>
  <c r="BB285" i="75"/>
  <c r="BC285" i="75"/>
  <c r="BD285" i="75"/>
  <c r="N43" i="75" l="1"/>
  <c r="S75" i="75"/>
  <c r="S59" i="75"/>
  <c r="P67" i="75"/>
  <c r="P86" i="75"/>
  <c r="O80" i="75"/>
  <c r="R79" i="75"/>
  <c r="T75" i="75"/>
  <c r="P44" i="75"/>
  <c r="R33" i="75"/>
  <c r="P15" i="75"/>
  <c r="U67" i="75"/>
  <c r="P218" i="75"/>
  <c r="T247" i="75"/>
  <c r="T201" i="75"/>
  <c r="U199" i="75"/>
  <c r="S196" i="75"/>
  <c r="R119" i="75"/>
  <c r="S102" i="75"/>
  <c r="T274" i="75"/>
  <c r="S208" i="75"/>
  <c r="S202" i="75"/>
  <c r="S201" i="75"/>
  <c r="U198" i="75"/>
  <c r="T186" i="75"/>
  <c r="S260" i="75"/>
  <c r="P253" i="75"/>
  <c r="S270" i="75"/>
  <c r="U255" i="75"/>
  <c r="P202" i="75"/>
  <c r="P281" i="75"/>
  <c r="N198" i="75"/>
  <c r="P144" i="75"/>
  <c r="S110" i="75"/>
  <c r="O67" i="75"/>
  <c r="N216" i="75"/>
  <c r="U129" i="75"/>
  <c r="R273" i="75"/>
  <c r="T141" i="75"/>
  <c r="T139" i="75"/>
  <c r="R102" i="75"/>
  <c r="R264" i="75"/>
  <c r="N247" i="75"/>
  <c r="R177" i="75"/>
  <c r="S168" i="75"/>
  <c r="R158" i="75"/>
  <c r="S121" i="75"/>
  <c r="R113" i="75"/>
  <c r="U189" i="75"/>
  <c r="R97" i="75"/>
  <c r="S77" i="75"/>
  <c r="P247" i="75"/>
  <c r="P246" i="75"/>
  <c r="P203" i="75"/>
  <c r="U271" i="75"/>
  <c r="U266" i="75"/>
  <c r="S250" i="75"/>
  <c r="P178" i="75"/>
  <c r="P168" i="75"/>
  <c r="U123" i="75"/>
  <c r="U62" i="75"/>
  <c r="U61" i="75"/>
  <c r="U57" i="75"/>
  <c r="P6" i="75"/>
  <c r="P276" i="75"/>
  <c r="N152" i="75"/>
  <c r="N82" i="75"/>
  <c r="U74" i="75"/>
  <c r="T50" i="75"/>
  <c r="T43" i="75"/>
  <c r="U24" i="75"/>
  <c r="U21" i="75"/>
  <c r="U18" i="75"/>
  <c r="N256" i="75"/>
  <c r="P279" i="75"/>
  <c r="P173" i="75"/>
  <c r="N144" i="75"/>
  <c r="N109" i="75"/>
  <c r="N153" i="75"/>
  <c r="T133" i="75"/>
  <c r="R129" i="75"/>
  <c r="S67" i="75"/>
  <c r="U23" i="75"/>
  <c r="U20" i="75"/>
  <c r="N258" i="75"/>
  <c r="T255" i="75"/>
  <c r="U226" i="75"/>
  <c r="P201" i="75"/>
  <c r="T187" i="75"/>
  <c r="P159" i="75"/>
  <c r="T115" i="75"/>
  <c r="U99" i="75"/>
  <c r="P274" i="75"/>
  <c r="T251" i="75"/>
  <c r="U229" i="75"/>
  <c r="T210" i="75"/>
  <c r="S205" i="75"/>
  <c r="S189" i="75"/>
  <c r="S188" i="75"/>
  <c r="R72" i="75"/>
  <c r="T62" i="75"/>
  <c r="T229" i="75"/>
  <c r="U228" i="75"/>
  <c r="R188" i="75"/>
  <c r="T171" i="75"/>
  <c r="T170" i="75"/>
  <c r="P150" i="75"/>
  <c r="T135" i="75"/>
  <c r="T105" i="75"/>
  <c r="U43" i="75"/>
  <c r="U41" i="75"/>
  <c r="U39" i="75"/>
  <c r="S271" i="75"/>
  <c r="U257" i="75"/>
  <c r="U232" i="75"/>
  <c r="T162" i="75"/>
  <c r="S161" i="75"/>
  <c r="S135" i="75"/>
  <c r="P133" i="75"/>
  <c r="T117" i="75"/>
  <c r="U262" i="75"/>
  <c r="P242" i="75"/>
  <c r="R239" i="75"/>
  <c r="P205" i="75"/>
  <c r="N202" i="75"/>
  <c r="T182" i="75"/>
  <c r="T155" i="75"/>
  <c r="S148" i="75"/>
  <c r="P131" i="75"/>
  <c r="P115" i="75"/>
  <c r="T111" i="75"/>
  <c r="U95" i="75"/>
  <c r="T74" i="75"/>
  <c r="S54" i="75"/>
  <c r="U202" i="75"/>
  <c r="R32" i="75"/>
  <c r="S261" i="75"/>
  <c r="R213" i="75"/>
  <c r="T127" i="75"/>
  <c r="U105" i="75"/>
  <c r="S64" i="75"/>
  <c r="T44" i="75"/>
  <c r="U171" i="75"/>
  <c r="T83" i="75"/>
  <c r="Q80" i="75"/>
  <c r="S141" i="75"/>
  <c r="S139" i="75"/>
  <c r="U251" i="75"/>
  <c r="U216" i="75"/>
  <c r="T161" i="75"/>
  <c r="N88" i="75"/>
  <c r="R88" i="75"/>
  <c r="T203" i="75"/>
  <c r="R30" i="75"/>
  <c r="T267" i="75"/>
  <c r="T268" i="75"/>
  <c r="T258" i="75"/>
  <c r="R255" i="75"/>
  <c r="T218" i="75"/>
  <c r="T216" i="75"/>
  <c r="R214" i="75"/>
  <c r="R199" i="75"/>
  <c r="P196" i="75"/>
  <c r="P141" i="75"/>
  <c r="P140" i="75"/>
  <c r="P139" i="75"/>
  <c r="P138" i="75"/>
  <c r="P117" i="75"/>
  <c r="R89" i="75"/>
  <c r="T40" i="75"/>
  <c r="P256" i="75"/>
  <c r="S241" i="75"/>
  <c r="P228" i="75"/>
  <c r="U223" i="75"/>
  <c r="R192" i="75"/>
  <c r="T189" i="75"/>
  <c r="R176" i="75"/>
  <c r="U175" i="75"/>
  <c r="U153" i="75"/>
  <c r="R133" i="75"/>
  <c r="S132" i="75"/>
  <c r="R121" i="75"/>
  <c r="R105" i="75"/>
  <c r="T71" i="75"/>
  <c r="R42" i="75"/>
  <c r="R215" i="75"/>
  <c r="R41" i="75"/>
  <c r="T224" i="75"/>
  <c r="U158" i="75"/>
  <c r="U190" i="75"/>
  <c r="U183" i="75"/>
  <c r="U182" i="75"/>
  <c r="R246" i="75"/>
  <c r="R245" i="75"/>
  <c r="U193" i="75"/>
  <c r="U192" i="75"/>
  <c r="T184" i="75"/>
  <c r="N127" i="75"/>
  <c r="R127" i="75"/>
  <c r="R126" i="75"/>
  <c r="P113" i="75"/>
  <c r="R90" i="75"/>
  <c r="P88" i="75"/>
  <c r="U259" i="75"/>
  <c r="R250" i="75"/>
  <c r="R236" i="75"/>
  <c r="P198" i="75"/>
  <c r="T119" i="75"/>
  <c r="R115" i="75"/>
  <c r="O267" i="75"/>
  <c r="P258" i="75"/>
  <c r="S231" i="75"/>
  <c r="S228" i="75"/>
  <c r="U203" i="75"/>
  <c r="S193" i="75"/>
  <c r="S192" i="75"/>
  <c r="R191" i="75"/>
  <c r="T185" i="75"/>
  <c r="P180" i="75"/>
  <c r="P162" i="75"/>
  <c r="U155" i="75"/>
  <c r="T146" i="75"/>
  <c r="U141" i="75"/>
  <c r="U140" i="75"/>
  <c r="P135" i="75"/>
  <c r="P128" i="75"/>
  <c r="P127" i="75"/>
  <c r="P126" i="75"/>
  <c r="T121" i="75"/>
  <c r="R117" i="75"/>
  <c r="P83" i="75"/>
  <c r="U77" i="75"/>
  <c r="P71" i="75"/>
  <c r="Q67" i="75"/>
  <c r="U56" i="75"/>
  <c r="U174" i="75"/>
  <c r="R168" i="75"/>
  <c r="S159" i="75"/>
  <c r="T158" i="75"/>
  <c r="S154" i="75"/>
  <c r="R138" i="75"/>
  <c r="T123" i="75"/>
  <c r="P119" i="75"/>
  <c r="P95" i="75"/>
  <c r="R86" i="75"/>
  <c r="S44" i="75"/>
  <c r="T27" i="75"/>
  <c r="U267" i="75"/>
  <c r="U261" i="75"/>
  <c r="U256" i="75"/>
  <c r="R253" i="75"/>
  <c r="N246" i="75"/>
  <c r="P241" i="75"/>
  <c r="T223" i="75"/>
  <c r="U201" i="75"/>
  <c r="U200" i="75"/>
  <c r="R189" i="75"/>
  <c r="T188" i="75"/>
  <c r="U187" i="75"/>
  <c r="N180" i="75"/>
  <c r="U177" i="75"/>
  <c r="T174" i="75"/>
  <c r="U173" i="75"/>
  <c r="S171" i="75"/>
  <c r="S158" i="75"/>
  <c r="R153" i="75"/>
  <c r="R152" i="75"/>
  <c r="P146" i="75"/>
  <c r="U144" i="75"/>
  <c r="P121" i="75"/>
  <c r="P102" i="75"/>
  <c r="S97" i="75"/>
  <c r="P66" i="75"/>
  <c r="N41" i="75"/>
  <c r="T36" i="75"/>
  <c r="P14" i="75"/>
  <c r="P8" i="75"/>
  <c r="Q62" i="75"/>
  <c r="R43" i="75"/>
  <c r="N27" i="75"/>
  <c r="R27" i="75"/>
  <c r="U72" i="75"/>
  <c r="U64" i="75"/>
  <c r="P61" i="75"/>
  <c r="N28" i="75"/>
  <c r="R28" i="75"/>
  <c r="Q27" i="75"/>
  <c r="R157" i="75"/>
  <c r="T88" i="75"/>
  <c r="U79" i="75"/>
  <c r="U273" i="75"/>
  <c r="U272" i="75"/>
  <c r="U268" i="75"/>
  <c r="U258" i="75"/>
  <c r="R256" i="75"/>
  <c r="S247" i="75"/>
  <c r="U246" i="75"/>
  <c r="U245" i="75"/>
  <c r="R243" i="75"/>
  <c r="N228" i="75"/>
  <c r="S222" i="75"/>
  <c r="P214" i="75"/>
  <c r="R200" i="75"/>
  <c r="U180" i="75"/>
  <c r="N170" i="75"/>
  <c r="U162" i="75"/>
  <c r="N138" i="75"/>
  <c r="U135" i="75"/>
  <c r="S133" i="75"/>
  <c r="T129" i="75"/>
  <c r="U128" i="75"/>
  <c r="U127" i="75"/>
  <c r="R111" i="75"/>
  <c r="S105" i="75"/>
  <c r="P97" i="75"/>
  <c r="T89" i="75"/>
  <c r="U83" i="75"/>
  <c r="T79" i="75"/>
  <c r="P43" i="75"/>
  <c r="U40" i="75"/>
  <c r="T31" i="75"/>
  <c r="R29" i="75"/>
  <c r="P12" i="75"/>
  <c r="R180" i="75"/>
  <c r="N161" i="75"/>
  <c r="R161" i="75"/>
  <c r="P99" i="75"/>
  <c r="S49" i="75"/>
  <c r="R40" i="75"/>
  <c r="U270" i="75"/>
  <c r="O266" i="75"/>
  <c r="S229" i="75"/>
  <c r="T228" i="75"/>
  <c r="T193" i="75"/>
  <c r="S191" i="75"/>
  <c r="U185" i="75"/>
  <c r="U164" i="75"/>
  <c r="P82" i="75"/>
  <c r="R67" i="75"/>
  <c r="U66" i="75"/>
  <c r="R54" i="75"/>
  <c r="P41" i="75"/>
  <c r="R39" i="75"/>
  <c r="R38" i="75"/>
  <c r="S15" i="75"/>
  <c r="S99" i="75"/>
  <c r="T248" i="75"/>
  <c r="U284" i="75"/>
  <c r="U282" i="75"/>
  <c r="U275" i="75"/>
  <c r="U274" i="75"/>
  <c r="U121" i="75"/>
  <c r="S223" i="75"/>
  <c r="T80" i="75"/>
  <c r="U283" i="75"/>
  <c r="T200" i="75"/>
  <c r="S23" i="75"/>
  <c r="U276" i="75"/>
  <c r="U277" i="75"/>
  <c r="T241" i="75"/>
  <c r="T67" i="75"/>
  <c r="P148" i="75"/>
  <c r="T260" i="75"/>
  <c r="S256" i="75"/>
  <c r="S248" i="75"/>
  <c r="T226" i="75"/>
  <c r="T173" i="75"/>
  <c r="U102" i="75"/>
  <c r="P30" i="75"/>
  <c r="S35" i="75"/>
  <c r="U33" i="75"/>
  <c r="S266" i="75"/>
  <c r="U119" i="75"/>
  <c r="R266" i="75"/>
  <c r="R260" i="75"/>
  <c r="R173" i="75"/>
  <c r="S61" i="75"/>
  <c r="T54" i="75"/>
  <c r="S219" i="75"/>
  <c r="S113" i="75"/>
  <c r="T72" i="75"/>
  <c r="T64" i="75"/>
  <c r="T264" i="75"/>
  <c r="S129" i="75"/>
  <c r="T102" i="75"/>
  <c r="T270" i="75"/>
  <c r="R270" i="75"/>
  <c r="S209" i="75"/>
  <c r="T192" i="75"/>
  <c r="T131" i="75"/>
  <c r="T42" i="75"/>
  <c r="U241" i="75"/>
  <c r="R196" i="75"/>
  <c r="R182" i="75"/>
  <c r="T208" i="75"/>
  <c r="U115" i="75"/>
  <c r="R83" i="75"/>
  <c r="U27" i="75"/>
  <c r="T97" i="75"/>
  <c r="R241" i="75"/>
  <c r="R123" i="75"/>
  <c r="U117" i="75"/>
  <c r="S22" i="75"/>
  <c r="R222" i="75"/>
  <c r="U29" i="75"/>
  <c r="S18" i="75"/>
  <c r="S21" i="75"/>
  <c r="S234" i="75"/>
  <c r="S200" i="75"/>
  <c r="T198" i="75"/>
  <c r="P112" i="75"/>
  <c r="R64" i="75"/>
  <c r="T59" i="75"/>
  <c r="S19" i="75"/>
  <c r="U230" i="75"/>
  <c r="T164" i="75"/>
  <c r="U111" i="75"/>
  <c r="T86" i="75"/>
  <c r="Y285" i="75"/>
  <c r="P231" i="75"/>
  <c r="T217" i="75"/>
  <c r="U205" i="75"/>
  <c r="S86" i="75"/>
  <c r="U82" i="75"/>
  <c r="S80" i="75"/>
  <c r="S71" i="75"/>
  <c r="R59" i="75"/>
  <c r="U15" i="75"/>
  <c r="U186" i="75"/>
  <c r="S184" i="75"/>
  <c r="U253" i="75"/>
  <c r="S198" i="75"/>
  <c r="R226" i="75"/>
  <c r="S217" i="75"/>
  <c r="U215" i="75"/>
  <c r="T205" i="75"/>
  <c r="U146" i="75"/>
  <c r="T82" i="75"/>
  <c r="R71" i="75"/>
  <c r="U17" i="75"/>
  <c r="U16" i="75"/>
  <c r="T15" i="75"/>
  <c r="T256" i="75"/>
  <c r="U238" i="75"/>
  <c r="S232" i="75"/>
  <c r="U219" i="75"/>
  <c r="S123" i="75"/>
  <c r="T113" i="75"/>
  <c r="T95" i="75"/>
  <c r="S82" i="75"/>
  <c r="R15" i="75"/>
  <c r="R269" i="75"/>
  <c r="R143" i="75"/>
  <c r="R125" i="75"/>
  <c r="R216" i="75"/>
  <c r="T196" i="75"/>
  <c r="R135" i="75"/>
  <c r="S91" i="75"/>
  <c r="S220" i="75"/>
  <c r="R229" i="75"/>
  <c r="T202" i="75"/>
  <c r="S155" i="75"/>
  <c r="R75" i="75"/>
  <c r="S69" i="75"/>
  <c r="R202" i="75"/>
  <c r="T222" i="75"/>
  <c r="T41" i="75"/>
  <c r="S203" i="75"/>
  <c r="S162" i="75"/>
  <c r="T39" i="75"/>
  <c r="R91" i="75"/>
  <c r="R57" i="75"/>
  <c r="S24" i="75"/>
  <c r="P215" i="76"/>
  <c r="S156" i="75"/>
  <c r="T154" i="75"/>
  <c r="S130" i="75"/>
  <c r="R62" i="75"/>
  <c r="U280" i="75"/>
  <c r="S178" i="75"/>
  <c r="T273" i="75"/>
  <c r="AF285" i="75"/>
  <c r="R235" i="75"/>
  <c r="U221" i="75"/>
  <c r="R132" i="75"/>
  <c r="P33" i="75"/>
  <c r="S273" i="75"/>
  <c r="T140" i="75"/>
  <c r="T128" i="75"/>
  <c r="T56" i="75"/>
  <c r="U279" i="75"/>
  <c r="T263" i="75"/>
  <c r="U260" i="75"/>
  <c r="T231" i="75"/>
  <c r="U220" i="75"/>
  <c r="T199" i="75"/>
  <c r="U159" i="75"/>
  <c r="S119" i="75"/>
  <c r="S117" i="75"/>
  <c r="S115" i="75"/>
  <c r="R74" i="75"/>
  <c r="S66" i="75"/>
  <c r="U63" i="75"/>
  <c r="U32" i="75"/>
  <c r="P31" i="75"/>
  <c r="P29" i="75"/>
  <c r="T16" i="75"/>
  <c r="U281" i="75"/>
  <c r="S186" i="75"/>
  <c r="U181" i="75"/>
  <c r="R51" i="75"/>
  <c r="U231" i="75"/>
  <c r="U218" i="75"/>
  <c r="U197" i="75"/>
  <c r="T66" i="75"/>
  <c r="P284" i="75"/>
  <c r="S253" i="75"/>
  <c r="U239" i="75"/>
  <c r="T176" i="75"/>
  <c r="P283" i="75"/>
  <c r="U278" i="75"/>
  <c r="S267" i="75"/>
  <c r="S263" i="75"/>
  <c r="S258" i="75"/>
  <c r="S218" i="75"/>
  <c r="S199" i="75"/>
  <c r="S185" i="75"/>
  <c r="S176" i="75"/>
  <c r="U170" i="75"/>
  <c r="T159" i="75"/>
  <c r="U152" i="75"/>
  <c r="T144" i="75"/>
  <c r="U138" i="75"/>
  <c r="R107" i="75"/>
  <c r="S81" i="75"/>
  <c r="S79" i="75"/>
  <c r="T61" i="75"/>
  <c r="R52" i="75"/>
  <c r="T32" i="75"/>
  <c r="R31" i="75"/>
  <c r="U28" i="75"/>
  <c r="S20" i="75"/>
  <c r="P278" i="75"/>
  <c r="P265" i="75"/>
  <c r="P259" i="75"/>
  <c r="N255" i="75"/>
  <c r="BE285" i="75"/>
  <c r="AE285" i="75"/>
  <c r="P225" i="75"/>
  <c r="P282" i="75"/>
  <c r="P280" i="75"/>
  <c r="P275" i="75"/>
  <c r="Q262" i="75"/>
  <c r="Q272" i="75"/>
  <c r="P255" i="75"/>
  <c r="P277" i="75"/>
  <c r="L265" i="75"/>
  <c r="U265" i="75" s="1"/>
  <c r="I265" i="75"/>
  <c r="R265" i="75" s="1"/>
  <c r="J265" i="75"/>
  <c r="S265" i="75" s="1"/>
  <c r="K265" i="75"/>
  <c r="T265" i="75" s="1"/>
  <c r="H265" i="75"/>
  <c r="AP265" i="75"/>
  <c r="P251" i="75"/>
  <c r="AG285" i="75"/>
  <c r="Z285" i="75"/>
  <c r="H252" i="75"/>
  <c r="I252" i="75"/>
  <c r="R252" i="75" s="1"/>
  <c r="J252" i="75"/>
  <c r="S252" i="75" s="1"/>
  <c r="K252" i="75"/>
  <c r="T252" i="75" s="1"/>
  <c r="L252" i="75"/>
  <c r="U252" i="75" s="1"/>
  <c r="G252" i="75"/>
  <c r="AP252" i="75"/>
  <c r="N230" i="75"/>
  <c r="P230" i="75"/>
  <c r="AB285" i="75"/>
  <c r="P257" i="75"/>
  <c r="AP254" i="75"/>
  <c r="I272" i="75"/>
  <c r="R272" i="75" s="1"/>
  <c r="J269" i="75"/>
  <c r="S269" i="75" s="1"/>
  <c r="G268" i="75"/>
  <c r="K266" i="75"/>
  <c r="T266" i="75" s="1"/>
  <c r="I262" i="75"/>
  <c r="R262" i="75" s="1"/>
  <c r="H259" i="75"/>
  <c r="J242" i="75"/>
  <c r="S242" i="75" s="1"/>
  <c r="J238" i="75"/>
  <c r="S238" i="75" s="1"/>
  <c r="AP238" i="75"/>
  <c r="K238" i="75"/>
  <c r="T238" i="75" s="1"/>
  <c r="K234" i="75"/>
  <c r="T234" i="75" s="1"/>
  <c r="L234" i="75"/>
  <c r="U234" i="75" s="1"/>
  <c r="G249" i="75"/>
  <c r="P249" i="75" s="1"/>
  <c r="K249" i="75"/>
  <c r="T249" i="75" s="1"/>
  <c r="K244" i="75"/>
  <c r="T244" i="75" s="1"/>
  <c r="L244" i="75"/>
  <c r="U244" i="75" s="1"/>
  <c r="R230" i="75"/>
  <c r="G272" i="75"/>
  <c r="P272" i="75" s="1"/>
  <c r="G262" i="75"/>
  <c r="J237" i="75"/>
  <c r="S237" i="75" s="1"/>
  <c r="AP237" i="75"/>
  <c r="K237" i="75"/>
  <c r="T237" i="75" s="1"/>
  <c r="L233" i="75"/>
  <c r="U233" i="75" s="1"/>
  <c r="G233" i="75"/>
  <c r="J225" i="75"/>
  <c r="S225" i="75" s="1"/>
  <c r="AP225" i="75"/>
  <c r="I225" i="75"/>
  <c r="R225" i="75" s="1"/>
  <c r="K225" i="75"/>
  <c r="T225" i="75" s="1"/>
  <c r="L225" i="75"/>
  <c r="U225" i="75" s="1"/>
  <c r="P221" i="75"/>
  <c r="L254" i="75"/>
  <c r="U254" i="75" s="1"/>
  <c r="N253" i="75"/>
  <c r="J251" i="75"/>
  <c r="S251" i="75" s="1"/>
  <c r="R247" i="75"/>
  <c r="J244" i="75"/>
  <c r="S244" i="75" s="1"/>
  <c r="L243" i="75"/>
  <c r="U243" i="75" s="1"/>
  <c r="G243" i="75"/>
  <c r="I240" i="75"/>
  <c r="R240" i="75" s="1"/>
  <c r="J240" i="75"/>
  <c r="L240" i="75"/>
  <c r="U240" i="75" s="1"/>
  <c r="AP240" i="75"/>
  <c r="I238" i="75"/>
  <c r="R238" i="75" s="1"/>
  <c r="I234" i="75"/>
  <c r="R234" i="75" s="1"/>
  <c r="N229" i="75"/>
  <c r="R223" i="75"/>
  <c r="P220" i="75"/>
  <c r="T220" i="75"/>
  <c r="K284" i="75"/>
  <c r="T284" i="75" s="1"/>
  <c r="K283" i="75"/>
  <c r="T283" i="75" s="1"/>
  <c r="K282" i="75"/>
  <c r="T282" i="75" s="1"/>
  <c r="K281" i="75"/>
  <c r="T281" i="75" s="1"/>
  <c r="K280" i="75"/>
  <c r="T280" i="75" s="1"/>
  <c r="K279" i="75"/>
  <c r="T279" i="75" s="1"/>
  <c r="K278" i="75"/>
  <c r="T278" i="75" s="1"/>
  <c r="K277" i="75"/>
  <c r="T277" i="75" s="1"/>
  <c r="K276" i="75"/>
  <c r="T276" i="75" s="1"/>
  <c r="K275" i="75"/>
  <c r="T275" i="75" s="1"/>
  <c r="Q269" i="75"/>
  <c r="G266" i="75"/>
  <c r="K254" i="75"/>
  <c r="T254" i="75" s="1"/>
  <c r="AP253" i="75"/>
  <c r="I251" i="75"/>
  <c r="N251" i="75" s="1"/>
  <c r="T250" i="75"/>
  <c r="I244" i="75"/>
  <c r="R244" i="75" s="1"/>
  <c r="H238" i="75"/>
  <c r="L237" i="75"/>
  <c r="U237" i="75" s="1"/>
  <c r="J236" i="75"/>
  <c r="S236" i="75" s="1"/>
  <c r="AP236" i="75"/>
  <c r="K236" i="75"/>
  <c r="T236" i="75" s="1"/>
  <c r="P236" i="75"/>
  <c r="K233" i="75"/>
  <c r="T233" i="75" s="1"/>
  <c r="AP284" i="75"/>
  <c r="J284" i="75"/>
  <c r="S284" i="75" s="1"/>
  <c r="AP283" i="75"/>
  <c r="J283" i="75"/>
  <c r="S283" i="75" s="1"/>
  <c r="AP282" i="75"/>
  <c r="J282" i="75"/>
  <c r="S282" i="75" s="1"/>
  <c r="AP281" i="75"/>
  <c r="J281" i="75"/>
  <c r="S281" i="75" s="1"/>
  <c r="AP280" i="75"/>
  <c r="J280" i="75"/>
  <c r="S280" i="75" s="1"/>
  <c r="AP279" i="75"/>
  <c r="J279" i="75"/>
  <c r="S279" i="75" s="1"/>
  <c r="AP278" i="75"/>
  <c r="J278" i="75"/>
  <c r="S278" i="75" s="1"/>
  <c r="AP277" i="75"/>
  <c r="J277" i="75"/>
  <c r="S277" i="75" s="1"/>
  <c r="AP276" i="75"/>
  <c r="J276" i="75"/>
  <c r="S276" i="75" s="1"/>
  <c r="AP275" i="75"/>
  <c r="J275" i="75"/>
  <c r="S275" i="75" s="1"/>
  <c r="AP274" i="75"/>
  <c r="J274" i="75"/>
  <c r="S274" i="75" s="1"/>
  <c r="G273" i="75"/>
  <c r="P273" i="75" s="1"/>
  <c r="K271" i="75"/>
  <c r="T271" i="75" s="1"/>
  <c r="AP270" i="75"/>
  <c r="H270" i="75"/>
  <c r="O270" i="75" s="1"/>
  <c r="I267" i="75"/>
  <c r="R267" i="75" s="1"/>
  <c r="J264" i="75"/>
  <c r="G263" i="75"/>
  <c r="P263" i="75" s="1"/>
  <c r="K261" i="75"/>
  <c r="T261" i="75" s="1"/>
  <c r="AP260" i="75"/>
  <c r="J254" i="75"/>
  <c r="S254" i="75" s="1"/>
  <c r="L249" i="75"/>
  <c r="U249" i="75" s="1"/>
  <c r="K243" i="75"/>
  <c r="T243" i="75" s="1"/>
  <c r="G238" i="75"/>
  <c r="I237" i="75"/>
  <c r="R237" i="75" s="1"/>
  <c r="G234" i="75"/>
  <c r="P234" i="75" s="1"/>
  <c r="J233" i="75"/>
  <c r="S233" i="75" s="1"/>
  <c r="P222" i="75"/>
  <c r="G269" i="75"/>
  <c r="AD285" i="75"/>
  <c r="I284" i="75"/>
  <c r="R284" i="75" s="1"/>
  <c r="I283" i="75"/>
  <c r="I282" i="75"/>
  <c r="R282" i="75" s="1"/>
  <c r="I281" i="75"/>
  <c r="I280" i="75"/>
  <c r="R280" i="75" s="1"/>
  <c r="I279" i="75"/>
  <c r="I278" i="75"/>
  <c r="R278" i="75" s="1"/>
  <c r="I277" i="75"/>
  <c r="I276" i="75"/>
  <c r="I275" i="75"/>
  <c r="R275" i="75" s="1"/>
  <c r="I274" i="75"/>
  <c r="G270" i="75"/>
  <c r="I254" i="75"/>
  <c r="R254" i="75" s="1"/>
  <c r="AP251" i="75"/>
  <c r="N250" i="75"/>
  <c r="J249" i="75"/>
  <c r="S249" i="75" s="1"/>
  <c r="G248" i="75"/>
  <c r="P248" i="75" s="1"/>
  <c r="L248" i="75"/>
  <c r="U248" i="75" s="1"/>
  <c r="T246" i="75"/>
  <c r="G244" i="75"/>
  <c r="J243" i="75"/>
  <c r="S243" i="75" s="1"/>
  <c r="AP242" i="75"/>
  <c r="N241" i="75"/>
  <c r="P240" i="75"/>
  <c r="L236" i="75"/>
  <c r="U236" i="75" s="1"/>
  <c r="J235" i="75"/>
  <c r="AP235" i="75"/>
  <c r="K235" i="75"/>
  <c r="T235" i="75" s="1"/>
  <c r="P235" i="75"/>
  <c r="I233" i="75"/>
  <c r="R233" i="75" s="1"/>
  <c r="G260" i="75"/>
  <c r="AC285" i="75"/>
  <c r="H276" i="75"/>
  <c r="J268" i="75"/>
  <c r="S268" i="75" s="1"/>
  <c r="I261" i="75"/>
  <c r="R261" i="75" s="1"/>
  <c r="K259" i="75"/>
  <c r="T259" i="75" s="1"/>
  <c r="K257" i="75"/>
  <c r="T257" i="75" s="1"/>
  <c r="I249" i="75"/>
  <c r="R249" i="75" s="1"/>
  <c r="G237" i="75"/>
  <c r="N222" i="75"/>
  <c r="H280" i="75"/>
  <c r="O280" i="75" s="1"/>
  <c r="H274" i="75"/>
  <c r="I271" i="75"/>
  <c r="R271" i="75" s="1"/>
  <c r="G267" i="75"/>
  <c r="K272" i="75"/>
  <c r="T272" i="75" s="1"/>
  <c r="AP271" i="75"/>
  <c r="I268" i="75"/>
  <c r="R268" i="75" s="1"/>
  <c r="G264" i="75"/>
  <c r="P264" i="75" s="1"/>
  <c r="K262" i="75"/>
  <c r="T262" i="75" s="1"/>
  <c r="AP261" i="75"/>
  <c r="H261" i="75"/>
  <c r="O261" i="75" s="1"/>
  <c r="J259" i="75"/>
  <c r="S259" i="75" s="1"/>
  <c r="J257" i="75"/>
  <c r="S257" i="75" s="1"/>
  <c r="J255" i="75"/>
  <c r="S255" i="75" s="1"/>
  <c r="G254" i="75"/>
  <c r="P250" i="75"/>
  <c r="L250" i="75"/>
  <c r="U250" i="75" s="1"/>
  <c r="R248" i="75"/>
  <c r="J245" i="75"/>
  <c r="S245" i="75" s="1"/>
  <c r="AP245" i="75"/>
  <c r="K245" i="75"/>
  <c r="N245" i="75" s="1"/>
  <c r="P245" i="75"/>
  <c r="L242" i="75"/>
  <c r="U242" i="75" s="1"/>
  <c r="J239" i="75"/>
  <c r="AP239" i="75"/>
  <c r="K239" i="75"/>
  <c r="N239" i="75" s="1"/>
  <c r="P239" i="75"/>
  <c r="L235" i="75"/>
  <c r="U235" i="75" s="1"/>
  <c r="R232" i="75"/>
  <c r="K232" i="75"/>
  <c r="T232" i="75" s="1"/>
  <c r="R228" i="75"/>
  <c r="AP221" i="75"/>
  <c r="I221" i="75"/>
  <c r="R221" i="75" s="1"/>
  <c r="J221" i="75"/>
  <c r="S221" i="75" s="1"/>
  <c r="K221" i="75"/>
  <c r="T221" i="75" s="1"/>
  <c r="AA285" i="75"/>
  <c r="J272" i="75"/>
  <c r="S272" i="75" s="1"/>
  <c r="G271" i="75"/>
  <c r="K269" i="75"/>
  <c r="T269" i="75" s="1"/>
  <c r="AP268" i="75"/>
  <c r="H268" i="75"/>
  <c r="J262" i="75"/>
  <c r="S262" i="75" s="1"/>
  <c r="G261" i="75"/>
  <c r="I259" i="75"/>
  <c r="R259" i="75" s="1"/>
  <c r="I257" i="75"/>
  <c r="R257" i="75" s="1"/>
  <c r="R242" i="75"/>
  <c r="K242" i="75"/>
  <c r="AP234" i="75"/>
  <c r="J230" i="75"/>
  <c r="S230" i="75" s="1"/>
  <c r="AP230" i="75"/>
  <c r="T230" i="75"/>
  <c r="G227" i="75"/>
  <c r="I227" i="75"/>
  <c r="R227" i="75" s="1"/>
  <c r="AP227" i="75"/>
  <c r="J227" i="75"/>
  <c r="S227" i="75" s="1"/>
  <c r="L227" i="75"/>
  <c r="U227" i="75" s="1"/>
  <c r="T227" i="75"/>
  <c r="T219" i="75"/>
  <c r="G224" i="75"/>
  <c r="J213" i="75"/>
  <c r="S213" i="75" s="1"/>
  <c r="AP213" i="75"/>
  <c r="K213" i="75"/>
  <c r="T213" i="75" s="1"/>
  <c r="L213" i="75"/>
  <c r="U213" i="75" s="1"/>
  <c r="P207" i="75"/>
  <c r="G204" i="75"/>
  <c r="J204" i="75"/>
  <c r="S204" i="75" s="1"/>
  <c r="AP204" i="75"/>
  <c r="P206" i="75"/>
  <c r="N182" i="75"/>
  <c r="P182" i="75"/>
  <c r="K212" i="75"/>
  <c r="T212" i="75" s="1"/>
  <c r="L212" i="75"/>
  <c r="U212" i="75" s="1"/>
  <c r="J212" i="75"/>
  <c r="S212" i="75" s="1"/>
  <c r="L211" i="75"/>
  <c r="U211" i="75" s="1"/>
  <c r="G211" i="75"/>
  <c r="K211" i="75"/>
  <c r="T211" i="75" s="1"/>
  <c r="L204" i="75"/>
  <c r="U204" i="75" s="1"/>
  <c r="U188" i="75"/>
  <c r="I231" i="75"/>
  <c r="R231" i="75" s="1"/>
  <c r="AP220" i="75"/>
  <c r="I220" i="75"/>
  <c r="N220" i="75" s="1"/>
  <c r="AP219" i="75"/>
  <c r="I219" i="75"/>
  <c r="N219" i="75" s="1"/>
  <c r="AP218" i="75"/>
  <c r="I218" i="75"/>
  <c r="R218" i="75" s="1"/>
  <c r="G217" i="75"/>
  <c r="S216" i="75"/>
  <c r="G213" i="75"/>
  <c r="I212" i="75"/>
  <c r="R212" i="75" s="1"/>
  <c r="J211" i="75"/>
  <c r="S211" i="75" s="1"/>
  <c r="L210" i="75"/>
  <c r="U210" i="75" s="1"/>
  <c r="K204" i="75"/>
  <c r="T204" i="75" s="1"/>
  <c r="N188" i="75"/>
  <c r="N176" i="75"/>
  <c r="N174" i="75"/>
  <c r="N171" i="75"/>
  <c r="S226" i="75"/>
  <c r="I211" i="75"/>
  <c r="R211" i="75" s="1"/>
  <c r="L209" i="75"/>
  <c r="U209" i="75" s="1"/>
  <c r="I204" i="75"/>
  <c r="R204" i="75" s="1"/>
  <c r="P226" i="75"/>
  <c r="R217" i="75"/>
  <c r="G212" i="75"/>
  <c r="R210" i="75"/>
  <c r="J210" i="75"/>
  <c r="S210" i="75" s="1"/>
  <c r="K209" i="75"/>
  <c r="T209" i="75" s="1"/>
  <c r="L208" i="75"/>
  <c r="U208" i="75" s="1"/>
  <c r="AP207" i="75"/>
  <c r="P179" i="75"/>
  <c r="R178" i="75"/>
  <c r="J169" i="75"/>
  <c r="S169" i="75" s="1"/>
  <c r="AP169" i="75"/>
  <c r="K169" i="75"/>
  <c r="T169" i="75" s="1"/>
  <c r="G169" i="75"/>
  <c r="I169" i="75"/>
  <c r="R169" i="75" s="1"/>
  <c r="L169" i="75"/>
  <c r="U169" i="75" s="1"/>
  <c r="L207" i="75"/>
  <c r="U207" i="75" s="1"/>
  <c r="AP246" i="75"/>
  <c r="J246" i="75"/>
  <c r="N226" i="75"/>
  <c r="J224" i="75"/>
  <c r="S224" i="75" s="1"/>
  <c r="G210" i="75"/>
  <c r="I209" i="75"/>
  <c r="R209" i="75" s="1"/>
  <c r="K207" i="75"/>
  <c r="T207" i="75" s="1"/>
  <c r="L206" i="75"/>
  <c r="U206" i="75" s="1"/>
  <c r="N200" i="75"/>
  <c r="P200" i="75"/>
  <c r="N199" i="75"/>
  <c r="K194" i="75"/>
  <c r="T194" i="75" s="1"/>
  <c r="AP194" i="75"/>
  <c r="I194" i="75"/>
  <c r="R194" i="75" s="1"/>
  <c r="J194" i="75"/>
  <c r="S194" i="75" s="1"/>
  <c r="L194" i="75"/>
  <c r="U194" i="75" s="1"/>
  <c r="P188" i="75"/>
  <c r="P176" i="75"/>
  <c r="I224" i="75"/>
  <c r="R224" i="75" s="1"/>
  <c r="G223" i="75"/>
  <c r="P219" i="75"/>
  <c r="G209" i="75"/>
  <c r="I208" i="75"/>
  <c r="R208" i="75" s="1"/>
  <c r="J207" i="75"/>
  <c r="S207" i="75" s="1"/>
  <c r="K206" i="75"/>
  <c r="T206" i="75" s="1"/>
  <c r="P181" i="75"/>
  <c r="G172" i="75"/>
  <c r="L172" i="75"/>
  <c r="U172" i="75" s="1"/>
  <c r="AP172" i="75"/>
  <c r="I172" i="75"/>
  <c r="R172" i="75" s="1"/>
  <c r="J172" i="75"/>
  <c r="S172" i="75" s="1"/>
  <c r="K172" i="75"/>
  <c r="T172" i="75" s="1"/>
  <c r="P229" i="75"/>
  <c r="AP224" i="75"/>
  <c r="U224" i="75"/>
  <c r="L217" i="75"/>
  <c r="G208" i="75"/>
  <c r="I207" i="75"/>
  <c r="R207" i="75" s="1"/>
  <c r="R206" i="75"/>
  <c r="J206" i="75"/>
  <c r="S206" i="75" s="1"/>
  <c r="I166" i="75"/>
  <c r="R166" i="75" s="1"/>
  <c r="AP166" i="75"/>
  <c r="K166" i="75"/>
  <c r="T166" i="75" s="1"/>
  <c r="L166" i="75"/>
  <c r="U166" i="75" s="1"/>
  <c r="G166" i="75"/>
  <c r="P166" i="75" s="1"/>
  <c r="K197" i="75"/>
  <c r="T197" i="75" s="1"/>
  <c r="J195" i="75"/>
  <c r="S195" i="75" s="1"/>
  <c r="AP195" i="75"/>
  <c r="G195" i="75"/>
  <c r="AP191" i="75"/>
  <c r="J187" i="75"/>
  <c r="S187" i="75" s="1"/>
  <c r="AP186" i="75"/>
  <c r="I186" i="75"/>
  <c r="R186" i="75" s="1"/>
  <c r="AP185" i="75"/>
  <c r="I185" i="75"/>
  <c r="R185" i="75" s="1"/>
  <c r="AP184" i="75"/>
  <c r="I184" i="75"/>
  <c r="R184" i="75" s="1"/>
  <c r="S183" i="75"/>
  <c r="G183" i="75"/>
  <c r="G175" i="75"/>
  <c r="J151" i="75"/>
  <c r="S151" i="75" s="1"/>
  <c r="AP151" i="75"/>
  <c r="K151" i="75"/>
  <c r="T151" i="75" s="1"/>
  <c r="I151" i="75"/>
  <c r="R151" i="75" s="1"/>
  <c r="G151" i="75"/>
  <c r="L151" i="75"/>
  <c r="U151" i="75" s="1"/>
  <c r="J197" i="75"/>
  <c r="S197" i="75" s="1"/>
  <c r="G191" i="75"/>
  <c r="I187" i="75"/>
  <c r="R187" i="75" s="1"/>
  <c r="S164" i="75"/>
  <c r="U133" i="75"/>
  <c r="I205" i="75"/>
  <c r="R205" i="75" s="1"/>
  <c r="AP197" i="75"/>
  <c r="I197" i="75"/>
  <c r="R197" i="75" s="1"/>
  <c r="AP187" i="75"/>
  <c r="G186" i="75"/>
  <c r="G185" i="75"/>
  <c r="P185" i="75" s="1"/>
  <c r="R183" i="75"/>
  <c r="T180" i="75"/>
  <c r="P174" i="75"/>
  <c r="G145" i="75"/>
  <c r="AP145" i="75"/>
  <c r="I145" i="75"/>
  <c r="R145" i="75" s="1"/>
  <c r="J145" i="75"/>
  <c r="S145" i="75" s="1"/>
  <c r="K145" i="75"/>
  <c r="T145" i="75" s="1"/>
  <c r="L145" i="75"/>
  <c r="U145" i="75" s="1"/>
  <c r="G197" i="75"/>
  <c r="P197" i="75" s="1"/>
  <c r="G187" i="75"/>
  <c r="P187" i="75" s="1"/>
  <c r="P184" i="75"/>
  <c r="L179" i="75"/>
  <c r="U179" i="75" s="1"/>
  <c r="J167" i="75"/>
  <c r="S167" i="75" s="1"/>
  <c r="AP167" i="75"/>
  <c r="L167" i="75"/>
  <c r="U167" i="75" s="1"/>
  <c r="G167" i="75"/>
  <c r="P167" i="75" s="1"/>
  <c r="T167" i="75"/>
  <c r="I167" i="75"/>
  <c r="R167" i="75" s="1"/>
  <c r="K215" i="75"/>
  <c r="N215" i="75" s="1"/>
  <c r="L214" i="75"/>
  <c r="U214" i="75" s="1"/>
  <c r="I203" i="75"/>
  <c r="N203" i="75" s="1"/>
  <c r="I201" i="75"/>
  <c r="R201" i="75" s="1"/>
  <c r="G192" i="75"/>
  <c r="K190" i="75"/>
  <c r="T190" i="75" s="1"/>
  <c r="I179" i="75"/>
  <c r="K178" i="75"/>
  <c r="T178" i="75" s="1"/>
  <c r="L178" i="75"/>
  <c r="U178" i="75" s="1"/>
  <c r="U165" i="75"/>
  <c r="N158" i="75"/>
  <c r="P158" i="75"/>
  <c r="AP215" i="75"/>
  <c r="J215" i="75"/>
  <c r="K214" i="75"/>
  <c r="T214" i="75" s="1"/>
  <c r="AP201" i="75"/>
  <c r="R198" i="75"/>
  <c r="I193" i="75"/>
  <c r="R193" i="75" s="1"/>
  <c r="J190" i="75"/>
  <c r="S190" i="75" s="1"/>
  <c r="G189" i="75"/>
  <c r="P189" i="75" s="1"/>
  <c r="J177" i="75"/>
  <c r="S177" i="75" s="1"/>
  <c r="N173" i="75"/>
  <c r="R171" i="75"/>
  <c r="R170" i="75"/>
  <c r="G165" i="75"/>
  <c r="I165" i="75"/>
  <c r="R165" i="75" s="1"/>
  <c r="AP165" i="75"/>
  <c r="J165" i="75"/>
  <c r="S165" i="75" s="1"/>
  <c r="K165" i="75"/>
  <c r="T165" i="75" s="1"/>
  <c r="R159" i="75"/>
  <c r="T156" i="75"/>
  <c r="U154" i="75"/>
  <c r="P103" i="75"/>
  <c r="AP214" i="75"/>
  <c r="J214" i="75"/>
  <c r="N196" i="75"/>
  <c r="L195" i="75"/>
  <c r="U195" i="75" s="1"/>
  <c r="I190" i="75"/>
  <c r="R190" i="75" s="1"/>
  <c r="K175" i="75"/>
  <c r="T175" i="75" s="1"/>
  <c r="P114" i="75"/>
  <c r="K195" i="75"/>
  <c r="T195" i="75" s="1"/>
  <c r="G193" i="75"/>
  <c r="K191" i="75"/>
  <c r="T191" i="75" s="1"/>
  <c r="AP190" i="75"/>
  <c r="L184" i="75"/>
  <c r="U184" i="75" s="1"/>
  <c r="K183" i="75"/>
  <c r="T183" i="75" s="1"/>
  <c r="I181" i="75"/>
  <c r="R181" i="75" s="1"/>
  <c r="J181" i="75"/>
  <c r="S181" i="75" s="1"/>
  <c r="AP181" i="75"/>
  <c r="T181" i="75"/>
  <c r="H177" i="75"/>
  <c r="J175" i="75"/>
  <c r="S175" i="75" s="1"/>
  <c r="P171" i="75"/>
  <c r="U163" i="75"/>
  <c r="P160" i="75"/>
  <c r="P120" i="75"/>
  <c r="P118" i="75"/>
  <c r="P116" i="75"/>
  <c r="P199" i="75"/>
  <c r="I195" i="75"/>
  <c r="R195" i="75" s="1"/>
  <c r="G190" i="75"/>
  <c r="P190" i="75" s="1"/>
  <c r="J179" i="75"/>
  <c r="S179" i="75" s="1"/>
  <c r="AP179" i="75"/>
  <c r="K179" i="75"/>
  <c r="T179" i="75" s="1"/>
  <c r="G177" i="75"/>
  <c r="I175" i="75"/>
  <c r="R175" i="75" s="1"/>
  <c r="J166" i="75"/>
  <c r="S166" i="75" s="1"/>
  <c r="I163" i="75"/>
  <c r="R163" i="75" s="1"/>
  <c r="AP163" i="75"/>
  <c r="J163" i="75"/>
  <c r="S163" i="75" s="1"/>
  <c r="T163" i="75"/>
  <c r="G163" i="75"/>
  <c r="P161" i="75"/>
  <c r="J160" i="75"/>
  <c r="I160" i="75"/>
  <c r="R160" i="75" s="1"/>
  <c r="K160" i="75"/>
  <c r="T160" i="75" s="1"/>
  <c r="L160" i="75"/>
  <c r="U160" i="75" s="1"/>
  <c r="AP160" i="75"/>
  <c r="L149" i="75"/>
  <c r="U149" i="75" s="1"/>
  <c r="AP149" i="75"/>
  <c r="G149" i="75"/>
  <c r="P149" i="75" s="1"/>
  <c r="I149" i="75"/>
  <c r="R149" i="75" s="1"/>
  <c r="J149" i="75"/>
  <c r="S149" i="75" s="1"/>
  <c r="K149" i="75"/>
  <c r="T149" i="75" s="1"/>
  <c r="P110" i="75"/>
  <c r="K98" i="75"/>
  <c r="T98" i="75" s="1"/>
  <c r="L98" i="75"/>
  <c r="U98" i="75" s="1"/>
  <c r="J98" i="75"/>
  <c r="S98" i="75" s="1"/>
  <c r="N162" i="75"/>
  <c r="L161" i="75"/>
  <c r="U161" i="75" s="1"/>
  <c r="L157" i="75"/>
  <c r="U157" i="75" s="1"/>
  <c r="T153" i="75"/>
  <c r="P153" i="75"/>
  <c r="J146" i="75"/>
  <c r="S146" i="75" s="1"/>
  <c r="L143" i="75"/>
  <c r="U143" i="75" s="1"/>
  <c r="I134" i="75"/>
  <c r="R134" i="75" s="1"/>
  <c r="G125" i="75"/>
  <c r="N123" i="75"/>
  <c r="G122" i="75"/>
  <c r="P109" i="75"/>
  <c r="L104" i="75"/>
  <c r="U104" i="75" s="1"/>
  <c r="I104" i="75"/>
  <c r="R104" i="75" s="1"/>
  <c r="J104" i="75"/>
  <c r="S104" i="75" s="1"/>
  <c r="G104" i="75"/>
  <c r="P104" i="75" s="1"/>
  <c r="K104" i="75"/>
  <c r="T104" i="75" s="1"/>
  <c r="R101" i="75"/>
  <c r="R99" i="75"/>
  <c r="N99" i="75"/>
  <c r="I98" i="75"/>
  <c r="R98" i="75" s="1"/>
  <c r="K157" i="75"/>
  <c r="T157" i="75" s="1"/>
  <c r="R155" i="75"/>
  <c r="I146" i="75"/>
  <c r="N146" i="75" s="1"/>
  <c r="R144" i="75"/>
  <c r="P143" i="75"/>
  <c r="K143" i="75"/>
  <c r="N143" i="75" s="1"/>
  <c r="N135" i="75"/>
  <c r="J107" i="75"/>
  <c r="S107" i="75" s="1"/>
  <c r="AP107" i="75"/>
  <c r="L107" i="75"/>
  <c r="U107" i="75" s="1"/>
  <c r="G98" i="75"/>
  <c r="P98" i="75" s="1"/>
  <c r="N89" i="75"/>
  <c r="I148" i="75"/>
  <c r="R148" i="75" s="1"/>
  <c r="K148" i="75"/>
  <c r="T148" i="75" s="1"/>
  <c r="S144" i="75"/>
  <c r="J143" i="75"/>
  <c r="S143" i="75" s="1"/>
  <c r="S140" i="75"/>
  <c r="U139" i="75"/>
  <c r="K132" i="75"/>
  <c r="L132" i="75"/>
  <c r="U132" i="75" s="1"/>
  <c r="K107" i="75"/>
  <c r="T107" i="75" s="1"/>
  <c r="S94" i="75"/>
  <c r="L85" i="75"/>
  <c r="U85" i="75" s="1"/>
  <c r="G85" i="75"/>
  <c r="I85" i="75"/>
  <c r="R85" i="75" s="1"/>
  <c r="K85" i="75"/>
  <c r="T85" i="75" s="1"/>
  <c r="G156" i="75"/>
  <c r="P156" i="75" s="1"/>
  <c r="I156" i="75"/>
  <c r="R156" i="75" s="1"/>
  <c r="K150" i="75"/>
  <c r="T150" i="75" s="1"/>
  <c r="L150" i="75"/>
  <c r="U150" i="75" s="1"/>
  <c r="AP150" i="75"/>
  <c r="G142" i="75"/>
  <c r="L142" i="75"/>
  <c r="U142" i="75" s="1"/>
  <c r="J137" i="75"/>
  <c r="S137" i="75" s="1"/>
  <c r="AP137" i="75"/>
  <c r="K137" i="75"/>
  <c r="T137" i="75" s="1"/>
  <c r="L137" i="75"/>
  <c r="U137" i="75" s="1"/>
  <c r="K106" i="75"/>
  <c r="T106" i="75" s="1"/>
  <c r="I106" i="75"/>
  <c r="R106" i="75" s="1"/>
  <c r="J106" i="75"/>
  <c r="S106" i="75" s="1"/>
  <c r="L106" i="75"/>
  <c r="U106" i="75" s="1"/>
  <c r="J93" i="75"/>
  <c r="S93" i="75" s="1"/>
  <c r="AP93" i="75"/>
  <c r="G93" i="75"/>
  <c r="I93" i="75"/>
  <c r="R93" i="75" s="1"/>
  <c r="K93" i="75"/>
  <c r="T93" i="75" s="1"/>
  <c r="L93" i="75"/>
  <c r="U93" i="75" s="1"/>
  <c r="S85" i="75"/>
  <c r="AP180" i="75"/>
  <c r="J180" i="75"/>
  <c r="AP170" i="75"/>
  <c r="J170" i="75"/>
  <c r="L168" i="75"/>
  <c r="G164" i="75"/>
  <c r="N159" i="75"/>
  <c r="G157" i="75"/>
  <c r="T152" i="75"/>
  <c r="L148" i="75"/>
  <c r="U148" i="75" s="1"/>
  <c r="L147" i="75"/>
  <c r="U147" i="75" s="1"/>
  <c r="P137" i="75"/>
  <c r="I131" i="75"/>
  <c r="R131" i="75" s="1"/>
  <c r="J131" i="75"/>
  <c r="S131" i="75" s="1"/>
  <c r="L131" i="75"/>
  <c r="U131" i="75" s="1"/>
  <c r="J108" i="75"/>
  <c r="S108" i="75" s="1"/>
  <c r="AP108" i="75"/>
  <c r="I108" i="75"/>
  <c r="R108" i="75" s="1"/>
  <c r="G108" i="75"/>
  <c r="K108" i="75"/>
  <c r="T108" i="75" s="1"/>
  <c r="L108" i="75"/>
  <c r="U108" i="75" s="1"/>
  <c r="G106" i="75"/>
  <c r="P106" i="75" s="1"/>
  <c r="N105" i="75"/>
  <c r="P105" i="75"/>
  <c r="K168" i="75"/>
  <c r="T168" i="75" s="1"/>
  <c r="AP161" i="75"/>
  <c r="AP157" i="75"/>
  <c r="R150" i="75"/>
  <c r="K147" i="75"/>
  <c r="T147" i="75" s="1"/>
  <c r="R142" i="75"/>
  <c r="K136" i="75"/>
  <c r="T136" i="75" s="1"/>
  <c r="L136" i="75"/>
  <c r="U136" i="75" s="1"/>
  <c r="AP136" i="75"/>
  <c r="G136" i="75"/>
  <c r="P136" i="75" s="1"/>
  <c r="I136" i="75"/>
  <c r="R136" i="75" s="1"/>
  <c r="U130" i="75"/>
  <c r="G107" i="75"/>
  <c r="P107" i="75" s="1"/>
  <c r="P90" i="75"/>
  <c r="P89" i="75"/>
  <c r="U86" i="75"/>
  <c r="R164" i="75"/>
  <c r="J147" i="75"/>
  <c r="S147" i="75" s="1"/>
  <c r="AP143" i="75"/>
  <c r="K142" i="75"/>
  <c r="T142" i="75" s="1"/>
  <c r="I137" i="75"/>
  <c r="R137" i="75" s="1"/>
  <c r="G130" i="75"/>
  <c r="P130" i="75" s="1"/>
  <c r="AP130" i="75"/>
  <c r="I130" i="75"/>
  <c r="R130" i="75" s="1"/>
  <c r="K130" i="75"/>
  <c r="T130" i="75" s="1"/>
  <c r="I112" i="75"/>
  <c r="R112" i="75" s="1"/>
  <c r="J112" i="75"/>
  <c r="S112" i="75" s="1"/>
  <c r="K112" i="75"/>
  <c r="T112" i="75" s="1"/>
  <c r="L112" i="75"/>
  <c r="U112" i="75" s="1"/>
  <c r="I110" i="75"/>
  <c r="R110" i="75" s="1"/>
  <c r="K110" i="75"/>
  <c r="T110" i="75" s="1"/>
  <c r="L110" i="75"/>
  <c r="U110" i="75" s="1"/>
  <c r="L156" i="75"/>
  <c r="U156" i="75" s="1"/>
  <c r="J150" i="75"/>
  <c r="S150" i="75" s="1"/>
  <c r="P147" i="75"/>
  <c r="I147" i="75"/>
  <c r="R147" i="75" s="1"/>
  <c r="J142" i="75"/>
  <c r="S142" i="75" s="1"/>
  <c r="J136" i="75"/>
  <c r="S136" i="75" s="1"/>
  <c r="N132" i="75"/>
  <c r="P132" i="75"/>
  <c r="K125" i="75"/>
  <c r="T125" i="75" s="1"/>
  <c r="L125" i="75"/>
  <c r="U125" i="75" s="1"/>
  <c r="J125" i="75"/>
  <c r="S125" i="75" s="1"/>
  <c r="K124" i="75"/>
  <c r="T124" i="75" s="1"/>
  <c r="L124" i="75"/>
  <c r="AP124" i="75"/>
  <c r="G124" i="75"/>
  <c r="H124" i="75"/>
  <c r="I124" i="75"/>
  <c r="R124" i="75" s="1"/>
  <c r="I120" i="75"/>
  <c r="J120" i="75"/>
  <c r="S120" i="75" s="1"/>
  <c r="K120" i="75"/>
  <c r="T120" i="75" s="1"/>
  <c r="L120" i="75"/>
  <c r="U120" i="75" s="1"/>
  <c r="I118" i="75"/>
  <c r="R118" i="75" s="1"/>
  <c r="J118" i="75"/>
  <c r="S118" i="75" s="1"/>
  <c r="K118" i="75"/>
  <c r="T118" i="75" s="1"/>
  <c r="L118" i="75"/>
  <c r="U118" i="75" s="1"/>
  <c r="I116" i="75"/>
  <c r="J116" i="75"/>
  <c r="S116" i="75" s="1"/>
  <c r="K116" i="75"/>
  <c r="T116" i="75" s="1"/>
  <c r="L116" i="75"/>
  <c r="U116" i="75" s="1"/>
  <c r="I114" i="75"/>
  <c r="J114" i="75"/>
  <c r="S114" i="75" s="1"/>
  <c r="K114" i="75"/>
  <c r="T114" i="75" s="1"/>
  <c r="L114" i="75"/>
  <c r="U114" i="75" s="1"/>
  <c r="T99" i="75"/>
  <c r="L134" i="75"/>
  <c r="U134" i="75" s="1"/>
  <c r="G134" i="75"/>
  <c r="J134" i="75"/>
  <c r="S134" i="75" s="1"/>
  <c r="T134" i="75"/>
  <c r="I122" i="75"/>
  <c r="R122" i="75" s="1"/>
  <c r="J122" i="75"/>
  <c r="S122" i="75" s="1"/>
  <c r="K122" i="75"/>
  <c r="T122" i="75" s="1"/>
  <c r="L122" i="75"/>
  <c r="U122" i="75" s="1"/>
  <c r="AP103" i="75"/>
  <c r="I103" i="75"/>
  <c r="R103" i="75" s="1"/>
  <c r="K103" i="75"/>
  <c r="T103" i="75" s="1"/>
  <c r="L103" i="75"/>
  <c r="U103" i="75" s="1"/>
  <c r="G101" i="75"/>
  <c r="J101" i="75"/>
  <c r="S101" i="75" s="1"/>
  <c r="K101" i="75"/>
  <c r="T101" i="75" s="1"/>
  <c r="L101" i="75"/>
  <c r="U101" i="75" s="1"/>
  <c r="G100" i="75"/>
  <c r="AP100" i="75"/>
  <c r="I100" i="75"/>
  <c r="R100" i="75" s="1"/>
  <c r="J100" i="75"/>
  <c r="S100" i="75" s="1"/>
  <c r="T100" i="75"/>
  <c r="L100" i="75"/>
  <c r="U100" i="75" s="1"/>
  <c r="AP98" i="75"/>
  <c r="U71" i="75"/>
  <c r="K81" i="75"/>
  <c r="T81" i="75" s="1"/>
  <c r="L81" i="75"/>
  <c r="U81" i="75" s="1"/>
  <c r="I81" i="75"/>
  <c r="R81" i="75" s="1"/>
  <c r="G81" i="75"/>
  <c r="AP70" i="75"/>
  <c r="I70" i="75"/>
  <c r="R70" i="75" s="1"/>
  <c r="K70" i="75"/>
  <c r="T70" i="75" s="1"/>
  <c r="L70" i="75"/>
  <c r="U70" i="75" s="1"/>
  <c r="L96" i="75"/>
  <c r="U96" i="75" s="1"/>
  <c r="I96" i="75"/>
  <c r="R96" i="75" s="1"/>
  <c r="I94" i="75"/>
  <c r="R94" i="75" s="1"/>
  <c r="H92" i="75"/>
  <c r="AP92" i="75"/>
  <c r="K92" i="75"/>
  <c r="T92" i="75" s="1"/>
  <c r="L92" i="75"/>
  <c r="U92" i="75" s="1"/>
  <c r="AP87" i="75"/>
  <c r="G87" i="75"/>
  <c r="I87" i="75"/>
  <c r="R87" i="75" s="1"/>
  <c r="J87" i="75"/>
  <c r="S87" i="75" s="1"/>
  <c r="L87" i="75"/>
  <c r="U87" i="75" s="1"/>
  <c r="K87" i="75"/>
  <c r="T87" i="75" s="1"/>
  <c r="P76" i="75"/>
  <c r="H94" i="75"/>
  <c r="L78" i="75"/>
  <c r="U78" i="75" s="1"/>
  <c r="I78" i="75"/>
  <c r="R78" i="75" s="1"/>
  <c r="K78" i="75"/>
  <c r="T78" i="75" s="1"/>
  <c r="G78" i="75"/>
  <c r="P78" i="75" s="1"/>
  <c r="J78" i="75"/>
  <c r="S78" i="75" s="1"/>
  <c r="N133" i="75"/>
  <c r="S128" i="75"/>
  <c r="U126" i="75"/>
  <c r="N121" i="75"/>
  <c r="N119" i="75"/>
  <c r="N117" i="75"/>
  <c r="N115" i="75"/>
  <c r="N113" i="75"/>
  <c r="N111" i="75"/>
  <c r="S103" i="75"/>
  <c r="AP99" i="75"/>
  <c r="G94" i="75"/>
  <c r="AP91" i="75"/>
  <c r="G91" i="75"/>
  <c r="P91" i="75" s="1"/>
  <c r="J126" i="75"/>
  <c r="S126" i="75" s="1"/>
  <c r="AP126" i="75"/>
  <c r="K126" i="75"/>
  <c r="N126" i="75" s="1"/>
  <c r="N97" i="75"/>
  <c r="K96" i="75"/>
  <c r="T96" i="75" s="1"/>
  <c r="J92" i="75"/>
  <c r="S92" i="75" s="1"/>
  <c r="L91" i="75"/>
  <c r="U91" i="75" s="1"/>
  <c r="R82" i="75"/>
  <c r="U80" i="75"/>
  <c r="G155" i="75"/>
  <c r="T138" i="75"/>
  <c r="G129" i="75"/>
  <c r="J96" i="75"/>
  <c r="S96" i="75" s="1"/>
  <c r="S95" i="75"/>
  <c r="N95" i="75"/>
  <c r="I92" i="75"/>
  <c r="R92" i="75" s="1"/>
  <c r="K91" i="75"/>
  <c r="T91" i="75" s="1"/>
  <c r="L90" i="75"/>
  <c r="U90" i="75" s="1"/>
  <c r="J90" i="75"/>
  <c r="S90" i="75" s="1"/>
  <c r="K90" i="75"/>
  <c r="T90" i="75" s="1"/>
  <c r="N83" i="75"/>
  <c r="J70" i="75"/>
  <c r="S70" i="75" s="1"/>
  <c r="U124" i="75"/>
  <c r="J109" i="75"/>
  <c r="S109" i="75" s="1"/>
  <c r="AP109" i="75"/>
  <c r="L109" i="75"/>
  <c r="U109" i="75" s="1"/>
  <c r="T109" i="75"/>
  <c r="N102" i="75"/>
  <c r="G96" i="75"/>
  <c r="R95" i="75"/>
  <c r="G92" i="75"/>
  <c r="G70" i="75"/>
  <c r="Q68" i="75"/>
  <c r="M67" i="75"/>
  <c r="N67" i="75"/>
  <c r="L94" i="75"/>
  <c r="U94" i="75" s="1"/>
  <c r="K94" i="75"/>
  <c r="T94" i="75" s="1"/>
  <c r="P84" i="75"/>
  <c r="J84" i="75"/>
  <c r="S84" i="75" s="1"/>
  <c r="L84" i="75"/>
  <c r="U84" i="75" s="1"/>
  <c r="R77" i="75"/>
  <c r="L73" i="75"/>
  <c r="U73" i="75" s="1"/>
  <c r="I73" i="75"/>
  <c r="R73" i="75" s="1"/>
  <c r="J73" i="75"/>
  <c r="S73" i="75" s="1"/>
  <c r="K73" i="75"/>
  <c r="T73" i="75" s="1"/>
  <c r="G73" i="75"/>
  <c r="P73" i="75" s="1"/>
  <c r="N62" i="75"/>
  <c r="P62" i="75"/>
  <c r="L60" i="75"/>
  <c r="U60" i="75" s="1"/>
  <c r="AP60" i="75"/>
  <c r="G60" i="75"/>
  <c r="I60" i="75"/>
  <c r="R60" i="75" s="1"/>
  <c r="J60" i="75"/>
  <c r="S60" i="75" s="1"/>
  <c r="K60" i="75"/>
  <c r="T60" i="75" s="1"/>
  <c r="I154" i="75"/>
  <c r="AP153" i="75"/>
  <c r="J153" i="75"/>
  <c r="S153" i="75" s="1"/>
  <c r="J152" i="75"/>
  <c r="I141" i="75"/>
  <c r="I140" i="75"/>
  <c r="R140" i="75" s="1"/>
  <c r="I139" i="75"/>
  <c r="N139" i="75" s="1"/>
  <c r="AP138" i="75"/>
  <c r="J138" i="75"/>
  <c r="I128" i="75"/>
  <c r="R128" i="75" s="1"/>
  <c r="AP127" i="75"/>
  <c r="J127" i="75"/>
  <c r="S127" i="75" s="1"/>
  <c r="AP102" i="75"/>
  <c r="AP95" i="75"/>
  <c r="J89" i="75"/>
  <c r="S89" i="75" s="1"/>
  <c r="L89" i="75"/>
  <c r="U89" i="75" s="1"/>
  <c r="AP83" i="75"/>
  <c r="J83" i="75"/>
  <c r="S83" i="75" s="1"/>
  <c r="N71" i="75"/>
  <c r="P69" i="75"/>
  <c r="U88" i="75"/>
  <c r="K84" i="75"/>
  <c r="T84" i="75" s="1"/>
  <c r="S72" i="75"/>
  <c r="AP88" i="75"/>
  <c r="J88" i="75"/>
  <c r="S88" i="75" s="1"/>
  <c r="N86" i="75"/>
  <c r="I84" i="75"/>
  <c r="R84" i="75" s="1"/>
  <c r="R69" i="75"/>
  <c r="L65" i="75"/>
  <c r="U65" i="75" s="1"/>
  <c r="AP65" i="75"/>
  <c r="G65" i="75"/>
  <c r="I65" i="75"/>
  <c r="R65" i="75" s="1"/>
  <c r="J65" i="75"/>
  <c r="S65" i="75" s="1"/>
  <c r="K65" i="75"/>
  <c r="T65" i="75" s="1"/>
  <c r="T53" i="75"/>
  <c r="AP82" i="75"/>
  <c r="L76" i="75"/>
  <c r="U76" i="75" s="1"/>
  <c r="AP76" i="75"/>
  <c r="I76" i="75"/>
  <c r="R76" i="75" s="1"/>
  <c r="T76" i="75"/>
  <c r="AP68" i="75"/>
  <c r="S76" i="75"/>
  <c r="I68" i="75"/>
  <c r="R68" i="75" s="1"/>
  <c r="J68" i="75"/>
  <c r="S68" i="75" s="1"/>
  <c r="K68" i="75"/>
  <c r="T68" i="75" s="1"/>
  <c r="L68" i="75"/>
  <c r="U68" i="75" s="1"/>
  <c r="G68" i="75"/>
  <c r="S63" i="75"/>
  <c r="T58" i="75"/>
  <c r="T46" i="75"/>
  <c r="I45" i="75"/>
  <c r="R45" i="75" s="1"/>
  <c r="K45" i="75"/>
  <c r="T45" i="75" s="1"/>
  <c r="L45" i="75"/>
  <c r="U45" i="75" s="1"/>
  <c r="G45" i="75"/>
  <c r="P13" i="75"/>
  <c r="I63" i="75"/>
  <c r="R63" i="75" s="1"/>
  <c r="S45" i="75"/>
  <c r="G75" i="75"/>
  <c r="P75" i="75" s="1"/>
  <c r="G57" i="75"/>
  <c r="P57" i="75" s="1"/>
  <c r="L52" i="75"/>
  <c r="U52" i="75" s="1"/>
  <c r="G52" i="75"/>
  <c r="P52" i="75" s="1"/>
  <c r="AP52" i="75"/>
  <c r="I80" i="75"/>
  <c r="N80" i="75" s="1"/>
  <c r="G72" i="75"/>
  <c r="P72" i="75" s="1"/>
  <c r="L69" i="75"/>
  <c r="U69" i="75" s="1"/>
  <c r="G63" i="75"/>
  <c r="S52" i="75"/>
  <c r="L50" i="75"/>
  <c r="U50" i="75" s="1"/>
  <c r="G50" i="75"/>
  <c r="P50" i="75" s="1"/>
  <c r="J50" i="75"/>
  <c r="S50" i="75" s="1"/>
  <c r="AP50" i="75"/>
  <c r="N42" i="75"/>
  <c r="G79" i="75"/>
  <c r="K77" i="75"/>
  <c r="T77" i="75" s="1"/>
  <c r="K69" i="75"/>
  <c r="T69" i="75" s="1"/>
  <c r="AP63" i="75"/>
  <c r="J62" i="75"/>
  <c r="S62" i="75" s="1"/>
  <c r="AP46" i="75"/>
  <c r="U44" i="75"/>
  <c r="L58" i="75"/>
  <c r="U58" i="75" s="1"/>
  <c r="G58" i="75"/>
  <c r="I58" i="75"/>
  <c r="R58" i="75" s="1"/>
  <c r="AP57" i="75"/>
  <c r="L46" i="75"/>
  <c r="U46" i="75" s="1"/>
  <c r="G46" i="75"/>
  <c r="P46" i="75" s="1"/>
  <c r="I46" i="75"/>
  <c r="R46" i="75" s="1"/>
  <c r="J46" i="75"/>
  <c r="S46" i="75" s="1"/>
  <c r="L53" i="75"/>
  <c r="U53" i="75" s="1"/>
  <c r="G53" i="75"/>
  <c r="P53" i="75" s="1"/>
  <c r="AP53" i="75"/>
  <c r="I53" i="75"/>
  <c r="R53" i="75" s="1"/>
  <c r="N40" i="75"/>
  <c r="P37" i="75"/>
  <c r="S53" i="75"/>
  <c r="R44" i="75"/>
  <c r="G77" i="75"/>
  <c r="J58" i="75"/>
  <c r="S58" i="75" s="1"/>
  <c r="K57" i="75"/>
  <c r="T57" i="75" s="1"/>
  <c r="L55" i="75"/>
  <c r="U55" i="75" s="1"/>
  <c r="G55" i="75"/>
  <c r="I55" i="75"/>
  <c r="R55" i="75" s="1"/>
  <c r="K55" i="75"/>
  <c r="T55" i="75" s="1"/>
  <c r="P40" i="75"/>
  <c r="G74" i="75"/>
  <c r="I66" i="75"/>
  <c r="G64" i="75"/>
  <c r="P64" i="75" s="1"/>
  <c r="K63" i="75"/>
  <c r="T63" i="75" s="1"/>
  <c r="I61" i="75"/>
  <c r="R61" i="75" s="1"/>
  <c r="G59" i="75"/>
  <c r="P59" i="75" s="1"/>
  <c r="J57" i="75"/>
  <c r="S57" i="75" s="1"/>
  <c r="S56" i="75"/>
  <c r="J55" i="75"/>
  <c r="S55" i="75" s="1"/>
  <c r="K52" i="75"/>
  <c r="T52" i="75" s="1"/>
  <c r="AP45" i="75"/>
  <c r="AP34" i="75"/>
  <c r="G34" i="75"/>
  <c r="J34" i="75"/>
  <c r="S34" i="75" s="1"/>
  <c r="K34" i="75"/>
  <c r="T34" i="75" s="1"/>
  <c r="L34" i="75"/>
  <c r="U34" i="75" s="1"/>
  <c r="I34" i="75"/>
  <c r="R34" i="75" s="1"/>
  <c r="I56" i="75"/>
  <c r="R56" i="75" s="1"/>
  <c r="L47" i="75"/>
  <c r="G47" i="75"/>
  <c r="P47" i="75" s="1"/>
  <c r="K47" i="75"/>
  <c r="T47" i="75" s="1"/>
  <c r="L48" i="75"/>
  <c r="U48" i="75" s="1"/>
  <c r="G48" i="75"/>
  <c r="P48" i="75" s="1"/>
  <c r="K48" i="75"/>
  <c r="T48" i="75" s="1"/>
  <c r="N44" i="75"/>
  <c r="U42" i="75"/>
  <c r="L38" i="75"/>
  <c r="U38" i="75" s="1"/>
  <c r="K35" i="75"/>
  <c r="T35" i="75" s="1"/>
  <c r="L35" i="75"/>
  <c r="U35" i="75" s="1"/>
  <c r="AP35" i="75"/>
  <c r="G35" i="75"/>
  <c r="P35" i="75" s="1"/>
  <c r="G56" i="75"/>
  <c r="L54" i="75"/>
  <c r="U54" i="75" s="1"/>
  <c r="G54" i="75"/>
  <c r="P54" i="75" s="1"/>
  <c r="L49" i="75"/>
  <c r="U49" i="75" s="1"/>
  <c r="G49" i="75"/>
  <c r="P49" i="75" s="1"/>
  <c r="K49" i="75"/>
  <c r="T49" i="75" s="1"/>
  <c r="J48" i="75"/>
  <c r="S48" i="75" s="1"/>
  <c r="I47" i="75"/>
  <c r="R47" i="75" s="1"/>
  <c r="I48" i="75"/>
  <c r="R48" i="75" s="1"/>
  <c r="J38" i="75"/>
  <c r="S38" i="75" s="1"/>
  <c r="AP38" i="75"/>
  <c r="K38" i="75"/>
  <c r="T38" i="75" s="1"/>
  <c r="G38" i="75"/>
  <c r="R35" i="75"/>
  <c r="L51" i="75"/>
  <c r="U51" i="75" s="1"/>
  <c r="G51" i="75"/>
  <c r="K51" i="75"/>
  <c r="T51" i="75" s="1"/>
  <c r="I49" i="75"/>
  <c r="R49" i="75" s="1"/>
  <c r="P42" i="75"/>
  <c r="N31" i="75"/>
  <c r="J25" i="75"/>
  <c r="S25" i="75" s="1"/>
  <c r="AP25" i="75"/>
  <c r="K25" i="75"/>
  <c r="T25" i="75" s="1"/>
  <c r="G25" i="75"/>
  <c r="P25" i="75" s="1"/>
  <c r="L25" i="75"/>
  <c r="U25" i="75" s="1"/>
  <c r="S40" i="75"/>
  <c r="N39" i="75"/>
  <c r="K37" i="75"/>
  <c r="T37" i="75" s="1"/>
  <c r="L37" i="75"/>
  <c r="U37" i="75" s="1"/>
  <c r="J26" i="75"/>
  <c r="S26" i="75" s="1"/>
  <c r="AP26" i="75"/>
  <c r="K26" i="75"/>
  <c r="T26" i="75" s="1"/>
  <c r="G26" i="75"/>
  <c r="P26" i="75" s="1"/>
  <c r="I25" i="75"/>
  <c r="R25" i="75" s="1"/>
  <c r="AV11" i="75"/>
  <c r="AV285" i="75" s="1"/>
  <c r="J36" i="75"/>
  <c r="N32" i="75"/>
  <c r="P28" i="75"/>
  <c r="L26" i="75"/>
  <c r="U26" i="75" s="1"/>
  <c r="P16" i="75"/>
  <c r="S41" i="75"/>
  <c r="I36" i="75"/>
  <c r="R36" i="75" s="1"/>
  <c r="N30" i="75"/>
  <c r="P27" i="75"/>
  <c r="I26" i="75"/>
  <c r="R26" i="75" s="1"/>
  <c r="G11" i="75"/>
  <c r="P11" i="75" s="1"/>
  <c r="I11" i="75"/>
  <c r="R11" i="75" s="1"/>
  <c r="J11" i="75"/>
  <c r="S11" i="75" s="1"/>
  <c r="AP11" i="75"/>
  <c r="K11" i="75"/>
  <c r="T11" i="75" s="1"/>
  <c r="L11" i="75"/>
  <c r="U11" i="75" s="1"/>
  <c r="S42" i="75"/>
  <c r="G36" i="75"/>
  <c r="K33" i="75"/>
  <c r="T33" i="75" s="1"/>
  <c r="T29" i="75"/>
  <c r="Q12" i="75"/>
  <c r="J37" i="75"/>
  <c r="S37" i="75" s="1"/>
  <c r="AP36" i="75"/>
  <c r="J33" i="75"/>
  <c r="S33" i="75" s="1"/>
  <c r="P32" i="75"/>
  <c r="N29" i="75"/>
  <c r="S43" i="75"/>
  <c r="I37" i="75"/>
  <c r="R37" i="75" s="1"/>
  <c r="S32" i="75"/>
  <c r="Q28" i="75"/>
  <c r="P17" i="75"/>
  <c r="T28" i="75"/>
  <c r="P10" i="75"/>
  <c r="P4" i="75"/>
  <c r="P3" i="75"/>
  <c r="P9" i="75"/>
  <c r="P5" i="75"/>
  <c r="I24" i="75"/>
  <c r="R24" i="75" s="1"/>
  <c r="I23" i="75"/>
  <c r="R23" i="75" s="1"/>
  <c r="I22" i="75"/>
  <c r="R22" i="75" s="1"/>
  <c r="I21" i="75"/>
  <c r="R21" i="75" s="1"/>
  <c r="I20" i="75"/>
  <c r="R20" i="75" s="1"/>
  <c r="I19" i="75"/>
  <c r="R19" i="75" s="1"/>
  <c r="I18" i="75"/>
  <c r="R18" i="75" s="1"/>
  <c r="K17" i="75"/>
  <c r="T17" i="75" s="1"/>
  <c r="H24" i="75"/>
  <c r="H20" i="75"/>
  <c r="H19" i="75"/>
  <c r="AP17" i="75"/>
  <c r="J17" i="75"/>
  <c r="S17" i="75" s="1"/>
  <c r="AP16" i="75"/>
  <c r="J16" i="75"/>
  <c r="S16" i="75" s="1"/>
  <c r="L14" i="75"/>
  <c r="U14" i="75" s="1"/>
  <c r="L13" i="75"/>
  <c r="U13" i="75" s="1"/>
  <c r="L12" i="75"/>
  <c r="U12" i="75" s="1"/>
  <c r="AP39" i="75"/>
  <c r="J39" i="75"/>
  <c r="S39" i="75" s="1"/>
  <c r="G24" i="75"/>
  <c r="G23" i="75"/>
  <c r="G22" i="75"/>
  <c r="G21" i="75"/>
  <c r="P21" i="75" s="1"/>
  <c r="G20" i="75"/>
  <c r="P20" i="75" s="1"/>
  <c r="G19" i="75"/>
  <c r="G18" i="75"/>
  <c r="I17" i="75"/>
  <c r="I16" i="75"/>
  <c r="N16" i="75" s="1"/>
  <c r="K14" i="75"/>
  <c r="T14" i="75" s="1"/>
  <c r="K13" i="75"/>
  <c r="T13" i="75" s="1"/>
  <c r="K12" i="75"/>
  <c r="T12" i="75" s="1"/>
  <c r="AP14" i="75"/>
  <c r="J14" i="75"/>
  <c r="S14" i="75" s="1"/>
  <c r="AP13" i="75"/>
  <c r="J13" i="75"/>
  <c r="S13" i="75" s="1"/>
  <c r="AP12" i="75"/>
  <c r="J12" i="75"/>
  <c r="S12" i="75" s="1"/>
  <c r="L10" i="75"/>
  <c r="U10" i="75" s="1"/>
  <c r="L9" i="75"/>
  <c r="U9" i="75" s="1"/>
  <c r="L8" i="75"/>
  <c r="U8" i="75" s="1"/>
  <c r="L7" i="75"/>
  <c r="U7" i="75" s="1"/>
  <c r="L6" i="75"/>
  <c r="U6" i="75" s="1"/>
  <c r="L5" i="75"/>
  <c r="U5" i="75" s="1"/>
  <c r="L4" i="75"/>
  <c r="U4" i="75" s="1"/>
  <c r="L3" i="75"/>
  <c r="I14" i="75"/>
  <c r="R14" i="75" s="1"/>
  <c r="I13" i="75"/>
  <c r="R13" i="75" s="1"/>
  <c r="I12" i="75"/>
  <c r="K10" i="75"/>
  <c r="T10" i="75" s="1"/>
  <c r="K9" i="75"/>
  <c r="T9" i="75" s="1"/>
  <c r="K8" i="75"/>
  <c r="T8" i="75" s="1"/>
  <c r="K7" i="75"/>
  <c r="T7" i="75" s="1"/>
  <c r="K6" i="75"/>
  <c r="T6" i="75" s="1"/>
  <c r="K5" i="75"/>
  <c r="T5" i="75" s="1"/>
  <c r="K4" i="75"/>
  <c r="T4" i="75" s="1"/>
  <c r="K3" i="75"/>
  <c r="T3" i="75" s="1"/>
  <c r="AP10" i="75"/>
  <c r="J10" i="75"/>
  <c r="AP9" i="75"/>
  <c r="J9" i="75"/>
  <c r="S9" i="75" s="1"/>
  <c r="AP8" i="75"/>
  <c r="J8" i="75"/>
  <c r="S8" i="75" s="1"/>
  <c r="AP7" i="75"/>
  <c r="J7" i="75"/>
  <c r="S7" i="75" s="1"/>
  <c r="AP6" i="75"/>
  <c r="J6" i="75"/>
  <c r="S6" i="75" s="1"/>
  <c r="AP5" i="75"/>
  <c r="J5" i="75"/>
  <c r="S5" i="75" s="1"/>
  <c r="AP4" i="75"/>
  <c r="J4" i="75"/>
  <c r="S4" i="75" s="1"/>
  <c r="AP3" i="75"/>
  <c r="J3" i="75"/>
  <c r="S3" i="75" s="1"/>
  <c r="I10" i="75"/>
  <c r="R10" i="75" s="1"/>
  <c r="I9" i="75"/>
  <c r="R9" i="75" s="1"/>
  <c r="I8" i="75"/>
  <c r="R8" i="75" s="1"/>
  <c r="I7" i="75"/>
  <c r="R7" i="75" s="1"/>
  <c r="I6" i="75"/>
  <c r="R6" i="75" s="1"/>
  <c r="I5" i="75"/>
  <c r="R5" i="75" s="1"/>
  <c r="I4" i="75"/>
  <c r="R4" i="75" s="1"/>
  <c r="I3" i="75"/>
  <c r="R3" i="75" s="1"/>
  <c r="H7" i="75"/>
  <c r="Q7" i="75" s="1"/>
  <c r="H6" i="75"/>
  <c r="H3" i="75"/>
  <c r="AP31" i="75"/>
  <c r="J31" i="75"/>
  <c r="S31" i="75" s="1"/>
  <c r="AP30" i="75"/>
  <c r="J30" i="75"/>
  <c r="AP29" i="75"/>
  <c r="J29" i="75"/>
  <c r="S29" i="75" s="1"/>
  <c r="AP28" i="75"/>
  <c r="J28" i="75"/>
  <c r="M28" i="75" s="1"/>
  <c r="AP27" i="75"/>
  <c r="J27" i="75"/>
  <c r="O27" i="75" s="1"/>
  <c r="K24" i="75"/>
  <c r="T24" i="75" s="1"/>
  <c r="K23" i="75"/>
  <c r="T23" i="75" s="1"/>
  <c r="K22" i="75"/>
  <c r="T22" i="75" s="1"/>
  <c r="K21" i="75"/>
  <c r="T21" i="75" s="1"/>
  <c r="K20" i="75"/>
  <c r="T20" i="75" s="1"/>
  <c r="K19" i="75"/>
  <c r="T19" i="75" s="1"/>
  <c r="K18" i="75"/>
  <c r="T18" i="75" s="1"/>
  <c r="N15" i="75"/>
  <c r="AP24" i="75"/>
  <c r="AP23" i="75"/>
  <c r="AP22" i="75"/>
  <c r="AP21" i="75"/>
  <c r="AP20" i="75"/>
  <c r="AP19" i="75"/>
  <c r="AP18" i="75"/>
  <c r="H247" i="75"/>
  <c r="O247" i="75" s="1"/>
  <c r="H263" i="75"/>
  <c r="O263" i="75" s="1"/>
  <c r="H258" i="75"/>
  <c r="H257" i="75"/>
  <c r="H255" i="75"/>
  <c r="Q255" i="75" s="1"/>
  <c r="H246" i="75"/>
  <c r="Q246" i="75" s="1"/>
  <c r="H248" i="75"/>
  <c r="H253" i="75"/>
  <c r="Q253" i="75" s="1"/>
  <c r="H264" i="75"/>
  <c r="Q264" i="75" s="1"/>
  <c r="H167" i="75"/>
  <c r="Q167" i="75" s="1"/>
  <c r="H185" i="75"/>
  <c r="H171" i="75"/>
  <c r="O171" i="75" s="1"/>
  <c r="H188" i="75"/>
  <c r="O188" i="75" s="1"/>
  <c r="H200" i="75"/>
  <c r="H203" i="75"/>
  <c r="H254" i="75"/>
  <c r="H10" i="75"/>
  <c r="Q10" i="75" s="1"/>
  <c r="H9" i="75"/>
  <c r="Q9" i="75" s="1"/>
  <c r="H240" i="75"/>
  <c r="Q240" i="75" s="1"/>
  <c r="H128" i="75"/>
  <c r="H140" i="75"/>
  <c r="H32" i="75"/>
  <c r="M32" i="75" s="1"/>
  <c r="H154" i="75"/>
  <c r="H99" i="75"/>
  <c r="Q99" i="75" s="1"/>
  <c r="H239" i="75"/>
  <c r="Q239" i="75" s="1"/>
  <c r="H84" i="75"/>
  <c r="Q84" i="75" s="1"/>
  <c r="H114" i="75"/>
  <c r="H122" i="75"/>
  <c r="Q122" i="75" s="1"/>
  <c r="H132" i="75"/>
  <c r="H201" i="75"/>
  <c r="Q201" i="75" s="1"/>
  <c r="H139" i="75"/>
  <c r="H100" i="75"/>
  <c r="H109" i="75"/>
  <c r="Q109" i="75" s="1"/>
  <c r="H123" i="75"/>
  <c r="O123" i="75" s="1"/>
  <c r="H202" i="75"/>
  <c r="O202" i="75" s="1"/>
  <c r="H136" i="75"/>
  <c r="Q136" i="75" s="1"/>
  <c r="H198" i="75"/>
  <c r="Q198" i="75" s="1"/>
  <c r="H168" i="75"/>
  <c r="Q168" i="75" s="1"/>
  <c r="H169" i="75"/>
  <c r="H135" i="75"/>
  <c r="M135" i="75" s="1"/>
  <c r="H180" i="75"/>
  <c r="Q180" i="75" s="1"/>
  <c r="H130" i="75"/>
  <c r="O130" i="75" s="1"/>
  <c r="H146" i="75"/>
  <c r="H182" i="75"/>
  <c r="O182" i="75" s="1"/>
  <c r="H142" i="75"/>
  <c r="Q142" i="75" s="1"/>
  <c r="H184" i="75"/>
  <c r="H181" i="75"/>
  <c r="Q181" i="75" s="1"/>
  <c r="H196" i="75"/>
  <c r="O196" i="75" s="1"/>
  <c r="H104" i="75"/>
  <c r="Q104" i="75" s="1"/>
  <c r="H141" i="75"/>
  <c r="H127" i="75"/>
  <c r="Q127" i="75" s="1"/>
  <c r="H138" i="75"/>
  <c r="Q138" i="75" s="1"/>
  <c r="H192" i="75"/>
  <c r="O192" i="75" s="1"/>
  <c r="H115" i="75"/>
  <c r="O115" i="75" s="1"/>
  <c r="H175" i="75"/>
  <c r="Q175" i="75" s="1"/>
  <c r="H234" i="75"/>
  <c r="H193" i="75"/>
  <c r="O193" i="75" s="1"/>
  <c r="H166" i="75"/>
  <c r="H170" i="75"/>
  <c r="Q170" i="75" s="1"/>
  <c r="H173" i="75"/>
  <c r="M173" i="75" s="1"/>
  <c r="H229" i="75"/>
  <c r="H215" i="75"/>
  <c r="Q215" i="75" s="1"/>
  <c r="H102" i="75"/>
  <c r="Q102" i="75" s="1"/>
  <c r="H205" i="75"/>
  <c r="O205" i="75" s="1"/>
  <c r="H108" i="75"/>
  <c r="H212" i="75"/>
  <c r="H113" i="75"/>
  <c r="O113" i="75" s="1"/>
  <c r="H150" i="75"/>
  <c r="Q150" i="75" s="1"/>
  <c r="H144" i="75"/>
  <c r="O144" i="75" s="1"/>
  <c r="H151" i="75"/>
  <c r="H156" i="75"/>
  <c r="Q156" i="75" s="1"/>
  <c r="H152" i="75"/>
  <c r="Q152" i="75" s="1"/>
  <c r="H125" i="75"/>
  <c r="Q125" i="75" s="1"/>
  <c r="H189" i="75"/>
  <c r="O189" i="75" s="1"/>
  <c r="H126" i="75"/>
  <c r="Q126" i="75" s="1"/>
  <c r="H31" i="75"/>
  <c r="Q31" i="75" s="1"/>
  <c r="H112" i="75"/>
  <c r="Q112" i="75" s="1"/>
  <c r="H199" i="75"/>
  <c r="H35" i="75"/>
  <c r="H191" i="75"/>
  <c r="H220" i="75"/>
  <c r="H14" i="75"/>
  <c r="Q14" i="75" s="1"/>
  <c r="H38" i="75"/>
  <c r="H105" i="75"/>
  <c r="O105" i="75" s="1"/>
  <c r="H213" i="75"/>
  <c r="H129" i="75"/>
  <c r="O129" i="75" s="1"/>
  <c r="H111" i="75"/>
  <c r="O111" i="75" s="1"/>
  <c r="H34" i="75"/>
  <c r="H71" i="75"/>
  <c r="Q71" i="75" s="1"/>
  <c r="H18" i="75"/>
  <c r="H190" i="75"/>
  <c r="H221" i="75"/>
  <c r="H222" i="75"/>
  <c r="O222" i="75" s="1"/>
  <c r="H194" i="75"/>
  <c r="H33" i="75"/>
  <c r="H131" i="75"/>
  <c r="H37" i="75"/>
  <c r="Q37" i="75" s="1"/>
  <c r="H211" i="75"/>
  <c r="H219" i="75"/>
  <c r="H16" i="75"/>
  <c r="H218" i="75"/>
  <c r="O218" i="75" s="1"/>
  <c r="H214" i="75"/>
  <c r="Q214" i="75" s="1"/>
  <c r="H283" i="75"/>
  <c r="Q283" i="75" s="1"/>
  <c r="H172" i="75"/>
  <c r="Q172" i="75" s="1"/>
  <c r="H210" i="75"/>
  <c r="Q210" i="75" s="1"/>
  <c r="H149" i="75"/>
  <c r="H157" i="75"/>
  <c r="Q157" i="75" s="1"/>
  <c r="H143" i="75"/>
  <c r="Q143" i="75" s="1"/>
  <c r="H197" i="75"/>
  <c r="Q197" i="75" s="1"/>
  <c r="H159" i="75"/>
  <c r="O159" i="75" s="1"/>
  <c r="H204" i="75"/>
  <c r="Q204" i="75" s="1"/>
  <c r="H148" i="75"/>
  <c r="Q148" i="75" s="1"/>
  <c r="H103" i="75"/>
  <c r="H36" i="75"/>
  <c r="Q36" i="75" s="1"/>
  <c r="H186" i="75"/>
  <c r="H98" i="75"/>
  <c r="H29" i="75"/>
  <c r="H174" i="75"/>
  <c r="M174" i="75" s="1"/>
  <c r="H183" i="75"/>
  <c r="H164" i="75"/>
  <c r="H165" i="75"/>
  <c r="H118" i="75"/>
  <c r="Q118" i="75" s="1"/>
  <c r="H121" i="75"/>
  <c r="O121" i="75" s="1"/>
  <c r="H179" i="75"/>
  <c r="Q179" i="75" s="1"/>
  <c r="H137" i="75"/>
  <c r="H116" i="75"/>
  <c r="Q116" i="75" s="1"/>
  <c r="H95" i="75"/>
  <c r="O95" i="75" s="1"/>
  <c r="H59" i="75"/>
  <c r="O59" i="75" s="1"/>
  <c r="H66" i="75"/>
  <c r="O66" i="75" s="1"/>
  <c r="H107" i="75"/>
  <c r="Q107" i="75" s="1"/>
  <c r="H110" i="75"/>
  <c r="Q110" i="75" s="1"/>
  <c r="H187" i="75"/>
  <c r="H106" i="75"/>
  <c r="H117" i="75"/>
  <c r="O117" i="75" s="1"/>
  <c r="H119" i="75"/>
  <c r="O119" i="75" s="1"/>
  <c r="H39" i="75"/>
  <c r="Q39" i="75" s="1"/>
  <c r="H160" i="75"/>
  <c r="Q160" i="75" s="1"/>
  <c r="H178" i="75"/>
  <c r="Q178" i="75" s="1"/>
  <c r="H224" i="75"/>
  <c r="H277" i="75"/>
  <c r="H195" i="75"/>
  <c r="Q195" i="75" s="1"/>
  <c r="H89" i="75"/>
  <c r="Q89" i="75" s="1"/>
  <c r="H93" i="75"/>
  <c r="H216" i="75"/>
  <c r="O216" i="75" s="1"/>
  <c r="H72" i="75"/>
  <c r="Q72" i="75" s="1"/>
  <c r="H227" i="75"/>
  <c r="H225" i="75"/>
  <c r="H176" i="75"/>
  <c r="O176" i="75" s="1"/>
  <c r="H217" i="75"/>
  <c r="Q217" i="75" s="1"/>
  <c r="H223" i="75"/>
  <c r="O223" i="75" s="1"/>
  <c r="H279" i="75"/>
  <c r="H30" i="75"/>
  <c r="Q30" i="75" s="1"/>
  <c r="H278" i="75"/>
  <c r="H275" i="75"/>
  <c r="O275" i="75" s="1"/>
  <c r="H70" i="75"/>
  <c r="H61" i="75"/>
  <c r="Q61" i="75" s="1"/>
  <c r="H64" i="75"/>
  <c r="O64" i="75" s="1"/>
  <c r="H134" i="75"/>
  <c r="H75" i="75"/>
  <c r="O75" i="75" s="1"/>
  <c r="H69" i="75"/>
  <c r="H74" i="75"/>
  <c r="O74" i="75" s="1"/>
  <c r="H145" i="75"/>
  <c r="H73" i="75"/>
  <c r="H65" i="75"/>
  <c r="H163" i="75"/>
  <c r="H21" i="75"/>
  <c r="H228" i="75"/>
  <c r="Q228" i="75" s="1"/>
  <c r="H232" i="75"/>
  <c r="H231" i="75"/>
  <c r="O231" i="75" s="1"/>
  <c r="H233" i="75"/>
  <c r="H226" i="75"/>
  <c r="O226" i="75" s="1"/>
  <c r="H158" i="75"/>
  <c r="O158" i="75" s="1"/>
  <c r="H161" i="75"/>
  <c r="M161" i="75" s="1"/>
  <c r="H91" i="75"/>
  <c r="H90" i="75"/>
  <c r="H120" i="75"/>
  <c r="Q120" i="75" s="1"/>
  <c r="H162" i="75"/>
  <c r="O162" i="75" s="1"/>
  <c r="H147" i="75"/>
  <c r="Q147" i="75" s="1"/>
  <c r="H76" i="75"/>
  <c r="H79" i="75"/>
  <c r="H22" i="75"/>
  <c r="H81" i="75"/>
  <c r="H82" i="75"/>
  <c r="H17" i="75"/>
  <c r="H25" i="75"/>
  <c r="H8" i="75"/>
  <c r="Q8" i="75" s="1"/>
  <c r="H78" i="75"/>
  <c r="H13" i="75"/>
  <c r="Q13" i="75" s="1"/>
  <c r="H241" i="75"/>
  <c r="M241" i="75" s="1"/>
  <c r="H88" i="75"/>
  <c r="Q88" i="75" s="1"/>
  <c r="H23" i="75"/>
  <c r="H4" i="75"/>
  <c r="H5" i="75"/>
  <c r="O5" i="75" s="1"/>
  <c r="H250" i="75"/>
  <c r="Q250" i="75" s="1"/>
  <c r="H249" i="75"/>
  <c r="H15" i="75"/>
  <c r="O15" i="75" s="1"/>
  <c r="H230" i="75"/>
  <c r="M230" i="75" s="1"/>
  <c r="H155" i="75"/>
  <c r="O155" i="75" s="1"/>
  <c r="H133" i="75"/>
  <c r="Q133" i="75" s="1"/>
  <c r="H206" i="75"/>
  <c r="H101" i="75"/>
  <c r="Q101" i="75" s="1"/>
  <c r="H87" i="75"/>
  <c r="H83" i="75"/>
  <c r="H251" i="75"/>
  <c r="O251" i="75" s="1"/>
  <c r="H41" i="75"/>
  <c r="M41" i="75" s="1"/>
  <c r="H42" i="75"/>
  <c r="M42" i="75" s="1"/>
  <c r="H40" i="75"/>
  <c r="O40" i="75" s="1"/>
  <c r="H97" i="75"/>
  <c r="H153" i="75"/>
  <c r="Q153" i="75" s="1"/>
  <c r="H11" i="75"/>
  <c r="Q11" i="75" s="1"/>
  <c r="H43" i="75"/>
  <c r="Q43" i="75" s="1"/>
  <c r="H245" i="75"/>
  <c r="Q245" i="75" s="1"/>
  <c r="H244" i="75"/>
  <c r="H242" i="75"/>
  <c r="Q242" i="75" s="1"/>
  <c r="H243" i="75"/>
  <c r="H86" i="75"/>
  <c r="M86" i="75" s="1"/>
  <c r="H96" i="75"/>
  <c r="H85" i="75"/>
  <c r="H207" i="75"/>
  <c r="H208" i="75"/>
  <c r="Q208" i="75" s="1"/>
  <c r="H44" i="75"/>
  <c r="O44" i="75" s="1"/>
  <c r="H45" i="75"/>
  <c r="H60" i="75"/>
  <c r="H46" i="75"/>
  <c r="H58" i="75"/>
  <c r="H281" i="75"/>
  <c r="O281" i="75" s="1"/>
  <c r="H57" i="75"/>
  <c r="H47" i="75"/>
  <c r="Q47" i="75" s="1"/>
  <c r="H56" i="75"/>
  <c r="O56" i="75" s="1"/>
  <c r="H55" i="75"/>
  <c r="Q55" i="75" s="1"/>
  <c r="H54" i="75"/>
  <c r="Q54" i="75" s="1"/>
  <c r="H53" i="75"/>
  <c r="H52" i="75"/>
  <c r="H51" i="75"/>
  <c r="Q51" i="75" s="1"/>
  <c r="H50" i="75"/>
  <c r="H49" i="75"/>
  <c r="Q49" i="75" s="1"/>
  <c r="H48" i="75"/>
  <c r="H237" i="75"/>
  <c r="H282" i="75"/>
  <c r="Q282" i="75" s="1"/>
  <c r="H235" i="75"/>
  <c r="Q235" i="75" s="1"/>
  <c r="H236" i="75"/>
  <c r="H209" i="75"/>
  <c r="H284" i="75"/>
  <c r="H26" i="75"/>
  <c r="Q26" i="75" s="1"/>
  <c r="H256" i="75"/>
  <c r="Q256" i="75" s="1"/>
  <c r="H260" i="75"/>
  <c r="O260" i="75" s="1"/>
  <c r="H271" i="75"/>
  <c r="O271" i="75" s="1"/>
  <c r="H273" i="75"/>
  <c r="O273" i="75" s="1"/>
  <c r="H63" i="75"/>
  <c r="H77" i="75"/>
  <c r="O77" i="75" s="1"/>
  <c r="X266" i="75" l="1"/>
  <c r="W228" i="75"/>
  <c r="W119" i="75"/>
  <c r="O131" i="75"/>
  <c r="W115" i="75"/>
  <c r="O236" i="75"/>
  <c r="O276" i="75"/>
  <c r="X67" i="75"/>
  <c r="O87" i="75"/>
  <c r="W133" i="75"/>
  <c r="O187" i="75"/>
  <c r="W127" i="75"/>
  <c r="W39" i="75"/>
  <c r="M119" i="75"/>
  <c r="W247" i="75"/>
  <c r="W216" i="75"/>
  <c r="W253" i="75"/>
  <c r="M162" i="75"/>
  <c r="Q131" i="75"/>
  <c r="BI131" i="75" s="1"/>
  <c r="W111" i="75"/>
  <c r="W138" i="75"/>
  <c r="Q75" i="75"/>
  <c r="X75" i="75" s="1"/>
  <c r="W180" i="75"/>
  <c r="W121" i="75"/>
  <c r="W258" i="75"/>
  <c r="W88" i="75"/>
  <c r="O279" i="75"/>
  <c r="O264" i="75"/>
  <c r="W67" i="75"/>
  <c r="M123" i="75"/>
  <c r="W201" i="75"/>
  <c r="Q188" i="75"/>
  <c r="X188" i="75" s="1"/>
  <c r="W43" i="75"/>
  <c r="O4" i="75"/>
  <c r="O31" i="75"/>
  <c r="M44" i="75"/>
  <c r="M66" i="75"/>
  <c r="N235" i="75"/>
  <c r="W162" i="75"/>
  <c r="N178" i="75"/>
  <c r="O278" i="75"/>
  <c r="M40" i="75"/>
  <c r="O69" i="75"/>
  <c r="O132" i="75"/>
  <c r="N150" i="75"/>
  <c r="S28" i="75"/>
  <c r="W170" i="75"/>
  <c r="O29" i="75"/>
  <c r="Q66" i="75"/>
  <c r="X66" i="75" s="1"/>
  <c r="Q77" i="75"/>
  <c r="X77" i="75" s="1"/>
  <c r="O52" i="75"/>
  <c r="O91" i="75"/>
  <c r="O203" i="75"/>
  <c r="Q203" i="75"/>
  <c r="X203" i="75" s="1"/>
  <c r="N17" i="75"/>
  <c r="O135" i="75"/>
  <c r="N61" i="75"/>
  <c r="O99" i="75"/>
  <c r="M180" i="75"/>
  <c r="W168" i="75"/>
  <c r="O169" i="75"/>
  <c r="M71" i="75"/>
  <c r="O248" i="75"/>
  <c r="M121" i="75"/>
  <c r="W44" i="75"/>
  <c r="M95" i="75"/>
  <c r="M116" i="75"/>
  <c r="O30" i="75"/>
  <c r="O72" i="75"/>
  <c r="Q144" i="75"/>
  <c r="X144" i="75" s="1"/>
  <c r="M182" i="75"/>
  <c r="Q263" i="75"/>
  <c r="X263" i="75" s="1"/>
  <c r="W123" i="75"/>
  <c r="Q95" i="75"/>
  <c r="BI95" i="75" s="1"/>
  <c r="O73" i="75"/>
  <c r="W30" i="75"/>
  <c r="O120" i="75"/>
  <c r="W86" i="75"/>
  <c r="M83" i="75"/>
  <c r="R139" i="75"/>
  <c r="W139" i="75" s="1"/>
  <c r="W102" i="75"/>
  <c r="Q121" i="75"/>
  <c r="BI121" i="75" s="1"/>
  <c r="O233" i="75"/>
  <c r="O277" i="75"/>
  <c r="Q29" i="75"/>
  <c r="BI29" i="75" s="1"/>
  <c r="M39" i="75"/>
  <c r="W152" i="75"/>
  <c r="O157" i="75"/>
  <c r="M240" i="75"/>
  <c r="W117" i="75"/>
  <c r="M168" i="75"/>
  <c r="N218" i="75"/>
  <c r="M194" i="75"/>
  <c r="M12" i="75"/>
  <c r="O41" i="75"/>
  <c r="O177" i="75"/>
  <c r="O284" i="75"/>
  <c r="N9" i="75"/>
  <c r="M144" i="75"/>
  <c r="O90" i="75"/>
  <c r="M29" i="75"/>
  <c r="Q91" i="75"/>
  <c r="BI91" i="75" s="1"/>
  <c r="T126" i="75"/>
  <c r="W126" i="75" s="1"/>
  <c r="M148" i="75"/>
  <c r="N206" i="75"/>
  <c r="O274" i="75"/>
  <c r="W97" i="75"/>
  <c r="O140" i="75"/>
  <c r="Q140" i="75"/>
  <c r="X140" i="75" s="1"/>
  <c r="O258" i="75"/>
  <c r="M258" i="75"/>
  <c r="Q183" i="75"/>
  <c r="X183" i="75" s="1"/>
  <c r="O183" i="75"/>
  <c r="O207" i="75"/>
  <c r="Q207" i="75"/>
  <c r="BI207" i="75" s="1"/>
  <c r="M229" i="75"/>
  <c r="O229" i="75"/>
  <c r="Q229" i="75"/>
  <c r="X229" i="75" s="1"/>
  <c r="Q154" i="75"/>
  <c r="X154" i="75" s="1"/>
  <c r="O154" i="75"/>
  <c r="Q82" i="75"/>
  <c r="X82" i="75" s="1"/>
  <c r="M82" i="75"/>
  <c r="O82" i="75"/>
  <c r="O128" i="75"/>
  <c r="Q128" i="75"/>
  <c r="X128" i="75" s="1"/>
  <c r="O211" i="75"/>
  <c r="Q211" i="75"/>
  <c r="X211" i="75" s="1"/>
  <c r="O184" i="75"/>
  <c r="Q184" i="75"/>
  <c r="X184" i="75" s="1"/>
  <c r="Q209" i="75"/>
  <c r="X209" i="75" s="1"/>
  <c r="O209" i="75"/>
  <c r="Q33" i="75"/>
  <c r="X33" i="75" s="1"/>
  <c r="O33" i="75"/>
  <c r="O165" i="75"/>
  <c r="Q165" i="75"/>
  <c r="X165" i="75" s="1"/>
  <c r="O141" i="75"/>
  <c r="Q141" i="75"/>
  <c r="X141" i="75" s="1"/>
  <c r="O139" i="75"/>
  <c r="Q139" i="75"/>
  <c r="X139" i="75" s="1"/>
  <c r="Q206" i="75"/>
  <c r="X206" i="75" s="1"/>
  <c r="M206" i="75"/>
  <c r="O206" i="75"/>
  <c r="Q164" i="75"/>
  <c r="X164" i="75" s="1"/>
  <c r="O164" i="75"/>
  <c r="O232" i="75"/>
  <c r="Q232" i="75"/>
  <c r="BI232" i="75" s="1"/>
  <c r="O9" i="75"/>
  <c r="O61" i="75"/>
  <c r="O173" i="75"/>
  <c r="M202" i="75"/>
  <c r="M256" i="75"/>
  <c r="X61" i="75"/>
  <c r="O32" i="75"/>
  <c r="O253" i="75"/>
  <c r="Q196" i="75"/>
  <c r="X196" i="75" s="1"/>
  <c r="Q135" i="75"/>
  <c r="X135" i="75" s="1"/>
  <c r="M15" i="75"/>
  <c r="M253" i="75"/>
  <c r="Q132" i="75"/>
  <c r="X132" i="75" s="1"/>
  <c r="Q216" i="75"/>
  <c r="X216" i="75" s="1"/>
  <c r="Q119" i="75"/>
  <c r="X119" i="75" s="1"/>
  <c r="V119" i="75" s="1"/>
  <c r="Q159" i="75"/>
  <c r="BI159" i="75" s="1"/>
  <c r="M61" i="75"/>
  <c r="M176" i="75"/>
  <c r="Q64" i="75"/>
  <c r="X64" i="75" s="1"/>
  <c r="O243" i="75"/>
  <c r="Q40" i="75"/>
  <c r="BI40" i="75" s="1"/>
  <c r="M158" i="75"/>
  <c r="Q273" i="75"/>
  <c r="BI273" i="75" s="1"/>
  <c r="O133" i="75"/>
  <c r="M222" i="75"/>
  <c r="O170" i="75"/>
  <c r="O142" i="75"/>
  <c r="N114" i="75"/>
  <c r="M120" i="75"/>
  <c r="Q90" i="75"/>
  <c r="X90" i="75" s="1"/>
  <c r="X148" i="75"/>
  <c r="M188" i="75"/>
  <c r="W218" i="75"/>
  <c r="W246" i="75"/>
  <c r="W256" i="75"/>
  <c r="Q162" i="75"/>
  <c r="X162" i="75" s="1"/>
  <c r="M216" i="75"/>
  <c r="Q111" i="75"/>
  <c r="BI111" i="75" s="1"/>
  <c r="Q117" i="75"/>
  <c r="BI117" i="75" s="1"/>
  <c r="Q32" i="75"/>
  <c r="BI32" i="75" s="1"/>
  <c r="X175" i="75"/>
  <c r="M43" i="75"/>
  <c r="O43" i="75"/>
  <c r="X43" i="75"/>
  <c r="Q41" i="75"/>
  <c r="X41" i="75" s="1"/>
  <c r="X62" i="75"/>
  <c r="X72" i="75"/>
  <c r="M109" i="75"/>
  <c r="M111" i="75"/>
  <c r="O71" i="75"/>
  <c r="M99" i="75"/>
  <c r="S170" i="75"/>
  <c r="X170" i="75" s="1"/>
  <c r="O214" i="75"/>
  <c r="S180" i="75"/>
  <c r="X180" i="75" s="1"/>
  <c r="V180" i="75" s="1"/>
  <c r="O148" i="75"/>
  <c r="N194" i="75"/>
  <c r="M231" i="75"/>
  <c r="Q222" i="75"/>
  <c r="X222" i="75" s="1"/>
  <c r="Q56" i="75"/>
  <c r="X56" i="75" s="1"/>
  <c r="Q226" i="75"/>
  <c r="BI226" i="75" s="1"/>
  <c r="M159" i="75"/>
  <c r="Q42" i="75"/>
  <c r="X42" i="75" s="1"/>
  <c r="X153" i="75"/>
  <c r="O10" i="75"/>
  <c r="O60" i="75"/>
  <c r="O42" i="75"/>
  <c r="O86" i="75"/>
  <c r="O160" i="75"/>
  <c r="Q173" i="75"/>
  <c r="BI173" i="75" s="1"/>
  <c r="X245" i="75"/>
  <c r="M226" i="75"/>
  <c r="X99" i="75"/>
  <c r="Q69" i="75"/>
  <c r="X69" i="75" s="1"/>
  <c r="Q231" i="75"/>
  <c r="X231" i="75" s="1"/>
  <c r="Q74" i="75"/>
  <c r="X74" i="75" s="1"/>
  <c r="L285" i="75"/>
  <c r="M30" i="75"/>
  <c r="N6" i="75"/>
  <c r="O39" i="75"/>
  <c r="N8" i="75"/>
  <c r="X54" i="75"/>
  <c r="M152" i="75"/>
  <c r="R80" i="75"/>
  <c r="W80" i="75" s="1"/>
  <c r="M113" i="75"/>
  <c r="M133" i="75"/>
  <c r="O181" i="75"/>
  <c r="M196" i="75"/>
  <c r="O246" i="75"/>
  <c r="M247" i="75"/>
  <c r="O235" i="75"/>
  <c r="Q241" i="75"/>
  <c r="X241" i="75" s="1"/>
  <c r="W83" i="75"/>
  <c r="Q223" i="75"/>
  <c r="X223" i="75" s="1"/>
  <c r="Q86" i="75"/>
  <c r="BI86" i="75" s="1"/>
  <c r="Q115" i="75"/>
  <c r="X115" i="75" s="1"/>
  <c r="Q171" i="75"/>
  <c r="X171" i="75" s="1"/>
  <c r="Q202" i="75"/>
  <c r="X202" i="75" s="1"/>
  <c r="M242" i="75"/>
  <c r="T239" i="75"/>
  <c r="W239" i="75" s="1"/>
  <c r="W71" i="75"/>
  <c r="Q123" i="75"/>
  <c r="BI123" i="75" s="1"/>
  <c r="R251" i="75"/>
  <c r="W251" i="75" s="1"/>
  <c r="N265" i="75"/>
  <c r="Q182" i="75"/>
  <c r="X182" i="75" s="1"/>
  <c r="Q189" i="75"/>
  <c r="X189" i="75" s="1"/>
  <c r="Q113" i="75"/>
  <c r="BI113" i="75" s="1"/>
  <c r="Q73" i="75"/>
  <c r="X73" i="75" s="1"/>
  <c r="M128" i="75"/>
  <c r="O153" i="75"/>
  <c r="M80" i="75"/>
  <c r="O136" i="75"/>
  <c r="Q205" i="75"/>
  <c r="X205" i="75" s="1"/>
  <c r="N12" i="75"/>
  <c r="M115" i="75"/>
  <c r="W214" i="75"/>
  <c r="O213" i="75"/>
  <c r="O249" i="75"/>
  <c r="M154" i="75"/>
  <c r="M105" i="75"/>
  <c r="O215" i="75"/>
  <c r="N179" i="75"/>
  <c r="M171" i="75"/>
  <c r="N240" i="75"/>
  <c r="O256" i="75"/>
  <c r="X267" i="75"/>
  <c r="W41" i="75"/>
  <c r="Q176" i="75"/>
  <c r="X176" i="75" s="1"/>
  <c r="Q44" i="75"/>
  <c r="X44" i="75" s="1"/>
  <c r="Q193" i="75"/>
  <c r="X193" i="75" s="1"/>
  <c r="Q15" i="75"/>
  <c r="BI15" i="75" s="1"/>
  <c r="N13" i="75"/>
  <c r="M31" i="75"/>
  <c r="O36" i="75"/>
  <c r="Q59" i="75"/>
  <c r="X59" i="75" s="1"/>
  <c r="N69" i="75"/>
  <c r="M117" i="75"/>
  <c r="N76" i="75"/>
  <c r="Q105" i="75"/>
  <c r="X105" i="75" s="1"/>
  <c r="O239" i="75"/>
  <c r="O241" i="75"/>
  <c r="M265" i="75"/>
  <c r="Q158" i="75"/>
  <c r="X158" i="75" s="1"/>
  <c r="Q247" i="75"/>
  <c r="X247" i="75" s="1"/>
  <c r="Q192" i="75"/>
  <c r="X192" i="75" s="1"/>
  <c r="X256" i="75"/>
  <c r="X110" i="75"/>
  <c r="W241" i="75"/>
  <c r="W198" i="75"/>
  <c r="W135" i="75"/>
  <c r="BI67" i="75"/>
  <c r="X210" i="75"/>
  <c r="X71" i="75"/>
  <c r="W173" i="75"/>
  <c r="W15" i="75"/>
  <c r="X89" i="75"/>
  <c r="X116" i="75"/>
  <c r="W196" i="75"/>
  <c r="W33" i="75"/>
  <c r="W113" i="75"/>
  <c r="X80" i="75"/>
  <c r="W82" i="75"/>
  <c r="W99" i="75"/>
  <c r="BI144" i="75"/>
  <c r="X204" i="75"/>
  <c r="X37" i="75"/>
  <c r="W61" i="75"/>
  <c r="W95" i="75"/>
  <c r="BI71" i="75"/>
  <c r="X253" i="75"/>
  <c r="X208" i="75"/>
  <c r="W7" i="75"/>
  <c r="X142" i="75"/>
  <c r="X49" i="75"/>
  <c r="X107" i="75"/>
  <c r="W31" i="75"/>
  <c r="W29" i="75"/>
  <c r="X51" i="75"/>
  <c r="BI39" i="75"/>
  <c r="X181" i="75"/>
  <c r="X172" i="75"/>
  <c r="X282" i="75"/>
  <c r="X13" i="75"/>
  <c r="W159" i="75"/>
  <c r="W194" i="75"/>
  <c r="W284" i="75"/>
  <c r="W144" i="75"/>
  <c r="X157" i="75"/>
  <c r="X136" i="75"/>
  <c r="BI61" i="75"/>
  <c r="X14" i="75"/>
  <c r="BI88" i="75"/>
  <c r="BI256" i="75"/>
  <c r="W232" i="75"/>
  <c r="X31" i="75"/>
  <c r="W178" i="75"/>
  <c r="W6" i="75"/>
  <c r="W148" i="75"/>
  <c r="X197" i="75"/>
  <c r="X269" i="75"/>
  <c r="W202" i="75"/>
  <c r="W128" i="75"/>
  <c r="X109" i="75"/>
  <c r="W112" i="75"/>
  <c r="W35" i="75"/>
  <c r="X102" i="75"/>
  <c r="BI102" i="75"/>
  <c r="W185" i="75"/>
  <c r="W166" i="75"/>
  <c r="X228" i="75"/>
  <c r="V228" i="75" s="1"/>
  <c r="BI228" i="75"/>
  <c r="W64" i="75"/>
  <c r="BI197" i="75"/>
  <c r="W197" i="75"/>
  <c r="W140" i="75"/>
  <c r="W130" i="75"/>
  <c r="BI112" i="75"/>
  <c r="W273" i="75"/>
  <c r="W25" i="75"/>
  <c r="W104" i="75"/>
  <c r="BI104" i="75"/>
  <c r="X201" i="75"/>
  <c r="BI201" i="75"/>
  <c r="X198" i="75"/>
  <c r="BI198" i="75"/>
  <c r="X283" i="75"/>
  <c r="W248" i="75"/>
  <c r="BI14" i="75"/>
  <c r="W14" i="75"/>
  <c r="W131" i="75"/>
  <c r="W264" i="75"/>
  <c r="W8" i="75"/>
  <c r="X127" i="75"/>
  <c r="V127" i="75" s="1"/>
  <c r="BI127" i="75"/>
  <c r="W26" i="75"/>
  <c r="BI26" i="75"/>
  <c r="W47" i="75"/>
  <c r="W59" i="75"/>
  <c r="W107" i="75"/>
  <c r="BI107" i="75"/>
  <c r="W190" i="75"/>
  <c r="W234" i="75"/>
  <c r="W272" i="75"/>
  <c r="BI272" i="75"/>
  <c r="BI156" i="75"/>
  <c r="W156" i="75"/>
  <c r="N19" i="75"/>
  <c r="M19" i="75"/>
  <c r="Q23" i="75"/>
  <c r="X23" i="75" s="1"/>
  <c r="O23" i="75"/>
  <c r="W5" i="75"/>
  <c r="W4" i="75"/>
  <c r="X11" i="75"/>
  <c r="S10" i="75"/>
  <c r="BI10" i="75" s="1"/>
  <c r="S30" i="75"/>
  <c r="M14" i="75"/>
  <c r="Q48" i="75"/>
  <c r="X48" i="75" s="1"/>
  <c r="O48" i="75"/>
  <c r="M49" i="75"/>
  <c r="N49" i="75"/>
  <c r="M48" i="75"/>
  <c r="N48" i="75"/>
  <c r="O58" i="75"/>
  <c r="W40" i="75"/>
  <c r="O49" i="75"/>
  <c r="M46" i="75"/>
  <c r="N46" i="75"/>
  <c r="M52" i="75"/>
  <c r="N52" i="75"/>
  <c r="W54" i="75"/>
  <c r="BI54" i="75"/>
  <c r="O55" i="75"/>
  <c r="M138" i="75"/>
  <c r="O138" i="75"/>
  <c r="M73" i="75"/>
  <c r="N73" i="75"/>
  <c r="O89" i="75"/>
  <c r="N129" i="75"/>
  <c r="M129" i="75"/>
  <c r="O78" i="75"/>
  <c r="Q78" i="75"/>
  <c r="X78" i="75" s="1"/>
  <c r="M112" i="75"/>
  <c r="O134" i="75"/>
  <c r="Q134" i="75"/>
  <c r="X134" i="75" s="1"/>
  <c r="M124" i="75"/>
  <c r="N124" i="75"/>
  <c r="W89" i="75"/>
  <c r="BI89" i="75"/>
  <c r="W105" i="75"/>
  <c r="M164" i="75"/>
  <c r="N164" i="75"/>
  <c r="BI110" i="75"/>
  <c r="W110" i="75"/>
  <c r="W161" i="75"/>
  <c r="W118" i="75"/>
  <c r="BI118" i="75"/>
  <c r="O118" i="75"/>
  <c r="O179" i="75"/>
  <c r="N192" i="75"/>
  <c r="M192" i="75"/>
  <c r="O147" i="75"/>
  <c r="R146" i="75"/>
  <c r="W146" i="75" s="1"/>
  <c r="M186" i="75"/>
  <c r="N186" i="75"/>
  <c r="P186" i="75"/>
  <c r="O166" i="75"/>
  <c r="Q166" i="75"/>
  <c r="X166" i="75" s="1"/>
  <c r="U217" i="75"/>
  <c r="X217" i="75" s="1"/>
  <c r="O217" i="75"/>
  <c r="P192" i="75"/>
  <c r="M223" i="75"/>
  <c r="N223" i="75"/>
  <c r="P223" i="75"/>
  <c r="W188" i="75"/>
  <c r="X195" i="75"/>
  <c r="W187" i="75"/>
  <c r="M203" i="75"/>
  <c r="S214" i="75"/>
  <c r="R179" i="75"/>
  <c r="BI179" i="75" s="1"/>
  <c r="O195" i="75"/>
  <c r="M204" i="75"/>
  <c r="N204" i="75"/>
  <c r="M224" i="75"/>
  <c r="N224" i="75"/>
  <c r="P224" i="75"/>
  <c r="T245" i="75"/>
  <c r="W245" i="75" s="1"/>
  <c r="O254" i="75"/>
  <c r="Q254" i="75"/>
  <c r="X254" i="75" s="1"/>
  <c r="Q243" i="75"/>
  <c r="X243" i="75" s="1"/>
  <c r="M238" i="75"/>
  <c r="N238" i="75"/>
  <c r="P238" i="75"/>
  <c r="M239" i="75"/>
  <c r="O225" i="75"/>
  <c r="Q225" i="75"/>
  <c r="X225" i="75" s="1"/>
  <c r="M214" i="75"/>
  <c r="M232" i="75"/>
  <c r="O259" i="75"/>
  <c r="Q259" i="75"/>
  <c r="X259" i="75" s="1"/>
  <c r="M250" i="75"/>
  <c r="X262" i="75"/>
  <c r="W231" i="75"/>
  <c r="K285" i="75"/>
  <c r="M33" i="75"/>
  <c r="M36" i="75"/>
  <c r="P36" i="75"/>
  <c r="N36" i="75"/>
  <c r="M27" i="75"/>
  <c r="S27" i="75"/>
  <c r="X27" i="75" s="1"/>
  <c r="W46" i="75"/>
  <c r="R16" i="75"/>
  <c r="W16" i="75" s="1"/>
  <c r="N20" i="75"/>
  <c r="M20" i="75"/>
  <c r="Q24" i="75"/>
  <c r="X24" i="75" s="1"/>
  <c r="O24" i="75"/>
  <c r="N14" i="75"/>
  <c r="N59" i="75"/>
  <c r="M59" i="75"/>
  <c r="W50" i="75"/>
  <c r="Q57" i="75"/>
  <c r="X57" i="75" s="1"/>
  <c r="O57" i="75"/>
  <c r="O97" i="75"/>
  <c r="M97" i="75"/>
  <c r="Q97" i="75"/>
  <c r="O54" i="75"/>
  <c r="M92" i="75"/>
  <c r="N92" i="75"/>
  <c r="P92" i="75"/>
  <c r="X84" i="75"/>
  <c r="M94" i="75"/>
  <c r="N94" i="75"/>
  <c r="P94" i="75"/>
  <c r="Q94" i="75"/>
  <c r="X94" i="75" s="1"/>
  <c r="O94" i="75"/>
  <c r="O92" i="75"/>
  <c r="O114" i="75"/>
  <c r="Q114" i="75"/>
  <c r="X114" i="75" s="1"/>
  <c r="M134" i="75"/>
  <c r="N134" i="75"/>
  <c r="P134" i="75"/>
  <c r="N90" i="75"/>
  <c r="O108" i="75"/>
  <c r="M143" i="75"/>
  <c r="O143" i="75"/>
  <c r="Q93" i="75"/>
  <c r="X93" i="75" s="1"/>
  <c r="O93" i="75"/>
  <c r="N142" i="75"/>
  <c r="M142" i="75"/>
  <c r="P142" i="75"/>
  <c r="M89" i="75"/>
  <c r="M122" i="75"/>
  <c r="N122" i="75"/>
  <c r="P122" i="75"/>
  <c r="M110" i="75"/>
  <c r="O149" i="75"/>
  <c r="Q149" i="75"/>
  <c r="X149" i="75" s="1"/>
  <c r="M163" i="75"/>
  <c r="N163" i="75"/>
  <c r="N118" i="75"/>
  <c r="X104" i="75"/>
  <c r="N184" i="75"/>
  <c r="N147" i="75"/>
  <c r="P164" i="75"/>
  <c r="O198" i="75"/>
  <c r="M198" i="75"/>
  <c r="R114" i="75"/>
  <c r="W114" i="75" s="1"/>
  <c r="T143" i="75"/>
  <c r="W143" i="75" s="1"/>
  <c r="O150" i="75"/>
  <c r="O224" i="75"/>
  <c r="Q224" i="75"/>
  <c r="X224" i="75" s="1"/>
  <c r="W189" i="75"/>
  <c r="M169" i="75"/>
  <c r="N169" i="75"/>
  <c r="P169" i="75"/>
  <c r="O219" i="75"/>
  <c r="Q219" i="75"/>
  <c r="X219" i="75" s="1"/>
  <c r="X179" i="75"/>
  <c r="W182" i="75"/>
  <c r="W207" i="75"/>
  <c r="O268" i="75"/>
  <c r="Q268" i="75"/>
  <c r="X268" i="75" s="1"/>
  <c r="N244" i="75"/>
  <c r="M244" i="75"/>
  <c r="R281" i="75"/>
  <c r="W281" i="75" s="1"/>
  <c r="N281" i="75"/>
  <c r="M218" i="75"/>
  <c r="O238" i="75"/>
  <c r="Q238" i="75"/>
  <c r="X238" i="75" s="1"/>
  <c r="M235" i="75"/>
  <c r="W257" i="75"/>
  <c r="M277" i="75"/>
  <c r="N275" i="75"/>
  <c r="O262" i="75"/>
  <c r="Q275" i="75"/>
  <c r="X275" i="75" s="1"/>
  <c r="M280" i="75"/>
  <c r="S235" i="75"/>
  <c r="X235" i="75" s="1"/>
  <c r="W265" i="75"/>
  <c r="Q270" i="75"/>
  <c r="X270" i="75" s="1"/>
  <c r="Q20" i="75"/>
  <c r="X20" i="75" s="1"/>
  <c r="O20" i="75"/>
  <c r="O3" i="75"/>
  <c r="H285" i="75"/>
  <c r="Q3" i="75"/>
  <c r="W42" i="75"/>
  <c r="Q34" i="75"/>
  <c r="X34" i="75" s="1"/>
  <c r="O34" i="75"/>
  <c r="M13" i="75"/>
  <c r="N18" i="75"/>
  <c r="M18" i="75"/>
  <c r="Q4" i="75"/>
  <c r="X4" i="75" s="1"/>
  <c r="O13" i="75"/>
  <c r="W32" i="75"/>
  <c r="M9" i="75"/>
  <c r="O6" i="75"/>
  <c r="J285" i="75"/>
  <c r="Q6" i="75"/>
  <c r="Q5" i="75"/>
  <c r="X5" i="75" s="1"/>
  <c r="N7" i="75"/>
  <c r="X12" i="75"/>
  <c r="N3" i="75"/>
  <c r="X7" i="75"/>
  <c r="O45" i="75"/>
  <c r="Q45" i="75"/>
  <c r="X45" i="75" s="1"/>
  <c r="O7" i="75"/>
  <c r="AP285" i="75"/>
  <c r="O16" i="75"/>
  <c r="Q16" i="75"/>
  <c r="X16" i="75" s="1"/>
  <c r="N21" i="75"/>
  <c r="M21" i="75"/>
  <c r="X8" i="75"/>
  <c r="X9" i="75"/>
  <c r="M7" i="75"/>
  <c r="R17" i="75"/>
  <c r="W17" i="75" s="1"/>
  <c r="M3" i="75"/>
  <c r="W28" i="75"/>
  <c r="BI28" i="75"/>
  <c r="P18" i="75"/>
  <c r="O28" i="75"/>
  <c r="BI8" i="75"/>
  <c r="Q25" i="75"/>
  <c r="X25" i="75" s="1"/>
  <c r="O25" i="75"/>
  <c r="O38" i="75"/>
  <c r="Q38" i="75"/>
  <c r="X38" i="75" s="1"/>
  <c r="N10" i="75"/>
  <c r="M54" i="75"/>
  <c r="N54" i="75"/>
  <c r="M77" i="75"/>
  <c r="N77" i="75"/>
  <c r="P77" i="75"/>
  <c r="O53" i="75"/>
  <c r="M53" i="75"/>
  <c r="N53" i="75"/>
  <c r="O51" i="75"/>
  <c r="O14" i="75"/>
  <c r="N63" i="75"/>
  <c r="M63" i="75"/>
  <c r="P63" i="75"/>
  <c r="M57" i="75"/>
  <c r="N57" i="75"/>
  <c r="R66" i="75"/>
  <c r="W66" i="75" s="1"/>
  <c r="O65" i="75"/>
  <c r="O88" i="75"/>
  <c r="W69" i="75"/>
  <c r="Q92" i="75"/>
  <c r="X92" i="75" s="1"/>
  <c r="O81" i="75"/>
  <c r="Q81" i="75"/>
  <c r="X81" i="75" s="1"/>
  <c r="Q100" i="75"/>
  <c r="X100" i="75" s="1"/>
  <c r="O100" i="75"/>
  <c r="O137" i="75"/>
  <c r="Q137" i="75"/>
  <c r="X137" i="75" s="1"/>
  <c r="R154" i="75"/>
  <c r="W90" i="75"/>
  <c r="X118" i="75"/>
  <c r="M93" i="75"/>
  <c r="P93" i="75"/>
  <c r="N93" i="75"/>
  <c r="M146" i="75"/>
  <c r="O146" i="75"/>
  <c r="Q146" i="75"/>
  <c r="W109" i="75"/>
  <c r="BI109" i="75"/>
  <c r="O152" i="75"/>
  <c r="N110" i="75"/>
  <c r="M149" i="75"/>
  <c r="N149" i="75"/>
  <c r="W199" i="75"/>
  <c r="M118" i="75"/>
  <c r="M165" i="75"/>
  <c r="N165" i="75"/>
  <c r="P165" i="75"/>
  <c r="M147" i="75"/>
  <c r="O199" i="75"/>
  <c r="Q199" i="75"/>
  <c r="X199" i="75" s="1"/>
  <c r="M199" i="75"/>
  <c r="R116" i="75"/>
  <c r="W116" i="75" s="1"/>
  <c r="W184" i="75"/>
  <c r="X126" i="75"/>
  <c r="U168" i="75"/>
  <c r="X168" i="75" s="1"/>
  <c r="P124" i="75"/>
  <c r="S160" i="75"/>
  <c r="X160" i="75" s="1"/>
  <c r="N201" i="75"/>
  <c r="M210" i="75"/>
  <c r="N210" i="75"/>
  <c r="P210" i="75"/>
  <c r="M212" i="75"/>
  <c r="N212" i="75"/>
  <c r="P204" i="75"/>
  <c r="O220" i="75"/>
  <c r="Q220" i="75"/>
  <c r="X220" i="75" s="1"/>
  <c r="M217" i="75"/>
  <c r="N217" i="75"/>
  <c r="P217" i="75"/>
  <c r="O180" i="75"/>
  <c r="N207" i="75"/>
  <c r="M267" i="75"/>
  <c r="N267" i="75"/>
  <c r="N260" i="75"/>
  <c r="M260" i="75"/>
  <c r="N270" i="75"/>
  <c r="M270" i="75"/>
  <c r="R220" i="75"/>
  <c r="W220" i="75" s="1"/>
  <c r="N257" i="75"/>
  <c r="W230" i="75"/>
  <c r="O252" i="75"/>
  <c r="Q252" i="75"/>
  <c r="X252" i="75" s="1"/>
  <c r="Q236" i="75"/>
  <c r="X236" i="75" s="1"/>
  <c r="W263" i="75"/>
  <c r="Q281" i="75"/>
  <c r="Q277" i="75"/>
  <c r="X277" i="75" s="1"/>
  <c r="S239" i="75"/>
  <c r="X239" i="75" s="1"/>
  <c r="M274" i="75"/>
  <c r="Q280" i="75"/>
  <c r="X280" i="75" s="1"/>
  <c r="Q17" i="75"/>
  <c r="X17" i="75" s="1"/>
  <c r="O17" i="75"/>
  <c r="W9" i="75"/>
  <c r="BI9" i="75"/>
  <c r="O8" i="75"/>
  <c r="W20" i="75"/>
  <c r="M51" i="75"/>
  <c r="N51" i="75"/>
  <c r="W48" i="75"/>
  <c r="Q63" i="75"/>
  <c r="X63" i="75" s="1"/>
  <c r="O63" i="75"/>
  <c r="X39" i="75"/>
  <c r="M68" i="75"/>
  <c r="N68" i="75"/>
  <c r="Q60" i="75"/>
  <c r="X60" i="75" s="1"/>
  <c r="M140" i="75"/>
  <c r="N140" i="75"/>
  <c r="Q87" i="75"/>
  <c r="X87" i="75" s="1"/>
  <c r="M96" i="75"/>
  <c r="N96" i="75"/>
  <c r="X143" i="75"/>
  <c r="X101" i="75"/>
  <c r="M78" i="75"/>
  <c r="N78" i="75"/>
  <c r="W57" i="75"/>
  <c r="M137" i="75"/>
  <c r="M90" i="75"/>
  <c r="X120" i="75"/>
  <c r="P129" i="75"/>
  <c r="M98" i="75"/>
  <c r="N98" i="75"/>
  <c r="Q129" i="75"/>
  <c r="X129" i="75" s="1"/>
  <c r="O101" i="75"/>
  <c r="W153" i="75"/>
  <c r="BI153" i="75"/>
  <c r="O84" i="75"/>
  <c r="X122" i="75"/>
  <c r="M177" i="75"/>
  <c r="N177" i="75"/>
  <c r="P177" i="75"/>
  <c r="X150" i="75"/>
  <c r="BI150" i="75"/>
  <c r="W167" i="75"/>
  <c r="BI167" i="75"/>
  <c r="M126" i="75"/>
  <c r="W103" i="75"/>
  <c r="M189" i="75"/>
  <c r="N189" i="75"/>
  <c r="O167" i="75"/>
  <c r="O200" i="75"/>
  <c r="Q200" i="75"/>
  <c r="X200" i="75" s="1"/>
  <c r="N187" i="75"/>
  <c r="M187" i="75"/>
  <c r="P163" i="75"/>
  <c r="BI148" i="75"/>
  <c r="X125" i="75"/>
  <c r="M184" i="75"/>
  <c r="Q218" i="75"/>
  <c r="R203" i="75"/>
  <c r="W205" i="75"/>
  <c r="M207" i="75"/>
  <c r="M227" i="75"/>
  <c r="N227" i="75"/>
  <c r="P227" i="75"/>
  <c r="M236" i="75"/>
  <c r="M200" i="75"/>
  <c r="R283" i="75"/>
  <c r="W283" i="75" s="1"/>
  <c r="N283" i="75"/>
  <c r="W222" i="75"/>
  <c r="N273" i="75"/>
  <c r="M273" i="75"/>
  <c r="Q234" i="75"/>
  <c r="X234" i="75" s="1"/>
  <c r="O234" i="75"/>
  <c r="Q249" i="75"/>
  <c r="X249" i="75" s="1"/>
  <c r="S240" i="75"/>
  <c r="X240" i="75" s="1"/>
  <c r="O240" i="75"/>
  <c r="M268" i="75"/>
  <c r="N268" i="75"/>
  <c r="P268" i="75"/>
  <c r="M257" i="75"/>
  <c r="M276" i="75"/>
  <c r="M284" i="75"/>
  <c r="T242" i="75"/>
  <c r="W242" i="75" s="1"/>
  <c r="W275" i="75"/>
  <c r="W282" i="75"/>
  <c r="BI282" i="75"/>
  <c r="M225" i="75"/>
  <c r="P267" i="75"/>
  <c r="W27" i="75"/>
  <c r="Q21" i="75"/>
  <c r="X21" i="75" s="1"/>
  <c r="O21" i="75"/>
  <c r="M8" i="75"/>
  <c r="M47" i="75"/>
  <c r="N47" i="75"/>
  <c r="W73" i="75"/>
  <c r="O76" i="75"/>
  <c r="Q76" i="75"/>
  <c r="X76" i="75" s="1"/>
  <c r="M84" i="75"/>
  <c r="Q22" i="75"/>
  <c r="X22" i="75" s="1"/>
  <c r="O22" i="75"/>
  <c r="W3" i="75"/>
  <c r="I285" i="75"/>
  <c r="N22" i="75"/>
  <c r="M22" i="75"/>
  <c r="W10" i="75"/>
  <c r="N25" i="75"/>
  <c r="M25" i="75"/>
  <c r="M38" i="75"/>
  <c r="N38" i="75"/>
  <c r="M10" i="75"/>
  <c r="Q52" i="75"/>
  <c r="X52" i="75" s="1"/>
  <c r="S36" i="75"/>
  <c r="X36" i="75" s="1"/>
  <c r="N65" i="75"/>
  <c r="P65" i="75"/>
  <c r="M65" i="75"/>
  <c r="N23" i="75"/>
  <c r="M23" i="75"/>
  <c r="O11" i="75"/>
  <c r="M16" i="75"/>
  <c r="P19" i="75"/>
  <c r="N4" i="75"/>
  <c r="M11" i="75"/>
  <c r="N11" i="75"/>
  <c r="G285" i="75"/>
  <c r="R12" i="75"/>
  <c r="W12" i="75" s="1"/>
  <c r="P22" i="75"/>
  <c r="X55" i="75"/>
  <c r="N64" i="75"/>
  <c r="M64" i="75"/>
  <c r="O26" i="75"/>
  <c r="W37" i="75"/>
  <c r="BI37" i="75"/>
  <c r="M72" i="75"/>
  <c r="N72" i="75"/>
  <c r="M75" i="75"/>
  <c r="N75" i="75"/>
  <c r="M69" i="75"/>
  <c r="N141" i="75"/>
  <c r="M141" i="75"/>
  <c r="BI62" i="75"/>
  <c r="W62" i="75"/>
  <c r="M88" i="75"/>
  <c r="M100" i="75"/>
  <c r="N100" i="75"/>
  <c r="O103" i="75"/>
  <c r="Q103" i="75"/>
  <c r="X103" i="75" s="1"/>
  <c r="Q65" i="75"/>
  <c r="X65" i="75" s="1"/>
  <c r="N128" i="75"/>
  <c r="M106" i="75"/>
  <c r="N106" i="75"/>
  <c r="X112" i="75"/>
  <c r="O85" i="75"/>
  <c r="Q85" i="75"/>
  <c r="X85" i="75" s="1"/>
  <c r="O122" i="75"/>
  <c r="W171" i="75"/>
  <c r="Q130" i="75"/>
  <c r="X130" i="75" s="1"/>
  <c r="N103" i="75"/>
  <c r="O168" i="75"/>
  <c r="X178" i="75"/>
  <c r="BI178" i="75"/>
  <c r="R120" i="75"/>
  <c r="BI120" i="75" s="1"/>
  <c r="M197" i="75"/>
  <c r="N197" i="75"/>
  <c r="N168" i="75"/>
  <c r="O125" i="75"/>
  <c r="M166" i="75"/>
  <c r="N166" i="75"/>
  <c r="M205" i="75"/>
  <c r="W229" i="75"/>
  <c r="O172" i="75"/>
  <c r="W200" i="75"/>
  <c r="W226" i="75"/>
  <c r="S215" i="75"/>
  <c r="O227" i="75"/>
  <c r="Q227" i="75"/>
  <c r="X227" i="75" s="1"/>
  <c r="N271" i="75"/>
  <c r="M271" i="75"/>
  <c r="P271" i="75"/>
  <c r="O221" i="75"/>
  <c r="Q221" i="75"/>
  <c r="X221" i="75" s="1"/>
  <c r="Q213" i="75"/>
  <c r="X213" i="75" s="1"/>
  <c r="O237" i="75"/>
  <c r="Q237" i="75"/>
  <c r="X237" i="75" s="1"/>
  <c r="R274" i="75"/>
  <c r="W274" i="75" s="1"/>
  <c r="N274" i="75"/>
  <c r="O244" i="75"/>
  <c r="Q244" i="75"/>
  <c r="X244" i="75" s="1"/>
  <c r="M220" i="75"/>
  <c r="N242" i="75"/>
  <c r="R219" i="75"/>
  <c r="X272" i="75"/>
  <c r="O242" i="75"/>
  <c r="N278" i="75"/>
  <c r="W225" i="75"/>
  <c r="P270" i="75"/>
  <c r="X26" i="75"/>
  <c r="M37" i="75"/>
  <c r="W49" i="75"/>
  <c r="BI49" i="75"/>
  <c r="O79" i="75"/>
  <c r="Q79" i="75"/>
  <c r="X79" i="75" s="1"/>
  <c r="M45" i="75"/>
  <c r="N45" i="75"/>
  <c r="M62" i="75"/>
  <c r="M87" i="75"/>
  <c r="P87" i="75"/>
  <c r="N87" i="75"/>
  <c r="O70" i="75"/>
  <c r="Q70" i="75"/>
  <c r="X70" i="75" s="1"/>
  <c r="O107" i="75"/>
  <c r="N131" i="75"/>
  <c r="M157" i="75"/>
  <c r="N157" i="75"/>
  <c r="M85" i="75"/>
  <c r="P85" i="75"/>
  <c r="N85" i="75"/>
  <c r="M132" i="75"/>
  <c r="T132" i="75"/>
  <c r="W149" i="75"/>
  <c r="M125" i="75"/>
  <c r="N125" i="75"/>
  <c r="P125" i="75"/>
  <c r="O156" i="75"/>
  <c r="N120" i="75"/>
  <c r="O190" i="75"/>
  <c r="Q190" i="75"/>
  <c r="X190" i="75" s="1"/>
  <c r="M131" i="75"/>
  <c r="X167" i="75"/>
  <c r="M103" i="75"/>
  <c r="M167" i="75"/>
  <c r="N167" i="75"/>
  <c r="N175" i="75"/>
  <c r="M175" i="75"/>
  <c r="P175" i="75"/>
  <c r="O191" i="75"/>
  <c r="Q191" i="75"/>
  <c r="X191" i="75" s="1"/>
  <c r="N205" i="75"/>
  <c r="M172" i="75"/>
  <c r="N172" i="75"/>
  <c r="P172" i="75"/>
  <c r="M170" i="75"/>
  <c r="O228" i="75"/>
  <c r="M228" i="75"/>
  <c r="W240" i="75"/>
  <c r="M248" i="75"/>
  <c r="N248" i="75"/>
  <c r="P244" i="75"/>
  <c r="W236" i="75"/>
  <c r="X255" i="75"/>
  <c r="Q271" i="75"/>
  <c r="X271" i="75" s="1"/>
  <c r="O265" i="75"/>
  <c r="Q265" i="75"/>
  <c r="X265" i="75" s="1"/>
  <c r="N280" i="75"/>
  <c r="N236" i="75"/>
  <c r="O272" i="75"/>
  <c r="O255" i="75"/>
  <c r="N225" i="75"/>
  <c r="M275" i="75"/>
  <c r="M255" i="75"/>
  <c r="N26" i="75"/>
  <c r="M26" i="75"/>
  <c r="O35" i="75"/>
  <c r="Q35" i="75"/>
  <c r="X35" i="75" s="1"/>
  <c r="N24" i="75"/>
  <c r="M24" i="75"/>
  <c r="Q18" i="75"/>
  <c r="X18" i="75" s="1"/>
  <c r="O18" i="75"/>
  <c r="BI11" i="75"/>
  <c r="W11" i="75"/>
  <c r="X28" i="75"/>
  <c r="M6" i="75"/>
  <c r="W21" i="75"/>
  <c r="N5" i="75"/>
  <c r="M4" i="75"/>
  <c r="P24" i="75"/>
  <c r="M56" i="75"/>
  <c r="N56" i="75"/>
  <c r="P56" i="75"/>
  <c r="M102" i="75"/>
  <c r="O102" i="75"/>
  <c r="X68" i="75"/>
  <c r="W106" i="75"/>
  <c r="W75" i="75"/>
  <c r="V75" i="75" s="1"/>
  <c r="BI75" i="75"/>
  <c r="Q19" i="75"/>
  <c r="X19" i="75" s="1"/>
  <c r="O19" i="75"/>
  <c r="N33" i="75"/>
  <c r="P23" i="75"/>
  <c r="M5" i="75"/>
  <c r="BI31" i="75"/>
  <c r="U3" i="75"/>
  <c r="M17" i="75"/>
  <c r="BI7" i="75"/>
  <c r="O12" i="75"/>
  <c r="P45" i="75"/>
  <c r="M34" i="75"/>
  <c r="N34" i="75"/>
  <c r="P34" i="75"/>
  <c r="Q53" i="75"/>
  <c r="X53" i="75" s="1"/>
  <c r="M74" i="75"/>
  <c r="N74" i="75"/>
  <c r="P74" i="75"/>
  <c r="P38" i="75"/>
  <c r="O37" i="75"/>
  <c r="Q50" i="75"/>
  <c r="X50" i="75" s="1"/>
  <c r="O50" i="75"/>
  <c r="N66" i="75"/>
  <c r="W84" i="75"/>
  <c r="BI84" i="75"/>
  <c r="O68" i="75"/>
  <c r="P96" i="75"/>
  <c r="M155" i="75"/>
  <c r="N155" i="75"/>
  <c r="P155" i="75"/>
  <c r="O62" i="75"/>
  <c r="W76" i="75"/>
  <c r="O96" i="75"/>
  <c r="Q96" i="75"/>
  <c r="X96" i="75" s="1"/>
  <c r="Q58" i="75"/>
  <c r="X58" i="75" s="1"/>
  <c r="O110" i="75"/>
  <c r="O126" i="75"/>
  <c r="X133" i="75"/>
  <c r="V133" i="75" s="1"/>
  <c r="BI133" i="75"/>
  <c r="N154" i="75"/>
  <c r="M139" i="75"/>
  <c r="O163" i="75"/>
  <c r="Q163" i="75"/>
  <c r="X163" i="75" s="1"/>
  <c r="M153" i="75"/>
  <c r="O112" i="75"/>
  <c r="M150" i="75"/>
  <c r="O145" i="75"/>
  <c r="Q145" i="75"/>
  <c r="X145" i="75" s="1"/>
  <c r="W174" i="75"/>
  <c r="BI99" i="75"/>
  <c r="O185" i="75"/>
  <c r="Q185" i="75"/>
  <c r="X185" i="75" s="1"/>
  <c r="M183" i="75"/>
  <c r="N183" i="75"/>
  <c r="P183" i="75"/>
  <c r="N181" i="75"/>
  <c r="O208" i="75"/>
  <c r="O210" i="75"/>
  <c r="O178" i="75"/>
  <c r="Q248" i="75"/>
  <c r="X248" i="75" s="1"/>
  <c r="N264" i="75"/>
  <c r="M264" i="75"/>
  <c r="M237" i="75"/>
  <c r="N237" i="75"/>
  <c r="P237" i="75"/>
  <c r="R276" i="75"/>
  <c r="W276" i="75" s="1"/>
  <c r="N276" i="75"/>
  <c r="M269" i="75"/>
  <c r="N269" i="75"/>
  <c r="M243" i="75"/>
  <c r="N243" i="75"/>
  <c r="P243" i="75"/>
  <c r="O245" i="75"/>
  <c r="N282" i="75"/>
  <c r="M279" i="75"/>
  <c r="O269" i="75"/>
  <c r="W259" i="75"/>
  <c r="W278" i="75"/>
  <c r="M58" i="75"/>
  <c r="N58" i="75"/>
  <c r="P51" i="75"/>
  <c r="BI13" i="75"/>
  <c r="W13" i="75"/>
  <c r="W78" i="75"/>
  <c r="M127" i="75"/>
  <c r="O127" i="75"/>
  <c r="P68" i="75"/>
  <c r="N84" i="75"/>
  <c r="M70" i="75"/>
  <c r="N70" i="75"/>
  <c r="P70" i="75"/>
  <c r="W98" i="75"/>
  <c r="M76" i="75"/>
  <c r="M81" i="75"/>
  <c r="N81" i="75"/>
  <c r="P81" i="75"/>
  <c r="X156" i="75"/>
  <c r="O161" i="75"/>
  <c r="Q161" i="75"/>
  <c r="X161" i="75" s="1"/>
  <c r="Q155" i="75"/>
  <c r="X155" i="75" s="1"/>
  <c r="O104" i="75"/>
  <c r="P157" i="75"/>
  <c r="N116" i="75"/>
  <c r="W160" i="75"/>
  <c r="Q108" i="75"/>
  <c r="X108" i="75" s="1"/>
  <c r="O186" i="75"/>
  <c r="Q186" i="75"/>
  <c r="X186" i="75" s="1"/>
  <c r="O151" i="75"/>
  <c r="Q151" i="75"/>
  <c r="X151" i="75" s="1"/>
  <c r="M195" i="75"/>
  <c r="N195" i="75"/>
  <c r="P195" i="75"/>
  <c r="X147" i="75"/>
  <c r="Q169" i="75"/>
  <c r="X169" i="75" s="1"/>
  <c r="M181" i="75"/>
  <c r="M209" i="75"/>
  <c r="N209" i="75"/>
  <c r="P209" i="75"/>
  <c r="O212" i="75"/>
  <c r="Q212" i="75"/>
  <c r="X212" i="75" s="1"/>
  <c r="Q177" i="75"/>
  <c r="X177" i="75" s="1"/>
  <c r="M219" i="75"/>
  <c r="M246" i="75"/>
  <c r="X242" i="75"/>
  <c r="R277" i="75"/>
  <c r="N277" i="75"/>
  <c r="Q233" i="75"/>
  <c r="X233" i="75" s="1"/>
  <c r="N263" i="75"/>
  <c r="M263" i="75"/>
  <c r="P212" i="75"/>
  <c r="M233" i="75"/>
  <c r="N233" i="75"/>
  <c r="P233" i="75"/>
  <c r="M262" i="75"/>
  <c r="N262" i="75"/>
  <c r="P262" i="75"/>
  <c r="Q276" i="75"/>
  <c r="S264" i="75"/>
  <c r="X264" i="75" s="1"/>
  <c r="N252" i="75"/>
  <c r="M252" i="75"/>
  <c r="P252" i="75"/>
  <c r="M251" i="75"/>
  <c r="BI253" i="75"/>
  <c r="W280" i="75"/>
  <c r="Q278" i="75"/>
  <c r="X278" i="75" s="1"/>
  <c r="N259" i="75"/>
  <c r="M55" i="75"/>
  <c r="N55" i="75"/>
  <c r="P55" i="75"/>
  <c r="M101" i="75"/>
  <c r="N101" i="75"/>
  <c r="P101" i="75"/>
  <c r="W147" i="75"/>
  <c r="BI147" i="75"/>
  <c r="M130" i="75"/>
  <c r="N130" i="75"/>
  <c r="M107" i="75"/>
  <c r="N107" i="75"/>
  <c r="W150" i="75"/>
  <c r="W91" i="75"/>
  <c r="M156" i="75"/>
  <c r="N156" i="75"/>
  <c r="N104" i="75"/>
  <c r="M104" i="75"/>
  <c r="O98" i="75"/>
  <c r="Q98" i="75"/>
  <c r="X98" i="75" s="1"/>
  <c r="M160" i="75"/>
  <c r="M193" i="75"/>
  <c r="N193" i="75"/>
  <c r="P193" i="75"/>
  <c r="M114" i="75"/>
  <c r="W136" i="75"/>
  <c r="BI136" i="75"/>
  <c r="O174" i="75"/>
  <c r="Q174" i="75"/>
  <c r="X174" i="75" s="1"/>
  <c r="M201" i="75"/>
  <c r="O201" i="75"/>
  <c r="W158" i="75"/>
  <c r="R141" i="75"/>
  <c r="M151" i="75"/>
  <c r="N151" i="75"/>
  <c r="P151" i="75"/>
  <c r="W181" i="75"/>
  <c r="BI181" i="75"/>
  <c r="W176" i="75"/>
  <c r="O194" i="75"/>
  <c r="Q194" i="75"/>
  <c r="Q187" i="75"/>
  <c r="X187" i="75" s="1"/>
  <c r="N214" i="75"/>
  <c r="O197" i="75"/>
  <c r="M178" i="75"/>
  <c r="M179" i="75"/>
  <c r="O230" i="75"/>
  <c r="Q230" i="75"/>
  <c r="X230" i="75" s="1"/>
  <c r="BI250" i="75"/>
  <c r="W250" i="75"/>
  <c r="O282" i="75"/>
  <c r="S246" i="75"/>
  <c r="W235" i="75"/>
  <c r="N234" i="75"/>
  <c r="M234" i="75"/>
  <c r="W249" i="75"/>
  <c r="M266" i="75"/>
  <c r="N266" i="75"/>
  <c r="P266" i="75"/>
  <c r="W221" i="75"/>
  <c r="M272" i="75"/>
  <c r="N272" i="75"/>
  <c r="M249" i="75"/>
  <c r="N249" i="75"/>
  <c r="Q274" i="75"/>
  <c r="W255" i="75"/>
  <c r="BI255" i="75"/>
  <c r="N284" i="75"/>
  <c r="M278" i="75"/>
  <c r="M259" i="75"/>
  <c r="M221" i="75"/>
  <c r="M282" i="75"/>
  <c r="M35" i="75"/>
  <c r="N35" i="75"/>
  <c r="O47" i="75"/>
  <c r="U47" i="75"/>
  <c r="X47" i="75" s="1"/>
  <c r="BI43" i="75"/>
  <c r="W52" i="75"/>
  <c r="Q46" i="75"/>
  <c r="X46" i="75" s="1"/>
  <c r="O46" i="75"/>
  <c r="M79" i="75"/>
  <c r="N79" i="75"/>
  <c r="P79" i="75"/>
  <c r="M50" i="75"/>
  <c r="N50" i="75"/>
  <c r="W53" i="75"/>
  <c r="N37" i="75"/>
  <c r="O83" i="75"/>
  <c r="Q83" i="75"/>
  <c r="N60" i="75"/>
  <c r="P60" i="75"/>
  <c r="M60" i="75"/>
  <c r="W72" i="75"/>
  <c r="BI72" i="75"/>
  <c r="X88" i="75"/>
  <c r="V88" i="75" s="1"/>
  <c r="O109" i="75"/>
  <c r="M91" i="75"/>
  <c r="N91" i="75"/>
  <c r="P58" i="75"/>
  <c r="N112" i="75"/>
  <c r="O124" i="75"/>
  <c r="Q124" i="75"/>
  <c r="X124" i="75" s="1"/>
  <c r="N148" i="75"/>
  <c r="M136" i="75"/>
  <c r="N136" i="75"/>
  <c r="S152" i="75"/>
  <c r="M108" i="75"/>
  <c r="N108" i="75"/>
  <c r="P108" i="75"/>
  <c r="W137" i="75"/>
  <c r="O106" i="75"/>
  <c r="Q106" i="75"/>
  <c r="X106" i="75" s="1"/>
  <c r="P100" i="75"/>
  <c r="S138" i="75"/>
  <c r="M190" i="75"/>
  <c r="N190" i="75"/>
  <c r="N160" i="75"/>
  <c r="O116" i="75"/>
  <c r="N137" i="75"/>
  <c r="N145" i="75"/>
  <c r="M145" i="75"/>
  <c r="P145" i="75"/>
  <c r="M185" i="75"/>
  <c r="N185" i="75"/>
  <c r="M191" i="75"/>
  <c r="N191" i="75"/>
  <c r="P191" i="75"/>
  <c r="M208" i="75"/>
  <c r="N208" i="75"/>
  <c r="P208" i="75"/>
  <c r="O175" i="75"/>
  <c r="M215" i="75"/>
  <c r="M213" i="75"/>
  <c r="P213" i="75"/>
  <c r="N213" i="75"/>
  <c r="M211" i="75"/>
  <c r="N211" i="75"/>
  <c r="P211" i="75"/>
  <c r="W206" i="75"/>
  <c r="O204" i="75"/>
  <c r="T215" i="75"/>
  <c r="W215" i="75" s="1"/>
  <c r="N231" i="75"/>
  <c r="M261" i="75"/>
  <c r="N261" i="75"/>
  <c r="P261" i="75"/>
  <c r="M254" i="75"/>
  <c r="N254" i="75"/>
  <c r="P254" i="75"/>
  <c r="O283" i="75"/>
  <c r="M283" i="75"/>
  <c r="R279" i="75"/>
  <c r="W279" i="75" s="1"/>
  <c r="N279" i="75"/>
  <c r="X250" i="75"/>
  <c r="M245" i="75"/>
  <c r="N232" i="75"/>
  <c r="O250" i="75"/>
  <c r="O257" i="75"/>
  <c r="Q257" i="75"/>
  <c r="X257" i="75" s="1"/>
  <c r="Q251" i="75"/>
  <c r="X251" i="75" s="1"/>
  <c r="P269" i="75"/>
  <c r="Q279" i="75"/>
  <c r="M281" i="75"/>
  <c r="P260" i="75"/>
  <c r="Q284" i="75"/>
  <c r="Q260" i="75"/>
  <c r="X260" i="75" s="1"/>
  <c r="Q258" i="75"/>
  <c r="Q261" i="75"/>
  <c r="X261" i="75" s="1"/>
  <c r="N221" i="75"/>
  <c r="BI188" i="75" l="1"/>
  <c r="BI180" i="75"/>
  <c r="BI119" i="75"/>
  <c r="V67" i="75"/>
  <c r="V43" i="75"/>
  <c r="X121" i="75"/>
  <c r="V139" i="75"/>
  <c r="X131" i="75"/>
  <c r="V131" i="75" s="1"/>
  <c r="V201" i="75"/>
  <c r="V247" i="75"/>
  <c r="V115" i="75"/>
  <c r="BI42" i="75"/>
  <c r="X91" i="75"/>
  <c r="V91" i="75" s="1"/>
  <c r="V39" i="75"/>
  <c r="V126" i="75"/>
  <c r="V71" i="75"/>
  <c r="BI139" i="75"/>
  <c r="V153" i="75"/>
  <c r="V202" i="75"/>
  <c r="V253" i="75"/>
  <c r="BI206" i="75"/>
  <c r="BI126" i="75"/>
  <c r="X111" i="75"/>
  <c r="V111" i="75" s="1"/>
  <c r="V121" i="75"/>
  <c r="X226" i="75"/>
  <c r="V226" i="75" s="1"/>
  <c r="BI73" i="75"/>
  <c r="V168" i="75"/>
  <c r="BI128" i="75"/>
  <c r="BI184" i="75"/>
  <c r="V102" i="75"/>
  <c r="V158" i="75"/>
  <c r="V216" i="75"/>
  <c r="BI263" i="75"/>
  <c r="V72" i="75"/>
  <c r="V41" i="75"/>
  <c r="BI216" i="75"/>
  <c r="BI202" i="75"/>
  <c r="V162" i="75"/>
  <c r="BI41" i="75"/>
  <c r="V182" i="75"/>
  <c r="V188" i="75"/>
  <c r="V105" i="75"/>
  <c r="X15" i="75"/>
  <c r="V15" i="75" s="1"/>
  <c r="BI176" i="75"/>
  <c r="V170" i="75"/>
  <c r="V135" i="75"/>
  <c r="BI33" i="75"/>
  <c r="X173" i="75"/>
  <c r="V173" i="75" s="1"/>
  <c r="V54" i="75"/>
  <c r="BI44" i="75"/>
  <c r="X273" i="75"/>
  <c r="V273" i="75" s="1"/>
  <c r="X95" i="75"/>
  <c r="V95" i="75" s="1"/>
  <c r="V196" i="75"/>
  <c r="BI241" i="75"/>
  <c r="BI171" i="75"/>
  <c r="V222" i="75"/>
  <c r="X40" i="75"/>
  <c r="V40" i="75" s="1"/>
  <c r="V171" i="75"/>
  <c r="X207" i="75"/>
  <c r="V207" i="75" s="1"/>
  <c r="BI162" i="75"/>
  <c r="V44" i="75"/>
  <c r="BI205" i="75"/>
  <c r="X232" i="75"/>
  <c r="V232" i="75" s="1"/>
  <c r="X29" i="75"/>
  <c r="V29" i="75" s="1"/>
  <c r="BI135" i="75"/>
  <c r="BI105" i="75"/>
  <c r="V62" i="75"/>
  <c r="BI196" i="75"/>
  <c r="BI140" i="75"/>
  <c r="BI222" i="75"/>
  <c r="V256" i="75"/>
  <c r="X113" i="75"/>
  <c r="V113" i="75" s="1"/>
  <c r="BI69" i="75"/>
  <c r="V64" i="75"/>
  <c r="X117" i="75"/>
  <c r="V117" i="75" s="1"/>
  <c r="BI64" i="75"/>
  <c r="X32" i="75"/>
  <c r="V32" i="75" s="1"/>
  <c r="BI115" i="75"/>
  <c r="BI90" i="75"/>
  <c r="BI158" i="75"/>
  <c r="BI80" i="75"/>
  <c r="BI189" i="75"/>
  <c r="X123" i="75"/>
  <c r="V123" i="75" s="1"/>
  <c r="BI82" i="75"/>
  <c r="V189" i="75"/>
  <c r="V231" i="75"/>
  <c r="BI231" i="75"/>
  <c r="V99" i="75"/>
  <c r="BI247" i="75"/>
  <c r="X86" i="75"/>
  <c r="V86" i="75" s="1"/>
  <c r="X159" i="75"/>
  <c r="V159" i="75" s="1"/>
  <c r="BI132" i="75"/>
  <c r="BI182" i="75"/>
  <c r="V59" i="75"/>
  <c r="V148" i="75"/>
  <c r="BI59" i="75"/>
  <c r="V61" i="75"/>
  <c r="V176" i="75"/>
  <c r="BI170" i="75"/>
  <c r="V229" i="75"/>
  <c r="V140" i="75"/>
  <c r="BI229" i="75"/>
  <c r="V245" i="75"/>
  <c r="V263" i="75"/>
  <c r="W179" i="75"/>
  <c r="V179" i="75" s="1"/>
  <c r="BI280" i="75"/>
  <c r="V280" i="75"/>
  <c r="V110" i="75"/>
  <c r="V181" i="75"/>
  <c r="V241" i="75"/>
  <c r="V33" i="75"/>
  <c r="V9" i="75"/>
  <c r="V73" i="75"/>
  <c r="V206" i="75"/>
  <c r="BI137" i="75"/>
  <c r="V136" i="75"/>
  <c r="V137" i="75"/>
  <c r="V69" i="75"/>
  <c r="V42" i="75"/>
  <c r="V89" i="75"/>
  <c r="V198" i="75"/>
  <c r="V116" i="75"/>
  <c r="V11" i="75"/>
  <c r="V144" i="75"/>
  <c r="V31" i="75"/>
  <c r="V12" i="75"/>
  <c r="V37" i="75"/>
  <c r="V80" i="75"/>
  <c r="V78" i="75"/>
  <c r="V184" i="75"/>
  <c r="V13" i="75"/>
  <c r="V114" i="75"/>
  <c r="V112" i="75"/>
  <c r="V255" i="75"/>
  <c r="BI21" i="75"/>
  <c r="BI160" i="75"/>
  <c r="BI78" i="75"/>
  <c r="V178" i="75"/>
  <c r="BI149" i="75"/>
  <c r="V49" i="75"/>
  <c r="V82" i="75"/>
  <c r="V149" i="75"/>
  <c r="V7" i="75"/>
  <c r="V109" i="75"/>
  <c r="V128" i="75"/>
  <c r="V205" i="75"/>
  <c r="V76" i="75"/>
  <c r="V282" i="75"/>
  <c r="V150" i="75"/>
  <c r="BI275" i="75"/>
  <c r="BI219" i="75"/>
  <c r="BI66" i="75"/>
  <c r="V242" i="75"/>
  <c r="V17" i="75"/>
  <c r="BI245" i="75"/>
  <c r="BI225" i="75"/>
  <c r="V107" i="75"/>
  <c r="BI52" i="75"/>
  <c r="V225" i="75"/>
  <c r="V52" i="75"/>
  <c r="BI50" i="75"/>
  <c r="V50" i="75"/>
  <c r="V200" i="75"/>
  <c r="V275" i="75"/>
  <c r="V103" i="75"/>
  <c r="V20" i="75"/>
  <c r="V259" i="75"/>
  <c r="X10" i="75"/>
  <c r="V10" i="75" s="1"/>
  <c r="BI20" i="75"/>
  <c r="V28" i="75"/>
  <c r="V90" i="75"/>
  <c r="BI166" i="75"/>
  <c r="BI116" i="75"/>
  <c r="W120" i="75"/>
  <c r="V120" i="75" s="1"/>
  <c r="V166" i="75"/>
  <c r="U285" i="75"/>
  <c r="V21" i="75"/>
  <c r="BI200" i="75"/>
  <c r="V143" i="75"/>
  <c r="BI3" i="75"/>
  <c r="BI199" i="75"/>
  <c r="BI5" i="75"/>
  <c r="V239" i="75"/>
  <c r="V16" i="75"/>
  <c r="V251" i="75"/>
  <c r="BI106" i="75"/>
  <c r="V257" i="75"/>
  <c r="BI46" i="75"/>
  <c r="V190" i="75"/>
  <c r="BI251" i="75"/>
  <c r="V106" i="75"/>
  <c r="V46" i="75"/>
  <c r="BI174" i="75"/>
  <c r="BI265" i="75"/>
  <c r="V174" i="75"/>
  <c r="V265" i="75"/>
  <c r="BI185" i="75"/>
  <c r="BI98" i="75"/>
  <c r="BI76" i="75"/>
  <c r="BI48" i="75"/>
  <c r="V156" i="75"/>
  <c r="V185" i="75"/>
  <c r="W132" i="75"/>
  <c r="V132" i="75" s="1"/>
  <c r="BI277" i="75"/>
  <c r="V283" i="75"/>
  <c r="V48" i="75"/>
  <c r="BI4" i="75"/>
  <c r="V197" i="75"/>
  <c r="BI242" i="75"/>
  <c r="BI103" i="75"/>
  <c r="V199" i="75"/>
  <c r="V4" i="75"/>
  <c r="V14" i="75"/>
  <c r="BI74" i="75"/>
  <c r="W74" i="75"/>
  <c r="V74" i="75" s="1"/>
  <c r="W124" i="75"/>
  <c r="V124" i="75" s="1"/>
  <c r="BI124" i="75"/>
  <c r="X6" i="75"/>
  <c r="V6" i="75" s="1"/>
  <c r="BI6" i="75"/>
  <c r="W134" i="75"/>
  <c r="V134" i="75" s="1"/>
  <c r="BI134" i="75"/>
  <c r="BI186" i="75"/>
  <c r="W186" i="75"/>
  <c r="V186" i="75" s="1"/>
  <c r="V118" i="75"/>
  <c r="BI141" i="75"/>
  <c r="W141" i="75"/>
  <c r="V141" i="75" s="1"/>
  <c r="W277" i="75"/>
  <c r="V277" i="75" s="1"/>
  <c r="BI142" i="75"/>
  <c r="W142" i="75"/>
  <c r="V142" i="75" s="1"/>
  <c r="W238" i="75"/>
  <c r="V238" i="75" s="1"/>
  <c r="BI238" i="75"/>
  <c r="V161" i="75"/>
  <c r="W213" i="75"/>
  <c r="V213" i="75" s="1"/>
  <c r="BI213" i="75"/>
  <c r="W108" i="75"/>
  <c r="V108" i="75" s="1"/>
  <c r="BI108" i="75"/>
  <c r="BI249" i="75"/>
  <c r="BI163" i="75"/>
  <c r="W163" i="75"/>
  <c r="V163" i="75" s="1"/>
  <c r="BI83" i="75"/>
  <c r="X83" i="75"/>
  <c r="V83" i="75" s="1"/>
  <c r="V249" i="75"/>
  <c r="BI252" i="75"/>
  <c r="W252" i="75"/>
  <c r="V252" i="75" s="1"/>
  <c r="W195" i="75"/>
  <c r="V195" i="75" s="1"/>
  <c r="BI195" i="75"/>
  <c r="W81" i="75"/>
  <c r="V81" i="75" s="1"/>
  <c r="BI81" i="75"/>
  <c r="W51" i="75"/>
  <c r="V51" i="75" s="1"/>
  <c r="BI51" i="75"/>
  <c r="W183" i="75"/>
  <c r="V183" i="75" s="1"/>
  <c r="BI183" i="75"/>
  <c r="V84" i="75"/>
  <c r="W34" i="75"/>
  <c r="V34" i="75" s="1"/>
  <c r="BI34" i="75"/>
  <c r="BI172" i="75"/>
  <c r="W172" i="75"/>
  <c r="V172" i="75" s="1"/>
  <c r="BI125" i="75"/>
  <c r="W125" i="75"/>
  <c r="V125" i="75" s="1"/>
  <c r="W270" i="75"/>
  <c r="V270" i="75" s="1"/>
  <c r="BI270" i="75"/>
  <c r="S285" i="75"/>
  <c r="V57" i="75"/>
  <c r="BI230" i="75"/>
  <c r="X146" i="75"/>
  <c r="V146" i="75" s="1"/>
  <c r="BI146" i="75"/>
  <c r="W164" i="75"/>
  <c r="V164" i="75" s="1"/>
  <c r="BI164" i="75"/>
  <c r="V5" i="75"/>
  <c r="W260" i="75"/>
  <c r="V260" i="75" s="1"/>
  <c r="BI260" i="75"/>
  <c r="W266" i="75"/>
  <c r="V266" i="75" s="1"/>
  <c r="BI266" i="75"/>
  <c r="BI215" i="75"/>
  <c r="X215" i="75"/>
  <c r="V215" i="75" s="1"/>
  <c r="BI22" i="75"/>
  <c r="W22" i="75"/>
  <c r="V22" i="75" s="1"/>
  <c r="BI16" i="75"/>
  <c r="BI175" i="75"/>
  <c r="W175" i="75"/>
  <c r="V175" i="75" s="1"/>
  <c r="W87" i="75"/>
  <c r="V87" i="75" s="1"/>
  <c r="BI87" i="75"/>
  <c r="W269" i="75"/>
  <c r="V269" i="75" s="1"/>
  <c r="BI269" i="75"/>
  <c r="BI57" i="75"/>
  <c r="W254" i="75"/>
  <c r="V254" i="75" s="1"/>
  <c r="BI254" i="75"/>
  <c r="X138" i="75"/>
  <c r="V138" i="75" s="1"/>
  <c r="BI138" i="75"/>
  <c r="W55" i="75"/>
  <c r="V55" i="75" s="1"/>
  <c r="BI55" i="75"/>
  <c r="W212" i="75"/>
  <c r="V212" i="75" s="1"/>
  <c r="BI212" i="75"/>
  <c r="W68" i="75"/>
  <c r="V68" i="75" s="1"/>
  <c r="BI68" i="75"/>
  <c r="W243" i="75"/>
  <c r="V243" i="75" s="1"/>
  <c r="BI243" i="75"/>
  <c r="BI23" i="75"/>
  <c r="W23" i="75"/>
  <c r="V23" i="75" s="1"/>
  <c r="W271" i="75"/>
  <c r="V271" i="75" s="1"/>
  <c r="BI271" i="75"/>
  <c r="BI65" i="75"/>
  <c r="W65" i="75"/>
  <c r="V65" i="75" s="1"/>
  <c r="BI27" i="75"/>
  <c r="V167" i="75"/>
  <c r="W210" i="75"/>
  <c r="V210" i="75" s="1"/>
  <c r="BI210" i="75"/>
  <c r="V66" i="75"/>
  <c r="X3" i="75"/>
  <c r="V3" i="75" s="1"/>
  <c r="Q285" i="75"/>
  <c r="BI214" i="75"/>
  <c r="X214" i="75"/>
  <c r="V214" i="75" s="1"/>
  <c r="W192" i="75"/>
  <c r="V192" i="75" s="1"/>
  <c r="BI192" i="75"/>
  <c r="V272" i="75"/>
  <c r="BI47" i="75"/>
  <c r="V8" i="75"/>
  <c r="BI248" i="75"/>
  <c r="V104" i="75"/>
  <c r="BI236" i="75"/>
  <c r="X279" i="75"/>
  <c r="V279" i="75" s="1"/>
  <c r="BI279" i="75"/>
  <c r="W85" i="75"/>
  <c r="V85" i="75" s="1"/>
  <c r="BI85" i="75"/>
  <c r="V230" i="75"/>
  <c r="T285" i="75"/>
  <c r="W219" i="75"/>
  <c r="V219" i="75" s="1"/>
  <c r="BI143" i="75"/>
  <c r="X152" i="75"/>
  <c r="V152" i="75" s="1"/>
  <c r="BI152" i="75"/>
  <c r="BI157" i="75"/>
  <c r="W157" i="75"/>
  <c r="V157" i="75" s="1"/>
  <c r="BI114" i="75"/>
  <c r="V27" i="75"/>
  <c r="V220" i="75"/>
  <c r="W77" i="75"/>
  <c r="V77" i="75" s="1"/>
  <c r="BI77" i="75"/>
  <c r="N285" i="75"/>
  <c r="X97" i="75"/>
  <c r="V97" i="75" s="1"/>
  <c r="BI97" i="75"/>
  <c r="W36" i="75"/>
  <c r="V36" i="75" s="1"/>
  <c r="BI36" i="75"/>
  <c r="X30" i="75"/>
  <c r="V30" i="75" s="1"/>
  <c r="BI30" i="75"/>
  <c r="BI234" i="75"/>
  <c r="V47" i="75"/>
  <c r="BI264" i="75"/>
  <c r="V248" i="75"/>
  <c r="R285" i="75"/>
  <c r="P285" i="75"/>
  <c r="W79" i="75"/>
  <c r="V79" i="75" s="1"/>
  <c r="BI79" i="75"/>
  <c r="M285" i="75"/>
  <c r="V160" i="75"/>
  <c r="BI227" i="75"/>
  <c r="W227" i="75"/>
  <c r="V227" i="75" s="1"/>
  <c r="X258" i="75"/>
  <c r="V258" i="75" s="1"/>
  <c r="BI258" i="75"/>
  <c r="BI145" i="75"/>
  <c r="W145" i="75"/>
  <c r="V145" i="75" s="1"/>
  <c r="BI53" i="75"/>
  <c r="BI235" i="75"/>
  <c r="BI278" i="75"/>
  <c r="W45" i="75"/>
  <c r="V45" i="75" s="1"/>
  <c r="BI45" i="75"/>
  <c r="W56" i="75"/>
  <c r="V56" i="75" s="1"/>
  <c r="BI56" i="75"/>
  <c r="BI168" i="75"/>
  <c r="W267" i="75"/>
  <c r="V267" i="75" s="1"/>
  <c r="BI267" i="75"/>
  <c r="W268" i="75"/>
  <c r="V268" i="75" s="1"/>
  <c r="BI268" i="75"/>
  <c r="X281" i="75"/>
  <c r="V281" i="75" s="1"/>
  <c r="BI281" i="75"/>
  <c r="BI220" i="75"/>
  <c r="W217" i="75"/>
  <c r="V217" i="75" s="1"/>
  <c r="BI217" i="75"/>
  <c r="O285" i="75"/>
  <c r="W122" i="75"/>
  <c r="V122" i="75" s="1"/>
  <c r="BI122" i="75"/>
  <c r="BI187" i="75"/>
  <c r="V234" i="75"/>
  <c r="V264" i="75"/>
  <c r="BI283" i="75"/>
  <c r="BI130" i="75"/>
  <c r="V250" i="75"/>
  <c r="W70" i="75"/>
  <c r="V70" i="75" s="1"/>
  <c r="BI70" i="75"/>
  <c r="BI165" i="75"/>
  <c r="W165" i="75"/>
  <c r="V165" i="75" s="1"/>
  <c r="X194" i="75"/>
  <c r="V194" i="75" s="1"/>
  <c r="BI194" i="75"/>
  <c r="BI101" i="75"/>
  <c r="W101" i="75"/>
  <c r="V101" i="75" s="1"/>
  <c r="W233" i="75"/>
  <c r="V233" i="75" s="1"/>
  <c r="BI233" i="75"/>
  <c r="BI204" i="75"/>
  <c r="W204" i="75"/>
  <c r="V204" i="75" s="1"/>
  <c r="BI169" i="75"/>
  <c r="W169" i="75"/>
  <c r="V169" i="75" s="1"/>
  <c r="W92" i="75"/>
  <c r="V92" i="75" s="1"/>
  <c r="BI92" i="75"/>
  <c r="W223" i="75"/>
  <c r="V223" i="75" s="1"/>
  <c r="BI223" i="75"/>
  <c r="BI161" i="75"/>
  <c r="W58" i="75"/>
  <c r="V58" i="75" s="1"/>
  <c r="BI58" i="75"/>
  <c r="BI154" i="75"/>
  <c r="W154" i="75"/>
  <c r="V154" i="75" s="1"/>
  <c r="W211" i="75"/>
  <c r="V211" i="75" s="1"/>
  <c r="BI211" i="75"/>
  <c r="W208" i="75"/>
  <c r="V208" i="75" s="1"/>
  <c r="BI208" i="75"/>
  <c r="W100" i="75"/>
  <c r="V100" i="75" s="1"/>
  <c r="BI100" i="75"/>
  <c r="V53" i="75"/>
  <c r="V221" i="75"/>
  <c r="V235" i="75"/>
  <c r="W151" i="75"/>
  <c r="V151" i="75" s="1"/>
  <c r="BI151" i="75"/>
  <c r="X276" i="75"/>
  <c r="V276" i="75" s="1"/>
  <c r="BI276" i="75"/>
  <c r="W209" i="75"/>
  <c r="V209" i="75" s="1"/>
  <c r="BI209" i="75"/>
  <c r="V278" i="75"/>
  <c r="W155" i="75"/>
  <c r="V155" i="75" s="1"/>
  <c r="BI155" i="75"/>
  <c r="V240" i="75"/>
  <c r="BI19" i="75"/>
  <c r="W19" i="75"/>
  <c r="V19" i="75" s="1"/>
  <c r="BI203" i="75"/>
  <c r="W203" i="75"/>
  <c r="V203" i="75" s="1"/>
  <c r="W177" i="75"/>
  <c r="V177" i="75" s="1"/>
  <c r="BI177" i="75"/>
  <c r="W93" i="75"/>
  <c r="V93" i="75" s="1"/>
  <c r="BI93" i="75"/>
  <c r="BI63" i="75"/>
  <c r="W63" i="75"/>
  <c r="V63" i="75" s="1"/>
  <c r="BI18" i="75"/>
  <c r="W18" i="75"/>
  <c r="V18" i="75" s="1"/>
  <c r="W94" i="75"/>
  <c r="V94" i="75" s="1"/>
  <c r="BI94" i="75"/>
  <c r="BI224" i="75"/>
  <c r="W224" i="75"/>
  <c r="V224" i="75" s="1"/>
  <c r="V187" i="75"/>
  <c r="V26" i="75"/>
  <c r="V25" i="75"/>
  <c r="V130" i="75"/>
  <c r="BI35" i="75"/>
  <c r="W261" i="75"/>
  <c r="V261" i="75" s="1"/>
  <c r="BI261" i="75"/>
  <c r="BI24" i="75"/>
  <c r="W24" i="75"/>
  <c r="V24" i="75" s="1"/>
  <c r="W191" i="75"/>
  <c r="V191" i="75" s="1"/>
  <c r="BI191" i="75"/>
  <c r="W193" i="75"/>
  <c r="V193" i="75" s="1"/>
  <c r="BI193" i="75"/>
  <c r="BI96" i="75"/>
  <c r="W96" i="75"/>
  <c r="V96" i="75" s="1"/>
  <c r="BI60" i="75"/>
  <c r="W60" i="75"/>
  <c r="V60" i="75" s="1"/>
  <c r="W237" i="75"/>
  <c r="V237" i="75" s="1"/>
  <c r="BI237" i="75"/>
  <c r="V236" i="75"/>
  <c r="X274" i="75"/>
  <c r="V274" i="75" s="1"/>
  <c r="BI274" i="75"/>
  <c r="W244" i="75"/>
  <c r="V244" i="75" s="1"/>
  <c r="BI244" i="75"/>
  <c r="BI12" i="75"/>
  <c r="BI284" i="75"/>
  <c r="X284" i="75"/>
  <c r="V284" i="75" s="1"/>
  <c r="BI221" i="75"/>
  <c r="X246" i="75"/>
  <c r="V246" i="75" s="1"/>
  <c r="BI246" i="75"/>
  <c r="V147" i="75"/>
  <c r="W262" i="75"/>
  <c r="V262" i="75" s="1"/>
  <c r="BI262" i="75"/>
  <c r="V98" i="75"/>
  <c r="BI259" i="75"/>
  <c r="W38" i="75"/>
  <c r="V38" i="75" s="1"/>
  <c r="BI38" i="75"/>
  <c r="BI240" i="75"/>
  <c r="X218" i="75"/>
  <c r="V218" i="75" s="1"/>
  <c r="BI218" i="75"/>
  <c r="W129" i="75"/>
  <c r="V129" i="75" s="1"/>
  <c r="BI129" i="75"/>
  <c r="BI257" i="75"/>
  <c r="BI239" i="75"/>
  <c r="BI17" i="75"/>
  <c r="BI190" i="75"/>
  <c r="BI25" i="75"/>
  <c r="V35" i="75"/>
  <c r="X285" i="75" l="1"/>
  <c r="V285" i="75"/>
  <c r="W285" i="75"/>
  <c r="M11" i="65" l="1"/>
  <c r="R5" i="71"/>
  <c r="R6" i="71"/>
  <c r="R7" i="71"/>
  <c r="R8" i="71"/>
  <c r="R9" i="71"/>
  <c r="R10" i="71"/>
  <c r="R11" i="71"/>
  <c r="R12" i="71"/>
  <c r="R13" i="71"/>
  <c r="R14" i="71"/>
  <c r="R15" i="71"/>
  <c r="R16" i="71"/>
  <c r="R17" i="71"/>
  <c r="R18" i="71"/>
  <c r="R4" i="71"/>
  <c r="P5" i="71"/>
  <c r="P6" i="71"/>
  <c r="P7" i="71"/>
  <c r="P8" i="71"/>
  <c r="P9" i="71"/>
  <c r="P10" i="71"/>
  <c r="P11" i="71"/>
  <c r="P12" i="71"/>
  <c r="P13" i="71"/>
  <c r="P14" i="71"/>
  <c r="P15" i="71"/>
  <c r="P16" i="71"/>
  <c r="P17" i="71"/>
  <c r="P18" i="71"/>
  <c r="P4" i="71"/>
  <c r="N5" i="71"/>
  <c r="N6" i="71"/>
  <c r="N7" i="71"/>
  <c r="N8" i="71"/>
  <c r="N9" i="71"/>
  <c r="N10" i="71"/>
  <c r="N11" i="71"/>
  <c r="N12" i="71"/>
  <c r="N13" i="71"/>
  <c r="N14" i="71"/>
  <c r="N15" i="71"/>
  <c r="N16" i="71"/>
  <c r="N17" i="71"/>
  <c r="N18" i="71"/>
  <c r="J5" i="71"/>
  <c r="J6" i="71"/>
  <c r="J7" i="71"/>
  <c r="J8" i="71"/>
  <c r="J9" i="71"/>
  <c r="J10" i="71"/>
  <c r="J11" i="71"/>
  <c r="J12" i="71"/>
  <c r="J13" i="71"/>
  <c r="J14" i="71"/>
  <c r="J15" i="71"/>
  <c r="J16" i="71"/>
  <c r="J17" i="71"/>
  <c r="J18" i="71"/>
  <c r="J4" i="71"/>
  <c r="N4" i="71"/>
  <c r="H5" i="71"/>
  <c r="H6" i="71"/>
  <c r="H7" i="71"/>
  <c r="H8" i="71"/>
  <c r="H9" i="71"/>
  <c r="H10" i="71"/>
  <c r="H11" i="71"/>
  <c r="H12" i="71"/>
  <c r="H13" i="71"/>
  <c r="H14" i="71"/>
  <c r="H15" i="71"/>
  <c r="H16" i="71"/>
  <c r="H17" i="71"/>
  <c r="H18" i="71"/>
  <c r="H4" i="71"/>
  <c r="F5" i="71"/>
  <c r="F6" i="71"/>
  <c r="F7" i="71"/>
  <c r="F8" i="71"/>
  <c r="F9" i="71"/>
  <c r="F10" i="71"/>
  <c r="F11" i="71"/>
  <c r="F12" i="71"/>
  <c r="F13" i="71"/>
  <c r="F14" i="71"/>
  <c r="F15" i="71"/>
  <c r="F16" i="71"/>
  <c r="F17" i="71"/>
  <c r="F18" i="71"/>
  <c r="F4" i="71"/>
  <c r="D5" i="71"/>
  <c r="D6" i="71"/>
  <c r="D7" i="71"/>
  <c r="D8" i="71"/>
  <c r="D9" i="71"/>
  <c r="D10" i="71"/>
  <c r="D11" i="71"/>
  <c r="D12" i="71"/>
  <c r="D13" i="71"/>
  <c r="D14" i="71"/>
  <c r="D15" i="71"/>
  <c r="D16" i="71"/>
  <c r="D17" i="71"/>
  <c r="D18" i="71"/>
  <c r="D4" i="71"/>
  <c r="F4" i="64" l="1"/>
  <c r="C3" i="69"/>
  <c r="N7" i="69"/>
  <c r="C6" i="69"/>
  <c r="C7" i="69"/>
  <c r="E7" i="69"/>
  <c r="O5" i="69"/>
  <c r="O3" i="69"/>
  <c r="D6" i="69"/>
  <c r="D7" i="69" s="1"/>
  <c r="F8" i="65" l="1"/>
  <c r="O7" i="69"/>
  <c r="Q7" i="69" s="1"/>
  <c r="H21" i="65"/>
  <c r="M12" i="65" l="1"/>
  <c r="M7" i="66" l="1"/>
  <c r="M8" i="66"/>
  <c r="M9" i="66"/>
  <c r="M10" i="66"/>
  <c r="M11" i="66"/>
  <c r="M15" i="66"/>
  <c r="M11" i="64"/>
  <c r="M15" i="64"/>
  <c r="G8" i="66"/>
  <c r="I8" i="66"/>
  <c r="G9" i="66"/>
  <c r="G10" i="66"/>
  <c r="I10" i="66"/>
  <c r="G11" i="66"/>
  <c r="G12" i="66"/>
  <c r="I12" i="66"/>
  <c r="G13" i="66"/>
  <c r="I13" i="66"/>
  <c r="G14" i="66"/>
  <c r="F4" i="66"/>
  <c r="I12" i="65"/>
  <c r="I13" i="65"/>
  <c r="I10" i="65"/>
  <c r="I8" i="65"/>
  <c r="I12" i="64"/>
  <c r="I8" i="64"/>
  <c r="G8" i="65"/>
  <c r="G9" i="65"/>
  <c r="G10" i="65"/>
  <c r="G11" i="65"/>
  <c r="G12" i="65"/>
  <c r="G13" i="65"/>
  <c r="G15" i="65"/>
  <c r="G13" i="64"/>
  <c r="G8" i="64"/>
  <c r="G9" i="64"/>
  <c r="G10" i="64"/>
  <c r="G11" i="64"/>
  <c r="G12" i="64"/>
  <c r="G14" i="64"/>
  <c r="M7" i="65"/>
  <c r="M8" i="65"/>
  <c r="M9" i="65"/>
  <c r="M10" i="65"/>
  <c r="M16" i="65"/>
  <c r="F4" i="65"/>
  <c r="I13" i="64"/>
  <c r="I10" i="64"/>
  <c r="M10" i="64"/>
  <c r="M9" i="64"/>
  <c r="M7" i="64"/>
  <c r="M8" i="64"/>
  <c r="H6" i="63"/>
  <c r="L6" i="63"/>
  <c r="H7" i="63"/>
  <c r="L7" i="63"/>
  <c r="H8" i="63"/>
  <c r="L8" i="63"/>
  <c r="H9" i="63"/>
  <c r="L9" i="63"/>
  <c r="H10" i="63"/>
  <c r="L10" i="63"/>
  <c r="H11" i="63"/>
  <c r="L11" i="63"/>
  <c r="H12" i="63"/>
  <c r="L12" i="63"/>
  <c r="H13" i="63"/>
  <c r="L13" i="63"/>
  <c r="H14" i="63"/>
  <c r="L14" i="63"/>
  <c r="H15" i="63"/>
  <c r="L15" i="63"/>
  <c r="H16" i="63"/>
  <c r="L16" i="63"/>
  <c r="H17" i="63"/>
  <c r="L17" i="63"/>
  <c r="H18" i="63"/>
  <c r="L18" i="63"/>
  <c r="H19" i="63"/>
  <c r="L19" i="63"/>
  <c r="H20" i="63"/>
  <c r="L20" i="63"/>
  <c r="H21" i="63"/>
  <c r="L21" i="63"/>
  <c r="H22" i="63"/>
  <c r="L22" i="63"/>
  <c r="H23" i="63"/>
  <c r="L23" i="63"/>
  <c r="H24" i="63"/>
  <c r="L24" i="63"/>
  <c r="H25" i="63"/>
  <c r="L25" i="63"/>
  <c r="H26" i="63"/>
  <c r="L26" i="63"/>
  <c r="H27" i="63"/>
  <c r="L27" i="63"/>
  <c r="H28" i="63"/>
  <c r="L28" i="63"/>
  <c r="H29" i="63"/>
  <c r="L29" i="63"/>
  <c r="H30" i="63"/>
  <c r="L30" i="63"/>
  <c r="H31" i="63"/>
  <c r="L31" i="63"/>
  <c r="H32" i="63"/>
  <c r="L32" i="63"/>
  <c r="H33" i="63"/>
  <c r="L33" i="63"/>
  <c r="H34" i="63"/>
  <c r="L34" i="63"/>
  <c r="H35" i="63"/>
  <c r="L35" i="63"/>
  <c r="H36" i="63"/>
  <c r="L36" i="63"/>
  <c r="H37" i="63"/>
  <c r="L37" i="63"/>
  <c r="H38" i="63"/>
  <c r="L38" i="63"/>
  <c r="H39" i="63"/>
  <c r="L39" i="63"/>
  <c r="H40" i="63"/>
  <c r="L40" i="63"/>
  <c r="H41" i="63"/>
  <c r="L41" i="63"/>
  <c r="H42" i="63"/>
  <c r="L42" i="63"/>
  <c r="H43" i="63"/>
  <c r="L43" i="63"/>
  <c r="H44" i="63"/>
  <c r="L44" i="63"/>
  <c r="H45" i="63"/>
  <c r="L45" i="63"/>
  <c r="H46" i="63"/>
  <c r="L46" i="63"/>
  <c r="H47" i="63"/>
  <c r="L47" i="63"/>
  <c r="H48" i="63"/>
  <c r="L48" i="63"/>
  <c r="H49" i="63"/>
  <c r="L49" i="63"/>
  <c r="H50" i="63"/>
  <c r="L50" i="63"/>
  <c r="H51" i="63"/>
  <c r="L51" i="63"/>
  <c r="H52" i="63"/>
  <c r="L52" i="63"/>
  <c r="H53" i="63"/>
  <c r="L53" i="63"/>
  <c r="H54" i="63"/>
  <c r="L54" i="63"/>
  <c r="H55" i="63"/>
  <c r="L55" i="63"/>
  <c r="H56" i="63"/>
  <c r="L56" i="63"/>
  <c r="H57" i="63"/>
  <c r="L57" i="63"/>
  <c r="H58" i="63"/>
  <c r="L58" i="63"/>
  <c r="H59" i="63"/>
  <c r="L59" i="63"/>
  <c r="H60" i="63"/>
  <c r="L60" i="63"/>
  <c r="H61" i="63"/>
  <c r="L61" i="63"/>
  <c r="H62" i="63"/>
  <c r="L62" i="63"/>
  <c r="H63" i="63"/>
  <c r="L63" i="63"/>
  <c r="H64" i="63"/>
  <c r="L64" i="63"/>
  <c r="L65" i="63"/>
  <c r="H66" i="63"/>
  <c r="L66" i="63"/>
  <c r="H67" i="63"/>
  <c r="L67" i="63"/>
  <c r="H68" i="63"/>
  <c r="L68" i="63"/>
  <c r="H69" i="63"/>
  <c r="L69" i="63"/>
  <c r="H70" i="63"/>
  <c r="L70" i="63"/>
  <c r="H71" i="63"/>
  <c r="L71" i="63"/>
  <c r="H72" i="63"/>
  <c r="L72" i="63"/>
  <c r="H73" i="63"/>
  <c r="L73" i="63"/>
  <c r="H74" i="63"/>
  <c r="L74" i="63"/>
  <c r="H75" i="63"/>
  <c r="L75" i="63"/>
  <c r="L76" i="63"/>
  <c r="H77" i="63"/>
  <c r="L77" i="63"/>
  <c r="L78" i="63"/>
  <c r="L79" i="63"/>
  <c r="L80" i="63"/>
  <c r="L81" i="63"/>
  <c r="H82" i="63"/>
  <c r="L82" i="63"/>
  <c r="H83" i="63"/>
  <c r="L83" i="63"/>
  <c r="H84" i="63"/>
  <c r="L84" i="63"/>
  <c r="L85" i="63"/>
  <c r="H86" i="63"/>
  <c r="L86" i="63"/>
  <c r="H87" i="63"/>
  <c r="L87" i="63"/>
  <c r="L88" i="63"/>
  <c r="H89" i="63"/>
  <c r="L89" i="63"/>
  <c r="H90" i="63"/>
  <c r="L90" i="63"/>
  <c r="H91" i="63"/>
  <c r="L91" i="63"/>
  <c r="H92" i="63"/>
  <c r="L92" i="63"/>
  <c r="L93" i="63"/>
  <c r="L94" i="63"/>
  <c r="H95" i="63"/>
  <c r="L95" i="63"/>
  <c r="H96" i="63"/>
  <c r="L96" i="63"/>
  <c r="H97" i="63"/>
  <c r="L97" i="63"/>
  <c r="H98" i="63"/>
  <c r="L98" i="63"/>
  <c r="H99" i="63"/>
  <c r="L99" i="63"/>
  <c r="H100" i="63"/>
  <c r="L100" i="63"/>
  <c r="H101" i="63"/>
  <c r="L101" i="63"/>
  <c r="H102" i="63"/>
  <c r="L102" i="63"/>
  <c r="H103" i="63"/>
  <c r="L103" i="63"/>
  <c r="H104" i="63"/>
  <c r="L104" i="63"/>
  <c r="H105" i="63"/>
  <c r="L105" i="63"/>
  <c r="H106" i="63"/>
  <c r="L106" i="63"/>
  <c r="H107" i="63"/>
  <c r="L107" i="63"/>
  <c r="H108" i="63"/>
  <c r="L108" i="63"/>
  <c r="H109" i="63"/>
  <c r="L109" i="63"/>
  <c r="H110" i="63"/>
  <c r="L110" i="63"/>
  <c r="H111" i="63"/>
  <c r="L111" i="63"/>
  <c r="H112" i="63"/>
  <c r="L112" i="63"/>
  <c r="H113" i="63"/>
  <c r="L113" i="63"/>
  <c r="H114" i="63"/>
  <c r="L114" i="63"/>
  <c r="H115" i="63"/>
  <c r="L115" i="63"/>
  <c r="H116" i="63"/>
  <c r="L116" i="63"/>
  <c r="H117" i="63"/>
  <c r="L117" i="63"/>
  <c r="H118" i="63"/>
  <c r="L118" i="63"/>
  <c r="H119" i="63"/>
  <c r="L119" i="63"/>
  <c r="H120" i="63"/>
  <c r="L120" i="63"/>
  <c r="H121" i="63"/>
  <c r="L121" i="63"/>
  <c r="H122" i="63"/>
  <c r="L122" i="63"/>
  <c r="H123" i="63"/>
  <c r="L123" i="63"/>
  <c r="H124" i="63"/>
  <c r="L124" i="63"/>
  <c r="H125" i="63"/>
  <c r="L125" i="63"/>
  <c r="H126" i="63"/>
  <c r="L126" i="63"/>
  <c r="H127" i="63"/>
  <c r="L127" i="63"/>
  <c r="H128" i="63"/>
  <c r="L128" i="63"/>
  <c r="H129" i="63"/>
  <c r="L129" i="63"/>
  <c r="H130" i="63"/>
  <c r="L130" i="63"/>
  <c r="L131" i="63"/>
  <c r="H132" i="63"/>
  <c r="L132" i="63"/>
  <c r="H133" i="63"/>
  <c r="L133" i="63"/>
  <c r="L134" i="63"/>
  <c r="H135" i="63"/>
  <c r="L135" i="63"/>
  <c r="H136" i="63"/>
  <c r="L136" i="63"/>
  <c r="L137" i="63"/>
  <c r="H138" i="63"/>
  <c r="L138" i="63"/>
  <c r="H139" i="63"/>
  <c r="L139" i="63"/>
  <c r="H140" i="63"/>
  <c r="L140" i="63"/>
  <c r="H141" i="63"/>
  <c r="L141" i="63"/>
  <c r="L142" i="63"/>
  <c r="H143" i="63"/>
  <c r="L143" i="63"/>
  <c r="H144" i="63"/>
  <c r="L144" i="63"/>
  <c r="H145" i="63"/>
  <c r="L145" i="63"/>
  <c r="H146" i="63"/>
  <c r="L146" i="63"/>
  <c r="H147" i="63"/>
  <c r="L147" i="63"/>
  <c r="H148" i="63"/>
  <c r="L148" i="63"/>
  <c r="L149" i="63"/>
  <c r="H150" i="63"/>
  <c r="L150" i="63"/>
  <c r="H151" i="63"/>
  <c r="L151" i="63"/>
  <c r="H152" i="63"/>
  <c r="L152" i="63"/>
  <c r="H153" i="63"/>
  <c r="L153" i="63"/>
  <c r="H154" i="63"/>
  <c r="L154" i="63"/>
  <c r="H155" i="63"/>
  <c r="L155" i="63"/>
  <c r="L156" i="63"/>
  <c r="H157" i="63"/>
  <c r="L157" i="63"/>
  <c r="L158" i="63"/>
  <c r="H159" i="63"/>
  <c r="L159" i="63"/>
  <c r="H160" i="63"/>
  <c r="L160" i="63"/>
  <c r="H161" i="63"/>
  <c r="L161" i="63"/>
  <c r="H162" i="63"/>
  <c r="L162" i="63"/>
  <c r="H163" i="63"/>
  <c r="L163" i="63"/>
  <c r="H164" i="63"/>
  <c r="L164" i="63"/>
  <c r="H165" i="63"/>
  <c r="L165" i="63"/>
  <c r="H166" i="63"/>
  <c r="L166" i="63"/>
  <c r="H167" i="63"/>
  <c r="L167" i="63"/>
  <c r="H168" i="63"/>
  <c r="L168" i="63"/>
  <c r="H169" i="63"/>
  <c r="L169" i="63"/>
  <c r="H170" i="63"/>
  <c r="L170" i="63"/>
  <c r="H171" i="63"/>
  <c r="L171" i="63"/>
  <c r="H172" i="63"/>
  <c r="L172" i="63"/>
  <c r="H173" i="63"/>
  <c r="L173" i="63"/>
  <c r="H174" i="63"/>
  <c r="L174" i="63"/>
  <c r="H175" i="63"/>
  <c r="L175" i="63"/>
  <c r="H176" i="63"/>
  <c r="L176" i="63"/>
  <c r="L177" i="63"/>
  <c r="L178" i="63"/>
  <c r="H179" i="63"/>
  <c r="L179" i="63"/>
  <c r="L180" i="63"/>
  <c r="L181" i="63"/>
  <c r="L182" i="63"/>
  <c r="L183" i="63"/>
  <c r="L184" i="63"/>
  <c r="L185" i="63"/>
  <c r="H186" i="63"/>
  <c r="L186" i="63"/>
  <c r="H187" i="63"/>
  <c r="L187" i="63"/>
  <c r="H188" i="63"/>
  <c r="L188" i="63"/>
  <c r="L189" i="63"/>
  <c r="H190" i="63"/>
  <c r="L190" i="63"/>
  <c r="H191" i="63"/>
  <c r="L191" i="63"/>
  <c r="L192" i="63"/>
  <c r="L193" i="63"/>
  <c r="L194" i="63"/>
  <c r="H195" i="63"/>
  <c r="L195" i="63"/>
  <c r="L196" i="63"/>
  <c r="L197" i="63"/>
  <c r="L198" i="63"/>
  <c r="H199" i="63"/>
  <c r="L199" i="63"/>
  <c r="H200" i="63"/>
  <c r="L200" i="63"/>
  <c r="H201" i="63"/>
  <c r="L201" i="63"/>
  <c r="L202" i="63"/>
  <c r="L203" i="63"/>
  <c r="L204" i="63"/>
  <c r="L205" i="63"/>
  <c r="L206" i="63"/>
  <c r="L207" i="63"/>
  <c r="L208" i="63"/>
  <c r="H209" i="63"/>
  <c r="L209" i="63"/>
  <c r="H210" i="63"/>
  <c r="L210" i="63"/>
  <c r="H211" i="63"/>
  <c r="L211" i="63"/>
  <c r="H212" i="63"/>
  <c r="L212" i="63"/>
  <c r="H213" i="63"/>
  <c r="L213" i="63"/>
  <c r="L214" i="63"/>
  <c r="L215" i="63"/>
  <c r="H216" i="63"/>
  <c r="L216" i="63"/>
  <c r="L217" i="63"/>
  <c r="L218" i="63"/>
  <c r="L219" i="63"/>
  <c r="L220" i="63"/>
  <c r="L221" i="63"/>
  <c r="L222" i="63"/>
  <c r="L223" i="63"/>
  <c r="L224" i="63"/>
  <c r="L225" i="63"/>
  <c r="L226" i="63"/>
  <c r="H227" i="63"/>
  <c r="L227" i="63"/>
  <c r="H228" i="63"/>
  <c r="L228" i="63"/>
  <c r="H229" i="63"/>
  <c r="L229" i="63"/>
  <c r="I230" i="63"/>
  <c r="J230" i="63"/>
  <c r="K230" i="63"/>
  <c r="Q56" i="62"/>
  <c r="H57" i="62"/>
  <c r="Q57" i="62"/>
  <c r="H67" i="62"/>
  <c r="Q67" i="62"/>
  <c r="H71" i="62"/>
  <c r="Q71" i="62"/>
  <c r="H94" i="62"/>
  <c r="Q94" i="62"/>
  <c r="H120" i="62"/>
  <c r="Q120" i="62"/>
  <c r="Q122" i="62"/>
  <c r="H123" i="62"/>
  <c r="Q123" i="62"/>
  <c r="H187" i="62"/>
  <c r="Q187" i="62"/>
  <c r="H192" i="62"/>
  <c r="Q192" i="62"/>
  <c r="Q194" i="62"/>
  <c r="H197" i="62"/>
  <c r="Q197" i="62"/>
  <c r="Q204" i="62"/>
  <c r="Q205" i="62"/>
  <c r="H207" i="62"/>
  <c r="Q207" i="62"/>
  <c r="Q208" i="62"/>
  <c r="Q209" i="62"/>
  <c r="Q210" i="62"/>
  <c r="Q211" i="62"/>
  <c r="H216" i="62"/>
  <c r="Q216" i="62"/>
  <c r="H221" i="62"/>
  <c r="Q221" i="62"/>
  <c r="Q228" i="62"/>
  <c r="Q229" i="62"/>
  <c r="Q230" i="62"/>
  <c r="H231" i="62"/>
  <c r="Q231" i="62"/>
  <c r="H232" i="62"/>
  <c r="Q232" i="62"/>
  <c r="H233" i="62"/>
  <c r="Q233" i="62"/>
  <c r="H234" i="62"/>
  <c r="Q234" i="62"/>
  <c r="H235" i="62"/>
  <c r="Q235" i="62"/>
  <c r="H236" i="62"/>
  <c r="Q236" i="62"/>
  <c r="Q237" i="62"/>
  <c r="H238" i="62"/>
  <c r="Q238" i="62"/>
  <c r="H239" i="62"/>
  <c r="Q239" i="62"/>
  <c r="H240" i="62"/>
  <c r="Q240" i="62"/>
  <c r="H241" i="62"/>
  <c r="Q241" i="62"/>
  <c r="Q242" i="62"/>
  <c r="Q243" i="62"/>
  <c r="H244" i="62"/>
  <c r="Q244" i="62"/>
  <c r="Q247" i="62"/>
  <c r="Q248" i="62"/>
  <c r="Q249" i="62"/>
  <c r="Q250" i="62"/>
  <c r="Q251" i="62"/>
  <c r="Q252" i="62"/>
  <c r="H254" i="62"/>
  <c r="Q254" i="62"/>
  <c r="Q255" i="62"/>
  <c r="H256" i="62"/>
  <c r="Q256" i="62"/>
  <c r="Q257" i="62"/>
  <c r="Q258" i="62"/>
  <c r="Q259" i="62"/>
  <c r="H260" i="62"/>
  <c r="Q260" i="62"/>
  <c r="H261" i="62"/>
  <c r="Q261" i="62"/>
  <c r="H262" i="62"/>
  <c r="Q262" i="62"/>
  <c r="H263" i="62"/>
  <c r="Q263" i="62"/>
  <c r="H264" i="62"/>
  <c r="Q264" i="62"/>
  <c r="H265" i="62"/>
  <c r="Q265" i="62"/>
  <c r="Q266" i="62"/>
  <c r="H267" i="62"/>
  <c r="Q267" i="62"/>
  <c r="H268" i="62"/>
  <c r="Q268" i="62"/>
  <c r="H269" i="62"/>
  <c r="Q269" i="62"/>
  <c r="H270" i="62"/>
  <c r="Q270" i="62"/>
  <c r="Q271" i="62"/>
  <c r="Q272" i="62"/>
  <c r="Q273" i="62"/>
  <c r="Q274" i="62"/>
  <c r="Q275" i="62"/>
  <c r="Q276" i="62"/>
  <c r="Q277" i="62"/>
  <c r="Q278" i="62"/>
  <c r="Q279" i="62"/>
  <c r="Q280" i="62"/>
  <c r="Q281" i="62"/>
  <c r="Q282" i="62"/>
  <c r="Q283" i="62"/>
  <c r="Q284" i="62"/>
  <c r="Q285" i="62"/>
  <c r="Q286" i="62"/>
  <c r="Q287" i="62"/>
  <c r="Q288" i="62"/>
  <c r="Q54" i="62"/>
  <c r="Q52" i="62"/>
  <c r="H52" i="62"/>
  <c r="Q49" i="62"/>
  <c r="Q44" i="62"/>
  <c r="H45" i="62"/>
  <c r="Q45" i="62"/>
  <c r="Q32" i="62"/>
  <c r="H32" i="62"/>
  <c r="Q28" i="62"/>
  <c r="H28" i="62"/>
  <c r="Q26" i="62"/>
  <c r="H22" i="62"/>
  <c r="Q22" i="62"/>
  <c r="Q23" i="62"/>
  <c r="Q17" i="62"/>
  <c r="H14" i="62"/>
  <c r="Q14" i="62"/>
  <c r="H15" i="62"/>
  <c r="Q15" i="62"/>
  <c r="Q12" i="62"/>
  <c r="H12" i="62"/>
  <c r="Q7" i="62"/>
  <c r="H8" i="62"/>
  <c r="Q8" i="62"/>
  <c r="H9" i="62"/>
  <c r="Q9" i="62"/>
  <c r="Q10" i="62"/>
  <c r="L230" i="63" l="1"/>
  <c r="M13" i="64"/>
  <c r="H13" i="65"/>
  <c r="M13" i="66"/>
  <c r="H13" i="64"/>
  <c r="H13" i="66"/>
  <c r="M14" i="65"/>
  <c r="F13" i="64" l="1"/>
  <c r="F8" i="64"/>
  <c r="F9" i="64"/>
  <c r="F10" i="64"/>
  <c r="F11" i="64"/>
  <c r="F12" i="64"/>
  <c r="F9" i="65"/>
  <c r="F9" i="66"/>
  <c r="F10" i="65"/>
  <c r="F10" i="66"/>
  <c r="F11" i="65"/>
  <c r="F11" i="66"/>
  <c r="F12" i="65"/>
  <c r="F12" i="66"/>
  <c r="F13" i="65"/>
  <c r="F13" i="66"/>
  <c r="F8" i="66"/>
  <c r="F14" i="65" l="1"/>
  <c r="P14" i="65" l="1"/>
  <c r="F19" i="65"/>
  <c r="C7" i="55" l="1"/>
  <c r="L7" i="54" l="1"/>
  <c r="L8" i="54"/>
  <c r="L9" i="54"/>
  <c r="L10" i="54"/>
  <c r="L11" i="54"/>
  <c r="L12" i="54"/>
  <c r="L13" i="54"/>
  <c r="L14" i="54"/>
  <c r="L15"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54" i="54"/>
  <c r="L55" i="54"/>
  <c r="L56" i="54"/>
  <c r="L57" i="54"/>
  <c r="L58" i="54"/>
  <c r="L59" i="54"/>
  <c r="L60" i="54"/>
  <c r="L61" i="54"/>
  <c r="L62" i="54"/>
  <c r="L63" i="54"/>
  <c r="L64" i="54"/>
  <c r="L65" i="54"/>
  <c r="L66" i="54"/>
  <c r="L67" i="54"/>
  <c r="L68" i="54"/>
  <c r="L69" i="54"/>
  <c r="L70" i="54"/>
  <c r="L71" i="54"/>
  <c r="L72" i="54"/>
  <c r="L73" i="54"/>
  <c r="L74" i="54"/>
  <c r="L75" i="54"/>
  <c r="L76" i="54"/>
  <c r="L77" i="54"/>
  <c r="L78" i="54"/>
  <c r="L79" i="54"/>
  <c r="L80" i="54"/>
  <c r="L81" i="54"/>
  <c r="L82" i="54"/>
  <c r="L83" i="54"/>
  <c r="L84" i="54"/>
  <c r="L85" i="54"/>
  <c r="L86" i="54"/>
  <c r="L87" i="54"/>
  <c r="L88" i="54"/>
  <c r="L89" i="54"/>
  <c r="L90" i="54"/>
  <c r="L91" i="54"/>
  <c r="L92" i="54"/>
  <c r="L93" i="54"/>
  <c r="L94" i="54"/>
  <c r="L95" i="54"/>
  <c r="L96" i="54"/>
  <c r="L97" i="54"/>
  <c r="L98" i="54"/>
  <c r="L99" i="54"/>
  <c r="L100" i="54"/>
  <c r="L101" i="54"/>
  <c r="L102" i="54"/>
  <c r="L103" i="54"/>
  <c r="L104" i="54"/>
  <c r="L105" i="54"/>
  <c r="L106" i="54"/>
  <c r="L107" i="54"/>
  <c r="L108" i="54"/>
  <c r="L109" i="54"/>
  <c r="L110" i="54"/>
  <c r="L111" i="54"/>
  <c r="L112" i="54"/>
  <c r="L113" i="54"/>
  <c r="L114" i="54"/>
  <c r="L115" i="54"/>
  <c r="L116" i="54"/>
  <c r="L117" i="54"/>
  <c r="L118" i="54"/>
  <c r="L119" i="54"/>
  <c r="L120" i="54"/>
  <c r="L121" i="54"/>
  <c r="L122" i="54"/>
  <c r="L123" i="54"/>
  <c r="L124" i="54"/>
  <c r="L125" i="54"/>
  <c r="L126" i="54"/>
  <c r="L127" i="54"/>
  <c r="L128" i="54"/>
  <c r="L129" i="54"/>
  <c r="L130" i="54"/>
  <c r="L131" i="54"/>
  <c r="L132" i="54"/>
  <c r="L133" i="54"/>
  <c r="L134" i="54"/>
  <c r="L135" i="54"/>
  <c r="L136" i="54"/>
  <c r="L137" i="54"/>
  <c r="L138" i="54"/>
  <c r="L139" i="54"/>
  <c r="L140" i="54"/>
  <c r="L141" i="54"/>
  <c r="L142" i="54"/>
  <c r="L143" i="54"/>
  <c r="L144" i="54"/>
  <c r="L145" i="54"/>
  <c r="L146" i="54"/>
  <c r="L147" i="54"/>
  <c r="L148" i="54"/>
  <c r="L149" i="54"/>
  <c r="L150" i="54"/>
  <c r="L151" i="54"/>
  <c r="L152" i="54"/>
  <c r="L153" i="54"/>
  <c r="L154" i="54"/>
  <c r="L155" i="54"/>
  <c r="L156" i="54"/>
  <c r="L157" i="54"/>
  <c r="L158" i="54"/>
  <c r="L159" i="54"/>
  <c r="L160" i="54"/>
  <c r="L161" i="54"/>
  <c r="L162" i="54"/>
  <c r="L163" i="54"/>
  <c r="L164" i="54"/>
  <c r="L165" i="54"/>
  <c r="L166" i="54"/>
  <c r="L167" i="54"/>
  <c r="L168" i="54"/>
  <c r="L169" i="54"/>
  <c r="L170" i="54"/>
  <c r="L171" i="54"/>
  <c r="L172" i="54"/>
  <c r="L173" i="54"/>
  <c r="L174" i="54"/>
  <c r="L175" i="54"/>
  <c r="L176" i="54"/>
  <c r="L177" i="54"/>
  <c r="L178" i="54"/>
  <c r="L179" i="54"/>
  <c r="L180" i="54"/>
  <c r="L181" i="54"/>
  <c r="L182" i="54"/>
  <c r="L183" i="54"/>
  <c r="L184" i="54"/>
  <c r="L185" i="54"/>
  <c r="L186" i="54"/>
  <c r="L187" i="54"/>
  <c r="L188" i="54"/>
  <c r="L189" i="54"/>
  <c r="L190" i="54"/>
  <c r="L191" i="54"/>
  <c r="L192" i="54"/>
  <c r="L193" i="54"/>
  <c r="L194" i="54"/>
  <c r="L195" i="54"/>
  <c r="L196" i="54"/>
  <c r="L197" i="54"/>
  <c r="L198" i="54"/>
  <c r="L199" i="54"/>
  <c r="L200" i="54"/>
  <c r="L201" i="54"/>
  <c r="L202" i="54"/>
  <c r="L203" i="54"/>
  <c r="L204" i="54"/>
  <c r="L205" i="54"/>
  <c r="L206" i="54"/>
  <c r="L207" i="54"/>
  <c r="L208" i="54"/>
  <c r="L209" i="54"/>
  <c r="L210" i="54"/>
  <c r="L211" i="54"/>
  <c r="L212" i="54"/>
  <c r="L213" i="54"/>
  <c r="L214" i="54"/>
  <c r="L215" i="54"/>
  <c r="L216" i="54"/>
  <c r="L217" i="54"/>
  <c r="L218" i="54"/>
  <c r="L219" i="54"/>
  <c r="L220" i="54"/>
  <c r="L221" i="54"/>
  <c r="L222" i="54"/>
  <c r="L223" i="54"/>
  <c r="L224" i="54"/>
  <c r="L225" i="54"/>
  <c r="L226" i="54"/>
  <c r="L227" i="54"/>
  <c r="L228" i="54"/>
  <c r="L229" i="54"/>
  <c r="L230" i="54"/>
  <c r="L231" i="54"/>
  <c r="L232" i="54"/>
  <c r="L233" i="54"/>
  <c r="L234" i="54"/>
  <c r="L235" i="54"/>
  <c r="L236" i="54"/>
  <c r="L237" i="54"/>
  <c r="L238" i="54"/>
  <c r="L239" i="54"/>
  <c r="L240" i="54"/>
  <c r="L241" i="54"/>
  <c r="L242" i="54"/>
  <c r="L243" i="54"/>
  <c r="L244" i="54"/>
  <c r="L245" i="54"/>
  <c r="L246" i="54"/>
  <c r="L247" i="54"/>
  <c r="L248" i="54"/>
  <c r="L249" i="54"/>
  <c r="L250" i="54"/>
  <c r="L251" i="54"/>
  <c r="L252" i="54"/>
  <c r="L253" i="54"/>
  <c r="L254" i="54"/>
  <c r="L255" i="54"/>
  <c r="L256" i="54"/>
  <c r="L257" i="54"/>
  <c r="L258" i="54"/>
  <c r="L259" i="54"/>
  <c r="L260" i="54"/>
  <c r="L261" i="54"/>
  <c r="L262" i="54"/>
  <c r="L263" i="54"/>
  <c r="L264" i="54"/>
  <c r="L265" i="54"/>
  <c r="L266" i="54"/>
  <c r="L267" i="54"/>
  <c r="L268" i="54"/>
  <c r="L269" i="54"/>
  <c r="L270" i="54"/>
  <c r="L271" i="54"/>
  <c r="L272" i="54"/>
  <c r="L273" i="54"/>
  <c r="L274" i="54"/>
  <c r="L275" i="54"/>
  <c r="L276" i="54"/>
  <c r="L277" i="54"/>
  <c r="L278" i="54"/>
  <c r="L279" i="54"/>
  <c r="L280" i="54"/>
  <c r="L281" i="54"/>
  <c r="L282" i="54"/>
  <c r="L283" i="54"/>
  <c r="L284" i="54"/>
  <c r="L285" i="54"/>
  <c r="L286" i="54"/>
  <c r="L287" i="54"/>
  <c r="L288" i="54"/>
  <c r="J7" i="54"/>
  <c r="J8" i="54"/>
  <c r="J9" i="54"/>
  <c r="J10" i="54"/>
  <c r="J11" i="54"/>
  <c r="J12" i="54"/>
  <c r="J13" i="54"/>
  <c r="J14" i="54"/>
  <c r="J15" i="54"/>
  <c r="J16" i="54"/>
  <c r="J17" i="54"/>
  <c r="J18" i="54"/>
  <c r="J19" i="54"/>
  <c r="J20" i="54"/>
  <c r="J21" i="54"/>
  <c r="J22" i="54"/>
  <c r="J23" i="54"/>
  <c r="J24" i="54"/>
  <c r="J25" i="54"/>
  <c r="J26" i="54"/>
  <c r="J27" i="54"/>
  <c r="J28" i="54"/>
  <c r="J29" i="54"/>
  <c r="J30" i="54"/>
  <c r="J31" i="54"/>
  <c r="J32" i="54"/>
  <c r="J33" i="54"/>
  <c r="J34" i="54"/>
  <c r="J35" i="54"/>
  <c r="J36" i="54"/>
  <c r="J37" i="54"/>
  <c r="J38" i="54"/>
  <c r="J39" i="54"/>
  <c r="J40" i="54"/>
  <c r="J41" i="54"/>
  <c r="J42" i="54"/>
  <c r="J43" i="54"/>
  <c r="J44" i="54"/>
  <c r="J45" i="54"/>
  <c r="J46" i="54"/>
  <c r="J47" i="54"/>
  <c r="J48" i="54"/>
  <c r="J49" i="54"/>
  <c r="J50" i="54"/>
  <c r="J51" i="54"/>
  <c r="J52" i="54"/>
  <c r="J53" i="54"/>
  <c r="J54" i="54"/>
  <c r="J55" i="54"/>
  <c r="J56" i="54"/>
  <c r="J57" i="54"/>
  <c r="J58" i="54"/>
  <c r="J59" i="54"/>
  <c r="J60" i="54"/>
  <c r="J61" i="54"/>
  <c r="J62" i="54"/>
  <c r="J63" i="54"/>
  <c r="J64" i="54"/>
  <c r="J65" i="54"/>
  <c r="J66" i="54"/>
  <c r="J67" i="54"/>
  <c r="J68" i="54"/>
  <c r="J69" i="54"/>
  <c r="J70" i="54"/>
  <c r="J71" i="54"/>
  <c r="J72" i="54"/>
  <c r="J73" i="54"/>
  <c r="J74" i="54"/>
  <c r="J75" i="54"/>
  <c r="J76" i="54"/>
  <c r="J77" i="54"/>
  <c r="J78" i="54"/>
  <c r="J79" i="54"/>
  <c r="J80" i="54"/>
  <c r="J81" i="54"/>
  <c r="J82" i="54"/>
  <c r="J83" i="54"/>
  <c r="J84" i="54"/>
  <c r="J85" i="54"/>
  <c r="J86" i="54"/>
  <c r="J87" i="54"/>
  <c r="J88" i="54"/>
  <c r="J89" i="54"/>
  <c r="J90" i="54"/>
  <c r="J91" i="54"/>
  <c r="J92" i="54"/>
  <c r="J93" i="54"/>
  <c r="J94" i="54"/>
  <c r="J95" i="54"/>
  <c r="J96" i="54"/>
  <c r="J97" i="54"/>
  <c r="J98" i="54"/>
  <c r="J99" i="54"/>
  <c r="J100" i="54"/>
  <c r="J101" i="54"/>
  <c r="J102" i="54"/>
  <c r="J103" i="54"/>
  <c r="J104" i="54"/>
  <c r="J105" i="54"/>
  <c r="J106" i="54"/>
  <c r="J107" i="54"/>
  <c r="J108" i="54"/>
  <c r="J109" i="54"/>
  <c r="J110" i="54"/>
  <c r="J111" i="54"/>
  <c r="J112" i="54"/>
  <c r="J113" i="54"/>
  <c r="J114" i="54"/>
  <c r="J115" i="54"/>
  <c r="J116" i="54"/>
  <c r="J117" i="54"/>
  <c r="J118" i="54"/>
  <c r="J119" i="54"/>
  <c r="J120" i="54"/>
  <c r="J121" i="54"/>
  <c r="J122" i="54"/>
  <c r="J123" i="54"/>
  <c r="J124" i="54"/>
  <c r="J125" i="54"/>
  <c r="J126" i="54"/>
  <c r="J127" i="54"/>
  <c r="J128" i="54"/>
  <c r="J129" i="54"/>
  <c r="J130" i="54"/>
  <c r="J131" i="54"/>
  <c r="J132" i="54"/>
  <c r="J133" i="54"/>
  <c r="J134" i="54"/>
  <c r="J135" i="54"/>
  <c r="J136" i="54"/>
  <c r="J137" i="54"/>
  <c r="J138" i="54"/>
  <c r="J139" i="54"/>
  <c r="J140" i="54"/>
  <c r="J141" i="54"/>
  <c r="J142" i="54"/>
  <c r="J143" i="54"/>
  <c r="J144" i="54"/>
  <c r="J145" i="54"/>
  <c r="J146" i="54"/>
  <c r="J147" i="54"/>
  <c r="J148" i="54"/>
  <c r="J149" i="54"/>
  <c r="J150" i="54"/>
  <c r="J151" i="54"/>
  <c r="J152" i="54"/>
  <c r="J153" i="54"/>
  <c r="J154" i="54"/>
  <c r="J155" i="54"/>
  <c r="J156" i="54"/>
  <c r="J157" i="54"/>
  <c r="J158" i="54"/>
  <c r="J159" i="54"/>
  <c r="J160" i="54"/>
  <c r="J161" i="54"/>
  <c r="J162" i="54"/>
  <c r="J163" i="54"/>
  <c r="J164" i="54"/>
  <c r="J165" i="54"/>
  <c r="J166" i="54"/>
  <c r="J167" i="54"/>
  <c r="J168" i="54"/>
  <c r="J169" i="54"/>
  <c r="J170" i="54"/>
  <c r="J171" i="54"/>
  <c r="J172" i="54"/>
  <c r="J173" i="54"/>
  <c r="J174" i="54"/>
  <c r="J175" i="54"/>
  <c r="J176" i="54"/>
  <c r="J177" i="54"/>
  <c r="J178" i="54"/>
  <c r="J179" i="54"/>
  <c r="J180" i="54"/>
  <c r="J181" i="54"/>
  <c r="J182" i="54"/>
  <c r="J183" i="54"/>
  <c r="J184" i="54"/>
  <c r="J185" i="54"/>
  <c r="J186" i="54"/>
  <c r="J187" i="54"/>
  <c r="J188" i="54"/>
  <c r="J189" i="54"/>
  <c r="J190" i="54"/>
  <c r="J191" i="54"/>
  <c r="J192" i="54"/>
  <c r="J193" i="54"/>
  <c r="J194" i="54"/>
  <c r="J195" i="54"/>
  <c r="J196" i="54"/>
  <c r="J197" i="54"/>
  <c r="J198" i="54"/>
  <c r="J199" i="54"/>
  <c r="J200" i="54"/>
  <c r="J201" i="54"/>
  <c r="J202" i="54"/>
  <c r="J203" i="54"/>
  <c r="J204" i="54"/>
  <c r="J205" i="54"/>
  <c r="J206" i="54"/>
  <c r="J207" i="54"/>
  <c r="J208" i="54"/>
  <c r="J209" i="54"/>
  <c r="J210" i="54"/>
  <c r="J211" i="54"/>
  <c r="J212" i="54"/>
  <c r="J213" i="54"/>
  <c r="J214" i="54"/>
  <c r="J215" i="54"/>
  <c r="J216" i="54"/>
  <c r="J217" i="54"/>
  <c r="J218" i="54"/>
  <c r="J219" i="54"/>
  <c r="J220" i="54"/>
  <c r="J221" i="54"/>
  <c r="J222" i="54"/>
  <c r="J223" i="54"/>
  <c r="J224" i="54"/>
  <c r="J225" i="54"/>
  <c r="J226" i="54"/>
  <c r="J227" i="54"/>
  <c r="J228" i="54"/>
  <c r="J229" i="54"/>
  <c r="J230" i="54"/>
  <c r="J231" i="54"/>
  <c r="J232" i="54"/>
  <c r="J233" i="54"/>
  <c r="J234" i="54"/>
  <c r="J235" i="54"/>
  <c r="J236" i="54"/>
  <c r="J237" i="54"/>
  <c r="J238" i="54"/>
  <c r="J239" i="54"/>
  <c r="J240" i="54"/>
  <c r="J241" i="54"/>
  <c r="J242" i="54"/>
  <c r="J243" i="54"/>
  <c r="J244" i="54"/>
  <c r="J245" i="54"/>
  <c r="J246" i="54"/>
  <c r="J247" i="54"/>
  <c r="J248" i="54"/>
  <c r="J249" i="54"/>
  <c r="J250" i="54"/>
  <c r="J251" i="54"/>
  <c r="J252" i="54"/>
  <c r="J253" i="54"/>
  <c r="J254" i="54"/>
  <c r="J255" i="54"/>
  <c r="J256" i="54"/>
  <c r="J257" i="54"/>
  <c r="J258" i="54"/>
  <c r="J259" i="54"/>
  <c r="J260" i="54"/>
  <c r="J261" i="54"/>
  <c r="J262" i="54"/>
  <c r="J263" i="54"/>
  <c r="J264" i="54"/>
  <c r="J265" i="54"/>
  <c r="J266" i="54"/>
  <c r="J267" i="54"/>
  <c r="J268" i="54"/>
  <c r="J269" i="54"/>
  <c r="J270" i="54"/>
  <c r="J271" i="54"/>
  <c r="J272" i="54"/>
  <c r="J273" i="54"/>
  <c r="J274" i="54"/>
  <c r="J275" i="54"/>
  <c r="J276" i="54"/>
  <c r="J277" i="54"/>
  <c r="J278" i="54"/>
  <c r="J279" i="54"/>
  <c r="J280" i="54"/>
  <c r="J281" i="54"/>
  <c r="J282" i="54"/>
  <c r="J283" i="54"/>
  <c r="J284" i="54"/>
  <c r="J285" i="54"/>
  <c r="J286" i="54"/>
  <c r="J287" i="54"/>
  <c r="J288" i="54"/>
  <c r="G7" i="54"/>
  <c r="I7" i="54"/>
  <c r="K7" i="54"/>
  <c r="Q7" i="54"/>
  <c r="R7" i="54"/>
  <c r="X7" i="54"/>
  <c r="AH7" i="54"/>
  <c r="G8" i="54"/>
  <c r="I8" i="54"/>
  <c r="K8" i="54"/>
  <c r="Q8" i="54"/>
  <c r="R8" i="54"/>
  <c r="X8" i="54"/>
  <c r="AH8" i="54"/>
  <c r="G9" i="54"/>
  <c r="I9" i="54"/>
  <c r="K9" i="54"/>
  <c r="Q9" i="54"/>
  <c r="R9" i="54"/>
  <c r="X9" i="54"/>
  <c r="AH9" i="54"/>
  <c r="G10" i="54"/>
  <c r="I10" i="54"/>
  <c r="K10" i="54"/>
  <c r="Q10" i="54"/>
  <c r="R10" i="54"/>
  <c r="X10" i="54"/>
  <c r="AH10" i="54"/>
  <c r="G11" i="54"/>
  <c r="I11" i="54"/>
  <c r="K11" i="54"/>
  <c r="Q11" i="54"/>
  <c r="R11" i="54"/>
  <c r="X11" i="54"/>
  <c r="AH11" i="54"/>
  <c r="G12" i="54"/>
  <c r="I12" i="54"/>
  <c r="K12" i="54"/>
  <c r="Q12" i="54"/>
  <c r="R12" i="54"/>
  <c r="X12" i="54"/>
  <c r="AH12" i="54"/>
  <c r="G13" i="54"/>
  <c r="I13" i="54"/>
  <c r="K13" i="54"/>
  <c r="Q13" i="54"/>
  <c r="R13" i="54"/>
  <c r="X13" i="54"/>
  <c r="AG13" i="54"/>
  <c r="AF13" i="54" s="1"/>
  <c r="AH13" i="54"/>
  <c r="G14" i="54"/>
  <c r="I14" i="54"/>
  <c r="K14" i="54"/>
  <c r="Q14" i="54"/>
  <c r="R14" i="54"/>
  <c r="S14" i="54" s="1"/>
  <c r="X14" i="54"/>
  <c r="AG14" i="54"/>
  <c r="AH14" i="54"/>
  <c r="G15" i="54"/>
  <c r="I15" i="54"/>
  <c r="K15" i="54"/>
  <c r="Q15" i="54"/>
  <c r="R15" i="54"/>
  <c r="X15" i="54"/>
  <c r="AH15" i="54"/>
  <c r="G16" i="54"/>
  <c r="I16" i="54"/>
  <c r="K16" i="54"/>
  <c r="Q16" i="54"/>
  <c r="R16" i="54"/>
  <c r="X16" i="54"/>
  <c r="AH16" i="54"/>
  <c r="G17" i="54"/>
  <c r="I17" i="54"/>
  <c r="K17" i="54"/>
  <c r="Q17" i="54"/>
  <c r="R17" i="54"/>
  <c r="X17" i="54"/>
  <c r="AH17" i="54"/>
  <c r="G18" i="54"/>
  <c r="I18" i="54"/>
  <c r="K18" i="54"/>
  <c r="Q18" i="54"/>
  <c r="R18" i="54"/>
  <c r="X18" i="54"/>
  <c r="AH18" i="54"/>
  <c r="G19" i="54"/>
  <c r="I19" i="54"/>
  <c r="K19" i="54"/>
  <c r="Q19" i="54"/>
  <c r="R19" i="54"/>
  <c r="S19" i="54" s="1"/>
  <c r="X19" i="54"/>
  <c r="AH19" i="54"/>
  <c r="G20" i="54"/>
  <c r="I20" i="54"/>
  <c r="K20" i="54"/>
  <c r="Q20" i="54"/>
  <c r="S20" i="54" s="1"/>
  <c r="R20" i="54"/>
  <c r="X20" i="54"/>
  <c r="AH20" i="54"/>
  <c r="G21" i="54"/>
  <c r="I21" i="54"/>
  <c r="K21" i="54"/>
  <c r="Q21" i="54"/>
  <c r="R21" i="54"/>
  <c r="S21" i="54" s="1"/>
  <c r="X21" i="54"/>
  <c r="AH21" i="54"/>
  <c r="G22" i="54"/>
  <c r="I22" i="54"/>
  <c r="K22" i="54"/>
  <c r="Q22" i="54"/>
  <c r="R22" i="54"/>
  <c r="X22" i="54"/>
  <c r="AH22" i="54"/>
  <c r="G23" i="54"/>
  <c r="I23" i="54"/>
  <c r="K23" i="54"/>
  <c r="Q23" i="54"/>
  <c r="R23" i="54"/>
  <c r="X23" i="54"/>
  <c r="AH23" i="54"/>
  <c r="G24" i="54"/>
  <c r="I24" i="54"/>
  <c r="K24" i="54"/>
  <c r="Q24" i="54"/>
  <c r="R24" i="54"/>
  <c r="X24" i="54"/>
  <c r="AH24" i="54"/>
  <c r="G25" i="54"/>
  <c r="I25" i="54"/>
  <c r="K25" i="54"/>
  <c r="Q25" i="54"/>
  <c r="R25" i="54"/>
  <c r="X25" i="54"/>
  <c r="AH25" i="54"/>
  <c r="G26" i="54"/>
  <c r="I26" i="54"/>
  <c r="K26" i="54"/>
  <c r="Q26" i="54"/>
  <c r="R26" i="54"/>
  <c r="X26" i="54"/>
  <c r="AH26" i="54"/>
  <c r="G27" i="54"/>
  <c r="I27" i="54"/>
  <c r="K27" i="54"/>
  <c r="Q27" i="54"/>
  <c r="R27" i="54"/>
  <c r="X27" i="54"/>
  <c r="AH27" i="54"/>
  <c r="G28" i="54"/>
  <c r="I28" i="54"/>
  <c r="K28" i="54"/>
  <c r="Q28" i="54"/>
  <c r="R28" i="54"/>
  <c r="X28" i="54"/>
  <c r="AH28" i="54"/>
  <c r="G29" i="54"/>
  <c r="I29" i="54"/>
  <c r="K29" i="54"/>
  <c r="Q29" i="54"/>
  <c r="R29" i="54"/>
  <c r="X29" i="54"/>
  <c r="AH29" i="54"/>
  <c r="G30" i="54"/>
  <c r="I30" i="54"/>
  <c r="K30" i="54"/>
  <c r="Q30" i="54"/>
  <c r="R30" i="54"/>
  <c r="X30" i="54"/>
  <c r="AH30" i="54"/>
  <c r="G31" i="54"/>
  <c r="I31" i="54"/>
  <c r="K31" i="54"/>
  <c r="Q31" i="54"/>
  <c r="R31" i="54"/>
  <c r="X31" i="54"/>
  <c r="AH31" i="54"/>
  <c r="G32" i="54"/>
  <c r="I32" i="54"/>
  <c r="K32" i="54"/>
  <c r="Q32" i="54"/>
  <c r="R32" i="54"/>
  <c r="X32" i="54"/>
  <c r="AH32" i="54"/>
  <c r="G33" i="54"/>
  <c r="I33" i="54"/>
  <c r="K33" i="54"/>
  <c r="Q33" i="54"/>
  <c r="R33" i="54"/>
  <c r="X33" i="54"/>
  <c r="AH33" i="54"/>
  <c r="G34" i="54"/>
  <c r="I34" i="54"/>
  <c r="K34" i="54"/>
  <c r="Q34" i="54"/>
  <c r="R34" i="54"/>
  <c r="X34" i="54"/>
  <c r="AH34" i="54"/>
  <c r="G35" i="54"/>
  <c r="I35" i="54"/>
  <c r="K35" i="54"/>
  <c r="Q35" i="54"/>
  <c r="R35" i="54"/>
  <c r="X35" i="54"/>
  <c r="AG35" i="54"/>
  <c r="AH35" i="54"/>
  <c r="G36" i="54"/>
  <c r="I36" i="54"/>
  <c r="K36" i="54"/>
  <c r="Q36" i="54"/>
  <c r="R36" i="54"/>
  <c r="X36" i="54"/>
  <c r="AH36" i="54"/>
  <c r="G37" i="54"/>
  <c r="I37" i="54"/>
  <c r="K37" i="54"/>
  <c r="Q37" i="54"/>
  <c r="R37" i="54"/>
  <c r="S37" i="54" s="1"/>
  <c r="X37" i="54"/>
  <c r="AH37" i="54"/>
  <c r="G38" i="54"/>
  <c r="I38" i="54"/>
  <c r="K38" i="54"/>
  <c r="Q38" i="54"/>
  <c r="R38" i="54"/>
  <c r="X38" i="54"/>
  <c r="AH38" i="54"/>
  <c r="G39" i="54"/>
  <c r="I39" i="54"/>
  <c r="K39" i="54"/>
  <c r="Q39" i="54"/>
  <c r="R39" i="54"/>
  <c r="X39" i="54"/>
  <c r="AH39" i="54"/>
  <c r="G40" i="54"/>
  <c r="I40" i="54"/>
  <c r="K40" i="54"/>
  <c r="Q40" i="54"/>
  <c r="R40" i="54"/>
  <c r="X40" i="54"/>
  <c r="AH40" i="54"/>
  <c r="G41" i="54"/>
  <c r="I41" i="54"/>
  <c r="K41" i="54"/>
  <c r="Q41" i="54"/>
  <c r="R41" i="54"/>
  <c r="X41" i="54"/>
  <c r="AH41" i="54"/>
  <c r="G42" i="54"/>
  <c r="I42" i="54"/>
  <c r="K42" i="54"/>
  <c r="Q42" i="54"/>
  <c r="R42" i="54"/>
  <c r="X42" i="54"/>
  <c r="AH42" i="54"/>
  <c r="G43" i="54"/>
  <c r="I43" i="54"/>
  <c r="K43" i="54"/>
  <c r="Q43" i="54"/>
  <c r="R43" i="54"/>
  <c r="X43" i="54"/>
  <c r="AG43" i="54"/>
  <c r="AH43" i="54"/>
  <c r="G44" i="54"/>
  <c r="I44" i="54"/>
  <c r="K44" i="54"/>
  <c r="Q44" i="54"/>
  <c r="R44" i="54"/>
  <c r="X44" i="54"/>
  <c r="AG44" i="54"/>
  <c r="AH44" i="54"/>
  <c r="G45" i="54"/>
  <c r="I45" i="54"/>
  <c r="K45" i="54"/>
  <c r="Q45" i="54"/>
  <c r="R45" i="54"/>
  <c r="X45" i="54"/>
  <c r="AH45" i="54"/>
  <c r="G46" i="54"/>
  <c r="I46" i="54"/>
  <c r="K46" i="54"/>
  <c r="Q46" i="54"/>
  <c r="R46" i="54"/>
  <c r="X46" i="54"/>
  <c r="AG46" i="54"/>
  <c r="AH46" i="54"/>
  <c r="G47" i="54"/>
  <c r="I47" i="54"/>
  <c r="K47" i="54"/>
  <c r="Q47" i="54"/>
  <c r="R47" i="54"/>
  <c r="X47" i="54"/>
  <c r="AH47" i="54"/>
  <c r="G48" i="54"/>
  <c r="I48" i="54"/>
  <c r="K48" i="54"/>
  <c r="Q48" i="54"/>
  <c r="R48" i="54"/>
  <c r="X48" i="54"/>
  <c r="AG48" i="54"/>
  <c r="AH48" i="54"/>
  <c r="G49" i="54"/>
  <c r="I49" i="54"/>
  <c r="K49" i="54"/>
  <c r="Q49" i="54"/>
  <c r="R49" i="54"/>
  <c r="X49" i="54"/>
  <c r="AG49" i="54"/>
  <c r="AH49" i="54"/>
  <c r="G50" i="54"/>
  <c r="I50" i="54"/>
  <c r="K50" i="54"/>
  <c r="Q50" i="54"/>
  <c r="R50" i="54"/>
  <c r="X50" i="54"/>
  <c r="AG50" i="54"/>
  <c r="AH50" i="54"/>
  <c r="G51" i="54"/>
  <c r="I51" i="54"/>
  <c r="K51" i="54"/>
  <c r="Q51" i="54"/>
  <c r="R51" i="54"/>
  <c r="X51" i="54"/>
  <c r="AG51" i="54"/>
  <c r="AH51" i="54"/>
  <c r="G52" i="54"/>
  <c r="I52" i="54"/>
  <c r="K52" i="54"/>
  <c r="Q52" i="54"/>
  <c r="R52" i="54"/>
  <c r="X52" i="54"/>
  <c r="AG52" i="54"/>
  <c r="AH52" i="54"/>
  <c r="G53" i="54"/>
  <c r="I53" i="54"/>
  <c r="K53" i="54"/>
  <c r="Q53" i="54"/>
  <c r="R53" i="54"/>
  <c r="X53" i="54"/>
  <c r="AG53" i="54"/>
  <c r="AH53" i="54"/>
  <c r="G54" i="54"/>
  <c r="I54" i="54"/>
  <c r="K54" i="54"/>
  <c r="Q54" i="54"/>
  <c r="R54" i="54"/>
  <c r="X54" i="54"/>
  <c r="AH54" i="54"/>
  <c r="G55" i="54"/>
  <c r="I55" i="54"/>
  <c r="K55" i="54"/>
  <c r="Q55" i="54"/>
  <c r="R55" i="54"/>
  <c r="X55" i="54"/>
  <c r="AH55" i="54"/>
  <c r="G56" i="54"/>
  <c r="I56" i="54"/>
  <c r="K56" i="54"/>
  <c r="Q56" i="54"/>
  <c r="R56" i="54"/>
  <c r="X56" i="54"/>
  <c r="AH56" i="54"/>
  <c r="G57" i="54"/>
  <c r="I57" i="54"/>
  <c r="K57" i="54"/>
  <c r="Q57" i="54"/>
  <c r="R57" i="54"/>
  <c r="X57" i="54"/>
  <c r="AH57" i="54"/>
  <c r="G58" i="54"/>
  <c r="I58" i="54"/>
  <c r="K58" i="54"/>
  <c r="Q58" i="54"/>
  <c r="R58" i="54"/>
  <c r="X58" i="54"/>
  <c r="AH58" i="54"/>
  <c r="G59" i="54"/>
  <c r="I59" i="54"/>
  <c r="K59" i="54"/>
  <c r="Q59" i="54"/>
  <c r="R59" i="54"/>
  <c r="X59" i="54"/>
  <c r="AH59" i="54"/>
  <c r="G60" i="54"/>
  <c r="I60" i="54"/>
  <c r="K60" i="54"/>
  <c r="Q60" i="54"/>
  <c r="R60" i="54"/>
  <c r="X60" i="54"/>
  <c r="AH60" i="54"/>
  <c r="G61" i="54"/>
  <c r="I61" i="54"/>
  <c r="K61" i="54"/>
  <c r="Q61" i="54"/>
  <c r="R61" i="54"/>
  <c r="X61" i="54"/>
  <c r="AG61" i="54"/>
  <c r="AH61" i="54"/>
  <c r="G62" i="54"/>
  <c r="I62" i="54"/>
  <c r="K62" i="54"/>
  <c r="Q62" i="54"/>
  <c r="R62" i="54"/>
  <c r="X62" i="54"/>
  <c r="AG62" i="54"/>
  <c r="AH62" i="54"/>
  <c r="G63" i="54"/>
  <c r="I63" i="54"/>
  <c r="K63" i="54"/>
  <c r="Q63" i="54"/>
  <c r="R63" i="54"/>
  <c r="X63" i="54"/>
  <c r="AG63" i="54"/>
  <c r="AH63" i="54"/>
  <c r="G64" i="54"/>
  <c r="I64" i="54"/>
  <c r="K64" i="54"/>
  <c r="Q64" i="54"/>
  <c r="R64" i="54"/>
  <c r="X64" i="54"/>
  <c r="AH64" i="54"/>
  <c r="G65" i="54"/>
  <c r="I65" i="54"/>
  <c r="K65" i="54"/>
  <c r="Q65" i="54"/>
  <c r="R65" i="54"/>
  <c r="X65" i="54"/>
  <c r="AG65" i="54"/>
  <c r="AH65" i="54"/>
  <c r="G66" i="54"/>
  <c r="I66" i="54"/>
  <c r="K66" i="54"/>
  <c r="Q66" i="54"/>
  <c r="R66" i="54"/>
  <c r="X66" i="54"/>
  <c r="AG66" i="54"/>
  <c r="AH66" i="54"/>
  <c r="G67" i="54"/>
  <c r="I67" i="54"/>
  <c r="K67" i="54"/>
  <c r="Q67" i="54"/>
  <c r="R67" i="54"/>
  <c r="X67" i="54"/>
  <c r="AH67" i="54"/>
  <c r="G68" i="54"/>
  <c r="I68" i="54"/>
  <c r="K68" i="54"/>
  <c r="Q68" i="54"/>
  <c r="R68" i="54"/>
  <c r="X68" i="54"/>
  <c r="AH68" i="54"/>
  <c r="G69" i="54"/>
  <c r="I69" i="54"/>
  <c r="K69" i="54"/>
  <c r="Q69" i="54"/>
  <c r="R69" i="54"/>
  <c r="X69" i="54"/>
  <c r="AG69" i="54"/>
  <c r="AH69" i="54"/>
  <c r="G70" i="54"/>
  <c r="I70" i="54"/>
  <c r="K70" i="54"/>
  <c r="Q70" i="54"/>
  <c r="R70" i="54"/>
  <c r="X70" i="54"/>
  <c r="AG70" i="54"/>
  <c r="AH70" i="54"/>
  <c r="G71" i="54"/>
  <c r="I71" i="54"/>
  <c r="K71" i="54"/>
  <c r="Q71" i="54"/>
  <c r="R71" i="54"/>
  <c r="X71" i="54"/>
  <c r="AH71" i="54"/>
  <c r="G72" i="54"/>
  <c r="I72" i="54"/>
  <c r="K72" i="54"/>
  <c r="Q72" i="54"/>
  <c r="R72" i="54"/>
  <c r="X72" i="54"/>
  <c r="AG72" i="54"/>
  <c r="AH72" i="54"/>
  <c r="G73" i="54"/>
  <c r="I73" i="54"/>
  <c r="K73" i="54"/>
  <c r="Q73" i="54"/>
  <c r="R73" i="54"/>
  <c r="X73" i="54"/>
  <c r="AG73" i="54"/>
  <c r="AH73" i="54"/>
  <c r="G74" i="54"/>
  <c r="I74" i="54"/>
  <c r="K74" i="54"/>
  <c r="Q74" i="54"/>
  <c r="R74" i="54"/>
  <c r="S74" i="54" s="1"/>
  <c r="X74" i="54"/>
  <c r="AG74" i="54"/>
  <c r="AH74" i="54"/>
  <c r="G75" i="54"/>
  <c r="I75" i="54"/>
  <c r="K75" i="54"/>
  <c r="Q75" i="54"/>
  <c r="R75" i="54"/>
  <c r="X75" i="54"/>
  <c r="AH75" i="54"/>
  <c r="G76" i="54"/>
  <c r="I76" i="54"/>
  <c r="K76" i="54"/>
  <c r="Q76" i="54"/>
  <c r="R76" i="54"/>
  <c r="X76" i="54"/>
  <c r="AH76" i="54"/>
  <c r="G77" i="54"/>
  <c r="I77" i="54"/>
  <c r="K77" i="54"/>
  <c r="Q77" i="54"/>
  <c r="R77" i="54"/>
  <c r="S77" i="54" s="1"/>
  <c r="X77" i="54"/>
  <c r="AG77" i="54"/>
  <c r="AH77" i="54"/>
  <c r="G78" i="54"/>
  <c r="I78" i="54"/>
  <c r="K78" i="54"/>
  <c r="Q78" i="54"/>
  <c r="R78" i="54"/>
  <c r="X78" i="54"/>
  <c r="AG78" i="54"/>
  <c r="AH78" i="54"/>
  <c r="G79" i="54"/>
  <c r="I79" i="54"/>
  <c r="K79" i="54"/>
  <c r="Q79" i="54"/>
  <c r="R79" i="54"/>
  <c r="X79" i="54"/>
  <c r="AH79" i="54"/>
  <c r="G80" i="54"/>
  <c r="I80" i="54"/>
  <c r="K80" i="54"/>
  <c r="Q80" i="54"/>
  <c r="R80" i="54"/>
  <c r="X80" i="54"/>
  <c r="AG80" i="54"/>
  <c r="AH80" i="54"/>
  <c r="G81" i="54"/>
  <c r="I81" i="54"/>
  <c r="K81" i="54"/>
  <c r="Q81" i="54"/>
  <c r="R81" i="54"/>
  <c r="S81" i="54" s="1"/>
  <c r="X81" i="54"/>
  <c r="AG81" i="54"/>
  <c r="AH81" i="54"/>
  <c r="G82" i="54"/>
  <c r="I82" i="54"/>
  <c r="K82" i="54"/>
  <c r="Q82" i="54"/>
  <c r="R82" i="54"/>
  <c r="X82" i="54"/>
  <c r="AH82" i="54"/>
  <c r="G83" i="54"/>
  <c r="I83" i="54"/>
  <c r="K83" i="54"/>
  <c r="Q83" i="54"/>
  <c r="R83" i="54"/>
  <c r="X83" i="54"/>
  <c r="AH83" i="54"/>
  <c r="G84" i="54"/>
  <c r="I84" i="54"/>
  <c r="K84" i="54"/>
  <c r="Q84" i="54"/>
  <c r="R84" i="54"/>
  <c r="X84" i="54"/>
  <c r="AH84" i="54"/>
  <c r="G85" i="54"/>
  <c r="I85" i="54"/>
  <c r="K85" i="54"/>
  <c r="Q85" i="54"/>
  <c r="R85" i="54"/>
  <c r="X85" i="54"/>
  <c r="AH85" i="54"/>
  <c r="G86" i="54"/>
  <c r="I86" i="54"/>
  <c r="K86" i="54"/>
  <c r="Q86" i="54"/>
  <c r="R86" i="54"/>
  <c r="X86" i="54"/>
  <c r="AG86" i="54"/>
  <c r="AH86" i="54"/>
  <c r="G87" i="54"/>
  <c r="I87" i="54"/>
  <c r="K87" i="54"/>
  <c r="Q87" i="54"/>
  <c r="R87" i="54"/>
  <c r="X87" i="54"/>
  <c r="AG87" i="54"/>
  <c r="AH87" i="54"/>
  <c r="G88" i="54"/>
  <c r="I88" i="54"/>
  <c r="K88" i="54"/>
  <c r="Q88" i="54"/>
  <c r="R88" i="54"/>
  <c r="X88" i="54"/>
  <c r="AH88" i="54"/>
  <c r="G89" i="54"/>
  <c r="I89" i="54"/>
  <c r="K89" i="54"/>
  <c r="Q89" i="54"/>
  <c r="R89" i="54"/>
  <c r="X89" i="54"/>
  <c r="AG89" i="54"/>
  <c r="AH89" i="54"/>
  <c r="G90" i="54"/>
  <c r="I90" i="54"/>
  <c r="K90" i="54"/>
  <c r="Q90" i="54"/>
  <c r="R90" i="54"/>
  <c r="X90" i="54"/>
  <c r="AG90" i="54"/>
  <c r="AH90" i="54"/>
  <c r="G91" i="54"/>
  <c r="I91" i="54"/>
  <c r="K91" i="54"/>
  <c r="Q91" i="54"/>
  <c r="R91" i="54"/>
  <c r="X91" i="54"/>
  <c r="AG91" i="54"/>
  <c r="AH91" i="54"/>
  <c r="G92" i="54"/>
  <c r="I92" i="54"/>
  <c r="K92" i="54"/>
  <c r="Q92" i="54"/>
  <c r="R92" i="54"/>
  <c r="X92" i="54"/>
  <c r="AG92" i="54"/>
  <c r="AH92" i="54"/>
  <c r="G93" i="54"/>
  <c r="I93" i="54"/>
  <c r="K93" i="54"/>
  <c r="Q93" i="54"/>
  <c r="R93" i="54"/>
  <c r="X93" i="54"/>
  <c r="AG93" i="54"/>
  <c r="AH93" i="54"/>
  <c r="G94" i="54"/>
  <c r="I94" i="54"/>
  <c r="K94" i="54"/>
  <c r="Q94" i="54"/>
  <c r="R94" i="54"/>
  <c r="X94" i="54"/>
  <c r="AG94" i="54"/>
  <c r="AH94" i="54"/>
  <c r="G95" i="54"/>
  <c r="I95" i="54"/>
  <c r="K95" i="54"/>
  <c r="Q95" i="54"/>
  <c r="R95" i="54"/>
  <c r="X95" i="54"/>
  <c r="AH95" i="54"/>
  <c r="G96" i="54"/>
  <c r="I96" i="54"/>
  <c r="K96" i="54"/>
  <c r="Q96" i="54"/>
  <c r="R96" i="54"/>
  <c r="X96" i="54"/>
  <c r="AH96" i="54"/>
  <c r="G97" i="54"/>
  <c r="I97" i="54"/>
  <c r="K97" i="54"/>
  <c r="Q97" i="54"/>
  <c r="R97" i="54"/>
  <c r="X97" i="54"/>
  <c r="AH97" i="54"/>
  <c r="G98" i="54"/>
  <c r="I98" i="54"/>
  <c r="K98" i="54"/>
  <c r="Q98" i="54"/>
  <c r="R98" i="54"/>
  <c r="X98" i="54"/>
  <c r="AG98" i="54"/>
  <c r="AH98" i="54"/>
  <c r="G99" i="54"/>
  <c r="I99" i="54"/>
  <c r="K99" i="54"/>
  <c r="Q99" i="54"/>
  <c r="R99" i="54"/>
  <c r="X99" i="54"/>
  <c r="AH99" i="54"/>
  <c r="G100" i="54"/>
  <c r="I100" i="54"/>
  <c r="K100" i="54"/>
  <c r="Q100" i="54"/>
  <c r="R100" i="54"/>
  <c r="X100" i="54"/>
  <c r="AH100" i="54"/>
  <c r="G101" i="54"/>
  <c r="I101" i="54"/>
  <c r="K101" i="54"/>
  <c r="Q101" i="54"/>
  <c r="R101" i="54"/>
  <c r="X101" i="54"/>
  <c r="AH101" i="54"/>
  <c r="G102" i="54"/>
  <c r="I102" i="54"/>
  <c r="K102" i="54"/>
  <c r="Q102" i="54"/>
  <c r="R102" i="54"/>
  <c r="X102" i="54"/>
  <c r="AH102" i="54"/>
  <c r="G103" i="54"/>
  <c r="I103" i="54"/>
  <c r="K103" i="54"/>
  <c r="Q103" i="54"/>
  <c r="R103" i="54"/>
  <c r="W103" i="54"/>
  <c r="X103" i="54"/>
  <c r="AH103" i="54"/>
  <c r="G104" i="54"/>
  <c r="I104" i="54"/>
  <c r="K104" i="54"/>
  <c r="Q104" i="54"/>
  <c r="R104" i="54"/>
  <c r="X104" i="54"/>
  <c r="AH104" i="54"/>
  <c r="G105" i="54"/>
  <c r="I105" i="54"/>
  <c r="K105" i="54"/>
  <c r="Q105" i="54"/>
  <c r="R105" i="54"/>
  <c r="X105" i="54"/>
  <c r="AH105" i="54"/>
  <c r="G106" i="54"/>
  <c r="I106" i="54"/>
  <c r="K106" i="54"/>
  <c r="Q106" i="54"/>
  <c r="R106" i="54"/>
  <c r="X106" i="54"/>
  <c r="AH106" i="54"/>
  <c r="G107" i="54"/>
  <c r="I107" i="54"/>
  <c r="K107" i="54"/>
  <c r="Q107" i="54"/>
  <c r="R107" i="54"/>
  <c r="X107" i="54"/>
  <c r="AH107" i="54"/>
  <c r="G108" i="54"/>
  <c r="I108" i="54"/>
  <c r="K108" i="54"/>
  <c r="Q108" i="54"/>
  <c r="R108" i="54"/>
  <c r="X108" i="54"/>
  <c r="AH108" i="54"/>
  <c r="G109" i="54"/>
  <c r="I109" i="54"/>
  <c r="K109" i="54"/>
  <c r="Q109" i="54"/>
  <c r="R109" i="54"/>
  <c r="X109" i="54"/>
  <c r="AH109" i="54"/>
  <c r="G110" i="54"/>
  <c r="I110" i="54"/>
  <c r="K110" i="54"/>
  <c r="Q110" i="54"/>
  <c r="R110" i="54"/>
  <c r="X110" i="54"/>
  <c r="AH110" i="54"/>
  <c r="G111" i="54"/>
  <c r="I111" i="54"/>
  <c r="K111" i="54"/>
  <c r="Q111" i="54"/>
  <c r="R111" i="54"/>
  <c r="X111" i="54"/>
  <c r="AH111" i="54"/>
  <c r="G112" i="54"/>
  <c r="I112" i="54"/>
  <c r="K112" i="54"/>
  <c r="Q112" i="54"/>
  <c r="R112" i="54"/>
  <c r="X112" i="54"/>
  <c r="AH112" i="54"/>
  <c r="G113" i="54"/>
  <c r="I113" i="54"/>
  <c r="K113" i="54"/>
  <c r="Q113" i="54"/>
  <c r="R113" i="54"/>
  <c r="X113" i="54"/>
  <c r="AH113" i="54"/>
  <c r="G114" i="54"/>
  <c r="I114" i="54"/>
  <c r="K114" i="54"/>
  <c r="Q114" i="54"/>
  <c r="R114" i="54"/>
  <c r="X114" i="54"/>
  <c r="AH114" i="54"/>
  <c r="G115" i="54"/>
  <c r="I115" i="54"/>
  <c r="K115" i="54"/>
  <c r="Q115" i="54"/>
  <c r="R115" i="54"/>
  <c r="X115" i="54"/>
  <c r="AH115" i="54"/>
  <c r="G116" i="54"/>
  <c r="I116" i="54"/>
  <c r="K116" i="54"/>
  <c r="Q116" i="54"/>
  <c r="R116" i="54"/>
  <c r="X116" i="54"/>
  <c r="AG116" i="54"/>
  <c r="AH116" i="54"/>
  <c r="G117" i="54"/>
  <c r="I117" i="54"/>
  <c r="K117" i="54"/>
  <c r="Q117" i="54"/>
  <c r="R117" i="54"/>
  <c r="X117" i="54"/>
  <c r="AG117" i="54"/>
  <c r="AH117" i="54"/>
  <c r="G118" i="54"/>
  <c r="I118" i="54"/>
  <c r="K118" i="54"/>
  <c r="Q118" i="54"/>
  <c r="R118" i="54"/>
  <c r="X118" i="54"/>
  <c r="AG118" i="54"/>
  <c r="AH118" i="54"/>
  <c r="G119" i="54"/>
  <c r="I119" i="54"/>
  <c r="K119" i="54"/>
  <c r="Q119" i="54"/>
  <c r="R119" i="54"/>
  <c r="X119" i="54"/>
  <c r="AG119" i="54"/>
  <c r="AH119" i="54"/>
  <c r="G120" i="54"/>
  <c r="I120" i="54"/>
  <c r="K120" i="54"/>
  <c r="Q120" i="54"/>
  <c r="R120" i="54"/>
  <c r="X120" i="54"/>
  <c r="AG120" i="54"/>
  <c r="AH120" i="54"/>
  <c r="G121" i="54"/>
  <c r="I121" i="54"/>
  <c r="K121" i="54"/>
  <c r="Q121" i="54"/>
  <c r="R121" i="54"/>
  <c r="X121" i="54"/>
  <c r="AG121" i="54"/>
  <c r="AH121" i="54"/>
  <c r="G122" i="54"/>
  <c r="I122" i="54"/>
  <c r="K122" i="54"/>
  <c r="Q122" i="54"/>
  <c r="R122" i="54"/>
  <c r="X122" i="54"/>
  <c r="AG122" i="54"/>
  <c r="AH122" i="54"/>
  <c r="G123" i="54"/>
  <c r="I123" i="54"/>
  <c r="K123" i="54"/>
  <c r="Q123" i="54"/>
  <c r="R123" i="54"/>
  <c r="X123" i="54"/>
  <c r="AH123" i="54"/>
  <c r="G124" i="54"/>
  <c r="I124" i="54"/>
  <c r="K124" i="54"/>
  <c r="Q124" i="54"/>
  <c r="R124" i="54"/>
  <c r="X124" i="54"/>
  <c r="AG124" i="54"/>
  <c r="AH124" i="54"/>
  <c r="G125" i="54"/>
  <c r="I125" i="54"/>
  <c r="K125" i="54"/>
  <c r="Q125" i="54"/>
  <c r="R125" i="54"/>
  <c r="X125" i="54"/>
  <c r="AG125" i="54"/>
  <c r="AH125" i="54"/>
  <c r="G126" i="54"/>
  <c r="I126" i="54"/>
  <c r="K126" i="54"/>
  <c r="Q126" i="54"/>
  <c r="R126" i="54"/>
  <c r="X126" i="54"/>
  <c r="AG126" i="54"/>
  <c r="AH126" i="54"/>
  <c r="G127" i="54"/>
  <c r="I127" i="54"/>
  <c r="K127" i="54"/>
  <c r="Q127" i="54"/>
  <c r="R127" i="54"/>
  <c r="X127" i="54"/>
  <c r="AG127" i="54"/>
  <c r="AH127" i="54"/>
  <c r="G128" i="54"/>
  <c r="I128" i="54"/>
  <c r="K128" i="54"/>
  <c r="Q128" i="54"/>
  <c r="R128" i="54"/>
  <c r="X128" i="54"/>
  <c r="AH128" i="54"/>
  <c r="G129" i="54"/>
  <c r="I129" i="54"/>
  <c r="K129" i="54"/>
  <c r="Q129" i="54"/>
  <c r="R129" i="54"/>
  <c r="X129" i="54"/>
  <c r="AG129" i="54"/>
  <c r="AH129" i="54"/>
  <c r="G130" i="54"/>
  <c r="I130" i="54"/>
  <c r="K130" i="54"/>
  <c r="Q130" i="54"/>
  <c r="R130" i="54"/>
  <c r="X130" i="54"/>
  <c r="AG130" i="54"/>
  <c r="AH130" i="54"/>
  <c r="G131" i="54"/>
  <c r="I131" i="54"/>
  <c r="K131" i="54"/>
  <c r="Q131" i="54"/>
  <c r="R131" i="54"/>
  <c r="X131" i="54"/>
  <c r="AG131" i="54"/>
  <c r="AH131" i="54"/>
  <c r="G132" i="54"/>
  <c r="I132" i="54"/>
  <c r="K132" i="54"/>
  <c r="Q132" i="54"/>
  <c r="R132" i="54"/>
  <c r="X132" i="54"/>
  <c r="AG132" i="54"/>
  <c r="AH132" i="54"/>
  <c r="G133" i="54"/>
  <c r="I133" i="54"/>
  <c r="K133" i="54"/>
  <c r="Q133" i="54"/>
  <c r="R133" i="54"/>
  <c r="X133" i="54"/>
  <c r="AG133" i="54"/>
  <c r="AH133" i="54"/>
  <c r="G134" i="54"/>
  <c r="I134" i="54"/>
  <c r="K134" i="54"/>
  <c r="Q134" i="54"/>
  <c r="R134" i="54"/>
  <c r="X134" i="54"/>
  <c r="AG134" i="54"/>
  <c r="AH134" i="54"/>
  <c r="G135" i="54"/>
  <c r="I135" i="54"/>
  <c r="K135" i="54"/>
  <c r="Q135" i="54"/>
  <c r="R135" i="54"/>
  <c r="X135" i="54"/>
  <c r="AG135" i="54"/>
  <c r="AH135" i="54"/>
  <c r="G136" i="54"/>
  <c r="I136" i="54"/>
  <c r="K136" i="54"/>
  <c r="Q136" i="54"/>
  <c r="R136" i="54"/>
  <c r="S136" i="54" s="1"/>
  <c r="X136" i="54"/>
  <c r="AG136" i="54"/>
  <c r="AH136" i="54"/>
  <c r="G137" i="54"/>
  <c r="I137" i="54"/>
  <c r="K137" i="54"/>
  <c r="Q137" i="54"/>
  <c r="R137" i="54"/>
  <c r="X137" i="54"/>
  <c r="AG137" i="54"/>
  <c r="AH137" i="54"/>
  <c r="G138" i="54"/>
  <c r="I138" i="54"/>
  <c r="K138" i="54"/>
  <c r="Q138" i="54"/>
  <c r="R138" i="54"/>
  <c r="X138" i="54"/>
  <c r="AH138" i="54"/>
  <c r="G139" i="54"/>
  <c r="I139" i="54"/>
  <c r="K139" i="54"/>
  <c r="Q139" i="54"/>
  <c r="R139" i="54"/>
  <c r="X139" i="54"/>
  <c r="AH139" i="54"/>
  <c r="G140" i="54"/>
  <c r="I140" i="54"/>
  <c r="K140" i="54"/>
  <c r="Q140" i="54"/>
  <c r="R140" i="54"/>
  <c r="X140" i="54"/>
  <c r="AH140" i="54"/>
  <c r="G141" i="54"/>
  <c r="I141" i="54"/>
  <c r="K141" i="54"/>
  <c r="Q141" i="54"/>
  <c r="R141" i="54"/>
  <c r="X141" i="54"/>
  <c r="AH141" i="54"/>
  <c r="G142" i="54"/>
  <c r="I142" i="54"/>
  <c r="K142" i="54"/>
  <c r="Q142" i="54"/>
  <c r="R142" i="54"/>
  <c r="X142" i="54"/>
  <c r="AG142" i="54"/>
  <c r="AH142" i="54"/>
  <c r="G143" i="54"/>
  <c r="I143" i="54"/>
  <c r="K143" i="54"/>
  <c r="Q143" i="54"/>
  <c r="R143" i="54"/>
  <c r="X143" i="54"/>
  <c r="AG143" i="54"/>
  <c r="AH143" i="54"/>
  <c r="G144" i="54"/>
  <c r="I144" i="54"/>
  <c r="K144" i="54"/>
  <c r="Q144" i="54"/>
  <c r="R144" i="54"/>
  <c r="X144" i="54"/>
  <c r="AG144" i="54"/>
  <c r="AH144" i="54"/>
  <c r="G145" i="54"/>
  <c r="I145" i="54"/>
  <c r="K145" i="54"/>
  <c r="Q145" i="54"/>
  <c r="R145" i="54"/>
  <c r="X145" i="54"/>
  <c r="AG145" i="54"/>
  <c r="AH145" i="54"/>
  <c r="G146" i="54"/>
  <c r="I146" i="54"/>
  <c r="K146" i="54"/>
  <c r="Q146" i="54"/>
  <c r="R146" i="54"/>
  <c r="X146" i="54"/>
  <c r="AG146" i="54"/>
  <c r="AH146" i="54"/>
  <c r="G147" i="54"/>
  <c r="I147" i="54"/>
  <c r="K147" i="54"/>
  <c r="Q147" i="54"/>
  <c r="R147" i="54"/>
  <c r="X147" i="54"/>
  <c r="AG147" i="54"/>
  <c r="AH147" i="54"/>
  <c r="G148" i="54"/>
  <c r="I148" i="54"/>
  <c r="K148" i="54"/>
  <c r="Q148" i="54"/>
  <c r="R148" i="54"/>
  <c r="X148" i="54"/>
  <c r="AG148" i="54"/>
  <c r="AH148" i="54"/>
  <c r="G149" i="54"/>
  <c r="I149" i="54"/>
  <c r="K149" i="54"/>
  <c r="Q149" i="54"/>
  <c r="R149" i="54"/>
  <c r="X149" i="54"/>
  <c r="AG149" i="54"/>
  <c r="AH149" i="54"/>
  <c r="G150" i="54"/>
  <c r="I150" i="54"/>
  <c r="K150" i="54"/>
  <c r="Q150" i="54"/>
  <c r="R150" i="54"/>
  <c r="X150" i="54"/>
  <c r="AG150" i="54"/>
  <c r="AH150" i="54"/>
  <c r="G151" i="54"/>
  <c r="I151" i="54"/>
  <c r="K151" i="54"/>
  <c r="Q151" i="54"/>
  <c r="R151" i="54"/>
  <c r="X151" i="54"/>
  <c r="AG151" i="54"/>
  <c r="AH151" i="54"/>
  <c r="G152" i="54"/>
  <c r="I152" i="54"/>
  <c r="K152" i="54"/>
  <c r="Q152" i="54"/>
  <c r="R152" i="54"/>
  <c r="X152" i="54"/>
  <c r="AG152" i="54"/>
  <c r="AH152" i="54"/>
  <c r="G153" i="54"/>
  <c r="I153" i="54"/>
  <c r="K153" i="54"/>
  <c r="Q153" i="54"/>
  <c r="R153" i="54"/>
  <c r="X153" i="54"/>
  <c r="AG153" i="54"/>
  <c r="AH153" i="54"/>
  <c r="G154" i="54"/>
  <c r="I154" i="54"/>
  <c r="K154" i="54"/>
  <c r="Q154" i="54"/>
  <c r="R154" i="54"/>
  <c r="X154" i="54"/>
  <c r="AG154" i="54"/>
  <c r="AH154" i="54"/>
  <c r="G155" i="54"/>
  <c r="I155" i="54"/>
  <c r="K155" i="54"/>
  <c r="Q155" i="54"/>
  <c r="R155" i="54"/>
  <c r="X155" i="54"/>
  <c r="AG155" i="54"/>
  <c r="AH155" i="54"/>
  <c r="G156" i="54"/>
  <c r="I156" i="54"/>
  <c r="K156" i="54"/>
  <c r="Q156" i="54"/>
  <c r="R156" i="54"/>
  <c r="X156" i="54"/>
  <c r="AG156" i="54"/>
  <c r="AH156" i="54"/>
  <c r="G157" i="54"/>
  <c r="I157" i="54"/>
  <c r="K157" i="54"/>
  <c r="Q157" i="54"/>
  <c r="R157" i="54"/>
  <c r="X157" i="54"/>
  <c r="AG157" i="54"/>
  <c r="AH157" i="54"/>
  <c r="G158" i="54"/>
  <c r="I158" i="54"/>
  <c r="K158" i="54"/>
  <c r="Q158" i="54"/>
  <c r="R158" i="54"/>
  <c r="X158" i="54"/>
  <c r="AG158" i="54"/>
  <c r="AH158" i="54"/>
  <c r="G159" i="54"/>
  <c r="I159" i="54"/>
  <c r="K159" i="54"/>
  <c r="Q159" i="54"/>
  <c r="R159" i="54"/>
  <c r="X159" i="54"/>
  <c r="AG159" i="54"/>
  <c r="AH159" i="54"/>
  <c r="G160" i="54"/>
  <c r="I160" i="54"/>
  <c r="K160" i="54"/>
  <c r="Q160" i="54"/>
  <c r="R160" i="54"/>
  <c r="X160" i="54"/>
  <c r="AG160" i="54"/>
  <c r="AH160" i="54"/>
  <c r="G161" i="54"/>
  <c r="I161" i="54"/>
  <c r="K161" i="54"/>
  <c r="Q161" i="54"/>
  <c r="R161" i="54"/>
  <c r="X161" i="54"/>
  <c r="AG161" i="54"/>
  <c r="AH161" i="54"/>
  <c r="G162" i="54"/>
  <c r="I162" i="54"/>
  <c r="K162" i="54"/>
  <c r="Q162" i="54"/>
  <c r="R162" i="54"/>
  <c r="X162" i="54"/>
  <c r="AG162" i="54"/>
  <c r="AH162" i="54"/>
  <c r="G163" i="54"/>
  <c r="I163" i="54"/>
  <c r="K163" i="54"/>
  <c r="Q163" i="54"/>
  <c r="R163" i="54"/>
  <c r="X163" i="54"/>
  <c r="AG163" i="54"/>
  <c r="AH163" i="54"/>
  <c r="G164" i="54"/>
  <c r="I164" i="54"/>
  <c r="K164" i="54"/>
  <c r="Q164" i="54"/>
  <c r="R164" i="54"/>
  <c r="X164" i="54"/>
  <c r="AH164" i="54"/>
  <c r="G165" i="54"/>
  <c r="I165" i="54"/>
  <c r="K165" i="54"/>
  <c r="Q165" i="54"/>
  <c r="R165" i="54"/>
  <c r="X165" i="54"/>
  <c r="AG165" i="54"/>
  <c r="AH165" i="54"/>
  <c r="G166" i="54"/>
  <c r="I166" i="54"/>
  <c r="K166" i="54"/>
  <c r="Q166" i="54"/>
  <c r="R166" i="54"/>
  <c r="X166" i="54"/>
  <c r="AG166" i="54"/>
  <c r="AH166" i="54"/>
  <c r="G167" i="54"/>
  <c r="I167" i="54"/>
  <c r="K167" i="54"/>
  <c r="Q167" i="54"/>
  <c r="R167" i="54"/>
  <c r="X167" i="54"/>
  <c r="AG167" i="54"/>
  <c r="AH167" i="54"/>
  <c r="G168" i="54"/>
  <c r="I168" i="54"/>
  <c r="K168" i="54"/>
  <c r="Q168" i="54"/>
  <c r="R168" i="54"/>
  <c r="X168" i="54"/>
  <c r="AG168" i="54"/>
  <c r="AH168" i="54"/>
  <c r="G169" i="54"/>
  <c r="I169" i="54"/>
  <c r="K169" i="54"/>
  <c r="Q169" i="54"/>
  <c r="R169" i="54"/>
  <c r="X169" i="54"/>
  <c r="AG169" i="54"/>
  <c r="AH169" i="54"/>
  <c r="G170" i="54"/>
  <c r="I170" i="54"/>
  <c r="K170" i="54"/>
  <c r="Q170" i="54"/>
  <c r="R170" i="54"/>
  <c r="X170" i="54"/>
  <c r="AG170" i="54"/>
  <c r="AH170" i="54"/>
  <c r="G171" i="54"/>
  <c r="I171" i="54"/>
  <c r="K171" i="54"/>
  <c r="Q171" i="54"/>
  <c r="R171" i="54"/>
  <c r="X171" i="54"/>
  <c r="AG171" i="54"/>
  <c r="AH171" i="54"/>
  <c r="G172" i="54"/>
  <c r="I172" i="54"/>
  <c r="K172" i="54"/>
  <c r="Q172" i="54"/>
  <c r="R172" i="54"/>
  <c r="X172" i="54"/>
  <c r="AG172" i="54"/>
  <c r="AH172" i="54"/>
  <c r="G173" i="54"/>
  <c r="I173" i="54"/>
  <c r="K173" i="54"/>
  <c r="Q173" i="54"/>
  <c r="R173" i="54"/>
  <c r="X173" i="54"/>
  <c r="AG173" i="54"/>
  <c r="AH173" i="54"/>
  <c r="G174" i="54"/>
  <c r="I174" i="54"/>
  <c r="K174" i="54"/>
  <c r="Q174" i="54"/>
  <c r="R174" i="54"/>
  <c r="X174" i="54"/>
  <c r="AG174" i="54"/>
  <c r="AH174" i="54"/>
  <c r="G175" i="54"/>
  <c r="I175" i="54"/>
  <c r="K175" i="54"/>
  <c r="Q175" i="54"/>
  <c r="S175" i="54" s="1"/>
  <c r="R175" i="54"/>
  <c r="X175" i="54"/>
  <c r="AG175" i="54"/>
  <c r="AH175" i="54"/>
  <c r="G176" i="54"/>
  <c r="I176" i="54"/>
  <c r="K176" i="54"/>
  <c r="Q176" i="54"/>
  <c r="R176" i="54"/>
  <c r="X176" i="54"/>
  <c r="AG176" i="54"/>
  <c r="AH176" i="54"/>
  <c r="G177" i="54"/>
  <c r="I177" i="54"/>
  <c r="K177" i="54"/>
  <c r="Q177" i="54"/>
  <c r="R177" i="54"/>
  <c r="X177" i="54"/>
  <c r="AG177" i="54"/>
  <c r="AH177" i="54"/>
  <c r="G178" i="54"/>
  <c r="I178" i="54"/>
  <c r="K178" i="54"/>
  <c r="Q178" i="54"/>
  <c r="R178" i="54"/>
  <c r="X178" i="54"/>
  <c r="AG178" i="54"/>
  <c r="AH178" i="54"/>
  <c r="G179" i="54"/>
  <c r="I179" i="54"/>
  <c r="K179" i="54"/>
  <c r="Q179" i="54"/>
  <c r="R179" i="54"/>
  <c r="X179" i="54"/>
  <c r="AG179" i="54"/>
  <c r="AH179" i="54"/>
  <c r="G180" i="54"/>
  <c r="I180" i="54"/>
  <c r="K180" i="54"/>
  <c r="Q180" i="54"/>
  <c r="R180" i="54"/>
  <c r="X180" i="54"/>
  <c r="AG180" i="54"/>
  <c r="AH180" i="54"/>
  <c r="G181" i="54"/>
  <c r="I181" i="54"/>
  <c r="K181" i="54"/>
  <c r="Q181" i="54"/>
  <c r="R181" i="54"/>
  <c r="X181" i="54"/>
  <c r="AG181" i="54"/>
  <c r="AH181" i="54"/>
  <c r="G182" i="54"/>
  <c r="I182" i="54"/>
  <c r="K182" i="54"/>
  <c r="Q182" i="54"/>
  <c r="R182" i="54"/>
  <c r="X182" i="54"/>
  <c r="AG182" i="54"/>
  <c r="AH182" i="54"/>
  <c r="G183" i="54"/>
  <c r="I183" i="54"/>
  <c r="K183" i="54"/>
  <c r="Q183" i="54"/>
  <c r="R183" i="54"/>
  <c r="X183" i="54"/>
  <c r="AG183" i="54"/>
  <c r="AH183" i="54"/>
  <c r="G184" i="54"/>
  <c r="I184" i="54"/>
  <c r="K184" i="54"/>
  <c r="Q184" i="54"/>
  <c r="S184" i="54" s="1"/>
  <c r="R184" i="54"/>
  <c r="X184" i="54"/>
  <c r="AG184" i="54"/>
  <c r="AH184" i="54"/>
  <c r="G185" i="54"/>
  <c r="I185" i="54"/>
  <c r="K185" i="54"/>
  <c r="Q185" i="54"/>
  <c r="R185" i="54"/>
  <c r="X185" i="54"/>
  <c r="AG185" i="54"/>
  <c r="AH185" i="54"/>
  <c r="G186" i="54"/>
  <c r="I186" i="54"/>
  <c r="K186" i="54"/>
  <c r="Q186" i="54"/>
  <c r="R186" i="54"/>
  <c r="X186" i="54"/>
  <c r="AH186" i="54"/>
  <c r="G187" i="54"/>
  <c r="I187" i="54"/>
  <c r="K187" i="54"/>
  <c r="Q187" i="54"/>
  <c r="R187" i="54"/>
  <c r="X187" i="54"/>
  <c r="AG187" i="54"/>
  <c r="AH187" i="54"/>
  <c r="G188" i="54"/>
  <c r="I188" i="54"/>
  <c r="K188" i="54"/>
  <c r="Q188" i="54"/>
  <c r="R188" i="54"/>
  <c r="S188" i="54" s="1"/>
  <c r="X188" i="54"/>
  <c r="AH188" i="54"/>
  <c r="G189" i="54"/>
  <c r="I189" i="54"/>
  <c r="K189" i="54"/>
  <c r="Q189" i="54"/>
  <c r="R189" i="54"/>
  <c r="X189" i="54"/>
  <c r="AH189" i="54"/>
  <c r="G190" i="54"/>
  <c r="I190" i="54"/>
  <c r="K190" i="54"/>
  <c r="Q190" i="54"/>
  <c r="R190" i="54"/>
  <c r="S190" i="54" s="1"/>
  <c r="X190" i="54"/>
  <c r="AG190" i="54"/>
  <c r="AH190" i="54"/>
  <c r="G191" i="54"/>
  <c r="I191" i="54"/>
  <c r="K191" i="54"/>
  <c r="Q191" i="54"/>
  <c r="R191" i="54"/>
  <c r="X191" i="54"/>
  <c r="AG191" i="54"/>
  <c r="AH191" i="54"/>
  <c r="G192" i="54"/>
  <c r="I192" i="54"/>
  <c r="K192" i="54"/>
  <c r="Q192" i="54"/>
  <c r="R192" i="54"/>
  <c r="X192" i="54"/>
  <c r="AG192" i="54"/>
  <c r="AH192" i="54"/>
  <c r="G193" i="54"/>
  <c r="I193" i="54"/>
  <c r="K193" i="54"/>
  <c r="Q193" i="54"/>
  <c r="R193" i="54"/>
  <c r="X193" i="54"/>
  <c r="AH193" i="54"/>
  <c r="G194" i="54"/>
  <c r="I194" i="54"/>
  <c r="K194" i="54"/>
  <c r="Q194" i="54"/>
  <c r="R194" i="54"/>
  <c r="X194" i="54"/>
  <c r="AG194" i="54"/>
  <c r="AH194" i="54"/>
  <c r="G195" i="54"/>
  <c r="I195" i="54"/>
  <c r="K195" i="54"/>
  <c r="Q195" i="54"/>
  <c r="R195" i="54"/>
  <c r="X195" i="54"/>
  <c r="AH195" i="54"/>
  <c r="G196" i="54"/>
  <c r="I196" i="54"/>
  <c r="K196" i="54"/>
  <c r="Q196" i="54"/>
  <c r="R196" i="54"/>
  <c r="X196" i="54"/>
  <c r="AH196" i="54"/>
  <c r="G197" i="54"/>
  <c r="I197" i="54"/>
  <c r="K197" i="54"/>
  <c r="Q197" i="54"/>
  <c r="R197" i="54"/>
  <c r="X197" i="54"/>
  <c r="AH197" i="54"/>
  <c r="G198" i="54"/>
  <c r="I198" i="54"/>
  <c r="K198" i="54"/>
  <c r="Q198" i="54"/>
  <c r="R198" i="54"/>
  <c r="X198" i="54"/>
  <c r="AH198" i="54"/>
  <c r="G199" i="54"/>
  <c r="I199" i="54"/>
  <c r="K199" i="54"/>
  <c r="Q199" i="54"/>
  <c r="R199" i="54"/>
  <c r="X199" i="54"/>
  <c r="AH199" i="54"/>
  <c r="G200" i="54"/>
  <c r="I200" i="54"/>
  <c r="K200" i="54"/>
  <c r="Q200" i="54"/>
  <c r="R200" i="54"/>
  <c r="X200" i="54"/>
  <c r="AH200" i="54"/>
  <c r="G201" i="54"/>
  <c r="I201" i="54"/>
  <c r="K201" i="54"/>
  <c r="Q201" i="54"/>
  <c r="R201" i="54"/>
  <c r="X201" i="54"/>
  <c r="AH201" i="54"/>
  <c r="G202" i="54"/>
  <c r="I202" i="54"/>
  <c r="K202" i="54"/>
  <c r="Q202" i="54"/>
  <c r="R202" i="54"/>
  <c r="X202" i="54"/>
  <c r="AG202" i="54"/>
  <c r="AH202" i="54"/>
  <c r="G203" i="54"/>
  <c r="I203" i="54"/>
  <c r="K203" i="54"/>
  <c r="Q203" i="54"/>
  <c r="R203" i="54"/>
  <c r="X203" i="54"/>
  <c r="AH203" i="54"/>
  <c r="G204" i="54"/>
  <c r="I204" i="54"/>
  <c r="K204" i="54"/>
  <c r="Q204" i="54"/>
  <c r="R204" i="54"/>
  <c r="X204" i="54"/>
  <c r="AH204" i="54"/>
  <c r="G205" i="54"/>
  <c r="I205" i="54"/>
  <c r="K205" i="54"/>
  <c r="Q205" i="54"/>
  <c r="R205" i="54"/>
  <c r="X205" i="54"/>
  <c r="AG205" i="54"/>
  <c r="AH205" i="54"/>
  <c r="G206" i="54"/>
  <c r="I206" i="54"/>
  <c r="K206" i="54"/>
  <c r="Q206" i="54"/>
  <c r="R206" i="54"/>
  <c r="X206" i="54"/>
  <c r="AG206" i="54"/>
  <c r="AH206" i="54"/>
  <c r="G207" i="54"/>
  <c r="I207" i="54"/>
  <c r="K207" i="54"/>
  <c r="Q207" i="54"/>
  <c r="R207" i="54"/>
  <c r="X207" i="54"/>
  <c r="AG207" i="54"/>
  <c r="AH207" i="54"/>
  <c r="G208" i="54"/>
  <c r="I208" i="54"/>
  <c r="K208" i="54"/>
  <c r="Q208" i="54"/>
  <c r="R208" i="54"/>
  <c r="X208" i="54"/>
  <c r="AH208" i="54"/>
  <c r="G209" i="54"/>
  <c r="I209" i="54"/>
  <c r="K209" i="54"/>
  <c r="Q209" i="54"/>
  <c r="R209" i="54"/>
  <c r="X209" i="54"/>
  <c r="AH209" i="54"/>
  <c r="G210" i="54"/>
  <c r="I210" i="54"/>
  <c r="K210" i="54"/>
  <c r="Q210" i="54"/>
  <c r="R210" i="54"/>
  <c r="X210" i="54"/>
  <c r="AH210" i="54"/>
  <c r="G211" i="54"/>
  <c r="I211" i="54"/>
  <c r="K211" i="54"/>
  <c r="Q211" i="54"/>
  <c r="R211" i="54"/>
  <c r="X211" i="54"/>
  <c r="AG211" i="54"/>
  <c r="AH211" i="54"/>
  <c r="G212" i="54"/>
  <c r="I212" i="54"/>
  <c r="K212" i="54"/>
  <c r="Q212" i="54"/>
  <c r="R212" i="54"/>
  <c r="X212" i="54"/>
  <c r="AG212" i="54"/>
  <c r="AH212" i="54"/>
  <c r="G213" i="54"/>
  <c r="I213" i="54"/>
  <c r="K213" i="54"/>
  <c r="Q213" i="54"/>
  <c r="R213" i="54"/>
  <c r="X213" i="54"/>
  <c r="AG213" i="54"/>
  <c r="AH213" i="54"/>
  <c r="G214" i="54"/>
  <c r="I214" i="54"/>
  <c r="K214" i="54"/>
  <c r="Q214" i="54"/>
  <c r="R214" i="54"/>
  <c r="X214" i="54"/>
  <c r="AH214" i="54"/>
  <c r="G215" i="54"/>
  <c r="I215" i="54"/>
  <c r="K215" i="54"/>
  <c r="Q215" i="54"/>
  <c r="R215" i="54"/>
  <c r="X215" i="54"/>
  <c r="AG215" i="54"/>
  <c r="AH215" i="54"/>
  <c r="G216" i="54"/>
  <c r="I216" i="54"/>
  <c r="K216" i="54"/>
  <c r="Q216" i="54"/>
  <c r="R216" i="54"/>
  <c r="X216" i="54"/>
  <c r="AH216" i="54"/>
  <c r="G217" i="54"/>
  <c r="I217" i="54"/>
  <c r="K217" i="54"/>
  <c r="Q217" i="54"/>
  <c r="R217" i="54"/>
  <c r="X217" i="54"/>
  <c r="AG217" i="54"/>
  <c r="AH217" i="54"/>
  <c r="G218" i="54"/>
  <c r="I218" i="54"/>
  <c r="K218" i="54"/>
  <c r="Q218" i="54"/>
  <c r="R218" i="54"/>
  <c r="X218" i="54"/>
  <c r="AG218" i="54"/>
  <c r="AH218" i="54"/>
  <c r="G219" i="54"/>
  <c r="I219" i="54"/>
  <c r="K219" i="54"/>
  <c r="Q219" i="54"/>
  <c r="R219" i="54"/>
  <c r="X219" i="54"/>
  <c r="AH219" i="54"/>
  <c r="G220" i="54"/>
  <c r="I220" i="54"/>
  <c r="K220" i="54"/>
  <c r="Q220" i="54"/>
  <c r="R220" i="54"/>
  <c r="X220" i="54"/>
  <c r="AG220" i="54"/>
  <c r="AH220" i="54"/>
  <c r="G221" i="54"/>
  <c r="I221" i="54"/>
  <c r="K221" i="54"/>
  <c r="Q221" i="54"/>
  <c r="R221" i="54"/>
  <c r="X221" i="54"/>
  <c r="AG221" i="54"/>
  <c r="AH221" i="54"/>
  <c r="G222" i="54"/>
  <c r="I222" i="54"/>
  <c r="K222" i="54"/>
  <c r="Q222" i="54"/>
  <c r="R222" i="54"/>
  <c r="X222" i="54"/>
  <c r="AG222" i="54"/>
  <c r="AH222" i="54"/>
  <c r="G223" i="54"/>
  <c r="I223" i="54"/>
  <c r="K223" i="54"/>
  <c r="Q223" i="54"/>
  <c r="R223" i="54"/>
  <c r="X223" i="54"/>
  <c r="AG223" i="54"/>
  <c r="AH223" i="54"/>
  <c r="G224" i="54"/>
  <c r="I224" i="54"/>
  <c r="K224" i="54"/>
  <c r="Q224" i="54"/>
  <c r="R224" i="54"/>
  <c r="X224" i="54"/>
  <c r="AG224" i="54"/>
  <c r="AH224" i="54"/>
  <c r="G225" i="54"/>
  <c r="I225" i="54"/>
  <c r="K225" i="54"/>
  <c r="Q225" i="54"/>
  <c r="R225" i="54"/>
  <c r="X225" i="54"/>
  <c r="AH225" i="54"/>
  <c r="G226" i="54"/>
  <c r="I226" i="54"/>
  <c r="K226" i="54"/>
  <c r="Q226" i="54"/>
  <c r="R226" i="54"/>
  <c r="S226" i="54" s="1"/>
  <c r="X226" i="54"/>
  <c r="AG226" i="54"/>
  <c r="AH226" i="54"/>
  <c r="G227" i="54"/>
  <c r="I227" i="54"/>
  <c r="K227" i="54"/>
  <c r="Q227" i="54"/>
  <c r="R227" i="54"/>
  <c r="X227" i="54"/>
  <c r="AG227" i="54"/>
  <c r="AH227" i="54"/>
  <c r="G228" i="54"/>
  <c r="I228" i="54"/>
  <c r="K228" i="54"/>
  <c r="Q228" i="54"/>
  <c r="R228" i="54"/>
  <c r="X228" i="54"/>
  <c r="AG228" i="54"/>
  <c r="AH228" i="54"/>
  <c r="G229" i="54"/>
  <c r="I229" i="54"/>
  <c r="K229" i="54"/>
  <c r="Q229" i="54"/>
  <c r="R229" i="54"/>
  <c r="X229" i="54"/>
  <c r="AG229" i="54"/>
  <c r="AH229" i="54"/>
  <c r="G230" i="54"/>
  <c r="I230" i="54"/>
  <c r="K230" i="54"/>
  <c r="Q230" i="54"/>
  <c r="R230" i="54"/>
  <c r="X230" i="54"/>
  <c r="AH230" i="54"/>
  <c r="G231" i="54"/>
  <c r="I231" i="54"/>
  <c r="K231" i="54"/>
  <c r="Q231" i="54"/>
  <c r="R231" i="54"/>
  <c r="X231" i="54"/>
  <c r="AH231" i="54"/>
  <c r="G232" i="54"/>
  <c r="I232" i="54"/>
  <c r="K232" i="54"/>
  <c r="Q232" i="54"/>
  <c r="R232" i="54"/>
  <c r="X232" i="54"/>
  <c r="AH232" i="54"/>
  <c r="G233" i="54"/>
  <c r="I233" i="54"/>
  <c r="K233" i="54"/>
  <c r="Q233" i="54"/>
  <c r="R233" i="54"/>
  <c r="X233" i="54"/>
  <c r="AH233" i="54"/>
  <c r="G234" i="54"/>
  <c r="I234" i="54"/>
  <c r="K234" i="54"/>
  <c r="Q234" i="54"/>
  <c r="R234" i="54"/>
  <c r="X234" i="54"/>
  <c r="AH234" i="54"/>
  <c r="G235" i="54"/>
  <c r="I235" i="54"/>
  <c r="K235" i="54"/>
  <c r="Q235" i="54"/>
  <c r="R235" i="54"/>
  <c r="X235" i="54"/>
  <c r="AH235" i="54"/>
  <c r="G236" i="54"/>
  <c r="I236" i="54"/>
  <c r="K236" i="54"/>
  <c r="Q236" i="54"/>
  <c r="R236" i="54"/>
  <c r="X236" i="54"/>
  <c r="AF236" i="54"/>
  <c r="AG236" i="54"/>
  <c r="AH236" i="54"/>
  <c r="G237" i="54"/>
  <c r="I237" i="54"/>
  <c r="K237" i="54"/>
  <c r="Q237" i="54"/>
  <c r="R237" i="54"/>
  <c r="X237" i="54"/>
  <c r="AH237" i="54"/>
  <c r="G238" i="54"/>
  <c r="I238" i="54"/>
  <c r="K238" i="54"/>
  <c r="Q238" i="54"/>
  <c r="R238" i="54"/>
  <c r="X238" i="54"/>
  <c r="AH238" i="54"/>
  <c r="G239" i="54"/>
  <c r="I239" i="54"/>
  <c r="K239" i="54"/>
  <c r="Q239" i="54"/>
  <c r="R239" i="54"/>
  <c r="X239" i="54"/>
  <c r="AH239" i="54"/>
  <c r="G240" i="54"/>
  <c r="I240" i="54"/>
  <c r="K240" i="54"/>
  <c r="Q240" i="54"/>
  <c r="R240" i="54"/>
  <c r="X240" i="54"/>
  <c r="AH240" i="54"/>
  <c r="G241" i="54"/>
  <c r="I241" i="54"/>
  <c r="K241" i="54"/>
  <c r="Q241" i="54"/>
  <c r="R241" i="54"/>
  <c r="X241" i="54"/>
  <c r="AH241" i="54"/>
  <c r="G242" i="54"/>
  <c r="I242" i="54"/>
  <c r="K242" i="54"/>
  <c r="Q242" i="54"/>
  <c r="R242" i="54"/>
  <c r="X242" i="54"/>
  <c r="AH242" i="54"/>
  <c r="G243" i="54"/>
  <c r="I243" i="54"/>
  <c r="K243" i="54"/>
  <c r="Q243" i="54"/>
  <c r="R243" i="54"/>
  <c r="X243" i="54"/>
  <c r="AH243" i="54"/>
  <c r="G244" i="54"/>
  <c r="I244" i="54"/>
  <c r="K244" i="54"/>
  <c r="Q244" i="54"/>
  <c r="R244" i="54"/>
  <c r="X244" i="54"/>
  <c r="AH244" i="54"/>
  <c r="G245" i="54"/>
  <c r="I245" i="54"/>
  <c r="K245" i="54"/>
  <c r="Q245" i="54"/>
  <c r="R245" i="54"/>
  <c r="X245" i="54"/>
  <c r="AH245" i="54"/>
  <c r="G246" i="54"/>
  <c r="I246" i="54"/>
  <c r="K246" i="54"/>
  <c r="Q246" i="54"/>
  <c r="R246" i="54"/>
  <c r="X246" i="54"/>
  <c r="AH246" i="54"/>
  <c r="G247" i="54"/>
  <c r="I247" i="54"/>
  <c r="K247" i="54"/>
  <c r="Q247" i="54"/>
  <c r="R247" i="54"/>
  <c r="X247" i="54"/>
  <c r="AG247" i="54"/>
  <c r="AH247" i="54"/>
  <c r="G248" i="54"/>
  <c r="I248" i="54"/>
  <c r="K248" i="54"/>
  <c r="Q248" i="54"/>
  <c r="R248" i="54"/>
  <c r="X248" i="54"/>
  <c r="AH248" i="54"/>
  <c r="G249" i="54"/>
  <c r="I249" i="54"/>
  <c r="K249" i="54"/>
  <c r="Q249" i="54"/>
  <c r="R249" i="54"/>
  <c r="S249" i="54" s="1"/>
  <c r="X249" i="54"/>
  <c r="AH249" i="54"/>
  <c r="G250" i="54"/>
  <c r="I250" i="54"/>
  <c r="K250" i="54"/>
  <c r="Q250" i="54"/>
  <c r="R250" i="54"/>
  <c r="X250" i="54"/>
  <c r="AH250" i="54"/>
  <c r="G251" i="54"/>
  <c r="I251" i="54"/>
  <c r="K251" i="54"/>
  <c r="Q251" i="54"/>
  <c r="R251" i="54"/>
  <c r="X251" i="54"/>
  <c r="AH251" i="54"/>
  <c r="G252" i="54"/>
  <c r="I252" i="54"/>
  <c r="K252" i="54"/>
  <c r="Q252" i="54"/>
  <c r="R252" i="54"/>
  <c r="X252" i="54"/>
  <c r="AH252" i="54"/>
  <c r="G253" i="54"/>
  <c r="I253" i="54"/>
  <c r="K253" i="54"/>
  <c r="Q253" i="54"/>
  <c r="R253" i="54"/>
  <c r="X253" i="54"/>
  <c r="AH253" i="54"/>
  <c r="G254" i="54"/>
  <c r="I254" i="54"/>
  <c r="K254" i="54"/>
  <c r="Q254" i="54"/>
  <c r="R254" i="54"/>
  <c r="X254" i="54"/>
  <c r="AH254" i="54"/>
  <c r="G255" i="54"/>
  <c r="I255" i="54"/>
  <c r="K255" i="54"/>
  <c r="Q255" i="54"/>
  <c r="R255" i="54"/>
  <c r="X255" i="54"/>
  <c r="AH255" i="54"/>
  <c r="G256" i="54"/>
  <c r="I256" i="54"/>
  <c r="K256" i="54"/>
  <c r="Q256" i="54"/>
  <c r="R256" i="54"/>
  <c r="X256" i="54"/>
  <c r="AH256" i="54"/>
  <c r="G257" i="54"/>
  <c r="I257" i="54"/>
  <c r="K257" i="54"/>
  <c r="Q257" i="54"/>
  <c r="R257" i="54"/>
  <c r="X257" i="54"/>
  <c r="AH257" i="54"/>
  <c r="G258" i="54"/>
  <c r="I258" i="54"/>
  <c r="K258" i="54"/>
  <c r="Q258" i="54"/>
  <c r="R258" i="54"/>
  <c r="X258" i="54"/>
  <c r="AH258" i="54"/>
  <c r="G259" i="54"/>
  <c r="I259" i="54"/>
  <c r="K259" i="54"/>
  <c r="Q259" i="54"/>
  <c r="R259" i="54"/>
  <c r="X259" i="54"/>
  <c r="AH259" i="54"/>
  <c r="G260" i="54"/>
  <c r="I260" i="54"/>
  <c r="K260" i="54"/>
  <c r="Q260" i="54"/>
  <c r="R260" i="54"/>
  <c r="X260" i="54"/>
  <c r="AG260" i="54"/>
  <c r="AH260" i="54"/>
  <c r="G261" i="54"/>
  <c r="I261" i="54"/>
  <c r="K261" i="54"/>
  <c r="Q261" i="54"/>
  <c r="R261" i="54"/>
  <c r="X261" i="54"/>
  <c r="AG261" i="54"/>
  <c r="AH261" i="54"/>
  <c r="G262" i="54"/>
  <c r="I262" i="54"/>
  <c r="K262" i="54"/>
  <c r="Q262" i="54"/>
  <c r="R262" i="54"/>
  <c r="X262" i="54"/>
  <c r="AH262" i="54"/>
  <c r="G263" i="54"/>
  <c r="I263" i="54"/>
  <c r="K263" i="54"/>
  <c r="Q263" i="54"/>
  <c r="R263" i="54"/>
  <c r="S263" i="54" s="1"/>
  <c r="X263" i="54"/>
  <c r="AH263" i="54"/>
  <c r="G264" i="54"/>
  <c r="I264" i="54"/>
  <c r="K264" i="54"/>
  <c r="Q264" i="54"/>
  <c r="R264" i="54"/>
  <c r="X264" i="54"/>
  <c r="AH264" i="54"/>
  <c r="G265" i="54"/>
  <c r="I265" i="54"/>
  <c r="K265" i="54"/>
  <c r="Q265" i="54"/>
  <c r="R265" i="54"/>
  <c r="X265" i="54"/>
  <c r="AH265" i="54"/>
  <c r="G266" i="54"/>
  <c r="I266" i="54"/>
  <c r="K266" i="54"/>
  <c r="Q266" i="54"/>
  <c r="R266" i="54"/>
  <c r="X266" i="54"/>
  <c r="AH266" i="54"/>
  <c r="G267" i="54"/>
  <c r="I267" i="54"/>
  <c r="K267" i="54"/>
  <c r="Q267" i="54"/>
  <c r="R267" i="54"/>
  <c r="X267" i="54"/>
  <c r="AH267" i="54"/>
  <c r="G268" i="54"/>
  <c r="I268" i="54"/>
  <c r="K268" i="54"/>
  <c r="Q268" i="54"/>
  <c r="R268" i="54"/>
  <c r="X268" i="54"/>
  <c r="AH268" i="54"/>
  <c r="G269" i="54"/>
  <c r="I269" i="54"/>
  <c r="K269" i="54"/>
  <c r="Q269" i="54"/>
  <c r="R269" i="54"/>
  <c r="X269" i="54"/>
  <c r="AH269" i="54"/>
  <c r="G270" i="54"/>
  <c r="I270" i="54"/>
  <c r="K270" i="54"/>
  <c r="Q270" i="54"/>
  <c r="R270" i="54"/>
  <c r="X270" i="54"/>
  <c r="AH270" i="54"/>
  <c r="G271" i="54"/>
  <c r="I271" i="54"/>
  <c r="K271" i="54"/>
  <c r="Q271" i="54"/>
  <c r="R271" i="54"/>
  <c r="X271" i="54"/>
  <c r="AH271" i="54"/>
  <c r="G272" i="54"/>
  <c r="I272" i="54"/>
  <c r="K272" i="54"/>
  <c r="Q272" i="54"/>
  <c r="R272" i="54"/>
  <c r="X272" i="54"/>
  <c r="AH272" i="54"/>
  <c r="G273" i="54"/>
  <c r="I273" i="54"/>
  <c r="K273" i="54"/>
  <c r="Q273" i="54"/>
  <c r="R273" i="54"/>
  <c r="S273" i="54" s="1"/>
  <c r="X273" i="54"/>
  <c r="AH273" i="54"/>
  <c r="G274" i="54"/>
  <c r="I274" i="54"/>
  <c r="K274" i="54"/>
  <c r="Q274" i="54"/>
  <c r="R274" i="54"/>
  <c r="X274" i="54"/>
  <c r="AH274" i="54"/>
  <c r="G275" i="54"/>
  <c r="I275" i="54"/>
  <c r="K275" i="54"/>
  <c r="Q275" i="54"/>
  <c r="R275" i="54"/>
  <c r="X275" i="54"/>
  <c r="AH275" i="54"/>
  <c r="G276" i="54"/>
  <c r="I276" i="54"/>
  <c r="K276" i="54"/>
  <c r="Q276" i="54"/>
  <c r="R276" i="54"/>
  <c r="X276" i="54"/>
  <c r="AH276" i="54"/>
  <c r="G277" i="54"/>
  <c r="I277" i="54"/>
  <c r="K277" i="54"/>
  <c r="Q277" i="54"/>
  <c r="R277" i="54"/>
  <c r="X277" i="54"/>
  <c r="AH277" i="54"/>
  <c r="G278" i="54"/>
  <c r="I278" i="54"/>
  <c r="K278" i="54"/>
  <c r="Q278" i="54"/>
  <c r="R278" i="54"/>
  <c r="X278" i="54"/>
  <c r="AH278" i="54"/>
  <c r="G279" i="54"/>
  <c r="I279" i="54"/>
  <c r="K279" i="54"/>
  <c r="Q279" i="54"/>
  <c r="R279" i="54"/>
  <c r="X279" i="54"/>
  <c r="AG279" i="54"/>
  <c r="AH279" i="54"/>
  <c r="G280" i="54"/>
  <c r="I280" i="54"/>
  <c r="K280" i="54"/>
  <c r="Q280" i="54"/>
  <c r="R280" i="54"/>
  <c r="X280" i="54"/>
  <c r="AH280" i="54"/>
  <c r="G281" i="54"/>
  <c r="I281" i="54"/>
  <c r="K281" i="54"/>
  <c r="Q281" i="54"/>
  <c r="R281" i="54"/>
  <c r="X281" i="54"/>
  <c r="AH281" i="54"/>
  <c r="G282" i="54"/>
  <c r="I282" i="54"/>
  <c r="K282" i="54"/>
  <c r="Q282" i="54"/>
  <c r="R282" i="54"/>
  <c r="X282" i="54"/>
  <c r="AH282" i="54"/>
  <c r="G283" i="54"/>
  <c r="I283" i="54"/>
  <c r="K283" i="54"/>
  <c r="Q283" i="54"/>
  <c r="R283" i="54"/>
  <c r="X283" i="54"/>
  <c r="AH283" i="54"/>
  <c r="G284" i="54"/>
  <c r="I284" i="54"/>
  <c r="K284" i="54"/>
  <c r="Q284" i="54"/>
  <c r="R284" i="54"/>
  <c r="X284" i="54"/>
  <c r="AH284" i="54"/>
  <c r="G285" i="54"/>
  <c r="I285" i="54"/>
  <c r="K285" i="54"/>
  <c r="Q285" i="54"/>
  <c r="R285" i="54"/>
  <c r="X285" i="54"/>
  <c r="AH285" i="54"/>
  <c r="G286" i="54"/>
  <c r="I286" i="54"/>
  <c r="K286" i="54"/>
  <c r="Q286" i="54"/>
  <c r="R286" i="54"/>
  <c r="S286" i="54"/>
  <c r="X286" i="54"/>
  <c r="AH286" i="54"/>
  <c r="G287" i="54"/>
  <c r="I287" i="54"/>
  <c r="K287" i="54"/>
  <c r="Q287" i="54"/>
  <c r="R287" i="54"/>
  <c r="X287" i="54"/>
  <c r="AH287" i="54"/>
  <c r="G288" i="54"/>
  <c r="I288" i="54"/>
  <c r="K288" i="54"/>
  <c r="Q288" i="54"/>
  <c r="R288" i="54"/>
  <c r="X288" i="54"/>
  <c r="AH288" i="54"/>
  <c r="Z289" i="54"/>
  <c r="AA289" i="54"/>
  <c r="AB289" i="54"/>
  <c r="AC289" i="54"/>
  <c r="AD289" i="54"/>
  <c r="AE289" i="54"/>
  <c r="CC2" i="49"/>
  <c r="CC3" i="49"/>
  <c r="CC4" i="49"/>
  <c r="CC5" i="49"/>
  <c r="H188" i="54" s="1"/>
  <c r="CC6" i="49"/>
  <c r="H248" i="54" s="1"/>
  <c r="CC7" i="49"/>
  <c r="H193" i="54" s="1"/>
  <c r="CC8" i="49"/>
  <c r="H203" i="54" s="1"/>
  <c r="CC9" i="49"/>
  <c r="H136" i="54" s="1"/>
  <c r="CC10" i="49"/>
  <c r="CC11" i="49"/>
  <c r="CC12" i="49"/>
  <c r="CC13" i="49"/>
  <c r="CC14" i="49"/>
  <c r="CC15" i="49"/>
  <c r="H250" i="54" s="1"/>
  <c r="M250" i="54" s="1"/>
  <c r="CC16" i="49"/>
  <c r="CC17" i="49"/>
  <c r="CC18" i="49"/>
  <c r="CC19" i="49"/>
  <c r="CC20" i="49"/>
  <c r="H165" i="54" s="1"/>
  <c r="M165" i="54" s="1"/>
  <c r="CC21" i="49"/>
  <c r="CC22" i="49"/>
  <c r="CC23" i="49"/>
  <c r="CC24" i="49"/>
  <c r="H160" i="54" s="1"/>
  <c r="CC25" i="49"/>
  <c r="CC26" i="49"/>
  <c r="CC27" i="49"/>
  <c r="CC28" i="49"/>
  <c r="CC29" i="49"/>
  <c r="CC30" i="49"/>
  <c r="H151" i="54" s="1"/>
  <c r="CC31" i="49"/>
  <c r="CC32" i="49"/>
  <c r="H279" i="54" s="1"/>
  <c r="M279" i="54" s="1"/>
  <c r="CC33" i="49"/>
  <c r="H33" i="54" s="1"/>
  <c r="M33" i="54" s="1"/>
  <c r="CC34" i="49"/>
  <c r="H26" i="54" s="1"/>
  <c r="CC35" i="49"/>
  <c r="H197" i="54" s="1"/>
  <c r="CC36" i="49"/>
  <c r="CC37" i="49"/>
  <c r="CC38" i="49"/>
  <c r="CC39" i="49"/>
  <c r="CC40" i="49"/>
  <c r="H247" i="54" s="1"/>
  <c r="CC41" i="49"/>
  <c r="H206" i="54" s="1"/>
  <c r="M206" i="54" s="1"/>
  <c r="CC42" i="49"/>
  <c r="CC43" i="49"/>
  <c r="CC44" i="49"/>
  <c r="CC45" i="49"/>
  <c r="CC46" i="49"/>
  <c r="CC47" i="49"/>
  <c r="CC48" i="49"/>
  <c r="CC49" i="49"/>
  <c r="CC50" i="49"/>
  <c r="CC51" i="49"/>
  <c r="CC52" i="49"/>
  <c r="CC53" i="49"/>
  <c r="CC54" i="49"/>
  <c r="H265" i="54" s="1"/>
  <c r="CC55" i="49"/>
  <c r="CC56" i="49"/>
  <c r="CC57" i="49"/>
  <c r="CC58" i="49"/>
  <c r="H72" i="54" s="1"/>
  <c r="CC59" i="49"/>
  <c r="CC60" i="49"/>
  <c r="CC61" i="49"/>
  <c r="CC62" i="49"/>
  <c r="H126" i="54" s="1"/>
  <c r="M126" i="54" s="1"/>
  <c r="CC63" i="49"/>
  <c r="CC64" i="49"/>
  <c r="H51" i="54" s="1"/>
  <c r="M51" i="54" s="1"/>
  <c r="CC65" i="49"/>
  <c r="CC66" i="49"/>
  <c r="H103" i="54" s="1"/>
  <c r="CC67" i="49"/>
  <c r="CC68" i="49"/>
  <c r="CC69" i="49"/>
  <c r="CC70" i="49"/>
  <c r="CC71" i="49"/>
  <c r="CC72" i="49"/>
  <c r="H107" i="54" s="1"/>
  <c r="CC73" i="49"/>
  <c r="CC74" i="49"/>
  <c r="H90" i="54" s="1"/>
  <c r="CC75" i="49"/>
  <c r="CC76" i="49"/>
  <c r="CC77" i="49"/>
  <c r="H152" i="54" s="1"/>
  <c r="CC78" i="49"/>
  <c r="CC79" i="49"/>
  <c r="CC80" i="49"/>
  <c r="CC81" i="49"/>
  <c r="CC82" i="49"/>
  <c r="H262" i="54" s="1"/>
  <c r="M262" i="54" s="1"/>
  <c r="CC83" i="49"/>
  <c r="CC84" i="49"/>
  <c r="CC85" i="49"/>
  <c r="H53" i="54" s="1"/>
  <c r="M53" i="54" s="1"/>
  <c r="CC86" i="49"/>
  <c r="CC87" i="49"/>
  <c r="CC88" i="49"/>
  <c r="CC89" i="49"/>
  <c r="CC90" i="49"/>
  <c r="H116" i="54" s="1"/>
  <c r="M116" i="54" s="1"/>
  <c r="CC91" i="49"/>
  <c r="H117" i="54" s="1"/>
  <c r="M117" i="54" s="1"/>
  <c r="CC92" i="49"/>
  <c r="CC93" i="49"/>
  <c r="CC94" i="49"/>
  <c r="H119" i="54" s="1"/>
  <c r="M119" i="54" s="1"/>
  <c r="CC95" i="49"/>
  <c r="CC96" i="49"/>
  <c r="CC97" i="49"/>
  <c r="CC98" i="49"/>
  <c r="H161" i="54" s="1"/>
  <c r="M161" i="54" s="1"/>
  <c r="CC99" i="49"/>
  <c r="H163" i="54" s="1"/>
  <c r="M163" i="54" s="1"/>
  <c r="CC100" i="49"/>
  <c r="H124" i="54" s="1"/>
  <c r="M124" i="54" s="1"/>
  <c r="CC101" i="49"/>
  <c r="H164" i="54" s="1"/>
  <c r="M164" i="54" s="1"/>
  <c r="CC102" i="49"/>
  <c r="CC103" i="49"/>
  <c r="H153" i="54" s="1"/>
  <c r="CC104" i="49"/>
  <c r="H226" i="54" s="1"/>
  <c r="M226" i="54" s="1"/>
  <c r="CC105" i="49"/>
  <c r="CC106" i="49"/>
  <c r="CC107" i="49"/>
  <c r="CC108" i="49"/>
  <c r="CC109" i="49"/>
  <c r="CC110" i="49"/>
  <c r="H143" i="54" s="1"/>
  <c r="CC111" i="49"/>
  <c r="H142" i="54" s="1"/>
  <c r="CC112" i="49"/>
  <c r="CC113" i="49"/>
  <c r="CC114" i="49"/>
  <c r="H158" i="54" s="1"/>
  <c r="CC115" i="49"/>
  <c r="CC116" i="49"/>
  <c r="CC117" i="49"/>
  <c r="CC118" i="49"/>
  <c r="CC119" i="49"/>
  <c r="CC120" i="49"/>
  <c r="H132" i="54" s="1"/>
  <c r="CC121" i="49"/>
  <c r="H7" i="54" s="1"/>
  <c r="M7" i="54" s="1"/>
  <c r="CC122" i="49"/>
  <c r="H105" i="54" s="1"/>
  <c r="M105" i="54" s="1"/>
  <c r="CC123" i="49"/>
  <c r="CC124" i="49"/>
  <c r="H166" i="54" s="1"/>
  <c r="M166" i="54" s="1"/>
  <c r="CC125" i="49"/>
  <c r="CC126" i="49"/>
  <c r="CC127" i="49"/>
  <c r="H148" i="54" s="1"/>
  <c r="M148" i="54" s="1"/>
  <c r="CC128" i="49"/>
  <c r="CC129" i="49"/>
  <c r="CC130" i="49"/>
  <c r="CC131" i="49"/>
  <c r="H183" i="54" s="1"/>
  <c r="M183" i="54" s="1"/>
  <c r="CC132" i="49"/>
  <c r="CC133" i="49"/>
  <c r="CC134" i="49"/>
  <c r="H184" i="54" s="1"/>
  <c r="CC135" i="49"/>
  <c r="CC136" i="49"/>
  <c r="CC137" i="49"/>
  <c r="CC138" i="49"/>
  <c r="CC139" i="49"/>
  <c r="CC140" i="49"/>
  <c r="H63" i="54" s="1"/>
  <c r="CC141" i="49"/>
  <c r="CC142" i="49"/>
  <c r="H157" i="54" s="1"/>
  <c r="CC143" i="49"/>
  <c r="CC144" i="49"/>
  <c r="CC145" i="49"/>
  <c r="CC146" i="49"/>
  <c r="CC147" i="49"/>
  <c r="H128" i="54" s="1"/>
  <c r="CC148" i="49"/>
  <c r="CC149" i="49"/>
  <c r="CC150" i="49"/>
  <c r="CC151" i="49"/>
  <c r="CC152" i="49"/>
  <c r="CC153" i="49"/>
  <c r="CC154" i="49"/>
  <c r="H118" i="54" s="1"/>
  <c r="CC155" i="49"/>
  <c r="H109" i="54" s="1"/>
  <c r="CC156" i="49"/>
  <c r="CC157" i="49"/>
  <c r="CC158" i="49"/>
  <c r="H73" i="54" s="1"/>
  <c r="CC159" i="49"/>
  <c r="H76" i="54" s="1"/>
  <c r="M76" i="54" s="1"/>
  <c r="CC160" i="49"/>
  <c r="H48" i="54" s="1"/>
  <c r="CC161" i="49"/>
  <c r="CC162" i="49"/>
  <c r="H74" i="54" s="1"/>
  <c r="CC163" i="49"/>
  <c r="H54" i="54" s="1"/>
  <c r="CC164" i="49"/>
  <c r="H146" i="54" s="1"/>
  <c r="M146" i="54" s="1"/>
  <c r="CC165" i="49"/>
  <c r="CC166" i="49"/>
  <c r="H93" i="54" s="1"/>
  <c r="CC167" i="49"/>
  <c r="H92" i="54" s="1"/>
  <c r="CC168" i="49"/>
  <c r="H52" i="54" s="1"/>
  <c r="CC169" i="49"/>
  <c r="CC170" i="49"/>
  <c r="H67" i="54" s="1"/>
  <c r="CC171" i="49"/>
  <c r="H68" i="54" s="1"/>
  <c r="CC172" i="49"/>
  <c r="H35" i="54" s="1"/>
  <c r="M35" i="54" s="1"/>
  <c r="CC173" i="49"/>
  <c r="H101" i="54" s="1"/>
  <c r="M101" i="54" s="1"/>
  <c r="CC174" i="49"/>
  <c r="H225" i="54" s="1"/>
  <c r="CC175" i="49"/>
  <c r="CC176" i="49"/>
  <c r="H102" i="54" s="1"/>
  <c r="CC177" i="49"/>
  <c r="H224" i="54" s="1"/>
  <c r="CC178" i="49"/>
  <c r="H135" i="54" s="1"/>
  <c r="CC179" i="49"/>
  <c r="CC180" i="49"/>
  <c r="H75" i="54" s="1"/>
  <c r="M75" i="54" s="1"/>
  <c r="CC181" i="49"/>
  <c r="H125" i="54" s="1"/>
  <c r="CC182" i="49"/>
  <c r="H91" i="54" s="1"/>
  <c r="CC183" i="49"/>
  <c r="H43" i="54" s="1"/>
  <c r="CC184" i="49"/>
  <c r="CC185" i="49"/>
  <c r="H34" i="54" s="1"/>
  <c r="P34" i="54" s="1"/>
  <c r="CC186" i="49"/>
  <c r="H120" i="54" s="1"/>
  <c r="CC187" i="49"/>
  <c r="H137" i="54" s="1"/>
  <c r="CC188" i="49"/>
  <c r="H263" i="54" s="1"/>
  <c r="CC189" i="49"/>
  <c r="CC190" i="49"/>
  <c r="CC191" i="49"/>
  <c r="CC192" i="49"/>
  <c r="CC193" i="49"/>
  <c r="CC194" i="49"/>
  <c r="H222" i="54" s="1"/>
  <c r="CC195" i="49"/>
  <c r="CC196" i="49"/>
  <c r="H214" i="54" s="1"/>
  <c r="M214" i="54" s="1"/>
  <c r="CC197" i="49"/>
  <c r="CC198" i="49"/>
  <c r="CC199" i="49"/>
  <c r="CC200" i="49"/>
  <c r="H66" i="54" s="1"/>
  <c r="CC201" i="49"/>
  <c r="H65" i="54" s="1"/>
  <c r="CC202" i="49"/>
  <c r="CC203" i="49"/>
  <c r="H121" i="54" s="1"/>
  <c r="CC204" i="49"/>
  <c r="H70" i="54" s="1"/>
  <c r="CC205" i="49"/>
  <c r="H245" i="54" s="1"/>
  <c r="CC206" i="49"/>
  <c r="CC207" i="49"/>
  <c r="CC208" i="49"/>
  <c r="H173" i="54" s="1"/>
  <c r="CC209" i="49"/>
  <c r="H169" i="54" s="1"/>
  <c r="CC210" i="49"/>
  <c r="CC211" i="49"/>
  <c r="CC212" i="49"/>
  <c r="CC213" i="49"/>
  <c r="CC214" i="49"/>
  <c r="H40" i="54" s="1"/>
  <c r="CC215" i="49"/>
  <c r="CC216" i="49"/>
  <c r="CC217" i="49"/>
  <c r="CC218" i="49"/>
  <c r="CC219" i="49"/>
  <c r="CC220" i="49"/>
  <c r="H88" i="54" s="1"/>
  <c r="CC221" i="49"/>
  <c r="H87" i="54" s="1"/>
  <c r="CC222" i="49"/>
  <c r="H85" i="54" s="1"/>
  <c r="CC223" i="49"/>
  <c r="H86" i="54" s="1"/>
  <c r="CC224" i="49"/>
  <c r="CC225" i="49"/>
  <c r="CC226" i="49"/>
  <c r="H218" i="54" s="1"/>
  <c r="CC227" i="49"/>
  <c r="H50" i="54" s="1"/>
  <c r="CC228" i="49"/>
  <c r="CC229" i="49"/>
  <c r="H84" i="54" s="1"/>
  <c r="CC230" i="49"/>
  <c r="H62" i="54" s="1"/>
  <c r="CC231" i="49"/>
  <c r="H216" i="54" s="1"/>
  <c r="CC232" i="49"/>
  <c r="H220" i="54" s="1"/>
  <c r="CC233" i="49"/>
  <c r="CC234" i="49"/>
  <c r="H170" i="54" s="1"/>
  <c r="M170" i="54" s="1"/>
  <c r="CC235" i="49"/>
  <c r="CC236" i="49"/>
  <c r="CC237" i="49"/>
  <c r="CC238" i="49"/>
  <c r="CC239" i="49"/>
  <c r="CC240" i="49"/>
  <c r="CC241" i="49"/>
  <c r="H20" i="54" s="1"/>
  <c r="CC242" i="49"/>
  <c r="H18" i="54" s="1"/>
  <c r="CC243" i="49"/>
  <c r="CC244" i="49"/>
  <c r="H204" i="54" s="1"/>
  <c r="CC245" i="49"/>
  <c r="H182" i="54" s="1"/>
  <c r="M182" i="54" s="1"/>
  <c r="CC246" i="49"/>
  <c r="H239" i="54" s="1"/>
  <c r="CC247" i="49"/>
  <c r="CC248" i="49"/>
  <c r="H179" i="54" s="1"/>
  <c r="CC249" i="49"/>
  <c r="CC250" i="49"/>
  <c r="H176" i="54" s="1"/>
  <c r="CC251" i="49"/>
  <c r="H178" i="54" s="1"/>
  <c r="CC252" i="49"/>
  <c r="H177" i="54" s="1"/>
  <c r="CC253" i="49"/>
  <c r="CC254" i="49"/>
  <c r="H288" i="54" s="1"/>
  <c r="CC255" i="49"/>
  <c r="CC256" i="49"/>
  <c r="H186" i="54" s="1"/>
  <c r="M186" i="54" s="1"/>
  <c r="CC257" i="49"/>
  <c r="H16" i="54" s="1"/>
  <c r="P16" i="54" s="1"/>
  <c r="CC258" i="49"/>
  <c r="CC259" i="49"/>
  <c r="CC260" i="49"/>
  <c r="H201" i="54" s="1"/>
  <c r="CC261" i="49"/>
  <c r="CC262" i="49"/>
  <c r="CC263" i="49"/>
  <c r="H21" i="54" s="1"/>
  <c r="M21" i="54" s="1"/>
  <c r="CC264" i="49"/>
  <c r="CC265" i="49"/>
  <c r="CC266" i="49"/>
  <c r="CC267" i="49"/>
  <c r="CC268" i="49"/>
  <c r="CC269" i="49"/>
  <c r="CC270" i="49"/>
  <c r="CC271" i="49"/>
  <c r="CC272" i="49"/>
  <c r="CC273" i="49"/>
  <c r="CC274" i="49"/>
  <c r="H25" i="54" s="1"/>
  <c r="CC275" i="49"/>
  <c r="H22" i="54" s="1"/>
  <c r="CC276" i="49"/>
  <c r="CC277" i="49"/>
  <c r="H277" i="54" s="1"/>
  <c r="M277" i="54" s="1"/>
  <c r="CC278" i="49"/>
  <c r="CC279" i="49"/>
  <c r="CC280" i="49"/>
  <c r="CC281" i="49"/>
  <c r="CC282" i="49"/>
  <c r="CC283" i="49"/>
  <c r="CC284" i="49"/>
  <c r="CC285" i="49"/>
  <c r="CC286" i="49"/>
  <c r="CC287" i="49"/>
  <c r="CC288" i="49"/>
  <c r="CC289" i="49"/>
  <c r="H59" i="54" s="1"/>
  <c r="CC290" i="49"/>
  <c r="H240" i="54" s="1"/>
  <c r="CC291" i="49"/>
  <c r="H242" i="54" s="1"/>
  <c r="CC292" i="49"/>
  <c r="CC293" i="49"/>
  <c r="CC294" i="49"/>
  <c r="CC295" i="49"/>
  <c r="CC296" i="49"/>
  <c r="CC297" i="49"/>
  <c r="CC298" i="49"/>
  <c r="CC299" i="49"/>
  <c r="CC300" i="49"/>
  <c r="CC301" i="49"/>
  <c r="CC302" i="49"/>
  <c r="CC303" i="49"/>
  <c r="CC304" i="49"/>
  <c r="H111" i="54" s="1"/>
  <c r="M111" i="54" s="1"/>
  <c r="CC305" i="49"/>
  <c r="CC306" i="49"/>
  <c r="CC307" i="49"/>
  <c r="CC308" i="49"/>
  <c r="CC309" i="49"/>
  <c r="CC310" i="49"/>
  <c r="CC311" i="49"/>
  <c r="H199" i="54" s="1"/>
  <c r="CC312" i="49"/>
  <c r="CC313" i="49"/>
  <c r="CC314" i="49"/>
  <c r="CC315" i="49"/>
  <c r="H60" i="54" s="1"/>
  <c r="CC316" i="49"/>
  <c r="H58" i="54" s="1"/>
  <c r="CC317" i="49"/>
  <c r="H32" i="54" s="1"/>
  <c r="CC318" i="49"/>
  <c r="H23" i="54" s="1"/>
  <c r="CC319" i="49"/>
  <c r="CC320" i="49"/>
  <c r="H94" i="54" s="1"/>
  <c r="M94" i="54" s="1"/>
  <c r="CC321" i="49"/>
  <c r="H175" i="54" s="1"/>
  <c r="CC322" i="49"/>
  <c r="H180" i="54" s="1"/>
  <c r="CC323" i="49"/>
  <c r="CC324" i="49"/>
  <c r="CC325" i="49"/>
  <c r="CC326" i="49"/>
  <c r="CC327" i="49"/>
  <c r="H97" i="54" s="1"/>
  <c r="CC328" i="49"/>
  <c r="CC329" i="49"/>
  <c r="CC330" i="49"/>
  <c r="CC331" i="49"/>
  <c r="H47" i="54" s="1"/>
  <c r="CC332" i="49"/>
  <c r="CC333" i="49"/>
  <c r="CC334" i="49"/>
  <c r="CC335" i="49"/>
  <c r="CC336" i="49"/>
  <c r="CC337" i="49"/>
  <c r="CC338" i="49"/>
  <c r="CC339" i="49"/>
  <c r="CC340" i="49"/>
  <c r="H28" i="54" s="1"/>
  <c r="CC341" i="49"/>
  <c r="CC342" i="49"/>
  <c r="H19" i="54" s="1"/>
  <c r="CC343" i="49"/>
  <c r="CC344" i="49"/>
  <c r="CC345" i="49"/>
  <c r="CC346" i="49"/>
  <c r="CC347" i="49"/>
  <c r="CC348" i="49"/>
  <c r="CC349" i="49"/>
  <c r="CC350" i="49"/>
  <c r="CC351" i="49"/>
  <c r="CC352" i="49"/>
  <c r="CC353" i="49"/>
  <c r="CC354" i="49"/>
  <c r="CC355" i="49"/>
  <c r="H27" i="54" s="1"/>
  <c r="CC356" i="49"/>
  <c r="CC357" i="49"/>
  <c r="H12" i="54" s="1"/>
  <c r="CC358" i="49"/>
  <c r="CC359" i="49"/>
  <c r="H15" i="54" s="1"/>
  <c r="CC360" i="49"/>
  <c r="H55" i="54" s="1"/>
  <c r="M55" i="54" s="1"/>
  <c r="CC361" i="49"/>
  <c r="CC362" i="49"/>
  <c r="CC363" i="49"/>
  <c r="H30" i="54" s="1"/>
  <c r="CC364" i="49"/>
  <c r="CC365" i="49"/>
  <c r="H29" i="54" s="1"/>
  <c r="M29" i="54" s="1"/>
  <c r="CC366" i="49"/>
  <c r="CC367" i="49"/>
  <c r="H9" i="54" s="1"/>
  <c r="CC368" i="49"/>
  <c r="CC369" i="49"/>
  <c r="CC370" i="49"/>
  <c r="CC371" i="49"/>
  <c r="CC372" i="49"/>
  <c r="H41" i="54" s="1"/>
  <c r="CC373" i="49"/>
  <c r="H235" i="54" s="1"/>
  <c r="M235" i="54" s="1"/>
  <c r="CC374" i="49"/>
  <c r="H113" i="54" s="1"/>
  <c r="CC375" i="49"/>
  <c r="CC376" i="49"/>
  <c r="H198" i="54" s="1"/>
  <c r="CC377" i="49"/>
  <c r="CC378" i="49"/>
  <c r="H260" i="54" s="1"/>
  <c r="CC379" i="49"/>
  <c r="CC380" i="49"/>
  <c r="H24" i="54" s="1"/>
  <c r="CC381" i="49"/>
  <c r="CC382" i="49"/>
  <c r="CC383" i="49"/>
  <c r="CC384" i="49"/>
  <c r="CC385" i="49"/>
  <c r="CC386" i="49"/>
  <c r="CC387" i="49"/>
  <c r="H31" i="54" s="1"/>
  <c r="M31" i="54" s="1"/>
  <c r="CC388" i="49"/>
  <c r="CC389" i="49"/>
  <c r="CC390" i="49"/>
  <c r="H196" i="54" s="1"/>
  <c r="M196" i="54" s="1"/>
  <c r="CC391" i="49"/>
  <c r="CC392" i="49"/>
  <c r="CC393" i="49"/>
  <c r="CC394" i="49"/>
  <c r="CC395" i="49"/>
  <c r="CC396" i="49"/>
  <c r="H207" i="54" s="1"/>
  <c r="M207" i="54" s="1"/>
  <c r="CC397" i="49"/>
  <c r="CC398" i="49"/>
  <c r="CC399" i="49"/>
  <c r="H14" i="54" s="1"/>
  <c r="CC400" i="49"/>
  <c r="CC401" i="49"/>
  <c r="CC402" i="49"/>
  <c r="CC403" i="49"/>
  <c r="CC404" i="49"/>
  <c r="CC405" i="49"/>
  <c r="CC406" i="49"/>
  <c r="H81" i="54" s="1"/>
  <c r="CC407" i="49"/>
  <c r="CC408" i="49"/>
  <c r="CC409" i="49"/>
  <c r="H213" i="54" s="1"/>
  <c r="M213" i="54" s="1"/>
  <c r="CC410" i="49"/>
  <c r="CC411" i="49"/>
  <c r="CC412" i="49"/>
  <c r="CC413" i="49"/>
  <c r="CC414" i="49"/>
  <c r="CC415" i="49"/>
  <c r="CC416" i="49"/>
  <c r="CC417" i="49"/>
  <c r="CC418" i="49"/>
  <c r="H267" i="54" s="1"/>
  <c r="CC419" i="49"/>
  <c r="CC420" i="49"/>
  <c r="CC421" i="49"/>
  <c r="CC422" i="49"/>
  <c r="CC423" i="49"/>
  <c r="CC424" i="49"/>
  <c r="CC425" i="49"/>
  <c r="CC426" i="49"/>
  <c r="CC427" i="49"/>
  <c r="CC428" i="49"/>
  <c r="CC429" i="49"/>
  <c r="CC430" i="49"/>
  <c r="CC431" i="49"/>
  <c r="CC432" i="49"/>
  <c r="CC433" i="49"/>
  <c r="CC434" i="49"/>
  <c r="CC435" i="49"/>
  <c r="CC436" i="49"/>
  <c r="CC437" i="49"/>
  <c r="CC438" i="49"/>
  <c r="CC439" i="49"/>
  <c r="CC440" i="49"/>
  <c r="CC441" i="49"/>
  <c r="CC442" i="49"/>
  <c r="CC443" i="49"/>
  <c r="CC444" i="49"/>
  <c r="H61" i="54" s="1"/>
  <c r="CC445" i="49"/>
  <c r="CC446" i="49"/>
  <c r="CC447" i="49"/>
  <c r="CC448" i="49"/>
  <c r="CC449" i="49"/>
  <c r="CC450" i="49"/>
  <c r="CC451" i="49"/>
  <c r="CC452" i="49"/>
  <c r="CC453" i="49"/>
  <c r="CC454" i="49"/>
  <c r="H259" i="54" s="1"/>
  <c r="M259" i="54" s="1"/>
  <c r="CC455" i="49"/>
  <c r="H254" i="54" s="1"/>
  <c r="M254" i="54" s="1"/>
  <c r="CC456" i="49"/>
  <c r="CC457" i="49"/>
  <c r="CC458" i="49"/>
  <c r="CC459" i="49"/>
  <c r="CC460" i="49"/>
  <c r="CC461" i="49"/>
  <c r="CC462" i="49"/>
  <c r="CC463" i="49"/>
  <c r="CC464" i="49"/>
  <c r="CC465" i="49"/>
  <c r="CC466" i="49"/>
  <c r="CC467" i="49"/>
  <c r="CC468" i="49"/>
  <c r="CC469" i="49"/>
  <c r="H231" i="54" s="1"/>
  <c r="M231" i="54" s="1"/>
  <c r="CC470" i="49"/>
  <c r="CC471" i="49"/>
  <c r="CC472" i="49"/>
  <c r="CC473" i="49"/>
  <c r="CC474" i="49"/>
  <c r="CC475" i="49"/>
  <c r="CC476" i="49"/>
  <c r="CC477" i="49"/>
  <c r="CC478" i="49"/>
  <c r="CC479" i="49"/>
  <c r="CC480" i="49"/>
  <c r="CC481" i="49"/>
  <c r="CC482" i="49"/>
  <c r="CC483" i="49"/>
  <c r="CC484" i="49"/>
  <c r="CC485" i="49"/>
  <c r="H106" i="54" s="1"/>
  <c r="CC486" i="49"/>
  <c r="CC487" i="49"/>
  <c r="H38" i="54" s="1"/>
  <c r="CC488" i="49"/>
  <c r="CC489" i="49"/>
  <c r="H39" i="54" s="1"/>
  <c r="CC490" i="49"/>
  <c r="CC491" i="49"/>
  <c r="CC492" i="49"/>
  <c r="CC493" i="49"/>
  <c r="CC494" i="49"/>
  <c r="CC495" i="49"/>
  <c r="CC496" i="49"/>
  <c r="CC497" i="49"/>
  <c r="CC498" i="49"/>
  <c r="CC499" i="49"/>
  <c r="CC500" i="49"/>
  <c r="H77" i="54" s="1"/>
  <c r="M77" i="54" s="1"/>
  <c r="CC501" i="49"/>
  <c r="H46" i="54" s="1"/>
  <c r="CC502" i="49"/>
  <c r="CC503" i="49"/>
  <c r="CC504" i="49"/>
  <c r="CC505" i="49"/>
  <c r="CC506" i="49"/>
  <c r="CC507" i="49"/>
  <c r="CC508" i="49"/>
  <c r="CC509" i="49"/>
  <c r="CC510" i="49"/>
  <c r="CC511" i="49"/>
  <c r="CC512" i="49"/>
  <c r="CC513" i="49"/>
  <c r="CC514" i="49"/>
  <c r="CC515" i="49"/>
  <c r="CC516" i="49"/>
  <c r="CC517" i="49"/>
  <c r="CC518" i="49"/>
  <c r="CC519" i="49"/>
  <c r="CC520" i="49"/>
  <c r="CC521" i="49"/>
  <c r="CC522" i="49"/>
  <c r="CC523" i="49"/>
  <c r="CC524" i="49"/>
  <c r="CC525" i="49"/>
  <c r="CC526" i="49"/>
  <c r="CC527" i="49"/>
  <c r="CC528" i="49"/>
  <c r="CC529" i="49"/>
  <c r="CC530" i="49"/>
  <c r="CC531" i="49"/>
  <c r="CC532" i="49"/>
  <c r="CC533" i="49"/>
  <c r="CC534" i="49"/>
  <c r="CC535" i="49"/>
  <c r="CC536" i="49"/>
  <c r="CC537" i="49"/>
  <c r="CC538" i="49"/>
  <c r="CC539" i="49"/>
  <c r="CC540" i="49"/>
  <c r="CC541" i="49"/>
  <c r="CC542" i="49"/>
  <c r="CC543" i="49"/>
  <c r="CC544" i="49"/>
  <c r="CC545" i="49"/>
  <c r="CC546" i="49"/>
  <c r="CC547" i="49"/>
  <c r="CC548" i="49"/>
  <c r="CC549" i="49"/>
  <c r="CC550" i="49"/>
  <c r="CC551" i="49"/>
  <c r="CC552" i="49"/>
  <c r="CC553" i="49"/>
  <c r="CC554" i="49"/>
  <c r="CC555" i="49"/>
  <c r="CC556" i="49"/>
  <c r="CC557" i="49"/>
  <c r="CC558" i="49"/>
  <c r="CC559" i="49"/>
  <c r="CC560" i="49"/>
  <c r="CC561" i="49"/>
  <c r="CC562" i="49"/>
  <c r="CC563" i="49"/>
  <c r="CC564" i="49"/>
  <c r="CC565" i="49"/>
  <c r="CC566" i="49"/>
  <c r="CC567" i="49"/>
  <c r="CC568" i="49"/>
  <c r="CC569" i="49"/>
  <c r="CC570" i="49"/>
  <c r="CC571" i="49"/>
  <c r="CC572" i="49"/>
  <c r="CC573" i="49"/>
  <c r="CC574" i="49"/>
  <c r="CC575" i="49"/>
  <c r="CC576" i="49"/>
  <c r="CC577" i="49"/>
  <c r="CC578" i="49"/>
  <c r="CC579" i="49"/>
  <c r="CC580" i="49"/>
  <c r="CC581" i="49"/>
  <c r="CC582" i="49"/>
  <c r="CC583" i="49"/>
  <c r="CC584" i="49"/>
  <c r="CC585" i="49"/>
  <c r="CC586" i="49"/>
  <c r="CC587" i="49"/>
  <c r="CC588" i="49"/>
  <c r="CC589" i="49"/>
  <c r="CC590" i="49"/>
  <c r="CC591" i="49"/>
  <c r="CC592" i="49"/>
  <c r="CC593" i="49"/>
  <c r="CC594" i="49"/>
  <c r="CC595" i="49"/>
  <c r="CC596" i="49"/>
  <c r="CC597" i="49"/>
  <c r="CC598" i="49"/>
  <c r="CC599" i="49"/>
  <c r="CC600" i="49"/>
  <c r="CC601" i="49"/>
  <c r="CC602" i="49"/>
  <c r="CC603" i="49"/>
  <c r="CC604" i="49"/>
  <c r="CC605" i="49"/>
  <c r="CC606" i="49"/>
  <c r="CC607" i="49"/>
  <c r="CC608" i="49"/>
  <c r="CC609" i="49"/>
  <c r="CC610" i="49"/>
  <c r="CC611" i="49"/>
  <c r="CC612" i="49"/>
  <c r="CC613" i="49"/>
  <c r="CC614" i="49"/>
  <c r="CC615" i="49"/>
  <c r="CC616" i="49"/>
  <c r="CC617" i="49"/>
  <c r="CC618" i="49"/>
  <c r="CC619" i="49"/>
  <c r="CC620" i="49"/>
  <c r="CC621" i="49"/>
  <c r="CC622" i="49"/>
  <c r="CC623" i="49"/>
  <c r="CC624" i="49"/>
  <c r="CC625" i="49"/>
  <c r="CC626" i="49"/>
  <c r="CC627" i="49"/>
  <c r="CC628" i="49"/>
  <c r="CC629" i="49"/>
  <c r="CC630" i="49"/>
  <c r="CC631" i="49"/>
  <c r="CC632" i="49"/>
  <c r="CC633" i="49"/>
  <c r="CC634" i="49"/>
  <c r="CC635" i="49"/>
  <c r="CC636" i="49"/>
  <c r="CC637" i="49"/>
  <c r="CC638" i="49"/>
  <c r="CC639" i="49"/>
  <c r="CC640" i="49"/>
  <c r="CC641" i="49"/>
  <c r="CC642" i="49"/>
  <c r="CC643" i="49"/>
  <c r="CC644" i="49"/>
  <c r="CC645" i="49"/>
  <c r="CC646" i="49"/>
  <c r="CC647" i="49"/>
  <c r="CC648" i="49"/>
  <c r="CC649" i="49"/>
  <c r="CC650" i="49"/>
  <c r="CC651" i="49"/>
  <c r="CC652" i="49"/>
  <c r="CC653" i="49"/>
  <c r="CC654" i="49"/>
  <c r="CC655" i="49"/>
  <c r="CC656" i="49"/>
  <c r="CC657" i="49"/>
  <c r="CC658" i="49"/>
  <c r="CC659" i="49"/>
  <c r="CC660" i="49"/>
  <c r="CC661" i="49"/>
  <c r="CC662" i="49"/>
  <c r="CC663" i="49"/>
  <c r="CC664" i="49"/>
  <c r="CC665" i="49"/>
  <c r="CC666" i="49"/>
  <c r="CC667" i="49"/>
  <c r="CC668" i="49"/>
  <c r="CC669" i="49"/>
  <c r="CC670" i="49"/>
  <c r="CC671" i="49"/>
  <c r="H114" i="54" s="1"/>
  <c r="CC672" i="49"/>
  <c r="CC673" i="49"/>
  <c r="H195" i="54" s="1"/>
  <c r="M195" i="54" s="1"/>
  <c r="CC674" i="49"/>
  <c r="CC675" i="49"/>
  <c r="H280" i="54" s="1"/>
  <c r="CC676" i="49"/>
  <c r="CC677" i="49"/>
  <c r="CC678" i="49"/>
  <c r="CC679" i="49"/>
  <c r="CC680" i="49"/>
  <c r="CC681" i="49"/>
  <c r="CC682" i="49"/>
  <c r="CC683" i="49"/>
  <c r="CC684" i="49"/>
  <c r="CC685" i="49"/>
  <c r="CC686" i="49"/>
  <c r="CC687" i="49"/>
  <c r="CC688" i="49"/>
  <c r="CC689" i="49"/>
  <c r="CC690" i="49"/>
  <c r="CC691" i="49"/>
  <c r="CC692" i="49"/>
  <c r="CC693" i="49"/>
  <c r="CC694" i="49"/>
  <c r="CC695" i="49"/>
  <c r="CC696" i="49"/>
  <c r="CC697" i="49"/>
  <c r="CC698" i="49"/>
  <c r="CC699" i="49"/>
  <c r="CC700" i="49"/>
  <c r="CC701" i="49"/>
  <c r="CC702" i="49"/>
  <c r="CC703" i="49"/>
  <c r="CC704" i="49"/>
  <c r="CC705" i="49"/>
  <c r="CC706" i="49"/>
  <c r="CC707" i="49"/>
  <c r="CC708" i="49"/>
  <c r="CC709" i="49"/>
  <c r="CC710" i="49"/>
  <c r="CC711" i="49"/>
  <c r="CC712" i="49"/>
  <c r="CC713" i="49"/>
  <c r="CC714" i="49"/>
  <c r="CC715" i="49"/>
  <c r="CC716" i="49"/>
  <c r="CC717" i="49"/>
  <c r="CC718" i="49"/>
  <c r="CC719" i="49"/>
  <c r="CC720" i="49"/>
  <c r="CC721" i="49"/>
  <c r="CC722" i="49"/>
  <c r="CC723" i="49"/>
  <c r="CC724" i="49"/>
  <c r="H191" i="54" s="1"/>
  <c r="M191" i="54" s="1"/>
  <c r="CC725" i="49"/>
  <c r="H190" i="54" s="1"/>
  <c r="M190" i="54" s="1"/>
  <c r="CC726" i="49"/>
  <c r="H194" i="54" s="1"/>
  <c r="CC727" i="49"/>
  <c r="H192" i="54" s="1"/>
  <c r="CC728" i="49"/>
  <c r="H187" i="54" s="1"/>
  <c r="CC729" i="49"/>
  <c r="H256" i="54" s="1"/>
  <c r="CC730" i="49"/>
  <c r="H258" i="54" s="1"/>
  <c r="CC731" i="49"/>
  <c r="H249" i="54" s="1"/>
  <c r="CC732" i="49"/>
  <c r="CC733" i="49"/>
  <c r="CC734" i="49"/>
  <c r="CC735" i="49"/>
  <c r="CC736" i="49"/>
  <c r="CC737" i="49"/>
  <c r="CC738" i="49"/>
  <c r="CC739" i="49"/>
  <c r="CC740" i="49"/>
  <c r="CC741" i="49"/>
  <c r="CC742" i="49"/>
  <c r="CC743" i="49"/>
  <c r="CC744" i="49"/>
  <c r="CC745" i="49"/>
  <c r="CC746" i="49"/>
  <c r="CC747" i="49"/>
  <c r="CC748" i="49"/>
  <c r="CC749" i="49"/>
  <c r="CC750" i="49"/>
  <c r="CC751" i="49"/>
  <c r="CC752" i="49"/>
  <c r="CC753" i="49"/>
  <c r="CC754" i="49"/>
  <c r="CC755" i="49"/>
  <c r="H269" i="54" s="1"/>
  <c r="CC756" i="49"/>
  <c r="H219" i="54" s="1"/>
  <c r="CC757" i="49"/>
  <c r="H270" i="54" s="1"/>
  <c r="M270" i="54" s="1"/>
  <c r="CC758" i="49"/>
  <c r="CC759" i="49"/>
  <c r="CC760" i="49"/>
  <c r="CC761" i="49"/>
  <c r="CC762" i="49"/>
  <c r="CC763" i="49"/>
  <c r="CC764" i="49"/>
  <c r="CC765" i="49"/>
  <c r="CC766" i="49"/>
  <c r="CC767" i="49"/>
  <c r="CC768" i="49"/>
  <c r="CC769" i="49"/>
  <c r="CC770" i="49"/>
  <c r="CC771" i="49"/>
  <c r="CC772" i="49"/>
  <c r="CC773" i="49"/>
  <c r="CC774" i="49"/>
  <c r="CC775" i="49"/>
  <c r="CC776" i="49"/>
  <c r="CC777" i="49"/>
  <c r="CC778" i="49"/>
  <c r="H42" i="54" s="1"/>
  <c r="CC779" i="49"/>
  <c r="H287" i="54" s="1"/>
  <c r="CC780" i="49"/>
  <c r="CC781" i="49"/>
  <c r="CC782" i="49"/>
  <c r="CC783" i="49"/>
  <c r="CC784" i="49"/>
  <c r="CC785" i="49"/>
  <c r="CC786" i="49"/>
  <c r="H284" i="54" s="1"/>
  <c r="CC787" i="49"/>
  <c r="CC788" i="49"/>
  <c r="CC789" i="49"/>
  <c r="CC790" i="49"/>
  <c r="CC791" i="49"/>
  <c r="CC792" i="49"/>
  <c r="CC793" i="49"/>
  <c r="CC794" i="49"/>
  <c r="CC795" i="49"/>
  <c r="CC796" i="49"/>
  <c r="CC797" i="49"/>
  <c r="CC798" i="49"/>
  <c r="CC799" i="49"/>
  <c r="CC800" i="49"/>
  <c r="CC801" i="49"/>
  <c r="CC802" i="49"/>
  <c r="CC803" i="49"/>
  <c r="CC804" i="49"/>
  <c r="CC805" i="49"/>
  <c r="CC806" i="49"/>
  <c r="CC807" i="49"/>
  <c r="CC808" i="49"/>
  <c r="CC809" i="49"/>
  <c r="CC810" i="49"/>
  <c r="CC811" i="49"/>
  <c r="CC812" i="49"/>
  <c r="CC813" i="49"/>
  <c r="CC814" i="49"/>
  <c r="CC815" i="49"/>
  <c r="CC816" i="49"/>
  <c r="CC817" i="49"/>
  <c r="CC818" i="49"/>
  <c r="CC819" i="49"/>
  <c r="CC820" i="49"/>
  <c r="CC821" i="49"/>
  <c r="CC822" i="49"/>
  <c r="CC823" i="49"/>
  <c r="CC824" i="49"/>
  <c r="CC825" i="49"/>
  <c r="CC826" i="49"/>
  <c r="CC827" i="49"/>
  <c r="CC828" i="49"/>
  <c r="CC829" i="49"/>
  <c r="CC830" i="49"/>
  <c r="CC831" i="49"/>
  <c r="CC832" i="49"/>
  <c r="CC833" i="49"/>
  <c r="CC834" i="49"/>
  <c r="CC835" i="49"/>
  <c r="CC836" i="49"/>
  <c r="CC837" i="49"/>
  <c r="CC838" i="49"/>
  <c r="CC839" i="49"/>
  <c r="CC840" i="49"/>
  <c r="CC841" i="49"/>
  <c r="CC842" i="49"/>
  <c r="CC843" i="49"/>
  <c r="CC844" i="49"/>
  <c r="CC845" i="49"/>
  <c r="CC846" i="49"/>
  <c r="CC847" i="49"/>
  <c r="CC848" i="49"/>
  <c r="CC849" i="49"/>
  <c r="CC850" i="49"/>
  <c r="CC851" i="49"/>
  <c r="CC852" i="49"/>
  <c r="CC853" i="49"/>
  <c r="CC854" i="49"/>
  <c r="CC855" i="49"/>
  <c r="CC856" i="49"/>
  <c r="CC857" i="49"/>
  <c r="CC858" i="49"/>
  <c r="CC859" i="49"/>
  <c r="CC860" i="49"/>
  <c r="CC861" i="49"/>
  <c r="CC862" i="49"/>
  <c r="CC863" i="49"/>
  <c r="CC864" i="49"/>
  <c r="CC865" i="49"/>
  <c r="CC866" i="49"/>
  <c r="CC867" i="49"/>
  <c r="CC868" i="49"/>
  <c r="CC869" i="49"/>
  <c r="CC870" i="49"/>
  <c r="CC871" i="49"/>
  <c r="CC872" i="49"/>
  <c r="CC873" i="49"/>
  <c r="CC874" i="49"/>
  <c r="CC875" i="49"/>
  <c r="CC876" i="49"/>
  <c r="CC877" i="49"/>
  <c r="CC878" i="49"/>
  <c r="CC879" i="49"/>
  <c r="CC880" i="49"/>
  <c r="CC881" i="49"/>
  <c r="CC882" i="49"/>
  <c r="CC883" i="49"/>
  <c r="CC884" i="49"/>
  <c r="CC885" i="49"/>
  <c r="CC886" i="49"/>
  <c r="CC887" i="49"/>
  <c r="CC888" i="49"/>
  <c r="CC889" i="49"/>
  <c r="CC890" i="49"/>
  <c r="CC891" i="49"/>
  <c r="CC892" i="49"/>
  <c r="CC893" i="49"/>
  <c r="CC894" i="49"/>
  <c r="CC895" i="49"/>
  <c r="CC896" i="49"/>
  <c r="CC897" i="49"/>
  <c r="CC898" i="49"/>
  <c r="CC899" i="49"/>
  <c r="CC900" i="49"/>
  <c r="CC901" i="49"/>
  <c r="CC902" i="49"/>
  <c r="CC903" i="49"/>
  <c r="CC904" i="49"/>
  <c r="H37" i="54" s="1"/>
  <c r="CC905" i="49"/>
  <c r="CC906" i="49"/>
  <c r="CC907" i="49"/>
  <c r="CC908" i="49"/>
  <c r="CC909" i="49"/>
  <c r="CC910" i="49"/>
  <c r="CC911" i="49"/>
  <c r="CC912" i="49"/>
  <c r="CC913" i="49"/>
  <c r="CC914" i="49"/>
  <c r="CC915" i="49"/>
  <c r="CC916" i="49"/>
  <c r="CC917" i="49"/>
  <c r="CC918" i="49"/>
  <c r="CC919" i="49"/>
  <c r="CC920" i="49"/>
  <c r="CC921" i="49"/>
  <c r="H141" i="54" s="1"/>
  <c r="M141" i="54" s="1"/>
  <c r="CC922" i="49"/>
  <c r="CC923" i="49"/>
  <c r="H271" i="54" s="1"/>
  <c r="M271" i="54" s="1"/>
  <c r="CC924" i="49"/>
  <c r="CC925" i="49"/>
  <c r="H285" i="54" s="1"/>
  <c r="CC926" i="49"/>
  <c r="H283" i="54" s="1"/>
  <c r="CC927" i="49"/>
  <c r="H282" i="54" s="1"/>
  <c r="CC928" i="49"/>
  <c r="H281" i="54" s="1"/>
  <c r="CC929" i="49"/>
  <c r="CC930" i="49"/>
  <c r="H273" i="54" s="1"/>
  <c r="M273" i="54" s="1"/>
  <c r="CC931" i="49"/>
  <c r="H272" i="54" s="1"/>
  <c r="CC932" i="49"/>
  <c r="H36" i="54" s="1"/>
  <c r="P36" i="54" s="1"/>
  <c r="CC933" i="49"/>
  <c r="CC934" i="49"/>
  <c r="CC935" i="49"/>
  <c r="CC936" i="49"/>
  <c r="CC937" i="49"/>
  <c r="CC938" i="49"/>
  <c r="CC939" i="49"/>
  <c r="CC940" i="49"/>
  <c r="CC941" i="49"/>
  <c r="CC942" i="49"/>
  <c r="CC943" i="49"/>
  <c r="CC944" i="49"/>
  <c r="CC945" i="49"/>
  <c r="CC946" i="49"/>
  <c r="CC947" i="49"/>
  <c r="CC948" i="49"/>
  <c r="CC949" i="49"/>
  <c r="CC950" i="49"/>
  <c r="CC951" i="49"/>
  <c r="CC952" i="49"/>
  <c r="CC953" i="49"/>
  <c r="CC954" i="49"/>
  <c r="CC955" i="49"/>
  <c r="CC956" i="49"/>
  <c r="CC957" i="49"/>
  <c r="CC958" i="49"/>
  <c r="CC959" i="49"/>
  <c r="CC960" i="49"/>
  <c r="CC961" i="49"/>
  <c r="CC962" i="49"/>
  <c r="CC963" i="49"/>
  <c r="CC964" i="49"/>
  <c r="CC965" i="49"/>
  <c r="CC966" i="49"/>
  <c r="CC967" i="49"/>
  <c r="CC968" i="49"/>
  <c r="CC969" i="49"/>
  <c r="CC970" i="49"/>
  <c r="CC971" i="49"/>
  <c r="CC972" i="49"/>
  <c r="CC973" i="49"/>
  <c r="CC974" i="49"/>
  <c r="CC975" i="49"/>
  <c r="CC976" i="49"/>
  <c r="CC977" i="49"/>
  <c r="CC978" i="49"/>
  <c r="CC979" i="49"/>
  <c r="CC980" i="49"/>
  <c r="CC981" i="49"/>
  <c r="CC982" i="49"/>
  <c r="CC983" i="49"/>
  <c r="CC984" i="49"/>
  <c r="CC985" i="49"/>
  <c r="CC986" i="49"/>
  <c r="CC987" i="49"/>
  <c r="CC988" i="49"/>
  <c r="CC989" i="49"/>
  <c r="CC990" i="49"/>
  <c r="CC991" i="49"/>
  <c r="CC992" i="49"/>
  <c r="CC993" i="49"/>
  <c r="CC994" i="49"/>
  <c r="CC995" i="49"/>
  <c r="CC996" i="49"/>
  <c r="CC997" i="49"/>
  <c r="CC998" i="49"/>
  <c r="CC999" i="49"/>
  <c r="CC1000" i="49"/>
  <c r="CC1001" i="49"/>
  <c r="CC1002" i="49"/>
  <c r="CC1003" i="49"/>
  <c r="CC1004" i="49"/>
  <c r="CC1005" i="49"/>
  <c r="CC1006" i="49"/>
  <c r="CC1007" i="49"/>
  <c r="CC1008" i="49"/>
  <c r="CC1009" i="49"/>
  <c r="CC1010" i="49"/>
  <c r="CC1011" i="49"/>
  <c r="CC1012" i="49"/>
  <c r="CC1013" i="49"/>
  <c r="CC1014" i="49"/>
  <c r="CC1015" i="49"/>
  <c r="CC1016" i="49"/>
  <c r="CC1017" i="49"/>
  <c r="CC1018" i="49"/>
  <c r="CC1019" i="49"/>
  <c r="CC1020" i="49"/>
  <c r="CC1021" i="49"/>
  <c r="CC1022" i="49"/>
  <c r="CC1023" i="49"/>
  <c r="CC1024" i="49"/>
  <c r="CC1025" i="49"/>
  <c r="CC1026" i="49"/>
  <c r="CC1027" i="49"/>
  <c r="CC1028" i="49"/>
  <c r="CC1029" i="49"/>
  <c r="H140" i="54" s="1"/>
  <c r="M140" i="54" s="1"/>
  <c r="CC1030" i="49"/>
  <c r="CC1031" i="49"/>
  <c r="H139" i="54" s="1"/>
  <c r="M139" i="54" s="1"/>
  <c r="CC1032" i="49"/>
  <c r="CC1033" i="49"/>
  <c r="CC1034" i="49"/>
  <c r="CC1035" i="49"/>
  <c r="CC1036" i="49"/>
  <c r="CC1037" i="49"/>
  <c r="CC1038" i="49"/>
  <c r="CC1039" i="49"/>
  <c r="CC1040" i="49"/>
  <c r="CC1041" i="49"/>
  <c r="CC1042" i="49"/>
  <c r="CC1043" i="49"/>
  <c r="CC1044" i="49"/>
  <c r="H275" i="54" s="1"/>
  <c r="M275" i="54" s="1"/>
  <c r="CC1045" i="49"/>
  <c r="CC1046" i="49"/>
  <c r="CC1047" i="49"/>
  <c r="CC1048" i="49"/>
  <c r="CC1049" i="49"/>
  <c r="CC1050" i="49"/>
  <c r="CC1051" i="49"/>
  <c r="CC1052" i="49"/>
  <c r="CC1053" i="49"/>
  <c r="CC1054" i="49"/>
  <c r="CC1055" i="49"/>
  <c r="CC1056" i="49"/>
  <c r="CC1057" i="49"/>
  <c r="CC1058" i="49"/>
  <c r="CC1059" i="49"/>
  <c r="CC1060" i="49"/>
  <c r="CC1061" i="49"/>
  <c r="CC1062" i="49"/>
  <c r="CC1063" i="49"/>
  <c r="CC1064" i="49"/>
  <c r="CC1065" i="49"/>
  <c r="CC1066" i="49"/>
  <c r="CC1067" i="49"/>
  <c r="CC1068" i="49"/>
  <c r="CC1069" i="49"/>
  <c r="CC1070" i="49"/>
  <c r="CC1071" i="49"/>
  <c r="CC1072" i="49"/>
  <c r="CC1073" i="49"/>
  <c r="CC1074" i="49"/>
  <c r="CC1075" i="49"/>
  <c r="CC1076" i="49"/>
  <c r="CC1077" i="49"/>
  <c r="CC1078" i="49"/>
  <c r="CC1079" i="49"/>
  <c r="CC1080" i="49"/>
  <c r="CC1081" i="49"/>
  <c r="CC1082" i="49"/>
  <c r="CC1083" i="49"/>
  <c r="CC1084" i="49"/>
  <c r="CC1085" i="49"/>
  <c r="CC1086" i="49"/>
  <c r="CC1087" i="49"/>
  <c r="CC1088" i="49"/>
  <c r="CC1089" i="49"/>
  <c r="CC1090" i="49"/>
  <c r="CC1091" i="49"/>
  <c r="CC1092" i="49"/>
  <c r="H98" i="54" s="1"/>
  <c r="M98" i="54" s="1"/>
  <c r="CC1093" i="49"/>
  <c r="CC1094" i="49"/>
  <c r="CC1095" i="49"/>
  <c r="CC1096" i="49"/>
  <c r="CC1097" i="49"/>
  <c r="CC1098" i="49"/>
  <c r="CC1099" i="49"/>
  <c r="CC1100" i="49"/>
  <c r="CC1101" i="49"/>
  <c r="CC1102" i="49"/>
  <c r="CC1103" i="49"/>
  <c r="CC1104" i="49"/>
  <c r="CC1105" i="49"/>
  <c r="CC1106" i="49"/>
  <c r="CC1107" i="49"/>
  <c r="CC1108" i="49"/>
  <c r="CC1109" i="49"/>
  <c r="CC1110" i="49"/>
  <c r="CC1111" i="49"/>
  <c r="CC1112" i="49"/>
  <c r="CC1113" i="49"/>
  <c r="CC1114" i="49"/>
  <c r="CC1115" i="49"/>
  <c r="CC1116" i="49"/>
  <c r="CC1117" i="49"/>
  <c r="CC1118" i="49"/>
  <c r="CC1119" i="49"/>
  <c r="CC1120" i="49"/>
  <c r="CC1121" i="49"/>
  <c r="CC1122" i="49"/>
  <c r="CC1123" i="49"/>
  <c r="CC1124" i="49"/>
  <c r="CC1125" i="49"/>
  <c r="CC1126" i="49"/>
  <c r="CC1127" i="49"/>
  <c r="CC1128" i="49"/>
  <c r="CC1129" i="49"/>
  <c r="CC1130" i="49"/>
  <c r="CC1131" i="49"/>
  <c r="CC1132" i="49"/>
  <c r="CC1133" i="49"/>
  <c r="CC1134" i="49"/>
  <c r="CC1135" i="49"/>
  <c r="CC1136" i="49"/>
  <c r="CC1137" i="49"/>
  <c r="CC1138" i="49"/>
  <c r="CC1139" i="49"/>
  <c r="CC1140" i="49"/>
  <c r="CC1141" i="49"/>
  <c r="CC1142" i="49"/>
  <c r="CC1143" i="49"/>
  <c r="CC1144" i="49"/>
  <c r="CC1145" i="49"/>
  <c r="CC1146" i="49"/>
  <c r="CC1147" i="49"/>
  <c r="CC1148" i="49"/>
  <c r="CC1149" i="49"/>
  <c r="CC1150" i="49"/>
  <c r="CC1151" i="49"/>
  <c r="CC1152" i="49"/>
  <c r="CC1153" i="49"/>
  <c r="CC1154" i="49"/>
  <c r="CC1155" i="49"/>
  <c r="CC1156" i="49"/>
  <c r="CC1157" i="49"/>
  <c r="CC1158" i="49"/>
  <c r="CC1159" i="49"/>
  <c r="CC1160" i="49"/>
  <c r="CC1161" i="49"/>
  <c r="CC1162" i="49"/>
  <c r="CC1163" i="49"/>
  <c r="CC1164" i="49"/>
  <c r="CC1165" i="49"/>
  <c r="CC1166" i="49"/>
  <c r="CC1167" i="49"/>
  <c r="CC1168" i="49"/>
  <c r="CC1169" i="49"/>
  <c r="CC1170" i="49"/>
  <c r="CC1171" i="49"/>
  <c r="CC1172" i="49"/>
  <c r="CC1173" i="49"/>
  <c r="CC1174" i="49"/>
  <c r="CC1175" i="49"/>
  <c r="CC1176" i="49"/>
  <c r="CC1177" i="49"/>
  <c r="CC1178" i="49"/>
  <c r="CC1179" i="49"/>
  <c r="CC1180" i="49"/>
  <c r="CC1181" i="49"/>
  <c r="CC1182" i="49"/>
  <c r="CC1183" i="49"/>
  <c r="CC1184" i="49"/>
  <c r="CC1185" i="49"/>
  <c r="CC1186" i="49"/>
  <c r="CC1187" i="49"/>
  <c r="CC1188" i="49"/>
  <c r="CC1189" i="49"/>
  <c r="CC1190" i="49"/>
  <c r="CC1191" i="49"/>
  <c r="CC1192" i="49"/>
  <c r="CC1193" i="49"/>
  <c r="CC1194" i="49"/>
  <c r="CC1195" i="49"/>
  <c r="CC1196" i="49"/>
  <c r="CC1197" i="49"/>
  <c r="CC1198" i="49"/>
  <c r="CC1199" i="49"/>
  <c r="CC1200" i="49"/>
  <c r="CC1201" i="49"/>
  <c r="CC1202" i="49"/>
  <c r="CC1203" i="49"/>
  <c r="CC1204" i="49"/>
  <c r="CC1205" i="49"/>
  <c r="CC1206" i="49"/>
  <c r="CC1207" i="49"/>
  <c r="CC1208" i="49"/>
  <c r="CC1209" i="49"/>
  <c r="CC1210" i="49"/>
  <c r="CC1211" i="49"/>
  <c r="CC1212" i="49"/>
  <c r="CC1213" i="49"/>
  <c r="CC1214" i="49"/>
  <c r="CC1215" i="49"/>
  <c r="CC1216" i="49"/>
  <c r="CC1217" i="49"/>
  <c r="CC1218" i="49"/>
  <c r="CC1219" i="49"/>
  <c r="CC1220" i="49"/>
  <c r="CC1221" i="49"/>
  <c r="CC1222" i="49"/>
  <c r="CC1223" i="49"/>
  <c r="CC1224" i="49"/>
  <c r="CC1225" i="49"/>
  <c r="CC1226" i="49"/>
  <c r="CC1227" i="49"/>
  <c r="CC1228" i="49"/>
  <c r="CC1229" i="49"/>
  <c r="CC1230" i="49"/>
  <c r="CC1231" i="49"/>
  <c r="CC1232" i="49"/>
  <c r="CC1233" i="49"/>
  <c r="CC1234" i="49"/>
  <c r="CC1235" i="49"/>
  <c r="CC1236" i="49"/>
  <c r="CC1237" i="49"/>
  <c r="CC1238" i="49"/>
  <c r="CC1239" i="49"/>
  <c r="CC1240" i="49"/>
  <c r="CC1241" i="49"/>
  <c r="CC1242" i="49"/>
  <c r="CC1243" i="49"/>
  <c r="CC1244" i="49"/>
  <c r="CC1245" i="49"/>
  <c r="CC1246" i="49"/>
  <c r="CC1247" i="49"/>
  <c r="CC1248" i="49"/>
  <c r="CC1249" i="49"/>
  <c r="CC1250" i="49"/>
  <c r="CC1251" i="49"/>
  <c r="CC1252" i="49"/>
  <c r="CC1253" i="49"/>
  <c r="CC1254" i="49"/>
  <c r="CC1255" i="49"/>
  <c r="CC1256" i="49"/>
  <c r="CC1257" i="49"/>
  <c r="CC1258" i="49"/>
  <c r="CC1259" i="49"/>
  <c r="CC1260" i="49"/>
  <c r="CC1261" i="49"/>
  <c r="CC1262" i="49"/>
  <c r="CC1263" i="49"/>
  <c r="CC1264" i="49"/>
  <c r="CC1265" i="49"/>
  <c r="CC1266" i="49"/>
  <c r="CC1267" i="49"/>
  <c r="CC1268" i="49"/>
  <c r="CC1269" i="49"/>
  <c r="CC1270" i="49"/>
  <c r="CC1271" i="49"/>
  <c r="CC1272" i="49"/>
  <c r="CC1273" i="49"/>
  <c r="CC1274" i="49"/>
  <c r="CC1275" i="49"/>
  <c r="CC1276" i="49"/>
  <c r="CC1277" i="49"/>
  <c r="CC1278" i="49"/>
  <c r="CC1279" i="49"/>
  <c r="CC1280" i="49"/>
  <c r="CC1281" i="49"/>
  <c r="CC1282" i="49"/>
  <c r="CC1283" i="49"/>
  <c r="CC1284" i="49"/>
  <c r="CC1285" i="49"/>
  <c r="CC1286" i="49"/>
  <c r="CC1287" i="49"/>
  <c r="CC1288" i="49"/>
  <c r="CC1289" i="49"/>
  <c r="CC1290" i="49"/>
  <c r="CC1291" i="49"/>
  <c r="CC1292" i="49"/>
  <c r="CC1293" i="49"/>
  <c r="CC1294" i="49"/>
  <c r="CC1295" i="49"/>
  <c r="CC1296" i="49"/>
  <c r="CC1297" i="49"/>
  <c r="CC1298" i="49"/>
  <c r="CC1299" i="49"/>
  <c r="CC1300" i="49"/>
  <c r="CC1301" i="49"/>
  <c r="CC1302" i="49"/>
  <c r="CC1303" i="49"/>
  <c r="CC1304" i="49"/>
  <c r="CC1305" i="49"/>
  <c r="CC1306" i="49"/>
  <c r="CC1307" i="49"/>
  <c r="CC1308" i="49"/>
  <c r="CC1309" i="49"/>
  <c r="CC1310" i="49"/>
  <c r="CC1311" i="49"/>
  <c r="CC1312" i="49"/>
  <c r="CC1313" i="49"/>
  <c r="CC1314" i="49"/>
  <c r="CC1315" i="49"/>
  <c r="CC1316" i="49"/>
  <c r="CC1317" i="49"/>
  <c r="CC1318" i="49"/>
  <c r="CC1319" i="49"/>
  <c r="CC1320" i="49"/>
  <c r="CC1321" i="49"/>
  <c r="CC1322" i="49"/>
  <c r="CC1323" i="49"/>
  <c r="CC1324" i="49"/>
  <c r="CC1325" i="49"/>
  <c r="CC1326" i="49"/>
  <c r="CC1327" i="49"/>
  <c r="CC1328" i="49"/>
  <c r="CC1329" i="49"/>
  <c r="CC1330" i="49"/>
  <c r="CC1331" i="49"/>
  <c r="CC1332" i="49"/>
  <c r="CC1333" i="49"/>
  <c r="CC1334" i="49"/>
  <c r="CC1335" i="49"/>
  <c r="CC1336" i="49"/>
  <c r="CC1337" i="49"/>
  <c r="CC1338" i="49"/>
  <c r="CC1339" i="49"/>
  <c r="CC1340" i="49"/>
  <c r="CC1341" i="49"/>
  <c r="CC1342" i="49"/>
  <c r="CC1343" i="49"/>
  <c r="CC1344" i="49"/>
  <c r="CC1345" i="49"/>
  <c r="CC1346" i="49"/>
  <c r="CC1347" i="49"/>
  <c r="CC1348" i="49"/>
  <c r="CC1349" i="49"/>
  <c r="CC1350" i="49"/>
  <c r="CC1351" i="49"/>
  <c r="CC1352" i="49"/>
  <c r="CC1353" i="49"/>
  <c r="CC1354" i="49"/>
  <c r="CC1355" i="49"/>
  <c r="CC1356" i="49"/>
  <c r="CC1357" i="49"/>
  <c r="CC1358" i="49"/>
  <c r="CC1359" i="49"/>
  <c r="CC1360" i="49"/>
  <c r="CC1361" i="49"/>
  <c r="CC1362" i="49"/>
  <c r="CC1363" i="49"/>
  <c r="CC1364" i="49"/>
  <c r="CC1365" i="49"/>
  <c r="CC1366" i="49"/>
  <c r="CC1367" i="49"/>
  <c r="CC1368" i="49"/>
  <c r="CC1369" i="49"/>
  <c r="CC1370" i="49"/>
  <c r="CC1371" i="49"/>
  <c r="CC1372" i="49"/>
  <c r="CC1373" i="49"/>
  <c r="CC1374" i="49"/>
  <c r="CC1375" i="49"/>
  <c r="CC1376" i="49"/>
  <c r="CC1377" i="49"/>
  <c r="CC1378" i="49"/>
  <c r="CC1379" i="49"/>
  <c r="CC1380" i="49"/>
  <c r="CC1381" i="49"/>
  <c r="CC1382" i="49"/>
  <c r="CC1383" i="49"/>
  <c r="CC1384" i="49"/>
  <c r="CC1385" i="49"/>
  <c r="CC1386" i="49"/>
  <c r="CC1387" i="49"/>
  <c r="CC1388" i="49"/>
  <c r="CC1389" i="49"/>
  <c r="CC1390" i="49"/>
  <c r="CC1391" i="49"/>
  <c r="CC1392" i="49"/>
  <c r="CC1393" i="49"/>
  <c r="CC1394" i="49"/>
  <c r="CC1395" i="49"/>
  <c r="CC1396" i="49"/>
  <c r="CC1397" i="49"/>
  <c r="CC1398" i="49"/>
  <c r="CC1399" i="49"/>
  <c r="CC1400" i="49"/>
  <c r="CC1401" i="49"/>
  <c r="CC1402" i="49"/>
  <c r="CC1403" i="49"/>
  <c r="H95" i="54" s="1"/>
  <c r="M95" i="54" s="1"/>
  <c r="CC1404" i="49"/>
  <c r="CC1405" i="49"/>
  <c r="H233" i="54" s="1"/>
  <c r="CC1406" i="49"/>
  <c r="CC1407" i="49"/>
  <c r="CC1408" i="49"/>
  <c r="H209" i="54" s="1"/>
  <c r="CC1409" i="49"/>
  <c r="CC1410" i="49"/>
  <c r="H274" i="54" s="1"/>
  <c r="CC1411" i="49"/>
  <c r="CC1412" i="49"/>
  <c r="H230" i="54" s="1"/>
  <c r="M230" i="54" s="1"/>
  <c r="CC1413" i="49"/>
  <c r="H210" i="54" s="1"/>
  <c r="CC1414" i="49"/>
  <c r="CC1415" i="49"/>
  <c r="CC1416" i="49"/>
  <c r="H251" i="54" s="1"/>
  <c r="M251" i="54" s="1"/>
  <c r="CC1417" i="49"/>
  <c r="H252" i="54" s="1"/>
  <c r="M252" i="54" s="1"/>
  <c r="CC1418" i="49"/>
  <c r="H241" i="54" s="1"/>
  <c r="CC1419" i="49"/>
  <c r="H234" i="54" s="1"/>
  <c r="M234" i="54" s="1"/>
  <c r="CC1420" i="49"/>
  <c r="H100" i="54" s="1"/>
  <c r="P100" i="54" s="1"/>
  <c r="CC1421" i="49"/>
  <c r="CC1422" i="49"/>
  <c r="H99" i="54" s="1"/>
  <c r="M99" i="54" s="1"/>
  <c r="CC1423" i="49"/>
  <c r="CC1424" i="49"/>
  <c r="B2" i="52"/>
  <c r="B3" i="52"/>
  <c r="B4" i="52"/>
  <c r="B5" i="52"/>
  <c r="B6" i="52"/>
  <c r="B7" i="52"/>
  <c r="B8" i="52"/>
  <c r="B9" i="52"/>
  <c r="B10" i="52"/>
  <c r="B11" i="52"/>
  <c r="B12" i="52"/>
  <c r="B13" i="52"/>
  <c r="B14" i="52"/>
  <c r="B15" i="52"/>
  <c r="BP778" i="49"/>
  <c r="F2" i="52"/>
  <c r="F3" i="52"/>
  <c r="F4" i="52"/>
  <c r="F5" i="52"/>
  <c r="F6" i="52"/>
  <c r="F7" i="52"/>
  <c r="F8" i="52"/>
  <c r="F9" i="52"/>
  <c r="F10" i="52"/>
  <c r="F11" i="52"/>
  <c r="F12" i="52"/>
  <c r="F13" i="52"/>
  <c r="F14" i="52"/>
  <c r="F15" i="52"/>
  <c r="E2" i="52"/>
  <c r="E3" i="52"/>
  <c r="E4" i="52"/>
  <c r="E5" i="52"/>
  <c r="E6" i="52"/>
  <c r="E7" i="52"/>
  <c r="E8" i="52"/>
  <c r="E9" i="52"/>
  <c r="E10" i="52"/>
  <c r="E11" i="52"/>
  <c r="E12" i="52"/>
  <c r="E13" i="52"/>
  <c r="E14" i="52"/>
  <c r="E15" i="52"/>
  <c r="D3" i="52"/>
  <c r="D4" i="52"/>
  <c r="D5" i="52"/>
  <c r="D6" i="52"/>
  <c r="D7" i="52"/>
  <c r="D8" i="52"/>
  <c r="D9" i="52"/>
  <c r="D10" i="52"/>
  <c r="D11" i="52"/>
  <c r="D12" i="52"/>
  <c r="D13" i="52"/>
  <c r="D14" i="52"/>
  <c r="D15" i="52"/>
  <c r="D2" i="52"/>
  <c r="C2" i="52"/>
  <c r="C3" i="52"/>
  <c r="C4" i="52"/>
  <c r="C5" i="52"/>
  <c r="C6" i="52"/>
  <c r="C7" i="52"/>
  <c r="C8" i="52"/>
  <c r="C9" i="52"/>
  <c r="C10" i="52"/>
  <c r="C11" i="52"/>
  <c r="C12" i="52"/>
  <c r="C13" i="52"/>
  <c r="C14" i="52"/>
  <c r="C15" i="52"/>
  <c r="S246" i="54" l="1"/>
  <c r="S83" i="54"/>
  <c r="S178" i="54"/>
  <c r="S128" i="54"/>
  <c r="S40" i="54"/>
  <c r="S280" i="54"/>
  <c r="S233" i="54"/>
  <c r="S137" i="54"/>
  <c r="S56" i="54"/>
  <c r="S48" i="54"/>
  <c r="S30" i="54"/>
  <c r="S89" i="54"/>
  <c r="S69" i="54"/>
  <c r="S10" i="54"/>
  <c r="S90" i="54"/>
  <c r="S11" i="54"/>
  <c r="S271" i="54"/>
  <c r="S224" i="54"/>
  <c r="S215" i="54"/>
  <c r="S169" i="54"/>
  <c r="S29" i="54"/>
  <c r="S275" i="54"/>
  <c r="S254" i="54"/>
  <c r="S244" i="54"/>
  <c r="S220" i="54"/>
  <c r="S155" i="54"/>
  <c r="S123" i="54"/>
  <c r="S118" i="54"/>
  <c r="S111" i="54"/>
  <c r="S84" i="54"/>
  <c r="S64" i="54"/>
  <c r="S16" i="54"/>
  <c r="S73" i="54"/>
  <c r="S248" i="54"/>
  <c r="S156" i="54"/>
  <c r="S146" i="54"/>
  <c r="S222" i="54"/>
  <c r="S125" i="54"/>
  <c r="S58" i="54"/>
  <c r="S108" i="54"/>
  <c r="S105" i="54"/>
  <c r="S245" i="54"/>
  <c r="S157" i="54"/>
  <c r="S120" i="54"/>
  <c r="S267" i="54"/>
  <c r="S253" i="54"/>
  <c r="S232" i="54"/>
  <c r="S168" i="54"/>
  <c r="S99" i="54"/>
  <c r="S91" i="54"/>
  <c r="S55" i="54"/>
  <c r="S25" i="54"/>
  <c r="S260" i="54"/>
  <c r="S252" i="54"/>
  <c r="S203" i="54"/>
  <c r="S193" i="54"/>
  <c r="S192" i="54"/>
  <c r="S191" i="54"/>
  <c r="S189" i="54"/>
  <c r="S106" i="54"/>
  <c r="S96" i="54"/>
  <c r="S76" i="54"/>
  <c r="S57" i="54"/>
  <c r="S228" i="54"/>
  <c r="S82" i="54"/>
  <c r="S45" i="54"/>
  <c r="S256" i="54"/>
  <c r="S234" i="54"/>
  <c r="S209" i="54"/>
  <c r="S132" i="54"/>
  <c r="S130" i="54"/>
  <c r="S35" i="54"/>
  <c r="S18" i="54"/>
  <c r="S285" i="54"/>
  <c r="S258" i="54"/>
  <c r="S239" i="54"/>
  <c r="S174" i="54"/>
  <c r="S173" i="54"/>
  <c r="S172" i="54"/>
  <c r="S170" i="54"/>
  <c r="S152" i="54"/>
  <c r="S151" i="54"/>
  <c r="S144" i="54"/>
  <c r="S103" i="54"/>
  <c r="S86" i="54"/>
  <c r="S51" i="54"/>
  <c r="AG289" i="54"/>
  <c r="M249" i="54"/>
  <c r="M121" i="54"/>
  <c r="S255" i="54"/>
  <c r="S229" i="54"/>
  <c r="S225" i="54"/>
  <c r="S223" i="54"/>
  <c r="S221" i="54"/>
  <c r="S185" i="54"/>
  <c r="S183" i="54"/>
  <c r="S180" i="54"/>
  <c r="S179" i="54"/>
  <c r="S176" i="54"/>
  <c r="S104" i="54"/>
  <c r="S95" i="54"/>
  <c r="S92" i="54"/>
  <c r="S88" i="54"/>
  <c r="S85" i="54"/>
  <c r="S59" i="54"/>
  <c r="S31" i="54"/>
  <c r="S12" i="54"/>
  <c r="S287" i="54"/>
  <c r="S277" i="54"/>
  <c r="S257" i="54"/>
  <c r="S247" i="54"/>
  <c r="S231" i="54"/>
  <c r="S208" i="54"/>
  <c r="S206" i="54"/>
  <c r="S195" i="54"/>
  <c r="S194" i="54"/>
  <c r="S162" i="54"/>
  <c r="S158" i="54"/>
  <c r="S138" i="54"/>
  <c r="S127" i="54"/>
  <c r="S126" i="54"/>
  <c r="S124" i="54"/>
  <c r="S119" i="54"/>
  <c r="S115" i="54"/>
  <c r="S107" i="54"/>
  <c r="S67" i="54"/>
  <c r="S66" i="54"/>
  <c r="S65" i="54"/>
  <c r="S63" i="54"/>
  <c r="S62" i="54"/>
  <c r="S259" i="54"/>
  <c r="S250" i="54"/>
  <c r="S235" i="54"/>
  <c r="S167" i="54"/>
  <c r="S165" i="54"/>
  <c r="S135" i="54"/>
  <c r="S131" i="54"/>
  <c r="S98" i="54"/>
  <c r="S68" i="54"/>
  <c r="S54" i="54"/>
  <c r="S53" i="54"/>
  <c r="S52" i="54"/>
  <c r="S50" i="54"/>
  <c r="S47" i="54"/>
  <c r="S46" i="54"/>
  <c r="S44" i="54"/>
  <c r="S43" i="54"/>
  <c r="S26" i="54"/>
  <c r="S7" i="54"/>
  <c r="S251" i="54"/>
  <c r="S238" i="54"/>
  <c r="S236" i="54"/>
  <c r="S197" i="54"/>
  <c r="S150" i="54"/>
  <c r="S147" i="54"/>
  <c r="S110" i="54"/>
  <c r="M9" i="54"/>
  <c r="M97" i="54"/>
  <c r="M81" i="54"/>
  <c r="M73" i="54"/>
  <c r="S282" i="54"/>
  <c r="S216" i="54"/>
  <c r="S214" i="54"/>
  <c r="S102" i="54"/>
  <c r="S101" i="54"/>
  <c r="M169" i="54"/>
  <c r="M233" i="54"/>
  <c r="M41" i="54"/>
  <c r="S79" i="54"/>
  <c r="AF289" i="54"/>
  <c r="M284" i="54"/>
  <c r="M120" i="54"/>
  <c r="M160" i="54"/>
  <c r="M40" i="54"/>
  <c r="M184" i="54"/>
  <c r="M248" i="54"/>
  <c r="P32" i="54"/>
  <c r="M204" i="54"/>
  <c r="M272" i="54"/>
  <c r="P280" i="54"/>
  <c r="P54" i="54"/>
  <c r="P20" i="54"/>
  <c r="P128" i="54"/>
  <c r="P58" i="54"/>
  <c r="H278" i="54"/>
  <c r="P278" i="54" s="1"/>
  <c r="M225" i="54"/>
  <c r="H112" i="54"/>
  <c r="M112" i="54" s="1"/>
  <c r="H236" i="54"/>
  <c r="M236" i="54" s="1"/>
  <c r="H229" i="54"/>
  <c r="P229" i="54" s="1"/>
  <c r="H147" i="54"/>
  <c r="M147" i="54" s="1"/>
  <c r="P72" i="54"/>
  <c r="P26" i="54"/>
  <c r="H123" i="54"/>
  <c r="M123" i="54" s="1"/>
  <c r="H69" i="54"/>
  <c r="P69" i="54" s="1"/>
  <c r="H49" i="54"/>
  <c r="M49" i="54" s="1"/>
  <c r="H127" i="54"/>
  <c r="M127" i="54" s="1"/>
  <c r="H149" i="54"/>
  <c r="M149" i="54" s="1"/>
  <c r="H138" i="54"/>
  <c r="M138" i="54" s="1"/>
  <c r="H215" i="54"/>
  <c r="M215" i="54" s="1"/>
  <c r="H8" i="54"/>
  <c r="M8" i="54" s="1"/>
  <c r="M201" i="54"/>
  <c r="H82" i="54"/>
  <c r="M82" i="54" s="1"/>
  <c r="M222" i="54"/>
  <c r="H131" i="54"/>
  <c r="P131" i="54" s="1"/>
  <c r="M247" i="54"/>
  <c r="H174" i="54"/>
  <c r="M174" i="54" s="1"/>
  <c r="M46" i="54"/>
  <c r="H212" i="54"/>
  <c r="M212" i="54" s="1"/>
  <c r="H10" i="54"/>
  <c r="M10" i="54" s="1"/>
  <c r="H144" i="54"/>
  <c r="M144" i="54" s="1"/>
  <c r="M68" i="54"/>
  <c r="H266" i="54"/>
  <c r="M266" i="54" s="1"/>
  <c r="H171" i="54"/>
  <c r="M171" i="54" s="1"/>
  <c r="H145" i="54"/>
  <c r="M145" i="54" s="1"/>
  <c r="P67" i="54"/>
  <c r="H129" i="54"/>
  <c r="M129" i="54" s="1"/>
  <c r="H78" i="54"/>
  <c r="M78" i="54" s="1"/>
  <c r="H244" i="54"/>
  <c r="M244" i="54" s="1"/>
  <c r="H11" i="54"/>
  <c r="M11" i="54" s="1"/>
  <c r="H228" i="54"/>
  <c r="M228" i="54" s="1"/>
  <c r="M153" i="54"/>
  <c r="H115" i="54"/>
  <c r="M115" i="54" s="1"/>
  <c r="M180" i="54"/>
  <c r="M25" i="54"/>
  <c r="M199" i="54"/>
  <c r="M176" i="54"/>
  <c r="M242" i="54"/>
  <c r="M188" i="54"/>
  <c r="M197" i="54"/>
  <c r="M19" i="54"/>
  <c r="M288" i="54"/>
  <c r="M263" i="54"/>
  <c r="M114" i="54"/>
  <c r="M152" i="54"/>
  <c r="M241" i="54"/>
  <c r="M62" i="54"/>
  <c r="M132" i="54"/>
  <c r="M287" i="54"/>
  <c r="M178" i="54"/>
  <c r="M219" i="54"/>
  <c r="P63" i="54"/>
  <c r="M151" i="54"/>
  <c r="P60" i="54"/>
  <c r="P50" i="54"/>
  <c r="P24" i="54"/>
  <c r="M218" i="54"/>
  <c r="M48" i="54"/>
  <c r="M12" i="54"/>
  <c r="M125" i="54"/>
  <c r="M61" i="54"/>
  <c r="M158" i="54"/>
  <c r="M256" i="54"/>
  <c r="M59" i="54"/>
  <c r="M86" i="54"/>
  <c r="M47" i="54"/>
  <c r="M87" i="54"/>
  <c r="M224" i="54"/>
  <c r="P109" i="54"/>
  <c r="M142" i="54"/>
  <c r="M175" i="54"/>
  <c r="M220" i="54"/>
  <c r="M93" i="54"/>
  <c r="P30" i="54"/>
  <c r="P22" i="54"/>
  <c r="M216" i="54"/>
  <c r="M137" i="54"/>
  <c r="M23" i="54"/>
  <c r="M177" i="54"/>
  <c r="M173" i="54"/>
  <c r="M157" i="54"/>
  <c r="M265" i="54"/>
  <c r="M84" i="54"/>
  <c r="M136" i="54"/>
  <c r="M42" i="54"/>
  <c r="N74" i="54"/>
  <c r="Y74" i="54" s="1"/>
  <c r="P90" i="54"/>
  <c r="M203" i="54"/>
  <c r="M269" i="54"/>
  <c r="M15" i="54"/>
  <c r="M245" i="54"/>
  <c r="M43" i="54"/>
  <c r="M193" i="54"/>
  <c r="M70" i="54"/>
  <c r="M91" i="54"/>
  <c r="M107" i="54"/>
  <c r="M210" i="54"/>
  <c r="P39" i="54"/>
  <c r="M281" i="54"/>
  <c r="M258" i="54"/>
  <c r="M239" i="54"/>
  <c r="M282" i="54"/>
  <c r="M38" i="54"/>
  <c r="M14" i="54"/>
  <c r="M27" i="54"/>
  <c r="M65" i="54"/>
  <c r="M274" i="54"/>
  <c r="M283" i="54"/>
  <c r="M37" i="54"/>
  <c r="M187" i="54"/>
  <c r="M198" i="54"/>
  <c r="N85" i="54"/>
  <c r="Y85" i="54" s="1"/>
  <c r="M66" i="54"/>
  <c r="M135" i="54"/>
  <c r="M285" i="54"/>
  <c r="M192" i="54"/>
  <c r="M106" i="54"/>
  <c r="P209" i="54"/>
  <c r="P194" i="54"/>
  <c r="M267" i="54"/>
  <c r="M113" i="54"/>
  <c r="P18" i="54"/>
  <c r="M88" i="54"/>
  <c r="P102" i="54"/>
  <c r="M118" i="54"/>
  <c r="P143" i="54"/>
  <c r="M103" i="54"/>
  <c r="O156" i="54"/>
  <c r="O85" i="54"/>
  <c r="O251" i="54"/>
  <c r="O160" i="54"/>
  <c r="N92" i="54"/>
  <c r="Y92" i="54" s="1"/>
  <c r="O173" i="54"/>
  <c r="P28" i="54"/>
  <c r="M240" i="54"/>
  <c r="O45" i="54"/>
  <c r="M260" i="54"/>
  <c r="M179" i="54"/>
  <c r="N52" i="54"/>
  <c r="Y52" i="54" s="1"/>
  <c r="H211" i="54"/>
  <c r="P211" i="54" s="1"/>
  <c r="O31" i="54"/>
  <c r="O21" i="54"/>
  <c r="O15" i="54"/>
  <c r="O19" i="54"/>
  <c r="H223" i="54"/>
  <c r="M223" i="54" s="1"/>
  <c r="O214" i="54"/>
  <c r="O168" i="54"/>
  <c r="H200" i="54"/>
  <c r="M200" i="54" s="1"/>
  <c r="M36" i="54"/>
  <c r="M26" i="54"/>
  <c r="M16" i="54"/>
  <c r="O182" i="54"/>
  <c r="M85" i="54"/>
  <c r="O161" i="54"/>
  <c r="M194" i="54"/>
  <c r="M74" i="54"/>
  <c r="M54" i="54"/>
  <c r="M34" i="54"/>
  <c r="M24" i="54"/>
  <c r="M143" i="54"/>
  <c r="M63" i="54"/>
  <c r="O162" i="54"/>
  <c r="O99" i="54"/>
  <c r="O81" i="54"/>
  <c r="O52" i="54"/>
  <c r="M102" i="54"/>
  <c r="M92" i="54"/>
  <c r="M72" i="54"/>
  <c r="M52" i="54"/>
  <c r="M32" i="54"/>
  <c r="M22" i="54"/>
  <c r="O167" i="54"/>
  <c r="O152" i="54"/>
  <c r="O91" i="54"/>
  <c r="M131" i="54"/>
  <c r="M280" i="54"/>
  <c r="M100" i="54"/>
  <c r="M90" i="54"/>
  <c r="M60" i="54"/>
  <c r="M50" i="54"/>
  <c r="M30" i="54"/>
  <c r="M20" i="54"/>
  <c r="O175" i="54"/>
  <c r="O65" i="54"/>
  <c r="O40" i="54"/>
  <c r="O33" i="54"/>
  <c r="O23" i="54"/>
  <c r="M209" i="54"/>
  <c r="M109" i="54"/>
  <c r="M39" i="54"/>
  <c r="H257" i="54"/>
  <c r="M257" i="54" s="1"/>
  <c r="O232" i="54"/>
  <c r="H227" i="54"/>
  <c r="M227" i="54" s="1"/>
  <c r="O119" i="54"/>
  <c r="M128" i="54"/>
  <c r="M58" i="54"/>
  <c r="M28" i="54"/>
  <c r="M18" i="54"/>
  <c r="O129" i="54"/>
  <c r="O71" i="54"/>
  <c r="M67" i="54"/>
  <c r="S87" i="54"/>
  <c r="S219" i="54"/>
  <c r="O183" i="54"/>
  <c r="O178" i="54"/>
  <c r="S159" i="54"/>
  <c r="O131" i="54"/>
  <c r="O124" i="54"/>
  <c r="S109" i="54"/>
  <c r="S97" i="54"/>
  <c r="S93" i="54"/>
  <c r="S36" i="54"/>
  <c r="O17" i="54"/>
  <c r="S153" i="54"/>
  <c r="O149" i="54"/>
  <c r="S145" i="54"/>
  <c r="N139" i="54"/>
  <c r="Y139" i="54" s="1"/>
  <c r="O96" i="54"/>
  <c r="O80" i="54"/>
  <c r="S72" i="54"/>
  <c r="S49" i="54"/>
  <c r="O47" i="54"/>
  <c r="O35" i="54"/>
  <c r="S33" i="54"/>
  <c r="O25" i="54"/>
  <c r="S23" i="54"/>
  <c r="S15" i="54"/>
  <c r="O218" i="54"/>
  <c r="O184" i="54"/>
  <c r="O108" i="54"/>
  <c r="O104" i="54"/>
  <c r="O86" i="54"/>
  <c r="S78" i="54"/>
  <c r="O22" i="54"/>
  <c r="S283" i="54"/>
  <c r="AH289" i="54"/>
  <c r="S288" i="54"/>
  <c r="S265" i="54"/>
  <c r="S261" i="54"/>
  <c r="S210" i="54"/>
  <c r="S205" i="54"/>
  <c r="O190" i="54"/>
  <c r="S181" i="54"/>
  <c r="S154" i="54"/>
  <c r="O144" i="54"/>
  <c r="S141" i="54"/>
  <c r="S94" i="54"/>
  <c r="O92" i="54"/>
  <c r="O29" i="54"/>
  <c r="S27" i="54"/>
  <c r="O14" i="54"/>
  <c r="S8" i="54"/>
  <c r="S284" i="54"/>
  <c r="O93" i="54"/>
  <c r="S75" i="54"/>
  <c r="S41" i="54"/>
  <c r="S34" i="54"/>
  <c r="S24" i="54"/>
  <c r="O7" i="54"/>
  <c r="N203" i="54"/>
  <c r="Y203" i="54" s="1"/>
  <c r="N192" i="54"/>
  <c r="Y192" i="54" s="1"/>
  <c r="O288" i="54"/>
  <c r="N248" i="54"/>
  <c r="Y248" i="54" s="1"/>
  <c r="S281" i="54"/>
  <c r="S269" i="54"/>
  <c r="O246" i="54"/>
  <c r="S243" i="54"/>
  <c r="S240" i="54"/>
  <c r="O238" i="54"/>
  <c r="S211" i="54"/>
  <c r="S207" i="54"/>
  <c r="O187" i="54"/>
  <c r="S182" i="54"/>
  <c r="O180" i="54"/>
  <c r="S161" i="54"/>
  <c r="O153" i="54"/>
  <c r="O145" i="54"/>
  <c r="O98" i="54"/>
  <c r="S70" i="54"/>
  <c r="S60" i="54"/>
  <c r="O44" i="54"/>
  <c r="S230" i="54"/>
  <c r="S217" i="54"/>
  <c r="S163" i="54"/>
  <c r="S142" i="54"/>
  <c r="S38" i="54"/>
  <c r="O37" i="54"/>
  <c r="S28" i="54"/>
  <c r="S17" i="54"/>
  <c r="S9" i="54"/>
  <c r="O202" i="54"/>
  <c r="S139" i="54"/>
  <c r="O95" i="54"/>
  <c r="O27" i="54"/>
  <c r="O280" i="54"/>
  <c r="S241" i="54"/>
  <c r="S237" i="54"/>
  <c r="O228" i="54"/>
  <c r="S218" i="54"/>
  <c r="O216" i="54"/>
  <c r="S212" i="54"/>
  <c r="O211" i="54"/>
  <c r="S199" i="54"/>
  <c r="O198" i="54"/>
  <c r="O188" i="54"/>
  <c r="S149" i="54"/>
  <c r="S143" i="54"/>
  <c r="S133" i="54"/>
  <c r="S100" i="54"/>
  <c r="O84" i="54"/>
  <c r="S80" i="54"/>
  <c r="S71" i="54"/>
  <c r="S61" i="54"/>
  <c r="S42" i="54"/>
  <c r="S39" i="54"/>
  <c r="S32" i="54"/>
  <c r="O24" i="54"/>
  <c r="S22" i="54"/>
  <c r="S13" i="54"/>
  <c r="P262" i="54"/>
  <c r="P272" i="54"/>
  <c r="P206" i="54"/>
  <c r="P197" i="54"/>
  <c r="P136" i="54"/>
  <c r="P186" i="54"/>
  <c r="N275" i="54"/>
  <c r="Y275" i="54" s="1"/>
  <c r="P191" i="54"/>
  <c r="P225" i="54"/>
  <c r="P201" i="54"/>
  <c r="P285" i="54"/>
  <c r="P190" i="54"/>
  <c r="P220" i="54"/>
  <c r="P279" i="54"/>
  <c r="P242" i="54"/>
  <c r="P142" i="54"/>
  <c r="H202" i="54"/>
  <c r="P77" i="54"/>
  <c r="N240" i="54"/>
  <c r="Y240" i="54" s="1"/>
  <c r="P62" i="54"/>
  <c r="P75" i="54"/>
  <c r="P275" i="54"/>
  <c r="P140" i="54"/>
  <c r="P76" i="54"/>
  <c r="O284" i="54"/>
  <c r="N283" i="54"/>
  <c r="Y283" i="54" s="1"/>
  <c r="O283" i="54"/>
  <c r="P263" i="54"/>
  <c r="O204" i="54"/>
  <c r="O136" i="54"/>
  <c r="P241" i="54"/>
  <c r="P187" i="54"/>
  <c r="N267" i="54"/>
  <c r="Y267" i="54" s="1"/>
  <c r="N179" i="54"/>
  <c r="Y179" i="54" s="1"/>
  <c r="P129" i="54"/>
  <c r="O287" i="54"/>
  <c r="P274" i="54"/>
  <c r="N260" i="54"/>
  <c r="Y260" i="54" s="1"/>
  <c r="H232" i="54"/>
  <c r="P232" i="54" s="1"/>
  <c r="P270" i="54"/>
  <c r="P31" i="54"/>
  <c r="H189" i="54"/>
  <c r="M189" i="54" s="1"/>
  <c r="P12" i="54"/>
  <c r="N12" i="54"/>
  <c r="Y12" i="54" s="1"/>
  <c r="P97" i="54"/>
  <c r="H80" i="54"/>
  <c r="M80" i="54" s="1"/>
  <c r="H168" i="54"/>
  <c r="H134" i="54"/>
  <c r="M134" i="54" s="1"/>
  <c r="H64" i="54"/>
  <c r="P64" i="54" s="1"/>
  <c r="H150" i="54"/>
  <c r="H264" i="54"/>
  <c r="M264" i="54" s="1"/>
  <c r="N288" i="54"/>
  <c r="Y288" i="54" s="1"/>
  <c r="P161" i="54"/>
  <c r="P219" i="54"/>
  <c r="P207" i="54"/>
  <c r="H238" i="54"/>
  <c r="M238" i="54" s="1"/>
  <c r="P106" i="54"/>
  <c r="H56" i="54"/>
  <c r="P29" i="54"/>
  <c r="P27" i="54"/>
  <c r="H246" i="54"/>
  <c r="M246" i="54" s="1"/>
  <c r="H217" i="54"/>
  <c r="H83" i="54"/>
  <c r="P245" i="54"/>
  <c r="H261" i="54"/>
  <c r="M261" i="54" s="1"/>
  <c r="H71" i="54"/>
  <c r="N71" i="54" s="1"/>
  <c r="Y71" i="54" s="1"/>
  <c r="H156" i="54"/>
  <c r="H237" i="54"/>
  <c r="M237" i="54" s="1"/>
  <c r="H96" i="54"/>
  <c r="P96" i="54" s="1"/>
  <c r="H286" i="54"/>
  <c r="M286" i="54" s="1"/>
  <c r="H268" i="54"/>
  <c r="M268" i="54" s="1"/>
  <c r="H208" i="54"/>
  <c r="P111" i="54"/>
  <c r="P25" i="54"/>
  <c r="P288" i="54"/>
  <c r="N204" i="54"/>
  <c r="Y204" i="54" s="1"/>
  <c r="P204" i="54"/>
  <c r="H108" i="54"/>
  <c r="P108" i="54" s="1"/>
  <c r="N119" i="54"/>
  <c r="Y119" i="54" s="1"/>
  <c r="P119" i="54"/>
  <c r="N160" i="54"/>
  <c r="Y160" i="54" s="1"/>
  <c r="P160" i="54"/>
  <c r="H253" i="54"/>
  <c r="P176" i="54"/>
  <c r="N271" i="54"/>
  <c r="Y271" i="54" s="1"/>
  <c r="H255" i="54"/>
  <c r="M255" i="54" s="1"/>
  <c r="H13" i="54"/>
  <c r="M13" i="54" s="1"/>
  <c r="H181" i="54"/>
  <c r="H104" i="54"/>
  <c r="P104" i="54" s="1"/>
  <c r="H17" i="54"/>
  <c r="M17" i="54" s="1"/>
  <c r="H57" i="54"/>
  <c r="M57" i="54" s="1"/>
  <c r="P121" i="54"/>
  <c r="P43" i="54"/>
  <c r="H154" i="54"/>
  <c r="M154" i="54" s="1"/>
  <c r="H89" i="54"/>
  <c r="P33" i="54"/>
  <c r="H162" i="54"/>
  <c r="M162" i="54" s="1"/>
  <c r="H205" i="54"/>
  <c r="P205" i="54" s="1"/>
  <c r="N125" i="54"/>
  <c r="Y125" i="54" s="1"/>
  <c r="P88" i="54"/>
  <c r="N279" i="54"/>
  <c r="Y279" i="54" s="1"/>
  <c r="N251" i="54"/>
  <c r="Y251" i="54" s="1"/>
  <c r="H185" i="54"/>
  <c r="M185" i="54" s="1"/>
  <c r="H172" i="54"/>
  <c r="M172" i="54" s="1"/>
  <c r="H159" i="54"/>
  <c r="M159" i="54" s="1"/>
  <c r="H79" i="54"/>
  <c r="H44" i="54"/>
  <c r="M44" i="54" s="1"/>
  <c r="H276" i="54"/>
  <c r="M276" i="54" s="1"/>
  <c r="P273" i="54"/>
  <c r="O255" i="54"/>
  <c r="N245" i="54"/>
  <c r="Y245" i="54" s="1"/>
  <c r="O233" i="54"/>
  <c r="P199" i="54"/>
  <c r="P198" i="54"/>
  <c r="P196" i="54"/>
  <c r="P195" i="54"/>
  <c r="N194" i="54"/>
  <c r="Y194" i="54" s="1"/>
  <c r="H167" i="54"/>
  <c r="M167" i="54" s="1"/>
  <c r="P116" i="54"/>
  <c r="O106" i="54"/>
  <c r="P42" i="54"/>
  <c r="O203" i="54"/>
  <c r="O191" i="54"/>
  <c r="O138" i="54"/>
  <c r="O135" i="54"/>
  <c r="N126" i="54"/>
  <c r="Y126" i="54" s="1"/>
  <c r="H110" i="54"/>
  <c r="M110" i="54" s="1"/>
  <c r="H122" i="54"/>
  <c r="P117" i="54"/>
  <c r="N116" i="54"/>
  <c r="Y116" i="54" s="1"/>
  <c r="N93" i="54"/>
  <c r="Y93" i="54" s="1"/>
  <c r="N285" i="54"/>
  <c r="Y285" i="54" s="1"/>
  <c r="P283" i="54"/>
  <c r="P282" i="54"/>
  <c r="P281" i="54"/>
  <c r="P265" i="54"/>
  <c r="N259" i="54"/>
  <c r="Y259" i="54" s="1"/>
  <c r="O257" i="54"/>
  <c r="N254" i="54"/>
  <c r="Y254" i="54" s="1"/>
  <c r="O254" i="54"/>
  <c r="O252" i="54"/>
  <c r="P222" i="54"/>
  <c r="O163" i="54"/>
  <c r="N163" i="54"/>
  <c r="Y163" i="54" s="1"/>
  <c r="O151" i="54"/>
  <c r="O258" i="54"/>
  <c r="O249" i="54"/>
  <c r="N222" i="54"/>
  <c r="Y222" i="54" s="1"/>
  <c r="O134" i="54"/>
  <c r="O118" i="54"/>
  <c r="N102" i="54"/>
  <c r="Y102" i="54" s="1"/>
  <c r="O90" i="54"/>
  <c r="N250" i="54"/>
  <c r="Y250" i="54" s="1"/>
  <c r="O223" i="54"/>
  <c r="H221" i="54"/>
  <c r="O220" i="54"/>
  <c r="O169" i="54"/>
  <c r="N148" i="54"/>
  <c r="Y148" i="54" s="1"/>
  <c r="P103" i="54"/>
  <c r="H45" i="54"/>
  <c r="N249" i="54"/>
  <c r="Y249" i="54" s="1"/>
  <c r="P239" i="54"/>
  <c r="N220" i="54"/>
  <c r="Y220" i="54" s="1"/>
  <c r="N218" i="54"/>
  <c r="Y218" i="54" s="1"/>
  <c r="O185" i="54"/>
  <c r="O147" i="54"/>
  <c r="P139" i="54"/>
  <c r="O128" i="54"/>
  <c r="O126" i="54"/>
  <c r="P107" i="54"/>
  <c r="P277" i="54"/>
  <c r="O248" i="54"/>
  <c r="O244" i="54"/>
  <c r="H243" i="54"/>
  <c r="M243" i="54" s="1"/>
  <c r="O241" i="54"/>
  <c r="P240" i="54"/>
  <c r="P234" i="54"/>
  <c r="P213" i="54"/>
  <c r="O157" i="54"/>
  <c r="H133" i="54"/>
  <c r="M133" i="54" s="1"/>
  <c r="N105" i="54"/>
  <c r="Y105" i="54" s="1"/>
  <c r="P41" i="54"/>
  <c r="P35" i="54"/>
  <c r="P10" i="54"/>
  <c r="P47" i="54"/>
  <c r="N47" i="54"/>
  <c r="Y47" i="54" s="1"/>
  <c r="P87" i="54"/>
  <c r="N247" i="54"/>
  <c r="Y247" i="54" s="1"/>
  <c r="O240" i="54"/>
  <c r="O189" i="54"/>
  <c r="P182" i="54"/>
  <c r="P141" i="54"/>
  <c r="H130" i="54"/>
  <c r="M130" i="54" s="1"/>
  <c r="N258" i="54"/>
  <c r="Y258" i="54" s="1"/>
  <c r="O206" i="54"/>
  <c r="O205" i="54"/>
  <c r="N173" i="54"/>
  <c r="Y173" i="54" s="1"/>
  <c r="H155" i="54"/>
  <c r="M155" i="54" s="1"/>
  <c r="P105" i="54"/>
  <c r="O103" i="54"/>
  <c r="P98" i="54"/>
  <c r="N88" i="54"/>
  <c r="Y88" i="54" s="1"/>
  <c r="N70" i="54"/>
  <c r="Y70" i="54" s="1"/>
  <c r="O51" i="54"/>
  <c r="O43" i="54"/>
  <c r="O41" i="54"/>
  <c r="N9" i="54"/>
  <c r="Y9" i="54" s="1"/>
  <c r="O8" i="54"/>
  <c r="P95" i="54"/>
  <c r="P94" i="54"/>
  <c r="N87" i="54"/>
  <c r="Y87" i="54" s="1"/>
  <c r="O68" i="54"/>
  <c r="N67" i="54"/>
  <c r="Y67" i="54" s="1"/>
  <c r="O36" i="54"/>
  <c r="O10" i="54"/>
  <c r="O83" i="54"/>
  <c r="O82" i="54"/>
  <c r="O79" i="54"/>
  <c r="O66" i="54"/>
  <c r="O12" i="54"/>
  <c r="N98" i="54"/>
  <c r="Y98" i="54" s="1"/>
  <c r="O63" i="54"/>
  <c r="O62" i="54"/>
  <c r="N37" i="54"/>
  <c r="Y37" i="54" s="1"/>
  <c r="N97" i="54"/>
  <c r="Y97" i="54" s="1"/>
  <c r="N95" i="54"/>
  <c r="Y95" i="54" s="1"/>
  <c r="O46" i="54"/>
  <c r="P38" i="54"/>
  <c r="N216" i="54"/>
  <c r="Y216" i="54" s="1"/>
  <c r="N184" i="54"/>
  <c r="Y184" i="54" s="1"/>
  <c r="O179" i="54"/>
  <c r="P177" i="54"/>
  <c r="P166" i="54"/>
  <c r="O150" i="54"/>
  <c r="P114" i="54"/>
  <c r="P113" i="54"/>
  <c r="P61" i="54"/>
  <c r="P59" i="54"/>
  <c r="P55" i="54"/>
  <c r="N39" i="54"/>
  <c r="Y39" i="54" s="1"/>
  <c r="N24" i="54"/>
  <c r="Y24" i="54" s="1"/>
  <c r="N22" i="54"/>
  <c r="Y22" i="54" s="1"/>
  <c r="N20" i="54"/>
  <c r="Y20" i="54" s="1"/>
  <c r="P40" i="54"/>
  <c r="N34" i="54"/>
  <c r="Y34" i="54" s="1"/>
  <c r="N32" i="54"/>
  <c r="Y32" i="54" s="1"/>
  <c r="N30" i="54"/>
  <c r="Y30" i="54" s="1"/>
  <c r="N28" i="54"/>
  <c r="Y28" i="54" s="1"/>
  <c r="N26" i="54"/>
  <c r="Y26" i="54" s="1"/>
  <c r="N18" i="54"/>
  <c r="Y18" i="54" s="1"/>
  <c r="O285" i="54"/>
  <c r="O282" i="54"/>
  <c r="N281" i="54"/>
  <c r="Y281" i="54" s="1"/>
  <c r="P269" i="54"/>
  <c r="N239" i="54"/>
  <c r="Y239" i="54" s="1"/>
  <c r="O193" i="54"/>
  <c r="O192" i="54"/>
  <c r="O158" i="54"/>
  <c r="O155" i="54"/>
  <c r="P148" i="54"/>
  <c r="O140" i="54"/>
  <c r="O133" i="54"/>
  <c r="O130" i="54"/>
  <c r="O77" i="54"/>
  <c r="N76" i="54"/>
  <c r="Y76" i="54" s="1"/>
  <c r="O75" i="54"/>
  <c r="O72" i="54"/>
  <c r="P70" i="54"/>
  <c r="N62" i="54"/>
  <c r="Y62" i="54" s="1"/>
  <c r="N43" i="54"/>
  <c r="Y43" i="54" s="1"/>
  <c r="O38" i="54"/>
  <c r="N16" i="54"/>
  <c r="Y16" i="54" s="1"/>
  <c r="N14" i="54"/>
  <c r="Y14" i="54" s="1"/>
  <c r="O101" i="54"/>
  <c r="N90" i="54"/>
  <c r="Y90" i="54" s="1"/>
  <c r="O74" i="54"/>
  <c r="O70" i="54"/>
  <c r="P68" i="54"/>
  <c r="O61" i="54"/>
  <c r="N60" i="54"/>
  <c r="Y60" i="54" s="1"/>
  <c r="O59" i="54"/>
  <c r="N58" i="54"/>
  <c r="Y58" i="54" s="1"/>
  <c r="O57" i="54"/>
  <c r="O55" i="54"/>
  <c r="N54" i="54"/>
  <c r="Y54" i="54" s="1"/>
  <c r="O39" i="54"/>
  <c r="O123" i="54"/>
  <c r="N121" i="54"/>
  <c r="Y121" i="54" s="1"/>
  <c r="N263" i="54"/>
  <c r="Y263" i="54" s="1"/>
  <c r="O227" i="54"/>
  <c r="N262" i="54"/>
  <c r="Y262" i="54" s="1"/>
  <c r="O262" i="54"/>
  <c r="P259" i="54"/>
  <c r="P249" i="54"/>
  <c r="O239" i="54"/>
  <c r="O237" i="54"/>
  <c r="P226" i="54"/>
  <c r="P252" i="54"/>
  <c r="O250" i="54"/>
  <c r="O226" i="54"/>
  <c r="N226" i="54"/>
  <c r="Y226" i="54" s="1"/>
  <c r="N225" i="54"/>
  <c r="Y225" i="54" s="1"/>
  <c r="O225" i="54"/>
  <c r="N214" i="54"/>
  <c r="Y214" i="54" s="1"/>
  <c r="P214" i="54"/>
  <c r="N284" i="54"/>
  <c r="Y284" i="54" s="1"/>
  <c r="O278" i="54"/>
  <c r="N274" i="54"/>
  <c r="Y274" i="54" s="1"/>
  <c r="O274" i="54"/>
  <c r="N270" i="54"/>
  <c r="Y270" i="54" s="1"/>
  <c r="O270" i="54"/>
  <c r="O266" i="54"/>
  <c r="O260" i="54"/>
  <c r="O279" i="54"/>
  <c r="S278" i="54"/>
  <c r="O275" i="54"/>
  <c r="S274" i="54"/>
  <c r="O271" i="54"/>
  <c r="S270" i="54"/>
  <c r="O267" i="54"/>
  <c r="S266" i="54"/>
  <c r="O263" i="54"/>
  <c r="S262" i="54"/>
  <c r="O253" i="54"/>
  <c r="P247" i="54"/>
  <c r="O245" i="54"/>
  <c r="N233" i="54"/>
  <c r="Y233" i="54" s="1"/>
  <c r="S227" i="54"/>
  <c r="O222" i="54"/>
  <c r="O215" i="54"/>
  <c r="S279" i="54"/>
  <c r="P287" i="54"/>
  <c r="N277" i="54"/>
  <c r="Y277" i="54" s="1"/>
  <c r="N273" i="54"/>
  <c r="Y273" i="54" s="1"/>
  <c r="N269" i="54"/>
  <c r="Y269" i="54" s="1"/>
  <c r="N265" i="54"/>
  <c r="Y265" i="54" s="1"/>
  <c r="P258" i="54"/>
  <c r="O256" i="54"/>
  <c r="P248" i="54"/>
  <c r="O247" i="54"/>
  <c r="O234" i="54"/>
  <c r="N224" i="54"/>
  <c r="Y224" i="54" s="1"/>
  <c r="O224" i="54"/>
  <c r="N209" i="54"/>
  <c r="Y209" i="54" s="1"/>
  <c r="O209" i="54"/>
  <c r="O261" i="54"/>
  <c r="O259" i="54"/>
  <c r="P251" i="54"/>
  <c r="N199" i="54"/>
  <c r="Y199" i="54" s="1"/>
  <c r="O199" i="54"/>
  <c r="O281" i="54"/>
  <c r="N287" i="54"/>
  <c r="Y287" i="54" s="1"/>
  <c r="P284" i="54"/>
  <c r="O276" i="54"/>
  <c r="N272" i="54"/>
  <c r="Y272" i="54" s="1"/>
  <c r="O272" i="54"/>
  <c r="O268" i="54"/>
  <c r="O264" i="54"/>
  <c r="N256" i="54"/>
  <c r="Y256" i="54" s="1"/>
  <c r="P254" i="54"/>
  <c r="N242" i="54"/>
  <c r="Y242" i="54" s="1"/>
  <c r="O242" i="54"/>
  <c r="O236" i="54"/>
  <c r="N230" i="54"/>
  <c r="Y230" i="54" s="1"/>
  <c r="O207" i="54"/>
  <c r="N207" i="54"/>
  <c r="Y207" i="54" s="1"/>
  <c r="N195" i="54"/>
  <c r="Y195" i="54" s="1"/>
  <c r="O195" i="54"/>
  <c r="N280" i="54"/>
  <c r="Y280" i="54" s="1"/>
  <c r="N231" i="54"/>
  <c r="Y231" i="54" s="1"/>
  <c r="O231" i="54"/>
  <c r="O229" i="54"/>
  <c r="P216" i="54"/>
  <c r="O286" i="54"/>
  <c r="N282" i="54"/>
  <c r="Y282" i="54" s="1"/>
  <c r="O277" i="54"/>
  <c r="S276" i="54"/>
  <c r="O273" i="54"/>
  <c r="S272" i="54"/>
  <c r="O269" i="54"/>
  <c r="S268" i="54"/>
  <c r="O265" i="54"/>
  <c r="S264" i="54"/>
  <c r="P260" i="54"/>
  <c r="N252" i="54"/>
  <c r="Y252" i="54" s="1"/>
  <c r="P250" i="54"/>
  <c r="O243" i="54"/>
  <c r="S242" i="54"/>
  <c r="N235" i="54"/>
  <c r="Y235" i="54" s="1"/>
  <c r="O235" i="54"/>
  <c r="O210" i="54"/>
  <c r="S204" i="54"/>
  <c r="S186" i="54"/>
  <c r="P180" i="54"/>
  <c r="O219" i="54"/>
  <c r="O208" i="54"/>
  <c r="S201" i="54"/>
  <c r="O154" i="54"/>
  <c r="N145" i="54"/>
  <c r="Y145" i="54" s="1"/>
  <c r="N143" i="54"/>
  <c r="Y143" i="54" s="1"/>
  <c r="O143" i="54"/>
  <c r="O122" i="54"/>
  <c r="P235" i="54"/>
  <c r="S213" i="54"/>
  <c r="N196" i="54"/>
  <c r="Y196" i="54" s="1"/>
  <c r="N188" i="54"/>
  <c r="Y188" i="54" s="1"/>
  <c r="N177" i="54"/>
  <c r="Y177" i="54" s="1"/>
  <c r="P173" i="54"/>
  <c r="N141" i="54"/>
  <c r="Y141" i="54" s="1"/>
  <c r="P224" i="54"/>
  <c r="P210" i="54"/>
  <c r="S200" i="54"/>
  <c r="S196" i="54"/>
  <c r="N182" i="54"/>
  <c r="Y182" i="54" s="1"/>
  <c r="P178" i="54"/>
  <c r="N166" i="54"/>
  <c r="Y166" i="54" s="1"/>
  <c r="P157" i="54"/>
  <c r="N157" i="54"/>
  <c r="Y157" i="54" s="1"/>
  <c r="P153" i="54"/>
  <c r="O148" i="54"/>
  <c r="O142" i="54"/>
  <c r="N142" i="54"/>
  <c r="Y142" i="54" s="1"/>
  <c r="P192" i="54"/>
  <c r="P183" i="54"/>
  <c r="P179" i="54"/>
  <c r="N175" i="54"/>
  <c r="Y175" i="54" s="1"/>
  <c r="P165" i="54"/>
  <c r="P164" i="54"/>
  <c r="N161" i="54"/>
  <c r="Y161" i="54" s="1"/>
  <c r="N151" i="54"/>
  <c r="Y151" i="54" s="1"/>
  <c r="N146" i="54"/>
  <c r="Y146" i="54" s="1"/>
  <c r="O146" i="54"/>
  <c r="P230" i="54"/>
  <c r="O221" i="54"/>
  <c r="N219" i="54"/>
  <c r="Y219" i="54" s="1"/>
  <c r="O217" i="54"/>
  <c r="P215" i="54"/>
  <c r="O213" i="54"/>
  <c r="N191" i="54"/>
  <c r="Y191" i="54" s="1"/>
  <c r="N190" i="54"/>
  <c r="Y190" i="54" s="1"/>
  <c r="P184" i="54"/>
  <c r="N178" i="54"/>
  <c r="Y178" i="54" s="1"/>
  <c r="S177" i="54"/>
  <c r="S166" i="54"/>
  <c r="N165" i="54"/>
  <c r="Y165" i="54" s="1"/>
  <c r="O165" i="54"/>
  <c r="N164" i="54"/>
  <c r="Y164" i="54" s="1"/>
  <c r="O164" i="54"/>
  <c r="O230" i="54"/>
  <c r="O212" i="54"/>
  <c r="N206" i="54"/>
  <c r="Y206" i="54" s="1"/>
  <c r="O200" i="54"/>
  <c r="O196" i="54"/>
  <c r="P193" i="54"/>
  <c r="P188" i="54"/>
  <c r="N187" i="54"/>
  <c r="Y187" i="54" s="1"/>
  <c r="N183" i="54"/>
  <c r="Y183" i="54" s="1"/>
  <c r="N180" i="54"/>
  <c r="Y180" i="54" s="1"/>
  <c r="P158" i="54"/>
  <c r="N152" i="54"/>
  <c r="Y152" i="54" s="1"/>
  <c r="P145" i="54"/>
  <c r="N124" i="54"/>
  <c r="Y124" i="54" s="1"/>
  <c r="P124" i="54"/>
  <c r="N241" i="54"/>
  <c r="Y241" i="54" s="1"/>
  <c r="P203" i="54"/>
  <c r="N198" i="54"/>
  <c r="Y198" i="54" s="1"/>
  <c r="S187" i="54"/>
  <c r="N176" i="54"/>
  <c r="Y176" i="54" s="1"/>
  <c r="O176" i="54"/>
  <c r="O174" i="54"/>
  <c r="O172" i="54"/>
  <c r="P170" i="54"/>
  <c r="N169" i="54"/>
  <c r="Y169" i="54" s="1"/>
  <c r="P163" i="54"/>
  <c r="N147" i="54"/>
  <c r="Y147" i="54" s="1"/>
  <c r="S140" i="54"/>
  <c r="P231" i="54"/>
  <c r="S202" i="54"/>
  <c r="S198" i="54"/>
  <c r="O194" i="54"/>
  <c r="N186" i="54"/>
  <c r="Y186" i="54" s="1"/>
  <c r="O186" i="54"/>
  <c r="O181" i="54"/>
  <c r="O177" i="54"/>
  <c r="S171" i="54"/>
  <c r="N170" i="54"/>
  <c r="Y170" i="54" s="1"/>
  <c r="O170" i="54"/>
  <c r="S164" i="54"/>
  <c r="O159" i="54"/>
  <c r="N153" i="54"/>
  <c r="Y153" i="54" s="1"/>
  <c r="N210" i="54"/>
  <c r="Y210" i="54" s="1"/>
  <c r="N201" i="54"/>
  <c r="Y201" i="54" s="1"/>
  <c r="O201" i="54"/>
  <c r="N197" i="54"/>
  <c r="Y197" i="54" s="1"/>
  <c r="O197" i="54"/>
  <c r="P175" i="54"/>
  <c r="S160" i="54"/>
  <c r="P151" i="54"/>
  <c r="P125" i="54"/>
  <c r="O120" i="54"/>
  <c r="O115" i="54"/>
  <c r="N136" i="54"/>
  <c r="Y136" i="54" s="1"/>
  <c r="P132" i="54"/>
  <c r="N109" i="54"/>
  <c r="Y109" i="54" s="1"/>
  <c r="N50" i="54"/>
  <c r="Y50" i="54" s="1"/>
  <c r="P146" i="54"/>
  <c r="O137" i="54"/>
  <c r="O132" i="54"/>
  <c r="O127" i="54"/>
  <c r="N114" i="54"/>
  <c r="Y114" i="54" s="1"/>
  <c r="O114" i="54"/>
  <c r="P48" i="54"/>
  <c r="P118" i="54"/>
  <c r="N117" i="54"/>
  <c r="Y117" i="54" s="1"/>
  <c r="N107" i="54"/>
  <c r="Y107" i="54" s="1"/>
  <c r="N103" i="54"/>
  <c r="Y103" i="54" s="1"/>
  <c r="N94" i="54"/>
  <c r="Y94" i="54" s="1"/>
  <c r="O125" i="54"/>
  <c r="S114" i="54"/>
  <c r="N113" i="54"/>
  <c r="Y113" i="54" s="1"/>
  <c r="O113" i="54"/>
  <c r="O171" i="54"/>
  <c r="O166" i="54"/>
  <c r="S148" i="54"/>
  <c r="N140" i="54"/>
  <c r="Y140" i="54" s="1"/>
  <c r="O139" i="54"/>
  <c r="P135" i="54"/>
  <c r="P126" i="54"/>
  <c r="S122" i="54"/>
  <c r="P120" i="54"/>
  <c r="N118" i="54"/>
  <c r="Y118" i="54" s="1"/>
  <c r="S117" i="54"/>
  <c r="N128" i="54"/>
  <c r="Y128" i="54" s="1"/>
  <c r="S113" i="54"/>
  <c r="O112" i="54"/>
  <c r="N73" i="54"/>
  <c r="Y73" i="54" s="1"/>
  <c r="N19" i="54"/>
  <c r="Y19" i="54" s="1"/>
  <c r="O141" i="54"/>
  <c r="P137" i="54"/>
  <c r="N135" i="54"/>
  <c r="Y135" i="54" s="1"/>
  <c r="S134" i="54"/>
  <c r="N132" i="54"/>
  <c r="Y132" i="54" s="1"/>
  <c r="S129" i="54"/>
  <c r="O121" i="54"/>
  <c r="O116" i="54"/>
  <c r="S121" i="54"/>
  <c r="O117" i="54"/>
  <c r="S116" i="54"/>
  <c r="S112" i="54"/>
  <c r="N111" i="54"/>
  <c r="Y111" i="54" s="1"/>
  <c r="O111" i="54"/>
  <c r="P101" i="54"/>
  <c r="N100" i="54"/>
  <c r="Y100" i="54" s="1"/>
  <c r="P99" i="54"/>
  <c r="P51" i="54"/>
  <c r="N42" i="54"/>
  <c r="Y42" i="54" s="1"/>
  <c r="O110" i="54"/>
  <c r="P91" i="54"/>
  <c r="N77" i="54"/>
  <c r="Y77" i="54" s="1"/>
  <c r="N75" i="54"/>
  <c r="Y75" i="54" s="1"/>
  <c r="P73" i="54"/>
  <c r="N68" i="54"/>
  <c r="Y68" i="54" s="1"/>
  <c r="N61" i="54"/>
  <c r="Y61" i="54" s="1"/>
  <c r="N59" i="54"/>
  <c r="Y59" i="54" s="1"/>
  <c r="N55" i="54"/>
  <c r="Y55" i="54" s="1"/>
  <c r="O53" i="54"/>
  <c r="O48" i="54"/>
  <c r="P46" i="54"/>
  <c r="N35" i="54"/>
  <c r="Y35" i="54" s="1"/>
  <c r="N33" i="54"/>
  <c r="Y33" i="54" s="1"/>
  <c r="N31" i="54"/>
  <c r="Y31" i="54" s="1"/>
  <c r="N29" i="54"/>
  <c r="Y29" i="54" s="1"/>
  <c r="N27" i="54"/>
  <c r="Y27" i="54" s="1"/>
  <c r="N25" i="54"/>
  <c r="Y25" i="54" s="1"/>
  <c r="N106" i="54"/>
  <c r="Y106" i="54" s="1"/>
  <c r="O102" i="54"/>
  <c r="O100" i="54"/>
  <c r="O73" i="54"/>
  <c r="O64" i="54"/>
  <c r="P23" i="54"/>
  <c r="P21" i="54"/>
  <c r="P19" i="54"/>
  <c r="N15" i="54"/>
  <c r="Y15" i="54" s="1"/>
  <c r="P9" i="54"/>
  <c r="N91" i="54"/>
  <c r="Y91" i="54" s="1"/>
  <c r="P86" i="54"/>
  <c r="P84" i="54"/>
  <c r="P66" i="54"/>
  <c r="P53" i="54"/>
  <c r="N48" i="54"/>
  <c r="Y48" i="54" s="1"/>
  <c r="N46" i="54"/>
  <c r="Y46" i="54" s="1"/>
  <c r="O13" i="54"/>
  <c r="O11" i="54"/>
  <c r="O9" i="54"/>
  <c r="O94" i="54"/>
  <c r="O89" i="54"/>
  <c r="O78" i="54"/>
  <c r="N51" i="54"/>
  <c r="Y51" i="54" s="1"/>
  <c r="O42" i="54"/>
  <c r="P92" i="54"/>
  <c r="O87" i="54"/>
  <c r="P85" i="54"/>
  <c r="O76" i="54"/>
  <c r="P74" i="54"/>
  <c r="O69" i="54"/>
  <c r="O67" i="54"/>
  <c r="O60" i="54"/>
  <c r="O58" i="54"/>
  <c r="O56" i="54"/>
  <c r="O54" i="54"/>
  <c r="O49" i="54"/>
  <c r="N40" i="54"/>
  <c r="Y40" i="54" s="1"/>
  <c r="N38" i="54"/>
  <c r="Y38" i="54" s="1"/>
  <c r="N36" i="54"/>
  <c r="Y36" i="54" s="1"/>
  <c r="O34" i="54"/>
  <c r="O32" i="54"/>
  <c r="O30" i="54"/>
  <c r="O28" i="54"/>
  <c r="O26" i="54"/>
  <c r="O20" i="54"/>
  <c r="O18" i="54"/>
  <c r="O16" i="54"/>
  <c r="P14" i="54"/>
  <c r="N7" i="54"/>
  <c r="Y7" i="54" s="1"/>
  <c r="O109" i="54"/>
  <c r="O107" i="54"/>
  <c r="O105" i="54"/>
  <c r="P81" i="54"/>
  <c r="P65" i="54"/>
  <c r="P52" i="54"/>
  <c r="N101" i="54"/>
  <c r="Y101" i="54" s="1"/>
  <c r="N99" i="54"/>
  <c r="Y99" i="54" s="1"/>
  <c r="O97" i="54"/>
  <c r="N81" i="54"/>
  <c r="Y81" i="54" s="1"/>
  <c r="N65" i="54"/>
  <c r="Y65" i="54" s="1"/>
  <c r="P37" i="54"/>
  <c r="O88" i="54"/>
  <c r="N72" i="54"/>
  <c r="Y72" i="54" s="1"/>
  <c r="N63" i="54"/>
  <c r="Y63" i="54" s="1"/>
  <c r="O50" i="54"/>
  <c r="D18" i="52"/>
  <c r="G6" i="52"/>
  <c r="G7" i="52"/>
  <c r="G15" i="52"/>
  <c r="G5" i="52"/>
  <c r="G10" i="52"/>
  <c r="G14" i="52"/>
  <c r="G4" i="52"/>
  <c r="G9" i="52"/>
  <c r="G13" i="52"/>
  <c r="G3" i="52"/>
  <c r="G8" i="52"/>
  <c r="G11" i="52"/>
  <c r="G12" i="52"/>
  <c r="G2" i="52"/>
  <c r="P127" i="54" l="1"/>
  <c r="N112" i="54"/>
  <c r="Y112" i="54" s="1"/>
  <c r="N49" i="54"/>
  <c r="Y49" i="54" s="1"/>
  <c r="N171" i="54"/>
  <c r="Y171" i="54" s="1"/>
  <c r="N212" i="54"/>
  <c r="Y212" i="54" s="1"/>
  <c r="N229" i="54"/>
  <c r="Y229" i="54" s="1"/>
  <c r="M229" i="54"/>
  <c r="N278" i="54"/>
  <c r="Y278" i="54" s="1"/>
  <c r="P138" i="54"/>
  <c r="N127" i="54"/>
  <c r="Y127" i="54" s="1"/>
  <c r="P149" i="54"/>
  <c r="N228" i="54"/>
  <c r="Y228" i="54" s="1"/>
  <c r="N172" i="54"/>
  <c r="Y172" i="54" s="1"/>
  <c r="P266" i="54"/>
  <c r="M278" i="54"/>
  <c r="P212" i="54"/>
  <c r="P112" i="54"/>
  <c r="P228" i="54"/>
  <c r="P115" i="54"/>
  <c r="N138" i="54"/>
  <c r="Y138" i="54" s="1"/>
  <c r="P123" i="54"/>
  <c r="N11" i="54"/>
  <c r="Y11" i="54" s="1"/>
  <c r="N115" i="54"/>
  <c r="Y115" i="54" s="1"/>
  <c r="P286" i="54"/>
  <c r="P78" i="54"/>
  <c r="N266" i="54"/>
  <c r="Y266" i="54" s="1"/>
  <c r="N78" i="54"/>
  <c r="Y78" i="54" s="1"/>
  <c r="P144" i="54"/>
  <c r="N144" i="54"/>
  <c r="Y144" i="54" s="1"/>
  <c r="P49" i="54"/>
  <c r="N10" i="54"/>
  <c r="Y10" i="54" s="1"/>
  <c r="N255" i="54"/>
  <c r="Y255" i="54" s="1"/>
  <c r="P80" i="54"/>
  <c r="P44" i="54"/>
  <c r="N211" i="54"/>
  <c r="Y211" i="54" s="1"/>
  <c r="M211" i="54"/>
  <c r="P174" i="54"/>
  <c r="N257" i="54"/>
  <c r="Y257" i="54" s="1"/>
  <c r="N8" i="54"/>
  <c r="Y8" i="54" s="1"/>
  <c r="N123" i="54"/>
  <c r="Y123" i="54" s="1"/>
  <c r="P257" i="54"/>
  <c r="P236" i="54"/>
  <c r="N57" i="54"/>
  <c r="Y57" i="54" s="1"/>
  <c r="N174" i="54"/>
  <c r="Y174" i="54" s="1"/>
  <c r="N215" i="54"/>
  <c r="Y215" i="54" s="1"/>
  <c r="N200" i="54"/>
  <c r="Y200" i="54" s="1"/>
  <c r="P200" i="54"/>
  <c r="M69" i="54"/>
  <c r="N69" i="54"/>
  <c r="Y69" i="54" s="1"/>
  <c r="P244" i="54"/>
  <c r="P171" i="54"/>
  <c r="N129" i="54"/>
  <c r="Y129" i="54" s="1"/>
  <c r="N236" i="54"/>
  <c r="Y236" i="54" s="1"/>
  <c r="P11" i="54"/>
  <c r="N131" i="54"/>
  <c r="Y131" i="54" s="1"/>
  <c r="N223" i="54"/>
  <c r="Y223" i="54" s="1"/>
  <c r="N44" i="54"/>
  <c r="Y44" i="54" s="1"/>
  <c r="N244" i="54"/>
  <c r="Y244" i="54" s="1"/>
  <c r="N227" i="54"/>
  <c r="Y227" i="54" s="1"/>
  <c r="P82" i="54"/>
  <c r="P172" i="54"/>
  <c r="N130" i="54"/>
  <c r="Y130" i="54" s="1"/>
  <c r="P243" i="54"/>
  <c r="N45" i="54"/>
  <c r="Y45" i="54" s="1"/>
  <c r="M45" i="54"/>
  <c r="N162" i="54"/>
  <c r="Y162" i="54" s="1"/>
  <c r="P79" i="54"/>
  <c r="M79" i="54"/>
  <c r="P56" i="54"/>
  <c r="M56" i="54"/>
  <c r="P150" i="54"/>
  <c r="M150" i="54"/>
  <c r="N202" i="54"/>
  <c r="Y202" i="54" s="1"/>
  <c r="M202" i="54"/>
  <c r="N83" i="54"/>
  <c r="Y83" i="54" s="1"/>
  <c r="M83" i="54"/>
  <c r="P130" i="54"/>
  <c r="P255" i="54"/>
  <c r="N89" i="54"/>
  <c r="Y89" i="54" s="1"/>
  <c r="M89" i="54"/>
  <c r="N185" i="54"/>
  <c r="Y185" i="54" s="1"/>
  <c r="P221" i="54"/>
  <c r="M221" i="54"/>
  <c r="N122" i="54"/>
  <c r="Y122" i="54" s="1"/>
  <c r="M122" i="54"/>
  <c r="N104" i="54"/>
  <c r="Y104" i="54" s="1"/>
  <c r="M104" i="54"/>
  <c r="N64" i="54"/>
  <c r="Y64" i="54" s="1"/>
  <c r="M64" i="54"/>
  <c r="N96" i="54"/>
  <c r="Y96" i="54" s="1"/>
  <c r="M96" i="54"/>
  <c r="P185" i="54"/>
  <c r="P162" i="54"/>
  <c r="N253" i="54"/>
  <c r="Y253" i="54" s="1"/>
  <c r="M253" i="54"/>
  <c r="P181" i="54"/>
  <c r="M181" i="54"/>
  <c r="P217" i="54"/>
  <c r="M217" i="54"/>
  <c r="P208" i="54"/>
  <c r="M208" i="54"/>
  <c r="P156" i="54"/>
  <c r="M156" i="54"/>
  <c r="N205" i="54"/>
  <c r="Y205" i="54" s="1"/>
  <c r="M205" i="54"/>
  <c r="N168" i="54"/>
  <c r="Y168" i="54" s="1"/>
  <c r="M168" i="54"/>
  <c r="N17" i="54"/>
  <c r="Y17" i="54" s="1"/>
  <c r="P17" i="54"/>
  <c r="P57" i="54"/>
  <c r="N80" i="54"/>
  <c r="Y80" i="54" s="1"/>
  <c r="N108" i="54"/>
  <c r="Y108" i="54" s="1"/>
  <c r="M108" i="54"/>
  <c r="P71" i="54"/>
  <c r="M71" i="54"/>
  <c r="N232" i="54"/>
  <c r="Y232" i="54" s="1"/>
  <c r="M232" i="54"/>
  <c r="P227" i="54"/>
  <c r="P202" i="54"/>
  <c r="P122" i="54"/>
  <c r="P253" i="54"/>
  <c r="N56" i="54"/>
  <c r="Y56" i="54" s="1"/>
  <c r="P83" i="54"/>
  <c r="P45" i="54"/>
  <c r="N156" i="54"/>
  <c r="Y156" i="54" s="1"/>
  <c r="N181" i="54"/>
  <c r="Y181" i="54" s="1"/>
  <c r="P189" i="54"/>
  <c r="N189" i="54"/>
  <c r="Y189" i="54" s="1"/>
  <c r="P152" i="54"/>
  <c r="N133" i="54"/>
  <c r="Y133" i="54" s="1"/>
  <c r="P93" i="54"/>
  <c r="N79" i="54"/>
  <c r="Y79" i="54" s="1"/>
  <c r="P159" i="54"/>
  <c r="N243" i="54"/>
  <c r="Y243" i="54" s="1"/>
  <c r="N217" i="54"/>
  <c r="Y217" i="54" s="1"/>
  <c r="N41" i="54"/>
  <c r="Y41" i="54" s="1"/>
  <c r="P218" i="54"/>
  <c r="N167" i="54"/>
  <c r="Y167" i="54" s="1"/>
  <c r="P167" i="54"/>
  <c r="N213" i="54"/>
  <c r="Y213" i="54" s="1"/>
  <c r="N134" i="54"/>
  <c r="Y134" i="54" s="1"/>
  <c r="P134" i="54"/>
  <c r="N13" i="54"/>
  <c r="Y13" i="54" s="1"/>
  <c r="N193" i="54"/>
  <c r="Y193" i="54" s="1"/>
  <c r="N110" i="54"/>
  <c r="Y110" i="54" s="1"/>
  <c r="N208" i="54"/>
  <c r="Y208" i="54" s="1"/>
  <c r="N234" i="54"/>
  <c r="Y234" i="54" s="1"/>
  <c r="P237" i="54"/>
  <c r="N237" i="54"/>
  <c r="Y237" i="54" s="1"/>
  <c r="N159" i="54"/>
  <c r="Y159" i="54" s="1"/>
  <c r="P168" i="54"/>
  <c r="N221" i="54"/>
  <c r="Y221" i="54" s="1"/>
  <c r="N264" i="54"/>
  <c r="Y264" i="54" s="1"/>
  <c r="N66" i="54"/>
  <c r="Y66" i="54" s="1"/>
  <c r="N53" i="54"/>
  <c r="Y53" i="54" s="1"/>
  <c r="P15" i="54"/>
  <c r="N120" i="54"/>
  <c r="Y120" i="54" s="1"/>
  <c r="P133" i="54"/>
  <c r="P89" i="54"/>
  <c r="P8" i="54"/>
  <c r="N154" i="54"/>
  <c r="Y154" i="54" s="1"/>
  <c r="P271" i="54"/>
  <c r="N268" i="54"/>
  <c r="Y268" i="54" s="1"/>
  <c r="P268" i="54"/>
  <c r="P246" i="54"/>
  <c r="P267" i="54"/>
  <c r="N286" i="54"/>
  <c r="Y286" i="54" s="1"/>
  <c r="N276" i="54"/>
  <c r="Y276" i="54" s="1"/>
  <c r="N238" i="54"/>
  <c r="Y238" i="54" s="1"/>
  <c r="P238" i="54"/>
  <c r="P110" i="54"/>
  <c r="N155" i="54"/>
  <c r="Y155" i="54" s="1"/>
  <c r="P261" i="54"/>
  <c r="N261" i="54"/>
  <c r="Y261" i="54" s="1"/>
  <c r="P169" i="54"/>
  <c r="N21" i="54"/>
  <c r="Y21" i="54" s="1"/>
  <c r="N137" i="54"/>
  <c r="Y137" i="54" s="1"/>
  <c r="P7" i="54"/>
  <c r="N23" i="54"/>
  <c r="Y23" i="54" s="1"/>
  <c r="N149" i="54"/>
  <c r="Y149" i="54" s="1"/>
  <c r="P256" i="54"/>
  <c r="N82" i="54"/>
  <c r="Y82" i="54" s="1"/>
  <c r="N150" i="54"/>
  <c r="Y150" i="54" s="1"/>
  <c r="N84" i="54"/>
  <c r="Y84" i="54" s="1"/>
  <c r="N158" i="54"/>
  <c r="Y158" i="54" s="1"/>
  <c r="P233" i="54"/>
  <c r="P223" i="54"/>
  <c r="N86" i="54"/>
  <c r="Y86" i="54" s="1"/>
  <c r="P147" i="54"/>
  <c r="P13" i="54" l="1"/>
  <c r="P276" i="54"/>
  <c r="N246" i="54"/>
  <c r="Y246" i="54" s="1"/>
  <c r="P154" i="54"/>
  <c r="P155" i="54"/>
  <c r="P264" i="54"/>
  <c r="I15" i="65" l="1"/>
  <c r="I14" i="66"/>
  <c r="I15" i="66" s="1"/>
  <c r="I14" i="64"/>
  <c r="I15" i="64" s="1"/>
  <c r="M12" i="66"/>
  <c r="R323" i="44"/>
  <c r="T323" i="44" s="1"/>
  <c r="R322" i="44"/>
  <c r="T322" i="44" s="1"/>
  <c r="R321" i="44"/>
  <c r="T321" i="44" s="1"/>
  <c r="R320" i="44"/>
  <c r="T320" i="44" s="1"/>
  <c r="R319" i="44"/>
  <c r="T319" i="44" s="1"/>
  <c r="R318" i="44"/>
  <c r="T318" i="44" s="1"/>
  <c r="R317" i="44"/>
  <c r="T317" i="44" s="1"/>
  <c r="R316" i="44"/>
  <c r="T316" i="44" s="1"/>
  <c r="R315" i="44"/>
  <c r="T315" i="44" s="1"/>
  <c r="R314" i="44"/>
  <c r="T314" i="44" s="1"/>
  <c r="G323" i="44"/>
  <c r="G322" i="44"/>
  <c r="G321" i="44"/>
  <c r="G320" i="44"/>
  <c r="G319" i="44"/>
  <c r="G318" i="44"/>
  <c r="G317" i="44"/>
  <c r="G316" i="44"/>
  <c r="G315" i="44"/>
  <c r="G324" i="44"/>
  <c r="I16" i="65" l="1"/>
  <c r="M12" i="64"/>
  <c r="M13" i="65"/>
  <c r="H8" i="66"/>
  <c r="H9" i="66"/>
  <c r="H11" i="66"/>
  <c r="H10" i="66"/>
  <c r="H12" i="66"/>
  <c r="M14" i="66"/>
  <c r="M14" i="64" l="1"/>
  <c r="M15" i="65"/>
  <c r="H12" i="65"/>
  <c r="H8" i="64"/>
  <c r="H10" i="65"/>
  <c r="H11" i="64"/>
  <c r="H11" i="65"/>
  <c r="H10" i="64"/>
  <c r="H9" i="65"/>
  <c r="H9" i="64"/>
  <c r="H8" i="65"/>
  <c r="H12" i="64"/>
  <c r="P45" i="44"/>
  <c r="P85" i="44"/>
  <c r="P193" i="44"/>
  <c r="P136" i="44"/>
  <c r="P210" i="44"/>
  <c r="P155" i="44"/>
  <c r="P32" i="44"/>
  <c r="P200" i="44"/>
  <c r="P51" i="44"/>
  <c r="P83" i="44"/>
  <c r="P307" i="44"/>
  <c r="P63" i="44"/>
  <c r="P134" i="44"/>
  <c r="P172" i="44"/>
  <c r="P46" i="44"/>
  <c r="P156" i="44"/>
  <c r="P202" i="44"/>
  <c r="P112" i="44"/>
  <c r="P203" i="44"/>
  <c r="P179" i="44"/>
  <c r="P120" i="44"/>
  <c r="P89" i="44"/>
  <c r="P149" i="44"/>
  <c r="P91" i="44"/>
  <c r="P189" i="44"/>
  <c r="P148" i="44"/>
  <c r="P50" i="44"/>
  <c r="P162" i="44"/>
  <c r="P142" i="44"/>
  <c r="P276" i="44"/>
  <c r="P166" i="44"/>
  <c r="P205" i="44"/>
  <c r="P116" i="44"/>
  <c r="P194" i="44"/>
  <c r="P168" i="44"/>
  <c r="P53" i="44"/>
  <c r="P66" i="44"/>
  <c r="P33" i="44"/>
  <c r="P109" i="44"/>
  <c r="P117" i="44"/>
  <c r="P139" i="44"/>
  <c r="P122" i="44"/>
  <c r="P277" i="44"/>
  <c r="P113" i="44"/>
  <c r="P118" i="44"/>
  <c r="P153" i="44"/>
  <c r="P79" i="44"/>
  <c r="P143" i="44"/>
  <c r="P197" i="44"/>
  <c r="P147" i="44"/>
  <c r="P127" i="44"/>
  <c r="P125" i="44"/>
  <c r="P114" i="44"/>
  <c r="P175" i="44"/>
  <c r="P84" i="44"/>
  <c r="L207" i="44"/>
  <c r="P92" i="44"/>
  <c r="P271" i="44"/>
  <c r="P207" i="44"/>
  <c r="P169" i="44"/>
  <c r="P157" i="44"/>
  <c r="P158" i="44"/>
  <c r="P60" i="44"/>
  <c r="P96" i="44"/>
  <c r="P78" i="44"/>
  <c r="P107" i="44"/>
  <c r="P201" i="44"/>
  <c r="P82" i="44"/>
  <c r="P133" i="44"/>
  <c r="P131" i="44"/>
  <c r="P86" i="44"/>
  <c r="P132" i="44"/>
  <c r="P186" i="44"/>
  <c r="P174" i="44"/>
  <c r="P101" i="44"/>
  <c r="P59" i="44"/>
  <c r="P191" i="44"/>
  <c r="P227" i="44"/>
  <c r="P171" i="44"/>
  <c r="P181" i="44"/>
  <c r="P106" i="44"/>
  <c r="P97" i="44"/>
  <c r="P190" i="44"/>
  <c r="P211" i="44"/>
  <c r="P209" i="44"/>
  <c r="P173" i="44"/>
  <c r="P72" i="44"/>
  <c r="P137" i="44"/>
  <c r="P104" i="44"/>
  <c r="P183" i="44"/>
  <c r="P88" i="44"/>
  <c r="P74" i="44"/>
  <c r="P56" i="44"/>
  <c r="P138" i="44"/>
  <c r="P159" i="44"/>
  <c r="P71" i="44"/>
  <c r="P170" i="44"/>
  <c r="P81" i="44"/>
  <c r="P64" i="44"/>
  <c r="P130" i="44"/>
  <c r="P77" i="44"/>
  <c r="P29" i="44"/>
  <c r="P264" i="44"/>
  <c r="P95" i="44"/>
  <c r="P274" i="44"/>
  <c r="P111" i="44"/>
  <c r="P129" i="44"/>
  <c r="P75" i="44"/>
  <c r="P31" i="44"/>
  <c r="P187" i="44"/>
  <c r="L28" i="44"/>
  <c r="P28" i="44"/>
  <c r="P30" i="44"/>
  <c r="P87" i="44"/>
  <c r="P178" i="44"/>
  <c r="P180" i="44"/>
  <c r="P103" i="44"/>
  <c r="P105" i="44"/>
  <c r="P204" i="44"/>
  <c r="P275" i="44"/>
  <c r="P198" i="44"/>
  <c r="P192" i="44"/>
  <c r="P144" i="44"/>
  <c r="P154" i="44"/>
  <c r="P110" i="44"/>
  <c r="P135" i="44"/>
  <c r="P199" i="44"/>
  <c r="P182" i="44"/>
  <c r="P94" i="44"/>
  <c r="K234" i="44"/>
  <c r="K58" i="44"/>
  <c r="L182" i="44"/>
  <c r="J188" i="44"/>
  <c r="K93" i="44"/>
  <c r="P273" i="44"/>
  <c r="O110" i="44"/>
  <c r="Q298" i="44"/>
  <c r="L94" i="44"/>
  <c r="O119" i="44"/>
  <c r="O29" i="44"/>
  <c r="K157" i="44"/>
  <c r="K69" i="44"/>
  <c r="L208" i="44"/>
  <c r="K135" i="44"/>
  <c r="L49" i="44"/>
  <c r="Q160" i="44"/>
  <c r="J158" i="44"/>
  <c r="P214" i="44"/>
  <c r="J130" i="44"/>
  <c r="K265" i="44"/>
  <c r="P257" i="44"/>
  <c r="O81" i="44"/>
  <c r="O185" i="44"/>
  <c r="Q55" i="44"/>
  <c r="Q272" i="44"/>
  <c r="Q60" i="44"/>
  <c r="Q206" i="44"/>
  <c r="K165" i="44"/>
  <c r="Q164" i="44"/>
  <c r="Q100" i="44"/>
  <c r="Q77" i="44"/>
  <c r="K231" i="44"/>
  <c r="L31" i="44"/>
  <c r="Q121" i="44"/>
  <c r="L59" i="44"/>
  <c r="L243" i="44"/>
  <c r="O293" i="44"/>
  <c r="K191" i="44"/>
  <c r="O30" i="44"/>
  <c r="Q274" i="44"/>
  <c r="O148" i="44"/>
  <c r="K219" i="44"/>
  <c r="K215" i="44"/>
  <c r="K126" i="44"/>
  <c r="O65" i="44"/>
  <c r="Q68" i="44"/>
  <c r="L129" i="44"/>
  <c r="K123" i="44"/>
  <c r="O178" i="44"/>
  <c r="Q213" i="44"/>
  <c r="L145" i="44"/>
  <c r="J50" i="44"/>
  <c r="O59" i="44"/>
  <c r="J195" i="44"/>
  <c r="Q120" i="44"/>
  <c r="K127" i="44"/>
  <c r="Q109" i="44"/>
  <c r="J232" i="44"/>
  <c r="L75" i="44"/>
  <c r="J223" i="44"/>
  <c r="K308" i="44"/>
  <c r="O83" i="44"/>
  <c r="L305" i="44"/>
  <c r="Q84" i="44"/>
  <c r="Q52" i="44"/>
  <c r="J101" i="44"/>
  <c r="L244" i="44"/>
  <c r="Q58" i="44"/>
  <c r="J298" i="44"/>
  <c r="O214" i="44"/>
  <c r="Q165" i="44"/>
  <c r="Q251" i="44"/>
  <c r="K48" i="44"/>
  <c r="L269" i="44"/>
  <c r="L141" i="44"/>
  <c r="O196" i="44"/>
  <c r="J49" i="44"/>
  <c r="Q174" i="44"/>
  <c r="L32" i="44"/>
  <c r="J306" i="44"/>
  <c r="P299" i="44"/>
  <c r="K243" i="44"/>
  <c r="K224" i="44"/>
  <c r="O191" i="44"/>
  <c r="Q212" i="44"/>
  <c r="Q148" i="44"/>
  <c r="O219" i="44"/>
  <c r="Q126" i="44"/>
  <c r="J65" i="44"/>
  <c r="Q46" i="44"/>
  <c r="K129" i="44"/>
  <c r="Q45" i="44"/>
  <c r="J123" i="44"/>
  <c r="Q178" i="44"/>
  <c r="P285" i="44"/>
  <c r="Q145" i="44"/>
  <c r="Q37" i="44"/>
  <c r="Q59" i="44"/>
  <c r="P195" i="44"/>
  <c r="L85" i="44"/>
  <c r="J127" i="44"/>
  <c r="K109" i="44"/>
  <c r="Q232" i="44"/>
  <c r="J75" i="44"/>
  <c r="O156" i="44"/>
  <c r="Q107" i="44"/>
  <c r="O252" i="44"/>
  <c r="L308" i="44"/>
  <c r="O236" i="44"/>
  <c r="P73" i="44"/>
  <c r="J243" i="44"/>
  <c r="Q224" i="44"/>
  <c r="J191" i="44"/>
  <c r="Q30" i="44"/>
  <c r="P212" i="44"/>
  <c r="J148" i="44"/>
  <c r="J219" i="44"/>
  <c r="J209" i="44"/>
  <c r="J126" i="44"/>
  <c r="Q65" i="44"/>
  <c r="J46" i="44"/>
  <c r="J129" i="44"/>
  <c r="K45" i="44"/>
  <c r="O66" i="44"/>
  <c r="J285" i="44"/>
  <c r="O145" i="44"/>
  <c r="J37" i="44"/>
  <c r="P267" i="44"/>
  <c r="L195" i="44"/>
  <c r="K85" i="44"/>
  <c r="Q203" i="44"/>
  <c r="L109" i="44"/>
  <c r="J117" i="44"/>
  <c r="K75" i="44"/>
  <c r="Q156" i="44"/>
  <c r="J107" i="44"/>
  <c r="P252" i="44"/>
  <c r="J239" i="44"/>
  <c r="K287" i="44"/>
  <c r="Q47" i="44"/>
  <c r="J51" i="44"/>
  <c r="P312" i="44"/>
  <c r="P67" i="44"/>
  <c r="J124" i="44"/>
  <c r="L198" i="44"/>
  <c r="K136" i="44"/>
  <c r="L199" i="44"/>
  <c r="Q155" i="44"/>
  <c r="P196" i="44"/>
  <c r="J266" i="44"/>
  <c r="K174" i="44"/>
  <c r="J227" i="44"/>
  <c r="Q136" i="44"/>
  <c r="Q95" i="44"/>
  <c r="O312" i="44"/>
  <c r="P161" i="44"/>
  <c r="K242" i="44"/>
  <c r="K214" i="44"/>
  <c r="J165" i="44"/>
  <c r="P251" i="44"/>
  <c r="O200" i="44"/>
  <c r="O47" i="44"/>
  <c r="J161" i="44"/>
  <c r="Q29" i="44"/>
  <c r="K106" i="44"/>
  <c r="Q36" i="44"/>
  <c r="L84" i="44"/>
  <c r="K264" i="44"/>
  <c r="J288" i="44"/>
  <c r="P270" i="44"/>
  <c r="Q310" i="44"/>
  <c r="J258" i="44"/>
  <c r="Q106" i="44"/>
  <c r="Q42" i="44"/>
  <c r="O301" i="44"/>
  <c r="L166" i="44"/>
  <c r="L262" i="44"/>
  <c r="P242" i="44"/>
  <c r="J174" i="44"/>
  <c r="Q181" i="44"/>
  <c r="P163" i="44"/>
  <c r="K91" i="44"/>
  <c r="K166" i="44"/>
  <c r="L258" i="44"/>
  <c r="J163" i="44"/>
  <c r="Q140" i="44"/>
  <c r="P290" i="44"/>
  <c r="K31" i="44"/>
  <c r="O121" i="44"/>
  <c r="K148" i="44"/>
  <c r="K232" i="44"/>
  <c r="L163" i="44"/>
  <c r="O205" i="44"/>
  <c r="Q167" i="44"/>
  <c r="O57" i="44"/>
  <c r="O228" i="44"/>
  <c r="L219" i="44"/>
  <c r="O209" i="44"/>
  <c r="O172" i="44"/>
  <c r="L65" i="44"/>
  <c r="K46" i="44"/>
  <c r="J202" i="44"/>
  <c r="O45" i="44"/>
  <c r="L285" i="44"/>
  <c r="Q112" i="44"/>
  <c r="O37" i="44"/>
  <c r="O267" i="44"/>
  <c r="Q233" i="44"/>
  <c r="Q85" i="44"/>
  <c r="K203" i="44"/>
  <c r="O254" i="44"/>
  <c r="K156" i="44"/>
  <c r="Q252" i="44"/>
  <c r="L180" i="44"/>
  <c r="J208" i="44"/>
  <c r="P268" i="44"/>
  <c r="L174" i="44"/>
  <c r="Q102" i="44"/>
  <c r="O213" i="44"/>
  <c r="O174" i="44"/>
  <c r="J83" i="44"/>
  <c r="O31" i="44"/>
  <c r="L161" i="44"/>
  <c r="Q196" i="44"/>
  <c r="K68" i="44"/>
  <c r="P123" i="44"/>
  <c r="O106" i="44"/>
  <c r="O223" i="44"/>
  <c r="L229" i="44"/>
  <c r="P256" i="44"/>
  <c r="Q299" i="44"/>
  <c r="K262" i="44"/>
  <c r="K293" i="44"/>
  <c r="O129" i="44"/>
  <c r="L106" i="44"/>
  <c r="P124" i="44"/>
  <c r="K99" i="44"/>
  <c r="Q304" i="44"/>
  <c r="P152" i="44"/>
  <c r="O86" i="44"/>
  <c r="O269" i="44"/>
  <c r="Q144" i="44"/>
  <c r="L95" i="44"/>
  <c r="L159" i="44"/>
  <c r="P76" i="44"/>
  <c r="P235" i="44"/>
  <c r="L259" i="44"/>
  <c r="O305" i="44"/>
  <c r="P176" i="44"/>
  <c r="L193" i="44"/>
  <c r="Q261" i="44"/>
  <c r="J84" i="44"/>
  <c r="Q220" i="44"/>
  <c r="J144" i="44"/>
  <c r="J52" i="44"/>
  <c r="O270" i="44"/>
  <c r="J278" i="44"/>
  <c r="P286" i="44"/>
  <c r="P40" i="44"/>
  <c r="J110" i="44"/>
  <c r="O49" i="44"/>
  <c r="Q265" i="44"/>
  <c r="L179" i="44"/>
  <c r="J55" i="44"/>
  <c r="J206" i="44"/>
  <c r="O259" i="44"/>
  <c r="Q32" i="44"/>
  <c r="J35" i="44"/>
  <c r="K261" i="44"/>
  <c r="P288" i="44"/>
  <c r="K270" i="44"/>
  <c r="Q67" i="44"/>
  <c r="O40" i="44"/>
  <c r="J93" i="44"/>
  <c r="K258" i="44"/>
  <c r="Q208" i="44"/>
  <c r="O268" i="44"/>
  <c r="L257" i="44"/>
  <c r="Q185" i="44"/>
  <c r="K77" i="44"/>
  <c r="K83" i="44"/>
  <c r="P239" i="44"/>
  <c r="O176" i="44"/>
  <c r="P35" i="44"/>
  <c r="J198" i="44"/>
  <c r="K289" i="44"/>
  <c r="L91" i="44"/>
  <c r="K229" i="44"/>
  <c r="L52" i="44"/>
  <c r="Q288" i="44"/>
  <c r="K312" i="44"/>
  <c r="O141" i="44"/>
  <c r="J67" i="44"/>
  <c r="L43" i="44"/>
  <c r="Q273" i="44"/>
  <c r="O298" i="44"/>
  <c r="Q258" i="44"/>
  <c r="O160" i="44"/>
  <c r="L213" i="44"/>
  <c r="J179" i="44"/>
  <c r="P185" i="44"/>
  <c r="J263" i="44"/>
  <c r="O164" i="44"/>
  <c r="O181" i="44"/>
  <c r="K251" i="44"/>
  <c r="J176" i="44"/>
  <c r="Q306" i="44"/>
  <c r="Q48" i="44"/>
  <c r="L261" i="44"/>
  <c r="Q289" i="44"/>
  <c r="J269" i="44"/>
  <c r="O184" i="44"/>
  <c r="O166" i="44"/>
  <c r="K121" i="44"/>
  <c r="Q40" i="44"/>
  <c r="K196" i="44"/>
  <c r="J242" i="44"/>
  <c r="K208" i="44"/>
  <c r="Q268" i="44"/>
  <c r="L127" i="44"/>
  <c r="K164" i="44"/>
  <c r="K89" i="44"/>
  <c r="L251" i="44"/>
  <c r="K176" i="44"/>
  <c r="O306" i="44"/>
  <c r="Q227" i="44"/>
  <c r="P302" i="44"/>
  <c r="O229" i="44"/>
  <c r="J95" i="44"/>
  <c r="L288" i="44"/>
  <c r="J270" i="44"/>
  <c r="P310" i="44"/>
  <c r="Q293" i="44"/>
  <c r="K266" i="44"/>
  <c r="J268" i="44"/>
  <c r="P213" i="44"/>
  <c r="J185" i="44"/>
  <c r="O127" i="44"/>
  <c r="P263" i="44"/>
  <c r="Q308" i="44"/>
  <c r="O290" i="44"/>
  <c r="Q149" i="44"/>
  <c r="Q176" i="44"/>
  <c r="P301" i="44"/>
  <c r="L162" i="44"/>
  <c r="J302" i="44"/>
  <c r="Q189" i="44"/>
  <c r="L142" i="44"/>
  <c r="Q187" i="44"/>
  <c r="O161" i="44"/>
  <c r="L310" i="44"/>
  <c r="K43" i="44"/>
  <c r="P262" i="44"/>
  <c r="Q191" i="44"/>
  <c r="L148" i="44"/>
  <c r="Q266" i="44"/>
  <c r="O123" i="44"/>
  <c r="J120" i="44"/>
  <c r="J106" i="44"/>
  <c r="Q309" i="44"/>
  <c r="L149" i="44"/>
  <c r="P306" i="44"/>
  <c r="K301" i="44"/>
  <c r="L171" i="44"/>
  <c r="J289" i="44"/>
  <c r="J264" i="44"/>
  <c r="O142" i="44"/>
  <c r="K288" i="44"/>
  <c r="K161" i="44"/>
  <c r="O241" i="44"/>
  <c r="J240" i="44"/>
  <c r="L92" i="44"/>
  <c r="J36" i="44"/>
  <c r="J41" i="44"/>
  <c r="L34" i="44"/>
  <c r="L302" i="44"/>
  <c r="K187" i="44"/>
  <c r="J166" i="44"/>
  <c r="K167" i="44"/>
  <c r="J210" i="44"/>
  <c r="K30" i="44"/>
  <c r="J215" i="44"/>
  <c r="K145" i="44"/>
  <c r="Q127" i="44"/>
  <c r="L252" i="44"/>
  <c r="K92" i="44"/>
  <c r="P42" i="44"/>
  <c r="O87" i="44"/>
  <c r="O189" i="44"/>
  <c r="K256" i="44"/>
  <c r="Q262" i="44"/>
  <c r="L222" i="44"/>
  <c r="Q34" i="44"/>
  <c r="O245" i="44"/>
  <c r="L276" i="44"/>
  <c r="Q226" i="44"/>
  <c r="L190" i="44"/>
  <c r="Q290" i="44"/>
  <c r="Q92" i="44"/>
  <c r="O41" i="44"/>
  <c r="O34" i="44"/>
  <c r="Q79" i="44"/>
  <c r="Q248" i="44"/>
  <c r="J226" i="44"/>
  <c r="K134" i="44"/>
  <c r="Q243" i="44"/>
  <c r="L212" i="44"/>
  <c r="L209" i="44"/>
  <c r="P65" i="44"/>
  <c r="L66" i="44"/>
  <c r="L267" i="44"/>
  <c r="O109" i="44"/>
  <c r="O137" i="44"/>
  <c r="K250" i="44"/>
  <c r="P238" i="44"/>
  <c r="O73" i="44"/>
  <c r="O97" i="44"/>
  <c r="J230" i="44"/>
  <c r="J205" i="44"/>
  <c r="O207" i="44"/>
  <c r="J80" i="44"/>
  <c r="L103" i="44"/>
  <c r="L30" i="44"/>
  <c r="Q250" i="44"/>
  <c r="O238" i="44"/>
  <c r="L88" i="44"/>
  <c r="J277" i="44"/>
  <c r="J255" i="44"/>
  <c r="J245" i="44"/>
  <c r="J256" i="44"/>
  <c r="J53" i="44"/>
  <c r="P236" i="44"/>
  <c r="O173" i="44"/>
  <c r="P224" i="44"/>
  <c r="P225" i="44"/>
  <c r="P313" i="44"/>
  <c r="K202" i="44"/>
  <c r="K112" i="44"/>
  <c r="J85" i="44"/>
  <c r="O311" i="44"/>
  <c r="O180" i="44"/>
  <c r="P250" i="44"/>
  <c r="Q104" i="44"/>
  <c r="J222" i="44"/>
  <c r="K131" i="44"/>
  <c r="L38" i="44"/>
  <c r="Q197" i="44"/>
  <c r="K260" i="44"/>
  <c r="L53" i="44"/>
  <c r="K103" i="44"/>
  <c r="K173" i="44"/>
  <c r="L225" i="44"/>
  <c r="Q209" i="44"/>
  <c r="O313" i="44"/>
  <c r="Q33" i="44"/>
  <c r="J267" i="44"/>
  <c r="O117" i="44"/>
  <c r="L254" i="44"/>
  <c r="L156" i="44"/>
  <c r="L250" i="44"/>
  <c r="L217" i="44"/>
  <c r="Q98" i="44"/>
  <c r="Q307" i="44"/>
  <c r="P297" i="44"/>
  <c r="K226" i="44"/>
  <c r="O296" i="44"/>
  <c r="J221" i="44"/>
  <c r="J57" i="44"/>
  <c r="O113" i="44"/>
  <c r="P151" i="44"/>
  <c r="O80" i="44"/>
  <c r="K303" i="44"/>
  <c r="J134" i="44"/>
  <c r="Q260" i="44"/>
  <c r="P150" i="44"/>
  <c r="J116" i="44"/>
  <c r="O53" i="44"/>
  <c r="O71" i="44"/>
  <c r="Q168" i="44"/>
  <c r="H16" i="66"/>
  <c r="Q118" i="44"/>
  <c r="O170" i="44"/>
  <c r="O72" i="44"/>
  <c r="Q146" i="44"/>
  <c r="P294" i="44"/>
  <c r="J249" i="44"/>
  <c r="O39" i="44"/>
  <c r="O225" i="44"/>
  <c r="Q169" i="44"/>
  <c r="Q253" i="44"/>
  <c r="Q228" i="44"/>
  <c r="J284" i="44"/>
  <c r="P62" i="44"/>
  <c r="Q172" i="44"/>
  <c r="K313" i="44"/>
  <c r="P70" i="44"/>
  <c r="L202" i="44"/>
  <c r="L61" i="44"/>
  <c r="J66" i="44"/>
  <c r="L33" i="44"/>
  <c r="J108" i="44"/>
  <c r="L112" i="44"/>
  <c r="Q125" i="44"/>
  <c r="K267" i="44"/>
  <c r="L233" i="44"/>
  <c r="K44" i="44"/>
  <c r="L203" i="44"/>
  <c r="Q311" i="44"/>
  <c r="K117" i="44"/>
  <c r="Q254" i="44"/>
  <c r="Q96" i="44"/>
  <c r="Q137" i="44"/>
  <c r="O114" i="44"/>
  <c r="Q180" i="44"/>
  <c r="O250" i="44"/>
  <c r="O122" i="44"/>
  <c r="Q275" i="44"/>
  <c r="Q238" i="44"/>
  <c r="L153" i="44"/>
  <c r="Q105" i="44"/>
  <c r="Q277" i="44"/>
  <c r="O218" i="44"/>
  <c r="O217" i="44"/>
  <c r="O237" i="44"/>
  <c r="P98" i="44"/>
  <c r="J131" i="44"/>
  <c r="J307" i="44"/>
  <c r="P177" i="44"/>
  <c r="Q128" i="44"/>
  <c r="J291" i="44"/>
  <c r="K54" i="44"/>
  <c r="K79" i="44"/>
  <c r="L297" i="44"/>
  <c r="L143" i="44"/>
  <c r="K248" i="44"/>
  <c r="L63" i="44"/>
  <c r="J138" i="44"/>
  <c r="L197" i="44"/>
  <c r="L147" i="44"/>
  <c r="J132" i="44"/>
  <c r="K296" i="44"/>
  <c r="K221" i="44"/>
  <c r="K113" i="44"/>
  <c r="O151" i="44"/>
  <c r="K80" i="44"/>
  <c r="J303" i="44"/>
  <c r="J292" i="44"/>
  <c r="L260" i="44"/>
  <c r="Q150" i="44"/>
  <c r="K154" i="44"/>
  <c r="K53" i="44"/>
  <c r="J71" i="44"/>
  <c r="J168" i="44"/>
  <c r="H15" i="66"/>
  <c r="H14" i="66"/>
  <c r="L118" i="44"/>
  <c r="K170" i="44"/>
  <c r="K72" i="44"/>
  <c r="L146" i="44"/>
  <c r="L294" i="44"/>
  <c r="K249" i="44"/>
  <c r="L39" i="44"/>
  <c r="K225" i="44"/>
  <c r="J169" i="44"/>
  <c r="J253" i="44"/>
  <c r="J228" i="44"/>
  <c r="L284" i="44"/>
  <c r="O62" i="44"/>
  <c r="J172" i="44"/>
  <c r="L313" i="44"/>
  <c r="L70" i="44"/>
  <c r="O202" i="44"/>
  <c r="O61" i="44"/>
  <c r="L115" i="44"/>
  <c r="O33" i="44"/>
  <c r="L108" i="44"/>
  <c r="O112" i="44"/>
  <c r="L64" i="44"/>
  <c r="K233" i="44"/>
  <c r="P44" i="44"/>
  <c r="J311" i="44"/>
  <c r="K90" i="44"/>
  <c r="J254" i="44"/>
  <c r="J96" i="44"/>
  <c r="J137" i="44"/>
  <c r="J78" i="44"/>
  <c r="Q231" i="44"/>
  <c r="P34" i="44"/>
  <c r="P229" i="44"/>
  <c r="Q43" i="44"/>
  <c r="Q163" i="44"/>
  <c r="K247" i="44"/>
  <c r="Q219" i="44"/>
  <c r="O75" i="44"/>
  <c r="L309" i="44"/>
  <c r="K34" i="44"/>
  <c r="Q31" i="44"/>
  <c r="P140" i="44"/>
  <c r="K271" i="44"/>
  <c r="K302" i="44"/>
  <c r="L140" i="44"/>
  <c r="J73" i="44"/>
  <c r="O276" i="44"/>
  <c r="O140" i="44"/>
  <c r="Q75" i="44"/>
  <c r="Q217" i="44"/>
  <c r="J248" i="44"/>
  <c r="P57" i="44"/>
  <c r="P249" i="44"/>
  <c r="J217" i="44"/>
  <c r="P38" i="44"/>
  <c r="K168" i="44"/>
  <c r="K254" i="44"/>
  <c r="K62" i="44"/>
  <c r="O135" i="44"/>
  <c r="Q313" i="44"/>
  <c r="J70" i="44"/>
  <c r="J61" i="44"/>
  <c r="O115" i="44"/>
  <c r="J33" i="44"/>
  <c r="O108" i="44"/>
  <c r="J112" i="44"/>
  <c r="O125" i="44"/>
  <c r="O64" i="44"/>
  <c r="O233" i="44"/>
  <c r="L44" i="44"/>
  <c r="P311" i="44"/>
  <c r="J90" i="44"/>
  <c r="P254" i="44"/>
  <c r="J100" i="44"/>
  <c r="L114" i="44"/>
  <c r="Q229" i="44"/>
  <c r="P141" i="44"/>
  <c r="O273" i="44"/>
  <c r="P232" i="44"/>
  <c r="L167" i="44"/>
  <c r="L232" i="44"/>
  <c r="J261" i="44"/>
  <c r="O167" i="44"/>
  <c r="O232" i="44"/>
  <c r="O36" i="44"/>
  <c r="Q91" i="44"/>
  <c r="Q295" i="44"/>
  <c r="K140" i="44"/>
  <c r="J109" i="44"/>
  <c r="K149" i="44"/>
  <c r="L216" i="44"/>
  <c r="L41" i="44"/>
  <c r="J167" i="44"/>
  <c r="J162" i="44"/>
  <c r="J224" i="44"/>
  <c r="L234" i="44"/>
  <c r="K118" i="44"/>
  <c r="J170" i="44"/>
  <c r="O188" i="44"/>
  <c r="J146" i="44"/>
  <c r="J294" i="44"/>
  <c r="Q110" i="44"/>
  <c r="K39" i="44"/>
  <c r="O94" i="44"/>
  <c r="L169" i="44"/>
  <c r="K253" i="44"/>
  <c r="L157" i="44"/>
  <c r="K284" i="44"/>
  <c r="L62" i="44"/>
  <c r="Q135" i="44"/>
  <c r="J313" i="44"/>
  <c r="O70" i="44"/>
  <c r="O158" i="44"/>
  <c r="K61" i="44"/>
  <c r="Q115" i="44"/>
  <c r="P108" i="44"/>
  <c r="Q81" i="44"/>
  <c r="L125" i="44"/>
  <c r="Q64" i="44"/>
  <c r="L55" i="44"/>
  <c r="O44" i="44"/>
  <c r="L60" i="44"/>
  <c r="L311" i="44"/>
  <c r="Q90" i="44"/>
  <c r="L96" i="44"/>
  <c r="P100" i="44"/>
  <c r="K114" i="44"/>
  <c r="L78" i="44"/>
  <c r="Q207" i="44"/>
  <c r="Q247" i="44"/>
  <c r="L187" i="44"/>
  <c r="J121" i="44"/>
  <c r="Q173" i="44"/>
  <c r="Q139" i="44"/>
  <c r="L283" i="44"/>
  <c r="J97" i="44"/>
  <c r="O201" i="44"/>
  <c r="Q142" i="44"/>
  <c r="K211" i="44"/>
  <c r="O216" i="44"/>
  <c r="L241" i="44"/>
  <c r="J139" i="44"/>
  <c r="K283" i="44"/>
  <c r="O222" i="44"/>
  <c r="O255" i="44"/>
  <c r="O307" i="44"/>
  <c r="L205" i="44"/>
  <c r="L57" i="44"/>
  <c r="O190" i="44"/>
  <c r="J28" i="44"/>
  <c r="J299" i="44"/>
  <c r="J225" i="44"/>
  <c r="P219" i="44"/>
  <c r="Q202" i="44"/>
  <c r="J145" i="44"/>
  <c r="O85" i="44"/>
  <c r="J180" i="44"/>
  <c r="J92" i="44"/>
  <c r="Q283" i="44"/>
  <c r="J271" i="44"/>
  <c r="P255" i="44"/>
  <c r="J34" i="44"/>
  <c r="J79" i="44"/>
  <c r="L201" i="44"/>
  <c r="O256" i="44"/>
  <c r="O211" i="44"/>
  <c r="P260" i="44"/>
  <c r="J236" i="44"/>
  <c r="Q72" i="44"/>
  <c r="O212" i="44"/>
  <c r="K73" i="44"/>
  <c r="L226" i="44"/>
  <c r="L113" i="44"/>
  <c r="J211" i="44"/>
  <c r="P216" i="44"/>
  <c r="J118" i="44"/>
  <c r="L249" i="44"/>
  <c r="K212" i="44"/>
  <c r="P228" i="44"/>
  <c r="K209" i="44"/>
  <c r="J45" i="44"/>
  <c r="K37" i="44"/>
  <c r="P233" i="44"/>
  <c r="Q73" i="44"/>
  <c r="P217" i="44"/>
  <c r="L98" i="44"/>
  <c r="K307" i="44"/>
  <c r="O79" i="44"/>
  <c r="L248" i="44"/>
  <c r="J147" i="44"/>
  <c r="J296" i="44"/>
  <c r="Q190" i="44"/>
  <c r="J150" i="44"/>
  <c r="L236" i="44"/>
  <c r="L72" i="44"/>
  <c r="L224" i="44"/>
  <c r="K228" i="44"/>
  <c r="Q284" i="44"/>
  <c r="P61" i="44"/>
  <c r="K285" i="44"/>
  <c r="Q44" i="44"/>
  <c r="K180" i="44"/>
  <c r="O139" i="44"/>
  <c r="K88" i="44"/>
  <c r="L277" i="44"/>
  <c r="K74" i="44"/>
  <c r="Q177" i="44"/>
  <c r="K291" i="44"/>
  <c r="O248" i="44"/>
  <c r="J275" i="44"/>
  <c r="L104" i="44"/>
  <c r="O153" i="44"/>
  <c r="K217" i="44"/>
  <c r="J98" i="44"/>
  <c r="L177" i="44"/>
  <c r="Q54" i="44"/>
  <c r="O297" i="44"/>
  <c r="O221" i="44"/>
  <c r="J151" i="44"/>
  <c r="L150" i="44"/>
  <c r="K71" i="44"/>
  <c r="Q170" i="44"/>
  <c r="Q249" i="44"/>
  <c r="O253" i="44"/>
  <c r="K275" i="44"/>
  <c r="Q183" i="44"/>
  <c r="O193" i="44"/>
  <c r="Q237" i="44"/>
  <c r="P99" i="44"/>
  <c r="L304" i="44"/>
  <c r="K192" i="44"/>
  <c r="L54" i="44"/>
  <c r="L138" i="44"/>
  <c r="P221" i="44"/>
  <c r="L151" i="44"/>
  <c r="Q154" i="44"/>
  <c r="O204" i="44"/>
  <c r="Q124" i="44"/>
  <c r="K104" i="44"/>
  <c r="L183" i="44"/>
  <c r="K305" i="44"/>
  <c r="K153" i="44"/>
  <c r="L133" i="44"/>
  <c r="P287" i="44"/>
  <c r="Q218" i="44"/>
  <c r="K193" i="44"/>
  <c r="J74" i="44"/>
  <c r="P237" i="44"/>
  <c r="J99" i="44"/>
  <c r="L131" i="44"/>
  <c r="J304" i="44"/>
  <c r="Q152" i="44"/>
  <c r="O128" i="44"/>
  <c r="Q192" i="44"/>
  <c r="O54" i="44"/>
  <c r="K86" i="44"/>
  <c r="J136" i="44"/>
  <c r="Q143" i="44"/>
  <c r="J82" i="44"/>
  <c r="L144" i="44"/>
  <c r="O138" i="44"/>
  <c r="P246" i="44"/>
  <c r="Q147" i="44"/>
  <c r="L132" i="44"/>
  <c r="O186" i="44"/>
  <c r="L221" i="44"/>
  <c r="K56" i="44"/>
  <c r="K151" i="44"/>
  <c r="O244" i="44"/>
  <c r="L303" i="44"/>
  <c r="K292" i="44"/>
  <c r="L278" i="44"/>
  <c r="K150" i="44"/>
  <c r="J154" i="44"/>
  <c r="O286" i="44"/>
  <c r="O234" i="44"/>
  <c r="L58" i="44"/>
  <c r="P188" i="44"/>
  <c r="P93" i="44"/>
  <c r="K294" i="44"/>
  <c r="K110" i="44"/>
  <c r="Q39" i="44"/>
  <c r="K94" i="44"/>
  <c r="L119" i="44"/>
  <c r="P253" i="44"/>
  <c r="O157" i="44"/>
  <c r="L69" i="44"/>
  <c r="Q62" i="44"/>
  <c r="J135" i="44"/>
  <c r="K49" i="44"/>
  <c r="K70" i="44"/>
  <c r="K158" i="44"/>
  <c r="Q61" i="44"/>
  <c r="P115" i="44"/>
  <c r="O265" i="44"/>
  <c r="K108" i="44"/>
  <c r="J125" i="44"/>
  <c r="O55" i="44"/>
  <c r="J44" i="44"/>
  <c r="J60" i="44"/>
  <c r="O206" i="44"/>
  <c r="O90" i="44"/>
  <c r="P165" i="44"/>
  <c r="O96" i="44"/>
  <c r="L100" i="44"/>
  <c r="Q114" i="44"/>
  <c r="O78" i="44"/>
  <c r="J259" i="44"/>
  <c r="J133" i="44"/>
  <c r="Q198" i="44"/>
  <c r="Q246" i="44"/>
  <c r="Q186" i="44"/>
  <c r="Q199" i="44"/>
  <c r="L270" i="44"/>
  <c r="Q278" i="44"/>
  <c r="Q286" i="44"/>
  <c r="J204" i="44"/>
  <c r="L239" i="44"/>
  <c r="Q35" i="44"/>
  <c r="Q99" i="44"/>
  <c r="J192" i="44"/>
  <c r="K269" i="44"/>
  <c r="J246" i="44"/>
  <c r="J186" i="44"/>
  <c r="L312" i="44"/>
  <c r="K175" i="44"/>
  <c r="L67" i="44"/>
  <c r="O182" i="44"/>
  <c r="L273" i="44"/>
  <c r="J119" i="44"/>
  <c r="Q69" i="44"/>
  <c r="P208" i="44"/>
  <c r="L268" i="44"/>
  <c r="L130" i="44"/>
  <c r="J81" i="44"/>
  <c r="J272" i="44"/>
  <c r="O77" i="44"/>
  <c r="L89" i="44"/>
  <c r="O239" i="44"/>
  <c r="J305" i="44"/>
  <c r="L176" i="44"/>
  <c r="Q287" i="44"/>
  <c r="P231" i="44"/>
  <c r="O198" i="44"/>
  <c r="L152" i="44"/>
  <c r="O289" i="44"/>
  <c r="L51" i="44"/>
  <c r="O199" i="44"/>
  <c r="Q175" i="44"/>
  <c r="J155" i="44"/>
  <c r="L286" i="44"/>
  <c r="J58" i="44"/>
  <c r="K273" i="44"/>
  <c r="L298" i="44"/>
  <c r="P119" i="44"/>
  <c r="J69" i="44"/>
  <c r="L160" i="44"/>
  <c r="O130" i="44"/>
  <c r="O50" i="44"/>
  <c r="O179" i="44"/>
  <c r="Q263" i="44"/>
  <c r="P206" i="44"/>
  <c r="P223" i="44"/>
  <c r="Q259" i="44"/>
  <c r="K102" i="44"/>
  <c r="O227" i="44"/>
  <c r="O261" i="44"/>
  <c r="L220" i="44"/>
  <c r="Q101" i="44"/>
  <c r="K51" i="44"/>
  <c r="J199" i="44"/>
  <c r="L295" i="44"/>
  <c r="L76" i="44"/>
  <c r="K235" i="44"/>
  <c r="K182" i="44"/>
  <c r="L210" i="44"/>
  <c r="L293" i="44"/>
  <c r="O274" i="44"/>
  <c r="O266" i="44"/>
  <c r="P68" i="44"/>
  <c r="K130" i="44"/>
  <c r="K50" i="44"/>
  <c r="L272" i="44"/>
  <c r="L223" i="44"/>
  <c r="J149" i="44"/>
  <c r="O231" i="44"/>
  <c r="K227" i="44"/>
  <c r="K47" i="44"/>
  <c r="O91" i="44"/>
  <c r="Q51" i="44"/>
  <c r="O247" i="44"/>
  <c r="O295" i="44"/>
  <c r="Q161" i="44"/>
  <c r="Q235" i="44"/>
  <c r="O43" i="44"/>
  <c r="O210" i="44"/>
  <c r="L274" i="44"/>
  <c r="L68" i="44"/>
  <c r="L123" i="44"/>
  <c r="J257" i="44"/>
  <c r="L185" i="44"/>
  <c r="O263" i="44"/>
  <c r="O308" i="44"/>
  <c r="P36" i="44"/>
  <c r="J231" i="44"/>
  <c r="J48" i="44"/>
  <c r="P261" i="44"/>
  <c r="J171" i="44"/>
  <c r="K220" i="44"/>
  <c r="L264" i="44"/>
  <c r="J247" i="44"/>
  <c r="J312" i="44"/>
  <c r="K141" i="44"/>
  <c r="P121" i="44"/>
  <c r="P258" i="44"/>
  <c r="P126" i="44"/>
  <c r="Q129" i="44"/>
  <c r="L50" i="44"/>
  <c r="L120" i="44"/>
  <c r="O107" i="44"/>
  <c r="O251" i="44"/>
  <c r="L36" i="44"/>
  <c r="K306" i="44"/>
  <c r="K41" i="44"/>
  <c r="L300" i="44"/>
  <c r="L289" i="44"/>
  <c r="J229" i="44"/>
  <c r="Q141" i="44"/>
  <c r="L40" i="44"/>
  <c r="J196" i="44"/>
  <c r="P243" i="44"/>
  <c r="J293" i="44"/>
  <c r="K274" i="44"/>
  <c r="L126" i="44"/>
  <c r="J178" i="44"/>
  <c r="P145" i="44"/>
  <c r="L263" i="44"/>
  <c r="J308" i="44"/>
  <c r="L290" i="44"/>
  <c r="J251" i="44"/>
  <c r="K42" i="44"/>
  <c r="L227" i="44"/>
  <c r="O162" i="44"/>
  <c r="Q302" i="44"/>
  <c r="K276" i="44"/>
  <c r="J184" i="44"/>
  <c r="L111" i="44"/>
  <c r="K299" i="44"/>
  <c r="Q210" i="44"/>
  <c r="P309" i="44"/>
  <c r="Q194" i="44"/>
  <c r="Q271" i="44"/>
  <c r="L306" i="44"/>
  <c r="Q301" i="44"/>
  <c r="K300" i="44"/>
  <c r="P245" i="44"/>
  <c r="J91" i="44"/>
  <c r="L189" i="44"/>
  <c r="O111" i="44"/>
  <c r="Q211" i="44"/>
  <c r="J216" i="44"/>
  <c r="J310" i="44"/>
  <c r="J43" i="44"/>
  <c r="O243" i="44"/>
  <c r="J274" i="44"/>
  <c r="O126" i="44"/>
  <c r="J68" i="44"/>
  <c r="K178" i="44"/>
  <c r="L37" i="44"/>
  <c r="P308" i="44"/>
  <c r="J290" i="44"/>
  <c r="P240" i="44"/>
  <c r="J194" i="44"/>
  <c r="Q97" i="44"/>
  <c r="K230" i="44"/>
  <c r="L245" i="44"/>
  <c r="O302" i="44"/>
  <c r="O38" i="44"/>
  <c r="L184" i="44"/>
  <c r="O28" i="44"/>
  <c r="J241" i="44"/>
  <c r="K290" i="44"/>
  <c r="O194" i="44"/>
  <c r="O163" i="44"/>
  <c r="O230" i="44"/>
  <c r="J31" i="44"/>
  <c r="K189" i="44"/>
  <c r="K111" i="44"/>
  <c r="L134" i="44"/>
  <c r="K236" i="44"/>
  <c r="J103" i="44"/>
  <c r="L240" i="44"/>
  <c r="K309" i="44"/>
  <c r="L105" i="44"/>
  <c r="L97" i="44"/>
  <c r="Q230" i="44"/>
  <c r="Q38" i="44"/>
  <c r="K201" i="44"/>
  <c r="J142" i="44"/>
  <c r="Q111" i="44"/>
  <c r="L211" i="44"/>
  <c r="K216" i="44"/>
  <c r="Q236" i="44"/>
  <c r="J173" i="44"/>
  <c r="L228" i="44"/>
  <c r="O46" i="44"/>
  <c r="L45" i="44"/>
  <c r="Q285" i="44"/>
  <c r="P37" i="44"/>
  <c r="O203" i="44"/>
  <c r="K252" i="44"/>
  <c r="K139" i="44"/>
  <c r="L194" i="44"/>
  <c r="Q222" i="44"/>
  <c r="O98" i="44"/>
  <c r="L307" i="44"/>
  <c r="L291" i="44"/>
  <c r="J276" i="44"/>
  <c r="P296" i="44"/>
  <c r="Q134" i="44"/>
  <c r="Q116" i="44"/>
  <c r="J140" i="44"/>
  <c r="L173" i="44"/>
  <c r="O224" i="44"/>
  <c r="P283" i="44"/>
  <c r="K222" i="44"/>
  <c r="Q87" i="44"/>
  <c r="L79" i="44"/>
  <c r="P248" i="44"/>
  <c r="K197" i="44"/>
  <c r="K57" i="44"/>
  <c r="O260" i="44"/>
  <c r="O103" i="44"/>
  <c r="P146" i="44"/>
  <c r="P284" i="44"/>
  <c r="K33" i="44"/>
  <c r="O285" i="44"/>
  <c r="Q267" i="44"/>
  <c r="L117" i="44"/>
  <c r="L137" i="44"/>
  <c r="K238" i="44"/>
  <c r="O88" i="44"/>
  <c r="J105" i="44"/>
  <c r="K255" i="44"/>
  <c r="K177" i="44"/>
  <c r="Q63" i="44"/>
  <c r="Q221" i="44"/>
  <c r="O134" i="44"/>
  <c r="O249" i="44"/>
  <c r="J212" i="44"/>
  <c r="K172" i="44"/>
  <c r="Q66" i="44"/>
  <c r="K125" i="44"/>
  <c r="J233" i="44"/>
  <c r="K311" i="44"/>
  <c r="K137" i="44"/>
  <c r="L238" i="44"/>
  <c r="J283" i="44"/>
  <c r="K105" i="44"/>
  <c r="Q255" i="44"/>
  <c r="J128" i="44"/>
  <c r="P54" i="44"/>
  <c r="Q138" i="44"/>
  <c r="J250" i="44"/>
  <c r="J238" i="44"/>
  <c r="Q88" i="44"/>
  <c r="O133" i="44"/>
  <c r="P218" i="44"/>
  <c r="K237" i="44"/>
  <c r="P304" i="44"/>
  <c r="L128" i="44"/>
  <c r="L86" i="44"/>
  <c r="O147" i="44"/>
  <c r="Q296" i="44"/>
  <c r="L56" i="44"/>
  <c r="Q80" i="44"/>
  <c r="O303" i="44"/>
  <c r="Q292" i="44"/>
  <c r="O154" i="44"/>
  <c r="O118" i="44"/>
  <c r="L188" i="44"/>
  <c r="O294" i="44"/>
  <c r="P39" i="44"/>
  <c r="L204" i="44"/>
  <c r="K124" i="44"/>
  <c r="J88" i="44"/>
  <c r="J153" i="44"/>
  <c r="K218" i="44"/>
  <c r="O74" i="44"/>
  <c r="J177" i="44"/>
  <c r="P128" i="44"/>
  <c r="K143" i="44"/>
  <c r="K63" i="44"/>
  <c r="J113" i="44"/>
  <c r="P244" i="44"/>
  <c r="O150" i="44"/>
  <c r="Q122" i="44"/>
  <c r="P259" i="44"/>
  <c r="O124" i="44"/>
  <c r="K239" i="44"/>
  <c r="O183" i="44"/>
  <c r="Q305" i="44"/>
  <c r="Q153" i="44"/>
  <c r="Q133" i="44"/>
  <c r="L287" i="44"/>
  <c r="J218" i="44"/>
  <c r="J193" i="44"/>
  <c r="J200" i="44"/>
  <c r="J237" i="44"/>
  <c r="L99" i="44"/>
  <c r="O304" i="44"/>
  <c r="J152" i="44"/>
  <c r="K128" i="44"/>
  <c r="J54" i="44"/>
  <c r="Q86" i="44"/>
  <c r="L136" i="44"/>
  <c r="J143" i="44"/>
  <c r="L82" i="44"/>
  <c r="K138" i="44"/>
  <c r="L246" i="44"/>
  <c r="O52" i="44"/>
  <c r="O132" i="44"/>
  <c r="L186" i="44"/>
  <c r="K199" i="44"/>
  <c r="Q56" i="44"/>
  <c r="Q159" i="44"/>
  <c r="Q151" i="44"/>
  <c r="K244" i="44"/>
  <c r="L175" i="44"/>
  <c r="P292" i="44"/>
  <c r="O278" i="44"/>
  <c r="O67" i="44"/>
  <c r="J286" i="44"/>
  <c r="L71" i="44"/>
  <c r="Q234" i="44"/>
  <c r="O58" i="44"/>
  <c r="L170" i="44"/>
  <c r="K188" i="44"/>
  <c r="L93" i="44"/>
  <c r="Q294" i="44"/>
  <c r="J39" i="44"/>
  <c r="Q94" i="44"/>
  <c r="K119" i="44"/>
  <c r="L253" i="44"/>
  <c r="Q157" i="44"/>
  <c r="O69" i="44"/>
  <c r="J62" i="44"/>
  <c r="Q49" i="44"/>
  <c r="Q70" i="44"/>
  <c r="L158" i="44"/>
  <c r="Q214" i="44"/>
  <c r="K115" i="44"/>
  <c r="L265" i="44"/>
  <c r="Q108" i="44"/>
  <c r="K81" i="44"/>
  <c r="Q179" i="44"/>
  <c r="K64" i="44"/>
  <c r="P55" i="44"/>
  <c r="O272" i="44"/>
  <c r="O60" i="44"/>
  <c r="K206" i="44"/>
  <c r="P90" i="44"/>
  <c r="L165" i="44"/>
  <c r="K96" i="44"/>
  <c r="O100" i="44"/>
  <c r="K78" i="44"/>
  <c r="Q204" i="44"/>
  <c r="K32" i="44"/>
  <c r="P102" i="44"/>
  <c r="K35" i="44"/>
  <c r="K200" i="44"/>
  <c r="P48" i="44"/>
  <c r="O192" i="44"/>
  <c r="K82" i="44"/>
  <c r="J244" i="44"/>
  <c r="L83" i="44"/>
  <c r="L102" i="44"/>
  <c r="O287" i="44"/>
  <c r="O48" i="44"/>
  <c r="O152" i="44"/>
  <c r="J47" i="44"/>
  <c r="K95" i="44"/>
  <c r="O159" i="44"/>
  <c r="Q76" i="44"/>
  <c r="L235" i="44"/>
  <c r="Q93" i="44"/>
  <c r="O242" i="44"/>
  <c r="O258" i="44"/>
  <c r="J160" i="44"/>
  <c r="K257" i="44"/>
  <c r="K185" i="44"/>
  <c r="K263" i="44"/>
  <c r="J164" i="44"/>
  <c r="J102" i="44"/>
  <c r="L200" i="44"/>
  <c r="O84" i="44"/>
  <c r="L47" i="44"/>
  <c r="P220" i="44"/>
  <c r="O144" i="44"/>
  <c r="Q264" i="44"/>
  <c r="P52" i="44"/>
  <c r="K159" i="44"/>
  <c r="J76" i="44"/>
  <c r="O235" i="44"/>
  <c r="Q182" i="44"/>
  <c r="K29" i="44"/>
  <c r="L266" i="44"/>
  <c r="J265" i="44"/>
  <c r="P272" i="44"/>
  <c r="L164" i="44"/>
  <c r="O89" i="44"/>
  <c r="K36" i="44"/>
  <c r="L231" i="44"/>
  <c r="L48" i="44"/>
  <c r="O171" i="44"/>
  <c r="Q269" i="44"/>
  <c r="Q270" i="44"/>
  <c r="J175" i="44"/>
  <c r="L155" i="44"/>
  <c r="K310" i="44"/>
  <c r="K40" i="44"/>
  <c r="L196" i="44"/>
  <c r="Q242" i="44"/>
  <c r="Q215" i="44"/>
  <c r="L214" i="44"/>
  <c r="O257" i="44"/>
  <c r="O120" i="44"/>
  <c r="J77" i="44"/>
  <c r="Q83" i="44"/>
  <c r="O32" i="44"/>
  <c r="L35" i="44"/>
  <c r="L301" i="44"/>
  <c r="Q171" i="44"/>
  <c r="O220" i="44"/>
  <c r="L101" i="44"/>
  <c r="O95" i="44"/>
  <c r="Q312" i="44"/>
  <c r="O76" i="44"/>
  <c r="O155" i="44"/>
  <c r="J182" i="44"/>
  <c r="P293" i="44"/>
  <c r="K298" i="44"/>
  <c r="J29" i="44"/>
  <c r="P215" i="44"/>
  <c r="P266" i="44"/>
  <c r="K160" i="44"/>
  <c r="Q130" i="44"/>
  <c r="Q50" i="44"/>
  <c r="K120" i="44"/>
  <c r="K223" i="44"/>
  <c r="K181" i="44"/>
  <c r="J32" i="44"/>
  <c r="O35" i="44"/>
  <c r="P300" i="44"/>
  <c r="P289" i="44"/>
  <c r="O101" i="44"/>
  <c r="K184" i="44"/>
  <c r="P295" i="44"/>
  <c r="K76" i="44"/>
  <c r="K155" i="44"/>
  <c r="J40" i="44"/>
  <c r="P43" i="44"/>
  <c r="L215" i="44"/>
  <c r="J59" i="44"/>
  <c r="Q223" i="44"/>
  <c r="J89" i="44"/>
  <c r="J309" i="44"/>
  <c r="J42" i="44"/>
  <c r="J220" i="44"/>
  <c r="K101" i="44"/>
  <c r="O264" i="44"/>
  <c r="Q184" i="44"/>
  <c r="O288" i="44"/>
  <c r="P247" i="44"/>
  <c r="K295" i="44"/>
  <c r="Q28" i="44"/>
  <c r="O299" i="44"/>
  <c r="K210" i="44"/>
  <c r="L242" i="44"/>
  <c r="O215" i="44"/>
  <c r="O68" i="44"/>
  <c r="K268" i="44"/>
  <c r="K213" i="44"/>
  <c r="Q195" i="44"/>
  <c r="L107" i="44"/>
  <c r="Q89" i="44"/>
  <c r="K194" i="44"/>
  <c r="L271" i="44"/>
  <c r="Q41" i="44"/>
  <c r="O300" i="44"/>
  <c r="K205" i="44"/>
  <c r="J189" i="44"/>
  <c r="L247" i="44"/>
  <c r="J141" i="44"/>
  <c r="Q166" i="44"/>
  <c r="L121" i="44"/>
  <c r="O310" i="44"/>
  <c r="P167" i="44"/>
  <c r="O262" i="44"/>
  <c r="L181" i="44"/>
  <c r="O149" i="44"/>
  <c r="O42" i="44"/>
  <c r="L87" i="44"/>
  <c r="K171" i="44"/>
  <c r="Q205" i="44"/>
  <c r="Q276" i="44"/>
  <c r="P184" i="44"/>
  <c r="J295" i="44"/>
  <c r="Q241" i="44"/>
  <c r="L191" i="44"/>
  <c r="K65" i="44"/>
  <c r="Q123" i="44"/>
  <c r="J213" i="44"/>
  <c r="K59" i="44"/>
  <c r="O195" i="44"/>
  <c r="K107" i="44"/>
  <c r="J181" i="44"/>
  <c r="L73" i="44"/>
  <c r="O271" i="44"/>
  <c r="P222" i="44"/>
  <c r="J301" i="44"/>
  <c r="P41" i="44"/>
  <c r="Q300" i="44"/>
  <c r="K162" i="44"/>
  <c r="K142" i="44"/>
  <c r="J111" i="44"/>
  <c r="Q103" i="44"/>
  <c r="Q240" i="44"/>
  <c r="O309" i="44"/>
  <c r="L42" i="44"/>
  <c r="L255" i="44"/>
  <c r="J300" i="44"/>
  <c r="Q162" i="44"/>
  <c r="K38" i="44"/>
  <c r="J207" i="44"/>
  <c r="Q256" i="44"/>
  <c r="O187" i="44"/>
  <c r="K28" i="44"/>
  <c r="L299" i="44"/>
  <c r="J262" i="44"/>
  <c r="K163" i="44"/>
  <c r="K87" i="44"/>
  <c r="K245" i="44"/>
  <c r="O197" i="44"/>
  <c r="L256" i="44"/>
  <c r="J187" i="44"/>
  <c r="K116" i="44"/>
  <c r="P241" i="44"/>
  <c r="J30" i="44"/>
  <c r="L172" i="44"/>
  <c r="L178" i="44"/>
  <c r="K195" i="44"/>
  <c r="Q117" i="44"/>
  <c r="J156" i="44"/>
  <c r="O240" i="44"/>
  <c r="J87" i="44"/>
  <c r="Q245" i="44"/>
  <c r="J38" i="44"/>
  <c r="J197" i="44"/>
  <c r="P226" i="44"/>
  <c r="J190" i="44"/>
  <c r="Q216" i="44"/>
  <c r="L168" i="44"/>
  <c r="K241" i="44"/>
  <c r="Q225" i="44"/>
  <c r="K240" i="44"/>
  <c r="O92" i="44"/>
  <c r="O105" i="44"/>
  <c r="K97" i="44"/>
  <c r="K98" i="44"/>
  <c r="O177" i="44"/>
  <c r="P230" i="44"/>
  <c r="Q291" i="44"/>
  <c r="K297" i="44"/>
  <c r="Q201" i="44"/>
  <c r="K207" i="44"/>
  <c r="L296" i="44"/>
  <c r="K190" i="44"/>
  <c r="P80" i="44"/>
  <c r="L116" i="44"/>
  <c r="J72" i="44"/>
  <c r="K169" i="44"/>
  <c r="K66" i="44"/>
  <c r="J203" i="44"/>
  <c r="J252" i="44"/>
  <c r="L139" i="44"/>
  <c r="O283" i="44"/>
  <c r="Q74" i="44"/>
  <c r="L230" i="44"/>
  <c r="O291" i="44"/>
  <c r="Q297" i="44"/>
  <c r="J201" i="44"/>
  <c r="O226" i="44"/>
  <c r="Q57" i="44"/>
  <c r="L80" i="44"/>
  <c r="Q303" i="44"/>
  <c r="O116" i="44"/>
  <c r="O168" i="44"/>
  <c r="K146" i="44"/>
  <c r="O169" i="44"/>
  <c r="L46" i="44"/>
  <c r="J114" i="44"/>
  <c r="L122" i="44"/>
  <c r="J104" i="44"/>
  <c r="L218" i="44"/>
  <c r="Q131" i="44"/>
  <c r="J63" i="44"/>
  <c r="J122" i="44"/>
  <c r="K183" i="44"/>
  <c r="O277" i="44"/>
  <c r="L74" i="44"/>
  <c r="O131" i="44"/>
  <c r="P291" i="44"/>
  <c r="O143" i="44"/>
  <c r="O63" i="44"/>
  <c r="Q132" i="44"/>
  <c r="Q113" i="44"/>
  <c r="J260" i="44"/>
  <c r="Q53" i="44"/>
  <c r="P234" i="44"/>
  <c r="O146" i="44"/>
  <c r="J94" i="44"/>
  <c r="O284" i="44"/>
  <c r="K122" i="44"/>
  <c r="O104" i="44"/>
  <c r="K277" i="44"/>
  <c r="J297" i="44"/>
  <c r="Q82" i="44"/>
  <c r="K246" i="44"/>
  <c r="K147" i="44"/>
  <c r="O56" i="44"/>
  <c r="P303" i="44"/>
  <c r="O292" i="44"/>
  <c r="P278" i="44"/>
  <c r="Q71" i="44"/>
  <c r="O275" i="44"/>
  <c r="K204" i="44"/>
  <c r="K259" i="44"/>
  <c r="L275" i="44"/>
  <c r="L124" i="44"/>
  <c r="Q239" i="44"/>
  <c r="J183" i="44"/>
  <c r="P305" i="44"/>
  <c r="O102" i="44"/>
  <c r="K133" i="44"/>
  <c r="J287" i="44"/>
  <c r="Q193" i="44"/>
  <c r="Q200" i="44"/>
  <c r="L237" i="44"/>
  <c r="O99" i="44"/>
  <c r="K198" i="44"/>
  <c r="K304" i="44"/>
  <c r="K152" i="44"/>
  <c r="K84" i="44"/>
  <c r="L192" i="44"/>
  <c r="P47" i="44"/>
  <c r="J86" i="44"/>
  <c r="O136" i="44"/>
  <c r="P269" i="44"/>
  <c r="O82" i="44"/>
  <c r="K144" i="44"/>
  <c r="O51" i="44"/>
  <c r="O246" i="44"/>
  <c r="K52" i="44"/>
  <c r="K132" i="44"/>
  <c r="K186" i="44"/>
  <c r="J56" i="44"/>
  <c r="J159" i="44"/>
  <c r="Q244" i="44"/>
  <c r="O175" i="44"/>
  <c r="L292" i="44"/>
  <c r="K278" i="44"/>
  <c r="K67" i="44"/>
  <c r="L154" i="44"/>
  <c r="K286" i="44"/>
  <c r="J235" i="44"/>
  <c r="J234" i="44"/>
  <c r="P58" i="44"/>
  <c r="Q188" i="44"/>
  <c r="O93" i="44"/>
  <c r="J273" i="44"/>
  <c r="L110" i="44"/>
  <c r="P298" i="44"/>
  <c r="Q119" i="44"/>
  <c r="L29" i="44"/>
  <c r="J157" i="44"/>
  <c r="P69" i="44"/>
  <c r="O208" i="44"/>
  <c r="L135" i="44"/>
  <c r="P49" i="44"/>
  <c r="P160" i="44"/>
  <c r="Q158" i="44"/>
  <c r="J214" i="44"/>
  <c r="J115" i="44"/>
  <c r="P265" i="44"/>
  <c r="Q257" i="44"/>
  <c r="L81" i="44"/>
  <c r="K179" i="44"/>
  <c r="J64" i="44"/>
  <c r="K55" i="44"/>
  <c r="K272" i="44"/>
  <c r="K60" i="44"/>
  <c r="L206" i="44"/>
  <c r="L90" i="44"/>
  <c r="O165" i="44"/>
  <c r="P164" i="44"/>
  <c r="K100" i="44"/>
  <c r="L77" i="44"/>
  <c r="Q78" i="44"/>
  <c r="H14" i="65" l="1"/>
  <c r="H17" i="65"/>
  <c r="H16" i="64"/>
  <c r="H15" i="65"/>
  <c r="H16" i="65"/>
  <c r="H14" i="64"/>
  <c r="H15" i="64"/>
  <c r="S77" i="40"/>
  <c r="H15" i="41"/>
  <c r="U660" i="44"/>
  <c r="Q660" i="44"/>
  <c r="P660" i="44"/>
  <c r="O660" i="44"/>
  <c r="L660" i="44"/>
  <c r="K660" i="44"/>
  <c r="J660" i="44"/>
  <c r="R659" i="44"/>
  <c r="R658" i="44"/>
  <c r="R657" i="44"/>
  <c r="R656" i="44"/>
  <c r="R655" i="44"/>
  <c r="R654" i="44"/>
  <c r="R653" i="44"/>
  <c r="R652" i="44"/>
  <c r="R651" i="44"/>
  <c r="R650" i="44"/>
  <c r="R649" i="44"/>
  <c r="R648" i="44"/>
  <c r="R647" i="44"/>
  <c r="R646" i="44"/>
  <c r="R645" i="44"/>
  <c r="R644" i="44"/>
  <c r="R643" i="44"/>
  <c r="R642" i="44"/>
  <c r="R641" i="44"/>
  <c r="R640" i="44"/>
  <c r="R639" i="44"/>
  <c r="R638" i="44"/>
  <c r="R637" i="44"/>
  <c r="R636" i="44"/>
  <c r="R635" i="44"/>
  <c r="R634" i="44"/>
  <c r="R633" i="44"/>
  <c r="R632" i="44"/>
  <c r="R631" i="44"/>
  <c r="R630" i="44"/>
  <c r="R629" i="44"/>
  <c r="R628" i="44"/>
  <c r="R627" i="44"/>
  <c r="R626" i="44"/>
  <c r="R625" i="44"/>
  <c r="R624" i="44"/>
  <c r="R623" i="44"/>
  <c r="R622" i="44"/>
  <c r="R621" i="44"/>
  <c r="R620" i="44"/>
  <c r="R619" i="44"/>
  <c r="R618" i="44"/>
  <c r="R617" i="44"/>
  <c r="R616" i="44"/>
  <c r="R615" i="44"/>
  <c r="R614" i="44"/>
  <c r="R613" i="44"/>
  <c r="R612" i="44"/>
  <c r="R611" i="44"/>
  <c r="R610" i="44"/>
  <c r="R609" i="44"/>
  <c r="R608" i="44"/>
  <c r="R607" i="44"/>
  <c r="R606" i="44"/>
  <c r="R605" i="44"/>
  <c r="R604" i="44"/>
  <c r="R603" i="44"/>
  <c r="R602" i="44"/>
  <c r="R601" i="44"/>
  <c r="R600" i="44"/>
  <c r="R599" i="44"/>
  <c r="R598" i="44"/>
  <c r="R597" i="44"/>
  <c r="R596" i="44"/>
  <c r="R595" i="44"/>
  <c r="T595" i="44" s="1"/>
  <c r="R594" i="44"/>
  <c r="R593" i="44"/>
  <c r="R592" i="44"/>
  <c r="R591" i="44"/>
  <c r="R590" i="44"/>
  <c r="R589" i="44"/>
  <c r="R588" i="44"/>
  <c r="R587" i="44"/>
  <c r="R586" i="44"/>
  <c r="R585" i="44"/>
  <c r="R584" i="44"/>
  <c r="R583" i="44"/>
  <c r="R582" i="44"/>
  <c r="R581" i="44"/>
  <c r="R580" i="44"/>
  <c r="R579" i="44"/>
  <c r="R578" i="44"/>
  <c r="R577" i="44"/>
  <c r="R576" i="44"/>
  <c r="R575" i="44"/>
  <c r="R574" i="44"/>
  <c r="R573" i="44"/>
  <c r="R572" i="44"/>
  <c r="R571" i="44"/>
  <c r="R570" i="44"/>
  <c r="R569" i="44"/>
  <c r="R568" i="44"/>
  <c r="R567" i="44"/>
  <c r="R566" i="44"/>
  <c r="R565" i="44"/>
  <c r="R564" i="44"/>
  <c r="R563" i="44"/>
  <c r="R562" i="44"/>
  <c r="R561" i="44"/>
  <c r="R560" i="44"/>
  <c r="R559" i="44"/>
  <c r="R558" i="44"/>
  <c r="R557" i="44"/>
  <c r="R556" i="44"/>
  <c r="R555" i="44"/>
  <c r="R554" i="44"/>
  <c r="R553" i="44"/>
  <c r="R552" i="44"/>
  <c r="R551" i="44"/>
  <c r="R550" i="44"/>
  <c r="R549" i="44"/>
  <c r="R548" i="44"/>
  <c r="R547" i="44"/>
  <c r="R546" i="44"/>
  <c r="R545" i="44"/>
  <c r="R544" i="44"/>
  <c r="R543" i="44"/>
  <c r="R542" i="44"/>
  <c r="R541" i="44"/>
  <c r="R540" i="44"/>
  <c r="R539" i="44"/>
  <c r="R538" i="44"/>
  <c r="R537" i="44"/>
  <c r="R536" i="44"/>
  <c r="R535" i="44"/>
  <c r="R534" i="44"/>
  <c r="R533" i="44"/>
  <c r="R532" i="44"/>
  <c r="R531" i="44"/>
  <c r="R530" i="44"/>
  <c r="R529" i="44"/>
  <c r="R528" i="44"/>
  <c r="R527" i="44"/>
  <c r="R526" i="44"/>
  <c r="R525" i="44"/>
  <c r="R524" i="44"/>
  <c r="R523" i="44"/>
  <c r="R522" i="44"/>
  <c r="R521" i="44"/>
  <c r="R520" i="44"/>
  <c r="R519" i="44"/>
  <c r="R518" i="44"/>
  <c r="R517" i="44"/>
  <c r="R516" i="44"/>
  <c r="R515" i="44"/>
  <c r="R514" i="44"/>
  <c r="R513" i="44"/>
  <c r="R512" i="44"/>
  <c r="R511" i="44"/>
  <c r="R510" i="44"/>
  <c r="R509" i="44"/>
  <c r="R508" i="44"/>
  <c r="R507" i="44"/>
  <c r="R506" i="44"/>
  <c r="R505" i="44"/>
  <c r="R504" i="44"/>
  <c r="R503" i="44"/>
  <c r="R502" i="44"/>
  <c r="R501" i="44"/>
  <c r="R500" i="44"/>
  <c r="R499" i="44"/>
  <c r="R498" i="44"/>
  <c r="R497" i="44"/>
  <c r="R496" i="44"/>
  <c r="R495" i="44"/>
  <c r="R494" i="44"/>
  <c r="R493" i="44"/>
  <c r="R492" i="44"/>
  <c r="R491" i="44"/>
  <c r="R490" i="44"/>
  <c r="R489" i="44"/>
  <c r="R488" i="44"/>
  <c r="R487" i="44"/>
  <c r="R486" i="44"/>
  <c r="R485" i="44"/>
  <c r="R484" i="44"/>
  <c r="R483" i="44"/>
  <c r="R482" i="44"/>
  <c r="R481" i="44"/>
  <c r="R480" i="44"/>
  <c r="R479" i="44"/>
  <c r="R478" i="44"/>
  <c r="R477" i="44"/>
  <c r="R476" i="44"/>
  <c r="R475" i="44"/>
  <c r="R474" i="44"/>
  <c r="R473" i="44"/>
  <c r="R472" i="44"/>
  <c r="R471" i="44"/>
  <c r="R470" i="44"/>
  <c r="R469" i="44"/>
  <c r="R468" i="44"/>
  <c r="R467" i="44"/>
  <c r="R466" i="44"/>
  <c r="R465" i="44"/>
  <c r="R464" i="44"/>
  <c r="R463" i="44"/>
  <c r="T463" i="44" s="1"/>
  <c r="R462" i="44"/>
  <c r="R461" i="44"/>
  <c r="R460" i="44"/>
  <c r="R459" i="44"/>
  <c r="R458" i="44"/>
  <c r="R457" i="44"/>
  <c r="R456" i="44"/>
  <c r="R455" i="44"/>
  <c r="R454" i="44"/>
  <c r="R453" i="44"/>
  <c r="R452" i="44"/>
  <c r="R451" i="44"/>
  <c r="R450" i="44"/>
  <c r="R449" i="44"/>
  <c r="R448" i="44"/>
  <c r="R447" i="44"/>
  <c r="R446" i="44"/>
  <c r="R445" i="44"/>
  <c r="R444" i="44"/>
  <c r="R443" i="44"/>
  <c r="R442" i="44"/>
  <c r="R441" i="44"/>
  <c r="T441" i="44" s="1"/>
  <c r="M659" i="44"/>
  <c r="M658" i="44"/>
  <c r="M657" i="44"/>
  <c r="M656" i="44"/>
  <c r="M655" i="44"/>
  <c r="M654" i="44"/>
  <c r="M653" i="44"/>
  <c r="M652" i="44"/>
  <c r="M651" i="44"/>
  <c r="M650" i="44"/>
  <c r="M649" i="44"/>
  <c r="M648" i="44"/>
  <c r="M647" i="44"/>
  <c r="M646" i="44"/>
  <c r="M645" i="44"/>
  <c r="M644" i="44"/>
  <c r="M643" i="44"/>
  <c r="M642" i="44"/>
  <c r="M641" i="44"/>
  <c r="M640" i="44"/>
  <c r="M639" i="44"/>
  <c r="M638" i="44"/>
  <c r="M637" i="44"/>
  <c r="M636" i="44"/>
  <c r="M635" i="44"/>
  <c r="M634" i="44"/>
  <c r="M633" i="44"/>
  <c r="M632" i="44"/>
  <c r="M631" i="44"/>
  <c r="M630" i="44"/>
  <c r="M629" i="44"/>
  <c r="M628" i="44"/>
  <c r="M627" i="44"/>
  <c r="M626" i="44"/>
  <c r="M625" i="44"/>
  <c r="M624" i="44"/>
  <c r="M623" i="44"/>
  <c r="M622" i="44"/>
  <c r="M621" i="44"/>
  <c r="M620" i="44"/>
  <c r="M619" i="44"/>
  <c r="M618" i="44"/>
  <c r="M617" i="44"/>
  <c r="M616" i="44"/>
  <c r="M615" i="44"/>
  <c r="M614" i="44"/>
  <c r="M613" i="44"/>
  <c r="M612" i="44"/>
  <c r="M611" i="44"/>
  <c r="M610" i="44"/>
  <c r="M609" i="44"/>
  <c r="M608" i="44"/>
  <c r="M607" i="44"/>
  <c r="M606" i="44"/>
  <c r="M605" i="44"/>
  <c r="M604" i="44"/>
  <c r="M603" i="44"/>
  <c r="M602" i="44"/>
  <c r="M601" i="44"/>
  <c r="M600" i="44"/>
  <c r="M599" i="44"/>
  <c r="M598" i="44"/>
  <c r="M597" i="44"/>
  <c r="M596" i="44"/>
  <c r="M595" i="44"/>
  <c r="M594" i="44"/>
  <c r="M593" i="44"/>
  <c r="M592" i="44"/>
  <c r="M591" i="44"/>
  <c r="M590" i="44"/>
  <c r="M589" i="44"/>
  <c r="M588" i="44"/>
  <c r="M587" i="44"/>
  <c r="M586" i="44"/>
  <c r="M585" i="44"/>
  <c r="M584" i="44"/>
  <c r="M583" i="44"/>
  <c r="M582" i="44"/>
  <c r="M581" i="44"/>
  <c r="M580" i="44"/>
  <c r="M579" i="44"/>
  <c r="M578" i="44"/>
  <c r="M577" i="44"/>
  <c r="M576" i="44"/>
  <c r="M575" i="44"/>
  <c r="M574" i="44"/>
  <c r="M573" i="44"/>
  <c r="M572" i="44"/>
  <c r="M571" i="44"/>
  <c r="M570" i="44"/>
  <c r="M569" i="44"/>
  <c r="M568" i="44"/>
  <c r="M567" i="44"/>
  <c r="M566" i="44"/>
  <c r="M565" i="44"/>
  <c r="M564" i="44"/>
  <c r="M563" i="44"/>
  <c r="M562" i="44"/>
  <c r="M561" i="44"/>
  <c r="M560" i="44"/>
  <c r="M559" i="44"/>
  <c r="M558" i="44"/>
  <c r="M557" i="44"/>
  <c r="M556" i="44"/>
  <c r="M555" i="44"/>
  <c r="M554" i="44"/>
  <c r="M553" i="44"/>
  <c r="M552" i="44"/>
  <c r="M551" i="44"/>
  <c r="M550" i="44"/>
  <c r="M549" i="44"/>
  <c r="M548" i="44"/>
  <c r="M547" i="44"/>
  <c r="M546" i="44"/>
  <c r="M545" i="44"/>
  <c r="M544" i="44"/>
  <c r="M543" i="44"/>
  <c r="M542" i="44"/>
  <c r="M541" i="44"/>
  <c r="M540" i="44"/>
  <c r="M539" i="44"/>
  <c r="M538" i="44"/>
  <c r="M537" i="44"/>
  <c r="M536" i="44"/>
  <c r="M535" i="44"/>
  <c r="M534" i="44"/>
  <c r="M533" i="44"/>
  <c r="M532" i="44"/>
  <c r="M531" i="44"/>
  <c r="M530" i="44"/>
  <c r="M529" i="44"/>
  <c r="M528" i="44"/>
  <c r="M527" i="44"/>
  <c r="M526" i="44"/>
  <c r="M525" i="44"/>
  <c r="M524" i="44"/>
  <c r="M523" i="44"/>
  <c r="M522" i="44"/>
  <c r="M521" i="44"/>
  <c r="M520" i="44"/>
  <c r="M519" i="44"/>
  <c r="M518" i="44"/>
  <c r="M517" i="44"/>
  <c r="M516" i="44"/>
  <c r="M515" i="44"/>
  <c r="M514" i="44"/>
  <c r="M513" i="44"/>
  <c r="M512" i="44"/>
  <c r="M511" i="44"/>
  <c r="M510" i="44"/>
  <c r="M509" i="44"/>
  <c r="M508" i="44"/>
  <c r="M507" i="44"/>
  <c r="M506" i="44"/>
  <c r="M505" i="44"/>
  <c r="M504" i="44"/>
  <c r="M503" i="44"/>
  <c r="M502" i="44"/>
  <c r="M501" i="44"/>
  <c r="M500" i="44"/>
  <c r="M499" i="44"/>
  <c r="M498" i="44"/>
  <c r="M497" i="44"/>
  <c r="M496" i="44"/>
  <c r="M495" i="44"/>
  <c r="M494" i="44"/>
  <c r="M493" i="44"/>
  <c r="M492" i="44"/>
  <c r="M491" i="44"/>
  <c r="M490" i="44"/>
  <c r="M489" i="44"/>
  <c r="M488" i="44"/>
  <c r="M487" i="44"/>
  <c r="M486" i="44"/>
  <c r="M485" i="44"/>
  <c r="M484" i="44"/>
  <c r="M483" i="44"/>
  <c r="M482" i="44"/>
  <c r="M481" i="44"/>
  <c r="M480" i="44"/>
  <c r="M479" i="44"/>
  <c r="M478" i="44"/>
  <c r="M477" i="44"/>
  <c r="M476" i="44"/>
  <c r="M475" i="44"/>
  <c r="M474" i="44"/>
  <c r="M473" i="44"/>
  <c r="M472" i="44"/>
  <c r="M471" i="44"/>
  <c r="M470" i="44"/>
  <c r="M469" i="44"/>
  <c r="M468" i="44"/>
  <c r="M467" i="44"/>
  <c r="M466" i="44"/>
  <c r="M465" i="44"/>
  <c r="M464" i="44"/>
  <c r="M463" i="44"/>
  <c r="M462" i="44"/>
  <c r="M461" i="44"/>
  <c r="M460" i="44"/>
  <c r="M459" i="44"/>
  <c r="M458" i="44"/>
  <c r="M457" i="44"/>
  <c r="M456" i="44"/>
  <c r="M455" i="44"/>
  <c r="M454" i="44"/>
  <c r="M453" i="44"/>
  <c r="M452" i="44"/>
  <c r="M451" i="44"/>
  <c r="M450" i="44"/>
  <c r="M449" i="44"/>
  <c r="M448" i="44"/>
  <c r="M447" i="44"/>
  <c r="M446" i="44"/>
  <c r="M445" i="44"/>
  <c r="M444" i="44"/>
  <c r="M443" i="44"/>
  <c r="M442" i="44"/>
  <c r="M441" i="44"/>
  <c r="D659" i="44"/>
  <c r="D658" i="44"/>
  <c r="D657" i="44"/>
  <c r="D656" i="44"/>
  <c r="D655" i="44"/>
  <c r="D654" i="44"/>
  <c r="D653" i="44"/>
  <c r="D652" i="44"/>
  <c r="D651" i="44"/>
  <c r="D650" i="44"/>
  <c r="D649" i="44"/>
  <c r="D648" i="44"/>
  <c r="D647" i="44"/>
  <c r="D646" i="44"/>
  <c r="D645" i="44"/>
  <c r="D644" i="44"/>
  <c r="D643" i="44"/>
  <c r="D642" i="44"/>
  <c r="D641" i="44"/>
  <c r="D640" i="44"/>
  <c r="D639" i="44"/>
  <c r="D638" i="44"/>
  <c r="D637" i="44"/>
  <c r="D636" i="44"/>
  <c r="D635" i="44"/>
  <c r="D634" i="44"/>
  <c r="D633" i="44"/>
  <c r="D632" i="44"/>
  <c r="D631" i="44"/>
  <c r="D630" i="44"/>
  <c r="D629" i="44"/>
  <c r="D628" i="44"/>
  <c r="D627" i="44"/>
  <c r="D626" i="44"/>
  <c r="D625" i="44"/>
  <c r="D624" i="44"/>
  <c r="D623" i="44"/>
  <c r="D622" i="44"/>
  <c r="D621" i="44"/>
  <c r="D620" i="44"/>
  <c r="D619" i="44"/>
  <c r="D618" i="44"/>
  <c r="D617" i="44"/>
  <c r="D616" i="44"/>
  <c r="D615" i="44"/>
  <c r="D614" i="44"/>
  <c r="D613" i="44"/>
  <c r="D612" i="44"/>
  <c r="D611" i="44"/>
  <c r="D610" i="44"/>
  <c r="D609" i="44"/>
  <c r="D608" i="44"/>
  <c r="D607" i="44"/>
  <c r="D606" i="44"/>
  <c r="D605" i="44"/>
  <c r="D604" i="44"/>
  <c r="D603" i="44"/>
  <c r="D602" i="44"/>
  <c r="D601" i="44"/>
  <c r="D600" i="44"/>
  <c r="D599" i="44"/>
  <c r="D598" i="44"/>
  <c r="D597" i="44"/>
  <c r="D596" i="44"/>
  <c r="D595" i="44"/>
  <c r="D594" i="44"/>
  <c r="D593" i="44"/>
  <c r="D592" i="44"/>
  <c r="D591" i="44"/>
  <c r="D590" i="44"/>
  <c r="D589" i="44"/>
  <c r="D588" i="44"/>
  <c r="D587" i="44"/>
  <c r="D586" i="44"/>
  <c r="D585" i="44"/>
  <c r="D584" i="44"/>
  <c r="D583" i="44"/>
  <c r="D582" i="44"/>
  <c r="D581" i="44"/>
  <c r="D580" i="44"/>
  <c r="D579" i="44"/>
  <c r="D578" i="44"/>
  <c r="D577" i="44"/>
  <c r="D576" i="44"/>
  <c r="D575" i="44"/>
  <c r="D574" i="44"/>
  <c r="D573" i="44"/>
  <c r="D572" i="44"/>
  <c r="D571" i="44"/>
  <c r="D570" i="44"/>
  <c r="D569" i="44"/>
  <c r="D568" i="44"/>
  <c r="D567" i="44"/>
  <c r="D566" i="44"/>
  <c r="D565" i="44"/>
  <c r="D564" i="44"/>
  <c r="D563" i="44"/>
  <c r="D562" i="44"/>
  <c r="D561" i="44"/>
  <c r="D560" i="44"/>
  <c r="D559" i="44"/>
  <c r="D558" i="44"/>
  <c r="D557" i="44"/>
  <c r="D556" i="44"/>
  <c r="D555" i="44"/>
  <c r="D554" i="44"/>
  <c r="D553" i="44"/>
  <c r="D552" i="44"/>
  <c r="D551" i="44"/>
  <c r="D550" i="44"/>
  <c r="D549" i="44"/>
  <c r="D548" i="44"/>
  <c r="D547" i="44"/>
  <c r="D546" i="44"/>
  <c r="D545" i="44"/>
  <c r="D544" i="44"/>
  <c r="D543" i="44"/>
  <c r="D542" i="44"/>
  <c r="D541" i="44"/>
  <c r="D540" i="44"/>
  <c r="D539" i="44"/>
  <c r="D538" i="44"/>
  <c r="D537" i="44"/>
  <c r="D536" i="44"/>
  <c r="D535" i="44"/>
  <c r="D534" i="44"/>
  <c r="D533" i="44"/>
  <c r="D532" i="44"/>
  <c r="D531" i="44"/>
  <c r="D530" i="44"/>
  <c r="D529" i="44"/>
  <c r="D528" i="44"/>
  <c r="D527" i="44"/>
  <c r="D526" i="44"/>
  <c r="D525" i="44"/>
  <c r="D524" i="44"/>
  <c r="D523" i="44"/>
  <c r="D522" i="44"/>
  <c r="D521" i="44"/>
  <c r="D520" i="44"/>
  <c r="D519" i="44"/>
  <c r="D518" i="44"/>
  <c r="D517" i="44"/>
  <c r="D516" i="44"/>
  <c r="D515" i="44"/>
  <c r="D514" i="44"/>
  <c r="D513" i="44"/>
  <c r="D512" i="44"/>
  <c r="D511" i="44"/>
  <c r="D510" i="44"/>
  <c r="D509" i="44"/>
  <c r="D508" i="44"/>
  <c r="D507" i="44"/>
  <c r="D506" i="44"/>
  <c r="D505" i="44"/>
  <c r="D504" i="44"/>
  <c r="D503" i="44"/>
  <c r="D502" i="44"/>
  <c r="D501" i="44"/>
  <c r="D500" i="44"/>
  <c r="D499" i="44"/>
  <c r="D498" i="44"/>
  <c r="D497" i="44"/>
  <c r="D496" i="44"/>
  <c r="D495" i="44"/>
  <c r="D494" i="44"/>
  <c r="D493" i="44"/>
  <c r="D492" i="44"/>
  <c r="D491" i="44"/>
  <c r="D490" i="44"/>
  <c r="D489" i="44"/>
  <c r="D488" i="44"/>
  <c r="D487" i="44"/>
  <c r="D486" i="44"/>
  <c r="D485" i="44"/>
  <c r="D484" i="44"/>
  <c r="D483" i="44"/>
  <c r="D482" i="44"/>
  <c r="D481" i="44"/>
  <c r="D480" i="44"/>
  <c r="D479" i="44"/>
  <c r="D478" i="44"/>
  <c r="D477" i="44"/>
  <c r="D476" i="44"/>
  <c r="D475" i="44"/>
  <c r="D474" i="44"/>
  <c r="D473" i="44"/>
  <c r="D472" i="44"/>
  <c r="D471" i="44"/>
  <c r="D470" i="44"/>
  <c r="D469" i="44"/>
  <c r="D468" i="44"/>
  <c r="D467" i="44"/>
  <c r="D466" i="44"/>
  <c r="D465" i="44"/>
  <c r="D464" i="44"/>
  <c r="D463" i="44"/>
  <c r="D462" i="44"/>
  <c r="D461" i="44"/>
  <c r="D460" i="44"/>
  <c r="D459" i="44"/>
  <c r="D458" i="44"/>
  <c r="D457" i="44"/>
  <c r="D456" i="44"/>
  <c r="D455" i="44"/>
  <c r="D454" i="44"/>
  <c r="D453" i="44"/>
  <c r="D452" i="44"/>
  <c r="D451" i="44"/>
  <c r="D450" i="44"/>
  <c r="D449" i="44"/>
  <c r="D448" i="44"/>
  <c r="D447" i="44"/>
  <c r="D446" i="44"/>
  <c r="D445" i="44"/>
  <c r="D444" i="44"/>
  <c r="D443" i="44"/>
  <c r="D442" i="44"/>
  <c r="D441" i="44"/>
  <c r="H223" i="46"/>
  <c r="G223" i="46"/>
  <c r="Q664" i="44"/>
  <c r="J664" i="44"/>
  <c r="J317" i="45"/>
  <c r="I317" i="45"/>
  <c r="H317" i="45"/>
  <c r="G317" i="45"/>
  <c r="T484" i="44" l="1"/>
  <c r="T528" i="44"/>
  <c r="T550" i="44"/>
  <c r="T594" i="44"/>
  <c r="T616" i="44"/>
  <c r="T444" i="44"/>
  <c r="T466" i="44"/>
  <c r="T532" i="44"/>
  <c r="T576" i="44"/>
  <c r="J223" i="46"/>
  <c r="T465" i="44"/>
  <c r="T531" i="44"/>
  <c r="T575" i="44"/>
  <c r="T442" i="44"/>
  <c r="T464" i="44"/>
  <c r="T530" i="44"/>
  <c r="T597" i="44"/>
  <c r="T462" i="44"/>
  <c r="T506" i="44"/>
  <c r="T572" i="44"/>
  <c r="T622" i="44"/>
  <c r="T596" i="44"/>
  <c r="T533" i="44"/>
  <c r="T446" i="44"/>
  <c r="T468" i="44"/>
  <c r="T512" i="44"/>
  <c r="T534" i="44"/>
  <c r="T578" i="44"/>
  <c r="T600" i="44"/>
  <c r="T644" i="44"/>
  <c r="T535" i="44"/>
  <c r="T601" i="44"/>
  <c r="T510" i="44"/>
  <c r="T642" i="44"/>
  <c r="T445" i="44"/>
  <c r="T467" i="44"/>
  <c r="T511" i="44"/>
  <c r="T577" i="44"/>
  <c r="T599" i="44"/>
  <c r="T643" i="44"/>
  <c r="T598" i="44"/>
  <c r="T490" i="44"/>
  <c r="T556" i="44"/>
  <c r="T469" i="44"/>
  <c r="T470" i="44"/>
  <c r="T638" i="44"/>
  <c r="T508" i="44"/>
  <c r="T574" i="44"/>
  <c r="T640" i="44"/>
  <c r="T509" i="44"/>
  <c r="T641" i="44"/>
  <c r="T488" i="44"/>
  <c r="T554" i="44"/>
  <c r="T620" i="44"/>
  <c r="T529" i="44"/>
  <c r="T485" i="44"/>
  <c r="T507" i="44"/>
  <c r="T551" i="44"/>
  <c r="T573" i="44"/>
  <c r="T617" i="44"/>
  <c r="T639" i="44"/>
  <c r="T486" i="44"/>
  <c r="T552" i="44"/>
  <c r="T618" i="44"/>
  <c r="T443" i="44"/>
  <c r="T487" i="44"/>
  <c r="T553" i="44"/>
  <c r="T619" i="44"/>
  <c r="T489" i="44"/>
  <c r="T555" i="44"/>
  <c r="T621" i="44"/>
  <c r="T457" i="44"/>
  <c r="T479" i="44"/>
  <c r="T501" i="44"/>
  <c r="T523" i="44"/>
  <c r="T545" i="44"/>
  <c r="T567" i="44"/>
  <c r="T589" i="44"/>
  <c r="T611" i="44"/>
  <c r="T633" i="44"/>
  <c r="T655" i="44"/>
  <c r="T460" i="44"/>
  <c r="T482" i="44"/>
  <c r="T504" i="44"/>
  <c r="T526" i="44"/>
  <c r="T548" i="44"/>
  <c r="T570" i="44"/>
  <c r="T592" i="44"/>
  <c r="T614" i="44"/>
  <c r="T636" i="44"/>
  <c r="T658" i="44"/>
  <c r="T461" i="44"/>
  <c r="T483" i="44"/>
  <c r="T505" i="44"/>
  <c r="T527" i="44"/>
  <c r="T549" i="44"/>
  <c r="T571" i="44"/>
  <c r="T593" i="44"/>
  <c r="T615" i="44"/>
  <c r="T637" i="44"/>
  <c r="T659" i="44"/>
  <c r="R660" i="44"/>
  <c r="M660" i="44"/>
  <c r="T458" i="44"/>
  <c r="T480" i="44"/>
  <c r="T502" i="44"/>
  <c r="T524" i="44"/>
  <c r="T546" i="44"/>
  <c r="T568" i="44"/>
  <c r="T590" i="44"/>
  <c r="T612" i="44"/>
  <c r="T634" i="44"/>
  <c r="T656" i="44"/>
  <c r="T459" i="44"/>
  <c r="T481" i="44"/>
  <c r="T503" i="44"/>
  <c r="T525" i="44"/>
  <c r="T547" i="44"/>
  <c r="T569" i="44"/>
  <c r="T591" i="44"/>
  <c r="T613" i="44"/>
  <c r="T635" i="44"/>
  <c r="T657" i="44"/>
  <c r="T447" i="44"/>
  <c r="T491" i="44"/>
  <c r="T513" i="44"/>
  <c r="T557" i="44"/>
  <c r="T579" i="44"/>
  <c r="T623" i="44"/>
  <c r="T645" i="44"/>
  <c r="T448" i="44"/>
  <c r="T603" i="44"/>
  <c r="T456" i="44"/>
  <c r="T500" i="44"/>
  <c r="T522" i="44"/>
  <c r="T544" i="44"/>
  <c r="T566" i="44"/>
  <c r="T588" i="44"/>
  <c r="T610" i="44"/>
  <c r="T632" i="44"/>
  <c r="T654" i="44"/>
  <c r="T514" i="44"/>
  <c r="T558" i="44"/>
  <c r="T580" i="44"/>
  <c r="T602" i="44"/>
  <c r="T646" i="44"/>
  <c r="T449" i="44"/>
  <c r="T471" i="44"/>
  <c r="T493" i="44"/>
  <c r="T515" i="44"/>
  <c r="T537" i="44"/>
  <c r="T559" i="44"/>
  <c r="T581" i="44"/>
  <c r="T625" i="44"/>
  <c r="T647" i="44"/>
  <c r="T450" i="44"/>
  <c r="T472" i="44"/>
  <c r="T494" i="44"/>
  <c r="T516" i="44"/>
  <c r="T538" i="44"/>
  <c r="T560" i="44"/>
  <c r="T582" i="44"/>
  <c r="T604" i="44"/>
  <c r="T626" i="44"/>
  <c r="T648" i="44"/>
  <c r="T451" i="44"/>
  <c r="T495" i="44"/>
  <c r="T539" i="44"/>
  <c r="T583" i="44"/>
  <c r="T627" i="44"/>
  <c r="T496" i="44"/>
  <c r="T606" i="44"/>
  <c r="T453" i="44"/>
  <c r="T497" i="44"/>
  <c r="T519" i="44"/>
  <c r="T541" i="44"/>
  <c r="T563" i="44"/>
  <c r="T585" i="44"/>
  <c r="T607" i="44"/>
  <c r="T651" i="44"/>
  <c r="T454" i="44"/>
  <c r="T476" i="44"/>
  <c r="T498" i="44"/>
  <c r="T520" i="44"/>
  <c r="T542" i="44"/>
  <c r="T564" i="44"/>
  <c r="T586" i="44"/>
  <c r="T608" i="44"/>
  <c r="T630" i="44"/>
  <c r="T652" i="44"/>
  <c r="T455" i="44"/>
  <c r="T477" i="44"/>
  <c r="T499" i="44"/>
  <c r="T521" i="44"/>
  <c r="T543" i="44"/>
  <c r="T565" i="44"/>
  <c r="T587" i="44"/>
  <c r="T609" i="44"/>
  <c r="T631" i="44"/>
  <c r="T653" i="44"/>
  <c r="T478" i="44"/>
  <c r="T492" i="44"/>
  <c r="T536" i="44"/>
  <c r="T624" i="44"/>
  <c r="T473" i="44"/>
  <c r="T517" i="44"/>
  <c r="T561" i="44"/>
  <c r="T605" i="44"/>
  <c r="T649" i="44"/>
  <c r="T452" i="44"/>
  <c r="T474" i="44"/>
  <c r="T518" i="44"/>
  <c r="T540" i="44"/>
  <c r="T562" i="44"/>
  <c r="T584" i="44"/>
  <c r="T628" i="44"/>
  <c r="T650" i="44"/>
  <c r="T475" i="44"/>
  <c r="T629" i="44"/>
  <c r="T660" i="44" l="1"/>
  <c r="R664" i="44"/>
  <c r="Q437" i="44"/>
  <c r="P437" i="44"/>
  <c r="O437" i="44"/>
  <c r="L437" i="44"/>
  <c r="L664" i="44" s="1"/>
  <c r="K437" i="44"/>
  <c r="K664" i="44" s="1"/>
  <c r="J437" i="44"/>
  <c r="R436" i="44"/>
  <c r="M436" i="44"/>
  <c r="R435" i="44"/>
  <c r="M435" i="44"/>
  <c r="R434" i="44"/>
  <c r="M434" i="44"/>
  <c r="R433" i="44"/>
  <c r="M433" i="44"/>
  <c r="R432" i="44"/>
  <c r="M432" i="44"/>
  <c r="R431" i="44"/>
  <c r="M431" i="44"/>
  <c r="R430" i="44"/>
  <c r="M430" i="44"/>
  <c r="R429" i="44"/>
  <c r="M429" i="44"/>
  <c r="R428" i="44"/>
  <c r="M428" i="44"/>
  <c r="R427" i="44"/>
  <c r="M427" i="44"/>
  <c r="R426" i="44"/>
  <c r="M426" i="44"/>
  <c r="R425" i="44"/>
  <c r="M425" i="44"/>
  <c r="R424" i="44"/>
  <c r="M424" i="44"/>
  <c r="R423" i="44"/>
  <c r="M423" i="44"/>
  <c r="R422" i="44"/>
  <c r="M422" i="44"/>
  <c r="R421" i="44"/>
  <c r="M421" i="44"/>
  <c r="R420" i="44"/>
  <c r="M420" i="44"/>
  <c r="R419" i="44"/>
  <c r="M419" i="44"/>
  <c r="R418" i="44"/>
  <c r="M418" i="44"/>
  <c r="R417" i="44"/>
  <c r="M417" i="44"/>
  <c r="R416" i="44"/>
  <c r="M416" i="44"/>
  <c r="R415" i="44"/>
  <c r="M415" i="44"/>
  <c r="R414" i="44"/>
  <c r="M414" i="44"/>
  <c r="R413" i="44"/>
  <c r="M413" i="44"/>
  <c r="R412" i="44"/>
  <c r="M412" i="44"/>
  <c r="R411" i="44"/>
  <c r="M411" i="44"/>
  <c r="R410" i="44"/>
  <c r="M410" i="44"/>
  <c r="R409" i="44"/>
  <c r="M409" i="44"/>
  <c r="R408" i="44"/>
  <c r="M408" i="44"/>
  <c r="R407" i="44"/>
  <c r="M407" i="44"/>
  <c r="R406" i="44"/>
  <c r="M406" i="44"/>
  <c r="R405" i="44"/>
  <c r="M405" i="44"/>
  <c r="R404" i="44"/>
  <c r="M404" i="44"/>
  <c r="R403" i="44"/>
  <c r="M403" i="44"/>
  <c r="R402" i="44"/>
  <c r="M402" i="44"/>
  <c r="Q397" i="44"/>
  <c r="P397" i="44"/>
  <c r="O397" i="44"/>
  <c r="L397" i="44"/>
  <c r="K397" i="44"/>
  <c r="J397" i="44"/>
  <c r="D397" i="44"/>
  <c r="B397" i="44"/>
  <c r="Q396" i="44"/>
  <c r="P396" i="44"/>
  <c r="O396" i="44"/>
  <c r="L396" i="44"/>
  <c r="K396" i="44"/>
  <c r="J396" i="44"/>
  <c r="D396" i="44"/>
  <c r="B396" i="44"/>
  <c r="Q395" i="44"/>
  <c r="P395" i="44"/>
  <c r="O395" i="44"/>
  <c r="L395" i="44"/>
  <c r="K395" i="44"/>
  <c r="J395" i="44"/>
  <c r="D395" i="44"/>
  <c r="B395" i="44"/>
  <c r="Q394" i="44"/>
  <c r="P394" i="44"/>
  <c r="O394" i="44"/>
  <c r="L394" i="44"/>
  <c r="K394" i="44"/>
  <c r="J394" i="44"/>
  <c r="D394" i="44"/>
  <c r="B394" i="44"/>
  <c r="Q393" i="44"/>
  <c r="P393" i="44"/>
  <c r="O393" i="44"/>
  <c r="L393" i="44"/>
  <c r="K393" i="44"/>
  <c r="J393" i="44"/>
  <c r="D393" i="44"/>
  <c r="B393" i="44"/>
  <c r="Q392" i="44"/>
  <c r="P392" i="44"/>
  <c r="O392" i="44"/>
  <c r="L392" i="44"/>
  <c r="K392" i="44"/>
  <c r="J392" i="44"/>
  <c r="D392" i="44"/>
  <c r="B392" i="44"/>
  <c r="Q391" i="44"/>
  <c r="P391" i="44"/>
  <c r="O391" i="44"/>
  <c r="L391" i="44"/>
  <c r="K391" i="44"/>
  <c r="J391" i="44"/>
  <c r="D391" i="44"/>
  <c r="B391" i="44"/>
  <c r="Q390" i="44"/>
  <c r="P390" i="44"/>
  <c r="O390" i="44"/>
  <c r="L390" i="44"/>
  <c r="K390" i="44"/>
  <c r="J390" i="44"/>
  <c r="D390" i="44"/>
  <c r="B390" i="44"/>
  <c r="Q389" i="44"/>
  <c r="P389" i="44"/>
  <c r="O389" i="44"/>
  <c r="L389" i="44"/>
  <c r="K389" i="44"/>
  <c r="J389" i="44"/>
  <c r="D389" i="44"/>
  <c r="B389" i="44"/>
  <c r="Q388" i="44"/>
  <c r="P388" i="44"/>
  <c r="O388" i="44"/>
  <c r="L388" i="44"/>
  <c r="K388" i="44"/>
  <c r="J388" i="44"/>
  <c r="D388" i="44"/>
  <c r="B388" i="44"/>
  <c r="Q387" i="44"/>
  <c r="P387" i="44"/>
  <c r="O387" i="44"/>
  <c r="L387" i="44"/>
  <c r="K387" i="44"/>
  <c r="J387" i="44"/>
  <c r="D387" i="44"/>
  <c r="B387" i="44"/>
  <c r="Q386" i="44"/>
  <c r="P386" i="44"/>
  <c r="O386" i="44"/>
  <c r="L386" i="44"/>
  <c r="K386" i="44"/>
  <c r="J386" i="44"/>
  <c r="D386" i="44"/>
  <c r="B386" i="44"/>
  <c r="Q385" i="44"/>
  <c r="P385" i="44"/>
  <c r="O385" i="44"/>
  <c r="L385" i="44"/>
  <c r="K385" i="44"/>
  <c r="J385" i="44"/>
  <c r="D385" i="44"/>
  <c r="B385" i="44"/>
  <c r="Q384" i="44"/>
  <c r="P384" i="44"/>
  <c r="O384" i="44"/>
  <c r="L384" i="44"/>
  <c r="K384" i="44"/>
  <c r="J384" i="44"/>
  <c r="D384" i="44"/>
  <c r="B384" i="44"/>
  <c r="Q383" i="44"/>
  <c r="P383" i="44"/>
  <c r="O383" i="44"/>
  <c r="L383" i="44"/>
  <c r="K383" i="44"/>
  <c r="J383" i="44"/>
  <c r="D383" i="44"/>
  <c r="B383" i="44"/>
  <c r="Q382" i="44"/>
  <c r="P382" i="44"/>
  <c r="O382" i="44"/>
  <c r="L382" i="44"/>
  <c r="K382" i="44"/>
  <c r="J382" i="44"/>
  <c r="D382" i="44"/>
  <c r="B382" i="44"/>
  <c r="Q381" i="44"/>
  <c r="P381" i="44"/>
  <c r="O381" i="44"/>
  <c r="L381" i="44"/>
  <c r="K381" i="44"/>
  <c r="J381" i="44"/>
  <c r="D381" i="44"/>
  <c r="B381" i="44"/>
  <c r="Q380" i="44"/>
  <c r="P380" i="44"/>
  <c r="O380" i="44"/>
  <c r="L380" i="44"/>
  <c r="K380" i="44"/>
  <c r="J380" i="44"/>
  <c r="D380" i="44"/>
  <c r="B380" i="44"/>
  <c r="Q379" i="44"/>
  <c r="P379" i="44"/>
  <c r="O379" i="44"/>
  <c r="L379" i="44"/>
  <c r="K379" i="44"/>
  <c r="J379" i="44"/>
  <c r="D379" i="44"/>
  <c r="B379" i="44"/>
  <c r="Q378" i="44"/>
  <c r="P378" i="44"/>
  <c r="O378" i="44"/>
  <c r="L378" i="44"/>
  <c r="K378" i="44"/>
  <c r="J378" i="44"/>
  <c r="D378" i="44"/>
  <c r="B378" i="44"/>
  <c r="Q377" i="44"/>
  <c r="P377" i="44"/>
  <c r="O377" i="44"/>
  <c r="L377" i="44"/>
  <c r="K377" i="44"/>
  <c r="J377" i="44"/>
  <c r="D377" i="44"/>
  <c r="B377" i="44"/>
  <c r="Q376" i="44"/>
  <c r="P376" i="44"/>
  <c r="O376" i="44"/>
  <c r="L376" i="44"/>
  <c r="K376" i="44"/>
  <c r="J376" i="44"/>
  <c r="D376" i="44"/>
  <c r="B376" i="44"/>
  <c r="Q375" i="44"/>
  <c r="P375" i="44"/>
  <c r="O375" i="44"/>
  <c r="L375" i="44"/>
  <c r="K375" i="44"/>
  <c r="J375" i="44"/>
  <c r="D375" i="44"/>
  <c r="B375" i="44"/>
  <c r="Q374" i="44"/>
  <c r="P374" i="44"/>
  <c r="O374" i="44"/>
  <c r="L374" i="44"/>
  <c r="K374" i="44"/>
  <c r="J374" i="44"/>
  <c r="D374" i="44"/>
  <c r="B374" i="44"/>
  <c r="Q373" i="44"/>
  <c r="P373" i="44"/>
  <c r="O373" i="44"/>
  <c r="L373" i="44"/>
  <c r="K373" i="44"/>
  <c r="J373" i="44"/>
  <c r="D373" i="44"/>
  <c r="B373" i="44"/>
  <c r="Q372" i="44"/>
  <c r="P372" i="44"/>
  <c r="O372" i="44"/>
  <c r="L372" i="44"/>
  <c r="K372" i="44"/>
  <c r="J372" i="44"/>
  <c r="D372" i="44"/>
  <c r="B372" i="44"/>
  <c r="Q371" i="44"/>
  <c r="P371" i="44"/>
  <c r="O371" i="44"/>
  <c r="L371" i="44"/>
  <c r="K371" i="44"/>
  <c r="J371" i="44"/>
  <c r="D371" i="44"/>
  <c r="B371" i="44"/>
  <c r="Q370" i="44"/>
  <c r="P370" i="44"/>
  <c r="O370" i="44"/>
  <c r="L370" i="44"/>
  <c r="K370" i="44"/>
  <c r="J370" i="44"/>
  <c r="D370" i="44"/>
  <c r="B370" i="44"/>
  <c r="Q369" i="44"/>
  <c r="P369" i="44"/>
  <c r="O369" i="44"/>
  <c r="L369" i="44"/>
  <c r="K369" i="44"/>
  <c r="J369" i="44"/>
  <c r="D369" i="44"/>
  <c r="B369" i="44"/>
  <c r="Q368" i="44"/>
  <c r="P368" i="44"/>
  <c r="O368" i="44"/>
  <c r="L368" i="44"/>
  <c r="K368" i="44"/>
  <c r="J368" i="44"/>
  <c r="D368" i="44"/>
  <c r="B368" i="44"/>
  <c r="Q367" i="44"/>
  <c r="P367" i="44"/>
  <c r="O367" i="44"/>
  <c r="L367" i="44"/>
  <c r="K367" i="44"/>
  <c r="J367" i="44"/>
  <c r="D367" i="44"/>
  <c r="B367" i="44"/>
  <c r="Q366" i="44"/>
  <c r="P366" i="44"/>
  <c r="O366" i="44"/>
  <c r="L366" i="44"/>
  <c r="K366" i="44"/>
  <c r="J366" i="44"/>
  <c r="D366" i="44"/>
  <c r="B366" i="44"/>
  <c r="Q365" i="44"/>
  <c r="P365" i="44"/>
  <c r="O365" i="44"/>
  <c r="L365" i="44"/>
  <c r="K365" i="44"/>
  <c r="J365" i="44"/>
  <c r="D365" i="44"/>
  <c r="B365" i="44"/>
  <c r="Q364" i="44"/>
  <c r="P364" i="44"/>
  <c r="O364" i="44"/>
  <c r="L364" i="44"/>
  <c r="K364" i="44"/>
  <c r="J364" i="44"/>
  <c r="D364" i="44"/>
  <c r="B364" i="44"/>
  <c r="Q363" i="44"/>
  <c r="P363" i="44"/>
  <c r="O363" i="44"/>
  <c r="L363" i="44"/>
  <c r="K363" i="44"/>
  <c r="J363" i="44"/>
  <c r="D363" i="44"/>
  <c r="B363" i="44"/>
  <c r="Q362" i="44"/>
  <c r="P362" i="44"/>
  <c r="O362" i="44"/>
  <c r="L362" i="44"/>
  <c r="K362" i="44"/>
  <c r="J362" i="44"/>
  <c r="D362" i="44"/>
  <c r="B362" i="44"/>
  <c r="Q361" i="44"/>
  <c r="P361" i="44"/>
  <c r="O361" i="44"/>
  <c r="L361" i="44"/>
  <c r="K361" i="44"/>
  <c r="J361" i="44"/>
  <c r="D361" i="44"/>
  <c r="B361" i="44"/>
  <c r="Q360" i="44"/>
  <c r="P360" i="44"/>
  <c r="O360" i="44"/>
  <c r="L360" i="44"/>
  <c r="K360" i="44"/>
  <c r="J360" i="44"/>
  <c r="D360" i="44"/>
  <c r="B360" i="44"/>
  <c r="Q359" i="44"/>
  <c r="P359" i="44"/>
  <c r="O359" i="44"/>
  <c r="L359" i="44"/>
  <c r="K359" i="44"/>
  <c r="J359" i="44"/>
  <c r="D359" i="44"/>
  <c r="B359" i="44"/>
  <c r="Q358" i="44"/>
  <c r="P358" i="44"/>
  <c r="O358" i="44"/>
  <c r="L358" i="44"/>
  <c r="K358" i="44"/>
  <c r="J358" i="44"/>
  <c r="D358" i="44"/>
  <c r="B358" i="44"/>
  <c r="Q357" i="44"/>
  <c r="P357" i="44"/>
  <c r="O357" i="44"/>
  <c r="L357" i="44"/>
  <c r="K357" i="44"/>
  <c r="J357" i="44"/>
  <c r="D357" i="44"/>
  <c r="B357" i="44"/>
  <c r="Q356" i="44"/>
  <c r="P356" i="44"/>
  <c r="O356" i="44"/>
  <c r="L356" i="44"/>
  <c r="K356" i="44"/>
  <c r="J356" i="44"/>
  <c r="D356" i="44"/>
  <c r="B356" i="44"/>
  <c r="Q355" i="44"/>
  <c r="P355" i="44"/>
  <c r="O355" i="44"/>
  <c r="L355" i="44"/>
  <c r="K355" i="44"/>
  <c r="J355" i="44"/>
  <c r="D355" i="44"/>
  <c r="B355" i="44"/>
  <c r="Q354" i="44"/>
  <c r="P354" i="44"/>
  <c r="O354" i="44"/>
  <c r="L354" i="44"/>
  <c r="K354" i="44"/>
  <c r="J354" i="44"/>
  <c r="D354" i="44"/>
  <c r="B354" i="44"/>
  <c r="Q353" i="44"/>
  <c r="P353" i="44"/>
  <c r="O353" i="44"/>
  <c r="L353" i="44"/>
  <c r="K353" i="44"/>
  <c r="J353" i="44"/>
  <c r="D353" i="44"/>
  <c r="B353" i="44"/>
  <c r="Q352" i="44"/>
  <c r="P352" i="44"/>
  <c r="O352" i="44"/>
  <c r="L352" i="44"/>
  <c r="K352" i="44"/>
  <c r="J352" i="44"/>
  <c r="D352" i="44"/>
  <c r="B352" i="44"/>
  <c r="Q351" i="44"/>
  <c r="P351" i="44"/>
  <c r="O351" i="44"/>
  <c r="L351" i="44"/>
  <c r="K351" i="44"/>
  <c r="J351" i="44"/>
  <c r="D351" i="44"/>
  <c r="B351" i="44"/>
  <c r="Q350" i="44"/>
  <c r="P350" i="44"/>
  <c r="O350" i="44"/>
  <c r="L350" i="44"/>
  <c r="K350" i="44"/>
  <c r="J350" i="44"/>
  <c r="D350" i="44"/>
  <c r="B350" i="44"/>
  <c r="Q349" i="44"/>
  <c r="P349" i="44"/>
  <c r="O349" i="44"/>
  <c r="L349" i="44"/>
  <c r="K349" i="44"/>
  <c r="J349" i="44"/>
  <c r="D349" i="44"/>
  <c r="B349" i="44"/>
  <c r="Q348" i="44"/>
  <c r="P348" i="44"/>
  <c r="O348" i="44"/>
  <c r="L348" i="44"/>
  <c r="K348" i="44"/>
  <c r="J348" i="44"/>
  <c r="D348" i="44"/>
  <c r="B348" i="44"/>
  <c r="Q347" i="44"/>
  <c r="P347" i="44"/>
  <c r="O347" i="44"/>
  <c r="L347" i="44"/>
  <c r="K347" i="44"/>
  <c r="J347" i="44"/>
  <c r="D347" i="44"/>
  <c r="B347" i="44"/>
  <c r="Q346" i="44"/>
  <c r="P346" i="44"/>
  <c r="O346" i="44"/>
  <c r="L346" i="44"/>
  <c r="K346" i="44"/>
  <c r="J346" i="44"/>
  <c r="D346" i="44"/>
  <c r="B346" i="44"/>
  <c r="Q345" i="44"/>
  <c r="P345" i="44"/>
  <c r="O345" i="44"/>
  <c r="L345" i="44"/>
  <c r="K345" i="44"/>
  <c r="J345" i="44"/>
  <c r="D345" i="44"/>
  <c r="B345" i="44"/>
  <c r="Q344" i="44"/>
  <c r="P344" i="44"/>
  <c r="O344" i="44"/>
  <c r="L344" i="44"/>
  <c r="K344" i="44"/>
  <c r="J344" i="44"/>
  <c r="D344" i="44"/>
  <c r="B344" i="44"/>
  <c r="Q343" i="44"/>
  <c r="P343" i="44"/>
  <c r="O343" i="44"/>
  <c r="L343" i="44"/>
  <c r="K343" i="44"/>
  <c r="J343" i="44"/>
  <c r="D343" i="44"/>
  <c r="B343" i="44"/>
  <c r="Q342" i="44"/>
  <c r="P342" i="44"/>
  <c r="O342" i="44"/>
  <c r="L342" i="44"/>
  <c r="K342" i="44"/>
  <c r="J342" i="44"/>
  <c r="D342" i="44"/>
  <c r="B342" i="44"/>
  <c r="Q341" i="44"/>
  <c r="P341" i="44"/>
  <c r="O341" i="44"/>
  <c r="L341" i="44"/>
  <c r="K341" i="44"/>
  <c r="J341" i="44"/>
  <c r="D341" i="44"/>
  <c r="B341" i="44"/>
  <c r="Q340" i="44"/>
  <c r="P340" i="44"/>
  <c r="O340" i="44"/>
  <c r="L340" i="44"/>
  <c r="K340" i="44"/>
  <c r="J340" i="44"/>
  <c r="D340" i="44"/>
  <c r="B340" i="44"/>
  <c r="Q339" i="44"/>
  <c r="P339" i="44"/>
  <c r="O339" i="44"/>
  <c r="L339" i="44"/>
  <c r="K339" i="44"/>
  <c r="J339" i="44"/>
  <c r="D339" i="44"/>
  <c r="B339" i="44"/>
  <c r="Q338" i="44"/>
  <c r="P338" i="44"/>
  <c r="O338" i="44"/>
  <c r="L338" i="44"/>
  <c r="K338" i="44"/>
  <c r="J338" i="44"/>
  <c r="D338" i="44"/>
  <c r="B338" i="44"/>
  <c r="Q337" i="44"/>
  <c r="P337" i="44"/>
  <c r="O337" i="44"/>
  <c r="L337" i="44"/>
  <c r="K337" i="44"/>
  <c r="J337" i="44"/>
  <c r="D337" i="44"/>
  <c r="B337" i="44"/>
  <c r="Q336" i="44"/>
  <c r="P336" i="44"/>
  <c r="O336" i="44"/>
  <c r="L336" i="44"/>
  <c r="K336" i="44"/>
  <c r="J336" i="44"/>
  <c r="D336" i="44"/>
  <c r="B336" i="44"/>
  <c r="Q335" i="44"/>
  <c r="P335" i="44"/>
  <c r="O335" i="44"/>
  <c r="L335" i="44"/>
  <c r="K335" i="44"/>
  <c r="J335" i="44"/>
  <c r="D335" i="44"/>
  <c r="B335" i="44"/>
  <c r="Q334" i="44"/>
  <c r="P334" i="44"/>
  <c r="O334" i="44"/>
  <c r="L334" i="44"/>
  <c r="K334" i="44"/>
  <c r="J334" i="44"/>
  <c r="D334" i="44"/>
  <c r="B334" i="44"/>
  <c r="Q333" i="44"/>
  <c r="P333" i="44"/>
  <c r="O333" i="44"/>
  <c r="L333" i="44"/>
  <c r="K333" i="44"/>
  <c r="J333" i="44"/>
  <c r="D333" i="44"/>
  <c r="B333" i="44"/>
  <c r="Q332" i="44"/>
  <c r="P332" i="44"/>
  <c r="O332" i="44"/>
  <c r="L332" i="44"/>
  <c r="K332" i="44"/>
  <c r="J332" i="44"/>
  <c r="D332" i="44"/>
  <c r="B332" i="44"/>
  <c r="Q331" i="44"/>
  <c r="P331" i="44"/>
  <c r="O331" i="44"/>
  <c r="L331" i="44"/>
  <c r="K331" i="44"/>
  <c r="J331" i="44"/>
  <c r="D331" i="44"/>
  <c r="B331" i="44"/>
  <c r="Q330" i="44"/>
  <c r="P330" i="44"/>
  <c r="O330" i="44"/>
  <c r="L330" i="44"/>
  <c r="K330" i="44"/>
  <c r="J330" i="44"/>
  <c r="D330" i="44"/>
  <c r="B330" i="44"/>
  <c r="Q329" i="44"/>
  <c r="P329" i="44"/>
  <c r="O329" i="44"/>
  <c r="L329" i="44"/>
  <c r="K329" i="44"/>
  <c r="J329" i="44"/>
  <c r="D329" i="44"/>
  <c r="B329" i="44"/>
  <c r="Q328" i="44"/>
  <c r="P328" i="44"/>
  <c r="O328" i="44"/>
  <c r="L328" i="44"/>
  <c r="K328" i="44"/>
  <c r="J328" i="44"/>
  <c r="D328" i="44"/>
  <c r="B328" i="44"/>
  <c r="H324" i="44"/>
  <c r="F324" i="44"/>
  <c r="E324" i="44"/>
  <c r="M314" i="44"/>
  <c r="G314" i="44"/>
  <c r="G313" i="44"/>
  <c r="G312" i="44"/>
  <c r="G311" i="44"/>
  <c r="G310" i="44"/>
  <c r="G309" i="44"/>
  <c r="G308" i="44"/>
  <c r="G307" i="44"/>
  <c r="G306" i="44"/>
  <c r="G305" i="44"/>
  <c r="G304" i="44"/>
  <c r="G303" i="44"/>
  <c r="G302" i="44"/>
  <c r="G301" i="44"/>
  <c r="G300" i="44"/>
  <c r="G299" i="44"/>
  <c r="G298" i="44"/>
  <c r="G297" i="44"/>
  <c r="G296" i="44"/>
  <c r="G295" i="44"/>
  <c r="G294" i="44"/>
  <c r="G293" i="44"/>
  <c r="G292" i="44"/>
  <c r="G291" i="44"/>
  <c r="G290" i="44"/>
  <c r="G289" i="44"/>
  <c r="G288" i="44"/>
  <c r="G287" i="44"/>
  <c r="G286" i="44"/>
  <c r="G285" i="44"/>
  <c r="G284" i="44"/>
  <c r="G283" i="44"/>
  <c r="H279" i="44"/>
  <c r="G278" i="44"/>
  <c r="G277" i="44"/>
  <c r="G276" i="44"/>
  <c r="G275" i="44"/>
  <c r="G274" i="44"/>
  <c r="E273" i="44"/>
  <c r="G272" i="44"/>
  <c r="E272" i="44" s="1"/>
  <c r="G271" i="44"/>
  <c r="G270" i="44"/>
  <c r="G269" i="44"/>
  <c r="G268" i="44"/>
  <c r="G267" i="44"/>
  <c r="G266" i="44"/>
  <c r="G265" i="44"/>
  <c r="G264" i="44"/>
  <c r="G263" i="44"/>
  <c r="G262" i="44"/>
  <c r="E261" i="44"/>
  <c r="E260" i="44"/>
  <c r="G259" i="44"/>
  <c r="G258" i="44"/>
  <c r="F258" i="44"/>
  <c r="F279" i="44" s="1"/>
  <c r="E257" i="44"/>
  <c r="E256" i="44"/>
  <c r="E255" i="44"/>
  <c r="E254" i="44"/>
  <c r="E253" i="44"/>
  <c r="E252" i="44"/>
  <c r="E251" i="44"/>
  <c r="E250" i="44"/>
  <c r="E249" i="44"/>
  <c r="E248" i="44"/>
  <c r="E247" i="44"/>
  <c r="E246" i="44"/>
  <c r="E245" i="44"/>
  <c r="E219" i="44"/>
  <c r="G219" i="44" s="1"/>
  <c r="E218" i="44"/>
  <c r="G218" i="44" s="1"/>
  <c r="G187" i="44"/>
  <c r="G165" i="44"/>
  <c r="E165" i="44"/>
  <c r="G147" i="44"/>
  <c r="E147" i="44"/>
  <c r="L21" i="44"/>
  <c r="K21" i="44"/>
  <c r="F9" i="44"/>
  <c r="H46" i="41"/>
  <c r="G46" i="41"/>
  <c r="F46" i="41"/>
  <c r="K15" i="41"/>
  <c r="J15" i="41"/>
  <c r="I15" i="41"/>
  <c r="O77" i="40"/>
  <c r="N77" i="40"/>
  <c r="M77" i="40"/>
  <c r="L77" i="40"/>
  <c r="K77" i="40"/>
  <c r="J77" i="40"/>
  <c r="I77" i="40"/>
  <c r="H77" i="40"/>
  <c r="G77" i="40"/>
  <c r="J26" i="44" l="1"/>
  <c r="K26" i="44"/>
  <c r="K22" i="44" s="1"/>
  <c r="L26" i="44"/>
  <c r="L22" i="44" s="1"/>
  <c r="M77" i="44"/>
  <c r="M129" i="44"/>
  <c r="M147" i="44"/>
  <c r="M165" i="44"/>
  <c r="M176" i="44"/>
  <c r="R190" i="44"/>
  <c r="R212" i="44"/>
  <c r="R241" i="44"/>
  <c r="R366" i="44"/>
  <c r="S366" i="44" s="1"/>
  <c r="R377" i="44"/>
  <c r="S377" i="44" s="1"/>
  <c r="R388" i="44"/>
  <c r="S388" i="44" s="1"/>
  <c r="M276" i="44"/>
  <c r="T408" i="44"/>
  <c r="T430" i="44"/>
  <c r="R33" i="44"/>
  <c r="R44" i="44"/>
  <c r="M223" i="44"/>
  <c r="M273" i="44"/>
  <c r="M302" i="44"/>
  <c r="R136" i="44"/>
  <c r="M209" i="44"/>
  <c r="M31" i="44"/>
  <c r="M53" i="44"/>
  <c r="M64" i="44"/>
  <c r="M86" i="44"/>
  <c r="M97" i="44"/>
  <c r="M108" i="44"/>
  <c r="M38" i="44"/>
  <c r="M49" i="44"/>
  <c r="M82" i="44"/>
  <c r="M104" i="44"/>
  <c r="M255" i="44"/>
  <c r="R45" i="44"/>
  <c r="R56" i="44"/>
  <c r="R67" i="44"/>
  <c r="R89" i="44"/>
  <c r="R100" i="44"/>
  <c r="R144" i="44"/>
  <c r="R151" i="44"/>
  <c r="M119" i="44"/>
  <c r="M130" i="44"/>
  <c r="M148" i="44"/>
  <c r="M159" i="44"/>
  <c r="M166" i="44"/>
  <c r="R213" i="44"/>
  <c r="R180" i="44"/>
  <c r="M235" i="44"/>
  <c r="M252" i="44"/>
  <c r="R264" i="44"/>
  <c r="M39" i="44"/>
  <c r="M61" i="44"/>
  <c r="M150" i="44"/>
  <c r="M179" i="44"/>
  <c r="R193" i="44"/>
  <c r="R215" i="44"/>
  <c r="R233" i="44"/>
  <c r="R244" i="44"/>
  <c r="R360" i="44"/>
  <c r="S360" i="44" s="1"/>
  <c r="R371" i="44"/>
  <c r="S371" i="44" s="1"/>
  <c r="R382" i="44"/>
  <c r="S382" i="44" s="1"/>
  <c r="R73" i="44"/>
  <c r="R84" i="44"/>
  <c r="R186" i="44"/>
  <c r="M355" i="44"/>
  <c r="M377" i="44"/>
  <c r="T407" i="44"/>
  <c r="T418" i="44"/>
  <c r="T429" i="44"/>
  <c r="M290" i="44"/>
  <c r="M364" i="44"/>
  <c r="M375" i="44"/>
  <c r="M397" i="44"/>
  <c r="R227" i="44"/>
  <c r="R238" i="44"/>
  <c r="R361" i="44"/>
  <c r="S361" i="44" s="1"/>
  <c r="R242" i="44"/>
  <c r="T412" i="44"/>
  <c r="T423" i="44"/>
  <c r="R381" i="44"/>
  <c r="S381" i="44" s="1"/>
  <c r="M213" i="44"/>
  <c r="R341" i="44"/>
  <c r="S341" i="44" s="1"/>
  <c r="M68" i="44"/>
  <c r="M90" i="44"/>
  <c r="M123" i="44"/>
  <c r="M134" i="44"/>
  <c r="M163" i="44"/>
  <c r="R42" i="44"/>
  <c r="R97" i="44"/>
  <c r="R119" i="44"/>
  <c r="R130" i="44"/>
  <c r="M203" i="44"/>
  <c r="M214" i="44"/>
  <c r="M221" i="44"/>
  <c r="M232" i="44"/>
  <c r="M243" i="44"/>
  <c r="R284" i="44"/>
  <c r="M297" i="44"/>
  <c r="M305" i="44"/>
  <c r="M167" i="44"/>
  <c r="R192" i="44"/>
  <c r="R221" i="44"/>
  <c r="R232" i="44"/>
  <c r="M43" i="44"/>
  <c r="M65" i="44"/>
  <c r="R354" i="44"/>
  <c r="S354" i="44" s="1"/>
  <c r="R387" i="44"/>
  <c r="S387" i="44" s="1"/>
  <c r="R47" i="44"/>
  <c r="R171" i="44"/>
  <c r="M226" i="44"/>
  <c r="R247" i="44"/>
  <c r="M263" i="44"/>
  <c r="M338" i="44"/>
  <c r="T416" i="44"/>
  <c r="T427" i="44"/>
  <c r="R302" i="44"/>
  <c r="M350" i="44"/>
  <c r="M372" i="44"/>
  <c r="M394" i="44"/>
  <c r="R60" i="44"/>
  <c r="R82" i="44"/>
  <c r="R93" i="44"/>
  <c r="R104" i="44"/>
  <c r="R115" i="44"/>
  <c r="R137" i="44"/>
  <c r="R155" i="44"/>
  <c r="M228" i="44"/>
  <c r="M246" i="44"/>
  <c r="R255" i="44"/>
  <c r="M334" i="44"/>
  <c r="M356" i="44"/>
  <c r="M367" i="44"/>
  <c r="R195" i="44"/>
  <c r="R206" i="44"/>
  <c r="R217" i="44"/>
  <c r="M52" i="44"/>
  <c r="M74" i="44"/>
  <c r="M127" i="44"/>
  <c r="R188" i="44"/>
  <c r="R228" i="44"/>
  <c r="R239" i="44"/>
  <c r="R246" i="44"/>
  <c r="R274" i="44"/>
  <c r="M94" i="44"/>
  <c r="R35" i="44"/>
  <c r="R68" i="44"/>
  <c r="R79" i="44"/>
  <c r="R90" i="44"/>
  <c r="R112" i="44"/>
  <c r="R123" i="44"/>
  <c r="R163" i="44"/>
  <c r="M207" i="44"/>
  <c r="M256" i="44"/>
  <c r="M259" i="44"/>
  <c r="M384" i="44"/>
  <c r="M395" i="44"/>
  <c r="T402" i="44"/>
  <c r="T413" i="44"/>
  <c r="T435" i="44"/>
  <c r="R50" i="44"/>
  <c r="R61" i="44"/>
  <c r="R83" i="44"/>
  <c r="R108" i="44"/>
  <c r="R39" i="44"/>
  <c r="R72" i="44"/>
  <c r="R185" i="44"/>
  <c r="M36" i="44"/>
  <c r="M58" i="44"/>
  <c r="M69" i="44"/>
  <c r="M80" i="44"/>
  <c r="M124" i="44"/>
  <c r="M164" i="44"/>
  <c r="M182" i="44"/>
  <c r="R337" i="44"/>
  <c r="S337" i="44" s="1"/>
  <c r="R370" i="44"/>
  <c r="S370" i="44" s="1"/>
  <c r="M343" i="44"/>
  <c r="T421" i="44"/>
  <c r="T432" i="44"/>
  <c r="T411" i="44"/>
  <c r="T422" i="44"/>
  <c r="T404" i="44"/>
  <c r="T415" i="44"/>
  <c r="M360" i="44"/>
  <c r="R368" i="44"/>
  <c r="S368" i="44" s="1"/>
  <c r="R358" i="44"/>
  <c r="S358" i="44" s="1"/>
  <c r="R369" i="44"/>
  <c r="S369" i="44" s="1"/>
  <c r="M337" i="44"/>
  <c r="R353" i="44"/>
  <c r="S353" i="44" s="1"/>
  <c r="R334" i="44"/>
  <c r="S334" i="44" s="1"/>
  <c r="M359" i="44"/>
  <c r="M373" i="44"/>
  <c r="M357" i="44"/>
  <c r="R290" i="44"/>
  <c r="M303" i="44"/>
  <c r="R312" i="44"/>
  <c r="M288" i="44"/>
  <c r="M310" i="44"/>
  <c r="M206" i="44"/>
  <c r="R159" i="44"/>
  <c r="R43" i="44"/>
  <c r="R87" i="44"/>
  <c r="R120" i="44"/>
  <c r="R149" i="44"/>
  <c r="R178" i="44"/>
  <c r="R256" i="44"/>
  <c r="R259" i="44"/>
  <c r="R329" i="44"/>
  <c r="S329" i="44" s="1"/>
  <c r="R340" i="44"/>
  <c r="S340" i="44" s="1"/>
  <c r="R359" i="44"/>
  <c r="S359" i="44" s="1"/>
  <c r="M29" i="44"/>
  <c r="M62" i="44"/>
  <c r="R109" i="44"/>
  <c r="M117" i="44"/>
  <c r="M128" i="44"/>
  <c r="M157" i="44"/>
  <c r="R211" i="44"/>
  <c r="M215" i="44"/>
  <c r="M269" i="44"/>
  <c r="M272" i="44"/>
  <c r="R310" i="44"/>
  <c r="T403" i="44"/>
  <c r="T414" i="44"/>
  <c r="T425" i="44"/>
  <c r="T436" i="44"/>
  <c r="R332" i="44"/>
  <c r="S332" i="44" s="1"/>
  <c r="M70" i="44"/>
  <c r="M81" i="44"/>
  <c r="M114" i="44"/>
  <c r="M154" i="44"/>
  <c r="T410" i="44"/>
  <c r="R80" i="44"/>
  <c r="R150" i="44"/>
  <c r="R161" i="44"/>
  <c r="R168" i="44"/>
  <c r="R179" i="44"/>
  <c r="M205" i="44"/>
  <c r="R263" i="44"/>
  <c r="M385" i="44"/>
  <c r="T417" i="44"/>
  <c r="M56" i="44"/>
  <c r="M111" i="44"/>
  <c r="M122" i="44"/>
  <c r="M162" i="44"/>
  <c r="M169" i="44"/>
  <c r="R352" i="44"/>
  <c r="S352" i="44" s="1"/>
  <c r="R374" i="44"/>
  <c r="S374" i="44" s="1"/>
  <c r="R396" i="44"/>
  <c r="S396" i="44" s="1"/>
  <c r="R29" i="44"/>
  <c r="R85" i="44"/>
  <c r="R107" i="44"/>
  <c r="R129" i="44"/>
  <c r="M202" i="44"/>
  <c r="R283" i="44"/>
  <c r="R333" i="44"/>
  <c r="S333" i="44" s="1"/>
  <c r="M380" i="44"/>
  <c r="M391" i="44"/>
  <c r="M664" i="44"/>
  <c r="M41" i="44"/>
  <c r="M59" i="44"/>
  <c r="M185" i="44"/>
  <c r="R301" i="44"/>
  <c r="R378" i="44"/>
  <c r="S378" i="44" s="1"/>
  <c r="R174" i="44"/>
  <c r="R30" i="44"/>
  <c r="M63" i="44"/>
  <c r="M196" i="44"/>
  <c r="R210" i="44"/>
  <c r="R251" i="44"/>
  <c r="E258" i="44"/>
  <c r="E279" i="44" s="1"/>
  <c r="E13" i="44" s="1"/>
  <c r="R338" i="44"/>
  <c r="S338" i="44" s="1"/>
  <c r="M45" i="44"/>
  <c r="R52" i="44"/>
  <c r="R81" i="44"/>
  <c r="M85" i="44"/>
  <c r="M143" i="44"/>
  <c r="M267" i="44"/>
  <c r="M211" i="44"/>
  <c r="M161" i="44"/>
  <c r="R196" i="44"/>
  <c r="M277" i="44"/>
  <c r="M358" i="44"/>
  <c r="R390" i="44"/>
  <c r="S390" i="44" s="1"/>
  <c r="R147" i="44"/>
  <c r="M353" i="44"/>
  <c r="M83" i="44"/>
  <c r="R243" i="44"/>
  <c r="T428" i="44"/>
  <c r="M198" i="44"/>
  <c r="R345" i="44"/>
  <c r="S345" i="44" s="1"/>
  <c r="M145" i="44"/>
  <c r="M152" i="44"/>
  <c r="M55" i="44"/>
  <c r="R65" i="44"/>
  <c r="M170" i="44"/>
  <c r="M195" i="44"/>
  <c r="M257" i="44"/>
  <c r="M298" i="44"/>
  <c r="M378" i="44"/>
  <c r="R127" i="44"/>
  <c r="M88" i="44"/>
  <c r="R106" i="44"/>
  <c r="R156" i="44"/>
  <c r="R113" i="44"/>
  <c r="R234" i="44"/>
  <c r="M381" i="44"/>
  <c r="R99" i="44"/>
  <c r="R295" i="44"/>
  <c r="R182" i="44"/>
  <c r="R49" i="44"/>
  <c r="R125" i="44"/>
  <c r="M46" i="44"/>
  <c r="R111" i="44"/>
  <c r="R154" i="44"/>
  <c r="M72" i="44"/>
  <c r="M294" i="44"/>
  <c r="R303" i="44"/>
  <c r="M98" i="44"/>
  <c r="M116" i="44"/>
  <c r="R54" i="44"/>
  <c r="R40" i="44"/>
  <c r="M106" i="44"/>
  <c r="R116" i="44"/>
  <c r="R145" i="44"/>
  <c r="M230" i="44"/>
  <c r="M37" i="44"/>
  <c r="M66" i="44"/>
  <c r="R69" i="44"/>
  <c r="M131" i="44"/>
  <c r="M149" i="44"/>
  <c r="M181" i="44"/>
  <c r="M234" i="44"/>
  <c r="R237" i="44"/>
  <c r="M254" i="44"/>
  <c r="M370" i="44"/>
  <c r="M47" i="44"/>
  <c r="R91" i="44"/>
  <c r="R98" i="44"/>
  <c r="M180" i="44"/>
  <c r="R183" i="44"/>
  <c r="M187" i="44"/>
  <c r="M197" i="44"/>
  <c r="M239" i="44"/>
  <c r="R343" i="44"/>
  <c r="S343" i="44" s="1"/>
  <c r="M346" i="44"/>
  <c r="M34" i="44"/>
  <c r="R37" i="44"/>
  <c r="R74" i="44"/>
  <c r="M146" i="44"/>
  <c r="M341" i="44"/>
  <c r="M284" i="44"/>
  <c r="M387" i="44"/>
  <c r="R48" i="44"/>
  <c r="M93" i="44"/>
  <c r="M100" i="44"/>
  <c r="M107" i="44"/>
  <c r="M110" i="44"/>
  <c r="R126" i="44"/>
  <c r="R133" i="44"/>
  <c r="M137" i="44"/>
  <c r="M144" i="44"/>
  <c r="M192" i="44"/>
  <c r="M240" i="44"/>
  <c r="R277" i="44"/>
  <c r="R344" i="44"/>
  <c r="S344" i="44" s="1"/>
  <c r="M363" i="44"/>
  <c r="R392" i="44"/>
  <c r="S392" i="44" s="1"/>
  <c r="T434" i="44"/>
  <c r="M44" i="44"/>
  <c r="M177" i="44"/>
  <c r="R311" i="44"/>
  <c r="M126" i="44"/>
  <c r="R146" i="44"/>
  <c r="R305" i="44"/>
  <c r="M336" i="44"/>
  <c r="R357" i="44"/>
  <c r="S357" i="44" s="1"/>
  <c r="M103" i="44"/>
  <c r="R143" i="44"/>
  <c r="R299" i="44"/>
  <c r="R51" i="44"/>
  <c r="R96" i="44"/>
  <c r="M120" i="44"/>
  <c r="R223" i="44"/>
  <c r="R253" i="44"/>
  <c r="R339" i="44"/>
  <c r="S339" i="44" s="1"/>
  <c r="M32" i="44"/>
  <c r="M241" i="44"/>
  <c r="R59" i="44"/>
  <c r="M73" i="44"/>
  <c r="M87" i="44"/>
  <c r="R134" i="44"/>
  <c r="R141" i="44"/>
  <c r="M155" i="44"/>
  <c r="M193" i="44"/>
  <c r="R297" i="44"/>
  <c r="M329" i="44"/>
  <c r="R66" i="44"/>
  <c r="R76" i="44"/>
  <c r="M138" i="44"/>
  <c r="R189" i="44"/>
  <c r="R199" i="44"/>
  <c r="M231" i="44"/>
  <c r="M238" i="44"/>
  <c r="R275" i="44"/>
  <c r="R278" i="44"/>
  <c r="R288" i="44"/>
  <c r="R124" i="44"/>
  <c r="M153" i="44"/>
  <c r="R384" i="44"/>
  <c r="S384" i="44" s="1"/>
  <c r="M76" i="44"/>
  <c r="R63" i="44"/>
  <c r="R121" i="44"/>
  <c r="R162" i="44"/>
  <c r="R348" i="44"/>
  <c r="S348" i="44" s="1"/>
  <c r="R356" i="44"/>
  <c r="S356" i="44" s="1"/>
  <c r="R132" i="44"/>
  <c r="R397" i="44"/>
  <c r="S397" i="44" s="1"/>
  <c r="R103" i="44"/>
  <c r="M33" i="44"/>
  <c r="R36" i="44"/>
  <c r="M50" i="44"/>
  <c r="R53" i="44"/>
  <c r="M67" i="44"/>
  <c r="R105" i="44"/>
  <c r="M115" i="44"/>
  <c r="R165" i="44"/>
  <c r="R207" i="44"/>
  <c r="R214" i="44"/>
  <c r="M351" i="44"/>
  <c r="M354" i="44"/>
  <c r="M95" i="44"/>
  <c r="M102" i="44"/>
  <c r="R152" i="44"/>
  <c r="M156" i="44"/>
  <c r="R176" i="44"/>
  <c r="R200" i="44"/>
  <c r="R351" i="44"/>
  <c r="S351" i="44" s="1"/>
  <c r="M151" i="44"/>
  <c r="R181" i="44"/>
  <c r="R191" i="44"/>
  <c r="R201" i="44"/>
  <c r="R245" i="44"/>
  <c r="R248" i="44"/>
  <c r="M362" i="44"/>
  <c r="R367" i="44"/>
  <c r="M388" i="44"/>
  <c r="R393" i="44"/>
  <c r="S393" i="44" s="1"/>
  <c r="T405" i="44"/>
  <c r="T424" i="44"/>
  <c r="M75" i="44"/>
  <c r="M112" i="44"/>
  <c r="R118" i="44"/>
  <c r="R131" i="44"/>
  <c r="M219" i="44"/>
  <c r="M261" i="44"/>
  <c r="R362" i="44"/>
  <c r="S362" i="44" s="1"/>
  <c r="M89" i="44"/>
  <c r="R138" i="44"/>
  <c r="R175" i="44"/>
  <c r="R219" i="44"/>
  <c r="R226" i="44"/>
  <c r="R252" i="44"/>
  <c r="R267" i="44"/>
  <c r="M286" i="44"/>
  <c r="M292" i="44"/>
  <c r="R313" i="44"/>
  <c r="R342" i="44"/>
  <c r="S342" i="44" s="1"/>
  <c r="M345" i="44"/>
  <c r="R355" i="44"/>
  <c r="S355" i="44" s="1"/>
  <c r="R365" i="44"/>
  <c r="S365" i="44" s="1"/>
  <c r="M386" i="44"/>
  <c r="R391" i="44"/>
  <c r="S391" i="44" s="1"/>
  <c r="R380" i="44"/>
  <c r="S380" i="44" s="1"/>
  <c r="M383" i="44"/>
  <c r="R385" i="44"/>
  <c r="S385" i="44" s="1"/>
  <c r="T406" i="44"/>
  <c r="R71" i="44"/>
  <c r="R78" i="44"/>
  <c r="M168" i="44"/>
  <c r="M175" i="44"/>
  <c r="R222" i="44"/>
  <c r="M332" i="44"/>
  <c r="M365" i="44"/>
  <c r="R58" i="44"/>
  <c r="R88" i="44"/>
  <c r="M92" i="44"/>
  <c r="M99" i="44"/>
  <c r="M109" i="44"/>
  <c r="M125" i="44"/>
  <c r="M135" i="44"/>
  <c r="M142" i="44"/>
  <c r="R158" i="44"/>
  <c r="M304" i="44"/>
  <c r="R75" i="44"/>
  <c r="M79" i="44"/>
  <c r="R102" i="44"/>
  <c r="R128" i="44"/>
  <c r="M172" i="44"/>
  <c r="M189" i="44"/>
  <c r="P279" i="44"/>
  <c r="R62" i="44"/>
  <c r="R92" i="44"/>
  <c r="M96" i="44"/>
  <c r="R122" i="44"/>
  <c r="M132" i="44"/>
  <c r="R135" i="44"/>
  <c r="M139" i="44"/>
  <c r="R148" i="44"/>
  <c r="M186" i="44"/>
  <c r="R202" i="44"/>
  <c r="R249" i="44"/>
  <c r="R261" i="44"/>
  <c r="R307" i="44"/>
  <c r="M335" i="44"/>
  <c r="M368" i="44"/>
  <c r="R383" i="44"/>
  <c r="R216" i="44"/>
  <c r="R276" i="44"/>
  <c r="R350" i="44"/>
  <c r="S350" i="44" s="1"/>
  <c r="R373" i="44"/>
  <c r="S373" i="44" s="1"/>
  <c r="R289" i="44"/>
  <c r="M308" i="44"/>
  <c r="M376" i="44"/>
  <c r="R386" i="44"/>
  <c r="S386" i="44" s="1"/>
  <c r="M389" i="44"/>
  <c r="R172" i="44"/>
  <c r="M183" i="44"/>
  <c r="M217" i="44"/>
  <c r="M237" i="44"/>
  <c r="R240" i="44"/>
  <c r="M244" i="44"/>
  <c r="M250" i="44"/>
  <c r="M265" i="44"/>
  <c r="M271" i="44"/>
  <c r="M274" i="44"/>
  <c r="R335" i="44"/>
  <c r="S335" i="44" s="1"/>
  <c r="M366" i="44"/>
  <c r="R376" i="44"/>
  <c r="S376" i="44" s="1"/>
  <c r="M379" i="44"/>
  <c r="T409" i="44"/>
  <c r="M200" i="44"/>
  <c r="M224" i="44"/>
  <c r="R265" i="44"/>
  <c r="R271" i="44"/>
  <c r="M296" i="44"/>
  <c r="M348" i="44"/>
  <c r="M361" i="44"/>
  <c r="R363" i="44"/>
  <c r="S363" i="44" s="1"/>
  <c r="R389" i="44"/>
  <c r="S389" i="44" s="1"/>
  <c r="T419" i="44"/>
  <c r="M331" i="44"/>
  <c r="M390" i="44"/>
  <c r="M35" i="44"/>
  <c r="R38" i="44"/>
  <c r="R41" i="44"/>
  <c r="M54" i="44"/>
  <c r="R70" i="44"/>
  <c r="R77" i="44"/>
  <c r="M306" i="44"/>
  <c r="R336" i="44"/>
  <c r="S336" i="44" s="1"/>
  <c r="M57" i="44"/>
  <c r="M204" i="44"/>
  <c r="R31" i="44"/>
  <c r="M42" i="44"/>
  <c r="M48" i="44"/>
  <c r="R101" i="44"/>
  <c r="R114" i="44"/>
  <c r="M121" i="44"/>
  <c r="R157" i="44"/>
  <c r="R184" i="44"/>
  <c r="M191" i="44"/>
  <c r="R197" i="44"/>
  <c r="R204" i="44"/>
  <c r="R254" i="44"/>
  <c r="R257" i="44"/>
  <c r="R260" i="44"/>
  <c r="R269" i="44"/>
  <c r="M275" i="44"/>
  <c r="M300" i="44"/>
  <c r="R306" i="44"/>
  <c r="R331" i="44"/>
  <c r="S331" i="44" s="1"/>
  <c r="M339" i="44"/>
  <c r="M344" i="44"/>
  <c r="R364" i="44"/>
  <c r="S364" i="44" s="1"/>
  <c r="R395" i="44"/>
  <c r="T431" i="44"/>
  <c r="M101" i="44"/>
  <c r="R293" i="44"/>
  <c r="R64" i="44"/>
  <c r="M78" i="44"/>
  <c r="M105" i="44"/>
  <c r="M118" i="44"/>
  <c r="M141" i="44"/>
  <c r="R167" i="44"/>
  <c r="M171" i="44"/>
  <c r="M178" i="44"/>
  <c r="M188" i="44"/>
  <c r="M208" i="44"/>
  <c r="M222" i="44"/>
  <c r="R225" i="44"/>
  <c r="R309" i="44"/>
  <c r="M352" i="44"/>
  <c r="M396" i="44"/>
  <c r="T433" i="44"/>
  <c r="M84" i="44"/>
  <c r="R218" i="44"/>
  <c r="Q279" i="44"/>
  <c r="R55" i="44"/>
  <c r="R170" i="44"/>
  <c r="R177" i="44"/>
  <c r="R294" i="44"/>
  <c r="R94" i="44"/>
  <c r="R57" i="44"/>
  <c r="R194" i="44"/>
  <c r="O26" i="44"/>
  <c r="M393" i="44"/>
  <c r="J279" i="44"/>
  <c r="G279" i="44"/>
  <c r="K279" i="44"/>
  <c r="R34" i="44"/>
  <c r="R86" i="44"/>
  <c r="R117" i="44"/>
  <c r="R230" i="44"/>
  <c r="M278" i="44"/>
  <c r="J398" i="44"/>
  <c r="M28" i="44"/>
  <c r="M218" i="44"/>
  <c r="L279" i="44"/>
  <c r="O279" i="44"/>
  <c r="R28" i="44"/>
  <c r="R173" i="44"/>
  <c r="R153" i="44"/>
  <c r="M194" i="44"/>
  <c r="M233" i="44"/>
  <c r="R270" i="44"/>
  <c r="M382" i="44"/>
  <c r="M216" i="44"/>
  <c r="M330" i="44"/>
  <c r="R110" i="44"/>
  <c r="M133" i="44"/>
  <c r="R166" i="44"/>
  <c r="R169" i="44"/>
  <c r="R330" i="44"/>
  <c r="S330" i="44" s="1"/>
  <c r="M283" i="44"/>
  <c r="J324" i="44"/>
  <c r="K324" i="44"/>
  <c r="K398" i="44"/>
  <c r="L398" i="44"/>
  <c r="M328" i="44"/>
  <c r="R32" i="44"/>
  <c r="R139" i="44"/>
  <c r="M199" i="44"/>
  <c r="R235" i="44"/>
  <c r="R272" i="44"/>
  <c r="R328" i="44"/>
  <c r="M71" i="44"/>
  <c r="R164" i="44"/>
  <c r="M173" i="44"/>
  <c r="P398" i="44"/>
  <c r="M30" i="44"/>
  <c r="R46" i="44"/>
  <c r="M60" i="44"/>
  <c r="M91" i="44"/>
  <c r="M264" i="44"/>
  <c r="Q398" i="44"/>
  <c r="R208" i="44"/>
  <c r="R258" i="44"/>
  <c r="R266" i="44"/>
  <c r="M299" i="44"/>
  <c r="M229" i="44"/>
  <c r="R304" i="44"/>
  <c r="M307" i="44"/>
  <c r="R347" i="44"/>
  <c r="S347" i="44" s="1"/>
  <c r="M333" i="44"/>
  <c r="R379" i="44"/>
  <c r="S379" i="44" s="1"/>
  <c r="R437" i="44"/>
  <c r="M40" i="44"/>
  <c r="M113" i="44"/>
  <c r="M160" i="44"/>
  <c r="M236" i="44"/>
  <c r="M245" i="44"/>
  <c r="M268" i="44"/>
  <c r="R273" i="44"/>
  <c r="M287" i="44"/>
  <c r="R292" i="44"/>
  <c r="M295" i="44"/>
  <c r="R375" i="44"/>
  <c r="S375" i="44" s="1"/>
  <c r="M340" i="44"/>
  <c r="M342" i="44"/>
  <c r="R346" i="44"/>
  <c r="S346" i="44" s="1"/>
  <c r="M371" i="44"/>
  <c r="R142" i="44"/>
  <c r="R160" i="44"/>
  <c r="R236" i="44"/>
  <c r="R268" i="44"/>
  <c r="R287" i="44"/>
  <c r="M309" i="44"/>
  <c r="M369" i="44"/>
  <c r="M392" i="44"/>
  <c r="M201" i="44"/>
  <c r="R250" i="44"/>
  <c r="M312" i="44"/>
  <c r="M51" i="44"/>
  <c r="M140" i="44"/>
  <c r="R95" i="44"/>
  <c r="M158" i="44"/>
  <c r="M174" i="44"/>
  <c r="M190" i="44"/>
  <c r="M248" i="44"/>
  <c r="M258" i="44"/>
  <c r="M266" i="44"/>
  <c r="R349" i="44"/>
  <c r="S349" i="44" s="1"/>
  <c r="R187" i="44"/>
  <c r="R209" i="44"/>
  <c r="M212" i="44"/>
  <c r="R220" i="44"/>
  <c r="R231" i="44"/>
  <c r="M285" i="44"/>
  <c r="T426" i="44"/>
  <c r="R285" i="44"/>
  <c r="O398" i="44"/>
  <c r="L324" i="44"/>
  <c r="M293" i="44"/>
  <c r="R300" i="44"/>
  <c r="R140" i="44"/>
  <c r="M210" i="44"/>
  <c r="R224" i="44"/>
  <c r="R229" i="44"/>
  <c r="M253" i="44"/>
  <c r="M262" i="44"/>
  <c r="M374" i="44"/>
  <c r="R394" i="44"/>
  <c r="S394" i="44" s="1"/>
  <c r="M227" i="44"/>
  <c r="M291" i="44"/>
  <c r="R298" i="44"/>
  <c r="M313" i="44"/>
  <c r="T420" i="44"/>
  <c r="M136" i="44"/>
  <c r="R205" i="44"/>
  <c r="M251" i="44"/>
  <c r="R262" i="44"/>
  <c r="R286" i="44"/>
  <c r="M301" i="44"/>
  <c r="R308" i="44"/>
  <c r="M184" i="44"/>
  <c r="M220" i="44"/>
  <c r="M242" i="44"/>
  <c r="M249" i="44"/>
  <c r="M260" i="44"/>
  <c r="R291" i="44"/>
  <c r="R372" i="44"/>
  <c r="S372" i="44" s="1"/>
  <c r="M289" i="44"/>
  <c r="M347" i="44"/>
  <c r="M349" i="44"/>
  <c r="M225" i="44"/>
  <c r="R296" i="44"/>
  <c r="M311" i="44"/>
  <c r="R198" i="44"/>
  <c r="R203" i="44"/>
  <c r="M247" i="44"/>
  <c r="M270" i="44"/>
  <c r="M437" i="44"/>
  <c r="T31" i="44" l="1"/>
  <c r="U31" i="44" s="1"/>
  <c r="T190" i="44"/>
  <c r="U190" i="44" s="1"/>
  <c r="T56" i="44"/>
  <c r="U56" i="44" s="1"/>
  <c r="T176" i="44"/>
  <c r="U176" i="44" s="1"/>
  <c r="T89" i="44"/>
  <c r="U89" i="44" s="1"/>
  <c r="T129" i="44"/>
  <c r="U129" i="44" s="1"/>
  <c r="M26" i="44"/>
  <c r="L13" i="44" s="1"/>
  <c r="T388" i="44"/>
  <c r="T377" i="44"/>
  <c r="T223" i="44"/>
  <c r="U223" i="44" s="1"/>
  <c r="T77" i="44"/>
  <c r="U77" i="44" s="1"/>
  <c r="T302" i="44"/>
  <c r="U302" i="44" s="1"/>
  <c r="T156" i="44"/>
  <c r="U156" i="44" s="1"/>
  <c r="T165" i="44"/>
  <c r="U165" i="44" s="1"/>
  <c r="T61" i="44"/>
  <c r="U61" i="44" s="1"/>
  <c r="T241" i="44"/>
  <c r="U241" i="44" s="1"/>
  <c r="T273" i="44"/>
  <c r="U273" i="44" s="1"/>
  <c r="T276" i="44"/>
  <c r="U276" i="44" s="1"/>
  <c r="T196" i="44"/>
  <c r="U196" i="44" s="1"/>
  <c r="T44" i="44"/>
  <c r="U44" i="44" s="1"/>
  <c r="T212" i="44"/>
  <c r="U212" i="44" s="1"/>
  <c r="T41" i="44"/>
  <c r="U41" i="44" s="1"/>
  <c r="T147" i="44"/>
  <c r="U147" i="44" s="1"/>
  <c r="T209" i="44"/>
  <c r="U209" i="44" s="1"/>
  <c r="T136" i="44"/>
  <c r="U136" i="44" s="1"/>
  <c r="T33" i="44"/>
  <c r="U33" i="44" s="1"/>
  <c r="T108" i="44"/>
  <c r="U108" i="44" s="1"/>
  <c r="T86" i="44"/>
  <c r="U86" i="44" s="1"/>
  <c r="T39" i="44"/>
  <c r="U39" i="44" s="1"/>
  <c r="T104" i="44"/>
  <c r="U104" i="44" s="1"/>
  <c r="T45" i="44"/>
  <c r="U45" i="44" s="1"/>
  <c r="T82" i="44"/>
  <c r="U82" i="44" s="1"/>
  <c r="T53" i="44"/>
  <c r="U53" i="44" s="1"/>
  <c r="T97" i="44"/>
  <c r="U97" i="44" s="1"/>
  <c r="T157" i="44"/>
  <c r="U157" i="44" s="1"/>
  <c r="T255" i="44"/>
  <c r="U255" i="44" s="1"/>
  <c r="T162" i="44"/>
  <c r="U162" i="44" s="1"/>
  <c r="T64" i="44"/>
  <c r="U64" i="44" s="1"/>
  <c r="T151" i="44"/>
  <c r="U151" i="44" s="1"/>
  <c r="T100" i="44"/>
  <c r="U100" i="44" s="1"/>
  <c r="T149" i="44"/>
  <c r="U149" i="44" s="1"/>
  <c r="T227" i="44"/>
  <c r="U227" i="44" s="1"/>
  <c r="T80" i="44"/>
  <c r="U80" i="44" s="1"/>
  <c r="T49" i="44"/>
  <c r="U49" i="44" s="1"/>
  <c r="T252" i="44"/>
  <c r="U252" i="44" s="1"/>
  <c r="T38" i="44"/>
  <c r="U38" i="44" s="1"/>
  <c r="T387" i="44"/>
  <c r="T166" i="44"/>
  <c r="U166" i="44" s="1"/>
  <c r="T213" i="44"/>
  <c r="U213" i="44" s="1"/>
  <c r="T107" i="44"/>
  <c r="U107" i="44" s="1"/>
  <c r="T47" i="44"/>
  <c r="U47" i="44" s="1"/>
  <c r="T155" i="44"/>
  <c r="U155" i="44" s="1"/>
  <c r="T159" i="44"/>
  <c r="U159" i="44" s="1"/>
  <c r="T235" i="44"/>
  <c r="U235" i="44" s="1"/>
  <c r="T148" i="44"/>
  <c r="U148" i="44" s="1"/>
  <c r="T67" i="44"/>
  <c r="U67" i="44" s="1"/>
  <c r="T144" i="44"/>
  <c r="U144" i="44" s="1"/>
  <c r="T130" i="44"/>
  <c r="U130" i="44" s="1"/>
  <c r="T233" i="44"/>
  <c r="U233" i="44" s="1"/>
  <c r="T163" i="44"/>
  <c r="U163" i="44" s="1"/>
  <c r="T119" i="44"/>
  <c r="U119" i="44" s="1"/>
  <c r="T84" i="44"/>
  <c r="U84" i="44" s="1"/>
  <c r="T68" i="44"/>
  <c r="U68" i="44" s="1"/>
  <c r="T193" i="44"/>
  <c r="U193" i="44" s="1"/>
  <c r="T185" i="44"/>
  <c r="U185" i="44" s="1"/>
  <c r="T43" i="44"/>
  <c r="U43" i="44" s="1"/>
  <c r="T238" i="44"/>
  <c r="U238" i="44" s="1"/>
  <c r="T221" i="44"/>
  <c r="U221" i="44" s="1"/>
  <c r="T180" i="44"/>
  <c r="U180" i="44" s="1"/>
  <c r="T179" i="44"/>
  <c r="U179" i="44" s="1"/>
  <c r="T122" i="44"/>
  <c r="U122" i="44" s="1"/>
  <c r="T72" i="44"/>
  <c r="U72" i="44" s="1"/>
  <c r="T174" i="44"/>
  <c r="U174" i="44" s="1"/>
  <c r="T264" i="44"/>
  <c r="U264" i="44" s="1"/>
  <c r="T195" i="44"/>
  <c r="U195" i="44" s="1"/>
  <c r="T150" i="44"/>
  <c r="U150" i="44" s="1"/>
  <c r="T124" i="44"/>
  <c r="U124" i="44" s="1"/>
  <c r="T242" i="44"/>
  <c r="U242" i="44" s="1"/>
  <c r="T169" i="44"/>
  <c r="U169" i="44" s="1"/>
  <c r="T111" i="44"/>
  <c r="U111" i="44" s="1"/>
  <c r="T65" i="44"/>
  <c r="U65" i="44" s="1"/>
  <c r="T42" i="44"/>
  <c r="U42" i="44" s="1"/>
  <c r="T93" i="44"/>
  <c r="U93" i="44" s="1"/>
  <c r="T29" i="44"/>
  <c r="U29" i="44" s="1"/>
  <c r="T90" i="44"/>
  <c r="U90" i="44" s="1"/>
  <c r="T123" i="44"/>
  <c r="U123" i="44" s="1"/>
  <c r="T79" i="44"/>
  <c r="U79" i="44" s="1"/>
  <c r="T134" i="44"/>
  <c r="U134" i="44" s="1"/>
  <c r="T70" i="44"/>
  <c r="U70" i="44" s="1"/>
  <c r="T54" i="44"/>
  <c r="U54" i="44" s="1"/>
  <c r="T73" i="44"/>
  <c r="U73" i="44" s="1"/>
  <c r="T272" i="44"/>
  <c r="U272" i="44" s="1"/>
  <c r="T290" i="44"/>
  <c r="U290" i="44" s="1"/>
  <c r="T133" i="44"/>
  <c r="U133" i="44" s="1"/>
  <c r="T228" i="44"/>
  <c r="U228" i="44" s="1"/>
  <c r="T360" i="44"/>
  <c r="T206" i="44"/>
  <c r="U206" i="44" s="1"/>
  <c r="T94" i="44"/>
  <c r="U94" i="44" s="1"/>
  <c r="T244" i="44"/>
  <c r="U244" i="44" s="1"/>
  <c r="T186" i="44"/>
  <c r="U186" i="44" s="1"/>
  <c r="T192" i="44"/>
  <c r="U192" i="44" s="1"/>
  <c r="T161" i="44"/>
  <c r="U161" i="44" s="1"/>
  <c r="T137" i="44"/>
  <c r="U137" i="44" s="1"/>
  <c r="T215" i="44"/>
  <c r="U215" i="44" s="1"/>
  <c r="T232" i="44"/>
  <c r="U232" i="44" s="1"/>
  <c r="T381" i="44"/>
  <c r="T370" i="44"/>
  <c r="T305" i="44"/>
  <c r="U305" i="44" s="1"/>
  <c r="T62" i="44"/>
  <c r="U62" i="44" s="1"/>
  <c r="T263" i="44"/>
  <c r="U263" i="44" s="1"/>
  <c r="T337" i="44"/>
  <c r="T270" i="44"/>
  <c r="U270" i="44" s="1"/>
  <c r="T243" i="44"/>
  <c r="U243" i="44" s="1"/>
  <c r="T34" i="44"/>
  <c r="U34" i="44" s="1"/>
  <c r="T203" i="44"/>
  <c r="U203" i="44" s="1"/>
  <c r="T205" i="44"/>
  <c r="U205" i="44" s="1"/>
  <c r="T198" i="44"/>
  <c r="U198" i="44" s="1"/>
  <c r="T35" i="44"/>
  <c r="U35" i="44" s="1"/>
  <c r="T207" i="44"/>
  <c r="U207" i="44" s="1"/>
  <c r="T303" i="44"/>
  <c r="U303" i="44" s="1"/>
  <c r="T171" i="44"/>
  <c r="U171" i="44" s="1"/>
  <c r="T288" i="44"/>
  <c r="U288" i="44" s="1"/>
  <c r="T116" i="44"/>
  <c r="U116" i="44" s="1"/>
  <c r="T167" i="44"/>
  <c r="U167" i="44" s="1"/>
  <c r="T277" i="44"/>
  <c r="U277" i="44" s="1"/>
  <c r="T106" i="44"/>
  <c r="U106" i="44" s="1"/>
  <c r="T152" i="44"/>
  <c r="U152" i="44" s="1"/>
  <c r="T310" i="44"/>
  <c r="U310" i="44" s="1"/>
  <c r="T98" i="44"/>
  <c r="U98" i="44" s="1"/>
  <c r="T175" i="44"/>
  <c r="U175" i="44" s="1"/>
  <c r="T297" i="44"/>
  <c r="U297" i="44" s="1"/>
  <c r="T284" i="44"/>
  <c r="U284" i="44" s="1"/>
  <c r="T394" i="44"/>
  <c r="T74" i="44"/>
  <c r="U74" i="44" s="1"/>
  <c r="T69" i="44"/>
  <c r="U69" i="44" s="1"/>
  <c r="T334" i="44"/>
  <c r="T66" i="44"/>
  <c r="U66" i="44" s="1"/>
  <c r="T214" i="44"/>
  <c r="U214" i="44" s="1"/>
  <c r="T30" i="44"/>
  <c r="U30" i="44" s="1"/>
  <c r="T120" i="44"/>
  <c r="U120" i="44" s="1"/>
  <c r="T246" i="44"/>
  <c r="U246" i="44" s="1"/>
  <c r="T269" i="44"/>
  <c r="U269" i="44" s="1"/>
  <c r="T91" i="44"/>
  <c r="U91" i="44" s="1"/>
  <c r="T112" i="44"/>
  <c r="U112" i="44" s="1"/>
  <c r="T52" i="44"/>
  <c r="U52" i="44" s="1"/>
  <c r="T60" i="44"/>
  <c r="U60" i="44" s="1"/>
  <c r="T188" i="44"/>
  <c r="U188" i="44" s="1"/>
  <c r="T274" i="44"/>
  <c r="U274" i="44" s="1"/>
  <c r="T145" i="44"/>
  <c r="U145" i="44" s="1"/>
  <c r="T83" i="44"/>
  <c r="U83" i="44" s="1"/>
  <c r="T109" i="44"/>
  <c r="U109" i="44" s="1"/>
  <c r="T37" i="44"/>
  <c r="U37" i="44" s="1"/>
  <c r="T182" i="44"/>
  <c r="U182" i="44" s="1"/>
  <c r="T294" i="44"/>
  <c r="U294" i="44" s="1"/>
  <c r="T105" i="44"/>
  <c r="U105" i="44" s="1"/>
  <c r="T170" i="44"/>
  <c r="U170" i="44" s="1"/>
  <c r="T226" i="44"/>
  <c r="U226" i="44" s="1"/>
  <c r="T36" i="44"/>
  <c r="U36" i="44" s="1"/>
  <c r="T239" i="44"/>
  <c r="U239" i="44" s="1"/>
  <c r="T256" i="44"/>
  <c r="U256" i="44" s="1"/>
  <c r="T139" i="44"/>
  <c r="U139" i="44" s="1"/>
  <c r="T395" i="44"/>
  <c r="T127" i="44"/>
  <c r="U127" i="44" s="1"/>
  <c r="T115" i="44"/>
  <c r="U115" i="44" s="1"/>
  <c r="T164" i="44"/>
  <c r="U164" i="44" s="1"/>
  <c r="T117" i="44"/>
  <c r="U117" i="44" s="1"/>
  <c r="T217" i="44"/>
  <c r="U217" i="44" s="1"/>
  <c r="T58" i="44"/>
  <c r="U58" i="44" s="1"/>
  <c r="T50" i="44"/>
  <c r="U50" i="44" s="1"/>
  <c r="T259" i="44"/>
  <c r="U259" i="44" s="1"/>
  <c r="T247" i="44"/>
  <c r="U247" i="44" s="1"/>
  <c r="T312" i="44"/>
  <c r="U312" i="44" s="1"/>
  <c r="T168" i="44"/>
  <c r="U168" i="44" s="1"/>
  <c r="T110" i="44"/>
  <c r="U110" i="44" s="1"/>
  <c r="T378" i="44"/>
  <c r="T344" i="44"/>
  <c r="T396" i="44"/>
  <c r="T332" i="44"/>
  <c r="T386" i="44"/>
  <c r="T364" i="44"/>
  <c r="T353" i="44"/>
  <c r="T286" i="44"/>
  <c r="U286" i="44" s="1"/>
  <c r="T292" i="44"/>
  <c r="U292" i="44" s="1"/>
  <c r="T313" i="44"/>
  <c r="U313" i="44" s="1"/>
  <c r="T296" i="44"/>
  <c r="U296" i="44" s="1"/>
  <c r="T298" i="44"/>
  <c r="U298" i="44" s="1"/>
  <c r="S395" i="44"/>
  <c r="T231" i="44"/>
  <c r="U231" i="44" s="1"/>
  <c r="T352" i="44"/>
  <c r="T391" i="44"/>
  <c r="T261" i="44"/>
  <c r="U261" i="44" s="1"/>
  <c r="T251" i="44"/>
  <c r="U251" i="44" s="1"/>
  <c r="T329" i="44"/>
  <c r="T383" i="44"/>
  <c r="T128" i="44"/>
  <c r="U128" i="44" s="1"/>
  <c r="T359" i="44"/>
  <c r="T177" i="44"/>
  <c r="U177" i="44" s="1"/>
  <c r="T265" i="44"/>
  <c r="U265" i="44" s="1"/>
  <c r="T135" i="44"/>
  <c r="U135" i="44" s="1"/>
  <c r="T63" i="44"/>
  <c r="U63" i="44" s="1"/>
  <c r="T187" i="44"/>
  <c r="U187" i="44" s="1"/>
  <c r="T245" i="44"/>
  <c r="U245" i="44" s="1"/>
  <c r="T390" i="44"/>
  <c r="T202" i="44"/>
  <c r="U202" i="44" s="1"/>
  <c r="T211" i="44"/>
  <c r="U211" i="44" s="1"/>
  <c r="T295" i="44"/>
  <c r="U295" i="44" s="1"/>
  <c r="T201" i="44"/>
  <c r="U201" i="44" s="1"/>
  <c r="T178" i="44"/>
  <c r="U178" i="44" s="1"/>
  <c r="T271" i="44"/>
  <c r="U271" i="44" s="1"/>
  <c r="T236" i="44"/>
  <c r="U236" i="44" s="1"/>
  <c r="T199" i="44"/>
  <c r="U199" i="44" s="1"/>
  <c r="T55" i="44"/>
  <c r="U55" i="44" s="1"/>
  <c r="T331" i="44"/>
  <c r="T87" i="44"/>
  <c r="U87" i="44" s="1"/>
  <c r="T267" i="44"/>
  <c r="U267" i="44" s="1"/>
  <c r="T293" i="44"/>
  <c r="U293" i="44" s="1"/>
  <c r="T230" i="44"/>
  <c r="U230" i="44" s="1"/>
  <c r="T309" i="44"/>
  <c r="U309" i="44" s="1"/>
  <c r="T99" i="44"/>
  <c r="U99" i="44" s="1"/>
  <c r="T254" i="44"/>
  <c r="U254" i="44" s="1"/>
  <c r="T154" i="44"/>
  <c r="U154" i="44" s="1"/>
  <c r="T131" i="44"/>
  <c r="U131" i="44" s="1"/>
  <c r="T289" i="44"/>
  <c r="U289" i="44" s="1"/>
  <c r="T92" i="44"/>
  <c r="U92" i="44" s="1"/>
  <c r="T59" i="44"/>
  <c r="U59" i="44" s="1"/>
  <c r="T85" i="44"/>
  <c r="U85" i="44" s="1"/>
  <c r="T88" i="44"/>
  <c r="U88" i="44" s="1"/>
  <c r="T234" i="44"/>
  <c r="U234" i="44" s="1"/>
  <c r="T81" i="44"/>
  <c r="U81" i="44" s="1"/>
  <c r="T114" i="44"/>
  <c r="U114" i="44" s="1"/>
  <c r="T664" i="44"/>
  <c r="T307" i="44"/>
  <c r="U307" i="44" s="1"/>
  <c r="T46" i="44"/>
  <c r="U46" i="44" s="1"/>
  <c r="T121" i="44"/>
  <c r="U121" i="44" s="1"/>
  <c r="T250" i="44"/>
  <c r="U250" i="44" s="1"/>
  <c r="T237" i="44"/>
  <c r="U237" i="44" s="1"/>
  <c r="T143" i="44"/>
  <c r="U143" i="44" s="1"/>
  <c r="T240" i="44"/>
  <c r="U240" i="44" s="1"/>
  <c r="T385" i="44"/>
  <c r="T348" i="44"/>
  <c r="T335" i="44"/>
  <c r="T96" i="44"/>
  <c r="U96" i="44" s="1"/>
  <c r="T366" i="44"/>
  <c r="T57" i="44"/>
  <c r="U57" i="44" s="1"/>
  <c r="T354" i="44"/>
  <c r="T189" i="44"/>
  <c r="U189" i="44" s="1"/>
  <c r="T40" i="44"/>
  <c r="U40" i="44" s="1"/>
  <c r="T358" i="44"/>
  <c r="T181" i="44"/>
  <c r="U181" i="44" s="1"/>
  <c r="T257" i="44"/>
  <c r="U257" i="44" s="1"/>
  <c r="T118" i="44"/>
  <c r="U118" i="44" s="1"/>
  <c r="T125" i="44"/>
  <c r="U125" i="44" s="1"/>
  <c r="T304" i="44"/>
  <c r="U304" i="44" s="1"/>
  <c r="T389" i="44"/>
  <c r="T376" i="44"/>
  <c r="T356" i="44"/>
  <c r="T355" i="44"/>
  <c r="T338" i="44"/>
  <c r="T363" i="44"/>
  <c r="T153" i="44"/>
  <c r="U153" i="44" s="1"/>
  <c r="T253" i="44"/>
  <c r="U253" i="44" s="1"/>
  <c r="T361" i="44"/>
  <c r="T299" i="44"/>
  <c r="U299" i="44" s="1"/>
  <c r="T249" i="44"/>
  <c r="U249" i="44" s="1"/>
  <c r="T210" i="44"/>
  <c r="U210" i="44" s="1"/>
  <c r="T341" i="44"/>
  <c r="T224" i="44"/>
  <c r="U224" i="44" s="1"/>
  <c r="T113" i="44"/>
  <c r="U113" i="44" s="1"/>
  <c r="T351" i="44"/>
  <c r="T306" i="44"/>
  <c r="U306" i="44" s="1"/>
  <c r="T200" i="44"/>
  <c r="U200" i="44" s="1"/>
  <c r="T172" i="44"/>
  <c r="U172" i="44" s="1"/>
  <c r="T191" i="44"/>
  <c r="U191" i="44" s="1"/>
  <c r="T184" i="44"/>
  <c r="U184" i="44" s="1"/>
  <c r="T266" i="44"/>
  <c r="U266" i="44" s="1"/>
  <c r="T365" i="44"/>
  <c r="T78" i="44"/>
  <c r="U78" i="44" s="1"/>
  <c r="T308" i="44"/>
  <c r="U308" i="44" s="1"/>
  <c r="T258" i="44"/>
  <c r="U258" i="44" s="1"/>
  <c r="T373" i="44"/>
  <c r="T339" i="44"/>
  <c r="T126" i="44"/>
  <c r="U126" i="44" s="1"/>
  <c r="T301" i="44"/>
  <c r="U301" i="44" s="1"/>
  <c r="T300" i="44"/>
  <c r="U300" i="44" s="1"/>
  <c r="T222" i="44"/>
  <c r="U222" i="44" s="1"/>
  <c r="T379" i="44"/>
  <c r="T32" i="44"/>
  <c r="U32" i="44" s="1"/>
  <c r="T368" i="44"/>
  <c r="S383" i="44"/>
  <c r="T357" i="44"/>
  <c r="T362" i="44"/>
  <c r="T275" i="44"/>
  <c r="U275" i="44" s="1"/>
  <c r="T103" i="44"/>
  <c r="U103" i="44" s="1"/>
  <c r="T220" i="44"/>
  <c r="U220" i="44" s="1"/>
  <c r="T287" i="44"/>
  <c r="U287" i="44" s="1"/>
  <c r="T350" i="44"/>
  <c r="T141" i="44"/>
  <c r="U141" i="44" s="1"/>
  <c r="T219" i="44"/>
  <c r="U219" i="44" s="1"/>
  <c r="T197" i="44"/>
  <c r="U197" i="44" s="1"/>
  <c r="T311" i="44"/>
  <c r="U311" i="44" s="1"/>
  <c r="T142" i="44"/>
  <c r="U142" i="44" s="1"/>
  <c r="T138" i="44"/>
  <c r="U138" i="44" s="1"/>
  <c r="T146" i="44"/>
  <c r="U146" i="44" s="1"/>
  <c r="T346" i="44"/>
  <c r="T260" i="44"/>
  <c r="U260" i="44" s="1"/>
  <c r="T229" i="44"/>
  <c r="U229" i="44" s="1"/>
  <c r="T343" i="44"/>
  <c r="T216" i="44"/>
  <c r="U216" i="44" s="1"/>
  <c r="T248" i="44"/>
  <c r="U248" i="44" s="1"/>
  <c r="T75" i="44"/>
  <c r="U75" i="44" s="1"/>
  <c r="T48" i="44"/>
  <c r="U48" i="44" s="1"/>
  <c r="T158" i="44"/>
  <c r="U158" i="44" s="1"/>
  <c r="T278" i="44"/>
  <c r="U278" i="44" s="1"/>
  <c r="T183" i="44"/>
  <c r="U183" i="44" s="1"/>
  <c r="T132" i="44"/>
  <c r="U132" i="44" s="1"/>
  <c r="T437" i="44"/>
  <c r="T397" i="44"/>
  <c r="T208" i="44"/>
  <c r="U208" i="44" s="1"/>
  <c r="T204" i="44"/>
  <c r="U204" i="44" s="1"/>
  <c r="T225" i="44"/>
  <c r="U225" i="44" s="1"/>
  <c r="T51" i="44"/>
  <c r="U51" i="44" s="1"/>
  <c r="T380" i="44"/>
  <c r="T71" i="44"/>
  <c r="U71" i="44" s="1"/>
  <c r="T367" i="44"/>
  <c r="S367" i="44"/>
  <c r="T336" i="44"/>
  <c r="T102" i="44"/>
  <c r="U102" i="44" s="1"/>
  <c r="T101" i="44"/>
  <c r="U101" i="44" s="1"/>
  <c r="T345" i="44"/>
  <c r="T95" i="44"/>
  <c r="U95" i="44" s="1"/>
  <c r="T291" i="44"/>
  <c r="U291" i="44" s="1"/>
  <c r="T384" i="44"/>
  <c r="T76" i="44"/>
  <c r="U76" i="44" s="1"/>
  <c r="T392" i="44"/>
  <c r="R279" i="44"/>
  <c r="T268" i="44"/>
  <c r="U268" i="44" s="1"/>
  <c r="P26" i="44"/>
  <c r="K23" i="44"/>
  <c r="K24" i="44" s="1"/>
  <c r="J13" i="44" s="1"/>
  <c r="T160" i="44"/>
  <c r="U160" i="44" s="1"/>
  <c r="T328" i="44"/>
  <c r="M398" i="44"/>
  <c r="T375" i="44"/>
  <c r="T340" i="44"/>
  <c r="T285" i="44"/>
  <c r="U285" i="44" s="1"/>
  <c r="T374" i="44"/>
  <c r="T372" i="44"/>
  <c r="T393" i="44"/>
  <c r="T349" i="44"/>
  <c r="T371" i="44"/>
  <c r="R398" i="44"/>
  <c r="S328" i="44"/>
  <c r="T194" i="44"/>
  <c r="U194" i="44" s="1"/>
  <c r="T369" i="44"/>
  <c r="T330" i="44"/>
  <c r="T140" i="44"/>
  <c r="U140" i="44" s="1"/>
  <c r="T347" i="44"/>
  <c r="T173" i="44"/>
  <c r="U173" i="44" s="1"/>
  <c r="T283" i="44"/>
  <c r="U283" i="44" s="1"/>
  <c r="M324" i="44"/>
  <c r="T218" i="44"/>
  <c r="U218" i="44" s="1"/>
  <c r="M279" i="44"/>
  <c r="T28" i="44"/>
  <c r="U28" i="44" s="1"/>
  <c r="T262" i="44"/>
  <c r="U262" i="44" s="1"/>
  <c r="T333" i="44"/>
  <c r="T382" i="44"/>
  <c r="O324" i="44"/>
  <c r="T342" i="44"/>
  <c r="F13" i="44"/>
  <c r="F15" i="44" s="1"/>
  <c r="T398" i="44" l="1"/>
  <c r="Q26" i="44"/>
  <c r="T279" i="44"/>
  <c r="P324" i="44"/>
  <c r="L23" i="44"/>
  <c r="L24" i="44" s="1"/>
  <c r="K13" i="44" s="1"/>
  <c r="Q324" i="44" l="1"/>
  <c r="M13" i="44"/>
  <c r="M15" i="44" s="1"/>
  <c r="R26" i="44"/>
  <c r="R324" i="44" l="1"/>
  <c r="T26" i="44"/>
  <c r="T324" i="44" l="1"/>
  <c r="U314" i="44"/>
  <c r="U324" i="44" s="1"/>
  <c r="G15" i="64" l="1"/>
  <c r="G16" i="64" l="1"/>
  <c r="G16" i="65"/>
  <c r="G15" i="66"/>
  <c r="G17" i="65" l="1"/>
  <c r="G16" i="66"/>
  <c r="U279" i="44"/>
  <c r="L479" i="27" l="1"/>
  <c r="K479" i="27"/>
  <c r="L473" i="27"/>
  <c r="L474" i="27"/>
  <c r="L475" i="27"/>
  <c r="L476" i="27"/>
  <c r="L477" i="27"/>
  <c r="L478" i="27"/>
  <c r="J473" i="27"/>
  <c r="J474" i="27"/>
  <c r="J475" i="27"/>
  <c r="J476" i="27"/>
  <c r="J477" i="27"/>
  <c r="J478" i="27"/>
  <c r="K473" i="27"/>
  <c r="K474" i="27"/>
  <c r="K475" i="27"/>
  <c r="K476" i="27"/>
  <c r="K477" i="27"/>
  <c r="K478" i="27"/>
  <c r="D479" i="27"/>
  <c r="E479" i="27"/>
  <c r="F479" i="27"/>
  <c r="J472" i="27"/>
  <c r="J471" i="27"/>
  <c r="J470" i="27"/>
  <c r="J469" i="27"/>
  <c r="J468" i="27"/>
  <c r="J467" i="27"/>
  <c r="J466" i="27"/>
  <c r="J465" i="27"/>
  <c r="J464" i="27"/>
  <c r="J463" i="27"/>
  <c r="J462" i="27"/>
  <c r="J461" i="27"/>
  <c r="L399" i="27"/>
  <c r="I399" i="27"/>
  <c r="H399" i="27"/>
  <c r="J399" i="27" s="1"/>
  <c r="G399" i="27"/>
  <c r="E399" i="27"/>
  <c r="D399" i="27"/>
  <c r="F396" i="27"/>
  <c r="F395" i="27"/>
  <c r="F394" i="27"/>
  <c r="F393" i="27"/>
  <c r="F399" i="27" s="1"/>
  <c r="J389" i="27"/>
  <c r="I389" i="27"/>
  <c r="H389" i="27"/>
  <c r="G389" i="27"/>
  <c r="E389" i="27"/>
  <c r="D389" i="27"/>
  <c r="K388" i="27"/>
  <c r="K387" i="27"/>
  <c r="F387" i="27"/>
  <c r="K386" i="27"/>
  <c r="F386" i="27"/>
  <c r="K385" i="27"/>
  <c r="F385" i="27"/>
  <c r="K384" i="27"/>
  <c r="F384" i="27"/>
  <c r="K383" i="27"/>
  <c r="F383" i="27"/>
  <c r="F382" i="27"/>
  <c r="F381" i="27"/>
  <c r="L380" i="27"/>
  <c r="K380" i="27"/>
  <c r="F380" i="27"/>
  <c r="L379" i="27"/>
  <c r="K379" i="27"/>
  <c r="F379" i="27"/>
  <c r="L378" i="27"/>
  <c r="K378" i="27"/>
  <c r="F378" i="27"/>
  <c r="L377" i="27"/>
  <c r="K377" i="27"/>
  <c r="F377" i="27"/>
  <c r="L376" i="27"/>
  <c r="K376" i="27"/>
  <c r="F376" i="27"/>
  <c r="F375" i="27"/>
  <c r="F374" i="27"/>
  <c r="F373" i="27"/>
  <c r="F372" i="27"/>
  <c r="F371" i="27"/>
  <c r="L370" i="27"/>
  <c r="K370" i="27"/>
  <c r="F370" i="27"/>
  <c r="F369" i="27"/>
  <c r="L368" i="27"/>
  <c r="K368" i="27"/>
  <c r="F368" i="27"/>
  <c r="L367" i="27"/>
  <c r="K367" i="27"/>
  <c r="F367" i="27"/>
  <c r="L366" i="27"/>
  <c r="K366" i="27"/>
  <c r="F366" i="27"/>
  <c r="L365" i="27"/>
  <c r="K365" i="27"/>
  <c r="F365" i="27"/>
  <c r="L364" i="27"/>
  <c r="K364" i="27"/>
  <c r="F364" i="27"/>
  <c r="F363" i="27"/>
  <c r="L362" i="27"/>
  <c r="K362" i="27"/>
  <c r="F362" i="27"/>
  <c r="L361" i="27"/>
  <c r="K361" i="27"/>
  <c r="F361" i="27"/>
  <c r="L360" i="27"/>
  <c r="K360" i="27"/>
  <c r="F360" i="27"/>
  <c r="L359" i="27"/>
  <c r="K359" i="27"/>
  <c r="F359" i="27"/>
  <c r="F358" i="27"/>
  <c r="L357" i="27"/>
  <c r="K357" i="27"/>
  <c r="F357" i="27"/>
  <c r="F356" i="27"/>
  <c r="L355" i="27"/>
  <c r="K355" i="27"/>
  <c r="F355" i="27"/>
  <c r="L354" i="27"/>
  <c r="K354" i="27"/>
  <c r="F354" i="27"/>
  <c r="L353" i="27"/>
  <c r="K353" i="27"/>
  <c r="F353" i="27"/>
  <c r="L352" i="27"/>
  <c r="K352" i="27"/>
  <c r="F352" i="27"/>
  <c r="L351" i="27"/>
  <c r="K351" i="27"/>
  <c r="F351" i="27"/>
  <c r="L350" i="27"/>
  <c r="K350" i="27"/>
  <c r="F350" i="27"/>
  <c r="L349" i="27"/>
  <c r="K349" i="27"/>
  <c r="F349" i="27"/>
  <c r="L348" i="27"/>
  <c r="K348" i="27"/>
  <c r="F348" i="27"/>
  <c r="L347" i="27"/>
  <c r="L389" i="27" s="1"/>
  <c r="K347" i="27"/>
  <c r="F347" i="27"/>
  <c r="K346" i="27"/>
  <c r="F346" i="27"/>
  <c r="K345" i="27"/>
  <c r="F345" i="27"/>
  <c r="K344" i="27"/>
  <c r="F344" i="27"/>
  <c r="K343" i="27"/>
  <c r="F343" i="27"/>
  <c r="K342" i="27"/>
  <c r="F342" i="27"/>
  <c r="K341" i="27"/>
  <c r="F341" i="27"/>
  <c r="K340" i="27"/>
  <c r="F340" i="27"/>
  <c r="K339" i="27"/>
  <c r="K389" i="27" s="1"/>
  <c r="F339" i="27"/>
  <c r="F338" i="27"/>
  <c r="F336" i="27"/>
  <c r="F389" i="27" s="1"/>
  <c r="E332" i="27"/>
  <c r="D332" i="27"/>
  <c r="F330" i="27"/>
  <c r="F329" i="27"/>
  <c r="F328" i="27"/>
  <c r="F327" i="27"/>
  <c r="F326" i="27"/>
  <c r="F325" i="27"/>
  <c r="F324" i="27"/>
  <c r="F323" i="27"/>
  <c r="F322" i="27"/>
  <c r="F321" i="27"/>
  <c r="F320" i="27"/>
  <c r="F319" i="27"/>
  <c r="F318" i="27"/>
  <c r="F317" i="27"/>
  <c r="F316" i="27"/>
  <c r="F315" i="27"/>
  <c r="F314" i="27"/>
  <c r="F313" i="27"/>
  <c r="F312" i="27"/>
  <c r="F311" i="27"/>
  <c r="F332" i="27" s="1"/>
  <c r="J303" i="27"/>
  <c r="I303" i="27"/>
  <c r="F303" i="27"/>
  <c r="D303" i="27"/>
  <c r="G280" i="27"/>
  <c r="D279" i="27"/>
  <c r="F278" i="27"/>
  <c r="F277" i="27"/>
  <c r="E277" i="27"/>
  <c r="E280" i="27" s="1"/>
  <c r="D277" i="27"/>
  <c r="D276" i="27"/>
  <c r="D275" i="27"/>
  <c r="D274" i="27"/>
  <c r="D273" i="27"/>
  <c r="D272" i="27"/>
  <c r="D271" i="27"/>
  <c r="D270" i="27"/>
  <c r="D269" i="27"/>
  <c r="D268" i="27"/>
  <c r="D267" i="27"/>
  <c r="D266" i="27"/>
  <c r="D265" i="27"/>
  <c r="D264" i="27"/>
  <c r="D238" i="27"/>
  <c r="F238" i="27" s="1"/>
  <c r="D237" i="27"/>
  <c r="F237" i="27" s="1"/>
  <c r="F184" i="27"/>
  <c r="D184" i="27"/>
  <c r="F166" i="27"/>
  <c r="F280" i="27" s="1"/>
  <c r="D166" i="27"/>
  <c r="D280" i="27" s="1"/>
  <c r="F42" i="27"/>
  <c r="F41" i="27"/>
  <c r="F40" i="27"/>
  <c r="F39" i="27"/>
  <c r="F38" i="27"/>
  <c r="F37" i="27"/>
  <c r="F36" i="27"/>
  <c r="F35" i="27"/>
  <c r="F34" i="27"/>
  <c r="F33" i="27"/>
  <c r="F32" i="27"/>
  <c r="F31" i="27"/>
  <c r="F30" i="27"/>
  <c r="F29" i="27"/>
  <c r="I28" i="27"/>
  <c r="I43" i="27" s="1"/>
  <c r="D28" i="27"/>
  <c r="F27" i="27"/>
  <c r="E22" i="27"/>
  <c r="D22" i="27"/>
  <c r="F18" i="27"/>
  <c r="F17" i="27"/>
  <c r="F16" i="27"/>
  <c r="F15" i="27"/>
  <c r="F22" i="27" s="1"/>
  <c r="I9" i="27"/>
  <c r="D8" i="27"/>
  <c r="C8" i="27"/>
  <c r="E8" i="27" s="1"/>
  <c r="D7" i="27"/>
  <c r="C7" i="27"/>
  <c r="E7" i="27" s="1"/>
  <c r="D6" i="27"/>
  <c r="D9" i="27" s="1"/>
  <c r="C6" i="27"/>
  <c r="E6" i="27" s="1"/>
  <c r="E5" i="27"/>
  <c r="C5" i="27"/>
  <c r="C9" i="27" s="1"/>
  <c r="C3" i="27"/>
  <c r="C11" i="21"/>
  <c r="C9" i="21"/>
  <c r="B9" i="21"/>
  <c r="C10" i="27" l="1"/>
  <c r="E9" i="27"/>
  <c r="E10" i="27" s="1"/>
  <c r="I10" i="27"/>
  <c r="D43" i="27"/>
  <c r="F28" i="27"/>
  <c r="F43" i="27" s="1"/>
  <c r="D305" i="27"/>
  <c r="L461" i="27"/>
  <c r="K461" i="27"/>
  <c r="L462" i="27"/>
  <c r="K462" i="27"/>
  <c r="L463" i="27"/>
  <c r="K463" i="27"/>
  <c r="L464" i="27"/>
  <c r="K464" i="27"/>
  <c r="L465" i="27"/>
  <c r="K465" i="27"/>
  <c r="L466" i="27"/>
  <c r="K466" i="27"/>
  <c r="L467" i="27"/>
  <c r="K467" i="27"/>
  <c r="L468" i="27"/>
  <c r="K468" i="27"/>
  <c r="L469" i="27"/>
  <c r="K469" i="27"/>
  <c r="L470" i="27"/>
  <c r="K470" i="27"/>
  <c r="L471" i="27"/>
  <c r="K471" i="27"/>
  <c r="L472" i="27"/>
  <c r="K472" i="27"/>
  <c r="G107" i="17"/>
  <c r="G104" i="17"/>
  <c r="G103" i="17"/>
  <c r="G96" i="17"/>
  <c r="G91" i="17"/>
  <c r="G88" i="17"/>
  <c r="G117" i="17"/>
  <c r="G118" i="17"/>
  <c r="G119" i="17"/>
  <c r="G120" i="17"/>
  <c r="G121" i="17"/>
  <c r="G122" i="17"/>
  <c r="G116" i="17"/>
  <c r="G115" i="17"/>
  <c r="G114" i="17"/>
  <c r="G111" i="17"/>
  <c r="G112" i="17"/>
  <c r="G113"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9" i="17"/>
  <c r="G90" i="17"/>
  <c r="G92" i="17"/>
  <c r="G93" i="17"/>
  <c r="G94" i="17"/>
  <c r="G95" i="17"/>
  <c r="G97" i="17"/>
  <c r="G98" i="17"/>
  <c r="G99" i="17"/>
  <c r="G100" i="17"/>
  <c r="G101" i="17"/>
  <c r="G102" i="17"/>
  <c r="G105" i="17"/>
  <c r="G106" i="17"/>
  <c r="G108" i="17"/>
  <c r="G109" i="17"/>
  <c r="G110" i="17"/>
  <c r="G52" i="17"/>
  <c r="C11" i="27" l="1"/>
  <c r="D10" i="27"/>
  <c r="I44" i="6" l="1"/>
  <c r="H38" i="6"/>
  <c r="H41" i="6"/>
  <c r="H40" i="6"/>
  <c r="H35" i="6"/>
  <c r="I33" i="6"/>
  <c r="J33" i="6" s="1"/>
  <c r="H23" i="6"/>
  <c r="H22" i="6"/>
  <c r="H21" i="6"/>
  <c r="H20" i="6"/>
  <c r="H17" i="6"/>
  <c r="H16" i="6"/>
  <c r="H13" i="6"/>
  <c r="H8" i="6"/>
  <c r="H5" i="6"/>
  <c r="H4" i="6"/>
  <c r="F16" i="65" l="1"/>
  <c r="F17" i="65"/>
  <c r="F15" i="64"/>
  <c r="G21" i="64" s="1"/>
  <c r="F16" i="64"/>
  <c r="F15" i="66"/>
  <c r="F16" i="66"/>
  <c r="F14" i="64" l="1"/>
  <c r="F18" i="64" s="1"/>
  <c r="F15" i="65"/>
  <c r="F14" i="66"/>
  <c r="O15" i="65" l="1"/>
  <c r="K15" i="65"/>
  <c r="AJ183" i="76" l="1"/>
  <c r="AJ210" i="76"/>
  <c r="AJ181" i="76"/>
  <c r="AJ211" i="76"/>
  <c r="AJ185" i="76"/>
  <c r="AJ208" i="76"/>
  <c r="AJ209" i="76"/>
  <c r="AJ182" i="76"/>
  <c r="AJ206" i="76"/>
  <c r="AJ207" i="76"/>
  <c r="AJ184" i="76"/>
  <c r="AJ180" i="76" l="1"/>
  <c r="AJ54" i="76" l="1"/>
  <c r="AJ68" i="76"/>
  <c r="AJ55" i="76"/>
  <c r="AJ64" i="76"/>
  <c r="AJ53" i="76"/>
  <c r="AJ63" i="76"/>
  <c r="AJ66" i="76"/>
  <c r="AJ52" i="76"/>
  <c r="AJ62" i="76"/>
  <c r="AJ51" i="76"/>
  <c r="AJ50" i="76"/>
  <c r="AJ75" i="76"/>
  <c r="AJ72" i="76"/>
  <c r="AJ61" i="76"/>
  <c r="AJ60" i="76"/>
  <c r="AJ73" i="76"/>
  <c r="AJ71" i="76"/>
  <c r="AJ65" i="76"/>
  <c r="AJ70" i="76"/>
  <c r="AJ76" i="76"/>
  <c r="AJ69" i="76"/>
  <c r="AJ67" i="76"/>
  <c r="AJ74" i="76"/>
  <c r="S215" i="76" l="1"/>
  <c r="AJ78" i="76"/>
  <c r="AJ56" i="76"/>
  <c r="AJ57" i="76"/>
  <c r="AJ58" i="76"/>
  <c r="AJ84" i="76"/>
  <c r="AJ80" i="76"/>
  <c r="AJ81" i="76"/>
  <c r="AJ82" i="76"/>
  <c r="AJ59" i="76"/>
  <c r="AJ77" i="76"/>
  <c r="R215" i="76"/>
  <c r="AJ79" i="76"/>
  <c r="AJ83" i="76"/>
  <c r="Q215" i="76" l="1"/>
  <c r="S218" i="76" s="1"/>
  <c r="AJ28" i="76"/>
  <c r="AJ31" i="76"/>
  <c r="AJ29" i="76"/>
  <c r="AJ30" i="76" l="1"/>
  <c r="R218"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tc={01D4322B-D96B-4A3B-82FC-9710CE6DAE5B}</author>
  </authors>
  <commentList>
    <comment ref="AE255" authorId="0" shapeId="0" xr:uid="{01D4322B-D96B-4A3B-82FC-9710CE6DAE5B}">
      <text>
        <t>[Threaded comment]
Your version of Excel allows you to read this threaded comment; however, any edits to it will get removed if the file is opened in a newer version of Excel. Learn more: https://go.microsoft.com/fwlink/?linkid=870924
Comment:
    Based on 100% submitted miles in the project/LPCE costs - update to 60% for each transmission project
Add comments to Col AK to indicate changes were made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tc={574AA052-3C4B-4D7A-A01F-BFB40D5B613E}</author>
    <author>tc={7FADA8D9-0A7F-4EAE-BF19-B983CAD23E12}</author>
    <author>Orlando Rodriguez</author>
    <author>tc={F31A989D-6264-488C-B53D-873CADF79F72}</author>
  </authors>
  <commentList>
    <comment ref="B38" authorId="0" shapeId="0" xr:uid="{574AA052-3C4B-4D7A-A01F-BFB40D5B613E}">
      <text>
        <t>[Threaded comment]
Your version of Excel allows you to read this threaded comment; however, any edits to it will get removed if the file is opened in a newer version of Excel. Learn more: https://go.microsoft.com/fwlink/?linkid=870924
Comment:
    New project added to list by Transmission team</t>
      </text>
    </comment>
    <comment ref="P38" authorId="1" shapeId="0" xr:uid="{7FADA8D9-0A7F-4EAE-BF19-B983CAD23E12}">
      <text>
        <t>[Threaded comment]
Your version of Excel allows you to read this threaded comment; however, any edits to it will get removed if the file is opened in a newer version of Excel. Learn more: https://go.microsoft.com/fwlink/?linkid=870924
Comment:
    Se añadió el estimado del costo total del proyecto debido a que no existe un desglose disponible.</t>
      </text>
    </comment>
    <comment ref="P78" authorId="2" shapeId="0" xr:uid="{16429C82-4D93-43E9-BDE8-E7089577C68D}">
      <text>
        <r>
          <rPr>
            <b/>
            <sz val="10"/>
            <color rgb="FF000000"/>
            <rFont val="Tahoma"/>
            <family val="2"/>
          </rPr>
          <t>Orlando Rodriguez:</t>
        </r>
        <r>
          <rPr>
            <sz val="10"/>
            <color rgb="FF000000"/>
            <rFont val="Tahoma"/>
            <family val="2"/>
          </rPr>
          <t xml:space="preserve">
</t>
        </r>
      </text>
    </comment>
    <comment ref="B206" authorId="3" shapeId="0" xr:uid="{F31A989D-6264-488C-B53D-873CADF79F72}">
      <text>
        <t>[Threaded comment]
Your version of Excel allows you to read this threaded comment; however, any edits to it will get removed if the file is opened in a newer version of Excel. Learn more: https://go.microsoft.com/fwlink/?linkid=870924
Comment:
    non sensitive numbers remain the same, others must  be reduced 60% with the same comment as the exhibit 2 tab to indicate reduction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tc={E4F4C72E-3C28-4F77-8D08-69774EAFB664}</author>
    <author>tc={574B2C2C-1B12-4E11-A094-8BFD2E8F1C34}</author>
    <author>tc={732236DB-8AA4-4236-99F4-D2BA0C7526BA}</author>
    <author>tc={B7BCA1D2-3B45-446C-870D-6EE3DCCBA88A}</author>
    <author>tc={E50860A9-E6BA-49FA-9FC4-14EBC64B73A8}</author>
    <author>tc={D8C4C187-FB53-4CDF-B59F-5EB0AA027FEC}</author>
  </authors>
  <commentList>
    <comment ref="G6" authorId="0" shapeId="0" xr:uid="{E4F4C72E-3C28-4F77-8D08-69774EAFB664}">
      <text>
        <t>[Threaded comment]
Your version of Excel allows you to read this threaded comment; however, any edits to it will get removed if the file is opened in a newer version of Excel. Learn more: https://go.microsoft.com/fwlink/?linkid=870924
Comment:
    BE
Reply:
    Construction 428
Reply:
    Approved Obligated Amount - CRC Gross Cost Cal</t>
      </text>
    </comment>
    <comment ref="H6" authorId="1" shapeId="0" xr:uid="{574B2C2C-1B12-4E11-A094-8BFD2E8F1C34}">
      <text>
        <t>[Threaded comment]
Your version of Excel allows you to read this threaded comment; however, any edits to it will get removed if the file is opened in a newer version of Excel. Learn more: https://go.microsoft.com/fwlink/?linkid=870924
Comment:
    Construction 406</t>
      </text>
    </comment>
    <comment ref="I6" authorId="2" shapeId="0" xr:uid="{732236DB-8AA4-4236-99F4-D2BA0C7526BA}">
      <text>
        <t>[Threaded comment]
Your version of Excel allows you to read this threaded comment; however, any edits to it will get removed if the file is opened in a newer version of Excel. Learn more: https://go.microsoft.com/fwlink/?linkid=870924
Comment:
    BP
Reply:
    428 A&amp;E Obligated Cost</t>
      </text>
    </comment>
    <comment ref="J6" authorId="3" shapeId="0" xr:uid="{B7BCA1D2-3B45-446C-870D-6EE3DCCBA88A}">
      <text>
        <t>[Threaded comment]
Your version of Excel allows you to read this threaded comment; however, any edits to it will get removed if the file is opened in a newer version of Excel. Learn more: https://go.microsoft.com/fwlink/?linkid=870924
Comment:
    BQ
Reply:
    406 A&amp;E Obligated Cost</t>
      </text>
    </comment>
    <comment ref="K6" authorId="4" shapeId="0" xr:uid="{E50860A9-E6BA-49FA-9FC4-14EBC64B73A8}">
      <text>
        <t>[Threaded comment]
Your version of Excel allows you to read this threaded comment; however, any edits to it will get removed if the file is opened in a newer version of Excel. Learn more: https://go.microsoft.com/fwlink/?linkid=870924
Comment:
    BW
Reply:
    E&amp;M 428</t>
      </text>
    </comment>
    <comment ref="L6" authorId="5" shapeId="0" xr:uid="{D8C4C187-FB53-4CDF-B59F-5EB0AA027FEC}">
      <text>
        <t>[Threaded comment]
Your version of Excel allows you to read this threaded comment; however, any edits to it will get removed if the file is opened in a newer version of Excel. Learn more: https://go.microsoft.com/fwlink/?linkid=870924
Comment:
    BX
Reply:
    E&amp;M 406</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tc={A1729569-5733-D94C-9C60-1C4F2CD2980A}</author>
  </authors>
  <commentList>
    <comment ref="I2" authorId="0" shapeId="0" xr:uid="{A1729569-5733-D94C-9C60-1C4F2CD2980A}">
      <text>
        <t>[Threaded comment]
Your version of Excel allows you to read this threaded comment; however, any edits to it will get removed if the file is opened in a newer version of Excel. Learn more: https://go.microsoft.com/fwlink/?linkid=870924
Comment:
    Either Current Version Gross Cost or Best Available Cost (Initial Estimate based on DI Creation)</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7A6FF01-1626-4533-8C34-FB381177BABB}" keepAlive="1" name="Query - Exhibit_2" description="Connection to the 'Exhibit_2' query in the workbook." type="5" refreshedVersion="8" background="1" saveData="1">
    <dbPr connection="Provider=Microsoft.Mashup.OleDb.1;Data Source=$Workbook$;Location=Exhibit_2;Extended Properties=&quot;&quot;" command="SELECT * FROM [Exhibit_2]"/>
  </connection>
  <connection id="2" xr16:uid="{AFC1E1C8-E4D7-41E4-90AA-2CC29B9E28FA}" keepAlive="1" name="Query - ISOW &amp; DSOW Tracker" description="Connection to the 'ISOW &amp; DSOW Tracker' query in the workbook." type="5" refreshedVersion="8" background="1" saveData="1">
    <dbPr connection="Provider=Microsoft.Mashup.OleDb.1;Data Source=$Workbook$;Location=&quot;ISOW &amp; DSOW Tracker&quot;;Extended Properties=&quot;&quot;" command="SELECT * FROM [ISOW &amp; DSOW Tracker]"/>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<sst xmlns="http://schemas.openxmlformats.org/spreadsheetml/2006/main" count="140333" uniqueCount="22687">
  <si>
    <t>Puerto Rico Electric Power Authority</t>
  </si>
  <si>
    <t>FAASt Consolidated Plan  - Obligated &amp; Budget Summary</t>
  </si>
  <si>
    <t>FAASt Obligation Summary</t>
  </si>
  <si>
    <t>Total Gross Cost Obligated PW 6099</t>
  </si>
  <si>
    <t>Less: Insurance Reductions</t>
  </si>
  <si>
    <t xml:space="preserve">Available FAASt Balance </t>
  </si>
  <si>
    <t>FAASt Consolidated - Estimated w/ PREB Filing updates + 70 Projects + Urgent + Incremental</t>
  </si>
  <si>
    <t>Entity</t>
  </si>
  <si>
    <t>Childs</t>
  </si>
  <si>
    <t>Total</t>
  </si>
  <si>
    <t xml:space="preserve">LUMA </t>
  </si>
  <si>
    <t>Total Reductions</t>
  </si>
  <si>
    <t>Reclass to 428</t>
  </si>
  <si>
    <t>Reclass to 406</t>
  </si>
  <si>
    <t>Pending allocation</t>
  </si>
  <si>
    <t>LUMA Child Obligated</t>
  </si>
  <si>
    <t>PW</t>
  </si>
  <si>
    <t>LUMA - Obligated</t>
  </si>
  <si>
    <t>Project Name</t>
  </si>
  <si>
    <t>Total  Child</t>
  </si>
  <si>
    <t>Asset</t>
  </si>
  <si>
    <t>428 Cons</t>
  </si>
  <si>
    <t>428 from 9510</t>
  </si>
  <si>
    <t>428 from 10710</t>
  </si>
  <si>
    <t>Total 428</t>
  </si>
  <si>
    <t>406 from 9510</t>
  </si>
  <si>
    <t>406 from 10710</t>
  </si>
  <si>
    <t>New 406</t>
  </si>
  <si>
    <t>Total 406</t>
  </si>
  <si>
    <t>Total Project</t>
  </si>
  <si>
    <t>Diff</t>
  </si>
  <si>
    <t>Comments</t>
  </si>
  <si>
    <t>FAASt - Catano-Rebuild 1801(Substation)</t>
  </si>
  <si>
    <t>Substation</t>
  </si>
  <si>
    <t>FAASt Maunabo Streetlighting (Distribution)</t>
  </si>
  <si>
    <t>Distribution</t>
  </si>
  <si>
    <t xml:space="preserve">FAASt -Luquillo Distribution Streetlighting </t>
  </si>
  <si>
    <t>FAASt Lajas Streetlighting (Distribution)</t>
  </si>
  <si>
    <t>FAASt Streetlighting - Guánica (Distribution</t>
  </si>
  <si>
    <t>FAASt Aguada Streetlighting (Distribution)</t>
  </si>
  <si>
    <t>FAASt-Substation 2501 Vieques (Substation)</t>
  </si>
  <si>
    <t>FAASt-Substation 3801 Culebra (Substation)</t>
  </si>
  <si>
    <t>FAASt Distribution Feeders - Ponce Short Term</t>
  </si>
  <si>
    <t>FAASt - Manatí TC - BRKS 230 kV - (Substation)</t>
  </si>
  <si>
    <t>FAASt Distribution Feeders - Caguas Short Ter</t>
  </si>
  <si>
    <t>FAASt Line 2200 Dos Bocas HP to Dorado TC (T</t>
  </si>
  <si>
    <t>Transmission</t>
  </si>
  <si>
    <t>FAASt Distribution Feeders - Arecibo Short Te</t>
  </si>
  <si>
    <t>FAASt Distribution Feeders - Caguas Short Term</t>
  </si>
  <si>
    <t>FAASt Distribution Pole and Conductor Repair-</t>
  </si>
  <si>
    <t>FAASt Distribution Pole and Conductor Repair</t>
  </si>
  <si>
    <t>FAASt Distribution Pole and Conductor Repair -</t>
  </si>
  <si>
    <t>FAASt - Costa Sur SP TC  Equipment Repair and</t>
  </si>
  <si>
    <t>FAASt Line 13300 GOAB 13301C to Hato Tejas Se</t>
  </si>
  <si>
    <t>FAASt Line 6700 Martin Peña TC to Villamar Se</t>
  </si>
  <si>
    <t>FAASt Physical Security - Group 1 (Substatio</t>
  </si>
  <si>
    <t>FAASt Streetlighting - Villalba (Distributio</t>
  </si>
  <si>
    <t>To verify w/ LUMA</t>
  </si>
  <si>
    <t>FAASt - Substation Minor Repairs Group A (Subs</t>
  </si>
  <si>
    <t>FAASt Distribution Streetlighting - Aibonito</t>
  </si>
  <si>
    <t>FAASt Distribution Streetlighting - Cataño (</t>
  </si>
  <si>
    <t>FAASt Line 9800 Bayamon TC - Guaraguao Sect</t>
  </si>
  <si>
    <t xml:space="preserve">FAASt Distribution Pole and Conductor Repair </t>
  </si>
  <si>
    <t>FAASt ENERGY MANAGEMENT SYSTEM (EMS) (Teleco</t>
  </si>
  <si>
    <t>Telecommunications</t>
  </si>
  <si>
    <t xml:space="preserve">FAASt San Juan 115kV Underground Transmission </t>
  </si>
  <si>
    <t>FAASt Rio Grande Estate Substation CH-2306 (Su</t>
  </si>
  <si>
    <t>FAASt Hatillo Streetlight (Distribution)</t>
  </si>
  <si>
    <t>FAASt Manati Streetlight (Distribution)</t>
  </si>
  <si>
    <t>FAASt Distribution Streetlighting - Dorado</t>
  </si>
  <si>
    <t>FAASt Aguirre TC - BKRS (Substations)</t>
  </si>
  <si>
    <t>FAASt Distribution Pole and</t>
  </si>
  <si>
    <t>FAASt Distribution Pole and Conductor Repair P</t>
  </si>
  <si>
    <t>FAASt Transmission Priority Pole Replacements</t>
  </si>
  <si>
    <t>FAASt Distribution Pole and Conductor</t>
  </si>
  <si>
    <t>FAASt [Distribution Pole and Conductor Repair</t>
  </si>
  <si>
    <t>FAASt [Distribution Streetlighting - Gurabo]</t>
  </si>
  <si>
    <t>FAASt [San Germán Streetlighting] (Distributio</t>
  </si>
  <si>
    <t>FAASt Aguadilla Streetlight (Distribution)</t>
  </si>
  <si>
    <t>FAASt Distribution Streetlighting - Trujillo Alto (Distribution)</t>
  </si>
  <si>
    <t>FAASt [Distribution Pole and Conductor Repair - Caguas Group 16-17-18-19-20] (Distribution)</t>
  </si>
  <si>
    <t>FAASt Streetlight Florida Distribution</t>
  </si>
  <si>
    <t>FAASt [Bayamon TC - MC-BKRS-Y1] (Substation)</t>
  </si>
  <si>
    <t>FAASt Physical Security - Group 2 (Substation)</t>
  </si>
  <si>
    <t>FAASt [Distribution Streetlighting - Caguas] (Distribution)</t>
  </si>
  <si>
    <t>FAASt [Distribution Pole and Conductor Repair-Bayamon Group 12-13-14] (Distribution)</t>
  </si>
  <si>
    <t>FAASt [Distribution Pole and Conductor Repair - Ponce Groups 14 &amp;amp;amp; 15] (Distribution)</t>
  </si>
  <si>
    <t>FAASt [Physical Security - Group 3] (Substation)</t>
  </si>
  <si>
    <t>FAASt Substation Minor Repairs -Group B (Substation)</t>
  </si>
  <si>
    <t>FAASt [Costa Sur TC - Phase II &amp;amp;amp; III ] (Substation)</t>
  </si>
  <si>
    <t>FAASt [Distribution Pole and Conductor Repair - San Juan 17-18-19-20-21] (Distribution)</t>
  </si>
  <si>
    <t>FAASt [Distribution Pole and Conductor Repair - San Juan Group 13-14-15-16] (Distribution)</t>
  </si>
  <si>
    <t>FAASt- Substation Minor Repairs Group C (Substation)</t>
  </si>
  <si>
    <t>FAASt [Substations - Tapia GIS Rebuilt Equipment Repair &amp;amp;amp; Replacement] (Substations)</t>
  </si>
  <si>
    <t>FAASt Centro Medico 1327/1359 Equipment Repair &amp;amp;amp; Replacement (Substation)</t>
  </si>
  <si>
    <t>FAASt [Distribution Pole and Conductor Repair - Ponce Group 16, 17, 18 &amp;amp;amp; 19] (Distribution)</t>
  </si>
  <si>
    <t>FAASt [Distribution Streetlighting - Guaynabo] (Distribution)</t>
  </si>
  <si>
    <t>FAASt [Distribution Streetlighting - Yabucoa] (Distribution)</t>
  </si>
  <si>
    <t>FAASt Coamo Streetlight (Distribution)</t>
  </si>
  <si>
    <t>FAASt Streetlight - Las Marías (Distribution)</t>
  </si>
  <si>
    <t>FAASt [Streetlighting - Mayagüez] (Distribution)</t>
  </si>
  <si>
    <t>FAASt [Distribution Streetlighting - Carolina] (Distribution)</t>
  </si>
  <si>
    <t>FAASt [Distribution Pole and Conductor Repair - Bayamon Group 2 - Phase 2] (Distribution)</t>
  </si>
  <si>
    <t>FAASt [SCADA Remote Access and RTU Replacements Group 1] (Telecommunication)</t>
  </si>
  <si>
    <t>FAASt [Distribution Streetlighting - Bayamon] (Distribution)</t>
  </si>
  <si>
    <t>FAASt - EPC - [San Juan SP TC] (Substation)</t>
  </si>
  <si>
    <t>FAASt - EPC - [Sabana Llana TC] (Substation)</t>
  </si>
  <si>
    <t>FAASt - EPC - [Monacillo TC] (Substations)</t>
  </si>
  <si>
    <t>FAASt [Distribution Streetlighting - Corozal] (Distribution)</t>
  </si>
  <si>
    <t>FAASt [Physical Security - Group 4] (Substation)</t>
  </si>
  <si>
    <t>FAASt Substation High Voltage Replacement_Group 1 (Substation)</t>
  </si>
  <si>
    <t>FAASt [Advanced Metering Infrastructure (AMI)] (Telecommunications)</t>
  </si>
  <si>
    <t>FAASt [Morovis Streetlighting] (Distribution)</t>
  </si>
  <si>
    <t>FAASt [Distribution Streetlighting - Orocovis] (Distribution)</t>
  </si>
  <si>
    <t>FAASt [Distribution Streetlighting - Las Piedras (Distribution)</t>
  </si>
  <si>
    <t>FAASt [Toa Baja Streetlighting] (Distribution)</t>
  </si>
  <si>
    <t>FAASt [Pole and Conductor Repair - Bayamon Group 1 - Phase 2] (Distribution)</t>
  </si>
  <si>
    <t>FAASt [Pole and Conductor Repair - Caguas Group 1 - Phase 2] (Distribution)</t>
  </si>
  <si>
    <t>FAASt [Ceiba Streetlighting] (Distribution)</t>
  </si>
  <si>
    <t>FAASt - EPC -Aguirre TC-Phase II (Substation)</t>
  </si>
  <si>
    <t>FAASt [Naguabo Streetlighting] (Distribution)</t>
  </si>
  <si>
    <t>FAASt [Naranjito Streetlighting] (Distribution)</t>
  </si>
  <si>
    <t>FAASt [Pole and Conductor Repair - Arecibo Group 2 - Phase 2] (Distribution)</t>
  </si>
  <si>
    <t>FAASt [Arroyo Streetlighting] (Distribution)</t>
  </si>
  <si>
    <t>FAASt [Vega Alta Streetlighting] (Distribution)</t>
  </si>
  <si>
    <t>FAASt [Barranquitas Streetlighting] (Distribution)</t>
  </si>
  <si>
    <t>FAASt [Culebra Streetlighting] (Distribution)</t>
  </si>
  <si>
    <t>FAASt Substation Minor Repairs - Group D (Substation)</t>
  </si>
  <si>
    <t>FAASt [Pole and Conductor Repair - Mayaguez Group 1 - Phase 2] (Distribution)</t>
  </si>
  <si>
    <t>FAASt [Region 1 -San Juan Group A] (Vegetation)</t>
  </si>
  <si>
    <t>Vegetation</t>
  </si>
  <si>
    <t>FAASt [Substation Minor Repairs - Group E] (Substation)</t>
  </si>
  <si>
    <t>FAASt [Añasco Streetlighting] (Distribution)</t>
  </si>
  <si>
    <t>FAASt [Pole and Conductor Repair - Ponce Group 1 - Phase 2] (Distribution)</t>
  </si>
  <si>
    <t>FAASt [Region 2 -Arecibo Group A] High Density (Vegetation)</t>
  </si>
  <si>
    <t>FAASt [Region 6 -Ponce Group A] High Density (Vegetation)</t>
  </si>
  <si>
    <t>FAASt [Pole and Conductor Repair - San Juan Group 2 - Phase 2] (Distribution)</t>
  </si>
  <si>
    <t>FAASt [Region 5 -Mayaguez Group A] High Density (Vegetation)</t>
  </si>
  <si>
    <t>FAASt [T-Pole Program Line 100] (Transmission)</t>
  </si>
  <si>
    <t>FAASt  T-Pole Program Line 3700] (Transmission)</t>
  </si>
  <si>
    <t>FAASt [Region 4 -Caguas Group A] High Density (Vegetation)</t>
  </si>
  <si>
    <t>FAASt [Cidra Streetlighting] (Distribution)</t>
  </si>
  <si>
    <t>FAASt HV Equipment Replacement Group 2 (Substation)</t>
  </si>
  <si>
    <t>FAASt [Comerio Streetlighting] (Distribution)</t>
  </si>
  <si>
    <t>FAASt [Adjuntas Streetlighting] (Distribution)</t>
  </si>
  <si>
    <t>FAASt [Jayuya Streetlighting] (Distribution)</t>
  </si>
  <si>
    <t>FAASt [Salinas Streetlighting] (Distribution)</t>
  </si>
  <si>
    <t>FAASt [Pole and Conductor Repair - Bayamon Group 3 - Phase 2] (Distribution)</t>
  </si>
  <si>
    <t>FAASt [Pole and Conductor Repair - San Juan Group 1 - Phase 2] (Distribution)</t>
  </si>
  <si>
    <t>FAASt [T-Pole Program Line 3000] (Transmission)</t>
  </si>
  <si>
    <t>FAASt [High Voltage Equipment Replacement - Group 3] (Substation)</t>
  </si>
  <si>
    <t>FAASt [Automation Program Group 18: DAR – SAN JUAN 2001- FY24] (Distribution)</t>
  </si>
  <si>
    <t>FAASt [Pole and Conductor Repair-Carolina Group 2- Phase 2] (Distribution)</t>
  </si>
  <si>
    <t>FAASt [Pole and Conductor Repair - Arecibo Group 1 - Phase 2] (Distribution)</t>
  </si>
  <si>
    <t>FAASt [Pole and Conductor Repair - Caguas Group 2 - Phase 2] (Distribution)</t>
  </si>
  <si>
    <t>FAASt [Automation Program Group 20] (TL/Distribution)</t>
  </si>
  <si>
    <t>FAASt [Automation Program Group 19] (TL/Distribution)</t>
  </si>
  <si>
    <t>FAASt [Automation Program Group 15] (TL/Distribution)</t>
  </si>
  <si>
    <t>FAASt [Automation Program Group 14] (TL/Distribution)</t>
  </si>
  <si>
    <t>FAASt [Automation Program Group 12] (TL/Distribution)</t>
  </si>
  <si>
    <t>FAASt - [Taft - MC 1105] (Substations)</t>
  </si>
  <si>
    <t>FAASt [Pole and Conductor Repair -San Juan Group 3 Phase 2 (Distribution)</t>
  </si>
  <si>
    <t>FAASt [Automation Program Group 26] (TL / Distribution)</t>
  </si>
  <si>
    <t>FAASt [Transport Network Group 1] (Telecommunication)</t>
  </si>
  <si>
    <t>FAASt [San Juan Region 1 Line 36800 (115kV) – Canovanas TC to Palmer TC] (Vegetation)</t>
  </si>
  <si>
    <t>FAASt [Ponce Region 6 Line 39000 (115kV) – Aguas Buenas Substation to Hacienda San Jose] (Vegetation)</t>
  </si>
  <si>
    <t>FAASt [Pole and Conductor Repair -Mayaguez Group 4 Phase 2] (Distribution)</t>
  </si>
  <si>
    <t xml:space="preserve">FAASt [Pole and Conductor Repair -Caguas Group 3 Phase 2] (Distribution) </t>
  </si>
  <si>
    <t>FAASt [Pole and Conductor Repair - Mayaguez Group 3 - Phase 2] (Distribution)</t>
  </si>
  <si>
    <t>FAASt [Maunabo TC] (Substation)</t>
  </si>
  <si>
    <t>FAASt [Guanica TC] (Substation)</t>
  </si>
  <si>
    <t>FAASt [Feeder Rebuild 3502-02] (Distribution)</t>
  </si>
  <si>
    <t>FAASt [Feeder Rebuild # 1303-02] (Distribution)</t>
  </si>
  <si>
    <t>FAASt [Factor Sect 8014 Transformer Replacement] (Substation)</t>
  </si>
  <si>
    <t>FAASt [Costa Sur TC Underground Cable Failure Replacement on Transformer Lead Bank #2] (Substation)</t>
  </si>
  <si>
    <t>FAASt [Automation Program Group 37] (Distribution)</t>
  </si>
  <si>
    <t>FAASt [Automation Program Group 35] (TL / Distribution)</t>
  </si>
  <si>
    <t>FAASt [Automation Program Group 33] (Distribution)</t>
  </si>
  <si>
    <t>FAASt [Automation Program Group 32] (TL / Distribution)</t>
  </si>
  <si>
    <t>FAASt [Automation Program Group 31] (Distribution)</t>
  </si>
  <si>
    <t>FAASt [Automation Program Group 27] (Distribution)</t>
  </si>
  <si>
    <t>FAASt [Automation Program Group 24] (TL/ Distribution)</t>
  </si>
  <si>
    <t>FAASt [Arecibo Region 2 Line 36400 (115Kv) – Ponce TC to Dos Bocas HP] (Vegetation)</t>
  </si>
  <si>
    <t>FAASt [Arecibo Region 2 Line 36100 (115kV) – Dos Bocas HP to Barrio Pina] (Vegetation)</t>
  </si>
  <si>
    <t>FAASt  [Feeder Rebuild # 8101-03] (Distribution)</t>
  </si>
  <si>
    <t>FAASt  [Feeder Rebuild # 1620-02] (Distribution)</t>
  </si>
  <si>
    <t>FAASt  [Feeder Rebuild # 1529-15] (Distribution)</t>
  </si>
  <si>
    <t>FAASt  [Automation Program Group 36] (TL / Distribution)</t>
  </si>
  <si>
    <t>FAASt [Priority Pole Replacement Program (Line 3100 Monacillos TC – Sabana Llana TC)] (Transmission)</t>
  </si>
  <si>
    <t>FAASt [Automation Program Group 21] (Distribution)</t>
  </si>
  <si>
    <t xml:space="preserve"> FAASt [Automation Program Group 22] (Distribution)</t>
  </si>
  <si>
    <t>FAASt Telecom Infrastructure - Cerro Puntas (Telecommunication)</t>
  </si>
  <si>
    <t>FAASt - Line 36100 (115kV) - Bayamon to Monacillos (Transmission)</t>
  </si>
  <si>
    <t xml:space="preserve">FAASt [Palo Seco SP to Catano Sect 38kV Line- 9500] (Transmission) </t>
  </si>
  <si>
    <t>FAASt –38kV Line 8200 - San Juan SP to Catano Sect Line (Transmission)</t>
  </si>
  <si>
    <t>FAASt Ponce TC to Salinas Urbano TC- 38kV 100 &amp; 200 (Transmission)</t>
  </si>
  <si>
    <t>FAASt [TL 3100 Monacillos TC to Sabana Llana TC] (Transmission)</t>
  </si>
  <si>
    <t>FAASt [Telecom Infrastructure – Group B] (Telecommunication)</t>
  </si>
  <si>
    <t>FAASt [Priority Pole Replacement Program (Line 2700 Aguadilla Hospital Distrito Sect – Mora TC)] (Transmission)</t>
  </si>
  <si>
    <t>FAASt [Priority Pole Replacement Program (Line 4800 Santa Isabel TC – Toro Negro 1 HP)] (Transmission)</t>
  </si>
  <si>
    <t>FAASt [Automation Program Group 34] (Distribution)</t>
  </si>
  <si>
    <t>FAASt [Priority Pole Replacement Program (Line 4800 Santa Isabel TC – Aibonito TO)] (Transmission)</t>
  </si>
  <si>
    <t>FAASt  [Feeder Rebuild # 6601-03] (Distribution)</t>
  </si>
  <si>
    <t>FAASt [Priority Pole Replacement Program (Line 700 Costa Sur SP – Yauco 2 HP)] (Transmission)</t>
  </si>
  <si>
    <t>FAASt [Transmission Priority Pole Replacement Program Line 13400 San German Sect-La Parguera Sect] (Transmission)</t>
  </si>
  <si>
    <t>FAASt [Region 3 Bayamon TL - 115kV] (Vegetation)</t>
  </si>
  <si>
    <t>FAASt [Region 6 Ponce TL - 115kV] (Vegetation)</t>
  </si>
  <si>
    <t>FAASt [Region 3 -Bayamon Group A] High Density (Vegetation)</t>
  </si>
  <si>
    <t>FAASt [Region 4 Caguas TL - 115kV] (Vegetation)</t>
  </si>
  <si>
    <t>FAASt [Region 1 San Juan TL - 115kV] (Vegetation)</t>
  </si>
  <si>
    <t>FAASt [Region 5 Mayaguez TL - 115kV] (Vegetation)</t>
  </si>
  <si>
    <t>FAASt [Region 2 Arecibo TL - 115kV] (Vegetation)</t>
  </si>
  <si>
    <t>FAASt [All Regions TL - 230kV] (Vegetation)</t>
  </si>
  <si>
    <t>FAASt [Transmission Priority Pole Replacement Program Line 5600 Victoria TC – Añasco TC] (Transmission)</t>
  </si>
  <si>
    <t>FAASt [Rincón Streetlighting] (Distribution)</t>
  </si>
  <si>
    <t>FAASt Line 2400 Dos Bocas HP to America Apparel (Transmission)</t>
  </si>
  <si>
    <t>Telecommunication</t>
  </si>
  <si>
    <t>FAASt [SCADA Remote Access and RTU Replacements Group 2] (Telecommunication)</t>
  </si>
  <si>
    <t>FAASt [Region 3 -Bayamon Group A] Low Density (Vegetation)</t>
  </si>
  <si>
    <t>FAASt [Region 4 -Caguas Group A] Low Density (Vegetation)</t>
  </si>
  <si>
    <t>FAASt [Region 2 -Arecibo Group A] Low Density (Vegetation)</t>
  </si>
  <si>
    <t>FAASt [Region 5 -Mayaguez Group A] Low Density (Vegetation)</t>
  </si>
  <si>
    <t>FAASt [Automation Program Group 30] (Distribution)</t>
  </si>
  <si>
    <t>Total LUMA Obligated</t>
  </si>
  <si>
    <t>LUMA child under formulation</t>
  </si>
  <si>
    <t>GM</t>
  </si>
  <si>
    <t>FAASt [Feeders Vieques &amp; Culebra] (Distribution)</t>
  </si>
  <si>
    <t xml:space="preserve">Vieques and Culebra Projects </t>
  </si>
  <si>
    <t>FAASt - Llorens Torres MC 1106 - Equipment Repair &amp; Replacement - (Substations)</t>
  </si>
  <si>
    <t>FAASt Substation - Viaducto TC -  MC 1100 - Equipment Repair &amp; Replacement (Substation)</t>
  </si>
  <si>
    <t>FAASt [Cachete – MC 1526] (Substations)</t>
  </si>
  <si>
    <t>FAASt - [Substation Component Replacement Program] (Substation)</t>
  </si>
  <si>
    <t>FAASt [Conquistador CH] (Substation)</t>
  </si>
  <si>
    <t>FAASt [Caparra 1912 &amp; 1924] (Substation)</t>
  </si>
  <si>
    <t>FAASt [Bayamón TC - Rebuild] (Substation)</t>
  </si>
  <si>
    <t>FAASt [Caguas Region 4 - Feeder 3007-03] (Vegetation)</t>
  </si>
  <si>
    <t>FAASt [Mayaguez Region 5 Feeder 6014-02] (Vegetation)</t>
  </si>
  <si>
    <t>FAASt [San Juan Region 1 - Feeder 2401-01] (Vegetation)</t>
  </si>
  <si>
    <t>FAASt [San Juan Region 1 - Feeder 2301-02] (Vegetation)</t>
  </si>
  <si>
    <t>FAASt [Mayaguez Region 5 Feeder 6012-02] (Vegetation)</t>
  </si>
  <si>
    <t>FAASt [Caguas Region 4 - Feeder 3301-01] (Vegetation)</t>
  </si>
  <si>
    <t>FAASt [Ponce Region 6 Feeder 5602-02] (Vegetation)</t>
  </si>
  <si>
    <t>FAASt [Ponce Region 6 Feeder 5803-02] (Vegetation)</t>
  </si>
  <si>
    <t>FAASt [Ponce Region 6 Line 4800 – Toro Negro to Aibonito, Santa Isabel] (Vegetation)</t>
  </si>
  <si>
    <t>FAASt [Arecibo Region 2 Line 2400 – Dos Bocas HP to Coronillas 2] (Vegetation)</t>
  </si>
  <si>
    <t>FAASt [Bayamon Region 3 Line 10000 – Bayamon Pueblo to Magnolia TO] (Vegetation)</t>
  </si>
  <si>
    <t>FAASt [Mayaguez Region 5 Line 1900 – Dos Bocas HP to San Sebastian TC] (Vegetation)</t>
  </si>
  <si>
    <t>FAASt - 115kV Line 36400 - Dos Bocas HP to Ponce TC (Transmission)</t>
  </si>
  <si>
    <t>FAASt - EPC - Jobos TC (Substation)</t>
  </si>
  <si>
    <t>FAASt [TL 1900 Caguanas to Lares TO] (Transmission)</t>
  </si>
  <si>
    <t>FAASt [TL 1900 Lares TO to San Sebastian] (Transmission)</t>
  </si>
  <si>
    <t>FAASt [Region 6 -Ponce Group A] Low Density (Vegetation)</t>
  </si>
  <si>
    <t>FAASt – Line 5400 – Rio Blanco HP to Daguao TC to Punta Lima TO to Vieques 2501 to Culebra 3801 (Transmission)</t>
  </si>
  <si>
    <t>FAASt [Vieques Microgrid] (Transmission)</t>
  </si>
  <si>
    <t>FAASt [Culebra Microgrid] (Transmission)</t>
  </si>
  <si>
    <t>FAASt [Microwave Point-to-Point Backbone] (Telecommunications)</t>
  </si>
  <si>
    <t>FAASt [Primary Control Center / Secondary Data Center &amp; Control Room] (Telecommunication)</t>
  </si>
  <si>
    <t>FAASt [Minor Protection, Automation, and Control [PAC] Replacement] (Substation)</t>
  </si>
  <si>
    <r>
      <t xml:space="preserve">FAASt [Priority Pole Replacement Program Line 800 Comsat Sect – Cidra Sect] / </t>
    </r>
    <r>
      <rPr>
        <b/>
        <sz val="11"/>
        <color rgb="FF000000"/>
        <rFont val="Calibri"/>
        <family val="2"/>
        <scheme val="minor"/>
      </rPr>
      <t>Former project 753781</t>
    </r>
  </si>
  <si>
    <t xml:space="preserve"> Transmission </t>
  </si>
  <si>
    <t>Not included in LUMAs Report</t>
  </si>
  <si>
    <t>FAASt Garzas 1 HP to Garzas 2 HP - 38kV Line 1100 (Transmission)</t>
  </si>
  <si>
    <t>New Project - To revise Cost w/ LUMA certifications</t>
  </si>
  <si>
    <t>FAASt [Acacias 6801 TC Relocation] (Substation)</t>
  </si>
  <si>
    <t>Guaynabo Pueblo Substation</t>
  </si>
  <si>
    <t>551927 SCADA Remote Access and RTU Replacements Group 3</t>
  </si>
  <si>
    <t>FAASt [Pole and Conductor Repair - Arecibo Group 3 - Phase 2] (Distribution)</t>
  </si>
  <si>
    <t>FAASt [Pole and Conductor Repair -Caguas Group 5 Phase 2 (Distribution)</t>
  </si>
  <si>
    <t>FAASt [Pole and Conductor Repair -Caguas Group 4 Phase 2 (Distribution)</t>
  </si>
  <si>
    <t>FAASt [Pole and Conductor Repair - Caguas Group 6 - Phase 2] (Distribution)</t>
  </si>
  <si>
    <t>Transmission Priority Pole Replacement Program Line 16500 Fajardo TC-Dos Marinas] (Transmission)</t>
  </si>
  <si>
    <t>Total LUMA under formulation</t>
  </si>
  <si>
    <t>LUMA child Exhibit A (70)</t>
  </si>
  <si>
    <t>70 Projects</t>
  </si>
  <si>
    <t>LUMA child Exhibit 3 - Urgent (Incremental)</t>
  </si>
  <si>
    <t>N/A</t>
  </si>
  <si>
    <t>Distribution Automation Program</t>
  </si>
  <si>
    <t>Incrementral</t>
  </si>
  <si>
    <t>Hato Rey TC Transformer Replacement</t>
  </si>
  <si>
    <t>Venezuela TC</t>
  </si>
  <si>
    <t>Substation Component Group 2</t>
  </si>
  <si>
    <t>Substation Component Group 3</t>
  </si>
  <si>
    <t>Substation Component Group 0</t>
  </si>
  <si>
    <t>38 kV Reclosers Program</t>
  </si>
  <si>
    <t>Arecibo Sect. Substation Rebuild</t>
  </si>
  <si>
    <t>Chardon Sect. Substation Rebuild</t>
  </si>
  <si>
    <t>FAASt [Region 1 San Juan Distribution sensitive areas] (Vegetation)</t>
  </si>
  <si>
    <t>FAASt [Region 2 Arecibo Distribution sensitive areas] (Vegetation)</t>
  </si>
  <si>
    <t>FAASt [Region 3 Bayamon Distribution sensitive areas] (Vegetation)</t>
  </si>
  <si>
    <t>FAASt [Region 4 Caguas Distribution sensitive areas] (Vegetation)</t>
  </si>
  <si>
    <t>FAASt [Region 5 Mayaguez Distribution sensitive areas] (Vegetation)</t>
  </si>
  <si>
    <t>FAASt [Region 6 Ponce Distribution sensitive areas] (Vegetation)</t>
  </si>
  <si>
    <t>38kV Transmission Line 100 – Entire Line (Vegetation)</t>
  </si>
  <si>
    <t>38kV Transmission Line 200 – Entire Line (Vegetation)</t>
  </si>
  <si>
    <t>38kV Transmission Line 800 – Entire Line (Vegetation)</t>
  </si>
  <si>
    <t>38kV Transmission Line 1200 – Entire Line (Vegetation)</t>
  </si>
  <si>
    <t>38kV Transmission Line 1600 – Entire Line (Vegetation)</t>
  </si>
  <si>
    <t>38kV Transmission Line 2000 – Entire Line (Vegetation)</t>
  </si>
  <si>
    <t>38kV Transmission Line 2100 – Entire Line (Vegetation)</t>
  </si>
  <si>
    <t>38kV Transmission Line 2200 – Entire Line (Vegetation)</t>
  </si>
  <si>
    <t>38kV Transmission Line 2500 – Entire Line (Vegetation)</t>
  </si>
  <si>
    <t>38kV Transmission Line 2700 – Entire Line (Vegetation)</t>
  </si>
  <si>
    <t>38kV Transmission Line 3000 – Entire Line (Vegetation)</t>
  </si>
  <si>
    <t>38kV Transmission Line 3100 – Entire Line (Vegetation)</t>
  </si>
  <si>
    <t>38kV Transmission Line 3700 – Entire Line (Vegetation)</t>
  </si>
  <si>
    <t>38kV Transmission Line 3800 – Entire Line (Vegetation)</t>
  </si>
  <si>
    <t>38kV Transmission Line 4000 – Entire Line (Vegetation)</t>
  </si>
  <si>
    <t>38kV Transmission Line 4800 – Entire Line (Vegetation)</t>
  </si>
  <si>
    <t>38kV Transmission Line 5300 – Entire Line (Vegetation)</t>
  </si>
  <si>
    <t>38kV Transmission Line 5400 – Entire Line (Vegetation)</t>
  </si>
  <si>
    <t>38kV Transmission Line 5600 – Entire Line (Vegetation)</t>
  </si>
  <si>
    <t>38kV Transmission Line 6500 – Entire Line (Vegetation)</t>
  </si>
  <si>
    <t>LUMA child Exhibit 4 - 289 (excluding 70 PREB)</t>
  </si>
  <si>
    <t>289 (ex 70)</t>
  </si>
  <si>
    <t>TBD</t>
  </si>
  <si>
    <t xml:space="preserve"> $                                              -  </t>
  </si>
  <si>
    <t>LUMA child Exhibit 4 - Incremental</t>
  </si>
  <si>
    <t>Various</t>
  </si>
  <si>
    <t>Incremental Exhibit 4</t>
  </si>
  <si>
    <t>Project #</t>
  </si>
  <si>
    <t>P/W #</t>
  </si>
  <si>
    <t>Category</t>
  </si>
  <si>
    <t>Title</t>
  </si>
  <si>
    <t>Version #</t>
  </si>
  <si>
    <t>Event</t>
  </si>
  <si>
    <t>CRC Net Cost</t>
  </si>
  <si>
    <t>Total 406 HMP Cost</t>
  </si>
  <si>
    <t>Total Insurance Reductions</t>
  </si>
  <si>
    <t>Non-Federal Share</t>
  </si>
  <si>
    <t>Signed Non-Federal Share</t>
  </si>
  <si>
    <t>Obligated Federal Share</t>
  </si>
  <si>
    <t>% Cost Share</t>
  </si>
  <si>
    <t>Initial Date Obligated</t>
  </si>
  <si>
    <t>Last Date Obligated</t>
  </si>
  <si>
    <t>Total Project Cost</t>
  </si>
  <si>
    <t>F - Utilities</t>
  </si>
  <si>
    <t>Yabucoa 1-2 Permanent Repairs (Generation)</t>
  </si>
  <si>
    <t>4671DR-PR (4671DR)</t>
  </si>
  <si>
    <t>B - Emergency Protective Measures</t>
  </si>
  <si>
    <t>Yabucoa 1-2 (Generation)</t>
  </si>
  <si>
    <t>Vieques &amp; Culebra (Generation)</t>
  </si>
  <si>
    <t>Transmission Line Number 9700 - 37700 (Transmission)</t>
  </si>
  <si>
    <t>Transmission Line Number 8900 - 15300 - 38100 - 38300 - 38400 - 38600 - 38700 - 38900 (Transmission)</t>
  </si>
  <si>
    <t>Transmission Line Number 5400 - 36800 (Transmission)</t>
  </si>
  <si>
    <t>Transmission Line Number 500 - 1300 - 1500 - 4600 - 4700 (Transmission)</t>
  </si>
  <si>
    <t>Transmission Line Number 4800 - 8500 - 9300 - 37800 (Transmission)</t>
  </si>
  <si>
    <t>Transmission Line Number 37900 - 38200 - 50800 - 51000 (Transmission)</t>
  </si>
  <si>
    <t>Transmission Line Number 37500 (Transmission)</t>
  </si>
  <si>
    <t>Transmission Line Number 3700 - 9900 - 40800 (Transmission)</t>
  </si>
  <si>
    <t>Transmission Line Number 36100 - 36200 (Transmission)</t>
  </si>
  <si>
    <t>Transmission Line Number 3500 - 4900 - 8200 (Transmission)</t>
  </si>
  <si>
    <t>Transmission Line Number 300 - 6500 - 7900 - 8300 - 50300 (Transmission)</t>
  </si>
  <si>
    <t>Transmission Line Number 2900 - 8100 - 36400 - 37100 - 50200 (Transmission)</t>
  </si>
  <si>
    <t>Transmission Line Number 2700 - 2800 - 13700 - 37200 (Transmission)</t>
  </si>
  <si>
    <t>Transmission Line Number 2400 - 37400 - 50100 (Transmission)</t>
  </si>
  <si>
    <t>Transmission Line Number 2300 - 39100 - 51200 (Transmission)</t>
  </si>
  <si>
    <t>Transmission Line Number 1900 - 2600 (Transmission)</t>
  </si>
  <si>
    <t>Transmission Line Number 13400 - 15700 (Transmission)</t>
  </si>
  <si>
    <t>Transmission Line Number 1200 - 1600 - 2000 - 5600 - 9200 (Transmission)</t>
  </si>
  <si>
    <t>Traffic Control Post LEOC - Contracts</t>
  </si>
  <si>
    <t xml:space="preserve">Traffic Control Contract- LEOC </t>
  </si>
  <si>
    <t>Supply Potable Water to the Field Brigade</t>
  </si>
  <si>
    <t>4339DR-PR (4339DR)</t>
  </si>
  <si>
    <t>Substations - San Juan Region</t>
  </si>
  <si>
    <t>Substations - Ponce Region</t>
  </si>
  <si>
    <t>Substations - Mayaguez Region</t>
  </si>
  <si>
    <t>Substations - Caguas Region</t>
  </si>
  <si>
    <t>Substations - Bayamon Region</t>
  </si>
  <si>
    <t>Substations - Arecibo Region</t>
  </si>
  <si>
    <t>Substation Sample Project</t>
  </si>
  <si>
    <t>Substation Outside Sample PH</t>
  </si>
  <si>
    <t>SPA Emergency Protective Measures Transmission Lines 1500, 3400, 10000, 36100</t>
  </si>
  <si>
    <t>SPA - FIONA/MARIA/EQ: Emergency Protective Measures Feeders 9101-01 6010-01 9401-01 6010-02 (Cost share 90%)</t>
  </si>
  <si>
    <t>SPA - Emergency Protective Measures Feeders 1303-05 9801-01 1709-03 3014-01 9403-03 (Cost share 90%)</t>
  </si>
  <si>
    <t>SPA - Emergency Protective Measures Feeders 1303-05  9801-01  1709-03  3014-01  9403-03 (Cost share 100%)</t>
  </si>
  <si>
    <t>A - Debris Removal</t>
  </si>
  <si>
    <t>SPA - Dec 2022 Debris Removal - Feeders 1709-03, 1901-04, 3014-01, 5004-06, 6101-05, 6704-03, 6802-04, 7502-02, 7503-05, 9101-01, and Transmission line 50900 (90% Cost Share)</t>
  </si>
  <si>
    <t>SPA - Debris Removal from Jan. 2, 2023 - Jan.31, 2023; Feeders - 2401-01, 5004-06, 6406-02, 7404-06, 7503-05, 7505-05, 9004-08, 9801-01</t>
  </si>
  <si>
    <t>SPA - Debris Removal Feeders 9403-03, 3014-04, 3014-01, 7502-02, &amp; Transmission Line 50900 (90% Cost Share)</t>
  </si>
  <si>
    <t>SPA - Debris Removal 11/7/22-11/16/22- Feeders 3014-01, 3014-04, 6406-02, 9101-01 and TL 50900 (100% Cost Share)</t>
  </si>
  <si>
    <t xml:space="preserve">San Juan Region-Materials - Post LEOC - (May-June) </t>
  </si>
  <si>
    <t>San Juan Generation Plant Battery Backup Unit 7 (Generation)</t>
  </si>
  <si>
    <t>San Juan Generation Plant (Generation)</t>
  </si>
  <si>
    <t>San Juan Area Q-R-S-T Dist. 2002-01 - 2005-10 - 2201-01 - 2201-04 - 2301-01 - 2301-02 - 2305-01 - 2305-02 - 2305-03 - 2305-04 - 2306-01 - 2403-01 - 2501-01 - 3801-02 (Distribution)</t>
  </si>
  <si>
    <t>San Juan Area Q- Las Mercedes 2403(Substation)</t>
  </si>
  <si>
    <t>San Juan Area Q - Rio Grande 13 KV -(Alturas de Rio Grande)-2302(Substation)</t>
  </si>
  <si>
    <t>San Juan Area P Dist. 2402-02 - 2404-05 - 2404-06 - 2404-08 (Distribution)</t>
  </si>
  <si>
    <t>San Juan Area P Dist. 1607-01 - 1602-03 - 1602-04 - 1607-03 - 1607-04 (Distribution)</t>
  </si>
  <si>
    <t>San Juan Area P Dist.  2401-01 - 2401-02 (Distribution)</t>
  </si>
  <si>
    <t>San Juan Area O Dist. 1646-01 - 1646-02 - 1646-03 - 1646-05 (Distribution)</t>
  </si>
  <si>
    <t>San Juan Area O Dist. 1620-02 - 1620-05 - 1652-03 - 1652-04 (Distribution)</t>
  </si>
  <si>
    <t>San Juan Area N Dist. 1657-02 - 1658-13 (Distribution)</t>
  </si>
  <si>
    <t>San Juan Area N - Villamar 1657/ 1658(Substation)</t>
  </si>
  <si>
    <t>San Juan Area M- San Fernando 1519 &amp; San Fernando 1521(Substation)</t>
  </si>
  <si>
    <t>San Juan Area L-M Dist. 1348-06 - 1348-08 - 1421-01 - 1424-08 (Distribution)</t>
  </si>
  <si>
    <t>San Juan Area K Dist. 1530-08, 1529-15, 1529-11, 1525-04, 1525-05, 1526-02 (Distribution)</t>
  </si>
  <si>
    <t>San Juan Area H- Llorens Torres 1106 &amp; Llorens Torres 1118(Substation)</t>
  </si>
  <si>
    <t>San Juan Area G-H Dist. 1115-05 - 1114-01 - 1118-09 -  1118-10 (Distribution)</t>
  </si>
  <si>
    <t>San Juan Area F- Planta de Saturce 1116(Substation)</t>
  </si>
  <si>
    <t>San Juan Area F Dist. 1119-04 - 1116-03 - 1117-11 (Distribution)</t>
  </si>
  <si>
    <t>San Juan Area C-D Dist. 1330-01 - 1345-04 - 1437-03 (Distribution)</t>
  </si>
  <si>
    <t>San Juan Area C Dist. 1303-02 - 1303-03 - 1346-02 - 1346-03 - 1346-05 - 1346-06 (Distribution)</t>
  </si>
  <si>
    <t>San Juan Area B-C Dist. 1335-01 - 1336-06 - 1301-01 - 1346-04 - 1303-01 - 1303-05 (Distribution)</t>
  </si>
  <si>
    <t>San Juan Area A-B Dist. 1201-02 - 1336-07 - 1336-08 - 1334-01 - 1334-02 (Distribution)</t>
  </si>
  <si>
    <t>San Juan Area A Dist. 1206-03 - 1203-01 - 1203-02 - 1203-03 1205-02 - 1205-03 (Distribution)</t>
  </si>
  <si>
    <t>San Juan Area A Dist. 1204-02 - 1204-03 - 1204-04 - 1204-05 (Distribution)</t>
  </si>
  <si>
    <t>Rentals Enterprise Expenses-Post LEOC</t>
  </si>
  <si>
    <t>Rentals Enterprise Expenses-LEOC</t>
  </si>
  <si>
    <t xml:space="preserve">Rentals Contracts LEOC Period </t>
  </si>
  <si>
    <t>Rental Contracts - Post LEOC</t>
  </si>
  <si>
    <t>Regional Approach- Labor-(Nov-April)-Post LEOC</t>
  </si>
  <si>
    <t>Regional Approach Meals and Travel (Oct-Apr)</t>
  </si>
  <si>
    <t>PREPA EMERGENCY POWER PLANT FUEL</t>
  </si>
  <si>
    <t>D - Water Control Facilities</t>
  </si>
  <si>
    <t>PREPA - FIONA/MARIA/EQ: Guamani and Tres Cuartitos Permanent Repairs (Riego/Dam)</t>
  </si>
  <si>
    <t>PREPA - Dos bocas transformers</t>
  </si>
  <si>
    <t>PREPA - Carite Permanent Repairs</t>
  </si>
  <si>
    <t>Z - Management Costs</t>
  </si>
  <si>
    <t>PR Electric Power Authority - Management Costs (Interim)</t>
  </si>
  <si>
    <t>4336DR-PR (4336DR)</t>
  </si>
  <si>
    <t>Power Generation (Generation)</t>
  </si>
  <si>
    <t>Post Appeal Determination - EMERGENCY PROTECTIVE MEASURE - Force Account Labor 90/10</t>
  </si>
  <si>
    <t xml:space="preserve">Ponce Region-Materials - Post LEOC - (May-June) </t>
  </si>
  <si>
    <t>Ponce Area KK Dist. 5304-01, 5304-02, 5304-03, 5304-05 (Distribution)</t>
  </si>
  <si>
    <t>Ponce Area KK Dist. 5302-01, 5302-02, 5302-03, 5302-04 (Distribution)</t>
  </si>
  <si>
    <t>Ponce Area K- Yauco Plaza 5305 (Substation)</t>
  </si>
  <si>
    <t>Ponce Area K Dist. 5602-01, 5602-02, 5602-03 (Distribution)</t>
  </si>
  <si>
    <t>Ponce Area K Dist. 5305-03, 5305-04 (Distribution)</t>
  </si>
  <si>
    <t>Ponce Area K Dist. 5304-01, 5304-02, 5304-03, 5304-05 (Distribution)</t>
  </si>
  <si>
    <t>Ponce Area K Dist. 5302-01, 5302-02, 5302-03, 5302-04 (Distribution)</t>
  </si>
  <si>
    <t>Ponce Area K Dist. 5301-01, 5303-01, 5305-03, 5305-04 (Distribution)</t>
  </si>
  <si>
    <t>Ponce Area K Dist. 5301-01 (Distribution)</t>
  </si>
  <si>
    <t>Ponce Area K Dist 5602-01, 5602-02, 5602-03 (Distribution)</t>
  </si>
  <si>
    <t>Ponce Area K - Yauco 2 Hidro 5303(Substation)</t>
  </si>
  <si>
    <t>Ponce Area K - Yauco 1 Hidro - 5301(Substation)</t>
  </si>
  <si>
    <t>Ponce Area J Dist. 5501-01, 5501-02, 5501-03, 5501-04 (Distribution)</t>
  </si>
  <si>
    <t>Ponce Area J Dist. 5402-01, 5402-02, 5403-01, 5403-02 (Distribution)</t>
  </si>
  <si>
    <t>Ponce Area J Dist. 5401-01, 5401-02, 5401-03, 5401-04 (Distribution)</t>
  </si>
  <si>
    <t>Ponce Area J Dist. 5021-01, 5021-02 (Distribution)</t>
  </si>
  <si>
    <t>Ponce Area I Dist. 5019-01, 5019-02 (Distribution)</t>
  </si>
  <si>
    <t>Ponce Area I Dist. 5018-01, 5018-02, 5018-03, 5018-04, 5018-05 (Distribution)</t>
  </si>
  <si>
    <t>Ponce Area I Dist. 5005-02, 5005-03, 5005-05 (Distribution)</t>
  </si>
  <si>
    <t>Ponce Area I Dist. 5002-01, 5002-02, 5002-03, 5002-04 (Distribution)</t>
  </si>
  <si>
    <t>Ponce Area H Dist. 5012-01, 5012-02, 5012-03, 5012-04 (Distribution)</t>
  </si>
  <si>
    <t>Ponce Area H Dist. 5004-07, 5004-09 (Distribution)</t>
  </si>
  <si>
    <t>Ponce Area H Dist. 5004-06 (Distribution)</t>
  </si>
  <si>
    <t>Ponce Area H Dist. 5003-01, 5003-02, 5003-03 (Distribution)</t>
  </si>
  <si>
    <t>Ponce Area G Dist. 5011-03, 5011--04, 5016-01, 5016-02 (Distribution)</t>
  </si>
  <si>
    <t>Ponce Area G Dist. 5008-01, 5008--03, 5008-04, 5010-03 (Distribution)</t>
  </si>
  <si>
    <t>Ponce Area G Dist. 5001-02, 5001--05, 5007-01, 5007-02 (Distribution)</t>
  </si>
  <si>
    <t>Ponce Area F Dist. 5801-01, 5801--02, 5801-04, 5803-02, 5817-02 (Distribution)</t>
  </si>
  <si>
    <t>Ponce Area F Dist. 5013-01, 5013-02, 5013-03 (Distribution)</t>
  </si>
  <si>
    <t>Ponce Area E Dist. 5901-01, 5901-02, 5901-03, 5902-03 (Distribution)</t>
  </si>
  <si>
    <t>Ponce Area E Dist. 5804-01, 5804-02, 5805-01 (Distribution)</t>
  </si>
  <si>
    <t>Ponce Area E Dist. 5802-01, 5802-02, 5802-03, 5802-04, (Distribution)</t>
  </si>
  <si>
    <t>Ponce Area E - Juana Diaz 4 Kv 5802(Substation)</t>
  </si>
  <si>
    <t>Ponce Area D Dist. 4602-01, 4602-02, 4602-03, 4603-01, 4603-02 (Distribution)</t>
  </si>
  <si>
    <t>Ponce Area D Dist. 4402-02, 4601-01, 4601-02, 4601-04 (Distribution)</t>
  </si>
  <si>
    <t>Ponce Area D Dist. 4401-01, 4401-02, 4401-03, 4401-04 (Distribution)</t>
  </si>
  <si>
    <t>Ponce Area C Dist. 4504-01 - 4504-02 (Distribution)</t>
  </si>
  <si>
    <t>Ponce Area C Dist. 4502-02 (Distribution)</t>
  </si>
  <si>
    <t>Ponce Area B- AES</t>
  </si>
  <si>
    <t>Ponce Area B Dist. 4001-03, 4003-01, 4003-02  (Distribution)</t>
  </si>
  <si>
    <t>Ponce Area B - Jobos 4003(Substation)</t>
  </si>
  <si>
    <t>Ponce Area A Dist. 4301-01, 4301-02, 4301-03, 4301-04 (Distribution)</t>
  </si>
  <si>
    <t>Ponce Area A Dist. 4201-01, 4201-02, 4201-03, 4201-04 (Distribution)</t>
  </si>
  <si>
    <t>Ponce Area A Dist. 4101-01, 4101-02, 4101-03, 4101-04 (Distribution)</t>
  </si>
  <si>
    <t>Ponce Area A Dist. 4002-01, 4002-02, 4006-02 (Distribution)</t>
  </si>
  <si>
    <t>PLACEHOLDER (Buildings)</t>
  </si>
  <si>
    <t xml:space="preserve">PLACEHOLDER </t>
  </si>
  <si>
    <t>4473DR-PR (4473DR)</t>
  </si>
  <si>
    <t>Peaking Units - Fiona (Generation)</t>
  </si>
  <si>
    <t xml:space="preserve">Other Services Contracts LEOC </t>
  </si>
  <si>
    <t>Other Services Contracts - Post LEOC</t>
  </si>
  <si>
    <t>Oficina de Majejo de Emergencia y Administración de Desastres (EOC)</t>
  </si>
  <si>
    <t xml:space="preserve">Multiple Region-Materials - Post LEOC - (May-June) </t>
  </si>
  <si>
    <t>Multiple Region – POST LEOC Period (July-Sept)</t>
  </si>
  <si>
    <t>Mondongo and Melania Emergency Repairs (Riego/Dam)</t>
  </si>
  <si>
    <t>MEPA187 - Water Facilities - Guajataca Dam</t>
  </si>
  <si>
    <t xml:space="preserve">MEPA185 Owner Controlled Insurance Program for Mutual Aid Emergency Work Companies </t>
  </si>
  <si>
    <t xml:space="preserve">MEPA184 - Aerial inspections of damaged distribution and transmission lines - PREPA - Glide Aviation </t>
  </si>
  <si>
    <t>MEPA182 - Telecommunications - El Yunque</t>
  </si>
  <si>
    <t>MEPA181-Others- PREPA Management Costs</t>
  </si>
  <si>
    <t>MEPA180-TRANSMISSION-Whitefish Energy</t>
  </si>
  <si>
    <t>MEPA179-Others- Streetlight Replacement</t>
  </si>
  <si>
    <t>MEPA178-Substations-Priority Substations for Control Buildings</t>
  </si>
  <si>
    <t>MEPA174 - SM ELECTRICAL (LC)</t>
  </si>
  <si>
    <t>MEPA173 JVPR Mobility (LC)</t>
  </si>
  <si>
    <t>Mepa170-LC- Pro Energy</t>
  </si>
  <si>
    <t>MEPA169-All Contractor Services (LC)</t>
  </si>
  <si>
    <t xml:space="preserve">MEPA166-LC- Geodrone </t>
  </si>
  <si>
    <t>MEPA161-TRANSMISSION-COBRA</t>
  </si>
  <si>
    <t>MEPA157 - Eversource (IMT)</t>
  </si>
  <si>
    <t>MEPA153 - Austin (IMT)</t>
  </si>
  <si>
    <t>MEPA152 - AES (IMT)</t>
  </si>
  <si>
    <t>MEPA150-DISTRIBUTION-Power Vieques and Culebra</t>
  </si>
  <si>
    <t>MEPA149- A&amp;E Services-PW 01165</t>
  </si>
  <si>
    <t>MEPA147 - Power Precast (LC)</t>
  </si>
  <si>
    <t>MEPA145-TRANSMISSION-COBRA</t>
  </si>
  <si>
    <t xml:space="preserve">MEPA144-DISTRIBUTION-MASTEC NORTH AMERICA </t>
  </si>
  <si>
    <t>MEPA143 -Transient Recorders</t>
  </si>
  <si>
    <t>MEPA138 - 115kV Island Wide Transmission lines system</t>
  </si>
  <si>
    <t>MEPA137 - Repair &amp; Replace Optic &amp; Wireless Equipment (29)</t>
  </si>
  <si>
    <t>MEPA137 - PREPANet Repair and Replace Fiber Optic Infrastructure</t>
  </si>
  <si>
    <t>E - Buildings and Equipment</t>
  </si>
  <si>
    <t xml:space="preserve">MEPA136 - Vehicles - Humacao District </t>
  </si>
  <si>
    <t>MEPA132 - HOSEC (LC)</t>
  </si>
  <si>
    <t>MEPA115-LC- Bermudez &amp; Longo</t>
  </si>
  <si>
    <t>MEPA108 -  230kV Island Wide Transmission lines system</t>
  </si>
  <si>
    <t>MEPA107 - Island Wide Buildings</t>
  </si>
  <si>
    <t>MEPA104-SUBSTATIONS-San Juan Medical District Substations</t>
  </si>
  <si>
    <t>MEPA103 - Telecommunications</t>
  </si>
  <si>
    <t>MEPA101-Substations-Priority Substations for Relocation - Pampanos</t>
  </si>
  <si>
    <t>MEPA100-Substations-Priority Substations for Relocation - San Jose</t>
  </si>
  <si>
    <t>MEPA098-TRANSMISSION-EASTERN PHARMA CORRIDOR</t>
  </si>
  <si>
    <t>MEPA097-SUBSTATIONS-EASTERN PHARMA CORRIDOR</t>
  </si>
  <si>
    <t>MEPA095-Substations-LMM Airport Loop</t>
  </si>
  <si>
    <t>MEPA094-Substations-Priority Substations for Relocation - Acacias</t>
  </si>
  <si>
    <t>MEPA093-Substations-Priority Substations for Relocation - Dorado &amp; La Virgencita</t>
  </si>
  <si>
    <t>MEPA092-Substations-Priority Substations for Relocation - Charco Hondo</t>
  </si>
  <si>
    <t>MEPA091-Substations-Priority Substations for GIS</t>
  </si>
  <si>
    <t>MEPA090-Substations-Priority Substations for Relocation - Cambalache</t>
  </si>
  <si>
    <t xml:space="preserve">MEPA089 - Island Wide Hydroelectric Systems </t>
  </si>
  <si>
    <t>MEPA088 - Island Wide Irrigation Channels</t>
  </si>
  <si>
    <t>MEPA086 - Water Facilities - Patillas Dam</t>
  </si>
  <si>
    <t>MEPA085 - Island Wide Dams</t>
  </si>
  <si>
    <t>MEPA083 - Generation  - Mayaguez Plant</t>
  </si>
  <si>
    <t>MEPA079 - Island Wide PREPA Transmission Lines PH</t>
  </si>
  <si>
    <t>MEPA078 Puerto Rico Electrical Power Authority Island Wide FAASt Project</t>
  </si>
  <si>
    <t xml:space="preserve">MEPA076 - Buildings - Humacao District </t>
  </si>
  <si>
    <t>MEPA075-Substations-Humacao District</t>
  </si>
  <si>
    <t>MEPA061-ACOSTA ELECTRICAL (LC)</t>
  </si>
  <si>
    <t>MEPA060 - Master Link Acquisition Corporation (LC)</t>
  </si>
  <si>
    <t>MEPA059 - JR Industrial (LC)</t>
  </si>
  <si>
    <t>MEPA036 - Island Wide Distribution Lines System</t>
  </si>
  <si>
    <t>MEPA035 - MOU - PW319 (Muni) CUC</t>
  </si>
  <si>
    <t>MEPA033 - MOU - PW328 (Muni) NORWICH</t>
  </si>
  <si>
    <t>MEPA030 - MOU - PW304 (IOU) XCEL</t>
  </si>
  <si>
    <t>MEPA024 - MOU - PW294 (IOU) LGE</t>
  </si>
  <si>
    <t>MEPA021 - MOU - PW301 (IOU) DUKE</t>
  </si>
  <si>
    <t>MEPA020 - MOU - PW298 (IOU) DTE</t>
  </si>
  <si>
    <t>MEPA019 - MOU - PW300 (IOU) DOMINION</t>
  </si>
  <si>
    <t>Meals and Travel November 2022 - April 2023</t>
  </si>
  <si>
    <t>Meals and Travel May - June</t>
  </si>
  <si>
    <t xml:space="preserve">Meals and Travel - July - Sept </t>
  </si>
  <si>
    <t xml:space="preserve">Mayaguez Region-Materials - Post LEOC - (May-June) </t>
  </si>
  <si>
    <t>Mayaguez J - Alturas de Mayaguez 6012(Substations)</t>
  </si>
  <si>
    <t>Mayaguez Generation Plant</t>
  </si>
  <si>
    <t>Mayaguez D - Atalaya 7303(Substation)</t>
  </si>
  <si>
    <t>Mayaguez C - Aguada 7201(Substation)</t>
  </si>
  <si>
    <t>Mayaguez Area L Dist. 7503-01, 7503-02, 7503-03, 7503-04, 7503-05 (Distribution)</t>
  </si>
  <si>
    <t>Mayaguez Area L Dist. 7502-01, 7502-02, 7502-03, 7502-04, 7505-05 (Distribution)</t>
  </si>
  <si>
    <t>Mayaguez Area K- Zona Libre -6007(Substation)</t>
  </si>
  <si>
    <t>Mayaguez Area K Dist. 6802-01, 6802-02, 6802-04, 6802-05 (Distribution)</t>
  </si>
  <si>
    <t>Mayaguez Area J Dist. 6012-01, 6012-02, 6012-03, 6012-05 (Distribution)</t>
  </si>
  <si>
    <t>Mayaguez Area J - Mayaguez Planta 6005(Substation)</t>
  </si>
  <si>
    <t>Mayaguez Area I- Once de Agosto 6001(Substation)</t>
  </si>
  <si>
    <t>Mayaguez Area I Dist. 6008-02, 6008-04 (Distribution)</t>
  </si>
  <si>
    <t>Mayaguez Area H - Lajas 6601(Substation)</t>
  </si>
  <si>
    <t>Mayaguez Area F - Monte Del Estado 6303(Substation)</t>
  </si>
  <si>
    <t>Mayaguez Area F - Maricao 6301(Substation)</t>
  </si>
  <si>
    <t>Mayaguez Area E- Las Marias 6201(Substation)</t>
  </si>
  <si>
    <t>Mayaguez Area E- Lares 7901 &amp; Lares 7903(Substation)</t>
  </si>
  <si>
    <t>Mayaguez Area E Dist. 7901-01, 7901-02, 7901-03 (Distribution)</t>
  </si>
  <si>
    <t>Mayaguez Area E Dist. 7802-01, 7802-03, 7802-04 (Distribution)</t>
  </si>
  <si>
    <t>Mayaguez Area E Dist. 7801-01, 7805-11 (Distribution)</t>
  </si>
  <si>
    <t>Mayaguez Area E Dist. 7403-01, 7403-02, 7403-03 (Distribution)</t>
  </si>
  <si>
    <t>Mayaguez Area E Dist. 6201-01 (Distribution)</t>
  </si>
  <si>
    <t>Mayaguez Area E - San Sebastian TC 7805(Substation)</t>
  </si>
  <si>
    <t>Mayaguez Area D Dist. 7103-04 (Distribution)</t>
  </si>
  <si>
    <t>Mayaguez Area D Dist. 6101-01, 6101-02, 6101-03, 6101-04, 6101-05 (Distribution)</t>
  </si>
  <si>
    <t>Mayaguez Area C Dist. 7301-01, 7301-02, 7301-03, 7301-04, 7301-05, 7302-01 (Distribution)</t>
  </si>
  <si>
    <t>Mayaguez Area C Dist. 7201-02, 7201-03, 7201-04, 7201-05 (Distribution)</t>
  </si>
  <si>
    <t>Mayaguez Area C - Punta del Mar Prov 730(Substation)</t>
  </si>
  <si>
    <t>Mayaguez Area B- Ojo de Agua 7002(Substation)</t>
  </si>
  <si>
    <t>Mayaguez Area B Victoria 13Kv 7008(Substation)</t>
  </si>
  <si>
    <t>Mayaguez Area B Dist. 7101-02, 7101-03, 7101-04 (Distribution)</t>
  </si>
  <si>
    <t>Mayaguez Area B Dist. 7008-04, 7008-05, 7008-07, 7008-08 (Distribution)</t>
  </si>
  <si>
    <t>Mayaguez Area B Dist. 7003-02, 7003-03, 7003-05 (Distribution)</t>
  </si>
  <si>
    <t>Mayaguez Area B - T Bone 7011(Substation)</t>
  </si>
  <si>
    <t>Mayaguez Area A Dist. 7504-01, 7504-02 (Distribution)</t>
  </si>
  <si>
    <t>Mayaguez Area A Dist. 7012-01, 7012-02 (Distribution)</t>
  </si>
  <si>
    <t>Mayaguez Area A Dist. 7006-01, 7006-03 (Distribution)</t>
  </si>
  <si>
    <t>Mayaguez Area A Dist. 7004-06, 7005-03 (Distribution)</t>
  </si>
  <si>
    <t>Mayaguez Area A - Ramey Field 3 7006(Substation)</t>
  </si>
  <si>
    <t>Mayaguez Area A - Ramey Field 1 7004(Substation)</t>
  </si>
  <si>
    <t>Mayaguez Area  A - Ramey Field 2 7005(Substation)</t>
  </si>
  <si>
    <t>Materials Small Project Application – Ponce Region (July-Sept)</t>
  </si>
  <si>
    <t>Materials Small Project Application – Mayaguez Region POST LEOC (July-Sept)</t>
  </si>
  <si>
    <t>Materials Small Project Application – Centralized Region POST LECO (July-Sept)</t>
  </si>
  <si>
    <t>Materials Small Project Application – Caguas Region Post LEOC (July-Sept)</t>
  </si>
  <si>
    <t>Materials San Juan Region POST LEOC - (July-Sept)</t>
  </si>
  <si>
    <t>Materials San Juan POST LEOC (Nov-April)</t>
  </si>
  <si>
    <t>Materials Ponce POST LEOC (Nov-April)</t>
  </si>
  <si>
    <t>Materials Multiples POST LEOC (Nov-April)</t>
  </si>
  <si>
    <t xml:space="preserve">Materials Mayaguez POST LEOC (Nov-April) </t>
  </si>
  <si>
    <t>Materials Centralized Region POST LEOC - (Nov - April)</t>
  </si>
  <si>
    <t>Materials Caguas Region POST LEOC - (Nov - April)</t>
  </si>
  <si>
    <t>Materials Bayamon Region POST LEOC - (Nov - April)</t>
  </si>
  <si>
    <t>Materials Arecibo Region POST LEOC - (Nov - April)</t>
  </si>
  <si>
    <t>Materials - San Juan Region (100% Cost Share) LEOC</t>
  </si>
  <si>
    <t>Materials - Ponce Region (100% Cost Share) LEOC</t>
  </si>
  <si>
    <t>Materials - Mayaguez Region (100% Cost Share) LEOC</t>
  </si>
  <si>
    <t>Materials - Centralized Region (100% Cost Share) LEOC</t>
  </si>
  <si>
    <t>Materials - Caguas Region (100% Cost Share) LEOC</t>
  </si>
  <si>
    <t>Materials - Bayamon Region (100% Cost Share) LEOC</t>
  </si>
  <si>
    <t>Materials - Arecibo Region (100% Cost Share) LEOC</t>
  </si>
  <si>
    <t xml:space="preserve">Management Costs-COVID Project - PR Electric Power Authority </t>
  </si>
  <si>
    <t>4493DR-PR (4493DR)</t>
  </si>
  <si>
    <t>Management Costs</t>
  </si>
  <si>
    <t>4805DR-PR (4805DR)</t>
  </si>
  <si>
    <t>LUMA-TEKNIEK-Contract</t>
  </si>
  <si>
    <t>LUMA-Materials-Nov-April</t>
  </si>
  <si>
    <t>LUMA-Materials-May-June</t>
  </si>
  <si>
    <t>LUMA-Materials-LEOC-Sept-Nov</t>
  </si>
  <si>
    <t>LUMA-Materials-July-September</t>
  </si>
  <si>
    <t>LUMA-IAPETUS-Contract</t>
  </si>
  <si>
    <t>LUMA-CERES-Contract</t>
  </si>
  <si>
    <t>LUMA-BIRD-Contract</t>
  </si>
  <si>
    <t>LUMA - Substation: SAN_GERMAN-TC 6406 (Cost Share 90%)</t>
  </si>
  <si>
    <t>LUMA - Substation: SAN_GERMAN 6404 (Cost Share 90%)</t>
  </si>
  <si>
    <t>LUMA - Substation: SAN_GERMAN 6401 (Cost Share 90%)</t>
  </si>
  <si>
    <t>LUMA - Substation: SABANA_GRANDE 6501 (Cost Share 90%)</t>
  </si>
  <si>
    <t>LUMA - Substation: La Parguera 6603 (Cost Share 90%)</t>
  </si>
  <si>
    <t>LUMA - Substation: Combate 6704 (Cost Share 90%)</t>
  </si>
  <si>
    <t>LUMA - SPA - WASTE MANGEMENT CONTRACT - RENTALS - POST LEOC PERIOD</t>
  </si>
  <si>
    <t>LUMA - SPA - WASTE MANGEMENT CONTRACT - RENTALS - LEOC PERIOD</t>
  </si>
  <si>
    <t>LUMA - SPA - Emergency Debris Contracts - Rentals - Post LEOC Period</t>
  </si>
  <si>
    <t xml:space="preserve">LUMA - SPA - Emergency Debris Contracts - Rentals - LEOC Period </t>
  </si>
  <si>
    <t>LUMA - Permanent Work - Distribution/Transmission/Substations (90% cost share)</t>
  </si>
  <si>
    <t>LUMA - 38 kV Sub Transmission Line Number 9200 (Transmission)</t>
  </si>
  <si>
    <t>LUMA - 38 kV Sub Transmission Line Number 6100 (Cost Share 90%)</t>
  </si>
  <si>
    <t>LUMA - 38 kV Sub Transmission Line Number 2800 (Transmission)</t>
  </si>
  <si>
    <t>LUMA - 38 kV Sub Transmission Line Number 1600 (Transmission)</t>
  </si>
  <si>
    <t>LUMA - 38 kV Sub Transmission Line Number 15700 (Transmission)</t>
  </si>
  <si>
    <t>LUMA - 38 kV Sub Transmission Line Number 1500 (Transmission)</t>
  </si>
  <si>
    <t>LUMA - 38 kV Sub Transmission Line Number 13400 (Transmission)</t>
  </si>
  <si>
    <t>LUMA - 38 kV Sub Transmission Line Number 1200 (Transmission)</t>
  </si>
  <si>
    <t>LUMA - 115 kV Transmission Line Number 42100 (Cost Share 90%)</t>
  </si>
  <si>
    <t>LUMA - 115 kV Transmission Line Number 39800 (Transmission)</t>
  </si>
  <si>
    <t>LUMA - 115 kV Transmission Line Number 37200 (Transmission)</t>
  </si>
  <si>
    <t>LUMA - 115 kV Transmission Line Number 36700 (Transmission)</t>
  </si>
  <si>
    <t>LUMA - 	4.16 kV Distribution Lines Mayaguez 6404-01, 6404-02, 6404-03, 6404-04 (Distribution)</t>
  </si>
  <si>
    <t>LUMA - 	4.16 kV Distribution Lines Mayaguez (6401-02, 6401-04) (Distribution)</t>
  </si>
  <si>
    <t>Lease &amp; Fleet Maintenance Contract Post-LEOC</t>
  </si>
  <si>
    <t xml:space="preserve">Labor July-Sept Post LEOC Period </t>
  </si>
  <si>
    <t>Labor (May-June 2023) All Regions</t>
  </si>
  <si>
    <t>Island Wide Reservoir Dredging</t>
  </si>
  <si>
    <t>Island Wide PREPA Substations (FCE)</t>
  </si>
  <si>
    <t>IEPA004 - EPM -Peaking Generator Units</t>
  </si>
  <si>
    <t xml:space="preserve">IEPA003 EMERGENCY PROTECTIVE MEASURES </t>
  </si>
  <si>
    <t>IEPA001- Emergency Protective Measures</t>
  </si>
  <si>
    <t>Genera - Central Aguirre Emergency Repairs</t>
  </si>
  <si>
    <t>Force Account Labor and Equipment</t>
  </si>
  <si>
    <t>FIONA/MARIA/EQ: Mayaguez Area K Dist. 6007-02, 6010-01, 6010-02, 6010-03 (Distribution)</t>
  </si>
  <si>
    <t>FIONA/MARIA/EQ: Mayaguez Area I Dist. 6004-02, 6004-05 (Distribution)</t>
  </si>
  <si>
    <t>FIONA/MARIA/EQ: Mayaguez Area I Dist. 6001-01, 6001-02, 6001-03, 6001-05 (Distribution)</t>
  </si>
  <si>
    <t>FIONA/MARIA/EQ: Mayaguez Area F Dist. 6305-02, 6306-02, 7902-01 (Distribution)</t>
  </si>
  <si>
    <t>FIONA/MARIA/EQ: Mayaguez Area E Dist. 7805-13 (Distribution)</t>
  </si>
  <si>
    <t>FIONA/MARIA/EQ: LUMA: Mayaguez Area H Dist. 6703-01, 6703-2, 6705-01 (Distribution)</t>
  </si>
  <si>
    <t>FIONA/MARIA/EQ: LUMA: Mayaguez Area H Dist. 6601-01, 6601-02, 6601-03, 6601-04 (Distribution)</t>
  </si>
  <si>
    <t>FIONA/MARIA/EQ: LUMA-Mayaguez Area K Dist. 6801-01, 6801-02, 6801-03 (Distribution)</t>
  </si>
  <si>
    <t>FIONA/MARIA/EQ: LUMA-4.16 kV Distribution Line Mayaguez (6501-01, 6501-02, 6501-03, 6501-04) (Distribution)</t>
  </si>
  <si>
    <t>FIONA/MARIA/EQ: LUMA Mayaguez Area F Dist. 6301-01, 6301-02 (Distribution)</t>
  </si>
  <si>
    <t>FIONA/MARIA/EQ: LUMA Mayaguez Area D Dist. 7303-02, 7011-01, 7011-03 (Distribution)</t>
  </si>
  <si>
    <t>FIONA/MARIA/EQ: LUMA - Mayaguez Area I Dist. 6015-02, 7104-05, 7104-06 (Distribution)</t>
  </si>
  <si>
    <t>FIONA/MARIA/EQ: LUMA - Mayaguez Area I Dist. 6014-02, 7002-01, 7002-03, 7002-04 (Distribution)</t>
  </si>
  <si>
    <t>FIONA/MARIA/EQ: LUMA - 13.2 kV Distribution Line Mayaguez 6406-04 (Distribution)</t>
  </si>
  <si>
    <t>FIONA/MARIA/EQ: LUMA - 13.2 kV Distribution Line Mayaguez (6704-02, 6704-03) (Distribution)</t>
  </si>
  <si>
    <t>FIONA/MARIA/EQ: LUMA - 13.2 kV Distribution Line Mayaguez (6603-01) (Distribution)</t>
  </si>
  <si>
    <t>FIONA/MARIA/EQ: LUMA - 13.2 kV Distribution Line Mayaguez (6406-02) (Distribution)</t>
  </si>
  <si>
    <t>FIONA/MARIA/EQ: Guamani Dam Repairs (Riego/Dam)</t>
  </si>
  <si>
    <t>FIONA/MARIA/EQ: Emergency Protective Measures Feeders 9101-01 6010-01 9401-01 6010-02 (Cost share 100%)</t>
  </si>
  <si>
    <t>FIONA/MARIA/EQ: Central San Juan Emergency Repairs (Generation)</t>
  </si>
  <si>
    <t>FIONA/MARIA/EQ: Central Costa Sur Emergency Repairs (Generation) (Cost Share 100%)</t>
  </si>
  <si>
    <t>FIONA/MARIA/EQ: Central Costa Sur Emergency Repairs (Cost Share 90%) (Generation)</t>
  </si>
  <si>
    <t>FIONA/MARIA/EQ: Carite Emergency Repairs (Riego/Dam)</t>
  </si>
  <si>
    <t>FIONA/MARIA/EQ: APP CERT - Jobos 1 Permanent Repairs (Generation)</t>
  </si>
  <si>
    <t>FIONA/MARIA/EQ-Mayaguez Area H Dist. 6702-04 (Distribution)</t>
  </si>
  <si>
    <t>FIONA/MARIA/EQ Bayamon Area D-Bayamon TC 1711 (Substation)</t>
  </si>
  <si>
    <t>FAAST[Distribution Pole and Conductor Repair - San Juan Group 1 - Phase 2] (Distribution)</t>
  </si>
  <si>
    <t>FAASt-Line 37800 (115kV) - Jobos TC to Cayey TC &amp; Cayey TC to Caguas TC (Transmission)</t>
  </si>
  <si>
    <t>FAASt- Substation Minor Repairs  Group C (Substation)</t>
  </si>
  <si>
    <t>FAASt- Grid Support Units (Generation)</t>
  </si>
  <si>
    <t>FAASt Transmission Priority Pole Replacements –38kV Line 2300 (Transmission)</t>
  </si>
  <si>
    <t>FAASt Transmission Line 4800 (38KV) Santa Isabel TC - Santa Isabel SECT</t>
  </si>
  <si>
    <t>FAASt Transmission Line 37800 Caguas TC to Buen Pastor SECT (TRANSMISSION)</t>
  </si>
  <si>
    <t>FAASt Transmission Line 37400 (115KV) Cambalache TC - Dos Bocas Hydro Plant</t>
  </si>
  <si>
    <t>FAASt Transmission and Distribution Automation Program Installation of Intelligent Reclosers, Single Phase Reclosers and Fault Current Indicators Group 4</t>
  </si>
  <si>
    <t xml:space="preserve">FAASt Transmission Access Roads (Environmental)  </t>
  </si>
  <si>
    <t>FAASt Transmission 115kV Line 37800 Caguas TC to Monacillos TC (TRANSMISSION)</t>
  </si>
  <si>
    <t>FAASt Transmission - Line 50100 (230KV)- Cambalache GP TC to Manati TC (Transmission)</t>
  </si>
  <si>
    <t>FAASt Transmission - Line 40100 &amp; 40200 - Aguirre SP TC to Jobos TC (Transmission)</t>
  </si>
  <si>
    <t>FAASt Transm. Advanced Sensors and Wide-Area Monitoring, Protection, and Control (WAMPAC) System (Telecommunication)</t>
  </si>
  <si>
    <t>FAASt Tallaboa 5402 (Substation)</t>
  </si>
  <si>
    <t>FAASt San Juan 115kV Underground Transmission Loop (Transmission)</t>
  </si>
  <si>
    <t>FAASt San Jose Substation 8104 Relocation (Substation)</t>
  </si>
  <si>
    <t>FAASt Rio Grande Estate Substation CH-2306 (Substation)</t>
  </si>
  <si>
    <t>FAASt Pole and Conductor - Bayamon Group 4 - Phase 2 (Distribution)</t>
  </si>
  <si>
    <t>FAASt Physical Security - Group 5 (Substation)</t>
  </si>
  <si>
    <t>FAASt Line 800 Comsat Sect - Cidra Sect. (Transmission)</t>
  </si>
  <si>
    <t>FAASt Line 500 Ponce TC to Costa Sur SP (Transmission)</t>
  </si>
  <si>
    <t>FAASt Line 2800 (38 kV) Aguadilla Hospital Distrito Sect to T-Bone TO (Transmission)</t>
  </si>
  <si>
    <t>FAASt Line 2700 (38kV) Victoria TC to Quebradillas Sect. (Transmission)</t>
  </si>
  <si>
    <t>FAASt Line 1900 Dos Bocas HP to San Sebastian (38kV) TC (Transmission)</t>
  </si>
  <si>
    <t>FAASt L37400 Dorado TC - Vega Baja TC] (Transmission)</t>
  </si>
  <si>
    <t>FAASt Guineo Reservoir – Dredging (Dams/Hydro)</t>
  </si>
  <si>
    <t>FAASt Guayabal Dam Repairs and Mitigation (Dams/Hydro)</t>
  </si>
  <si>
    <t>FAASt Guaraguao TC to Comerio TC Line-4100 (Transmission)</t>
  </si>
  <si>
    <t>FAASt Generation Fleet Project (Generation)</t>
  </si>
  <si>
    <t>FAASt Egozcue - 1109 (Substation)</t>
  </si>
  <si>
    <t>FAASt Distribution Pole and Conductor Repair Ponce Group 5(Distribution)</t>
  </si>
  <si>
    <t>FAASt Distribution Pole and Conductor Repair – Arecibo Group 2 (Distribution)</t>
  </si>
  <si>
    <t>FAASt Distribution Pole and Conductor Repair - Ponce Group 9 (Distribution)</t>
  </si>
  <si>
    <t>FAASt Distribution Pole and Conductor Repair - Ponce Group 6 (Distribution)</t>
  </si>
  <si>
    <t>FAASt Distribution Pole and Conductor Repair - Ponce Group 2 (Distribution)</t>
  </si>
  <si>
    <t>FAASt Distribution Pole and Conductor Repair - Mayagüez Group 6 (Distribution)</t>
  </si>
  <si>
    <t>FAASt Distribution Pole and Conductor Repair - Mayagüez Group 5 (Distribution)</t>
  </si>
  <si>
    <t>FAASt Distribution Pole and Conductor Repair - Mayaguez Group 4 (Distribution)</t>
  </si>
  <si>
    <t>FAASt Distribution Pole and Conductor Repair - Bayamon Group 11 (Distribution)</t>
  </si>
  <si>
    <t>FAASt Distribution Pole and Conductor Repair - Bayamon Group 10 (Distribution)</t>
  </si>
  <si>
    <t>FAASt Costa Sur 002 -Infrastructure projects (Generation)</t>
  </si>
  <si>
    <t xml:space="preserve">FAASt Charco Hondo Substation 8008 Relocation (Substation) </t>
  </si>
  <si>
    <t>FAASt Centro Medico 1327/1359 Equipment Repair &amp; Replacement (Substation)</t>
  </si>
  <si>
    <t>FAASt Caridad Substation – XFMR MC 1714 (Substation)</t>
  </si>
  <si>
    <t>FAASt Canas TC 5002 5018 (Substation)</t>
  </si>
  <si>
    <t>FAASt Cambalache TC Relocation (Substation)</t>
  </si>
  <si>
    <t>FAASt Barceloneta 11400 TC to Florida TO (Transmission)</t>
  </si>
  <si>
    <t>FAASt Arecibo Regional Office Building (Building)</t>
  </si>
  <si>
    <t>FAASt Arecibo Region Repairs (Buildings)</t>
  </si>
  <si>
    <t>FAASt Arecibo Electric Service Center (Building)</t>
  </si>
  <si>
    <t>FAASt Aguirre Power Plant 002   Units 1 &amp; 2 Projects (Generation)</t>
  </si>
  <si>
    <t>FAASt Aguadilla Electric Service Center (Building)</t>
  </si>
  <si>
    <t>FAASt A&amp;E PREPA</t>
  </si>
  <si>
    <t>FAASt – BONUS Nuclear Power Plant Repairs (Dams/Hydro)</t>
  </si>
  <si>
    <t>FAASt [Yauco Streetlighting] (Distribution)</t>
  </si>
  <si>
    <t>FAASt [Yabucoa Streetlighting] (Distribution)</t>
  </si>
  <si>
    <t>FAASt [Villalba Streetlighting] (Distribution)</t>
  </si>
  <si>
    <t>FAASt [Vieques Streetlighting] (Distribution)</t>
  </si>
  <si>
    <t>FAASt [Vieques and Culebra Generator &amp; BOP] (Generation)</t>
  </si>
  <si>
    <t>FAASt [Victoria TC 7008 Relocation] (Substation)</t>
  </si>
  <si>
    <t>FAASt [Vega Baja Streetlighting] (Distribution)</t>
  </si>
  <si>
    <t>FAASt [Vega Baja Streetlighting - Part 3] (Distribution)</t>
  </si>
  <si>
    <t>FAASt [Vega Baja Streetlighting - Part 2] (Distribution)</t>
  </si>
  <si>
    <t>FAASt [Utuado Streetlighting] (Distribution)</t>
  </si>
  <si>
    <t>FAASt [Unibon 9501 (Fuse to Breaker)] (Substation)</t>
  </si>
  <si>
    <t xml:space="preserve">FAASt [Underground Circuit Feeders - San Juan Group 2] (Distribution) </t>
  </si>
  <si>
    <t>FAASt [Underground Circuit Feeders - San Juan Group 1] (Distribution)</t>
  </si>
  <si>
    <t>FAASt [Two-Way Land Mobile Radio Network] (Telecommunication)</t>
  </si>
  <si>
    <t>FAASt [Trujillo Alto Streetlighting] (Distribution)</t>
  </si>
  <si>
    <t>FAASt [Trujillo Alto Streetlighting - Part 3] (Distribution)</t>
  </si>
  <si>
    <t>FAASt [Trujillo Alto Streetlighting - Part 2] (Distribution)</t>
  </si>
  <si>
    <t>FAASt [Transmission Priority Pole Replacements – Line 6700] (Transmission)</t>
  </si>
  <si>
    <t>FAASt [Transmission Priority Pole Replacements – Line 2200] (Transmission)</t>
  </si>
  <si>
    <t>FAASt [Transmission Priority Pole Replacements – Line 13300] (Transmission)</t>
  </si>
  <si>
    <t>FAASt [Transmission Priority Pole Replacement Program Line 9600 Bayamon TC – Catano Sect] (Transmission)</t>
  </si>
  <si>
    <t>FAASt [Transmission Priority Pole Replacement Program Line 800 Comsat Sect – Cidra Sect] (Transmission)</t>
  </si>
  <si>
    <t>FAASt [Transmission Priority Pole Replacement Program Line 5900 San Juan SP - Crematorio TO] (Transmission)</t>
  </si>
  <si>
    <t>FAASt [Transmission Priority Pole Replacement Program Line 3300 San Gerardo Sect – Venezuela Sect] (Transmission)</t>
  </si>
  <si>
    <t>FAASt [Transmission Priority Pole Replacement Program Line 1900 Dos Bocas HP – San Sebastian TC] (Transmission)</t>
  </si>
  <si>
    <t>FAASt [Transmission Priority Pole Replacement Program Line 16500 Fajardo TC-Dos Marinas] (Transmission)</t>
  </si>
  <si>
    <t>FAASt [Transmission Priority Pole Replacement Program Line 13700 Mora TC-Isabela TO] (Transmission)</t>
  </si>
  <si>
    <t>FAASt [Transmission Priority Pole Replacement – Line 9800] (Transmission)</t>
  </si>
  <si>
    <t>FAASt [Transmission Line 9900 TAP9905A to Rio Blanco HP] (Transmission)</t>
  </si>
  <si>
    <t>FAASt [Transmission Line 9300 Juncos TC to ACB 9301] (Transmission)</t>
  </si>
  <si>
    <t>FAASt [Transmission Line 9300 Gautier Benitez Sect to ACB 9323] (Transmission)</t>
  </si>
  <si>
    <t>FAASt [Transmission Line 5600 Hotel Rincon to Rincon Substation7301] (Transmission)</t>
  </si>
  <si>
    <t>FAASt [Transmission Line 3500 Las Lomas Sect to Monacillos TC] (Transmission)</t>
  </si>
  <si>
    <t>FAASt [Transmission Line 3300 Chardon Sect to Egozcue Sect] (Transmission)</t>
  </si>
  <si>
    <t>FAASt [Transmission Line 13400 Boqueron TO to Acacias TC] (Transmission)</t>
  </si>
  <si>
    <t xml:space="preserve">FAASt [Transmission Line 10000 Sierra Linda TO to Magnolia TO] (Transmission) </t>
  </si>
  <si>
    <t>FAASt [Transmission Line 1000 Venezuela Sect to Capuchinos Sect] (Transmission)</t>
  </si>
  <si>
    <t>FAASt [Transmission 115kV Line 37100 Costa Sur ST - Acacias TC] (Transmission)</t>
  </si>
  <si>
    <t>FAASt [Toro Negro Hydroelectric System Connection](Dams/Hydro)</t>
  </si>
  <si>
    <t>FAASt [Toa Baja Streetlighting - Part 3] (Distribution)</t>
  </si>
  <si>
    <t>FAASt [Toa Baja Streetlighting - Part 2] (Distribution)</t>
  </si>
  <si>
    <t>FAASt [Toa Alta Streetlighting] (Distribution)</t>
  </si>
  <si>
    <t>FAASt [Toa Alta Streetlighting - Part 3] (Distribution)</t>
  </si>
  <si>
    <t>FAASt [Toa Alta Streetlighting - Part 2] (Distribution)</t>
  </si>
  <si>
    <t>FAASt [TL100 Ponce TC to Santa Isabel Sect](Transmission)</t>
  </si>
  <si>
    <t>FAASt [TL 12600 Humacao TC to Verde Mar] (Transmission)</t>
  </si>
  <si>
    <t>FAASt [Test and Technology Laboratory] (Building)</t>
  </si>
  <si>
    <t>FAASt [Telecom Infrastructure Group H] (Telecommunication)</t>
  </si>
  <si>
    <t>FAASt [Telecom Infrastructure Group G] (Telecommunication)</t>
  </si>
  <si>
    <t>FAASt [Telecom Infrastructure – Group F] (Telecommunications)</t>
  </si>
  <si>
    <t>FAASt [Telecom Infrastructure – Group F] (Telecommunication)</t>
  </si>
  <si>
    <t>FAASt [Telecom Infrastructure – Group E] (Telecommunication)</t>
  </si>
  <si>
    <t>FAASt [Telecom Infrastructure – Group D] (Telecommunication)</t>
  </si>
  <si>
    <t>FAASt [Telecom Infrastructure – Group C] (Telecommunication)</t>
  </si>
  <si>
    <t>FAASt [Telecom Infrastructure – Group A] (Telecommunication)</t>
  </si>
  <si>
    <t>FAASt [Telecom Infrastructure –  Group E] (Telecommunication)</t>
  </si>
  <si>
    <t>FAASt [T-Pole Program Line 3700] (Transmission)</t>
  </si>
  <si>
    <t>FAASt [Substation Minor Repairs - Group E-1] (Substation)</t>
  </si>
  <si>
    <t>FAASt [Substation Minor Repairs - Group C-1]</t>
  </si>
  <si>
    <t>FAASt [Substation Minor Repairs - Group A-2] (Substation)</t>
  </si>
  <si>
    <t>FAASt [Substation Minor Repairs - Group A-1] (Substation)</t>
  </si>
  <si>
    <t>FAASt [Substation Minor Repairs - Group -  H] (Substations)</t>
  </si>
  <si>
    <t>FAASt [Substation Ciales 8701] (Substation)</t>
  </si>
  <si>
    <t>FAASt [South Coast Irrigation District - Canals] (Dams/Hydro)</t>
  </si>
  <si>
    <t>FAASt [SCADA Remote Access and RTU Replacements Group 3] (Telecommunication)</t>
  </si>
  <si>
    <t>FAASt [Santurce Planta (Sect) 1116] (Substation)</t>
  </si>
  <si>
    <t>FAASt [Santa Isabel Streetlighting] (Distribution)</t>
  </si>
  <si>
    <t>FAASt [San Sebastian Streetlighting] (Distribution)</t>
  </si>
  <si>
    <t>FAASt [San Lorenzo Streetlighting] (Distribution)</t>
  </si>
  <si>
    <t>FAASt [San Juan Streetlighting] (Distribution)</t>
  </si>
  <si>
    <t>FAAST [San Juan Streetlighting - Part 3] (Distribution)</t>
  </si>
  <si>
    <t>FAASt [San Juan Streetlighting - Part 2] (Distribution)</t>
  </si>
  <si>
    <t>FAASt [San Juan Region Repair] (Building)</t>
  </si>
  <si>
    <t>FAASt [San Juan Power Plant 002 Units 7 &amp; 8] (Generation)</t>
  </si>
  <si>
    <t>FAASt [San Juan Power  Plant - Auxiliary Infrastructure] (Generation)</t>
  </si>
  <si>
    <t>FAASt [San Juan 001 – Units 5 &amp; 6] (Generation)</t>
  </si>
  <si>
    <t>FAASt [San Jose Relocation] (Substation)</t>
  </si>
  <si>
    <t>FAASt [San Germán Streetlighting] (Distribution)</t>
  </si>
  <si>
    <t>FAASt [San German Electrical Service Center] (Building)</t>
  </si>
  <si>
    <t>FAASt [Sabana Grande Streetlighting] (Distribution)</t>
  </si>
  <si>
    <t>FAASt [RTU and Telecommunication Replacements Group 1 - Mayaguez Area] (Telecommunication)</t>
  </si>
  <si>
    <t>FAASt [Rio Grande Streetlighting] (Distribution)</t>
  </si>
  <si>
    <t>FAASt [Rio Grande Streetlighting - Part 3] (Distribution)</t>
  </si>
  <si>
    <t>FAASt [Rio Grande Streetlighting - Part 2 ] (Distribution)</t>
  </si>
  <si>
    <t>FAASt [Rio Blanco Hydroelectric System] (Dams/Hydro)</t>
  </si>
  <si>
    <t>FAASt [Region 6-Ponce Group B] Low Density (Vegetation)</t>
  </si>
  <si>
    <t>FAASt [Region 6-Ponce Group B] (Vegetation)</t>
  </si>
  <si>
    <t>FAASt [Region 6 Ponce Subs/Telecom] (Vegetation)</t>
  </si>
  <si>
    <t>FAASt [Region 6 -Ponce Group C] (Vegetation)</t>
  </si>
  <si>
    <t>FAASt [Region 5-Mayaguez Group B] Low Density (Vegetation)</t>
  </si>
  <si>
    <t>FAASt [Region 5-Mayaguez Group B] (Vegetation)</t>
  </si>
  <si>
    <t>FAASt [Region 5 Mayaguez Subs/Telecom] (Vegetation)</t>
  </si>
  <si>
    <t>FAASt [Region 5 -Mayaguez Group C] (Vegetation)</t>
  </si>
  <si>
    <t>FAASt [Region 4-Caguas Group B] Low Density (Vegetation)</t>
  </si>
  <si>
    <t>FAASt [Region 4-Caguas Group B] (Vegetation)</t>
  </si>
  <si>
    <t>FAASt [Region 4 Caguas Subs/Telecom] (Vegetation)</t>
  </si>
  <si>
    <t>FAASt [Region 4 -Caguas Group C] (Vegetation)</t>
  </si>
  <si>
    <t>FAASt [Region 3-Bayamon Group B] Low Density (Vegetation)</t>
  </si>
  <si>
    <t>FAASt [Region 3-Bayamon Group B] (Vegetation)</t>
  </si>
  <si>
    <t>FAASt [Region 3 Bayamon Subs/Telecom] (Vegetation)</t>
  </si>
  <si>
    <t>FAASt [Region 3 -Bayamon Group C] (Vegetation)</t>
  </si>
  <si>
    <t>FAASt [Region 2-Arecibo Group B] Low Density (Vegetation)</t>
  </si>
  <si>
    <t>FAASt [Region 2-Arecibo Group B] (Vegetation)</t>
  </si>
  <si>
    <t>FAASt [Region 2 Arecibo Subs/Telecom] (Vegetation)</t>
  </si>
  <si>
    <t>FAASt [Region 2 -Arecibo Group C] (Vegetation)</t>
  </si>
  <si>
    <t>FAASt [Region 1-San Juan Group B] Low Density (Vegetation)</t>
  </si>
  <si>
    <t>FAASt [Region 1-San Juan Group B] (Vegetation)</t>
  </si>
  <si>
    <t>FAASt [Region 1 San Juan Subs/Telecom] (Vegetation)</t>
  </si>
  <si>
    <t>FAASt [Region 1 -San Juan Group C] (Vegetation)</t>
  </si>
  <si>
    <t>FAASt [Quebradillas Streetlighting] (Distribution)</t>
  </si>
  <si>
    <t>FAASt [Puerto Nuevo - 1520] (Substation)</t>
  </si>
  <si>
    <t>FAASt [Priority Pole Replacement Program Line 800 Comsat Sect – Cidra Sect] / Former project 753781(Transmission)</t>
  </si>
  <si>
    <t>FAASt [Priority Pole Replacement Program (Line 5600 Victoria TC – Añasco TC)] (Transmission)</t>
  </si>
  <si>
    <t>FAASt [Priority Pole Replacement Program (Line 13400 Acacias TC- San German Sect - La Parguera Sect)] (Transmission)</t>
  </si>
  <si>
    <t>FAASt [Primary Control Center / Secondary Data Center &amp; Control Room] (Buildings)</t>
  </si>
  <si>
    <t>FAASt [PRIMARY AND SECONDARY CONTROL CENTERS] (Building)</t>
  </si>
  <si>
    <t>FAASt [Power Plant Repairs &amp; System Restoration] (Generation)</t>
  </si>
  <si>
    <t>FAASt [Ponce Streetlighting] (Distribution)</t>
  </si>
  <si>
    <t>FAASt [Ponce Streetlighting - Part 3] (Distribution)</t>
  </si>
  <si>
    <t>FAASt [Ponce Streetlighting - Part 2] (Distribution)</t>
  </si>
  <si>
    <t>FAASt [Ponce Region 6 Line 4800 (38kV) – Toro Negro to Aibonito, Santa Isabel] (Vegetation)</t>
  </si>
  <si>
    <t>FAASt [Pole and Conductor Repair Mayaguez Groups 15,16,17,18 &amp; 19] (Distribution)</t>
  </si>
  <si>
    <t>FAASt [Pole and Conductor Repair -San Juan Group 4 - Phase 2] (Distribution)</t>
  </si>
  <si>
    <t>FAASt [Pole and Conductor Repair -Ponce Group 3 - Phase 2] (Distribution)</t>
  </si>
  <si>
    <t>FAASt [Pole and Conductor Repair -Caguas Group 8 - Phase 2]  (Distribution)</t>
  </si>
  <si>
    <t>FAASt [Pole and Conductor Repair - Bayamon Group 3 - Phase 2] (Distribution)</t>
  </si>
  <si>
    <t>FAASt [Pole and Conductor Repair - San Juan Group 8] (Distribution)</t>
  </si>
  <si>
    <t>FAASt [Pole and Conductor Repair - Ponce Groups 14 &amp; 15] (Distribution)</t>
  </si>
  <si>
    <t>FAASt [Pole and Conductor Repair - Ponce Group 8] (Distribution)</t>
  </si>
  <si>
    <t>FAASt [Pole and Conductor Repair - Ponce Group 7] (Distribution)</t>
  </si>
  <si>
    <t>FAASt [Pole and Conductor Repair - Ponce Group 2 - Phase 2] (Distribution)</t>
  </si>
  <si>
    <t>FAASt [Pole and Conductor Repair - Ponce Group 16, 17, 18 &amp; 19] (Distribution)</t>
  </si>
  <si>
    <t>FAASt [Pole and Conductor Repair - Ponce Group 13] (Distribution)</t>
  </si>
  <si>
    <t>FAASt [Pole and Conductor Repair - Ponce Group 12] (Distribution)</t>
  </si>
  <si>
    <t>FAASt [Pole and Conductor Repair - Ponce Group 11] (Distribution)</t>
  </si>
  <si>
    <t>FAASt [Pole and Conductor Repair - Ponce Group 10] (Distribution)</t>
  </si>
  <si>
    <t>FAASt [Pole and Conductor Repair - Mayagüez Group 9] (Distribution)</t>
  </si>
  <si>
    <t>FAASt [Pole and Conductor Repair - Mayagüez Group 8] (Distribution)</t>
  </si>
  <si>
    <t>FAASt [Pole and Conductor Repair - Mayagüez Group 7] (Distribution)</t>
  </si>
  <si>
    <t>FAASt [Pole and Conductor Repair - Mayaguez Group 2 - Phase 2] (Distribution)</t>
  </si>
  <si>
    <t>FAASt [Pole and Conductor Repair - Mayagüez Group 14] (Distribution)</t>
  </si>
  <si>
    <t>FAASt [Pole and Conductor Repair - Mayagüez Group 13] (Distribution)</t>
  </si>
  <si>
    <t>FAASt [Pole and Conductor Repair - Mayagüez Group 12] (Distribution)</t>
  </si>
  <si>
    <t>FAASt [Pole and Conductor Repair - Mayaguez Group 11] (Distribution)</t>
  </si>
  <si>
    <t>FAASt [Pole and Conductor Repair - Mayagüez Group 10] (Distribution)</t>
  </si>
  <si>
    <t>FAASt [Pole and Conductor Repair - Carolina Group 3 - Phase 2] (Distribution)</t>
  </si>
  <si>
    <t>FAASt [Pole and Conductor Repair - Carolina Group 1 - Phase 2] (Distribution)</t>
  </si>
  <si>
    <t>FAASt [Pole and Conductor Repair - Arecibo Group 7] (Distribution )</t>
  </si>
  <si>
    <t>FAASt [Pole and Conductor Repair - Arecibo Group 6] (Distribution)</t>
  </si>
  <si>
    <t xml:space="preserve">FAASt [Pole and Conductor Repair - Arecibo Group 5] (Distribution) </t>
  </si>
  <si>
    <t>FAASt [Pole and Conductor Repair - Arecibo Group 4] (Distribution)</t>
  </si>
  <si>
    <t>FAASt [Pole and Conductor Repair - Arecibo Group 13-14-15-16] (Distribution)</t>
  </si>
  <si>
    <t>FAASt [Pole and Conductor Repair - Arecibo Group 12] (Distribution)</t>
  </si>
  <si>
    <t>FAASt [Pole and Conductor Repair - Arecibo Group 11] (Distribution)</t>
  </si>
  <si>
    <t>FAASt [Pole and Conductor Repair - Arecibo Group 10] (Distribution)</t>
  </si>
  <si>
    <t>FAASt [Pole and Conductor - Arecibo Group 4 - Phase 2] (Distribution)</t>
  </si>
  <si>
    <t>FAASt [Physical Security] (Generation)</t>
  </si>
  <si>
    <t>FAASt [Physical Security - Group 2] (Substation)</t>
  </si>
  <si>
    <t>FAASt [Physical Security - Group 1] (Substation)</t>
  </si>
  <si>
    <t>FAASt [Penuelas Streetlighting] (Distribution)</t>
  </si>
  <si>
    <t>FAASt [Patillas Streetlighting] (Distribution)</t>
  </si>
  <si>
    <t>FAASt [Parques y Recreos - 1002] (Substation)</t>
  </si>
  <si>
    <t>FAASt [Palo Seco South Building Repairs] (Building)</t>
  </si>
  <si>
    <t xml:space="preserve">FAASt [Palo Seco Power Plant –001 Units 3 &amp; 4] (Generation) </t>
  </si>
  <si>
    <t>FAASt [Palo Seco 002- Auxiliary Infrastructure Projects] (Generation)</t>
  </si>
  <si>
    <t>FAASt [Orocovis Streetlighting] (Distribution)</t>
  </si>
  <si>
    <t>FAASt [Once de Agosto Sect. - San Sebastian TC 38kV Line 2000] (Transmission)</t>
  </si>
  <si>
    <t>FAASt [Network Upgrades to Support the Integration of Tranche 1 Utility Scale Renewable Projects] (Transmission)</t>
  </si>
  <si>
    <t xml:space="preserve">FAASt [Network &amp; Communication Infrastructure Group 2] (Telecommunication) </t>
  </si>
  <si>
    <t>FAASt [Monterrey 9502 &amp; 9503 (Fuse to Breaker)] (Substation)</t>
  </si>
  <si>
    <t>FAASt [Moca Streetlighting] (Distribution)</t>
  </si>
  <si>
    <t>FAASt [Minor Repairs -Group B] (Substation)</t>
  </si>
  <si>
    <t>FAASt [Minor Protection, Automation, and Control (PAC) Replacement] (Substation)</t>
  </si>
  <si>
    <t>FAASt [Mayagüez TC] (Substation)</t>
  </si>
  <si>
    <t>FAASt [Mayagüez Streetlighting] (Distribution)</t>
  </si>
  <si>
    <t>FAASt [Mayaguez Streetlighting - Part 3] (Distribution)</t>
  </si>
  <si>
    <t>FAASt [Mayaguez Streetlighting - Part 2] (Distribution)</t>
  </si>
  <si>
    <t>FAASt [Mayaguez Region Repairs] (Building)</t>
  </si>
  <si>
    <t>FAASt [Mayaguez Region 5 Line 1900 (38kV) – Dos Bocas HP to San Sebastian TC] (Vegetation)</t>
  </si>
  <si>
    <t>FAASt [Mayaguez GP - Leon Sect 38kV Line 1600] (Transmission)</t>
  </si>
  <si>
    <t>FAASt [Maunabo Streetlighting] (Distribution)</t>
  </si>
  <si>
    <t>FAASt [Matrullas Reservoir–Dredging] (Dams/Hydro)</t>
  </si>
  <si>
    <t>FAASt [Maricao Streetlighting] (Distribution)</t>
  </si>
  <si>
    <t>FAASt [Manati Streetlighting] (Distribution)</t>
  </si>
  <si>
    <t>FAASt [Luquillo Streetlighting] (Distribution)</t>
  </si>
  <si>
    <t>FAASt [Lucchetti Reservoir – Dredging] (Dams/Hydro)</t>
  </si>
  <si>
    <t>FAASt [Loiza Streetlighting] (Distribution)</t>
  </si>
  <si>
    <t>FAASt [Loco Reservoir Dredging] (Dams/Hydro)</t>
  </si>
  <si>
    <t>FAASt [Line 9700 Palo Seco SP to Bay View Sect.] (Transmission)</t>
  </si>
  <si>
    <t>FAASt [Line 9100 (38 kV) - Guaraguao TC to Bayamon Pueblo Sect.] (Transmission)</t>
  </si>
  <si>
    <t>FAASt [Line 8900 Monacillos TC to Adm. Tribunal Apelaciones] (Transmission)</t>
  </si>
  <si>
    <t xml:space="preserve">FAASt [Line 600 Caguas TC to Gautier Benitez Sect.] (Transmission) </t>
  </si>
  <si>
    <t>FAASt [Line 51200- Costa Sur Steam Plant to Cambalache Gas Plant (230kV)] (Transmission)</t>
  </si>
  <si>
    <t>FAASt [Line 50500 230kV Mayaguez TC - Mora TC - Cambalache Power Plant] (Transmission)</t>
  </si>
  <si>
    <t>FAASt [Line 50200 (230kv) from Manati TC to Bayamon TC] (Transmission)</t>
  </si>
  <si>
    <t>FAASt [Line 500 Ponce TC to Costa Sur SP] (Transmission)</t>
  </si>
  <si>
    <t>FAASt [Line 4000 Comerio HP to Escuela Francisco Morales] (Transmission)</t>
  </si>
  <si>
    <t>FAASt [Line 36200 (115 kV) Fajardo to Rio Blanco] (Transmission)</t>
  </si>
  <si>
    <t>FAASt [Line 3600 Monacillos TC to Martin Peña TC] (Transmission)</t>
  </si>
  <si>
    <t>FAASt [Line 3000 Monacillos TC - Bairoa TO] (Transmission)</t>
  </si>
  <si>
    <t>FAASt [Line 3000 (38 kV) Monacillos TC to Juncos TC] (Transmission)</t>
  </si>
  <si>
    <t>FAASt [Line 2200 Dos Bocas HP to Dorado TC  ] (Transmission)</t>
  </si>
  <si>
    <t>FAASt [Line 1500 Mayaguez GP to GOAB 1515] (Transmission)</t>
  </si>
  <si>
    <t>FAASt [Line 1500 - Mayaguez GP to GOAB 1515] (Transmission)</t>
  </si>
  <si>
    <t>FAASt [Line 13300 Bayamon TC to Plaza del Sol] (Transmission)</t>
  </si>
  <si>
    <t>FAASt [Line 1200 Mayaguez GP to Yauco 2 HP] (Transmission)</t>
  </si>
  <si>
    <t>FAASt [Line 11100 Canovanas Sect. to GOAB 11115] (Transmission)</t>
  </si>
  <si>
    <t>FAASt [Las Piedras Streetlighting] (Distribution)</t>
  </si>
  <si>
    <t>FAASt [Las Marias Streetlighting] (Distribution)</t>
  </si>
  <si>
    <t>FAASt [Las Lomas – XFMR 1525]  (Substation)</t>
  </si>
  <si>
    <t>FAASt [Lares Streetlighting] (Distribution)</t>
  </si>
  <si>
    <t>FAASt [Lajas Streetlighting] (Distribution)</t>
  </si>
  <si>
    <t>FAASt [Lajas Irrigation Canals] (Dams/Hydro)</t>
  </si>
  <si>
    <t>FAASt [L700 Costa Sur SP - Yauco 2 HP] (Transmission)</t>
  </si>
  <si>
    <t>FAASt [L6500 Toro Negro 1 H.P. - Barranquitas T.C.] (Transmission)</t>
  </si>
  <si>
    <t>FAASt [L3700 Jobos TC - Maunabo TC] (Transmission)</t>
  </si>
  <si>
    <t>FAASt [L3000 Juncos TC - Rio Blanco HP] (Transmission)</t>
  </si>
  <si>
    <t>FAASt [L3000 Caguas TC - Caguax Sect] (Transmission)</t>
  </si>
  <si>
    <t>FAASt [L2000 Once de Agosto Sect. - San Sebastian TC ] (Transmission)</t>
  </si>
  <si>
    <t>FAASt [Juncos Streetlighting] (Distribution)</t>
  </si>
  <si>
    <t>FAASt [Juana Diaz Streetlighting] (Distribution)</t>
  </si>
  <si>
    <t>FAASt [IT OT Technology Systems Reparations] Group 1 (Telecommunication)</t>
  </si>
  <si>
    <t>FAASt [Isla Grande 1101] (Substation)</t>
  </si>
  <si>
    <t>FAASt [Isabela Streetlighting] (Distribution)</t>
  </si>
  <si>
    <t>FAASt [Isabela Streetlighting - Part 3] (Distribution)</t>
  </si>
  <si>
    <t>FAASt [Isabela Streetlighting - Part 2] (Distribution)</t>
  </si>
  <si>
    <t>FAASt [Isabela Irrigation District - Canals] (Dams/Hydro)</t>
  </si>
  <si>
    <t>FAASt [Humacao Streetlighting] (Distribution)</t>
  </si>
  <si>
    <t>FAASt [Humacao Streetlighting - Part 3] (Distribution)</t>
  </si>
  <si>
    <t>FAASt [Humacao Streetlighting - Part 2] (Distribution)</t>
  </si>
  <si>
    <t>FAASt [Hormigueros Streetlighting] (Distribution)</t>
  </si>
  <si>
    <t>FAASt [Hatillo Streetlighting] (Distribution)</t>
  </si>
  <si>
    <t>FAASt [Gurabo Streetlighting] (Distribution)</t>
  </si>
  <si>
    <t>FAASt [Guerrero Reservoir – Dredging] (Dams/Hydro)</t>
  </si>
  <si>
    <t>FAASt [Guayo Reservoir Dredging] (Dams/Hydro)</t>
  </si>
  <si>
    <t xml:space="preserve">FAASt [Guaynabo Streetlighting] (Distribution) </t>
  </si>
  <si>
    <t>FAASt [Guaynabo Streetlighting - Part 3] (Distribution)</t>
  </si>
  <si>
    <t>FAASt [Guaynabo Streetlighting - Part 2] (Distribution)</t>
  </si>
  <si>
    <t>FAASt [Guaynabo Pueblo Substation] (Substation)</t>
  </si>
  <si>
    <t>FAASt [Guayanilla Streetlighting] (Distribution)</t>
  </si>
  <si>
    <t>FAASt [Guayama Streetlighting] (Distribution)</t>
  </si>
  <si>
    <t>FAASt [Guayama Streetlighting - Part 3 ] (Distribution)</t>
  </si>
  <si>
    <t>FAASt [Guayama Streetlighting - Part 2] (Distribution)</t>
  </si>
  <si>
    <t>FAASt [Guayabal Reservoir – Dredging] (Dams/Hydro)</t>
  </si>
  <si>
    <t>FAASt [Guánica Streetlighting] (Distribution)</t>
  </si>
  <si>
    <t>FAASt [Guajataca Reservoir – Dredging] (Dams/Hydro)</t>
  </si>
  <si>
    <t>FAASt [Guajataca Dam – Permanent Repairs] (Dams/Hydro)</t>
  </si>
  <si>
    <t>FAASt [Garzas Reservoir – Dredging] (Dams/Hydro)</t>
  </si>
  <si>
    <t>FAASt [Fonalledas GIS Rebuilt 1401 1421] (Substation)</t>
  </si>
  <si>
    <t>FAASt [Florida Streetlighting] (Distribution)</t>
  </si>
  <si>
    <t>FAASt [Field Area Network (FAN)] (Telecommunication)</t>
  </si>
  <si>
    <t>FAASt [Feeders- El Yunque 2305 - Supply] (Distribution)</t>
  </si>
  <si>
    <t>FAASt [Feeders -1303-01- San Juan Short Term Group 1] (Distribution)</t>
  </si>
  <si>
    <t>FAASt [Feeders - San Juan Short Term Group 2] (Distribution)</t>
  </si>
  <si>
    <t>FAASt [Feeders - Ponce Short Term Group 2] (Distribution)</t>
  </si>
  <si>
    <t>FAASt [Feeders - Mayaguez Short Term Group 3] (Distribution)</t>
  </si>
  <si>
    <t>FAASt [Feeders - Mayaguez Short Term Group 2] (Distribution )</t>
  </si>
  <si>
    <t>FAASt [Feeders - Mayaguez Short Term Group 1] (Distribution )</t>
  </si>
  <si>
    <t>FAASt [Feeders - Carolina Short Term Group 2] (Distribution)</t>
  </si>
  <si>
    <t>FAASt [Feeders - Caguas Short Term Group 8] (Distribution)</t>
  </si>
  <si>
    <t>FAASt [Feeders - Caguas Short Term Group 7] (Distribution)</t>
  </si>
  <si>
    <t>FAASt [Feeders - Caguas Short Term Group 6 (Distribution)</t>
  </si>
  <si>
    <t>FAASt [Feeders - Caguas Short Term Group 5] (Distribution)</t>
  </si>
  <si>
    <t>FAASt [Feeders - Caguas Short Term Group 3] (Distribution)</t>
  </si>
  <si>
    <t>FAASt [Feeders - Caguas Short Term Group 2] (Distribution)</t>
  </si>
  <si>
    <t>FAASt [Feeders - Caguas Short Term Group 1] (Distribution)</t>
  </si>
  <si>
    <t>FAASt [Feeders - Bayamon Short Term Group 3] (Distribution)</t>
  </si>
  <si>
    <t>FAASt [Feeders - Bayamon Short Term Group 2] (Distribution)</t>
  </si>
  <si>
    <t>FAASt [Feeders - Arecibo Short Term Group 2] (Distribution)</t>
  </si>
  <si>
    <t>FAASt [Feeders - Arecibo Short Term Group 1] (Distribution)</t>
  </si>
  <si>
    <t>FAASt [Feeders - 7805-11- Mayaguez Short Term Group 4] (Distribution )</t>
  </si>
  <si>
    <t>FAASt [Feeders - 2402-02 - Carolina Short Term Group 3] (Distribution)</t>
  </si>
  <si>
    <t>FAASt [Feeders - 1806-02- Bayamon Short Term Group 1] (Distribution)</t>
  </si>
  <si>
    <t>FAASt [Feeders - 1620-02 San Juan Short Term Group 3] (Distribution)</t>
  </si>
  <si>
    <t>FAASt [Feeder Rebuild #6802-04] (Distribution)</t>
  </si>
  <si>
    <t>FAASt [Feeder Rebuild #6603-01] (Distribution)</t>
  </si>
  <si>
    <t>FAASt [Feeder Rebuild #2402-02] (Distribution)</t>
  </si>
  <si>
    <t>FAASt [Feeder Rebuild # 9403-03] (Distribution)</t>
  </si>
  <si>
    <t>FAASt [Feeder Rebuild # 6305-03] (Distribution)</t>
  </si>
  <si>
    <t>FAASt [Feeder Rebuild # 6014-02] (Distribution)</t>
  </si>
  <si>
    <t>FAASt [Feeder Rebuild # 3701-03] (Distribution)</t>
  </si>
  <si>
    <t>FAASt [Feeder Rebuild # 3006-05] (Distribution)</t>
  </si>
  <si>
    <t>FAASt [Feeder Rebuild # 2404-06] (Distribution)</t>
  </si>
  <si>
    <t>FAASt [Feeder Rebuild # 1801-03] (Distribution)</t>
  </si>
  <si>
    <t>FAASt [Feeder Rebuild # 1720-07] (Distribution)</t>
  </si>
  <si>
    <t>FAASt [Feeder Rebuild # 1717-03] (Distribution)</t>
  </si>
  <si>
    <t>FAASt [Feeder Rebuild # 1710-01] (Distribution)</t>
  </si>
  <si>
    <t>FAASt [Feeder Rebuild # 1303-01] (Distribution)</t>
  </si>
  <si>
    <t>FAASt [Fajardo Streetlighting] (Distribution)</t>
  </si>
  <si>
    <t xml:space="preserve">FAASt [Esc. Industrial M. Such - 1423] (Substation) </t>
  </si>
  <si>
    <t>FAASt [Equipment and Materials] (E&amp;M)</t>
  </si>
  <si>
    <t>FAASt [EPC - Costa Sur TC - Phase II &amp; III ] (Substation)</t>
  </si>
  <si>
    <t>FAASt [ENERGY MANAGEMENT SYSTEM (EMS)] (Telecommunication)</t>
  </si>
  <si>
    <t>FAASt [Dos Bocas Reservoir Dredging] (Dams/Hydro)</t>
  </si>
  <si>
    <t>FAASt [Dorado TC Relocation] (Substation)</t>
  </si>
  <si>
    <t>FAASt [Dorado Streetlighting] (Distribution)</t>
  </si>
  <si>
    <t>FAASt [Distribution Pole and Conductor Repair-Carolina Group 3] (Distribution)</t>
  </si>
  <si>
    <t>FAASt [Distribution Pole and Conductor Repair-Carolina Group 2] (Distribution)</t>
  </si>
  <si>
    <t>FAASt [Distribution Pole and Conductor Repair-Bayamon Group 9] (Distribution)</t>
  </si>
  <si>
    <t>FAASt [Distribution Pole and Conductor Repair-Bayamon Group 8] (Distribution)</t>
  </si>
  <si>
    <t>FAASt [Distribution Pole and Conductor Repair-Bayamon Group 5] (Distribution)</t>
  </si>
  <si>
    <t>FAASt [Distribution Pole and Conductor Repair-Bayamon Group 4] (Distribution)</t>
  </si>
  <si>
    <t>FAASt [Distribution Pole and Conductor Repair-Bayamon Group 3] (Distribution)</t>
  </si>
  <si>
    <t>FAASt [Distribution Pole and Conductor Repair-Bayamon Group 2] (Distribution)</t>
  </si>
  <si>
    <t>FAASt [Distribution Pole and Conductor Repair-Bayamon Group 1] (Distribution)</t>
  </si>
  <si>
    <t>FAASt [Distribution Pole and Conductor Repair – San Juan 17-18-19-20-21] (Distribution)</t>
  </si>
  <si>
    <t>FAASt [Distribution Pole and Conductor Repair – Mayaguez Group 23] (Distribution)</t>
  </si>
  <si>
    <t>FAASt [Distribution Pole and Conductor Repair – Caguas Group 8 (Distribution)</t>
  </si>
  <si>
    <t>FAASt [Distribution Pole and Conductor Repair – Caguas Group 4 (Distribution)</t>
  </si>
  <si>
    <t>FAASt [Distribution Pole and Conductor Repair -Mayaguez Group 21] (Distribution)</t>
  </si>
  <si>
    <t>FAASt [Distribution Pole and Conductor Repair -Mayaguez Group 20] (Distribution)</t>
  </si>
  <si>
    <t>FAASt [Distribution Pole and Conductor Repair - San Juan Group 9] (Distribution)</t>
  </si>
  <si>
    <t>FAASt [Distribution Pole and Conductor Repair - San Juan Group 7] (Distribution)</t>
  </si>
  <si>
    <t>FAASt [Distribution Pole and Conductor Repair - San Juan Group 6] (Distribution)</t>
  </si>
  <si>
    <t>FAASt [Distribution Pole and Conductor Repair - San Juan Group 5] (Distribution)</t>
  </si>
  <si>
    <t>FAASt [Distribution Pole and Conductor Repair - San Juan Group 4] (Distribution)</t>
  </si>
  <si>
    <t>FAASt [Distribution Pole and Conductor Repair - San Juan Group 3] (Distribution)</t>
  </si>
  <si>
    <t>FAASt [Distribution Pole and Conductor Repair - San Juan Group 2] (Distribution)</t>
  </si>
  <si>
    <t>FAASt [Distribution Pole and Conductor Repair - San Juan Group 12] (Distribution)</t>
  </si>
  <si>
    <t>FAASt [Distribution Pole and Conductor Repair - San Juan Group 11] (Distribution)</t>
  </si>
  <si>
    <t>FAASt [Distribution Pole and Conductor Repair - San Juan Group 10] (Distribution)</t>
  </si>
  <si>
    <t>FAASt [Distribution Pole and Conductor Repair - San Juan Group 1] (Distribution)</t>
  </si>
  <si>
    <t>FAASt [Distribution Pole and Conductor Repair - Ponce Group 4] (Distribution)</t>
  </si>
  <si>
    <t>FAASt [Distribution Pole and Conductor Repair - Ponce Group 3] (Distribution)</t>
  </si>
  <si>
    <t>FAASt [Distribution Pole and Conductor Repair - Ponce Group 24] (Distribution)</t>
  </si>
  <si>
    <t>FAASt [Distribution Pole and Conductor Repair - Mayaguez Group 3] (Distribution)</t>
  </si>
  <si>
    <t>FAASt [Distribution Pole and Conductor Repair - Mayagüez Group 2] (Distribution)</t>
  </si>
  <si>
    <t>FAASt [Distribution Pole and Conductor Repair - Mayaguez Group 1] (Distribution)</t>
  </si>
  <si>
    <t>FAASt [Distribution Pole and Conductor Repair - Carolina Group 2 - Phase 2] (Distribution)</t>
  </si>
  <si>
    <t>FAASt [Distribution Pole and Conductor Repair - Caguas Group 9] (Distribution)</t>
  </si>
  <si>
    <t>FAASt [Distribution Pole and Conductor Repair - Caguas Group 7] (Distribution)</t>
  </si>
  <si>
    <t>FAASt [Distribution Pole and Conductor Repair - Caguas Group 6] (Distribution)</t>
  </si>
  <si>
    <t>FAASt [Distribution Pole and Conductor Repair - Caguas Group 5] (Distribution)</t>
  </si>
  <si>
    <t>FAASt [Distribution Pole and Conductor Repair - Caguas Group 3] (Distribution)</t>
  </si>
  <si>
    <t>FAASt [Distribution Pole and Conductor Repair - Caguas Group 3 - Phase 2] (Distribution)</t>
  </si>
  <si>
    <t>FAASt [Distribution Pole and Conductor Repair - Caguas Group 2] (Distribution)</t>
  </si>
  <si>
    <t>FAASt [Distribution Pole and Conductor Repair - Caguas Group 15] (Distribution)</t>
  </si>
  <si>
    <t>FAASt [Distribution Pole and Conductor Repair - Caguas Group 14] (Distribution)</t>
  </si>
  <si>
    <t>FAASt [Distribution Pole and Conductor Repair - Caguas Group 13] (Distribution)</t>
  </si>
  <si>
    <t>FAASt [Distribution Pole and Conductor Repair - Caguas Group 12] (Distribution)</t>
  </si>
  <si>
    <t>FAASt [Distribution Pole and Conductor Repair - Caguas Group 11] (Distribution)</t>
  </si>
  <si>
    <t>FAASt [Distribution Pole and Conductor Repair - Caguas Group 10] (Distribution)</t>
  </si>
  <si>
    <t>FAASt [Distribution Pole and Conductor Repair - Caguas Group 1] (Distribution)</t>
  </si>
  <si>
    <t>FAASt [Distribution Pole and Conductor Repair - Bayamón Group 7] (Distribution)</t>
  </si>
  <si>
    <t>FAASt [Distribution Pole and Conductor Repair - Bayamón Group 6] (Distribution)</t>
  </si>
  <si>
    <t>FAASt [Distribution Pole and Conductor Repair - Bayamon Group 16] (Distribution)</t>
  </si>
  <si>
    <t>FAASt [Distribution Pole and Conductor Repair - Bayamon Group 15] (Distribution)</t>
  </si>
  <si>
    <t>FAASt [Distribution Pole and Conductor Repair - Arecibo Group 9] (Distribution)</t>
  </si>
  <si>
    <t>FAASt [Distribution Pole and Conductor Repair - Arecibo Group 8] (Distribution)</t>
  </si>
  <si>
    <t>FAASt [Distribution Pole and Conductor Repair - Arecibo Group 3] (Distribution)</t>
  </si>
  <si>
    <t>FAASt [Distribution Pole and Conductor Repair - Arecibo Group 17] (Distribution)</t>
  </si>
  <si>
    <t>FAASt [Distribution Pole and Conductor Repair - Arecibo Group 1] (Distribution)</t>
  </si>
  <si>
    <t>FAASt [Distribution Feeder Rebuild 9501-02] (Distribution)</t>
  </si>
  <si>
    <t>FAASt [Design Fire Pump for Aguirre Power Complex] (Generation)</t>
  </si>
  <si>
    <t>FAASt [Dams Minor Repairs] (Dams/Hydro)</t>
  </si>
  <si>
    <t>FAASt [Cybersecurity Program Implementation] (Telecommunication)</t>
  </si>
  <si>
    <t>FAASt [Crematorio - 1512] (Substation)</t>
  </si>
  <si>
    <t>FAASt [Costa Sur Power Plant Permanent Repairs CS-001] (Generation)</t>
  </si>
  <si>
    <t>FAASt [Corozal Streetlighting] (Distribution)</t>
  </si>
  <si>
    <t>FAASt [Continuous Emission Monitoring Systems (CEMS)] (Generation)</t>
  </si>
  <si>
    <t>FAASt [Condado - 1133] (Substation)</t>
  </si>
  <si>
    <t>FAASt [Coamo Streetlighting] (Distribution)</t>
  </si>
  <si>
    <t>FAASt [Ciales Streetlighting] (Distribution)</t>
  </si>
  <si>
    <t>FAASt [Cayey Streetlighting] (Distribution)</t>
  </si>
  <si>
    <t>FAASt [Cataño Streetlighting] (Distribution)</t>
  </si>
  <si>
    <t>FAASt [Carolina Streetlighting] (Distribution)</t>
  </si>
  <si>
    <t>FAASt [Carolina Streetlighting - Part 3] (Distribution)</t>
  </si>
  <si>
    <t>FAASt [Carolina Streetlighting - Part 2] (Distribution)</t>
  </si>
  <si>
    <t>FAASt [Carolina ESC Building Repairs] (Buildings)</t>
  </si>
  <si>
    <t>FAASt [Caonillas Reservoir - Dredging] (Dams/Hydro)</t>
  </si>
  <si>
    <t>FAASt [Caonillas HydroElectric Power Plant No. 1] (Dams/Hydro)</t>
  </si>
  <si>
    <t>FAASt [Caonillas Dam] (Dams/Hydro)</t>
  </si>
  <si>
    <t>FAASt [Canovanas Streetlighting] (Distribution)</t>
  </si>
  <si>
    <t>FAASt [Camuy Streetlighting] (Distribution)</t>
  </si>
  <si>
    <t>FAASt [Cambalache Power Plant Permanent Repairs] (Generation)</t>
  </si>
  <si>
    <t>FAASt [Cambalache Power Plant – Flood Protection Barrier](Generation)</t>
  </si>
  <si>
    <t>FAASt [Caguas TC] (Substation)</t>
  </si>
  <si>
    <t>FAASt [Caguas Streetlighting] (Distribution)</t>
  </si>
  <si>
    <t>FAASt [Caguas Streetlighting - Part 3] (Distribution)</t>
  </si>
  <si>
    <t>FAASt [Caguas Streetlighting - Part 2] (Distribution)</t>
  </si>
  <si>
    <t>FAASt [Caguas Region Repairs] (Building)</t>
  </si>
  <si>
    <t>FAASt [Cabo Rojo Streetlighting] (Distribution)</t>
  </si>
  <si>
    <t>FAASt [Cabo Rojo Streetlighting - Part 3] (Distribution)</t>
  </si>
  <si>
    <t>FAASt [Cabo Rojo Streetlighting - Part 2] (Distribution)</t>
  </si>
  <si>
    <t>FAASt [Berwind TC - 1336] (Substation)</t>
  </si>
  <si>
    <t>FAASt [Bayview Sectionalizer 1802 Relocation] (Substation)</t>
  </si>
  <si>
    <t>FAASt [Bayamón Streetlighting] (Distribution)</t>
  </si>
  <si>
    <t>FAASt [Bayamon Streetlighting - Part 3] (Distribution)</t>
  </si>
  <si>
    <t>FAASt [Bayamón Streetlighting - Part 2] (Distribution)</t>
  </si>
  <si>
    <t>FAASt [Bayamon Region Repairs] (Building)</t>
  </si>
  <si>
    <t>FAASt [Bayamon Region 3 Line 10000 (38kV) – Bayamon Pueblo to Magnolia TO] (Vegetation)</t>
  </si>
  <si>
    <t>FAASt [Barceloneta Streetlighting] (Distribution)</t>
  </si>
  <si>
    <t>FAASt [Baldrich - 1422] (Substation)</t>
  </si>
  <si>
    <t>FAASt [Auxiliary Equipment] (Generation)</t>
  </si>
  <si>
    <t>FAASt [Automation Program Group 45] (Distribution)</t>
  </si>
  <si>
    <t>FAASt [Automation Program Group 44] (Distribution)</t>
  </si>
  <si>
    <t>FAASt [Automation Program Group 43] (Distribution)</t>
  </si>
  <si>
    <t>FAASt [Automation Program Group 42] (Distribution)</t>
  </si>
  <si>
    <t>FAASt [Automation Program Group 41] (Distribution)</t>
  </si>
  <si>
    <t>FAASt [Automation Program Group 40] (Distribution)</t>
  </si>
  <si>
    <t>FAASt [Automation Program Group 4] (Distribution)</t>
  </si>
  <si>
    <t>FAASt [Automation Program Group 39] (Distribution)</t>
  </si>
  <si>
    <t>FAASt [Automation Program Group 38] (Distribution)</t>
  </si>
  <si>
    <t>FAASt [Automation Program Group 3] (Distribution)</t>
  </si>
  <si>
    <t>FAASt [Automation Program Group 20] (Distribution)</t>
  </si>
  <si>
    <t>FAASt [Automation Program Group 2] (Distribution)</t>
  </si>
  <si>
    <t>FAASt [Automation Program Group 1D] (Distribution)</t>
  </si>
  <si>
    <t>FAASt [Automation Program Group 1C] (Distribution)</t>
  </si>
  <si>
    <t>FAASt [Automation Program Group 1B] (Distribution)</t>
  </si>
  <si>
    <t>FAASt [Automation Program Group 1A] (Distribution)</t>
  </si>
  <si>
    <t>FAASt [Automation Program Group 19] (Distribution)</t>
  </si>
  <si>
    <t>FAASt [Automation Program Group 18] (TL/Distribution)</t>
  </si>
  <si>
    <t>FAASt [Automation Program Group 15] (Distribution)</t>
  </si>
  <si>
    <t>FAASt [Automation Program Group 15: San Juan] (Distribution)</t>
  </si>
  <si>
    <t>FAASt [Automation Program Group 13] (Distribution)</t>
  </si>
  <si>
    <t>FAASt [Automation Program Group 12] (Distribution)</t>
  </si>
  <si>
    <t>FAASt [Automation Program Group 11] (Distribution)</t>
  </si>
  <si>
    <t>FAASt [Automation Program Group 10] (Distribution)</t>
  </si>
  <si>
    <t>FAASt [Arecibo Streetlighting] (Distribution)</t>
  </si>
  <si>
    <t>FAASt [Arecibo Streetlighting- Part 3] (Distribution)</t>
  </si>
  <si>
    <t>FAASt [Arecibo Streetlighting - Part 2] (Distribution)</t>
  </si>
  <si>
    <t>FAASt [Arecibo Region 2 Line 2400 (38kV) – Dos Bocas HP to Caonillas 2] (Vegetation)</t>
  </si>
  <si>
    <t>FAASt [Aibonito Streetlighting] (Distribution)</t>
  </si>
  <si>
    <t>FAASt [Aguirre TC - BKRS] (Substations)</t>
  </si>
  <si>
    <t>FAASt [Aguirre Power Plant 003 Combined Cycle] (Generation)</t>
  </si>
  <si>
    <t>FAASt [Aguirre Power Plant 001 Infrastructure Projects] (Generation)</t>
  </si>
  <si>
    <t>FAASt [Aguas Buenas Streetlighting] (Distribution)</t>
  </si>
  <si>
    <t>FAASt [Aguadilla Streetlighting] (Distribution)</t>
  </si>
  <si>
    <t>FAASt [Aguadilla Streetlighting - Part 2] (Distribution)</t>
  </si>
  <si>
    <t>FAASt [Aguada Streetlighting] (Distribution)</t>
  </si>
  <si>
    <t>FAASt [4 x 25 MW BESS Interconnections Manati] (Substation)</t>
  </si>
  <si>
    <t>FAASt [38kV Recloser TL 7800 Dorado TC to Vega Alta Sect.] (Transmission)</t>
  </si>
  <si>
    <t>FAASt [38kV Recloser TL 2100 Hatillo TC to Quebradillas Sect.] (Transmission)</t>
  </si>
  <si>
    <t>FAASt [38kV Recloser TL 1900 Dos Bocas HP to San Sebastian TC] (Transmission)</t>
  </si>
  <si>
    <t>FAASt [25 MW BESS Installation and Integration - San Juan] (Substation)</t>
  </si>
  <si>
    <t>FAASt [25 MW BESS Installation and Integration - Barceloneta] (Substation)</t>
  </si>
  <si>
    <t>FAASt [25 MW BESS Installation and Integration - Aguadilla] (Substation)</t>
  </si>
  <si>
    <t>FAASt [ TL100 Jobos TC to Guayama TO] (Transmission)</t>
  </si>
  <si>
    <t>FAASt [ Substation Minor Repairs - Group E-2] (Substation)</t>
  </si>
  <si>
    <t>FAASt [ Minor Repairs - Group D-1] (Substation)</t>
  </si>
  <si>
    <t>FAASt [ Line 6700 Martin Peña TC to Villamar Sect.] (Transmission)</t>
  </si>
  <si>
    <t>FAASt [ Automation Program Group 9] (Distribution)</t>
  </si>
  <si>
    <t>FAASt - Substation Minor Repairs Group A (Substation)</t>
  </si>
  <si>
    <t>FAASt - Ponce Region Repairs (Building)</t>
  </si>
  <si>
    <t>FAASt - Line 36800 (115kV) - Sabana Llana TC to Canovanas TC to Palmer-Fajardo TC (Transmission)</t>
  </si>
  <si>
    <t>FAASt - Line 36200 (115KV)- Monacillos TC to Juncos TC (Transmission)</t>
  </si>
  <si>
    <t>FAASt - IT/0T System Upgrade for:  Aguirre Power Plant, Aguirre Combined Cycle,  Cambalache, Mayaguez, Costa Sur, San Juan and Palo Seco (Telecommunication)</t>
  </si>
  <si>
    <t>FAASt - EPC - Vieques 2501 substation repairs &amp; New Vieques 2502 substation (Substation)</t>
  </si>
  <si>
    <t>FAASt - EPC - Culebra Substation 3801 and New Culebra Substation 3802 (Substation)</t>
  </si>
  <si>
    <t>FAASt - EPC - [Guanica TC] (Substation)</t>
  </si>
  <si>
    <t>FAASt - Costa Sur SP TC – Equipment Repair and Replacement (Substation)</t>
  </si>
  <si>
    <t>FAASt - 115kV Line 39000 - Aguas Buenas TC to Caguas TC (Transmission)</t>
  </si>
  <si>
    <t>FAASt - [Morovis 8801 (Fuse to Breaker)] (Substation)</t>
  </si>
  <si>
    <t>FAASt  Distribution Pole and Conductor Repair - Ponce Group 1 (Distribution)</t>
  </si>
  <si>
    <t>FAASt  [Transmission and Distribution Automation Program Installation of Intelligent Reclosers, Single Phase Reclosers and Fault Current Indicators Group 2] (Transmission and Distribution)</t>
  </si>
  <si>
    <t>FAASt  [Substations - Tapia GIS Rebuilt Equipment Repair &amp; Replacement] (Substations)</t>
  </si>
  <si>
    <t>FAASt  [Feeder Rebuild # 7011-03] (Distribution)</t>
  </si>
  <si>
    <t>FAASt  [Feeder Rebuild # 6012-02] (Distribution)</t>
  </si>
  <si>
    <t>FAASt  [Feeder Rebuild # 5602-02] (Distribution)</t>
  </si>
  <si>
    <t>FAASt  [Feeder Rebuild # 2906-02] (Distribution)</t>
  </si>
  <si>
    <t>FAASt  [Feeder Rebuild # 1718-02] (Distribution)</t>
  </si>
  <si>
    <t>FAASt  [Feeder Rebuild # 1716-03] (Distribution)</t>
  </si>
  <si>
    <t>FAASt  [Feeder Rebuild # 1303-05] (Distribution)</t>
  </si>
  <si>
    <t>FAASt  [Feeder Rebuild # 1204-05] (Distribution)</t>
  </si>
  <si>
    <t>FAASt  [Feeder Rebuild # 1204-04] (Distribution)</t>
  </si>
  <si>
    <t>FAASt  [Feeder Rebuild # 1204-02] (Distribution)</t>
  </si>
  <si>
    <t>FAASt  [Ceiba Baja TRF 7012] (Substation)</t>
  </si>
  <si>
    <t>FAASt  [Bayamon TC – MC-BKRS-Y1] (Substation)</t>
  </si>
  <si>
    <t>FAASt  - Line 51300  (230KV)  - Ponce TC to Costa Sur SP TC (Transmission)</t>
  </si>
  <si>
    <t xml:space="preserve">Emergency Restoration Contract LEOC </t>
  </si>
  <si>
    <t>Emergency Restoration Contract - Post LEOC</t>
  </si>
  <si>
    <t>Emergency Protective Measures Transmission Lines 1200, 1600, 2700, 2800, 5600 (100% Cost Share)</t>
  </si>
  <si>
    <t>Emergency Protective Measures Feeders 7505-05, 7503-05, 1801-03, 6703-01, 1717-03 (90% Cost Share)</t>
  </si>
  <si>
    <t>Emergency Protective Measures Feeders 3502-02, 3014-04, 3014-02, 6601-04, 2401-01 (90% Cost Share)</t>
  </si>
  <si>
    <t>Emergency Protective Measures Feeders 3502-02, 3014-04, 3014-02, 6601-04, 2401-01 (100% Cost Share)</t>
  </si>
  <si>
    <t>Emergency Protective Measures Feeders 3406-03 9103-01 9201-02 9802-04 8701-04 (Cost share 90%)</t>
  </si>
  <si>
    <t>Emergency Protective Measures Feeders 3406-03 9103-01 9201-02 9802-04 8701-04 (Cost share 100%)</t>
  </si>
  <si>
    <t>Emergency Protective Measures - Río Bayamón (Substation)</t>
  </si>
  <si>
    <t>Emergency Protective Measures - Rincon (Substation)</t>
  </si>
  <si>
    <t>Emergency Protective Measures - Regional Approach composed of seven (7) regions - Arecibo, Bayamón, Caguas, Centralized, Mayaguez, Ponce &amp; San Juan (100% Cost Share)</t>
  </si>
  <si>
    <t>Emergency Protective Measures - McKinley (Substation)</t>
  </si>
  <si>
    <t>Emergency Protective Measures - Isabela Pueblo (Substation)</t>
  </si>
  <si>
    <t>Emergency Protective Measures - Incidental Works- Tekniek</t>
  </si>
  <si>
    <t>Emergency Protective Measures - Incidental Works- IAPETUS</t>
  </si>
  <si>
    <t>Emergency Protective Measures - Incidental Works- CERES</t>
  </si>
  <si>
    <t>Emergency Protective Measures - Incidental Works- Bird</t>
  </si>
  <si>
    <t>Emergency Protective Measures - Hospital Distrito Aguadilla (Substation)</t>
  </si>
  <si>
    <t>Emergency Protective Measures - Coamo 4602 (Substation)</t>
  </si>
  <si>
    <t>Emergency Protective Measures - Canovanas TC Substation</t>
  </si>
  <si>
    <t>Emergency Protective Measures - Breñas (Substation)</t>
  </si>
  <si>
    <t>Emergency Protective Measures - Berwind TC (Substation)</t>
  </si>
  <si>
    <t>Emergency Protective Measures (Transmission) (Distribution) (Substation)</t>
  </si>
  <si>
    <t>Emergency Protective Measures (Transmission)</t>
  </si>
  <si>
    <t>Emergency Protective Measures (Substation)</t>
  </si>
  <si>
    <t>Emergency Protective Measures (Distribution)</t>
  </si>
  <si>
    <t>Emergency Operations Center - Expenses (Meals &amp; Travel) - Regional Approach (DR-4671 - FIONA)</t>
  </si>
  <si>
    <t>Emergency Inventory Supply - LNG (Generation)</t>
  </si>
  <si>
    <t>Emergency Contracts - Post LEOC Period - A&amp;E and Other Services - DR-4671-PR (90% Cost Share)</t>
  </si>
  <si>
    <t>Emergency Contracts - LEOC Period - A&amp;E and Other Services - DR-4671-PR (100% Cost Share)</t>
  </si>
  <si>
    <t>Emergency &amp; Other Services Contracts - Post LEOC - 90% Cost Share</t>
  </si>
  <si>
    <t>Emergency &amp; Other Services Contracts - LEOC</t>
  </si>
  <si>
    <t>Electrical Services - Contract LEOC</t>
  </si>
  <si>
    <t>EEPA014 - EMCCO Emergency Protective Measures</t>
  </si>
  <si>
    <t>3384EM-PR (3384EM)</t>
  </si>
  <si>
    <t>EEPA013 - Retirees (LC)</t>
  </si>
  <si>
    <t xml:space="preserve">EEPA012- PREPA Management Costs </t>
  </si>
  <si>
    <t>EEPA011 - Bonneville Contracting and Technology Group LLC (LC)</t>
  </si>
  <si>
    <t>EEPA010 - All Contractors (LC)</t>
  </si>
  <si>
    <t>EEPA009- C Principe (LC)</t>
  </si>
  <si>
    <t>EEPA008 EMERGENCY PROTECTIVE MEASURES</t>
  </si>
  <si>
    <t>EEPA005 EMERGENCY PROTECTIVE MEASURES-DISTRIBUTION</t>
  </si>
  <si>
    <t>EEPA004 - Emergency Protective Measures</t>
  </si>
  <si>
    <t>Earthquake Temporary Generators</t>
  </si>
  <si>
    <t>Earthquake Safety Inspection</t>
  </si>
  <si>
    <t>Earthquake Peaking Units</t>
  </si>
  <si>
    <t>Earthquake - South Emergency Repairs</t>
  </si>
  <si>
    <t>Earthquake - Hydro Gas Central Mayaguez</t>
  </si>
  <si>
    <t>DR4850 - PREPA_SPA Cat B - Yabucoa, Añasco Municipalities - Distribution (75% Cost Share)</t>
  </si>
  <si>
    <t>4850DR-PR (4850DR)</t>
  </si>
  <si>
    <t>DR4850 - PREPA_SPA Cat B - Villalba Municipality - T&amp;D (75% Cost Share)</t>
  </si>
  <si>
    <t>DR4850 - PREPA_SPA Cat B - Utuado Municipality - Distribution (75% Cost Share)</t>
  </si>
  <si>
    <t>DR4850 - PREPA_SPA Cat B - San Lorenzo Municipality - Distribution (75% Cost Share)</t>
  </si>
  <si>
    <t>DR4850 - PREPA_SPA Cat B - San German, Hormigueros, Las Marias Municipalities - T&amp;D (75% Cost Share)</t>
  </si>
  <si>
    <t>DR4850 - PREPA_SPA Cat B - Ponce Municipality Distribution- Group 1( 5001/5002/5003/5004/5005/5007/5008) (75% Cost Share)</t>
  </si>
  <si>
    <t>DR4850 - PREPA_SPA Cat B - Orocovis, Comerio Municipalities - Distribution (75% Cost Share)</t>
  </si>
  <si>
    <t>DR4850 - PREPA_SPA Cat B - Naguabo Municipality - T&amp;D (75% Cost Share)</t>
  </si>
  <si>
    <t>DR4850 - PREPA_SPA Cat B - Mayaguez - Distribution Group 1 (75% Cost Share)</t>
  </si>
  <si>
    <t>DR4850 - PREPA_SPA Cat B - Maricao Municipality - Distribution (75% Cost Share)</t>
  </si>
  <si>
    <t>DR4850 - PREPA_SPA Cat B - Luquillo Municipality Distribution Group 1 (2201-01/2201-02) (75% Cost Share)</t>
  </si>
  <si>
    <t>DR4850 - PREPA_SPA Cat B - Lares Municipality - Distribution (75% Cost Share)</t>
  </si>
  <si>
    <t>DR4850 - PREPA_SPA Cat B - Jayuya Municipality - T&amp;D (75% Cost Share)</t>
  </si>
  <si>
    <t>DR4850 - PREPA_SPA Cat B - Fajardo Municipality Distribution Group 1( 2001/2002/2003)(75% Cost Share)</t>
  </si>
  <si>
    <t>DR4850 - PREPA_SPA Cat B - Fajardo Municipality  Distribution Group 2 ( 2005/2006/2201) (75% Cost Share)</t>
  </si>
  <si>
    <t>DR4850 - PREPA_SPA Cat B - Corozal Municipality - Distribution (75% Cost Share)</t>
  </si>
  <si>
    <t>DR4850 - PREPA_SPA Cat B - Coamo, Arroyo, Maunabo, Santa Isabel Municipalities - Distribution (75% Cost Share)</t>
  </si>
  <si>
    <t>DR4850 - PREPA_SPA Cat B - Canovanas, Vieques, Loiza Municipalities - T&amp;D (75% Cost Share)</t>
  </si>
  <si>
    <t>DR4850 - PREPA_SPA Cat B - Cabo Rojo Municipality - Distribution (75% Cost Share)</t>
  </si>
  <si>
    <t>DR4850 - PREPA_SPA Cat B - Aibonito, Barranquitas Municipalities - Distribution (75% Cost Share)</t>
  </si>
  <si>
    <t>DR4850 - PREPA_SPA Cat B - Aguas Buenas, Las Piedras Municipalities - T&amp;D (75% Cost Share)</t>
  </si>
  <si>
    <t>DR4850 - PREPA_SPA Cat B - Adjuntas, Camuy, Manati, Vega Alta Municipalities - Distribution (75% Cost Share)</t>
  </si>
  <si>
    <t>DR4850 - PREPA_SPA Cat B -  Ponce Municipality- Distribution- Group 2 (5011/5012/5013/5018/5021/5805)  (75% Cost Share)</t>
  </si>
  <si>
    <t>DR4850 - PREPA _SPA Cat B - San Sebastian Municipality-Distribution(75% Cost Share)</t>
  </si>
  <si>
    <t>DR4850 - PREPA _SPA Cat B - Rio Grande Municipality -Distribution Group 1 (2201-04,2301-02, 2302-01, 2302-03,2305-01, 2305-02)(75% Cost Share)</t>
  </si>
  <si>
    <t>DR4850 - PREPA _SPA Cat B - Mayaguez Municipality- Group 2 (75% Cost Share)</t>
  </si>
  <si>
    <t>DR4850 - PREPA _SPA Cat B - Luquillo Municipality-Distribution Group 2 (2201-03/2201-04) (75% Cost Share)</t>
  </si>
  <si>
    <t>DR4850 - PREPA _SPA Cat B - Luquillo Municipality Group 3 (2002-03/ 2305-02) - T&amp;D (75% Cost Share)</t>
  </si>
  <si>
    <t>DR4850 - PREPA _SPA Cat B - Ceiba Municipality- Distribution (75% Cost Share)</t>
  </si>
  <si>
    <t>DR4805 - PREPA _SPA Cat B - Yauco Municipality (75% Cost Share)</t>
  </si>
  <si>
    <t>DR4805 - PREPA _SPA Cat B - Utuado Municipality (75% Cost Share)</t>
  </si>
  <si>
    <t>DR4805 - PREPA _SPA Cat B - Toa Alta Municipality (75% Cost Share)</t>
  </si>
  <si>
    <t>DR4805 - PREPA _SPA Cat B - Sabana Grande Municipality (75% Cost Share)</t>
  </si>
  <si>
    <t>DR4805 - PREPA _SPA Cat B - Orocovis Municipality (75% Cost Share)</t>
  </si>
  <si>
    <t>DR4805 - PREPA _SPA Cat B - Naranjito Municipality (75% Cost Share)</t>
  </si>
  <si>
    <t>DR4805 - PREPA _SPA Cat B - Maricao Municipality (75% Cost Share)</t>
  </si>
  <si>
    <t>DR4805 - PREPA _SPA Cat B - Luquillo Municipality (75% Cost Share)</t>
  </si>
  <si>
    <t>DR4805 - PREPA _SPA Cat B - Las Marias Municipality (75% Cost Share)</t>
  </si>
  <si>
    <t>DR4805 - PREPA _SPA Cat B - Lajas Municipality (75% Cost Share)</t>
  </si>
  <si>
    <t>DR4805 - PREPA _SPA Cat B - Guanica Municipality (75% Cost Share)</t>
  </si>
  <si>
    <t>DR4805 - PREPA _SPA Cat B - Adjuntas Municipality (75% Cost Share)</t>
  </si>
  <si>
    <t>DR4805 - PREPA _ SPA Cat B - San Sebastian Municipality (75% Cost Share)</t>
  </si>
  <si>
    <t xml:space="preserve">Customer Service </t>
  </si>
  <si>
    <t>Costa Sur Tanks</t>
  </si>
  <si>
    <t>Costa Sur Services</t>
  </si>
  <si>
    <t>Costa Sur Service Tank #S2 - Distillate #6 (Bunker C) (s-5)</t>
  </si>
  <si>
    <t>Costa Sur Power Plant Discharge Channels</t>
  </si>
  <si>
    <t>Costa Sur Power Plant Buildings</t>
  </si>
  <si>
    <t>Costa Sur Emergency Protective Measures</t>
  </si>
  <si>
    <t>Contract Call Center Emergency Center</t>
  </si>
  <si>
    <t>Closeout-MEPA146 - WANTO Electric Co.  (LC)</t>
  </si>
  <si>
    <t>CLOSEOUT-MEPA125-EMCCO (LC)</t>
  </si>
  <si>
    <t>CLOSEOUT-MEPA113V1 - Peaking Generator Units (PW00416)</t>
  </si>
  <si>
    <t>Closeout PEOP01B - EMERGENCY PROTECTIVE MEASURES</t>
  </si>
  <si>
    <t>Closeout MEPA142 - Mega Generators Purchases</t>
  </si>
  <si>
    <t>Closeout MEPA121 -LC- Roman Electric</t>
  </si>
  <si>
    <t>CLOSEOUT MEPA079 -LC- MEC Engineering, PSC (90CS)</t>
  </si>
  <si>
    <t>CLOSEOUT MEPA077 - Vehicle and Equipment Purchase</t>
  </si>
  <si>
    <t>Closeout MEPA029 - MOU - PW306 (IOU) TAMPA</t>
  </si>
  <si>
    <t>CLOSEOUT FAASt Mobile Gens Units Purchases (Generation)</t>
  </si>
  <si>
    <t>Closeout -MEPA039-OTHER-XGL Freight Charges</t>
  </si>
  <si>
    <t>Closeout - MEPA186 -LC- MEC Engineering, PSC (100CS)</t>
  </si>
  <si>
    <t>CLOSEOUT - MEPA183  - ST. JAMES SECURITY</t>
  </si>
  <si>
    <t>CLOSEOUT - MEPA177- Galo Services LLC (LC)</t>
  </si>
  <si>
    <t>Closeout - MEPA176-EST Electrical (LC)</t>
  </si>
  <si>
    <t>Closeout - MEPA175-FM TECHNOLOGY GROUP (LC)</t>
  </si>
  <si>
    <t>Closeout - MEPA172 - LC-Retirees</t>
  </si>
  <si>
    <t>CLOSEOUT - MEPA172 - LC - Retirees (90% Cost Share)</t>
  </si>
  <si>
    <t>CLOSEOUT - MEPA171 - Maral Engineer Corp (LC)</t>
  </si>
  <si>
    <t>CLOSEOUT - MEPA168- Perfect Integrated Solutions (LC)</t>
  </si>
  <si>
    <t>Closeout - MEPA167-C PRINCIPE ELECTRICAL (LC)</t>
  </si>
  <si>
    <t>CLOSEOUT - MEPA165 -  Manny Crane (LC)</t>
  </si>
  <si>
    <t>Closeout - MEPA164 -LC- Applied Engineering</t>
  </si>
  <si>
    <t>CLOSEOUT - MEPA163 - CRG Engineering Corp (LC)</t>
  </si>
  <si>
    <t>CLOSEOUT - MEPA162 - Galo Concrete LLC (LC)</t>
  </si>
  <si>
    <t>CLOSEOUT - MEPA160 - San Diego Gas &amp; Electric (IMT)</t>
  </si>
  <si>
    <t>Closeout - MEPA159 - IMT - PW1110 Southern California Edison</t>
  </si>
  <si>
    <t>CLOSEOUT - MEPA158 - Pacific Gas &amp; Electric (IMT)</t>
  </si>
  <si>
    <t>Closeout - MEPA156 Edison Electric Institute Incident</t>
  </si>
  <si>
    <t>CLOSEOUT - MEPA155 - SRP (IMT)</t>
  </si>
  <si>
    <t>CLOSEOUT - MEPA154 - CPS Energy Incident Management team</t>
  </si>
  <si>
    <t>CLOSEOUT - MEPA148 - Central Waste Services, Inc. (LC) for PW508</t>
  </si>
  <si>
    <t>CLOSEOUT - MEPA133 - LJR (LC)</t>
  </si>
  <si>
    <t>Closeout - MEPA131 - ECC (LC)</t>
  </si>
  <si>
    <t>CLOSEOUT - MEPA130-CGR (LC)</t>
  </si>
  <si>
    <t>CLOSEOUT - MEPA129 - Caguas Real Utility Co. (LC)</t>
  </si>
  <si>
    <t>CLOSEOUT - MEPA127- Bonneville (LC)</t>
  </si>
  <si>
    <t>CLOSEOUT - MEPA126- Marcelo Electrical (LC)</t>
  </si>
  <si>
    <t>CLOSEOUT - MEPA124-Beta Electric (LC)</t>
  </si>
  <si>
    <t>CLOSEOUT - MEPA123 - NAPS (LC)</t>
  </si>
  <si>
    <t>Closeout - MEPA122_BEST_WORK_CONSTRUCTION (LC)</t>
  </si>
  <si>
    <t>Closeout - MEPA120- Rolei Electrical (LC)</t>
  </si>
  <si>
    <t>Closeout - MEPA119- Reyes Electric (LC)</t>
  </si>
  <si>
    <t>CLOSEOUT - MEPA118-Design Build (LC)</t>
  </si>
  <si>
    <t>CLOSEOUT - MEPA117 - Coca Cola (LC)</t>
  </si>
  <si>
    <t>Closeout - MEPA116- LORD Electric (LC)</t>
  </si>
  <si>
    <t xml:space="preserve">Closeout - MEPA112-LC- Kaisen </t>
  </si>
  <si>
    <t>CLOSEOUT - MEPA111-Berrios Electric (LC)</t>
  </si>
  <si>
    <t>Closeout - MEPA110-WATER FACILITIES-GUAJATACA DAM PO AND CONTRACT(PW00514)</t>
  </si>
  <si>
    <t>CLOSEOUT - MEPA109-Power Crane (LC)</t>
  </si>
  <si>
    <t>CLOSEOUT - MEPA102 - Green Planet Recycling Services (LC)</t>
  </si>
  <si>
    <t>Closeout - MEPA063-J Candelaria (LC)</t>
  </si>
  <si>
    <t>CLOSEOUT - MEPA058 -  All Contractors (LC)</t>
  </si>
  <si>
    <t>CLOSEOUT - MEPA037 - Cidra Excavation Emergency Protective Measures (30)</t>
  </si>
  <si>
    <t>Closeout - MEPA034 - MOU - PW329 (Muni)  RICHMOND</t>
  </si>
  <si>
    <t>CLOSEOUT - MEPA032 - MOU - PW318 (Muni) SMUD</t>
  </si>
  <si>
    <t>CLOSEOUT - MEPA031 - MOU - PW305 (IOU) WEC</t>
  </si>
  <si>
    <t>CLOSEOUT - MEPA028 - MOU - PW295 (IOU) SOUTHERN</t>
  </si>
  <si>
    <t>CLOSEOUT - MEPA027 - MOU - PW292 (IOU) PPL</t>
  </si>
  <si>
    <t>CLOSEOUT - MEPA026 - MOU - PW303 (IOU) ONCOR</t>
  </si>
  <si>
    <t>CLOSEOUT - MEPA025 - MOU - PW323 (IOU) OGE</t>
  </si>
  <si>
    <t>CLOSEOUT - MEPA023 - MOU - PW302 (IOU) FPL</t>
  </si>
  <si>
    <t>CLOSEOUT - MEPA022 - MOU - PW316 (IOU) EXELON</t>
  </si>
  <si>
    <t>CLOSEOUT - MEPA018 - MOU - PW296 (IOU) CENTERPOINT</t>
  </si>
  <si>
    <t>CLOSEOUT - MEPA017 - MOU - PW297 (IOU) APS</t>
  </si>
  <si>
    <t>CLOSEOUT - MEPA016 - MOU - PW291 (IOU) AMEREN</t>
  </si>
  <si>
    <t>CLOSEOUT - MEPA015 - MOU - PW293 (IOU) ALLETE</t>
  </si>
  <si>
    <t>Closeout - MEPA014 - MOU - PW290 (IOU) AEP</t>
  </si>
  <si>
    <t>Closeout - MEPA 174  - SM-Electrical Contractor (LC)</t>
  </si>
  <si>
    <t>CLOSEOUT - JVPR Mobility (LC)</t>
  </si>
  <si>
    <t>CLOSEOUT - FAASt [Palo Seco Demin Water Tank 4] (Generation)</t>
  </si>
  <si>
    <t>CLOSEOUT - FAASt [Mayaguez Hydro-Gas Power Plant Permanent Repairs] (Generation)</t>
  </si>
  <si>
    <t xml:space="preserve">CLOSEOUT - Earthquake Force Account T&amp;D </t>
  </si>
  <si>
    <t>Closeout - Costa Sur Work Completed</t>
  </si>
  <si>
    <t>Closeout - Central San Juan Emergency Repairs (90% cost share) (Generation)</t>
  </si>
  <si>
    <t>Closeout - 314E1 - EPM- Environics</t>
  </si>
  <si>
    <t xml:space="preserve">Centralize Region-Materials - Post LEOC - (May-June) </t>
  </si>
  <si>
    <t xml:space="preserve">Caguas Region-Materials - Post LEOC - (May-June) </t>
  </si>
  <si>
    <t>Caguas Area J Dist. 2901-01, 2901-02, 2901-03, 2901-04, 2906-02 (Distribution)</t>
  </si>
  <si>
    <t>Caguas Area I Dist. 2604-01, 2604-03, 2801-02, 2801-03 (Distribution)</t>
  </si>
  <si>
    <t>Caguas Area I Dist. 2602-01, 2602-02, 2602-03, 2603-08, 2603-09 (Distribution)</t>
  </si>
  <si>
    <t>Caguas Area I Dist. 2601-01, 2601-02, 2601-03, 2601-04 (Distribution)</t>
  </si>
  <si>
    <t>Caguas Area I - Yabucoa TC (Candelero) 2604(Substation)</t>
  </si>
  <si>
    <t>Caguas Area H Dist. 2605-01, 2605-02, 2702-01, 2701-03 (Distribution)</t>
  </si>
  <si>
    <t>Caguas Area G Dist. 3301-01, 3301-02, 3302-02, 3302-03, 3302-04 (Distribution)</t>
  </si>
  <si>
    <t>Caguas Area G Dist. 3205-07, 3205-08, 3205-09 (Distribution)</t>
  </si>
  <si>
    <t>Caguas Area G Dist. 3101-02, 3101-04, 3102-01, 3201-02, 3201-04 (Distribution)</t>
  </si>
  <si>
    <t>Caguas Area F- Veredas PDS 3103(Substation)</t>
  </si>
  <si>
    <t>Caguas Area F Dist. 3015-05, 3015-06, 3103-01, 3103-02, 3103-04, 3103-05 (Distribution)</t>
  </si>
  <si>
    <t>Caguas Area F Dist. 3013-01, 3013-02 (Distribution)</t>
  </si>
  <si>
    <t>Caguas Area F Dist. 3005-02, 3007-03, 3007-04 (Distribution)</t>
  </si>
  <si>
    <t>Caguas Area E-Caguas TC 3006 (Substation)</t>
  </si>
  <si>
    <t>Caguas Area E Dist. 3014-01, 3014-02, 3014-04 (Distribution)</t>
  </si>
  <si>
    <t>Caguas Area E Dist. 3006-02, 3006-05 (Distribution)</t>
  </si>
  <si>
    <t>Caguas Area E Dist. 3004-01, 3004-03, 3008-03, 3008-04, 3009-04 (Distribution)</t>
  </si>
  <si>
    <t>Caguas Area D- Aguas Buenas(Substation)</t>
  </si>
  <si>
    <t>Caguas Area D- Aguas Buenas 3701(Substation)</t>
  </si>
  <si>
    <t>Caguas Area D Dist. 3701-02, 3701-03, 3701-04 (Distribution)</t>
  </si>
  <si>
    <t>Caguas Area D Dist. 3010-01, 3010-04, 3016-03, 3604-06, 3604-07 (Distribution)</t>
  </si>
  <si>
    <t>Caguas Area C Dist. 3406-01, 3406-02, 3406-03 (Distribution)</t>
  </si>
  <si>
    <t>Caguas Area C Dist. 3405-01, 3405-02, 3405-03 (Distribution)</t>
  </si>
  <si>
    <t>Caguas Area C Dist. 3401-01, 3401-02, 3401-03, 3403-01, 3402-05 (Distribution)</t>
  </si>
  <si>
    <t>Caguas Area B Dist. 9703-01, 9703-02, 9703-03 (Distribution)</t>
  </si>
  <si>
    <t>Caguas Area B Dist. 3601-01, 3601-02, 3601-04, 3602-01, 3602-02, 3602-03 (Distribution)</t>
  </si>
  <si>
    <t>Caguas Area B Dist. 3502-01, 3502-02 (Distribution)</t>
  </si>
  <si>
    <t>Caguas Area B Dist. 3501-01, 3501-02, 3501-03 (Distribution)</t>
  </si>
  <si>
    <t>Caguas Area A Dist. 9902-01, 9902-02, 9902-03 (Distribution)</t>
  </si>
  <si>
    <t>Caguas Area A Dist. 9605-01, 9605-02, 9901-01, 9901-02 (Distribution)</t>
  </si>
  <si>
    <t>Caguas Area A Dist. 9602-03, 9602-04 (Distribution)</t>
  </si>
  <si>
    <t>Caguas Area A Dist. 9601-01, 9601-02 (Distribution)</t>
  </si>
  <si>
    <t xml:space="preserve">Bayamon Region-Materials - Post LEOC - (May-June) </t>
  </si>
  <si>
    <t>Bayamon Materials POST LEOC (July-Sept)</t>
  </si>
  <si>
    <t>Bayamon Area I Dist. 1713-03 - 1713-05 - 1718-03 - 9203-02 - 9203-03 - 9203-04 - 9207-08 - 9401-01 - 9401-02 (Distribution)</t>
  </si>
  <si>
    <t>Bayamon Area H-  Vega Alta Pueblo 9101 &amp; Vega Alta 13Kv 9105(Substation)</t>
  </si>
  <si>
    <t>Bayamon Area H Dist. 9202-04 - 9206-10 - 9101-01 - 9101-03 - 9101-04 (Distribution)</t>
  </si>
  <si>
    <t>Bayamon Area H Dist. 9103-01 - 9103-04 (Distribution)</t>
  </si>
  <si>
    <t>Bayamon Area G Dist. 9801-01 - 9801-03 - 9802-04 - 9503-06 (Distribution)</t>
  </si>
  <si>
    <t>Bayamon Area G Dist. 9502-01 - 9502-02 - 9502-03 (Distribution)</t>
  </si>
  <si>
    <t>Bayamon Area G Dist. 9501-01 - 9501-02 - 9501-03 (Distribution)</t>
  </si>
  <si>
    <t>Bayamon Area G 9801(Substation)</t>
  </si>
  <si>
    <t>Bayamon Area G - Monterrey - 9502(Substation)</t>
  </si>
  <si>
    <t>Bayamon Area F Dist. 9403-01 - 9403-03 - 9405-05 (Distribution)</t>
  </si>
  <si>
    <t>Bayamon Area F Dist. 1719-15 - 1719-19 - 1734-01 - 1734-02 (Distribution)</t>
  </si>
  <si>
    <t>Bayamon Area F Dist. 1710-01 - 1710-03 - 1710-05 (Distribution)</t>
  </si>
  <si>
    <t>Bayamon Area E-H  Dist. 1706-03 - 1707-01 - 1707-03 - 9105-06 (Distribution)</t>
  </si>
  <si>
    <t>Bayamon Area E Dist.1703-01 - 1703-04 - 1704-01 - 1704-03 - 1704-04 - 1704-05 (Distribution)</t>
  </si>
  <si>
    <t>Bayamon Area E Dist. 1705-02 - 1705-03 - 1705-05 - 1717-01 - 1717-03 - 1717-04 (Distribution)</t>
  </si>
  <si>
    <t>Bayamon Area D Dist. 1708-02 - 1708-03 - 1708-04 - 1708-05 - 1711-01 - 1711-02 - 1711-04 - 1711-05 - 1714-02 - 1716-03 (Distribution)</t>
  </si>
  <si>
    <t>Bayamon Area C Dist. 1801-01 - 1801-03 - 1801-05 - 1803-05 - 1806-02 (Distribution)</t>
  </si>
  <si>
    <t>Bayamon Area B Dist. 1709-02 - 1709-03 - 1720-07 - 1903-05 - 1924-01 (Distribution)</t>
  </si>
  <si>
    <t>Bayamon Area A Dist. 1343-01 - 1343-05 - 1901-01 - 1901-04 - 1901-05 - 1907-04 - 1908-03 - 1908-05 - 1909-07 - 1909-08 - 1909-09 (Distribution)</t>
  </si>
  <si>
    <t xml:space="preserve">Arecibo Region-Materials - Post LEOC - (May-June) </t>
  </si>
  <si>
    <t>Arecibo Materials POST LEOC (July-Sept)</t>
  </si>
  <si>
    <t>Arecibo Area H Dist. 9003-05 - 9003-06 - 9004-08 - 9004-10 (Distribution)</t>
  </si>
  <si>
    <t>Arecibo Area H Dist. 9001-01 - 9001-02 - 9002-01 - 9002-03 - 9201-02 - 1718-02 (Distribution)</t>
  </si>
  <si>
    <t>Arecibo Area G- Jayuya 8301 &amp; Jayuya 8302(Substation)</t>
  </si>
  <si>
    <t>Arecibo Area G Dist. 8203-01 - 8203-02 - 8602-01 - 8602-03 (Distribution)</t>
  </si>
  <si>
    <t>Arecibo Area G Dist. 8202-01 - 8202-02 - 8202-03 (Distribution)</t>
  </si>
  <si>
    <t>Arecibo Area G Dist. 8103-01 - 8103-02 - 8104-01 - 8104-02 - 8104-05 (Distribution)</t>
  </si>
  <si>
    <t>Arecibo Area G Dist. 8101-01 - 8101-02 - 8101-03 - 8101-04 - 8101-05 (Distribution)</t>
  </si>
  <si>
    <t>Arecibo Area G Dist. 8005-01 - 8301-01 - 8301-03 - 8302-04 - 8302-05 ( Distribution)</t>
  </si>
  <si>
    <t>Arecibo Area F Dist. 8701-01 - 8701-03 - 8701-04 (Distribution)</t>
  </si>
  <si>
    <t>Arecibo Area F Dist. 8405-01 - 8405-02 - 8405-03 - 8405-04 - 8801-01 - 8801-02 - 8801-04 (Distribution)</t>
  </si>
  <si>
    <t>Arecibo Area F Dist. 8401-02 - 8404-02 - 8404-03 - 8404-04 (Distribution)</t>
  </si>
  <si>
    <t>Arecibo Area D Dist. 8015-08 - 8011-01 - 8011-02 - 8501-02 - 8014-08 (Distribution)</t>
  </si>
  <si>
    <t>Arecibo Area D Dist. 8004-01 - 8004-02 - 8004-03 - 8004-04 (Distribution)</t>
  </si>
  <si>
    <t>Arecibo Area C-D Dist.  7702-02 - 7702-03 - 8002-03 - 8015-09 (Distribution)</t>
  </si>
  <si>
    <t>Arecibo Area C-8010-01 - 8010-02 - 8010-03 (Distribution)</t>
  </si>
  <si>
    <t>Arecibo Area C Dist. 8007-03 - 8013-01 - 8013-02 (Distribution)</t>
  </si>
  <si>
    <t>Arecibo Area B- Quebradillas 7402(Substation)</t>
  </si>
  <si>
    <t>Arecibo Area B - 7701-01, 7701-02, 7701-03, 7701-04 (Distribution)</t>
  </si>
  <si>
    <t>Arecibo Area B - 7601-01, 7601-03, 7601-04, 7601-04, 7602-05 (Distribution)</t>
  </si>
  <si>
    <t>Arecibo Area B - 7404-06, 7402-01, 7402-02, 7402-05 (Distribution)</t>
  </si>
  <si>
    <t>App. Cert. LUMA - Emergency Protective Measure - Distribution Line 9101-01 (90% cost share)</t>
  </si>
  <si>
    <t>App. Cert. - LUMA - Emergency Protective Measure - Distribution Line 9101-01 (100% cost share)</t>
  </si>
  <si>
    <t>App. Cert. - Force account San Juan Power Plant (Generation)</t>
  </si>
  <si>
    <t>App. Cert. - Force account Palo Seco and Costa Sur Power Plant (Generation)</t>
  </si>
  <si>
    <t xml:space="preserve">App. Cert. - Force account HydroGas and Irrigation (90%) (Generation/Riego) </t>
  </si>
  <si>
    <t>App. Cert. - Force account HydroGas and Irrigation (100%) (Generation/Riego)</t>
  </si>
  <si>
    <t>APP CERT- PREPA- Emergency Work Central Aguirre (FAL &amp; Materials)</t>
  </si>
  <si>
    <t>APP CERT- PREPA- Emergency Work Central Aguirre (Cost Share 100%)</t>
  </si>
  <si>
    <t>APP CERT- PREPA Hydro-Gas Divisions Contracts &amp; Materials 90%</t>
  </si>
  <si>
    <t>APP CERT- PREPA Hydro-Gas Divisions Contracts &amp; Materials 100%</t>
  </si>
  <si>
    <t>APP CERT- PREPA Emergency Work Central Aguirre (Cost Share 90%)</t>
  </si>
  <si>
    <t>APP CERT - Force Account Emergency Operations Center (EOC) (Generation)</t>
  </si>
  <si>
    <t>Aguirre Power Plant (90%)</t>
  </si>
  <si>
    <t>Aguirre Ciclo Combinado (Generation)</t>
  </si>
  <si>
    <t>AEE001B EMERGENCY PROTECTIVE MEASURE</t>
  </si>
  <si>
    <t xml:space="preserve">Actual Management Costs </t>
  </si>
  <si>
    <t>4671DR-PR-FIONA</t>
  </si>
  <si>
    <t>4671DR-PR PR Electric Power Authority (000-UA2QU-00)- Lodging Regional Approach Period 1 POST LEOC - composed of six (6) regions - Arecibo, Bayamón, Caguas, Mayaguez, Ponce &amp; San Juan (90% Cost Share)</t>
  </si>
  <si>
    <t>4671DR-PR PR Electric Power Authority (000-UA2QU-00)- Lodging Regional Approach Period 1 LEOC - composed of six (6) regions - Arecibo, Bayamón, Caguas, Mayaguez, Ponce &amp; San Juan (100% Cost Share)</t>
  </si>
  <si>
    <t>251E-AEE002-TRANSMISSION-COBRA CONTRACT</t>
  </si>
  <si>
    <t>[W] DR4850 - PREPA_Cat F - Yabucoa, Añasco Municipalities - Distribution (75% Cost Share)</t>
  </si>
  <si>
    <t>[W] DR4850 - PREPA_Cat F - Villalba Municipality - T&amp;D (75% Cost Share)</t>
  </si>
  <si>
    <t>[W] DR4850 - PREPA_Cat F - Utuado Municipality - Distribution (75% Cost Share)</t>
  </si>
  <si>
    <t>[W] DR4850 - PREPA_Cat F - San Lorenzo Municipality - Distribution (75% Cost Share)</t>
  </si>
  <si>
    <t>[W] DR4850 - PREPA_Cat F - San German, Hormigueros, Las Marias Municipalities - T&amp;D (75% Cost Share)</t>
  </si>
  <si>
    <t>[W] DR4850 - PREPA_Cat F - Ponce Municipality - Distribution - Group 3 (75% Cost Share)</t>
  </si>
  <si>
    <t>[W] DR4850 - PREPA_Cat F - Ponce Municipality - Distribution - Group 2 (5011/5012/5013/5018/5021/5805) (75% Cost Share)</t>
  </si>
  <si>
    <t>[W] DR4850 - PREPA_Cat F - Orocovis, Comerio Municipalities - Distribution (75% Cost Share)</t>
  </si>
  <si>
    <t>[W] DR4850 - PREPA_Cat F - Naguabo Municipality - T&amp;D (75% Cost Share)</t>
  </si>
  <si>
    <t>[W] DR4850 - PREPA_Cat F - Mayaguez, San Sebastian Municipalities - Distribution (75% Cost Share)</t>
  </si>
  <si>
    <t>[W] DR4850 - PREPA_Cat F - Maricao Municipality - Distribution (75% Cost Share)</t>
  </si>
  <si>
    <t>[W] DR4850 - PREPA_Cat F - Luquillo Municipality T&amp;D (75% Cost Share)</t>
  </si>
  <si>
    <t>[W] DR4850 - PREPA_Cat F - Lares Municipality - Distribution (75% Cost Share)</t>
  </si>
  <si>
    <t>[W] DR4850 - PREPA_Cat F - Jayuya Municipality - T&amp;D (75% Cost Share)</t>
  </si>
  <si>
    <t>[W] DR4850 - PREPA_Cat F - Fajardo Municipality - T&amp;D (75% Cost Share)</t>
  </si>
  <si>
    <t>[W] DR4850 - PREPA_Cat F - Corozal Municipality - Distribution (75% Cost Share)</t>
  </si>
  <si>
    <t>[W] DR4850 - PREPA_Cat F - Coamo, Arroyo, Maunabo, Santa Isabel Municipalities - Distribution (75% Cost Share)</t>
  </si>
  <si>
    <t>[W] DR4850 - PREPA_Cat F - Canovanas, Vieques, Loiza Municipalities - T&amp;D (75% Cost Share)</t>
  </si>
  <si>
    <t>[W] DR4850 - PREPA_Cat F - Cabo Rojo Municipality - Distribution (75% Cost Share)</t>
  </si>
  <si>
    <t>[W] DR4850 - PREPA_Cat F - Aibonito, Barranquitas Municipalities - Distribution (75% Cost Share)</t>
  </si>
  <si>
    <t>[W] DR4850 - PREPA_Cat F - Aguas Buenas, Las Piedras Municipalities - T&amp;D (75% Cost Share)</t>
  </si>
  <si>
    <t>[W] DR4850 - PREPA_Cat F - Adjuntas, Camuy, Manati, Vega Alta Municipalities - Distribution (75% Cost Share)</t>
  </si>
  <si>
    <t>[W] DR4850 - PREPA_ Cat F - Ponce Municipality Distribution - Group 1 (5001/5002/5003/5004/5005/5007/5008) (75% Cost Share)</t>
  </si>
  <si>
    <t>[W] DR4850 - PREPA _SPA Cat B - Jayuya Municipality - Transmission (75% Cost Share)</t>
  </si>
  <si>
    <t>[W] DR4850 - PREPA _Cat F - Rio Grande Municipality - T&amp;D (75% Cost Share)</t>
  </si>
  <si>
    <t>[W] DR4850 - PREPA _Cat F - Ceiba Municipality - T&amp;D (75% Cost Share)</t>
  </si>
  <si>
    <t>**Project CLOSED** PREPA Emegency Protective Measures COVID-19</t>
  </si>
  <si>
    <t>(PW# 99) AEPON-09 Public Utilities</t>
  </si>
  <si>
    <t>3326EM-PR (3326EM)</t>
  </si>
  <si>
    <t>(PW# 98) AETBA-05 Protective Measures</t>
  </si>
  <si>
    <t>(PW# 978) Water Facilities PREPA-07</t>
  </si>
  <si>
    <t>1798DR-PR (1798DR)</t>
  </si>
  <si>
    <t>(PW# 976) AEE039  Utilities</t>
  </si>
  <si>
    <t>1946DR-PR (1946DR)</t>
  </si>
  <si>
    <t>(PW# 973) PUBLIC UTILITIES</t>
  </si>
  <si>
    <t>1552DR-PR (1552DR)</t>
  </si>
  <si>
    <t>(PW# 971) AEE041  Utilities</t>
  </si>
  <si>
    <t>(PW# 970) EMERGENCY PROTECTIVE MEASURES</t>
  </si>
  <si>
    <t>(PW# 970) AEE042  Utilities</t>
  </si>
  <si>
    <t>(PW# 97) AEGNC-03 Public Utilities</t>
  </si>
  <si>
    <t>(PW# 969) EMERGENCY PROTECTIVE MEASURES</t>
  </si>
  <si>
    <t>(PW# 96) AEDOR-05 Public Utilities</t>
  </si>
  <si>
    <t>(PW# 950) AEE040  Utilities</t>
  </si>
  <si>
    <t>(PW# 95) AEPON04  Protective Measures</t>
  </si>
  <si>
    <t>(PW# 949) AEE043 Utilities</t>
  </si>
  <si>
    <t xml:space="preserve">(PW# 948) AEE052 Debris Removal </t>
  </si>
  <si>
    <t>(PW# 94) AEGYL-06 Public Utilities</t>
  </si>
  <si>
    <t>(PW# 934) A-AE-CAN01 Protective Measures</t>
  </si>
  <si>
    <t>4017DR-PR (4017DR)</t>
  </si>
  <si>
    <t>(PW# 933) AEE030 Utilities</t>
  </si>
  <si>
    <t>(PW# 932) AEE031  Utilities</t>
  </si>
  <si>
    <t>(PW# 931) AEE032  Utilities</t>
  </si>
  <si>
    <t>(PW# 930) AEE038  Debris Removal</t>
  </si>
  <si>
    <t>(PW# 93) AEPON-03 Protective Measures</t>
  </si>
  <si>
    <t>(PW# 92) AEDOR-06 Protective Measures</t>
  </si>
  <si>
    <t>(PW# 91) AEPON10  Protective Measures</t>
  </si>
  <si>
    <t>(PW# 90) AEAGL-02 Protective Measures</t>
  </si>
  <si>
    <t>(PW# 89) AEHAT-03 Protective Measures</t>
  </si>
  <si>
    <t>(PW# 884) AEE029  Utilities</t>
  </si>
  <si>
    <t>(PW# 88) AESSE-03 Protective Measures</t>
  </si>
  <si>
    <t>(PW# 875) AEE028  Debris Removal</t>
  </si>
  <si>
    <t>(PW# 874) AEE027  Debris Removal</t>
  </si>
  <si>
    <t>(PW# 873) AEE026  Debris Removal</t>
  </si>
  <si>
    <t>(PW# 872) AEE025 Utilities</t>
  </si>
  <si>
    <t>(PW# 871) AEE024 Utilities</t>
  </si>
  <si>
    <t>(PW# 870) AEE019  Utilities</t>
  </si>
  <si>
    <t>(PW# 87) AEHAT-04 Public Utilities</t>
  </si>
  <si>
    <t>(PW# 869) AEE017  Utilities</t>
  </si>
  <si>
    <t>(PW# 867) AEE020  Utilities</t>
  </si>
  <si>
    <t>(PW# 866) AEE023 Utlities</t>
  </si>
  <si>
    <t>(PW# 865) AEE 018  Utilities</t>
  </si>
  <si>
    <t>(PW# 86) AETBA-02 Public Utilities</t>
  </si>
  <si>
    <t>(PW# 85) AEDOR-03 Public Utilities</t>
  </si>
  <si>
    <t>(PW# 84) AETBA-03 Public Utilities</t>
  </si>
  <si>
    <t>(PW# 82) AEDOR02  Public Utilities</t>
  </si>
  <si>
    <t>(PW# 817) AEE014  Utilities</t>
  </si>
  <si>
    <t>(PW# 81) AEDOR-04 Protective Measures</t>
  </si>
  <si>
    <t>(PW# 809) AEE016 Utilities</t>
  </si>
  <si>
    <t>(PW# 800) AEE012   Utilities</t>
  </si>
  <si>
    <t>(PW# 80) AEAG-L03 Protective Measures</t>
  </si>
  <si>
    <t>(PW# 8) AEVAL-04 Protective Measures</t>
  </si>
  <si>
    <t>(PW# 799) AEE015  Debris Removal</t>
  </si>
  <si>
    <t>(PW# 798) AEE011   Utilities</t>
  </si>
  <si>
    <t>(PW# 797) AEE010  Utilities</t>
  </si>
  <si>
    <t>(PW# 79) AETAL-03 Public Utilities</t>
  </si>
  <si>
    <t>(PW# 788) AEE013 Protective Measures</t>
  </si>
  <si>
    <t>(PW# 787) AEE008  Utilities</t>
  </si>
  <si>
    <t>(PW# 780) AEE022 Debris Removal</t>
  </si>
  <si>
    <t>(PW# 78) AETAL-04 Protective Measures</t>
  </si>
  <si>
    <t>(PW# 779) AEE021  Utilities</t>
  </si>
  <si>
    <t>(PW# 778) AEE001   Utilities</t>
  </si>
  <si>
    <t>(PW# 777) AEE034  Utilities</t>
  </si>
  <si>
    <t>(PW# 77) AEAG-L04 Protective Measures</t>
  </si>
  <si>
    <t>(PW# 76) AETBAO04  Protective Measures</t>
  </si>
  <si>
    <t>(PW# 75) AEISA02   Protective Measure</t>
  </si>
  <si>
    <t>(PW# 743) AEE035   Utilities</t>
  </si>
  <si>
    <t>(PW# 742) AEE006  Utilities</t>
  </si>
  <si>
    <t>(PW# 741) AEE009  Utilities</t>
  </si>
  <si>
    <t>(PW# 74) AETAL02   Protective Measures</t>
  </si>
  <si>
    <t>(PW# 73) AESSE02 Protective Measures</t>
  </si>
  <si>
    <t>(PW# 720) AEE007  Utilities</t>
  </si>
  <si>
    <t>(PW# 72) AEAGL-01 Protective Measures</t>
  </si>
  <si>
    <t>(PW# 71) AETAL01  Protective Measures</t>
  </si>
  <si>
    <t>(PW# 70) AEMOC-01 Protective Measures</t>
  </si>
  <si>
    <t>(PW# 7) AEBCL01  Protective Measures</t>
  </si>
  <si>
    <t>(PW# 69) Protective Measures-PREPA03</t>
  </si>
  <si>
    <t>3306EM-PR (3306EM)</t>
  </si>
  <si>
    <t>(PW# 69) AEPON13  Protective Measures</t>
  </si>
  <si>
    <t>(PW# 68) AEMOC02  Protective Measures</t>
  </si>
  <si>
    <t>(PW# 67) AEPON-07 Protective Measures</t>
  </si>
  <si>
    <t>(PW# 66) AEVAL03  Public Utilities</t>
  </si>
  <si>
    <t>(PW# 65) AEDOR-01 Protective Measures</t>
  </si>
  <si>
    <t>(PW# 640) AEE004  Utilities</t>
  </si>
  <si>
    <t>(PW# 64) AEPON-11 Protective Measures</t>
  </si>
  <si>
    <t>(PW# 639) AEE005  Utilities</t>
  </si>
  <si>
    <t>(PW# 63) AEISA-01 Protective Measures</t>
  </si>
  <si>
    <t>(PW# 62) AEHAT02 Protective Measures</t>
  </si>
  <si>
    <t>(PW# 61) AEPON-06 Protective Measures</t>
  </si>
  <si>
    <t>(PW# 60) AEHAT-01 Protective Measures</t>
  </si>
  <si>
    <t>(PW# 598) AEE002  Utilities</t>
  </si>
  <si>
    <t>(PW# 59) AETBA-01 Protective Measures</t>
  </si>
  <si>
    <t>(PW# 585) AEE003  Utilities</t>
  </si>
  <si>
    <t>(PW# 58) AEMAN-05 Protective Measures</t>
  </si>
  <si>
    <t>(PW# 57) Protective Measures  PREPA02</t>
  </si>
  <si>
    <t>(PW# 57) AEMAN-04 Public Utilities</t>
  </si>
  <si>
    <t>(PW# 565) EMERGENCY PROTECTIVE MEASURES</t>
  </si>
  <si>
    <t>1613DR-PR (1613DR)</t>
  </si>
  <si>
    <t>(PW# 560) PUBLIC UTILITIES</t>
  </si>
  <si>
    <t>(PW# 558) EMERGENCY PROTECTIVE MEASURES</t>
  </si>
  <si>
    <t>(PW# 557) EMERGENCY PROTECTIVE MEASURES</t>
  </si>
  <si>
    <t>(PW# 556) EMERGENCY PROTECTIVE MEASURES</t>
  </si>
  <si>
    <t>(PW# 555) EMERGENCY PROTECTIVE MEASURES</t>
  </si>
  <si>
    <t>(PW# 554) EMERGENCY PROTECTIVE MEASURES</t>
  </si>
  <si>
    <t>(PW# 553) EMERGENCY PROTECTIVE MEASURES</t>
  </si>
  <si>
    <t>(PW# 552) EMERGENCY PROTECTIVE MEASURES</t>
  </si>
  <si>
    <t>(PW# 551) EMERGENCY PROTECTIVE MEASURES</t>
  </si>
  <si>
    <t>(PW# 53) AEQUE-03 Protective Measures</t>
  </si>
  <si>
    <t>(PW# 52) AEQUE-02 Public Utilities</t>
  </si>
  <si>
    <t>(PW# 518) Water Control PREPA-03</t>
  </si>
  <si>
    <t>(PW# 51) AECAM-03 Protective Measures</t>
  </si>
  <si>
    <t>(PW# 503) Water Control Prepa-04</t>
  </si>
  <si>
    <t>(PW# 50) AEGYL-03 Public  Utilities</t>
  </si>
  <si>
    <t>(PW# 49) AECAM-02 Public  Utilities</t>
  </si>
  <si>
    <t>(PW# 484) AEMOR-02 Protective Measures</t>
  </si>
  <si>
    <t>4004DR-PR (4004DR)</t>
  </si>
  <si>
    <t>(PW# 483) AEUTU-02 Public Utilities</t>
  </si>
  <si>
    <t>(PW# 481) AEMOR-01    Protective Measures</t>
  </si>
  <si>
    <t>(PW# 480) AEUTU-03  Utilities</t>
  </si>
  <si>
    <t>(PW# 479) AEHAT-08 Public Utilities</t>
  </si>
  <si>
    <t>(PW# 478) AEHAT-12 Public Utilities</t>
  </si>
  <si>
    <t>(PW# 477) AEHAT-11    Protective Measures</t>
  </si>
  <si>
    <t>(PW# 476) AEUTU-04 Public Utilities</t>
  </si>
  <si>
    <t>(PW# 475) PW AEUTU-05  Utilities</t>
  </si>
  <si>
    <t>(PW# 474) AESSE-01   Protective Measures</t>
  </si>
  <si>
    <t>(PW# 473) AECAG-05 Public Utilities</t>
  </si>
  <si>
    <t>(PW# 472) AEMOR-03 Public Utilities</t>
  </si>
  <si>
    <t>(PW# 471) AEANA-01 Public Utilities</t>
  </si>
  <si>
    <t>(PW# 470) AEUTU-06 Public Utilities</t>
  </si>
  <si>
    <t>(PW# 47) AECAM01  Protective Measures</t>
  </si>
  <si>
    <t>(PW# 469) AEUTU-01   Protective Measures</t>
  </si>
  <si>
    <t>(PW# 466) AEMAN-01 Protective Measures</t>
  </si>
  <si>
    <t>(PW# 463) AECAG-01 Public Utilities</t>
  </si>
  <si>
    <t>(PW# 462) AECIA-04  Protective Measures</t>
  </si>
  <si>
    <t>(PW# 461) AECAG-02 Public Utilities</t>
  </si>
  <si>
    <t>(PW# 460) AESLO-01 Protective Measures</t>
  </si>
  <si>
    <t>(PW# 46) AEGYL04  Protective Measures</t>
  </si>
  <si>
    <t>(PW# 459) AEBCL-01 Public Utilities</t>
  </si>
  <si>
    <t>(PW# 458) PW AEJUA-01   Utilities</t>
  </si>
  <si>
    <t>(PW# 457) AEJUN-01 Public Utilities</t>
  </si>
  <si>
    <t>(PW# 456) AECIA-05 Protective Measures</t>
  </si>
  <si>
    <t>(PW# 455) AECIA-02  Protective Measures</t>
  </si>
  <si>
    <t>(PW# 454) AECIA-03 Protective Measures</t>
  </si>
  <si>
    <t>(PW# 453) AEGUR-01 Public Utilities</t>
  </si>
  <si>
    <t>(PW# 452) Debris Removal PREPA02</t>
  </si>
  <si>
    <t>(PW# 452) AECIA-07 Public Utilities</t>
  </si>
  <si>
    <t>(PW# 451) AESSE-02 Public Utilities</t>
  </si>
  <si>
    <t>(PW# 450) AEJUA-02 Public Utilities</t>
  </si>
  <si>
    <t>(PW# 45) AEGNC02 Protective Measures</t>
  </si>
  <si>
    <t>(PW# 449) AESLO-06 Public Utilities</t>
  </si>
  <si>
    <t>(PW# 447) AEFLO-01 Protective Measures</t>
  </si>
  <si>
    <t>(PW# 446) AECAG-11 Public Utilities</t>
  </si>
  <si>
    <t>(PW# 445) AEARE-01 Protective Measures</t>
  </si>
  <si>
    <t>(PW# 444) AEPON-01 Public Utilities</t>
  </si>
  <si>
    <t>(PW# 443) AECAG-10 Public Utilities</t>
  </si>
  <si>
    <t>(PW# 442) WATER CONTROL FACILITIES</t>
  </si>
  <si>
    <t>1501DR-PR (1501DR)</t>
  </si>
  <si>
    <t>(PW# 442) AEABU-01 Public Utilities</t>
  </si>
  <si>
    <t>(PW# 441) WATER CONTROL FACILITIES</t>
  </si>
  <si>
    <t>(PW# 441) AEVIL-05 Protective Measures</t>
  </si>
  <si>
    <t>(PW# 440) WATER CONTROL FACILITIES</t>
  </si>
  <si>
    <t>(PW# 440) AELPI-05 Public Utilities</t>
  </si>
  <si>
    <t>(PW# 439) AEJUA-03 Public Utilities</t>
  </si>
  <si>
    <t>(PW# 436) AEVIL-06 Public Utilities</t>
  </si>
  <si>
    <t>(PW# 435) AEPON-02 Public Utilities</t>
  </si>
  <si>
    <t>(PW# 434) AELMA-01 Protective Measures</t>
  </si>
  <si>
    <t>(PW# 433) AETBA-01 Public Utilities</t>
  </si>
  <si>
    <t>(PW# 432) AEVIL-07 Public Utilities</t>
  </si>
  <si>
    <t>(PW# 431) AECIA-06 Protective Measures</t>
  </si>
  <si>
    <t xml:space="preserve">(PW# 430) AEADJ-01 Protective Measures </t>
  </si>
  <si>
    <t>(PW# 43) AEGNC01  Protective Measures</t>
  </si>
  <si>
    <t>(PW# 428) AECAM01 Protective Measures</t>
  </si>
  <si>
    <t>(PW# 427) AECAG-07 Protective Measures</t>
  </si>
  <si>
    <t>(PW# 425) AECAG-08 Public Utilities</t>
  </si>
  <si>
    <t>(PW# 424) AECAG-03 Protective Measures</t>
  </si>
  <si>
    <t>(PW# 423) AECAG-06 Protective Measures</t>
  </si>
  <si>
    <t>(PW# 422) AECAG-09  Public Utilities</t>
  </si>
  <si>
    <t>(PW# 421) AECAG-04  Public Utilities</t>
  </si>
  <si>
    <t>(PW# 420) AESL - 02 Protective Measures</t>
  </si>
  <si>
    <t>(PW# 419) AESLO05 Public Utilities</t>
  </si>
  <si>
    <t>(PW# 418) AESLO04   Public Utilities</t>
  </si>
  <si>
    <t>(PW# 416) AELPI-03 Protective Measures</t>
  </si>
  <si>
    <t>(PW# 415) AESLO-03 Utilities</t>
  </si>
  <si>
    <t>(PW# 414) AECIA-01 Public Utilities</t>
  </si>
  <si>
    <t>(PW# 408) AEHUM01  Public Utilities</t>
  </si>
  <si>
    <t>(PW# 407) AENAG01    Public Utilities</t>
  </si>
  <si>
    <t>(PW# 406) A-AELPI-04 Public Utilities</t>
  </si>
  <si>
    <t>(PW# 40) AEMAN01  Protective Measures</t>
  </si>
  <si>
    <t>C - Roads and Bridges</t>
  </si>
  <si>
    <t>(PW# 394) ROADS AND BRIDGES</t>
  </si>
  <si>
    <t>1372DR-PR (1372DR)</t>
  </si>
  <si>
    <t>(PW# 394) A- AEYAB12 - Public Utilities</t>
  </si>
  <si>
    <t>(PW# 393) A- AEHAT03  Public Utilities</t>
  </si>
  <si>
    <t>(PW# 392) A- AEHAT07   Public Utilities</t>
  </si>
  <si>
    <t>(PW# 391) A- AECIA07  Public Buildings</t>
  </si>
  <si>
    <t>(PW# 39) AEQUE04  Protective Measures</t>
  </si>
  <si>
    <t>(PW# 389) A- AEHAT06   Public Utilities</t>
  </si>
  <si>
    <t>(PW# 383) Public Utility PREPA-01</t>
  </si>
  <si>
    <t>(PW# 381) AEYAB06 Public Utilities</t>
  </si>
  <si>
    <t>(PW# 38) AEGYL01 Protective Measures</t>
  </si>
  <si>
    <t>(PW# 373) WATER CONTROL FACILITIES</t>
  </si>
  <si>
    <t>(PW# 371) ROADS AND BRIDGES</t>
  </si>
  <si>
    <t>(PW# 370) WATER CONTROL FACILITIES</t>
  </si>
  <si>
    <t>(PW# 369) DEBRIS REMOVAL</t>
  </si>
  <si>
    <t>(PW# 362) EMERGENCY PROTECTIVE MEASURES</t>
  </si>
  <si>
    <t>1396DR-PR (1396DR)</t>
  </si>
  <si>
    <t>(PW# 360) AELP101 Protective Measures</t>
  </si>
  <si>
    <t>(PW# 36) AEGYL02  Protective Measures</t>
  </si>
  <si>
    <t>(PW# 358) AEYAB11  Public Utilities</t>
  </si>
  <si>
    <t>(PW# 352) AEHAT02  Protective Measures</t>
  </si>
  <si>
    <t>(PW# 351) AELPI02  Public Utilities</t>
  </si>
  <si>
    <t>(PW# 350) AEHAT10  Public Utilities</t>
  </si>
  <si>
    <t>(PW# 349) AEHAT05  Public Utilities</t>
  </si>
  <si>
    <t>(PW# 348) AEVIL03  Public Utilities</t>
  </si>
  <si>
    <t>(PW# 347) AEHAT01  Public Utilities</t>
  </si>
  <si>
    <t>(PW# 346) AEVIL04  Utilities</t>
  </si>
  <si>
    <t>(PW# 345) AEHAT09  Public Utilities</t>
  </si>
  <si>
    <t>(PW# 342) AEYAB10  Public Utilities</t>
  </si>
  <si>
    <t>(PW# 341) AEYAB09  Public Utilities</t>
  </si>
  <si>
    <t>(PW# 340)  AEVIL02   Public Utilities</t>
  </si>
  <si>
    <t>(PW# 339) AEVIL01  Public Utilities</t>
  </si>
  <si>
    <t>(PW# 334) AEYAB08  Public Utilities</t>
  </si>
  <si>
    <t>(PW# 332) AEYAB07  Public Utilities</t>
  </si>
  <si>
    <t>(PW# 331) AEYAB05  Public Utilities</t>
  </si>
  <si>
    <t>(PW# 330) AECAM10  Public Utilities</t>
  </si>
  <si>
    <t>(PW# 329) AEHAT04  Public Utilities</t>
  </si>
  <si>
    <t>(PW# 328) AECAM11  Public Utilities</t>
  </si>
  <si>
    <t>(PW# 327) AEYAB04  Protective measures</t>
  </si>
  <si>
    <t>(PW# 326) AECAM09 Utilities</t>
  </si>
  <si>
    <t>(PW# 325) AECAM05   Utilities</t>
  </si>
  <si>
    <t>(PW# 324) AEYAB02   Protective Measures</t>
  </si>
  <si>
    <t>(PW# 323) AEYAB03 Protective Measures</t>
  </si>
  <si>
    <t>(PW# 322) AECAM-07   Public Utilities</t>
  </si>
  <si>
    <t>(PW# 321) AECAM02 Protective Measures</t>
  </si>
  <si>
    <t>(PW# 320) AECAM-04  Utilities</t>
  </si>
  <si>
    <t>(PW# 32) AEQUE01    Protective Measures</t>
  </si>
  <si>
    <t>(PW# 319) AECAM-08  Em. Protective Measures</t>
  </si>
  <si>
    <t>(PW# 318) AEYAB01 Protective Measures</t>
  </si>
  <si>
    <t>(PW# 317) AECAM-06  Public Utilities</t>
  </si>
  <si>
    <t>(PW# 316) AECAM-03 Protective Measures</t>
  </si>
  <si>
    <t xml:space="preserve">(PW# 31) AEMAN03 Protective Measures </t>
  </si>
  <si>
    <t>(PW# 30) AEMAN02  Protective Measures</t>
  </si>
  <si>
    <t>(PW# 261) PRE001 Protective Measures</t>
  </si>
  <si>
    <t>1919DR-PR (1919DR)</t>
  </si>
  <si>
    <t>(PW# 2581) AEORO-11 Debris Removal</t>
  </si>
  <si>
    <t>(PW# 2576) AEGYB-22 Public Utilities</t>
  </si>
  <si>
    <t>(PW# 2575) AECAY-23 Protective Measures</t>
  </si>
  <si>
    <t>(PW# 2574) AECAR-37 Protective Measures</t>
  </si>
  <si>
    <t>(PW# 2573) AEFAJ-28 Protective Measures</t>
  </si>
  <si>
    <t>(PW# 2572) AERIN-06 Protective Measures</t>
  </si>
  <si>
    <t>(PW# 2571) AECEI-08 Protective Measures</t>
  </si>
  <si>
    <t>(PW# 2570) AESJU-12 Protective Measures</t>
  </si>
  <si>
    <t>(PW# 2569) AECAY-27 Protective Measures</t>
  </si>
  <si>
    <t>(PW# 2568) AEVBA-13 Protective Measures</t>
  </si>
  <si>
    <t>(PW# 2567) AECAR-20 Protective Measures</t>
  </si>
  <si>
    <t>(PW# 2566) AESJU-14 Protective Measures</t>
  </si>
  <si>
    <t>(PW# 2565) AECAN-04 Protective Measures</t>
  </si>
  <si>
    <t>(PW# 2564) Public Utilities AERGR11</t>
  </si>
  <si>
    <t>(PW# 2563) AECAN21 Protective Measures</t>
  </si>
  <si>
    <t>(PW# 2561) AEFAJ24 Protective Measures</t>
  </si>
  <si>
    <t>(PW# 2560) AEBAY29 Protective Measures</t>
  </si>
  <si>
    <t>(PW# 2406) AECATF1 Public Utilities</t>
  </si>
  <si>
    <t>(PW# 2405) AECATB01  Protective Measures</t>
  </si>
  <si>
    <t>(PW# 24) AEVAL02  Protective Measures</t>
  </si>
  <si>
    <t>(PW# 2296) AEMOR-03 Public Utilities</t>
  </si>
  <si>
    <t>(PW# 2246) AEMOC-03 Protective Measures</t>
  </si>
  <si>
    <t>(PW# 2241) PW AECOA-07     Protective Measures</t>
  </si>
  <si>
    <t>(PW# 2240) PW AECIA-04  Utilities</t>
  </si>
  <si>
    <t>(PW# 2237) AESAL-09 Protective Measures</t>
  </si>
  <si>
    <t>(PW# 2235) PW AEMOR-04    Protective Measures</t>
  </si>
  <si>
    <t>(PW# 2232) PW AEBAY-05    Protective Measures</t>
  </si>
  <si>
    <t>(PW# 2231) PW AESIS-05    Protective Measures</t>
  </si>
  <si>
    <t>(PW# 2228) PW AEYAU-08    Protective Measures</t>
  </si>
  <si>
    <t>(PW# 2226) PW AESAL-08      Em. Protective Measures</t>
  </si>
  <si>
    <t>(PW# 2225) PW AECIA-03     Em. Protective Measures</t>
  </si>
  <si>
    <t>(PW# 2224) AEFAJ-12 Protective Measures</t>
  </si>
  <si>
    <t>(PW# 2223) PW AESIS-04    Em. Protective Measures</t>
  </si>
  <si>
    <t>(PW# 2222) PW AELOI-13    Public Utilities</t>
  </si>
  <si>
    <t>(PW# 2221) AELOI12  Public Utilities</t>
  </si>
  <si>
    <t>(PW# 2220) PW AEYAU-07   Em. Protective Measures</t>
  </si>
  <si>
    <t>(PW# 2217) PW AESAL-06  Em. Protective Measures</t>
  </si>
  <si>
    <t>(PW# 2216) AEARE04  Public Utilities</t>
  </si>
  <si>
    <t>(PW# 2215) AEYAU-02 Protective Measures</t>
  </si>
  <si>
    <t>(PW# 2214) AEFAJ20  Public Utilities</t>
  </si>
  <si>
    <t>(PW# 2213) AECAN13  Protective Measures</t>
  </si>
  <si>
    <t>(PW# 2212) AEADJ-02    Public Utilities</t>
  </si>
  <si>
    <t>(PW# 2211) AEPEN-01 Protective Measures</t>
  </si>
  <si>
    <t>(PW# 2210) AEJAY01  Protective Measures</t>
  </si>
  <si>
    <t>(PW# 2209) AEBAY-04 Utilities</t>
  </si>
  <si>
    <t>(PW# 2208) AECAR-14   Public Utilities</t>
  </si>
  <si>
    <t>(PW# 2207) AEYAU-12  Public Utilities</t>
  </si>
  <si>
    <t>(PW# 2206) AESIS-08 Public Utilities</t>
  </si>
  <si>
    <t>(PW# 2205) AESAL01   Protective Measures</t>
  </si>
  <si>
    <t>(PW# 2204) AESAL05     Emergency Protective Measures</t>
  </si>
  <si>
    <t>(PW# 2203) AEFAJ-19 Public Utilities</t>
  </si>
  <si>
    <t>(PW# 2202) AEYAUU-05  Public Utilities</t>
  </si>
  <si>
    <t>(PW# 2201) AEVBA01    Public Utilities</t>
  </si>
  <si>
    <t xml:space="preserve">(PW# 2200) AEGYB03    Public Utilities </t>
  </si>
  <si>
    <t>(PW# 2199) AEGUR07  Public Utilities</t>
  </si>
  <si>
    <t>(PW# 2197) AEARE-05 Protective Measures</t>
  </si>
  <si>
    <t>(PW# 2196) AEYAU-06 Protective Measures</t>
  </si>
  <si>
    <t>(PW# 2195) AEBQT-06 Public Utilities</t>
  </si>
  <si>
    <t>(PW# 2191) AEYAU10  Protective Measure</t>
  </si>
  <si>
    <t>(PW# 2190) AESIS-07 Protective Measures</t>
  </si>
  <si>
    <t>(PW# 2186) AECOA-02 Protective Measures</t>
  </si>
  <si>
    <t>(PW# 2185) AEYAU04  Protective Measure</t>
  </si>
  <si>
    <t>(PW# 2184) AEAIB-02 Utilities</t>
  </si>
  <si>
    <t>(PW# 2183) AECAR03  Protective Measures</t>
  </si>
  <si>
    <t>(PW# 2182) AESIS02  Protective Measures</t>
  </si>
  <si>
    <t>(PW# 2181) AEFAJ-15 Utilities</t>
  </si>
  <si>
    <t>(PW# 2180) AESIS06  Protective Measure</t>
  </si>
  <si>
    <t>(PW# 2179) AEARE03  Protective Measures</t>
  </si>
  <si>
    <t>(PW# 2178) AEAMOR01  Protective Measures</t>
  </si>
  <si>
    <t>(PW# 2177) AECAR06 Protective Measures</t>
  </si>
  <si>
    <t>(PW# 2176) AECOA-06 Public Utilities</t>
  </si>
  <si>
    <t>(PW# 2175) AEPEN02  Protective Measure</t>
  </si>
  <si>
    <t>(PW# 2174) AEBQT03   Public Utilities</t>
  </si>
  <si>
    <t>(PW# 2173) AESIS01 Protective Measures</t>
  </si>
  <si>
    <t>(PW# 2172) AEGUR-04 Public Utilities</t>
  </si>
  <si>
    <t>(PW# 2171) AEFAJ4 Public Utilities</t>
  </si>
  <si>
    <t>(PW# 2170) AEGUR06  Public Utilities</t>
  </si>
  <si>
    <t>(PW# 2169) AEARE10  Public Buildings</t>
  </si>
  <si>
    <t>(PW# 2168) AEARE06   Public Utilities</t>
  </si>
  <si>
    <t>(PW# 2167) AEANA01  Protective Measures</t>
  </si>
  <si>
    <t>(PW# 2166) AEYAU-09 Public Utilities</t>
  </si>
  <si>
    <t>(PW# 2165) AEADJ01 Protective Measures</t>
  </si>
  <si>
    <t>(PW# 2164) AERGR06 Protective Measures</t>
  </si>
  <si>
    <t>(PW# 2163) AEARE02 Public Utilities</t>
  </si>
  <si>
    <t>(PW# 2162) AEGUR-02 Public Utilities</t>
  </si>
  <si>
    <t>(PW# 2161) AEMOR-03 Public Utilities</t>
  </si>
  <si>
    <t>(PW# 2160) AEFAJ14 Public Utilities</t>
  </si>
  <si>
    <t>(PW# 2159) AECAR-04 Protective Measures</t>
  </si>
  <si>
    <t>(PW# 2158) AECIA-01 Protective Measures</t>
  </si>
  <si>
    <t>(PW# 2156) AEBAR02 Public Utilities</t>
  </si>
  <si>
    <t>(PW# 2153) AECAR02  Protective Measure</t>
  </si>
  <si>
    <t>(PW# 2152) AERGR03 Protective Measure</t>
  </si>
  <si>
    <t>(PW# 2151) AECIA02 Public Utilities</t>
  </si>
  <si>
    <t>(PW# 2150) AECAR09  Protective Measures</t>
  </si>
  <si>
    <t>(PW# 2149) AEGUR05  Protective Measures</t>
  </si>
  <si>
    <t>(PW# 2148) AECAR-10 Protective Measures</t>
  </si>
  <si>
    <t>(PW# 2147) AEFAJ-17 Public Utilities</t>
  </si>
  <si>
    <t>(PW# 2146) AELOI-09 Public Utilities</t>
  </si>
  <si>
    <t>(PW# 2145) AEARE-13 Public Utilities</t>
  </si>
  <si>
    <t>(PW# 2144) AECAR-07 Protective Measures</t>
  </si>
  <si>
    <t>(PW# 2143) AEYAU03  Protective Measures</t>
  </si>
  <si>
    <t>(PW# 2140) AECAR-11 Public Utilities</t>
  </si>
  <si>
    <t>(PW# 2138) AEFAJ-16 Public Utilities</t>
  </si>
  <si>
    <t>(PW# 2132) AEARE-08 Public Utilities</t>
  </si>
  <si>
    <t>(PW# 2131) AELOI-08 Public Utilities</t>
  </si>
  <si>
    <t>(PW# 2128) AELOI-03 Protective Measures</t>
  </si>
  <si>
    <t>(PW# 2127) AEARE-01 Protective Measures</t>
  </si>
  <si>
    <t>(PW# 2126) AEARE-09 Protective Measures</t>
  </si>
  <si>
    <t>(PW# 2124) AEMOR-02 Protectives Measures</t>
  </si>
  <si>
    <t>(PW# 2123) AECOA-03 Protectives Measures</t>
  </si>
  <si>
    <t>(PW# 2122) AELOI-07 Protective Measures</t>
  </si>
  <si>
    <t>(PW# 2120) AELOI-04 Protective Measures</t>
  </si>
  <si>
    <t>(PW# 2119) AECAR-01 Protective Measures</t>
  </si>
  <si>
    <t>(PW# 2118) AELOI-02 Protective Measures</t>
  </si>
  <si>
    <t>(PW# 2117) AERGR-04 Protective Measures</t>
  </si>
  <si>
    <t>(PW# 2111) AEARE-11 Public Utilities</t>
  </si>
  <si>
    <t>(PW# 2107) AEGUR-01 Protective Measures</t>
  </si>
  <si>
    <t>(PW# 2078) AELOI-05 Protective Measures</t>
  </si>
  <si>
    <t>(PW# 2077) AESAL03  Protective Measures</t>
  </si>
  <si>
    <t>(PW# 2076) AELOI-06 Protective Measures</t>
  </si>
  <si>
    <t>(PW# 2075) A -AECOA-01   Protective Measures</t>
  </si>
  <si>
    <t>(PW# 2074) AERGR-05 Protective Measures</t>
  </si>
  <si>
    <t>(PW# 2072) AEFAJ-10 Public Utilities</t>
  </si>
  <si>
    <t>(PW# 2071) A -AESAL-02  Protective Measures</t>
  </si>
  <si>
    <t>(PW# 2069) AEFAJ-13 Protective Measures</t>
  </si>
  <si>
    <t>(PW# 2068) AEARE-12 Protective Measures</t>
  </si>
  <si>
    <t>(PW# 2067) AECAR-05 Protective Measures</t>
  </si>
  <si>
    <t>(PW# 2062) AELO-101 Protective Measures</t>
  </si>
  <si>
    <t>(PW# 2050) A- AECAN-12   Protective Measures</t>
  </si>
  <si>
    <t>(PW# 2035) AEARE07  Protective Measures</t>
  </si>
  <si>
    <t>(PW# 2031) AEFAJ-11 Protective Measures</t>
  </si>
  <si>
    <t>(PW# 2030) AEFAJ-01 Protective Measures</t>
  </si>
  <si>
    <t>(PW# 2029) AEFAJ03  Protective Measure</t>
  </si>
  <si>
    <t>(PW# 2026) AECEI05  Public Facilities</t>
  </si>
  <si>
    <t xml:space="preserve">(PW# 2025) AEFAJ07   Protective Measures                     </t>
  </si>
  <si>
    <t>(PW# 2024) AEFAJ09  Potective Measures</t>
  </si>
  <si>
    <t>(PW# 2017) AESAL04  Protective Measures</t>
  </si>
  <si>
    <t>(PW# 2016) A-AELUQ-01   Em. Protective Measures</t>
  </si>
  <si>
    <t>(PW# 2015) A-AEBAY-03   Em. Protective Measures</t>
  </si>
  <si>
    <t>(PW# 2014) A-AELUQ-02  Em. Protective Measures</t>
  </si>
  <si>
    <t>(PW# 2009) AECEI03  Protective Measures</t>
  </si>
  <si>
    <t>(PW# 2008) AECAT02  Public Utilities</t>
  </si>
  <si>
    <t>(PW# 19) Protective Measures  PREPA01</t>
  </si>
  <si>
    <t>(PW# 1794) AEAIB01  Protective Measures</t>
  </si>
  <si>
    <t>(PW# 177) PUBLIC UTILITIES</t>
  </si>
  <si>
    <t>(PW# 176) PUBLIC UTILITIES</t>
  </si>
  <si>
    <t>(PW# 175) PUBLIC UTILITIES</t>
  </si>
  <si>
    <t>(PW# 1745) AEVIE-01 Protective Measures</t>
  </si>
  <si>
    <t>(PW# 1732) AECAT01  Protective Measures</t>
  </si>
  <si>
    <t>(PW# 1729) AEGUR-03 Protective Measures</t>
  </si>
  <si>
    <t>(PW# 1728) AELMA 02  Public Utilities</t>
  </si>
  <si>
    <t>(PW# 1727) AELMA-04 Public Utilities</t>
  </si>
  <si>
    <t>(PW# 172) AEMANO7 Protective Measures</t>
  </si>
  <si>
    <t>(PW# 1715)  AEVIE-03 Public Utilities</t>
  </si>
  <si>
    <t>(PW# 1713) AEBAY-02 Utilities</t>
  </si>
  <si>
    <t>(PW# 171) AEMAY-08 Protective Measures</t>
  </si>
  <si>
    <t>(PW# 1706) AEGUR-10 Protective Measures</t>
  </si>
  <si>
    <t>(PW# 1705) A-AELMA-03  Utilities</t>
  </si>
  <si>
    <t>(PW# 170) AEVAL-07 Protective Measures</t>
  </si>
  <si>
    <t>(PW# 1699) A - AECEI-01 Public Utilities</t>
  </si>
  <si>
    <t>(PW# 169) AEPON-21 Protective Measures</t>
  </si>
  <si>
    <t>(PW# 168) AETBA-06 Protective Measures</t>
  </si>
  <si>
    <t>(PW# 167) AEPON-22 Protective Measures</t>
  </si>
  <si>
    <t>(PW# 165) AEVAL06 Public Utilities</t>
  </si>
  <si>
    <t>(PW# 164) AETAL07  Protective Measures</t>
  </si>
  <si>
    <t>(PW# 163) AETAL-06 Public Utilies</t>
  </si>
  <si>
    <t>(PW# 162) AEVAL05  Protective Measures</t>
  </si>
  <si>
    <t>(PW# 1608) A- AECUL 02 Public Utilities</t>
  </si>
  <si>
    <t>(PW# 1607) A- AEVIE02  Public Utilities</t>
  </si>
  <si>
    <t>(PW# 160) AETAL08  Public Utilities</t>
  </si>
  <si>
    <t>(PW# 159) AETAL09  Protective Measures</t>
  </si>
  <si>
    <t xml:space="preserve">(PW# 1587) A- AECUL 01    Protective Measures </t>
  </si>
  <si>
    <t>(PW# 157) AESSE-08 Public Utilities</t>
  </si>
  <si>
    <t xml:space="preserve">(PW# 1566) A- AEVIE06  Public Utilities </t>
  </si>
  <si>
    <t>(PW# 1564) A- AECAN08  Electrical Distribution System</t>
  </si>
  <si>
    <t>(PW# 156) AEPON-18  Protective Measures</t>
  </si>
  <si>
    <t>(PW# 155) AELAR03  Public Utilities</t>
  </si>
  <si>
    <t>(PW# 154) AELAJ01  Protective Measures</t>
  </si>
  <si>
    <t>(PW# 1535) A-AEVIE-05   Em. Protective Measures</t>
  </si>
  <si>
    <t>(PW# 153) AESSE-04 Public Utilities</t>
  </si>
  <si>
    <t>(PW# 152) AEAGL06  Public Utilities</t>
  </si>
  <si>
    <t>(PW# 151) AEMAY-03 Protective Measures</t>
  </si>
  <si>
    <t>(PW# 150) AEMAY-04 Protective Measures</t>
  </si>
  <si>
    <t>(PW# 1493) A-AELMA-01  Em. Protective Measures</t>
  </si>
  <si>
    <t>(PW# 149) AEMAY-02 Protective Measures</t>
  </si>
  <si>
    <t>(PW# 148) AEAGL-09 Protective Measures</t>
  </si>
  <si>
    <t>(PW# 147) AEAGL-05 Public Utilities</t>
  </si>
  <si>
    <t>(PW# 146) AESGE-06 Protective Measures</t>
  </si>
  <si>
    <t>(PW# 145) AESGE-01 Protective Measures</t>
  </si>
  <si>
    <t>(PW# 144) AELAR-01 Protective Measures</t>
  </si>
  <si>
    <t>(PW# 143) AEPON-19 Protective Measures</t>
  </si>
  <si>
    <t xml:space="preserve">(PW# 1426) AERGR-02 Utilities </t>
  </si>
  <si>
    <t>(PW# 142) AEMAY-07 Public Utilities</t>
  </si>
  <si>
    <t>(PW# 141) AEPON-20 Public Utilities</t>
  </si>
  <si>
    <t>(PW# 140) AECABO-02 Protective Measures</t>
  </si>
  <si>
    <t>(PW# 1398) A- AECAN07  Protective Measures</t>
  </si>
  <si>
    <t>(PW# 1395) A-AERG01  Em. Protective Measures</t>
  </si>
  <si>
    <t>(PW# 1393) A- AEVAB02  Public Utilities</t>
  </si>
  <si>
    <t xml:space="preserve">(PW# 1392) A-AECAN10  Protective Measures </t>
  </si>
  <si>
    <t>(PW# 139) AESSE-07 Protective Measures</t>
  </si>
  <si>
    <t>(PW# 138) AEAGL-08 Protective Measures</t>
  </si>
  <si>
    <t>(PW# 137) AEAGL-07 Protective Measures</t>
  </si>
  <si>
    <t>(PW# 136) AEHOR-02 Public Utilities</t>
  </si>
  <si>
    <t>(PW# 135) AEHOR-01 Protective Measures</t>
  </si>
  <si>
    <t>(PW# 134) AEHOR-03 Protective Measures</t>
  </si>
  <si>
    <t>(PW# 133) AESSE-05 Protective Measures</t>
  </si>
  <si>
    <t>(PW# 132) AEMAY-05 Protective Measures</t>
  </si>
  <si>
    <t>(PW# 131) AEMAY06  Protective Measures</t>
  </si>
  <si>
    <t>(PW# 1309) A - AEBAY-01 Public Utilities</t>
  </si>
  <si>
    <t>(PW# 130) AEMAY-01 Protective Measures</t>
  </si>
  <si>
    <t>(PW# 129) AELAR-02 Public Utilities</t>
  </si>
  <si>
    <t>(PW# 1287) A- AECAN03  Protective Measures</t>
  </si>
  <si>
    <t>(PW# 128) AESSE-06 Protective Measures</t>
  </si>
  <si>
    <t>(PW# 127) AESGE02  Protective Measures</t>
  </si>
  <si>
    <t>(PW# 1261) A- AECAN02  Public Utilities</t>
  </si>
  <si>
    <t>(PW# 126) AETAL-05 Public Utilities</t>
  </si>
  <si>
    <t>(PW# 1257) A- AECAN06 - Protective Meaures</t>
  </si>
  <si>
    <t>(PW# 125) AESGE-05 Protective Measures</t>
  </si>
  <si>
    <t>(PW# 124) AECAB-01 Protective Measures</t>
  </si>
  <si>
    <t>(PW# 123) AELAJ-03 Protective Measures</t>
  </si>
  <si>
    <t>(PW# 122) AELAJ-02 Public Utilities</t>
  </si>
  <si>
    <t>(PW# 121) AEMOC-05 Protective Measures</t>
  </si>
  <si>
    <t>(PW# 1200) Protective Measures Prepa20</t>
  </si>
  <si>
    <t>(PW# 120) AEMOC-04 Protective Measures</t>
  </si>
  <si>
    <t>(PW# 1199) Protective Measures - Prepa22</t>
  </si>
  <si>
    <t>(PW# 1198) Public Utilities - Prepa21</t>
  </si>
  <si>
    <t>(PW# 1197) Public Utilities Prepa23</t>
  </si>
  <si>
    <t>(PW# 1196) Protective Measures - Prepa19</t>
  </si>
  <si>
    <t>(PW# 1195) Public Utilities - Prepa10</t>
  </si>
  <si>
    <t>(PW# 1193) Protective Measures Prepa14</t>
  </si>
  <si>
    <t>(PW# 1192) Protective Measures Prepa15</t>
  </si>
  <si>
    <t>(PW# 1191) Public Utilities Prepa12</t>
  </si>
  <si>
    <t>(PW# 1190) Public Utilities  Prepa11</t>
  </si>
  <si>
    <t>(PW# 119) AESGE-04 Protective Measures</t>
  </si>
  <si>
    <t>(PW# 1188) Public Utilities Prepa13</t>
  </si>
  <si>
    <t>(PW# 118) AEMOC-06 Protective Measures</t>
  </si>
  <si>
    <t>(PW# 1175) Public Utilities PREPA-16</t>
  </si>
  <si>
    <t xml:space="preserve">(PW# 117) AESGE03  Public Utilities </t>
  </si>
  <si>
    <t>(PW# 115) AEMAN-06 Protective Measures</t>
  </si>
  <si>
    <t>(PW# 114) AEQUE-05 Protective Measures</t>
  </si>
  <si>
    <t>(PW# 113) AEPON-12 Protective Measures</t>
  </si>
  <si>
    <t>(PW# 112) AEPON-16 Protective Measures</t>
  </si>
  <si>
    <t>(PW# 1119) AEE 047  Utilities</t>
  </si>
  <si>
    <t>(PW# 1118) AEE 072 Utilities</t>
  </si>
  <si>
    <t>(PW# 1117) AEE 045 Utilities</t>
  </si>
  <si>
    <t>(PW# 1116) AEE 046 Utilities</t>
  </si>
  <si>
    <t>(PW# 1115) AEE-070  Utilities</t>
  </si>
  <si>
    <t>(PW# 1114) AEE 058  Utilities</t>
  </si>
  <si>
    <t>(PW# 1113) AEE-078  Utilities</t>
  </si>
  <si>
    <t>(PW# 111) AEPON14   Protective Measures</t>
  </si>
  <si>
    <t>(PW# 1109) Public Utilities PREPA-18</t>
  </si>
  <si>
    <t>(PW# 1104) AEE 048  Utilities</t>
  </si>
  <si>
    <t>(PW# 1103) AEE 073  Utilities</t>
  </si>
  <si>
    <t>(PW# 1100) ROADS AND BRIDGES</t>
  </si>
  <si>
    <t>(PW# 110) AEPON08  Protective Measures</t>
  </si>
  <si>
    <t>(PW# 11) AEFLO-01 Protective Measures</t>
  </si>
  <si>
    <t>(PW# 1093) EMERGENCY PROTECTIVE MEASURES</t>
  </si>
  <si>
    <t>(PW# 1092) EMERGENCY PROTECTIVE MEASURES</t>
  </si>
  <si>
    <t>(PW# 1091) PUBLIC UTILITIES</t>
  </si>
  <si>
    <t>(PW# 109) APON15  Protective Measures</t>
  </si>
  <si>
    <t>(PW# 1088) Protective Measures - Prepa-5</t>
  </si>
  <si>
    <t>(PW# 1087) Protective Measures Prepa17</t>
  </si>
  <si>
    <t>(PW# 1086) PUBLIC UTILITIES</t>
  </si>
  <si>
    <t>(PW# 108) AEPON01  Portective Measures</t>
  </si>
  <si>
    <t>(PW# 1079) PUBLIC UTILITIES</t>
  </si>
  <si>
    <t>(PW# 1078) DEBRIS REMOVAL</t>
  </si>
  <si>
    <t>(PW# 1075) PUBLIC UTILITIES</t>
  </si>
  <si>
    <t>(PW# 1074) EMERGENCY PROTECTIVE MEASURES</t>
  </si>
  <si>
    <t>(PW# 1071) EMERGENCY PROTECTIVE MEASURES</t>
  </si>
  <si>
    <t>(PW# 107) AESSE-01 Protective Measures</t>
  </si>
  <si>
    <t>(PW# 1068) PUBLIC UTILITIES</t>
  </si>
  <si>
    <t>(PW# 106) AEPON-05 Protective Measures</t>
  </si>
  <si>
    <t>(PW# 1052) AEE080 - Protective Measures</t>
  </si>
  <si>
    <t>(PW# 1051) AEE068 - Utilities</t>
  </si>
  <si>
    <t>(PW# 1050) AEE083 - Utilities</t>
  </si>
  <si>
    <t>(PW# 1049) AEE069 - Protective Measures</t>
  </si>
  <si>
    <t>(PW# 1048) Water Facilities - PREPA-09</t>
  </si>
  <si>
    <t>(PW# 1048) AEE049 - Utilities</t>
  </si>
  <si>
    <t>(PW# 1047) AEE084 - Utilities</t>
  </si>
  <si>
    <t>(PW# 1045) AEE082 - Protective Measures</t>
  </si>
  <si>
    <t>(PW# 1044) AEE081 - Utilities</t>
  </si>
  <si>
    <t>(PW# 1043) AEE044 - Utilities</t>
  </si>
  <si>
    <t>(PW# 1042) AEE085 - Protective Measures</t>
  </si>
  <si>
    <t>(PW# 1040) AEE033 - Utilities</t>
  </si>
  <si>
    <t>(PW# 104) AEPON17  Protective Measures</t>
  </si>
  <si>
    <t>(PW# 1039) AEE036 - Utilities</t>
  </si>
  <si>
    <t>(PW# 1038) AEE037 - Utilities</t>
  </si>
  <si>
    <t>(PW# 1033) AEE 067  Public Utilities</t>
  </si>
  <si>
    <t>(PW# 1032) DEBRIS REMOVAL</t>
  </si>
  <si>
    <t>(PW# 1031) DEBRIS REMOVAL</t>
  </si>
  <si>
    <t>(PW# 1030) AEE077  Protective Measures</t>
  </si>
  <si>
    <t>(PW# 103) AEFLO-02 Protective Measures</t>
  </si>
  <si>
    <t>(PW# 1029) AEE 076  Protective Measures</t>
  </si>
  <si>
    <t>(PW# 1028) DEBRIS REMOVAL</t>
  </si>
  <si>
    <t>(PW# 1028) AEE079  Utilities</t>
  </si>
  <si>
    <t>(PW# 1027) DEBRIS REMOVAL</t>
  </si>
  <si>
    <t>(PW# 1026) Water Facilities PREPA-08</t>
  </si>
  <si>
    <t>(PW# 1025) AEE065  Utilities</t>
  </si>
  <si>
    <t>(PW# 1024) AEE075 Public Utilities</t>
  </si>
  <si>
    <t>(PW# 1023) AEE059 Public Utilities</t>
  </si>
  <si>
    <t>(PW# 1022) AEE060 Public Utilities</t>
  </si>
  <si>
    <t>(PW# 1021) AEE066  Utilities</t>
  </si>
  <si>
    <t>(PW# 1020) AEE074 Public Utilities</t>
  </si>
  <si>
    <t>(PW# 102) AEBCL-02 Public Utilities</t>
  </si>
  <si>
    <t>(PW# 1019) AEE071 Public Utilities</t>
  </si>
  <si>
    <t>(PW# 1018) AEE064  Protective Measures</t>
  </si>
  <si>
    <t>(PW# 1017) PW AEE070  Utilities</t>
  </si>
  <si>
    <t>(PW# 1016) AEE057  Utilities</t>
  </si>
  <si>
    <t>(PW# 1014) Water Faclities Prepa06</t>
  </si>
  <si>
    <t>(PW# 1013) AEE055 Debris Removal</t>
  </si>
  <si>
    <t>(PW# 1012) AEE056 Protective Measures</t>
  </si>
  <si>
    <t>(PW# 1011) AEE054 Public Utilities</t>
  </si>
  <si>
    <t>(PW# 1010) AEE053 Public Utilities</t>
  </si>
  <si>
    <t>(PW# 101) AEMOC-03 Protective Measures</t>
  </si>
  <si>
    <t>(PW# 1009) AEE050 Public Utilities</t>
  </si>
  <si>
    <t>(PW# 1008) AEE062 Public Utilities</t>
  </si>
  <si>
    <t>(PW# 1007) AEE063 Public Utilities</t>
  </si>
  <si>
    <t>(PW# 1006) AEE061 Public Utilities</t>
  </si>
  <si>
    <t>(PW# 1005) AEE051 Debris Removal</t>
  </si>
  <si>
    <t>(PW# 100) AEGYL-05 Protective Measures</t>
  </si>
  <si>
    <t>(PW# 10) A- AEVAL01 Protective Measures</t>
  </si>
  <si>
    <t xml:space="preserve"> San Juan Area M- Baldrich 1422(Substation)</t>
  </si>
  <si>
    <t xml:space="preserve"> San Juan Area H-I-J Dist. 1110-03 - 1105-04 - 1106-04 - 1404-07 - 1520-04 (Distribution)</t>
  </si>
  <si>
    <t xml:space="preserve"> Ponce Area G- Ponce Pueblo 5001(Substation)</t>
  </si>
  <si>
    <t xml:space="preserve"> FAASt [Santa Isabel Sect. - Salinas Sect. 38kV Line 100] (Transmission)</t>
  </si>
  <si>
    <t xml:space="preserve"> FAASt [Repair Unit 9 San Juan Steam Plant] (Generation) </t>
  </si>
  <si>
    <t xml:space="preserve"> FAASt [Pole and Conductor Repair -Caguas Group 7 - Phase 2] (Distribution)</t>
  </si>
  <si>
    <t xml:space="preserve"> FAASt [Physical Security - Group 4] (Substation)</t>
  </si>
  <si>
    <t xml:space="preserve"> FAASt [Line 50300 (230kV) from Costa Sur Steam Plant to Aguirre Steam Plant] (Transmission)</t>
  </si>
  <si>
    <t xml:space="preserve"> FAASt [High Voltage Equipment Replacement - Group 3] (Substation)</t>
  </si>
  <si>
    <t xml:space="preserve"> FAASt [Feeders-Caguas Short Term Group 4] (Distribution)</t>
  </si>
  <si>
    <t xml:space="preserve"> FAASt [Feeders - Ponce Short Term Group 1] (Distribution)</t>
  </si>
  <si>
    <t xml:space="preserve"> FAASt [Aguadilla Streetlighting - Part 3] (Distribution)</t>
  </si>
  <si>
    <t xml:space="preserve"> CLOSEOUT - MEPA114 -LC- KPM (PW01219)</t>
  </si>
  <si>
    <t xml:space="preserve"> Caguas Area I Dist. 2803-01, 2803-02, 2803-03 (Distribution)</t>
  </si>
  <si>
    <t xml:space="preserve"> Arecibo Area C - Vista Azul (Mirador Azul) 8007(Substation)</t>
  </si>
  <si>
    <t xml:space="preserve">   Closeout-MEPA087-Atlantic Quality (LC)  </t>
  </si>
  <si>
    <t xml:space="preserve">Summary - FEMA Funding Overview </t>
  </si>
  <si>
    <t>PREB's Resolution (Funds 428)</t>
  </si>
  <si>
    <t>Exhibit 2</t>
  </si>
  <si>
    <t xml:space="preserve">Attachment A </t>
  </si>
  <si>
    <t xml:space="preserve">Attachment B </t>
  </si>
  <si>
    <t xml:space="preserve">Balance </t>
  </si>
  <si>
    <t xml:space="preserve">Consolidated List  </t>
  </si>
  <si>
    <t xml:space="preserve">Additional Funds from Genera </t>
  </si>
  <si>
    <t>PREPA  (Funds 428)</t>
  </si>
  <si>
    <t>Consolidated List</t>
  </si>
  <si>
    <t xml:space="preserve">Funds for Attachment A </t>
  </si>
  <si>
    <t xml:space="preserve">Projects Obligated </t>
  </si>
  <si>
    <t xml:space="preserve">Luma New Projection </t>
  </si>
  <si>
    <t>Information Submitted to PREB</t>
  </si>
  <si>
    <t xml:space="preserve">Variance </t>
  </si>
  <si>
    <t xml:space="preserve">Sub Asset </t>
  </si>
  <si>
    <t xml:space="preserve">Count Projects </t>
  </si>
  <si>
    <t xml:space="preserve">Total 406 </t>
  </si>
  <si>
    <t xml:space="preserve">Total 428 + 406 </t>
  </si>
  <si>
    <t>New Projection Validation</t>
  </si>
  <si>
    <t>PREB Validation</t>
  </si>
  <si>
    <t>LUMA Exhibit 2</t>
  </si>
  <si>
    <t>Transmission Line Rebuild</t>
  </si>
  <si>
    <t>Vegetation-TL</t>
  </si>
  <si>
    <t>Building</t>
  </si>
  <si>
    <t>Vieques and Culebra Projects (6)</t>
  </si>
  <si>
    <t>Vegetation-DT</t>
  </si>
  <si>
    <t>Transmission Priority Pole Replacements</t>
  </si>
  <si>
    <t>IT/OT</t>
  </si>
  <si>
    <t>Substation Rebuilds</t>
  </si>
  <si>
    <t>Distribution Pole and Conductor Repair</t>
  </si>
  <si>
    <t>AMI Implementation Program</t>
  </si>
  <si>
    <t>Distribution Streetlighting</t>
  </si>
  <si>
    <t>Grid Automation</t>
  </si>
  <si>
    <t>Substation Security</t>
  </si>
  <si>
    <t>Feeders</t>
  </si>
  <si>
    <t>Attachment A</t>
  </si>
  <si>
    <t xml:space="preserve">Grid Modernization </t>
  </si>
  <si>
    <t>Automation</t>
  </si>
  <si>
    <t>Blank</t>
  </si>
  <si>
    <t>Line Rebuild</t>
  </si>
  <si>
    <t>Substation Component Replacements</t>
  </si>
  <si>
    <t>Substations</t>
  </si>
  <si>
    <t>Underground</t>
  </si>
  <si>
    <t>Attachment B</t>
  </si>
  <si>
    <t>Check</t>
  </si>
  <si>
    <t xml:space="preserve">Consolidated list </t>
  </si>
  <si>
    <t xml:space="preserve">Asset </t>
  </si>
  <si>
    <t>Project Total</t>
  </si>
  <si>
    <t>Priority Substation</t>
  </si>
  <si>
    <t>Priority Transmission</t>
  </si>
  <si>
    <t>Grand Total</t>
  </si>
  <si>
    <t>project #</t>
  </si>
  <si>
    <t>Project title</t>
  </si>
  <si>
    <t>NEW COST PROVIDED</t>
  </si>
  <si>
    <t xml:space="preserve">Submitted to PREB </t>
  </si>
  <si>
    <t>OBLIGATED</t>
  </si>
  <si>
    <t>Spend as of 2/28/2026</t>
  </si>
  <si>
    <t>Estimate/Cost change (Y/N)</t>
  </si>
  <si>
    <t>428 Allocation
(Without the A&amp;E and E&amp;M)</t>
  </si>
  <si>
    <t>Construction</t>
  </si>
  <si>
    <t xml:space="preserve">Who confirmed the information? </t>
  </si>
  <si>
    <t>406 Allocation 
(Without the A&amp;E and E&amp;M)</t>
  </si>
  <si>
    <t xml:space="preserve">Obligation Amendment Status </t>
  </si>
  <si>
    <t>428 A&amp;E-PW 9510</t>
  </si>
  <si>
    <t>A&amp;E</t>
  </si>
  <si>
    <t xml:space="preserve">New Comment </t>
  </si>
  <si>
    <t>406 A&amp;E-PW 9510</t>
  </si>
  <si>
    <t xml:space="preserve">Comentario revisor </t>
  </si>
  <si>
    <t>428 E&amp;M-PW 10710</t>
  </si>
  <si>
    <t>E&amp;M FINANCE</t>
  </si>
  <si>
    <t>Revisor</t>
  </si>
  <si>
    <t>406 E&amp;M-PW 10710</t>
  </si>
  <si>
    <t>E&amp;M GLOBAL</t>
  </si>
  <si>
    <t xml:space="preserve">Current Versioning Status in Grants Protal </t>
  </si>
  <si>
    <t>sum</t>
  </si>
  <si>
    <t>Date of Obligation</t>
  </si>
  <si>
    <t>FORMULA 
Expected Total Project Cost</t>
  </si>
  <si>
    <t>TOTAL Finance</t>
  </si>
  <si>
    <t xml:space="preserve">Current Status in Grants Protal </t>
  </si>
  <si>
    <t>FORMULA 
Total 428 Expected cost</t>
  </si>
  <si>
    <t>TOTAL WITH E&amp;M</t>
  </si>
  <si>
    <t>Construction % of Completion as of 2/28/2026</t>
  </si>
  <si>
    <t>FORMULA
Total 406 Expected Cost</t>
  </si>
  <si>
    <t xml:space="preserve">New cost povided is the same as obligated cost. Scope additions are expected.however the cost did not changed.  </t>
  </si>
  <si>
    <t xml:space="preserve">This project has WC,and WTBC the total cost provided is under the current amendment total Also the A&amp;E estimated allocation is$2M lower than the incurred cost. </t>
  </si>
  <si>
    <t>correct cost (no duplication)</t>
  </si>
  <si>
    <t xml:space="preserve">No Cost changes from the Submitted to the PREB. Cost incurred does not exceeds the final estimation. No mayor flags identified in cost. </t>
  </si>
  <si>
    <t>No Cost changes from the Submitted to the PREB. Significant increase from obligated. Incurred cost is 51% of the total cost with only 2% of construction. (406 Duplicity identified)</t>
  </si>
  <si>
    <r>
      <t xml:space="preserve">No Cost changes from the Submitted to the PREB. Cost incurred does not exceeds the final estimation. </t>
    </r>
    <r>
      <rPr>
        <b/>
        <sz val="12"/>
        <color theme="1"/>
        <rFont val="Calibri"/>
        <family val="2"/>
        <scheme val="minor"/>
      </rPr>
      <t>No mayor flags identified in cost</t>
    </r>
    <r>
      <rPr>
        <sz val="12"/>
        <color theme="1"/>
        <rFont val="Calibri"/>
        <family val="2"/>
        <scheme val="minor"/>
      </rPr>
      <t xml:space="preserve">. </t>
    </r>
  </si>
  <si>
    <r>
      <t xml:space="preserve">No Cost changes from the Submitted to the PREB. Cost incurred does not exceeds the final estimation. Construction cost incurred with no N/A construction % . </t>
    </r>
    <r>
      <rPr>
        <b/>
        <sz val="12"/>
        <color theme="1"/>
        <rFont val="Calibri"/>
        <family val="2"/>
        <scheme val="minor"/>
      </rPr>
      <t>No mayor flags identified in cost</t>
    </r>
    <r>
      <rPr>
        <sz val="12"/>
        <color theme="1"/>
        <rFont val="Calibri"/>
        <family val="2"/>
        <scheme val="minor"/>
      </rPr>
      <t xml:space="preserve">. </t>
    </r>
  </si>
  <si>
    <t>Final cost provided is same as obligated. However,Amendment in progress reflects a total cost of $3M</t>
  </si>
  <si>
    <t xml:space="preserve">Cost difference seems to be contingency cost added to 428.  Cost incurred does not exceeds the final estimation. Construction cost incurred with no N/A construction %. </t>
  </si>
  <si>
    <t xml:space="preserve">No changes in cost provided to PREB. </t>
  </si>
  <si>
    <t>Vegetation-DL</t>
  </si>
  <si>
    <t>Streetlighting</t>
  </si>
  <si>
    <t>Rebuild</t>
  </si>
  <si>
    <t>Section A: Obligation - Per Grants Portal (If project is not obligated leave in blank)</t>
  </si>
  <si>
    <t xml:space="preserve">Section B: For Obligated Projects include Delta and for Projects not Obligated include full Estimate </t>
  </si>
  <si>
    <t>Total (Section A + Section B) Update this section</t>
  </si>
  <si>
    <t>Confirmation and Comments</t>
  </si>
  <si>
    <t xml:space="preserve">Information for Reference </t>
  </si>
  <si>
    <t xml:space="preserve">Information Submitted to PREB </t>
  </si>
  <si>
    <t>Sub Asset</t>
  </si>
  <si>
    <t>Obligated (Yes / No)</t>
  </si>
  <si>
    <t xml:space="preserve">Process Step 
</t>
  </si>
  <si>
    <t>A&amp;E Spend as of 2/28/2026</t>
  </si>
  <si>
    <t>Construction Spend as of 2/28/2026</t>
  </si>
  <si>
    <t>E&amp;M Spend as of 2/28/2026</t>
  </si>
  <si>
    <t>Total Spend as of 2/28/2026</t>
  </si>
  <si>
    <t>Compare (Information Submitted to PREB vs Luma)</t>
  </si>
  <si>
    <t>Expected Total Project Cost</t>
  </si>
  <si>
    <t>Total 428 Expected cost</t>
  </si>
  <si>
    <t>Total 406 Expected Cost</t>
  </si>
  <si>
    <t>Project Reconciliation Status</t>
  </si>
  <si>
    <t>Expected Reconciliation date</t>
  </si>
  <si>
    <t>Variance Flag</t>
  </si>
  <si>
    <t>No</t>
  </si>
  <si>
    <t>Pending Scope &amp; Cost Completion by Applicant</t>
  </si>
  <si>
    <r>
      <t xml:space="preserve">
Project costs need to be reviewed as per work completed cost of 2M+ and rebuild cost sent to COR3 (8.6M + Components to be added) on 1/16/26 - </t>
    </r>
    <r>
      <rPr>
        <b/>
        <sz val="11"/>
        <color rgb="FFFF0000"/>
        <rFont val="Aptos"/>
        <family val="2"/>
      </rPr>
      <t>Incurred cost including E&amp;M identified surpass the $33M</t>
    </r>
    <r>
      <rPr>
        <sz val="11"/>
        <rFont val="Aptos"/>
        <family val="2"/>
      </rPr>
      <t xml:space="preserve">  ++++++++++++
Is the cost of the temp transformer included? Should be 50 EM (3 transformers) + costs of breakers</t>
    </r>
  </si>
  <si>
    <t>Gabriel Torres</t>
  </si>
  <si>
    <t>Amendment – Submitted to COR3/PREPA</t>
  </si>
  <si>
    <t>Submitted</t>
  </si>
  <si>
    <t>Yes</t>
  </si>
  <si>
    <t>Obligated</t>
  </si>
  <si>
    <t>No Cost changes from the Submitted to the PREB. Significant increase from obligated. Incurred cost is 51% of the total cost with only 2% of construction. A&amp;E incurred cost surpass the total estimated. (406 Duplicity identified)</t>
  </si>
  <si>
    <t>Only existing substation is obligated</t>
  </si>
  <si>
    <t>No Cost changes from the Submitted to the PREB. Significant increase from obligated. Incurred cost is61% of the total cost with  44% of construction completed. A&amp;E incurred cost surpass the total estimated. (406 Duplicity identified)</t>
  </si>
  <si>
    <r>
      <t>No Cost changes from the Submitted to the PREB. Construction cost incurred with no N/A construction %. Cost incurred does not exceeds the final estimation.</t>
    </r>
    <r>
      <rPr>
        <b/>
        <sz val="11"/>
        <rFont val="Aptos"/>
        <family val="2"/>
      </rPr>
      <t xml:space="preserve"> (406 Duplication identified) New cost estimate reflects a total cost of $83 M (4M over the provided cost)</t>
    </r>
  </si>
  <si>
    <t>Chantee Santana</t>
  </si>
  <si>
    <t>DSOW – Pending Design Package for Development</t>
  </si>
  <si>
    <t>FY2027</t>
  </si>
  <si>
    <t xml:space="preserve">No Cost changes from the Submitted to the PREB. Cost incurred does not exceeds the final estimation. </t>
  </si>
  <si>
    <t>DSOW – Scope and Cost development in progress</t>
  </si>
  <si>
    <t>Q2 FY2027</t>
  </si>
  <si>
    <t xml:space="preserve">Currently under Scope revision by Planning </t>
  </si>
  <si>
    <t>Cost will change due to deobligation of componets -Components will be now included in Bayamon Rebuild (682328). Cost need to be deducted from this project and included in the other.  (No 406 Duplicity Identified)</t>
  </si>
  <si>
    <t>Amendment – Amendment Needed/Pending Development</t>
  </si>
  <si>
    <t>Q4 FY2026</t>
  </si>
  <si>
    <t>estimate under review</t>
  </si>
  <si>
    <t>total cost provided does not aling with amendment in progress. The amendment has a reduction of $10M. Please confirm. (406 duplicity identified)</t>
  </si>
  <si>
    <t>Amendment – Pending Design Package for Development</t>
  </si>
  <si>
    <t>Amendment in process with a total cost of $109M. The new cost provided reflects a lower cost ( 406 duplicity identified)</t>
  </si>
  <si>
    <t>Amendment – Scope and Cost development in progress</t>
  </si>
  <si>
    <t xml:space="preserve">What is included in E&amp;M? Should be 0 </t>
  </si>
  <si>
    <t>Luis Sepulveda/ Chantee</t>
  </si>
  <si>
    <t>Scope does not include hazard mitigation. No reconciliation needed. Project is in execution;  Amendment due to scope/cost changes submitted.</t>
  </si>
  <si>
    <t xml:space="preserve">E&amp;M should be 6 for the GIS (Review GIS costs (actual). + transformert </t>
  </si>
  <si>
    <t>DSOW – Submitted to COR3/PREPA</t>
  </si>
  <si>
    <t>Q1 FY2027</t>
  </si>
  <si>
    <t>We resubmit DSOW on January 2026.</t>
  </si>
  <si>
    <t>FAASt Centro Medico 1327/1359 (Substattion) Rebuilt</t>
  </si>
  <si>
    <t>How was calculated the E&amp;M . Only E&amp;M should be the GIS $12-$14</t>
  </si>
  <si>
    <t>Luis Sepulveda</t>
  </si>
  <si>
    <t xml:space="preserve">Obligated -No expected changes </t>
  </si>
  <si>
    <t xml:space="preserve">No Amendment Needed </t>
  </si>
  <si>
    <t xml:space="preserve">What is included in E&amp;M? Should be 0 . The actuals are higher than original obligation. </t>
  </si>
  <si>
    <t>Orlando Rodriguez</t>
  </si>
  <si>
    <t>No Cost changes from the Submitted to the PREB. Cost incurred does not exceeds the final estimation. No mayor flags identified in cost. (No 496 duplication identified)</t>
  </si>
  <si>
    <t>scope to be revised</t>
  </si>
  <si>
    <t>E&amp;M should only include the GIS 6.7M</t>
  </si>
  <si>
    <t>Pending IFC package to include all the changes in scope as part of the DSOW ammendment.</t>
  </si>
  <si>
    <r>
      <t xml:space="preserve">No Cost changes from the Submitted to the PREB. Cost incurred does not exceeds the final estimation. </t>
    </r>
    <r>
      <rPr>
        <sz val="11"/>
        <color rgb="FFFF0000"/>
        <rFont val="Aptos"/>
        <family val="2"/>
      </rPr>
      <t xml:space="preserve">No mayor flags identified in cost. </t>
    </r>
  </si>
  <si>
    <t>The Amount Obligated by FEMA was $8.2M</t>
  </si>
  <si>
    <r>
      <t>No Cost changes from the Submitted to the PREB. Cost incurred does not exceeds the final estimation. Construction cost incurred with no N/A construction % .</t>
    </r>
    <r>
      <rPr>
        <sz val="11"/>
        <color rgb="FFFF0000"/>
        <rFont val="Aptos"/>
        <family val="2"/>
      </rPr>
      <t xml:space="preserve"> </t>
    </r>
    <r>
      <rPr>
        <b/>
        <sz val="11"/>
        <color rgb="FFFF0000"/>
        <rFont val="Aptos"/>
        <family val="2"/>
      </rPr>
      <t xml:space="preserve">Mayor reduction expected due to change in scope from relocation to rebuild </t>
    </r>
  </si>
  <si>
    <t>Planning and Engineering is working on the scope for the project.</t>
  </si>
  <si>
    <t>This project has WC,and WTBC the total cost provided is under the current amendment total Also the A&amp;E estimated allocation is$2M lower than the incurred cost. (406 Cost duplication identified)</t>
  </si>
  <si>
    <t>Pending recieve assesment to iclude repairs to the fiber between Monacillos and El Conquistador</t>
  </si>
  <si>
    <t>Rhys envió las correcciones el 2 de abril de 2026</t>
  </si>
  <si>
    <t>Sandra Valentin</t>
  </si>
  <si>
    <t>E&amp;M allocations not included in original obligation</t>
  </si>
  <si>
    <t>How was calculated the E&amp;M . Only E&amp;M should be the GIS $6</t>
  </si>
  <si>
    <t xml:space="preserve">How was calculated the E&amp;M . Should be 14-16 </t>
  </si>
  <si>
    <t>Submit to COR3 on 02/27/2026</t>
  </si>
  <si>
    <t xml:space="preserve">No Cost changes from the Submitted to the PREB. Cost incurred does not exceeds the final estimation. Construction cost incurred with no N/A construction %  No mayor flags identified in cost. </t>
  </si>
  <si>
    <t>No Cost changes from the Submitted to the PREB. Cost incurred does not exceeds the final estimation. Incurred cost is &lt;50% with 43% of construction completed. Amendment in COR3 review with  minor cost difference of final cost provided . No mayor flags identified in cost.</t>
  </si>
  <si>
    <t>Cost will increase due to additional environmental studies - Gabriel Torres</t>
  </si>
  <si>
    <t xml:space="preserve">E&amp;M should be 0 </t>
  </si>
  <si>
    <t>Submitted to COR3 in Jan. 2026</t>
  </si>
  <si>
    <t>Pending CRC Review</t>
  </si>
  <si>
    <t>- Rhys envió las correcciones el 2 de abril de 2026
- Axel Rodriguez - Correct amount in Column AE =   $37,461,444.79, and  column AG =  $5,926,449.37.</t>
  </si>
  <si>
    <t>Sandra Valentin/Axel Rodriguez</t>
  </si>
  <si>
    <t>DSOW – Submitted to FEMA -Currently under FEMA evaluation</t>
  </si>
  <si>
    <t>Proyect under CRC review by Feb 16th. Pending Obligation to determine Amendment submission date.</t>
  </si>
  <si>
    <t>- Rhys envió las correcciones el 2 de abril de 2026.
- Axel Rodriguez - Correct amount in Column AE =     $16,033,618.38, and  column AG = $55,895.84.</t>
  </si>
  <si>
    <t>Design Package expected Jun 2026.</t>
  </si>
  <si>
    <t>-Rhys envió las correcciones el 2 de abril de 2026
- Axel Rodriguez - Correct amount in Column AE =  $9,392,613.98, and  column AG = $4,232,330.20.</t>
  </si>
  <si>
    <t>Amendment – Submitted to FEMA</t>
  </si>
  <si>
    <t>Amedment submitted to FEMA on Jan 26,2026. Cost estimate revised and splited 428 55% &amp; 406 45% Aprox.</t>
  </si>
  <si>
    <t>No comment</t>
  </si>
  <si>
    <t>Project will be versioned prior to close out if needed.</t>
  </si>
  <si>
    <t xml:space="preserve">Se espera que este proyecto tenga costos que sobrepasan la obligación por $520k. </t>
  </si>
  <si>
    <t xml:space="preserve">The project expenses cover 100% of the project's expected cost, and the project is at 51% of construction. </t>
  </si>
  <si>
    <t>No Comment</t>
  </si>
  <si>
    <t>Este Proyecto se espera que tenga costos que sobrepasan la obligación por $1.9 millón.</t>
  </si>
  <si>
    <t>Verificar los costos totales presentados en 406, (Columna Z) ya que duplica los costos incluidos en la revisión del estimado preparado para la enmienda</t>
  </si>
  <si>
    <t>Amaury Pacheco</t>
  </si>
  <si>
    <t>406HM Revision Pending Award in GP / Estimated date Cfci strategy to be defined</t>
  </si>
  <si>
    <t>DSOW – Submitted to FEMA</t>
  </si>
  <si>
    <t>406HM Revision on FEMA CRC / Estimated date Cfci strategy to be defined</t>
  </si>
  <si>
    <t>Open Soft RFI to revise soft Cost will be submitted 02/20 / Estimated date Cfci strategy to be defined</t>
  </si>
  <si>
    <t>406HM Revision to be submitted June 2026 / Estimated date Cfci strategy to be defined</t>
  </si>
  <si>
    <t>406HM Revision to be submitted May 2026/ Estimated date Cfci strategy to be defined</t>
  </si>
  <si>
    <t>FAASt [Automation Program Group 24] (Distribution)</t>
  </si>
  <si>
    <t>406 HM Revision to be submitted May 2026 / Estimated date Cfci strategy to be defined</t>
  </si>
  <si>
    <t>Open Soft RFI to revise soft Cost will be submitted 02/20/ Estimated date Cfci strategy to be defined</t>
  </si>
  <si>
    <t>406 HM Revision to be submitted April 2026/ Estimated date Cfci strategy to be defined</t>
  </si>
  <si>
    <t>Se espera que este proyecto tenga costos que sobrepasan la obligación por $213k.</t>
  </si>
  <si>
    <t xml:space="preserve">In  Monday's meeting Rinly stated that this project's total cost was going to be around $200 mllion. The team included a $300 million estimate. </t>
  </si>
  <si>
    <t>Currently undergoing redesign with updated scope</t>
  </si>
  <si>
    <t xml:space="preserve">Check estimate: should include 6 transformer, 15kv gis, 38 kv gis, 115 gis, .. Number should be $40-45 for EM </t>
  </si>
  <si>
    <t>FAASt [Substation Component Replacement Program] (Substation)</t>
  </si>
  <si>
    <t xml:space="preserve">Cost difference seems to be contingency cost added to 428.  Cost incurred does not exceeds the final estimation. Construction cost incurred with no N/A construction %.  (406 cost duplicity identified) </t>
  </si>
  <si>
    <t>Submitted to COR3 in Feb. 2026</t>
  </si>
  <si>
    <t>No Cost changes from the Submitted to the PREB/Obligated. Construction cost incurred with no N/A construction %. Cost incurred does not exceeds the final estimation. No mayor flags identified in cost</t>
  </si>
  <si>
    <t xml:space="preserve">Final cost provided is same as obligated. However, Incurred cost surpass this total and the submitted to COR3 in 11/14 have a total cost of $14M </t>
  </si>
  <si>
    <t xml:space="preserve">Final cost provided is same as obligated. However, Incurred cost is over this total with 30% stip pending in construction. The pending amendment have a total cost of $6.5M </t>
  </si>
  <si>
    <t>Se espera que este proyecto tenga costos que sobrepasan la obligación por $1.3 millones.</t>
  </si>
  <si>
    <t>This estimate does not include the addition of a new substation to this project</t>
  </si>
  <si>
    <t>Jose A Cruz</t>
  </si>
  <si>
    <t>The DSOW Revision 2 for the Vieques and Culebra Microgrid was submitted in July 2025. After receiving various Requests for Information (RFIs) from FEMA related to the design, an internal decision was made to re-submit the DSOW once the 30% design is completed, providing more robust information to adequately address the agency’s requests. As of today, the DSOW is estimated to be re-submitted in October 2026 following the completion of the 60% design.</t>
  </si>
  <si>
    <r>
      <rPr>
        <sz val="11"/>
        <color rgb="FF203764"/>
        <rFont val="Aptos"/>
        <family val="2"/>
      </rPr>
      <t xml:space="preserve">The new cost total did not changed from the cost submitted to PREB. However the allocations did. Increased in 406 allocation.  Cost incurred does not exceeds the final estimation. </t>
    </r>
    <r>
      <rPr>
        <sz val="11"/>
        <color rgb="FFFF0000"/>
        <rFont val="Aptos"/>
        <family val="2"/>
      </rPr>
      <t>Construction cost incurred reflected with no N/A construction %</t>
    </r>
    <r>
      <rPr>
        <sz val="11"/>
        <color rgb="FF203764"/>
        <rFont val="Aptos"/>
        <family val="2"/>
      </rPr>
      <t xml:space="preserve">  No mayor flags identified in cost. </t>
    </r>
  </si>
  <si>
    <t>Q1 FY2026</t>
  </si>
  <si>
    <t xml:space="preserve">Issue for Approval was received meeting ongoing to discuss the design and agree in the final scope to be submitted to FEMA. </t>
  </si>
  <si>
    <r>
      <t xml:space="preserve">No Cost changes from the Submitted to the PREB. </t>
    </r>
    <r>
      <rPr>
        <b/>
        <sz val="12"/>
        <color theme="1"/>
        <rFont val="Calibri"/>
        <family val="2"/>
        <scheme val="minor"/>
      </rPr>
      <t>Construction cost incurred with no N/A construction %</t>
    </r>
    <r>
      <rPr>
        <sz val="12"/>
        <color theme="1"/>
        <rFont val="Calibri"/>
        <family val="2"/>
        <scheme val="minor"/>
      </rPr>
      <t xml:space="preserve">. Cost incurred does not exceeds the final estimation. No mayor flags identified in cost. </t>
    </r>
  </si>
  <si>
    <t xml:space="preserve">Final cost provided is same as obligated. However, Incurred cost is 75% of cost with 48% of construction. The submitted amendment to COR3 in 11/14 have a total cost of $12M </t>
  </si>
  <si>
    <t xml:space="preserve"> In the EM we have 52M </t>
  </si>
  <si>
    <t xml:space="preserve">No Cost changes from the Submitted to the PREB. Amendment in progress for more than the total cost provided ($6.7) </t>
  </si>
  <si>
    <t>Menciona que necesita una enmienda pero los costos son iguales a la obligación. Se debe revisar</t>
  </si>
  <si>
    <t xml:space="preserve"> No Cost changes from the Submitted to the PREB, however Amendment in progress reflects a total cost greater that the total provided  ($3.1M) </t>
  </si>
  <si>
    <t xml:space="preserve">scope and estimate to be revised </t>
  </si>
  <si>
    <t>How was calculated the E&amp;M . Only E&amp;M should be the GIS $7</t>
  </si>
  <si>
    <t>Pending IFC to complete Estimate review</t>
  </si>
  <si>
    <t>Orlando Rodriguez/chantee</t>
  </si>
  <si>
    <t xml:space="preserve">Project under new A&amp;E &amp; IFA design. The E&amp;M split should be reviewed as the amounts are too low relative to the total project cost. </t>
  </si>
  <si>
    <t>/</t>
  </si>
  <si>
    <t>No comment.</t>
  </si>
  <si>
    <t>Obligated for $47.1M, the expected total project cost is $54M</t>
  </si>
  <si>
    <t>Pending obligation, latest estimate is $54.5M</t>
  </si>
  <si>
    <r>
      <rPr>
        <sz val="11"/>
        <color rgb="FF203764"/>
        <rFont val="Aptos"/>
        <family val="2"/>
      </rPr>
      <t xml:space="preserve">The new cost total increased from the previously submitted to the PREB. And shows a significant difference from the obligated cost.  Latest DSOW was submitted to FEMA on 2/4/2026.   </t>
    </r>
    <r>
      <rPr>
        <b/>
        <sz val="12"/>
        <color rgb="FFFF0000"/>
        <rFont val="Calibri"/>
        <family val="2"/>
        <scheme val="minor"/>
      </rPr>
      <t>A&amp;E Cost incurred exceeds the estimated cost.Construction cost incurred with no N/A construction %.  Original A&amp;E design was for the whole line (Dos Bocas to San Sebastian) and it was divided in 3 segments.</t>
    </r>
  </si>
  <si>
    <t>Already Submitted</t>
  </si>
  <si>
    <t xml:space="preserve">The costs incurred in A&amp;E exceed the costs included in the project's expected cost. </t>
  </si>
  <si>
    <t>Revision needed for the 406 without A&amp;E and E&amp;M column.</t>
  </si>
  <si>
    <t xml:space="preserve">The Column AB cost does not align with the 406% assigned to the project. New information requested from A&amp;E, will probable generate additional costs. </t>
  </si>
  <si>
    <t>Obligated for $33.5M. The expected total project cost is $40.8M</t>
  </si>
  <si>
    <t>Additional information requested from A&amp;E regarding foundations and insulators to be added to the scope and estimate. Possible new cost with these changes</t>
  </si>
  <si>
    <t xml:space="preserve">Confirm that the project does not include 406. </t>
  </si>
  <si>
    <t>Sandra Valentin/ Jose A Cruz</t>
  </si>
  <si>
    <t>Scope confirmation under discussion to create amendment  Insurance deduction of $2,250,000</t>
  </si>
  <si>
    <t>Project pending COR 3 amendment approval since 2/18/26</t>
  </si>
  <si>
    <t>Jonathan envió las correcciones el 2 de abril de 2026</t>
  </si>
  <si>
    <t xml:space="preserve">El proyecto aumentó en $1 millón, pero mencionan que no se necesita enmienda hasta el closeout. </t>
  </si>
  <si>
    <t xml:space="preserve">$4k is enough to complete the 10% pending. </t>
  </si>
  <si>
    <t>Information confirmed with PM</t>
  </si>
  <si>
    <t>Se espera que este proyecto tenga costos que sobrepasan la obligación por $733k.</t>
  </si>
  <si>
    <t xml:space="preserve">Se espera que este proyecto tenga costos que sobrepasan la obligación por $707k. </t>
  </si>
  <si>
    <t>Se espera que este proyecto tenga costos que sobrepasan la obligación por $382k.</t>
  </si>
  <si>
    <t xml:space="preserve"> Se espera que este proyecto tenga costos que sobrepasan la obligación por $364k.</t>
  </si>
  <si>
    <t>Se espera que este proyecto tenga costos que sobrepasan la obligación por $212k.</t>
  </si>
  <si>
    <t xml:space="preserve">Se espera que este proyecto tenga costos que sobrepasan la obligación por $201k. </t>
  </si>
  <si>
    <t>Se espera que este proyecto tenga costos que sobrepasan la obligación por $287k</t>
  </si>
  <si>
    <t>The 16k available from the number provided by the Capital Programs staff is enough to complete the 33% pending?</t>
  </si>
  <si>
    <t>El proyecto tendrá un aumento de alrededor de $200K y no estan considerando una enmienda hasta closeout. Pendiente el split.</t>
  </si>
  <si>
    <t xml:space="preserve">The project expenses cover 100% of the project's expected cost, and the project is at 50% of construction. </t>
  </si>
  <si>
    <t>The project has only completed 56% of the Scope and has expended $130 K, and the presented cost by LUMA is $158K</t>
  </si>
  <si>
    <t>Se espera que este proyecto tenga costos que sobrepasan la obligación por $190k.</t>
  </si>
  <si>
    <t>Se espera que este proyecto tenga costos que sobrepasan la obligación por $497k.</t>
  </si>
  <si>
    <t xml:space="preserve">Se espera que este proyecto tenga costos que sobrepasan la obligación por $1.7 millones. </t>
  </si>
  <si>
    <t xml:space="preserve">Se debe confirmar si con los aprox 12,000 se puede terminar el 13% que esta pendiente a completar. </t>
  </si>
  <si>
    <t xml:space="preserve">Se debe confirmar si con los aprox $9,000 se puede terminar el 12% que esta pendiente a completar. </t>
  </si>
  <si>
    <t>Se espera que este proyecto tenga costos que sobrepasan la obligación por $619k</t>
  </si>
  <si>
    <t>The project has $800k in expenses, but the expected cost presented by the LUMA CP team is $200K</t>
  </si>
  <si>
    <t>Pending PDMG Scope &amp; Cost Routing</t>
  </si>
  <si>
    <t>DSOW was sent 2/16/2026</t>
  </si>
  <si>
    <t xml:space="preserve"> The 406 A&amp;E cost estimate was not included.  </t>
  </si>
  <si>
    <t>Q4 FY2027</t>
  </si>
  <si>
    <t>Pending Homeland Security for final signature and start construction
Grants portal total project cost is $14.2M</t>
  </si>
  <si>
    <t xml:space="preserve">El proyecto presenta un aumento de la entrega al PREB de $4 millones, pero es el mismo número de la obligación. </t>
  </si>
  <si>
    <t xml:space="preserve">Confirm if the $1.8 Million available are enough to complete the 30% of the project that is pending to be completed. </t>
  </si>
  <si>
    <t>FAASt [Transmission Priority Pole Replacement Program Line 2700 Aguadilla Hospital Distrito Sect – Mora TC] (Transmission)</t>
  </si>
  <si>
    <t>The project has expenses in A&amp;E that surpass the numbers presented by the PM by $238k</t>
  </si>
  <si>
    <t xml:space="preserve">Confirm if the $18K available are enough to complete the 20% of the project that is pending to be completed. </t>
  </si>
  <si>
    <t xml:space="preserve">Confirm if the $400K available are enough to complete the 50% of the project that is pending to be completed. </t>
  </si>
  <si>
    <t>Project under PREPA review because of cost overrun</t>
  </si>
  <si>
    <t>FAASt Transmission Priority Pole Replacements 2300</t>
  </si>
  <si>
    <t>Project amendment pending COR3 approval since 3/4/2026</t>
  </si>
  <si>
    <t>FAASt [ Transmission Priority Pole Replacement Program Line 4800 Santa Isabel TC – Aibonito TO] (Transmission)</t>
  </si>
  <si>
    <t>The $4k available are enough to complete the 15% that is pending?</t>
  </si>
  <si>
    <t xml:space="preserve">The project has additional funds expended beyond the cost included by the LUMA Capital Programs team. </t>
  </si>
  <si>
    <t>The new cost provided is the same as the obligated cost. This reflects a reduction in what was presented to PREB in the last report. The incurred cost is under the provided cost, with 88% of the construction. The provided cost is allowing 9% of the total cost to perform the pending 12%.</t>
  </si>
  <si>
    <t>Amendment pending to remove underground scope</t>
  </si>
  <si>
    <t>FAASt Streetlighting - Villalba (Distribution)</t>
  </si>
  <si>
    <t xml:space="preserve">The project costs incurred are over the costs included by the Capital Programs team.  The 406 A&amp;E cost estimate was not included.  </t>
  </si>
  <si>
    <t xml:space="preserve">The 406 A&amp;E cost estimate was not included. </t>
  </si>
  <si>
    <t xml:space="preserve"> Se espera que este proyecto tenga costos que sobrepasan la obligación por $295k.</t>
  </si>
  <si>
    <t>Amendment submitted Feb 12, 2026</t>
  </si>
  <si>
    <t xml:space="preserve">Se presenta una disminución de $53 millones del documento del PREB a este documento. </t>
  </si>
  <si>
    <t>Q1 FY2028</t>
  </si>
  <si>
    <t>Amendment pending to remove underground scope
Grants portal total project cost is $84.1M</t>
  </si>
  <si>
    <t xml:space="preserve">Se espera que este proyecto tenga costos que sobrepasan la obligación por $1.2 millones. </t>
  </si>
  <si>
    <t>Se espera que este proyecto tenga costos que sobrepasan la obligación por $910k</t>
  </si>
  <si>
    <t>El proyecto no cambia de la obligación</t>
  </si>
  <si>
    <t>Amendment pending to remove underground scope
Grants portal total project cost is $29.7M</t>
  </si>
  <si>
    <t>Q2 FY2028</t>
  </si>
  <si>
    <t>Amendment pending to remove underground scope
Grants portal total project cost is $2M</t>
  </si>
  <si>
    <t>Q3 FY2027</t>
  </si>
  <si>
    <t>Amendment pending to remove underground scope
Grants portal total project cost is $2.237M</t>
  </si>
  <si>
    <t xml:space="preserve">Confirm if the $2 Million available are enough to complete the 30% of the project that is pending to be completed. </t>
  </si>
  <si>
    <t>Amendment pending to remove underground scope
Grants portal total project cost is $4.1M</t>
  </si>
  <si>
    <t>Amendment pending to remove underground scope
Grants portal total project cost is $7.9M</t>
  </si>
  <si>
    <t>Amendment pending to remove underground scope
Grants portal total project cost is $2.5</t>
  </si>
  <si>
    <t>IFA versioning in-progress. Survey aligment of 477 structures, 7.2 miles on rural area. Next step is IFC development and submission to FEMA on Jul 2026</t>
  </si>
  <si>
    <t>IEM is working on versioning, to be submitted to FEMA on Mar 2026</t>
  </si>
  <si>
    <t>¿Quién proveerá la información para este proyecto?
SV 9-apr-26 Rhys de la Cruz provided the numbers
SV 30-apr-26 - New Comment provided by Oscar Ramos via Teams</t>
  </si>
  <si>
    <t xml:space="preserve">Project under NEPA review process. An amendment will be developed after obligation to add 406 split. </t>
  </si>
  <si>
    <t>Pending additions of the A&amp;E costs of the projects.</t>
  </si>
  <si>
    <t>Se le puso la cantidad de la obligación en lo que nos proveen los numeros.
SV 9-apr-26 Según intercambio de email entre Orlando y Greg Chiszar, la cantidad de dinero es la que ya está obligada.</t>
  </si>
  <si>
    <t>FAASt [Transmission Priority Pole Replacement Program Line 700 Costa Sur SP – Yauco 2 HP] (Transmission)</t>
  </si>
  <si>
    <t>Jose Cruz</t>
  </si>
  <si>
    <t>Rene Baptiste</t>
  </si>
  <si>
    <t>Project is pending FEMA obligation</t>
  </si>
  <si>
    <t>Project is currently in execution</t>
  </si>
  <si>
    <t>Total submitted estimated project cost is $159,036,419.31, however based on conversations with FEMA, only 38.21/402.54 miles are expected to be obligated. Costs reflect expected obligated cost with these reductions.</t>
  </si>
  <si>
    <t>Pending Applicant Project Review</t>
  </si>
  <si>
    <t>Total submitted estimated project cost is  $57,838,512.87, however based on conversations with FEMA, only 22.79/156 miles are expected to be obligated. Costs reflect expected obligated cost with these reductions.</t>
  </si>
  <si>
    <t>Obligated, Amendment Pending Large Project Review</t>
  </si>
  <si>
    <t>Obligated portion of project is currently in execution, project version pending obligation</t>
  </si>
  <si>
    <t>Total submitted estimated project cost is $32,248,051.77, however based on conversations with FEMA, only 12.63/87.14 miles are expected to be obligated. Costs reflect expected obligated cost with these reductions.</t>
  </si>
  <si>
    <t>FAASt [Arecibo Region 2 Line 36100 – Dos Bocas HP to Barrio Pina] (Vegetation)</t>
  </si>
  <si>
    <t>Total submitted estimated project cost is $17,938,929.50, however only 10.54/30.97 miles were obligated by FEMA. Total obligated cost from FEMA reflected. Obligated portion of project is currently in execution.</t>
  </si>
  <si>
    <t>Pending Large Project Review</t>
  </si>
  <si>
    <t>Total submitted estimated project cost is  $27,603,651.36, however based on conversations with FEMA, only 14.13/74.48 miles are expected to be obligated. Costs reflect expected obligated cost with these reductions.</t>
  </si>
  <si>
    <t>Total submitted estimated project cost is $23,077,673.93, however based on conversations with FEMA, only 8.1/62.36 miles are expected to be obligated. Costs reflect expected obligated cost with these reductions.</t>
  </si>
  <si>
    <t>Total submitted estimated project cost is $22,582,890.08, however based on conversations with FEMA, only 13.86/39.77 miles are expected to be obligated. Costs reflect expected obligated cost with these reductions.</t>
  </si>
  <si>
    <t>FAASt [Arecibo Region 2 Line 36400 – Ponce TC to Dos Bocas HP] (Vegetation)</t>
  </si>
  <si>
    <t>Total submitted estimated project cost is $21,304,288.88, however only 11.48/36.78 miles were obligated by FEMA. Total obligated cost from FEMA reflected. Obligated portion of project is currently in execution.</t>
  </si>
  <si>
    <t>Pending Insurance Completion</t>
  </si>
  <si>
    <t>Pending EHP Review</t>
  </si>
  <si>
    <t>Total submitted estimated project cost is $ $19,687,816.76, however based on conversations with FEMA, only 13.37/53.2 miles are expected to be obligated. Costs reflect expected obligated cost with these reductions.</t>
  </si>
  <si>
    <t>Total submitted estimated project cost is  $19,606,400.98 however based on conversations with FEMA, only 10.92/52.93 miles are expected to be obligated. Costs reflect expected obligated cost with these reductions.</t>
  </si>
  <si>
    <t>Pending QA Review</t>
  </si>
  <si>
    <t>Total submitted estimated project cost is  $13,419,649.03, however based on conversations with FEMA, only 9.21/22.35 miles are expected to be obligated. Costs reflect expected obligated cost with these reductions.</t>
  </si>
  <si>
    <t>FAASt [San Juan Region 1 Transmission Line 36800 – Canovanas TC to Palmer TC] (Vegetation)</t>
  </si>
  <si>
    <t>Obligated, Amendment Pending FEMA 406 HMP Completion</t>
  </si>
  <si>
    <t>Total submitted estimated project cost is $4,685,447.53, however only 3.83/11.13 miles were obligated by FEMA. Total obligated cost from FEMA reflected. Obligated portion of project is currently in execution, project version pending obligation.</t>
  </si>
  <si>
    <t>Total submitted estimated project cost is $7,736,264.86, however based on conversations with FEMA, only 4.02/12.96 miles are expected to be obligated. Costs reflect expected obligated cost with these reductions.</t>
  </si>
  <si>
    <t>FAASt [Ponce Region 6 Transmission Line 39000 – Aguas Buenas Substation to Hacienda San Jose] (Vegetation)</t>
  </si>
  <si>
    <t>Obligated, Amendment Pending Award</t>
  </si>
  <si>
    <t>Total submitted estimated project cost is  $474,552.61, however only .913/2.82 miles were obligated by FEMA. Total obligated cost from FEMA reflected. Obligated portion of project is currently in execution, project version pending obligation.</t>
  </si>
  <si>
    <t>Total submitted estimated project cost is  $1,260,848.93, however based on conversations with FEMA, only 0.66/2.43 miles are expected to be obligated. Costs reflect expected obligated cost with these reductions.</t>
  </si>
  <si>
    <t xml:space="preserve">EM should be 0 </t>
  </si>
  <si>
    <t>428/206 split revised, 1 additional site was included in the submitted amendment.</t>
  </si>
  <si>
    <t>Pending FEMA Obligation, currently in Phase 5.</t>
  </si>
  <si>
    <t>FAASt ENERGY MANAGEMENT SYSTEM (EMS) (Telecom)</t>
  </si>
  <si>
    <t>FAASt [Transmission Priority Pole Replacement Program Line 3100 Monacillos TC – Sabana Llana TC] (Transmission)</t>
  </si>
  <si>
    <r>
      <rPr>
        <sz val="11"/>
        <color rgb="FFFF0000"/>
        <rFont val="Aptos"/>
        <family val="2"/>
      </rPr>
      <t xml:space="preserve">Estimate cost change should be Yes. The new cost differs from the obligated and from the cost submitted to PREB. </t>
    </r>
    <r>
      <rPr>
        <sz val="11"/>
        <color theme="4" tint="-0.499984740745262"/>
        <rFont val="Aptos"/>
        <family val="2"/>
      </rPr>
      <t>NEW Cost is over the obligated cost, and less than the submitted to PREB. Cost incurred does not exceeds the final estimation</t>
    </r>
    <r>
      <rPr>
        <b/>
        <sz val="11"/>
        <color theme="4" tint="-0.499984740745262"/>
        <rFont val="Aptos"/>
        <family val="2"/>
      </rPr>
      <t xml:space="preserve">. No mayor flags identified in cost. </t>
    </r>
  </si>
  <si>
    <t xml:space="preserve">Los costos presentados en la partida 406 no cuadran con lo presentado en el CE incluido en la enmienda. </t>
  </si>
  <si>
    <t>Working on re-versioning (PA-428 &amp; HM-406 already submitted to FEMA), attending soft RFI received from FEMA, to be submitted to FEMA on Mar 2026</t>
  </si>
  <si>
    <t>Working on re-versioning (PA-428 &amp; HM-406 already submitted to FEMA), to be submitted to FEMA on Feb 2026</t>
  </si>
  <si>
    <t>FAASt [Transmission Priority Pole Replacement Program Line 4800 Santa Isabel TC – Toro Negro 1 HP] (Transmission)</t>
  </si>
  <si>
    <t>S</t>
  </si>
  <si>
    <t>Estimate Project Costs Allocation (Update)</t>
  </si>
  <si>
    <t>PREB Response numbers ( Do not update)</t>
  </si>
  <si>
    <t>Should we include the project in the (New List) ?</t>
  </si>
  <si>
    <t>Submitted to PREPA (Yes/No)</t>
  </si>
  <si>
    <t xml:space="preserve">Activated by PREPA 
(Active / Inactive) </t>
  </si>
  <si>
    <t>Activated by FEMA (Active / Inactive)</t>
  </si>
  <si>
    <t>428 Estimate
(Without the A&amp;E and E&amp;M)</t>
  </si>
  <si>
    <t>406 Estimate
(Without the A&amp;E and E&amp;M)</t>
  </si>
  <si>
    <t>428 A&amp;E Estimate-PW 9510</t>
  </si>
  <si>
    <t>406 A&amp;E Estimate -PW 9510</t>
  </si>
  <si>
    <t>428 E&amp;M Estimate -PW 10710</t>
  </si>
  <si>
    <t>406 E&amp;M Estimate -PW 10710</t>
  </si>
  <si>
    <t>Expected Total Project Estimate Cost</t>
  </si>
  <si>
    <t>Total 428 Estimate Cost</t>
  </si>
  <si>
    <t>Total 406 Estimate Cost</t>
  </si>
  <si>
    <t>Updated Comments</t>
  </si>
  <si>
    <t>Total 428 Expected Cost</t>
  </si>
  <si>
    <t>Project Status</t>
  </si>
  <si>
    <t>Expected COR3 Submission Date</t>
  </si>
  <si>
    <t xml:space="preserve">Total NEW LIST </t>
  </si>
  <si>
    <t xml:space="preserve">PREPA Note: Cost incurred as reported by LUMA. </t>
  </si>
  <si>
    <t>Projects Added Flag</t>
  </si>
  <si>
    <t>Inactive</t>
  </si>
  <si>
    <t>N</t>
  </si>
  <si>
    <t>Luis Munet</t>
  </si>
  <si>
    <t xml:space="preserve">DSOW- Ready to Submit /Pending Reactivation </t>
  </si>
  <si>
    <t xml:space="preserve">406 HM Split 100% As it was last submitted to FEMA. Contingent to FEMA Hazard Mitigation Evaluation and approval. </t>
  </si>
  <si>
    <t>406 HM Split 100% As it was last submitted to FEMA</t>
  </si>
  <si>
    <t>Automation Program Group 39 (Distribution)</t>
  </si>
  <si>
    <t>Victor V. DeCastro Carlo</t>
  </si>
  <si>
    <t>This is Class 5 estimated total per project, considering the current identified scope for devices, $165,500 per 3ph reclosers, $25,500 per 1ph reclosers and $4000 per cFCIs. (11) 3PH Reclosers, (17) 1ph reclosers, (18) cFCi. It requires an engineering evaluation due to the amount of time that has passed since the designs were originally completed, in order to verify their validity and ensure they meet current standards and conditions.</t>
  </si>
  <si>
    <t/>
  </si>
  <si>
    <t>790427 (1066737)</t>
  </si>
  <si>
    <t>Distribution Pole and Conductor Repair  - Caguas Group 5 - Phase 2</t>
  </si>
  <si>
    <t xml:space="preserve">Active </t>
  </si>
  <si>
    <t>Class 3 estimate has been submitted to COR3 for validation. WOP design is 100% completed, and the DSOW package has been completed. We are currently pending COR3’s review prior to FEMA submission.</t>
  </si>
  <si>
    <t>Anadir numero nuevo</t>
  </si>
  <si>
    <t>806935 (1066738)</t>
  </si>
  <si>
    <t>Distribution Pole and Conductor Repair - Caguas Group 6 - Phase 2</t>
  </si>
  <si>
    <t>757945 (1066739)</t>
  </si>
  <si>
    <t xml:space="preserve">Distribution Pole and Conductor Repair - Arecibo Group 3 – Phase 2 </t>
  </si>
  <si>
    <t>790446 (1066740)</t>
  </si>
  <si>
    <t>Distribution Pole and Conductor Repair – Caguas Group 4 – Phase 2</t>
  </si>
  <si>
    <t>817249 (1066741)</t>
  </si>
  <si>
    <t>Distribution Pole and Conductor Repair – Caguas Group 7 – Phase 2</t>
  </si>
  <si>
    <t>Considering work completed portion and to be completed, formulation will be separately. Class 3 Estimate its based on latest assumtions. Adding work completed portion would take longer for formulation purposes.  Lodging and Perdiem arent considered.</t>
  </si>
  <si>
    <t>Considering work completed portion and to be completed, formulation will be separately. Class 3 Estimate its based on latest assumtions. Adding work completed portion would take longer.</t>
  </si>
  <si>
    <t>DSOW – Scope and Cost Update in Progress</t>
  </si>
  <si>
    <t>Estimate date to DSOW submission. Considering only the portion to be completed to be fomulated and submit. Estimate its based on latest assumtions. Adding workcompleted portion would take longer.</t>
  </si>
  <si>
    <t>Considering work completed portion and to be completed, formulation will be separately. Class 3 Estimate its based on latest assumtions. Adding work completed portion would take longer for formulation purposes.</t>
  </si>
  <si>
    <t>FAASt [Cayey Streetlighting]</t>
  </si>
  <si>
    <t>[Rio Grande Streetlighting] (Distribution</t>
  </si>
  <si>
    <t>[Maricao Streetlighting] (Distribution</t>
  </si>
  <si>
    <t>[Vieques Streetlighting] (Distribution</t>
  </si>
  <si>
    <t>[San Sebastian Streetlighting] (Distribution</t>
  </si>
  <si>
    <t>[Yauco Streetlighting] (Distribution</t>
  </si>
  <si>
    <t>[San Lorenzo Streetlighting] (Distribution</t>
  </si>
  <si>
    <t>[Loiza Streetlighting] (Distribution</t>
  </si>
  <si>
    <t>[Aguas Buenas Streetlighting] (Distribution</t>
  </si>
  <si>
    <t xml:space="preserve">DSOW package complete.Ready to be sumitted, scope consider all construction phases. </t>
  </si>
  <si>
    <t>[Moca Streetlighting] (Distribution</t>
  </si>
  <si>
    <t>[Guayanilla Streetlighting] (Distribution</t>
  </si>
  <si>
    <t>[Sabana Grande Streetlighting] (Distribution</t>
  </si>
  <si>
    <t>[Ciales Streetlighting] (Distribution</t>
  </si>
  <si>
    <t>[Quebradillas Streetlighting] (Distribution</t>
  </si>
  <si>
    <t>[Lares Streetlighting] (Distribution</t>
  </si>
  <si>
    <t>[Patillas Streetlighting] (Distribution</t>
  </si>
  <si>
    <t>[Penuelas Streetlighting] (Distribution</t>
  </si>
  <si>
    <t>TPole 3300 San Gerardo Sect to Venezuela Sect</t>
  </si>
  <si>
    <t>Carlos Samalot</t>
  </si>
  <si>
    <t xml:space="preserve">Project Not Obligated </t>
  </si>
  <si>
    <t>Cost Estimate and DSOW have been updated to latest template and are ready for submittal</t>
  </si>
  <si>
    <t>753786 (1066980)</t>
  </si>
  <si>
    <t>TPole 5900 San Juan SP to Crematorio TO</t>
  </si>
  <si>
    <t>Y</t>
  </si>
  <si>
    <t>TPole 13700 Mora TC to Isabela TO</t>
  </si>
  <si>
    <t>811923 (1066730)</t>
  </si>
  <si>
    <t>Transmission Priority Pole Replacement Program Line 16500 Fajardo TC-Dos Marinas</t>
  </si>
  <si>
    <t>Transmission Priority Pole Replacement Program Line 800 Comsat Sect –Cidra Sect (Active)</t>
  </si>
  <si>
    <t xml:space="preserve">The project has been activated by FEMA, and the updated LPCE has been submitted as stated by the Asset Lead. 
This project has been given a new project number; refer to column A information. </t>
  </si>
  <si>
    <t>FAASt [Region 1 San Juan Transmission 38kV sensitive areas] (Vegetation) - Group C</t>
  </si>
  <si>
    <t>Amendments might apply in future versions.</t>
  </si>
  <si>
    <t>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t>
  </si>
  <si>
    <t>No updated comment, previous comment remains.</t>
  </si>
  <si>
    <t>Project is developed and will be ready to submit to FEMA as soon as projects are reactivated in Grants Portal</t>
  </si>
  <si>
    <t>FAASt[Region 1 San Juan Transmission 38kV - Non-Sensitive (Vegetation)] - Group B</t>
  </si>
  <si>
    <t xml:space="preserve">No comments. Projects already submitted to PREPA. </t>
  </si>
  <si>
    <t>FAASt[Region 2 Arecibo Transmission 38kV - Non-Sensitive (Vegetation)]- Group B</t>
  </si>
  <si>
    <t>FAASt[Region 4 Caguas Transmission 38kV - Non-Sensitive (Vegetation)]- Group B</t>
  </si>
  <si>
    <t>FAASt [Region 6 Ponce Transmission 38kV - Non-Sensitive (Vegetation)- Group B</t>
  </si>
  <si>
    <t>FAASt [Region 4 Caguas Transmission 38kV sensitive areas] (Vegetation) - Group C</t>
  </si>
  <si>
    <t>FAASt [Region 5 Mayaguez Transmission 38kV - Non-Sensitive (Vegetation)]- Group B</t>
  </si>
  <si>
    <t>FAASt [Region 5 Mayaguez Transmission 38kV sensitive areas] (Vegetation) - Group C</t>
  </si>
  <si>
    <t>FAASt [Region 6 Ponce Transmission 38kV sensitive areas] (Vegetation) - Group C</t>
  </si>
  <si>
    <t>FAASt [Region 2 Arecibo Transmission 38kV sensitive areas] (Vegetation) - Group C</t>
  </si>
  <si>
    <t>FAASt[Region 3 Bayamon Transmission 38kV - Non-Sensitive (Vegetation)]- Group B</t>
  </si>
  <si>
    <t>FAASt [Region 3 Bayamon Transmission 38kV sensitive areas] (Vegetation) - Group C</t>
  </si>
  <si>
    <t>547344 (1066724))</t>
  </si>
  <si>
    <t>Acacias 6801 TC (Relocation)</t>
  </si>
  <si>
    <t>Active</t>
  </si>
  <si>
    <t>Carlos Baez</t>
  </si>
  <si>
    <t>New Project</t>
  </si>
  <si>
    <t>Cambalache TC Rebuild</t>
  </si>
  <si>
    <t>550099 (1066979)</t>
  </si>
  <si>
    <t>Esc Industrial Miguel Such (Metal-Clad) 1423</t>
  </si>
  <si>
    <t>551260 (1066729)</t>
  </si>
  <si>
    <t xml:space="preserve">Guaynabo Pueblo </t>
  </si>
  <si>
    <t>551927 (1066731)</t>
  </si>
  <si>
    <t>SCADA Remote Access and RTU Replacements Group 3</t>
  </si>
  <si>
    <t>Axel Andino</t>
  </si>
  <si>
    <t xml:space="preserve">Telecomm Infrastructure Group A </t>
  </si>
  <si>
    <t xml:space="preserve">Transmission Advanced Sensors and Wide-Area Monitoring, Protection, and Control (WAMPAC) System </t>
  </si>
  <si>
    <t>Axel Rodriguez</t>
  </si>
  <si>
    <t xml:space="preserve">TBD </t>
  </si>
  <si>
    <t xml:space="preserve">No </t>
  </si>
  <si>
    <t>Tline 8700 / TL1100</t>
  </si>
  <si>
    <t>Daniel H.</t>
  </si>
  <si>
    <t>Project cost is based on a budgetary estimate of ($40M). The 406 HM cost allocation is due to the project serving as a mitigation for generation, as requested by PREB. The project is currently undergoing a technical review between LUMA and PREPA to define the optimal scope for moving forward with execution.</t>
  </si>
  <si>
    <t>Aguadilla Sect 7003 Transformer 38/13.2-4.16, 22 MVA</t>
  </si>
  <si>
    <t>Hogar Crea 1717 Transformer 115/13.2 kV, 44.8 MVA</t>
  </si>
  <si>
    <t>Isla Grande TC Bank 2 Transformer 115/40 kV, 112 MVA</t>
  </si>
  <si>
    <t>Quebradillas 7402 Transformer 38/13.2-4.16, 22 MVA</t>
  </si>
  <si>
    <t>Rincon 7301 Transformer 38/13.2-4.16, 22 MVA</t>
  </si>
  <si>
    <t>Santa Isabel Sect 4401 Transformer 38/13.2-4.16, 22 MVA</t>
  </si>
  <si>
    <t xml:space="preserve">Telecomm Infrastructure Group D </t>
  </si>
  <si>
    <t>Mobile Substations</t>
  </si>
  <si>
    <t xml:space="preserve">Yes, only E&amp;M </t>
  </si>
  <si>
    <t>FAASt [Automation Program Group 1A-8 Feeders] (Distribution)</t>
  </si>
  <si>
    <t>Actuals for the "Work Completed" as of March 2026 considered, and Class 5 Estimate for the remaining work.  Group 1A with 1B, 1C, and 1D was consolidated into a unique Group 1. The remaining work is based is Class 5 estimated total per project is considering the current identified scope for devices, $165,500 per 3ph reclosers, $25,500 per 1ph reclosers and $4000 per cFCIs. (59) 3PH Reclosers, (266) 1ph reclosers, (165) cFCi. It requires an engineering evaluation once project is reactivated in order to meet current standards. Expenses incurred for partial work, including engineering and studies, which still need to be reconciled. Actuals in Work Completed portion +$11,270,060 as of March 2026 was added to the total project cost. It was split under 428 bucket, "428 Estimate (Without the A&amp;E and E&amp;M)": +$6,385,873.16, "428 A&amp;E Estimate-PW 9510": +$2,381,137.6, "428 E&amp;M Estimate -PW 10710": +$2,503,049.40.</t>
  </si>
  <si>
    <t>Estimate date for the work to be completed portion only, consolidating Group 1A with 1B, 1C, and 1D into a unique Group 1.  This is Class 5 estimated total per project is considering the current identified scope for devices, $165,500 per 3ph reclosers, $25,500 per 1ph reclosers and $4000 per cFCIs. (59) 3PH Reclosers, (266) 1ph reclosers, (165) cFCi. It requires an engineering evaluation due to the amount of time that has passed since the designs were originally completed, in order to verify their validity and ensure they meet current standards and conditions.. Expenses have already been incurred for completed and partial work, including engineering and studies, which still need to be reconciled. The scope requires restructuring and proper formulation to move forward.</t>
  </si>
  <si>
    <t>Estimate date for the work to be completed portion only.  The estimated total per project is considering the current identified scope for devices, $165,500 per 3ph reclosers, $25,500 per 1ph reclosers and $4000 per cFCIs. (23) 3PH Reclosers, (104) 1ph reclosers, (48) cFCi.</t>
  </si>
  <si>
    <t>Distribution Underground Circuit Feeders - San Juan Group 1</t>
  </si>
  <si>
    <t>Pending Operation Assessment, and design work has not yet been finalized. Further evaluation is required before moving forward.</t>
  </si>
  <si>
    <t>​Distribution Underground Circuit Feeders - San Juan Group 2</t>
  </si>
  <si>
    <t>Hector S. / Daniel H.</t>
  </si>
  <si>
    <t>No change to last submitted information.</t>
  </si>
  <si>
    <t>This line is key for hardening by replacing targeted structures as well as insulators and hardware along the entire line length, with a high-level estimate at $30M. 
Additional future scope proposed for 406 includes adding a 230/115kV new substation at Santa Isabel TC which would significantly reduce the exposure (probability and likelihood that the facility is not available after a storm) as well as facilitate a pathway for new large-scale renewables being added in the South and Southeast regions.</t>
  </si>
  <si>
    <t>60% Values</t>
  </si>
  <si>
    <t>Internal Version</t>
  </si>
  <si>
    <t>Business Analyst/Distributed Reports/Internal Version/FAASt Consolidated Plan - RFR 3-25-26_1006AM</t>
  </si>
  <si>
    <t>Expected Project Costs Allocation</t>
  </si>
  <si>
    <t>New DSOW needs to be developed , Proposed approach focused on replacing critical components: metal-clad, transformers, breakers, communications.</t>
  </si>
  <si>
    <t>FAASt [Region 1 San Juan Transmission 38kV sensitive areas] (Vegetation)</t>
  </si>
  <si>
    <t>FAASt[Region 1 San Juan Transmission 38kV - Non-Sensitive (Vegetation)]</t>
  </si>
  <si>
    <t>FAASt[Region 2 Arecibo Transmission 38kV - Non-Sensitive (Vegetation)]</t>
  </si>
  <si>
    <t>FAASt[Region 4 Caguas Transmission 38kV - Non-Sensitive (Vegetation)]</t>
  </si>
  <si>
    <t>FAASt [Region 6 Ponce Transmission 38kV - Non-Sensitive (Vegetation)</t>
  </si>
  <si>
    <t>FAASt [Region 4 Caguas Transmission 38kV sensitive areas] (Vegetation)</t>
  </si>
  <si>
    <t>FAASt [Region 5 Mayaguez Transmission 38kV - Non-Sensitive (Vegetation)]</t>
  </si>
  <si>
    <t>FAASt [Region 5 Mayaguez Transmission 38kV sensitive areas] (Vegetation)</t>
  </si>
  <si>
    <t>FAASt [Region 6 Ponce Transmission 38kV sensitive areas] (Vegetation)</t>
  </si>
  <si>
    <t>FAASt [Region 2 Arecibo Transmission 38kV sensitive areas] (Vegetation)</t>
  </si>
  <si>
    <t>FAASt[Region 3 Bayamon Transmission 38kV - Non-Sensitive (Vegetation)]</t>
  </si>
  <si>
    <t>FAASt [Region 3 Bayamon Transmission 38kV sensitive areas] (Vegetation)</t>
  </si>
  <si>
    <t>[Automation Program Group 2] (TL/ Distribution</t>
  </si>
  <si>
    <t>Estimate date for the work to be completed portion only.  The estimated total per project is considering the current identified scope for devices, $165,500 per 3ph reclosers, $25,500 per 1ph reclosers and $4000 per cFCIs. (145) 3PH Reclosers, (539) 1ph reclosers, (254) cFCi.</t>
  </si>
  <si>
    <t>[Automation Program Group 4] (TL/Distribution</t>
  </si>
  <si>
    <t>Estimate date for the work to be completed portion only.  The estimated total per project is considering the current identified scope for devices, $165,500 per 3ph reclosers, $25,500 per 1ph reclosers and $4000 per cFCIs. (117) 3PH Reclosers, (247) 1ph reclosers, (182) cFCi.</t>
  </si>
  <si>
    <t>[Automation Program Group 3] (TL/Distribution</t>
  </si>
  <si>
    <t>Estimate date for the work to be completed portion only.  The estimated total per project is considering the current identified scope for devices, $165,500 per 3ph reclosers, $25,500 per 1ph reclosers and $4000 per cFCIs. (99) 3PH Reclosers, (316) 1ph reclosers, (212) cFCi.</t>
  </si>
  <si>
    <t>[Line 2200 Dos Bocas HP to Dorado TC ] (Transmission</t>
  </si>
  <si>
    <t>The planned scope for this facility is first to rebuild the undersized segment from Manati to Vega Baja to achieve a capacity increase to a minimum of 1160A.  The proposed second phase is to restore the out-of-service segment from Dos Bocas to Cambalache. As requested by PMs based on latest value engineering, 3 segments were selected (1, 7 &amp; 8)</t>
  </si>
  <si>
    <t>[Mayagüez TC] (Substation</t>
  </si>
  <si>
    <t>Awaiting cable termination and subcontractor. Received quote, started micropurchase.  Breakers have already been maintained and transformer fans were replaced.
Estimated Submission to COR3/FEMA 6/30/2026.</t>
  </si>
  <si>
    <t>[Feeder Rebuild # 6012-02] (Distribution</t>
  </si>
  <si>
    <t>FY2029</t>
  </si>
  <si>
    <t>Design is about 39% complete. This project is currently classified as withdrawn (T1) and covers 5.74 miles with 239 structures. DSOW – Waiting on the design package to be developed.</t>
  </si>
  <si>
    <t>[Feeder Rebuild # 6014-02] (Distribution</t>
  </si>
  <si>
    <t>Design is about 52% complete. This project is currently classified as withdrawn (T1) and covers 8.20 miles with 343 structures. DSOW – Waiting on the design package to be developed.</t>
  </si>
  <si>
    <t>Region 1 San Juan Substation/Telecom</t>
  </si>
  <si>
    <t>Vegetation Subs/Telecom projects were withdrawn as substations are under a maintenance cycle and do not require federally funded clearing. These projects will not be reactivated or resubmitted to FEMA.</t>
  </si>
  <si>
    <t>Region 3 Bayamon Substation/Telecom</t>
  </si>
  <si>
    <t>Region 5 Mayaguez Substation/Telecom</t>
  </si>
  <si>
    <t>Region 2 Arecibo Substation/Telecom</t>
  </si>
  <si>
    <t>Region 6 Ponce Substation/Telecom</t>
  </si>
  <si>
    <t>Region 4 Caguas Substation/Telecom</t>
  </si>
  <si>
    <t>Prioritization Code</t>
  </si>
  <si>
    <t>High Urgency</t>
  </si>
  <si>
    <t>Work Completed</t>
  </si>
  <si>
    <t>Incurred Cost</t>
  </si>
  <si>
    <t>Project costs *</t>
  </si>
  <si>
    <t>428 Allocation *</t>
  </si>
  <si>
    <t>406 Allocation *</t>
  </si>
  <si>
    <t>Additional comments</t>
  </si>
  <si>
    <t>LUMA has already procured the materials necessary and engineered work order packages for this project utilizing the global FAASt Project Wroksheets (PW's) for equipment &amp; materials (E&amp;M) and arechitecture and engineering (A&amp;E) with expectation to submit Detailed Scopes of Work (DSOWs) to FEMA. 
Equipment is available in LUMA's warehouse and engineering is substantially complete for a number of units. 
If LUMA is unable to get these FAASt projects activated there is a large risk of incurred cost to rate payers these projects carry high reliability impacts.</t>
  </si>
  <si>
    <t>Pending FAASt Number</t>
  </si>
  <si>
    <t>The Automation Program included here is based on a grouping of projects that LUMA will split to separate groups during the formulation process as DSOWs are submitted to FEMA.  This program has Approximately $61 million of cost Incurred to the E&amp;M PW.
To be clear, this line does not include "Work Completed" Distribution Automation, as construction has not commenced for the units included herein as we are pending FASST numbers.</t>
  </si>
  <si>
    <t xml:space="preserve">Cost already incurred and project complete. </t>
  </si>
  <si>
    <t>Component Replacement</t>
  </si>
  <si>
    <t>Transformer purchased and reimbursed to E&amp;M PW ($892,425). Remainder of Installation and Comissioning completed under NFC.</t>
  </si>
  <si>
    <t>Transformer purchased and reimbursed to E&amp;M PW ($1,037,090). Remainder of Installation and Commissioning completed under NFC.</t>
  </si>
  <si>
    <t>Transformers already purchased with manufacturing and incoming. Project needs to be included in Consolidated Project List to mitigate ratepayer exposure.</t>
  </si>
  <si>
    <t>Total of 10 substations with 9 transformers, 2 metal clad, 8 PAC Upgrade, 1 cap bank, 1 RTU, 9 Distribution and 8 transmission breakers replacements plus minor repair, grounding and security for all 10 stations. High Level budgetary estimates are around $130 million.</t>
  </si>
  <si>
    <t xml:space="preserve"> Transformers already procured with manufacturing in various stages and delivery dates from the middle of 2026 through 2028. Commitment to purchase the transformers was made under the FEMA obligated E&amp;M PW due to having funds obligated and expectation of receiving child FASST obligations.
Due to changes in COR3 policy around Global PW's, If project is not included in Consolidated Project List there will be large risk to ratepayers as the transformers are incoming. Additionally, these transformer replacements are critical to grid stability.</t>
  </si>
  <si>
    <t>Scope includes among other things, 31 transformer replacements. Transformers already procured with manufacturing commencing and delivery dates from the middle of 2026 through 2028. Cost incurred is based on progress payments made for transformers to manufacturers to-date, but will increase as production of transformers continues. Additionally, LUMA has committed*  $71,868,237.51 for the purchase of these transformers under the Global E&amp;M PW, so there is significant risk to ratepayers if this project is not initiated.
These transformer replacements are targeting Out of Service, Capacity Constrained, and Transformer in poor conditions to ensure reliable service to customers and build in added reselience to the system. Due to the aforementioned reasons, this is one of LUMA's top priorities for  FEMA initiation and subsequent obligation.
*Commitment to purchase the transformers was already made under the federally funded Equipment and Material PW at the time due to having funds obligated for transformers in the global PW and expectation of receiving child FASST obligations in a timely manner.</t>
  </si>
  <si>
    <t xml:space="preserve"> Equipment costs incurred under Global E&amp;M PW, with labor for installation covered under NFC and DOE. </t>
  </si>
  <si>
    <t>Project is a priority to get FEMA obligated. The equipment was purchased under the federal E&amp;M PW but installed with NFC or DOE dollars. LUMA is requesting a FAASt number to be reconciled for the Equipment purchased under E&amp;M PW. All of this equipment cost would put rate payers at risk if it is not reconciled to child PWs.
Equipment included in this cost Incurred are the following:
16 Gas Circuit Breakers ($1,036,579), 5 Transformers - Sabana Llana 1646 ($968,203), Mora TC 112 MVA ($2,926,189.87), Caguas 112 MVA ($4,416,882), Isla Grande 112MVA ($2,926,189.87), Hogar Crea 112 MVA ($1,871,361.81)</t>
  </si>
  <si>
    <t>LUMA has already procured material and engineered work order packages for this project utilizing the global PW's for E&amp;M and A&amp;E with expectation to submit DSOWs to FEMA.
Equipment is available in LUMA's warehouse and engineering is substantially complete for a number of units.
If LUMA is unable to get these projects activated there is a risk to rate payers due to the cost incurred. Additionally, these projects carry high reliability impacts.</t>
  </si>
  <si>
    <t>Cost Incurred for 38kV Recloser Program is due to Engineering and Project Management Costs ($3.1M) and Equipment Purchase Cost as the Reclosers for these projects have already been procured under the Equipment &amp; Material PW and are in LUMA's Warehouse ($3.4M).  406 split is estimated based on Distribution Automation current 406 amendments as the mitigation strategy should follow similarly, but is subject to review.</t>
  </si>
  <si>
    <t>Historical Flooding in the Arecibo Pueblo Substation requires it to be relocated to Arecibo Sectionalizer Site. The site is critical to stability of system. Due to relocation, much of the project is expected to be funded by FEMA's Section 406 Hazard Mitigation.</t>
  </si>
  <si>
    <t>Substation Rebuild</t>
  </si>
  <si>
    <t>Cost Incurred to date is based on project planning exercises and therefore not tied directly to execution of project.
High-Level project scope: Rebuild of priority sectionalizing substation including colocated 8015 Arecibo Hospital Distrito and 8003 Arecibo Rural distribution substations and relocation to site of  distribution substation 8002 Arecibo Pueblo substation (due to Historical Flooding).</t>
  </si>
  <si>
    <t>This station has numerous major issues that need to be remediated to ensure reliable service. Among these are the following:
1. GIS problems.
2. Out of service underground transmission lines
3.Reliability Issues
4. Large Flood Risk
5. High Critical Loads</t>
  </si>
  <si>
    <t>Cost Incurred to date is based on project planning exercises and therfore not tied directly to execution of project.
Rebuild of priority sectionalizing substation; will include in scope the rebuild of distribution substations 1403 Chardon I and 1404 Chardón 2</t>
  </si>
  <si>
    <t>FAASt number pending</t>
  </si>
  <si>
    <t>Pending COR3 reviews on submitted Non-Sensitive Group C projects. Once review is received team will amend if necessary and submit to FEMA directly.</t>
  </si>
  <si>
    <t>Single Line Vegation projects were pulled out of Group B and Group C 38kV Vegetation for submission to DOE</t>
  </si>
  <si>
    <t>Project Title</t>
  </si>
  <si>
    <t>428 Cost Estimate**</t>
  </si>
  <si>
    <t>406 Cost Estimate**</t>
  </si>
  <si>
    <t>Project CMI Index***</t>
  </si>
  <si>
    <t>-</t>
  </si>
  <si>
    <t>FAASt  [Ceiba Baja TRF 7012] (Substation)</t>
  </si>
  <si>
    <t>Unknown at this time*</t>
  </si>
  <si>
    <t>Buildings</t>
  </si>
  <si>
    <t>FAASt [Las Lomas XFMR 1525]  (Substation)</t>
  </si>
  <si>
    <t>FAASt [Feeders - 1620-02 - San Juan Short Term Group 3] (Distribution)</t>
  </si>
  <si>
    <t>FAASt  Tallaboa 5402 </t>
  </si>
  <si>
    <t>Cambalache TC</t>
  </si>
  <si>
    <t>Physical Security</t>
  </si>
  <si>
    <t>FAASt  Condado - 1133 </t>
  </si>
  <si>
    <t>FAASt  Puerto Nuevo - 1520 </t>
  </si>
  <si>
    <t>FAASt Crematorio - 1512</t>
  </si>
  <si>
    <t>Cybersecurity Program Implementation</t>
  </si>
  <si>
    <t xml:space="preserve">IT OT Technology Systems Reparations Group 1 
</t>
  </si>
  <si>
    <t>Telecom Infrastructure – Group A</t>
  </si>
  <si>
    <t>FAASt [Telecom Infrastructure  Group C] (Telecommunication)</t>
  </si>
  <si>
    <t>Telecom Infrastructure – Group D</t>
  </si>
  <si>
    <t>Pole and Conductors</t>
  </si>
  <si>
    <t> FAASt [Santa Isabel Sect. - Salinas Sect. 38kV Line 100] (Transmission)</t>
  </si>
  <si>
    <t>FAASt [Distribution Pole and Conductor Repair “ Mayaguez Group 23] (Distribution)</t>
  </si>
  <si>
    <t>FAASt [Line 50200 (230kv) from Costa Sur SP to Bayamon TC] (Transmission)</t>
  </si>
  <si>
    <t xml:space="preserve">  FAASt [Feeders - Ponce Short Term Group 1] (Distribution)
</t>
  </si>
  <si>
    <t>Network and Communication Infrastructure Group 2</t>
  </si>
  <si>
    <t>Automation Program Group 9</t>
  </si>
  <si>
    <t>FAASt [Automation Program Group 1D-7 Feeders] (Distribution)</t>
  </si>
  <si>
    <t>Transmission Priority Pole Replacement Program Line 800 Comsat Sect – Cidra Sect</t>
  </si>
  <si>
    <t>Pole Replacement</t>
  </si>
  <si>
    <t>T-Pole TL 3300 San Gerardo Sect to Venezuela Sect</t>
  </si>
  <si>
    <t xml:space="preserve">T-Pole TL 5900 San Juan SP to Crematorio TO </t>
  </si>
  <si>
    <t>T-Pole TL 13700 Mora TC to Isabela TO</t>
  </si>
  <si>
    <t>Transmission Priority Pole Replacement Program Line 1900 Dos Bocas HP – San Sebastián TC</t>
  </si>
  <si>
    <t>FAASt [Pole and Conductor Repair - Bayamon Group 4 - Phase 2] (Distribution)</t>
  </si>
  <si>
    <t>FAASt [Distribution Feeder Rebuild # 1710-01] (Distribution)</t>
  </si>
  <si>
    <t>FAASt [Distribution Feeder Rebuild # 1716-03] (Distribution)</t>
  </si>
  <si>
    <t>FAASt [Distribution Feeder Rebuild # 1717-03] (Distribution)</t>
  </si>
  <si>
    <t>FAASt  [Feeder Rebuild # 7011-03] (Distribution)</t>
  </si>
  <si>
    <t>FAASt  [Feeder Rebuild # 5602-02] (Distribution)</t>
  </si>
  <si>
    <t>FAASt  [Feeder Rebuild # 2906-02] (Distribution)</t>
  </si>
  <si>
    <t>FAASt  [Feeder Rebuild # 1204-04] (Distribution)</t>
  </si>
  <si>
    <t>FAASt # [Distribution Feeder Rebuild # 1303-01] (Distribution)</t>
  </si>
  <si>
    <t>FAASt  [Feeder Rebuild # 1204-02] (Distribution)</t>
  </si>
  <si>
    <t>38kV Recloser TL 2100 Hatillo TC to Quebradillas Sect.</t>
  </si>
  <si>
    <t>38kV Recloser TL 1900 Dos Bocas HP to San Sebastian TC</t>
  </si>
  <si>
    <t>38 kv Reclosers TL7800</t>
  </si>
  <si>
    <t>Transmission Priority Pole Replacement Program Line 9600 Bayamon TC–Catano Sect</t>
  </si>
  <si>
    <t>FAASt [Distribution Feeder Rebuild 9501-02]</t>
  </si>
  <si>
    <t>FAASt [Telecom Infrastructure – Group E]</t>
  </si>
  <si>
    <t>FAASt [Telecom Infrastructure – Group F]</t>
  </si>
  <si>
    <t>FAASt [Pole and Conductor Repair -Caguas Group 8 - Phase 2</t>
  </si>
  <si>
    <t>FAASt [Pole and Conductor Repair -Ponce Group 3 - Phase 2</t>
  </si>
  <si>
    <t>FAASt [Pole and Conductor Repair -Caguas Group 7 - Phase 2</t>
  </si>
  <si>
    <t>FAASt [Pole and Conductor Repair -San Juan Group 4 - Phase 2</t>
  </si>
  <si>
    <t>FAASt # [Distribution Feeder Rebuild # 9403-03] (Distribution)</t>
  </si>
  <si>
    <t>FAASt # [Distribution Feeder Rebuild # 1801-03] (Distribution)</t>
  </si>
  <si>
    <t xml:space="preserve"> FAASt [Feeder Rebuild #2402-02] (Distribution)</t>
  </si>
  <si>
    <t>FAASt # [Distribution Feeder Rebuild # 3701-03] (Distribution)</t>
  </si>
  <si>
    <t>FAASt # [Distribution Feeder Rebuild # 3006-05] (Distribution)</t>
  </si>
  <si>
    <t>FAASt # [Distribution Feeder Rebuild # 6305-03] (Distribution)</t>
  </si>
  <si>
    <t xml:space="preserve">Carolina Electric Service Center </t>
  </si>
  <si>
    <t>FAASt [Distribution Feeder Rebuild # 6802-04] (Distribution)</t>
  </si>
  <si>
    <t>FAASt [Distribution Feeder Rebuild #6603-01] (Distribution)</t>
  </si>
  <si>
    <t>*Projects in the Initial Scope of Work (ISOW) stage do not have a Section 428 vs Section 406 Hazard Mitigation breakdown. The Section 428 and Section 406 split is developed as these projects move forward the FEMA review pipeline and Detailed Scopes of Work (DSOWs) are developed and refined.
**Section 428 and 406 Hazard Mitigation cost estimates are derived from currently available project documentation, including Detailed Scopes of Work or Initial Scopes of Work. It is important to note that these cost estimates are subject to change as DSOWs and ISOWs continue to be refined and updated throughout the project development lifecycle.
The Section 428 Cost estimates include the costs of the Global FAASt for architecture and engineering (A&amp;E) and equipment and materials (E&amp;M) portions. Once those ISOW and DSOW estimates are refined and ultimately obligated, those portions will be deducted from the already obligated Global FAASt projects.
***The Project CMI Index shows the total customer minutes interrupted for the asset(s) included in the project.</t>
  </si>
  <si>
    <t>FAASt [Automation Program Group 3] (TL/Distribution)</t>
  </si>
  <si>
    <t xml:space="preserve">  $                                              -   </t>
  </si>
  <si>
    <t>FAASt [Line 2200 Manati TC to Vega Baja] (Transmission)</t>
  </si>
  <si>
    <t>FAASt [Automation Program Group 2] (TL/ Distribution)</t>
  </si>
  <si>
    <t>FAASt [Automation Program Group 4] (TL/Distribution)</t>
  </si>
  <si>
    <t>FAASt [Distribution Feeder Rebuild #6014-02] (Distribution)</t>
  </si>
  <si>
    <t>FAASt  [Feeder Rebuild # 6012-02] (Distribution)</t>
  </si>
  <si>
    <t>Urgency</t>
  </si>
  <si>
    <t>Process Step</t>
  </si>
  <si>
    <t>As LUMA has already procured $61M dollars of this equipment and it is on hand, there is a very high risk to ratepayers if LUMA is unable to get these FASST projects re-activated. Additionally, these projects carry high reliability impacts.</t>
  </si>
  <si>
    <t>Automation Program</t>
  </si>
  <si>
    <t>Inactive, a few years of engineered work order packages complete, major equipment (reclosers, poles, bypass switches) all procured and in LUMA warehouse.</t>
  </si>
  <si>
    <t>This Automation Program included here is based on a grouping of projects that LUMA will split to separate groups during the formulation process as DSOW's are submitted to FEMA. $61M cost Incurred to E&amp;M PW</t>
  </si>
  <si>
    <t>Cost already incurred and project complete</t>
  </si>
  <si>
    <t>Collaboration</t>
  </si>
  <si>
    <t>Transformer purchased and reimbursed to E&amp;M PW ($892,425). Installation and Comissioning paid under NFC.</t>
  </si>
  <si>
    <t>Project is work Completed, costs are per Work Completed Summary given to PREB. Transformer purchased with E&amp;M PW ($1,037,090).</t>
  </si>
  <si>
    <t>Currently working to prepare functional specifications and plan to discuss with FEMA shortly</t>
  </si>
  <si>
    <t>Work Completed, Priority to get FEMA obligated, this is equipment purchased under the federal Equipment &amp; Material PW but installed with NFC or DOE dollars, LUMA is requesting a FASST number to be reconciled for the Equipment purchased under E&amp;M PW. All of this equipment cost would put rate payers at risk if it is not reconciled to child PWs.
*16 Gas Circuit Breakers ($1,036,579), 5 Transformers - Sabana Llana 1646 ($968,203), Mora TC 112 MVA ($2,926,189.87), Caguas 112 MVA ($4,416,882), Isla Grande 112MVA ($2,926,189.87), Hogar Crea 112 MVA ($1,871,361.81)</t>
  </si>
  <si>
    <t>Historical Flooding in the Arecibo Pueblo Substation require it to be relocated to Arecibo Sectionalizer Site. Site is critical to stability of system. Due to relocation, much of the project is expected to be funded by FEMA.</t>
  </si>
  <si>
    <t>Project scope to be developed and approved by leadership</t>
  </si>
  <si>
    <t>Rebuild of priority sectionalizing substation including colocated 8015 Arecibo Hospital Distrito and 8003 Arecibo Rural distribution substations and relocation to site of  distribution substation 8002 Arecibo Pueblo substation (due to Historical Flooding).</t>
  </si>
  <si>
    <t>LUMA has already procured material and engineered work order package utilizing the global PW's for E&amp;M and A&amp;E with expectation to submit DSOW to FEMA.
Equipment is available in LUMA's warehouse and engineering is substantially complete.
If LUMA is unable to get this project activated there is a risk to rate payers due to the cost incurred.  Additionally, these projects carry high reliability impacts.</t>
  </si>
  <si>
    <t>TL 6500 Reclosers 38 kV</t>
  </si>
  <si>
    <t>Cost Incurred is due to Engineering and Project Management Costs and Equipment Purchase Cost as the Reclosers have already been procured under the Equipment &amp; Material PW and are in LUMA's Warehouse.  406 split is estimated based on Distribution Automation current 406 amendments as the mitigation strategy should follow similarly, but is subject to review.</t>
  </si>
  <si>
    <t>2 reclosers</t>
  </si>
  <si>
    <t>TL 8100 Reclosers 38 kV</t>
  </si>
  <si>
    <t>3 reclosers</t>
  </si>
  <si>
    <t>TL 1500 Reclosers 38 kV</t>
  </si>
  <si>
    <t>TL 13400 Reclosers 38 kV</t>
  </si>
  <si>
    <t>TL 800 Reclosers 38 kV</t>
  </si>
  <si>
    <t>TL 12600  Reclosers 38 kV</t>
  </si>
  <si>
    <t>TL 2000 Reclosers 38 kV</t>
  </si>
  <si>
    <t>TL 4800 Reclosers 38 kV</t>
  </si>
  <si>
    <t>6 reclosers</t>
  </si>
  <si>
    <t>TL 100 Reclosers 38 kV</t>
  </si>
  <si>
    <t>TL 3700 Reclosers 38 kV</t>
  </si>
  <si>
    <t>4 reclosers</t>
  </si>
  <si>
    <t>TL 1600 Reclosers 38 kV</t>
  </si>
  <si>
    <t>TL 2200 Reclosers 38kV</t>
  </si>
  <si>
    <t>TL 3100 Reclosers 38 kV</t>
  </si>
  <si>
    <t>TL 3000 Reclosers 38 kV</t>
  </si>
  <si>
    <t>TL 3600  Reclosers 38 kV</t>
  </si>
  <si>
    <t>TL 8200 Reclosers 38 kV</t>
  </si>
  <si>
    <t>TL 3200 Reclosers 38 kV</t>
  </si>
  <si>
    <t>TL 300 Reclosers 38 kV</t>
  </si>
  <si>
    <t>TL 500 Reclosers 38 kV</t>
  </si>
  <si>
    <t>TL 700 Reclosers 38 kV</t>
  </si>
  <si>
    <t>TL 2400 Reclosers 38 kV</t>
  </si>
  <si>
    <t>TL 2600 Reclosers 38 kV</t>
  </si>
  <si>
    <t>TL 2700 Reclosers 38 kV</t>
  </si>
  <si>
    <t>TL 2800 Reclosers 38 kV</t>
  </si>
  <si>
    <t>TL 4700 Reclosers 38 kV</t>
  </si>
  <si>
    <t>TL 5200 Reclosers 38 kV</t>
  </si>
  <si>
    <t>TL 5400 Reclosers 38 kV</t>
  </si>
  <si>
    <t>TL 6000 Reclosers 38 kV</t>
  </si>
  <si>
    <t>1 recloser</t>
  </si>
  <si>
    <t>TL 7100 Reclosers 38 kV</t>
  </si>
  <si>
    <t>TL 8900 Reclosers 38 kV</t>
  </si>
  <si>
    <t>TL 9400 Reclosers 38 kV</t>
  </si>
  <si>
    <t>TL 10000 Reclosers 38 kV</t>
  </si>
  <si>
    <t>TL 13700 Reclosers 38 kV</t>
  </si>
  <si>
    <t>LUMA has already procured material and engineered work order package utilizing the global PW's for E&amp;M and A&amp;E with expectation to submit DSOW to FEMA.
Equipment is available in LUMA's warehouse and engineering is substantially complete.
If LUMA is unable to get this project activated there is a risk to rate payers due to the cost incurred.  Additionally, these projects carry high reliability impacts.</t>
  </si>
  <si>
    <t>TL 5600 Reclosers 38 kV</t>
  </si>
  <si>
    <t>This station has numerous major issues that need to be remediated to ensure reliable service. Among these are the following:
1. Out of Service Transformer
2. Out of service underground transmission lines
3.Reliability Issues
4. Large Flood Risk
5. High Critical Loads</t>
  </si>
  <si>
    <t>Rebuild of priority sectionalizing substation; will include in scope the rebuild of distribution substations 1403 Chardon I and 1404 Chardón 2</t>
  </si>
  <si>
    <t>Transformers already purchased and incoming, so if project is not included in Consolidated FASST portfolio there will be large risk to ratepayers as the transformers are incoming.</t>
  </si>
  <si>
    <t>Total of 10 substations with 9 transformers, 2 metal clad, 8 PAC Upgrade, 1 cap bank, 1 RTU, 9 Distribution and 8 transmission breakers replacements plus minor repair, grounding and security for all 10 stations. High Level budgetary estimates are around $130M</t>
  </si>
  <si>
    <t>33 Transformer Replacements, Transformers already procured, manufacturing commencing with delivery dates from the middle of 2026 through 2028. Cost incurred is based on progress payments made to-date, but will increase as production of transformers continues. Additionally LUMA has committed*  $71,868,237.51 for the purchase of these transformers, so there is significant risk to rate payers if this project is not enstated.
These transformer replacements are targeting Out of Service, Capacity Constrained, and Transformer in bad conditions to ensure reliable service to customers and build in added reselience to the system. Due to the aforementioned reasons, this is one of LUMA's top priorities for obligation.
*Commitment to purchase the transformers was already made under the federally funded Equipment and Material PW at the time due to having funds obligated and expectation of receiving child FASST obligations</t>
  </si>
  <si>
    <t>428/406 Splits based on what was agreed to by LUMA and FEMA (Distribution = 26.745% 428, 73.225% 406).</t>
  </si>
  <si>
    <t>428/406 Splits based on what was agreed to by LUMA and FEMA (38kV = 8.34% 428, 91.66% 406).</t>
  </si>
  <si>
    <t>Critical 230kV and 115kV Supply, Failing End Of Life Transformer Assets Require Replacement, Requires Redundancies for Reliability</t>
  </si>
  <si>
    <t>Manati TC Substation Rebuild</t>
  </si>
  <si>
    <t>Rebuild of priority Transmission Center; will include in scope the rebuild of distribution substation 8404 Manatí TC and new 13.2 kV distribution substation.</t>
  </si>
  <si>
    <t>High Volume Replacement Work, replacing damaged poles, LUMA has poles on-hand to execute pole replacements and can execute quickly.</t>
  </si>
  <si>
    <t>Distribution Pole and Conductor Repair - Arecibo Group 05</t>
  </si>
  <si>
    <t>Pending WOP and DSOW creation</t>
  </si>
  <si>
    <t>HLA has been submitted to Engineering. The project does not have an active financial account or an FAASt number established.</t>
  </si>
  <si>
    <t>Project costs based on assumption of $32,800.00 per pole. 233 poles submitted from HLAs. 428/406 split varies from pole to pole.</t>
  </si>
  <si>
    <t>Distribution Pole and Conductor Repair - Arecibo Group 06</t>
  </si>
  <si>
    <t>High Level Assesment (HLA) has been submitted to Engineering. The project does not have an active financial account or an FAASt number established.</t>
  </si>
  <si>
    <t>Project costs based on assumption of $32,800.00 per pole. 468 poles submitted from HLAs. 428/406 split varies from pole to pole.</t>
  </si>
  <si>
    <t>Distribution Pole and Conductor Repair - Arecibo Group 07</t>
  </si>
  <si>
    <t>Project costs based on assumption of $32,800.00 per pole. 319 poles submitted from HLAs. 428/406 split varies from pole to pole.</t>
  </si>
  <si>
    <t>Distribution Pole and Conductor Repair - Arecibo Group 08</t>
  </si>
  <si>
    <t>Project costs based on assumption of $32,800.00 per pole. 313 poles submitted from HLAs. 428/406 split varies from pole to pole.</t>
  </si>
  <si>
    <t>Distribution Pole and Conductor Repair -  Arecibo Group 09</t>
  </si>
  <si>
    <t>Project costs based on assumption of $32,800.00 per pole. 390 poles submitted from HLAs. 428/406 split varies from pole to pole.</t>
  </si>
  <si>
    <t>Distribution Pole and Conductor Repair-Arecibo Group 10</t>
  </si>
  <si>
    <t>Project costs based on assumption of $32,800.00 per pole. 144 poles submitted from HLAs. 428/406 split varies from pole to pole.</t>
  </si>
  <si>
    <t>Distribution Pole and Conductor Repair-Arecibo Group 11</t>
  </si>
  <si>
    <t>Project costs based on assumption of $32,800.00 per pole. 318 poles submitted from HLAs. 428/406 split varies from pole to pole.</t>
  </si>
  <si>
    <t>Distribution Pole and Conductor Repair-Arecibo Group 12</t>
  </si>
  <si>
    <t>Project costs based on assumption of $32,800.00 per pole. 181 poles submitted from HLAs. 428/406 split varies from pole to pole.</t>
  </si>
  <si>
    <t>Distribution Pole and Conductor Repair-Arecibo Group 13</t>
  </si>
  <si>
    <t>Project costs based on assumption of $32,800.00 per pole. 35 poles submitted from HLAs. 428/406 split varies from pole to pole.</t>
  </si>
  <si>
    <t>Distribution Pole and Conductor Repair-Arecibo Group 14</t>
  </si>
  <si>
    <t>Project costs based on assumption of $32,800.00 per pole. 163 poles submitted from HLAs. 428/406 split varies from pole to pole.</t>
  </si>
  <si>
    <t>Distribution Pole and Conductor Repair-Arecibo Group 15</t>
  </si>
  <si>
    <t>Project costs based on assumption of $32,800.00 per pole. 135 poles submitted from HLAs. 428/406 split varies from pole to pole.</t>
  </si>
  <si>
    <t>Distribution Pole and Conductor Repair-Arecibo Group 16</t>
  </si>
  <si>
    <t>Project costs based on assumption of $32,800.00 per pole. 146 poles submitted from HLAs. 428/406 split varies from pole to pole.</t>
  </si>
  <si>
    <t>Distribution Pole and Conductor Repair-Arecibo Group 17</t>
  </si>
  <si>
    <t>Project costs based on assumption of $32,800.00 per pole. 41 poles submitted from HLAs. 428/406 split varies from pole to pole.</t>
  </si>
  <si>
    <t>Distribution Pole and Conductor Repair-Arecibo Group 18</t>
  </si>
  <si>
    <t>Project costs based on assumption of $32,800.00 per pole. 20 poles submitted from HLAs. 428/406 split varies from pole to pole.</t>
  </si>
  <si>
    <t>Distribution Pole and Conductor Repair-Bayamon Group 05</t>
  </si>
  <si>
    <t>Project costs based on assumption of $32,800.00 per pole. 79 poles submitted from HLAs. 428/406 split varies from pole to pole.</t>
  </si>
  <si>
    <t>Distribution Pole and Conductor Repair-Bayamon Group 06</t>
  </si>
  <si>
    <t>Project costs based on assumption of $32,800.00 per pole. 57 poles submitted from HLAs. 428/406 split varies from pole to pole.</t>
  </si>
  <si>
    <t>Distribution Pole and Conductor Repair-Bayamon Group 07</t>
  </si>
  <si>
    <t>Project costs based on assumption of $32,800.00 per pole. 579 poles submitted from HLAs. 428/406 split varies from pole to pole.</t>
  </si>
  <si>
    <t>Distribution Pole and Conductor Repair-Bayamon Group 08</t>
  </si>
  <si>
    <t>Project costs based on assumption of $32,800.00 per pole. 262 poles submitted from HLAs. 428/406 split varies from pole to pole.</t>
  </si>
  <si>
    <t>Distribution Pole and Conductor Repair-Bayamon Group 09</t>
  </si>
  <si>
    <t>Project costs based on assumption of $32,800.00 per pole. 381 poles submitted from HLAs. 428/406 split varies from pole to pole.</t>
  </si>
  <si>
    <t>Distribution Pole and Conductor Repair-Bayamon Group 10</t>
  </si>
  <si>
    <t>Project costs based on assumption of $32,800.00 per pole. 261 poles submitted from HLAs. 428/406 split varies from pole to pole.</t>
  </si>
  <si>
    <t>Distribution Pole and Conductor Repair-Bayamon Group 11</t>
  </si>
  <si>
    <t>Project costs based on assumption of $32,800.00 per pole. 220 poles submitted from HLAs. 428/406 split varies from pole to pole.</t>
  </si>
  <si>
    <t>Distribution Pole and Conductor Repair-Bayamon Group 12</t>
  </si>
  <si>
    <t>Project costs based on assumption of $32,800.00 per pole. 103 poles submitted from HLAs. 428/406 split varies from pole to pole.</t>
  </si>
  <si>
    <t>Distribution Pole and Conductor Repair-Bayamon Group 13</t>
  </si>
  <si>
    <t>Project costs based on assumption of $32,800.00 per pole. 97 poles submitted from HLAs. 428/406 split varies from pole to pole.</t>
  </si>
  <si>
    <t>Distribution Pole and Conductor Repair-Bayamon Group 14</t>
  </si>
  <si>
    <t>Project costs based on assumption of $32,800.00 per pole. 264 poles submitted from HLAs. 428/406 split varies from pole to pole.</t>
  </si>
  <si>
    <t>Distribution Pole and Conductor Repair-Bayamon Group 15</t>
  </si>
  <si>
    <t>Project costs based on assumption of $32,800.00 per pole. 60 poles submitted from HLAs. 428/406 split varies from pole to pole.</t>
  </si>
  <si>
    <t>Distribution Pole and Conductor Repair-Bayamon Group 16</t>
  </si>
  <si>
    <t>Distribution Pole and Conductor Repair-Bayamon Group 18</t>
  </si>
  <si>
    <t>Project costs based on assumption of $32,800.00 per pole. 47 poles submitted from HLAs. 428/406 split varies from pole to pole.</t>
  </si>
  <si>
    <t>Distribution Pole and Conductor Repair-Caguas Group 09</t>
  </si>
  <si>
    <t>Project costs based on assumption of $32,800.00 per pole. 426 poles submitted from HLAs. 428/406 split varies from pole to pole.</t>
  </si>
  <si>
    <t>Distribution Pole and Conductor Repair-Caguas Group 10</t>
  </si>
  <si>
    <t>Project costs based on assumption of $32,800.00 per pole. 218 poles submitted from HLAs. 428/406 split varies from pole to pole.</t>
  </si>
  <si>
    <t>Distribution Pole and Conductor Repair-Caguas Group 11</t>
  </si>
  <si>
    <t>Project costs based on assumption of $32,800.00 per pole. 368 poles submitted from HLAs. 428/406 split varies from pole to pole.</t>
  </si>
  <si>
    <t>Distribution Pole and Conductor Repair-Caguas Group 12</t>
  </si>
  <si>
    <t>Project costs based on assumption of $32,800.00 per pole. 259 poles submitted from HLAs. 428/406 split varies from pole to pole.</t>
  </si>
  <si>
    <t>Distribution Pole and Conductor Repair-Caguas Group 13</t>
  </si>
  <si>
    <t>Project costs based on assumption of $32,800.00 per pole. 293 poles submitted from HLAs. 428/406 split varies from pole to pole.</t>
  </si>
  <si>
    <t>Distribution Pole and Conductor Repair-Caguas Group 14</t>
  </si>
  <si>
    <t>Distribution Pole and Conductor Repair-Caguas Group 15</t>
  </si>
  <si>
    <t>Project costs based on assumption of $32,800.00 per pole. 282 poles submitted from HLAs. 428/406 split varies from pole to pole.</t>
  </si>
  <si>
    <t>Distribution Pole and Conductor Repair-Caguas Group 16</t>
  </si>
  <si>
    <t>Project costs based on assumption of $32,800.00 per pole. 25 poles submitted from HLAs. 428/406 split varies from pole to pole.</t>
  </si>
  <si>
    <t>Distribution Pole and Conductor Repair-Caguas Group 17</t>
  </si>
  <si>
    <t>Project costs based on assumption of $32,800.00 per pole. 81 poles submitted from HLAs. 428/406 split varies from pole to pole.</t>
  </si>
  <si>
    <t>Distribution Pole and Conductor Repair-Caguas Group 18</t>
  </si>
  <si>
    <t>Project costs based on assumption of $32,800.00 per pole. 84 poles submitted from HLAs. 428/406 split varies from pole to pole.</t>
  </si>
  <si>
    <t>Distribution Pole and Conductor Repair-Caguas Group 19</t>
  </si>
  <si>
    <t>Project costs based on assumption of $32,800.00 per pole. 58 poles submitted from HLAs. 428/406 split varies from pole to pole.</t>
  </si>
  <si>
    <t>Distribution Pole and Conductor Repair-Caguas Group 20</t>
  </si>
  <si>
    <t>Distribution Pole and Conductor Repair-Mayaguez Group 06</t>
  </si>
  <si>
    <t>Project costs based on assumption of $32,800.00 per pole. 333 poles submitted from HLAs. 428/406 split varies from pole to pole.</t>
  </si>
  <si>
    <t>Distribution Pole and Conductor Repair-Mayaguez Group 07</t>
  </si>
  <si>
    <t>Project costs based on assumption of $32,800.00 per pole. 200 poles submitted from HLAs. 428/406 split varies from pole to pole.</t>
  </si>
  <si>
    <t>Distribution Pole and Conductor Repair-Mayaguez Group 08</t>
  </si>
  <si>
    <t>Project costs based on assumption of $32,800.00 per pole. 230 poles submitted from HLAs. 428/406 split varies from pole to pole.</t>
  </si>
  <si>
    <t>Distribution Pole and Conductor Repair-Mayaguez Group 09</t>
  </si>
  <si>
    <t>Project costs based on assumption of $32,800.00 per pole. 221 poles submitted from HLAs. 428/406 split varies from pole to pole.</t>
  </si>
  <si>
    <t>Distribution Pole and Conductor Repair-Mayaguez Group 10</t>
  </si>
  <si>
    <t>Project costs based on assumption of $32,800.00 per pole. 731 poles submitted from HLAs. 428/406 split varies from pole to pole.</t>
  </si>
  <si>
    <t>Distribution Pole and Conductor Repair-Mayaguez Group 11</t>
  </si>
  <si>
    <t>Project costs based on assumption of $32,800.00 per pole. 48 poles submitted from HLAs. 428/406 split varies from pole to pole.</t>
  </si>
  <si>
    <t>Distribution Pole and Conductor Repair-Mayaguez Group 12</t>
  </si>
  <si>
    <t>Project costs based on assumption of $32,800.00 per pole. 61 poles submitted from HLAs. 428/406 split varies from pole to pole.</t>
  </si>
  <si>
    <t>Distribution Pole and Conductor Repair-Mayaguez Group 13</t>
  </si>
  <si>
    <t>Project costs based on assumption of $32,800.00 per pole. 104 poles submitted from HLAs. 428/406 split varies from pole to pole.</t>
  </si>
  <si>
    <t>Distribution Pole and Conductor Repair-Mayaguez Group 14</t>
  </si>
  <si>
    <t>Project costs based on assumption of $32,800.00 per pole. 76 poles submitted from HLAs. 428/406 split varies from pole to pole.</t>
  </si>
  <si>
    <t>Distribution Pole and Conductor Repair-Mayaguez Group 15</t>
  </si>
  <si>
    <t>Project costs based on assumption of $32,800.00 per pole. 53 poles submitted from HLAs. 428/406 split varies from pole to pole.</t>
  </si>
  <si>
    <t>Distribution Pole and Conductor Repair-Mayaguez Group 16</t>
  </si>
  <si>
    <t>Project costs based on assumption of $32,800.00 per pole. 154 poles submitted from HLAs. 428/406 split varies from pole to pole.</t>
  </si>
  <si>
    <t>Distribution Pole and Conductor Repair-Mayaguez Group 17</t>
  </si>
  <si>
    <t>Project costs based on assumption of $32,800.00 per pole. 139 poles submitted from HLAs. 428/406 split varies from pole to pole.</t>
  </si>
  <si>
    <t>Distribution Pole and Conductor Repair-Mayaguez Group 18</t>
  </si>
  <si>
    <t>Project costs based on assumption of $32,800.00 per pole. 107 poles submitted from HLAs. 428/406 split varies from pole to pole.</t>
  </si>
  <si>
    <t>Distribution Pole and Conductor Repair-Mayaguez Group 19</t>
  </si>
  <si>
    <t>Project costs based on assumption of $32,800.00 per pole. 68 poles submitted from HLAs. 428/406 split varies from pole to pole.</t>
  </si>
  <si>
    <t>Distribution Pole and Conductor Repair-Mayaguez Group 20</t>
  </si>
  <si>
    <t>Project costs based on assumption of $32,800.00 per pole. 18 poles submitted from HLAs. 428/406 split varies from pole to pole.</t>
  </si>
  <si>
    <t>Distribution Pole and Conductor Repair-Mayaguez Group 21</t>
  </si>
  <si>
    <t>Project costs based on assumption of $32,800.00 per pole. 16 poles submitted from HLAs. 428/406 split varies from pole to pole.</t>
  </si>
  <si>
    <t>Distribution Pole and Conductor Repair-Mayaguez Group 22</t>
  </si>
  <si>
    <t>Project costs based on assumption of $32,800.00 per pole. 17 poles submitted from HLAs. 428/406 split varies from pole to pole.</t>
  </si>
  <si>
    <t>Distribution Pole and Conductor Repair-Mayaguez Group 23</t>
  </si>
  <si>
    <t>Project costs based on assumption of $32,800.00 per pole. 10 poles submitted from HLAs. 428/406 split varies from pole to pole.</t>
  </si>
  <si>
    <t>Distribution Pole and Conductor Repair-Ponce Group 04</t>
  </si>
  <si>
    <t>Project costs based on assumption of $32,800.00 per pole. 257 poles submitted from HLAs. 428/406 split varies from pole to pole.</t>
  </si>
  <si>
    <t>Distribution Pole and Conductor Repair-Ponce Group 05</t>
  </si>
  <si>
    <t>Project costs based on assumption of $32,800.00 per pole. 160 poles submitted from HLAs. 428/406 split varies from pole to pole.</t>
  </si>
  <si>
    <t>Distribution Pole and Conductor Repair-Ponce Group 06</t>
  </si>
  <si>
    <t>Project costs based on assumption of $32,800.00 per pole. 123 poles submitted from HLAs. 428/406 split varies from pole to pole.</t>
  </si>
  <si>
    <t>Distribution Pole and Conductor Repair-Ponce Group 07</t>
  </si>
  <si>
    <t>Project costs based on assumption of $32,800.00 per pole. 30 poles submitted from HLAs. 428/406 split varies from pole to pole.</t>
  </si>
  <si>
    <t>Distribution Pole and Conductor Repair-Ponce Group 08</t>
  </si>
  <si>
    <t>Distribution Pole and Conductor Repair-Ponce Group 09</t>
  </si>
  <si>
    <t>Project costs based on assumption of $32,800.00 per pole. 419 poles submitted from HLAs. 428/406 split varies from pole to pole.</t>
  </si>
  <si>
    <t>Distribution Pole and Conductor Repair-Ponce Group 10</t>
  </si>
  <si>
    <t>Project costs based on assumption of $32,800.00 per pole. 162 poles submitted from HLAs. 428/406 split varies from pole to pole.</t>
  </si>
  <si>
    <t>Distribution Pole and Conductor Repair-Ponce Group 11</t>
  </si>
  <si>
    <t>Project costs based on assumption of $32,800.00 per pole. 198 poles submitted from HLAs. 428/406 split varies from pole to pole.</t>
  </si>
  <si>
    <t>Distribution Pole and Conductor Repair-Ponce Group 12</t>
  </si>
  <si>
    <t>Project costs based on assumption of $32,800.00 per pole. 138 poles submitted from HLAs. 428/406 split varies from pole to pole.</t>
  </si>
  <si>
    <t>Distribution Pole and Conductor Repair-Ponce Group 13</t>
  </si>
  <si>
    <t>Project costs based on assumption of $32,800.00 per pole. 89 poles submitted from HLAs. 428/406 split varies from pole to pole.</t>
  </si>
  <si>
    <t>Distribution Pole and Conductor Repair-Ponce Group 14</t>
  </si>
  <si>
    <t>Project costs based on assumption of $32,800.00 per pole. 42 poles submitted from HLAs. 428/406 split varies from pole to pole.</t>
  </si>
  <si>
    <t>Distribution Pole and Conductor Repair-Ponce Group 15</t>
  </si>
  <si>
    <t>Project costs based on assumption of $32,800.00 per pole. 119 poles submitted from HLAs. 428/406 split varies from pole to pole.</t>
  </si>
  <si>
    <t>Distribution Pole and Conductor Repair-Ponce Group 16</t>
  </si>
  <si>
    <t>Project costs based on assumption of $32,800.00 per pole. 66 poles submitted from HLAs. 428/406 split varies from pole to pole.</t>
  </si>
  <si>
    <t>Distribution Pole and Conductor Repair-Ponce Group 17</t>
  </si>
  <si>
    <t>Distribution Pole and Conductor Repair-Ponce Group 18</t>
  </si>
  <si>
    <t>Project costs based on assumption of $32,800.00 per pole. 40 poles submitted from HLAs. 428/406 split varies from pole to pole.</t>
  </si>
  <si>
    <t>Distribution Pole and Conductor Repair-Ponce Group 19</t>
  </si>
  <si>
    <t>Project costs based on assumption of $32,800.00 per pole. 28 poles submitted from HLAs. 428/406 split varies from pole to pole.</t>
  </si>
  <si>
    <t>Distribution Pole and Conductor Repair-Ponce Group 21</t>
  </si>
  <si>
    <t>Project costs based on assumption of $32,800.00 per pole. 72 poles submitted from HLAs. 428/406 split varies from pole to pole.</t>
  </si>
  <si>
    <t>Distribution Pole and Conductor Repair-Ponce Group 22</t>
  </si>
  <si>
    <t>Distribution Pole and Conductor Repair-Ponce Group 23</t>
  </si>
  <si>
    <t>Project costs based on assumption of $32,800.00 per pole. 9 poles submitted from HLAs. 428/406 split varies from pole to pole.</t>
  </si>
  <si>
    <t>Distribution Pole and Conductor Repair-Ponce Group 24</t>
  </si>
  <si>
    <t>Project costs based on assumption of $32,800.00 per pole. 45 poles submitted from HLAs. 428/406 split varies from pole to pole.</t>
  </si>
  <si>
    <t>Distribution Pole and Conductor Repair-San Juan Group 05</t>
  </si>
  <si>
    <t>Project costs based on assumption of $32,800.00 per pole. 125 poles submitted from HLAs. 428/406 split varies from pole to pole.</t>
  </si>
  <si>
    <t>Distribution Pole and Conductor Repair-San Juan Group 06</t>
  </si>
  <si>
    <t>Project costs based on assumption of $32,800.00 per pole. 470 poles submitted from HLAs. 428/406 split varies from pole to pole.</t>
  </si>
  <si>
    <t>Distribution Pole and Conductor Repair-San Juan Group 07</t>
  </si>
  <si>
    <t>Project costs based on assumption of $32,800.00 per pole. 219 poles submitted from HLAs. 428/406 split varies from pole to pole.</t>
  </si>
  <si>
    <t>Distribution Pole and Conductor Repair-San Juan Group 07/San Juan Group 55</t>
  </si>
  <si>
    <t>Distribution Pole and Conductor Repair-San Juan Group 08</t>
  </si>
  <si>
    <t>Project costs based on assumption of $32,800.00 per pole. 118 poles submitted from HLAs. 428/406 split varies from pole to pole.</t>
  </si>
  <si>
    <t>Distribution Pole and Conductor Repair-San Juan Group 09</t>
  </si>
  <si>
    <t>Project costs based on assumption of $32,800.00 per pole. 129 poles submitted from HLAs. 428/406 split varies from pole to pole.</t>
  </si>
  <si>
    <t>Distribution Pole and Conductor Repair-San Juan Group 10</t>
  </si>
  <si>
    <t>Project costs based on assumption of $32,800.00 per pole. 62 poles submitted from HLAs. 428/406 split varies from pole to pole.</t>
  </si>
  <si>
    <t>Distribution Pole and Conductor Repair-San Juan Group 11</t>
  </si>
  <si>
    <t>Project costs based on assumption of $32,800.00 per pole. 153 poles submitted from HLAs. 428/406 split varies from pole to pole.</t>
  </si>
  <si>
    <t>Distribution Pole and Conductor Repair-San Juan Group 11/San Juan Group 55</t>
  </si>
  <si>
    <t>Project costs based on assumption of $32,800.00 per pole. 19 poles submitted from HLAs. 428/406 split varies from pole to pole.</t>
  </si>
  <si>
    <t>Distribution Pole and Conductor Repair-San Juan Group 12</t>
  </si>
  <si>
    <t>Distribution Pole and Conductor Repair-San Juan Group 13</t>
  </si>
  <si>
    <t>Project costs based on assumption of $32,800.00 per pole. 8 poles submitted from HLAs. 428/406 split varies from pole to pole.</t>
  </si>
  <si>
    <t>Distribution Pole and Conductor Repair-San Juan Group 14</t>
  </si>
  <si>
    <t>Project costs based on assumption of $32,800.00 per pole. 157 poles submitted from HLAs. 428/406 split varies from pole to pole.</t>
  </si>
  <si>
    <t>Distribution Pole and Conductor Repair-San Juan Group 15</t>
  </si>
  <si>
    <t>Project costs based on assumption of $32,800.00 per pole. 34 poles submitted from HLAs. 428/406 split varies from pole to pole.</t>
  </si>
  <si>
    <t>Distribution Pole and Conductor Repair-San Juan Group 16</t>
  </si>
  <si>
    <t>Project costs based on assumption of $32,800.00 per pole. 26 poles submitted from HLAs. 428/406 split varies from pole to pole.</t>
  </si>
  <si>
    <t>Distribution Pole and Conductor Repair-San Juan Group 17</t>
  </si>
  <si>
    <t>Distribution Pole and Conductor Repair-San Juan Group 18</t>
  </si>
  <si>
    <t>Project costs based on assumption of $32,800.00 per pole. 203 poles submitted from HLAs. 428/406 split varies from pole to pole.</t>
  </si>
  <si>
    <t>Distribution Pole and Conductor Repair-San Juan Group 19</t>
  </si>
  <si>
    <t>Project costs based on assumption of $32,800.00 per pole. 0 poles submitted from HLAs. 428/406 split varies from pole to pole.</t>
  </si>
  <si>
    <t>Distribution Pole and Conductor Repair-San Juan Group 20</t>
  </si>
  <si>
    <t>Project costs based on assumption of $32,800.00 per pole. 87 poles submitted from HLAs. 428/406 split varies from pole to pole.</t>
  </si>
  <si>
    <t>Distribution Pole and Conductor Repair-San Juan Group 21</t>
  </si>
  <si>
    <t>Project costs based on assumption of $32,800.00 per pole. 92 poles submitted from HLAs. 428/406 split varies from pole to pole.</t>
  </si>
  <si>
    <t>Maria Damage, Worst Performing Asset, Reliability and Resilience Need, A&amp;E Design Completed, Equipment In Stock</t>
  </si>
  <si>
    <t>36100-DOS BOCAS HP-BARRIO PIÑA SECT-</t>
  </si>
  <si>
    <t>Critical line for the 115kV system.</t>
  </si>
  <si>
    <t>Maria damaged facilities, worst reliability performer</t>
  </si>
  <si>
    <t>Distribution Feeder Rebuild # 1118-08</t>
  </si>
  <si>
    <t xml:space="preserve">Under formulation. </t>
  </si>
  <si>
    <t>Distribution Line Rebuild - 1.4 miles</t>
  </si>
  <si>
    <t>Distribution Feeder Rebuild # 1118-09</t>
  </si>
  <si>
    <t>Distribution Line Rebuild - 1.5 miles</t>
  </si>
  <si>
    <t>Distribution Feeder Rebuild # 1206-03</t>
  </si>
  <si>
    <t>Distribution Line Rebuild - 4.25 miles</t>
  </si>
  <si>
    <t>Distribution Feeder Rebuild # 1336-07</t>
  </si>
  <si>
    <t>Distribution Line Rebuild - 3.73 miles</t>
  </si>
  <si>
    <t>Distribution Feeder Rebuild # 1346-03</t>
  </si>
  <si>
    <t>Distribution Line Rebuild - 2.75 miles</t>
  </si>
  <si>
    <t>Distribution Feeder Rebuild # 1529-11</t>
  </si>
  <si>
    <t>Distribution Line Rebuild - 2.7 miles</t>
  </si>
  <si>
    <t>Distribution Feeder Rebuild # 1709-02</t>
  </si>
  <si>
    <t>Distribution Feeder Rebuild # 1709-05</t>
  </si>
  <si>
    <t>Distribution Line Rebuild - 2.5 miles</t>
  </si>
  <si>
    <t>Distribution Feeder Rebuild # 1711-05</t>
  </si>
  <si>
    <t>Distribution Line Rebuild - 2 miles</t>
  </si>
  <si>
    <t>Distribution Feeder Rebuild # 1713-05</t>
  </si>
  <si>
    <t>Distribution Line Rebuild - 4.1 miles</t>
  </si>
  <si>
    <t>Distribution Feeder Rebuild # 1714-02</t>
  </si>
  <si>
    <t>Distribution Line Rebuild - 1.25 miles</t>
  </si>
  <si>
    <t>Distribution Feeder Rebuild # 1717-01</t>
  </si>
  <si>
    <t>Distribution Feeder Rebuild # 1719-15</t>
  </si>
  <si>
    <t>Distribution Feeder Rebuild # 1719-18</t>
  </si>
  <si>
    <t>Distribution Line Rebuild - 3.75 miles</t>
  </si>
  <si>
    <t>Distribution Feeder Rebuild # 1907-05</t>
  </si>
  <si>
    <t>Distribution Line Rebuild - 1 miles</t>
  </si>
  <si>
    <t>Distribution Feeder Rebuild # 1908-03</t>
  </si>
  <si>
    <t>Distribution Line Rebuild - 6.89 miles</t>
  </si>
  <si>
    <t>Distribution Feeder Rebuild # 2601-01</t>
  </si>
  <si>
    <t>Distribution Feeder Rebuild # 2603-09</t>
  </si>
  <si>
    <t>Distribution Line Rebuild - 4.75 miles</t>
  </si>
  <si>
    <t>Distribution Feeder Rebuild # 2604-01</t>
  </si>
  <si>
    <t>Distribution Feeder Rebuild # 2901-04</t>
  </si>
  <si>
    <t>Distribution Feeder Rebuild # 3201-02</t>
  </si>
  <si>
    <t>Distribution Line Rebuild - 5 miles</t>
  </si>
  <si>
    <t>Distribution Feeder Rebuild # 3701-02</t>
  </si>
  <si>
    <t>Distribution Line Rebuild - 1.75 miles</t>
  </si>
  <si>
    <t>Distribution Feeder Rebuild # 4603-02</t>
  </si>
  <si>
    <t>Distribution Line Rebuild - 4 miles</t>
  </si>
  <si>
    <t>Distribution Feeder Rebuild # 5016-01</t>
  </si>
  <si>
    <t>Distribution Line Rebuild - 3.7 miles</t>
  </si>
  <si>
    <t>Distribution Feeder Rebuild # 5401-02</t>
  </si>
  <si>
    <t>Distribution Feeder Rebuild # 5803-02</t>
  </si>
  <si>
    <t>Distribution Line Rebuild - 6 miles</t>
  </si>
  <si>
    <t>Distribution Feeder Rebuild # 6004-02</t>
  </si>
  <si>
    <t>Distribution Line Rebuild - 4.6 miles</t>
  </si>
  <si>
    <t>Distribution Feeder Rebuild # 6010-02</t>
  </si>
  <si>
    <t>Distribution Feeder Rebuild # 6101-04</t>
  </si>
  <si>
    <t>Distribution Line Rebuild - 4.2 miles</t>
  </si>
  <si>
    <t>Distribution Feeder Rebuild # 6101-05</t>
  </si>
  <si>
    <t>Distribution Line Rebuild - 3.5 miles</t>
  </si>
  <si>
    <t>Distribution Feeder Rebuild # 6501-04</t>
  </si>
  <si>
    <t>Distribution Line Rebuild - 3.25 miles</t>
  </si>
  <si>
    <t>Distribution Feeder Rebuild # 7201-05</t>
  </si>
  <si>
    <t>Distribution Line Rebuild - 4.5 miles</t>
  </si>
  <si>
    <t>Distribution Feeder Rebuild # 7504-01</t>
  </si>
  <si>
    <t>Distribution Line Rebuild - 2.3 miles</t>
  </si>
  <si>
    <t>Distribution Feeder Rebuild # 8104-02</t>
  </si>
  <si>
    <t>Distribution Feeder Rebuild # 8202-01</t>
  </si>
  <si>
    <t>Distribution Feeder Rebuild # 9004-08</t>
  </si>
  <si>
    <t>Distribution Line Rebuild - 7.6 miles</t>
  </si>
  <si>
    <t>Distribution Feeder Rebuild # 9004-10</t>
  </si>
  <si>
    <t>Distribution Line Rebuild - 7.1 miles</t>
  </si>
  <si>
    <t>Distribution Feeder Rebuild # 9202-04</t>
  </si>
  <si>
    <t>Distribution Feeder Rebuild # 9501-01</t>
  </si>
  <si>
    <t>Distribution Feeder Rebuild # 9503-06</t>
  </si>
  <si>
    <t>Distribution Line Rebuild - 3.9 miles</t>
  </si>
  <si>
    <t>Distribution Feeder Rebuild # 9605-02</t>
  </si>
  <si>
    <t>Distribution Line Rebuild - 6.8 miles</t>
  </si>
  <si>
    <t>New Line</t>
  </si>
  <si>
    <t>41200-SABANA LLANA TC-CANOVANAS TC-</t>
  </si>
  <si>
    <t>Out of Service Line Affecting Hydro Generation</t>
  </si>
  <si>
    <t>8700-COSTA SUR SP-GARZAS 1 HP-</t>
  </si>
  <si>
    <t xml:space="preserve">Out of Service line output of a Power Plant. </t>
  </si>
  <si>
    <t>Required Network Upgrade for Generation (Genera and Tranches)</t>
  </si>
  <si>
    <t>9300-JUNCOS TC-GAUTIER BENITEZ SECT-</t>
  </si>
  <si>
    <t xml:space="preserve">Critical line for the system. </t>
  </si>
  <si>
    <t>Required Network Upgrade for Generation (Tranches and Genera)</t>
  </si>
  <si>
    <t>Santa Isabel TC Substation Rebuild</t>
  </si>
  <si>
    <t>Rebuild of priority Transmission Center; will include in scope the rebuild of distribution substation 4402 Santa Isabel TC.</t>
  </si>
  <si>
    <t>Requires a transformer upgrade from 56 MVA to 112 MVA</t>
  </si>
  <si>
    <t>Palmer TC Substation Rebuild</t>
  </si>
  <si>
    <t xml:space="preserve">Rebuild of priority Transmission Center; will include in scope the rebuild of distribution substation 2305 Palmer </t>
  </si>
  <si>
    <t>Underground Out of Service</t>
  </si>
  <si>
    <t>16800-VEGA BAJA TC-VEGA ALTA SECT-</t>
  </si>
  <si>
    <t>Out of Service line it is  is critical for the reliability of the 38 kV system.</t>
  </si>
  <si>
    <t>40600-BAYAMON TC-MONACILLOS TC</t>
  </si>
  <si>
    <t>Out of Service line it is critical to the resiliency of the 115 kV system.</t>
  </si>
  <si>
    <t>41600-PALO SECO SP-SAN JUAN SP-</t>
  </si>
  <si>
    <t>1500-ONCE DE AGOSTO SECT-SABANA GRANDE TO-</t>
  </si>
  <si>
    <t>Pole Replacements: 13
Critical Repairs: 76</t>
  </si>
  <si>
    <t>36400-PONCE TC-DOS BOCAS HP-</t>
  </si>
  <si>
    <t>Pole Replacements: 51
Critical Repairs: 76</t>
  </si>
  <si>
    <t>500-PONCE TC-COSTA SUR SP-CANAS TC</t>
  </si>
  <si>
    <t>Pole Replacements: 23
Critical Repairs: 13</t>
  </si>
  <si>
    <t>2100-HATILLO TC-QUEBRADILLAS SECT-</t>
  </si>
  <si>
    <t>Pole Replacements: 7
Critical Repairs: 41</t>
  </si>
  <si>
    <t>Pole Replacements: 9
Critical Repairs: 31</t>
  </si>
  <si>
    <t>2000-ONCE DE AGOSTO SECT-SAN SEBASTIAN TC-</t>
  </si>
  <si>
    <t>Pole Replacements: 28
Critical Repairs: 31</t>
  </si>
  <si>
    <t>50900-AGUIRRE SP-AGUAS BUENAS TC-</t>
  </si>
  <si>
    <t>Pole Replacements: 0
Critical Repairs: 36</t>
  </si>
  <si>
    <t>7300-BALDRICH SECT-SAN JOSE TO-</t>
  </si>
  <si>
    <t>Pole Replacements: 8
Critical Repairs: 11</t>
  </si>
  <si>
    <t>50700-AGUIRRE SP-AES PUERTO RICO-</t>
  </si>
  <si>
    <t>Pole Replacements: 0
Critical Repairs: 21</t>
  </si>
  <si>
    <t>1600-LEON SECT-ACACIAS TC-</t>
  </si>
  <si>
    <t>Pole Replacements: 19
Critical Repairs: 8</t>
  </si>
  <si>
    <t>51000-AGUAS BUENAS TC-SABANA LLANA TC-</t>
  </si>
  <si>
    <t>Pole Replacements: 0
Critical Repairs: 27</t>
  </si>
  <si>
    <t>37500-RIO BAYAMON SECT-MONACILLOS TC-</t>
  </si>
  <si>
    <t>Pole Replacements: 13
Critical Repairs: 10</t>
  </si>
  <si>
    <t>300-TORO NEGRO 1 HP-JUANA DIAZ TC-</t>
  </si>
  <si>
    <t>Pole Replacements: 19
Critical Repairs: 43</t>
  </si>
  <si>
    <t>13200-DORADO TC-HATO TEJAS TC-</t>
  </si>
  <si>
    <t>Pole Replacements: 4
Critical Repairs: 12</t>
  </si>
  <si>
    <t>7200-BALDRICH SECT-ESCUELA INDUSTRIAL TO-</t>
  </si>
  <si>
    <t>Pole Replacements: 1
Critical Repairs: 18</t>
  </si>
  <si>
    <t>8100-YAUCO 1 HP-ADJUNTAS TO-</t>
  </si>
  <si>
    <t>Pole Replacements: 40
Critical Repairs: 13</t>
  </si>
  <si>
    <t>10500-CHARDON SECT-LAS MONJAS TO-</t>
  </si>
  <si>
    <t>Pole Replacements: 1
Critical Repairs: 6</t>
  </si>
  <si>
    <t>36200-MONACILLOS TC-JUNCOS TC-</t>
  </si>
  <si>
    <t>Pole Replacements: 51
Critical Repairs: 23</t>
  </si>
  <si>
    <t>6500-TORO NEGRO 1 HP-BARRANQUITAS TC-</t>
  </si>
  <si>
    <t>Pole Replacements: 22
Critical Repairs: 10</t>
  </si>
  <si>
    <t>6100-MAYAGUEZ GP-RADIAL-</t>
  </si>
  <si>
    <t>Pole Replacements: 8
Critical Repairs: 19</t>
  </si>
  <si>
    <t>1700-GUANICA TC-YAUCO 2 HP-</t>
  </si>
  <si>
    <t>Pole Replacements: 38
Critical Repairs: 10</t>
  </si>
  <si>
    <t>9900-RIO BLANCO HP-HUMACAO SECT-</t>
  </si>
  <si>
    <t>Pole Replacements: 10
Critical Repairs: 28</t>
  </si>
  <si>
    <t>10100-LAS LOMAS SECT-REPARTO METROPOLITANO TO-</t>
  </si>
  <si>
    <t>Pole Replacements: 2
Critical Repairs: 28</t>
  </si>
  <si>
    <t>2100-DOS BOCAS HP-HATILLO TC-</t>
  </si>
  <si>
    <t>Pole Replacements: 4
Critical Repairs: 19</t>
  </si>
  <si>
    <t>14100-BARCELONETA TC-MERCK-</t>
  </si>
  <si>
    <t>Pole Replacements: 0
Critical Repairs: 11</t>
  </si>
  <si>
    <t>Pole Replacements: 8
Critical Repairs: 27</t>
  </si>
  <si>
    <t>5200-CAGUAS TC-AGUAS BUENAS SECT-</t>
  </si>
  <si>
    <t>Pole Replacements: 0
Critical Repairs: 7</t>
  </si>
  <si>
    <t>16300-CAMBALACHE TC-SUPER ACUEDUCTO-</t>
  </si>
  <si>
    <t>Pole Replacements: 1
Critical Repairs: 7</t>
  </si>
  <si>
    <t>11200-BUENA VISTA SECT-VILLA DEL CARMEN TO-</t>
  </si>
  <si>
    <t>18100-JUNCOS TC-RADIAL-</t>
  </si>
  <si>
    <t>Pole Replacements: 0
Critical Repairs: 20</t>
  </si>
  <si>
    <t>1000-VILLA PRADES SECT-CAPUCHINOS SECT-</t>
  </si>
  <si>
    <t>Pole Replacements: 0
Critical Repairs: 14</t>
  </si>
  <si>
    <t>50300-AGUIRRE SP-COSTA SUR SP-</t>
  </si>
  <si>
    <t>Pole Replacements: 0
Critical Repairs: 10</t>
  </si>
  <si>
    <t>50900-AGUAS BUENAS TC-BAYAMON TC-</t>
  </si>
  <si>
    <t>Pole Replacements: 0
Critical Repairs: 26</t>
  </si>
  <si>
    <t>3100-PALMER TC-FAJARDO TC-</t>
  </si>
  <si>
    <t>Pole Replacements: 2
Critical Repairs: 0</t>
  </si>
  <si>
    <t>3100-CANOVANAS SECT-RIO GRANDE TO-</t>
  </si>
  <si>
    <t>Pole Replacements: 0
Critical Repairs: 3</t>
  </si>
  <si>
    <t>36100-CANA SECT-BAYAMON TC-</t>
  </si>
  <si>
    <t>5600-AÑASCO TC-MAYAGUEZ GP-</t>
  </si>
  <si>
    <t>Pole Replacements: 1
Critical Repairs: 0</t>
  </si>
  <si>
    <t>4700-CANAS TC-ADJUNTAS TO-</t>
  </si>
  <si>
    <t>Pole Replacements: 14
Critical Repairs: 18</t>
  </si>
  <si>
    <t>4100-COMERIO TC-GUARAGUAO SECT-</t>
  </si>
  <si>
    <t>38300-MONACILLOS TC-SAN JUAN SP-</t>
  </si>
  <si>
    <t>Pole Replacements: 2
Critical Repairs: 32</t>
  </si>
  <si>
    <t>9200-AÑASCO TC-AÑASCO-</t>
  </si>
  <si>
    <t>Pole Replacements: 4
Critical Repairs: 14</t>
  </si>
  <si>
    <t>5400-RIO BLANCO HP-DAGUAO TC-</t>
  </si>
  <si>
    <t>Pole Replacements: 2
Critical Repairs: 10</t>
  </si>
  <si>
    <t>3800-CIDRA SECT-CAYEY TC-</t>
  </si>
  <si>
    <t>Pole Replacements: 1
Critical Repairs: 4</t>
  </si>
  <si>
    <t>50200-MANATI TC-BAYAMON TC-</t>
  </si>
  <si>
    <t>3600-MONACILLOS TC-SABANA LLANA TC-</t>
  </si>
  <si>
    <t>Pole Replacements: 1
Critical Repairs: 5</t>
  </si>
  <si>
    <t>14400-CAGUAX SECT-VEREDAS SECT-</t>
  </si>
  <si>
    <t>Pole Replacements: 21
Critical Repairs: 1</t>
  </si>
  <si>
    <t>14400-VEREDAS SECT-GAUTIER BENITEZ SECT-</t>
  </si>
  <si>
    <t>Pole Replacements: 3
Critical Repairs: 0</t>
  </si>
  <si>
    <t>3100-FAJARDO TC-DAGUAO TC-</t>
  </si>
  <si>
    <t>3600-SABANA LLANA TC-LOS ANGELES SECT-</t>
  </si>
  <si>
    <t>Pole Replacements: 0
Critical Repairs: 13</t>
  </si>
  <si>
    <t>36900-CANAS TC-PONCE TC-</t>
  </si>
  <si>
    <t>5800-SAN FERNANDO SECT-CHARDON SECT-</t>
  </si>
  <si>
    <t>Out of Service underground line it is important for the reliability and resiliency of the system.</t>
  </si>
  <si>
    <t>3300-CHARDON SECT-BALDRICH SECT-</t>
  </si>
  <si>
    <t>Out of Service underground line it is essential for maintaining system reliability and resiliency.</t>
  </si>
  <si>
    <t>17100-MARTIN PEÑA TC-COLISEO SECT-</t>
  </si>
  <si>
    <t>Out of Service underground line it is vital for reliability and resiliency and also serves as a backup for the Coliseo de Puerto Rico, which functions as an emergency shelter.</t>
  </si>
  <si>
    <t>40700-BAYAMON TC-PALO SECO SP-</t>
  </si>
  <si>
    <t>Out of Service line significantly impacts the resiliency of the 115 kV system.</t>
  </si>
  <si>
    <t>7500-TRES MONJITAS SECT-PUERTO NUEVO TO-</t>
  </si>
  <si>
    <t>1000-CAPUCHINOS SECT-VENEZUELA SECT-</t>
  </si>
  <si>
    <t>3500-MONACILLOS TC-LAS LOMAS SECT-</t>
  </si>
  <si>
    <t>3300-EGOZCUE SECT-MARTIN PEÑA TC- 
3300-MARTIN PEÑA TC-POPULAR SECT- 
3300-POPULAR SECT-CHARDON SECT-</t>
  </si>
  <si>
    <t>Fundamental for the 38kV system in the metropolitan area.</t>
  </si>
  <si>
    <t>36100-BARRIO PIÑA SECT-CANA SECT-</t>
  </si>
  <si>
    <t>37400-BARCELONETA TC-CAMBALACHE TC-</t>
  </si>
  <si>
    <t>37400-CAMBALACHE TC-DOS BOCAS HP-</t>
  </si>
  <si>
    <t>37400-DORADO TC-HATO TEJAS TC-</t>
  </si>
  <si>
    <t>37400-DORADO TC-VEGA BAJA TC-</t>
  </si>
  <si>
    <t>37400-HATO TEJAS TC-BAYAMON TC-</t>
  </si>
  <si>
    <t>37400-MANATI TC-BARCELONETA TC-</t>
  </si>
  <si>
    <t>37400-VEGA BAJA TC-MANATI TC-</t>
  </si>
  <si>
    <t>Bayamon Pueblo Sect. Substation Rebuild</t>
  </si>
  <si>
    <t>Rebuild of priority sectionalizing substation; will include in scope the rebuild of distribution substation 1715 Bayamón Pueblo II and rebuild and conversion of distribution substation 1701 Bayamón Pueblo to 13.2 kV (only 4.8 kV substation on system).</t>
  </si>
  <si>
    <t>Dos Bocas HP  Substation Rebuild</t>
  </si>
  <si>
    <t>Rebuild of priority Transmission Center; will include in scope the rebuild of distribution substation 8005 Dos Bocas</t>
  </si>
  <si>
    <t>Falu 1334 Substation Rebuild</t>
  </si>
  <si>
    <t>Rebuild of Falú 1334 Distribution Substation</t>
  </si>
  <si>
    <t>Pastillo Substation Rebuild</t>
  </si>
  <si>
    <t>Rebuild of sectionalizing substation including colocated 5801 Pastillo distribution substations and rebuild in site distribution substation 5803 Fort Allen (destroyed in fire in early 2021 with loads being supplied by a mobile substation).</t>
  </si>
  <si>
    <t>Ponce TC Substation Rebuild</t>
  </si>
  <si>
    <t>Rebuild of priority Transmission Center; will include in scope the rebuild of distribution substations 5001 Ponce Pueblo, 5010 Hostos 4 kV and 5011 Hostos 13 kV.</t>
  </si>
  <si>
    <t>Aguilita 5817 Substation Relocation</t>
  </si>
  <si>
    <t>Relocation of substation 5817 due to flooding risk as it is located in area identified by FEMA as floodway.</t>
  </si>
  <si>
    <t>San Lorenzo 3301 Substation Relocation</t>
  </si>
  <si>
    <t>Relocation of substation 3301due to flooding risk as it is located in area identified by FEMA as floodway and co-location of new 13.2 kV substation to provide support and redundancy to substations 3205 Juncos TC 13 kV and 2603 Humacao TC 13 kV.</t>
  </si>
  <si>
    <t>New Breñas 13.2 kV Substation</t>
  </si>
  <si>
    <t>New 13.2 kV substation in Breñas Sectionalizer to provide support and redundancy to substations 9206 Dorado PDS, 9207 Dorado TC and 9004 Vega Baja TC.  Additional land adjacent to Breñas substation in process of being acquired from Dorado Beach Properties. Current scope considers re-using elements from the existing Cataño Substation including transformer, PDS and high side breaker.</t>
  </si>
  <si>
    <t>New Saint Just 13.2 kV Substation</t>
  </si>
  <si>
    <t>New 13.2 kV substation and 38 kV sectionalizer adjacent to transmission lines 3100 and 3600 to provide support and redundancy to substations 1204 Conquistador, 1206 Encantada, 1620 Parque Escorial  and 1336 Berwind TC. Land targeted for project is within/adjacent to ROW of 3100/3600 Tline adjacent to PR-199.</t>
  </si>
  <si>
    <t>New Yeguada (Camuy) Substation</t>
  </si>
  <si>
    <t>New 13.2 kV substation to  provide support and redundancy to substations 7601 Camuy, 7602 Camuy Provisional, 7402 Quebradillas and 7404 Quebradillas Provisional. Site already acquired by PREPA.</t>
  </si>
  <si>
    <t>Fiber Optic Replacement Group 1 </t>
  </si>
  <si>
    <t>LUMA PM Collaboration Development</t>
  </si>
  <si>
    <t>Project in formulation phase, DSOW and cost estimate pending review.</t>
  </si>
  <si>
    <t>30% of the design not finish, not approved yet. Original ISOW approved by FEMA for island wide fiber project 200 million</t>
  </si>
  <si>
    <t>Transport Network Group 2, 57 sites</t>
  </si>
  <si>
    <t>$70,021,267.04 </t>
  </si>
  <si>
    <t>$38,511,696.87 </t>
  </si>
  <si>
    <t>$31,509,570.17 </t>
  </si>
  <si>
    <t>Project in formulation stage, pending completion of DSOW and LUMA Project Cost Estimate</t>
  </si>
  <si>
    <t>30% design for make ready and telecom equipment have been completed by internal Telecom Engineering.  428 PA and 406 HM split are based on percentages from Group 1 Ver 1, submitted to FEMA.</t>
  </si>
  <si>
    <t>Transport Network Group 3, 60 sites</t>
  </si>
  <si>
    <t>Planning Phase</t>
  </si>
  <si>
    <t>$73,706,596.88 </t>
  </si>
  <si>
    <t> $40,538,628.28 </t>
  </si>
  <si>
    <t>$33,167,968.60 </t>
  </si>
  <si>
    <t>30% design not finish, not approved yet.  Cost etsimate is based on cost per site and split calculations from Group 2 estimate.</t>
  </si>
  <si>
    <t>Transport Network Group 4, 60 sites</t>
  </si>
  <si>
    <t>Transport Network Group 5, 60 sites</t>
  </si>
  <si>
    <t>Transport Network Group 6, 60 sites </t>
  </si>
  <si>
    <t>Transport Network Group 7, 68 sites</t>
  </si>
  <si>
    <t>$83,534,143.14 </t>
  </si>
  <si>
    <t> $45,943,778.72 </t>
  </si>
  <si>
    <t>$37,590,364.41 </t>
  </si>
  <si>
    <t>Infrastructure Group I</t>
  </si>
  <si>
    <t>Initiation Phase</t>
  </si>
  <si>
    <t>Under formulation. </t>
  </si>
  <si>
    <t>Project under development by engineering.</t>
  </si>
  <si>
    <t>FAASt [Pole and Conductor Repair - Mayaguez  Group 5 - Phase 2</t>
  </si>
  <si>
    <t>WTBC</t>
  </si>
  <si>
    <t>FAASt [Pole and Conductor Repair -Arecibo Group 18-19-20-21 - Phase 3</t>
  </si>
  <si>
    <t>Aguadilla Custumer Experince</t>
  </si>
  <si>
    <t>for COR3 review</t>
  </si>
  <si>
    <t>Under formulation by IEM team</t>
  </si>
  <si>
    <t>Arecibo Bulding Repair</t>
  </si>
  <si>
    <t xml:space="preserve">Arecibo Electric Service Center </t>
  </si>
  <si>
    <t xml:space="preserve">Barranquitas Electric Service Center </t>
  </si>
  <si>
    <t>LUMA Environmental Review</t>
  </si>
  <si>
    <t>Under formulation in the Collabroation process (Appian)</t>
  </si>
  <si>
    <t>Bayamon Electric Service Center (Minillas)</t>
  </si>
  <si>
    <t xml:space="preserve">Guayama Electric Service Center </t>
  </si>
  <si>
    <t xml:space="preserve">Sabana Llana Electric Service Center </t>
  </si>
  <si>
    <t xml:space="preserve">Toa Alta Electric Service Center </t>
  </si>
  <si>
    <t xml:space="preserve">Vega Baja Electric Service Center </t>
  </si>
  <si>
    <t>Program Brief</t>
  </si>
  <si>
    <t>P/W</t>
  </si>
  <si>
    <t>FAASt Number</t>
  </si>
  <si>
    <t>Major Project Number</t>
  </si>
  <si>
    <t>Sub Project ID</t>
  </si>
  <si>
    <t>Financial Project Number</t>
  </si>
  <si>
    <t>Financial Project Name (Oracle)</t>
  </si>
  <si>
    <t>Project Status (Finance)</t>
  </si>
  <si>
    <t>Project Status (Project Online)</t>
  </si>
  <si>
    <t>Project Budgetary Phase</t>
  </si>
  <si>
    <t>Project Cost Exceeds 90% of Budget</t>
  </si>
  <si>
    <t>Grants Portal Process Status</t>
  </si>
  <si>
    <t>Grants Portal Process Phase</t>
  </si>
  <si>
    <t>Grants Portal Process Step</t>
  </si>
  <si>
    <t>A&amp;E Planned Start</t>
  </si>
  <si>
    <t>A&amp;E Actual Start</t>
  </si>
  <si>
    <t>DSOW Planned Submittal</t>
  </si>
  <si>
    <t>DSOW Submittal Date</t>
  </si>
  <si>
    <t>Date Obligated</t>
  </si>
  <si>
    <t>CUSTOMER</t>
  </si>
  <si>
    <t>10N000550000</t>
  </si>
  <si>
    <t>WR-5836046Kevin Rolon20-2-0329</t>
  </si>
  <si>
    <t>10N000560000</t>
  </si>
  <si>
    <t>WR-6154396 Temp. JW Marriott</t>
  </si>
  <si>
    <t>10N000570000</t>
  </si>
  <si>
    <t>WR-6123751 Marlene Cruz</t>
  </si>
  <si>
    <t>10N000600000</t>
  </si>
  <si>
    <t>WR-6176658 Ernier Rodríguez</t>
  </si>
  <si>
    <t>10N000610000</t>
  </si>
  <si>
    <t>WR-6181934 Top Shelf</t>
  </si>
  <si>
    <t>10N000620000</t>
  </si>
  <si>
    <t>WR6079873 16-4-1053 PBorinqu</t>
  </si>
  <si>
    <t>10N000630000</t>
  </si>
  <si>
    <t>WR-6183994 ; 20-2-0338 RIG LLC</t>
  </si>
  <si>
    <t>10N000640000</t>
  </si>
  <si>
    <t>WR-5967896 Marisol Rivera</t>
  </si>
  <si>
    <t>10N000650000</t>
  </si>
  <si>
    <t>WR-5894902 Lervia Negron</t>
  </si>
  <si>
    <t>10N000740000</t>
  </si>
  <si>
    <t>WR-6176682 Edwin Rodríguez</t>
  </si>
  <si>
    <t>10N000830000</t>
  </si>
  <si>
    <t>WR-6167745 21-2-0159  J ROMERO</t>
  </si>
  <si>
    <t>10N000840000</t>
  </si>
  <si>
    <t>WR-6108081;Jacobo Ortiz Blanes</t>
  </si>
  <si>
    <t>10N000850000</t>
  </si>
  <si>
    <t>WR-6228094 ;REMPLAZO POSTE SUB</t>
  </si>
  <si>
    <t>10N000860000</t>
  </si>
  <si>
    <t>WR-6009778;MAS Integ School</t>
  </si>
  <si>
    <t>10N000870000</t>
  </si>
  <si>
    <t>WR-6117690; Vanessa Vazquez</t>
  </si>
  <si>
    <t>10N000880000</t>
  </si>
  <si>
    <t>WR-6151992 SharileilToroDávila</t>
  </si>
  <si>
    <t>10N000890000</t>
  </si>
  <si>
    <t>WR-6241054 Pedro Santiago</t>
  </si>
  <si>
    <t>10N000900000</t>
  </si>
  <si>
    <t>WR-6103054 MValentin 19-4-0028</t>
  </si>
  <si>
    <t>10N000960000</t>
  </si>
  <si>
    <t>WR-6220492 - Ivy Medical</t>
  </si>
  <si>
    <t>10N000980000</t>
  </si>
  <si>
    <t>WR-6174311 (2021-GD-08940)</t>
  </si>
  <si>
    <t>10N000990000</t>
  </si>
  <si>
    <t>WR-22-DCG164 Fomento</t>
  </si>
  <si>
    <t>10N001000000</t>
  </si>
  <si>
    <t>WR-6261811 ALUMB PR30 SAL GURB</t>
  </si>
  <si>
    <t>10N001010000</t>
  </si>
  <si>
    <t>WR-6115220;Resid Jorge Torres</t>
  </si>
  <si>
    <t>10N001020000</t>
  </si>
  <si>
    <t>WR-5845235 ; Benjamín Nieves</t>
  </si>
  <si>
    <t>10N001030000</t>
  </si>
  <si>
    <t>WR-6091994 ; Carmen Ramos</t>
  </si>
  <si>
    <t>10N001040000</t>
  </si>
  <si>
    <t>WR-6170207 ; José Corchado</t>
  </si>
  <si>
    <t>10N001050000</t>
  </si>
  <si>
    <t>WR-6174530;Manuel LucianoPérez</t>
  </si>
  <si>
    <t>10N001060000</t>
  </si>
  <si>
    <t>WR-6187820;JEIZABEL CABAN HERN</t>
  </si>
  <si>
    <t>10N001070000</t>
  </si>
  <si>
    <t>WR-6226433;Finca Carlos Mendez</t>
  </si>
  <si>
    <t>10N001080000</t>
  </si>
  <si>
    <t>WR-6175527 ; CROMA</t>
  </si>
  <si>
    <t>10N001090000</t>
  </si>
  <si>
    <t>WR-6232259;Resid Jason Quiles</t>
  </si>
  <si>
    <t>10N001100000</t>
  </si>
  <si>
    <t>WR5955659;Seg.9Sol.CarlosLeon</t>
  </si>
  <si>
    <t>10N001110000</t>
  </si>
  <si>
    <t>WR-5961118; Borincanna</t>
  </si>
  <si>
    <t>10N001120000</t>
  </si>
  <si>
    <t>WR-6237016; Hera Printing</t>
  </si>
  <si>
    <t>10N001130000</t>
  </si>
  <si>
    <t>WR6278409;Sabanera Isla Norte</t>
  </si>
  <si>
    <t>10N001140000</t>
  </si>
  <si>
    <t>WR-6219987;22-D133HIGHQUALCANN</t>
  </si>
  <si>
    <t>10N001150000</t>
  </si>
  <si>
    <t>WR-5974883 ; 21-2-0402</t>
  </si>
  <si>
    <t>10N001160000</t>
  </si>
  <si>
    <t>WR-6114262 ; 22-2-0270</t>
  </si>
  <si>
    <t>10N001170000</t>
  </si>
  <si>
    <t>WR-6268370  21-2-0165</t>
  </si>
  <si>
    <t>10N001180000</t>
  </si>
  <si>
    <t>WR-6169107;AAA PZO R GRANDE II</t>
  </si>
  <si>
    <t>10N001190000</t>
  </si>
  <si>
    <t>WR-6187338 ; ISRAEL RAMOS DIAZ</t>
  </si>
  <si>
    <t>10N001200000</t>
  </si>
  <si>
    <t>WR-6113297;4 Solares Derling A</t>
  </si>
  <si>
    <t>10N001210000</t>
  </si>
  <si>
    <t>WR-6117870;Elisamuel Caraballo</t>
  </si>
  <si>
    <t>10N001220000</t>
  </si>
  <si>
    <t>WR-6223792; RES MIGUEL NAZARIO</t>
  </si>
  <si>
    <t>10N001230000</t>
  </si>
  <si>
    <t>WR:6276513;RES RAQUEL REYES F</t>
  </si>
  <si>
    <t>10N001240000</t>
  </si>
  <si>
    <t>WR-6278148 ; 22-2-0526</t>
  </si>
  <si>
    <t>10N001250000</t>
  </si>
  <si>
    <t>WR6149265 22-2-0455</t>
  </si>
  <si>
    <t>10N001260000</t>
  </si>
  <si>
    <t>WR-6228337; 22-2-0665</t>
  </si>
  <si>
    <t>10N001270000</t>
  </si>
  <si>
    <t>WR-6228473 Antonio GarcíaGómez</t>
  </si>
  <si>
    <t>10N001280000</t>
  </si>
  <si>
    <t>WR-6128986;Las Casitas Corcega</t>
  </si>
  <si>
    <t>10N001290000</t>
  </si>
  <si>
    <t>WR-6287234;Omar Ortiz20-4-0044</t>
  </si>
  <si>
    <t>10N001300000</t>
  </si>
  <si>
    <t>WR-6161065 ; 22-2-0444</t>
  </si>
  <si>
    <t>10N001310000</t>
  </si>
  <si>
    <t>WR-6271191; 22-2-0828  ACT</t>
  </si>
  <si>
    <t>10N001320000</t>
  </si>
  <si>
    <t>WR-6055922;RES LUCAS RODRIGUEZ</t>
  </si>
  <si>
    <t>10N001330000</t>
  </si>
  <si>
    <t>WR-6164508  Miguel Cortés</t>
  </si>
  <si>
    <t>10N001340000</t>
  </si>
  <si>
    <t>WR-6262234 22-2-0648</t>
  </si>
  <si>
    <t>10N001350000</t>
  </si>
  <si>
    <t>WR-6100754  José Martínez</t>
  </si>
  <si>
    <t>10N001360000</t>
  </si>
  <si>
    <t>WR6114915 Miguel Nieves</t>
  </si>
  <si>
    <t>10N001370000</t>
  </si>
  <si>
    <t>WR6128244 BIOMED</t>
  </si>
  <si>
    <t>10N001380000</t>
  </si>
  <si>
    <t>WR6271166 22-2-0709 PABLO CRUZ</t>
  </si>
  <si>
    <t>10N001390000</t>
  </si>
  <si>
    <t>WR-6278880 22-DCG190</t>
  </si>
  <si>
    <t>10N001410000</t>
  </si>
  <si>
    <t>WR6285717-PlazoletasGuaynabo</t>
  </si>
  <si>
    <t>10N001420000</t>
  </si>
  <si>
    <t>WR6288822 21-3-153 ESC.BENICIA</t>
  </si>
  <si>
    <t>10N001430000</t>
  </si>
  <si>
    <t>WR6121042 19-0-001 subscooperv</t>
  </si>
  <si>
    <t>10N001440000</t>
  </si>
  <si>
    <t>WR6272612 SubwayAmericasPonce</t>
  </si>
  <si>
    <t>10N001450000</t>
  </si>
  <si>
    <t>WR6282899 21-3-061 Plaza JDiaz</t>
  </si>
  <si>
    <t>10N001460000</t>
  </si>
  <si>
    <t>WR6220745 22-3-0181-EE Egberto</t>
  </si>
  <si>
    <t>10N001470000</t>
  </si>
  <si>
    <t>WR22-DCG168 EDP UNIV.RECO.SUBS</t>
  </si>
  <si>
    <t>10N001480000</t>
  </si>
  <si>
    <t>WR- 626824 22-2-0726</t>
  </si>
  <si>
    <t>10N001490000</t>
  </si>
  <si>
    <t>WR6294553 23-DCG016 MICROSOFT</t>
  </si>
  <si>
    <t>10N001500000</t>
  </si>
  <si>
    <t>WR6163589 22-2-0363</t>
  </si>
  <si>
    <t>10N001510000</t>
  </si>
  <si>
    <t>WR6262829 22-2-0698</t>
  </si>
  <si>
    <t>10N001520000</t>
  </si>
  <si>
    <t>WR5378397 LabClín F Montañez</t>
  </si>
  <si>
    <t>10N001530000</t>
  </si>
  <si>
    <t>WR-6272270 ; LUIS MERCADO</t>
  </si>
  <si>
    <t>10N001540000</t>
  </si>
  <si>
    <t>WR6292168DCG009AAA RHONDOCOMER</t>
  </si>
  <si>
    <t>10N001550000</t>
  </si>
  <si>
    <t>WR6288411 GMT FREEZER@CAGUAS</t>
  </si>
  <si>
    <t>10N001560000</t>
  </si>
  <si>
    <t>WR-6291192 22-2-0854 Milton Ra</t>
  </si>
  <si>
    <t>10N001570000</t>
  </si>
  <si>
    <t>WR5700865 WCardona Thre(PREPA)</t>
  </si>
  <si>
    <t>10N001580000</t>
  </si>
  <si>
    <t>WR-6293364 Avara Pharmaceutica</t>
  </si>
  <si>
    <t>10N001590000</t>
  </si>
  <si>
    <t>WR-6294543 Luis Martínez LPC</t>
  </si>
  <si>
    <t>10N001600000</t>
  </si>
  <si>
    <t>WR-6293375 SUB PRIV REP AVERIA</t>
  </si>
  <si>
    <t>10N001610000</t>
  </si>
  <si>
    <t>WR6108071 FelipeMaisonetMaldon</t>
  </si>
  <si>
    <t>10N001620000</t>
  </si>
  <si>
    <t>WR6288504 RELOC.INFRA@AIBONIT</t>
  </si>
  <si>
    <t>10N001630000</t>
  </si>
  <si>
    <t>WR6288392 22-DCG221 AAA@SLOREN</t>
  </si>
  <si>
    <t>10N001640000</t>
  </si>
  <si>
    <t>WR5980230 RRamosMiraf11-5-0132</t>
  </si>
  <si>
    <t>10N001650000</t>
  </si>
  <si>
    <t>WR6126834 Rafael Zayas Rolon</t>
  </si>
  <si>
    <t>10N001670000</t>
  </si>
  <si>
    <t>WR6125621 William Quintana</t>
  </si>
  <si>
    <t>10N001680000</t>
  </si>
  <si>
    <t>WR6297190 PARARRAYOS BAHIA URB</t>
  </si>
  <si>
    <t>10N001690000</t>
  </si>
  <si>
    <t>WR6228094 Reempl Poste</t>
  </si>
  <si>
    <t>10N001700000</t>
  </si>
  <si>
    <t>WR6294166 22-2-0958 Edwin Rodz</t>
  </si>
  <si>
    <t>10N001710000</t>
  </si>
  <si>
    <t>WR6288255  22-2-0936</t>
  </si>
  <si>
    <t>10N001720000</t>
  </si>
  <si>
    <t>WR6293578 22-2-0451</t>
  </si>
  <si>
    <t>10N001730000</t>
  </si>
  <si>
    <t>WR6283207 22-2-0869</t>
  </si>
  <si>
    <t>10N001740000</t>
  </si>
  <si>
    <t>WR6272672 22-2-0457</t>
  </si>
  <si>
    <t>10N001750000</t>
  </si>
  <si>
    <t>WR6277803 22-1-0294 SAIGONNAIL</t>
  </si>
  <si>
    <t>10N001760000</t>
  </si>
  <si>
    <t>WR6288621 22-2-0912</t>
  </si>
  <si>
    <t>10N001770000</t>
  </si>
  <si>
    <t>WR6289569 20-6-0042 TRA.C.CAMP</t>
  </si>
  <si>
    <t>10N001780000</t>
  </si>
  <si>
    <t>23-DSJ-0073 AAAMETRO LOIZAVALL</t>
  </si>
  <si>
    <t>Cancel</t>
  </si>
  <si>
    <t>10N001790000</t>
  </si>
  <si>
    <t>23-1-0047-CC WR6301157 AL.PR-8</t>
  </si>
  <si>
    <t>10N001800000</t>
  </si>
  <si>
    <t>16-6-0426 RE.POST.FAIRFIEL.INN</t>
  </si>
  <si>
    <t>10N001810000</t>
  </si>
  <si>
    <t>WR6271790 18-1-004 PSTEM.BUENA</t>
  </si>
  <si>
    <t>10N001820000</t>
  </si>
  <si>
    <t>WR6304164 23-2-0164 UPR Cayey</t>
  </si>
  <si>
    <t>10N001830000</t>
  </si>
  <si>
    <t>WR6303293 22-2-0909</t>
  </si>
  <si>
    <t>10N001840000</t>
  </si>
  <si>
    <t>WR6268038 21-6-0096 BRILLONES</t>
  </si>
  <si>
    <t>10N001850000</t>
  </si>
  <si>
    <t>WR6291733 Borincanna Warehouse</t>
  </si>
  <si>
    <t>10N001860000</t>
  </si>
  <si>
    <t>WR6008934 03-3-065 HS/EHSGuaya</t>
  </si>
  <si>
    <t>10N001870000</t>
  </si>
  <si>
    <t>WR6309453 H.Velez(Baxter-Jayuy</t>
  </si>
  <si>
    <t>10N001880000</t>
  </si>
  <si>
    <t>WR6304166 Coabey Site</t>
  </si>
  <si>
    <t>10N001890000</t>
  </si>
  <si>
    <t>WR5998644-Liberty CRAN 208</t>
  </si>
  <si>
    <t>10N001900000</t>
  </si>
  <si>
    <t>WR6303586-Liberty SJU04-216</t>
  </si>
  <si>
    <t>10N001910000</t>
  </si>
  <si>
    <t>WR6156339 THERMO-TK2 16-5-0437</t>
  </si>
  <si>
    <t>10N001920000</t>
  </si>
  <si>
    <t>WR6305230 23-3-0083-EEDTOPGuay</t>
  </si>
  <si>
    <t>10N001930000</t>
  </si>
  <si>
    <t>WR6307492 21-6-0160 FAAantYunq</t>
  </si>
  <si>
    <t>10N001940000</t>
  </si>
  <si>
    <t>WR6070235 VELEROS DEL PUERTO</t>
  </si>
  <si>
    <t>10N001950000</t>
  </si>
  <si>
    <t>WR6303704 Antonio Bechara</t>
  </si>
  <si>
    <t>10N001960000</t>
  </si>
  <si>
    <t>WR6301072 RemLinPrimCoastGuard</t>
  </si>
  <si>
    <t>10N001970000</t>
  </si>
  <si>
    <t>WR6283346 Igl.AndandoEnElEspir</t>
  </si>
  <si>
    <t>10N001980000</t>
  </si>
  <si>
    <t>WR6300617 A.Gregory 97-0-482.1</t>
  </si>
  <si>
    <t>10N001990000</t>
  </si>
  <si>
    <t>WR6219807 19-1-216PosteSGERARD</t>
  </si>
  <si>
    <t>10N002000000</t>
  </si>
  <si>
    <t>WR6300184 23-4-0054-EE N.Roman</t>
  </si>
  <si>
    <t>10N002010000</t>
  </si>
  <si>
    <t>WR6299704 23-7-046-EE Benjamin</t>
  </si>
  <si>
    <t>10N002020000</t>
  </si>
  <si>
    <t>WR5681231 20-7-026 BIOMED</t>
  </si>
  <si>
    <t>10N002030000</t>
  </si>
  <si>
    <t>WR6295256 Jose Colon</t>
  </si>
  <si>
    <t>Closed</t>
  </si>
  <si>
    <t>10N002040000</t>
  </si>
  <si>
    <t>WR6294353 23-4-0023-EE R.Lopez</t>
  </si>
  <si>
    <t>10N002050000</t>
  </si>
  <si>
    <t>WR6304463 Organic Power</t>
  </si>
  <si>
    <t>10N002060000</t>
  </si>
  <si>
    <t>23-4-0098-EE FELUCA LLC</t>
  </si>
  <si>
    <t>10N002070000</t>
  </si>
  <si>
    <t>WR6300352 23-4-0055-EE RVARGAS</t>
  </si>
  <si>
    <t>10N002080000</t>
  </si>
  <si>
    <t>9-4-0129 WR6309442 CasCorcega</t>
  </si>
  <si>
    <t>10N002090000</t>
  </si>
  <si>
    <t>WR5704295 20-4-0107-EE L.Marin</t>
  </si>
  <si>
    <t>10N002100000</t>
  </si>
  <si>
    <t>WR6269090 21-4-0037 QMCTELECOM</t>
  </si>
  <si>
    <t>10N002110000</t>
  </si>
  <si>
    <t>WR6275398 22-4-0563-EE W.Perez</t>
  </si>
  <si>
    <t>10N002120000</t>
  </si>
  <si>
    <t>22-4-0649-EE WR6287455 JarvisC</t>
  </si>
  <si>
    <t>10N002130000</t>
  </si>
  <si>
    <t>WR6302207 23-5-0174-EE J.Ramos</t>
  </si>
  <si>
    <t>10N002140000</t>
  </si>
  <si>
    <t>CComerLEVIT 18-7-104 WR5944196</t>
  </si>
  <si>
    <t>10N002150000</t>
  </si>
  <si>
    <t>WR6083551 22-4-0035-EE CValent</t>
  </si>
  <si>
    <t>10N002160000</t>
  </si>
  <si>
    <t>WR6281373 22-1-0893RelLinCubuy</t>
  </si>
  <si>
    <t>10N002170000</t>
  </si>
  <si>
    <t>WR6305117 23-4-0087-EE M.Kener</t>
  </si>
  <si>
    <t>10N002180000</t>
  </si>
  <si>
    <t>WR6306212 23-4-0106-EE BartCor</t>
  </si>
  <si>
    <t>10N002190000</t>
  </si>
  <si>
    <t>WR6306507 23-2-0101 L.Velazq</t>
  </si>
  <si>
    <t>10N002200000</t>
  </si>
  <si>
    <t>WR6308651 21-7-209-EE C.Senior</t>
  </si>
  <si>
    <t>10N002210000</t>
  </si>
  <si>
    <t>WR6309616 23-5-0072-CC D.Aceve</t>
  </si>
  <si>
    <t>10N002220000</t>
  </si>
  <si>
    <t>WR6306224 2-2-0880 FernAyala</t>
  </si>
  <si>
    <t>10N002230000</t>
  </si>
  <si>
    <t>WR6310090 23-4-0049-CC CantRod</t>
  </si>
  <si>
    <t>10N002240000</t>
  </si>
  <si>
    <t>WR6308646 23-4-0132-EE JMedina</t>
  </si>
  <si>
    <t>10N002250000</t>
  </si>
  <si>
    <t>WR6269090 22-4-0524-EE JorReye</t>
  </si>
  <si>
    <t>10N002260000</t>
  </si>
  <si>
    <t>WR6308940 23-4-0131-EE VeneraG</t>
  </si>
  <si>
    <t>10N002270000</t>
  </si>
  <si>
    <t>WR63020109 23-7-037 EE Colimar</t>
  </si>
  <si>
    <t>10N002280000</t>
  </si>
  <si>
    <t>WR6298478 21-2-0401</t>
  </si>
  <si>
    <t>10N002290000</t>
  </si>
  <si>
    <t>WR5528841 15-5-0350CemNacMorov</t>
  </si>
  <si>
    <t>10N002300000</t>
  </si>
  <si>
    <t>WR6305804 20-5-0100At&amp;TPonient</t>
  </si>
  <si>
    <t>10N002310000</t>
  </si>
  <si>
    <t>WR6307999 21-5-0109 GarrochQMC</t>
  </si>
  <si>
    <t>10N002320000</t>
  </si>
  <si>
    <t>WR6313593 23-4-0167-EE JIMMY R</t>
  </si>
  <si>
    <t>10N002330000</t>
  </si>
  <si>
    <t>WR6298908 03-5-0483 Marbela Ca</t>
  </si>
  <si>
    <t>10N002340000</t>
  </si>
  <si>
    <t>WR-6310681 Antunez &amp; Son</t>
  </si>
  <si>
    <t>10N002350000</t>
  </si>
  <si>
    <t>WR-62040369 ARNA 22-1-0359-CC</t>
  </si>
  <si>
    <t>10N002360000</t>
  </si>
  <si>
    <t>WR-6178910;Ext linea secundari</t>
  </si>
  <si>
    <t>10N002370000</t>
  </si>
  <si>
    <t>WR-6314417 Marbela Casa de Pla</t>
  </si>
  <si>
    <t>10N002380000</t>
  </si>
  <si>
    <t>WR6222520 12-3-056 Luchetti Co</t>
  </si>
  <si>
    <t>10N002400000</t>
  </si>
  <si>
    <t>WR6285406 12-2-034 Centro Celu</t>
  </si>
  <si>
    <t>10N002410000</t>
  </si>
  <si>
    <t>WR6288491 Julio Pérez González</t>
  </si>
  <si>
    <t>10N002420000</t>
  </si>
  <si>
    <t>WR6304752 23-4-0099-EE HectorC</t>
  </si>
  <si>
    <t>10N002430000</t>
  </si>
  <si>
    <t>WR6306182 23-4-0110-EE JaimeOl</t>
  </si>
  <si>
    <t>10N002440000</t>
  </si>
  <si>
    <t>WR6310766 23-4-0145-EE JoseLRa</t>
  </si>
  <si>
    <t>10N002450000</t>
  </si>
  <si>
    <t>WR6311801 22-2-0865 Armando Me</t>
  </si>
  <si>
    <t>10N002460000</t>
  </si>
  <si>
    <t>WR5987622 20-4-0156 TAI ANA LL</t>
  </si>
  <si>
    <t>10N002470000</t>
  </si>
  <si>
    <t>WR5996576 19-3-057</t>
  </si>
  <si>
    <t>10N002480000</t>
  </si>
  <si>
    <t>WR6282924 20-2-0130 SJU06-007</t>
  </si>
  <si>
    <t>10N002490000</t>
  </si>
  <si>
    <t>WR6301725 23-5-0141-CC SES Ent</t>
  </si>
  <si>
    <t>10N002500000</t>
  </si>
  <si>
    <t>WR6303252 22-2-0950 FernandoZa</t>
  </si>
  <si>
    <t>10N002510000</t>
  </si>
  <si>
    <t>WR6310145 21-4-0177</t>
  </si>
  <si>
    <t>10N002520000</t>
  </si>
  <si>
    <t>WR6311912 21-4-0044 ThreeAPres</t>
  </si>
  <si>
    <t>10N002530000</t>
  </si>
  <si>
    <t>WR6312475 23-4-0161EE HectorRu</t>
  </si>
  <si>
    <t>10N002540000</t>
  </si>
  <si>
    <t>WR6280526 22-5-0518-EE V.Brusi</t>
  </si>
  <si>
    <t>10N002550000</t>
  </si>
  <si>
    <t>WR6284852 22-4-0630-EE MArocho</t>
  </si>
  <si>
    <t>10N002560000</t>
  </si>
  <si>
    <t>WR6306499 19-6-0195 HStartCano</t>
  </si>
  <si>
    <t>10N002570000</t>
  </si>
  <si>
    <t>WR6308224 16-4-0053 BlvrdLaVia</t>
  </si>
  <si>
    <t>10N002580000</t>
  </si>
  <si>
    <t>WR6312928 21-6-0090 H.StartRDS</t>
  </si>
  <si>
    <t>10N002590000</t>
  </si>
  <si>
    <t>WR6223677 21-2-0221 MedSanosCg</t>
  </si>
  <si>
    <t>10N002600000</t>
  </si>
  <si>
    <t>WR6309937 23-2-0113 SamariCruz</t>
  </si>
  <si>
    <t>10N002620000</t>
  </si>
  <si>
    <t>WR6317284 23-DSJ-0162 Tijuanas</t>
  </si>
  <si>
    <t>10N002630000</t>
  </si>
  <si>
    <t>WR6311548 22-5-0333-PP ABuirat</t>
  </si>
  <si>
    <t>10N002640000</t>
  </si>
  <si>
    <t>WR6304847 22-1-0804 HUB</t>
  </si>
  <si>
    <t>10N002650000</t>
  </si>
  <si>
    <t>WR6304823 22-1-0790 HUB</t>
  </si>
  <si>
    <t>10N002660000</t>
  </si>
  <si>
    <t>WR6304939 22-1-0791 HUB</t>
  </si>
  <si>
    <t>10N002670000</t>
  </si>
  <si>
    <t>WR6287620 22-1-0792 HUB</t>
  </si>
  <si>
    <t>10N002680000</t>
  </si>
  <si>
    <t>WR6304953 22-1-0793 HUB</t>
  </si>
  <si>
    <t>10N002690000</t>
  </si>
  <si>
    <t>WR6304982 22-1-0797 HUB</t>
  </si>
  <si>
    <t>10N002700000</t>
  </si>
  <si>
    <t>WR6287755 22-1-0798 HUB</t>
  </si>
  <si>
    <t>10N002710000</t>
  </si>
  <si>
    <t>WR6305001 22-1-0802 HUB</t>
  </si>
  <si>
    <t>10N002720000</t>
  </si>
  <si>
    <t>WR6293059 21-7-150 Telecomsite</t>
  </si>
  <si>
    <t>10N002730000</t>
  </si>
  <si>
    <t>WR6301900 &amp; WR6301922</t>
  </si>
  <si>
    <t>10N002740000</t>
  </si>
  <si>
    <t>WR6313448 21-7-026-EE AutoGrup</t>
  </si>
  <si>
    <t>10N002750000</t>
  </si>
  <si>
    <t>WR6309199 22-3-0204</t>
  </si>
  <si>
    <t>10N002760000</t>
  </si>
  <si>
    <t>WR6308927 22-2-0967</t>
  </si>
  <si>
    <t>10N002770000</t>
  </si>
  <si>
    <t>WR6317392 05-3-198A</t>
  </si>
  <si>
    <t>10N002780000</t>
  </si>
  <si>
    <t>WR6168379 22-7-152-EE M.Perez</t>
  </si>
  <si>
    <t>10N002790000</t>
  </si>
  <si>
    <t>WR6316316 23-4-0079-EE</t>
  </si>
  <si>
    <t>10N002800000</t>
  </si>
  <si>
    <t>WR6317323 23-7-093 LNG Syst</t>
  </si>
  <si>
    <t>10N002820000</t>
  </si>
  <si>
    <t>WR6286903 22-4-0647-EE SoniaRo</t>
  </si>
  <si>
    <t>10N002830000</t>
  </si>
  <si>
    <t>WR6319890 HdStartEHdStartVLSan</t>
  </si>
  <si>
    <t>10N002840000</t>
  </si>
  <si>
    <t>WR6320730 14-2-567 VL</t>
  </si>
  <si>
    <t>10N002850000</t>
  </si>
  <si>
    <t>WR6312499 23-4-0034 AIXA BONIL</t>
  </si>
  <si>
    <t>10N002860000</t>
  </si>
  <si>
    <t>WR6313654 23-4-0169-EE JoseCar</t>
  </si>
  <si>
    <t>10N002870000</t>
  </si>
  <si>
    <t>WR6317951 22-4-0110 SolaresLuc</t>
  </si>
  <si>
    <t>10N002880000</t>
  </si>
  <si>
    <t>WR6319451 23-4-0212-EE CarlosP</t>
  </si>
  <si>
    <t>10N002890000</t>
  </si>
  <si>
    <t>WR6315044 16-5-0494 Nicolas</t>
  </si>
  <si>
    <t>10N002900000</t>
  </si>
  <si>
    <t>WR6317870 23-4-0020 FoodTru</t>
  </si>
  <si>
    <t>10N002910000</t>
  </si>
  <si>
    <t>WR6318831 06-3-084 P.BLANK</t>
  </si>
  <si>
    <t>10N002920000</t>
  </si>
  <si>
    <t>WR6320056 23-3-0107 SubPUMA</t>
  </si>
  <si>
    <t>10N002930000</t>
  </si>
  <si>
    <t>WR6305574 23-4-0105-EE Enit</t>
  </si>
  <si>
    <t>10N002940000</t>
  </si>
  <si>
    <t>WR6309338 20-2-0050</t>
  </si>
  <si>
    <t>10N002950000</t>
  </si>
  <si>
    <t>WR6320953 23-4-0224-EE Ricardo</t>
  </si>
  <si>
    <t>10N002960000</t>
  </si>
  <si>
    <t>WR6300431 19-2-0393 RamonCastr</t>
  </si>
  <si>
    <t>10N002970000</t>
  </si>
  <si>
    <t>WR6319043 93-5-0208B CamDelVa</t>
  </si>
  <si>
    <t>10N002980000</t>
  </si>
  <si>
    <t>WR6322334 23-7-147-EE GRL LuxC</t>
  </si>
  <si>
    <t>10N002990000</t>
  </si>
  <si>
    <t>WR6319274 23-4-0210-EE StoWaCh</t>
  </si>
  <si>
    <t>10N003000000</t>
  </si>
  <si>
    <t>WR6307602 21-2-0463</t>
  </si>
  <si>
    <t>10N003010000</t>
  </si>
  <si>
    <t>WR6319626 23-2-0375 SubPR53Yab</t>
  </si>
  <si>
    <t>10N003020000</t>
  </si>
  <si>
    <t>WR6321912 23-4-0231-EE Glenda</t>
  </si>
  <si>
    <t>10N003030000</t>
  </si>
  <si>
    <t>WR6322004 23-4-0232-EE Edwin</t>
  </si>
  <si>
    <t>10N003040000</t>
  </si>
  <si>
    <t>WR6164210 22-4-0319-EE Miram</t>
  </si>
  <si>
    <t>10N003050000</t>
  </si>
  <si>
    <t>WR6317706 15-4-0370 Lajas Site</t>
  </si>
  <si>
    <t>10N003060000</t>
  </si>
  <si>
    <t>WR5982006 14-4-0189 HospDOeste</t>
  </si>
  <si>
    <t>10N003070000</t>
  </si>
  <si>
    <t>WR6307530 22-4-0194 SolLLanos</t>
  </si>
  <si>
    <t>10N003080000</t>
  </si>
  <si>
    <t>WR6316577 20-4-0086 PepinoCan</t>
  </si>
  <si>
    <t>10N003090000</t>
  </si>
  <si>
    <t>WR6318023 21-7-015-EE HERAPrin</t>
  </si>
  <si>
    <t>10N003100000</t>
  </si>
  <si>
    <t>WR6321879 23-4-0230 Yol.Gonz</t>
  </si>
  <si>
    <t>10N003110000</t>
  </si>
  <si>
    <t>WR6316948 99-4-443 Quintas</t>
  </si>
  <si>
    <t>10N003120000</t>
  </si>
  <si>
    <t>WR6314612 23-7-137-EE HubAdvNW</t>
  </si>
  <si>
    <t>10N003130000</t>
  </si>
  <si>
    <t>WR6320816 23-1-0271-CC JuanMor</t>
  </si>
  <si>
    <t>10N003140000</t>
  </si>
  <si>
    <t>WR6309390 99-0-267</t>
  </si>
  <si>
    <t>10N003150000</t>
  </si>
  <si>
    <t>WR6314616 SJU04-96 HubAdvNet</t>
  </si>
  <si>
    <t>10N003160000</t>
  </si>
  <si>
    <t>WR6287482 22-1-0794 HUB</t>
  </si>
  <si>
    <t>10N003170000</t>
  </si>
  <si>
    <t>WR6287708 22-1-0795 HUB</t>
  </si>
  <si>
    <t>10N003180000</t>
  </si>
  <si>
    <t>WR5979872 21-2-0435</t>
  </si>
  <si>
    <t>10N003190000</t>
  </si>
  <si>
    <t>WR6268616 05-3-270A RdelSur II</t>
  </si>
  <si>
    <t>10N003200000</t>
  </si>
  <si>
    <t>WR6288266 22-1-0801 HSJU04_047</t>
  </si>
  <si>
    <t>10N003210000</t>
  </si>
  <si>
    <t>WR6323005 07-5-0210 SigSanch</t>
  </si>
  <si>
    <t>10N003220000</t>
  </si>
  <si>
    <t>WR6318986 23-5-0453-EE CarmAro</t>
  </si>
  <si>
    <t>10N003230000</t>
  </si>
  <si>
    <t>WR6319092 Avara Arecibo</t>
  </si>
  <si>
    <t>10N003240000</t>
  </si>
  <si>
    <t>WR6320317 23-4-0220-EE CGonz</t>
  </si>
  <si>
    <t>10N003250000</t>
  </si>
  <si>
    <t>WR6322539 23-4-0239-EE C.Reyes</t>
  </si>
  <si>
    <t>10N003260000</t>
  </si>
  <si>
    <t>WR6324906 23-4-0256-EE JorgeG.</t>
  </si>
  <si>
    <t>10N003270000</t>
  </si>
  <si>
    <t>WR6319747 23-4-0219-EE HoOrMay</t>
  </si>
  <si>
    <t>10N003280000</t>
  </si>
  <si>
    <t>WR6325201 17-5-0338 MitayAsoc</t>
  </si>
  <si>
    <t>10N003290000</t>
  </si>
  <si>
    <t>WR6326081 20-3-002 AC Hwy</t>
  </si>
  <si>
    <t>10N003300000</t>
  </si>
  <si>
    <t>WR6313939 20-2-0080 LancoSLore</t>
  </si>
  <si>
    <t>10N003310000</t>
  </si>
  <si>
    <t>WR6314000 23-4-0173-EE PtaBorP</t>
  </si>
  <si>
    <t>10N003320000</t>
  </si>
  <si>
    <t>WR6284272 06-3-033 ComplDeport</t>
  </si>
  <si>
    <t>10N003330000</t>
  </si>
  <si>
    <t>WR6319148 23-4-0208-EE CostGua</t>
  </si>
  <si>
    <t>10N003340000</t>
  </si>
  <si>
    <t>WR6319383 23-4-0211-EE Eduardo</t>
  </si>
  <si>
    <t>10N003350000</t>
  </si>
  <si>
    <t>WR6327420 23-4-0271-EEWilfredo</t>
  </si>
  <si>
    <t>10N003360000</t>
  </si>
  <si>
    <t>WR6319960 19-5-0119 SNS TSP</t>
  </si>
  <si>
    <t>10N003370000</t>
  </si>
  <si>
    <t>WR6321998 17-5-0324 EgidaSCora</t>
  </si>
  <si>
    <t>10N003380000</t>
  </si>
  <si>
    <t>WR6327873 21-4-0058 CASA413</t>
  </si>
  <si>
    <t>10N003390000</t>
  </si>
  <si>
    <t>WR5965367 08-3-073 Co.LaurelCo</t>
  </si>
  <si>
    <t>10N003400000</t>
  </si>
  <si>
    <t>WR6316009 21-4-0333 Sol.4Reb</t>
  </si>
  <si>
    <t>10N003410000</t>
  </si>
  <si>
    <t>WR6325542 06-3-308-EE OllasGas</t>
  </si>
  <si>
    <t>10N003420000</t>
  </si>
  <si>
    <t>WR6327352 Res.CristobalNegron</t>
  </si>
  <si>
    <t>10N003430000</t>
  </si>
  <si>
    <t>WR6313451 23-7-126-EE AlbertoT</t>
  </si>
  <si>
    <t>10N003440000</t>
  </si>
  <si>
    <t>WR6219438 Jose L. Garcia</t>
  </si>
  <si>
    <t>10N003450000</t>
  </si>
  <si>
    <t>WR6309929 23-4-0137-EE Rub.Ace</t>
  </si>
  <si>
    <t>10N003460000</t>
  </si>
  <si>
    <t>WR6322778 23-4-0240-EE Shell</t>
  </si>
  <si>
    <t>10N003470000</t>
  </si>
  <si>
    <t>WR6329849 23-4-0293 CarmenF</t>
  </si>
  <si>
    <t>10N003480000</t>
  </si>
  <si>
    <t>WR6329947 23-4-0294-EE NoelFer</t>
  </si>
  <si>
    <t>10N003490000</t>
  </si>
  <si>
    <t>WR-6330759 BURG KING ISABELA</t>
  </si>
  <si>
    <t>10N003500000</t>
  </si>
  <si>
    <t>WR6330918 21-3-152 EscRamonPur</t>
  </si>
  <si>
    <t>10N003510000</t>
  </si>
  <si>
    <t>WR6284245 InstPostAbelCastro</t>
  </si>
  <si>
    <t>10N003520000</t>
  </si>
  <si>
    <t>WR6321388 Segr-AngelD.Carrasqu</t>
  </si>
  <si>
    <t>10N003530000</t>
  </si>
  <si>
    <t>WR6326838 IslaNorteSegundaCone</t>
  </si>
  <si>
    <t>10N003540000</t>
  </si>
  <si>
    <t>WR6329498 InstCajasSecasVander</t>
  </si>
  <si>
    <t>10N003550000</t>
  </si>
  <si>
    <t>WR-6332040 23-4-0331-EEPEPBOYS</t>
  </si>
  <si>
    <t>10N003560000</t>
  </si>
  <si>
    <t>WR6328332 AUTO STOP SAN GERMAN</t>
  </si>
  <si>
    <t>10N003570000</t>
  </si>
  <si>
    <t>WR6312208 LIBERTY SJU09-07222</t>
  </si>
  <si>
    <t>10N003580000</t>
  </si>
  <si>
    <t>WR6331088 23-4-0048 HatiK&amp;K-F1</t>
  </si>
  <si>
    <t>10N003590000</t>
  </si>
  <si>
    <t>WR6331137 23-4-0048 Ret-HK&amp;KF2</t>
  </si>
  <si>
    <t>10N003600000</t>
  </si>
  <si>
    <t>WR-5965029 SULEIMA HIDALGO</t>
  </si>
  <si>
    <t>10N003610000</t>
  </si>
  <si>
    <t>WR6190000 07-5-0137 YamilAQui</t>
  </si>
  <si>
    <t>10N003620000</t>
  </si>
  <si>
    <t>WR6325371 23-4-0301-EE IsraelR</t>
  </si>
  <si>
    <t>10N003630000</t>
  </si>
  <si>
    <t>WR6325609 22-3-0176 CanabisCen</t>
  </si>
  <si>
    <t>10N003640000</t>
  </si>
  <si>
    <t>WR6326292 23-2-0507 Reloc.Infr</t>
  </si>
  <si>
    <t>10N003650000</t>
  </si>
  <si>
    <t>WR6326366 23-2-0240 EmilioSant</t>
  </si>
  <si>
    <t>10N003660000</t>
  </si>
  <si>
    <t>WR6328272 23-4-0281-EE LuisPer</t>
  </si>
  <si>
    <t>10N003670000</t>
  </si>
  <si>
    <t>WR6327216 23-4-0269-EE Robert</t>
  </si>
  <si>
    <t>10N003680000</t>
  </si>
  <si>
    <t>WR6328750 23-4-0287-EE EscMDF</t>
  </si>
  <si>
    <t>10N003690000</t>
  </si>
  <si>
    <t>WR6290512 23-4-0006-EE HectorS</t>
  </si>
  <si>
    <t>10N003700000</t>
  </si>
  <si>
    <t>WR6295356 23-4-0030-EE AdrianA</t>
  </si>
  <si>
    <t>10N003710000</t>
  </si>
  <si>
    <t>WR6310307 23-2-0158 CarlosAnd</t>
  </si>
  <si>
    <t>10N003720000</t>
  </si>
  <si>
    <t>WR6331899 19-0-016-EE JWMarrio</t>
  </si>
  <si>
    <t>10N003730000</t>
  </si>
  <si>
    <t>WR6332748 23-3-165 EscElsaCuot</t>
  </si>
  <si>
    <t>10N003740000</t>
  </si>
  <si>
    <t>WR6311541 22-4-0478-EE PR-R3</t>
  </si>
  <si>
    <t>10N003750000</t>
  </si>
  <si>
    <t>WR6290328 23-4-0005-EE DavidHn</t>
  </si>
  <si>
    <t>10N003760000</t>
  </si>
  <si>
    <t>WR6332356 12-4-0130 CGobAguada</t>
  </si>
  <si>
    <t>10N003770000</t>
  </si>
  <si>
    <t>WR6336402 23-4-0219B-EE HomeOr</t>
  </si>
  <si>
    <t>10N003780000</t>
  </si>
  <si>
    <t>WR6305074 23-2-0156 EpifaniaDi</t>
  </si>
  <si>
    <t>10N003790000</t>
  </si>
  <si>
    <t>WR6331900 23-4-0279-EE Maritza</t>
  </si>
  <si>
    <t>10N003800000</t>
  </si>
  <si>
    <t>WR6333411 22-4-0197 Pharma Max</t>
  </si>
  <si>
    <t>10N003810000</t>
  </si>
  <si>
    <t>WR6332286 15-5-0354 SucnFerRiv</t>
  </si>
  <si>
    <t>10N003820000</t>
  </si>
  <si>
    <t>WR5329015 97-5-0416 SucnJuanPJ</t>
  </si>
  <si>
    <t>10N003830000</t>
  </si>
  <si>
    <t>WR6316184 22-2-0298 AntCeibCid</t>
  </si>
  <si>
    <t>10N003840000</t>
  </si>
  <si>
    <t>WR6331746 23-4-0323-EE YadiraM</t>
  </si>
  <si>
    <t>10N003850000</t>
  </si>
  <si>
    <t>WR6053537 20-5-0110A GalateoBa</t>
  </si>
  <si>
    <t>10N003860000</t>
  </si>
  <si>
    <t>WR6334529 20-5-0088 Vaq.Alfred</t>
  </si>
  <si>
    <t>10N004160000</t>
  </si>
  <si>
    <t>WR6336457 23-5-0553-CC JoseDav</t>
  </si>
  <si>
    <t>10N004170000</t>
  </si>
  <si>
    <t>WR6338907 23-5-0721-EE JesusNi</t>
  </si>
  <si>
    <t>10N004180000</t>
  </si>
  <si>
    <t>WR6336545 23-5-0599-CC ZahiraM</t>
  </si>
  <si>
    <t>10N004190000</t>
  </si>
  <si>
    <t>WR6177715 22-4-0365-EE RELOC.P</t>
  </si>
  <si>
    <t>10N004200000</t>
  </si>
  <si>
    <t>WR6275933 19-2-0356 Fun.Shalom</t>
  </si>
  <si>
    <t>10N004210000</t>
  </si>
  <si>
    <t>WR6304637 22-2-0452</t>
  </si>
  <si>
    <t>10N004220000</t>
  </si>
  <si>
    <t>WR6315161 23-2-0127 OlgaColon</t>
  </si>
  <si>
    <t>10N004230000</t>
  </si>
  <si>
    <t>WR6318000 19-5-0128 OReillyAut</t>
  </si>
  <si>
    <t>10N004240000</t>
  </si>
  <si>
    <t>WR6329242 23-2-0516 JoseVazque</t>
  </si>
  <si>
    <t>10N004250000</t>
  </si>
  <si>
    <t>WR6334262 23-2-0431 AlexandDia</t>
  </si>
  <si>
    <t>10N004260000</t>
  </si>
  <si>
    <t>WR6337534 23-4-0366-EE Jonath</t>
  </si>
  <si>
    <t>10N004270000</t>
  </si>
  <si>
    <t>WR6336933 16-5-0093.2 Boquill</t>
  </si>
  <si>
    <t>10N004280000</t>
  </si>
  <si>
    <t>WR6337968 23-5-0358-CC SamuelH</t>
  </si>
  <si>
    <t>10N004290000</t>
  </si>
  <si>
    <t>WR6332636 23-5-0525-CC AbChim</t>
  </si>
  <si>
    <t>10N004300000</t>
  </si>
  <si>
    <t>WR6179625 22-4-0375-EE Emanuel</t>
  </si>
  <si>
    <t>10N004310000</t>
  </si>
  <si>
    <t>WR6326390 23-2-0365 FoodTrucks</t>
  </si>
  <si>
    <t>10N004320000</t>
  </si>
  <si>
    <t>WR6283639 21-2-0457 MirelysE.R</t>
  </si>
  <si>
    <t>10N004330000</t>
  </si>
  <si>
    <t>WR6335356 23-4-0373-EE AptsJoh</t>
  </si>
  <si>
    <t>10N004340000</t>
  </si>
  <si>
    <t>WR6327863 23-4-0276-EE EdwinJi</t>
  </si>
  <si>
    <t>10N004360000</t>
  </si>
  <si>
    <t>WR5694410 20-4-0101 MiraderoHi</t>
  </si>
  <si>
    <t>10N004370000</t>
  </si>
  <si>
    <t>WR6168379 22-7-152-EE MarcosPe</t>
  </si>
  <si>
    <t>10N004380000</t>
  </si>
  <si>
    <t>WR6309345 19-2-0173 QMC134LP</t>
  </si>
  <si>
    <t>10N004390000</t>
  </si>
  <si>
    <t>WR6339649-BayaMedicalCenter</t>
  </si>
  <si>
    <t>10N004400000</t>
  </si>
  <si>
    <t>WR4307081 11-3-111 AntElCafeta</t>
  </si>
  <si>
    <t>10N004410000</t>
  </si>
  <si>
    <t>WR6327841 22-5-0567 LauraETorr</t>
  </si>
  <si>
    <t>10N004420000</t>
  </si>
  <si>
    <t>WR6338155 23-5-0568 JoseEGuzm</t>
  </si>
  <si>
    <t>10N004430000</t>
  </si>
  <si>
    <t>22-1-0855 InstPostMiramarGasSt</t>
  </si>
  <si>
    <t>10N004440000</t>
  </si>
  <si>
    <t>WR6341555 23-4-0406-EE NoelOrt</t>
  </si>
  <si>
    <t>10N004450000</t>
  </si>
  <si>
    <t>WR6340253 96-3-123A Urb.S.C.II</t>
  </si>
  <si>
    <t>10N004460000</t>
  </si>
  <si>
    <t>WR6325923 22-1-0927 DistReserv</t>
  </si>
  <si>
    <t>10N004470000</t>
  </si>
  <si>
    <t>WR6337137 23-2-0659 CarlosSald</t>
  </si>
  <si>
    <t>10N004480000</t>
  </si>
  <si>
    <t>WR6340065 23-5-0498 HectOrteg</t>
  </si>
  <si>
    <t>10N004490000</t>
  </si>
  <si>
    <t>WR6339689 23-4-0382-EE ArnVale</t>
  </si>
  <si>
    <t>10N004500000</t>
  </si>
  <si>
    <t>WR6342804 23-7-146-EE OLDACH</t>
  </si>
  <si>
    <t>10N004510000</t>
  </si>
  <si>
    <t>WR6343328 22-7-102-EE Montecas</t>
  </si>
  <si>
    <t>10N004520000</t>
  </si>
  <si>
    <t>WR6344041 23-4-0421-EE Orienta</t>
  </si>
  <si>
    <t>10N004530000</t>
  </si>
  <si>
    <t>WR6341983 23-4-0409-EE YolaVal</t>
  </si>
  <si>
    <t>10N004540000</t>
  </si>
  <si>
    <t>WR6316734 16-5-0195 VillaToled</t>
  </si>
  <si>
    <t>10N004550000</t>
  </si>
  <si>
    <t>WR6342196 23-4-0236 DosVillasR</t>
  </si>
  <si>
    <t>10N004560000</t>
  </si>
  <si>
    <t>WR6344859 22-4-0286 MrSpec.May</t>
  </si>
  <si>
    <t>10N004570000</t>
  </si>
  <si>
    <t>WR6327431 23-2-0509 Fase 1</t>
  </si>
  <si>
    <t>10N004580000</t>
  </si>
  <si>
    <t>WR6327492 23-2-0509 Fase 2</t>
  </si>
  <si>
    <t>10N004590000</t>
  </si>
  <si>
    <t>WR6334207 23-5-0282-CC WowLiqu</t>
  </si>
  <si>
    <t>10N004600000</t>
  </si>
  <si>
    <t>WR6325999 23-3-0174-EE RadaSil</t>
  </si>
  <si>
    <t>10N004610000</t>
  </si>
  <si>
    <t>WR6331369 23-4-0321-EE Milagro</t>
  </si>
  <si>
    <t>10N004620000</t>
  </si>
  <si>
    <t>WR6336424 23-4-0356-EE Rolando</t>
  </si>
  <si>
    <t>10N004630000</t>
  </si>
  <si>
    <t>WR6341839 22-3-0010 MaunHealth</t>
  </si>
  <si>
    <t>10N004640000</t>
  </si>
  <si>
    <t>WR6334821 15-2-179 CarolCespoK</t>
  </si>
  <si>
    <t>10N004650000</t>
  </si>
  <si>
    <t>WR6345569 23-4-0434-EE Coliseo</t>
  </si>
  <si>
    <t>10N004660000</t>
  </si>
  <si>
    <t>WR6337096 17-5-0324 EgidaSCora</t>
  </si>
  <si>
    <t>10N004670000</t>
  </si>
  <si>
    <t>WR6318853 23-2-0336 MelvinAya</t>
  </si>
  <si>
    <t>10N004680000</t>
  </si>
  <si>
    <t>WR23-DCG165 Buckeye(GCB 36380)</t>
  </si>
  <si>
    <t>10N004690000</t>
  </si>
  <si>
    <t>WR6346434 20-5-0089 Elv,Marg,M</t>
  </si>
  <si>
    <t>10N004700000</t>
  </si>
  <si>
    <t>WR5992063 17-3-128 WilliamRos</t>
  </si>
  <si>
    <t>10N004710000</t>
  </si>
  <si>
    <t>WR6325550 21-7-065-EE JacobOrt</t>
  </si>
  <si>
    <t>10N004720000</t>
  </si>
  <si>
    <t>WR6317026 23-3-0020-EE Prudenc</t>
  </si>
  <si>
    <t>10N004730000</t>
  </si>
  <si>
    <t>WR6344017 23-4-0423-EE William</t>
  </si>
  <si>
    <t>10N004740000</t>
  </si>
  <si>
    <t>WR6343621 98-0-432 Mans.Carrai</t>
  </si>
  <si>
    <t>10N004750000</t>
  </si>
  <si>
    <t>WR6345932 21-4-0095 Ant.Combat</t>
  </si>
  <si>
    <t>10N004760000</t>
  </si>
  <si>
    <t>WR6345737 18-5-0046 Sol.JulLyd</t>
  </si>
  <si>
    <t>10N004770000</t>
  </si>
  <si>
    <t>WR6328324 23-4-0282-EE DianaVe</t>
  </si>
  <si>
    <t>10N004780000</t>
  </si>
  <si>
    <t>WR6317586 22-5-0097 W.Alic.O.S</t>
  </si>
  <si>
    <t>10N004790000</t>
  </si>
  <si>
    <t>WR6321247 23-2-0161 EdwinVal.</t>
  </si>
  <si>
    <t>10N004880000</t>
  </si>
  <si>
    <t>WR6345613 23-4-0436-EE EBAS Po</t>
  </si>
  <si>
    <t>10N004890000</t>
  </si>
  <si>
    <t>WR6346988 23-4-0446-EE Des.Cos</t>
  </si>
  <si>
    <t>10N004900000</t>
  </si>
  <si>
    <t>WR6342490 88-9-086C.1 Popeyes</t>
  </si>
  <si>
    <t>10N004910000</t>
  </si>
  <si>
    <t>WR6347731 23-1-0025 Post-Elois</t>
  </si>
  <si>
    <t>10N004920000</t>
  </si>
  <si>
    <t>WR6322498 22-4-0490 Trop.Agric</t>
  </si>
  <si>
    <t>10N005000000</t>
  </si>
  <si>
    <t>WR6344962 23-7-339-EE CLFerrer</t>
  </si>
  <si>
    <t>10N005010000</t>
  </si>
  <si>
    <t>WR6348600 17-1-243 Mir.L.Casas</t>
  </si>
  <si>
    <t>10N005020000</t>
  </si>
  <si>
    <t>WR6338474 15-4-0380 MayV.V.HUB</t>
  </si>
  <si>
    <t>10N005030000</t>
  </si>
  <si>
    <t>WR6348467 23-4-0050 PaladarEx</t>
  </si>
  <si>
    <t>10N005040000</t>
  </si>
  <si>
    <t>WR6347624 02-4-307 EL PEDREGAL</t>
  </si>
  <si>
    <t>10N005050000</t>
  </si>
  <si>
    <t>WR6346146 23-4-0441-EE AlmaRV</t>
  </si>
  <si>
    <t>10N005060000</t>
  </si>
  <si>
    <t>WR6349516 10-4-0153 AStopMitAg</t>
  </si>
  <si>
    <t>10N005080000</t>
  </si>
  <si>
    <t>WR6347337 23-2-0615</t>
  </si>
  <si>
    <t>10N005090000</t>
  </si>
  <si>
    <t>WR6347024 23-2-0759</t>
  </si>
  <si>
    <t>10N005100000</t>
  </si>
  <si>
    <t>WR6301876 23-7-057-EE MRivera</t>
  </si>
  <si>
    <t>10N005110000</t>
  </si>
  <si>
    <t>WR6342963 22-5-0162 MsterConcr</t>
  </si>
  <si>
    <t>10N005120000</t>
  </si>
  <si>
    <t>WR6306281 23-4-0111A PteLQuile</t>
  </si>
  <si>
    <t>10N005130000</t>
  </si>
  <si>
    <t>WR6222497 22-5-0340-CC RamonCo</t>
  </si>
  <si>
    <t>10N005140000</t>
  </si>
  <si>
    <t>WR6307838 23-4-0192-EE SamGonz</t>
  </si>
  <si>
    <t>10N005150000</t>
  </si>
  <si>
    <t>WR6351638 23-4-0490-EE OsvJime</t>
  </si>
  <si>
    <t>10N005160000</t>
  </si>
  <si>
    <t>WR6189913 22-4-0414-EE LuisRos</t>
  </si>
  <si>
    <t>10N005170000</t>
  </si>
  <si>
    <t>WR6344031 23-4-0127 HectArcela</t>
  </si>
  <si>
    <t>10N005180000</t>
  </si>
  <si>
    <t>WR6343965 23-4-0422-EE GilAcev</t>
  </si>
  <si>
    <t>10N005190000</t>
  </si>
  <si>
    <t>WR6347224 23-4-0451-EE R.R.AAA</t>
  </si>
  <si>
    <t>10N005200000</t>
  </si>
  <si>
    <t>WR6351470 88-9-086D GuayaBurli</t>
  </si>
  <si>
    <t>10N005210000</t>
  </si>
  <si>
    <t>WR6350605 15-5-0350 CemNac.Vet</t>
  </si>
  <si>
    <t>10N005220000</t>
  </si>
  <si>
    <t>WR6347205 23-20644 Jose Colon</t>
  </si>
  <si>
    <t>10N005230000</t>
  </si>
  <si>
    <t>WR6337343 14-3-177 P.FilC.Laur</t>
  </si>
  <si>
    <t>10N005240000</t>
  </si>
  <si>
    <t>WR6342109 19-7-051EE SIMNaranj</t>
  </si>
  <si>
    <t>10N005250000</t>
  </si>
  <si>
    <t>WR6348439 20-1-241 Mimosa116</t>
  </si>
  <si>
    <t>10N005260000</t>
  </si>
  <si>
    <t>WR6326752 23-2-0470</t>
  </si>
  <si>
    <t>10N005270000</t>
  </si>
  <si>
    <t>WR6362547 CX-XI-06-23</t>
  </si>
  <si>
    <t>10N005280000</t>
  </si>
  <si>
    <t>WR6099149 23-4-0379-EE RCardon</t>
  </si>
  <si>
    <t>10N005290000</t>
  </si>
  <si>
    <t>WR6351003 23-4-0483-EE MConcre</t>
  </si>
  <si>
    <t>10N005300000</t>
  </si>
  <si>
    <t>WR6351301 23-4-0050-EE RolFdez</t>
  </si>
  <si>
    <t>10N005310000</t>
  </si>
  <si>
    <t>WR6360648 15-4-0687 ToyoAguadi</t>
  </si>
  <si>
    <t>10N005320000</t>
  </si>
  <si>
    <t>WR6362086 23-4-0523-EE BurlAg</t>
  </si>
  <si>
    <t>10N005330000</t>
  </si>
  <si>
    <t>WR4405046 WR5195296 15-3-286</t>
  </si>
  <si>
    <t>10N005340000</t>
  </si>
  <si>
    <t>WR6350231 22-3-0029</t>
  </si>
  <si>
    <t>10N005350000</t>
  </si>
  <si>
    <t>WR6360877 23-1-0283 PrfAsphalt</t>
  </si>
  <si>
    <t>10N005360000</t>
  </si>
  <si>
    <t>WR6333721 23-5-0199-CC KarenPl</t>
  </si>
  <si>
    <t>10N005370000</t>
  </si>
  <si>
    <t>WR6351935 23-5-0977-CC IsraRam</t>
  </si>
  <si>
    <t>10N005390000</t>
  </si>
  <si>
    <t>WR4623426 13-3-156 LCaobosComm</t>
  </si>
  <si>
    <t>10N005400000</t>
  </si>
  <si>
    <t>WR6089102 22-2-0163 EdifBilloc</t>
  </si>
  <si>
    <t>10N005410000</t>
  </si>
  <si>
    <t>WR6331150 17-3-210 SalinasWate</t>
  </si>
  <si>
    <t>10N005420000</t>
  </si>
  <si>
    <t>WR6345208 07-5-0305.1 AngOteGo</t>
  </si>
  <si>
    <t>10N005430000</t>
  </si>
  <si>
    <t>WR6092160 23-4-0374-EE Madelin</t>
  </si>
  <si>
    <t>10N005440000</t>
  </si>
  <si>
    <t>WR6327211 23-4-0258-EE Jaime</t>
  </si>
  <si>
    <t>10N005450000</t>
  </si>
  <si>
    <t>WR6093235 23-4-0259-EE JVarela</t>
  </si>
  <si>
    <t>10N005460000</t>
  </si>
  <si>
    <t>WR6337543 23-4-0368-EE JCalero</t>
  </si>
  <si>
    <t>10N005470000</t>
  </si>
  <si>
    <t>WR6242031 21-4-0102-EE A.Rodz</t>
  </si>
  <si>
    <t>10N005480000</t>
  </si>
  <si>
    <t>WR6351429 20-3-002 PR128</t>
  </si>
  <si>
    <t>10N005490000</t>
  </si>
  <si>
    <t>WR6331680 01-3-153C BaskRobbin</t>
  </si>
  <si>
    <t>10N005500000</t>
  </si>
  <si>
    <t>WR6336650 23-3-0197Gonz.Borrro</t>
  </si>
  <si>
    <t>10N005510000</t>
  </si>
  <si>
    <t>WR6347102 23-4-0449-EE Tim.Sla</t>
  </si>
  <si>
    <t>10N005520000</t>
  </si>
  <si>
    <t>WR6315286 05-3-166A 5solares</t>
  </si>
  <si>
    <t>10N005530000</t>
  </si>
  <si>
    <t>WR6364947 23-4-0558-EE L.Inv.A</t>
  </si>
  <si>
    <t>10N005540000</t>
  </si>
  <si>
    <t>WR6337365 23-2-0650 Rosa Neris</t>
  </si>
  <si>
    <t>10N005560000</t>
  </si>
  <si>
    <t>WR6361182 23-4-0520-EE E.Roman</t>
  </si>
  <si>
    <t>10N005570000</t>
  </si>
  <si>
    <t>WR6361438 21-3-137</t>
  </si>
  <si>
    <t>10N005580000</t>
  </si>
  <si>
    <t>WR6364252 99-0-267 PradRioFlor</t>
  </si>
  <si>
    <t>10N005590000</t>
  </si>
  <si>
    <t>WR6362879 23-4-0535-EE AgdllaM</t>
  </si>
  <si>
    <t>10N005600000</t>
  </si>
  <si>
    <t>WR6364869 23-4-0556-EE Landing</t>
  </si>
  <si>
    <t>10N005610000</t>
  </si>
  <si>
    <t>WR6326871 23-4-0260-EE HMercad</t>
  </si>
  <si>
    <t>10N005620000</t>
  </si>
  <si>
    <t>WR6319490 23-4-0213-EE JBenite</t>
  </si>
  <si>
    <t>10N005650000</t>
  </si>
  <si>
    <t>WR6348430 23-2-0669</t>
  </si>
  <si>
    <t>10N005660000</t>
  </si>
  <si>
    <t>WR6340081 20-5-0058 A.R.LCorde</t>
  </si>
  <si>
    <t>10N005670000</t>
  </si>
  <si>
    <t>WR6365085 23-7-445-EE VP PETRO</t>
  </si>
  <si>
    <t>10N005680000</t>
  </si>
  <si>
    <t>WR6344088 21-4-0405 Solar.Nita</t>
  </si>
  <si>
    <t>10N005690000</t>
  </si>
  <si>
    <t>WR6360245 23-7-265-EE SweeBkry</t>
  </si>
  <si>
    <t>10N005720000</t>
  </si>
  <si>
    <t>WR6368279 22-7-093 P.DosifHorm</t>
  </si>
  <si>
    <t>10N005730000</t>
  </si>
  <si>
    <t>WR6344976 22-2-0668 COSSMACidr</t>
  </si>
  <si>
    <t>10N005740000</t>
  </si>
  <si>
    <t>WR6304312 23-4-0092-EE Natasha</t>
  </si>
  <si>
    <t>10N005750000</t>
  </si>
  <si>
    <t>WR6367378 23-4-0576-EE USPS HO</t>
  </si>
  <si>
    <t>10N005760000</t>
  </si>
  <si>
    <t>WR6366075 23-4-0567-EE MARIA F</t>
  </si>
  <si>
    <t>10N005770000</t>
  </si>
  <si>
    <t>WR6330717 07-4-0393 OceanPala</t>
  </si>
  <si>
    <t>10N005780000</t>
  </si>
  <si>
    <t>WR6364628 22-4-0253 SUP AD CAB</t>
  </si>
  <si>
    <t>10N005790000</t>
  </si>
  <si>
    <t>WR6367251 23-4-0577-EE Kristop</t>
  </si>
  <si>
    <t>10N005800000</t>
  </si>
  <si>
    <t>WR6367004 20-4-0068 OIM VLL RI</t>
  </si>
  <si>
    <t>10N005810000</t>
  </si>
  <si>
    <t>WR6359936 23-2-0778</t>
  </si>
  <si>
    <t>10N005820000</t>
  </si>
  <si>
    <t>WR6369449 21-7-173-EE Sonnell</t>
  </si>
  <si>
    <t>10N005830000</t>
  </si>
  <si>
    <t>WR6368885 CX-VII-10-23 Reina</t>
  </si>
  <si>
    <t>10N005840000</t>
  </si>
  <si>
    <t>WR6342300 01-3-0153C Baskin</t>
  </si>
  <si>
    <t>10N005850000</t>
  </si>
  <si>
    <t>WR6352141 23-4-0497-EE DI AMAL</t>
  </si>
  <si>
    <t>10N005860000</t>
  </si>
  <si>
    <t>WR6350179 23-4-0480-EE GERALDO</t>
  </si>
  <si>
    <t>10N005870000</t>
  </si>
  <si>
    <t>WR6076885 22-2-0120</t>
  </si>
  <si>
    <t>10N005880000</t>
  </si>
  <si>
    <t>WR6283986 22-2-0778 ReloInfrCi</t>
  </si>
  <si>
    <t>10N005890000</t>
  </si>
  <si>
    <t>WR6361443 23-2-1033</t>
  </si>
  <si>
    <t>10N005900000</t>
  </si>
  <si>
    <t>WR6360317 23-2-0696</t>
  </si>
  <si>
    <t>10N005910000</t>
  </si>
  <si>
    <t>WR6368316 22-4-0628 JOEL ACVDO</t>
  </si>
  <si>
    <t>10N005920000</t>
  </si>
  <si>
    <t>WR6368852 23-4-0580-EE E.LOPEZ</t>
  </si>
  <si>
    <t>10N005930000</t>
  </si>
  <si>
    <t>WR6366154 23-2-0603</t>
  </si>
  <si>
    <t>10N005940000</t>
  </si>
  <si>
    <t>WR6367255 23-4-0578-EE LuisCor</t>
  </si>
  <si>
    <t>10N005950000</t>
  </si>
  <si>
    <t>WR6348991 23-5-0885-EE MuCamuy</t>
  </si>
  <si>
    <t>10N005960000</t>
  </si>
  <si>
    <t>WR6364686 23-2-1046</t>
  </si>
  <si>
    <t>10N005970000</t>
  </si>
  <si>
    <t>WR6352763 23-4-0486-EE Christi</t>
  </si>
  <si>
    <t>10N006040000</t>
  </si>
  <si>
    <t>WR6365603 22-5-0252 MrSpecial</t>
  </si>
  <si>
    <t>10N006160000</t>
  </si>
  <si>
    <t>WR6372910 14-5-0134 Raw Wtr Pu</t>
  </si>
  <si>
    <t>10N006170000</t>
  </si>
  <si>
    <t>WR6366321 23-4-0066 DOS SOLARE</t>
  </si>
  <si>
    <t>10N006180000</t>
  </si>
  <si>
    <t>WR6372719 19-03-008 Centro Act</t>
  </si>
  <si>
    <t>10N006190000</t>
  </si>
  <si>
    <t>WR6347162 23-4-0450-EE H.RAMOS</t>
  </si>
  <si>
    <t>10N006200000</t>
  </si>
  <si>
    <t>WR5859194 23-4-0529-EE A.AVILE</t>
  </si>
  <si>
    <t>10N006210000</t>
  </si>
  <si>
    <t>WR6360675 17-2-0121</t>
  </si>
  <si>
    <t>10N006230000</t>
  </si>
  <si>
    <t>WR6350442 23-3-0304-EE MesserG</t>
  </si>
  <si>
    <t>10N006240000</t>
  </si>
  <si>
    <t>WR6371492 22-7-296 Delia Rios</t>
  </si>
  <si>
    <t>10N006250000</t>
  </si>
  <si>
    <t>WR6372378 23-7-132-EE B.MERCAD</t>
  </si>
  <si>
    <t>10N006260000</t>
  </si>
  <si>
    <t>WR6360993 23-4-0518-EE A.RAMIR</t>
  </si>
  <si>
    <t>10N006270000</t>
  </si>
  <si>
    <t>WR6372616 21-1-055-R1 RePostP3</t>
  </si>
  <si>
    <t>10N006280000</t>
  </si>
  <si>
    <t>WR6369336 21-1-055-R1 RePostP4</t>
  </si>
  <si>
    <t>10N006290000</t>
  </si>
  <si>
    <t>WR6372970 24-3-0025-EE J.BERNI</t>
  </si>
  <si>
    <t>10N006300000</t>
  </si>
  <si>
    <t>WR6293169 19-3-039 STA.ISABEL</t>
  </si>
  <si>
    <t>10N006310000</t>
  </si>
  <si>
    <t>WR6367617 23-7-423-EE Lydia R</t>
  </si>
  <si>
    <t>10N006320000</t>
  </si>
  <si>
    <t>WR6370173 23-4-479-EE M.APONTE</t>
  </si>
  <si>
    <t>10N006330000</t>
  </si>
  <si>
    <t>WR5969660 21-2-0433 NarcisoGom</t>
  </si>
  <si>
    <t>10N006340000</t>
  </si>
  <si>
    <t>WR6332351 10-3-164 AdnielAlmod</t>
  </si>
  <si>
    <t>10N006350000</t>
  </si>
  <si>
    <t>WR6368416 22-3-0008 Rel.EB Tan</t>
  </si>
  <si>
    <t>10N006360000</t>
  </si>
  <si>
    <t>WR6091823 22-2-0191</t>
  </si>
  <si>
    <t>10N006370000</t>
  </si>
  <si>
    <t>WR6360152 06-3-194.1 H.STRT NY</t>
  </si>
  <si>
    <t>10N006380000</t>
  </si>
  <si>
    <t>WR6344588 23-4-0428-EE E.VELEZ</t>
  </si>
  <si>
    <t>10N006390000</t>
  </si>
  <si>
    <t>WR6335040 21-3-096 TorreNATG</t>
  </si>
  <si>
    <t>10N006400000</t>
  </si>
  <si>
    <t>WR6362541-6362813 22-7-331-EE</t>
  </si>
  <si>
    <t>10N006410000</t>
  </si>
  <si>
    <t>WR6341522 23-2-0697</t>
  </si>
  <si>
    <t>10N006420000</t>
  </si>
  <si>
    <t>WR6374438 Garaje Total Levitwn</t>
  </si>
  <si>
    <t>10N006430000</t>
  </si>
  <si>
    <t>WR6373495 22-4-0642-EE Gabriel</t>
  </si>
  <si>
    <t>10N006440000</t>
  </si>
  <si>
    <t>WR6375151 24-5-0105-CC OceanAm</t>
  </si>
  <si>
    <t>10N006450000</t>
  </si>
  <si>
    <t>WR6346956 23-4-0443-EE M.SOTO</t>
  </si>
  <si>
    <t>10N006460000</t>
  </si>
  <si>
    <t>WR6374354 24-4-0023-EE APT.ONX</t>
  </si>
  <si>
    <t>10N006470000</t>
  </si>
  <si>
    <t>WR6373217 23-7-478-EE CSTAÑAS3</t>
  </si>
  <si>
    <t>10N006480000</t>
  </si>
  <si>
    <t>WR6375839 23-7-274 JULIO ABREU</t>
  </si>
  <si>
    <t>10N006490000</t>
  </si>
  <si>
    <t>WR6065278 10-4-0333 29 Solares</t>
  </si>
  <si>
    <t>10N006500000</t>
  </si>
  <si>
    <t>WR6375170 22-4-0153 RAMEY JOB</t>
  </si>
  <si>
    <t>10N006510000</t>
  </si>
  <si>
    <t>WR6373105 23-3-0075 Armando</t>
  </si>
  <si>
    <t>10N006520000</t>
  </si>
  <si>
    <t>WR6369260 23-4-0582-EE IRMALIZ</t>
  </si>
  <si>
    <t>10N006530000</t>
  </si>
  <si>
    <t>WR6371858 23-2-1217</t>
  </si>
  <si>
    <t>10N006540000</t>
  </si>
  <si>
    <t>WR6317568 23-2-0368(23-2-0527)</t>
  </si>
  <si>
    <t>10N006550000</t>
  </si>
  <si>
    <t>WR6318809 23-4-0205-EE SHERYL</t>
  </si>
  <si>
    <t>10N006560000</t>
  </si>
  <si>
    <t>WR6364117 23-3-0291-EE</t>
  </si>
  <si>
    <t>10N006570000</t>
  </si>
  <si>
    <t>WR6374748 21-4-0006 MrSpec.SG</t>
  </si>
  <si>
    <t>10N006580000</t>
  </si>
  <si>
    <t>WR6362627 23-7-395-EE CDBG-PR</t>
  </si>
  <si>
    <t>10N006590000</t>
  </si>
  <si>
    <t>WR6318950 23-4-0206-EE IBZAN R</t>
  </si>
  <si>
    <t>10N006620000</t>
  </si>
  <si>
    <t>WR6376818 24-5-0122-CC Vastago</t>
  </si>
  <si>
    <t>10N006630000</t>
  </si>
  <si>
    <t>WR6376917 22-1-0229 VACUUM SWI</t>
  </si>
  <si>
    <t>10N006640000</t>
  </si>
  <si>
    <t>WR6376909 22-1-0229 ALBDO MH27</t>
  </si>
  <si>
    <t>10N006650000</t>
  </si>
  <si>
    <t>WR5972918 20-4-0171</t>
  </si>
  <si>
    <t>10N006660000</t>
  </si>
  <si>
    <t>WR6377608 24-4-0054-EE J.PEREZ</t>
  </si>
  <si>
    <t>10N006670000</t>
  </si>
  <si>
    <t>WR6376018 24-4-0044-EE A.MORLS</t>
  </si>
  <si>
    <t>10N006680000</t>
  </si>
  <si>
    <t>WR6376904 23-7-277-EE M.A.Edif</t>
  </si>
  <si>
    <t>10N006690000</t>
  </si>
  <si>
    <t>WR6376718 24-1-0124-CC Cond609</t>
  </si>
  <si>
    <t>10N006700000</t>
  </si>
  <si>
    <t>WR6374965 Casa Mofongo</t>
  </si>
  <si>
    <t>10N006710000</t>
  </si>
  <si>
    <t>WR6375670 22-5-0323 F&amp;F HYDRO</t>
  </si>
  <si>
    <t>10N006720000</t>
  </si>
  <si>
    <t>WR6378176 21-1-126 C.ArteyTec.</t>
  </si>
  <si>
    <t>10N006730000</t>
  </si>
  <si>
    <t>WR6150643 22-4-0087 LUV LOUNGE</t>
  </si>
  <si>
    <t>10N006740000</t>
  </si>
  <si>
    <t>WR6375726 22-7-186-EE CENTRO</t>
  </si>
  <si>
    <t>10N006750000</t>
  </si>
  <si>
    <t>WR6367295 23-1-0100-CC IN POST</t>
  </si>
  <si>
    <t>10N006760000</t>
  </si>
  <si>
    <t>W36314769 21-3-053</t>
  </si>
  <si>
    <t>10N006770000</t>
  </si>
  <si>
    <t>WR6372505 22-7-122-EE CRANPPRP</t>
  </si>
  <si>
    <t>10N006780000</t>
  </si>
  <si>
    <t>WR6375994 24-4-0043-EE C.GUTIE</t>
  </si>
  <si>
    <t>10N006790000</t>
  </si>
  <si>
    <t>WR6377428 20-7-099-EE Alm.Ikea</t>
  </si>
  <si>
    <t>10N006800000</t>
  </si>
  <si>
    <t>WR6379567 24-4-0066-EE NELSON</t>
  </si>
  <si>
    <t>10N006810000</t>
  </si>
  <si>
    <t>WR6377059 21-4-0037 LlanosTuna</t>
  </si>
  <si>
    <t>10N006820000</t>
  </si>
  <si>
    <t>WR6376215 24-2-0044 Michael</t>
  </si>
  <si>
    <t>10N006830000</t>
  </si>
  <si>
    <t>WR6376348 06-4-010 UNIFAMILIAR</t>
  </si>
  <si>
    <t>10N006840000</t>
  </si>
  <si>
    <t>WR6379427 21-4-0037 LlaTuTelec</t>
  </si>
  <si>
    <t>10N006850000</t>
  </si>
  <si>
    <t>WR6369487 23-2-1127 14-2-615</t>
  </si>
  <si>
    <t>10N006860000</t>
  </si>
  <si>
    <t>WR6380082 24-4-0075-EE RESIDEN</t>
  </si>
  <si>
    <t>10N006870000</t>
  </si>
  <si>
    <t>WR6304541 23-4-0095-EE FRANKL</t>
  </si>
  <si>
    <t>10N006880000</t>
  </si>
  <si>
    <t>WR6360249 23-1-0856-CC JOVITA</t>
  </si>
  <si>
    <t>10N006890000</t>
  </si>
  <si>
    <t>WR6370269 23-5-1164 VAGA RHPM</t>
  </si>
  <si>
    <t>10N006900000</t>
  </si>
  <si>
    <t>WR6373747 24-5-0119-EE SaulRos</t>
  </si>
  <si>
    <t>10N006910000</t>
  </si>
  <si>
    <t>WR6347631 18-4-0101 HAC. DOLLY</t>
  </si>
  <si>
    <t>10N006920000</t>
  </si>
  <si>
    <t>WR6374726 24-4-0029-EE MARCO</t>
  </si>
  <si>
    <t>10N006930000</t>
  </si>
  <si>
    <t>WR6363535 18-2-0052</t>
  </si>
  <si>
    <t>10N006940000</t>
  </si>
  <si>
    <t>WR6336010 99-3-365C</t>
  </si>
  <si>
    <t>10N006950000</t>
  </si>
  <si>
    <t>WR6349302 11-4-0171 LEGUISAMO</t>
  </si>
  <si>
    <t>10N006960000</t>
  </si>
  <si>
    <t>WR6351912 23-1-0793-CC RicBorg</t>
  </si>
  <si>
    <t>10N006970000</t>
  </si>
  <si>
    <t>WR6382117 22-4-0326 B2B Inv</t>
  </si>
  <si>
    <t>10N006980000</t>
  </si>
  <si>
    <t>WR6350564 21-5-0100 HOGAR RUTH</t>
  </si>
  <si>
    <t>10N006990000</t>
  </si>
  <si>
    <t>WR6339045 22-4-0339 CARIBBEAN</t>
  </si>
  <si>
    <t>10N007000000</t>
  </si>
  <si>
    <t>WR6347056 23-4-0447-EE A.L.S.</t>
  </si>
  <si>
    <t>10N007010000</t>
  </si>
  <si>
    <t>WR6379189 13-4-0048(WR4448394)</t>
  </si>
  <si>
    <t>10N007030000</t>
  </si>
  <si>
    <t>WR6335923 23-1-0555-CC INS</t>
  </si>
  <si>
    <t>10N007040000</t>
  </si>
  <si>
    <t>WR6379615 21-4-0095 ANTENA CP</t>
  </si>
  <si>
    <t>10N007050000</t>
  </si>
  <si>
    <t>WR6364584 23-4-0355 GO TROPI</t>
  </si>
  <si>
    <t>10N007060000</t>
  </si>
  <si>
    <t>WR6380480 19-7-204-EE QMC TLCM</t>
  </si>
  <si>
    <t>10N007070000</t>
  </si>
  <si>
    <t>WR6350488 16-5-0752 OBRAS PUBL</t>
  </si>
  <si>
    <t>10N007080000</t>
  </si>
  <si>
    <t>WR5983338 20-4-0020 MIGRANT HC</t>
  </si>
  <si>
    <t>10N007090000</t>
  </si>
  <si>
    <t>WR6241801 15-4-0008 T. BALBOA</t>
  </si>
  <si>
    <t>10N007100000</t>
  </si>
  <si>
    <t>WR6379211 MCDONALDS SAN PATRI</t>
  </si>
  <si>
    <t>10N007110000</t>
  </si>
  <si>
    <t>WR6384138 24-4-0112-EE HCC ISA</t>
  </si>
  <si>
    <t>10N007120000</t>
  </si>
  <si>
    <t>WR6375177 13-3-157A SISTEMA AL</t>
  </si>
  <si>
    <t>10N007130000</t>
  </si>
  <si>
    <t>WR6384097 24-4-0109-EE</t>
  </si>
  <si>
    <t>10N007140000</t>
  </si>
  <si>
    <t>WR6312739 06-4-0171 CAMPING</t>
  </si>
  <si>
    <t>10N007150000</t>
  </si>
  <si>
    <t>WR6384968 23-3-0042 QMC-177</t>
  </si>
  <si>
    <t>10N007160000</t>
  </si>
  <si>
    <t>WR6382136 23-5-0356 EUSEBIA</t>
  </si>
  <si>
    <t>10N007170000</t>
  </si>
  <si>
    <t>WR6379649 24-4-0071-EE RICARDO</t>
  </si>
  <si>
    <t>10N007180000</t>
  </si>
  <si>
    <t>WR6378179 24-3-0040-AA</t>
  </si>
  <si>
    <t>10N007190000</t>
  </si>
  <si>
    <t>WR6375076 21-5-0143 EARLY HEAD</t>
  </si>
  <si>
    <t>10N007200000</t>
  </si>
  <si>
    <t>WR6331435 ELIANA HUERTAS VEGA</t>
  </si>
  <si>
    <t>10N007210000</t>
  </si>
  <si>
    <t>WR6373239 21-3-022 INST POSTE</t>
  </si>
  <si>
    <t>10N007220000</t>
  </si>
  <si>
    <t>WR6374819 23-1-0545-CC POSTE</t>
  </si>
  <si>
    <t>10N007230000</t>
  </si>
  <si>
    <t>WR6383491 24-4-0104-EE Mig.Lop</t>
  </si>
  <si>
    <t>10N007240000</t>
  </si>
  <si>
    <t>WR6384728 19-4-0135 RinconHV</t>
  </si>
  <si>
    <t>10N007250000</t>
  </si>
  <si>
    <t>WR6384940 24-4-0122-EE GERARDO</t>
  </si>
  <si>
    <t>10N007260000</t>
  </si>
  <si>
    <t>WR6385932-WR6083067 H.TAVAREZ</t>
  </si>
  <si>
    <t>10N007270000</t>
  </si>
  <si>
    <t>WR6385194 22-1-0735 H.Oliver</t>
  </si>
  <si>
    <t>10N007280000</t>
  </si>
  <si>
    <t>WR6381232 24-4-0088-EE JCRESPO</t>
  </si>
  <si>
    <t>10N007290000</t>
  </si>
  <si>
    <t>WR6386948 23-1-0764 POSTE P1</t>
  </si>
  <si>
    <t>10N007300000</t>
  </si>
  <si>
    <t>WR6386956 23-1-0764 POSTE P2</t>
  </si>
  <si>
    <t>10N007310000</t>
  </si>
  <si>
    <t>WR6314611 23-7-136-EE AVE. RIO</t>
  </si>
  <si>
    <t>10N007320000</t>
  </si>
  <si>
    <t>WR6388263 22-4-0396-EE</t>
  </si>
  <si>
    <t>10N007330000</t>
  </si>
  <si>
    <t>WR6387377 14-3-022 MEJORAS</t>
  </si>
  <si>
    <t>10N007340000</t>
  </si>
  <si>
    <t>WR6386133 24-4-0128-EE IGLESIA</t>
  </si>
  <si>
    <t>10N007350000</t>
  </si>
  <si>
    <t>WR6385144 24-4-0124-EE PUENTE</t>
  </si>
  <si>
    <t>10N007360000</t>
  </si>
  <si>
    <t>WR6389024 21-4-0130 JOYUDA SUR</t>
  </si>
  <si>
    <t>10N007370000</t>
  </si>
  <si>
    <t>WR6383513 24-1-0098 JOSE REYES</t>
  </si>
  <si>
    <t>10N007380000</t>
  </si>
  <si>
    <t>WR6385474 21-7-094-EE R.PLAZA</t>
  </si>
  <si>
    <t>10N007390000</t>
  </si>
  <si>
    <t>WR6383829 24-4-0107-EE EBAS PF</t>
  </si>
  <si>
    <t>10N007400000</t>
  </si>
  <si>
    <t>WR6365297 23-4-0565-EE J.GONZA</t>
  </si>
  <si>
    <t>10N007410000</t>
  </si>
  <si>
    <t>WR6379725 24-4-0059-EE JOSE A.</t>
  </si>
  <si>
    <t>10N007420000</t>
  </si>
  <si>
    <t>WR6385897 24-2-0045</t>
  </si>
  <si>
    <t>10N007430000</t>
  </si>
  <si>
    <t>WR6388165 24-1-0234-CC Igl.Cri</t>
  </si>
  <si>
    <t>10N007440000</t>
  </si>
  <si>
    <t>WR6348579 23-4-0464-EE M.HORMI</t>
  </si>
  <si>
    <t>10N007450000</t>
  </si>
  <si>
    <t>WR6389669 DR-80-IV-2024 INFOSY</t>
  </si>
  <si>
    <t>10N007460000</t>
  </si>
  <si>
    <t>WR6387496 24-5-0428-EE NOELIZ</t>
  </si>
  <si>
    <t>10N007470000</t>
  </si>
  <si>
    <t>WR6390221 21-1-040-EE HORTA</t>
  </si>
  <si>
    <t>10N007480000</t>
  </si>
  <si>
    <t>WR6350616-WR6352659 JOSE AYALA</t>
  </si>
  <si>
    <t>10N007490000</t>
  </si>
  <si>
    <t>WR6371266 21-5-0003 FRONTON</t>
  </si>
  <si>
    <t>10N007500000</t>
  </si>
  <si>
    <t>WR6381318 21-3-018 QMC BARRERO</t>
  </si>
  <si>
    <t>10N007510000</t>
  </si>
  <si>
    <t>WR6372713 24-4-0013-EE N.VARGS</t>
  </si>
  <si>
    <t>10N007520000</t>
  </si>
  <si>
    <t>WR6392570 24-4-0184-EE D.SAMOT</t>
  </si>
  <si>
    <t>10N007530000</t>
  </si>
  <si>
    <t>WR6385893 18-7-093 V.CITY HALL</t>
  </si>
  <si>
    <t>10N007540000</t>
  </si>
  <si>
    <t>WR6379718 24-4-0072-EE MELANIO</t>
  </si>
  <si>
    <t>10N007550000</t>
  </si>
  <si>
    <t>WR6371747 22-2-0567</t>
  </si>
  <si>
    <t>10N007560000</t>
  </si>
  <si>
    <t>WR6386525 24-2-0209</t>
  </si>
  <si>
    <t>10N007570000</t>
  </si>
  <si>
    <t>WR6386223 23-2-1043</t>
  </si>
  <si>
    <t>10N007580000</t>
  </si>
  <si>
    <t>WR6391642 24-4-0171-EE M.LUNA</t>
  </si>
  <si>
    <t>10N007590000</t>
  </si>
  <si>
    <t>WR6371804 PLAZA LADERAS</t>
  </si>
  <si>
    <t>10N007600000</t>
  </si>
  <si>
    <t>WR6383286 23-2-0924</t>
  </si>
  <si>
    <t>10N007610000</t>
  </si>
  <si>
    <t>WR6368683 27-7-015-EE CTS Tele</t>
  </si>
  <si>
    <t>10N007620000</t>
  </si>
  <si>
    <t>WR6141046 21-2-0024 C.CARIBE</t>
  </si>
  <si>
    <t>10N007640000</t>
  </si>
  <si>
    <t>WR6340870 23-2-0667</t>
  </si>
  <si>
    <t>10N007650000</t>
  </si>
  <si>
    <t>WR6373548 24-4-0018-EE J.RODRI</t>
  </si>
  <si>
    <t>10N007660000</t>
  </si>
  <si>
    <t>WR6394309 24-3-0138-EE</t>
  </si>
  <si>
    <t>10N007670000</t>
  </si>
  <si>
    <t>WR6394290 23-2-0957-23-2-0958</t>
  </si>
  <si>
    <t>10N007710000</t>
  </si>
  <si>
    <t>WR6392204 24-4-0175-EE V.MEN</t>
  </si>
  <si>
    <t>10N007720000</t>
  </si>
  <si>
    <t>WR6390009 23-2-0303</t>
  </si>
  <si>
    <t>10N007730000</t>
  </si>
  <si>
    <t>WR6386164 24-4-0108-EE J.RSRIO</t>
  </si>
  <si>
    <t>10N007740000</t>
  </si>
  <si>
    <t>WR6391601 19-2-0475</t>
  </si>
  <si>
    <t>10N007750000</t>
  </si>
  <si>
    <t>WR6394539 GLORIA GONZALEZ</t>
  </si>
  <si>
    <t>10N007760000</t>
  </si>
  <si>
    <t>WR6389131 23-2-0764</t>
  </si>
  <si>
    <t>10N007770000</t>
  </si>
  <si>
    <t>WR6320864 16-3-717 J.CARDONA</t>
  </si>
  <si>
    <t>10N007780000</t>
  </si>
  <si>
    <t>WR6367849 23-7-412-EE V.RODZ</t>
  </si>
  <si>
    <t>10N007790000</t>
  </si>
  <si>
    <t>WR6384653 22-2-0298</t>
  </si>
  <si>
    <t>10N007800000</t>
  </si>
  <si>
    <t>WR6390943 24-4-0167-EE ALJNDRA</t>
  </si>
  <si>
    <t>10N007810000</t>
  </si>
  <si>
    <t>WR6397839 20-4-0035 KANAAN CRP</t>
  </si>
  <si>
    <t>10N007820000</t>
  </si>
  <si>
    <t>WR6392269 DR-90-IV-2024 IGLESI</t>
  </si>
  <si>
    <t>10N007830000</t>
  </si>
  <si>
    <t>WR6364623 REEMPLAZO POSTE</t>
  </si>
  <si>
    <t>10N007840000</t>
  </si>
  <si>
    <t>WR6400176 24-7-148 EE N. FRNDZ</t>
  </si>
  <si>
    <t>10N007850000</t>
  </si>
  <si>
    <t>WR6395378 22-1-0523 LIBERTY</t>
  </si>
  <si>
    <t>10N007860000</t>
  </si>
  <si>
    <t>WR6379023 24-7-053-EE J.FLORES</t>
  </si>
  <si>
    <t>10N007870000</t>
  </si>
  <si>
    <t>WR6392109 24-4-0176-EE J.SEDA</t>
  </si>
  <si>
    <t>10N007880000</t>
  </si>
  <si>
    <t>WR6398832 24-4-0227-EE</t>
  </si>
  <si>
    <t>10N007890000</t>
  </si>
  <si>
    <t>WR6379755 23-2-1111</t>
  </si>
  <si>
    <t>10N007900000</t>
  </si>
  <si>
    <t>WR6399495 24-7-080-EE AAA EBAS</t>
  </si>
  <si>
    <t>10N007910000</t>
  </si>
  <si>
    <t>WR6380787 21-6-0209 ECOLASTICO</t>
  </si>
  <si>
    <t>10N007920000</t>
  </si>
  <si>
    <t>WR6371785 24-4-0006-EE ENOC</t>
  </si>
  <si>
    <t>10N007930000</t>
  </si>
  <si>
    <t>WR6399395 17-1-243 MIRADOR</t>
  </si>
  <si>
    <t>10N007940000</t>
  </si>
  <si>
    <t>WR6363691 22-1-0650 INN 097 CA</t>
  </si>
  <si>
    <t>10N007950000</t>
  </si>
  <si>
    <t>WR6389165 06-3-035A</t>
  </si>
  <si>
    <t>10N007960000</t>
  </si>
  <si>
    <t>WR6390148 24-2-0090 P. DAGUAO</t>
  </si>
  <si>
    <t>10N007970000</t>
  </si>
  <si>
    <t>WR6402044 24-4-0253-EE RECYCL</t>
  </si>
  <si>
    <t>10N007980000</t>
  </si>
  <si>
    <t>WR6388880 24-4-0150-EE</t>
  </si>
  <si>
    <t>10N007990000</t>
  </si>
  <si>
    <t>WR6398599 24-4-0217-EE</t>
  </si>
  <si>
    <t>10N008000000</t>
  </si>
  <si>
    <t>WR6371865 24-4-0008-EE MARIA S</t>
  </si>
  <si>
    <t>10N008010000</t>
  </si>
  <si>
    <t>WR6403001 98-0-150A COLINAS</t>
  </si>
  <si>
    <t>10N008020000</t>
  </si>
  <si>
    <t>WR6383011 23-4-0172 AQUAVILLE</t>
  </si>
  <si>
    <t>10N008030000</t>
  </si>
  <si>
    <t>WR6367434 21-6-0140 HEAD START</t>
  </si>
  <si>
    <t>10N008040000</t>
  </si>
  <si>
    <t>WR6385276 05-8-218-EE VISTA</t>
  </si>
  <si>
    <t>10N008050000</t>
  </si>
  <si>
    <t>WR6373251 23-2-0232 REEMP POST</t>
  </si>
  <si>
    <t>10N008060000</t>
  </si>
  <si>
    <t>WR6400172 24-4-0235-EE EDGARDO</t>
  </si>
  <si>
    <t>10N008070000</t>
  </si>
  <si>
    <t>WR6369876 20-3-101</t>
  </si>
  <si>
    <t>10N008080000</t>
  </si>
  <si>
    <t>WR6406739 22-7-061-EE Ayala</t>
  </si>
  <si>
    <t>10N008090000</t>
  </si>
  <si>
    <t>WR6377343 21-3-121</t>
  </si>
  <si>
    <t>10N008100000</t>
  </si>
  <si>
    <t>WR6407081 22-5-0419 MiniMarket</t>
  </si>
  <si>
    <t>10N008110000</t>
  </si>
  <si>
    <t>WR6399931 20-1-246-EE MEJ.OLA</t>
  </si>
  <si>
    <t>10N008120000</t>
  </si>
  <si>
    <t>WR6405591 24-3-0114-EE</t>
  </si>
  <si>
    <t>10N008130000</t>
  </si>
  <si>
    <t>WR6402998 18-4-0103 C.B.II WR1</t>
  </si>
  <si>
    <t>10N008140000</t>
  </si>
  <si>
    <t>WR6403224 24-4-0015-EE Bal.Apt</t>
  </si>
  <si>
    <t>10N008150000</t>
  </si>
  <si>
    <t>WR6409201 24-1-0590-CC Post.W.</t>
  </si>
  <si>
    <t>10N008160000</t>
  </si>
  <si>
    <t>WR6378850 17-2-0270</t>
  </si>
  <si>
    <t>10N008170000</t>
  </si>
  <si>
    <t>WR6103054 WR6395962 19-4-0028</t>
  </si>
  <si>
    <t>10N008180000</t>
  </si>
  <si>
    <t>WR6403282 23-3-0257 Res.J.R</t>
  </si>
  <si>
    <t>10N008190000</t>
  </si>
  <si>
    <t>WR6402372 24-5-0538-CC BGA</t>
  </si>
  <si>
    <t>10N008210000</t>
  </si>
  <si>
    <t>WR6303596 19-7-123-EE Liberty</t>
  </si>
  <si>
    <t>10N008220000</t>
  </si>
  <si>
    <t>WR6402999 18-4-0103 C.B.II.POC</t>
  </si>
  <si>
    <t>10N008230000</t>
  </si>
  <si>
    <t>WR6404839 24-4-0264-EE Res.K.G</t>
  </si>
  <si>
    <t>10N008240000</t>
  </si>
  <si>
    <t>WR6397369 24-4-0210-EE Eliomar</t>
  </si>
  <si>
    <t>10N008250000</t>
  </si>
  <si>
    <t>WR6378744 15-9-084.1(23-2-0295</t>
  </si>
  <si>
    <t>10N008260000</t>
  </si>
  <si>
    <t>WR6387395 19-6-0085 PteCeiba</t>
  </si>
  <si>
    <t>10N008270000</t>
  </si>
  <si>
    <t>WR6312821 20-3-048 La Palmita</t>
  </si>
  <si>
    <t>10N008280000</t>
  </si>
  <si>
    <t>WR6413786 23-3-0287</t>
  </si>
  <si>
    <t>10N008290000</t>
  </si>
  <si>
    <t>WR6407238 23-5-0167 Squid Bro</t>
  </si>
  <si>
    <t>10N008300000</t>
  </si>
  <si>
    <t>WR6413770 17-7-0105 JI Site</t>
  </si>
  <si>
    <t>10N008310000</t>
  </si>
  <si>
    <t>WR6407080 24-4-0276-EE JOSE CH</t>
  </si>
  <si>
    <t>10N008320000</t>
  </si>
  <si>
    <t>WR6335040 21-3-096 Torre NATG</t>
  </si>
  <si>
    <t>10N008330000</t>
  </si>
  <si>
    <t>WR6183658 22-4-0393 Jesse Torr</t>
  </si>
  <si>
    <t>10N008340000</t>
  </si>
  <si>
    <t>WR6402023 24-4-0252-EE M. Rios</t>
  </si>
  <si>
    <t>10N008350000</t>
  </si>
  <si>
    <t>WR6268358 22-2-0512</t>
  </si>
  <si>
    <t>10N008360000</t>
  </si>
  <si>
    <t>WR6413942 24-4-0308-EE Elbia</t>
  </si>
  <si>
    <t>10N008370000</t>
  </si>
  <si>
    <t>WR6398988 24-4-0230-EE Res.Mar</t>
  </si>
  <si>
    <t>10N008380000</t>
  </si>
  <si>
    <t>WR6409428 24-7-143-EE Frances</t>
  </si>
  <si>
    <t>10N008390000</t>
  </si>
  <si>
    <t>WR6415690 23-3-0287.1</t>
  </si>
  <si>
    <t>10N008400000</t>
  </si>
  <si>
    <t>WR6376324 23-4-0333-EE Sonia</t>
  </si>
  <si>
    <t>10N008410000</t>
  </si>
  <si>
    <t>WR6406543 22-4-0039 Santa Tere</t>
  </si>
  <si>
    <t>10N008420000</t>
  </si>
  <si>
    <t>WR6411143 21-4-0240 Chick-Fil</t>
  </si>
  <si>
    <t>10N008430000</t>
  </si>
  <si>
    <t>WR6395057 24-7-122-EE CL Freed</t>
  </si>
  <si>
    <t>10N008440000</t>
  </si>
  <si>
    <t>WR6407268 20-7-117 Villa Colom</t>
  </si>
  <si>
    <t>10N008460000</t>
  </si>
  <si>
    <t>WR6341111 23-4-0404-EE Jose</t>
  </si>
  <si>
    <t>10N008470000</t>
  </si>
  <si>
    <t>WR6415679 24-4-0323-EE Luis A.</t>
  </si>
  <si>
    <t>10N008480000</t>
  </si>
  <si>
    <t>WR6383296 21-2-0004(24-2-0137)</t>
  </si>
  <si>
    <t>10N008490000</t>
  </si>
  <si>
    <t>WR6409051 24-4-0281-EE Angel E</t>
  </si>
  <si>
    <t>10N008500000</t>
  </si>
  <si>
    <t>WR6416890 16-3-436A</t>
  </si>
  <si>
    <t>10N008520000</t>
  </si>
  <si>
    <t>WR6412836 24-4-0299-EE C.VARGS</t>
  </si>
  <si>
    <t>10N008530000</t>
  </si>
  <si>
    <t>WR6391747 24-2-0315</t>
  </si>
  <si>
    <t>10N008540000</t>
  </si>
  <si>
    <t>WR6401678 23-7-362-EE C.ACEVDO</t>
  </si>
  <si>
    <t>10N008550000</t>
  </si>
  <si>
    <t>WR6382976 22-2-0273 Rem. Poste</t>
  </si>
  <si>
    <t>10N008560000</t>
  </si>
  <si>
    <t>WR6416208 23-5-1064</t>
  </si>
  <si>
    <t>10N008570000</t>
  </si>
  <si>
    <t>WR6399391 22-1-0901 Inst Poste</t>
  </si>
  <si>
    <t>10N008580000</t>
  </si>
  <si>
    <t>WR6404348 17-4-0208 Res. Bern</t>
  </si>
  <si>
    <t>10N008590000</t>
  </si>
  <si>
    <t>WR6418338 23-2-1170 INST POSTE</t>
  </si>
  <si>
    <t>10N008600000</t>
  </si>
  <si>
    <t>WR6420102 23-2-0093</t>
  </si>
  <si>
    <t>10N008610000</t>
  </si>
  <si>
    <t>WR6404518 24-7-247-EE A.SANCHZ</t>
  </si>
  <si>
    <t>10N008620000</t>
  </si>
  <si>
    <t>WR6393022 24-3-0054</t>
  </si>
  <si>
    <t>10N008630000</t>
  </si>
  <si>
    <t>WR6400613 24-2-0382</t>
  </si>
  <si>
    <t>10N008650000</t>
  </si>
  <si>
    <t>WR6413255-6413564 22-7-074-EE</t>
  </si>
  <si>
    <t>10N008660000</t>
  </si>
  <si>
    <t>WR6405621 22-5-0011 Rel. Pump</t>
  </si>
  <si>
    <t>10N008670000</t>
  </si>
  <si>
    <t>WR6383885 16-7-0890 Est. Gasol</t>
  </si>
  <si>
    <t>10N008680000</t>
  </si>
  <si>
    <t>WR6416898 24-4-0319-EE Engrac</t>
  </si>
  <si>
    <t>10N008690000</t>
  </si>
  <si>
    <t>WR6407100 07-1-718C Casa Metr</t>
  </si>
  <si>
    <t>10N008700000</t>
  </si>
  <si>
    <t>WR6400143 21-7-094-EE Rivr Twn</t>
  </si>
  <si>
    <t>10N008710000</t>
  </si>
  <si>
    <t>WR6175509 22-4-0360-EE Rel Pos</t>
  </si>
  <si>
    <t>10N008720000</t>
  </si>
  <si>
    <t>WR6413594 23-4-0336 Nitza</t>
  </si>
  <si>
    <t>10N008730000</t>
  </si>
  <si>
    <t>WR6301655 23-2-0112</t>
  </si>
  <si>
    <t>10N008750000</t>
  </si>
  <si>
    <t>WR6389134 23-4-0016-EE Ramon R</t>
  </si>
  <si>
    <t>10N008780000</t>
  </si>
  <si>
    <t>WR6416339-6416349 24-7-180-EE</t>
  </si>
  <si>
    <t>10N008900000</t>
  </si>
  <si>
    <t>WR6425813 22-3-0005 Iglsia San</t>
  </si>
  <si>
    <t>10N008910000</t>
  </si>
  <si>
    <t>WR6415451 23-1-0702 Hcda Crbli</t>
  </si>
  <si>
    <t>10N008920000</t>
  </si>
  <si>
    <t>WR6392013 08-3-265 Reemp Poste</t>
  </si>
  <si>
    <t>10N008930000</t>
  </si>
  <si>
    <t>WR6423204 21-7-030-EE Mardel</t>
  </si>
  <si>
    <t>10N008940000</t>
  </si>
  <si>
    <t>WR6426083 23-4-0512 J. Ramos</t>
  </si>
  <si>
    <t>10N008950000</t>
  </si>
  <si>
    <t>WR6426055 24-3-0268-EE Guayama</t>
  </si>
  <si>
    <t>10N008960000</t>
  </si>
  <si>
    <t>WR6421548 21-4-0398 US CUSTMS</t>
  </si>
  <si>
    <t>10N008970000</t>
  </si>
  <si>
    <t>WR6424736 24-7-108 Facilidades</t>
  </si>
  <si>
    <t>10N009000000</t>
  </si>
  <si>
    <t>WR6427586 24-3-0274-EE</t>
  </si>
  <si>
    <t>10N009010000</t>
  </si>
  <si>
    <t>WR6427471 21-4-0389</t>
  </si>
  <si>
    <t>10N009020000</t>
  </si>
  <si>
    <t>WR6427380 24-3-0234-AA</t>
  </si>
  <si>
    <t>10N009030000</t>
  </si>
  <si>
    <t>WR6426590 23-5-0229 Seg.Hcda</t>
  </si>
  <si>
    <t>10N009040000</t>
  </si>
  <si>
    <t>WR6416678 23-3-0159 Reemplazo</t>
  </si>
  <si>
    <t>10N009050000</t>
  </si>
  <si>
    <t>WR6426875 23-1-0517 Fair View</t>
  </si>
  <si>
    <t>10N009130000</t>
  </si>
  <si>
    <t>WR6421805 12-7-150 R1-EE M.Ctn</t>
  </si>
  <si>
    <t>10N009140000</t>
  </si>
  <si>
    <t>WR6425103 14-2-567 Via Libre</t>
  </si>
  <si>
    <t>10N009150000</t>
  </si>
  <si>
    <t>WR6416471 24-5-0734-CC Lillian</t>
  </si>
  <si>
    <t>10N009160000</t>
  </si>
  <si>
    <t>WR6387376 23-5-0598 Res. Crmen</t>
  </si>
  <si>
    <t>10N009170000</t>
  </si>
  <si>
    <t>WR6385067 24-2-0055</t>
  </si>
  <si>
    <t>10N009180000</t>
  </si>
  <si>
    <t>WR6382788 19-3-104</t>
  </si>
  <si>
    <t>10N009210000</t>
  </si>
  <si>
    <t>WR6375539 23-1-0110 CDT CNAS</t>
  </si>
  <si>
    <t>10N009220000</t>
  </si>
  <si>
    <t>WR6379538 16-2-1645</t>
  </si>
  <si>
    <t>10N009230000</t>
  </si>
  <si>
    <t>WR6425159 24-7-333-EE L.Caldro</t>
  </si>
  <si>
    <t>10N009240000</t>
  </si>
  <si>
    <t>WR6383426 23-4-0155 Seg. 8 Sol</t>
  </si>
  <si>
    <t>10N009250000</t>
  </si>
  <si>
    <t>WR6427511 19-4-0001 Las Casit</t>
  </si>
  <si>
    <t>10N009260000</t>
  </si>
  <si>
    <t>WR6411048 24-4-0301 Luis R.</t>
  </si>
  <si>
    <t>10N009280000</t>
  </si>
  <si>
    <t>WR6425788 85-0741D</t>
  </si>
  <si>
    <t>10N009290000</t>
  </si>
  <si>
    <t>WR6347095 23-4-0448-EE C. Saen</t>
  </si>
  <si>
    <t>10N009300000</t>
  </si>
  <si>
    <t>WR6427521 23-4-0420 Aptos. Je</t>
  </si>
  <si>
    <t>10N009310000</t>
  </si>
  <si>
    <t>WR6376329 23-4-0319-EE Edwin A</t>
  </si>
  <si>
    <t>10N009320000</t>
  </si>
  <si>
    <t>WR6374844 23-1-0982-CC R.Ramos</t>
  </si>
  <si>
    <t>10N009330000</t>
  </si>
  <si>
    <t>WR6384409 24-4-0119-EE</t>
  </si>
  <si>
    <t>10N009340000</t>
  </si>
  <si>
    <t>WR6260822 22-4-0492-EE Nathan</t>
  </si>
  <si>
    <t>10N009350000</t>
  </si>
  <si>
    <t>WR6429105 24-3-0114-EE</t>
  </si>
  <si>
    <t>10N009360000</t>
  </si>
  <si>
    <t>WR6399088 24-7-197-EE Rev.Dent</t>
  </si>
  <si>
    <t>10N009380000</t>
  </si>
  <si>
    <t>WR6424107 24-4-0399-EE S.Perez</t>
  </si>
  <si>
    <t>10N009390000</t>
  </si>
  <si>
    <t>WR6387584 24-4-0001-EE W.Waber</t>
  </si>
  <si>
    <t>10N009400000</t>
  </si>
  <si>
    <t>WR6424282 24-5-0758 J.Vazquez</t>
  </si>
  <si>
    <t>10N009410000</t>
  </si>
  <si>
    <t>WR6379261 20-4-0113 Autozone</t>
  </si>
  <si>
    <t>10N009420000</t>
  </si>
  <si>
    <t>WR6429652 24-7-240-EE Galeria</t>
  </si>
  <si>
    <t>10N009430000</t>
  </si>
  <si>
    <t>WR6411560 24-4-0302-EE A.Hndez</t>
  </si>
  <si>
    <t>10N009440000</t>
  </si>
  <si>
    <t>WR6426950 24-2-0724 Reemp. Trs</t>
  </si>
  <si>
    <t>10N009450000</t>
  </si>
  <si>
    <t>WR6429024 17-4-0020 Apt.Hector</t>
  </si>
  <si>
    <t>10N009460000</t>
  </si>
  <si>
    <t>WR6430347 23-5-0268 Paradiso</t>
  </si>
  <si>
    <t>10N009470000</t>
  </si>
  <si>
    <t>WR6413030 24-2-0043</t>
  </si>
  <si>
    <t>10N009480000</t>
  </si>
  <si>
    <t>WR6427968 24-1-0840-CC Iris</t>
  </si>
  <si>
    <t>10N009490000</t>
  </si>
  <si>
    <t>WR6413568 14-3-049.1 Aidalys M</t>
  </si>
  <si>
    <t>10N009510000</t>
  </si>
  <si>
    <t>WR6429957 23-3-0287.1</t>
  </si>
  <si>
    <t>10N009520000</t>
  </si>
  <si>
    <t>WR6431364 24-2-0340</t>
  </si>
  <si>
    <t>10N009530000</t>
  </si>
  <si>
    <t>WR6427636 23-5-0734 Vivi Abajo</t>
  </si>
  <si>
    <t>10N009540000</t>
  </si>
  <si>
    <t>WR6419992 24-4-0370-EE Y.Roldn</t>
  </si>
  <si>
    <t>10N009550000</t>
  </si>
  <si>
    <t>WR6426982 24-2-0445</t>
  </si>
  <si>
    <t>10N009560000</t>
  </si>
  <si>
    <t>WR6429084 24-4-0446-EE H.Stpns</t>
  </si>
  <si>
    <t>10N009570000</t>
  </si>
  <si>
    <t>WR6425800 14-9-089</t>
  </si>
  <si>
    <t>10N009590000</t>
  </si>
  <si>
    <t>WR6391239 24-4-0169-EE K.DIAZ</t>
  </si>
  <si>
    <t>10N009600000</t>
  </si>
  <si>
    <t>WR6426985 23-4-0255 3 solares</t>
  </si>
  <si>
    <t>10N009620000</t>
  </si>
  <si>
    <t>WR6384582 06-2-736</t>
  </si>
  <si>
    <t>10N009630000</t>
  </si>
  <si>
    <t>WR6432644 03-3-131.2 Bella Nva</t>
  </si>
  <si>
    <t>10N009650000</t>
  </si>
  <si>
    <t>WR6370385 23-2-1167</t>
  </si>
  <si>
    <t>10N009660000</t>
  </si>
  <si>
    <t>WR6431774 18-4-0063 20 Solares</t>
  </si>
  <si>
    <t>10N009670000</t>
  </si>
  <si>
    <t>WR6432742 24-4-0497-EE Hierba</t>
  </si>
  <si>
    <t>10N009680000</t>
  </si>
  <si>
    <t>WR6431016 19-4-0075 LasColinas</t>
  </si>
  <si>
    <t>10N009690000</t>
  </si>
  <si>
    <t>WR6380165 24-4-0081-EE Rubi Va</t>
  </si>
  <si>
    <t>10N009700000</t>
  </si>
  <si>
    <t>WR6417048 19-2-0200</t>
  </si>
  <si>
    <t>10N009780000</t>
  </si>
  <si>
    <t>WR6427513 24-5-1077-CC Z.Torrs</t>
  </si>
  <si>
    <t>10N009790000</t>
  </si>
  <si>
    <t>WR6432948 24-3-0114-EE</t>
  </si>
  <si>
    <t>10N009800000</t>
  </si>
  <si>
    <t>WR6428570 04-4-496A Desarrolla</t>
  </si>
  <si>
    <t>10N009810000</t>
  </si>
  <si>
    <t>WR6410233 24-7-024-EE Teresa D</t>
  </si>
  <si>
    <t>10N009830000</t>
  </si>
  <si>
    <t>WR6435463 11-3-076.1</t>
  </si>
  <si>
    <t>10N009840000</t>
  </si>
  <si>
    <t>WR6425790 15-4-0398 Solares</t>
  </si>
  <si>
    <t>10N009850000</t>
  </si>
  <si>
    <t>WR6430779 05-3-166.1</t>
  </si>
  <si>
    <t>10N009860000</t>
  </si>
  <si>
    <t>WR6434771 22-5-0480 ET 2022-03</t>
  </si>
  <si>
    <t>10N009870000</t>
  </si>
  <si>
    <t>WR6431738 24-4-0040 A.Ortiz</t>
  </si>
  <si>
    <t>10N009880000</t>
  </si>
  <si>
    <t>WR6425123 24-2-0628</t>
  </si>
  <si>
    <t>10N009890000</t>
  </si>
  <si>
    <t>WR6432735 23-3-0042 QMC Agurre</t>
  </si>
  <si>
    <t>10N009900000</t>
  </si>
  <si>
    <t>WR6431535 24-4-0486-EE J.Pagan</t>
  </si>
  <si>
    <t>10N009910000</t>
  </si>
  <si>
    <t>WR6419853 07-4-0513 Est.Bombeo</t>
  </si>
  <si>
    <t>10N009920000</t>
  </si>
  <si>
    <t>WR6436558 17-4-0031 San German</t>
  </si>
  <si>
    <t>10N009930000</t>
  </si>
  <si>
    <t>WR6433109 23-4-0058 Ed.Soto</t>
  </si>
  <si>
    <t>10N009940000</t>
  </si>
  <si>
    <t>WR6435361 23-1-0584 Mimosa 164</t>
  </si>
  <si>
    <t>10N009950000</t>
  </si>
  <si>
    <t>WR6434114 19-1-236 Pedestrian</t>
  </si>
  <si>
    <t>10N009960000</t>
  </si>
  <si>
    <t>WR6424736 24-7-108-EE</t>
  </si>
  <si>
    <t>10N009970000</t>
  </si>
  <si>
    <t>WR6429909-29966 15-1-054 A-EE</t>
  </si>
  <si>
    <t>10N009980000</t>
  </si>
  <si>
    <t>WR6426515 23-2-1200</t>
  </si>
  <si>
    <t>10N009990000</t>
  </si>
  <si>
    <t>WR6383394 24-4-0101-EE J.CABAN</t>
  </si>
  <si>
    <t>10N010000000</t>
  </si>
  <si>
    <t>WR6434603 24-4-0511-EE Necxiel</t>
  </si>
  <si>
    <t>10N010010000</t>
  </si>
  <si>
    <t>WR6424091 24-4-0400-EE M&amp;M Pty</t>
  </si>
  <si>
    <t>10N010020000</t>
  </si>
  <si>
    <t>WR6365721 22-4-0500 Tropical</t>
  </si>
  <si>
    <t>10N010040000</t>
  </si>
  <si>
    <t>WR6432066 24-2-0660</t>
  </si>
  <si>
    <t>10N010050000</t>
  </si>
  <si>
    <t>WR6435366 23-1-0117 Laguna SJo</t>
  </si>
  <si>
    <t>10N010060000</t>
  </si>
  <si>
    <t>WR6435615 19-5-0025 Pnte.Vidal</t>
  </si>
  <si>
    <t>10N010080000</t>
  </si>
  <si>
    <t>WR6432851 23-3-0105 Reem. post</t>
  </si>
  <si>
    <t>10N010090000</t>
  </si>
  <si>
    <t>WR6435521 20-4-0030 Micro AT&amp;T</t>
  </si>
  <si>
    <t>10N010100000</t>
  </si>
  <si>
    <t>WR6430639 24-4-0466-EE P.Gonz</t>
  </si>
  <si>
    <t>10N010110000</t>
  </si>
  <si>
    <t>WR6433146 24-4-0499-EE Alex Rd</t>
  </si>
  <si>
    <t>10N010120000</t>
  </si>
  <si>
    <t>WR6425304 23-7-130-EE R Cumba</t>
  </si>
  <si>
    <t>10N010130000</t>
  </si>
  <si>
    <t>WR6392210 23-3-0144</t>
  </si>
  <si>
    <t>10N010140000</t>
  </si>
  <si>
    <t>WR1260196A Antena Maga</t>
  </si>
  <si>
    <t>10N010150000</t>
  </si>
  <si>
    <t>24-7-282, EST01,EST02 Y EST03</t>
  </si>
  <si>
    <t>10N010200000</t>
  </si>
  <si>
    <t>WR6434753 24-2-0806</t>
  </si>
  <si>
    <t>10N010210000</t>
  </si>
  <si>
    <t>WR6431910 24-4-0280 Hvn Health</t>
  </si>
  <si>
    <t>10N010220000</t>
  </si>
  <si>
    <t>WR6430925 21-7-031 R.Rivera</t>
  </si>
  <si>
    <t>10N010230000</t>
  </si>
  <si>
    <t>WR6428649 13-5-0197 C. Ward</t>
  </si>
  <si>
    <t>10N010240000</t>
  </si>
  <si>
    <t>WR6429344 24-2-0337</t>
  </si>
  <si>
    <t>10N010250000</t>
  </si>
  <si>
    <t>WR6427218 24-4-0421-EE Myrna C</t>
  </si>
  <si>
    <t>10N010260000</t>
  </si>
  <si>
    <t>WR6395464 22-3-0165</t>
  </si>
  <si>
    <t>10N010270000</t>
  </si>
  <si>
    <t>WR24-7-050 Rodriguez Herrero</t>
  </si>
  <si>
    <t>10N010280000</t>
  </si>
  <si>
    <t>WR6431202 22-4-0558 La Maquina</t>
  </si>
  <si>
    <t>10N010290000</t>
  </si>
  <si>
    <t>WR23-5-0132-EST01 Coop Ahorro</t>
  </si>
  <si>
    <t>10N010300000</t>
  </si>
  <si>
    <t>WR6426652 23-5-0664 PDDK LLC</t>
  </si>
  <si>
    <t>10N010310000</t>
  </si>
  <si>
    <t>WR6360652 14-3-189</t>
  </si>
  <si>
    <t>10N010320000</t>
  </si>
  <si>
    <t>WR-CRAR-24-0042-EST-01</t>
  </si>
  <si>
    <t>10N010330000</t>
  </si>
  <si>
    <t>WR6390080 23-7-322-EE E.Rafael</t>
  </si>
  <si>
    <t>10N010340000</t>
  </si>
  <si>
    <t>WR6440321 17-4-0031 P.SanGermn</t>
  </si>
  <si>
    <t>10N010350000</t>
  </si>
  <si>
    <t>WR6423310&amp;6424415 24-7-7-248</t>
  </si>
  <si>
    <t>10N010360000</t>
  </si>
  <si>
    <t>WR6435465 15-4-0627 MM Mnftng</t>
  </si>
  <si>
    <t>10N010370000</t>
  </si>
  <si>
    <t>WR6362627 23-7-395-EE CDBGPR</t>
  </si>
  <si>
    <t>10N010380000</t>
  </si>
  <si>
    <t>WRCRAR-24-1323 EST01 J.Virella</t>
  </si>
  <si>
    <t>10N010390000</t>
  </si>
  <si>
    <t>WR6441945 23-4-0074 7 Solares</t>
  </si>
  <si>
    <t>10N010400000</t>
  </si>
  <si>
    <t>WR6440774 23-4-0548 Solymar</t>
  </si>
  <si>
    <t>10N010410000</t>
  </si>
  <si>
    <t>WR6430838 20-4-0075 QSR Dvlpmt</t>
  </si>
  <si>
    <t>10N010420000</t>
  </si>
  <si>
    <t>WR6437308 24-4-0532-EE J.Cruz</t>
  </si>
  <si>
    <t>10N010430000</t>
  </si>
  <si>
    <t>WR6400270 18-3-021 Head Start</t>
  </si>
  <si>
    <t>10N010440000</t>
  </si>
  <si>
    <t>WR6436281 20-5-0076 Hacienda</t>
  </si>
  <si>
    <t>10N010450000</t>
  </si>
  <si>
    <t>WR6428452 22-3-0178 Elite 2022</t>
  </si>
  <si>
    <t>10N010460000</t>
  </si>
  <si>
    <t>WR6432835 22-4-0588 TelecomInn</t>
  </si>
  <si>
    <t>10N010470000</t>
  </si>
  <si>
    <t>WR22-4-0361-CC-EST-01 CROMA</t>
  </si>
  <si>
    <t>10N010480000</t>
  </si>
  <si>
    <t>WR6440664 17-4-0031 Mejoras PN</t>
  </si>
  <si>
    <t>10N010490000</t>
  </si>
  <si>
    <t>WR22-7-309 EST01-EST02 Hyundai</t>
  </si>
  <si>
    <t>10N010500000</t>
  </si>
  <si>
    <t>WR22-3-0222 Temporera CDT</t>
  </si>
  <si>
    <t>10N010510000</t>
  </si>
  <si>
    <t>WR6430345 24-5-0950-CC J.Ayala</t>
  </si>
  <si>
    <t>10N010520000</t>
  </si>
  <si>
    <t>WR23-5-1141-EST01 Edificio Mrn</t>
  </si>
  <si>
    <t>10N010530000</t>
  </si>
  <si>
    <t>WR24-1-0463-EST01 Amarilys</t>
  </si>
  <si>
    <t>10N010540000</t>
  </si>
  <si>
    <t>WR25-2-0002-EST01 Abbot Caguas</t>
  </si>
  <si>
    <t>10N010550000</t>
  </si>
  <si>
    <t>WRDRCA-25-0036 Aluminum Corp</t>
  </si>
  <si>
    <t>10N010560000</t>
  </si>
  <si>
    <t>WR6390153 24-4-0160-EE J.ORAMA</t>
  </si>
  <si>
    <t>10N010590000</t>
  </si>
  <si>
    <t>WR6071212 23-4-0402-EE Yahaira</t>
  </si>
  <si>
    <t>10N010600000</t>
  </si>
  <si>
    <t>WR6441829 DR-28-II-2024 Plaza</t>
  </si>
  <si>
    <t>10N010610000</t>
  </si>
  <si>
    <t>WR25-4-0005-EE EST01 Ivan A.</t>
  </si>
  <si>
    <t>10N010620000</t>
  </si>
  <si>
    <t>WR6421469 24-7-002-EE Jose Abl</t>
  </si>
  <si>
    <t>10N010630000</t>
  </si>
  <si>
    <t>WR6409499 21-7-094-EE R.Town</t>
  </si>
  <si>
    <t>10N010640000</t>
  </si>
  <si>
    <t>WR6434752 23-4-0343 Boqueron</t>
  </si>
  <si>
    <t>10N010650000</t>
  </si>
  <si>
    <t>WR95-4-088-EST-01 Urb Llanos</t>
  </si>
  <si>
    <t>10N010660000</t>
  </si>
  <si>
    <t>WR6423883-CDBG-PR-R3-00430 Ani</t>
  </si>
  <si>
    <t>10N010670000</t>
  </si>
  <si>
    <t>WR6435512 15-4-0627 MM Mnfrng</t>
  </si>
  <si>
    <t>10N010680000</t>
  </si>
  <si>
    <t>WR6432128 24-5-1013-CC Mlagros</t>
  </si>
  <si>
    <t>10N010690000</t>
  </si>
  <si>
    <t>WR22-4-0497 Rehab Guerrero II</t>
  </si>
  <si>
    <t>10N010700000</t>
  </si>
  <si>
    <t>WR6373658 10-3-071.1 Mercedes</t>
  </si>
  <si>
    <t>10N010710000</t>
  </si>
  <si>
    <t>WR6390249 24-7-157-EE Res.Yari</t>
  </si>
  <si>
    <t>10N010720000</t>
  </si>
  <si>
    <t>WR6416752 19-4-0119</t>
  </si>
  <si>
    <t>10N010730000</t>
  </si>
  <si>
    <t>WR22-7-18-EE Jose Canto</t>
  </si>
  <si>
    <t>10N010740000</t>
  </si>
  <si>
    <t>WR03-3-296-EST-01 Urb.Vistas</t>
  </si>
  <si>
    <t>10N010750000</t>
  </si>
  <si>
    <t>WR6428760&amp;6429282 24-7-290</t>
  </si>
  <si>
    <t>10N010760000</t>
  </si>
  <si>
    <t>WR6432413 19-3-104 Inst. Corte</t>
  </si>
  <si>
    <t>10N010770000</t>
  </si>
  <si>
    <t>WR90-0-163.2-EST02 Baskin</t>
  </si>
  <si>
    <t>10N010780000</t>
  </si>
  <si>
    <t>WR24-3-0039-EST01 QMC S.Domi</t>
  </si>
  <si>
    <t>10N010790000</t>
  </si>
  <si>
    <t>WR22-7-108-EE Centro Head Strt</t>
  </si>
  <si>
    <t>10N010800000</t>
  </si>
  <si>
    <t>WR22-4-0464 EST-POC Guajataca</t>
  </si>
  <si>
    <t>10N010810000</t>
  </si>
  <si>
    <t>WR12-3-048 Gasolinera Gulf</t>
  </si>
  <si>
    <t>10N010820000</t>
  </si>
  <si>
    <t>WR24-4-0306-EST01 Felipe Vargs</t>
  </si>
  <si>
    <t>10N010830000</t>
  </si>
  <si>
    <t>WR6371791 23-2-1197</t>
  </si>
  <si>
    <t>10N010840000</t>
  </si>
  <si>
    <t>WR6426996 21-7-187-EE V.Brava</t>
  </si>
  <si>
    <t>10N010850000</t>
  </si>
  <si>
    <t>WR6371788 24-4-0007-EE Ariana</t>
  </si>
  <si>
    <t>10N010860000</t>
  </si>
  <si>
    <t>WR6424664 24-7-283-EE Esc. Jul</t>
  </si>
  <si>
    <t>10N010870000</t>
  </si>
  <si>
    <t>WR15-4-0687 EST02 Toyota Ag</t>
  </si>
  <si>
    <t>10N010880000</t>
  </si>
  <si>
    <t>WR23-1-0969 Elena Residence</t>
  </si>
  <si>
    <t>10N010890000</t>
  </si>
  <si>
    <t>WRCRAR-25-5-0078 EST01 J.Vega</t>
  </si>
  <si>
    <t>10N010900000</t>
  </si>
  <si>
    <t>WR6425430 24-2-0302</t>
  </si>
  <si>
    <t>10N010910000</t>
  </si>
  <si>
    <t>WRCRCA 24-0077-EST01 Placita</t>
  </si>
  <si>
    <t>10N010920000</t>
  </si>
  <si>
    <t>WR24-2-0651 EST01</t>
  </si>
  <si>
    <t>10N010930000</t>
  </si>
  <si>
    <t>WR90-0-452G1-EST02</t>
  </si>
  <si>
    <t>10N010950000</t>
  </si>
  <si>
    <t>WR23-7-470 EST01-EST02 FBC</t>
  </si>
  <si>
    <t>10N010960000</t>
  </si>
  <si>
    <t>WR19-1-080 EST02 El Monte</t>
  </si>
  <si>
    <t>10N010970000</t>
  </si>
  <si>
    <t>WR23-5-0935 Antena Arecibo Isl</t>
  </si>
  <si>
    <t>10N010990000</t>
  </si>
  <si>
    <t>WR24-5-0414 EST01 Dealer Hydai</t>
  </si>
  <si>
    <t>10N011000000</t>
  </si>
  <si>
    <t>WR11-4-0004 Troncal Sanitaria</t>
  </si>
  <si>
    <t>10N011010000</t>
  </si>
  <si>
    <t>WR24-2-0087-EST01</t>
  </si>
  <si>
    <t>10N011020000</t>
  </si>
  <si>
    <t>WR6322636 22-1-0263 Ana G. Men</t>
  </si>
  <si>
    <t>10N011030000</t>
  </si>
  <si>
    <t>WR23-1-0901 Jardines Palmarejo</t>
  </si>
  <si>
    <t>10N011040000</t>
  </si>
  <si>
    <t>WR24-7-402-EE RemodAptoCarr174</t>
  </si>
  <si>
    <t>10N011050000</t>
  </si>
  <si>
    <t>WR15-5-0293 Rehabilitacion</t>
  </si>
  <si>
    <t>10N011060000</t>
  </si>
  <si>
    <t>WR24-4-0581-EE Mariela Gonzalz</t>
  </si>
  <si>
    <t>10N011070000</t>
  </si>
  <si>
    <t>WR24-4-0544-EE Luciano Perez</t>
  </si>
  <si>
    <t>10N011080000</t>
  </si>
  <si>
    <t>WR6416659 24-2-0414</t>
  </si>
  <si>
    <t>10N011090000</t>
  </si>
  <si>
    <t>WR24-7-282 Parque La Esperanza</t>
  </si>
  <si>
    <t>10N011100000</t>
  </si>
  <si>
    <t>WR23-7-048EST01 Miguel Rodrigu</t>
  </si>
  <si>
    <t>10N011110000</t>
  </si>
  <si>
    <t>WR24-1-0064 Alambrado MH a MH</t>
  </si>
  <si>
    <t>10N011120000</t>
  </si>
  <si>
    <t>WR21-3-109 COE Juana Diaz</t>
  </si>
  <si>
    <t>10N011130000</t>
  </si>
  <si>
    <t>WR24-2-0478EST01 Reemp pedestl</t>
  </si>
  <si>
    <t>10N011150000</t>
  </si>
  <si>
    <t>WR25-5-077 Alexis Luna Camuy</t>
  </si>
  <si>
    <t>10N011160000</t>
  </si>
  <si>
    <t>WR21-2-0259 EST01</t>
  </si>
  <si>
    <t>10N011170000</t>
  </si>
  <si>
    <t>WR23-7-332-EE Cantera San Anto</t>
  </si>
  <si>
    <t>10N011180000</t>
  </si>
  <si>
    <t>WR 19-5-0147 ESTO01</t>
  </si>
  <si>
    <t>10N011200000</t>
  </si>
  <si>
    <t>WR 23-2-0756-EST01</t>
  </si>
  <si>
    <t>10N011210000</t>
  </si>
  <si>
    <t>WR5943163 21-7-103 Solaris</t>
  </si>
  <si>
    <t>10N011220000</t>
  </si>
  <si>
    <t>WR6439211 24-4-0409-EE L.Nievs</t>
  </si>
  <si>
    <t>10N011230000</t>
  </si>
  <si>
    <t>WR 23-2-0506-EST01--POC</t>
  </si>
  <si>
    <t>10N011240000</t>
  </si>
  <si>
    <t>WR24-7-363 EST01 Vagon Corrujo</t>
  </si>
  <si>
    <t>10N011250000</t>
  </si>
  <si>
    <t>WR25-5-0098-EE Milgaros Gonz</t>
  </si>
  <si>
    <t>10N011260000</t>
  </si>
  <si>
    <t>WR25-4-0053-EE Sonia Medina</t>
  </si>
  <si>
    <t>10N011280000</t>
  </si>
  <si>
    <t>WR22-4-0436-EE Rafael Quiñones</t>
  </si>
  <si>
    <t>10N011290000</t>
  </si>
  <si>
    <t>WR24-7-394 Monica Rosado Liza</t>
  </si>
  <si>
    <t>10N011300000</t>
  </si>
  <si>
    <t>WR6224559 22-4-0435 R.Matias</t>
  </si>
  <si>
    <t>10N011310000</t>
  </si>
  <si>
    <t>WR6426890 24-2-0743--POC</t>
  </si>
  <si>
    <t>10N011320000</t>
  </si>
  <si>
    <t>WR 23-7-1103-EE PEDRO CABRERA</t>
  </si>
  <si>
    <t>10N011330000</t>
  </si>
  <si>
    <t>WR24-0090 Jose Jimenez Torres</t>
  </si>
  <si>
    <t>10N011340000</t>
  </si>
  <si>
    <t>WR22-2-0844-EST01 Hyundai Cag</t>
  </si>
  <si>
    <t>10N011350000</t>
  </si>
  <si>
    <t>WR10-5-0071-EST01 Casa Esmrlda</t>
  </si>
  <si>
    <t>10N011360000</t>
  </si>
  <si>
    <t>WR24-5-1348 Gilberto Melendez</t>
  </si>
  <si>
    <t>10N011370000</t>
  </si>
  <si>
    <t>WR19-7-071-EST01 Urb La Sabana</t>
  </si>
  <si>
    <t>10N011380000</t>
  </si>
  <si>
    <t>WR22-2-0620-EST01 Clotilde Ddo</t>
  </si>
  <si>
    <t>10N011390000</t>
  </si>
  <si>
    <t>WR24-1-1029 Poste Familia Diaz</t>
  </si>
  <si>
    <t>10N011400000</t>
  </si>
  <si>
    <t>WR21-6-0050 Warehouse Plaza</t>
  </si>
  <si>
    <t>10N011410000</t>
  </si>
  <si>
    <t>WR23-7-190 EST02 Motorambar</t>
  </si>
  <si>
    <t>10N011420000</t>
  </si>
  <si>
    <t>WR23-7-167EST01 PTS Facilities</t>
  </si>
  <si>
    <t>10N011430000</t>
  </si>
  <si>
    <t>WR99-3-454B2 R.Caballero KIA</t>
  </si>
  <si>
    <t>10N011510000</t>
  </si>
  <si>
    <t>WR21-2-0207-EST01 Sky Tower</t>
  </si>
  <si>
    <t>10N011520000</t>
  </si>
  <si>
    <t>WR6430168 Cossma Executive</t>
  </si>
  <si>
    <t>10N011530000</t>
  </si>
  <si>
    <t>WR23-4-0165 Edificio Caimital</t>
  </si>
  <si>
    <t>10N011540000</t>
  </si>
  <si>
    <t>WR21-4-0240.1 Chick fill-A</t>
  </si>
  <si>
    <t>10N011550000</t>
  </si>
  <si>
    <t>WR6427591 21-2-0024 Campo Cari</t>
  </si>
  <si>
    <t>10N011560000</t>
  </si>
  <si>
    <t>WR22-3-0202 Churchs Chicken</t>
  </si>
  <si>
    <t>10N011580000</t>
  </si>
  <si>
    <t>WR23-5-0708 Estacion de Bombeo</t>
  </si>
  <si>
    <t>10N011590000</t>
  </si>
  <si>
    <t>WR23-1-0506 Iglesia Luterana</t>
  </si>
  <si>
    <t>10N011600000</t>
  </si>
  <si>
    <t>WR25-4-0148-EE Ronaldo Rosa</t>
  </si>
  <si>
    <t>10N011620000</t>
  </si>
  <si>
    <t>WR6434512 NIMAY CAGUAS</t>
  </si>
  <si>
    <t>10N011630000</t>
  </si>
  <si>
    <t>WR22-2-0072-EST01 Res.Xavier</t>
  </si>
  <si>
    <t>10N011640000</t>
  </si>
  <si>
    <t>WR25-4-0114-EE Angel Rios Gnz</t>
  </si>
  <si>
    <t>10N011650000</t>
  </si>
  <si>
    <t>WR23-1-0531-CC Vildon LLC</t>
  </si>
  <si>
    <t>10N011660000</t>
  </si>
  <si>
    <t>WR15-5-0515A-EST01 Estadio</t>
  </si>
  <si>
    <t>10N011670000</t>
  </si>
  <si>
    <t>WRCRAR-25-0235 L Villafañe</t>
  </si>
  <si>
    <t>10N011690000</t>
  </si>
  <si>
    <t>WR20-2-0355 Villa Tortuga</t>
  </si>
  <si>
    <t>10N011700000</t>
  </si>
  <si>
    <t>WR6424646 Piedra Chiquita</t>
  </si>
  <si>
    <t>10N011710000</t>
  </si>
  <si>
    <t>WR6431398 Gasolinera Mobil</t>
  </si>
  <si>
    <t>10N011720000</t>
  </si>
  <si>
    <t>WR24-2-0340-EST01</t>
  </si>
  <si>
    <t>10N011740000</t>
  </si>
  <si>
    <t>WR24-1-0617 Locales comrciales</t>
  </si>
  <si>
    <t>10N011750000</t>
  </si>
  <si>
    <t>WR00-1-336 Montehiedra Reserve</t>
  </si>
  <si>
    <t>10N011760000</t>
  </si>
  <si>
    <t>WR20-5-0046 Sucn. Jose A Rosas</t>
  </si>
  <si>
    <t>10N011770000</t>
  </si>
  <si>
    <t>WRCRAR25-0267 Edward Sanchez</t>
  </si>
  <si>
    <t>10N011780000</t>
  </si>
  <si>
    <t>WR24-7-400 EST01 Jani Clean</t>
  </si>
  <si>
    <t>10N011790000</t>
  </si>
  <si>
    <t>WR19-7-044 The Dawn at Dorado</t>
  </si>
  <si>
    <t>10N011800000</t>
  </si>
  <si>
    <t>WR11-2-560EST01 Luis Santos</t>
  </si>
  <si>
    <t>10N011810000</t>
  </si>
  <si>
    <t>WR21-4-0111 Jaslyn Ortega</t>
  </si>
  <si>
    <t>10N011820000</t>
  </si>
  <si>
    <t>WR25-5-0181 Transformador</t>
  </si>
  <si>
    <t>10N011830000</t>
  </si>
  <si>
    <t>WR25-4-0031-EE Madeline Rivera</t>
  </si>
  <si>
    <t>10N011840000</t>
  </si>
  <si>
    <t>WR6428432 Tres Palmas Sunset</t>
  </si>
  <si>
    <t>10N011850000</t>
  </si>
  <si>
    <t>WR18-3-061 Remod Antiguo ESSO</t>
  </si>
  <si>
    <t>10N011860000</t>
  </si>
  <si>
    <t>WR23-2-1119 Janisha Martinez</t>
  </si>
  <si>
    <t>10N011870000</t>
  </si>
  <si>
    <t>WR24-2-0509 Norberto Diaz</t>
  </si>
  <si>
    <t>10N011880000</t>
  </si>
  <si>
    <t>WR22-5-0536 Com Land Lease Crp</t>
  </si>
  <si>
    <t>10N011890000</t>
  </si>
  <si>
    <t>WR19-0-005-EE Puente La Muda</t>
  </si>
  <si>
    <t>10N011900000</t>
  </si>
  <si>
    <t>WR23-5-0440 Capaez Telecom</t>
  </si>
  <si>
    <t>10N011920000</t>
  </si>
  <si>
    <t>WR6347505 Parque de Bombas</t>
  </si>
  <si>
    <t>10N011930000</t>
  </si>
  <si>
    <t>WR10-3-049-EST01 Edif. Anexo</t>
  </si>
  <si>
    <t>10N011940000</t>
  </si>
  <si>
    <t>WR14-5-0437 Palma Gorda</t>
  </si>
  <si>
    <t>10N011950000</t>
  </si>
  <si>
    <t>WR22-1-0818 HeadStart Villas</t>
  </si>
  <si>
    <t>10N011960000</t>
  </si>
  <si>
    <t>WR21-7-123 Industrial Building</t>
  </si>
  <si>
    <t>10N011970000</t>
  </si>
  <si>
    <t>WR25-4-0128-EE Lody Isaac</t>
  </si>
  <si>
    <t>10N011980000</t>
  </si>
  <si>
    <t>WRCRCA-25-0273 Jose Rivera</t>
  </si>
  <si>
    <t>10N011990000</t>
  </si>
  <si>
    <t>WR02-5-0102 Edwin Cardona</t>
  </si>
  <si>
    <t>10N012000000</t>
  </si>
  <si>
    <t>WR21-7-104 Advance RoofingDpot</t>
  </si>
  <si>
    <t>10N012010000</t>
  </si>
  <si>
    <t>WR6390249 24-7-157 Res.Yaritza</t>
  </si>
  <si>
    <t>10N012020000</t>
  </si>
  <si>
    <t>WR22-5-0042 Milka I. Santiago</t>
  </si>
  <si>
    <t>10N012030000</t>
  </si>
  <si>
    <t>WR25-0151-EE CRAR Olga Chevere</t>
  </si>
  <si>
    <t>10N012040000</t>
  </si>
  <si>
    <t>WR25-5-0021 CRAR25-0038 J.Asta</t>
  </si>
  <si>
    <t>10N012050000</t>
  </si>
  <si>
    <t>WR21-7-108-EST01 Elite Tower</t>
  </si>
  <si>
    <t>10N012060000</t>
  </si>
  <si>
    <t>WR24-2-0564EST01 Colgate Palmo</t>
  </si>
  <si>
    <t>10N012070000</t>
  </si>
  <si>
    <t>WR22-7-034EE EST02 Aireko Cons</t>
  </si>
  <si>
    <t>10N012080000</t>
  </si>
  <si>
    <t>WR24-7-089 EST01 Finca Elena</t>
  </si>
  <si>
    <t>10N012090000</t>
  </si>
  <si>
    <t>WR23-3-0351-POC Casa Alta</t>
  </si>
  <si>
    <t>10N012100000</t>
  </si>
  <si>
    <t>WR24-2-0773EST01 Res A.Berrios</t>
  </si>
  <si>
    <t>10N012110000</t>
  </si>
  <si>
    <t>WR25-4-0127-EE Edna Cruz</t>
  </si>
  <si>
    <t>10N012120000</t>
  </si>
  <si>
    <t>WR-DRPO25-0047 USARC</t>
  </si>
  <si>
    <t>10N012130000</t>
  </si>
  <si>
    <t>WR10-5-0158 Solares P.Roman</t>
  </si>
  <si>
    <t>10N012140000</t>
  </si>
  <si>
    <t>WR 24-1-0381 Instal.Poste Cass</t>
  </si>
  <si>
    <t>10N012150000</t>
  </si>
  <si>
    <t>WR 23-1-0569 EXT.Lin.Sing.Pha</t>
  </si>
  <si>
    <t>10N012160000</t>
  </si>
  <si>
    <t>WR25-4-0065-EE Norma Rodriguez</t>
  </si>
  <si>
    <t>10N012170000</t>
  </si>
  <si>
    <t>WRCRBA-24-0088 Ricardo Quiles</t>
  </si>
  <si>
    <t>10N012180000</t>
  </si>
  <si>
    <t>WR 21-4-0134 EST 01</t>
  </si>
  <si>
    <t>10N012190000</t>
  </si>
  <si>
    <t>WR24-5-0383 Cabrera Auto Group</t>
  </si>
  <si>
    <t>10N012200000</t>
  </si>
  <si>
    <t>WR 23-2-0596 CRCA-24-0105</t>
  </si>
  <si>
    <t>10N012230000</t>
  </si>
  <si>
    <t>WR05-5-0043 Segreg 11 solares</t>
  </si>
  <si>
    <t>10N012240000</t>
  </si>
  <si>
    <t>WR21-2-0234 Health&amp;Green Life</t>
  </si>
  <si>
    <t>10N012250000</t>
  </si>
  <si>
    <t>WR15-7-391 Iglesia Alianza Cri</t>
  </si>
  <si>
    <t>10N012260000</t>
  </si>
  <si>
    <t>WR6429773 Jessica Melendez</t>
  </si>
  <si>
    <t>10N012270000</t>
  </si>
  <si>
    <t>WR23-1-0464 Aldebaran 582</t>
  </si>
  <si>
    <t>10N012280000</t>
  </si>
  <si>
    <t>WR20-4-0075 El Meson Site QSR</t>
  </si>
  <si>
    <t>10N012290000</t>
  </si>
  <si>
    <t>WR 24-4-0390-EE NorbertoCortes</t>
  </si>
  <si>
    <t>10N012300000</t>
  </si>
  <si>
    <t>WR DRMA-25-0068 PharmaMaxMayag</t>
  </si>
  <si>
    <t>10N012310000</t>
  </si>
  <si>
    <t>WR 23-4-0019 Jaime Rosario</t>
  </si>
  <si>
    <t>10N012340000</t>
  </si>
  <si>
    <t>WR 06-4-0318A Efrain Ramos</t>
  </si>
  <si>
    <t>10N012350000</t>
  </si>
  <si>
    <t>WR 24-4-0040, EST-POC,ALEJ.ORT</t>
  </si>
  <si>
    <t>10N012360000</t>
  </si>
  <si>
    <t>WR 23-5-0680 Hardwick Tactical</t>
  </si>
  <si>
    <t>10N012380000</t>
  </si>
  <si>
    <t>WR 22-4-0488 TekCel_Las Arenas</t>
  </si>
  <si>
    <t>10N012390000</t>
  </si>
  <si>
    <t>WR6316317 17-4-0334(WR5438026)</t>
  </si>
  <si>
    <t>10N012400000</t>
  </si>
  <si>
    <t>WR24-4-0030-EE Pablo Valentin</t>
  </si>
  <si>
    <t>10N012410000</t>
  </si>
  <si>
    <t>WR6370588 23-4-0598 Guillermo</t>
  </si>
  <si>
    <t>10N012420000</t>
  </si>
  <si>
    <t>WR21-4-0295 Seg 7 Solares</t>
  </si>
  <si>
    <t>10N012430000</t>
  </si>
  <si>
    <t>WR 21-2-0273 Mariana II Antena</t>
  </si>
  <si>
    <t>10N012440000</t>
  </si>
  <si>
    <t>WR05-8-218 Cond Vista al Norte</t>
  </si>
  <si>
    <t>10N012450000</t>
  </si>
  <si>
    <t>WR20-7-039 Ave. Bobby Capo</t>
  </si>
  <si>
    <t>10N012460000</t>
  </si>
  <si>
    <t>WR25-5-0178 GeneraPR Vega Baja</t>
  </si>
  <si>
    <t>10N012470000</t>
  </si>
  <si>
    <t>WR98-3-400A Solares Jose Riv</t>
  </si>
  <si>
    <t>10N012690000</t>
  </si>
  <si>
    <t>WR 24-7-437 CDBG PR-R3-02807</t>
  </si>
  <si>
    <t>10N012700000</t>
  </si>
  <si>
    <t>WR 25-5-0239 Edif.EEstremera</t>
  </si>
  <si>
    <t>10N012710000</t>
  </si>
  <si>
    <t>WR 22-5-0001 3Pred.DiegoRios</t>
  </si>
  <si>
    <t>10N012720000</t>
  </si>
  <si>
    <t>WR10-5-0014 Segre 6 solares J.</t>
  </si>
  <si>
    <t>10N012730000</t>
  </si>
  <si>
    <t>WR24-7-049 Eduardo Jimenez Ema</t>
  </si>
  <si>
    <t>10N012950000</t>
  </si>
  <si>
    <t>WR23-5-0413 Yabelis Fradera</t>
  </si>
  <si>
    <t>10N013150000</t>
  </si>
  <si>
    <t>WR25-7-139 Mun de Corozal</t>
  </si>
  <si>
    <t>10N013160000</t>
  </si>
  <si>
    <t>WR25-2-0050-EST01</t>
  </si>
  <si>
    <t>10N013170000</t>
  </si>
  <si>
    <t>WR22-2-0575-EST01 Reemp poste</t>
  </si>
  <si>
    <t>10N013180000</t>
  </si>
  <si>
    <t>WR 19-7-071-F3 Urb.La Sabana</t>
  </si>
  <si>
    <t>10N013190000</t>
  </si>
  <si>
    <t>WR23-2-0385-EST01</t>
  </si>
  <si>
    <t>10N013200000</t>
  </si>
  <si>
    <t>WR22-7-025-EST01 Antena Rio</t>
  </si>
  <si>
    <t>10N013210000</t>
  </si>
  <si>
    <t>WR23-7-131 EST01 Carmen Ramos</t>
  </si>
  <si>
    <t>10N013220000</t>
  </si>
  <si>
    <t>WR22-7-034-EST04 MejorasPR 659</t>
  </si>
  <si>
    <t>10N013230000</t>
  </si>
  <si>
    <t>WR23-3-0069-EST01</t>
  </si>
  <si>
    <t>10N013240000</t>
  </si>
  <si>
    <t>WR24-7-456 EST01 Liz Yanira</t>
  </si>
  <si>
    <t>10N013250000</t>
  </si>
  <si>
    <t>WR21-3-113 Residencia Omy Joel</t>
  </si>
  <si>
    <t>10N013260000</t>
  </si>
  <si>
    <t>WR21-4-0011 Solares trailers</t>
  </si>
  <si>
    <t>10N013270000</t>
  </si>
  <si>
    <t>WR24-4-0421 Instale poste 35ft</t>
  </si>
  <si>
    <t>10N013280000</t>
  </si>
  <si>
    <t>WR5943456 21-4-0250 Iglesia</t>
  </si>
  <si>
    <t>10N013290000</t>
  </si>
  <si>
    <t>WR21-4-0134 EST01</t>
  </si>
  <si>
    <t>10N013300000</t>
  </si>
  <si>
    <t>WR24-4-0384-EE Heriberto Lopez</t>
  </si>
  <si>
    <t>10N013320000</t>
  </si>
  <si>
    <t>WR 25-2-0242-EST01 Interc.Lin</t>
  </si>
  <si>
    <t>10N013330000</t>
  </si>
  <si>
    <t>WR25-4-0330-EE MelendezRent</t>
  </si>
  <si>
    <t>10N013340000</t>
  </si>
  <si>
    <t>WR 22-4-0621 EST-01 Steph.Pere</t>
  </si>
  <si>
    <t>10N013350000</t>
  </si>
  <si>
    <t>WR 25-7-022-EE Angel Santiago</t>
  </si>
  <si>
    <t>10N013360000</t>
  </si>
  <si>
    <t>WR 23-2-0333-EST-02</t>
  </si>
  <si>
    <t>10N013370000</t>
  </si>
  <si>
    <t>WR DRPO-25-0056 POC</t>
  </si>
  <si>
    <t>10N013380000</t>
  </si>
  <si>
    <t>WR 19-5-0176-EST01 Parq.Rec.</t>
  </si>
  <si>
    <t>10N013390000</t>
  </si>
  <si>
    <t>WR 19-5-0176-EST02 Parq..reloc</t>
  </si>
  <si>
    <t>10N013400000</t>
  </si>
  <si>
    <t>WR 21-2-0251-EST01</t>
  </si>
  <si>
    <t>10N013410000</t>
  </si>
  <si>
    <t>WR 24-4-0134 EDIF.APT.L.LASALL</t>
  </si>
  <si>
    <t>10N013420000</t>
  </si>
  <si>
    <t>WR 23-2-0130-EST02</t>
  </si>
  <si>
    <t>10N013430000</t>
  </si>
  <si>
    <t>WRCRAR-25-0538 Edwin Vazquez</t>
  </si>
  <si>
    <t>10N013440000</t>
  </si>
  <si>
    <t>WR19-1-531 Empalmes-EST04</t>
  </si>
  <si>
    <t>10N013450000</t>
  </si>
  <si>
    <t>WR24-1-0672 Rmplzo poste-EST01</t>
  </si>
  <si>
    <t>10N013460000</t>
  </si>
  <si>
    <t>WR 23-4-0359 EST-01 FomentoSPS</t>
  </si>
  <si>
    <t>10N013470000</t>
  </si>
  <si>
    <t>WR 23-4-0396EST01 AguadiAveSPS</t>
  </si>
  <si>
    <t>10N013480000</t>
  </si>
  <si>
    <t>WR22-4-0282 EST01 Roberto Toro</t>
  </si>
  <si>
    <t>10N013490000</t>
  </si>
  <si>
    <t>WR 19-3-073.1_POC</t>
  </si>
  <si>
    <t>10N013500000</t>
  </si>
  <si>
    <t>WR 97-3-167A.2_POC</t>
  </si>
  <si>
    <t>10N013510000</t>
  </si>
  <si>
    <t>WR23-2-0963-EST01 Arcadio Rod</t>
  </si>
  <si>
    <t>10N013520000</t>
  </si>
  <si>
    <t>WR 25-2-0183-EST01 InstSegAlim</t>
  </si>
  <si>
    <t>10N013530000</t>
  </si>
  <si>
    <t>WR25-4-0271-EE EST-POC Sonia</t>
  </si>
  <si>
    <t>10N013540000</t>
  </si>
  <si>
    <t>WR 22-4-0283 PoC Sol.Mor.Pnce</t>
  </si>
  <si>
    <t>10N013550000</t>
  </si>
  <si>
    <t>WR 25-4-0348-EE POC BQN RAMEY</t>
  </si>
  <si>
    <t>10N013560000</t>
  </si>
  <si>
    <t>WRCRAR-25-0716 Fac.Raymond H</t>
  </si>
  <si>
    <t>10N013570000</t>
  </si>
  <si>
    <t>WR22-2-0497 EST02 Head Start</t>
  </si>
  <si>
    <t>10N013580000</t>
  </si>
  <si>
    <t>WR24-4-0467-EE EST-POC Idalis</t>
  </si>
  <si>
    <t>10N013590000</t>
  </si>
  <si>
    <t>WR24-4-0406 EST01 Comunidad</t>
  </si>
  <si>
    <t>10N013600000</t>
  </si>
  <si>
    <t>WR22-7-088 EST01 TO-CARS KIA</t>
  </si>
  <si>
    <t>10N013610000</t>
  </si>
  <si>
    <t>WR16-2-0614 EST02</t>
  </si>
  <si>
    <t>10N013620000</t>
  </si>
  <si>
    <t>WR23-2-0957-EST02 Reemp poste</t>
  </si>
  <si>
    <t>10N013630000</t>
  </si>
  <si>
    <t>WRCRAR-25-0688 Luis Nieves</t>
  </si>
  <si>
    <t>10N013640000</t>
  </si>
  <si>
    <t>WRCRAR-25-0501 Marangelie Lpz</t>
  </si>
  <si>
    <t>10N013650000</t>
  </si>
  <si>
    <t>WRCRAR-25-0131 Luis A. Vald</t>
  </si>
  <si>
    <t>10N013660000</t>
  </si>
  <si>
    <t>WR19-5-0147.1 Relocalizacion</t>
  </si>
  <si>
    <t>10N013670000</t>
  </si>
  <si>
    <t>WR24-1-0216 Reemplazo poste</t>
  </si>
  <si>
    <t>10N013680000</t>
  </si>
  <si>
    <t>WR 14-5-0052 Sun Boricua</t>
  </si>
  <si>
    <t>10N013690000</t>
  </si>
  <si>
    <t>WR24-7-463-EST01 Almacenes</t>
  </si>
  <si>
    <t>10N013700000</t>
  </si>
  <si>
    <t>WR 25-7-142-EE VILMARIE RIVERA</t>
  </si>
  <si>
    <t>10N013710000</t>
  </si>
  <si>
    <t>WRDRBA-25-0116 A1 Generator</t>
  </si>
  <si>
    <t>10N013720000</t>
  </si>
  <si>
    <t>WR25-2-0282-EST01 Aumento cali</t>
  </si>
  <si>
    <t>10N013730000</t>
  </si>
  <si>
    <t>WR25-2-0218-POC Hotel Vista</t>
  </si>
  <si>
    <t>10N013740000</t>
  </si>
  <si>
    <t>WR 09-5-0144.1(POC)SolaresHect</t>
  </si>
  <si>
    <t>10N013750000</t>
  </si>
  <si>
    <t>WR 09-5-0144.1 EST-01(Ext.Prim</t>
  </si>
  <si>
    <t>10N013760000</t>
  </si>
  <si>
    <t>WR23-5-0638 NMA Esperanza Corp</t>
  </si>
  <si>
    <t>10N013780000</t>
  </si>
  <si>
    <t>WR20-7-047EST01 The Hub Office</t>
  </si>
  <si>
    <t>10N013790000</t>
  </si>
  <si>
    <t>WR22-7-145 Guaynabo Food Cont</t>
  </si>
  <si>
    <t>10N013800000</t>
  </si>
  <si>
    <t>WR24-1-0216 Rplzo poste Toyota</t>
  </si>
  <si>
    <t>10N013810000</t>
  </si>
  <si>
    <t>WR22-7-021 Paraiso infantil</t>
  </si>
  <si>
    <t>10N013820000</t>
  </si>
  <si>
    <t>WR24-4-0156 EST01 VIBES VILLAS</t>
  </si>
  <si>
    <t>10N013830000</t>
  </si>
  <si>
    <t>WR25-2-0351 Cristian Arroyo</t>
  </si>
  <si>
    <t>10N013840000</t>
  </si>
  <si>
    <t>WR22-5-0395 Reha Water treat</t>
  </si>
  <si>
    <t>10N014080000</t>
  </si>
  <si>
    <t>WR01-1-027A-EST02 Ensueño</t>
  </si>
  <si>
    <t>10N014090000</t>
  </si>
  <si>
    <t>WR01-1-027A-EST03 Ensueño</t>
  </si>
  <si>
    <t>10N014100000</t>
  </si>
  <si>
    <t>WR23-5-0236 Seg Solares Xavier</t>
  </si>
  <si>
    <t>10N014110000</t>
  </si>
  <si>
    <t>WR21-3-123 E01Reempl. poste</t>
  </si>
  <si>
    <t>10N014140000</t>
  </si>
  <si>
    <t>WR23-2-1107-EST01</t>
  </si>
  <si>
    <t>10N014150000</t>
  </si>
  <si>
    <t>WR21-7-028.1 PR Five Vega Alta</t>
  </si>
  <si>
    <t>10N014160000</t>
  </si>
  <si>
    <t>WRDRBA-25-0114 Cond Los Caobos</t>
  </si>
  <si>
    <t>10N014170000</t>
  </si>
  <si>
    <t>WR19-1-531 Empalmes EST04</t>
  </si>
  <si>
    <t>10N014180000</t>
  </si>
  <si>
    <t>WR15-7-391 EST02 Iglesia Alian</t>
  </si>
  <si>
    <t>10N014200000</t>
  </si>
  <si>
    <t>WR21-5-0142 Oil Energy System</t>
  </si>
  <si>
    <t>10N014210000</t>
  </si>
  <si>
    <t>WR22-1-0736-EST01 Federico Cos</t>
  </si>
  <si>
    <t>10N014220000</t>
  </si>
  <si>
    <t>WRCRMA25-0259 Jose Soto</t>
  </si>
  <si>
    <t>10N014230000</t>
  </si>
  <si>
    <t>WR24-4-0574 EST01 Espico LLC</t>
  </si>
  <si>
    <t>10N014250000</t>
  </si>
  <si>
    <t>WR25-2-0107-EST01 Relocalizcn</t>
  </si>
  <si>
    <t>10N014270000</t>
  </si>
  <si>
    <t>WRCRMA-25-0205-EST-POC Twin Pi</t>
  </si>
  <si>
    <t>10N014280000</t>
  </si>
  <si>
    <t>WR22-1-0160-EST01 Inst. Poste</t>
  </si>
  <si>
    <t>10N014290000</t>
  </si>
  <si>
    <t>WR23-4-0198 Telecom. Bo. Tuna</t>
  </si>
  <si>
    <t>10N014300000</t>
  </si>
  <si>
    <t>WR23-5-0499 Miramar BBQ LLC</t>
  </si>
  <si>
    <t>10N014310000</t>
  </si>
  <si>
    <t>WRCRMA-25-0434 Ritchie Velazqz</t>
  </si>
  <si>
    <t>10N014320000</t>
  </si>
  <si>
    <t>WR02-3-0244A EST04</t>
  </si>
  <si>
    <t>10N014330000</t>
  </si>
  <si>
    <t>CRMA-25-0450 Velez Feliciano</t>
  </si>
  <si>
    <t>10N014340000</t>
  </si>
  <si>
    <t>WR25-7-116-EST01 Multiware Ind</t>
  </si>
  <si>
    <t>10N014360000</t>
  </si>
  <si>
    <t>WR19-7-022 EST01 Toa Baja Ped</t>
  </si>
  <si>
    <t>10N014370000</t>
  </si>
  <si>
    <t>WR25-5-0502 Elizabeth Huertas</t>
  </si>
  <si>
    <t>10N014380000</t>
  </si>
  <si>
    <t>WR23-4-0309 Mayaguez Business</t>
  </si>
  <si>
    <t>10N014390000</t>
  </si>
  <si>
    <t>WR23-2-0003-EST01</t>
  </si>
  <si>
    <t>10N014400000</t>
  </si>
  <si>
    <t>WR22-5-0100 Job Corps</t>
  </si>
  <si>
    <t>10N014410000</t>
  </si>
  <si>
    <t>WR24-2-0515-EST02</t>
  </si>
  <si>
    <t>10N014420000</t>
  </si>
  <si>
    <t>WR16-2-1498POC</t>
  </si>
  <si>
    <t>10N014430000</t>
  </si>
  <si>
    <t>WR17-4-0207 JI Antena Maya</t>
  </si>
  <si>
    <t>10N014440000</t>
  </si>
  <si>
    <t>WR 23-5-0527 Mr.Special V.Alta</t>
  </si>
  <si>
    <t>10N014450000</t>
  </si>
  <si>
    <t>WR 24-5-0978 Fac IgnacioNieves</t>
  </si>
  <si>
    <t>10N014460000</t>
  </si>
  <si>
    <t>WR 22-5-0433 Reinaldo y Maria</t>
  </si>
  <si>
    <t>10N014470000</t>
  </si>
  <si>
    <t>WR 24-4-0235 EST-01 Edif.Alm.R</t>
  </si>
  <si>
    <t>10N014480000</t>
  </si>
  <si>
    <t>WR 6386103 LUMA 15-2-555 Nilda</t>
  </si>
  <si>
    <t>10N014490000</t>
  </si>
  <si>
    <t>WR25-4-0373-EST POC Yeidy Bos</t>
  </si>
  <si>
    <t>10N014500000</t>
  </si>
  <si>
    <t>WRCRMA-25-0651 Hector M. Muniz</t>
  </si>
  <si>
    <t>10N014510000</t>
  </si>
  <si>
    <t>WR24-2-0955 CDBG PR-R3-26828</t>
  </si>
  <si>
    <t>10N014520000</t>
  </si>
  <si>
    <t>WR23-4-0317 Isabela RAW Water</t>
  </si>
  <si>
    <t>10N014530000</t>
  </si>
  <si>
    <t>WR23-5-0937 Antena Arecibo Jun</t>
  </si>
  <si>
    <t>10N014540000</t>
  </si>
  <si>
    <t>WR25-5-0056 Panificadora PR Ca</t>
  </si>
  <si>
    <t>10N014550000</t>
  </si>
  <si>
    <t>WR21-4-0387CombG.EST-01EST-POC</t>
  </si>
  <si>
    <t>10N014560000</t>
  </si>
  <si>
    <t>WR24-2-0079 Francisco Quiles</t>
  </si>
  <si>
    <t>10N014570000</t>
  </si>
  <si>
    <t>WR24-2-0188 JOSE COBIAN R3</t>
  </si>
  <si>
    <t>10N014580000</t>
  </si>
  <si>
    <t>WRCRMA-25-0021 Raymond Montalv</t>
  </si>
  <si>
    <t>10N014590000</t>
  </si>
  <si>
    <t>WR19-4-0100A West End Plaza</t>
  </si>
  <si>
    <t>10N014600000</t>
  </si>
  <si>
    <t>WR22-4-0378 Pozo profundo</t>
  </si>
  <si>
    <t>10N014610000</t>
  </si>
  <si>
    <t>WR23-4-0172 EST-02 Aquaville</t>
  </si>
  <si>
    <t>10N014620000</t>
  </si>
  <si>
    <t>WR23-4-0528 Rogelio Gonzalez</t>
  </si>
  <si>
    <t>10N014640000</t>
  </si>
  <si>
    <t>WR21-4-0194 Unlimited Storage</t>
  </si>
  <si>
    <t>10N014650000</t>
  </si>
  <si>
    <t>WR23-4-0525 RRT Property Invmt</t>
  </si>
  <si>
    <t>10N014660000</t>
  </si>
  <si>
    <t>WR13-2-012 Brisas del Turabo</t>
  </si>
  <si>
    <t>10N014670000</t>
  </si>
  <si>
    <t>WR21-7-103-EST02 Solaris Dvlnt</t>
  </si>
  <si>
    <t>10N014680000</t>
  </si>
  <si>
    <t>WR04-5-0304.4 Juan Hernandez</t>
  </si>
  <si>
    <t>10N014690000</t>
  </si>
  <si>
    <t>WR24-4-0514 EST01 CISS Isabela</t>
  </si>
  <si>
    <t>10N014700000</t>
  </si>
  <si>
    <t>WR 25-1-0108 HOGAR S.MARTIN(RC</t>
  </si>
  <si>
    <t>10N014710000</t>
  </si>
  <si>
    <t>WRCRMA-25-0742 Jahzan Cruz</t>
  </si>
  <si>
    <t>10N014720000</t>
  </si>
  <si>
    <t>WR23-7-177 Res Jovana Rivera</t>
  </si>
  <si>
    <t>10N014730000</t>
  </si>
  <si>
    <t>WR07-4-0513 Estacion de bombeo</t>
  </si>
  <si>
    <t>10N014740000</t>
  </si>
  <si>
    <t>WR 24-4-0142,EST-01,TRA RECYCL</t>
  </si>
  <si>
    <t>10N014750000</t>
  </si>
  <si>
    <t>WR24-4-0440 Solares Roberto M</t>
  </si>
  <si>
    <t>10N014770000</t>
  </si>
  <si>
    <t>WR23-4-0058 VillasVacacionales</t>
  </si>
  <si>
    <t>10N014780000</t>
  </si>
  <si>
    <t>WR24-7-289 Esc. Antonia Iriza</t>
  </si>
  <si>
    <t>10N014790000</t>
  </si>
  <si>
    <t>WR16-4-0797 SolaresRey Santna</t>
  </si>
  <si>
    <t>10N014800000</t>
  </si>
  <si>
    <t>WR19-6-0203 EST01 Granja Reyes</t>
  </si>
  <si>
    <t>10N014810000</t>
  </si>
  <si>
    <t>WR25-1-0571-AA Inst. poste</t>
  </si>
  <si>
    <t>10N014820000</t>
  </si>
  <si>
    <t>WR24-3-0254</t>
  </si>
  <si>
    <t>10N014830000</t>
  </si>
  <si>
    <t>WR22-4-0207 Aptos. de Diego#62</t>
  </si>
  <si>
    <t>10N014840000</t>
  </si>
  <si>
    <t>WR23-2-0687 Reemplazo poste</t>
  </si>
  <si>
    <t>10N014850000</t>
  </si>
  <si>
    <t>WRCRMA-25-0670 Porfiria Zorr</t>
  </si>
  <si>
    <t>10N014860000</t>
  </si>
  <si>
    <t>WR24-4-0117 OMME y Policia Mun</t>
  </si>
  <si>
    <t>10N014870000</t>
  </si>
  <si>
    <t>WR24-2-0839 Alvin Rodriguez</t>
  </si>
  <si>
    <t>10N014880000</t>
  </si>
  <si>
    <t>WR24-4-0377 Prop.Alvin Morales</t>
  </si>
  <si>
    <t>10N014890000</t>
  </si>
  <si>
    <t>WR24-2-0994-EST01 Reemp poste</t>
  </si>
  <si>
    <t>10N014900000</t>
  </si>
  <si>
    <t>WRCRMA-25-0829 Maniliz Segarra</t>
  </si>
  <si>
    <t>10N014910000</t>
  </si>
  <si>
    <t>WR25-7-309 New Perfect China</t>
  </si>
  <si>
    <t>10N014920000</t>
  </si>
  <si>
    <t>WRCRMA-25-0178 Jessinia Crrero</t>
  </si>
  <si>
    <t>10N014930000</t>
  </si>
  <si>
    <t>WR24-4-0475 Corsica Village</t>
  </si>
  <si>
    <t>10N014940000</t>
  </si>
  <si>
    <t>WR02-3-027.1 Rebuild USCG</t>
  </si>
  <si>
    <t>10N014950000</t>
  </si>
  <si>
    <t>WRCRCA-25-0258 Instlcion poste</t>
  </si>
  <si>
    <t>10N014960000</t>
  </si>
  <si>
    <t>WR22-2-0049 Telcom Inn LaPlata</t>
  </si>
  <si>
    <t>10N014970000</t>
  </si>
  <si>
    <t>WR 25-5-0669 Bethel Protective</t>
  </si>
  <si>
    <t>10N014980000</t>
  </si>
  <si>
    <t>WR22-5-0100 Punto Cnxn-JobCorp</t>
  </si>
  <si>
    <t>10N014990000</t>
  </si>
  <si>
    <t>WR23-4-0124 Miguel Gonzalez</t>
  </si>
  <si>
    <t>10N015000000</t>
  </si>
  <si>
    <t>WR23-7-218 Alm Tocars Toyota</t>
  </si>
  <si>
    <t>10N015010000</t>
  </si>
  <si>
    <t>WRCRMA-25-0751 Zoraida Mendez</t>
  </si>
  <si>
    <t>10N015020000</t>
  </si>
  <si>
    <t>WR-25-7-158 Baseball Park Rio</t>
  </si>
  <si>
    <t>10N015030000</t>
  </si>
  <si>
    <t>WR24-5-0147 Artemis Recycling</t>
  </si>
  <si>
    <t>10N015040000</t>
  </si>
  <si>
    <t>WR21-5-0085 Ricomini Bakery</t>
  </si>
  <si>
    <t>10N015050000</t>
  </si>
  <si>
    <t>WR25-4-0509 Obed Badillo</t>
  </si>
  <si>
    <t>10N015060000</t>
  </si>
  <si>
    <t>WR25-7-393-EE EST01 PR-SFM</t>
  </si>
  <si>
    <t>10N015070000</t>
  </si>
  <si>
    <t>WR21-4-0400 HS Hostos Maya</t>
  </si>
  <si>
    <t>10N015080000</t>
  </si>
  <si>
    <t>WR22-1-0227 Quebrada Negrito</t>
  </si>
  <si>
    <t>10N015090000</t>
  </si>
  <si>
    <t>WR23-2-0129 EST01 Rabanal Inn</t>
  </si>
  <si>
    <t>10N015100000</t>
  </si>
  <si>
    <t>WR13-3-121 Trunk Sewer</t>
  </si>
  <si>
    <t>10N015110000</t>
  </si>
  <si>
    <t>WR25-7-169-EE Zorelis Rivera</t>
  </si>
  <si>
    <t>10N015120000</t>
  </si>
  <si>
    <t>WR13-3-119 Trunk Sewer Patilla</t>
  </si>
  <si>
    <t>10N015130000</t>
  </si>
  <si>
    <t>WR24-2-791 POC-01 Jagual WTP</t>
  </si>
  <si>
    <t>10N015140000</t>
  </si>
  <si>
    <t>WR23-7-2195 Oldach Associates</t>
  </si>
  <si>
    <t>10N015210000</t>
  </si>
  <si>
    <t>WR24-4-0603 Isabela Brewing</t>
  </si>
  <si>
    <t>10N015220000</t>
  </si>
  <si>
    <t>WRCRAR-25-0154 Jonathan Rivera</t>
  </si>
  <si>
    <t>10N015230000</t>
  </si>
  <si>
    <t>WR25-3-0118 JuanMelendez&amp;Maria</t>
  </si>
  <si>
    <t>10N015240000</t>
  </si>
  <si>
    <t>WR25-7-095-EE Res.Juan A. Ruiz</t>
  </si>
  <si>
    <t>10N015250000</t>
  </si>
  <si>
    <t>WR25-1-0055 Health Management</t>
  </si>
  <si>
    <t>10N015260000</t>
  </si>
  <si>
    <t>WR24-1-0226 Hospedaje Medico</t>
  </si>
  <si>
    <t>10N015270000</t>
  </si>
  <si>
    <t>WR25-4-0490 Nashaly Ramos</t>
  </si>
  <si>
    <t>10N015280000</t>
  </si>
  <si>
    <t>WR23-2-1107 Est gasolina Total</t>
  </si>
  <si>
    <t>10N015380000</t>
  </si>
  <si>
    <t>WR24-7-238 O'Reilly Auto Parts</t>
  </si>
  <si>
    <t>10N015390000</t>
  </si>
  <si>
    <t>WR22-4-0345 LibertyAntenaLares</t>
  </si>
  <si>
    <t>10N015400000</t>
  </si>
  <si>
    <t>WR 25-1-0608-AA Sally Martin</t>
  </si>
  <si>
    <t>10N015410000</t>
  </si>
  <si>
    <t>WR 25-4-0221-EE POC.ISRAEL ROJ</t>
  </si>
  <si>
    <t>10N015420000</t>
  </si>
  <si>
    <t>WR23-1-0174-EST01 R.PostPVilla</t>
  </si>
  <si>
    <t>10N015430000</t>
  </si>
  <si>
    <t>WR CRMA-25-0827,POC,CesarJCand</t>
  </si>
  <si>
    <t>10N015440000</t>
  </si>
  <si>
    <t>WR 22-1-0923_LaPolillaMartinPe</t>
  </si>
  <si>
    <t>10N015460000</t>
  </si>
  <si>
    <t>WR 25-2-0578-EST-01 CrisApoGon</t>
  </si>
  <si>
    <t>10N015470000</t>
  </si>
  <si>
    <t>WR 23-7-001 Torres Ramos Resid</t>
  </si>
  <si>
    <t>10N015480000</t>
  </si>
  <si>
    <t>Reha Fronton Water 22-5-0395.1</t>
  </si>
  <si>
    <t>10N015490000</t>
  </si>
  <si>
    <t>WR CRMA-25-0920 EST-POC Gilmar</t>
  </si>
  <si>
    <t>10N015500000</t>
  </si>
  <si>
    <t>WR 23-2-0964-EST-POC SofritoMo</t>
  </si>
  <si>
    <t>10N015510000</t>
  </si>
  <si>
    <t>WR CRMA-25-0318 EST-POC Zullym</t>
  </si>
  <si>
    <t>10N015520000</t>
  </si>
  <si>
    <t>WR 08-4-0445 Solar.Danny E-01</t>
  </si>
  <si>
    <t>10N015530000</t>
  </si>
  <si>
    <t>WR 22-4-0170 EST-01 San.Sew.Sy</t>
  </si>
  <si>
    <t>10N015540000</t>
  </si>
  <si>
    <t>WR 22-3-0232-EST01 JoseMorales</t>
  </si>
  <si>
    <t>10N015550000</t>
  </si>
  <si>
    <t>WR 21-7-196-EST02 Enrique-AAA</t>
  </si>
  <si>
    <t>10N015560000</t>
  </si>
  <si>
    <t>WR 24-4-0567-EST-01 AdvAutPart</t>
  </si>
  <si>
    <t>10N015570000</t>
  </si>
  <si>
    <t>WR 24-7-239 PAC-PRGUO-001Telec</t>
  </si>
  <si>
    <t>10N015580000</t>
  </si>
  <si>
    <t>WR 21-3-123 EST02</t>
  </si>
  <si>
    <t>10N015590000</t>
  </si>
  <si>
    <t>WR25-4-0559-EE Kevin Hurley</t>
  </si>
  <si>
    <t>10N015600000</t>
  </si>
  <si>
    <t>WR18-5-0061 Edificio MAKA</t>
  </si>
  <si>
    <t>10N015610000</t>
  </si>
  <si>
    <t>WR 25-2-0069-EST01 BomAAAPaloH</t>
  </si>
  <si>
    <t>10N015620000</t>
  </si>
  <si>
    <t>WR 24-2-0812-EST-01 Rempl.Trfm</t>
  </si>
  <si>
    <t>10N015630000</t>
  </si>
  <si>
    <t>WR 21-3-097 Est01-Est02</t>
  </si>
  <si>
    <t>10N015650000</t>
  </si>
  <si>
    <t>WR19-5-0077 Kandor Manfcturing</t>
  </si>
  <si>
    <t>10N015660000</t>
  </si>
  <si>
    <t>WR23-5-0532 Tekcel Bajuras TC</t>
  </si>
  <si>
    <t>10N015670000</t>
  </si>
  <si>
    <t>WR19-2-0230 EST-01</t>
  </si>
  <si>
    <t>10N015680000</t>
  </si>
  <si>
    <t>WR25-2-0608-EST-01</t>
  </si>
  <si>
    <t>10N015690000</t>
  </si>
  <si>
    <t>WR25-4-0588 Aida M.Rivera</t>
  </si>
  <si>
    <t>10N015700000</t>
  </si>
  <si>
    <t>WR22-2-0938-EST-01</t>
  </si>
  <si>
    <t>10N015710000</t>
  </si>
  <si>
    <t>WR21-4-0287 PGM Head &amp; Early</t>
  </si>
  <si>
    <t>10N015720000</t>
  </si>
  <si>
    <t>WR24-7-300 Maria De Lourdes</t>
  </si>
  <si>
    <t>10N015730000</t>
  </si>
  <si>
    <t>WR00-5-0242 AC-014066 PR-140</t>
  </si>
  <si>
    <t>10N015740000</t>
  </si>
  <si>
    <t>WR24-7-072-EST01 Selectos</t>
  </si>
  <si>
    <t>10N015750000</t>
  </si>
  <si>
    <t>WR25-1-0740-AA</t>
  </si>
  <si>
    <t>10N015760000</t>
  </si>
  <si>
    <t>WR21-4-0293 CaimitalAguadilla</t>
  </si>
  <si>
    <t>10N015770000</t>
  </si>
  <si>
    <t>WRCRMA-25-0765 Iris Rodriguez</t>
  </si>
  <si>
    <t>10N015780000</t>
  </si>
  <si>
    <t>WR25-1-0205 PTI-SAN JUAN</t>
  </si>
  <si>
    <t>10N015790000</t>
  </si>
  <si>
    <t>WR25-7-165 EST01 Trigo Corp.</t>
  </si>
  <si>
    <t>10N015800000</t>
  </si>
  <si>
    <t>WR22-2-0997-EST01 Head Start</t>
  </si>
  <si>
    <t>10N015810000</t>
  </si>
  <si>
    <t>WR25-4-0592 VPH OESTE LLC</t>
  </si>
  <si>
    <t>10N015820000</t>
  </si>
  <si>
    <t>WR22-7-322 Toa Baja Warehouse</t>
  </si>
  <si>
    <t>10N015830000</t>
  </si>
  <si>
    <t>WR25-7-042R1 EST-01 La Famosa</t>
  </si>
  <si>
    <t>10N015840000</t>
  </si>
  <si>
    <t>WR20-3-086-EST01 Edif.Calle M</t>
  </si>
  <si>
    <t>10N015850000</t>
  </si>
  <si>
    <t>WRCRMA-25-0897 Gaso.Texas Agua</t>
  </si>
  <si>
    <t>10N015860000</t>
  </si>
  <si>
    <t>WR24-40524 Solar Solymar Torr</t>
  </si>
  <si>
    <t>10N015870000</t>
  </si>
  <si>
    <t>WR25-4-0511-EE Emilio Mendez</t>
  </si>
  <si>
    <t>10N015880000</t>
  </si>
  <si>
    <t>WR19-1-236 Pedestrian Bridge</t>
  </si>
  <si>
    <t>10N015890000</t>
  </si>
  <si>
    <t>WR22-2-00797-EST 01</t>
  </si>
  <si>
    <t>10N015900000</t>
  </si>
  <si>
    <t>WR 22-7-297 EST01-Ferr.Valerie</t>
  </si>
  <si>
    <t>10N015910000</t>
  </si>
  <si>
    <t>WR 13-1-498 EST01-B.LasMerced.</t>
  </si>
  <si>
    <t>10N015920000</t>
  </si>
  <si>
    <t>WR24-1-0386 O'Reilly Auto Part</t>
  </si>
  <si>
    <t>10N015930000</t>
  </si>
  <si>
    <t>WR 24-3-025-EST01</t>
  </si>
  <si>
    <t>10N015940000</t>
  </si>
  <si>
    <t>WRCRAR-25-1177 Moises Rodrguez</t>
  </si>
  <si>
    <t>10N015950000</t>
  </si>
  <si>
    <t>WR23-7-366 DRD Parque S.Rosa</t>
  </si>
  <si>
    <t>10N015960000</t>
  </si>
  <si>
    <t>WRCRCA-25-0491</t>
  </si>
  <si>
    <t>10N021000000</t>
  </si>
  <si>
    <t>WR08-5-0058B-EST01 UrbTerrazas</t>
  </si>
  <si>
    <t>10N021100000</t>
  </si>
  <si>
    <t>WR25-4-0123 Juanito Caban</t>
  </si>
  <si>
    <t>10N021200000</t>
  </si>
  <si>
    <t>WR24-4-0382 Parque C. Cajigas</t>
  </si>
  <si>
    <t>10N021300000</t>
  </si>
  <si>
    <t>WR22-5-0029.1 Manuel A. Vega</t>
  </si>
  <si>
    <t>15N003030000</t>
  </si>
  <si>
    <t>WR-6187222 Cayey Shopping Ctr</t>
  </si>
  <si>
    <t>15N003160000</t>
  </si>
  <si>
    <t>WR-6220955 AAA Comercial</t>
  </si>
  <si>
    <t>15N003170000</t>
  </si>
  <si>
    <t>WR-6175419 -- 22-D117 AAA</t>
  </si>
  <si>
    <t>15N003240000</t>
  </si>
  <si>
    <t>WR-6189028; BPPR Las Piedras</t>
  </si>
  <si>
    <t>15N003250000</t>
  </si>
  <si>
    <t>WR-6218036; AAA Quntas S.Luis</t>
  </si>
  <si>
    <t>15N003260000</t>
  </si>
  <si>
    <t>WR-6220969; (Cuesta los Jobos)</t>
  </si>
  <si>
    <t>15N003270000</t>
  </si>
  <si>
    <t>WR-6220982;22-D138 Isaacar Inc</t>
  </si>
  <si>
    <t>15N003300000</t>
  </si>
  <si>
    <t>WR-6220576 ASHFORD PRSEBY HOSP</t>
  </si>
  <si>
    <t>15N003320000</t>
  </si>
  <si>
    <t>WR-22-CDG155 Plaza Palma Real</t>
  </si>
  <si>
    <t>15N003330000</t>
  </si>
  <si>
    <t>WR-6247698-PR CONVENT.CENTER</t>
  </si>
  <si>
    <t>15N003340000</t>
  </si>
  <si>
    <t>WR-6247117 - INDULAC</t>
  </si>
  <si>
    <t>15N003370000</t>
  </si>
  <si>
    <t>WR-22-DCG161 - CG GROUP</t>
  </si>
  <si>
    <t>15N003380000</t>
  </si>
  <si>
    <t>WR-22-DCG167  AAA Troncal Come</t>
  </si>
  <si>
    <t>15N003390000</t>
  </si>
  <si>
    <t>WR:6254891: AAA EB BOOSTER SJ</t>
  </si>
  <si>
    <t>15N003400000</t>
  </si>
  <si>
    <t>WR:6255095: CRISTO MALL</t>
  </si>
  <si>
    <t>15N003410000</t>
  </si>
  <si>
    <t>WR:6255947: TORRE CIBELES</t>
  </si>
  <si>
    <t>15N003420000</t>
  </si>
  <si>
    <t>WR:6256049;LAS VISTAS SHOP VIL</t>
  </si>
  <si>
    <t>15N003440000</t>
  </si>
  <si>
    <t>WR-6251510-Cond. Jesus Sanroma</t>
  </si>
  <si>
    <t>15N003450000</t>
  </si>
  <si>
    <t>WR:6256207-CLARO LAS AMERICAS</t>
  </si>
  <si>
    <t>15N003460000</t>
  </si>
  <si>
    <t>WR:6256334; CLARO VILLA PRADES</t>
  </si>
  <si>
    <t>15N003470000</t>
  </si>
  <si>
    <t>WR-6075671:CONDOMINIO QUINTANA</t>
  </si>
  <si>
    <t>15N003480000</t>
  </si>
  <si>
    <t>WR:6236247; TORRE CHARDON</t>
  </si>
  <si>
    <t>15N003490000</t>
  </si>
  <si>
    <t>WR-6237345:COND LA LOMA FAJARD</t>
  </si>
  <si>
    <t>15N003500000</t>
  </si>
  <si>
    <t>WR-6241060: ARBY'S ESCORIAL</t>
  </si>
  <si>
    <t>15N003510000</t>
  </si>
  <si>
    <t>WR:6242398AAA CENT JUDIC CAROL</t>
  </si>
  <si>
    <t>15N003520000</t>
  </si>
  <si>
    <t>WR:6246886: CENTURY BUSINESS</t>
  </si>
  <si>
    <t>15N003530000</t>
  </si>
  <si>
    <t>WR:6256417: FRESENIUS</t>
  </si>
  <si>
    <t>15N003540000</t>
  </si>
  <si>
    <t>WR:6258815:RESTAURANTE ANTONIO</t>
  </si>
  <si>
    <t>15N003550000</t>
  </si>
  <si>
    <t>WR:6258914: AKYNA PRO BUILDING</t>
  </si>
  <si>
    <t>15N003560000</t>
  </si>
  <si>
    <t>WR:6258961; BURGER KING</t>
  </si>
  <si>
    <t>15N003570000</t>
  </si>
  <si>
    <t>WR-6260638 UNIV INTER FAJARDO</t>
  </si>
  <si>
    <t>15N003580000</t>
  </si>
  <si>
    <t>WR-6261528 LASVISTAS SHOPPVILL</t>
  </si>
  <si>
    <t>15N003590000</t>
  </si>
  <si>
    <t>WR-6261804: MUELLE 8 BAHIA URB</t>
  </si>
  <si>
    <t>15N003600000</t>
  </si>
  <si>
    <t>WR-6261961: HUMBERTO VIDAL</t>
  </si>
  <si>
    <t>15N003610000</t>
  </si>
  <si>
    <t>WR-6263766 AAA MET EB GUZMAN A</t>
  </si>
  <si>
    <t>15N003620000</t>
  </si>
  <si>
    <t>WR6264554-FOMENTO INDUST M0754</t>
  </si>
  <si>
    <t>15N003630000</t>
  </si>
  <si>
    <t>WR:6264818: AAA LAS CROABAS</t>
  </si>
  <si>
    <t>15N003670000</t>
  </si>
  <si>
    <t>WR:6248641:CONDO FLORAL PARK</t>
  </si>
  <si>
    <t>15N003680000</t>
  </si>
  <si>
    <t>WR: 6264322: MEDICOOP</t>
  </si>
  <si>
    <t>15N003690000</t>
  </si>
  <si>
    <t>WR-6264504:ESTN TOTAL CNTR CLB</t>
  </si>
  <si>
    <t>15N003700000</t>
  </si>
  <si>
    <t>WR-6264782 AAA EL YUNQUE</t>
  </si>
  <si>
    <t>15N003720000</t>
  </si>
  <si>
    <t>WR:6231968;ESC REP DE COLOMBIA</t>
  </si>
  <si>
    <t>15N003730000</t>
  </si>
  <si>
    <t>WR6236766;ESC ELEM JULIO HENNA</t>
  </si>
  <si>
    <t>15N003740000</t>
  </si>
  <si>
    <t>WR:6263695; AAA FARVIEW 3</t>
  </si>
  <si>
    <t>15N003750000</t>
  </si>
  <si>
    <t>WR:6258914; CONDADO DEL MAR</t>
  </si>
  <si>
    <t>15N003760000</t>
  </si>
  <si>
    <t>WR:6266823;SABANA VILLAGE APTS</t>
  </si>
  <si>
    <t>15N003770000</t>
  </si>
  <si>
    <t>WR-22-DCG179 METRO PLAZA</t>
  </si>
  <si>
    <t>15N003780000</t>
  </si>
  <si>
    <t>WR-22-DCG193 NELIPAK</t>
  </si>
  <si>
    <t>15N003790000</t>
  </si>
  <si>
    <t>WR:6267536; AAA PF CUBUY</t>
  </si>
  <si>
    <t>15N003800000</t>
  </si>
  <si>
    <t>WR-6098786  21-2-0286 FUNDESCO</t>
  </si>
  <si>
    <t>15N003810000</t>
  </si>
  <si>
    <t>WR-6178946 LUMA # 22-D119</t>
  </si>
  <si>
    <t>15N003820000</t>
  </si>
  <si>
    <t>WR-6219987;HIGH QLTY CANN(DES)</t>
  </si>
  <si>
    <t>15N003830000</t>
  </si>
  <si>
    <t>WR:6265127;AUT PUERTOS(TALLER)</t>
  </si>
  <si>
    <t>15N003840000</t>
  </si>
  <si>
    <t>WR:6267451 AAA EBAS CAROL IND</t>
  </si>
  <si>
    <t>15N003850000</t>
  </si>
  <si>
    <t>WR:6267551;AAA PF GUZMAN ARRIB</t>
  </si>
  <si>
    <t>15N003860000</t>
  </si>
  <si>
    <t>WR:6267964;CONSEJO COND COSTRS</t>
  </si>
  <si>
    <t>15N003870000</t>
  </si>
  <si>
    <t>WR-6269654;ESC LUIS LLORENS TO</t>
  </si>
  <si>
    <t>15N003880000</t>
  </si>
  <si>
    <t>WR:6270085;ESC LUIS RODRIG CAB</t>
  </si>
  <si>
    <t>15N003890000</t>
  </si>
  <si>
    <t>WR:6271164;ESC CENT ARTES VIS</t>
  </si>
  <si>
    <t>15N003900000</t>
  </si>
  <si>
    <t>WR-22-DCG152  ACT PR-53</t>
  </si>
  <si>
    <t>15N003910000</t>
  </si>
  <si>
    <t>WR- 22-DCG-185 _ CARMELA FOODS</t>
  </si>
  <si>
    <t>15N003920000</t>
  </si>
  <si>
    <t>WR-6155015;TRMNL PUERTO BACARD</t>
  </si>
  <si>
    <t>15N003930000</t>
  </si>
  <si>
    <t>WR-6252019; FOMENTO INDUSTRIAL</t>
  </si>
  <si>
    <t>15N003940000</t>
  </si>
  <si>
    <t>WR-6299353 LILLY DEL CARIBE</t>
  </si>
  <si>
    <t>15N003950000</t>
  </si>
  <si>
    <t>WR-6264832 HOTEL RITZ CARLTON</t>
  </si>
  <si>
    <t>15N003960000</t>
  </si>
  <si>
    <t>WR-6268990 AUTOCENTRO TOYOTA</t>
  </si>
  <si>
    <t>15N003970000</t>
  </si>
  <si>
    <t>WR-6269754 MARTIN PRINTING</t>
  </si>
  <si>
    <t>15N003980000</t>
  </si>
  <si>
    <t>WR-6269826; TRIBUNAL SUPREMO</t>
  </si>
  <si>
    <t>15N003990000</t>
  </si>
  <si>
    <t>WR-6270534; ORIENTAL BANK</t>
  </si>
  <si>
    <t>15N004130000</t>
  </si>
  <si>
    <t>WR-22-dcg184 ; AAA Matrullas</t>
  </si>
  <si>
    <t>15N004140000</t>
  </si>
  <si>
    <t>WR-22-DCG196 AAA C.Norte</t>
  </si>
  <si>
    <t>15N004150000</t>
  </si>
  <si>
    <t>WR-22-DCG201  CERAMCO</t>
  </si>
  <si>
    <t>15N004170000</t>
  </si>
  <si>
    <t>WR-6269623-ECONO PLAZACAROLINA</t>
  </si>
  <si>
    <t>15N004180000</t>
  </si>
  <si>
    <t>WR-6224544-ALBERGU ANIM-MUN SJ</t>
  </si>
  <si>
    <t>15N004190000</t>
  </si>
  <si>
    <t>WR-6225439 CONDOMIN BOLIVIA 33</t>
  </si>
  <si>
    <t>15N004200000</t>
  </si>
  <si>
    <t>WR-6237804- CONDO FRENCH PLAZA</t>
  </si>
  <si>
    <t>15N004210000</t>
  </si>
  <si>
    <t>WR-6241848;PUENTE PEATNL PR181</t>
  </si>
  <si>
    <t>15N004220000</t>
  </si>
  <si>
    <t>WR-6264873- POPEYES CAMPO RICO</t>
  </si>
  <si>
    <t>15N004230000</t>
  </si>
  <si>
    <t>WR-6266473- PR ONCOLOGY</t>
  </si>
  <si>
    <t>15N004240000</t>
  </si>
  <si>
    <t>WR-6266822;MUELLE NAVY FRONTIE</t>
  </si>
  <si>
    <t>15N004250000</t>
  </si>
  <si>
    <t>WR-6267162-CONDO EBAL TERRACE</t>
  </si>
  <si>
    <t>15N004260000</t>
  </si>
  <si>
    <t>WR-6269870ENLACE CAÑO MRTN PEÑ</t>
  </si>
  <si>
    <t>15N004270000</t>
  </si>
  <si>
    <t>WR-6270387 ESC JOSE SEVERO QUI</t>
  </si>
  <si>
    <t>15N004280000</t>
  </si>
  <si>
    <t>WR-6270933-ESC RAFAEL RIVERA O</t>
  </si>
  <si>
    <t>15N004290000</t>
  </si>
  <si>
    <t>WR-6271910 ESC ARTURO MORALES</t>
  </si>
  <si>
    <t>15N004300000</t>
  </si>
  <si>
    <t>WR-6272468 UNIV INTER EDIF 1 I</t>
  </si>
  <si>
    <t>15N004310000</t>
  </si>
  <si>
    <t>WR-6272637 ALMACEN KIKUET</t>
  </si>
  <si>
    <t>15N004320000</t>
  </si>
  <si>
    <t>WR-6272780- EDIF MEDICAL ARTS</t>
  </si>
  <si>
    <t>15N004330000</t>
  </si>
  <si>
    <t>WR-6273886 ESC DEPORTES CAROLI</t>
  </si>
  <si>
    <t>15N004340000</t>
  </si>
  <si>
    <t>WR-6273993 FOMENTO INDL M-1298</t>
  </si>
  <si>
    <t>15N004350000</t>
  </si>
  <si>
    <t>WR6275566 22-1-0844-GG L.MARIA</t>
  </si>
  <si>
    <t>15N004360000</t>
  </si>
  <si>
    <t>WR-6275637- COOPV ROOSEVELT RD</t>
  </si>
  <si>
    <t>15N004370000</t>
  </si>
  <si>
    <t>WR-6276131-ESTACION PEAJE PR-6</t>
  </si>
  <si>
    <t>15N004380000</t>
  </si>
  <si>
    <t>WR-6277737- TERMINAL PUERTO BA</t>
  </si>
  <si>
    <t>15N004390000</t>
  </si>
  <si>
    <t>WR-6277950-CRIM</t>
  </si>
  <si>
    <t>15N004400000</t>
  </si>
  <si>
    <t>WR-6278006-MULTINATIONAL</t>
  </si>
  <si>
    <t>15N004410000</t>
  </si>
  <si>
    <t>WR-6279052- LILLY DEL CARIBE</t>
  </si>
  <si>
    <t>15N004420000</t>
  </si>
  <si>
    <t>WR-6279239-CONDOM EBAL TERRACE</t>
  </si>
  <si>
    <t>15N004430000</t>
  </si>
  <si>
    <t>WR-6280319- PAISAJES DEL RIO</t>
  </si>
  <si>
    <t>15N004440000</t>
  </si>
  <si>
    <t>WR-6281296- COND PALMAS MONTEB</t>
  </si>
  <si>
    <t>15N004450000</t>
  </si>
  <si>
    <t>WR-6281725-SUPERMAX TRUJILLO A</t>
  </si>
  <si>
    <t>15N004490000</t>
  </si>
  <si>
    <t>WR-22-DCG192 ; MERCK</t>
  </si>
  <si>
    <t>15N004500000</t>
  </si>
  <si>
    <t>WR-22-DCG206 ; BD HUMACAO</t>
  </si>
  <si>
    <t>15N004510000</t>
  </si>
  <si>
    <t>WR-6134044 HolvinMontalvo Cruz</t>
  </si>
  <si>
    <t>15N004520000</t>
  </si>
  <si>
    <t>WR-6179630 AREA REC LA ROMANA</t>
  </si>
  <si>
    <t>15N004530000</t>
  </si>
  <si>
    <t>WR-6276480;RESI LAS MARGARITAS</t>
  </si>
  <si>
    <t>15N004540000</t>
  </si>
  <si>
    <t>WR-6283896 RELPOSTE AVMUÑOZRIV</t>
  </si>
  <si>
    <t>15N004550000</t>
  </si>
  <si>
    <t>WR-6284222;COND CONDADOPRINCES</t>
  </si>
  <si>
    <t>15N004560000</t>
  </si>
  <si>
    <t>WR-6285807 K-MART BOX DEVELOP</t>
  </si>
  <si>
    <t>15N004570000</t>
  </si>
  <si>
    <t>WR-6285821 USDA FOREST SERVICE</t>
  </si>
  <si>
    <t>15N004580000</t>
  </si>
  <si>
    <t>WR-6241858  22-DCG158</t>
  </si>
  <si>
    <t>15N004590000</t>
  </si>
  <si>
    <t>WR-6269557 19-6-0085 PNTECEIBA</t>
  </si>
  <si>
    <t>15N004610000</t>
  </si>
  <si>
    <t>WR22-DCG207 JABIL-NYPRO</t>
  </si>
  <si>
    <t>15N004620000</t>
  </si>
  <si>
    <t>WR22-DCG183 ASPEN SURGICAL</t>
  </si>
  <si>
    <t>15N004630000</t>
  </si>
  <si>
    <t>WR-22-DCG216 WAPA</t>
  </si>
  <si>
    <t>15N004640000</t>
  </si>
  <si>
    <t>WR-22-DCG212 BD Cayey</t>
  </si>
  <si>
    <t>15N004650000</t>
  </si>
  <si>
    <t>WR-6282938 CoopRoosevelt Roads</t>
  </si>
  <si>
    <t>15N004660000</t>
  </si>
  <si>
    <t>WR6273846 COND. CANALS PARK</t>
  </si>
  <si>
    <t>15N004670000</t>
  </si>
  <si>
    <t>WR6284281 BANCO ALIMENTOS PR</t>
  </si>
  <si>
    <t>15N004680000</t>
  </si>
  <si>
    <t>WR6284639 CONDADO GARDENS</t>
  </si>
  <si>
    <t>15N004690000</t>
  </si>
  <si>
    <t>WR6281253 TMOBILE CAROLI.PHAR</t>
  </si>
  <si>
    <t>15N004700000</t>
  </si>
  <si>
    <t>WR6285917 AAA METRO CIUD.JARD</t>
  </si>
  <si>
    <t>15N004720000</t>
  </si>
  <si>
    <t>WR6285775 22-1-0566 CREAT.MARB</t>
  </si>
  <si>
    <t>15N004730000</t>
  </si>
  <si>
    <t>WR6230684 22-1-0321MON.BRI.PTE</t>
  </si>
  <si>
    <t>15N004740000</t>
  </si>
  <si>
    <t>WR6230697 22-1-0321MON.BRIpto</t>
  </si>
  <si>
    <t>15N004750000</t>
  </si>
  <si>
    <t>WR6106787 19-1-358 ECOMAX ROOS</t>
  </si>
  <si>
    <t>15N004760000</t>
  </si>
  <si>
    <t>WR6291707 USPS CAROLINA</t>
  </si>
  <si>
    <t>15N004770000</t>
  </si>
  <si>
    <t>WR6280166 21-1-142 PRO PILOT</t>
  </si>
  <si>
    <t>15N004780000</t>
  </si>
  <si>
    <t>WR6153370 21-1-093LEAP TEMP.CL</t>
  </si>
  <si>
    <t>15N004790000</t>
  </si>
  <si>
    <t>WR6285475 22-1-0921-AA Subway</t>
  </si>
  <si>
    <t>15N004800000</t>
  </si>
  <si>
    <t>WR23-DCG004 BUCKEYE CARIB.TERM</t>
  </si>
  <si>
    <t>15N004810000</t>
  </si>
  <si>
    <t>WR-23-DCG008 EST.BOM.SAN.PS-1</t>
  </si>
  <si>
    <t>15N004820000</t>
  </si>
  <si>
    <t>WR6287392 AAA PARC CAMPO RICO</t>
  </si>
  <si>
    <t>15N004830000</t>
  </si>
  <si>
    <t>WR-6285151 OPTIMA SEGUROS</t>
  </si>
  <si>
    <t>15N004840000</t>
  </si>
  <si>
    <t>WR-22-DCG223 Calesa Motors</t>
  </si>
  <si>
    <t>15N004850000</t>
  </si>
  <si>
    <t>WR-22-DCG202 Medtronics Humac</t>
  </si>
  <si>
    <t>15N004860000</t>
  </si>
  <si>
    <t>WR-22-DCG222 AAA</t>
  </si>
  <si>
    <t>15N004870000</t>
  </si>
  <si>
    <t>OWIP-Proj.Mant&amp;Vias Libr-Areci</t>
  </si>
  <si>
    <t>15N004880000</t>
  </si>
  <si>
    <t>OWIP-Proj.Mant&amp;Vias Libr-Mayag</t>
  </si>
  <si>
    <t>15N004890000</t>
  </si>
  <si>
    <t>OWIP-Proj.Mant&amp;Vias Libr-Ponce</t>
  </si>
  <si>
    <t>15N004900000</t>
  </si>
  <si>
    <t>OWIP-Proj.Mant&amp;Vias Libr-Bayam</t>
  </si>
  <si>
    <t>15N004910000</t>
  </si>
  <si>
    <t>OWIP-Proj.Mant&amp;Vias Libr-Cagua</t>
  </si>
  <si>
    <t>15N004920000</t>
  </si>
  <si>
    <t>OWIP-Proj.Mant&amp;Vias Libres-SJ</t>
  </si>
  <si>
    <t>15N004930000</t>
  </si>
  <si>
    <t>WR-22-DCG220 To Ricos</t>
  </si>
  <si>
    <t>15N004940000</t>
  </si>
  <si>
    <t>WR-22-DCG221 AAA</t>
  </si>
  <si>
    <t>15N004950000</t>
  </si>
  <si>
    <t>WR-22-DCG213 AAA TNQ@S.LORENZO</t>
  </si>
  <si>
    <t>15N004960000</t>
  </si>
  <si>
    <t>WR-23-DCG001 PARQ EVARISTO ROL</t>
  </si>
  <si>
    <t>15N004970000</t>
  </si>
  <si>
    <t>WR-23-DCG005 AAA EB CARRASQ II</t>
  </si>
  <si>
    <t>15N004980000</t>
  </si>
  <si>
    <t>WR-23-DCG010 TERUMO PR MED.CAG</t>
  </si>
  <si>
    <t>15N004990000</t>
  </si>
  <si>
    <t>WR-23-DSJ-0014 MODERN AVIATION</t>
  </si>
  <si>
    <t>15N005000000</t>
  </si>
  <si>
    <t>WR-23-DSJ0015 KIMKO REALTY(COL</t>
  </si>
  <si>
    <t>15N005010000</t>
  </si>
  <si>
    <t>WR-23-DSJ0017 BALN.ISLA VERDE</t>
  </si>
  <si>
    <t>15N005020000</t>
  </si>
  <si>
    <t>WR6117594 05-6-289 RIVERWOODS</t>
  </si>
  <si>
    <t>15N005030000</t>
  </si>
  <si>
    <t>WR6274643 99-6-452 OCEAN DR. 3</t>
  </si>
  <si>
    <t>15N005040000</t>
  </si>
  <si>
    <t>WR6278033 13-6-0338 QMC107COM</t>
  </si>
  <si>
    <t>15N005060000</t>
  </si>
  <si>
    <t>WR-23-DCG007 FIGNA@CAYEY</t>
  </si>
  <si>
    <t>15N005070000</t>
  </si>
  <si>
    <t>WR-23-DCG013 CCI CO. INC@CIDRA</t>
  </si>
  <si>
    <t>15N005080000</t>
  </si>
  <si>
    <t>WR6219792-Bibl.Pub.Antonio Roi</t>
  </si>
  <si>
    <t>15N005090000</t>
  </si>
  <si>
    <t>WR-23-DCG011;REC SUBVIL.CARMEN</t>
  </si>
  <si>
    <t>15N005100000</t>
  </si>
  <si>
    <t>WR-23-DCG012 HOSP.RYDER@HUMAC</t>
  </si>
  <si>
    <t>15N005110000</t>
  </si>
  <si>
    <t>WR-23-DCG014 BCTN DICKN@JUNCOS</t>
  </si>
  <si>
    <t>15N005120000</t>
  </si>
  <si>
    <t>WR6287774 GUARDIA NACIONAL</t>
  </si>
  <si>
    <t>15N005140000</t>
  </si>
  <si>
    <t>WR-23-DSJ-0019 VETERINARIA24-7</t>
  </si>
  <si>
    <t>15N005150000</t>
  </si>
  <si>
    <t>WR-23-DSJ-0020 SALVATION ARMY</t>
  </si>
  <si>
    <t>15N005160000</t>
  </si>
  <si>
    <t>WR23-DSJ-0022 SECT.YOUTH CNTR</t>
  </si>
  <si>
    <t>15N005170000</t>
  </si>
  <si>
    <t>WR6070474 20-1-055 ACTSS</t>
  </si>
  <si>
    <t>15N005180000</t>
  </si>
  <si>
    <t>WR6148870 21-6-0144 FOMEN IND</t>
  </si>
  <si>
    <t>15N005190000</t>
  </si>
  <si>
    <t>WR-6160910 SURFSIDE MANSIONS</t>
  </si>
  <si>
    <t>15N005200000</t>
  </si>
  <si>
    <t>WR6168497 13-6-0356 TORRE LUQ</t>
  </si>
  <si>
    <t>15N005210000</t>
  </si>
  <si>
    <t>WR6179332 JARD.DE TRUJILLO EDI</t>
  </si>
  <si>
    <t>15N005220000</t>
  </si>
  <si>
    <t>WR6180119 19-1-388 HOT ALMOST</t>
  </si>
  <si>
    <t>15N005230000</t>
  </si>
  <si>
    <t>WR:6264810: AAA EBTK EL MILLON</t>
  </si>
  <si>
    <t>15N005240000</t>
  </si>
  <si>
    <t>WR-6269531 ATLANTIC DRIVE G4</t>
  </si>
  <si>
    <t>15N005250000</t>
  </si>
  <si>
    <t>WR-6270263 CONDADO CAMELOT</t>
  </si>
  <si>
    <t>15N005260000</t>
  </si>
  <si>
    <t>WR6271246 02-6-292 SOLEMARE</t>
  </si>
  <si>
    <t>15N005270000</t>
  </si>
  <si>
    <t>WR-6284006 ASHFORD LAGOON 888</t>
  </si>
  <si>
    <t>15N005280000</t>
  </si>
  <si>
    <t>WR6286858 PARROQ.STELLA MARIS</t>
  </si>
  <si>
    <t>15N005290000</t>
  </si>
  <si>
    <t>WR6287413 GPH CORPORATION</t>
  </si>
  <si>
    <t>15N005300000</t>
  </si>
  <si>
    <t>WR-6291424 MARTIN PEÑA</t>
  </si>
  <si>
    <t>15N005310000</t>
  </si>
  <si>
    <t>WR-22-DCG169 CASA PEREYO-HUMAC</t>
  </si>
  <si>
    <t>15N005320000</t>
  </si>
  <si>
    <t>WR22-DCG181 AAAEBAS S.LIMA-NAG</t>
  </si>
  <si>
    <t>15N005330000</t>
  </si>
  <si>
    <t>WR-22-DCG188 TO RICO-LAS PIEDR</t>
  </si>
  <si>
    <t>15N005340000</t>
  </si>
  <si>
    <t>WR-6169576;22-D113HUMB VID CAG</t>
  </si>
  <si>
    <t>15N005350000</t>
  </si>
  <si>
    <t>WR-6224628;ALUMINIOS DE PR</t>
  </si>
  <si>
    <t>15N005360000</t>
  </si>
  <si>
    <t>WR6293051 12-1-119 PLANT LIFE</t>
  </si>
  <si>
    <t>15N005370000</t>
  </si>
  <si>
    <t>WR-22-DCG187 MULTI-VENT-CAGU</t>
  </si>
  <si>
    <t>15N005380000</t>
  </si>
  <si>
    <t>WR6158098 21-1-075 J CULTURE</t>
  </si>
  <si>
    <t>15N005420000</t>
  </si>
  <si>
    <t>WR-23-DSJ-0023 DesRec IngPuert</t>
  </si>
  <si>
    <t>15N005430000</t>
  </si>
  <si>
    <t>WR-22-DCG170 AAA Buena Vista</t>
  </si>
  <si>
    <t>15N005440000</t>
  </si>
  <si>
    <t>23-DSJ-0018 DES-REC WALGRE 217</t>
  </si>
  <si>
    <t>15N005450000</t>
  </si>
  <si>
    <t>WR6153811 20-2-0063 SegreO.Riv</t>
  </si>
  <si>
    <t>15N005620000</t>
  </si>
  <si>
    <t>WR-22-DCG147 IFCO Recycling</t>
  </si>
  <si>
    <t>15N005630000</t>
  </si>
  <si>
    <t>WR-22-DCG160-CARIBB.REFRESCOS</t>
  </si>
  <si>
    <t>15N005640000</t>
  </si>
  <si>
    <t>WR-22-DCG165 INRUMEC</t>
  </si>
  <si>
    <t>15N005650000</t>
  </si>
  <si>
    <t>WR6220104 Pure Health</t>
  </si>
  <si>
    <t>15N005660000</t>
  </si>
  <si>
    <t>WR6226443-Progr.Educ.Comunal</t>
  </si>
  <si>
    <t>15N005680000</t>
  </si>
  <si>
    <t>WR6121449 20-2-0350 AntMasasGu</t>
  </si>
  <si>
    <t>15N005690000</t>
  </si>
  <si>
    <t>WR6280360 22-2-0305 FratAlfaSG</t>
  </si>
  <si>
    <t>15N005740000</t>
  </si>
  <si>
    <t>WR6283685 21-2-0005 AntEspanol</t>
  </si>
  <si>
    <t>15N005750000</t>
  </si>
  <si>
    <t>WR6300348 22-2-0369 HdaPortal</t>
  </si>
  <si>
    <t>15N005810000</t>
  </si>
  <si>
    <t>OWIP-Proj.Mant&amp;Vias Libr-Are2</t>
  </si>
  <si>
    <t>15N005820000</t>
  </si>
  <si>
    <t>OWIP-Proj.Mant&amp;Vias Libr-Maya2</t>
  </si>
  <si>
    <t>15N005830000</t>
  </si>
  <si>
    <t>OWIP-Proj.Mant&amp;Vias Libr-Ponc2</t>
  </si>
  <si>
    <t>15N005840000</t>
  </si>
  <si>
    <t>OWIP-Proj.Mant&amp;Vias Libr-SJ2</t>
  </si>
  <si>
    <t>15N005850000</t>
  </si>
  <si>
    <t>OWIP-Proj.Mant&amp;Vias Libr-Bay2</t>
  </si>
  <si>
    <t>15N005860000</t>
  </si>
  <si>
    <t>OWIP-Proj.Mant&amp;Vias Libr-Cag2</t>
  </si>
  <si>
    <t>15N006250000</t>
  </si>
  <si>
    <t>WR6087081 20-1-228 Valet St.BP</t>
  </si>
  <si>
    <t>15N007040000</t>
  </si>
  <si>
    <t>WR24DCG164 Buckeye Caribbean</t>
  </si>
  <si>
    <t>15N008710000</t>
  </si>
  <si>
    <t>WR 25-2-0540-Est01 - AC-807544</t>
  </si>
  <si>
    <t>n/a</t>
  </si>
  <si>
    <t>10F000180000</t>
  </si>
  <si>
    <t>Category B - PREPA Support</t>
  </si>
  <si>
    <t>10F000210000</t>
  </si>
  <si>
    <t>FEMA CatZ Procurement Support</t>
  </si>
  <si>
    <t>Phase 5 - Post Award Phase</t>
  </si>
  <si>
    <t>10F000220000</t>
  </si>
  <si>
    <t>FEMA CatZ Legal Support</t>
  </si>
  <si>
    <t>10F000230000</t>
  </si>
  <si>
    <t>FEMA A&amp;E Legal Support</t>
  </si>
  <si>
    <t>10F000240000</t>
  </si>
  <si>
    <t>FEMA A&amp;E Procurement Support</t>
  </si>
  <si>
    <t>10F000250000</t>
  </si>
  <si>
    <t>FEMA CatZ Project Contr Supp</t>
  </si>
  <si>
    <t>10F000260000</t>
  </si>
  <si>
    <t>FEMA CatZ Capital PMO Supp</t>
  </si>
  <si>
    <t>10F000270000</t>
  </si>
  <si>
    <t>FEMA CatZ Cap Proj Mangmt Supp</t>
  </si>
  <si>
    <t>10F000280000</t>
  </si>
  <si>
    <t>FEMA CatZCapGrants Mngt SupIEM</t>
  </si>
  <si>
    <t>10F000290000</t>
  </si>
  <si>
    <t>FEMA CatZ Construction Supp</t>
  </si>
  <si>
    <t>10F000300000</t>
  </si>
  <si>
    <t>FEMA CatZ Eng Trans&amp;Sub Supp</t>
  </si>
  <si>
    <t>10F000310000</t>
  </si>
  <si>
    <t>FEMA CatZ Warehouse Support</t>
  </si>
  <si>
    <t>10F000320000</t>
  </si>
  <si>
    <t>FEMA CatZ Regu,Land&amp;Perm,Supp</t>
  </si>
  <si>
    <t>10F000330000</t>
  </si>
  <si>
    <t>FEMA CatZ HSE Supp</t>
  </si>
  <si>
    <t>10F000420000</t>
  </si>
  <si>
    <t>Prj.Fiona const.plan,sup.coord</t>
  </si>
  <si>
    <t>10F000440000</t>
  </si>
  <si>
    <t>FEMA CatZ Syst Op. Support</t>
  </si>
  <si>
    <t>10F000460000</t>
  </si>
  <si>
    <t>FEMA CatZ Eng &amp; Inv Strategies</t>
  </si>
  <si>
    <t>10F000470000</t>
  </si>
  <si>
    <t>FEMA CatZ Trans &amp; Sub Support</t>
  </si>
  <si>
    <t>10F000490000</t>
  </si>
  <si>
    <t>FEMA CatZ Cust.Exp. Key Accts.</t>
  </si>
  <si>
    <t>10F000520000</t>
  </si>
  <si>
    <t>FEMA CatZ LargeProjectSupport</t>
  </si>
  <si>
    <t>10F007300000</t>
  </si>
  <si>
    <t>FEMA CatZ Project - War Room</t>
  </si>
  <si>
    <t>10N000210000</t>
  </si>
  <si>
    <t>Safety Equip Purch &amp; Maint</t>
  </si>
  <si>
    <t>10N000280000</t>
  </si>
  <si>
    <t>Renew CIRO 1 Salinas Intercon</t>
  </si>
  <si>
    <t>10N000290000</t>
  </si>
  <si>
    <t>Renewable XZERTA - Intercon</t>
  </si>
  <si>
    <t>10N000500000</t>
  </si>
  <si>
    <t>CIRO ONE ENGINEERING REVIEW</t>
  </si>
  <si>
    <t>10N000530000</t>
  </si>
  <si>
    <t>SAN FERMIN INTERCONNEC STUDIES</t>
  </si>
  <si>
    <t>10N000760000</t>
  </si>
  <si>
    <t>Energy Effy/Dmnd Respse Implem</t>
  </si>
  <si>
    <t>10N007630000</t>
  </si>
  <si>
    <t>EATON IPP Fiber Optic Constr</t>
  </si>
  <si>
    <t>14E900000000</t>
  </si>
  <si>
    <t>Emergency Response General</t>
  </si>
  <si>
    <t>14E900000001</t>
  </si>
  <si>
    <t>Emergency Response - San Juan</t>
  </si>
  <si>
    <t>14E900000002</t>
  </si>
  <si>
    <t>Emergency Response - Bayamon</t>
  </si>
  <si>
    <t>14E900000003</t>
  </si>
  <si>
    <t>Emergency Response - Caguas</t>
  </si>
  <si>
    <t>14E900000004</t>
  </si>
  <si>
    <t>Emergency Response - Arecibo</t>
  </si>
  <si>
    <t>14E900000005</t>
  </si>
  <si>
    <t>Emergency Response - Mayaguez</t>
  </si>
  <si>
    <t>14E900000006</t>
  </si>
  <si>
    <t>Emergency Response - Ponce</t>
  </si>
  <si>
    <t>14F003180000</t>
  </si>
  <si>
    <t>PBCP1  Capital Programs PMO</t>
  </si>
  <si>
    <t>14F003190000</t>
  </si>
  <si>
    <t>PBCP2  Capital Programs Risk</t>
  </si>
  <si>
    <t>14F003200000</t>
  </si>
  <si>
    <t>PBCP3  Construction &amp; Commiss</t>
  </si>
  <si>
    <t>14F004320000</t>
  </si>
  <si>
    <t>HSE Program Management</t>
  </si>
  <si>
    <t>14F004420000</t>
  </si>
  <si>
    <t>FEMA CatZ Finance Support</t>
  </si>
  <si>
    <t>14F020270000</t>
  </si>
  <si>
    <t>S.StormsFlood.Landslid.Mudslid</t>
  </si>
  <si>
    <t>CAP2</t>
  </si>
  <si>
    <t>14F900000000</t>
  </si>
  <si>
    <t>Hurr.Fiona - FEMA-3583EM-ER</t>
  </si>
  <si>
    <t>14F900000001</t>
  </si>
  <si>
    <t>Hurricane.2022-Distrib.Project</t>
  </si>
  <si>
    <t>14F900000002</t>
  </si>
  <si>
    <t>Hurricane.2022-Transm. Proj.</t>
  </si>
  <si>
    <t>14F900000003</t>
  </si>
  <si>
    <t>Hurricane.2022-Subs.Project</t>
  </si>
  <si>
    <t>14F900000004</t>
  </si>
  <si>
    <t>H.Fiona-Emerg. Resp.-San Juan</t>
  </si>
  <si>
    <t>14F900000005</t>
  </si>
  <si>
    <t>H.Fiona-Emerg. Resp.-Bayamon</t>
  </si>
  <si>
    <t>14F900000006</t>
  </si>
  <si>
    <t>H.Fiona-Emerg. Resp.-Caguas</t>
  </si>
  <si>
    <t>14F900000007</t>
  </si>
  <si>
    <t>H.Fiona-Emerg.Response-Arecibo</t>
  </si>
  <si>
    <t>14F900000008</t>
  </si>
  <si>
    <t>H.Fiona-Emerg. Response-Ponce</t>
  </si>
  <si>
    <t>14F900000009</t>
  </si>
  <si>
    <t>H.Fiona-Emerg.Response-Mayag.</t>
  </si>
  <si>
    <t>14N000090000</t>
  </si>
  <si>
    <t>PBCP1  Capital Progr PMO</t>
  </si>
  <si>
    <t>14N000100000</t>
  </si>
  <si>
    <t>PBCP2  Capital Progr Risk</t>
  </si>
  <si>
    <t>14N000110000</t>
  </si>
  <si>
    <t>Constr &amp; Commiss Mgmt Office</t>
  </si>
  <si>
    <t>14N000260000</t>
  </si>
  <si>
    <t>PREPA Renewable RFP-Tranche 2</t>
  </si>
  <si>
    <t>14N000270000</t>
  </si>
  <si>
    <t>PREPA Renewable RFP-Tranche 3</t>
  </si>
  <si>
    <t>14N000280000</t>
  </si>
  <si>
    <t>PREPA Renewable RFP-Tranche 1</t>
  </si>
  <si>
    <t>14N001180000</t>
  </si>
  <si>
    <t>Jobos Solar AES (A-1-P)</t>
  </si>
  <si>
    <t>14N001190000</t>
  </si>
  <si>
    <t>Jobos Storage AES (A-2-E)</t>
  </si>
  <si>
    <t>14N001200000</t>
  </si>
  <si>
    <t>Ciro Two Salinas (AD-1-P)</t>
  </si>
  <si>
    <t>14N001210000</t>
  </si>
  <si>
    <t>Salinas Solar AES (C-1-P)</t>
  </si>
  <si>
    <t>14N001220000</t>
  </si>
  <si>
    <t>Salinas Storage AES (C-2-E)</t>
  </si>
  <si>
    <t>14N001230000</t>
  </si>
  <si>
    <t>Guayama Solar Energy (AE-1-P)</t>
  </si>
  <si>
    <t>14N001240000</t>
  </si>
  <si>
    <t>Tetris Power (AS-1-P)</t>
  </si>
  <si>
    <t>14N001250000</t>
  </si>
  <si>
    <t>Yabucoa Solar (AK-1-P)</t>
  </si>
  <si>
    <t>14N001270000</t>
  </si>
  <si>
    <t>ConvergentCoamoEnStorag(I-1-P)</t>
  </si>
  <si>
    <t>14N001280000</t>
  </si>
  <si>
    <t>PatternBarcelonetaSolar(W-3-P)</t>
  </si>
  <si>
    <t>14N001350000</t>
  </si>
  <si>
    <t>Proyecto Hostos</t>
  </si>
  <si>
    <t>14N001380000</t>
  </si>
  <si>
    <t>Yabucoa Energy Park(AT-1-P)</t>
  </si>
  <si>
    <t>14N001500000</t>
  </si>
  <si>
    <t>Isabela BESS-Tranche 4</t>
  </si>
  <si>
    <t>14N001530000</t>
  </si>
  <si>
    <t>Naguabo Energy Park</t>
  </si>
  <si>
    <t>14N001550000</t>
  </si>
  <si>
    <t>TrancheSanGerman Solar AI-1-P</t>
  </si>
  <si>
    <t>14O900000004</t>
  </si>
  <si>
    <t>Outage Evnt-Fiona reimb OMA-SJ</t>
  </si>
  <si>
    <t>14O900000005</t>
  </si>
  <si>
    <t>Out Evn-Fiona reimb OMA-Bayamo</t>
  </si>
  <si>
    <t>14O900000006</t>
  </si>
  <si>
    <t>Out Evn-Fiona reimb FEMA-Cagua</t>
  </si>
  <si>
    <t>14O900000007</t>
  </si>
  <si>
    <t>Out Evn-Fiona reimb OMA-Arecib</t>
  </si>
  <si>
    <t>14O900000008</t>
  </si>
  <si>
    <t>Out Evn-Fiona reimb FEMA-Ponce</t>
  </si>
  <si>
    <t>14O900000009</t>
  </si>
  <si>
    <t>Out Even-Fiona reimb FEMA-Maya</t>
  </si>
  <si>
    <t>15F019960000</t>
  </si>
  <si>
    <t>CAT Z - FINANCE - FIONA-DR4671</t>
  </si>
  <si>
    <t>15F019970000</t>
  </si>
  <si>
    <t>CAT Z - FINANCE - MARIA-DR4339</t>
  </si>
  <si>
    <t>15F900000000</t>
  </si>
  <si>
    <t>Outage Event-Fiona reimb FEMA</t>
  </si>
  <si>
    <t>15N000010000</t>
  </si>
  <si>
    <t>Monac Outage Invest &amp; Assess</t>
  </si>
  <si>
    <t>15N000020000</t>
  </si>
  <si>
    <t>Monacillo 115kV/13.2 Xmer/SG</t>
  </si>
  <si>
    <t>15N000050000</t>
  </si>
  <si>
    <t>Voxai Enhacement Project</t>
  </si>
  <si>
    <t>15N000060000</t>
  </si>
  <si>
    <t>STORMS Data Migration</t>
  </si>
  <si>
    <t>15N000070000</t>
  </si>
  <si>
    <t>Tropical Cyclone Six (Fred)</t>
  </si>
  <si>
    <t>15N000080000</t>
  </si>
  <si>
    <t>Distr.Eng.Process Development</t>
  </si>
  <si>
    <t>15N000090000</t>
  </si>
  <si>
    <t>DG Intercon.and Net Meter.Proc</t>
  </si>
  <si>
    <t>15N000100000</t>
  </si>
  <si>
    <t>Tropical Storm Grace</t>
  </si>
  <si>
    <t>15N000150000</t>
  </si>
  <si>
    <t>Trans.&amp;Subst.Eng. Process Dev.</t>
  </si>
  <si>
    <t>15N000160000</t>
  </si>
  <si>
    <t>Trans.&amp; Subs.Eng.O&amp;M work</t>
  </si>
  <si>
    <t>15N000180000</t>
  </si>
  <si>
    <t>SOA Upgrade Project</t>
  </si>
  <si>
    <t>15N000190000</t>
  </si>
  <si>
    <t>Voxai Call Cnter Exp.Repl.Proj</t>
  </si>
  <si>
    <t>15N000210000</t>
  </si>
  <si>
    <t>Regul.Prog.&amp;Compl.Support</t>
  </si>
  <si>
    <t>15N000220000</t>
  </si>
  <si>
    <t>GridcoAssetO&amp;M AgreSOP Imp RPS</t>
  </si>
  <si>
    <t>15N000240000</t>
  </si>
  <si>
    <t>System Operations O&amp;M Work</t>
  </si>
  <si>
    <t>15N000260000</t>
  </si>
  <si>
    <t>Asset Mng-Gen Adm Cost Center</t>
  </si>
  <si>
    <t>15N000270000</t>
  </si>
  <si>
    <t>AM-Asset Inf:GIS CartogUpdate</t>
  </si>
  <si>
    <t>15N000300000</t>
  </si>
  <si>
    <t>AM-PAC Ex PAC sett conf chan</t>
  </si>
  <si>
    <t>15N000310000</t>
  </si>
  <si>
    <t>AM-Asset: Report Generation</t>
  </si>
  <si>
    <t>15N000320000</t>
  </si>
  <si>
    <t>AM-PAC Prov-emg PC equip sett</t>
  </si>
  <si>
    <t>15N000330000</t>
  </si>
  <si>
    <t>AM-Asset: GIS Map Creat</t>
  </si>
  <si>
    <t>15N000340000</t>
  </si>
  <si>
    <t>AM-PAC PAC equip repl and upg</t>
  </si>
  <si>
    <t>15N000370000</t>
  </si>
  <si>
    <t>AM-Asset Strategy: Gover&amp;Qual</t>
  </si>
  <si>
    <t>15N000380000</t>
  </si>
  <si>
    <t>AM-PAC Stand spec dev and rev</t>
  </si>
  <si>
    <t>15N000400000</t>
  </si>
  <si>
    <t>AM-PAC: PAC Technical Support</t>
  </si>
  <si>
    <t>15N000410000</t>
  </si>
  <si>
    <t>AM-Asset Sgy: Distr LAsset Pln</t>
  </si>
  <si>
    <t>15N000420000</t>
  </si>
  <si>
    <t>AM-Rel Wide Area Prot Cd WAPC</t>
  </si>
  <si>
    <t>15N000430000</t>
  </si>
  <si>
    <t>AM-Asset Sgy Transm L-Ast Plan</t>
  </si>
  <si>
    <t>15N000440000</t>
  </si>
  <si>
    <t>AM-Rel Distr Rel Plan An Rep</t>
  </si>
  <si>
    <t>15N000450000</t>
  </si>
  <si>
    <t>AM-Ast Stgy Subs Asset Plan</t>
  </si>
  <si>
    <t>15N000460000</t>
  </si>
  <si>
    <t>AM-Rel Trans RelPlan Any Rep</t>
  </si>
  <si>
    <t>15N000470000</t>
  </si>
  <si>
    <t>AM-Plan Trans Pln Mod Std Proc</t>
  </si>
  <si>
    <t>15N000490000</t>
  </si>
  <si>
    <t>AM-Pln Trans Pln NERC Anl Stud</t>
  </si>
  <si>
    <t>15N000500000</t>
  </si>
  <si>
    <t>AM-Pln Spe Stud Micro Mini Opt</t>
  </si>
  <si>
    <t>15N000510000</t>
  </si>
  <si>
    <t>AM-Planning: Dist Plan</t>
  </si>
  <si>
    <t>15N000530000</t>
  </si>
  <si>
    <t>AM-Pln Dist Pln Mod Std Prcs</t>
  </si>
  <si>
    <t>15N000540000</t>
  </si>
  <si>
    <t>AM-Reliability Out Rep Inv</t>
  </si>
  <si>
    <t>15N000550000</t>
  </si>
  <si>
    <t>Integr.Safety&amp;Op.Mgmt.Sys.Enha</t>
  </si>
  <si>
    <t>15N000590000</t>
  </si>
  <si>
    <t>Distribution Hosting Capacity</t>
  </si>
  <si>
    <t>15N000600000</t>
  </si>
  <si>
    <t>DG Portal</t>
  </si>
  <si>
    <t>15N000650000</t>
  </si>
  <si>
    <t>EBS Hypercare  (L)</t>
  </si>
  <si>
    <t>15N000660000</t>
  </si>
  <si>
    <t>Workday Hypercare L</t>
  </si>
  <si>
    <t>15N000670000</t>
  </si>
  <si>
    <t>Kronos Hypercare L</t>
  </si>
  <si>
    <t>15N000680000</t>
  </si>
  <si>
    <t>Renewables Integration</t>
  </si>
  <si>
    <t>15N000710000</t>
  </si>
  <si>
    <t>Technology Enablement</t>
  </si>
  <si>
    <t>15N000950000</t>
  </si>
  <si>
    <t>Energy Efficiency Program</t>
  </si>
  <si>
    <t>15N000960000</t>
  </si>
  <si>
    <t>Demand Response Program</t>
  </si>
  <si>
    <t>15N000990000</t>
  </si>
  <si>
    <t>Assess SJ&amp;PSeco gas conv.oppor</t>
  </si>
  <si>
    <t>15N001000000</t>
  </si>
  <si>
    <t>Dev.Bridg.Plan for Frame 5turb</t>
  </si>
  <si>
    <t>15N001010000</t>
  </si>
  <si>
    <t>Dev.GenCo Bdgt.Rep.&amp; Rec.Capab</t>
  </si>
  <si>
    <t>15N001020000</t>
  </si>
  <si>
    <t>Dev.Prog.for Fuel Compli.Monit</t>
  </si>
  <si>
    <t>15N001030000</t>
  </si>
  <si>
    <t>Develop Trans. Serv. Program</t>
  </si>
  <si>
    <t>15N001040000</t>
  </si>
  <si>
    <t>Prioritize backlog NME proj</t>
  </si>
  <si>
    <t>15N001050000</t>
  </si>
  <si>
    <t>Impl Shared Serv Trans Prog</t>
  </si>
  <si>
    <t>15N001060000</t>
  </si>
  <si>
    <t>Validate Plant Perform.Metrics</t>
  </si>
  <si>
    <t>15N001070000</t>
  </si>
  <si>
    <t>Ena.AGC btw.plants&amp;SysDspchCtr</t>
  </si>
  <si>
    <t>15N001080000</t>
  </si>
  <si>
    <t>Estimate Plant Perf. Metrics</t>
  </si>
  <si>
    <t>15N001110000</t>
  </si>
  <si>
    <t>Cntrct Mgmt Proce Trng EndUser</t>
  </si>
  <si>
    <t>15N001120000</t>
  </si>
  <si>
    <t>NewPurchProcesses n Cntrct Tpl</t>
  </si>
  <si>
    <t>15N001130000</t>
  </si>
  <si>
    <t>PBFM3 - Strateg Sourcing Team</t>
  </si>
  <si>
    <t>15N001180000</t>
  </si>
  <si>
    <t>Minigrid Study Dsgn&amp;Implement</t>
  </si>
  <si>
    <t>15N001190000</t>
  </si>
  <si>
    <t>Offshore Wind Study</t>
  </si>
  <si>
    <t>15N001200000</t>
  </si>
  <si>
    <t>P.SecoPP-PrelimEconSittiLannin</t>
  </si>
  <si>
    <t>15N001210000</t>
  </si>
  <si>
    <t>Distr-ESS-ESS/PV NetBenfiAnaly</t>
  </si>
  <si>
    <t>15N001510000</t>
  </si>
  <si>
    <t>Asset Management-Tools &amp; Equip</t>
  </si>
  <si>
    <t>15N001590000</t>
  </si>
  <si>
    <t>Title III and PROMESA Requests</t>
  </si>
  <si>
    <t>15N001600000</t>
  </si>
  <si>
    <t>FCA/PPCA Inprovements</t>
  </si>
  <si>
    <t>15N001610000</t>
  </si>
  <si>
    <t>Load Fore &amp; Research Impro</t>
  </si>
  <si>
    <t>15N001620000</t>
  </si>
  <si>
    <t>P3A-PREPA Reporting</t>
  </si>
  <si>
    <t>15N001630000</t>
  </si>
  <si>
    <t>O&amp;M Lighting Work Bayamon Reg.</t>
  </si>
  <si>
    <t>15N001640000</t>
  </si>
  <si>
    <t>O&amp;M Lighting Work SJ Region</t>
  </si>
  <si>
    <t>15N001650000</t>
  </si>
  <si>
    <t>O&amp;M Lighting Work Caguas Reg.</t>
  </si>
  <si>
    <t>15N001660000</t>
  </si>
  <si>
    <t>O&amp;M Lighting Work Arecibo Reg.</t>
  </si>
  <si>
    <t>15N001670000</t>
  </si>
  <si>
    <t>O&amp;M Lighting Work MayaguezReg.</t>
  </si>
  <si>
    <t>15N001680000</t>
  </si>
  <si>
    <t>O&amp;M Lighting Work Ponce Region</t>
  </si>
  <si>
    <t>15N001700000</t>
  </si>
  <si>
    <t>Lands &amp; Permits Operations</t>
  </si>
  <si>
    <t>15N001710000</t>
  </si>
  <si>
    <t>Land &amp; Permit Internal Req.</t>
  </si>
  <si>
    <t>15N001720000</t>
  </si>
  <si>
    <t>Land &amp; Permit External Req.</t>
  </si>
  <si>
    <t>15N001730000</t>
  </si>
  <si>
    <t>Land &amp; Permit Gov.&amp; P.Affairs</t>
  </si>
  <si>
    <t>15N001740000</t>
  </si>
  <si>
    <t>Printer Fleet Implementation</t>
  </si>
  <si>
    <t>15N001750000</t>
  </si>
  <si>
    <t>EV Infrastructure Plan</t>
  </si>
  <si>
    <t>15N001900000</t>
  </si>
  <si>
    <t>IRP Development</t>
  </si>
  <si>
    <t>15N001910000</t>
  </si>
  <si>
    <t>Flood Emergency-February 2022</t>
  </si>
  <si>
    <t>15N001920000</t>
  </si>
  <si>
    <t>Major Power Outage Feb-21-2022</t>
  </si>
  <si>
    <t>15N001930000</t>
  </si>
  <si>
    <t>OUTAGE EVENT(8-3-21_8-4-21)</t>
  </si>
  <si>
    <t>15N001940000</t>
  </si>
  <si>
    <t>OUTAGE EVENT(8-31-21_9-1-21)</t>
  </si>
  <si>
    <t>15N001950000</t>
  </si>
  <si>
    <t>OUTAGE EVENT(9-13-21_9-14-21)</t>
  </si>
  <si>
    <t>15N001960000</t>
  </si>
  <si>
    <t>OUTAGE EVENT(9-17-21_9-18-21)</t>
  </si>
  <si>
    <t>15N001970000</t>
  </si>
  <si>
    <t>OUTAGE EVENT(9-21-21_9-23-21)</t>
  </si>
  <si>
    <t>15N001980000</t>
  </si>
  <si>
    <t>OUTAGE EVENT(10-11-21_10-12-21</t>
  </si>
  <si>
    <t>15N001990000</t>
  </si>
  <si>
    <t>OUTAGE EVENT(10-13-21_10-14-21</t>
  </si>
  <si>
    <t>15N002000000</t>
  </si>
  <si>
    <t>OUTAGE EVENT(10-15-21_10-16-21</t>
  </si>
  <si>
    <t>15N002010000</t>
  </si>
  <si>
    <t>OUTAGE EVENT(11-23-21_11-24-21</t>
  </si>
  <si>
    <t>15N002020000</t>
  </si>
  <si>
    <t>OUTAGE EVENT(12-1-21_12-4-21)</t>
  </si>
  <si>
    <t>15N002030000</t>
  </si>
  <si>
    <t>OUTAGE EVENT(1-31-22_2-01-22)</t>
  </si>
  <si>
    <t>15N002050000</t>
  </si>
  <si>
    <t>Weather Emergency-July 2, 2022</t>
  </si>
  <si>
    <t>15N002060000</t>
  </si>
  <si>
    <t>Other Governmental Requests</t>
  </si>
  <si>
    <t>15N002080000</t>
  </si>
  <si>
    <t>PREPA Restructuring</t>
  </si>
  <si>
    <t>15N002090000</t>
  </si>
  <si>
    <t>LUMA's Perfom Metrics Filing</t>
  </si>
  <si>
    <t>15N002100000</t>
  </si>
  <si>
    <t>COMPLEX ACCOUNTING SUPP PREPA</t>
  </si>
  <si>
    <t>15N002150000</t>
  </si>
  <si>
    <t>DOE / PR100</t>
  </si>
  <si>
    <t>15N002160000</t>
  </si>
  <si>
    <t>Major Power Out-Cos Sur-4/6/22</t>
  </si>
  <si>
    <t>15N002170000</t>
  </si>
  <si>
    <t>Humacao TC 38 kV Outage</t>
  </si>
  <si>
    <t>15N002180000</t>
  </si>
  <si>
    <t>PREPA/GenCo ServiceNow Implem</t>
  </si>
  <si>
    <t>15N002190000</t>
  </si>
  <si>
    <t>VHF Radio Emergency Syst Upgr</t>
  </si>
  <si>
    <t>15N002200000</t>
  </si>
  <si>
    <t>PREPA External Billing Support</t>
  </si>
  <si>
    <t>15N002220000</t>
  </si>
  <si>
    <t>Sys Ops + LUMAPR Improvements</t>
  </si>
  <si>
    <t>15N002230000</t>
  </si>
  <si>
    <t>Federal Grant Planning</t>
  </si>
  <si>
    <t>15N002250000</t>
  </si>
  <si>
    <t>Heavy Rains-July-10-2022</t>
  </si>
  <si>
    <t>15N002260000</t>
  </si>
  <si>
    <t>Emergency Proj.Hurr.Season2023</t>
  </si>
  <si>
    <t>15N002270000</t>
  </si>
  <si>
    <t>Earthquake Event August 2022</t>
  </si>
  <si>
    <t>15N002280000</t>
  </si>
  <si>
    <t>Heavy Rain Event (8-16-2022)</t>
  </si>
  <si>
    <t>15N002290000</t>
  </si>
  <si>
    <t>Explosion Jayuya Substation</t>
  </si>
  <si>
    <t>15N002300000</t>
  </si>
  <si>
    <t>Explosion Santa Isabel Substat</t>
  </si>
  <si>
    <t>15N002410000</t>
  </si>
  <si>
    <t>Distrib.Eng.and Plann.Training</t>
  </si>
  <si>
    <t>15N002420000</t>
  </si>
  <si>
    <t>Transm.and Subst.Eng.Training</t>
  </si>
  <si>
    <t>15N002990000</t>
  </si>
  <si>
    <t>VM - IT Work Mgmt - FieldNote</t>
  </si>
  <si>
    <t>15N003000000</t>
  </si>
  <si>
    <t>InterimCostsPREPAbankrupt.Supp</t>
  </si>
  <si>
    <t>15N003020000</t>
  </si>
  <si>
    <t>SMS - Comm GrayscaleApp</t>
  </si>
  <si>
    <t>15N003070000</t>
  </si>
  <si>
    <t>22-0002 August System Outage</t>
  </si>
  <si>
    <t>15N003080000</t>
  </si>
  <si>
    <t>Heavy Rain Event (8-22-22)</t>
  </si>
  <si>
    <t>15N003090000</t>
  </si>
  <si>
    <t>Distribution EngI O&amp;M Expense</t>
  </si>
  <si>
    <t>15N003100000</t>
  </si>
  <si>
    <t>Outage Event (9-3-2022)</t>
  </si>
  <si>
    <t>15N003110000</t>
  </si>
  <si>
    <t>Outage Event 9/5/2022</t>
  </si>
  <si>
    <t>15N003120000</t>
  </si>
  <si>
    <t>Outage Event (Sept 8 2022)</t>
  </si>
  <si>
    <t>15N003130000</t>
  </si>
  <si>
    <t>Tropical Storm - Fiona</t>
  </si>
  <si>
    <t>15N003140000</t>
  </si>
  <si>
    <t>Outage Event (Nov-02-2022)</t>
  </si>
  <si>
    <t>15N003180000</t>
  </si>
  <si>
    <t>Outage Event (Nov-05-2022)</t>
  </si>
  <si>
    <t>15N003190000</t>
  </si>
  <si>
    <t>STEM Project</t>
  </si>
  <si>
    <t>15N003230000</t>
  </si>
  <si>
    <t>Outage Event (05-24-23)*</t>
  </si>
  <si>
    <t>15N003280000</t>
  </si>
  <si>
    <t>Outage Event (Oct-26-2022)</t>
  </si>
  <si>
    <t>15N003290000</t>
  </si>
  <si>
    <t>Outage Event (Oct-30-2022)</t>
  </si>
  <si>
    <t>15N003640000</t>
  </si>
  <si>
    <t>Outage Event (06-03-23)</t>
  </si>
  <si>
    <t>15N003650000</t>
  </si>
  <si>
    <t>Standby Emerg or Outage Proj-1</t>
  </si>
  <si>
    <t>15N003660000</t>
  </si>
  <si>
    <t>Standby Emerg or Outage Proj-3</t>
  </si>
  <si>
    <t>15N004460000</t>
  </si>
  <si>
    <t>Interim Costs - Customer Exper</t>
  </si>
  <si>
    <t>15N004470000</t>
  </si>
  <si>
    <t>Interim Costs - Finance</t>
  </si>
  <si>
    <t>15N004480000</t>
  </si>
  <si>
    <t>O&amp;M Procurement</t>
  </si>
  <si>
    <t>15N004600000</t>
  </si>
  <si>
    <t>Servco Parked items</t>
  </si>
  <si>
    <t>15N005390000</t>
  </si>
  <si>
    <t>Genera Mobilization RFI Supprt</t>
  </si>
  <si>
    <t>15N005400000</t>
  </si>
  <si>
    <t>Shared Serv.Transit &amp; Term Exp</t>
  </si>
  <si>
    <t>15N005410000</t>
  </si>
  <si>
    <t>FOMB Interim Costs-Corp Serv.</t>
  </si>
  <si>
    <t>15N005490000</t>
  </si>
  <si>
    <t>Outage Event (8-3-21_8-4-21)</t>
  </si>
  <si>
    <t>15N005500000</t>
  </si>
  <si>
    <t>Outage Event (9-13-21_9-14-21)</t>
  </si>
  <si>
    <t>15N005510000</t>
  </si>
  <si>
    <t>Outage Event (7-2-22)</t>
  </si>
  <si>
    <t>15N005520000</t>
  </si>
  <si>
    <t>Outage Event (7-10-22)</t>
  </si>
  <si>
    <t>15N005530000</t>
  </si>
  <si>
    <t>Outage Event (8-16-22)</t>
  </si>
  <si>
    <t>15N005540000</t>
  </si>
  <si>
    <t>Outage Event (8-22-22)</t>
  </si>
  <si>
    <t>15N005550000</t>
  </si>
  <si>
    <t>Outage Event (9-3-22)</t>
  </si>
  <si>
    <t>15N005560000</t>
  </si>
  <si>
    <t>Outage Event (9-5-22)</t>
  </si>
  <si>
    <t>15N005570000</t>
  </si>
  <si>
    <t>Outage Event (9-8-22)</t>
  </si>
  <si>
    <t>15N005580000</t>
  </si>
  <si>
    <t>Outage Event (11-5-22)</t>
  </si>
  <si>
    <t>15N005590000</t>
  </si>
  <si>
    <t>Outage Event (10-26-22)</t>
  </si>
  <si>
    <t>15N005600000</t>
  </si>
  <si>
    <t>Outage Event (10-30-22)</t>
  </si>
  <si>
    <t>15N005610000</t>
  </si>
  <si>
    <t>Wheeling Work Cost Tracking</t>
  </si>
  <si>
    <t>15N005670000</t>
  </si>
  <si>
    <t>Outage Event (04-05-23)</t>
  </si>
  <si>
    <t>15N005700000</t>
  </si>
  <si>
    <t>Standby Outage Event (TBD)</t>
  </si>
  <si>
    <t>15N005710000</t>
  </si>
  <si>
    <t>2023 RATE CASE</t>
  </si>
  <si>
    <t>15N005720000</t>
  </si>
  <si>
    <t>RACER Rapid Restoration</t>
  </si>
  <si>
    <t>15N005730000</t>
  </si>
  <si>
    <t>RACER VOLTTRON Restoration</t>
  </si>
  <si>
    <t>15N005760000</t>
  </si>
  <si>
    <t>Servco/Manago Co Work</t>
  </si>
  <si>
    <t>15N005770000</t>
  </si>
  <si>
    <t>Generation Stability Plan</t>
  </si>
  <si>
    <t>15N005780000</t>
  </si>
  <si>
    <t>USFS Grant Application</t>
  </si>
  <si>
    <t>15N005790000</t>
  </si>
  <si>
    <t>AguirreEmer.St.Serv(SharedServ</t>
  </si>
  <si>
    <t>15N005800000</t>
  </si>
  <si>
    <t>Vieques Fiber Damage repair</t>
  </si>
  <si>
    <t>15N005870000</t>
  </si>
  <si>
    <t>Genera Comencement-LEOC</t>
  </si>
  <si>
    <t>15N005880000</t>
  </si>
  <si>
    <t>Large Project Outage Events</t>
  </si>
  <si>
    <t>15N005890000</t>
  </si>
  <si>
    <t>IT-PLANNED OUTAGES CUST.NOTIFI</t>
  </si>
  <si>
    <t>15N005900000</t>
  </si>
  <si>
    <t>SharedServ(GeneraPR)Trans&amp;Exit</t>
  </si>
  <si>
    <t>15N005910000</t>
  </si>
  <si>
    <t>Shared Serv(HoldCo)Trans&amp;Exit</t>
  </si>
  <si>
    <t>15N005920000</t>
  </si>
  <si>
    <t>Shared Serv(HydroCo)Trans&amp;Exit</t>
  </si>
  <si>
    <t>15N005930000</t>
  </si>
  <si>
    <t>Shared Serv(PropCo)Trans&amp;Exit</t>
  </si>
  <si>
    <t>15N005950000</t>
  </si>
  <si>
    <t>SUBS load shedding support</t>
  </si>
  <si>
    <t>15N005960000</t>
  </si>
  <si>
    <t>LumaCollegeEmpl.Train.R.Arecib</t>
  </si>
  <si>
    <t>15N005970000</t>
  </si>
  <si>
    <t>LumaCollegeEmpl.Train.R.Mayag</t>
  </si>
  <si>
    <t>15N005980000</t>
  </si>
  <si>
    <t>LumaCollegeEmpl.Train.R.Ponce</t>
  </si>
  <si>
    <t>15N005990000</t>
  </si>
  <si>
    <t>LumaCollegeEmpl.Train.Bayamon</t>
  </si>
  <si>
    <t>15N006000000</t>
  </si>
  <si>
    <t>LumaCollegeEmpl.Train.San Juan</t>
  </si>
  <si>
    <t>15N006010000</t>
  </si>
  <si>
    <t>LumaCollegeEmpl.Train.Caguas</t>
  </si>
  <si>
    <t>15N006020000</t>
  </si>
  <si>
    <t>LumaCollegeEmpl.Train.Undergro</t>
  </si>
  <si>
    <t>15N006030000</t>
  </si>
  <si>
    <t>LumaCollegeEmpTrainTranLinEast</t>
  </si>
  <si>
    <t>15N006040000</t>
  </si>
  <si>
    <t>LumaCollegeEmpTrainTranLinWest</t>
  </si>
  <si>
    <t>15N006050000</t>
  </si>
  <si>
    <t>C&amp;M Back up to T&amp;O Arecibo</t>
  </si>
  <si>
    <t>15N006060000</t>
  </si>
  <si>
    <t>C&amp;M Back up to T&amp;O VBaja/Manat</t>
  </si>
  <si>
    <t>15N006070000</t>
  </si>
  <si>
    <t>C&amp;M Back up to T&amp;O Utuado</t>
  </si>
  <si>
    <t>15N006080000</t>
  </si>
  <si>
    <t>C&amp;M Back up to T&amp;O Mayaguez</t>
  </si>
  <si>
    <t>15N006090000</t>
  </si>
  <si>
    <t>C&amp;M Back up to T&amp;O Aguadi/Sseb</t>
  </si>
  <si>
    <t>15N006100000</t>
  </si>
  <si>
    <t>C&amp;M Back up to T&amp;O Ponce</t>
  </si>
  <si>
    <t>15N006110000</t>
  </si>
  <si>
    <t>C&amp;M Back up to T&amp;O Guayama</t>
  </si>
  <si>
    <t>15N006120000</t>
  </si>
  <si>
    <t>C&amp;M Back up to T&amp;O Yauco</t>
  </si>
  <si>
    <t>15N006130000</t>
  </si>
  <si>
    <t>C&amp;M Back up to T&amp;O Barran/Caye</t>
  </si>
  <si>
    <t>15N006140000</t>
  </si>
  <si>
    <t>C&amp;M Back up to T&amp;O Humacao</t>
  </si>
  <si>
    <t>15N006150000</t>
  </si>
  <si>
    <t>C&amp;M Back up to T&amp;O Caguas</t>
  </si>
  <si>
    <t>15N006160000</t>
  </si>
  <si>
    <t>C&amp;M Back up to T&amp;O Canovanas</t>
  </si>
  <si>
    <t>15N006170000</t>
  </si>
  <si>
    <t>C&amp;M Back up to T&amp;O Fajardo</t>
  </si>
  <si>
    <t>15N006180000</t>
  </si>
  <si>
    <t>C&amp;M Back up to T&amp;O Monacillos</t>
  </si>
  <si>
    <t>15N006190000</t>
  </si>
  <si>
    <t>C&amp;M Back up to T&amp;O TBaja/Coroz</t>
  </si>
  <si>
    <t>15N006200000</t>
  </si>
  <si>
    <t>C&amp;M Back up to T&amp;O Guayna/Baya</t>
  </si>
  <si>
    <t>15N006210000</t>
  </si>
  <si>
    <t>LumaCollegeEmpTrainTran Subs</t>
  </si>
  <si>
    <t>15N006220000</t>
  </si>
  <si>
    <t>WR Workforce</t>
  </si>
  <si>
    <t>15N006230000</t>
  </si>
  <si>
    <t>Out Evnt LEOC-ROCCS-Labor Only</t>
  </si>
  <si>
    <t>15N006240000</t>
  </si>
  <si>
    <t>Batt.Emerg.DemandResp.Program</t>
  </si>
  <si>
    <t>15N006260000</t>
  </si>
  <si>
    <t>Fleet Support - Large Projects</t>
  </si>
  <si>
    <t>15N006270000</t>
  </si>
  <si>
    <t>Customer RE Enrollment</t>
  </si>
  <si>
    <t>15N006280000</t>
  </si>
  <si>
    <t>Customer RE Technical Services</t>
  </si>
  <si>
    <t>15N006300000</t>
  </si>
  <si>
    <t>Vegetation Mngmnt interdprtmnt</t>
  </si>
  <si>
    <t>15N006310000</t>
  </si>
  <si>
    <t>EE - Education/Outreach</t>
  </si>
  <si>
    <t>15N006320000</t>
  </si>
  <si>
    <t>EE - Cross-Cutting</t>
  </si>
  <si>
    <t>15N006330000</t>
  </si>
  <si>
    <t>EE-Residential Rebate Program</t>
  </si>
  <si>
    <t>15N006340000</t>
  </si>
  <si>
    <t>EE - Business Rebate Program</t>
  </si>
  <si>
    <t>15N006350000</t>
  </si>
  <si>
    <t>EE - In-Store Discount Program</t>
  </si>
  <si>
    <t>15N006360000</t>
  </si>
  <si>
    <t>Mtrl Mngmnt Support-Burden Cst</t>
  </si>
  <si>
    <t>15N006370000</t>
  </si>
  <si>
    <t>SUBS interdepartment works</t>
  </si>
  <si>
    <t>15N006380000</t>
  </si>
  <si>
    <t>SUBS HUB services and works pd</t>
  </si>
  <si>
    <t>15N006390000</t>
  </si>
  <si>
    <t>GeneraFinance Knwl Trf-SSTermi</t>
  </si>
  <si>
    <t>15N006400000</t>
  </si>
  <si>
    <t>GeneraIT Knwl Trf-SSTerminatio</t>
  </si>
  <si>
    <t>15N006410000</t>
  </si>
  <si>
    <t>Genera Ops Knwl Trf-SS Termina</t>
  </si>
  <si>
    <t>15N006420000</t>
  </si>
  <si>
    <t>PREPA Finance Knw Trf-SS Termi</t>
  </si>
  <si>
    <t>15N006430000</t>
  </si>
  <si>
    <t>PREPA IT Knwl Trf-SS Terminati</t>
  </si>
  <si>
    <t>15N006440000</t>
  </si>
  <si>
    <t>PREPA Ops Knwl Trf-SS Terminat</t>
  </si>
  <si>
    <t>15N006450000</t>
  </si>
  <si>
    <t>Facilit&amp;Secu Collab-PREPA Only</t>
  </si>
  <si>
    <t>15N006460000</t>
  </si>
  <si>
    <t>Insuran&amp;Risk Collab-PREPA Only</t>
  </si>
  <si>
    <t>15N006470000</t>
  </si>
  <si>
    <t>OT Collaboration-Genera Only</t>
  </si>
  <si>
    <t>15N006480000</t>
  </si>
  <si>
    <t>OT Collaboration-PREPA Only</t>
  </si>
  <si>
    <t>15N006490000</t>
  </si>
  <si>
    <t>Telecom Collaborat-Genera Only</t>
  </si>
  <si>
    <t>15N006500000</t>
  </si>
  <si>
    <t>Telecom Collaborat-PREPA Only</t>
  </si>
  <si>
    <t>15N006510000</t>
  </si>
  <si>
    <t>PMO Hots Spots repairs</t>
  </si>
  <si>
    <t>15N006520000</t>
  </si>
  <si>
    <t>2023Aud.Supp(Non-LUMA)forPREPA</t>
  </si>
  <si>
    <t>15N006530000</t>
  </si>
  <si>
    <t>IT Applications Services</t>
  </si>
  <si>
    <t>15N006540000</t>
  </si>
  <si>
    <t>Contractor Training Program</t>
  </si>
  <si>
    <t>15N006550000</t>
  </si>
  <si>
    <t>Engineering Drawing Mgmt Syst</t>
  </si>
  <si>
    <t>15N006560000</t>
  </si>
  <si>
    <t>Mat.Mgmt.Supp.Phys.Inv.Sto.Mod</t>
  </si>
  <si>
    <t>15N006580000</t>
  </si>
  <si>
    <t>CC 300MW RFP - Tropigas</t>
  </si>
  <si>
    <t>15N006590000</t>
  </si>
  <si>
    <t>Accounting Lease Application</t>
  </si>
  <si>
    <t>15N006600000</t>
  </si>
  <si>
    <t>Check Printing-Oracle</t>
  </si>
  <si>
    <t>15N006610000</t>
  </si>
  <si>
    <t>BAIROA TRANSFORMER TRSFR MON</t>
  </si>
  <si>
    <t>15N006620000</t>
  </si>
  <si>
    <t>Additional O&amp;M Spend East</t>
  </si>
  <si>
    <t>15N006630000</t>
  </si>
  <si>
    <t>Additional O&amp;M Spend Central</t>
  </si>
  <si>
    <t>15N006640000</t>
  </si>
  <si>
    <t>Additional O&amp;M Spend West</t>
  </si>
  <si>
    <t>15N006660000</t>
  </si>
  <si>
    <t>2024 - Large Outage Events</t>
  </si>
  <si>
    <t>15N006670000</t>
  </si>
  <si>
    <t>LEOC/ROCC-Activation-Hur.Beryl</t>
  </si>
  <si>
    <t>15N006680000</t>
  </si>
  <si>
    <t>Residential EE Kits</t>
  </si>
  <si>
    <t>15N006690000</t>
  </si>
  <si>
    <t>Business Kits - EE</t>
  </si>
  <si>
    <t>15N006700000</t>
  </si>
  <si>
    <t>Conex. Luma Phase 1.1plus</t>
  </si>
  <si>
    <t>15N006710000</t>
  </si>
  <si>
    <t>LEOC - No Charge Account</t>
  </si>
  <si>
    <t>15N006730000</t>
  </si>
  <si>
    <t>UnpostedMat.ErnestoRegAreci</t>
  </si>
  <si>
    <t>15N006740000</t>
  </si>
  <si>
    <t>Trop.S.Ernesto Pending Trans.</t>
  </si>
  <si>
    <t>15N006750000</t>
  </si>
  <si>
    <t>DR Customer Service</t>
  </si>
  <si>
    <t>15N006760000</t>
  </si>
  <si>
    <t>DR Incentives</t>
  </si>
  <si>
    <t>15N006770000</t>
  </si>
  <si>
    <t>ELRP (Emerg. Load Reduc.Prog.)</t>
  </si>
  <si>
    <t>15N006780000</t>
  </si>
  <si>
    <t>DR Professional Services</t>
  </si>
  <si>
    <t>15N006790000</t>
  </si>
  <si>
    <t>DR Program Evaluation</t>
  </si>
  <si>
    <t>15N006800000</t>
  </si>
  <si>
    <t>DR Systems Operation</t>
  </si>
  <si>
    <t>15N006810000</t>
  </si>
  <si>
    <t>EE Cross Cutting Regulatory</t>
  </si>
  <si>
    <t>15N006820000</t>
  </si>
  <si>
    <t>EE Cross Cutting Shared Servic</t>
  </si>
  <si>
    <t>15N006830000</t>
  </si>
  <si>
    <t>Customer RE - Shared Services</t>
  </si>
  <si>
    <t>15N006840000</t>
  </si>
  <si>
    <t>Customer RE Regulatory</t>
  </si>
  <si>
    <t>15N006850000</t>
  </si>
  <si>
    <t>NEM Conex. Luma Phase 2.0</t>
  </si>
  <si>
    <t>15N006860000</t>
  </si>
  <si>
    <t>NEM Cust.Excellence RE Special</t>
  </si>
  <si>
    <t>15N006870000</t>
  </si>
  <si>
    <t>NEM Customer RE Platforms</t>
  </si>
  <si>
    <t>15N006880000</t>
  </si>
  <si>
    <t>NEM Customer RE Project Mgmt</t>
  </si>
  <si>
    <t>15N006890000</t>
  </si>
  <si>
    <t>NEM Customer RE Quality Assura</t>
  </si>
  <si>
    <t>15N006900000</t>
  </si>
  <si>
    <t>NEM EX Upgrade</t>
  </si>
  <si>
    <t>15N006910000</t>
  </si>
  <si>
    <t>SUBS-Ernesto exp consolidation</t>
  </si>
  <si>
    <t>15N006920000</t>
  </si>
  <si>
    <t>SUBS MEGAPLEX installation</t>
  </si>
  <si>
    <t>15N006930000</t>
  </si>
  <si>
    <t>LEX Net Metering Cases</t>
  </si>
  <si>
    <t>15N006940000</t>
  </si>
  <si>
    <t>Mi LUMA Website Redesign</t>
  </si>
  <si>
    <t>15N006970000</t>
  </si>
  <si>
    <t>OE October-Dec 2024</t>
  </si>
  <si>
    <t>15N006980000</t>
  </si>
  <si>
    <t>Reserva 1-Engineering (CC 588)</t>
  </si>
  <si>
    <t>15N006990000</t>
  </si>
  <si>
    <t>Reserva 2 -Operations (CC 900)</t>
  </si>
  <si>
    <t>15N007020000</t>
  </si>
  <si>
    <t>Procurement Workflow Automtn</t>
  </si>
  <si>
    <t>15N007030000</t>
  </si>
  <si>
    <t>OE December 31-2024</t>
  </si>
  <si>
    <t>15N007050000</t>
  </si>
  <si>
    <t>OE January-March 2025</t>
  </si>
  <si>
    <t>20016-001</t>
  </si>
  <si>
    <t>15N007060000</t>
  </si>
  <si>
    <t>Covadonga GIS Repairs- Siemens</t>
  </si>
  <si>
    <t>15N007070000</t>
  </si>
  <si>
    <t>Plann.Out.SMS-WhatsAppNotif</t>
  </si>
  <si>
    <t>15N007080000</t>
  </si>
  <si>
    <t>Teams and Workday Integrations</t>
  </si>
  <si>
    <t>15N007090000</t>
  </si>
  <si>
    <t>Website Redesign Phase II</t>
  </si>
  <si>
    <t>15N007100000</t>
  </si>
  <si>
    <t>Cost Share Program</t>
  </si>
  <si>
    <t>15N007110000</t>
  </si>
  <si>
    <t>GeneraPR BESS-Cambalache</t>
  </si>
  <si>
    <t>15N007120000</t>
  </si>
  <si>
    <t>GeneraPR BESS &amp; Peakers-C.Sur</t>
  </si>
  <si>
    <t>15N007130000</t>
  </si>
  <si>
    <t>GeneraPR BESS-Palo Seco</t>
  </si>
  <si>
    <t>15N007140000</t>
  </si>
  <si>
    <t>GeneraPR BESS&amp;Peakers-Yabucoa</t>
  </si>
  <si>
    <t>15N007150000</t>
  </si>
  <si>
    <t>GeneraPR BESS-Vega Baja</t>
  </si>
  <si>
    <t>15N007160000</t>
  </si>
  <si>
    <t>WebsiteAccess-IndustrialCust.</t>
  </si>
  <si>
    <t>15N007170000</t>
  </si>
  <si>
    <t>GeneraPR BESS-Aguirre</t>
  </si>
  <si>
    <t>15N007180000</t>
  </si>
  <si>
    <t>OE  April-June 2025</t>
  </si>
  <si>
    <t>15N007190000</t>
  </si>
  <si>
    <t>800 MW Interconnection</t>
  </si>
  <si>
    <t>15N007200000</t>
  </si>
  <si>
    <t>ASAP Battery System</t>
  </si>
  <si>
    <t>15N007210000</t>
  </si>
  <si>
    <t>Customer Ebill Campaign</t>
  </si>
  <si>
    <t>15N007220000</t>
  </si>
  <si>
    <t>OE April-16-2025-Major Outage</t>
  </si>
  <si>
    <t>15N007230000</t>
  </si>
  <si>
    <t>Planned Outage-Website Dvlpmnt</t>
  </si>
  <si>
    <t>15N007240000</t>
  </si>
  <si>
    <t>Generation Crisis - Admin</t>
  </si>
  <si>
    <t>15N007250000</t>
  </si>
  <si>
    <t>Reporting of SMS/Whatsapp</t>
  </si>
  <si>
    <t>15N007260000</t>
  </si>
  <si>
    <t>DOE Emergency Order 202-25-2</t>
  </si>
  <si>
    <t>15N007270000</t>
  </si>
  <si>
    <t>OE-July-September-2025</t>
  </si>
  <si>
    <t>15N007280000</t>
  </si>
  <si>
    <t>Hurricane Erin</t>
  </si>
  <si>
    <t>15N007430000</t>
  </si>
  <si>
    <t>Hurrican Season FY 26</t>
  </si>
  <si>
    <t>15N007440000</t>
  </si>
  <si>
    <t>SharePoint Optimization-EAM St</t>
  </si>
  <si>
    <t>15N007450000</t>
  </si>
  <si>
    <t>Large Projects Shared Services</t>
  </si>
  <si>
    <t>15N007460000</t>
  </si>
  <si>
    <t>O&amp;M STREETLIGHTING ARECI.REG.</t>
  </si>
  <si>
    <t>15N007470000</t>
  </si>
  <si>
    <t>O&amp;M STREETLIGHTING BAYAM.REG.</t>
  </si>
  <si>
    <t>15N007480000</t>
  </si>
  <si>
    <t>O&amp;M STREETLIGHTING CAGUAS REG.</t>
  </si>
  <si>
    <t>15N007490000</t>
  </si>
  <si>
    <t>O&amp;M STREETLIGHTING PONCE REG.</t>
  </si>
  <si>
    <t>15N007500000</t>
  </si>
  <si>
    <t>O&amp;M STREETLIGHTING S.JUAN REG.</t>
  </si>
  <si>
    <t>15N007510000</t>
  </si>
  <si>
    <t>O&amp;M STREETLIGHTING MAYAG. REG.</t>
  </si>
  <si>
    <t>15N007520000</t>
  </si>
  <si>
    <t>LEX Integration Web Redesign</t>
  </si>
  <si>
    <t>15N007540000</t>
  </si>
  <si>
    <t>Emerg.Proj.H.Season-Contracts</t>
  </si>
  <si>
    <t>15N007550000</t>
  </si>
  <si>
    <t>Overnight Queues</t>
  </si>
  <si>
    <t>15N007560000</t>
  </si>
  <si>
    <t>GeneraPR BESS &amp; Peakers-Jobos</t>
  </si>
  <si>
    <t>15N007570000</t>
  </si>
  <si>
    <t>GeneraPR BESS &amp; Peakers Daguao</t>
  </si>
  <si>
    <t>15N007580000</t>
  </si>
  <si>
    <t>SJ Municipalities Gound Mowing</t>
  </si>
  <si>
    <t>15N007590000</t>
  </si>
  <si>
    <t>MiLUMA App - Map Correction</t>
  </si>
  <si>
    <t>15N007600000</t>
  </si>
  <si>
    <t>Goggle Mapping Correction</t>
  </si>
  <si>
    <t>15N007610000</t>
  </si>
  <si>
    <t>OE-October-December 2025</t>
  </si>
  <si>
    <t>15N008720000</t>
  </si>
  <si>
    <t>OE January-March 2026</t>
  </si>
  <si>
    <t>15O900000000</t>
  </si>
  <si>
    <t>Outage Event-Fiona reimb OMA</t>
  </si>
  <si>
    <t>15R000000000</t>
  </si>
  <si>
    <t>Property Damage Rec.Process SJ</t>
  </si>
  <si>
    <t>15R000010000</t>
  </si>
  <si>
    <t>PropertyDamageRec.Proc.Baya</t>
  </si>
  <si>
    <t>15R000020000</t>
  </si>
  <si>
    <t>Property DamageRec.Process Cag</t>
  </si>
  <si>
    <t>15R000030000</t>
  </si>
  <si>
    <t>Prop Damage Rec ProcessArecibo</t>
  </si>
  <si>
    <t>15R000040000</t>
  </si>
  <si>
    <t>Prop Damage Rec ProcessMayague</t>
  </si>
  <si>
    <t>15R000050000</t>
  </si>
  <si>
    <t>Prop Damage Rec ProcessPonce</t>
  </si>
  <si>
    <t>15R000060000</t>
  </si>
  <si>
    <t>3rd Party Recovery Arecibo</t>
  </si>
  <si>
    <t>15R000070000</t>
  </si>
  <si>
    <t>3rd Party Recove V Baja/Manatí</t>
  </si>
  <si>
    <t>15R000080000</t>
  </si>
  <si>
    <t>3rd Party Recovery Utuado</t>
  </si>
  <si>
    <t>15R000090000</t>
  </si>
  <si>
    <t>3rd Party Recovery Mayaguez</t>
  </si>
  <si>
    <t>15R000100000</t>
  </si>
  <si>
    <t>3rd Party RecovAguadilla/Sseba</t>
  </si>
  <si>
    <t>15R000110000</t>
  </si>
  <si>
    <t>3rd Party Recovery Ponce</t>
  </si>
  <si>
    <t>15R000120000</t>
  </si>
  <si>
    <t>3rd Party Recovery  Guayama</t>
  </si>
  <si>
    <t>15R000130000</t>
  </si>
  <si>
    <t>3rd Party Recovery Yauco</t>
  </si>
  <si>
    <t>15R000140000</t>
  </si>
  <si>
    <t>3rd Prt Rec Barranquitas Cayey</t>
  </si>
  <si>
    <t>15R000150000</t>
  </si>
  <si>
    <t>3rd Party Recovery Humacao</t>
  </si>
  <si>
    <t>15R000160000</t>
  </si>
  <si>
    <t>3rd Party Recovery Caguas</t>
  </si>
  <si>
    <t>15R000170000</t>
  </si>
  <si>
    <t>3rd Party Recovery Canovanas</t>
  </si>
  <si>
    <t>15R000180000</t>
  </si>
  <si>
    <t>3rd Party Recovery Fajardo</t>
  </si>
  <si>
    <t>15R000190000</t>
  </si>
  <si>
    <t>3rd Party Recovery Monacillos</t>
  </si>
  <si>
    <t>15R000200000</t>
  </si>
  <si>
    <t>3rd Party Reco T Baja Corozal</t>
  </si>
  <si>
    <t>15R000210000</t>
  </si>
  <si>
    <t>3rd Party Recov Guaynabo Bayam</t>
  </si>
  <si>
    <t>15R000220000</t>
  </si>
  <si>
    <t>SUBS-Third Party Property Dmge</t>
  </si>
  <si>
    <t>PBCP04 - PM Software &amp; Tools</t>
  </si>
  <si>
    <t>14F003210000</t>
  </si>
  <si>
    <t>PBCP4  Project Management Sof</t>
  </si>
  <si>
    <t>14N000120000</t>
  </si>
  <si>
    <t>Project Management Software</t>
  </si>
  <si>
    <t>15F019840000</t>
  </si>
  <si>
    <t>CAT Z - PBCP4</t>
  </si>
  <si>
    <t>PBCS01 - Mod Customer Serv. Tec</t>
  </si>
  <si>
    <t>10N000070000</t>
  </si>
  <si>
    <t>Unified Agent Desktop</t>
  </si>
  <si>
    <t>10N000080000</t>
  </si>
  <si>
    <t>Contact Center Platform (IVR</t>
  </si>
  <si>
    <t>10N000090000</t>
  </si>
  <si>
    <t>Contact Center Outbound Dialer</t>
  </si>
  <si>
    <t>10N000100000</t>
  </si>
  <si>
    <t>Proactive Outbound Notificatio</t>
  </si>
  <si>
    <t>10N000110000</t>
  </si>
  <si>
    <t>Contact Center Chat &amp; Social C</t>
  </si>
  <si>
    <t>15N001830000</t>
  </si>
  <si>
    <t>Contact Ctr Unifi.Agt.Desktop</t>
  </si>
  <si>
    <t>15N001840000</t>
  </si>
  <si>
    <t>Cont.Ctr.Appt.Booking Assess</t>
  </si>
  <si>
    <t>15N001850000</t>
  </si>
  <si>
    <t>Cont.Ctr.Proact.Notif.Capabil.</t>
  </si>
  <si>
    <t>15N001860000</t>
  </si>
  <si>
    <t>Cont.Ctr.IVR Voice&amp;Email Platf</t>
  </si>
  <si>
    <t>PBCS02 - Voice of the Customer</t>
  </si>
  <si>
    <t>10N000120000</t>
  </si>
  <si>
    <t>Voice of the Customer</t>
  </si>
  <si>
    <t>15N001760000</t>
  </si>
  <si>
    <t>VOC Speech &amp; Text Analytics</t>
  </si>
  <si>
    <t>15N001770000</t>
  </si>
  <si>
    <t>Process Improv. Lean Six Sigma</t>
  </si>
  <si>
    <t>15N001780000</t>
  </si>
  <si>
    <t>Q. A. Mystery Shopper Program</t>
  </si>
  <si>
    <t>15N001790000</t>
  </si>
  <si>
    <t>CX Training Program (CX ONLY)</t>
  </si>
  <si>
    <t>15N001800000</t>
  </si>
  <si>
    <t>CX Training Knowl Mgmt Syst</t>
  </si>
  <si>
    <t>15N001810000</t>
  </si>
  <si>
    <t>CX Training (LUMA)</t>
  </si>
  <si>
    <t>15N001820000</t>
  </si>
  <si>
    <t>VOC Customer Surveys</t>
  </si>
  <si>
    <t>PBCS03 - BillAccuracy&amp;BackOffice</t>
  </si>
  <si>
    <t>10N000050000</t>
  </si>
  <si>
    <t>Billing Accuracy &amp; Back Office</t>
  </si>
  <si>
    <t>10N000380000</t>
  </si>
  <si>
    <t>Billing Accuracy&amp;Back Office</t>
  </si>
  <si>
    <t>10N000800000</t>
  </si>
  <si>
    <t>CC&amp;B Opt-User Roles Functions</t>
  </si>
  <si>
    <t>10N000810000</t>
  </si>
  <si>
    <t>UIP CC&amp;B Reporting Analytics</t>
  </si>
  <si>
    <t>10N000820000</t>
  </si>
  <si>
    <t>CC&amp;B Optim - Service Orders</t>
  </si>
  <si>
    <t>10N000970000</t>
  </si>
  <si>
    <t>DatalakeRepServOrdrRout&amp;Dashbs</t>
  </si>
  <si>
    <t>10N001400000</t>
  </si>
  <si>
    <t>CC&amp;B Severance Proc Automtn</t>
  </si>
  <si>
    <t>14N000130000</t>
  </si>
  <si>
    <t>BILL REDESIGN (L)</t>
  </si>
  <si>
    <t>15N001580000</t>
  </si>
  <si>
    <t>Cust. Serv. PBCS3 Bill Print</t>
  </si>
  <si>
    <t>15N003220000</t>
  </si>
  <si>
    <t>CC&amp;B Optimizat-Meter LifeCycle</t>
  </si>
  <si>
    <t>15N005050000</t>
  </si>
  <si>
    <t>Critical Customer/Service</t>
  </si>
  <si>
    <t>15N006950000</t>
  </si>
  <si>
    <t>CC&amp;B Letter Automation</t>
  </si>
  <si>
    <t>15N006960000</t>
  </si>
  <si>
    <t>FA Automation Discovery</t>
  </si>
  <si>
    <t>PBCS04 - Retail Wheeling Program</t>
  </si>
  <si>
    <t>10N009820000</t>
  </si>
  <si>
    <t>WheelingWorkCostTrackingFY2025</t>
  </si>
  <si>
    <t>PBFM01 - Facilities Dev &amp; Implem</t>
  </si>
  <si>
    <t>10F000140000</t>
  </si>
  <si>
    <t>FMS Aguadilla Contact Center</t>
  </si>
  <si>
    <t>10F000150000</t>
  </si>
  <si>
    <t>FMS Hormigerous Contact Cent</t>
  </si>
  <si>
    <t>10F000160000</t>
  </si>
  <si>
    <t>FMS Humacao Contact Centre</t>
  </si>
  <si>
    <t>10F000170000</t>
  </si>
  <si>
    <t>FMS Ponce Contact Centre</t>
  </si>
  <si>
    <t>10F000430000</t>
  </si>
  <si>
    <t>FMS-Tenant Broker Rep FF Proj</t>
  </si>
  <si>
    <t>10N000310000</t>
  </si>
  <si>
    <t>FMS-Tools-carts-dollies &amp; bins</t>
  </si>
  <si>
    <t>10N000330000</t>
  </si>
  <si>
    <t>FMS - Furniture Projects</t>
  </si>
  <si>
    <t>10N000910000</t>
  </si>
  <si>
    <t>Aguadilla Contact Center NME</t>
  </si>
  <si>
    <t>10N000920000</t>
  </si>
  <si>
    <t>Hormigerous Contact Cent NME</t>
  </si>
  <si>
    <t>10N000930000</t>
  </si>
  <si>
    <t>Humacao Contact Centre NME</t>
  </si>
  <si>
    <t>10N000940000</t>
  </si>
  <si>
    <t>Ponce Contact Centre NME</t>
  </si>
  <si>
    <t>10N000950000</t>
  </si>
  <si>
    <t>Isabela Contact Centre NME</t>
  </si>
  <si>
    <t>10N011270000</t>
  </si>
  <si>
    <t>FMS Santurce Parking Rehab</t>
  </si>
  <si>
    <t>14F001950000</t>
  </si>
  <si>
    <t>FAASt Arecibo Regional Off</t>
  </si>
  <si>
    <t>14F001960000</t>
  </si>
  <si>
    <t>FAASt Arecibo Electric Serv</t>
  </si>
  <si>
    <t>14F001970000</t>
  </si>
  <si>
    <t>FAASt Aguadilla Electric Serv</t>
  </si>
  <si>
    <t>Withdrawn</t>
  </si>
  <si>
    <t>Discontinued</t>
  </si>
  <si>
    <t>Process Discontinued</t>
  </si>
  <si>
    <t>14F001980000</t>
  </si>
  <si>
    <t>San Germán ESC.</t>
  </si>
  <si>
    <t>14F001990000</t>
  </si>
  <si>
    <t>Arecibo Regional Repairs</t>
  </si>
  <si>
    <t>14F002000000</t>
  </si>
  <si>
    <t>Palo Seco South</t>
  </si>
  <si>
    <t>14F002010000</t>
  </si>
  <si>
    <t>Bayamon Regional Repairs</t>
  </si>
  <si>
    <t>14F002020000</t>
  </si>
  <si>
    <t>Caguas Regional Repairs</t>
  </si>
  <si>
    <t>14F002030000</t>
  </si>
  <si>
    <t>San Juan Regional Repairs</t>
  </si>
  <si>
    <t>14F002040000</t>
  </si>
  <si>
    <t>Mayaguez Regional Repairs</t>
  </si>
  <si>
    <t>14F002050000</t>
  </si>
  <si>
    <t>Ponce Regional Repairs</t>
  </si>
  <si>
    <t>14F002060000</t>
  </si>
  <si>
    <t>Toa Baja Technical Serv</t>
  </si>
  <si>
    <t>14F003770000</t>
  </si>
  <si>
    <t>FMS - Primary Contact Centre</t>
  </si>
  <si>
    <t>14F003920000</t>
  </si>
  <si>
    <t>Test and Technology Laboratory</t>
  </si>
  <si>
    <t>14F015260000</t>
  </si>
  <si>
    <t>FMS-Aviation Hangar BusnssCase</t>
  </si>
  <si>
    <t>14F017420000</t>
  </si>
  <si>
    <t>FMS-LUMA EmerOperCentNewBldng</t>
  </si>
  <si>
    <t>14N000370000</t>
  </si>
  <si>
    <t>FMS San Juan Region Projects</t>
  </si>
  <si>
    <t>14N000380000</t>
  </si>
  <si>
    <t>FMS Caguas Region Projects</t>
  </si>
  <si>
    <t>14N000390000</t>
  </si>
  <si>
    <t>FMS Ponce Region Projects</t>
  </si>
  <si>
    <t>14N000400000</t>
  </si>
  <si>
    <t>FMS Mayaguez Region Projects</t>
  </si>
  <si>
    <t>14N000410000</t>
  </si>
  <si>
    <t>FMS Arecibo Region Projects</t>
  </si>
  <si>
    <t>14N000420000</t>
  </si>
  <si>
    <t>FMS Bayamón Region Projects</t>
  </si>
  <si>
    <t>14N000430000</t>
  </si>
  <si>
    <t>FMS Generator Acquisitions</t>
  </si>
  <si>
    <t>14N000440000</t>
  </si>
  <si>
    <t>FMS - HVAC Replacements</t>
  </si>
  <si>
    <t>14N000450000</t>
  </si>
  <si>
    <t>FMS - Water Cisterns</t>
  </si>
  <si>
    <t>14N000460000</t>
  </si>
  <si>
    <t>FMS Facilities Rebranding Proj</t>
  </si>
  <si>
    <t>14N001010000</t>
  </si>
  <si>
    <t>FMS-CAGUAS REGIONAL PROJECT II</t>
  </si>
  <si>
    <t>15F019710000</t>
  </si>
  <si>
    <t>CAT Z - PBFM1</t>
  </si>
  <si>
    <t>15N000170000</t>
  </si>
  <si>
    <t>UT Technical Training</t>
  </si>
  <si>
    <t>15N000280000</t>
  </si>
  <si>
    <t>Asset Mng-General: Training</t>
  </si>
  <si>
    <t>15N000360000</t>
  </si>
  <si>
    <t>AM-PAC PAC tools templ develop</t>
  </si>
  <si>
    <t>15N001250000</t>
  </si>
  <si>
    <t>FMS-Facilities CapTeam Develop</t>
  </si>
  <si>
    <t>15N001260000</t>
  </si>
  <si>
    <t>FMS - PPE/FRC for Facilities</t>
  </si>
  <si>
    <t>15N001270000</t>
  </si>
  <si>
    <t>FMS - Facilities Drawings</t>
  </si>
  <si>
    <t>15N001280000</t>
  </si>
  <si>
    <t>FMS-T&amp;D/Gen co-location study</t>
  </si>
  <si>
    <t>15N001290000</t>
  </si>
  <si>
    <t>FMS-T&amp;D/Gen co-location plann</t>
  </si>
  <si>
    <t>15N001300000</t>
  </si>
  <si>
    <t>Facilities Empl.Training &amp; Dev</t>
  </si>
  <si>
    <t>15N001880000</t>
  </si>
  <si>
    <t>FMS- DEEP CLEANNING ACTIVITIES</t>
  </si>
  <si>
    <t>15N002070000</t>
  </si>
  <si>
    <t>NEOS Flooding</t>
  </si>
  <si>
    <t>15N003350000</t>
  </si>
  <si>
    <t>FMS -UPS FIRE PROJECT</t>
  </si>
  <si>
    <t>15N003360000</t>
  </si>
  <si>
    <t>Facilities Tech Dev&amp;Implem</t>
  </si>
  <si>
    <t>15N005480000</t>
  </si>
  <si>
    <t>FMS Facilit Tech Devel&amp;Imp-II</t>
  </si>
  <si>
    <t>PBFM02 - Critical Financial Ctrl</t>
  </si>
  <si>
    <t>15N001140000</t>
  </si>
  <si>
    <t>Int Audit-Role &amp; Resp and Res</t>
  </si>
  <si>
    <t>15N001150000</t>
  </si>
  <si>
    <t>Finance &amp; Accounting Policies</t>
  </si>
  <si>
    <t>15N001160000</t>
  </si>
  <si>
    <t>Financial Systems Control</t>
  </si>
  <si>
    <t>15N001170000</t>
  </si>
  <si>
    <t>Financial Reporting</t>
  </si>
  <si>
    <t>PBFM04 - Critical Financial Sys</t>
  </si>
  <si>
    <t>10N000150000</t>
  </si>
  <si>
    <t>Oracle Expense Module Implem.</t>
  </si>
  <si>
    <t>10N000400000</t>
  </si>
  <si>
    <t>Oracle Supporting Tools</t>
  </si>
  <si>
    <t>10N000520000</t>
  </si>
  <si>
    <t>Time Rec. &amp; Process Enhancem.</t>
  </si>
  <si>
    <t>10N000540000</t>
  </si>
  <si>
    <t>Procure to Pay-ORACLE Implem.</t>
  </si>
  <si>
    <t>10N000790000</t>
  </si>
  <si>
    <t>PA Budget and Forecast Tools</t>
  </si>
  <si>
    <t>15N005130000</t>
  </si>
  <si>
    <t>EBS Reporting Tool</t>
  </si>
  <si>
    <t>15N005940000</t>
  </si>
  <si>
    <t>Artemis Reporting Tool</t>
  </si>
  <si>
    <t>15N007530000</t>
  </si>
  <si>
    <t>Account Reconciliation Tool</t>
  </si>
  <si>
    <t>PBHE01 - HSE &amp; Tech Training</t>
  </si>
  <si>
    <t>15N000720000</t>
  </si>
  <si>
    <t>Employee Tech Train App Prog</t>
  </si>
  <si>
    <t>PBHE03 - Public Safety Program</t>
  </si>
  <si>
    <t>15N000610000</t>
  </si>
  <si>
    <t>Public Safety Progr. Develop.</t>
  </si>
  <si>
    <t>PBHE04 - Waste Management</t>
  </si>
  <si>
    <t>10N002390000</t>
  </si>
  <si>
    <t>Storage Containers for Transfo</t>
  </si>
  <si>
    <t>15N000780000</t>
  </si>
  <si>
    <t>Waste Management</t>
  </si>
  <si>
    <t>PBHE08 - Emerg Resp Preparedness</t>
  </si>
  <si>
    <t>10N000250000</t>
  </si>
  <si>
    <t>Establish Emergency Op Center</t>
  </si>
  <si>
    <t>10N000260000</t>
  </si>
  <si>
    <t>Emergency Damage Assess Progr</t>
  </si>
  <si>
    <t>10N000270000</t>
  </si>
  <si>
    <t>Implem In Mngmt Platfo(WEBEOC)</t>
  </si>
  <si>
    <t>15N000890000</t>
  </si>
  <si>
    <t>Develop Business Cont Plan</t>
  </si>
  <si>
    <t>PBHR01 - HR Inf.Syst.&amp;Learn.Plat</t>
  </si>
  <si>
    <t>10N000160000</t>
  </si>
  <si>
    <t>Workday Implementation Modules</t>
  </si>
  <si>
    <t>10N000300000</t>
  </si>
  <si>
    <t>CBA/Recruitment</t>
  </si>
  <si>
    <t>15N001100000</t>
  </si>
  <si>
    <t>PBHR1 Training for all Depts.</t>
  </si>
  <si>
    <t>15N001560000</t>
  </si>
  <si>
    <t>Employee Engagement (PBHR1)</t>
  </si>
  <si>
    <t>15N003710000</t>
  </si>
  <si>
    <t>HR Projects-ICIMS</t>
  </si>
  <si>
    <t>PBIT01 - OT Telecom Sys&amp;Network</t>
  </si>
  <si>
    <t>995</t>
  </si>
  <si>
    <t>10N009270000</t>
  </si>
  <si>
    <t>IP Control Network Resliency</t>
  </si>
  <si>
    <t>10N012210000</t>
  </si>
  <si>
    <t>GuayaToJob.Fib.Enh-AguiToJobTC</t>
  </si>
  <si>
    <t>20015-002</t>
  </si>
  <si>
    <t>10N013850000</t>
  </si>
  <si>
    <t>DOE Maunabo to Juan Martin UB</t>
  </si>
  <si>
    <t>10N013860000</t>
  </si>
  <si>
    <t>DOE Telecom Gen Design&amp;Install</t>
  </si>
  <si>
    <t>20015-003</t>
  </si>
  <si>
    <t>10N013870000</t>
  </si>
  <si>
    <t>DOE Pinas GIS to Dorado TC</t>
  </si>
  <si>
    <t>20015-004</t>
  </si>
  <si>
    <t>10N013880000</t>
  </si>
  <si>
    <t>DOE Yabucoa to Juan Martin</t>
  </si>
  <si>
    <t>20015-001</t>
  </si>
  <si>
    <t>10N014130000</t>
  </si>
  <si>
    <t>DOE BayTC toDoraTC OPGWFib.Enh</t>
  </si>
  <si>
    <t>14F002090000</t>
  </si>
  <si>
    <t>FIELD AREA NETWORK (FAN).</t>
  </si>
  <si>
    <t>14F002100000</t>
  </si>
  <si>
    <t>TELECOM INFRASTRUCTUR</t>
  </si>
  <si>
    <t>20001-001</t>
  </si>
  <si>
    <t>14F002110000</t>
  </si>
  <si>
    <t>MICROWAVE PTP.</t>
  </si>
  <si>
    <t>Phase 3 - Scoping and Costing</t>
  </si>
  <si>
    <t>Pending FEMA 406 HMP Completion</t>
  </si>
  <si>
    <t>10049-001</t>
  </si>
  <si>
    <t>14F002140000</t>
  </si>
  <si>
    <t>Transport Network</t>
  </si>
  <si>
    <t>Phase 2 - Intake &amp; Eligibility</t>
  </si>
  <si>
    <t>14F002150000</t>
  </si>
  <si>
    <t>IT CORP NETWORK.</t>
  </si>
  <si>
    <t>14F003600000</t>
  </si>
  <si>
    <t>Fiber Optics Replacement -FEMA</t>
  </si>
  <si>
    <t>14F003900000</t>
  </si>
  <si>
    <t>LMR Two Way Radio</t>
  </si>
  <si>
    <t>14F004430000</t>
  </si>
  <si>
    <t>RTU-Telecom ReplGrp1-Mayaguez</t>
  </si>
  <si>
    <t>14F004500000</t>
  </si>
  <si>
    <t>Microwave Network Upgrade</t>
  </si>
  <si>
    <t>14F004510000</t>
  </si>
  <si>
    <t>Telecom Infrast-Cerro Puntas</t>
  </si>
  <si>
    <t>20003-001</t>
  </si>
  <si>
    <t>14F004550000</t>
  </si>
  <si>
    <t>El Yunque - Group A</t>
  </si>
  <si>
    <t>20003-002</t>
  </si>
  <si>
    <t>14F004560000</t>
  </si>
  <si>
    <t>Santa Ana - Group A</t>
  </si>
  <si>
    <t>20003-003</t>
  </si>
  <si>
    <t>14F004570000</t>
  </si>
  <si>
    <t>Santurce Luchetti - Group A</t>
  </si>
  <si>
    <t>20004-001</t>
  </si>
  <si>
    <t>14F004580000</t>
  </si>
  <si>
    <t>Atalaya - Group B</t>
  </si>
  <si>
    <t>20004-002</t>
  </si>
  <si>
    <t>14F004590000</t>
  </si>
  <si>
    <t>El Gato - Group B</t>
  </si>
  <si>
    <t>20004-003</t>
  </si>
  <si>
    <t>14F004600000</t>
  </si>
  <si>
    <t>Isabela - Group B</t>
  </si>
  <si>
    <t>20004-004</t>
  </si>
  <si>
    <t>14F004610000</t>
  </si>
  <si>
    <t>La Santa - Group B</t>
  </si>
  <si>
    <t>20004-005</t>
  </si>
  <si>
    <t>14F004620000</t>
  </si>
  <si>
    <t>Manati TC - Group B</t>
  </si>
  <si>
    <t>14F004640000</t>
  </si>
  <si>
    <t>El Maní - Group C</t>
  </si>
  <si>
    <t>20005-001</t>
  </si>
  <si>
    <t>14F004650000</t>
  </si>
  <si>
    <t>Juana Diaz Loma - Group C</t>
  </si>
  <si>
    <t>14F004660000</t>
  </si>
  <si>
    <t>Monacillo TC- Group C</t>
  </si>
  <si>
    <t>20007-001</t>
  </si>
  <si>
    <t>14F008600000</t>
  </si>
  <si>
    <t>Fajardo Tecnica-Group D</t>
  </si>
  <si>
    <t>20007-002</t>
  </si>
  <si>
    <t>14F008610000</t>
  </si>
  <si>
    <t>Humacao Tecnica-Group D</t>
  </si>
  <si>
    <t>20007-003</t>
  </si>
  <si>
    <t>14F008620000</t>
  </si>
  <si>
    <t>Mayaguez (Mckinley)-Group D</t>
  </si>
  <si>
    <t>20007-004</t>
  </si>
  <si>
    <t>14F008630000</t>
  </si>
  <si>
    <t>Sabana Llana TC-Group D</t>
  </si>
  <si>
    <t>20008-001</t>
  </si>
  <si>
    <t>14F008930000</t>
  </si>
  <si>
    <t>Mora TC-Group E</t>
  </si>
  <si>
    <t>20008-002</t>
  </si>
  <si>
    <t>14F009010000</t>
  </si>
  <si>
    <t>Quebradillas Técnica-Group E</t>
  </si>
  <si>
    <t>20008-003</t>
  </si>
  <si>
    <t>14F009020000</t>
  </si>
  <si>
    <t>San Sebastián TC-Group E</t>
  </si>
  <si>
    <t>14F010050000</t>
  </si>
  <si>
    <t>Battery Test &amp; Replace</t>
  </si>
  <si>
    <t>14F010060000</t>
  </si>
  <si>
    <t>Two-Way Radio Assess &amp; Repair</t>
  </si>
  <si>
    <t>14F010070000</t>
  </si>
  <si>
    <t>Microwave Assess &amp; Repair</t>
  </si>
  <si>
    <t>14F010080000</t>
  </si>
  <si>
    <t>Fiber Assess &amp; Repair</t>
  </si>
  <si>
    <t>14F010090000</t>
  </si>
  <si>
    <t>Program Management</t>
  </si>
  <si>
    <t>14F010100000</t>
  </si>
  <si>
    <t>Subs Telecom Assess &amp; Repair</t>
  </si>
  <si>
    <t>14F010110000</t>
  </si>
  <si>
    <t>TWAC Systems Assess &amp; Repair</t>
  </si>
  <si>
    <t>14F010120000</t>
  </si>
  <si>
    <t>Tower Safety Assess &amp; Repair</t>
  </si>
  <si>
    <t>14F012500000</t>
  </si>
  <si>
    <t>Telecom Infrastructure Grupo D</t>
  </si>
  <si>
    <t>14F013950000</t>
  </si>
  <si>
    <t>Culebra 3801 Telecomm Tower</t>
  </si>
  <si>
    <t>20009-001</t>
  </si>
  <si>
    <t>14F019040000</t>
  </si>
  <si>
    <t>Telco Infra Guanica Group F</t>
  </si>
  <si>
    <t>20009-002</t>
  </si>
  <si>
    <t>14F019050000</t>
  </si>
  <si>
    <t>Telco Infra Barranquita GroupF</t>
  </si>
  <si>
    <t>20009-003</t>
  </si>
  <si>
    <t>14F019060000</t>
  </si>
  <si>
    <t>Telco Infra Barceloneta GroupF</t>
  </si>
  <si>
    <t>60024-001</t>
  </si>
  <si>
    <t>14F020210000</t>
  </si>
  <si>
    <t>Telco Infra AguasBuenasGroup H</t>
  </si>
  <si>
    <t>CAP1</t>
  </si>
  <si>
    <t>60024-002</t>
  </si>
  <si>
    <t>14F020220000</t>
  </si>
  <si>
    <t>Telco Infra Utuado Tec Group H</t>
  </si>
  <si>
    <t>60024-003</t>
  </si>
  <si>
    <t>14F020230000</t>
  </si>
  <si>
    <t>Telco Infra Manati Tec Group H</t>
  </si>
  <si>
    <t>60016-001</t>
  </si>
  <si>
    <t>14F020240000</t>
  </si>
  <si>
    <t>Telco Infra Canov TC Group G</t>
  </si>
  <si>
    <t>60016-002</t>
  </si>
  <si>
    <t>14F020250000</t>
  </si>
  <si>
    <t>Telco Infra Juncos TC Group G</t>
  </si>
  <si>
    <t>60016-003</t>
  </si>
  <si>
    <t>14F020260000</t>
  </si>
  <si>
    <t>TelcoInfraS.IsabelTecnicaGrpG</t>
  </si>
  <si>
    <t>10049-002</t>
  </si>
  <si>
    <t>14F021890000</t>
  </si>
  <si>
    <t>T. Network G1 Aguas Buenas GIS</t>
  </si>
  <si>
    <t>CAP4</t>
  </si>
  <si>
    <t>10049-003</t>
  </si>
  <si>
    <t>14F021900000</t>
  </si>
  <si>
    <t>T. Network G1 Monacillos PCC</t>
  </si>
  <si>
    <t>10049-004</t>
  </si>
  <si>
    <t>14F021910000</t>
  </si>
  <si>
    <t>T. Network G1 Sabana Llana TC</t>
  </si>
  <si>
    <t>15F019740000</t>
  </si>
  <si>
    <t>CAT Z - PBIT1</t>
  </si>
  <si>
    <t>15F019910000</t>
  </si>
  <si>
    <t>CAT Z - PBIT1 (Fiona)</t>
  </si>
  <si>
    <t>15N000250000</t>
  </si>
  <si>
    <t>Fiber Optics Replacement -OPEX</t>
  </si>
  <si>
    <t>PBIT02 - IT OT Cybersecur. Prog.</t>
  </si>
  <si>
    <t>14F002070000</t>
  </si>
  <si>
    <t>CYBERSECURITY PROGRAM IMPL</t>
  </si>
  <si>
    <t>14N000170000</t>
  </si>
  <si>
    <t>PBIT2 MFA - Multi-Factor Auth</t>
  </si>
  <si>
    <t>14N000180000</t>
  </si>
  <si>
    <t>PBIT2 Network Perimeter Sec</t>
  </si>
  <si>
    <t>14N000190000</t>
  </si>
  <si>
    <t>PBIT2 PAM-Priv Access Mngmt</t>
  </si>
  <si>
    <t>14N000290000</t>
  </si>
  <si>
    <t>PBIT2 Improve EndPnt Security</t>
  </si>
  <si>
    <t>14N000300000</t>
  </si>
  <si>
    <t>PBIT2 Network Sec Architecture</t>
  </si>
  <si>
    <t>14N000950000</t>
  </si>
  <si>
    <t>Compliance Mngmnt</t>
  </si>
  <si>
    <t>14N000960000</t>
  </si>
  <si>
    <t>Data Loss Prevention DLP</t>
  </si>
  <si>
    <t>14N000970000</t>
  </si>
  <si>
    <t>Endpoint Image Mngmnt</t>
  </si>
  <si>
    <t>14N000980000</t>
  </si>
  <si>
    <t>Network Segmentation</t>
  </si>
  <si>
    <t>14N000990000</t>
  </si>
  <si>
    <t>Vuln Mngmt&amp;Scan(OT Devs-SCADA)</t>
  </si>
  <si>
    <t>14N001000000</t>
  </si>
  <si>
    <t>Unstructured Data Protection</t>
  </si>
  <si>
    <t>14N001130000</t>
  </si>
  <si>
    <t>Unstruc.DataProtec.&amp;Classif.</t>
  </si>
  <si>
    <t>14N001140000</t>
  </si>
  <si>
    <t>NetworkOptimization&amp;Reliabilit</t>
  </si>
  <si>
    <t>14N001150000</t>
  </si>
  <si>
    <t>Network Switches Edge</t>
  </si>
  <si>
    <t>15N000560000</t>
  </si>
  <si>
    <t>OT Firewalls - OPEX</t>
  </si>
  <si>
    <t>15N000570000</t>
  </si>
  <si>
    <t>PAM - Privil Access Mang OPEX</t>
  </si>
  <si>
    <t>15N000580000</t>
  </si>
  <si>
    <t>MFA Multi-Factor Authent OPEX</t>
  </si>
  <si>
    <t>15N000700000</t>
  </si>
  <si>
    <t>PBIT2 Cybersecurity OPEX</t>
  </si>
  <si>
    <t>15N003040000</t>
  </si>
  <si>
    <t>Maturity Assessment</t>
  </si>
  <si>
    <t>15N003050000</t>
  </si>
  <si>
    <t>Network Vulnerability Assessmt</t>
  </si>
  <si>
    <t>15N003060000</t>
  </si>
  <si>
    <t>Privilege Access Management</t>
  </si>
  <si>
    <t>15N003310000</t>
  </si>
  <si>
    <t>Forensic &amp; Consulting Hours</t>
  </si>
  <si>
    <t>PBIT03 - IT OT Enablement Progr.</t>
  </si>
  <si>
    <t>10N000010000</t>
  </si>
  <si>
    <t>Workday Hypercare (L)</t>
  </si>
  <si>
    <t>10N000020000</t>
  </si>
  <si>
    <t>EBS Hypercare (L)</t>
  </si>
  <si>
    <t>10N000030000</t>
  </si>
  <si>
    <t>Kronos Hypercare (L)</t>
  </si>
  <si>
    <t>10N000220000</t>
  </si>
  <si>
    <t>End User Device Management</t>
  </si>
  <si>
    <t>15N000740000</t>
  </si>
  <si>
    <t>End User Device Managem</t>
  </si>
  <si>
    <t>15N000750000</t>
  </si>
  <si>
    <t>Enterp Archi &amp; Proj Manag</t>
  </si>
  <si>
    <t>15N000760000</t>
  </si>
  <si>
    <t>Service Management</t>
  </si>
  <si>
    <t>15N002340000</t>
  </si>
  <si>
    <t>IT Cloud Strategy - OPEX</t>
  </si>
  <si>
    <t>15N002350000</t>
  </si>
  <si>
    <t>Patch Mgmt Metho - OPEX</t>
  </si>
  <si>
    <t>15N007010000</t>
  </si>
  <si>
    <t>ITIL4 Foundations &amp; Certific.</t>
  </si>
  <si>
    <t>PBIT04 - IT OT Asset Management</t>
  </si>
  <si>
    <t>10F000060000</t>
  </si>
  <si>
    <t>Netwk Enhancmts  - CAPEX FEMA</t>
  </si>
  <si>
    <t>10F000070000</t>
  </si>
  <si>
    <t>SDWAN Ntwrk Intg-CAPEX FEMA</t>
  </si>
  <si>
    <t>10F000080000</t>
  </si>
  <si>
    <t>PBX Replcmnt - CAPEX FEMA</t>
  </si>
  <si>
    <t>10F000120000</t>
  </si>
  <si>
    <t>Informational Technology</t>
  </si>
  <si>
    <t>10F000130000</t>
  </si>
  <si>
    <t>Operational Technology (Capex)</t>
  </si>
  <si>
    <t>10F000190000</t>
  </si>
  <si>
    <t>Mass Storage&amp;Backup Appliances</t>
  </si>
  <si>
    <t>10F000200000</t>
  </si>
  <si>
    <t>DR(IT)Syst Mig to Cloud-FEMA</t>
  </si>
  <si>
    <t>10F000340000</t>
  </si>
  <si>
    <t>HW Upg legacy equip-CPEX FEMA</t>
  </si>
  <si>
    <t>10F000350000</t>
  </si>
  <si>
    <t>TelCom Dev IT sensor-CAP FEMA</t>
  </si>
  <si>
    <t>10F000360000</t>
  </si>
  <si>
    <t>WiFi 6 Integration- CAPEX</t>
  </si>
  <si>
    <t>10F000370000</t>
  </si>
  <si>
    <t>GPS Clock install - CAPEX FEMA</t>
  </si>
  <si>
    <t>10F000380000</t>
  </si>
  <si>
    <t>Situational Awrness CAPEX FEMA</t>
  </si>
  <si>
    <t>10F000390000</t>
  </si>
  <si>
    <t>Ntwk Prof OMS CAPEX FEMA</t>
  </si>
  <si>
    <t>10F000400000</t>
  </si>
  <si>
    <t>Map Mgtion-Gtch OMS CPEX FMA</t>
  </si>
  <si>
    <t>10F000410000</t>
  </si>
  <si>
    <t>Cyber Sec System CAPEX FEMA</t>
  </si>
  <si>
    <t>10F000450000</t>
  </si>
  <si>
    <t>WFMS Intermediate Comms</t>
  </si>
  <si>
    <t>10N000360000</t>
  </si>
  <si>
    <t>DR (IT) Facility Relocation</t>
  </si>
  <si>
    <t>10N000430000</t>
  </si>
  <si>
    <t>Applic. Modernization Roadmap</t>
  </si>
  <si>
    <t>10N000440000</t>
  </si>
  <si>
    <t>TelecomDeviceMgmtConsol&amp;Integr</t>
  </si>
  <si>
    <t>10N000450000</t>
  </si>
  <si>
    <t>IT Test&amp; DevMigration to Cloud</t>
  </si>
  <si>
    <t>10N000460000</t>
  </si>
  <si>
    <t>DR(IT)SYST MIG2CLOUD-NONFEMA</t>
  </si>
  <si>
    <t>10N005550000</t>
  </si>
  <si>
    <t>Situational Awareness</t>
  </si>
  <si>
    <t>10N008890000</t>
  </si>
  <si>
    <t>Executive Conference Systems</t>
  </si>
  <si>
    <t>14F003610000</t>
  </si>
  <si>
    <t>DR (IT) Facility Reloc FEMA</t>
  </si>
  <si>
    <t>14N000250000</t>
  </si>
  <si>
    <t>DR (IT) Facility Reloc NME</t>
  </si>
  <si>
    <t>14N000470000</t>
  </si>
  <si>
    <t>Operational Technology(Capex)</t>
  </si>
  <si>
    <t>14N000670000</t>
  </si>
  <si>
    <t>IT ProductionMigration toCloud</t>
  </si>
  <si>
    <t>14N001370000</t>
  </si>
  <si>
    <t>Workforce Management System</t>
  </si>
  <si>
    <t>14N001390000</t>
  </si>
  <si>
    <t>Hardware Legacy Replacement</t>
  </si>
  <si>
    <t>14N001400000</t>
  </si>
  <si>
    <t>OSI PI Hardware</t>
  </si>
  <si>
    <t>15F019760000</t>
  </si>
  <si>
    <t>CAT Z - PBIT4</t>
  </si>
  <si>
    <t>15N000730000</t>
  </si>
  <si>
    <t>Netwk Enhancmts  - OPEX</t>
  </si>
  <si>
    <t>15N000970000</t>
  </si>
  <si>
    <t>Informational Technology (O&amp;M)</t>
  </si>
  <si>
    <t>15N000980000</t>
  </si>
  <si>
    <t>Operational Technology</t>
  </si>
  <si>
    <t>15N002120000</t>
  </si>
  <si>
    <t>WFMS InterCommsTech-ITOPS6</t>
  </si>
  <si>
    <t>15N002130000</t>
  </si>
  <si>
    <t>Cyb.SecSysCIPSeglic.planITOPS2</t>
  </si>
  <si>
    <t>15N002140000</t>
  </si>
  <si>
    <t>Networks Profess (OMS)-ITOPS4</t>
  </si>
  <si>
    <t>15N002310000</t>
  </si>
  <si>
    <t>IT Prod Migtion to Cloud-OPEX</t>
  </si>
  <si>
    <t>15N002320000</t>
  </si>
  <si>
    <t>Mass Storage &amp; Bkp appl - OPEX</t>
  </si>
  <si>
    <t>15N002330000</t>
  </si>
  <si>
    <t>HW Upg legacy equip - OPEX</t>
  </si>
  <si>
    <t>15N002360000</t>
  </si>
  <si>
    <t>WiFi 6 Integration- OPEX</t>
  </si>
  <si>
    <t>15N002370000</t>
  </si>
  <si>
    <t>PBX Replcmnt - OPEX</t>
  </si>
  <si>
    <t>15N002380000</t>
  </si>
  <si>
    <t>SDWAN Ntw Integration OPEX</t>
  </si>
  <si>
    <t>15N002390000</t>
  </si>
  <si>
    <t>Telecom Device IT sensor-OPEX</t>
  </si>
  <si>
    <t>15N006650000</t>
  </si>
  <si>
    <t>DRC Temporary Relocation</t>
  </si>
  <si>
    <t>PBIT05 - IT OT Collab.&amp; Analytic</t>
  </si>
  <si>
    <t>10N000230000</t>
  </si>
  <si>
    <t>IT OT Collaboration</t>
  </si>
  <si>
    <t>10N000240000</t>
  </si>
  <si>
    <t>IT OT Analytics.</t>
  </si>
  <si>
    <t>10N005070000</t>
  </si>
  <si>
    <t>Business Intelligence &amp; Report</t>
  </si>
  <si>
    <t>15N000770000</t>
  </si>
  <si>
    <t>IT OT Analytics</t>
  </si>
  <si>
    <t>PBOP01 - T&amp;D Fleet</t>
  </si>
  <si>
    <t>10F000090000</t>
  </si>
  <si>
    <t>OPFLT10 FleetShopToolEq(Small)</t>
  </si>
  <si>
    <t>10N000590000</t>
  </si>
  <si>
    <t>Fleet Telematics</t>
  </si>
  <si>
    <t>14F003650000</t>
  </si>
  <si>
    <t>OPFLT15 Fuel Tank Fleet Shop</t>
  </si>
  <si>
    <t>14N000240000</t>
  </si>
  <si>
    <t>Fleet Capital Vehicle Purch.</t>
  </si>
  <si>
    <t>14N000310000</t>
  </si>
  <si>
    <t>OPFLT10 FleetShopToolEq(Large)</t>
  </si>
  <si>
    <t>14N001540000</t>
  </si>
  <si>
    <t>Helicopter Capital Repairs</t>
  </si>
  <si>
    <t>15F019600000</t>
  </si>
  <si>
    <t>CAT Z - PBOP1</t>
  </si>
  <si>
    <t>15N000900000</t>
  </si>
  <si>
    <t>PBOP1 O&amp;M</t>
  </si>
  <si>
    <t>PBOP03 - Workflow Proc &amp; Track.</t>
  </si>
  <si>
    <t>15N000920000</t>
  </si>
  <si>
    <t>PBOP3 O&amp;M</t>
  </si>
  <si>
    <t>15N005460000</t>
  </si>
  <si>
    <t>Oper Dispatch Outbound Camp</t>
  </si>
  <si>
    <t>15N005470000</t>
  </si>
  <si>
    <t>Operations Contract ICE</t>
  </si>
  <si>
    <t>PBOP05 - Tools Repair &amp; Mgmt</t>
  </si>
  <si>
    <t>14N000330000</t>
  </si>
  <si>
    <t>Tools Repair &amp; Management</t>
  </si>
  <si>
    <t>14N000930000</t>
  </si>
  <si>
    <t>Operations Tools&amp;Equip-Substat</t>
  </si>
  <si>
    <t>14N000940000</t>
  </si>
  <si>
    <t>Tool Crib</t>
  </si>
  <si>
    <t>15N001870000</t>
  </si>
  <si>
    <t>TOOL CRIB OPERATIONS</t>
  </si>
  <si>
    <t>PBOP06 - Material Management</t>
  </si>
  <si>
    <t>10F000100000</t>
  </si>
  <si>
    <t>OPMAT8 Fed WOilFiEqOilC(Small)</t>
  </si>
  <si>
    <t>10F000110000</t>
  </si>
  <si>
    <t>OPMAT16 Fed-WarFacImpr CapPlan</t>
  </si>
  <si>
    <t>14F008760000</t>
  </si>
  <si>
    <t>Long Lead Mat-Mat Handling</t>
  </si>
  <si>
    <t>14N000320000</t>
  </si>
  <si>
    <t>OPMAT8 NME WOilFiEqOilC(Large)</t>
  </si>
  <si>
    <t>14N000780000</t>
  </si>
  <si>
    <t>TAShelix Mobile Platf.Implem.</t>
  </si>
  <si>
    <t>15F019730000</t>
  </si>
  <si>
    <t>CAT Z - PBOP6</t>
  </si>
  <si>
    <t>15N000940000</t>
  </si>
  <si>
    <t>PBOP6 O&amp;M</t>
  </si>
  <si>
    <t>PBOP07 - Veg.Mngmt&amp;Cap.Clear.Imp</t>
  </si>
  <si>
    <t>14F019290000</t>
  </si>
  <si>
    <t>Vgtn - SJ - Substations/Tlcom</t>
  </si>
  <si>
    <t>14F019300000</t>
  </si>
  <si>
    <t>Vegetation - San Juan-Group A</t>
  </si>
  <si>
    <t>14F019310000</t>
  </si>
  <si>
    <t>Vegetation - San Juan - 115kV</t>
  </si>
  <si>
    <t>14F019320000</t>
  </si>
  <si>
    <t>Vegetation - SJ - Group B</t>
  </si>
  <si>
    <t>14F019330000</t>
  </si>
  <si>
    <t>Vegetation - SJ - Group C</t>
  </si>
  <si>
    <t>14F019340000</t>
  </si>
  <si>
    <t>Vegetation-Ponce-Substatn/Tele</t>
  </si>
  <si>
    <t>14F019350000</t>
  </si>
  <si>
    <t>Vegetation - Ponce - Group A</t>
  </si>
  <si>
    <t>14F019360000</t>
  </si>
  <si>
    <t>Vegetation - Ponce - 115kV</t>
  </si>
  <si>
    <t>14F019370000</t>
  </si>
  <si>
    <t>Vegetation - Ponce - Group B</t>
  </si>
  <si>
    <t>14F019380000</t>
  </si>
  <si>
    <t>Vegetation - Ponce - Group C</t>
  </si>
  <si>
    <t>14F019390000</t>
  </si>
  <si>
    <t>Vegetation-Mayagu-Substn/Tlcom</t>
  </si>
  <si>
    <t>14F019400000</t>
  </si>
  <si>
    <t>Vegetation-Mayaguez - Group A</t>
  </si>
  <si>
    <t>14F019410000</t>
  </si>
  <si>
    <t>Vegetation - Mayaguez - 115kV</t>
  </si>
  <si>
    <t>14F019420000</t>
  </si>
  <si>
    <t>Vegetation - Mayaguez -Group B</t>
  </si>
  <si>
    <t>14F019430000</t>
  </si>
  <si>
    <t>Vegetation - Mayaguez-Group C</t>
  </si>
  <si>
    <t>14F019440000</t>
  </si>
  <si>
    <t>Vegetation-Caguas-Sbstns/Tlcom</t>
  </si>
  <si>
    <t>14F019450000</t>
  </si>
  <si>
    <t>Vegetation - Caguas - Group A</t>
  </si>
  <si>
    <t>14F019460000</t>
  </si>
  <si>
    <t>Vegetation - Caguas - 115kV</t>
  </si>
  <si>
    <t>14F019470000</t>
  </si>
  <si>
    <t>Vegetation - Caguas - Group B</t>
  </si>
  <si>
    <t>14F019480000</t>
  </si>
  <si>
    <t>Vegetation - Caguas - Group C</t>
  </si>
  <si>
    <t>14F019490000</t>
  </si>
  <si>
    <t>Vegetation-Bayamon-Sbstn/Tlcom</t>
  </si>
  <si>
    <t>14F019500000</t>
  </si>
  <si>
    <t>Vegetation - Bayamon - Group A</t>
  </si>
  <si>
    <t>14F019510000</t>
  </si>
  <si>
    <t>Vegetation - Bayamon - 115kV</t>
  </si>
  <si>
    <t>14F019520000</t>
  </si>
  <si>
    <t>Vegetation - Bayamon - Group B</t>
  </si>
  <si>
    <t>14F019530000</t>
  </si>
  <si>
    <t>Vegetation - Bayamon - Group C</t>
  </si>
  <si>
    <t>14F019540000</t>
  </si>
  <si>
    <t>Vegetation-Arecibo-Sbstn/Tlcom</t>
  </si>
  <si>
    <t>14F019550000</t>
  </si>
  <si>
    <t>Vegetation - Arecibo - Group A</t>
  </si>
  <si>
    <t>14F019560000</t>
  </si>
  <si>
    <t>Vegetation - Arecibo - 115kV</t>
  </si>
  <si>
    <t>14F019570000</t>
  </si>
  <si>
    <t>Vegetation - Arecibo - Group B</t>
  </si>
  <si>
    <t>14F019580000</t>
  </si>
  <si>
    <t>Vegetation - Arecibo - Group C</t>
  </si>
  <si>
    <t>14F019590000</t>
  </si>
  <si>
    <t>Vegetation - All Regions-230kV</t>
  </si>
  <si>
    <t>11000-001</t>
  </si>
  <si>
    <t>15F019850000</t>
  </si>
  <si>
    <t>Vgtn - Ponce - Group A (HD)</t>
  </si>
  <si>
    <t>15F019300000</t>
  </si>
  <si>
    <t>Vegetation -San Juan-Group A</t>
  </si>
  <si>
    <t>11000-002</t>
  </si>
  <si>
    <t>15F019860000</t>
  </si>
  <si>
    <t>Vgtn - Mayaguez - Group A (HD)</t>
  </si>
  <si>
    <t>11000-003</t>
  </si>
  <si>
    <t>15F019870000</t>
  </si>
  <si>
    <t>Vgtn - Caguas - Group A (HD)</t>
  </si>
  <si>
    <t>11000-004</t>
  </si>
  <si>
    <t>15F019880000</t>
  </si>
  <si>
    <t>Vgtn - Bayamon - Group A (HD)</t>
  </si>
  <si>
    <t>11000-005</t>
  </si>
  <si>
    <t>15F019890000</t>
  </si>
  <si>
    <t>Vgtn - Arecibo - Group A (HD)</t>
  </si>
  <si>
    <t>11000-006</t>
  </si>
  <si>
    <t>15F019350000</t>
  </si>
  <si>
    <t>Vegetation -Ponce - Group A</t>
  </si>
  <si>
    <t>11000-007</t>
  </si>
  <si>
    <t>15F019400000</t>
  </si>
  <si>
    <t>Vegetation-Mayaguez -Group A</t>
  </si>
  <si>
    <t>11000-008</t>
  </si>
  <si>
    <t>15F019450000</t>
  </si>
  <si>
    <t>Vegetation -Caguas - Group A</t>
  </si>
  <si>
    <t>11000-009</t>
  </si>
  <si>
    <t>15F019500000</t>
  </si>
  <si>
    <t>Vegetation -Bayamon - Group A</t>
  </si>
  <si>
    <t>11000-010</t>
  </si>
  <si>
    <t>15F019550000</t>
  </si>
  <si>
    <t>Vegetation -Arecibo - Group A</t>
  </si>
  <si>
    <t>11000-011</t>
  </si>
  <si>
    <t>15F019320000</t>
  </si>
  <si>
    <t>Vegetation -SJ - Group B</t>
  </si>
  <si>
    <t>11000-012</t>
  </si>
  <si>
    <t>15F019470000</t>
  </si>
  <si>
    <t>Vegetation -Caguas - Group B</t>
  </si>
  <si>
    <t>11000-013</t>
  </si>
  <si>
    <t>15F019520000</t>
  </si>
  <si>
    <t>Vegetation -Bayamon - Group B</t>
  </si>
  <si>
    <t>11000-014</t>
  </si>
  <si>
    <t>15F019420000</t>
  </si>
  <si>
    <t>Vegetation -Mayaguez -Group B</t>
  </si>
  <si>
    <t>11000-015</t>
  </si>
  <si>
    <t>15F019570000</t>
  </si>
  <si>
    <t>Vegetation -Arecibo - Group B</t>
  </si>
  <si>
    <t>11000-016</t>
  </si>
  <si>
    <t>15F019370000</t>
  </si>
  <si>
    <t>Vegetation -Ponce - Group B</t>
  </si>
  <si>
    <t>11000-017</t>
  </si>
  <si>
    <t>15F019330000</t>
  </si>
  <si>
    <t>Vegetation -SJ - Group C</t>
  </si>
  <si>
    <t>15F019990000</t>
  </si>
  <si>
    <t>Vgtn2301-02 Distr.SJGroup C</t>
  </si>
  <si>
    <t>Phase 4 - Final Field Reviews</t>
  </si>
  <si>
    <t>15F020010000</t>
  </si>
  <si>
    <t>Vgtn2401-01Distrib.SJ Group C</t>
  </si>
  <si>
    <t>11000-018</t>
  </si>
  <si>
    <t>15F019480000</t>
  </si>
  <si>
    <t>Vegetation -Caguas - Group C</t>
  </si>
  <si>
    <t>15F020020000</t>
  </si>
  <si>
    <t>Vgtn3007-03Distr.CaguasGroupC</t>
  </si>
  <si>
    <t>15F020030000</t>
  </si>
  <si>
    <t>Vgtn3301-01 Distr.CaguasGroupC</t>
  </si>
  <si>
    <t>11000-019</t>
  </si>
  <si>
    <t>15F019530000</t>
  </si>
  <si>
    <t>Vegetation -Bayamon - Group C</t>
  </si>
  <si>
    <t>11000-020</t>
  </si>
  <si>
    <t>15F019430000</t>
  </si>
  <si>
    <t>Vegetation -Mayaguez-Group C</t>
  </si>
  <si>
    <t>15F020070000</t>
  </si>
  <si>
    <t>Vgtn6012-02 Distr.Mayag.GroupC</t>
  </si>
  <si>
    <t>15F020080000</t>
  </si>
  <si>
    <t>Vgtn6014-02 Distr.Mayag.GroupC</t>
  </si>
  <si>
    <t>11000-021</t>
  </si>
  <si>
    <t>15F019580000</t>
  </si>
  <si>
    <t>Vegetation -Arecibo - Group C</t>
  </si>
  <si>
    <t>11000-022</t>
  </si>
  <si>
    <t>15F019380000</t>
  </si>
  <si>
    <t>Vegetation -Ponce - Group C</t>
  </si>
  <si>
    <t>15F020050000</t>
  </si>
  <si>
    <t>Vgtn5602-02 Distr.PonceGroup C</t>
  </si>
  <si>
    <t>15F020060000</t>
  </si>
  <si>
    <t>Vgtn5803-02 Distr.PonceGroup C</t>
  </si>
  <si>
    <t>Pending Award</t>
  </si>
  <si>
    <t>15F019620000</t>
  </si>
  <si>
    <t>CAT Z - PBOP7</t>
  </si>
  <si>
    <t>11000-023</t>
  </si>
  <si>
    <t>15F019310000</t>
  </si>
  <si>
    <t>Vegetation -San Juan - 115kV</t>
  </si>
  <si>
    <t>11000-024</t>
  </si>
  <si>
    <t>15F019460000</t>
  </si>
  <si>
    <t>Vegetation -Caguas - 115kV</t>
  </si>
  <si>
    <t>11000-025</t>
  </si>
  <si>
    <t>15F019510000</t>
  </si>
  <si>
    <t>Vegetation -Bayamon - 115kV</t>
  </si>
  <si>
    <t>11000-026</t>
  </si>
  <si>
    <t>15F019410000</t>
  </si>
  <si>
    <t>Vegetation -Mayaguez - 115kV</t>
  </si>
  <si>
    <t>11000-027</t>
  </si>
  <si>
    <t>15F019560000</t>
  </si>
  <si>
    <t>Vegetation -Arecibo - 115kV</t>
  </si>
  <si>
    <t>11000-028</t>
  </si>
  <si>
    <t>15F019360000</t>
  </si>
  <si>
    <t>Vegetation -Ponce - 115kV</t>
  </si>
  <si>
    <t>11000-029</t>
  </si>
  <si>
    <t>15F019290000</t>
  </si>
  <si>
    <t>Vgtn -SJ - Substations/Tlcom</t>
  </si>
  <si>
    <t>11000-030</t>
  </si>
  <si>
    <t>15F019440000</t>
  </si>
  <si>
    <t>Vegetation-Cagua-Sbstns/Tlcom</t>
  </si>
  <si>
    <t>11000-031</t>
  </si>
  <si>
    <t>15F019490000</t>
  </si>
  <si>
    <t>Vegetation-Bayam-Sbstn/Tlcom</t>
  </si>
  <si>
    <t>11000-032</t>
  </si>
  <si>
    <t>15F019390000</t>
  </si>
  <si>
    <t>Vegetation-Mayag-Substn/Tlcom</t>
  </si>
  <si>
    <t>11000-033</t>
  </si>
  <si>
    <t>15F019540000</t>
  </si>
  <si>
    <t>Vegetation-Arecib-Sbstn/Tlcom</t>
  </si>
  <si>
    <t>11000-034</t>
  </si>
  <si>
    <t>15F019340000</t>
  </si>
  <si>
    <t>Vegetation-Ponce-Substat/Tele</t>
  </si>
  <si>
    <t>11000-035</t>
  </si>
  <si>
    <t>15F019590000</t>
  </si>
  <si>
    <t>Vegetation -All Regions-230kV</t>
  </si>
  <si>
    <t>11000-039</t>
  </si>
  <si>
    <t>15F019980000</t>
  </si>
  <si>
    <t>Vgtn1900-38KvDosBocasHPS.SebTC</t>
  </si>
  <si>
    <t>Pending Final FEMA Review</t>
  </si>
  <si>
    <t>11000-041</t>
  </si>
  <si>
    <t>15F020000000</t>
  </si>
  <si>
    <t>Vgtn2400-38kVDosBocHPtoCoroni2</t>
  </si>
  <si>
    <t>11000-045</t>
  </si>
  <si>
    <t>15F020040000</t>
  </si>
  <si>
    <t>Vgtn4800-38kVTNeg.Aib.S.Isabel</t>
  </si>
  <si>
    <t>11000-050</t>
  </si>
  <si>
    <t>15F020090000</t>
  </si>
  <si>
    <t>VgtnLn10000-38kVBayPbloToMgnol</t>
  </si>
  <si>
    <t>11000-051</t>
  </si>
  <si>
    <t>15F020100000</t>
  </si>
  <si>
    <t>Vgtn115kV-36100D.BocasToBoPina</t>
  </si>
  <si>
    <t>11000-052</t>
  </si>
  <si>
    <t>15F020110000</t>
  </si>
  <si>
    <t>Vgtn115kv-36400PnceTCtoDBocaHP</t>
  </si>
  <si>
    <t>11000-053</t>
  </si>
  <si>
    <t>15F020120000</t>
  </si>
  <si>
    <t>Vgtn115kv-36800CanovTCtoPalmTC</t>
  </si>
  <si>
    <t>11000-054</t>
  </si>
  <si>
    <t>15F020130000</t>
  </si>
  <si>
    <t>Vgtn115kV-39000ABuenSubToHSJos</t>
  </si>
  <si>
    <t>15N000930000</t>
  </si>
  <si>
    <t>OPVEG2 Reclamation T&amp;D Sys ROW</t>
  </si>
  <si>
    <t>15N001520000</t>
  </si>
  <si>
    <t>OPVEG2 Vegetation Maint East</t>
  </si>
  <si>
    <t>15N001530000</t>
  </si>
  <si>
    <t>OPVEG2 Vegetation Management</t>
  </si>
  <si>
    <t>15N001540000</t>
  </si>
  <si>
    <t>OPVEG2 Finance &amp; Adminstration</t>
  </si>
  <si>
    <t>15N001550000</t>
  </si>
  <si>
    <t>OPVEG2 Vegetation Maint West</t>
  </si>
  <si>
    <t>15N002430000</t>
  </si>
  <si>
    <t>Caguas - VM Dist Main</t>
  </si>
  <si>
    <t>15N002440000</t>
  </si>
  <si>
    <t>Caguas - VM Dist Main - Foliar</t>
  </si>
  <si>
    <t>15N002450000</t>
  </si>
  <si>
    <t>Caguas - VM Dist Main - Patrol</t>
  </si>
  <si>
    <t>15N002460000</t>
  </si>
  <si>
    <t>Caguas - VM Dist Reactive</t>
  </si>
  <si>
    <t>15N002470000</t>
  </si>
  <si>
    <t>Caguas - VM Dist-Inter Req</t>
  </si>
  <si>
    <t>15N002480000</t>
  </si>
  <si>
    <t>Caguas - VM Dist-Exter Req</t>
  </si>
  <si>
    <t>15N002490000</t>
  </si>
  <si>
    <t>Caguas - VM Dist Misc.</t>
  </si>
  <si>
    <t>15N002500000</t>
  </si>
  <si>
    <t>Ponce - VM Dist Main</t>
  </si>
  <si>
    <t>15N002510000</t>
  </si>
  <si>
    <t>Ponce - VM Dist Main-Foliar</t>
  </si>
  <si>
    <t>15N002520000</t>
  </si>
  <si>
    <t>Ponce - VM Dist Main-Patrol</t>
  </si>
  <si>
    <t>15N002530000</t>
  </si>
  <si>
    <t>Ponce - VM Dist Reactive</t>
  </si>
  <si>
    <t>15N002540000</t>
  </si>
  <si>
    <t>Ponce - VM Dist-Inter Req</t>
  </si>
  <si>
    <t>15N002550000</t>
  </si>
  <si>
    <t>Ponce - VM Dist-Exter Req</t>
  </si>
  <si>
    <t>15N002560000</t>
  </si>
  <si>
    <t>Ponce - VM Dist Misc.</t>
  </si>
  <si>
    <t>15N002570000</t>
  </si>
  <si>
    <t>Arecibo - VM Dist Main</t>
  </si>
  <si>
    <t>15N002580000</t>
  </si>
  <si>
    <t>Arecibo - VM Dist Main-Foliar</t>
  </si>
  <si>
    <t>15N002590000</t>
  </si>
  <si>
    <t>Arecibo - VM Dist Main-Patrol</t>
  </si>
  <si>
    <t>15N002600000</t>
  </si>
  <si>
    <t>Arecibo - VM Dist Reactive</t>
  </si>
  <si>
    <t>15N002610000</t>
  </si>
  <si>
    <t>Arecibo - VM Dist-Inter Req</t>
  </si>
  <si>
    <t>15N002620000</t>
  </si>
  <si>
    <t>Arecibo - VM Dist-Exter Req</t>
  </si>
  <si>
    <t>15N002630000</t>
  </si>
  <si>
    <t>Arecibo - VM Dist Misc.</t>
  </si>
  <si>
    <t>15N002640000</t>
  </si>
  <si>
    <t>Bayamon - VM Dist Main</t>
  </si>
  <si>
    <t>15N002650000</t>
  </si>
  <si>
    <t>Bayamon - VM Dist Main-Foliar</t>
  </si>
  <si>
    <t>15N002660000</t>
  </si>
  <si>
    <t>Bayamon - VM Dist Main-Patrol</t>
  </si>
  <si>
    <t>15N002670000</t>
  </si>
  <si>
    <t>Bayamon - VM Dist Reactive</t>
  </si>
  <si>
    <t>15N002680000</t>
  </si>
  <si>
    <t>Bayamon - VM Dist-Inter Req</t>
  </si>
  <si>
    <t>15N002690000</t>
  </si>
  <si>
    <t>Bayamon - VM Dist-Exter Req</t>
  </si>
  <si>
    <t>15N002700000</t>
  </si>
  <si>
    <t>Bayamon - VM Dist Misc.</t>
  </si>
  <si>
    <t>15N002710000</t>
  </si>
  <si>
    <t>Mayaguez - VM Dist Main</t>
  </si>
  <si>
    <t>15N002720000</t>
  </si>
  <si>
    <t>Mayaguez - VM Dist Main-Foliar</t>
  </si>
  <si>
    <t>15N002730000</t>
  </si>
  <si>
    <t>Mayaguez - VM Dist Main-Patrol</t>
  </si>
  <si>
    <t>15N002740000</t>
  </si>
  <si>
    <t>Mayaguez - VM Dist Reactive</t>
  </si>
  <si>
    <t>15N002750000</t>
  </si>
  <si>
    <t>Mayaguez - VM Dist-Inter Req</t>
  </si>
  <si>
    <t>15N002760000</t>
  </si>
  <si>
    <t>Mayaguez - VM Dist-Exter Req</t>
  </si>
  <si>
    <t>15N002770000</t>
  </si>
  <si>
    <t>Mayaguez - VM Dist Misc.</t>
  </si>
  <si>
    <t>15N002780000</t>
  </si>
  <si>
    <t>San Juan - VM Dist Main</t>
  </si>
  <si>
    <t>15N002790000</t>
  </si>
  <si>
    <t>San Juan - VM Dist Main-Foliar</t>
  </si>
  <si>
    <t>15N002800000</t>
  </si>
  <si>
    <t>San Juan - VM Dist Main-Patrol</t>
  </si>
  <si>
    <t>15N002810000</t>
  </si>
  <si>
    <t>San Juan - VM Dist Reactive</t>
  </si>
  <si>
    <t>15N002820000</t>
  </si>
  <si>
    <t>San Juan - VM Dist-Inter Req</t>
  </si>
  <si>
    <t>15N002830000</t>
  </si>
  <si>
    <t>San Juan - VM Dist-Exter Req</t>
  </si>
  <si>
    <t>15N002840000</t>
  </si>
  <si>
    <t>San Juan - VM Dist Misc.</t>
  </si>
  <si>
    <t>15N002850000</t>
  </si>
  <si>
    <t>Sub - VM Sub Maintenance</t>
  </si>
  <si>
    <t>15N002860000</t>
  </si>
  <si>
    <t>Sub - VM Sub Foliar</t>
  </si>
  <si>
    <t>15N002870000</t>
  </si>
  <si>
    <t>Sub - VM Sub Patrol</t>
  </si>
  <si>
    <t>15N002880000</t>
  </si>
  <si>
    <t>Sub - VM Sub Reactive</t>
  </si>
  <si>
    <t>15N002890000</t>
  </si>
  <si>
    <t>Sub - VM Sub Inter Req</t>
  </si>
  <si>
    <t>15N002900000</t>
  </si>
  <si>
    <t>Sub - VM Sub Exter Req</t>
  </si>
  <si>
    <t>15N002910000</t>
  </si>
  <si>
    <t>Sub - VM Sub Misc.</t>
  </si>
  <si>
    <t>15N002920000</t>
  </si>
  <si>
    <t>Trans - VM Trans Main</t>
  </si>
  <si>
    <t>15N002930000</t>
  </si>
  <si>
    <t>Trans - VM Trans Foliar</t>
  </si>
  <si>
    <t>15N002940000</t>
  </si>
  <si>
    <t>Trans - VM Trans Patrol</t>
  </si>
  <si>
    <t>15N002950000</t>
  </si>
  <si>
    <t>Trans - VM Trans Reactive</t>
  </si>
  <si>
    <t>15N002960000</t>
  </si>
  <si>
    <t>Trans - VM Trans Inter Req</t>
  </si>
  <si>
    <t>15N002970000</t>
  </si>
  <si>
    <t>Trans - VM Trans Exter Req</t>
  </si>
  <si>
    <t>15N002980000</t>
  </si>
  <si>
    <t>Trans - VM Trans Misc.</t>
  </si>
  <si>
    <t>15N003430000</t>
  </si>
  <si>
    <t>FIONA Vegetation Restoration</t>
  </si>
  <si>
    <t>PBRE01 - Land&amp;Permit Process&amp;Mgm</t>
  </si>
  <si>
    <t>15N000800000</t>
  </si>
  <si>
    <t>Dev Proc for Land Acquisition</t>
  </si>
  <si>
    <t>15N000810000</t>
  </si>
  <si>
    <t>Develop Proced for Land Admin</t>
  </si>
  <si>
    <t>15N000820000</t>
  </si>
  <si>
    <t>Dev Procd for 3rd Party Cross</t>
  </si>
  <si>
    <t>15N000830000</t>
  </si>
  <si>
    <t>Land Dispute Payments</t>
  </si>
  <si>
    <t>15N000840000</t>
  </si>
  <si>
    <t>Land Dispute Opera/Const</t>
  </si>
  <si>
    <t>15N000850000</t>
  </si>
  <si>
    <t>Land Dispute Encroachments</t>
  </si>
  <si>
    <t>15N000870000</t>
  </si>
  <si>
    <t>Dev Proc for New Permit(CC809)</t>
  </si>
  <si>
    <t>15N000880000</t>
  </si>
  <si>
    <t>Develop Record System-Permits</t>
  </si>
  <si>
    <t>PBRE02 - 3rdP Use Aud. Bill Proc</t>
  </si>
  <si>
    <t>10N002610000</t>
  </si>
  <si>
    <t>TPA Pole Repository Capital</t>
  </si>
  <si>
    <t>15F019790000</t>
  </si>
  <si>
    <t>CAT Z - PBRE2</t>
  </si>
  <si>
    <t>15N000790000</t>
  </si>
  <si>
    <t>Dev Proc for New Permit(CC808)</t>
  </si>
  <si>
    <t>15N002210000</t>
  </si>
  <si>
    <t>Third Party Attach ReposSoftw</t>
  </si>
  <si>
    <t>15N002240000</t>
  </si>
  <si>
    <t>Accenture Prof Serv Contract</t>
  </si>
  <si>
    <t>15N004000000</t>
  </si>
  <si>
    <t>Third Party Attachment Oper</t>
  </si>
  <si>
    <t>15N004010000</t>
  </si>
  <si>
    <t>TPA-AeroNet Wireless Broadband</t>
  </si>
  <si>
    <t>15N004020000</t>
  </si>
  <si>
    <t>TPA-Cosotnet Inc.</t>
  </si>
  <si>
    <t>15N004030000</t>
  </si>
  <si>
    <t>TPA-Critical Hub Networks Inc</t>
  </si>
  <si>
    <t>15N004040000</t>
  </si>
  <si>
    <t>TPA-DM Wireless, LLC</t>
  </si>
  <si>
    <t>15N004050000</t>
  </si>
  <si>
    <t>TPA-HUB Advance Networks,LLC</t>
  </si>
  <si>
    <t>15N004060000</t>
  </si>
  <si>
    <t>TPA-Liberty Communi Puerto Ric</t>
  </si>
  <si>
    <t>15N004070000</t>
  </si>
  <si>
    <t>TPA-Liberty Mobile Puerto Rico</t>
  </si>
  <si>
    <t>15N004080000</t>
  </si>
  <si>
    <t>TPA-Neptunomedia Inc Neptuno N</t>
  </si>
  <si>
    <t>15N004090000</t>
  </si>
  <si>
    <t>TPA-Netwave Equipment Corporat</t>
  </si>
  <si>
    <t>15N004100000</t>
  </si>
  <si>
    <t>TPA-Osnet Wireless Corporation</t>
  </si>
  <si>
    <t>15N004110000</t>
  </si>
  <si>
    <t>TPA-PR Telephone Comp Claro PR</t>
  </si>
  <si>
    <t>15N004120000</t>
  </si>
  <si>
    <t>TPA-WorldNet Telecommunication</t>
  </si>
  <si>
    <t>15N006290000</t>
  </si>
  <si>
    <t>TPA-VPNet Inc</t>
  </si>
  <si>
    <t>15N006570000</t>
  </si>
  <si>
    <t>TPA Katapult Pro</t>
  </si>
  <si>
    <t>15N006720000</t>
  </si>
  <si>
    <t>TPA Fiber X Inc</t>
  </si>
  <si>
    <t>15N007000000</t>
  </si>
  <si>
    <t>TPA, ProFiber, LLC</t>
  </si>
  <si>
    <t>20019-001</t>
  </si>
  <si>
    <t>15N007290000</t>
  </si>
  <si>
    <t>DOE UtilityPoleLoadingAbatem.</t>
  </si>
  <si>
    <t>PBRE05 - Land Record Management</t>
  </si>
  <si>
    <t>10N000580000</t>
  </si>
  <si>
    <t>Recor System Land</t>
  </si>
  <si>
    <t>15N000860000</t>
  </si>
  <si>
    <t>Record System Land</t>
  </si>
  <si>
    <t>PBRE07 - Electric Veh.Impl.Supp.</t>
  </si>
  <si>
    <t>15N001690000</t>
  </si>
  <si>
    <t>Deploy.Electr.Veh.Charg.Infra.</t>
  </si>
  <si>
    <t>PBUT01 - Compliance &amp; Studies</t>
  </si>
  <si>
    <t>10F000480000</t>
  </si>
  <si>
    <t>Eng Drawing Management System</t>
  </si>
  <si>
    <t>10F000510000</t>
  </si>
  <si>
    <t>Transmiss Planning-Area Plans</t>
  </si>
  <si>
    <t>10N000190000</t>
  </si>
  <si>
    <t>Pta Lima PPA Interconn Studies</t>
  </si>
  <si>
    <t>10N000410000</t>
  </si>
  <si>
    <t>Project Invest Strat and Road</t>
  </si>
  <si>
    <t>10N000480000</t>
  </si>
  <si>
    <t>Investment Strategy</t>
  </si>
  <si>
    <t>10N000510000</t>
  </si>
  <si>
    <t>Distr.Gen.over25kW direct appl</t>
  </si>
  <si>
    <t>10N000780000</t>
  </si>
  <si>
    <t>Substation Grounding AntiTheft</t>
  </si>
  <si>
    <t>10N009370000</t>
  </si>
  <si>
    <t>Wildfire Mitigation</t>
  </si>
  <si>
    <t>14F003250000</t>
  </si>
  <si>
    <t>Grounding Program Studies</t>
  </si>
  <si>
    <t>14F003380000</t>
  </si>
  <si>
    <t>D Subs Sys Asset Plan &amp; Size</t>
  </si>
  <si>
    <t>14F003390000</t>
  </si>
  <si>
    <t>Dist Line-Sys Lev Plan &amp; Size</t>
  </si>
  <si>
    <t>14F003400000</t>
  </si>
  <si>
    <t>T Subs Sys Asset Plan &amp; Size</t>
  </si>
  <si>
    <t>14F003410000</t>
  </si>
  <si>
    <t>T Line-Sys Lev A. Plan &amp; Size</t>
  </si>
  <si>
    <t>14F003780000</t>
  </si>
  <si>
    <t>Dist Planning - Area Plans</t>
  </si>
  <si>
    <t>14F018450000</t>
  </si>
  <si>
    <t>Distribu Planning - Area Plans</t>
  </si>
  <si>
    <t>14N000560000</t>
  </si>
  <si>
    <t>DG Interconnect.&amp; Net Metering</t>
  </si>
  <si>
    <t>14N000600000</t>
  </si>
  <si>
    <t>PSSE Dynamic Data Collection</t>
  </si>
  <si>
    <t>15F019670000</t>
  </si>
  <si>
    <t>CAT Z - PBUT1</t>
  </si>
  <si>
    <t>15N000200000</t>
  </si>
  <si>
    <t>Perform.Metrics Regul.Support</t>
  </si>
  <si>
    <t>15N000390000</t>
  </si>
  <si>
    <t>AM-Ast Stgy: Asset Mgnt Pl-Gen</t>
  </si>
  <si>
    <t>15N000480000</t>
  </si>
  <si>
    <t>AM-Rel Subs Rel Plan Any Rep</t>
  </si>
  <si>
    <t>15N000520000</t>
  </si>
  <si>
    <t>AM-Reliability Perfor Metrics</t>
  </si>
  <si>
    <t>PBUT04 - Grid Automation</t>
  </si>
  <si>
    <t>10F000050000</t>
  </si>
  <si>
    <t>Protection &amp; Control Reposi</t>
  </si>
  <si>
    <t>10F0003590000</t>
  </si>
  <si>
    <t>DAUT 5303-01 Ponce</t>
  </si>
  <si>
    <t>10F0003600000</t>
  </si>
  <si>
    <t>DAUT 5401-02 Ponce</t>
  </si>
  <si>
    <t>10F0003610000</t>
  </si>
  <si>
    <t>DAUT 5401-04 Ponce</t>
  </si>
  <si>
    <t>10F0003620000</t>
  </si>
  <si>
    <t>DAUT 5901-03 Ponce</t>
  </si>
  <si>
    <t>10F0003630000</t>
  </si>
  <si>
    <t>DAUT 3006-02 Caguas</t>
  </si>
  <si>
    <t>10F0003640000</t>
  </si>
  <si>
    <t>DAUT 3202-01 Caguas</t>
  </si>
  <si>
    <t>10F0003650000</t>
  </si>
  <si>
    <t>DAUT 3405-03 Caguas</t>
  </si>
  <si>
    <t>10F0003660000</t>
  </si>
  <si>
    <t>DAUT 3501-02 Caguas</t>
  </si>
  <si>
    <t>10F0003670000</t>
  </si>
  <si>
    <t>DAUT 1529-11 Caguas</t>
  </si>
  <si>
    <t>10F0003680000</t>
  </si>
  <si>
    <t>DAUT 1529-13 Caguas</t>
  </si>
  <si>
    <t>10F0003690000</t>
  </si>
  <si>
    <t>DAUT 1706-01 Bayamon</t>
  </si>
  <si>
    <t>10F0003700000</t>
  </si>
  <si>
    <t>DAUT 9501-02 Bayamon</t>
  </si>
  <si>
    <t>10F0003710000</t>
  </si>
  <si>
    <t>DAUT 9501-03 Bayamon</t>
  </si>
  <si>
    <t>10F0003720000</t>
  </si>
  <si>
    <t>DAUT 1711-02 Bayamon</t>
  </si>
  <si>
    <t>10F0003730000</t>
  </si>
  <si>
    <t>DAUT 1711-03 Bayamon</t>
  </si>
  <si>
    <t>10F0003740000</t>
  </si>
  <si>
    <t>DAUT 1901-01 Bayamon</t>
  </si>
  <si>
    <t>10F0003750000</t>
  </si>
  <si>
    <t>DAUT 1901-03 Bayamon</t>
  </si>
  <si>
    <t>10F000540000</t>
  </si>
  <si>
    <t>DAR 1424-06</t>
  </si>
  <si>
    <t>30059-018</t>
  </si>
  <si>
    <t>10F000550000</t>
  </si>
  <si>
    <t>DAR 2001-02</t>
  </si>
  <si>
    <t>30059-030</t>
  </si>
  <si>
    <t>10F000560000</t>
  </si>
  <si>
    <t>DAR 9203-03</t>
  </si>
  <si>
    <t>30059-014</t>
  </si>
  <si>
    <t>10F000570000</t>
  </si>
  <si>
    <t>DAR 8404-03</t>
  </si>
  <si>
    <t>10F000580000</t>
  </si>
  <si>
    <t>DAR 8404-04</t>
  </si>
  <si>
    <t>10F000590000</t>
  </si>
  <si>
    <t>DAR 1716-03</t>
  </si>
  <si>
    <t>10F000600000</t>
  </si>
  <si>
    <t>DAR 1734-01</t>
  </si>
  <si>
    <t>30059-012</t>
  </si>
  <si>
    <t>10F000610000</t>
  </si>
  <si>
    <t>DAUT 7402-01 Arecibo</t>
  </si>
  <si>
    <t>10F000620000</t>
  </si>
  <si>
    <t>DAUT 7403-02 Arecibo</t>
  </si>
  <si>
    <t>10F000630000</t>
  </si>
  <si>
    <t>DAUT 7702-02 Arecibo</t>
  </si>
  <si>
    <t>10F000640000</t>
  </si>
  <si>
    <t>DAUT 7702-03 Arecibo</t>
  </si>
  <si>
    <t>30059-015</t>
  </si>
  <si>
    <t>10F000650000</t>
  </si>
  <si>
    <t>DAUT 1646-02 San Juan</t>
  </si>
  <si>
    <t>30059-019</t>
  </si>
  <si>
    <t>10F000660000</t>
  </si>
  <si>
    <t>DAUT 8801-01 Arecibo</t>
  </si>
  <si>
    <t>10F000670000</t>
  </si>
  <si>
    <t>DAUT 8801-02 Arecibo</t>
  </si>
  <si>
    <t>10F000680000</t>
  </si>
  <si>
    <t>DAUT 8801-03 Arecibo</t>
  </si>
  <si>
    <t>30059-022</t>
  </si>
  <si>
    <t>10F000690000</t>
  </si>
  <si>
    <t>DAUT 3010-01 Caguas</t>
  </si>
  <si>
    <t>10F000700000</t>
  </si>
  <si>
    <t>DAUT 3013-01 Caguas</t>
  </si>
  <si>
    <t>10F000710000</t>
  </si>
  <si>
    <t>DAUT 3013-02 Caguas</t>
  </si>
  <si>
    <t>10F000720000</t>
  </si>
  <si>
    <t>DAUT 3013-03 Caguas</t>
  </si>
  <si>
    <t>30059-026</t>
  </si>
  <si>
    <t>10F000730000</t>
  </si>
  <si>
    <t>DAUT 9004-08 Arecibo</t>
  </si>
  <si>
    <t>30059-031</t>
  </si>
  <si>
    <t>10F000740000</t>
  </si>
  <si>
    <t>DAUT 1803-03 Bayamon</t>
  </si>
  <si>
    <t>10F000750000</t>
  </si>
  <si>
    <t>DAUT 1806-01 Bayamon</t>
  </si>
  <si>
    <t>10F000760000</t>
  </si>
  <si>
    <t>DAUT 1806-02 Bayamon</t>
  </si>
  <si>
    <t>10F000770000</t>
  </si>
  <si>
    <t>DAUT 1806-03 Bayamon</t>
  </si>
  <si>
    <t>10F000780000</t>
  </si>
  <si>
    <t>DAUT 1716-03 Bayamon</t>
  </si>
  <si>
    <t>10F000790000</t>
  </si>
  <si>
    <t>DAUT 1734-01 Bayamon</t>
  </si>
  <si>
    <t>10F000800000</t>
  </si>
  <si>
    <t>DAUT 1710-01 Bayamon</t>
  </si>
  <si>
    <t>10F000810000</t>
  </si>
  <si>
    <t>DAUT 1710-03 Bayamon</t>
  </si>
  <si>
    <t>10F000820000</t>
  </si>
  <si>
    <t>DAUT 1710-04 Bayamon</t>
  </si>
  <si>
    <t>10F000830000</t>
  </si>
  <si>
    <t>DAUT 1710-05 Bayamon</t>
  </si>
  <si>
    <t>30059-033</t>
  </si>
  <si>
    <t>10F000840000</t>
  </si>
  <si>
    <t>DAUT 1711-01 Bayamon</t>
  </si>
  <si>
    <t>10F000850000</t>
  </si>
  <si>
    <t>DAUT 1711-04 Bayamon</t>
  </si>
  <si>
    <t>10F000860000</t>
  </si>
  <si>
    <t>DAUT 1713-03 Bayamon</t>
  </si>
  <si>
    <t>10F000870000</t>
  </si>
  <si>
    <t>DAUT 1714-02 Bayamon</t>
  </si>
  <si>
    <t>10F000880000</t>
  </si>
  <si>
    <t>DAUT 1706-02 Bayamon</t>
  </si>
  <si>
    <t>10F000890000</t>
  </si>
  <si>
    <t>DAUT 1708-03 Bayamon</t>
  </si>
  <si>
    <t>10F000900000</t>
  </si>
  <si>
    <t>DAUT 1708-05 Bayamon</t>
  </si>
  <si>
    <t>30059-035</t>
  </si>
  <si>
    <t>10F000910000</t>
  </si>
  <si>
    <t>DAUT 1909-07 Bayamon</t>
  </si>
  <si>
    <t>10F000920000</t>
  </si>
  <si>
    <t>DAUT 1909-08 Bayamon</t>
  </si>
  <si>
    <t>10F000930000</t>
  </si>
  <si>
    <t>DAUT 1909-09 Bayamon</t>
  </si>
  <si>
    <t>10F000940000</t>
  </si>
  <si>
    <t>DAUT 8701-01 Arecibo</t>
  </si>
  <si>
    <t>30059-038</t>
  </si>
  <si>
    <t>10F000950000</t>
  </si>
  <si>
    <t>DAUT 8701-02 Arecibo</t>
  </si>
  <si>
    <t>10F000960000</t>
  </si>
  <si>
    <t>DAUT 8701-03 Arecibo</t>
  </si>
  <si>
    <t>10F000970000</t>
  </si>
  <si>
    <t>DAUT 9001-01 Arecibo</t>
  </si>
  <si>
    <t>10F000980000</t>
  </si>
  <si>
    <t>DAUT 2603-09 Caguas</t>
  </si>
  <si>
    <t>10F000990000</t>
  </si>
  <si>
    <t>DAUT 2801-03 Caguas</t>
  </si>
  <si>
    <t>10F001000000</t>
  </si>
  <si>
    <t>DAUT 2803-01 Caguas</t>
  </si>
  <si>
    <t>10F001010000</t>
  </si>
  <si>
    <t>DAUT 2803-03 Caguas</t>
  </si>
  <si>
    <t>10F001020000</t>
  </si>
  <si>
    <t>DAUT 8010-01 Arecibo</t>
  </si>
  <si>
    <t>10F001030000</t>
  </si>
  <si>
    <t>DAUT 8010-03 Arecibo</t>
  </si>
  <si>
    <t>10F001040000</t>
  </si>
  <si>
    <t>DAUT 8013-01 Arecibo</t>
  </si>
  <si>
    <t>10F001050000</t>
  </si>
  <si>
    <t>DAUT 8013-02 Arecibo</t>
  </si>
  <si>
    <t>10F001060000</t>
  </si>
  <si>
    <t>DAUT 8015-08 Arecibo</t>
  </si>
  <si>
    <t>30059-020</t>
  </si>
  <si>
    <t>10F001070000</t>
  </si>
  <si>
    <t>DAUT 2601-01 Caguas</t>
  </si>
  <si>
    <t>10F001080000</t>
  </si>
  <si>
    <t>DAUT 2601-03 Caguas</t>
  </si>
  <si>
    <t>10F001090000</t>
  </si>
  <si>
    <t>DAUT 2602-02 Caguas</t>
  </si>
  <si>
    <t>10F001100000</t>
  </si>
  <si>
    <t>DAUT 2602-03 Caguas</t>
  </si>
  <si>
    <t>10F001110000</t>
  </si>
  <si>
    <t>DAUT 2701-03 Caguas</t>
  </si>
  <si>
    <t>10F001120000</t>
  </si>
  <si>
    <t>DAUT 2702-01 Caguas</t>
  </si>
  <si>
    <t>30059-021</t>
  </si>
  <si>
    <t>10F001130000</t>
  </si>
  <si>
    <t>DAUT 2901-01 Caguas</t>
  </si>
  <si>
    <t>10F001140000</t>
  </si>
  <si>
    <t>DAUT 2901-02 Caguas</t>
  </si>
  <si>
    <t>10F001150000</t>
  </si>
  <si>
    <t>DAUT 2901-03 Caguas</t>
  </si>
  <si>
    <t>10F001160000</t>
  </si>
  <si>
    <t>DAUT 2901-04 Caguas</t>
  </si>
  <si>
    <t>10F001170000</t>
  </si>
  <si>
    <t>DAUT 3006-03 Caguas</t>
  </si>
  <si>
    <t>10F001180000</t>
  </si>
  <si>
    <t>DAUT 3006-05 Caguas</t>
  </si>
  <si>
    <t>10F001190000</t>
  </si>
  <si>
    <t>DAUT 3405-01 Caguas</t>
  </si>
  <si>
    <t>30059-024</t>
  </si>
  <si>
    <t>10F001200000</t>
  </si>
  <si>
    <t>DAUT 3405-02 Caguas</t>
  </si>
  <si>
    <t>Pending Amendment Request Approval</t>
  </si>
  <si>
    <t>10F001210000</t>
  </si>
  <si>
    <t>DAUT 3501-01 Caguas</t>
  </si>
  <si>
    <t>10F001220000</t>
  </si>
  <si>
    <t>DAUT 3501-03 Caguas</t>
  </si>
  <si>
    <t>30059-027</t>
  </si>
  <si>
    <t>10F001230000</t>
  </si>
  <si>
    <t>DAUT 9101-03 Arecibo</t>
  </si>
  <si>
    <t>10F001240000</t>
  </si>
  <si>
    <t>DAUT 9101-04 Arecibo</t>
  </si>
  <si>
    <t>10F001250000</t>
  </si>
  <si>
    <t>DAUT 9105-06 Arecibo</t>
  </si>
  <si>
    <t>10F001260000</t>
  </si>
  <si>
    <t>DAUT 9201-02 Arecibo</t>
  </si>
  <si>
    <t>10F001270000</t>
  </si>
  <si>
    <t>DAUT 9501-01 Bayamon</t>
  </si>
  <si>
    <t>10F001280000</t>
  </si>
  <si>
    <t>DAUT 9502-03 Bayamon</t>
  </si>
  <si>
    <t>30059-032</t>
  </si>
  <si>
    <t>10F001290000</t>
  </si>
  <si>
    <t>DAUT 8005-01 Arecibo</t>
  </si>
  <si>
    <t>10F001300000</t>
  </si>
  <si>
    <t>DAUT 8101-02 Arecibo</t>
  </si>
  <si>
    <t>10F001310000</t>
  </si>
  <si>
    <t>DAUT 8101-03 Arecibo</t>
  </si>
  <si>
    <t>10F001320000</t>
  </si>
  <si>
    <t>DAUT 8103-01 Arecibo</t>
  </si>
  <si>
    <t>10F001330000</t>
  </si>
  <si>
    <t>DAUT 8103-02 Arecibo</t>
  </si>
  <si>
    <t>10F001340000</t>
  </si>
  <si>
    <t>DAUT 8202-02 Arecibo</t>
  </si>
  <si>
    <t>30059-039</t>
  </si>
  <si>
    <t>10F001350000</t>
  </si>
  <si>
    <t>DAUT 4601-01 Ponce</t>
  </si>
  <si>
    <t>10F001360000</t>
  </si>
  <si>
    <t>DAUT 5011-03 Ponce</t>
  </si>
  <si>
    <t>10F001370000</t>
  </si>
  <si>
    <t>DAUT 5013-01 Ponce</t>
  </si>
  <si>
    <t>10F001380000</t>
  </si>
  <si>
    <t>DAUT 5013-02 Ponce</t>
  </si>
  <si>
    <t>10F001390000</t>
  </si>
  <si>
    <t>DAUT 5013-03 Ponce</t>
  </si>
  <si>
    <t>10F001400000</t>
  </si>
  <si>
    <t>DAUT 5016-01 Ponce</t>
  </si>
  <si>
    <t>10F001410000</t>
  </si>
  <si>
    <t>DAUT 5016-02 Ponce</t>
  </si>
  <si>
    <t>30059-040</t>
  </si>
  <si>
    <t>10F001420000</t>
  </si>
  <si>
    <t>DAUT 5018-01 Ponce</t>
  </si>
  <si>
    <t>10F001430000</t>
  </si>
  <si>
    <t>DAUT 5018-02 Ponce</t>
  </si>
  <si>
    <t>10F001440000</t>
  </si>
  <si>
    <t>DAUT 5018-03 Ponce</t>
  </si>
  <si>
    <t>10F001450000</t>
  </si>
  <si>
    <t>DAUT 5018-04 Ponce</t>
  </si>
  <si>
    <t>10F001460000</t>
  </si>
  <si>
    <t>DAUT 5019-01 Ponce</t>
  </si>
  <si>
    <t>10F001470000</t>
  </si>
  <si>
    <t>DAUT 3601-01 Caguas</t>
  </si>
  <si>
    <t>30059-045</t>
  </si>
  <si>
    <t>10F001480000</t>
  </si>
  <si>
    <t>DAUT 3601-02 Caguas</t>
  </si>
  <si>
    <t>10F001490000</t>
  </si>
  <si>
    <t>DAUT 3601-03 Caguas</t>
  </si>
  <si>
    <t>10F001500000</t>
  </si>
  <si>
    <t>DAUT 3601-04 Caguas</t>
  </si>
  <si>
    <t>10F001510000</t>
  </si>
  <si>
    <t>DAUT 3602-01 Caguas</t>
  </si>
  <si>
    <t>10F001520000</t>
  </si>
  <si>
    <t>DAUT 3602-02 Caguas</t>
  </si>
  <si>
    <t>10F001530000</t>
  </si>
  <si>
    <t>DAUT 3604-06 Caguas</t>
  </si>
  <si>
    <t>10F001540000</t>
  </si>
  <si>
    <t>DAUT 3604-07 Caguas</t>
  </si>
  <si>
    <t>30059-037</t>
  </si>
  <si>
    <t>10F001550000</t>
  </si>
  <si>
    <t>DAUT 3701-02 Caguas</t>
  </si>
  <si>
    <t>10F001560000</t>
  </si>
  <si>
    <t>DAUT 3701-04 Caguas</t>
  </si>
  <si>
    <t>10F001570000</t>
  </si>
  <si>
    <t>DAUT 3301-02 Caguas</t>
  </si>
  <si>
    <t>10F001580000</t>
  </si>
  <si>
    <t>DAUT 3205-09 Caguas</t>
  </si>
  <si>
    <t>10F001590000</t>
  </si>
  <si>
    <t>DAUT 3401-01 Caguas</t>
  </si>
  <si>
    <t>10F001600000</t>
  </si>
  <si>
    <t>DAUT 1705-01 Bayamon</t>
  </si>
  <si>
    <t>10F001610000</t>
  </si>
  <si>
    <t>DAUT 1705-02 Bayamon</t>
  </si>
  <si>
    <t>10F001620000</t>
  </si>
  <si>
    <t>DAUT 1705-05 Bayamon</t>
  </si>
  <si>
    <t>10F001630000</t>
  </si>
  <si>
    <t>DAUT 4101-03 Ponce</t>
  </si>
  <si>
    <t>10F001640000</t>
  </si>
  <si>
    <t>DAUT 3010-03 Caguas</t>
  </si>
  <si>
    <t>10F001650000</t>
  </si>
  <si>
    <t>DAUT 1706-03 Bayamon</t>
  </si>
  <si>
    <t>10F001660000</t>
  </si>
  <si>
    <t>DAUT 1204-02 San Juan</t>
  </si>
  <si>
    <t>10F001670000</t>
  </si>
  <si>
    <t>DAUT 1204-04 San Juan</t>
  </si>
  <si>
    <t>10F001680000</t>
  </si>
  <si>
    <t>DAUT 1204-05 San Juan</t>
  </si>
  <si>
    <t>10F001690000</t>
  </si>
  <si>
    <t>DAUT 1346-02 San Juan</t>
  </si>
  <si>
    <t>10F001700000</t>
  </si>
  <si>
    <t>DAUT 1346-03 San Juan</t>
  </si>
  <si>
    <t>10F001710000</t>
  </si>
  <si>
    <t>DAUT 1343-05 San Juan</t>
  </si>
  <si>
    <t>10F001720000</t>
  </si>
  <si>
    <t>DAUT 1437-03 San Juan</t>
  </si>
  <si>
    <t>10F001730000</t>
  </si>
  <si>
    <t>DAUT 1437-05 San Juan</t>
  </si>
  <si>
    <t>10F001740000</t>
  </si>
  <si>
    <t>DAUT 1525-04 San Juan</t>
  </si>
  <si>
    <t>30059-007</t>
  </si>
  <si>
    <t>10F001750000</t>
  </si>
  <si>
    <t>DAUT 1709-02 Bayamon</t>
  </si>
  <si>
    <t>10F001760000</t>
  </si>
  <si>
    <t>DAUT 1709-03 Bayamon</t>
  </si>
  <si>
    <t>10F001770000</t>
  </si>
  <si>
    <t>DAUT 1709-05 Bayamon</t>
  </si>
  <si>
    <t>10F001780000</t>
  </si>
  <si>
    <t>DAUT 1719-15 Bayamon</t>
  </si>
  <si>
    <t>10F001790000</t>
  </si>
  <si>
    <t>DAUT 1719-18 Bayamon</t>
  </si>
  <si>
    <t>10F001800000</t>
  </si>
  <si>
    <t>DAUT 1719-19 Bayamon</t>
  </si>
  <si>
    <t>10F001810000</t>
  </si>
  <si>
    <t>DAUT 9401-01 Bayamon</t>
  </si>
  <si>
    <t>10F001820000</t>
  </si>
  <si>
    <t>DAUT 9401-02 Bayamon</t>
  </si>
  <si>
    <t>10F001830000</t>
  </si>
  <si>
    <t>DAUT 9801-01 Bayamon</t>
  </si>
  <si>
    <t>10F001840000</t>
  </si>
  <si>
    <t>DAUT 9802-04 Bayamon</t>
  </si>
  <si>
    <t>30059-009</t>
  </si>
  <si>
    <t>10F001850000</t>
  </si>
  <si>
    <t>DAUT 1703-01 Bayamon</t>
  </si>
  <si>
    <t>10F001860000</t>
  </si>
  <si>
    <t>DAUT 1703-02 Bayamon</t>
  </si>
  <si>
    <t>10F001870000</t>
  </si>
  <si>
    <t>DAUT 1703-04 Bayamon</t>
  </si>
  <si>
    <t>10F001880000</t>
  </si>
  <si>
    <t>DAUT 1703-05 Bayamon</t>
  </si>
  <si>
    <t>10F001890000</t>
  </si>
  <si>
    <t>DAUT 1704-01 Bayamon</t>
  </si>
  <si>
    <t>10F001900000</t>
  </si>
  <si>
    <t>DAUT 1704-02 Bayamon</t>
  </si>
  <si>
    <t>10F001910000</t>
  </si>
  <si>
    <t>DAUT 1717-04 Bayamon</t>
  </si>
  <si>
    <t>10F001920000</t>
  </si>
  <si>
    <t>DAUT 9503-06 Bayamon</t>
  </si>
  <si>
    <t>10F001930000</t>
  </si>
  <si>
    <t>DAUT 1901-04 Bayamon</t>
  </si>
  <si>
    <t>30059-011</t>
  </si>
  <si>
    <t>10F001940000</t>
  </si>
  <si>
    <t>DAUT 1907-04 Bayamon</t>
  </si>
  <si>
    <t>10F001950000</t>
  </si>
  <si>
    <t>DAUT 1907-05 Bayamon</t>
  </si>
  <si>
    <t>10F001960000</t>
  </si>
  <si>
    <t>DAUT 1336-06 San Juan</t>
  </si>
  <si>
    <t>10F001970000</t>
  </si>
  <si>
    <t>DAUT 1336-08 San Juan</t>
  </si>
  <si>
    <t>10F001980000</t>
  </si>
  <si>
    <t>DAUT 1336-09 San Juan</t>
  </si>
  <si>
    <t>10F001990000</t>
  </si>
  <si>
    <t>DAUT 1336-10 San Juan</t>
  </si>
  <si>
    <t>10F002000000</t>
  </si>
  <si>
    <t>DAUT 2403-02 San Juan</t>
  </si>
  <si>
    <t>10F002010000</t>
  </si>
  <si>
    <t>DAUT 2404-06 San Juan</t>
  </si>
  <si>
    <t>10F002020000</t>
  </si>
  <si>
    <t>DAUT 2404-07 San Juan</t>
  </si>
  <si>
    <t>10F002030000</t>
  </si>
  <si>
    <t>DAUT 2404-08 San Juan</t>
  </si>
  <si>
    <t>10F002040000</t>
  </si>
  <si>
    <t>DAUT 3102-01 Caguas</t>
  </si>
  <si>
    <t>10F002050000</t>
  </si>
  <si>
    <t>DAUT 3201-02 Caguas</t>
  </si>
  <si>
    <t>10F002060000</t>
  </si>
  <si>
    <t>DAUT 3201-04 Caguas</t>
  </si>
  <si>
    <t>10F002070000</t>
  </si>
  <si>
    <t>DAUT 3301-01 Caguas</t>
  </si>
  <si>
    <t>10F002080000</t>
  </si>
  <si>
    <t>DAUT 9901-02 Caguas</t>
  </si>
  <si>
    <t>10F002090000</t>
  </si>
  <si>
    <t>DAUT 9902-02 Caguas</t>
  </si>
  <si>
    <t>10F002100000</t>
  </si>
  <si>
    <t>DAUT 9902-03 Caguas</t>
  </si>
  <si>
    <t>30059-042</t>
  </si>
  <si>
    <t>10F002110000</t>
  </si>
  <si>
    <t>DAUT 4001-03 Ponce</t>
  </si>
  <si>
    <t>10F002120000</t>
  </si>
  <si>
    <t>DAUT 5602-02 Ponce</t>
  </si>
  <si>
    <t>10F002130000</t>
  </si>
  <si>
    <t>DAUT 5602-03 Ponce</t>
  </si>
  <si>
    <t>10F002140000</t>
  </si>
  <si>
    <t>DAUT 6601-03 Ponce</t>
  </si>
  <si>
    <t>10F002150000</t>
  </si>
  <si>
    <t>DAUT 6601-04 Ponce</t>
  </si>
  <si>
    <t>10F002160000</t>
  </si>
  <si>
    <t>DAUT 4003-01 Ponce</t>
  </si>
  <si>
    <t>10F002170000</t>
  </si>
  <si>
    <t>DAUT 4003-02 Ponce</t>
  </si>
  <si>
    <t>10F002180000</t>
  </si>
  <si>
    <t>DAUT 4003-03 Ponce</t>
  </si>
  <si>
    <t>10F002190000</t>
  </si>
  <si>
    <t>DAUT 4101-01 Ponce</t>
  </si>
  <si>
    <t>10F002200000</t>
  </si>
  <si>
    <t>DAUT 4101-04 Ponce</t>
  </si>
  <si>
    <t>10F002210000</t>
  </si>
  <si>
    <t>DAUT 4201-01 Ponce</t>
  </si>
  <si>
    <t>10F002220000</t>
  </si>
  <si>
    <t>DAUT 4201-02 Ponce</t>
  </si>
  <si>
    <t>10F002230000</t>
  </si>
  <si>
    <t>DAUT 4201-03 Ponce</t>
  </si>
  <si>
    <t>10F002240000</t>
  </si>
  <si>
    <t>DAUT 4201-04 Ponce</t>
  </si>
  <si>
    <t>10F002250000</t>
  </si>
  <si>
    <t>DAUT 4301-02 Ponce</t>
  </si>
  <si>
    <t>10F002260000</t>
  </si>
  <si>
    <t>DAUT 4401-02 Ponce</t>
  </si>
  <si>
    <t>10F002270000</t>
  </si>
  <si>
    <t>DAUT 4401-04 Ponce</t>
  </si>
  <si>
    <t>10F002280000</t>
  </si>
  <si>
    <t>DAUT 5002-03 Ponce</t>
  </si>
  <si>
    <t>10F002290000</t>
  </si>
  <si>
    <t>DAUT 5004-06 Ponce</t>
  </si>
  <si>
    <t>10F002300000</t>
  </si>
  <si>
    <t>DAUT 5004-07 Ponce</t>
  </si>
  <si>
    <t>10F002310000</t>
  </si>
  <si>
    <t>DAUT 5004-09 Ponce</t>
  </si>
  <si>
    <t>10F002320000</t>
  </si>
  <si>
    <t>DAUT 5007-01 Ponce</t>
  </si>
  <si>
    <t>30059-041</t>
  </si>
  <si>
    <t>10F002330000</t>
  </si>
  <si>
    <t>DAUT 5302-01 Ponce</t>
  </si>
  <si>
    <t>10F002340000</t>
  </si>
  <si>
    <t>DAUT 5302-04 Ponce</t>
  </si>
  <si>
    <t>10F002350000</t>
  </si>
  <si>
    <t>DAUT 5304-01 Ponce</t>
  </si>
  <si>
    <t>10F002360000</t>
  </si>
  <si>
    <t>DAUT 5304-03 Ponce</t>
  </si>
  <si>
    <t>10F002370000</t>
  </si>
  <si>
    <t>DAUT 5501-01 Ponce</t>
  </si>
  <si>
    <t>10F002380000</t>
  </si>
  <si>
    <t>DAUT 5501-02 Ponce</t>
  </si>
  <si>
    <t>10F002390000</t>
  </si>
  <si>
    <t>DAUT 5501-03 Ponce</t>
  </si>
  <si>
    <t>10F002400000</t>
  </si>
  <si>
    <t>DAUT 5501-04 Ponce</t>
  </si>
  <si>
    <t>10F002410000</t>
  </si>
  <si>
    <t>DAUT 5802-03 Ponce</t>
  </si>
  <si>
    <t>10F002420000</t>
  </si>
  <si>
    <t>DAUT 5817-02 Ponce</t>
  </si>
  <si>
    <t>10F002430000</t>
  </si>
  <si>
    <t>DAUT 5901-01 Ponce</t>
  </si>
  <si>
    <t>10F002440000</t>
  </si>
  <si>
    <t>DAUT 5901-02 Ponce</t>
  </si>
  <si>
    <t>10F002450000</t>
  </si>
  <si>
    <t>DAUT 3004-01 Caguas</t>
  </si>
  <si>
    <t>10F002460000</t>
  </si>
  <si>
    <t>DAUT 3007-03 Caguas</t>
  </si>
  <si>
    <t>10F002470000</t>
  </si>
  <si>
    <t>DAUT 3009-01 Caguas</t>
  </si>
  <si>
    <t>10F002480000</t>
  </si>
  <si>
    <t>DAUT 3014-01 Caguas</t>
  </si>
  <si>
    <t>10F002490000</t>
  </si>
  <si>
    <t>DAUT 3014-04 Caguas</t>
  </si>
  <si>
    <t>10F002500000</t>
  </si>
  <si>
    <t>DAUT 3015-06 Caguas</t>
  </si>
  <si>
    <t>10F002510000</t>
  </si>
  <si>
    <t>DAUT 3101-02 Caguas</t>
  </si>
  <si>
    <t>10F002520000</t>
  </si>
  <si>
    <t>DAUT 3103-01 Caguas</t>
  </si>
  <si>
    <t>10F002530000</t>
  </si>
  <si>
    <t>DAUT 3103-05 Caguas</t>
  </si>
  <si>
    <t>10F002540000</t>
  </si>
  <si>
    <t>DAUT 3205-07 Caguas</t>
  </si>
  <si>
    <t>10F002550000</t>
  </si>
  <si>
    <t>DAUT 3205-08 Caguas</t>
  </si>
  <si>
    <t>10F002560000</t>
  </si>
  <si>
    <t>DAUT 3302-03 Caguas</t>
  </si>
  <si>
    <t>10F002570000</t>
  </si>
  <si>
    <t>DAUT 3302-04 Caguas</t>
  </si>
  <si>
    <t>30059-044</t>
  </si>
  <si>
    <t>10F002580000</t>
  </si>
  <si>
    <t>DAUT 3401-02 Caguas</t>
  </si>
  <si>
    <t>10F002590000</t>
  </si>
  <si>
    <t>DAUT 3401-03 Caguas</t>
  </si>
  <si>
    <t>10F002600000</t>
  </si>
  <si>
    <t>DAUT 3406-02 Caguas</t>
  </si>
  <si>
    <t>10F002610000</t>
  </si>
  <si>
    <t>DAUT 3406-03 Caguas</t>
  </si>
  <si>
    <t>10F002620000</t>
  </si>
  <si>
    <t>DAUT 3502-01 Caguas</t>
  </si>
  <si>
    <t>10F002630000</t>
  </si>
  <si>
    <t>DAUT 3502-02 Caguas</t>
  </si>
  <si>
    <t>10F002640000</t>
  </si>
  <si>
    <t>DAUT 9601-01 Caguas</t>
  </si>
  <si>
    <t>10F002650000</t>
  </si>
  <si>
    <t>DAUT 9601-02 Caguas</t>
  </si>
  <si>
    <t>10F002660000</t>
  </si>
  <si>
    <t>DAUT 1110-03 San Juan</t>
  </si>
  <si>
    <t>30059-036</t>
  </si>
  <si>
    <t>10F002670000</t>
  </si>
  <si>
    <t>DAUT 1204-03 San Juan</t>
  </si>
  <si>
    <t>10F002680000</t>
  </si>
  <si>
    <t>DAUT 1206-04 San Juan</t>
  </si>
  <si>
    <t>10F002690000</t>
  </si>
  <si>
    <t>DAUT 1346-04 San Juan</t>
  </si>
  <si>
    <t>10F002700000</t>
  </si>
  <si>
    <t>DAUT 1346-05 San Juan</t>
  </si>
  <si>
    <t>10F002710000</t>
  </si>
  <si>
    <t>DAUT 1416-05 San Juan</t>
  </si>
  <si>
    <t>10F002720000</t>
  </si>
  <si>
    <t>DAUT 1619-03 San Juan</t>
  </si>
  <si>
    <t>10F002730000</t>
  </si>
  <si>
    <t>DAUT 1620-05 San Juan</t>
  </si>
  <si>
    <t>10F002740000</t>
  </si>
  <si>
    <t>DAUT 2001-01 San Juan</t>
  </si>
  <si>
    <t>10F002750000</t>
  </si>
  <si>
    <t>DAUT 2005-09 San Juan</t>
  </si>
  <si>
    <t>10F002760000</t>
  </si>
  <si>
    <t>DAUT 2006-03 San Juan</t>
  </si>
  <si>
    <t>10F002770000</t>
  </si>
  <si>
    <t>DAUT 2201-01 San Juan</t>
  </si>
  <si>
    <t>10F002780000</t>
  </si>
  <si>
    <t>DAUT 2201-02 San Juan</t>
  </si>
  <si>
    <t>10F002790000</t>
  </si>
  <si>
    <t>DAUT 2302-02 San Juan</t>
  </si>
  <si>
    <t>10F002800000</t>
  </si>
  <si>
    <t>DAUT 2305-02 San Juan</t>
  </si>
  <si>
    <t>10F002810000</t>
  </si>
  <si>
    <t>DAUT 2305-03 San Juan</t>
  </si>
  <si>
    <t>10F002820000</t>
  </si>
  <si>
    <t>DAUT 2306-01 San Juan</t>
  </si>
  <si>
    <t>30059-034</t>
  </si>
  <si>
    <t>10F002830000</t>
  </si>
  <si>
    <t>DAUT 8010-02 Arecibo</t>
  </si>
  <si>
    <t>10F002840000</t>
  </si>
  <si>
    <t>DAUT 8015-07 Arecibo</t>
  </si>
  <si>
    <t>30059-047</t>
  </si>
  <si>
    <t>10F002850000</t>
  </si>
  <si>
    <t>DAUT 8015-09 Arecibo</t>
  </si>
  <si>
    <t>10F002860000</t>
  </si>
  <si>
    <t>DAUT 8101-01 Arecibo</t>
  </si>
  <si>
    <t>10F002870000</t>
  </si>
  <si>
    <t>DAUT 8101-04 Arecibo</t>
  </si>
  <si>
    <t>10F002880000</t>
  </si>
  <si>
    <t>DAUT 8101-05 Arecibo</t>
  </si>
  <si>
    <t>10F002890000</t>
  </si>
  <si>
    <t>DAUT 8104-02 Arecibo</t>
  </si>
  <si>
    <t>10F002900000</t>
  </si>
  <si>
    <t>DAUT 8202-03 Arecibo</t>
  </si>
  <si>
    <t>10F002910000</t>
  </si>
  <si>
    <t>DAUT 8203-01 Arecibo</t>
  </si>
  <si>
    <t>10F002920000</t>
  </si>
  <si>
    <t>DAUT 8203-02 Arecibo</t>
  </si>
  <si>
    <t>10F002930000</t>
  </si>
  <si>
    <t>DAUT 8301-01 Arecibo</t>
  </si>
  <si>
    <t>10F002940000</t>
  </si>
  <si>
    <t>DAUT 8301-03 Arecibo</t>
  </si>
  <si>
    <t>30059-048</t>
  </si>
  <si>
    <t>10F002950000</t>
  </si>
  <si>
    <t>DAUT 8404-01 Arecibo</t>
  </si>
  <si>
    <t>10F002960000</t>
  </si>
  <si>
    <t>DAUT 8404-02 Arecibo</t>
  </si>
  <si>
    <t>10F002970000</t>
  </si>
  <si>
    <t>DAUT 8405-01 Arecibo</t>
  </si>
  <si>
    <t>10F002980000</t>
  </si>
  <si>
    <t>DAUT 8405-02 Arecibo</t>
  </si>
  <si>
    <t>10F002990000</t>
  </si>
  <si>
    <t>DAUT 8405-03 Arecibo</t>
  </si>
  <si>
    <t>10F003000000</t>
  </si>
  <si>
    <t>DAUT 8405-04 Arecibo</t>
  </si>
  <si>
    <t>10F003010000</t>
  </si>
  <si>
    <t>DAUT 7403-03 Arecibo</t>
  </si>
  <si>
    <t>10F003020000</t>
  </si>
  <si>
    <t>DAUT 8303-04 Arecibo</t>
  </si>
  <si>
    <t>10F003030000</t>
  </si>
  <si>
    <t>DAUT 8501-01 Arecibo</t>
  </si>
  <si>
    <t>10F003040000</t>
  </si>
  <si>
    <t>DAUT 8501-02 Arecibo</t>
  </si>
  <si>
    <t>10F003050000</t>
  </si>
  <si>
    <t>DAUT 8501-03 Arecibo</t>
  </si>
  <si>
    <t>10F003060000</t>
  </si>
  <si>
    <t>DAUT 8504-03 Arecibo</t>
  </si>
  <si>
    <t>10F003070000</t>
  </si>
  <si>
    <t>DAUT 8602-01 Arecibo</t>
  </si>
  <si>
    <t>10F003080000</t>
  </si>
  <si>
    <t>DAUT 8602-02 Arecibo</t>
  </si>
  <si>
    <t>10F003090000</t>
  </si>
  <si>
    <t>DAUT 8602-03 Arecibo</t>
  </si>
  <si>
    <t>10F003100000</t>
  </si>
  <si>
    <t>DAUT 8801-04 Arecibo</t>
  </si>
  <si>
    <t>30059-043</t>
  </si>
  <si>
    <t>10F003110000</t>
  </si>
  <si>
    <t>DAUT 9001-02 Arecibo</t>
  </si>
  <si>
    <t>10F003120000</t>
  </si>
  <si>
    <t>DAUT 9002-01 Arecibo</t>
  </si>
  <si>
    <t>10F003130000</t>
  </si>
  <si>
    <t>DAUT 9002-03 Arecibo</t>
  </si>
  <si>
    <t>10F003140000</t>
  </si>
  <si>
    <t>DAUT 1529-12 Bayamon</t>
  </si>
  <si>
    <t>10F003150000</t>
  </si>
  <si>
    <t>DAUT 1701-03 Bayamon</t>
  </si>
  <si>
    <t>10F003160000</t>
  </si>
  <si>
    <t>DAUT 1704-03 Bayamon</t>
  </si>
  <si>
    <t>10F003170000</t>
  </si>
  <si>
    <t>DAUT 1704-05 Bayamon</t>
  </si>
  <si>
    <t>10F003180000</t>
  </si>
  <si>
    <t>DAUT 1707-01 Bayamon</t>
  </si>
  <si>
    <t>10F003190000</t>
  </si>
  <si>
    <t>DAUT 1707-04 Bayamon</t>
  </si>
  <si>
    <t>10F003200000</t>
  </si>
  <si>
    <t>DAUT 1708-02 Bayamon</t>
  </si>
  <si>
    <t>10F003210000</t>
  </si>
  <si>
    <t>DAUT 1708-04 Bayamon</t>
  </si>
  <si>
    <t>10F003220000</t>
  </si>
  <si>
    <t>DAUT 1734-02 Bayamon</t>
  </si>
  <si>
    <t>10F003230000</t>
  </si>
  <si>
    <t>DAUT 1801-02 Bayamon</t>
  </si>
  <si>
    <t>10F003240000</t>
  </si>
  <si>
    <t>DAUT 1801-05 Bayamon</t>
  </si>
  <si>
    <t>10F003250000</t>
  </si>
  <si>
    <t>DAUT 1901-02 Bayamon</t>
  </si>
  <si>
    <t>10F003260000</t>
  </si>
  <si>
    <t>DAUT 1711-05 Bayamon</t>
  </si>
  <si>
    <t>10F003270000</t>
  </si>
  <si>
    <t>DAUT 1717-01 Bayamon</t>
  </si>
  <si>
    <t>10F003280000</t>
  </si>
  <si>
    <t>DAUT 1717-03 Bayamon</t>
  </si>
  <si>
    <t>10F003290000</t>
  </si>
  <si>
    <t>DAUT 1718-01 Bayamon</t>
  </si>
  <si>
    <t>10F003300000</t>
  </si>
  <si>
    <t>DAUT 1718-02 Bayamon</t>
  </si>
  <si>
    <t>10F003310000</t>
  </si>
  <si>
    <t>DAUT 1718-03 Bayamon</t>
  </si>
  <si>
    <t>10F003320000</t>
  </si>
  <si>
    <t>DAUT 1903-05 Bayamon</t>
  </si>
  <si>
    <t>10F003330000</t>
  </si>
  <si>
    <t>DAUT 9202-01 Bayamon</t>
  </si>
  <si>
    <t>10F003340000</t>
  </si>
  <si>
    <t>DAUT 9202-03 Bayamon</t>
  </si>
  <si>
    <t>10F003350000</t>
  </si>
  <si>
    <t>DAUT 9202-04 Bayamon</t>
  </si>
  <si>
    <t>10F003360000</t>
  </si>
  <si>
    <t>DAUT 9203-04 Bayamon</t>
  </si>
  <si>
    <t>10F003370000</t>
  </si>
  <si>
    <t>DAUT 9207-08 Bayamon</t>
  </si>
  <si>
    <t>10F003380000</t>
  </si>
  <si>
    <t>DAUT 4401-01 Ponce</t>
  </si>
  <si>
    <t>10F003390000</t>
  </si>
  <si>
    <t>DAUT 4602-01 Ponce</t>
  </si>
  <si>
    <t>10F003400000</t>
  </si>
  <si>
    <t>DAUT 4602-03 Ponce</t>
  </si>
  <si>
    <t>10F003410000</t>
  </si>
  <si>
    <t>DAUT 4602-04 Ponce</t>
  </si>
  <si>
    <t>10F003420000</t>
  </si>
  <si>
    <t>DAUT 4603-01 Ponce</t>
  </si>
  <si>
    <t>10F003430000</t>
  </si>
  <si>
    <t>DAUT 4603-02 Ponce</t>
  </si>
  <si>
    <t>10F003440000</t>
  </si>
  <si>
    <t>DAUT 9003-05 Arecibo</t>
  </si>
  <si>
    <t>10F003450000</t>
  </si>
  <si>
    <t>DAUT 9003-06 Arecibo</t>
  </si>
  <si>
    <t>10F003460000</t>
  </si>
  <si>
    <t>DAUT 9004-10 Arecibo</t>
  </si>
  <si>
    <t>10F003470000</t>
  </si>
  <si>
    <t>DAUT 9101-01 Arecibo</t>
  </si>
  <si>
    <t>10F003480000</t>
  </si>
  <si>
    <t>DAUT 1118-10 San Juan</t>
  </si>
  <si>
    <t>10F003490000</t>
  </si>
  <si>
    <t>DAUT 1646-01 San Juan</t>
  </si>
  <si>
    <t>10F003500000</t>
  </si>
  <si>
    <t>DAUT 1646-05 San Juan</t>
  </si>
  <si>
    <t>10F003510000</t>
  </si>
  <si>
    <t>DAUT 2403-01 San Juan</t>
  </si>
  <si>
    <t>30059-046</t>
  </si>
  <si>
    <t>10F003520000</t>
  </si>
  <si>
    <t>DAUT 2404-05 San Juan</t>
  </si>
  <si>
    <t>10F003530000</t>
  </si>
  <si>
    <t>DAUT 3801-01 San Juan</t>
  </si>
  <si>
    <t>10F003540000</t>
  </si>
  <si>
    <t>DAUT 3801-02 San Juan</t>
  </si>
  <si>
    <t>10F003550000</t>
  </si>
  <si>
    <t>DAUT 1705-03 Bayamon</t>
  </si>
  <si>
    <t>10F003560000</t>
  </si>
  <si>
    <t>DAUT 1705-04 Bayamon</t>
  </si>
  <si>
    <t>10F003570000</t>
  </si>
  <si>
    <t>DAUT 9801-03 Bayamon</t>
  </si>
  <si>
    <t>10F003580000</t>
  </si>
  <si>
    <t>DAUT4101-02 Ponce</t>
  </si>
  <si>
    <t>10F003590000</t>
  </si>
  <si>
    <t>DAUT-5303-01 Ponce</t>
  </si>
  <si>
    <t>10F003600000</t>
  </si>
  <si>
    <t>DAUT-5401-02 Ponce</t>
  </si>
  <si>
    <t>10F003610000</t>
  </si>
  <si>
    <t>DAUT-5401-04 Ponce</t>
  </si>
  <si>
    <t>10F003620000</t>
  </si>
  <si>
    <t>DAUT-5901-03 Ponce</t>
  </si>
  <si>
    <t>10F003630000</t>
  </si>
  <si>
    <t>DAUT-3006-02 Caguas</t>
  </si>
  <si>
    <t>10F003640000</t>
  </si>
  <si>
    <t>DAUT-3202-01 Caguas</t>
  </si>
  <si>
    <t>10F003650000</t>
  </si>
  <si>
    <t>DAUT-3405-03 Caguas</t>
  </si>
  <si>
    <t>10F003660000</t>
  </si>
  <si>
    <t>DAUT-3501-02 Caguas</t>
  </si>
  <si>
    <t>10F003670000</t>
  </si>
  <si>
    <t>DAUT-1529-11 Caguas</t>
  </si>
  <si>
    <t>10F003680000</t>
  </si>
  <si>
    <t>DAUT-1529-13 Caguas</t>
  </si>
  <si>
    <t>10F003690000</t>
  </si>
  <si>
    <t>DAUT-1706-01 Bayamon</t>
  </si>
  <si>
    <t>10F003700000</t>
  </si>
  <si>
    <t>DAUT-9501-02 Bayamon</t>
  </si>
  <si>
    <t>10F003710000</t>
  </si>
  <si>
    <t>DAUT-9501-03 Bayamon</t>
  </si>
  <si>
    <t>10F003720000</t>
  </si>
  <si>
    <t>DAUT-1711-02 Bayamon</t>
  </si>
  <si>
    <t>10F003730000</t>
  </si>
  <si>
    <t>DAUT-1711-03 Bayamon</t>
  </si>
  <si>
    <t>10F003740000</t>
  </si>
  <si>
    <t>DAUT-1901-01 Bayamon</t>
  </si>
  <si>
    <t>10F003750000</t>
  </si>
  <si>
    <t>DAUT-1901-03 Bayamon</t>
  </si>
  <si>
    <t>10F003760000</t>
  </si>
  <si>
    <t>DAUT 1901-05 Bayamon</t>
  </si>
  <si>
    <t>10F003770000</t>
  </si>
  <si>
    <t>DAUT 9502-01 Bayamon</t>
  </si>
  <si>
    <t>10F003780000</t>
  </si>
  <si>
    <t>DAUT 9503-05 Bayamon</t>
  </si>
  <si>
    <t>10F003790000</t>
  </si>
  <si>
    <t>DAUT 1114-01 San Juan</t>
  </si>
  <si>
    <t>10F003800000</t>
  </si>
  <si>
    <t>DAUT 1114-02 San Juan</t>
  </si>
  <si>
    <t>10F003810000</t>
  </si>
  <si>
    <t>DAUT 1114-03 San Juan</t>
  </si>
  <si>
    <t>10F003820000</t>
  </si>
  <si>
    <t>DAUT 1707-05 BAYAMON</t>
  </si>
  <si>
    <t>10F003830000</t>
  </si>
  <si>
    <t>DAUT 1707-02 BAYAMON</t>
  </si>
  <si>
    <t>10F003840000</t>
  </si>
  <si>
    <t>DAUT 7402-05 ARECIBO</t>
  </si>
  <si>
    <t>ISSUE</t>
  </si>
  <si>
    <t>10F003850000</t>
  </si>
  <si>
    <t>DAUT 7601-04 ARECIBO</t>
  </si>
  <si>
    <t>10F003860000</t>
  </si>
  <si>
    <t>DAUT 7602-05 ARECIBO</t>
  </si>
  <si>
    <t>10F003870000</t>
  </si>
  <si>
    <t>DAUT 7701-02 ARECIBO</t>
  </si>
  <si>
    <t>10F003880000</t>
  </si>
  <si>
    <t>DAUT 7701-04 ARECIBO</t>
  </si>
  <si>
    <t>10F003890000</t>
  </si>
  <si>
    <t>DAUT 8001-01 ARECIBO</t>
  </si>
  <si>
    <t>10F003900000</t>
  </si>
  <si>
    <t>DAUT 8001-02 ARECIBO</t>
  </si>
  <si>
    <t>10F003910000</t>
  </si>
  <si>
    <t>DAUT 8001-03 ARECIBO</t>
  </si>
  <si>
    <t>10F003920000</t>
  </si>
  <si>
    <t>DAUT 8001-04 ARECIBO</t>
  </si>
  <si>
    <t>10F003930000</t>
  </si>
  <si>
    <t>DAUT 8002-02 ARECIBO</t>
  </si>
  <si>
    <t>10F003940000</t>
  </si>
  <si>
    <t>DAUT 8002-05 ARECIBO</t>
  </si>
  <si>
    <t>10F003950000</t>
  </si>
  <si>
    <t>DAUT 8007-01 ARECIBO</t>
  </si>
  <si>
    <t>10F003960000</t>
  </si>
  <si>
    <t>DAUT 8104-01 ARECIBO</t>
  </si>
  <si>
    <t>10F003970000</t>
  </si>
  <si>
    <t>DAUT 8104-05 ARECIBO</t>
  </si>
  <si>
    <t>10F003980000</t>
  </si>
  <si>
    <t>DAUT 8401-01 ARECIBO</t>
  </si>
  <si>
    <t>10F003990000</t>
  </si>
  <si>
    <t>DAUT 9002-02 ARECIBO</t>
  </si>
  <si>
    <t>10F004000000</t>
  </si>
  <si>
    <t>DAUT 1704-04 BAYAMON</t>
  </si>
  <si>
    <t>10F004010000</t>
  </si>
  <si>
    <t>DAUT 1716-01 BAYAMON</t>
  </si>
  <si>
    <t>10F004020000</t>
  </si>
  <si>
    <t>DAUT 1717-05 BAYAMON</t>
  </si>
  <si>
    <t>10F004030000</t>
  </si>
  <si>
    <t>DAUT 1719-16 BAYAMON</t>
  </si>
  <si>
    <t>10F004040000</t>
  </si>
  <si>
    <t>DAUT 1912-07 BAYAMON</t>
  </si>
  <si>
    <t>10F004050000</t>
  </si>
  <si>
    <t>DAUT 1912-08 BAYAMON</t>
  </si>
  <si>
    <t>10F004060000</t>
  </si>
  <si>
    <t>DAUT 1912-10 BAYAMON</t>
  </si>
  <si>
    <t>10F004070000</t>
  </si>
  <si>
    <t>DAUT 9201-01 BAYAMON</t>
  </si>
  <si>
    <t>10F004080000</t>
  </si>
  <si>
    <t>DAUT 9206-08 BAYAMON</t>
  </si>
  <si>
    <t>10F004090000</t>
  </si>
  <si>
    <t>DAUT 9206-09 BAYAMON</t>
  </si>
  <si>
    <t>10F004100000</t>
  </si>
  <si>
    <t>DAUT 9206-10 BAYAMON</t>
  </si>
  <si>
    <t>10F004110000</t>
  </si>
  <si>
    <t>DAUT 3005-02 CAGUAS</t>
  </si>
  <si>
    <t>10F004120000</t>
  </si>
  <si>
    <t>DAUT 3005-03 CAGUAS</t>
  </si>
  <si>
    <t>10F004130000</t>
  </si>
  <si>
    <t>DAUT 3006-01 CAGUAS</t>
  </si>
  <si>
    <t>10F004140000</t>
  </si>
  <si>
    <t>DAUT 3007-02 CAGUAS</t>
  </si>
  <si>
    <t>10F004150000</t>
  </si>
  <si>
    <t>DAUT 3010-04 CAGUAS</t>
  </si>
  <si>
    <t>10F004160000</t>
  </si>
  <si>
    <t>DAUT 1102-03 SAN JUAN</t>
  </si>
  <si>
    <t>10F004170000</t>
  </si>
  <si>
    <t>DAUT 1106-01 SAN JUAN</t>
  </si>
  <si>
    <t>10F004180000</t>
  </si>
  <si>
    <t>DAUT 1106-05 SAN JUAN</t>
  </si>
  <si>
    <t>10F004190000</t>
  </si>
  <si>
    <t>DAUT 1416-01 SAN JUAN</t>
  </si>
  <si>
    <t>10F004200000</t>
  </si>
  <si>
    <t>DAUT 1416-03 SAN JUAN</t>
  </si>
  <si>
    <t>10F004210000</t>
  </si>
  <si>
    <t>DAUT 1618-01 SAN JUAN</t>
  </si>
  <si>
    <t>10F004220000</t>
  </si>
  <si>
    <t>DAUT 1618-03 SAN JUAN</t>
  </si>
  <si>
    <t>10F004230000</t>
  </si>
  <si>
    <t>DAUT 1620-01 SAN JUAN</t>
  </si>
  <si>
    <t>10F004240000</t>
  </si>
  <si>
    <t>DAUT 1647-10 SAN JUAN</t>
  </si>
  <si>
    <t>10F004250000</t>
  </si>
  <si>
    <t>DAUT 1658-14 SAN JUAN</t>
  </si>
  <si>
    <t>10F004260000</t>
  </si>
  <si>
    <t>DAUT 2201-03 SAN JUAN</t>
  </si>
  <si>
    <t>10F004270000</t>
  </si>
  <si>
    <t>DAUT 2201-04 SAN JUAN</t>
  </si>
  <si>
    <t>10F004280000</t>
  </si>
  <si>
    <t>DAUT 2306-02 SAN JUAN</t>
  </si>
  <si>
    <t>10F004290000</t>
  </si>
  <si>
    <t>DAUT 7701-03 ARECIBO</t>
  </si>
  <si>
    <t>10F004300000</t>
  </si>
  <si>
    <t>DAUT 8007-03 ARECIBO</t>
  </si>
  <si>
    <t>10F004310000</t>
  </si>
  <si>
    <t>DAUT 8007-04 ARECIBO</t>
  </si>
  <si>
    <t>10F004320000</t>
  </si>
  <si>
    <t>DAUT 8401-03 ARECIBO</t>
  </si>
  <si>
    <t>10F004330000</t>
  </si>
  <si>
    <t>DAUT 1924-02 BAYAMON</t>
  </si>
  <si>
    <t>10F004340000</t>
  </si>
  <si>
    <t>DAUT 1924-05 BAYAMON</t>
  </si>
  <si>
    <t>10F004350000</t>
  </si>
  <si>
    <t>DAUT 9206-07 BAYAMON</t>
  </si>
  <si>
    <t>10F004360000</t>
  </si>
  <si>
    <t>DAUT 9206-11 BAYAMON</t>
  </si>
  <si>
    <t>10F004370000</t>
  </si>
  <si>
    <t>DAUT 2601-04 CAGUAS</t>
  </si>
  <si>
    <t>WARNING</t>
  </si>
  <si>
    <t>10F004380000</t>
  </si>
  <si>
    <t>DAUT 2801-01 CAGUAS</t>
  </si>
  <si>
    <t>10F004390000</t>
  </si>
  <si>
    <t>DAUT 3008-01 CAGUAS</t>
  </si>
  <si>
    <t>10F004400000</t>
  </si>
  <si>
    <t>DAUT 3008-04 CAGUAS</t>
  </si>
  <si>
    <t>10F004410000</t>
  </si>
  <si>
    <t>DAUT 1102-01 SAN JUAN</t>
  </si>
  <si>
    <t>10F004420000</t>
  </si>
  <si>
    <t>DAUT 1658-13 SAN JUAN</t>
  </si>
  <si>
    <t>10F004430000</t>
  </si>
  <si>
    <t>DAUT 2002-02 SAN JUAN</t>
  </si>
  <si>
    <t>10F004440000</t>
  </si>
  <si>
    <t>DAUT 2402-01 SAN JUAN</t>
  </si>
  <si>
    <t>10F004450000</t>
  </si>
  <si>
    <t>DAUT 8002-03 ARECIBO</t>
  </si>
  <si>
    <t>10F004460000</t>
  </si>
  <si>
    <t>DAUT 3004-03 CAGUAS</t>
  </si>
  <si>
    <t>10F004470000</t>
  </si>
  <si>
    <t>DAUT 7805-13 MAYAGUEZ</t>
  </si>
  <si>
    <t>10F004480000</t>
  </si>
  <si>
    <t>DAUT 2003-02 SAN JUAN</t>
  </si>
  <si>
    <t>10F004490000</t>
  </si>
  <si>
    <t>DAUT 1334-01 SAN JUAN</t>
  </si>
  <si>
    <t>10F004500000</t>
  </si>
  <si>
    <t>DAUT 1106-04 SAN JUAN</t>
  </si>
  <si>
    <t>10F004510000</t>
  </si>
  <si>
    <t>DAUT 5803-02 PONCE</t>
  </si>
  <si>
    <t>10F004520000</t>
  </si>
  <si>
    <t>DAUT 5802-01 PONCE</t>
  </si>
  <si>
    <t>10F004530000</t>
  </si>
  <si>
    <t>DAUT 5305-04 PONCE</t>
  </si>
  <si>
    <t>10F004540000</t>
  </si>
  <si>
    <t>DAUT 5010-06 PONCE</t>
  </si>
  <si>
    <t>10F004550000</t>
  </si>
  <si>
    <t>DAUT 5005-02 PONCE</t>
  </si>
  <si>
    <t>10F004560000</t>
  </si>
  <si>
    <t>DAUT 4502-01 PONCE</t>
  </si>
  <si>
    <t>10F004570000</t>
  </si>
  <si>
    <t>DAUT 4301-04 PONCE</t>
  </si>
  <si>
    <t>10F004580000</t>
  </si>
  <si>
    <t>DAUT 4002-03 PONCE</t>
  </si>
  <si>
    <t>10F004590000</t>
  </si>
  <si>
    <t>DAUT 4002-02 PONCE</t>
  </si>
  <si>
    <t>10F004600000</t>
  </si>
  <si>
    <t>DAUT 7901-02 MAYAGUEZ</t>
  </si>
  <si>
    <t>10F004610000</t>
  </si>
  <si>
    <t>DAUT 7503-05 MAYAGUEZ</t>
  </si>
  <si>
    <t>10F004620000</t>
  </si>
  <si>
    <t>DAUT 7502-02 MAYAGUEZ</t>
  </si>
  <si>
    <t>10F004630000</t>
  </si>
  <si>
    <t>DAUT 7201-05 MAYAGUEZ</t>
  </si>
  <si>
    <t>10F004640000</t>
  </si>
  <si>
    <t>DAUT 7101-06 MAYAGUEZ</t>
  </si>
  <si>
    <t>10F004650000</t>
  </si>
  <si>
    <t>DAUT 7101-04 MAYAGUEZ</t>
  </si>
  <si>
    <t>10F004660000</t>
  </si>
  <si>
    <t>DAUT 7101-03 MAYAGUEZ</t>
  </si>
  <si>
    <t>10F004670000</t>
  </si>
  <si>
    <t>DAUT 7012-01 MAYAGUEZ</t>
  </si>
  <si>
    <t>10F004680000</t>
  </si>
  <si>
    <t>DAUT 6014-03 MAYAGUEZ</t>
  </si>
  <si>
    <t>10F004690000</t>
  </si>
  <si>
    <t>DAUT 6012-05 MAYAGUEZ</t>
  </si>
  <si>
    <t>10F004700000</t>
  </si>
  <si>
    <t>DAUT 6012-01 MAYAGUEZ</t>
  </si>
  <si>
    <t>10F004710000</t>
  </si>
  <si>
    <t>DAUT 6002-05 MAYAGUEZ</t>
  </si>
  <si>
    <t>10F004720000</t>
  </si>
  <si>
    <t>DAUT 6002-04 MAYAGUEZ</t>
  </si>
  <si>
    <t>10F004730000</t>
  </si>
  <si>
    <t>DAUT 6002-03 MAYAGUEZ</t>
  </si>
  <si>
    <t>10F004740000</t>
  </si>
  <si>
    <t>DAUT 9901-01 CAGUAS</t>
  </si>
  <si>
    <t>10F004750000</t>
  </si>
  <si>
    <t>DAUT 3701-01 CAGUAS</t>
  </si>
  <si>
    <t>10F004760000</t>
  </si>
  <si>
    <t>DAUT 3406-01 CAGUAS</t>
  </si>
  <si>
    <t>10F004770000</t>
  </si>
  <si>
    <t>DAUT 3403-01 CAGUAS</t>
  </si>
  <si>
    <t>10F004780000</t>
  </si>
  <si>
    <t>DAUT 3402-06 CAGUAS</t>
  </si>
  <si>
    <t>10F004790000</t>
  </si>
  <si>
    <t>DAUT 3302-01 CAGUAS</t>
  </si>
  <si>
    <t>10F004800000</t>
  </si>
  <si>
    <t>DAUT 3301-03 CAGUAS</t>
  </si>
  <si>
    <t>10F004810000</t>
  </si>
  <si>
    <t>DAUT 3205-10 CAGUAS</t>
  </si>
  <si>
    <t>10F004820000</t>
  </si>
  <si>
    <t>DAUT 3101-04 CAGUAS</t>
  </si>
  <si>
    <t>10F004830000</t>
  </si>
  <si>
    <t>DAUT 3015-09 CAGUAS</t>
  </si>
  <si>
    <t>10F004840000</t>
  </si>
  <si>
    <t>DAUT 3007-04 CAGUAS</t>
  </si>
  <si>
    <t>10F004850000</t>
  </si>
  <si>
    <t>DAUT 3006-04 CAGUAS</t>
  </si>
  <si>
    <t>10F004860000</t>
  </si>
  <si>
    <t>DAUT 2702-02 CAGUAS</t>
  </si>
  <si>
    <t>10F004870000</t>
  </si>
  <si>
    <t>DAUT 9202-02 BAYAMON</t>
  </si>
  <si>
    <t>10F004880000</t>
  </si>
  <si>
    <t>DAUT 1802-01 BAYAMON</t>
  </si>
  <si>
    <t>10F004890000</t>
  </si>
  <si>
    <t>DAUT 1717-02 BAYAMON</t>
  </si>
  <si>
    <t>10F004900000</t>
  </si>
  <si>
    <t>DAUT 1707-03 BAYAMON</t>
  </si>
  <si>
    <t>10F004910000</t>
  </si>
  <si>
    <t>DAUT 7403-01 ARECIBO</t>
  </si>
  <si>
    <t>10F004920000</t>
  </si>
  <si>
    <t>DAUT 1530-10 BAYAMON</t>
  </si>
  <si>
    <t>10F004930000</t>
  </si>
  <si>
    <t>DAUT 9105-08 ARECIBO</t>
  </si>
  <si>
    <t>10F004940000</t>
  </si>
  <si>
    <t>DAUT 9004-11 ARECIBO</t>
  </si>
  <si>
    <t>10F004950000</t>
  </si>
  <si>
    <t>DAUT 8504-01 ARECIBO</t>
  </si>
  <si>
    <t>10F004960000</t>
  </si>
  <si>
    <t>DAUT 8013-04 ARECIBO</t>
  </si>
  <si>
    <t>10F004970000</t>
  </si>
  <si>
    <t>DAUT 8013-03 ARECIBO</t>
  </si>
  <si>
    <t>10F004980000</t>
  </si>
  <si>
    <t>DAUT 8004-02 ARECIBO</t>
  </si>
  <si>
    <t>10F004990000</t>
  </si>
  <si>
    <t>DAUT 8002-04 ARECIBO</t>
  </si>
  <si>
    <t>10F005000000</t>
  </si>
  <si>
    <t>DAUT 7702-01 ARECIBO</t>
  </si>
  <si>
    <t>10F005010000</t>
  </si>
  <si>
    <t>DAUT 1102-02 SAN JUAN</t>
  </si>
  <si>
    <t>10F005020000</t>
  </si>
  <si>
    <t>DAUT 1102-05 SAN JUAN</t>
  </si>
  <si>
    <t>10F005030000</t>
  </si>
  <si>
    <t>DAUT 1203-01 SAN JUAN</t>
  </si>
  <si>
    <t>10F005040000</t>
  </si>
  <si>
    <t>DAUT 1203-02 SAN JUAN</t>
  </si>
  <si>
    <t>10F005050000</t>
  </si>
  <si>
    <t>DAUT 1203-03 SAN JUAN</t>
  </si>
  <si>
    <t>10F005060000</t>
  </si>
  <si>
    <t>DAUT 1657-02 SAN JUAN</t>
  </si>
  <si>
    <t>10F005070000</t>
  </si>
  <si>
    <t>DAUT 2501-01 SAN JUAN</t>
  </si>
  <si>
    <t>10F005080000</t>
  </si>
  <si>
    <t>DAUT 2501-02 SAN JUAN</t>
  </si>
  <si>
    <t>10F005090000</t>
  </si>
  <si>
    <t>DAUT 2501-03 SAN JUAN</t>
  </si>
  <si>
    <t>10F005100000</t>
  </si>
  <si>
    <t>DAUT 2604-02 CAGUAS</t>
  </si>
  <si>
    <t>10F005110000</t>
  </si>
  <si>
    <t>DAUT 2604-03 CAGUAS</t>
  </si>
  <si>
    <t>10F005120000</t>
  </si>
  <si>
    <t>DAUT 2701-02 CAGUAS</t>
  </si>
  <si>
    <t>10F005130000</t>
  </si>
  <si>
    <t>DAUT 2906-02 CAGUAS</t>
  </si>
  <si>
    <t>10F005140000</t>
  </si>
  <si>
    <t>DAUT 3005-01 CAGUAS</t>
  </si>
  <si>
    <t>10F005150000</t>
  </si>
  <si>
    <t>DAUT 3010-02 CAGUAS</t>
  </si>
  <si>
    <t>10F005160000</t>
  </si>
  <si>
    <t>DAUT 3014-02 CAGUAS</t>
  </si>
  <si>
    <t>10F005170000</t>
  </si>
  <si>
    <t>DAUT 3014-03 CAGUAS</t>
  </si>
  <si>
    <t>10F005180000</t>
  </si>
  <si>
    <t>DAUT 3016-05 CAGUAS</t>
  </si>
  <si>
    <t>10F005190000</t>
  </si>
  <si>
    <t>DAUT 3101-01 CAGUAS</t>
  </si>
  <si>
    <t>10F005200000</t>
  </si>
  <si>
    <t>DAUT 3103-03 CAGUAS</t>
  </si>
  <si>
    <t>10F005210000</t>
  </si>
  <si>
    <t>DAUT 3402-05 CAGUAS</t>
  </si>
  <si>
    <t>10F005220000</t>
  </si>
  <si>
    <t>DAUT 3602-03 CAGUAS</t>
  </si>
  <si>
    <t>10F005230000</t>
  </si>
  <si>
    <t>DAUT 3603-01 CAGUAS</t>
  </si>
  <si>
    <t>10F005240000</t>
  </si>
  <si>
    <t>DAUT 3603-02 CAGUAS</t>
  </si>
  <si>
    <t>10F005250000</t>
  </si>
  <si>
    <t>DAUT 4301-03 PONCE</t>
  </si>
  <si>
    <t>10F005260000</t>
  </si>
  <si>
    <t>DAUT 4501-01 PONCE</t>
  </si>
  <si>
    <t>10F005270000</t>
  </si>
  <si>
    <t>DAUT 4501-02 PONCE</t>
  </si>
  <si>
    <t>10F005280000</t>
  </si>
  <si>
    <t>DAUT 4501-03 PONCE</t>
  </si>
  <si>
    <t>10F005290000</t>
  </si>
  <si>
    <t>DAUT 4501-04 PONCE</t>
  </si>
  <si>
    <t>10F005300000</t>
  </si>
  <si>
    <t>DAUT 4501-05 PONCE</t>
  </si>
  <si>
    <t>10F005310000</t>
  </si>
  <si>
    <t>DAUT 4502-02 PONCE</t>
  </si>
  <si>
    <t>10F005320000</t>
  </si>
  <si>
    <t>DAUT 4503-02 PONCE</t>
  </si>
  <si>
    <t>10F005330000</t>
  </si>
  <si>
    <t>DAUT 5002-01 PONCE</t>
  </si>
  <si>
    <t>10F005340000</t>
  </si>
  <si>
    <t>DAUT 5002-02 PONCE</t>
  </si>
  <si>
    <t>10F005350000</t>
  </si>
  <si>
    <t>DAUT 5002-04 PONCE</t>
  </si>
  <si>
    <t>10F005360000</t>
  </si>
  <si>
    <t>DAUT 5012-04 PONCE</t>
  </si>
  <si>
    <t>10F005370000</t>
  </si>
  <si>
    <t>DAUT 5304-02 PONCE</t>
  </si>
  <si>
    <t>10F005380000</t>
  </si>
  <si>
    <t>DAUT 5304-05 PONCE</t>
  </si>
  <si>
    <t>10F005390000</t>
  </si>
  <si>
    <t>DAUT 5305-03 PONCE</t>
  </si>
  <si>
    <t>10F005400000</t>
  </si>
  <si>
    <t>DAUT 5602-01 PONCE</t>
  </si>
  <si>
    <t>10F005410000</t>
  </si>
  <si>
    <t>DAUT 5802-05 PONCE</t>
  </si>
  <si>
    <t>10F005420000</t>
  </si>
  <si>
    <t>DAUT 5902-03 PONCE</t>
  </si>
  <si>
    <t>10F005430000</t>
  </si>
  <si>
    <t>DAUT 6001-01 MAYAGUEZ</t>
  </si>
  <si>
    <t>10F005440000</t>
  </si>
  <si>
    <t>DAUT 6001-02 MAYAGUEZ</t>
  </si>
  <si>
    <t>10F005450000</t>
  </si>
  <si>
    <t>DAUT 6005-01 MAYAGUEZ</t>
  </si>
  <si>
    <t>10F005460000</t>
  </si>
  <si>
    <t>DAUT 6008-02 MAYAGUEZ</t>
  </si>
  <si>
    <t>10F005470000</t>
  </si>
  <si>
    <t>DAUT 6401-02 MAYAGUEZ</t>
  </si>
  <si>
    <t>10F005480000</t>
  </si>
  <si>
    <t>DAUT 6401-04 MAYAGUEZ</t>
  </si>
  <si>
    <t>10F005490000</t>
  </si>
  <si>
    <t>DAUT 6404-01 MAYAGUEZ</t>
  </si>
  <si>
    <t>10F005500000</t>
  </si>
  <si>
    <t>DAUT 6404-02 MAYAGUEZ</t>
  </si>
  <si>
    <t>10F005510000</t>
  </si>
  <si>
    <t>DAUT 6404-03 MAYAGUEZ</t>
  </si>
  <si>
    <t>10F005520000</t>
  </si>
  <si>
    <t>DAUT 6404-04 MAYAGUEZ</t>
  </si>
  <si>
    <t>10F005530000</t>
  </si>
  <si>
    <t>DAUT 6601-01 PONCE</t>
  </si>
  <si>
    <t>10F005540000</t>
  </si>
  <si>
    <t>DAUT 6601-02 PONCE</t>
  </si>
  <si>
    <t>10F005550000</t>
  </si>
  <si>
    <t>DAUT 7003-01 MAYAGUEZ</t>
  </si>
  <si>
    <t>10F005560000</t>
  </si>
  <si>
    <t>DAUT 7003-04 MAYAGUEZ</t>
  </si>
  <si>
    <t>10F005570000</t>
  </si>
  <si>
    <t>DAUT 7003-05 MAYAGUEZ</t>
  </si>
  <si>
    <t>10F005580000</t>
  </si>
  <si>
    <t>DAUT 7502-01 MAYAGUEZ</t>
  </si>
  <si>
    <t>10F005590000</t>
  </si>
  <si>
    <t>DAUT 7503-01 MAYAGUEZ</t>
  </si>
  <si>
    <t>10F005600000</t>
  </si>
  <si>
    <t>DAUT 7503-03 MAYAGUEZ</t>
  </si>
  <si>
    <t>10F005610000</t>
  </si>
  <si>
    <t>DAUT 7503-04 MAYAGUEZ</t>
  </si>
  <si>
    <t>10F005620000</t>
  </si>
  <si>
    <t>DAUT 7801-02 MAYAGUEZ</t>
  </si>
  <si>
    <t>10F005630000</t>
  </si>
  <si>
    <t>DAUT 7801-03 MAYAGUEZ</t>
  </si>
  <si>
    <t>10F005640000</t>
  </si>
  <si>
    <t>DAUT 7802-03 MAYAGUEZ</t>
  </si>
  <si>
    <t>10F005650000</t>
  </si>
  <si>
    <t>DAUT 7802-04 MAYAGUEZ</t>
  </si>
  <si>
    <t>10F005660000</t>
  </si>
  <si>
    <t>DAUT 1620-03 SAN JUAN</t>
  </si>
  <si>
    <t>10F005670000</t>
  </si>
  <si>
    <t>DAUT 1620-04 SAN JUAN</t>
  </si>
  <si>
    <t>10F005680000</t>
  </si>
  <si>
    <t>DAUT 1646-03 SAN JUAN</t>
  </si>
  <si>
    <t>10F005690000</t>
  </si>
  <si>
    <t>DAUT 1647-06 SAN JUAN</t>
  </si>
  <si>
    <t>10F005700000</t>
  </si>
  <si>
    <t>DAUT 1647-07 SAN JUAN</t>
  </si>
  <si>
    <t>10F005710000</t>
  </si>
  <si>
    <t>DAUT 1647-08 SAN JUAN</t>
  </si>
  <si>
    <t>10F005720000</t>
  </si>
  <si>
    <t>DAUT 1647-09 SAN JUAN</t>
  </si>
  <si>
    <t>10F005730000</t>
  </si>
  <si>
    <t>DAUT 1657-01 SAN JUAN</t>
  </si>
  <si>
    <t>10F005740000</t>
  </si>
  <si>
    <t>DAUT 1657-03 SAN JUAN</t>
  </si>
  <si>
    <t>10F005750000</t>
  </si>
  <si>
    <t>DAUT 1657-04 SAN JUAN</t>
  </si>
  <si>
    <t>10F005760000</t>
  </si>
  <si>
    <t>DAUT 1658-15 SAN JUAN</t>
  </si>
  <si>
    <t>10F005770000</t>
  </si>
  <si>
    <t>DAUT 1714-03 BAYAMON</t>
  </si>
  <si>
    <t>10F005780000</t>
  </si>
  <si>
    <t>DAUT 1714-05 BAYAMON</t>
  </si>
  <si>
    <t>10F005790000</t>
  </si>
  <si>
    <t>DAUT 1715-02 BAYAMON</t>
  </si>
  <si>
    <t>10F005800000</t>
  </si>
  <si>
    <t>DAUT 1715-03 BAYAMON</t>
  </si>
  <si>
    <t>10F005810000</t>
  </si>
  <si>
    <t>DAUT 1715-05 BAYAMON</t>
  </si>
  <si>
    <t>10F005820000</t>
  </si>
  <si>
    <t>DAUT 1801-01 BAYAMON</t>
  </si>
  <si>
    <t>10F005830000</t>
  </si>
  <si>
    <t>DAUT 1801-03 BAYAMON</t>
  </si>
  <si>
    <t>10F005840000</t>
  </si>
  <si>
    <t>DAUT 1802-02 BAYAMON</t>
  </si>
  <si>
    <t>10F005850000</t>
  </si>
  <si>
    <t>DAUT 1803-05 BAYAMON</t>
  </si>
  <si>
    <t>10F005860000</t>
  </si>
  <si>
    <t>DAUT 1924-01 BAYAMON</t>
  </si>
  <si>
    <t>10F005870000</t>
  </si>
  <si>
    <t>DAUT 1924-03 BAYAMON</t>
  </si>
  <si>
    <t>10F005880000</t>
  </si>
  <si>
    <t>DAUT 2002-03 SAN JUAN</t>
  </si>
  <si>
    <t>10F005890000</t>
  </si>
  <si>
    <t>DAUT 2005-10 SAN JUAN</t>
  </si>
  <si>
    <t>10F005900000</t>
  </si>
  <si>
    <t>DAUT 2601-02 CAGUAS</t>
  </si>
  <si>
    <t>10F005910000</t>
  </si>
  <si>
    <t>DAUT 2602-01 CAGUAS</t>
  </si>
  <si>
    <t>10F005920000</t>
  </si>
  <si>
    <t>DAUT 2604-01 CAGUAS</t>
  </si>
  <si>
    <t>10F005930000</t>
  </si>
  <si>
    <t>DAUT 3007-01 CAGUAS</t>
  </si>
  <si>
    <t>10F005940000</t>
  </si>
  <si>
    <t>DAUT 3008-03 CAGUAS</t>
  </si>
  <si>
    <t>10F005950000</t>
  </si>
  <si>
    <t>DAUT 3009-02 CAGUAS</t>
  </si>
  <si>
    <t>10F005960000</t>
  </si>
  <si>
    <t>DAUT 3009-03 CAGUAS</t>
  </si>
  <si>
    <t>10F005970000</t>
  </si>
  <si>
    <t>DAUT 3009-04 CAGUAS</t>
  </si>
  <si>
    <t>10F005980000</t>
  </si>
  <si>
    <t>DAUT 3016-03 CAGUAS</t>
  </si>
  <si>
    <t>10F005990000</t>
  </si>
  <si>
    <t>DAUT 3101-03 CAGUAS</t>
  </si>
  <si>
    <t>10F006000000</t>
  </si>
  <si>
    <t>DAUT 3103-02 CAGUAS</t>
  </si>
  <si>
    <t>10F006010000</t>
  </si>
  <si>
    <t>DAUT 4301-01 PONCE</t>
  </si>
  <si>
    <t>10F006020000</t>
  </si>
  <si>
    <t>DAUT 5005-01 PONCE</t>
  </si>
  <si>
    <t>10F006030000</t>
  </si>
  <si>
    <t>DAUT 5005-03 PONCE</t>
  </si>
  <si>
    <t>10F006040000</t>
  </si>
  <si>
    <t>DAUT 5005-04 PONCE</t>
  </si>
  <si>
    <t>10F006050000</t>
  </si>
  <si>
    <t>DAUT 5005-05 PONCE</t>
  </si>
  <si>
    <t>10F006060000</t>
  </si>
  <si>
    <t>DAUT 5012-01 PONCE</t>
  </si>
  <si>
    <t>10F006070000</t>
  </si>
  <si>
    <t>DAUT 5012-02 PONCE</t>
  </si>
  <si>
    <t>10F006080000</t>
  </si>
  <si>
    <t>DAUT 5018-05 PONCE</t>
  </si>
  <si>
    <t>10F006090000</t>
  </si>
  <si>
    <t>DAUT 5301-01 PONCE</t>
  </si>
  <si>
    <t>10F006100000</t>
  </si>
  <si>
    <t>DAUT 5401-01 PONCE</t>
  </si>
  <si>
    <t>10F006110000</t>
  </si>
  <si>
    <t>DAUT 5401-03 PONCE</t>
  </si>
  <si>
    <t>10F006120000</t>
  </si>
  <si>
    <t>DAUT 5802-02 PONCE</t>
  </si>
  <si>
    <t>10F006130000</t>
  </si>
  <si>
    <t>DAUT 5902-02 PONCE</t>
  </si>
  <si>
    <t>10F006140000</t>
  </si>
  <si>
    <t>DAUT 6001-03 MAYAGUEZ</t>
  </si>
  <si>
    <t>10F006150000</t>
  </si>
  <si>
    <t>DAUT 6001-04 MAYAGUEZ</t>
  </si>
  <si>
    <t>10F006160000</t>
  </si>
  <si>
    <t>DAUT 6001-05 MAYAGUEZ</t>
  </si>
  <si>
    <t>10F006170000</t>
  </si>
  <si>
    <t>DAUT 6005-02 MAYAGUEZ</t>
  </si>
  <si>
    <t>10F006180000</t>
  </si>
  <si>
    <t>DAUT 6008-04 MAYAGUEZ</t>
  </si>
  <si>
    <t>10F006190000</t>
  </si>
  <si>
    <t>DAUT 6008-05 MAYAGUEZ</t>
  </si>
  <si>
    <t>10F006200000</t>
  </si>
  <si>
    <t>DAUT 6401-01 MAYAGUEZ</t>
  </si>
  <si>
    <t>10F006210000</t>
  </si>
  <si>
    <t>DAUT 6401-03 MAYAGUEZ</t>
  </si>
  <si>
    <t>10F006220000</t>
  </si>
  <si>
    <t>DAUT 7502-03 MAYAGUEZ</t>
  </si>
  <si>
    <t>10F006230000</t>
  </si>
  <si>
    <t>DAUT 7502-04 MAYAGUEZ</t>
  </si>
  <si>
    <t>10F006240000</t>
  </si>
  <si>
    <t>DAUT 7503-02 MAYAGUEZ</t>
  </si>
  <si>
    <t>10F006250000</t>
  </si>
  <si>
    <t>DAUT 7504-01 MAYAGUEZ</t>
  </si>
  <si>
    <t>10F006260000</t>
  </si>
  <si>
    <t>DAUT 7601-01 ARECIBO</t>
  </si>
  <si>
    <t>10F006270000</t>
  </si>
  <si>
    <t>DAUT 7601-03 ARECIBO</t>
  </si>
  <si>
    <t>10F006280000</t>
  </si>
  <si>
    <t>DAUT 7701-01 ARECIBO</t>
  </si>
  <si>
    <t>10F006290000</t>
  </si>
  <si>
    <t>DAUT 7801-04 MAYAGUEZ</t>
  </si>
  <si>
    <t>10F006300000</t>
  </si>
  <si>
    <t>DAUT 8004-01 ARECIBO</t>
  </si>
  <si>
    <t>10F006310000</t>
  </si>
  <si>
    <t>DAUT 8004-03 ARECIBO</t>
  </si>
  <si>
    <t>10F006320000</t>
  </si>
  <si>
    <t>DAUT 8004-04 ARECIBO</t>
  </si>
  <si>
    <t>10F006330000</t>
  </si>
  <si>
    <t>DAUT 8011-01 ARECIBO</t>
  </si>
  <si>
    <t>10F006340000</t>
  </si>
  <si>
    <t>DAUT 8011-02 ARECIBO</t>
  </si>
  <si>
    <t>10F006350000</t>
  </si>
  <si>
    <t>DAUT 8011-04 ARECIBO</t>
  </si>
  <si>
    <t>10F006360000</t>
  </si>
  <si>
    <t>DAUT 8401-02 ARECIBO</t>
  </si>
  <si>
    <t>10F006370000</t>
  </si>
  <si>
    <t>DAUT 8401-04 ARECIBO</t>
  </si>
  <si>
    <t>10F006380000</t>
  </si>
  <si>
    <t>DAUT 8701-04 ARECIBO</t>
  </si>
  <si>
    <t>10F006390000</t>
  </si>
  <si>
    <t>DAUT 9103-01 ARECIBO</t>
  </si>
  <si>
    <t>10F006400000</t>
  </si>
  <si>
    <t>DAUT 9103-02 ARECIBO</t>
  </si>
  <si>
    <t>10F006410000</t>
  </si>
  <si>
    <t>DAUT 9103-04 ARECIBO</t>
  </si>
  <si>
    <t>10F006420000</t>
  </si>
  <si>
    <t>DAUT 9703-01 CAGUAS</t>
  </si>
  <si>
    <t>10F006430000</t>
  </si>
  <si>
    <t>DAUT 2003-01 SAN JUAN</t>
  </si>
  <si>
    <t>10F006440000</t>
  </si>
  <si>
    <t>DAUT 2001-04 SAN JUAN</t>
  </si>
  <si>
    <t>10F006450000</t>
  </si>
  <si>
    <t>DAUT 2001-03 SAN JUAN</t>
  </si>
  <si>
    <t>10F006460000</t>
  </si>
  <si>
    <t>DAUT 1620-02 SAN JUAN</t>
  </si>
  <si>
    <t>10F006470000</t>
  </si>
  <si>
    <t>DAUT 1619-01 SAN JUAN</t>
  </si>
  <si>
    <t>10F006480000</t>
  </si>
  <si>
    <t>DAUT 1618-02 SAN JUAN</t>
  </si>
  <si>
    <t>10F006490000</t>
  </si>
  <si>
    <t>DAUT 1607-04 SAN JUAN</t>
  </si>
  <si>
    <t>10F006500000</t>
  </si>
  <si>
    <t>DAUT 1416-02 SAN JUAN</t>
  </si>
  <si>
    <t>10F006510000</t>
  </si>
  <si>
    <t>DAUT 1416-04 SAN JUAN</t>
  </si>
  <si>
    <t>10F006520000</t>
  </si>
  <si>
    <t>DAUT 1348-06 SAN JUAN</t>
  </si>
  <si>
    <t>10F006530000</t>
  </si>
  <si>
    <t>DAUT 1346-06 SAN JUAN</t>
  </si>
  <si>
    <t>10F006540000</t>
  </si>
  <si>
    <t>DAUT 1346-01 SAN JUAN</t>
  </si>
  <si>
    <t>10F006550000</t>
  </si>
  <si>
    <t>DAUT 1334-02 SAN JUAN</t>
  </si>
  <si>
    <t>10F006560000</t>
  </si>
  <si>
    <t>DAUT 1301-04 SAN JUAN</t>
  </si>
  <si>
    <t>10F006570000</t>
  </si>
  <si>
    <t>DAUT 1301-03 SAN JUAN</t>
  </si>
  <si>
    <t>10F006580000</t>
  </si>
  <si>
    <t>DAUT 1301-02 SAN JUAN</t>
  </si>
  <si>
    <t>10F006590000</t>
  </si>
  <si>
    <t>DAUT 1301-01 SAN JUAN</t>
  </si>
  <si>
    <t>10F006600000</t>
  </si>
  <si>
    <t>DAUT 1106-02 SAN JUAN</t>
  </si>
  <si>
    <t>10F006610000</t>
  </si>
  <si>
    <t>DAUT 1102-04 SAN JUAN</t>
  </si>
  <si>
    <t>10F006620000</t>
  </si>
  <si>
    <t>DAUT 5805-01 PONCE</t>
  </si>
  <si>
    <t>10F006630000</t>
  </si>
  <si>
    <t>DAUT 5802-04 PONCE</t>
  </si>
  <si>
    <t>10F006640000</t>
  </si>
  <si>
    <t>DAUT 5012-05 PONCE</t>
  </si>
  <si>
    <t>10F006650000</t>
  </si>
  <si>
    <t>DAUT 5010-04 PONCE</t>
  </si>
  <si>
    <t>10F006660000</t>
  </si>
  <si>
    <t>DAUT 5010-03 PONCE</t>
  </si>
  <si>
    <t>10F006670000</t>
  </si>
  <si>
    <t>DAUT 5003-04 PONCE</t>
  </si>
  <si>
    <t>10F006680000</t>
  </si>
  <si>
    <t>DAUT 5003-03 PONCE</t>
  </si>
  <si>
    <t>10F006690000</t>
  </si>
  <si>
    <t>DAUT 5003-02 PONCE</t>
  </si>
  <si>
    <t>10F006700000</t>
  </si>
  <si>
    <t>DAUT 5003-01 PONCE</t>
  </si>
  <si>
    <t>10F006710000</t>
  </si>
  <si>
    <t>DAUT 4503-01 PONCE</t>
  </si>
  <si>
    <t>10F006720000</t>
  </si>
  <si>
    <t>DAUT 4006-05 PONCE</t>
  </si>
  <si>
    <t>10F006730000</t>
  </si>
  <si>
    <t>DAUT 4006-04 PONCE</t>
  </si>
  <si>
    <t>10F006740000</t>
  </si>
  <si>
    <t>DAUT 4006-02 PONCE</t>
  </si>
  <si>
    <t>10F006750000</t>
  </si>
  <si>
    <t>DAUT 4002-01 PONCE</t>
  </si>
  <si>
    <t>10F006760000</t>
  </si>
  <si>
    <t>DAUT 7903-07 MAYAGUEZ</t>
  </si>
  <si>
    <t>10F006770000</t>
  </si>
  <si>
    <t>DAUT 7303-03 MAYAGUEZ</t>
  </si>
  <si>
    <t>10F006780000</t>
  </si>
  <si>
    <t>DAUT 7303-02 MAYAGUEZ</t>
  </si>
  <si>
    <t>10F006790000</t>
  </si>
  <si>
    <t>DAUT 7201-04 MAYAGUEZ</t>
  </si>
  <si>
    <t>10F006800000</t>
  </si>
  <si>
    <t>DAUT 7201-01 MAYAGUEZ</t>
  </si>
  <si>
    <t>10F006810000</t>
  </si>
  <si>
    <t>DAUT 7101-02 MAYAGUEZ</t>
  </si>
  <si>
    <t>10F006820000</t>
  </si>
  <si>
    <t>DAUT 7012-02 MAYAGUEZ</t>
  </si>
  <si>
    <t>10F006830000</t>
  </si>
  <si>
    <t>DAUT 7002-04 MAYAGUEZ</t>
  </si>
  <si>
    <t>10F006840000</t>
  </si>
  <si>
    <t>DAUT 7002-03 MAYAGUEZ</t>
  </si>
  <si>
    <t>10F006850000</t>
  </si>
  <si>
    <t>DAUT 7002-02 MAYAGUEZ</t>
  </si>
  <si>
    <t>10F006860000</t>
  </si>
  <si>
    <t>DAUT 6014-01 MAYAGUEZ</t>
  </si>
  <si>
    <t>10F006870000</t>
  </si>
  <si>
    <t>DAUT 6002-02 MAYAGUEZ</t>
  </si>
  <si>
    <t>10F006880000</t>
  </si>
  <si>
    <t>DAUT 6002-01 MAYAGUEZ</t>
  </si>
  <si>
    <t>10F006890000</t>
  </si>
  <si>
    <t>DAUT 3201-03 CAGUAS</t>
  </si>
  <si>
    <t>10F006900000</t>
  </si>
  <si>
    <t>DAUT 3201-01 CAGUAS</t>
  </si>
  <si>
    <t>10F006910000</t>
  </si>
  <si>
    <t>DAUT 3102-02 CAGUAS</t>
  </si>
  <si>
    <t>10F006920000</t>
  </si>
  <si>
    <t>DAUT 3013-04 CAGUAS</t>
  </si>
  <si>
    <t>10F006930000</t>
  </si>
  <si>
    <t>DAUT 3004-04 CAGUAS</t>
  </si>
  <si>
    <t>10F006940000</t>
  </si>
  <si>
    <t>DAUT 3004-02 CAGUAS</t>
  </si>
  <si>
    <t>10F006950000</t>
  </si>
  <si>
    <t>DAUT 2906-04 CAGUAS</t>
  </si>
  <si>
    <t>10F006960000</t>
  </si>
  <si>
    <t>DAUT 2906-03 CAGUAS</t>
  </si>
  <si>
    <t>10F006970000</t>
  </si>
  <si>
    <t>DAUT 2605-02 CAGUAS</t>
  </si>
  <si>
    <t>10F006980000</t>
  </si>
  <si>
    <t>DAUT 2603-10 CAGUAS</t>
  </si>
  <si>
    <t>10F006990000</t>
  </si>
  <si>
    <t>DAUT 2603-08 CAGUAS</t>
  </si>
  <si>
    <t>10F007000000</t>
  </si>
  <si>
    <t>DAUT 2603-07 CAGUAS</t>
  </si>
  <si>
    <t>10F007010000</t>
  </si>
  <si>
    <t>DAUT 9404-01 BAYAMON</t>
  </si>
  <si>
    <t>10F007020000</t>
  </si>
  <si>
    <t>DAUT 9403-02 BAYAMON</t>
  </si>
  <si>
    <t>10F007030000</t>
  </si>
  <si>
    <t>DAUT 9403-01 BAYAMON</t>
  </si>
  <si>
    <t>10F007040000</t>
  </si>
  <si>
    <t>DAUT 9401-03 BAYAMON</t>
  </si>
  <si>
    <t>10F007050000</t>
  </si>
  <si>
    <t>DAUT 9207-09 BAYAMON</t>
  </si>
  <si>
    <t>10F007060000</t>
  </si>
  <si>
    <t>DAUT 9207-05 BAYAMON</t>
  </si>
  <si>
    <t>10F007070000</t>
  </si>
  <si>
    <t>DAUT 1924-04 BAYAMON</t>
  </si>
  <si>
    <t>10F007080000</t>
  </si>
  <si>
    <t>DAUT 1908-04 BAYAMON</t>
  </si>
  <si>
    <t>10F007090000</t>
  </si>
  <si>
    <t>DAUT 1907-03 BAYAMON</t>
  </si>
  <si>
    <t>10F007100000</t>
  </si>
  <si>
    <t>DAUT 1903-03 BAYAMON</t>
  </si>
  <si>
    <t>10F007110000</t>
  </si>
  <si>
    <t>DAUT 1903-02 BAYAMON</t>
  </si>
  <si>
    <t>10F007120000</t>
  </si>
  <si>
    <t>DAUT 1903-01 BAYAMON</t>
  </si>
  <si>
    <t>10F007130000</t>
  </si>
  <si>
    <t>DAUT 1803-04 BAYAMON</t>
  </si>
  <si>
    <t>10F007140000</t>
  </si>
  <si>
    <t>DAUT 1803-02 BAYAMON</t>
  </si>
  <si>
    <t>10F007150000</t>
  </si>
  <si>
    <t>DAUT 1716-02 BAYAMON</t>
  </si>
  <si>
    <t>10F007160000</t>
  </si>
  <si>
    <t>DAUT 1713-04 BAYAMON</t>
  </si>
  <si>
    <t>10F007170000</t>
  </si>
  <si>
    <t>DAUT 9105-07 ARECIBO</t>
  </si>
  <si>
    <t>10F007180000</t>
  </si>
  <si>
    <t>DAUT 8504-02 ARECIBO</t>
  </si>
  <si>
    <t>10F007190000</t>
  </si>
  <si>
    <t>DAUT 8302-04 ARECIBO</t>
  </si>
  <si>
    <t>10F007200000</t>
  </si>
  <si>
    <t>DAUT 8301-02 ARECIBO</t>
  </si>
  <si>
    <t>10F007210000</t>
  </si>
  <si>
    <t>DAUT 8014-07 ARECIBO</t>
  </si>
  <si>
    <t>10F007220000</t>
  </si>
  <si>
    <t>DAUT 8014-06 ARECIBO</t>
  </si>
  <si>
    <t>10F007230000</t>
  </si>
  <si>
    <t>DAUT 8008-02 ARECIBO</t>
  </si>
  <si>
    <t>10F007240000</t>
  </si>
  <si>
    <t>DAUT 8008-01 ARECIBO</t>
  </si>
  <si>
    <t>10F007250000</t>
  </si>
  <si>
    <t>DAUT 8002-01 ARECIBO</t>
  </si>
  <si>
    <t>10F007260000</t>
  </si>
  <si>
    <t>DAUT 7404-06 ARECIBO</t>
  </si>
  <si>
    <t>10F007270000</t>
  </si>
  <si>
    <t>DAUT 7402-03 ARECIBO</t>
  </si>
  <si>
    <t>10F007280000</t>
  </si>
  <si>
    <t>DAUT 7402-02 ARECIBO</t>
  </si>
  <si>
    <t>10F007290000</t>
  </si>
  <si>
    <t>DAUT 7002-01 MAYAGUEZ</t>
  </si>
  <si>
    <t>10F007310000</t>
  </si>
  <si>
    <t>DAUT/COMM ARECIBO G-12</t>
  </si>
  <si>
    <t>10F007320000</t>
  </si>
  <si>
    <t>DAUT/COMM ARECIBO G-14</t>
  </si>
  <si>
    <t>10F007330000</t>
  </si>
  <si>
    <t>DAUT/COMM SAN JUAN G-15</t>
  </si>
  <si>
    <t>10F007340000</t>
  </si>
  <si>
    <t>DAUT/COMM ARECIBO G-19</t>
  </si>
  <si>
    <t>10F007350000</t>
  </si>
  <si>
    <t>DAUT/COMM CAGUAS G-20</t>
  </si>
  <si>
    <t>10F007360000</t>
  </si>
  <si>
    <t>DAUT/COMM BAYAMON G-30</t>
  </si>
  <si>
    <t>10F007450000</t>
  </si>
  <si>
    <t>DAUT SAN JUAN 1110-01</t>
  </si>
  <si>
    <t>10F007460000</t>
  </si>
  <si>
    <t>DAUT SAN JUAN 1110-02</t>
  </si>
  <si>
    <t>10F007470000</t>
  </si>
  <si>
    <t>DAUT SAN JUAN 1110-05</t>
  </si>
  <si>
    <t>10F007480000</t>
  </si>
  <si>
    <t>DAUT SAN JUAN 1111-01</t>
  </si>
  <si>
    <t>10F007490000</t>
  </si>
  <si>
    <t>DAUT SAN JUAN 1117-08</t>
  </si>
  <si>
    <t>10F007500000</t>
  </si>
  <si>
    <t>DAUT SAN JUAN 1117-09</t>
  </si>
  <si>
    <t>10F007510000</t>
  </si>
  <si>
    <t>DAUT SAN JUAN 1401-06</t>
  </si>
  <si>
    <t>10F007520000</t>
  </si>
  <si>
    <t>DAUT SAN JUAN 1401-07</t>
  </si>
  <si>
    <t>10F007530000</t>
  </si>
  <si>
    <t>DAUT SAN JUAN 1401-08</t>
  </si>
  <si>
    <t>10F007540000</t>
  </si>
  <si>
    <t>DAUT SAN JUAN 1401-10</t>
  </si>
  <si>
    <t>10F007550000</t>
  </si>
  <si>
    <t>DAUT SAN JUAN 1512-04</t>
  </si>
  <si>
    <t>10F007560000</t>
  </si>
  <si>
    <t>DAUT SAN JUAN 1512-05</t>
  </si>
  <si>
    <t>10F007570000</t>
  </si>
  <si>
    <t>DAUT SAN JUAN 1530-06</t>
  </si>
  <si>
    <t>10F007580000</t>
  </si>
  <si>
    <t>DAUT SAN JUAN 1530-07</t>
  </si>
  <si>
    <t>10F007590000</t>
  </si>
  <si>
    <t>DAUT SAN JUAN1530-08</t>
  </si>
  <si>
    <t>10F007600000</t>
  </si>
  <si>
    <t>DAUT SAN JUAN 1530-09</t>
  </si>
  <si>
    <t>10F007610000</t>
  </si>
  <si>
    <t>DAUT SAN JUAN 1113-01</t>
  </si>
  <si>
    <t>10F007620000</t>
  </si>
  <si>
    <t>DAUT SAN JUAN 1113-03</t>
  </si>
  <si>
    <t>10F007630000</t>
  </si>
  <si>
    <t>DAUT SAN JUAN 1113-04</t>
  </si>
  <si>
    <t>10F007640000</t>
  </si>
  <si>
    <t>DAUT SAN JUAN 1113-05</t>
  </si>
  <si>
    <t>10F007650000</t>
  </si>
  <si>
    <t>DAUT SAN JUAN 1115-05</t>
  </si>
  <si>
    <t>10F007660000</t>
  </si>
  <si>
    <t>DAUT MAYAGUEZ  7103-01</t>
  </si>
  <si>
    <t>10F007670000</t>
  </si>
  <si>
    <t>DAUT MAYAGÜEZ 7103-02</t>
  </si>
  <si>
    <t>10F007680000</t>
  </si>
  <si>
    <t>DAUT MAYAGUEZ 7103-04</t>
  </si>
  <si>
    <t>10F007690000</t>
  </si>
  <si>
    <t>DAUT MAYAGÜEZ 7504-02</t>
  </si>
  <si>
    <t>10F007700000</t>
  </si>
  <si>
    <t>DAUT MAYAGÜEZ 7505-01</t>
  </si>
  <si>
    <t>10F007710000</t>
  </si>
  <si>
    <t>DAUT SAN JUAN 1335-01</t>
  </si>
  <si>
    <t>10F007720000</t>
  </si>
  <si>
    <t>DAUT SAN JUAN 1335-02</t>
  </si>
  <si>
    <t>10F007730000</t>
  </si>
  <si>
    <t>DAUT SAN JUAN 1335-03</t>
  </si>
  <si>
    <t>10F007740000</t>
  </si>
  <si>
    <t>DAUT SAN JUAN 1335-04</t>
  </si>
  <si>
    <t>10F007750000</t>
  </si>
  <si>
    <t>DAUT SAN JUAN 1335-05</t>
  </si>
  <si>
    <t>10F007760000</t>
  </si>
  <si>
    <t>DAUT SAN JUAN 1602-01</t>
  </si>
  <si>
    <t>10F007770000</t>
  </si>
  <si>
    <t>DAUT SAN JUAN 1602-02</t>
  </si>
  <si>
    <t>10F007780000</t>
  </si>
  <si>
    <t>DAUT SAN JUAN 1602-03</t>
  </si>
  <si>
    <t>10F007790000</t>
  </si>
  <si>
    <t>DAUT SAN JUAN 1602-04</t>
  </si>
  <si>
    <t>10F007800000</t>
  </si>
  <si>
    <t>DAUT SAN JUAN 1602-05</t>
  </si>
  <si>
    <t>10F007810000</t>
  </si>
  <si>
    <t>DAUT SAN JUAN 2301-03</t>
  </si>
  <si>
    <t>10F007820000</t>
  </si>
  <si>
    <t>DAUT SAN JUAN 2305-01</t>
  </si>
  <si>
    <t>10F007830000</t>
  </si>
  <si>
    <t>DAUT SAN JUAN 2305-04</t>
  </si>
  <si>
    <t>10F007840000</t>
  </si>
  <si>
    <t>DAUT SAN JUAN 1119-02</t>
  </si>
  <si>
    <t>10F007850000</t>
  </si>
  <si>
    <t>DAUT SAN JUAN 1119-04</t>
  </si>
  <si>
    <t>10F007860000</t>
  </si>
  <si>
    <t>DAUT SAN JUAN 1343-02</t>
  </si>
  <si>
    <t>10F007870000</t>
  </si>
  <si>
    <t>DAUT SAN JUAN 1343-03</t>
  </si>
  <si>
    <t>10F007880000</t>
  </si>
  <si>
    <t>DAUT SAN JUAN 1343-04</t>
  </si>
  <si>
    <t>10F007890000</t>
  </si>
  <si>
    <t>DAUT MAYAG. 6702-03</t>
  </si>
  <si>
    <t>10F007900000</t>
  </si>
  <si>
    <t>DAUT MAYAG. 6703-02</t>
  </si>
  <si>
    <t>10F007910000</t>
  </si>
  <si>
    <t>DAUT MAYAG. 6705-02</t>
  </si>
  <si>
    <t>10F007920000</t>
  </si>
  <si>
    <t>DAUT SAN JUAN 1421-01</t>
  </si>
  <si>
    <t>10F007930000</t>
  </si>
  <si>
    <t>DAUT SAN JUAN 1421-02</t>
  </si>
  <si>
    <t>10F007940000</t>
  </si>
  <si>
    <t>DAUT SAN JUAN 1421-03</t>
  </si>
  <si>
    <t>10F007950000</t>
  </si>
  <si>
    <t>DAUT SAN JUAN 1421-04</t>
  </si>
  <si>
    <t>10F007960000</t>
  </si>
  <si>
    <t>DAUT SAN JUAN 1421-05</t>
  </si>
  <si>
    <t>10F007970000</t>
  </si>
  <si>
    <t>DAUT SAN JUAN 1404-07</t>
  </si>
  <si>
    <t>10F007980000</t>
  </si>
  <si>
    <t>DAUT SAN JUAN 1404-09</t>
  </si>
  <si>
    <t>10F007990000</t>
  </si>
  <si>
    <t>DAUT SAN JUAN 1420-02</t>
  </si>
  <si>
    <t>10F008000000</t>
  </si>
  <si>
    <t>DAUT SAN JUAN 1420-03</t>
  </si>
  <si>
    <t>10F008010000</t>
  </si>
  <si>
    <t>DAUT SAN JUAN 2401-02</t>
  </si>
  <si>
    <t>10F008020000</t>
  </si>
  <si>
    <t>DAUT SAN JUAN 2401-03</t>
  </si>
  <si>
    <t>10F008030000</t>
  </si>
  <si>
    <t>DAUT SAN JUAN 1526-01</t>
  </si>
  <si>
    <t>10F008040000</t>
  </si>
  <si>
    <t>DAUT SAN JUAN 1526-02</t>
  </si>
  <si>
    <t>10F008050000</t>
  </si>
  <si>
    <t>DAUT SAN JUAN 1526-03</t>
  </si>
  <si>
    <t>10F008060000</t>
  </si>
  <si>
    <t>DAUT SAN JUAN 1526-04</t>
  </si>
  <si>
    <t>10F008070000</t>
  </si>
  <si>
    <t>DAUT SAN JUAN 1526-05</t>
  </si>
  <si>
    <t>10N000340000</t>
  </si>
  <si>
    <t>Feeder 1908-03 Buen Pastor</t>
  </si>
  <si>
    <t>30059-001A</t>
  </si>
  <si>
    <t>14F000160000</t>
  </si>
  <si>
    <t>Arecibo Short Term Group 1 - D</t>
  </si>
  <si>
    <t>14F000350000</t>
  </si>
  <si>
    <t>Bayamon Short Term Group 1 - D</t>
  </si>
  <si>
    <t>30059-002</t>
  </si>
  <si>
    <t>14F000800000</t>
  </si>
  <si>
    <t>Cagus Short Term Group 1 - Dis</t>
  </si>
  <si>
    <t>14F000960000</t>
  </si>
  <si>
    <t>Distribution Automation</t>
  </si>
  <si>
    <t>30059-001B</t>
  </si>
  <si>
    <t>14F001290000</t>
  </si>
  <si>
    <t>Mayaguez Short Term Group 3</t>
  </si>
  <si>
    <t>14F001430000</t>
  </si>
  <si>
    <t>Ponce ST2 Dist Automation</t>
  </si>
  <si>
    <t>30059-004</t>
  </si>
  <si>
    <t>14F001610000</t>
  </si>
  <si>
    <t>San Juan T3 - Dist Automat</t>
  </si>
  <si>
    <t>14F003260000</t>
  </si>
  <si>
    <t>Arecibo Short Term Group 2 - D</t>
  </si>
  <si>
    <t>14F003270000</t>
  </si>
  <si>
    <t>Bayamon Short Term Group 3 - D</t>
  </si>
  <si>
    <t>14F003280000</t>
  </si>
  <si>
    <t>Bayamon Short Term Group 2 - D</t>
  </si>
  <si>
    <t>14F003290000</t>
  </si>
  <si>
    <t>Carolina Short Term Group 2 -</t>
  </si>
  <si>
    <t>14F003300000</t>
  </si>
  <si>
    <t>Carolina Short Term Group 3</t>
  </si>
  <si>
    <t>14F003310000</t>
  </si>
  <si>
    <t>Mayaguez Short Term Group 1</t>
  </si>
  <si>
    <t>14F003320000</t>
  </si>
  <si>
    <t>Mayaguez Short Term Group 2</t>
  </si>
  <si>
    <t>14F003330000</t>
  </si>
  <si>
    <t>Ponce ST1 Dist Automation</t>
  </si>
  <si>
    <t>30059-001D</t>
  </si>
  <si>
    <t>14F003340000</t>
  </si>
  <si>
    <t>San Juan ST1 Dist Automa</t>
  </si>
  <si>
    <t>14F003350000</t>
  </si>
  <si>
    <t>San Juan ST2 - Dist Automat</t>
  </si>
  <si>
    <t>14F003510000</t>
  </si>
  <si>
    <t>Caguas ST G-2 Dist Autom</t>
  </si>
  <si>
    <t>30059-001C</t>
  </si>
  <si>
    <t>14F003520000</t>
  </si>
  <si>
    <t>Caguas ST G-3 Dist Autom</t>
  </si>
  <si>
    <t>14F003530000</t>
  </si>
  <si>
    <t>Caguas ST G-4 Distr Automation</t>
  </si>
  <si>
    <t>14F003540000</t>
  </si>
  <si>
    <t>Caguas ST G-5 Dist Automation</t>
  </si>
  <si>
    <t>14F003550000</t>
  </si>
  <si>
    <t>Caguas ST G-6 Distr Automation</t>
  </si>
  <si>
    <t>14F003560000</t>
  </si>
  <si>
    <t>Caguas ST G-7 Distr Automation</t>
  </si>
  <si>
    <t>14F003570000</t>
  </si>
  <si>
    <t>Caguas ST G-8 Distr Automation</t>
  </si>
  <si>
    <t>14F003580000</t>
  </si>
  <si>
    <t>Yunque2305-01 Supply Dist Auto</t>
  </si>
  <si>
    <t>30059-003</t>
  </si>
  <si>
    <t>14F003590000</t>
  </si>
  <si>
    <t>Mayag S T Group 4-Dist Automa</t>
  </si>
  <si>
    <t>14F004670000</t>
  </si>
  <si>
    <t>Arecibo Short TermGroup3 Autom</t>
  </si>
  <si>
    <t>14F004680000</t>
  </si>
  <si>
    <t>Arecibo Short TermGroup4 Autom</t>
  </si>
  <si>
    <t>14F004690000</t>
  </si>
  <si>
    <t>Arecibo Short TermGroup5 Autom</t>
  </si>
  <si>
    <t>14F004700000</t>
  </si>
  <si>
    <t>Arecibo Short TermGroup6 Autom</t>
  </si>
  <si>
    <t>14F004710000</t>
  </si>
  <si>
    <t>Arecibo Short TermGroup7 Autom</t>
  </si>
  <si>
    <t>14F004720000</t>
  </si>
  <si>
    <t>Arecibo Short TermGroup8 Autom</t>
  </si>
  <si>
    <t>14F004730000</t>
  </si>
  <si>
    <t>Arecibo Short TermGroup9 Autom</t>
  </si>
  <si>
    <t>14F004740000</t>
  </si>
  <si>
    <t>Arecibo Short TermGroup10 Auto</t>
  </si>
  <si>
    <t>14F004750000</t>
  </si>
  <si>
    <t>Arecibo Short TermGroup11 Auto</t>
  </si>
  <si>
    <t>14F004760000</t>
  </si>
  <si>
    <t>Arecibo Short TermGroup12 Auto</t>
  </si>
  <si>
    <t>14F004770000</t>
  </si>
  <si>
    <t>Bayamón Short TermGroup4 Autom</t>
  </si>
  <si>
    <t>14F004780000</t>
  </si>
  <si>
    <t>Bayamón Short TermGroup5 Autom</t>
  </si>
  <si>
    <t>14F004790000</t>
  </si>
  <si>
    <t>Bayamón Short TermGroup6 Autom</t>
  </si>
  <si>
    <t>14F004800000</t>
  </si>
  <si>
    <t>Bayamón Short TermGroup7 Autom</t>
  </si>
  <si>
    <t>14F004810000</t>
  </si>
  <si>
    <t>Bayamón Short TermGroup8 Autom</t>
  </si>
  <si>
    <t>14F004820000</t>
  </si>
  <si>
    <t>Bayamon Short TermGroup9 Autom</t>
  </si>
  <si>
    <t>14F004830000</t>
  </si>
  <si>
    <t>Caguas Short TermGroup9 Autom</t>
  </si>
  <si>
    <t>14F004840000</t>
  </si>
  <si>
    <t>Caguas Short TermGroup10 Autom</t>
  </si>
  <si>
    <t>14F004850000</t>
  </si>
  <si>
    <t>Caguas Short TermGroup11 Autom</t>
  </si>
  <si>
    <t>14F004860000</t>
  </si>
  <si>
    <t>Caguas Short TermGroup12 Autom</t>
  </si>
  <si>
    <t>14F004870000</t>
  </si>
  <si>
    <t>Caguas Short TermGroup13 Autom</t>
  </si>
  <si>
    <t>14F004880000</t>
  </si>
  <si>
    <t>Caguas Short TermGroup14 Autom</t>
  </si>
  <si>
    <t>14F004890000</t>
  </si>
  <si>
    <t>Caguas Short TermGroup15 Autom</t>
  </si>
  <si>
    <t>14F004900000</t>
  </si>
  <si>
    <t>Mayaguez Short TermGroup5 Aut</t>
  </si>
  <si>
    <t>14F004910000</t>
  </si>
  <si>
    <t>Mayaguez Short TermGroup6 Auto</t>
  </si>
  <si>
    <t>14F004920000</t>
  </si>
  <si>
    <t>Mayaguez Short TermGroup7 Aut</t>
  </si>
  <si>
    <t>14F004930000</t>
  </si>
  <si>
    <t>Mayaguez Short TermGroup8 Aut</t>
  </si>
  <si>
    <t>14F004940000</t>
  </si>
  <si>
    <t>Mayaguez Short TermGroup9 Aut</t>
  </si>
  <si>
    <t>14F004950000</t>
  </si>
  <si>
    <t>Mayaguez Short TermGroup10 Aut</t>
  </si>
  <si>
    <t>14F004960000</t>
  </si>
  <si>
    <t>Mayaguez Short TermGroup11 Aut</t>
  </si>
  <si>
    <t>14F004970000</t>
  </si>
  <si>
    <t>Mayaguez Short TermGroup12 Aut</t>
  </si>
  <si>
    <t>14F004980000</t>
  </si>
  <si>
    <t>Mayaguez Short TermGroup13 Aut</t>
  </si>
  <si>
    <t>14F004990000</t>
  </si>
  <si>
    <t>Mayaguez Short TermGroup14 Aut</t>
  </si>
  <si>
    <t>14F005000000</t>
  </si>
  <si>
    <t>Ponce Short TermGroup3 Autom</t>
  </si>
  <si>
    <t>14F005010000</t>
  </si>
  <si>
    <t>Ponce Short TermGroup4 Autom</t>
  </si>
  <si>
    <t>14F005020000</t>
  </si>
  <si>
    <t>Ponce Short TermGroup5 Autom</t>
  </si>
  <si>
    <t>14F005030000</t>
  </si>
  <si>
    <t>Ponce Short TermGroup6 Autom</t>
  </si>
  <si>
    <t>14F005040000</t>
  </si>
  <si>
    <t>Ponce Short TermGroup7 Autom</t>
  </si>
  <si>
    <t>14F005050000</t>
  </si>
  <si>
    <t>Ponce Short TermGroup8 Autom</t>
  </si>
  <si>
    <t>14F005060000</t>
  </si>
  <si>
    <t>Ponce Short TermGroup9 Autom</t>
  </si>
  <si>
    <t>14F005070000</t>
  </si>
  <si>
    <t>Ponce Short TermGroup10 Autom</t>
  </si>
  <si>
    <t>14F005080000</t>
  </si>
  <si>
    <t>Ponce Short TermGroup11 Autom</t>
  </si>
  <si>
    <t>14F005090000</t>
  </si>
  <si>
    <t>Ponce Short TermGroup12 Autom</t>
  </si>
  <si>
    <t>14F005100000</t>
  </si>
  <si>
    <t>Ponce Short TermGroup13 Autom</t>
  </si>
  <si>
    <t>14F005110000</t>
  </si>
  <si>
    <t>San Juan Short TermGroup4 Aut</t>
  </si>
  <si>
    <t>14F005120000</t>
  </si>
  <si>
    <t>San Juan Short TermGroup5 Aut</t>
  </si>
  <si>
    <t>14F005130000</t>
  </si>
  <si>
    <t>San Juan Short TermGroup6 Aut</t>
  </si>
  <si>
    <t>14F005140000</t>
  </si>
  <si>
    <t>San Juan Short TermGroup7 Aut</t>
  </si>
  <si>
    <t>14F005150000</t>
  </si>
  <si>
    <t>San Juan Short TermGroup8 Aut</t>
  </si>
  <si>
    <t>14F005160000</t>
  </si>
  <si>
    <t>San Juan Short TermGroup9 Aut</t>
  </si>
  <si>
    <t>14F005170000</t>
  </si>
  <si>
    <t>San Juan Short TermGroup10 Aut</t>
  </si>
  <si>
    <t>14F005180000</t>
  </si>
  <si>
    <t>San Juan Short TermGroup11 Aut</t>
  </si>
  <si>
    <t>14F005190000</t>
  </si>
  <si>
    <t>San Juan Short TermGroup12 Aut</t>
  </si>
  <si>
    <t>14F005200000</t>
  </si>
  <si>
    <t>Trans &amp; Distribut Automation</t>
  </si>
  <si>
    <t>20010-001</t>
  </si>
  <si>
    <t>14F019070000</t>
  </si>
  <si>
    <t>38kV Reclosers Tline 4800</t>
  </si>
  <si>
    <t>20010-002</t>
  </si>
  <si>
    <t>14F019080000</t>
  </si>
  <si>
    <t>38kV Reclosers Tline 1500</t>
  </si>
  <si>
    <t>20010-003</t>
  </si>
  <si>
    <t>14F019090000</t>
  </si>
  <si>
    <t>38kV Reclosers TLine 3700</t>
  </si>
  <si>
    <t>20010-004</t>
  </si>
  <si>
    <t>14F019100000</t>
  </si>
  <si>
    <t>38kV Reclosers TLine 15700</t>
  </si>
  <si>
    <t>20010-005</t>
  </si>
  <si>
    <t>14F019110000</t>
  </si>
  <si>
    <t>38kV Reclosers TLine 1900</t>
  </si>
  <si>
    <t>20010-006</t>
  </si>
  <si>
    <t>14F019120000</t>
  </si>
  <si>
    <t>38kV Reclosers TLine 2100</t>
  </si>
  <si>
    <t>20010-007</t>
  </si>
  <si>
    <t>14F019130000</t>
  </si>
  <si>
    <t>38kV Reclosers TLine 7800</t>
  </si>
  <si>
    <t>20010-008</t>
  </si>
  <si>
    <t>14F019140000</t>
  </si>
  <si>
    <t>38kV Reclosers TLine 800</t>
  </si>
  <si>
    <t>20010-009</t>
  </si>
  <si>
    <t>14F019150000</t>
  </si>
  <si>
    <t>38kV Reclosers TLine 13400</t>
  </si>
  <si>
    <t>20010-010</t>
  </si>
  <si>
    <t>14F019160000</t>
  </si>
  <si>
    <t>38kV Reclosers TLine 12600</t>
  </si>
  <si>
    <t>20010-011</t>
  </si>
  <si>
    <t>14F019170000</t>
  </si>
  <si>
    <t>38kV Reclosers TLine 100</t>
  </si>
  <si>
    <t>20010-012</t>
  </si>
  <si>
    <t>14F019180000</t>
  </si>
  <si>
    <t>38kV Reclosers TLine 8100</t>
  </si>
  <si>
    <t>20010-013</t>
  </si>
  <si>
    <t>14F019190000</t>
  </si>
  <si>
    <t>38kV Reclosers TLine 1600</t>
  </si>
  <si>
    <t>20010-014</t>
  </si>
  <si>
    <t>14F019200000</t>
  </si>
  <si>
    <t>38kV Reclosers TLine 2000</t>
  </si>
  <si>
    <t>20010-015</t>
  </si>
  <si>
    <t>14F019210000</t>
  </si>
  <si>
    <t>38kV Reclosers TLine 2200</t>
  </si>
  <si>
    <t>20010-016</t>
  </si>
  <si>
    <t>14F019220000</t>
  </si>
  <si>
    <t>38kV Reclosers TLine 3100</t>
  </si>
  <si>
    <t>20010-017</t>
  </si>
  <si>
    <t>14F019230000</t>
  </si>
  <si>
    <t>38kV Reclosers TLine 3000</t>
  </si>
  <si>
    <t>20010-018</t>
  </si>
  <si>
    <t>14F019240000</t>
  </si>
  <si>
    <t>38kV Reclosers TLine 3600</t>
  </si>
  <si>
    <t>20010-019</t>
  </si>
  <si>
    <t>14F019250000</t>
  </si>
  <si>
    <t>38kV Reclosers TLine 6500</t>
  </si>
  <si>
    <t>20010-020</t>
  </si>
  <si>
    <t>14F019260000</t>
  </si>
  <si>
    <t>38kV Reclosers TLine 5600</t>
  </si>
  <si>
    <t>20010-021</t>
  </si>
  <si>
    <t>14F019270000</t>
  </si>
  <si>
    <t>38kV Reclosers TLine 8200</t>
  </si>
  <si>
    <t>20010-022</t>
  </si>
  <si>
    <t>14F019280000</t>
  </si>
  <si>
    <t>38kV Reclosers TLine 3200</t>
  </si>
  <si>
    <t>14F019640000</t>
  </si>
  <si>
    <t>Test Laboratory Equipment</t>
  </si>
  <si>
    <t>20010-023</t>
  </si>
  <si>
    <t>14F021140000</t>
  </si>
  <si>
    <t>38kv Reclosures TLine 300</t>
  </si>
  <si>
    <t>20010-024</t>
  </si>
  <si>
    <t>14F021150000</t>
  </si>
  <si>
    <t>38kv Reclosures TLine 500</t>
  </si>
  <si>
    <t>20010-025</t>
  </si>
  <si>
    <t>14F021160000</t>
  </si>
  <si>
    <t>38kv Reclosures TLine 700</t>
  </si>
  <si>
    <t>20010-026</t>
  </si>
  <si>
    <t>14F021170000</t>
  </si>
  <si>
    <t>38kv Reclosures TLine 2400</t>
  </si>
  <si>
    <t>20010-027</t>
  </si>
  <si>
    <t>14F021180000</t>
  </si>
  <si>
    <t>38kv Reclosures TLine 2600</t>
  </si>
  <si>
    <t>20010-028</t>
  </si>
  <si>
    <t>14F021190000</t>
  </si>
  <si>
    <t>38kv Reclosures TLine 2700</t>
  </si>
  <si>
    <t>20010-029</t>
  </si>
  <si>
    <t>14F021200000</t>
  </si>
  <si>
    <t>38kv Reclosures TLine 2800</t>
  </si>
  <si>
    <t>20010-030</t>
  </si>
  <si>
    <t>14F021210000</t>
  </si>
  <si>
    <t>38kv Reclosures TLine 4700</t>
  </si>
  <si>
    <t>20010-031</t>
  </si>
  <si>
    <t>14F021220000</t>
  </si>
  <si>
    <t>38kv Reclosures TLine 5200</t>
  </si>
  <si>
    <t>20010-032</t>
  </si>
  <si>
    <t>14F021230000</t>
  </si>
  <si>
    <t>38kv Reclosures TLine 5400</t>
  </si>
  <si>
    <t>20010-033</t>
  </si>
  <si>
    <t>14F021240000</t>
  </si>
  <si>
    <t>38kv Reclosures TLine 6000</t>
  </si>
  <si>
    <t>20010-034</t>
  </si>
  <si>
    <t>14F021250000</t>
  </si>
  <si>
    <t>38kv Reclosures TLine 7100</t>
  </si>
  <si>
    <t>20010-035</t>
  </si>
  <si>
    <t>14F021260000</t>
  </si>
  <si>
    <t>38kv Reclosures TLine 8500</t>
  </si>
  <si>
    <t>20010-036</t>
  </si>
  <si>
    <t>14F021270000</t>
  </si>
  <si>
    <t>38kv Reclosures TLine 8900</t>
  </si>
  <si>
    <t>20010-037</t>
  </si>
  <si>
    <t>14F021280000</t>
  </si>
  <si>
    <t>38kv Reclosures TLine 9400</t>
  </si>
  <si>
    <t>20010-038</t>
  </si>
  <si>
    <t>14F021290000</t>
  </si>
  <si>
    <t>38kv Reclosures TLine 10000</t>
  </si>
  <si>
    <t>20010-039</t>
  </si>
  <si>
    <t>14F021300000</t>
  </si>
  <si>
    <t>38kv Reclosures TLine 13700</t>
  </si>
  <si>
    <t>Pending</t>
  </si>
  <si>
    <t>14F021940000</t>
  </si>
  <si>
    <t>DOE Distrib.Automation(DOE P5)</t>
  </si>
  <si>
    <t>14N000610000</t>
  </si>
  <si>
    <t>Reliability Improvement Ini</t>
  </si>
  <si>
    <t>14N000620000</t>
  </si>
  <si>
    <t>Distribution Automation  NME</t>
  </si>
  <si>
    <t>14N000680000</t>
  </si>
  <si>
    <t>Fusing Strategy</t>
  </si>
  <si>
    <t>14N001050000</t>
  </si>
  <si>
    <t>Ln Exten 6705-01/02 Balan Load</t>
  </si>
  <si>
    <t>30001-001</t>
  </si>
  <si>
    <t>14N001060000</t>
  </si>
  <si>
    <t>Reliability Hotspot Repair</t>
  </si>
  <si>
    <t>30001-002</t>
  </si>
  <si>
    <t>14N001070000</t>
  </si>
  <si>
    <t>Worst Performing Feeders</t>
  </si>
  <si>
    <t>30001-003</t>
  </si>
  <si>
    <t>14N001080000</t>
  </si>
  <si>
    <t>Reliability Regional Requests</t>
  </si>
  <si>
    <t>30001-004</t>
  </si>
  <si>
    <t>14N001160000</t>
  </si>
  <si>
    <t>FCI Initiative</t>
  </si>
  <si>
    <t>14N001410000</t>
  </si>
  <si>
    <t>Fuse Cutout Initiative-NFC</t>
  </si>
  <si>
    <t>20017-001</t>
  </si>
  <si>
    <t>14N001670000</t>
  </si>
  <si>
    <t>DOE Distribution Automation</t>
  </si>
  <si>
    <t>15F019720000</t>
  </si>
  <si>
    <t>CAT Z - PBUT4</t>
  </si>
  <si>
    <t>PBUT05 - Distr Streetlighting</t>
  </si>
  <si>
    <t>10N000060000</t>
  </si>
  <si>
    <t>Street Light Audit/Tracking</t>
  </si>
  <si>
    <t>14F001690000</t>
  </si>
  <si>
    <t>Streetlighting Program</t>
  </si>
  <si>
    <t>14F001700000</t>
  </si>
  <si>
    <t>Streetlight Region Ponce</t>
  </si>
  <si>
    <t>14F001710000</t>
  </si>
  <si>
    <t>Streetlight Region Mayaguez</t>
  </si>
  <si>
    <t>14F001720000</t>
  </si>
  <si>
    <t>Streetlight Region Bayamon</t>
  </si>
  <si>
    <t>14F001730000</t>
  </si>
  <si>
    <t>Streetlight Region Caguas</t>
  </si>
  <si>
    <t>14F001740000</t>
  </si>
  <si>
    <t>Streetlight Region Arecibo</t>
  </si>
  <si>
    <t>50000-001</t>
  </si>
  <si>
    <t>14F003630000</t>
  </si>
  <si>
    <t>Streetlighting Program- Aguada</t>
  </si>
  <si>
    <t>50000-005</t>
  </si>
  <si>
    <t>14F003680000</t>
  </si>
  <si>
    <t>Streetlighting Prog - Maunabo</t>
  </si>
  <si>
    <t>50000-004</t>
  </si>
  <si>
    <t>14F003690000</t>
  </si>
  <si>
    <t>Streetlighting Prog - Luquillo</t>
  </si>
  <si>
    <t>50000-003</t>
  </si>
  <si>
    <t>14F003700000</t>
  </si>
  <si>
    <t>Streetlighting Program - Lajas</t>
  </si>
  <si>
    <t>50000-002</t>
  </si>
  <si>
    <t>14F003710000</t>
  </si>
  <si>
    <t>Streetlighting Progr - Guánica</t>
  </si>
  <si>
    <t>50000-007</t>
  </si>
  <si>
    <t>14F004180000</t>
  </si>
  <si>
    <t>Streetlighting Program-Cataño</t>
  </si>
  <si>
    <t>50000-010</t>
  </si>
  <si>
    <t>14F004190000</t>
  </si>
  <si>
    <t>Streetlighting Program-Manatí</t>
  </si>
  <si>
    <t>50000-012</t>
  </si>
  <si>
    <t>14F004200000</t>
  </si>
  <si>
    <t>Streetlighting Program-Villalb</t>
  </si>
  <si>
    <t>50000-006</t>
  </si>
  <si>
    <t>14F004210000</t>
  </si>
  <si>
    <t>Streetlighting Program-Aibonit</t>
  </si>
  <si>
    <t>50000-011</t>
  </si>
  <si>
    <t>14F004330000</t>
  </si>
  <si>
    <t>Streetlighting Prog-San German</t>
  </si>
  <si>
    <t>50000-009</t>
  </si>
  <si>
    <t>14F004340000</t>
  </si>
  <si>
    <t>Streetlighting Program-Hatillo</t>
  </si>
  <si>
    <t>50000-008</t>
  </si>
  <si>
    <t>14F004350000</t>
  </si>
  <si>
    <t>Streetlighting Program-Dorado</t>
  </si>
  <si>
    <t>50000-052</t>
  </si>
  <si>
    <t>14F004520000</t>
  </si>
  <si>
    <t>Streetlighting Program-Utuado</t>
  </si>
  <si>
    <t>50000-036</t>
  </si>
  <si>
    <t>14F004530000</t>
  </si>
  <si>
    <t>Streetlighting Program-Yabucoa</t>
  </si>
  <si>
    <t>50000-021</t>
  </si>
  <si>
    <t>14F004540000</t>
  </si>
  <si>
    <t>StreetlightingProg-Barceloneta</t>
  </si>
  <si>
    <t>50000-013</t>
  </si>
  <si>
    <t>14F004630000</t>
  </si>
  <si>
    <t>Streetlighting Program-Gurabo</t>
  </si>
  <si>
    <t>50000-014</t>
  </si>
  <si>
    <t>14F008790000</t>
  </si>
  <si>
    <t>Streetlighting Prog-San Juan</t>
  </si>
  <si>
    <t>50000-016</t>
  </si>
  <si>
    <t>14F009270000</t>
  </si>
  <si>
    <t>Streetlighting Program-Caguas</t>
  </si>
  <si>
    <t>50000-020</t>
  </si>
  <si>
    <t>14F012780000</t>
  </si>
  <si>
    <t>Streetlighting Prog-Aguadilla</t>
  </si>
  <si>
    <t>50000-015</t>
  </si>
  <si>
    <t>14F012790000</t>
  </si>
  <si>
    <t>Streetlighting Program-Arecibo</t>
  </si>
  <si>
    <t>50000-022</t>
  </si>
  <si>
    <t>14F012800000</t>
  </si>
  <si>
    <t>Streetlighting Program-Bayamon</t>
  </si>
  <si>
    <t>50000-018</t>
  </si>
  <si>
    <t>14F012810000</t>
  </si>
  <si>
    <t>Streetlighting Progra-Carolina</t>
  </si>
  <si>
    <t>50000-024</t>
  </si>
  <si>
    <t>14F012820000</t>
  </si>
  <si>
    <t>Streetlighting Program - Cayey</t>
  </si>
  <si>
    <t>50000-025</t>
  </si>
  <si>
    <t>14F012830000</t>
  </si>
  <si>
    <t>Streetlighting Program-Guayama</t>
  </si>
  <si>
    <t>50000-017</t>
  </si>
  <si>
    <t>14F012840000</t>
  </si>
  <si>
    <t>Streetlighting Progra-Mayaguez</t>
  </si>
  <si>
    <t>50000-019</t>
  </si>
  <si>
    <t>14F012850000</t>
  </si>
  <si>
    <t>Streetlighting Program - Ponce</t>
  </si>
  <si>
    <t>50000-023</t>
  </si>
  <si>
    <t>14F012860000</t>
  </si>
  <si>
    <t>Streetlight Prog-Trujillo Alto</t>
  </si>
  <si>
    <t>50000-026</t>
  </si>
  <si>
    <t>14F012870000</t>
  </si>
  <si>
    <t>Streetlighting Program-Humacao</t>
  </si>
  <si>
    <t>50000-027</t>
  </si>
  <si>
    <t>14F012880000</t>
  </si>
  <si>
    <t>Streetlighting Program-Isabela</t>
  </si>
  <si>
    <t>50000-035</t>
  </si>
  <si>
    <t>14F013750000</t>
  </si>
  <si>
    <t>Streetlighting Program-Corozal</t>
  </si>
  <si>
    <t>50000-076</t>
  </si>
  <si>
    <t>14F013760000</t>
  </si>
  <si>
    <t>Streetlighting Program-Comerio</t>
  </si>
  <si>
    <t>50000-034</t>
  </si>
  <si>
    <t>14F013770000</t>
  </si>
  <si>
    <t>Streetlighting Progr-Canovanas</t>
  </si>
  <si>
    <t>50000-030</t>
  </si>
  <si>
    <t>14F013780000</t>
  </si>
  <si>
    <t>Streetlighting Program-Juncos</t>
  </si>
  <si>
    <t>50000-047</t>
  </si>
  <si>
    <t>14F013790000</t>
  </si>
  <si>
    <t>Streetlighting Program-Vieques</t>
  </si>
  <si>
    <t>50000-077</t>
  </si>
  <si>
    <t>14F013800000</t>
  </si>
  <si>
    <t>Streetlighting Progr-Orocovis</t>
  </si>
  <si>
    <t>50000-075</t>
  </si>
  <si>
    <t>14F013810000</t>
  </si>
  <si>
    <t>Streetlighting Program-Maricao</t>
  </si>
  <si>
    <t>50000-074</t>
  </si>
  <si>
    <t>14F013820000</t>
  </si>
  <si>
    <t>Streetlighting Prog-Las Marias</t>
  </si>
  <si>
    <t>50000-072</t>
  </si>
  <si>
    <t>14F013830000</t>
  </si>
  <si>
    <t>Streetlighting Prog-Hormiguero</t>
  </si>
  <si>
    <t>50000-038</t>
  </si>
  <si>
    <t>14F013840000</t>
  </si>
  <si>
    <t>Streetlighting ProgR-Guaynabo</t>
  </si>
  <si>
    <t>50000-071</t>
  </si>
  <si>
    <t>14F013850000</t>
  </si>
  <si>
    <t>Streetlighting Program-Florida</t>
  </si>
  <si>
    <t>50000-033</t>
  </si>
  <si>
    <t>14F013860000</t>
  </si>
  <si>
    <t>Streetlighting Progr-Vega Baja</t>
  </si>
  <si>
    <t>50000-031</t>
  </si>
  <si>
    <t>14F013870000</t>
  </si>
  <si>
    <t>Streetlighting Progra-Toa Alta</t>
  </si>
  <si>
    <t>50000-029</t>
  </si>
  <si>
    <t>14F013880000</t>
  </si>
  <si>
    <t>Streetlighting Prog-Rio Grande</t>
  </si>
  <si>
    <t>50000-032</t>
  </si>
  <si>
    <t>14F013890000</t>
  </si>
  <si>
    <t>Streetlighting Progra-Toa Baja</t>
  </si>
  <si>
    <t>50000-028</t>
  </si>
  <si>
    <t>14F013900000</t>
  </si>
  <si>
    <t>Streetlighting Prog-Juana Diaz</t>
  </si>
  <si>
    <t>50000-067</t>
  </si>
  <si>
    <t>14F013910000</t>
  </si>
  <si>
    <t>Streetlighting Program-Culebra</t>
  </si>
  <si>
    <t>50000-048</t>
  </si>
  <si>
    <t>14F014590000</t>
  </si>
  <si>
    <t>Streetlighting Program - Yauco</t>
  </si>
  <si>
    <t>50000-054</t>
  </si>
  <si>
    <t>14F014600000</t>
  </si>
  <si>
    <t>Streetlighting Program-Fajardo</t>
  </si>
  <si>
    <t>50000-055</t>
  </si>
  <si>
    <t>14F014610000</t>
  </si>
  <si>
    <t>Streetlightng Prog-Las Piedras</t>
  </si>
  <si>
    <t>50000-057</t>
  </si>
  <si>
    <t>14F014620000</t>
  </si>
  <si>
    <t>Streetlighting Program-Naguabo</t>
  </si>
  <si>
    <t>50000-050</t>
  </si>
  <si>
    <t>14F014630000</t>
  </si>
  <si>
    <t>Streetlighting Program - Ceiba</t>
  </si>
  <si>
    <t>50000-049</t>
  </si>
  <si>
    <t>14F014640000</t>
  </si>
  <si>
    <t>Streetlghtng Prog-Barranquitas</t>
  </si>
  <si>
    <t>50000-056</t>
  </si>
  <si>
    <t>14F014650000</t>
  </si>
  <si>
    <t>Streetlighting Program - Moca</t>
  </si>
  <si>
    <t>50000-051</t>
  </si>
  <si>
    <t>14F014660000</t>
  </si>
  <si>
    <t>Streetlighting Prog-Sta Isabel</t>
  </si>
  <si>
    <t>50000-042</t>
  </si>
  <si>
    <t>14F014670000</t>
  </si>
  <si>
    <t>Streetlighting Program - Coamo</t>
  </si>
  <si>
    <t>50000-041</t>
  </si>
  <si>
    <t>14F014680000</t>
  </si>
  <si>
    <t>Streetlighting Program - Camuy</t>
  </si>
  <si>
    <t>50000-044</t>
  </si>
  <si>
    <t>14F014690000</t>
  </si>
  <si>
    <t>Streetlighting Prog-San Sebast</t>
  </si>
  <si>
    <t>50000-045</t>
  </si>
  <si>
    <t>14F014700000</t>
  </si>
  <si>
    <t>Streetlighting Prog-Naranjito</t>
  </si>
  <si>
    <t>50000-046</t>
  </si>
  <si>
    <t>14F014710000</t>
  </si>
  <si>
    <t>Streetlighting Prog-SanLorenzo</t>
  </si>
  <si>
    <t>50000-053</t>
  </si>
  <si>
    <t>14F014720000</t>
  </si>
  <si>
    <t>Streetlighting Program-Añasco</t>
  </si>
  <si>
    <t>50000-073</t>
  </si>
  <si>
    <t>14F017010000</t>
  </si>
  <si>
    <t>Streetlighting Program - Lares</t>
  </si>
  <si>
    <t>50000-058</t>
  </si>
  <si>
    <t>14F017260000</t>
  </si>
  <si>
    <t>Streetlighting Program-Rincon</t>
  </si>
  <si>
    <t>50000-043</t>
  </si>
  <si>
    <t>14F017270000</t>
  </si>
  <si>
    <t>Streetlighting Program-Morovis</t>
  </si>
  <si>
    <t>50000-070</t>
  </si>
  <si>
    <t>14F017980000</t>
  </si>
  <si>
    <t>Streetlighting Progr-Adjuntas</t>
  </si>
  <si>
    <t>50000-066</t>
  </si>
  <si>
    <t>14F017990000</t>
  </si>
  <si>
    <t>Streetlighting Program-Arroyo</t>
  </si>
  <si>
    <t>50000-065</t>
  </si>
  <si>
    <t>14F018000000</t>
  </si>
  <si>
    <t>Streetlighting Prog-Aguas Buen</t>
  </si>
  <si>
    <t>50000-037</t>
  </si>
  <si>
    <t>14F018010000</t>
  </si>
  <si>
    <t>Streetlighting Prog-Cabo Rojo</t>
  </si>
  <si>
    <t>50000-060</t>
  </si>
  <si>
    <t>14F018020000</t>
  </si>
  <si>
    <t>Streetlighting Program-Ciales</t>
  </si>
  <si>
    <t>50000-061</t>
  </si>
  <si>
    <t>14F018030000</t>
  </si>
  <si>
    <t>Streetlighting Program - Cidra</t>
  </si>
  <si>
    <t>50000-068</t>
  </si>
  <si>
    <t>14F018040000</t>
  </si>
  <si>
    <t>Streetlighting Prog-Guayanilla</t>
  </si>
  <si>
    <t>50000-062</t>
  </si>
  <si>
    <t>14F018050000</t>
  </si>
  <si>
    <t>Streetlighting Program-Jayuya</t>
  </si>
  <si>
    <t>50000-039</t>
  </si>
  <si>
    <t>14F018060000</t>
  </si>
  <si>
    <t>Streetlighting Program - Loíza</t>
  </si>
  <si>
    <t>50000-078</t>
  </si>
  <si>
    <t>14F018070000</t>
  </si>
  <si>
    <t>Streetlighting Prog - Patillas</t>
  </si>
  <si>
    <t>50000-063</t>
  </si>
  <si>
    <t>14F018080000</t>
  </si>
  <si>
    <t>Streetlighting Prog - Peñuelas</t>
  </si>
  <si>
    <t>50000-069</t>
  </si>
  <si>
    <t>14F018090000</t>
  </si>
  <si>
    <t>Streetlighting Prog-Quebradill</t>
  </si>
  <si>
    <t>50000-059</t>
  </si>
  <si>
    <t>14F018100000</t>
  </si>
  <si>
    <t>Streetlighting Prog-Sábana Gra</t>
  </si>
  <si>
    <t>50000-064</t>
  </si>
  <si>
    <t>14F018110000</t>
  </si>
  <si>
    <t>Streetlighting Program-Salinas</t>
  </si>
  <si>
    <t>50000-040</t>
  </si>
  <si>
    <t>14F018120000</t>
  </si>
  <si>
    <t>Streetlighting Prog-Vega Alta</t>
  </si>
  <si>
    <t>50000-086</t>
  </si>
  <si>
    <t>14F018510000</t>
  </si>
  <si>
    <t>Streetlighting Prog-AguadillP2</t>
  </si>
  <si>
    <t>50000-104</t>
  </si>
  <si>
    <t>14F018520000</t>
  </si>
  <si>
    <t>Streetlighting Prog-AguadillP3</t>
  </si>
  <si>
    <t>50000-081</t>
  </si>
  <si>
    <t>14F018530000</t>
  </si>
  <si>
    <t>Streetlighting Prog-Arecibo P2</t>
  </si>
  <si>
    <t>50000-099</t>
  </si>
  <si>
    <t>14F018540000</t>
  </si>
  <si>
    <t>Streetlighting Prog-Arecibo P3</t>
  </si>
  <si>
    <t>50000-087</t>
  </si>
  <si>
    <t>14F018550000</t>
  </si>
  <si>
    <t>Streetlighting Prog-Bayamon P2</t>
  </si>
  <si>
    <t>50000-105</t>
  </si>
  <si>
    <t>14F018560000</t>
  </si>
  <si>
    <t>Streetlighting Prog-Bayamon P3</t>
  </si>
  <si>
    <t>50000-093</t>
  </si>
  <si>
    <t>14F018570000</t>
  </si>
  <si>
    <t>Streetlighting Prog-CaboRojoP2</t>
  </si>
  <si>
    <t>50000-111</t>
  </si>
  <si>
    <t>14F018580000</t>
  </si>
  <si>
    <t>Streetlighting Prog-CaboRojoP3</t>
  </si>
  <si>
    <t>50000-082</t>
  </si>
  <si>
    <t>14F018590000</t>
  </si>
  <si>
    <t>Streetlighting Prog-Caguas P2</t>
  </si>
  <si>
    <t>50000-100</t>
  </si>
  <si>
    <t>14F018600000</t>
  </si>
  <si>
    <t>Streetlighting Prog-Caguas P3</t>
  </si>
  <si>
    <t>50000-083</t>
  </si>
  <si>
    <t>14F018610000</t>
  </si>
  <si>
    <t>Streetlighting Prog-CarolinaP2</t>
  </si>
  <si>
    <t>50000-101</t>
  </si>
  <si>
    <t>14F018620000</t>
  </si>
  <si>
    <t>Streetlighting Prog-CarolinaP3</t>
  </si>
  <si>
    <t>50000-088</t>
  </si>
  <si>
    <t>14F018630000</t>
  </si>
  <si>
    <t>Streetlighting Prog-Guayama P2</t>
  </si>
  <si>
    <t>50000-106</t>
  </si>
  <si>
    <t>14F018640000</t>
  </si>
  <si>
    <t>Streetlighting Prog-Guayama P3</t>
  </si>
  <si>
    <t>50000-094</t>
  </si>
  <si>
    <t>14F018650000</t>
  </si>
  <si>
    <t>Streetlighting Prog-GuaynaboP2</t>
  </si>
  <si>
    <t>50000-112</t>
  </si>
  <si>
    <t>14F018660000</t>
  </si>
  <si>
    <t>Streetlighting Prog-GuaynaboP3</t>
  </si>
  <si>
    <t>50000-089</t>
  </si>
  <si>
    <t>14F018670000</t>
  </si>
  <si>
    <t>Streetlighting Prog-Humacao P2</t>
  </si>
  <si>
    <t>50000-107</t>
  </si>
  <si>
    <t>14F018680000</t>
  </si>
  <si>
    <t>Streetlighting Prog-Humacao P3</t>
  </si>
  <si>
    <t>50000-090</t>
  </si>
  <si>
    <t>14F018690000</t>
  </si>
  <si>
    <t>Streetlighting Prog-Isabela P2</t>
  </si>
  <si>
    <t>50000-108</t>
  </si>
  <si>
    <t>14F018700000</t>
  </si>
  <si>
    <t>Streetlighting Prog-Isabela P3</t>
  </si>
  <si>
    <t>50000-079</t>
  </si>
  <si>
    <t>14F018710000</t>
  </si>
  <si>
    <t>Streetlighting Prog-MayaguezP2</t>
  </si>
  <si>
    <t>50000-097</t>
  </si>
  <si>
    <t>14F018720000</t>
  </si>
  <si>
    <t>Streetlighting Prog-MayaguezP3</t>
  </si>
  <si>
    <t>50000-084</t>
  </si>
  <si>
    <t>14F018730000</t>
  </si>
  <si>
    <t>Streetlighting Prog-Ponce P2</t>
  </si>
  <si>
    <t>50000-102</t>
  </si>
  <si>
    <t>14F018740000</t>
  </si>
  <si>
    <t>Streetlighting Prog-Ponce P3</t>
  </si>
  <si>
    <t>50000-091</t>
  </si>
  <si>
    <t>14F018750000</t>
  </si>
  <si>
    <t>Streetlighting Prog-RioGrandP2</t>
  </si>
  <si>
    <t>50000-109</t>
  </si>
  <si>
    <t>14F018760000</t>
  </si>
  <si>
    <t>Streetlighting Prog-RioGrandP3</t>
  </si>
  <si>
    <t>50000-080</t>
  </si>
  <si>
    <t>14F018770000</t>
  </si>
  <si>
    <t>Streetlighting Prog-SanJuan P2</t>
  </si>
  <si>
    <t>50000-098</t>
  </si>
  <si>
    <t>14F018780000</t>
  </si>
  <si>
    <t>Streetlighting Prog-SanJuan P3</t>
  </si>
  <si>
    <t>50000-092</t>
  </si>
  <si>
    <t>14F018790000</t>
  </si>
  <si>
    <t>Streetlighting Prog-ToaAlta P2</t>
  </si>
  <si>
    <t>50000-110</t>
  </si>
  <si>
    <t>14F018800000</t>
  </si>
  <si>
    <t>Streetlighting Prog-ToaAlta P3</t>
  </si>
  <si>
    <t>50000-095</t>
  </si>
  <si>
    <t>14F018810000</t>
  </si>
  <si>
    <t>Streetlighting Prog-ToaBaja P2</t>
  </si>
  <si>
    <t>50000-113</t>
  </si>
  <si>
    <t>14F018820000</t>
  </si>
  <si>
    <t>Streetlighting Prog-ToaBaja P3</t>
  </si>
  <si>
    <t>50000-085</t>
  </si>
  <si>
    <t>14F018830000</t>
  </si>
  <si>
    <t>Streetlighting Prog-TrujilloP2</t>
  </si>
  <si>
    <t>50000-103</t>
  </si>
  <si>
    <t>14F018840000</t>
  </si>
  <si>
    <t>Streetlighting Prog-TrujilloP3</t>
  </si>
  <si>
    <t>50000-096</t>
  </si>
  <si>
    <t>14F018850000</t>
  </si>
  <si>
    <t>Streetlighting Prog-VegaBajaP2</t>
  </si>
  <si>
    <t>50000-114</t>
  </si>
  <si>
    <t>14F018860000</t>
  </si>
  <si>
    <t>Streetlighting Prog-VegaBajaP3</t>
  </si>
  <si>
    <t>14N000640000</t>
  </si>
  <si>
    <t>Streetlighting Program NME</t>
  </si>
  <si>
    <t>15F019800000</t>
  </si>
  <si>
    <t>CAT Z - PBUT5</t>
  </si>
  <si>
    <t>15N000690000</t>
  </si>
  <si>
    <t>Streetlight Billing</t>
  </si>
  <si>
    <t>PBUT06 - Distr Line Rebuild</t>
  </si>
  <si>
    <t>10N000660000</t>
  </si>
  <si>
    <t>Loiza Street Revitalization</t>
  </si>
  <si>
    <t>10N004800000</t>
  </si>
  <si>
    <t>Eladia Cosme-WR6312521</t>
  </si>
  <si>
    <t>10N004810000</t>
  </si>
  <si>
    <t>Rattan Furniture-WR6273092</t>
  </si>
  <si>
    <t>10N004820000</t>
  </si>
  <si>
    <t>Pedro Rodriguez Sola-WR6297016</t>
  </si>
  <si>
    <t>10N004830000</t>
  </si>
  <si>
    <t>YAMIL ORTIZ-WR6304873</t>
  </si>
  <si>
    <t>10N004840000</t>
  </si>
  <si>
    <t>Alejandro Torres-WR6311363</t>
  </si>
  <si>
    <t>10N004850000</t>
  </si>
  <si>
    <t>SANTOS CACERES-WR6326228</t>
  </si>
  <si>
    <t>10N004860000</t>
  </si>
  <si>
    <t>JOEL PERDOMO-WR6333657</t>
  </si>
  <si>
    <t>10N004870000</t>
  </si>
  <si>
    <t>Miguel Fonseca-WR6315192</t>
  </si>
  <si>
    <t>30003-001</t>
  </si>
  <si>
    <t>10N004930000</t>
  </si>
  <si>
    <t>Feeder 1115-02 UG Repair</t>
  </si>
  <si>
    <t>30003-002</t>
  </si>
  <si>
    <t>10N004940000</t>
  </si>
  <si>
    <t>Feeder 1115-03 UG Repair</t>
  </si>
  <si>
    <t>30003-003</t>
  </si>
  <si>
    <t>10N004950000</t>
  </si>
  <si>
    <t>Feeder 1115-04 UG Repair</t>
  </si>
  <si>
    <t>30003-004</t>
  </si>
  <si>
    <t>10N004960000</t>
  </si>
  <si>
    <t>Feeder 1117-07 UG Repair</t>
  </si>
  <si>
    <t>30003-005</t>
  </si>
  <si>
    <t>10N004970000</t>
  </si>
  <si>
    <t>Feeder 1424-07 UG Repair</t>
  </si>
  <si>
    <t>30003-006</t>
  </si>
  <si>
    <t>10N004980000</t>
  </si>
  <si>
    <t>Feeder 1424-08 UG Repair</t>
  </si>
  <si>
    <t>10N004990000</t>
  </si>
  <si>
    <t>UG Switch Replacement</t>
  </si>
  <si>
    <t>10N005630000</t>
  </si>
  <si>
    <t>WR6106088 11-30-2023 Trf(14-01</t>
  </si>
  <si>
    <t>10N005640000</t>
  </si>
  <si>
    <t>UG Cable Replacement</t>
  </si>
  <si>
    <t>10N005700000</t>
  </si>
  <si>
    <t>Feeder 1657-01 UG Repair</t>
  </si>
  <si>
    <t>10N005710000</t>
  </si>
  <si>
    <t>Feeder 1658-13 UG Repair</t>
  </si>
  <si>
    <t>10N005980000</t>
  </si>
  <si>
    <t>Martin Peña GIS - 1111-01 UG</t>
  </si>
  <si>
    <t>10N005990000</t>
  </si>
  <si>
    <t>Santurce - 1117-08 UG</t>
  </si>
  <si>
    <t>10N006000000</t>
  </si>
  <si>
    <t>Grana - 1907-05 UG</t>
  </si>
  <si>
    <t>10N006010000</t>
  </si>
  <si>
    <t>Canovanas TC - 2404-06 UG</t>
  </si>
  <si>
    <t>10N006020000</t>
  </si>
  <si>
    <t>Candelero - 2604-01 UG</t>
  </si>
  <si>
    <t>10N006030000</t>
  </si>
  <si>
    <t>Villa del Carmen - 5016-01 UG</t>
  </si>
  <si>
    <t>10N012330000</t>
  </si>
  <si>
    <t>System Improv. for Subst. 7301</t>
  </si>
  <si>
    <t>10N012490000</t>
  </si>
  <si>
    <t>DER - Feeder 1203-02</t>
  </si>
  <si>
    <t>10N012500000</t>
  </si>
  <si>
    <t>DER - Feeder 1204-04</t>
  </si>
  <si>
    <t>10N012510000</t>
  </si>
  <si>
    <t>DER - Feeder 1301-01</t>
  </si>
  <si>
    <t>10N012520000</t>
  </si>
  <si>
    <t>DER - Feeder 1342-04</t>
  </si>
  <si>
    <t>10N012530000</t>
  </si>
  <si>
    <t>DER - Feeder 1346-03</t>
  </si>
  <si>
    <t>10N012540000</t>
  </si>
  <si>
    <t>DER - Feeder 1525-03</t>
  </si>
  <si>
    <t>10N012550000</t>
  </si>
  <si>
    <t>DER - Feeder 1619-03</t>
  </si>
  <si>
    <t>10N012560000</t>
  </si>
  <si>
    <t>DER - Feeder 1704-05</t>
  </si>
  <si>
    <t>10N012570000</t>
  </si>
  <si>
    <t>DER - Feeder 1709-02</t>
  </si>
  <si>
    <t>10N012580000</t>
  </si>
  <si>
    <t>DER - Feeder 1806-03</t>
  </si>
  <si>
    <t>10N012590000</t>
  </si>
  <si>
    <t>DER - Feeder 2803-02</t>
  </si>
  <si>
    <t>10N012600000</t>
  </si>
  <si>
    <t>DER - Feeder 3005-02</t>
  </si>
  <si>
    <t>10N012610000</t>
  </si>
  <si>
    <t>DER - Feeder 3201-02</t>
  </si>
  <si>
    <t>10N012620000</t>
  </si>
  <si>
    <t>DER - Feeder 3406-02</t>
  </si>
  <si>
    <t>10N012630000</t>
  </si>
  <si>
    <t>DER - Feeder 4401-02</t>
  </si>
  <si>
    <t>10N012640000</t>
  </si>
  <si>
    <t>DER - Feeder 4402-02</t>
  </si>
  <si>
    <t>10N012650000</t>
  </si>
  <si>
    <t>DER - Feeder 4603-01</t>
  </si>
  <si>
    <t>10N012660000</t>
  </si>
  <si>
    <t>DER - Feeder 5012-04</t>
  </si>
  <si>
    <t>10N012670000</t>
  </si>
  <si>
    <t>DER - Feeder 5602-02</t>
  </si>
  <si>
    <t>10N012680000</t>
  </si>
  <si>
    <t>DER - Feeder 9101-01</t>
  </si>
  <si>
    <t>10N012740000</t>
  </si>
  <si>
    <t>DER - Feeder 1345-05</t>
  </si>
  <si>
    <t>10N012750000</t>
  </si>
  <si>
    <t>DER - Feeder 1708-05</t>
  </si>
  <si>
    <t>10N012760000</t>
  </si>
  <si>
    <t>DER - Feeder 1710-05</t>
  </si>
  <si>
    <t>10N012770000</t>
  </si>
  <si>
    <t>DER - Feeder 1713-05</t>
  </si>
  <si>
    <t>10N012780000</t>
  </si>
  <si>
    <t>DER - Feeder 1718-02</t>
  </si>
  <si>
    <t>10N012790000</t>
  </si>
  <si>
    <t>DER - Feeder 1806-01</t>
  </si>
  <si>
    <t>10N012800000</t>
  </si>
  <si>
    <t>DER - Feeder 1903-03</t>
  </si>
  <si>
    <t>10N012810000</t>
  </si>
  <si>
    <t>DER - Feeder 2401-01</t>
  </si>
  <si>
    <t>10N012820000</t>
  </si>
  <si>
    <t>DER - Feeder 2601-01</t>
  </si>
  <si>
    <t>10N012830000</t>
  </si>
  <si>
    <t>DER - Feeder 2602-02</t>
  </si>
  <si>
    <t>10N012840000</t>
  </si>
  <si>
    <t>DER - Feeder 2602-03</t>
  </si>
  <si>
    <t>10N012850000</t>
  </si>
  <si>
    <t>DER - Feeder 2604-03</t>
  </si>
  <si>
    <t>10N012860000</t>
  </si>
  <si>
    <t>DER - Feeder 2701-01</t>
  </si>
  <si>
    <t>10N012870000</t>
  </si>
  <si>
    <t>DER - Feeder 2701-02</t>
  </si>
  <si>
    <t>10N012880000</t>
  </si>
  <si>
    <t>DER - Feeder 3008-03</t>
  </si>
  <si>
    <t>10N012900000</t>
  </si>
  <si>
    <t>DER - Feeder 3015-05</t>
  </si>
  <si>
    <t>10N012910000</t>
  </si>
  <si>
    <t>DER - Feeder 3201-04</t>
  </si>
  <si>
    <t>10N012920000</t>
  </si>
  <si>
    <t>DER - Feeder 3205-07</t>
  </si>
  <si>
    <t>10N012930000</t>
  </si>
  <si>
    <t>DER - Feeder 3502-01</t>
  </si>
  <si>
    <t>10N012940000</t>
  </si>
  <si>
    <t>DER - Feeder 3013-01</t>
  </si>
  <si>
    <t>10N012960000</t>
  </si>
  <si>
    <t>DER - Feeder 5003-01</t>
  </si>
  <si>
    <t>10N012970000</t>
  </si>
  <si>
    <t>DER - Feeder 5802-01</t>
  </si>
  <si>
    <t>10N012980000</t>
  </si>
  <si>
    <t>DER - Feeder 6012-05</t>
  </si>
  <si>
    <t>10N012990000</t>
  </si>
  <si>
    <t>DER - Feeder 7003-03</t>
  </si>
  <si>
    <t>10N013000000</t>
  </si>
  <si>
    <t>DER - Feeder 7402-02</t>
  </si>
  <si>
    <t>10N013010000</t>
  </si>
  <si>
    <t>DER - Feeder 8602-03</t>
  </si>
  <si>
    <t>10N013020000</t>
  </si>
  <si>
    <t>DER - Feeder 9203-04</t>
  </si>
  <si>
    <t>10N013030000</t>
  </si>
  <si>
    <t>DER - Feeder 4503-01</t>
  </si>
  <si>
    <t>10N013040000</t>
  </si>
  <si>
    <t>DER - Feeder 4006-02</t>
  </si>
  <si>
    <t>10N013050000</t>
  </si>
  <si>
    <t>DER - Feeder 9002-01</t>
  </si>
  <si>
    <t>10N013060000</t>
  </si>
  <si>
    <t>DER - Feeder 4603-02</t>
  </si>
  <si>
    <t>10N013070000</t>
  </si>
  <si>
    <t>DER - Feeder 9105-06</t>
  </si>
  <si>
    <t>10N013080000</t>
  </si>
  <si>
    <t>DER - Feeder 5305-04</t>
  </si>
  <si>
    <t>10N013090000</t>
  </si>
  <si>
    <t>DER - Feeder 8004-04</t>
  </si>
  <si>
    <t>10N013100000</t>
  </si>
  <si>
    <t>DER - Feeder 4003-02</t>
  </si>
  <si>
    <t>10N013110000</t>
  </si>
  <si>
    <t>DER - Feeder 6007-02</t>
  </si>
  <si>
    <t>10N013120000</t>
  </si>
  <si>
    <t>DER - Feeder 8504-01</t>
  </si>
  <si>
    <t>10N013130000</t>
  </si>
  <si>
    <t>DER - Feeder 5003-02</t>
  </si>
  <si>
    <t>10N013140000</t>
  </si>
  <si>
    <t>DER - Feeder 8501-02</t>
  </si>
  <si>
    <t>10007-004</t>
  </si>
  <si>
    <t>14F000040000</t>
  </si>
  <si>
    <t>8010-01  Dominguito</t>
  </si>
  <si>
    <t>10007-005</t>
  </si>
  <si>
    <t>14F000050000</t>
  </si>
  <si>
    <t>Manatí 13.2 kV 8404-03</t>
  </si>
  <si>
    <t>10007-007</t>
  </si>
  <si>
    <t>14F000060000</t>
  </si>
  <si>
    <t>Manatí 13.2 kV 8404-04</t>
  </si>
  <si>
    <t>10007-002</t>
  </si>
  <si>
    <t>14F000070000</t>
  </si>
  <si>
    <t>Cruce Davila 8501-02</t>
  </si>
  <si>
    <t>10007-006</t>
  </si>
  <si>
    <t>14F000080000</t>
  </si>
  <si>
    <t>Ciales 8701-01</t>
  </si>
  <si>
    <t>10007-003</t>
  </si>
  <si>
    <t>14F000090000</t>
  </si>
  <si>
    <t>Ciales 8701-02</t>
  </si>
  <si>
    <t>10134-007</t>
  </si>
  <si>
    <t>14F000100000</t>
  </si>
  <si>
    <t>Utuado Pueblo 8101-03 (L)</t>
  </si>
  <si>
    <t>10134-002</t>
  </si>
  <si>
    <t>14F000110000</t>
  </si>
  <si>
    <t>Caguana 8103-01</t>
  </si>
  <si>
    <t>10134-004</t>
  </si>
  <si>
    <t>14F000120000</t>
  </si>
  <si>
    <t>Caguana 8103-02</t>
  </si>
  <si>
    <t>10134-003</t>
  </si>
  <si>
    <t>14F000130000</t>
  </si>
  <si>
    <t>Yahuecas 8203-02</t>
  </si>
  <si>
    <t>10134-006</t>
  </si>
  <si>
    <t>14F000140000</t>
  </si>
  <si>
    <t>Jayuya 8301-03</t>
  </si>
  <si>
    <t>10134-005</t>
  </si>
  <si>
    <t>14F000150000</t>
  </si>
  <si>
    <t>Jayuya II 8302-05</t>
  </si>
  <si>
    <t>10008-003</t>
  </si>
  <si>
    <t>14F000170000</t>
  </si>
  <si>
    <t>Cana 1710-01 (L)</t>
  </si>
  <si>
    <t>10008-002</t>
  </si>
  <si>
    <t>14F000180000</t>
  </si>
  <si>
    <t>Cana 1710-03</t>
  </si>
  <si>
    <t>10008-007</t>
  </si>
  <si>
    <t>14F000190000</t>
  </si>
  <si>
    <t>Bayamón Tc 13kV #2 1716-03</t>
  </si>
  <si>
    <t>10008-006</t>
  </si>
  <si>
    <t>14F000200000</t>
  </si>
  <si>
    <t>Crea 1717-03</t>
  </si>
  <si>
    <t>10008-008</t>
  </si>
  <si>
    <t>14F000210000</t>
  </si>
  <si>
    <t>Candelaria Arenas 1718-02</t>
  </si>
  <si>
    <t>10008-005</t>
  </si>
  <si>
    <t>14F000220000</t>
  </si>
  <si>
    <t>Rio Bayamón Ii 1720-07</t>
  </si>
  <si>
    <t>10008-004</t>
  </si>
  <si>
    <t>14F000230000</t>
  </si>
  <si>
    <t>Levittown 1806-02</t>
  </si>
  <si>
    <t>10135-005</t>
  </si>
  <si>
    <t>14F000240000</t>
  </si>
  <si>
    <t>Vega Baja 1 9001-02 (L)</t>
  </si>
  <si>
    <t>10135-004</t>
  </si>
  <si>
    <t>14F000250000</t>
  </si>
  <si>
    <t>Toa Alta 9401-01</t>
  </si>
  <si>
    <t>10135-007</t>
  </si>
  <si>
    <t>14F000260000</t>
  </si>
  <si>
    <t>Barrio Piñas 9403-03</t>
  </si>
  <si>
    <t>10135-006</t>
  </si>
  <si>
    <t>14F000270000</t>
  </si>
  <si>
    <t>Unibon 9501-02</t>
  </si>
  <si>
    <t>10135-002</t>
  </si>
  <si>
    <t>14F000280000</t>
  </si>
  <si>
    <t>Monterrey 9502-01</t>
  </si>
  <si>
    <t>10135-003</t>
  </si>
  <si>
    <t>14F000290000</t>
  </si>
  <si>
    <t>Monterrey 9502-02</t>
  </si>
  <si>
    <t>10136-006</t>
  </si>
  <si>
    <t>14F000300000</t>
  </si>
  <si>
    <t>1801-03 (L)</t>
  </si>
  <si>
    <t>10136-004</t>
  </si>
  <si>
    <t>14F000310000</t>
  </si>
  <si>
    <t>1801-05</t>
  </si>
  <si>
    <t>10136-002</t>
  </si>
  <si>
    <t>14F000320000</t>
  </si>
  <si>
    <t>1801-02</t>
  </si>
  <si>
    <t>10136-003</t>
  </si>
  <si>
    <t>14F000330000</t>
  </si>
  <si>
    <t>1801-01</t>
  </si>
  <si>
    <t>10136-005</t>
  </si>
  <si>
    <t>14F000340000</t>
  </si>
  <si>
    <t>1801-04</t>
  </si>
  <si>
    <t>10147-002</t>
  </si>
  <si>
    <t>14F000360000</t>
  </si>
  <si>
    <t>3205-07 (L)</t>
  </si>
  <si>
    <t>10152-003</t>
  </si>
  <si>
    <t>14F000370000</t>
  </si>
  <si>
    <t>2603-08</t>
  </si>
  <si>
    <t>10150-004</t>
  </si>
  <si>
    <t>14F000380000</t>
  </si>
  <si>
    <t>9703-01</t>
  </si>
  <si>
    <t>10149-003</t>
  </si>
  <si>
    <t>14F000390000</t>
  </si>
  <si>
    <t>3601-02</t>
  </si>
  <si>
    <t>10147-004</t>
  </si>
  <si>
    <t>14F000400000</t>
  </si>
  <si>
    <t>3301-01</t>
  </si>
  <si>
    <t>10146-002</t>
  </si>
  <si>
    <t>14F000410000</t>
  </si>
  <si>
    <t>9902-01</t>
  </si>
  <si>
    <t>10149-005</t>
  </si>
  <si>
    <t>14F000420000</t>
  </si>
  <si>
    <t>3601-04</t>
  </si>
  <si>
    <t>10146-003</t>
  </si>
  <si>
    <t>14F000430000</t>
  </si>
  <si>
    <t>9902-02</t>
  </si>
  <si>
    <t>10009-003</t>
  </si>
  <si>
    <t>14F000440000</t>
  </si>
  <si>
    <t>2605-01</t>
  </si>
  <si>
    <t>10150-003</t>
  </si>
  <si>
    <t>14F000450000</t>
  </si>
  <si>
    <t>9703-03</t>
  </si>
  <si>
    <t>10150-006</t>
  </si>
  <si>
    <t>14F000460000</t>
  </si>
  <si>
    <t>3007-03</t>
  </si>
  <si>
    <t>10150-007</t>
  </si>
  <si>
    <t>14F000470000</t>
  </si>
  <si>
    <t>9703-02</t>
  </si>
  <si>
    <t>10148-002</t>
  </si>
  <si>
    <t>14F000480000</t>
  </si>
  <si>
    <t>3006-05</t>
  </si>
  <si>
    <t>10149-002</t>
  </si>
  <si>
    <t>14F000490000</t>
  </si>
  <si>
    <t>3502-02</t>
  </si>
  <si>
    <t>10146-005</t>
  </si>
  <si>
    <t>14F000500000</t>
  </si>
  <si>
    <t>9901-02</t>
  </si>
  <si>
    <t>10009-002</t>
  </si>
  <si>
    <t>14F000510000</t>
  </si>
  <si>
    <t>2906-02</t>
  </si>
  <si>
    <t>10152-002</t>
  </si>
  <si>
    <t>14F000520000</t>
  </si>
  <si>
    <t>3701-03</t>
  </si>
  <si>
    <t>10151-003</t>
  </si>
  <si>
    <t>14F000530000</t>
  </si>
  <si>
    <t>3102-01</t>
  </si>
  <si>
    <t>10151-005</t>
  </si>
  <si>
    <t>14F000540000</t>
  </si>
  <si>
    <t>3103-01</t>
  </si>
  <si>
    <t>10147-003</t>
  </si>
  <si>
    <t>14F000550000</t>
  </si>
  <si>
    <t>2803-02</t>
  </si>
  <si>
    <t>10147-005</t>
  </si>
  <si>
    <t>14F000560000</t>
  </si>
  <si>
    <t>3302-02</t>
  </si>
  <si>
    <t>10146-007</t>
  </si>
  <si>
    <t>14F000570000</t>
  </si>
  <si>
    <t>9601-02</t>
  </si>
  <si>
    <t>10151-004</t>
  </si>
  <si>
    <t>14F000580000</t>
  </si>
  <si>
    <t>3103-04</t>
  </si>
  <si>
    <t>10009-005</t>
  </si>
  <si>
    <t>14F000590000</t>
  </si>
  <si>
    <t>2602-03</t>
  </si>
  <si>
    <t>10149-006</t>
  </si>
  <si>
    <t>14F000600000</t>
  </si>
  <si>
    <t>3401-02</t>
  </si>
  <si>
    <t>10146-006</t>
  </si>
  <si>
    <t>14F000610000</t>
  </si>
  <si>
    <t>9602-04</t>
  </si>
  <si>
    <t>10146-004</t>
  </si>
  <si>
    <t>14F000620000</t>
  </si>
  <si>
    <t>9601-01</t>
  </si>
  <si>
    <t>10148-006</t>
  </si>
  <si>
    <t>14F000630000</t>
  </si>
  <si>
    <t>3006-03</t>
  </si>
  <si>
    <t>10150-005</t>
  </si>
  <si>
    <t>14F000640000</t>
  </si>
  <si>
    <t>3010-01</t>
  </si>
  <si>
    <t>10151-002</t>
  </si>
  <si>
    <t>14F000650000</t>
  </si>
  <si>
    <t>3103-05</t>
  </si>
  <si>
    <t>10150-002</t>
  </si>
  <si>
    <t>14F000660000</t>
  </si>
  <si>
    <t>3015-05</t>
  </si>
  <si>
    <t>10148-003</t>
  </si>
  <si>
    <t>14F000670000</t>
  </si>
  <si>
    <t>3013-02</t>
  </si>
  <si>
    <t>10009-006</t>
  </si>
  <si>
    <t>14F000680000</t>
  </si>
  <si>
    <t>2901-03</t>
  </si>
  <si>
    <t>10148-004</t>
  </si>
  <si>
    <t>14F000690000</t>
  </si>
  <si>
    <t>3004-01</t>
  </si>
  <si>
    <t>10009-007</t>
  </si>
  <si>
    <t>14F000700000</t>
  </si>
  <si>
    <t>2701-01</t>
  </si>
  <si>
    <t>10009-004</t>
  </si>
  <si>
    <t>14F000710000</t>
  </si>
  <si>
    <t>2701-03</t>
  </si>
  <si>
    <t>10147-006</t>
  </si>
  <si>
    <t>14F000720000</t>
  </si>
  <si>
    <t>2801-03</t>
  </si>
  <si>
    <t>10149-007</t>
  </si>
  <si>
    <t>14F000730000</t>
  </si>
  <si>
    <t>3405-01</t>
  </si>
  <si>
    <t>10147-007</t>
  </si>
  <si>
    <t>14F000740000</t>
  </si>
  <si>
    <t>2801-02</t>
  </si>
  <si>
    <t>10149-004</t>
  </si>
  <si>
    <t>14F000750000</t>
  </si>
  <si>
    <t>3405-03</t>
  </si>
  <si>
    <t>10147-008</t>
  </si>
  <si>
    <t>14F000760000</t>
  </si>
  <si>
    <t>3201-04</t>
  </si>
  <si>
    <t>10151-006</t>
  </si>
  <si>
    <t>14F000770000</t>
  </si>
  <si>
    <t>3101-02</t>
  </si>
  <si>
    <t>10148-005</t>
  </si>
  <si>
    <t>14F000780000</t>
  </si>
  <si>
    <t>3006-02</t>
  </si>
  <si>
    <t>10010-005</t>
  </si>
  <si>
    <t>14F000810000</t>
  </si>
  <si>
    <t>Fajardo Pds 2005-10 (L)</t>
  </si>
  <si>
    <t>10010-003</t>
  </si>
  <si>
    <t>14F000820000</t>
  </si>
  <si>
    <t>Rio Grande 8kV 2301-02</t>
  </si>
  <si>
    <t>10010-004</t>
  </si>
  <si>
    <t>14F000830000</t>
  </si>
  <si>
    <t>Palmer Tc 2305-02</t>
  </si>
  <si>
    <t>10010-002</t>
  </si>
  <si>
    <t>14F000840000</t>
  </si>
  <si>
    <t>Canovanas Pueblo 2401-01</t>
  </si>
  <si>
    <t>10010-006</t>
  </si>
  <si>
    <t>14F000850000</t>
  </si>
  <si>
    <t>Las Mercedes 2403-01</t>
  </si>
  <si>
    <t>10137-006</t>
  </si>
  <si>
    <t>14F000860000</t>
  </si>
  <si>
    <t>Sabana Llana 13kV 1646-02 (L)</t>
  </si>
  <si>
    <t>10137-005</t>
  </si>
  <si>
    <t>14F000870000</t>
  </si>
  <si>
    <t>Villamar 1657-02</t>
  </si>
  <si>
    <t>10137-003</t>
  </si>
  <si>
    <t>14F000880000</t>
  </si>
  <si>
    <t>Canovanas T.C. #1 2402-02</t>
  </si>
  <si>
    <t>10137-004</t>
  </si>
  <si>
    <t>14F000890000</t>
  </si>
  <si>
    <t>Canovanas T.C. #1 2402-03</t>
  </si>
  <si>
    <t>10137-002</t>
  </si>
  <si>
    <t>14F000900000</t>
  </si>
  <si>
    <t>Canovanas T.C. #2 2404-06</t>
  </si>
  <si>
    <t>10011-003</t>
  </si>
  <si>
    <t>14F000970000</t>
  </si>
  <si>
    <t>Alturas De Mayag 6012-02 (L)</t>
  </si>
  <si>
    <t>10011-002</t>
  </si>
  <si>
    <t>14F000980000</t>
  </si>
  <si>
    <t>Once De Agosto 13kV 6014-02</t>
  </si>
  <si>
    <t>10011-006</t>
  </si>
  <si>
    <t>14F000990000</t>
  </si>
  <si>
    <t>Victoria 13.2 kV 7008-05</t>
  </si>
  <si>
    <t>10011-004</t>
  </si>
  <si>
    <t>14F001000000</t>
  </si>
  <si>
    <t>T - Bone 7011-03</t>
  </si>
  <si>
    <t>10011-007</t>
  </si>
  <si>
    <t>14F001010000</t>
  </si>
  <si>
    <t>Moca Ii 7104-05</t>
  </si>
  <si>
    <t>10011-005</t>
  </si>
  <si>
    <t>14F001020000</t>
  </si>
  <si>
    <t>Aguada 7201-02</t>
  </si>
  <si>
    <t>10011-009</t>
  </si>
  <si>
    <t>14F001030000</t>
  </si>
  <si>
    <t>Rincón 7301-03</t>
  </si>
  <si>
    <t>10011-008</t>
  </si>
  <si>
    <t>14F001040000</t>
  </si>
  <si>
    <t>Atalaya 7303-01</t>
  </si>
  <si>
    <t>10139-002</t>
  </si>
  <si>
    <t>14F001050000</t>
  </si>
  <si>
    <t>Once De Agosto 6001-05 (L)</t>
  </si>
  <si>
    <t>10139-010</t>
  </si>
  <si>
    <t>14F001060000</t>
  </si>
  <si>
    <t>Cerro Las Mesas 6010-01</t>
  </si>
  <si>
    <t>10139-005</t>
  </si>
  <si>
    <t>14F001070000</t>
  </si>
  <si>
    <t>Centro Médico 13kV 6015-02</t>
  </si>
  <si>
    <t>10139-008</t>
  </si>
  <si>
    <t>14F001080000</t>
  </si>
  <si>
    <t>Indiera Alta 6305-03</t>
  </si>
  <si>
    <t>10139-009</t>
  </si>
  <si>
    <t>14F001090000</t>
  </si>
  <si>
    <t>Las Vegas 6306-02</t>
  </si>
  <si>
    <t>10139-007</t>
  </si>
  <si>
    <t>14F001100000</t>
  </si>
  <si>
    <t>Acacias 13.2 kV 6802-04</t>
  </si>
  <si>
    <t>10139-003</t>
  </si>
  <si>
    <t>14F001110000</t>
  </si>
  <si>
    <t>Acacias 13.2 kV 6802-05</t>
  </si>
  <si>
    <t>10139-006</t>
  </si>
  <si>
    <t>14F001120000</t>
  </si>
  <si>
    <t>Bartolo 7902-01</t>
  </si>
  <si>
    <t>10139-004</t>
  </si>
  <si>
    <t>14F001130000</t>
  </si>
  <si>
    <t>Bartolo 7902-03</t>
  </si>
  <si>
    <t>10140-002</t>
  </si>
  <si>
    <t>14F001140000</t>
  </si>
  <si>
    <t>San Germán 13kV 6406-02 (L)</t>
  </si>
  <si>
    <t>10140-004</t>
  </si>
  <si>
    <t>14F001150000</t>
  </si>
  <si>
    <t>Lajas 6601-03</t>
  </si>
  <si>
    <t>10140-005</t>
  </si>
  <si>
    <t>14F001160000</t>
  </si>
  <si>
    <t>Parguera Pds 6603-01</t>
  </si>
  <si>
    <t>10140-007</t>
  </si>
  <si>
    <t>14F001170000</t>
  </si>
  <si>
    <t>Boquerón 6702-01</t>
  </si>
  <si>
    <t>10140-006</t>
  </si>
  <si>
    <t>14F001180000</t>
  </si>
  <si>
    <t>Cabo Rojo 6703-01</t>
  </si>
  <si>
    <t>10140-008</t>
  </si>
  <si>
    <t>14F001190000</t>
  </si>
  <si>
    <t>Combate 6704-02</t>
  </si>
  <si>
    <t>10140-003</t>
  </si>
  <si>
    <t>14F001200000</t>
  </si>
  <si>
    <t>Combate 6704-03</t>
  </si>
  <si>
    <t>10140-009</t>
  </si>
  <si>
    <t>14F001210000</t>
  </si>
  <si>
    <t>Puerto Real 6705-01</t>
  </si>
  <si>
    <t>10012-004</t>
  </si>
  <si>
    <t>14F001300000</t>
  </si>
  <si>
    <t>Rambla 13 kV 5004-06 (L)</t>
  </si>
  <si>
    <t>10012-007</t>
  </si>
  <si>
    <t>14F001310000</t>
  </si>
  <si>
    <t>Rambla 13 kV 5004-07</t>
  </si>
  <si>
    <t>10012-005</t>
  </si>
  <si>
    <t>14F001320000</t>
  </si>
  <si>
    <t>Rambla 13 kV 5004-09</t>
  </si>
  <si>
    <t>10012-008</t>
  </si>
  <si>
    <t>14F001330000</t>
  </si>
  <si>
    <t>Canas T.C. 13 kV 5018-03</t>
  </si>
  <si>
    <t>10012-002</t>
  </si>
  <si>
    <t>14F001340000</t>
  </si>
  <si>
    <t>Yauco Hidro Ii 5303-01</t>
  </si>
  <si>
    <t>10012-006</t>
  </si>
  <si>
    <t>14F001350000</t>
  </si>
  <si>
    <t>Guayanilla Pueblo 5501-04</t>
  </si>
  <si>
    <t>10012-009</t>
  </si>
  <si>
    <t>14F001360000</t>
  </si>
  <si>
    <t>Guanica Tc 5602-02</t>
  </si>
  <si>
    <t>10141-004</t>
  </si>
  <si>
    <t>14F001370000</t>
  </si>
  <si>
    <t>Jobos T.C. 4003-01 (L)</t>
  </si>
  <si>
    <t>10141-005</t>
  </si>
  <si>
    <t>14F001380000</t>
  </si>
  <si>
    <t>Patillas 4201-01</t>
  </si>
  <si>
    <t>10141-007</t>
  </si>
  <si>
    <t>14F001390000</t>
  </si>
  <si>
    <t>Coamo Urbano 4602-01</t>
  </si>
  <si>
    <t>10141-002</t>
  </si>
  <si>
    <t>14F001400000</t>
  </si>
  <si>
    <t>Coamo Pds 4603-01</t>
  </si>
  <si>
    <t>10141-003</t>
  </si>
  <si>
    <t>14F001410000</t>
  </si>
  <si>
    <t>Ponce Distr. Hospital 5012-03</t>
  </si>
  <si>
    <t>10141-006</t>
  </si>
  <si>
    <t>14F001420000</t>
  </si>
  <si>
    <t>Aguilita 4 kV 5817-02</t>
  </si>
  <si>
    <t>10013-004</t>
  </si>
  <si>
    <t>14F001440000</t>
  </si>
  <si>
    <t>Conquistador 1204-02 (L)</t>
  </si>
  <si>
    <t>10013-008</t>
  </si>
  <si>
    <t>14F001450000</t>
  </si>
  <si>
    <t>Conquistador 1204-03</t>
  </si>
  <si>
    <t>10013-003</t>
  </si>
  <si>
    <t>14F001460000</t>
  </si>
  <si>
    <t>Conquistador 1204-04</t>
  </si>
  <si>
    <t>10013-002</t>
  </si>
  <si>
    <t>14F001470000</t>
  </si>
  <si>
    <t>Conquistador 1204-05</t>
  </si>
  <si>
    <t>10013-005</t>
  </si>
  <si>
    <t>14F001480000</t>
  </si>
  <si>
    <t>Villa Betina 1303-01</t>
  </si>
  <si>
    <t>10013-006</t>
  </si>
  <si>
    <t>14F001490000</t>
  </si>
  <si>
    <t>Villa Betina 1303-02</t>
  </si>
  <si>
    <t>10013-007</t>
  </si>
  <si>
    <t>14F001500000</t>
  </si>
  <si>
    <t>Villa Betina 1303-05</t>
  </si>
  <si>
    <t>10142-006</t>
  </si>
  <si>
    <t>14F001510000</t>
  </si>
  <si>
    <t>Monacillo 4kV 1330-01</t>
  </si>
  <si>
    <t>10142-003</t>
  </si>
  <si>
    <t>14F001520000</t>
  </si>
  <si>
    <t>Monacillos 13kV 1346-02</t>
  </si>
  <si>
    <t>10142-002</t>
  </si>
  <si>
    <t>14F001530000</t>
  </si>
  <si>
    <t>Venezuela 13kV 1348-06</t>
  </si>
  <si>
    <t>10142-005</t>
  </si>
  <si>
    <t>14F001540000</t>
  </si>
  <si>
    <t>Cachete 13kV 1529-15</t>
  </si>
  <si>
    <t>Pending Amendment Processing</t>
  </si>
  <si>
    <t>10142-004</t>
  </si>
  <si>
    <t>14F001550000</t>
  </si>
  <si>
    <t>Grana Pds Ii 1909-09</t>
  </si>
  <si>
    <t>10143-003</t>
  </si>
  <si>
    <t>14F001560000</t>
  </si>
  <si>
    <t>Santurce Planta 2 1117-11</t>
  </si>
  <si>
    <t>10143-002</t>
  </si>
  <si>
    <t>14F001570000</t>
  </si>
  <si>
    <t>Llorens Torres 13kV 1118-10</t>
  </si>
  <si>
    <t>10143-006</t>
  </si>
  <si>
    <t>14F001580000</t>
  </si>
  <si>
    <t>Berwind 13kV 1336-06</t>
  </si>
  <si>
    <t>10143-004</t>
  </si>
  <si>
    <t>14F001590000</t>
  </si>
  <si>
    <t>Berwind 13kV 1336-08</t>
  </si>
  <si>
    <t>10143-005</t>
  </si>
  <si>
    <t>14F001600000</t>
  </si>
  <si>
    <t>Parque Escorial 1620-02</t>
  </si>
  <si>
    <t>10154-003</t>
  </si>
  <si>
    <t>14F003420000</t>
  </si>
  <si>
    <t>Las Marias 6201-01</t>
  </si>
  <si>
    <t>10154-004</t>
  </si>
  <si>
    <t>14F003430000</t>
  </si>
  <si>
    <t>San Sebastian 2 7802-4</t>
  </si>
  <si>
    <t>10154-007</t>
  </si>
  <si>
    <t>14F003440000</t>
  </si>
  <si>
    <t>San Sebastian 7805-13</t>
  </si>
  <si>
    <t>10154-008</t>
  </si>
  <si>
    <t>14F003450000</t>
  </si>
  <si>
    <t>San Sebastian 7805-11</t>
  </si>
  <si>
    <t>10154-005</t>
  </si>
  <si>
    <t>14F003460000</t>
  </si>
  <si>
    <t>Lares 7901-02</t>
  </si>
  <si>
    <t>10154-002</t>
  </si>
  <si>
    <t>14F003470000</t>
  </si>
  <si>
    <t>Lares Prov. 7903-06</t>
  </si>
  <si>
    <t>10154-006</t>
  </si>
  <si>
    <t>14F003480000</t>
  </si>
  <si>
    <t>Lares 7901-01</t>
  </si>
  <si>
    <t>10156-001</t>
  </si>
  <si>
    <t>14F003490000</t>
  </si>
  <si>
    <t>El Yunque 2305-01 Supply</t>
  </si>
  <si>
    <t>14F004310000</t>
  </si>
  <si>
    <t>UG System Repairs - CAPEX FED</t>
  </si>
  <si>
    <t>14F005210000</t>
  </si>
  <si>
    <t>Arecibo Distr.Hospital 8001-01</t>
  </si>
  <si>
    <t>14F005220000</t>
  </si>
  <si>
    <t>Arecibo Hosp.Distr13KV 8015-09</t>
  </si>
  <si>
    <t>14F005230000</t>
  </si>
  <si>
    <t>Cambalache 8004-02</t>
  </si>
  <si>
    <t>14F005240000</t>
  </si>
  <si>
    <t>Cambalache 8004-03</t>
  </si>
  <si>
    <t>14F005250000</t>
  </si>
  <si>
    <t>Cambalache 8004-04</t>
  </si>
  <si>
    <t>14F005260000</t>
  </si>
  <si>
    <t>Dos Bocas 8005-01</t>
  </si>
  <si>
    <t>14F005270000</t>
  </si>
  <si>
    <t>Dominguito 8010-02</t>
  </si>
  <si>
    <t>14F005280000</t>
  </si>
  <si>
    <t>Dominguito 8010-03</t>
  </si>
  <si>
    <t>14F005290000</t>
  </si>
  <si>
    <t>Factor 1 8011-01</t>
  </si>
  <si>
    <t>14F005300000</t>
  </si>
  <si>
    <t>Mirador Azul 8007-01</t>
  </si>
  <si>
    <t>14F005310000</t>
  </si>
  <si>
    <t>Mirador Azul 8007-03</t>
  </si>
  <si>
    <t>14F005320000</t>
  </si>
  <si>
    <t>San Daniel 8013-02</t>
  </si>
  <si>
    <t>14F005330000</t>
  </si>
  <si>
    <t>Camuy 7601-03</t>
  </si>
  <si>
    <t>14F005340000</t>
  </si>
  <si>
    <t>Camuy 7601-04</t>
  </si>
  <si>
    <t>14F005350000</t>
  </si>
  <si>
    <t>Camuy Provisional 7602-06</t>
  </si>
  <si>
    <t>14F005360000</t>
  </si>
  <si>
    <t>Factor 13 KV 8014-08</t>
  </si>
  <si>
    <t>14F005370000</t>
  </si>
  <si>
    <t>Hatillo 7701-01</t>
  </si>
  <si>
    <t>14F005380000</t>
  </si>
  <si>
    <t>Hatillo 7701-03</t>
  </si>
  <si>
    <t>14F005390000</t>
  </si>
  <si>
    <t>Guajataca 7403-02</t>
  </si>
  <si>
    <t>14F005400000</t>
  </si>
  <si>
    <t>Pajuil 7702-02</t>
  </si>
  <si>
    <t>14F005410000</t>
  </si>
  <si>
    <t>Pajuil 7702-03</t>
  </si>
  <si>
    <t>14F005420000</t>
  </si>
  <si>
    <t>Quebradilla 7402-01</t>
  </si>
  <si>
    <t>14F005430000</t>
  </si>
  <si>
    <t>Quebradilla 7402-05</t>
  </si>
  <si>
    <t>14F005440000</t>
  </si>
  <si>
    <t>San Daniel 8013-01</t>
  </si>
  <si>
    <t>14F005450000</t>
  </si>
  <si>
    <t>Adjuntas Pueblo 8202-01</t>
  </si>
  <si>
    <t>14F005460000</t>
  </si>
  <si>
    <t>Adjuntas Pueblo 8202-02</t>
  </si>
  <si>
    <t>14F005470000</t>
  </si>
  <si>
    <t>Adjuntas Pueblo 8202-03</t>
  </si>
  <si>
    <t>14F005480000</t>
  </si>
  <si>
    <t>Guajataca 7403-03</t>
  </si>
  <si>
    <t>14F005490000</t>
  </si>
  <si>
    <t>Jayuya 8301-01</t>
  </si>
  <si>
    <t>14F005500000</t>
  </si>
  <si>
    <t>Yahuecas 8203-01</t>
  </si>
  <si>
    <t>14F005510000</t>
  </si>
  <si>
    <t>Jayuya II 8302-04</t>
  </si>
  <si>
    <t>14F005520000</t>
  </si>
  <si>
    <t>San Jose 8104-02</t>
  </si>
  <si>
    <t>14F005530000</t>
  </si>
  <si>
    <t>San Jose 8104-05</t>
  </si>
  <si>
    <t>14F005540000</t>
  </si>
  <si>
    <t>Utuado Pueblo 8101-01</t>
  </si>
  <si>
    <t>14F005550000</t>
  </si>
  <si>
    <t>Utuado Pueblo 8101-04</t>
  </si>
  <si>
    <t>14F005560000</t>
  </si>
  <si>
    <t>Utuado Pueblo 8101-05</t>
  </si>
  <si>
    <t>14F005570000</t>
  </si>
  <si>
    <t>Barceloneta Pueblo 8504-03</t>
  </si>
  <si>
    <t>14F005580000</t>
  </si>
  <si>
    <t>Ciales 8701-04</t>
  </si>
  <si>
    <t>14F005590000</t>
  </si>
  <si>
    <t>Cruce Davila 8501-01</t>
  </si>
  <si>
    <t>14F005600000</t>
  </si>
  <si>
    <t>Florida 8602-01</t>
  </si>
  <si>
    <t>14F005610000</t>
  </si>
  <si>
    <t>Florida 8602-03</t>
  </si>
  <si>
    <t>14F005620000</t>
  </si>
  <si>
    <t>Manatí Pueblo 8405-01</t>
  </si>
  <si>
    <t>14F005630000</t>
  </si>
  <si>
    <t>Manatí 13.2 KV 8404-02</t>
  </si>
  <si>
    <t>14F005640000</t>
  </si>
  <si>
    <t>Manatí Pueblo 8405-03</t>
  </si>
  <si>
    <t>14F005650000</t>
  </si>
  <si>
    <t>Morovis 8801-01</t>
  </si>
  <si>
    <t>14F005660000</t>
  </si>
  <si>
    <t>Morovis 8801-02</t>
  </si>
  <si>
    <t>14F005670000</t>
  </si>
  <si>
    <t>Morovis 8801-03</t>
  </si>
  <si>
    <t>14F005680000</t>
  </si>
  <si>
    <t>Morovis 8801-04</t>
  </si>
  <si>
    <t>14F005690000</t>
  </si>
  <si>
    <t>Breñas 9201-02</t>
  </si>
  <si>
    <t>14F005700000</t>
  </si>
  <si>
    <t>Santa Ana 9103-01</t>
  </si>
  <si>
    <t>14F005710000</t>
  </si>
  <si>
    <t>Vega Alta 8KV 9101-01</t>
  </si>
  <si>
    <t>14F005720000</t>
  </si>
  <si>
    <t>Vega Alta 8KV 9101-03</t>
  </si>
  <si>
    <t>14F005730000</t>
  </si>
  <si>
    <t>Vega Alta 8KV 9101-04</t>
  </si>
  <si>
    <t>14F005740000</t>
  </si>
  <si>
    <t>Vega Alta 13KV 9105-08</t>
  </si>
  <si>
    <t>14F005750000</t>
  </si>
  <si>
    <t>Vega Baja 2 9003-06</t>
  </si>
  <si>
    <t>14F005760000</t>
  </si>
  <si>
    <t>San Demetrio 9002-01</t>
  </si>
  <si>
    <t>14F005770000</t>
  </si>
  <si>
    <t>San Demetrio 9002-03</t>
  </si>
  <si>
    <t>14F005780000</t>
  </si>
  <si>
    <t>Vega Alta 13KV 9105-06</t>
  </si>
  <si>
    <t>14F005790000</t>
  </si>
  <si>
    <t>Vega Baja 1 9001-01</t>
  </si>
  <si>
    <t>14F005800000</t>
  </si>
  <si>
    <t>Vega Baja 2 9003-05</t>
  </si>
  <si>
    <t>14F005810000</t>
  </si>
  <si>
    <t>Vega Baja TC 13KV 9004-08</t>
  </si>
  <si>
    <t>30015-002</t>
  </si>
  <si>
    <t>14F005820000</t>
  </si>
  <si>
    <t>Vega Baja TC 13KV 9004-10</t>
  </si>
  <si>
    <t>14F005830000</t>
  </si>
  <si>
    <t>Bayamón TC 13KV #1 1711-04</t>
  </si>
  <si>
    <t>14F005840000</t>
  </si>
  <si>
    <t>Bayamón TC 13KV #1 1711-05</t>
  </si>
  <si>
    <t>14F005850000</t>
  </si>
  <si>
    <t>Buena Vista 1734-01</t>
  </si>
  <si>
    <t>14F005860000</t>
  </si>
  <si>
    <t>Buena Vista 1734-02</t>
  </si>
  <si>
    <t>30017-001</t>
  </si>
  <si>
    <t>14F005870000</t>
  </si>
  <si>
    <t>Cana (Interamericana)1719-15</t>
  </si>
  <si>
    <t>30017-002</t>
  </si>
  <si>
    <t>14F005880000</t>
  </si>
  <si>
    <t>Cana (Interamericana)1719-18</t>
  </si>
  <si>
    <t>14F005890000</t>
  </si>
  <si>
    <t>Grana PDS 1907-04</t>
  </si>
  <si>
    <t>14F005900000</t>
  </si>
  <si>
    <t>Grana PDS 1907-05</t>
  </si>
  <si>
    <t>14F005910000</t>
  </si>
  <si>
    <t>Grana PDS II 1909-08</t>
  </si>
  <si>
    <t>14F005920000</t>
  </si>
  <si>
    <t>Guaynabo 1901-01</t>
  </si>
  <si>
    <t>14F005930000</t>
  </si>
  <si>
    <t>Guaynabo 1901-04</t>
  </si>
  <si>
    <t>14F005940000</t>
  </si>
  <si>
    <t>Unibon 9501-01</t>
  </si>
  <si>
    <t>14F005950000</t>
  </si>
  <si>
    <t>Dorado Pueblo 9202-04</t>
  </si>
  <si>
    <t>14F005960000</t>
  </si>
  <si>
    <t>Dorado TC 9203-04</t>
  </si>
  <si>
    <t>14F005970000</t>
  </si>
  <si>
    <t>Dorado TC PDS 13KV 9207-08</t>
  </si>
  <si>
    <t>14F005980000</t>
  </si>
  <si>
    <t>Monterrey 9502-03</t>
  </si>
  <si>
    <t>14F005990000</t>
  </si>
  <si>
    <t>Monterrey PDS 13KV 9503-06</t>
  </si>
  <si>
    <t>14F006000000</t>
  </si>
  <si>
    <t>Naranjito 9801-01</t>
  </si>
  <si>
    <t>14F006010000</t>
  </si>
  <si>
    <t>Barrio Piñas 13KV 9405-05</t>
  </si>
  <si>
    <t>14F006020000</t>
  </si>
  <si>
    <t>Barrio Piñas 9403-01</t>
  </si>
  <si>
    <t>14F006030000</t>
  </si>
  <si>
    <t>Naranjito 2 9802-04</t>
  </si>
  <si>
    <t>14F006040000</t>
  </si>
  <si>
    <t>Naranjito 9801-02</t>
  </si>
  <si>
    <t>14F006050000</t>
  </si>
  <si>
    <t>Naranjito 9801-03</t>
  </si>
  <si>
    <t>14F006060000</t>
  </si>
  <si>
    <t>Toa Alta 9401-02</t>
  </si>
  <si>
    <t>14F006070000</t>
  </si>
  <si>
    <t>Bayamón TC 13KV #1 1711-01</t>
  </si>
  <si>
    <t>14F006080000</t>
  </si>
  <si>
    <t>Cana 1710-04</t>
  </si>
  <si>
    <t>14F006090000</t>
  </si>
  <si>
    <t>Cana 1710-05</t>
  </si>
  <si>
    <t>14F006100000</t>
  </si>
  <si>
    <t>Rio Bayamón 1709-02</t>
  </si>
  <si>
    <t>14F006110000</t>
  </si>
  <si>
    <t>Rio Bayamón 1709-05</t>
  </si>
  <si>
    <t>14F006120000</t>
  </si>
  <si>
    <t>Rio Bayamón 1709-03</t>
  </si>
  <si>
    <t>14F006130000</t>
  </si>
  <si>
    <t>Candelaria Arenas 1718-03</t>
  </si>
  <si>
    <t>30021-001</t>
  </si>
  <si>
    <t>14F006140000</t>
  </si>
  <si>
    <t>Crea 1717-01</t>
  </si>
  <si>
    <t>14F006150000</t>
  </si>
  <si>
    <t>Dorado TC 9203-02</t>
  </si>
  <si>
    <t>14F006160000</t>
  </si>
  <si>
    <t>Hato Tejas TC 1713-03</t>
  </si>
  <si>
    <t>30021-002</t>
  </si>
  <si>
    <t>14F006170000</t>
  </si>
  <si>
    <t>Hato Tejas TC 1713-05</t>
  </si>
  <si>
    <t>14F006180000</t>
  </si>
  <si>
    <t>Levittown 1806-01</t>
  </si>
  <si>
    <t>14F006190000</t>
  </si>
  <si>
    <t>Levittown 1806-03</t>
  </si>
  <si>
    <t>14F006200000</t>
  </si>
  <si>
    <t>Aguas Buenas 3701-02</t>
  </si>
  <si>
    <t>14F006210000</t>
  </si>
  <si>
    <t>Aguas Buenas 3701-04</t>
  </si>
  <si>
    <t>14F006220000</t>
  </si>
  <si>
    <t>Aibonito 3501-01</t>
  </si>
  <si>
    <t>14F006230000</t>
  </si>
  <si>
    <t>Aibonito 3501-02</t>
  </si>
  <si>
    <t>14F006240000</t>
  </si>
  <si>
    <t>Aibonito 3501-03</t>
  </si>
  <si>
    <t>14F006250000</t>
  </si>
  <si>
    <t>Aibonito PDS 3502-01</t>
  </si>
  <si>
    <t>14F006260000</t>
  </si>
  <si>
    <t>Barranquitas II 9602-03</t>
  </si>
  <si>
    <t>14F006270000</t>
  </si>
  <si>
    <t>Cayey Rural 3405-02</t>
  </si>
  <si>
    <t>14F006280000</t>
  </si>
  <si>
    <t>Cayey T.C. 3401-03</t>
  </si>
  <si>
    <t>14F006290000</t>
  </si>
  <si>
    <t>El Abanico PDS 9605-01</t>
  </si>
  <si>
    <t>14F006300000</t>
  </si>
  <si>
    <t>El Abanico PDS 9605-02</t>
  </si>
  <si>
    <t>14F006310000</t>
  </si>
  <si>
    <t>Jajome 3403-01</t>
  </si>
  <si>
    <t>14F006320000</t>
  </si>
  <si>
    <t>Cidra 3601-01</t>
  </si>
  <si>
    <t>14F006330000</t>
  </si>
  <si>
    <t>Cidra 3601-03</t>
  </si>
  <si>
    <t>14F006340000</t>
  </si>
  <si>
    <t>Comsat 3406-02</t>
  </si>
  <si>
    <t>14F006350000</t>
  </si>
  <si>
    <t>Comsat 3406-03</t>
  </si>
  <si>
    <t>14F006360000</t>
  </si>
  <si>
    <t>Las Cruces 3602-01</t>
  </si>
  <si>
    <t>14F006370000</t>
  </si>
  <si>
    <t>Las Cruces 3602-02</t>
  </si>
  <si>
    <t>14F006380000</t>
  </si>
  <si>
    <t>Caguax 3009-01</t>
  </si>
  <si>
    <t>14F006390000</t>
  </si>
  <si>
    <t>Orocovis 9902-03</t>
  </si>
  <si>
    <t>14F006400000</t>
  </si>
  <si>
    <t>Rio Cañas 3014-01</t>
  </si>
  <si>
    <t>14F006410000</t>
  </si>
  <si>
    <t>Sabanera II 3604-06</t>
  </si>
  <si>
    <t>14F006420000</t>
  </si>
  <si>
    <t>Sabanera II 3604-07</t>
  </si>
  <si>
    <t>14F006430000</t>
  </si>
  <si>
    <t>Villas de Castro 3013-03</t>
  </si>
  <si>
    <t>14F006440000</t>
  </si>
  <si>
    <t>Gurabo 3101-04</t>
  </si>
  <si>
    <t>14F006450000</t>
  </si>
  <si>
    <t>Juncos 2 13.2 KV 3205-08</t>
  </si>
  <si>
    <t>14F006460000</t>
  </si>
  <si>
    <t>Juncos 3201-02</t>
  </si>
  <si>
    <t>14F006470000</t>
  </si>
  <si>
    <t>Rio Cañas 3014-04</t>
  </si>
  <si>
    <t>14F006480000</t>
  </si>
  <si>
    <t>San Lorenzo II 3302-03</t>
  </si>
  <si>
    <t>14F006490000</t>
  </si>
  <si>
    <t>Veredas 3103-02</t>
  </si>
  <si>
    <t>14F006500000</t>
  </si>
  <si>
    <t>Candelero 2604-01</t>
  </si>
  <si>
    <t>14F006510000</t>
  </si>
  <si>
    <t>Candelero 2604-02</t>
  </si>
  <si>
    <t>14F006520000</t>
  </si>
  <si>
    <t>Candelero 2604-03</t>
  </si>
  <si>
    <t>14F006530000</t>
  </si>
  <si>
    <t>Humacao Pueblo 2601-01</t>
  </si>
  <si>
    <t>14F006540000</t>
  </si>
  <si>
    <t>Humacao T.C. 13 KV 2603-09</t>
  </si>
  <si>
    <t>14F006550000</t>
  </si>
  <si>
    <t>San Lorenzo II 3302-04</t>
  </si>
  <si>
    <t>14F006560000</t>
  </si>
  <si>
    <t>Caguax 3009-01.</t>
  </si>
  <si>
    <t>14F006570000</t>
  </si>
  <si>
    <t>Orocovis 9902-03.</t>
  </si>
  <si>
    <t>14F006580000</t>
  </si>
  <si>
    <t>Rio Cañas 3014-01.</t>
  </si>
  <si>
    <t>14F006590000</t>
  </si>
  <si>
    <t>Sabanera II 3604-06.</t>
  </si>
  <si>
    <t>14F006600000</t>
  </si>
  <si>
    <t>Sabanera II 3604-07.</t>
  </si>
  <si>
    <t>14F006610000</t>
  </si>
  <si>
    <t>Villas de Castro 3013-03.</t>
  </si>
  <si>
    <t>14F006620000</t>
  </si>
  <si>
    <t>Aguada 7201-03</t>
  </si>
  <si>
    <t>14F006630000</t>
  </si>
  <si>
    <t>Aguada 7201-05</t>
  </si>
  <si>
    <t>14F006640000</t>
  </si>
  <si>
    <t>Aguadilla Distr.Hosp 7003-02</t>
  </si>
  <si>
    <t>14F006650000</t>
  </si>
  <si>
    <t>Atalaya 7303-02</t>
  </si>
  <si>
    <t>14F006660000</t>
  </si>
  <si>
    <t>Ojo de Agua 7002-03</t>
  </si>
  <si>
    <t>14F006670000</t>
  </si>
  <si>
    <t>Ojo de Agua 7002-04</t>
  </si>
  <si>
    <t>14F006680000</t>
  </si>
  <si>
    <t>Aguadilla Distr.Hosp 7003-03</t>
  </si>
  <si>
    <t>14F006690000</t>
  </si>
  <si>
    <t>Ramey Field 2 7005-03</t>
  </si>
  <si>
    <t>14F006700000</t>
  </si>
  <si>
    <t>Ramey Field 3 7006-01</t>
  </si>
  <si>
    <t>14F006710000</t>
  </si>
  <si>
    <t>Ramey Field 3 7006-03</t>
  </si>
  <si>
    <t>14F006720000</t>
  </si>
  <si>
    <t>T-Bone 7011-01</t>
  </si>
  <si>
    <t>14F006730000</t>
  </si>
  <si>
    <t>Victoria 13.2 KV 7008-04</t>
  </si>
  <si>
    <t>14F006740000</t>
  </si>
  <si>
    <t>Campamento Mora 7502-01</t>
  </si>
  <si>
    <t>14F006750000</t>
  </si>
  <si>
    <t>Campamento Mora 7502-02</t>
  </si>
  <si>
    <t>14F006760000</t>
  </si>
  <si>
    <t>Campamento Mora 7502-03</t>
  </si>
  <si>
    <t>14F006770000</t>
  </si>
  <si>
    <t>Ceiba Baja 7012-01</t>
  </si>
  <si>
    <t>14F006780000</t>
  </si>
  <si>
    <t>Isabela 7503-04</t>
  </si>
  <si>
    <t>14F006790000</t>
  </si>
  <si>
    <t>T-Bone 7011-02</t>
  </si>
  <si>
    <t>14F006800000</t>
  </si>
  <si>
    <t>Isabela 7503-05</t>
  </si>
  <si>
    <t>14F006810000</t>
  </si>
  <si>
    <t>Isabela Planta 3 7504-01</t>
  </si>
  <si>
    <t>14F006820000</t>
  </si>
  <si>
    <t>Lares 7901-03</t>
  </si>
  <si>
    <t>14F006830000</t>
  </si>
  <si>
    <t>Lares 7901-04</t>
  </si>
  <si>
    <t>14F006840000</t>
  </si>
  <si>
    <t>Las Marías 6201-02</t>
  </si>
  <si>
    <t>14F006850000</t>
  </si>
  <si>
    <t>Mora 13.2 KV 7505-05</t>
  </si>
  <si>
    <t>14F006860000</t>
  </si>
  <si>
    <t>Capa 7103-01</t>
  </si>
  <si>
    <t>14F006870000</t>
  </si>
  <si>
    <t>Capa 7103-04</t>
  </si>
  <si>
    <t>14F006880000</t>
  </si>
  <si>
    <t>Moca 7101-03</t>
  </si>
  <si>
    <t>14F006890000</t>
  </si>
  <si>
    <t>Moca II 7104-06</t>
  </si>
  <si>
    <t>14F006900000</t>
  </si>
  <si>
    <t>San Sebastían 1 7801-01</t>
  </si>
  <si>
    <t>14F006910000</t>
  </si>
  <si>
    <t>San Sebastían 1 7801-03</t>
  </si>
  <si>
    <t>14F006920000</t>
  </si>
  <si>
    <t>Añasco 6101-02</t>
  </si>
  <si>
    <t>14F006930000</t>
  </si>
  <si>
    <t>Añasco 6101-04</t>
  </si>
  <si>
    <t>14F006940000</t>
  </si>
  <si>
    <t>Añasco 6101-05</t>
  </si>
  <si>
    <t>14F006950000</t>
  </si>
  <si>
    <t>Boquerón 6702-04</t>
  </si>
  <si>
    <t>14F006960000</t>
  </si>
  <si>
    <t>San Sebastían 2 7802-01</t>
  </si>
  <si>
    <t>14F006970000</t>
  </si>
  <si>
    <t>San Sebastían 2 7802-03</t>
  </si>
  <si>
    <t>14F006980000</t>
  </si>
  <si>
    <t>Acacias 4.16 KV 6801-01</t>
  </si>
  <si>
    <t>14F006990000</t>
  </si>
  <si>
    <t>Acacias 4.16 KV 6801-02</t>
  </si>
  <si>
    <t>14F007000000</t>
  </si>
  <si>
    <t>Acacias 4.16 KV 6801-03</t>
  </si>
  <si>
    <t>14F007010000</t>
  </si>
  <si>
    <t>Acacias 13.2 KV 6802-01</t>
  </si>
  <si>
    <t>14F007020000</t>
  </si>
  <si>
    <t>Acacias 13.2 KV 6802-02</t>
  </si>
  <si>
    <t>14F007030000</t>
  </si>
  <si>
    <t>Cabo Rojo 6703-03</t>
  </si>
  <si>
    <t>14F007040000</t>
  </si>
  <si>
    <t>Centro Médico 6008-04</t>
  </si>
  <si>
    <t>14F007050000</t>
  </si>
  <si>
    <t>Cerro las Mesas 6010-02</t>
  </si>
  <si>
    <t>14F007060000</t>
  </si>
  <si>
    <t>Cuatro Hermanos 6004-02</t>
  </si>
  <si>
    <t>14F007070000</t>
  </si>
  <si>
    <t>Maricao 6301-01</t>
  </si>
  <si>
    <t>14F007080000</t>
  </si>
  <si>
    <t>Maricao 6301-02</t>
  </si>
  <si>
    <t>14F007090000</t>
  </si>
  <si>
    <t>Once de Agosto 6001-03</t>
  </si>
  <si>
    <t>14F007100000</t>
  </si>
  <si>
    <t>Alturas de Mayaguez 6012-03</t>
  </si>
  <si>
    <t>14F007110000</t>
  </si>
  <si>
    <t>Alturas de Mayaguez 6012-05</t>
  </si>
  <si>
    <t>14F007120000</t>
  </si>
  <si>
    <t>Once de Agosto 13KV 6014-01</t>
  </si>
  <si>
    <t>14F007130000</t>
  </si>
  <si>
    <t>Once de Agosto 13KV 6014-03</t>
  </si>
  <si>
    <t>14F007140000</t>
  </si>
  <si>
    <t>Rincón 7301-02</t>
  </si>
  <si>
    <t>14F007150000</t>
  </si>
  <si>
    <t>Rincón 7301-04</t>
  </si>
  <si>
    <t>14F007160000</t>
  </si>
  <si>
    <t>Punta del Mar 7302-01</t>
  </si>
  <si>
    <t>14F007170000</t>
  </si>
  <si>
    <t>Rincón 7301-05</t>
  </si>
  <si>
    <t>14F007180000</t>
  </si>
  <si>
    <t>San Germán 6401-02</t>
  </si>
  <si>
    <t>14F007190000</t>
  </si>
  <si>
    <t>San Germán 6401-04</t>
  </si>
  <si>
    <t>14F007200000</t>
  </si>
  <si>
    <t>San Germán Industrial 6404-02</t>
  </si>
  <si>
    <t>14F007210000</t>
  </si>
  <si>
    <t>San Germán Industrial 6404-03</t>
  </si>
  <si>
    <t>14F007220000</t>
  </si>
  <si>
    <t>Arroyo 4101-01</t>
  </si>
  <si>
    <t>14F007230000</t>
  </si>
  <si>
    <t>Arroyo 4101-04</t>
  </si>
  <si>
    <t>14F007240000</t>
  </si>
  <si>
    <t>Coamo PDS 4603-02</t>
  </si>
  <si>
    <t>14F007250000</t>
  </si>
  <si>
    <t>Coamo Urbano 4602-03</t>
  </si>
  <si>
    <t>14F007260000</t>
  </si>
  <si>
    <t>Coamo Urbano 4602-04</t>
  </si>
  <si>
    <t>14F007270000</t>
  </si>
  <si>
    <t>Guayama 4001-03</t>
  </si>
  <si>
    <t>14F007280000</t>
  </si>
  <si>
    <t>Jobos T.C. 4003-02</t>
  </si>
  <si>
    <t>14F007290000</t>
  </si>
  <si>
    <t>Jobos T.C. 4003-03</t>
  </si>
  <si>
    <t>14F007300000</t>
  </si>
  <si>
    <t>Maunabo 4301-01</t>
  </si>
  <si>
    <t>14F007310000</t>
  </si>
  <si>
    <t>Maunabo 4301-02</t>
  </si>
  <si>
    <t>14F007320000</t>
  </si>
  <si>
    <t>Maunabo 4301-03</t>
  </si>
  <si>
    <t>14F007330000</t>
  </si>
  <si>
    <t>Patillas 4201-02</t>
  </si>
  <si>
    <t>14F007340000</t>
  </si>
  <si>
    <t>BO. Lapas 4504-01</t>
  </si>
  <si>
    <t>14F007350000</t>
  </si>
  <si>
    <t>Patillas 4201-03</t>
  </si>
  <si>
    <t>14F007360000</t>
  </si>
  <si>
    <t>Patillas 4201-04</t>
  </si>
  <si>
    <t>14F007370000</t>
  </si>
  <si>
    <t>Salinas Urbano 4501-01</t>
  </si>
  <si>
    <t>14F007380000</t>
  </si>
  <si>
    <t>Salinas Urbano 4501-04</t>
  </si>
  <si>
    <t>14F007390000</t>
  </si>
  <si>
    <t>Santa Isabel 4401-01</t>
  </si>
  <si>
    <t>14F007400000</t>
  </si>
  <si>
    <t>Fort Allen 13 KV 5803-02</t>
  </si>
  <si>
    <t>14F007410000</t>
  </si>
  <si>
    <t>Juana Diaz 4 KV 5802-01</t>
  </si>
  <si>
    <t>14F007420000</t>
  </si>
  <si>
    <t>Juana Diaz 4 KV 5802-03</t>
  </si>
  <si>
    <t>14F007430000</t>
  </si>
  <si>
    <t>Santa Isabel 4401-02</t>
  </si>
  <si>
    <t>14F007440000</t>
  </si>
  <si>
    <t>Usera 4601-01</t>
  </si>
  <si>
    <t>14F007450000</t>
  </si>
  <si>
    <t>Usera 4601-04</t>
  </si>
  <si>
    <t>14F007460000</t>
  </si>
  <si>
    <t>Ave Hostos 13 KV 5011-03</t>
  </si>
  <si>
    <t>14F007470000</t>
  </si>
  <si>
    <t>Ave Hostos 13 KV 5011-04</t>
  </si>
  <si>
    <t>14F007480000</t>
  </si>
  <si>
    <t>Buena Vista 5007-01</t>
  </si>
  <si>
    <t>14F007490000</t>
  </si>
  <si>
    <t>Canas T.C. 4.16 KV 5002-03</t>
  </si>
  <si>
    <t>14F007500000</t>
  </si>
  <si>
    <t>Canas T.C. 4.16 KV 5002-04</t>
  </si>
  <si>
    <t>14F007510000</t>
  </si>
  <si>
    <t>Pampanos 5005-03</t>
  </si>
  <si>
    <t>14F007520000</t>
  </si>
  <si>
    <t>Canas T.C. 13 KV 5018-02</t>
  </si>
  <si>
    <t>14F007530000</t>
  </si>
  <si>
    <t>Canas T.C. 13 KV 5018-04</t>
  </si>
  <si>
    <t>14F007540000</t>
  </si>
  <si>
    <t>Inabon 4 KV 5013-01</t>
  </si>
  <si>
    <t>14F007550000</t>
  </si>
  <si>
    <t>Inabon 4 KV 5013-02</t>
  </si>
  <si>
    <t>14F007560000</t>
  </si>
  <si>
    <t>Inabon 4 KV 5013-03</t>
  </si>
  <si>
    <t>14F007570000</t>
  </si>
  <si>
    <t>Villa del Carmen 5016-01</t>
  </si>
  <si>
    <t>14F007580000</t>
  </si>
  <si>
    <t>Canas T.C. 13 KV 5018-05</t>
  </si>
  <si>
    <t>14F007590000</t>
  </si>
  <si>
    <t>Portugues 4 KV 5021-01</t>
  </si>
  <si>
    <t>14F007600000</t>
  </si>
  <si>
    <t>Toa Vaca 5902-02</t>
  </si>
  <si>
    <t>14F007610000</t>
  </si>
  <si>
    <t>Villalba 4 KV 5901-01</t>
  </si>
  <si>
    <t>14F007620000</t>
  </si>
  <si>
    <t>Villalba 4 KV 5901-02</t>
  </si>
  <si>
    <t>14F007630000</t>
  </si>
  <si>
    <t>Villalba 4 KV 5901-03</t>
  </si>
  <si>
    <t>14F007640000</t>
  </si>
  <si>
    <t>Guanica TC 5602-01</t>
  </si>
  <si>
    <t>14F007650000</t>
  </si>
  <si>
    <t>Guanica TC 5602-03</t>
  </si>
  <si>
    <t>14F007660000</t>
  </si>
  <si>
    <t>Guayanilla Pueblo 5501-01</t>
  </si>
  <si>
    <t>14F007670000</t>
  </si>
  <si>
    <t>Guayanilla Pueblo 5501-02</t>
  </si>
  <si>
    <t>14F007680000</t>
  </si>
  <si>
    <t>Guayanilla Pueblo 5501-03</t>
  </si>
  <si>
    <t>14F007690000</t>
  </si>
  <si>
    <t>Lajas 6601-01</t>
  </si>
  <si>
    <t>14F007700000</t>
  </si>
  <si>
    <t>Lajas 6601-04</t>
  </si>
  <si>
    <t>14F007710000</t>
  </si>
  <si>
    <t>Peñuelas Pueblo 5401-01</t>
  </si>
  <si>
    <t>14F007720000</t>
  </si>
  <si>
    <t>Peñuelas Pueblo 5401-02</t>
  </si>
  <si>
    <t>14F007730000</t>
  </si>
  <si>
    <t>Peñuelas Pueblo 5401-03</t>
  </si>
  <si>
    <t>14F007740000</t>
  </si>
  <si>
    <t>Peñuelas Pueblo 5401-04</t>
  </si>
  <si>
    <t>14F007750000</t>
  </si>
  <si>
    <t>Sabana Grande 6501-01</t>
  </si>
  <si>
    <t>14F007760000</t>
  </si>
  <si>
    <t>Sabana Grande 6501-02</t>
  </si>
  <si>
    <t>14F007770000</t>
  </si>
  <si>
    <t>Sabana Grande 6501-03</t>
  </si>
  <si>
    <t>14F007780000</t>
  </si>
  <si>
    <t>Sabana Grande 6501-04</t>
  </si>
  <si>
    <t>14F007790000</t>
  </si>
  <si>
    <t>Yauco Hidro 1 5301-01</t>
  </si>
  <si>
    <t>14F007800000</t>
  </si>
  <si>
    <t>Yauco Pueblo 1 5302-01</t>
  </si>
  <si>
    <t>14F007810000</t>
  </si>
  <si>
    <t>Yauco Pueblo 1 5302-04</t>
  </si>
  <si>
    <t>14F007820000</t>
  </si>
  <si>
    <t>Yauco Plaza PDS 5305-03</t>
  </si>
  <si>
    <t>14F007830000</t>
  </si>
  <si>
    <t>Yauco Pueblo II 5304-01</t>
  </si>
  <si>
    <t>14F007840000</t>
  </si>
  <si>
    <t>Yauco Pueblo II 5304-02</t>
  </si>
  <si>
    <t>14F007850000</t>
  </si>
  <si>
    <t>Yauco Pueblo II 5304-03</t>
  </si>
  <si>
    <t>14F007860000</t>
  </si>
  <si>
    <t>Yauco Pueblo II 5304-05</t>
  </si>
  <si>
    <t>14F007870000</t>
  </si>
  <si>
    <t>Barrazas 2 1607-01</t>
  </si>
  <si>
    <t>14F007880000</t>
  </si>
  <si>
    <t>Barrazas 2 1607-03</t>
  </si>
  <si>
    <t>14F007890000</t>
  </si>
  <si>
    <t>Canovanas T.C. #2 2404-05</t>
  </si>
  <si>
    <t>14F007900000</t>
  </si>
  <si>
    <t>Canovanas T.C. #2 2404-07</t>
  </si>
  <si>
    <t>14F007910000</t>
  </si>
  <si>
    <t>Canovanas T.C. #2 2404-08</t>
  </si>
  <si>
    <t>14F007920000</t>
  </si>
  <si>
    <t>Ceramica 13KV 1619-01</t>
  </si>
  <si>
    <t>14F007930000</t>
  </si>
  <si>
    <t>Ceramica 13 KV 1619-03</t>
  </si>
  <si>
    <t>14F007940000</t>
  </si>
  <si>
    <t>Rio Grande 8KV 2301-01</t>
  </si>
  <si>
    <t>14F007950000</t>
  </si>
  <si>
    <t>Sabana Llana 13 KV #1 1646-01</t>
  </si>
  <si>
    <t>14F007960000</t>
  </si>
  <si>
    <t>Sabana Llana 13 KV #1 1646-03</t>
  </si>
  <si>
    <t>14F007970000</t>
  </si>
  <si>
    <t>Sabana Llana 13 KV #1 1646-05</t>
  </si>
  <si>
    <t>14F007980000</t>
  </si>
  <si>
    <t>Villamar 1657-03</t>
  </si>
  <si>
    <t>14F007990000</t>
  </si>
  <si>
    <t>Alturas RioGrande 13KV 2302-01</t>
  </si>
  <si>
    <t>14F008000000</t>
  </si>
  <si>
    <t>Alturas RioGrande 13KV 2302-02</t>
  </si>
  <si>
    <t>14F008010000</t>
  </si>
  <si>
    <t>Alturas RioGrande 13KV 2302-03</t>
  </si>
  <si>
    <t>14F008020000</t>
  </si>
  <si>
    <t>Daguao 2101-01</t>
  </si>
  <si>
    <t>14F008030000</t>
  </si>
  <si>
    <t>Fajardo Pueblo 2002-01</t>
  </si>
  <si>
    <t>14F008040000</t>
  </si>
  <si>
    <t>Palmer TC 2305-04</t>
  </si>
  <si>
    <t>14F008050000</t>
  </si>
  <si>
    <t>Fajardo PDS 2005-09</t>
  </si>
  <si>
    <t>14F008060000</t>
  </si>
  <si>
    <t>Fajardo Pueblo 2002-03</t>
  </si>
  <si>
    <t>14F008070000</t>
  </si>
  <si>
    <t>Luquillo 2201-01</t>
  </si>
  <si>
    <t>14F008080000</t>
  </si>
  <si>
    <t>Marina Puerto del Rey 2006-03</t>
  </si>
  <si>
    <t>14F008090000</t>
  </si>
  <si>
    <t>Monacillos 13 KV 1346-06</t>
  </si>
  <si>
    <t>14F008100000</t>
  </si>
  <si>
    <t>Venezuela 13KV 1348-07</t>
  </si>
  <si>
    <t>14F008110000</t>
  </si>
  <si>
    <t>Baldrich 13KV 1424-06</t>
  </si>
  <si>
    <t>14F008120000</t>
  </si>
  <si>
    <t>Hato Rey GIS 13KV 1404-07</t>
  </si>
  <si>
    <t>14F008130000</t>
  </si>
  <si>
    <t>Las Lomas 1525-04</t>
  </si>
  <si>
    <t>14F008140000</t>
  </si>
  <si>
    <t>Las Lomas 1525-05</t>
  </si>
  <si>
    <t>14F008150000</t>
  </si>
  <si>
    <t>Tres Monjitas 1414-04</t>
  </si>
  <si>
    <t>14F008160000</t>
  </si>
  <si>
    <t>Venezula 13KV 1348-08</t>
  </si>
  <si>
    <t>14F008170000</t>
  </si>
  <si>
    <t>Buen Pastor 1908-03</t>
  </si>
  <si>
    <t>14F008180000</t>
  </si>
  <si>
    <t>Cachete 4KV 1530-09</t>
  </si>
  <si>
    <t>14F008190000</t>
  </si>
  <si>
    <t>Cachete 13KV 1529-12</t>
  </si>
  <si>
    <t>14F008200000</t>
  </si>
  <si>
    <t>Cachete 13KV 1529-13</t>
  </si>
  <si>
    <t>14F008210000</t>
  </si>
  <si>
    <t>Martin Peña GIS I 1111-01</t>
  </si>
  <si>
    <t>14F008220000</t>
  </si>
  <si>
    <t>Minillas 1114-01</t>
  </si>
  <si>
    <t>14F008230000</t>
  </si>
  <si>
    <t>Falu 1334-01</t>
  </si>
  <si>
    <t>14F008240000</t>
  </si>
  <si>
    <t>Isla Grande GIS I 1119-04</t>
  </si>
  <si>
    <t>30056-001</t>
  </si>
  <si>
    <t>14F008250000</t>
  </si>
  <si>
    <t>Llorens Torres 13KV 1118-08</t>
  </si>
  <si>
    <t>14F008260000</t>
  </si>
  <si>
    <t>Llorens Torres 13KV 1118-09</t>
  </si>
  <si>
    <t>14F008270000</t>
  </si>
  <si>
    <t>Viaducto 13KV 1115-04</t>
  </si>
  <si>
    <t>14F008280000</t>
  </si>
  <si>
    <t>Villa Betina 1303-03</t>
  </si>
  <si>
    <t>14F008290000</t>
  </si>
  <si>
    <t>Berwind 13KV 1336-07</t>
  </si>
  <si>
    <t>14F008300000</t>
  </si>
  <si>
    <t>La Muda 1343-01</t>
  </si>
  <si>
    <t>14F008310000</t>
  </si>
  <si>
    <t>La Muda 1343-05</t>
  </si>
  <si>
    <t>14F008320000</t>
  </si>
  <si>
    <t>Monacillos 13KV 1346-03</t>
  </si>
  <si>
    <t>14F008330000</t>
  </si>
  <si>
    <t>Monacillos 13KV 1346-04</t>
  </si>
  <si>
    <t>14F008340000</t>
  </si>
  <si>
    <t>Monacillos 13KV 1346-05</t>
  </si>
  <si>
    <t>14F008350000</t>
  </si>
  <si>
    <t>Encantada 1206-03</t>
  </si>
  <si>
    <t>14F008360000</t>
  </si>
  <si>
    <t>Encantada 1206-04</t>
  </si>
  <si>
    <t>14F008370000</t>
  </si>
  <si>
    <t>Quebrada Negritos 1205-02</t>
  </si>
  <si>
    <t>14F008380000</t>
  </si>
  <si>
    <t>Quebrada Negritos 1205-03</t>
  </si>
  <si>
    <t>14F008390000</t>
  </si>
  <si>
    <t>San Germán TC 13KV 6406-04</t>
  </si>
  <si>
    <t>14F020300000</t>
  </si>
  <si>
    <t>UG Feeder 1115-02 Santurce</t>
  </si>
  <si>
    <t>14F020310000</t>
  </si>
  <si>
    <t>UG Feeder 1115-03 Santurce</t>
  </si>
  <si>
    <t>14F020320000</t>
  </si>
  <si>
    <t>UG Feeder 1115-04 - Santurce</t>
  </si>
  <si>
    <t>14F020330000</t>
  </si>
  <si>
    <t>UG Feeder 1117-07 - Santurce</t>
  </si>
  <si>
    <t>30003-007</t>
  </si>
  <si>
    <t>14F020340000</t>
  </si>
  <si>
    <t>UG Feeder 1117-08 - Santurce</t>
  </si>
  <si>
    <t>14F020350000</t>
  </si>
  <si>
    <t>UG Feeder 1424-07 - Santurce</t>
  </si>
  <si>
    <t>14F020360000</t>
  </si>
  <si>
    <t>UG Feeder 1424-08 - Santurce</t>
  </si>
  <si>
    <t>30003-008</t>
  </si>
  <si>
    <t>14F020370000</t>
  </si>
  <si>
    <t>UG Feeder 1204-02-Conquistador</t>
  </si>
  <si>
    <t>30003-009</t>
  </si>
  <si>
    <t>14F020380000</t>
  </si>
  <si>
    <t>UG Feeder 1204-03-Conquistador</t>
  </si>
  <si>
    <t>30003-010</t>
  </si>
  <si>
    <t>14F020390000</t>
  </si>
  <si>
    <t>UG Feeder 1204-04-Conquistador</t>
  </si>
  <si>
    <t>30003-011</t>
  </si>
  <si>
    <t>14F020400000</t>
  </si>
  <si>
    <t>UG Feeder 1204-05-Conquistador</t>
  </si>
  <si>
    <t>30003-012</t>
  </si>
  <si>
    <t>14F020410000</t>
  </si>
  <si>
    <t>UG Feeder 1711-04 - Levittown</t>
  </si>
  <si>
    <t>30003-013</t>
  </si>
  <si>
    <t>14F020420000</t>
  </si>
  <si>
    <t>UG Feeder 1717-01 - Levittown</t>
  </si>
  <si>
    <t>30003-014</t>
  </si>
  <si>
    <t>14F020430000</t>
  </si>
  <si>
    <t>UG Feeder 1806-01 - Levittown</t>
  </si>
  <si>
    <t>30003-015</t>
  </si>
  <si>
    <t>14F020440000</t>
  </si>
  <si>
    <t>UG Feeder 1806-02 - Levittown</t>
  </si>
  <si>
    <t>30003-016</t>
  </si>
  <si>
    <t>14F020450000</t>
  </si>
  <si>
    <t>UG Feeder 1806-03 - Levittown</t>
  </si>
  <si>
    <t>14N000490000</t>
  </si>
  <si>
    <t>Distrib. Line New Extensions</t>
  </si>
  <si>
    <t>14N000660000</t>
  </si>
  <si>
    <t>UG System Repairs - NME</t>
  </si>
  <si>
    <t>14N001120000</t>
  </si>
  <si>
    <t>T&amp;D New Business</t>
  </si>
  <si>
    <t>15F019680000</t>
  </si>
  <si>
    <t>CAT Z - PBUT6</t>
  </si>
  <si>
    <t>15N002040000</t>
  </si>
  <si>
    <t>UG System Repairs - O&amp;M</t>
  </si>
  <si>
    <t>PBUT07 - Substation Reliability</t>
  </si>
  <si>
    <t>10F007370000</t>
  </si>
  <si>
    <t>Rincon 4kV RTU Replacement</t>
  </si>
  <si>
    <t>10F007380000</t>
  </si>
  <si>
    <t>Combate7kVSCADARemAcc&amp;RTU-Repl</t>
  </si>
  <si>
    <t>10F007390000</t>
  </si>
  <si>
    <t>Viaducto SCADA RTU</t>
  </si>
  <si>
    <t>10F007400000</t>
  </si>
  <si>
    <t>Adjuntas 8kV SCADA Remote RTU</t>
  </si>
  <si>
    <t>10F007410000</t>
  </si>
  <si>
    <t>San German Indstrial SCADA RTU</t>
  </si>
  <si>
    <t>10F007420000</t>
  </si>
  <si>
    <t>Centro Medico 4kV SCADA RTU</t>
  </si>
  <si>
    <t>10F007430000</t>
  </si>
  <si>
    <t>Mayaguez TC SCADA Remote RTU</t>
  </si>
  <si>
    <t>10F007440000</t>
  </si>
  <si>
    <t>Cuatro Hermanos 4kV SCADA RTU</t>
  </si>
  <si>
    <t>40008-006</t>
  </si>
  <si>
    <t>10F008080000</t>
  </si>
  <si>
    <t>Factor 8014 Transformer Rplcmt</t>
  </si>
  <si>
    <t>10F008100000</t>
  </si>
  <si>
    <t>Guanica TC Transformer Rplcmt</t>
  </si>
  <si>
    <t>10F008110000</t>
  </si>
  <si>
    <t>Aguada 4kV SCADA Remote Access</t>
  </si>
  <si>
    <t>10F008120000</t>
  </si>
  <si>
    <t>Albergue Olimpico (Barrio Lapa</t>
  </si>
  <si>
    <t>10F008130000</t>
  </si>
  <si>
    <t>Alturas de Mayaguez 13 kV SCAD</t>
  </si>
  <si>
    <t>10F008140000</t>
  </si>
  <si>
    <t>Capa 4 kV SCADA Remote Access</t>
  </si>
  <si>
    <t>10F008150000</t>
  </si>
  <si>
    <t>Carolina Pueblo 4 kV SCADA Rem</t>
  </si>
  <si>
    <t>10F008160000</t>
  </si>
  <si>
    <t>Colegio SECT SCADA Remote Acce</t>
  </si>
  <si>
    <t>10F008170000</t>
  </si>
  <si>
    <t>Guaraguao 4 kV SCADA Remote Ac</t>
  </si>
  <si>
    <t>10F008180000</t>
  </si>
  <si>
    <t>Guayama Rural 4 kV SCADA Remot</t>
  </si>
  <si>
    <t>10F008190000</t>
  </si>
  <si>
    <t>Hacienda San Jose 13 kV SCADA</t>
  </si>
  <si>
    <t>10F008200000</t>
  </si>
  <si>
    <t>Hospital Distrito Aguadilla 4</t>
  </si>
  <si>
    <t>10F008210000</t>
  </si>
  <si>
    <t>Isabela Pueblo 4 kV SCADA Remo</t>
  </si>
  <si>
    <t>10F008220000</t>
  </si>
  <si>
    <t>Juan Martin 13 kV SCADA Remote</t>
  </si>
  <si>
    <t>10F008230000</t>
  </si>
  <si>
    <t>Lares 13 kV SCADA Remote Acces</t>
  </si>
  <si>
    <t>10F008240000</t>
  </si>
  <si>
    <t>Leon 4kV SCADA Remote Access</t>
  </si>
  <si>
    <t>10F008250000</t>
  </si>
  <si>
    <t>Yabucoa TC SCADA Remote Access</t>
  </si>
  <si>
    <t>10F008260000</t>
  </si>
  <si>
    <t>Manati TC 13 kV SCADA Remote A</t>
  </si>
  <si>
    <t>10F008270000</t>
  </si>
  <si>
    <t>Pueblito del Rio 8kV RTU Repla</t>
  </si>
  <si>
    <t>10F008280000</t>
  </si>
  <si>
    <t>Quintana 4 kV SCADA Remote Acc</t>
  </si>
  <si>
    <t>10F008290000</t>
  </si>
  <si>
    <t>San Juan Plant SCADA Remote Ac</t>
  </si>
  <si>
    <t>10F008300000</t>
  </si>
  <si>
    <t>Santa Ana 8 kV SCADA Remote Ac</t>
  </si>
  <si>
    <t>10F008310000</t>
  </si>
  <si>
    <t>T-Bone 13 kV SCADA Remote Acce</t>
  </si>
  <si>
    <t>10F008320000</t>
  </si>
  <si>
    <t>Utuado 4 kV SCADA Remote Acces</t>
  </si>
  <si>
    <t>10F008330000</t>
  </si>
  <si>
    <t>Vieques PLT SCADA Remote</t>
  </si>
  <si>
    <t>10F008340000</t>
  </si>
  <si>
    <t>Arroyo 4 kV SCADA Remote</t>
  </si>
  <si>
    <t>10F008350000</t>
  </si>
  <si>
    <t>Atalaya 4 kV SCADA Remote Acce</t>
  </si>
  <si>
    <t>10F008360000</t>
  </si>
  <si>
    <t>Barranquitas 8 kV SCADA Remote</t>
  </si>
  <si>
    <t>10F008370000</t>
  </si>
  <si>
    <t>Barrazas II 4 kV SCADA Remote</t>
  </si>
  <si>
    <t>10F008380000</t>
  </si>
  <si>
    <t>Barrio Vega 4 kV SCADA Remote</t>
  </si>
  <si>
    <t>10F008390000</t>
  </si>
  <si>
    <t>Branderi 4kV SCADA Remote</t>
  </si>
  <si>
    <t>10F008400000</t>
  </si>
  <si>
    <t>Buen Pastor 13 kV SCADA</t>
  </si>
  <si>
    <t>10F008410000</t>
  </si>
  <si>
    <t>Caguax 8 kV SCADA Remote</t>
  </si>
  <si>
    <t>10F008420000</t>
  </si>
  <si>
    <t>Centro Medico Prov. 13kV SCADA</t>
  </si>
  <si>
    <t>10F008430000</t>
  </si>
  <si>
    <t>Cerro las Mesas 4 kV SCADA</t>
  </si>
  <si>
    <t>10F008440000</t>
  </si>
  <si>
    <t>Falu 4 kV SCADA Remote</t>
  </si>
  <si>
    <t>10F008450000</t>
  </si>
  <si>
    <t>Humacao 8 kV SCADA Remote</t>
  </si>
  <si>
    <t>10F008460000</t>
  </si>
  <si>
    <t>Indiera Alta 4 kV SCADA Remote</t>
  </si>
  <si>
    <t>10F008470000</t>
  </si>
  <si>
    <t>Lago Guajataca 4 kV SCADA</t>
  </si>
  <si>
    <t>10F008480000</t>
  </si>
  <si>
    <t>Las Marias 4 kV SCADA Remote</t>
  </si>
  <si>
    <t>10F008490000</t>
  </si>
  <si>
    <t>Manati Urbano 13kV SCADARemote</t>
  </si>
  <si>
    <t>10F008500000</t>
  </si>
  <si>
    <t>Moca 4 kV SCADA Remote Access</t>
  </si>
  <si>
    <t>10F008510000</t>
  </si>
  <si>
    <t>Moca SECT SCADA Remote</t>
  </si>
  <si>
    <t>10F008520000</t>
  </si>
  <si>
    <t>Monte del Estado 4 kV SCADA</t>
  </si>
  <si>
    <t>10F008530000</t>
  </si>
  <si>
    <t>Mora 13 kV SCADA Remote Access</t>
  </si>
  <si>
    <t>10F008540000</t>
  </si>
  <si>
    <t>Ojo de Agua 4 kV SCADA Remote</t>
  </si>
  <si>
    <t>10F008550000</t>
  </si>
  <si>
    <t>Parque Escorial 13 kV SCADA</t>
  </si>
  <si>
    <t>10F008560000</t>
  </si>
  <si>
    <t>Puerto del Rey 13 kV SCADA</t>
  </si>
  <si>
    <t>10F008570000</t>
  </si>
  <si>
    <t>Quebradillas 4 kV SCADA Remote</t>
  </si>
  <si>
    <t>10F008580000</t>
  </si>
  <si>
    <t>Saint Just 4 kV SCADA Remote</t>
  </si>
  <si>
    <t>10F008590000</t>
  </si>
  <si>
    <t>Divisoria 4 kV SCADA Remote</t>
  </si>
  <si>
    <t>10N000200000</t>
  </si>
  <si>
    <t>GuanicaTC H.Vol.Eq.Repl.MinRep</t>
  </si>
  <si>
    <t>10N000350000</t>
  </si>
  <si>
    <t>Grid Reinforcement</t>
  </si>
  <si>
    <t>10N000370000</t>
  </si>
  <si>
    <t>Maunabo TC</t>
  </si>
  <si>
    <t>10N000770000</t>
  </si>
  <si>
    <t>Substation Battery Bank repla</t>
  </si>
  <si>
    <t>10N001660000</t>
  </si>
  <si>
    <t>High Voltage Equipment Replace</t>
  </si>
  <si>
    <t>10N003870000</t>
  </si>
  <si>
    <t>Reliability AdjuntasPueblo</t>
  </si>
  <si>
    <t>10N003880000</t>
  </si>
  <si>
    <t>Reliability AltRioGrande</t>
  </si>
  <si>
    <t>10N003890000</t>
  </si>
  <si>
    <t>Reliability AreciboHospDist</t>
  </si>
  <si>
    <t>10N003900000</t>
  </si>
  <si>
    <t>Reliability HatoReyTC</t>
  </si>
  <si>
    <t>10N003910000</t>
  </si>
  <si>
    <t>Reliability CanasTC</t>
  </si>
  <si>
    <t>10N003920000</t>
  </si>
  <si>
    <t>Reliability CeibaBaja</t>
  </si>
  <si>
    <t>10N003930000</t>
  </si>
  <si>
    <t>Reliability CharcoHondo</t>
  </si>
  <si>
    <t>10N003940000</t>
  </si>
  <si>
    <t>Reliability Ciales</t>
  </si>
  <si>
    <t>10N003950000</t>
  </si>
  <si>
    <t>Reliability FortAllen</t>
  </si>
  <si>
    <t>10N003960000</t>
  </si>
  <si>
    <t>Reliability GuanicaTC</t>
  </si>
  <si>
    <t>10N003970000</t>
  </si>
  <si>
    <t>Reliability HumacaoTC</t>
  </si>
  <si>
    <t>10N003980000</t>
  </si>
  <si>
    <t>Reliability JobosTC</t>
  </si>
  <si>
    <t>10N003990000</t>
  </si>
  <si>
    <t>Reliability JuanMartin</t>
  </si>
  <si>
    <t>10N004000000</t>
  </si>
  <si>
    <t>Reliability LasPiedras</t>
  </si>
  <si>
    <t>10N004010000</t>
  </si>
  <si>
    <t>Reliability ManatiTC</t>
  </si>
  <si>
    <t>10N004020000</t>
  </si>
  <si>
    <t>Reliability Monacillos</t>
  </si>
  <si>
    <t>10N004030000</t>
  </si>
  <si>
    <t>Reliability OjodeAgua</t>
  </si>
  <si>
    <t>10N004040000</t>
  </si>
  <si>
    <t>Reliability PuntadelMar</t>
  </si>
  <si>
    <t>10N004050000</t>
  </si>
  <si>
    <t>Reliability BayamonTC</t>
  </si>
  <si>
    <t>10N004060000</t>
  </si>
  <si>
    <t>Reliability SanFernando</t>
  </si>
  <si>
    <t>10N004070000</t>
  </si>
  <si>
    <t>Reliability SanGermanTC</t>
  </si>
  <si>
    <t>10N004080000</t>
  </si>
  <si>
    <t>Reliability VegaAlta9101</t>
  </si>
  <si>
    <t>10N004090000</t>
  </si>
  <si>
    <t>Reliability VegaAlta9105</t>
  </si>
  <si>
    <t>10N004100000</t>
  </si>
  <si>
    <t>Reliability VegaBajaTC</t>
  </si>
  <si>
    <t>10N004110000</t>
  </si>
  <si>
    <t>Reliability Venezuela</t>
  </si>
  <si>
    <t>10N004120000</t>
  </si>
  <si>
    <t>Reliability Verdemar</t>
  </si>
  <si>
    <t>10N004130000</t>
  </si>
  <si>
    <t>Reliability Viaducto</t>
  </si>
  <si>
    <t>10N004140000</t>
  </si>
  <si>
    <t>Reliability YaucoPlazaPDS</t>
  </si>
  <si>
    <t>10N004150000</t>
  </si>
  <si>
    <t>Reliability YaucoPueb1</t>
  </si>
  <si>
    <t>10N004350000</t>
  </si>
  <si>
    <t>L 51100 prot EcoElec to C Sur</t>
  </si>
  <si>
    <t>10N006050000</t>
  </si>
  <si>
    <t>Reliability Candelero</t>
  </si>
  <si>
    <t>10N006060000</t>
  </si>
  <si>
    <t>Reliability RioGrandeEstates</t>
  </si>
  <si>
    <t>10N006070000</t>
  </si>
  <si>
    <t>Reliability CanovanasTC</t>
  </si>
  <si>
    <t>10N006080000</t>
  </si>
  <si>
    <t>Reliability BerwindTC</t>
  </si>
  <si>
    <t>10N006090000</t>
  </si>
  <si>
    <t>Reliability Aguada</t>
  </si>
  <si>
    <t>10N006100000</t>
  </si>
  <si>
    <t>Reliability Cana</t>
  </si>
  <si>
    <t>10N006110000</t>
  </si>
  <si>
    <t>Reliability SierraLinda</t>
  </si>
  <si>
    <t>10N006120000</t>
  </si>
  <si>
    <t>Reliability Conquistador</t>
  </si>
  <si>
    <t>10N006130000</t>
  </si>
  <si>
    <t>Reliability DoradoTC</t>
  </si>
  <si>
    <t>10N006140000</t>
  </si>
  <si>
    <t>Reliability Guaynabo</t>
  </si>
  <si>
    <t>10N006150000</t>
  </si>
  <si>
    <t>Reliability PargueraPDS</t>
  </si>
  <si>
    <t>10N007020000</t>
  </si>
  <si>
    <t>115kV U/G Mayaguez</t>
  </si>
  <si>
    <t>10N007680000</t>
  </si>
  <si>
    <t>Emer.MonacTC115/38kVTransfRepl</t>
  </si>
  <si>
    <t>10N007690000</t>
  </si>
  <si>
    <t>Emer.Monaci.TC38kVbrkrRepl/Rep</t>
  </si>
  <si>
    <t>10N007700000</t>
  </si>
  <si>
    <t>Emer.S.LLanaTC BrkerRepl.0040</t>
  </si>
  <si>
    <t>10N008450000</t>
  </si>
  <si>
    <t>Maunabo Pueblo 4301-02 CB</t>
  </si>
  <si>
    <t>10N008510000</t>
  </si>
  <si>
    <t>Arecibo Rural 8003 Transf.Repl</t>
  </si>
  <si>
    <t>10N008740000</t>
  </si>
  <si>
    <t>Monacillos CB 37810</t>
  </si>
  <si>
    <t>10N008760000</t>
  </si>
  <si>
    <t>Yabucoa TC RTU Replacement</t>
  </si>
  <si>
    <t>10N008770000</t>
  </si>
  <si>
    <t>San Juan SP RTU Replacement</t>
  </si>
  <si>
    <t>10N008790000</t>
  </si>
  <si>
    <t>Lloren Torres 1118-08 DA Relay</t>
  </si>
  <si>
    <t>10N008800000</t>
  </si>
  <si>
    <t>Minillas 1114 DA Relay Repl</t>
  </si>
  <si>
    <t>10N008810000</t>
  </si>
  <si>
    <t>BTC-Bayamon  1716-02 DA Relay</t>
  </si>
  <si>
    <t>10N008820000</t>
  </si>
  <si>
    <t>Naguabo 2701-03 DA Relay Repl</t>
  </si>
  <si>
    <t>10N008830000</t>
  </si>
  <si>
    <t>Once De Agosto  6014-01 CB</t>
  </si>
  <si>
    <t>10N008840000</t>
  </si>
  <si>
    <t>Verde Mar 2605-02 DA RelayRepl</t>
  </si>
  <si>
    <t>10N008850000</t>
  </si>
  <si>
    <t>PlantaSanturce1117-11 DA Relay</t>
  </si>
  <si>
    <t>10N008860000</t>
  </si>
  <si>
    <t>Villamar 1657 - 02 DA Relay</t>
  </si>
  <si>
    <t>10N008870000</t>
  </si>
  <si>
    <t>Emergency PAC Replacements</t>
  </si>
  <si>
    <t>10N008880000</t>
  </si>
  <si>
    <t>Monacillo Bank#1 &amp; #3 Trf.Repl</t>
  </si>
  <si>
    <t>10N008980000</t>
  </si>
  <si>
    <t>Yabucoa 230Kv CB Replcmnt-0040</t>
  </si>
  <si>
    <t>10N008990000</t>
  </si>
  <si>
    <t>11190 Canóvanas Sect. 38kV</t>
  </si>
  <si>
    <t>10N009060000</t>
  </si>
  <si>
    <t>AguadillaHosp.Distr.7003-02 CB</t>
  </si>
  <si>
    <t>10N009070000</t>
  </si>
  <si>
    <t>Dos Bocas 8005-2 CB</t>
  </si>
  <si>
    <t>10N009080000</t>
  </si>
  <si>
    <t>Manatí 8401-02 CB</t>
  </si>
  <si>
    <t>10N009090000</t>
  </si>
  <si>
    <t>Ojo de Agua 7002-2 CB</t>
  </si>
  <si>
    <t>10N009100000</t>
  </si>
  <si>
    <t>Ojo de Agua 7002-3 CB</t>
  </si>
  <si>
    <t>10N009110000</t>
  </si>
  <si>
    <t>Pajuil 7702-03 CB</t>
  </si>
  <si>
    <t>10N009120000</t>
  </si>
  <si>
    <t>Peñuelas 5401-01 CB</t>
  </si>
  <si>
    <t>10N009190000</t>
  </si>
  <si>
    <t>Dorado 9207 TC - CB 7810</t>
  </si>
  <si>
    <t>10N009200000</t>
  </si>
  <si>
    <t>AES 50270 230kV-CB Replacement</t>
  </si>
  <si>
    <t>10N009500000</t>
  </si>
  <si>
    <t>Utuado 8101</t>
  </si>
  <si>
    <t>10N009610000</t>
  </si>
  <si>
    <t>Substation Relay Aeropuerto</t>
  </si>
  <si>
    <t>10N009710000</t>
  </si>
  <si>
    <t>A.BuenasTranRelayRplcFeed39014</t>
  </si>
  <si>
    <t>10N009720000</t>
  </si>
  <si>
    <t>Cana-InterTranRelayRplFeed0020</t>
  </si>
  <si>
    <t>10N009730000</t>
  </si>
  <si>
    <t>HatilloTCTranRelayRplcFeed2120</t>
  </si>
  <si>
    <t>10N009740000</t>
  </si>
  <si>
    <t>IslaGrandeTranRelFeeder 0010</t>
  </si>
  <si>
    <t>10N009750000</t>
  </si>
  <si>
    <t>JobosTCTranRelFeeder 3750</t>
  </si>
  <si>
    <t>10N009760000</t>
  </si>
  <si>
    <t>LosAngelesTranRelFeeder 3642</t>
  </si>
  <si>
    <t>10N009770000</t>
  </si>
  <si>
    <t>PaloSecoTranRelFeeder 9520</t>
  </si>
  <si>
    <t>40022-002</t>
  </si>
  <si>
    <t>10N010030000</t>
  </si>
  <si>
    <t>Fajardo 6T01 Replacement</t>
  </si>
  <si>
    <t>10N010160000</t>
  </si>
  <si>
    <t>Aguas Buenas Sect 3701 RTU</t>
  </si>
  <si>
    <t>10N010170000</t>
  </si>
  <si>
    <t>Arecibo Pueblo - 8002 RTU</t>
  </si>
  <si>
    <t>10N010180000</t>
  </si>
  <si>
    <t>Gurabo Substation 3101 RTU</t>
  </si>
  <si>
    <t>10N010190000</t>
  </si>
  <si>
    <t>Barceloneta 14120 Tie Switch</t>
  </si>
  <si>
    <t>10N010570000</t>
  </si>
  <si>
    <t>Rio Blanco 9960 (38kV)</t>
  </si>
  <si>
    <t>10N010580000</t>
  </si>
  <si>
    <t>Capuchinos Sect 1070 (38kV)</t>
  </si>
  <si>
    <t>10N011190000</t>
  </si>
  <si>
    <t>Villamar 0020(38kV)Break.Replc</t>
  </si>
  <si>
    <t>10N011570000</t>
  </si>
  <si>
    <t>Victoria TC Breaker Replacemnt</t>
  </si>
  <si>
    <t>10N011610000</t>
  </si>
  <si>
    <t>Juncos TC Transformer Rplment</t>
  </si>
  <si>
    <t>10N011680000</t>
  </si>
  <si>
    <t>Digital Fault Recorders</t>
  </si>
  <si>
    <t>10N011730000</t>
  </si>
  <si>
    <t>Outage Investigation Software</t>
  </si>
  <si>
    <t>10N012220000</t>
  </si>
  <si>
    <t>Substation Transm. GCB--SJ SP</t>
  </si>
  <si>
    <t>10N012320000</t>
  </si>
  <si>
    <t>Yabucoa Pueblo Relay Rplc.</t>
  </si>
  <si>
    <t>10N012370000</t>
  </si>
  <si>
    <t>Bad Measurements</t>
  </si>
  <si>
    <t>10N012480000</t>
  </si>
  <si>
    <t>Subst.Control House Refurb.</t>
  </si>
  <si>
    <t>10N012890000</t>
  </si>
  <si>
    <t>Subs. Ops Breaker Replacement</t>
  </si>
  <si>
    <t>10N013310000</t>
  </si>
  <si>
    <t>Rio Grande Estates Cntrol Room</t>
  </si>
  <si>
    <t>10N013770000</t>
  </si>
  <si>
    <t>Aguirre 0090 Breaker Replacmnt</t>
  </si>
  <si>
    <t>20015-006</t>
  </si>
  <si>
    <t>10N013890000</t>
  </si>
  <si>
    <t>DOE Alturas de Rio Grande 2302</t>
  </si>
  <si>
    <t>20015-021</t>
  </si>
  <si>
    <t>10N013900000</t>
  </si>
  <si>
    <t>DOE 230kv Line Diff Upgrade</t>
  </si>
  <si>
    <t>10N013910000</t>
  </si>
  <si>
    <t>DOE Bad Measurements(EMS Impl)</t>
  </si>
  <si>
    <t>20015-013</t>
  </si>
  <si>
    <t>10N013920000</t>
  </si>
  <si>
    <t>DOE Relay Upgrades Vega Alta</t>
  </si>
  <si>
    <t>20015-018</t>
  </si>
  <si>
    <t>10N013930000</t>
  </si>
  <si>
    <t>DOE DFRs</t>
  </si>
  <si>
    <t>20015-012</t>
  </si>
  <si>
    <t>10N013940000</t>
  </si>
  <si>
    <t>DOE Relay Upds Sabanera 3604-6</t>
  </si>
  <si>
    <t>20015-009</t>
  </si>
  <si>
    <t>10N013950000</t>
  </si>
  <si>
    <t>DOE Relay Marina2006-3 &amp;2006-4</t>
  </si>
  <si>
    <t>20016-002</t>
  </si>
  <si>
    <t>10N013960000</t>
  </si>
  <si>
    <t>DOE LlorensT13kVMetalcladReplc</t>
  </si>
  <si>
    <t>20015-008</t>
  </si>
  <si>
    <t>10N013970000</t>
  </si>
  <si>
    <t>DOE RelayUpgrades Cayey 3401-1</t>
  </si>
  <si>
    <t>20015-007</t>
  </si>
  <si>
    <t>10N013980000</t>
  </si>
  <si>
    <t>DOE Relay Upds Bairoa 3008-4</t>
  </si>
  <si>
    <t>20015-020</t>
  </si>
  <si>
    <t>10N013990000</t>
  </si>
  <si>
    <t>DOE LTCs</t>
  </si>
  <si>
    <t>20020-001</t>
  </si>
  <si>
    <t>10N014000000</t>
  </si>
  <si>
    <t>DOE-Monacillos 115kV PAC Upgrd</t>
  </si>
  <si>
    <t>20015-010</t>
  </si>
  <si>
    <t>10N014010000</t>
  </si>
  <si>
    <t>DOE Relay Upgrades Minillas</t>
  </si>
  <si>
    <t>20015-015</t>
  </si>
  <si>
    <t>10N014020000</t>
  </si>
  <si>
    <t>DOE RTUs</t>
  </si>
  <si>
    <t>20015-017</t>
  </si>
  <si>
    <t>10N014030000</t>
  </si>
  <si>
    <t>DOE Viaducto 115kv PAC Upgrade</t>
  </si>
  <si>
    <t>20015-011</t>
  </si>
  <si>
    <t>10N014050000</t>
  </si>
  <si>
    <t>DOE Relay Upgrades Rio Grande</t>
  </si>
  <si>
    <t>10N014060000</t>
  </si>
  <si>
    <t>DOE SEL ICON MUX PROTECTION</t>
  </si>
  <si>
    <t>10N014070000</t>
  </si>
  <si>
    <t>Mayaguez TC 115kv cable replac</t>
  </si>
  <si>
    <t>20015-005</t>
  </si>
  <si>
    <t>10N014120000</t>
  </si>
  <si>
    <t>DOE Batteries Critical Sites</t>
  </si>
  <si>
    <t>20015-022</t>
  </si>
  <si>
    <t>10N014240000</t>
  </si>
  <si>
    <t>DOE WAP 230Kv (P6)</t>
  </si>
  <si>
    <t>20015-019</t>
  </si>
  <si>
    <t>10N014260000</t>
  </si>
  <si>
    <t>DOE UFLS Comprehensive Prgm</t>
  </si>
  <si>
    <t>10N014630000</t>
  </si>
  <si>
    <t>Substation Ops Emergent Works</t>
  </si>
  <si>
    <t>10N015640000</t>
  </si>
  <si>
    <t>Isla Grande GIS TrfmrReplBank2</t>
  </si>
  <si>
    <t>00001-002</t>
  </si>
  <si>
    <t>10X000000000</t>
  </si>
  <si>
    <t>EPM Test Project</t>
  </si>
  <si>
    <t>14F000146000</t>
  </si>
  <si>
    <t>Mobile Sub Repairs</t>
  </si>
  <si>
    <t>60009-001</t>
  </si>
  <si>
    <t>14F002120000</t>
  </si>
  <si>
    <t>SCADA Access &amp; RTU Repl.Group1</t>
  </si>
  <si>
    <t>60009-002</t>
  </si>
  <si>
    <t>14F002130000</t>
  </si>
  <si>
    <t>SCADA Access &amp; RTU Repl.Group2</t>
  </si>
  <si>
    <t>43001-001</t>
  </si>
  <si>
    <t>14F002830000</t>
  </si>
  <si>
    <t>Substation Minor Repair  San</t>
  </si>
  <si>
    <t>14F002840000</t>
  </si>
  <si>
    <t>Subs.Min.Rep.SJ Reg.G-A CanTC</t>
  </si>
  <si>
    <t>14F002860000</t>
  </si>
  <si>
    <t>Substation GRP A  Isla Grande</t>
  </si>
  <si>
    <t>14F002870000</t>
  </si>
  <si>
    <t>Substation GRP A  La Muda</t>
  </si>
  <si>
    <t>14F002880000</t>
  </si>
  <si>
    <t>Substation GRP A  Rio Piedras</t>
  </si>
  <si>
    <t>43001-005</t>
  </si>
  <si>
    <t>14F002890000</t>
  </si>
  <si>
    <t>Substation GRP E  Coamo</t>
  </si>
  <si>
    <t>14F002900000</t>
  </si>
  <si>
    <t>Substation GRP E Guayama</t>
  </si>
  <si>
    <t>14F002910000</t>
  </si>
  <si>
    <t>Substation GRP E  Salinas Urb</t>
  </si>
  <si>
    <t>43001-002</t>
  </si>
  <si>
    <t>14F002950000</t>
  </si>
  <si>
    <t>Substation GRP B Jayuya</t>
  </si>
  <si>
    <t>14F002970000</t>
  </si>
  <si>
    <t>Substation GRP B  Islabela</t>
  </si>
  <si>
    <t>43001-004</t>
  </si>
  <si>
    <t>14F003000000</t>
  </si>
  <si>
    <t>Substation GRP D Sabana Gr</t>
  </si>
  <si>
    <t>14F003010000</t>
  </si>
  <si>
    <t>Substation GRP D Capa</t>
  </si>
  <si>
    <t>14F003020000</t>
  </si>
  <si>
    <t>Substation GRP D Punta Del</t>
  </si>
  <si>
    <t>43001-003</t>
  </si>
  <si>
    <t>14F003030000</t>
  </si>
  <si>
    <t>Substation GRP C Cana</t>
  </si>
  <si>
    <t>14F003040000</t>
  </si>
  <si>
    <t>Substation GRP  C  Crea</t>
  </si>
  <si>
    <t>14F003050000</t>
  </si>
  <si>
    <t>Substation GRP C Naranjito</t>
  </si>
  <si>
    <t>14F003060000</t>
  </si>
  <si>
    <t>Substation GRP C Rio Bayam</t>
  </si>
  <si>
    <t>14F003070000</t>
  </si>
  <si>
    <t>Mobile Substation</t>
  </si>
  <si>
    <t>60009-003</t>
  </si>
  <si>
    <t>14F003910000</t>
  </si>
  <si>
    <t>SCADA accesRTU Repl.Group 3</t>
  </si>
  <si>
    <t>40014-001</t>
  </si>
  <si>
    <t>14F008410000</t>
  </si>
  <si>
    <t>Breaker Replace 38 Kv &amp; 115Kv</t>
  </si>
  <si>
    <t>14F008940000</t>
  </si>
  <si>
    <t>SubMinorRepair GRP F-Añasco TC</t>
  </si>
  <si>
    <t>14F008950000</t>
  </si>
  <si>
    <t>SubMinorRepar GRP F-Guanica TC</t>
  </si>
  <si>
    <t>14F008970000</t>
  </si>
  <si>
    <t>SubMinorRepr GRP G-SanJuan GIS</t>
  </si>
  <si>
    <t>14F008980000</t>
  </si>
  <si>
    <t>SubMinorRepr GRP G-Chardon GIS</t>
  </si>
  <si>
    <t>14F008990000</t>
  </si>
  <si>
    <t>SubMinorRepr GRP G-Bo PiñasGIS</t>
  </si>
  <si>
    <t>14F009000000</t>
  </si>
  <si>
    <t>SubMinrReprGRP G-Matin PeñaGIS</t>
  </si>
  <si>
    <t>14F009280000</t>
  </si>
  <si>
    <t>Aguas Buenas GIS (6)</t>
  </si>
  <si>
    <t>14F009290000</t>
  </si>
  <si>
    <t>Bayamon TC (31)</t>
  </si>
  <si>
    <t>14F009300000</t>
  </si>
  <si>
    <t>Central Aguirre (66)</t>
  </si>
  <si>
    <t>14F009310000</t>
  </si>
  <si>
    <t>Central Cambalache (67)</t>
  </si>
  <si>
    <t>14F009320000</t>
  </si>
  <si>
    <t>Central Costa Sur (68)</t>
  </si>
  <si>
    <t>14F009330000</t>
  </si>
  <si>
    <t>Central San Juan (70)</t>
  </si>
  <si>
    <t>14F009340000</t>
  </si>
  <si>
    <t>Dorado TC (100)</t>
  </si>
  <si>
    <t>14F009350000</t>
  </si>
  <si>
    <t>Jobos TC (155)</t>
  </si>
  <si>
    <t>14F009360000</t>
  </si>
  <si>
    <t>Las Acacias TC (169)</t>
  </si>
  <si>
    <t>14F009370000</t>
  </si>
  <si>
    <t>Manati TC (184)</t>
  </si>
  <si>
    <t>14F009380000</t>
  </si>
  <si>
    <t>Monacillos TC (197)</t>
  </si>
  <si>
    <t>14F009390000</t>
  </si>
  <si>
    <t>Sabana Llana TC (240)</t>
  </si>
  <si>
    <t>14F009400000</t>
  </si>
  <si>
    <t>San Jose Utuado (254)</t>
  </si>
  <si>
    <t>14F009410000</t>
  </si>
  <si>
    <t>San Lorenzo (255)</t>
  </si>
  <si>
    <t>14F009420000</t>
  </si>
  <si>
    <t>Viaducto TC (283)</t>
  </si>
  <si>
    <t>14F012340000</t>
  </si>
  <si>
    <t>Anasco TC (15)</t>
  </si>
  <si>
    <t>14F012350000</t>
  </si>
  <si>
    <t>Barceloneta TC (23)</t>
  </si>
  <si>
    <t>14F012360000</t>
  </si>
  <si>
    <t>Barranquitas TC (24)</t>
  </si>
  <si>
    <t>14F012370000</t>
  </si>
  <si>
    <t>Substn-Battery Test &amp; Replace</t>
  </si>
  <si>
    <t>14F012380000</t>
  </si>
  <si>
    <t>Berwind TC (32)</t>
  </si>
  <si>
    <t>14F012390000</t>
  </si>
  <si>
    <t>Canas TC (51)</t>
  </si>
  <si>
    <t>14F012400000</t>
  </si>
  <si>
    <t>Canovanas TC (54)</t>
  </si>
  <si>
    <t>14F012410000</t>
  </si>
  <si>
    <t>Fajardo TC (111)</t>
  </si>
  <si>
    <t>14F012420000</t>
  </si>
  <si>
    <t>Hotspot Remediation</t>
  </si>
  <si>
    <t>14F012430000</t>
  </si>
  <si>
    <t>Mayaguez TC (191)</t>
  </si>
  <si>
    <t>14F012440000</t>
  </si>
  <si>
    <t>Mora TC (200)</t>
  </si>
  <si>
    <t>14F012450000</t>
  </si>
  <si>
    <t>Site Damage Remediation</t>
  </si>
  <si>
    <t>14F012460000</t>
  </si>
  <si>
    <t>Yabucoa TC (297)</t>
  </si>
  <si>
    <t>14F012470000</t>
  </si>
  <si>
    <t>Yahuecas (298)</t>
  </si>
  <si>
    <t>14F012480000</t>
  </si>
  <si>
    <t>Ponce TC (Hostos) (218)</t>
  </si>
  <si>
    <t>14F012490000</t>
  </si>
  <si>
    <t>Central Palo Seco (69)</t>
  </si>
  <si>
    <t>14F012770000</t>
  </si>
  <si>
    <t>Cambalache TC (47)</t>
  </si>
  <si>
    <t>14F014150000</t>
  </si>
  <si>
    <t>Mobile Sub Remediation</t>
  </si>
  <si>
    <t>14F017750000</t>
  </si>
  <si>
    <t>Cana Sect (50)</t>
  </si>
  <si>
    <t>14F017760000</t>
  </si>
  <si>
    <t>Dos Bocas (101)</t>
  </si>
  <si>
    <t>14F017770000</t>
  </si>
  <si>
    <t>Guanica TC (123)</t>
  </si>
  <si>
    <t>14F017780000</t>
  </si>
  <si>
    <t>Humacao TC (144)</t>
  </si>
  <si>
    <t>14F017790000</t>
  </si>
  <si>
    <t>Monterrey (199)</t>
  </si>
  <si>
    <t>14F017800000</t>
  </si>
  <si>
    <t>San German Indust. (251)</t>
  </si>
  <si>
    <t>14F017810000</t>
  </si>
  <si>
    <t>Vega Alta Sect. (278)</t>
  </si>
  <si>
    <t>14F017820000</t>
  </si>
  <si>
    <t>Veredas (282)</t>
  </si>
  <si>
    <t>14F017830000</t>
  </si>
  <si>
    <t>Vistamar (295)</t>
  </si>
  <si>
    <t>40017-001</t>
  </si>
  <si>
    <t>14F019650000</t>
  </si>
  <si>
    <t>AMELIA SECT PAC Upgrade</t>
  </si>
  <si>
    <t>14F019660000</t>
  </si>
  <si>
    <t>SAN GERMAN SECT PAC Upgrade</t>
  </si>
  <si>
    <t>14F019670000</t>
  </si>
  <si>
    <t>LAS LOMAS TC PAC Upgrade</t>
  </si>
  <si>
    <t>14F019680000</t>
  </si>
  <si>
    <t>CIALES PAC Upgrade</t>
  </si>
  <si>
    <t>14F019690000</t>
  </si>
  <si>
    <t>CONQUISTADOR PAC Upgrade</t>
  </si>
  <si>
    <t>14F019700000</t>
  </si>
  <si>
    <t>PALMER TC PAC Upgrade</t>
  </si>
  <si>
    <t>14F019710000</t>
  </si>
  <si>
    <t>DAGUAO TC PAC Upgrade</t>
  </si>
  <si>
    <t>14F019720000</t>
  </si>
  <si>
    <t>ARECIBO SECT PAC Upgrade</t>
  </si>
  <si>
    <t>14F019730000</t>
  </si>
  <si>
    <t>VEGA ALTA SECT PAC Upgrade</t>
  </si>
  <si>
    <t>14F019740000</t>
  </si>
  <si>
    <t>COVADONGA TC PAC Upgrade</t>
  </si>
  <si>
    <t>14F019750000</t>
  </si>
  <si>
    <t>ANASCO TC PAC Upgrade</t>
  </si>
  <si>
    <t>14F019760000</t>
  </si>
  <si>
    <t>AGUAS BUENAS TC PAC Upgrade</t>
  </si>
  <si>
    <t>14F019770000</t>
  </si>
  <si>
    <t>BARCELONETA TC PAC Upgrade</t>
  </si>
  <si>
    <t>14F019780000</t>
  </si>
  <si>
    <t>CANOVANAS SECT</t>
  </si>
  <si>
    <t>14F019790000</t>
  </si>
  <si>
    <t>CANOVANAS TC</t>
  </si>
  <si>
    <t>14F019800000</t>
  </si>
  <si>
    <t>GAUTIER BENITEZ SECT</t>
  </si>
  <si>
    <t>14F019810000</t>
  </si>
  <si>
    <t>GUARAGUAO SECT PAC Upgrade</t>
  </si>
  <si>
    <t>14F019820000</t>
  </si>
  <si>
    <t>HUMACAO SECT</t>
  </si>
  <si>
    <t>14F019830000</t>
  </si>
  <si>
    <t>HUMACAO TC</t>
  </si>
  <si>
    <t>14F019840000</t>
  </si>
  <si>
    <t>MANATI SECT</t>
  </si>
  <si>
    <t>14F019850000</t>
  </si>
  <si>
    <t>MIRADOR AZUL SECT</t>
  </si>
  <si>
    <t>14F019860000</t>
  </si>
  <si>
    <t>MORA TC</t>
  </si>
  <si>
    <t>14F019870000</t>
  </si>
  <si>
    <t>QUEBRADILLAS SECT</t>
  </si>
  <si>
    <t>14F019880000</t>
  </si>
  <si>
    <t>SAN SEBASTIAN TC PAC Upgrade</t>
  </si>
  <si>
    <t>14F019890000</t>
  </si>
  <si>
    <t>VEGA BAJA SECT</t>
  </si>
  <si>
    <t>14F019900000</t>
  </si>
  <si>
    <t>VILLA BETINA SECT</t>
  </si>
  <si>
    <t>14F019910000</t>
  </si>
  <si>
    <t>YABUCOA TC</t>
  </si>
  <si>
    <t>14F019930000</t>
  </si>
  <si>
    <t>Mora TC 97505</t>
  </si>
  <si>
    <t>14F019940000</t>
  </si>
  <si>
    <t>Palmer TC 72305</t>
  </si>
  <si>
    <t>14F019950000</t>
  </si>
  <si>
    <t>Anasco TC 76125</t>
  </si>
  <si>
    <t>14F019960000</t>
  </si>
  <si>
    <t>Daguao TC 72101</t>
  </si>
  <si>
    <t>40014-002</t>
  </si>
  <si>
    <t>14F019970000</t>
  </si>
  <si>
    <t>San Sebastian TC 77805</t>
  </si>
  <si>
    <t>14F019980000</t>
  </si>
  <si>
    <t>Gautier Benitez S 63007</t>
  </si>
  <si>
    <t>14F019990000</t>
  </si>
  <si>
    <t>Guaraguao Sect 61707</t>
  </si>
  <si>
    <t>14F020000000</t>
  </si>
  <si>
    <t>GuanicaTC 75602</t>
  </si>
  <si>
    <t>14F020020000</t>
  </si>
  <si>
    <t>Humacao TC-IWT</t>
  </si>
  <si>
    <t>14F020030000</t>
  </si>
  <si>
    <t>San German TC-IWT</t>
  </si>
  <si>
    <t>14F020040000</t>
  </si>
  <si>
    <t>Vega Baja-IWT</t>
  </si>
  <si>
    <t>14F020050000</t>
  </si>
  <si>
    <t>Atalaya 67303</t>
  </si>
  <si>
    <t>14F020060000</t>
  </si>
  <si>
    <t>Cana Sect 71710</t>
  </si>
  <si>
    <t>14F020070000</t>
  </si>
  <si>
    <t>Canovanas TC 72402</t>
  </si>
  <si>
    <t>14F020080000</t>
  </si>
  <si>
    <t>Cidra Sect 63601</t>
  </si>
  <si>
    <t>14F020090000</t>
  </si>
  <si>
    <t>Colegio Sect 66006</t>
  </si>
  <si>
    <t>14F020100000</t>
  </si>
  <si>
    <t>Barceloneta TC 78525</t>
  </si>
  <si>
    <t>14F020110000</t>
  </si>
  <si>
    <t>Gautier Benitez Sect 63007</t>
  </si>
  <si>
    <t>14F020120000</t>
  </si>
  <si>
    <t>Grana 71907</t>
  </si>
  <si>
    <t>14F020130000</t>
  </si>
  <si>
    <t>Guayama PDS 64006</t>
  </si>
  <si>
    <t>14F020140000</t>
  </si>
  <si>
    <t>Humacao TC 72603</t>
  </si>
  <si>
    <t>14F020150000</t>
  </si>
  <si>
    <t>Manati Urbano 68405</t>
  </si>
  <si>
    <t>14F020160000</t>
  </si>
  <si>
    <t>Parque Escorial 71620</t>
  </si>
  <si>
    <t>14F020170000</t>
  </si>
  <si>
    <t>San German Sect 66401</t>
  </si>
  <si>
    <t>14F020180000</t>
  </si>
  <si>
    <t>Villa Betina 71303</t>
  </si>
  <si>
    <t>14F020190000</t>
  </si>
  <si>
    <t>Yauco Plaza 65305</t>
  </si>
  <si>
    <t>14F020200000</t>
  </si>
  <si>
    <t>Las Lomas Sect 61525</t>
  </si>
  <si>
    <t>14F020810000</t>
  </si>
  <si>
    <t>Las Marias</t>
  </si>
  <si>
    <t>14F020820000</t>
  </si>
  <si>
    <t>Mayaguez TC</t>
  </si>
  <si>
    <t>14F020830000</t>
  </si>
  <si>
    <t>Mckinley 6002</t>
  </si>
  <si>
    <t>14F020840000</t>
  </si>
  <si>
    <t>Moca 7101/7104</t>
  </si>
  <si>
    <t>14F020850000</t>
  </si>
  <si>
    <t>Monacillo TC</t>
  </si>
  <si>
    <t>14F020860000</t>
  </si>
  <si>
    <t>Mora TC</t>
  </si>
  <si>
    <t>14F020870000</t>
  </si>
  <si>
    <t>Parguera</t>
  </si>
  <si>
    <t>14F020880000</t>
  </si>
  <si>
    <t>Puerto Del Mar 7302</t>
  </si>
  <si>
    <t>14F020890000</t>
  </si>
  <si>
    <t>Rincon</t>
  </si>
  <si>
    <t>14F020900000</t>
  </si>
  <si>
    <t>San German 6401</t>
  </si>
  <si>
    <t>14F020910000</t>
  </si>
  <si>
    <t>San German 6404</t>
  </si>
  <si>
    <t>14F020920000</t>
  </si>
  <si>
    <t>San German TC</t>
  </si>
  <si>
    <t>14F020930000</t>
  </si>
  <si>
    <t>San Sebastian TC</t>
  </si>
  <si>
    <t>14F020940000</t>
  </si>
  <si>
    <t>Tbone 7011</t>
  </si>
  <si>
    <t>14F020950000</t>
  </si>
  <si>
    <t>Victoria TC</t>
  </si>
  <si>
    <t>14F020960000</t>
  </si>
  <si>
    <t>Yabucoa TC</t>
  </si>
  <si>
    <t>14F020970000</t>
  </si>
  <si>
    <t>Acacias TC</t>
  </si>
  <si>
    <t>14F020980000</t>
  </si>
  <si>
    <t>6501 Sabana Grande</t>
  </si>
  <si>
    <t>14F020990000</t>
  </si>
  <si>
    <t>7702 Pajuil</t>
  </si>
  <si>
    <t>14F021000000</t>
  </si>
  <si>
    <t>Aguada 7201</t>
  </si>
  <si>
    <t>14F021010000</t>
  </si>
  <si>
    <t>Aguadilla HospitalDistrict7703</t>
  </si>
  <si>
    <t>14F021020000</t>
  </si>
  <si>
    <t>Aguirre</t>
  </si>
  <si>
    <t>14F021030000</t>
  </si>
  <si>
    <t>Alturas Mayaguez</t>
  </si>
  <si>
    <t>14F021040000</t>
  </si>
  <si>
    <t>Anasco TC</t>
  </si>
  <si>
    <t>14F021050000</t>
  </si>
  <si>
    <t>Arecibo Rural</t>
  </si>
  <si>
    <t>14F021060000</t>
  </si>
  <si>
    <t>Bayamon TC</t>
  </si>
  <si>
    <t>14F021070000</t>
  </si>
  <si>
    <t>Berwind TC</t>
  </si>
  <si>
    <t>14F021080000</t>
  </si>
  <si>
    <t>Canas TC</t>
  </si>
  <si>
    <t>14F021090000</t>
  </si>
  <si>
    <t>Colegio</t>
  </si>
  <si>
    <t>14F021100000</t>
  </si>
  <si>
    <t>Combate</t>
  </si>
  <si>
    <t>14F021110000</t>
  </si>
  <si>
    <t>Dos Bocas 8005</t>
  </si>
  <si>
    <t>14F021120000</t>
  </si>
  <si>
    <t>Canovanas TC 2404</t>
  </si>
  <si>
    <t>14F021130000</t>
  </si>
  <si>
    <t>Humacao TC 2602</t>
  </si>
  <si>
    <t>40014-003</t>
  </si>
  <si>
    <t>14F021310000</t>
  </si>
  <si>
    <t>Juncos TC 3205 HVE Replacement</t>
  </si>
  <si>
    <t>14F021320000</t>
  </si>
  <si>
    <t>La Rambla Sect HVE Replacement</t>
  </si>
  <si>
    <t>14F021330000</t>
  </si>
  <si>
    <t>Miramar Sect HVE Replacement</t>
  </si>
  <si>
    <t>14F021340000</t>
  </si>
  <si>
    <t>Hogar Crea HVE Replacement</t>
  </si>
  <si>
    <t>14F021350000</t>
  </si>
  <si>
    <t>Hato Tejas Sect HVE Repl.</t>
  </si>
  <si>
    <t>14F021360000</t>
  </si>
  <si>
    <t>San Fernando Sect HVE Repl.</t>
  </si>
  <si>
    <t>14F021370000</t>
  </si>
  <si>
    <t>San German HVE Repl.</t>
  </si>
  <si>
    <t>14F021380000</t>
  </si>
  <si>
    <t>Las Piedras Sect HVE Repl.</t>
  </si>
  <si>
    <t>14F021520000</t>
  </si>
  <si>
    <t>Bairoa HVE Replacement</t>
  </si>
  <si>
    <t>14F021800000</t>
  </si>
  <si>
    <t>T-Bone HVE Replacement</t>
  </si>
  <si>
    <t>14F021810000</t>
  </si>
  <si>
    <t>Vistamar HVE Replacement</t>
  </si>
  <si>
    <t>14F021820000</t>
  </si>
  <si>
    <t>Juan Domingo Sect. HVE Replac.</t>
  </si>
  <si>
    <t>14F021830000</t>
  </si>
  <si>
    <t>Caguax Sect. HVE Replacement</t>
  </si>
  <si>
    <t>14F021840000</t>
  </si>
  <si>
    <t>Villamar 1 HVE Replacement</t>
  </si>
  <si>
    <t>14F021850000</t>
  </si>
  <si>
    <t>Villa Prades Sect. HVE Replac.</t>
  </si>
  <si>
    <t>14F021860000</t>
  </si>
  <si>
    <t>Villamil Prades Sect. HVE Repl</t>
  </si>
  <si>
    <t>14F021870000</t>
  </si>
  <si>
    <t>Alturas de Mayaguez HVE Replac</t>
  </si>
  <si>
    <t>14F021880000</t>
  </si>
  <si>
    <t>Yabucoa TC HVE Replacement</t>
  </si>
  <si>
    <t>14N000510000</t>
  </si>
  <si>
    <t>Substation Power Transf Repl</t>
  </si>
  <si>
    <t>14N000520000</t>
  </si>
  <si>
    <t>PAC New Eq.Repl.&amp;Upgr.(Trans)</t>
  </si>
  <si>
    <t>14N000530000</t>
  </si>
  <si>
    <t>PAC New Eq.Repl.&amp; Upgr.(Dist)</t>
  </si>
  <si>
    <t>14N001020000</t>
  </si>
  <si>
    <t>Trans Replace-Sabana Llana</t>
  </si>
  <si>
    <t>14N001030000</t>
  </si>
  <si>
    <t>Transf Replace-El Conquistador</t>
  </si>
  <si>
    <t>14N001040000</t>
  </si>
  <si>
    <t>Monacillo TCBreak&amp;TransforRep</t>
  </si>
  <si>
    <t>40008-001</t>
  </si>
  <si>
    <t>14N001110000</t>
  </si>
  <si>
    <t>Aguada Transformer Replacement</t>
  </si>
  <si>
    <t>14N001260000</t>
  </si>
  <si>
    <t>HV EquipReplac(FY2024Remaining</t>
  </si>
  <si>
    <t>14N001360000</t>
  </si>
  <si>
    <t>TRANS MVNT  MAUNABO-STA ISABEL</t>
  </si>
  <si>
    <t>40008-003</t>
  </si>
  <si>
    <t>14N001420000</t>
  </si>
  <si>
    <t>Bayamon TC - Phase 1 Trnsformr</t>
  </si>
  <si>
    <t>40008-005</t>
  </si>
  <si>
    <t>14N001430000</t>
  </si>
  <si>
    <t>Caguas TC - Phase 1 Transfrmer</t>
  </si>
  <si>
    <t>14N001440000</t>
  </si>
  <si>
    <t>Centro Medico - Phase 1 Trnsfo</t>
  </si>
  <si>
    <t>40008-004</t>
  </si>
  <si>
    <t>14N001450000</t>
  </si>
  <si>
    <t>Costa Sur - Phase 1 Transfrmer</t>
  </si>
  <si>
    <t>14N001460000</t>
  </si>
  <si>
    <t>Factor - Phase 1 Transformer</t>
  </si>
  <si>
    <t>40008-007</t>
  </si>
  <si>
    <t>14N001470000</t>
  </si>
  <si>
    <t>Mora - Phase 1 Transformer</t>
  </si>
  <si>
    <t>40008-002</t>
  </si>
  <si>
    <t>14N001480000</t>
  </si>
  <si>
    <t>Sabana Llana - Phase 1 Transfr</t>
  </si>
  <si>
    <t>14N001490000</t>
  </si>
  <si>
    <t>Transmission L. Optical Sensor</t>
  </si>
  <si>
    <t>20015-014</t>
  </si>
  <si>
    <t>14N001640000</t>
  </si>
  <si>
    <t>DOE Critical Transm. Breakers</t>
  </si>
  <si>
    <t>20015-016</t>
  </si>
  <si>
    <t>14N001650000</t>
  </si>
  <si>
    <t>DOE-OOS Relays</t>
  </si>
  <si>
    <t>14N001660000</t>
  </si>
  <si>
    <t>Veredas Transformer Replac.</t>
  </si>
  <si>
    <t>14N001690000</t>
  </si>
  <si>
    <t>Aguadilla - 7003</t>
  </si>
  <si>
    <t>14N001700000</t>
  </si>
  <si>
    <t>Aguas Buenas - 3701</t>
  </si>
  <si>
    <t>14N001710000</t>
  </si>
  <si>
    <t>Quebradillas - 7402</t>
  </si>
  <si>
    <t>14N001720000</t>
  </si>
  <si>
    <t>Rincon TC - 7301</t>
  </si>
  <si>
    <t>14N001730000</t>
  </si>
  <si>
    <t>Santa Isabel - 4401</t>
  </si>
  <si>
    <t>15F019640000</t>
  </si>
  <si>
    <t>Cat Z - PBUT7</t>
  </si>
  <si>
    <t>15F019940000</t>
  </si>
  <si>
    <t>CAT Z - PBUT7 (Fiona)</t>
  </si>
  <si>
    <t>15N003010000</t>
  </si>
  <si>
    <t>Subs Breaker&amp;Transf Assessment</t>
  </si>
  <si>
    <t>15N007300000</t>
  </si>
  <si>
    <t>DOE-PAC-Functional Visual Test</t>
  </si>
  <si>
    <t>15N007310000</t>
  </si>
  <si>
    <t>Relay Elect PM-AR</t>
  </si>
  <si>
    <t>15N007320000</t>
  </si>
  <si>
    <t>Relay Elect PM-BY</t>
  </si>
  <si>
    <t>15N007330000</t>
  </si>
  <si>
    <t>Relay Elect PM-CG</t>
  </si>
  <si>
    <t>15N007340000</t>
  </si>
  <si>
    <t>Relay Elect PM-MY</t>
  </si>
  <si>
    <t>15N007350000</t>
  </si>
  <si>
    <t>Relay Elect PM-PC</t>
  </si>
  <si>
    <t>15N007360000</t>
  </si>
  <si>
    <t>Relay Elect PM-SJ</t>
  </si>
  <si>
    <t>15N007370000</t>
  </si>
  <si>
    <t>Relay Mech PM-AR</t>
  </si>
  <si>
    <t>15N007380000</t>
  </si>
  <si>
    <t>Relay Mech PM-BY</t>
  </si>
  <si>
    <t>15N007390000</t>
  </si>
  <si>
    <t>Relay Mech PM-CG</t>
  </si>
  <si>
    <t>15N007400000</t>
  </si>
  <si>
    <t>Relay Mech PM-MY</t>
  </si>
  <si>
    <t>15N007410000</t>
  </si>
  <si>
    <t>Relay Mech PM-PC</t>
  </si>
  <si>
    <t>15N007420000</t>
  </si>
  <si>
    <t>Relay Mech PM-SJ</t>
  </si>
  <si>
    <t>15N007620000</t>
  </si>
  <si>
    <t>Cap Bank PM - AR</t>
  </si>
  <si>
    <t>15N007630000</t>
  </si>
  <si>
    <t>Cap Bank PM - BY</t>
  </si>
  <si>
    <t>15N007640000</t>
  </si>
  <si>
    <t>Cap Bank PM - CG</t>
  </si>
  <si>
    <t>15N007650000</t>
  </si>
  <si>
    <t>Cap Bank PM - MY</t>
  </si>
  <si>
    <t>15N007660000</t>
  </si>
  <si>
    <t>Cap Bank PM - PC</t>
  </si>
  <si>
    <t>15N007670000</t>
  </si>
  <si>
    <t>Cap Bank PM - SJ</t>
  </si>
  <si>
    <t>15N007680000</t>
  </si>
  <si>
    <t>DC PM - AR</t>
  </si>
  <si>
    <t>15N007690000</t>
  </si>
  <si>
    <t>DC PM - BY</t>
  </si>
  <si>
    <t>15N007700000</t>
  </si>
  <si>
    <t>DC PM - CG</t>
  </si>
  <si>
    <t>15N007710000</t>
  </si>
  <si>
    <t>DC PM - MY</t>
  </si>
  <si>
    <t>15N007720000</t>
  </si>
  <si>
    <t>DC PM - PC</t>
  </si>
  <si>
    <t>15N007730000</t>
  </si>
  <si>
    <t>DC PM - SJ</t>
  </si>
  <si>
    <t>15N007740000</t>
  </si>
  <si>
    <t>Dist CB Test - AR</t>
  </si>
  <si>
    <t>15N007750000</t>
  </si>
  <si>
    <t>Dist CB Test - BY</t>
  </si>
  <si>
    <t>15N007760000</t>
  </si>
  <si>
    <t>Dist CB Test - CG</t>
  </si>
  <si>
    <t>15N007770000</t>
  </si>
  <si>
    <t>Dist CB Test - MY</t>
  </si>
  <si>
    <t>15N007780000</t>
  </si>
  <si>
    <t>Dist CB Test - PC</t>
  </si>
  <si>
    <t>15N007790000</t>
  </si>
  <si>
    <t>Dist CB Test - SJ</t>
  </si>
  <si>
    <t>15N007800000</t>
  </si>
  <si>
    <t>GCB Dielectric - AR</t>
  </si>
  <si>
    <t>15N007810000</t>
  </si>
  <si>
    <t>GCB Dielectric - BY</t>
  </si>
  <si>
    <t>15N007820000</t>
  </si>
  <si>
    <t>GCB Dielectric - CG</t>
  </si>
  <si>
    <t>15N007830000</t>
  </si>
  <si>
    <t>GCB Dielectric - MY</t>
  </si>
  <si>
    <t>15N007840000</t>
  </si>
  <si>
    <t>GCB Dielectric - PC</t>
  </si>
  <si>
    <t>15N007850000</t>
  </si>
  <si>
    <t>GCB Dielectric - SJ</t>
  </si>
  <si>
    <t>15N007860000</t>
  </si>
  <si>
    <t>GCB Ovhl - AR</t>
  </si>
  <si>
    <t>15N007870000</t>
  </si>
  <si>
    <t>GCB Ovhl - BY</t>
  </si>
  <si>
    <t>15N007880000</t>
  </si>
  <si>
    <t>GCB Ovhl - CG</t>
  </si>
  <si>
    <t>15N007890000</t>
  </si>
  <si>
    <t>GCB Ovhl - MY</t>
  </si>
  <si>
    <t>15N007900000</t>
  </si>
  <si>
    <t>GCB Ovhl - PC</t>
  </si>
  <si>
    <t>15N007910000</t>
  </si>
  <si>
    <t>GCB Ovhl - SJ</t>
  </si>
  <si>
    <t>15N007920000</t>
  </si>
  <si>
    <t>GCB Test - AR</t>
  </si>
  <si>
    <t>15N007930000</t>
  </si>
  <si>
    <t>GCB Test - BY</t>
  </si>
  <si>
    <t>15N007940000</t>
  </si>
  <si>
    <t>GCB Test - CG</t>
  </si>
  <si>
    <t>15N007950000</t>
  </si>
  <si>
    <t>GCB Test - MY</t>
  </si>
  <si>
    <t>15N007960000</t>
  </si>
  <si>
    <t>GCB Test - PC</t>
  </si>
  <si>
    <t>15N007970000</t>
  </si>
  <si>
    <t>GCB Test - SJ</t>
  </si>
  <si>
    <t>15N007980000</t>
  </si>
  <si>
    <t>Mobile PM</t>
  </si>
  <si>
    <t>15N007990000</t>
  </si>
  <si>
    <t>MOD PM - AR</t>
  </si>
  <si>
    <t>15N008000000</t>
  </si>
  <si>
    <t>MOD PM - BY</t>
  </si>
  <si>
    <t>15N008010000</t>
  </si>
  <si>
    <t>MOD PM - CG</t>
  </si>
  <si>
    <t>15N008020000</t>
  </si>
  <si>
    <t>MOD PM - MY</t>
  </si>
  <si>
    <t>15N008030000</t>
  </si>
  <si>
    <t>MOD PM - PC</t>
  </si>
  <si>
    <t>15N008040000</t>
  </si>
  <si>
    <t>MOD PM - SJ</t>
  </si>
  <si>
    <t>15N008050000</t>
  </si>
  <si>
    <t>OCB Dielectric - AR</t>
  </si>
  <si>
    <t>15N008060000</t>
  </si>
  <si>
    <t>OCB Dielectric - BY</t>
  </si>
  <si>
    <t>15N008070000</t>
  </si>
  <si>
    <t>OCB Dielectric - CG</t>
  </si>
  <si>
    <t>15N008080000</t>
  </si>
  <si>
    <t>OCB Dielectric - MY</t>
  </si>
  <si>
    <t>15N008090000</t>
  </si>
  <si>
    <t>OCB Dielectric - PC</t>
  </si>
  <si>
    <t>15N008100000</t>
  </si>
  <si>
    <t>OCB Dielectric - SJ</t>
  </si>
  <si>
    <t>15N008110000</t>
  </si>
  <si>
    <t>OCB Ovhl - AR</t>
  </si>
  <si>
    <t>15N008120000</t>
  </si>
  <si>
    <t>OCB Ovhl - BY</t>
  </si>
  <si>
    <t>15N008130000</t>
  </si>
  <si>
    <t>OCB Ovhl - CG</t>
  </si>
  <si>
    <t>15N008140000</t>
  </si>
  <si>
    <t>OCB Ovhl - MY</t>
  </si>
  <si>
    <t>15N008150000</t>
  </si>
  <si>
    <t>OCB Ovhl - PC</t>
  </si>
  <si>
    <t>15N008160000</t>
  </si>
  <si>
    <t>OCB Ovhl - SJ</t>
  </si>
  <si>
    <t>15N008170000</t>
  </si>
  <si>
    <t>OCB Test - AR</t>
  </si>
  <si>
    <t>15N008180000</t>
  </si>
  <si>
    <t>OCB Test - BY</t>
  </si>
  <si>
    <t>15N008190000</t>
  </si>
  <si>
    <t>OCB Test - CG</t>
  </si>
  <si>
    <t>15N008200000</t>
  </si>
  <si>
    <t>OCB Test - MY</t>
  </si>
  <si>
    <t>15N008210000</t>
  </si>
  <si>
    <t>OCB Test - PC</t>
  </si>
  <si>
    <t>15N008220000</t>
  </si>
  <si>
    <t>OCB Test - SJ</t>
  </si>
  <si>
    <t>15N008230000</t>
  </si>
  <si>
    <t>RTU PM - AR</t>
  </si>
  <si>
    <t>15N008240000</t>
  </si>
  <si>
    <t>RTU PM - BY</t>
  </si>
  <si>
    <t>15N008250000</t>
  </si>
  <si>
    <t>RTU PM - CG</t>
  </si>
  <si>
    <t>15N008260000</t>
  </si>
  <si>
    <t>RTU PM - MY</t>
  </si>
  <si>
    <t>15N008270000</t>
  </si>
  <si>
    <t>RTU PM - PC</t>
  </si>
  <si>
    <t>15N008280000</t>
  </si>
  <si>
    <t>RTU PM - SJ</t>
  </si>
  <si>
    <t>15N008290000</t>
  </si>
  <si>
    <t>Sub Inspect &amp; Therm - AR</t>
  </si>
  <si>
    <t>15N008300000</t>
  </si>
  <si>
    <t>Sub Inspect &amp; Therm - BY</t>
  </si>
  <si>
    <t>15N008310000</t>
  </si>
  <si>
    <t>Sub Inspect &amp; Therm - CG</t>
  </si>
  <si>
    <t>15N008320000</t>
  </si>
  <si>
    <t>Sub Inspect &amp; Therm - MY</t>
  </si>
  <si>
    <t>15N008330000</t>
  </si>
  <si>
    <t>Sub Inspect &amp; Therm - PC</t>
  </si>
  <si>
    <t>15N008340000</t>
  </si>
  <si>
    <t>Sub Inspect &amp; Therm - SJ</t>
  </si>
  <si>
    <t>15N008350000</t>
  </si>
  <si>
    <t>Subst. Maintenance Admin - AR</t>
  </si>
  <si>
    <t>15N008360000</t>
  </si>
  <si>
    <t>Subst. Maintenance Admin - BY</t>
  </si>
  <si>
    <t>15N008370000</t>
  </si>
  <si>
    <t>Subst. Maintenance Admin - CG</t>
  </si>
  <si>
    <t>15N008380000</t>
  </si>
  <si>
    <t>Subst. Maintenance Admin - MY</t>
  </si>
  <si>
    <t>15N008390000</t>
  </si>
  <si>
    <t>Subst. Maintenance Admin - PC</t>
  </si>
  <si>
    <t>15N008400000</t>
  </si>
  <si>
    <t>Subst. Maintenance Admin - SJ</t>
  </si>
  <si>
    <t>15N008410000</t>
  </si>
  <si>
    <t>Vessel PM - AR</t>
  </si>
  <si>
    <t>15N008420000</t>
  </si>
  <si>
    <t>Vessel PM - BY</t>
  </si>
  <si>
    <t>15N008430000</t>
  </si>
  <si>
    <t>Vessel PM - CG</t>
  </si>
  <si>
    <t>15N008440000</t>
  </si>
  <si>
    <t>Vessel PM - MY</t>
  </si>
  <si>
    <t>15N008450000</t>
  </si>
  <si>
    <t>Vessel PM - PC</t>
  </si>
  <si>
    <t>15N008460000</t>
  </si>
  <si>
    <t>Vessel PM - SJ</t>
  </si>
  <si>
    <t>15N008470000</t>
  </si>
  <si>
    <t>Xfmr DGA - AR</t>
  </si>
  <si>
    <t>15N008480000</t>
  </si>
  <si>
    <t>Xfmr DGA - BY</t>
  </si>
  <si>
    <t>15N008490000</t>
  </si>
  <si>
    <t>Xfmr DGA - CG</t>
  </si>
  <si>
    <t>15N008500000</t>
  </si>
  <si>
    <t>Xfmr DGA - MY</t>
  </si>
  <si>
    <t>15N008510000</t>
  </si>
  <si>
    <t>Xfmr DGA - PC</t>
  </si>
  <si>
    <t>15N008520000</t>
  </si>
  <si>
    <t>Xfmr DGA - SJ</t>
  </si>
  <si>
    <t>15N008530000</t>
  </si>
  <si>
    <t>Xfmr LTC Ovhl - AR</t>
  </si>
  <si>
    <t>15N008540000</t>
  </si>
  <si>
    <t>Xfmr LTC Ovhl - BY</t>
  </si>
  <si>
    <t>15N008550000</t>
  </si>
  <si>
    <t>Xfmr LTC Ovhl - CG</t>
  </si>
  <si>
    <t>15N008560000</t>
  </si>
  <si>
    <t>Xfmr LTC Ovhl - MY</t>
  </si>
  <si>
    <t>15N008570000</t>
  </si>
  <si>
    <t>Xfmr LTC Ovhl - PC</t>
  </si>
  <si>
    <t>15N008580000</t>
  </si>
  <si>
    <t>Xfmr LTC Ovhl - SJ</t>
  </si>
  <si>
    <t>15N008590000</t>
  </si>
  <si>
    <t>Xfmr LTC PM - AR</t>
  </si>
  <si>
    <t>15N008600000</t>
  </si>
  <si>
    <t>Xfmr LTC PM - BY</t>
  </si>
  <si>
    <t>15N008610000</t>
  </si>
  <si>
    <t>Xfmr LTC PM - CG</t>
  </si>
  <si>
    <t>15N008620000</t>
  </si>
  <si>
    <t>Xfmr LTC PM - MY</t>
  </si>
  <si>
    <t>15N008630000</t>
  </si>
  <si>
    <t>Xfmr LTC PM - PC</t>
  </si>
  <si>
    <t>15N008640000</t>
  </si>
  <si>
    <t>Xfmr LTC PM - SJ</t>
  </si>
  <si>
    <t>15N008650000</t>
  </si>
  <si>
    <t>Xfmr Test - AR</t>
  </si>
  <si>
    <t>15N008660000</t>
  </si>
  <si>
    <t>Xfmr Test - BY</t>
  </si>
  <si>
    <t>15N008670000</t>
  </si>
  <si>
    <t>Xfmr Test - CG</t>
  </si>
  <si>
    <t>15N008680000</t>
  </si>
  <si>
    <t>Xfmr Test - MY</t>
  </si>
  <si>
    <t>15N008690000</t>
  </si>
  <si>
    <t>Xfmr Test - PC</t>
  </si>
  <si>
    <t>15N008700000</t>
  </si>
  <si>
    <t>Xfmr Test - SJ</t>
  </si>
  <si>
    <t>PBUT08 - Substation Rebuilds</t>
  </si>
  <si>
    <t>10F000500000</t>
  </si>
  <si>
    <t>Add Generation Deployment</t>
  </si>
  <si>
    <t>10F008090000</t>
  </si>
  <si>
    <t>Costa Sur UG Cable Repair</t>
  </si>
  <si>
    <t>10N000170000</t>
  </si>
  <si>
    <t>Canas TC-Transf.&amp; Breaker Repl</t>
  </si>
  <si>
    <t>10N000390000</t>
  </si>
  <si>
    <t>Building Roof &amp; Floor Repairs</t>
  </si>
  <si>
    <t>10N008200000</t>
  </si>
  <si>
    <t>HatoReyTC-Transf1420 Emer.Repl</t>
  </si>
  <si>
    <t>14F001750000</t>
  </si>
  <si>
    <t>RIO GRANDE ESTATES - CH - 2306</t>
  </si>
  <si>
    <t>14F001760000</t>
  </si>
  <si>
    <t>TAPIA GIS REBUILT -1102</t>
  </si>
  <si>
    <t>14F001770000</t>
  </si>
  <si>
    <t>Parques y Recreos Metalclad</t>
  </si>
  <si>
    <t>14F001780000</t>
  </si>
  <si>
    <t>Puerto Nuevo Metalclad 15</t>
  </si>
  <si>
    <t>14F001790000</t>
  </si>
  <si>
    <t>Baldrich -  Metalclad- 1422</t>
  </si>
  <si>
    <t>14F001800000</t>
  </si>
  <si>
    <t>Condado - Metalclad - 1133</t>
  </si>
  <si>
    <t>14F001810000</t>
  </si>
  <si>
    <t>Crematorio - Metalclad - 1512</t>
  </si>
  <si>
    <t>14F001820000</t>
  </si>
  <si>
    <t>Egozcue - Metalclad - 1109</t>
  </si>
  <si>
    <t>14F001830000</t>
  </si>
  <si>
    <t>Esc. Industrial M. Such - Meta</t>
  </si>
  <si>
    <t>14F001840000</t>
  </si>
  <si>
    <t>Fonalledas GIS Rebuilt 1401 14</t>
  </si>
  <si>
    <t>14F001850000</t>
  </si>
  <si>
    <t>Guaynabo Pueblo Subst. Rebuild</t>
  </si>
  <si>
    <t>14F001860000</t>
  </si>
  <si>
    <t>Isla Grande 1101 Metalclad</t>
  </si>
  <si>
    <t>14F001870000</t>
  </si>
  <si>
    <t>Santurce Planta (Sect) 1116 Me</t>
  </si>
  <si>
    <t>14F001880000</t>
  </si>
  <si>
    <t>Arecibo Pueblo 8002 Reloc</t>
  </si>
  <si>
    <t>14F001890000</t>
  </si>
  <si>
    <t>Bayview Sectionalizer 1802 Rel</t>
  </si>
  <si>
    <t>14F001900000</t>
  </si>
  <si>
    <t>Charco Hondo 8008  Reloc</t>
  </si>
  <si>
    <t>14F001910000</t>
  </si>
  <si>
    <t>Pampanos Relocation</t>
  </si>
  <si>
    <t>14F001920000</t>
  </si>
  <si>
    <t>San Jose Relocation</t>
  </si>
  <si>
    <t>14F001930000</t>
  </si>
  <si>
    <t>Caparra 1911 &amp; 1924 (Elevated</t>
  </si>
  <si>
    <t>14F001940000</t>
  </si>
  <si>
    <t>Tallaboa 5402  (Elevated Contr</t>
  </si>
  <si>
    <t>14F002690000</t>
  </si>
  <si>
    <t>CULEBRA SUB 3801</t>
  </si>
  <si>
    <t>14F002700000</t>
  </si>
  <si>
    <t>VIEQUES SUB 2501</t>
  </si>
  <si>
    <t>14F002710000</t>
  </si>
  <si>
    <t>LLORENS TORRES  MC  1106</t>
  </si>
  <si>
    <t>14F002720000</t>
  </si>
  <si>
    <t>CENTRO MEDICO 1 &amp; 2  1327 &amp; 1</t>
  </si>
  <si>
    <t>14F002730000</t>
  </si>
  <si>
    <t>VIADUCTO TC  MC 1100</t>
  </si>
  <si>
    <t>14F002740000</t>
  </si>
  <si>
    <t>BAYAMON TC  MC  BRKRS Y1</t>
  </si>
  <si>
    <t>14F002750000</t>
  </si>
  <si>
    <t>COSTA SUR BKRS P001</t>
  </si>
  <si>
    <t>14F002760000</t>
  </si>
  <si>
    <t>CARIDAD  MC  1714</t>
  </si>
  <si>
    <t>14F002770000</t>
  </si>
  <si>
    <t>CATANO MODER &amp; HARD 1801 (Ele</t>
  </si>
  <si>
    <t>14F002790000</t>
  </si>
  <si>
    <t>TAFT  MC 1105</t>
  </si>
  <si>
    <t>14F002800000</t>
  </si>
  <si>
    <t>AGUIRRE BKRS T018</t>
  </si>
  <si>
    <t>14F002810000</t>
  </si>
  <si>
    <t>CACHETE  MC  1526</t>
  </si>
  <si>
    <t>14F002820000</t>
  </si>
  <si>
    <t>MANATI TC BKR  T005</t>
  </si>
  <si>
    <t>14F002850000</t>
  </si>
  <si>
    <t>Substation GRP A Capuchinos</t>
  </si>
  <si>
    <t>14F002920000</t>
  </si>
  <si>
    <t>Berwind TC-  Metalclad - 1336</t>
  </si>
  <si>
    <t>14F002930000</t>
  </si>
  <si>
    <t>Caguas TC BKRS 115kV</t>
  </si>
  <si>
    <t>14F002940000</t>
  </si>
  <si>
    <t>Canas TC BKRS 115kV</t>
  </si>
  <si>
    <t>14F002960000</t>
  </si>
  <si>
    <t>Substation GRP B Factor</t>
  </si>
  <si>
    <t>14F002980000</t>
  </si>
  <si>
    <t>Substation GRP B Morovis</t>
  </si>
  <si>
    <t>14F002990000</t>
  </si>
  <si>
    <t>Substation GRP B Quebradillas</t>
  </si>
  <si>
    <t>14F003080000</t>
  </si>
  <si>
    <t>Ceiba Baja 7012 Transformer Re</t>
  </si>
  <si>
    <t>14F003090000</t>
  </si>
  <si>
    <t>Las Lomas 1525 Transformer Rep</t>
  </si>
  <si>
    <t>14F003100000</t>
  </si>
  <si>
    <t>Bartolo 7902  Transformer Repl</t>
  </si>
  <si>
    <t>14F003110000</t>
  </si>
  <si>
    <t>Sabanera 3603  Transformer Rep</t>
  </si>
  <si>
    <t>14F003120000</t>
  </si>
  <si>
    <t>Acacias 6801 TC Relocation</t>
  </si>
  <si>
    <t>14F003130000</t>
  </si>
  <si>
    <t>Cambalache TC Relocation</t>
  </si>
  <si>
    <t>14F003140000</t>
  </si>
  <si>
    <t>Dorado TC Relocation</t>
  </si>
  <si>
    <t>14F003150000</t>
  </si>
  <si>
    <t>Monacillo TC - Breakers</t>
  </si>
  <si>
    <t>14F003160000</t>
  </si>
  <si>
    <t>Victoria TC 7008 (Elevated Con</t>
  </si>
  <si>
    <t>14F003170000</t>
  </si>
  <si>
    <t>Conquistador - CH</t>
  </si>
  <si>
    <t>14F003220000</t>
  </si>
  <si>
    <t>Guanica TC - Circuit Switch Re</t>
  </si>
  <si>
    <t>14F003230000</t>
  </si>
  <si>
    <t>Buen Pastor 115/13.2kV Transfo</t>
  </si>
  <si>
    <t>14F003360000</t>
  </si>
  <si>
    <t>Substation Inspect</t>
  </si>
  <si>
    <t>14F003370000</t>
  </si>
  <si>
    <t>Substation Repair</t>
  </si>
  <si>
    <t>14F003500000</t>
  </si>
  <si>
    <t>T &amp; G Demarcation</t>
  </si>
  <si>
    <t>14F003640000</t>
  </si>
  <si>
    <t>Aguas Buenas TC</t>
  </si>
  <si>
    <t>14F003660000</t>
  </si>
  <si>
    <t>Fajardo TC</t>
  </si>
  <si>
    <t>14F008400000</t>
  </si>
  <si>
    <t>Guajataca substation</t>
  </si>
  <si>
    <t>14F008420000</t>
  </si>
  <si>
    <t>Costa Sur TC - Phase II</t>
  </si>
  <si>
    <t>14F008430000</t>
  </si>
  <si>
    <t>Bayamón TC - Part 2</t>
  </si>
  <si>
    <t>14F008440000</t>
  </si>
  <si>
    <t>Manati TC BRKS - Phase II</t>
  </si>
  <si>
    <t>14F008450000</t>
  </si>
  <si>
    <t>Aguirre TC - Phase II</t>
  </si>
  <si>
    <t>14F008770000</t>
  </si>
  <si>
    <t>New Substation Culebra</t>
  </si>
  <si>
    <t>14F008780000</t>
  </si>
  <si>
    <t>New Substation Vieques</t>
  </si>
  <si>
    <t>14F008960000</t>
  </si>
  <si>
    <t>SubMinorRepr GRP F-Maunabo TC</t>
  </si>
  <si>
    <t>14F009030000</t>
  </si>
  <si>
    <t>Viaducto 115kV Prot&amp;ContrlSyst</t>
  </si>
  <si>
    <t>14F009040000</t>
  </si>
  <si>
    <t>San Juan SP TC</t>
  </si>
  <si>
    <t>14F009050000</t>
  </si>
  <si>
    <t>Jobos TC</t>
  </si>
  <si>
    <t>14F009060000</t>
  </si>
  <si>
    <t>Sabana Llana TC</t>
  </si>
  <si>
    <t>14F009070000</t>
  </si>
  <si>
    <t>New Guayanilla TC</t>
  </si>
  <si>
    <t>14F009080000</t>
  </si>
  <si>
    <t>New Salinas TC</t>
  </si>
  <si>
    <t>14F016560000</t>
  </si>
  <si>
    <t>Hato Rey</t>
  </si>
  <si>
    <t>14F016570000</t>
  </si>
  <si>
    <t>MAUNABO TC</t>
  </si>
  <si>
    <t>14F016580000</t>
  </si>
  <si>
    <t>Mayaguez</t>
  </si>
  <si>
    <t>14F016590000</t>
  </si>
  <si>
    <t>Naguabo</t>
  </si>
  <si>
    <t>14F016600000</t>
  </si>
  <si>
    <t>Palo Seco</t>
  </si>
  <si>
    <t>14F016610000</t>
  </si>
  <si>
    <t>Punta Lima Sect.</t>
  </si>
  <si>
    <t>14F016620000</t>
  </si>
  <si>
    <t>San Juan S.P. Rebuild-Phase 2</t>
  </si>
  <si>
    <t>14F016630000</t>
  </si>
  <si>
    <t>SanJuan SP New Substat-Phase3</t>
  </si>
  <si>
    <t>14F016640000</t>
  </si>
  <si>
    <t>Ciales</t>
  </si>
  <si>
    <t>14F016650000</t>
  </si>
  <si>
    <t>Unibon (Corozal)</t>
  </si>
  <si>
    <t>14F016660000</t>
  </si>
  <si>
    <t>Monterey</t>
  </si>
  <si>
    <t>14F016670000</t>
  </si>
  <si>
    <t>Morovis</t>
  </si>
  <si>
    <t>14F016680000</t>
  </si>
  <si>
    <t>JAYUYA 1</t>
  </si>
  <si>
    <t>14F016690000</t>
  </si>
  <si>
    <t>JUANA DIAZ TC</t>
  </si>
  <si>
    <t>14F016700000</t>
  </si>
  <si>
    <t>Fort Allen</t>
  </si>
  <si>
    <t>14F016710000</t>
  </si>
  <si>
    <t>Venezuela</t>
  </si>
  <si>
    <t>14F016720000</t>
  </si>
  <si>
    <t>Quebrada Negrito</t>
  </si>
  <si>
    <t>14F016730000</t>
  </si>
  <si>
    <t>Pastillo</t>
  </si>
  <si>
    <t>14F016740000</t>
  </si>
  <si>
    <t>Ponce TC</t>
  </si>
  <si>
    <t>14F016750000</t>
  </si>
  <si>
    <t>ONCE DE AGOSTO 13 KV</t>
  </si>
  <si>
    <t>14F016760000</t>
  </si>
  <si>
    <t>Buena Vista Sec</t>
  </si>
  <si>
    <t>14F016770000</t>
  </si>
  <si>
    <t>Brenas</t>
  </si>
  <si>
    <t>14F016780000</t>
  </si>
  <si>
    <t>Rambla Sec</t>
  </si>
  <si>
    <t>14F016790000</t>
  </si>
  <si>
    <t>Sierra Linda</t>
  </si>
  <si>
    <t>14F016800000</t>
  </si>
  <si>
    <t>Añasco TC</t>
  </si>
  <si>
    <t>14F016810000</t>
  </si>
  <si>
    <t>DOS BOCAS HP</t>
  </si>
  <si>
    <t>14F016820000</t>
  </si>
  <si>
    <t>Isla Grande GIS II</t>
  </si>
  <si>
    <t>14F020280000</t>
  </si>
  <si>
    <t>Substation Rebuild-Fajardo TC</t>
  </si>
  <si>
    <t>14F020290000</t>
  </si>
  <si>
    <t>Santa Rita Sectionalizer</t>
  </si>
  <si>
    <t>14N000000000</t>
  </si>
  <si>
    <t>19908 Construction &amp; Infrast</t>
  </si>
  <si>
    <t>14N000010000</t>
  </si>
  <si>
    <t>19738 Viaducto TC New Ctrl</t>
  </si>
  <si>
    <t>14N000020000</t>
  </si>
  <si>
    <t>19740 Monacillo TC New Ctrl</t>
  </si>
  <si>
    <t>14N000030000</t>
  </si>
  <si>
    <t>16987 Switchyard 38 kV San J</t>
  </si>
  <si>
    <t>14N000040000</t>
  </si>
  <si>
    <t>8600 Caguas</t>
  </si>
  <si>
    <t>14N000050000</t>
  </si>
  <si>
    <t>12444 Anasco 115/13.2 kV (L)</t>
  </si>
  <si>
    <t>14N000540000</t>
  </si>
  <si>
    <t>T&amp;G Demarcation</t>
  </si>
  <si>
    <t>14N000690000</t>
  </si>
  <si>
    <t>CostaSur BRK 0082&amp;0074 Replac</t>
  </si>
  <si>
    <t>14N000700000</t>
  </si>
  <si>
    <t>T &amp; G Demarcation Aguirre</t>
  </si>
  <si>
    <t>14N000710000</t>
  </si>
  <si>
    <t>T &amp; G Demarcation Cambalache</t>
  </si>
  <si>
    <t>14N000720000</t>
  </si>
  <si>
    <t>T &amp; G Demarcation Costa Sur</t>
  </si>
  <si>
    <t>14N000730000</t>
  </si>
  <si>
    <t>T &amp; G Demarcation Hydro</t>
  </si>
  <si>
    <t>14N000740000</t>
  </si>
  <si>
    <t>T &amp; G Demarcation Mayaguez</t>
  </si>
  <si>
    <t>14N000750000</t>
  </si>
  <si>
    <t>T &amp; G Demarcation Palo Seco</t>
  </si>
  <si>
    <t>14N000760000</t>
  </si>
  <si>
    <t>T &amp; G Demarcation Peakers</t>
  </si>
  <si>
    <t>14N000770000</t>
  </si>
  <si>
    <t>T &amp; G Demarcation San Juan</t>
  </si>
  <si>
    <t>14N001170000</t>
  </si>
  <si>
    <t>BayamonTC 230kVTransformerRepl</t>
  </si>
  <si>
    <t>15F019690000</t>
  </si>
  <si>
    <t>CAT Z - PBUT8</t>
  </si>
  <si>
    <t>15F019950000</t>
  </si>
  <si>
    <t>CAT Z - PBUT8 (Fiona)</t>
  </si>
  <si>
    <t>PBUT13 - T Priority Pole Repl</t>
  </si>
  <si>
    <t>10N000490000</t>
  </si>
  <si>
    <t>Capital Work Trans PoleReplace</t>
  </si>
  <si>
    <t>10N015150000</t>
  </si>
  <si>
    <t>Tpole 3000-CAGUAX-JUNCOS</t>
  </si>
  <si>
    <t>10N015160000</t>
  </si>
  <si>
    <t>T-Pole3200MonTC-VenSECT</t>
  </si>
  <si>
    <t>10N015170000</t>
  </si>
  <si>
    <t>T-Pole3600SabLlanaTCLAngelSect</t>
  </si>
  <si>
    <t>10N015180000</t>
  </si>
  <si>
    <t>TPole 3100CARO-CANOTC</t>
  </si>
  <si>
    <t>10N015190000</t>
  </si>
  <si>
    <t>T-Pole3600LlorTorrSECT-MarPe</t>
  </si>
  <si>
    <t>10N015200000</t>
  </si>
  <si>
    <t>Tpole 10700HTEJA-BPUEBLO</t>
  </si>
  <si>
    <t>10N015290000</t>
  </si>
  <si>
    <t>TPole 1700GuaTC-Yau2</t>
  </si>
  <si>
    <t>10N015300000</t>
  </si>
  <si>
    <t>TPole 700 CostSurSP-Yau2</t>
  </si>
  <si>
    <t>10N015310000</t>
  </si>
  <si>
    <t>TPole 16500FajaTC-DosMar</t>
  </si>
  <si>
    <t>10N015320000</t>
  </si>
  <si>
    <t>TPole 800ComSECT-CidSECT</t>
  </si>
  <si>
    <t>10N015330000</t>
  </si>
  <si>
    <t>TPole 3000CaTC-CaSECT</t>
  </si>
  <si>
    <t>10N015340000</t>
  </si>
  <si>
    <t>TPole 4500CanTC-RamSECT</t>
  </si>
  <si>
    <t>10N015350000</t>
  </si>
  <si>
    <t>TPole 3600MonaTC-SaLlanaTC</t>
  </si>
  <si>
    <t>10N015360000</t>
  </si>
  <si>
    <t>TPole 3000JunTC-RBlanHP</t>
  </si>
  <si>
    <t>10N015370000</t>
  </si>
  <si>
    <t>TPole 3100CanoSECT-RGraTO</t>
  </si>
  <si>
    <t>14F002600000</t>
  </si>
  <si>
    <t>230kV Trans Pole Repl</t>
  </si>
  <si>
    <t>14F002610000</t>
  </si>
  <si>
    <t>115kV Trans Ple Repl</t>
  </si>
  <si>
    <t>14F002620000</t>
  </si>
  <si>
    <t>Transmission Priority Pole Rep</t>
  </si>
  <si>
    <t>14F002630000</t>
  </si>
  <si>
    <t>38kV Bayamon Trans Pole Repl</t>
  </si>
  <si>
    <t>14F002640000</t>
  </si>
  <si>
    <t>38kV Mayaguez Trans Pole Repl</t>
  </si>
  <si>
    <t>14F002650000</t>
  </si>
  <si>
    <t>38kV Arecibo Trans Pole Repl</t>
  </si>
  <si>
    <t>14F002660000</t>
  </si>
  <si>
    <t>38kV Caguas Trans Pole Repl</t>
  </si>
  <si>
    <t>14F002670000</t>
  </si>
  <si>
    <t>38kV Ponce Trans Pole Repl</t>
  </si>
  <si>
    <t>10131-001</t>
  </si>
  <si>
    <t>14F003670000</t>
  </si>
  <si>
    <t>T.Priority Pole Repl.Mora50500</t>
  </si>
  <si>
    <t>10131-002</t>
  </si>
  <si>
    <t>14F004440000</t>
  </si>
  <si>
    <t>Trans PriorityPoleRepl-Ln2200</t>
  </si>
  <si>
    <t>10131-003</t>
  </si>
  <si>
    <t>14F004450000</t>
  </si>
  <si>
    <t>Trans Priority PoleRepl-Ln6700</t>
  </si>
  <si>
    <t>10131-005</t>
  </si>
  <si>
    <t>14F004460000</t>
  </si>
  <si>
    <t>Tran.PriorityPoleRepl.Line9800</t>
  </si>
  <si>
    <t>10131-004</t>
  </si>
  <si>
    <t>14F004470000</t>
  </si>
  <si>
    <t>TransPriorityPoleReplLine13300</t>
  </si>
  <si>
    <t>14F004480000</t>
  </si>
  <si>
    <t>PRW Trans PoleRepl-JUL21-JAN22</t>
  </si>
  <si>
    <t>14F004490000</t>
  </si>
  <si>
    <t>PRW Tran PoleRepl-FEB22-MOVFWD</t>
  </si>
  <si>
    <t>10131-013</t>
  </si>
  <si>
    <t>14F008920000</t>
  </si>
  <si>
    <t>TransPriorityPoleRepl.Line2300</t>
  </si>
  <si>
    <t>14F009430000</t>
  </si>
  <si>
    <t>Line 51200 (Ponce, Arecibo)</t>
  </si>
  <si>
    <t>14F009440000</t>
  </si>
  <si>
    <t>Line 50200 (Arecibo, Bayamon)</t>
  </si>
  <si>
    <t>14F009450000</t>
  </si>
  <si>
    <t>Line 50300 (Ponce)</t>
  </si>
  <si>
    <t>14F009460000</t>
  </si>
  <si>
    <t>Line 50800 (Caguas, Carolina)</t>
  </si>
  <si>
    <t>14F009470000</t>
  </si>
  <si>
    <t>Line 50900(Ponce,Caguas,Baya)</t>
  </si>
  <si>
    <t>14F009480000</t>
  </si>
  <si>
    <t>Line 51000(Ponce,Caguas,Carol)</t>
  </si>
  <si>
    <t>14F009490000</t>
  </si>
  <si>
    <t>Line 50100 (Arecibo)</t>
  </si>
  <si>
    <t>14F010160000</t>
  </si>
  <si>
    <t>Cambalache PP-Manati TC</t>
  </si>
  <si>
    <t>14F010170000</t>
  </si>
  <si>
    <t>Costa Sur PP-Manati TC</t>
  </si>
  <si>
    <t>14F010180000</t>
  </si>
  <si>
    <t>Manati TC-Bayamon TC</t>
  </si>
  <si>
    <t>14F010190000</t>
  </si>
  <si>
    <t>Aguirre PP-Costa Sur PP</t>
  </si>
  <si>
    <t>14F010200000</t>
  </si>
  <si>
    <t>Mayaguez TC-Mora TC-Cambalache</t>
  </si>
  <si>
    <t>14F010210000</t>
  </si>
  <si>
    <t>AES Power Plant-Yabucoa TC</t>
  </si>
  <si>
    <t>14F010220000</t>
  </si>
  <si>
    <t>Sabana Llana TC-Yabucoa TC</t>
  </si>
  <si>
    <t>14F010230000</t>
  </si>
  <si>
    <t>Aguas Buenas GIS-Bayamon TC</t>
  </si>
  <si>
    <t>14F010240000</t>
  </si>
  <si>
    <t>Aguirre-Aguas Buenas GIS 50900</t>
  </si>
  <si>
    <t>14F010250000</t>
  </si>
  <si>
    <t>Aguas BuenasGIS-Sabana LlanaTC</t>
  </si>
  <si>
    <t>14F010260000</t>
  </si>
  <si>
    <t>Aguirre-Aguas Buenas GIS 51000</t>
  </si>
  <si>
    <t>14F010270000</t>
  </si>
  <si>
    <t>EcoElectrica PP-Costa Sur PP</t>
  </si>
  <si>
    <t>14F010280000</t>
  </si>
  <si>
    <t>Costa Sur PP-Cambalache PP</t>
  </si>
  <si>
    <t>14F010290000</t>
  </si>
  <si>
    <t>Costa Sur PP-Ponce TC</t>
  </si>
  <si>
    <t>14F010300000</t>
  </si>
  <si>
    <t>Costa Sur PP-Mayaguez TC</t>
  </si>
  <si>
    <t>14F010310000</t>
  </si>
  <si>
    <t>Aguirre PP-AES PP</t>
  </si>
  <si>
    <t>14F010490000</t>
  </si>
  <si>
    <t>Dos Bocas HP-Barrio Pina GIS</t>
  </si>
  <si>
    <t>14F010500000</t>
  </si>
  <si>
    <t>Fajardo TC-Daguao TC</t>
  </si>
  <si>
    <t>14F010510000</t>
  </si>
  <si>
    <t>Daguao TC-Rio Blanco TC</t>
  </si>
  <si>
    <t>14F010520000</t>
  </si>
  <si>
    <t>Monacillos TC-Juncos TC</t>
  </si>
  <si>
    <t>14F010530000</t>
  </si>
  <si>
    <t>Ponce TC-Dos Bocas HP</t>
  </si>
  <si>
    <t>14F010540000</t>
  </si>
  <si>
    <t>Rio Blanco TC-Humacao</t>
  </si>
  <si>
    <t>14F010550000</t>
  </si>
  <si>
    <t>Humacao TC-Yabucoa TC 36300</t>
  </si>
  <si>
    <t>14F010560000</t>
  </si>
  <si>
    <t>Rio Blanco TC-Juncos TC</t>
  </si>
  <si>
    <t>14F010570000</t>
  </si>
  <si>
    <t>Sabana Llana TC-Canovanas TC</t>
  </si>
  <si>
    <t>14F010580000</t>
  </si>
  <si>
    <t>Canas TC-Ponce TC</t>
  </si>
  <si>
    <t>14F010590000</t>
  </si>
  <si>
    <t>Canovanas TC-Palmer TC</t>
  </si>
  <si>
    <t>14F010600000</t>
  </si>
  <si>
    <t>36700:Mayaguez PP-Mayaguez TC</t>
  </si>
  <si>
    <t>14F010610000</t>
  </si>
  <si>
    <t>Costa Sur PP-Canas</t>
  </si>
  <si>
    <t>14F010620000</t>
  </si>
  <si>
    <t>Vega Baja TC-Manati TC</t>
  </si>
  <si>
    <t>14F010640000</t>
  </si>
  <si>
    <t>Costa Sur PP-Ponce TC 37000</t>
  </si>
  <si>
    <t>14F010650000</t>
  </si>
  <si>
    <t>Guanica TC-Costa Sur PP</t>
  </si>
  <si>
    <t>14F010660000</t>
  </si>
  <si>
    <t>San German TC-Guanica TC</t>
  </si>
  <si>
    <t>14F010670000</t>
  </si>
  <si>
    <t>Añasco TC-Victoria TC</t>
  </si>
  <si>
    <t>14F010680000</t>
  </si>
  <si>
    <t>Dorado TC-Vega Baja TC</t>
  </si>
  <si>
    <t>14F010690000</t>
  </si>
  <si>
    <t>Mayaguez TC-Añasco TC</t>
  </si>
  <si>
    <t>14F010700000</t>
  </si>
  <si>
    <t>Dorado TC-Hato Tejas TC</t>
  </si>
  <si>
    <t>14F010710000</t>
  </si>
  <si>
    <t>37200:Mayaguez PP-Mayaguez TC</t>
  </si>
  <si>
    <t>14F010720000</t>
  </si>
  <si>
    <t>Hato Tejas TC-Bayamon TC</t>
  </si>
  <si>
    <t>14F010730000</t>
  </si>
  <si>
    <t>Cambalache TC-Dos Bocas HP</t>
  </si>
  <si>
    <t>14F010740000</t>
  </si>
  <si>
    <t>Mayaguez PP-Acacias TC</t>
  </si>
  <si>
    <t>14F010750000</t>
  </si>
  <si>
    <t>Victoria TC-Mora TC</t>
  </si>
  <si>
    <t>14F010760000</t>
  </si>
  <si>
    <t>Juncos TC-Humacao TC</t>
  </si>
  <si>
    <t>14F010770000</t>
  </si>
  <si>
    <t>Ponce TC-PWF</t>
  </si>
  <si>
    <t>14F010780000</t>
  </si>
  <si>
    <t>Sabana LlanaTC-CanovnsTC 41200</t>
  </si>
  <si>
    <t>14F010790000</t>
  </si>
  <si>
    <t>Humacao TC-Yabucoa TC 41000</t>
  </si>
  <si>
    <t>14F010800000</t>
  </si>
  <si>
    <t>PWF-Santa Isabel TC</t>
  </si>
  <si>
    <t>14F010810000</t>
  </si>
  <si>
    <t>Barrio Piña GIS-Dorado TC</t>
  </si>
  <si>
    <t>14F010820000</t>
  </si>
  <si>
    <t>DosBocasHP-SanSabastianTC</t>
  </si>
  <si>
    <t>14F010830000</t>
  </si>
  <si>
    <t>HatilloTC-QuebradillasSect</t>
  </si>
  <si>
    <t>14F010840000</t>
  </si>
  <si>
    <t>DosBocasHP-HatilloTC</t>
  </si>
  <si>
    <t>14F010850000</t>
  </si>
  <si>
    <t>MonacillosTC-BarioaTC</t>
  </si>
  <si>
    <t>14F010860000</t>
  </si>
  <si>
    <t>BairoaTO-CaguasTC</t>
  </si>
  <si>
    <t>14F010870000</t>
  </si>
  <si>
    <t>CaguasTC-CaguaxSect</t>
  </si>
  <si>
    <t>14F010880000</t>
  </si>
  <si>
    <t>CaguaxSect-JuncosTC</t>
  </si>
  <si>
    <t>14F010890000</t>
  </si>
  <si>
    <t>JuncosTC-RioBlancoHP</t>
  </si>
  <si>
    <t>14F010900000</t>
  </si>
  <si>
    <t>CANOVANAS SECT-RIO GRANDE</t>
  </si>
  <si>
    <t>14F010910000</t>
  </si>
  <si>
    <t>MONACILLOS TC-GUAYNABOSE CT</t>
  </si>
  <si>
    <t>14F010920000</t>
  </si>
  <si>
    <t>GuaynaboSect-GuaraguaoSect</t>
  </si>
  <si>
    <t>14F010930000</t>
  </si>
  <si>
    <t>MAUNABO TC-HUMACAO TC</t>
  </si>
  <si>
    <t>14F010940000</t>
  </si>
  <si>
    <t>JOBOS TC-MAUNABO TC</t>
  </si>
  <si>
    <t>14F010950000</t>
  </si>
  <si>
    <t>SantaIsabelTC-SantaIsabelSect</t>
  </si>
  <si>
    <t>14F010960000</t>
  </si>
  <si>
    <t>SantIsabel TC-ToroNegro 1 HP</t>
  </si>
  <si>
    <t>14F010970000</t>
  </si>
  <si>
    <t>SANTA ISABEL TC-AIBONITO TO</t>
  </si>
  <si>
    <t>14F010980000</t>
  </si>
  <si>
    <t>RioBlancoHP-DaguaoTC</t>
  </si>
  <si>
    <t>14F010990000</t>
  </si>
  <si>
    <t>AcaciasTC-SanGerman-LaParguera</t>
  </si>
  <si>
    <t>14F011000000</t>
  </si>
  <si>
    <t>BARRANQUITASTC-COMERIOTC</t>
  </si>
  <si>
    <t>14F011010000</t>
  </si>
  <si>
    <t>YAUCO 1 HP-ADJUNTAS TO</t>
  </si>
  <si>
    <t>14F011020000</t>
  </si>
  <si>
    <t>ToroNegro1HP-BarranquitasTC</t>
  </si>
  <si>
    <t>14F011030000</t>
  </si>
  <si>
    <t>COMERIOTC-AGUAS BUENAS SECT</t>
  </si>
  <si>
    <t>14F011040000</t>
  </si>
  <si>
    <t>HUMACAO TC-VERDE MAR</t>
  </si>
  <si>
    <t>14F011050000</t>
  </si>
  <si>
    <t>JOBOS TC GUAYAMA TO</t>
  </si>
  <si>
    <t>14F011060000</t>
  </si>
  <si>
    <t>ANTA ISABEL-SALINAS SECT</t>
  </si>
  <si>
    <t>14F011070000</t>
  </si>
  <si>
    <t>PONCE TC SANTA ISABEL SECT</t>
  </si>
  <si>
    <t>14F011080000</t>
  </si>
  <si>
    <t>SALINAS SECT JOBOS TC</t>
  </si>
  <si>
    <t>14F011090000</t>
  </si>
  <si>
    <t>SANTA ISABEL SCT-SALINAS SCT</t>
  </si>
  <si>
    <t>14F011100000</t>
  </si>
  <si>
    <t>PONCE TC STA ISABEL SECT- L200</t>
  </si>
  <si>
    <t>14F011110000</t>
  </si>
  <si>
    <t>SALINAS SCT-JOBOS TC</t>
  </si>
  <si>
    <t>14F011120000</t>
  </si>
  <si>
    <t>COSTA SUR SP-YAUCO 2 HP</t>
  </si>
  <si>
    <t>14F011130000</t>
  </si>
  <si>
    <t>SAN GERMAN TO RADIAL</t>
  </si>
  <si>
    <t>14F011140000</t>
  </si>
  <si>
    <t>ACACIAS TC-SAN GERMAN</t>
  </si>
  <si>
    <t>14F011150000</t>
  </si>
  <si>
    <t>CUATRO HERMANOS-ACACIAS</t>
  </si>
  <si>
    <t>14F011160000</t>
  </si>
  <si>
    <t>MAYAGUEZ GP-CUATRO HERMANOS</t>
  </si>
  <si>
    <t>14F011170000</t>
  </si>
  <si>
    <t>SAN GERMAN S SAN GERMAN TC</t>
  </si>
  <si>
    <t>14F011180000</t>
  </si>
  <si>
    <t>SAN GERMAN TC-YAUCO 2HP</t>
  </si>
  <si>
    <t>14F011190000</t>
  </si>
  <si>
    <t>MAYAGUEZ GP ONCE DE AGOSTO S</t>
  </si>
  <si>
    <t>14F011200000</t>
  </si>
  <si>
    <t>ONCE DE AGOSTO-SABANA GRANDE</t>
  </si>
  <si>
    <t>14F011210000</t>
  </si>
  <si>
    <t>SAN GERMAN-YAUCO 1</t>
  </si>
  <si>
    <t>14F011220000</t>
  </si>
  <si>
    <t>SAN GERMAN SECT SAN GERMAN TC</t>
  </si>
  <si>
    <t>14F011230000</t>
  </si>
  <si>
    <t>MAYAGUEZ GP LEON SECT</t>
  </si>
  <si>
    <t>14F011240000</t>
  </si>
  <si>
    <t>LEON SECT-ACACIAS TC</t>
  </si>
  <si>
    <t>14F011250000</t>
  </si>
  <si>
    <t>ACACIAS TC SAN GERMAN SECT</t>
  </si>
  <si>
    <t>14F011260000</t>
  </si>
  <si>
    <t>ONCE DE AGOSTO-SAN SEBASTIAN</t>
  </si>
  <si>
    <t>14F011270000</t>
  </si>
  <si>
    <t>MAYAGUEZ GP-COLEGIO ST</t>
  </si>
  <si>
    <t>14F011280000</t>
  </si>
  <si>
    <t>COLEGIO-ONCE DE AGOSTO</t>
  </si>
  <si>
    <t>14F011290000</t>
  </si>
  <si>
    <t>VEGA BAJA TC VEGA ALTA SECT</t>
  </si>
  <si>
    <t>14F011300000</t>
  </si>
  <si>
    <t>VEGA BAJA TC SAN DEMETRIO</t>
  </si>
  <si>
    <t>14F011310000</t>
  </si>
  <si>
    <t>VEGA ALTA SECT DORADO TC</t>
  </si>
  <si>
    <t>14F011320000</t>
  </si>
  <si>
    <t>MANATI TC VEGA BAJA TC</t>
  </si>
  <si>
    <t>14F011330000</t>
  </si>
  <si>
    <t>FACTOR SECT BARCELONETA TC</t>
  </si>
  <si>
    <t>14F011340000</t>
  </si>
  <si>
    <t>DOS BOCAS HP CAMBALACHE TC</t>
  </si>
  <si>
    <t>14F011350000</t>
  </si>
  <si>
    <t>BARCELONETA TC-MANATI TC</t>
  </si>
  <si>
    <t>14F011360000</t>
  </si>
  <si>
    <t>CAMBALACHE TC FACTOR SECT</t>
  </si>
  <si>
    <t>14F011370000</t>
  </si>
  <si>
    <t>CANOVANAS TC-CANOV SECT -L3100</t>
  </si>
  <si>
    <t>14F011380000</t>
  </si>
  <si>
    <t>FAJARADO TC-DAGUAO TC</t>
  </si>
  <si>
    <t>14F011390000</t>
  </si>
  <si>
    <t>SABANA LLANATC-CAROLINA</t>
  </si>
  <si>
    <t>14F011400000</t>
  </si>
  <si>
    <t>RIO GRANDETO-PALMERTC</t>
  </si>
  <si>
    <t>14F011410000</t>
  </si>
  <si>
    <t>MONACILLOSTC-SABANA LLANATC</t>
  </si>
  <si>
    <t>14F011420000</t>
  </si>
  <si>
    <t>PALMER TC-FAJARDO TC</t>
  </si>
  <si>
    <t>14F011430000</t>
  </si>
  <si>
    <t>CAROLINA-CANOVANAS TC</t>
  </si>
  <si>
    <t>14F011440000</t>
  </si>
  <si>
    <t>VILLAMAR-LLORENS TORRES</t>
  </si>
  <si>
    <t>14F011450000</t>
  </si>
  <si>
    <t>SANANA LLANA-LOS ANGELES</t>
  </si>
  <si>
    <t>14F011460000</t>
  </si>
  <si>
    <t>MONACILLOS-SABANNA LLANA</t>
  </si>
  <si>
    <t>14F011470000</t>
  </si>
  <si>
    <t>LOS ANGELES-AEROPUERTO</t>
  </si>
  <si>
    <t>14F011480000</t>
  </si>
  <si>
    <t>LLORENS TORRES-MARTIN PENA</t>
  </si>
  <si>
    <t>14F011490000</t>
  </si>
  <si>
    <t>AEROPUERTO-VILLAMAR</t>
  </si>
  <si>
    <t>14F011500000</t>
  </si>
  <si>
    <t>CAMBALACHE-SUPER ACUEDUCTO</t>
  </si>
  <si>
    <t>14F012510000</t>
  </si>
  <si>
    <t>Barrio Piña GIS-Cana Sect</t>
  </si>
  <si>
    <t>14F012520000</t>
  </si>
  <si>
    <t>Cana Sect-Bayamon TC</t>
  </si>
  <si>
    <t>14F012530000</t>
  </si>
  <si>
    <t>Bayamon TC-Monacillos TC</t>
  </si>
  <si>
    <t>14F012540000</t>
  </si>
  <si>
    <t>ManatiTC-Dupont Bristol Myers</t>
  </si>
  <si>
    <t>14F012550000</t>
  </si>
  <si>
    <t>Dos Bocas HP-Caonillas PP</t>
  </si>
  <si>
    <t>14F012560000</t>
  </si>
  <si>
    <t>San Sebastian TC-Mayaguez TC</t>
  </si>
  <si>
    <t>14F012570000</t>
  </si>
  <si>
    <t>Palmer TC-Fajardo TC</t>
  </si>
  <si>
    <t>14F012580000</t>
  </si>
  <si>
    <t>T-Pole Replacement - L36100</t>
  </si>
  <si>
    <t>14F012590000</t>
  </si>
  <si>
    <t>Manati TC-Barceloneta TC</t>
  </si>
  <si>
    <t>14F012600000</t>
  </si>
  <si>
    <t>Barceloneta TC-Cambalache TC</t>
  </si>
  <si>
    <t>14F012610000</t>
  </si>
  <si>
    <t>Humacao TC-Fonroche Solar</t>
  </si>
  <si>
    <t>14F012620000</t>
  </si>
  <si>
    <t>Rio Bayamon Sect-Monacillos TC</t>
  </si>
  <si>
    <t>14F012630000</t>
  </si>
  <si>
    <t>Bayamon TC-Rio Bayamon Sect</t>
  </si>
  <si>
    <t>14F012640000</t>
  </si>
  <si>
    <t>Bayamon TC-Palo Seco PP</t>
  </si>
  <si>
    <t>14F012650000</t>
  </si>
  <si>
    <t>Monacillos TC-San Juan PP</t>
  </si>
  <si>
    <t>14F012660000</t>
  </si>
  <si>
    <t>Hacienda San Jose-Caguas TC</t>
  </si>
  <si>
    <t>14F012670000</t>
  </si>
  <si>
    <t>AguasBuenasGIS-HaciendaSanJos</t>
  </si>
  <si>
    <t>14F012680000</t>
  </si>
  <si>
    <t>Ponce TC-Juana Diaz TC</t>
  </si>
  <si>
    <t>14F012690000</t>
  </si>
  <si>
    <t>Barranquitas TC-Comerio TC</t>
  </si>
  <si>
    <t>14F012700000</t>
  </si>
  <si>
    <t>Comerio TC-Aguas Buenas GIS</t>
  </si>
  <si>
    <t>14F012710000</t>
  </si>
  <si>
    <t>JuanaDiazTC-ToroNegHP-Barranq</t>
  </si>
  <si>
    <t>14F012720000</t>
  </si>
  <si>
    <t>Monacillos TC-Aguas Buenas GIS</t>
  </si>
  <si>
    <t>14F012730000</t>
  </si>
  <si>
    <t>Costa Sur Power Plant-PPG</t>
  </si>
  <si>
    <t>14F012740000</t>
  </si>
  <si>
    <t>Costa Sur PP-Union Carbide</t>
  </si>
  <si>
    <t>14F012750000</t>
  </si>
  <si>
    <t>Santa Isabel TC-Aguirre PP</t>
  </si>
  <si>
    <t>14F012760000</t>
  </si>
  <si>
    <t>Dos Bocas HP-San Sebastian TC</t>
  </si>
  <si>
    <t>14F012890000</t>
  </si>
  <si>
    <t>CAGUAS TC-GAUTIER BENITEZ SECT</t>
  </si>
  <si>
    <t>14F012900000</t>
  </si>
  <si>
    <t>CAYEY TC-COMSAT SECT</t>
  </si>
  <si>
    <t>14F012910000</t>
  </si>
  <si>
    <t>COMSAT SECT-CIDRA SECT</t>
  </si>
  <si>
    <t>14F012920000</t>
  </si>
  <si>
    <t>CAPUCHINOS SECT-VENEZUELA SECT</t>
  </si>
  <si>
    <t>14F012930000</t>
  </si>
  <si>
    <t>VillaPadresSect-CapuchinosSect</t>
  </si>
  <si>
    <t>14F012940000</t>
  </si>
  <si>
    <t>SABANA LLANA TC-SAN ANTON TO</t>
  </si>
  <si>
    <t>14F012950000</t>
  </si>
  <si>
    <t>SAN ANTON TO-VILLA PRADES SECT</t>
  </si>
  <si>
    <t>14F012960000</t>
  </si>
  <si>
    <t>GARZAS1 HP-GARZAS2 HP</t>
  </si>
  <si>
    <t>14F012970000</t>
  </si>
  <si>
    <t>1300_YAUCO1 HP-YAUCO2 HP</t>
  </si>
  <si>
    <t>14F012980000</t>
  </si>
  <si>
    <t>1400_YAUCO1_HP-YAUCO2_HP</t>
  </si>
  <si>
    <t>14F012990000</t>
  </si>
  <si>
    <t>ARECIBO ST-CAMBALACHE TC</t>
  </si>
  <si>
    <t>14F013000000</t>
  </si>
  <si>
    <t>DOS BOCAS HP-CAONILLAS2 HP</t>
  </si>
  <si>
    <t>14F013010000</t>
  </si>
  <si>
    <t>SAN SEB TC-QUEBRADILLAS SECT</t>
  </si>
  <si>
    <t>14F013020000</t>
  </si>
  <si>
    <t>AGUADILLA H. DIS ST-MORA TC</t>
  </si>
  <si>
    <t>14F013030000</t>
  </si>
  <si>
    <t>VIADUCTO TC-EGOZCUE SECT</t>
  </si>
  <si>
    <t>14F013040000</t>
  </si>
  <si>
    <t>CHARDON SECT-BALDRICH SECT</t>
  </si>
  <si>
    <t>14F013050000</t>
  </si>
  <si>
    <t>EGOZCUE ST-MARTIN PEÑA TC</t>
  </si>
  <si>
    <t>14F013060000</t>
  </si>
  <si>
    <t>MONACILLOS TC-SAN GERARDO ST</t>
  </si>
  <si>
    <t>14F013070000</t>
  </si>
  <si>
    <t>MARTIN PEÑA TC-POPULAR ST</t>
  </si>
  <si>
    <t>14F013080000</t>
  </si>
  <si>
    <t>POPULAR SECT-CHARDON SECT</t>
  </si>
  <si>
    <t>14F013090000</t>
  </si>
  <si>
    <t>SAN GERARDO ST-VENEZUELA ST</t>
  </si>
  <si>
    <t>14F013100000</t>
  </si>
  <si>
    <t>MONACILLOS TC-LAS LOMAS ST</t>
  </si>
  <si>
    <t>14F013110000</t>
  </si>
  <si>
    <t>CACHETE SECT-CAPARRA SECT</t>
  </si>
  <si>
    <t>14F013120000</t>
  </si>
  <si>
    <t>LAS LOMAS SECT-CACHETE SECT</t>
  </si>
  <si>
    <t>14F013130000</t>
  </si>
  <si>
    <t>CIDRA SECT-CAYEY TC</t>
  </si>
  <si>
    <t>14F013140000</t>
  </si>
  <si>
    <t>CAYEY RURAL-JAJOME</t>
  </si>
  <si>
    <t>14F013150000</t>
  </si>
  <si>
    <t>BAYAMON TC-BAYAMON PUEB ST</t>
  </si>
  <si>
    <t>14F013160000</t>
  </si>
  <si>
    <t>CANAS TC-LA RAMBLA SECT</t>
  </si>
  <si>
    <t>14F013170000</t>
  </si>
  <si>
    <t>PALO SECO SP-BAYAMON PUEBLO</t>
  </si>
  <si>
    <t>14F013180000</t>
  </si>
  <si>
    <t>AGUADILLA H.DIS SECT-T-BONE TO</t>
  </si>
  <si>
    <t>14F013190000</t>
  </si>
  <si>
    <t>T-BONE TO-RAMEY FIELD 2</t>
  </si>
  <si>
    <t>14F013200000</t>
  </si>
  <si>
    <t>COMERIO TC-GUARAGUAO SECT</t>
  </si>
  <si>
    <t>14F013210000</t>
  </si>
  <si>
    <t>JUNCOS TC-LAS PIEDRAS SECT</t>
  </si>
  <si>
    <t>14F013220000</t>
  </si>
  <si>
    <t>LAS PIEDRAS SECT-RADIAL</t>
  </si>
  <si>
    <t>14F013230000</t>
  </si>
  <si>
    <t>LAS PIEDRAS SECT-HUMACAO TC</t>
  </si>
  <si>
    <t>14F013240000</t>
  </si>
  <si>
    <t>VICTORIA TC-AÑASCO TC</t>
  </si>
  <si>
    <t>14F013250000</t>
  </si>
  <si>
    <t>AÑASCO TC-MAYAGUEZ GP</t>
  </si>
  <si>
    <t>14F013260000</t>
  </si>
  <si>
    <t>SAN JUAN SP-CREMATORIO TO</t>
  </si>
  <si>
    <t>14F013270000</t>
  </si>
  <si>
    <t>AGUADILLA H. DIS TO-T-BONE TO</t>
  </si>
  <si>
    <t>14F013280000</t>
  </si>
  <si>
    <t>MAYAGUEZ GP-RADIAL</t>
  </si>
  <si>
    <t>14F013290000</t>
  </si>
  <si>
    <t>BAY VIEW SECT-AMELIA SECT</t>
  </si>
  <si>
    <t>14F013300000</t>
  </si>
  <si>
    <t>VENEZUELA SECT-GANDARA TO</t>
  </si>
  <si>
    <t>14F013310000</t>
  </si>
  <si>
    <t>SAN FERN. SECT-PUERTO NUEVO TO</t>
  </si>
  <si>
    <t>14F013320000</t>
  </si>
  <si>
    <t>CAMBALACHE TC-MIRADOR AZ SECT</t>
  </si>
  <si>
    <t>14F013330000</t>
  </si>
  <si>
    <t>AMELIA SECT-RADIAL</t>
  </si>
  <si>
    <t>14F013340000</t>
  </si>
  <si>
    <t>DORADO TC-VEGA ALTA SECT</t>
  </si>
  <si>
    <t>14F013350000</t>
  </si>
  <si>
    <t>GUANICA TC-YAUCO 2 HP</t>
  </si>
  <si>
    <t>14F013360000</t>
  </si>
  <si>
    <t>GARZAS 1 HP-PEÑUELAS</t>
  </si>
  <si>
    <t>14F013370000</t>
  </si>
  <si>
    <t>AÑASCO TC-AÑASCO</t>
  </si>
  <si>
    <t>14F013380000</t>
  </si>
  <si>
    <t>JUNCOS TC-GAUTIER BENITEZ SECT</t>
  </si>
  <si>
    <t>14F013390000</t>
  </si>
  <si>
    <t>BAYAMON TC-CATAÑO SECT</t>
  </si>
  <si>
    <t>14F013400000</t>
  </si>
  <si>
    <t>10800-JOBOS TC-PFIZER GUAYAMA</t>
  </si>
  <si>
    <t>14F013410000</t>
  </si>
  <si>
    <t>10900-JOBOS TC-PFIZER GUAYAMA</t>
  </si>
  <si>
    <t>14F013420000</t>
  </si>
  <si>
    <t>BUENA VIS. SECT-VILLA D.CARMEN</t>
  </si>
  <si>
    <t>14F013430000</t>
  </si>
  <si>
    <t>BARCELONETA TC-FLORIDA TO</t>
  </si>
  <si>
    <t>14F013440000</t>
  </si>
  <si>
    <t>11700-COSTA SUR SP-CORCO 1 SEC</t>
  </si>
  <si>
    <t>14F013450000</t>
  </si>
  <si>
    <t>11800-COSTA SUR SP-CORCO 1 SEC</t>
  </si>
  <si>
    <t>14F013460000</t>
  </si>
  <si>
    <t>BERWIND TC-VILLA PRADES SECT</t>
  </si>
  <si>
    <t>14F013470000</t>
  </si>
  <si>
    <t>COSECTA SUR SP-AIR PRODUCTS</t>
  </si>
  <si>
    <t>14F013480000</t>
  </si>
  <si>
    <t>BAYAMON TC-HATO TEJAS SECT</t>
  </si>
  <si>
    <t>14F013490000</t>
  </si>
  <si>
    <t>ACACIAS TC-CABO ROJO TO</t>
  </si>
  <si>
    <t>14F013500000</t>
  </si>
  <si>
    <t>ISABELA TO-ISABELA PUEBLO</t>
  </si>
  <si>
    <t>14F013510000</t>
  </si>
  <si>
    <t>JOBOS TC-REYNOLDS METAL</t>
  </si>
  <si>
    <t>14F013520000</t>
  </si>
  <si>
    <t>BARCELONETA TC-MERCK</t>
  </si>
  <si>
    <t>14F013530000</t>
  </si>
  <si>
    <t>FAJARDO TC-DOS MARINAS</t>
  </si>
  <si>
    <t>14F013540000</t>
  </si>
  <si>
    <t>BARRANQUITAS TC-EL ABANICO</t>
  </si>
  <si>
    <t>14F013550000</t>
  </si>
  <si>
    <t>Yabucoa TC-Shell</t>
  </si>
  <si>
    <t>14F013560000</t>
  </si>
  <si>
    <t>Juan M TC-Jobos TC-Maunabo TC</t>
  </si>
  <si>
    <t>14F013570000</t>
  </si>
  <si>
    <t>Shell-Juan Martin TC</t>
  </si>
  <si>
    <t>14F013580000</t>
  </si>
  <si>
    <t>37100-Acacias TC-San German TC</t>
  </si>
  <si>
    <t>14F013590000</t>
  </si>
  <si>
    <t>Palo Seco PP-Bayamon TC</t>
  </si>
  <si>
    <t>14F013600000</t>
  </si>
  <si>
    <t>Caguas TC-Buen Pastor Sect</t>
  </si>
  <si>
    <t>14F013610000</t>
  </si>
  <si>
    <t>Monacillos TC-Buen Pastor Sect</t>
  </si>
  <si>
    <t>14F013620000</t>
  </si>
  <si>
    <t>Cayey TC-Caguas TC</t>
  </si>
  <si>
    <t>14F013630000</t>
  </si>
  <si>
    <t>Cayey TC-Jobos TC</t>
  </si>
  <si>
    <t>14F013640000</t>
  </si>
  <si>
    <t>Monacillos TC-Sabana Llana TC</t>
  </si>
  <si>
    <t>14F013650000</t>
  </si>
  <si>
    <t>Palo Seco PP-Monacillos TC</t>
  </si>
  <si>
    <t>14F013660000</t>
  </si>
  <si>
    <t>Martin Peña GIS-Berwind TC</t>
  </si>
  <si>
    <t>14F013670000</t>
  </si>
  <si>
    <t>Berwind TC-Sabana Llana TC</t>
  </si>
  <si>
    <t>14F013680000</t>
  </si>
  <si>
    <t>Hato Rey TC-Martin Peña GIS</t>
  </si>
  <si>
    <t>14F013690000</t>
  </si>
  <si>
    <t>Cambalache TC-Hatillo TC</t>
  </si>
  <si>
    <t>14F013700000</t>
  </si>
  <si>
    <t>40100 Aguirre PP-Jobos PP</t>
  </si>
  <si>
    <t>14F013710000</t>
  </si>
  <si>
    <t>40200 Aguirre PP-Jobos PP</t>
  </si>
  <si>
    <t>14F013720000</t>
  </si>
  <si>
    <t>Barceloneta TC-AbbVie</t>
  </si>
  <si>
    <t>14F013730000</t>
  </si>
  <si>
    <t>Cambalache TC-Cambalache PP</t>
  </si>
  <si>
    <t>14F013740000</t>
  </si>
  <si>
    <t>Pattern WF-Santa Isabel WF</t>
  </si>
  <si>
    <t>14F013960000</t>
  </si>
  <si>
    <t>San Juan PP-Isla Grande</t>
  </si>
  <si>
    <t>14F013970000</t>
  </si>
  <si>
    <t>38100 San Juan PP-Viaducto TC</t>
  </si>
  <si>
    <t>14F013980000</t>
  </si>
  <si>
    <t>38400 San Juan PP-Viaducto TC</t>
  </si>
  <si>
    <t>14F013990000</t>
  </si>
  <si>
    <t>38500 San Juan PP-Hato Rey TC</t>
  </si>
  <si>
    <t>14F014000000</t>
  </si>
  <si>
    <t>Bayamon TC-San Juan PP</t>
  </si>
  <si>
    <t>14F014010000</t>
  </si>
  <si>
    <t>38700 Palo Seco PP-San Juan PP</t>
  </si>
  <si>
    <t>14F014020000</t>
  </si>
  <si>
    <t>Viaducto TC-Hato Rey TC</t>
  </si>
  <si>
    <t>14F014030000</t>
  </si>
  <si>
    <t>Isla Grande TC-Viaducto TC</t>
  </si>
  <si>
    <t>14F014040000</t>
  </si>
  <si>
    <t>39300 HatoRey TC-MartinPeñaGIS</t>
  </si>
  <si>
    <t>14F014050000</t>
  </si>
  <si>
    <t>Viaducto TC-Martin Peña GIS</t>
  </si>
  <si>
    <t>14F014060000</t>
  </si>
  <si>
    <t>40400 San Juan PP-Hato Rey TC</t>
  </si>
  <si>
    <t>14F014070000</t>
  </si>
  <si>
    <t>Monacillos TC-Hato Rey TC</t>
  </si>
  <si>
    <t>14F014080000</t>
  </si>
  <si>
    <t>40600 Bayamon TC-Monacillos TC</t>
  </si>
  <si>
    <t>14F014090000</t>
  </si>
  <si>
    <t>40700-Bayamon TC-Palo Seco PP</t>
  </si>
  <si>
    <t>14F014100000</t>
  </si>
  <si>
    <t>41600 Palo Seco PP-San Juan PP</t>
  </si>
  <si>
    <t>14F014110000</t>
  </si>
  <si>
    <t>41700 Juncos TC-Amgen</t>
  </si>
  <si>
    <t>14F014120000</t>
  </si>
  <si>
    <t>41800 Juncos TC-Amgen</t>
  </si>
  <si>
    <t>14F014130000</t>
  </si>
  <si>
    <t>Daguao TC-Punta Lima WF</t>
  </si>
  <si>
    <t>14F014140000</t>
  </si>
  <si>
    <t>Mora TC-Oriana Solar</t>
  </si>
  <si>
    <t>14F014470000</t>
  </si>
  <si>
    <t>3200-HATO REY TC-BALDRICH SECT</t>
  </si>
  <si>
    <t>14F014480000</t>
  </si>
  <si>
    <t>6200: CATAÑO SECT-PUMA</t>
  </si>
  <si>
    <t>14F014490000</t>
  </si>
  <si>
    <t>8000: ISLA GRANDE TC-CROWLEY</t>
  </si>
  <si>
    <t>14F014500000</t>
  </si>
  <si>
    <t>CENTRO MEDICO-FONALLEDAS TO</t>
  </si>
  <si>
    <t>14F014510000</t>
  </si>
  <si>
    <t>17900: JUANA DIAZ TC-PASTILLO</t>
  </si>
  <si>
    <t>14F014520000</t>
  </si>
  <si>
    <t>15900: VICTORIA TC-AGUADA TO</t>
  </si>
  <si>
    <t>14F014530000</t>
  </si>
  <si>
    <t>1700: GUANICA TC-YAUCO 2 HP</t>
  </si>
  <si>
    <t>14F014540000</t>
  </si>
  <si>
    <t>2500: SAN SEBASTIAN-VICTORIA</t>
  </si>
  <si>
    <t>14F014550000</t>
  </si>
  <si>
    <t>8600: COSTA SUR SP-GULF</t>
  </si>
  <si>
    <t>14F014560000</t>
  </si>
  <si>
    <t>15700: BOQUERON TO-EL COMBATE</t>
  </si>
  <si>
    <t>14F014570000</t>
  </si>
  <si>
    <t>12900: CORCO SECT-OXO CHEMICAL</t>
  </si>
  <si>
    <t>14F014740000</t>
  </si>
  <si>
    <t>900: PAMPANOS SECT-CANAS TC</t>
  </si>
  <si>
    <t>14F014750000</t>
  </si>
  <si>
    <t>900: PONCE TC-PAMPANOS SECT</t>
  </si>
  <si>
    <t>14F014760000</t>
  </si>
  <si>
    <t>7200: BALDRICH-ESCUELA INDUSTR</t>
  </si>
  <si>
    <t>14F014770000</t>
  </si>
  <si>
    <t>8500: CAYEY TC-AIBONITO TO</t>
  </si>
  <si>
    <t>14F014780000</t>
  </si>
  <si>
    <t>8900: FONALLEDAS TO-VENEZUELA</t>
  </si>
  <si>
    <t>14F014790000</t>
  </si>
  <si>
    <t>8900: MONACILLOS-CENTRO MEDICO</t>
  </si>
  <si>
    <t>14F014800000</t>
  </si>
  <si>
    <t>15300: BERWIND-LOS ANGELES SEC</t>
  </si>
  <si>
    <t>14F014810000</t>
  </si>
  <si>
    <t>17400: BERWIND-SAN JUAN MALL</t>
  </si>
  <si>
    <t>14F014820000</t>
  </si>
  <si>
    <t>17400: SAN JUAN MALL-SAN JOSE</t>
  </si>
  <si>
    <t>14F014990000</t>
  </si>
  <si>
    <t>300: TORO NEGRO HP-JUANA DIAZ</t>
  </si>
  <si>
    <t>14F015000000</t>
  </si>
  <si>
    <t>300: JUANA DIAZ TC-LA RAMBLA</t>
  </si>
  <si>
    <t>14F015010000</t>
  </si>
  <si>
    <t>400: CAGUAS TC-GAUTIER BENITEZ</t>
  </si>
  <si>
    <t>14F015020000</t>
  </si>
  <si>
    <t>3200: VIADUCTO TC-MARTIN PEÑA</t>
  </si>
  <si>
    <t>14F015030000</t>
  </si>
  <si>
    <t>3200: MARTIN PEÑA TC-HATO REY</t>
  </si>
  <si>
    <t>14F015040000</t>
  </si>
  <si>
    <t>3200: MONACILLOS TC-VENEZUELA</t>
  </si>
  <si>
    <t>14F015050000</t>
  </si>
  <si>
    <t>3800: CAYEY TC-COMSAT SECT</t>
  </si>
  <si>
    <t>14F015060000</t>
  </si>
  <si>
    <t>3800: COMERIO TC-CIDRA SECT</t>
  </si>
  <si>
    <t>14F015070000</t>
  </si>
  <si>
    <t>3900: SAN JUAN SP-CAPARRA SECT</t>
  </si>
  <si>
    <t>14F015080000</t>
  </si>
  <si>
    <t>8200: SanJuanSP-AMELIA-CATAÑO</t>
  </si>
  <si>
    <t>14F015090000</t>
  </si>
  <si>
    <t>8400: COSTA SUR SP-GULF</t>
  </si>
  <si>
    <t>14F015100000</t>
  </si>
  <si>
    <t>8700: COSTA SUR SP-GARZAS HP</t>
  </si>
  <si>
    <t>14F015270000</t>
  </si>
  <si>
    <t>500: PONCE-COSTA SUR SP-CANAS</t>
  </si>
  <si>
    <t>14F015280000</t>
  </si>
  <si>
    <t>2300: DOS BOCAS HP-ARECIBO SEC</t>
  </si>
  <si>
    <t>14F015290000</t>
  </si>
  <si>
    <t>4600: BUENA VISTA-LA RAMBLA</t>
  </si>
  <si>
    <t>14F015300000</t>
  </si>
  <si>
    <t>4600: PONCE TC-BUENA VISTA SEC</t>
  </si>
  <si>
    <t>14F015310000</t>
  </si>
  <si>
    <t>4700: CANAS TC-ADJUNTAS TO</t>
  </si>
  <si>
    <t>14F015320000</t>
  </si>
  <si>
    <t>5800: SAN FERNANDO-CHARDON SEC</t>
  </si>
  <si>
    <t>14F015330000</t>
  </si>
  <si>
    <t>10000: MAGNOLIA-SIERRA LINDA</t>
  </si>
  <si>
    <t>14F015340000</t>
  </si>
  <si>
    <t>10000: SIERRA LINDA-HATO TEJAS</t>
  </si>
  <si>
    <t>14F015350000</t>
  </si>
  <si>
    <t>10700: HATO TEJAS-BAYAMON PUEB</t>
  </si>
  <si>
    <t>14F015360000</t>
  </si>
  <si>
    <t>10700: DORADO TC-HATO TEJAS TC</t>
  </si>
  <si>
    <t>14F015370000</t>
  </si>
  <si>
    <t>10700: HatoTejasTC-HatoTejasSe</t>
  </si>
  <si>
    <t>14F015380000</t>
  </si>
  <si>
    <t>14700: MANATI TC-MANATI SECT</t>
  </si>
  <si>
    <t>14F015700000</t>
  </si>
  <si>
    <t>6700: SEBORUCO TO-TAPIA TO</t>
  </si>
  <si>
    <t>14F015710000</t>
  </si>
  <si>
    <t>6700: MARTIN PEÑA TC-SEBORUCO</t>
  </si>
  <si>
    <t>14F015720000</t>
  </si>
  <si>
    <t>7100: VIADUCTO TC-EGOZCUE SECT</t>
  </si>
  <si>
    <t>14F015730000</t>
  </si>
  <si>
    <t>9400: DORADO TC-TOA ALTA</t>
  </si>
  <si>
    <t>14F015740000</t>
  </si>
  <si>
    <t>9500: PALO SECO SP-CATAÑO SECT</t>
  </si>
  <si>
    <t>14F015750000</t>
  </si>
  <si>
    <t>9800: BAYAMON TC-GUARAGUAO SEC</t>
  </si>
  <si>
    <t>14F015760000</t>
  </si>
  <si>
    <t>10500: CHARDON SECT-LAS MONJAS</t>
  </si>
  <si>
    <t>14F015770000</t>
  </si>
  <si>
    <t>11100: CANOVANAS SE-SAN FERMIN</t>
  </si>
  <si>
    <t>14F015780000</t>
  </si>
  <si>
    <t>13800: DAGUAO TC-INDIA</t>
  </si>
  <si>
    <t>14F015790000</t>
  </si>
  <si>
    <t>17200: DORADO TC-DORADO PUEBLO</t>
  </si>
  <si>
    <t>14F016390000</t>
  </si>
  <si>
    <t>10600: VIADUCTO TC-VILAMIL TO</t>
  </si>
  <si>
    <t>14F016400000</t>
  </si>
  <si>
    <t>1800: PONCE-VILLA DEL CARMEN</t>
  </si>
  <si>
    <t>14F016410000</t>
  </si>
  <si>
    <t>5200: CAGUAS TC-AGUAS BUENAS</t>
  </si>
  <si>
    <t>14F016420000</t>
  </si>
  <si>
    <t>7900: TORO NEGRO HP-JUANA DIAZ</t>
  </si>
  <si>
    <t>14F016430000</t>
  </si>
  <si>
    <t>9700: BAY VIEW SECT-CATAÑO SEC</t>
  </si>
  <si>
    <t>14F016440000</t>
  </si>
  <si>
    <t>9700: PALO SECO SP-BAY VIEW</t>
  </si>
  <si>
    <t>14F016450000</t>
  </si>
  <si>
    <t>9900: RIO BLANCO HP-HUMACAO</t>
  </si>
  <si>
    <t>14F016460000</t>
  </si>
  <si>
    <t>8800: PARQ RECR-HOTEL CAR HILT</t>
  </si>
  <si>
    <t>14F016470000</t>
  </si>
  <si>
    <t>9100: GUARAGUAO-BAYAMON PUEBLO</t>
  </si>
  <si>
    <t>14F016480000</t>
  </si>
  <si>
    <t>10000: BAYAMON PUEBLO-MAGNOLIA</t>
  </si>
  <si>
    <t>14F016870000</t>
  </si>
  <si>
    <t>13700: MORA TC-ISABELA TO</t>
  </si>
  <si>
    <t>14F016880000</t>
  </si>
  <si>
    <t>14000: BARCELONETA TC-PFIZER</t>
  </si>
  <si>
    <t>14F016890000</t>
  </si>
  <si>
    <t>14100: BARCELONETA TC-MERCK</t>
  </si>
  <si>
    <t>14F016900000</t>
  </si>
  <si>
    <t>15000: MAUNABO TC-MAUNABO</t>
  </si>
  <si>
    <t>14F016910000</t>
  </si>
  <si>
    <t>17600: CANAS TC-PONCE CEMENT</t>
  </si>
  <si>
    <t>14F016920000</t>
  </si>
  <si>
    <t>2900-ToroNegro1HP-ToroNegro2HP</t>
  </si>
  <si>
    <t>14F016930000</t>
  </si>
  <si>
    <t>6900: MIRADOR AZUL-HATILLO TO</t>
  </si>
  <si>
    <t>14F016940000</t>
  </si>
  <si>
    <t>7300: BALDRICH SEC-SAN JOSE TO</t>
  </si>
  <si>
    <t>14F017240000</t>
  </si>
  <si>
    <t>13200: DORADO TC-HATO TEJAS TC</t>
  </si>
  <si>
    <t>14F017250000</t>
  </si>
  <si>
    <t>16400: LAS LOMAS-TREN URBANO</t>
  </si>
  <si>
    <t>10131-016</t>
  </si>
  <si>
    <t>14F017290000</t>
  </si>
  <si>
    <t>T-Pole Program L100</t>
  </si>
  <si>
    <t>14F017300000</t>
  </si>
  <si>
    <t>Tpole L100 Ponce TC-Sta Isabel</t>
  </si>
  <si>
    <t>14F017310000</t>
  </si>
  <si>
    <t>TPoleL100 SIsabelSecSalinasSec</t>
  </si>
  <si>
    <t>10131-019</t>
  </si>
  <si>
    <t>14F017320000</t>
  </si>
  <si>
    <t>TPole L100 SalinasSect-JobosTC</t>
  </si>
  <si>
    <t>10131-020</t>
  </si>
  <si>
    <t>14F017330000</t>
  </si>
  <si>
    <t>TPoleL13400AcaciasSGermanPargu</t>
  </si>
  <si>
    <t>10131-021</t>
  </si>
  <si>
    <t>14F017340000</t>
  </si>
  <si>
    <t>Tpole L2000 11AgostoSSebastian</t>
  </si>
  <si>
    <t>10131-022</t>
  </si>
  <si>
    <t>14F017350000</t>
  </si>
  <si>
    <t>T-Pole Program L3000</t>
  </si>
  <si>
    <t>10131-023</t>
  </si>
  <si>
    <t>14F017360000</t>
  </si>
  <si>
    <t>TPoleL3000 CaguaxSect-JuncosTC</t>
  </si>
  <si>
    <t>10131-024</t>
  </si>
  <si>
    <t>14F017370000</t>
  </si>
  <si>
    <t>TPoleL3000MonacillosTCBairoaTO</t>
  </si>
  <si>
    <t>10131-025</t>
  </si>
  <si>
    <t>14F017380000</t>
  </si>
  <si>
    <t>TpoleL3000JuncosTC-RioBlancoHP</t>
  </si>
  <si>
    <t>10131-026</t>
  </si>
  <si>
    <t>14F017390000</t>
  </si>
  <si>
    <t>TpoleL3700 MaunaboTC-HumacaoTC</t>
  </si>
  <si>
    <t>10131-027</t>
  </si>
  <si>
    <t>14F017400000</t>
  </si>
  <si>
    <t>T-Pole Program L3700</t>
  </si>
  <si>
    <t>14F017620000</t>
  </si>
  <si>
    <t>17800: LAJAS TO-LA PARGUERA SE</t>
  </si>
  <si>
    <t>14F017630000</t>
  </si>
  <si>
    <t>10100: LAS LOMAS-REPARTO METRO</t>
  </si>
  <si>
    <t>14F017640000</t>
  </si>
  <si>
    <t>12500: HUMACAO TC-HUMACAO SECT</t>
  </si>
  <si>
    <t>14F017650000</t>
  </si>
  <si>
    <t>14400: CAGUAX SECT-VEREDAS SEC</t>
  </si>
  <si>
    <t>14F017660000</t>
  </si>
  <si>
    <t>14400: VEREDAS-GAUTIER BENITEZ</t>
  </si>
  <si>
    <t>14F017670000</t>
  </si>
  <si>
    <t>15500: MONACILLOS-CENTRO MEDIC</t>
  </si>
  <si>
    <t>14F017680000</t>
  </si>
  <si>
    <t>18100: JUNCOS TC-RADIAL</t>
  </si>
  <si>
    <t>14F017690000</t>
  </si>
  <si>
    <t>19400: JUNCOS TC-JANSSEN</t>
  </si>
  <si>
    <t>14F017700000</t>
  </si>
  <si>
    <t>4400: SAN JUAN SP-CAPARRA SECT</t>
  </si>
  <si>
    <t>14F017710000</t>
  </si>
  <si>
    <t>5800: SAN JUAN SP-SAN FERNANDO</t>
  </si>
  <si>
    <t>14F017720000</t>
  </si>
  <si>
    <t>7400: HATO REY-TRES MONJITAS</t>
  </si>
  <si>
    <t>14F017730000</t>
  </si>
  <si>
    <t>7500: TRES MONJITAS-PUERTO NUE</t>
  </si>
  <si>
    <t>14F017740000</t>
  </si>
  <si>
    <t>19500: PALMER TC-RADIAL</t>
  </si>
  <si>
    <t>14F017840000</t>
  </si>
  <si>
    <t>2700: MORA TC-QUEBRADILLAS SEC</t>
  </si>
  <si>
    <t>14F017850000</t>
  </si>
  <si>
    <t>2700: VICTORIA-AGUADILLA HOSPI</t>
  </si>
  <si>
    <t>14F017860000</t>
  </si>
  <si>
    <t>2800: VICTORIA-AGUADILLA HOSPI</t>
  </si>
  <si>
    <t>14F017870000</t>
  </si>
  <si>
    <t>4300: BAYAMON TC-JUAN DOMINGO</t>
  </si>
  <si>
    <t>14F017880000</t>
  </si>
  <si>
    <t>4300: JUAN DOMINGO SEC-CAPARRA</t>
  </si>
  <si>
    <t>14F017890000</t>
  </si>
  <si>
    <t>7900: JUANA DIAZ TC-LA RAMBLA</t>
  </si>
  <si>
    <t>14F017900000</t>
  </si>
  <si>
    <t>10200: CANAS TC-CEMEX</t>
  </si>
  <si>
    <t>14F017910000</t>
  </si>
  <si>
    <t>10300: CANOVANASTC-CANOVANASSE</t>
  </si>
  <si>
    <t>14F017920000</t>
  </si>
  <si>
    <t>13200: HATO TEJAS TC-HATO TEJA</t>
  </si>
  <si>
    <t>14F017930000</t>
  </si>
  <si>
    <t>13600: ARECIBO SE-MIRADOR AZUL</t>
  </si>
  <si>
    <t>14F017940000</t>
  </si>
  <si>
    <t>14900: QUEBRADILLAS SECT-QUEBR</t>
  </si>
  <si>
    <t>14F017950000</t>
  </si>
  <si>
    <t>18000: JUANA DIAZ-COTO LAUREL</t>
  </si>
  <si>
    <t>14F017960000</t>
  </si>
  <si>
    <t>19600: BARRANQUITASTC-OROCOVIS</t>
  </si>
  <si>
    <t>14F017970000</t>
  </si>
  <si>
    <t>19900: SALINAS SECT-HORIZON SF</t>
  </si>
  <si>
    <t>14F018460000</t>
  </si>
  <si>
    <t>Feeder # 5004-06 (PONCE)</t>
  </si>
  <si>
    <t>14F018470000</t>
  </si>
  <si>
    <t>Feeder # 5602-02 (PONCE)</t>
  </si>
  <si>
    <t>14F018480000</t>
  </si>
  <si>
    <t>Feeder # 6501-01 (PONCE)</t>
  </si>
  <si>
    <t>14F020470000</t>
  </si>
  <si>
    <t>Tpole 10100 Lomas-Reparto</t>
  </si>
  <si>
    <t>14F020480000</t>
  </si>
  <si>
    <t>Tpole 2400 DBocas-Caonill</t>
  </si>
  <si>
    <t>14F020490000</t>
  </si>
  <si>
    <t>Tpole 200 Ponce-StaIsabel</t>
  </si>
  <si>
    <t>14F020500000</t>
  </si>
  <si>
    <t>Tpole 4800 StaIsabel-StaIsabel</t>
  </si>
  <si>
    <t>10131-062</t>
  </si>
  <si>
    <t>14F020510000</t>
  </si>
  <si>
    <t>Tpole 9600 Bayamon-Cataño</t>
  </si>
  <si>
    <t>14F020520000</t>
  </si>
  <si>
    <t>Tpole 7800 Dorado-Vega Alta</t>
  </si>
  <si>
    <t>14F020530000</t>
  </si>
  <si>
    <t>Tpole 6700 SeborucoTO-TapiaTO</t>
  </si>
  <si>
    <t>14F020540000</t>
  </si>
  <si>
    <t>TPole 7500 3Monjitas-PuertNu</t>
  </si>
  <si>
    <t>14F020550000</t>
  </si>
  <si>
    <t>Tpole 10700 HTejas-HTejas</t>
  </si>
  <si>
    <t>10131-035</t>
  </si>
  <si>
    <t>14F020560000</t>
  </si>
  <si>
    <t>Tpole 800-COMSAT SECT-CIDRA SE</t>
  </si>
  <si>
    <t>10131-033</t>
  </si>
  <si>
    <t>14F020570000</t>
  </si>
  <si>
    <t>Tpole16500Fajardo-2Marina</t>
  </si>
  <si>
    <t>10131-043</t>
  </si>
  <si>
    <t>14F020580000</t>
  </si>
  <si>
    <t>Tpole3100MONCILLOSS.LLANA</t>
  </si>
  <si>
    <t>14F020590000</t>
  </si>
  <si>
    <t>Tpole 1500 11Agosto-SG TO</t>
  </si>
  <si>
    <t>10131-055</t>
  </si>
  <si>
    <t>14F020600000</t>
  </si>
  <si>
    <t>TPole 3300 SGerardo-Venezuela</t>
  </si>
  <si>
    <t>10131-061</t>
  </si>
  <si>
    <t>14F020610000</t>
  </si>
  <si>
    <t>Tpole 5900SJSP-Crematori</t>
  </si>
  <si>
    <t>14F020620000</t>
  </si>
  <si>
    <t>Tpole1200 SGSt-SG TC-Y2HP</t>
  </si>
  <si>
    <t>10131-057</t>
  </si>
  <si>
    <t>14F020630000</t>
  </si>
  <si>
    <t>TPole 13700 Mora-Isabela</t>
  </si>
  <si>
    <t>10131-029</t>
  </si>
  <si>
    <t>14F020640000</t>
  </si>
  <si>
    <t>TPole 700CostaSur-Yauco2HP</t>
  </si>
  <si>
    <t>14F020650000</t>
  </si>
  <si>
    <t>Tpole1600LeonSectAcacias</t>
  </si>
  <si>
    <t>10131-041</t>
  </si>
  <si>
    <t>14F020660000</t>
  </si>
  <si>
    <t>Tpole 19002Bocas-SSbstian</t>
  </si>
  <si>
    <t>14F020670000</t>
  </si>
  <si>
    <t>Tpole2000 11AgostoSt-SSTC</t>
  </si>
  <si>
    <t>10131-032</t>
  </si>
  <si>
    <t>14F020680000</t>
  </si>
  <si>
    <t>Tpole2700AGUADILLAH-MORA</t>
  </si>
  <si>
    <t>14F020690000</t>
  </si>
  <si>
    <t>Tpole6000AguadillaTBone</t>
  </si>
  <si>
    <t>14F020700000</t>
  </si>
  <si>
    <t>Tpole36200MncillosJuncos</t>
  </si>
  <si>
    <t>14F020710000</t>
  </si>
  <si>
    <t>TPole37800CaguasBuenPtSt</t>
  </si>
  <si>
    <t>14F020720000</t>
  </si>
  <si>
    <t>Tpole 37800MCILLOS-PASTOR</t>
  </si>
  <si>
    <t>14F020730000</t>
  </si>
  <si>
    <t>TPole14700Manati-ManatiSe</t>
  </si>
  <si>
    <t>14F020740000</t>
  </si>
  <si>
    <t>TPole 6100 MayaGP-Radial</t>
  </si>
  <si>
    <t>14F020750000</t>
  </si>
  <si>
    <t>TPole 2800 Tbone-RameyField2</t>
  </si>
  <si>
    <t>14F020760000</t>
  </si>
  <si>
    <t>Tpole 5600 AnascoTC-MayaguezGP</t>
  </si>
  <si>
    <t>14F020770000</t>
  </si>
  <si>
    <t>TPole 3500 Cachete-Caparra</t>
  </si>
  <si>
    <t>10131-028</t>
  </si>
  <si>
    <t>14F020780000</t>
  </si>
  <si>
    <t>Tpole5600 VictTcAÑASCOTC</t>
  </si>
  <si>
    <t>10131-034</t>
  </si>
  <si>
    <t>14F020790000</t>
  </si>
  <si>
    <t>TPole 4800 StaIsabel-ToroNegro</t>
  </si>
  <si>
    <t>10131-036</t>
  </si>
  <si>
    <t>14F020800000</t>
  </si>
  <si>
    <t>TPole 4800Sta.Isabel-Aibo</t>
  </si>
  <si>
    <t>14F021440000</t>
  </si>
  <si>
    <t>TPole 500 Ponce-C.Sur-Canas</t>
  </si>
  <si>
    <t>14F021450000</t>
  </si>
  <si>
    <t>TPole 2100-2Boca-Hatillo</t>
  </si>
  <si>
    <t>14F021460000</t>
  </si>
  <si>
    <t>TPole 2100 Hatillo-Quebra</t>
  </si>
  <si>
    <t>14F021470000</t>
  </si>
  <si>
    <t>TPole 9300 Juncos-GBenitez</t>
  </si>
  <si>
    <t>14F021480000</t>
  </si>
  <si>
    <t>TPole 13500 Acacias-C.Rojo</t>
  </si>
  <si>
    <t>14F021490000</t>
  </si>
  <si>
    <t>TPole 14400 Caguax-Veredas</t>
  </si>
  <si>
    <t>14F021500000</t>
  </si>
  <si>
    <t>TPole 37800-Cayey-Caguas</t>
  </si>
  <si>
    <t>14F021510000</t>
  </si>
  <si>
    <t>TPole 37800 Cayey TC-JobTC</t>
  </si>
  <si>
    <t>14F021530000</t>
  </si>
  <si>
    <t>TPole 6900MidorAzu-Hatllo</t>
  </si>
  <si>
    <t>14F021540000</t>
  </si>
  <si>
    <t>Tpole 6900CAMBTC-MIRAZUL</t>
  </si>
  <si>
    <t>14F021550000</t>
  </si>
  <si>
    <t>Tpole 7900TNEGROHP-JDIAZ</t>
  </si>
  <si>
    <t>14F021560000</t>
  </si>
  <si>
    <t>TPole 8200SJS-AmeSt-CatSt</t>
  </si>
  <si>
    <t>14F021570000</t>
  </si>
  <si>
    <t>Tpole 9500PSECOSP-CATAÑO</t>
  </si>
  <si>
    <t>14F021580000</t>
  </si>
  <si>
    <t>TPole 9900RioBlncoHP-Huma</t>
  </si>
  <si>
    <t>14F021590000</t>
  </si>
  <si>
    <t>TPole10900JOBOSTC-PFIZERGUAYMA</t>
  </si>
  <si>
    <t>14F021600000</t>
  </si>
  <si>
    <t>Tpole 15900-VICTTC-ADATO</t>
  </si>
  <si>
    <t>14F021610000</t>
  </si>
  <si>
    <t>TPole14100 BarcelonetaTC-Merck</t>
  </si>
  <si>
    <t>14F021620000</t>
  </si>
  <si>
    <t>Tpole TL 4900QBRSec-QBRTo</t>
  </si>
  <si>
    <t>14F021630000</t>
  </si>
  <si>
    <t>Tpole 36400Ponce-2BocasHy</t>
  </si>
  <si>
    <t>14F021640000</t>
  </si>
  <si>
    <t>Tpole 38900Martin-Berwind</t>
  </si>
  <si>
    <t>14F021660000</t>
  </si>
  <si>
    <t>TPole 10300 Canovanas TC-Sect</t>
  </si>
  <si>
    <t>14F021670000</t>
  </si>
  <si>
    <t>TPole 10500 Chardon Las Monjas</t>
  </si>
  <si>
    <t>14F021680000</t>
  </si>
  <si>
    <t>TPole 13200 DoraHatoT-HatoTS</t>
  </si>
  <si>
    <t>14N000650000</t>
  </si>
  <si>
    <t>Trans Priority Pole Repl.NME</t>
  </si>
  <si>
    <t>20014-006</t>
  </si>
  <si>
    <t>14N001610000</t>
  </si>
  <si>
    <t>DOE TL 36100</t>
  </si>
  <si>
    <t>20014-008</t>
  </si>
  <si>
    <t>14N001630000</t>
  </si>
  <si>
    <t>DOE TL 38200</t>
  </si>
  <si>
    <t>15F019900000</t>
  </si>
  <si>
    <t>CAT Z - PBUT13</t>
  </si>
  <si>
    <t>15F019920000</t>
  </si>
  <si>
    <t>CAT Z - PBUT13 (Fiona)</t>
  </si>
  <si>
    <t>15N001890000</t>
  </si>
  <si>
    <t>Trans Priority Pole Repl.O&amp;M</t>
  </si>
  <si>
    <t>15N002110000</t>
  </si>
  <si>
    <t>O&amp;M Trans Pole Replacements</t>
  </si>
  <si>
    <t>PBUT17 - D Meter Repl &amp; Maint</t>
  </si>
  <si>
    <t>14F003620000</t>
  </si>
  <si>
    <t>Meter Inst(fail.TWACS meters)</t>
  </si>
  <si>
    <t>14N000140000</t>
  </si>
  <si>
    <t>Rhino Ring meter locks</t>
  </si>
  <si>
    <t>14N000220000</t>
  </si>
  <si>
    <t>TWACS Subst.Comm.Eq.Hardw.Upgr</t>
  </si>
  <si>
    <t>14N000630000</t>
  </si>
  <si>
    <t>Non-NEM Meter Replacement</t>
  </si>
  <si>
    <t>14N001090000</t>
  </si>
  <si>
    <t>New Connections</t>
  </si>
  <si>
    <t>14N001100000</t>
  </si>
  <si>
    <t>Net Metering Meter change</t>
  </si>
  <si>
    <t>15F019750000</t>
  </si>
  <si>
    <t>CAT Z - PBUT17</t>
  </si>
  <si>
    <t>15N000140000</t>
  </si>
  <si>
    <t>TWACS Subs.Comm.Eq.O&amp;M</t>
  </si>
  <si>
    <t>PBUT18 - SubstationPhys,Security</t>
  </si>
  <si>
    <t>14F002160000</t>
  </si>
  <si>
    <t>PHYSICAL SECURITY FAC ASSES</t>
  </si>
  <si>
    <t>14F003240000</t>
  </si>
  <si>
    <t>Physical Security Fence Repl</t>
  </si>
  <si>
    <t>40000-001</t>
  </si>
  <si>
    <t>14F003720000</t>
  </si>
  <si>
    <t>Physical Sec.Group1-Monaci.TC</t>
  </si>
  <si>
    <t>40000-002</t>
  </si>
  <si>
    <t>14F003730000</t>
  </si>
  <si>
    <t>Physical Sec.Group2-Mayagu.TC</t>
  </si>
  <si>
    <t>40000-003</t>
  </si>
  <si>
    <t>14F003740000</t>
  </si>
  <si>
    <t>Physical SecGroup3-Aguas B.GIS</t>
  </si>
  <si>
    <t>40000-004</t>
  </si>
  <si>
    <t>14F003750000</t>
  </si>
  <si>
    <t>Physical Sec.Group 4-Ponce TC</t>
  </si>
  <si>
    <t>40000-005</t>
  </si>
  <si>
    <t>14F003760000</t>
  </si>
  <si>
    <t>Physical Sec.Group 5-Bayamo.TC</t>
  </si>
  <si>
    <t>14F003800000</t>
  </si>
  <si>
    <t>PHYS SEC Group1 - Hato Rey TC</t>
  </si>
  <si>
    <t>14F003810000</t>
  </si>
  <si>
    <t>PHYS SEC Group 1 - Manati TC</t>
  </si>
  <si>
    <t>14F003820000</t>
  </si>
  <si>
    <t>PHYS SEC GRP 1-Sabana Llana TC</t>
  </si>
  <si>
    <t>14F003830000</t>
  </si>
  <si>
    <t>PHYS SEC Group 1 - Viaducto TC</t>
  </si>
  <si>
    <t>14F003840000</t>
  </si>
  <si>
    <t>PHYS SEC Group 2 - Mora TC</t>
  </si>
  <si>
    <t>14F003850000</t>
  </si>
  <si>
    <t>PHYS SEC Group 3 - Juncos TC</t>
  </si>
  <si>
    <t>14F003860000</t>
  </si>
  <si>
    <t>PHYS SEC Group 3 - Yabucoa TC</t>
  </si>
  <si>
    <t>14F003870000</t>
  </si>
  <si>
    <t>PHYS SEC GRP 4 - Vega Baja TC</t>
  </si>
  <si>
    <t>14F003880000</t>
  </si>
  <si>
    <t>PHYS SEC Group 5 - Caguas TC</t>
  </si>
  <si>
    <t>14F003890000</t>
  </si>
  <si>
    <t>PHYS SEC Group 5 - Victoria TC</t>
  </si>
  <si>
    <t>14F004360000</t>
  </si>
  <si>
    <t>PHYSICAL SECURITY-CANOVANAS TC</t>
  </si>
  <si>
    <t>14F004370000</t>
  </si>
  <si>
    <t>PHYSICAL SEC-CAPUCHINOS1329</t>
  </si>
  <si>
    <t>14F004380000</t>
  </si>
  <si>
    <t>Physical Security-CovadongaGIS</t>
  </si>
  <si>
    <t>14F004390000</t>
  </si>
  <si>
    <t>Physical Sec-IslaGrandeGIS</t>
  </si>
  <si>
    <t>14F004400000</t>
  </si>
  <si>
    <t>Physical Security-La Muda 1343</t>
  </si>
  <si>
    <t>14F004410000</t>
  </si>
  <si>
    <t>Physical Sec-RPHeights1345</t>
  </si>
  <si>
    <t>14F015110000</t>
  </si>
  <si>
    <t>PHYS SEC GRP E -GuayamaJobosTC</t>
  </si>
  <si>
    <t>14F015120000</t>
  </si>
  <si>
    <t>PHYS SEC GRP E - Coamo PDS</t>
  </si>
  <si>
    <t>14F015130000</t>
  </si>
  <si>
    <t>PHYS SEC GRP E - SalinasUrbano</t>
  </si>
  <si>
    <t>14F015140000</t>
  </si>
  <si>
    <t>PHYS SEC GRP D - PuntaDelMar</t>
  </si>
  <si>
    <t>14F015150000</t>
  </si>
  <si>
    <t>PHYS SEC GRP D - Capa</t>
  </si>
  <si>
    <t>14F015160000</t>
  </si>
  <si>
    <t>PHYS SEC GRP D - SabanaGrande</t>
  </si>
  <si>
    <t>14F015170000</t>
  </si>
  <si>
    <t>PHYS SEC GRP C - RioBayamon</t>
  </si>
  <si>
    <t>14F015180000</t>
  </si>
  <si>
    <t>PHYS SEC GRP C - Naranjito</t>
  </si>
  <si>
    <t>14F015190000</t>
  </si>
  <si>
    <t>PHYS SEC GRP C - Crea 1717</t>
  </si>
  <si>
    <t>14F015200000</t>
  </si>
  <si>
    <t>PHYS SEC GRP C - Caná 1710</t>
  </si>
  <si>
    <t>14F015210000</t>
  </si>
  <si>
    <t>PHYS SEC GRP B - Quebradillas</t>
  </si>
  <si>
    <t>14F015220000</t>
  </si>
  <si>
    <t>PHYS SEC GRP B - Morovis</t>
  </si>
  <si>
    <t>14F015230000</t>
  </si>
  <si>
    <t>PHYS SEC GRP B - Isabela 7503</t>
  </si>
  <si>
    <t>14F015240000</t>
  </si>
  <si>
    <t>PHYS SEC GRP B - Factor</t>
  </si>
  <si>
    <t>14F015250000</t>
  </si>
  <si>
    <t>PHYS SEC GRP B - Jayuya</t>
  </si>
  <si>
    <t>14N000150000</t>
  </si>
  <si>
    <t>Locks for Distribution switche</t>
  </si>
  <si>
    <t>14N000160000</t>
  </si>
  <si>
    <t>Locks  - 15 CIP LOW BES Sites</t>
  </si>
  <si>
    <t>15F019650000</t>
  </si>
  <si>
    <t>CAT Z - PBUT18</t>
  </si>
  <si>
    <t>15N001570000</t>
  </si>
  <si>
    <t>Landscaping &amp;Veget.Control</t>
  </si>
  <si>
    <t>PBUT19 - Reg. Ops Phys. Security</t>
  </si>
  <si>
    <t>10F000010000</t>
  </si>
  <si>
    <t>Replace outside CCTV at Arecib</t>
  </si>
  <si>
    <t>10F000020000</t>
  </si>
  <si>
    <t>Replace outside CCTV at Bayamo</t>
  </si>
  <si>
    <t>10F000040000</t>
  </si>
  <si>
    <t>Repairs to fence at Mayaguez T</t>
  </si>
  <si>
    <t>10N000040000</t>
  </si>
  <si>
    <t>Card access to doors Carolina</t>
  </si>
  <si>
    <t>10N000670000</t>
  </si>
  <si>
    <t>CCTV&amp;AccessRegOpsPhysSecPBUT19</t>
  </si>
  <si>
    <t>10N000680000</t>
  </si>
  <si>
    <t>CCTV&amp;accessCustomerExpFacility</t>
  </si>
  <si>
    <t>10N000690000</t>
  </si>
  <si>
    <t>CCTV&amp;accessPaloSeco</t>
  </si>
  <si>
    <t>10N000700000</t>
  </si>
  <si>
    <t>CCTV SatelliteWarehouses</t>
  </si>
  <si>
    <t>10N000710000</t>
  </si>
  <si>
    <t>CCTV&amp;accessRegionalWarehouses</t>
  </si>
  <si>
    <t>10N000720000</t>
  </si>
  <si>
    <t>Fence SatelliteWarehouses</t>
  </si>
  <si>
    <t>10N000730000</t>
  </si>
  <si>
    <t>Fencing &amp; CCTV WorkCamps</t>
  </si>
  <si>
    <t>10N002810000</t>
  </si>
  <si>
    <t>Santurce Complex CCTV</t>
  </si>
  <si>
    <t>15N003150000</t>
  </si>
  <si>
    <t>Reg&amp;Tech FacilityCCTV&amp;access</t>
  </si>
  <si>
    <t>PBUT20 - Warehouse Security</t>
  </si>
  <si>
    <t>10F000030000</t>
  </si>
  <si>
    <t>CCTV for Regional Warehouses (</t>
  </si>
  <si>
    <t>PBUT22 - Critic.Ener.MgmtSysUpgr</t>
  </si>
  <si>
    <t>10N000180000</t>
  </si>
  <si>
    <t>Outage Prediction Model Tool</t>
  </si>
  <si>
    <t>10N014350000</t>
  </si>
  <si>
    <t>EMS Site Readiness</t>
  </si>
  <si>
    <t>14F000020000</t>
  </si>
  <si>
    <t>ENERGY MANAGEMENT SYSTEM (EMS)</t>
  </si>
  <si>
    <t>14F021700000</t>
  </si>
  <si>
    <t>Implement Advanced ADMS/DERMS</t>
  </si>
  <si>
    <t>14N000550000</t>
  </si>
  <si>
    <t>Operator Log Tool Development</t>
  </si>
  <si>
    <t>15F019770000</t>
  </si>
  <si>
    <t>CAT Z - PBUT22</t>
  </si>
  <si>
    <t>15N000640000</t>
  </si>
  <si>
    <t>Gen dispatch proced.devel.&amp;Imp</t>
  </si>
  <si>
    <t>15N001230000</t>
  </si>
  <si>
    <t>Impr Metr data capt &amp;Collect</t>
  </si>
  <si>
    <t>15N001240000</t>
  </si>
  <si>
    <t>SCADA-EMS data validat upda</t>
  </si>
  <si>
    <t>15N001400000</t>
  </si>
  <si>
    <t>OperRSV (AGC-SSR-SR) Strat&amp;Imp</t>
  </si>
  <si>
    <t>15N001500000</t>
  </si>
  <si>
    <t>Gene Disp Proced Devel and Imp</t>
  </si>
  <si>
    <t>15N004710000</t>
  </si>
  <si>
    <t>Call Mngmnt Control Center</t>
  </si>
  <si>
    <t>PBUT24 - Ctrl Ctr Const &amp; Refurb</t>
  </si>
  <si>
    <t>14F000010000</t>
  </si>
  <si>
    <t>New Primary&amp;Backup Ctrl Centrs</t>
  </si>
  <si>
    <t>14F019920000</t>
  </si>
  <si>
    <t>Secondary Control Center</t>
  </si>
  <si>
    <t>15F019780000</t>
  </si>
  <si>
    <t>CAT Z - PBUT24</t>
  </si>
  <si>
    <t>PBUT25 - Operator Training</t>
  </si>
  <si>
    <t>15N000630000</t>
  </si>
  <si>
    <t>System Operator Training</t>
  </si>
  <si>
    <t>PBUT26 - System Ops Strat &amp; Proc</t>
  </si>
  <si>
    <t>15N000620000</t>
  </si>
  <si>
    <t>Gen Proc Syst Oper Proc Dev</t>
  </si>
  <si>
    <t>PBUT27 - Asset Data Integrity</t>
  </si>
  <si>
    <t>10N000130000</t>
  </si>
  <si>
    <t>OMS Capital Stabilization</t>
  </si>
  <si>
    <t>10N000140000</t>
  </si>
  <si>
    <t>WayTo Software Implementation</t>
  </si>
  <si>
    <t>10N000320000</t>
  </si>
  <si>
    <t>CAP Asset Suite Work Man</t>
  </si>
  <si>
    <t>10N000420000</t>
  </si>
  <si>
    <t>Hexagon GIS Setup</t>
  </si>
  <si>
    <t>10N000470000</t>
  </si>
  <si>
    <t>OMS- Optimization Project</t>
  </si>
  <si>
    <t>10N006220000</t>
  </si>
  <si>
    <t>Customers Without Power</t>
  </si>
  <si>
    <t>10N009580000</t>
  </si>
  <si>
    <t>Asset Tagging</t>
  </si>
  <si>
    <t>10N009640000</t>
  </si>
  <si>
    <t>GIS Improvements</t>
  </si>
  <si>
    <t>10N014190000</t>
  </si>
  <si>
    <t>DOE Core Conf. Asset Suite</t>
  </si>
  <si>
    <t>14F002080000</t>
  </si>
  <si>
    <t>Prelim. Eng. Data Collection</t>
  </si>
  <si>
    <t>14N000570000</t>
  </si>
  <si>
    <t>P&amp;C Repository-Phase I-Interim</t>
  </si>
  <si>
    <t>14N000580000</t>
  </si>
  <si>
    <t>Asset Manag Tools&amp;Sys Crossbow</t>
  </si>
  <si>
    <t>14N000590000</t>
  </si>
  <si>
    <t>Network Model Management (NMM)</t>
  </si>
  <si>
    <t>15F019810000</t>
  </si>
  <si>
    <t>CAT Z - PBUT27</t>
  </si>
  <si>
    <t>15N000030000</t>
  </si>
  <si>
    <t>OMS Ops Stabilization</t>
  </si>
  <si>
    <t>15N000290000</t>
  </si>
  <si>
    <t>AM-Asset: AssetSte UDte</t>
  </si>
  <si>
    <t>15N000350000</t>
  </si>
  <si>
    <t>AM-Asset Net Magnt Tools Syst</t>
  </si>
  <si>
    <t>15N001090000</t>
  </si>
  <si>
    <t>O&amp;M Asset Suite Work Mang</t>
  </si>
  <si>
    <t>PBUT29 - StandMetering&amp;MeterShop</t>
  </si>
  <si>
    <t>14N000200000</t>
  </si>
  <si>
    <t>On-Site Test Equipment</t>
  </si>
  <si>
    <t>14N000210000</t>
  </si>
  <si>
    <t>Meter Test Boards</t>
  </si>
  <si>
    <t>15N000110000</t>
  </si>
  <si>
    <t>Metering Process Devel.&amp; Supp.</t>
  </si>
  <si>
    <t>15N000120000</t>
  </si>
  <si>
    <t>On-Site Test Equipment-O&amp;M</t>
  </si>
  <si>
    <t>15N000130000</t>
  </si>
  <si>
    <t>Meter Test Boards (O&amp;M)</t>
  </si>
  <si>
    <t>PBUT30 - D Pole &amp; Conductor Repa</t>
  </si>
  <si>
    <t>10N006600000</t>
  </si>
  <si>
    <t>3rdPartyDamageUrgentPoleRepair</t>
  </si>
  <si>
    <t>10N006610000</t>
  </si>
  <si>
    <t>Programmable Repairs</t>
  </si>
  <si>
    <t>14F001620000</t>
  </si>
  <si>
    <t>San Juan Region Pole &amp; Cond</t>
  </si>
  <si>
    <t>14F001630000</t>
  </si>
  <si>
    <t>Bayamon Region Pole &amp; Cond</t>
  </si>
  <si>
    <t>14F001640000</t>
  </si>
  <si>
    <t>Ponce Region Pole &amp; Conduc</t>
  </si>
  <si>
    <t>14F001650000</t>
  </si>
  <si>
    <t>Dist Pole and Conductor Repair</t>
  </si>
  <si>
    <t>14F001660000</t>
  </si>
  <si>
    <t>Mayaguez Region Pole &amp; Con</t>
  </si>
  <si>
    <t>14F001670000</t>
  </si>
  <si>
    <t>Arecibo Region Pole &amp; Cond</t>
  </si>
  <si>
    <t>32000-001</t>
  </si>
  <si>
    <t>14F003930000</t>
  </si>
  <si>
    <t>DPole Arecibo Grp. 1</t>
  </si>
  <si>
    <t>32000-002</t>
  </si>
  <si>
    <t>14F003940000</t>
  </si>
  <si>
    <t>DPole Arecibo Grp. 2</t>
  </si>
  <si>
    <t>32000-003</t>
  </si>
  <si>
    <t>14F003950000</t>
  </si>
  <si>
    <t>DPole Bayamon Grp. 1</t>
  </si>
  <si>
    <t>32000-004</t>
  </si>
  <si>
    <t>14F003960000</t>
  </si>
  <si>
    <t>DPole Bayamon Grp. 2</t>
  </si>
  <si>
    <t>32000-005</t>
  </si>
  <si>
    <t>14F003970000</t>
  </si>
  <si>
    <t>DPole Bayamon Grp. 3</t>
  </si>
  <si>
    <t>32000-006</t>
  </si>
  <si>
    <t>14F003980000</t>
  </si>
  <si>
    <t>DPole Caguas Grp. 1</t>
  </si>
  <si>
    <t>32000-007</t>
  </si>
  <si>
    <t>14F003990000</t>
  </si>
  <si>
    <t>DPole Caguas Grp. 2</t>
  </si>
  <si>
    <t>32000-008</t>
  </si>
  <si>
    <t>14F004000000</t>
  </si>
  <si>
    <t>DPole Caguas Grp. 3</t>
  </si>
  <si>
    <t>32000-009</t>
  </si>
  <si>
    <t>14F004010000</t>
  </si>
  <si>
    <t>DPole Caguas Grp. 4</t>
  </si>
  <si>
    <t>32000-010</t>
  </si>
  <si>
    <t>14F004020000</t>
  </si>
  <si>
    <t>DPole Caguas Grp. 5</t>
  </si>
  <si>
    <t>32000-011</t>
  </si>
  <si>
    <t>14F004030000</t>
  </si>
  <si>
    <t>DPole Caguas Grp. 6</t>
  </si>
  <si>
    <t>32000-012</t>
  </si>
  <si>
    <t>14F004040000</t>
  </si>
  <si>
    <t>DPole Caguas Grp. 7</t>
  </si>
  <si>
    <t>32000-013</t>
  </si>
  <si>
    <t>14F004050000</t>
  </si>
  <si>
    <t>DPole Caguas Grp. 8</t>
  </si>
  <si>
    <t>14F004060000</t>
  </si>
  <si>
    <t>Dist.Pole&amp;Cond Rep-Carolin G1</t>
  </si>
  <si>
    <t>32000-015</t>
  </si>
  <si>
    <t>14F004070000</t>
  </si>
  <si>
    <t>DPole Carolina Grp. 2</t>
  </si>
  <si>
    <t>32000-016</t>
  </si>
  <si>
    <t>14F004080000</t>
  </si>
  <si>
    <t>DPole Carolina Grp. 3</t>
  </si>
  <si>
    <t>32000-017</t>
  </si>
  <si>
    <t>14F004090000</t>
  </si>
  <si>
    <t>DPole Mayaguez Grp. 1</t>
  </si>
  <si>
    <t>32000-018</t>
  </si>
  <si>
    <t>14F004100000</t>
  </si>
  <si>
    <t>DPole Mayaguez Grp. 2</t>
  </si>
  <si>
    <t>32000-019</t>
  </si>
  <si>
    <t>14F004110000</t>
  </si>
  <si>
    <t>DPole Mayaguez Grp. 3</t>
  </si>
  <si>
    <t>32000-020</t>
  </si>
  <si>
    <t>14F004120000</t>
  </si>
  <si>
    <t>DPole Mayaguez Grp. 4</t>
  </si>
  <si>
    <t>32000-021</t>
  </si>
  <si>
    <t>14F004130000</t>
  </si>
  <si>
    <t>DPole Ponce Grp. 1</t>
  </si>
  <si>
    <t>32000-022</t>
  </si>
  <si>
    <t>14F004140000</t>
  </si>
  <si>
    <t>DPole Ponce Grp. 2</t>
  </si>
  <si>
    <t>32000-023</t>
  </si>
  <si>
    <t>14F004150000</t>
  </si>
  <si>
    <t>DPole San Juan Grp. 1</t>
  </si>
  <si>
    <t>32000-024</t>
  </si>
  <si>
    <t>14F004160000</t>
  </si>
  <si>
    <t>DPole San Juan Grp. 2</t>
  </si>
  <si>
    <t>32000-025</t>
  </si>
  <si>
    <t>14F004170000</t>
  </si>
  <si>
    <t>DPole San Juan Grp. 3</t>
  </si>
  <si>
    <t>14F004220000</t>
  </si>
  <si>
    <t>Distribution Pole and Cond Rep</t>
  </si>
  <si>
    <t>14F004230000</t>
  </si>
  <si>
    <t>Distr Pole and Cond Rep</t>
  </si>
  <si>
    <t>14F004240000</t>
  </si>
  <si>
    <t>Distribution Pole and Cond</t>
  </si>
  <si>
    <t>14F004250000</t>
  </si>
  <si>
    <t>Distribution Pole and</t>
  </si>
  <si>
    <t>14F004260000</t>
  </si>
  <si>
    <t>Distribution Pole</t>
  </si>
  <si>
    <t>14F004270000</t>
  </si>
  <si>
    <t>Distribution Pol</t>
  </si>
  <si>
    <t>14F004280000</t>
  </si>
  <si>
    <t>PRW Dist.Pole Repl.JUN21-JAN22</t>
  </si>
  <si>
    <t>14F004290000</t>
  </si>
  <si>
    <t>PRW DistPole ReplFEB22-MOVFWD</t>
  </si>
  <si>
    <t>32000-026</t>
  </si>
  <si>
    <t>14F008480000</t>
  </si>
  <si>
    <t>DPole Arecibo Grp. 3</t>
  </si>
  <si>
    <t>32000-027</t>
  </si>
  <si>
    <t>14F008490000</t>
  </si>
  <si>
    <t>DPole Bayamon Grp. 4</t>
  </si>
  <si>
    <t>32000-028</t>
  </si>
  <si>
    <t>14F008500000</t>
  </si>
  <si>
    <t>DPole Caguas Grp. 9</t>
  </si>
  <si>
    <t>32000-029</t>
  </si>
  <si>
    <t>14F008510000</t>
  </si>
  <si>
    <t>DPole Mayaguez Grp. 5</t>
  </si>
  <si>
    <t>32000-030</t>
  </si>
  <si>
    <t>14F008520000</t>
  </si>
  <si>
    <t>DPole Ponce Grp. 3</t>
  </si>
  <si>
    <t>32000-031</t>
  </si>
  <si>
    <t>14F008530000</t>
  </si>
  <si>
    <t>DPole San Juan Grp. 4</t>
  </si>
  <si>
    <t>32000-032</t>
  </si>
  <si>
    <t>14F008540000</t>
  </si>
  <si>
    <t>DPole Arecibo Grp. 4</t>
  </si>
  <si>
    <t>32000-033</t>
  </si>
  <si>
    <t>14F008550000</t>
  </si>
  <si>
    <t>DPole Bayamon Grp. 5</t>
  </si>
  <si>
    <t>32000-034</t>
  </si>
  <si>
    <t>14F008560000</t>
  </si>
  <si>
    <t>DPole Caguas Grp. 10</t>
  </si>
  <si>
    <t>32000-035</t>
  </si>
  <si>
    <t>14F008570000</t>
  </si>
  <si>
    <t>DPole Mayaguez Grp. 6</t>
  </si>
  <si>
    <t>32000-036</t>
  </si>
  <si>
    <t>14F008580000</t>
  </si>
  <si>
    <t>DPole Ponce Grp. 4</t>
  </si>
  <si>
    <t>32000-037</t>
  </si>
  <si>
    <t>14F008590000</t>
  </si>
  <si>
    <t>DPole San Juan Grp. 5</t>
  </si>
  <si>
    <t>32000-038</t>
  </si>
  <si>
    <t>14F008640000</t>
  </si>
  <si>
    <t>DPole Arecibo Grp. 5</t>
  </si>
  <si>
    <t>32000-044</t>
  </si>
  <si>
    <t>14F008650000</t>
  </si>
  <si>
    <t>DPole Arecibo Grp. 6</t>
  </si>
  <si>
    <t>32000-039</t>
  </si>
  <si>
    <t>14F008660000</t>
  </si>
  <si>
    <t>DPole Bayamon Grp. 6</t>
  </si>
  <si>
    <t>32000-045</t>
  </si>
  <si>
    <t>14F008670000</t>
  </si>
  <si>
    <t>DPole Bayamon Grp. 7</t>
  </si>
  <si>
    <t>32000-040</t>
  </si>
  <si>
    <t>14F008680000</t>
  </si>
  <si>
    <t>DPole Caguas Grp. 11</t>
  </si>
  <si>
    <t>32000-046</t>
  </si>
  <si>
    <t>14F008690000</t>
  </si>
  <si>
    <t>DPole Caguas Grp. 12</t>
  </si>
  <si>
    <t>32000-041</t>
  </si>
  <si>
    <t>14F008700000</t>
  </si>
  <si>
    <t>DPole Mayaguez Grp. 7</t>
  </si>
  <si>
    <t>32000-047</t>
  </si>
  <si>
    <t>14F008710000</t>
  </si>
  <si>
    <t>DPole Mayaguez Grp. 8</t>
  </si>
  <si>
    <t>32000-042</t>
  </si>
  <si>
    <t>14F008720000</t>
  </si>
  <si>
    <t>DPole Ponce Grp. 5</t>
  </si>
  <si>
    <t>32000-048</t>
  </si>
  <si>
    <t>14F008730000</t>
  </si>
  <si>
    <t>DPole Ponce Grp. 6</t>
  </si>
  <si>
    <t>32000-043</t>
  </si>
  <si>
    <t>14F008740000</t>
  </si>
  <si>
    <t>DPole San Juan Grp. 6</t>
  </si>
  <si>
    <t>32000-049</t>
  </si>
  <si>
    <t>14F008750000</t>
  </si>
  <si>
    <t>DPole San Juan Grp. 7</t>
  </si>
  <si>
    <t>32000-050</t>
  </si>
  <si>
    <t>14F008800000</t>
  </si>
  <si>
    <t>DPole Arecibo Grp. 7</t>
  </si>
  <si>
    <t>32000-056</t>
  </si>
  <si>
    <t>14F008810000</t>
  </si>
  <si>
    <t>DPole Arecibo Grp. 8</t>
  </si>
  <si>
    <t>32000-051</t>
  </si>
  <si>
    <t>14F008820000</t>
  </si>
  <si>
    <t>DPole Bayamon Grp. 8</t>
  </si>
  <si>
    <t>32000-057</t>
  </si>
  <si>
    <t>14F008830000</t>
  </si>
  <si>
    <t>DPole Bayamon Grp. 9</t>
  </si>
  <si>
    <t>32000-052</t>
  </si>
  <si>
    <t>14F008840000</t>
  </si>
  <si>
    <t>DPole Caguas Grp. 13</t>
  </si>
  <si>
    <t>32000-058</t>
  </si>
  <si>
    <t>14F008850000</t>
  </si>
  <si>
    <t>DPole Caguas Grp. 14</t>
  </si>
  <si>
    <t>32000-053</t>
  </si>
  <si>
    <t>14F008860000</t>
  </si>
  <si>
    <t>DPole Mayaguez Grp. 9</t>
  </si>
  <si>
    <t>32000-059</t>
  </si>
  <si>
    <t>14F008870000</t>
  </si>
  <si>
    <t>DPole Mayaguez Grp. 10</t>
  </si>
  <si>
    <t>32000-054</t>
  </si>
  <si>
    <t>14F008880000</t>
  </si>
  <si>
    <t>DPole Ponce Grp. 7</t>
  </si>
  <si>
    <t>32000-060</t>
  </si>
  <si>
    <t>14F008890000</t>
  </si>
  <si>
    <t>DPole Ponce Grp. 8</t>
  </si>
  <si>
    <t>32000-055</t>
  </si>
  <si>
    <t>14F008900000</t>
  </si>
  <si>
    <t>DPole San Juan Grp. 8</t>
  </si>
  <si>
    <t>32000-061</t>
  </si>
  <si>
    <t>14F008910000</t>
  </si>
  <si>
    <t>DPole San Juan Grp. 9</t>
  </si>
  <si>
    <t>14F009090000</t>
  </si>
  <si>
    <t>Feeder# 8701-01 (Ciales)</t>
  </si>
  <si>
    <t>14F009100000</t>
  </si>
  <si>
    <t>Feeder # 2401-01 (Canovanas)</t>
  </si>
  <si>
    <t>14F009110000</t>
  </si>
  <si>
    <t>Feeder # 3405-01 (Cayey)</t>
  </si>
  <si>
    <t>14F009120000</t>
  </si>
  <si>
    <t>Feeder # 5004-06 (Ponce)</t>
  </si>
  <si>
    <t>14F009130000</t>
  </si>
  <si>
    <t>Feeder # 5004-07 (Ponce)</t>
  </si>
  <si>
    <t>14F009140000</t>
  </si>
  <si>
    <t>Feeder # 5018-03 (Ponce)</t>
  </si>
  <si>
    <t>14F009150000</t>
  </si>
  <si>
    <t>Feeder # 5021-01 (Ponce)</t>
  </si>
  <si>
    <t>14F009160000</t>
  </si>
  <si>
    <t>Feeder # 5401-02 (Penuelas)</t>
  </si>
  <si>
    <t>14F009170000</t>
  </si>
  <si>
    <t>Feeder # 5602-02 (Guanica)</t>
  </si>
  <si>
    <t>14F009180000</t>
  </si>
  <si>
    <t>Feeder # 6010-02 (Mayaguez)</t>
  </si>
  <si>
    <t>14F009190000</t>
  </si>
  <si>
    <t>Feeder # 6401-04 (San German)</t>
  </si>
  <si>
    <t>14F009200000</t>
  </si>
  <si>
    <t>Feeder#6501-01(SABANA GRANDE)</t>
  </si>
  <si>
    <t>14F009210000</t>
  </si>
  <si>
    <t>Feeder#6501-02(Sabana Grande)</t>
  </si>
  <si>
    <t>14F009220000</t>
  </si>
  <si>
    <t>Feeder #6501-04 (SabanGrande)</t>
  </si>
  <si>
    <t>14F009230000</t>
  </si>
  <si>
    <t>Feeder # 6601-04 (LAJAS)</t>
  </si>
  <si>
    <t>14F009240000</t>
  </si>
  <si>
    <t>Feeder # 6603-01 (Lajas)</t>
  </si>
  <si>
    <t>14F009250000</t>
  </si>
  <si>
    <t>Feeder # 7404-06(QUEBRADILLAS)</t>
  </si>
  <si>
    <t>14F009260000</t>
  </si>
  <si>
    <t>Feeder # 8302-05 (Jayuya)</t>
  </si>
  <si>
    <t>14F009500000</t>
  </si>
  <si>
    <t>Feeder #9602-03(Barranquitas)</t>
  </si>
  <si>
    <t>14F009510000</t>
  </si>
  <si>
    <t>Feeder # 9703-01 (Comerio)</t>
  </si>
  <si>
    <t>14F009520000</t>
  </si>
  <si>
    <t>Feeder # 9703-02 (Comerio)</t>
  </si>
  <si>
    <t>14F009530000</t>
  </si>
  <si>
    <t>Feeder # 9801-01 (Naranjito)</t>
  </si>
  <si>
    <t>14F009540000</t>
  </si>
  <si>
    <t>Feeder # 9802-04 (Naranjito)</t>
  </si>
  <si>
    <t>14F009550000</t>
  </si>
  <si>
    <t>Feeder # 1303-05 (San Juan)</t>
  </si>
  <si>
    <t>14F009560000</t>
  </si>
  <si>
    <t>Feeder # 1414-01 (San Juan)</t>
  </si>
  <si>
    <t>14F009570000</t>
  </si>
  <si>
    <t>Feeder # 1512-04 (San Juan)</t>
  </si>
  <si>
    <t>14F009580000</t>
  </si>
  <si>
    <t>Feeder # 6601-03 (Lajas)</t>
  </si>
  <si>
    <t>14F009590000</t>
  </si>
  <si>
    <t>Feeder # 6702-04 (Cabo Rojo)</t>
  </si>
  <si>
    <t>14F009600000</t>
  </si>
  <si>
    <t>Feeder # 6703-01 (Cabo Rojo)</t>
  </si>
  <si>
    <t>14F009610000</t>
  </si>
  <si>
    <t>Feeder # 6406-02 (San German)</t>
  </si>
  <si>
    <t>14F009620000</t>
  </si>
  <si>
    <t>Feeder # 6704-03 (Cabo Rojo)</t>
  </si>
  <si>
    <t>14F009630000</t>
  </si>
  <si>
    <t>Feeder # 6704-02 (Cabo Rojo)</t>
  </si>
  <si>
    <t>14F009640000</t>
  </si>
  <si>
    <t>Feeder # 7502-02 (Isabela)</t>
  </si>
  <si>
    <t>14F009650000</t>
  </si>
  <si>
    <t>Feeder # 6802-05 (Hormigueros)</t>
  </si>
  <si>
    <t>14F009660000</t>
  </si>
  <si>
    <t>Feeder # 6101-05 (Anasco)</t>
  </si>
  <si>
    <t>14F009670000</t>
  </si>
  <si>
    <t>Feeder # 7503-05 (Isabela)</t>
  </si>
  <si>
    <t>14F009680000</t>
  </si>
  <si>
    <t>Feeder # 7505-05 (Isabela)</t>
  </si>
  <si>
    <t>14F009690000</t>
  </si>
  <si>
    <t>Feeder # 8401-02 (Utuado)</t>
  </si>
  <si>
    <t>14F009700000</t>
  </si>
  <si>
    <t>Feeder # 6014-02 (Mayaguez)</t>
  </si>
  <si>
    <t>14F009710000</t>
  </si>
  <si>
    <t>Feeder # 9003-06 (Vega Baja)</t>
  </si>
  <si>
    <t>14F009720000</t>
  </si>
  <si>
    <t>Feeder # 8302-04 (Jayuya)</t>
  </si>
  <si>
    <t>14F009730000</t>
  </si>
  <si>
    <t>Feeder # 8701-04 (Ciales)</t>
  </si>
  <si>
    <t>14F009740000</t>
  </si>
  <si>
    <t>Feeder # 9101-01 (Vega Alta)</t>
  </si>
  <si>
    <t>Pending Closeout Completion</t>
  </si>
  <si>
    <t>14F009750000</t>
  </si>
  <si>
    <t>Feeder # 9103-01 (Vega Alta)</t>
  </si>
  <si>
    <t>14F009760000</t>
  </si>
  <si>
    <t>Feeder # 6010-01 (Mayaguez)</t>
  </si>
  <si>
    <t>14F009770000</t>
  </si>
  <si>
    <t>Feeder # 9004-08 (Vega Baja)</t>
  </si>
  <si>
    <t>14F009780000</t>
  </si>
  <si>
    <t>Feeder # 9403-01 (Toa Alta)</t>
  </si>
  <si>
    <t>14F009790000</t>
  </si>
  <si>
    <t>Feeder # 8202-01 (Adjuntas)</t>
  </si>
  <si>
    <t>14F009800000</t>
  </si>
  <si>
    <t>Feeder # 1512-05 (San Juan)</t>
  </si>
  <si>
    <t>14F009810000</t>
  </si>
  <si>
    <t>Feeder # 1620-01 (San Juan)</t>
  </si>
  <si>
    <t>14F009820000</t>
  </si>
  <si>
    <t>Feeder # 1620-02 (San Juan)</t>
  </si>
  <si>
    <t>14F009830000</t>
  </si>
  <si>
    <t>Feeder # 1620-03 (San Juan)</t>
  </si>
  <si>
    <t>14F009840000</t>
  </si>
  <si>
    <t>Feeder # 1620-04 (Carolina</t>
  </si>
  <si>
    <t>14F009850000</t>
  </si>
  <si>
    <t>Feeder # 1620-05 (Carolina)</t>
  </si>
  <si>
    <t>14F009860000</t>
  </si>
  <si>
    <t>Feeder # 1704-01 (Bayamon)</t>
  </si>
  <si>
    <t>14F009870000</t>
  </si>
  <si>
    <t>Feeder # 1709-03 (Guaynabo)</t>
  </si>
  <si>
    <t>14F009880000</t>
  </si>
  <si>
    <t>Feeder # 3014-01 (Caguas)</t>
  </si>
  <si>
    <t>14F009890000</t>
  </si>
  <si>
    <t>Feeder # 3014-04 (Caguas)</t>
  </si>
  <si>
    <t>14F009900000</t>
  </si>
  <si>
    <t>Feeder # 3406-02 (Cayey)</t>
  </si>
  <si>
    <t>14F009910000</t>
  </si>
  <si>
    <t>Feeder # 3406-03 (Cayey)</t>
  </si>
  <si>
    <t>14F009920000</t>
  </si>
  <si>
    <t>Feeder # 3501-02 (Aibonito)</t>
  </si>
  <si>
    <t>14F009930000</t>
  </si>
  <si>
    <t>Feeder # 3502-02 (Aibonito)</t>
  </si>
  <si>
    <t>14F009940000</t>
  </si>
  <si>
    <t>Feeder # 3604-06 (Cidra)</t>
  </si>
  <si>
    <t>14F009950000</t>
  </si>
  <si>
    <t>Feeder # 5012-03 (Ponce)</t>
  </si>
  <si>
    <t>14F009960000</t>
  </si>
  <si>
    <t>Feeder # 5501-04 (Guayanilla)</t>
  </si>
  <si>
    <t>14F009970000</t>
  </si>
  <si>
    <t>Feeder # 5803-02 (Juana Diaz)</t>
  </si>
  <si>
    <t>14F009980000</t>
  </si>
  <si>
    <t>Feeder # 6001-01 (Mayaguez)</t>
  </si>
  <si>
    <t>14F009990000</t>
  </si>
  <si>
    <t>Feeder # 6001-02 (Mayaguez)</t>
  </si>
  <si>
    <t>14F010000000</t>
  </si>
  <si>
    <t>Feeder # 6001-03 (Mayaguez)</t>
  </si>
  <si>
    <t>14F010010000</t>
  </si>
  <si>
    <t>Feeder # 6001-04 (Mayaguez)</t>
  </si>
  <si>
    <t>14F010020000</t>
  </si>
  <si>
    <t>Feeder # 6305-03 (Maricao)</t>
  </si>
  <si>
    <t>14F010030000</t>
  </si>
  <si>
    <t>Feeder # 9502-02 (Corozal)</t>
  </si>
  <si>
    <t>14F010040000</t>
  </si>
  <si>
    <t>Feeder # 9601-01(Barranquitas)</t>
  </si>
  <si>
    <t>14F010130000</t>
  </si>
  <si>
    <t>Feeder # 8104-02 (Utuado)</t>
  </si>
  <si>
    <t>14F010140000</t>
  </si>
  <si>
    <t>Feeder # 9401-01 (Toa Alta)</t>
  </si>
  <si>
    <t>14F010150000</t>
  </si>
  <si>
    <t>Feeder # 9403-03 (Toa Alta)</t>
  </si>
  <si>
    <t>32000-062</t>
  </si>
  <si>
    <t>14F010320000</t>
  </si>
  <si>
    <t>DPole San Juan Grp. 12</t>
  </si>
  <si>
    <t>32000-063</t>
  </si>
  <si>
    <t>14F010330000</t>
  </si>
  <si>
    <t>DPole San Juan Grp. 11</t>
  </si>
  <si>
    <t>32000-064</t>
  </si>
  <si>
    <t>14F010340000</t>
  </si>
  <si>
    <t>DPole San Juan Grp. 10</t>
  </si>
  <si>
    <t>32000-065</t>
  </si>
  <si>
    <t>14F010350000</t>
  </si>
  <si>
    <t>DPole Ponce Grp. 13</t>
  </si>
  <si>
    <t>32000-066</t>
  </si>
  <si>
    <t>14F010360000</t>
  </si>
  <si>
    <t>DPole Ponce Grp. 12</t>
  </si>
  <si>
    <t>32000-067</t>
  </si>
  <si>
    <t>14F010370000</t>
  </si>
  <si>
    <t>DPole Ponce Grp. 11</t>
  </si>
  <si>
    <t>32000-068</t>
  </si>
  <si>
    <t>14F010380000</t>
  </si>
  <si>
    <t>DPole Ponce Grp. 10</t>
  </si>
  <si>
    <t>32000-069</t>
  </si>
  <si>
    <t>14F010390000</t>
  </si>
  <si>
    <t>DPole Ponce Grp. 9</t>
  </si>
  <si>
    <t>32000-070</t>
  </si>
  <si>
    <t>14F010400000</t>
  </si>
  <si>
    <t>DPole Mayaguez Grp. 14</t>
  </si>
  <si>
    <t>32000-071</t>
  </si>
  <si>
    <t>14F010410000</t>
  </si>
  <si>
    <t>DPole Mayaguez Grp. 13</t>
  </si>
  <si>
    <t>32000-072</t>
  </si>
  <si>
    <t>14F010420000</t>
  </si>
  <si>
    <t>DPole Mayaguez Grp. 12</t>
  </si>
  <si>
    <t>32000-073</t>
  </si>
  <si>
    <t>14F010430000</t>
  </si>
  <si>
    <t>DPole Mayaguez Grp. 11</t>
  </si>
  <si>
    <t>32000-075</t>
  </si>
  <si>
    <t>14F010440000</t>
  </si>
  <si>
    <t>DPole Caguas Grp. 15</t>
  </si>
  <si>
    <t>32000-079</t>
  </si>
  <si>
    <t>14F010450000</t>
  </si>
  <si>
    <t>DPole Arecibo Grp. 12</t>
  </si>
  <si>
    <t>32000-078</t>
  </si>
  <si>
    <t>14F010460000</t>
  </si>
  <si>
    <t>DPole Arecibo Grp. 11</t>
  </si>
  <si>
    <t>32000-077</t>
  </si>
  <si>
    <t>14F010470000</t>
  </si>
  <si>
    <t>DPole Arecibo Grp. 10</t>
  </si>
  <si>
    <t>32000-076</t>
  </si>
  <si>
    <t>14F010480000</t>
  </si>
  <si>
    <t>DPole Arecibo Grp. 9</t>
  </si>
  <si>
    <t>14F010630000</t>
  </si>
  <si>
    <t>Feeder # 1530-08 (SAN JUAN)</t>
  </si>
  <si>
    <t>14F011510000</t>
  </si>
  <si>
    <t>Feeder # 8701-03 (CIALES)</t>
  </si>
  <si>
    <t>14F011520000</t>
  </si>
  <si>
    <t>Feeder # 8701-02 (CIALES)</t>
  </si>
  <si>
    <t>14F011530000</t>
  </si>
  <si>
    <t>Feeder # 9004-10 (VEGA BAJA)</t>
  </si>
  <si>
    <t>14F011540000</t>
  </si>
  <si>
    <t>Feeder # 8203-01 (ADJUNTAS)</t>
  </si>
  <si>
    <t>14F011550000</t>
  </si>
  <si>
    <t>Feeder # 8101-03 (UTUADO)</t>
  </si>
  <si>
    <t>14F011560000</t>
  </si>
  <si>
    <t>Feeder # 9201-02 (VEGA ALTA)</t>
  </si>
  <si>
    <t>14F011570000</t>
  </si>
  <si>
    <t>Feeder # 8005-01 (ARECIBO)</t>
  </si>
  <si>
    <t>14F011580000</t>
  </si>
  <si>
    <t>Feeder # 1909-09 (GUAYNABO)</t>
  </si>
  <si>
    <t>14F011590000</t>
  </si>
  <si>
    <t>Feeder # 1713-05 (TOA BAJA)</t>
  </si>
  <si>
    <t>14F011600000</t>
  </si>
  <si>
    <t>Feeder # 9202-04 (DORADO)</t>
  </si>
  <si>
    <t>14F011610000</t>
  </si>
  <si>
    <t>Feeder # 9501-02 (COROZAL)</t>
  </si>
  <si>
    <t>14F011620000</t>
  </si>
  <si>
    <t>Feeder # 1719-15 (BAYAMÓN)</t>
  </si>
  <si>
    <t>14F011630000</t>
  </si>
  <si>
    <t>Feeder # 1711-05 (BAYAMÓN)</t>
  </si>
  <si>
    <t>14F011640000</t>
  </si>
  <si>
    <t>Feeder # 1717-01 (TOA BAJA)</t>
  </si>
  <si>
    <t>14F011650000</t>
  </si>
  <si>
    <t>Feeder # 9503-06 (COROZAL)</t>
  </si>
  <si>
    <t>14F011660000</t>
  </si>
  <si>
    <t>Feeder # 1717-03 (BAYAMÓN)</t>
  </si>
  <si>
    <t>14F011670000</t>
  </si>
  <si>
    <t>Feeder # 1720-07 (BAYAMÓN)</t>
  </si>
  <si>
    <t>14F011680000</t>
  </si>
  <si>
    <t>Feeder # 1710-01 (BAYAMÓN)</t>
  </si>
  <si>
    <t>14F011690000</t>
  </si>
  <si>
    <t>Feeder # 1801-03 (CATAÑO)</t>
  </si>
  <si>
    <t>14F011700000</t>
  </si>
  <si>
    <t>Feeder # 1806-02 (TOA BAJA)</t>
  </si>
  <si>
    <t>14F011710000</t>
  </si>
  <si>
    <t>Feeder # 9703-03 (COMERÍO)</t>
  </si>
  <si>
    <t>14F011720000</t>
  </si>
  <si>
    <t>Feeder # 3014-02 (CAGUAS)</t>
  </si>
  <si>
    <t>14F011730000</t>
  </si>
  <si>
    <t>Feeder # 3014-03 (CAGUAS)</t>
  </si>
  <si>
    <t>14F011740000</t>
  </si>
  <si>
    <t>Feeder # 9605-02(BARRANQUITAS)</t>
  </si>
  <si>
    <t>14F011750000</t>
  </si>
  <si>
    <t>Feeder # 3301-01 (SAN LORENZO)</t>
  </si>
  <si>
    <t>14F011760000</t>
  </si>
  <si>
    <t>Feeder # 2906-02 (YABUCOA)</t>
  </si>
  <si>
    <t>14F011770000</t>
  </si>
  <si>
    <t>Feeder # 2901-04 (YABUCOA)</t>
  </si>
  <si>
    <t>14F011780000</t>
  </si>
  <si>
    <t>Feeder # 2601-01 (HUMACAO)</t>
  </si>
  <si>
    <t>14F011790000</t>
  </si>
  <si>
    <t>Feeder # 3701-02(AGUAS BUENAS)</t>
  </si>
  <si>
    <t>14F011800000</t>
  </si>
  <si>
    <t>Feeder # 9902-01 (OROCOVIS)</t>
  </si>
  <si>
    <t>14F011810000</t>
  </si>
  <si>
    <t>Feeder # 3102-01 (GURABO)</t>
  </si>
  <si>
    <t>14F011820000</t>
  </si>
  <si>
    <t>Feeder # 3007-03 (CAGUAS)</t>
  </si>
  <si>
    <t>14F011830000</t>
  </si>
  <si>
    <t>Feeder # 2605-01 (HUMACAO)</t>
  </si>
  <si>
    <t>14F011840000</t>
  </si>
  <si>
    <t>Feeder # 2901-03 (YABUCOA)</t>
  </si>
  <si>
    <t>14F011850000</t>
  </si>
  <si>
    <t>Feeder # 3601-02 (CIDRA)</t>
  </si>
  <si>
    <t>14F011860000</t>
  </si>
  <si>
    <t>Feeder # 3602-01 (CIDRA)</t>
  </si>
  <si>
    <t>14F011870000</t>
  </si>
  <si>
    <t>Feeder # 2604-03 (HUMACAO)</t>
  </si>
  <si>
    <t>14F011880000</t>
  </si>
  <si>
    <t>Feeder # 3405-03 (CAYEY)</t>
  </si>
  <si>
    <t>14F011890000</t>
  </si>
  <si>
    <t>Feeder # 2603-08 (LAS PIEDRAS)</t>
  </si>
  <si>
    <t>14F011900000</t>
  </si>
  <si>
    <t>Feeder # 2901-01 (YABUCOA)</t>
  </si>
  <si>
    <t>14F011910000</t>
  </si>
  <si>
    <t>Feeder # 3701-03(AGUAS BUENAS)</t>
  </si>
  <si>
    <t>14F011920000</t>
  </si>
  <si>
    <t>Feeder # 2702-01 (NAGUABO)</t>
  </si>
  <si>
    <t>14F011930000</t>
  </si>
  <si>
    <t>Feeder # 6010-03 (MAYAGÜEZ)</t>
  </si>
  <si>
    <t>14F011940000</t>
  </si>
  <si>
    <t>Feeder # 6802-04 (HORMIGUEROS)</t>
  </si>
  <si>
    <t>14F011950000</t>
  </si>
  <si>
    <t>Feeder #7805-13(SAN SEBASTIÁN)</t>
  </si>
  <si>
    <t>14F011960000</t>
  </si>
  <si>
    <t>Feeder # 1102-04 (SAN JUAN)</t>
  </si>
  <si>
    <t>14F011970000</t>
  </si>
  <si>
    <t>Feeder # 6012-02 (MAYAGÜEZ)</t>
  </si>
  <si>
    <t>14F011980000</t>
  </si>
  <si>
    <t>Feeder #7805-11(SAN SEBASTIÁN)</t>
  </si>
  <si>
    <t>14F011990000</t>
  </si>
  <si>
    <t>Feeder # 6306-02 (MARICAO)</t>
  </si>
  <si>
    <t>14F012000000</t>
  </si>
  <si>
    <t>Feeder # 7011-03 (AGUADILLA)</t>
  </si>
  <si>
    <t>14F012010000</t>
  </si>
  <si>
    <t>Feeder # 6101-04 (AÑASCO)</t>
  </si>
  <si>
    <t>14F012020000</t>
  </si>
  <si>
    <t>Feeder # 7201-05 (AGUADA)</t>
  </si>
  <si>
    <t>14F012030000</t>
  </si>
  <si>
    <t>Feeder # 7008-04 (AGUADILLA)</t>
  </si>
  <si>
    <t>14F012040000</t>
  </si>
  <si>
    <t>Feeder # 7303-01 (RINCÓN)</t>
  </si>
  <si>
    <t>14F012050000</t>
  </si>
  <si>
    <t>Feeder # 6015-02 (MAYAGÜEZ)</t>
  </si>
  <si>
    <t>14F012060000</t>
  </si>
  <si>
    <t>Feeder # 7008-05 (AGUADILLA)</t>
  </si>
  <si>
    <t>14F012070000</t>
  </si>
  <si>
    <t>Feeder # 7104-05 (MOCA)</t>
  </si>
  <si>
    <t>14F012080000</t>
  </si>
  <si>
    <t>Feeder # 3406-01 (CAYEY)</t>
  </si>
  <si>
    <t>14F012090000</t>
  </si>
  <si>
    <t>Feeder # 6501-03 (SAB GRANDE)</t>
  </si>
  <si>
    <t>14F012100000</t>
  </si>
  <si>
    <t>Feeder # 6601-02 (LAJAS)</t>
  </si>
  <si>
    <t>14F012110000</t>
  </si>
  <si>
    <t>Feeder # 6601-01 (LAJAS)</t>
  </si>
  <si>
    <t>14F012120000</t>
  </si>
  <si>
    <t>Feeder # 5004-09 (PONCE)</t>
  </si>
  <si>
    <t>14F012130000</t>
  </si>
  <si>
    <t>Feeder # 5004-08 (PONCE)</t>
  </si>
  <si>
    <t>14F012140000</t>
  </si>
  <si>
    <t>Feeder # 5004-10 (PONCE)</t>
  </si>
  <si>
    <t>14F012150000</t>
  </si>
  <si>
    <t>Feeder # 5016-01 (PONCE)</t>
  </si>
  <si>
    <t>14F012160000</t>
  </si>
  <si>
    <t>Feeder # 4603-02 (COAMO)</t>
  </si>
  <si>
    <t>14F012170000</t>
  </si>
  <si>
    <t>Feeder # 1908-03 (SAN JUAN)</t>
  </si>
  <si>
    <t>14F012180000</t>
  </si>
  <si>
    <t>Feeder #1204-05(TRUJILLO ALTO)</t>
  </si>
  <si>
    <t>14F012190000</t>
  </si>
  <si>
    <t>Feeder #1204-02(TRUJILLO ALTO)</t>
  </si>
  <si>
    <t>14F012200000</t>
  </si>
  <si>
    <t>Feeder #1204-03(TRUJILLO ALTO)</t>
  </si>
  <si>
    <t>14F012210000</t>
  </si>
  <si>
    <t>Feeder # 1336-08 (SAN JUAN)</t>
  </si>
  <si>
    <t>14F012220000</t>
  </si>
  <si>
    <t>Feeder # 2404-06 (CANÓVANAS)</t>
  </si>
  <si>
    <t>14F012230000</t>
  </si>
  <si>
    <t>Feeder # 1336-07 (SAN JUAN)</t>
  </si>
  <si>
    <t>14F012240000</t>
  </si>
  <si>
    <t>Feeder # 2402-02 (CANÓVANAS)</t>
  </si>
  <si>
    <t>14F012250000</t>
  </si>
  <si>
    <t>Feeder #1204-04(TRUJILLO ALTO)</t>
  </si>
  <si>
    <t>14F012260000</t>
  </si>
  <si>
    <t>Feeder # 2306-01 (RÍO GRANDE)</t>
  </si>
  <si>
    <t>14F012270000</t>
  </si>
  <si>
    <t>Feeder # 1118-08 (SAN JUAN)</t>
  </si>
  <si>
    <t>14F012280000</t>
  </si>
  <si>
    <t>Feeder # 2305-03 (RÍO GRANDE)</t>
  </si>
  <si>
    <t>14F012290000</t>
  </si>
  <si>
    <t>Feeder # 1529-15 (SAN JUAN)</t>
  </si>
  <si>
    <t>14F012300000</t>
  </si>
  <si>
    <t>Feeder # 1346-04 (SAN JUAN)</t>
  </si>
  <si>
    <t>14F012310000</t>
  </si>
  <si>
    <t>Feeder # 1118-09 (SAN JUAN)</t>
  </si>
  <si>
    <t>14F012320000</t>
  </si>
  <si>
    <t>Feeder # 1529-11 (SAN JUAN)</t>
  </si>
  <si>
    <t>14F012330000</t>
  </si>
  <si>
    <t>Feeder #1206-03(TRUJILLO ALTO)</t>
  </si>
  <si>
    <t>32000-089</t>
  </si>
  <si>
    <t>14F013920000</t>
  </si>
  <si>
    <t>DPole Arecibo Grp. 13-to-16</t>
  </si>
  <si>
    <t>32000-087</t>
  </si>
  <si>
    <t>14F013930000</t>
  </si>
  <si>
    <t>DPole Bayamon Grp. 10</t>
  </si>
  <si>
    <t>32000-088</t>
  </si>
  <si>
    <t>14F013940000</t>
  </si>
  <si>
    <t>DPole Bayamon Grp. 11</t>
  </si>
  <si>
    <t>14F014160000</t>
  </si>
  <si>
    <t>Feeder # 1336-09 (SAN JUAN)</t>
  </si>
  <si>
    <t>14F014170000</t>
  </si>
  <si>
    <t>Feeder #1206-04(TRUJILLO ALTO)</t>
  </si>
  <si>
    <t>14F014180000</t>
  </si>
  <si>
    <t>Feeder # 1401-08 (SAN JUAN)</t>
  </si>
  <si>
    <t>14F014190000</t>
  </si>
  <si>
    <t>Feeder # 1531-05 (SAN JUAN)</t>
  </si>
  <si>
    <t>14F014200000</t>
  </si>
  <si>
    <t>Feeder # 1119-04 (SAN JUAN)</t>
  </si>
  <si>
    <t>14F014210000</t>
  </si>
  <si>
    <t>Feeder # 1338-02 (SAN JUAN)</t>
  </si>
  <si>
    <t>14F014220000</t>
  </si>
  <si>
    <t>Feeder # 1521-01 (SAN JUAN)</t>
  </si>
  <si>
    <t>14F014230000</t>
  </si>
  <si>
    <t>Feeder # 1619-02 (CAROLINA)</t>
  </si>
  <si>
    <t>14F014240000</t>
  </si>
  <si>
    <t>Feeder # 1118-10 (SAN JUAN)</t>
  </si>
  <si>
    <t>14F014250000</t>
  </si>
  <si>
    <t>Feeder # 1346-06 (SAN JUAN)</t>
  </si>
  <si>
    <t>14F014260000</t>
  </si>
  <si>
    <t>Feeder # 1303-01 (SAN JUAN)</t>
  </si>
  <si>
    <t>14F014270000</t>
  </si>
  <si>
    <t>Feeder # 1421-01 (SAN JUAN)</t>
  </si>
  <si>
    <t>14F014280000</t>
  </si>
  <si>
    <t>Feeder # 1346-05 (SAN JUAN)</t>
  </si>
  <si>
    <t>14F014290000</t>
  </si>
  <si>
    <t>Feeder # 1401-06 (SAN JUAN)</t>
  </si>
  <si>
    <t>14F014300000</t>
  </si>
  <si>
    <t>Feeder # 1119-02 (SAN JUAN)</t>
  </si>
  <si>
    <t>14F014310000</t>
  </si>
  <si>
    <t>Feeder # 1520-04 (SAN JUAN)</t>
  </si>
  <si>
    <t>14F014320000</t>
  </si>
  <si>
    <t>Feeder # 1525-02 (SAN JUAN)</t>
  </si>
  <si>
    <t>14F014330000</t>
  </si>
  <si>
    <t>Feeder # 1658-13 (CAROLINA)</t>
  </si>
  <si>
    <t>14F014340000</t>
  </si>
  <si>
    <t>Feeder # 1348-06 (SAN JUAN)</t>
  </si>
  <si>
    <t>14F014350000</t>
  </si>
  <si>
    <t>Feeder # 2305-04 (RÍO GRANDE)</t>
  </si>
  <si>
    <t>14F014360000</t>
  </si>
  <si>
    <t>Feeder # 1416-04 (SAN JUAN)</t>
  </si>
  <si>
    <t>14F014370000</t>
  </si>
  <si>
    <t>Feeder # 1342-02 (SAN JUAN)</t>
  </si>
  <si>
    <t>14F014380000</t>
  </si>
  <si>
    <t>Feeder # 1520-01 (SAN JUAN)</t>
  </si>
  <si>
    <t>14F014390000</t>
  </si>
  <si>
    <t>Feeder # 1422-05 (SAN JUAN)</t>
  </si>
  <si>
    <t>14F014400000</t>
  </si>
  <si>
    <t>Feeder # 1105-01 (SAN JUAN)</t>
  </si>
  <si>
    <t>32000-080</t>
  </si>
  <si>
    <t>14F014410000</t>
  </si>
  <si>
    <t>DPole Mayaguez Grp. 15-to-19</t>
  </si>
  <si>
    <t>32000-081</t>
  </si>
  <si>
    <t>14F014420000</t>
  </si>
  <si>
    <t>DPole Ponce Grp. 14-15</t>
  </si>
  <si>
    <t>32000-082</t>
  </si>
  <si>
    <t>14F014430000</t>
  </si>
  <si>
    <t>DPole San Juan Grp. 17-to-21</t>
  </si>
  <si>
    <t>32000-083</t>
  </si>
  <si>
    <t>14F014440000</t>
  </si>
  <si>
    <t>DPole Bayamon Grp. 12-13-14</t>
  </si>
  <si>
    <t>32000-084</t>
  </si>
  <si>
    <t>14F014450000</t>
  </si>
  <si>
    <t>DPole Caguas Grp. 16-to-20</t>
  </si>
  <si>
    <t>32000-085</t>
  </si>
  <si>
    <t>14F014460000</t>
  </si>
  <si>
    <t>DPole San Juan Grp. 13-to-16</t>
  </si>
  <si>
    <t>32000-086</t>
  </si>
  <si>
    <t>14F014730000</t>
  </si>
  <si>
    <t>DPole Ponce Grp. 16-to-19</t>
  </si>
  <si>
    <t>14F014830000</t>
  </si>
  <si>
    <t>Feeder # 7901-02 (Lares)</t>
  </si>
  <si>
    <t>14F014840000</t>
  </si>
  <si>
    <t>Feeder # 6001-05 (Mayaguez)</t>
  </si>
  <si>
    <t>14F014850000</t>
  </si>
  <si>
    <t>Feeder # 7002-03 (Aguadilla)</t>
  </si>
  <si>
    <t>14F014860000</t>
  </si>
  <si>
    <t>Feeder # 7005-03 (Aguadilla)</t>
  </si>
  <si>
    <t>14F014870000</t>
  </si>
  <si>
    <t>Feeder # 7901-01 (Lares)</t>
  </si>
  <si>
    <t>14F014880000</t>
  </si>
  <si>
    <t>Feeder # 6201-01 (Las Marias)</t>
  </si>
  <si>
    <t>14F014890000</t>
  </si>
  <si>
    <t>Fiona DistLnRecon Bayamon Ldwn</t>
  </si>
  <si>
    <t>14F014900000</t>
  </si>
  <si>
    <t>Fiona DistLnRecon Caguas Ldwn</t>
  </si>
  <si>
    <t>14F014910000</t>
  </si>
  <si>
    <t>Fiona DistLnRecon Ponce Ldwn</t>
  </si>
  <si>
    <t>14F014920000</t>
  </si>
  <si>
    <t>Fiona DistLnRecon Arecibo Ldwn</t>
  </si>
  <si>
    <t>14F014930000</t>
  </si>
  <si>
    <t>Fiona DistLnRecon MayaguezLdwn</t>
  </si>
  <si>
    <t>14F014940000</t>
  </si>
  <si>
    <t>Fiona DistLnRecon San JuanLdwn</t>
  </si>
  <si>
    <t>14F014950000</t>
  </si>
  <si>
    <t>Feeder # 1646-05(Sabana Llana)</t>
  </si>
  <si>
    <t>14F014960000</t>
  </si>
  <si>
    <t>Feeder # 1646-01(Sabana Llana)</t>
  </si>
  <si>
    <t>14F014970000</t>
  </si>
  <si>
    <t>Feeder # 1646-02(Sabana Llana)</t>
  </si>
  <si>
    <t>14F014980000</t>
  </si>
  <si>
    <t>Feeder # 1646-03(Sabana Llana)</t>
  </si>
  <si>
    <t>14F015800000</t>
  </si>
  <si>
    <t>Feeder # 8404-03 (VEGA BAJA)</t>
  </si>
  <si>
    <t>14F015810000</t>
  </si>
  <si>
    <t>Feeder # 8405-03 (VEGA BAJA)</t>
  </si>
  <si>
    <t>14F015820000</t>
  </si>
  <si>
    <t>Feeder # 7403-02 (ARECIBO)</t>
  </si>
  <si>
    <t>14F015830000</t>
  </si>
  <si>
    <t>Feeder # 8301-03 (UTUADO)</t>
  </si>
  <si>
    <t>14F015840000</t>
  </si>
  <si>
    <t>Feeder # 9003-05 (VEGA BAJA)</t>
  </si>
  <si>
    <t>14F015850000</t>
  </si>
  <si>
    <t>Feeder # 8010-01 (ARECIBO)</t>
  </si>
  <si>
    <t>14F015860000</t>
  </si>
  <si>
    <t>Feeder # 8801-02 (VEGA BAJA)</t>
  </si>
  <si>
    <t>14F015870000</t>
  </si>
  <si>
    <t>Feeder # 9203-03 (BAYAMON)</t>
  </si>
  <si>
    <t>14F015880000</t>
  </si>
  <si>
    <t>Feeder # 9203-02 (BAYAMON)</t>
  </si>
  <si>
    <t>14F015890000</t>
  </si>
  <si>
    <t>Feeder # 9501-01 (BAYAMON)</t>
  </si>
  <si>
    <t>14F015900000</t>
  </si>
  <si>
    <t>Feeder # 1711-04 (BAYAMON)</t>
  </si>
  <si>
    <t>14F015910000</t>
  </si>
  <si>
    <t>Feeder # 9207-08 (BAYAMON)</t>
  </si>
  <si>
    <t>14F015920000</t>
  </si>
  <si>
    <t>Feeder # 1907-04 (BAYAMON)</t>
  </si>
  <si>
    <t>14F015930000</t>
  </si>
  <si>
    <t>Feeder # 1719-18 (BAYAMON)</t>
  </si>
  <si>
    <t>14F015940000</t>
  </si>
  <si>
    <t>Feeder # 1708-03 (BAYAMON)</t>
  </si>
  <si>
    <t>14F015950000</t>
  </si>
  <si>
    <t>Feeder # 1716-03 (BAYAMON)</t>
  </si>
  <si>
    <t>14F015960000</t>
  </si>
  <si>
    <t>Feeder # 1710-03 (BAYAMON)</t>
  </si>
  <si>
    <t>14F015970000</t>
  </si>
  <si>
    <t>Feeder # 1709-02 (BAYAMON)</t>
  </si>
  <si>
    <t>14F015980000</t>
  </si>
  <si>
    <t>Feeder # 2603-09 (HUMACAO)</t>
  </si>
  <si>
    <t>14F015990000</t>
  </si>
  <si>
    <t>Feeder # 2604-01 (HUMACAO)</t>
  </si>
  <si>
    <t>14F016000000</t>
  </si>
  <si>
    <t>Feeder # 3205-07 (CAGUAS)</t>
  </si>
  <si>
    <t>14F016010000</t>
  </si>
  <si>
    <t>Feeder # 2803-02 (HUMACAO)</t>
  </si>
  <si>
    <t>14F016020000</t>
  </si>
  <si>
    <t>Feeder # 3205-09 (CAGUAS)</t>
  </si>
  <si>
    <t>14F016030000</t>
  </si>
  <si>
    <t>Feeder # 3302-02 (CAGUAS)</t>
  </si>
  <si>
    <t>14F016040000</t>
  </si>
  <si>
    <t>Feeder # 3103-04 (CAGUAS)</t>
  </si>
  <si>
    <t>14F016050000</t>
  </si>
  <si>
    <t>Feeder # 3009-04 (CAGUAS)</t>
  </si>
  <si>
    <t>14F016060000</t>
  </si>
  <si>
    <t>Feeder# 3601-04(BARRANQUITAS)</t>
  </si>
  <si>
    <t>14F016070000</t>
  </si>
  <si>
    <t>Feeder # 3101-04 (CAGUAS)</t>
  </si>
  <si>
    <t>14F016080000</t>
  </si>
  <si>
    <t>Feeder # 2801-03 (HUMACAO)</t>
  </si>
  <si>
    <t>14F016090000</t>
  </si>
  <si>
    <t>Feeder # 3201-02 (CAGUAS)</t>
  </si>
  <si>
    <t>14F016100000</t>
  </si>
  <si>
    <t>Feeder # 3301-02 (CAGUAS)</t>
  </si>
  <si>
    <t>14F016110000</t>
  </si>
  <si>
    <t>Feeder # 3006-05 (CAGUAS)</t>
  </si>
  <si>
    <t>14F016120000</t>
  </si>
  <si>
    <t>Feeder# 9602-04(BARRANQUITAS)</t>
  </si>
  <si>
    <t>14F016130000</t>
  </si>
  <si>
    <t>Feeder # 6004-02 (MAYAGUEZ)</t>
  </si>
  <si>
    <t>14F016140000</t>
  </si>
  <si>
    <t>Feeder # 7901-03 (AGUADILLA)</t>
  </si>
  <si>
    <t>14F016150000</t>
  </si>
  <si>
    <t>Feeder # 6406-04 (MAYAGUEZ)</t>
  </si>
  <si>
    <t>14F016160000</t>
  </si>
  <si>
    <t>Feeder # 7303-03 (AGUADILLA)</t>
  </si>
  <si>
    <t>14F016170000</t>
  </si>
  <si>
    <t>Feeder # 6801-02 (MAYAGUEZ)</t>
  </si>
  <si>
    <t>14F016180000</t>
  </si>
  <si>
    <t>Feeder # 6705-01 (MAYAGUEZ)</t>
  </si>
  <si>
    <t>14F016190000</t>
  </si>
  <si>
    <t>Feeder # 6702-02 (MAYAGUEZ)</t>
  </si>
  <si>
    <t>14F016200000</t>
  </si>
  <si>
    <t>Feeder # 6802-01 (MAYAGUEZ)</t>
  </si>
  <si>
    <t>14F016210000</t>
  </si>
  <si>
    <t>Feeder # 6008-04 (MAYAGUEZ)</t>
  </si>
  <si>
    <t>14F016220000</t>
  </si>
  <si>
    <t>Feeder # 7011-01 (AGUADILLA)</t>
  </si>
  <si>
    <t>14F016230000</t>
  </si>
  <si>
    <t>Feeder # 6305-02 (MAYAGUEZ)</t>
  </si>
  <si>
    <t>14F016240000</t>
  </si>
  <si>
    <t>Feeder # 6301-02 (MAYAGUEZ)</t>
  </si>
  <si>
    <t>14F016250000</t>
  </si>
  <si>
    <t>Feeder # 6802-02 (MAYAGUEZ)</t>
  </si>
  <si>
    <t>14F016260000</t>
  </si>
  <si>
    <t>Feeder # 5602-01 (YAUCO)</t>
  </si>
  <si>
    <t>14F016270000</t>
  </si>
  <si>
    <t>Feeder # 5302-04 (YAUCO)</t>
  </si>
  <si>
    <t>14F016280000</t>
  </si>
  <si>
    <t>Feeder # 5901-03 (PONCE)</t>
  </si>
  <si>
    <t>14F016290000</t>
  </si>
  <si>
    <t>Feeder # 1346-03 (SAN JUAN)</t>
  </si>
  <si>
    <t>14F016300000</t>
  </si>
  <si>
    <t>Feeder # 1348-08 (SAN JUAN)</t>
  </si>
  <si>
    <t>14F016310000</t>
  </si>
  <si>
    <t>Feeder # 1115-05 (SAN JUAN)</t>
  </si>
  <si>
    <t>14F016320000</t>
  </si>
  <si>
    <t>Feeder # 1346-02 (SAN JUAN)</t>
  </si>
  <si>
    <t>14F016330000</t>
  </si>
  <si>
    <t>Feeder # 1112-04 (SAN JUAN)</t>
  </si>
  <si>
    <t>14F016340000</t>
  </si>
  <si>
    <t>Feeder # 2305-02 (CANÓVANAS)</t>
  </si>
  <si>
    <t>14F016350000</t>
  </si>
  <si>
    <t>Feeder # 1116-03 (SAN JUAN)</t>
  </si>
  <si>
    <t>14F016360000</t>
  </si>
  <si>
    <t>Feeder # 1303-02 (SAN JUAN)</t>
  </si>
  <si>
    <t>14F016370000</t>
  </si>
  <si>
    <t>Feeder # 2404-05 (CANOVANAS)</t>
  </si>
  <si>
    <t>14F016380000</t>
  </si>
  <si>
    <t>Feeder # 1100-01 (SAN JUAN)</t>
  </si>
  <si>
    <t>32000-090</t>
  </si>
  <si>
    <t>14F016490000</t>
  </si>
  <si>
    <t>DPole Bayamon Grp. 16</t>
  </si>
  <si>
    <t>32000-091</t>
  </si>
  <si>
    <t>14F016500000</t>
  </si>
  <si>
    <t>DPole Bayamon Grp. 15</t>
  </si>
  <si>
    <t>32000-092</t>
  </si>
  <si>
    <t>14F016510000</t>
  </si>
  <si>
    <t>DPole Arecibo Grp. 2 -Ph. 2</t>
  </si>
  <si>
    <t>32000-093</t>
  </si>
  <si>
    <t>14F016520000</t>
  </si>
  <si>
    <t>DPole Arecibo Grp. 17</t>
  </si>
  <si>
    <t>32000-094</t>
  </si>
  <si>
    <t>14F016530000</t>
  </si>
  <si>
    <t>DPole Arecibo Grp. 1 -Ph. 2</t>
  </si>
  <si>
    <t>32000-095</t>
  </si>
  <si>
    <t>14F016540000</t>
  </si>
  <si>
    <t>DPole Mayaguez Grp. 20</t>
  </si>
  <si>
    <t>32000-101</t>
  </si>
  <si>
    <t>14F016550000</t>
  </si>
  <si>
    <t>DPole Bayamon Grp. 2 -Ph. 2</t>
  </si>
  <si>
    <t>32000-097</t>
  </si>
  <si>
    <t>14F016950000</t>
  </si>
  <si>
    <t>DPole Mayaguez Grp. 21</t>
  </si>
  <si>
    <t>32000-098</t>
  </si>
  <si>
    <t>14F016960000</t>
  </si>
  <si>
    <t>DPole Ponce Grp. 24</t>
  </si>
  <si>
    <t>32000-099</t>
  </si>
  <si>
    <t>14F016970000</t>
  </si>
  <si>
    <t>DPole Caguas Grp. 1 -Ph. 2</t>
  </si>
  <si>
    <t>32000-100</t>
  </si>
  <si>
    <t>14F016980000</t>
  </si>
  <si>
    <t>DPole Bayamon Grp. 3 -Ph. 2</t>
  </si>
  <si>
    <t>32000-104</t>
  </si>
  <si>
    <t>14F016990000</t>
  </si>
  <si>
    <t>DPole Bayamon Grp. 1 -Ph. 2</t>
  </si>
  <si>
    <t>32000-102</t>
  </si>
  <si>
    <t>14F017000000</t>
  </si>
  <si>
    <t>Dist Pole &amp; Cond Rep Mayag G23</t>
  </si>
  <si>
    <t>14F017020000</t>
  </si>
  <si>
    <t>Feeder # 5305-04 (Yauco)</t>
  </si>
  <si>
    <t>14F017030000</t>
  </si>
  <si>
    <t>Feeder # 5304-01 (Yauco)</t>
  </si>
  <si>
    <t>14F017040000</t>
  </si>
  <si>
    <t>Feeder # 8013-01 (HATILLO)</t>
  </si>
  <si>
    <t>14F017050000</t>
  </si>
  <si>
    <t>Feeder # 8101-04 (UTUADO)</t>
  </si>
  <si>
    <t>14F017060000</t>
  </si>
  <si>
    <t>Feeder # 8007-01 (ARECIBO)</t>
  </si>
  <si>
    <t>14F017070000</t>
  </si>
  <si>
    <t>Feeder # 9001-02 (VEGA BAJA)</t>
  </si>
  <si>
    <t>14F017080000</t>
  </si>
  <si>
    <t>Feeder # 1709-05 (GUAYNABO)</t>
  </si>
  <si>
    <t>14F017090000</t>
  </si>
  <si>
    <t>Feeder # 1718-02 (TOA BAJA)</t>
  </si>
  <si>
    <t>14F017100000</t>
  </si>
  <si>
    <t>Feeder # 1710-05 (BAYAMON)</t>
  </si>
  <si>
    <t>14F017110000</t>
  </si>
  <si>
    <t>Feeder # 1703-01 (BAYAMON)</t>
  </si>
  <si>
    <t>14F017120000</t>
  </si>
  <si>
    <t>Feeder # 3015-05 (CAGUAS)</t>
  </si>
  <si>
    <t>14F017130000</t>
  </si>
  <si>
    <t>Feeder # 3004-01 (CAGUAS)</t>
  </si>
  <si>
    <t>14F017140000</t>
  </si>
  <si>
    <t>Feeder # 7104-06 (MOCA)</t>
  </si>
  <si>
    <t>14F017150000</t>
  </si>
  <si>
    <t>Feeder # 6201-03 (LAS MARIAS)</t>
  </si>
  <si>
    <t>14F017160000</t>
  </si>
  <si>
    <t>Feeder # 6404-03 (SAN GERMAN)</t>
  </si>
  <si>
    <t>14F017170000</t>
  </si>
  <si>
    <t>Feeder # 7103-04 (MOCA)</t>
  </si>
  <si>
    <t>14F017180000</t>
  </si>
  <si>
    <t>Feeder # 5301-01 (PONCE)</t>
  </si>
  <si>
    <t>14F017190000</t>
  </si>
  <si>
    <t>Feeder # 2201-02 (LUQUILLO)</t>
  </si>
  <si>
    <t>14F017200000</t>
  </si>
  <si>
    <t>Feeder # 2404-07 (CAROLINA)</t>
  </si>
  <si>
    <t>14F017210000</t>
  </si>
  <si>
    <t>Feeder # 1525-04 (SAN JUAN)</t>
  </si>
  <si>
    <t>14F017220000</t>
  </si>
  <si>
    <t>Feeder # 1652-04 (SAN JUAN)</t>
  </si>
  <si>
    <t>14F017230000</t>
  </si>
  <si>
    <t>Feeder # 1301-01 (SAN JUAN)</t>
  </si>
  <si>
    <t>14F017410000</t>
  </si>
  <si>
    <t>Feeder # 1100-05 (San Juan)</t>
  </si>
  <si>
    <t>14F017430000</t>
  </si>
  <si>
    <t>Feeder # 2301-02 (RIO GRANDE)</t>
  </si>
  <si>
    <t>14F017440000</t>
  </si>
  <si>
    <t>Feeder # 8103-02 (UTUADO)</t>
  </si>
  <si>
    <t>14F017450000</t>
  </si>
  <si>
    <t>Feeder # 9101-04 (VEGA ALTA)</t>
  </si>
  <si>
    <t>14F017460000</t>
  </si>
  <si>
    <t>Feeder # 8404-04 (MANATI)</t>
  </si>
  <si>
    <t>14F017470000</t>
  </si>
  <si>
    <t>Feeder # 1907-05 (GUAYNABO)</t>
  </si>
  <si>
    <t>14F017480000</t>
  </si>
  <si>
    <t>Feeder # 1710-04 (BAYAMON)</t>
  </si>
  <si>
    <t>14F017490000</t>
  </si>
  <si>
    <t>Feeder # 1806-01 (TOA BAJA)</t>
  </si>
  <si>
    <t>14F017500000</t>
  </si>
  <si>
    <t>Feeder # 3103-05 (GURABO)</t>
  </si>
  <si>
    <t>14F017510000</t>
  </si>
  <si>
    <t>Feeder # 3006-02 (CAGUAS)</t>
  </si>
  <si>
    <t>14F017520000</t>
  </si>
  <si>
    <t>Feeder # 3302-03 (SAN LORENZO)</t>
  </si>
  <si>
    <t>14F017530000</t>
  </si>
  <si>
    <t>Feeder # 5602-03 (GUANICA)</t>
  </si>
  <si>
    <t>14F017540000</t>
  </si>
  <si>
    <t>Feeder # 4603-01 (COAMO)</t>
  </si>
  <si>
    <t>14F017550000</t>
  </si>
  <si>
    <t>Feeder # 5018-02 (PONCE)</t>
  </si>
  <si>
    <t>14F017560000</t>
  </si>
  <si>
    <t>Feeder # 1619-01 (CAROLINA)</t>
  </si>
  <si>
    <t>14F017570000</t>
  </si>
  <si>
    <t>Feeder # 1336-06 (SAN JUAN)</t>
  </si>
  <si>
    <t>14F017580000</t>
  </si>
  <si>
    <t>Feeder # 2302-01 (RIO GRANDE)</t>
  </si>
  <si>
    <t>14F017590000</t>
  </si>
  <si>
    <t>Feeder # 2006-03 (FAJARDO)</t>
  </si>
  <si>
    <t>14F017600000</t>
  </si>
  <si>
    <t>Feeder # 1205-02 TRUJILLO ALTO</t>
  </si>
  <si>
    <t>14F017610000</t>
  </si>
  <si>
    <t>Feeder # 2002-03 (FAJARDO)</t>
  </si>
  <si>
    <t>14F018130000</t>
  </si>
  <si>
    <t>Feeder # 9902-02(BARRANQUITAS)</t>
  </si>
  <si>
    <t>14F018140000</t>
  </si>
  <si>
    <t>Feeder # 9901-02(BARRANQUITAS)</t>
  </si>
  <si>
    <t>14F018150000</t>
  </si>
  <si>
    <t>Feeder # 3604-07(BARRANQUITAS)</t>
  </si>
  <si>
    <t>14F018160000</t>
  </si>
  <si>
    <t>Feeder # 9601-02(BARRANQUITAS)</t>
  </si>
  <si>
    <t>14F018170000</t>
  </si>
  <si>
    <t>Feeder # 1901-01 (GUAYNABO)</t>
  </si>
  <si>
    <t>14F018180000</t>
  </si>
  <si>
    <t>Feeder # 1901-04 (GUAYNABO)</t>
  </si>
  <si>
    <t>14F018190000</t>
  </si>
  <si>
    <t>Feeder # 1909-08 (GUAYNABO)</t>
  </si>
  <si>
    <t>14F018200000</t>
  </si>
  <si>
    <t>Feeder # 1714-02 (BAYAMON)</t>
  </si>
  <si>
    <t>14F018210000</t>
  </si>
  <si>
    <t>Feeder # 9801-03 (TOA BAJA)</t>
  </si>
  <si>
    <t>14F018220000</t>
  </si>
  <si>
    <t>Feeder # 9405-05 (TOA BAJA)</t>
  </si>
  <si>
    <t>14F018230000</t>
  </si>
  <si>
    <t>Feeder # 9203-04 (TOA BAJA)</t>
  </si>
  <si>
    <t>14F018240000</t>
  </si>
  <si>
    <t>Feeder # 1806-03 (TOA BAJA)</t>
  </si>
  <si>
    <t>14F018250000</t>
  </si>
  <si>
    <t>Feeder # 7012-01 (AGUADILLA)</t>
  </si>
  <si>
    <t>14F018260000</t>
  </si>
  <si>
    <t>Feeder # 7902-03 (AGUADILLA)</t>
  </si>
  <si>
    <t>14F018270000</t>
  </si>
  <si>
    <t>Feeder # 7901-01 (AGUADILLA)</t>
  </si>
  <si>
    <t>14F018280000</t>
  </si>
  <si>
    <t>Feeder # 7301-02 (MAYAGUEZ)</t>
  </si>
  <si>
    <t>14F018290000</t>
  </si>
  <si>
    <t>Feeder # 1203-02 (SAN JUAN)</t>
  </si>
  <si>
    <t>14F018300000</t>
  </si>
  <si>
    <t>Feeder # 1117-11 (SAN JUAN)</t>
  </si>
  <si>
    <t>14F018310000</t>
  </si>
  <si>
    <t>Feeder # 1101-01 (SAN JUAN)</t>
  </si>
  <si>
    <t>14F018320000</t>
  </si>
  <si>
    <t>Feeder # 2005-09 (FAJARDO)</t>
  </si>
  <si>
    <t>14F018330000</t>
  </si>
  <si>
    <t>Feeder # 1607-03 (CANÓVANAS)</t>
  </si>
  <si>
    <t>14F018340000</t>
  </si>
  <si>
    <t>Feeder # 5401-04 (YAUCO)</t>
  </si>
  <si>
    <t>14F018350000</t>
  </si>
  <si>
    <t>Feeder # 5501-02 (YAUCO)</t>
  </si>
  <si>
    <t>14F018360000</t>
  </si>
  <si>
    <t>Feeder # 5303-02 (YAUCO)</t>
  </si>
  <si>
    <t>14F018370000</t>
  </si>
  <si>
    <t>Feeder # 5018-05 (PONCE)</t>
  </si>
  <si>
    <t>14F018380000</t>
  </si>
  <si>
    <t>Feeder # 5501-03 (GUAYANILLA)</t>
  </si>
  <si>
    <t>14F018390000</t>
  </si>
  <si>
    <t>Feeder # 8015-09 (ARECIBO)</t>
  </si>
  <si>
    <t>14F018400000</t>
  </si>
  <si>
    <t>Feeder # 8010-02 (ARECIBO)</t>
  </si>
  <si>
    <t>14F018410000</t>
  </si>
  <si>
    <t>Feeder # 8013-02 (ARECIBO)</t>
  </si>
  <si>
    <t>14F018420000</t>
  </si>
  <si>
    <t>Feeder # 8602-03 (FLORIDA)</t>
  </si>
  <si>
    <t>14F018430000</t>
  </si>
  <si>
    <t>Feeder # 8801-04 (MOROVIS)</t>
  </si>
  <si>
    <t>14F018440000</t>
  </si>
  <si>
    <t>Feeder # 8504-03 (BARCELONETA)</t>
  </si>
  <si>
    <t>32000-105</t>
  </si>
  <si>
    <t>14F018490000</t>
  </si>
  <si>
    <t>Dpole Caguas Grp. 2 -Ph. 2</t>
  </si>
  <si>
    <t>32000-106</t>
  </si>
  <si>
    <t>14F018500000</t>
  </si>
  <si>
    <t>Dpole Caguas Grp. 3 -Ph 2</t>
  </si>
  <si>
    <t>32000-123</t>
  </si>
  <si>
    <t>14F018870000</t>
  </si>
  <si>
    <t>DistPole&amp;CondRepairMayagG1Ph2</t>
  </si>
  <si>
    <t>32000-107</t>
  </si>
  <si>
    <t>14F018880000</t>
  </si>
  <si>
    <t>DPole Caguas Group 4 Ph 2</t>
  </si>
  <si>
    <t>32000-108</t>
  </si>
  <si>
    <t>14F018890000</t>
  </si>
  <si>
    <t>DPole Caguas Group 5 Ph 2</t>
  </si>
  <si>
    <t>32000-109</t>
  </si>
  <si>
    <t>14F018900000</t>
  </si>
  <si>
    <t>DPole Caguas Group 6 Ph 2</t>
  </si>
  <si>
    <t>32000-110</t>
  </si>
  <si>
    <t>14F018910000</t>
  </si>
  <si>
    <t>DPole Caguas Group 7 Ph 2</t>
  </si>
  <si>
    <t>32000-111</t>
  </si>
  <si>
    <t>14F018920000</t>
  </si>
  <si>
    <t>DPole Caguas Group 8 Ph 2</t>
  </si>
  <si>
    <t>32000-112</t>
  </si>
  <si>
    <t>14F018930000</t>
  </si>
  <si>
    <t>DPole Carolina Group 1 Ph 2</t>
  </si>
  <si>
    <t>32000-113</t>
  </si>
  <si>
    <t>14F018940000</t>
  </si>
  <si>
    <t>DPole Carolina Group 2 Ph 2</t>
  </si>
  <si>
    <t>32000-114</t>
  </si>
  <si>
    <t>14F018950000</t>
  </si>
  <si>
    <t>DPole Carolina Group 3 Ph 2</t>
  </si>
  <si>
    <t>32000-115</t>
  </si>
  <si>
    <t>14F018960000</t>
  </si>
  <si>
    <t>DPole Mayaguez Group 2 Ph 2</t>
  </si>
  <si>
    <t>32000-116</t>
  </si>
  <si>
    <t>14F018970000</t>
  </si>
  <si>
    <t>DPole Mayaguez Group 3 Ph 2</t>
  </si>
  <si>
    <t>32000-117</t>
  </si>
  <si>
    <t>14F018980000</t>
  </si>
  <si>
    <t>DPole Mayaguez Group 4 Ph 2</t>
  </si>
  <si>
    <t>32000-118</t>
  </si>
  <si>
    <t>14F018990000</t>
  </si>
  <si>
    <t>DPole Ponce Group 1 Ph2</t>
  </si>
  <si>
    <t>32000-119</t>
  </si>
  <si>
    <t>14F019000000</t>
  </si>
  <si>
    <t>DPole Ponce Group 2 Ph2</t>
  </si>
  <si>
    <t>32000-120</t>
  </si>
  <si>
    <t>14F019010000</t>
  </si>
  <si>
    <t>DPole San Juan Group 1 Ph 2</t>
  </si>
  <si>
    <t>32000-121</t>
  </si>
  <si>
    <t>14F019020000</t>
  </si>
  <si>
    <t>DPole San Juan Group 2 Ph 2</t>
  </si>
  <si>
    <t>32000-122</t>
  </si>
  <si>
    <t>14F019030000</t>
  </si>
  <si>
    <t>DPole San Juan Group 3 Ph 2</t>
  </si>
  <si>
    <t>14F020460000</t>
  </si>
  <si>
    <t>Dist.Pole&amp;Cond.Rep.Are.Grp3Ph2</t>
  </si>
  <si>
    <t>32000-127</t>
  </si>
  <si>
    <t>14F021390000</t>
  </si>
  <si>
    <t>Dpole&amp;Cond.Rep.-Arec.Grp4Phs2</t>
  </si>
  <si>
    <t>32000-124</t>
  </si>
  <si>
    <t>14F021400000</t>
  </si>
  <si>
    <t>Dpole&amp;Cond.Rep.-Mayag.Grp5Phs2</t>
  </si>
  <si>
    <t>32000-126</t>
  </si>
  <si>
    <t>14F021410000</t>
  </si>
  <si>
    <t>Dpole&amp;Cond.Rep.-Baya.Grp4Phs2</t>
  </si>
  <si>
    <t>32000-125</t>
  </si>
  <si>
    <t>14F021420000</t>
  </si>
  <si>
    <t>Dpole&amp;Cond.Rep.-SJ.Grp4Phs2</t>
  </si>
  <si>
    <t>32000-128</t>
  </si>
  <si>
    <t>14F021430000</t>
  </si>
  <si>
    <t>Dpole&amp;Cond.Rep.-Pnce.Grp3Phs2</t>
  </si>
  <si>
    <t>32000-129</t>
  </si>
  <si>
    <t>14F021710000</t>
  </si>
  <si>
    <t>DPole Arecibo 18-21 Phase 3</t>
  </si>
  <si>
    <t>32000-130</t>
  </si>
  <si>
    <t>14F021720000</t>
  </si>
  <si>
    <t>DPole Bayamon 17-25 Phase 3</t>
  </si>
  <si>
    <t>32000-131</t>
  </si>
  <si>
    <t>14F021730000</t>
  </si>
  <si>
    <t>DPole Caguas 21-25 Phase 3</t>
  </si>
  <si>
    <t>32000-132</t>
  </si>
  <si>
    <t>14F021740000</t>
  </si>
  <si>
    <t>DPole Mayaguez 24-27 Phase 3</t>
  </si>
  <si>
    <t>32000-133</t>
  </si>
  <si>
    <t>14F021750000</t>
  </si>
  <si>
    <t>DPole Ponce 20-28 Phase 3</t>
  </si>
  <si>
    <t>32000-134</t>
  </si>
  <si>
    <t>14F021760000</t>
  </si>
  <si>
    <t>DPole San Juan 22-29 Phase 3</t>
  </si>
  <si>
    <t>32000-135</t>
  </si>
  <si>
    <t>14F021770000</t>
  </si>
  <si>
    <t>DPole San Juan 30-39 Phase 3</t>
  </si>
  <si>
    <t>32000-136</t>
  </si>
  <si>
    <t>14F021780000</t>
  </si>
  <si>
    <t>DPole San Juan 40-54 Phase 3</t>
  </si>
  <si>
    <t>14N000230000</t>
  </si>
  <si>
    <t>Dist Pole &amp; Conductor Repair</t>
  </si>
  <si>
    <t>14N000790000</t>
  </si>
  <si>
    <t>DistPole&amp;ConducRep-AreciboGRp3</t>
  </si>
  <si>
    <t>14N000800000</t>
  </si>
  <si>
    <t>DistPole&amp;ConducRep-BayamGRp4</t>
  </si>
  <si>
    <t>14N000810000</t>
  </si>
  <si>
    <t>DistPole&amp;ConducRep-CaguasGRp9</t>
  </si>
  <si>
    <t>14N000820000</t>
  </si>
  <si>
    <t>DistPole&amp;ConducRep-MayaguGRp5</t>
  </si>
  <si>
    <t>14N000830000</t>
  </si>
  <si>
    <t>DistPole&amp;ConducRep-PonceGRp3</t>
  </si>
  <si>
    <t>14N000840000</t>
  </si>
  <si>
    <t>DistPole&amp;ConducRep-SanJuanGRp4</t>
  </si>
  <si>
    <t>14N000850000</t>
  </si>
  <si>
    <t>DistPole&amp;ConducRep-AreciboGRp4</t>
  </si>
  <si>
    <t>14N000860000</t>
  </si>
  <si>
    <t>DistPole&amp;ConducRep-BayamGRp5</t>
  </si>
  <si>
    <t>14N000870000</t>
  </si>
  <si>
    <t>DistPole&amp;ConducRep-CaguasGRp10</t>
  </si>
  <si>
    <t>14N000880000</t>
  </si>
  <si>
    <t>DistPole&amp;ConducRep-MayaguGRp6</t>
  </si>
  <si>
    <t>14N000890000</t>
  </si>
  <si>
    <t>DistPole&amp;ConducRep-PonceGRp4</t>
  </si>
  <si>
    <t>14N000900000</t>
  </si>
  <si>
    <t>DistPole&amp;ConducRep-SanJuanGRp5</t>
  </si>
  <si>
    <t>14N000920000</t>
  </si>
  <si>
    <t>PRW-Distr.Pole.Repl.Mar-22-FWD</t>
  </si>
  <si>
    <t>15F019630000</t>
  </si>
  <si>
    <t>Cat Z - PBUT30</t>
  </si>
  <si>
    <t>15F019930000</t>
  </si>
  <si>
    <t>CAT Z - PBUT30 (Fiona)</t>
  </si>
  <si>
    <t>15N000230000</t>
  </si>
  <si>
    <t>Distr. Pole &amp; Cond. Repair-O&amp;M</t>
  </si>
  <si>
    <t>PBUT31 - Loss Recovery Program</t>
  </si>
  <si>
    <t>14N000340000</t>
  </si>
  <si>
    <t>Procu Rev Protect SoftwareTool</t>
  </si>
  <si>
    <t>14N000350000</t>
  </si>
  <si>
    <t>Procur TheftDetection Tool Set</t>
  </si>
  <si>
    <t>14N000360000</t>
  </si>
  <si>
    <t>EnhncmntRevProtecToolFieldEqui</t>
  </si>
  <si>
    <t>15N000910000</t>
  </si>
  <si>
    <t>Theft Detect Field Ins Com Ind</t>
  </si>
  <si>
    <t>15N001220000</t>
  </si>
  <si>
    <t>TheftDetectFieldInspResidentia</t>
  </si>
  <si>
    <t>15N003200000</t>
  </si>
  <si>
    <t>NTL (Commercial &amp; Industrial)</t>
  </si>
  <si>
    <t>15N003210000</t>
  </si>
  <si>
    <t>NTL RedLosRecProg(Residential)</t>
  </si>
  <si>
    <t>PBUT32 - Assess.of Transm.Lines</t>
  </si>
  <si>
    <t>10N014040000</t>
  </si>
  <si>
    <t>DOE-Intelligence Enhan. P-7</t>
  </si>
  <si>
    <t>14F002550000</t>
  </si>
  <si>
    <t>Stage 3d  Cathodic Protection</t>
  </si>
  <si>
    <t>14F002560000</t>
  </si>
  <si>
    <t>Stage 2c  Pole Inspection and</t>
  </si>
  <si>
    <t>14F002570000</t>
  </si>
  <si>
    <t>Stage 3c  Anchor and Guy Insp</t>
  </si>
  <si>
    <t>14F002580000</t>
  </si>
  <si>
    <t>Stage 2d  Xray Sleeves</t>
  </si>
  <si>
    <t>14F002590000</t>
  </si>
  <si>
    <t>Trans Lines High Lvl Assesment</t>
  </si>
  <si>
    <t>14F008460000</t>
  </si>
  <si>
    <t>Assesment UG 38 kV Trans Syst</t>
  </si>
  <si>
    <t>14F014580000</t>
  </si>
  <si>
    <t>Assesment UG Transmission Syst</t>
  </si>
  <si>
    <t>15F019820000</t>
  </si>
  <si>
    <t>CAT Z - PBUT32</t>
  </si>
  <si>
    <t>PBUT33 - T Line Rebuild</t>
  </si>
  <si>
    <t>10N000750000</t>
  </si>
  <si>
    <t>Line40600 Baymn-Monac(UG Loop)</t>
  </si>
  <si>
    <t>10N011910000</t>
  </si>
  <si>
    <t>T-Pole 37500RBayaSect-MonaTC</t>
  </si>
  <si>
    <t>20014-009</t>
  </si>
  <si>
    <t>10N014760000</t>
  </si>
  <si>
    <t>DOE TL13100</t>
  </si>
  <si>
    <t>10N015450000</t>
  </si>
  <si>
    <t>DOE-TL 8700CostSurSP-Gar1HP</t>
  </si>
  <si>
    <t>14F002170000</t>
  </si>
  <si>
    <t>Existing 38 kV Line 100 Ponce</t>
  </si>
  <si>
    <t>14F002180000</t>
  </si>
  <si>
    <t>Existing 38 kV Line 200 Ponce</t>
  </si>
  <si>
    <t>14F002190000</t>
  </si>
  <si>
    <t>Existing 115kV Line 36800 Pa</t>
  </si>
  <si>
    <t>14F002200000</t>
  </si>
  <si>
    <t>5400 RIO BLANCO HP DAGUAO</t>
  </si>
  <si>
    <t>14F002210000</t>
  </si>
  <si>
    <t>51300 PONCE  COSTA SUR</t>
  </si>
  <si>
    <t>14F002220000</t>
  </si>
  <si>
    <t>37800 JOBOS - CAGUAS</t>
  </si>
  <si>
    <t>14F002230000</t>
  </si>
  <si>
    <t>37800 CAGUAS  MONACILLOS</t>
  </si>
  <si>
    <t>14F002240000</t>
  </si>
  <si>
    <t>37100 COSTA SUR  ACACIAS</t>
  </si>
  <si>
    <t>14F002250000</t>
  </si>
  <si>
    <t>36200 MONACILLOS  JUNCOS</t>
  </si>
  <si>
    <t>14F002260000</t>
  </si>
  <si>
    <t>36100 DOS BOCAS  MONACILLOS</t>
  </si>
  <si>
    <t>14F002270000</t>
  </si>
  <si>
    <t>50100 CAMBALACHE  MANATI</t>
  </si>
  <si>
    <t>14F002280000</t>
  </si>
  <si>
    <t>38000 SAN JUAN  ISLA GRANDE</t>
  </si>
  <si>
    <t>14F002290000</t>
  </si>
  <si>
    <t>36400 DOS BOCAS  PONCE</t>
  </si>
  <si>
    <t>14F002300000</t>
  </si>
  <si>
    <t>9500 PALO SECO SP  CATANO S</t>
  </si>
  <si>
    <t>14F002310000</t>
  </si>
  <si>
    <t>1100 GARZAS 1 HP  GARZAS 2</t>
  </si>
  <si>
    <t>14F002320000</t>
  </si>
  <si>
    <t>8200 SAN JUAN SP  CATANO SE</t>
  </si>
  <si>
    <t>14F002330000</t>
  </si>
  <si>
    <t>4100 GUARAGUO TC  COMERIO T</t>
  </si>
  <si>
    <t>14F002340000</t>
  </si>
  <si>
    <t>39000 AGUAS BUENAS  CAGUAS</t>
  </si>
  <si>
    <t>14F002350000</t>
  </si>
  <si>
    <t>Existing 115 kV - Line 36200 F</t>
  </si>
  <si>
    <t>14F002360000</t>
  </si>
  <si>
    <t>Existing 38 kV - Line 8900 Mon</t>
  </si>
  <si>
    <t>14F002370000</t>
  </si>
  <si>
    <t>Existing 38kV - Line 1200 May</t>
  </si>
  <si>
    <t>14F002380000</t>
  </si>
  <si>
    <t>Existing 38 kV - Line 2200 Dos</t>
  </si>
  <si>
    <t>14F002390000</t>
  </si>
  <si>
    <t>Existing 38 kV - Line 3100 Mon</t>
  </si>
  <si>
    <t>14F002400000</t>
  </si>
  <si>
    <t>Existing 38 kV - Line 500 Ponc</t>
  </si>
  <si>
    <t>14F002410000</t>
  </si>
  <si>
    <t>TL 1900 Caguanas to Lares TO</t>
  </si>
  <si>
    <t>14F002420000</t>
  </si>
  <si>
    <t>Existing 38 kV - Line 2700 Vic</t>
  </si>
  <si>
    <t>14F002430000</t>
  </si>
  <si>
    <t>Existing 38 kV - Line 2800 Agu</t>
  </si>
  <si>
    <t>14F002440000</t>
  </si>
  <si>
    <t>Existing 38 kV - Line 3000 Mon</t>
  </si>
  <si>
    <t>14F002450000</t>
  </si>
  <si>
    <t>Existing 38 kV - Line 3600 Mon</t>
  </si>
  <si>
    <t>14F002460000</t>
  </si>
  <si>
    <t>Existing 38 kV - Line 13300 Ba</t>
  </si>
  <si>
    <t>14F002470000</t>
  </si>
  <si>
    <t>Existing 38 kV - Line 600 Cagu</t>
  </si>
  <si>
    <t>14F002480000</t>
  </si>
  <si>
    <t>Existing 38 kV - Line 2400 Dos</t>
  </si>
  <si>
    <t>14F002490000</t>
  </si>
  <si>
    <t>Existing 38 kV - Line 1500 May</t>
  </si>
  <si>
    <t>14F002500000</t>
  </si>
  <si>
    <t>Existing 38 kV - Line 6700 Mar</t>
  </si>
  <si>
    <t>14F002510000</t>
  </si>
  <si>
    <t>Existing 38 kV - Line 4000 Com</t>
  </si>
  <si>
    <t>14F002520000</t>
  </si>
  <si>
    <t>Existing 38 kV - Line 9100 Gua</t>
  </si>
  <si>
    <t>14F002530000</t>
  </si>
  <si>
    <t>Existing 38 kV - Line 9700 Pal</t>
  </si>
  <si>
    <t>14F002540000</t>
  </si>
  <si>
    <t>Existing 38 kV - Line 11100 Ca</t>
  </si>
  <si>
    <t>14F002680000</t>
  </si>
  <si>
    <t>Existing 38 kV - Line 11400 Ba</t>
  </si>
  <si>
    <t>14F003790000</t>
  </si>
  <si>
    <t>Distribution Line Rebu-PBUT33</t>
  </si>
  <si>
    <t>14F008470000</t>
  </si>
  <si>
    <t>UG  Transmission SystemRepairs</t>
  </si>
  <si>
    <t>14F015390000</t>
  </si>
  <si>
    <t>H Maria L9900 TAP9905A-RBlanco</t>
  </si>
  <si>
    <t>14F015400000</t>
  </si>
  <si>
    <t>H Maria L-9300 Juncos-ACB 9301</t>
  </si>
  <si>
    <t>14F015410000</t>
  </si>
  <si>
    <t>H Maria L-9300GBenitez-ACB9323</t>
  </si>
  <si>
    <t>14F015420000</t>
  </si>
  <si>
    <t>H MariaL700 Costa Sur-Yauco P</t>
  </si>
  <si>
    <t>14F015430000</t>
  </si>
  <si>
    <t>H MariaL-5600 H Rincon-Sub7113</t>
  </si>
  <si>
    <t>14F015440000</t>
  </si>
  <si>
    <t>HMariaL3700-GOAB3797Arroyo4101</t>
  </si>
  <si>
    <t>14F015450000</t>
  </si>
  <si>
    <t>H Maria L3500 Lomas-Monacillos</t>
  </si>
  <si>
    <t>14F015460000</t>
  </si>
  <si>
    <t>H Maria L-3300 Chardon-Egozcue</t>
  </si>
  <si>
    <t>14F015470000</t>
  </si>
  <si>
    <t>H Maria L-21000-Humacao-Arroyo</t>
  </si>
  <si>
    <t>14F015480000</t>
  </si>
  <si>
    <t>H Maria L-20900-Bta-Cambalache</t>
  </si>
  <si>
    <t>14F015490000</t>
  </si>
  <si>
    <t>H Maria L20800Canas-BuenaVista</t>
  </si>
  <si>
    <t>14F015500000</t>
  </si>
  <si>
    <t>H Maria L20600-SIsabel-Hamilto</t>
  </si>
  <si>
    <t>14F015510000</t>
  </si>
  <si>
    <t>H Maria L20500-Juncos-Humacao</t>
  </si>
  <si>
    <t>14F015520000</t>
  </si>
  <si>
    <t>H Maria L20300-Juncos-GBenítez</t>
  </si>
  <si>
    <t>14F015530000</t>
  </si>
  <si>
    <t>H Maria L-20200-SGermán-Agosto</t>
  </si>
  <si>
    <t>14F015540000</t>
  </si>
  <si>
    <t>H Maria L13400 Boqueron-Acacia</t>
  </si>
  <si>
    <t>14F015550000</t>
  </si>
  <si>
    <t>H Maria L10000 Sierra-Magnolia</t>
  </si>
  <si>
    <t>14F015560000</t>
  </si>
  <si>
    <t>H Maria 1000 Venez-Capuchinos</t>
  </si>
  <si>
    <t>14F015570000</t>
  </si>
  <si>
    <t>H Maria L42600-SabLlana-Palmer</t>
  </si>
  <si>
    <t>14F015580000</t>
  </si>
  <si>
    <t>H Maria L-39100-Hatillo-Mora</t>
  </si>
  <si>
    <t>14F015590000</t>
  </si>
  <si>
    <t>H Maria L41200 Sabana-Canóvana</t>
  </si>
  <si>
    <t>14F015600000</t>
  </si>
  <si>
    <t>HMaria L42700Monacillo-Canovan</t>
  </si>
  <si>
    <t>14F015610000</t>
  </si>
  <si>
    <t>H MariaL50300 Costa S-Aguirre</t>
  </si>
  <si>
    <t>14F015620000</t>
  </si>
  <si>
    <t>H Maria L51200 CostaS-Cambala</t>
  </si>
  <si>
    <t>14F015630000</t>
  </si>
  <si>
    <t>H MariaL50200 Costa Sur-Bay TC</t>
  </si>
  <si>
    <t>14F015640000</t>
  </si>
  <si>
    <t>H MariaL51000 Aguirre-SLlanaTC</t>
  </si>
  <si>
    <t>14F015650000</t>
  </si>
  <si>
    <t>H MariaL-50900 Aguirre-Bay TC</t>
  </si>
  <si>
    <t>14F015660000</t>
  </si>
  <si>
    <t>H Maria L50700Aguirre-YabuTC¿</t>
  </si>
  <si>
    <t>14F015670000</t>
  </si>
  <si>
    <t>H Maria L50500-May-Cambalache</t>
  </si>
  <si>
    <t>14F015680000</t>
  </si>
  <si>
    <t>H Maria L-50400-May TC-Costa S</t>
  </si>
  <si>
    <t>14F015690000</t>
  </si>
  <si>
    <t>H Maria L50800SLlanaTC-YabcoaT</t>
  </si>
  <si>
    <t>14F016830000</t>
  </si>
  <si>
    <t>HMariaL2500-Victoria-SSebastia</t>
  </si>
  <si>
    <t>14F016840000</t>
  </si>
  <si>
    <t>H Maria L2600-Ssebast-Quebradi</t>
  </si>
  <si>
    <t>14F016850000</t>
  </si>
  <si>
    <t>H Maria L36700-Mayague-SSebast</t>
  </si>
  <si>
    <t>14F016860000</t>
  </si>
  <si>
    <t>H MariaL36600-SSebast-DosBocas</t>
  </si>
  <si>
    <t>14F021790000</t>
  </si>
  <si>
    <t>TLine4800SanIsaTC-Negro</t>
  </si>
  <si>
    <t>14F021920000</t>
  </si>
  <si>
    <t>TL1900 Lares to S.Sebast.Seg.3</t>
  </si>
  <si>
    <t>14N000500000</t>
  </si>
  <si>
    <t>Transm. Line New Extensions</t>
  </si>
  <si>
    <t>14N000910000</t>
  </si>
  <si>
    <t>UG  Transmission Syst Rep- NME</t>
  </si>
  <si>
    <t>14N001290000</t>
  </si>
  <si>
    <t>36100 Fast Track-NFC Structure</t>
  </si>
  <si>
    <t>14N001510000</t>
  </si>
  <si>
    <t>Restorat.of UG TL Segment 2200</t>
  </si>
  <si>
    <t>14N001520000</t>
  </si>
  <si>
    <t>Restorat.of UG TL Segment16800</t>
  </si>
  <si>
    <t>20014-002</t>
  </si>
  <si>
    <t>14N001560000</t>
  </si>
  <si>
    <t>DOE TL 2100</t>
  </si>
  <si>
    <t>20014-001</t>
  </si>
  <si>
    <t>14N001570000</t>
  </si>
  <si>
    <t>DOE TL 9100</t>
  </si>
  <si>
    <t>20014-003</t>
  </si>
  <si>
    <t>14N001580000</t>
  </si>
  <si>
    <t>DOE TL 4500</t>
  </si>
  <si>
    <t>20014-004</t>
  </si>
  <si>
    <t>14N001590000</t>
  </si>
  <si>
    <t>DOE TL 12600</t>
  </si>
  <si>
    <t>20014-005</t>
  </si>
  <si>
    <t>14N001600000</t>
  </si>
  <si>
    <t>DOE TL 13600</t>
  </si>
  <si>
    <t>20014-007</t>
  </si>
  <si>
    <t>14N001620000</t>
  </si>
  <si>
    <t>DOE TL 9400</t>
  </si>
  <si>
    <t>15F019700000</t>
  </si>
  <si>
    <t>CAT Z - PBUT33</t>
  </si>
  <si>
    <t>15N000040000</t>
  </si>
  <si>
    <t>L. 40600-Bay to Monac(UG Loop)</t>
  </si>
  <si>
    <t>15N002400000</t>
  </si>
  <si>
    <t>UG Transmission System Rep-O&amp;M</t>
  </si>
  <si>
    <t>PBUT34 - Dist. Lines Assessment</t>
  </si>
  <si>
    <t>14F001680000</t>
  </si>
  <si>
    <t>Distribution Lines Inspect</t>
  </si>
  <si>
    <t>14F004300000</t>
  </si>
  <si>
    <t>UG System Inspection</t>
  </si>
  <si>
    <t>15F019830000</t>
  </si>
  <si>
    <t>CAT Z - PBUT34</t>
  </si>
  <si>
    <t>PBUT36 - AMI Implementation Prog</t>
  </si>
  <si>
    <t>14F000000000</t>
  </si>
  <si>
    <t>Advanced Metering Infrastructu</t>
  </si>
  <si>
    <t>14F021930000</t>
  </si>
  <si>
    <t>DOE BehindTheMeterRep(DOE P1)</t>
  </si>
  <si>
    <t>14N000480000</t>
  </si>
  <si>
    <t>AMI Headend</t>
  </si>
  <si>
    <t>20018-001</t>
  </si>
  <si>
    <t>14N001680000</t>
  </si>
  <si>
    <t>DOE BehindTheMeterRepairs(P1)</t>
  </si>
  <si>
    <t>15F019610000</t>
  </si>
  <si>
    <t>CAT Z - PBUT36</t>
  </si>
  <si>
    <t>PBUT37 - Microgrid Inst &amp; Integ</t>
  </si>
  <si>
    <t>10F000530000</t>
  </si>
  <si>
    <t>Centro Medico Microgrid</t>
  </si>
  <si>
    <t>10095-005</t>
  </si>
  <si>
    <t>14F000910000</t>
  </si>
  <si>
    <t>2501-02 (L)</t>
  </si>
  <si>
    <t>10095-002</t>
  </si>
  <si>
    <t>14F000920000</t>
  </si>
  <si>
    <t>2501-03</t>
  </si>
  <si>
    <t>10095-003</t>
  </si>
  <si>
    <t>14F000930000</t>
  </si>
  <si>
    <t>3801-02</t>
  </si>
  <si>
    <t>10095-004</t>
  </si>
  <si>
    <t>14F000940000</t>
  </si>
  <si>
    <t>2501-01</t>
  </si>
  <si>
    <t>10095-006</t>
  </si>
  <si>
    <t>14F000950000</t>
  </si>
  <si>
    <t>3801-01</t>
  </si>
  <si>
    <t>14F017280000</t>
  </si>
  <si>
    <t>Vieques &amp; Culebra Microgrid In</t>
  </si>
  <si>
    <t>90087-004</t>
  </si>
  <si>
    <t>14F019600000</t>
  </si>
  <si>
    <t>25 MW BESS Instn &amp; Intn Barcel</t>
  </si>
  <si>
    <t>90087-003</t>
  </si>
  <si>
    <t>14F019610000</t>
  </si>
  <si>
    <t>25 MW BESS Instn &amp; Intn San Ju</t>
  </si>
  <si>
    <t>90087-002</t>
  </si>
  <si>
    <t>14F019620000</t>
  </si>
  <si>
    <t>25 MW BESS INST &amp; INTE AGUADIL</t>
  </si>
  <si>
    <t>90087-001</t>
  </si>
  <si>
    <t>14F019630000</t>
  </si>
  <si>
    <t>25 MW BESS Instn &amp; Intn Manati</t>
  </si>
  <si>
    <t>14F020010000</t>
  </si>
  <si>
    <t>TSM, Adv.Sensors &amp; WAMPAC Syst</t>
  </si>
  <si>
    <t>90067-002</t>
  </si>
  <si>
    <t>14F021650000</t>
  </si>
  <si>
    <t>Vieques Microgrid</t>
  </si>
  <si>
    <t>CAP3</t>
  </si>
  <si>
    <t>90067-001</t>
  </si>
  <si>
    <t>14F021690000</t>
  </si>
  <si>
    <t>Culebra Microgrid</t>
  </si>
  <si>
    <t>15F019660000</t>
  </si>
  <si>
    <t>Cat Z - PBUT37</t>
  </si>
  <si>
    <t>PBUT38 - New Business Connection</t>
  </si>
  <si>
    <t>10N008640000</t>
  </si>
  <si>
    <t>14-01 New Transformers Instal.</t>
  </si>
  <si>
    <t>10N010070000</t>
  </si>
  <si>
    <t>17-1-243 WR6351877MCasasFulReh</t>
  </si>
  <si>
    <t>10N010940000</t>
  </si>
  <si>
    <t>15-5-0293 Los Tubos Beach</t>
  </si>
  <si>
    <t>10N010980000</t>
  </si>
  <si>
    <t>WR6325133-6385841 Terrumo LLC</t>
  </si>
  <si>
    <t>10N011140000</t>
  </si>
  <si>
    <t>Customer Application Builder</t>
  </si>
  <si>
    <t>10N011440000</t>
  </si>
  <si>
    <t>ANTENA LIBERTY CRAN 09-165 NPC</t>
  </si>
  <si>
    <t>10N011450000</t>
  </si>
  <si>
    <t>Hacienda Peñonales 20-5-0076</t>
  </si>
  <si>
    <t>10N011460000</t>
  </si>
  <si>
    <t>HYDROPHONIC LLC</t>
  </si>
  <si>
    <t>10N011470000</t>
  </si>
  <si>
    <t>La Maquina SG 22-4-0558</t>
  </si>
  <si>
    <t>10N011480000</t>
  </si>
  <si>
    <t>UG Repairs Sanchez Osorio Ave</t>
  </si>
  <si>
    <t>10N011490000</t>
  </si>
  <si>
    <t>Virgen M. Ayala 25-4-0007-EE</t>
  </si>
  <si>
    <t>10N011500000</t>
  </si>
  <si>
    <t>Antena Liberty CRAN 09-072</t>
  </si>
  <si>
    <t>14N001300000</t>
  </si>
  <si>
    <t>NB-Cust.Contributions(KVA Fee)</t>
  </si>
  <si>
    <t>14N001310000</t>
  </si>
  <si>
    <t>D&amp;T-NB Evaluations</t>
  </si>
  <si>
    <t>14N001320000</t>
  </si>
  <si>
    <t>D&amp;T-NB Endorsements</t>
  </si>
  <si>
    <t>14N001330000</t>
  </si>
  <si>
    <t>D&amp;T-NB Inspections</t>
  </si>
  <si>
    <t>14N001340000</t>
  </si>
  <si>
    <t>New Business System Upgrades</t>
  </si>
  <si>
    <t>10N015970000</t>
  </si>
  <si>
    <t>Crea 1717 Xmer Replacement</t>
  </si>
  <si>
    <t>10N015980000</t>
  </si>
  <si>
    <t>WR 21-7-044-R1-EST01 Kuisi.Exp</t>
  </si>
  <si>
    <t>10N015990000</t>
  </si>
  <si>
    <t>WR 08-5-0318 VillaVictoria</t>
  </si>
  <si>
    <t>10F008600000</t>
  </si>
  <si>
    <t>DOE 13100 (P3)</t>
  </si>
  <si>
    <t>10F008610000</t>
  </si>
  <si>
    <t>DOE-TL 2100 (P3)</t>
  </si>
  <si>
    <t>10F008620000</t>
  </si>
  <si>
    <t>DOE-TL 4500 (P3)</t>
  </si>
  <si>
    <t>10F008630000</t>
  </si>
  <si>
    <t>DOE-TL 9100 (P3)</t>
  </si>
  <si>
    <t>10F008640000</t>
  </si>
  <si>
    <t>DOE-TL 12600 (P3)</t>
  </si>
  <si>
    <t>10F008650000</t>
  </si>
  <si>
    <t>DOE-TL 13600 (P3)</t>
  </si>
  <si>
    <t>10N016000000</t>
  </si>
  <si>
    <t>WR 25-4-0516-EE Juan Jimenez</t>
  </si>
  <si>
    <t>10N016010000</t>
  </si>
  <si>
    <t>WR CRMA-25-1044 Adelaida Caban</t>
  </si>
  <si>
    <t>10N016020000</t>
  </si>
  <si>
    <t>WR 24-4-0204-EE FrancisCordero</t>
  </si>
  <si>
    <t>10N016030000</t>
  </si>
  <si>
    <t>WR 25-2-0704 EST-01 Fco Rivera</t>
  </si>
  <si>
    <t>10N016040000</t>
  </si>
  <si>
    <t>WR CRSJ-25-1207-EST_01 AgnesOc</t>
  </si>
  <si>
    <t>10N016050000</t>
  </si>
  <si>
    <t>WR 23-2-0971 EST01</t>
  </si>
  <si>
    <t>14N001740000</t>
  </si>
  <si>
    <t>Converg.PeñuelasEne.Sto(L-3-E)</t>
  </si>
  <si>
    <t>15N008730000</t>
  </si>
  <si>
    <t>WR 24-5-0330 DEX-RECThermoFish</t>
  </si>
  <si>
    <t>10F008660000</t>
  </si>
  <si>
    <t>DOE-Intelligence Enhanc. (P7)</t>
  </si>
  <si>
    <t>10F008670000</t>
  </si>
  <si>
    <t>DOE TL 36100 (P6)</t>
  </si>
  <si>
    <t>10F008680000</t>
  </si>
  <si>
    <t>DOE TL 36200 (P6)</t>
  </si>
  <si>
    <t>10F008690000</t>
  </si>
  <si>
    <t>DOE TL 38200 (P6)</t>
  </si>
  <si>
    <t>10N016060000</t>
  </si>
  <si>
    <t>WR 07-1-324-EST01 VimentiSchoo</t>
  </si>
  <si>
    <t>10N016070000</t>
  </si>
  <si>
    <t>WR 24-7-189 Bay.Med.Cent.</t>
  </si>
  <si>
    <t>10N016080000</t>
  </si>
  <si>
    <t>WR 25-7-283-EE-R1 MaríaECasasL</t>
  </si>
  <si>
    <t>10N016090000</t>
  </si>
  <si>
    <t>WR 24-4-0568 Solar Serena Ren</t>
  </si>
  <si>
    <t>10N016100000</t>
  </si>
  <si>
    <t>WR 22-4-0143 EstPOC AirStaBori</t>
  </si>
  <si>
    <t>10N016110000</t>
  </si>
  <si>
    <t>WR CRMA-25-0668 AngelCruz</t>
  </si>
  <si>
    <t>10N016120000</t>
  </si>
  <si>
    <t>WR 25-4-0452-EE ELIAS PAGAN</t>
  </si>
  <si>
    <t>10N016130000</t>
  </si>
  <si>
    <t>WR 25-1-0074 KoperFurniture</t>
  </si>
  <si>
    <t>10N016140000</t>
  </si>
  <si>
    <t>WR 25-7-475 Elvin Pagan</t>
  </si>
  <si>
    <t>10N016150000</t>
  </si>
  <si>
    <t>WR 24-7-487-PH South Park</t>
  </si>
  <si>
    <t>10N016160000</t>
  </si>
  <si>
    <t>WR 23-4-0223 Quebrad.FoodTruck</t>
  </si>
  <si>
    <t>14F021950000</t>
  </si>
  <si>
    <t>DOE-Pole Loading Abatement(P8)</t>
  </si>
  <si>
    <t>10N016170000</t>
  </si>
  <si>
    <t>TelecomOperationsUBFiberEnhanc</t>
  </si>
  <si>
    <t>10N016180000</t>
  </si>
  <si>
    <t>WR 13-2-012 EST03 B.TuraboPhs2</t>
  </si>
  <si>
    <t>10N016190000</t>
  </si>
  <si>
    <t>Feeder Tie 5004-07 &amp; 5808-02</t>
  </si>
  <si>
    <t>10N016200000</t>
  </si>
  <si>
    <t>WR 25-5-0075 Figueroa Morales</t>
  </si>
  <si>
    <t>10F008700000</t>
  </si>
  <si>
    <t>DOE Crit. Batt. Bnk.Rplac.(P6)</t>
  </si>
  <si>
    <t>10F008710000</t>
  </si>
  <si>
    <t>DOE OOS LTCs Overhauls (P6)</t>
  </si>
  <si>
    <t>10F008720000</t>
  </si>
  <si>
    <t>DOE Viaducto115kV PAC Upgr(P6)</t>
  </si>
  <si>
    <t>10N016210000</t>
  </si>
  <si>
    <t>WR 24-7-021 Subs300KVA Dorado</t>
  </si>
  <si>
    <t>10N016220000</t>
  </si>
  <si>
    <t>WR 25-2-0684-EST-01 ReginaRive</t>
  </si>
  <si>
    <t>10N016230000</t>
  </si>
  <si>
    <t>WR 21-4-0062-EST01 Sol.LuisRam</t>
  </si>
  <si>
    <t>10N016240000</t>
  </si>
  <si>
    <t>WR CRCA-25-0604-EST-01</t>
  </si>
  <si>
    <t>10N016250000</t>
  </si>
  <si>
    <t>WR 22-2-0112 HogarJardinDeDios</t>
  </si>
  <si>
    <t>10N016260000</t>
  </si>
  <si>
    <t>WR DRBA-26-0027 EscMargaritaJa</t>
  </si>
  <si>
    <t>10F008730000</t>
  </si>
  <si>
    <t>DOE Bayamon TC-Phs 1XMER (P6)</t>
  </si>
  <si>
    <t>10F008740000</t>
  </si>
  <si>
    <t>DOE DistRelayUpgrdAlt.RioGrand</t>
  </si>
  <si>
    <t>10F008750000</t>
  </si>
  <si>
    <t>DOE CriticTransBreakers(3)(P6)</t>
  </si>
  <si>
    <t>10F008760000</t>
  </si>
  <si>
    <t>DOE Dist.RelayUpgrMinillas(P6)</t>
  </si>
  <si>
    <t>10F008770000</t>
  </si>
  <si>
    <t>DOE DisRelayUpgrSaban3604-6(P6</t>
  </si>
  <si>
    <t>10F008780000</t>
  </si>
  <si>
    <t>DOE FajardoTransf.Replc. (P6)</t>
  </si>
  <si>
    <t>10F008790000</t>
  </si>
  <si>
    <t>DOE LlorensT.13kVMetalclad(P4)</t>
  </si>
  <si>
    <t>10F008800000</t>
  </si>
  <si>
    <t>DOE OOS Transm.Relays (P6)</t>
  </si>
  <si>
    <t>10F008810000</t>
  </si>
  <si>
    <t>DOE DristRelayUpgrMPdelRey(P6)</t>
  </si>
  <si>
    <t>10F008820000</t>
  </si>
  <si>
    <t>DOE DRelayUpgrBairoa3008-4(P6)</t>
  </si>
  <si>
    <t>10F008830000</t>
  </si>
  <si>
    <t>DOE D.RelayUpgrCayey3401-1(P6)</t>
  </si>
  <si>
    <t>10F008840000</t>
  </si>
  <si>
    <t>DOE DRelayUpgRGrande2301-2(P6)</t>
  </si>
  <si>
    <t>10F008850000</t>
  </si>
  <si>
    <t>DOE RelayUpgrVAlta&amp;PncHost(P6)</t>
  </si>
  <si>
    <t>10F008860000</t>
  </si>
  <si>
    <t>DOE UFLS ComprehensiveProg(P6)</t>
  </si>
  <si>
    <t>10F008870000</t>
  </si>
  <si>
    <t>DOE WAP 230kV (P6)</t>
  </si>
  <si>
    <t>10F008880000</t>
  </si>
  <si>
    <t>DOE COM GEN DESIGN&amp;INST(P6)</t>
  </si>
  <si>
    <t>10N016270000</t>
  </si>
  <si>
    <t>WR 00-5-0242 AC014066PR140y642</t>
  </si>
  <si>
    <t>10N016280000</t>
  </si>
  <si>
    <t>WR 25-4-0617 EST-POC, INTEGRA</t>
  </si>
  <si>
    <t>10N016290000</t>
  </si>
  <si>
    <t>WR 25-7-297 R1 Instal.CampYGaz</t>
  </si>
  <si>
    <t>10N016300000</t>
  </si>
  <si>
    <t>WR 22-5-0018 PRHTC Headquarter</t>
  </si>
  <si>
    <t>10N016310000</t>
  </si>
  <si>
    <t>WR PRMA-26-0054-EE,GiovanniFel</t>
  </si>
  <si>
    <t>10N016320000</t>
  </si>
  <si>
    <t>WR 24-5-1199 HatoViejoCell</t>
  </si>
  <si>
    <t>10N016330000</t>
  </si>
  <si>
    <t>WR 25-4-0481 EST-01 CDT Hormig</t>
  </si>
  <si>
    <t>10N016340000</t>
  </si>
  <si>
    <t>WR 23-4-0032-EE POC KeylaSosa</t>
  </si>
  <si>
    <t>10N016350000</t>
  </si>
  <si>
    <t>WR CRAR-25-1009 GlendalizColon</t>
  </si>
  <si>
    <t>10N016360000</t>
  </si>
  <si>
    <t>WR PRCA-26-0011 Sucn. Fontanez</t>
  </si>
  <si>
    <t>10N016370000</t>
  </si>
  <si>
    <t>WR 25-1-0613-AA CanchaCanovana</t>
  </si>
  <si>
    <t>10N016380000</t>
  </si>
  <si>
    <t>WR 25-7-258 LMG PR Toa Baja</t>
  </si>
  <si>
    <t>10N016390000</t>
  </si>
  <si>
    <t>WR 25-2-0483-EST01,y REV01</t>
  </si>
  <si>
    <t>10N016400000</t>
  </si>
  <si>
    <t>NFC-Telecom GEN &amp; Safety Gear</t>
  </si>
  <si>
    <t>10N016410000</t>
  </si>
  <si>
    <t>DER A&amp;E - Arecibo Region</t>
  </si>
  <si>
    <t>10N016420000</t>
  </si>
  <si>
    <t>DER A&amp;E - Bayamon Region</t>
  </si>
  <si>
    <t>10N016430000</t>
  </si>
  <si>
    <t>DER A&amp;E - Caguas Region</t>
  </si>
  <si>
    <t>10N016440000</t>
  </si>
  <si>
    <t>DER A&amp;E - Mayaguez Region</t>
  </si>
  <si>
    <t>10N016450000</t>
  </si>
  <si>
    <t>DER A&amp;E - Ponce Region</t>
  </si>
  <si>
    <t>10N016460000</t>
  </si>
  <si>
    <t>DER A&amp;E - San Juan Region</t>
  </si>
  <si>
    <t>10N016470000</t>
  </si>
  <si>
    <t>WR CRCA-25-0825 &amp; CRCA-25-0826</t>
  </si>
  <si>
    <t>10N016480000</t>
  </si>
  <si>
    <t>MarisolPowerSolarIncreaseCapac</t>
  </si>
  <si>
    <t>10N016490000</t>
  </si>
  <si>
    <t>WR CRMA-25-1023 BrisasDeJobos</t>
  </si>
  <si>
    <t>10N016500000</t>
  </si>
  <si>
    <t>LoadTransfer7301-02 to 7301-05</t>
  </si>
  <si>
    <t>10N016510000</t>
  </si>
  <si>
    <t>WR 24-1-0456 FLORES CARRAIZO</t>
  </si>
  <si>
    <t>14N001750000</t>
  </si>
  <si>
    <t>Dist WildfireMitigation-PBUT06</t>
  </si>
  <si>
    <t>14N001760000</t>
  </si>
  <si>
    <t>NFC Distrib.Pole &amp; Cond.-PHS 3</t>
  </si>
  <si>
    <t>15F019260000</t>
  </si>
  <si>
    <t>Grants Cat Z Close Out Maria</t>
  </si>
  <si>
    <t>15F019270000</t>
  </si>
  <si>
    <t>Grants Cat Z Formulation Maria</t>
  </si>
  <si>
    <t>15F019280000</t>
  </si>
  <si>
    <t>Grants Cat Z Reimburs. Maria</t>
  </si>
  <si>
    <t>10F008890000</t>
  </si>
  <si>
    <t>DOE PAC Funct.VisualTest. (P6)</t>
  </si>
  <si>
    <t>10F008900000</t>
  </si>
  <si>
    <t>DOE 230kV Line Diff upgrd (P6)</t>
  </si>
  <si>
    <t>10F008910000</t>
  </si>
  <si>
    <t>DOE Dorado-BayOPGW F/O Rep(P6)</t>
  </si>
  <si>
    <t>10F008920000</t>
  </si>
  <si>
    <t>DOE Maun-JMartinUB F/O Rep(P6)</t>
  </si>
  <si>
    <t>10F008930000</t>
  </si>
  <si>
    <t>DOE MonaciBank1&amp;3XfrmReplc(P2)</t>
  </si>
  <si>
    <t>10F008940000</t>
  </si>
  <si>
    <t>DOE Monaci115kVBank2PACupgr(P6</t>
  </si>
  <si>
    <t>10F008950000</t>
  </si>
  <si>
    <t>DOE SEL ICON MUX PROTECT. (P6)</t>
  </si>
  <si>
    <t>10F008960000</t>
  </si>
  <si>
    <t>DOE DFRs (P6)</t>
  </si>
  <si>
    <t>10F008970000</t>
  </si>
  <si>
    <t>DOE RTUs (P6)</t>
  </si>
  <si>
    <t>10N016520000</t>
  </si>
  <si>
    <t>NFC-PBOP05 TelecomTools&amp;Equip</t>
  </si>
  <si>
    <t>10N016530000</t>
  </si>
  <si>
    <t>WR 24-5-0187 Quebradillas Viv.</t>
  </si>
  <si>
    <t>10N016540000</t>
  </si>
  <si>
    <t>WR 22-7-013 Dorado Beach Plant</t>
  </si>
  <si>
    <t>10N016550000</t>
  </si>
  <si>
    <t>WR 25-2-0045 Edif Inv Alverio</t>
  </si>
  <si>
    <t>10N016560000</t>
  </si>
  <si>
    <t>WR PRMA-26-0092 Daniel Lopez</t>
  </si>
  <si>
    <t>10N016570000</t>
  </si>
  <si>
    <t>WR 24-4-0482 QMC-179 LaresSite</t>
  </si>
  <si>
    <t>10N016580000</t>
  </si>
  <si>
    <t>WR 25-5-0482-AA Victoria Hndz</t>
  </si>
  <si>
    <t>10N016590000</t>
  </si>
  <si>
    <t>WR 25-2-0104 Yabucoa SolarFarm</t>
  </si>
  <si>
    <t>10N016600000</t>
  </si>
  <si>
    <t>WR 08-5-0173.1-EST02 Palmeras</t>
  </si>
  <si>
    <t>10N016610000</t>
  </si>
  <si>
    <t>WR 23-5-0233 Texaco Arecibo</t>
  </si>
  <si>
    <t>10N016620000</t>
  </si>
  <si>
    <t>WR 23-5-0305 Benedicto Pabon</t>
  </si>
  <si>
    <t>10N016630000</t>
  </si>
  <si>
    <t>Dist WildfireMitigation-PBUT04</t>
  </si>
  <si>
    <t>10N016640000</t>
  </si>
  <si>
    <t>WR CRPO-26-0049 InfinityAdvanc</t>
  </si>
  <si>
    <t>10N016650000</t>
  </si>
  <si>
    <t>WR 24-4-0493 14 Apartamentos</t>
  </si>
  <si>
    <t>10N016660000</t>
  </si>
  <si>
    <t>WR 08-5-0173.1-EST01 Palmeras</t>
  </si>
  <si>
    <t>10N016670000</t>
  </si>
  <si>
    <t>WR 22-7-250 PuentePeatonCoroz</t>
  </si>
  <si>
    <t>10N016680000</t>
  </si>
  <si>
    <t>TransmissionAutomationLine3700</t>
  </si>
  <si>
    <t>10N016690000</t>
  </si>
  <si>
    <t>T-Pole Program NFC Group 1</t>
  </si>
  <si>
    <t>10N016700000</t>
  </si>
  <si>
    <t>WR 25-3-0087 Carib Chemicals</t>
  </si>
  <si>
    <t>10N016710000</t>
  </si>
  <si>
    <t>WR 25-2-0134 Angel Diaz Colon</t>
  </si>
  <si>
    <t>10N016720000</t>
  </si>
  <si>
    <t>TL-3300 ChardonSect PopularCen</t>
  </si>
  <si>
    <t>10N016730000</t>
  </si>
  <si>
    <t>WR 99-3-440.1 PHS Esc. Dental</t>
  </si>
  <si>
    <t>Project w Prior Cost Estimate</t>
  </si>
  <si>
    <t>No File Projects</t>
  </si>
  <si>
    <t>Shifted Projects</t>
  </si>
  <si>
    <t>DAE Comment</t>
  </si>
  <si>
    <t xml:space="preserve">PBUT34 - Islandwide Feeder Assessments </t>
  </si>
  <si>
    <t>not found</t>
  </si>
  <si>
    <t>Not Found</t>
  </si>
  <si>
    <r>
      <t xml:space="preserve">A&amp;E costs </t>
    </r>
    <r>
      <rPr>
        <b/>
        <sz val="11"/>
        <color theme="1"/>
        <rFont val="Calibri"/>
        <family val="2"/>
        <scheme val="minor"/>
      </rPr>
      <t xml:space="preserve">reimbursed </t>
    </r>
    <r>
      <rPr>
        <sz val="11"/>
        <color theme="1"/>
        <rFont val="Calibri"/>
        <family val="2"/>
        <scheme val="minor"/>
      </rPr>
      <t xml:space="preserve">related to projects without child </t>
    </r>
  </si>
  <si>
    <t xml:space="preserve">Reclosers - Without child project (Equipment purchased) </t>
  </si>
  <si>
    <t>TBD35</t>
  </si>
  <si>
    <t>Poles- Included in the E&amp;M without child (Poles paid)</t>
  </si>
  <si>
    <t xml:space="preserve">Actuals for the "Work Completed" as of March 2026 considered, and Class 5 Estimate for the remaining work. The remaining work is Class 5 estimated total per project is considering the current identified scope for devices, $165,500 per 3ph reclosers, $25,500 per 1ph reclosers and $4000 per cFCIs. (145) 3PH Reclosers, (539) 1ph reclosers, (254) cFCi.  It requires an engineering evaluation once project is reactivated in order to meet current standards. Expenses incurred for partial work, including engineering and studies, which still need to be reconciled. Actuals in Work Completed portion is +$23,214,054.50 as of March 2026 was added to the total estimate cost. It was split under 428 bucket, "428 Estimate (Without the A&amp;E and E&amp;M)": +$14,939,398.44, "428 A&amp;E Estimate-PW 9510": + $4,255,191.02, "428 E&amp;M Estimate -PW 10710": +$4,019,465.04. </t>
  </si>
  <si>
    <t>Estimate date for the work to be completed portion only.   This is Class 5 estimated total per project is considering the current identified scope for devices, $165,500 per 3ph reclosers, $25,500 per 1ph reclosers and $4000 per cFCIs. (145) 3PH Reclosers, (539) 1ph reclosers, (254) cFCi. It requires an engineering evaluation due to the amount of time that has passed since the designs were originally completed, in order to verify their validity and ensure they meet current standards and conditions. Expenses have already been incurred for completed and partial work, including engineering and studies, which still need to be reconciled. The scope requires restructuring and proper formulation to move forward.</t>
  </si>
  <si>
    <t xml:space="preserve">Actuals for the "Work Completed" as of March 2026 considered, and Class 5 Estimate for the remaining work. The remaining work is Class 5 estimated total per project is considering the current identified scope for devices, $165,500 per 3ph reclosers, $25,500 per 1ph reclosers and $4000 per cFCIs. (117) 3PH Reclosers, (247) 1ph reclosers, (182) cFCi. It requires an engineering evaluation once project is reactivated in order to meet current standards. Expenses incurred for partial work, including engineering and studies, which still need to be reconciled. Expenses have already been incurred for completed and partial work, including engineering and studies, which still need to be reconciled. Actuals in Work Completed portion is +$20,107,909.74 as of March 2026 was added to the total estimate cost. It was split under 428 bucket, "428 Estimate (Without the A&amp;E and E&amp;M)": +$12,515,183.61, "428 A&amp;E Estimate-PW 9510": +$2,847,625.45, "428 E&amp;M Estimate -PW 10710": +$4,475,100.68. </t>
  </si>
  <si>
    <t>Estimate date for the work to be completed portion only.   This is Class 5 estimated  total per project is considering the current identified scope for devices, $165,500 per 3ph reclosers, $25,500 per 1ph reclosers and $4000 per cFCIs. (117) 3PH Reclosers, (247) 1ph reclosers, (182) cFCi. It requires an engineering evaluation due to the amount of time that has passed since the designs were originally completed, in order to verify their validity and ensure they meet current standards and conditions. Expenses have already been incurred for completed and partial work, including engineering and studies, which still need to be reconciled. The scope requires restructuring and proper formulation to move forward.</t>
  </si>
  <si>
    <t xml:space="preserve">Actuals for the "Work Completed" as of March 2026 considered, and Class 5 Estimate for the remaining work. The remaining work is Class 5 estimated  total per project is considering the current identified scope for devices, $165,500 per 3ph reclosers, $25,500 per 1ph reclosers and $4000 per cFCIs. (99) 3PH Reclosers, (316) 1ph reclosers, (212) cFCi.It requires an engineering evaluation once project is reactivated in order to meet current standards. Expenses incurred for partial work, including engineering and studies, which still need to be reconciled. Expenses have already been incurred for completed and partial work, including engineering and studies, which still need to be reconciled. Actuals in Work Completed portion is +$27,542,990.45 as of March 2026 was added to the total estimate cost. It was split under 428 bucket, "428 Estimate (Without the A&amp;E and E&amp;M)": +$16,432,252.78, "428 A&amp;E Estimate-PW 9510": +$5,999,594.61, "428 E&amp;M Estimate -PW 10710": +$5,111,143.06. </t>
  </si>
  <si>
    <t>Estimate date for the work to be completed portion only.   This is Class 5 estimated  total per project is considering the current identified scope for devices, $165,500 per 3ph reclosers, $25,500 per 1ph reclosers and $4000 per cFCIs. (99) 3PH Reclosers, (316) 1ph reclosers, (212) cFCi. It requires an engineering evaluation due to the amount of time that has passed since the designs were originally completed, in order to verify their validity and ensure they meet current standards and conditions. Expenses have already been incurred for completed and partial work, including engineering and studies, which still need to be reconciled. The scope requires restructuring and proper formulation to move forward.</t>
  </si>
  <si>
    <t>FAASt [Automation Program Group 38</t>
  </si>
  <si>
    <t>This is Class 5 estimated total per project, considering the current identified scope for devices, $165,500 per 3ph reclosers, $25,500 per 1ph reclosers and $4000 per cFCIs. (4) 3PH Reclosers, (29) 1ph reclosers, (21) cFCi. It requires an engineering evaluation due to the amount of time that has passed since the designs were originally completed, in order to verify their validity and ensure they meet current standards and conditions.</t>
  </si>
  <si>
    <t>FAASt [Automation Program Group 40</t>
  </si>
  <si>
    <t>This is Class 5 estimated total per project, considering the current identified scope for devices, $165,500 per 3ph reclosers, $25,500 per 1ph reclosers and $4000 per cFCIs. (11) 3PH Reclosers, (35) 1ph reclosers, (33) cFCi. It requires an engineering evaluation due to the amount of time that has passed since the designs were originally completed, in order to verify their validity and ensure they meet current standards and conditions.</t>
  </si>
  <si>
    <t>FAASt [Automation Program Group 41</t>
  </si>
  <si>
    <t>This is Class 5 estimated total per project, considering the current identified scope for devices, $165,500 per 3ph reclosers, $25,500 per 1ph reclosers and $4000 per cFCIs. (10) 3PH Reclosers, (39) 1ph reclosers, (18) cFCi. It requires an engineering evaluation due to the amount of time that has passed since the designs were originally completed, in order to verify their validity and ensure they meet current standards and conditions.</t>
  </si>
  <si>
    <t>FAASt [Automation Program Group 42</t>
  </si>
  <si>
    <t>This is Class 5 estimated total per project, considering the current identified scope for devices, $165,500 per 3ph reclosers, $25,500 per 1ph reclosers and $4000 per cFCIs. (2) 3PH Reclosers, (30) 1ph reclosers, (6) cFCi. It requires an engineering evaluation due to the amount of time that has passed since the designs were originally completed, in order to verify their validity and ensure they meet current standards and conditions.</t>
  </si>
  <si>
    <t>FAASt [Automation Program Group 43</t>
  </si>
  <si>
    <t xml:space="preserve">This is Class 5 estimated total per project, considering the current identified scope for devices, $165,500 per 3ph reclosers, $25,500 per 1ph reclosers and $4000 per cFCIs. (4) 3PH Reclosers, (34) 1ph reclosers, (12) cFCi. It requires an engineering evaluation due to the amount of time that has passed since the designs were originally completed, in order to verify their validity and ensure they meet current standards and conditions. </t>
  </si>
  <si>
    <t>FAASt [Automation Program Group 44</t>
  </si>
  <si>
    <t>This is Class 5 estimated total per project, considering the current identified scope for devices, $165,500 per 3ph reclosers, $25,500 per 1ph reclosers and $4000 per cFCIs. (5) 3PH Reclosers, (10) 1ph reclosers, (6) cFCi. It requires an engineering evaluation due to the amount of time that has passed since the designs were originally completed, in order to verify their validity and ensure they meet current standards and conditions.</t>
  </si>
  <si>
    <t>FAASt [Automation Program Group 45</t>
  </si>
  <si>
    <t>This is Class 5 estimated total per project, considering the current identified scope for devices, $165,500 per 3ph reclosers, $25,500 per 1ph reclosers and $4000 per cFCIs. (10) 3PH Reclosers, (21) 1ph reclosers, (18) cFCi. It requires an engineering evaluation due to the amount of time that has passed since the designs were originally completed, in order to verify their validity and ensure they meet current standards and conditions.</t>
  </si>
  <si>
    <t>FAASt [Automation Program Group 9</t>
  </si>
  <si>
    <t>This is Class 5 estimated total per project, considering the current identified scope for devices, $165,500 per 3ph reclosers, $25,500 per 1ph reclosers and $4000 per cFCIs. (4) 3PH Reclosers, (14) 1ph reclosers, (18) cFCi. It requires an engineering evaluation due to the amount of time that has passed since the designs were originally completed, in order to verify their validity and ensure they meet current standards and conditions.</t>
  </si>
  <si>
    <t>FAASt [Automation Program Group 10</t>
  </si>
  <si>
    <t>This is Class 5 estimated total per project, considering the current identified scope for devices, $165,500 per 3ph reclosers, $25,500 per 1ph reclosers and $4000 per cFCIs. (6) 3PH Reclosers, (11) 1ph reclosers, (12) cFCi. It requires an engineering evaluation due to the amount of time that has passed since the designs were originally completed, in order to verify their validity and ensure they meet current standards and conditions.</t>
  </si>
  <si>
    <t>FAASt [Automation Program Group 11</t>
  </si>
  <si>
    <t>This is Class 5 estimated total per project, considering the current identified scope for devices, $165,500 per 3ph reclosers, $25,500 per 1ph reclosers and $4000 per cFCIs. (5) 3PH Reclosers, (18) 1ph reclosers, (12) cFCi. It requires an engineering evaluation due to the amount of time that has passed since the designs were originally completed, in order to verify their validity and ensure they meet current standards and conditions.</t>
  </si>
  <si>
    <t>FAASt [Automation Program Group 13</t>
  </si>
  <si>
    <t xml:space="preserve">This is Class 5 estimated total per project, considering the current identified scope for devices, $165,500 per 3ph reclosers, $25,500 per 1ph reclosers and $4000 per cFCIs. (9) 3PH Reclosers, (3) 1ph reclosers, (24) cFCi. It requires an engineering evaluation due to the amount of time that has passed since the designs were originally completed, in order to verify their validity and ensure they meet current standards and conditions. </t>
  </si>
  <si>
    <t>This feeder has a CMI of 4.8M, and the design is approximately 39% complete. It includes a total of 239 structures. It is recommended to replace for feeders 1204‑05(CMI 14.6M), 2404‑06(CMI 7.2M), and 1303‑0(CMI 5M), due to their higher CMIs and because their engineering stages are nearing completion for DSOW submission.</t>
  </si>
  <si>
    <t>This feeder has a CMI of 16.8M. Engineering stages are nearing completion for DSOW submission.</t>
  </si>
  <si>
    <t>[Feeder Rebuild # 1204-05] (Distribution</t>
  </si>
  <si>
    <t>This feeder has a CMI of 14.6M, Engineering stages are nearing completion for DSOW submission. (Replacement for 6012-02 CMI 4.8M)</t>
  </si>
  <si>
    <t>[Feeder Rebuild # 2404-06] (Distribution</t>
  </si>
  <si>
    <t>This feeder has a CMI of 7.2M, Engineering stages are nearing completion for DSOW submission. (Replacement for 6012-02 CMI 4.8M)</t>
  </si>
  <si>
    <t>[Feeder Rebuild # 1303-01] (Distribution</t>
  </si>
  <si>
    <t>This feeder has a CMI of 5M, Engineering stages are nearing completion for DSOW submission. (Replacement for 6012-02 CMI 4.8M)</t>
  </si>
  <si>
    <t xml:space="preserve">FAASt [Mayaguez Streetlighting - Part 2] (Distribution)
</t>
  </si>
  <si>
    <t>This project have an estimate of: 1744 only components scope. Poles location will be reduced, estimated of: 516 locations. Once previous ongoing obligated projects in the program enter in closeout stage, savings will be considered for ammedment to include pole scope.Lodging and Perdiem Cost arent considered</t>
  </si>
  <si>
    <t>This project have an estimate of: 1744 only components scope. Poles location will be reduced, estimated of: 516 locations. Once previous ongoing obligated projects in the program enter in closeout stage, savings will be considered for ammedment to include pole scope.</t>
  </si>
  <si>
    <t xml:space="preserve">FAASt [San Juan Streetlighting - Part 2] (Distribution)
</t>
  </si>
  <si>
    <t>This project have an estimate of: 6795 only components scope. Poles location will be reduced, estimated of: 1231 locations. Once previous ongoing obligated projects in the program enter in closeout stage, savings will be considered for ammedment to include pole scope.Lodging and Perdiem Cost arent considered</t>
  </si>
  <si>
    <t>This project have an estimate of: 6795 only components scope. Poles location will be reduced, estimated of: 1231 locations. Once previous ongoing obligated projects in the program enter in closeout stage, savings will be considered for ammedment to include pole scope.</t>
  </si>
  <si>
    <t xml:space="preserve">FAASt [Arecibo Streetlighting - Part 2] (Distribution)
</t>
  </si>
  <si>
    <t>This project have an estimate of: 2739 only components scope. Poles location will be reduced, estimated of: 981 locations. Once previous ongoing obligated projects in the program enter in closeout stage, savings will be considered for ammedment to include pole scope.Lodging and Perdiem Cost arent considered</t>
  </si>
  <si>
    <t>This project have an estimate of: 2739 only components scope. Poles location will be reduced, estimated of: 981 locations. Once previous ongoing obligated projects in the program enter in closeout stage, savings will be considered for ammedment to include pole scope.</t>
  </si>
  <si>
    <t xml:space="preserve">FAASt [Caguas Streetlighting - Part 2] (Distribution)
</t>
  </si>
  <si>
    <t>This project have an estimate of: 3171 only components scope. Poles location will be reduced, estimated of: 595 locations. Once previous ongoing obligated projects in the program enter in closeout stage, savings will be considered for ammedment to include pole scope.Lodging and Perdiem Cost arent considered</t>
  </si>
  <si>
    <t>This project have an estimate of: 3171 only components scope. Poles location will be reduced, estimated of: 595 locations. Once previous ongoing obligated projects in the program enter in closeout stage, savings will be considered for ammedment to include pole scope.</t>
  </si>
  <si>
    <t xml:space="preserve">FAASt [Carolina Streetlighting - Part 2] (Distribution)
</t>
  </si>
  <si>
    <t>This project have an estimate of: 3764 only components scope. Poles location will be reduced, estimated of: 258 locations. Once previous ongoing obligated projects in the program enter in closeout stage, savings will be considered for ammedment to include pole scope.Lodging and Perdiem Cost arent considered</t>
  </si>
  <si>
    <t>This project have an estimate of: 3764 only components scope. Poles location will be reduced, estimated of: 258 locations. Once previous ongoing obligated projects in the program enter in closeout stage, savings will be considered for ammedment to include pole scope.</t>
  </si>
  <si>
    <t>This project have an estimate of: 3201 only components scope. Poles location will be reduced, estimated of: 742 locations. Once previous ongoing obligated projects in the program enter in closeout stage, savings will be considered for ammedment to include pole scope.Lodging and Perdiem Cost arent considered</t>
  </si>
  <si>
    <t>This project have an estimate of: 3201 only components scope. Poles location will be reduced, estimated of: 742 locations. Once previous ongoing obligated projects in the program enter in closeout stage, savings will be considered for ammedment to include pole scope.</t>
  </si>
  <si>
    <t xml:space="preserve">FAASt [Trujillo Alto Streetlighting - Part 2] (Distribution)
</t>
  </si>
  <si>
    <t>This project have an estimate of: 1580 only components scope. Poles location will be reduced, estimated of: 505 locations. Once previous ongoing obligated projects in the program enter in closeout stage, savings will be considered for ammedment to include pole scope.Lodging and Perdiem Cost arent considered</t>
  </si>
  <si>
    <t>This project have an estimate of: 1580 only components scope. Poles location will be reduced, estimated of: 505 locations. Once previous ongoing obligated projects in the program enter in closeout stage, savings will be considered for ammedment to include pole scope.</t>
  </si>
  <si>
    <t xml:space="preserve">FAASt [Aguadilla Streetlighting - Part 2] (Distribution)
</t>
  </si>
  <si>
    <t>This project have an estimate of: 1748 only components scope. Poles location will be reduced, estimated of: 859 locations. Once previous ongoing obligated projects in the program enter in closeout stage, savings will be considered for ammedment to include pole scope.Lodging and Perdiem Cost arent considered</t>
  </si>
  <si>
    <t>This project have an estimate of: 1748 only components scope. Poles location will be reduced, estimated of: 859 locations. Once previous ongoing obligated projects in the program enter in closeout stage, savings will be considered for ammedment to include pole scope.</t>
  </si>
  <si>
    <t xml:space="preserve">FAASt [Bayamón Streetlighting - Part 2] (Distribution)
</t>
  </si>
  <si>
    <t>This project have an estimate of: 4625 only components scope. Poles location will be reduced, estimated of: 710 locations. Once previous ongoing obligated projects in the program enter in closeout stage, savings will be considered for ammedment to include pole scope.Lodging and Perdiem Cost arent considered</t>
  </si>
  <si>
    <t>This project have an estimate of: 4625 only components scope. Poles location will be reduced, estimated of: 710 locations. Once previous ongoing obligated projects in the program enter in closeout stage, savings will be considered for ammedment to include pole scope.</t>
  </si>
  <si>
    <t xml:space="preserve">FAASt [Guayama Streetlighting - Part 2] (Distribution)
</t>
  </si>
  <si>
    <t>This project have an estimate of: 1527 only components scope. Poles location will be reduced, estimated of: 400 locations. Once previous ongoing obligated projects in the program enter in closeout stage, savings will be considered for ammedment to include pole scope.Lodging and Perdiem Cost arent considered</t>
  </si>
  <si>
    <t>This project have an estimate of: 1527 only components scope. Poles location will be reduced, estimated of: 400 locations. Once previous ongoing obligated projects in the program enter in closeout stage, savings will be considered for ammedment to include pole scope.</t>
  </si>
  <si>
    <t xml:space="preserve">FAASt [Humacao Streetlighting - Part 2] (Distribution)
</t>
  </si>
  <si>
    <t>This project have an estimate of: 1589 only components scope. Poles location will be reduced, estimated of: 548 locations. Once previous ongoing obligated projects in the program enter in closeout stage, savings will be considered for ammedment to include pole scope.Lodging and Perdiem Cost arent considered</t>
  </si>
  <si>
    <t>This project have an estimate of: 1589 only components scope. Poles location will be reduced, estimated of: 548 locations. Once previous ongoing obligated projects in the program enter in closeout stage, savings will be considered for ammedment to include pole scope.</t>
  </si>
  <si>
    <t xml:space="preserve">FAASt [Isabela Streetlighting - Part 2] (Distribution)
</t>
  </si>
  <si>
    <t>This project have an estimate of: 1350 only components scope. Poles location will be reduced, estimated of: 846 locations. Once previous ongoing obligated projects in the program enter in closeout stage, savings will be considered for ammedment to include pole scope.Lodging and Perdiem Cost arent considered</t>
  </si>
  <si>
    <t>This project have an estimate of: 1350 only components scope. Poles location will be reduced, estimated of: 846 locations. Once previous ongoing obligated projects in the program enter in closeout stage, savings will be considered for ammedment to include pole scope.</t>
  </si>
  <si>
    <t xml:space="preserve">FAASt [Rio Grande Streetlighting - Part 2 ] (Distribution)
</t>
  </si>
  <si>
    <t>This project have an estimate of: 1555 only components scope. Poles location will be reduced, estimated of: 451 locations. Once previous ongoing obligated projects in the program enter in closeout stage, savings will be considered for ammedment to include pole scope.Lodging and Perdiem Cost arent considered</t>
  </si>
  <si>
    <t>This project have an estimate of: 1555 only components scope. Poles location will be reduced, estimated of: 451 locations. Once previous ongoing obligated projects in the program enter in closeout stage, savings will be considered for ammedment to include pole scope.</t>
  </si>
  <si>
    <t xml:space="preserve">FAASt [Toa Alta Streetlighting - Part 2] (Distribution)
</t>
  </si>
  <si>
    <t>This project have an estimate of: 1930 only components scope. Poles location will be reduced, estimated of: 565 locations. Once previous ongoing obligated projects in the program enter in closeout stage, savings will be considered for ammedment to include pole scope.Lodging and Perdiem Cost arent considered</t>
  </si>
  <si>
    <t>This project have an estimate of: 1930 only components scope. Poles location will be reduced, estimated of: 565 locations. Once previous ongoing obligated projects in the program enter in closeout stage, savings will be considered for ammedment to include pole scope.</t>
  </si>
  <si>
    <t xml:space="preserve">FAASt [Cabo Rojo Streetlighting - Part 2] (Distribution)
</t>
  </si>
  <si>
    <t>This project have an estimate of: 1886 only components scope. Poles location will be reduced, estimated of: 633 locations. Once previous ongoing obligated projects in the program enter in closeout stage, savings will be considered for ammedment to include pole scope.Lodging and Perdiem Cost arent considered</t>
  </si>
  <si>
    <t>This project have an estimate of: 1886 only components scope. Poles location will be reduced, estimated of: 633 locations. Once previous ongoing obligated projects in the program enter in closeout stage, savings will be considered for ammedment to include pole scope.</t>
  </si>
  <si>
    <t xml:space="preserve">FAASt [Guaynabo Streetlighting - Part 2] (Distribution)
</t>
  </si>
  <si>
    <t>This project have an estimate of: 1683 only components scope. Poles location will be reduced, estimated of: 597 locations. Once previous ongoing obligated projects in the program enter in closeout stage, savings will be considered for ammedment to include pole scope.Lodging and Perdiem Cost arent considered</t>
  </si>
  <si>
    <t>This project have an estimate of: 1683 only components scope. Poles location will be reduced, estimated of: 597 locations. Once previous ongoing obligated projects in the program enter in closeout stage, savings will be considered for ammedment to include pole scope.</t>
  </si>
  <si>
    <t xml:space="preserve">FAASt [Toa Baja Streetlighting - Part 2] (Distribution)
</t>
  </si>
  <si>
    <t>This project have an estimate of: 1271 only components scope. Poles location will be reduced, estimated of: 767 locations. Once previous ongoing obligated projects in the program enter in closeout stage, savings will be considered for ammedment to include pole scope.Lodging and Perdiem Cost arent considered</t>
  </si>
  <si>
    <t>This project have an estimate of: 1271 only components scope. Poles location will be reduced, estimated of: 767 locations. Once previous ongoing obligated projects in the program enter in closeout stage, savings will be considered for ammedment to include pole scope.</t>
  </si>
  <si>
    <t xml:space="preserve">FAASt [Vega Baja Streetlighting - Part 2] (Distribution)
</t>
  </si>
  <si>
    <t>This project have an estimate of: 1649 only components scope. Poles location will be reduced, estimated of: 590 locations. Once previous ongoing obligated projects in the program enter in closeout stage, savings will be considered for ammedment to include pole scope.Lodging and Perdiem Cost arent considered</t>
  </si>
  <si>
    <t>This project have an estimate of: 1649 only components scope. Poles location will be reduced, estimated of: 590 locations. Once previous ongoing obligated projects in the program enter in closeout stage, savings will be considered for ammedment to include pole scope.</t>
  </si>
  <si>
    <t xml:space="preserve">FAASt [Mayaguez Streetlighting - Part 3] (Distribution)
</t>
  </si>
  <si>
    <t>This project have an estimate of: 2580 only components scope. Poles location will be reduced, estimated of: 1427 locations. Once previous ongoing obligated projects in the program enter in closeout stage, savings will be considered for ammedment to include pole scope.Lodging and Perdiem Cost arent considered</t>
  </si>
  <si>
    <t>This project have an estimate of: 2580 only components scope. Poles location will be reduced, estimated of: 1427 locations. Once previous ongoing obligated projects in the program enter in closeout stage, savings will be considered for ammedment to include pole scope.</t>
  </si>
  <si>
    <t xml:space="preserve">FAAST [San Juan Streetlighting - Part 3] (Distribution)
</t>
  </si>
  <si>
    <t>This project have an estimate of: 6847 only components scope. Poles location will be reduced, estimated of: 1478 locations. Once previous ongoing obligated projects in the program enter in closeout stage, savings will be considered for ammedment to include pole scope.Lodging and Perdiem Cost arent considered</t>
  </si>
  <si>
    <t>This project have an estimate of: 6847 only components scope. Poles location will be reduced, estimated of: 1478 locations. Once previous ongoing obligated projects in the program enter in closeout stage, savings will be considered for ammedment to include pole scope.</t>
  </si>
  <si>
    <t xml:space="preserve">FAASt [Arecibo Streetlighting- Part 3] (Distribution)
</t>
  </si>
  <si>
    <t>This project have an estimate of: 2416 only components scope. Poles location will be reduced, estimated of: 1788 locations. Once previous ongoing obligated projects in the program enter in closeout stage, savings will be considered for ammedment to include pole scope.Lodging and Perdiem Cost arent considered</t>
  </si>
  <si>
    <t>This project have an estimate of: 2416 only components scope. Poles location will be reduced, estimated of: 1788 locations. Once previous ongoing obligated projects in the program enter in closeout stage, savings will be considered for ammedment to include pole scope.</t>
  </si>
  <si>
    <t xml:space="preserve">FAASt [Caguas Streetlighting - Part 3] (Distribution)
</t>
  </si>
  <si>
    <t>This project have an estimate of: 2999 only components scope. Poles location will be reduced, estimated of: 1053 locations. Once previous ongoing obligated projects in the program enter in closeout stage, savings will be considered for ammedment to include pole scope.Lodging and Perdiem Cost arent considered</t>
  </si>
  <si>
    <t>This project have an estimate of: 2999 only components scope. Poles location will be reduced, estimated of: 1053 locations. Once previous ongoing obligated projects in the program enter in closeout stage, savings will be considered for ammedment to include pole scope.</t>
  </si>
  <si>
    <t xml:space="preserve">FAASt [Carolina Streetlighting - Part 3] (Distribution)
</t>
  </si>
  <si>
    <t>This project have an estimate of: 3423 only components scope. Poles location will be reduced, estimated of: 1143 locations. Once previous ongoing obligated projects in the program enter in closeout stage, savings will be considered for ammedment to include pole scope.Lodging and Perdiem Cost arent considered</t>
  </si>
  <si>
    <t>This project have an estimate of: 3423 only components scope. Poles location will be reduced, estimated of: 1143 locations. Once previous ongoing obligated projects in the program enter in closeout stage, savings will be considered for ammedment to include pole scope.</t>
  </si>
  <si>
    <t xml:space="preserve">FAASt [Ponce Streetlighting - Part 3] (Distribution)
</t>
  </si>
  <si>
    <t>This project have an estimate of: 2801 only components scope. Poles location will be reduced, estimated of: 1229 locations. Once previous ongoing obligated projects in the program enter in closeout stage, savings will be considered for ammedment to include pole scope.Lodging and Perdiem Cost arent considered</t>
  </si>
  <si>
    <t>This project have an estimate of: 2801 only components scope. Poles location will be reduced, estimated of: 1229 locations. Once previous ongoing obligated projects in the program enter in closeout stage, savings will be considered for ammedment to include pole scope.</t>
  </si>
  <si>
    <t xml:space="preserve">FAASt [Trujillo Alto Streetlighting - Part 3] (Distribution)
</t>
  </si>
  <si>
    <t>This project have an estimate of: 1388 only components scope. Poles location will be reduced, estimated of: 732 locations. Once previous ongoing obligated projects in the program enter in closeout stage, savings will be considered for ammedment to include pole scope.Lodging and Perdiem Cost arent considered</t>
  </si>
  <si>
    <t>This project have an estimate of: 1388 only components scope. Poles location will be reduced, estimated of: 732 locations. Once previous ongoing obligated projects in the program enter in closeout stage, savings will be considered for ammedment to include pole scope.</t>
  </si>
  <si>
    <t xml:space="preserve"> FAASt [Aguadilla Streetlighting - Part 3] (Distribution)
</t>
  </si>
  <si>
    <t>This project have an estimate of: 1219 only components scope. Poles location will be reduced, estimated of: 915 locations. Once previous ongoing obligated projects in the program enter in closeout stage, savings will be considered for ammedment to include pole scope.Lodging and Perdiem Cost arent considered</t>
  </si>
  <si>
    <t>This project have an estimate of: 1219 only components scope. Poles location will be reduced, estimated of: 915 locations. Once previous ongoing obligated projects in the program enter in closeout stage, savings will be considered for ammedment to include pole scope.</t>
  </si>
  <si>
    <t xml:space="preserve">FAASt [Bayamon Streetlighting - Part 3] (Distribution)
</t>
  </si>
  <si>
    <t>This project have an estimate of: 3842 only components scope. Poles location will be reduced, estimated of: 1626 locations. Once previous ongoing obligated projects in the program enter in closeout stage, savings will be considered for ammedment to include pole scope.Lodging and Perdiem Cost arent considered</t>
  </si>
  <si>
    <t>This project have an estimate of: 3842 only components scope. Poles location will be reduced, estimated of: 1626 locations. Once previous ongoing obligated projects in the program enter in closeout stage, savings will be considered for ammedment to include pole scope.</t>
  </si>
  <si>
    <t xml:space="preserve">FAASt [Guayama Streetlighting - Part 3 ] (Distribution)
</t>
  </si>
  <si>
    <t>This project have an estimate of: 1460 only components scope. Poles location will be reduced, estimated of: 362 locations. Once previous ongoing obligated projects in the program enter in closeout stage, savings will be considered for ammedment to include pole scope.Lodging and Perdiem Cost arent considered</t>
  </si>
  <si>
    <t>This project have an estimate of: 1460 only components scope. Poles location will be reduced, estimated of: 362 locations. Once previous ongoing obligated projects in the program enter in closeout stage, savings will be considered for ammedment to include pole scope.</t>
  </si>
  <si>
    <t xml:space="preserve">FAASt [Humacao Streetlighting - Part 3] (Distribution)
</t>
  </si>
  <si>
    <t>This project have an estimate of: 1303 only components scope. Poles location will be reduced, estimated of: 636 locations. Once previous ongoing obligated projects in the program enter in closeout stage, savings will be considered for ammedment to include pole scope.Lodging and Perdiem Cost arent considered</t>
  </si>
  <si>
    <t>This project have an estimate of: 1303 only components scope. Poles location will be reduced, estimated of: 636 locations. Once previous ongoing obligated projects in the program enter in closeout stage, savings will be considered for ammedment to include pole scope.</t>
  </si>
  <si>
    <t xml:space="preserve">FAASt [Isabela Streetlighting - Part 3] (Distribution)
</t>
  </si>
  <si>
    <t>This project have an estimate of: 1012 only components scope. Poles location will be reduced, estimated of: 626 locations. Once previous ongoing obligated projects in the program enter in closeout stage, savings will be considered for ammedment to include pole scope.Lodging and Perdiem Cost arent considered</t>
  </si>
  <si>
    <t>This project have an estimate of: 1012 only components scope. Poles location will be reduced, estimated of: 626 locations. Once previous ongoing obligated projects in the program enter in closeout stage, savings will be considered for ammedment to include pole scope.</t>
  </si>
  <si>
    <t xml:space="preserve">FAASt [Rio Grande Streetlighting - Part 3] (Distribution)
</t>
  </si>
  <si>
    <t>This project have an estimate of: 1054 only components scope. Poles location will be reduced, estimated of: 545 locations. Once previous ongoing obligated projects in the program enter in closeout stage, savings will be considered for ammedment to include pole scope.Lodging and Perdiem Cost arent considered</t>
  </si>
  <si>
    <t>This project have an estimate of: 1054 only components scope. Poles location will be reduced, estimated of: 545 locations. Once previous ongoing obligated projects in the program enter in closeout stage, savings will be considered for ammedment to include pole scope.</t>
  </si>
  <si>
    <t xml:space="preserve">FAASt [Toa Alta Streetlighting - Part 3] (Distribution)
</t>
  </si>
  <si>
    <t>This project have an estimate of: 920 only components scope. Poles location will be reduced, estimated of: 346 locations. Once previous ongoing obligated projects in the program enter in closeout stage, savings will be considered for ammedment to include pole scope.Lodging and Perdiem Cost arent considered</t>
  </si>
  <si>
    <t>This project have an estimate of: 920 only components scope. Poles location will be reduced, estimated of: 346 locations. Once previous ongoing obligated projects in the program enter in closeout stage, savings will be considered for ammedment to include pole scope.</t>
  </si>
  <si>
    <t xml:space="preserve">FAASt [Cabo Rojo Streetlighting - Part 3] (Distribution)
</t>
  </si>
  <si>
    <t>This project have an estimate of: 1084 only components scope. Poles location will be reduced, estimated of: 743 locations. Once previous ongoing obligated projects in the program enter in closeout stage, savings will be considered for ammedment to include pole scope.Lodging and Perdiem Cost arent considered</t>
  </si>
  <si>
    <t>This project have an estimate of: 1084 only components scope. Poles location will be reduced, estimated of: 743 locations. Once previous ongoing obligated projects in the program enter in closeout stage, savings will be considered for ammedment to include pole scope.</t>
  </si>
  <si>
    <t xml:space="preserve">FAASt [Guaynabo Streetlighting - Part 3] (Distribution)
</t>
  </si>
  <si>
    <t>This project have an estimate of: 1599 only components scope. Poles location will be reduced, estimated of: 904 locations. Once previous ongoing obligated projects in the program enter in closeout stage, savings will be considered for ammedment to include pole scope.Lodging and Perdiem Cost arent considered</t>
  </si>
  <si>
    <t>This project have an estimate of: 1599 only components scope. Poles location will be reduced, estimated of: 904 locations. Once previous ongoing obligated projects in the program enter in closeout stage, savings will be considered for ammedment to include pole scope.</t>
  </si>
  <si>
    <t xml:space="preserve">FAASt [Toa Baja Streetlighting - Part 3] (Distribution)
</t>
  </si>
  <si>
    <t>This project have an estimate of: 1146 only components scope. Poles location will be reduced, estimated of: 571 locations. Once previous ongoing obligated projects in the program enter in closeout stage, savings will be considered for ammedment to include pole scope.Lodging and Perdiem Cost arent considered</t>
  </si>
  <si>
    <t>This project have an estimate of: 1146 only components scope. Poles location will be reduced, estimated of: 571 locations. Once previous ongoing obligated projects in the program enter in closeout stage, savings will be considered for ammedment to include pole scope.</t>
  </si>
  <si>
    <t xml:space="preserve">FAASt [Vega Baja Streetlighting - Part 3] (Distribution)
</t>
  </si>
  <si>
    <t>This project have an estimate of: 1138 only components scope. Poles location will be reduced, estimated of: 663 locations. Once previous ongoing obligated projects in the program enter in closeout stage, savings will be considered for ammedment to include pole scope.Lodging and Perdiem Cost arent considered</t>
  </si>
  <si>
    <t>This project have an estimate of: 1138 only components scope. Poles location will be reduced, estimated of: 663 locations. Once previous ongoing obligated projects in the program enter in closeout stage, savings will be considered for ammedment to include pole scope.</t>
  </si>
  <si>
    <t>[Feeder Rebuild # 9501-02] (Distribution</t>
  </si>
  <si>
    <t>Project was under FEMA Workflow EHP evaluation before being withdrawn. This feeder has a CMI of 5.96M, Engineering stages are nearing completion for DSOW submission. (Replacement for 6012-02 CMI 4.8M)</t>
  </si>
  <si>
    <t xml:space="preserve">Yes </t>
  </si>
  <si>
    <t>No amendment needed in these set of projects.</t>
  </si>
  <si>
    <t xml:space="preserve">No Comment. Will not be revisited. </t>
  </si>
  <si>
    <t>Pending FASSt</t>
  </si>
  <si>
    <t xml:space="preserve">No comment. </t>
  </si>
  <si>
    <t>Telecom Transport Network Group 2</t>
  </si>
  <si>
    <t>ALTURAS DE MAYAGUEZ</t>
  </si>
  <si>
    <t>ALTURAS DE RIO GRANDE</t>
  </si>
  <si>
    <t>BARCELONETA PUEBLO</t>
  </si>
  <si>
    <t>BRENAS</t>
  </si>
  <si>
    <t>CAMUY</t>
  </si>
  <si>
    <t>CERAMICA</t>
  </si>
  <si>
    <t>CRUCE DAVILA</t>
  </si>
  <si>
    <t>HATO TEJAS</t>
  </si>
  <si>
    <t>ISABELA PUEBLO</t>
  </si>
  <si>
    <t>JUNCOS TC</t>
  </si>
  <si>
    <t>LA RAMBLA SECT</t>
  </si>
  <si>
    <t>LAS PIEDRAS SECT</t>
  </si>
  <si>
    <t>MANATI TC</t>
  </si>
  <si>
    <t>NAGUABO</t>
  </si>
  <si>
    <t>PATILLAS</t>
  </si>
  <si>
    <t>PENUELAS</t>
  </si>
  <si>
    <t>PUERTO DEL REY</t>
  </si>
  <si>
    <t>RAMEY FIELD 3</t>
  </si>
  <si>
    <t>SABANA GRANDE</t>
  </si>
  <si>
    <t>SALINAS RURAL</t>
  </si>
  <si>
    <t>SALINAS URBANO</t>
  </si>
  <si>
    <t>TOA ALTA</t>
  </si>
  <si>
    <t xml:space="preserve">Venezuela WC </t>
  </si>
  <si>
    <t>Hato Rey WC</t>
  </si>
  <si>
    <t>Santa Isabel WC</t>
  </si>
  <si>
    <t xml:space="preserve">Aguada WC </t>
  </si>
  <si>
    <t>VEREDAS SECT</t>
  </si>
  <si>
    <t xml:space="preserve">Aguas Buenas </t>
  </si>
  <si>
    <t xml:space="preserve">Fiber Optic Replacement Group 1 </t>
  </si>
  <si>
    <t>428 Other Incurred Cost</t>
  </si>
  <si>
    <t>FAASt [Line 50300 (230kV) from Costa Sur Steam Plant to Aguirre Steam Plant] (Transmission)</t>
  </si>
  <si>
    <t>TBD (Various)</t>
  </si>
  <si>
    <t>CERAMICA (aka Vistamar)</t>
  </si>
  <si>
    <t>Monterrey</t>
  </si>
  <si>
    <t>FAASt #</t>
  </si>
  <si>
    <t>LUMA Project Name</t>
  </si>
  <si>
    <t>LUMA ID #</t>
  </si>
  <si>
    <t>Current or Past Priority Project</t>
  </si>
  <si>
    <t xml:space="preserve">Inactive </t>
  </si>
  <si>
    <t>Date Inactivated</t>
  </si>
  <si>
    <t>Withdrawn Category</t>
  </si>
  <si>
    <t>Withdrawn Category Status</t>
  </si>
  <si>
    <t>To Be Reactivated</t>
  </si>
  <si>
    <t>Date FAASt Project Created</t>
  </si>
  <si>
    <t>Initial DSOW Submission</t>
  </si>
  <si>
    <t>Latest DSOW Revision</t>
  </si>
  <si>
    <t>FEMA Internal EHP Deadline Date (ECD)</t>
  </si>
  <si>
    <t>Date FEMA Internal EHP Deadline Posted</t>
  </si>
  <si>
    <t>EHP Comments</t>
  </si>
  <si>
    <t>428 Cost Estimate</t>
  </si>
  <si>
    <t>406 Cost Estimate</t>
  </si>
  <si>
    <t>406 CE - 406 A&amp;E</t>
  </si>
  <si>
    <t>Luma Expected Cost (428+406)</t>
  </si>
  <si>
    <t>Total LUMA Expected Cost (406+428+A&amp;E)</t>
  </si>
  <si>
    <t>Earliest Expected Obligation Date</t>
  </si>
  <si>
    <t>Latest Expected Obligation Date</t>
  </si>
  <si>
    <t>Obligated Amount - V0 CRC Net Cost</t>
  </si>
  <si>
    <t>Obligated Amount - V0 CRC Gross Cost</t>
  </si>
  <si>
    <t>Obligated Amount - V1 CRC Net Cost</t>
  </si>
  <si>
    <t>Obligated Amount - V1 CRC Gross Cost</t>
  </si>
  <si>
    <t>Obligated Amount - V2 CRC Net Cost</t>
  </si>
  <si>
    <t>Obligated Amount - V2 CRC Gross Cost</t>
  </si>
  <si>
    <t>Approved Obligated Amount - CRC Net Cost Cal</t>
  </si>
  <si>
    <t>Approved Obligated Amount - CRC Gross Cost Cal</t>
  </si>
  <si>
    <t>428 A&amp;E Obligated Cost</t>
  </si>
  <si>
    <t>406 A&amp;E Obligated Cost</t>
  </si>
  <si>
    <t>Document Path</t>
  </si>
  <si>
    <t>Notes</t>
  </si>
  <si>
    <t>Modified</t>
  </si>
  <si>
    <t>Created</t>
  </si>
  <si>
    <t>Created By</t>
  </si>
  <si>
    <t>Modified By</t>
  </si>
  <si>
    <t>RFIFAASt</t>
  </si>
  <si>
    <t>E&amp;M 428</t>
  </si>
  <si>
    <t>E&amp;M 406</t>
  </si>
  <si>
    <t>E&amp;M 428 + 406 Total Calc</t>
  </si>
  <si>
    <t>Multiple Financial Numbers</t>
  </si>
  <si>
    <t>ISOW Cost Estimate</t>
  </si>
  <si>
    <t>LUMA Improvement Program</t>
  </si>
  <si>
    <t>ISOW - Date submitted to FEMA</t>
  </si>
  <si>
    <t>Restoration / Improved / Alternate</t>
  </si>
  <si>
    <t>FEMA Best Available Cost</t>
  </si>
  <si>
    <t>Priority</t>
  </si>
  <si>
    <t>Initial DSOW Expected Date per 90 Day Plan</t>
  </si>
  <si>
    <t xml:space="preserve">Program Brief </t>
  </si>
  <si>
    <t>Latest DSOW Submission Date per 90 Day Plan</t>
  </si>
  <si>
    <t>90 Day Plan</t>
  </si>
  <si>
    <t>ISOW Date Submitted to Regulatory</t>
  </si>
  <si>
    <t>ISOW PREB Submittal Target Date</t>
  </si>
  <si>
    <t>ISOW PREB 30 Day Auto Date</t>
  </si>
  <si>
    <t>PoP Expiration Date</t>
  </si>
  <si>
    <t>Resubmittal Target Date for Withdrawn Projects</t>
  </si>
  <si>
    <t>PREB ISOW Approval Date</t>
  </si>
  <si>
    <t>Date ISOW Sent Back to CP for Revision</t>
  </si>
  <si>
    <t>Date Revised ISOW Received from CP</t>
  </si>
  <si>
    <t>ISOW PREB Cost Estimate</t>
  </si>
  <si>
    <t>For Jeremy</t>
  </si>
  <si>
    <t xml:space="preserve"># ISOW Submitted </t>
  </si>
  <si>
    <t># DSOW Submitted</t>
  </si>
  <si>
    <t>ObligationEstimatingFormulaResult</t>
  </si>
  <si>
    <t>ObligationEstimatingFormulaResultLookUp</t>
  </si>
  <si>
    <t>Scope Change</t>
  </si>
  <si>
    <t>Scope Change Score</t>
  </si>
  <si>
    <t>Construction 406</t>
  </si>
  <si>
    <t>727694</t>
  </si>
  <si>
    <t>107903</t>
  </si>
  <si>
    <t xml:space="preserve">15F019480000
</t>
  </si>
  <si>
    <t>Involuntarily Withdrawal Status in Grants Portal</t>
  </si>
  <si>
    <t>8/4/2023</t>
  </si>
  <si>
    <t>727694RFI1</t>
  </si>
  <si>
    <t>Vegetation Management and Capital Clearing Implementation</t>
  </si>
  <si>
    <t>PBOP07 - Veg.Mngmt&amp;Cap.Clear.Impl</t>
  </si>
  <si>
    <t>Island-Wide Vegetation Clearing</t>
  </si>
  <si>
    <t>Item</t>
  </si>
  <si>
    <t>727692</t>
  </si>
  <si>
    <t>11724</t>
  </si>
  <si>
    <t>Past</t>
  </si>
  <si>
    <t>18JULY2024 Project was split into High and Low Density which reduced the total miles in the previous submittal for this project. So if the High and Low Density project values are added together, it will equate to the original submission total.7/30/2024
- Updated Priority Projects List from Grid Strategy, added to Long List7/25/2025  - Work continues to be performed and completed by field crews</t>
  </si>
  <si>
    <t>727692RFI2</t>
  </si>
  <si>
    <t>727691</t>
  </si>
  <si>
    <t xml:space="preserve">107902
</t>
  </si>
  <si>
    <t xml:space="preserve">15F019330000
</t>
  </si>
  <si>
    <t>727691RFI3</t>
  </si>
  <si>
    <t>727659</t>
  </si>
  <si>
    <t xml:space="preserve">107901
</t>
  </si>
  <si>
    <t xml:space="preserve">15F019560000
</t>
  </si>
  <si>
    <t>Current</t>
  </si>
  <si>
    <t>Resubmitted</t>
  </si>
  <si>
    <t>08/07/2025 04:40 PM AST Project unwithdrawn by System Admin per FEMA Request INC1748838</t>
  </si>
  <si>
    <t>727659RFI4</t>
  </si>
  <si>
    <t>727657</t>
  </si>
  <si>
    <t xml:space="preserve">107900
</t>
  </si>
  <si>
    <t xml:space="preserve">15F019410000
</t>
  </si>
  <si>
    <t>727657RFI5</t>
  </si>
  <si>
    <t>727608</t>
  </si>
  <si>
    <t xml:space="preserve">107899
</t>
  </si>
  <si>
    <t xml:space="preserve">15F019310000
</t>
  </si>
  <si>
    <t>8/3/2023</t>
  </si>
  <si>
    <t>727608RFI6</t>
  </si>
  <si>
    <t>727606</t>
  </si>
  <si>
    <t xml:space="preserve">107898
</t>
  </si>
  <si>
    <t xml:space="preserve">15F019460000
</t>
  </si>
  <si>
    <t>11/21/2025 - Field EHP - Environmental: In review. ECD 12/01/2025.</t>
  </si>
  <si>
    <t>727606RFI7</t>
  </si>
  <si>
    <t>727572</t>
  </si>
  <si>
    <t>11720</t>
  </si>
  <si>
    <t xml:space="preserve">15F019880000
</t>
  </si>
  <si>
    <t>10/27/2025 - Field EHP: Environmental; under review Expected Completion Date (ECD) 11/12/2025</t>
  </si>
  <si>
    <t>727572RFI8</t>
  </si>
  <si>
    <t>727562</t>
  </si>
  <si>
    <t xml:space="preserve">107897
</t>
  </si>
  <si>
    <t xml:space="preserve">15F019430000
</t>
  </si>
  <si>
    <t>727562RFI9</t>
  </si>
  <si>
    <t>727558</t>
  </si>
  <si>
    <t xml:space="preserve">107896
</t>
  </si>
  <si>
    <t xml:space="preserve">15F019530000
</t>
  </si>
  <si>
    <t>727558RFI10</t>
  </si>
  <si>
    <t>727540</t>
  </si>
  <si>
    <t xml:space="preserve">107895
</t>
  </si>
  <si>
    <t xml:space="preserve">15F019580000
</t>
  </si>
  <si>
    <t>727540RFI11</t>
  </si>
  <si>
    <t>727531</t>
  </si>
  <si>
    <t>11715</t>
  </si>
  <si>
    <t>7/25/2025 - Work continues to be performed and completed by field crews</t>
  </si>
  <si>
    <t>727531RFI12</t>
  </si>
  <si>
    <t>727530</t>
  </si>
  <si>
    <t xml:space="preserve">107894
</t>
  </si>
  <si>
    <t xml:space="preserve">15F019380000
</t>
  </si>
  <si>
    <t>727530RFI13</t>
  </si>
  <si>
    <t>727529</t>
  </si>
  <si>
    <t xml:space="preserve">107893
</t>
  </si>
  <si>
    <t xml:space="preserve">15F019360000
</t>
  </si>
  <si>
    <t>11/21/2025 - Field EHP: In review, ECD 12/01/2025.</t>
  </si>
  <si>
    <t xml:space="preserve">08/07/2025 04:40 PM AST Project unwithdrawn by System Admin per FEMA Request INC1748838	</t>
  </si>
  <si>
    <t>727529RFI14</t>
  </si>
  <si>
    <t>727522</t>
  </si>
  <si>
    <t xml:space="preserve">107892
</t>
  </si>
  <si>
    <t xml:space="preserve">15F019510000
</t>
  </si>
  <si>
    <t>11/24/2025 - Field EHP - Environmental: In Review. Expected Completion Date (ECD) 12/01/2025</t>
  </si>
  <si>
    <t xml:space="preserve">08/07/2025 04:40 PM AST - Project unwithdrawn by System Admin per FEMA Request INC1748838	</t>
  </si>
  <si>
    <t>727522RFI15</t>
  </si>
  <si>
    <t>724941</t>
  </si>
  <si>
    <t>11733</t>
  </si>
  <si>
    <t>Distribution – Streetlighting</t>
  </si>
  <si>
    <t>7/7/2023</t>
  </si>
  <si>
    <t>724941RFI16</t>
  </si>
  <si>
    <t>Restoration</t>
  </si>
  <si>
    <t>724938</t>
  </si>
  <si>
    <t>11673</t>
  </si>
  <si>
    <t>724938RFI17</t>
  </si>
  <si>
    <t>724828</t>
  </si>
  <si>
    <t>11692</t>
  </si>
  <si>
    <t>7/6/2023</t>
  </si>
  <si>
    <t>724828RFI18</t>
  </si>
  <si>
    <t>724825</t>
  </si>
  <si>
    <t>11725</t>
  </si>
  <si>
    <t xml:space="preserve">FAASt [Cidra Streetlighting] (Distribution)
</t>
  </si>
  <si>
    <t>7/30/2024 - Updated Priority Projects List from Grid Strategy, removed from Long List</t>
  </si>
  <si>
    <t>724825RFI19</t>
  </si>
  <si>
    <t>724781</t>
  </si>
  <si>
    <t>11736</t>
  </si>
  <si>
    <t>7/30/2024
- Updated Priority Projects List from Grid Strategy, removed from Long List</t>
  </si>
  <si>
    <t>724781RFI20</t>
  </si>
  <si>
    <t>724716</t>
  </si>
  <si>
    <t>11729</t>
  </si>
  <si>
    <t>7/5/2023</t>
  </si>
  <si>
    <t>724716RFI21</t>
  </si>
  <si>
    <t>724703</t>
  </si>
  <si>
    <t>11671</t>
  </si>
  <si>
    <t>7/30/2024
- Updated Priority Projects List from Grid Strategy, added to Short List</t>
  </si>
  <si>
    <t>724703RFI22</t>
  </si>
  <si>
    <t>724698</t>
  </si>
  <si>
    <t>11734</t>
  </si>
  <si>
    <t>QC Review Complete: 2/28/2024</t>
  </si>
  <si>
    <t>724698RFI23</t>
  </si>
  <si>
    <t>724670</t>
  </si>
  <si>
    <t>11731</t>
  </si>
  <si>
    <t>724670RFI24</t>
  </si>
  <si>
    <t>724669</t>
  </si>
  <si>
    <t>11730</t>
  </si>
  <si>
    <t>&lt;div class="ExternalClassDB9581A60FAA41448D386AD98828A1B2"&gt;&lt;div style="font-family&amp;#58;Calibri, Arial, Helvetica, sans-serif;font-size&amp;#58;11pt;color&amp;#58;rgb(0, 0, 0);"&gt;7/30/2024
- Updated Priority Projects List from Grid Strategy, added to Short List&lt;br&gt;&lt;/div&gt;&lt;/div&gt;</t>
  </si>
  <si>
    <t>724669RFI25</t>
  </si>
  <si>
    <t>724605</t>
  </si>
  <si>
    <t>11732</t>
  </si>
  <si>
    <t>7/3/2023</t>
  </si>
  <si>
    <t>724605RFI26</t>
  </si>
  <si>
    <t>724603</t>
  </si>
  <si>
    <t>11684</t>
  </si>
  <si>
    <t>724603RFI27</t>
  </si>
  <si>
    <t>724601</t>
  </si>
  <si>
    <t>11739</t>
  </si>
  <si>
    <t>724601RFI28</t>
  </si>
  <si>
    <t>724600</t>
  </si>
  <si>
    <t>11735</t>
  </si>
  <si>
    <t>724600RFI29</t>
  </si>
  <si>
    <t>724599</t>
  </si>
  <si>
    <t>11738</t>
  </si>
  <si>
    <t>2/28/2024: QC Review Complete7/30/2024
- Updated Priority Projects List from Grid Strategy, removed from Long List</t>
  </si>
  <si>
    <t>724599RFI30</t>
  </si>
  <si>
    <t>723883</t>
  </si>
  <si>
    <t>11696</t>
  </si>
  <si>
    <t xml:space="preserve">15F019300000
</t>
  </si>
  <si>
    <t>6/26/2023</t>
  </si>
  <si>
    <t>11/25/2025 - In review. Expected Completion Date (ECD) 12/10/2025</t>
  </si>
  <si>
    <t>3/1/2026</t>
  </si>
  <si>
    <t>Project advancing in the project process flow. Refer to Process Status History for more details.</t>
  </si>
  <si>
    <t>723883RFI31</t>
  </si>
  <si>
    <t>406</t>
  </si>
  <si>
    <t>0 Months</t>
  </si>
  <si>
    <t>723078</t>
  </si>
  <si>
    <t>11555</t>
  </si>
  <si>
    <t>6/16/2023</t>
  </si>
  <si>
    <t>723078RFI32</t>
  </si>
  <si>
    <t>723077</t>
  </si>
  <si>
    <t>11556</t>
  </si>
  <si>
    <t>04/28/2025</t>
  </si>
  <si>
    <t>4/24/2024: QC Review Complete</t>
  </si>
  <si>
    <t>723077RFI33</t>
  </si>
  <si>
    <t>723002</t>
  </si>
  <si>
    <t xml:space="preserve">107888
</t>
  </si>
  <si>
    <t>6/15/2023</t>
  </si>
  <si>
    <t>9/8/2025 - Field EHP: SHPO response letter received on 9/5/2025. Under review by EHP Specialist. ECD 9/15/2025.</t>
  </si>
  <si>
    <t>8/12/2025 11:16AM AST - Field EHP: SHPO consultation process initiated; drafting ongoing. Expected Completion Date (ECD) 8/22/2025.</t>
  </si>
  <si>
    <t>723002RFI34</t>
  </si>
  <si>
    <t>718971</t>
  </si>
  <si>
    <t xml:space="preserve">107884
</t>
  </si>
  <si>
    <t>5/11/2023</t>
  </si>
  <si>
    <t>718971RFI35</t>
  </si>
  <si>
    <t>Line 50300 from Costa Sur Steam Plant to Aguirre Steam Plant</t>
  </si>
  <si>
    <t>718955</t>
  </si>
  <si>
    <t xml:space="preserve">107883
</t>
  </si>
  <si>
    <t>718955RFI36</t>
  </si>
  <si>
    <t>Line 50200 from Costa Sur SP to Bayamon TC</t>
  </si>
  <si>
    <t>718951</t>
  </si>
  <si>
    <t xml:space="preserve">107882
</t>
  </si>
  <si>
    <t>718951RFI37</t>
  </si>
  <si>
    <t>Line 51200 from Costa Sur Steam Plant to Cambalache Gas Plant</t>
  </si>
  <si>
    <t>715610</t>
  </si>
  <si>
    <t xml:space="preserve">107877
</t>
  </si>
  <si>
    <t>4/28/2023</t>
  </si>
  <si>
    <t>715610RFI38</t>
  </si>
  <si>
    <t>PREB Mandate</t>
  </si>
  <si>
    <t>714654</t>
  </si>
  <si>
    <t>11583</t>
  </si>
  <si>
    <t>4/20/2023</t>
  </si>
  <si>
    <t>05/01/2024</t>
  </si>
  <si>
    <t>714654RFI39</t>
  </si>
  <si>
    <t>Advanced Metering Infrastructure (AMI)</t>
  </si>
  <si>
    <t>714641</t>
  </si>
  <si>
    <t>11630</t>
  </si>
  <si>
    <t>8/12/2025 - Field EHP: In final review. ECD Updated: 8/15/2025.</t>
  </si>
  <si>
    <t>7/30/2024
- Updated Priority Projects List from Grid Strategy, added to Short List
8/12/2025 - Field EHP: In final review. ECD Updated: 8/15/2025.
8/15/2025 10:03 AM AST - EHP Compliance review was completed, project is in Pending PDMG Project Review.</t>
  </si>
  <si>
    <t>714641RFI40</t>
  </si>
  <si>
    <t>713795</t>
  </si>
  <si>
    <t>11624</t>
  </si>
  <si>
    <t>4/12/2023</t>
  </si>
  <si>
    <t>713795RFI41</t>
  </si>
  <si>
    <t>713592</t>
  </si>
  <si>
    <t>107874</t>
  </si>
  <si>
    <t>4/11/2023</t>
  </si>
  <si>
    <t>4/4/2024 - Received withdrawal status data/info from Director Timothy Auch. This project is being developed and A&amp;E work needed for submission will be completed to support re-submission date5/29/2024 - Update
received for Resubmittal Target Date from Grid Strategy Performance Team,
original date was 11/15/2024.</t>
  </si>
  <si>
    <t>713592RFI42</t>
  </si>
  <si>
    <t>IT OT Telecom Systems and Network</t>
  </si>
  <si>
    <t>PBIT01 - Telecom Sys &amp; Network</t>
  </si>
  <si>
    <t>Telecom Infrastructure</t>
  </si>
  <si>
    <t>713497</t>
  </si>
  <si>
    <t>107873</t>
  </si>
  <si>
    <t>4/10/2023</t>
  </si>
  <si>
    <t>4/2/2024
- Received withdrawal status data/info from Manager Yadira L. Lugo Cordero.
Working with Planning and Engineering to re-organize the group.</t>
  </si>
  <si>
    <t>713497RFI43</t>
  </si>
  <si>
    <t>Substation Minor Repairs</t>
  </si>
  <si>
    <t>713496</t>
  </si>
  <si>
    <t>107872</t>
  </si>
  <si>
    <t>713496RFI44</t>
  </si>
  <si>
    <t>713491</t>
  </si>
  <si>
    <t>107871</t>
  </si>
  <si>
    <t>713491RFI45</t>
  </si>
  <si>
    <t>713459</t>
  </si>
  <si>
    <t>107870</t>
  </si>
  <si>
    <t>713459RFI46</t>
  </si>
  <si>
    <t>713181</t>
  </si>
  <si>
    <t>107869</t>
  </si>
  <si>
    <t>4/5/2023</t>
  </si>
  <si>
    <t>713181RFI47</t>
  </si>
  <si>
    <t>713179</t>
  </si>
  <si>
    <t>107868</t>
  </si>
  <si>
    <t>713179RFI48</t>
  </si>
  <si>
    <t>713149</t>
  </si>
  <si>
    <t>107867</t>
  </si>
  <si>
    <t>713149RFI49</t>
  </si>
  <si>
    <t>712988</t>
  </si>
  <si>
    <t>107866</t>
  </si>
  <si>
    <t>Retired FAASt -- New FAASt Created</t>
  </si>
  <si>
    <t>4/4/2023</t>
  </si>
  <si>
    <t>712988RFI50</t>
  </si>
  <si>
    <t>Substation Reliability</t>
  </si>
  <si>
    <t>712982</t>
  </si>
  <si>
    <t>107865</t>
  </si>
  <si>
    <t>Distribution – Pole Replacement</t>
  </si>
  <si>
    <t>3/27/2024 - Received withdrawal status data/info from Project Coordinator Yaritza Acevedo Ortiz.</t>
  </si>
  <si>
    <t>712982RFI51</t>
  </si>
  <si>
    <t>PBUT30 - D Pole &amp; Conductor Repair</t>
  </si>
  <si>
    <t>Distribution Pole &amp; Conductor Replacement</t>
  </si>
  <si>
    <t>712981</t>
  </si>
  <si>
    <t>107864</t>
  </si>
  <si>
    <t>712981RFI52</t>
  </si>
  <si>
    <t>712980</t>
  </si>
  <si>
    <t>11754</t>
  </si>
  <si>
    <t xml:space="preserve">14F017350000
</t>
  </si>
  <si>
    <t>Transmission – Pole Replacement</t>
  </si>
  <si>
    <t>712980RFI53</t>
  </si>
  <si>
    <t>38 kV Transmission Priority Poles and Structures Replacements</t>
  </si>
  <si>
    <t>712979</t>
  </si>
  <si>
    <t>107863</t>
  </si>
  <si>
    <t>3/28/2024 - Received withdrawal status data/info from Project Manager Claudio R. Jaquez.</t>
  </si>
  <si>
    <t>712979RFI54</t>
  </si>
  <si>
    <t>712978</t>
  </si>
  <si>
    <t>107862</t>
  </si>
  <si>
    <t xml:space="preserve">14F017340000
</t>
  </si>
  <si>
    <t>712978RFI55</t>
  </si>
  <si>
    <t>712977</t>
  </si>
  <si>
    <t>107861</t>
  </si>
  <si>
    <t>9/12/2024 - GP Notes "6/25/2024 The project was withdrawn with the comment "Project is being withdrawn since it was not included in the Applicant’s latest workplan for submittal of a SOW. FEMA may in the future re-create the project at the request of the Applicant and COR3 if a SOW submittal date is provided.". </t>
  </si>
  <si>
    <t>712977RFI56</t>
  </si>
  <si>
    <t>712968</t>
  </si>
  <si>
    <t>11666</t>
  </si>
  <si>
    <t xml:space="preserve">14F016510000
</t>
  </si>
  <si>
    <t>712968RFI57</t>
  </si>
  <si>
    <t>712963</t>
  </si>
  <si>
    <t>107860</t>
  </si>
  <si>
    <t>712963RFI58</t>
  </si>
  <si>
    <t>711962</t>
  </si>
  <si>
    <t>107859</t>
  </si>
  <si>
    <t>711962RFI59</t>
  </si>
  <si>
    <t>711909</t>
  </si>
  <si>
    <t>107858</t>
  </si>
  <si>
    <t>Voluntarily Withdrawal Status in Grants Portal</t>
  </si>
  <si>
    <t>4/3/2023</t>
  </si>
  <si>
    <t>3/28/2024 - Received
withdrawal status data/info from Project Manager Claudio R. Jaquez. Project merged into another existing FAASt 711670.</t>
  </si>
  <si>
    <t>711909RFI60</t>
  </si>
  <si>
    <t>711888</t>
  </si>
  <si>
    <t>11640</t>
  </si>
  <si>
    <t>8/30/2024</t>
  </si>
  <si>
    <t>711888RFI61</t>
  </si>
  <si>
    <t>711862</t>
  </si>
  <si>
    <t>107857</t>
  </si>
  <si>
    <t>3/28/2024 - Received
withdrawal status data/info from Project Manager Claudio R. Jaquez.</t>
  </si>
  <si>
    <t>711862RFI62</t>
  </si>
  <si>
    <t>711856</t>
  </si>
  <si>
    <t>11746</t>
  </si>
  <si>
    <t>12/16/2024</t>
  </si>
  <si>
    <t>711856RFI63</t>
  </si>
  <si>
    <t>711829</t>
  </si>
  <si>
    <t>107856</t>
  </si>
  <si>
    <t>711829RFI64</t>
  </si>
  <si>
    <t>711819</t>
  </si>
  <si>
    <t>11840</t>
  </si>
  <si>
    <t>FAASt [TL 13400 TC-San German Sect-La Parguera Sect] (Transmission)</t>
  </si>
  <si>
    <t>10/3/2025 - Field EHP - Environmental: In Review. Expected Completion Date (ECD) 10/06/2025.</t>
  </si>
  <si>
    <t>711819RFI65</t>
  </si>
  <si>
    <t>711670</t>
  </si>
  <si>
    <t>11719</t>
  </si>
  <si>
    <t xml:space="preserve">14F017290000
</t>
  </si>
  <si>
    <t>3/31/2023</t>
  </si>
  <si>
    <t>711670RFI66</t>
  </si>
  <si>
    <t>711291</t>
  </si>
  <si>
    <t>107855</t>
  </si>
  <si>
    <t>3/29/2023</t>
  </si>
  <si>
    <t xml:space="preserve">4/4/2024 - Received withdrawal status data/info from Director Timothy Auch. This project is being developed and A&amp;E work needed for submission will be completed to support re-submission date5/29/2024 - Update received for Resubmittal Target Date from Grid Strategy Performance Team, original date was 10/30/2024. </t>
  </si>
  <si>
    <t>711291RFI67</t>
  </si>
  <si>
    <t>711172</t>
  </si>
  <si>
    <t>107854</t>
  </si>
  <si>
    <t>3/28/2023</t>
  </si>
  <si>
    <t>3/28/2024 - Received withdrawal status data/info from Project Manager Claudio R. Jaquez. Project merged into another existing FAASt 708637.</t>
  </si>
  <si>
    <t>711172RFI68</t>
  </si>
  <si>
    <t>710498</t>
  </si>
  <si>
    <t>107851</t>
  </si>
  <si>
    <t>3/22/2023</t>
  </si>
  <si>
    <t>710498RFI69</t>
  </si>
  <si>
    <t>710363</t>
  </si>
  <si>
    <t>107850</t>
  </si>
  <si>
    <t>710363RFI70</t>
  </si>
  <si>
    <t>710110</t>
  </si>
  <si>
    <t>11534</t>
  </si>
  <si>
    <t xml:space="preserve">14F016550000
</t>
  </si>
  <si>
    <t>3/20/2023</t>
  </si>
  <si>
    <t>710110RFI71</t>
  </si>
  <si>
    <t>710099</t>
  </si>
  <si>
    <t>11667</t>
  </si>
  <si>
    <t>710099RFI72</t>
  </si>
  <si>
    <t>710094</t>
  </si>
  <si>
    <t>11639</t>
  </si>
  <si>
    <t xml:space="preserve">14F016990000
</t>
  </si>
  <si>
    <t>710094RFI73</t>
  </si>
  <si>
    <t>710045</t>
  </si>
  <si>
    <t>107849</t>
  </si>
  <si>
    <t>710045RFI74</t>
  </si>
  <si>
    <t>710026</t>
  </si>
  <si>
    <t>710026RFI75</t>
  </si>
  <si>
    <t>709631</t>
  </si>
  <si>
    <t>11627</t>
  </si>
  <si>
    <t>3/15/2023</t>
  </si>
  <si>
    <t>709631RFI76</t>
  </si>
  <si>
    <t>708951</t>
  </si>
  <si>
    <t>107846</t>
  </si>
  <si>
    <t>3/8/2023</t>
  </si>
  <si>
    <t>708951RFI77</t>
  </si>
  <si>
    <t>708909</t>
  </si>
  <si>
    <t>107845</t>
  </si>
  <si>
    <t>3/7/2023</t>
  </si>
  <si>
    <t>3/28/2024 - Received
withdrawal status data/info from Project Manager Claudio R. Jaquez. Project merged into another existing FAASt 712980.</t>
  </si>
  <si>
    <t>708909RFI78</t>
  </si>
  <si>
    <t>708819</t>
  </si>
  <si>
    <t>107844</t>
  </si>
  <si>
    <t>3/28/2024 - Received withdrawal status data/info from Project Manager Claudio R. Jaquez. Duplicate FAASt. Project under 712978.</t>
  </si>
  <si>
    <t>708819RFI79</t>
  </si>
  <si>
    <t>708734</t>
  </si>
  <si>
    <t>107843</t>
  </si>
  <si>
    <t>3/6/2023</t>
  </si>
  <si>
    <t>708734RFI80</t>
  </si>
  <si>
    <t>708637</t>
  </si>
  <si>
    <t>11723</t>
  </si>
  <si>
    <t xml:space="preserve">14F017400000
</t>
  </si>
  <si>
    <t>3/3/2023</t>
  </si>
  <si>
    <t>708637RFI81</t>
  </si>
  <si>
    <t>708630</t>
  </si>
  <si>
    <t>107842</t>
  </si>
  <si>
    <t>708630RFI82</t>
  </si>
  <si>
    <t>115 kV Transmission Priority Poles and Structures Replacements</t>
  </si>
  <si>
    <t>708599</t>
  </si>
  <si>
    <t>107841</t>
  </si>
  <si>
    <t>708599RFI83</t>
  </si>
  <si>
    <t>708579</t>
  </si>
  <si>
    <t>11508</t>
  </si>
  <si>
    <t>708579RFI84</t>
  </si>
  <si>
    <t>708577</t>
  </si>
  <si>
    <t>107840</t>
  </si>
  <si>
    <t>708577RFI85</t>
  </si>
  <si>
    <t>708575</t>
  </si>
  <si>
    <t>107839</t>
  </si>
  <si>
    <t>708575RFI86</t>
  </si>
  <si>
    <t>706498</t>
  </si>
  <si>
    <t>107832</t>
  </si>
  <si>
    <t>2/15/2023</t>
  </si>
  <si>
    <t>706498RFI87</t>
  </si>
  <si>
    <t>PBUT04 - Distribution Automation</t>
  </si>
  <si>
    <t>Transmission and Distribution Automation Program Installation of Reclosers, Single Phase Reclosers and Fault Current Indicators</t>
  </si>
  <si>
    <t>705657</t>
  </si>
  <si>
    <t xml:space="preserve">107826
</t>
  </si>
  <si>
    <t>14F004910000, 14F004930000,
14F004950000, 14F004980000,
14F004940000, 14F004900000,
14F004990000, 14F003330000,
14F004920000</t>
  </si>
  <si>
    <t>2/9/2023</t>
  </si>
  <si>
    <t>7/30/2024 - Updated
Priority Projects List from Grid Strategy, added to Short List</t>
  </si>
  <si>
    <t>705657RFI88</t>
  </si>
  <si>
    <t>705584</t>
  </si>
  <si>
    <t>11365</t>
  </si>
  <si>
    <t>705584RFI89</t>
  </si>
  <si>
    <t>705527</t>
  </si>
  <si>
    <t>11449</t>
  </si>
  <si>
    <t>2/8/2023</t>
  </si>
  <si>
    <t>705527RFI90</t>
  </si>
  <si>
    <t>705503</t>
  </si>
  <si>
    <t>11476</t>
  </si>
  <si>
    <t>705503RFI91</t>
  </si>
  <si>
    <t>704943</t>
  </si>
  <si>
    <t>11664</t>
  </si>
  <si>
    <t>2/3/2023</t>
  </si>
  <si>
    <t>704943RFI92</t>
  </si>
  <si>
    <t>704933</t>
  </si>
  <si>
    <t>11465</t>
  </si>
  <si>
    <t>704933RFI93</t>
  </si>
  <si>
    <t>704931</t>
  </si>
  <si>
    <t>11651</t>
  </si>
  <si>
    <t>704931RFI94</t>
  </si>
  <si>
    <t>704929</t>
  </si>
  <si>
    <t>11635</t>
  </si>
  <si>
    <t>704929RFI95</t>
  </si>
  <si>
    <t>704938</t>
  </si>
  <si>
    <t>11633</t>
  </si>
  <si>
    <t>704938RFI96</t>
  </si>
  <si>
    <t>704927</t>
  </si>
  <si>
    <t>11711</t>
  </si>
  <si>
    <t>704927RFI97</t>
  </si>
  <si>
    <t>704921</t>
  </si>
  <si>
    <t>11675</t>
  </si>
  <si>
    <t>704921RFI98</t>
  </si>
  <si>
    <t>704916</t>
  </si>
  <si>
    <t>11312</t>
  </si>
  <si>
    <t>704916RFI99</t>
  </si>
  <si>
    <t>704868</t>
  </si>
  <si>
    <t>11650</t>
  </si>
  <si>
    <t>2/2/2023</t>
  </si>
  <si>
    <t>704868RFI100</t>
  </si>
  <si>
    <t>704862</t>
  </si>
  <si>
    <t>11728</t>
  </si>
  <si>
    <t>704862RFI101</t>
  </si>
  <si>
    <t>704849</t>
  </si>
  <si>
    <t>11658</t>
  </si>
  <si>
    <t>704849RFI102</t>
  </si>
  <si>
    <t>704844</t>
  </si>
  <si>
    <t>11340</t>
  </si>
  <si>
    <t>704844RFI103</t>
  </si>
  <si>
    <t>704805</t>
  </si>
  <si>
    <t>11863</t>
  </si>
  <si>
    <t>14F008600000, 14F008620000, 14F008610000, 14F008630000</t>
  </si>
  <si>
    <t>4/4/2024 - Received withdrawal status data/info from Director Timothy Auch. This project is being developed and A&amp;E work needed for submission will be completed to support re-submission date5/29/2024 - Update
received for Resubmittal Target Date from Grid Strategy Performance Team,
original date was 9/30/2024.9/12/2024 - "6/25/2024 Project unwithdrawn by System Admin per FEMA Request ServiceNow INC1122383" Grants Portal6/12/2025 - Project withdrawn in Grants Portal</t>
  </si>
  <si>
    <t>704805RFI104</t>
  </si>
  <si>
    <t>704793</t>
  </si>
  <si>
    <t>11691</t>
  </si>
  <si>
    <t>704793RFI105</t>
  </si>
  <si>
    <t>704763</t>
  </si>
  <si>
    <t>107825</t>
  </si>
  <si>
    <t>4/4/2024 - Received
withdrawal status data/info from Director Timothy Auch. This project will need low level support as we work to procure land needed for the project5/29/2024 - Update
received for Resubmittal Target Date from Grid Strategy Performance Team,
original date was 12/20/2025.</t>
  </si>
  <si>
    <t>704763RFI106</t>
  </si>
  <si>
    <t>704757</t>
  </si>
  <si>
    <t>11638</t>
  </si>
  <si>
    <t>704757RFI107</t>
  </si>
  <si>
    <t>704755</t>
  </si>
  <si>
    <t>11352</t>
  </si>
  <si>
    <t>704755RFI108</t>
  </si>
  <si>
    <t>704751</t>
  </si>
  <si>
    <t>11311</t>
  </si>
  <si>
    <t>704751RFI109</t>
  </si>
  <si>
    <t>704750</t>
  </si>
  <si>
    <t>11314</t>
  </si>
  <si>
    <t>704750RFI110</t>
  </si>
  <si>
    <t>704744</t>
  </si>
  <si>
    <t>11626</t>
  </si>
  <si>
    <t>704744RFI111</t>
  </si>
  <si>
    <t>704741</t>
  </si>
  <si>
    <t>11737</t>
  </si>
  <si>
    <t>704741RFI112</t>
  </si>
  <si>
    <t>704679</t>
  </si>
  <si>
    <t>11524</t>
  </si>
  <si>
    <t>2/1/2023</t>
  </si>
  <si>
    <t>704679RFI113</t>
  </si>
  <si>
    <t>703535</t>
  </si>
  <si>
    <t>11636</t>
  </si>
  <si>
    <t>1/23/2023</t>
  </si>
  <si>
    <t>703535RFI114</t>
  </si>
  <si>
    <t>703222</t>
  </si>
  <si>
    <t>107824</t>
  </si>
  <si>
    <t>1/19/2023</t>
  </si>
  <si>
    <t>703222RFI115</t>
  </si>
  <si>
    <t>701679</t>
  </si>
  <si>
    <t>11267</t>
  </si>
  <si>
    <t>1/4/2023</t>
  </si>
  <si>
    <t>701679RFI116</t>
  </si>
  <si>
    <t>701555</t>
  </si>
  <si>
    <t>11275</t>
  </si>
  <si>
    <t>1/3/2023</t>
  </si>
  <si>
    <t>701555RFI117</t>
  </si>
  <si>
    <t>701552</t>
  </si>
  <si>
    <t>11257</t>
  </si>
  <si>
    <t>701552RFI118</t>
  </si>
  <si>
    <t>701545</t>
  </si>
  <si>
    <t>11269</t>
  </si>
  <si>
    <t>701545RFI119</t>
  </si>
  <si>
    <t>701504</t>
  </si>
  <si>
    <t>11268</t>
  </si>
  <si>
    <t>701504RFI120</t>
  </si>
  <si>
    <t>701495</t>
  </si>
  <si>
    <t>11263</t>
  </si>
  <si>
    <t>701495RFI121</t>
  </si>
  <si>
    <t>701473</t>
  </si>
  <si>
    <t>11693</t>
  </si>
  <si>
    <t>701473RFI122</t>
  </si>
  <si>
    <t>701472</t>
  </si>
  <si>
    <t>11727</t>
  </si>
  <si>
    <t>2/28/2024: QC Review Complete7/30/2024 - Updated Priority Projects List from Grid Strategy, removed from Long List</t>
  </si>
  <si>
    <t>701472RFI123</t>
  </si>
  <si>
    <t>699814</t>
  </si>
  <si>
    <t>11576</t>
  </si>
  <si>
    <t>12/23/2022</t>
  </si>
  <si>
    <t>699814RFI124</t>
  </si>
  <si>
    <t>698579</t>
  </si>
  <si>
    <t>11629</t>
  </si>
  <si>
    <t>12/20/2022</t>
  </si>
  <si>
    <t>698579RFI125</t>
  </si>
  <si>
    <t>698570</t>
  </si>
  <si>
    <t>11560</t>
  </si>
  <si>
    <t>698570RFI126</t>
  </si>
  <si>
    <t>698522</t>
  </si>
  <si>
    <t>11582</t>
  </si>
  <si>
    <t>698522RFI127</t>
  </si>
  <si>
    <t>698511</t>
  </si>
  <si>
    <t>11680</t>
  </si>
  <si>
    <t>698511RFI128</t>
  </si>
  <si>
    <t>698458</t>
  </si>
  <si>
    <t>11518</t>
  </si>
  <si>
    <t>698458RFI129</t>
  </si>
  <si>
    <t>698439</t>
  </si>
  <si>
    <t>11526</t>
  </si>
  <si>
    <t>698439RFI130</t>
  </si>
  <si>
    <t>698432</t>
  </si>
  <si>
    <t>11523</t>
  </si>
  <si>
    <t>698432RFI131</t>
  </si>
  <si>
    <t>698427</t>
  </si>
  <si>
    <t>11525</t>
  </si>
  <si>
    <t>698427RFI132</t>
  </si>
  <si>
    <t>698424</t>
  </si>
  <si>
    <t>11344</t>
  </si>
  <si>
    <t>698424RFI133</t>
  </si>
  <si>
    <t>697183</t>
  </si>
  <si>
    <t>11668</t>
  </si>
  <si>
    <t>12/15/2022</t>
  </si>
  <si>
    <t>697183RFI134</t>
  </si>
  <si>
    <t>693788</t>
  </si>
  <si>
    <t>11547</t>
  </si>
  <si>
    <t>12/9/2022</t>
  </si>
  <si>
    <t>693788RFI135</t>
  </si>
  <si>
    <t>693615</t>
  </si>
  <si>
    <t>11685</t>
  </si>
  <si>
    <t>12/8/2022</t>
  </si>
  <si>
    <t>693615RFI136</t>
  </si>
  <si>
    <t>693543</t>
  </si>
  <si>
    <t>11634</t>
  </si>
  <si>
    <t>693543RFI137</t>
  </si>
  <si>
    <t>691702</t>
  </si>
  <si>
    <t>11326</t>
  </si>
  <si>
    <t>11/30/2022</t>
  </si>
  <si>
    <t>691702RFI138</t>
  </si>
  <si>
    <t>691246</t>
  </si>
  <si>
    <t>11231</t>
  </si>
  <si>
    <t>11/28/2022</t>
  </si>
  <si>
    <t>691246RFI139</t>
  </si>
  <si>
    <t>690721</t>
  </si>
  <si>
    <t>11531</t>
  </si>
  <si>
    <t>11/22/2022</t>
  </si>
  <si>
    <t>690721RFI140</t>
  </si>
  <si>
    <t>690545</t>
  </si>
  <si>
    <t>11319</t>
  </si>
  <si>
    <t>11/21/2022</t>
  </si>
  <si>
    <t>05/15/2024</t>
  </si>
  <si>
    <t>690545RFI141</t>
  </si>
  <si>
    <t>690483</t>
  </si>
  <si>
    <t>11552</t>
  </si>
  <si>
    <t>690483RFI142</t>
  </si>
  <si>
    <t>690480</t>
  </si>
  <si>
    <t>11683</t>
  </si>
  <si>
    <t>690480RFI143</t>
  </si>
  <si>
    <t>689071</t>
  </si>
  <si>
    <t>11256</t>
  </si>
  <si>
    <t>11/9/2022</t>
  </si>
  <si>
    <t>689071RFI144</t>
  </si>
  <si>
    <t>688774</t>
  </si>
  <si>
    <t>11207</t>
  </si>
  <si>
    <t>11/7/2022</t>
  </si>
  <si>
    <t>688774RFI145</t>
  </si>
  <si>
    <t>688630</t>
  </si>
  <si>
    <t>11273</t>
  </si>
  <si>
    <t>688630RFI146</t>
  </si>
  <si>
    <t>688629</t>
  </si>
  <si>
    <t>11277</t>
  </si>
  <si>
    <t>688629RFI147</t>
  </si>
  <si>
    <t>688627</t>
  </si>
  <si>
    <t>11193</t>
  </si>
  <si>
    <t>688627RFI148</t>
  </si>
  <si>
    <t>688625</t>
  </si>
  <si>
    <t>11279</t>
  </si>
  <si>
    <t>688625RFI149</t>
  </si>
  <si>
    <t>688623</t>
  </si>
  <si>
    <t xml:space="preserve">107781
</t>
  </si>
  <si>
    <t xml:space="preserve">FAASt [Automation Program Group 1A-8 Feeders] (Distribution)
</t>
  </si>
  <si>
    <t>14F005200000, 14F000350000, 14F000160000, 14F003260000</t>
  </si>
  <si>
    <t>688623RFI150</t>
  </si>
  <si>
    <t>688472</t>
  </si>
  <si>
    <t>11217</t>
  </si>
  <si>
    <t>11/4/2022</t>
  </si>
  <si>
    <t>688472RFI151</t>
  </si>
  <si>
    <t>688198</t>
  </si>
  <si>
    <t>11276</t>
  </si>
  <si>
    <t>11/3/2022</t>
  </si>
  <si>
    <t>688198RFI152</t>
  </si>
  <si>
    <t>688109</t>
  </si>
  <si>
    <t>11264</t>
  </si>
  <si>
    <t>11/2/2022</t>
  </si>
  <si>
    <t>688109RFI153</t>
  </si>
  <si>
    <t>688096</t>
  </si>
  <si>
    <t>11214</t>
  </si>
  <si>
    <t>688096RFI154</t>
  </si>
  <si>
    <t>686482</t>
  </si>
  <si>
    <t>11572</t>
  </si>
  <si>
    <t>10/20/2022</t>
  </si>
  <si>
    <t>686482RFI155</t>
  </si>
  <si>
    <t>686480</t>
  </si>
  <si>
    <t>11229</t>
  </si>
  <si>
    <t>686480RFI156</t>
  </si>
  <si>
    <t>686471</t>
  </si>
  <si>
    <t>11116</t>
  </si>
  <si>
    <t>4/17/2024</t>
  </si>
  <si>
    <t>686471RFI157</t>
  </si>
  <si>
    <t>686453</t>
  </si>
  <si>
    <t>11152</t>
  </si>
  <si>
    <t>686453RFI158</t>
  </si>
  <si>
    <t>685943</t>
  </si>
  <si>
    <t>11138</t>
  </si>
  <si>
    <t>10/18/2022</t>
  </si>
  <si>
    <t>685943RFI159</t>
  </si>
  <si>
    <t>685869</t>
  </si>
  <si>
    <t xml:space="preserve">107780
</t>
  </si>
  <si>
    <t xml:space="preserve">FAASt [Mayagüez TC] (Substation)
</t>
  </si>
  <si>
    <t xml:space="preserve">14F016580000
</t>
  </si>
  <si>
    <t>10/17/2022</t>
  </si>
  <si>
    <t>685869RFI160</t>
  </si>
  <si>
    <t>685477</t>
  </si>
  <si>
    <t>11171</t>
  </si>
  <si>
    <t>10/13/2022</t>
  </si>
  <si>
    <t>685477RFI161</t>
  </si>
  <si>
    <t>685370</t>
  </si>
  <si>
    <t>11150</t>
  </si>
  <si>
    <t>10/12/2022</t>
  </si>
  <si>
    <t>685370RFI162</t>
  </si>
  <si>
    <t>685263</t>
  </si>
  <si>
    <t>11143</t>
  </si>
  <si>
    <t>10/11/2022</t>
  </si>
  <si>
    <t>685263RFI163</t>
  </si>
  <si>
    <t>684920</t>
  </si>
  <si>
    <t>11573</t>
  </si>
  <si>
    <t>14F019940000, 14F019930000,
14F019950000, 14F008410000, 14F019960000</t>
  </si>
  <si>
    <t>10/6/2022</t>
  </si>
  <si>
    <t>684920RFI164</t>
  </si>
  <si>
    <t>Substation High Voltage Equipment Replacement</t>
  </si>
  <si>
    <t>682910</t>
  </si>
  <si>
    <t>11212</t>
  </si>
  <si>
    <t>9/19/2022</t>
  </si>
  <si>
    <t>682910RFI165</t>
  </si>
  <si>
    <t>682898</t>
  </si>
  <si>
    <t>11183</t>
  </si>
  <si>
    <t>682898RFI166</t>
  </si>
  <si>
    <t>682890</t>
  </si>
  <si>
    <t>11136</t>
  </si>
  <si>
    <t>682890RFI167</t>
  </si>
  <si>
    <t>682882</t>
  </si>
  <si>
    <t>11130</t>
  </si>
  <si>
    <t>682882RFI168</t>
  </si>
  <si>
    <t>682870</t>
  </si>
  <si>
    <t>11137</t>
  </si>
  <si>
    <t>682870RFI169</t>
  </si>
  <si>
    <t>682865</t>
  </si>
  <si>
    <t>11123</t>
  </si>
  <si>
    <t>682865RFI170</t>
  </si>
  <si>
    <t>682834</t>
  </si>
  <si>
    <t>11402</t>
  </si>
  <si>
    <t>9/16/2022</t>
  </si>
  <si>
    <t>9/17/2025</t>
  </si>
  <si>
    <t>682834RFI171</t>
  </si>
  <si>
    <t>Costa Sur TC (Guaypao TC) - Phase II &amp; III</t>
  </si>
  <si>
    <t>682645</t>
  </si>
  <si>
    <t xml:space="preserve">107779
</t>
  </si>
  <si>
    <t xml:space="preserve">14F016570000
</t>
  </si>
  <si>
    <t>9/15/2022</t>
  </si>
  <si>
    <t>682645RFI172</t>
  </si>
  <si>
    <t>682373</t>
  </si>
  <si>
    <t>11165</t>
  </si>
  <si>
    <t>9/12/2022</t>
  </si>
  <si>
    <t>682373RFI173</t>
  </si>
  <si>
    <t>682331</t>
  </si>
  <si>
    <t xml:space="preserve">107777
</t>
  </si>
  <si>
    <t>6/12/2025 - Project withdrawn in Grants Portal</t>
  </si>
  <si>
    <t>682331RFI174</t>
  </si>
  <si>
    <t>SCADA Remote Access and RTU Replacements</t>
  </si>
  <si>
    <t>682328</t>
  </si>
  <si>
    <t>11876</t>
  </si>
  <si>
    <t>8/28/2025 - Field EHP - Historic: Previous status applies: In review. Expected Completion Date (ECD): 9/12/2025.</t>
  </si>
  <si>
    <t>682328RFI175</t>
  </si>
  <si>
    <t>Bayamon TC - Phase II</t>
  </si>
  <si>
    <t>682324</t>
  </si>
  <si>
    <t>11145</t>
  </si>
  <si>
    <t>682324RFI176</t>
  </si>
  <si>
    <t>682228</t>
  </si>
  <si>
    <t>11196</t>
  </si>
  <si>
    <t>9/8/2022</t>
  </si>
  <si>
    <t>682228RFI177</t>
  </si>
  <si>
    <t>682210</t>
  </si>
  <si>
    <t>11169</t>
  </si>
  <si>
    <t>682210RFI178</t>
  </si>
  <si>
    <t>682180</t>
  </si>
  <si>
    <t>11168</t>
  </si>
  <si>
    <t>682180RFI179</t>
  </si>
  <si>
    <t>682178</t>
  </si>
  <si>
    <t>11201</t>
  </si>
  <si>
    <t>682178RFI180</t>
  </si>
  <si>
    <t>682172</t>
  </si>
  <si>
    <t>11182</t>
  </si>
  <si>
    <t>682172RFI181</t>
  </si>
  <si>
    <t>682136</t>
  </si>
  <si>
    <t>11203</t>
  </si>
  <si>
    <t>9/7/2022</t>
  </si>
  <si>
    <t>682136RFI182</t>
  </si>
  <si>
    <t>682135</t>
  </si>
  <si>
    <t>11149</t>
  </si>
  <si>
    <t>682135RFI183</t>
  </si>
  <si>
    <t>682121</t>
  </si>
  <si>
    <t>11652</t>
  </si>
  <si>
    <t>682121RFI184</t>
  </si>
  <si>
    <t>Aguirre TC (El Coqui) - Phase II and Phase III</t>
  </si>
  <si>
    <t>682031</t>
  </si>
  <si>
    <t>11181</t>
  </si>
  <si>
    <t>9/6/2022</t>
  </si>
  <si>
    <t>682031RFI185</t>
  </si>
  <si>
    <t>682028</t>
  </si>
  <si>
    <t>11166</t>
  </si>
  <si>
    <t>682028RFI186</t>
  </si>
  <si>
    <t>681672</t>
  </si>
  <si>
    <t>11184</t>
  </si>
  <si>
    <t>8/31/2022</t>
  </si>
  <si>
    <t>4/18/2024</t>
  </si>
  <si>
    <t>681672RFI187</t>
  </si>
  <si>
    <t>679780</t>
  </si>
  <si>
    <t>11540</t>
  </si>
  <si>
    <t>8/8/2022</t>
  </si>
  <si>
    <t>679780RFI188</t>
  </si>
  <si>
    <t>679458</t>
  </si>
  <si>
    <t>11114</t>
  </si>
  <si>
    <t>8/3/2022</t>
  </si>
  <si>
    <t>679458RFI189</t>
  </si>
  <si>
    <t>679457</t>
  </si>
  <si>
    <t>11105</t>
  </si>
  <si>
    <t>679457RFI190</t>
  </si>
  <si>
    <t>679153</t>
  </si>
  <si>
    <t>11106</t>
  </si>
  <si>
    <t>7/28/2022</t>
  </si>
  <si>
    <t>679153RFI191</t>
  </si>
  <si>
    <t>679149</t>
  </si>
  <si>
    <t>11089</t>
  </si>
  <si>
    <t>679149RFI192</t>
  </si>
  <si>
    <t>679134</t>
  </si>
  <si>
    <t>11109</t>
  </si>
  <si>
    <t>679134RFI193</t>
  </si>
  <si>
    <t>679133</t>
  </si>
  <si>
    <t>11090</t>
  </si>
  <si>
    <t>FAASt [Distribution Pole and Conductor Repair - Arecibo Group 4] (Distribution)</t>
  </si>
  <si>
    <t>9/12/2025</t>
  </si>
  <si>
    <t>15SEPTEMBER2025 - Version 2 was created to withdraw funds of Project 679133. In version 01, the funds for work to be completed were de-obligated. The
replacement of the pole is no longer feasible because is a private pole and does not belong to PREPA/LUMA. Please refer to document
"679133 4339-DR Withdrawal form - Arecibo Group 4 - Phase 1 signed.pdf”.</t>
  </si>
  <si>
    <t>679133RFI194</t>
  </si>
  <si>
    <t>679127</t>
  </si>
  <si>
    <t>11096</t>
  </si>
  <si>
    <t>679127RFI195</t>
  </si>
  <si>
    <t>679039</t>
  </si>
  <si>
    <t>11351</t>
  </si>
  <si>
    <t>7/27/2022</t>
  </si>
  <si>
    <t>679039RFI196</t>
  </si>
  <si>
    <t>679035</t>
  </si>
  <si>
    <t>11861</t>
  </si>
  <si>
    <t>14F004570000, 14F004550000, 14F004560000</t>
  </si>
  <si>
    <t>679035RFI197</t>
  </si>
  <si>
    <t>679033</t>
  </si>
  <si>
    <t>11098</t>
  </si>
  <si>
    <t>679033RFI198</t>
  </si>
  <si>
    <t>679026</t>
  </si>
  <si>
    <t>11107</t>
  </si>
  <si>
    <t>679026RFI199</t>
  </si>
  <si>
    <t>679025</t>
  </si>
  <si>
    <t>11101</t>
  </si>
  <si>
    <t>679025RFI200</t>
  </si>
  <si>
    <t>679006</t>
  </si>
  <si>
    <t>11862</t>
  </si>
  <si>
    <t xml:space="preserve">14F019640000
</t>
  </si>
  <si>
    <t>7/26/2022</t>
  </si>
  <si>
    <t>679006RFI201</t>
  </si>
  <si>
    <t>Improved</t>
  </si>
  <si>
    <t>678988</t>
  </si>
  <si>
    <t>11113</t>
  </si>
  <si>
    <t>678988RFI202</t>
  </si>
  <si>
    <t>678985</t>
  </si>
  <si>
    <t>11103</t>
  </si>
  <si>
    <t>678985RFI203</t>
  </si>
  <si>
    <t>678800</t>
  </si>
  <si>
    <t>11425</t>
  </si>
  <si>
    <t>14F004590000, 14F004580000,
14F004620000, 14F004610000, 14F004600000</t>
  </si>
  <si>
    <t>7/22/2022</t>
  </si>
  <si>
    <t>9/29/2025 - Field EHP – Historic: Initial review. Expected Completion Date (ECD) 10/22/2025.</t>
  </si>
  <si>
    <t>4/04/2024: QC Review Complete
8/5/2025 - Field EHP – Environmental: Initial review. Expected Completion Date (ECD) 08/27/2025</t>
  </si>
  <si>
    <t>678800RFI204</t>
  </si>
  <si>
    <t>7-12 months</t>
  </si>
  <si>
    <t>678795</t>
  </si>
  <si>
    <t>11535</t>
  </si>
  <si>
    <t>678795RFI205</t>
  </si>
  <si>
    <t>678794</t>
  </si>
  <si>
    <t>11527</t>
  </si>
  <si>
    <t>678794RFI206</t>
  </si>
  <si>
    <t>678793</t>
  </si>
  <si>
    <t>11532</t>
  </si>
  <si>
    <t>678793RFI207</t>
  </si>
  <si>
    <t>678789</t>
  </si>
  <si>
    <t>11533</t>
  </si>
  <si>
    <t>678789RFI208</t>
  </si>
  <si>
    <t>675406</t>
  </si>
  <si>
    <t xml:space="preserve">107767
</t>
  </si>
  <si>
    <t>6/15/2022</t>
  </si>
  <si>
    <t>675406RFI209</t>
  </si>
  <si>
    <t>9/29/2021</t>
  </si>
  <si>
    <t>Two Way Land Mobile Radio Network</t>
  </si>
  <si>
    <t>675345</t>
  </si>
  <si>
    <t xml:space="preserve">107766
</t>
  </si>
  <si>
    <t>6/14/2022</t>
  </si>
  <si>
    <t>675345RFI210</t>
  </si>
  <si>
    <t>IT OT Technology Systems Reparations</t>
  </si>
  <si>
    <t>674506</t>
  </si>
  <si>
    <t>107765</t>
  </si>
  <si>
    <t>6/3/2022</t>
  </si>
  <si>
    <t>4/4/2024 - Received withdrawal status data/info from Director Timothy Auch.This project is being developed and internal strategy needed for submission will be completed to support re-submission date5/29/2024 - Update received for Resubmittal Target Date from Grid Strategy Performance Team, original date was 8/26/2024.</t>
  </si>
  <si>
    <t>674506RFI211</t>
  </si>
  <si>
    <t>Field Area Network(FAN)</t>
  </si>
  <si>
    <t>674098</t>
  </si>
  <si>
    <t>10824</t>
  </si>
  <si>
    <t>5/27/2022</t>
  </si>
  <si>
    <t>674098RFI212</t>
  </si>
  <si>
    <t>674096</t>
  </si>
  <si>
    <t>10935</t>
  </si>
  <si>
    <t>674096RFI213</t>
  </si>
  <si>
    <t>674092</t>
  </si>
  <si>
    <t>10893</t>
  </si>
  <si>
    <t>674092RFI214</t>
  </si>
  <si>
    <t>674088</t>
  </si>
  <si>
    <t>10933</t>
  </si>
  <si>
    <t>674088RFI215</t>
  </si>
  <si>
    <t>674083</t>
  </si>
  <si>
    <t>10827</t>
  </si>
  <si>
    <t>674083RFI216</t>
  </si>
  <si>
    <t>674072</t>
  </si>
  <si>
    <t>10906</t>
  </si>
  <si>
    <t>674072RFI217</t>
  </si>
  <si>
    <t>673920</t>
  </si>
  <si>
    <t>107764</t>
  </si>
  <si>
    <t>5/25/2022</t>
  </si>
  <si>
    <t xml:space="preserve">4/2/2024
- Received withdrawal status data/info from Manager Yadira L. Lugo Cordero. Working with Planning and Engineering to complete assessments to define scope and start the Preliminary Engineering. </t>
  </si>
  <si>
    <t>673920RFI218</t>
  </si>
  <si>
    <t>Isla Grande 1101</t>
  </si>
  <si>
    <t>673848</t>
  </si>
  <si>
    <t>10751</t>
  </si>
  <si>
    <t>673848RFI219</t>
  </si>
  <si>
    <t>673847</t>
  </si>
  <si>
    <t>10812</t>
  </si>
  <si>
    <t>673847RFI220</t>
  </si>
  <si>
    <t>673844</t>
  </si>
  <si>
    <t>10864</t>
  </si>
  <si>
    <t>673844RFI221</t>
  </si>
  <si>
    <t>673843</t>
  </si>
  <si>
    <t>10922</t>
  </si>
  <si>
    <t>673843RFI222</t>
  </si>
  <si>
    <t>673839</t>
  </si>
  <si>
    <t>10742</t>
  </si>
  <si>
    <t>673839RFI223</t>
  </si>
  <si>
    <t>673838</t>
  </si>
  <si>
    <t>10764</t>
  </si>
  <si>
    <t>673838RFI224</t>
  </si>
  <si>
    <t>673836</t>
  </si>
  <si>
    <t>11041</t>
  </si>
  <si>
    <t>673836RFI225</t>
  </si>
  <si>
    <t>673818</t>
  </si>
  <si>
    <t>10821</t>
  </si>
  <si>
    <t>673818RFI226</t>
  </si>
  <si>
    <t>673795</t>
  </si>
  <si>
    <t>10777</t>
  </si>
  <si>
    <t>5/24/2022</t>
  </si>
  <si>
    <t>673795RFI227</t>
  </si>
  <si>
    <t>673775</t>
  </si>
  <si>
    <t>10962</t>
  </si>
  <si>
    <t>673775RFI228</t>
  </si>
  <si>
    <t>673774</t>
  </si>
  <si>
    <t>10773</t>
  </si>
  <si>
    <t>673774RFI229</t>
  </si>
  <si>
    <t>673772</t>
  </si>
  <si>
    <t>10919</t>
  </si>
  <si>
    <t>673772RFI230</t>
  </si>
  <si>
    <t>673771</t>
  </si>
  <si>
    <t>10909</t>
  </si>
  <si>
    <t>673771RFI231</t>
  </si>
  <si>
    <t>673691</t>
  </si>
  <si>
    <t>10710</t>
  </si>
  <si>
    <t>FAASt [Equipment and Materials]</t>
  </si>
  <si>
    <t>Other</t>
  </si>
  <si>
    <t>5/23/2022</t>
  </si>
  <si>
    <t>12/29/2023</t>
  </si>
  <si>
    <t>673691RFI232</t>
  </si>
  <si>
    <t>NA</t>
  </si>
  <si>
    <t>PBOP06 - Materials Management</t>
  </si>
  <si>
    <t>673504</t>
  </si>
  <si>
    <t>11317</t>
  </si>
  <si>
    <t>5/19/2022</t>
  </si>
  <si>
    <t>673504RFI233</t>
  </si>
  <si>
    <t>673292</t>
  </si>
  <si>
    <t>11452</t>
  </si>
  <si>
    <t>5/17/2022</t>
  </si>
  <si>
    <t>Field EHP: ESA Consultation letter submitted to USFWS on 5/28/2025. Waiting for response. ECD Updated to 9/15/2025</t>
  </si>
  <si>
    <t>8/15/2025 - Field EHP: ESA Consultation letter submitted to USFWS on 5/28/2025. Waiting for response. ECD Updated to 9/15/2025</t>
  </si>
  <si>
    <t>673292RFI234</t>
  </si>
  <si>
    <t>671502</t>
  </si>
  <si>
    <t>11522</t>
  </si>
  <si>
    <t>4/26/2022</t>
  </si>
  <si>
    <t>671502RFI235</t>
  </si>
  <si>
    <t>671400</t>
  </si>
  <si>
    <t>11529</t>
  </si>
  <si>
    <t>4/25/2022</t>
  </si>
  <si>
    <t>671400RFI236</t>
  </si>
  <si>
    <t>671396</t>
  </si>
  <si>
    <t>11530</t>
  </si>
  <si>
    <t>671396RFI237</t>
  </si>
  <si>
    <t>668669</t>
  </si>
  <si>
    <t>107754</t>
  </si>
  <si>
    <t>3/30/2022</t>
  </si>
  <si>
    <t>9/12/2024 - GP Notes "6/25/2024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</si>
  <si>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668669RFI238</t>
  </si>
  <si>
    <t>230 kV Transmission Priority Poles and Structures Replacements</t>
  </si>
  <si>
    <t>668665</t>
  </si>
  <si>
    <t xml:space="preserve">107753
</t>
  </si>
  <si>
    <t>668665RFI239</t>
  </si>
  <si>
    <t>IT OT Cybersecurity Program</t>
  </si>
  <si>
    <t>PBIT02 - Cybersecurity Program</t>
  </si>
  <si>
    <t>Cybersecurity Implementation Program</t>
  </si>
  <si>
    <t>668592</t>
  </si>
  <si>
    <t>10891</t>
  </si>
  <si>
    <t>3/29/2022</t>
  </si>
  <si>
    <t>668592RFI240</t>
  </si>
  <si>
    <t>668583</t>
  </si>
  <si>
    <t>10800</t>
  </si>
  <si>
    <t>668583RFI241</t>
  </si>
  <si>
    <t>666894</t>
  </si>
  <si>
    <t>11519</t>
  </si>
  <si>
    <t>3/16/2022</t>
  </si>
  <si>
    <t>666894RFI242</t>
  </si>
  <si>
    <t>662238</t>
  </si>
  <si>
    <t xml:space="preserve">107742
</t>
  </si>
  <si>
    <t>2/14/2022</t>
  </si>
  <si>
    <t>Originally withdrawn on 12/4/2025. This project was reactivated on 12/10/2025</t>
  </si>
  <si>
    <t>662238RFI243</t>
  </si>
  <si>
    <t>Microwave Point-to-Point</t>
  </si>
  <si>
    <t>660437</t>
  </si>
  <si>
    <t>11097</t>
  </si>
  <si>
    <t>1/27/2022</t>
  </si>
  <si>
    <t>660437RFI244</t>
  </si>
  <si>
    <t>660422</t>
  </si>
  <si>
    <t>11566</t>
  </si>
  <si>
    <t xml:space="preserve">14F003870000,
14F003750000
</t>
  </si>
  <si>
    <t>660422RFI245</t>
  </si>
  <si>
    <t>PBUT18 - Substation Security</t>
  </si>
  <si>
    <t>660239</t>
  </si>
  <si>
    <t>10857</t>
  </si>
  <si>
    <t>1/26/2022</t>
  </si>
  <si>
    <t>660239RFI246</t>
  </si>
  <si>
    <t>660227</t>
  </si>
  <si>
    <t>11095</t>
  </si>
  <si>
    <t>660227RFI247</t>
  </si>
  <si>
    <t>659968</t>
  </si>
  <si>
    <t>11318</t>
  </si>
  <si>
    <t>1/24/2022</t>
  </si>
  <si>
    <t>659968RFI248</t>
  </si>
  <si>
    <t>659715</t>
  </si>
  <si>
    <t>10876</t>
  </si>
  <si>
    <t>1/21/2022</t>
  </si>
  <si>
    <t>659715RFI249</t>
  </si>
  <si>
    <t>659625</t>
  </si>
  <si>
    <t>11099</t>
  </si>
  <si>
    <t>1/20/2022</t>
  </si>
  <si>
    <t>659625RFI250</t>
  </si>
  <si>
    <t>659623</t>
  </si>
  <si>
    <t>10884</t>
  </si>
  <si>
    <t>659623RFI251</t>
  </si>
  <si>
    <t>657300</t>
  </si>
  <si>
    <t>10957</t>
  </si>
  <si>
    <t>1/19/2022</t>
  </si>
  <si>
    <t>5/16/2024 - Previously, 657300 included the EMS (software / servers) and the PCC / SCC (2 buildings) projects.  The PCC / SCC projects have been moved to 746545.  This means 657300 includes only the EMS (software / servers) scope.  Therefore, 657300 is a Telecommunications project, not a Building project.  [Update provided by Andrew Buresh, PM for 746545.  Phil Vallejo is the PM for 65730]</t>
  </si>
  <si>
    <t>657300RFI252</t>
  </si>
  <si>
    <t>PBUT22 - Critical Energy Mgmt Sy</t>
  </si>
  <si>
    <t>Primary Control Center Secondary Data Center &amp; Control Room</t>
  </si>
  <si>
    <t>551963</t>
  </si>
  <si>
    <t>11859</t>
  </si>
  <si>
    <t>FAASt [Transport Network] (Telecommunication)</t>
  </si>
  <si>
    <t>12/22/2021</t>
  </si>
  <si>
    <t>3/27/2024: QC Review Complete7/30/2024
- Updated Priority Projects List from Grid Strategy, added to Short List</t>
  </si>
  <si>
    <t>551963RFI253</t>
  </si>
  <si>
    <t>551927</t>
  </si>
  <si>
    <t xml:space="preserve">107736
</t>
  </si>
  <si>
    <t>551927RFI254</t>
  </si>
  <si>
    <t>551926</t>
  </si>
  <si>
    <t xml:space="preserve">107735
</t>
  </si>
  <si>
    <t>8/14/2025 - Field EHP: In review. Expected Completion Date (ECD) 08/21/2025.</t>
  </si>
  <si>
    <t>551926RFI255</t>
  </si>
  <si>
    <t>551925</t>
  </si>
  <si>
    <t>11537</t>
  </si>
  <si>
    <t>14F002120000, 10F007390000, 10F007430000, 10F007400000, 10F007410000, 10F007420000, 10F007440000</t>
  </si>
  <si>
    <t>7/30/2024
- Updated Priority Projects List from Grid Strategy, added to Short &amp; Long List</t>
  </si>
  <si>
    <t>551925RFI256</t>
  </si>
  <si>
    <t>551918</t>
  </si>
  <si>
    <t>11409</t>
  </si>
  <si>
    <t>12/21/2021</t>
  </si>
  <si>
    <t>551918RFI257</t>
  </si>
  <si>
    <t>Crematorio - 1512</t>
  </si>
  <si>
    <t>551916</t>
  </si>
  <si>
    <t>107734</t>
  </si>
  <si>
    <t>4/2/2024
- Received withdrawal status data/info from Manager Yadira L. Lugo Cordero. Working with Planning and Engineering to complete assessments to define scope and start the Preliminary Engineering.</t>
  </si>
  <si>
    <t>551916RFI258</t>
  </si>
  <si>
    <t>551914</t>
  </si>
  <si>
    <t>11470</t>
  </si>
  <si>
    <t>FAASt [Caparra 1911 &amp; 1924] (Substation)</t>
  </si>
  <si>
    <t>551914RFI259</t>
  </si>
  <si>
    <t>Caparra 1911 &amp; 1924</t>
  </si>
  <si>
    <t>551912</t>
  </si>
  <si>
    <t xml:space="preserve">107733
</t>
  </si>
  <si>
    <t>551912RFI260</t>
  </si>
  <si>
    <t>Puerto Nuevo - 1520</t>
  </si>
  <si>
    <t>551911</t>
  </si>
  <si>
    <t>11434</t>
  </si>
  <si>
    <t>551911RFI261</t>
  </si>
  <si>
    <t>Line 9100 Guaraguao TC to Bayamon Pueblo Sect.</t>
  </si>
  <si>
    <t>551861</t>
  </si>
  <si>
    <t>11372</t>
  </si>
  <si>
    <t xml:space="preserve">14F003850000,
14F003740000,
14F003860000
</t>
  </si>
  <si>
    <t>551861RFI262</t>
  </si>
  <si>
    <t>551827</t>
  </si>
  <si>
    <t>107732</t>
  </si>
  <si>
    <t>4/3/2024 - Received
withdrawal status data/info from Deputy Project Manager Gerardo Medina-Sonera. This project will be included in the new Island Wide ISOW approach.</t>
  </si>
  <si>
    <t>551827RFI263</t>
  </si>
  <si>
    <t xml:space="preserve">Facilities Development &amp; Implementation </t>
  </si>
  <si>
    <t>San Juan Region Repairs</t>
  </si>
  <si>
    <t>551260</t>
  </si>
  <si>
    <t xml:space="preserve">107727
</t>
  </si>
  <si>
    <t>12/16/2021</t>
  </si>
  <si>
    <t>551260RFI264</t>
  </si>
  <si>
    <t>551247</t>
  </si>
  <si>
    <t>11570</t>
  </si>
  <si>
    <t>551247RFI265</t>
  </si>
  <si>
    <t>Palo Seco South Building Repairs</t>
  </si>
  <si>
    <t>551242</t>
  </si>
  <si>
    <t>107726</t>
  </si>
  <si>
    <t>4/3/2024 - Received withdrawal status data/info from Deputy Project Manager Gerardo Medina-Sonera. This project will be included in the new Island Wide ISOW approach.</t>
  </si>
  <si>
    <t>551242RFI266</t>
  </si>
  <si>
    <t>Bayamon Region Repairs</t>
  </si>
  <si>
    <t>551100</t>
  </si>
  <si>
    <t>107725</t>
  </si>
  <si>
    <t>12/15/2021</t>
  </si>
  <si>
    <t>4/2/2024 - Received withdrawal status data/info from Manager Yadira L. Lugo Cordero. Working with Planning and Engineering to complete assessments to define scope and start the Preliminary Engineering.</t>
  </si>
  <si>
    <t>551100RFI267</t>
  </si>
  <si>
    <t>Bayview Sectionalizer 1802 Relocation</t>
  </si>
  <si>
    <t>551067</t>
  </si>
  <si>
    <t>11687</t>
  </si>
  <si>
    <t>551067RFI268</t>
  </si>
  <si>
    <t>Line 11100 Canovanas Sect. to GOAB 11115</t>
  </si>
  <si>
    <t>550998</t>
  </si>
  <si>
    <t>107724</t>
  </si>
  <si>
    <t>12/14/2021</t>
  </si>
  <si>
    <t>4/2/2024 - Received withdrawal status data/info from Manager Yadira L. Lugo Cordero. Working with Planning and Engineering to complete assessments to define scope and start the Preliminary Engineering.</t>
  </si>
  <si>
    <t>550998RFI269</t>
  </si>
  <si>
    <t>Santurce Planta (Sect) 1116</t>
  </si>
  <si>
    <t>550986</t>
  </si>
  <si>
    <t xml:space="preserve">107723
</t>
  </si>
  <si>
    <t>550986RFI270</t>
  </si>
  <si>
    <t>Condado - 1133</t>
  </si>
  <si>
    <t>550980</t>
  </si>
  <si>
    <t xml:space="preserve">107722
</t>
  </si>
  <si>
    <t>550980RFI271</t>
  </si>
  <si>
    <t>Parques y Recreos - 1002</t>
  </si>
  <si>
    <t>550972</t>
  </si>
  <si>
    <t>107721</t>
  </si>
  <si>
    <t>550972RFI272</t>
  </si>
  <si>
    <t>Fonalledas GIS Rebuilt 1401 1421</t>
  </si>
  <si>
    <t>550950</t>
  </si>
  <si>
    <t>11557</t>
  </si>
  <si>
    <t>550950RFI273</t>
  </si>
  <si>
    <t>550910</t>
  </si>
  <si>
    <t>10841</t>
  </si>
  <si>
    <t xml:space="preserve">14F003820000,
14F003810000,
14F003800000,
14F003830000,
14F003720000
</t>
  </si>
  <si>
    <t>550910RFI274</t>
  </si>
  <si>
    <t>550902</t>
  </si>
  <si>
    <t>11688</t>
  </si>
  <si>
    <t>550902RFI275</t>
  </si>
  <si>
    <t>Line 9700 Palo Seco SP to Bay View Sect.</t>
  </si>
  <si>
    <t>550896</t>
  </si>
  <si>
    <t>10837</t>
  </si>
  <si>
    <t>550896RFI276</t>
  </si>
  <si>
    <t>550894</t>
  </si>
  <si>
    <t xml:space="preserve">107720
</t>
  </si>
  <si>
    <t>550894RFI277</t>
  </si>
  <si>
    <t>Baldrich - 1422</t>
  </si>
  <si>
    <t>550771</t>
  </si>
  <si>
    <t>107719</t>
  </si>
  <si>
    <t>12/13/2021</t>
  </si>
  <si>
    <t>4/2/2024 - Received
withdrawal status data/info from Manager Yadira L. Lugo Cordero. Working with Planning and Engineering to complete assessments to define scope and start the Preliminary Engineering.</t>
  </si>
  <si>
    <t>550771RFI278</t>
  </si>
  <si>
    <t>Caguas TC</t>
  </si>
  <si>
    <t>550500</t>
  </si>
  <si>
    <t>107718</t>
  </si>
  <si>
    <t>12/10/2021</t>
  </si>
  <si>
    <t>550500RFI279</t>
  </si>
  <si>
    <t>Ponce Region Repairs</t>
  </si>
  <si>
    <t>550498</t>
  </si>
  <si>
    <t xml:space="preserve">107717
</t>
  </si>
  <si>
    <t>550498RFI280</t>
  </si>
  <si>
    <t>550162</t>
  </si>
  <si>
    <t xml:space="preserve">11813
</t>
  </si>
  <si>
    <t>12/7/2021</t>
  </si>
  <si>
    <t>550162RFI281</t>
  </si>
  <si>
    <t>Berwind TC - 1336</t>
  </si>
  <si>
    <t>550106</t>
  </si>
  <si>
    <t xml:space="preserve">107714
</t>
  </si>
  <si>
    <t>550106RFI282</t>
  </si>
  <si>
    <t>550099</t>
  </si>
  <si>
    <t xml:space="preserve">107713
</t>
  </si>
  <si>
    <t>550099RFI283</t>
  </si>
  <si>
    <t>Esc. Industrial M. Such - 1423</t>
  </si>
  <si>
    <t>550070</t>
  </si>
  <si>
    <t>107712</t>
  </si>
  <si>
    <t>3/28/2024 - Received withdrawal status data/info from Project Manager Claudio R. Jaquez. DSOW submittal forecast: 7/18/2024.</t>
  </si>
  <si>
    <t>550070RFI284</t>
  </si>
  <si>
    <t>Line 4000 Comerio HP to Escuela Francisco Morales</t>
  </si>
  <si>
    <t>550060</t>
  </si>
  <si>
    <t>107711</t>
  </si>
  <si>
    <t>550060RFI285</t>
  </si>
  <si>
    <t>Caguas Region Repairs</t>
  </si>
  <si>
    <t>550019</t>
  </si>
  <si>
    <t xml:space="preserve">107710
</t>
  </si>
  <si>
    <t>3/26/2024 - EHP Phase I, II Analyses data received from Grid Strategy and inserted in tracker for affected TLine 600</t>
  </si>
  <si>
    <t>550019RFI286</t>
  </si>
  <si>
    <t>Line 600 Caguas TC to Gautier Benitez Sect.</t>
  </si>
  <si>
    <t>549768</t>
  </si>
  <si>
    <t>107709</t>
  </si>
  <si>
    <t>12/3/2021</t>
  </si>
  <si>
    <t>4/2/2024 - Received
withdrawal status data/info from Manager Yadira L. Lugo Cordero. Working with Planning and Engineering to re-organize the group.</t>
  </si>
  <si>
    <t>549768RFI287</t>
  </si>
  <si>
    <t>549764</t>
  </si>
  <si>
    <t>11350</t>
  </si>
  <si>
    <t xml:space="preserve">14F003840000,
14F003730000
</t>
  </si>
  <si>
    <t>549764RFI288</t>
  </si>
  <si>
    <t>549725</t>
  </si>
  <si>
    <t>11707</t>
  </si>
  <si>
    <t xml:space="preserve">14F002910000,
14F002890000,
14F002900000
</t>
  </si>
  <si>
    <t>549725RFI289</t>
  </si>
  <si>
    <t>549715</t>
  </si>
  <si>
    <t>11682</t>
  </si>
  <si>
    <t xml:space="preserve">14F003000000,
14F003010000,
14F003020000
</t>
  </si>
  <si>
    <t>549715RFI290</t>
  </si>
  <si>
    <t>548598</t>
  </si>
  <si>
    <t>11494</t>
  </si>
  <si>
    <t>12/1/2021</t>
  </si>
  <si>
    <t>548598RFI291</t>
  </si>
  <si>
    <t>Line 36200 Fajardo to Rio Blanco</t>
  </si>
  <si>
    <t>548596</t>
  </si>
  <si>
    <t>107708</t>
  </si>
  <si>
    <t>4/3/2024 - Received
withdrawal status data/info from Deputy Project Manager Gerardo Medina-Sonera.
This project will be included in the new Island Wide ISOW approach.</t>
  </si>
  <si>
    <t>548596RFI292</t>
  </si>
  <si>
    <t>San German Electrical Service Center</t>
  </si>
  <si>
    <t>548440</t>
  </si>
  <si>
    <t>107707</t>
  </si>
  <si>
    <t>11/30/2021</t>
  </si>
  <si>
    <t>548440RFI293</t>
  </si>
  <si>
    <t>Mayaguez Region Repairs</t>
  </si>
  <si>
    <t>548393</t>
  </si>
  <si>
    <t>107705</t>
  </si>
  <si>
    <t>11/29/2021</t>
  </si>
  <si>
    <t>548393RFI294</t>
  </si>
  <si>
    <t>Arecibo Region Repairs</t>
  </si>
  <si>
    <t>547350</t>
  </si>
  <si>
    <t xml:space="preserve">11854
</t>
  </si>
  <si>
    <t>11/17/2021</t>
  </si>
  <si>
    <t>547350RFI295</t>
  </si>
  <si>
    <t>Line 13300 Bayamon TC to Plaza del Sol</t>
  </si>
  <si>
    <t>547344</t>
  </si>
  <si>
    <t xml:space="preserve">107702
</t>
  </si>
  <si>
    <t>547344RFI296</t>
  </si>
  <si>
    <t>547343</t>
  </si>
  <si>
    <t xml:space="preserve">107701
</t>
  </si>
  <si>
    <t>547343RFI297</t>
  </si>
  <si>
    <t>Victoria TC 7008</t>
  </si>
  <si>
    <t>547342</t>
  </si>
  <si>
    <t>107700</t>
  </si>
  <si>
    <t>9/12/2024 - GP Notes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</si>
  <si>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547342RFI298</t>
  </si>
  <si>
    <t>Line 1500 Mayaguez GP to GOAB 1515</t>
  </si>
  <si>
    <t>547273</t>
  </si>
  <si>
    <t xml:space="preserve">107699
</t>
  </si>
  <si>
    <t>11/16/2021</t>
  </si>
  <si>
    <t>547273RFI299</t>
  </si>
  <si>
    <t>Charco Hondo 8008 Relocation</t>
  </si>
  <si>
    <t>547271</t>
  </si>
  <si>
    <t>107698</t>
  </si>
  <si>
    <t>4/2/2024 - Received withdrawal status data/info from Manager Yadira L. Lugo Cordero. Pending Task Order signature to complete Preliminary Engineering.</t>
  </si>
  <si>
    <t>547271RFI300</t>
  </si>
  <si>
    <t>547269</t>
  </si>
  <si>
    <t>11481</t>
  </si>
  <si>
    <t>3/26/2024 - EHP Phase I, II Analyses data received from Grid Strategy and inserted in tracker for affected TLine 2800</t>
  </si>
  <si>
    <t>547269RFI301</t>
  </si>
  <si>
    <t>Line 2800 Aguadilla Hospital Distrito Sect to T-Bone TO</t>
  </si>
  <si>
    <t>547259</t>
  </si>
  <si>
    <t>11480</t>
  </si>
  <si>
    <t>3/26/2024 - EHP Phase I, II Analyses data received from Grid Strategy and inserted in tracker for affected TLine 2700</t>
  </si>
  <si>
    <t>547259RFI302</t>
  </si>
  <si>
    <t>Line 2700 Victoria TC to Quebradillas Sect.</t>
  </si>
  <si>
    <t>547251</t>
  </si>
  <si>
    <t xml:space="preserve">11807
</t>
  </si>
  <si>
    <t xml:space="preserve">12/30/2025 - Field EHP: In review. Expected Completion Date (ECD) 1/9/2026
</t>
  </si>
  <si>
    <t>3/26/2024 - EHP Phase I, II Analyses data received from Grid Strategy and inserted in tracker for affected TLine 2400
8/8/2025 - Field EHP: In review. Expected Completion Date (ECD) 8/22/2025.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</si>
  <si>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547251RFI303</t>
  </si>
  <si>
    <t>Line 2400 Dos Bocas HP to America Apparel</t>
  </si>
  <si>
    <t>547248</t>
  </si>
  <si>
    <t>107695</t>
  </si>
  <si>
    <t>547248RFI304</t>
  </si>
  <si>
    <t>547247</t>
  </si>
  <si>
    <t xml:space="preserve">107694
</t>
  </si>
  <si>
    <t>547247RFI305</t>
  </si>
  <si>
    <t>547243</t>
  </si>
  <si>
    <t xml:space="preserve">107693
</t>
  </si>
  <si>
    <t>547243RFI306</t>
  </si>
  <si>
    <t>Egozcue - 1109</t>
  </si>
  <si>
    <t>547241</t>
  </si>
  <si>
    <t>11448</t>
  </si>
  <si>
    <t>547241RFI307</t>
  </si>
  <si>
    <t>Tallaboa 5402</t>
  </si>
  <si>
    <t>547226</t>
  </si>
  <si>
    <t>11689</t>
  </si>
  <si>
    <t>547226RFI308</t>
  </si>
  <si>
    <t>Line 11400 Barceloneta TC to Florida TO</t>
  </si>
  <si>
    <t>547221</t>
  </si>
  <si>
    <t>107692</t>
  </si>
  <si>
    <t>3/28/2024 - Received withdrawal status data/info from Project Manager Claudio R. Jaquez. DSOW submittal forecast: 9/9/2024.</t>
  </si>
  <si>
    <t>547221RFI309</t>
  </si>
  <si>
    <t>Line 3600 Monacillos TC to Martin Peña TC</t>
  </si>
  <si>
    <t>547187</t>
  </si>
  <si>
    <t xml:space="preserve">107690
</t>
  </si>
  <si>
    <t xml:space="preserve">FAASt - [Substation Component Replacement Program] (Substation)
</t>
  </si>
  <si>
    <t xml:space="preserve">14F001880000,
14F020180000,
14F020090000,
14F020120000,
14F020130000,
14F020190000
</t>
  </si>
  <si>
    <t>11/15/2021</t>
  </si>
  <si>
    <t>547187RFI310</t>
  </si>
  <si>
    <t>Arecibo Pueblo 8002 Relocation</t>
  </si>
  <si>
    <t>547160</t>
  </si>
  <si>
    <t xml:space="preserve">107689
</t>
  </si>
  <si>
    <t>547160RFI311</t>
  </si>
  <si>
    <t>Line 1200 Mayaguez GP to Yauco 2 HP</t>
  </si>
  <si>
    <t>546386</t>
  </si>
  <si>
    <t xml:space="preserve">107558
</t>
  </si>
  <si>
    <t>Distribution – Feeder Rebuild</t>
  </si>
  <si>
    <t>11/9/2021</t>
  </si>
  <si>
    <t>546386RFI312</t>
  </si>
  <si>
    <t>Distribution Line Rebuild</t>
  </si>
  <si>
    <t>546374</t>
  </si>
  <si>
    <t xml:space="preserve">107556
</t>
  </si>
  <si>
    <t xml:space="preserve">14F001590000,
14F001580000,
14F001560000,
14F001570000
</t>
  </si>
  <si>
    <t>546374RFI313</t>
  </si>
  <si>
    <t>Distribution Feeders - San Juan Short Term Group 3</t>
  </si>
  <si>
    <t>546371</t>
  </si>
  <si>
    <t>11478</t>
  </si>
  <si>
    <t xml:space="preserve">14F003030000,
14F003060000,
14F003050000,
14F003040000
</t>
  </si>
  <si>
    <t>546371RFI314</t>
  </si>
  <si>
    <t>546370</t>
  </si>
  <si>
    <t>10858</t>
  </si>
  <si>
    <t>14F002840000, 14F002830000,
14F002870000, 14F002860000,
14F002880000, 14F002850000</t>
  </si>
  <si>
    <t>546370RFI315</t>
  </si>
  <si>
    <t>542762</t>
  </si>
  <si>
    <t>10690</t>
  </si>
  <si>
    <t>10/26/2021</t>
  </si>
  <si>
    <t>542762RFI316</t>
  </si>
  <si>
    <t>542758</t>
  </si>
  <si>
    <t>11385</t>
  </si>
  <si>
    <t xml:space="preserve">14F002950000, 14F002970000, 14F002980000, 14F002960000, 14F002990000
</t>
  </si>
  <si>
    <t>542758RFI317</t>
  </si>
  <si>
    <t>542756</t>
  </si>
  <si>
    <t>10538</t>
  </si>
  <si>
    <t>542756RFI318</t>
  </si>
  <si>
    <t>542690</t>
  </si>
  <si>
    <t>10499</t>
  </si>
  <si>
    <t>542690RFI319</t>
  </si>
  <si>
    <t>542688</t>
  </si>
  <si>
    <t>10539</t>
  </si>
  <si>
    <t>542688RFI320</t>
  </si>
  <si>
    <t>542687</t>
  </si>
  <si>
    <t>10521</t>
  </si>
  <si>
    <t>542687RFI321</t>
  </si>
  <si>
    <t>542517</t>
  </si>
  <si>
    <t>10515</t>
  </si>
  <si>
    <t>10/25/2021</t>
  </si>
  <si>
    <t>542517RFI322</t>
  </si>
  <si>
    <t>436616</t>
  </si>
  <si>
    <t xml:space="preserve">107551
</t>
  </si>
  <si>
    <t xml:space="preserve">14F000040000,
14F000050000,
14F000080000,
14F000060000,
14F000070000,
14F000090000
</t>
  </si>
  <si>
    <t>10/12/2021</t>
  </si>
  <si>
    <t>436616RFI323</t>
  </si>
  <si>
    <t>Distribution Feeders ‐ Arecibo Short Term Group 1</t>
  </si>
  <si>
    <t>435257</t>
  </si>
  <si>
    <t>107545</t>
  </si>
  <si>
    <t>9/12/2024 - GP Notes "The project was withdrawn with the comment "8/15/2024 - Applicant requested to withdraw the reference project. Please see document with the naming convention "435257-DR4339PR-Withdrawn Confirmation.msg"".</t>
  </si>
  <si>
    <t>435257RFI324</t>
  </si>
  <si>
    <t>335168</t>
  </si>
  <si>
    <t>9510</t>
  </si>
  <si>
    <t xml:space="preserve">14F001650000
</t>
  </si>
  <si>
    <t>9/21/2021</t>
  </si>
  <si>
    <t>06/21/2023</t>
  </si>
  <si>
    <t>335168RFI325</t>
  </si>
  <si>
    <t>PBFM03 - Financial Mgmt Functions</t>
  </si>
  <si>
    <t>334527</t>
  </si>
  <si>
    <t>10701</t>
  </si>
  <si>
    <t>9/10/2021</t>
  </si>
  <si>
    <t>334527RFI326</t>
  </si>
  <si>
    <t>334518</t>
  </si>
  <si>
    <t xml:space="preserve">107532
</t>
  </si>
  <si>
    <t xml:space="preserve">14F000580000,
14F000650000,
14F000530000,
14F000770000,
14F000540000
</t>
  </si>
  <si>
    <t>334518RFI327</t>
  </si>
  <si>
    <t>Distribution Feeders ‐ Caguas Short Term Group 7</t>
  </si>
  <si>
    <t>334497</t>
  </si>
  <si>
    <t xml:space="preserve">107531
</t>
  </si>
  <si>
    <t xml:space="preserve">14F000460000,
14F000660000,
14F000380000,
14F000640000,
14F000450000,
14F000470000
</t>
  </si>
  <si>
    <t>334497RFI328</t>
  </si>
  <si>
    <t>Distribution Feeders ‐ Caguas Short Term Group 6</t>
  </si>
  <si>
    <t>334491</t>
  </si>
  <si>
    <t xml:space="preserve">107530
</t>
  </si>
  <si>
    <t xml:space="preserve">14F000420000,
14F000390000,
14F000600000,
14F000750000,
14F000730000
</t>
  </si>
  <si>
    <t>334491RFI329</t>
  </si>
  <si>
    <t>Distribution Feeders ‐ Caguas Short Term Group 5</t>
  </si>
  <si>
    <t>334488</t>
  </si>
  <si>
    <t>10635</t>
  </si>
  <si>
    <t>334488RFI330</t>
  </si>
  <si>
    <t>334482</t>
  </si>
  <si>
    <t>11450</t>
  </si>
  <si>
    <t>9/12/2024 - GP notes "6/25/2024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</si>
  <si>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334482RFI331</t>
  </si>
  <si>
    <t>Line 3000 Monacillos TC to Juncos TC</t>
  </si>
  <si>
    <t>334477</t>
  </si>
  <si>
    <t xml:space="preserve">107529
</t>
  </si>
  <si>
    <t xml:space="preserve">14F000860000,
14F000890000,
14F000870000
</t>
  </si>
  <si>
    <t>334477RFI332</t>
  </si>
  <si>
    <t>Distribution Feeders ‐ Carolina Short Term Group 3</t>
  </si>
  <si>
    <t>334476</t>
  </si>
  <si>
    <t xml:space="preserve">107528
</t>
  </si>
  <si>
    <t xml:space="preserve">14F000840000,
14F000820000,
14F000830000,
14F000810000,
14F000850000
</t>
  </si>
  <si>
    <t>334476RFI333</t>
  </si>
  <si>
    <t>Distribution Feeders ‐ Carolina Short Term Group 2</t>
  </si>
  <si>
    <t>334475</t>
  </si>
  <si>
    <t xml:space="preserve">107527
</t>
  </si>
  <si>
    <t xml:space="preserve">14F000250000,
14F000240000,
14F000290000,
14F000280000
</t>
  </si>
  <si>
    <t>334475RFI334</t>
  </si>
  <si>
    <t>Distribution Feeders ‐ Bayamon Short Term Group 3</t>
  </si>
  <si>
    <t>334474</t>
  </si>
  <si>
    <t xml:space="preserve">107526
</t>
  </si>
  <si>
    <t xml:space="preserve">14F000320000,
14F000330000,
14F000310000,
14F000340000
</t>
  </si>
  <si>
    <t>334474RFI335</t>
  </si>
  <si>
    <t>Distribution Feeders ‐ Bayamon Short Term Group 2</t>
  </si>
  <si>
    <t>334473</t>
  </si>
  <si>
    <t xml:space="preserve">107525
</t>
  </si>
  <si>
    <t xml:space="preserve">14F000230000,
14F000180000
</t>
  </si>
  <si>
    <t>7/30/2024 - Updated
Priority Projects List from Grid Strategy, added to Long List</t>
  </si>
  <si>
    <t>334473RFI336</t>
  </si>
  <si>
    <t>Distribution Feeders ‐ Bayamon Short Term Group 1</t>
  </si>
  <si>
    <t>334472</t>
  </si>
  <si>
    <t xml:space="preserve">107524
</t>
  </si>
  <si>
    <t xml:space="preserve">14F001550000,
14F001520000,
14F001510000,
14F001530000
</t>
  </si>
  <si>
    <t>334472RFI337</t>
  </si>
  <si>
    <t>Distribution Feeders ‐ San Juan Short Term Group 2</t>
  </si>
  <si>
    <t>334471</t>
  </si>
  <si>
    <t xml:space="preserve">107523
</t>
  </si>
  <si>
    <t>334471RFI338</t>
  </si>
  <si>
    <t>Distribution Feeders ‐ San Juan Short Term Group 1</t>
  </si>
  <si>
    <t>334470</t>
  </si>
  <si>
    <t>11708</t>
  </si>
  <si>
    <t xml:space="preserve">FAASt [TL 3100 Monacillos TC to Sabana Llana TC] (Transmission)
</t>
  </si>
  <si>
    <t>8/7/2025 - RFI response received on 08/06/2025, under EHP specialist revision. The expected completion date (ECD) for the response revision is 08/13/2025.</t>
  </si>
  <si>
    <t>3/26/2024 - EHP Phase I, II Analyses data received from Grid Strategy and inserted in tracker for affected TLine 3100 .
8/7/2025 - RFI response received on 08/06/2025, under EHP specialist revision. The expected completion date (ECD) for the response revision is 08/13/2025.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</si>
  <si>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334470RFI339</t>
  </si>
  <si>
    <t>Line 3100 Monacillos TC to Daguao TC</t>
  </si>
  <si>
    <t>334469</t>
  </si>
  <si>
    <t>107522</t>
  </si>
  <si>
    <t>3/28/2024 - Received withdrawal status data/info from Project Manager Claudio R. Jaquez. DSOW submittal forecast: 6/26/2024.</t>
  </si>
  <si>
    <t>334469RFI340</t>
  </si>
  <si>
    <t>Line 8900 Monacillos TC to Adm. Tribunal Apelaciones</t>
  </si>
  <si>
    <t>334468</t>
  </si>
  <si>
    <t>10679</t>
  </si>
  <si>
    <t>3/26/2024 - EHP Phase I, II Analyses data received from Grid Strategy and inserted in tracker for affected TLine 2200</t>
  </si>
  <si>
    <t>334468RFI341</t>
  </si>
  <si>
    <t>334452</t>
  </si>
  <si>
    <t xml:space="preserve">107521
</t>
  </si>
  <si>
    <t xml:space="preserve">14F000550000,
14F000400000,
14F000560000,
14F000360000,
14F000720000,
14F000740000,
14F000760000
</t>
  </si>
  <si>
    <t>9/9/2021</t>
  </si>
  <si>
    <t>334452RFI342</t>
  </si>
  <si>
    <t>Distribution Feeders ‐ Caguas Short Term Group 3</t>
  </si>
  <si>
    <t>334443</t>
  </si>
  <si>
    <t xml:space="preserve">107520
</t>
  </si>
  <si>
    <t xml:space="preserve">14F000430000,
14F000500000,
14F000610000,
14F000570000,
14F000620000,
14F000410000
</t>
  </si>
  <si>
    <t>334443RFI343</t>
  </si>
  <si>
    <t>Distribution Feeders ‐ Caguas Short Term Group 2</t>
  </si>
  <si>
    <t>334420</t>
  </si>
  <si>
    <t xml:space="preserve">107519
</t>
  </si>
  <si>
    <t xml:space="preserve">14F000440000,
14F000710000,
14F000680000,
14F000590000,
14F000700000
</t>
  </si>
  <si>
    <t>334420RFI344</t>
  </si>
  <si>
    <t>Distribution Feeders ‐ Caguas Short Term Group 1</t>
  </si>
  <si>
    <t>334334</t>
  </si>
  <si>
    <t>107518</t>
  </si>
  <si>
    <t>9/8/2021</t>
  </si>
  <si>
    <t>9/12/2024 - GP Notes "6/25/2024 The project was withdrawn.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</si>
  <si>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334334RFI345</t>
  </si>
  <si>
    <t>Line 500 Ponce TC to Costa Sur SP</t>
  </si>
  <si>
    <t>334331</t>
  </si>
  <si>
    <t>11528</t>
  </si>
  <si>
    <t>Mitigation information reset because the project was sent back. Insurance information reset because the project was sent back.</t>
  </si>
  <si>
    <t>3/26/2024 - EHP Phase I, II Analyses data received from Grid Strategy and inserted in tracker for affected TLine 1900</t>
  </si>
  <si>
    <t>334331RFI346</t>
  </si>
  <si>
    <t>Line 1900 Dos Bocas HP to San Sebastian TC</t>
  </si>
  <si>
    <t>334329</t>
  </si>
  <si>
    <t>10629</t>
  </si>
  <si>
    <t>334329RFI347</t>
  </si>
  <si>
    <t>334323</t>
  </si>
  <si>
    <t>10630</t>
  </si>
  <si>
    <t>334323RFI348</t>
  </si>
  <si>
    <t>334308</t>
  </si>
  <si>
    <t xml:space="preserve">107517
</t>
  </si>
  <si>
    <t xml:space="preserve">14F001040000,
14F001030000,
14F001010000,
14F000990000,
14F001020000
</t>
  </si>
  <si>
    <t>334308RFI349</t>
  </si>
  <si>
    <t>Distribution Feeders ‐ Mayaguez Short Term Group 1</t>
  </si>
  <si>
    <t>334293</t>
  </si>
  <si>
    <t xml:space="preserve">107516
</t>
  </si>
  <si>
    <t xml:space="preserve">14F003450000,
14F003440000,
14F003480000,
14F003420000,
14F003460000,
14F003430000,
14F003470000
</t>
  </si>
  <si>
    <t>&lt;div class="ExternalClass87E8A90E10984BD18A0558075A015B3F"&gt;&lt;div style="font-family&amp;#58;Calibri, Arial, Helvetica, sans-serif;font-size&amp;#58;11pt;color&amp;#58;rgb(0, 0, 0);"&gt;7/30/2024
- Updated Priority Projects List from Grid Strategy, removed from Long List&lt;br&gt;&lt;/div&gt;&lt;/div&gt;</t>
  </si>
  <si>
    <t>334293RFI350</t>
  </si>
  <si>
    <t>Distribution Feeders ‐ Mayaguez Short Term Group 4</t>
  </si>
  <si>
    <t>334285</t>
  </si>
  <si>
    <t xml:space="preserve">107514
</t>
  </si>
  <si>
    <t xml:space="preserve">14F001100000,
14F001110000,
14F001070000,
14F001130000,
14F001120000,
14F001090000,
14F001060000,
14F001050000
</t>
  </si>
  <si>
    <t>7/30/2024
- Updated Priority Projects List from Grid Strategy, removed from Long List 8/13/2024
Removed from Priority Projects, broken down further with pending faast number </t>
  </si>
  <si>
    <t>334285RFI351</t>
  </si>
  <si>
    <t>Distribution Feeders ‐ Mayaguez Short Term Group 2</t>
  </si>
  <si>
    <t>334191</t>
  </si>
  <si>
    <t xml:space="preserve">107513
</t>
  </si>
  <si>
    <t xml:space="preserve">14F001200000,
14F001140000,
14F001190000,
14F001210000,
14F001160000,
14F001180000,
14F001170000
</t>
  </si>
  <si>
    <t>9/7/2021</t>
  </si>
  <si>
    <t>334191RFI352</t>
  </si>
  <si>
    <t>Distribution Feeders ‐ Mayaguez Short Term Group 3</t>
  </si>
  <si>
    <t>180326</t>
  </si>
  <si>
    <t>11441</t>
  </si>
  <si>
    <t>4/16/2021</t>
  </si>
  <si>
    <t>180326RFI353</t>
  </si>
  <si>
    <t>FAASt Canovanas TC to Sabana Llana TC - 36800 (Transmission) FAASt Canovanas TC to Palmer-Fajardo TC - 36800 (Transmission)</t>
  </si>
  <si>
    <t>180052</t>
  </si>
  <si>
    <t>11453</t>
  </si>
  <si>
    <t>FAASt Ponce TC to Jobos TC - 38kV 100 &amp; 200 (Transmission)</t>
  </si>
  <si>
    <t>4/14/2021</t>
  </si>
  <si>
    <t>8/21/2025 - Field EHP - Historic: In review. Expected Completion Date (ECD) updated to: 9/12/2025</t>
  </si>
  <si>
    <t>3/26/2024 - EHP Phase I, II Analyses data received from Grid Strategy and inserted in tracker for affected TLine 100/200
7/30/2024 - Updated Priority Projects List from Grid Strategy, added to Long List
8/4/2025 - EHP RFI-PRJ-121350 has been sent to the applicant on July 22, 2025, for their action. The deadline is set for 8/15/2025.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</si>
  <si>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180052RFI354</t>
  </si>
  <si>
    <t>FAASt Ponce TC to Jobos TC - 100 (Transmission) FASSt Ponce TC to Jobos TC - 200 (Transmission)</t>
  </si>
  <si>
    <t>179988</t>
  </si>
  <si>
    <t>107305</t>
  </si>
  <si>
    <t>179988RFI355</t>
  </si>
  <si>
    <t>179558</t>
  </si>
  <si>
    <t>10632</t>
  </si>
  <si>
    <t>4/9/2021</t>
  </si>
  <si>
    <t>179558RFI356</t>
  </si>
  <si>
    <t>FAASt Manati TC - BRKS 230 kv (Substation)</t>
  </si>
  <si>
    <t>178577</t>
  </si>
  <si>
    <t>11507</t>
  </si>
  <si>
    <t>4/1/2021</t>
  </si>
  <si>
    <t>178577RFI357</t>
  </si>
  <si>
    <t>Substations – Cachete – MC 1526</t>
  </si>
  <si>
    <t>178503</t>
  </si>
  <si>
    <t>11100</t>
  </si>
  <si>
    <t>04/14/2023</t>
  </si>
  <si>
    <t>178503RFI358</t>
  </si>
  <si>
    <t>Substations – Aguirre TC - BRKS</t>
  </si>
  <si>
    <t>178258</t>
  </si>
  <si>
    <t>11721</t>
  </si>
  <si>
    <t>3/31/2021</t>
  </si>
  <si>
    <t>178258RFI359</t>
  </si>
  <si>
    <t>Substations – Taft – MC 1105</t>
  </si>
  <si>
    <t>177191</t>
  </si>
  <si>
    <t>11433</t>
  </si>
  <si>
    <t>3/24/2021</t>
  </si>
  <si>
    <t>177191RFI360</t>
  </si>
  <si>
    <t>FAASt Aguas Buenas TC to Caguas TC - 39000 (Transmission)</t>
  </si>
  <si>
    <t>177134</t>
  </si>
  <si>
    <t>11440</t>
  </si>
  <si>
    <t>177134RFI361</t>
  </si>
  <si>
    <t>FAASt Guaraguao TC to Comerio TCLine-4100 (Transmission)</t>
  </si>
  <si>
    <t>176971</t>
  </si>
  <si>
    <t>11373</t>
  </si>
  <si>
    <t>3/23/2021</t>
  </si>
  <si>
    <t>9/11/2025 - Field EHP: ESA Consultation letter submitted to USFWS on 09/10/2025. Waiting for response. ECD 11/19/2025.</t>
  </si>
  <si>
    <t>8/8/2025 - Field EHP: RFI response received on 07/31/2025, under EHP specialist revision. The expected completion date (ECD) for the response revision is 08/15/2025.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</si>
  <si>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176971RFI362</t>
  </si>
  <si>
    <t>FAASt San Juan SP to Catano SectLine-8200 (Transmission)</t>
  </si>
  <si>
    <t>176954</t>
  </si>
  <si>
    <t>11439</t>
  </si>
  <si>
    <t>176954RFI363</t>
  </si>
  <si>
    <t>FAASt Garzas 1 HP to Garzas 2 HP - Line 1100 (Transmission)</t>
  </si>
  <si>
    <t>176913</t>
  </si>
  <si>
    <t>11432</t>
  </si>
  <si>
    <t>8/12/2025 8:24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
9/17/2025 - Field EHP - Historic: SHPO consultation process ongoing. Letter submitted on 9/17/2025. Waiting for response. Expected Completion Date (ECD) 10/17/2025.</t>
  </si>
  <si>
    <t>8/12/2025 8:24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</si>
  <si>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176913RFI364</t>
  </si>
  <si>
    <t>FAASt Palo Seco SP to Catano SectLine-9500 (Transmission)</t>
  </si>
  <si>
    <t>174422</t>
  </si>
  <si>
    <t>10496</t>
  </si>
  <si>
    <t>3/4/2021</t>
  </si>
  <si>
    <t>174422RFI365</t>
  </si>
  <si>
    <t>Substations - Cataño – Rebuilt 1801</t>
  </si>
  <si>
    <t>169896</t>
  </si>
  <si>
    <t>10788</t>
  </si>
  <si>
    <t>2/2/2021</t>
  </si>
  <si>
    <t>169896RFI366</t>
  </si>
  <si>
    <t>Substations – Costa Sur SP TC – Equipment Repair and Replacement</t>
  </si>
  <si>
    <t>169804</t>
  </si>
  <si>
    <t>107227</t>
  </si>
  <si>
    <t>2/1/2021</t>
  </si>
  <si>
    <t>169804RFI367</t>
  </si>
  <si>
    <t>Buildings - Aguadilla Electric Service Center</t>
  </si>
  <si>
    <t>169798</t>
  </si>
  <si>
    <t xml:space="preserve">107226
</t>
  </si>
  <si>
    <t>169798RFI368</t>
  </si>
  <si>
    <t>Buildings - Arecibo Electric Service Center</t>
  </si>
  <si>
    <t>169576</t>
  </si>
  <si>
    <t xml:space="preserve">107225
</t>
  </si>
  <si>
    <t>1/29/2021</t>
  </si>
  <si>
    <t>169576RFI369</t>
  </si>
  <si>
    <t>Buildings - Arecibo Regional Office Building</t>
  </si>
  <si>
    <t>169503</t>
  </si>
  <si>
    <t>107224</t>
  </si>
  <si>
    <t>169503RFI370</t>
  </si>
  <si>
    <t>169500</t>
  </si>
  <si>
    <t>11347</t>
  </si>
  <si>
    <t>169500RFI371</t>
  </si>
  <si>
    <t>Substations – Bayamon TC – MC-BKRS-Y1</t>
  </si>
  <si>
    <t>169495</t>
  </si>
  <si>
    <t>11479</t>
  </si>
  <si>
    <t>169495RFI372</t>
  </si>
  <si>
    <t>Substations - Tapia GIS Rebuilt - Equipment Repair and Replacement</t>
  </si>
  <si>
    <t>169276</t>
  </si>
  <si>
    <t xml:space="preserve">107222
</t>
  </si>
  <si>
    <t>FAASt Substation - Viaducto TC -  MC 1100 - Equipment Repair &amp; Replacement [Substation]</t>
  </si>
  <si>
    <t>1/28/2021</t>
  </si>
  <si>
    <t>3/27/2024: QC Review Complete</t>
  </si>
  <si>
    <t>169276RFI373</t>
  </si>
  <si>
    <t>FAASt Viaducto TC - MC 1100 - Equipment Repair &amp; Replacement (Substations)</t>
  </si>
  <si>
    <t>169266</t>
  </si>
  <si>
    <t>11489</t>
  </si>
  <si>
    <t>169266RFI374</t>
  </si>
  <si>
    <t>Substations - Centro Medico 1327/1359 Equipment Repair and Replacement</t>
  </si>
  <si>
    <t>169058</t>
  </si>
  <si>
    <t xml:space="preserve">107220
</t>
  </si>
  <si>
    <t>1/27/2021</t>
  </si>
  <si>
    <t>169058RFI375</t>
  </si>
  <si>
    <t>Substations - Llorens Torres MC 1106 - Equipment Repair &amp; Replacement</t>
  </si>
  <si>
    <t>168483</t>
  </si>
  <si>
    <t>11241</t>
  </si>
  <si>
    <t>1/22/2021</t>
  </si>
  <si>
    <t>7/30/2025 - Field EHP: In final review. ECD 7/6/2025.</t>
  </si>
  <si>
    <t>3/26/2024 - EHP Phase I, II Analyses data received from Grid Strategy and inserted in tracker for affected TLine 36400
7/30/</t>
  </si>
  <si>
    <t>168483RFI376</t>
  </si>
  <si>
    <t>Transmission - Line 36400 - Dos Bocas HP to Ponce TC</t>
  </si>
  <si>
    <t>168226</t>
  </si>
  <si>
    <t>10978</t>
  </si>
  <si>
    <t>1/20/2021</t>
  </si>
  <si>
    <t>9/10/2025</t>
  </si>
  <si>
    <t>168226RFI377</t>
  </si>
  <si>
    <t>Transmission - San Juan 115-kV Underground Transmission Loop</t>
  </si>
  <si>
    <t>167508</t>
  </si>
  <si>
    <t>11250</t>
  </si>
  <si>
    <t>1/13/2021</t>
  </si>
  <si>
    <t>3/26/2024 - EHP Phase I, II Analyses data received from Grid Strategy and inserted in tracker for affected TLine 50100</t>
  </si>
  <si>
    <t>167508RFI378</t>
  </si>
  <si>
    <t>FAASt Transmission - Line 50100 - Cambalache GP TC to Manati TC (Transmission)</t>
  </si>
  <si>
    <t>167446</t>
  </si>
  <si>
    <t>11307</t>
  </si>
  <si>
    <t>FAASt - Line 36100 (115kV) - Dos Bocas HP to Monacillos TC (Transmission)</t>
  </si>
  <si>
    <t>8/11/2025  -This project is under the DOE Emergency declaration 202C, pending R2 guidance.
9/17/2025 - Field EHP - Environmental: In review. Expected Completion Date (ECD): 10/08/2025.</t>
  </si>
  <si>
    <t>8/8/2025 - Field EHP: RFI response received on 08/08/2025, under EHP specialist revision. Expected Completion Date (ECD) 08/22/2025.
8/11/2025 -This project is under the DOE Emergency declaration 202C, pending R2 guidance.
8/12/2025 8:24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</si>
  <si>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167446RFI379</t>
  </si>
  <si>
    <t>FAASt - Line 36100 - Dos Bocas HP to Monacillos TC (Transmission)</t>
  </si>
  <si>
    <t>167443</t>
  </si>
  <si>
    <t>11251</t>
  </si>
  <si>
    <t>3/26/2024 - EHP Phase I, II Analyses data received from Grid Strategy and inserted in tracker for affected TLine 36200</t>
  </si>
  <si>
    <t>167443RFI380</t>
  </si>
  <si>
    <t>FAASt - Line 36200 - Monacillos TC to Juncos TC (Transmission)</t>
  </si>
  <si>
    <t>167168</t>
  </si>
  <si>
    <t>11246</t>
  </si>
  <si>
    <t>1/11/2021</t>
  </si>
  <si>
    <t>13SEPTEMBER2024 DSOW Rev. 2 was removed from GP. It was originally submitted on January 12, 2024 </t>
  </si>
  <si>
    <t>167168RFI381</t>
  </si>
  <si>
    <t>FAASt_TRANSMISSION-LINE-37100_COSTA SUR-ST_ACACIAS-TC</t>
  </si>
  <si>
    <t>166904</t>
  </si>
  <si>
    <t>11451</t>
  </si>
  <si>
    <t>1/7/2021</t>
  </si>
  <si>
    <t>166904RFI382</t>
  </si>
  <si>
    <t>FAASt Transmission Line 37800 Caguas TC to Monacillos TC (TRANSMISSION)</t>
  </si>
  <si>
    <t>166860</t>
  </si>
  <si>
    <t>11255</t>
  </si>
  <si>
    <t>166860RFI383</t>
  </si>
  <si>
    <t>FAASt Transmission - Line 37800 - Jobos TC to Cayey TC Transmission - Line 37800 - Cayey TC to Caguas TC (Transmission)</t>
  </si>
  <si>
    <t>166834</t>
  </si>
  <si>
    <t>107214</t>
  </si>
  <si>
    <t>9/12/2024 -  GP Notes6/18/2024 - The project is not included in the 90-Day Plan submitted in June 2024. Forecast have been requested to the applicant.6/25/2024- The project was withdrawn</t>
  </si>
  <si>
    <t>166834RFI384</t>
  </si>
  <si>
    <t>166707</t>
  </si>
  <si>
    <t>11431</t>
  </si>
  <si>
    <t>1/6/2021</t>
  </si>
  <si>
    <t>166707RFI385</t>
  </si>
  <si>
    <t>FAASt Transmission Line 51300 - Ponce TC to Costa Sur SP TC</t>
  </si>
  <si>
    <t>165268</t>
  </si>
  <si>
    <t>11045</t>
  </si>
  <si>
    <t>12/18/2020</t>
  </si>
  <si>
    <t>165268RFI386</t>
  </si>
  <si>
    <t>Rio Grande Estates - CH - 2306</t>
  </si>
  <si>
    <t>165226</t>
  </si>
  <si>
    <t xml:space="preserve">107206
</t>
  </si>
  <si>
    <t>165226RFI387</t>
  </si>
  <si>
    <t>Distribution – Vieques Feeders 2501-01, 2501-02, 2501-03 and Culebra Feeders 3801-01, 3801-02</t>
  </si>
  <si>
    <t>165225</t>
  </si>
  <si>
    <t>10624</t>
  </si>
  <si>
    <t xml:space="preserve">14F002700000, 14F008780000, 14F000940000, 14F000910000,
14F000930000, 14F000920000, 14F000950000
</t>
  </si>
  <si>
    <t>06/10/2022</t>
  </si>
  <si>
    <t>165225RFI388</t>
  </si>
  <si>
    <t>Vieques 2501 &amp; New Vieques Substation 2502</t>
  </si>
  <si>
    <t>165213</t>
  </si>
  <si>
    <t>11244</t>
  </si>
  <si>
    <t>Use this link: https://aeepr.sharepoint.com/sites/Test4552/Lists/ISOW%20%20DSOW%20Tracker/Attachments/389/165213-DR4339PR%20DSOW%20TL%205400%20Rio%20Blanco%20HP%20to%20DaguaoTC%20to%20Vieques%20To%20Culebra%20Vieques%20and%20Culebra%20Microgrid%20Rev-4_Sep.22.2025_signed.pdf?web=1</t>
  </si>
  <si>
    <t>165213RFI389</t>
  </si>
  <si>
    <t>Transmission – Line 5400 – Rio Blanco HP to Daguao TC to Punta Lima TO to Vieques 2501 to Culebra 3801</t>
  </si>
  <si>
    <t>165209</t>
  </si>
  <si>
    <t>10626</t>
  </si>
  <si>
    <t>14F002690000, 14F008770000</t>
  </si>
  <si>
    <t>https://aeepr.sharepoint.com/sites/Test4552/Lists/ISOW%20%20DSOW%20Tracker/Attachments/390/165209-DR-4339PR-Culebra%20Substation%203801%20and%20New%20Culebra%20Substation%203802%20FEMA%20Detailed%20Scope%20of%20Work%20Rev.%208%20(7.12.2024)%20-%20signed.pdf?web=1</t>
  </si>
  <si>
    <t>165209RFI390</t>
  </si>
  <si>
    <t>Culebra 3801 &amp; New Culebra Substation 3802</t>
  </si>
  <si>
    <t>165208</t>
  </si>
  <si>
    <t>107205</t>
  </si>
  <si>
    <t>4/3/2024 - Received withdrawal status data/info from Manager Joanna Dlugopolski.</t>
  </si>
  <si>
    <t>165208RFI391</t>
  </si>
  <si>
    <t>To be allocated to appropriate program</t>
  </si>
  <si>
    <t>Transmission Access Roads</t>
  </si>
  <si>
    <t>136271</t>
  </si>
  <si>
    <t>6099</t>
  </si>
  <si>
    <t>4/23/2020</t>
  </si>
  <si>
    <t>9/18/2024</t>
  </si>
  <si>
    <t>136271RFI392</t>
  </si>
  <si>
    <t>83182</t>
  </si>
  <si>
    <t>1294</t>
  </si>
  <si>
    <t xml:space="preserve">14F003210000
</t>
  </si>
  <si>
    <t>3/20/2019</t>
  </si>
  <si>
    <t>83182RFI393</t>
  </si>
  <si>
    <t>68753</t>
  </si>
  <si>
    <t>1165</t>
  </si>
  <si>
    <t>11/28/2018</t>
  </si>
  <si>
    <t>68753RFI394</t>
  </si>
  <si>
    <t>728832</t>
  </si>
  <si>
    <t>11718</t>
  </si>
  <si>
    <t xml:space="preserve">15F019860000
</t>
  </si>
  <si>
    <t>08/17/2023</t>
  </si>
  <si>
    <t>&lt;div class="ExternalClass117FD3EDD6014C58A48DC9570AAC4B93"&gt;&lt;div style="font-family&amp;#58;Calibri, Arial, Helvetica, sans-serif;font-size&amp;#58;11pt;color&amp;#58;rgb(0, 0, 0);"&gt;7/25/2025 - Thomas Miller - Work continues to be performed and completed by field crews&lt;/div&gt;&lt;/div&gt;</t>
  </si>
  <si>
    <t>728832RFI395</t>
  </si>
  <si>
    <t>728827</t>
  </si>
  <si>
    <t>11714</t>
  </si>
  <si>
    <t>7/25/2025 - Work continues to be performed and completed by field crews.</t>
  </si>
  <si>
    <t>728827RFI396</t>
  </si>
  <si>
    <t>729522</t>
  </si>
  <si>
    <t>107905</t>
  </si>
  <si>
    <t xml:space="preserve">14F019070000
</t>
  </si>
  <si>
    <t>8/25/2023</t>
  </si>
  <si>
    <t>9/12/2024 - GP Notes "9/5/2024 The project was withdrawn with the comment "Applicant requested project withdrawal, for reference see: 729522-DR4339PR-Applicant requested project withdrawal.pdf".</t>
  </si>
  <si>
    <t>729522RFI397</t>
  </si>
  <si>
    <t>729286</t>
  </si>
  <si>
    <t>11726</t>
  </si>
  <si>
    <t xml:space="preserve">14F019990000,
14F020000000,
14F020100000,
14F019980000,
14F020200000,
14F021120000,
14F021130000,
14F019970000
</t>
  </si>
  <si>
    <t>8/23/2023</t>
  </si>
  <si>
    <t>729286RFI398</t>
  </si>
  <si>
    <t>730821</t>
  </si>
  <si>
    <t xml:space="preserve">107911
</t>
  </si>
  <si>
    <t xml:space="preserve">14F000140000,
14F000150000,
14F000120000,
14F000110000,
14F000130000
</t>
  </si>
  <si>
    <t>09/11/2023</t>
  </si>
  <si>
    <t>730821RFI399</t>
  </si>
  <si>
    <t>Distribution Feeders - Arecibo Short Term Group 2</t>
  </si>
  <si>
    <t>730824</t>
  </si>
  <si>
    <t xml:space="preserve">107912
</t>
  </si>
  <si>
    <t xml:space="preserve">14F001400000,
14F001370000,
14F001390000,
14F001380000,
14F001410000,
14F001420000
</t>
  </si>
  <si>
    <t>730824RFI400</t>
  </si>
  <si>
    <t>Distribution Feeders ‐ Ponce Short Term Group 2</t>
  </si>
  <si>
    <t>730513</t>
  </si>
  <si>
    <t xml:space="preserve">107907
</t>
  </si>
  <si>
    <t xml:space="preserve">14F000670000,
14F000690000,
14F000780000,
14F000630000
</t>
  </si>
  <si>
    <t>09/07/2023</t>
  </si>
  <si>
    <t>730513RFI401</t>
  </si>
  <si>
    <t>Distribution Feeders ‐ Caguas Short Term Group 4</t>
  </si>
  <si>
    <t>730541</t>
  </si>
  <si>
    <t xml:space="preserve">107908
</t>
  </si>
  <si>
    <t>730541RFI402</t>
  </si>
  <si>
    <t>Distribution Feeders ‐ Caguas Short Term Group 8</t>
  </si>
  <si>
    <t>730586</t>
  </si>
  <si>
    <t xml:space="preserve">107909
</t>
  </si>
  <si>
    <t xml:space="preserve">14F001300000,
14F001310000,
14F001330000,
14F001350000,
14F001320000,
14F001340000
</t>
  </si>
  <si>
    <t>09/08/2023</t>
  </si>
  <si>
    <t>730586RFI403</t>
  </si>
  <si>
    <t>Distribution Feeders ‐ Ponce Short Term Group 1</t>
  </si>
  <si>
    <t>738972</t>
  </si>
  <si>
    <t>107931</t>
  </si>
  <si>
    <t>11/17/2023</t>
  </si>
  <si>
    <t>738972RFI404</t>
  </si>
  <si>
    <t>738971</t>
  </si>
  <si>
    <t xml:space="preserve">11812
</t>
  </si>
  <si>
    <t>738971RFI405</t>
  </si>
  <si>
    <t>730657</t>
  </si>
  <si>
    <t>11559</t>
  </si>
  <si>
    <t xml:space="preserve">14F002380000,
14F002380000,
14F002380000,
14F002380000,
14F002380000,
14F002380000,
14F002380000,
14F002380000
</t>
  </si>
  <si>
    <t>730657RFI406</t>
  </si>
  <si>
    <t>Line 2200 Dos Bocas HP to Dorado TC</t>
  </si>
  <si>
    <t>730784</t>
  </si>
  <si>
    <t>107910</t>
  </si>
  <si>
    <t>3/28/2024 - Received withdrawal status data/info from Project Manager Claudio R. Jaquez. DSOW submittal forecast: 5/24/2024.</t>
  </si>
  <si>
    <t>730784RFI407</t>
  </si>
  <si>
    <t>Line 6700 Martin Peña TC to Villamar Sect.</t>
  </si>
  <si>
    <t>738670</t>
  </si>
  <si>
    <t>11712</t>
  </si>
  <si>
    <t>11/15/2023</t>
  </si>
  <si>
    <t>738670RFI408</t>
  </si>
  <si>
    <t>737825</t>
  </si>
  <si>
    <t>107925</t>
  </si>
  <si>
    <t>11/07/2023</t>
  </si>
  <si>
    <t>737825RFI409</t>
  </si>
  <si>
    <t>738667</t>
  </si>
  <si>
    <t xml:space="preserve">107927
</t>
  </si>
  <si>
    <t>738667RFI410</t>
  </si>
  <si>
    <t>738143</t>
  </si>
  <si>
    <t>Project Not In GP</t>
  </si>
  <si>
    <t>FAASt [Distribution Pole and Conductor Repair - San Juan Group 2 - Phase 2] (Distribution)</t>
  </si>
  <si>
    <t>11/09/2023</t>
  </si>
  <si>
    <t>738143RFI411</t>
  </si>
  <si>
    <t>738672</t>
  </si>
  <si>
    <t>11686</t>
  </si>
  <si>
    <t>738672RFI412</t>
  </si>
  <si>
    <t>738674</t>
  </si>
  <si>
    <t xml:space="preserve">107928
</t>
  </si>
  <si>
    <t>738674RFI413</t>
  </si>
  <si>
    <t>0 months</t>
  </si>
  <si>
    <t>738696</t>
  </si>
  <si>
    <t>107930</t>
  </si>
  <si>
    <t>3/27/2024 - Received withdrawal status data/info from Project Coordinator Yaritza Acevedo Ortiz. </t>
  </si>
  <si>
    <t>738696RFI414</t>
  </si>
  <si>
    <t>738692</t>
  </si>
  <si>
    <t xml:space="preserve">107929
</t>
  </si>
  <si>
    <t>738692RFI415</t>
  </si>
  <si>
    <t>734393</t>
  </si>
  <si>
    <t xml:space="preserve">11805
</t>
  </si>
  <si>
    <t xml:space="preserve">FAASt [Cabo Rojo Streetlighting - Part 2] (Distribution)
</t>
  </si>
  <si>
    <t>10/11/23</t>
  </si>
  <si>
    <t>7/30/2024
- Updated Priority Projects List from Grid Strategy, added to Long List</t>
  </si>
  <si>
    <t>734393RFI416</t>
  </si>
  <si>
    <t>735474</t>
  </si>
  <si>
    <t xml:space="preserve">107918
</t>
  </si>
  <si>
    <t xml:space="preserve">FAASt [Pole and Conductor Repair -Caguas Group 3 Phase 2] (Distribution) 
</t>
  </si>
  <si>
    <t xml:space="preserve">14F018500000
</t>
  </si>
  <si>
    <t>10/20/2023</t>
  </si>
  <si>
    <t>3/28/2024 - Received withdrawal status data/info from Project Manager Mariano Pérez Portocarrero. DSOW was submitted 3.27.2024 on project 136271 for FEMA revision and project formulation.3/25/2024: QC Review Complete11/29 The project was withdrawn.4/11 Project unwithdrawn by System Admin per FEMA Request ServiceNow INC1016831</t>
  </si>
  <si>
    <t>735474RFI417</t>
  </si>
  <si>
    <t>734396</t>
  </si>
  <si>
    <t xml:space="preserve">107915
</t>
  </si>
  <si>
    <t xml:space="preserve">FAASt [Cabo Rojo Streetlighting - Part 3] (Distribution)
</t>
  </si>
  <si>
    <t>734396RFI418</t>
  </si>
  <si>
    <t>735483</t>
  </si>
  <si>
    <t xml:space="preserve">107919
</t>
  </si>
  <si>
    <t>08/06/2025 - Previously withdrawn and resubmitted. Withdrawn again on 08/05/2025
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</si>
  <si>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735483RFI419</t>
  </si>
  <si>
    <t>734760</t>
  </si>
  <si>
    <t xml:space="preserve">11830
</t>
  </si>
  <si>
    <t xml:space="preserve">FAASt [Ponce Streetlighting - Part 3] (Distribution)
</t>
  </si>
  <si>
    <t>10/13/2023</t>
  </si>
  <si>
    <t>734760RFI420</t>
  </si>
  <si>
    <t>735360</t>
  </si>
  <si>
    <t xml:space="preserve">11832
</t>
  </si>
  <si>
    <t>10/19/2023</t>
  </si>
  <si>
    <t>7/30/2024 - Updated Priority Projects List from Grid Strategy, added to Long List</t>
  </si>
  <si>
    <t>735360RFI421</t>
  </si>
  <si>
    <t>734728</t>
  </si>
  <si>
    <t>11774</t>
  </si>
  <si>
    <t>734728RFI422</t>
  </si>
  <si>
    <t>735357</t>
  </si>
  <si>
    <t>11777</t>
  </si>
  <si>
    <t xml:space="preserve">FAASt [Mayaguez Streetlighting - Part 2] (Distribution)
</t>
  </si>
  <si>
    <t>735357RFI423</t>
  </si>
  <si>
    <t>734928</t>
  </si>
  <si>
    <t xml:space="preserve">107917
</t>
  </si>
  <si>
    <t xml:space="preserve">FAASt [Isabela Streetlighting - Part 3] (Distribution)
</t>
  </si>
  <si>
    <t>10/16/2023</t>
  </si>
  <si>
    <t>734928RFI424</t>
  </si>
  <si>
    <t>734927</t>
  </si>
  <si>
    <t>11773</t>
  </si>
  <si>
    <t xml:space="preserve">FAASt [Isabela Streetlighting - Part 2] (Distribution)
</t>
  </si>
  <si>
    <t>3/25/2024: QC Review Complete7/30/2024
- Updated Priority Projects List from Grid Strategy, added to Long List</t>
  </si>
  <si>
    <t>734927RFI425</t>
  </si>
  <si>
    <t>735487</t>
  </si>
  <si>
    <t xml:space="preserve">107920
</t>
  </si>
  <si>
    <t xml:space="preserve">FAASt [Humacao Streetlighting - Part 3] (Distribution)
</t>
  </si>
  <si>
    <t>735487RFI426</t>
  </si>
  <si>
    <t>734791</t>
  </si>
  <si>
    <t xml:space="preserve">11808
</t>
  </si>
  <si>
    <t xml:space="preserve">FAASt [Guayama Streetlighting - Part 2] (Distribution)
</t>
  </si>
  <si>
    <t>734791RFI427</t>
  </si>
  <si>
    <t>735493</t>
  </si>
  <si>
    <t xml:space="preserve">11799
</t>
  </si>
  <si>
    <t xml:space="preserve">FAASt [Humacao Streetlighting - Part 2] (Distribution)
</t>
  </si>
  <si>
    <t>08/06/2025 - Previously withdrawn and resubmitted. Withdrawn again on 08/05/2025
3/28/2024 - Received withdrawal status data/info from Project Manager Mariano Pérez Portocarrero. 11/29 The project was withdrawn.4/11 Project unwithdrawn by System Admin per FEMA Request ServiceNow INC10168317/30/2024
- Updated Priority Projects List from Grid Strategy, added to Short List</t>
  </si>
  <si>
    <t>735493RFI428</t>
  </si>
  <si>
    <t>734789</t>
  </si>
  <si>
    <t xml:space="preserve">107916
</t>
  </si>
  <si>
    <t xml:space="preserve">FAASt [Guayama Streetlighting - Part 3 ] (Distribution)
</t>
  </si>
  <si>
    <t>734789RFI429</t>
  </si>
  <si>
    <t>735496</t>
  </si>
  <si>
    <t xml:space="preserve">11835
</t>
  </si>
  <si>
    <t xml:space="preserve">FAASt [Carolina Streetlighting - Part 3] (Distribution)
</t>
  </si>
  <si>
    <t>08/06/2025 - Previously withdrawn and resubmitted. Withdrawn again on 08/05/2025
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</si>
  <si>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735496RFI430</t>
  </si>
  <si>
    <t>735499</t>
  </si>
  <si>
    <t xml:space="preserve">107921
</t>
  </si>
  <si>
    <t>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</si>
  <si>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735499RFI431</t>
  </si>
  <si>
    <t>735665</t>
  </si>
  <si>
    <t>11783</t>
  </si>
  <si>
    <t xml:space="preserve">FAASt [Carolina Streetlighting - Part 2] (Distribution)
</t>
  </si>
  <si>
    <t>10/23/2023</t>
  </si>
  <si>
    <t>3/25/2024: QC Review Complete7/30/2024
- Updated Priority Projects List from Grid Strategy, added to Short List</t>
  </si>
  <si>
    <t>735665RFI432</t>
  </si>
  <si>
    <t>735672</t>
  </si>
  <si>
    <t xml:space="preserve">11838
</t>
  </si>
  <si>
    <t xml:space="preserve">FAASt [Caguas Streetlighting - Part 3] (Distribution)
</t>
  </si>
  <si>
    <t>735672RFI433</t>
  </si>
  <si>
    <t>735677</t>
  </si>
  <si>
    <t xml:space="preserve">11801
</t>
  </si>
  <si>
    <t xml:space="preserve">FAASt [Guaynabo Streetlighting - Part 2] (Distribution)
</t>
  </si>
  <si>
    <t>735677RFI434</t>
  </si>
  <si>
    <t>735940</t>
  </si>
  <si>
    <t xml:space="preserve">11806
</t>
  </si>
  <si>
    <t xml:space="preserve">FAASt [Vega Baja Streetlighting - Part 2] (Distribution)
</t>
  </si>
  <si>
    <t>10/25/2023</t>
  </si>
  <si>
    <t>735940RFI435</t>
  </si>
  <si>
    <t>735952</t>
  </si>
  <si>
    <t xml:space="preserve">11831
</t>
  </si>
  <si>
    <t xml:space="preserve">FAASt [Trujillo Alto Streetlighting - Part 3] (Distribution)
</t>
  </si>
  <si>
    <t>735952RFI436</t>
  </si>
  <si>
    <t>735954</t>
  </si>
  <si>
    <t>11772</t>
  </si>
  <si>
    <t xml:space="preserve">FAASt [Trujillo Alto Streetlighting - Part 2] (Distribution)
</t>
  </si>
  <si>
    <t>735954RFI437</t>
  </si>
  <si>
    <t>735959</t>
  </si>
  <si>
    <t xml:space="preserve">107922
</t>
  </si>
  <si>
    <t xml:space="preserve">FAASt [Toa Baja Streetlighting - Part 3] (Distribution)
</t>
  </si>
  <si>
    <t>735959RFI438</t>
  </si>
  <si>
    <t>735960</t>
  </si>
  <si>
    <t xml:space="preserve">11803
</t>
  </si>
  <si>
    <t xml:space="preserve">FAASt [Toa Baja Streetlighting - Part 2] (Distribution)
</t>
  </si>
  <si>
    <t>735960RFI439</t>
  </si>
  <si>
    <t>737699</t>
  </si>
  <si>
    <t xml:space="preserve">107923
</t>
  </si>
  <si>
    <t xml:space="preserve">FAASt [Toa Alta Streetlighting - Part 3] (Distribution)
</t>
  </si>
  <si>
    <t>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</si>
  <si>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737699RFI440</t>
  </si>
  <si>
    <t>737707</t>
  </si>
  <si>
    <t xml:space="preserve">11797
</t>
  </si>
  <si>
    <t xml:space="preserve">FAASt [Toa Alta Streetlighting - Part 2] (Distribution)
</t>
  </si>
  <si>
    <t>737707RFI441</t>
  </si>
  <si>
    <t>737712</t>
  </si>
  <si>
    <t xml:space="preserve">11836
</t>
  </si>
  <si>
    <t xml:space="preserve">FAAST [San Juan Streetlighting - Part 3] (Distribution)
</t>
  </si>
  <si>
    <t>737712RFI442</t>
  </si>
  <si>
    <t>738120</t>
  </si>
  <si>
    <t xml:space="preserve">11850
</t>
  </si>
  <si>
    <t xml:space="preserve">14F018940000
</t>
  </si>
  <si>
    <t>3/28/2024 - Received withdrawal status data/info from Project Manager Mariano Pérez Portocarrero. DSOW was submitted 3.27.2024 on project 136271 for FEMA revision and project formulation.11/29 The project was withdrawn.4/11 Project unwithdrawn by System Admin per FEMA Request ServiceNow INC10168317/30/2024 - Updated
Priority Projects List from Grid Strategy, added to Long List</t>
  </si>
  <si>
    <t>738120RFI443</t>
  </si>
  <si>
    <t>737798</t>
  </si>
  <si>
    <t xml:space="preserve">107924
</t>
  </si>
  <si>
    <t xml:space="preserve">FAASt [Rio Grande Streetlighting - Part 3] (Distribution)
</t>
  </si>
  <si>
    <t>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</si>
  <si>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737798RFI444</t>
  </si>
  <si>
    <t>737804</t>
  </si>
  <si>
    <t xml:space="preserve">11809
</t>
  </si>
  <si>
    <t xml:space="preserve">FAASt [Rio Grande Streetlighting - Part 2 ] (Distribution)
</t>
  </si>
  <si>
    <t>&lt;div class="ExternalClass8A3DEC4383DF43B983FFB9D352A22D75"&gt;&lt;div style="font-family&amp;#58;Calibri, Arial, Helvetica, sans-serif;font-size&amp;#58;11pt;color&amp;#58;rgb(0, 0, 0);"&gt;&lt;span style="font-family&amp;#58;Calibri, Arial, Helvetica, sans-serif;background-color&amp;#58;rgb(255, 255, 255);display&amp;#58;inline !important;"&gt;3/28/2024 - Received withdrawal status data/info from Project Manager Mariano Pérez Portocarrero.&amp;#160;&lt;/span&gt;&lt;br&gt;&lt;/div&gt;&lt;/div&gt;&lt;div style="margin-top&amp;#58;0px;margin-bottom&amp;#58;0px;"&gt;&lt;span style="color&amp;#58;rgb(0, 0, 0);font-family&amp;#58;Calibri, Arial, Helvetica, sans-serif;font-size&amp;#58;14.6667px;background-color&amp;#58;rgb(255, 255, 255);display&amp;#58;inline !important;"&gt;11/29 The project was withdrawn.&lt;/span&gt;&lt;br style="color&amp;#58;rgb(0, 0, 0);font-family&amp;#58;Calibri, Arial, Helvetica, sans-serif;font-size&amp;#58;14.6667px;background-color&amp;#58;rgb(255, 255, 255);"&gt;&lt;span style="color&amp;#58;rgb(0, 0, 0);font-family&amp;#58;Calibri, Arial, Helvetica, sans-serif;font-size&amp;#58;14.6667px;background-color&amp;#58;rgb(255, 255, 255);display&amp;#58;inline !important;"&gt;4/11 Project unwithdrawn by System Admin per FEMA Request ServiceNow INC1016831&lt;p&gt;&lt;span style="font-size&amp;#58;14px;color&amp;#58;rgb(50, 49, 48);"&gt;7/30/2024
- Updated Priority Projects List from Grid Strategy, added to Short List&lt;/span&gt;&lt;br&gt;&lt;/p&gt;&lt;/span&gt;&lt;/div&gt;</t>
  </si>
  <si>
    <t>737804RFI445</t>
  </si>
  <si>
    <t>735131</t>
  </si>
  <si>
    <t>11775</t>
  </si>
  <si>
    <t xml:space="preserve">FAASt [Arecibo Streetlighting - Part 2] (Distribution)
</t>
  </si>
  <si>
    <t>10/18/2023</t>
  </si>
  <si>
    <t>QC Review Complete: Mar 25 20247/30/2024
- Updated Priority Projects List from Grid Strategy, added to Short List</t>
  </si>
  <si>
    <t>735131RFI446</t>
  </si>
  <si>
    <t>734853</t>
  </si>
  <si>
    <t xml:space="preserve">11837
</t>
  </si>
  <si>
    <t xml:space="preserve">FAASt [Arecibo Streetlighting- Part 3] (Distribution)
</t>
  </si>
  <si>
    <t>734853RFI447</t>
  </si>
  <si>
    <t>734859</t>
  </si>
  <si>
    <t>11780</t>
  </si>
  <si>
    <t xml:space="preserve">FAASt [Aguadilla Streetlighting - Part 2] (Distribution)
</t>
  </si>
  <si>
    <t>QC Review Complete: 3/25/20247/30/2024
- Updated Priority Projects List from Grid Strategy, added to Short List</t>
  </si>
  <si>
    <t>734859RFI448</t>
  </si>
  <si>
    <t>735472</t>
  </si>
  <si>
    <t xml:space="preserve">11833
</t>
  </si>
  <si>
    <t xml:space="preserve">FAASt [Bayamon Streetlighting - Part 3] (Distribution)
</t>
  </si>
  <si>
    <t>08/06/2025 - Previously withdrawn and resubmitted. Withdrawn again on 08/05/2025
3/28/2024 - Received withdrawal status data/info from Project Manager Mariano Pérez Portocarrero.11/29 The project was withdrawn.4/11 Project unwithdrawn by System Admin per FEMA Request ServiceNow INC10168317/30/2024 - Updated Priority Projects List from Grid Strategy, added to Long List</t>
  </si>
  <si>
    <t>735472RFI449</t>
  </si>
  <si>
    <t>735470</t>
  </si>
  <si>
    <t xml:space="preserve">11804
</t>
  </si>
  <si>
    <t xml:space="preserve">FAASt [Bayamón Streetlighting - Part 2] (Distribution)
</t>
  </si>
  <si>
    <t>08/06/2025 - Previously withdrawn and resubmitted. Withdrawn again on 08/05/2025
3/28/2024
- Received withdrawal status data/info from Project Manager Mariano Pérez
Portocarrero.11/29 The project was withdrawn.4/11 Project unwithdrawn by System Admin per FEMA Request ServiceNow INC10168317/30/2024
- Updated Priority Projects List from Grid Strategy, added to Short List</t>
  </si>
  <si>
    <t>735470RFI450</t>
  </si>
  <si>
    <t>735338</t>
  </si>
  <si>
    <t xml:space="preserve">11834
</t>
  </si>
  <si>
    <t xml:space="preserve"> FAASt [Aguadilla Streetlighting - Part 3] (Distribution)
</t>
  </si>
  <si>
    <t>735338RFI451</t>
  </si>
  <si>
    <t>738671</t>
  </si>
  <si>
    <t xml:space="preserve">11819
</t>
  </si>
  <si>
    <t xml:space="preserve">FAASt [25 MW BESS Installation and Integration - Barceloneta] (Substation)
</t>
  </si>
  <si>
    <t xml:space="preserve">14F019600000
</t>
  </si>
  <si>
    <t>Grid Modernization</t>
  </si>
  <si>
    <t>738671RFI452</t>
  </si>
  <si>
    <t>4x25 MW BESS Interconnections at LUMA 38 kV System</t>
  </si>
  <si>
    <t>749060</t>
  </si>
  <si>
    <t xml:space="preserve">11874
</t>
  </si>
  <si>
    <t xml:space="preserve">14F020780000
</t>
  </si>
  <si>
    <t>06/05/2024</t>
  </si>
  <si>
    <t>10/24/2025 - Field EHP – Historic: In review. Expected Completion Date (ECD) 10/31/2025.</t>
  </si>
  <si>
    <t>749060RFI453</t>
  </si>
  <si>
    <t>749072</t>
  </si>
  <si>
    <t xml:space="preserve">11877
</t>
  </si>
  <si>
    <t xml:space="preserve">14F020680000
</t>
  </si>
  <si>
    <t>9/9/2025 - Field EHP - Environmental: In Review. Expected Completion Date (ECD) 09/30/2025.</t>
  </si>
  <si>
    <t>749072RFI454</t>
  </si>
  <si>
    <t>740406</t>
  </si>
  <si>
    <t xml:space="preserve">107933
</t>
  </si>
  <si>
    <t xml:space="preserve">15F019320000
</t>
  </si>
  <si>
    <t>12/08/2023</t>
  </si>
  <si>
    <t>10/22/2024 - GRANTS PORTAL 10/17/2024 02:36 PM AST Project Updated Title: FAASt [Region 1-San Juan Group B] High Density (Vegetation) - FAASt [Region 1-San Juan Group B] (Vegetation) FAASt #756472 merged under project</t>
  </si>
  <si>
    <t>740406RFI455</t>
  </si>
  <si>
    <t>740408</t>
  </si>
  <si>
    <t xml:space="preserve">107934
</t>
  </si>
  <si>
    <t xml:space="preserve">15F019520000
</t>
  </si>
  <si>
    <t>10/22/2024 - Grants Portal 10/17/2024 02:39 PM AST Project UpdatedTitle: FAASt [Region 3-Bayamon Group B] High Density (Vegetation) - FAASt [Region 3-Bayamon Group B] (Vegetation) FAASt #756474 merged under project</t>
  </si>
  <si>
    <t>740408RFI456</t>
  </si>
  <si>
    <t>740409</t>
  </si>
  <si>
    <t xml:space="preserve">107935
</t>
  </si>
  <si>
    <t xml:space="preserve">15F019470000
</t>
  </si>
  <si>
    <t>10/22/2024 - GRANTS PORTAL 10/17/2024 02:39 PM AST Project UpdatedTitle: FAASt [Region 4-Caguas Group B] High Density (Vegetation) - FAASt [Region 4-Caguas Group B] (Vegetation) FAASt 756476 MERGED UNDER PROJECT</t>
  </si>
  <si>
    <t>740409RFI457</t>
  </si>
  <si>
    <t>740410</t>
  </si>
  <si>
    <t xml:space="preserve">107936
</t>
  </si>
  <si>
    <t xml:space="preserve">15F019570000
</t>
  </si>
  <si>
    <t>10/22/2024 - GRANTS PORTAL 10/17/2024 02:40 PM AST Project UpdatedTitle: FAASt [Region 2-Arecibo Group B] High Density (Vegetation) - FAASt [Region 2-Arecibo Group B] (Vegetation) FAASt 756475 MERGED UNDER PROJECT</t>
  </si>
  <si>
    <t>740410RFI458</t>
  </si>
  <si>
    <t>740411</t>
  </si>
  <si>
    <t xml:space="preserve">107937
</t>
  </si>
  <si>
    <t xml:space="preserve">15F019420000
</t>
  </si>
  <si>
    <t>10/22/2024 - GRANTS PORTAL 10/17/2024 02:47 PM AST Project UpdatedTitle: FAASt [Region 5-Mayaguez Group B] High Density (Vegetation) - FAASt [Region 5-Mayaguez Group B] (Vegetation) FAASt 756477 MERGED UNDER PROJECT</t>
  </si>
  <si>
    <t>740411RFI459</t>
  </si>
  <si>
    <t>740414</t>
  </si>
  <si>
    <t xml:space="preserve">107938
</t>
  </si>
  <si>
    <t>FAASt [Region 6-Ponce Group B] High Density (Vegetation)</t>
  </si>
  <si>
    <t xml:space="preserve">15F019370000
</t>
  </si>
  <si>
    <t>740414RFI460</t>
  </si>
  <si>
    <t>740662</t>
  </si>
  <si>
    <t xml:space="preserve">107939
</t>
  </si>
  <si>
    <t xml:space="preserve">14F003310000,
14F003320000,
14F005110000,
14F003590000,
14F001610000,
14F003510000,
14F005180000,
14F004820000,
14F003270000,
14F005090000,
14F003570000,
14F000800000,
14F001430000,
14F004840000,
14F004710000,
14F005080000,
14F003560000
</t>
  </si>
  <si>
    <t>12/11/2023</t>
  </si>
  <si>
    <t>740662RFI461</t>
  </si>
  <si>
    <t>741097</t>
  </si>
  <si>
    <t xml:space="preserve">107940
</t>
  </si>
  <si>
    <t xml:space="preserve">14F019290000
</t>
  </si>
  <si>
    <t>12/15/2023</t>
  </si>
  <si>
    <t>741097RFI462</t>
  </si>
  <si>
    <t>741098</t>
  </si>
  <si>
    <t xml:space="preserve">107941
</t>
  </si>
  <si>
    <t xml:space="preserve">14F019490000
</t>
  </si>
  <si>
    <t>07JULY2025 - The project was withdrawn</t>
  </si>
  <si>
    <t>741098RFI463</t>
  </si>
  <si>
    <t>741100</t>
  </si>
  <si>
    <t xml:space="preserve">107942
</t>
  </si>
  <si>
    <t>741100RFI464</t>
  </si>
  <si>
    <t>741101</t>
  </si>
  <si>
    <t xml:space="preserve">107943
</t>
  </si>
  <si>
    <t>741101RFI465</t>
  </si>
  <si>
    <t>741102</t>
  </si>
  <si>
    <t xml:space="preserve">107944
</t>
  </si>
  <si>
    <t>741102RFI466</t>
  </si>
  <si>
    <t>741104</t>
  </si>
  <si>
    <t xml:space="preserve">107945
</t>
  </si>
  <si>
    <t>741104RFI467</t>
  </si>
  <si>
    <t>741105</t>
  </si>
  <si>
    <t xml:space="preserve">107946
</t>
  </si>
  <si>
    <t>11/21/2025 - Field EHP - Environmental: In Review. Expected Completion Date (ECD) 12/01/2025.</t>
  </si>
  <si>
    <t>741105RFI468</t>
  </si>
  <si>
    <t>FAASt Number Pending 1</t>
  </si>
  <si>
    <t>Substations HV Equipment Replacement (Group 3)</t>
  </si>
  <si>
    <t>FAASt Number Pending 1RFI469</t>
  </si>
  <si>
    <t>FAASt Number Pending 4</t>
  </si>
  <si>
    <t>Vieques &amp; Culebra Microgrid</t>
  </si>
  <si>
    <t>FAASt Number Pending 4RFI470</t>
  </si>
  <si>
    <t>Vieques and Culebra Microgrid</t>
  </si>
  <si>
    <t>FAASt Number Pending 5</t>
  </si>
  <si>
    <t xml:space="preserve">Island Wide Vegetation Clearing: Region 6 Ponce Substations &amp; Telecommunications Sites </t>
  </si>
  <si>
    <t>FAASt Number Pending 5RFI471</t>
  </si>
  <si>
    <t>FAASt Number Pending 6</t>
  </si>
  <si>
    <t>Island Wide Vegetation Clearing: Region 5 Mayaguez Substations &amp; Telecommunications Sites</t>
  </si>
  <si>
    <t>FAASt Number Pending 6RFI472</t>
  </si>
  <si>
    <t>FAASt Number Pending 7</t>
  </si>
  <si>
    <t xml:space="preserve">Island Wide Vegetation Clearing: Region 4 Caguas Substations &amp; Telecommunications Sites </t>
  </si>
  <si>
    <t>FAASt Number Pending 7RFI473</t>
  </si>
  <si>
    <t>FAASt Number Pending 8</t>
  </si>
  <si>
    <t xml:space="preserve">Island Wide Vegetation Clearing: Region 3 Bayamon Substations &amp; Telecommunications Sites </t>
  </si>
  <si>
    <t>FAASt Number Pending 8RFI474</t>
  </si>
  <si>
    <t>FAASt Number Pending 9</t>
  </si>
  <si>
    <t>Island Wide Vegetation Clearing: Region 2 Arecibo Substations &amp; Telecommunications Sites</t>
  </si>
  <si>
    <t>FAASt Number Pending 9RFI475</t>
  </si>
  <si>
    <t>FAASt Number Pending 10</t>
  </si>
  <si>
    <t>Island Wide Vegetation Clearing: Region 1 San Juan Substations &amp; Telecommunications Sites</t>
  </si>
  <si>
    <t>FAASt Number Pending 10RFI476</t>
  </si>
  <si>
    <t>FAASt Number Pending 11</t>
  </si>
  <si>
    <t xml:space="preserve">Island Wide Vegetation Clearing: All Regions Transmission - 230 kV  </t>
  </si>
  <si>
    <t>FAASt Number Pending 11RFI477</t>
  </si>
  <si>
    <t>FAASt Number Pending 12</t>
  </si>
  <si>
    <t>Carolina Group 2 – Phase 2</t>
  </si>
  <si>
    <t>FAASt Number Pending 12RFI478</t>
  </si>
  <si>
    <t>749124</t>
  </si>
  <si>
    <t xml:space="preserve">107963
</t>
  </si>
  <si>
    <t xml:space="preserve">FAASt [Automation Program Group 7] (Distribution)
</t>
  </si>
  <si>
    <t xml:space="preserve">10F001780000,
14F004770000,
10F001790000,
10F001770000,
10F001750000,
14F004780000
</t>
  </si>
  <si>
    <t>749124RFI479</t>
  </si>
  <si>
    <t>FAASt Number Pending 25</t>
  </si>
  <si>
    <t>DAR - BAYAMON 9401, 9801, 9802 - FY24</t>
  </si>
  <si>
    <t>7AUGUST2024 ISOW / DSOW submitted on 1/31/24 - this project was replaced with another project - MC22JANUARY2025 - Removing the DSOW date - MC</t>
  </si>
  <si>
    <t>FAASt Number Pending 25RFI480</t>
  </si>
  <si>
    <t>745854</t>
  </si>
  <si>
    <t xml:space="preserve">107955
</t>
  </si>
  <si>
    <t xml:space="preserve">FAASt [ Automation Program Group 9] (Distribution)
</t>
  </si>
  <si>
    <t xml:space="preserve">10F001850000,
10F001890000,
10F001870000,
10F001900000,
10F001860000,
10F001880000
</t>
  </si>
  <si>
    <t>03/22/2024</t>
  </si>
  <si>
    <t>745854RFI481</t>
  </si>
  <si>
    <t>745871</t>
  </si>
  <si>
    <t xml:space="preserve">107958
</t>
  </si>
  <si>
    <t xml:space="preserve">FAASt [Automation Program Group 10] (Distribution)
</t>
  </si>
  <si>
    <t xml:space="preserve">10F001920000,
14F004800000,
10F001910000
</t>
  </si>
  <si>
    <t>745871RFI482</t>
  </si>
  <si>
    <t>745851</t>
  </si>
  <si>
    <t xml:space="preserve">107953
</t>
  </si>
  <si>
    <t xml:space="preserve">FAASt [Automation Program Group 11] (Distribution)
</t>
  </si>
  <si>
    <t xml:space="preserve">10F001940000,
10F001950000,
14F004790000
</t>
  </si>
  <si>
    <t>745851RFI483</t>
  </si>
  <si>
    <t>745859</t>
  </si>
  <si>
    <t xml:space="preserve">11839
</t>
  </si>
  <si>
    <t xml:space="preserve">FAASt [Automation Program Group 18] (Distribution)
</t>
  </si>
  <si>
    <t xml:space="preserve">10F000550000
</t>
  </si>
  <si>
    <t>12/5/2025 - Field EHP - Environmental: In Review. Expected Completion Date (ECD) 12/19/2025</t>
  </si>
  <si>
    <t>10/15/2025</t>
  </si>
  <si>
    <t>4/01/2024: QC Review Complete7/30/2024
- Updated Priority Projects List from Grid Strategy, removed from Long List</t>
  </si>
  <si>
    <t>745859RFI484</t>
  </si>
  <si>
    <t>FAASt Number Pending 56</t>
  </si>
  <si>
    <t xml:space="preserve">DAR - SAN JUAN 2403,2404 - FY24 </t>
  </si>
  <si>
    <t>FAASt Number Pending 56RFI485</t>
  </si>
  <si>
    <t>745861</t>
  </si>
  <si>
    <t xml:space="preserve">107957
</t>
  </si>
  <si>
    <t xml:space="preserve">FAASt [Automation Program Group 12] (Distribution)
</t>
  </si>
  <si>
    <t xml:space="preserve">10F000610000,
10F000630000,
10F000620000,
10F000640000
</t>
  </si>
  <si>
    <t>745861RFI486</t>
  </si>
  <si>
    <t>745852</t>
  </si>
  <si>
    <t xml:space="preserve">107954
</t>
  </si>
  <si>
    <t xml:space="preserve">FAASt [Automation Program Group 13] (Distribution)
</t>
  </si>
  <si>
    <t xml:space="preserve">10F001020000,
10F001050000,
10F001040000,
10F001060000,
10F001030000,
14F004690000
</t>
  </si>
  <si>
    <t>745852RFI487</t>
  </si>
  <si>
    <t>745856</t>
  </si>
  <si>
    <t xml:space="preserve">107956
</t>
  </si>
  <si>
    <t xml:space="preserve">FAASt [Automation Program Group 14] (Distribution)
</t>
  </si>
  <si>
    <t xml:space="preserve">10F000570000,
10F000580000
</t>
  </si>
  <si>
    <t>745856RFI488</t>
  </si>
  <si>
    <t>741678</t>
  </si>
  <si>
    <t xml:space="preserve">107947
</t>
  </si>
  <si>
    <t xml:space="preserve">FAASt [Automation Program Group 4] (TL/Distribution)
</t>
  </si>
  <si>
    <t xml:space="preserve">14F005130000,
14F005190000,
14F003290000,
14F004810000,
14F005170000,
14F003350000,
14F005120000,
14F003280000
</t>
  </si>
  <si>
    <t>12/22/2023</t>
  </si>
  <si>
    <t>741678RFI489</t>
  </si>
  <si>
    <t>Undersea 230kV half loop from Mayaguez to Fajardo – UG to Sabana Llana</t>
  </si>
  <si>
    <t>3/20/2024 LUMA Regulatory notes on ISOW submission to PREB - 
  On hold. Awaiting guidance</t>
  </si>
  <si>
    <t>Undersea 230kV half loop from Mayaguez to Fajardo – UG to Sabana LlanaRFI490</t>
  </si>
  <si>
    <t>3700 - Striker to Arroyo</t>
  </si>
  <si>
    <t>3/19/2024 LUMA Grid Strategy Notes - Batch 3 Transmission Lines (6 - no PLRC)</t>
  </si>
  <si>
    <t>3700 - Striker to ArroyoRFI491</t>
  </si>
  <si>
    <t>36600 115kV San Sebastian – Dos Bocas (Batch 6)</t>
  </si>
  <si>
    <t>36600 115kV San Sebastian – Dos Bocas (Batch 6)RFI492</t>
  </si>
  <si>
    <t>San Juan UG 115 KV Rebuild</t>
  </si>
  <si>
    <t>San Juan UG 115 KV RebuildRFI493</t>
  </si>
  <si>
    <t>Sub Rebuilds - Substation that have Functional Specs/will have functional specs</t>
  </si>
  <si>
    <t>PendingRFI494</t>
  </si>
  <si>
    <t>Pending494</t>
  </si>
  <si>
    <t>Sub Rebuild - Canas TC</t>
  </si>
  <si>
    <t>PendingRFI495</t>
  </si>
  <si>
    <t>Pending495</t>
  </si>
  <si>
    <t>Sub Rebuild - Santurce Planta</t>
  </si>
  <si>
    <t>PendingRFI496</t>
  </si>
  <si>
    <t>Pending496</t>
  </si>
  <si>
    <t>Sub Rebuild - Fajardo Sect</t>
  </si>
  <si>
    <t>3/19/2024 LUMA Regulatory Notes on ISOW to PREB - PREB Submittal Target Date: On Hold, Notes: 
  On hold. Awaiting guidance</t>
  </si>
  <si>
    <t>qwer1</t>
  </si>
  <si>
    <t>T&amp;D Model Upgrades and Repair</t>
  </si>
  <si>
    <t>qwer2</t>
  </si>
  <si>
    <t>742026</t>
  </si>
  <si>
    <t>11716</t>
  </si>
  <si>
    <t>01/04/2024</t>
  </si>
  <si>
    <t>Project created with the following damages initially assigned: 661700.7/30/2024 - Updated Priority Projects List from Grid Strategy, removed from Long List</t>
  </si>
  <si>
    <t>qwer3</t>
  </si>
  <si>
    <t>742070</t>
  </si>
  <si>
    <t>11753</t>
  </si>
  <si>
    <t>01/05/2024</t>
  </si>
  <si>
    <t>Project was resubmitted into Grants Portal under a new FAAst #.  Old number was 737825.  New number is 742070.  Edited on 01/10/2024 by J Fournier.7/30/2024 - Updated Priority Projects List from Grid Strategy, removed from Long List</t>
  </si>
  <si>
    <t>qwer4</t>
  </si>
  <si>
    <t>TBD L37400 Barceloneta TC - Cambalache TC</t>
  </si>
  <si>
    <t>02MAY2025 37400 is not a priority, and we dont know when it will be requested as a fasst - MC</t>
  </si>
  <si>
    <t>qwer5</t>
  </si>
  <si>
    <t>743399</t>
  </si>
  <si>
    <t>11764</t>
  </si>
  <si>
    <t xml:space="preserve">14F021320000,
14F021330000,
14F021310000
</t>
  </si>
  <si>
    <t>01/29/2024</t>
  </si>
  <si>
    <t>qwer6</t>
  </si>
  <si>
    <t>744072</t>
  </si>
  <si>
    <t xml:space="preserve">107948
</t>
  </si>
  <si>
    <t>FAASt [IT OT Technology Systems Reparations] Group 2 (Telecommunication)</t>
  </si>
  <si>
    <t>02/09/2024</t>
  </si>
  <si>
    <t>ISOW was never submitted to the Island Wide FAASt Project</t>
  </si>
  <si>
    <t>qwer7</t>
  </si>
  <si>
    <t>FAASt Number Pending 65</t>
  </si>
  <si>
    <t>T-Pole L700 - Costa Sur SP - Yauco 2 HP</t>
  </si>
  <si>
    <t>qwer8</t>
  </si>
  <si>
    <t>FAASt Number Pending 66</t>
  </si>
  <si>
    <t>T-Pole L6500 -Toro Negro HP-Barranquitas TC</t>
  </si>
  <si>
    <t>qwer9</t>
  </si>
  <si>
    <t>FAASt number pending 72</t>
  </si>
  <si>
    <t>DAR - CAGUAS 2603, 2801, 2803, 2906 - FY24</t>
  </si>
  <si>
    <t>qwer10</t>
  </si>
  <si>
    <t>FAASt number pending 73</t>
  </si>
  <si>
    <t>DAR - CAGUAS 3004, 3007, 3009 - FY24</t>
  </si>
  <si>
    <t>qwer11</t>
  </si>
  <si>
    <t>FAASt number pending 74</t>
  </si>
  <si>
    <t>DAR - CAGUAS 3014, 3015 - FY24</t>
  </si>
  <si>
    <t>qwer12</t>
  </si>
  <si>
    <t>FAASt number pending 74508</t>
  </si>
  <si>
    <t>DAR - CAGUAS 3101, 3103, 3205 - FY24</t>
  </si>
  <si>
    <t>qwer13</t>
  </si>
  <si>
    <t>FAASt number pending 74509</t>
  </si>
  <si>
    <t>FAASt number pending 75</t>
  </si>
  <si>
    <t>DAR - CAGUAS 3302, 3401, 3406, 3502 - FY24</t>
  </si>
  <si>
    <t>qwer14</t>
  </si>
  <si>
    <t>FAASt number pending 76</t>
  </si>
  <si>
    <t>DAR - CAGUAS 3601, 3602, 3604, 3701 - FY24</t>
  </si>
  <si>
    <t>qwer15</t>
  </si>
  <si>
    <t>FAASt number pending 77</t>
  </si>
  <si>
    <t>DAR - CAGUAS 9601, 9605, 8703 - FY24</t>
  </si>
  <si>
    <t>qwer16</t>
  </si>
  <si>
    <t>FAASt number pending 78</t>
  </si>
  <si>
    <t>DAF - Fuse Cutout Installation – Group B</t>
  </si>
  <si>
    <t>qwer17</t>
  </si>
  <si>
    <t>FAASt number pending 80</t>
  </si>
  <si>
    <t>DAR - PONCE 5002, 5004, 5007 - FY24</t>
  </si>
  <si>
    <t>qwer18</t>
  </si>
  <si>
    <t>FAASt number pending 81</t>
  </si>
  <si>
    <t>DAR - PONCE 5018, 5019 - FY24</t>
  </si>
  <si>
    <t>qwer19</t>
  </si>
  <si>
    <t>FAASt number pending 82</t>
  </si>
  <si>
    <t>DAR - PONCE 5301, 5302, 5304 - FY24</t>
  </si>
  <si>
    <t>qwer20</t>
  </si>
  <si>
    <t>FAASt number pending 83</t>
  </si>
  <si>
    <t>DAR - PONCE 5501, 5802, 5803, 5817, 5901 - FY24</t>
  </si>
  <si>
    <t>qwer21</t>
  </si>
  <si>
    <t>FAASt number pending 84</t>
  </si>
  <si>
    <t>DAF - Fuse Cutout Installation – Group D</t>
  </si>
  <si>
    <t>qwer22</t>
  </si>
  <si>
    <t>FAASt number pending 85</t>
  </si>
  <si>
    <t>DAF - Fuse Cutout Installation – Group C</t>
  </si>
  <si>
    <t>qwer23</t>
  </si>
  <si>
    <t>FAASt number pending 86</t>
  </si>
  <si>
    <t>DAR - ARECIBO 8404, 8405 - FY24</t>
  </si>
  <si>
    <t>qwer24</t>
  </si>
  <si>
    <t>FAASt number pending 87</t>
  </si>
  <si>
    <t>DAR - ARECIBO 9004 - FY24</t>
  </si>
  <si>
    <t>qwer25</t>
  </si>
  <si>
    <t>FAASt number pending 88</t>
  </si>
  <si>
    <t>DAR - SAN JUAN 1204, 1346 - FY24</t>
  </si>
  <si>
    <t>qwer26</t>
  </si>
  <si>
    <t>FAASt number pending 89</t>
  </si>
  <si>
    <t>DAR - CAGUAS 2601, 2602, 2701, 2702 - FY24</t>
  </si>
  <si>
    <t>qwer27</t>
  </si>
  <si>
    <t>FAASt number pending 90</t>
  </si>
  <si>
    <t>DAR - CAGUAS 2901, 3006 - FY24</t>
  </si>
  <si>
    <t>qwer28</t>
  </si>
  <si>
    <t>FAASt number pending 91</t>
  </si>
  <si>
    <t>DAR - CAGUAS 3010, 3013 - FY24</t>
  </si>
  <si>
    <t>qwer29</t>
  </si>
  <si>
    <t>FAASt number pending 92</t>
  </si>
  <si>
    <t>DAR - CAGUAS 3102, 3201, 3301 - FY24</t>
  </si>
  <si>
    <t>qwer30</t>
  </si>
  <si>
    <t>FAASt number pending 93</t>
  </si>
  <si>
    <t>DAR - CAGUAS 3405, 3501 - FY24</t>
  </si>
  <si>
    <t>qwer31</t>
  </si>
  <si>
    <t>FAASt number pending 94</t>
  </si>
  <si>
    <t>DAR - CAGUAS 9901, 9902 - FY24</t>
  </si>
  <si>
    <t>qwer32</t>
  </si>
  <si>
    <t>FAASt number pending 95</t>
  </si>
  <si>
    <t>DAR - SAN JUAN 1646</t>
  </si>
  <si>
    <t>qwer33</t>
  </si>
  <si>
    <t>FAASt number pending 96</t>
  </si>
  <si>
    <t>DAR – BAYAMON 9501, 9502</t>
  </si>
  <si>
    <t>qwer34</t>
  </si>
  <si>
    <t>FAASt number pending 96530</t>
  </si>
  <si>
    <t>DAR - ARECIBO 9101, 9105, 9201 - FY24</t>
  </si>
  <si>
    <t>qwer35</t>
  </si>
  <si>
    <t>FAASt number pending 96531</t>
  </si>
  <si>
    <t>FAASt number pending 97</t>
  </si>
  <si>
    <t>DAR - PONCE 4001, 5602, 6601 - FY24</t>
  </si>
  <si>
    <t>qwer36</t>
  </si>
  <si>
    <t>746309</t>
  </si>
  <si>
    <t xml:space="preserve">107959
</t>
  </si>
  <si>
    <t xml:space="preserve">FAASt [Automation Program Group 30] (TL/Distribution)
</t>
  </si>
  <si>
    <t xml:space="preserve">10F000560000
</t>
  </si>
  <si>
    <t>04/02/2024</t>
  </si>
  <si>
    <t>8/1/2025 - Field EHP - Environmental: Initial review. Expected Completion Date (ECD) 08/20/2025.</t>
  </si>
  <si>
    <t>8/1/2025 - Field EHP - Environmental: Initial review. Expected Completion Date (ECD) 08/20/2025.
8/12/2025 7:43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</si>
  <si>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qwer37</t>
  </si>
  <si>
    <t>FAASt number pending 99</t>
  </si>
  <si>
    <t>DAR - BAYAMON 1803, 1806 - FY24</t>
  </si>
  <si>
    <t>qwer38</t>
  </si>
  <si>
    <t>FAASt number pending 100</t>
  </si>
  <si>
    <t>DAR - BAYAMON 1716, 1734 - FY24</t>
  </si>
  <si>
    <t>qwer39</t>
  </si>
  <si>
    <t>FAASt number pending 101</t>
  </si>
  <si>
    <t>DAR - BAYAMON 1710,1711,1713, 1714 - FY24</t>
  </si>
  <si>
    <t>qwer40</t>
  </si>
  <si>
    <t>FAASt number pending 102</t>
  </si>
  <si>
    <t>DAR - BAYAMON 1706, 1708 - FY24</t>
  </si>
  <si>
    <t>qwer41</t>
  </si>
  <si>
    <t>FAASt number pending 103</t>
  </si>
  <si>
    <t>DAR - BAYAMON 1909 - FY24</t>
  </si>
  <si>
    <t>qwer42</t>
  </si>
  <si>
    <t>FAASt number pending 104</t>
  </si>
  <si>
    <t>DAR - ARECIBO 8005, 8101, 8103 - FY24</t>
  </si>
  <si>
    <t>qwer43</t>
  </si>
  <si>
    <t>FAASt number pending 105</t>
  </si>
  <si>
    <t>DAR - ARECIBO 8202 - FY24</t>
  </si>
  <si>
    <t>qwer44</t>
  </si>
  <si>
    <t>FAASt number pending 106</t>
  </si>
  <si>
    <t>DAR - ARECIBO 8701, 9001 - FY24</t>
  </si>
  <si>
    <t>qwer45</t>
  </si>
  <si>
    <t>FAASt number pending 107</t>
  </si>
  <si>
    <t>DAR - PONCE 4003, 4101 - FY24</t>
  </si>
  <si>
    <t>qwer46</t>
  </si>
  <si>
    <t>FAASt number pending 108</t>
  </si>
  <si>
    <t>DAR - PONCE 4201, 4301, 4401 - FY24</t>
  </si>
  <si>
    <t>qwer47</t>
  </si>
  <si>
    <t>FAASt number pending 109</t>
  </si>
  <si>
    <t>DAR - PONCE 4601 - FY24</t>
  </si>
  <si>
    <t>qwer48</t>
  </si>
  <si>
    <t>FAASt number pending 110</t>
  </si>
  <si>
    <t>DAR - ARECIBO 8801 - FY24</t>
  </si>
  <si>
    <t>qwer49</t>
  </si>
  <si>
    <t>FAASt number pending 111</t>
  </si>
  <si>
    <t>DAR - SAN JUAN 1336 - FY24</t>
  </si>
  <si>
    <t>qwer50</t>
  </si>
  <si>
    <t>FAASt number pending 112</t>
  </si>
  <si>
    <t>DAR - SAN JUAN 1424, 1619, 1620, 2001, 2005, 2006 - FY24</t>
  </si>
  <si>
    <t>qwer51</t>
  </si>
  <si>
    <t>FAASt number pending 113</t>
  </si>
  <si>
    <t>DAR - SAN JUAN 2201, 2302, 2305, 2306 - FY24</t>
  </si>
  <si>
    <t>qwer52</t>
  </si>
  <si>
    <t>FAASt number pending 114</t>
  </si>
  <si>
    <t>DAR – ARECIBO 8010, 8015, 8101 – FY24</t>
  </si>
  <si>
    <t>qwer53</t>
  </si>
  <si>
    <t>FAASt number pending 115</t>
  </si>
  <si>
    <t>DAR – ARECIBO 8104, 8202, 8203, 8301 – FY24</t>
  </si>
  <si>
    <t>qwer54</t>
  </si>
  <si>
    <t>FAASt number pending 116</t>
  </si>
  <si>
    <t>DAR - ARECIBO 7403, 8302, 8501, 8504 - FY24</t>
  </si>
  <si>
    <t>qwer55</t>
  </si>
  <si>
    <t>FAASt number pending 117</t>
  </si>
  <si>
    <t>DAR - ARECIBO 8602, 8801, 9001, 9002 - FY24</t>
  </si>
  <si>
    <t>qwer56</t>
  </si>
  <si>
    <t>FAASt number pending 118</t>
  </si>
  <si>
    <t>DAR - BAYAMON 1529, 1701, 1704, 1707 - FY24</t>
  </si>
  <si>
    <t>qwer57</t>
  </si>
  <si>
    <t>FAASt number pending 120</t>
  </si>
  <si>
    <t>DAR – SAN JUAN 1110, 1206, 1416 – FY24</t>
  </si>
  <si>
    <t>qwer58</t>
  </si>
  <si>
    <t>FAASt number pending 121</t>
  </si>
  <si>
    <t>DAR - SAN JUAN 1343, 1437, 1525 - FY24</t>
  </si>
  <si>
    <t>qwer59</t>
  </si>
  <si>
    <t>FAASt number pending 122</t>
  </si>
  <si>
    <t>DAR - BAYAMON 1711, 1717, 1718 - FY24</t>
  </si>
  <si>
    <t>qwer60</t>
  </si>
  <si>
    <t xml:space="preserve">FAASt number pending 123 </t>
  </si>
  <si>
    <t>DAR - BAYAMON 9202, 9203, 9207 - FY24</t>
  </si>
  <si>
    <t>qwer61</t>
  </si>
  <si>
    <t>FAASt number pending 124</t>
  </si>
  <si>
    <t>DAR - PONCE 4401, 4602, 4603, - FY24</t>
  </si>
  <si>
    <t>qwer62</t>
  </si>
  <si>
    <t>FAASt number pending 125</t>
  </si>
  <si>
    <t>DAR - ARECIBO 9002, 9003, 9004, 9101 - FY24</t>
  </si>
  <si>
    <t>qwer63</t>
  </si>
  <si>
    <t>FAASt number pending 126</t>
  </si>
  <si>
    <t>DAR - SAN JUAN 2403, 2404, 3801, 1118, 1646 – FY25</t>
  </si>
  <si>
    <t>qwer64</t>
  </si>
  <si>
    <t>FAASt number pending 126560</t>
  </si>
  <si>
    <t>DAR - BAYAMON 9801, 1705 – FY25</t>
  </si>
  <si>
    <t>qwer65</t>
  </si>
  <si>
    <t>FAASt number pending 126561</t>
  </si>
  <si>
    <t>FAASt number pending 127</t>
  </si>
  <si>
    <t>DAR - PONCE 5303, 5401, 4101, 5901 - FY25</t>
  </si>
  <si>
    <t>qwer66</t>
  </si>
  <si>
    <t>FAASt number pending 128</t>
  </si>
  <si>
    <t>DAR - CAGUAS 2604, 3006, 3010, 3405, 3501, 3202 – FY25</t>
  </si>
  <si>
    <t>qwer67</t>
  </si>
  <si>
    <t>FAASt number pending 129</t>
  </si>
  <si>
    <t>DAR - BAYAMON 9501, 1529, 1706 – FY25</t>
  </si>
  <si>
    <t>qwer68</t>
  </si>
  <si>
    <t>FAASt number pending 130</t>
  </si>
  <si>
    <t>DAR - BAYAMON 9502, 9503, 1711, 1901 – FY25</t>
  </si>
  <si>
    <t>qwer69</t>
  </si>
  <si>
    <t>FAASt number pending 131</t>
  </si>
  <si>
    <t>DAR - SAN JUAN 1114, 1620 - FY25</t>
  </si>
  <si>
    <t>qwer70</t>
  </si>
  <si>
    <t>FAASt number pending 132</t>
  </si>
  <si>
    <t>DAR - ARECIBO 7402, 7601 - FY25</t>
  </si>
  <si>
    <t>qwer71</t>
  </si>
  <si>
    <t>FAASt number pending 133</t>
  </si>
  <si>
    <t>DAR - ARECIBO 8007, 8011 - FY25</t>
  </si>
  <si>
    <t>qwer72</t>
  </si>
  <si>
    <t>FAASt number pending 134</t>
  </si>
  <si>
    <t>DAR - ARECIBO 9103 - FY25</t>
  </si>
  <si>
    <t>qwer73</t>
  </si>
  <si>
    <t>FAASt number pending 135</t>
  </si>
  <si>
    <t>DAR - PONCE 4502 - FY25</t>
  </si>
  <si>
    <t>qwer74</t>
  </si>
  <si>
    <t>FAASt number pending 136</t>
  </si>
  <si>
    <t>DAR - PONCE 5304, 5802 - FY25</t>
  </si>
  <si>
    <t>qwer75</t>
  </si>
  <si>
    <t>FAASt number pending 137</t>
  </si>
  <si>
    <t>DAR - MAYAGUEZ 6001, 7104 - FY25</t>
  </si>
  <si>
    <t>qwer76</t>
  </si>
  <si>
    <t>FAASt number pending 138</t>
  </si>
  <si>
    <t>DAR -MAYAGUEZ 6008 - FY25</t>
  </si>
  <si>
    <t>qwer77</t>
  </si>
  <si>
    <t>FAASt number pending 139</t>
  </si>
  <si>
    <t>DAR -MAYAGUEZ 7502, 7802 - FY25</t>
  </si>
  <si>
    <t>qwer78</t>
  </si>
  <si>
    <t>FAASt number pending 140</t>
  </si>
  <si>
    <t>DAR -CAGUAS 3009, 3101 - FY25</t>
  </si>
  <si>
    <t>qwer79</t>
  </si>
  <si>
    <t>FAASt number pending 141</t>
  </si>
  <si>
    <t>DAR -CAGUAS 2601, 2604, 3016 – FY25</t>
  </si>
  <si>
    <t>qwer80</t>
  </si>
  <si>
    <t>FAASt number pending 142</t>
  </si>
  <si>
    <t>DAR -CAGUAS 3402 - FY25</t>
  </si>
  <si>
    <t>qwer81</t>
  </si>
  <si>
    <t>FAASt number pending 143</t>
  </si>
  <si>
    <t>38kV Reclosers TLine 4800</t>
  </si>
  <si>
    <t>qwer82</t>
  </si>
  <si>
    <t>FAASt number pending 144</t>
  </si>
  <si>
    <t>38kV Reclosers TLine 1500</t>
  </si>
  <si>
    <t>qwer83</t>
  </si>
  <si>
    <t>FAASt number pending 145</t>
  </si>
  <si>
    <t>qwer84</t>
  </si>
  <si>
    <t>FAASt number pending 146</t>
  </si>
  <si>
    <t>qwer85</t>
  </si>
  <si>
    <t>FAASt number pending 147</t>
  </si>
  <si>
    <t>qwer86</t>
  </si>
  <si>
    <t>FAASt number pending 148</t>
  </si>
  <si>
    <t>qwer87</t>
  </si>
  <si>
    <t>FAASt number pending 149</t>
  </si>
  <si>
    <t>qwer88</t>
  </si>
  <si>
    <t>FAASt number pending 150</t>
  </si>
  <si>
    <t>qwer89</t>
  </si>
  <si>
    <t>FAASt number pending 151</t>
  </si>
  <si>
    <t>qwer90</t>
  </si>
  <si>
    <t>FAASt number pending 152</t>
  </si>
  <si>
    <t>qwer91</t>
  </si>
  <si>
    <t>FAASt number pending 153</t>
  </si>
  <si>
    <t>qwer92</t>
  </si>
  <si>
    <t>FAASt number pending 154</t>
  </si>
  <si>
    <t>qwer93</t>
  </si>
  <si>
    <t>FAASt number pending 155</t>
  </si>
  <si>
    <t>qwer94</t>
  </si>
  <si>
    <t>FAASt number pending 156</t>
  </si>
  <si>
    <t>qwer95</t>
  </si>
  <si>
    <t>FAASt number pending 157</t>
  </si>
  <si>
    <t>qwer96</t>
  </si>
  <si>
    <t>FAASt number pending 158</t>
  </si>
  <si>
    <t>qwer97</t>
  </si>
  <si>
    <t>FAASt number pending 159</t>
  </si>
  <si>
    <t>qwer98</t>
  </si>
  <si>
    <t>FAASt number pending 160</t>
  </si>
  <si>
    <t>qwer99</t>
  </si>
  <si>
    <t>FAASt number pending 161</t>
  </si>
  <si>
    <t>qwer100</t>
  </si>
  <si>
    <t>FAASt number pending 162</t>
  </si>
  <si>
    <t>qwer101</t>
  </si>
  <si>
    <t>FAASt number pending 163</t>
  </si>
  <si>
    <t>qwer102</t>
  </si>
  <si>
    <t>FAASt Number Pending 164</t>
  </si>
  <si>
    <t>Distribution Pole and Conductor Repair – Mayaquez Group 3 – Phase 2</t>
  </si>
  <si>
    <t>qwer103</t>
  </si>
  <si>
    <t>738671-1</t>
  </si>
  <si>
    <t>11819</t>
  </si>
  <si>
    <t>4 x 25 MW BESS Interconnections Barceloneta TC</t>
  </si>
  <si>
    <t>qwer104</t>
  </si>
  <si>
    <t>738671-2</t>
  </si>
  <si>
    <t>4 x 25 MW BESS Interconnections Vega Baja TC</t>
  </si>
  <si>
    <t>qwer105</t>
  </si>
  <si>
    <t>738671-3</t>
  </si>
  <si>
    <t>4 x 25 MW BESS Interconnections Aguadilla TC</t>
  </si>
  <si>
    <t>qwer106</t>
  </si>
  <si>
    <t>FAASt number pending 165</t>
  </si>
  <si>
    <t>Advanced Sensors Phasor Measurement Units (PMUs), and Wide-Area Monitoring, Protection, and Control (WAMPAC)</t>
  </si>
  <si>
    <t>qwer107</t>
  </si>
  <si>
    <t>FAASt Number Pending 166</t>
  </si>
  <si>
    <t>DAF Fuse Cutout Installation - Group A</t>
  </si>
  <si>
    <t>qwer108</t>
  </si>
  <si>
    <t>FAASt Number Pending 167</t>
  </si>
  <si>
    <t>DAR - PONCE 5011, 5013, 5016 - FY24</t>
  </si>
  <si>
    <t>qwer109</t>
  </si>
  <si>
    <t>700 - Costa Sur to Yauco Plaza</t>
  </si>
  <si>
    <t>3/19/2024 LUMA Grid
Strategy Notes - Batch 3 Transmission Lines (18 - PLRC Approval Required)</t>
  </si>
  <si>
    <t>qwer110</t>
  </si>
  <si>
    <t>41200 - Sabana Llana to Canóvanas</t>
  </si>
  <si>
    <t>3/19/2024 LUMA Grid
Strategy Notes - Batch 3 Transmission Lines (18 - PLRC Approval Required)3/19/2024 LUMA Regulatory ISOW to PREB Notes - TBD for PREB Submittal Target Date
  On Hold. Daniel Haughton is working
  with PM to update initial SOW. Once they complete that they will send it back
  to us for submittal.</t>
  </si>
  <si>
    <t>qwer111</t>
  </si>
  <si>
    <t>Sub Rebuild - Fajardo TC</t>
  </si>
  <si>
    <t>3/19/2024 LUMA Regulatory Notes on ISOW to PREB - PREB Submittal Target Date: TBD, Notes: 
  need the
  ISOW</t>
  </si>
  <si>
    <t>qwer112</t>
  </si>
  <si>
    <t>FAASt Number Pending 168</t>
  </si>
  <si>
    <t>DAR - BAYAMON 1708, 1734, 1801, 1901 - FY24</t>
  </si>
  <si>
    <t>qwer113</t>
  </si>
  <si>
    <t>qwer114</t>
  </si>
  <si>
    <t>Distribution Feeder Dorado Pueblo 8.32 kV 9202-04</t>
  </si>
  <si>
    <t>qwer115</t>
  </si>
  <si>
    <t>Distribution Feeder Hato Tejas 1713-05</t>
  </si>
  <si>
    <t>qwer116</t>
  </si>
  <si>
    <t>Distribution Feeder El Abanico PDS 9605-02</t>
  </si>
  <si>
    <t>qwer117</t>
  </si>
  <si>
    <t>Distribution Feeder Humacao Pueblo 2601-01</t>
  </si>
  <si>
    <t>Cachete 13KV 1529-11</t>
  </si>
  <si>
    <t>qwer118</t>
  </si>
  <si>
    <t>Distribution Feeder Cachete 13 kV 1529-11</t>
  </si>
  <si>
    <t>Fort Allen 13KV 5803-02</t>
  </si>
  <si>
    <t>qwer119</t>
  </si>
  <si>
    <t>Distribution Feeder Fort Allen 5803-02</t>
  </si>
  <si>
    <t>qwer120</t>
  </si>
  <si>
    <t>Distribution Feeder Berwin 13 kV 1336-07</t>
  </si>
  <si>
    <t>qwer121</t>
  </si>
  <si>
    <t>Distribution Feeder Encantada 1206-03</t>
  </si>
  <si>
    <t>qwer122</t>
  </si>
  <si>
    <t>Buen Pastor 1908-03618</t>
  </si>
  <si>
    <t>Distribution Feeder Buen Pastor 1908-03</t>
  </si>
  <si>
    <t>Area Planning Bayamón F</t>
  </si>
  <si>
    <t>qwer123</t>
  </si>
  <si>
    <t>Area Planning - Bayamón F</t>
  </si>
  <si>
    <t>Area Planning Bayamón G</t>
  </si>
  <si>
    <t>qwer124</t>
  </si>
  <si>
    <t>Area Planning - Bayamón G</t>
  </si>
  <si>
    <t>Area Planning San Juan B</t>
  </si>
  <si>
    <t>qwer125</t>
  </si>
  <si>
    <t>Area Planning - San Juan B</t>
  </si>
  <si>
    <t>Area Planning San Juan C</t>
  </si>
  <si>
    <t>qwer126</t>
  </si>
  <si>
    <t>Area Planning - San Juan C</t>
  </si>
  <si>
    <t>Area Planning San Juan D</t>
  </si>
  <si>
    <t>qwer127</t>
  </si>
  <si>
    <t>Area Planning - San Juan D</t>
  </si>
  <si>
    <t>Area Planning San Juan F</t>
  </si>
  <si>
    <t>qwer128</t>
  </si>
  <si>
    <t>Area Planning - San Juan F</t>
  </si>
  <si>
    <t>Area Planning San Juan G</t>
  </si>
  <si>
    <t>qwer129</t>
  </si>
  <si>
    <t>Area Planning - San Juan G</t>
  </si>
  <si>
    <t>Area Planning San Juan K</t>
  </si>
  <si>
    <t>qwer130</t>
  </si>
  <si>
    <t>Area Planning - San Juan K</t>
  </si>
  <si>
    <t>Area Planning Bayamón A</t>
  </si>
  <si>
    <t>qwer131</t>
  </si>
  <si>
    <t>Area Planning ‐ Bayamón A</t>
  </si>
  <si>
    <t>Area Planning Bayamón C</t>
  </si>
  <si>
    <t>qwer132</t>
  </si>
  <si>
    <t>Area Planning ‐ Bayamón C</t>
  </si>
  <si>
    <t>Substation Component Replacement Program</t>
  </si>
  <si>
    <t>Initial ISOW date submitted to FEMA 3/26/2024 but has since been removed</t>
  </si>
  <si>
    <t>qwer133</t>
  </si>
  <si>
    <t>746108</t>
  </si>
  <si>
    <t>11779</t>
  </si>
  <si>
    <t xml:space="preserve">FAASt [San Juan Streetlighting - Part 2] (Distribution)
</t>
  </si>
  <si>
    <t xml:space="preserve">14F018770000
</t>
  </si>
  <si>
    <t>03/27/2024</t>
  </si>
  <si>
    <t>qwer134</t>
  </si>
  <si>
    <t>746111</t>
  </si>
  <si>
    <t>11778</t>
  </si>
  <si>
    <t xml:space="preserve">FAASt [Caguas Streetlighting - Part 2] (Distribution)
</t>
  </si>
  <si>
    <t xml:space="preserve">14F018590000
</t>
  </si>
  <si>
    <t>qwer135</t>
  </si>
  <si>
    <t>TBD UG Feeder Rebuilds - Phase 1</t>
  </si>
  <si>
    <t>02MAY2025 Taking the funds off the tracker. This is an island wide project and we already have 2 projects under this project umbrella - MC</t>
  </si>
  <si>
    <t>qwer136</t>
  </si>
  <si>
    <t>Maunabo TC Rev 2</t>
  </si>
  <si>
    <t>Initial ISOW date submitted to FEMA 4/1/2024 but has since been removed </t>
  </si>
  <si>
    <t>qwer137</t>
  </si>
  <si>
    <t>Mayaguez TC Rev 2</t>
  </si>
  <si>
    <t>qwer138</t>
  </si>
  <si>
    <t>748180</t>
  </si>
  <si>
    <t xml:space="preserve">107961
</t>
  </si>
  <si>
    <t>FAASt [Advanced Sensors Phasor Measurement Units (PMUs), and Wide-Area Monitoring, Protection, and Control (WAMPAC)] (Telecommunication)</t>
  </si>
  <si>
    <t xml:space="preserve">14F020010000
</t>
  </si>
  <si>
    <t>05/09/2024</t>
  </si>
  <si>
    <t>qwer139</t>
  </si>
  <si>
    <t>Deployment of Advanced Sensors, Phasor Measurement Units (PMUs), and Wide-Area Monitoring, Protection, and Control (WAMPAC)</t>
  </si>
  <si>
    <t>Adjuntas Pueblo 8.32kV 8202-01</t>
  </si>
  <si>
    <t>qwer140</t>
  </si>
  <si>
    <t>Distribution Feeder Adjuntas Pueblo 8.32 kV 8202-01</t>
  </si>
  <si>
    <t>Aguada 7205-01 4.16kV</t>
  </si>
  <si>
    <t>qwer141</t>
  </si>
  <si>
    <t>Distribution Feeder Aguada 7205-01 4.16 kV</t>
  </si>
  <si>
    <t>qwer142</t>
  </si>
  <si>
    <t>Distribution Feeder Aguas Buenas 3701-02</t>
  </si>
  <si>
    <t>qwer143</t>
  </si>
  <si>
    <t>Distribution Feeder Añasco 6101-04</t>
  </si>
  <si>
    <t>qwer144</t>
  </si>
  <si>
    <t>Distribution Feeder Añasco 6101-05</t>
  </si>
  <si>
    <t>qwer145</t>
  </si>
  <si>
    <t>Buen Pastor 1908-03641</t>
  </si>
  <si>
    <t>Cana (Interamericana) 1719-15</t>
  </si>
  <si>
    <t>qwer146</t>
  </si>
  <si>
    <t>Distribution Feeder Cana (Interamericana) 1719-15</t>
  </si>
  <si>
    <t>Cana (Interamericana) 1719-18</t>
  </si>
  <si>
    <t>qwer147</t>
  </si>
  <si>
    <t>Distribution Feeder Cana (Interamericana) 1719-18</t>
  </si>
  <si>
    <t>qwer148</t>
  </si>
  <si>
    <t>Distribution Feeder Candelero 2604-01</t>
  </si>
  <si>
    <t>qwer149</t>
  </si>
  <si>
    <t>Distribution Feeder Coamo PDS 4603-02</t>
  </si>
  <si>
    <t>qwer150</t>
  </si>
  <si>
    <t>Distribution Feeders Crea 1717-01</t>
  </si>
  <si>
    <t>qwer151</t>
  </si>
  <si>
    <t>Distribution Feeder Cuatro Hermanos 6004-02</t>
  </si>
  <si>
    <t>qwer152</t>
  </si>
  <si>
    <t>Distribution Feeder Grana PDS 1907-05</t>
  </si>
  <si>
    <t>Humacao TC 13 kV 2603-09</t>
  </si>
  <si>
    <t>qwer153</t>
  </si>
  <si>
    <t>Distribution Feeder Humacao TC 13 kV 2603-09</t>
  </si>
  <si>
    <t>Isabela Planta 3 7504-01 4.16kV</t>
  </si>
  <si>
    <t>qwer154</t>
  </si>
  <si>
    <t>Distribution Feeder Isabela Planta 3 7504-01 4.16 kV</t>
  </si>
  <si>
    <t>qwer155</t>
  </si>
  <si>
    <t>Distribution Feeder Juncos 3201-02</t>
  </si>
  <si>
    <t>Llorens Torres 13 kV 1118-08</t>
  </si>
  <si>
    <t>qwer156</t>
  </si>
  <si>
    <t>Distribution Feeder Llorens Torres 13 kV 1118-08</t>
  </si>
  <si>
    <t>Llorens Torres 13 kV 1118-09</t>
  </si>
  <si>
    <t>qwer157</t>
  </si>
  <si>
    <t>Distribution Feeder Llorens Torres 13 kV 1118-09</t>
  </si>
  <si>
    <t>Monacillos 13 kV 1346-03</t>
  </si>
  <si>
    <t>qwer158</t>
  </si>
  <si>
    <t>Distribution Feeder Monacillos 13 kV 1346-03</t>
  </si>
  <si>
    <t>Monterrey PDS 13 kV 9503-06</t>
  </si>
  <si>
    <t>qwer159</t>
  </si>
  <si>
    <t>qwer160</t>
  </si>
  <si>
    <t>Rio Bayamon 1709-05</t>
  </si>
  <si>
    <t>qwer161</t>
  </si>
  <si>
    <t>Rio Bayamon 1709-02</t>
  </si>
  <si>
    <t>qwer162</t>
  </si>
  <si>
    <t>San Jose 8104-02 4.16 kV</t>
  </si>
  <si>
    <t>qwer163</t>
  </si>
  <si>
    <t>Unibon 9.32 kV 9501-01</t>
  </si>
  <si>
    <t>qwer164</t>
  </si>
  <si>
    <t>Vega Baja TC 13 kV 9004-08</t>
  </si>
  <si>
    <t>qwer165</t>
  </si>
  <si>
    <t>Vega Baja TC 13 kV 9004-10</t>
  </si>
  <si>
    <t>qwer166</t>
  </si>
  <si>
    <t>Sabana Grande 4.16 kV 6501-04</t>
  </si>
  <si>
    <t>qwer167</t>
  </si>
  <si>
    <t>Yabucoa Pueblo 2901-04</t>
  </si>
  <si>
    <t>qwer168</t>
  </si>
  <si>
    <t>Buildings Island-Wide Program</t>
  </si>
  <si>
    <t>qwer169</t>
  </si>
  <si>
    <t>qwer170</t>
  </si>
  <si>
    <t>Bayamon TC 4kV 1714-02</t>
  </si>
  <si>
    <t>qwer171</t>
  </si>
  <si>
    <t>qwer172</t>
  </si>
  <si>
    <t>Area Planning San Juan A</t>
  </si>
  <si>
    <t>qwer173</t>
  </si>
  <si>
    <t>746545</t>
  </si>
  <si>
    <t xml:space="preserve">11824
</t>
  </si>
  <si>
    <t xml:space="preserve">14F000010000
</t>
  </si>
  <si>
    <t>04/04/2024</t>
  </si>
  <si>
    <t>4/17/2024: QC Review Complete</t>
  </si>
  <si>
    <t>qwer174</t>
  </si>
  <si>
    <t>IT OT Telecom Systems &amp; Network</t>
  </si>
  <si>
    <t xml:space="preserve">Morovis 8801 Rev 2 </t>
  </si>
  <si>
    <t>Initial ISOW date submitted to FEMA 4/8/2024 but has since been removed </t>
  </si>
  <si>
    <t>qwer175</t>
  </si>
  <si>
    <t>746660</t>
  </si>
  <si>
    <t xml:space="preserve">107960
</t>
  </si>
  <si>
    <t xml:space="preserve">14F019740000,
14F019710000,
14F019730000,
14F019670000,
14F019700000,
14F019750000,
14F019690000,
14F019660000,
14F019720000,
14F019680000,
14F019660000,
14F019760000,
14F019650000,
14F019810000,
14F019790000,
14F019780000,
14F019800000,
14F019870000
</t>
  </si>
  <si>
    <t>04/08/2024</t>
  </si>
  <si>
    <t>qwer176</t>
  </si>
  <si>
    <t>Minor PAC Replacement and Hazard Mitigation</t>
  </si>
  <si>
    <t>Transmission Program ISOW</t>
  </si>
  <si>
    <t>qwer177</t>
  </si>
  <si>
    <t>751656</t>
  </si>
  <si>
    <t xml:space="preserve">107983
</t>
  </si>
  <si>
    <t xml:space="preserve">14F021690000
</t>
  </si>
  <si>
    <t>07/18/2024</t>
  </si>
  <si>
    <t>qwer178</t>
  </si>
  <si>
    <t>TBD Remaining Vegetation Funds</t>
  </si>
  <si>
    <t>qwer179</t>
  </si>
  <si>
    <t>qwer180</t>
  </si>
  <si>
    <t>Sub - Rebuild Canas TC</t>
  </si>
  <si>
    <t>qwer181</t>
  </si>
  <si>
    <t>T/D Asset Model Verification</t>
  </si>
  <si>
    <t>qwer182</t>
  </si>
  <si>
    <t>36600 115kV San Sabastian - Dos Bocas (Batch 5)</t>
  </si>
  <si>
    <t>qwer183</t>
  </si>
  <si>
    <t>Asset Management System Implementation</t>
  </si>
  <si>
    <t>qwer184</t>
  </si>
  <si>
    <t>TBD Venezuela Substation Transformer Replacement</t>
  </si>
  <si>
    <t>qwer185</t>
  </si>
  <si>
    <t>FAASt number pending 171</t>
  </si>
  <si>
    <t>FAASt - Morovis (Substation)</t>
  </si>
  <si>
    <t>qwer186</t>
  </si>
  <si>
    <t>FAASt number pending 172</t>
  </si>
  <si>
    <t>FAASt - Maunabo TC (Substation)</t>
  </si>
  <si>
    <t>qwer187</t>
  </si>
  <si>
    <t>FAASt number pending 173</t>
  </si>
  <si>
    <t>FAASt - Mayagüez (Substation)</t>
  </si>
  <si>
    <t>qwer188</t>
  </si>
  <si>
    <t>FAASt number pending 176</t>
  </si>
  <si>
    <t>qwer189</t>
  </si>
  <si>
    <t>FAASt number pending 178</t>
  </si>
  <si>
    <t>FAASt [T-Pole Program Line 37400 Dorado TC - Vega Baja TC] (Transmission)</t>
  </si>
  <si>
    <t>qwer190</t>
  </si>
  <si>
    <t>FAASt number pending 179</t>
  </si>
  <si>
    <t>FAASt [T-Pole Program Line 37400 Barceloneta TC - Cambalache TC] (Transmission)</t>
  </si>
  <si>
    <t>qwer191</t>
  </si>
  <si>
    <t>FAASt number pending 180</t>
  </si>
  <si>
    <t>FAASt [T-Pole Program Line 16500 Fajardo TC - Dos Marinas] (Transmission)</t>
  </si>
  <si>
    <t>qwer192</t>
  </si>
  <si>
    <t>FAASt number pending 181</t>
  </si>
  <si>
    <t>FAASt [T-Pole Program Line 800 Comsat Sect - Cidra Sect] (Transmission)</t>
  </si>
  <si>
    <t>qwer193</t>
  </si>
  <si>
    <t>FAASt number pending 184</t>
  </si>
  <si>
    <t>Group 15 - DAUT</t>
  </si>
  <si>
    <t>qwer194</t>
  </si>
  <si>
    <t>FAASt number pending 185</t>
  </si>
  <si>
    <t>Group 19 - DAUT</t>
  </si>
  <si>
    <t>qwer195</t>
  </si>
  <si>
    <t>FAASt number pending 186</t>
  </si>
  <si>
    <t>Group 20 - DAUT</t>
  </si>
  <si>
    <t>qwer196</t>
  </si>
  <si>
    <t>FAASt number pending 187</t>
  </si>
  <si>
    <t>Group 21 - DAUT</t>
  </si>
  <si>
    <t>qwer197</t>
  </si>
  <si>
    <t>FAASt number pending 188</t>
  </si>
  <si>
    <t>Group 22 - DAUT</t>
  </si>
  <si>
    <t>qwer198</t>
  </si>
  <si>
    <t>FAASt number pending 189</t>
  </si>
  <si>
    <t>Group 24 - DAUT</t>
  </si>
  <si>
    <t>qwer199</t>
  </si>
  <si>
    <t>FAASt number pending 190</t>
  </si>
  <si>
    <t>Group 26 - DAUT</t>
  </si>
  <si>
    <t>qwer200</t>
  </si>
  <si>
    <t>FAASt number pending 191</t>
  </si>
  <si>
    <t>Group 27 - DAUT</t>
  </si>
  <si>
    <t>qwer201</t>
  </si>
  <si>
    <t>FAASt number pending 192</t>
  </si>
  <si>
    <t>Group 31 - DAUT</t>
  </si>
  <si>
    <t>qwer202</t>
  </si>
  <si>
    <t>FAASt number pending 193</t>
  </si>
  <si>
    <t>Group 32 - DAUT</t>
  </si>
  <si>
    <t>qwer203</t>
  </si>
  <si>
    <t>FAASt number pending 194</t>
  </si>
  <si>
    <t>Group 33 - DAUT</t>
  </si>
  <si>
    <t>qwer204</t>
  </si>
  <si>
    <t>FAASt number pending 195</t>
  </si>
  <si>
    <t>Group 34 - DAUT</t>
  </si>
  <si>
    <t>qwer205</t>
  </si>
  <si>
    <t>FAASt number pending 196</t>
  </si>
  <si>
    <t>Group 35 - DAUT</t>
  </si>
  <si>
    <t>qwer206</t>
  </si>
  <si>
    <t>FAASt number pending 197</t>
  </si>
  <si>
    <t>FAASt [Feeders - San Juan Short Term Group 3] (Distribution) - 1620-02</t>
  </si>
  <si>
    <t>qwer207</t>
  </si>
  <si>
    <t>FAASt number pending 198</t>
  </si>
  <si>
    <t>FAASt [Feeders - Carolina Short Term Group 3] (Distribution) - 2402-02</t>
  </si>
  <si>
    <t>qwer208</t>
  </si>
  <si>
    <t>FAASt number pending 199</t>
  </si>
  <si>
    <t>FAASt [Feeders - San Juan Short Term Group 1] (Distribution) - 1303-01</t>
  </si>
  <si>
    <t>qwer209</t>
  </si>
  <si>
    <t>FAASt number pending 200</t>
  </si>
  <si>
    <t>FAASt [Feeders - San Juan Short Term Group 1] (Distribution) - 1204-05</t>
  </si>
  <si>
    <t>qwer210</t>
  </si>
  <si>
    <t>FAASt number pending 201</t>
  </si>
  <si>
    <t>FAASt [Feeders - San Juan Short Term Group 1] (Distribution) - 1204-04</t>
  </si>
  <si>
    <t>qwer211</t>
  </si>
  <si>
    <t>FAASt number pending 202</t>
  </si>
  <si>
    <t>FAASt [Feeders - Mayagüez Short Term Group 4] (Distribution )- 7805-11</t>
  </si>
  <si>
    <t>qwer212</t>
  </si>
  <si>
    <t>FAASt number pending 203</t>
  </si>
  <si>
    <t>qwer213</t>
  </si>
  <si>
    <t>FAASt number pending 204</t>
  </si>
  <si>
    <t>FAASt [Feeders - Bayamón Short Term Group 1] (Distribution)-1806- 02</t>
  </si>
  <si>
    <t>qwer214</t>
  </si>
  <si>
    <t>FAASt number pending 205</t>
  </si>
  <si>
    <t>FAASt [Feeders - Mayagüez Short Term Group 3] (Distribution)-6601- 03</t>
  </si>
  <si>
    <t>qwer215</t>
  </si>
  <si>
    <t>FAASt number pending 206</t>
  </si>
  <si>
    <t>FAASt [Feeders - San Juan Short Term Group 1] (Distribution) - 1303-05</t>
  </si>
  <si>
    <t>qwer216</t>
  </si>
  <si>
    <t>FAASt number pending 207</t>
  </si>
  <si>
    <t>FAASt [Feeders - Mayagüez Short Term Group 2] (Distribution )- 6305-03</t>
  </si>
  <si>
    <t>qwer217</t>
  </si>
  <si>
    <t>FAASt number pending 208</t>
  </si>
  <si>
    <t>FAASt [Feeders - Bayamón Short Term Group 1] (Distribution)-1720- 07</t>
  </si>
  <si>
    <t>qwer218</t>
  </si>
  <si>
    <t>FAASt number pending 209</t>
  </si>
  <si>
    <t>FAASt [Feeders - Bayamón Short Term Group 1] (Distribution)-1716- 03</t>
  </si>
  <si>
    <t>qwer219</t>
  </si>
  <si>
    <t>FAASt number pending 210</t>
  </si>
  <si>
    <t>FAASt [Feeders - Bayamón Short Term Group 3] (Distribution)-9501- 02</t>
  </si>
  <si>
    <t>qwer220</t>
  </si>
  <si>
    <t>FAASt number pending 211</t>
  </si>
  <si>
    <t>Feeder 1115-02, 1115-03, 1115-04, 1117-07, 1117-08 - Santurce UG Rebuilt</t>
  </si>
  <si>
    <t>Distribution – Underground</t>
  </si>
  <si>
    <t>qwer221</t>
  </si>
  <si>
    <t>FAASt number pending 212</t>
  </si>
  <si>
    <t>Feeder 1424-07, 1424-08 - Hato Rey UG Rebuilt</t>
  </si>
  <si>
    <t>qwer222</t>
  </si>
  <si>
    <t>FAASt number pending 214</t>
  </si>
  <si>
    <t>FAASt [Pole and Conductor Repair - Caguas Group 3 - Phase 2] (Distribution)</t>
  </si>
  <si>
    <t>qwer223</t>
  </si>
  <si>
    <t>FAASt number pending 215</t>
  </si>
  <si>
    <t>FAASt [Pole and Conductor Repair - Mayagüez Group 4 - Phase 2] (Distribution)</t>
  </si>
  <si>
    <t>qwer224</t>
  </si>
  <si>
    <t>738671-4</t>
  </si>
  <si>
    <t>4 x 25 MW BESS Interconnections Monacillos TC</t>
  </si>
  <si>
    <t>qwer225</t>
  </si>
  <si>
    <t>FAASt number pending 216</t>
  </si>
  <si>
    <t>qwer226</t>
  </si>
  <si>
    <t>750068</t>
  </si>
  <si>
    <t xml:space="preserve">107969
</t>
  </si>
  <si>
    <t xml:space="preserve">15F019400000
</t>
  </si>
  <si>
    <t>6/18/2024</t>
  </si>
  <si>
    <t>8/12/2025 9:13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</si>
  <si>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qwer227</t>
  </si>
  <si>
    <t>750067</t>
  </si>
  <si>
    <t xml:space="preserve">107968
</t>
  </si>
  <si>
    <t xml:space="preserve">15F019550000
</t>
  </si>
  <si>
    <t>06/18/2024</t>
  </si>
  <si>
    <t>Field EHP: ESA and CBRA Consultation letter submitted to USFWS on 06/05/2025. Waiting for response. ECD 08/19/2025</t>
  </si>
  <si>
    <t>10/2/2024 FEMA comment via GP: 10/01/2024 01:08 PM AST, GARCIA DIAZ, CHRISTIAN D. Commented: "10/1/2024 - LUMA sent the documents on 9/20/2024. FEMA performed a pre-review and email with feedback was sent to LUMA on 10/1/2024 for their action to remove duplicity found between Distribution and Transmission. Deadline stablished is 10/3/2024 for LUMA submit documents corrected."10/2/2024 - DSOWs were submitted to FEMA but now are being revised to remove the Herbicide and Mechanical Mastication language</t>
  </si>
  <si>
    <t>qwer228</t>
  </si>
  <si>
    <t>750066</t>
  </si>
  <si>
    <t xml:space="preserve">107967
</t>
  </si>
  <si>
    <t xml:space="preserve">15F019450000
</t>
  </si>
  <si>
    <t>Field EHP - Environmental: ESA Consultation letter submitted to USFWS on 06/03/2025. Waiting for response. ECD 08/12/2025</t>
  </si>
  <si>
    <t>10/2/2024 FEMA comment via GP: 10/01/2024 01:04 PM AST, GARCIA DIAZ, CHRISTIAN D. Commented: "10/1/2024 - LUMA sent the documents on 9/20/2024. FEMA performed a pre-review and email with feedback was sent to LUMA on 10/1/2024 for their action to remove duplicity found between Distribution and Transmission. Deadline stablished is 10/3/2024 for LUMA submit documents corrected." 10/2/2024 - DSOWs were submitted to FEMA but now are being revised to remove the Herbicide and Mechanical Mastication language</t>
  </si>
  <si>
    <t>qwer229</t>
  </si>
  <si>
    <t>750065</t>
  </si>
  <si>
    <t xml:space="preserve">107966
</t>
  </si>
  <si>
    <t xml:space="preserve">15F019500000
</t>
  </si>
  <si>
    <t>8/7/2025 - EHP final review. ECD 8/14/2025.</t>
  </si>
  <si>
    <t>10/2/2024 FEMA comment via GP: 10/01/2024 11:52 AM AST, GARCIA DIAZ, CHRISTIAN D. - Commented: "10/1/2024 - LUMA provided respond for email of duplicity. Still pending to confirm if LUMA used the rural ROW for their review." 10/2/2024 - DSOWs were submitted to FEMA but now are being revised to remove the Herbicide and Mechanical Mastication language
8/7/2025 - EHP final review. ECD 8/14/2025.</t>
  </si>
  <si>
    <t>qwer230</t>
  </si>
  <si>
    <t>750063</t>
  </si>
  <si>
    <t xml:space="preserve">107965
</t>
  </si>
  <si>
    <t xml:space="preserve">15F019350000
</t>
  </si>
  <si>
    <t>8/12/2025 9:12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</si>
  <si>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qwer231</t>
  </si>
  <si>
    <t>750150</t>
  </si>
  <si>
    <t xml:space="preserve">107970
</t>
  </si>
  <si>
    <t xml:space="preserve">14F020790000
</t>
  </si>
  <si>
    <t>06/20/2024</t>
  </si>
  <si>
    <t>9/15/2025- Field EHP: Initial review in progress. Expected Completion Date (ECD): 9/29/2025.</t>
  </si>
  <si>
    <t>qwer232</t>
  </si>
  <si>
    <t>750151</t>
  </si>
  <si>
    <t xml:space="preserve">107971
</t>
  </si>
  <si>
    <t xml:space="preserve">14F020640000
</t>
  </si>
  <si>
    <t>11/26/2025 - Field EHP - Environmental: In Review. Expected Completion Date (ECD) 12/03/2025</t>
  </si>
  <si>
    <t>qwer233</t>
  </si>
  <si>
    <t>750168</t>
  </si>
  <si>
    <t xml:space="preserve">107972
</t>
  </si>
  <si>
    <t xml:space="preserve">14F020800000
</t>
  </si>
  <si>
    <t>10/17/2025 - Field EHP - Environmental: In Review. Expected Completion Date (ECD) 10/31/2025.</t>
  </si>
  <si>
    <t>qwer234</t>
  </si>
  <si>
    <t>750502</t>
  </si>
  <si>
    <t xml:space="preserve">107977
</t>
  </si>
  <si>
    <t xml:space="preserve">FAASt [25 MW BESS Installation and Integration - Aguadilla] (Substation)
</t>
  </si>
  <si>
    <t xml:space="preserve">14F019620000
</t>
  </si>
  <si>
    <t>06/27/2024</t>
  </si>
  <si>
    <t>Still pending SOW documentation </t>
  </si>
  <si>
    <t>qwer235</t>
  </si>
  <si>
    <t>750503</t>
  </si>
  <si>
    <t xml:space="preserve">107978
</t>
  </si>
  <si>
    <t xml:space="preserve">FAASt [25 MW BESS Installation and Integration - San Juan] (Substation)
</t>
  </si>
  <si>
    <t xml:space="preserve">14F019610000
</t>
  </si>
  <si>
    <t>qwer236</t>
  </si>
  <si>
    <t>750692</t>
  </si>
  <si>
    <t xml:space="preserve">107979
</t>
  </si>
  <si>
    <t xml:space="preserve">14F018970000
</t>
  </si>
  <si>
    <t>07/02/2024</t>
  </si>
  <si>
    <t>Field EHP: (ESA/CBRS) Consultation letter submitted to USFWS on 05/29/2025. Waiting for response. ECD 08/08/2025.</t>
  </si>
  <si>
    <t>qwer237</t>
  </si>
  <si>
    <t>750729</t>
  </si>
  <si>
    <t xml:space="preserve">107980
</t>
  </si>
  <si>
    <t>FAASt [Transmission Line 3700 GOAB 3797 to Arroyo Substation 4101] (Transmission)</t>
  </si>
  <si>
    <t xml:space="preserve">14F015440000
</t>
  </si>
  <si>
    <t>02JULY2025 Project is being administratively use as a placeholder since it was not included in the Applicant’s latest workplan for submittal of a SOW. FEMA may in the future re-create the project for the 33 DI's included in this project at the request of the Applicant and COR3 if a SOW submittal date is provided.</t>
  </si>
  <si>
    <t>qwer238</t>
  </si>
  <si>
    <t>Transmission Line 3700 GOAB 3797 to Arroyo Substation 4101</t>
  </si>
  <si>
    <t>750730</t>
  </si>
  <si>
    <t xml:space="preserve">107981
</t>
  </si>
  <si>
    <t xml:space="preserve">14F002400000
</t>
  </si>
  <si>
    <t>qwer239</t>
  </si>
  <si>
    <t>751655</t>
  </si>
  <si>
    <t xml:space="preserve">107982
</t>
  </si>
  <si>
    <t xml:space="preserve">14F021650000
</t>
  </si>
  <si>
    <t>qwer240</t>
  </si>
  <si>
    <t>752039</t>
  </si>
  <si>
    <t xml:space="preserve">107984
</t>
  </si>
  <si>
    <t xml:space="preserve">FAASt [Transmission Line 10000 Sierra Linda TO to Magnolia TO] (Transmission) 
</t>
  </si>
  <si>
    <t xml:space="preserve">14F015550000
</t>
  </si>
  <si>
    <t>07/23/2024</t>
  </si>
  <si>
    <t>qwer241</t>
  </si>
  <si>
    <t>Transmission Line 10000 Sierra Linda TO to Magnolia TO</t>
  </si>
  <si>
    <t>752041</t>
  </si>
  <si>
    <t xml:space="preserve">107985
</t>
  </si>
  <si>
    <t xml:space="preserve">14F015560000
</t>
  </si>
  <si>
    <t>qwer242</t>
  </si>
  <si>
    <t>Transmission Line 1000 Venezuela Sect to Capuchinos Sect</t>
  </si>
  <si>
    <t>752047</t>
  </si>
  <si>
    <t xml:space="preserve">107986
</t>
  </si>
  <si>
    <t xml:space="preserve">14F015460000
</t>
  </si>
  <si>
    <t>qwer243</t>
  </si>
  <si>
    <t>Transmission Line 3300 Chardon Sect to Egozcue Sect</t>
  </si>
  <si>
    <t>752048</t>
  </si>
  <si>
    <t xml:space="preserve">107987
</t>
  </si>
  <si>
    <t xml:space="preserve">14F015450000
</t>
  </si>
  <si>
    <t>qwer244</t>
  </si>
  <si>
    <t>Transmission Line 3500 Las Lomas Sect to Monacillos TC</t>
  </si>
  <si>
    <t>752049</t>
  </si>
  <si>
    <t xml:space="preserve">107988
</t>
  </si>
  <si>
    <t xml:space="preserve">14F015430000
</t>
  </si>
  <si>
    <t>qwer245</t>
  </si>
  <si>
    <t>Transmission Line 5600 Hotel Rincon to Rincon Substation7301</t>
  </si>
  <si>
    <t>752050</t>
  </si>
  <si>
    <t xml:space="preserve">107989
</t>
  </si>
  <si>
    <t xml:space="preserve">FAASt [Transmission Line 9300 Gautier Benitez Sect to ACB 9323] (Transmission)
</t>
  </si>
  <si>
    <t xml:space="preserve">14F015410000
</t>
  </si>
  <si>
    <t>qwer246</t>
  </si>
  <si>
    <t>Transmission Line 9300 Gautier Benitez Sect to ACB 9323</t>
  </si>
  <si>
    <t>752051</t>
  </si>
  <si>
    <t xml:space="preserve">107990
</t>
  </si>
  <si>
    <t xml:space="preserve">14F015400000
</t>
  </si>
  <si>
    <t>qwer247</t>
  </si>
  <si>
    <t>Transmission Line 9300 Juncos TC to ACB 9301</t>
  </si>
  <si>
    <t>752052</t>
  </si>
  <si>
    <t xml:space="preserve">107991
</t>
  </si>
  <si>
    <t xml:space="preserve">14F015390000
</t>
  </si>
  <si>
    <t>qwer248</t>
  </si>
  <si>
    <t>Transmission Line 9900 TAP9905A to Rio Blanco HP</t>
  </si>
  <si>
    <t>752053</t>
  </si>
  <si>
    <t xml:space="preserve">107992
</t>
  </si>
  <si>
    <t>qwer249</t>
  </si>
  <si>
    <t>Transmission Line 13400 Boqueron TO to Acacias TC</t>
  </si>
  <si>
    <t>qwer250</t>
  </si>
  <si>
    <t>Arecibo Sectionalizer</t>
  </si>
  <si>
    <t>qwer251</t>
  </si>
  <si>
    <t>752277</t>
  </si>
  <si>
    <t xml:space="preserve">107995
</t>
  </si>
  <si>
    <t xml:space="preserve">14F016640000
</t>
  </si>
  <si>
    <t>07/29/2024</t>
  </si>
  <si>
    <t>qwer252</t>
  </si>
  <si>
    <t>Substation Ciales 8701</t>
  </si>
  <si>
    <t>752276</t>
  </si>
  <si>
    <t xml:space="preserve">107994
</t>
  </si>
  <si>
    <t xml:space="preserve">14F016660000
</t>
  </si>
  <si>
    <t>qwer253</t>
  </si>
  <si>
    <t>Substation Monterey 9502 &amp; 9503</t>
  </si>
  <si>
    <t>752275</t>
  </si>
  <si>
    <t xml:space="preserve">107993
</t>
  </si>
  <si>
    <t xml:space="preserve">14F016650000
</t>
  </si>
  <si>
    <t>qwer254</t>
  </si>
  <si>
    <t>Substation Unibón 9501</t>
  </si>
  <si>
    <t>752500</t>
  </si>
  <si>
    <t xml:space="preserve">107996
</t>
  </si>
  <si>
    <t>FAASt [Automation Program Group 1B-6 Feeders] (Distribution)</t>
  </si>
  <si>
    <t xml:space="preserve">14F001290000
</t>
  </si>
  <si>
    <t>08/01/2024</t>
  </si>
  <si>
    <t>01AUGUST2024 - Project was created but no ISOW has been submitted. ISOW funding is bulling from GP BAC - mc</t>
  </si>
  <si>
    <t>qwer255</t>
  </si>
  <si>
    <t>752502</t>
  </si>
  <si>
    <t xml:space="preserve">107997
</t>
  </si>
  <si>
    <t>FAASt [Automation Program Group 1C-7 Feeders] (Distribution)</t>
  </si>
  <si>
    <t xml:space="preserve">14F003520000,
14F003550000
</t>
  </si>
  <si>
    <t>qwer256</t>
  </si>
  <si>
    <t>752503</t>
  </si>
  <si>
    <t xml:space="preserve">107998
</t>
  </si>
  <si>
    <t xml:space="preserve">14F003340000,
14F003300000
</t>
  </si>
  <si>
    <t>qwer257</t>
  </si>
  <si>
    <t>752540</t>
  </si>
  <si>
    <t xml:space="preserve">107999
</t>
  </si>
  <si>
    <t xml:space="preserve">FAASt [Pole and Conductor Repair -Mayaguez Group 4 Phase 2] (Distribution)
</t>
  </si>
  <si>
    <t xml:space="preserve">14F018980000
</t>
  </si>
  <si>
    <t>Field EHP - Environmental: In Review. Expected Completion Date (ECD) 07/30/2025.</t>
  </si>
  <si>
    <t>qwer258</t>
  </si>
  <si>
    <t>752808</t>
  </si>
  <si>
    <t xml:space="preserve">108000
</t>
  </si>
  <si>
    <t xml:space="preserve">FAASt [Automation Program Group 19] (Distribution)
</t>
  </si>
  <si>
    <t xml:space="preserve">10F000670000,
10F000660000,
10F000680000
</t>
  </si>
  <si>
    <t>08/07/2024</t>
  </si>
  <si>
    <t>2/20/2026 - Field EHP - Environmental. Initial Review. Expected Completion Date (ECD) 03/12/2026.</t>
  </si>
  <si>
    <t>qwer259</t>
  </si>
  <si>
    <t>752810</t>
  </si>
  <si>
    <t xml:space="preserve">108001
</t>
  </si>
  <si>
    <t xml:space="preserve">FAASt [Automation Program Group 20] (Distribution)
</t>
  </si>
  <si>
    <t xml:space="preserve">10F001070000,
10F001080000,
10F001120000,
10F001090000
</t>
  </si>
  <si>
    <t>Pending ISOW documentation 8/8/24 - MC</t>
  </si>
  <si>
    <t>qwer260</t>
  </si>
  <si>
    <t>752972</t>
  </si>
  <si>
    <t xml:space="preserve">108002
</t>
  </si>
  <si>
    <t xml:space="preserve">14F019630000
</t>
  </si>
  <si>
    <t>08/09/2024</t>
  </si>
  <si>
    <t>no ISOW was provided at the moment</t>
  </si>
  <si>
    <t>qwer261</t>
  </si>
  <si>
    <t>FAASt Number Pending 217</t>
  </si>
  <si>
    <t>FAASt [Feeders - Mayaguez Short Term Group 4] (Distribution ) - 7805-13</t>
  </si>
  <si>
    <t>8/13/2024 Added from Grid Strategy's Priority Project List 7/30/2024</t>
  </si>
  <si>
    <t>qwer262</t>
  </si>
  <si>
    <t>FAASt Number Pending 218</t>
  </si>
  <si>
    <t>FAASt [Feeders - San Juan Short Term Group 3] (Distribution) - 1336-08</t>
  </si>
  <si>
    <t>8/13/2024
Added from Grid Strategy's Priority Project List 7/30/2024</t>
  </si>
  <si>
    <t>qwer263</t>
  </si>
  <si>
    <t>FAASt Number Pending 219</t>
  </si>
  <si>
    <t>Line 100/200 - phase 1</t>
  </si>
  <si>
    <t>qwer264</t>
  </si>
  <si>
    <t>FAASt Number Pending 220</t>
  </si>
  <si>
    <t>Santa Isabel Transformer - Stabilization Project</t>
  </si>
  <si>
    <t>qwer265</t>
  </si>
  <si>
    <t>FAASt Number Pending 221</t>
  </si>
  <si>
    <t>FAASt [Feeders - Bayamon Short Term Group 2] (Distribution) - 1801-03</t>
  </si>
  <si>
    <t>qwer266</t>
  </si>
  <si>
    <t>FAASt Number Pending 223</t>
  </si>
  <si>
    <t>FAASt [Feeders - Mayaguez Short Term Group 2] (Distribution ) - 6802-04</t>
  </si>
  <si>
    <t>qwer267</t>
  </si>
  <si>
    <t>753302</t>
  </si>
  <si>
    <t xml:space="preserve">108004
</t>
  </si>
  <si>
    <t xml:space="preserve">14F020240000,
14F020250000
</t>
  </si>
  <si>
    <t>08/15/2024</t>
  </si>
  <si>
    <t>qwer268</t>
  </si>
  <si>
    <t>753301</t>
  </si>
  <si>
    <t xml:space="preserve">108003
</t>
  </si>
  <si>
    <t xml:space="preserve">14F020210000,
14F020220000,
14F020230000
</t>
  </si>
  <si>
    <t>qwer269</t>
  </si>
  <si>
    <t>Venezuela Sectionalizer</t>
  </si>
  <si>
    <t>qwer270</t>
  </si>
  <si>
    <t>Caparra Sectionalizer</t>
  </si>
  <si>
    <t>qwer271</t>
  </si>
  <si>
    <t>753788</t>
  </si>
  <si>
    <t xml:space="preserve">108014
</t>
  </si>
  <si>
    <t xml:space="preserve">14F020660000
</t>
  </si>
  <si>
    <t>08/23/2024</t>
  </si>
  <si>
    <t>qwer272</t>
  </si>
  <si>
    <t>753787</t>
  </si>
  <si>
    <t xml:space="preserve">108013
</t>
  </si>
  <si>
    <t xml:space="preserve">14F020630000
</t>
  </si>
  <si>
    <t>qwer273</t>
  </si>
  <si>
    <t>https://aeepr.sharepoint.com/sites/Test4552/Lists/ISOW%20%20DSOW%20Tracker/Attachments/969/753787-DR4339PR-Detailed%20SOW-T-Pole%20TL13700%20Mora%20TC-Isabela%20TO%20(1).pdf?web=1</t>
  </si>
  <si>
    <t>753786</t>
  </si>
  <si>
    <t xml:space="preserve">108012
</t>
  </si>
  <si>
    <t xml:space="preserve">14F020610000
</t>
  </si>
  <si>
    <t>qwer274</t>
  </si>
  <si>
    <t>753785</t>
  </si>
  <si>
    <t xml:space="preserve">108011
</t>
  </si>
  <si>
    <t xml:space="preserve">14F020600000
</t>
  </si>
  <si>
    <t>qwer275</t>
  </si>
  <si>
    <t>https://aeepr.sharepoint.com/sites/Test4552/Lists/ISOW%20%20DSOW%20Tracker/Attachments/971/753785-DR4339PR-Detailed%20SOW-TPole%20TL3300%20San%20Gerardo%20Sect%20-%20Venezuela%20Sect.pdf?web=1</t>
  </si>
  <si>
    <t>753782</t>
  </si>
  <si>
    <t xml:space="preserve">108010
</t>
  </si>
  <si>
    <t xml:space="preserve">14F020580000
</t>
  </si>
  <si>
    <t>9/8/2025 - Field EHP – Historic: Initial review. Expected Completion Date (ECD) 09/30/2025.</t>
  </si>
  <si>
    <t>qwer276</t>
  </si>
  <si>
    <t>https://aeepr.sharepoint.com/sites/Test4552/Lists/ISOW%20%20DSOW%20Tracker/Attachments/972/753782-DR4339PR-Detailed%20SOW-TPole%20TL3100%20Monacillos%20TC%20-%20Sabana%20Llana%20TC.pdf?web=1</t>
  </si>
  <si>
    <t>753781</t>
  </si>
  <si>
    <t xml:space="preserve">108009
</t>
  </si>
  <si>
    <t>qwer277</t>
  </si>
  <si>
    <t>753777</t>
  </si>
  <si>
    <t xml:space="preserve">108008
</t>
  </si>
  <si>
    <t xml:space="preserve">14F002490000
</t>
  </si>
  <si>
    <t>qwer278</t>
  </si>
  <si>
    <t>754351</t>
  </si>
  <si>
    <t xml:space="preserve">108016
</t>
  </si>
  <si>
    <t xml:space="preserve">FAASt [Underground Circuit Feeders - San Juan Group 2] (Distribution) 
</t>
  </si>
  <si>
    <t xml:space="preserve">14F020360000,
14F020350000
</t>
  </si>
  <si>
    <t>08/26/2024</t>
  </si>
  <si>
    <t>qwer279</t>
  </si>
  <si>
    <t>Distribution Underground Circuit Rebuilds - Phase 1</t>
  </si>
  <si>
    <t>754350</t>
  </si>
  <si>
    <t xml:space="preserve">108015
</t>
  </si>
  <si>
    <t xml:space="preserve">14F020320000,
14F020300000,
14F020310000,
14F020340000,
14F020330000
</t>
  </si>
  <si>
    <t>qwer280</t>
  </si>
  <si>
    <t>755211</t>
  </si>
  <si>
    <t xml:space="preserve">108022
</t>
  </si>
  <si>
    <t xml:space="preserve">10F000650000
</t>
  </si>
  <si>
    <t>09/05/2024</t>
  </si>
  <si>
    <t>12/12/2025 - Field EHP: Review ongoing, previous status applies. ECD Updated (12/22/2025)</t>
  </si>
  <si>
    <t>13MAY2025 Version 1 was created to address fund code correction from FC6E to FC06 for FAASt projects. This administrative amendment does
not change the previously approved scope of work or costs, however, to be able to process the correction a version is being submitted for
de-obligating the available balance in this PW, and a next version will be submitted to reconcile available funding in the correct code. Per
the Financial Management Section, the amount to be de-obligated in this version is -$643,560.85 (100%) / -$579,204.77 (90%).
06SEPTEMBER2024 No ISOW provided in Grants Portal at this time - MC</t>
  </si>
  <si>
    <t>qwer281</t>
  </si>
  <si>
    <t>800361</t>
  </si>
  <si>
    <t>108078</t>
  </si>
  <si>
    <t xml:space="preserve">10F005220000,
10F005120000,
10F004760000
</t>
  </si>
  <si>
    <t>12/31/2024</t>
  </si>
  <si>
    <t>qwer282</t>
  </si>
  <si>
    <t>800369</t>
  </si>
  <si>
    <t>108079</t>
  </si>
  <si>
    <t xml:space="preserve">10F000970000,
10F000950000
</t>
  </si>
  <si>
    <t>qwer283</t>
  </si>
  <si>
    <t>800394</t>
  </si>
  <si>
    <t>108080</t>
  </si>
  <si>
    <t xml:space="preserve">10F002180000,
10F002200000,
10F002190000,
10F001350000,
10F002170000
</t>
  </si>
  <si>
    <t>qwer284</t>
  </si>
  <si>
    <t>800399</t>
  </si>
  <si>
    <t>108081</t>
  </si>
  <si>
    <t xml:space="preserve">10F001460000,
10F002280000,
10F001420000,
10F005290000,
10F005530000
</t>
  </si>
  <si>
    <t>qwer285</t>
  </si>
  <si>
    <t>FAASt number pending 357</t>
  </si>
  <si>
    <t>FAASt [Distribution Feeder Rebuild # 1620-02]</t>
  </si>
  <si>
    <t>qwer286</t>
  </si>
  <si>
    <t>FAASt number pending 358</t>
  </si>
  <si>
    <t>FAASt [Distribution Feeder Rebuild # 2404-06]</t>
  </si>
  <si>
    <t>qwer287</t>
  </si>
  <si>
    <t>FAASt number pending 361</t>
  </si>
  <si>
    <t>FAASt [Distribution Feeder Rebuild # 6406-02]</t>
  </si>
  <si>
    <t>qwer288</t>
  </si>
  <si>
    <t>797148</t>
  </si>
  <si>
    <t>108074</t>
  </si>
  <si>
    <t>FAASt [Distribution Feeder Rebuild # 8101-03] (Distribution)</t>
  </si>
  <si>
    <t xml:space="preserve">14F000100000
</t>
  </si>
  <si>
    <t>12/06/2024</t>
  </si>
  <si>
    <t>09DECEMBER2024 No ISOW in Grants Portal - MC</t>
  </si>
  <si>
    <t>qwer289</t>
  </si>
  <si>
    <t>FAASt number pending 363</t>
  </si>
  <si>
    <t>FAASt [Distribution Feeder Rebuild # 1801-03]</t>
  </si>
  <si>
    <t>qwer290</t>
  </si>
  <si>
    <t>FAASt number pending 364</t>
  </si>
  <si>
    <t>FAASt [Distribution Feeder Rebuild # 3502-02]</t>
  </si>
  <si>
    <t>qwer291</t>
  </si>
  <si>
    <t>FAASt number pending 365</t>
  </si>
  <si>
    <t>FAASt [Distribution Feeder Rebuild # 6802-04]</t>
  </si>
  <si>
    <t>qwer292</t>
  </si>
  <si>
    <t>FAASt number pending 366</t>
  </si>
  <si>
    <t>FAASt [Distribution Feeder Rebuild # 7805-13]</t>
  </si>
  <si>
    <t>qwer293</t>
  </si>
  <si>
    <t>FAASt number pending 367</t>
  </si>
  <si>
    <t>FAASt [Distribution Feeder Rebuild # 1336-08]</t>
  </si>
  <si>
    <t>qwer294</t>
  </si>
  <si>
    <t>767387</t>
  </si>
  <si>
    <t>108068</t>
  </si>
  <si>
    <t xml:space="preserve">14F001480000
</t>
  </si>
  <si>
    <t>11/22/2024</t>
  </si>
  <si>
    <t>22November2024 No ISOW Docs in Grants Portal - MC 6/12/2025 - Project withdrawn in Grants Portal</t>
  </si>
  <si>
    <t>qwer295</t>
  </si>
  <si>
    <t>767381</t>
  </si>
  <si>
    <t>108067</t>
  </si>
  <si>
    <t>FAASt [Distribution Feeder Rebuild # 1204-04] (Distribution)</t>
  </si>
  <si>
    <t xml:space="preserve">14F001460000
</t>
  </si>
  <si>
    <t>qwer296</t>
  </si>
  <si>
    <t>FAASt number pending 371</t>
  </si>
  <si>
    <t>FAASt [Distribution Feeder Rebuild # 1806-02]</t>
  </si>
  <si>
    <t>qwer297</t>
  </si>
  <si>
    <t>FAASt number pending 372</t>
  </si>
  <si>
    <t>FAASt #[Distribution Feeder Rebuild # 6601-03]</t>
  </si>
  <si>
    <t>qwer298</t>
  </si>
  <si>
    <t>FAASt number pending 373</t>
  </si>
  <si>
    <t>FAASt [Distribution Feeder Rebuild # 6603-01]</t>
  </si>
  <si>
    <t>qwer299</t>
  </si>
  <si>
    <t>801197</t>
  </si>
  <si>
    <t>108084</t>
  </si>
  <si>
    <t>FAASt [Distribution Feeder Rebuild # 1204-02</t>
  </si>
  <si>
    <t xml:space="preserve">14F001440000
</t>
  </si>
  <si>
    <t>1/8/2025</t>
  </si>
  <si>
    <t>14JANUARY2025 No ISOW in Grants Portal - MC6/12/2025 - Project withdrawn in Grants Portal</t>
  </si>
  <si>
    <t>qwer300</t>
  </si>
  <si>
    <t>767005</t>
  </si>
  <si>
    <t>108062</t>
  </si>
  <si>
    <t>FAASt [Distribution Feeder Rebuild # 1303-05]</t>
  </si>
  <si>
    <t xml:space="preserve">14F001500000
</t>
  </si>
  <si>
    <t>11/21/2024</t>
  </si>
  <si>
    <t>qwer301</t>
  </si>
  <si>
    <t>FAASt number pending 376</t>
  </si>
  <si>
    <t>FAASt [Distribution Feeder Rebuild # 7805-11]</t>
  </si>
  <si>
    <t>qwer302</t>
  </si>
  <si>
    <t>FAASt number pending 377</t>
  </si>
  <si>
    <t>FAASt [Distribution Feeder Rebuild # 6305-03]</t>
  </si>
  <si>
    <t>qwer303</t>
  </si>
  <si>
    <t>FAASt number pending 378</t>
  </si>
  <si>
    <t>FAASt [Distribution Feeder Rebuild # 2402-02]</t>
  </si>
  <si>
    <t>qwer304</t>
  </si>
  <si>
    <t>FAASt number pending 379</t>
  </si>
  <si>
    <t>FAASt [Distribution Feeder Rebuild # 9501-02]</t>
  </si>
  <si>
    <t>qwer305</t>
  </si>
  <si>
    <t>FAASt number pending 384</t>
  </si>
  <si>
    <t>FAASt [Distribution Feeder Rebuild #- 1303-02</t>
  </si>
  <si>
    <t>qwer306</t>
  </si>
  <si>
    <t>FAASt number pending 385</t>
  </si>
  <si>
    <t>FAASt [Distribution Feeder Rebuild #- 6010-01</t>
  </si>
  <si>
    <t>qwer307</t>
  </si>
  <si>
    <t>FAASt number pending 386</t>
  </si>
  <si>
    <t>FAASt [Distribution Feeder Rebuild #- 6306-02</t>
  </si>
  <si>
    <t>qwer308</t>
  </si>
  <si>
    <t>FAASt number pending 389</t>
  </si>
  <si>
    <t>FAASt [Distribution Feeder Rebuild # - 1529-15</t>
  </si>
  <si>
    <t>qwer309</t>
  </si>
  <si>
    <t>FAASt number pending 390</t>
  </si>
  <si>
    <t>FAASt [Distribution Feeder Rebuild #- 3006-05</t>
  </si>
  <si>
    <t>qwer310</t>
  </si>
  <si>
    <t>FAASt number pending 391</t>
  </si>
  <si>
    <t>FAASt [Distribution Feeder Rebuild #- 3007-03</t>
  </si>
  <si>
    <t>qwer311</t>
  </si>
  <si>
    <t>FAASt number pending 392</t>
  </si>
  <si>
    <t>FAASt [Distribution Feeder Rebuild #- 6704-03</t>
  </si>
  <si>
    <t>qwer312</t>
  </si>
  <si>
    <t>FAASt number pending 393</t>
  </si>
  <si>
    <t>FAASt [Distribution Feeder Rebuild # - 2603-08</t>
  </si>
  <si>
    <t>qwer313</t>
  </si>
  <si>
    <t>FAASt number pending 395</t>
  </si>
  <si>
    <t>FAASt [Pole and Conductor Repair- Caguas Group 4-Phase 2] (Distribution)</t>
  </si>
  <si>
    <t>qwer314</t>
  </si>
  <si>
    <t>FAASt number pending 396</t>
  </si>
  <si>
    <t>FAASt [Pole and Conductor Repair-San Juan Group 3- Phase 2] (Distribution)</t>
  </si>
  <si>
    <t>qwer315</t>
  </si>
  <si>
    <t>FAASt number pending 397</t>
  </si>
  <si>
    <t>FAASt [Pole and Conductor Repair- Caguas Group 5-Phase 2] (Distribution)</t>
  </si>
  <si>
    <t>qwer316</t>
  </si>
  <si>
    <t>FAASt number pending 398</t>
  </si>
  <si>
    <t>FAASt [Pole and Conductor Repair- Arecibo Group 3-Phase 2] (Distribution)</t>
  </si>
  <si>
    <t>qwer317</t>
  </si>
  <si>
    <t>FAASt number pending 250</t>
  </si>
  <si>
    <t>FAASt Salinas TC to Jobos TC – 38kV 100 &amp; 200 (Transmission)</t>
  </si>
  <si>
    <t>qwer318</t>
  </si>
  <si>
    <t>FAASt number pending 258</t>
  </si>
  <si>
    <t>FAASt - Line 36100(115kV) - Unibon to Monterrey (Transmission)</t>
  </si>
  <si>
    <t>qwer319</t>
  </si>
  <si>
    <t>FAASt number pending 259</t>
  </si>
  <si>
    <t>FAASt - Line 36100(115kV) - Monterrey to Pinas (Transmission)</t>
  </si>
  <si>
    <t>qwer320</t>
  </si>
  <si>
    <t>FAASt number pending 260</t>
  </si>
  <si>
    <t>FAASt - Line 36100(115kV) - Pinas to Cana (Transmission)</t>
  </si>
  <si>
    <t>qwer321</t>
  </si>
  <si>
    <t>FAASt number pending 261</t>
  </si>
  <si>
    <t>qwer322</t>
  </si>
  <si>
    <t>FAASt number pending 262</t>
  </si>
  <si>
    <t>qwer323</t>
  </si>
  <si>
    <t>FAASt number pending 263</t>
  </si>
  <si>
    <t>TL 2000 - Once De Agosto Sect - San Sebastian TC</t>
  </si>
  <si>
    <t>qwer324</t>
  </si>
  <si>
    <t>FAASt number pending 264</t>
  </si>
  <si>
    <t>TL 3100 Monacillos TC - Sabana Llana TC</t>
  </si>
  <si>
    <t>qwer325</t>
  </si>
  <si>
    <t>FAASt number pending 265</t>
  </si>
  <si>
    <t>TL1500 Once De Agosto Sect - Sabana Grande TO</t>
  </si>
  <si>
    <t>qwer326</t>
  </si>
  <si>
    <t>FAASt number pending 266</t>
  </si>
  <si>
    <t>TL 3300 San Gerardo Sect-Venezuela Sect</t>
  </si>
  <si>
    <t>qwer327</t>
  </si>
  <si>
    <t>FAASt number pending 267</t>
  </si>
  <si>
    <t>TL 5900 San Juan SP- Crematorio TO</t>
  </si>
  <si>
    <t>qwer328</t>
  </si>
  <si>
    <t>FAASt number pending 268</t>
  </si>
  <si>
    <t>TL 1200 San German Sect-San German TC- Yauco 2HP</t>
  </si>
  <si>
    <t>qwer329</t>
  </si>
  <si>
    <t>FAASt number pending 269</t>
  </si>
  <si>
    <t>TL 13700 Mora TC -Isabela TO</t>
  </si>
  <si>
    <t>qwer330</t>
  </si>
  <si>
    <t>FAASt number pending 270</t>
  </si>
  <si>
    <t>TL 1600 Leon Sect - Acacias TC</t>
  </si>
  <si>
    <t>qwer331</t>
  </si>
  <si>
    <t>FAASt number pending 271</t>
  </si>
  <si>
    <t>TL 1900 Dos Bocas Hp-San Sebastian TC</t>
  </si>
  <si>
    <t>qwer332</t>
  </si>
  <si>
    <t>FAASt number pending 272</t>
  </si>
  <si>
    <t>TL 10100 - LASLomas Sect-Reparto Metropolitano TO</t>
  </si>
  <si>
    <t>qwer333</t>
  </si>
  <si>
    <t>FAASt number pending 273</t>
  </si>
  <si>
    <t>TL 2400 - Dos Bocas Hp-Caonillas 2 Hp</t>
  </si>
  <si>
    <t>qwer334</t>
  </si>
  <si>
    <t>FAASt number pending 274</t>
  </si>
  <si>
    <t>TL 200 Ponce TC - Santa Isabel Sect</t>
  </si>
  <si>
    <t>qwer335</t>
  </si>
  <si>
    <t>FAASt number pending 275</t>
  </si>
  <si>
    <t>TL 4800 Santa Isabel TC- Santa Isabel Sect</t>
  </si>
  <si>
    <t>qwer336</t>
  </si>
  <si>
    <t>FAASt number pending 276</t>
  </si>
  <si>
    <t>TL 9600 Bayamon TC - Cataño Sect</t>
  </si>
  <si>
    <t>qwer337</t>
  </si>
  <si>
    <t>FAASt number pending 277</t>
  </si>
  <si>
    <t>TL 7800 - Dorado Tc- Vega Alta Sect</t>
  </si>
  <si>
    <t>qwer338</t>
  </si>
  <si>
    <t>FAASt number pending 278</t>
  </si>
  <si>
    <t>TL6700 - Seboruco To- Tapia TO</t>
  </si>
  <si>
    <t>qwer339</t>
  </si>
  <si>
    <t>FAASt number pending 279</t>
  </si>
  <si>
    <t>TL 7500 - Tres Monjitas Sect-Puerto Nuevo TO</t>
  </si>
  <si>
    <t>qwer340</t>
  </si>
  <si>
    <t>FAASt number pending 280</t>
  </si>
  <si>
    <t>TL 10700 - Hato Tejas Tc-Hato Tejas Sect</t>
  </si>
  <si>
    <t>qwer341</t>
  </si>
  <si>
    <t>FAASt number pending 281</t>
  </si>
  <si>
    <t>TL 6000 - Aguadilla Hospital Distrito To-T- Bone TO</t>
  </si>
  <si>
    <t>qwer342</t>
  </si>
  <si>
    <t>FAASt number pending 282</t>
  </si>
  <si>
    <t>TL 10500-Chardon Sect- Las Monjas TO</t>
  </si>
  <si>
    <t>qwer343</t>
  </si>
  <si>
    <t>FAASt number pending 283</t>
  </si>
  <si>
    <t>TL 14100 Barceloneta Tc-Merck</t>
  </si>
  <si>
    <t>qwer344</t>
  </si>
  <si>
    <t>FAASt number pending 284</t>
  </si>
  <si>
    <t>qwer345</t>
  </si>
  <si>
    <t>FAASt number pending 285</t>
  </si>
  <si>
    <t>qwer346</t>
  </si>
  <si>
    <t>FAASt number pending 286</t>
  </si>
  <si>
    <t>TL 1700 - Guanica Tc- Yauco 2 Hp</t>
  </si>
  <si>
    <t>qwer347</t>
  </si>
  <si>
    <t>FAASt number pending 287</t>
  </si>
  <si>
    <t>TL 18400 -Barranquitas Tc-El Abanico</t>
  </si>
  <si>
    <t>qwer348</t>
  </si>
  <si>
    <t>FAASt number pending 288</t>
  </si>
  <si>
    <t>TL 2200 -Barceloneta TC-Manati TC</t>
  </si>
  <si>
    <t>qwer349</t>
  </si>
  <si>
    <t>FAASt number pending 289</t>
  </si>
  <si>
    <t>TL 2200 - Vega Baja TC-Vega Alta Sect</t>
  </si>
  <si>
    <t>qwer350</t>
  </si>
  <si>
    <t>FAASt number pending 290</t>
  </si>
  <si>
    <t>TL 6900 -Cambalache Tc-Mirador Azul Sect</t>
  </si>
  <si>
    <t>qwer351</t>
  </si>
  <si>
    <t>FAASt number pending 291</t>
  </si>
  <si>
    <t>TL 6900 - Mirador Azul Sect-Hatillo TO</t>
  </si>
  <si>
    <t>qwer352</t>
  </si>
  <si>
    <t>FAASt number pending 292</t>
  </si>
  <si>
    <t>TL 8100 - Yauco 1 Hp- Adjuntas TO</t>
  </si>
  <si>
    <t>qwer353</t>
  </si>
  <si>
    <t>FAASt number pending 293</t>
  </si>
  <si>
    <t>TL 9200 - Añasco TC- Añasco</t>
  </si>
  <si>
    <t>qwer354</t>
  </si>
  <si>
    <t>FAASt number pending 294</t>
  </si>
  <si>
    <t>TL 9900 - Rio Blanco Hp-Humacao Sect</t>
  </si>
  <si>
    <t>qwer355</t>
  </si>
  <si>
    <t>FAASt number pending 295</t>
  </si>
  <si>
    <t>TL 2700 - Aguadilla Hospital Distrito Sect - Mora TC</t>
  </si>
  <si>
    <t>qwer356</t>
  </si>
  <si>
    <t>FAASt number pending 296</t>
  </si>
  <si>
    <t>TL 5600 Anasco TC- Mayaguez GP</t>
  </si>
  <si>
    <t>qwer357</t>
  </si>
  <si>
    <t>FAASt number pending 297</t>
  </si>
  <si>
    <t>TL 3500 Cachete Sect- Caparra Sect</t>
  </si>
  <si>
    <t>qwer358</t>
  </si>
  <si>
    <t>FAASt number pending 303</t>
  </si>
  <si>
    <t>TL 36800 Canovanas TC - Palmer TC</t>
  </si>
  <si>
    <t>qwer359</t>
  </si>
  <si>
    <t>FAASt number pending 304</t>
  </si>
  <si>
    <t>TL 14400 - Caguax Sect- Veredas Sect</t>
  </si>
  <si>
    <t>qwer360</t>
  </si>
  <si>
    <t>FAASt number pending 305</t>
  </si>
  <si>
    <t>TL 6100 Mayaguez GP - Radial</t>
  </si>
  <si>
    <t>qwer361</t>
  </si>
  <si>
    <t>FAASt number pending 306</t>
  </si>
  <si>
    <t>TL 14400 - Veredas Sect- Gautier Benitez Sect</t>
  </si>
  <si>
    <t>qwer362</t>
  </si>
  <si>
    <t>FAASt number pending 307</t>
  </si>
  <si>
    <t>TL 37400 Cambalache TC- Dos Bocas HP</t>
  </si>
  <si>
    <t>qwer363</t>
  </si>
  <si>
    <t>FAASt number pending 308</t>
  </si>
  <si>
    <t>TL 10300 - Canovanas TC- Canovanas Sect</t>
  </si>
  <si>
    <t>qwer364</t>
  </si>
  <si>
    <t>FAASt number pending 309</t>
  </si>
  <si>
    <t>TL 10700 - Hato Tejas Sect-Bayamon Pueblo Sect</t>
  </si>
  <si>
    <t>qwer365</t>
  </si>
  <si>
    <t>FAASt number pending 310</t>
  </si>
  <si>
    <t>TL 10900 - Jobos Tc-Pfizer Guayama</t>
  </si>
  <si>
    <t>qwer366</t>
  </si>
  <si>
    <t>FAASt number pending 311</t>
  </si>
  <si>
    <t>TL 13200 - Dorado Tc-Hato Tejas TC</t>
  </si>
  <si>
    <t>qwer367</t>
  </si>
  <si>
    <t>FAASt number pending 312</t>
  </si>
  <si>
    <t>TL 13200 - Hato Tejas TC- Hato Tejas Sect</t>
  </si>
  <si>
    <t>qwer368</t>
  </si>
  <si>
    <t>FAASt number pending 313</t>
  </si>
  <si>
    <t>TL 13600 - Arecibo Sect-Mirador Azul Sect-</t>
  </si>
  <si>
    <t>qwer369</t>
  </si>
  <si>
    <t>FAASt number pending 314</t>
  </si>
  <si>
    <t>TL 14700 Manati TC - Manati Sect</t>
  </si>
  <si>
    <t>qwer370</t>
  </si>
  <si>
    <t>FAASt number pending 315</t>
  </si>
  <si>
    <t>TL 14900-Quebradillas Sect-Quebradillas TO-</t>
  </si>
  <si>
    <t>qwer371</t>
  </si>
  <si>
    <t>FAASt number pending 316</t>
  </si>
  <si>
    <t>TL 15900-Victoria TC- Aguada TO</t>
  </si>
  <si>
    <t>qwer372</t>
  </si>
  <si>
    <t>FAASt number pending 317</t>
  </si>
  <si>
    <t>TL 1800 - Ponce TC -Villa Del Carmen TO</t>
  </si>
  <si>
    <t>qwer373</t>
  </si>
  <si>
    <t>FAASt number pending 318</t>
  </si>
  <si>
    <t>TL 200-Santa Isabel Sect-Salinas Sect</t>
  </si>
  <si>
    <t>qwer374</t>
  </si>
  <si>
    <t>FAASt number pending 319</t>
  </si>
  <si>
    <t>TL 2900 Toro Negro 1 HP -Toro Negro 2 HP</t>
  </si>
  <si>
    <t>qwer375</t>
  </si>
  <si>
    <t>FAASt number pending 320</t>
  </si>
  <si>
    <t>TL 300 - Juana Diaz Tc- La Rambla Sect</t>
  </si>
  <si>
    <t>qwer376</t>
  </si>
  <si>
    <t>FAASt number pending 321</t>
  </si>
  <si>
    <t>TL 300 - Toro Negro 1 Hp-Juana Diaz TC</t>
  </si>
  <si>
    <t>qwer377</t>
  </si>
  <si>
    <t>FAASt number pending 322</t>
  </si>
  <si>
    <t>TL 3200 - Hato Rey Tc- Baldrich Sect</t>
  </si>
  <si>
    <t>qwer378</t>
  </si>
  <si>
    <t>FAASt number pending 323</t>
  </si>
  <si>
    <t>TL 3400 - Monacillos TC-Guaynabo Sect</t>
  </si>
  <si>
    <t>qwer379</t>
  </si>
  <si>
    <t>FAASt number pending 324</t>
  </si>
  <si>
    <t>TL 37500-Rio Bayamon Sect-Monacillos TC</t>
  </si>
  <si>
    <t>qwer380</t>
  </si>
  <si>
    <t>FAASt number pending 325</t>
  </si>
  <si>
    <t>TL 37800 Monacillos TC - Buen Pastor Sect</t>
  </si>
  <si>
    <t>qwer381</t>
  </si>
  <si>
    <t>FAASt number pending 326</t>
  </si>
  <si>
    <t>TL 37800 Caguas TC - Buen Pastor Sect</t>
  </si>
  <si>
    <t>qwer382</t>
  </si>
  <si>
    <t>FAASt number pending 327</t>
  </si>
  <si>
    <t>TL 400 Caguas TC - Gautier Benitez Sect</t>
  </si>
  <si>
    <t>qwer383</t>
  </si>
  <si>
    <t>FAASt number pending 328</t>
  </si>
  <si>
    <t>TL 8700-Costa Sur SP- Garzas 1 Hp</t>
  </si>
  <si>
    <t>qwer384</t>
  </si>
  <si>
    <t>FAASt number pending 329</t>
  </si>
  <si>
    <t>TL 38900 Martin Peña GIS - Berwind TC</t>
  </si>
  <si>
    <t>qwer385</t>
  </si>
  <si>
    <t>FAASt number pending 330</t>
  </si>
  <si>
    <t>TL 5400 Rio Blanco HP - Daguao TC</t>
  </si>
  <si>
    <t>qwer386</t>
  </si>
  <si>
    <t>FAASt number pending 331</t>
  </si>
  <si>
    <t>TL 9500-Palo Seco SP - Cataño Sect</t>
  </si>
  <si>
    <t>qwer387</t>
  </si>
  <si>
    <t>FAASt number pending 332</t>
  </si>
  <si>
    <t>TL 500-Ponce TC-Costa Sur SP-Canas TC</t>
  </si>
  <si>
    <t>qwer388</t>
  </si>
  <si>
    <t>FAASt number pending 333</t>
  </si>
  <si>
    <t>TL 2600-San Sebastian TC-Quebradillas Sect</t>
  </si>
  <si>
    <t>qwer389</t>
  </si>
  <si>
    <t>FAASt number pending 334</t>
  </si>
  <si>
    <t>TL 36200 Monacillos TC- Juncos TC</t>
  </si>
  <si>
    <t>qwer390</t>
  </si>
  <si>
    <t>FAASt number pending 335</t>
  </si>
  <si>
    <t>TL 37400-Barceloneta TC-Cambalache TC</t>
  </si>
  <si>
    <t>qwer391</t>
  </si>
  <si>
    <t>FAASt number pending 336</t>
  </si>
  <si>
    <t>TL 37400-Dorado TC-Vega Baja TC</t>
  </si>
  <si>
    <t>qwer392</t>
  </si>
  <si>
    <t>FAASt number pending 337</t>
  </si>
  <si>
    <t>TL 38200-Palo Seco Power Plant-Monacillos TC</t>
  </si>
  <si>
    <t>qwer393</t>
  </si>
  <si>
    <t>FAASt number pending 338</t>
  </si>
  <si>
    <t>TL 7200-Baldrich Sect- Escuela Industrial TO</t>
  </si>
  <si>
    <t>qwer394</t>
  </si>
  <si>
    <t>FAASt number pending 339</t>
  </si>
  <si>
    <t>TL 7300-Baldrich Sect- San Jose TO</t>
  </si>
  <si>
    <t>qwer395</t>
  </si>
  <si>
    <t>FAASt number pending 340</t>
  </si>
  <si>
    <t>TL 37800-Cayey TC-Jobos TC</t>
  </si>
  <si>
    <t>qwer396</t>
  </si>
  <si>
    <t>FAASt number pending 341</t>
  </si>
  <si>
    <t>TL 37800-Cayey TC-Caguas TC-</t>
  </si>
  <si>
    <t>qwer397</t>
  </si>
  <si>
    <t>FAASt number pending 343</t>
  </si>
  <si>
    <t>qwer398</t>
  </si>
  <si>
    <t>FAASt number pending 344</t>
  </si>
  <si>
    <t>qwer399</t>
  </si>
  <si>
    <t>FAASt number pending 345</t>
  </si>
  <si>
    <t>qwer400</t>
  </si>
  <si>
    <t>FAASt number pending 346</t>
  </si>
  <si>
    <t>qwer401</t>
  </si>
  <si>
    <t>FAASt number pending 347</t>
  </si>
  <si>
    <t>qwer402</t>
  </si>
  <si>
    <t>FAASt number pending 348</t>
  </si>
  <si>
    <t>qwer403</t>
  </si>
  <si>
    <t>FAASt number pending 349</t>
  </si>
  <si>
    <t>qwer404</t>
  </si>
  <si>
    <t>FAASt number pending 350</t>
  </si>
  <si>
    <t>qwer405</t>
  </si>
  <si>
    <t>FAASt number pending 351</t>
  </si>
  <si>
    <t>qwer406</t>
  </si>
  <si>
    <t>800286</t>
  </si>
  <si>
    <t>108077</t>
  </si>
  <si>
    <t>FAASt [Automation Program Group 36] (Distribution)</t>
  </si>
  <si>
    <t xml:space="preserve">10F002670000,
10F004180000,
10F004160000,
10F006580000
</t>
  </si>
  <si>
    <t>12/30/2024</t>
  </si>
  <si>
    <t>30DECEMBER2024 No ISOWs in GP at this time MC</t>
  </si>
  <si>
    <t>qwer407</t>
  </si>
  <si>
    <t>FAASt number pending 251</t>
  </si>
  <si>
    <t>FAASt {Region 1- San Juan Group B] Low Density (Vegetation)</t>
  </si>
  <si>
    <t>qwer408</t>
  </si>
  <si>
    <t>FAASt number pending 252</t>
  </si>
  <si>
    <t>FAASt {Region 2- Arecibo Group B] Low Density (Vegetation)</t>
  </si>
  <si>
    <t>qwer409</t>
  </si>
  <si>
    <t>FAASt number pending 253</t>
  </si>
  <si>
    <t>FAASt {Region 3 - Bayamon Group B] Low Density (Vegetation)</t>
  </si>
  <si>
    <t>qwer410</t>
  </si>
  <si>
    <t>FAASt number pending 254</t>
  </si>
  <si>
    <t>FAASt {Region 4 - Caguas Group B] Low Density (Vegetation)</t>
  </si>
  <si>
    <t>qwer411</t>
  </si>
  <si>
    <t>FAASt number pending 255</t>
  </si>
  <si>
    <t>FAASt {Region 5 - Mayaguez Group B] Low Density (Vegetation)</t>
  </si>
  <si>
    <t>qwer412</t>
  </si>
  <si>
    <t>FAASt number pending 298</t>
  </si>
  <si>
    <t>TL 1600 - SanGerman Sect-San German Tc</t>
  </si>
  <si>
    <t>qwer413</t>
  </si>
  <si>
    <t>FAASt number pending 299</t>
  </si>
  <si>
    <t>TL 1600 - San German Tc- Yauco 1 Hp</t>
  </si>
  <si>
    <t>qwer414</t>
  </si>
  <si>
    <t>FAASt number pending 300</t>
  </si>
  <si>
    <t>TL 2800 - Aguadilla Hospital Distrito Sect-T- Bone TO</t>
  </si>
  <si>
    <t>qwer415</t>
  </si>
  <si>
    <t>FAASt number pending 301</t>
  </si>
  <si>
    <t>TL 3200 - Viaducto Tc- Martin Peña TC</t>
  </si>
  <si>
    <t>qwer416</t>
  </si>
  <si>
    <t>FAASt number pending 302</t>
  </si>
  <si>
    <t>TL 3200 Hato Rey - Baldrich Sect</t>
  </si>
  <si>
    <t>qwer417</t>
  </si>
  <si>
    <t>756472</t>
  </si>
  <si>
    <t xml:space="preserve">108024
</t>
  </si>
  <si>
    <t>Merged FAASt</t>
  </si>
  <si>
    <t>09/19/2024</t>
  </si>
  <si>
    <t>20SEPTEMBER2024 - No ISOW uploaded18OCT2024 - GRANTS PORTAL "The project was withdrawn" 17OCT202410/22/2024 - Merged w/ 740406 10/17/2024 02:36 PM AST Project Updated Title: FAASt [Region 1-San Juan Group B] High Density (Vegetation) - FAASt [Region 1-San Juan Group B] (Vegetation) FAASt #756472 added</t>
  </si>
  <si>
    <t>qwer418</t>
  </si>
  <si>
    <t>756474</t>
  </si>
  <si>
    <t xml:space="preserve">108025
</t>
  </si>
  <si>
    <t>20SEPTEMBER2024 - No ISOW uploaded18OCT2024 - GRANTS PORTAL "The project was withdrawn" 17OCT202410/22/2024 - GRANTS PORTAL MERGED W/ 740408 10/17/2024 02:39 PM AST  10/17/2024 02:39 PM AST Project Updated Title: FAASt [Region 3-Bayamon Group B] High Density (Vegetation) - FAASt [Region 3-Bayamon Group B] (Vegetation) </t>
  </si>
  <si>
    <t>qwer419</t>
  </si>
  <si>
    <t>756475</t>
  </si>
  <si>
    <t xml:space="preserve">108026
</t>
  </si>
  <si>
    <t>20SEPTEMBER2024 - No ISOW uploaded18OCT2024 - GRANTS PORTAL "The project was withdrawn" 17OCT202410/22/2024 - GRANTS PORTAL MERGED W/ 740410  10/17/2024 02:40 PM AST Project Updated Title: FAASt [Region 2-Arecibo Group B] High Density (Vegetation) - FAASt [Region 2-Arecibo Group B] (Vegetation)</t>
  </si>
  <si>
    <t>qwer420</t>
  </si>
  <si>
    <t>756476</t>
  </si>
  <si>
    <t xml:space="preserve">108027
</t>
  </si>
  <si>
    <t>20SEPTEMBER2024 - No ISOW uploaded18OCT2024 - GRANTS PORTAL "The project was withdrawn" 17OCT202410/22/2024 - GRANTS PORTAL MERGED W/ 740409 10/17/2024 02:39 PM AST Project Updated Title: FAASt [Region 4-Caguas Group B] High Density (Vegetation) - FAASt [Region 4-Caguas Group B] (Vegetation) </t>
  </si>
  <si>
    <t>qwer421</t>
  </si>
  <si>
    <t>756477</t>
  </si>
  <si>
    <t xml:space="preserve">108028
</t>
  </si>
  <si>
    <t>20SEPTEMBER2024 - No ISOW uploaded18OCT2024 - GRANTS PORTAL "The project was withdrawn" 17OCT202410/22/2024 - MERGED W/ 740411 10/17/2024 02:47 PM AST Project UpdatedTitle: FAASt [Region 5-Mayaguez Group B] High Density (Vegetation) - FAASt [Region 5-Mayaguez Group B] (Vegetation)</t>
  </si>
  <si>
    <t>qwer422</t>
  </si>
  <si>
    <t>756479</t>
  </si>
  <si>
    <t xml:space="preserve">108029
</t>
  </si>
  <si>
    <t xml:space="preserve">FAASt [Region 6-Ponce Group B] Low Density (Vegetation)	</t>
  </si>
  <si>
    <t>20SEPTEMBER2024 - No ISOW uploaded18OCT2024 - GRANTS PORTAL "The project was withdrawn" 17OCT2024 &amp; The project was withdrawn with the comment "LUMA requests the elimination of this project. The information of this project will be part of the one that is kept in the system as group B. For more details, please see attached document DR4339PR-Email confirmation to remove Group B Low Density 10.17.24.".</t>
  </si>
  <si>
    <t>qwer423</t>
  </si>
  <si>
    <t>756997</t>
  </si>
  <si>
    <t>108030</t>
  </si>
  <si>
    <t>09/25/2024</t>
  </si>
  <si>
    <t>8/1/2025 - Field EHP - Environmental: review ongoing. ECD 8/15/2025.</t>
  </si>
  <si>
    <t>25SEPTEMBER2024 No ISOW submitted at this time
8/1/2025 - Environmental: review ongoing. ECD 8/15/2025.</t>
  </si>
  <si>
    <t>qwer424</t>
  </si>
  <si>
    <t>756999</t>
  </si>
  <si>
    <t>108031</t>
  </si>
  <si>
    <t>Field EHP - Historic: Previous status applies: In review. ECD: 8/15/2025.</t>
  </si>
  <si>
    <t>25SEPTEMBER2024 No ISOW submitted at this time</t>
  </si>
  <si>
    <t>qwer425</t>
  </si>
  <si>
    <t>757662</t>
  </si>
  <si>
    <t>108032</t>
  </si>
  <si>
    <t xml:space="preserve">10F001150000,
10F001160000,
10F001140000,
10F001130000
</t>
  </si>
  <si>
    <t>09/27/2024</t>
  </si>
  <si>
    <t>7/30/2024 - Updated Priority Projects List from Grid Strategy, added to Long List27SEPTEMBER2024 No ISOW in GP at this time</t>
  </si>
  <si>
    <t>qwer426</t>
  </si>
  <si>
    <t>757700</t>
  </si>
  <si>
    <t>108041</t>
  </si>
  <si>
    <t>FAASt [Automation Program Group 35] (Distribution)</t>
  </si>
  <si>
    <t xml:space="preserve">10F000920000,
10F000930000,
10F000910000
</t>
  </si>
  <si>
    <t>7/30/2024 - Updated Priority Projects List from Grid Strategy, added to Long List30SEPTEMBER2024 - No ISOWs in GP</t>
  </si>
  <si>
    <t>qwer427</t>
  </si>
  <si>
    <t>757699</t>
  </si>
  <si>
    <t>108040</t>
  </si>
  <si>
    <t xml:space="preserve">10F002870000,
10F002830000,
10F002860000,
10F002880000,
10F003870000
</t>
  </si>
  <si>
    <t>9/12/2025 - Field EHP: (CBRA) Consultation process initiated; drafting ongoing. Updated ECD 10/3/2025.</t>
  </si>
  <si>
    <t>7/30/2024 - Updated Priority Projects List from Grid Strategy, added to Long List30SEPTEMBER2024 - No ISOWs in GP
8/7/2025 - Field EHP: In initial review. Expected Completion Date (ECD) 8/28/2025.
8/12/2025 7:47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</si>
  <si>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qwer428</t>
  </si>
  <si>
    <t>757698</t>
  </si>
  <si>
    <t>108039</t>
  </si>
  <si>
    <t xml:space="preserve">10F000860000,
10F000850000,
10F000840000
</t>
  </si>
  <si>
    <t>qwer429</t>
  </si>
  <si>
    <t>757697</t>
  </si>
  <si>
    <t>108038</t>
  </si>
  <si>
    <t>FAASt [Automation Program Group 32] (Distribution)</t>
  </si>
  <si>
    <t xml:space="preserve">10F001290000,
10F001320000,
10F001310000,
10F001300000
</t>
  </si>
  <si>
    <t>&lt;div class="ExternalClass88C5F8DA8A014162A6AA0901E67F47D7"&gt;&lt;div style="font-family&amp;#58;Calibri, Arial, Helvetica, sans-serif;font-size&amp;#58;11pt;color&amp;#58;rgb(0, 0, 0);"&gt;&lt;span style="font-family&amp;#58;Calibri, Arial, Helvetica, sans-serif;background-color&amp;#58;rgb(255, 255, 255);display&amp;#58;inline !important;"&gt;7/30/2024 - Updated Priority Projects List from Grid Strategy, added to Long List&lt;/span&gt;&lt;br&gt;&lt;p&gt;&lt;br&gt;&lt;/p&gt;30SEPTEMBER2024 - No ISOWs in GP&lt;/div&gt;&lt;/div&gt;</t>
  </si>
  <si>
    <t>qwer430</t>
  </si>
  <si>
    <t>757696</t>
  </si>
  <si>
    <t>108037</t>
  </si>
  <si>
    <t xml:space="preserve">10F000740000,
10F000770000
</t>
  </si>
  <si>
    <t>qwer431</t>
  </si>
  <si>
    <t>757694</t>
  </si>
  <si>
    <t>108036</t>
  </si>
  <si>
    <t xml:space="preserve">10F001260000,
10F001240000,
10F001250000,
10F001230000
</t>
  </si>
  <si>
    <t>qwer432</t>
  </si>
  <si>
    <t>757692</t>
  </si>
  <si>
    <t>108035</t>
  </si>
  <si>
    <t>FAASt [Automation Program Group 26] (Distribution)</t>
  </si>
  <si>
    <t xml:space="preserve">10F000730000
</t>
  </si>
  <si>
    <t>qwer433</t>
  </si>
  <si>
    <t>757689</t>
  </si>
  <si>
    <t>108034</t>
  </si>
  <si>
    <t xml:space="preserve">10F001210000,
10F001220000,
10F001200000
</t>
  </si>
  <si>
    <t>qwer434</t>
  </si>
  <si>
    <t>757687</t>
  </si>
  <si>
    <t>108033</t>
  </si>
  <si>
    <t xml:space="preserve"> FAASt [Automation Program Group 22] (Distribution)
</t>
  </si>
  <si>
    <t xml:space="preserve">10F000700000,
10F000690000,
14F004700000,
10F000710000,
14F004720000
</t>
  </si>
  <si>
    <t>qwer435</t>
  </si>
  <si>
    <t>757945</t>
  </si>
  <si>
    <t xml:space="preserve">108042
</t>
  </si>
  <si>
    <t xml:space="preserve">FAASt [Pole and Conductor Repair - Arecibo Group 3 - Phase 2] (Distribution)
</t>
  </si>
  <si>
    <t xml:space="preserve">14F020460000
</t>
  </si>
  <si>
    <t>10/01/2024</t>
  </si>
  <si>
    <t>qwer436</t>
  </si>
  <si>
    <t>759051</t>
  </si>
  <si>
    <t xml:space="preserve">108046
</t>
  </si>
  <si>
    <t xml:space="preserve">14F021410000
</t>
  </si>
  <si>
    <t>10/11/2024</t>
  </si>
  <si>
    <t>qwer437</t>
  </si>
  <si>
    <t>759004</t>
  </si>
  <si>
    <t xml:space="preserve">108045
</t>
  </si>
  <si>
    <t xml:space="preserve">14F021390000
</t>
  </si>
  <si>
    <t xml:space="preserve">	10/10/2024</t>
  </si>
  <si>
    <t>qwer438</t>
  </si>
  <si>
    <t>760568</t>
  </si>
  <si>
    <t>108048</t>
  </si>
  <si>
    <t xml:space="preserve">14F000170000
</t>
  </si>
  <si>
    <t>10/24/2024</t>
  </si>
  <si>
    <t>24October2024 - No ISOWs uploaded in GP at the moment. MC6/12/2025 - Project withdrawn in Grants Portal</t>
  </si>
  <si>
    <t>qwer439</t>
  </si>
  <si>
    <t>760571</t>
  </si>
  <si>
    <t>108049</t>
  </si>
  <si>
    <t>FAASt [Distribution Feeder Rebuild # 1720-07] (Distribution)</t>
  </si>
  <si>
    <t xml:space="preserve">14F000220000
</t>
  </si>
  <si>
    <t>qwer440</t>
  </si>
  <si>
    <t>760575</t>
  </si>
  <si>
    <t>108050</t>
  </si>
  <si>
    <t xml:space="preserve">14F000190000
</t>
  </si>
  <si>
    <t>qwer441</t>
  </si>
  <si>
    <t>760577</t>
  </si>
  <si>
    <t>108051</t>
  </si>
  <si>
    <t>FAASt [Distribution Feeder Rebuild # 1718-02] (Distribution)</t>
  </si>
  <si>
    <t xml:space="preserve">14F000210000
</t>
  </si>
  <si>
    <t>qwer442</t>
  </si>
  <si>
    <t>760579</t>
  </si>
  <si>
    <t>108052</t>
  </si>
  <si>
    <t xml:space="preserve">14F000200000
</t>
  </si>
  <si>
    <t>qwer443</t>
  </si>
  <si>
    <t>764709</t>
  </si>
  <si>
    <t>108060</t>
  </si>
  <si>
    <t>FAASt [Distribution Feeder Rebuild # 1204-05] (Distribution)</t>
  </si>
  <si>
    <t xml:space="preserve">14F001470000
</t>
  </si>
  <si>
    <t>11/04/2024</t>
  </si>
  <si>
    <t>04NOVEMBER2024 No ISOW submitted into GP - MC 6/12/2025 - Project withdrawn in Grants Portal</t>
  </si>
  <si>
    <t>qwer444</t>
  </si>
  <si>
    <t>764708</t>
  </si>
  <si>
    <t>108059</t>
  </si>
  <si>
    <t>FAASt [Distribution Feeder Rebuild # 5602-02] (Distribution)</t>
  </si>
  <si>
    <t xml:space="preserve">14F001360000
</t>
  </si>
  <si>
    <t>qwer445</t>
  </si>
  <si>
    <t>764707</t>
  </si>
  <si>
    <t>108058</t>
  </si>
  <si>
    <t>FAASt [Distribution Feeder Rebuild # 6012-02] (Distribution)</t>
  </si>
  <si>
    <t xml:space="preserve">14F000970000
</t>
  </si>
  <si>
    <t>qwer446</t>
  </si>
  <si>
    <t>764706</t>
  </si>
  <si>
    <t>108057</t>
  </si>
  <si>
    <t>FAASt [Distribution Feeder Rebuild # 7011-03] (Distribution)</t>
  </si>
  <si>
    <t xml:space="preserve">14F001000000
</t>
  </si>
  <si>
    <t>qwer447</t>
  </si>
  <si>
    <t>764705</t>
  </si>
  <si>
    <t>108056</t>
  </si>
  <si>
    <t>FAASt [Distribution Feeder Rebuild # 6014-02] (Distribution)</t>
  </si>
  <si>
    <t xml:space="preserve">14F000980000
</t>
  </si>
  <si>
    <t>qwer448</t>
  </si>
  <si>
    <t>761563</t>
  </si>
  <si>
    <t>108055</t>
  </si>
  <si>
    <t xml:space="preserve">14F001920000
</t>
  </si>
  <si>
    <t>11/01/2024</t>
  </si>
  <si>
    <t>qwer449</t>
  </si>
  <si>
    <t>767139</t>
  </si>
  <si>
    <t>108064</t>
  </si>
  <si>
    <t>FAASt [Distribution Feeder Rebuild # 2906-02] (Distribution)</t>
  </si>
  <si>
    <t xml:space="preserve">14F000510000
</t>
  </si>
  <si>
    <t>qwer450</t>
  </si>
  <si>
    <t>FAASt Number Pending 400</t>
  </si>
  <si>
    <t>Guanica - Phase I</t>
  </si>
  <si>
    <t>qwer451</t>
  </si>
  <si>
    <t>FAASt Number Pending 400947</t>
  </si>
  <si>
    <t>Caguas – Phase I</t>
  </si>
  <si>
    <t>qwer452</t>
  </si>
  <si>
    <t>FAASt Number Pending 400948</t>
  </si>
  <si>
    <t>Hato Rey – Phase I</t>
  </si>
  <si>
    <t>qwer453</t>
  </si>
  <si>
    <t>FAASt Number Pending 400949</t>
  </si>
  <si>
    <t>Mora – Phase I (Substation)</t>
  </si>
  <si>
    <t>qwer454</t>
  </si>
  <si>
    <t>FAASt Number Pending 400950</t>
  </si>
  <si>
    <t>San Jose (Utuado) – Phase I</t>
  </si>
  <si>
    <t>qwer455</t>
  </si>
  <si>
    <t>FAASt Number Pending 400951</t>
  </si>
  <si>
    <t>Arecibo – Phase I</t>
  </si>
  <si>
    <t>qwer456</t>
  </si>
  <si>
    <t>FAASt Number Pending 400952</t>
  </si>
  <si>
    <t>Pompanos – Phase I</t>
  </si>
  <si>
    <t>qwer457</t>
  </si>
  <si>
    <t>FAASt Number Pending 400953</t>
  </si>
  <si>
    <t>Canas TC – Phase I</t>
  </si>
  <si>
    <t>qwer458</t>
  </si>
  <si>
    <t>FAASt Number Pending 400954</t>
  </si>
  <si>
    <t>Fonalledas – Phase I</t>
  </si>
  <si>
    <t>qwer459</t>
  </si>
  <si>
    <t>FAASt Number Pending 400955</t>
  </si>
  <si>
    <t>Naguabo – Phase I</t>
  </si>
  <si>
    <t>qwer460</t>
  </si>
  <si>
    <t>FAASt Number Pending 400956</t>
  </si>
  <si>
    <t>Fajardo 2002 – Veve Calzada – Phase</t>
  </si>
  <si>
    <t>qwer461</t>
  </si>
  <si>
    <t>FAASt Number Pending 400957</t>
  </si>
  <si>
    <t>Factor – Phase I</t>
  </si>
  <si>
    <t>qwer462</t>
  </si>
  <si>
    <t>FAASt Number Pending 400958</t>
  </si>
  <si>
    <t>qwer463</t>
  </si>
  <si>
    <t>FAASt Number Pending 400959</t>
  </si>
  <si>
    <t>108100</t>
  </si>
  <si>
    <t xml:space="preserve">14F020570000
</t>
  </si>
  <si>
    <t>02/18/2025</t>
  </si>
  <si>
    <t>qwer464</t>
  </si>
  <si>
    <t>108099</t>
  </si>
  <si>
    <t xml:space="preserve">14F020510000
</t>
  </si>
  <si>
    <t>qwer465</t>
  </si>
  <si>
    <t>qwer466</t>
  </si>
  <si>
    <t>FAASt Number Pending 400962</t>
  </si>
  <si>
    <t>TL 1200 San German Sect-San German TC - Yauco 2HP</t>
  </si>
  <si>
    <t>qwer467</t>
  </si>
  <si>
    <t>FAASt Number Pending 400963</t>
  </si>
  <si>
    <t>qwer468</t>
  </si>
  <si>
    <t>FAASt Number Pending 400964</t>
  </si>
  <si>
    <t>qwer469</t>
  </si>
  <si>
    <t>FAASt Number Pending 400965</t>
  </si>
  <si>
    <t>TL 6700 - Seboruco To-Tapia TO</t>
  </si>
  <si>
    <t>qwer470</t>
  </si>
  <si>
    <t>FAASt Number Pending 400966</t>
  </si>
  <si>
    <t>TL 200 Ponce TC -Santa Isabel Sect</t>
  </si>
  <si>
    <t>qwer471</t>
  </si>
  <si>
    <t>FAASt Number Pending 400967</t>
  </si>
  <si>
    <t>TL 4800 Santa Isabel TC - Santa  Isabel Sect</t>
  </si>
  <si>
    <t>qwer472</t>
  </si>
  <si>
    <t>FAASt Number Pending 400968</t>
  </si>
  <si>
    <t>108093</t>
  </si>
  <si>
    <t xml:space="preserve">14F019130000
</t>
  </si>
  <si>
    <t>01/21/2025</t>
  </si>
  <si>
    <t>22JANUARY2025 No ISOW in Grants Portal - MC </t>
  </si>
  <si>
    <t>qwer473</t>
  </si>
  <si>
    <t>qwer474</t>
  </si>
  <si>
    <t>FAASt Number Pending 400970</t>
  </si>
  <si>
    <t>qwer475</t>
  </si>
  <si>
    <t>FAASt Number Pending 400971</t>
  </si>
  <si>
    <t>qwer476</t>
  </si>
  <si>
    <t>FAASt Number Pending 400972</t>
  </si>
  <si>
    <t>TL 10500-Chardon Sect-Las Monjas TO</t>
  </si>
  <si>
    <t>qwer477</t>
  </si>
  <si>
    <t>FAASt Number Pending 400973</t>
  </si>
  <si>
    <t>TL 14100 Barceloneta C-Merck</t>
  </si>
  <si>
    <t>qwer478</t>
  </si>
  <si>
    <t>FAASt Number Pending 400974</t>
  </si>
  <si>
    <t>TL 6000 - Aguadilla Hospital Distrito To-T-Bone TO</t>
  </si>
  <si>
    <t>qwer479</t>
  </si>
  <si>
    <t>FAASt Number Pending 400975</t>
  </si>
  <si>
    <t>TL 18400 - Barranquitas Tc-El Abanico</t>
  </si>
  <si>
    <t>qwer480</t>
  </si>
  <si>
    <t>FAASt Number Pending 400976</t>
  </si>
  <si>
    <t>qwer481</t>
  </si>
  <si>
    <t>FAASt Number Pending 400977</t>
  </si>
  <si>
    <t>TL 2200 - Vega Baja TC-Vega Alta Sec</t>
  </si>
  <si>
    <t>qwer482</t>
  </si>
  <si>
    <t>FAASt Number Pending 400978</t>
  </si>
  <si>
    <t>TL 9200 - Añasco TC-Añasco</t>
  </si>
  <si>
    <t>qwer483</t>
  </si>
  <si>
    <t>FAASt Number Pending 400979</t>
  </si>
  <si>
    <t>TL 3500 Cachete Sect - Caparra Sect</t>
  </si>
  <si>
    <t>qwer484</t>
  </si>
  <si>
    <t>FAASt Number Pending 400980</t>
  </si>
  <si>
    <t>TL 9900 - Rio Blanco Hp-Humacao Sec</t>
  </si>
  <si>
    <t>qwer485</t>
  </si>
  <si>
    <t>FAASt Number Pending 400981</t>
  </si>
  <si>
    <t>TL 8100 - Yauco 1 Hp-Adjuntas TO</t>
  </si>
  <si>
    <t>qwer486</t>
  </si>
  <si>
    <t>FAASt Number Pending 400982</t>
  </si>
  <si>
    <t>TL 1600 - San German Sect-San German Tc</t>
  </si>
  <si>
    <t>qwer487</t>
  </si>
  <si>
    <t>FAASt Number Pending 400983</t>
  </si>
  <si>
    <t>TL 1600 - San German Tc-Yauco 1 Hp</t>
  </si>
  <si>
    <t>qwer488</t>
  </si>
  <si>
    <t>FAASt Number Pending 400984</t>
  </si>
  <si>
    <t>TL 2800 - Aguadilla Hospital Distrito Sect-T-Bone TO</t>
  </si>
  <si>
    <t>qwer489</t>
  </si>
  <si>
    <t>FAASt Number Pending 400985</t>
  </si>
  <si>
    <t>TL 300 - Juana Diaz Tc-La Rambla Sect</t>
  </si>
  <si>
    <t>qwer490</t>
  </si>
  <si>
    <t>FAASt Number Pending 400986</t>
  </si>
  <si>
    <t>qwer491</t>
  </si>
  <si>
    <t>FAASt Number Pending 400987</t>
  </si>
  <si>
    <t>TL 3200 - Viaducto Tc-Martin Peña TC</t>
  </si>
  <si>
    <t>qwer492</t>
  </si>
  <si>
    <t>FAASt Number Pending 400988</t>
  </si>
  <si>
    <t>TL 3200 Hato Rey -Baldrich Sect</t>
  </si>
  <si>
    <t>qwer493</t>
  </si>
  <si>
    <t>FAASt Number Pending 400989</t>
  </si>
  <si>
    <t>qwer494</t>
  </si>
  <si>
    <t>FAASt Number Pending 400990</t>
  </si>
  <si>
    <t>qwer495</t>
  </si>
  <si>
    <t>FAASt Number Pending 400991</t>
  </si>
  <si>
    <t>FAASt [Automation Program Group 3B- 8 Feeders] (Distribution)</t>
  </si>
  <si>
    <t>qwer496</t>
  </si>
  <si>
    <t>FAASt Number Pending 400992</t>
  </si>
  <si>
    <t>FAASt [Automation Program Group 3C- 7 Feeders] (Distribution)</t>
  </si>
  <si>
    <t>qwer497</t>
  </si>
  <si>
    <t>FAASt Number Pending 400993</t>
  </si>
  <si>
    <t>FAASt [Automation Program Group 3D- 6 Feeders] (Distribution)</t>
  </si>
  <si>
    <t>qwer498</t>
  </si>
  <si>
    <t>FAASt Number Pending 400994</t>
  </si>
  <si>
    <t>FAASt [Automation Program Group 3E- 9 Feeders] (Distribution)</t>
  </si>
  <si>
    <t>qwer499</t>
  </si>
  <si>
    <t>FAASt Number Pending 400995</t>
  </si>
  <si>
    <t>FAASt [Automation Program Group 2B-8 Feeders] (Distribution)</t>
  </si>
  <si>
    <t>qwer500</t>
  </si>
  <si>
    <t>FAASt Number Pending 400996</t>
  </si>
  <si>
    <t>FAASt [Automation Program Group 2C-10 Feeders] (Distribution)</t>
  </si>
  <si>
    <t>qwer501</t>
  </si>
  <si>
    <t>FAASt Number Pending 400997</t>
  </si>
  <si>
    <t>FAASt [Automation Program Group 2D-8 Feeders] (Distribution)</t>
  </si>
  <si>
    <t>qwer502</t>
  </si>
  <si>
    <t>FAASt Number Pending 400998</t>
  </si>
  <si>
    <t>FAASt [Automation Program Group 2E-9 Feeders] (Distribution)</t>
  </si>
  <si>
    <t>qwer503</t>
  </si>
  <si>
    <t>FAASt Number Pending 400999</t>
  </si>
  <si>
    <t>[Automation Program Group 36](Distribution)</t>
  </si>
  <si>
    <t>qwer504</t>
  </si>
  <si>
    <t>FAASt Number Pending 4001000</t>
  </si>
  <si>
    <t>[Automation Program Group 37](Distribution)</t>
  </si>
  <si>
    <t>FAASt Number Pending 400RFI1001</t>
  </si>
  <si>
    <t>FAASt Number Pending 4001001</t>
  </si>
  <si>
    <t>[Automation Program Group 38](Distribution)</t>
  </si>
  <si>
    <t>FAASt Number Pending 400RFI1002</t>
  </si>
  <si>
    <t>FAASt Number Pending 4001002</t>
  </si>
  <si>
    <t>[Automation Program Group 39] (Distribution)</t>
  </si>
  <si>
    <t>FAASt Number Pending 400RFI1003</t>
  </si>
  <si>
    <t>FAASt Number Pending 4001003</t>
  </si>
  <si>
    <t>[Automation 
Program Group 
40] (Distribution)</t>
  </si>
  <si>
    <t>FAASt Number Pending 400RFI1004</t>
  </si>
  <si>
    <t>FAASt Number Pending 4001004</t>
  </si>
  <si>
    <t>801432</t>
  </si>
  <si>
    <t>108085</t>
  </si>
  <si>
    <t xml:space="preserve">10F002350000,
10F002360000,
10F002330000
</t>
  </si>
  <si>
    <t>1/10/2025</t>
  </si>
  <si>
    <t>14JANUARY2025 No ISOW in Grants Portal - MC</t>
  </si>
  <si>
    <t>801432RFI1005</t>
  </si>
  <si>
    <t>801437</t>
  </si>
  <si>
    <t>108086</t>
  </si>
  <si>
    <t xml:space="preserve">10F002110000,
10F002440000,
10F002370000,
10F002390000
</t>
  </si>
  <si>
    <t>801437RFI1006</t>
  </si>
  <si>
    <t>801438</t>
  </si>
  <si>
    <t>108087</t>
  </si>
  <si>
    <t xml:space="preserve">10F003450000,
10F003110000,
10F003440000
</t>
  </si>
  <si>
    <t>801438RFI1007</t>
  </si>
  <si>
    <t>801440</t>
  </si>
  <si>
    <t>108088</t>
  </si>
  <si>
    <t xml:space="preserve">10F002610000,
10F002630000,
10F002580000,
10F002600000
</t>
  </si>
  <si>
    <t>801440RFI1008</t>
  </si>
  <si>
    <t>801441</t>
  </si>
  <si>
    <t>108089</t>
  </si>
  <si>
    <t>FAASt [Automation Program Group 45] (Distribution</t>
  </si>
  <si>
    <t xml:space="preserve">10F001480000,
10F001490000,
10F001470000
</t>
  </si>
  <si>
    <t>801441RFI1009</t>
  </si>
  <si>
    <t>38 kV Reclosers TLine 1900</t>
  </si>
  <si>
    <t>Grid Automation – 38 kV Reclosers</t>
  </si>
  <si>
    <t>FAASt Number Pending 400RFI1010</t>
  </si>
  <si>
    <t>FAASt Number Pending 4001010</t>
  </si>
  <si>
    <t>38 kV Reclosers Transmission TLine 2100</t>
  </si>
  <si>
    <t>FAASt Number Pending 400RFI1011</t>
  </si>
  <si>
    <t>FAASt Number Pending 4001011</t>
  </si>
  <si>
    <t>38 kV Reclosers TLine 3000</t>
  </si>
  <si>
    <t>FAASt Number Pending 400RFI1012</t>
  </si>
  <si>
    <t>FAASt Number Pending 4001012</t>
  </si>
  <si>
    <t>38 kV Reclosers TLine 7800</t>
  </si>
  <si>
    <t>FAASt Number Pending 400RFI1013</t>
  </si>
  <si>
    <t>FAASt Number Pending 4001013</t>
  </si>
  <si>
    <t>38 kV Reclosers TLine 1500</t>
  </si>
  <si>
    <t>FAASt Number Pending 400RFI1014</t>
  </si>
  <si>
    <t>FAASt Number Pending 4001014</t>
  </si>
  <si>
    <t>38 kV Reclosers TLine 5600</t>
  </si>
  <si>
    <t>FAASt Number Pending 400RFI1015</t>
  </si>
  <si>
    <t>FAASt Number Pending 4001015</t>
  </si>
  <si>
    <t>38 kV Reclosers TLine 6500</t>
  </si>
  <si>
    <t>FAASt Number Pending 400RFI1016</t>
  </si>
  <si>
    <t>FAASt Number Pending 4001016</t>
  </si>
  <si>
    <t>38 kV Reclosers TLine 8100</t>
  </si>
  <si>
    <t>FAASt Number Pending 400RFI1017</t>
  </si>
  <si>
    <t>FAASt Number Pending 4001017</t>
  </si>
  <si>
    <t>38 kV Reclosers TLine 800</t>
  </si>
  <si>
    <t>FAASt Number Pending 400RFI1018</t>
  </si>
  <si>
    <t>FAASt Number Pending 4001018</t>
  </si>
  <si>
    <t>FAASt Number Pending 400RFI1019</t>
  </si>
  <si>
    <t>FAASt Number Pending 4001019</t>
  </si>
  <si>
    <t>FAASt Number Pending 400RFI1020</t>
  </si>
  <si>
    <t>FAASt Number Pending 4001020</t>
  </si>
  <si>
    <t>FAASt Number Pending 400RFI1021</t>
  </si>
  <si>
    <t>FAASt Number Pending 4001021</t>
  </si>
  <si>
    <t>FAASt Number Pending 400RFI1022</t>
  </si>
  <si>
    <t>FAASt Number Pending 4001022</t>
  </si>
  <si>
    <t>FAASt Number Pending 400RFI1023</t>
  </si>
  <si>
    <t>FAASt Number Pending 4001023</t>
  </si>
  <si>
    <t>FAASt Number Pending 400RFI1024</t>
  </si>
  <si>
    <t>FAASt Number Pending 4001024</t>
  </si>
  <si>
    <t>798275</t>
  </si>
  <si>
    <t>108075</t>
  </si>
  <si>
    <t>FAASt [Distribution Feeder Rebuild # 1620-02] (Distribution)</t>
  </si>
  <si>
    <t xml:space="preserve">14F001600000
</t>
  </si>
  <si>
    <t>12/11/2024</t>
  </si>
  <si>
    <t>12DECEMBER2024 No ISOWs in GP at this time MC</t>
  </si>
  <si>
    <t>798275RFI1025</t>
  </si>
  <si>
    <t>FAASt Number Pending 400RFI1026</t>
  </si>
  <si>
    <t>FAASt Number Pending 4001026</t>
  </si>
  <si>
    <t>801172</t>
  </si>
  <si>
    <t>108083</t>
  </si>
  <si>
    <t>FAASt [Distribution Feeder Rebuild # 1529-15] (Distribution)</t>
  </si>
  <si>
    <t xml:space="preserve">14F001540000
</t>
  </si>
  <si>
    <t>801172RFI1027</t>
  </si>
  <si>
    <t>801166</t>
  </si>
  <si>
    <t>108082</t>
  </si>
  <si>
    <t>FAASt [Distribution Feeder Rebuild # 6601-03] (Distribution)</t>
  </si>
  <si>
    <t xml:space="preserve">14F001150000
</t>
  </si>
  <si>
    <t>12/2/2025 - Field EHP-Historic: SHPO response letter received on 12/02/2025. Under review by EHP Specialist. ECD: 12/17/2025</t>
  </si>
  <si>
    <t xml:space="preserve">14JANUARY2025 No ISOW in Grants Portal - MC
8/13/2025 - Field EHP: EHP Formal Request for Information Initiated on 08/13/2025. EHP is requesting additional information for the subject project. This RFI is needed for Completeness and Compliance. To determine compliance, the following information should be provided no later than 15 days from the date of this request.
</t>
  </si>
  <si>
    <t>801166RFI1028</t>
  </si>
  <si>
    <t>FAASt [Distribution Feeder Rebuild #6603-01]</t>
  </si>
  <si>
    <t>FAASt Number Pending 400RFI1029</t>
  </si>
  <si>
    <t>FAASt Number Pending 4001029</t>
  </si>
  <si>
    <t>812569</t>
  </si>
  <si>
    <t>108102</t>
  </si>
  <si>
    <t>FAASt [Distribution Feeder Rebuild 3502-02]</t>
  </si>
  <si>
    <t xml:space="preserve">14F000490000
</t>
  </si>
  <si>
    <t>02/20/2025</t>
  </si>
  <si>
    <t>21FEBRUARY2025 No ISOWs in GP at this time - MC</t>
  </si>
  <si>
    <t>812569RFI1030</t>
  </si>
  <si>
    <t>FAASt [Distribution Feeder Rebuild #1303-02</t>
  </si>
  <si>
    <t>FAASt Number Pending 400RFI1031</t>
  </si>
  <si>
    <t>FAASt Number Pending 4001031</t>
  </si>
  <si>
    <t>FAASt [Distribution Feeder Rebuild #-1718-02</t>
  </si>
  <si>
    <t>FAASt Number Pending 400RFI1032</t>
  </si>
  <si>
    <t>FAASt Number Pending 4001032</t>
  </si>
  <si>
    <t>FAASt [Distribution Feeder Rebuild #1303-05]</t>
  </si>
  <si>
    <t>FAASt Number Pending 400RFI1033</t>
  </si>
  <si>
    <t>FAASt Number Pending 4001033</t>
  </si>
  <si>
    <t>FAASt [Distribution Feeder Rebuild # 6406-02] (Distribution)</t>
  </si>
  <si>
    <t>FAASt Number Pending 400RFI1034</t>
  </si>
  <si>
    <t>FAASt Number Pending 4001034</t>
  </si>
  <si>
    <t>FAASt Number Pending 400RFI1035</t>
  </si>
  <si>
    <t>FAASt Number Pending 4001035</t>
  </si>
  <si>
    <t>806935</t>
  </si>
  <si>
    <t>108097</t>
  </si>
  <si>
    <t xml:space="preserve">14F018900000
</t>
  </si>
  <si>
    <t>01/28/2025</t>
  </si>
  <si>
    <t>806935RFI1036</t>
  </si>
  <si>
    <t>806936</t>
  </si>
  <si>
    <t>108098</t>
  </si>
  <si>
    <t xml:space="preserve">14F018950000
</t>
  </si>
  <si>
    <t>28JANUARY2025 No ISOW docs in Grants Portal - MC</t>
  </si>
  <si>
    <t>806936RFI1037</t>
  </si>
  <si>
    <t>805519</t>
  </si>
  <si>
    <t>108092</t>
  </si>
  <si>
    <t xml:space="preserve">14F019110000
</t>
  </si>
  <si>
    <t>805519RFI1038</t>
  </si>
  <si>
    <t>805517</t>
  </si>
  <si>
    <t>108091</t>
  </si>
  <si>
    <t xml:space="preserve">14F019120000
</t>
  </si>
  <si>
    <t>805517RFI1039</t>
  </si>
  <si>
    <t>805513</t>
  </si>
  <si>
    <t>108090</t>
  </si>
  <si>
    <t>FAASt [38kV Recloser TL 3000 Monacillos TC to Bairoa TO] (Transmission)</t>
  </si>
  <si>
    <t xml:space="preserve">14F019230000
</t>
  </si>
  <si>
    <t>Deleted from Grants Portal on 23JUN2025 - AND
22JANUARY2025 No ISOW in Grants Portal - MC </t>
  </si>
  <si>
    <t>805513RFI1040</t>
  </si>
  <si>
    <t>FAASt Number Pending 401</t>
  </si>
  <si>
    <t>System Stabilization Plan Monacillos TC, Sabana Llana TC &amp; Costa Sur TC</t>
  </si>
  <si>
    <t>FAASt Number Pending 401RFI1041</t>
  </si>
  <si>
    <t>790427</t>
  </si>
  <si>
    <t>108069</t>
  </si>
  <si>
    <t xml:space="preserve">14F018890000
</t>
  </si>
  <si>
    <t>11/25/2024</t>
  </si>
  <si>
    <t>790427RFI1042</t>
  </si>
  <si>
    <t>790443</t>
  </si>
  <si>
    <t>108070</t>
  </si>
  <si>
    <t xml:space="preserve">14F019030000
</t>
  </si>
  <si>
    <t>4/2/2025</t>
  </si>
  <si>
    <t>2/3/2026 - Field EHP: In initial review, ECD: 2/17/2026</t>
  </si>
  <si>
    <t>790443RFI1043</t>
  </si>
  <si>
    <t>790446</t>
  </si>
  <si>
    <t>108071</t>
  </si>
  <si>
    <t xml:space="preserve">14F018880000
</t>
  </si>
  <si>
    <t>790446RFI1044</t>
  </si>
  <si>
    <t>FAASt Pending</t>
  </si>
  <si>
    <t>Substation System Improvement Plan</t>
  </si>
  <si>
    <t>FAASt PendingRFI1045</t>
  </si>
  <si>
    <t>FAASt Pending1045</t>
  </si>
  <si>
    <t>812041</t>
  </si>
  <si>
    <t>108101</t>
  </si>
  <si>
    <t xml:space="preserve">14F000270000
</t>
  </si>
  <si>
    <t>02/19/2025</t>
  </si>
  <si>
    <t>20FEBRUARY2025 No ISOW in GP at this time - MC
7/30/2025 - As confirmed by PDMG, project sent back to Phase II because project is not included in PREPA Consolidated Plan of 7/7/2025.</t>
  </si>
  <si>
    <t>812041RFI1046</t>
  </si>
  <si>
    <t>Fiber Optic Repair and Replacement</t>
  </si>
  <si>
    <t>FAASt PendingRFI1047</t>
  </si>
  <si>
    <t>FAASt Pending1047</t>
  </si>
  <si>
    <t>814792</t>
  </si>
  <si>
    <t>108105</t>
  </si>
  <si>
    <t xml:space="preserve">14F009010000,
14F008930000,
14F009020000
</t>
  </si>
  <si>
    <t>03/07/2025</t>
  </si>
  <si>
    <t>07MARCH2025 No ISOW in GP - MC</t>
  </si>
  <si>
    <t>814792RFI1048</t>
  </si>
  <si>
    <t>814793</t>
  </si>
  <si>
    <t>108106</t>
  </si>
  <si>
    <t xml:space="preserve">14F019040000,
14F019050000,
14F019060000
</t>
  </si>
  <si>
    <t>814793RFI1049</t>
  </si>
  <si>
    <t>FAASt number pending 500</t>
  </si>
  <si>
    <t>FAASt number pending 500RFI1050</t>
  </si>
  <si>
    <t>FAASt number pending 5001050</t>
  </si>
  <si>
    <t>FAASt [Transmission Priority Pole Replacement Program Line San Juan Region Group 1](Transmission)</t>
  </si>
  <si>
    <t>FAASt number pending 500RFI1051</t>
  </si>
  <si>
    <t>FAASt number pending 5001051</t>
  </si>
  <si>
    <t>817956</t>
  </si>
  <si>
    <t>108119</t>
  </si>
  <si>
    <t xml:space="preserve">	FAASt [Feeder Rebuild # 1303-02] (Distribution)</t>
  </si>
  <si>
    <t xml:space="preserve">14F001490000
</t>
  </si>
  <si>
    <t>03/26/2025</t>
  </si>
  <si>
    <t>8/15/2025 - Field EHP: In review. Expected Completion Date ECD 8/29/2025.</t>
  </si>
  <si>
    <t>8/1/2025 - Field EHP: Initial review. Expected Completion Date ECD 8/15/2025.
8/13/2025 1:37 PM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</si>
  <si>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817956RFI1052</t>
  </si>
  <si>
    <t>FAASt [Transmission Priority Pole Replacement Program Line Mayaguez Region Group1](Transmission)</t>
  </si>
  <si>
    <t>FAASt number pending 500RFI1053</t>
  </si>
  <si>
    <t>FAASt number pending 5001053</t>
  </si>
  <si>
    <t>FAASt number pending 500RFI1054</t>
  </si>
  <si>
    <t>FAASt number pending 5001054</t>
  </si>
  <si>
    <t>FAASt [Transmission Priority Pole Replacement Program Line Arecibo Region Group 1 (Transmission)</t>
  </si>
  <si>
    <t>FAASt number pending 500RFI1055</t>
  </si>
  <si>
    <t>FAASt number pending 5001055</t>
  </si>
  <si>
    <t>FAASt number pending 500RFI1056</t>
  </si>
  <si>
    <t>FAASt number pending 5001056</t>
  </si>
  <si>
    <t>FAASt [Transmission Priority Pole Replacement Program Line 9900 - RIO BLANCO HP-HUMACAO SECT](Transmission)</t>
  </si>
  <si>
    <t>FAASt number pending 500RFI1057</t>
  </si>
  <si>
    <t>FAASt number pending 5001057</t>
  </si>
  <si>
    <t>FAASt [Transmission Priority Pole Replacement Program Line  4800 Santa Isabel TC - Santa Isabel Sect](Transmission)</t>
  </si>
  <si>
    <t>FAASt number pendingRFI1058</t>
  </si>
  <si>
    <t>817961</t>
  </si>
  <si>
    <t>108120</t>
  </si>
  <si>
    <t xml:space="preserve">14F000900000
</t>
  </si>
  <si>
    <t>817961RFI1059</t>
  </si>
  <si>
    <t>FAASt [Transmission Priority Pole Replacement Program Line 1600 LEON SECT-ACACIAS TC](Transmission)</t>
  </si>
  <si>
    <t>FAASt number pending 500RFI1060</t>
  </si>
  <si>
    <t>FAASt number pending 5001060</t>
  </si>
  <si>
    <t>818006</t>
  </si>
  <si>
    <t>108123</t>
  </si>
  <si>
    <t xml:space="preserve">14F000880000
</t>
  </si>
  <si>
    <t>818006RFI1061</t>
  </si>
  <si>
    <t>FAASt [Transmission Priority Pole Replacement Program Line 1500 ONCE DE AGOSTO SECT - SABANA GRANDE TO](Transmission)</t>
  </si>
  <si>
    <t>FAASt number pending 500RFI1062</t>
  </si>
  <si>
    <t>FAASt number pending 5001062</t>
  </si>
  <si>
    <t>817993</t>
  </si>
  <si>
    <t>108122</t>
  </si>
  <si>
    <t xml:space="preserve">14F000300000
</t>
  </si>
  <si>
    <t>817993RFI1063</t>
  </si>
  <si>
    <t>FAASt [Transmission Priority Pole Replacement Program Line 2000 ONCE DE AGOSTO SECT - SAN SEBASTIAN TC](Transmission)</t>
  </si>
  <si>
    <t>FAASt number pending 500RFI1064</t>
  </si>
  <si>
    <t>FAASt number pending 5001064</t>
  </si>
  <si>
    <t>818056</t>
  </si>
  <si>
    <t>108126</t>
  </si>
  <si>
    <t xml:space="preserve">14F001080000
</t>
  </si>
  <si>
    <t>818056RFI1065</t>
  </si>
  <si>
    <t>FAASt [Transmission Line 36100 Cana to Bayamon] (Transmission)</t>
  </si>
  <si>
    <t>FAASt number pending 500RFI1066</t>
  </si>
  <si>
    <t>FAASt number pending 5001066</t>
  </si>
  <si>
    <t>818055</t>
  </si>
  <si>
    <t>108125</t>
  </si>
  <si>
    <t xml:space="preserve">	FAASt [Feeder Rebuild # 3006-05] (Distribution)</t>
  </si>
  <si>
    <t xml:space="preserve">14F000480000
</t>
  </si>
  <si>
    <t>818055RFI1067</t>
  </si>
  <si>
    <t>FAASt [Transmission Line 36100 Dos Bocas to Ciales] (Transmission)</t>
  </si>
  <si>
    <t>FAASt number pending 500RFI1068</t>
  </si>
  <si>
    <t>FAASt number pending 5001068</t>
  </si>
  <si>
    <t>818041</t>
  </si>
  <si>
    <t>108124</t>
  </si>
  <si>
    <t xml:space="preserve">14F000520000
</t>
  </si>
  <si>
    <t>818041RFI1069</t>
  </si>
  <si>
    <t>817962</t>
  </si>
  <si>
    <t>108121</t>
  </si>
  <si>
    <t xml:space="preserve">14F000260000
</t>
  </si>
  <si>
    <t>817962RFI1070</t>
  </si>
  <si>
    <t>Aguas Buenas - Phase I</t>
  </si>
  <si>
    <t>FAASt number pending 500RFI1071</t>
  </si>
  <si>
    <t>FAASt number pending 5001071</t>
  </si>
  <si>
    <t>FAASt # [Distribution Feeder Rebuild # 1806-02] (Distribution)</t>
  </si>
  <si>
    <t>FAASt number pending 500RFI1072</t>
  </si>
  <si>
    <t>FAASt number pending 5001072</t>
  </si>
  <si>
    <t>Rincon - Phase I</t>
  </si>
  <si>
    <t>FAASt number pending 500RFI1073</t>
  </si>
  <si>
    <t>FAASt number pending 5001073</t>
  </si>
  <si>
    <t>FAASt # [Distribution Feeder Rebuild # 3007-03] (Distribution)</t>
  </si>
  <si>
    <t>FAASt number pending 500RFI1074</t>
  </si>
  <si>
    <t>FAASt number pending 5001074</t>
  </si>
  <si>
    <t>FAASt number pending 500RFI1075</t>
  </si>
  <si>
    <t>FAASt number pending 5001075</t>
  </si>
  <si>
    <t>FAASt number pending 500RFI1076</t>
  </si>
  <si>
    <t>FAASt number pending 5001076</t>
  </si>
  <si>
    <t>FAASt # [Distribution Feeder Rebuild # 1909-09] (Distribution)</t>
  </si>
  <si>
    <t>FAASt number pending 500RFI1077</t>
  </si>
  <si>
    <t>FAASt number pending 5001077</t>
  </si>
  <si>
    <t>FAASt number pending 500RFI1078</t>
  </si>
  <si>
    <t>FAASt number pending 5001078</t>
  </si>
  <si>
    <t>FAASt # [Distribution Feeder Rebuild # 2603-08] (Distribution)</t>
  </si>
  <si>
    <t>FAASt number pending 500RFI1079</t>
  </si>
  <si>
    <t>FAASt number pending 5001079</t>
  </si>
  <si>
    <t>FAASt # [Distribution Feeder Rebuild # 7805-13] (Distribution)</t>
  </si>
  <si>
    <t>FAASt number pending 500RFI1080</t>
  </si>
  <si>
    <t>FAASt number pending 5001080</t>
  </si>
  <si>
    <t>FAASt number pending 500RFI1081</t>
  </si>
  <si>
    <t>FAASt number pending 5001081</t>
  </si>
  <si>
    <t>FAASt number pending 500RFI1082</t>
  </si>
  <si>
    <t>FAASt number pending 5001082</t>
  </si>
  <si>
    <t>FAASt # [Distribution Feeder Rebuild # 1336-08] (Distribution)</t>
  </si>
  <si>
    <t>FAASt number pending 500RFI1083</t>
  </si>
  <si>
    <t>FAASt number pending 5001083</t>
  </si>
  <si>
    <t>FAASt number pending 500RFI1084</t>
  </si>
  <si>
    <t>FAASt number pending 5001084</t>
  </si>
  <si>
    <t>FAASt # [Distribution Feeder Rebuild # 6306-02] (Distribution)</t>
  </si>
  <si>
    <t>FAASt number pending 500RFI1085</t>
  </si>
  <si>
    <t>FAASt number pending 5001085</t>
  </si>
  <si>
    <t>FAASt number pending 500RFI1086</t>
  </si>
  <si>
    <t>FAASt number pending 5001086</t>
  </si>
  <si>
    <t>FAASt # [Distribution Feeder Rebuild # 6704-03] (Distribution)</t>
  </si>
  <si>
    <t>FAASt number pending 500RFI1087</t>
  </si>
  <si>
    <t>FAASt number pending 5001087</t>
  </si>
  <si>
    <t>FAASt number pending 500RFI1088</t>
  </si>
  <si>
    <t>FAASt number pending 5001088</t>
  </si>
  <si>
    <t>FAASt # [Distribution Feeder Rebuild # 6010-01] (Distribution)</t>
  </si>
  <si>
    <t>FAASt number pending 500RFI1089</t>
  </si>
  <si>
    <t>FAASt number pending 5001089</t>
  </si>
  <si>
    <t>FAASt number pending 500RFI1090</t>
  </si>
  <si>
    <t>FAASt number pending 5001090</t>
  </si>
  <si>
    <t>825843</t>
  </si>
  <si>
    <t>108134</t>
  </si>
  <si>
    <t>FAAST [Guanica Transformer Replacement] (Substation)</t>
  </si>
  <si>
    <t>04/09/2025</t>
  </si>
  <si>
    <t>8/13/2025 9:48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</si>
  <si>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825843RFI1091</t>
  </si>
  <si>
    <t>FAASt # [Distribution Feeder Rebuild # 7805-11] (Distribution)</t>
  </si>
  <si>
    <t>FAASt number pending 500RFI1092</t>
  </si>
  <si>
    <t>FAASt number pending 5001092</t>
  </si>
  <si>
    <t>Fajardo 2002 – Veve Calzada – Phase I</t>
  </si>
  <si>
    <t>FAASt number pending 500RFI1093</t>
  </si>
  <si>
    <t>FAASt number pending 5001093</t>
  </si>
  <si>
    <t>FAASt [38kV Recloser TL  100 Ponce To Jobos (Transmission)</t>
  </si>
  <si>
    <t>FAASt number pending 500RFI1094</t>
  </si>
  <si>
    <t>FAASt number pending 5001094</t>
  </si>
  <si>
    <t>817249</t>
  </si>
  <si>
    <t>108116</t>
  </si>
  <si>
    <t>FAASt [Pole and Conductor Repair -Caguas Group 7 - Phase 2] (Distribution)</t>
  </si>
  <si>
    <t xml:space="preserve">14F018910000
</t>
  </si>
  <si>
    <t>03/21/2025</t>
  </si>
  <si>
    <t>817249RFI1095</t>
  </si>
  <si>
    <t>FAASt [38kV Recloser TL  3600-SABANA LLANA TC-LOS ANGELES SECT-] (Transmission)</t>
  </si>
  <si>
    <t>FAASt number pending 500RFI1096</t>
  </si>
  <si>
    <t>FAASt number pending 5001096</t>
  </si>
  <si>
    <t>817242</t>
  </si>
  <si>
    <t>108113</t>
  </si>
  <si>
    <t>FAASt [Pole and Conductor Repair -Caguas Group 8 - Phase 2] (Distribution)</t>
  </si>
  <si>
    <t xml:space="preserve">14F018920000
</t>
  </si>
  <si>
    <t>817242RFI1097</t>
  </si>
  <si>
    <t>FAASt [38kV Recloser TL  3200-MONACILLOS TC-VENEZUELA SECT-] (Transmission)</t>
  </si>
  <si>
    <t>FAASt number pending 500RFI1098</t>
  </si>
  <si>
    <t>FAASt number pending 5001098</t>
  </si>
  <si>
    <t>FAASt [38kV Recloser TL  3100-MONACILLOS TC-SABANA LLANA TC] (Transmission)</t>
  </si>
  <si>
    <t>FAASt number pending 500RFI1099</t>
  </si>
  <si>
    <t>FAASt number pending 5001099</t>
  </si>
  <si>
    <t>817247</t>
  </si>
  <si>
    <t>108114</t>
  </si>
  <si>
    <t xml:space="preserve">14F021430000
</t>
  </si>
  <si>
    <t>817247RFI1100</t>
  </si>
  <si>
    <t>FAASt [38kV Recloser TL  2200-CAMBALACHE TC-Vega Alta SECT] (Transmission)</t>
  </si>
  <si>
    <t>FAASt number pending 500RFI1101</t>
  </si>
  <si>
    <t>FAASt number pending 5001101</t>
  </si>
  <si>
    <t>38kV Reclosers TLine 4800 SANTA ISABEL TC-AIBONITO TO] (Transmission)</t>
  </si>
  <si>
    <t>FAASt number pending 500RFI1102</t>
  </si>
  <si>
    <t>FAASt number pending 5001102</t>
  </si>
  <si>
    <t>817250</t>
  </si>
  <si>
    <t>108117</t>
  </si>
  <si>
    <t xml:space="preserve">14F021420000
</t>
  </si>
  <si>
    <t>817250RFI1103</t>
  </si>
  <si>
    <t>38kV Reclosers TLine 3700 JOBOS TC to Humacao TC] (Transmission)</t>
  </si>
  <si>
    <t>FAASt number pending 500RFI1104</t>
  </si>
  <si>
    <t>FAASt number pending 5001104</t>
  </si>
  <si>
    <t>38kV Reclosers TLine 2000 ONCE DE AGOSTO SECT to SAN SEBASTIAN TC] (Transmission)</t>
  </si>
  <si>
    <t>FAASt number pending 500RFI1105</t>
  </si>
  <si>
    <t>FAASt number pending 5001105</t>
  </si>
  <si>
    <t>FAASt [Pole and Conductor Repair -Mayaguez Group 5 - Phase 2</t>
  </si>
  <si>
    <t>FAASt number pending 500RFI1106</t>
  </si>
  <si>
    <t>FAASt number pending 5001106</t>
  </si>
  <si>
    <t>38kV Reclosers TLine 1600 MAYAGUEZ GP to Acacias TC] (Transmission)</t>
  </si>
  <si>
    <t>FAASt number pending 500RFI1107</t>
  </si>
  <si>
    <t>FAASt number pending 5001107</t>
  </si>
  <si>
    <t>FAASt number pending 500RFI1108</t>
  </si>
  <si>
    <t>FAASt number pending 5001108</t>
  </si>
  <si>
    <t>38kV Reclosers TLine 13400 ACACIAS TC-SAN GERMAN SECT] (Transmission)</t>
  </si>
  <si>
    <t>FAASt number pending 500RFI1109</t>
  </si>
  <si>
    <t>FAASt number pending 5001109</t>
  </si>
  <si>
    <t>38kV Reclosers TLine 12600 HUMACAO TC to VERDE MAR-] (Transmission)</t>
  </si>
  <si>
    <t>FAASt number pending 500RFI1110</t>
  </si>
  <si>
    <t>FAASt number pending 5001110</t>
  </si>
  <si>
    <t>38 kV ReclosersTLine 800 CAYEY TC to COMSAT SECT] (Transmission)</t>
  </si>
  <si>
    <t>FAASt number pending 500RFI1111</t>
  </si>
  <si>
    <t>FAASt number pending 5001111</t>
  </si>
  <si>
    <t>FAASt number pending 500RFI1112</t>
  </si>
  <si>
    <t>FAASt number pending 5001112</t>
  </si>
  <si>
    <t>38 kV Reclosers TLine 8100 YAUCO 1 HP to Canas TC] (Transmission)</t>
  </si>
  <si>
    <t>FAASt number pending 500RFI1113</t>
  </si>
  <si>
    <t>FAASt number pending 5001113</t>
  </si>
  <si>
    <t>FAASt number pending 500RFI1114</t>
  </si>
  <si>
    <t>FAASt number pending 5001114</t>
  </si>
  <si>
    <t>38 kV Reclosers TLine 6500 TORO NEGRO 1 HP to Comerio TC] (Transmission)</t>
  </si>
  <si>
    <t>FAASt number pending 500RFI1115</t>
  </si>
  <si>
    <t>FAASt number pending 5001115</t>
  </si>
  <si>
    <t>38 kV Reclosers TLine 5600 VICTORIA TC to AÑASCO TC] (Transmission)</t>
  </si>
  <si>
    <t>FAASt number pending 500RFI1116</t>
  </si>
  <si>
    <t>FAASt number pending 5001116</t>
  </si>
  <si>
    <t>FAASt number pending 500RFI1117</t>
  </si>
  <si>
    <t>FAASt number pending 5001117</t>
  </si>
  <si>
    <t>38 kV Reclosers TLine 1500 FAASt [38kV Recloser TL  1500-Yauco HP to San German TC] (Transmission)</t>
  </si>
  <si>
    <t>FAASt number pending 500RFI1118</t>
  </si>
  <si>
    <t>FAASt number pending 5001118</t>
  </si>
  <si>
    <t>FAASt number pending 500RFI1119</t>
  </si>
  <si>
    <t>FAASt number pending 5001119</t>
  </si>
  <si>
    <t>FAASt [Automation Program Group 4B- 6 Feeders] (Distribution)</t>
  </si>
  <si>
    <t>FAASt number pending 500RFI1120</t>
  </si>
  <si>
    <t>FAASt number pending 5001120</t>
  </si>
  <si>
    <t>FAASt [Automation Program Group 4C- 7 Feeders] (Distribution)</t>
  </si>
  <si>
    <t>FAASt number pending 500RFI1121</t>
  </si>
  <si>
    <t>FAASt number pending 5001121</t>
  </si>
  <si>
    <t>FAASt [Automation Program Group 4D- 7Feeders] (Distribution)</t>
  </si>
  <si>
    <t>FAASt number pending 500RFI1122</t>
  </si>
  <si>
    <t>FAASt number pending 5001122</t>
  </si>
  <si>
    <t>FAASt [Automation Program Group 46] (Distribution)</t>
  </si>
  <si>
    <t>FAASt number pending 500RFI1123</t>
  </si>
  <si>
    <t>FAASt number pending 5001123</t>
  </si>
  <si>
    <t>FAASt [Automation Program Group 47] (Distribution)</t>
  </si>
  <si>
    <t>FAASt number pending 500RFI1124</t>
  </si>
  <si>
    <t>FAASt number pending 5001124</t>
  </si>
  <si>
    <t>FAASt [Automation Program Group 48] (Distribution)</t>
  </si>
  <si>
    <t>FAASt number pending 500RFI1125</t>
  </si>
  <si>
    <t>FAASt number pending 5001125</t>
  </si>
  <si>
    <t>FAASt [Automation Program Group 49] (Distribution)</t>
  </si>
  <si>
    <t>FAASt number pending 500RFI1126</t>
  </si>
  <si>
    <t>FAASt number pending 5001126</t>
  </si>
  <si>
    <t>FAASt [Automation Program Group 50] (Distribution)</t>
  </si>
  <si>
    <t>FAASt number pending 500RFI1127</t>
  </si>
  <si>
    <t>FAASt number pending 5001127</t>
  </si>
  <si>
    <t>FAASt [Automation Program Group 51] (Distribution)</t>
  </si>
  <si>
    <t>FAASt number pending 500RFI1128</t>
  </si>
  <si>
    <t>FAASt number pending 5001128</t>
  </si>
  <si>
    <t>FAASt [Automation Program Group 52] (Distribution)</t>
  </si>
  <si>
    <t>FAASt number pending 500RFI1129</t>
  </si>
  <si>
    <t>FAASt number pending 5001129</t>
  </si>
  <si>
    <t>FAASt [Automation Program Group 53] (Distribution)</t>
  </si>
  <si>
    <t>FAASt number pending 500RFI1130</t>
  </si>
  <si>
    <t>FAASt number pending 5001130</t>
  </si>
  <si>
    <t>FAASt [Automation Program Group 54] (Distribution)</t>
  </si>
  <si>
    <t>FAASt number pending 500RFI1131</t>
  </si>
  <si>
    <t>FAASt number pending 5001131</t>
  </si>
  <si>
    <t>FAASt [Automation Program Group 55] (Distribution)</t>
  </si>
  <si>
    <t>FAASt number pending 500RFI1132</t>
  </si>
  <si>
    <t>FAASt number pending 5001132</t>
  </si>
  <si>
    <t>FAASt [Automation Program Group 56] (Distribution)</t>
  </si>
  <si>
    <t>FAASt number pending 500RFI1133</t>
  </si>
  <si>
    <t>FAASt number pending 5001133</t>
  </si>
  <si>
    <t>FAASt [Automation Program Group 57] (Distribution)</t>
  </si>
  <si>
    <t>FAASt number pending 500RFI1134</t>
  </si>
  <si>
    <t>FAASt number pending 5001134</t>
  </si>
  <si>
    <t>FAASt [Automation Program Group 58] (Distribution)</t>
  </si>
  <si>
    <t>FAASt number pending 500RFI1135</t>
  </si>
  <si>
    <t>FAASt number pending 5001135</t>
  </si>
  <si>
    <t>FAASt [Automation Program Group 59] (Distribution)</t>
  </si>
  <si>
    <t>FAASt number pending 500RFI1136</t>
  </si>
  <si>
    <t>FAASt number pending 5001136</t>
  </si>
  <si>
    <t>FAASt [Automation Program Group 60] (Distribution)</t>
  </si>
  <si>
    <t>FAASt number pending 500RFI1137</t>
  </si>
  <si>
    <t>FAASt number pending 5001137</t>
  </si>
  <si>
    <t>FAASt [Automation Program Group 61] (Distribution)</t>
  </si>
  <si>
    <t>FAASt number pending 500RFI1138</t>
  </si>
  <si>
    <t>FAASt number pending 5001138</t>
  </si>
  <si>
    <t>FAASt [Automation Program Group 62] (Distribution)</t>
  </si>
  <si>
    <t>FAASt number pending 500RFI1139</t>
  </si>
  <si>
    <t>FAASt number pending 5001139</t>
  </si>
  <si>
    <t>FAASt [Automation Program Group 63] (Distribution)</t>
  </si>
  <si>
    <t>FAASt number pending 500RFI1140</t>
  </si>
  <si>
    <t>FAASt number pending 5001140</t>
  </si>
  <si>
    <t>FAASt [Automation Program Group 64] (Distribution)</t>
  </si>
  <si>
    <t>FAASt number pending 500RFI1141</t>
  </si>
  <si>
    <t>FAASt number pending 5001141</t>
  </si>
  <si>
    <t>FAASt [Automation Program Group 65] (Distribution)</t>
  </si>
  <si>
    <t>FAASt number pending 500RFI1142</t>
  </si>
  <si>
    <t>FAASt number pending 5001142</t>
  </si>
  <si>
    <t>FAASt [Automation Program Group 66] (Distribution)</t>
  </si>
  <si>
    <t>FAASt number pending 500RFI1143</t>
  </si>
  <si>
    <t>FAASt number pending 5001143</t>
  </si>
  <si>
    <t>FAASt [Automation Program Group 67] (Distribution)</t>
  </si>
  <si>
    <t>FAASt number pending 500RFI1144</t>
  </si>
  <si>
    <t>FAASt number pending 5001144</t>
  </si>
  <si>
    <t>FAASt [Automation Program Group 68] (Distribution)</t>
  </si>
  <si>
    <t>FAASt number pending 500RFI1145</t>
  </si>
  <si>
    <t>FAASt number pending 5001145</t>
  </si>
  <si>
    <t>FAASt [Automation Program Group 69] (Distribution)</t>
  </si>
  <si>
    <t>FAASt number pending 500RFI1146</t>
  </si>
  <si>
    <t>FAASt number pending 5001146</t>
  </si>
  <si>
    <t>FAASt [Automation Program Group 70] (Distribution)</t>
  </si>
  <si>
    <t>FAASt number pending 500RFI1147</t>
  </si>
  <si>
    <t>FAASt number pending 5001147</t>
  </si>
  <si>
    <t>FAASt [Automation Program Group 71] (Distribution)</t>
  </si>
  <si>
    <t>FAASt number pending 500RFI1148</t>
  </si>
  <si>
    <t>FAASt number pending 5001148</t>
  </si>
  <si>
    <t>FAASt [Automation Program Group 72] (Distribution)</t>
  </si>
  <si>
    <t>FAASt number pending 500RFI1149</t>
  </si>
  <si>
    <t>FAASt number pending 5001149</t>
  </si>
  <si>
    <t>FAASt [Automation Program Group 73] (Distribution)</t>
  </si>
  <si>
    <t>FAASt number pending 500RFI1150</t>
  </si>
  <si>
    <t>FAASt number pending 5001150</t>
  </si>
  <si>
    <t>FAASt [Automation Program Group 74] (Distribution)</t>
  </si>
  <si>
    <t>FAASt number pending 500RFI1151</t>
  </si>
  <si>
    <t>FAASt number pending 5001151</t>
  </si>
  <si>
    <t>825753</t>
  </si>
  <si>
    <t>108133</t>
  </si>
  <si>
    <t>04/10/2025 02:01 PM AST The project was withdrawn with the comment "Project already created under: 825843 FASSt Guanica TC".
04/10/2025 02:01 PM AST Projected 100% Amount set to $0.00 because Project was made inactive for Public Assistance. Reason: Project already created under: 825843 FASSt Guanica TC</t>
  </si>
  <si>
    <t>825753RFI1152</t>
  </si>
  <si>
    <t>Pending PREB Approval</t>
  </si>
  <si>
    <t>FAASt Caridad – XFMR MC 1714 (Substation)</t>
  </si>
  <si>
    <t>Pending PREB ApprovalRFI1153</t>
  </si>
  <si>
    <t>Pending PREB Approval1153</t>
  </si>
  <si>
    <t xml:space="preserve">Substation Rebuilds
</t>
  </si>
  <si>
    <t xml:space="preserve">Transmission Access Roads
</t>
  </si>
  <si>
    <t>Pending PREB ApprovalRFI1154</t>
  </si>
  <si>
    <t>Pending PREB Approval1154</t>
  </si>
  <si>
    <t>Pending PREB ApprovalRFI1155</t>
  </si>
  <si>
    <t>Pending PREB Approval1155</t>
  </si>
  <si>
    <t>Pending PREB ApprovalRFI1156</t>
  </si>
  <si>
    <t>Pending PREB Approval1156</t>
  </si>
  <si>
    <t xml:space="preserve">Line 8900 Monacillos TC to Adm. Tribunal Apelaciones
</t>
  </si>
  <si>
    <t>Pending PREB ApprovalRFI1157</t>
  </si>
  <si>
    <t>Pending PREB Approval1157</t>
  </si>
  <si>
    <t>Pending PREB ApprovalRFI1158</t>
  </si>
  <si>
    <t>Pending PREB Approval1158</t>
  </si>
  <si>
    <t>Pending PREB ApprovalRFI1159</t>
  </si>
  <si>
    <t>Pending PREB Approval1159</t>
  </si>
  <si>
    <t xml:space="preserve">Distribution Feeders ‐ Ponce Short Term Group 2
</t>
  </si>
  <si>
    <t>Pending PREB ApprovalRFI1160</t>
  </si>
  <si>
    <t>Pending PREB Approval1160</t>
  </si>
  <si>
    <t>Pending PREB ApprovalRFI1161</t>
  </si>
  <si>
    <t>Pending PREB Approval1161</t>
  </si>
  <si>
    <t>Pending PREB ApprovalRFI1162</t>
  </si>
  <si>
    <t>Pending PREB Approval1162</t>
  </si>
  <si>
    <t xml:space="preserve">Fiber Optic Replacement
</t>
  </si>
  <si>
    <t>IT and Telecommunications</t>
  </si>
  <si>
    <t>Pending PREB ApprovalRFI1163</t>
  </si>
  <si>
    <t>Pending PREB Approval1163</t>
  </si>
  <si>
    <t xml:space="preserve">Line 3600 Monacillos TC to Martin Peña TC
</t>
  </si>
  <si>
    <t>Pending PREB ApprovalRFI1164</t>
  </si>
  <si>
    <t>Pending PREB Approval1164</t>
  </si>
  <si>
    <t>Primary and Secondary Control Centers</t>
  </si>
  <si>
    <t>Pending PREB ApprovalRFI1165</t>
  </si>
  <si>
    <t>Pending PREB Approval1165</t>
  </si>
  <si>
    <t>Pending PREB ApprovalRFI1166</t>
  </si>
  <si>
    <t>Pending PREB Approval1166</t>
  </si>
  <si>
    <t>Pending PREB ApprovalRFI1167</t>
  </si>
  <si>
    <t>Pending PREB Approval1167</t>
  </si>
  <si>
    <t>Pending PREB ApprovalRFI1168</t>
  </si>
  <si>
    <t>Pending PREB Approval1168</t>
  </si>
  <si>
    <t>Pending PREB ApprovalRFI1169</t>
  </si>
  <si>
    <t>Pending PREB Approval1169</t>
  </si>
  <si>
    <t>Pending PREB ApprovalRFI1170</t>
  </si>
  <si>
    <t>Pending PREB Approval1170</t>
  </si>
  <si>
    <t>Pending PREB ApprovalRFI1171</t>
  </si>
  <si>
    <t>Pending PREB Approval1171</t>
  </si>
  <si>
    <t>Pending PREB ApprovalRFI1172</t>
  </si>
  <si>
    <t>Pending PREB Approval1172</t>
  </si>
  <si>
    <t>Pending PREB ApprovalRFI1173</t>
  </si>
  <si>
    <t>Pending PREB Approval1173</t>
  </si>
  <si>
    <t>Pending PREB ApprovalRFI1174</t>
  </si>
  <si>
    <t>Pending PREB Approval1174</t>
  </si>
  <si>
    <t>Pending PREB ApprovalRFI1175</t>
  </si>
  <si>
    <t>Pending PREB Approval1175</t>
  </si>
  <si>
    <t>Pending PREB ApprovalRFI1176</t>
  </si>
  <si>
    <t>Pending PREB Approval1176</t>
  </si>
  <si>
    <t>Pending PREB ApprovalRFI1177</t>
  </si>
  <si>
    <t>Pending PREB Approval1177</t>
  </si>
  <si>
    <t>Pending PREB ApprovalRFI1178</t>
  </si>
  <si>
    <t>Pending PREB Approval1178</t>
  </si>
  <si>
    <t>Pending PREB ApprovalRFI1179</t>
  </si>
  <si>
    <t>Pending PREB Approval1179</t>
  </si>
  <si>
    <t>Pending PREB ApprovalRFI1180</t>
  </si>
  <si>
    <t>Pending PREB Approval1180</t>
  </si>
  <si>
    <t>Pending PREB ApprovalRFI1181</t>
  </si>
  <si>
    <t>Pending PREB Approval1181</t>
  </si>
  <si>
    <t>Pending PREB ApprovalRFI1182</t>
  </si>
  <si>
    <t>Pending PREB Approval1182</t>
  </si>
  <si>
    <t>Distribution Feeders - Arecibo Short Term Group 10</t>
  </si>
  <si>
    <t>Pending PREB ApprovalRFI1183</t>
  </si>
  <si>
    <t>Pending PREB Approval1183</t>
  </si>
  <si>
    <t>Distribution Feeders - Arecibo Short Term Group 12</t>
  </si>
  <si>
    <t>Pending PREB ApprovalRFI1184</t>
  </si>
  <si>
    <t>Pending PREB Approval1184</t>
  </si>
  <si>
    <t>Distribution Feeders - Arecibo Short Term Group 11</t>
  </si>
  <si>
    <t>Pending PREB ApprovalRFI1185</t>
  </si>
  <si>
    <t>Pending PREB Approval1185</t>
  </si>
  <si>
    <t>Distribution Feeders - Arecibo Short Term Group 3</t>
  </si>
  <si>
    <t>Pending PREB ApprovalRFI1186</t>
  </si>
  <si>
    <t>Pending PREB Approval1186</t>
  </si>
  <si>
    <t>Distribution Feeders - Arecibo Short Term Group 4</t>
  </si>
  <si>
    <t>Pending PREB ApprovalRFI1187</t>
  </si>
  <si>
    <t>Pending PREB Approval1187</t>
  </si>
  <si>
    <t>Distribution Feeders - Arecibo Short Term Group 5</t>
  </si>
  <si>
    <t>Pending PREB ApprovalRFI1188</t>
  </si>
  <si>
    <t>Pending PREB Approval1188</t>
  </si>
  <si>
    <t>Distribution Feeders - Arecibo Short Term Group 7</t>
  </si>
  <si>
    <t>Pending PREB ApprovalRFI1189</t>
  </si>
  <si>
    <t>Pending PREB Approval1189</t>
  </si>
  <si>
    <t>Distribution Feeders - Arecibo Short Term Group 8</t>
  </si>
  <si>
    <t>Pending PREB ApprovalRFI1190</t>
  </si>
  <si>
    <t>Pending PREB Approval1190</t>
  </si>
  <si>
    <t>Distribution Feeders - Arecibo Short Term Group 6</t>
  </si>
  <si>
    <t>Pending PREB ApprovalRFI1191</t>
  </si>
  <si>
    <t>Pending PREB Approval1191</t>
  </si>
  <si>
    <t>Distribution Feeders - Bayamon Short Term Group 4</t>
  </si>
  <si>
    <t>Pending PREB ApprovalRFI1192</t>
  </si>
  <si>
    <t>Pending PREB Approval1192</t>
  </si>
  <si>
    <t>Distribution Feeders - Bayamon Short Term Group 5</t>
  </si>
  <si>
    <t>Pending PREB ApprovalRFI1193</t>
  </si>
  <si>
    <t>Pending PREB Approval1193</t>
  </si>
  <si>
    <t>Distribution Feeders - Bayamon Short Term Group 6</t>
  </si>
  <si>
    <t>Pending PREB ApprovalRFI1194</t>
  </si>
  <si>
    <t>Pending PREB Approval1194</t>
  </si>
  <si>
    <t>Distribution Feeders - Bayamon Short Term Group 7</t>
  </si>
  <si>
    <t>Pending PREB ApprovalRFI1195</t>
  </si>
  <si>
    <t>Pending PREB Approval1195</t>
  </si>
  <si>
    <t>Distribution Feeders - Arecibo Short Term Group 9</t>
  </si>
  <si>
    <t>Pending PREB ApprovalRFI1196</t>
  </si>
  <si>
    <t>Pending PREB Approval1196</t>
  </si>
  <si>
    <t>Distribution Feeders - Bayamon Short Term Group 9</t>
  </si>
  <si>
    <t>Pending PREB ApprovalRFI1197</t>
  </si>
  <si>
    <t>Pending PREB Approval1197</t>
  </si>
  <si>
    <t>Distribution Feeders - Caguas Short Term Group 10</t>
  </si>
  <si>
    <t>Pending PREB ApprovalRFI1198</t>
  </si>
  <si>
    <t>Pending PREB Approval1198</t>
  </si>
  <si>
    <t>Distribution Feeders - Bayamon Short Term Group 8</t>
  </si>
  <si>
    <t>Pending PREB ApprovalRFI1199</t>
  </si>
  <si>
    <t>Pending PREB Approval1199</t>
  </si>
  <si>
    <t>Distribution Feeders - Caguas Short Term Group 11</t>
  </si>
  <si>
    <t>Pending PREB ApprovalRFI1200</t>
  </si>
  <si>
    <t>Pending PREB Approval1200</t>
  </si>
  <si>
    <t>Distribution Feeders - Caguas Short Term Group 13</t>
  </si>
  <si>
    <t>Pending PREB ApprovalRFI1201</t>
  </si>
  <si>
    <t>Pending PREB Approval1201</t>
  </si>
  <si>
    <t xml:space="preserve">Distribution Feeders - Caguas Short Term Group 14
</t>
  </si>
  <si>
    <t>Pending PREB ApprovalRFI1202</t>
  </si>
  <si>
    <t>Pending PREB Approval1202</t>
  </si>
  <si>
    <t>Distribution Feeders - Caguas Short Term Group 12</t>
  </si>
  <si>
    <t>Pending PREB ApprovalRFI1203</t>
  </si>
  <si>
    <t>Pending PREB Approval1203</t>
  </si>
  <si>
    <t>Distribution Feeders - Caguas Short Term Group 9</t>
  </si>
  <si>
    <t>Pending PREB ApprovalRFI1204</t>
  </si>
  <si>
    <t>Pending PREB Approval1204</t>
  </si>
  <si>
    <t>Distribution Feeders - Mayaguez Short Term Group 10</t>
  </si>
  <si>
    <t>Pending PREB ApprovalRFI1205</t>
  </si>
  <si>
    <t>Pending PREB Approval1205</t>
  </si>
  <si>
    <t>Distribution Feeders - Mayaguez Short Term Group 12</t>
  </si>
  <si>
    <t>Pending PREB ApprovalRFI1206</t>
  </si>
  <si>
    <t>Pending PREB Approval1206</t>
  </si>
  <si>
    <t>Distribution Feeders - Caguas Short Term Group 15</t>
  </si>
  <si>
    <t>Pending PREB ApprovalRFI1207</t>
  </si>
  <si>
    <t>Pending PREB Approval1207</t>
  </si>
  <si>
    <t>Distribution Feeders - Mayaguez Short Term Group 13</t>
  </si>
  <si>
    <t>Pending PREB ApprovalRFI1208</t>
  </si>
  <si>
    <t>Pending PREB Approval1208</t>
  </si>
  <si>
    <t>Distribution Feeders - Mayaguez Short Term Group 5</t>
  </si>
  <si>
    <t>Pending PREB ApprovalRFI1209</t>
  </si>
  <si>
    <t>Pending PREB Approval1209</t>
  </si>
  <si>
    <t>Distribution Feeders - Mayaguez Short Term Group 14</t>
  </si>
  <si>
    <t>Pending PREB ApprovalRFI1210</t>
  </si>
  <si>
    <t>Pending PREB Approval1210</t>
  </si>
  <si>
    <t>Distribution Feeders - Mayaguez Short Term Group 6</t>
  </si>
  <si>
    <t>Pending PREB ApprovalRFI1211</t>
  </si>
  <si>
    <t>Pending PREB Approval1211</t>
  </si>
  <si>
    <t>Distribution Feeders - Mayaguez Short Term Group 8</t>
  </si>
  <si>
    <t>Pending PREB ApprovalRFI1212</t>
  </si>
  <si>
    <t>Pending PREB Approval1212</t>
  </si>
  <si>
    <t>Distribution Feeders - Mayaguez Short Term Group 7</t>
  </si>
  <si>
    <t>Pending PREB ApprovalRFI1213</t>
  </si>
  <si>
    <t>Pending PREB Approval1213</t>
  </si>
  <si>
    <t>Distribution Feeders - Mayaguez Short Term Group 9</t>
  </si>
  <si>
    <t>Pending PREB ApprovalRFI1214</t>
  </si>
  <si>
    <t>Pending PREB Approval1214</t>
  </si>
  <si>
    <t>Distribution Feeders - Ponce Short Term Group 11</t>
  </si>
  <si>
    <t>Pending PREB ApprovalRFI1215</t>
  </si>
  <si>
    <t>Pending PREB Approval1215</t>
  </si>
  <si>
    <t>Distribution Feeders - Ponce Short Term Group 12</t>
  </si>
  <si>
    <t>Pending PREB ApprovalRFI1216</t>
  </si>
  <si>
    <t>Pending PREB Approval1216</t>
  </si>
  <si>
    <t>Distribution Feeders - Ponce Short Term Group 10</t>
  </si>
  <si>
    <t>Pending PREB ApprovalRFI1217</t>
  </si>
  <si>
    <t>Pending PREB Approval1217</t>
  </si>
  <si>
    <t>Distribution Feeders - Ponce Short Term Group 3</t>
  </si>
  <si>
    <t>Pending PREB ApprovalRFI1218</t>
  </si>
  <si>
    <t>Pending PREB Approval1218</t>
  </si>
  <si>
    <t>Distribution Feeders - Ponce Short Term Group 13</t>
  </si>
  <si>
    <t>Pending PREB ApprovalRFI1219</t>
  </si>
  <si>
    <t>Pending PREB Approval1219</t>
  </si>
  <si>
    <t>Distribution Feeders - Ponce Short Term Group 4</t>
  </si>
  <si>
    <t>Pending PREB ApprovalRFI1220</t>
  </si>
  <si>
    <t>Pending PREB Approval1220</t>
  </si>
  <si>
    <t>Distribution Feeders - Ponce Short Term Group 6</t>
  </si>
  <si>
    <t>Pending PREB ApprovalRFI1221</t>
  </si>
  <si>
    <t>Pending PREB Approval1221</t>
  </si>
  <si>
    <t>Distribution Feeders - Ponce Short Term Group 5</t>
  </si>
  <si>
    <t>Pending PREB ApprovalRFI1222</t>
  </si>
  <si>
    <t>Pending PREB Approval1222</t>
  </si>
  <si>
    <t>Distribution Feeders - Ponce Short Term Group 8</t>
  </si>
  <si>
    <t>Pending PREB ApprovalRFI1223</t>
  </si>
  <si>
    <t>Pending PREB Approval1223</t>
  </si>
  <si>
    <t>Distribution Feeders - Ponce Short Term Group 7</t>
  </si>
  <si>
    <t>Pending PREB ApprovalRFI1224</t>
  </si>
  <si>
    <t>Pending PREB Approval1224</t>
  </si>
  <si>
    <t>Distribution Feeders - San Juan Short Term Group 10</t>
  </si>
  <si>
    <t>Pending PREB ApprovalRFI1225</t>
  </si>
  <si>
    <t>Pending PREB Approval1225</t>
  </si>
  <si>
    <t>Distribution Feeders - San Juan Short Term Group 11</t>
  </si>
  <si>
    <t>Pending PREB ApprovalRFI1226</t>
  </si>
  <si>
    <t>Pending PREB Approval1226</t>
  </si>
  <si>
    <t>Distribution Feeders - San Juan Short Term Group 12</t>
  </si>
  <si>
    <t>Pending PREB ApprovalRFI1227</t>
  </si>
  <si>
    <t>Pending PREB Approval1227</t>
  </si>
  <si>
    <t>Distribution Feeders - Ponce Short Term Group 9</t>
  </si>
  <si>
    <t>Pending PREB ApprovalRFI1228</t>
  </si>
  <si>
    <t>Pending PREB Approval1228</t>
  </si>
  <si>
    <t>Distribution Feeders - San Juan Short Term Group 4</t>
  </si>
  <si>
    <t>Pending PREB ApprovalRFI1229</t>
  </si>
  <si>
    <t>Pending PREB Approval1229</t>
  </si>
  <si>
    <t>Distribution Feeders - San Juan Short Term Group 5</t>
  </si>
  <si>
    <t>Pending PREB ApprovalRFI1230</t>
  </si>
  <si>
    <t>Pending PREB Approval1230</t>
  </si>
  <si>
    <t>Distribution Feeders - San Juan Short Term Group 6</t>
  </si>
  <si>
    <t>Pending PREB ApprovalRFI1231</t>
  </si>
  <si>
    <t>Pending PREB Approval1231</t>
  </si>
  <si>
    <t>Distribution Feeders - San Juan Short Term Group 7</t>
  </si>
  <si>
    <t>Pending PREB ApprovalRFI1232</t>
  </si>
  <si>
    <t>Pending PREB Approval1232</t>
  </si>
  <si>
    <t>Distribution Feeders - San Juan Short Term Group 9</t>
  </si>
  <si>
    <t>Pending PREB ApprovalRFI1233</t>
  </si>
  <si>
    <t>Pending PREB Approval1233</t>
  </si>
  <si>
    <t>Distribution Feeders - San Juan Short Term Group 8</t>
  </si>
  <si>
    <t>Pending PREB ApprovalRFI1234</t>
  </si>
  <si>
    <t>Pending PREB Approval1234</t>
  </si>
  <si>
    <t>Distribution Feeders - Mayaguez Short Term Group 11</t>
  </si>
  <si>
    <t>Pending PREB ApprovalRFI1235</t>
  </si>
  <si>
    <t>Pending PREB Approval1235</t>
  </si>
  <si>
    <t>Protection Management Systems</t>
  </si>
  <si>
    <t>Pending PREB ApprovalRFI1236</t>
  </si>
  <si>
    <t>Pending PREB Approval1236</t>
  </si>
  <si>
    <t>Transmission and Distribution Automation Program Installation of Three Phase Reclosers, Single Phase Reclosers and Fault Circuit Indicators and Feeder Headend protection devices.</t>
  </si>
  <si>
    <t>Pending PREB ApprovalRFI1237</t>
  </si>
  <si>
    <t>Pending PREB Approval1237</t>
  </si>
  <si>
    <t>Pending PREB ApprovalRFI1238</t>
  </si>
  <si>
    <t>Pending PREB Approval1238</t>
  </si>
  <si>
    <t>Pending PREB ApprovalRFI1239</t>
  </si>
  <si>
    <t>Pending PREB Approval1239</t>
  </si>
  <si>
    <t>Pending PREB ApprovalRFI1240</t>
  </si>
  <si>
    <t>Pending PREB Approval1240</t>
  </si>
  <si>
    <t>Pending PREB ApprovalRFI1241</t>
  </si>
  <si>
    <t>Pending PREB Approval1241</t>
  </si>
  <si>
    <t>Area Planning - San Juan A</t>
  </si>
  <si>
    <t>Pending PREB ApprovalRFI1242</t>
  </si>
  <si>
    <t>Pending PREB Approval1242</t>
  </si>
  <si>
    <t>Pending PREB ApprovalRFI1243</t>
  </si>
  <si>
    <t>Pending PREB Approval1243</t>
  </si>
  <si>
    <t>Pending PREB ApprovalRFI1244</t>
  </si>
  <si>
    <t>Pending PREB Approval1244</t>
  </si>
  <si>
    <t>Pending PREB ApprovalRFI1245</t>
  </si>
  <si>
    <t>Pending PREB Approval1245</t>
  </si>
  <si>
    <t>Pending PREB ApprovalRFI1246</t>
  </si>
  <si>
    <t>Pending PREB Approval1246</t>
  </si>
  <si>
    <t>Pending PREB ApprovalRFI1247</t>
  </si>
  <si>
    <t>Pending PREB Approval1247</t>
  </si>
  <si>
    <t>Pending PREB ApprovalRFI1248</t>
  </si>
  <si>
    <t>Pending PREB Approval1248</t>
  </si>
  <si>
    <t>Pending PREB ApprovalRFI1249</t>
  </si>
  <si>
    <t>Pending PREB Approval1249</t>
  </si>
  <si>
    <t>Substation Maunabo TC</t>
  </si>
  <si>
    <t>Pending PREB ApprovalRFI1250</t>
  </si>
  <si>
    <t>Pending PREB Approval1250</t>
  </si>
  <si>
    <t>Substation Mayaguez TC</t>
  </si>
  <si>
    <t>Pending PREB ApprovalRFI1251</t>
  </si>
  <si>
    <t>Pending PREB Approval1251</t>
  </si>
  <si>
    <t>Substation Morovis 8801</t>
  </si>
  <si>
    <t>Pending PREB ApprovalRFI1252</t>
  </si>
  <si>
    <t>Pending PREB Approval1252</t>
  </si>
  <si>
    <t>Venezuela Substation Transformer Replacement</t>
  </si>
  <si>
    <t>Pending PREB ApprovalRFI1253</t>
  </si>
  <si>
    <t>Pending PREB Approval1253</t>
  </si>
  <si>
    <t>Pending PREB ApprovalRFI1254</t>
  </si>
  <si>
    <t>Pending PREB Approval1254</t>
  </si>
  <si>
    <t>Pending PREB ApprovalRFI1255</t>
  </si>
  <si>
    <t>Pending PREB Approval1255</t>
  </si>
  <si>
    <t>Pending PREB ApprovalRFI1256</t>
  </si>
  <si>
    <t>Pending PREB Approval1256</t>
  </si>
  <si>
    <t>Pending PREB ApprovalRFI1257</t>
  </si>
  <si>
    <t>Pending PREB Approval1257</t>
  </si>
  <si>
    <t xml:space="preserve">Distribution Feeder Añasco 6101-05 </t>
  </si>
  <si>
    <t>Pending PREB ApprovalRFI1258</t>
  </si>
  <si>
    <t>Pending PREB Approval1258</t>
  </si>
  <si>
    <t>Distribution Feeder Bayamon TC 13 kV #1 1711-05</t>
  </si>
  <si>
    <t>Pending PREB ApprovalRFI1259</t>
  </si>
  <si>
    <t>Pending PREB Approval1259</t>
  </si>
  <si>
    <t>Distribution Feeder Bayamon TC 4 kV 1714-02</t>
  </si>
  <si>
    <t>Pending PREB ApprovalRFI1260</t>
  </si>
  <si>
    <t>Pending PREB Approval1260</t>
  </si>
  <si>
    <t>Pending PREB ApprovalRFI1261</t>
  </si>
  <si>
    <t>Pending PREB Approval1261</t>
  </si>
  <si>
    <t>Pending PREB ApprovalRFI1262</t>
  </si>
  <si>
    <t>Pending PREB Approval1262</t>
  </si>
  <si>
    <t>Pending PREB ApprovalRFI1263</t>
  </si>
  <si>
    <t>Pending PREB Approval1263</t>
  </si>
  <si>
    <t>Pending PREB ApprovalRFI1264</t>
  </si>
  <si>
    <t>Pending PREB Approval1264</t>
  </si>
  <si>
    <t>Pending PREB ApprovalRFI1265</t>
  </si>
  <si>
    <t>Pending PREB Approval1265</t>
  </si>
  <si>
    <t>Pending PREB ApprovalRFI1266</t>
  </si>
  <si>
    <t>Pending PREB Approval1266</t>
  </si>
  <si>
    <t>Distribution Feeder Cerro las Mesas 6010-02</t>
  </si>
  <si>
    <t>Pending PREB ApprovalRFI1267</t>
  </si>
  <si>
    <t>Pending PREB Approval1267</t>
  </si>
  <si>
    <t>Pending PREB ApprovalRFI1268</t>
  </si>
  <si>
    <t>Pending PREB Approval1268</t>
  </si>
  <si>
    <t>Pending PREB ApprovalRFI1269</t>
  </si>
  <si>
    <t>Pending PREB Approval1269</t>
  </si>
  <si>
    <t>Pending PREB ApprovalRFI1270</t>
  </si>
  <si>
    <t>Pending PREB Approval1270</t>
  </si>
  <si>
    <t>Pending PREB ApprovalRFI1271</t>
  </si>
  <si>
    <t>Pending PREB Approval1271</t>
  </si>
  <si>
    <t>Pending PREB ApprovalRFI1272</t>
  </si>
  <si>
    <t>Pending PREB Approval1272</t>
  </si>
  <si>
    <t>Pending PREB ApprovalRFI1273</t>
  </si>
  <si>
    <t>Pending PREB Approval1273</t>
  </si>
  <si>
    <t>Pending PREB ApprovalRFI1274</t>
  </si>
  <si>
    <t>Pending PREB Approval1274</t>
  </si>
  <si>
    <t>Pending PREB ApprovalRFI1275</t>
  </si>
  <si>
    <t>Pending PREB Approval1275</t>
  </si>
  <si>
    <t>Pending PREB ApprovalRFI1276</t>
  </si>
  <si>
    <t>Pending PREB Approval1276</t>
  </si>
  <si>
    <t>Pending PREB ApprovalRFI1277</t>
  </si>
  <si>
    <t>Pending PREB Approval1277</t>
  </si>
  <si>
    <t>Pending PREB ApprovalRFI1278</t>
  </si>
  <si>
    <t>Pending PREB Approval1278</t>
  </si>
  <si>
    <t>Pending PREB ApprovalRFI1279</t>
  </si>
  <si>
    <t>Pending PREB Approval1279</t>
  </si>
  <si>
    <t>Pending PREB ApprovalRFI1280</t>
  </si>
  <si>
    <t>Pending PREB Approval1280</t>
  </si>
  <si>
    <t>Pending PREB ApprovalRFI1281</t>
  </si>
  <si>
    <t>Pending PREB Approval1281</t>
  </si>
  <si>
    <t>Pending PREB ApprovalRFI1282</t>
  </si>
  <si>
    <t>Pending PREB Approval1282</t>
  </si>
  <si>
    <t>Pending PREB ApprovalRFI1283</t>
  </si>
  <si>
    <t>Pending PREB Approval1283</t>
  </si>
  <si>
    <t>Distribution Feeder Monterrey PDS 13 kV 9503-06</t>
  </si>
  <si>
    <t>Pending PREB ApprovalRFI1284</t>
  </si>
  <si>
    <t>Pending PREB Approval1284</t>
  </si>
  <si>
    <t>Distribution Feeder Peñuelas Pueblo 5401-02</t>
  </si>
  <si>
    <t>Pending PREB ApprovalRFI1285</t>
  </si>
  <si>
    <t>Pending PREB Approval1285</t>
  </si>
  <si>
    <t>Distribution Feeder Rio Bayamon 1709-05</t>
  </si>
  <si>
    <t>Pending PREB ApprovalRFI1286</t>
  </si>
  <si>
    <t>Pending PREB Approval1286</t>
  </si>
  <si>
    <t>Distribution Feeder Rio Bayamon 1709-02</t>
  </si>
  <si>
    <t>Pending PREB ApprovalRFI1287</t>
  </si>
  <si>
    <t>Pending PREB Approval1287</t>
  </si>
  <si>
    <t>Distribution Feeder San Jose 8104-02 4.16 kV</t>
  </si>
  <si>
    <t>Pending PREB ApprovalRFI1288</t>
  </si>
  <si>
    <t>Pending PREB Approval1288</t>
  </si>
  <si>
    <t>Distribution Feeder Unibon 9.32 kV 9501-01</t>
  </si>
  <si>
    <t>Pending PREB ApprovalRFI1289</t>
  </si>
  <si>
    <t>Pending PREB Approval1289</t>
  </si>
  <si>
    <t>Distribution Feeder Vega Baja TC 13 kV 9004-08</t>
  </si>
  <si>
    <t>Pending PREB ApprovalRFI1290</t>
  </si>
  <si>
    <t>Pending PREB Approval1290</t>
  </si>
  <si>
    <t>Distribution Feeder Vega Baja TC 13 kV 9004-10</t>
  </si>
  <si>
    <t>Pending PREB ApprovalRFI1291</t>
  </si>
  <si>
    <t>Pending PREB Approval1291</t>
  </si>
  <si>
    <t>Distribution Feeder Villa del Carmen 5016-01</t>
  </si>
  <si>
    <t>Pending PREB ApprovalRFI1292</t>
  </si>
  <si>
    <t>Pending PREB Approval1292</t>
  </si>
  <si>
    <t>Distribution Feeder Sabana Grande 4.16 kV 6501-04</t>
  </si>
  <si>
    <t>Pending PREB ApprovalRFI1293</t>
  </si>
  <si>
    <t>Pending PREB Approval1293</t>
  </si>
  <si>
    <t>Distribution Feeder Yabucoa Pueblo 2901-04</t>
  </si>
  <si>
    <t>Pending PREB ApprovalRFI1294</t>
  </si>
  <si>
    <t>Pending PREB Approval1294</t>
  </si>
  <si>
    <t>Transmission Line 0700 Costa Sur SP to Yauco Pueblo 1</t>
  </si>
  <si>
    <t>Pending PREB ApprovalRFI1295</t>
  </si>
  <si>
    <t>Pending PREB Approval1295</t>
  </si>
  <si>
    <t>Bayamon TC - Rebuild</t>
  </si>
  <si>
    <t>Pending PREB ApprovalRFI1296</t>
  </si>
  <si>
    <t>Pending PREB Approval1296</t>
  </si>
  <si>
    <t>New Transmission Lines for System Resilience</t>
  </si>
  <si>
    <t>Pending PREB ApprovalRFI1297</t>
  </si>
  <si>
    <t>Pending PREB Approval1297</t>
  </si>
  <si>
    <t>Pending PREB ApprovalRFI1298</t>
  </si>
  <si>
    <t>Pending PREB Approval1298</t>
  </si>
  <si>
    <t>IT OT Asset Management</t>
  </si>
  <si>
    <t>Building Island Wide Program</t>
  </si>
  <si>
    <t>Pending PREB ApprovalRFI1299</t>
  </si>
  <si>
    <t>Pending PREB Approval1299</t>
  </si>
  <si>
    <t>Pending PREB ApprovalRFI1300</t>
  </si>
  <si>
    <t>Pending PREB Approval1300</t>
  </si>
  <si>
    <t>Pending PREB ApprovalRFI1301</t>
  </si>
  <si>
    <t>Pending PREB Approval1301</t>
  </si>
  <si>
    <t>Pending PREB ApprovalRFI1302</t>
  </si>
  <si>
    <t>Pending PREB Approval1302</t>
  </si>
  <si>
    <t>Caparra  Sectionalizer</t>
  </si>
  <si>
    <t>Pending PREB ApprovalRFI1303</t>
  </si>
  <si>
    <t>Pending PREB Approval1303</t>
  </si>
  <si>
    <t>TL36200 – Monacillos TC to Juncos TC</t>
  </si>
  <si>
    <t>Pending PREB ApprovalRFI1304</t>
  </si>
  <si>
    <t>Pending PREB Approval1304</t>
  </si>
  <si>
    <t>Line 4100 Guaraguao TC to Comerío TC</t>
  </si>
  <si>
    <t>Pending PREB ApprovalRFI1305</t>
  </si>
  <si>
    <t>Pending PREB Approval1305</t>
  </si>
  <si>
    <t>Line 600 Caguas TC to Gautier Benitez Sect</t>
  </si>
  <si>
    <t>Pending PREB ApprovalRFI1306</t>
  </si>
  <si>
    <t>Pending PREB Approval1306</t>
  </si>
  <si>
    <t>Cambalache TC Relocation (Substation)</t>
  </si>
  <si>
    <t>Pending PREB ApprovalRFI1307</t>
  </si>
  <si>
    <t>Pending PREB Approval1307</t>
  </si>
  <si>
    <t>Line 36100 Dos Bocas HP to Monacillos TC Sections</t>
  </si>
  <si>
    <t>Pending PREB ApprovalRFI1308</t>
  </si>
  <si>
    <t>Pending PREB Approval1308</t>
  </si>
  <si>
    <t>Santurce Planta Substations 1116 and 1117</t>
  </si>
  <si>
    <t>Pending PREB ApprovalRFI1309</t>
  </si>
  <si>
    <t>Pending PREB Approval1309</t>
  </si>
  <si>
    <t>Transmission Line 1100-Garzas 1 HP to Garzas 2 HP</t>
  </si>
  <si>
    <t>Pending PREB ApprovalRFI1310</t>
  </si>
  <si>
    <t>Pending PREB Approval1310</t>
  </si>
  <si>
    <t>Tranformer Replacements in Moncacillos TC, Costa Sur TC &amp; Sabana LLana TC (System Improvements Plan)</t>
  </si>
  <si>
    <t>Pending PREB ApprovalRFI1311</t>
  </si>
  <si>
    <t>Pending PREB Approval1311</t>
  </si>
  <si>
    <t>System Improvement Plan – Replacement of Eight Transformers, Metalclad Switchgear, and GIS Repair</t>
  </si>
  <si>
    <t>Pending PREB ApprovalRFI1312</t>
  </si>
  <si>
    <t>Pending PREB Approval1312</t>
  </si>
  <si>
    <t>Island-Wide Fiber Optic Repair &amp; Replacement</t>
  </si>
  <si>
    <t>Pending PREB ApprovalRFI1313</t>
  </si>
  <si>
    <t>Pending PREB Approval1313</t>
  </si>
  <si>
    <t>Costa Sur TC Underground Cable Failure Replacement on Transformer Lead Bank #2</t>
  </si>
  <si>
    <t>Pending PREB ApprovalRFI1314</t>
  </si>
  <si>
    <t>Pending PREB Approval1314</t>
  </si>
  <si>
    <t>Pending PREB ApprovalRFI1315</t>
  </si>
  <si>
    <t>Pending PREB Approval1315</t>
  </si>
  <si>
    <t>950482</t>
  </si>
  <si>
    <t>108138</t>
  </si>
  <si>
    <t>FAASt [Feeder Rebuild #1710-03] (Distribution)</t>
  </si>
  <si>
    <t xml:space="preserve">14F000180000
</t>
  </si>
  <si>
    <t>05/07/2025</t>
  </si>
  <si>
    <t>950482RFI1316</t>
  </si>
  <si>
    <t>FAASt Number Pending 600</t>
  </si>
  <si>
    <t>FAASt # [Distribution Feeder  Rebuild #6406-02] (Distribution)</t>
  </si>
  <si>
    <t>FAASt Number Pending 600RFI1317</t>
  </si>
  <si>
    <t>FAASt Number Pending 6001317</t>
  </si>
  <si>
    <t>FAASt # [Distribution Feeder Rebuild # 3006-05]
(Distribution)</t>
  </si>
  <si>
    <t>FAASt Number Pending 600RFI1318</t>
  </si>
  <si>
    <t>FAASt Number Pending 6001318</t>
  </si>
  <si>
    <t>FAASt # [Distribution 
Feeder Rebuild # 6305-03] 
(Distribution)</t>
  </si>
  <si>
    <t>FAASt Number Pending 600RFI1319</t>
  </si>
  <si>
    <t>FAASt Number Pending 6001319</t>
  </si>
  <si>
    <t>FAASt [Feeder Rebuild # 
1718-02] (Distribution)</t>
  </si>
  <si>
    <t>FAASt Number Pending 600RFI1320</t>
  </si>
  <si>
    <t>FAASt Number Pending 6001320</t>
  </si>
  <si>
    <t>FAASt # [Distribution 
Feeder Rebuild # 1303-05] 
(Distribution)</t>
  </si>
  <si>
    <t>FAASt Number Pending 600RFI1321</t>
  </si>
  <si>
    <t>FAASt Number Pending 6001321</t>
  </si>
  <si>
    <t>FAASt #
[Distribution Feeder 
Rebuild # 1909-09]
(Distribution)</t>
  </si>
  <si>
    <t>FAASt Number Pending 600RFI1322</t>
  </si>
  <si>
    <t>FAASt Number Pending 6001322</t>
  </si>
  <si>
    <t>FAASt #
[Distribution Feeder 
Rebuild # 3007-03]
(Distribution)</t>
  </si>
  <si>
    <t>FAASt Number Pending 600RFI1323</t>
  </si>
  <si>
    <t>FAASt Number Pending 6001323</t>
  </si>
  <si>
    <t>FAASt [Distribution Feeder 
Rebuild #7805-11]
(Distribution)</t>
  </si>
  <si>
    <t>FAASt Number Pending 600RFI1324</t>
  </si>
  <si>
    <t>FAASt Number Pending 6001324</t>
  </si>
  <si>
    <t>FAASt #
[Distribution Feeder 
Rebuild # 2603-08]
(Distribution)</t>
  </si>
  <si>
    <t>FAASt Number Pending 600RFI1325</t>
  </si>
  <si>
    <t>FAASt Number Pending 6001325</t>
  </si>
  <si>
    <t>FAASt #
[Distribution Feeder 
Rebuild # 7805-13]
(Distribution)</t>
  </si>
  <si>
    <t>FAASt Number Pending 600RFI1326</t>
  </si>
  <si>
    <t>FAASt Number Pending 6001326</t>
  </si>
  <si>
    <t xml:space="preserve">FAASt [Pole and 
Conductor Repair –
Mayagüez Group 5 -
Phase 2
</t>
  </si>
  <si>
    <t>FAASt Number Pending 600RFI1327</t>
  </si>
  <si>
    <t>FAASt Number Pending 6001327</t>
  </si>
  <si>
    <t>FAASt [Pole and 
Conductor Repair -Arecibo 
Group 18-19-20-
21 - Phase 3</t>
  </si>
  <si>
    <t>FAASt Number Pending 600RFI1328</t>
  </si>
  <si>
    <t>FAASt Number Pending 6001328</t>
  </si>
  <si>
    <t>FAASt
[Automation Program 
Group 46] (Distribution)</t>
  </si>
  <si>
    <t>FAASt Number Pending 600RFI1329</t>
  </si>
  <si>
    <t>FAASt Number Pending 6001329</t>
  </si>
  <si>
    <t>FAASt
[Automation Program 
Group 47] (Distribution)</t>
  </si>
  <si>
    <t>FAASt Number Pending 600RFI1330</t>
  </si>
  <si>
    <t>FAASt Number Pending 6001330</t>
  </si>
  <si>
    <t>FAASt
[Automation Program 
Group 48] (Distribution)</t>
  </si>
  <si>
    <t>FAASt Number Pending 600RFI1331</t>
  </si>
  <si>
    <t>FAASt Number Pending 6001331</t>
  </si>
  <si>
    <t>FAASt
[Automation Program 
Group 49] (Distribution)</t>
  </si>
  <si>
    <t>FAASt Number Pending 600RFI1332</t>
  </si>
  <si>
    <t>FAASt Number Pending 6001332</t>
  </si>
  <si>
    <t>FAASt
[Automation Program 
Group 50] (Distribution)</t>
  </si>
  <si>
    <t>FAASt Number Pending 600RFI1333</t>
  </si>
  <si>
    <t>FAASt Number Pending 6001333</t>
  </si>
  <si>
    <t>FAASt
[Automation Program 
Group 51] (Distribution)</t>
  </si>
  <si>
    <t>FAASt Number Pending 600RFI1334</t>
  </si>
  <si>
    <t>FAASt Number Pending 6001334</t>
  </si>
  <si>
    <t>FAASt
[Automation Program 
Group 52] (Distribution)</t>
  </si>
  <si>
    <t>FAASt Number Pending 600RFI1335</t>
  </si>
  <si>
    <t>FAASt Number Pending 6001335</t>
  </si>
  <si>
    <t>FAASt
[Automation Program 
Group 53] (Distribution)</t>
  </si>
  <si>
    <t>FAASt Number Pending 600RFI1336</t>
  </si>
  <si>
    <t>FAASt Number Pending 6001336</t>
  </si>
  <si>
    <t>FAASt [Automation 
Program Group 1B-6 
Feeders] (Distribution)</t>
  </si>
  <si>
    <t>FAASt Number Pending 600RFI1337</t>
  </si>
  <si>
    <t>FAASt Number Pending 6001337</t>
  </si>
  <si>
    <t>FAASt [Automation 
Program Group 4B- 6 
Feeders] (Distribution)</t>
  </si>
  <si>
    <t>FAASt Number Pending 600RFI1338</t>
  </si>
  <si>
    <t>FAASt Number Pending 6001338</t>
  </si>
  <si>
    <t>FAASt
[Automation Program 
Group 54] (Distribution)</t>
  </si>
  <si>
    <t>FAASt Number Pending 600RFI1339</t>
  </si>
  <si>
    <t>FAASt Number Pending 6001339</t>
  </si>
  <si>
    <t>FAASt [Automation 
Program Group
56] (Distribution)</t>
  </si>
  <si>
    <t>FAASt Number Pending 600RFI1340</t>
  </si>
  <si>
    <t>FAASt Number Pending 6001340</t>
  </si>
  <si>
    <t>FAASt
[Automation Program 
Group
55] (Distribution)</t>
  </si>
  <si>
    <t>FAASt Number Pending 600RFI1341</t>
  </si>
  <si>
    <t>FAASt Number Pending 6001341</t>
  </si>
  <si>
    <t>FAASt
[Automation Program 
Group 57] (Distribution)</t>
  </si>
  <si>
    <t>FAASt Number Pending 600RFI1342</t>
  </si>
  <si>
    <t>FAASt Number Pending 6001342</t>
  </si>
  <si>
    <t>FAASt [Automation 
Program Group 58] 
(Distribution)</t>
  </si>
  <si>
    <t>FAASt Number Pending 600RFI1343</t>
  </si>
  <si>
    <t>FAASt Number Pending 6001343</t>
  </si>
  <si>
    <t>FAASt [Automation 
Program Group
59] (Distribution)</t>
  </si>
  <si>
    <t>FAASt Number Pending 600RFI1344</t>
  </si>
  <si>
    <t>FAASt Number Pending 6001344</t>
  </si>
  <si>
    <t>FAASt [Automation
Program Group 60] 
(Distribution)</t>
  </si>
  <si>
    <t>FAASt Number Pending 600RFI1345</t>
  </si>
  <si>
    <t>FAASt Number Pending 6001345</t>
  </si>
  <si>
    <t>FAASt [Automation
Program Group 61] 
(Distribution)</t>
  </si>
  <si>
    <t>FAASt Number Pending 600RFI1346</t>
  </si>
  <si>
    <t>FAASt Number Pending 6001346</t>
  </si>
  <si>
    <t>FAASt
[Automation Program 
Group 62] (Distribution)</t>
  </si>
  <si>
    <t>FAASt Number Pending 600RFI1347</t>
  </si>
  <si>
    <t>FAASt Number Pending 6001347</t>
  </si>
  <si>
    <t>FAASt
[Automation Program 
Group 63] (Distribution)</t>
  </si>
  <si>
    <t>FAASt Number Pending 600RFI1348</t>
  </si>
  <si>
    <t>FAASt Number Pending 6001348</t>
  </si>
  <si>
    <t>FAASt [Automation 
Program Group 4C- 7 
Feeders] (Distribution)</t>
  </si>
  <si>
    <t>FAASt Number Pending 600RFI1349</t>
  </si>
  <si>
    <t>FAASt Number Pending 6001349</t>
  </si>
  <si>
    <t>FAASt Number Pending 600RFI1350</t>
  </si>
  <si>
    <t>FAASt Number Pending 6001350</t>
  </si>
  <si>
    <t>FAASt [Automation 
Program Group 2A- 9 
Feeders] (Distribution)</t>
  </si>
  <si>
    <t>FAASt Number Pending 600RFI1351</t>
  </si>
  <si>
    <t>FAASt Number Pending 6001351</t>
  </si>
  <si>
    <t>FAASt [Automation 
Program Group 2B-8 
Feeders] (Distribution)</t>
  </si>
  <si>
    <t>FAASt Number Pending 600RFI1352</t>
  </si>
  <si>
    <t>FAASt Number Pending 6001352</t>
  </si>
  <si>
    <t>FAASt [Automation 
Program Group 2E-9 
Feeders] (Distribution)</t>
  </si>
  <si>
    <t>FAASt Number Pending 600RFI1353</t>
  </si>
  <si>
    <t>FAASt Number Pending 6001353</t>
  </si>
  <si>
    <t>FAASt
[Automation Program 
Group 65] (Distribution)</t>
  </si>
  <si>
    <t>FAASt Number Pending 600RFI1354</t>
  </si>
  <si>
    <t>FAASt Number Pending 6001354</t>
  </si>
  <si>
    <t>FAASt
[Automation Program 
Group
66] (Distribution)</t>
  </si>
  <si>
    <t>FAASt Number Pending 600RFI1355</t>
  </si>
  <si>
    <t>FAASt Number Pending 6001355</t>
  </si>
  <si>
    <t xml:space="preserve">FAASt
[Automation Program 
Group 67] (Distribution)
</t>
  </si>
  <si>
    <t>FAASt Number Pending 600RFI1356</t>
  </si>
  <si>
    <t>FAASt Number Pending 6001356</t>
  </si>
  <si>
    <t>FAASt
[Automation Program 
Group
68] (Distribution)</t>
  </si>
  <si>
    <t>FAASt Number Pending 600RFI1357</t>
  </si>
  <si>
    <t>FAASt Number Pending 6001357</t>
  </si>
  <si>
    <t>FAASt
[Automation
Program Group 69] 
(Distribution)</t>
  </si>
  <si>
    <t>FAASt Number Pending 600RFI1358</t>
  </si>
  <si>
    <t>FAASt Number Pending 6001358</t>
  </si>
  <si>
    <t>FAASt
[Automation
Program Group 70] 
(Distribution)</t>
  </si>
  <si>
    <t>FAASt Number Pending 600RFI1359</t>
  </si>
  <si>
    <t>FAASt Number Pending 6001359</t>
  </si>
  <si>
    <t>FAASt
[Automation Program 
Group 71] (Distribution)</t>
  </si>
  <si>
    <t>FAASt Number Pending 600RFI1360</t>
  </si>
  <si>
    <t>FAASt Number Pending 6001360</t>
  </si>
  <si>
    <t>FAASt
[Automation Program 
Group 64] (Distribution)</t>
  </si>
  <si>
    <t>FAASt Number Pending 600RFI1361</t>
  </si>
  <si>
    <t>FAASt Number Pending 6001361</t>
  </si>
  <si>
    <t>38 kV Reclosers
TLine 1500 FAASt [38kV
Recloser TL 1500-Yauco 
HP to San German TC]
(Transmission)</t>
  </si>
  <si>
    <t>FAASt Number Pending 600RFI1362</t>
  </si>
  <si>
    <t>FAASt Number Pending 6001362</t>
  </si>
  <si>
    <t>38 kV Reclosers
TLine 5600 VICTORIA TC 
to AÑASCO TC]
(Transmission)</t>
  </si>
  <si>
    <t>FAASt Number Pending 600RFI1363</t>
  </si>
  <si>
    <t>FAASt Number Pending 6001363</t>
  </si>
  <si>
    <t>38 kV Reclosers
TLine 6500
TORO NEGRO 1
HP to Comerio TC]
(Transmission)</t>
  </si>
  <si>
    <t>FAASt Number Pending 600RFI1364</t>
  </si>
  <si>
    <t>FAASt Number Pending 6001364</t>
  </si>
  <si>
    <t>38 kV Reclosers TLine 
8100 YAUCO 1 HP to
Canas TC] (Transmission)</t>
  </si>
  <si>
    <t>FAASt Number Pending 600RFI1365</t>
  </si>
  <si>
    <t>FAASt Number Pending 6001365</t>
  </si>
  <si>
    <t>38kV Reclosers TLine 
13400 ACACIAS TC- SAN 
GERMAN SECT]
(Transmission)</t>
  </si>
  <si>
    <t>FAASt Number Pending 600RFI1366</t>
  </si>
  <si>
    <t>FAASt Number Pending 6001366</t>
  </si>
  <si>
    <t>38 kV Reclosers TLine 800 
CAYEY TC to COMSAT 
SECT] (Transmission)</t>
  </si>
  <si>
    <t>FAASt Number Pending 600RFI1367</t>
  </si>
  <si>
    <t>FAASt Number Pending 6001367</t>
  </si>
  <si>
    <t>38kV Reclosers TLine 
12600 HUMACAO TC to 
VERDE MAR-]
(Transmission)</t>
  </si>
  <si>
    <t>FAASt Number Pending 600RFI1368</t>
  </si>
  <si>
    <t>FAASt Number Pending 6001368</t>
  </si>
  <si>
    <t>38kV Reclosers TLine 
2000 ONCE DE AGOSTO 
SECT
to SAN SEBASTIAN TC]
(Transmission)</t>
  </si>
  <si>
    <t>FAASt Number Pending 600RFI1369</t>
  </si>
  <si>
    <t>FAASt Number Pending 6001369</t>
  </si>
  <si>
    <t>38kV Reclosers TLine 
1600 MAYAGUEZ GP
to Acacias TC] 
(Transmission)</t>
  </si>
  <si>
    <t>FAASt Number Pending 600RFI1370</t>
  </si>
  <si>
    <t>FAASt Number Pending 6001370</t>
  </si>
  <si>
    <t>Recloser TL 100 Ponce to
Jobos (Transmission)</t>
  </si>
  <si>
    <t>FAASt Number Pending 600RFI1371</t>
  </si>
  <si>
    <t>FAASt Number Pending 6001371</t>
  </si>
  <si>
    <t>38kV Reclosers TLine 
3700 JOBOS
TC to Humacao TC] 
(Transmission)</t>
  </si>
  <si>
    <t>FAASt Number Pending 600RFI1372</t>
  </si>
  <si>
    <t>FAASt Number Pending 6001372</t>
  </si>
  <si>
    <t>FAASt [Transport Network 
- Group 2] 
(Telecommunication)</t>
  </si>
  <si>
    <t>FAASt Number Pending 600RFI1373</t>
  </si>
  <si>
    <t>FAASt Number Pending 6001373</t>
  </si>
  <si>
    <t>FAASt Number Pending 600RFI1374</t>
  </si>
  <si>
    <t>FAASt Number Pending 6001374</t>
  </si>
  <si>
    <t>36100 - Ciales to Morovis</t>
  </si>
  <si>
    <t>FAASt Number Pending 600RFI1375</t>
  </si>
  <si>
    <t>FAASt Number Pending 6001375</t>
  </si>
  <si>
    <t>36100 - Morovis to Unibon</t>
  </si>
  <si>
    <t>FAASt Number Pending 600RFI1376</t>
  </si>
  <si>
    <t>FAASt Number Pending 6001376</t>
  </si>
  <si>
    <t>FAASt
[Transmission Line 36100 
Dos Bocas to Ciales]
(Transmission)</t>
  </si>
  <si>
    <t>FAASt Number Pending 600RFI1377</t>
  </si>
  <si>
    <t>FAASt Number Pending 6001377</t>
  </si>
  <si>
    <t>FAASt
[Transmission Line 36100 
Cana to Bayamón] 
(Transmission)</t>
  </si>
  <si>
    <t>FAASt Number Pending 600RFI1378</t>
  </si>
  <si>
    <t>FAASt Number Pending 6001378</t>
  </si>
  <si>
    <t>36100 - Unibon to 
Monterrey</t>
  </si>
  <si>
    <t>FAASt Number Pending 600RFI1379</t>
  </si>
  <si>
    <t>FAASt Number Pending 6001379</t>
  </si>
  <si>
    <t>36100 - Monterrey to Pina</t>
  </si>
  <si>
    <t>FAASt Number Pending 600RFI1380</t>
  </si>
  <si>
    <t>FAASt Number Pending 6001380</t>
  </si>
  <si>
    <t>2200 - Manatí to Vega Baja</t>
  </si>
  <si>
    <t>FAASt Number Pending 600RFI1381</t>
  </si>
  <si>
    <t>FAASt Number Pending 6001381</t>
  </si>
  <si>
    <t>2200 - Vega Baja to San 
Demetrio</t>
  </si>
  <si>
    <t>FAASt Number Pending 600RFI1382</t>
  </si>
  <si>
    <t>FAASt Number Pending 6001382</t>
  </si>
  <si>
    <t>FAASt Number Pending 600RFI1383</t>
  </si>
  <si>
    <t>FAASt Number Pending 6001383</t>
  </si>
  <si>
    <t>FAASt
[Transmission Priority Pole 
Replacement Program Line 
4800 Santa Isabel TC -
Santa Isabel
Sect] (Transmission)</t>
  </si>
  <si>
    <t>FAASt Number Pending 600RFI1384</t>
  </si>
  <si>
    <t>FAASt Number Pending 6001384</t>
  </si>
  <si>
    <t>FAASt Number Pending 600RFI1385</t>
  </si>
  <si>
    <t>FAASt Number Pending 6001385</t>
  </si>
  <si>
    <t>FAASt
[Transmission Priority Pole 
Replacement Program Line 
2000 - ONCE DE 
AGOSTO SECT - SAN 
SEBASTIAN TC] 
(Transmission)</t>
  </si>
  <si>
    <t>FAASt Number Pending 600RFI1386</t>
  </si>
  <si>
    <t>FAASt Number Pending 6001386</t>
  </si>
  <si>
    <t>FAASt
[Transmission Priority Pole 
Replacement Program Line 
Arecibo Region
Group 1 (Transmission)</t>
  </si>
  <si>
    <t>FAASt Number Pending 600RFI1387</t>
  </si>
  <si>
    <t>FAASt Number Pending 6001387</t>
  </si>
  <si>
    <t>FAASt
[Transmission Priority Pole 
Replacement Program Line 
San Juan Region Group
1] (Transmission)</t>
  </si>
  <si>
    <t>FAASt Number Pending 600RFI1388</t>
  </si>
  <si>
    <t>FAASt Number Pending 6001388</t>
  </si>
  <si>
    <t>FAASt
[Transmission Priority Pole 
Replacement Program Line 
Mayagüez Region
Group1] (Transmission)</t>
  </si>
  <si>
    <t>FAASt Number Pending 600RFI1389</t>
  </si>
  <si>
    <t>FAASt Number Pending 6001389</t>
  </si>
  <si>
    <t>FAASt Number Pending 600RFI1390</t>
  </si>
  <si>
    <t>FAASt Number Pending 6001390</t>
  </si>
  <si>
    <t>FAASt
[Transmission Priority Pole 
Replacement Program Line 
200 Ponce TC -Santa 
Isabel Sect] (Transmission)</t>
  </si>
  <si>
    <t>FAASt Number Pending 600RFI1391</t>
  </si>
  <si>
    <t>FAASt Number Pending 6001391</t>
  </si>
  <si>
    <t>FAASt
[Transmission Priority Pole 
Replacement Program Line 
4800 Santa Isabel TC -
Santa Isabel Sect] 
(Transmission)</t>
  </si>
  <si>
    <t>FAASt Number Pending 600RFI1392</t>
  </si>
  <si>
    <t>FAASt Number Pending 6001392</t>
  </si>
  <si>
    <t>FAASt Number Pending 600RFI1393</t>
  </si>
  <si>
    <t>FAASt Number Pending 6001393</t>
  </si>
  <si>
    <t>FAASt
[Transmission Priority Pole 
Replacement Program Line 
18400 - BARRANQUITAS 
TC-EL ABANICO] 
(Transmission)</t>
  </si>
  <si>
    <t>FAASt Number Pending 600RFI1394</t>
  </si>
  <si>
    <t>FAASt Number Pending 6001394</t>
  </si>
  <si>
    <t>FAASt
[Transmission Priority Pole 
Replacement Program Line 
2200 -BARCELONETA 
TC-MANATI TC] 
(Transmission)</t>
  </si>
  <si>
    <t>FAASt Number Pending 600RFI1395</t>
  </si>
  <si>
    <t>FAASt Number Pending 6001395</t>
  </si>
  <si>
    <t>FAASt Number Pending 600RFI1396</t>
  </si>
  <si>
    <t>FAASt Number Pending 6001396</t>
  </si>
  <si>
    <t>FAASt Number Pending 600RFI1397</t>
  </si>
  <si>
    <t>FAASt Number Pending 6001397</t>
  </si>
  <si>
    <t>FAASt
[Transmission Priority Pole 
Replacement Program Line 
1600 - SAN GERMAN 
SECT-SAN GERMAN TC] 
(Transmission)</t>
  </si>
  <si>
    <t>FAASt Number Pending 600RFI1398</t>
  </si>
  <si>
    <t>FAASt Number Pending 6001398</t>
  </si>
  <si>
    <t>FAASt Number Pending 600RFI1399</t>
  </si>
  <si>
    <t>FAASt Number Pending 6001399</t>
  </si>
  <si>
    <t>FAASt Number Pending 600RFI1400</t>
  </si>
  <si>
    <t>FAASt Number Pending 6001400</t>
  </si>
  <si>
    <t>FAASt
[Transmission Priority Pole 
Replacement Program Line 
2700 - Aguadilla Hospital 
Distrito Sect - Mora TC] 
(Transmission)</t>
  </si>
  <si>
    <t>FAASt Number Pending 600RFI1401</t>
  </si>
  <si>
    <t>FAASt Number Pending 6001401</t>
  </si>
  <si>
    <t>956353</t>
  </si>
  <si>
    <t>108158</t>
  </si>
  <si>
    <t>FAASt [Arecibo Region 2 Transmission Line 36100 – Dos Bocas HP to Barrio Pina] (Vegetation)</t>
  </si>
  <si>
    <t>6/18/2025</t>
  </si>
  <si>
    <t>8/12/2025 - Field EHP - Historic: Initial Review 08/19/2025.</t>
  </si>
  <si>
    <t>07/25/2025 01:08 PM AST - Project submitted as 428/406 on 06.26.2025 for FEMA review. Projects will be amended to "428 only" and resubmitted to FEMA with revised costs factoring in additional miles of assessments from Vendors.	
8/22/2025 9:02 AM EDT - Field EHP: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Once more information is available on the progress of these discussions. ECD: to be determine.</t>
  </si>
  <si>
    <t>956353RFI1402</t>
  </si>
  <si>
    <t>956342</t>
  </si>
  <si>
    <t>108153</t>
  </si>
  <si>
    <t>FAASt [Arecibo Region 2 Transmission Line 36400 – Ponce TC to Dos Bocas HP] (Vegetation)</t>
  </si>
  <si>
    <t>8/15/2025 11:02 AM EDT - Field EHP: Previous EHP Status applies. ECD 08/22/2025.</t>
  </si>
  <si>
    <t>07/25/2025 01:06 PM AST - Project submitted as 428/406 on 06.26.2025 for FEMA review. Projects will be amended to "428 only" and resubmitted to FEMA with revised costs factoring in additional miles of assessments from Vendors.	
8/15/2025 9:15 AM-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
8/15/2025 11:02 AM EDT - Field EHP: Previous EHP Status applies. ECD 08/22/2025.
8/22/2025 8:55 AM AST - Field EHP - Historic: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EDC To be determined.</t>
  </si>
  <si>
    <t>956342RFI1403</t>
  </si>
  <si>
    <t>956348</t>
  </si>
  <si>
    <t>108156</t>
  </si>
  <si>
    <t xml:space="preserve">	FAASt [Bayamon Region 3 Transmission Line 10000 – Bayamon Pueblo to Magnolia TO] (Vegetation)</t>
  </si>
  <si>
    <t xml:space="preserve">15F020090000
</t>
  </si>
  <si>
    <t>12/23/2025 - Field EHP: In review. Drafting documentation for OFA CATEX approval. ECD 1/30/2026</t>
  </si>
  <si>
    <t>956348RFI1404</t>
  </si>
  <si>
    <t>956349</t>
  </si>
  <si>
    <t>108157</t>
  </si>
  <si>
    <t>2/20/2026- Field EHP: In Initial Review. Expected Completion Date (ECD) 3/6/2026</t>
  </si>
  <si>
    <t>07/25/2025 01:07 PM AST - Project submitted as 428/406 on 06.26.2025 for FEMA review. Projects will be amended to "428 only" and resubmitted to FEMA with revised costs factoring in additional miles of assessments from Vendors.
8/15/2025 11:03 AM EDT - Field EHP: Previous EHP Status applies. ECD 08/22/2025.
8/22/2025 11:33 AM AST -Field EHP - Historic: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EDC To be determined.</t>
  </si>
  <si>
    <t>956349RFI1405</t>
  </si>
  <si>
    <t>956345</t>
  </si>
  <si>
    <t>108155</t>
  </si>
  <si>
    <t xml:space="preserve">	FAASt [Arecibo Region 2 Transmission Line 2400 – Dos Bocas HP to Coronillas 2] (Vegetation)</t>
  </si>
  <si>
    <t xml:space="preserve">15F020000000
</t>
  </si>
  <si>
    <t>956345RFI1406</t>
  </si>
  <si>
    <t>956357</t>
  </si>
  <si>
    <t>108160</t>
  </si>
  <si>
    <t xml:space="preserve">	FAASt [Mayaguez Region 5 Transmission Line 1900 – Dos Bocas HP to San Sebastian TC] (Vegetation)</t>
  </si>
  <si>
    <t xml:space="preserve">15F019980000
</t>
  </si>
  <si>
    <t>06/18/2025</t>
  </si>
  <si>
    <t>2/10/2026 - Field EHP environmental: “In Initial Review”. ECD 02/20/2026.</t>
  </si>
  <si>
    <t>https://aeepr.sharepoint.com/sites/Test4552/Lists/ISOW%20%20DSOW%20Tracker/Attachments/1677/956357%20-%20FAASt%20%5BMayaguez%20Region%205%20Line%201900%20(38kV)%20%E2%80%93Dos%20Bocas%20HP%20to%20San%20Sebastian%20TC%5D%20(Vegetation)%20DSOW%20Rev%203.pdf?web=1</t>
  </si>
  <si>
    <t>956357RFI1407</t>
  </si>
  <si>
    <t>956343</t>
  </si>
  <si>
    <t>108154</t>
  </si>
  <si>
    <t>FAASt [Ponce Region 6 Transmission Line 4800 – Toro Negro to Aibonito, Santa Isabel] (Vegetation)</t>
  </si>
  <si>
    <t xml:space="preserve">15F020040000
</t>
  </si>
  <si>
    <t>11/4/2025 - Field EHP - Environmental: In Review. Expected Completion Date (ECD) 11/05/2025</t>
  </si>
  <si>
    <t>https://aeepr.sharepoint.com/sites/Test4552/Lists/ISOW%20%20DSOW%20Tracker/Attachments/1678/956343%20-FAASt%20%5BPonce%20Region%206%20Line%204800%20(38kV)%20%E2%80%93%20Toro%20Negro%20to%20Aibonito,%20Santa%20Isabel%5D%20(Vegetation)%20DSOW%20REV%202.pdf?web=1</t>
  </si>
  <si>
    <t>956343RFI1408</t>
  </si>
  <si>
    <t>956356</t>
  </si>
  <si>
    <t>108159</t>
  </si>
  <si>
    <t xml:space="preserve">	FAASt [Ponce Region 6 Transmission Line 39000 – Aguas Buenas Substation to Hacienda San Jose] (Vegetation)</t>
  </si>
  <si>
    <t>8/22/2025 - Field EHP - Historic: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EDC To be determined</t>
  </si>
  <si>
    <t>https://aeepr.sharepoint.com/sites/Test4552/Lists/ISOW%20%20DSOW%20Tracker/Attachments/1679/956356%20FAASt%20%5BPonce%20Region%206%20Line%2039000%20(115kV)%20%E2%80%93%20Aguas%20Buenas%20Substation%20to%20Hacienda%20San%20Jose%5D%20(Vegetation)%20DSOW%20V1%20rev.1.pdf?web=1
07/25/2025 01:09 PM AST - Project submitted as "428 only" on 07.24.2025 as per FEMA guidance for expedited obligation. Project is under FEMA review.
07/25/2025 10:48 AM AST - LUMA uploaded on 07.24.2025 a revised DSOW and LPCE as a "428 only" oriented project in alignment to a request by COR3 and FEMA to do so in support of the DOE directive and a commitment from FEMA to expedite obligations of vegetation related projects.
8/12/2025 9:17 AM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
8/15/2025 10:47 AM EDT - Field EHP - Historic: Previous Status Applies.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Once more information is available on the progress of these discussions, an ECD will be provided.</t>
  </si>
  <si>
    <t>956356RFI1409</t>
  </si>
  <si>
    <t>954184</t>
  </si>
  <si>
    <t>108144</t>
  </si>
  <si>
    <t>06/16/2025</t>
  </si>
  <si>
    <t>954184RFI1410</t>
  </si>
  <si>
    <t>956341</t>
  </si>
  <si>
    <t>108152</t>
  </si>
  <si>
    <t xml:space="preserve">15F020060000
</t>
  </si>
  <si>
    <t>12/23/2025 - Field EHP: In review. Drafting documentation for OFA CATEX approval. ECD 1/30/2026.</t>
  </si>
  <si>
    <t>7/25/2025 -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</si>
  <si>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956341RFI1411</t>
  </si>
  <si>
    <t>956340</t>
  </si>
  <si>
    <t>108151</t>
  </si>
  <si>
    <t xml:space="preserve">15F020050000
</t>
  </si>
  <si>
    <t>2/20/2026- Field EHP: Project may require higher level NEPA review. ECD updated to 4/30/2026.</t>
  </si>
  <si>
    <t>956340RFI1412</t>
  </si>
  <si>
    <t>956339</t>
  </si>
  <si>
    <t>108150</t>
  </si>
  <si>
    <t xml:space="preserve">15F020030000
</t>
  </si>
  <si>
    <t>12/31/2025 - Field EHP - Environmental: ESA Consultation letter submitted to USFWS on 12/30/2025. Waiting for response. ECD 03/06/2026.</t>
  </si>
  <si>
    <t>956339RFI1413</t>
  </si>
  <si>
    <t>956337</t>
  </si>
  <si>
    <t>108149</t>
  </si>
  <si>
    <t xml:space="preserve">15F020070000
</t>
  </si>
  <si>
    <t>1/30/2026 - In review, drafting documentation for OFA CATEX approval, ECD 2/6/2026.</t>
  </si>
  <si>
    <t>956337RFI1414</t>
  </si>
  <si>
    <t>956335</t>
  </si>
  <si>
    <t>108148</t>
  </si>
  <si>
    <t xml:space="preserve">15F019990000
</t>
  </si>
  <si>
    <t>2/20/2026- Field EHP: WSR response letter received on 02/10/2025, under review by EHP specialist. ESA Consultation letter submitted to USFWS on 02/06/2026, waiting for response. Project may require higher level NEPA review. ECD 4/30/2026.</t>
  </si>
  <si>
    <t>7/25/2025-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</si>
  <si>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956335RFI1415</t>
  </si>
  <si>
    <t>956332</t>
  </si>
  <si>
    <t>108147</t>
  </si>
  <si>
    <t xml:space="preserve">15F020010000
</t>
  </si>
  <si>
    <t>7/25/2025 -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</si>
  <si>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956332RFI1416</t>
  </si>
  <si>
    <t>956331</t>
  </si>
  <si>
    <t>108146</t>
  </si>
  <si>
    <t xml:space="preserve">15F020080000
</t>
  </si>
  <si>
    <t>7/25/2025-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</si>
  <si>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956331RFI1417</t>
  </si>
  <si>
    <t>956330</t>
  </si>
  <si>
    <t>108145</t>
  </si>
  <si>
    <t xml:space="preserve">	FAASt [Caguas Region 4 - Feeder 3007-03] (Vegetation)</t>
  </si>
  <si>
    <t xml:space="preserve">15F020020000
</t>
  </si>
  <si>
    <t>1/30/2026 - Field EHP: In review, drafting documentation for OFA CATEX approval, ECD 2/6/2026</t>
  </si>
  <si>
    <t>7/25/2025- Project is under FEMA review and submitted as 428/406 as a single feeder vegetation clearing project for expedited obligation by FEMA.
8/12/2025 9:13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</si>
  <si>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956330RFI1418</t>
  </si>
  <si>
    <t>956593</t>
  </si>
  <si>
    <t>108161</t>
  </si>
  <si>
    <t>06/23/2025</t>
  </si>
  <si>
    <t>Field EHP - Environmental: In review. Amended Expected Completion Date (ECD) 08/06/2025.</t>
  </si>
  <si>
    <t>956593RFI1419</t>
  </si>
  <si>
    <t>956782</t>
  </si>
  <si>
    <t>108162</t>
  </si>
  <si>
    <t xml:space="preserve">Feeder Rebuild #6802-04 (Distribution)	</t>
  </si>
  <si>
    <t>06/25/2025</t>
  </si>
  <si>
    <t>956782RFI1420</t>
  </si>
  <si>
    <t>957578</t>
  </si>
  <si>
    <t>108163</t>
  </si>
  <si>
    <t>07/07/2025</t>
  </si>
  <si>
    <t>7/31/2025 - EHP final review. ECD: 8/07/2025.</t>
  </si>
  <si>
    <t>7/31/2025 - EHP final review. ECD: 8/07/2025.
8/13/2025 9:47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</si>
  <si>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957578RFI1421</t>
  </si>
  <si>
    <t>958367</t>
  </si>
  <si>
    <t>108164</t>
  </si>
  <si>
    <t>07/15/2025</t>
  </si>
  <si>
    <t>qwer506</t>
  </si>
  <si>
    <t>1064452</t>
  </si>
  <si>
    <t>108242</t>
  </si>
  <si>
    <t>DSOW submitted to FOMB on 1/26/2026</t>
  </si>
  <si>
    <t>Rhys Dela Cruz</t>
  </si>
  <si>
    <t>Project in V0 - No amendment required at this time</t>
  </si>
  <si>
    <t>The PCC Project is in a Tiered Environmental Assessment process that is being led by FEMA and after the TEA process is completed the DSOW review will continue through to funding obligation.  The DSOW is still in Version 0 and will not require an amendment until the TEA process is complete.</t>
  </si>
  <si>
    <t>n</t>
  </si>
  <si>
    <t>Rene Baptiste
Omar Miranda</t>
  </si>
  <si>
    <t>Project obligated. No Amendment needed.</t>
  </si>
  <si>
    <t>Cost aligned to the FEMA Obligation values</t>
  </si>
  <si>
    <t>y</t>
  </si>
  <si>
    <t>Obligated -  Amendment Pending Final Assessment or Actual Costs</t>
  </si>
  <si>
    <t xml:space="preserve">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Amendment will be needed after work completion and /or assessment completion. </t>
  </si>
  <si>
    <t xml:space="preserve">Cost were changed to aligned to the pending FEMA Obligation values. </t>
  </si>
  <si>
    <t xml:space="preserve">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t>
  </si>
  <si>
    <t>Luke Samaras
Omar Miranda</t>
  </si>
  <si>
    <t>Obligated -  Amendment Pending Final Actual Costs</t>
  </si>
  <si>
    <t>Project was not listed as obligated in Col F - status has been updated to reflect correct status.  Cost revised to aligned with the FEMA Obligation value from Version2 (Amendment 2 - its last amendment).</t>
  </si>
  <si>
    <t xml:space="preserve">Cost aligned to 80% of the LPCE values for this project. Costs are based on expected work miles and cost per clearing mile, which vary by voltage, terrain/access, vegetation density, and other factors. Transmission will not require clearing on all submitted miles; project obligations are much lower than submitted mileage, far below forecast needs. LUMA estimates 80% of miles require clearing and seeks gap funding for the mileage not covered/approved by obligations. After assessment, transmission projects will be versioned to reflect actual work miles, as done for 39000 and 36800. . Amendment will be needed after work completion and /or assessment completion. </t>
  </si>
  <si>
    <t>Project in V0 -Amendment Pending Final Assessment or Actual Costs</t>
  </si>
  <si>
    <t xml:space="preserve">Cost aligned to 60% of the LPCE values for this project. Costs are based on expected work miles and cost per clearing mile, which vary by voltage, terrain/access, vegetation density, and other factors. Transmission will not require clearing on all submitted miles; project obligations are much lower than submitted mileage, far below forecast needs. LUMA estimates 60% of miles require clearing and seeks gap funding for the mileage not covered/approved by obligations. After assessment, transmission projects will be versioned to reflect actual work miles, as done for 39000 and 36800. . Amendment will be needed after work completion and /or assessment completion. </t>
  </si>
  <si>
    <t xml:space="preserve">Cost aligned to LUMA LPCE values. Amendment will be needed after project obligation. </t>
  </si>
  <si>
    <t>Obligated -Amendment Pending Final Assessment or Actual Costs</t>
  </si>
  <si>
    <t>Obligated -  Amendment Pending Final  Actual Costs</t>
  </si>
  <si>
    <t>Project was not listed as obligated in Col F - status has been updated to reflect correct status. Cost was changed to 60% of total LPCE values. . Amendment will be needed after work completion.</t>
  </si>
  <si>
    <t>Yaritza Acevedo Ortiz</t>
  </si>
  <si>
    <t>Obligated - Final Ammendment Version once closeout stage</t>
  </si>
  <si>
    <t>Project is 100% executed, and QC has been fully completed.  This project was obligated under a 428/406 based on a Class 3 estimate. Reconciliation of actual costs is currently in progress in order to initiate close out according to FEMA Guidelines.</t>
  </si>
  <si>
    <t xml:space="preserve"> Amendment - Pending Development</t>
  </si>
  <si>
    <t>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t>
  </si>
  <si>
    <t>This project was obligated under a 428/406 split using a Class 3 estimate. The project remains ongoing and currently within budget. Reconciliation of actual costs will be addressed during the closeout phase.</t>
  </si>
  <si>
    <t>The project was obligated under Sections 428/406 using a Class 3 estimate. Additional funding will be required to complete the remaining work and proceed with the TPA removal. The final reconciliation of the project’s incremental costs will be conducted during the closeout phase, and any necessary cost adjustments will be incorporated into the final version.</t>
  </si>
  <si>
    <t>The project was obligated under Sections 428/406 using a Class 3 estimate. The scope was adjusted to address unforeseen site conditions, based on a high‑level assessment. The additional budget of $85,688.66 is to cover both overruns and outstanding activities. Project  Class 3 estimate will be revised, any adjustments will be incorporated into the final amendment during closeout.</t>
  </si>
  <si>
    <t xml:space="preserve">Project obligated under based on a Class 3 estimate full 428. The 428/406HM Amendment was submitted with the revised Class 3 estimate. </t>
  </si>
  <si>
    <t>Mariano Perez</t>
  </si>
  <si>
    <t xml:space="preserve"> This project was among the first to be developed, originally including the underground work as part of the program's initial scope—estimated at: $5M for this portion to be removed. This Class 3 estimate any required adjustments will be incorporated into the final amendment version. As of March 2026, the project is at: 83.80%/4339 locations completed. Estimate ammedment submission Q1FY27.</t>
  </si>
  <si>
    <t xml:space="preserve"> This project was among the first to be developed, originally including the underground work as part of the program's initial scope—estimated at: $55M for this portion to be removed. This Class 3 estimate any required adjustments will be incorporated into the final amendment version. As of March 2026, the project is at: 38.19%/2394 locations completed.Estimate ammedment submission Q1FY27.</t>
  </si>
  <si>
    <t xml:space="preserve"> This project was among the first to be developed, originally including the underground work as part of the program's initial scope—estimated at: $1.2M for this portion to be removed. This Class 3 estimate any required adjustments will be incorporated into the final amendment version. As of March 2026, the project is at: 88.74%/6047 locations completed.</t>
  </si>
  <si>
    <t xml:space="preserve"> This project was among the first to be developed, originally including the underground work as part of the program's initial scope—estimated at: $4M for this portion to be removed. This Class 3 estimate any required adjustments will be incorporated into the final amendment version. As of March 2026, the project is at: 82.67%/4375 locations completed.</t>
  </si>
  <si>
    <t xml:space="preserve"> This project was among the first to be developed, originally including the underground work as part of the program's initial scope—estimated at: $14M for this portion to be removed. This Class 3 estimate any required adjustments will be incorporated into the final amendment version. As of March 2026, the project is at: 63.98%/3704 locations completed.Estimate ammedment submission Q1FY27.</t>
  </si>
  <si>
    <t xml:space="preserve"> This project was among the first to be developed, originally including the underground work as part of the program's initial scope—estimated at: $6M for this portion to be removed. This Class 3 estimate any required adjustments will be incorporated into the final amendment version. As of March 2026, the project is at: 77.57%/2919 locations completed.Estimate ammedment submission Q1FY27.</t>
  </si>
  <si>
    <t xml:space="preserve"> This project was among the first to be developed, originally including the underground work as part of the program's initial scope—estimated at: $11M for this portion to be removed. This Class 3 estimate any required adjustments will be incorporated into the final amendment version. As of March 2026, the project is at: 76.39%/3314 locations completed.Estimate ammedment submission Q1FY27.</t>
  </si>
  <si>
    <t xml:space="preserve"> This project was among the first to be developed, originally including the underground work as part of the program's initial scope—estimated at: $10M for this portion to be removed. This Class 3 estimate any required adjustments will be incorporated into the final amendment version. As of March 2026, the project is at: 46.93%/1148 locations completed.Estimate ammedment submission Q1FY27.</t>
  </si>
  <si>
    <t xml:space="preserve"> This project was among the first to be developed, originally including the underground work as part of the program's initial scope—estimated at: $45K for this portion to be removed. This Class 3 estimate any required adjustments will be incorporated into the final amendment version. As of March 2026, the project is at: 93.87%/3888 locations completed.Estimate ammedment submission Q1FY27.</t>
  </si>
  <si>
    <t xml:space="preserve"> This project was among the first to be developed, originally including the underground work as part of the program's initial scope—estimated at: $16M for this portion to be removed. This Class 3 estimate any required adjustments will be incorporated into the final amendment version. As of March 2026, the project is at: 36.09%/939 locations completed.Estimate ammedment submission Q1FY27.</t>
  </si>
  <si>
    <t>This project is currently over budget because the work assigned, based on vendor rates, exceeded the Class 3 estimate. Based on a high‑level evaluation, the work that can be executed within the remaining budget is estimated to be approximately $2,195,079.47 to cover both overruns and pending work (Added to 428 Child for FFO review). This Class 3 estimate any required adjustments will be incorporated into the final amendment version. As of March 2026, the project is at: 90.60%/3065 locations completed.</t>
  </si>
  <si>
    <t xml:space="preserve"> This project was among the first to be developed, originally including the underground work as part of the program's initial scope—estimated at: $2M for this portion to be removed. This Class 3 estimate any required adjustments will be incorporated into the final amendment version. As of March 2026, the project is at: 85.08%/1454 locations completed.Estimate ammedment submission Q1FY27.</t>
  </si>
  <si>
    <t xml:space="preserve"> This project was among the first to be developed, originally including the underground work as part of the program's initial scope—estimated at: $11M for this portion to be removed. This Class 3 estimate any required adjustments will be incorporated into the final amendment version. As of March 2026, the project is at: 55.73%/1299 locations completed.Estimate ammedment submission Q1FY27.</t>
  </si>
  <si>
    <t xml:space="preserve"> This project was among the first to be developed, originally including the underground work as part of the program's initial scope—estimated at: $3M for this portion to be removed. This Class 3 estimate any required adjustments will be incorporated into the final amendment version. As of March 2026, the project is at: 86.43%/2598 locations completed.Estimate ammedment submission Q1FY27.</t>
  </si>
  <si>
    <t xml:space="preserve"> This project was among the first to be developed, originally including the underground work as part of the program's initial scope—estimated at: $2M for this portion to be removed.  This Class 3 estimate any required adjustments will be incorporated into the final amendment version. As of March 2026, the project is at: 89.62%/2496 locations completed.Estimate ammedment submission Q1FY27.</t>
  </si>
  <si>
    <t xml:space="preserve"> This project was among the first to be developed, originally including the underground work as part of the program's initial scope—estimated at: $1M for this portion to be removed. This Class 3 estimate any required adjustments will be incorporated into the final amendment version. As of March 2026, the project is at: 95.09%/2306 locations completed.Estimate ammedment submission Q1FY27.</t>
  </si>
  <si>
    <t xml:space="preserve"> This project was among the first to be developed, originally including the underground work as part of the program's initial scope—estimated at: $4M for this portion to be removed. This Class 3 estimate any required adjustments will be incorporated into the final amendment version. As of March 2026, the project is at: 81.19%/1986 locations completed.Estimate ammedment submission Q1FY27.</t>
  </si>
  <si>
    <t>This project is currently over budget because the work assigned, based on vendor rates, exceeded the Class 3 estimate. Based on a high‑level evaluation, the work that can be executed within the remaining budget is estimated to be approximately $1,521,024.94 to cover both overruns and pending work (Added to 428 Child for FFO review). This Class 3 estimate any required adjustments will be incorporated into the final amendment version. As of March 2026, the project is at: 72.60%/1627 locations completed.</t>
  </si>
  <si>
    <t>This project is ongoing and currently within budget. This Class 3 estimate any required adjustments will be incorporated into the final amendment version. As of March 2026, the project is at: 63.93%/3096 locations completed.</t>
  </si>
  <si>
    <t>This project is ongoing and currently within budget. This Class 3 estimate any required adjustments will be incorporated into the final amendment version. As of March 2026, the project is at: 79.89%/3225 locations completed.</t>
  </si>
  <si>
    <t>This project is ongoing and currently within budget. This Class 3 estimate any required adjustments will be incorporated into the final amendment version. As of March 2026, the project is at: 69.99%/2551 locations completed.</t>
  </si>
  <si>
    <t>This project is ongoing and currently within budget. This Class 3 estimate any required adjustments will be incorporated into the final amendment version. As of March 2026, the project is at: 61.03%/2401 locations completed.</t>
  </si>
  <si>
    <t>This project is ongoing and currently within budget. This Class 3 estimate any required adjustments will be incorporated into the final amendment version. As of March 2026, the project is at: 66.77%/1125 locations completed.</t>
  </si>
  <si>
    <t>This project is ongoing and currently within budget. This Class 3 estimate any required adjustments will be incorporated into the final amendment version. As of March 2026, the project is at: 81.53%/2423 locations completed.</t>
  </si>
  <si>
    <t>This project is ongoing and currently within budget. This Class 3 estimate any required adjustments will be incorporated into the final amendment version. As of March 2026, the project is at: 77.27%/2237 locations completed.</t>
  </si>
  <si>
    <t>This project is ongoing and currently within budget. This Class 3 estimate any required adjustments will be incorporated into the final amendment version. As of March 2026, the project is at: 69.97%/3032 locations completed.</t>
  </si>
  <si>
    <t>This project is ongoing and currently within budget. This Class 3 estimate any required adjustments will be incorporated into the final amendment version. As of March 2026, the project is at: 81.41%/3180 locations completed.</t>
  </si>
  <si>
    <t>This project is ongoing and currently within budget. This Class 3 estimate any required adjustments will be incorporated into the final amendment version. As of March 2026, the project is at: 76.90%/5076 locations completed.</t>
  </si>
  <si>
    <t>Obligated -  No amendment need Identified</t>
  </si>
  <si>
    <t>This project is ongoing and currently within budget. This Class 3 estimate any required adjustments will be incorporated into the final amendment version. As of March 2026, the project is at: 0.00%/0 locations completed.</t>
  </si>
  <si>
    <t>This project is ongoing and currently within budget. This Class 3 estimate any required adjustments will be incorporated into the final amendment version. As of March 2026, the project is at: 51.97%/898 locations completed.</t>
  </si>
  <si>
    <t>This project is ongoing and currently within budget. This Class 3 estimate any required adjustments will be incorporated into the final amendment version. As of March 2026, the project is at: 62.61%/1492 locations completed.</t>
  </si>
  <si>
    <t>This project is ongoing and currently within budget. This Class 3 estimate any required adjustments will be incorporated into the final amendment version. As of March 2026, the project is at: 56.86%/1723 locations completed.</t>
  </si>
  <si>
    <t>This project is ongoing and currently within budget. This Class 3 estimate any required adjustments will be incorporated into the final amendment version. As of March 2026, the project is at: 76.83%/1502 locations completed.</t>
  </si>
  <si>
    <t>This project is ongoing and currently within budget. This Class 3 estimate any required adjustments will be incorporated into the final amendment version. As of March 2026, the project is at: 78.98%/2585 locations completed.</t>
  </si>
  <si>
    <t>This project is ongoing and currently within budget. This Class 3 estimate any required adjustments will be incorporated into the final amendment version. As of March 2026, the project is at: 82.75%/1382 locations completed.</t>
  </si>
  <si>
    <t>This project is ongoing and currently within budget. This Class 3 estimate any required adjustments will be incorporated into the final amendment version. As of March 2026, the project is at: 73.80%/1332 locations completed.</t>
  </si>
  <si>
    <t>This project is ongoing and currently within budget. This Class 3 estimate any required adjustments will be incorporated into the final amendment version. As of March 2026, the project is at: 64.97%/3177 locations completed.</t>
  </si>
  <si>
    <t>This project is ongoing and currently within budget. This Class 3 estimate any required adjustments will be incorporated into the final amendment version. As of March 2026, the project is at: 72.69%/2661 locations completed.</t>
  </si>
  <si>
    <t>This project is ongoing and currently within budget. This Class 3 estimate any required adjustments will be incorporated into the final amendment version. As of March 2026, the project is at: 89.01%/3354 locations completed.</t>
  </si>
  <si>
    <t>This project is ongoing and currently within budget. This Class 3 estimate any required adjustments will be incorporated into the final amendment version. As of March 2026, the project is at: 69.50%/3480 locations completed.</t>
  </si>
  <si>
    <t>This project is ongoing and currently within budget. This Class 3 estimate any required adjustments will be incorporated into the final amendment version. As of March 2026, the project is at: 66.99%/1727 locations completed.</t>
  </si>
  <si>
    <t>This project is ongoing and currently within budget. This Class 3 estimate any required adjustments will be incorporated into the final amendment version. As of March 2026, the project is at: 67.10%/2144 locations completed.</t>
  </si>
  <si>
    <t>This project is ongoing and currently within budget. This Class 3 estimate any required adjustments will be incorporated into the final amendment version. As of March 2026, the project is at: 78.02%/323 locations completed.</t>
  </si>
  <si>
    <t>Jorge Lopez Burgos</t>
  </si>
  <si>
    <t>Project was obligated full 428 based on a Class 3 estimate, versioning was submitted including split 428/406, Under FEMA evaluation.</t>
  </si>
  <si>
    <t>Ammendment submitted to FEMA needs to be adjusted with new estimate cost</t>
  </si>
  <si>
    <t>The project obligation was based on a Class 3 estimate. Project will be versioned prior to close out (Final Amendment). Current A/E &amp; Planning costs are higher than the initial estimate ($951.9K). This variance will be mitigated as part of the Final amendment during project versioning prior to closeout.</t>
  </si>
  <si>
    <t>Not Submitted</t>
  </si>
  <si>
    <t>The project was fully obligated under Section 428 using the Class 3 estimate. Versioning was submitted, including the split between 428 and 406, and it is currently under FEMA evaluation. The final DSOW versioning will be submitted, reflecting an additional $152,918 to the approved budget.</t>
  </si>
  <si>
    <t>The project was fully obligated under Section 428 using the Class 3 estimate. Versioning was submitted, including the split between 428 and 406, and it is currently under FEMA evaluation. The final DSOW versioning will be submitted, reflecting an additional $835,029 to the approved budget.</t>
  </si>
  <si>
    <t>Project was obligated full 428 with Class 3 estimate, versioning was submitted including split 428/406, Under FEMA evaluation.  Current A/E &amp; Planning costs are higher than the initial estimate ($681.6K). This variance will be mitigated as part of the Final amendment during project versioning prior to closeout.</t>
  </si>
  <si>
    <t>The project estimate was based on a Class 3. Project under FEMA evaluation</t>
  </si>
  <si>
    <t xml:space="preserve">Carlos Samalot </t>
  </si>
  <si>
    <t>Obligated -  Amendment Pending Final Actual Costs</t>
  </si>
  <si>
    <t xml:space="preserve">This information reflects the latest LPCE data provided and includes the actuals delta. The final cost will be taken into consideration during the project reconciliation  and close-out. </t>
  </si>
  <si>
    <t xml:space="preserve">Jose Santos </t>
  </si>
  <si>
    <t>The DSOW revision will be submitted as part of the pending RFI response. The updated scope and design incorporate an additional segment. The revised estimate includes a budgetary allowance for this added transmission overhead line segment, as well as new underground distribution and transmission components that will likely be Hazard Mitigation</t>
  </si>
  <si>
    <t>Nelson Torres</t>
  </si>
  <si>
    <t xml:space="preserve">The DSOW revision has been submitted to FEMA </t>
  </si>
  <si>
    <t>Jan Lopez</t>
  </si>
  <si>
    <t xml:space="preserve">Information represents the latest LPCE information provided.  </t>
  </si>
  <si>
    <t xml:space="preserve">Ted Hicks </t>
  </si>
  <si>
    <t>The information reflects the latest LPCE data provided. The cost currently includes the full line rebuild A&amp;E design cost, under 428. This will be corrected through the obligation amendment.</t>
  </si>
  <si>
    <t>The estimate added in the original (2.28.2026)document only included one of the two segments within the project ($81M) one of the estimates was left out. Adding both segments, totals $144M however, the latest LPCE has not undergone 428/406 split therefore the percentage split used was the same split for the TL36100 project.</t>
  </si>
  <si>
    <t>Currently undergoing redesign with updated scope, latest estimate refelcts $317M. The scope will be reconfigured to go from a double circuit (100 &amp; 200)  to a single circuit with a higher capacity</t>
  </si>
  <si>
    <t>Obligated -  No amendment need  Identified</t>
  </si>
  <si>
    <t>Data included was not modified, it represents the obligated amounts. The scope is being revised and may impact the estimate</t>
  </si>
  <si>
    <t>Angelica Rosario/Oscar Fuentes</t>
  </si>
  <si>
    <t>406HM Revision to be submitted May 2026 to GP / Estimated date Cfci strategy to be defined. In addition to the amendment version, a revised differential estimate of $61,669.20 for the communications wireless portion was added to the 406 section (without AEstimate is an Class 3.</t>
  </si>
  <si>
    <t>406 HM Revision Submitted March 31 2026 to GP/ Estimated date Cfci strategy to be defined. In addition to the amendment version, a revised differential estimate of $69,377.85 for the communications wireless portion was added to the 406 section (without A&amp;E and E&amp;M).Estimate is an Class 3.</t>
  </si>
  <si>
    <t>406HM Revision to be submitted April 2026 to GP/ Waiting for COR3 feedback/ Estimated date Cfci strategy to be defined.In addition to the amendment version, a revised differential estimate of $53,960.55 for the communications wireless portion was added to the 406 section (without A&amp;E and E&amp;M).Estimate is an Class 3.</t>
  </si>
  <si>
    <t>406HM Revision to be submitted May 2026 to GP / Estimated date Cfci strategy to be defined. In addition to the amendment version, a revised differential estimate of $46,251.90 for the communications wireless portion was added to the 406 section (without AEstimate is an Class 3.</t>
  </si>
  <si>
    <t>406HM Revision to be submitted April 2026 to GP/ Waiting for COR3 feedback/ Estimated date Cfci strategy to be defined. In addition to the amendment version, a revised differential estimate of $53,960.55 for the communications wireless portion was added to the 406 section (without A&amp;E and E&amp;M).Estimate is an Class 3.</t>
  </si>
  <si>
    <t>406HM Revision to be submitted May 2026 to GP / Estimated date Cfci strategy to be defined. In addition to the amendment version, a revised differential estimate of $61,669.20 for the communications wireless portion was added to the 406 section (without A&amp;E and E&amp;M).Estimate is an Class 3.</t>
  </si>
  <si>
    <t>406HM Revision Pending Award in GP / Estimated date Cfci strategy to be defined. In addition to the amendment version, a revised differential estimate of $53,960.55 for the communications wireless portion was added to the 406 section (without A&amp;E and E&amp;M).Estimate is an Class 3.</t>
  </si>
  <si>
    <t>406HM Revision Pending Award in GP / Estimated date Cfci strategy to be defined. In addition to the amendment version, a revised differential estimate of $46,251.90 for the communications wireless portion was added to the 406 section (without A&amp;E and E&amp;M).Estimate is an Class 3.</t>
  </si>
  <si>
    <t>406HM Revision Pending Award in GP / Estimated date Cfci strategy to be defined. In addition to the amendment version, a revised differential estimate of $38,543.25 for the communications wireless portion was added to the 406 section (without A&amp;E and E&amp;M).Estimate is an Class 3.</t>
  </si>
  <si>
    <t>406HM Revision currently Pending to be Award in GP / Estimated date Cfci strategy to be defined. In addition to the amendment version, a revised differential estimate of $61,669.20 for the communications wireless portion was added to the 406 section (without A&amp;E and E&amp;M).Estimate is an Class 3.</t>
  </si>
  <si>
    <t>406HM Revision currently Pending to be Award in GP / Estimated date Cfci strategy to be defined. In addition to the amendment version, a revised differential estimate of $63,377.85 for the communications wireless portion was added to the 406 section (without A&amp;E and E&amp;M).Estimate is an Class 3.</t>
  </si>
  <si>
    <t>No Amendment Needed. In addition to the amendment version, a revised differential estimate of $23,125.95 for the communications wireless portion was added to the 406 section (without A&amp;E and E&amp;M).Estimate is an Class 3.</t>
  </si>
  <si>
    <t>406HM Revision Pending Award in GP / Estimated date Cfci strategy to be defined.In addition to the amendment version, a revised differential estimate of $15,417.30 for the communications wireless portion was added to the 406 section (without A&amp;E and E&amp;M). Estimate is an Class 3.</t>
  </si>
  <si>
    <t>406HM Revision Pending Award in GP / Estimated date Cfci strategy to be defined.In addition to the amendment version, a revised differential estimate of $84,795.15 for the communications wireless portion was added to the 406 section (without A&amp;E and E&amp;M).Estimate is an Class 3.</t>
  </si>
  <si>
    <t>406HM Revision Pending Award in GP / Estimated date Cfci strategy to be defined. In addition to the amendment version, a revised differential estimate of $15,417.30 for the communications wireless portion was added to the 406 section (without A&amp;E and E&amp;M).Estimate is an Class 3.</t>
  </si>
  <si>
    <t>Janice Lopez</t>
  </si>
  <si>
    <t>Not obligated - Increase in estimate that will be submitted to FEMA.</t>
  </si>
  <si>
    <t>The expected total reflects the latest information from the discontinued RFP.</t>
  </si>
  <si>
    <t>Obligated - Amendment needed</t>
  </si>
  <si>
    <t xml:space="preserve">Luma finalizing scope, amendment to be submitted Q1 FY27
Cost change is driven by more define scope and inflation </t>
  </si>
  <si>
    <t>LUMA finalizing scope, revised scope to be submitted Q4 FY26</t>
  </si>
  <si>
    <t xml:space="preserve">Scope of amendment finalized, LUMA to submit Q4 FY26.
Cost change is driven by more define scope and inflation </t>
  </si>
  <si>
    <t xml:space="preserve">Luma finalizing scope, amendment to be submitted Q2 FY27
Cost change is driven by more define scope and inflation </t>
  </si>
  <si>
    <t xml:space="preserve">Luma finalizing scope, amendment to be submitted Q4 FY26
Cost change is driven by more define scope and inflation </t>
  </si>
  <si>
    <t xml:space="preserve">LUMA working on scope, amendment to be submitted Q1 FY27
Cost change is driven by more define scope and inflation </t>
  </si>
  <si>
    <t xml:space="preserve">LUMA working on project scope with Genera, amendment to be submitted Q1 FY27
Cost change is driven by more define scope and inflation </t>
  </si>
  <si>
    <t xml:space="preserve">LUMA finalizing scope, revised scope to be submitted Q4 FY26
Cost change is driven by more define scope and inflation </t>
  </si>
  <si>
    <t>LUMA working on scope, amendment to be submitted Q2 FY27</t>
  </si>
  <si>
    <t xml:space="preserve">LUMA working on scope, amendment to be submitted Q2 FY27
Cost change is driven by more define scope and inflation </t>
  </si>
  <si>
    <t xml:space="preserve">LUMA finalizing scope, amendment to be submitted Q2 FY27
Cost change is driven by more define scope and inflation 
</t>
  </si>
  <si>
    <t xml:space="preserve">LUMA finalizing scope, amendment to be submitted Q1 FY27
Cost change is driven by more define scope and inflation </t>
  </si>
  <si>
    <t xml:space="preserve">LUMA working on project scope with Genera, amendment to be submitted Q2 FY27
Cost change is driven by more define scope and inflation </t>
  </si>
  <si>
    <t xml:space="preserve">LUMA finalizing scope, amendment to be submitted Q2 FY27
Cost change is driven by more define scope and inflation </t>
  </si>
  <si>
    <t>LUMA finalizing scope, amendment to be submitted Q2 FY27</t>
  </si>
  <si>
    <t>No expected changes</t>
  </si>
  <si>
    <t xml:space="preserve">LUMA working on project scope with Genera, amendment to be submitted Q1FY27
Cost change is driven by more define scope and inflation </t>
  </si>
  <si>
    <t>Telecom</t>
  </si>
  <si>
    <t>Project under CRC review; Pending Obligation.</t>
  </si>
  <si>
    <t>Design Package expected Jun 2026 but No change in cost expected.</t>
  </si>
  <si>
    <t xml:space="preserve">Amendment submitted to include the 428/406 split. </t>
  </si>
  <si>
    <t>Greg Chiszar</t>
  </si>
  <si>
    <t>Confirmed via email between Orlando Rodríguez and Greg Chiszar on April 9, 2026 there are no changes in cost.</t>
  </si>
  <si>
    <t>PM</t>
  </si>
  <si>
    <t>Amendment  submitted to FEMA April 7, 2026</t>
  </si>
  <si>
    <t xml:space="preserve">Split revised 428/406 , 1 additional site was included + Rooftop repairs costs submitted in the amendment to address actual cost. E&amp;M changed to 0.
</t>
  </si>
  <si>
    <t xml:space="preserve">PM </t>
  </si>
  <si>
    <t>Amendment Expected</t>
  </si>
  <si>
    <t>Design Package expected Jun 2026. E&amp;M changed to 0.</t>
  </si>
  <si>
    <t>Amendment - In process</t>
  </si>
  <si>
    <t xml:space="preserve">Amendment to be submitted to include the 428/406 split and actual cost. </t>
  </si>
  <si>
    <t>Amendment submitted to FEMA March 30, 2026</t>
  </si>
  <si>
    <t>Amendment included the revision of the 428/406 split and cost update reflecting the current cost. E&amp;M changed to 0.</t>
  </si>
  <si>
    <t>10 Reactivate Flag</t>
  </si>
  <si>
    <t>TBD36</t>
  </si>
  <si>
    <t>748180 (TBD)</t>
  </si>
  <si>
    <t>Transmission Advanced Sensors and Wide-Area Monitoring, Protection, and Control (WAMPAC) System</t>
  </si>
  <si>
    <t>TBD2</t>
  </si>
  <si>
    <t>TBD3</t>
  </si>
  <si>
    <t>TBD4</t>
  </si>
  <si>
    <t>TBD5</t>
  </si>
  <si>
    <t>TBD6</t>
  </si>
  <si>
    <t>TBD34</t>
  </si>
  <si>
    <t>TBD7</t>
  </si>
  <si>
    <t>TBD8</t>
  </si>
  <si>
    <t>TBD9</t>
  </si>
  <si>
    <t>TBD10</t>
  </si>
  <si>
    <t>TBD11</t>
  </si>
  <si>
    <t>TBD12</t>
  </si>
  <si>
    <t>TBD13</t>
  </si>
  <si>
    <t>TBD14</t>
  </si>
  <si>
    <t>TBD15</t>
  </si>
  <si>
    <t>TBD16</t>
  </si>
  <si>
    <t>TBD17</t>
  </si>
  <si>
    <t>TBD18</t>
  </si>
  <si>
    <t>TBD19</t>
  </si>
  <si>
    <t>TBD20</t>
  </si>
  <si>
    <t>TBD21</t>
  </si>
  <si>
    <t>TBD22</t>
  </si>
  <si>
    <t>TBD23</t>
  </si>
  <si>
    <t>TBD24</t>
  </si>
  <si>
    <t>TBD25</t>
  </si>
  <si>
    <t>TBD26</t>
  </si>
  <si>
    <t>TBD27</t>
  </si>
  <si>
    <t>TBD28</t>
  </si>
  <si>
    <t>TBD29</t>
  </si>
  <si>
    <t>TBD30</t>
  </si>
  <si>
    <t>TBD31</t>
  </si>
  <si>
    <t xml:space="preserve">Juan Martin </t>
  </si>
  <si>
    <t>TBD32</t>
  </si>
  <si>
    <t>TBD33</t>
  </si>
  <si>
    <t>TBD1</t>
  </si>
  <si>
    <t>TOTAL</t>
  </si>
  <si>
    <t xml:space="preserve">Option A </t>
  </si>
  <si>
    <t xml:space="preserve">Option B </t>
  </si>
  <si>
    <t>Option B</t>
  </si>
  <si>
    <t>Proyects</t>
  </si>
  <si>
    <t xml:space="preserve">Luminarias </t>
  </si>
  <si>
    <t xml:space="preserve">Estimate </t>
  </si>
  <si>
    <t xml:space="preserve">43 project obligated (only 17 projects have underground budget) </t>
  </si>
  <si>
    <t xml:space="preserve">43 project obligated </t>
  </si>
  <si>
    <t xml:space="preserve">9 municipalities </t>
  </si>
  <si>
    <t xml:space="preserve">26 projects (Attachment A)
 </t>
  </si>
  <si>
    <t xml:space="preserve">26 projects (Attachment A)
This includes Part 2 and Part 3 (Do not includes poles) </t>
  </si>
  <si>
    <t>This includes Part 2 and Part 3 (Do not includes poles)</t>
  </si>
  <si>
    <t xml:space="preserve">Posible ahorro </t>
  </si>
  <si>
    <t xml:space="preserve">con el discoup de soterrado es posible que se reemplzado algo por proitional overhead (aereo) </t>
  </si>
  <si>
    <t xml:space="preserve">Los 346 incluyen $62M of work completed. </t>
  </si>
  <si>
    <t xml:space="preserve">luminarias impactadas </t>
  </si>
  <si>
    <t xml:space="preserve">Part 2 y parte 3 no incluyen postes </t>
  </si>
  <si>
    <t xml:space="preserve">En estos proyectos es posible que tegan un sobrante entre 100 y 200 millones por multiple srazones como por ejemplo: trabvajos realizados por operaciones, postes que no necesitan reemplazo ya que esta en buena condiciones y solo cambiaron la luminaria, </t>
  </si>
  <si>
    <t xml:space="preserve">FEMA aprueba que si en un area requeria soterrado pero ya tenia servicio con probisional aereo se puede dejar soterrado ….  si un poste ya tiene povisional aereo se pueda reemplzar y dejarlo provision aereo </t>
  </si>
  <si>
    <t xml:space="preserve">So si estamos trabajando areas que se han trabajado provisional aereo </t>
  </si>
  <si>
    <t xml:space="preserve">en el campo lo que se esta haciendo se esta haciendo </t>
  </si>
  <si>
    <t xml:space="preserve">FEMA requiere que los trabajos cumplan con code and standards … so si habia soterrado no se puuede alimentar por aire ya que se considera provision electrica fuera del standard </t>
  </si>
  <si>
    <t xml:space="preserve">6 minicipios tienen aproximadamente 96% completados por lo que el trabajo que falta con fondos fema (43 proyectos ) es minimo …. Eso no significa que no faltan trabajos Aibonito, maunabo, florida, villalba , lajas , aguada </t>
  </si>
  <si>
    <t xml:space="preserve">No hay municipios 100% completados </t>
  </si>
  <si>
    <t xml:space="preserve">El caso de TPA es algo pendiente a discutir que hay que atenderlo para poder completar el scope del proyecto </t>
  </si>
  <si>
    <t xml:space="preserve">En la opcion 2 estariamos dejando de impactar (43,807 parte 2) y $38,291) para trabajar $7,086 en areas impactadas. </t>
  </si>
  <si>
    <t xml:space="preserve">No todos los 7,086 requieren cambio de poste </t>
  </si>
  <si>
    <t xml:space="preserve"> </t>
  </si>
  <si>
    <t>Posible issue de seguridad en 7,086 que no se trabajarian per se atenderia el issue de seguridad en 86 localidades en zonas que no han sido impactadas (Barrios)</t>
  </si>
  <si>
    <t xml:space="preserve">el presupuesto no da para atender postes criticos … </t>
  </si>
  <si>
    <t>previous PREP</t>
  </si>
  <si>
    <t>Grants Portal- Project Costs Allocation</t>
  </si>
  <si>
    <t>FEMA Allocation</t>
  </si>
  <si>
    <t>Sus Asset</t>
  </si>
  <si>
    <t>Project costs - Submitted to FEMA *</t>
  </si>
  <si>
    <t>Current PW Version 428 Gross Cost *</t>
  </si>
  <si>
    <t>A&amp;E-PW 9510 *</t>
  </si>
  <si>
    <t>E&amp;M-PW 10710 *</t>
  </si>
  <si>
    <t>A&amp;E Costs Incurred</t>
  </si>
  <si>
    <t>E&amp;M Cost  Incurred</t>
  </si>
  <si>
    <t>Construction  Cost Incurred</t>
  </si>
  <si>
    <t>Total Estimate Incurred Cost</t>
  </si>
  <si>
    <t>Project Scope</t>
  </si>
  <si>
    <t>Repair and replacement of the control house HVAC, building waterproofing, protection &amp; control features, auxiliary equipment, conduits, control cables, batteries, lights, grounding, finish grades, perimeter fence, and other components to restore functionality.</t>
  </si>
  <si>
    <t>Project included in list since its already in Pipeline, soon to be Obligated. Project part of LUMA Priority Projects P3A list. Luma stated no duplication with DOE projects</t>
  </si>
  <si>
    <t>7/8/2024 - The Version 0 Boring Plan Evaluation was Completed as of June23, 2023.
6/9/2025 - The 4th HM RFI was submitted to the Applicant for their action. New Deadline is established by the Applicant for 6/26/2025."</t>
  </si>
  <si>
    <t>Repair/Replace insulators, guy wires; anchors, structure connections, structure foundations or portions of the foundations; ground of the structure and overhead ground conductor; communications associated with the transmission line; conductor spans, bird caged, pitting, burns, kinks, or stretched conductor; and/or drag dampers, armor rods; and other hardware.</t>
  </si>
  <si>
    <t xml:space="preserve">Still Pending Scope and Cost by LUMA
</t>
  </si>
  <si>
    <t xml:space="preserve">Pending 5th HM RFI Responses. On February 14, 2025, the applicant requested an extension until February 28, 2025, to provide responses for the 5th RFI. On February 27, 2025, they requested further time until March 14, 2025, and on March 14, 2025, they sought an additional extension until March 31, 2025.On march 31, 2025 additional extension requested for April 30, 2025. On May 28, 2025 additional extension requested for June 30, 2025. </t>
  </si>
  <si>
    <t>Reconstruction of feeders across Vieques and Culebra.</t>
  </si>
  <si>
    <t xml:space="preserve"> $-   </t>
  </si>
  <si>
    <t>Project included in list since its already in Pipeline, soon to be Obligated. Project part of LUMA Priority Projects P3A list</t>
  </si>
  <si>
    <t>"7/8/2024 - The Version 0 Boring Plan Evaluation was not Completed, additional information necessary. 
- - - - - - - - - - - - - - - - - - - - - - - - - - - - - - - - - - - - - - - - - - - - 
6/17/2025 - The project is running in the Grant Manager queue. The project is pending CRC Project Development."</t>
  </si>
  <si>
    <t>Replace structures and reconductor the entire line from Bayamon TC to Monacillos TC.</t>
  </si>
  <si>
    <t>Project included in list since its already in Pipeline, soon to be Obligated. Project poart of LUMA Priority Projects P3A list and PREPA Presentation</t>
  </si>
  <si>
    <t>Phase 2</t>
  </si>
  <si>
    <t>The purpose of this Version is the EHP compliance review of the projects studies that will include geotechnical testing that require vegetation removal, opening of access roads and other impacts that are closer to construction activities</t>
  </si>
  <si>
    <t>"3/18/2025 - The Version 0 Boring Plan Evaluation start on March 18, 2025. 
6/9/2025 - Field EHP: (ESA) Consultation process initiated; drafting ongoing. ECD 7/30/2025.
6/3/2025 - Follow up email sent to the Applicant on May 29, 2025, requesting new forecast for submission of dimensions (list of structures) of concrete foundations and revise FEMA OPGW Resolution. The project is under line priority evaluation forecasted TBD.  Forecast was established for April 2025."</t>
  </si>
  <si>
    <t>Project included in list since its already in Pipeline, soon to be Obligated. Project part of LUMA Priority Projects P3A list and PREPA Presentation</t>
  </si>
  <si>
    <t>Pending DSOW submittal by LUMA. Luma forecast pending</t>
  </si>
  <si>
    <t>Repair and replacement of the metalclad switchgear, feeder cables &amp; conduits and corresponding foundations, grounding, and other related components as necessary.</t>
  </si>
  <si>
    <t xml:space="preserve">Project included in list since its already in Pipeline, soon to be Obligated. </t>
  </si>
  <si>
    <t>" 2/25/2025 - HM RFI Subs Matrix response send to the applicant on 2/26/2025(concluded that we can move forward with this tool. However, it is important that the subrecipient, when submitting a project, ensure that it contains all necessary information related to the mitigation measure, including a brief description of why it is considered mitigation and cost updates if it necessary
6/17/2025- Applicant update forecast date for DSOW submission to  -LUMA forecast: 12/30/2025"</t>
  </si>
  <si>
    <t>Replacement of the metalclad switchgear, feeder cables, conduits and corresponding foundations, grounding, and other related components as necessary</t>
  </si>
  <si>
    <t>6/17/2025 - The project is running in the Grant Manager queue. The project is pending CRC Project Development.</t>
  </si>
  <si>
    <t>Replace structures and reconductor the entire line from Palo Seco SP to Catano Sect</t>
  </si>
  <si>
    <t>Replace structures and reconductor the entireline from SAN JUAN  SP to Catano Sect</t>
  </si>
  <si>
    <t>" 2/25/2025 - HM RFI Subs Matrix response send to the applicant on 2/26/2025(concluded that we can move forward with this tool. However, it is important that the subrecipient, when submitting a project, ensure that it contains all necessary information related to the mitigation measure, including a brief description of why it is considered mitigation and cost updates if it necessary
6/10/2025- Follow up email sent on 3/25/2025, 4/14/2025, 4/21/2025, 5/20/2025 and 6/2/2025  requesting an update -LUMA forecast: pending"</t>
  </si>
  <si>
    <t>Replace this switchgear to PREPA and industry standards, improve system resiliency, and to mitigate safety hazards due to equipment age and environmental concerns.</t>
  </si>
  <si>
    <t xml:space="preserve"> El proyecto inlcuye remocion de vegetacion. FEMA notifico 6-30-25 que la cuantia de millas solicitada en el scope esta incorrrecta.La mayoria no necesita vegetacion</t>
  </si>
  <si>
    <t>Replace structures and reconductor the entire line from Ponce TC to Salinas Urbano TC.</t>
  </si>
  <si>
    <t xml:space="preserve"> No construction Scope- Soil borings and geotechnical testing.The purpose of this Version is the EHP compliance review of the projects studies that will include geotechnical testing. </t>
  </si>
  <si>
    <t>Replace structures and reconductor the entire line from Monacillos TC to Sabana Llana TC.</t>
  </si>
  <si>
    <t>NO DSOW submitted by LUMA- Forecast 12/30/25</t>
  </si>
  <si>
    <t xml:space="preserve">NO DSOW submitted by LUMA- Forecast Pending.  No construction Scope- Soil borings and geotechnical testing.The purpose of this Version is the EHP compliance review of the projects studies that will include geotechnical testing. </t>
  </si>
  <si>
    <t>"6/17/2025 - Applicant submit HM RFI response on 6/6/2025. Currently under HM review -HM Forecast: 6/18/2025"</t>
  </si>
  <si>
    <t>Project will involve designing and constructing a new substation to replace a flooded facility, including
various electrical components and site development</t>
  </si>
  <si>
    <t xml:space="preserve">4/10/2025 - The Version 0 Boring Plan Evaluation was Completed as of April 8, 2025.
7/15/2025 - The project is running in the Grant Manager queue. The project is Pending EHP Review </t>
  </si>
  <si>
    <t xml:space="preserve">Repair/Replace structures (including their foundations), framing and insulators, load break switches (manual and automated), conductors, guy wires, anchoring, grounding assemblies, and any other associated components. Most of the construction along this line segment consists of wood monopole guyed structures with some interspersed self-supporting steel and concrete monopoles. </t>
  </si>
  <si>
    <t>" 2/25/2025 - HM RFI Subs Matrix response send to the applicant on 2/26/2025(concluded that we can move forward with this tool. However, it is important that the subrecipient, when submitting a project, ensure that it contains all necessary information related to the mitigation measure, including a brief description of why it is considered mitigation and cost updates if it necessary
6/10/2025- Follow up email sent on 3/25/2025, 4/14/2025, 4/21/2025, and 6/2/25 requesting an update-LUMA forecast: pending"</t>
  </si>
  <si>
    <t>Replacing the damaged control house and functionally dependent elements.</t>
  </si>
  <si>
    <t>Obligated EPC Portion- Version in process $88,096,456</t>
  </si>
  <si>
    <t>Monacillos Transformer Replacement - Stabilization phase- Need to clarify - Work identified under the scope and also under DOE Grant funds</t>
  </si>
  <si>
    <t>"4/6/2025- Email was sent to the applicant with the HM RFI response remarks, after evaluating the data submitted by the subrecipient, we still need more information to finalize our evaluation.
6/10/2025- Follow up email was sent to the applicant reuqesting update/forecast regarding the HM RFI #2
-LUMA forecast: pending"</t>
  </si>
  <si>
    <t>Soil borings and geotechnical testing.The purpose of this Version is the EHP compliance review of the projects studies that will include geotechnical testing.</t>
  </si>
  <si>
    <t>Telecomm</t>
  </si>
  <si>
    <t>Before moving the project forward to the CRC, LUMA must update the “Legend Sites” tab of the Cost Estimate, as it includes the substations that were removed from this new version.</t>
  </si>
  <si>
    <t>Pipeline</t>
  </si>
  <si>
    <t>Pending Recipient Review- Pending LUMA information regarding A&amp;E COSTS</t>
  </si>
  <si>
    <t>Project involves assessing sites and designing/installing "Make-Ready" infrastructure and Transport/ITOT network equipment, followed by commissioning and transitioning substation OT services.</t>
  </si>
  <si>
    <t>DSOW was submitted to FEMA on 7/25</t>
  </si>
  <si>
    <t>"Field EHP - Historic: SHPO consultation process initiated; drafting ongoing. Expected Completion Date: 06/27/2025.	"</t>
  </si>
  <si>
    <t>Update the tower facilities and telecommunication building to current codes and standards via repair. This will be achieved by performing the engineering and structural assessments necessary to establish the amount of damage and the necessary repairs or rebuild to update or replace the structure. The engineering assessment shall include the field mapping of structure and appurtenances, geotechnical study, and foundation exploratory. A run rigorous tower structural analysis will be done and with results determined if the tower needs a minor repair or a major repair.</t>
  </si>
  <si>
    <t>HM ph2 RFI sent on 7/7/2025</t>
  </si>
  <si>
    <t>Atalaya, El Gato, Isabela Plata 1, La Santa, and Manatí TC boring &amp; self-supported tower.</t>
  </si>
  <si>
    <t>Projects were included in the Consolidated Plan with the condition that as establihsed by FEMA, funding will be through 406 Funds</t>
  </si>
  <si>
    <t>Repair and replacement of the control house, building waterproofing, protection &amp; control features, auxiliary equipment, 38 kV circuit breaker &amp; steel structure, foundations, conduit, control cables, batteries, lights, grounding, finish grade, perimeter fence and other components to restore functionality.</t>
  </si>
  <si>
    <t>The formulation of this project will depend on the resulution or modification of the actual  Environmental &amp; Historic Preservation(EHP) determination. Project formualtion process needs to be revised. If no corrections are executed, Project to be removed from the FAAST Consolidated Plan List</t>
  </si>
  <si>
    <t xml:space="preserve"> Luma agreed  to complete request by July 31,2025. If RFI response is not completed or the response doesn't suffice FEMA request, Project to be removed from the FAAST Consolidated Plan List</t>
  </si>
  <si>
    <t>"6/17/2025 -PREB Resolution and Approval received on 4/11/2025. Pending DSOW and CE -LUMA forecast: 7/3/2025"</t>
  </si>
  <si>
    <t xml:space="preserve">230 kV Transformer Transportation &amp; Installation. </t>
  </si>
  <si>
    <t>Priority-Pipeline</t>
  </si>
  <si>
    <t xml:space="preserve">Obligated EPC Portion- Version in process to include transformer costs and remove equipment costs already obligated under PW 10710 and A&amp;E under PW 9510 </t>
  </si>
  <si>
    <t>Costa Sur Transformer Replacement -Replacement of the existing infrastructure and transmission breakers according to the new proposed 115 kV single line diagram with a gas insulated switchgear (GIS) in breaker-and-a-half configuration.
 Replace the 230 supply cables for autotransformer Bank #1.Flood mitigation for 115 kV and 38 kV sites due to flood zone location (ABFE Flood Zone A).Construction of new control facilities for 115 kV and 38 kV to include protection, control, and metering equipment. (60 FT x 30 FT)  Replace the existing Bank #1: 115/38 kV, 60/80/100/112 MVA transformer with a new one since it has been in service since 1991 and is reaching the end of its useful life. The impedance of this transformer shall be like the existing one. Replace the existing Bank #2: 115/38 kV, 60/80/100/112 MVA transformer with a new one. This bank has 30 years of service and will be kept as an on-site spare in a pad. H.Provide a spare 230/115 kV transformer on a pad on site.  Emergency Generator needed at site. (Generator pad size 7FT x 4 FT).</t>
  </si>
  <si>
    <t xml:space="preserve"> FAASt Distribution Pole and Conductor Repair  </t>
  </si>
  <si>
    <t>Poles</t>
  </si>
  <si>
    <t>Pending PDMG Project Review</t>
  </si>
  <si>
    <t>6/17/2025 - The project was reworked, needs additional corrections, including 406/428 E&amp;M, A&amp;E allocation in both document DSOW and LPCE. Project is under applicant QA/QC and the new forecast is set for 6/26/2025.</t>
  </si>
  <si>
    <t>Replace structures that are critically damaged</t>
  </si>
  <si>
    <t>Streetlights</t>
  </si>
  <si>
    <t>Waiting for LUMA to submit DSOW and CE revision as per Vegetation PA 428 Incidental Meeting held 04.22.2025, LUMA forecast 6/19/2025. 6/30/2025 PDMG call with LUMA team to clarify buffer zone for locations duplicated in Vegetation project.Waiting on response from applicant.</t>
  </si>
  <si>
    <t>Streetlight repairs by replacing lightning components, poles, underground circuits and material disposal.</t>
  </si>
  <si>
    <t>"7/9/2025 EHP RFI-PRJ-116045 response received on 7/4/2025. Project will continue GM flow.
-Process Step: Pending Insurance Completion
 "</t>
  </si>
  <si>
    <t>Construction of the facilities, reconfiguration and replacement of disaster-related damaged components and electrical systems into these new facilities, and the addition of new components to restore the facility to the pre-disaster functions with the applicable codes and standards</t>
  </si>
  <si>
    <t>Project Version 1 obligation in process-</t>
  </si>
  <si>
    <t>This scope of work is for the removal and, when necessary, disposal of vegetative materials that pose an immediate threat to the distribution lines within Region 1 (San Juan).</t>
  </si>
  <si>
    <r>
      <t>6/17/2025 -  Follow up email sent on 5/16/2025 and 6/10/2025. The applicant currently revising DSOW and they will provide a submittal date schedule. DSOW submitted on 6/27-</t>
    </r>
    <r>
      <rPr>
        <sz val="11"/>
        <rFont val="Calibri (Body)"/>
      </rPr>
      <t xml:space="preserve"> Cost presented are LUMA estimates</t>
    </r>
  </si>
  <si>
    <t>This scope of work is for the removal and, when necessary, disposal of vegetative materials that pose an immediate threat to the 115kV and below power transmission and distribution lines, and identification for corrective actions related to removal of hazardous vegetation (consisting of shrubs, branches, limbs, stumps, bamboo, and trees) within Region 3 (Bayamon) of Puerto Rico.</t>
  </si>
  <si>
    <r>
      <t xml:space="preserve">6/17/2025 -  Follow up email sent on 5/16/2025. The applicant currently revising DSOW and they will provide a submittal date schedule. DSOW submitted on 6/27- </t>
    </r>
    <r>
      <rPr>
        <sz val="11"/>
        <rFont val="Calibri (Body)"/>
      </rPr>
      <t>Cost presented are LUMA estimates</t>
    </r>
  </si>
  <si>
    <t>This scope of work is for the removal and, when necessary, disposal of vegetative materials that pose an immediate threat to the 115kV power transmission lines, and identification for corrective actions related to removal of hazardous vegetation (consisting of shrubs, branches, limbs, stumps, bamboo, and trees)  within Region 6 (Ponce) of Puerto Rico.</t>
  </si>
  <si>
    <t>6/17/2025 - The project is under review by Expert review since 4/14/2025.</t>
  </si>
  <si>
    <t>Vegetation Clearing for Region Bayamon High Density</t>
  </si>
  <si>
    <r>
      <t xml:space="preserve">6/17/2025 -  Follow up email sent on 5/16/2025. The applicant currently revising DSOW and they will provide a submittal date schedule.DSOW submitted on 6/27- </t>
    </r>
    <r>
      <rPr>
        <sz val="11"/>
        <rFont val="Calibri (Body)"/>
      </rPr>
      <t>Cost presented are LUMA estimates</t>
    </r>
  </si>
  <si>
    <t>This scope of work is for the removal and, when necessary, disposal of vegetative materials that pose an immediate threat to the 115kV power transmission lines, and identification for corrective actions related to removal of hazardous vegetation (consisting of shrubs, branches, limbs, stumps, bamboo, and trees)  within Region 4 (Caguas) of Puerto Rico.</t>
  </si>
  <si>
    <r>
      <t>6/17/2025 -  Follow up email sent on 5/16/2025. The applicant currently revising DSOW and they will provide a submittal date schedule. DSOW submitted on 6/27-</t>
    </r>
    <r>
      <rPr>
        <sz val="11"/>
        <rFont val="Calibri (Body)"/>
      </rPr>
      <t xml:space="preserve"> Cost presented are LUMA estimates</t>
    </r>
  </si>
  <si>
    <t>This scope of work is for the removal and, when necessary, disposal of vegetative materials that pose an immediate threat to the 115kV and below power transmission and distribution lines, and identification for corrective actions related to removal of hazardous vegetation (consisting of shrubs, branches, limbs, stumps, bamboo, and trees) within Region 1 (SJ) of Puerto Rico.</t>
  </si>
  <si>
    <t>This scope of work is for the removal and, when necessary, disposal of vegetative materials that pose an immediate threat to the 115kV power transmission lines, and identification for corrective actions related to removal of hazardous vegetation (consisting of shrubs, branches, limbs, stumps, bamboo, and trees)  within Region 5 (Mayaguez) of Puerto Rico.</t>
  </si>
  <si>
    <t>This scope of work is for the removal and, when necessary, disposal of vegetative materials that pose an immediate threat to the 115kV power transmission lines, and identification for corrective actions related to removal of hazardous vegetation (consisting of shrubs, branches, limbs, stumps, bamboo, and trees)  within Region 2 (Arecibo) of Puerto Rico.</t>
  </si>
  <si>
    <t>Pending EHP review.Waiting for revised DSOW package without brushing to be able to move project forward,</t>
  </si>
  <si>
    <t>Planned to replace poles in Caguas region</t>
  </si>
  <si>
    <r>
      <t>6/17/2025 -  Follow up email sent on 5/16/2025. The applicant currently revising DSOW and they will provide a submittal date schedule. Forecast: TBD-</t>
    </r>
    <r>
      <rPr>
        <sz val="11"/>
        <rFont val="Calibri (Body)"/>
      </rPr>
      <t xml:space="preserve"> Cost presented are LUMA estimates</t>
    </r>
  </si>
  <si>
    <t>This  scope of work is for the removal and, when necessary, disposal of vegetative materials that pose an immediate threat to the 230kV and below power transmission and distribution lines, and identification for corrective actions related to removal of hazardous vegetation (consisting of shrubs, branches, limbs, stumps, bamboo, and trees) within All Regions Transmission - 230kV of Puerto Rico.</t>
  </si>
  <si>
    <t>On 7/14/2025 Project moved to FEMA 406 HMP completion.</t>
  </si>
  <si>
    <t>Deployment of grid automation technologies in feeders.</t>
  </si>
  <si>
    <t>Relocation of existing Operations teams and equipment, as well as the removal / relocation of electrical infrastructure from the Monacillos campus. The project has three areas of scope. The scope of work description is organized by the area of work. The three areas include (1) the Guaynabo ESC building rehabilitation in Guaynabo, (2) the Durotex Building rehabilitation on the Monacillos campus, (3) and the new PCC building construction / site improvements on the Monacillos campus.</t>
  </si>
  <si>
    <r>
      <t xml:space="preserve">LUMA submitted DSOW/LPCE on 05.07.2025. Project is under FEMA HM review with an RFI related to 428/406 scope and cost splits. Current deadline for RFI is 08.26.2025. </t>
    </r>
    <r>
      <rPr>
        <sz val="11"/>
        <rFont val="Calibri (Body)"/>
      </rPr>
      <t>Luma agreed  to complete request by July 31,2025. If RFI response is not completed, Project to be removed form FFAST Consolidated List</t>
    </r>
  </si>
  <si>
    <t>Increase protection and Control System that protect the electrical components  such as Transmission Lines, Transformers, Bus Bar, Breakers, etc</t>
  </si>
  <si>
    <t>6/17/2025 - Applicant submitted on December 19, 2025, partial response for the EHP-RFI-PRJ-106924. LUMA Forecast 6/20/2025.</t>
  </si>
  <si>
    <t xml:space="preserve"> Replace structures that are critically damaged </t>
  </si>
  <si>
    <t>6/17/2025 - Applicant new forecast for the response for the informal EHP RFI clarification the new deadline for response is 6/26/2025.</t>
  </si>
  <si>
    <t>7/15/2025 - Field EHP: (ESA) Consultation letter submitted to (USFWS) on 05/29/2025. Waiting for response. (Updated ECD to 08/08/2025).</t>
  </si>
  <si>
    <t>Removal and, when necessary, disposal of vegetative materials that pose an immediate threat to the distribution lines within Region 6 (Ponce).</t>
  </si>
  <si>
    <t>7/15/2025 - Field EHP: ESA Consultation letter submitted to USFWS on 05/29/2025. Waiting for response. ECD 7/28/2025.</t>
  </si>
  <si>
    <t>Removal and, when necessary, disposal of vegetative materials that pose an immediate threat to the distribution lines within Region 3 (Bayamon).</t>
  </si>
  <si>
    <t>7/15/2025 - Field EHP - Environmental: ESA Consultation letter submitted to USFWS on 06/03/2025. Waiting for response. ECD 08/12/2025.</t>
  </si>
  <si>
    <t>Removal and, when necessary, disposal of vegetative materials that pose an immediate threat to the distribution lines within Region 4 (Caguas).</t>
  </si>
  <si>
    <t>7/15/2025 -  Field EHP: ESA and CBRA Consultation letter submitted to USFWS on 06/05/2025. Waiting for response. ECD 08/19/2025</t>
  </si>
  <si>
    <t>Project is for the removal and, when necessary, disposal of vegetative materials that pose an immediate threat to the distribution lines within Region 2 (Arecibo).</t>
  </si>
  <si>
    <t>7/15/2025 -Field EHP: ESA Consultation letter submitted to USFWS on 06/03/2025. Waiting for response. ECD 08/19/2025.</t>
  </si>
  <si>
    <t>Removal and, when necessary, disposal of vegetative materials that pose an immediate threat to the distribution lines within Region 5 (Mayaguez).</t>
  </si>
  <si>
    <t>6/17/2025 - The 2nd HM RFI has been sent to the applicant on February 26, 2025, for their action.  FEMA received communication that Project is under applicant QA/QC and the new forecast is set for 6/26/2025.</t>
  </si>
  <si>
    <t xml:space="preserve">  Replace structures that are critically damaged  </t>
  </si>
  <si>
    <t>6/9/2025 - The project is under Applicant revision and modification (open ended language EHP request and required corrections). New deadline set by the Applicant 6/19/2025.</t>
  </si>
  <si>
    <t>Replacement of hardware, several structures, guys anchoring and foundations for TL700.</t>
  </si>
  <si>
    <t>Pending Scope and Cost Development</t>
  </si>
  <si>
    <t>6/17/2025 - The 3rd HM RFI has been sent to the applicant on May 30, 2025, for their action. The deadline is set 6/27/2025.</t>
  </si>
  <si>
    <t xml:space="preserve"> Replace structures that are critically damaged  </t>
  </si>
  <si>
    <r>
      <t>Pending EHP review.</t>
    </r>
    <r>
      <rPr>
        <b/>
        <sz val="11"/>
        <rFont val="Calibri"/>
        <family val="2"/>
        <scheme val="minor"/>
      </rPr>
      <t xml:space="preserve"> </t>
    </r>
    <r>
      <rPr>
        <sz val="11"/>
        <rFont val="Calibri"/>
        <family val="2"/>
        <scheme val="minor"/>
      </rPr>
      <t>Waiting for revised DSOw package without brushing to be able to move project forward.</t>
    </r>
  </si>
  <si>
    <t>Planned to replace poles in Mayagüez region</t>
  </si>
  <si>
    <t>"6/27/2025 - Pending form Applicant to submit the DSOW with all the necessary information. Also, 1st HM RFI was submitted to the applicant on September 13, 2024, for their action. 
The initial strategy for both projects was submitted on July 19, 2024. Subsequently, the first mitigation RFI was issued on September 13, 2024, with a deadline of September 27, 2024. Since then, FEMA has not received any further information.As noted, the applicant has now proposed a new deadline of April 24, 2025. FOllow up email sent on 4/8/2025.
-Applicant forecast date:7/24/2025."</t>
  </si>
  <si>
    <t>Construct a new microgrid system to provide resiliency, power quality, energy redundancy, stand-alone and black start capabilities to the island of Vieques.</t>
  </si>
  <si>
    <t>Construct a new microgrid system to provide resiliency, power quality, energy redundancy, stand-alone and black start capabilities to the island of Culebra.</t>
  </si>
  <si>
    <t>Pending EHP review. Waiting for revised DSOw package without brushing to be able to move project forward.</t>
  </si>
  <si>
    <t xml:space="preserve">Replacement of poles and the repair of conductors for specific feeders in Mayagüez region to be performed under the “Proposed 428 Public Assistance Scope of Work”. </t>
  </si>
  <si>
    <t>"6/6/2025 - The 1st HM RFI has been sent to the applicant on February 27, 2025, for their action. FEMA received communication that Project is under applicant QA/QC and the new forecast is set for 6/26/2025.
"</t>
  </si>
  <si>
    <t>Transmission Pole Replacement and Critical Repairs 38 KV L 3100 Monacillos TC to Sabana Llana TC, FAAST#: 753782</t>
  </si>
  <si>
    <t>Pending Obligation</t>
  </si>
  <si>
    <t>Installation of smart reclosers with microprocessor-based controllers and the remote monitoring, communications ready and control capabilities in transmission and distribution lines. Installation of cutout type single phase reclosers, with microprocessor-based controllers. Installation of fault current indicators (communications ready).</t>
  </si>
  <si>
    <t>7/15/2025 - The project is running in the Grant Manager queue. The project is Pending EHP Review.</t>
  </si>
  <si>
    <t>Repair/Replace structures (including their foundations), framing and insulators, load break switches (manual and automated), conductors, guy wires, anchoring, grounding assemblies, and any other associated components. Most of the construction along this line segment consists of wood monopole guyed structures with some interspersed self-supporting steel and concrete monopoles. This line primarily traverses forested and urban areas between Dos Bocas HP substation and San Sebastian TC substation.</t>
  </si>
  <si>
    <t>7/152025 - The project is running in the Grant Manager queue. The project is Pending EHP Review.</t>
  </si>
  <si>
    <t>On 7/15/2025 Project moived to FEMA Final Review.</t>
  </si>
  <si>
    <t xml:space="preserve">Deployment of grid automation technologies in feeders. </t>
  </si>
  <si>
    <t xml:space="preserve">EHP - Environmental: Initial review. Expected Completion Date (ECD) 07/31/2025. System Glitch: Project waiting to be sent back to make corrections to DSOW. </t>
  </si>
  <si>
    <t>Pending COR3 review and approval</t>
  </si>
  <si>
    <t>On 7/7/2025 Project moved to Final FEMA Review.</t>
  </si>
  <si>
    <t>EHP: In review. Expected Completion Date (ECD) 6/23/2025. Project advanced to Pending Recipient Review</t>
  </si>
  <si>
    <t>EHP - Environmental: In Review. Expected Completion Date (ECD) 08/01/2025.</t>
  </si>
  <si>
    <t>EHP - Initial review. ECD 6/24/2025. 2nd System Glitch: Project waiting to system glitch to make corrections to project facility description.</t>
  </si>
  <si>
    <t>Pending Recipient Final Review since 5/22/2025.</t>
  </si>
  <si>
    <t>Planned to replace poles in San Juan region</t>
  </si>
  <si>
    <t>Project moving through the queues.</t>
  </si>
  <si>
    <t xml:space="preserve">  Project involves assessing damage and designing a robust Feeder rebuild, replacing damaged components (poles and distribution lines).  </t>
  </si>
  <si>
    <t xml:space="preserve"> Project involves assessing damage and designing a robust Feeder rebuild, replacing damaged components (poles and distribution lines). </t>
  </si>
  <si>
    <t>Project in Final FEMA Review since 6/12/2025.</t>
  </si>
  <si>
    <t>RFI response received on 6/12/2025.Under FEMA review</t>
  </si>
  <si>
    <t>Project involves assessing damage and designing a robust Feeder rebuild, replacing damaged components (poles and distribution lines).</t>
  </si>
  <si>
    <t>Field EHP: In review. Expected Completion Date (ECD) updated to 7/15/2025.</t>
  </si>
  <si>
    <t>The project consists of the removal and replacement of 104 poles, the installation of 13 new poles that will be located within the easement, and work on 10 existing poles to comply with codes and standard.</t>
  </si>
  <si>
    <t>The work to be performed includes but is not limited to; repair/replace poles/structures, damaged crossarms, broken and obsolete hardware, primary and secondary overhead and/or underground distribution lines, and porcelain insulation.</t>
  </si>
  <si>
    <t>6/17/2025- (Stabilization Projects) EHP is requesting additional information for the subject project. Response Received on 5/8/2025
-Process Step: Field EHP: ESA Consultation process initiated; drafting ongoing. ECD 8/04/2025."</t>
  </si>
  <si>
    <t>Replace the out-of-service transformer at Guánica. Also, the installation of this transformer will aid and stabilize the transmission and distribution feeders interconnected and related to the function of the substation.</t>
  </si>
  <si>
    <t>DSOW submitted to FEMA on 6/17/25- Projects under Formulation- Cost presented are LUMA estimates</t>
  </si>
  <si>
    <t>Scope is for vegetation clearance of 60.23 miles- Entire Line</t>
  </si>
  <si>
    <t>Scope is for vegetation clearance of 60.5 miles- Entire Line</t>
  </si>
  <si>
    <t>Scope is for vegetation clearance of 85.26 miles- Entire Line</t>
  </si>
  <si>
    <t>Scope is for vegetation clearance of 56.59 miles- Entire Line</t>
  </si>
  <si>
    <t>Scope is for vegetation clearance of 55.09 miles- Entire Line</t>
  </si>
  <si>
    <t>Scope is for vegetation clearance of 90.54 miles- Entire Line</t>
  </si>
  <si>
    <t>Scope is for vegetation clearance of 49.7 miles- Entire Line</t>
  </si>
  <si>
    <t>Scope is for vegetation clearance of 0.73 miles- Segment of Line</t>
  </si>
  <si>
    <t>DSOW submitted to FEMA on 6/17/25- Projects under Formulation- Transmission HMP Cost analysis still under formualtion. Costs presented are LUMA estimates</t>
  </si>
  <si>
    <t>Scope is for vegetation clearance of 36.78 miles- Segment of Line- Line included in DOE Emergency Order</t>
  </si>
  <si>
    <t>Scope is for vegetation clearance of 39.77 miles- Segment of Line</t>
  </si>
  <si>
    <t>Scope is for vegetation clearance of 12.96 miles- Segment of Line</t>
  </si>
  <si>
    <t>Scope is for vegetation clearance of 2.43 miles</t>
  </si>
  <si>
    <t>Scope is for vegetation clearance of 30.97 miles- Segment of the Line-Line included in DOE Emergency Order</t>
  </si>
  <si>
    <t>Scope is for vegetation clearance of 22.35 miles- Segment of the Line</t>
  </si>
  <si>
    <t>DSOW was submitted to FEMA?</t>
  </si>
  <si>
    <t>Date DSOW was submitted to FEMA?</t>
  </si>
  <si>
    <t>Estimated A&amp;E Cost Incurred</t>
  </si>
  <si>
    <t>Estimated E&amp;M Cost Incurred</t>
  </si>
  <si>
    <t>Other Cost Incurred</t>
  </si>
  <si>
    <t>Is PW included in the Priority Stabilization Plan?</t>
  </si>
  <si>
    <t xml:space="preserve">Includes Work Completed </t>
  </si>
  <si>
    <t>Feeder Rebuild #6802-04 (Distribution)</t>
  </si>
  <si>
    <t xml:space="preserve">RFR Team </t>
  </si>
  <si>
    <t>Is 406 Allocation $0 and A&amp;E/E&amp;M Balance</t>
  </si>
  <si>
    <t xml:space="preserve">Compare </t>
  </si>
  <si>
    <t>Project contains multiple segments and distribution scope. The estimates are still under review and the current estimates are over $120M all together.</t>
  </si>
  <si>
    <t>AS_TRANS_QTY</t>
  </si>
  <si>
    <t>Construction (406)</t>
  </si>
  <si>
    <t>Observation</t>
  </si>
  <si>
    <t>PW Sheet states no E&amp;M</t>
  </si>
  <si>
    <t>Driven by E&amp;M</t>
  </si>
  <si>
    <t>PSP</t>
  </si>
  <si>
    <t>A&amp;E Cost Estimate</t>
  </si>
  <si>
    <t>E&amp;M Cost Estimate</t>
  </si>
  <si>
    <t>406 A&amp;E</t>
  </si>
  <si>
    <t>E&amp;M Obligated Cost</t>
  </si>
  <si>
    <t>Item Type</t>
  </si>
  <si>
    <t>Path</t>
  </si>
  <si>
    <t>https://aeepr.sharepoint.com/sites/Test4552/Lists/ISOW%20%20DSOW%20Tracker/Attachments/1/38kV%20and%20below%20DSOW%20with%20applicant%20identified%20EHP%20sensitive%20areas%20-%20Region%204_%20Caguas%20(1).pdf?web=1</t>
  </si>
  <si>
    <t>Jahdiel Franqui</t>
  </si>
  <si>
    <t>Jason Fournier</t>
  </si>
  <si>
    <t>sites/Test4552/Lists/ISOW  DSOW Tracker</t>
  </si>
  <si>
    <t>https://aeepr.sharepoint.com/sites/Test4552/Lists/ISOW%20%20DSOW%20Tracker/Attachments/2/38kV%20and%20below%20DSOW-%20Region%204_%20Caguas%20(1)%20(1).pdf?web=1</t>
  </si>
  <si>
    <t>https://aeepr.sharepoint.com/sites/Test4552/Lists/ISOW%20%20DSOW%20Tracker/Attachments/3/38kV%20and%20below%20DSOW%20with%20applicant%20identified%20EHP%20sensitive%20areas%20-%20Region%201%20San%20Juan%20(1).pdf?web=1</t>
  </si>
  <si>
    <t>https://aeepr.sharepoint.com/sites/Test4552/Lists/ISOW%20%20DSOW%20Tracker/Attachments/4/PRJ_Report_727659_20260302.pdf?web=1</t>
  </si>
  <si>
    <t>Marlina Crespo</t>
  </si>
  <si>
    <t>https://aeepr.sharepoint.com/sites/Test4552/Lists/ISOW%20%20DSOW%20Tracker/Attachments/5/115kV%20DSOW%20Region%205%20-%20Mayaguez%20(1).pdf?web=1</t>
  </si>
  <si>
    <t>https://aeepr.sharepoint.com/sites/Test4552/Lists/ISOW%20%20DSOW%20Tracker/Attachments/6/PRJ_Report_727608_20260302.pdf?web=1</t>
  </si>
  <si>
    <t>https://aeepr.sharepoint.com/sites/Test4552/Lists/ISOW%20%20DSOW%20Tracker/Attachments/7/115kV%20DSOW%20Region%204%20-%20Caguas.docx?web=1</t>
  </si>
  <si>
    <t>https://aeepr.sharepoint.com/sites/Test4552/Lists/ISOW%20%20DSOW%20Tracker/Attachments/8/PRJ_Report_727572_20260302.pdf?web=1</t>
  </si>
  <si>
    <t>https://aeepr.sharepoint.com/sites/Test4552/Lists/ISOW%20%20DSOW%20Tracker/Attachments/9/38kV%20and%20below%20DSOW%20with%20applicant%20identified%20EHP%20sensitive%20areas%20-%20Region%205_%20Mayaguez%20(1).pdf?web=1</t>
  </si>
  <si>
    <t>https://aeepr.sharepoint.com/sites/Test4552/Lists/ISOW%20%20DSOW%20Tracker/Attachments/10/115kV%20DSOW%20Region%203%20%20Bayamon%20(1).pdf?web=1</t>
  </si>
  <si>
    <t>https://aeepr.sharepoint.com/sites/Test4552/Lists/ISOW%20%20DSOW%20Tracker/Attachments/11/38kV%20and%20below%20DSOW%20with%20applicant%20identified%20EHP%20sensitive%20areas%20-%20Region%202_%20Arecibo%20(1).pdf?web=1</t>
  </si>
  <si>
    <t>https://aeepr.sharepoint.com/sites/Test4552/Lists/ISOW%20%20DSOW%20Tracker/Attachments/12/38kV%20and%20below%20DSOW-%20Region%206_%20Ponce%20(1).pdf?web=1</t>
  </si>
  <si>
    <t>https://aeepr.sharepoint.com/sites/Test4552/Lists/ISOW%20%20DSOW%20Tracker/Attachments/13/38kV%20and%20below%20DSOW%20with%20applicant%20identified%20EHP%20sensitive%20areas%20-%20Region%206_%20Ponce%20(1)%20(1).pdf?web=1</t>
  </si>
  <si>
    <t>https://aeepr.sharepoint.com/sites/Test4552/Lists/ISOW%20%20DSOW%20Tracker/Attachments/14/115kV%20DSOW%20Region%206%20%20Ponce%20(1)%20(1).pdf?web=1</t>
  </si>
  <si>
    <t>https://aeepr.sharepoint.com/sites/Test4552/Lists/ISOW%20%20DSOW%20Tracker/Attachments/15/PRJ_MultiVersionReport_727522_20260302.pdf?web=1</t>
  </si>
  <si>
    <t>https://aeepr.sharepoint.com/sites/Test4552/Lists/ISOW%20%20DSOW%20Tracker/Attachments/16/724941-DR4339PR-FEMA%20iSOW%20Distribution%20Streetlighting%20-%20Aguas%20Buenas.pdf?web=1</t>
  </si>
  <si>
    <t>Ashleah Dingle</t>
  </si>
  <si>
    <t>https://aeepr.sharepoint.com/sites/Test4552/Lists/ISOW%20%20DSOW%20Tracker/Attachments/17/724938-DR4339PR-FEMA%20iSOW%20Distribution%20Streetlighting%20-%20Vega%20Alta%20(1).pdf?web=1</t>
  </si>
  <si>
    <t>Rey Roldan Rodríguez</t>
  </si>
  <si>
    <t>https://aeepr.sharepoint.com/sites/Test4552/Lists/ISOW%20%20DSOW%20Tracker/Attachments/18/724828-DR4339PR-FEMA%20iSOW%20Distribution%20Streetlighting%20-%20Lo%C3%ADza%20(1).pdf?web=1</t>
  </si>
  <si>
    <t>https://aeepr.sharepoint.com/sites/Test4552/Lists/ISOW  DSOW Tracker/Attachments/19/1336051-DR4339PR-FEMA iSOW Distribution Streetlighting - Cidra (1).pdf</t>
  </si>
  <si>
    <t>https://aeepr.sharepoint.com/sites/Test4552/Lists/ISOW  DSOW Tracker/Attachments/20/[724781] DR4339PR FAASt Penuelas Streetlighting (Distribution) (1).pdf</t>
  </si>
  <si>
    <t>https://aeepr.sharepoint.com/sites/Test4552/Lists/ISOW  DSOW Tracker/Attachments/21/1335655 DR4339PR FEMA iSOW Distribution Streetlighting - Quebradillas (3) (1) (1).pdf</t>
  </si>
  <si>
    <t>https://aeepr.sharepoint.com/sites/Test4552/Lists/ISOW  DSOW Tracker/Attachments/22/724709 DR4339PR iSOW Distribution Streetlighting - Arroyo (1).pdf</t>
  </si>
  <si>
    <t>https://aeepr.sharepoint.com/sites/Test4552/Lists/ISOW  DSOW Tracker/Attachments/23/724698 DR4339PR FEMA iSOW Distribution Streetlighting - Adjuntas (1).pdf</t>
  </si>
  <si>
    <t>https://aeepr.sharepoint.com/sites/Test4552/Lists/ISOW  DSOW Tracker/Attachments/24/[724670] DR4339PR FAASt Patillas Streetlighting ISOW (Distribution) (1) (1).pdf</t>
  </si>
  <si>
    <t>https://aeepr.sharepoint.com/sites/Test4552/Lists/ISOW  DSOW Tracker/Attachments/25/1335558-DR4339PR-SOW (1) (1).pdf</t>
  </si>
  <si>
    <t>https://aeepr.sharepoint.com/sites/Test4552/Lists/ISOW  DSOW Tracker/Attachments/26/1335512-DR4339PR-SOW (4) (1).pdf</t>
  </si>
  <si>
    <t>https://aeepr.sharepoint.com/sites/Test4552/Lists/ISOW  DSOW Tracker/Attachments/27/1335511-DR4339PR-SOW (2) (1).pdf</t>
  </si>
  <si>
    <t>https://aeepr.sharepoint.com/sites/Test4552/Lists/ISOW  DSOW Tracker/Attachments/28/1335509-DR4339PR-SOW (2) (1).pdf</t>
  </si>
  <si>
    <t>https://aeepr.sharepoint.com/sites/Test4552/Lists/ISOW  DSOW Tracker/Attachments/29/1335507-DR4339PR-SOW (2) (1).pdf</t>
  </si>
  <si>
    <t>https://aeepr.sharepoint.com/sites/Test4552/Lists/ISOW  DSOW Tracker/Attachments/30/1335504-DR4339PR-SOW (2) (1).pdf</t>
  </si>
  <si>
    <t>https://aeepr.sharepoint.com/sites/Test4552/Lists/ISOW%20%20DSOW%20Tracker/Attachments/31/38kV%20and%20below%20DSOW-%20Region%201%20San%20Juan%20(1).pdf?web=1</t>
  </si>
  <si>
    <t>https://aeepr.sharepoint.com/sites/Test4552/Lists/ISOW%20%20DSOW%20Tracker/Attachments/32/723078%20-%20DR-4339PR-%20San%20Juan%20SP%20Transmission%20Center%20-%20FEMA%20Detailed%20Scope%20of%20Work%208.15.23%20rev.pdf</t>
  </si>
  <si>
    <t>https://aeepr.sharepoint.com/sites/Test4552/Lists/ISOW%20%20DSOW%20Tracker/Attachments/33/723077-%20Sabana%20LLana%20FEMA%20Detailed%20Scope%20of%20Work%209.15.23%20rev.pdf</t>
  </si>
  <si>
    <t>https://aeepr.sharepoint.com/sites/Test4552/Lists/ISOW%20%20DSOW%20Tracker/Attachments/34/723002%20-DR-4339PR-%20Jobos%20TC%20-%20FEMA%20Project%20Detailed%20Scope%20of%20Work%20rev%208.17.23%20(2).pdf</t>
  </si>
  <si>
    <t>https://aeepr.sharepoint.com/sites/Test4552/Lists/ISOW%20%20DSOW%20Tracker/Attachments/35/718971-DR4339-PR%20DSOW-0001_Rev1%20-%20T%20Line%2050300%20from%20Costa%20Sur%20SP%20to%20Aguirre%20SP%20-%20signed%20(2).pdf</t>
  </si>
  <si>
    <t>https://aeepr.sharepoint.com/sites/Test4552/Lists/ISOW%20%20DSOW%20Tracker/Attachments/36/718955-DR4339PR-DSOW-0001_Rev1-%20Line%2050200%20from%20Costa%20Sur%20SP%20to%20Bayamon%20TC%20-%20signed.pdf</t>
  </si>
  <si>
    <t>https://aeepr.sharepoint.com/sites/Test4552/Lists/ISOW%20%20DSOW%20Tracker/Attachments/37/718951-DR4339PR-DSOW-0001_Rev1%20-%20Line%2051200%20from%20Costa%20Sur%20SP%20to%20Cambalache%20GP%207723%20-%20signed%20(1).pdf</t>
  </si>
  <si>
    <t>https://aeepr.sharepoint.com/sites/Test4552/Lists/ISOW  DSOW Tracker/Attachments/38/[715610] FAASt [Network Upgrades to Support the Integration of Tranche 1 Utility Scale Renewable Projects] (1).pdf</t>
  </si>
  <si>
    <t>https://aeepr.sharepoint.com/sites/Test4552/Lists/ISOW%20%20DSOW%20Tracker/Attachments/39/714654-DR4339PR-DSOW%20AMI%20V2%20(2).pdf?web=1</t>
  </si>
  <si>
    <t>https://aeepr.sharepoint.com/sites/Test4552/Lists/ISOW  DSOW Tracker/Attachments/40/[714641] FAASt [Distribution Streetlighting - Rincón] (Distribution)iSOW (2) (1).pdf</t>
  </si>
  <si>
    <t>https://aeepr.sharepoint.com/sites/Test4552/Lists/ISOW  DSOW Tracker/Attachments/41/[713795] DR4339PR- FEMA iSOW Distribution Streetlighting - Lares (Distribution).pdf</t>
  </si>
  <si>
    <t>https://aeepr.sharepoint.com/sites/Test4552/Lists/ISOW  DSOW Tracker/Attachments/42/713592-DR4339PR-Telecom Infrastructure.pdf</t>
  </si>
  <si>
    <t>https://aeepr.sharepoint.com/sites/Test4552/Lists/ISOW  DSOW Tracker/Attachments/43/1313998-DR4339PR-FEMA Initial Scope of Work - Substation Minor Repairs - Group C-1 Rev0 (2) (2).pdf</t>
  </si>
  <si>
    <t>https://aeepr.sharepoint.com/sites/Test4552/Lists/ISOW  DSOW Tracker/Attachments/44/[713496] DR4339PR FAASt [Substation Minor Repairs - Group H] (Substations) Initial SOW CE (2).pdf</t>
  </si>
  <si>
    <t>https://aeepr.sharepoint.com/sites/Test4552/Lists/ISOW  DSOW Tracker/Attachments/45/713491-DR4339PR-FEMA Initial Scope of Work - Substation Minor Repairs - Group A-1 Rev0 (1).pdf</t>
  </si>
  <si>
    <t>https://aeepr.sharepoint.com/sites/Test4552/Lists/ISOW  DSOW Tracker/Attachments/46/713459-DR4339PR-Substation Minor Repairs - Group A-2 Rev0 (1).pdf</t>
  </si>
  <si>
    <t>https://aeepr.sharepoint.com/sites/Test4552/Lists/ISOW  DSOW Tracker/Attachments/47/713181-FEMA Initial Scope of Work - Substation Minor Repairs - Group E-2 Rev0 (1).pdf</t>
  </si>
  <si>
    <t>https://aeepr.sharepoint.com/sites/Test4552/Lists/ISOW  DSOW Tracker/Attachments/48/FEMA Project Scope of Work - Substation Minor Repairs - Group D-1 Rev0.pdf</t>
  </si>
  <si>
    <t>https://aeepr.sharepoint.com/sites/Test4552/Lists/ISOW  DSOW Tracker/Attachments/49/FEMA Initial Scope of Work - Substation Minor Repairs - Group E-1 Rev0 (1).pdf</t>
  </si>
  <si>
    <t>Automation,, and Control (PAC) Replacement (1).pdf, https://aeepr.sharepoint.com/sites/Test4552/Lists/ISOW  DSOW Tracker/Attachments/50/712988-DR4339PR-Minor Protection, Automation, and Control (PAC) Replacement (1).pdf</t>
  </si>
  <si>
    <t>4/8/2024 - Email notification received from Kevin Smeltzer for this FAASt #, placed under a new FAASt # 7466604/2/2024
- Received withdrawal status data/info from Manager Yadira L. Lugo Cordero.
DSOW for Group 1 we tried to submitted in March 28, but project is withdrawn from GP.  DSOW Group 1 is ready to be submitted, as soon the project are active in GP. 3/27/2024: QC Review Complete</t>
  </si>
  <si>
    <t>https://aeepr.sharepoint.com/sites/Test4552/Lists/ISOW  DSOW Tracker/Attachments/51/FEMA Project Scope of Work Distribution Pole and Conductor Repair -Mayaguez Group 23.pdf</t>
  </si>
  <si>
    <t>https://aeepr.sharepoint.com/sites/Test4552/Lists/ISOW  DSOW Tracker/Attachments/52/FEMA Project Scope of Work Distribution Pole and Conductor Repair - Ponce Group 24.pdf</t>
  </si>
  <si>
    <t>https://aeepr.sharepoint.com/sites/Test4552/Lists/ISOW  DSOW Tracker/Attachments/53/1312596-DR4339PR-FEMA Scope of Work Line 3000 Caguax Sect - Juncos TC.DOC (1) (1).pdf</t>
  </si>
  <si>
    <t>https://aeepr.sharepoint.com/sites/Test4552/Lists/ISOW  DSOW Tracker/Attachments/54/[712979] DR4339 FAASt [TL 12600 Humacao TC to Verde Mar] (Transmission) Initial SOW and Cost Estimate.pdf</t>
  </si>
  <si>
    <t>https://aeepr.sharepoint.com/sites/Test4552/Lists/ISOW  DSOW Tracker/Attachments/55/712978-DR4339PR-Scope of Work L2000 Once de Agosto Sect. - San Sebastian TC.DOC.pdf</t>
  </si>
  <si>
    <t>https://aeepr.sharepoint.com/sites/Test4552/Lists/ISOW  DSOW Tracker/Attachments/56/[712977] DR4339PR FAASt [L3000 Caguas TC - Caguax Sect] Initial SOW CE.pdf</t>
  </si>
  <si>
    <t>https://aeepr.sharepoint.com/sites/Test4552/Lists/ISOW%20%20DSOW%20Tracker/Attachments/57/FEMA%20SOW%20Distribution%20Pole%20and%20Conductor%20Repair%20-%20Arecibo%20Group%202%20-%20Phase%202%20(1).pdf?web=1</t>
  </si>
  <si>
    <t>https://aeepr.sharepoint.com/sites/Test4552/Lists/ISOW  DSOW Tracker/Attachments/58/712963-DR4339PR-Project Scope of Work L1600 Mayaguez GP - Leon Sect.DOC.pdf</t>
  </si>
  <si>
    <t>https://aeepr.sharepoint.com/sites/Test4552/Lists/ISOW  DSOW Tracker/Attachments/59/711962-DR4339PR-Project Scope of Work Distribution Pole and Conductor Repair -Mayaguez Group 21.pdf</t>
  </si>
  <si>
    <t>https://aeepr.sharepoint.com/sites/Test4552/Lists/ISOW  DSOW Tracker/Attachments/60/711909-DR4339PR-FEMA Scope of Work TL100 Jobos TC to Guayama TO.DOC.pdf</t>
  </si>
  <si>
    <t>https://aeepr.sharepoint.com/sites/Test4552/Lists/ISOW  DSOW Tracker/Attachments/61/711888-DR4339PR-FEMA SOW Distribution Pole and Conductor Repair - Caguas Group 1 - Phase 2.pdf</t>
  </si>
  <si>
    <t>https://aeepr.sharepoint.com/sites/Test4552/Lists/ISOW  DSOW Tracker/Attachments/62/711862 DR4339PR- FAASt FEMA Scope of Work TL100 Ponce TC to Santa Isabel Sect.DOC.pdf</t>
  </si>
  <si>
    <t>https://aeepr.sharepoint.com/sites/Test4552/Lists/ISOW%20%20DSOW%20Tracker/Attachments/63/711856-DR4339PR-FEMA%20SOW%20Distribution%20Pole%20and%20Conductor%20Repair%20-%20Bayamon%20Group%203%20-%20Phase%202.pdf?web=1</t>
  </si>
  <si>
    <t>https://aeepr.sharepoint.com/sites/Test4552/Lists/ISOW  DSOW Tracker/Attachments/64/711829-DR4339PR-Project Scope of Work L100 Santa Isabel Sect. - Salinas Sect..DOC.pdf</t>
  </si>
  <si>
    <t>https://aeepr.sharepoint.com/sites/Test4552/Lists/ISOW  DSOW Tracker/Attachments/65/711819 DR4339PR-FAASt TL 13400 TC-San German Sect-La Parguera Sect.DOC.pdf</t>
  </si>
  <si>
    <t>https://aeepr.sharepoint.com/sites/Test4552/Lists/ISOW  DSOW Tracker/Attachments/66/711670-DR4339PR-Project Scope of Work L100 Salinas Sect. - Jobos TC.pdf</t>
  </si>
  <si>
    <t>https://aeepr.sharepoint.com/sites/Test4552/Lists/ISOW  DSOW Tracker/Attachments/67/711291-DR4339PR_ISOW_Telecomm Antennas_Moca_Quebradillas_San Sebastian.pdf</t>
  </si>
  <si>
    <t>https://aeepr.sharepoint.com/sites/Test4552/Lists/ISOW  DSOW Tracker/Attachments/68/711172-DR4339PR-ISOW- Line 3700 Jobos TC - Maunabo TC.pdf</t>
  </si>
  <si>
    <t>https://aeepr.sharepoint.com/sites/Test4552/Lists/ISOW  DSOW Tracker/Attachments/69/[710498] DR4339 FAASt [Distribution Pole and Conductor Repair - Bayamon Group 16] (Distribution) ISOW CE.pdf</t>
  </si>
  <si>
    <t>https://aeepr.sharepoint.com/sites/Test4552/Lists/ISOW  DSOW Tracker/Attachments/70/1310158-DR4339PR-FEMA Project Scope of Work Distribution Pole and Conductor Repair - Bayamon Group 15 (1).pdf</t>
  </si>
  <si>
    <t>https://aeepr.sharepoint.com/sites/Test4552/Lists/ISOW%20%20DSOW%20Tracker/Attachments/71/710110-DR4339PR-Detailed%20SOW%20Bayamon%20Group%202%20-%20phase%202%20Rev0%20(2).pdf</t>
  </si>
  <si>
    <t>https://aeepr.sharepoint.com/sites/Test4552/Lists/ISOW  DSOW Tracker/Attachments/72/710099-DR4339PR-FEMA SOW Distribution Pole and Conductor Repair - Arecibo Group 1 - Phase 2.pdf</t>
  </si>
  <si>
    <t>https://aeepr.sharepoint.com/sites/Test4552/Lists/ISOW%20%20DSOW%20Tracker/Attachments/73/710094-DR4339PR-Detailed%20SOW%20Bayamon%20Group%201%20-%20Phase%202%20Rev0.pdf</t>
  </si>
  <si>
    <t>https://aeepr.sharepoint.com/sites/Test4552/Lists/ISOW  DSOW Tracker/Attachments/74/710045-DR4339PR- FEMA Project Scope of Work Distribution Pole and Conductor Repair - Mayaguez Group 20 (1).pdf</t>
  </si>
  <si>
    <t>https://aeepr.sharepoint.com/sites/Test4552/Lists/ISOW  DSOW Tracker/Attachments/75/710026-DR4339PR-FEMA Project Scope of Work Distribution Pole and Conductor Repair - Arecibo Group 17.pdf</t>
  </si>
  <si>
    <t>https://aeepr.sharepoint.com/sites/Test4552/Lists/ISOW  DSOW Tracker/Attachments/76/709631-DR4339PR- ISOW - FEMA Project Scope of Work - Morovis.pdf</t>
  </si>
  <si>
    <t>https://aeepr.sharepoint.com/sites/Test4552/Lists/ISOW  DSOW Tracker/Attachments/77/[708951] DR4339PR FAASt [Line 6500 Toro Negro 1 HP - Barranquitas TC] (Transmission) Initial SOW and CE (2).docx</t>
  </si>
  <si>
    <t>https://aeepr.sharepoint.com/sites/Test4552/Lists/ISOW  DSOW Tracker/Attachments/78/[708909] DR4339PR FAASt [Line 3000 Juncos TC - Rio Blanco HP] (Transimission) ISOW CE.pdf</t>
  </si>
  <si>
    <t>https://aeepr.sharepoint.com/sites/Test4552/Lists/ISOW  DSOW Tracker/Attachments/79/708819-DR4339PR-ISOW-EN-SOW-0001_Rev1 - Line 2000 Once de Agosto Sect - San Sebastian TC.docx</t>
  </si>
  <si>
    <t>https://aeepr.sharepoint.com/sites/Test4552/Lists/ISOW  DSOW Tracker/Attachments/80/1305869-DR4339PR- Line 800 Comsat Sect - Cidra Sect (1).pdf</t>
  </si>
  <si>
    <t>https://aeepr.sharepoint.com/sites/Test4552/Lists/ISOW  DSOW Tracker/Attachments/81/708637-DR4339PR-Line 3700 Maunabo TC - Humacao TC.docx</t>
  </si>
  <si>
    <t>https://aeepr.sharepoint.com/sites/Test4552/Lists/ISOW  DSOW Tracker/Attachments/82/708630-DR4339PR-Line 37400 Dorado TC - Vega Baja TC.docx</t>
  </si>
  <si>
    <t>https://aeepr.sharepoint.com/sites/Test4552/Lists/ISOW  DSOW Tracker/Attachments/83/ISOW-EN-SOW-0001_Rev1 - Line 700 Costa Sur SP - Yauco 2 HP.docx</t>
  </si>
  <si>
    <t>https://aeepr.sharepoint.com/sites/Test4552/Lists/ISOW%20%20DSOW%20Tracker/Attachments/84/708579-DR4339PR-Detailed%20SOW%20Ponce%20Group%2016-17-18-19%20Rev0%20-%20signed%20(1).pdf?web=1</t>
  </si>
  <si>
    <t>https://aeepr.sharepoint.com/sites/Test4552/Lists/ISOW  DSOW Tracker/Attachments/85/708577-DR4339PR- ISOW Transmission Line 4800 Santa Isabel TC - Santa Isabel Sect.pdf</t>
  </si>
  <si>
    <t>https://aeepr.sharepoint.com/sites/Test4552/Lists/ISOW  DSOW Tracker/Attachments/86/708575-DR4339PR- ISOW Transmission Line 37400 Cambalache TC - Dos Bocas Hydro Plant.pdf</t>
  </si>
  <si>
    <t>https://aeepr.sharepoint.com/sites/Test4552/Lists/ISOW  DSOW Tracker/Attachments/87/1302760-DR4339PR-Applicant SOW Transmission and Distribution Group 4 Feb072022.pdf</t>
  </si>
  <si>
    <t>4/3/2024 - Received withdrawal status data/info from Project Manager Oscar Fuentes Garcia. FEMA Canceled this FAASt because it wasn’t included in 90 Plan, new FAASt was assigned to this group on December 2023 - 740662 (initial DSOW submission - 12/13/2024)</t>
  </si>
  <si>
    <t>https://aeepr.sharepoint.com/sites/Test4552/Lists/ISOW  DSOW Tracker/Attachments/88/705657-DR433PR-FEMA SOW Transmission and Distribution Automation - Group 03.pdf</t>
  </si>
  <si>
    <t>https://aeepr.sharepoint.com/sites/Test4552/Lists/ISOW%20%20DSOW%20Tracker/Attachments/89/705584-DR4339PR-Detailed%20SOW%20Ponce%20Group%2014-15%20Rev0.pdf?web=1</t>
  </si>
  <si>
    <t>https://aeepr.sharepoint.com/sites/Test4552/Lists/ISOW%20%20DSOW%20Tracker/Attachments/90/705527%20-%20DR4339PR-Detailed%20SOW%20San%20Juan%20Group%2017-18-19-20-21%20Rev1%20-%20signed.pdf?web=1</t>
  </si>
  <si>
    <t>https://aeepr.sharepoint.com/sites/Test4552/Lists/ISOW%20%20DSOW%20Tracker/Attachments/91/705503-DR4339PR-Detailed%20SOW%20Mayaguez%20Group%2015-16-17-18-19%20Rev0.pdf?web=1</t>
  </si>
  <si>
    <t>https://aeepr.sharepoint.com/sites/Test4552/Lists/ISOW  DSOW Tracker/Attachments/92/1297186-DR4339PR-Applicant SOW 01-31-2023 (1).pdf</t>
  </si>
  <si>
    <t>https://aeepr.sharepoint.com/sites/Test4552/Lists/ISOW%20%20DSOW%20Tracker/Attachments/93/704933%20-%20DR4339PR-Detailed%20SOW%20San%20Juan%20Group%2013-14-15-16%20Rev1%20-%20signed%20(1).pdf?web=1</t>
  </si>
  <si>
    <t>https://aeepr.sharepoint.com/sites/Test4552/Lists/ISOW  DSOW Tracker/Attachments/94/704931-DR4339PR-FEMA Project Scope of Work - Distribution Streetlighting - Camuy.pdf</t>
  </si>
  <si>
    <t>https://aeepr.sharepoint.com/sites/Test4552/Lists/ISOW  DSOW Tracker/Attachments/95/704929-DR4339PR-FEMA Project Scope of Work - Distribution Streetlighting - San Lorenzo.pdf</t>
  </si>
  <si>
    <t>https://aeepr.sharepoint.com/sites/Test4552/Lists/ISOW  DSOW Tracker/Attachments/96/1297192-DR4339OPR-Applicant SOW 01-31-2023.pdf</t>
  </si>
  <si>
    <t>https://aeepr.sharepoint.com/sites/Test4552/Lists/ISOW  DSOW Tracker/Attachments/97/1297195-DR4339PR-Applicant SOW 01-31-2023.pdf</t>
  </si>
  <si>
    <t>https://aeepr.sharepoint.com/sites/Test4552/Lists/ISOW  DSOW Tracker/Attachments/98/704921-DR4339PR-FEMA Project Scope of Work - Distribution Streetlighting - Barranquitas.pdf</t>
  </si>
  <si>
    <t>https://aeepr.sharepoint.com/:b:/r/sites/Test4552/Shared%20Documents/General/ISOW%20DSOW%20Information%20(Attachments)/704916-DR4339PR-Detailed%20SOW%20Arecibo%20Group%2013-14-15-16%20Rev1%20-%20signed.pdf?csf=1&amp;web=1&amp;e=aNrEX2</t>
  </si>
  <si>
    <t>https://aeepr.sharepoint.com/sites/Test4552/Lists/ISOW  DSOW Tracker/Attachments/100/[704868] DR4339PR - FAASt [Distribution Streetlighting - Ceiba] (Distribution) SOW CE.pdf</t>
  </si>
  <si>
    <t>https://aeepr.sharepoint.com/sites/Test4552/Lists/ISOW%20%20DSOW%20Tracker/Attachments/101/%5B704862%5D%20DR4339PR%20-%20Distribution%20Streetlighting%20-%20Fajardo%20(Distribution)%20SOW%20CE.pdf?web=1</t>
  </si>
  <si>
    <t>https://aeepr.sharepoint.com/sites/Test4552/Lists/ISOW%20%20DSOW%20Tracker/Attachments/102/704849%20-%20DR4339PR%20FAASt%20%5BDistribution%20Streetlightling%20-%20Naguabo%5D%20(Ditribution)%20SOW%20CE.pdf?web=1</t>
  </si>
  <si>
    <t>https://aeepr.sharepoint.com/sites/Test4552/Lists/ISOW%20%20DSOW%20Tracker/Attachments/103/704844-DR4339PR-Detailed%20SOW%20Caguas%20Group%2016-17-18-19-20%20Rev0.pdf</t>
  </si>
  <si>
    <t>https://aeepr.sharepoint.com/sites/Test4552/Lists/ISOW%20%20DSOW%20Tracker/Attachments/104/704805-DR4339PR-Telecom%20Infrastructure%20%E2%80%93%20Group%20D-Rev.%201.pdf?web=1</t>
  </si>
  <si>
    <t>https://aeepr.sharepoint.com/sites/Test4552/Lists/ISOW%20%20DSOW%20Tracker/Attachments/105/704793-DR4339PR-FEMA%20Project%20Scope%20of%20Work%20-%20Distribution%20Streetlighting%20-%20Yauco.pdf?web=1</t>
  </si>
  <si>
    <t>https://aeepr.sharepoint.com/sites/Test4552/Lists/ISOW%20%20DSOW%20Tracker/Attachments/106/704763-DR4339PR-Telecom%20Infrastructure%20%E2%80%93%20Group%20C-Rev.%201.pdf?web=1</t>
  </si>
  <si>
    <t>https://aeepr.sharepoint.com/sites/Test4552/Lists/ISOW%20%20DSOW%20Tracker/Attachments/107/704757-DR4339PR-FEMA%20Project%20Scope%20of%20Work%20-%20Distribution%20Streetlighting%20-%20Santa%20Isabel.pdf?web=1</t>
  </si>
  <si>
    <t>https://aeepr.sharepoint.com/sites/Test4552/Lists/ISOW%20%20DSOW%20Tracker/Attachments/108/704755-DR4339PR-Distribution%20Pole%20and%20Conductor%20Repair%20-%20Bayamon%20Group%2012-13-14.pdf?web=1</t>
  </si>
  <si>
    <t>https://aeepr.sharepoint.com/sites/Test4552/Lists/ISOW%20%20DSOW%20Tracker/Attachments/109/704751-DR4339PR-Detailed%20SOW%20Bayamon%20Group%2011%20Rev0%20-%20signed.pdf?web=1</t>
  </si>
  <si>
    <t>https://aeepr.sharepoint.com/sites/Test4552/Lists/ISOW%20%20DSOW%20Tracker/Attachments/110/704750-DR4339PR-Distribution%20Pole%20and%20Conductor%20Repair%20-%20Bayamon%20Group%2010.pdf?web=1</t>
  </si>
  <si>
    <t>https://aeepr.sharepoint.com/sites/Test4552/Lists/ISOW%20%20DSOW%20Tracker/Attachments/111/704744-DR4339PR-%20FEMA%20Project%20Scope%20of%20Work%20-%20Distribution%20Streetlighting%20-%20San%20Sebasti%C3%A1n.pdf?web=1</t>
  </si>
  <si>
    <t>https://aeepr.sharepoint.com/sites/Test4552/Lists/ISOW%20%20DSOW%20Tracker/Attachments/112/704741-DR4339PR-FEMA%20Project%20Scope%20of%20Work%20-%20Distribution%20Streetlighting%20-%20Moca.pdf?web=1</t>
  </si>
  <si>
    <t>https://aeepr.sharepoint.com/sites/Test4552/Lists/ISOW%20%20DSOW%20Tracker/Attachments/113/704679-DR4339PR-Detailed%20SOW%20Coamo%20Rev0%20-%20DSOW%20-%20signed%20(1).pdf?web=1</t>
  </si>
  <si>
    <t>https://aeepr.sharepoint.com/sites/Test4552/Lists/ISOW%20%20DSOW%20Tracker/Attachments/114/703535%20-%20DR4339%20-%20FAASt%20%5BDistribution%20Streetlighting%20-%20Toa%20Baja%5D%20(Distribution)%20CE-ISOW.pdf?web=1</t>
  </si>
  <si>
    <t>https://aeepr.sharepoint.com/sites/Test4552/Lists/ISOW%20%20DSOW%20Tracker/Attachments/115/703222-DR4339PR-T%20ad%20D%20intelligent%20Re0closers,%20Single%20Phase%20Reclosers%20and%20Fault%20Current%20Indicators%20Group%202.pdf</t>
  </si>
  <si>
    <t>https://aeepr.sharepoint.com/sites/Test4552/Lists/ISOW%20%20DSOW%20Tracker/Attachments/116/701679-DR4339PR-FEMA%20iSOW%20Distribution%20Pole%20and%20Conductor%20Repair%20-%20San%20Juan%20Group%2012.pdf?web=1</t>
  </si>
  <si>
    <t>https://aeepr.sharepoint.com/sites/Test4552/Lists/ISOW%20%20DSOW%20Tracker/Attachments/117/701555-DR4339PR-Detailed%20SOW%20Ponce%20Group%2013%20Rev0%20-%20signed.pdf?web=1</t>
  </si>
  <si>
    <t>https://aeepr.sharepoint.com/sites/Test4552/Lists/ISOW%20%20DSOW%20Tracker/Attachments/118/701552-DR4339PR-Detailed%20SOW%20Ponce%20Group%2012%20Rev0%20-%20signed.pdf?web=1</t>
  </si>
  <si>
    <t>https://aeepr.sharepoint.com/sites/Test4552/Lists/ISOW%20%20DSOW%20Tracker/Attachments/119/701545-DR4339PR-Detailed%20SOW%20Ponce%20Group%2011%20Rev0%20-%20signed%20(1).pdf?web=1</t>
  </si>
  <si>
    <t>https://aeepr.sharepoint.com/sites/Test4552/Lists/ISOW%20%20DSOW%20Tracker/Attachments/120/701504-DR4339PR-Detailed%20SOW%20Arecibo%20Group%2012%20Rev0%20-%20signed.pdf?web=1</t>
  </si>
  <si>
    <t>https://aeepr.sharepoint.com/sites/Test4552/Lists/ISOW%20%20DSOW%20Tracker/Attachments/121/701495-DR4339PR-Detailed%20SOW%20Mayaguez%20Group%2014%20Rev0%20-%20signed.pdf?web=1</t>
  </si>
  <si>
    <t>https://aeepr.sharepoint.com/sites/Test4552/Lists/ISOW%20%20DSOW%20Tracker/Attachments/122/701473-DR4339PR-Distribution%20Streetlight%20-%20Can%C3%B3vanas.pdf?web=1</t>
  </si>
  <si>
    <t>https://aeepr.sharepoint.com/sites/Test4552/Lists/ISOW%20%20DSOW%20Tracker/Attachments/123/701472-DR4339PR-Distribution%20Streetlight%20-%20Comer%C3%ADo.pdf?web=1</t>
  </si>
  <si>
    <t>https://aeepr.sharepoint.com/sites/Test4552/Lists/ISOW%20%20DSOW%20Tracker/Attachments/124/699814-DR4339PR-%20ISOW-%20Project%20Scope%20of%20work-Juana%20D%C3%ADaz.pdf?web=1</t>
  </si>
  <si>
    <t>https://aeepr.sharepoint.com/sites/Test4552/Lists/ISOW%20%20DSOW%20Tracker/Attachments/125/698579-DR4339PR-ISOW%20Distribution%20Streetlight%20-%20Orocovis.pdf?web=1</t>
  </si>
  <si>
    <t>https://aeepr.sharepoint.com/sites/Test4552/Lists/ISOW%20%20DSOW%20Tracker/Attachments/126/698570-DR4339PR-ISOW%20Distribution%20Streetlight%20-%20Corozal.pdf?web=1</t>
  </si>
  <si>
    <t>https://aeepr.sharepoint.com/sites/Test4552/Lists/ISOW%20%20DSOW%20Tracker/Attachments/127/698522-DR4339PR-Distribution%20Streetlighting%20-%20Vieque.pdf?web=1</t>
  </si>
  <si>
    <t>https://aeepr.sharepoint.com/sites/Test4552/Lists/ISOW%20%20DSOW%20Tracker/Attachments/128/698511-DR4339PR-Distribution%20Streetlighting%20-%20Culebra.pdf?web=1</t>
  </si>
  <si>
    <t>https://aeepr.sharepoint.com/sites/Test4552/Lists/ISOW%20%20DSOW%20Tracker/Attachments/129/698458-DR4339PR-Detailed%20SOW%20Guaynabo%20Phase%201%20High%20Priority%20Rev1%20-%20DSOW%20-%20signed%20(2).pdf</t>
  </si>
  <si>
    <t>https://aeepr.sharepoint.com/sites/Test4552/Lists/ISOW%20%20DSOW%20Tracker/Attachments/130/698439-DR4339PR-Detailed%20SOW%20Las%20Mar%C3%ADas%20Rev1%20-%20DSOW%20-%20signed%20(2).pdf?web=1</t>
  </si>
  <si>
    <t>https://aeepr.sharepoint.com/sites/Test4552/Lists/ISOW%20%20DSOW%20Tracker/Attachments/131/698432-DR4339PR-Detailed%20SOW%20Hormigueros%20Rev1%20-%20DSOW%20-%20signed.pdf?web=1</t>
  </si>
  <si>
    <t>https://aeepr.sharepoint.com/sites/Test4552/Lists/ISOW%20%20DSOW%20Tracker/Attachments/132/698427-DR4339PR-Detailed%20SOW%20Maricao%20Rev0%20-%20DSOW%20-%20signed%20(1).pdf?web=1</t>
  </si>
  <si>
    <t>https://aeepr.sharepoint.com/sites/Test4552/Lists/ISOW%20%20DSOW%20Tracker/Attachments/133/698424-DR4339PR-Detailed%20SOW%20Florida%20Rev0%20-%20signed%20-%20DSOW%20(1).pdf?web=1</t>
  </si>
  <si>
    <t>https://aeepr.sharepoint.com/sites/Test4552/Lists/ISOW%20%20DSOW%20Tracker/Attachments/134/1272890-DR4339PR-Applicant%20Scope%20of%20Work%20Vega%20Baja.pdf?web=1</t>
  </si>
  <si>
    <t>https://aeepr.sharepoint.com/sites/Test4552/Lists/ISOW%20%20DSOW%20Tracker/Attachments/135/693788-DR4339PR-Detailed%20SOW%20Toa%20Alta%20Phase%201%20High%20Priority%20Rev0%20-%20DSOW%20-%20signed.pdf?web=1</t>
  </si>
  <si>
    <t>https://aeepr.sharepoint.com/sites/Test4552/Lists/ISOW%20%20DSOW%20Tracker/Attachments/136/920554-DR4339PR-Distribution%20Streetlighting%20-%20Rio%20Grande.pdf?web=1</t>
  </si>
  <si>
    <t>https://aeepr.sharepoint.com/sites/Test4552/Lists/ISOW%20%20DSOW%20Tracker/Attachments/137/936204-DR4339PR-Distribution%20Streetlighting%20-%20Juncos.pdf?web=1</t>
  </si>
  <si>
    <t>https://aeepr.sharepoint.com/sites/Test4552/Lists/ISOW%20%20DSOW%20Tracker/Attachments/138/FEMA%20Detailed%20Scope%20of%20Work%20Trujillo%20Alto%20Phase%201%20High%20Priority%20-%20signed.pdf?web=1</t>
  </si>
  <si>
    <t>https://aeepr.sharepoint.com/sites/Test4552/Lists/ISOW%20%20DSOW%20Tracker/Attachments/139/691246%20-%20DR4339PR-Detailed%20SOW%20San%20Juan%20Group%2010%20Rev1.pdf?web=1</t>
  </si>
  <si>
    <t>https://aeepr.sharepoint.com/sites/Test4552/Lists/ISOW%20%20DSOW%20Tracker/Attachments/140/690721-DR4339PR-Detailed%20SOW%20Guayama%20Rev0%20-%20DSOW%20-%20signed%20(1).pdf?web=1</t>
  </si>
  <si>
    <t>https://aeepr.sharepoint.com/sites/Test4552/Lists/ISOW%20%20DSOW%20Tracker/Attachments/141/FEMA%20Detailed%20Scope%20of%20Work%20Aguadilla%20Municipality%20Phase%201%20High%20Priority%20-%20Signed.pdf?web=1</t>
  </si>
  <si>
    <t>https://aeepr.sharepoint.com/sites/Test4552/Lists/ISOW%20%20DSOW%20Tracker/Attachments/142/690483-DR4339PR-Detailed%20SOW%20Cayey%20Rev1%20-%20DSOW%20-%20signed.pdf</t>
  </si>
  <si>
    <t>https://aeepr.sharepoint.com/sites/Test4552/Lists/ISOW%20%20DSOW%20Tracker/Attachments/143/690480-DR4339PR-ISOW%20-%20FEMA%20Project%20Scope%20of%20Work%20-%20Humacao.pdf?web=1</t>
  </si>
  <si>
    <t>https://aeepr.sharepoint.com/sites/Test4552/Lists/ISOW%20%20DSOW%20Tracker/Attachments/144/689071-DR4339PR-Detailed%20SOW%20Arecibo%20Group%2011%20Rev%201.pdf?web=1</t>
  </si>
  <si>
    <t>https://aeepr.sharepoint.com/sites/Test4552/Lists/ISOW%20%20DSOW%20Tracker/Attachments/145/688774-DR4339PR-Detailed%20SOW%20Ponce%20Group%209%20Rev0.pdf?web=1</t>
  </si>
  <si>
    <t>https://aeepr.sharepoint.com/sites/Test4552/Lists/ISOW%20%20DSOW%20Tracker/Attachments/146/688630-DR4339PR-Detailed%20SOW%20Mayaguez%20Group%2012%20Rev0%20-%20signed.pdf?web=1</t>
  </si>
  <si>
    <t>https://aeepr.sharepoint.com/sites/Test4552/Lists/ISOW%20%20DSOW%20Tracker/Attachments/147/688629-DR4339PR-Detailed%20SOW%20Mayaguez%20Group%2013%20Rev0%20-%20signed%20(2).pdf?web=1</t>
  </si>
  <si>
    <t>https://aeepr.sharepoint.com/sites/Test4552/Lists/ISOW%20%20DSOW%20Tracker/Attachments/148/688627-DR4339PR-Detailed%20SOW%20Arecibo%20Group%209%20Rev0.pdf?web=1</t>
  </si>
  <si>
    <t>https://aeepr.sharepoint.com/sites/Test4552/Lists/ISOW%20%20DSOW%20Tracker/Attachments/149/688625-DR4339PR-Detailed%20SOW%20Ponce%20Group%2010%20Rev0%20-%20signed.pdf?web=1</t>
  </si>
  <si>
    <t>https://aeepr.sharepoint.com/sites/Test4552/Lists/ISOW%20%20DSOW%20Tracker/Attachments/150/688623-DR4339PR-DSOW%20Automation%20Group%201%2006142023%5B22070%5D%20-%20signed.pdf?web=1</t>
  </si>
  <si>
    <t>https://aeepr.sharepoint.com/sites/Test4552/Lists/ISOW%20%20DSOW%20Tracker/Attachments/151/688472-DR4339PR-Detailed%20SOW%20Mayaguez%20Group%2011%20Rev0%20(1).pdf</t>
  </si>
  <si>
    <t>https://aeepr.sharepoint.com/sites/Test4552/Lists/ISOW%20%20DSOW%20Tracker/Attachments/152/688198-DR4339PR-Detailed%20SOW%20Arecibo%20Group%2010%20Rev0%20-%20signed.pdf?web=1</t>
  </si>
  <si>
    <t>https://aeepr.sharepoint.com/sites/Test4552/Lists/ISOW%20%20DSOW%20Tracker/Attachments/153/688109%20-%20DR4339PR-Detailed%20SOW%20San%20Juan%20Group%2011%20Rev0%20-%20signed.pdf?web=1</t>
  </si>
  <si>
    <t>https://aeepr.sharepoint.com/sites/Test4552/Lists/ISOW%20%20DSOW%20Tracker/Attachments/154/688096-DR4339PR-Detailed%20SOW%20Caguas%20Group%2015%20Rev0.pdf?web=1</t>
  </si>
  <si>
    <t>https://aeepr.sharepoint.com/sites/Test4552/Lists/ISOW%20%20DSOW%20Tracker/Attachments/155/686482%20-DR4339PR%20-ISOW%20-%20FEMA%20Project%20Scope%20of%20Work%20-%20Isabela.pdf?web=1</t>
  </si>
  <si>
    <t>https://aeepr.sharepoint.com/sites/Test4552/Lists/ISOW%20%20DSOW%20Tracker/Attachments/156/686480-DR4339PR-Detailed%20SOW%20Ponce%20Group%207%20Rev1.pdf?web=1</t>
  </si>
  <si>
    <t>https://aeepr.sharepoint.com/sites/Test4552/Lists/ISOW%20%20DSOW%20Tracker/Attachments/157/686471-DR4339PR-Detailed%20SOW%20Arecibo%20Group%205%20Rev0.pdf?web=1</t>
  </si>
  <si>
    <t>https://aeepr.sharepoint.com/sites/Test4552/Lists/ISOW%20%20DSOW%20Tracker/Attachments/158/686453-DR4339PR-Detailed%20SOW%20Mayaguez%20Group%207%20Rev0.pdf?web=1</t>
  </si>
  <si>
    <t>https://aeepr.sharepoint.com/sites/Test4552/Lists/ISOW%20%20DSOW%20Tracker/Attachments/159/685943-DR4339PR-Detailed%20SOW%20Ponce%20Group%205%20Rev0.pdf?web=1</t>
  </si>
  <si>
    <t>https://aeepr.sharepoint.com/sites/Test4552/Lists/ISOW%20%20DSOW%20Tracker/Attachments/160/685869-DR4339PR0ISOW-Substation%20Minor%20Repairs%20Group%20G.pdf?web=1</t>
  </si>
  <si>
    <t>https://aeepr.sharepoint.com/sites/Test4552/Lists/ISOW%20%20DSOW%20Tracker/Attachments/161/685477-DR4339PR-Detailed%20SOW%20Arecibo%20Group%206%20Rev1.pdf?web=1</t>
  </si>
  <si>
    <t>https://aeepr.sharepoint.com/sites/Test4552/Lists/ISOW%20%20DSOW%20Tracker/Attachments/162/685370-DR4339PR-Detailed%20SOW%20Mayaguez%20Group%208%20Rev0.pdf?web=1</t>
  </si>
  <si>
    <t>https://aeepr.sharepoint.com/sites/Test4552/Lists/ISOW%20%20DSOW%20Tracker/Attachments/163/685263-DR4339PR-Detailed%20SOW%20Ponce%20Group%206%20Rev0.pdf?web=1</t>
  </si>
  <si>
    <t>https://aeepr.sharepoint.com/sites/Test4552/Lists/ISOW%20%20DSOW%20Tracker/Attachments/164/684920-DR4339PR-Detail%20SOW%20-%20Sub%20HV%20Replacement_Group%201%20-%20Rev%200%20(1)%20-%20signed%20(1).pdf?web=1</t>
  </si>
  <si>
    <t>https://aeepr.sharepoint.com/sites/Test4552/Lists/ISOW%20%20DSOW%20Tracker/Attachments/165/682910-DR4339PR-Detailed%20SOW%20Bayamon%20Group%207%20Rev0.pdf?web=1</t>
  </si>
  <si>
    <t>https://aeepr.sharepoint.com/sites/Test4552/Lists/ISOW%20%20DSOW%20Tracker/Attachments/166/682898-DR4339PR-Detailed%20SOW%20Bayamon%20Group%206%20Rev1.pdf?web=1</t>
  </si>
  <si>
    <t>https://aeepr.sharepoint.com/sites/Test4552/Lists/ISOW%20%20DSOW%20Tracker/Attachments/167/682890-DR4339PR-Detailed%20SOW%20Caguas%20Group%2012%20Rev0.pdf?web=1</t>
  </si>
  <si>
    <t>https://aeepr.sharepoint.com/sites/Test4552/Lists/ISOW%20%20DSOW%20Tracker/Attachments/168/682882-DR4339PR-Detailed%20SOW%20Caguas%20Group%2011%20Rev0.pdf?web=1</t>
  </si>
  <si>
    <t>https://aeepr.sharepoint.com/sites/Test4552/Lists/ISOW%20%20DSOW%20Tracker/Attachments/169/682870-DR4339PR-Detailed%20SOW%20San%20Juan%20Group%206%20Rev0.pdf?web=1</t>
  </si>
  <si>
    <t>https://aeepr.sharepoint.com/sites/Test4552/Lists/ISOW%20%20DSOW%20Tracker/Attachments/170/682865-DR4339PR-Detailed%20SOW%20San%20Juan%20Group%207%20Rev0.pdf?web=1</t>
  </si>
  <si>
    <t>https://aeepr.sharepoint.com/sites/Test4552/Lists/ISOW%20%20DSOW%20Tracker/Attachments/171/Estimates%20LPCE%20(Costa%20Sur%20Scope%203)%20With%20Out%20D%20&amp;%20T%201-9-2024%20Rev.1%20(1).xlsx?web=1</t>
  </si>
  <si>
    <t>https://aeepr.sharepoint.com/sites/Test4552/Lists/ISOW%20%20DSOW%20Tracker/Attachments/172/682645-DR4339PR-ISOW-Substation%20Minor%20Repairs%20Group%20F.pdf?web=1</t>
  </si>
  <si>
    <t>https://aeepr.sharepoint.com/sites/Test4552/Lists/ISOW%20%20DSOW%20Tracker/Attachments/173/682373-DR4339PR-Detailed%20SOW%20Caguas%20Group%2014%20Rev0.pdf?web=1</t>
  </si>
  <si>
    <t>https://aeepr.sharepoint.com/sites/Test4552/Lists/ISOW%20%20DSOW%20Tracker/Attachments/174/1241927-DR4339PR-SOW.pdf?web=1</t>
  </si>
  <si>
    <t>https://aeepr.sharepoint.com/sites/Test4552/Lists/ISOW%20%20DSOW%20Tracker/Attachments/175/682328-DR-4339-PR-DSOW%20Transformer%20Replacement%20115-40kV%20112MVA%20Bayamon%20TC%207.24.2025%20signed.pdf?web=1</t>
  </si>
  <si>
    <t>https://aeepr.sharepoint.com/sites/Test4552/Lists/ISOW%20%20DSOW%20Tracker/Attachments/176/%5B682324%5D%20DR4339PR%20-%20FAASt%20%5BDistribution%20Pole%20and%20Conductor%20Repair%20-%20Caguas%20Group%2013%5D%20(Distribution)-%20SOW%20CE.pdf?web=1</t>
  </si>
  <si>
    <t>https://aeepr.sharepoint.com/sites/Test4552/Lists/ISOW%20%20DSOW%20Tracker/Attachments/177/682228-DR4339PR-Detailed%20SOW%20Ponce%20Group%208%20Rev0.pdf?web=1</t>
  </si>
  <si>
    <t>https://aeepr.sharepoint.com/sites/Test4552/Lists/ISOW%20%20DSOW%20Tracker/Attachments/178/682210-DR4339PR-Detailed%20SOW%20Mayaguez%20Group%209%20Rev0.pdf?web=1</t>
  </si>
  <si>
    <t>https://aeepr.sharepoint.com/sites/Test4552/Lists/ISOW%20%20DSOW%20Tracker/Attachments/179/682180-DR4339PR-Detailed%20SOW%20Mayaguez%20Group%2010%20Rev0.pdf?web=1</t>
  </si>
  <si>
    <t>https://aeepr.sharepoint.com/sites/Test4552/Lists/ISOW%20%20DSOW%20Tracker/Attachments/180/682178-DR4339PR-Detailed%20SOW%20Arecibo%20Group%207%20Rev0.pdf?web=1</t>
  </si>
  <si>
    <t>https://aeepr.sharepoint.com/sites/Test4552/Lists/ISOW%20%20DSOW%20Tracker/Attachments/181/682172-DR4339PR-Detailed%20SOW%20Arecibo%20Group%208%20Rev0.pdf?web=1</t>
  </si>
  <si>
    <t>https://aeepr.sharepoint.com/sites/Test4552/Lists/ISOW%20%20DSOW%20Tracker/Attachments/182/682136-DR4339PR-Detailed%20SOW%20Bayamon%20Group%209%20Rev1.pdf?web=1</t>
  </si>
  <si>
    <t>https://aeepr.sharepoint.com/sites/Test4552/Lists/ISOW%20%20DSOW%20Tracker/Attachments/183/682135-DR4339PR-Detailed%20SOW%20Bayamon%20Group%208%20Rev0.pdf?web=1</t>
  </si>
  <si>
    <t>https://aeepr.sharepoint.com/sites/Test4552/Lists/ISOW%20%20DSOW%20Tracker/Attachments/184/Aguirre%20(%20El%20coqui%20TC)%20-%20FEMA%20Project%20Detailed%20Scope%20of%20Work%20rev%20-%20signed.pdf?web=1</t>
  </si>
  <si>
    <t>https://aeepr.sharepoint.com/sites/Test4552/Lists/ISOW%20%20DSOW%20Tracker/Attachments/185/682031-DR4339PR-Detailed%20SOW%20San%20Juan%20Group%209%20Rev0.pdf?web=1</t>
  </si>
  <si>
    <t>https://aeepr.sharepoint.com/sites/Test4552/Lists/ISOW%20%20DSOW%20Tracker/Attachments/186/682028-DR4339PR-Detailed%20SOW%20San%20Juan%20Group%208%20Rev0.pdf?web=1</t>
  </si>
  <si>
    <t>https://aeepr.sharepoint.com/sites/Test4552/Lists/ISOW%20%20DSOW%20Tracker/Attachments/187/681672-DR4339PR-Detailed%20SOW%20-%20Line%202300%20Rev.2.pdf?web=1</t>
  </si>
  <si>
    <t>https://aeepr.sharepoint.com/sites/Test4552/Lists/ISOW%20%20DSOW%20Tracker/Attachments/188/679780-DR4339PR-Detailed%20SOW%20Bayam%c3%b3n%20Phase%201%20High%20Priority%20Rev1%20-%20DSOW%20-%20signed%20(1).pdf</t>
  </si>
  <si>
    <t>https://aeepr.sharepoint.com/sites/Test4552/Lists/ISOW%20%20DSOW%20Tracker/Attachments/189/679458-DR4339PR-Detailed%20SOW%20Ponce%20Group%204%20Rev1%20New%20Template.pdf?web=1</t>
  </si>
  <si>
    <t>https://aeepr.sharepoint.com/sites/Test4552/Lists/ISOW%20%20DSOW%20Tracker/Attachments/190/679457-DR4339PR-Detailed%20SOW%20Ponce%20Group%203%20Rev3.pdf</t>
  </si>
  <si>
    <t>https://aeepr.sharepoint.com/sites/Test4552/Lists/ISOW%20%20DSOW%20Tracker/Attachments/191/679153-DR4339PR-Detailed%20SOW%20Mayaguez%20Group%206%20Rev1.pdf?web=1</t>
  </si>
  <si>
    <t>https://aeepr.sharepoint.com/sites/Test4552/Lists/ISOW%20%20DSOW%20Tracker/Attachments/192/679149-DR4339PR-Detailed%20SOW%20Mayaguez%20Group%205%20Rev2%20New%20Template.pdf?web=1</t>
  </si>
  <si>
    <t>https://aeepr.sharepoint.com/sites/Test4552/Lists/ISOW%20%20DSOW%20Tracker/Attachments/193/679134-DR4339PR-Detailed%20SOW%20Caguas%20Group%2010%20Rev1.pdf?web=1</t>
  </si>
  <si>
    <t>https://aeepr.sharepoint.com/sites/Test4552/Lists/ISOW%20%20DSOW%20Tracker/Attachments/194/679133-DR4339PR-Detailed%20SOW%20Arecibo%20Group%204%20Rev1.pdf?web=1</t>
  </si>
  <si>
    <t>https://aeepr.sharepoint.com/sites/Test4552/Lists/ISOW%20%20DSOW%20Tracker/Attachments/195/679127-DR4339PR-Detailed%20SOW%20Arecibo%20Group%203%20Rev2%20New%20Template.pdf?web=1</t>
  </si>
  <si>
    <t>https://aeepr.sharepoint.com/sites/Test4552/Lists/ISOW%20%20DSOW%20Tracker/Attachments/196/679039-DR4339PR-Detailed%20SOW%20Caguas%20Phase%201%20High%20Priority%20Rev0%20-%20signed%20-%20DSOW.pdf?web=1</t>
  </si>
  <si>
    <t>https://aeepr.sharepoint.com/sites/Test4552/Lists/ISOW%20%20DSOW%20Tracker/Attachments/197/PR679035%20-%20DR4339PR%20-%20Telecom%20Infraestructure%20-%20Group%20A%20SOW.pdf?web=1</t>
  </si>
  <si>
    <t>https://aeepr.sharepoint.com/sites/Test4552/Lists/ISOW%20%20DSOW%20Tracker/Attachments/198/679033-DR4339PR-Detailed%20SOW%20Caguas%20Group%209%20Rev2%20New%20Template.pdf?web=1</t>
  </si>
  <si>
    <t>https://aeepr.sharepoint.com/sites/Test4552/Lists/ISOW%20%20DSOW%20Tracker/Attachments/199/679026-DR4339PR-Detailed%20SOW%20San%20Juan%20Group%205%20Rev1.pdf?web=1</t>
  </si>
  <si>
    <t>https://aeepr.sharepoint.com/sites/Test4552/Lists/ISOW%20%20DSOW%20Tracker/Attachments/200/679025-DR4339PR-Detailed%20SOW%20San%20Juan%20Group%204%20Rev2%20New%20Template.pdf?web=1</t>
  </si>
  <si>
    <t>https://aeepr.sharepoint.com/sites/Test4552/Lists/ISOW%20%20DSOW%20Tracker/Attachments/201/10163-FA-SOW-0003-Rev%201%202023.05%2030.pdf</t>
  </si>
  <si>
    <t>Maria Mujica Gonzalez</t>
  </si>
  <si>
    <t>https://aeepr.sharepoint.com/sites/Test4552/Lists/ISOW%20%20DSOW%20Tracker/Attachments/202/678988-DR4339PR-Detailed%20SOW%20Bayamon%20Group%205%20Rev1.pdf?web=1</t>
  </si>
  <si>
    <t>https://aeepr.sharepoint.com/sites/Test4552/Lists/ISOW%20%20DSOW%20Tracker/Attachments/203/678985-DR4339PR-Distribution%20Pole%20and%20Conductor%20Repair%20-%20Bayamon%20Group%204.pdf?web=1</t>
  </si>
  <si>
    <t>https://aeepr.sharepoint.com/sites/Test4552/Lists/ISOW%20%20DSOW%20Tracker/Attachments/204/1237892-DR4339PR-SOW%20(2).pdf?web=1</t>
  </si>
  <si>
    <t>https://aeepr.sharepoint.com/sites/Test4552/Lists/ISOW%20%20DSOW%20Tracker/Attachments/205/678795-DR4339PR-Detailed%20SOW%20Arecibo%20Phase%201%20High%20Priority%20Rev1%20-%20DSOW%20-%20signed.pdf</t>
  </si>
  <si>
    <t>https://aeepr.sharepoint.com/sites/Test4552/Lists/ISOW%20%20DSOW%20Tracker/Attachments/206/678794-DR4339PR-Detailed%20SOW%20Ponce%20Phase%201%20High%20Priority%20Rev1%20-%20DSOW%20-%20signed.pdf</t>
  </si>
  <si>
    <t>https://aeepr.sharepoint.com/sites/Test4552/Lists/ISOW%20%20DSOW%20Tracker/Attachments/207/678793-DR4339PR-Detailed%20SOW%20Mayaguez%20Phase%201%20High%20Priority%20Rev1%20-%20DSOW%20-%20signed.pdf</t>
  </si>
  <si>
    <t>https://aeepr.sharepoint.com/sites/Test4552/Lists/ISOW%20%20DSOW%20Tracker/Attachments/208/678789-DR4339PR-Detailed%20SOW%20Carolina%20Phase%201%20High%20Priority%20Rev1%20-%20DSOW%20-%20signed%20(1).pdf</t>
  </si>
  <si>
    <t>https://aeepr.sharepoint.com/sites/Test4552/Lists/ISOW%20%20DSOW%20Tracker/Attachments/209/675406-DR4339PR-Two-Way%20Land%20Mobile%20Radio%20Network.pdf?web=1</t>
  </si>
  <si>
    <t>https://aeepr.sharepoint.com/sites/Test4552/Lists/ISOW%20%20DSOW%20Tracker/Attachments/210/675345-%20IT-OT%20System%20Reparation%20Detailed%20%20Scope%20of%20Work%20-%20signed.pdf?web=1</t>
  </si>
  <si>
    <t>https://aeepr.sharepoint.com/sites/Test4552/Lists/ISOW%20%20DSOW%20Tracker/Attachments/211/921840-DR4339PR-SOW%20(1).pdf?web=1</t>
  </si>
  <si>
    <t>https://aeepr.sharepoint.com/sites/Test4552/Lists/ISOW%20%20DSOW%20Tracker/Attachments/212/674098-DR4339PR-Detailed%20SOW%20Caguas%20Group%207%20Rev0.pdf?web=1</t>
  </si>
  <si>
    <t>https://aeepr.sharepoint.com/sites/Test4552/Lists/ISOW%20%20DSOW%20Tracker/Attachments/213/674096-DR4339PR-Detailed%20SOW%20Caguas%20Group%206%20Rev1.pdf?web=1</t>
  </si>
  <si>
    <t>https://aeepr.sharepoint.com/sites/Test4552/Lists/ISOW%20%20DSOW%20Tracker/Attachments/214/674092-DR4339PR-Detailed%20SOW%20Caguas%20Group%205%20Rev1.pdf?web=1</t>
  </si>
  <si>
    <t>https://aeepr.sharepoint.com/sites/Test4552/Lists/ISOW%20%20DSOW%20Tracker/Attachments/215/674088-DR4339PR-Detailed%20SOW%20Caguas%20Group%203%20Rev0.pdf?web=1</t>
  </si>
  <si>
    <t>https://aeepr.sharepoint.com/sites/Test4552/Lists/ISOW%20%20DSOW%20Tracker/Attachments/216/674083-DR4339PR-Detailed%20SOW%20Caguas%20Group%202%20Rev0.pdf?web=1</t>
  </si>
  <si>
    <t>https://aeepr.sharepoint.com/sites/Test4552/Lists/ISOW%20%20DSOW%20Tracker/Attachments/217/674072-DR4339PR-Detailed%20SOW%20Caguas%20Group%201%20Rev0.pdf?web=1</t>
  </si>
  <si>
    <t>https://aeepr.sharepoint.com/sites/Test4552/Lists/ISOW%20%20DSOW%20Tracker/Attachments/218/673920-DR4339PR-ISOW-Isla%20Grande%201101-Substation.pdf?web=1</t>
  </si>
  <si>
    <t>https://aeepr.sharepoint.com/sites/Test4552/Lists/ISOW%20%20DSOW%20Tracker/Attachments/219/673848-DR4339PR-Detalied%20SOW%20Carolina%20Group%203%20Rev1.pdf?web=1</t>
  </si>
  <si>
    <t>https://aeepr.sharepoint.com/sites/Test4552/Lists/ISOW%20%20DSOW%20Tracker/Attachments/220/673847-DR4339PR-Detalied%20SOW%20Carolina%20Group%202%20Rev2.pdf?web=1</t>
  </si>
  <si>
    <t>https://aeepr.sharepoint.com/sites/Test4552/Lists/ISOW%20%20DSOW%20Tracker/Attachments/221/673844-DR4339PR-Detailed%20SOW%20San%20Juan%20Group%203%20Rev0.pdf?web=1</t>
  </si>
  <si>
    <t>https://aeepr.sharepoint.com/sites/Test4552/Lists/ISOW%20%20DSOW%20Tracker/Attachments/222/673843-DR4339PR-Detailed%20SOW%20Bayamon%20Group%203%20Rev0.pdf?web=1</t>
  </si>
  <si>
    <t>https://aeepr.sharepoint.com/sites/Test4552/Lists/ISOW%20%20DSOW%20Tracker/Attachments/223/673839-DR4339PR-Detailed%20SOW%20Bayamon%20Group%202%20Rev1.pdf?web=1</t>
  </si>
  <si>
    <t>https://aeepr.sharepoint.com/sites/Test4552/Lists/ISOW%20%20DSOW%20Tracker/Attachments/224/673838-DR4339PR-Detailed%20SOW%20San%20Juan%20Group%202%20Rev1.pdf?web=1</t>
  </si>
  <si>
    <t>https://aeepr.sharepoint.com/sites/Test4552/Lists/ISOW%20%20DSOW%20Tracker/Attachments/225/673836-DR4339PR-Detailed%20SOW%20Bayamon%20Group%201%20Rev3.pdf?web=1</t>
  </si>
  <si>
    <t>https://aeepr.sharepoint.com/sites/Test4552/Lists/ISOW%20%20DSOW%20Tracker/Attachments/226/673818-DR4339PR-Detailed%20SOW%20San%20Juan%20Group%201%20Rev0.pdf?web=1</t>
  </si>
  <si>
    <t>https://aeepr.sharepoint.com/sites/Test4552/Lists/ISOW%20%20DSOW%20Tracker/Attachments/227/673795-DR4339PR-Detailed%20SOW%20Mayaguez%20Group%204%20Rev1.pdf?web=1</t>
  </si>
  <si>
    <t>https://aeepr.sharepoint.com/sites/Test4552/Lists/ISOW%20%20DSOW%20Tracker/Attachments/228/673775-DR4339PR-Detailed%20SOW%20Mayaguez%20Group%203%20Rev3.pdf?web=1</t>
  </si>
  <si>
    <t>https://aeepr.sharepoint.com/sites/Test4552/Lists/ISOW%20%20DSOW%20Tracker/Attachments/229/673774-DR4339PR-Detailed%20SOW%20Mayaguez%20Group%201%20Rev1.pdf?web=1</t>
  </si>
  <si>
    <t>https://aeepr.sharepoint.com/sites/Test4552/Lists/ISOW%20%20DSOW%20Tracker/Attachments/230/673772-DR4339PR-Detailed%20SOW%20Mayaguez%20Group%202%20Rev1.pdf?web=1</t>
  </si>
  <si>
    <t>https://aeepr.sharepoint.com/sites/Test4552/Lists/ISOW%20%20DSOW%20Tracker/Attachments/231/673771-DR4339PR-Detailed%20SOW%20Arecibo%20Group%201%20Rev0.pdf?web=1</t>
  </si>
  <si>
    <t>https://aeepr.sharepoint.com/sites/Test4552/Lists/ISOW%20%20DSOW%20Tracker/Attachments/232/PRJ_Report_673691_20241106.pdf?web=1</t>
  </si>
  <si>
    <t>https://aeepr.sharepoint.com/sites/Test4552/Lists/ISOW%20%20DSOW%20Tracker/Attachments/233/673504-FEMA%20Detailed%20SOW-Streetlight-%20Gurabo.pdf?web=1</t>
  </si>
  <si>
    <t>https://aeepr.sharepoint.com/sites/Test4552/Lists/ISOW%20%20DSOW%20Tracker/Attachments/234/1230468%20D4339PR-ISOW-Telecom%20Infrastructure-Cerro%20Puntas%20(2).pdf?web=1</t>
  </si>
  <si>
    <t>https://aeepr.sharepoint.com/sites/Test4552/Lists/ISOW%20%20DSOW%20Tracker/Attachments/235/671502-DR4339PR-Detailed%20SOW%20Yabucoa%20Rev1%20-%20DSOW%20-%20signed.pdf?web=1</t>
  </si>
  <si>
    <t>https://aeepr.sharepoint.com/sites/Test4552/Lists/ISOW%20%20DSOW%20Tracker/Attachments/236/671400-DR4339PR-Detailed%20SOW%20Barceloneta%20Rev1%20-%20DSOW%20-%20signed.pdf?web=1</t>
  </si>
  <si>
    <t>https://aeepr.sharepoint.com/sites/Test4552/Lists/ISOW%20%20DSOW%20Tracker/Attachments/237/671396-DR4339PR-Detailed%20SOW%20Utuado%20Rev1%20-%20DSOW%20-%20signed.pdf?web=1</t>
  </si>
  <si>
    <t>https://aeepr.sharepoint.com/sites/Test4552/Lists/ISOW%20%20DSOW%20Tracker/Attachments/238/668669-DR4339PR-Detailed%20SOW%20-Transmission%20Priority%20Pole%20Replacement-%20Mora%2050500%20Rev0.pdf?web=1</t>
  </si>
  <si>
    <t>https://aeepr.sharepoint.com/sites/Test4552/Lists/ISOW%20%20DSOW%20Tracker/Attachments/239/668665-DR4339PR-Cybersecurity%20Program%20Implementation%20(Telecommunication).pdf?web=1</t>
  </si>
  <si>
    <t>https://aeepr.sharepoint.com/sites/Test4552/Lists/ISOW%20%20DSOW%20Tracker/Attachments/240/668592-DR4339PR-Detailed%20SOW%20-%20Line%209800%20Rev.0.pdf?web=1</t>
  </si>
  <si>
    <t>https://aeepr.sharepoint.com/sites/Test4552/Lists/ISOW%20%20DSOW%20Tracker/Attachments/241/668583-DR4339PR-Detailed%20SOW%20-%20Line%2013300%20Rev1.pdf?web=1</t>
  </si>
  <si>
    <t>https://aeepr.sharepoint.com/sites/Test4552/Lists/ISOW%20%20DSOW%20Tracker/Attachments/242/666894-DR4339PR-Detailed%20SOW%20San%20Juan%20Phase%201%20High%20Priority%20Rev1%20-%20DSOW%20-%20signed.pdf?web=1</t>
  </si>
  <si>
    <t>https://aeepr.sharepoint.com/sites/Test4552/Lists/ISOW%20%20DSOW%20Tracker/Attachments/243/662238%20FEMA%20DSOW%20Microwave%20PTP%20Backbone%20Signed%20EP%20ML%20TP%20(1).pdf?web=1</t>
  </si>
  <si>
    <t>https://aeepr.sharepoint.com/sites/Test4552/Lists/ISOW%20%20DSOW%20Tracker/Attachments/244/660437-Streetlight-Manati%20DSOW_Rev1.pdf?web=1</t>
  </si>
  <si>
    <t>Jose J Ramos Figueroa</t>
  </si>
  <si>
    <t>https://aeepr.sharepoint.com/sites/Test4552/Lists/ISOW%20%20DSOW%20Tracker/Attachments/245/660422%20DR4339PR%20Physical%20Security%20Group%204%20SOW.pdf?web=1</t>
  </si>
  <si>
    <t>https://aeepr.sharepoint.com/sites/Test4552/Lists/ISOW%20%20DSOW%20Tracker/Attachments/246/660239-DSOW-Distribution%20Streetlighting%20-%20Villalba_Rev3.pdf?web=1</t>
  </si>
  <si>
    <t>https://aeepr.sharepoint.com/sites/Test4552/Lists/ISOW%20%20DSOW%20Tracker/Attachments/247/660227-DR4339PR-Distribution%20Streetlighting%20-%20DSOW-Aibonito_Rev2.pdf?web=1</t>
  </si>
  <si>
    <t>https://aeepr.sharepoint.com/sites/Test4552/Lists/ISOW%20%20DSOW%20Tracker/Attachments/248/FEMA%20Detailed%20Scope%20of%20Work%20San%20Germ%C3%A1n%20-%20signed.pdf?web=1</t>
  </si>
  <si>
    <t>https://aeepr.sharepoint.com/sites/Test4552/Lists/ISOW%20%20DSOW%20Tracker/Attachments/249/659715-DR4339PR-Distribution%20Streetlighting%20-%20DSOW-Aibonito_Rev2.pdf?web=1</t>
  </si>
  <si>
    <t>https://aeepr.sharepoint.com/sites/Test4552/Lists/ISOW%20%20DSOW%20Tracker/Attachments/250/659625-DR4339PR-SOW-Distribution%20Streetlighting%20-%20Dorado_Rev2.pdf?web=1</t>
  </si>
  <si>
    <t>https://aeepr.sharepoint.com/sites/Test4552/Lists/ISOW%20%20DSOW%20Tracker/Attachments/251/659623-DSOW-Distribution%20Streetlighting%20-%20Cata%C3%B1o-Rev0.pdf?web=1</t>
  </si>
  <si>
    <t>10/17/2024</t>
  </si>
  <si>
    <t>https://aeepr.sharepoint.com/sites/Test4552/Lists/ISOW%20%20DSOW%20Tracker/Attachments/252/55110%20-%20FAASt%20657300_Phase%202%20EMS_FEMA%20Project%20Detailed%20Scope%20of%20Work_2023.8.21%20Rev%202%20-%20signed.pdf</t>
  </si>
  <si>
    <t>https://aeepr.sharepoint.com/sites/Test4552/Lists/ISOW%20%20DSOW%20Tracker/Attachments/253/551963%20Transport%20Network%20DSOW%20Rev%203%207-28-23%20(EP%20ML%20JC)%20-%20signed.pdf?web=1</t>
  </si>
  <si>
    <t>https://aeepr.sharepoint.com/sites/Test4552/Lists/ISOW%20%20DSOW%20Tracker/Attachments/254/551927-DR4339PR-SCADA%20Remote%20Access%20and%20RTU%20Replacement%20Group%203.pdf?web=1</t>
  </si>
  <si>
    <t>https://aeepr.sharepoint.com/sites/Test4552/Lists/ISOW%20%20DSOW%20Tracker/Attachments/255/551926-DR4339PR-SCADA%20Remote%20Access%20and%20RTU%20Replacement%20Group%202.pdf?web=1</t>
  </si>
  <si>
    <t>https://aeepr.sharepoint.com/sites/Test4552/Lists/ISOW%20%20DSOW%20Tracker/Attachments/256/551925-DR4339PR-Detailed%20Scope%20of%20Work%20SCADA%20Remote%20Access%20and%20RTU%20Replacement%20Group1_Revised%207-25-23%20LPCE%20Adjusted%20to%20HM.pdf?web=1</t>
  </si>
  <si>
    <t>https://aeepr.sharepoint.com/sites/Test4552/Lists/ISOW%20%20DSOW%20Tracker/Attachments/257/551918-DR4339-PR%20FEMA%20Detailed%20Scope%20of%20Work%20for%20Crematorio%201512%20Substation%20(1).pdf?web=1</t>
  </si>
  <si>
    <t>https://aeepr.sharepoint.com/sites/Test4552/Lists/ISOW%20%20DSOW%20Tracker/Attachments/258/551916%20-%20DR4339PR%20-%20Dorado%20TC%20Relocation%20(Substation)%20SOW%20CE.pdf?web=1</t>
  </si>
  <si>
    <t>https://aeepr.sharepoint.com/sites/Test4552/Lists/ISOW%20%20DSOW%20Tracker/Attachments/259/551914-DR4339PR-Caparra%201911%20&amp;%201924.pdf?web=1</t>
  </si>
  <si>
    <t>https://aeepr.sharepoint.com/sites/Test4552/Lists/ISOW%20%20DSOW%20Tracker/Attachments/260/551912-DR4339PR%20FEMA%20Detailed%20Scope%20of%20Work%20for%20Puerto%20Nuevo%201520%20(1)%20(1).pdf?web=1</t>
  </si>
  <si>
    <t>https://aeepr.sharepoint.com/sites/Test4552/Lists/ISOW%20%20DSOW%20Tracker/Attachments/261/551911%20-%20DR4339PR%20-%20Line%209100%20Guaraguao%20TC%20to%20Bayamon%20Pueblo%20Sect.%20SOW%20-%20CE.pdf?web=1</t>
  </si>
  <si>
    <t>https://aeepr.sharepoint.com/sites/Test4552/Lists/ISOW%20%20DSOW%20Tracker/Attachments/262/551861-DR4339PR-%2000%20FEMA%20Detailed%20Scope%20of%20Work%20for%20Physical%20Security%20-%20Group%203%20(40000-CP-SOW-0009Rev5)(2023-04-27)%20-%20signed.pdf?web=1</t>
  </si>
  <si>
    <t>https://aeepr.sharepoint.com/sites/Test4552/Lists/ISOW%20%20DSOW%20Tracker/Attachments/263/551827-DR4339PR-10038-FA-SOW-0001_Rev0-%20San%20Juan%20Region%20Repairs.pdf?web=1</t>
  </si>
  <si>
    <t>https://aeepr.sharepoint.com/sites/Test4552/Lists/ISOW%20%20DSOW%20Tracker/Attachments/264/551260-DR43339PR-00%20FEMA%20DSOW%20for%20Guaynabo%20Pueblo%20Rev.%202%2004012024%20-%20signed.pdf?web=1</t>
  </si>
  <si>
    <t>https://aeepr.sharepoint.com/sites/Test4552/Lists/ISOW%20%20DSOW%20Tracker/Attachments/265/551247-DR4339PR-10035-FA-SOW-0001_Rev0-%20Palo%20Seco%20South%20Building%20Repairs.pdf?web=1</t>
  </si>
  <si>
    <t>https://aeepr.sharepoint.com/sites/Test4552/Lists/ISOW%20%20DSOW%20Tracker/Attachments/266/551242-DR4339PR-10036-FA-SOW-0001_Rev0-Bayamon%20Region%20Repairs.pdf?web=1</t>
  </si>
  <si>
    <t>https://aeepr.sharepoint.com/sites/Test4552/Lists/ISOW%20%20DSOW%20Tracker/Attachments/267/551100-DR4339PR-10024-EN-SOW-0001_Rev0%20-%20Bayview%20Sectionalizer%201802%20Relocation.pdf?web=1</t>
  </si>
  <si>
    <t>https://aeepr.sharepoint.com/sites/Test4552/Lists/ISOW%20%20DSOW%20Tracker/Attachments/268/551067-DR4339PR-10093-EN-SOW-0001_Rev0%20-%20Line%2011100%20Canovanas%20Sect.%20to%20GOAB%2011115.pdf?web=1</t>
  </si>
  <si>
    <t>https://aeepr.sharepoint.com/sites/Test4552/Lists/ISOW%20%20DSOW%20Tracker/Attachments/269/550998-DR4339PR-10022-EN-SOW-0001_Rev0%20-%20Santurce%20Planta%20(Sect)%201116(1).pdf?web=1</t>
  </si>
  <si>
    <t>https://aeepr.sharepoint.com/sites/Test4552/Lists/ISOW%20%20DSOW%20Tracker/Attachments/270/550986-4339%20DR-PR%20-%20FEMA%20Detailed%20Scope%20of%20Work%20for%20Condado%201133-6-30-2023%20signed%20(1).pdf?web=1</t>
  </si>
  <si>
    <t>https://aeepr.sharepoint.com/sites/Test4552/Lists/ISOW%20%20DSOW%20Tracker/Attachments/271/550980-DR4339PR-FEMA%20Detailed%20Scope%20of%20Work%20for%20ParqueRecreo%201002%20-%20signed%20(1).pdf?web=1</t>
  </si>
  <si>
    <t>https://aeepr.sharepoint.com/sites/Test4552/Lists/ISOW%20%20DSOW%20Tracker/Attachments/272/550972-DR4339PR-10019-EN-SOW-0001_Rev0%20-%20Fonalledas%20GIS%20Rebuilt%201401%201421(1).pdf?web=1</t>
  </si>
  <si>
    <t>https://aeepr.sharepoint.com/sites/Test4552/Lists/ISOW%20%20DSOW%20Tracker/Attachments/273/550950%20-Monacillo%20TC%20(Substations)-%20FEMA%20Project%20Detailed%20Scope%20of%20Work%209.15.23%20rev.pdf?web=1</t>
  </si>
  <si>
    <t>https://aeepr.sharepoint.com/sites/Test4552/Lists/ISOW%20%20DSOW%20Tracker/Attachments/274/550910-DR4339PR-%2000%20FEMA%20Detailed%20Scope%20of%20Work%20for%20Physical%20Security%20-%20Group%201%20(2023-03-17)%20-%20signed.pdf?web=1</t>
  </si>
  <si>
    <t>https://aeepr.sharepoint.com/sites/Test4552/Lists/ISOW%20%20DSOW%20Tracker/Attachments/275/550902-DR4339PR-10092-EN-SOW-0001_Rev0%20-%20Line%209700%20Palo%20Seco%20SP%20to%20Bay%20View%20Sect(1).pdf?web=1</t>
  </si>
  <si>
    <t>12/18/2025</t>
  </si>
  <si>
    <t>https://aeepr.sharepoint.com/sites/Test4552/Lists/ISOW%20%20DSOW%20Tracker/Attachments/276/550896-DR4339PR-Detailed%20SOW%20-%20Line%206700%20Rev.0%20(1).pdf?web=1</t>
  </si>
  <si>
    <t>https://aeepr.sharepoint.com/sites/Test4552/Lists/ISOW%20%20DSOW%20Tracker/Attachments/277/550894%20-%20DR4339PR%20-%20%20FAASt%20Baldrich%20Sectionalizer%201422%20-%20SOW%20CE.pdf?web=1</t>
  </si>
  <si>
    <t>https://aeepr.sharepoint.com/sites/Test4552/Lists/ISOW%20%20DSOW%20Tracker/Attachments/278/550771%20-%20DR4339%20-%20Caguas%20TC%20(Substation)%20Initial%20SOW.pdf?web=1</t>
  </si>
  <si>
    <t>https://aeepr.sharepoint.com/sites/Test4552/Lists/ISOW%20%20DSOW%20Tracker/Attachments/279/550500-DR4339PR-10040-FA-SOW-0001_Rev0-Ponce%20Region%20Repairs.pdf?web=1</t>
  </si>
  <si>
    <t>https://aeepr.sharepoint.com/sites/Test4552/Lists/ISOW%20%20DSOW%20Tracker/Attachments/280/921048-DR4339PR-10026-EN-SOW-0001_Rev0%20-%20Pampanos%20Sect%20Relocation.pdf?web=1</t>
  </si>
  <si>
    <t>https://aeepr.sharepoint.com/sites/Test4552/Lists/ISOW%20%20DSOW%20Tracker/Attachments/281/550162%20-%20DR4339PR%20-%20%20Berwind%20TC%20-%201336%20(Transmission).pdf?web=1</t>
  </si>
  <si>
    <t>https://aeepr.sharepoint.com/sites/Test4552/Lists/ISOW%20%20DSOW%20Tracker/Attachments/282/550106-DR4339PR-%20Detail%20Scope%20of%20Work%20Conquistador%20CH%20-%20signed%20(1).pdf?web=1</t>
  </si>
  <si>
    <t>https://aeepr.sharepoint.com/sites/Test4552/Lists/ISOW%20%20DSOW%20Tracker/Attachments/283/550099-DR4339PR%20-%20FEMA%20Detailed%20Scope%20of%20Work%20for%20Esc%20Industrial%20Miguel%20Such%201423%20-%20signed%20(1).pdf?web=1</t>
  </si>
  <si>
    <t>https://aeepr.sharepoint.com/sites/Test4552/Lists/ISOW%20%20DSOW%20Tracker/Attachments/284/550070%20-%20DR4339PR%20-%20Line%204000%20Comerio%20HP%20to%20Escuela%20Francisco%20Morales%20Initial%20SOW%20CE.pdf?web=1</t>
  </si>
  <si>
    <t>https://aeepr.sharepoint.com/sites/Test4552/Lists/ISOW%20%20DSOW%20Tracker/Attachments/285/550060%20-DR4339PR%20-%20Caguas%20Region%20Repairs%20Initial%20SOW%20CE.pdf?web=1</t>
  </si>
  <si>
    <t>https://aeepr.sharepoint.com/sites/Test4552/Lists/ISOW%20%20DSOW%20Tracker/Attachments/286/550019%20-%20DR4339PR%20FAASt%20Line%20600%20Caguas%20TC%20to%20Gautier%20Benitez%20%20Sect%20(Transmission)Applicant%20provided%20SOW%20CE.pdf?web=1</t>
  </si>
  <si>
    <t>https://aeepr.sharepoint.com/sites/Test4552/Lists/ISOW%20%20DSOW%20Tracker/Attachments/287/549768-DR4339PR-Physical%20Security%2040000-EN-SOW-0007_Rev0.pdf?web=1</t>
  </si>
  <si>
    <t>https://aeepr.sharepoint.com/sites/Test4552/Lists/ISOW%20%20DSOW%20Tracker/Attachments/288/549764-DR4339PR-%2000%20FEMA%20Detailed%20Scope%20of%20Work%20Physical%20Security%20Group%202%20(40000-CP-SOW-0012Rev2%20)(2023-03-23)%20-%20signed%20(1).pdf?web=1</t>
  </si>
  <si>
    <t>https://aeepr.sharepoint.com/sites/Test4552/Lists/ISOW%20%20DSOW%20Tracker/Attachments/289/549725-DR4339PR-00%20Detailed%20Scope%20of%20Work%20for%20Minor%20Repairs%20-%20Group%20E%20Rev.0%20(2023-06-30)%20(1).pdf?web=1</t>
  </si>
  <si>
    <t>https://aeepr.sharepoint.com/sites/Test4552/Lists/ISOW%20%20DSOW%20Tracker/Attachments/290/549715-DR4339PR-00%20Detailed%20Scope%20of%20Work%20for%20Minor%20Repairs%20-%20Group%20D%20Rev.0%20(2023-06-30)%20(1).pdf?web=1</t>
  </si>
  <si>
    <t>https://aeepr.sharepoint.com/sites/Test4552/Lists/ISOW%20%20DSOW%20Tracker/Attachments/291/548598%20-%20DR4339PR%20-%20Line%2036200%20Fajardo%20to%20Rio%20Blanco%20Applicant%20SOW.pdf?web=1</t>
  </si>
  <si>
    <t>https://aeepr.sharepoint.com/sites/Test4552/Lists/ISOW%20%20DSOW%20Tracker/Attachments/292/548596-DR4339PR-10033-FA-SOW-0001_Rev0-San%20German%20ESC.pdf?web=1</t>
  </si>
  <si>
    <t>https://aeepr.sharepoint.com/sites/Test4552/Lists/ISOW%20%20DSOW%20Tracker/Attachments/293/548440-DR4339PR--FA-SOW-0001_Rev0-%20Mayaguez%20Region%20Repairs.pdf?web=1</t>
  </si>
  <si>
    <t>https://aeepr.sharepoint.com/sites/Test4552/Lists/ISOW%20%20DSOW%20Tracker/Attachments/294/548393%20DR4339PR%20Arecibo%20Region%20Repairs%20(Building).pdf?web=1</t>
  </si>
  <si>
    <t>https://aeepr.sharepoint.com/sites/Test4552/Lists/ISOW%20%20DSOW%20Tracker/Attachments/295/547350%20-%20DR4339PR%20-%20%20FAASt%20-%20Line%2013300%20Bayam%C3%B3n%20TC%20to%20Plaza%20del%20Sol%20(Transmission)%20FEMA%20SOW%20CE.pdf?web=1</t>
  </si>
  <si>
    <t>https://aeepr.sharepoint.com/sites/Test4552/Lists/ISOW%20%20DSOW%20Tracker/Attachments/296/921982-DR4339PR-10115-EN-SOW-0001_Rev0%20-%20Acacias%206801%20TC%20Relocation.pdf?web=1</t>
  </si>
  <si>
    <t>2/28/2024: QC Review Complete</t>
  </si>
  <si>
    <t>https://aeepr.sharepoint.com/sites/Test4552/Lists/ISOW%20%20DSOW%20Tracker/Attachments/297/921981-DR4339PR-10119-EN-SOW-0001_Rev0%20-%20Victoria%20TC%207008.pdf?web=1</t>
  </si>
  <si>
    <t>https://aeepr.sharepoint.com/sites/Test4552/Lists/ISOW%20%20DSOW%20Tracker/Attachments/298/921980-DR4339PR-10088-EN-SOW-0001_Rev0%20Line%201500%20Mayaguez%20GP%20to%20GOAB%201515.pdf?web=1</t>
  </si>
  <si>
    <t>https://aeepr.sharepoint.com/sites/Test4552/Lists/ISOW%20%20DSOW%20Tracker/Attachments/299/547273%20DR4339PR%20Charco%20Hondo%208008%20Relocation%20SOW%20and%20Cost%20Estimate%20(1).pdf?web=1</t>
  </si>
  <si>
    <t>https://aeepr.sharepoint.com/sites/Test4552/Lists/ISOW%20%20DSOW%20Tracker/Attachments/300/921686%20DR4339PR-%20San%20Jose%20Relocation%20SOW%20and%20Cost%20Estimate.pdf?web=1</t>
  </si>
  <si>
    <t>https://aeepr.sharepoint.com/sites/Test4552/Lists/ISOW%20%20DSOW%20Tracker/Attachments/301/Revised%20FEMA%20SOW%20-%20547269-DR4339PR-TL2800%20DSOW-38kv%20Aguadilla%20Hosp.%20Dist.%20Sect.%20to%20T-Bone%20TO-Rev%200%20-%20signed%20(1).pdf?web=1</t>
  </si>
  <si>
    <t>https://aeepr.sharepoint.com/sites/Test4552/Lists/ISOW%20%20DSOW%20Tracker/Attachments/302/Revised%20FEMA%20SOW%20-%20547259-DR4339PR-TL2700%20DSOW-38%20kV%20Victoria%20TC%20to%20Quebradillas%20Sect-%20Rev%200.pdf%20-%20signed%20(1).pdf?web=1</t>
  </si>
  <si>
    <t>https://aeepr.sharepoint.com/sites/Test4552/Lists/ISOW%20%20DSOW%20Tracker/Attachments/303/921824-DR4339PR-10087-EN-SOW-0001_Rev0%20-%20Line%202400%20Dos%20Bocas%20HP%20to%20America%20Apparel.pdf?web=1</t>
  </si>
  <si>
    <t>https://aeepr.sharepoint.com/sites/Test4552/Lists/ISOW%20%20DSOW%20Tracker/Attachments/304/921822-DR4339PR-10109-EN-SOW-0001_Rev0%20-%20Canas%20TC.pdf?web=1</t>
  </si>
  <si>
    <t>https://aeepr.sharepoint.com/sites/Test4552/Lists/ISOW%20%20DSOW%20Tracker/Attachments/305/921812-DR4339PR-10116-EN-SOW-0001_Rev0%20-%20Cambalache%20TC%20Relocation.pdf?web=1</t>
  </si>
  <si>
    <t>https://aeepr.sharepoint.com/sites/Test4552/Lists/ISOW%20%20DSOW%20Tracker/Attachments/306/547243-DR4339PR%20-%20FEMA%20Detailed%20Scope%20of%20Work%20for%20Egozcue%201109%20-%20signed%20(1).pdf?web=1</t>
  </si>
  <si>
    <t>https://aeepr.sharepoint.com/sites/Test4552/Lists/ISOW%20%20DSOW%20Tracker/Attachments/307/547241-DR4339PR%20-%20FEMA%20Detailed%20Scope%20of%20Work%20for%20Tallaboa%205402%20Substation%20-%20signed%20(1).pdf?web=1</t>
  </si>
  <si>
    <t>https://aeepr.sharepoint.com/sites/Test4552/Lists/ISOW%20%20DSOW%20Tracker/Attachments/308/547226%20DR4339PR%20Line%2011400%20Barceloneta%20TC%20to%20Florida%20TO.pdf?web=1</t>
  </si>
  <si>
    <t>https://aeepr.sharepoint.com/sites/Test4552/Lists/ISOW%20%20DSOW%20Tracker/Attachments/309/547221%20-%20DR4339PR%20%20Line%203600%20Monacillos%20TC%20to%20Martin%20Pe%C3%B1a%20TC%20(Transmission).pdf?web=1</t>
  </si>
  <si>
    <t>https://aeepr.sharepoint.com/sites/Test4552/Lists/ISOW%20%20DSOW%20Tracker/Attachments/310/547187%20DR4339PR%20Arecibo%20Pueblo%208002%20Relocation%20SOW%20(1).pdf?web=1</t>
  </si>
  <si>
    <t>https://aeepr.sharepoint.com/sites/Test4552/Lists/ISOW%20%20DSOW%20Tracker/Attachments/311/921046-DR4339PR-10076-EN-SOW-0001_Rev0%20-%20Line%201200%20Mayaguez%20GP%20to%20Yauco%202%20HP.pdf?web=1</t>
  </si>
  <si>
    <t>https://aeepr.sharepoint.com/sites/Test4552/Lists/ISOW%20%20DSOW%20Tracker/Attachments/312/546386-DR4339PR-10156-EN-SOW-0001_Rev0%20(El%20Yunque%202305-01%20Supply).pdf?web=1</t>
  </si>
  <si>
    <t>https://aeepr.sharepoint.com/sites/Test4552/Lists/ISOW%20%20DSOW%20Tracker/Attachments/313/546374-DR4339PR%20-10143-EN-SOW-0001_Rev0%20(Distribution%20Feeders-San%20Juan%20Short%20Term%20Group%203).pdf?web=1</t>
  </si>
  <si>
    <t>https://aeepr.sharepoint.com/sites/Test4552/Lists/ISOW%20%20DSOW%20Tracker/Attachments/314/546371-DR4339PR-00%20FEMA%20DSOW%20for%20Sub.%20Minor%20Repairs%20-Group%20C%20(43001-CP-SOW-0009_Rev7)%20(2023-06-26)%20-%20signed.pdf</t>
  </si>
  <si>
    <t>https://aeepr.sharepoint.com/sites/Test4552/Lists/ISOW%20%20DSOW%20Tracker/Attachments/315/546370~1.PDF?web=1</t>
  </si>
  <si>
    <t>https://aeepr.sharepoint.com/sites/Test4552/Lists/ISOW%20%20DSOW%20Tracker/Attachments/316/Revised%20FEMA%20SOW%20-%20542762-DR4339PR-Detalied%20SOW%20Arecibo%20Group%202%20Rev1.pdf?web=1</t>
  </si>
  <si>
    <t>https://aeepr.sharepoint.com/sites/Test4552/Lists/ISOW%20%20DSOW%20Tracker/Attachments/317/Revised%20FEMA%20SOW%20-%20542758-DR4339PR-%200%20FEMA%20DSOW%20Group%20B%20Minor%20Repairs%20(43001-CP-SOW-0012_Rev5)%20(2023-05-03)%20-%20signed.pdf?web=1</t>
  </si>
  <si>
    <t>https://aeepr.sharepoint.com/sites/Test4552/Lists/ISOW%20%20DSOW%20Tracker/Attachments/318/4.18.22%20%20%20PW%20542756%20%20%20Revised%20FEMA%20SOW.pdf?web=1</t>
  </si>
  <si>
    <t>https://aeepr.sharepoint.com/sites/Test4552/Lists/ISOW%20%20DSOW%20Tracker/Attachments/319/Revised%20FEMA%20SOW%20-%20542690-DR4339PR-Detailed%20SOW%20Maunabo%20Rev0%20-%20signed%20-%20DSOW.pdf?web=1</t>
  </si>
  <si>
    <t>https://aeepr.sharepoint.com/sites/Test4552/Lists/ISOW%20%20DSOW%20Tracker/Attachments/320/Detailed%20SOW-542688.pdf?web=1</t>
  </si>
  <si>
    <t>https://aeepr.sharepoint.com/sites/Test4552/Lists/ISOW%20%20DSOW%20Tracker/Attachments/321/Revised%20FEMA%20SOW%20542687.pdf?web=1</t>
  </si>
  <si>
    <t>https://aeepr.sharepoint.com/sites/Test4552/Lists/ISOW%20%20DSOW%20Tracker/Attachments/322/542517-10515%20Luquillo%20Streetlights%20Detailed%20SOW%20Rev.3.pdf?web=1</t>
  </si>
  <si>
    <t>https://aeepr.sharepoint.com/sites/Test4552/Lists/ISOW%20%20DSOW%20Tracker/Attachments/323/436616-%20DR4339PR-%20DSOW%20-Arecibo%20Short%20Term%20Group%201.pdf?web=1</t>
  </si>
  <si>
    <t>https://aeepr.sharepoint.com/sites/Test4552/Lists/ISOW%20%20DSOW%20Tracker/Attachments/324/FEMA%20Scope%20of%20Work%20Line%203000%20Monacillos%20TC%20-%20Bairoa%20TO.DOC%20(1).pdf?web=1</t>
  </si>
  <si>
    <t>Gabriel Licha</t>
  </si>
  <si>
    <t>https://aeepr.sharepoint.com/sites/Test4552/Lists/ISOW%20%20DSOW%20Tracker/Attachments/326/Revised%20FEMA%20SOW%20-%20334527-DR4339PR-Detalied%20SOW%20Caguas%20Group%208%20Rev3.pdf?web=1</t>
  </si>
  <si>
    <t>https://aeepr.sharepoint.com/sites/Test4552/Lists/ISOW%20%20DSOW%20Tracker/Attachments/327/334518%20-%20DR4339PR%20-%20Distribution%20Feeders%20-%20Caguas%20Short%20Term%20Group%207.pdf?web=1</t>
  </si>
  <si>
    <t>https://aeepr.sharepoint.com/sites/Test4552/Lists/ISOW%20%20DSOW%20Tracker/Attachments/328/334497-DR4339PR-%20DSWOR-%20Caguas%20Short%20Term%20Group%206-Signed.pdf?web=1</t>
  </si>
  <si>
    <t>https://aeepr.sharepoint.com/sites/Test4552/Lists/ISOW%20%20DSOW%20Tracker/Attachments/329/334491-DR4339PR-10149-Caguas%20Short%20Term%20Group%205%20%20DSOW%20-%20signed.pdf?web=1</t>
  </si>
  <si>
    <t>https://aeepr.sharepoint.com/sites/Test4552/Lists/ISOW%20%20DSOW%20Tracker/Attachments/330/10148-EN-SOW-0001_Rev0%20-%20FEMA%20SOW%20Distribution%20Feeders%20-%20Caguas%20Short%20Term%20Group%204%20Signed%20-%20Copy.pdf?web=1</t>
  </si>
  <si>
    <t>https://aeepr.sharepoint.com/sites/Test4552/Lists/ISOW%20%20DSOW%20Tracker/Attachments/331/334482-DR4339PR-10083-EN-SOW-0001_Rev0%20-%20FEMA%20SOW%20Line%203000%20Monacillos%20TC%20to%20Juncos%20TC%20Signed%20-%20Copy.pdf?web=1</t>
  </si>
  <si>
    <t>https://aeepr.sharepoint.com/sites/Test4552/Lists/ISOW%20%20DSOW%20Tracker/Attachments/332/334477-DR4339PR-10137-Carolina%20Short%20Term%20Group%203%20DSOW%20-%20signed.pdf?web=1</t>
  </si>
  <si>
    <t>https://aeepr.sharepoint.com/sites/Test4552/Lists/ISOW%20%20DSOW%20Tracker/Attachments/333/334476-DR4339PR-10010-EN-SOW-0001_Rev0%20-%20FEMA%20SOW%20Distribution%20Feeders%20-%20Carolina%20Short%20Term%20Group%202%20Signed.pdf?web=1</t>
  </si>
  <si>
    <t>https://aeepr.sharepoint.com/sites/Test4552/Lists/ISOW%20%20DSOW%20Tracker/Attachments/334/334475-DR4339PR-%20DSOW%20Bayamon%20Short%20Term%20Group%203_.pdf?web=1</t>
  </si>
  <si>
    <t>https://aeepr.sharepoint.com/sites/Test4552/Lists/ISOW%20%20DSOW%20Tracker/Attachments/335/Revised%20FEMA%20SOW%20-%20334474-DR4339PR-%20DSOW%2010136-BAYAMONN%20STG2%20-%20signed%20(1).pdf?web=1</t>
  </si>
  <si>
    <t>https://aeepr.sharepoint.com/sites/Test4552/Lists/ISOW%20%20DSOW%20Tracker/Attachments/336/334473-DR4339PR-10008-EN-SOW-0001_Rev0%20-%20FEMA%20SOW%20Distribution%20Feeders%20-%20Bayamon%20Short%20Term%20Group%201%20Signed.pdf?web=1</t>
  </si>
  <si>
    <t>https://aeepr.sharepoint.com/sites/Test4552/Lists/ISOW%20%20DSOW%20Tracker/Attachments/337/334472-DR4339PR-DSOW-%20San%20Juan%20Short%20Term%20Group%202.pdf?web=1</t>
  </si>
  <si>
    <t>https://aeepr.sharepoint.com/sites/Test4552/Lists/ISOW%20%20DSOW%20Tracker/Attachments/338/334471-DR4339PR-10013-EN-SOW-0001_Rev0%20-%20FEMA%20SOW%20Distribution%20Feeders%20-%20San%20Juan%20Short%20Term%20Group%201%20Signed.pdf?web=1</t>
  </si>
  <si>
    <t>https://aeepr.sharepoint.com/sites/Test4552/Lists/ISOW%20%20DSOW%20Tracker/Attachments/339/334470-DR4339PR-10078-EN-SOW-0001_Rev0%20-%20FEMA%20SOW%20Line%203100%20Monacillos%20TC%20to%20Daguao%20TC%20Signed%20-%20Copy.pdf?web=1</t>
  </si>
  <si>
    <t>https://aeepr.sharepoint.com/sites/Test4552/Lists/ISOW%20%20DSOW%20Tracker/Attachments/340/334469-DR4339PR-10075-EN-SOW-0001_Rev0%20-%20FEMA%20SOW%20Line%208900%20Monacillos%20TC%20to%20Adm%20Signed%20-%20Copy.pdf?web=1</t>
  </si>
  <si>
    <t>https://aeepr.sharepoint.com/sites/Test4552/Lists/ISOW%20%20DSOW%20Tracker/Attachments/341/334468-DR4339PR-DSOW%20-TL%202200-Transmission%20Priority%20Pole%20Replacement-%20V0%20(4).pdf?web=1</t>
  </si>
  <si>
    <t>https://aeepr.sharepoint.com/sites/Test4552/Lists/ISOW%20%20DSOW%20Tracker/Attachments/342/334452-DR4339PR-DSOW-%20Caguas%20Short%20Term%20Group%203.pdf?web=1</t>
  </si>
  <si>
    <t>https://aeepr.sharepoint.com/sites/Test4552/Lists/ISOW%20%20DSOW%20Tracker/Attachments/343/334443%20-%20DR4339PR%20%20-%20Distribution%20Feeders%20-%20Caguas%20Short%20Term%20Group%202.pdf?web=1</t>
  </si>
  <si>
    <t>https://aeepr.sharepoint.com/sites/Test4552/Lists/ISOW%20%20DSOW%20Tracker/Attachments/344/334420%20-%20DR4339PR%20-%20FEMA%20SOW%20%20Distribution%20Feeders%20-%20Caguas%20Short%20Term%20Group%201.pdf?web=1</t>
  </si>
  <si>
    <t>https://aeepr.sharepoint.com/sites/Test4552/Lists/ISOW%20%20DSOW%20Tracker/Attachments/345/DI%20661562%20-%20DR%204339%20-10079-EN-SOW-0001_Rev0%20-%20FEMA%20SOW%20Line%20500%20Ponce%20TC%20to%20Costa%20Sur%20SP%20Signed.pdf?web=1</t>
  </si>
  <si>
    <t>https://aeepr.sharepoint.com/sites/Test4552/Lists/ISOW%20%20DSOW%20Tracker/Attachments/346/DI%20661466%20-%20DR4339%2010080-EN-SOW-0001_Rev0%20-%20FEMA%20SOW%20Line%201900%20Dos%20Bocas%20HP%20to%20San%20Sebastian%20TC%20Signed.pdf?web=1</t>
  </si>
  <si>
    <t>https://aeepr.sharepoint.com/sites/Test4552/Lists/ISOW%20%20DSOW%20Tracker/Attachments/347/DSOW%205.4.22.pdf?web=1</t>
  </si>
  <si>
    <t>https://aeepr.sharepoint.com/sites/Test4552/Lists/ISOW%20%20DSOW%20Tracker/Attachments/348/334323-DR4339PR-Detailed%20SOW-Distribution%20Pole%20and%20Conductor%20Repair%20%E2%80%93%20Ponce%20Group%201-Rev3%20(3).pdf?web=1</t>
  </si>
  <si>
    <t>https://aeepr.sharepoint.com/sites/Test4552/Lists/ISOW%20%20DSOW%20Tracker/Attachments/349/334308-DR4339PR-Detailed%20SOW%20Mayaguez%20Group%201.pdf?web=1</t>
  </si>
  <si>
    <t>https://aeepr.sharepoint.com/sites/Test4552/Lists/ISOW%20%20DSOW%20Tracker/Attachments/350/Revised%20FEMA%20SOW%20-%20334293-DR4339PR-DSOW-%20Mayag%C3%BCez%20STG4%20-%20signed%20(1).pdf?web=1</t>
  </si>
  <si>
    <t>https://aeepr.sharepoint.com/sites/Test4552/Lists/ISOW%20%20DSOW%20Tracker/Attachments/351/334285-DR4339PR-DSOW%2010139%20-%20Mayag%C3%BCez%20STG2%20-%20signed%20(1)%20(1).pdf?web=1</t>
  </si>
  <si>
    <t>https://aeepr.sharepoint.com/sites/Test4552/Lists/ISOW%20%20DSOW%20Tracker/Attachments/352/334191-DR4339PR-%20DSOW%2010140%20-%20Mayag%C3%BCez%20STG3%20-%20signed%20(1)%20(1).pdf?web=1</t>
  </si>
  <si>
    <t>https://aeepr.sharepoint.com/sites/Test4552/Lists/ISOW%20%20DSOW%20Tracker/Attachments/353/180326-DR4339PR-%20Detailed%20SOW%20Line%2036800%20(10054-CP-SOW-0003_Rev.0).pdf?web=1</t>
  </si>
  <si>
    <t>https://aeepr.sharepoint.com/sites/Test4552/Lists/ISOW%20%20DSOW%20Tracker/Attachments/354/180052%20-%20DR4339PR-00%20FEMA%20DSOW%20-%20Existing%2038%20kV%20TLines%20100,%20200%20PonceTC-Jobos%20TC%2010052-CP-SOW-0003%20Rev%201.pdf?web=1</t>
  </si>
  <si>
    <t>https://aeepr.sharepoint.com/sites/Test4552/Lists/ISOW%20%20DSOW%20Tracker/Attachments/355/179988-DR4339PR-Las%20Lomas%20-%20XFMER%201525%20-%20FEMA%20SOW%20CE%201-27-21.pdf?web=1</t>
  </si>
  <si>
    <t>https://aeepr.sharepoint.com/sites/Test4552/Lists/ISOW%20%20DSOW%20Tracker/Attachments/356/179558-DR4339PR%20-%20Detailed%20SOW%20-%20Manati%20TC%20-%20BRKS%20230kV%20(10106-CP-SOW-0002%20Rev1)%20(2).pdf?web=1</t>
  </si>
  <si>
    <t>https://aeepr.sharepoint.com/sites/Test4552/Lists/ISOW%20%20DSOW%20Tracker/Attachments/357/178577%20-%20DR4339PR%20-%20Cachete%20-%20MC%201526%20-%20FEMA%20SOW%20%20CE%201-27-21%20(1).pdf?web=1</t>
  </si>
  <si>
    <t>https://aeepr.sharepoint.com/sites/Test4552/Lists/ISOW%20%20DSOW%20Tracker/Attachments/358/178503-DR4339PR-%20Detail%20SOW-Aguirre%20TC%20-%20BKRS%20-%20(10104-CP-SOW-0002_Rev%201)%20(3).pdf?web=1</t>
  </si>
  <si>
    <t>https://aeepr.sharepoint.com/sites/Test4552/Lists/ISOW%20%20DSOW%20Tracker/Attachments/359/178258-DR43339PR-%2000%20FEMA%20Detailed%20Scope%20Of%20Work%20REV.4%20Taft%20MC%201105%202023-07-06%20-%20signed.PDF?web=1</t>
  </si>
  <si>
    <t>https://aeepr.sharepoint.com/sites/Test4552/Lists/ISOW%20%20DSOW%20Tracker/Attachments/360/177191%20DR4339PR-Detailed%20SOW%2039000%20Aguas%20Buenas%20TC%20to%20Caguas%20TC_Rev%200%20-%20signed.pdf?web=1</t>
  </si>
  <si>
    <t>https://aeepr.sharepoint.com/sites/Test4552/Lists/ISOW%20%20DSOW%20Tracker/Attachments/361/177134-DR4339PR-10071-CP-SOW-0003_Rev0%20(1).pdf?web=1</t>
  </si>
  <si>
    <t>https://aeepr.sharepoint.com/sites/Test4552/Lists/ISOW%20%20DSOW%20Tracker/Attachments/362/176971-DR4339PR-Detailed%20SOW%20-%20TL8200%20Cata%C3%B1o%20Sect.%20to%20San%20Juan%20SP%20Rev.2.pdf?web=1</t>
  </si>
  <si>
    <t>https://aeepr.sharepoint.com/sites/Test4552/Lists/ISOW%20%20DSOW%20Tracker/Attachments/363/176954%20Detail%20Scope%20of%20Work%2010069-CP-SOW-0003%20-%20signed.pdf?web=1</t>
  </si>
  <si>
    <t>https://aeepr.sharepoint.com/sites/Test4552/Lists/ISOW%20%20DSOW%20Tracker/Attachments/364/176913-DR4339-Detailed%20SOW%209500%20Palo%20Seco%20SP%20to%20Catano%20Sect.%20%20Line%209500%20(10068-CP-SOW-0003%20Rev%200)%20-%20signed.pdf?web=1</t>
  </si>
  <si>
    <t>https://aeepr.sharepoint.com/sites/Test4552/Lists/ISOW%20%20DSOW%20Tracker/Attachments/365/10000-CP-SOW-0001Rev2%20(3).pdf?web=1</t>
  </si>
  <si>
    <t>https://aeepr.sharepoint.com/sites/Test4552/Lists/ISOW%20%20DSOW%20Tracker/Attachments/366/169896%20-%20DR-4339-PR%20-%20Detailed%20Scope%20of%20Work%20-%20Costs%20Sur%20230kV%2010101%20(2).pdf?web=1</t>
  </si>
  <si>
    <t>https://aeepr.sharepoint.com/sites/Test4552/Lists/ISOW%20%20DSOW%20Tracker/Attachments/367/%5B169804%5D-DR4339PR-Aguadilla%20Electric%20Service%20Center.pdf?web=1</t>
  </si>
  <si>
    <t>https://aeepr.sharepoint.com/sites/Test4552/Lists/ISOW%20%20DSOW%20Tracker/Attachments/368/%5B169798%5D-DR4339PR-Arecibo%20Electric%20Service%20Center.pdf?web=1</t>
  </si>
  <si>
    <t>https://aeepr.sharepoint.com/sites/Test4552/Lists/ISOW%20%20DSOW%20Tracker/Attachments/369/%5B169576%5D-DR4339PR-Arecibo%20Regional%20Office%20Building.pdf?web=1</t>
  </si>
  <si>
    <t>https://aeepr.sharepoint.com/sites/Test4552/Lists/ISOW%20%20DSOW%20Tracker/Attachments/370/DI433943-DR4339PR-Substations%20-%20Ceiba%20Baja%20TRF%207012%20%20Intial%20SOW%20&amp;%20CE%201-11-21%20(1).pdf?web=1</t>
  </si>
  <si>
    <t>https://aeepr.sharepoint.com/sites/Test4552/Lists/ISOW%20%20DSOW%20Tracker/Attachments/371/169500-DR4339PR%20-%20FEMA%20DSOW%20-%20Bayamon%20TC%20(10100-CP-SOW-0002_Rev.4)%202023-04-2700-CP-SOW-0002_Rev.4.pdf</t>
  </si>
  <si>
    <t>https://aeepr.sharepoint.com/sites/Test4552/Lists/ISOW%20%20DSOW%20Tracker/Attachments/372/169495-DR4339PR-%2000%20Detailed%20SOW%20Tapia%20Substation%20-%20(10059-CP-SOW-0002Rev6)(rev%202023-06-14)%20-%20signed.pdf?web=1</t>
  </si>
  <si>
    <t>https://aeepr.sharepoint.com/sites/Test4552/Lists/ISOW%20%20DSOW%20Tracker/Attachments/373/169276-DR4339PR-10099-CP-SOW-0001_Rev.2%20-%20signed%202023-08-23%2012_08_10-1.pdf?web=1</t>
  </si>
  <si>
    <t>https://aeepr.sharepoint.com/sites/Test4552/Lists/ISOW%20%20DSOW%20Tracker/Attachments/374/169266-DR4439PR-Detailed%20SOW-Centro%20Medico%201327%201359%20Equipment%20Repair%20&amp;%20Replacement%20(Substation).pdf?web=1</t>
  </si>
  <si>
    <t>https://aeepr.sharepoint.com/sites/Test4552/Lists/ISOW%20%20DSOW%20Tracker/Attachments/375/169058-DR4339PR-10097-CP-SOW-0002_Rev%204%20-%20signed.pdf?web=1</t>
  </si>
  <si>
    <t>https://aeepr.sharepoint.com/sites/Test4552/Lists/ISOW%20%20DSOW%20Tracker/Attachments/376/168483-DR4339PR-Detail%20SOW%20TL36400%20Dos%20Bocas%20HP%20to%20Ponce%20TC%20(10067-CP-SOW-0002_Rev0)%20-%20signed.pdf?web=1</t>
  </si>
  <si>
    <t>https://aeepr.sharepoint.com/sites/Test4552/Lists/ISOW%20%20DSOW%20Tracker/Attachments/377/168226%20-Detailed%20SOW-115kV-%20TL%2038000%20%20San%20Juan-Isla%20Grande%20Underground%20Loop.pdf?web=1</t>
  </si>
  <si>
    <t>https://aeepr.sharepoint.com/sites/Test4552/Lists/ISOW%20%20DSOW%20Tracker/Attachments/378/10065-%20TL-50100-%20Detailed%20SOW%20May%2026%20-%20signed.pdf?web=1</t>
  </si>
  <si>
    <t>https://aeepr.sharepoint.com/sites/Test4552/Lists/ISOW%20%20DSOW%20Tracker/Attachments/379/167446-DR4339PR-TL36100%20Detailed%20SOW%20-%20Dos%20Bocas%20HP%20to%20Monacillos%20TC%20-29JUNE2023-final%20signed%20(1)%20(1).pdf?web=1</t>
  </si>
  <si>
    <t>https://aeepr.sharepoint.com/sites/Test4552/Lists/ISOW%20%20DSOW%20Tracker/Attachments/380/167443-DR4339PR-Detailed%20SOW%20-%20TL36200%20Monacillos%20TC%20to%20Juncos%20TC%20rev%201%20-%20signed.pdf?web=1</t>
  </si>
  <si>
    <t>https://aeepr.sharepoint.com/sites/Test4552/Lists/ISOW%20%20DSOW%20Tracker/Attachments/381/167168-DR4339PR-%20Detailed%20SOW%20Line%2037100%20(10062-CP-SOW-0002_Rev1)%2028JUNE2023.pdf?web=1</t>
  </si>
  <si>
    <t>https://aeepr.sharepoint.com/sites/Test4552/Lists/ISOW%20%20DSOW%20Tracker/Attachments/382/166904-DR4339-Detailed%20SOW%2037800%20Caguas%20TC%20-%20Monacillos%20TC%20(10060-CP-SOW-0003%20Rev%200)%20-%20signed.pdf?web=1</t>
  </si>
  <si>
    <t>https://aeepr.sharepoint.com/sites/Test4552/Lists/ISOW%20%20DSOW%20Tracker/Attachments/383/166860-DSOW-115kV%20Transmission%20Line%2037800%20%E2%80%93%20Jobos%20TC%20to%20Caguas%20TC-Rev0.pdf?web=1</t>
  </si>
  <si>
    <t>https://aeepr.sharepoint.com/sites/Test4552/Lists/ISOW%20%20DSOW%20Tracker/Attachments/384/166834-DR4339PR-Transmission%20%20Line%2040100%20&amp;%2040200%20-%20Aguirre%20SP%20TC%20to%20Jobos%20TC%20(1).pdf?web=1</t>
  </si>
  <si>
    <t>https://aeepr.sharepoint.com/sites/Test4552/Lists/ISOW%20%20DSOW%20Tracker/Attachments/385/166707-10057-DSOW-TL-51300.pdf?web=1</t>
  </si>
  <si>
    <t>https://aeepr.sharepoint.com/sites/Test4552/Lists/ISOW%20%20DSOW%20Tracker/Attachments/386/165268-DR4339PR-%2000%20-%20Rio%20Grande%20Estates%20CH%202306%20Detailed%20Scope%20of%20Work%20Rev.%203%20(10055-CP-SOW-0003Rev3)%20signed.pdf?web=1</t>
  </si>
  <si>
    <t>https://aeepr.sharepoint.com/sites/Test4552/Lists/ISOW%20%20DSOW%20Tracker/Attachments/387/165226-DR4339PR%20Detailed%20SOW%20Vieques%20&amp;%20Culebra%20-%20signed%20(2).pdf?web=1</t>
  </si>
  <si>
    <t>https://aeepr.sharepoint.com/sites/Test4552/Lists/ISOW%20%20DSOW%20Tracker/Attachments/388/165225-Detailed%20SOW-Vieques%20NEW%20Substation%20V1%20(2)%20(1).pdf?web=1</t>
  </si>
  <si>
    <t>https://aeepr.sharepoint.com/sites/Test4552/Lists/ISOW%20%20DSOW%20Tracker/Attachments/391/165208-DR4339PR-Transmission%20Access%20Roads-11.24.2020.pdf?web=1</t>
  </si>
  <si>
    <t>https://aeepr.sharepoint.com/sites/Test4552/Lists/ISOW%20%20DSOW%20Tracker/Attachments/392/PRJ_Report_136271_20241106.pdf?web=1</t>
  </si>
  <si>
    <t>https://aeepr.sharepoint.com/sites/Test4552/Lists/ISOW%20%20DSOW%20Tracker/Attachments/393/PRJ_Report_83182_20240219.pdf?web=1</t>
  </si>
  <si>
    <t>https://aeepr.sharepoint.com/sites/Test4552/Lists/ISOW%20%20DSOW%20Tracker/Attachments/395/38kV%20and%20below%20DSOW-%20Region%205_%20Mayaguez%20(1).pdf?web=1</t>
  </si>
  <si>
    <t>https://aeepr.sharepoint.com/sites/Test4552/Lists/ISOW%20%20DSOW%20Tracker/Attachments/396/38kV%20and%20below%20DSOW-%20Region%202_%20Arecibo%20(1).pdf?web=1</t>
  </si>
  <si>
    <t>https://aeepr.sharepoint.com/sites/Test4552/Lists/ISOW%20%20DSOW%20Tracker/Attachments/398/DR4339PR%20-%20ISOW%20T%20and%20D%20Auto.%20Prog.%20Intelligent%20Recls,%20Single%20Ph%20Rec%20and%20Fault%20Current%20Indicators.pdf</t>
  </si>
  <si>
    <t>https://aeepr.sharepoint.com/sites/Test4552/Lists/ISOW%20%20DSOW%20Tracker/Attachments/400/729286%20DR4339PR%20FAASt%20HV%20Equipment%20Replacement%20Group%202%20(1).pdf?web=1</t>
  </si>
  <si>
    <t>https://aeepr.sharepoint.com/sites/Test4552/Lists/ISOW%20%20DSOW%20Tracker/Attachments/402/10134-EN-SOW-0001_Rev%20ARECIBO%20-%20signed.pdf?web=1</t>
  </si>
  <si>
    <t>https://aeepr.sharepoint.com/sites/Test4552/Lists/ISOW%20%20DSOW%20Tracker/Attachments/403/10141-EN-SOW-0001_Rev%20Ponce%202%20-%20signed.pdf?web=1</t>
  </si>
  <si>
    <t>https://aeepr.sharepoint.com/sites/Test4552/Lists/ISOW%20%20DSOW%20Tracker/Attachments/404/10148-EN-ISOW-0001_Rev%20Caguas%204%20-%20signed.pdf?web=1</t>
  </si>
  <si>
    <t>https://aeepr.sharepoint.com/sites/Test4552/Lists/ISOW%20%20DSOW%20Tracker/Attachments/405/10152-EN-ISOW-0001_Rev%20Caguas%208%20-%20signed.pdf?web=1</t>
  </si>
  <si>
    <t>https://aeepr.sharepoint.com/sites/Test4552/Lists/ISOW%20%20DSOW%20Tracker/Attachments/406/10012-EN-SOW-0001_Rev%20Ponce%201%20-%20signed%20(1).pdf?web=1</t>
  </si>
  <si>
    <t>https://aeepr.sharepoint.com/sites/Test4552/Lists/ISOW%20%20DSOW%20Tracker/Attachments/407/FEMA%20ISOW%20Distribution%20Pole%20and%20Conductor%20Repair%20-%20Caguas%20Group%203%20-%20Phase%202%20(2).pdf?web=1</t>
  </si>
  <si>
    <t>https://aeepr.sharepoint.com/sites/Test4552/Lists/ISOW%20%20DSOW%20Tracker/Attachments/408/FEMA%20ISOW%20Distribution%20Pole%20and%20Conductor%20Repair%20-%20Caguas%20Group%202%20-%20Phase%202.pdf?web=1</t>
  </si>
  <si>
    <t>https://aeepr.sharepoint.com/sites/Test4552/Lists/ISOW%20%20DSOW%20Tracker/Attachments/409/334468-DR4339PR-Initial%20SOW%20(2).pdf?web=1</t>
  </si>
  <si>
    <t>https://aeepr.sharepoint.com/sites/Test4552/Lists/ISOW%20%20DSOW%20Tracker/Attachments/410/73784-DR4339PR-Line%206700%20Martin%20Pe%C3%B1a%20TC%20to%20Villamar%20Sect.pdf?web=1</t>
  </si>
  <si>
    <t>https://aeepr.sharepoint.com/sites/Test4552/Lists/ISOW%20%20DSOW%20Tracker/Attachments/436/FEMA%20ISOW%20Distribution%20Pole%20and%20Conductor%20Repair%20-%20Ponce%20Group%201%20-%20Phase%202.pdf?web=1</t>
  </si>
  <si>
    <t>https://aeepr.sharepoint.com/sites/Test4552/Lists/ISOW%20%20DSOW%20Tracker/Attachments/437/-DR4339PR-Detailed%20SOW%20San%20Juan%20Group%201%20-%20Phase%202%20Rev0%201.pdf?web=1</t>
  </si>
  <si>
    <t>Project was resubmitted into Grants Portal under a new FAAst #.  Old number was 737825.  New number is 742070.  Edited on 01/10/2024 by J Fournier. 3/27/2024 - Received withdrawal status data/info from Project Coordinator Yaritza Acevedo Ortiz. </t>
  </si>
  <si>
    <t>https://aeepr.sharepoint.com/sites/Test4552/Lists/ISOW%20%20DSOW%20Tracker/Attachments/438/FEMA%20ISOW%20Distribution%20Pole%20and%20Conductor%20Repair%20-%20Ponce%20Group%202%20-%20Phase%202.pdf?web=1</t>
  </si>
  <si>
    <t>https://aeepr.sharepoint.com/sites/Test4552/Lists/ISOW%20%20DSOW%20Tracker/Attachments/439/FEMA%20ISOW%20Distribution%20Pole%20and%20Conductor%20Repair%20-%20San%20Juan%20Group%202%20-%20Phase%202.pdf?web=1</t>
  </si>
  <si>
    <t>3/27/2024 - Received withdrawal status data/info from Project Coordinator Yaritza Acevedo Ortiz. Project was resubmitted into Grants Portal under a new FAAst #7420269/13/2024 - GP Notes "11/29/2023 The project was deleted" - GP Query pulls as old status "Pending Formulation Completion" ensure to filter out project</t>
  </si>
  <si>
    <t>https://aeepr.sharepoint.com/sites/Test4552/Lists/ISOW%20%20DSOW%20Tracker/Attachments/440/FEMA%20SOW%20Distribution%20Pole%20and%20Conductor%20Repair%20-%20Mayaguez%20Group%201%20-%20Phase%202.pdf?web=1</t>
  </si>
  <si>
    <t>https://aeepr.sharepoint.com/sites/Test4552/Lists/ISOW%20%20DSOW%20Tracker/Attachments/441/FEMA%20SOW%20Distribution%20Pole%20and%20Conductor%20Repair%20-%20Mayaguez%20Group%202%20-%20Phase%202.pdf?web=1</t>
  </si>
  <si>
    <t>https://aeepr.sharepoint.com/sites/Test4552/Lists/ISOW%20%20DSOW%20Tracker/Attachments/442/FEMA%20SOW%20Distribution%20Pole%20and%20Conductor%20Repair%20-%20Carolina%20Group%202%20-%20Phase%202.pdf?web=1</t>
  </si>
  <si>
    <t>https://aeepr.sharepoint.com/sites/Test4552/Lists/ISOW%20%20DSOW%20Tracker/Attachments/443/FEMA%20SOW%20Distribution%20Pole%20and%20Conductor%20Repair%20-%20Carolina%20Group%201%20-%20Phase%202.pdf?web=1</t>
  </si>
  <si>
    <t>https://aeepr.sharepoint.com/sites/Test4552/Lists/ISOW%20%20DSOW%20Tracker/Attachments/444/FEMA%20iSOW%20Distribution%20Streetlighting%20-%20Cabo%20Rojo%20Phase%202%20Medium%20Priority%20-%20signed.pdf?web=1</t>
  </si>
  <si>
    <t>https://aeepr.sharepoint.com/sites/Test4552/Lists/ISOW%20%20DSOW%20Tracker/Attachments/445/FEMA%20iSOW%20Distribution%20Streetlighting%20-%20Caguas%20Phase%202%20Medium%20Priority%20-%20signed.pdf?web=1</t>
  </si>
  <si>
    <t>https://aeepr.sharepoint.com/sites/Test4552/Lists/ISOW%20%20DSOW%20Tracker/Attachments/446/FEMA%20iSOW%20Distribution%20Streetlighting%20-%20Cabo%20Rojo%20Phase%203%20Low%20Priority%20-%20signed.pdf?web=1</t>
  </si>
  <si>
    <t>https://aeepr.sharepoint.com/sites/Test4552/Lists/ISOW%20%20DSOW%20Tracker/Attachments/447/FEMA%20iSOW%20Distribution%20Streetlighting%20-%20Vega%20Baja%20Phase%203%20Low%20Priority%20-%20signed.pdf?web=1</t>
  </si>
  <si>
    <t>https://aeepr.sharepoint.com/sites/Test4552/Lists/ISOW%20%20DSOW%20Tracker/Attachments/448/FEMA%20iSOW%20Distribution%20Streetlighting%20-%20Ponce%20Phase%203%20Low%20Priority%20-%20signed.pdf?web=1</t>
  </si>
  <si>
    <t>https://aeepr.sharepoint.com/sites/Test4552/Lists/ISOW%20%20DSOW%20Tracker/Attachments/449/FEMA%20iSOW%20Distribution%20Streetlighting%20-%20Mayaguez%20Phase%203%20Low%20Priority%20-%20signed.pdf?web=1</t>
  </si>
  <si>
    <t>https://aeepr.sharepoint.com/sites/Test4552/Lists/ISOW%20%20DSOW%20Tracker/Attachments/450/FEMA%20iSOW%20Distribution%20Streetlighting%20-%20Ponce%20Phase%202%20Medium%20Priority%20-%20signed.pdf?web=1</t>
  </si>
  <si>
    <t>https://aeepr.sharepoint.com/sites/Test4552/Lists/ISOW%20%20DSOW%20Tracker/Attachments/451/FEMA%20iSOW%20Distribution%20Streetlighting%20-%20Mayaguez%20Phase%202%20Medium%20Priority%20-%20signed.pdf?web=1</t>
  </si>
  <si>
    <t>https://aeepr.sharepoint.com/sites/Test4552/Lists/ISOW%20%20DSOW%20Tracker/Attachments/452/FEMA%20iSOW%20Distribution%20Streetlighting%20-%20Isabela%20Phase%203%20Low%20Priority%20-%20signed.pdf?web=1</t>
  </si>
  <si>
    <t>https://aeepr.sharepoint.com/sites/Test4552/Lists/ISOW%20%20DSOW%20Tracker/Attachments/453/FEMA%20iSOW%20Distribution%20Streetlighting%20-%20Isabela%20Phase%202%20Medium%20Priority%20-%20signed.pdf?web=1</t>
  </si>
  <si>
    <t>https://aeepr.sharepoint.com/sites/Test4552/Lists/ISOW%20%20DSOW%20Tracker/Attachments/454/FEMA%20iSOW%20Distribution%20Streetlighting%20-%20Humacao%20Phase%203%20Low%20Priority%20-%20signed.pdf?web=1</t>
  </si>
  <si>
    <t>https://aeepr.sharepoint.com/sites/Test4552/Lists/ISOW%20%20DSOW%20Tracker/Attachments/455/FEMA%20iSOW%20Distribution%20Streetlighting%20-%20Guayama%20Phase%202%20Medium%20Priority%20-%20signed.pdf?web=1</t>
  </si>
  <si>
    <t>https://aeepr.sharepoint.com/sites/Test4552/Lists/ISOW%20%20DSOW%20Tracker/Attachments/456/FEMA%20iSOW%20Distribution%20Streetlighting%20-%20Humacao%20Phase%202%20Medium%20Priority%20-%20signed.pdf?web=1</t>
  </si>
  <si>
    <t>https://aeepr.sharepoint.com/sites/Test4552/Lists/ISOW%20%20DSOW%20Tracker/Attachments/457/FEMA%20iSOW%20Distribution%20Streetlighting%20-%20Guayama%20Phase%203%20Low%20Priority%20-%20signed.pdf?web=1</t>
  </si>
  <si>
    <t>https://aeepr.sharepoint.com/sites/Test4552/Lists/ISOW%20%20DSOW%20Tracker/Attachments/458/FEMA%20iSOW%20Distribution%20Streetlighting%20-%20Carolina%20Phase%203%20Low%20Priority%20-%20signed.pdf?web=1</t>
  </si>
  <si>
    <t>https://aeepr.sharepoint.com/sites/Test4552/Lists/ISOW%20%20DSOW%20Tracker/Attachments/459/FEMA%20iSOW%20Distribution%20Streetlighting%20-%20Guaynabo%20Phase%203%20Low%20Priority%20-%20signed.pdf?web=1</t>
  </si>
  <si>
    <t>https://aeepr.sharepoint.com/sites/Test4552/Lists/ISOW%20%20DSOW%20Tracker/Attachments/460/FEMA%20iSOW%20Distribution%20Streetlighting%20-%20Carolina%20Phase%202%20Medium%20Priority%20-%20signed.pdf?web=1</t>
  </si>
  <si>
    <t>https://aeepr.sharepoint.com/sites/Test4552/Lists/ISOW%20%20DSOW%20Tracker/Attachments/461/FEMA%20ISOW%20Distribution%20Streetlighting%20-%20Caguas%20Phase%203%20Low%20Priority%20-%20signed.pdf?web=1</t>
  </si>
  <si>
    <t>https://aeepr.sharepoint.com/sites/Test4552/Lists/ISOW%20%20DSOW%20Tracker/Attachments/462/FEMA%20iSOW%20Distribution%20Streetlighting%20-%20Guaynabo%20Phase%202%20Medium%20Priority%20-%20signed.pdf?web=1</t>
  </si>
  <si>
    <t>https://aeepr.sharepoint.com/sites/Test4552/Lists/ISOW%20%20DSOW%20Tracker/Attachments/463/FEMA%20iSOW%20Distribution%20Streetlighting%20-%20Vega%20Baja%20Phase%202%20Medium%20Priority%20-%20signed.pdf?web=1</t>
  </si>
  <si>
    <t>https://aeepr.sharepoint.com/sites/Test4552/Lists/ISOW%20%20DSOW%20Tracker/Attachments/464/FEMA%20iSOW%20Distribution%20Streetlighting%20-%20Trujillo%20Alto%20Phase%203%20Low%20Priority%20-%20signed.pdf?web=1</t>
  </si>
  <si>
    <t>https://aeepr.sharepoint.com/sites/Test4552/Lists/ISOW%20%20DSOW%20Tracker/Attachments/465/FEMA%20iSOW%20Distribution%20Streetlighting%20-%20Trujillo%20Alto%20Phase%202%20Medium%20Priority%20-%20signed.pdf?web=1</t>
  </si>
  <si>
    <t>https://aeepr.sharepoint.com/sites/Test4552/Lists/ISOW%20%20DSOW%20Tracker/Attachments/466/FEMA%20iSOW%20Distribution%20Streetlighting%20-%20Toa%20Baja%20Phase%203%20Low%20Priority%20-%20signed.pdf?web=1</t>
  </si>
  <si>
    <t>https://aeepr.sharepoint.com/sites/Test4552/Lists/ISOW%20%20DSOW%20Tracker/Attachments/467/FEMA%20iSOW%20Distribution%20Streetlighting%20-%20Toa%20Baja%20Phase%202%20Medium%20Priority%20-%20signed.pdf?web=1</t>
  </si>
  <si>
    <t>https://aeepr.sharepoint.com/sites/Test4552/Lists/ISOW%20%20DSOW%20Tracker/Attachments/468/FEMA%20iSOW%20Distribution%20Streetlighting%20-%20Toa%20Alta%20Phase%203%20Low%20Priority%20-%20signed.pdf?web=1</t>
  </si>
  <si>
    <t>https://aeepr.sharepoint.com/sites/Test4552/Lists/ISOW%20%20DSOW%20Tracker/Attachments/469/FEMA%20iSOW%20Distribution%20Streetlighting%20-%20Toa%20Alta%20Phase%202%20Medium%20Priority%20-%20signed.pdf?web=1</t>
  </si>
  <si>
    <t>https://aeepr.sharepoint.com/sites/Test4552/Lists/ISOW%20%20DSOW%20Tracker/Attachments/470/FEMA%20iSOW%20Distribution%20Streetlighting%20-%20San%20Juan%20Phase%203%20Low%20Priority%20-%20signed.pdf?web=1</t>
  </si>
  <si>
    <t>https://aeepr.sharepoint.com/sites/Test4552/Lists/ISOW%20%20DSOW%20Tracker/Attachments/471/FEMA%20iSOW%20Distribution%20Streetlighting%20-%20San%20Juan%20Phase%202%20Medium%20Priority%20-%20signed.pdf?web=1</t>
  </si>
  <si>
    <t>https://aeepr.sharepoint.com/sites/Test4552/Lists/ISOW%20%20DSOW%20Tracker/Attachments/472/FEMA%20iSOW%20Distribution%20Streetlighting%20-%20Rio%20Grande%20Phase%203%20Low%20Priority%20-%20signed.pdf?web=1</t>
  </si>
  <si>
    <t>https://aeepr.sharepoint.com/sites/Test4552/Lists/ISOW%20%20DSOW%20Tracker/Attachments/473/FEMA%20iSOW%20Distribution%20Streetlighting%20-%20Rio%20Grande%20Phase%202%20Medium%20Priority%20-%20signed.pdf?web=1</t>
  </si>
  <si>
    <t>https://aeepr.sharepoint.com/sites/Test4552/Lists/ISOW%20%20DSOW%20Tracker/Attachments/474/FEMA%20iSOW%20Distribution%20Streetlighting%20-%20Arecibo%20Phase%202%20Medium%20Priority%20-%20signed.pdf?web=1</t>
  </si>
  <si>
    <t>https://aeepr.sharepoint.com/sites/Test4552/Lists/ISOW%20%20DSOW%20Tracker/Attachments/475/FEMA%20iSOW%20Distribution%20Streetlighting%20-%20Arecibo%20Phase%203%20Low%20Priority%20-%20signed.pdf?web=1</t>
  </si>
  <si>
    <t>https://aeepr.sharepoint.com/sites/Test4552/Lists/ISOW%20%20DSOW%20Tracker/Attachments/476/FEMA%20iSOW%20Distribution%20Streetlighting%20-%20iSOW%20Aguadilla%20Phase%202%20Medium%20Priority%20-%20signed.pdf?web=1</t>
  </si>
  <si>
    <t>https://aeepr.sharepoint.com/sites/Test4552/Lists/ISOW%20%20DSOW%20Tracker/Attachments/477/FEMA%20iSOW%20Distribution%20Streetlighting%20-%20Bayam%C3%B3n%20Phase%203%20Low%20Priority%20-%20signed.pdf?web=1</t>
  </si>
  <si>
    <t>https://aeepr.sharepoint.com/sites/Test4552/Lists/ISOW%20%20DSOW%20Tracker/Attachments/478/FEMA%20iSOW%20Distribution%20Streetlighting%20-%20Bayam%C3%B3n%20Phase%202%20Medium%20Priority%20-%20signed.pdf?web=1</t>
  </si>
  <si>
    <t>https://aeepr.sharepoint.com/sites/Test4552/Lists/ISOW%20%20DSOW%20Tracker/Attachments/479/735338-DR4339PR-FEMA%20iSOW%20Distribution%20Streetlighting%20-%20Aguadilla%20Phase%203%20Low%20Priority%20-%20signed.pdf?web=1</t>
  </si>
  <si>
    <t>https://aeepr.sharepoint.com/sites/Test4552/Lists/ISOW%20%20DSOW%20Tracker/Attachments/480/FEMA%20ISOW%2025MW%20BESS%20102423%20v1%20-%20signed.pdf?web=1</t>
  </si>
  <si>
    <t>https://aeepr.sharepoint.com/sites/Test4552/Lists/ISOW%20%20DSOW%20Tracker/Attachments/481/136271-DR4339PR-TL5600%20Priority%20Pole%20Replacement-Initial%20Scope%20of%20Work.pdf?web=1</t>
  </si>
  <si>
    <t>https://aeepr.sharepoint.com/sites/Test4552/Lists/ISOW%20%20DSOW%20Tracker/Attachments/482/136271-DR4339PR%20TL%202700%20Priority%20Pole%20Replacement%20Initial%20Scope%20of%20Work%20Aguadilla%20Hospital%20Distrito%20Sect%20-%20Mora%20TC%20-%20signed.pdf</t>
  </si>
  <si>
    <t>https://aeepr.sharepoint.com/sites/Test4552/Lists/ISOW%20%20DSOW%20Tracker/Attachments/483/Appendix%20C%20_%20Location%20List%20and%20Cost%20Estimates_Group%20B%20San%20Juan.xlsx?web=1</t>
  </si>
  <si>
    <t>https://aeepr.sharepoint.com/sites/Test4552/Lists/ISOW%20%20DSOW%20Tracker/Attachments/484/Appendix%20C%20_%20Location%20List%20and%20Cost%20Estimates_Group%20B%20Bayamon.xlsx?web=1</t>
  </si>
  <si>
    <t>https://aeepr.sharepoint.com/sites/Test4552/Lists/ISOW%20%20DSOW%20Tracker/Attachments/485/Region%204_Caguas%20Group%20B%20-%20PW%20740409%20DSOW%2012_19_25.pdf?web=1</t>
  </si>
  <si>
    <t>https://aeepr.sharepoint.com/sites/Test4552/Lists/ISOW%20%20DSOW%20Tracker/Attachments/486/Appendix%20C%20_%20Location%20List%20and%20Cost%20Estimates_Group%20B%20Arecibo.xlsx?web=1</t>
  </si>
  <si>
    <t>https://aeepr.sharepoint.com/sites/Test4552/Lists/ISOW%20%20DSOW%20Tracker/Attachments/487/Appendix%20C%20_%20Location%20List%20and%20Cost%20Estimates_Group%20B%20Mayaguez.xlsx?web=1</t>
  </si>
  <si>
    <t>https://aeepr.sharepoint.com/sites/Test4552/Lists/ISOW%20%20DSOW%20Tracker/Attachments/488/Region%206_Ponce%20Group%20B%20-%20PW%20740414%20DSOW%202_19_25.pdf?web=1</t>
  </si>
  <si>
    <t>https://aeepr.sharepoint.com/sites/Test4552/Lists/ISOW%20%20DSOW%20Tracker/Attachments/489/703222-DR4339PR-APPENDIX%20B-%20Initial%20SOW%20T&amp;D%20Automation%20-%20Group%2002.pdf?web=1</t>
  </si>
  <si>
    <t>https://aeepr.sharepoint.com/sites/Test4552/Lists/ISOW%20%20DSOW%20Tracker/Attachments/491/Appendix%20C%20_Region%201%20San%20Juan%20Substation%20and%20Telecom%20location.xlsx?web=1</t>
  </si>
  <si>
    <t>https://aeepr.sharepoint.com/sites/Test4552/Lists/ISOW%20%20DSOW%20Tracker/Attachments/492/Appendix%20C%20_Region%203%20Bayamon%20Substation%20and%20Telecom%20location.xlsx?web=1</t>
  </si>
  <si>
    <t>https://aeepr.sharepoint.com/sites/Test4552/Lists/ISOW%20%20DSOW%20Tracker/Attachments/493/Appendix%20C%20_Region%204%20Caguas%20Substation%20and%20Telecom%20location.xlsx?web=1</t>
  </si>
  <si>
    <t>https://aeepr.sharepoint.com/sites/Test4552/Lists/ISOW%20%20DSOW%20Tracker/Attachments/494/Appendix%20C%20_Region%202%20Arecibo%20Substation%20and%20Telecom%20location.xlsx?web=1</t>
  </si>
  <si>
    <t>https://aeepr.sharepoint.com/sites/Test4552/Lists/ISOW%20%20DSOW%20Tracker/Attachments/495/Appendix%20C%20_Region%205%20Mayaguez%20Substation%20and%20Telecom%20location.xlsx?web=1</t>
  </si>
  <si>
    <t>https://aeepr.sharepoint.com/sites/Test4552/Lists/ISOW%20%20DSOW%20Tracker/Attachments/496/Region%201%20San%20Juan%20Substation%20and%20Telecom%20location%20(1).xlsx?web=1</t>
  </si>
  <si>
    <t>https://aeepr.sharepoint.com/sites/Test4552/Lists/ISOW%20%20DSOW%20Tracker/Attachments/497/PRJ_Report_741105_20260302.pdf?web=1</t>
  </si>
  <si>
    <t>https://aeepr.sharepoint.com/sites/Test4552/Lists/ISOW%20%20DSOW%20Tracker/Attachments/517/729522-DR4339PR-DSOW%20Automation%20Group%207-%20DAR%20-%20BAYAMON%201709,%201719%20-%20FY24%20-%20signed%20(1).pdf?web=1</t>
  </si>
  <si>
    <t>https://aeepr.sharepoint.com/sites/Test4552/Lists/ISOW%20%20DSOW%20Tracker/Attachments/522/729522-DR4339PR-%20DSOW-%20Group%208-%20DAR%20-%20BAYAMON%209401%209801%209802%20-%20FY24%20-%20signed.pdf?web=1</t>
  </si>
  <si>
    <t>https://aeepr.sharepoint.com/sites/Test4552/Lists/ISOW%20%20DSOW%20Tracker/Attachments/526/729522-DR4339PR-DSOW-Group%209%20-%20DAR%20-%20BAYAMON%201703,%201704%20-FY24%20-%20signed.pdf?web=1</t>
  </si>
  <si>
    <t>https://aeepr.sharepoint.com/sites/Test4552/Lists/ISOW%20%20DSOW%20Tracker/Attachments/527/729522-DR4339PR-DSOW-%2010%20-%20DAR%20-%20BAYAMON%201717%209503%20-FY24%20-%20signed.pdf?web=1</t>
  </si>
  <si>
    <t>https://aeepr.sharepoint.com/sites/Test4552/Lists/ISOW%20%20DSOW%20Tracker/Attachments/528/729522-DR4339PR-DSOW%20Automation%20Group-%20Group%2011%20DAR%20Bayamon%201901,%201907-FY24%20-%20signed.pdf?web=1</t>
  </si>
  <si>
    <t>https://aeepr.sharepoint.com/sites/Test4552/Lists/ISOW%20%20DSOW%20Tracker/Attachments/550/729522-DR4339PR-DSOW%20Automation%20%20Group%2018%20-%20DAR%20-%20SAN%20JUAN%202001%20-%20FY24%20-%20signed%20(1).pdf?web=1</t>
  </si>
  <si>
    <t>https://aeepr.sharepoint.com/sites/Test4552/Lists/ISOW%20%20DSOW%20Tracker/Attachments/552/729522-DR4339PR-DSOW%20Group%2017-%20DAR%20-%20SAN%20JUAN%202403,2404%20-%20FY24%20-%20signed.pdf?web=1</t>
  </si>
  <si>
    <t>https://aeepr.sharepoint.com/sites/Test4552/Lists/ISOW%20%20DSOW%20Tracker/Attachments/553/745861-DR4339PR-DSOW-%20Group%2012-%20DAR%20-%20ARECIBO%207402%207403%207702-%20FY24%20-%20signed.pdf?web=1</t>
  </si>
  <si>
    <t>https://aeepr.sharepoint.com/sites/Test4552/Lists/ISOW%20%20DSOW%20Tracker/Attachments/555/729522-DR4339PR-DSOW%20Group%2013%20-%20DAR%20-%20ARECIBO%208010,%208013,%208015%20-%20FY24%20-%20signed.pdf?web=1</t>
  </si>
  <si>
    <t>https://aeepr.sharepoint.com/sites/Test4552/Lists/ISOW%20%20DSOW%20Tracker/Attachments/557/729522-DR4339PR-DSOW%20Group%2014%20-%20DAR%20-%20ARECIBO%208404%20-%20FY24.pdf?web=1</t>
  </si>
  <si>
    <t>https://aeepr.sharepoint.com/sites/Test4552/Lists/ISOW%20%20DSOW%20Tracker/Attachments/561/741678%20DR4339PR%20DSOW%20Automation%20Group%204-%20SAN%20JUAN%20BAYAMON%20REGION%20-%20signed.pdf?web=1</t>
  </si>
  <si>
    <t>https://aeepr.sharepoint.com/sites/Test4552/Lists/ISOW%20%20DSOW%20Tracker/Attachments/584/742026-DR4339PR-Detailed%20SOW%20San%20Juan%20Group%202%20-%20Phase%202%20Rev0.pdf?web=1</t>
  </si>
  <si>
    <t>https://aeepr.sharepoint.com/sites/Test4552/Lists/ISOW%20%20DSOW%20Tracker/Attachments/585/742070-DR4339PR-Detailed%20SOW%20San%20Juan%20Group%201%20-%20Phase%202%20Rev0%201.pdf?web=1</t>
  </si>
  <si>
    <t>https://aeepr.sharepoint.com/sites/Test4552/Lists/ISOW%20%20DSOW%20Tracker/Attachments/586/136271-DR4339PR-INITIAL%20SOW-Line%2037400%20Priority%20Pole%20Replacement%20Barceloneta%20TC%20-%20Cambalache%20TC%20-%20signed%5B25319%5D.pdf?web=1</t>
  </si>
  <si>
    <t>https://aeepr.sharepoint.com/sites/Test4552/Lists/ISOW%20%20DSOW%20Tracker/Attachments/587/DR4339PR%20-FEMA%20ISOW%20HV%20Equipment%20Replacement%20Group%203%20Rev%200%20-%20signed.pdf?web=1</t>
  </si>
  <si>
    <t>https://aeepr.sharepoint.com/sites/Test4552/Lists/ISOW%20%20DSOW%20Tracker/Attachments/588/744072-DR4339PR-FEMA%20Initial%20Scope%20of%20Work%20Network%20%20Communication%20Rev%200_01312024.pdf?web=1</t>
  </si>
  <si>
    <t>https://aeepr.sharepoint.com/sites/Test4552/Lists/ISOW%20%20DSOW%20Tracker/Attachments/632/746309-DR4339PR-DSOW-%20Group%2030-%20DAR%20-%20BAYAMON%20%209203%20-%20FY24%20%20Rev1%20-%20signed.pdf?web=1</t>
  </si>
  <si>
    <t>Jeremy Malone</t>
  </si>
  <si>
    <t>https://aeepr.sharepoint.com/sites/Test4552/Lists/ISOW%20%20DSOW%20Tracker/Attachments/782/DR4339PR-FEMA%20ISOW%20Substation%20Component%20Replacement%20Program%20Rev%200%20-%20signed.pdf?web=1</t>
  </si>
  <si>
    <t>https://aeepr.sharepoint.com/sites/Test4552/Lists/ISOW%20%20DSOW%20Tracker/Attachments/783/746108-DR4339PR-Detailed%20SOW%20Streetlight%20San%20Juan%20P2%20Medium%20Priority-DSOW-Work%20To%20Be%20Completed%20-%20signed.pdf?web=1</t>
  </si>
  <si>
    <t>https://aeepr.sharepoint.com/sites/Test4552/Lists/ISOW%20%20DSOW%20Tracker/Attachments/784/746111-DR4339PR-Detailed%20SOW%20Streetlight%20Caguas%20P2%20Medium%20Priority-DSOW-Work%20To%20Be%20Completed%20-%20signed.pdf?web=1</t>
  </si>
  <si>
    <t>https://aeepr.sharepoint.com/sites/Test4552/Lists/ISOW%20%20DSOW%20Tracker/Attachments/785/DR-4339%20ISOW-UG%20Feeder%20Rebuilds%20-%20Phase%201_Rev.0%20-%20signed.pdf?web=1</t>
  </si>
  <si>
    <t>https://aeepr.sharepoint.com/sites/Test4552/Lists/ISOW%20%20DSOW%20Tracker/Attachments/786/DR4339PR%20-%20FEMA%20ISOW%20Maunabo%20TC%20Rev%202%20-%20signed.pdf?web=1</t>
  </si>
  <si>
    <t>https://aeepr.sharepoint.com/sites/Test4552/Lists/ISOW%20%20DSOW%20Tracker/Attachments/787/DR4339PR-FEMA%20ISOW%20Mayaguez%20TC%20Rev%202%20-%20signed.pdf?web=1</t>
  </si>
  <si>
    <t>https://aeepr.sharepoint.com/sites/Test4552/Lists/ISOW%20%20DSOW%20Tracker/Attachments/788/DR4339PR-FEMA%20ISOW%20PAC%20WAMPAC%20Program%20Rev%200%20-%20signed.pdf?web=1</t>
  </si>
  <si>
    <t>https://aeepr.sharepoint.com/sites/Test4552/Lists/ISOW%20%20DSOW%20Tracker/Attachments/830/DR4339PR-FASST-iSOW%20Primary%20Control%20Center%20%20(CC)%20-%2004.01.2024%20-%20signed.pdf?web=1</t>
  </si>
  <si>
    <t>https://aeepr.sharepoint.com/sites/Test4552/Lists/ISOW%20%20DSOW%20Tracker/Attachments/831/DR4339PR-FEMA%20ISOW%20Morovis%208801%20Rev%202%20-%20signed.pdf?web=1</t>
  </si>
  <si>
    <t>https://aeepr.sharepoint.com/sites/Test4552/Lists/ISOW%20%20DSOW%20Tracker/Attachments/832/746660-DR4339PR-%20DSOW%20Minor%20PAC%20Replacement%20%20Group%201%2004112024.pdf?web=1</t>
  </si>
  <si>
    <t>https://aeepr.sharepoint.com/sites/Test4552/Lists/ISOW%20%20DSOW%20Tracker/Attachments/836/4339-0280_Phase%201%20Approval_VC%20Microgrids_20230328%20(002).pdf?web=1</t>
  </si>
  <si>
    <t>https://aeepr.sharepoint.com/sites/Test4552/Lists/ISOW%20%20DSOW%20Tracker/Attachments/844/DR4339PR-FEMA%20ISOW%20Venezuela%20Substation%20Transformer%20Replacement%20Rev.3%20-%20signed.pdf?web=1</t>
  </si>
  <si>
    <t>https://aeepr.sharepoint.com/sites/Test4552/Lists/ISOW%20%20DSOW%20Tracker/Attachments/909/PRJ_Report_750068_20260302.pdf?web=1</t>
  </si>
  <si>
    <t>https://aeepr.sharepoint.com/sites/Test4552/Lists/ISOW%20%20DSOW%20Tracker/Attachments/910/PRJ_Report_750067_20260302.pdf?web=1</t>
  </si>
  <si>
    <t>https://aeepr.sharepoint.com/sites/Test4552/Lists/ISOW%20%20DSOW%20Tracker/Attachments/911/PRJ_Report_750066_20260302.pdf?web=1</t>
  </si>
  <si>
    <t>https://aeepr.sharepoint.com/sites/Test4552/Lists/ISOW%20%20DSOW%20Tracker/Attachments/912/PRJ_Report_750065_20260302.pdf?web=1</t>
  </si>
  <si>
    <t>https://aeepr.sharepoint.com/sites/Test4552/Lists/ISOW%20%20DSOW%20Tracker/Attachments/913/Region%206%20Ponce%20Group%20A%20Low%20Density%20-%20PW%20750063%20DSOW%2011_4_2024.pdf?web=1</t>
  </si>
  <si>
    <t>https://aeepr.sharepoint.com/sites/Test4552/Lists/ISOW%20%20DSOW%20Tracker/Attachments/914/136271-DR4339PR-Detailed%20SOW-T-Pole%20TL4800%20Santa%20Isabel%20TC%20%20Toro%20Negro%201%20HP%20Rev0%20-%20signed.pdf?web=1</t>
  </si>
  <si>
    <t>https://aeepr.sharepoint.com/sites/Test4552/Lists/ISOW%20%20DSOW%20Tracker/Attachments/915/PRJ_MultiVersionReport_750151_20260116.pdf</t>
  </si>
  <si>
    <t>https://aeepr.sharepoint.com/sites/Test4552/Lists/ISOW%20%20DSOW%20Tracker/Attachments/916/136271-DR4339PR-Detailed%20SOW-T-Pole%20TL4800%20Santa%20Isabel%20TC%20-%20Aibonito%20TO%20Rev0%20-%20signed.pdf?web=1</t>
  </si>
  <si>
    <t>https://aeepr.sharepoint.com/sites/Test4552/Lists/ISOW%20%20DSOW%20Tracker/Attachments/918/750502%20-%20DR4339PR-%20FEMA%20DSOW%20for%2025%20MW%20BESS%20Installation%20and%20Integration%20-%20Aguadilla%20(Substation)%20signed.pdf?web=1</t>
  </si>
  <si>
    <t>https://aeepr.sharepoint.com/sites/Test4552/Lists/ISOW%20%20DSOW%20Tracker/Attachments/919/750503%20-%20DR4339PR%20-%20FEMA%20DSOW%20for%2025%20MW%20BESS%20Installation%20and%20Integration%20-%20San%20Juan%20(6.6.2025)%20signed.pdf?web=1</t>
  </si>
  <si>
    <t>https://aeepr.sharepoint.com/sites/Test4552/Lists/ISOW%20%20DSOW%20Tracker/Attachments/922/ISOW%20-%20Pole%20and%20Conductor%20-%20%20Mayaguez%20Group%203%20-%20Phase%202.pdf</t>
  </si>
  <si>
    <t>https://aeepr.sharepoint.com/sites/Test4552/Lists/ISOW%20%20DSOW%20Tracker/Attachments/923/750729-DR4339PR-Transmission%20Line%203700%20GOAB%203797%20to%20Arroyo%20Substation%204101.pdf?web=1</t>
  </si>
  <si>
    <t>https://aeepr.sharepoint.com/sites/Test4552/Lists/ISOW%20%20DSOW%20Tracker/Attachments/924/750730-DR4339PR-Line%20500%20Ponce%20TC%20to%20Costa%20Sur%20SP.pdf?web=1</t>
  </si>
  <si>
    <t>https://aeepr.sharepoint.com/sites/Test4552/Lists/ISOW%20%20DSOW%20Tracker/Attachments/927/4339-0280_Phase%201%20Approval_VC%20Microgrids_20230328%20(002)%20(1).pdf?web=1</t>
  </si>
  <si>
    <t>https://aeepr.sharepoint.com/sites/Test4552/Lists/ISOW%20%20DSOW%20Tracker/Attachments/929/752039-DR4339PR-Transmission%20Line%2010000%20Sierra%20Linda%20TO%20to%20Magnolia%20TO.pdf</t>
  </si>
  <si>
    <t>https://aeepr.sharepoint.com/sites/Test4552/Lists/ISOW%20%20DSOW%20Tracker/Attachments/930/752041-DR4339PR-Transmission%20Line%201000%20Venezuela%20Sect%20to%20Capuchinos%20Sect.pdf</t>
  </si>
  <si>
    <t>https://aeepr.sharepoint.com/sites/Test4552/Lists/ISOW%20%20DSOW%20Tracker/Attachments/931/752047-DR4339PR-Transmission%20Line%203300%20Chardon%20Sect%20to%20Egozcue%20Sect.pdf?web=1</t>
  </si>
  <si>
    <t>https://aeepr.sharepoint.com/sites/Test4552/Lists/ISOW%20%20DSOW%20Tracker/Attachments/932/752048-DR4339PR-Transmission%20Line%203500%20Las%20Lomas%20Sect%20to%20Monacillos%20TC.pdf?web=1</t>
  </si>
  <si>
    <t>https://aeepr.sharepoint.com/sites/Test4552/Lists/ISOW%20%20DSOW%20Tracker/Attachments/933/752049-DR4339PR-Transmission%20Line%205600%20Hotel%20Rincon%20to%20Rincon%20Substation7301.pdf?web=1</t>
  </si>
  <si>
    <t>https://aeepr.sharepoint.com/sites/Test4552/Lists/ISOW%20%20DSOW%20Tracker/Attachments/934/752050-DR4339PR-Transmission%20Line%209300%20Gautier%20Benitez%20Sect%20to%20ACB%209323.pdf?web=1</t>
  </si>
  <si>
    <t>https://aeepr.sharepoint.com/sites/Test4552/Lists/ISOW%20%20DSOW%20Tracker/Attachments/935/752051-DR4339PR-Transmission%20Line%209300%20Juncos%20TC%20to%20ACB%209301.pdf?web=1</t>
  </si>
  <si>
    <t>https://aeepr.sharepoint.com/sites/Test4552/Lists/ISOW%20%20DSOW%20Tracker/Attachments/936/752052-DR4339PRE-Transmission%20Line%209900%20TAP9905A%20to%20Rio%20Blanco%20HP.pdf?web=1</t>
  </si>
  <si>
    <t>https://aeepr.sharepoint.com/sites/Test4552/Lists/ISOW%20%20DSOW%20Tracker/Attachments/937/752053-DR4339PR-Transmission%20Line%2013400%20Boqueron%20TO%20to%20Acacias%20TC.pdf?web=1</t>
  </si>
  <si>
    <t>https://aeepr.sharepoint.com/sites/Test4552/Lists/ISOW%20%20DSOW%20Tracker/Attachments/944/DR4339PR%20-%20FEMA%20ISOW%20Ciales%208701%20Rev%207%20-%20signed.pdf?web=1</t>
  </si>
  <si>
    <t>https://aeepr.sharepoint.com/sites/Test4552/Lists/ISOW%20%20DSOW%20Tracker/Attachments/945/DR4339PR-FEMA%20ISOW%20Monterrey%209502-9503%20Rev%205%20-%20signed.pdf?web=1</t>
  </si>
  <si>
    <t>https://aeepr.sharepoint.com/sites/Test4552/Lists/ISOW%20%20DSOW%20Tracker/Attachments/946/DR4339PR-FEMA%20ISOW%20Unib%C3%B3n%209501%20Rev%207%20-%20signed.pdf?web=1</t>
  </si>
  <si>
    <t>https://aeepr.sharepoint.com/sites/Test4552/Lists/ISOW%20%20DSOW%20Tracker/Attachments/950/752540-DR4339PR-Detailed%20SOW%20Mayaguez%20Group%204%20-%20Phase%202%20Rev0%20.pdf?web=1</t>
  </si>
  <si>
    <t>https://aeepr.sharepoint.com/sites/Test4552/Lists/ISOW%20%20DSOW%20Tracker/Attachments/952/1310158-DR4339PR-FEMA%20Project%20Scope%20of%20Work%20Distribution%20Pole%20and%20Conductor%20Repair%20-%20Bayamon%20Group%2015%20(2).pdf?web=1</t>
  </si>
  <si>
    <t>https://aeepr.sharepoint.com/sites/Test4552/Lists/ISOW%20%20DSOW%20Tracker/Attachments/953/752810-%20DR4339PR-%20DSOW%20Group%2020-%20DAUT.pdf?web=1</t>
  </si>
  <si>
    <t>https://aeepr.sharepoint.com/sites/Test4552/Lists/ISOW%20%20DSOW%20Tracker/Attachments/954/752972%20-%20FEMA%20DSOW%2025%20MW%20BESS%20Installation%20%26%20Integration%20-%20Manat%C3%AD%20sigend.pdf?web=1</t>
  </si>
  <si>
    <t>https://aeepr.sharepoint.com/sites/Test4552/Lists/ISOW%20%20DSOW%20Tracker/Attachments/963/753302-DR4339PR-ISOW%20Telecom%20Infrastructure%20Group%20G%20signed%208-7-2024.pdf?web=1</t>
  </si>
  <si>
    <t>https://aeepr.sharepoint.com/sites/Test4552/Lists/ISOW%20%20DSOW%20Tracker/Attachments/964/-DR4339PR-ISOW%20Telecom%20Infrastructure%20Group%20H%20Signed%208-7-2024.pdf?web=1</t>
  </si>
  <si>
    <t>https://aeepr.sharepoint.com/sites/Test4552/Lists/ISOW%20%20DSOW%20Tracker/Attachments/968/753788-DR4339PR-Detailed%20SOW-TPole%20TL1900%20Dos%20Bocas%20HP%20-%20San%20Sebastian%20TC.pdf?web=1</t>
  </si>
  <si>
    <t>https://aeepr.sharepoint.com/sites/Test4552/Lists/ISOW%20%20DSOW%20Tracker/Attachments/970/753786-DR4339PR-Detailed%20SOW-TPole%205900%20San%20Juan%20SP%20-%20CrematorioTO.pdf?web=1</t>
  </si>
  <si>
    <t>https://aeepr.sharepoint.com/sites/Test4552/Lists/ISOW%20%20DSOW%20Tracker/Attachments/973/753781-DR4339PR-Detailed%20SOW-T-Pole%20TL800%20Comsat%20Sect%20-%20Cidra%20Sect.pdf?web=1</t>
  </si>
  <si>
    <t>7/25/2025 - We have received your Request for Information regarding Align DSOW poles to be replaced vs. the Structures List amount, Structures list, DSOW structures alignment, clarify fence removal, installation, restoration, and KMZ alignment. Our team is currently reviewing the details, and we will respond promptly. (Note: This project conatins both Construction and Vegetation scope and cost and is submitted as "428 only"
8/13/2025 – The 4th Hazard mitigation RFI response, revised DSOW and cost estimates were submitted today in the project document section for HM review.</t>
  </si>
  <si>
    <t>https://aeepr.sharepoint.com/sites/Test4552/Lists/ISOW%20%20DSOW%20Tracker/Attachments/975/75435-DR4339PR-Distribution%20Underground%20Circuit%20Feeders%20-%20San%20Juan%20Group%202_Detailed%20Scope%20of%20Work%20Rev.1v4%20-%20Signed.pdf?web=1</t>
  </si>
  <si>
    <t>https://aeepr.sharepoint.com/sites/Test4552/Lists/ISOW%20%20DSOW%20Tracker/Attachments/976/754350-DR4339PR-Underground%20%20Circuit%20Feeders-San%20Juan%20Group%201-Detailed%20Scope%20of%20Work.pdf?web=1</t>
  </si>
  <si>
    <t>https://aeepr.sharepoint.com/sites/Test4552/Lists/ISOW%20%20DSOW%20Tracker/Attachments/985/755211-%20DR4339PR%20-%20DSOW%20Group%2015%20DAUT.pdf?web=1</t>
  </si>
  <si>
    <t>https://aeepr.sharepoint.com/sites/Test4552/Lists/ISOW%20%20DSOW%20Tracker/Attachments/993/800361-DR4339PR-%20DSOW%20Group%2037-Rev.%201.pdf?web=1</t>
  </si>
  <si>
    <t>https://aeepr.sharepoint.com/sites/Test4552/Lists/ISOW%20%20DSOW%20Tracker/Attachments/1002/797148-DR4339PR-Feeder%20Rebuild%208101-03-DSOW%20Rev.%200.pdf?web=1</t>
  </si>
  <si>
    <t>https://aeepr.sharepoint.com/sites/Test4552/Lists/ISOW%20%20DSOW%20Tracker/Attachments/1142/800286-DR4339PR-%20DSOW%20Group%2036.%20Rev.%201.pdf?web=1</t>
  </si>
  <si>
    <t>https://aeepr.sharepoint.com/sites/Test4552/Lists/ISOW%20%20DSOW%20Tracker/Attachments/1168/756997-DR4339PR-Detailed%20SOW-TLine%20%20Caguanas%20TC%20to%20Lares%20TO%20(Seg.%202)_Rev0.pdf?web=1</t>
  </si>
  <si>
    <t>https://aeepr.sharepoint.com/sites/Test4552/Lists/ISOW%20%20DSOW%20Tracker/Attachments/1169/756999-DR4339PR-Detailed%20SOW-TLine%201900%20Lares%20TO%20-%20San%20Sebastian%20(Sec.%203)_Rev0.pdf?web=1</t>
  </si>
  <si>
    <t>https://aeepr.sharepoint.com/sites/Test4552/Lists/ISOW%20%20DSOW%20Tracker/Attachments/1170/757662-DR4339PR-%20DSOW%20Group%2021%20-%20signed.pdf?web=1</t>
  </si>
  <si>
    <t>https://aeepr.sharepoint.com/sites/Test4552/Lists/ISOW%20%20DSOW%20Tracker/Attachments/1171/757700-%20DR4339PR-%20DSOW%20Group%2035.pdf?web=1</t>
  </si>
  <si>
    <t>https://aeepr.sharepoint.com/sites/Test4552/Lists/ISOW%20%20DSOW%20Tracker/Attachments/1172/757699-%20DR4339PR-%20DSOW%20Group%2034.pdf?web=1</t>
  </si>
  <si>
    <t>https://aeepr.sharepoint.com/sites/Test4552/Lists/ISOW%20%20DSOW%20Tracker/Attachments/1173/757698-%20DR4339PR-%20DSOW%20Group%2033.pdf?web=1</t>
  </si>
  <si>
    <t>https://aeepr.sharepoint.com/sites/Test4552/Lists/ISOW%20%20DSOW%20Tracker/Attachments/1174/757697-DR4339PR-%20DSOW%20Group%2032%20-%20signed.pdf?web=1</t>
  </si>
  <si>
    <t>https://aeepr.sharepoint.com/sites/Test4552/Lists/ISOW%20%20DSOW%20Tracker/Attachments/1175/757696-DR4339PR-%20DSOW%20Group%2031%20-%20signed.pdf?web=1</t>
  </si>
  <si>
    <t>https://aeepr.sharepoint.com/sites/Test4552/Lists/ISOW%20%20DSOW%20Tracker/Attachments/1176/757694-%20DR4339-PR-%20DSOW-%20Group%2027%20-%20signed.pdf?web=1</t>
  </si>
  <si>
    <t>https://aeepr.sharepoint.com/sites/Test4552/Lists/ISOW%20%20DSOW%20Tracker/Attachments/1177/PRJ_MultiVersionReport_757692_20250904.pdf?web=1</t>
  </si>
  <si>
    <t>https://aeepr.sharepoint.com/sites/Test4552/Lists/ISOW%20%20DSOW%20Tracker/Attachments/1178/757689-%20DR4339-PR-%20DSOW-%20Group%2024%20-%20signed.pdf?web=1</t>
  </si>
  <si>
    <t>https://aeepr.sharepoint.com/sites/Test4552/Lists/ISOW%20%20DSOW%20Tracker/Attachments/1179/FULL%20428%20757687-DR4339PR-%20DSOW%20Group%2022%20-%20signed.pdf?web=1</t>
  </si>
  <si>
    <t>https://aeepr.sharepoint.com/sites/Test4552/Lists/ISOW%20%20DSOW%20Tracker/Attachments/1180/ISOW%20Pole%20and%20Conductor%20-%20Arecibo%20Group%203%20-%20Phase%202%20..pdf?web=1</t>
  </si>
  <si>
    <t>https://aeepr.sharepoint.com/sites/Test4552/Lists/ISOW%20%20DSOW%20Tracker/Attachments/1181/ISOW%20Pole%20and%20Conductor%20-%20Bayamon%20Group%204%20-%20Phase%202.pdf?web=1</t>
  </si>
  <si>
    <t>https://aeepr.sharepoint.com/sites/Test4552/Lists/ISOW%20%20DSOW%20Tracker/Attachments/1182/ISOW%20Pole%20and%20Conductor%20-%20Arecibo%20Group%204%20-%20Phase%202.pdf?web=1</t>
  </si>
  <si>
    <t>https://aeepr.sharepoint.com/sites/Test4552/Lists/ISOW%20%20DSOW%20Tracker/Attachments/1195/761563-DR4339PR-EN-SOW-0001_Rev0%20-%20San%20Jose%20Relocation.pdf?web=1</t>
  </si>
  <si>
    <t>https://aeepr.sharepoint.com/sites/Test4552/Lists/ISOW%20%20DSOW%20Tracker/Attachments/1212/811923-DR4339PR-Detailed%20SOW-T-Pole%20TL16500%20Fajardo%20TC-Dos%20Marinas%20Rev1_signed.pdf?web=1</t>
  </si>
  <si>
    <t>811923960</t>
  </si>
  <si>
    <t>https://aeepr.sharepoint.com/sites/Test4552/Lists/ISOW%20%20DSOW%20Tracker/Attachments/1213/136271-DR4339PR-Detailed%20SOW-T-Pole%20TL9600%20Bayamon%20TC%20%E2%80%93%20Catano%20Sect_Rev.0_2-17-2025.pdf?web=1</t>
  </si>
  <si>
    <t>811913961</t>
  </si>
  <si>
    <t>https://aeepr.sharepoint.com/sites/Test4552/Lists/ISOW%20%20DSOW%20Tracker/Attachments/1221/805521-%20DR4339-PR-%20DSOW-%2038kV%20Reclosers%20TL%207800%20-%20FY25%20Revision%20000_Signed.pdf?web=1</t>
  </si>
  <si>
    <t>969</t>
  </si>
  <si>
    <t>https://aeepr.sharepoint.com/sites/Test4552/Lists/ISOW%20%20DSOW%20Tracker/Attachments/1277/798275-DR4339PR-Feeders%20Rebuild%201620-02-DSOW%20Rev.%200.pdf?web=1</t>
  </si>
  <si>
    <t>https://aeepr.sharepoint.com/sites/Test4552/Lists/ISOW%20%20DSOW%20Tracker/Attachments/1279/801172-DR4339PR-Detailed%20Scope%20of%20Work-Rev.%201.pdf?web=1</t>
  </si>
  <si>
    <t>https://aeepr.sharepoint.com/sites/Test4552/Lists/ISOW%20%20DSOW%20Tracker/Attachments/1280/801166-DR4339PR-Distribution%20Feeder%20Rebuild%206601-03-Detailed%20Scope%20of%20Work%20Rev.0.pdf?web=1</t>
  </si>
  <si>
    <t>https://aeepr.sharepoint.com/sites/Test4552/Lists/ISOW%20%20DSOW%20Tracker/Attachments/1282/812569-DR4339PR-Feeder%20Rebuild%203502-02-Detailed%20Scope%20of%20Work.%20Rev.%200.pdf?web=1</t>
  </si>
  <si>
    <t>https://aeepr.sharepoint.com/sites/Test4552/Lists/ISOW%20%20DSOW%20Tracker/Attachments/1299/805519%20-%20DR4339-PR-%20DSOW-%2038kV%20Reclosers%20TL%201900%20Dos%20Bocas%20HP%20to%20San%20Sebastian%20TC%20Rev0%203.4.2025.pdf?web=1</t>
  </si>
  <si>
    <t>https://aeepr.sharepoint.com/sites/Test4552/Lists/ISOW%20%20DSOW%20Tracker/Attachments/1300/805517%20-%20DR4339-PR-%20DSOW-%2038kV%20Reclosers%20TL%202100%20Hatillo%20TC%20to%20Quebradillas%20Sect.%20Rev0%203.4.2025.pdf?web=1</t>
  </si>
  <si>
    <t>https://aeepr.sharepoint.com/sites/Test4552/Lists/ISOW%20%20DSOW%20Tracker/Attachments/1305/790427-DR4339PR-Detailed%20SOW%20Caguas%20Group%205%20-%20Phase%202%20Rev0%20428%20&amp;%20406-1.pdf?web=1</t>
  </si>
  <si>
    <t>https://aeepr.sharepoint.com/sites/Test4552/Lists/ISOW%20%20DSOW%20Tracker/Attachments/1306/PRJ_MultiVersionReport_790443_20250904.pdf?web=1</t>
  </si>
  <si>
    <t>https://aeepr.sharepoint.com/sites/Test4552/Lists/ISOW%20%20DSOW%20Tracker/Attachments/1307/790446-DR4339PR-DPoles-Caguas%20Group%204%20-%20Phase%202-ISOW.pdf?web=1</t>
  </si>
  <si>
    <t>https://aeepr.sharepoint.com/sites/Test4552/Lists/ISOW%20%20DSOW%20Tracker/Attachments/1310/812041-%20DR4339PR-%20Feeder%20Rebuild%209501-02-Detailed%20Scope%20of%20Work.pdf?web=1</t>
  </si>
  <si>
    <t>https://aeepr.sharepoint.com/sites/Test4552/Lists/ISOW%20%20DSOW%20Tracker/Attachments/1316/817956-DR4339PR-Feeders%20Rebuild%201303-02-Detailed%20Scope%20of%20Work-Rev.%200.pdf?web=1</t>
  </si>
  <si>
    <t>https://aeepr.sharepoint.com/sites/Test4552/Lists/ISOW%20%20DSOW%20Tracker/Attachments/1355/DR43339PR-FEMA%20DSOW%20Guanica%20TC%20signed%204.8.2025%20(002).pdf?web=1</t>
  </si>
  <si>
    <t>Bianca P Vega Torres</t>
  </si>
  <si>
    <t>FAASt [Automation 
Program Group 4D7Feeders] (Distribution)</t>
  </si>
  <si>
    <t>FAASt
[Transmission Priority Pole 
Replacement Program Line 
1600 LEON SECTACACIAS TC] 
(Transmission)</t>
  </si>
  <si>
    <t>FAASt
[Transmission Priority Pole 
Replacement Program Line 
9900 - RIO BLANCO HPHUMACAO
SECT] (Transmission)</t>
  </si>
  <si>
    <t>FAASt
[Transmission Priority Pole 
Replacement Program Line 
1200 SAN GERMAN 
SECT-SAN GERMAN TCYAUCO 2 HP] 
(Transmission)</t>
  </si>
  <si>
    <t>FAASt
[Transmission Priority Pole 
Replacement Program Line 
10700 - HATO TEJAS TCHATO TEJAS SECT] 
(Transmission)</t>
  </si>
  <si>
    <t>FAASt
[Transmission Priority Pole 
Replacement Program Line 
2200 - VEGA BAJA TCVEGA ALTA SECT] 
(Transmission)</t>
  </si>
  <si>
    <t>FAASt
[Transmission Priority Pole 
Replacement Program Line 
9900 - RIO BLANCO HPHUMACAO SECT] 
(Transmission)</t>
  </si>
  <si>
    <t>FAASt
[Transmission Priority Pole 
Replacement Program Line 
8100 - YAUCO 1 HPADJUNTAS TO] 
(Transmission)</t>
  </si>
  <si>
    <t>FAASt
[Transmission Priority Pole 
Replacement Program Line 
15900-VICTORIA TCAGUADA TO] 
(Transmission)</t>
  </si>
  <si>
    <t>https://aeepr.sharepoint.com/sites/Test4552/Lists/ISOW%20%20DSOW%20Tracker/Attachments/1672/Signed%20956353%20FAASt%20Arecibo%20Region%202%20Transmission%20Line%2036100%20%E2%80%93%20Dos%20Bocas%20HP%20to%20Barrio%20Pina%20(Vegetation).pdf?web=1</t>
  </si>
  <si>
    <t>https://aeepr.sharepoint.com/sites/Test4552/Lists/ISOW%20%20DSOW%20Tracker/Attachments/1673/Signed%20956342%20FAASt%20Arecibo%20Region%202%20Transmission%20Line%2036400%20%E2%80%93%20Ponce%20TC%20to%20Dos%20Bocas%20HP%20(Vegetation).pdf?web=1</t>
  </si>
  <si>
    <t>https://aeepr.sharepoint.com/sites/Test4552/Lists/ISOW%20%20DSOW%20Tracker/Attachments/1674/Signed%20956348%20FAASt%20Bayamon%20Region%203%20Transmission%20Line%2010000%20%E2%80%93%20Bayamon%20Pueblo%20to%20Magnolia%20TO%20(Vegetation).pdf?web=1</t>
  </si>
  <si>
    <t>https://aeepr.sharepoint.com/sites/Test4552/Lists/ISOW%20%20DSOW%20Tracker/Attachments/1675/Signed%20956349%20FAASt%20San%20Juan%20Region%201%20Transmission%20Line%2036800%20%E2%80%93%20Canovanas%20TC%20to%20Palmer%20TC%20(Vegetation).pdf?web=1</t>
  </si>
  <si>
    <t>https://aeepr.sharepoint.com/sites/Test4552/Lists/ISOW%20%20DSOW%20Tracker/Attachments/1676/Signed%2095634%20FAASt%20Arecibo%20Region%202%20Transmission%20Line%202400%20Dos%20Bocas%20HP%20to%20Coronillas%202%20Vegetation.pdf?web=1</t>
  </si>
  <si>
    <t>https://aeepr.sharepoint.com/sites/Test4552/Lists/ISOW%20%20DSOW%20Tracker/Attachments/1678/956343-FAASt%20[Ponce%20Region%206%20Line%204800%20(38kV)%20%e2%80%93%20Toro%20Negro%20to%20Aibonito,%20Santa%20Isabel]%20(Vegetation)%20Rev3.pdf</t>
  </si>
  <si>
    <t>https://aeepr.sharepoint.com/sites/Test4552/Lists/ISOW%20%20DSOW%20Tracker/Attachments/1679/PW%20108159%20PRJ_MultiVersionReport_956356_20260302.pdf?web=1</t>
  </si>
  <si>
    <t>https://aeepr.sharepoint.com/sites/Test4552/Lists/ISOW%20%20DSOW%20Tracker/Attachments/1681/954184-DR4339PR-Carolina%20Electric%20Service%20Center%20Detailed%20Scope%20of%20Work%20-%20DRAFT.docx?web=1</t>
  </si>
  <si>
    <t>https://aeepr.sharepoint.com/sites/Test4552/Lists/ISOW%20%20DSOW%20Tracker/Attachments/1682/956341%20FAASt%20Single%20Line%20DSOW%20Feeder%205803-02%20Ponce%20Region%206%206-27-25.pdf?web=1</t>
  </si>
  <si>
    <t>https://aeepr.sharepoint.com/sites/Test4552/Lists/ISOW%20%20DSOW%20Tracker/Attachments/1683/956340%20FAASt%20Single%20Line%20DSOW%20Feeder%205602-02%20Ponce%20Region%206%206-27-25.pdf?web=1</t>
  </si>
  <si>
    <t>https://aeepr.sharepoint.com/sites/Test4552/Lists/ISOW%20%20DSOW%20Tracker/Attachments/1684/956339%20FAASt%20Single%20Line%20DSOW%20Feeder%203301-01%20Caguas%20Region%204%206-27-25.pdf?web=1</t>
  </si>
  <si>
    <t>https://aeepr.sharepoint.com/sites/Test4552/Lists/ISOW%20%20DSOW%20Tracker/Attachments/1685/956337%20FAASt%20Single%20Line%20DSOW%20Feeder%206012-02%20Mayaguez%20Region%205%206-27-25.pdf?web=1</t>
  </si>
  <si>
    <t>https://aeepr.sharepoint.com/sites/Test4552/Lists/ISOW%20%20DSOW%20Tracker/Attachments/1686/956335%20FAASt%20Single%20Line%20DSOW%20Feeder%202301-02%20San%20Juan%20Region%201%206-27-25.pdf?web=1</t>
  </si>
  <si>
    <t>https://aeepr.sharepoint.com/sites/Test4552/Lists/ISOW%20%20DSOW%20Tracker/Attachments/1687/956332%20FAASt%20Single%20Line%20DSOW%20Feeder%202401-01%20San%20Juan%20Region%201%206-27-25.pdf?web=1</t>
  </si>
  <si>
    <t>https://aeepr.sharepoint.com/sites/Test4552/Lists/ISOW%20%20DSOW%20Tracker/Attachments/1688/956331%20FAASt%20Single%20Line%20DSOW%20Feeder%206014-02%20Mayaguez%20Region%205%206-27-25.pdf?web=1</t>
  </si>
  <si>
    <t>https://aeepr.sharepoint.com/sites/Test4552/Lists/ISOW%20%20DSOW%20Tracker/Attachments/1689/956330%20FAASt%20Single%20Line%20DSOW%20Feeder%203007-03%20Caguas%20Region%204%206-27-25.pdf?web=1</t>
  </si>
  <si>
    <t>https://aeepr.sharepoint.com/sites/Test4552/Lists/ISOW%20%20DSOW%20Tracker/Attachments/1690/DR4339PR%20-%20Detail%20Scope%20of%20Work%20for%20Factor%20Sectionalizer%20signed%20(6.19.2025)%20(003).pdf?web=1</t>
  </si>
  <si>
    <t>https://aeepr.sharepoint.com/sites/Test4552/Lists/ISOW%20%20DSOW%20Tracker/Attachments/1691/956782-DR4339PR-6802-04%20DSOW%20Full%20428-406_06212025%20Rev%200.pdf?web=1</t>
  </si>
  <si>
    <t>https://aeepr.sharepoint.com/sites/Test4552/Lists/ISOW%20%20DSOW%20Tracker/Attachments/1692/957578%20-%20Costa%20Sur%20TC%20Underground%20Cable%20Failure%20Replacement%20on%20Transformer%20Lead%20Bank%202%20DSOW%20(7.15.2025)%20signed.pdf?web=1</t>
  </si>
  <si>
    <t>https://aeepr.sharepoint.com/sites/Test4552/Lists/ISOW%20%20DSOW%20Tracker/Attachments/1694/958367-DR4339PR-6603-01%20Detail%20Scope%20of%20Work%20Full%20428%20-%20406%20Rev_0.pdf?web=1</t>
  </si>
  <si>
    <t>01/26/2026</t>
  </si>
  <si>
    <t>https://aeepr.sharepoint.com/sites/Test4552/Lists/ISOW%20%20DSOW%20Tracker/Attachments/1696/753781-DR4339PR-Detailed%20SOW-TPole%20Line%20800%20Comsat%20Sect%20%e2%80%93%20Cidra%20Sect_8.13.2025.pdf</t>
  </si>
  <si>
    <t>FAASt-Consolidated Plan  Summary</t>
  </si>
  <si>
    <t>Summary</t>
  </si>
  <si>
    <t>*Including new version with  Insurance deductions</t>
  </si>
  <si>
    <t>Reductions (Obligations) as of 1-10-26</t>
  </si>
  <si>
    <t>Selected Projects under Formulation *</t>
  </si>
  <si>
    <t>Estimated FAASt Total</t>
  </si>
  <si>
    <t>A</t>
  </si>
  <si>
    <t>A&amp;E - Mat</t>
  </si>
  <si>
    <t>B</t>
  </si>
  <si>
    <t>PREPA</t>
  </si>
  <si>
    <t>C</t>
  </si>
  <si>
    <t>LUMA</t>
  </si>
  <si>
    <t>D</t>
  </si>
  <si>
    <t>Genera</t>
  </si>
  <si>
    <t xml:space="preserve">  Remaining Balance 6099</t>
  </si>
  <si>
    <t>Remaining  Estimated Balance</t>
  </si>
  <si>
    <t>* See each respective tab for project details</t>
  </si>
  <si>
    <t>Shared PWs-Obligated</t>
  </si>
  <si>
    <t>Total  Shared</t>
  </si>
  <si>
    <t>PA-02-PR-4339-PW-09510</t>
  </si>
  <si>
    <t>FAASt A&amp;E  (PREPA/LUMA/Genera)</t>
  </si>
  <si>
    <t>PA-02-PR-4339-PW-10710</t>
  </si>
  <si>
    <t>FAASt Equipment and Materials</t>
  </si>
  <si>
    <t>Child PWs</t>
  </si>
  <si>
    <t>PREPA - Obligated</t>
  </si>
  <si>
    <t>Total Executed by PREPA</t>
  </si>
  <si>
    <t>Transferred to Genera 7/1/23</t>
  </si>
  <si>
    <t>FAASt Mobile Generation Units Purchases</t>
  </si>
  <si>
    <t>Generation</t>
  </si>
  <si>
    <t>FAASt Palo Seco Demin Water Tank 4</t>
  </si>
  <si>
    <t>FAASt Mayaguez Hydro-Gas Power Plant</t>
  </si>
  <si>
    <t>FAASt Aguirre Power Plant 002 Units 1 &amp;2</t>
  </si>
  <si>
    <t>FAASt Aguirre Power Plant 001 Infrastructure</t>
  </si>
  <si>
    <t>FAASt Palo Seco Power Plant 001 Units 3 &amp; 4</t>
  </si>
  <si>
    <t xml:space="preserve">FAASt Cambalache Power Plant </t>
  </si>
  <si>
    <t>FAASt San Juan Power Plant - Auxiliary Infrastructure</t>
  </si>
  <si>
    <t>FAASt Palo Seco 002- Auxiliary Infrastructure</t>
  </si>
  <si>
    <t xml:space="preserve">FAASt San Juan 001  Units 5 &amp;amp;amp; </t>
  </si>
  <si>
    <t>FAASt Aguirre Power Plant 003 Combined Cycle</t>
  </si>
  <si>
    <t>FAASt Costa Sur 002 -Infrastructure projects (</t>
  </si>
  <si>
    <t xml:space="preserve">FAASt Costa Sur Power Plant Permanent </t>
  </si>
  <si>
    <t>FAASt San Juan Power Plant 002 Units 7 &amp; 8</t>
  </si>
  <si>
    <t>FAASt - IT/0T System Upgrade for all Power Plants</t>
  </si>
  <si>
    <t>(Dams/Hydro)</t>
  </si>
  <si>
    <t>TOTAL PREPA</t>
  </si>
  <si>
    <t>PW Version</t>
  </si>
  <si>
    <t>TOTAL LUMA</t>
  </si>
  <si>
    <t>Genera - Obligated</t>
  </si>
  <si>
    <t>Obligated by PREPA- Transferred to Genera</t>
  </si>
  <si>
    <t>Total Obligated by Genera</t>
  </si>
  <si>
    <t>PA-02-PR-4339-PW-10568</t>
  </si>
  <si>
    <t>PA-02-PR-4339-PW-10571</t>
  </si>
  <si>
    <t>PA-02-PR-4339-PW-10606</t>
  </si>
  <si>
    <t>PA-02-PR-4339-PW-10607</t>
  </si>
  <si>
    <t>FAASt Cambalache Power Plant Permanent Repair</t>
  </si>
  <si>
    <t>PA-02-PR-4339-PW-10608</t>
  </si>
  <si>
    <t>FAASt San Juan Power Plant - Auxiliary Infras</t>
  </si>
  <si>
    <t>PA-02-PR-4339-PW-10609</t>
  </si>
  <si>
    <t>PA-02-PR-4339-PW-10615</t>
  </si>
  <si>
    <t>FAASt San Juan 001 Units 5 &amp;amp;amp; 6 (Generation</t>
  </si>
  <si>
    <t>PA-02-PR-4339-PW-10622</t>
  </si>
  <si>
    <t>PA-02-PR-4339-PW-10694</t>
  </si>
  <si>
    <t>PA-02-PR-4339-PW-10702</t>
  </si>
  <si>
    <t>PA-02-PR-4339-PW-11085</t>
  </si>
  <si>
    <t>PA-02-PR-4339-PW-11510</t>
  </si>
  <si>
    <t>PA-02-PR-4339-PW-11855</t>
  </si>
  <si>
    <t>PA-02-PR-4339-PW-108066</t>
  </si>
  <si>
    <t>PA-02-PR-4339-PRJ-817248</t>
  </si>
  <si>
    <t>Priority Generation</t>
  </si>
  <si>
    <t>PA-02-PR-4339-PRJ-816612</t>
  </si>
  <si>
    <t>PA-02-PR-4339-PRJ-754801</t>
  </si>
  <si>
    <t>GRAND TOTAL</t>
  </si>
  <si>
    <t>PRJ</t>
  </si>
  <si>
    <t>PREPA -Under Formulation</t>
  </si>
  <si>
    <t>PA-02-PR-4339-PRJ-178722</t>
  </si>
  <si>
    <t>Water/Hydro</t>
  </si>
  <si>
    <t>PA-02-PR-4339-PRJ-180723</t>
  </si>
  <si>
    <t>PA-02-PR-4339-PRJ-334769</t>
  </si>
  <si>
    <t>PA-02-PR-4339-PRJ-334770</t>
  </si>
  <si>
    <t>FAASt [Guajataca Dam – Permanent Repairs] (Dams/Hydro) &amp; Dredging</t>
  </si>
  <si>
    <t>PA-02-PR-4339-PRJ-334772</t>
  </si>
  <si>
    <t>PA-02-PR-4339-PRJ-334773</t>
  </si>
  <si>
    <t>PA-02-PR-4339-PRJ-334798</t>
  </si>
  <si>
    <t>PA-02-PR-4339-PRJ-334803</t>
  </si>
  <si>
    <t>PA-02-PR-4339-PRJ-334811</t>
  </si>
  <si>
    <t>PA-02-PR-4339-PRJ-334813</t>
  </si>
  <si>
    <t>PA-02-PR-4339-PRJ-335206</t>
  </si>
  <si>
    <t>PA-02-PR-4339-PRJ-335207</t>
  </si>
  <si>
    <t>PA-02-PR-4339-PRJ-344771</t>
  </si>
  <si>
    <t>FAASt [Guajataca Dam Dredging</t>
  </si>
  <si>
    <t>PA-02-PR-4339-PRJ-435769</t>
  </si>
  <si>
    <t>PA-02-PR-4339-PRJ-436462</t>
  </si>
  <si>
    <t>PA-02-PR-4339-PRJ-436467</t>
  </si>
  <si>
    <t>PA-02-PR-4339-PRJ-436468</t>
  </si>
  <si>
    <t>PA-02-PR-4339-PRJ-436621</t>
  </si>
  <si>
    <t>PA-02-PR-4339-PRJ-721184</t>
  </si>
  <si>
    <t>PA-02-PR-4339-PRJ-728260</t>
  </si>
  <si>
    <t>B-2</t>
  </si>
  <si>
    <t xml:space="preserve"> *Cost presented herein are based on scope of works and/or costs estimates available in Grants Portal. Subject to change after FEMA validation</t>
  </si>
  <si>
    <t>LUMA - Under Formulation</t>
  </si>
  <si>
    <t>428 -Submitted by LUMA</t>
  </si>
  <si>
    <t>406 submitted by LUMA</t>
  </si>
  <si>
    <t>Total Project estimate</t>
  </si>
  <si>
    <t>428 Difference</t>
  </si>
  <si>
    <t>PA-02-PR-4339-PRJ-165209</t>
  </si>
  <si>
    <t>PA-02-PR-4339-PW-10624</t>
  </si>
  <si>
    <t>FAASt-Substation 2501 Vieques (Substation) &amp; New 2502 Substation</t>
  </si>
  <si>
    <t>PA-02-PR-4339-PRJ-165226</t>
  </si>
  <si>
    <t>PA-02-PR-4339-PRJ-169058</t>
  </si>
  <si>
    <t>PA-02-PR-4339-PRJ-169276</t>
  </si>
  <si>
    <t>PA-02-PR-4339-PRJ-178577</t>
  </si>
  <si>
    <t>PA-02-PR-4339-PRJ-547187</t>
  </si>
  <si>
    <t>PA-02-PR-4339-PRJ-550106</t>
  </si>
  <si>
    <t>PA-02-PR-4339-PRJ-551914</t>
  </si>
  <si>
    <t>PA-02-PR-4339-PRJ-682328</t>
  </si>
  <si>
    <t>PA-02-PR-4339-PRJ-711819</t>
  </si>
  <si>
    <t>PA-02-PR-4339-PRJ-723883</t>
  </si>
  <si>
    <t>Validated amount by FEMA was lower than LUMA formulation</t>
  </si>
  <si>
    <t>PA-02-PR-4339-PRJ-727522</t>
  </si>
  <si>
    <t>PA-02-PR-4339-PRJ-727529</t>
  </si>
  <si>
    <t>PA-02-PR-4339-PRJ-727572</t>
  </si>
  <si>
    <t>PA-02-PR-4339-PRJ-727606</t>
  </si>
  <si>
    <t>PA-02-PR-4339-PRJ-727608</t>
  </si>
  <si>
    <t>PA-02-PR-4339-PRJ-727657</t>
  </si>
  <si>
    <t>PA-02-PR-4339-PRJ-727659</t>
  </si>
  <si>
    <t>PA-02-PR-4339-PRJ-741105</t>
  </si>
  <si>
    <t>PA-02-PR-4339-PRJ-749060</t>
  </si>
  <si>
    <t>PA-02-PR-4339-PRJ-956330</t>
  </si>
  <si>
    <t>PA-02-PR-4339-PRJ-956331</t>
  </si>
  <si>
    <t>PA-02-PR-4339-PRJ-956332</t>
  </si>
  <si>
    <t>PA-02-PR-4339-PRJ-956335</t>
  </si>
  <si>
    <t>PA-02-PR-4339-PRJ-956337</t>
  </si>
  <si>
    <t>PA-02-PR-4339-PRJ-956339</t>
  </si>
  <si>
    <t>PA-02-PR-4339-PRJ-956340</t>
  </si>
  <si>
    <t>PA-02-PR-4339-PRJ-956341</t>
  </si>
  <si>
    <t>PA-02-PR-4339-PRJ-956343</t>
  </si>
  <si>
    <t>PA-02-PR-4339-PRJ-956345</t>
  </si>
  <si>
    <t>PA-02-PR-4339-PRJ-956348</t>
  </si>
  <si>
    <t>PA-02-PR-4339-PRJ-956357</t>
  </si>
  <si>
    <t>PA-02-PR-4339-PRJ-168483</t>
  </si>
  <si>
    <t>PA-02-PR-4339-PRJ-714641</t>
  </si>
  <si>
    <t>PA-02-PR-4339-PRJ-723002</t>
  </si>
  <si>
    <t>PA-02-PR-4339-PRJ-551926</t>
  </si>
  <si>
    <t>PA-02-PR-4339-PRJ-547251</t>
  </si>
  <si>
    <t>PA-02-PR-4339-PRJ-756997</t>
  </si>
  <si>
    <t>PA-02-PR-4339-PRJ-756999</t>
  </si>
  <si>
    <t>PA-02-PR-4339-PRJ-750063</t>
  </si>
  <si>
    <t>PA-02-PR-4339-PRJ-750065</t>
  </si>
  <si>
    <t>PA-02-PR-4339-PRJ-750066</t>
  </si>
  <si>
    <t>PA-02-PR-4339-PRJ-750067</t>
  </si>
  <si>
    <t>PA-02-PR-4339-PRJ-750068</t>
  </si>
  <si>
    <t>PA-02-PR-4339-PRJ-746309</t>
  </si>
  <si>
    <t>PA-02-PR-4339-PRJ-165213</t>
  </si>
  <si>
    <t>PA-02-PR-4339-PRJ-751655</t>
  </si>
  <si>
    <t>PA-02-PR-4339-PRJ-751656</t>
  </si>
  <si>
    <t>PA-02-PR-4339-PRJ-662238</t>
  </si>
  <si>
    <t>PA-02-PR-4339-PRJ-746545</t>
  </si>
  <si>
    <t>PA-02-PR-4339-PRJ-746660</t>
  </si>
  <si>
    <t>C-2</t>
  </si>
  <si>
    <t>Genera -  Under Formulation</t>
  </si>
  <si>
    <t>PA-02-PR-4339-PRJ-663383</t>
  </si>
  <si>
    <t>PA-02-PR-4339-PRJ-663385</t>
  </si>
  <si>
    <t>PA-02-PR-4339-PRJ-670036</t>
  </si>
  <si>
    <t>PA-02-PR-4339-PRJ-948766</t>
  </si>
  <si>
    <t>FAASt Aguirre Power Plant 003 Combined Cycle (Amendment)</t>
  </si>
  <si>
    <t>D-2</t>
  </si>
  <si>
    <t>LUMA - Projects to Reactivate</t>
  </si>
  <si>
    <t> </t>
  </si>
  <si>
    <t>FAASt [Feeders - Ponce Short Term Group 1] (Distribution)</t>
  </si>
  <si>
    <t>Vegetation-38kv trans</t>
  </si>
  <si>
    <t>Vegetation- Dist</t>
  </si>
  <si>
    <t>Presented</t>
  </si>
  <si>
    <t>FAAST Obligated Amount</t>
  </si>
  <si>
    <t>Teleccom</t>
  </si>
  <si>
    <t>Dams/Hydro</t>
  </si>
  <si>
    <t>Insurance Proceeds Deduction</t>
  </si>
  <si>
    <t>SUB ASSET</t>
  </si>
  <si>
    <t>Previous Process Step</t>
  </si>
  <si>
    <t>Process Step as of 7-15-25</t>
  </si>
  <si>
    <t>Project Estimated Cost</t>
  </si>
  <si>
    <t>Current Version  Cost</t>
  </si>
  <si>
    <t>A&amp;E-PW 9510</t>
  </si>
  <si>
    <t>E&amp;M-PW 10710</t>
  </si>
  <si>
    <t xml:space="preserve">E&amp;M Cost </t>
  </si>
  <si>
    <t>Project Status 7/31/25</t>
  </si>
  <si>
    <t>Project in List</t>
  </si>
  <si>
    <t>Projects  Identified by PREPA in Pipeline  7-17-25</t>
  </si>
  <si>
    <t>Pending Recipient Final Review</t>
  </si>
  <si>
    <t>Included</t>
  </si>
  <si>
    <t>428 Distribution Automation</t>
  </si>
  <si>
    <t>Applicant Signed Project</t>
  </si>
  <si>
    <t>Not available</t>
  </si>
  <si>
    <t>The applicant intents to replace damage and update structures to current standards of poles and conductors for the feeders within the Arecibo Group 4 (Mirador Azul -8007-01, 8007-03; Dominguito - 8010-02, 8010-03; Factor 1 -8011-01 and San Daniel - 8013-02).</t>
  </si>
  <si>
    <t>Projects in EHP Identified by FEMA List 7-17-25</t>
  </si>
  <si>
    <t>Not included on FEMA initial list</t>
  </si>
  <si>
    <t>Pending Initial Project Development</t>
  </si>
  <si>
    <t xml:space="preserve"> FAASt [Factor Sect 8014 Transformer Replacement] (Substation)</t>
  </si>
  <si>
    <t>Field EHP - Environmental: In review. Amended Expected Completion Date (07/25/2025)</t>
  </si>
  <si>
    <t>Factor Sectionalizer has two 38/13.2kV transformers, but one is out of service. The purpose of this project is to stabilize the distribution and transmission grids around the Factor Sectionalizer by replacing the out-of-service transformer.</t>
  </si>
  <si>
    <t>Projects categorized as Priority  Identified by FEMA List 7-17-25</t>
  </si>
  <si>
    <t>Pending Formulation Completion</t>
  </si>
  <si>
    <t xml:space="preserve">"7/15/2025- (Stabilization Projects) Project created as part of the Stabilization Projects. Applicant upload DSOW with corrections.
-Process Step: Pending Insurance Completion
</t>
  </si>
  <si>
    <t>Project costs changed- project moved  to EHP Review 7-16-25- Part of LUMA Priority stabilization</t>
  </si>
  <si>
    <t>Projects categorized as Priority  Identified on COR3 List 7-17-25</t>
  </si>
  <si>
    <t>Microgrid</t>
  </si>
  <si>
    <t>Pending Applicant 406 HMP Completion</t>
  </si>
  <si>
    <t xml:space="preserve">Projects categorized as Priority LUMA </t>
  </si>
  <si>
    <t>Included-Conditionally</t>
  </si>
  <si>
    <t>Obligated Amount</t>
  </si>
  <si>
    <t>Amendment Request</t>
  </si>
  <si>
    <t>Total Amendment</t>
  </si>
  <si>
    <t>Difference</t>
  </si>
  <si>
    <t>PA-02-PR-4339-PW-10841</t>
  </si>
  <si>
    <t>PA-02-PR-4339-PW-11350</t>
  </si>
  <si>
    <t>PA-02-PR-4339-PW-11372</t>
  </si>
  <si>
    <t>PA-02-PR-4339-PW-11566</t>
  </si>
  <si>
    <t>Project Duplicated on previous  list- To be removed</t>
  </si>
  <si>
    <t>Project to be Included- Already approved pending Obligation (Applicant Signed Project)  To be  included in the list because the amount has not yet been debited from the FAASt funds.</t>
  </si>
  <si>
    <t xml:space="preserve">Project to be Included-Project Previously Obligated but PW version is in progress.Project Missing on previous list submitted </t>
  </si>
  <si>
    <t xml:space="preserve">Project to be included- Project  in Pipeline Pending Recipient Final Review </t>
  </si>
  <si>
    <t>Project to be Included-Project  in Pipeline Pending Recipient Final Review (Pending COR3 Approval)</t>
  </si>
  <si>
    <t>A&amp;E Costs Incurred-Luma Provided *</t>
  </si>
  <si>
    <t>E&amp;M Cost  - Luma Provided *</t>
  </si>
  <si>
    <t>Pending Applicant Project Review (Pending LUMA Approval- Last step)</t>
  </si>
  <si>
    <t>Pending Applicant Project Review- On Hold Pending Expert R.</t>
  </si>
  <si>
    <t>Applicant Signed Project( Project Approved- Pending Obligation)</t>
  </si>
  <si>
    <t>Pending Recipient Final Review (Pending COR3 Approval)</t>
  </si>
  <si>
    <t>Streetlights Projects- Obligated PWS</t>
  </si>
  <si>
    <t>FEMA Approved Cost</t>
  </si>
  <si>
    <t>Disbursements</t>
  </si>
  <si>
    <t>LUMA Provided Status</t>
  </si>
  <si>
    <t>GM#</t>
  </si>
  <si>
    <t>Municipality</t>
  </si>
  <si>
    <t>WCA</t>
  </si>
  <si>
    <t>Reimbursement</t>
  </si>
  <si>
    <t>Construction %</t>
  </si>
  <si>
    <t>Construction Start Date</t>
  </si>
  <si>
    <t>Estimated Completion Date</t>
  </si>
  <si>
    <t>Maunabo</t>
  </si>
  <si>
    <t>Luquillo</t>
  </si>
  <si>
    <t>Lajas</t>
  </si>
  <si>
    <t xml:space="preserve"> Guánica</t>
  </si>
  <si>
    <t>Aguada</t>
  </si>
  <si>
    <t>Villalba</t>
  </si>
  <si>
    <t>Aibonito</t>
  </si>
  <si>
    <t xml:space="preserve">FAASt Distribution Streetlighting - Cataño </t>
  </si>
  <si>
    <t xml:space="preserve">Cataño </t>
  </si>
  <si>
    <t>Hatillo</t>
  </si>
  <si>
    <t xml:space="preserve">Manati </t>
  </si>
  <si>
    <t>Dorado</t>
  </si>
  <si>
    <t>Gurabo</t>
  </si>
  <si>
    <t>San Germán</t>
  </si>
  <si>
    <t>Aguadilla</t>
  </si>
  <si>
    <t>Trujillo Alto</t>
  </si>
  <si>
    <t>Florida</t>
  </si>
  <si>
    <t>Caguas</t>
  </si>
  <si>
    <t>Guaynabo</t>
  </si>
  <si>
    <t>Yabucoa</t>
  </si>
  <si>
    <t>Coamo</t>
  </si>
  <si>
    <t>Las Marías</t>
  </si>
  <si>
    <t>Mayagüez</t>
  </si>
  <si>
    <t>Carolina</t>
  </si>
  <si>
    <t>Bayamon</t>
  </si>
  <si>
    <t>Corozal</t>
  </si>
  <si>
    <t>Orocovis</t>
  </si>
  <si>
    <t>Las Piedras</t>
  </si>
  <si>
    <t>Toa Baja</t>
  </si>
  <si>
    <t>Ceiba</t>
  </si>
  <si>
    <t>Naranjito</t>
  </si>
  <si>
    <t>Arroyo</t>
  </si>
  <si>
    <t>Vega Alta</t>
  </si>
  <si>
    <t>Barranquitas</t>
  </si>
  <si>
    <t>Culebra</t>
  </si>
  <si>
    <t>Añasco</t>
  </si>
  <si>
    <t>Cidra</t>
  </si>
  <si>
    <t>Comerio</t>
  </si>
  <si>
    <t>Adjuntas</t>
  </si>
  <si>
    <t>Jayuya</t>
  </si>
  <si>
    <t>Salinas</t>
  </si>
  <si>
    <t>Streetlights Projects- Pending Obligation PWS</t>
  </si>
  <si>
    <t>FEMA Formulation Status</t>
  </si>
  <si>
    <t>Rincón</t>
  </si>
  <si>
    <t>Project pending obligation- Pending Large Project review</t>
  </si>
  <si>
    <t>Streetlights Projects- Inactive PWS</t>
  </si>
  <si>
    <t>LUMA Estimated costs</t>
  </si>
  <si>
    <t>San Juan</t>
  </si>
  <si>
    <t>Project Administratively withdrawn by FEMA. Project not part of the FAAST Consolidated plan due to lack of documentation and Pending Detailed Scope of Work since 2024</t>
  </si>
  <si>
    <t>Utuado</t>
  </si>
  <si>
    <t>Barceloneta</t>
  </si>
  <si>
    <t>Ponce</t>
  </si>
  <si>
    <t>Arecibo</t>
  </si>
  <si>
    <t>Isabela</t>
  </si>
  <si>
    <t>Project Administratively withdrawn by FEMA. Project not part of the FAAST Consolidated plan due to lack of documentation and Pending Detailed Scope of Work since 2025</t>
  </si>
  <si>
    <t xml:space="preserve"> Humacao</t>
  </si>
  <si>
    <t>Cayey</t>
  </si>
  <si>
    <t xml:space="preserve"> Guayama</t>
  </si>
  <si>
    <t>Juncos</t>
  </si>
  <si>
    <t>Rio Grande</t>
  </si>
  <si>
    <t>Toa Alta</t>
  </si>
  <si>
    <t>Vega Baja</t>
  </si>
  <si>
    <t>Maricao</t>
  </si>
  <si>
    <t>Hormigueros</t>
  </si>
  <si>
    <t>Vieques</t>
  </si>
  <si>
    <t>Juana Diaz</t>
  </si>
  <si>
    <t xml:space="preserve"> Canovanas</t>
  </si>
  <si>
    <t>Moca</t>
  </si>
  <si>
    <t>San sebastian</t>
  </si>
  <si>
    <t>Santa Isabel</t>
  </si>
  <si>
    <t>Yauco</t>
  </si>
  <si>
    <t>Fajardo</t>
  </si>
  <si>
    <t>San lorenzo</t>
  </si>
  <si>
    <t>Camuy</t>
  </si>
  <si>
    <t>Lares</t>
  </si>
  <si>
    <t>Sabana Grande</t>
  </si>
  <si>
    <t>Cabo Rojo</t>
  </si>
  <si>
    <t>Guayanilla</t>
  </si>
  <si>
    <t>Patillas</t>
  </si>
  <si>
    <t>Quebradillas</t>
  </si>
  <si>
    <t>Penuelas</t>
  </si>
  <si>
    <t>Loiza</t>
  </si>
  <si>
    <t>Aguas Buenas</t>
  </si>
  <si>
    <t>Guayama</t>
  </si>
  <si>
    <t>Humacao</t>
  </si>
  <si>
    <t>Centro Medico- Projects</t>
  </si>
  <si>
    <t>FAASt Centro Medico 1327/1359 Equipment Repair ; Replacement</t>
  </si>
  <si>
    <t xml:space="preserve"> Project Estimated Cost </t>
  </si>
  <si>
    <t xml:space="preserve"> Current Version  Cost </t>
  </si>
  <si>
    <t xml:space="preserve"> PREPA Priority List </t>
  </si>
  <si>
    <t xml:space="preserve"> P3A-LUMA Priority List </t>
  </si>
  <si>
    <t xml:space="preserve"> LUMA reconsideration List </t>
  </si>
  <si>
    <t xml:space="preserve"> Genera Priority List </t>
  </si>
  <si>
    <t xml:space="preserve"> A&amp;E Costs Incurred </t>
  </si>
  <si>
    <t xml:space="preserve"> E&amp;M Cost  </t>
  </si>
  <si>
    <t>Project Status 7/15/25</t>
  </si>
  <si>
    <t xml:space="preserve"> N/A </t>
  </si>
  <si>
    <t xml:space="preserve"> TBD </t>
  </si>
  <si>
    <t xml:space="preserve"> No </t>
  </si>
  <si>
    <t xml:space="preserve"> Yes </t>
  </si>
  <si>
    <t xml:space="preserve">  N/A  </t>
  </si>
  <si>
    <t>"Field EHP - Historic: SHPO consultation process initiated; drafting ongoing. Expected Completion Date: 06/27/2025. "</t>
  </si>
  <si>
    <t>"7/15/2025- (Stabilization Projects) Project created as part of the Stabilization Projects. Applicant upload DSOW with corrections.
-Process Step: Pending Insurance Completion</t>
  </si>
  <si>
    <t>To clarify glitch issue- Where in the queus is project located</t>
  </si>
  <si>
    <t>Letter from PREPA to FEMA re Monacillos Operation Center under EHP review.</t>
  </si>
  <si>
    <t>Not in List</t>
  </si>
  <si>
    <t>Pending EHP- SHPO resolution- DSOW should  be reworked and segregated by sites. Project not part of LUMA P3 Priority projects, but presented by LUMA for reconsideration on 7-22. Additional information required to analyze project.</t>
  </si>
  <si>
    <t>Pending DSOW</t>
  </si>
  <si>
    <t xml:space="preserve"> 2/12/2025- In the Energy weekly meeting, it as discuss with the Applicant the posibility of following up regarding the changes in forcast regarding all projects. Applicant will review the information and get back to FEMA with a realistic forecast submission. </t>
  </si>
  <si>
    <t>Project has been Pending LUMA DSOW- Project not part of LUMA P3 Priority projects nor Stabilization Plan projects, but presented by LUMA for reconsideration on 7-22. Additional information required to analyze project.</t>
  </si>
  <si>
    <t>" 5/5/2025 - Applicant is currently using the data from the presentation to complement the justification in the DSOW. This will to provide context to the PMU section, therefore, will require additional time in order to complete this RFI #1 response.
-LUMA updated Forecast: 5/2/2025</t>
  </si>
  <si>
    <t>7/11/2025- 2nd HM RFI and HMCE evaluation in response to the documents presented by LUMA [DSOW Rev.2 and Cost Estimate]. After evaluating the data submitted by the subrecipient, we found some issues that requires the subrecipient review and changes. Please go to HM evaluation comments columns K to Q to expedite the action from the applicant and further validation. Email sent to the applicant for clarification.</t>
  </si>
  <si>
    <t>Provide update on project progress and DSOW presented</t>
  </si>
  <si>
    <t xml:space="preserve">DSOW will be submitted on 3/20/2025
2/12/2025- In the Energy weekly meeting, it as discuss with the Applicant the posibility of following up regarding the changes in forcast regarding all projects. Applicant will review the information and get back to FEMA with a realistic forecast submission. </t>
  </si>
  <si>
    <t xml:space="preserve">2/12/2025- In the Energy weekly meeting, it as discuss with the Applicant the posibility of following up regarding the changes in forcast regarding all projects. Applicant will review the information and get back to FEMA with a realistic forecast submission. </t>
  </si>
  <si>
    <t>This program focuses on implementing cybersecurity that protects key organizational assets, including critical infrastructure, people, resources, and technology. The program will identify and mitigate cyber risk, internal and external threats, vulnerabilities, and natural disasters based on risk and readiness factors. Improving cybersecurity is critical to hardening and mitigating hazards to the Transmission and Distribution System (T&amp;D) ensuring Critical Infrastructure continuity.</t>
  </si>
  <si>
    <t>DSOW forecasted for July 31, 2025</t>
  </si>
  <si>
    <t>Software upgrade of the existing OMS software to a minor version. Install Networks Enterprise. Test all existing integrations with SCADA, CC&amp;B, STORMS, GIS. Test map migration process. Test default Mobile work forms the staff will be using in the field on Smart devices and tablets. Change management awareness and training to end users. Obtain Cyber Security clearance for commissioning to Production servers. Proceed to deploy solution to production servers. Training of Operators, Dispatchers, and field staff.</t>
  </si>
  <si>
    <t>TL36100 Dos Bocas to Ciales - Transmission Line Rebuild</t>
  </si>
  <si>
    <t>Was originally part of the 36100 full submittal, but the scope of that project was reduced to just the segment between Bayamon and Monacillos (and that scoped project is already in Exhibit 2).  Because of that scope change, this Dos Bocas to Ciales segment does not have any other project, so needs to be added here in Attachment C.
The full line 36100 has A&amp;E incurred costs.  These incurred costs are being attempted to include all in the Exhibit 2 project for the Bayamon to Monacillos segment, so that is why this project is showing as zero incurred costs for now.</t>
  </si>
  <si>
    <t>Source of Project</t>
  </si>
  <si>
    <t>Urgent Incremental List</t>
  </si>
  <si>
    <t>Incremental</t>
  </si>
  <si>
    <t xml:space="preserve">LUMA finalizing scope, amendment to be submitted Q2 FY27
Ammendment driven by more developed scope and cost inflation
Cost change is driven by more define scope and inflation </t>
  </si>
  <si>
    <t xml:space="preserve">This substation will be part of the micro grid scope
Cost change is driven by more define scope and inflation </t>
  </si>
  <si>
    <t>This substation will be part of the micro grid scope
Cost change is driven by more define scope and inflation</t>
  </si>
  <si>
    <t xml:space="preserve">LUMA working on project scope, revised scope to be submitted Q3 FY27
Cost change is driven by more define scope and inflation </t>
  </si>
  <si>
    <t>LUMA working on scope, revised scope to be submitted Q2 FY27</t>
  </si>
  <si>
    <t xml:space="preserve">LUMA working on scope, revised scope to be submitted Q3 FY27
Cost change is driven by more define scope and inflation </t>
  </si>
  <si>
    <t>LUMA working on scope, revised scope to be submitted Q3 FY27</t>
  </si>
  <si>
    <t xml:space="preserve">No changes expected
Cost change is driven by more define scope and inflation </t>
  </si>
  <si>
    <t xml:space="preserve">Ammedment include full rebuild scope
Cost change is driven by more define scope and inflation </t>
  </si>
  <si>
    <t>AGUAS BUENAS</t>
  </si>
  <si>
    <t>PALMER</t>
  </si>
  <si>
    <t>Poles Purchased - Included in the E&amp;M without child</t>
  </si>
  <si>
    <t>DA Equipment Purchased - Included in the E&amp;M PW Without Child</t>
  </si>
  <si>
    <t>This line item is for poles purchased under the global Equipment and Material PW that do not currently have a child project based on current allocations.</t>
  </si>
  <si>
    <t>QUEBRADA NEGRITO</t>
  </si>
  <si>
    <t>Amount ($M)</t>
  </si>
  <si>
    <t>Allocation</t>
  </si>
  <si>
    <t>428 Cost Allocation</t>
  </si>
  <si>
    <t xml:space="preserve">406 Cost Allocation </t>
  </si>
  <si>
    <t>LUMA Attachment C</t>
  </si>
  <si>
    <t>This line item is for Reclosers, Bypass Switches (DA Equipment) purchased under the global Equipment and Material PW that do not currently have a child project based on current allocations.  Also includes CFCIs ($12M) that are contracted.</t>
  </si>
  <si>
    <t xml:space="preserve">Comment </t>
  </si>
  <si>
    <t>Distribution Automation Program Group (67 of 151)</t>
  </si>
  <si>
    <t>Pending FAASt</t>
  </si>
  <si>
    <t>Incremental Vegetation Project</t>
  </si>
  <si>
    <t>Inactive Projects List</t>
  </si>
  <si>
    <t>The Automation Program included here is based on a grouping of projects that LUMA will split to separate groups during the formulation process as DSOWs are submitted to FEMA. This program has Approximately $61 million of cost Incurred to the E&amp;M PW.
To be clear, this line does not include "Work Completed" Distribution Automation, as construction has not commenced for the units included herein as we are pending FAASt numbers.</t>
  </si>
  <si>
    <t>TL 38kV Reclosers</t>
  </si>
  <si>
    <t>Actuals for the "Work Completed" as of March 2026 considered, and Class 5 Estimate for the remaining work.  Group 1A with 1B, 1C, and 1D was consolidated into a unique Group 1. The remaining work is based is Class 5 estimated total per project is considering the current identified scope for devices, $165,500 per 3ph reclosers, $25,500 per 1ph reclosers and $4000 per cFCIs. (59) 3PH Reclosers, (266) 1ph reclosers, (165) cFCi. It requires an engineering evaluation once project is reactivated in order to meet current standards. Expenses incurred for partial work, including engineering and studies, which still need to be reconciled.</t>
  </si>
  <si>
    <t>Actuals for the "Work Completed" as of March 2026 considered, and Class 5 Estimate for the remaining work. The remaining work is Class 5 estimated total per project is considering the current identified scope for devices, $165,500 per 3ph reclosers, $25,500 per 1ph reclosers and $4000 per cFCIs. (145) 3PH Reclosers, (539) 1ph reclosers, (254) cFCi.  It requires an engineering evaluation once project is reactivated in order to meet current standards. Expenses incurred for partial work, including engineering and studies, which still need to be reconciled.</t>
  </si>
  <si>
    <t xml:space="preserve">Actuals for the "Work Completed" as of March 2026 considered, and Class 5 Estimate for the remaining work. The remaining work is Class 5 estimated total per project is considering the current identified scope for devices, $165,500 per 3ph reclosers, $25,500 per 1ph reclosers and $4000 per cFCIs. (117) 3PH Reclosers, (247) 1ph reclosers, (182) cFCi. It requires an engineering evaluation once project is reactivated in order to meet current standards. Expenses incurred for partial work, including engineering and studies, which still need to be reconciled. Expenses have already been incurred for completed and partial work, including engineering and studies, which still need to be reconciled. </t>
  </si>
  <si>
    <t>Actuals for the "Work Completed" as of March 2026 considered, and Class 5 Estimate for the remaining work. The remaining work is Class 5 estimated  total per project is considering the current identified scope for devices, $165,500 per 3ph reclosers, $25,500 per 1ph reclosers and $4000 per cFCIs. (99) 3PH Reclosers, (316) 1ph reclosers, (212) cFCi.It requires an engineering evaluation once project is reactivated in order to meet current standards. Expenses incurred for partial work, including engineering and studies, which still need to be reconciled. Expenses have already been incurred for completed and partial work, including engineering and studies, which still need to be reconciled.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</si>
</sst>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409]mmmm\-yy;@"/>
    <numFmt numFmtId="168" formatCode="_(&quot;$&quot;* #,##0.00000_);_(&quot;$&quot;* \(#,##0.00000\);_(&quot;$&quot;* &quot;-&quot;??_);_(@_)"/>
    <numFmt numFmtId="169" formatCode="_(&quot;$&quot;* #,##0_);_(&quot;$&quot;* \(#,##0\);_(&quot;$&quot;* &quot;-&quot;??_);_(@_)"/>
  </numFmts>
  <fonts count="13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b/>
      <sz val="9"/>
      <color theme="0"/>
      <name val="Calibri"/>
      <family val="2"/>
      <scheme val="minor"/>
    </font>
    <font>
      <sz val="9"/>
      <color theme="0"/>
      <name val="Calibri"/>
      <family val="2"/>
      <scheme val="minor"/>
    </font>
    <font>
      <b/>
      <sz val="9"/>
      <color theme="1"/>
      <name val="Calibri"/>
      <family val="2"/>
      <scheme val="minor"/>
    </font>
    <font>
      <sz val="9"/>
      <color theme="1"/>
      <name val="Calibri"/>
      <family val="2"/>
      <scheme val="minor"/>
    </font>
    <font>
      <sz val="9"/>
      <color rgb="FF00B0F0"/>
      <name val="Calibri"/>
      <family val="2"/>
      <scheme val="minor"/>
    </font>
    <font>
      <b/>
      <sz val="10"/>
      <color theme="0"/>
      <name val="Calibri"/>
      <family val="2"/>
      <scheme val="minor"/>
    </font>
    <font>
      <sz val="8"/>
      <color theme="1"/>
      <name val="Calibri"/>
      <family val="2"/>
      <scheme val="minor"/>
    </font>
    <font>
      <b/>
      <sz val="9"/>
      <color rgb="FF0000FF"/>
      <name val="Calibri"/>
      <family val="2"/>
      <scheme val="minor"/>
    </font>
    <font>
      <sz val="9"/>
      <color rgb="FF000000"/>
      <name val="Calibri"/>
      <family val="2"/>
      <scheme val="minor"/>
    </font>
    <font>
      <i/>
      <sz val="9"/>
      <color theme="1"/>
      <name val="Calibri"/>
      <family val="2"/>
      <scheme val="minor"/>
    </font>
    <font>
      <i/>
      <sz val="9"/>
      <color rgb="FFFF0000"/>
      <name val="Calibri"/>
      <family val="2"/>
      <scheme val="minor"/>
    </font>
    <font>
      <b/>
      <sz val="10"/>
      <color theme="1"/>
      <name val="Calibri"/>
      <family val="2"/>
      <scheme val="minor"/>
    </font>
    <font>
      <b/>
      <i/>
      <sz val="9"/>
      <color theme="1"/>
      <name val="Calibri"/>
      <family val="2"/>
      <scheme val="minor"/>
    </font>
    <font>
      <b/>
      <sz val="9"/>
      <color theme="9" tint="-0.249977111117893"/>
      <name val="Calibri"/>
      <family val="2"/>
      <scheme val="minor"/>
    </font>
    <font>
      <i/>
      <sz val="8"/>
      <color theme="1"/>
      <name val="Calibri"/>
      <family val="2"/>
      <scheme val="minor"/>
    </font>
    <font>
      <b/>
      <sz val="9"/>
      <color rgb="FFFF0000"/>
      <name val="Calibri"/>
      <family val="2"/>
      <scheme val="minor"/>
    </font>
    <font>
      <b/>
      <sz val="9"/>
      <name val="Calibri"/>
      <family val="2"/>
      <scheme val="minor"/>
    </font>
    <font>
      <sz val="8"/>
      <color rgb="FF666666"/>
      <name val="Arial"/>
      <family val="2"/>
    </font>
    <font>
      <sz val="9"/>
      <color rgb="FFFF0000"/>
      <name val="Calibri"/>
      <family val="2"/>
      <scheme val="minor"/>
    </font>
    <font>
      <sz val="11"/>
      <color theme="0"/>
      <name val="Calibri"/>
      <family val="2"/>
    </font>
    <font>
      <sz val="11"/>
      <color theme="1"/>
      <name val="Calibri"/>
      <family val="2"/>
    </font>
    <font>
      <sz val="10"/>
      <color theme="1"/>
      <name val="Calibri"/>
      <family val="2"/>
    </font>
    <font>
      <sz val="11"/>
      <color rgb="FF000000"/>
      <name val="Calibri"/>
      <family val="2"/>
    </font>
    <font>
      <sz val="9"/>
      <name val="Calibri"/>
      <family val="2"/>
      <scheme val="minor"/>
    </font>
    <font>
      <sz val="11"/>
      <name val="Calibri"/>
      <family val="2"/>
      <scheme val="minor"/>
    </font>
    <font>
      <sz val="12"/>
      <name val="Calibri"/>
      <family val="2"/>
      <scheme val="minor"/>
    </font>
    <font>
      <sz val="11"/>
      <color rgb="FF000000"/>
      <name val="Calibri"/>
      <family val="2"/>
      <scheme val="minor"/>
    </font>
    <font>
      <sz val="10"/>
      <color theme="0"/>
      <name val="Calibri"/>
      <family val="2"/>
    </font>
    <font>
      <sz val="11"/>
      <name val="Calibri"/>
      <family val="2"/>
    </font>
    <font>
      <sz val="12"/>
      <color theme="9" tint="-0.249977111117893"/>
      <name val="Calibri"/>
      <family val="2"/>
      <scheme val="minor"/>
    </font>
    <font>
      <sz val="11"/>
      <color rgb="FFFF0000"/>
      <name val="Calibri"/>
      <family val="2"/>
    </font>
    <font>
      <sz val="11"/>
      <color theme="9"/>
      <name val="Calibri"/>
      <family val="2"/>
    </font>
    <font>
      <sz val="9"/>
      <color theme="5" tint="-0.499984740745262"/>
      <name val="Calibri"/>
      <family val="2"/>
      <scheme val="minor"/>
    </font>
    <font>
      <i/>
      <sz val="10"/>
      <color theme="1"/>
      <name val="Calibri"/>
      <family val="2"/>
      <scheme val="minor"/>
    </font>
    <font>
      <b/>
      <sz val="12"/>
      <color theme="1"/>
      <name val="Calibri"/>
      <family val="2"/>
    </font>
    <font>
      <b/>
      <sz val="11"/>
      <color theme="5"/>
      <name val="Calibri"/>
      <family val="2"/>
    </font>
    <font>
      <b/>
      <sz val="11"/>
      <color rgb="FFFF0000"/>
      <name val="Calibri"/>
      <family val="2"/>
    </font>
    <font>
      <sz val="10"/>
      <color rgb="FFFF0000"/>
      <name val="Calibri"/>
      <family val="2"/>
    </font>
    <font>
      <sz val="8"/>
      <name val="Calibri"/>
      <family val="2"/>
      <scheme val="minor"/>
    </font>
    <font>
      <b/>
      <i/>
      <sz val="9"/>
      <color theme="9"/>
      <name val="Calibri"/>
      <family val="2"/>
      <scheme val="minor"/>
    </font>
    <font>
      <sz val="11"/>
      <color rgb="FFC00000"/>
      <name val="Calibri"/>
      <family val="2"/>
    </font>
    <font>
      <sz val="11"/>
      <color theme="2" tint="-0.249977111117893"/>
      <name val="Calibri"/>
      <family val="2"/>
    </font>
    <font>
      <sz val="11"/>
      <color rgb="FFFFFFFF"/>
      <name val="Calibri"/>
      <family val="2"/>
    </font>
    <font>
      <sz val="10"/>
      <color rgb="FF000000"/>
      <name val="Calibri"/>
      <family val="2"/>
    </font>
    <font>
      <sz val="9"/>
      <color rgb="FFFFFFFF"/>
      <name val="Calibri"/>
      <family val="2"/>
    </font>
    <font>
      <sz val="10"/>
      <color rgb="FFFFFFFF"/>
      <name val="Calibri"/>
      <family val="2"/>
    </font>
    <font>
      <sz val="12"/>
      <color rgb="FF000000"/>
      <name val="Calibri"/>
      <family val="2"/>
    </font>
    <font>
      <b/>
      <sz val="11"/>
      <color rgb="FF00B050"/>
      <name val="Calibri"/>
      <family val="2"/>
    </font>
    <font>
      <b/>
      <sz val="11"/>
      <color rgb="FFED7D31"/>
      <name val="Calibri"/>
      <family val="2"/>
    </font>
    <font>
      <sz val="11"/>
      <color rgb="FFAEAAAA"/>
      <name val="Calibri"/>
      <family val="2"/>
    </font>
    <font>
      <sz val="9"/>
      <color rgb="FF000000"/>
      <name val="Calibri"/>
      <family val="2"/>
    </font>
    <font>
      <b/>
      <sz val="12"/>
      <color rgb="FF00B050"/>
      <name val="Calibri"/>
      <family val="2"/>
    </font>
    <font>
      <sz val="9"/>
      <color theme="9" tint="-0.499984740745262"/>
      <name val="Calibri"/>
      <family val="2"/>
      <scheme val="minor"/>
    </font>
    <font>
      <b/>
      <sz val="9"/>
      <color rgb="FF00B050"/>
      <name val="Calibri"/>
      <family val="2"/>
      <scheme val="minor"/>
    </font>
    <font>
      <b/>
      <sz val="9"/>
      <color rgb="FF000000"/>
      <name val="Calibri"/>
      <family val="2"/>
      <scheme val="minor"/>
    </font>
    <font>
      <sz val="12"/>
      <color theme="9"/>
      <name val="Calibri"/>
      <family val="2"/>
      <scheme val="minor"/>
    </font>
    <font>
      <i/>
      <sz val="9"/>
      <color theme="2" tint="-0.249977111117893"/>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i/>
      <sz val="11"/>
      <color theme="1"/>
      <name val="Calibri"/>
      <family val="2"/>
      <scheme val="minor"/>
    </font>
    <font>
      <b/>
      <sz val="11"/>
      <name val="Calibri"/>
      <family val="2"/>
      <scheme val="minor"/>
    </font>
    <font>
      <b/>
      <sz val="11"/>
      <color rgb="FFFF0000"/>
      <name val="Calibri"/>
      <family val="2"/>
      <scheme val="minor"/>
    </font>
    <font>
      <b/>
      <sz val="11"/>
      <color rgb="FF0000FF"/>
      <name val="Calibri"/>
      <family val="2"/>
      <scheme val="minor"/>
    </font>
    <font>
      <sz val="11"/>
      <color rgb="FF666666"/>
      <name val="Arial"/>
      <family val="2"/>
    </font>
    <font>
      <sz val="11"/>
      <color theme="9" tint="-0.499984740745262"/>
      <name val="Calibri"/>
      <family val="2"/>
      <scheme val="minor"/>
    </font>
    <font>
      <b/>
      <sz val="11"/>
      <color rgb="FF000000"/>
      <name val="Calibri"/>
      <family val="2"/>
      <scheme val="minor"/>
    </font>
    <font>
      <b/>
      <sz val="12"/>
      <name val="Calibri"/>
      <family val="2"/>
    </font>
    <font>
      <i/>
      <sz val="11"/>
      <color rgb="FFFF0000"/>
      <name val="Calibri"/>
      <family val="2"/>
      <scheme val="minor"/>
    </font>
    <font>
      <b/>
      <sz val="10"/>
      <color theme="0"/>
      <name val="Calibri"/>
      <family val="2"/>
    </font>
    <font>
      <b/>
      <sz val="11"/>
      <color theme="0"/>
      <name val="Calibri"/>
      <family val="2"/>
    </font>
    <font>
      <b/>
      <sz val="20"/>
      <color theme="0"/>
      <name val="Calibri"/>
      <family val="2"/>
      <scheme val="minor"/>
    </font>
    <font>
      <b/>
      <sz val="11"/>
      <color rgb="FFFFFFFF"/>
      <name val="Calibri"/>
      <family val="2"/>
      <scheme val="minor"/>
    </font>
    <font>
      <sz val="11"/>
      <color rgb="FF000000"/>
      <name val="Aptos"/>
      <family val="2"/>
    </font>
    <font>
      <sz val="11"/>
      <color rgb="FFFF0000"/>
      <name val="Calibri"/>
      <family val="2"/>
      <scheme val="minor"/>
    </font>
    <font>
      <sz val="11"/>
      <color indexed="8"/>
      <name val="Calibri"/>
      <family val="2"/>
    </font>
    <font>
      <sz val="11"/>
      <name val="Aptos"/>
      <family val="2"/>
    </font>
    <font>
      <b/>
      <sz val="11"/>
      <color theme="0"/>
      <name val="Aptos"/>
      <family val="2"/>
    </font>
    <font>
      <sz val="11"/>
      <color theme="1"/>
      <name val="Aptos"/>
      <family val="2"/>
    </font>
    <font>
      <b/>
      <sz val="11"/>
      <name val="Aptos"/>
      <family val="2"/>
    </font>
    <font>
      <sz val="20"/>
      <color theme="1"/>
      <name val="Aptos"/>
      <family val="2"/>
    </font>
    <font>
      <sz val="22"/>
      <color theme="0"/>
      <name val="Aptos"/>
      <family val="2"/>
    </font>
    <font>
      <sz val="26"/>
      <color theme="0"/>
      <name val="Aptos"/>
      <family val="2"/>
    </font>
    <font>
      <b/>
      <sz val="12"/>
      <color theme="0"/>
      <name val="Aptos"/>
      <family val="2"/>
    </font>
    <font>
      <b/>
      <sz val="26"/>
      <color theme="0"/>
      <name val="Aptos"/>
      <family val="2"/>
    </font>
    <font>
      <b/>
      <sz val="16"/>
      <color theme="1"/>
      <name val="Calibri"/>
      <family val="2"/>
      <scheme val="minor"/>
    </font>
    <font>
      <u/>
      <sz val="12"/>
      <color theme="10"/>
      <name val="Calibri"/>
      <family val="2"/>
      <scheme val="minor"/>
    </font>
    <font>
      <sz val="10"/>
      <name val="Calibri"/>
      <family val="2"/>
    </font>
    <font>
      <sz val="11"/>
      <name val="Calibri (Body)"/>
    </font>
    <font>
      <sz val="12"/>
      <color rgb="FF000000"/>
      <name val="Calibri"/>
      <family val="2"/>
      <scheme val="minor"/>
    </font>
    <font>
      <b/>
      <sz val="10"/>
      <color theme="0"/>
      <name val="Aptos"/>
      <family val="2"/>
    </font>
    <font>
      <i/>
      <sz val="12"/>
      <name val="Calibri"/>
      <family val="2"/>
      <scheme val="minor"/>
    </font>
    <font>
      <sz val="11"/>
      <color theme="4" tint="-0.499984740745262"/>
      <name val="Aptos"/>
      <family val="2"/>
    </font>
    <font>
      <sz val="11"/>
      <color rgb="FFFF0000"/>
      <name val="Aptos"/>
      <family val="2"/>
    </font>
    <font>
      <b/>
      <sz val="11"/>
      <color theme="4" tint="-0.499984740745262"/>
      <name val="Aptos"/>
      <family val="2"/>
    </font>
    <font>
      <b/>
      <sz val="14"/>
      <color theme="1"/>
      <name val="Calibri"/>
      <family val="2"/>
      <scheme val="minor"/>
    </font>
    <font>
      <sz val="11"/>
      <color rgb="FF203764"/>
      <name val="Aptos"/>
      <family val="2"/>
    </font>
    <font>
      <b/>
      <sz val="11"/>
      <color theme="1"/>
      <name val="Aptos"/>
      <family val="2"/>
    </font>
    <font>
      <b/>
      <sz val="20"/>
      <color theme="1"/>
      <name val="Calibri"/>
      <family val="2"/>
      <scheme val="minor"/>
    </font>
    <font>
      <b/>
      <sz val="11"/>
      <color rgb="FFFF0000"/>
      <name val="Aptos"/>
      <family val="2"/>
    </font>
    <font>
      <b/>
      <sz val="12"/>
      <color rgb="FFFF0000"/>
      <name val="Calibri"/>
      <family val="2"/>
      <scheme val="minor"/>
    </font>
    <font>
      <sz val="11"/>
      <name val="Aptos"/>
      <family val="2"/>
    </font>
    <font>
      <sz val="11"/>
      <color theme="1"/>
      <name val="Aptos"/>
      <family val="2"/>
    </font>
    <font>
      <sz val="10"/>
      <color rgb="FF000000"/>
      <name val="Tahoma"/>
      <family val="2"/>
    </font>
    <font>
      <b/>
      <sz val="10"/>
      <color rgb="FF000000"/>
      <name val="Tahoma"/>
      <family val="2"/>
    </font>
    <font>
      <b/>
      <sz val="16"/>
      <color theme="0"/>
      <name val="Calibri"/>
      <family val="2"/>
      <scheme val="minor"/>
    </font>
    <font>
      <sz val="16"/>
      <color theme="0"/>
      <name val="Calibri"/>
      <family val="2"/>
      <scheme val="minor"/>
    </font>
    <font>
      <sz val="16"/>
      <color theme="1"/>
      <name val="Calibri"/>
      <family val="2"/>
      <scheme val="minor"/>
    </font>
    <font>
      <b/>
      <u/>
      <sz val="16"/>
      <color theme="1"/>
      <name val="Calibri"/>
      <family val="2"/>
      <scheme val="minor"/>
    </font>
    <font>
      <sz val="16"/>
      <name val="Calibri"/>
      <family val="2"/>
      <scheme val="minor"/>
    </font>
    <font>
      <b/>
      <sz val="16"/>
      <color theme="1"/>
      <name val="Aptos"/>
      <family val="2"/>
    </font>
    <font>
      <b/>
      <sz val="26"/>
      <color theme="1"/>
      <name val="Calibri"/>
      <family val="2"/>
      <scheme val="minor"/>
    </font>
    <font>
      <b/>
      <u/>
      <sz val="24"/>
      <color theme="1"/>
      <name val="Calibri"/>
      <family val="2"/>
      <scheme val="minor"/>
    </font>
    <font>
      <sz val="16"/>
      <color rgb="FFC00000"/>
      <name val="Calibri"/>
      <family val="2"/>
      <scheme val="minor"/>
    </font>
    <font>
      <sz val="10"/>
      <color rgb="FF000000"/>
      <name val="Calibri"/>
      <family val="2"/>
      <scheme val="minor"/>
    </font>
    <font>
      <sz val="10"/>
      <color theme="1"/>
      <name val="Calibri"/>
      <family val="2"/>
      <scheme val="minor"/>
    </font>
    <font>
      <b/>
      <sz val="11"/>
      <color rgb="FF17214C"/>
      <name val="Calibri"/>
      <family val="2"/>
      <scheme val="minor"/>
    </font>
    <font>
      <sz val="11"/>
      <color rgb="FF17214C"/>
      <name val="Calibri"/>
      <family val="2"/>
      <scheme val="minor"/>
    </font>
    <font>
      <i/>
      <sz val="11"/>
      <color rgb="FF17214C"/>
      <name val="Calibri"/>
      <family val="2"/>
      <scheme val="minor"/>
    </font>
    <font>
      <b/>
      <i/>
      <sz val="11"/>
      <color rgb="FF17214C"/>
      <name val="Calibri"/>
      <family val="2"/>
      <scheme val="minor"/>
    </font>
    <font>
      <b/>
      <sz val="10"/>
      <color rgb="FF17214C"/>
      <name val="Calibri"/>
      <family val="2"/>
      <scheme val="minor"/>
    </font>
  </fonts>
  <fills count="62">
    <fill>
      <patternFill patternType="none"/>
    </fill>
    <fill>
      <patternFill patternType="gray125"/>
    </fill>
    <fill>
      <patternFill patternType="solid">
        <fgColor rgb="FF002060"/>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2060"/>
        <bgColor rgb="FF000000"/>
      </patternFill>
    </fill>
    <fill>
      <patternFill patternType="solid">
        <fgColor rgb="FFFFFF00"/>
        <bgColor rgb="FF000000"/>
      </patternFill>
    </fill>
    <fill>
      <patternFill patternType="solid">
        <fgColor rgb="FF92D050"/>
        <bgColor rgb="FF000000"/>
      </patternFill>
    </fill>
    <fill>
      <patternFill patternType="solid">
        <fgColor rgb="FFFFF2CC"/>
        <bgColor rgb="FF000000"/>
      </patternFill>
    </fill>
    <fill>
      <patternFill patternType="solid">
        <fgColor rgb="FFFCE4D6"/>
        <bgColor rgb="FF000000"/>
      </patternFill>
    </fill>
    <fill>
      <patternFill patternType="solid">
        <fgColor rgb="FFF8CBAD"/>
        <bgColor rgb="FF000000"/>
      </patternFill>
    </fill>
    <fill>
      <patternFill patternType="solid">
        <fgColor rgb="FFD9D9D9"/>
        <bgColor rgb="FF000000"/>
      </patternFill>
    </fill>
    <fill>
      <patternFill patternType="solid">
        <fgColor rgb="FFFFD966"/>
        <bgColor rgb="FF000000"/>
      </patternFill>
    </fill>
    <fill>
      <patternFill patternType="solid">
        <fgColor rgb="FF92D050"/>
        <bgColor indexed="64"/>
      </patternFill>
    </fill>
    <fill>
      <patternFill patternType="solid">
        <fgColor theme="9"/>
        <bgColor indexed="64"/>
      </patternFill>
    </fill>
    <fill>
      <patternFill patternType="solid">
        <fgColor rgb="FFFF0000"/>
        <bgColor indexed="64"/>
      </patternFill>
    </fill>
    <fill>
      <patternFill patternType="solid">
        <fgColor rgb="FF17214C"/>
        <bgColor indexed="64"/>
      </patternFill>
    </fill>
    <fill>
      <patternFill patternType="solid">
        <fgColor theme="5" tint="-0.249977111117893"/>
        <bgColor indexed="64"/>
      </patternFill>
    </fill>
    <fill>
      <patternFill patternType="solid">
        <fgColor rgb="FFCEEAB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0096FF"/>
        <bgColor indexed="64"/>
      </patternFill>
    </fill>
    <fill>
      <patternFill patternType="solid">
        <fgColor rgb="FF00B050"/>
        <bgColor indexed="64"/>
      </patternFill>
    </fill>
    <fill>
      <patternFill patternType="solid">
        <fgColor rgb="FF4472C4"/>
        <bgColor rgb="FF4472C4"/>
      </patternFill>
    </fill>
    <fill>
      <patternFill patternType="solid">
        <fgColor rgb="FFC65911"/>
        <bgColor rgb="FF000000"/>
      </patternFill>
    </fill>
    <fill>
      <patternFill patternType="solid">
        <fgColor rgb="FF70AD47"/>
        <bgColor rgb="FF000000"/>
      </patternFill>
    </fill>
    <fill>
      <patternFill patternType="solid">
        <fgColor rgb="FFD9E1F2"/>
        <bgColor rgb="FFD9E1F2"/>
      </patternFill>
    </fill>
    <fill>
      <patternFill patternType="solid">
        <fgColor theme="0" tint="-0.34998626667073579"/>
        <bgColor indexed="64"/>
      </patternFill>
    </fill>
    <fill>
      <patternFill patternType="solid">
        <fgColor theme="5"/>
        <bgColor indexed="64"/>
      </patternFill>
    </fill>
    <fill>
      <patternFill patternType="solid">
        <fgColor rgb="FFFFFF00"/>
        <bgColor indexed="64"/>
      </patternFill>
    </fill>
    <fill>
      <patternFill patternType="solid">
        <fgColor rgb="FF00B0F0"/>
        <bgColor indexed="64"/>
      </patternFill>
    </fill>
    <fill>
      <patternFill patternType="solid">
        <fgColor theme="9" tint="0.79998168889431442"/>
        <bgColor theme="9" tint="0.79998168889431442"/>
      </patternFill>
    </fill>
    <fill>
      <patternFill patternType="solid">
        <fgColor theme="2"/>
        <bgColor indexed="64"/>
      </patternFill>
    </fill>
    <fill>
      <patternFill patternType="solid">
        <fgColor theme="2" tint="-0.749992370372631"/>
        <bgColor indexed="64"/>
      </patternFill>
    </fill>
    <fill>
      <patternFill patternType="solid">
        <fgColor theme="3" tint="-0.249977111117893"/>
        <bgColor indexed="64"/>
      </patternFill>
    </fill>
    <fill>
      <patternFill patternType="solid">
        <fgColor theme="7"/>
        <bgColor indexed="64"/>
      </patternFill>
    </fill>
    <fill>
      <patternFill patternType="solid">
        <fgColor theme="1" tint="0.249977111117893"/>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theme="8"/>
        <bgColor indexed="64"/>
      </patternFill>
    </fill>
    <fill>
      <patternFill patternType="solid">
        <fgColor theme="2" tint="-9.9978637043366805E-2"/>
        <bgColor indexed="64"/>
      </patternFill>
    </fill>
    <fill>
      <patternFill patternType="solid">
        <fgColor theme="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B7ECFF"/>
        <bgColor indexed="64"/>
      </patternFill>
    </fill>
    <fill>
      <patternFill patternType="solid">
        <fgColor theme="6" tint="0.59999389629810485"/>
        <bgColor indexed="64"/>
      </patternFill>
    </fill>
    <fill>
      <patternFill patternType="solid">
        <fgColor rgb="FFD4FC04"/>
        <bgColor indexed="64"/>
      </patternFill>
    </fill>
    <fill>
      <patternFill patternType="solid">
        <fgColor rgb="FF0CECD1"/>
        <bgColor indexed="64"/>
      </patternFill>
    </fill>
    <fill>
      <patternFill patternType="solid">
        <fgColor rgb="FF07FDF2"/>
        <bgColor indexed="64"/>
      </patternFill>
    </fill>
    <fill>
      <patternFill patternType="solid">
        <fgColor rgb="FF0FDF42"/>
        <bgColor indexed="64"/>
      </patternFill>
    </fill>
    <fill>
      <patternFill patternType="solid">
        <fgColor rgb="FFE5EA3C"/>
        <bgColor indexed="64"/>
      </patternFill>
    </fill>
    <fill>
      <patternFill patternType="solid">
        <fgColor rgb="FFC00000"/>
        <bgColor indexed="64"/>
      </patternFill>
    </fill>
    <fill>
      <patternFill patternType="solid">
        <fgColor theme="5" tint="0.79998168889431442"/>
        <bgColor indexed="64"/>
      </patternFill>
    </fill>
  </fills>
  <borders count="118">
    <border>
      <left/>
      <right/>
      <top/>
      <bottom/>
      <diagonal/>
    </border>
    <border>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medium">
        <color rgb="FF000000"/>
      </bottom>
      <diagonal/>
    </border>
    <border>
      <left style="medium">
        <color indexed="64"/>
      </left>
      <right/>
      <top/>
      <bottom style="medium">
        <color indexed="64"/>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style="thick">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diagonal/>
    </border>
    <border>
      <left/>
      <right/>
      <top/>
      <bottom style="medium">
        <color theme="0" tint="-0.34998626667073579"/>
      </bottom>
      <diagonal/>
    </border>
    <border>
      <left style="thin">
        <color theme="0" tint="-0.34998626667073579"/>
      </left>
      <right style="thin">
        <color theme="0" tint="-0.34998626667073579"/>
      </right>
      <top/>
      <bottom/>
      <diagonal/>
    </border>
    <border>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right/>
      <top style="thin">
        <color theme="9" tint="0.39997558519241921"/>
      </top>
      <bottom style="thin">
        <color theme="9" tint="0.399975585192419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thin">
        <color indexed="64"/>
      </bottom>
      <diagonal/>
    </border>
    <border>
      <left/>
      <right style="medium">
        <color theme="0" tint="-0.34998626667073579"/>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rgb="FF000000"/>
      </right>
      <top style="thin">
        <color rgb="FF000000"/>
      </top>
      <bottom/>
      <diagonal/>
    </border>
    <border>
      <left style="medium">
        <color theme="0" tint="-0.34998626667073579"/>
      </left>
      <right style="thin">
        <color theme="0" tint="-0.34998626667073579"/>
      </right>
      <top style="medium">
        <color theme="0" tint="-0.34998626667073579"/>
      </top>
      <bottom/>
      <diagonal/>
    </border>
  </borders>
  <cellStyleXfs count="20">
    <xf numFmtId="0" fontId="0" fillId="0" borderId="0"/>
    <xf numFmtId="44" fontId="8"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0" fontId="8" fillId="0" borderId="0"/>
    <xf numFmtId="44" fontId="8"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8" fillId="0" borderId="0" applyFont="0" applyFill="0" applyBorder="0" applyAlignment="0" applyProtection="0"/>
    <xf numFmtId="0" fontId="101" fillId="0" borderId="0" applyNumberFormat="0" applyFill="0" applyBorder="0" applyAlignment="0" applyProtection="0"/>
    <xf numFmtId="0" fontId="2" fillId="0" borderId="0"/>
  </cellStyleXfs>
  <cellXfs count="1422">
    <xf numFmtId="0" fontId="0" fillId="0" borderId="0" xfId="0"/>
    <xf numFmtId="0" fontId="8" fillId="0" borderId="0" xfId="2" applyFont="1" applyAlignment="1">
      <alignment horizontal="center"/>
    </xf>
    <xf numFmtId="0" fontId="12" fillId="2" borderId="0" xfId="2" applyFont="1" applyFill="1"/>
    <xf numFmtId="0" fontId="9" fillId="2" borderId="0" xfId="2" applyFont="1" applyFill="1" applyAlignment="1">
      <alignment horizontal="center"/>
    </xf>
    <xf numFmtId="0" fontId="14" fillId="2" borderId="0" xfId="2" applyFont="1" applyFill="1" applyAlignment="1">
      <alignment horizontal="right"/>
    </xf>
    <xf numFmtId="43" fontId="15" fillId="2" borderId="0" xfId="3" applyFont="1" applyFill="1"/>
    <xf numFmtId="0" fontId="16" fillId="0" borderId="0" xfId="2" applyFont="1" applyAlignment="1">
      <alignment horizontal="right"/>
    </xf>
    <xf numFmtId="0" fontId="16" fillId="0" borderId="0" xfId="2" applyFont="1" applyAlignment="1">
      <alignment horizontal="centerContinuous" vertical="distributed"/>
    </xf>
    <xf numFmtId="43" fontId="17" fillId="0" borderId="0" xfId="3" applyFont="1" applyFill="1" applyBorder="1"/>
    <xf numFmtId="43" fontId="17" fillId="0" borderId="0" xfId="3" applyFont="1"/>
    <xf numFmtId="0" fontId="17" fillId="0" borderId="0" xfId="2" applyFont="1" applyAlignment="1">
      <alignment horizontal="center"/>
    </xf>
    <xf numFmtId="0" fontId="13" fillId="0" borderId="1" xfId="2" applyBorder="1"/>
    <xf numFmtId="43" fontId="16" fillId="0" borderId="1" xfId="3" applyFont="1" applyFill="1" applyBorder="1"/>
    <xf numFmtId="43" fontId="17" fillId="0" borderId="1" xfId="3" applyFont="1" applyFill="1" applyBorder="1"/>
    <xf numFmtId="9" fontId="18" fillId="0" borderId="1" xfId="3" applyNumberFormat="1" applyFont="1" applyBorder="1" applyAlignment="1">
      <alignment horizontal="left"/>
    </xf>
    <xf numFmtId="43" fontId="16" fillId="0" borderId="0" xfId="3" applyFont="1" applyFill="1" applyBorder="1" applyAlignment="1">
      <alignment horizontal="center"/>
    </xf>
    <xf numFmtId="43" fontId="16" fillId="0" borderId="0" xfId="2" applyNumberFormat="1" applyFont="1"/>
    <xf numFmtId="0" fontId="17" fillId="0" borderId="0" xfId="2" applyFont="1"/>
    <xf numFmtId="0" fontId="19" fillId="2" borderId="0" xfId="2" applyFont="1" applyFill="1" applyAlignment="1">
      <alignment horizontal="left" indent="1"/>
    </xf>
    <xf numFmtId="0" fontId="19" fillId="2" borderId="0" xfId="2" applyFont="1" applyFill="1" applyAlignment="1">
      <alignment horizontal="center"/>
    </xf>
    <xf numFmtId="0" fontId="14" fillId="2" borderId="0" xfId="2" applyFont="1" applyFill="1" applyAlignment="1">
      <alignment horizontal="center" wrapText="1"/>
    </xf>
    <xf numFmtId="43" fontId="20" fillId="0" borderId="0" xfId="3" applyFont="1" applyAlignment="1"/>
    <xf numFmtId="43" fontId="20" fillId="0" borderId="0" xfId="3" applyFont="1"/>
    <xf numFmtId="43" fontId="17" fillId="0" borderId="0" xfId="3" applyFont="1" applyFill="1" applyBorder="1" applyAlignment="1">
      <alignment horizontal="center"/>
    </xf>
    <xf numFmtId="0" fontId="21" fillId="0" borderId="0" xfId="2" applyFont="1" applyAlignment="1">
      <alignment horizontal="center"/>
    </xf>
    <xf numFmtId="0" fontId="17" fillId="0" borderId="0" xfId="2" applyFont="1" applyAlignment="1">
      <alignment horizontal="right" indent="2"/>
    </xf>
    <xf numFmtId="43" fontId="17" fillId="0" borderId="0" xfId="2" applyNumberFormat="1" applyFont="1"/>
    <xf numFmtId="8" fontId="22" fillId="0" borderId="0" xfId="3" applyNumberFormat="1" applyFont="1" applyFill="1" applyBorder="1"/>
    <xf numFmtId="43" fontId="21" fillId="0" borderId="0" xfId="3" applyFont="1" applyFill="1" applyAlignment="1">
      <alignment horizontal="center"/>
    </xf>
    <xf numFmtId="43" fontId="17" fillId="0" borderId="0" xfId="3" applyFont="1" applyBorder="1"/>
    <xf numFmtId="0" fontId="23" fillId="0" borderId="0" xfId="2" applyFont="1" applyAlignment="1">
      <alignment horizontal="right"/>
    </xf>
    <xf numFmtId="0" fontId="24" fillId="0" borderId="0" xfId="2" applyFont="1"/>
    <xf numFmtId="43" fontId="16" fillId="0" borderId="0" xfId="3" applyFont="1" applyFill="1" applyBorder="1" applyAlignment="1">
      <alignment horizontal="right"/>
    </xf>
    <xf numFmtId="43" fontId="16" fillId="0" borderId="0" xfId="2" applyNumberFormat="1" applyFont="1" applyAlignment="1">
      <alignment horizontal="center"/>
    </xf>
    <xf numFmtId="43" fontId="16" fillId="0" borderId="0" xfId="3" applyFont="1" applyFill="1" applyBorder="1"/>
    <xf numFmtId="43" fontId="17" fillId="0" borderId="2" xfId="2" applyNumberFormat="1" applyFont="1" applyBorder="1"/>
    <xf numFmtId="43" fontId="22" fillId="0" borderId="0" xfId="3" applyFont="1" applyFill="1" applyBorder="1" applyAlignment="1">
      <alignment horizontal="center" wrapText="1"/>
    </xf>
    <xf numFmtId="0" fontId="25" fillId="0" borderId="0" xfId="2" applyFont="1" applyAlignment="1">
      <alignment horizontal="left" indent="1"/>
    </xf>
    <xf numFmtId="0" fontId="17" fillId="0" borderId="0" xfId="3" applyNumberFormat="1" applyFont="1" applyFill="1" applyBorder="1"/>
    <xf numFmtId="0" fontId="26" fillId="0" borderId="0" xfId="2" applyFont="1" applyAlignment="1">
      <alignment horizontal="right"/>
    </xf>
    <xf numFmtId="43" fontId="16" fillId="0" borderId="5" xfId="2" applyNumberFormat="1" applyFont="1" applyBorder="1"/>
    <xf numFmtId="43" fontId="28" fillId="0" borderId="0" xfId="3" applyFont="1" applyAlignment="1"/>
    <xf numFmtId="164" fontId="17" fillId="0" borderId="0" xfId="2" applyNumberFormat="1" applyFont="1"/>
    <xf numFmtId="0" fontId="17" fillId="3" borderId="3" xfId="2" applyFont="1" applyFill="1" applyBorder="1" applyAlignment="1">
      <alignment horizontal="center"/>
    </xf>
    <xf numFmtId="0" fontId="16" fillId="3" borderId="3" xfId="2" applyFont="1" applyFill="1" applyBorder="1" applyAlignment="1">
      <alignment horizontal="left"/>
    </xf>
    <xf numFmtId="49" fontId="16" fillId="3" borderId="3" xfId="3" applyNumberFormat="1" applyFont="1" applyFill="1" applyBorder="1" applyAlignment="1">
      <alignment horizontal="center"/>
    </xf>
    <xf numFmtId="43" fontId="16" fillId="3" borderId="3" xfId="3" applyFont="1" applyFill="1" applyBorder="1" applyAlignment="1">
      <alignment horizontal="center"/>
    </xf>
    <xf numFmtId="164" fontId="16" fillId="0" borderId="0" xfId="3" applyNumberFormat="1" applyFont="1" applyFill="1" applyBorder="1" applyAlignment="1">
      <alignment horizontal="center"/>
    </xf>
    <xf numFmtId="43" fontId="29" fillId="0" borderId="0" xfId="3" applyFont="1"/>
    <xf numFmtId="43" fontId="17" fillId="0" borderId="0" xfId="3" applyFont="1" applyFill="1"/>
    <xf numFmtId="43" fontId="16" fillId="0" borderId="3" xfId="3" applyFont="1" applyFill="1" applyBorder="1"/>
    <xf numFmtId="43" fontId="30" fillId="0" borderId="0" xfId="2" applyNumberFormat="1" applyFont="1" applyAlignment="1">
      <alignment horizontal="center"/>
    </xf>
    <xf numFmtId="0" fontId="29" fillId="0" borderId="0" xfId="2" applyFont="1" applyAlignment="1">
      <alignment horizontal="center"/>
    </xf>
    <xf numFmtId="4" fontId="31" fillId="0" borderId="0" xfId="2" applyNumberFormat="1" applyFont="1"/>
    <xf numFmtId="0" fontId="16" fillId="0" borderId="0" xfId="2" applyFont="1"/>
    <xf numFmtId="0" fontId="16" fillId="4" borderId="3" xfId="2" applyFont="1" applyFill="1" applyBorder="1" applyAlignment="1">
      <alignment horizontal="center"/>
    </xf>
    <xf numFmtId="0" fontId="16" fillId="4" borderId="3" xfId="2" applyFont="1" applyFill="1" applyBorder="1"/>
    <xf numFmtId="49" fontId="16" fillId="4" borderId="3" xfId="3" applyNumberFormat="1" applyFont="1" applyFill="1" applyBorder="1" applyAlignment="1">
      <alignment horizontal="center"/>
    </xf>
    <xf numFmtId="43" fontId="16" fillId="4" borderId="3" xfId="3" applyFont="1" applyFill="1" applyBorder="1" applyAlignment="1">
      <alignment horizontal="center"/>
    </xf>
    <xf numFmtId="0" fontId="17" fillId="4" borderId="3" xfId="2" applyFont="1" applyFill="1" applyBorder="1" applyAlignment="1">
      <alignment horizontal="center"/>
    </xf>
    <xf numFmtId="0" fontId="16" fillId="5" borderId="3" xfId="2" applyFont="1" applyFill="1" applyBorder="1" applyAlignment="1">
      <alignment horizontal="center"/>
    </xf>
    <xf numFmtId="0" fontId="16" fillId="5" borderId="3" xfId="2" applyFont="1" applyFill="1" applyBorder="1"/>
    <xf numFmtId="49" fontId="16" fillId="5" borderId="3" xfId="3" applyNumberFormat="1" applyFont="1" applyFill="1" applyBorder="1" applyAlignment="1">
      <alignment horizontal="center"/>
    </xf>
    <xf numFmtId="43" fontId="16" fillId="5" borderId="3" xfId="3" applyFont="1" applyFill="1" applyBorder="1" applyAlignment="1">
      <alignment horizontal="center"/>
    </xf>
    <xf numFmtId="0" fontId="16" fillId="6" borderId="3" xfId="2" applyFont="1" applyFill="1" applyBorder="1" applyAlignment="1">
      <alignment horizontal="center"/>
    </xf>
    <xf numFmtId="0" fontId="16" fillId="6" borderId="3" xfId="2" applyFont="1" applyFill="1" applyBorder="1"/>
    <xf numFmtId="49" fontId="16" fillId="6" borderId="3" xfId="3" applyNumberFormat="1" applyFont="1" applyFill="1" applyBorder="1" applyAlignment="1">
      <alignment horizontal="center"/>
    </xf>
    <xf numFmtId="43" fontId="16" fillId="6" borderId="3" xfId="3" applyFont="1" applyFill="1" applyBorder="1" applyAlignment="1">
      <alignment horizontal="center"/>
    </xf>
    <xf numFmtId="43" fontId="16" fillId="7" borderId="3" xfId="3" applyFont="1" applyFill="1" applyBorder="1"/>
    <xf numFmtId="43" fontId="16" fillId="0" borderId="0" xfId="3" applyFont="1" applyFill="1"/>
    <xf numFmtId="43" fontId="16" fillId="0" borderId="5" xfId="3" applyFont="1" applyFill="1" applyBorder="1"/>
    <xf numFmtId="43" fontId="16" fillId="0" borderId="5" xfId="3" applyFont="1" applyFill="1" applyBorder="1" applyAlignment="1">
      <alignment horizontal="center"/>
    </xf>
    <xf numFmtId="0" fontId="25" fillId="8" borderId="0" xfId="2" applyFont="1" applyFill="1" applyAlignment="1">
      <alignment horizontal="left" indent="1"/>
    </xf>
    <xf numFmtId="0" fontId="16" fillId="8" borderId="0" xfId="2" applyFont="1" applyFill="1" applyAlignment="1">
      <alignment horizontal="center" wrapText="1"/>
    </xf>
    <xf numFmtId="0" fontId="17" fillId="8" borderId="0" xfId="2" applyFont="1" applyFill="1"/>
    <xf numFmtId="43" fontId="17" fillId="8" borderId="0" xfId="3" applyFont="1" applyFill="1"/>
    <xf numFmtId="43" fontId="17" fillId="0" borderId="0" xfId="2" applyNumberFormat="1" applyFont="1" applyAlignment="1">
      <alignment horizontal="center"/>
    </xf>
    <xf numFmtId="43" fontId="28" fillId="0" borderId="0" xfId="3" applyFont="1"/>
    <xf numFmtId="0" fontId="21" fillId="0" borderId="0" xfId="0" applyFont="1" applyAlignment="1">
      <alignment horizontal="center"/>
    </xf>
    <xf numFmtId="0" fontId="33" fillId="2" borderId="12" xfId="0" applyFont="1" applyFill="1" applyBorder="1"/>
    <xf numFmtId="0" fontId="33" fillId="2" borderId="13" xfId="0" applyFont="1" applyFill="1" applyBorder="1" applyAlignment="1">
      <alignment wrapText="1"/>
    </xf>
    <xf numFmtId="0" fontId="33" fillId="2" borderId="13" xfId="0" applyFont="1" applyFill="1" applyBorder="1"/>
    <xf numFmtId="44" fontId="33" fillId="2" borderId="13" xfId="1" applyFont="1" applyFill="1" applyBorder="1" applyAlignment="1">
      <alignment horizontal="center" wrapText="1"/>
    </xf>
    <xf numFmtId="44" fontId="33" fillId="2" borderId="13" xfId="1" applyFont="1" applyFill="1" applyBorder="1" applyAlignment="1">
      <alignment wrapText="1"/>
    </xf>
    <xf numFmtId="0" fontId="33" fillId="2" borderId="13" xfId="1" applyNumberFormat="1" applyFont="1" applyFill="1" applyBorder="1" applyAlignment="1">
      <alignment horizontal="left"/>
    </xf>
    <xf numFmtId="0" fontId="33" fillId="2" borderId="13" xfId="1" applyNumberFormat="1" applyFont="1" applyFill="1" applyBorder="1"/>
    <xf numFmtId="0" fontId="15" fillId="2" borderId="13" xfId="0" applyFont="1" applyFill="1" applyBorder="1" applyAlignment="1">
      <alignment wrapText="1"/>
    </xf>
    <xf numFmtId="0" fontId="34" fillId="0" borderId="15" xfId="0" applyFont="1" applyBorder="1"/>
    <xf numFmtId="44" fontId="34" fillId="0" borderId="15" xfId="1" applyFont="1" applyFill="1" applyBorder="1"/>
    <xf numFmtId="0" fontId="17" fillId="0" borderId="15" xfId="1" applyNumberFormat="1" applyFont="1" applyFill="1" applyBorder="1" applyAlignment="1">
      <alignment wrapText="1"/>
    </xf>
    <xf numFmtId="44" fontId="35" fillId="0" borderId="15" xfId="1" applyFont="1" applyFill="1" applyBorder="1" applyAlignment="1">
      <alignment horizontal="left" wrapText="1"/>
    </xf>
    <xf numFmtId="0" fontId="0" fillId="0" borderId="16" xfId="0" applyBorder="1" applyAlignment="1">
      <alignment wrapText="1"/>
    </xf>
    <xf numFmtId="0" fontId="34" fillId="0" borderId="17" xfId="0" applyFont="1" applyBorder="1"/>
    <xf numFmtId="44" fontId="34" fillId="0" borderId="17" xfId="1" applyFont="1" applyFill="1" applyBorder="1"/>
    <xf numFmtId="0" fontId="17" fillId="0" borderId="17" xfId="1" applyNumberFormat="1" applyFont="1" applyFill="1" applyBorder="1" applyAlignment="1">
      <alignment wrapText="1"/>
    </xf>
    <xf numFmtId="44" fontId="35" fillId="0" borderId="18" xfId="1" applyFont="1" applyFill="1" applyBorder="1" applyAlignment="1">
      <alignment horizontal="left" wrapText="1"/>
    </xf>
    <xf numFmtId="44" fontId="34" fillId="0" borderId="17" xfId="1" applyFont="1" applyFill="1" applyBorder="1" applyAlignment="1">
      <alignment wrapText="1"/>
    </xf>
    <xf numFmtId="0" fontId="34" fillId="0" borderId="15" xfId="0" applyFont="1" applyBorder="1" applyAlignment="1">
      <alignment wrapText="1"/>
    </xf>
    <xf numFmtId="44" fontId="34" fillId="0" borderId="15" xfId="1" applyFont="1" applyBorder="1"/>
    <xf numFmtId="49" fontId="35" fillId="0" borderId="15" xfId="1" applyNumberFormat="1" applyFont="1" applyFill="1" applyBorder="1" applyAlignment="1">
      <alignment horizontal="left" wrapText="1"/>
    </xf>
    <xf numFmtId="0" fontId="37" fillId="0" borderId="15" xfId="1" applyNumberFormat="1" applyFont="1" applyFill="1" applyBorder="1" applyAlignment="1">
      <alignment wrapText="1"/>
    </xf>
    <xf numFmtId="0" fontId="17" fillId="0" borderId="15" xfId="0" applyFont="1" applyBorder="1" applyAlignment="1">
      <alignment wrapText="1"/>
    </xf>
    <xf numFmtId="0" fontId="17" fillId="0" borderId="19" xfId="1" applyNumberFormat="1" applyFont="1" applyFill="1" applyBorder="1" applyAlignment="1">
      <alignment wrapText="1"/>
    </xf>
    <xf numFmtId="49" fontId="35" fillId="0" borderId="18" xfId="1" applyNumberFormat="1" applyFont="1" applyFill="1" applyBorder="1" applyAlignment="1">
      <alignment horizontal="left" wrapText="1"/>
    </xf>
    <xf numFmtId="0" fontId="0" fillId="0" borderId="20" xfId="0" applyBorder="1"/>
    <xf numFmtId="44" fontId="11" fillId="0" borderId="0" xfId="0" applyNumberFormat="1" applyFont="1"/>
    <xf numFmtId="0" fontId="10" fillId="0" borderId="0" xfId="0" applyFont="1"/>
    <xf numFmtId="0" fontId="33" fillId="2" borderId="22" xfId="0" applyFont="1" applyFill="1" applyBorder="1"/>
    <xf numFmtId="0" fontId="33" fillId="2" borderId="23" xfId="0" applyFont="1" applyFill="1" applyBorder="1"/>
    <xf numFmtId="44" fontId="33" fillId="2" borderId="24" xfId="1" applyFont="1" applyFill="1" applyBorder="1"/>
    <xf numFmtId="44" fontId="33" fillId="2" borderId="23" xfId="1" applyFont="1" applyFill="1" applyBorder="1"/>
    <xf numFmtId="0" fontId="15" fillId="2" borderId="23" xfId="0" applyFont="1" applyFill="1" applyBorder="1" applyAlignment="1">
      <alignment wrapText="1"/>
    </xf>
    <xf numFmtId="49" fontId="41" fillId="2" borderId="24" xfId="0" applyNumberFormat="1" applyFont="1" applyFill="1" applyBorder="1" applyAlignment="1">
      <alignment horizontal="left" wrapText="1"/>
    </xf>
    <xf numFmtId="44" fontId="35" fillId="0" borderId="17" xfId="1" applyFont="1" applyFill="1" applyBorder="1" applyAlignment="1">
      <alignment horizontal="left" wrapText="1"/>
    </xf>
    <xf numFmtId="166" fontId="0" fillId="0" borderId="0" xfId="1" applyNumberFormat="1" applyFont="1"/>
    <xf numFmtId="166" fontId="39" fillId="0" borderId="0" xfId="1" applyNumberFormat="1" applyFont="1"/>
    <xf numFmtId="0" fontId="43" fillId="0" borderId="0" xfId="0" applyFont="1"/>
    <xf numFmtId="0" fontId="44" fillId="0" borderId="14" xfId="0" applyFont="1" applyBorder="1"/>
    <xf numFmtId="166" fontId="34" fillId="0" borderId="15" xfId="1" applyNumberFormat="1" applyFont="1" applyFill="1" applyBorder="1"/>
    <xf numFmtId="0" fontId="45" fillId="0" borderId="14" xfId="0" applyFont="1" applyBorder="1"/>
    <xf numFmtId="0" fontId="45" fillId="0" borderId="17" xfId="0" applyFont="1" applyBorder="1"/>
    <xf numFmtId="166" fontId="34" fillId="0" borderId="17" xfId="1" applyNumberFormat="1" applyFont="1" applyFill="1" applyBorder="1"/>
    <xf numFmtId="43" fontId="46" fillId="0" borderId="3" xfId="2" applyNumberFormat="1" applyFont="1" applyBorder="1"/>
    <xf numFmtId="43" fontId="46" fillId="0" borderId="0" xfId="2" applyNumberFormat="1" applyFont="1"/>
    <xf numFmtId="43" fontId="46" fillId="0" borderId="2" xfId="2" applyNumberFormat="1" applyFont="1" applyBorder="1"/>
    <xf numFmtId="0" fontId="47" fillId="8" borderId="0" xfId="2" applyFont="1" applyFill="1" applyAlignment="1">
      <alignment horizontal="left" indent="1"/>
    </xf>
    <xf numFmtId="43" fontId="17" fillId="11" borderId="0" xfId="2" applyNumberFormat="1" applyFont="1" applyFill="1"/>
    <xf numFmtId="43" fontId="17" fillId="11" borderId="0" xfId="3" applyFont="1" applyFill="1" applyBorder="1"/>
    <xf numFmtId="43" fontId="17" fillId="11" borderId="2" xfId="3" applyFont="1" applyFill="1" applyBorder="1"/>
    <xf numFmtId="43" fontId="23" fillId="11" borderId="4" xfId="2" applyNumberFormat="1" applyFont="1" applyFill="1" applyBorder="1" applyAlignment="1">
      <alignment horizontal="right"/>
    </xf>
    <xf numFmtId="43" fontId="27" fillId="11" borderId="7" xfId="3" applyFont="1" applyFill="1" applyBorder="1"/>
    <xf numFmtId="43" fontId="17" fillId="0" borderId="6" xfId="2" applyNumberFormat="1" applyFont="1" applyBorder="1"/>
    <xf numFmtId="0" fontId="33" fillId="2" borderId="23" xfId="0" applyFont="1" applyFill="1" applyBorder="1" applyAlignment="1">
      <alignment wrapText="1"/>
    </xf>
    <xf numFmtId="0" fontId="33" fillId="2" borderId="24" xfId="1" applyNumberFormat="1" applyFont="1" applyFill="1" applyBorder="1" applyAlignment="1">
      <alignment horizontal="center"/>
    </xf>
    <xf numFmtId="0" fontId="33" fillId="2" borderId="24" xfId="1" applyNumberFormat="1" applyFont="1" applyFill="1" applyBorder="1"/>
    <xf numFmtId="0" fontId="15" fillId="2" borderId="24" xfId="0" applyFont="1" applyFill="1" applyBorder="1" applyAlignment="1">
      <alignment wrapText="1"/>
    </xf>
    <xf numFmtId="0" fontId="0" fillId="0" borderId="17" xfId="0" applyBorder="1" applyAlignment="1">
      <alignment wrapText="1"/>
    </xf>
    <xf numFmtId="0" fontId="33" fillId="12" borderId="0" xfId="0" applyFont="1" applyFill="1"/>
    <xf numFmtId="0" fontId="48" fillId="12" borderId="26" xfId="0" applyFont="1" applyFill="1" applyBorder="1"/>
    <xf numFmtId="0" fontId="33" fillId="12" borderId="0" xfId="0" applyFont="1" applyFill="1" applyAlignment="1">
      <alignment wrapText="1"/>
    </xf>
    <xf numFmtId="44" fontId="33" fillId="12" borderId="0" xfId="1" applyFont="1" applyFill="1" applyBorder="1"/>
    <xf numFmtId="0" fontId="33" fillId="12" borderId="0" xfId="1" applyNumberFormat="1" applyFont="1" applyFill="1" applyBorder="1" applyAlignment="1">
      <alignment horizontal="center"/>
    </xf>
    <xf numFmtId="0" fontId="33" fillId="12" borderId="0" xfId="1" applyNumberFormat="1" applyFont="1" applyFill="1" applyBorder="1"/>
    <xf numFmtId="0" fontId="15" fillId="12" borderId="0" xfId="0" applyFont="1" applyFill="1" applyAlignment="1">
      <alignment wrapText="1"/>
    </xf>
    <xf numFmtId="49" fontId="41" fillId="12" borderId="0" xfId="0" applyNumberFormat="1" applyFont="1" applyFill="1" applyAlignment="1">
      <alignment horizontal="left" wrapText="1"/>
    </xf>
    <xf numFmtId="0" fontId="0" fillId="12" borderId="17" xfId="0" applyFill="1" applyBorder="1" applyAlignment="1">
      <alignment wrapText="1"/>
    </xf>
    <xf numFmtId="0" fontId="0" fillId="0" borderId="17" xfId="0" applyBorder="1"/>
    <xf numFmtId="0" fontId="34" fillId="0" borderId="25" xfId="0" applyFont="1" applyBorder="1"/>
    <xf numFmtId="44" fontId="34" fillId="0" borderId="25" xfId="1" applyFont="1" applyFill="1" applyBorder="1"/>
    <xf numFmtId="0" fontId="17" fillId="0" borderId="27" xfId="1" applyNumberFormat="1" applyFont="1" applyFill="1" applyBorder="1" applyAlignment="1">
      <alignment wrapText="1"/>
    </xf>
    <xf numFmtId="49" fontId="35" fillId="0" borderId="27" xfId="1" applyNumberFormat="1" applyFont="1" applyFill="1" applyBorder="1" applyAlignment="1">
      <alignment horizontal="left" wrapText="1"/>
    </xf>
    <xf numFmtId="0" fontId="34" fillId="0" borderId="28" xfId="0" applyFont="1" applyBorder="1"/>
    <xf numFmtId="44" fontId="34" fillId="0" borderId="28" xfId="1" applyFont="1" applyFill="1" applyBorder="1"/>
    <xf numFmtId="0" fontId="42" fillId="0" borderId="28" xfId="0" applyFont="1" applyBorder="1"/>
    <xf numFmtId="0" fontId="17" fillId="0" borderId="29" xfId="1" applyNumberFormat="1" applyFont="1" applyFill="1" applyBorder="1" applyAlignment="1">
      <alignment wrapText="1"/>
    </xf>
    <xf numFmtId="49" fontId="35" fillId="0" borderId="29" xfId="1" applyNumberFormat="1" applyFont="1" applyFill="1" applyBorder="1" applyAlignment="1">
      <alignment horizontal="left" wrapText="1"/>
    </xf>
    <xf numFmtId="0" fontId="0" fillId="0" borderId="28" xfId="0" applyBorder="1"/>
    <xf numFmtId="0" fontId="34" fillId="12" borderId="26" xfId="0" applyFont="1" applyFill="1" applyBorder="1"/>
    <xf numFmtId="44" fontId="34" fillId="12" borderId="26" xfId="1" applyFont="1" applyFill="1" applyBorder="1"/>
    <xf numFmtId="0" fontId="42" fillId="12" borderId="26" xfId="0" applyFont="1" applyFill="1" applyBorder="1"/>
    <xf numFmtId="0" fontId="17" fillId="12" borderId="30" xfId="1" applyNumberFormat="1" applyFont="1" applyFill="1" applyBorder="1" applyAlignment="1">
      <alignment wrapText="1"/>
    </xf>
    <xf numFmtId="49" fontId="35" fillId="12" borderId="30" xfId="1" applyNumberFormat="1" applyFont="1" applyFill="1" applyBorder="1" applyAlignment="1">
      <alignment horizontal="left" wrapText="1"/>
    </xf>
    <xf numFmtId="0" fontId="0" fillId="12" borderId="26" xfId="0" applyFill="1" applyBorder="1"/>
    <xf numFmtId="0" fontId="36" fillId="0" borderId="17" xfId="0" applyFont="1" applyBorder="1"/>
    <xf numFmtId="0" fontId="36" fillId="0" borderId="17" xfId="0" applyFont="1" applyBorder="1" applyAlignment="1">
      <alignment wrapText="1"/>
    </xf>
    <xf numFmtId="0" fontId="17" fillId="0" borderId="18" xfId="0" applyFont="1" applyBorder="1" applyAlignment="1">
      <alignment horizontal="left" vertical="center" wrapText="1"/>
    </xf>
    <xf numFmtId="0" fontId="17" fillId="0" borderId="18" xfId="1" applyNumberFormat="1" applyFont="1" applyFill="1" applyBorder="1" applyAlignment="1">
      <alignment wrapText="1"/>
    </xf>
    <xf numFmtId="0" fontId="34" fillId="0" borderId="18" xfId="0" applyFont="1" applyBorder="1"/>
    <xf numFmtId="44" fontId="34" fillId="0" borderId="31" xfId="1" applyFont="1" applyFill="1" applyBorder="1"/>
    <xf numFmtId="0" fontId="36" fillId="0" borderId="0" xfId="0" applyFont="1" applyAlignment="1">
      <alignment wrapText="1"/>
    </xf>
    <xf numFmtId="0" fontId="36" fillId="0" borderId="15" xfId="0" applyFont="1" applyBorder="1" applyAlignment="1">
      <alignment wrapText="1"/>
    </xf>
    <xf numFmtId="0" fontId="17" fillId="0" borderId="27" xfId="0" applyFont="1" applyBorder="1" applyAlignment="1">
      <alignment horizontal="left" vertical="center" wrapText="1"/>
    </xf>
    <xf numFmtId="0" fontId="17" fillId="0" borderId="15" xfId="0" applyFont="1" applyBorder="1" applyAlignment="1">
      <alignment horizontal="left" vertical="center" wrapText="1"/>
    </xf>
    <xf numFmtId="0" fontId="0" fillId="0" borderId="15" xfId="0" applyBorder="1"/>
    <xf numFmtId="4" fontId="34" fillId="0" borderId="15" xfId="0" applyNumberFormat="1" applyFont="1" applyBorder="1"/>
    <xf numFmtId="49" fontId="35" fillId="0" borderId="15" xfId="0" applyNumberFormat="1" applyFont="1" applyBorder="1" applyAlignment="1">
      <alignment horizontal="left" wrapText="1"/>
    </xf>
    <xf numFmtId="0" fontId="34" fillId="0" borderId="21" xfId="0" applyFont="1" applyBorder="1"/>
    <xf numFmtId="8" fontId="34" fillId="0" borderId="21" xfId="1" applyNumberFormat="1" applyFont="1" applyFill="1" applyBorder="1"/>
    <xf numFmtId="44" fontId="34" fillId="0" borderId="21" xfId="1" applyFont="1" applyFill="1" applyBorder="1"/>
    <xf numFmtId="0" fontId="17" fillId="0" borderId="21" xfId="0" applyFont="1" applyBorder="1" applyAlignment="1">
      <alignment horizontal="left" vertical="center" wrapText="1"/>
    </xf>
    <xf numFmtId="49" fontId="35" fillId="0" borderId="21" xfId="1" applyNumberFormat="1" applyFont="1" applyFill="1" applyBorder="1" applyAlignment="1">
      <alignment horizontal="left" wrapText="1"/>
    </xf>
    <xf numFmtId="0" fontId="17" fillId="12" borderId="30" xfId="0" applyFont="1" applyFill="1" applyBorder="1" applyAlignment="1">
      <alignment horizontal="left" vertical="center" wrapText="1"/>
    </xf>
    <xf numFmtId="0" fontId="22" fillId="0" borderId="18" xfId="0" applyFont="1" applyBorder="1" applyAlignment="1">
      <alignment wrapText="1"/>
    </xf>
    <xf numFmtId="44" fontId="35" fillId="0" borderId="27" xfId="1" applyFont="1" applyFill="1" applyBorder="1" applyAlignment="1">
      <alignment horizontal="left" wrapText="1"/>
    </xf>
    <xf numFmtId="0" fontId="36" fillId="0" borderId="28" xfId="0" applyFont="1" applyBorder="1"/>
    <xf numFmtId="165" fontId="34" fillId="0" borderId="28" xfId="1" applyNumberFormat="1" applyFont="1" applyFill="1" applyBorder="1" applyAlignment="1">
      <alignment wrapText="1"/>
    </xf>
    <xf numFmtId="0" fontId="17" fillId="0" borderId="29" xfId="0" applyFont="1" applyBorder="1" applyAlignment="1">
      <alignment horizontal="left" vertical="center" wrapText="1"/>
    </xf>
    <xf numFmtId="0" fontId="0" fillId="0" borderId="21" xfId="0" applyBorder="1"/>
    <xf numFmtId="0" fontId="0" fillId="12" borderId="0" xfId="0" applyFill="1"/>
    <xf numFmtId="0" fontId="48" fillId="12" borderId="0" xfId="0" applyFont="1" applyFill="1"/>
    <xf numFmtId="44" fontId="0" fillId="12" borderId="0" xfId="0" applyNumberFormat="1" applyFill="1"/>
    <xf numFmtId="44" fontId="49" fillId="0" borderId="17" xfId="1" applyFont="1" applyFill="1" applyBorder="1"/>
    <xf numFmtId="0" fontId="32" fillId="0" borderId="18" xfId="1" applyNumberFormat="1" applyFont="1" applyFill="1" applyBorder="1" applyAlignment="1">
      <alignment wrapText="1"/>
    </xf>
    <xf numFmtId="0" fontId="17" fillId="0" borderId="0" xfId="1" applyNumberFormat="1" applyFont="1" applyFill="1" applyBorder="1" applyAlignment="1">
      <alignment wrapText="1"/>
    </xf>
    <xf numFmtId="49" fontId="35" fillId="0" borderId="0" xfId="1" applyNumberFormat="1" applyFont="1" applyFill="1" applyBorder="1" applyAlignment="1">
      <alignment horizontal="left" wrapText="1"/>
    </xf>
    <xf numFmtId="0" fontId="0" fillId="13" borderId="15" xfId="0" applyFill="1" applyBorder="1"/>
    <xf numFmtId="44" fontId="49" fillId="0" borderId="15" xfId="1" applyFont="1" applyFill="1" applyBorder="1"/>
    <xf numFmtId="44" fontId="44" fillId="0" borderId="15" xfId="1" applyFont="1" applyFill="1" applyBorder="1"/>
    <xf numFmtId="0" fontId="44" fillId="0" borderId="17" xfId="0" applyFont="1" applyBorder="1"/>
    <xf numFmtId="44" fontId="44" fillId="0" borderId="17" xfId="1" applyFont="1" applyFill="1" applyBorder="1"/>
    <xf numFmtId="44" fontId="50" fillId="0" borderId="17" xfId="1" applyFont="1" applyFill="1" applyBorder="1"/>
    <xf numFmtId="49" fontId="51" fillId="0" borderId="18" xfId="1" applyNumberFormat="1" applyFont="1" applyFill="1" applyBorder="1" applyAlignment="1">
      <alignment horizontal="left" wrapText="1"/>
    </xf>
    <xf numFmtId="0" fontId="44" fillId="10" borderId="17" xfId="0" applyFont="1" applyFill="1" applyBorder="1"/>
    <xf numFmtId="43" fontId="53" fillId="0" borderId="0" xfId="3" applyFont="1" applyFill="1" applyBorder="1" applyAlignment="1">
      <alignment horizontal="right"/>
    </xf>
    <xf numFmtId="44" fontId="54" fillId="0" borderId="15" xfId="1" applyFont="1" applyFill="1" applyBorder="1"/>
    <xf numFmtId="44" fontId="55" fillId="0" borderId="15" xfId="1" applyFont="1" applyFill="1" applyBorder="1"/>
    <xf numFmtId="0" fontId="17" fillId="0" borderId="0" xfId="2" applyFont="1" applyAlignment="1">
      <alignment horizontal="right"/>
    </xf>
    <xf numFmtId="0" fontId="56" fillId="14" borderId="0" xfId="0" applyFont="1" applyFill="1"/>
    <xf numFmtId="0" fontId="56" fillId="14" borderId="22" xfId="0" applyFont="1" applyFill="1" applyBorder="1"/>
    <xf numFmtId="0" fontId="56" fillId="14" borderId="22" xfId="0" applyFont="1" applyFill="1" applyBorder="1" applyAlignment="1">
      <alignment wrapText="1"/>
    </xf>
    <xf numFmtId="0" fontId="56" fillId="14" borderId="24" xfId="0" applyFont="1" applyFill="1" applyBorder="1"/>
    <xf numFmtId="0" fontId="56" fillId="14" borderId="24" xfId="0" applyFont="1" applyFill="1" applyBorder="1" applyAlignment="1">
      <alignment wrapText="1"/>
    </xf>
    <xf numFmtId="0" fontId="36" fillId="15" borderId="24" xfId="0" applyFont="1" applyFill="1" applyBorder="1" applyAlignment="1">
      <alignment wrapText="1"/>
    </xf>
    <xf numFmtId="0" fontId="56" fillId="14" borderId="23" xfId="0" applyFont="1" applyFill="1" applyBorder="1"/>
    <xf numFmtId="0" fontId="58" fillId="14" borderId="22" xfId="0" applyFont="1" applyFill="1" applyBorder="1" applyAlignment="1">
      <alignment wrapText="1"/>
    </xf>
    <xf numFmtId="0" fontId="59" fillId="14" borderId="0" xfId="0" applyFont="1" applyFill="1" applyAlignment="1">
      <alignment wrapText="1"/>
    </xf>
    <xf numFmtId="0" fontId="60" fillId="0" borderId="0" xfId="0" applyFont="1"/>
    <xf numFmtId="0" fontId="36" fillId="16" borderId="17" xfId="0" applyFont="1" applyFill="1" applyBorder="1"/>
    <xf numFmtId="0" fontId="36" fillId="17" borderId="31" xfId="0" applyFont="1" applyFill="1" applyBorder="1"/>
    <xf numFmtId="8" fontId="36" fillId="17" borderId="31" xfId="0" applyNumberFormat="1" applyFont="1" applyFill="1" applyBorder="1"/>
    <xf numFmtId="0" fontId="61" fillId="17" borderId="31" xfId="0" applyFont="1" applyFill="1" applyBorder="1"/>
    <xf numFmtId="0" fontId="36" fillId="16" borderId="26" xfId="0" applyFont="1" applyFill="1" applyBorder="1"/>
    <xf numFmtId="0" fontId="36" fillId="18" borderId="34" xfId="0" applyFont="1" applyFill="1" applyBorder="1"/>
    <xf numFmtId="8" fontId="36" fillId="18" borderId="34" xfId="0" applyNumberFormat="1" applyFont="1" applyFill="1" applyBorder="1"/>
    <xf numFmtId="0" fontId="62" fillId="18" borderId="34" xfId="0" applyFont="1" applyFill="1" applyBorder="1"/>
    <xf numFmtId="0" fontId="61" fillId="18" borderId="34" xfId="0" applyFont="1" applyFill="1" applyBorder="1"/>
    <xf numFmtId="0" fontId="63" fillId="18" borderId="34" xfId="0" applyFont="1" applyFill="1" applyBorder="1"/>
    <xf numFmtId="0" fontId="36" fillId="18" borderId="33" xfId="0" applyFont="1" applyFill="1" applyBorder="1" applyAlignment="1">
      <alignment wrapText="1"/>
    </xf>
    <xf numFmtId="0" fontId="57" fillId="18" borderId="35" xfId="0" applyFont="1" applyFill="1" applyBorder="1" applyAlignment="1">
      <alignment wrapText="1"/>
    </xf>
    <xf numFmtId="0" fontId="54" fillId="18" borderId="34" xfId="0" applyFont="1" applyFill="1" applyBorder="1"/>
    <xf numFmtId="0" fontId="64" fillId="18" borderId="35" xfId="0" applyFont="1" applyFill="1" applyBorder="1" applyAlignment="1">
      <alignment wrapText="1"/>
    </xf>
    <xf numFmtId="0" fontId="57" fillId="18" borderId="30" xfId="0" applyFont="1" applyFill="1" applyBorder="1" applyAlignment="1">
      <alignment wrapText="1"/>
    </xf>
    <xf numFmtId="0" fontId="36" fillId="16" borderId="36" xfId="0" applyFont="1" applyFill="1" applyBorder="1"/>
    <xf numFmtId="0" fontId="36" fillId="19" borderId="37" xfId="0" applyFont="1" applyFill="1" applyBorder="1"/>
    <xf numFmtId="0" fontId="44" fillId="19" borderId="37" xfId="0" applyFont="1" applyFill="1" applyBorder="1"/>
    <xf numFmtId="8" fontId="36" fillId="19" borderId="37" xfId="0" applyNumberFormat="1" applyFont="1" applyFill="1" applyBorder="1"/>
    <xf numFmtId="0" fontId="60" fillId="19" borderId="37" xfId="0" applyFont="1" applyFill="1" applyBorder="1"/>
    <xf numFmtId="8" fontId="36" fillId="19" borderId="37" xfId="0" applyNumberFormat="1" applyFont="1" applyFill="1" applyBorder="1" applyAlignment="1">
      <alignment wrapText="1"/>
    </xf>
    <xf numFmtId="0" fontId="65" fillId="19" borderId="37" xfId="0" applyFont="1" applyFill="1" applyBorder="1"/>
    <xf numFmtId="0" fontId="64" fillId="19" borderId="8" xfId="0" applyFont="1" applyFill="1" applyBorder="1" applyAlignment="1">
      <alignment wrapText="1"/>
    </xf>
    <xf numFmtId="0" fontId="57" fillId="19" borderId="38" xfId="0" applyFont="1" applyFill="1" applyBorder="1" applyAlignment="1">
      <alignment wrapText="1"/>
    </xf>
    <xf numFmtId="0" fontId="64" fillId="16" borderId="0" xfId="0" applyFont="1" applyFill="1" applyAlignment="1">
      <alignment wrapText="1"/>
    </xf>
    <xf numFmtId="0" fontId="36" fillId="16" borderId="15" xfId="0" applyFont="1" applyFill="1" applyBorder="1"/>
    <xf numFmtId="0" fontId="36" fillId="0" borderId="32" xfId="0" applyFont="1" applyBorder="1"/>
    <xf numFmtId="8" fontId="36" fillId="0" borderId="32" xfId="0" applyNumberFormat="1" applyFont="1" applyBorder="1"/>
    <xf numFmtId="0" fontId="62" fillId="0" borderId="32" xfId="0" applyFont="1" applyBorder="1"/>
    <xf numFmtId="0" fontId="61" fillId="0" borderId="32" xfId="0" applyFont="1" applyBorder="1"/>
    <xf numFmtId="0" fontId="63" fillId="0" borderId="32" xfId="0" applyFont="1" applyBorder="1"/>
    <xf numFmtId="0" fontId="64" fillId="0" borderId="32" xfId="0" applyFont="1" applyBorder="1" applyAlignment="1">
      <alignment wrapText="1"/>
    </xf>
    <xf numFmtId="0" fontId="57" fillId="0" borderId="32" xfId="0" applyFont="1" applyBorder="1" applyAlignment="1">
      <alignment wrapText="1"/>
    </xf>
    <xf numFmtId="0" fontId="36" fillId="20" borderId="34" xfId="0" applyFont="1" applyFill="1" applyBorder="1"/>
    <xf numFmtId="8" fontId="36" fillId="20" borderId="34" xfId="0" applyNumberFormat="1" applyFont="1" applyFill="1" applyBorder="1"/>
    <xf numFmtId="0" fontId="62" fillId="20" borderId="34" xfId="0" applyFont="1" applyFill="1" applyBorder="1"/>
    <xf numFmtId="0" fontId="63" fillId="20" borderId="34" xfId="0" applyFont="1" applyFill="1" applyBorder="1"/>
    <xf numFmtId="0" fontId="64" fillId="20" borderId="34" xfId="0" applyFont="1" applyFill="1" applyBorder="1" applyAlignment="1">
      <alignment wrapText="1"/>
    </xf>
    <xf numFmtId="0" fontId="64" fillId="20" borderId="35" xfId="0" applyFont="1" applyFill="1" applyBorder="1" applyAlignment="1">
      <alignment wrapText="1"/>
    </xf>
    <xf numFmtId="0" fontId="57" fillId="20" borderId="18" xfId="0" applyFont="1" applyFill="1" applyBorder="1" applyAlignment="1">
      <alignment wrapText="1"/>
    </xf>
    <xf numFmtId="0" fontId="60" fillId="20" borderId="17" xfId="0" applyFont="1" applyFill="1" applyBorder="1"/>
    <xf numFmtId="0" fontId="60" fillId="0" borderId="0" xfId="0" applyFont="1" applyAlignment="1">
      <alignment wrapText="1"/>
    </xf>
    <xf numFmtId="0" fontId="57" fillId="20" borderId="30" xfId="0" applyFont="1" applyFill="1" applyBorder="1" applyAlignment="1">
      <alignment wrapText="1"/>
    </xf>
    <xf numFmtId="0" fontId="60" fillId="20" borderId="26" xfId="0" applyFont="1" applyFill="1" applyBorder="1"/>
    <xf numFmtId="0" fontId="36" fillId="20" borderId="26" xfId="0" applyFont="1" applyFill="1" applyBorder="1"/>
    <xf numFmtId="0" fontId="36" fillId="20" borderId="35" xfId="0" applyFont="1" applyFill="1" applyBorder="1" applyAlignment="1">
      <alignment wrapText="1"/>
    </xf>
    <xf numFmtId="0" fontId="66" fillId="0" borderId="0" xfId="2" applyFont="1"/>
    <xf numFmtId="43" fontId="66" fillId="0" borderId="0" xfId="3" applyFont="1"/>
    <xf numFmtId="43" fontId="66" fillId="0" borderId="0" xfId="2" applyNumberFormat="1" applyFont="1" applyAlignment="1">
      <alignment horizontal="center"/>
    </xf>
    <xf numFmtId="0" fontId="66" fillId="0" borderId="0" xfId="2" applyFont="1" applyAlignment="1">
      <alignment horizontal="center"/>
    </xf>
    <xf numFmtId="43" fontId="28" fillId="0" borderId="0" xfId="3" applyFont="1" applyFill="1"/>
    <xf numFmtId="43" fontId="66" fillId="0" borderId="0" xfId="3" applyFont="1" applyBorder="1"/>
    <xf numFmtId="43" fontId="16" fillId="5" borderId="2" xfId="3" applyFont="1" applyFill="1" applyBorder="1" applyAlignment="1">
      <alignment horizontal="center"/>
    </xf>
    <xf numFmtId="49" fontId="16" fillId="5" borderId="39" xfId="3" applyNumberFormat="1" applyFont="1" applyFill="1" applyBorder="1" applyAlignment="1">
      <alignment horizontal="center"/>
    </xf>
    <xf numFmtId="49" fontId="16" fillId="5" borderId="40" xfId="3" applyNumberFormat="1" applyFont="1" applyFill="1" applyBorder="1" applyAlignment="1">
      <alignment horizontal="center"/>
    </xf>
    <xf numFmtId="43" fontId="16" fillId="5" borderId="41" xfId="3" applyFont="1" applyFill="1" applyBorder="1" applyAlignment="1">
      <alignment horizontal="center"/>
    </xf>
    <xf numFmtId="43" fontId="17" fillId="0" borderId="42" xfId="3" applyFont="1" applyFill="1" applyBorder="1"/>
    <xf numFmtId="43" fontId="17" fillId="0" borderId="44" xfId="3" applyFont="1" applyFill="1" applyBorder="1"/>
    <xf numFmtId="43" fontId="17" fillId="0" borderId="45" xfId="3" applyFont="1" applyFill="1" applyBorder="1"/>
    <xf numFmtId="0" fontId="17" fillId="0" borderId="42" xfId="2" applyFont="1" applyBorder="1"/>
    <xf numFmtId="43" fontId="17" fillId="0" borderId="43" xfId="3" applyFont="1" applyBorder="1"/>
    <xf numFmtId="0" fontId="17" fillId="0" borderId="44" xfId="2" applyFont="1" applyBorder="1"/>
    <xf numFmtId="43" fontId="17" fillId="0" borderId="45" xfId="3" applyFont="1" applyBorder="1"/>
    <xf numFmtId="43" fontId="17" fillId="0" borderId="46" xfId="3" applyFont="1" applyBorder="1"/>
    <xf numFmtId="43" fontId="16" fillId="5" borderId="40" xfId="3" applyFont="1" applyFill="1" applyBorder="1" applyAlignment="1">
      <alignment horizontal="center"/>
    </xf>
    <xf numFmtId="0" fontId="22" fillId="0" borderId="0" xfId="2" applyFont="1"/>
    <xf numFmtId="0" fontId="17" fillId="0" borderId="0" xfId="0" applyFont="1" applyAlignment="1">
      <alignment horizontal="center"/>
    </xf>
    <xf numFmtId="0" fontId="17" fillId="0" borderId="0" xfId="0" applyFont="1"/>
    <xf numFmtId="43" fontId="17" fillId="0" borderId="0" xfId="0" applyNumberFormat="1" applyFont="1"/>
    <xf numFmtId="43" fontId="67" fillId="0" borderId="1" xfId="3" applyFont="1" applyFill="1" applyBorder="1"/>
    <xf numFmtId="0" fontId="16" fillId="5" borderId="3" xfId="0" applyFont="1" applyFill="1" applyBorder="1" applyAlignment="1">
      <alignment horizontal="center"/>
    </xf>
    <xf numFmtId="0" fontId="16" fillId="5" borderId="3" xfId="0" applyFont="1" applyFill="1" applyBorder="1"/>
    <xf numFmtId="0" fontId="16" fillId="0" borderId="0" xfId="0" applyFont="1" applyAlignment="1">
      <alignment horizontal="center"/>
    </xf>
    <xf numFmtId="0" fontId="16" fillId="5" borderId="3" xfId="0" applyFont="1" applyFill="1" applyBorder="1" applyAlignment="1">
      <alignment horizontal="left"/>
    </xf>
    <xf numFmtId="43" fontId="16" fillId="7" borderId="3" xfId="3" applyFont="1" applyFill="1" applyBorder="1" applyAlignment="1">
      <alignment wrapText="1"/>
    </xf>
    <xf numFmtId="0" fontId="32" fillId="0" borderId="0" xfId="2" applyFont="1"/>
    <xf numFmtId="0" fontId="64" fillId="21" borderId="15" xfId="0" applyFont="1" applyFill="1" applyBorder="1" applyAlignment="1">
      <alignment wrapText="1"/>
    </xf>
    <xf numFmtId="0" fontId="64" fillId="21" borderId="32" xfId="0" applyFont="1" applyFill="1" applyBorder="1" applyAlignment="1">
      <alignment wrapText="1"/>
    </xf>
    <xf numFmtId="8" fontId="32" fillId="0" borderId="0" xfId="3" applyNumberFormat="1" applyFont="1" applyBorder="1"/>
    <xf numFmtId="8" fontId="32" fillId="0" borderId="0" xfId="3" applyNumberFormat="1" applyFont="1"/>
    <xf numFmtId="43" fontId="32" fillId="0" borderId="0" xfId="3" applyFont="1"/>
    <xf numFmtId="0" fontId="22" fillId="0" borderId="0" xfId="0" applyFont="1" applyAlignment="1">
      <alignment horizontal="center"/>
    </xf>
    <xf numFmtId="0" fontId="22" fillId="0" borderId="0" xfId="0" applyFont="1"/>
    <xf numFmtId="4" fontId="22" fillId="0" borderId="0" xfId="0" applyNumberFormat="1" applyFont="1"/>
    <xf numFmtId="9" fontId="22" fillId="0" borderId="0" xfId="0" applyNumberFormat="1" applyFont="1" applyAlignment="1">
      <alignment horizontal="center"/>
    </xf>
    <xf numFmtId="14" fontId="22" fillId="0" borderId="0" xfId="0" applyNumberFormat="1" applyFont="1" applyAlignment="1">
      <alignment horizontal="center"/>
    </xf>
    <xf numFmtId="0" fontId="0" fillId="9" borderId="47" xfId="0" applyFill="1" applyBorder="1"/>
    <xf numFmtId="0" fontId="68" fillId="9" borderId="47" xfId="0" applyFont="1" applyFill="1" applyBorder="1" applyAlignment="1">
      <alignment horizontal="center"/>
    </xf>
    <xf numFmtId="0" fontId="68" fillId="9" borderId="51" xfId="0" applyFont="1" applyFill="1" applyBorder="1" applyAlignment="1">
      <alignment horizontal="center"/>
    </xf>
    <xf numFmtId="0" fontId="68" fillId="9" borderId="52" xfId="0" applyFont="1" applyFill="1" applyBorder="1" applyAlignment="1">
      <alignment horizontal="center"/>
    </xf>
    <xf numFmtId="0" fontId="68" fillId="9" borderId="53" xfId="0" applyFont="1" applyFill="1" applyBorder="1" applyAlignment="1">
      <alignment horizontal="center"/>
    </xf>
    <xf numFmtId="0" fontId="68" fillId="9" borderId="54" xfId="0" applyFont="1" applyFill="1" applyBorder="1" applyAlignment="1">
      <alignment horizontal="center"/>
    </xf>
    <xf numFmtId="0" fontId="68" fillId="9" borderId="58" xfId="0" applyFont="1" applyFill="1" applyBorder="1" applyAlignment="1">
      <alignment horizontal="center"/>
    </xf>
    <xf numFmtId="0" fontId="68" fillId="9" borderId="58" xfId="0" applyFont="1" applyFill="1" applyBorder="1" applyAlignment="1">
      <alignment horizontal="center" wrapText="1"/>
    </xf>
    <xf numFmtId="0" fontId="68" fillId="9" borderId="59" xfId="0" applyFont="1" applyFill="1" applyBorder="1" applyAlignment="1">
      <alignment horizontal="center"/>
    </xf>
    <xf numFmtId="0" fontId="68" fillId="9" borderId="8" xfId="0" applyFont="1" applyFill="1" applyBorder="1" applyAlignment="1">
      <alignment horizontal="center"/>
    </xf>
    <xf numFmtId="0" fontId="68" fillId="9" borderId="8" xfId="0" applyFont="1" applyFill="1" applyBorder="1"/>
    <xf numFmtId="0" fontId="11" fillId="9" borderId="55" xfId="0" applyFont="1" applyFill="1" applyBorder="1"/>
    <xf numFmtId="0" fontId="0" fillId="9" borderId="56" xfId="0" applyFill="1" applyBorder="1"/>
    <xf numFmtId="0" fontId="0" fillId="9" borderId="57" xfId="0" applyFill="1" applyBorder="1"/>
    <xf numFmtId="0" fontId="22" fillId="0" borderId="0" xfId="0" applyFont="1" applyAlignment="1">
      <alignment horizontal="left"/>
    </xf>
    <xf numFmtId="0" fontId="68" fillId="9" borderId="62" xfId="0" applyFont="1" applyFill="1" applyBorder="1" applyAlignment="1">
      <alignment horizontal="center"/>
    </xf>
    <xf numFmtId="0" fontId="68" fillId="9" borderId="63" xfId="0" applyFont="1" applyFill="1" applyBorder="1" applyAlignment="1">
      <alignment horizontal="center"/>
    </xf>
    <xf numFmtId="0" fontId="68" fillId="9" borderId="64" xfId="0" applyFont="1" applyFill="1" applyBorder="1" applyAlignment="1">
      <alignment horizontal="center"/>
    </xf>
    <xf numFmtId="0" fontId="0" fillId="9" borderId="65" xfId="0" applyFill="1" applyBorder="1"/>
    <xf numFmtId="0" fontId="68" fillId="9" borderId="66" xfId="0" applyFont="1" applyFill="1" applyBorder="1" applyAlignment="1">
      <alignment horizontal="center"/>
    </xf>
    <xf numFmtId="0" fontId="68" fillId="9" borderId="65" xfId="0" applyFont="1" applyFill="1" applyBorder="1" applyAlignment="1">
      <alignment horizontal="center"/>
    </xf>
    <xf numFmtId="0" fontId="68" fillId="9" borderId="44" xfId="0" applyFont="1" applyFill="1" applyBorder="1" applyAlignment="1">
      <alignment horizontal="center"/>
    </xf>
    <xf numFmtId="0" fontId="68" fillId="9" borderId="45" xfId="0" applyFont="1" applyFill="1" applyBorder="1" applyAlignment="1">
      <alignment horizontal="center"/>
    </xf>
    <xf numFmtId="0" fontId="68" fillId="9" borderId="46" xfId="0" applyFont="1" applyFill="1" applyBorder="1"/>
    <xf numFmtId="0" fontId="68" fillId="9" borderId="67" xfId="0" applyFont="1" applyFill="1" applyBorder="1" applyAlignment="1">
      <alignment horizontal="center"/>
    </xf>
    <xf numFmtId="0" fontId="11" fillId="9" borderId="65" xfId="0" applyFont="1" applyFill="1" applyBorder="1"/>
    <xf numFmtId="0" fontId="0" fillId="9" borderId="11" xfId="0" applyFill="1" applyBorder="1"/>
    <xf numFmtId="0" fontId="64" fillId="0" borderId="0" xfId="0" applyFont="1"/>
    <xf numFmtId="4" fontId="64" fillId="0" borderId="0" xfId="0" applyNumberFormat="1" applyFont="1"/>
    <xf numFmtId="0" fontId="64" fillId="0" borderId="0" xfId="0" applyFont="1" applyAlignment="1">
      <alignment horizontal="center"/>
    </xf>
    <xf numFmtId="9" fontId="64" fillId="0" borderId="0" xfId="0" applyNumberFormat="1" applyFont="1" applyAlignment="1">
      <alignment horizontal="center"/>
    </xf>
    <xf numFmtId="14" fontId="64" fillId="0" borderId="0" xfId="0" applyNumberFormat="1" applyFont="1" applyAlignment="1">
      <alignment horizontal="center"/>
    </xf>
    <xf numFmtId="0" fontId="68" fillId="9" borderId="65" xfId="0" applyFont="1" applyFill="1" applyBorder="1" applyAlignment="1">
      <alignment horizontal="center" wrapText="1"/>
    </xf>
    <xf numFmtId="165" fontId="0" fillId="0" borderId="0" xfId="0" applyNumberFormat="1"/>
    <xf numFmtId="165" fontId="11" fillId="0" borderId="0" xfId="0" applyNumberFormat="1" applyFont="1"/>
    <xf numFmtId="0" fontId="11" fillId="0" borderId="0" xfId="0" applyFont="1"/>
    <xf numFmtId="165" fontId="0" fillId="23" borderId="0" xfId="0" applyNumberFormat="1" applyFill="1"/>
    <xf numFmtId="165" fontId="10" fillId="0" borderId="0" xfId="0" applyNumberFormat="1" applyFont="1"/>
    <xf numFmtId="165" fontId="69" fillId="0" borderId="0" xfId="0" applyNumberFormat="1" applyFont="1"/>
    <xf numFmtId="0" fontId="16" fillId="0" borderId="0" xfId="2" applyFont="1" applyAlignment="1">
      <alignment horizontal="center"/>
    </xf>
    <xf numFmtId="43" fontId="32" fillId="0" borderId="0" xfId="3" applyFont="1" applyFill="1" applyBorder="1" applyAlignment="1">
      <alignment horizontal="center"/>
    </xf>
    <xf numFmtId="43" fontId="22" fillId="0" borderId="0" xfId="3" applyFont="1"/>
    <xf numFmtId="0" fontId="17" fillId="0" borderId="0" xfId="2" applyFont="1" applyAlignment="1">
      <alignment horizontal="left"/>
    </xf>
    <xf numFmtId="43" fontId="70" fillId="0" borderId="0" xfId="3" applyFont="1"/>
    <xf numFmtId="8" fontId="64" fillId="0" borderId="0" xfId="0" applyNumberFormat="1" applyFont="1"/>
    <xf numFmtId="8" fontId="22" fillId="0" borderId="0" xfId="3" applyNumberFormat="1" applyFont="1"/>
    <xf numFmtId="8" fontId="17" fillId="0" borderId="0" xfId="3" applyNumberFormat="1" applyFont="1"/>
    <xf numFmtId="0" fontId="16" fillId="0" borderId="0" xfId="3" applyNumberFormat="1" applyFont="1" applyAlignment="1">
      <alignment horizontal="center"/>
    </xf>
    <xf numFmtId="43" fontId="16" fillId="0" borderId="0" xfId="3" applyFont="1"/>
    <xf numFmtId="0" fontId="7" fillId="0" borderId="0" xfId="7"/>
    <xf numFmtId="43" fontId="0" fillId="0" borderId="0" xfId="8" applyFont="1"/>
    <xf numFmtId="9" fontId="0" fillId="0" borderId="0" xfId="9" applyFont="1"/>
    <xf numFmtId="14" fontId="7" fillId="0" borderId="0" xfId="7" applyNumberFormat="1"/>
    <xf numFmtId="0" fontId="72" fillId="0" borderId="0" xfId="2" applyFont="1"/>
    <xf numFmtId="0" fontId="7" fillId="0" borderId="0" xfId="2" applyFont="1" applyAlignment="1">
      <alignment horizontal="center"/>
    </xf>
    <xf numFmtId="0" fontId="7" fillId="0" borderId="0" xfId="2" applyFont="1"/>
    <xf numFmtId="164" fontId="7" fillId="0" borderId="0" xfId="6" applyNumberFormat="1" applyFont="1"/>
    <xf numFmtId="43" fontId="7" fillId="0" borderId="0" xfId="6" applyFont="1"/>
    <xf numFmtId="0" fontId="71" fillId="2" borderId="0" xfId="2" applyFont="1" applyFill="1" applyAlignment="1">
      <alignment horizontal="center"/>
    </xf>
    <xf numFmtId="164" fontId="71" fillId="2" borderId="0" xfId="6" applyNumberFormat="1" applyFont="1" applyFill="1" applyAlignment="1">
      <alignment horizontal="right"/>
    </xf>
    <xf numFmtId="164" fontId="73" fillId="2" borderId="0" xfId="6" applyNumberFormat="1" applyFont="1" applyFill="1"/>
    <xf numFmtId="164" fontId="72" fillId="0" borderId="0" xfId="6" applyNumberFormat="1" applyFont="1" applyAlignment="1">
      <alignment horizontal="right"/>
    </xf>
    <xf numFmtId="0" fontId="72" fillId="0" borderId="0" xfId="2" applyFont="1" applyAlignment="1">
      <alignment horizontal="center" vertical="distributed"/>
    </xf>
    <xf numFmtId="0" fontId="72" fillId="0" borderId="0" xfId="2" applyFont="1" applyAlignment="1">
      <alignment horizontal="center"/>
    </xf>
    <xf numFmtId="43" fontId="72" fillId="0" borderId="0" xfId="3" applyFont="1" applyFill="1" applyBorder="1" applyAlignment="1">
      <alignment horizontal="center"/>
    </xf>
    <xf numFmtId="43" fontId="72" fillId="0" borderId="0" xfId="3" applyFont="1" applyFill="1" applyBorder="1"/>
    <xf numFmtId="164" fontId="74" fillId="0" borderId="0" xfId="6" applyNumberFormat="1" applyFont="1" applyBorder="1" applyAlignment="1"/>
    <xf numFmtId="0" fontId="74" fillId="0" borderId="0" xfId="2" applyFont="1"/>
    <xf numFmtId="43" fontId="72" fillId="0" borderId="0" xfId="2" applyNumberFormat="1" applyFont="1"/>
    <xf numFmtId="0" fontId="74" fillId="0" borderId="0" xfId="2" applyFont="1" applyAlignment="1">
      <alignment horizontal="left"/>
    </xf>
    <xf numFmtId="164" fontId="71" fillId="2" borderId="0" xfId="6" applyNumberFormat="1" applyFont="1" applyFill="1" applyBorder="1" applyAlignment="1">
      <alignment horizontal="center" wrapText="1"/>
    </xf>
    <xf numFmtId="164" fontId="72" fillId="0" borderId="0" xfId="6" applyNumberFormat="1" applyFont="1" applyFill="1" applyBorder="1" applyAlignment="1">
      <alignment horizontal="right"/>
    </xf>
    <xf numFmtId="43" fontId="72" fillId="0" borderId="0" xfId="2" applyNumberFormat="1" applyFont="1" applyAlignment="1">
      <alignment horizontal="center"/>
    </xf>
    <xf numFmtId="164" fontId="40" fillId="0" borderId="0" xfId="6" applyNumberFormat="1" applyFont="1" applyFill="1" applyBorder="1" applyAlignment="1">
      <alignment horizontal="center" wrapText="1"/>
    </xf>
    <xf numFmtId="0" fontId="72" fillId="0" borderId="0" xfId="2" applyFont="1" applyAlignment="1">
      <alignment horizontal="right"/>
    </xf>
    <xf numFmtId="0" fontId="72" fillId="0" borderId="0" xfId="2" applyFont="1" applyAlignment="1">
      <alignment horizontal="centerContinuous" vertical="distributed"/>
    </xf>
    <xf numFmtId="164" fontId="40" fillId="0" borderId="0" xfId="6" applyNumberFormat="1" applyFont="1"/>
    <xf numFmtId="164" fontId="75" fillId="13" borderId="3" xfId="6" applyNumberFormat="1" applyFont="1" applyFill="1" applyBorder="1"/>
    <xf numFmtId="164" fontId="72" fillId="0" borderId="1" xfId="6" applyNumberFormat="1" applyFont="1" applyFill="1" applyBorder="1"/>
    <xf numFmtId="43" fontId="72" fillId="0" borderId="1" xfId="3" applyFont="1" applyFill="1" applyBorder="1"/>
    <xf numFmtId="43" fontId="76" fillId="0" borderId="0" xfId="2" applyNumberFormat="1" applyFont="1" applyAlignment="1">
      <alignment horizontal="center"/>
    </xf>
    <xf numFmtId="164" fontId="78" fillId="0" borderId="0" xfId="6" applyNumberFormat="1" applyFont="1" applyAlignment="1">
      <alignment horizontal="center"/>
    </xf>
    <xf numFmtId="164" fontId="72" fillId="0" borderId="0" xfId="6" applyNumberFormat="1" applyFont="1" applyFill="1" applyBorder="1"/>
    <xf numFmtId="0" fontId="77" fillId="0" borderId="0" xfId="2" applyFont="1" applyAlignment="1">
      <alignment horizontal="center"/>
    </xf>
    <xf numFmtId="164" fontId="79" fillId="0" borderId="0" xfId="6" applyNumberFormat="1" applyFont="1"/>
    <xf numFmtId="164" fontId="77" fillId="0" borderId="0" xfId="6" applyNumberFormat="1" applyFont="1" applyAlignment="1">
      <alignment horizontal="center"/>
    </xf>
    <xf numFmtId="164" fontId="78" fillId="0" borderId="0" xfId="6" applyNumberFormat="1" applyFont="1" applyFill="1" applyAlignment="1">
      <alignment horizontal="center"/>
    </xf>
    <xf numFmtId="0" fontId="72" fillId="0" borderId="0" xfId="0" applyFont="1" applyAlignment="1">
      <alignment horizontal="center"/>
    </xf>
    <xf numFmtId="0" fontId="80" fillId="0" borderId="0" xfId="2" applyFont="1" applyAlignment="1">
      <alignment horizontal="center"/>
    </xf>
    <xf numFmtId="0" fontId="80" fillId="0" borderId="0" xfId="2" applyFont="1"/>
    <xf numFmtId="164" fontId="80" fillId="0" borderId="0" xfId="6" applyNumberFormat="1" applyFont="1"/>
    <xf numFmtId="43" fontId="80" fillId="0" borderId="0" xfId="2" applyNumberFormat="1" applyFont="1" applyAlignment="1">
      <alignment horizontal="center"/>
    </xf>
    <xf numFmtId="0" fontId="40" fillId="13" borderId="0" xfId="2" applyFont="1" applyFill="1"/>
    <xf numFmtId="164" fontId="72" fillId="0" borderId="0" xfId="6" applyNumberFormat="1" applyFont="1" applyFill="1" applyBorder="1" applyAlignment="1">
      <alignment horizontal="center"/>
    </xf>
    <xf numFmtId="164" fontId="72" fillId="0" borderId="0" xfId="6" applyNumberFormat="1" applyFont="1"/>
    <xf numFmtId="164" fontId="76" fillId="0" borderId="0" xfId="6" applyNumberFormat="1" applyFont="1" applyAlignment="1">
      <alignment horizontal="right"/>
    </xf>
    <xf numFmtId="164" fontId="72" fillId="8" borderId="0" xfId="6" applyNumberFormat="1" applyFont="1" applyFill="1"/>
    <xf numFmtId="164" fontId="72" fillId="0" borderId="15" xfId="6" applyNumberFormat="1" applyFont="1" applyBorder="1" applyAlignment="1">
      <alignment horizontal="center"/>
    </xf>
    <xf numFmtId="164" fontId="77" fillId="0" borderId="0" xfId="6" applyNumberFormat="1" applyFont="1"/>
    <xf numFmtId="44" fontId="82" fillId="22" borderId="69" xfId="1" applyFont="1" applyFill="1" applyBorder="1" applyAlignment="1">
      <alignment horizontal="center" vertical="center"/>
    </xf>
    <xf numFmtId="44" fontId="82" fillId="22" borderId="70" xfId="1" applyFont="1" applyFill="1" applyBorder="1" applyAlignment="1">
      <alignment horizontal="center" vertical="center"/>
    </xf>
    <xf numFmtId="0" fontId="71" fillId="25" borderId="71" xfId="0" applyFont="1" applyFill="1" applyBorder="1" applyAlignment="1">
      <alignment horizontal="center" vertical="center" wrapText="1"/>
    </xf>
    <xf numFmtId="44" fontId="71" fillId="24" borderId="71" xfId="1" applyFont="1" applyFill="1" applyBorder="1" applyAlignment="1">
      <alignment horizontal="center" vertical="center" wrapText="1"/>
    </xf>
    <xf numFmtId="44" fontId="71" fillId="26" borderId="71" xfId="1" applyFont="1" applyFill="1" applyBorder="1" applyAlignment="1">
      <alignment horizontal="center" vertical="center" wrapText="1"/>
    </xf>
    <xf numFmtId="0" fontId="71" fillId="24" borderId="71" xfId="0" applyFont="1" applyFill="1" applyBorder="1" applyAlignment="1">
      <alignment horizontal="center" vertical="center" wrapText="1"/>
    </xf>
    <xf numFmtId="0" fontId="38" fillId="0" borderId="0" xfId="0" applyFont="1" applyAlignment="1">
      <alignment horizontal="left" vertical="center" wrapText="1"/>
    </xf>
    <xf numFmtId="0" fontId="38" fillId="0" borderId="73" xfId="0" applyFont="1" applyBorder="1" applyAlignment="1">
      <alignment horizontal="left" vertical="center"/>
    </xf>
    <xf numFmtId="0" fontId="38" fillId="0" borderId="73" xfId="0" applyFont="1" applyBorder="1" applyAlignment="1">
      <alignment horizontal="center" vertical="center"/>
    </xf>
    <xf numFmtId="0" fontId="38" fillId="0" borderId="74" xfId="0" applyFont="1" applyBorder="1" applyAlignment="1">
      <alignment horizontal="left" vertical="center" wrapText="1"/>
    </xf>
    <xf numFmtId="0" fontId="38" fillId="0" borderId="0" xfId="0" applyFont="1" applyAlignment="1">
      <alignment horizontal="left" vertical="center"/>
    </xf>
    <xf numFmtId="0" fontId="38" fillId="0" borderId="76" xfId="0" applyFont="1" applyBorder="1" applyAlignment="1">
      <alignment horizontal="left" vertical="center"/>
    </xf>
    <xf numFmtId="0" fontId="38" fillId="0" borderId="76" xfId="0" applyFont="1" applyBorder="1" applyAlignment="1">
      <alignment horizontal="center" vertical="center"/>
    </xf>
    <xf numFmtId="0" fontId="38" fillId="0" borderId="77" xfId="0" applyFont="1" applyBorder="1" applyAlignment="1">
      <alignment horizontal="left" vertical="center" wrapText="1"/>
    </xf>
    <xf numFmtId="14" fontId="38" fillId="0" borderId="76" xfId="0" applyNumberFormat="1" applyFont="1" applyBorder="1" applyAlignment="1">
      <alignment horizontal="left" vertical="center"/>
    </xf>
    <xf numFmtId="44" fontId="76" fillId="22" borderId="81" xfId="1" applyFont="1" applyFill="1" applyBorder="1" applyAlignment="1">
      <alignment horizontal="center" vertical="center"/>
    </xf>
    <xf numFmtId="44" fontId="76" fillId="22" borderId="71" xfId="1" applyFont="1" applyFill="1" applyBorder="1" applyAlignment="1">
      <alignment horizontal="center" vertical="center"/>
    </xf>
    <xf numFmtId="44" fontId="76" fillId="22" borderId="82" xfId="1" applyFont="1" applyFill="1" applyBorder="1" applyAlignment="1">
      <alignment horizontal="center" vertical="center"/>
    </xf>
    <xf numFmtId="164" fontId="38" fillId="0" borderId="0" xfId="6" applyNumberFormat="1" applyFont="1"/>
    <xf numFmtId="164" fontId="38" fillId="13" borderId="0" xfId="6" applyNumberFormat="1" applyFont="1" applyFill="1"/>
    <xf numFmtId="164" fontId="38" fillId="13" borderId="0" xfId="6" applyNumberFormat="1" applyFont="1" applyFill="1" applyAlignment="1">
      <alignment horizontal="center"/>
    </xf>
    <xf numFmtId="0" fontId="72" fillId="22" borderId="15" xfId="0" applyFont="1" applyFill="1" applyBorder="1" applyAlignment="1">
      <alignment horizontal="center"/>
    </xf>
    <xf numFmtId="0" fontId="72" fillId="22" borderId="15" xfId="0" applyFont="1" applyFill="1" applyBorder="1" applyAlignment="1">
      <alignment horizontal="left"/>
    </xf>
    <xf numFmtId="0" fontId="72" fillId="22" borderId="15" xfId="0" applyFont="1" applyFill="1" applyBorder="1"/>
    <xf numFmtId="164" fontId="72" fillId="22" borderId="15" xfId="6" applyNumberFormat="1" applyFont="1" applyFill="1" applyBorder="1" applyAlignment="1">
      <alignment horizontal="center"/>
    </xf>
    <xf numFmtId="0" fontId="75" fillId="0" borderId="0" xfId="2" applyFont="1" applyAlignment="1">
      <alignment horizontal="left"/>
    </xf>
    <xf numFmtId="0" fontId="72" fillId="0" borderId="0" xfId="6" applyNumberFormat="1" applyFont="1" applyAlignment="1">
      <alignment horizontal="center"/>
    </xf>
    <xf numFmtId="0" fontId="72" fillId="0" borderId="0" xfId="6" applyNumberFormat="1" applyFont="1" applyFill="1" applyBorder="1" applyAlignment="1">
      <alignment horizontal="center"/>
    </xf>
    <xf numFmtId="0" fontId="72" fillId="22" borderId="15" xfId="6" applyNumberFormat="1" applyFont="1" applyFill="1" applyBorder="1" applyAlignment="1">
      <alignment horizontal="center"/>
    </xf>
    <xf numFmtId="0" fontId="83" fillId="0" borderId="0" xfId="2" applyFont="1" applyAlignment="1">
      <alignment horizontal="center"/>
    </xf>
    <xf numFmtId="0" fontId="75" fillId="0" borderId="0" xfId="2" applyFont="1"/>
    <xf numFmtId="0" fontId="71" fillId="2" borderId="0" xfId="2" applyFont="1" applyFill="1" applyAlignment="1">
      <alignment horizontal="left"/>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44" fontId="6" fillId="0" borderId="0" xfId="1" applyFont="1" applyAlignment="1">
      <alignment horizontal="center" vertical="center"/>
    </xf>
    <xf numFmtId="167" fontId="6" fillId="0" borderId="0" xfId="0" applyNumberFormat="1" applyFont="1" applyAlignment="1">
      <alignment horizontal="left" vertical="center"/>
    </xf>
    <xf numFmtId="0" fontId="6" fillId="0" borderId="0" xfId="0" applyFont="1" applyAlignment="1">
      <alignment vertical="center" wrapText="1"/>
    </xf>
    <xf numFmtId="167" fontId="71" fillId="24" borderId="71" xfId="0" applyNumberFormat="1" applyFont="1" applyFill="1" applyBorder="1" applyAlignment="1">
      <alignment horizontal="center" vertical="center" wrapText="1"/>
    </xf>
    <xf numFmtId="44" fontId="72" fillId="22" borderId="81" xfId="1" applyFont="1" applyFill="1" applyBorder="1" applyAlignment="1">
      <alignment horizontal="center" vertical="center"/>
    </xf>
    <xf numFmtId="44" fontId="72" fillId="22" borderId="71" xfId="1" applyFont="1" applyFill="1" applyBorder="1" applyAlignment="1">
      <alignment horizontal="center" vertical="center"/>
    </xf>
    <xf numFmtId="44" fontId="72" fillId="22" borderId="82" xfId="1" applyFont="1" applyFill="1" applyBorder="1" applyAlignment="1">
      <alignment horizontal="center" vertical="center"/>
    </xf>
    <xf numFmtId="0" fontId="0" fillId="0" borderId="0" xfId="0" applyAlignment="1">
      <alignment horizontal="left" vertical="top" wrapText="1"/>
    </xf>
    <xf numFmtId="44" fontId="0" fillId="0" borderId="0" xfId="1" applyFont="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center" vertical="center"/>
    </xf>
    <xf numFmtId="0" fontId="14" fillId="25" borderId="82" xfId="0" applyFont="1" applyFill="1" applyBorder="1" applyAlignment="1">
      <alignment horizontal="center" vertical="center" wrapText="1"/>
    </xf>
    <xf numFmtId="44" fontId="14" fillId="25" borderId="71" xfId="1" applyFont="1" applyFill="1" applyBorder="1" applyAlignment="1">
      <alignment horizontal="center" vertical="center" wrapText="1"/>
    </xf>
    <xf numFmtId="0" fontId="14" fillId="25" borderId="71" xfId="0" applyFont="1" applyFill="1" applyBorder="1" applyAlignment="1">
      <alignment horizontal="center" vertical="center" wrapText="1"/>
    </xf>
    <xf numFmtId="0" fontId="14" fillId="25" borderId="81" xfId="0" applyFont="1" applyFill="1" applyBorder="1" applyAlignment="1">
      <alignment horizontal="center" vertical="center" wrapText="1"/>
    </xf>
    <xf numFmtId="0" fontId="71" fillId="25" borderId="83" xfId="0" applyFont="1" applyFill="1" applyBorder="1" applyAlignment="1">
      <alignment horizontal="center" vertical="center" wrapText="1"/>
    </xf>
    <xf numFmtId="44" fontId="71" fillId="25" borderId="83" xfId="1" applyFont="1" applyFill="1" applyBorder="1" applyAlignment="1">
      <alignment horizontal="center" vertical="center" wrapText="1"/>
    </xf>
    <xf numFmtId="44" fontId="0" fillId="0" borderId="0" xfId="0" applyNumberFormat="1" applyAlignment="1">
      <alignment horizontal="left" vertical="center" wrapText="1"/>
    </xf>
    <xf numFmtId="164" fontId="72" fillId="0" borderId="3" xfId="6" applyNumberFormat="1" applyFont="1" applyBorder="1"/>
    <xf numFmtId="0" fontId="72" fillId="0" borderId="0" xfId="0" applyFont="1" applyAlignment="1">
      <alignment horizontal="left"/>
    </xf>
    <xf numFmtId="0" fontId="8" fillId="0" borderId="0" xfId="12" applyAlignment="1">
      <alignment horizontal="left" vertical="top"/>
    </xf>
    <xf numFmtId="0" fontId="8" fillId="0" borderId="0" xfId="12" applyAlignment="1">
      <alignment horizontal="center" vertical="center"/>
    </xf>
    <xf numFmtId="0" fontId="8" fillId="0" borderId="0" xfId="12" applyAlignment="1">
      <alignment horizontal="left" vertical="center"/>
    </xf>
    <xf numFmtId="0" fontId="8" fillId="0" borderId="0" xfId="12" applyAlignment="1">
      <alignment horizontal="left"/>
    </xf>
    <xf numFmtId="44" fontId="0" fillId="0" borderId="0" xfId="13" applyFont="1" applyAlignment="1">
      <alignment horizontal="center" vertical="center"/>
    </xf>
    <xf numFmtId="0" fontId="71" fillId="25" borderId="71" xfId="12" applyFont="1" applyFill="1" applyBorder="1" applyAlignment="1">
      <alignment horizontal="center" vertical="center" wrapText="1"/>
    </xf>
    <xf numFmtId="0" fontId="71" fillId="25" borderId="71" xfId="12" applyFont="1" applyFill="1" applyBorder="1" applyAlignment="1">
      <alignment horizontal="left" wrapText="1"/>
    </xf>
    <xf numFmtId="44" fontId="71" fillId="25" borderId="71" xfId="13" applyFont="1" applyFill="1" applyBorder="1" applyAlignment="1">
      <alignment horizontal="center" vertical="center" wrapText="1"/>
    </xf>
    <xf numFmtId="0" fontId="8" fillId="0" borderId="0" xfId="12" applyAlignment="1">
      <alignment horizontal="center" vertical="center" wrapText="1"/>
    </xf>
    <xf numFmtId="0" fontId="8" fillId="8" borderId="72" xfId="12" applyFill="1" applyBorder="1" applyAlignment="1">
      <alignment horizontal="left" vertical="top" wrapText="1"/>
    </xf>
    <xf numFmtId="0" fontId="8" fillId="8" borderId="73" xfId="12" applyFill="1" applyBorder="1" applyAlignment="1">
      <alignment horizontal="center" vertical="center" wrapText="1"/>
    </xf>
    <xf numFmtId="0" fontId="8" fillId="8" borderId="73" xfId="12" applyFill="1" applyBorder="1" applyAlignment="1">
      <alignment horizontal="left" vertical="center" wrapText="1"/>
    </xf>
    <xf numFmtId="0" fontId="8" fillId="0" borderId="73" xfId="12" applyBorder="1" applyAlignment="1">
      <alignment horizontal="left" wrapText="1"/>
    </xf>
    <xf numFmtId="0" fontId="8" fillId="0" borderId="73" xfId="12" applyBorder="1" applyAlignment="1">
      <alignment horizontal="left" vertical="top" wrapText="1"/>
    </xf>
    <xf numFmtId="44" fontId="0" fillId="0" borderId="73" xfId="13" applyFont="1" applyFill="1" applyBorder="1" applyAlignment="1">
      <alignment horizontal="center" vertical="center" wrapText="1"/>
    </xf>
    <xf numFmtId="0" fontId="8" fillId="0" borderId="74" xfId="12" applyBorder="1" applyAlignment="1">
      <alignment horizontal="left" vertical="top" wrapText="1"/>
    </xf>
    <xf numFmtId="0" fontId="8" fillId="0" borderId="0" xfId="12" applyAlignment="1">
      <alignment horizontal="left" vertical="top" wrapText="1"/>
    </xf>
    <xf numFmtId="0" fontId="8" fillId="8" borderId="75" xfId="12" applyFill="1" applyBorder="1" applyAlignment="1">
      <alignment horizontal="left" vertical="top" wrapText="1"/>
    </xf>
    <xf numFmtId="0" fontId="8" fillId="8" borderId="76" xfId="12" applyFill="1" applyBorder="1" applyAlignment="1">
      <alignment horizontal="center" vertical="center" wrapText="1"/>
    </xf>
    <xf numFmtId="0" fontId="8" fillId="8" borderId="76" xfId="12" applyFill="1" applyBorder="1" applyAlignment="1">
      <alignment horizontal="left" vertical="center" wrapText="1"/>
    </xf>
    <xf numFmtId="0" fontId="8" fillId="0" borderId="76" xfId="12" applyBorder="1" applyAlignment="1">
      <alignment horizontal="left" wrapText="1"/>
    </xf>
    <xf numFmtId="0" fontId="8" fillId="0" borderId="76" xfId="12" applyBorder="1" applyAlignment="1">
      <alignment horizontal="left" vertical="top" wrapText="1"/>
    </xf>
    <xf numFmtId="44" fontId="0" fillId="0" borderId="76" xfId="13" applyFont="1" applyFill="1" applyBorder="1" applyAlignment="1">
      <alignment horizontal="center" vertical="center" wrapText="1"/>
    </xf>
    <xf numFmtId="0" fontId="8" fillId="0" borderId="77" xfId="12" applyBorder="1" applyAlignment="1">
      <alignment horizontal="left" vertical="top" wrapText="1"/>
    </xf>
    <xf numFmtId="0" fontId="8" fillId="8" borderId="75" xfId="12" applyFill="1" applyBorder="1" applyAlignment="1">
      <alignment horizontal="left" vertical="center" wrapText="1"/>
    </xf>
    <xf numFmtId="0" fontId="8" fillId="0" borderId="76" xfId="12" applyBorder="1" applyAlignment="1">
      <alignment horizontal="left" vertical="center" wrapText="1"/>
    </xf>
    <xf numFmtId="44" fontId="0" fillId="0" borderId="76" xfId="13" applyFont="1" applyFill="1" applyBorder="1" applyAlignment="1">
      <alignment horizontal="left" vertical="center" wrapText="1"/>
    </xf>
    <xf numFmtId="0" fontId="8" fillId="0" borderId="77" xfId="12" applyBorder="1" applyAlignment="1">
      <alignment horizontal="left" vertical="center" wrapText="1"/>
    </xf>
    <xf numFmtId="0" fontId="8" fillId="0" borderId="0" xfId="12" applyAlignment="1">
      <alignment horizontal="left" vertical="center" wrapText="1"/>
    </xf>
    <xf numFmtId="0" fontId="8" fillId="0" borderId="75" xfId="12" applyBorder="1" applyAlignment="1">
      <alignment horizontal="left" vertical="top" wrapText="1"/>
    </xf>
    <xf numFmtId="0" fontId="8" fillId="0" borderId="76" xfId="12" applyBorder="1" applyAlignment="1">
      <alignment horizontal="center" vertical="center" wrapText="1"/>
    </xf>
    <xf numFmtId="0" fontId="8" fillId="0" borderId="75" xfId="12" applyBorder="1" applyAlignment="1">
      <alignment horizontal="left" vertical="center" wrapText="1"/>
    </xf>
    <xf numFmtId="0" fontId="8" fillId="0" borderId="78" xfId="12" applyBorder="1" applyAlignment="1">
      <alignment horizontal="left" vertical="top" wrapText="1"/>
    </xf>
    <xf numFmtId="0" fontId="8" fillId="0" borderId="79" xfId="12" applyBorder="1" applyAlignment="1">
      <alignment horizontal="center" vertical="center" wrapText="1"/>
    </xf>
    <xf numFmtId="0" fontId="8" fillId="0" borderId="79" xfId="12" applyBorder="1" applyAlignment="1">
      <alignment horizontal="left" vertical="center" wrapText="1"/>
    </xf>
    <xf numFmtId="0" fontId="8" fillId="0" borderId="79" xfId="12" applyBorder="1" applyAlignment="1">
      <alignment horizontal="left" wrapText="1"/>
    </xf>
    <xf numFmtId="0" fontId="8" fillId="0" borderId="79" xfId="12" applyBorder="1" applyAlignment="1">
      <alignment horizontal="left" vertical="top" wrapText="1"/>
    </xf>
    <xf numFmtId="44" fontId="0" fillId="0" borderId="79" xfId="13" applyFont="1" applyFill="1" applyBorder="1" applyAlignment="1">
      <alignment horizontal="center" vertical="center" wrapText="1"/>
    </xf>
    <xf numFmtId="0" fontId="8" fillId="0" borderId="80" xfId="12" applyBorder="1" applyAlignment="1">
      <alignment horizontal="left" vertical="top" wrapText="1"/>
    </xf>
    <xf numFmtId="0" fontId="8" fillId="0" borderId="0" xfId="12" applyAlignment="1">
      <alignment horizontal="left" wrapText="1"/>
    </xf>
    <xf numFmtId="44" fontId="0" fillId="0" borderId="0" xfId="13" applyFont="1" applyAlignment="1">
      <alignment horizontal="center" vertical="center" wrapText="1"/>
    </xf>
    <xf numFmtId="0" fontId="6" fillId="0" borderId="0" xfId="14" applyAlignment="1">
      <alignment vertical="center"/>
    </xf>
    <xf numFmtId="0" fontId="6" fillId="0" borderId="0" xfId="14"/>
    <xf numFmtId="0" fontId="6" fillId="0" borderId="0" xfId="14" applyAlignment="1">
      <alignment horizontal="center" vertical="center"/>
    </xf>
    <xf numFmtId="0" fontId="84" fillId="25" borderId="84" xfId="14" applyFont="1" applyFill="1" applyBorder="1" applyAlignment="1">
      <alignment vertical="center" wrapText="1"/>
    </xf>
    <xf numFmtId="0" fontId="84" fillId="25" borderId="85" xfId="14" applyFont="1" applyFill="1" applyBorder="1" applyAlignment="1">
      <alignment horizontal="center" vertical="center" wrapText="1"/>
    </xf>
    <xf numFmtId="164" fontId="34" fillId="0" borderId="0" xfId="15" applyNumberFormat="1" applyFont="1" applyBorder="1" applyAlignment="1">
      <alignment horizontal="center" vertical="center" wrapText="1"/>
    </xf>
    <xf numFmtId="0" fontId="34" fillId="0" borderId="86" xfId="15" applyNumberFormat="1" applyFont="1" applyFill="1" applyBorder="1" applyAlignment="1">
      <alignment horizontal="center" vertical="center"/>
    </xf>
    <xf numFmtId="0" fontId="34" fillId="0" borderId="76" xfId="15" applyNumberFormat="1" applyFont="1" applyFill="1" applyBorder="1" applyAlignment="1">
      <alignment horizontal="center" vertical="center"/>
    </xf>
    <xf numFmtId="1" fontId="36" fillId="0" borderId="87" xfId="14" applyNumberFormat="1" applyFont="1" applyBorder="1" applyAlignment="1">
      <alignment horizontal="center" vertical="center"/>
    </xf>
    <xf numFmtId="0" fontId="36" fillId="0" borderId="76" xfId="14" applyFont="1" applyBorder="1" applyAlignment="1">
      <alignment horizontal="left" vertical="top"/>
    </xf>
    <xf numFmtId="0" fontId="34" fillId="0" borderId="76" xfId="14" applyFont="1" applyBorder="1" applyAlignment="1">
      <alignment horizontal="center" vertical="center" wrapText="1"/>
    </xf>
    <xf numFmtId="6" fontId="34" fillId="0" borderId="76" xfId="14" applyNumberFormat="1" applyFont="1" applyBorder="1" applyAlignment="1">
      <alignment horizontal="center" vertical="center" wrapText="1"/>
    </xf>
    <xf numFmtId="8" fontId="34" fillId="0" borderId="88" xfId="16" applyNumberFormat="1" applyFont="1" applyBorder="1" applyAlignment="1">
      <alignment horizontal="center" vertical="center" wrapText="1"/>
    </xf>
    <xf numFmtId="3" fontId="34" fillId="0" borderId="89" xfId="14" applyNumberFormat="1" applyFont="1" applyBorder="1" applyAlignment="1">
      <alignment horizontal="center" vertical="center" wrapText="1"/>
    </xf>
    <xf numFmtId="44" fontId="34" fillId="0" borderId="88" xfId="16" applyFont="1" applyBorder="1" applyAlignment="1">
      <alignment horizontal="center" vertical="center" wrapText="1"/>
    </xf>
    <xf numFmtId="0" fontId="34" fillId="0" borderId="76" xfId="14" applyFont="1" applyBorder="1" applyAlignment="1">
      <alignment horizontal="left" vertical="top"/>
    </xf>
    <xf numFmtId="6" fontId="6" fillId="0" borderId="0" xfId="14" applyNumberFormat="1"/>
    <xf numFmtId="8" fontId="6" fillId="0" borderId="0" xfId="14" applyNumberFormat="1"/>
    <xf numFmtId="3" fontId="34" fillId="0" borderId="90" xfId="14" applyNumberFormat="1" applyFont="1" applyBorder="1" applyAlignment="1">
      <alignment horizontal="center" vertical="center" wrapText="1"/>
    </xf>
    <xf numFmtId="3" fontId="34" fillId="0" borderId="0" xfId="14" applyNumberFormat="1" applyFont="1" applyAlignment="1">
      <alignment horizontal="center" vertical="center" wrapText="1"/>
    </xf>
    <xf numFmtId="0" fontId="6" fillId="0" borderId="0" xfId="14" applyAlignment="1">
      <alignment wrapText="1"/>
    </xf>
    <xf numFmtId="0" fontId="36" fillId="0" borderId="76" xfId="14" applyFont="1" applyBorder="1"/>
    <xf numFmtId="0" fontId="36" fillId="0" borderId="76" xfId="14" applyFont="1" applyBorder="1" applyAlignment="1">
      <alignment horizontal="center" vertical="center"/>
    </xf>
    <xf numFmtId="164" fontId="85" fillId="28" borderId="0" xfId="15" applyNumberFormat="1" applyFont="1" applyFill="1" applyBorder="1" applyAlignment="1">
      <alignment horizontal="center" vertical="center" wrapText="1"/>
    </xf>
    <xf numFmtId="164" fontId="6" fillId="0" borderId="5" xfId="14" applyNumberFormat="1" applyBorder="1"/>
    <xf numFmtId="164" fontId="6" fillId="0" borderId="0" xfId="6" applyNumberFormat="1" applyFont="1" applyAlignment="1">
      <alignment vertical="center"/>
    </xf>
    <xf numFmtId="164" fontId="85" fillId="28" borderId="0" xfId="6" applyNumberFormat="1" applyFont="1" applyFill="1" applyBorder="1" applyAlignment="1">
      <alignment horizontal="center" vertical="center" wrapText="1"/>
    </xf>
    <xf numFmtId="44" fontId="82" fillId="22" borderId="68" xfId="1" applyFont="1" applyFill="1" applyBorder="1" applyAlignment="1">
      <alignment horizontal="left" vertical="center"/>
    </xf>
    <xf numFmtId="43" fontId="72" fillId="0" borderId="0" xfId="6" applyFont="1"/>
    <xf numFmtId="1" fontId="36" fillId="29" borderId="87" xfId="14" applyNumberFormat="1" applyFont="1" applyFill="1" applyBorder="1" applyAlignment="1">
      <alignment horizontal="center" vertical="center"/>
    </xf>
    <xf numFmtId="0" fontId="36" fillId="29" borderId="76" xfId="14" applyFont="1" applyFill="1" applyBorder="1" applyAlignment="1">
      <alignment horizontal="left" vertical="top"/>
    </xf>
    <xf numFmtId="0" fontId="34" fillId="29" borderId="76" xfId="14" applyFont="1" applyFill="1" applyBorder="1" applyAlignment="1">
      <alignment horizontal="center" vertical="center" wrapText="1"/>
    </xf>
    <xf numFmtId="6" fontId="34" fillId="29" borderId="76" xfId="14" applyNumberFormat="1" applyFont="1" applyFill="1" applyBorder="1" applyAlignment="1">
      <alignment horizontal="center" vertical="center" wrapText="1"/>
    </xf>
    <xf numFmtId="8" fontId="34" fillId="29" borderId="88" xfId="16" applyNumberFormat="1" applyFont="1" applyFill="1" applyBorder="1" applyAlignment="1">
      <alignment horizontal="center" vertical="center" wrapText="1"/>
    </xf>
    <xf numFmtId="3" fontId="34" fillId="29" borderId="89" xfId="14" applyNumberFormat="1" applyFont="1" applyFill="1" applyBorder="1" applyAlignment="1">
      <alignment horizontal="center" vertical="center" wrapText="1"/>
    </xf>
    <xf numFmtId="164" fontId="34" fillId="29" borderId="0" xfId="15" applyNumberFormat="1" applyFont="1" applyFill="1" applyBorder="1" applyAlignment="1">
      <alignment horizontal="center" vertical="center" wrapText="1"/>
    </xf>
    <xf numFmtId="0" fontId="34" fillId="29" borderId="76" xfId="14" applyFont="1" applyFill="1" applyBorder="1" applyAlignment="1">
      <alignment horizontal="left" vertical="top"/>
    </xf>
    <xf numFmtId="44" fontId="71" fillId="31" borderId="71" xfId="1" applyFont="1" applyFill="1" applyBorder="1" applyAlignment="1">
      <alignment horizontal="center" vertical="center" wrapText="1"/>
    </xf>
    <xf numFmtId="0" fontId="87" fillId="32" borderId="0" xfId="0" applyFont="1" applyFill="1" applyAlignment="1">
      <alignment horizontal="center" vertical="center" wrapText="1"/>
    </xf>
    <xf numFmtId="0" fontId="87" fillId="33" borderId="0" xfId="0" applyFont="1" applyFill="1" applyAlignment="1">
      <alignment horizontal="center" vertical="center" wrapText="1"/>
    </xf>
    <xf numFmtId="0" fontId="87" fillId="34" borderId="0" xfId="0" applyFont="1" applyFill="1" applyAlignment="1">
      <alignment horizontal="center" vertical="center" wrapText="1"/>
    </xf>
    <xf numFmtId="0" fontId="38" fillId="35" borderId="0" xfId="0" applyFont="1" applyFill="1"/>
    <xf numFmtId="0" fontId="38" fillId="35" borderId="0" xfId="0" applyFont="1" applyFill="1" applyAlignment="1">
      <alignment horizontal="center"/>
    </xf>
    <xf numFmtId="0" fontId="0" fillId="35" borderId="0" xfId="0" applyFill="1" applyAlignment="1">
      <alignment horizontal="center"/>
    </xf>
    <xf numFmtId="0" fontId="38" fillId="0" borderId="0" xfId="0" applyFont="1"/>
    <xf numFmtId="0" fontId="38" fillId="0" borderId="0" xfId="0" applyFont="1" applyAlignment="1">
      <alignment horizontal="center"/>
    </xf>
    <xf numFmtId="0" fontId="0" fillId="0" borderId="0" xfId="0" applyAlignment="1">
      <alignment horizontal="center"/>
    </xf>
    <xf numFmtId="14" fontId="38" fillId="35" borderId="0" xfId="0" applyNumberFormat="1" applyFont="1" applyFill="1"/>
    <xf numFmtId="14" fontId="38" fillId="0" borderId="0" xfId="0" applyNumberFormat="1" applyFont="1"/>
    <xf numFmtId="11" fontId="38" fillId="0" borderId="0" xfId="0" applyNumberFormat="1" applyFont="1" applyAlignment="1">
      <alignment horizontal="center"/>
    </xf>
    <xf numFmtId="11" fontId="38" fillId="35" borderId="0" xfId="0" applyNumberFormat="1" applyFont="1" applyFill="1" applyAlignment="1">
      <alignment horizontal="center"/>
    </xf>
    <xf numFmtId="0" fontId="40" fillId="0" borderId="0" xfId="0" applyFont="1"/>
    <xf numFmtId="0" fontId="88" fillId="35" borderId="0" xfId="0" applyFont="1" applyFill="1"/>
    <xf numFmtId="0" fontId="88" fillId="0" borderId="0" xfId="0" applyFont="1"/>
    <xf numFmtId="14" fontId="38" fillId="15" borderId="0" xfId="0" applyNumberFormat="1" applyFont="1" applyFill="1"/>
    <xf numFmtId="0" fontId="38" fillId="15" borderId="0" xfId="0" applyFont="1" applyFill="1" applyAlignment="1">
      <alignment horizontal="center"/>
    </xf>
    <xf numFmtId="0" fontId="89" fillId="0" borderId="0" xfId="0" applyFont="1" applyAlignment="1">
      <alignment horizontal="center"/>
    </xf>
    <xf numFmtId="0" fontId="89" fillId="35" borderId="0" xfId="0" applyFont="1" applyFill="1" applyAlignment="1">
      <alignment horizontal="center"/>
    </xf>
    <xf numFmtId="14" fontId="86" fillId="30" borderId="91" xfId="0" applyNumberFormat="1" applyFont="1" applyFill="1" applyBorder="1" applyAlignment="1">
      <alignment horizontal="center" wrapText="1"/>
    </xf>
    <xf numFmtId="14" fontId="71" fillId="31" borderId="71" xfId="1" applyNumberFormat="1" applyFont="1" applyFill="1" applyBorder="1" applyAlignment="1">
      <alignment horizontal="center" vertical="center" wrapText="1"/>
    </xf>
    <xf numFmtId="44" fontId="38" fillId="0" borderId="73" xfId="1" applyFont="1" applyBorder="1" applyAlignment="1">
      <alignment horizontal="left" vertical="center" wrapText="1"/>
    </xf>
    <xf numFmtId="44" fontId="38" fillId="0" borderId="76" xfId="1" applyFont="1" applyBorder="1" applyAlignment="1">
      <alignment horizontal="left" vertical="center" wrapText="1"/>
    </xf>
    <xf numFmtId="0" fontId="38" fillId="0" borderId="73" xfId="0" applyFont="1" applyBorder="1" applyAlignment="1">
      <alignment horizontal="center" vertical="center" wrapText="1"/>
    </xf>
    <xf numFmtId="14" fontId="38" fillId="0" borderId="87" xfId="0" applyNumberFormat="1" applyFont="1" applyBorder="1" applyAlignment="1">
      <alignment horizontal="center" vertical="center" wrapText="1"/>
    </xf>
    <xf numFmtId="0" fontId="38" fillId="0" borderId="76" xfId="0" applyFont="1" applyBorder="1" applyAlignment="1">
      <alignment horizontal="center" vertical="center" wrapText="1"/>
    </xf>
    <xf numFmtId="0" fontId="38" fillId="0" borderId="72" xfId="0" applyFont="1" applyBorder="1" applyAlignment="1">
      <alignment horizontal="center" vertical="center"/>
    </xf>
    <xf numFmtId="0" fontId="38" fillId="0" borderId="75" xfId="0" applyFont="1" applyBorder="1" applyAlignment="1">
      <alignment horizontal="center" vertical="center"/>
    </xf>
    <xf numFmtId="9" fontId="38" fillId="0" borderId="73" xfId="17" applyFont="1" applyBorder="1" applyAlignment="1">
      <alignment horizontal="center" vertical="center" wrapText="1"/>
    </xf>
    <xf numFmtId="44" fontId="0" fillId="0" borderId="0" xfId="1" applyFont="1"/>
    <xf numFmtId="0" fontId="0" fillId="36" borderId="0" xfId="0" applyFill="1"/>
    <xf numFmtId="44" fontId="0" fillId="36" borderId="0" xfId="1" applyFont="1" applyFill="1"/>
    <xf numFmtId="43" fontId="0" fillId="0" borderId="0" xfId="6" applyFont="1"/>
    <xf numFmtId="43" fontId="0" fillId="36" borderId="0" xfId="6" applyFont="1" applyFill="1"/>
    <xf numFmtId="0" fontId="0" fillId="37" borderId="0" xfId="0" applyFill="1"/>
    <xf numFmtId="0" fontId="0" fillId="0" borderId="0" xfId="1" applyNumberFormat="1" applyFont="1"/>
    <xf numFmtId="44" fontId="0" fillId="0" borderId="0" xfId="0" applyNumberFormat="1"/>
    <xf numFmtId="44" fontId="38" fillId="0" borderId="73" xfId="0" applyNumberFormat="1" applyFont="1" applyBorder="1" applyAlignment="1">
      <alignment horizontal="left" vertical="center" wrapText="1"/>
    </xf>
    <xf numFmtId="44" fontId="38" fillId="10" borderId="73" xfId="1" applyFont="1" applyFill="1" applyBorder="1" applyAlignment="1">
      <alignment horizontal="left" vertical="center" wrapText="1"/>
    </xf>
    <xf numFmtId="44" fontId="38" fillId="38" borderId="73" xfId="1" applyFont="1" applyFill="1" applyBorder="1" applyAlignment="1">
      <alignment horizontal="left" vertical="center" wrapText="1"/>
    </xf>
    <xf numFmtId="0" fontId="86" fillId="38" borderId="91" xfId="0" applyFont="1" applyFill="1" applyBorder="1" applyAlignment="1">
      <alignment horizontal="center" wrapText="1"/>
    </xf>
    <xf numFmtId="44" fontId="72" fillId="38" borderId="71" xfId="1" applyFont="1" applyFill="1" applyBorder="1" applyAlignment="1">
      <alignment horizontal="center" vertical="center" wrapText="1"/>
    </xf>
    <xf numFmtId="43" fontId="0" fillId="0" borderId="0" xfId="0" applyNumberFormat="1"/>
    <xf numFmtId="0" fontId="9" fillId="39" borderId="0" xfId="0" applyFont="1" applyFill="1"/>
    <xf numFmtId="0" fontId="0" fillId="0" borderId="96" xfId="0" applyBorder="1"/>
    <xf numFmtId="44" fontId="0" fillId="0" borderId="97" xfId="1" applyFont="1" applyBorder="1"/>
    <xf numFmtId="0" fontId="0" fillId="0" borderId="98" xfId="0" applyBorder="1"/>
    <xf numFmtId="44" fontId="0" fillId="0" borderId="99" xfId="1" applyFont="1" applyBorder="1"/>
    <xf numFmtId="44" fontId="0" fillId="0" borderId="95" xfId="0" applyNumberFormat="1" applyBorder="1"/>
    <xf numFmtId="0" fontId="0" fillId="38" borderId="93" xfId="0" applyFill="1" applyBorder="1"/>
    <xf numFmtId="44" fontId="0" fillId="38" borderId="94" xfId="1" applyFont="1" applyFill="1" applyBorder="1"/>
    <xf numFmtId="44" fontId="0" fillId="38" borderId="95" xfId="0" applyNumberFormat="1" applyFill="1" applyBorder="1"/>
    <xf numFmtId="0" fontId="0" fillId="38" borderId="0" xfId="0" applyFill="1"/>
    <xf numFmtId="0" fontId="6" fillId="0" borderId="0" xfId="0" applyFont="1"/>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wrapText="1"/>
    </xf>
    <xf numFmtId="14" fontId="6" fillId="0" borderId="0" xfId="0" applyNumberFormat="1" applyFont="1" applyAlignment="1">
      <alignment horizontal="center" wrapText="1"/>
    </xf>
    <xf numFmtId="0" fontId="6" fillId="38" borderId="0" xfId="0" applyFont="1" applyFill="1" applyAlignment="1">
      <alignment wrapText="1"/>
    </xf>
    <xf numFmtId="44" fontId="38" fillId="0" borderId="73" xfId="1" applyFont="1" applyBorder="1" applyAlignment="1">
      <alignment horizontal="center" vertical="center"/>
    </xf>
    <xf numFmtId="44" fontId="38" fillId="0" borderId="76" xfId="1" applyFont="1" applyBorder="1" applyAlignment="1">
      <alignment horizontal="center" vertical="center"/>
    </xf>
    <xf numFmtId="44" fontId="38" fillId="0" borderId="79" xfId="1" applyFont="1" applyBorder="1" applyAlignment="1">
      <alignment horizontal="center" vertical="center"/>
    </xf>
    <xf numFmtId="0" fontId="38" fillId="10" borderId="73" xfId="1" applyNumberFormat="1" applyFont="1" applyFill="1" applyBorder="1" applyAlignment="1">
      <alignment horizontal="center" vertical="center" wrapText="1"/>
    </xf>
    <xf numFmtId="0" fontId="38" fillId="0" borderId="87" xfId="1" applyNumberFormat="1" applyFont="1" applyBorder="1" applyAlignment="1">
      <alignment horizontal="center" vertical="center" wrapText="1"/>
    </xf>
    <xf numFmtId="44" fontId="0" fillId="38" borderId="0" xfId="1" applyFont="1" applyFill="1"/>
    <xf numFmtId="44" fontId="0" fillId="38" borderId="0" xfId="0" applyNumberFormat="1" applyFill="1"/>
    <xf numFmtId="43" fontId="0" fillId="38" borderId="0" xfId="6" applyFont="1" applyFill="1"/>
    <xf numFmtId="0" fontId="90" fillId="0" borderId="0" xfId="0" applyFont="1"/>
    <xf numFmtId="8" fontId="0" fillId="0" borderId="0" xfId="0" applyNumberFormat="1"/>
    <xf numFmtId="8" fontId="0" fillId="40" borderId="100" xfId="0" applyNumberFormat="1" applyFill="1" applyBorder="1"/>
    <xf numFmtId="166" fontId="0" fillId="40" borderId="100" xfId="0" applyNumberFormat="1" applyFill="1" applyBorder="1"/>
    <xf numFmtId="166" fontId="0" fillId="0" borderId="0" xfId="0" applyNumberFormat="1"/>
    <xf numFmtId="0" fontId="93" fillId="0" borderId="0" xfId="0" applyFont="1" applyAlignment="1">
      <alignment horizontal="center" vertical="center"/>
    </xf>
    <xf numFmtId="0" fontId="93" fillId="0" borderId="0" xfId="0" applyFont="1" applyAlignment="1">
      <alignment horizontal="center" wrapText="1"/>
    </xf>
    <xf numFmtId="44" fontId="91" fillId="0" borderId="15" xfId="1" applyFont="1" applyBorder="1" applyAlignment="1">
      <alignment horizontal="center" vertical="top" wrapText="1"/>
    </xf>
    <xf numFmtId="0" fontId="91" fillId="0" borderId="15" xfId="0" applyFont="1" applyBorder="1" applyAlignment="1">
      <alignment horizontal="left" vertical="top" wrapText="1"/>
    </xf>
    <xf numFmtId="0" fontId="93" fillId="0" borderId="15" xfId="0" applyFont="1" applyBorder="1" applyAlignment="1">
      <alignment horizontal="left" vertical="top" wrapText="1"/>
    </xf>
    <xf numFmtId="44" fontId="92" fillId="46" borderId="15" xfId="1" applyFont="1" applyFill="1" applyBorder="1" applyAlignment="1">
      <alignment horizontal="center" vertical="center" wrapText="1"/>
    </xf>
    <xf numFmtId="44" fontId="92" fillId="24" borderId="15" xfId="1" applyFont="1" applyFill="1" applyBorder="1" applyAlignment="1">
      <alignment horizontal="center" vertical="center" wrapText="1"/>
    </xf>
    <xf numFmtId="0" fontId="71" fillId="25" borderId="15" xfId="0" applyFont="1" applyFill="1" applyBorder="1" applyAlignment="1">
      <alignment horizontal="center" vertical="top" wrapText="1"/>
    </xf>
    <xf numFmtId="0" fontId="71" fillId="43" borderId="15" xfId="0" applyFont="1" applyFill="1" applyBorder="1" applyAlignment="1">
      <alignment horizontal="center" vertical="top" wrapText="1"/>
    </xf>
    <xf numFmtId="0" fontId="71" fillId="48" borderId="15" xfId="0" applyFont="1" applyFill="1" applyBorder="1" applyAlignment="1">
      <alignment horizontal="center" vertical="top" wrapText="1"/>
    </xf>
    <xf numFmtId="44" fontId="71" fillId="48" borderId="15" xfId="1" applyFont="1" applyFill="1" applyBorder="1" applyAlignment="1">
      <alignment horizontal="center" vertical="top" wrapText="1"/>
    </xf>
    <xf numFmtId="44" fontId="71" fillId="24" borderId="15" xfId="1" applyFont="1" applyFill="1" applyBorder="1" applyAlignment="1">
      <alignment horizontal="center" vertical="top" wrapText="1"/>
    </xf>
    <xf numFmtId="0" fontId="71" fillId="24" borderId="15" xfId="0" applyFont="1" applyFill="1" applyBorder="1" applyAlignment="1">
      <alignment horizontal="center" vertical="top" wrapText="1"/>
    </xf>
    <xf numFmtId="167" fontId="71" fillId="24" borderId="15" xfId="0" applyNumberFormat="1" applyFont="1" applyFill="1" applyBorder="1" applyAlignment="1">
      <alignment horizontal="center" vertical="top" wrapText="1"/>
    </xf>
    <xf numFmtId="44" fontId="71" fillId="42" borderId="15" xfId="1" applyFont="1" applyFill="1" applyBorder="1" applyAlignment="1">
      <alignment horizontal="center" vertical="top" wrapText="1"/>
    </xf>
    <xf numFmtId="164" fontId="85" fillId="28" borderId="15" xfId="6" applyNumberFormat="1" applyFont="1" applyFill="1" applyBorder="1" applyAlignment="1">
      <alignment horizontal="center" vertical="top" wrapText="1"/>
    </xf>
    <xf numFmtId="0" fontId="100" fillId="0" borderId="0" xfId="0" applyFont="1"/>
    <xf numFmtId="44" fontId="93" fillId="0" borderId="15" xfId="1" applyFont="1" applyBorder="1" applyAlignment="1">
      <alignment horizontal="center" vertical="top" wrapText="1"/>
    </xf>
    <xf numFmtId="0" fontId="101" fillId="0" borderId="0" xfId="18"/>
    <xf numFmtId="0" fontId="91" fillId="38" borderId="15" xfId="0" applyFont="1" applyFill="1" applyBorder="1" applyAlignment="1">
      <alignment horizontal="left" vertical="top" wrapText="1"/>
    </xf>
    <xf numFmtId="0" fontId="39" fillId="0" borderId="0" xfId="0" applyFont="1" applyAlignment="1">
      <alignment wrapText="1"/>
    </xf>
    <xf numFmtId="0" fontId="0" fillId="0" borderId="0" xfId="0" applyAlignment="1">
      <alignment wrapText="1"/>
    </xf>
    <xf numFmtId="0" fontId="0" fillId="0" borderId="0" xfId="0" applyAlignment="1">
      <alignment horizontal="left" vertical="center"/>
    </xf>
    <xf numFmtId="0" fontId="73" fillId="2" borderId="106" xfId="0" applyFont="1" applyFill="1" applyBorder="1" applyAlignment="1">
      <alignment horizontal="center" vertical="center" wrapText="1"/>
    </xf>
    <xf numFmtId="44" fontId="38" fillId="0" borderId="15" xfId="1" applyFont="1" applyBorder="1" applyAlignment="1">
      <alignment wrapText="1"/>
    </xf>
    <xf numFmtId="0" fontId="38" fillId="0" borderId="15" xfId="1" applyNumberFormat="1" applyFont="1" applyBorder="1" applyAlignment="1">
      <alignment wrapText="1"/>
    </xf>
    <xf numFmtId="0" fontId="38" fillId="0" borderId="4" xfId="0" applyFont="1" applyBorder="1" applyAlignment="1">
      <alignment wrapText="1"/>
    </xf>
    <xf numFmtId="0" fontId="38" fillId="0" borderId="32" xfId="0" applyFont="1" applyBorder="1" applyAlignment="1">
      <alignment horizontal="left" vertical="center" wrapText="1"/>
    </xf>
    <xf numFmtId="0" fontId="38" fillId="0" borderId="15" xfId="0" applyFont="1" applyBorder="1" applyAlignment="1">
      <alignment wrapText="1"/>
    </xf>
    <xf numFmtId="0" fontId="38" fillId="9" borderId="15" xfId="0" applyFont="1" applyFill="1" applyBorder="1" applyAlignment="1">
      <alignment wrapText="1"/>
    </xf>
    <xf numFmtId="0" fontId="38" fillId="0" borderId="15" xfId="0" applyFont="1" applyBorder="1" applyAlignment="1">
      <alignment horizontal="center" vertical="center" wrapText="1"/>
    </xf>
    <xf numFmtId="0" fontId="38" fillId="0" borderId="15" xfId="1" applyNumberFormat="1" applyFont="1" applyBorder="1" applyAlignment="1">
      <alignment horizontal="left" wrapText="1"/>
    </xf>
    <xf numFmtId="44" fontId="38" fillId="0" borderId="15" xfId="1" applyFont="1" applyBorder="1" applyAlignment="1">
      <alignment horizontal="left" wrapText="1"/>
    </xf>
    <xf numFmtId="0" fontId="38" fillId="0" borderId="15" xfId="0" applyFont="1" applyBorder="1" applyAlignment="1">
      <alignment horizontal="left" vertical="center" wrapText="1"/>
    </xf>
    <xf numFmtId="0" fontId="38" fillId="10" borderId="32" xfId="0" applyFont="1" applyFill="1" applyBorder="1" applyAlignment="1">
      <alignment horizontal="left" vertical="center" wrapText="1"/>
    </xf>
    <xf numFmtId="0" fontId="38" fillId="10" borderId="15" xfId="0" applyFont="1" applyFill="1" applyBorder="1" applyAlignment="1">
      <alignment horizontal="left" vertical="center" wrapText="1"/>
    </xf>
    <xf numFmtId="49" fontId="38" fillId="0" borderId="15" xfId="1" applyNumberFormat="1" applyFont="1" applyBorder="1" applyAlignment="1">
      <alignment horizontal="left" wrapText="1"/>
    </xf>
    <xf numFmtId="0" fontId="38" fillId="0" borderId="4" xfId="0" applyFont="1" applyBorder="1" applyAlignment="1">
      <alignment horizontal="left" wrapText="1"/>
    </xf>
    <xf numFmtId="0" fontId="38" fillId="0" borderId="4" xfId="0" applyFont="1" applyBorder="1" applyAlignment="1">
      <alignment horizontal="center" wrapText="1"/>
    </xf>
    <xf numFmtId="8" fontId="38" fillId="0" borderId="15" xfId="0" applyNumberFormat="1" applyFont="1" applyBorder="1" applyAlignment="1">
      <alignment wrapText="1"/>
    </xf>
    <xf numFmtId="0" fontId="37" fillId="0" borderId="0" xfId="1" applyNumberFormat="1" applyFont="1" applyAlignment="1">
      <alignment wrapText="1"/>
    </xf>
    <xf numFmtId="49" fontId="102" fillId="0" borderId="0" xfId="1" applyNumberFormat="1" applyFont="1" applyAlignment="1">
      <alignment horizontal="left" wrapText="1"/>
    </xf>
    <xf numFmtId="44" fontId="76" fillId="0" borderId="15" xfId="1" applyFont="1" applyBorder="1" applyAlignment="1">
      <alignment wrapText="1"/>
    </xf>
    <xf numFmtId="44" fontId="38" fillId="0" borderId="15" xfId="1" applyFont="1" applyBorder="1" applyAlignment="1">
      <alignment horizontal="center" wrapText="1"/>
    </xf>
    <xf numFmtId="0" fontId="38" fillId="5" borderId="15" xfId="0" applyFont="1" applyFill="1" applyBorder="1" applyAlignment="1">
      <alignment wrapText="1"/>
    </xf>
    <xf numFmtId="44" fontId="38" fillId="10" borderId="15" xfId="1" applyFont="1" applyFill="1" applyBorder="1" applyAlignment="1">
      <alignment horizontal="left" wrapText="1"/>
    </xf>
    <xf numFmtId="49" fontId="38" fillId="0" borderId="15" xfId="0" applyNumberFormat="1" applyFont="1" applyBorder="1" applyAlignment="1">
      <alignment horizontal="left" wrapText="1"/>
    </xf>
    <xf numFmtId="0" fontId="0" fillId="0" borderId="0" xfId="0" applyAlignment="1">
      <alignment horizontal="left" wrapText="1"/>
    </xf>
    <xf numFmtId="0" fontId="0" fillId="11" borderId="0" xfId="0" applyFill="1"/>
    <xf numFmtId="0" fontId="0" fillId="0" borderId="15" xfId="0" applyBorder="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left" vertical="center" wrapText="1"/>
    </xf>
    <xf numFmtId="0" fontId="104" fillId="0" borderId="15" xfId="0" applyFont="1" applyBorder="1" applyAlignment="1">
      <alignment horizontal="left" vertical="center"/>
    </xf>
    <xf numFmtId="0" fontId="104" fillId="0" borderId="15" xfId="0" applyFont="1" applyBorder="1" applyAlignment="1">
      <alignment horizontal="left"/>
    </xf>
    <xf numFmtId="0" fontId="40" fillId="0" borderId="15" xfId="0" applyFont="1" applyBorder="1" applyAlignment="1">
      <alignment horizontal="left" vertical="center"/>
    </xf>
    <xf numFmtId="44" fontId="0" fillId="0" borderId="110" xfId="1" applyFont="1" applyBorder="1"/>
    <xf numFmtId="0" fontId="11" fillId="38" borderId="111" xfId="0" applyFont="1" applyFill="1" applyBorder="1" applyAlignment="1">
      <alignment horizontal="right" vertical="center"/>
    </xf>
    <xf numFmtId="44" fontId="0" fillId="0" borderId="111" xfId="1" applyFont="1" applyBorder="1"/>
    <xf numFmtId="0" fontId="11" fillId="0" borderId="112" xfId="0" applyFont="1" applyBorder="1" applyAlignment="1">
      <alignment vertical="center"/>
    </xf>
    <xf numFmtId="0" fontId="0" fillId="0" borderId="47" xfId="0" applyBorder="1"/>
    <xf numFmtId="0" fontId="0" fillId="0" borderId="110" xfId="0" applyBorder="1"/>
    <xf numFmtId="9" fontId="0" fillId="0" borderId="110" xfId="17" applyFont="1" applyBorder="1" applyAlignment="1">
      <alignment horizontal="left"/>
    </xf>
    <xf numFmtId="0" fontId="11" fillId="38" borderId="15" xfId="0" applyFont="1" applyFill="1" applyBorder="1" applyAlignment="1">
      <alignment horizontal="center" vertical="center"/>
    </xf>
    <xf numFmtId="44" fontId="0" fillId="0" borderId="106" xfId="1" applyFont="1" applyBorder="1"/>
    <xf numFmtId="44" fontId="0" fillId="0" borderId="107" xfId="1" applyFont="1" applyBorder="1"/>
    <xf numFmtId="44" fontId="0" fillId="0" borderId="15" xfId="1" applyFont="1" applyBorder="1"/>
    <xf numFmtId="44" fontId="92" fillId="50" borderId="15" xfId="1" applyFont="1" applyFill="1" applyBorder="1" applyAlignment="1">
      <alignment horizontal="center" vertical="center" wrapText="1"/>
    </xf>
    <xf numFmtId="44" fontId="12" fillId="50" borderId="15" xfId="1" applyFont="1" applyFill="1" applyBorder="1"/>
    <xf numFmtId="44" fontId="98" fillId="24" borderId="113" xfId="1" applyFont="1" applyFill="1" applyBorder="1" applyAlignment="1">
      <alignment horizontal="center" vertical="center" wrapText="1"/>
    </xf>
    <xf numFmtId="44" fontId="98" fillId="24" borderId="0" xfId="1" applyFont="1" applyFill="1" applyBorder="1" applyAlignment="1">
      <alignment horizontal="center" vertical="center" wrapText="1"/>
    </xf>
    <xf numFmtId="14" fontId="0" fillId="0" borderId="110" xfId="17" applyNumberFormat="1" applyFont="1" applyBorder="1" applyAlignment="1">
      <alignment horizontal="left"/>
    </xf>
    <xf numFmtId="0" fontId="0" fillId="0" borderId="110" xfId="17" applyNumberFormat="1" applyFont="1" applyBorder="1" applyAlignment="1">
      <alignment horizontal="left"/>
    </xf>
    <xf numFmtId="0" fontId="17" fillId="0" borderId="47" xfId="0" applyFont="1" applyBorder="1" applyAlignment="1">
      <alignment horizontal="center"/>
    </xf>
    <xf numFmtId="0" fontId="11" fillId="38" borderId="19" xfId="0" applyFont="1" applyFill="1" applyBorder="1" applyAlignment="1">
      <alignment horizontal="centerContinuous" vertical="center"/>
    </xf>
    <xf numFmtId="0" fontId="17" fillId="0" borderId="15" xfId="0" applyFont="1" applyBorder="1" applyAlignment="1">
      <alignment horizontal="center"/>
    </xf>
    <xf numFmtId="44" fontId="0" fillId="0" borderId="4" xfId="1" applyFont="1" applyBorder="1"/>
    <xf numFmtId="44" fontId="12" fillId="50" borderId="4" xfId="1" applyFont="1" applyFill="1" applyBorder="1"/>
    <xf numFmtId="44" fontId="0" fillId="0" borderId="15" xfId="0" applyNumberFormat="1" applyBorder="1"/>
    <xf numFmtId="44" fontId="105" fillId="24" borderId="113" xfId="1" applyFont="1" applyFill="1" applyBorder="1" applyAlignment="1">
      <alignment horizontal="center" vertical="center" wrapText="1"/>
    </xf>
    <xf numFmtId="44" fontId="105" fillId="24" borderId="0" xfId="1" applyFont="1" applyFill="1" applyAlignment="1">
      <alignment horizontal="center" vertical="center" wrapText="1"/>
    </xf>
    <xf numFmtId="44" fontId="105" fillId="45" borderId="15" xfId="1" applyFont="1" applyFill="1" applyBorder="1" applyAlignment="1">
      <alignment horizontal="center" vertical="center" wrapText="1"/>
    </xf>
    <xf numFmtId="14" fontId="105" fillId="45" borderId="15" xfId="1" applyNumberFormat="1" applyFont="1" applyFill="1" applyBorder="1" applyAlignment="1">
      <alignment horizontal="center" vertical="center" wrapText="1"/>
    </xf>
    <xf numFmtId="0" fontId="11" fillId="38" borderId="111" xfId="0" applyFont="1" applyFill="1" applyBorder="1" applyAlignment="1">
      <alignment horizontal="center" vertical="center"/>
    </xf>
    <xf numFmtId="0" fontId="0" fillId="0" borderId="110" xfId="1" applyNumberFormat="1" applyFont="1" applyBorder="1" applyAlignment="1">
      <alignment wrapText="1"/>
    </xf>
    <xf numFmtId="49" fontId="93" fillId="0" borderId="15" xfId="0" applyNumberFormat="1" applyFont="1" applyBorder="1" applyAlignment="1">
      <alignment horizontal="center" vertical="center"/>
    </xf>
    <xf numFmtId="44" fontId="105" fillId="24" borderId="15" xfId="1" applyFont="1" applyFill="1" applyBorder="1" applyAlignment="1">
      <alignment horizontal="center" vertical="center" wrapText="1"/>
    </xf>
    <xf numFmtId="49" fontId="0" fillId="0" borderId="110" xfId="1" applyNumberFormat="1" applyFont="1" applyBorder="1" applyAlignment="1">
      <alignment wrapText="1"/>
    </xf>
    <xf numFmtId="0" fontId="0" fillId="38" borderId="110" xfId="1" applyNumberFormat="1" applyFont="1" applyFill="1" applyBorder="1" applyAlignment="1">
      <alignment wrapText="1"/>
    </xf>
    <xf numFmtId="44" fontId="0" fillId="38" borderId="110" xfId="1" applyFont="1" applyFill="1" applyBorder="1"/>
    <xf numFmtId="0" fontId="11" fillId="51" borderId="15" xfId="0" applyFont="1" applyFill="1" applyBorder="1" applyAlignment="1">
      <alignment horizontal="center" vertical="center"/>
    </xf>
    <xf numFmtId="44" fontId="0" fillId="51" borderId="15" xfId="1" applyFont="1" applyFill="1" applyBorder="1"/>
    <xf numFmtId="44" fontId="9" fillId="50" borderId="15" xfId="1" applyFont="1" applyFill="1" applyBorder="1"/>
    <xf numFmtId="44" fontId="9" fillId="50" borderId="4" xfId="1" applyFont="1" applyFill="1" applyBorder="1"/>
    <xf numFmtId="0" fontId="11" fillId="38" borderId="112" xfId="0" applyFont="1" applyFill="1" applyBorder="1" applyAlignment="1">
      <alignment horizontal="center" vertical="center"/>
    </xf>
    <xf numFmtId="0" fontId="11" fillId="0" borderId="59" xfId="0" applyFont="1" applyBorder="1" applyAlignment="1">
      <alignment vertical="center"/>
    </xf>
    <xf numFmtId="44" fontId="106" fillId="51" borderId="15" xfId="1" applyFont="1" applyFill="1" applyBorder="1"/>
    <xf numFmtId="44" fontId="0" fillId="51" borderId="32" xfId="1" applyFont="1" applyFill="1" applyBorder="1"/>
    <xf numFmtId="44" fontId="92" fillId="46" borderId="114" xfId="1" applyFont="1" applyFill="1" applyBorder="1" applyAlignment="1">
      <alignment horizontal="center" vertical="center" wrapText="1"/>
    </xf>
    <xf numFmtId="44" fontId="92" fillId="46" borderId="115" xfId="1" applyFont="1" applyFill="1" applyBorder="1" applyAlignment="1">
      <alignment horizontal="center" vertical="center" wrapText="1"/>
    </xf>
    <xf numFmtId="44" fontId="94" fillId="51" borderId="106" xfId="1" applyFont="1" applyFill="1" applyBorder="1" applyAlignment="1">
      <alignment horizontal="center" vertical="center" wrapText="1"/>
    </xf>
    <xf numFmtId="9" fontId="0" fillId="0" borderId="0" xfId="17" applyFont="1"/>
    <xf numFmtId="0" fontId="0" fillId="0" borderId="0" xfId="0" pivotButton="1"/>
    <xf numFmtId="0" fontId="0" fillId="0" borderId="0" xfId="0" applyAlignment="1">
      <alignment horizontal="left"/>
    </xf>
    <xf numFmtId="0" fontId="0" fillId="0" borderId="0" xfId="0" applyAlignment="1">
      <alignment horizontal="left" indent="1"/>
    </xf>
    <xf numFmtId="0" fontId="11" fillId="52" borderId="0" xfId="0" applyFont="1" applyFill="1" applyAlignment="1">
      <alignment horizontal="centerContinuous"/>
    </xf>
    <xf numFmtId="0" fontId="33" fillId="2" borderId="33" xfId="0" applyFont="1" applyFill="1" applyBorder="1" applyAlignment="1">
      <alignment horizontal="center" vertical="center"/>
    </xf>
    <xf numFmtId="0" fontId="33" fillId="2" borderId="106" xfId="0" applyFont="1" applyFill="1" applyBorder="1" applyAlignment="1">
      <alignment horizontal="center" vertical="center" wrapText="1"/>
    </xf>
    <xf numFmtId="0" fontId="33" fillId="2" borderId="106" xfId="0" applyFont="1" applyFill="1" applyBorder="1" applyAlignment="1">
      <alignment horizontal="center" vertical="center"/>
    </xf>
    <xf numFmtId="44" fontId="33" fillId="2" borderId="106" xfId="1" applyFont="1" applyFill="1" applyBorder="1" applyAlignment="1">
      <alignment horizontal="center" vertical="center" wrapText="1"/>
    </xf>
    <xf numFmtId="44" fontId="33" fillId="2" borderId="106" xfId="1" applyFont="1" applyFill="1" applyBorder="1" applyAlignment="1">
      <alignment horizontal="center" vertical="center"/>
    </xf>
    <xf numFmtId="44" fontId="33" fillId="24" borderId="106" xfId="1" applyFont="1" applyFill="1" applyBorder="1" applyAlignment="1">
      <alignment horizontal="center" vertical="center" wrapText="1"/>
    </xf>
    <xf numFmtId="0" fontId="33" fillId="2" borderId="107" xfId="0" applyFont="1" applyFill="1" applyBorder="1" applyAlignment="1">
      <alignment horizontal="center" vertical="center"/>
    </xf>
    <xf numFmtId="0" fontId="42" fillId="0" borderId="32" xfId="0" applyFont="1" applyBorder="1" applyAlignment="1">
      <alignment horizontal="left" vertical="center" wrapText="1"/>
    </xf>
    <xf numFmtId="0" fontId="42" fillId="0" borderId="15" xfId="0" applyFont="1" applyBorder="1" applyAlignment="1">
      <alignment wrapText="1"/>
    </xf>
    <xf numFmtId="0" fontId="42" fillId="0" borderId="15" xfId="0" applyFont="1" applyBorder="1" applyAlignment="1">
      <alignment horizontal="center" vertical="center" wrapText="1"/>
    </xf>
    <xf numFmtId="44" fontId="42" fillId="0" borderId="15" xfId="1" applyFont="1" applyBorder="1" applyAlignment="1">
      <alignment wrapText="1"/>
    </xf>
    <xf numFmtId="44" fontId="42" fillId="49" borderId="15" xfId="1" applyFont="1" applyFill="1" applyBorder="1" applyAlignment="1">
      <alignment wrapText="1"/>
    </xf>
    <xf numFmtId="49" fontId="42" fillId="0" borderId="15" xfId="1" applyNumberFormat="1" applyFont="1" applyBorder="1" applyAlignment="1">
      <alignment horizontal="left" wrapText="1"/>
    </xf>
    <xf numFmtId="8" fontId="42" fillId="0" borderId="15" xfId="0" applyNumberFormat="1" applyFont="1" applyBorder="1" applyAlignment="1">
      <alignment wrapText="1"/>
    </xf>
    <xf numFmtId="44" fontId="42" fillId="0" borderId="15" xfId="1" applyFont="1" applyBorder="1" applyAlignment="1">
      <alignment horizontal="left" wrapText="1"/>
    </xf>
    <xf numFmtId="49" fontId="42" fillId="0" borderId="4" xfId="1" applyNumberFormat="1" applyFont="1" applyBorder="1" applyAlignment="1">
      <alignment horizontal="left" wrapText="1"/>
    </xf>
    <xf numFmtId="0" fontId="42" fillId="5" borderId="15" xfId="0" applyFont="1" applyFill="1" applyBorder="1" applyAlignment="1">
      <alignment wrapText="1"/>
    </xf>
    <xf numFmtId="0" fontId="42" fillId="0" borderId="15" xfId="1" applyNumberFormat="1" applyFont="1" applyBorder="1" applyAlignment="1">
      <alignment horizontal="left" wrapText="1"/>
    </xf>
    <xf numFmtId="0" fontId="42" fillId="38" borderId="15" xfId="0" applyFont="1" applyFill="1" applyBorder="1" applyAlignment="1">
      <alignment wrapText="1"/>
    </xf>
    <xf numFmtId="0" fontId="33" fillId="2" borderId="12" xfId="0" applyFont="1" applyFill="1" applyBorder="1" applyAlignment="1">
      <alignment horizontal="center" vertical="center"/>
    </xf>
    <xf numFmtId="0" fontId="36" fillId="0" borderId="15" xfId="0" applyFont="1" applyBorder="1" applyAlignment="1">
      <alignment horizontal="left" vertical="center"/>
    </xf>
    <xf numFmtId="0" fontId="34" fillId="0" borderId="15" xfId="0" applyFont="1" applyBorder="1" applyAlignment="1">
      <alignment horizontal="left" vertical="center" wrapText="1"/>
    </xf>
    <xf numFmtId="0" fontId="34" fillId="0" borderId="15" xfId="0" applyFont="1" applyBorder="1" applyAlignment="1">
      <alignment horizontal="center" vertical="center"/>
    </xf>
    <xf numFmtId="44" fontId="34" fillId="0" borderId="15" xfId="1" applyFont="1" applyBorder="1" applyAlignment="1">
      <alignment horizontal="center" vertical="center"/>
    </xf>
    <xf numFmtId="14" fontId="34" fillId="0" borderId="15" xfId="1" applyNumberFormat="1" applyFont="1" applyBorder="1" applyAlignment="1">
      <alignment horizontal="center" vertical="center"/>
    </xf>
    <xf numFmtId="44" fontId="34" fillId="11" borderId="15" xfId="1" applyFont="1" applyFill="1" applyBorder="1" applyAlignment="1">
      <alignment horizontal="center" vertical="center"/>
    </xf>
    <xf numFmtId="44" fontId="0" fillId="38" borderId="111" xfId="1" applyFont="1" applyFill="1" applyBorder="1"/>
    <xf numFmtId="0" fontId="0" fillId="38" borderId="110" xfId="1" applyNumberFormat="1" applyFont="1" applyFill="1" applyBorder="1" applyAlignment="1">
      <alignment vertical="top" wrapText="1"/>
    </xf>
    <xf numFmtId="9" fontId="110" fillId="0" borderId="110" xfId="17" applyFont="1" applyBorder="1" applyAlignment="1">
      <alignment horizontal="center"/>
    </xf>
    <xf numFmtId="9" fontId="0" fillId="0" borderId="110" xfId="17" applyFont="1" applyBorder="1" applyAlignment="1">
      <alignment horizontal="center"/>
    </xf>
    <xf numFmtId="14" fontId="0" fillId="0" borderId="110" xfId="17" applyNumberFormat="1" applyFont="1" applyBorder="1" applyAlignment="1">
      <alignment horizontal="center"/>
    </xf>
    <xf numFmtId="0" fontId="0" fillId="0" borderId="110" xfId="17" applyNumberFormat="1" applyFont="1" applyBorder="1" applyAlignment="1">
      <alignment horizontal="center"/>
    </xf>
    <xf numFmtId="49" fontId="91" fillId="0" borderId="15" xfId="0" applyNumberFormat="1" applyFont="1" applyBorder="1" applyAlignment="1">
      <alignment horizontal="center" vertical="center"/>
    </xf>
    <xf numFmtId="49" fontId="91" fillId="38" borderId="15" xfId="0" applyNumberFormat="1" applyFont="1" applyFill="1" applyBorder="1" applyAlignment="1">
      <alignment horizontal="center" vertical="center"/>
    </xf>
    <xf numFmtId="0" fontId="113" fillId="0" borderId="0" xfId="0" applyFont="1"/>
    <xf numFmtId="0" fontId="0" fillId="0" borderId="0" xfId="0" applyAlignment="1">
      <alignment horizontal="center" wrapText="1"/>
    </xf>
    <xf numFmtId="0" fontId="11" fillId="0" borderId="0" xfId="0" applyFont="1" applyAlignment="1">
      <alignment horizontal="center"/>
    </xf>
    <xf numFmtId="4" fontId="0" fillId="0" borderId="0" xfId="0" applyNumberFormat="1"/>
    <xf numFmtId="0" fontId="0" fillId="0" borderId="0" xfId="0" applyAlignment="1">
      <alignment vertical="top" wrapText="1"/>
    </xf>
    <xf numFmtId="0" fontId="0" fillId="0" borderId="0" xfId="0" applyAlignment="1">
      <alignment vertical="top"/>
    </xf>
    <xf numFmtId="0" fontId="0" fillId="0" borderId="111" xfId="0" applyBorder="1" applyAlignment="1">
      <alignment vertical="top" wrapText="1"/>
    </xf>
    <xf numFmtId="44" fontId="92" fillId="23" borderId="15" xfId="1" applyFont="1" applyFill="1" applyBorder="1" applyAlignment="1">
      <alignment horizontal="center" vertical="center" wrapText="1"/>
    </xf>
    <xf numFmtId="44" fontId="91" fillId="0" borderId="4" xfId="1" applyFont="1" applyBorder="1" applyAlignment="1">
      <alignment horizontal="center" vertical="top" wrapText="1"/>
    </xf>
    <xf numFmtId="44" fontId="91" fillId="0" borderId="17" xfId="1" applyFont="1" applyBorder="1" applyAlignment="1">
      <alignment horizontal="center" vertical="top" wrapText="1"/>
    </xf>
    <xf numFmtId="0" fontId="93" fillId="0" borderId="0" xfId="0" applyFont="1" applyAlignment="1" applyProtection="1">
      <alignment horizontal="center" vertical="center"/>
      <protection locked="0"/>
    </xf>
    <xf numFmtId="0" fontId="93" fillId="0" borderId="0" xfId="0" applyFont="1" applyAlignment="1" applyProtection="1">
      <alignment horizontal="center" wrapText="1"/>
      <protection locked="0"/>
    </xf>
    <xf numFmtId="0" fontId="92" fillId="25" borderId="15" xfId="0" applyFont="1" applyFill="1" applyBorder="1" applyAlignment="1" applyProtection="1">
      <alignment horizontal="center" vertical="center" wrapText="1"/>
      <protection locked="0"/>
    </xf>
    <xf numFmtId="44" fontId="91" fillId="10" borderId="15" xfId="1" applyFont="1" applyFill="1" applyBorder="1" applyAlignment="1" applyProtection="1">
      <alignment horizontal="left" vertical="top" wrapText="1"/>
      <protection locked="0"/>
    </xf>
    <xf numFmtId="0" fontId="91" fillId="10" borderId="15" xfId="0" applyFont="1" applyFill="1" applyBorder="1" applyAlignment="1" applyProtection="1">
      <alignment horizontal="center" vertical="top"/>
      <protection locked="0"/>
    </xf>
    <xf numFmtId="0" fontId="91" fillId="10" borderId="15" xfId="0" applyFont="1" applyFill="1" applyBorder="1" applyAlignment="1" applyProtection="1">
      <alignment horizontal="center" vertical="top" wrapText="1"/>
      <protection locked="0"/>
    </xf>
    <xf numFmtId="0" fontId="91" fillId="10" borderId="15" xfId="1" applyNumberFormat="1" applyFont="1" applyFill="1" applyBorder="1" applyAlignment="1" applyProtection="1">
      <alignment horizontal="left" vertical="top" wrapText="1"/>
      <protection locked="0"/>
    </xf>
    <xf numFmtId="0" fontId="93" fillId="0" borderId="0" xfId="0" applyFont="1" applyAlignment="1" applyProtection="1">
      <alignment horizontal="center" vertical="top"/>
      <protection locked="0"/>
    </xf>
    <xf numFmtId="0" fontId="93" fillId="0" borderId="0" xfId="0" applyFont="1" applyAlignment="1" applyProtection="1">
      <alignment horizontal="center" vertical="top" wrapText="1"/>
      <protection locked="0"/>
    </xf>
    <xf numFmtId="165" fontId="0" fillId="0" borderId="0" xfId="1" applyNumberFormat="1" applyFont="1"/>
    <xf numFmtId="0" fontId="72" fillId="8" borderId="17" xfId="1" applyNumberFormat="1" applyFont="1" applyFill="1" applyBorder="1" applyAlignment="1">
      <alignment horizontal="center" vertical="top"/>
    </xf>
    <xf numFmtId="44" fontId="72" fillId="22" borderId="17" xfId="1" applyFont="1" applyFill="1" applyBorder="1" applyAlignment="1">
      <alignment horizontal="center" vertical="top"/>
    </xf>
    <xf numFmtId="0" fontId="93" fillId="0" borderId="0" xfId="0" applyFont="1" applyAlignment="1">
      <alignment horizontal="center" vertical="top"/>
    </xf>
    <xf numFmtId="0" fontId="92" fillId="25" borderId="15" xfId="0" applyFont="1" applyFill="1" applyBorder="1" applyAlignment="1" applyProtection="1">
      <alignment horizontal="center" vertical="top" wrapText="1"/>
      <protection locked="0"/>
    </xf>
    <xf numFmtId="0" fontId="99" fillId="24" borderId="0" xfId="0" applyFont="1" applyFill="1" applyAlignment="1" applyProtection="1">
      <alignment horizontal="center" vertical="top" wrapText="1"/>
      <protection locked="0"/>
    </xf>
    <xf numFmtId="44" fontId="93" fillId="10" borderId="0" xfId="1" applyFont="1" applyFill="1" applyAlignment="1" applyProtection="1">
      <alignment horizontal="center" vertical="top" wrapText="1"/>
      <protection locked="0"/>
    </xf>
    <xf numFmtId="44" fontId="92" fillId="30" borderId="15" xfId="1" applyFont="1" applyFill="1" applyBorder="1" applyAlignment="1" applyProtection="1">
      <alignment horizontal="center" vertical="top" wrapText="1"/>
      <protection locked="0"/>
    </xf>
    <xf numFmtId="44" fontId="92" fillId="31" borderId="15" xfId="1" applyFont="1" applyFill="1" applyBorder="1" applyAlignment="1" applyProtection="1">
      <alignment horizontal="center" vertical="top" wrapText="1"/>
      <protection locked="0"/>
    </xf>
    <xf numFmtId="44" fontId="92" fillId="46" borderId="15" xfId="1" applyFont="1" applyFill="1" applyBorder="1" applyAlignment="1" applyProtection="1">
      <alignment horizontal="center" vertical="top" wrapText="1"/>
      <protection locked="0"/>
    </xf>
    <xf numFmtId="44" fontId="98" fillId="24" borderId="15" xfId="1" applyFont="1" applyFill="1" applyBorder="1" applyAlignment="1" applyProtection="1">
      <alignment horizontal="center" vertical="top" wrapText="1"/>
      <protection locked="0"/>
    </xf>
    <xf numFmtId="0" fontId="98" fillId="24" borderId="15" xfId="1" applyNumberFormat="1" applyFont="1" applyFill="1" applyBorder="1" applyAlignment="1" applyProtection="1">
      <alignment horizontal="center" vertical="top" wrapText="1"/>
      <protection locked="0"/>
    </xf>
    <xf numFmtId="44" fontId="92" fillId="45" borderId="15" xfId="1" applyFont="1" applyFill="1" applyBorder="1" applyAlignment="1" applyProtection="1">
      <alignment horizontal="center" vertical="top" wrapText="1"/>
      <protection locked="0"/>
    </xf>
    <xf numFmtId="14" fontId="92" fillId="45" borderId="15" xfId="1" applyNumberFormat="1" applyFont="1" applyFill="1" applyBorder="1" applyAlignment="1" applyProtection="1">
      <alignment horizontal="center" vertical="top" wrapText="1"/>
      <protection locked="0"/>
    </xf>
    <xf numFmtId="44" fontId="112" fillId="38" borderId="15" xfId="1" applyFont="1" applyFill="1" applyBorder="1" applyAlignment="1" applyProtection="1">
      <alignment horizontal="center" vertical="top" wrapText="1"/>
      <protection locked="0"/>
    </xf>
    <xf numFmtId="44" fontId="92" fillId="44" borderId="15" xfId="1" applyFont="1" applyFill="1" applyBorder="1" applyAlignment="1" applyProtection="1">
      <alignment horizontal="center" vertical="top" wrapText="1"/>
      <protection locked="0"/>
    </xf>
    <xf numFmtId="44" fontId="92" fillId="26" borderId="15" xfId="1" applyFont="1" applyFill="1" applyBorder="1" applyAlignment="1" applyProtection="1">
      <alignment horizontal="center" vertical="top" wrapText="1"/>
      <protection locked="0"/>
    </xf>
    <xf numFmtId="44" fontId="92" fillId="24" borderId="15" xfId="1" applyFont="1" applyFill="1" applyBorder="1" applyAlignment="1" applyProtection="1">
      <alignment horizontal="center" vertical="top" wrapText="1"/>
      <protection locked="0"/>
    </xf>
    <xf numFmtId="0" fontId="92" fillId="24" borderId="15" xfId="0" applyFont="1" applyFill="1" applyBorder="1" applyAlignment="1" applyProtection="1">
      <alignment horizontal="center" vertical="top" wrapText="1"/>
      <protection locked="0"/>
    </xf>
    <xf numFmtId="0" fontId="91" fillId="0" borderId="0" xfId="0" applyFont="1" applyAlignment="1">
      <alignment horizontal="center" vertical="top" wrapText="1"/>
    </xf>
    <xf numFmtId="0" fontId="93" fillId="10" borderId="0" xfId="0" applyFont="1" applyFill="1" applyAlignment="1">
      <alignment horizontal="center" vertical="top"/>
    </xf>
    <xf numFmtId="0" fontId="93" fillId="10" borderId="0" xfId="0" applyFont="1" applyFill="1" applyAlignment="1">
      <alignment horizontal="center" vertical="top" wrapText="1"/>
    </xf>
    <xf numFmtId="44" fontId="93" fillId="10" borderId="0" xfId="0" applyNumberFormat="1" applyFont="1" applyFill="1" applyAlignment="1">
      <alignment horizontal="center" vertical="top" wrapText="1"/>
    </xf>
    <xf numFmtId="44" fontId="93" fillId="10" borderId="0" xfId="1" applyFont="1" applyFill="1" applyAlignment="1">
      <alignment horizontal="center" vertical="top" wrapText="1"/>
    </xf>
    <xf numFmtId="14" fontId="93" fillId="10" borderId="0" xfId="0" applyNumberFormat="1" applyFont="1" applyFill="1" applyAlignment="1">
      <alignment horizontal="center" vertical="top" wrapText="1"/>
    </xf>
    <xf numFmtId="44" fontId="93" fillId="10" borderId="0" xfId="1" applyFont="1" applyFill="1" applyAlignment="1">
      <alignment horizontal="center" vertical="top"/>
    </xf>
    <xf numFmtId="165" fontId="93" fillId="10" borderId="0" xfId="0" applyNumberFormat="1" applyFont="1" applyFill="1" applyAlignment="1">
      <alignment horizontal="center" vertical="top" wrapText="1"/>
    </xf>
    <xf numFmtId="43" fontId="93" fillId="10" borderId="0" xfId="0" applyNumberFormat="1" applyFont="1" applyFill="1" applyAlignment="1">
      <alignment horizontal="center" vertical="top" wrapText="1"/>
    </xf>
    <xf numFmtId="0" fontId="91" fillId="10" borderId="15" xfId="1" applyNumberFormat="1" applyFont="1" applyFill="1" applyBorder="1" applyAlignment="1" applyProtection="1">
      <alignment horizontal="center" vertical="top" wrapText="1"/>
      <protection locked="0"/>
    </xf>
    <xf numFmtId="44" fontId="91" fillId="10" borderId="15" xfId="1" applyFont="1" applyFill="1" applyBorder="1" applyAlignment="1" applyProtection="1">
      <alignment horizontal="center" vertical="top" wrapText="1"/>
      <protection locked="0"/>
    </xf>
    <xf numFmtId="0" fontId="72" fillId="58" borderId="17" xfId="1" applyNumberFormat="1" applyFont="1" applyFill="1" applyBorder="1" applyAlignment="1">
      <alignment horizontal="center" vertical="top"/>
    </xf>
    <xf numFmtId="0" fontId="38" fillId="58" borderId="17" xfId="0" applyFont="1" applyFill="1" applyBorder="1" applyAlignment="1">
      <alignment horizontal="center" vertical="top"/>
    </xf>
    <xf numFmtId="0" fontId="40" fillId="58" borderId="17" xfId="0" applyFont="1" applyFill="1" applyBorder="1" applyAlignment="1">
      <alignment horizontal="center" vertical="top"/>
    </xf>
    <xf numFmtId="0" fontId="0" fillId="58" borderId="17" xfId="0" applyFill="1" applyBorder="1" applyAlignment="1">
      <alignment horizontal="center"/>
    </xf>
    <xf numFmtId="0" fontId="0" fillId="58" borderId="17" xfId="0" applyFill="1" applyBorder="1" applyAlignment="1">
      <alignment horizontal="center" vertical="top"/>
    </xf>
    <xf numFmtId="0" fontId="116" fillId="30" borderId="0" xfId="0" applyFont="1" applyFill="1" applyAlignment="1">
      <alignment horizontal="left" vertical="center"/>
    </xf>
    <xf numFmtId="0" fontId="116" fillId="30" borderId="0" xfId="0" applyFont="1" applyFill="1" applyAlignment="1">
      <alignment horizontal="center" vertical="top"/>
    </xf>
    <xf numFmtId="0" fontId="0" fillId="30" borderId="15" xfId="0" applyFill="1" applyBorder="1" applyAlignment="1">
      <alignment horizontal="center" vertical="center"/>
    </xf>
    <xf numFmtId="0" fontId="0" fillId="30" borderId="15" xfId="0" applyFill="1" applyBorder="1" applyAlignment="1" applyProtection="1">
      <alignment vertical="top" wrapText="1"/>
      <protection locked="0"/>
    </xf>
    <xf numFmtId="0" fontId="116" fillId="30" borderId="0" xfId="0" applyFont="1" applyFill="1" applyAlignment="1">
      <alignment horizontal="left" vertical="top"/>
    </xf>
    <xf numFmtId="0" fontId="91" fillId="10" borderId="15" xfId="0" applyFont="1" applyFill="1" applyBorder="1" applyAlignment="1" applyProtection="1">
      <alignment horizontal="left" vertical="top" wrapText="1"/>
      <protection locked="0"/>
    </xf>
    <xf numFmtId="0" fontId="91" fillId="10" borderId="15" xfId="0" applyFont="1" applyFill="1" applyBorder="1" applyAlignment="1" applyProtection="1">
      <alignment horizontal="left" vertical="top"/>
      <protection locked="0"/>
    </xf>
    <xf numFmtId="44" fontId="91" fillId="10" borderId="15" xfId="0" applyNumberFormat="1" applyFont="1" applyFill="1" applyBorder="1" applyAlignment="1" applyProtection="1">
      <alignment horizontal="left" vertical="top" wrapText="1"/>
      <protection locked="0"/>
    </xf>
    <xf numFmtId="44" fontId="91" fillId="10" borderId="15" xfId="1" quotePrefix="1" applyFont="1" applyFill="1" applyBorder="1" applyAlignment="1" applyProtection="1">
      <alignment horizontal="left" vertical="top" wrapText="1"/>
      <protection locked="0"/>
    </xf>
    <xf numFmtId="14" fontId="91" fillId="10" borderId="15" xfId="0" applyNumberFormat="1" applyFont="1" applyFill="1" applyBorder="1" applyAlignment="1" applyProtection="1">
      <alignment horizontal="center" vertical="top" wrapText="1"/>
      <protection locked="0"/>
    </xf>
    <xf numFmtId="9" fontId="91" fillId="10" borderId="15" xfId="17" applyFont="1" applyFill="1" applyBorder="1" applyAlignment="1" applyProtection="1">
      <alignment horizontal="center" vertical="top" wrapText="1"/>
      <protection locked="0"/>
    </xf>
    <xf numFmtId="44" fontId="91" fillId="10" borderId="15" xfId="1" applyFont="1" applyFill="1" applyBorder="1" applyAlignment="1" applyProtection="1">
      <alignment horizontal="center" vertical="top"/>
      <protection locked="0"/>
    </xf>
    <xf numFmtId="14" fontId="91" fillId="10" borderId="15" xfId="0" applyNumberFormat="1" applyFont="1" applyFill="1" applyBorder="1" applyAlignment="1" applyProtection="1">
      <alignment horizontal="left" vertical="top"/>
      <protection locked="0"/>
    </xf>
    <xf numFmtId="0" fontId="93" fillId="10" borderId="15" xfId="0" applyFont="1" applyFill="1" applyBorder="1" applyAlignment="1" applyProtection="1">
      <alignment horizontal="left" vertical="top" wrapText="1"/>
      <protection locked="0"/>
    </xf>
    <xf numFmtId="0" fontId="93" fillId="10" borderId="15" xfId="0" applyFont="1" applyFill="1" applyBorder="1" applyAlignment="1" applyProtection="1">
      <alignment horizontal="left" vertical="top"/>
      <protection locked="0"/>
    </xf>
    <xf numFmtId="44" fontId="88" fillId="10" borderId="15" xfId="1" applyFont="1" applyFill="1" applyBorder="1" applyAlignment="1" applyProtection="1">
      <alignment horizontal="center" vertical="top" wrapText="1"/>
      <protection locked="0"/>
    </xf>
    <xf numFmtId="44" fontId="93" fillId="10" borderId="15" xfId="1" applyFont="1" applyFill="1" applyBorder="1" applyAlignment="1" applyProtection="1">
      <alignment horizontal="center" vertical="top" wrapText="1"/>
      <protection locked="0"/>
    </xf>
    <xf numFmtId="44" fontId="93" fillId="10" borderId="15" xfId="1" applyFont="1" applyFill="1" applyBorder="1" applyAlignment="1" applyProtection="1">
      <alignment horizontal="left" vertical="top" wrapText="1"/>
      <protection locked="0"/>
    </xf>
    <xf numFmtId="44" fontId="93" fillId="10" borderId="15" xfId="1" applyFont="1" applyFill="1" applyBorder="1" applyAlignment="1" applyProtection="1">
      <alignment horizontal="center" vertical="top"/>
      <protection locked="0"/>
    </xf>
    <xf numFmtId="0" fontId="0" fillId="58" borderId="0" xfId="0" applyFill="1"/>
    <xf numFmtId="0" fontId="0" fillId="13" borderId="0" xfId="0" applyFill="1"/>
    <xf numFmtId="0" fontId="0" fillId="22" borderId="0" xfId="0" applyFill="1"/>
    <xf numFmtId="0" fontId="117" fillId="0" borderId="0" xfId="0" applyFont="1" applyAlignment="1">
      <alignment horizontal="center" vertical="top"/>
    </xf>
    <xf numFmtId="0" fontId="116" fillId="0" borderId="0" xfId="0" applyFont="1" applyAlignment="1">
      <alignment horizontal="center" vertical="top" wrapText="1"/>
    </xf>
    <xf numFmtId="0" fontId="116" fillId="0" borderId="0" xfId="0" applyFont="1" applyAlignment="1">
      <alignment horizontal="left" vertical="top"/>
    </xf>
    <xf numFmtId="0" fontId="116" fillId="10" borderId="0" xfId="0" applyFont="1" applyFill="1" applyAlignment="1">
      <alignment horizontal="left" vertical="top"/>
    </xf>
    <xf numFmtId="0" fontId="117" fillId="30" borderId="0" xfId="0" applyFont="1" applyFill="1" applyAlignment="1">
      <alignment horizontal="center" vertical="top"/>
    </xf>
    <xf numFmtId="0" fontId="117" fillId="30" borderId="0" xfId="0" applyFont="1" applyFill="1" applyAlignment="1">
      <alignment horizontal="left" vertical="top"/>
    </xf>
    <xf numFmtId="0" fontId="117" fillId="10" borderId="0" xfId="0" applyFont="1" applyFill="1" applyAlignment="1">
      <alignment horizontal="left" vertical="top"/>
    </xf>
    <xf numFmtId="0" fontId="117" fillId="30" borderId="0" xfId="0" applyFont="1" applyFill="1" applyAlignment="1">
      <alignment vertical="top"/>
    </xf>
    <xf numFmtId="0" fontId="117" fillId="0" borderId="0" xfId="0" applyFont="1" applyAlignment="1">
      <alignment vertical="top"/>
    </xf>
    <xf numFmtId="0" fontId="117" fillId="10" borderId="0" xfId="0" applyFont="1" applyFill="1" applyAlignment="1">
      <alignment horizontal="center" vertical="top"/>
    </xf>
    <xf numFmtId="0" fontId="117" fillId="0" borderId="0" xfId="0" applyFont="1" applyAlignment="1">
      <alignment horizontal="center" vertical="top" wrapText="1"/>
    </xf>
    <xf numFmtId="0" fontId="117" fillId="0" borderId="0" xfId="0" applyFont="1" applyAlignment="1">
      <alignment horizontal="center" vertical="center"/>
    </xf>
    <xf numFmtId="0" fontId="117" fillId="0" borderId="0" xfId="0" applyFont="1" applyAlignment="1">
      <alignment horizontal="center" wrapText="1"/>
    </xf>
    <xf numFmtId="14" fontId="117" fillId="0" borderId="0" xfId="0" applyNumberFormat="1" applyFont="1" applyAlignment="1">
      <alignment horizontal="center" vertical="top" wrapText="1"/>
    </xf>
    <xf numFmtId="44" fontId="117" fillId="38" borderId="0" xfId="1" applyFont="1" applyFill="1" applyAlignment="1">
      <alignment horizontal="center" vertical="top" wrapText="1"/>
    </xf>
    <xf numFmtId="44" fontId="117" fillId="0" borderId="0" xfId="1" applyFont="1" applyAlignment="1">
      <alignment horizontal="center" vertical="top"/>
    </xf>
    <xf numFmtId="0" fontId="5" fillId="0" borderId="0" xfId="0" applyFont="1" applyAlignment="1">
      <alignment vertical="top"/>
    </xf>
    <xf numFmtId="0" fontId="5" fillId="0" borderId="0" xfId="0" applyFont="1" applyAlignment="1">
      <alignment horizontal="center" vertical="top"/>
    </xf>
    <xf numFmtId="0" fontId="5" fillId="13" borderId="0" xfId="0" applyFont="1" applyFill="1" applyAlignment="1">
      <alignment vertical="top"/>
    </xf>
    <xf numFmtId="0" fontId="5" fillId="22" borderId="0" xfId="0" applyFont="1" applyFill="1" applyAlignment="1">
      <alignment vertical="top"/>
    </xf>
    <xf numFmtId="0" fontId="5" fillId="0" borderId="0" xfId="0" applyFont="1" applyAlignment="1">
      <alignment horizontal="left" vertical="top"/>
    </xf>
    <xf numFmtId="44" fontId="5" fillId="0" borderId="0" xfId="1" applyFont="1" applyAlignment="1">
      <alignment horizontal="center" vertical="top"/>
    </xf>
    <xf numFmtId="0" fontId="5" fillId="0" borderId="0" xfId="0" applyFont="1" applyAlignment="1">
      <alignment vertical="top" wrapText="1"/>
    </xf>
    <xf numFmtId="167" fontId="5" fillId="0" borderId="0" xfId="0" applyNumberFormat="1" applyFont="1" applyAlignment="1">
      <alignment horizontal="left" vertical="top"/>
    </xf>
    <xf numFmtId="44" fontId="5" fillId="0" borderId="0" xfId="1" applyFont="1" applyAlignment="1">
      <alignment vertical="top" wrapText="1"/>
    </xf>
    <xf numFmtId="164" fontId="5" fillId="0" borderId="0" xfId="6" applyNumberFormat="1" applyFont="1" applyAlignment="1">
      <alignment vertical="top"/>
    </xf>
    <xf numFmtId="0" fontId="91" fillId="10" borderId="0" xfId="0" applyFont="1" applyFill="1" applyAlignment="1">
      <alignment horizontal="left" vertical="center"/>
    </xf>
    <xf numFmtId="0" fontId="121" fillId="0" borderId="0" xfId="0" applyFont="1" applyAlignment="1">
      <alignment horizontal="center"/>
    </xf>
    <xf numFmtId="0" fontId="122" fillId="0" borderId="0" xfId="0" applyFont="1"/>
    <xf numFmtId="0" fontId="122" fillId="10" borderId="0" xfId="0" applyFont="1" applyFill="1"/>
    <xf numFmtId="0" fontId="120" fillId="2" borderId="0" xfId="0" applyFont="1" applyFill="1" applyAlignment="1">
      <alignment horizontal="center"/>
    </xf>
    <xf numFmtId="0" fontId="120" fillId="24" borderId="0" xfId="0" applyFont="1" applyFill="1" applyAlignment="1">
      <alignment horizontal="center"/>
    </xf>
    <xf numFmtId="0" fontId="121" fillId="30" borderId="0" xfId="0" applyFont="1" applyFill="1" applyAlignment="1">
      <alignment horizontal="center"/>
    </xf>
    <xf numFmtId="0" fontId="123" fillId="10" borderId="0" xfId="0" applyFont="1" applyFill="1"/>
    <xf numFmtId="0" fontId="122" fillId="10" borderId="0" xfId="0" applyFont="1" applyFill="1" applyAlignment="1">
      <alignment horizontal="center"/>
    </xf>
    <xf numFmtId="0" fontId="122" fillId="10" borderId="15" xfId="0" applyFont="1" applyFill="1" applyBorder="1" applyAlignment="1">
      <alignment horizontal="center"/>
    </xf>
    <xf numFmtId="44" fontId="122" fillId="10" borderId="15" xfId="1" applyFont="1" applyFill="1" applyBorder="1"/>
    <xf numFmtId="44" fontId="124" fillId="10" borderId="15" xfId="1" applyFont="1" applyFill="1" applyBorder="1"/>
    <xf numFmtId="44" fontId="122" fillId="10" borderId="0" xfId="0" applyNumberFormat="1" applyFont="1" applyFill="1"/>
    <xf numFmtId="0" fontId="122" fillId="10" borderId="19" xfId="0" applyFont="1" applyFill="1" applyBorder="1" applyAlignment="1">
      <alignment horizontal="center"/>
    </xf>
    <xf numFmtId="44" fontId="122" fillId="10" borderId="19" xfId="1" applyFont="1" applyFill="1" applyBorder="1"/>
    <xf numFmtId="0" fontId="100" fillId="10" borderId="0" xfId="0" applyFont="1" applyFill="1"/>
    <xf numFmtId="0" fontId="100" fillId="10" borderId="5" xfId="0" applyFont="1" applyFill="1" applyBorder="1" applyAlignment="1">
      <alignment horizontal="center"/>
    </xf>
    <xf numFmtId="44" fontId="100" fillId="10" borderId="5" xfId="1" applyFont="1" applyFill="1" applyBorder="1"/>
    <xf numFmtId="44" fontId="122" fillId="10" borderId="5" xfId="1" applyFont="1" applyFill="1" applyBorder="1"/>
    <xf numFmtId="44" fontId="122" fillId="10" borderId="0" xfId="1" applyFont="1" applyFill="1"/>
    <xf numFmtId="44" fontId="122" fillId="10" borderId="0" xfId="1" applyFont="1" applyFill="1" applyBorder="1"/>
    <xf numFmtId="0" fontId="100" fillId="10" borderId="0" xfId="0" applyFont="1" applyFill="1" applyAlignment="1">
      <alignment horizontal="right"/>
    </xf>
    <xf numFmtId="169" fontId="100" fillId="10" borderId="0" xfId="1" applyNumberFormat="1" applyFont="1" applyFill="1" applyBorder="1"/>
    <xf numFmtId="168" fontId="122" fillId="10" borderId="0" xfId="1" applyNumberFormat="1" applyFont="1" applyFill="1" applyBorder="1"/>
    <xf numFmtId="44" fontId="122" fillId="0" borderId="15" xfId="1" applyFont="1" applyFill="1" applyBorder="1"/>
    <xf numFmtId="44" fontId="122" fillId="0" borderId="19" xfId="1" applyFont="1" applyFill="1" applyBorder="1"/>
    <xf numFmtId="0" fontId="122" fillId="10" borderId="32" xfId="0" applyFont="1" applyFill="1" applyBorder="1" applyAlignment="1">
      <alignment horizontal="center"/>
    </xf>
    <xf numFmtId="0" fontId="122" fillId="0" borderId="0" xfId="0" applyFont="1" applyAlignment="1">
      <alignment horizontal="center"/>
    </xf>
    <xf numFmtId="44" fontId="100" fillId="10" borderId="8" xfId="1" applyFont="1" applyFill="1" applyBorder="1" applyAlignment="1">
      <alignment horizontal="center"/>
    </xf>
    <xf numFmtId="44" fontId="100" fillId="10" borderId="8" xfId="1" applyFont="1" applyFill="1" applyBorder="1"/>
    <xf numFmtId="169" fontId="100" fillId="10" borderId="0" xfId="1" applyNumberFormat="1" applyFont="1" applyFill="1"/>
    <xf numFmtId="169" fontId="100" fillId="10" borderId="0" xfId="0" applyNumberFormat="1" applyFont="1" applyFill="1" applyAlignment="1">
      <alignment horizontal="center"/>
    </xf>
    <xf numFmtId="169" fontId="100" fillId="10" borderId="5" xfId="1" applyNumberFormat="1" applyFont="1" applyFill="1" applyBorder="1"/>
    <xf numFmtId="0" fontId="122" fillId="38" borderId="0" xfId="0" applyFont="1" applyFill="1"/>
    <xf numFmtId="0" fontId="122" fillId="38" borderId="15" xfId="0" applyFont="1" applyFill="1" applyBorder="1" applyAlignment="1">
      <alignment horizontal="center"/>
    </xf>
    <xf numFmtId="44" fontId="122" fillId="38" borderId="15" xfId="1" applyFont="1" applyFill="1" applyBorder="1"/>
    <xf numFmtId="0" fontId="126" fillId="10" borderId="0" xfId="0" applyFont="1" applyFill="1"/>
    <xf numFmtId="0" fontId="100" fillId="10" borderId="0" xfId="0" applyFont="1" applyFill="1" applyAlignment="1">
      <alignment horizontal="center"/>
    </xf>
    <xf numFmtId="44" fontId="100" fillId="10" borderId="0" xfId="1" applyFont="1" applyFill="1" applyBorder="1"/>
    <xf numFmtId="0" fontId="127" fillId="10" borderId="0" xfId="0" applyFont="1" applyFill="1"/>
    <xf numFmtId="169" fontId="100" fillId="10" borderId="0" xfId="1" applyNumberFormat="1" applyFont="1" applyFill="1" applyBorder="1" applyAlignment="1">
      <alignment horizontal="right"/>
    </xf>
    <xf numFmtId="169" fontId="125" fillId="10" borderId="0" xfId="1" applyNumberFormat="1" applyFont="1" applyFill="1" applyBorder="1" applyAlignment="1">
      <alignment horizontal="right" wrapText="1"/>
    </xf>
    <xf numFmtId="169" fontId="125" fillId="10" borderId="2" xfId="1" applyNumberFormat="1" applyFont="1" applyFill="1" applyBorder="1" applyAlignment="1">
      <alignment horizontal="right" wrapText="1"/>
    </xf>
    <xf numFmtId="169" fontId="100" fillId="10" borderId="5" xfId="1" applyNumberFormat="1" applyFont="1" applyFill="1" applyBorder="1" applyAlignment="1">
      <alignment horizontal="right"/>
    </xf>
    <xf numFmtId="169" fontId="122" fillId="10" borderId="0" xfId="0" applyNumberFormat="1" applyFont="1" applyFill="1"/>
    <xf numFmtId="0" fontId="128" fillId="10" borderId="0" xfId="0" applyFont="1" applyFill="1"/>
    <xf numFmtId="0" fontId="4" fillId="0" borderId="0" xfId="0" applyFont="1" applyAlignment="1">
      <alignment horizontal="left" vertical="top"/>
    </xf>
    <xf numFmtId="0" fontId="4" fillId="0" borderId="0" xfId="0" applyFont="1" applyAlignment="1">
      <alignment vertical="top" wrapText="1"/>
    </xf>
    <xf numFmtId="0" fontId="4" fillId="0" borderId="0" xfId="0" applyFont="1" applyAlignment="1">
      <alignment horizontal="center" vertical="top"/>
    </xf>
    <xf numFmtId="44" fontId="4" fillId="0" borderId="0" xfId="1" applyFont="1" applyAlignment="1">
      <alignment horizontal="center" vertical="top"/>
    </xf>
    <xf numFmtId="0" fontId="4" fillId="0" borderId="0" xfId="0" applyFont="1" applyAlignment="1">
      <alignment vertical="top"/>
    </xf>
    <xf numFmtId="167" fontId="4" fillId="0" borderId="0" xfId="0" applyNumberFormat="1" applyFont="1" applyAlignment="1">
      <alignment horizontal="left" vertical="top"/>
    </xf>
    <xf numFmtId="44" fontId="4" fillId="0" borderId="0" xfId="1" applyFont="1" applyAlignment="1">
      <alignment vertical="top" wrapText="1"/>
    </xf>
    <xf numFmtId="164" fontId="4" fillId="0" borderId="0" xfId="6" applyNumberFormat="1" applyFont="1" applyAlignment="1">
      <alignment vertical="top"/>
    </xf>
    <xf numFmtId="44" fontId="92" fillId="24" borderId="17" xfId="1" applyFont="1" applyFill="1" applyBorder="1" applyAlignment="1">
      <alignment horizontal="center" vertical="center" wrapText="1"/>
    </xf>
    <xf numFmtId="0" fontId="88" fillId="60" borderId="17" xfId="0" applyFont="1" applyFill="1" applyBorder="1" applyAlignment="1">
      <alignment wrapText="1"/>
    </xf>
    <xf numFmtId="0" fontId="88" fillId="60" borderId="25" xfId="0" applyFont="1" applyFill="1" applyBorder="1" applyAlignment="1">
      <alignment wrapText="1"/>
    </xf>
    <xf numFmtId="1" fontId="91" fillId="10" borderId="0" xfId="0" applyNumberFormat="1" applyFont="1" applyFill="1" applyAlignment="1">
      <alignment horizontal="center" vertical="center"/>
    </xf>
    <xf numFmtId="44" fontId="91" fillId="10" borderId="15" xfId="1" applyFont="1" applyFill="1" applyBorder="1" applyAlignment="1">
      <alignment horizontal="center" vertical="top" wrapText="1"/>
    </xf>
    <xf numFmtId="0" fontId="91" fillId="0" borderId="15" xfId="0" applyFont="1" applyBorder="1" applyAlignment="1" applyProtection="1">
      <alignment horizontal="left" vertical="top" wrapText="1"/>
      <protection locked="0"/>
    </xf>
    <xf numFmtId="0" fontId="91" fillId="0" borderId="15" xfId="0" applyFont="1" applyBorder="1" applyAlignment="1" applyProtection="1">
      <alignment horizontal="left" vertical="top"/>
      <protection locked="0"/>
    </xf>
    <xf numFmtId="0" fontId="91" fillId="55" borderId="15" xfId="0" applyFont="1" applyFill="1" applyBorder="1" applyAlignment="1" applyProtection="1">
      <alignment horizontal="left" vertical="top" wrapText="1"/>
      <protection locked="0"/>
    </xf>
    <xf numFmtId="0" fontId="91" fillId="0" borderId="15" xfId="0" applyFont="1" applyBorder="1" applyAlignment="1" applyProtection="1">
      <alignment horizontal="center" vertical="top"/>
      <protection locked="0"/>
    </xf>
    <xf numFmtId="0" fontId="91" fillId="0" borderId="15" xfId="0" applyFont="1" applyBorder="1" applyAlignment="1" applyProtection="1">
      <alignment horizontal="center" vertical="top" wrapText="1"/>
      <protection locked="0"/>
    </xf>
    <xf numFmtId="44" fontId="91" fillId="0" borderId="15" xfId="1" applyFont="1" applyBorder="1" applyAlignment="1" applyProtection="1">
      <alignment horizontal="left" vertical="top" wrapText="1"/>
      <protection locked="0"/>
    </xf>
    <xf numFmtId="44" fontId="91" fillId="0" borderId="15" xfId="0" applyNumberFormat="1" applyFont="1" applyBorder="1" applyAlignment="1" applyProtection="1">
      <alignment horizontal="left" vertical="top" wrapText="1"/>
      <protection locked="0"/>
    </xf>
    <xf numFmtId="44" fontId="91" fillId="0" borderId="15" xfId="1" applyFont="1" applyBorder="1" applyAlignment="1" applyProtection="1">
      <alignment horizontal="center" vertical="top" wrapText="1"/>
      <protection locked="0"/>
    </xf>
    <xf numFmtId="44" fontId="91" fillId="24" borderId="15" xfId="1" applyFont="1" applyFill="1" applyBorder="1" applyAlignment="1">
      <alignment horizontal="center" vertical="top" wrapText="1"/>
    </xf>
    <xf numFmtId="0" fontId="91" fillId="55" borderId="15" xfId="0" applyFont="1" applyFill="1" applyBorder="1" applyAlignment="1" applyProtection="1">
      <alignment horizontal="center" vertical="top" wrapText="1"/>
      <protection locked="0"/>
    </xf>
    <xf numFmtId="0" fontId="91" fillId="0" borderId="15" xfId="1" applyNumberFormat="1" applyFont="1" applyBorder="1" applyAlignment="1" applyProtection="1">
      <alignment horizontal="left" vertical="top" wrapText="1"/>
      <protection locked="0"/>
    </xf>
    <xf numFmtId="0" fontId="91" fillId="58" borderId="15" xfId="1" applyNumberFormat="1" applyFont="1" applyFill="1" applyBorder="1" applyAlignment="1" applyProtection="1">
      <alignment horizontal="left" vertical="top" wrapText="1"/>
      <protection locked="0"/>
    </xf>
    <xf numFmtId="0" fontId="93" fillId="0" borderId="15" xfId="0" applyFont="1" applyBorder="1" applyAlignment="1" applyProtection="1">
      <alignment horizontal="left" vertical="top"/>
      <protection locked="0"/>
    </xf>
    <xf numFmtId="0" fontId="91" fillId="13" borderId="15" xfId="1" applyNumberFormat="1" applyFont="1" applyFill="1" applyBorder="1" applyAlignment="1" applyProtection="1">
      <alignment horizontal="left" vertical="top" wrapText="1"/>
      <protection locked="0"/>
    </xf>
    <xf numFmtId="0" fontId="91" fillId="56" borderId="15" xfId="0" applyFont="1" applyFill="1" applyBorder="1" applyAlignment="1" applyProtection="1">
      <alignment horizontal="center" vertical="top" wrapText="1"/>
      <protection locked="0"/>
    </xf>
    <xf numFmtId="14" fontId="91" fillId="56" borderId="15" xfId="0" applyNumberFormat="1" applyFont="1" applyFill="1" applyBorder="1" applyAlignment="1" applyProtection="1">
      <alignment horizontal="center" vertical="top" wrapText="1"/>
      <protection locked="0"/>
    </xf>
    <xf numFmtId="9" fontId="91" fillId="56" borderId="15" xfId="17" applyFont="1" applyFill="1" applyBorder="1" applyAlignment="1" applyProtection="1">
      <alignment horizontal="center" vertical="top" wrapText="1"/>
      <protection locked="0"/>
    </xf>
    <xf numFmtId="44" fontId="91" fillId="56" borderId="15" xfId="1" applyFont="1" applyFill="1" applyBorder="1" applyAlignment="1" applyProtection="1">
      <alignment horizontal="left" vertical="top" wrapText="1"/>
      <protection locked="0"/>
    </xf>
    <xf numFmtId="44" fontId="91" fillId="56" borderId="15" xfId="1" applyFont="1" applyFill="1" applyBorder="1" applyAlignment="1" applyProtection="1">
      <alignment horizontal="center" vertical="top"/>
      <protection locked="0"/>
    </xf>
    <xf numFmtId="0" fontId="91" fillId="56" borderId="15" xfId="0" applyFont="1" applyFill="1" applyBorder="1" applyAlignment="1" applyProtection="1">
      <alignment horizontal="left" vertical="top" wrapText="1"/>
      <protection locked="0"/>
    </xf>
    <xf numFmtId="0" fontId="91" fillId="56" borderId="15" xfId="0" applyFont="1" applyFill="1" applyBorder="1" applyAlignment="1" applyProtection="1">
      <alignment horizontal="left" vertical="top"/>
      <protection locked="0"/>
    </xf>
    <xf numFmtId="1" fontId="91" fillId="0" borderId="0" xfId="0" applyNumberFormat="1" applyFont="1" applyAlignment="1">
      <alignment horizontal="center" vertical="center"/>
    </xf>
    <xf numFmtId="0" fontId="91" fillId="0" borderId="0" xfId="0" applyFont="1" applyAlignment="1">
      <alignment horizontal="left" vertical="center"/>
    </xf>
    <xf numFmtId="49" fontId="91" fillId="30" borderId="15" xfId="0" applyNumberFormat="1" applyFont="1" applyFill="1" applyBorder="1" applyAlignment="1">
      <alignment horizontal="center" vertical="center"/>
    </xf>
    <xf numFmtId="0" fontId="91" fillId="30" borderId="15" xfId="0" applyFont="1" applyFill="1" applyBorder="1" applyAlignment="1" applyProtection="1">
      <alignment horizontal="left" vertical="top" wrapText="1"/>
      <protection locked="0"/>
    </xf>
    <xf numFmtId="0" fontId="91" fillId="30" borderId="15" xfId="0" applyFont="1" applyFill="1" applyBorder="1" applyAlignment="1" applyProtection="1">
      <alignment horizontal="left" vertical="top"/>
      <protection locked="0"/>
    </xf>
    <xf numFmtId="44" fontId="91" fillId="30" borderId="15" xfId="1" applyFont="1" applyFill="1" applyBorder="1" applyAlignment="1" applyProtection="1">
      <alignment horizontal="left" vertical="top" wrapText="1"/>
      <protection locked="0"/>
    </xf>
    <xf numFmtId="44" fontId="91" fillId="30" borderId="15" xfId="0" applyNumberFormat="1" applyFont="1" applyFill="1" applyBorder="1" applyAlignment="1" applyProtection="1">
      <alignment horizontal="left" vertical="top" wrapText="1"/>
      <protection locked="0"/>
    </xf>
    <xf numFmtId="44" fontId="91" fillId="30" borderId="15" xfId="1" applyFont="1" applyFill="1" applyBorder="1" applyAlignment="1" applyProtection="1">
      <alignment horizontal="center" vertical="top" wrapText="1"/>
      <protection locked="0"/>
    </xf>
    <xf numFmtId="44" fontId="91" fillId="30" borderId="15" xfId="1" applyFont="1" applyFill="1" applyBorder="1" applyAlignment="1">
      <alignment horizontal="center" vertical="top" wrapText="1"/>
    </xf>
    <xf numFmtId="0" fontId="91" fillId="30" borderId="15" xfId="0" applyFont="1" applyFill="1" applyBorder="1" applyAlignment="1" applyProtection="1">
      <alignment horizontal="center" vertical="top" wrapText="1"/>
      <protection locked="0"/>
    </xf>
    <xf numFmtId="0" fontId="91" fillId="30" borderId="15" xfId="1" applyNumberFormat="1" applyFont="1" applyFill="1" applyBorder="1" applyAlignment="1" applyProtection="1">
      <alignment horizontal="left" vertical="top" wrapText="1"/>
      <protection locked="0"/>
    </xf>
    <xf numFmtId="44" fontId="108" fillId="30" borderId="15" xfId="1" applyFont="1" applyFill="1" applyBorder="1" applyAlignment="1" applyProtection="1">
      <alignment horizontal="left" vertical="top" wrapText="1"/>
      <protection locked="0"/>
    </xf>
    <xf numFmtId="14" fontId="91" fillId="30" borderId="15" xfId="0" applyNumberFormat="1" applyFont="1" applyFill="1" applyBorder="1" applyAlignment="1" applyProtection="1">
      <alignment horizontal="center" vertical="top" wrapText="1"/>
      <protection locked="0"/>
    </xf>
    <xf numFmtId="9" fontId="91" fillId="30" borderId="15" xfId="17" applyFont="1" applyFill="1" applyBorder="1" applyAlignment="1" applyProtection="1">
      <alignment horizontal="center" vertical="top" wrapText="1"/>
      <protection locked="0"/>
    </xf>
    <xf numFmtId="44" fontId="91" fillId="30" borderId="15" xfId="1" applyFont="1" applyFill="1" applyBorder="1" applyAlignment="1" applyProtection="1">
      <alignment horizontal="center" vertical="top"/>
      <protection locked="0"/>
    </xf>
    <xf numFmtId="1" fontId="91" fillId="30" borderId="0" xfId="0" applyNumberFormat="1" applyFont="1" applyFill="1" applyAlignment="1">
      <alignment horizontal="center" vertical="center"/>
    </xf>
    <xf numFmtId="0" fontId="91" fillId="30" borderId="0" xfId="0" applyFont="1" applyFill="1" applyAlignment="1">
      <alignment horizontal="left" vertical="center"/>
    </xf>
    <xf numFmtId="49" fontId="91" fillId="30" borderId="15" xfId="1" applyNumberFormat="1" applyFont="1" applyFill="1" applyBorder="1" applyAlignment="1" applyProtection="1">
      <alignment horizontal="left" vertical="top" wrapText="1"/>
      <protection locked="0"/>
    </xf>
    <xf numFmtId="14" fontId="91" fillId="30" borderId="15" xfId="0" applyNumberFormat="1" applyFont="1" applyFill="1" applyBorder="1" applyAlignment="1" applyProtection="1">
      <alignment horizontal="left" vertical="top"/>
      <protection locked="0"/>
    </xf>
    <xf numFmtId="0" fontId="91" fillId="0" borderId="15" xfId="0" applyFont="1" applyBorder="1" applyAlignment="1">
      <alignment horizontal="center" vertical="center"/>
    </xf>
    <xf numFmtId="44" fontId="91" fillId="13" borderId="15" xfId="1" applyFont="1" applyFill="1" applyBorder="1" applyAlignment="1" applyProtection="1">
      <alignment horizontal="left" vertical="top" wrapText="1"/>
      <protection locked="0"/>
    </xf>
    <xf numFmtId="14" fontId="91" fillId="56" borderId="15" xfId="0" applyNumberFormat="1" applyFont="1" applyFill="1" applyBorder="1" applyAlignment="1" applyProtection="1">
      <alignment horizontal="left" vertical="top"/>
      <protection locked="0"/>
    </xf>
    <xf numFmtId="0" fontId="93" fillId="0" borderId="15" xfId="0" applyFont="1" applyBorder="1" applyAlignment="1" applyProtection="1">
      <alignment horizontal="left" vertical="top" wrapText="1"/>
      <protection locked="0"/>
    </xf>
    <xf numFmtId="0" fontId="93" fillId="0" borderId="15" xfId="0" applyFont="1" applyBorder="1" applyAlignment="1" applyProtection="1">
      <alignment horizontal="center" vertical="top"/>
      <protection locked="0"/>
    </xf>
    <xf numFmtId="0" fontId="93" fillId="0" borderId="15" xfId="0" applyFont="1" applyBorder="1" applyAlignment="1" applyProtection="1">
      <alignment horizontal="center" vertical="top" wrapText="1"/>
      <protection locked="0"/>
    </xf>
    <xf numFmtId="44" fontId="91" fillId="41" borderId="15" xfId="0" applyNumberFormat="1" applyFont="1" applyFill="1" applyBorder="1" applyAlignment="1" applyProtection="1">
      <alignment horizontal="left" vertical="top" wrapText="1"/>
      <protection locked="0"/>
    </xf>
    <xf numFmtId="44" fontId="93" fillId="0" borderId="15" xfId="1" applyFont="1" applyBorder="1" applyAlignment="1" applyProtection="1">
      <alignment horizontal="center" vertical="top" wrapText="1"/>
      <protection locked="0"/>
    </xf>
    <xf numFmtId="44" fontId="93" fillId="56" borderId="15" xfId="1" applyFont="1" applyFill="1" applyBorder="1" applyAlignment="1" applyProtection="1">
      <alignment horizontal="left" vertical="top" wrapText="1"/>
      <protection locked="0"/>
    </xf>
    <xf numFmtId="44" fontId="93" fillId="56" borderId="15" xfId="1" applyFont="1" applyFill="1" applyBorder="1" applyAlignment="1" applyProtection="1">
      <alignment horizontal="center" vertical="top"/>
      <protection locked="0"/>
    </xf>
    <xf numFmtId="0" fontId="93" fillId="56" borderId="15" xfId="0" applyFont="1" applyFill="1" applyBorder="1" applyAlignment="1" applyProtection="1">
      <alignment horizontal="left" vertical="top" wrapText="1"/>
      <protection locked="0"/>
    </xf>
    <xf numFmtId="0" fontId="93" fillId="56" borderId="15" xfId="0" applyFont="1" applyFill="1" applyBorder="1" applyAlignment="1" applyProtection="1">
      <alignment horizontal="left" vertical="top"/>
      <protection locked="0"/>
    </xf>
    <xf numFmtId="0" fontId="91" fillId="30" borderId="15" xfId="0" applyFont="1" applyFill="1" applyBorder="1" applyAlignment="1">
      <alignment horizontal="center" vertical="center"/>
    </xf>
    <xf numFmtId="49" fontId="91" fillId="57" borderId="15" xfId="0" applyNumberFormat="1" applyFont="1" applyFill="1" applyBorder="1" applyAlignment="1">
      <alignment horizontal="center" vertical="center"/>
    </xf>
    <xf numFmtId="0" fontId="91" fillId="57" borderId="15" xfId="0" applyFont="1" applyFill="1" applyBorder="1" applyAlignment="1" applyProtection="1">
      <alignment horizontal="left" vertical="top" wrapText="1"/>
      <protection locked="0"/>
    </xf>
    <xf numFmtId="0" fontId="91" fillId="57" borderId="15" xfId="0" applyFont="1" applyFill="1" applyBorder="1" applyAlignment="1" applyProtection="1">
      <alignment horizontal="left" vertical="top"/>
      <protection locked="0"/>
    </xf>
    <xf numFmtId="44" fontId="91" fillId="57" borderId="15" xfId="1" applyFont="1" applyFill="1" applyBorder="1" applyAlignment="1" applyProtection="1">
      <alignment horizontal="left" vertical="top" wrapText="1"/>
      <protection locked="0"/>
    </xf>
    <xf numFmtId="44" fontId="91" fillId="57" borderId="15" xfId="0" applyNumberFormat="1" applyFont="1" applyFill="1" applyBorder="1" applyAlignment="1" applyProtection="1">
      <alignment horizontal="left" vertical="top" wrapText="1"/>
      <protection locked="0"/>
    </xf>
    <xf numFmtId="44" fontId="91" fillId="57" borderId="15" xfId="1" applyFont="1" applyFill="1" applyBorder="1" applyAlignment="1" applyProtection="1">
      <alignment horizontal="center" vertical="top" wrapText="1"/>
      <protection locked="0"/>
    </xf>
    <xf numFmtId="44" fontId="91" fillId="57" borderId="15" xfId="1" applyFont="1" applyFill="1" applyBorder="1" applyAlignment="1">
      <alignment horizontal="center" vertical="top" wrapText="1"/>
    </xf>
    <xf numFmtId="0" fontId="91" fillId="57" borderId="15" xfId="1" applyNumberFormat="1" applyFont="1" applyFill="1" applyBorder="1" applyAlignment="1" applyProtection="1">
      <alignment horizontal="left" vertical="top" wrapText="1"/>
      <protection locked="0"/>
    </xf>
    <xf numFmtId="0" fontId="91" fillId="9" borderId="15" xfId="1" applyNumberFormat="1" applyFont="1" applyFill="1" applyBorder="1" applyAlignment="1" applyProtection="1">
      <alignment horizontal="left" vertical="top" wrapText="1"/>
      <protection locked="0"/>
    </xf>
    <xf numFmtId="44" fontId="91" fillId="9" borderId="15" xfId="1" applyFont="1" applyFill="1" applyBorder="1" applyAlignment="1" applyProtection="1">
      <alignment horizontal="left" vertical="top" wrapText="1"/>
      <protection locked="0"/>
    </xf>
    <xf numFmtId="44" fontId="91" fillId="38" borderId="15" xfId="1" applyFont="1" applyFill="1" applyBorder="1" applyAlignment="1" applyProtection="1">
      <alignment horizontal="left" vertical="top" wrapText="1"/>
      <protection locked="0"/>
    </xf>
    <xf numFmtId="14" fontId="91" fillId="0" borderId="15" xfId="0" applyNumberFormat="1" applyFont="1" applyBorder="1" applyAlignment="1" applyProtection="1">
      <alignment horizontal="center" vertical="top" wrapText="1"/>
      <protection locked="0"/>
    </xf>
    <xf numFmtId="9" fontId="91" fillId="0" borderId="15" xfId="17" applyFont="1" applyBorder="1" applyAlignment="1" applyProtection="1">
      <alignment horizontal="center" vertical="top" wrapText="1"/>
      <protection locked="0"/>
    </xf>
    <xf numFmtId="44" fontId="91" fillId="0" borderId="15" xfId="1" applyFont="1" applyBorder="1" applyAlignment="1" applyProtection="1">
      <alignment horizontal="center" vertical="top"/>
      <protection locked="0"/>
    </xf>
    <xf numFmtId="14" fontId="91" fillId="0" borderId="15" xfId="0" applyNumberFormat="1" applyFont="1" applyBorder="1" applyAlignment="1" applyProtection="1">
      <alignment horizontal="left" vertical="top"/>
      <protection locked="0"/>
    </xf>
    <xf numFmtId="0" fontId="91" fillId="30" borderId="15" xfId="1" applyNumberFormat="1" applyFont="1" applyFill="1" applyBorder="1" applyAlignment="1" applyProtection="1">
      <alignment horizontal="center" vertical="top" wrapText="1"/>
      <protection locked="0"/>
    </xf>
    <xf numFmtId="44" fontId="91" fillId="30" borderId="15" xfId="1" quotePrefix="1" applyFont="1" applyFill="1" applyBorder="1" applyAlignment="1" applyProtection="1">
      <alignment horizontal="left" vertical="top" wrapText="1"/>
      <protection locked="0"/>
    </xf>
    <xf numFmtId="49" fontId="91" fillId="13" borderId="15" xfId="0" applyNumberFormat="1" applyFont="1" applyFill="1" applyBorder="1" applyAlignment="1">
      <alignment horizontal="center" vertical="center"/>
    </xf>
    <xf numFmtId="44" fontId="91" fillId="13" borderId="15" xfId="1" applyFont="1" applyFill="1" applyBorder="1" applyAlignment="1">
      <alignment horizontal="center" vertical="top" wrapText="1"/>
    </xf>
    <xf numFmtId="49" fontId="93" fillId="30" borderId="15" xfId="0" applyNumberFormat="1" applyFont="1" applyFill="1" applyBorder="1" applyAlignment="1">
      <alignment horizontal="center" vertical="center"/>
    </xf>
    <xf numFmtId="0" fontId="93" fillId="30" borderId="15" xfId="0" applyFont="1" applyFill="1" applyBorder="1" applyAlignment="1" applyProtection="1">
      <alignment horizontal="left" vertical="top" wrapText="1"/>
      <protection locked="0"/>
    </xf>
    <xf numFmtId="0" fontId="93" fillId="30" borderId="15" xfId="0" applyFont="1" applyFill="1" applyBorder="1" applyAlignment="1" applyProtection="1">
      <alignment horizontal="left" vertical="top"/>
      <protection locked="0"/>
    </xf>
    <xf numFmtId="44" fontId="93" fillId="30" borderId="15" xfId="1" applyFont="1" applyFill="1" applyBorder="1" applyAlignment="1" applyProtection="1">
      <alignment horizontal="center" vertical="top" wrapText="1"/>
      <protection locked="0"/>
    </xf>
    <xf numFmtId="44" fontId="93" fillId="30" borderId="15" xfId="1" applyFont="1" applyFill="1" applyBorder="1" applyAlignment="1">
      <alignment horizontal="center" vertical="top" wrapText="1"/>
    </xf>
    <xf numFmtId="44" fontId="93" fillId="30" borderId="15" xfId="1" applyFont="1" applyFill="1" applyBorder="1" applyAlignment="1" applyProtection="1">
      <alignment horizontal="left" vertical="top" wrapText="1"/>
      <protection locked="0"/>
    </xf>
    <xf numFmtId="44" fontId="93" fillId="30" borderId="15" xfId="1" applyFont="1" applyFill="1" applyBorder="1" applyAlignment="1" applyProtection="1">
      <alignment horizontal="center" vertical="top"/>
      <protection locked="0"/>
    </xf>
    <xf numFmtId="44" fontId="91" fillId="58" borderId="15" xfId="1" applyFont="1" applyFill="1" applyBorder="1" applyAlignment="1">
      <alignment horizontal="center" vertical="top" wrapText="1"/>
    </xf>
    <xf numFmtId="49" fontId="91" fillId="58" borderId="15" xfId="0" applyNumberFormat="1" applyFont="1" applyFill="1" applyBorder="1" applyAlignment="1">
      <alignment horizontal="center" vertical="center"/>
    </xf>
    <xf numFmtId="0" fontId="91" fillId="58" borderId="15" xfId="0" applyFont="1" applyFill="1" applyBorder="1" applyAlignment="1" applyProtection="1">
      <alignment horizontal="left" vertical="top" wrapText="1"/>
      <protection locked="0"/>
    </xf>
    <xf numFmtId="0" fontId="91" fillId="58" borderId="15" xfId="0" applyFont="1" applyFill="1" applyBorder="1" applyAlignment="1" applyProtection="1">
      <alignment horizontal="left" vertical="top"/>
      <protection locked="0"/>
    </xf>
    <xf numFmtId="44" fontId="91" fillId="58" borderId="15" xfId="1" applyFont="1" applyFill="1" applyBorder="1" applyAlignment="1" applyProtection="1">
      <alignment horizontal="left" vertical="top" wrapText="1"/>
      <protection locked="0"/>
    </xf>
    <xf numFmtId="44" fontId="91" fillId="58" borderId="15" xfId="0" applyNumberFormat="1" applyFont="1" applyFill="1" applyBorder="1" applyAlignment="1" applyProtection="1">
      <alignment horizontal="left" vertical="top" wrapText="1"/>
      <protection locked="0"/>
    </xf>
    <xf numFmtId="44" fontId="91" fillId="58" borderId="15" xfId="1" applyFont="1" applyFill="1" applyBorder="1" applyAlignment="1" applyProtection="1">
      <alignment horizontal="center" vertical="top" wrapText="1"/>
      <protection locked="0"/>
    </xf>
    <xf numFmtId="0" fontId="91" fillId="58" borderId="15" xfId="0" applyFont="1" applyFill="1" applyBorder="1" applyAlignment="1" applyProtection="1">
      <alignment horizontal="center" vertical="top" wrapText="1"/>
      <protection locked="0"/>
    </xf>
    <xf numFmtId="44" fontId="91" fillId="54" borderId="15" xfId="1" applyFont="1" applyFill="1" applyBorder="1" applyAlignment="1" applyProtection="1">
      <alignment horizontal="left" vertical="top" wrapText="1"/>
      <protection locked="0"/>
    </xf>
    <xf numFmtId="14" fontId="91" fillId="58" borderId="15" xfId="0" applyNumberFormat="1" applyFont="1" applyFill="1" applyBorder="1" applyAlignment="1" applyProtection="1">
      <alignment horizontal="center" vertical="top" wrapText="1"/>
      <protection locked="0"/>
    </xf>
    <xf numFmtId="9" fontId="91" fillId="58" borderId="15" xfId="17" applyFont="1" applyFill="1" applyBorder="1" applyAlignment="1" applyProtection="1">
      <alignment horizontal="center" vertical="top" wrapText="1"/>
      <protection locked="0"/>
    </xf>
    <xf numFmtId="44" fontId="91" fillId="58" borderId="15" xfId="1" applyFont="1" applyFill="1" applyBorder="1" applyAlignment="1" applyProtection="1">
      <alignment horizontal="center" vertical="top"/>
      <protection locked="0"/>
    </xf>
    <xf numFmtId="44" fontId="91" fillId="55" borderId="15" xfId="1" applyFont="1" applyFill="1" applyBorder="1" applyAlignment="1">
      <alignment horizontal="center" vertical="top" wrapText="1"/>
    </xf>
    <xf numFmtId="44" fontId="93" fillId="10" borderId="15" xfId="1" applyFont="1" applyFill="1" applyBorder="1" applyAlignment="1">
      <alignment horizontal="center" vertical="top" wrapText="1"/>
    </xf>
    <xf numFmtId="49" fontId="93" fillId="58" borderId="15" xfId="0" applyNumberFormat="1" applyFont="1" applyFill="1" applyBorder="1" applyAlignment="1">
      <alignment horizontal="center" vertical="center"/>
    </xf>
    <xf numFmtId="0" fontId="93" fillId="58" borderId="15" xfId="0" applyFont="1" applyFill="1" applyBorder="1" applyAlignment="1" applyProtection="1">
      <alignment horizontal="left" vertical="top" wrapText="1"/>
      <protection locked="0"/>
    </xf>
    <xf numFmtId="0" fontId="93" fillId="58" borderId="15" xfId="0" applyFont="1" applyFill="1" applyBorder="1" applyAlignment="1" applyProtection="1">
      <alignment horizontal="left" vertical="top"/>
      <protection locked="0"/>
    </xf>
    <xf numFmtId="44" fontId="93" fillId="58" borderId="15" xfId="1" applyFont="1" applyFill="1" applyBorder="1" applyAlignment="1" applyProtection="1">
      <alignment horizontal="left" vertical="top" wrapText="1"/>
      <protection locked="0"/>
    </xf>
    <xf numFmtId="44" fontId="93" fillId="58" borderId="15" xfId="1" applyFont="1" applyFill="1" applyBorder="1" applyAlignment="1" applyProtection="1">
      <alignment horizontal="center" vertical="top"/>
      <protection locked="0"/>
    </xf>
    <xf numFmtId="14" fontId="91" fillId="58" borderId="15" xfId="0" applyNumberFormat="1" applyFont="1" applyFill="1" applyBorder="1" applyAlignment="1" applyProtection="1">
      <alignment horizontal="left" vertical="top"/>
      <protection locked="0"/>
    </xf>
    <xf numFmtId="49" fontId="107" fillId="30" borderId="15" xfId="1" applyNumberFormat="1" applyFont="1" applyFill="1" applyBorder="1" applyAlignment="1" applyProtection="1">
      <alignment horizontal="left" vertical="top" wrapText="1"/>
      <protection locked="0"/>
    </xf>
    <xf numFmtId="49" fontId="91" fillId="9" borderId="15" xfId="0" applyNumberFormat="1" applyFont="1" applyFill="1" applyBorder="1" applyAlignment="1">
      <alignment horizontal="center" vertical="center"/>
    </xf>
    <xf numFmtId="0" fontId="91" fillId="9" borderId="15" xfId="0" applyFont="1" applyFill="1" applyBorder="1" applyAlignment="1" applyProtection="1">
      <alignment horizontal="left" vertical="top" wrapText="1"/>
      <protection locked="0"/>
    </xf>
    <xf numFmtId="0" fontId="91" fillId="9" borderId="15" xfId="0" applyFont="1" applyFill="1" applyBorder="1" applyAlignment="1" applyProtection="1">
      <alignment horizontal="left" vertical="top"/>
      <protection locked="0"/>
    </xf>
    <xf numFmtId="44" fontId="91" fillId="9" borderId="15" xfId="0" applyNumberFormat="1" applyFont="1" applyFill="1" applyBorder="1" applyAlignment="1" applyProtection="1">
      <alignment horizontal="left" vertical="top" wrapText="1"/>
      <protection locked="0"/>
    </xf>
    <xf numFmtId="44" fontId="91" fillId="9" borderId="15" xfId="1" applyFont="1" applyFill="1" applyBorder="1" applyAlignment="1" applyProtection="1">
      <alignment horizontal="center" vertical="top" wrapText="1"/>
      <protection locked="0"/>
    </xf>
    <xf numFmtId="44" fontId="91" fillId="9" borderId="15" xfId="1" applyFont="1" applyFill="1" applyBorder="1" applyAlignment="1">
      <alignment horizontal="center" vertical="top" wrapText="1"/>
    </xf>
    <xf numFmtId="0" fontId="91" fillId="9" borderId="15" xfId="0" applyFont="1" applyFill="1" applyBorder="1" applyAlignment="1" applyProtection="1">
      <alignment horizontal="center" vertical="top" wrapText="1"/>
      <protection locked="0"/>
    </xf>
    <xf numFmtId="14" fontId="91" fillId="9" borderId="15" xfId="0" applyNumberFormat="1" applyFont="1" applyFill="1" applyBorder="1" applyAlignment="1" applyProtection="1">
      <alignment horizontal="center" vertical="top" wrapText="1"/>
      <protection locked="0"/>
    </xf>
    <xf numFmtId="9" fontId="91" fillId="9" borderId="15" xfId="17" applyFont="1" applyFill="1" applyBorder="1" applyAlignment="1" applyProtection="1">
      <alignment horizontal="center" vertical="top" wrapText="1"/>
      <protection locked="0"/>
    </xf>
    <xf numFmtId="44" fontId="91" fillId="9" borderId="15" xfId="1" applyFont="1" applyFill="1" applyBorder="1" applyAlignment="1" applyProtection="1">
      <alignment horizontal="center" vertical="top"/>
      <protection locked="0"/>
    </xf>
    <xf numFmtId="49" fontId="91" fillId="56" borderId="15" xfId="0" applyNumberFormat="1" applyFont="1" applyFill="1" applyBorder="1" applyAlignment="1">
      <alignment horizontal="center" vertical="center"/>
    </xf>
    <xf numFmtId="44" fontId="91" fillId="56" borderId="15" xfId="0" applyNumberFormat="1" applyFont="1" applyFill="1" applyBorder="1" applyAlignment="1" applyProtection="1">
      <alignment horizontal="left" vertical="top" wrapText="1"/>
      <protection locked="0"/>
    </xf>
    <xf numFmtId="44" fontId="91" fillId="56" borderId="15" xfId="1" applyFont="1" applyFill="1" applyBorder="1" applyAlignment="1" applyProtection="1">
      <alignment horizontal="center" vertical="top" wrapText="1"/>
      <protection locked="0"/>
    </xf>
    <xf numFmtId="44" fontId="91" fillId="56" borderId="15" xfId="1" applyFont="1" applyFill="1" applyBorder="1" applyAlignment="1">
      <alignment horizontal="center" vertical="top" wrapText="1"/>
    </xf>
    <xf numFmtId="0" fontId="91" fillId="56" borderId="15" xfId="1" applyNumberFormat="1" applyFont="1" applyFill="1" applyBorder="1" applyAlignment="1" applyProtection="1">
      <alignment horizontal="left" vertical="top" wrapText="1"/>
      <protection locked="0"/>
    </xf>
    <xf numFmtId="44" fontId="93" fillId="38" borderId="15" xfId="1" applyFont="1" applyFill="1" applyBorder="1" applyAlignment="1" applyProtection="1">
      <alignment horizontal="left" vertical="top" wrapText="1"/>
      <protection locked="0"/>
    </xf>
    <xf numFmtId="44" fontId="91" fillId="55" borderId="15" xfId="1" applyFont="1" applyFill="1" applyBorder="1" applyAlignment="1" applyProtection="1">
      <alignment horizontal="left" vertical="top" wrapText="1"/>
      <protection locked="0"/>
    </xf>
    <xf numFmtId="0" fontId="93" fillId="13" borderId="15" xfId="0" applyFont="1" applyFill="1" applyBorder="1" applyAlignment="1">
      <alignment horizontal="center" vertical="center"/>
    </xf>
    <xf numFmtId="0" fontId="91" fillId="58" borderId="15" xfId="0" applyFont="1" applyFill="1" applyBorder="1" applyAlignment="1" applyProtection="1">
      <alignment horizontal="center" vertical="top"/>
      <protection locked="0"/>
    </xf>
    <xf numFmtId="49" fontId="93" fillId="13" borderId="15" xfId="0" applyNumberFormat="1" applyFont="1" applyFill="1" applyBorder="1" applyAlignment="1">
      <alignment horizontal="center" vertical="center"/>
    </xf>
    <xf numFmtId="44" fontId="93" fillId="13" borderId="15" xfId="1" applyFont="1" applyFill="1" applyBorder="1" applyAlignment="1">
      <alignment horizontal="center" vertical="top" wrapText="1"/>
    </xf>
    <xf numFmtId="44" fontId="88" fillId="30" borderId="15" xfId="1" applyFont="1" applyFill="1" applyBorder="1" applyAlignment="1" applyProtection="1">
      <alignment horizontal="left" vertical="top" wrapText="1"/>
      <protection locked="0"/>
    </xf>
    <xf numFmtId="0" fontId="91" fillId="30" borderId="15" xfId="0" applyFont="1" applyFill="1" applyBorder="1" applyAlignment="1" applyProtection="1">
      <alignment horizontal="left" vertical="center" wrapText="1"/>
      <protection locked="0"/>
    </xf>
    <xf numFmtId="0" fontId="91" fillId="30" borderId="15" xfId="0" applyFont="1" applyFill="1" applyBorder="1" applyAlignment="1" applyProtection="1">
      <alignment horizontal="left" vertical="center"/>
      <protection locked="0"/>
    </xf>
    <xf numFmtId="0" fontId="91" fillId="58" borderId="15" xfId="0" applyFont="1" applyFill="1" applyBorder="1" applyAlignment="1" applyProtection="1">
      <alignment horizontal="center" vertical="center"/>
      <protection locked="0"/>
    </xf>
    <xf numFmtId="0" fontId="91" fillId="58" borderId="15" xfId="0" applyFont="1" applyFill="1" applyBorder="1" applyAlignment="1" applyProtection="1">
      <alignment horizontal="center" vertical="center" wrapText="1"/>
      <protection locked="0"/>
    </xf>
    <xf numFmtId="44" fontId="91" fillId="30" borderId="15" xfId="1" applyFont="1" applyFill="1" applyBorder="1" applyAlignment="1" applyProtection="1">
      <alignment horizontal="left" vertical="center" wrapText="1"/>
      <protection locked="0"/>
    </xf>
    <xf numFmtId="44" fontId="91" fillId="30" borderId="15" xfId="0" applyNumberFormat="1" applyFont="1" applyFill="1" applyBorder="1" applyAlignment="1" applyProtection="1">
      <alignment horizontal="left" vertical="center" wrapText="1"/>
      <protection locked="0"/>
    </xf>
    <xf numFmtId="44" fontId="91" fillId="30" borderId="15" xfId="1" applyFont="1" applyFill="1" applyBorder="1" applyAlignment="1" applyProtection="1">
      <alignment horizontal="center" vertical="center" wrapText="1"/>
      <protection locked="0"/>
    </xf>
    <xf numFmtId="44" fontId="91" fillId="58" borderId="15" xfId="1" applyFont="1" applyFill="1" applyBorder="1" applyAlignment="1">
      <alignment horizontal="center" vertical="center" wrapText="1"/>
    </xf>
    <xf numFmtId="44" fontId="91" fillId="30" borderId="15" xfId="1" applyFont="1" applyFill="1" applyBorder="1" applyAlignment="1">
      <alignment horizontal="center" vertical="center" wrapText="1"/>
    </xf>
    <xf numFmtId="0" fontId="91" fillId="30" borderId="15" xfId="0" applyFont="1" applyFill="1" applyBorder="1" applyAlignment="1" applyProtection="1">
      <alignment horizontal="center" vertical="center" wrapText="1"/>
      <protection locked="0"/>
    </xf>
    <xf numFmtId="44" fontId="91" fillId="30" borderId="15" xfId="0" applyNumberFormat="1" applyFont="1" applyFill="1" applyBorder="1" applyAlignment="1" applyProtection="1">
      <alignment horizontal="center" vertical="center" wrapText="1"/>
      <protection locked="0"/>
    </xf>
    <xf numFmtId="14" fontId="91" fillId="30" borderId="15" xfId="0" applyNumberFormat="1" applyFont="1" applyFill="1" applyBorder="1" applyAlignment="1" applyProtection="1">
      <alignment horizontal="center" vertical="center" wrapText="1"/>
      <protection locked="0"/>
    </xf>
    <xf numFmtId="9" fontId="91" fillId="30" borderId="15" xfId="17" applyFont="1" applyFill="1" applyBorder="1" applyAlignment="1" applyProtection="1">
      <alignment horizontal="center" vertical="center" wrapText="1"/>
      <protection locked="0"/>
    </xf>
    <xf numFmtId="44" fontId="91" fillId="30" borderId="15" xfId="1" applyFont="1" applyFill="1" applyBorder="1" applyAlignment="1" applyProtection="1">
      <alignment horizontal="center" vertical="center"/>
      <protection locked="0"/>
    </xf>
    <xf numFmtId="49" fontId="88" fillId="30" borderId="15" xfId="1" applyNumberFormat="1" applyFont="1" applyFill="1" applyBorder="1" applyAlignment="1" applyProtection="1">
      <alignment horizontal="left" vertical="top" wrapText="1"/>
      <protection locked="0"/>
    </xf>
    <xf numFmtId="44" fontId="91" fillId="59" borderId="15" xfId="1" applyFont="1" applyFill="1" applyBorder="1" applyAlignment="1">
      <alignment horizontal="center" vertical="top" wrapText="1"/>
    </xf>
    <xf numFmtId="44" fontId="93" fillId="59" borderId="15" xfId="1" applyFont="1" applyFill="1" applyBorder="1" applyAlignment="1">
      <alignment horizontal="center" vertical="top" wrapText="1"/>
    </xf>
    <xf numFmtId="0" fontId="91" fillId="38" borderId="15" xfId="1" applyNumberFormat="1" applyFont="1" applyFill="1" applyBorder="1" applyAlignment="1" applyProtection="1">
      <alignment horizontal="left" vertical="top" wrapText="1"/>
      <protection locked="0"/>
    </xf>
    <xf numFmtId="49" fontId="91" fillId="30" borderId="15" xfId="0" applyNumberFormat="1" applyFont="1" applyFill="1" applyBorder="1" applyAlignment="1">
      <alignment horizontal="center" vertical="top"/>
    </xf>
    <xf numFmtId="0" fontId="91" fillId="53" borderId="15" xfId="0" applyFont="1" applyFill="1" applyBorder="1" applyAlignment="1" applyProtection="1">
      <alignment horizontal="center" vertical="top"/>
      <protection locked="0"/>
    </xf>
    <xf numFmtId="0" fontId="91" fillId="53" borderId="15" xfId="0" applyFont="1" applyFill="1" applyBorder="1" applyAlignment="1" applyProtection="1">
      <alignment horizontal="center" vertical="top" wrapText="1"/>
      <protection locked="0"/>
    </xf>
    <xf numFmtId="1" fontId="91" fillId="30" borderId="0" xfId="0" applyNumberFormat="1" applyFont="1" applyFill="1" applyAlignment="1">
      <alignment horizontal="center" vertical="top"/>
    </xf>
    <xf numFmtId="0" fontId="91" fillId="30" borderId="0" xfId="0" applyFont="1" applyFill="1" applyAlignment="1">
      <alignment horizontal="left" vertical="top"/>
    </xf>
    <xf numFmtId="0" fontId="91" fillId="30" borderId="15" xfId="0" applyFont="1" applyFill="1" applyBorder="1" applyAlignment="1" applyProtection="1">
      <alignment horizontal="center" vertical="top"/>
      <protection locked="0"/>
    </xf>
    <xf numFmtId="44" fontId="91" fillId="30" borderId="15" xfId="0" applyNumberFormat="1" applyFont="1" applyFill="1" applyBorder="1" applyAlignment="1" applyProtection="1">
      <alignment horizontal="center" vertical="top" wrapText="1"/>
      <protection locked="0"/>
    </xf>
    <xf numFmtId="0" fontId="91" fillId="30" borderId="0" xfId="0" applyFont="1" applyFill="1" applyAlignment="1">
      <alignment horizontal="center" vertical="top"/>
    </xf>
    <xf numFmtId="49" fontId="93" fillId="30" borderId="15" xfId="0" applyNumberFormat="1" applyFont="1" applyFill="1" applyBorder="1" applyAlignment="1">
      <alignment horizontal="center" vertical="top"/>
    </xf>
    <xf numFmtId="0" fontId="93" fillId="30" borderId="15" xfId="0" applyFont="1" applyFill="1" applyBorder="1" applyAlignment="1" applyProtection="1">
      <alignment horizontal="center" vertical="top" wrapText="1"/>
      <protection locked="0"/>
    </xf>
    <xf numFmtId="0" fontId="93" fillId="30" borderId="15" xfId="0" applyFont="1" applyFill="1" applyBorder="1" applyAlignment="1" applyProtection="1">
      <alignment horizontal="center" vertical="top"/>
      <protection locked="0"/>
    </xf>
    <xf numFmtId="44" fontId="93" fillId="58" borderId="15" xfId="1" applyFont="1" applyFill="1" applyBorder="1" applyAlignment="1">
      <alignment horizontal="center" vertical="top" wrapText="1"/>
    </xf>
    <xf numFmtId="0" fontId="93" fillId="0" borderId="0" xfId="0" applyFont="1" applyAlignment="1" applyProtection="1">
      <alignment vertical="top" wrapText="1"/>
      <protection locked="0"/>
    </xf>
    <xf numFmtId="0" fontId="93" fillId="0" borderId="0" xfId="0" applyFont="1" applyAlignment="1" applyProtection="1">
      <alignment vertical="top"/>
      <protection locked="0"/>
    </xf>
    <xf numFmtId="44" fontId="93" fillId="0" borderId="6" xfId="0" applyNumberFormat="1" applyFont="1" applyBorder="1" applyAlignment="1" applyProtection="1">
      <alignment horizontal="center" vertical="top" wrapText="1"/>
      <protection locked="0"/>
    </xf>
    <xf numFmtId="0" fontId="93" fillId="0" borderId="0" xfId="0" applyFont="1" applyAlignment="1">
      <alignment vertical="top"/>
    </xf>
    <xf numFmtId="0" fontId="88" fillId="0" borderId="17" xfId="0" applyFont="1" applyBorder="1" applyAlignment="1">
      <alignment wrapText="1"/>
    </xf>
    <xf numFmtId="0" fontId="120" fillId="30" borderId="0" xfId="0" applyFont="1" applyFill="1" applyAlignment="1">
      <alignment horizontal="center"/>
    </xf>
    <xf numFmtId="0" fontId="86" fillId="30" borderId="91" xfId="0" applyFont="1" applyFill="1" applyBorder="1" applyAlignment="1">
      <alignment horizontal="center" wrapText="1"/>
    </xf>
    <xf numFmtId="0" fontId="3" fillId="0" borderId="0" xfId="2" applyFont="1" applyAlignment="1">
      <alignment horizontal="center"/>
    </xf>
    <xf numFmtId="0" fontId="3" fillId="0" borderId="0" xfId="2" applyFont="1"/>
    <xf numFmtId="164" fontId="3" fillId="0" borderId="0" xfId="6" applyNumberFormat="1" applyFont="1"/>
    <xf numFmtId="14" fontId="3" fillId="0" borderId="0" xfId="2" applyNumberFormat="1" applyFont="1"/>
    <xf numFmtId="164" fontId="3" fillId="0" borderId="0" xfId="6" applyNumberFormat="1" applyFont="1" applyFill="1" applyBorder="1"/>
    <xf numFmtId="0" fontId="3" fillId="0" borderId="0" xfId="2" applyFont="1" applyAlignment="1">
      <alignment horizontal="left"/>
    </xf>
    <xf numFmtId="43" fontId="3" fillId="0" borderId="0" xfId="6" applyFont="1"/>
    <xf numFmtId="164" fontId="3" fillId="0" borderId="0" xfId="6" applyNumberFormat="1" applyFont="1" applyBorder="1"/>
    <xf numFmtId="164" fontId="3" fillId="0" borderId="0" xfId="6" applyNumberFormat="1" applyFont="1" applyBorder="1" applyAlignment="1"/>
    <xf numFmtId="0" fontId="3" fillId="22" borderId="0" xfId="2" applyFont="1" applyFill="1" applyAlignment="1">
      <alignment horizontal="left"/>
    </xf>
    <xf numFmtId="164" fontId="3" fillId="27" borderId="0" xfId="6" applyNumberFormat="1" applyFont="1" applyFill="1" applyAlignment="1">
      <alignment horizontal="center"/>
    </xf>
    <xf numFmtId="164" fontId="3" fillId="27" borderId="0" xfId="6" applyNumberFormat="1" applyFont="1" applyFill="1" applyBorder="1"/>
    <xf numFmtId="164" fontId="3" fillId="27" borderId="24" xfId="6" applyNumberFormat="1" applyFont="1" applyFill="1" applyBorder="1"/>
    <xf numFmtId="164" fontId="3" fillId="0" borderId="0" xfId="2" applyNumberFormat="1" applyFont="1" applyAlignment="1">
      <alignment horizontal="center"/>
    </xf>
    <xf numFmtId="164" fontId="3" fillId="11" borderId="3" xfId="6" applyNumberFormat="1" applyFont="1" applyFill="1" applyBorder="1" applyAlignment="1">
      <alignment horizontal="right"/>
    </xf>
    <xf numFmtId="43" fontId="3" fillId="0" borderId="0" xfId="3" applyFont="1" applyFill="1" applyBorder="1" applyAlignment="1">
      <alignment horizontal="center"/>
    </xf>
    <xf numFmtId="43" fontId="3" fillId="0" borderId="0" xfId="3" applyFont="1" applyFill="1" applyBorder="1"/>
    <xf numFmtId="164" fontId="3" fillId="0" borderId="2" xfId="6" applyNumberFormat="1" applyFont="1" applyFill="1" applyBorder="1"/>
    <xf numFmtId="43" fontId="3" fillId="0" borderId="0" xfId="2" applyNumberFormat="1" applyFont="1"/>
    <xf numFmtId="164" fontId="3" fillId="13" borderId="3" xfId="6" applyNumberFormat="1" applyFont="1" applyFill="1" applyBorder="1"/>
    <xf numFmtId="164" fontId="3" fillId="8" borderId="0" xfId="6" applyNumberFormat="1" applyFont="1" applyFill="1"/>
    <xf numFmtId="0" fontId="3" fillId="0" borderId="0" xfId="0" applyFont="1" applyAlignment="1">
      <alignment horizontal="center"/>
    </xf>
    <xf numFmtId="0" fontId="3" fillId="0" borderId="0" xfId="0" applyFont="1"/>
    <xf numFmtId="164" fontId="3" fillId="0" borderId="0" xfId="6" applyNumberFormat="1" applyFont="1" applyFill="1"/>
    <xf numFmtId="164" fontId="3" fillId="0" borderId="0" xfId="2" applyNumberFormat="1" applyFont="1"/>
    <xf numFmtId="43" fontId="3" fillId="0" borderId="0" xfId="3" applyFont="1"/>
    <xf numFmtId="43" fontId="3" fillId="0" borderId="0" xfId="2" applyNumberFormat="1" applyFont="1" applyAlignment="1">
      <alignment horizontal="center"/>
    </xf>
    <xf numFmtId="0" fontId="3" fillId="13" borderId="0" xfId="2" applyFont="1" applyFill="1"/>
    <xf numFmtId="0" fontId="3" fillId="13" borderId="0" xfId="2" applyFont="1" applyFill="1" applyAlignment="1">
      <alignment horizontal="center"/>
    </xf>
    <xf numFmtId="164" fontId="3" fillId="13" borderId="0" xfId="6" applyNumberFormat="1" applyFont="1" applyFill="1"/>
    <xf numFmtId="164" fontId="3" fillId="0" borderId="0" xfId="6" applyNumberFormat="1" applyFont="1" applyAlignment="1">
      <alignment horizontal="center"/>
    </xf>
    <xf numFmtId="164" fontId="3" fillId="10" borderId="0" xfId="6" applyNumberFormat="1" applyFont="1" applyFill="1" applyAlignment="1">
      <alignment horizontal="center" vertical="top"/>
    </xf>
    <xf numFmtId="0" fontId="3" fillId="0" borderId="0" xfId="0" applyFont="1" applyAlignment="1">
      <alignment horizontal="left" vertical="top"/>
    </xf>
    <xf numFmtId="0" fontId="3" fillId="0" borderId="0" xfId="0" applyFont="1" applyAlignment="1">
      <alignment vertical="top"/>
    </xf>
    <xf numFmtId="0" fontId="3" fillId="0" borderId="0" xfId="0" applyFont="1" applyAlignment="1">
      <alignment horizontal="center" vertical="top"/>
    </xf>
    <xf numFmtId="44" fontId="3" fillId="0" borderId="0" xfId="1" applyFont="1" applyAlignment="1">
      <alignment horizontal="center" vertical="top"/>
    </xf>
    <xf numFmtId="0" fontId="3" fillId="0" borderId="0" xfId="0" applyFont="1" applyAlignment="1">
      <alignment vertical="top" wrapText="1"/>
    </xf>
    <xf numFmtId="167" fontId="3" fillId="0" borderId="0" xfId="0" applyNumberFormat="1" applyFont="1" applyAlignment="1">
      <alignment horizontal="left" vertical="top"/>
    </xf>
    <xf numFmtId="44" fontId="3" fillId="0" borderId="0" xfId="1" applyFont="1" applyAlignment="1">
      <alignment vertical="top" wrapText="1"/>
    </xf>
    <xf numFmtId="164" fontId="3" fillId="0" borderId="0" xfId="6" applyNumberFormat="1" applyFont="1" applyAlignment="1">
      <alignment vertical="top"/>
    </xf>
    <xf numFmtId="8" fontId="3" fillId="0" borderId="0" xfId="0" applyNumberFormat="1" applyFont="1" applyAlignment="1">
      <alignment horizontal="center" vertical="top"/>
    </xf>
    <xf numFmtId="44" fontId="3" fillId="0" borderId="0" xfId="0" applyNumberFormat="1" applyFont="1" applyAlignment="1">
      <alignment horizontal="center" vertical="top"/>
    </xf>
    <xf numFmtId="0" fontId="3" fillId="0" borderId="15" xfId="0" applyFont="1" applyBorder="1" applyAlignment="1">
      <alignment horizontal="left" vertical="top"/>
    </xf>
    <xf numFmtId="0" fontId="3" fillId="0" borderId="15" xfId="0" applyFont="1" applyBorder="1" applyAlignment="1">
      <alignment vertical="top" wrapText="1"/>
    </xf>
    <xf numFmtId="0" fontId="3" fillId="0" borderId="15" xfId="0" applyFont="1" applyBorder="1" applyAlignment="1">
      <alignment horizontal="center" vertical="top"/>
    </xf>
    <xf numFmtId="0" fontId="3" fillId="0" borderId="15" xfId="0" applyFont="1" applyBorder="1" applyAlignment="1">
      <alignment vertical="top"/>
    </xf>
    <xf numFmtId="167" fontId="3" fillId="0" borderId="15" xfId="0" applyNumberFormat="1" applyFont="1" applyBorder="1" applyAlignment="1">
      <alignment horizontal="left" vertical="top"/>
    </xf>
    <xf numFmtId="0" fontId="3" fillId="0" borderId="4" xfId="0" applyFont="1" applyBorder="1" applyAlignment="1">
      <alignment vertical="top" wrapText="1"/>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center" vertical="center"/>
    </xf>
    <xf numFmtId="44" fontId="3" fillId="0" borderId="0" xfId="1" applyFont="1" applyAlignment="1">
      <alignment horizontal="center" vertical="center"/>
    </xf>
    <xf numFmtId="167" fontId="3" fillId="0" borderId="0" xfId="0" applyNumberFormat="1" applyFont="1" applyAlignment="1">
      <alignment horizontal="left" vertical="center"/>
    </xf>
    <xf numFmtId="0" fontId="3" fillId="0" borderId="0" xfId="0" applyFont="1" applyAlignment="1">
      <alignment vertical="center" wrapText="1"/>
    </xf>
    <xf numFmtId="164" fontId="3" fillId="0" borderId="0" xfId="6" applyNumberFormat="1" applyFont="1" applyAlignment="1">
      <alignment vertical="center"/>
    </xf>
    <xf numFmtId="0" fontId="3" fillId="0" borderId="72" xfId="0" applyFont="1" applyBorder="1" applyAlignment="1">
      <alignment horizontal="left" vertical="center"/>
    </xf>
    <xf numFmtId="0" fontId="3" fillId="0" borderId="73" xfId="0" applyFont="1" applyBorder="1" applyAlignment="1">
      <alignment vertical="center"/>
    </xf>
    <xf numFmtId="0" fontId="3" fillId="0" borderId="73" xfId="0" applyFont="1" applyBorder="1" applyAlignment="1">
      <alignment horizontal="center" vertical="center"/>
    </xf>
    <xf numFmtId="44" fontId="3" fillId="0" borderId="73" xfId="1" applyFont="1" applyFill="1" applyBorder="1" applyAlignment="1">
      <alignment horizontal="center" vertical="center"/>
    </xf>
    <xf numFmtId="167" fontId="3" fillId="0" borderId="73" xfId="0" applyNumberFormat="1" applyFont="1" applyBorder="1" applyAlignment="1">
      <alignment horizontal="left" vertical="center"/>
    </xf>
    <xf numFmtId="0" fontId="3" fillId="0" borderId="74" xfId="0" applyFont="1" applyBorder="1" applyAlignment="1">
      <alignment vertical="center" wrapText="1"/>
    </xf>
    <xf numFmtId="0" fontId="3" fillId="0" borderId="75" xfId="0" applyFont="1" applyBorder="1" applyAlignment="1">
      <alignment horizontal="left" vertical="center"/>
    </xf>
    <xf numFmtId="0" fontId="3" fillId="0" borderId="76" xfId="0" applyFont="1" applyBorder="1" applyAlignment="1">
      <alignment vertical="center"/>
    </xf>
    <xf numFmtId="0" fontId="3" fillId="0" borderId="76" xfId="0" applyFont="1" applyBorder="1" applyAlignment="1">
      <alignment horizontal="center" vertical="center"/>
    </xf>
    <xf numFmtId="44" fontId="3" fillId="0" borderId="76" xfId="1" applyFont="1" applyFill="1" applyBorder="1" applyAlignment="1">
      <alignment horizontal="center" vertical="center"/>
    </xf>
    <xf numFmtId="167" fontId="3" fillId="0" borderId="76" xfId="0" applyNumberFormat="1" applyFont="1" applyBorder="1" applyAlignment="1">
      <alignment horizontal="left" vertical="center"/>
    </xf>
    <xf numFmtId="0" fontId="3" fillId="0" borderId="77" xfId="0" applyFont="1" applyBorder="1" applyAlignment="1">
      <alignment vertical="center" wrapText="1"/>
    </xf>
    <xf numFmtId="0" fontId="3" fillId="0" borderId="77" xfId="0" applyFont="1" applyBorder="1" applyAlignment="1">
      <alignment vertical="top" wrapText="1"/>
    </xf>
    <xf numFmtId="0" fontId="3" fillId="0" borderId="78" xfId="0" applyFont="1" applyBorder="1" applyAlignment="1">
      <alignment horizontal="left" vertical="center"/>
    </xf>
    <xf numFmtId="0" fontId="3" fillId="0" borderId="79" xfId="0" applyFont="1" applyBorder="1" applyAlignment="1">
      <alignment vertical="center"/>
    </xf>
    <xf numFmtId="0" fontId="3" fillId="0" borderId="79" xfId="0" applyFont="1" applyBorder="1" applyAlignment="1">
      <alignment horizontal="center" vertical="center"/>
    </xf>
    <xf numFmtId="44" fontId="3" fillId="0" borderId="79" xfId="1" applyFont="1" applyFill="1" applyBorder="1" applyAlignment="1">
      <alignment horizontal="center" vertical="center"/>
    </xf>
    <xf numFmtId="167" fontId="3" fillId="0" borderId="79" xfId="0" applyNumberFormat="1" applyFont="1" applyBorder="1" applyAlignment="1">
      <alignment horizontal="left" vertical="center"/>
    </xf>
    <xf numFmtId="0" fontId="3" fillId="0" borderId="80" xfId="0" applyFont="1" applyBorder="1" applyAlignment="1">
      <alignment vertical="center" wrapText="1"/>
    </xf>
    <xf numFmtId="44" fontId="3" fillId="0" borderId="0" xfId="1" applyFont="1" applyAlignment="1">
      <alignment vertical="center"/>
    </xf>
    <xf numFmtId="0" fontId="3" fillId="0" borderId="72" xfId="0" applyFont="1" applyBorder="1" applyAlignment="1">
      <alignment horizontal="center" vertical="center" wrapText="1"/>
    </xf>
    <xf numFmtId="0" fontId="3" fillId="0" borderId="73" xfId="0" applyFont="1" applyBorder="1" applyAlignment="1">
      <alignment horizontal="left" vertical="top" wrapText="1"/>
    </xf>
    <xf numFmtId="0" fontId="3" fillId="0" borderId="73" xfId="0" applyFont="1" applyBorder="1" applyAlignment="1">
      <alignment horizontal="center" vertical="center" wrapText="1"/>
    </xf>
    <xf numFmtId="0" fontId="3" fillId="0" borderId="73" xfId="0" applyFont="1" applyBorder="1" applyAlignment="1">
      <alignment horizontal="left" vertical="center" wrapText="1"/>
    </xf>
    <xf numFmtId="44" fontId="3" fillId="0" borderId="73" xfId="1" applyFont="1" applyBorder="1" applyAlignment="1">
      <alignment horizontal="center" vertical="center" wrapText="1"/>
    </xf>
    <xf numFmtId="0" fontId="3" fillId="0" borderId="74" xfId="0" applyFont="1" applyBorder="1" applyAlignment="1">
      <alignment horizontal="left" vertical="top" wrapText="1"/>
    </xf>
    <xf numFmtId="0" fontId="3" fillId="0" borderId="75" xfId="0" applyFont="1" applyBorder="1" applyAlignment="1">
      <alignment horizontal="center" vertical="center" wrapText="1"/>
    </xf>
    <xf numFmtId="0" fontId="3" fillId="0" borderId="76" xfId="0" applyFont="1" applyBorder="1" applyAlignment="1">
      <alignment horizontal="left" vertical="center" wrapText="1"/>
    </xf>
    <xf numFmtId="0" fontId="3" fillId="0" borderId="76" xfId="0" applyFont="1" applyBorder="1" applyAlignment="1">
      <alignment horizontal="center" vertical="center" wrapText="1"/>
    </xf>
    <xf numFmtId="44" fontId="3" fillId="0" borderId="76" xfId="1" applyFont="1" applyBorder="1" applyAlignment="1">
      <alignment horizontal="center" vertical="center" wrapText="1"/>
    </xf>
    <xf numFmtId="0" fontId="3" fillId="0" borderId="77" xfId="0" applyFont="1" applyBorder="1" applyAlignment="1">
      <alignment horizontal="left" vertical="top" wrapText="1"/>
    </xf>
    <xf numFmtId="0" fontId="3" fillId="0" borderId="76" xfId="0" applyFont="1" applyBorder="1" applyAlignment="1">
      <alignment horizontal="left" vertical="top" wrapText="1"/>
    </xf>
    <xf numFmtId="0" fontId="3" fillId="0" borderId="78" xfId="0" applyFont="1" applyBorder="1" applyAlignment="1">
      <alignment horizontal="center" vertical="center" wrapText="1"/>
    </xf>
    <xf numFmtId="0" fontId="3" fillId="0" borderId="79" xfId="0" applyFont="1" applyBorder="1" applyAlignment="1">
      <alignment horizontal="left" vertical="center" wrapText="1"/>
    </xf>
    <xf numFmtId="0" fontId="3" fillId="0" borderId="79" xfId="0" applyFont="1" applyBorder="1" applyAlignment="1">
      <alignment horizontal="center" vertical="center" wrapText="1"/>
    </xf>
    <xf numFmtId="44" fontId="3" fillId="0" borderId="79" xfId="1" applyFont="1" applyBorder="1" applyAlignment="1">
      <alignment horizontal="center" vertical="center" wrapText="1"/>
    </xf>
    <xf numFmtId="0" fontId="3" fillId="0" borderId="80" xfId="0" applyFont="1" applyBorder="1" applyAlignment="1">
      <alignment horizontal="left" vertical="top" wrapText="1"/>
    </xf>
    <xf numFmtId="0" fontId="3" fillId="0" borderId="72" xfId="0" applyFont="1" applyBorder="1" applyAlignment="1">
      <alignment horizontal="left" vertical="center" wrapText="1"/>
    </xf>
    <xf numFmtId="44" fontId="3" fillId="0" borderId="73" xfId="1" applyFont="1" applyBorder="1" applyAlignment="1">
      <alignment horizontal="left" vertical="center" wrapText="1"/>
    </xf>
    <xf numFmtId="0" fontId="3" fillId="0" borderId="75" xfId="0" applyFont="1" applyBorder="1" applyAlignment="1">
      <alignment horizontal="left" vertical="center" wrapText="1"/>
    </xf>
    <xf numFmtId="44" fontId="3" fillId="0" borderId="76" xfId="1" applyFont="1" applyBorder="1" applyAlignment="1">
      <alignment horizontal="left" vertical="center" wrapText="1"/>
    </xf>
    <xf numFmtId="0" fontId="3" fillId="0" borderId="78" xfId="0" applyFont="1" applyBorder="1" applyAlignment="1">
      <alignment horizontal="left" vertical="center" wrapText="1"/>
    </xf>
    <xf numFmtId="44" fontId="3" fillId="0" borderId="79" xfId="1" applyFont="1" applyBorder="1" applyAlignment="1">
      <alignment horizontal="left" vertical="center" wrapText="1"/>
    </xf>
    <xf numFmtId="0" fontId="3" fillId="60" borderId="15" xfId="0" applyFont="1" applyFill="1" applyBorder="1" applyAlignment="1">
      <alignment horizontal="left" vertical="top"/>
    </xf>
    <xf numFmtId="0" fontId="3" fillId="60" borderId="15" xfId="0" applyFont="1" applyFill="1" applyBorder="1" applyAlignment="1">
      <alignment vertical="top"/>
    </xf>
    <xf numFmtId="0" fontId="3" fillId="60" borderId="15" xfId="0" applyFont="1" applyFill="1" applyBorder="1" applyAlignment="1">
      <alignment horizontal="center" vertical="top"/>
    </xf>
    <xf numFmtId="44" fontId="3" fillId="60" borderId="15" xfId="1" applyFont="1" applyFill="1" applyBorder="1" applyAlignment="1">
      <alignment horizontal="center" vertical="top"/>
    </xf>
    <xf numFmtId="44" fontId="3" fillId="60" borderId="31" xfId="1" applyFont="1" applyFill="1" applyBorder="1" applyAlignment="1">
      <alignment horizontal="center" vertical="top"/>
    </xf>
    <xf numFmtId="44" fontId="3" fillId="60" borderId="17" xfId="1" applyFont="1" applyFill="1" applyBorder="1" applyAlignment="1">
      <alignment horizontal="center" vertical="top"/>
    </xf>
    <xf numFmtId="0" fontId="3" fillId="60" borderId="17" xfId="1" applyNumberFormat="1" applyFont="1" applyFill="1" applyBorder="1" applyAlignment="1">
      <alignment horizontal="center" vertical="top"/>
    </xf>
    <xf numFmtId="0" fontId="3" fillId="60" borderId="17" xfId="0" applyFont="1" applyFill="1" applyBorder="1" applyAlignment="1">
      <alignment vertical="top"/>
    </xf>
    <xf numFmtId="167" fontId="3" fillId="60" borderId="17" xfId="0" applyNumberFormat="1" applyFont="1" applyFill="1" applyBorder="1" applyAlignment="1">
      <alignment horizontal="left" vertical="top"/>
    </xf>
    <xf numFmtId="0" fontId="3" fillId="60" borderId="18" xfId="0" applyFont="1" applyFill="1" applyBorder="1" applyAlignment="1">
      <alignment vertical="top" wrapText="1"/>
    </xf>
    <xf numFmtId="44" fontId="3" fillId="60" borderId="15" xfId="1" applyFont="1" applyFill="1" applyBorder="1" applyAlignment="1">
      <alignment vertical="top" wrapText="1"/>
    </xf>
    <xf numFmtId="164" fontId="3" fillId="60" borderId="15" xfId="6" applyNumberFormat="1" applyFont="1" applyFill="1" applyBorder="1" applyAlignment="1">
      <alignment vertical="top"/>
    </xf>
    <xf numFmtId="44" fontId="3" fillId="60" borderId="15" xfId="1" applyFont="1" applyFill="1" applyBorder="1" applyAlignment="1">
      <alignment vertical="top"/>
    </xf>
    <xf numFmtId="0" fontId="3" fillId="60" borderId="17" xfId="0" applyFont="1" applyFill="1" applyBorder="1" applyAlignment="1">
      <alignment vertical="top" wrapText="1"/>
    </xf>
    <xf numFmtId="0" fontId="3" fillId="60" borderId="19" xfId="0" applyFont="1" applyFill="1" applyBorder="1" applyAlignment="1">
      <alignment horizontal="left" vertical="top"/>
    </xf>
    <xf numFmtId="0" fontId="3" fillId="60" borderId="19" xfId="0" applyFont="1" applyFill="1" applyBorder="1" applyAlignment="1">
      <alignment vertical="top"/>
    </xf>
    <xf numFmtId="0" fontId="3" fillId="60" borderId="19" xfId="0" applyFont="1" applyFill="1" applyBorder="1" applyAlignment="1">
      <alignment horizontal="center" vertical="top"/>
    </xf>
    <xf numFmtId="44" fontId="3" fillId="60" borderId="19" xfId="1" applyFont="1" applyFill="1" applyBorder="1" applyAlignment="1">
      <alignment horizontal="center" vertical="top"/>
    </xf>
    <xf numFmtId="44" fontId="3" fillId="60" borderId="116" xfId="1" applyFont="1" applyFill="1" applyBorder="1" applyAlignment="1">
      <alignment horizontal="center" vertical="top"/>
    </xf>
    <xf numFmtId="44" fontId="3" fillId="60" borderId="25" xfId="1" applyFont="1" applyFill="1" applyBorder="1" applyAlignment="1">
      <alignment horizontal="center" vertical="top"/>
    </xf>
    <xf numFmtId="0" fontId="3" fillId="60" borderId="25" xfId="1" applyNumberFormat="1" applyFont="1" applyFill="1" applyBorder="1" applyAlignment="1">
      <alignment horizontal="center" vertical="top"/>
    </xf>
    <xf numFmtId="0" fontId="3" fillId="60" borderId="25" xfId="0" applyFont="1" applyFill="1" applyBorder="1" applyAlignment="1">
      <alignment vertical="top"/>
    </xf>
    <xf numFmtId="167" fontId="3" fillId="60" borderId="25" xfId="0" applyNumberFormat="1" applyFont="1" applyFill="1" applyBorder="1" applyAlignment="1">
      <alignment horizontal="left" vertical="top"/>
    </xf>
    <xf numFmtId="0" fontId="3" fillId="60" borderId="27" xfId="0" applyFont="1" applyFill="1" applyBorder="1" applyAlignment="1">
      <alignment vertical="top" wrapText="1"/>
    </xf>
    <xf numFmtId="0" fontId="3" fillId="9" borderId="15" xfId="0" applyFont="1" applyFill="1" applyBorder="1" applyAlignment="1">
      <alignment horizontal="left" vertical="top"/>
    </xf>
    <xf numFmtId="0" fontId="3" fillId="9" borderId="15" xfId="0" applyFont="1" applyFill="1" applyBorder="1" applyAlignment="1">
      <alignment vertical="top" wrapText="1"/>
    </xf>
    <xf numFmtId="0" fontId="3" fillId="9" borderId="15" xfId="0" applyFont="1" applyFill="1" applyBorder="1" applyAlignment="1">
      <alignment horizontal="center" vertical="top"/>
    </xf>
    <xf numFmtId="44" fontId="3" fillId="9" borderId="15" xfId="1" applyFont="1" applyFill="1" applyBorder="1" applyAlignment="1">
      <alignment horizontal="center" vertical="top"/>
    </xf>
    <xf numFmtId="44" fontId="3" fillId="9" borderId="4" xfId="1" applyFont="1" applyFill="1" applyBorder="1" applyAlignment="1">
      <alignment horizontal="center" vertical="top"/>
    </xf>
    <xf numFmtId="44" fontId="3" fillId="9" borderId="17" xfId="1" applyFont="1" applyFill="1" applyBorder="1" applyAlignment="1">
      <alignment horizontal="center" vertical="top"/>
    </xf>
    <xf numFmtId="44" fontId="3" fillId="9" borderId="32" xfId="1" applyFont="1" applyFill="1" applyBorder="1" applyAlignment="1">
      <alignment horizontal="center" vertical="top"/>
    </xf>
    <xf numFmtId="44" fontId="3" fillId="0" borderId="15" xfId="1" applyFont="1" applyBorder="1" applyAlignment="1">
      <alignment horizontal="center" vertical="top"/>
    </xf>
    <xf numFmtId="0" fontId="3" fillId="0" borderId="15" xfId="1" applyNumberFormat="1" applyFont="1" applyBorder="1" applyAlignment="1">
      <alignment horizontal="center" vertical="top"/>
    </xf>
    <xf numFmtId="44" fontId="3" fillId="0" borderId="15" xfId="1" applyFont="1" applyBorder="1" applyAlignment="1">
      <alignment vertical="top" wrapText="1"/>
    </xf>
    <xf numFmtId="164" fontId="3" fillId="0" borderId="15" xfId="6" applyNumberFormat="1" applyFont="1" applyBorder="1" applyAlignment="1">
      <alignment vertical="top"/>
    </xf>
    <xf numFmtId="44" fontId="3" fillId="0" borderId="15" xfId="1" applyFont="1" applyBorder="1" applyAlignment="1">
      <alignment vertical="top"/>
    </xf>
    <xf numFmtId="44" fontId="3" fillId="0" borderId="106" xfId="1" applyFont="1" applyBorder="1" applyAlignment="1">
      <alignment horizontal="center" vertical="top"/>
    </xf>
    <xf numFmtId="44" fontId="3" fillId="0" borderId="19" xfId="1" applyFont="1" applyBorder="1" applyAlignment="1">
      <alignment horizontal="center" vertical="top"/>
    </xf>
    <xf numFmtId="44" fontId="3" fillId="0" borderId="4" xfId="1" applyFont="1" applyBorder="1" applyAlignment="1">
      <alignment horizontal="center" vertical="top"/>
    </xf>
    <xf numFmtId="44" fontId="3" fillId="0" borderId="17" xfId="1" applyFont="1" applyBorder="1" applyAlignment="1">
      <alignment horizontal="center" vertical="top"/>
    </xf>
    <xf numFmtId="44" fontId="3" fillId="0" borderId="32" xfId="1" applyFont="1" applyBorder="1" applyAlignment="1">
      <alignment horizontal="center" vertical="top"/>
    </xf>
    <xf numFmtId="0" fontId="3" fillId="61" borderId="15" xfId="0" applyFont="1" applyFill="1" applyBorder="1" applyAlignment="1">
      <alignment horizontal="left" vertical="top"/>
    </xf>
    <xf numFmtId="0" fontId="3" fillId="61" borderId="15" xfId="0" applyFont="1" applyFill="1" applyBorder="1" applyAlignment="1">
      <alignment vertical="top" wrapText="1"/>
    </xf>
    <xf numFmtId="0" fontId="3" fillId="61" borderId="15" xfId="0" applyFont="1" applyFill="1" applyBorder="1" applyAlignment="1">
      <alignment horizontal="center" vertical="top"/>
    </xf>
    <xf numFmtId="44" fontId="3" fillId="61" borderId="15" xfId="1" applyFont="1" applyFill="1" applyBorder="1" applyAlignment="1">
      <alignment horizontal="center" vertical="top"/>
    </xf>
    <xf numFmtId="44" fontId="3" fillId="61" borderId="4" xfId="1" applyFont="1" applyFill="1" applyBorder="1" applyAlignment="1">
      <alignment horizontal="center" vertical="top"/>
    </xf>
    <xf numFmtId="44" fontId="3" fillId="0" borderId="26" xfId="1" applyFont="1" applyBorder="1" applyAlignment="1">
      <alignment horizontal="center" vertical="top"/>
    </xf>
    <xf numFmtId="0" fontId="3" fillId="60" borderId="15" xfId="1" applyNumberFormat="1" applyFont="1" applyFill="1" applyBorder="1" applyAlignment="1">
      <alignment horizontal="center" vertical="top"/>
    </xf>
    <xf numFmtId="0" fontId="3" fillId="60" borderId="15" xfId="0" applyFont="1" applyFill="1" applyBorder="1" applyAlignment="1">
      <alignment vertical="top" wrapText="1"/>
    </xf>
    <xf numFmtId="167" fontId="3" fillId="60" borderId="15" xfId="0" applyNumberFormat="1" applyFont="1" applyFill="1" applyBorder="1" applyAlignment="1">
      <alignment horizontal="left" vertical="top"/>
    </xf>
    <xf numFmtId="0" fontId="3" fillId="60" borderId="4" xfId="0" applyFont="1" applyFill="1" applyBorder="1" applyAlignment="1">
      <alignment vertical="top" wrapText="1"/>
    </xf>
    <xf numFmtId="0" fontId="3" fillId="9" borderId="15" xfId="1" applyNumberFormat="1" applyFont="1" applyFill="1" applyBorder="1" applyAlignment="1">
      <alignment horizontal="center" vertical="top"/>
    </xf>
    <xf numFmtId="0" fontId="3" fillId="9" borderId="15" xfId="0" applyFont="1" applyFill="1" applyBorder="1" applyAlignment="1">
      <alignment vertical="top"/>
    </xf>
    <xf numFmtId="167" fontId="3" fillId="9" borderId="15" xfId="0" applyNumberFormat="1" applyFont="1" applyFill="1" applyBorder="1" applyAlignment="1">
      <alignment horizontal="left" vertical="top"/>
    </xf>
    <xf numFmtId="0" fontId="3" fillId="9" borderId="4" xfId="0" applyFont="1" applyFill="1" applyBorder="1" applyAlignment="1">
      <alignment vertical="top" wrapText="1"/>
    </xf>
    <xf numFmtId="0" fontId="3" fillId="51" borderId="15" xfId="0" applyFont="1" applyFill="1" applyBorder="1" applyAlignment="1">
      <alignment horizontal="center" vertical="top"/>
    </xf>
    <xf numFmtId="0" fontId="3" fillId="61" borderId="15" xfId="0" applyFont="1" applyFill="1" applyBorder="1" applyAlignment="1">
      <alignment vertical="top"/>
    </xf>
    <xf numFmtId="0" fontId="3" fillId="58" borderId="17" xfId="0" applyFont="1" applyFill="1" applyBorder="1" applyAlignment="1">
      <alignment horizontal="left" vertical="top"/>
    </xf>
    <xf numFmtId="0" fontId="3" fillId="58" borderId="17" xfId="0" applyFont="1" applyFill="1" applyBorder="1" applyAlignment="1">
      <alignment vertical="top"/>
    </xf>
    <xf numFmtId="0" fontId="3" fillId="58" borderId="17" xfId="0" applyFont="1" applyFill="1" applyBorder="1" applyAlignment="1">
      <alignment horizontal="center" vertical="top"/>
    </xf>
    <xf numFmtId="0" fontId="3" fillId="0" borderId="17" xfId="1" applyNumberFormat="1" applyFont="1" applyBorder="1" applyAlignment="1">
      <alignment horizontal="center" vertical="top"/>
    </xf>
    <xf numFmtId="0" fontId="3" fillId="0" borderId="17" xfId="1" applyNumberFormat="1" applyFont="1" applyBorder="1" applyAlignment="1">
      <alignment horizontal="left" vertical="top"/>
    </xf>
    <xf numFmtId="0" fontId="3" fillId="0" borderId="17" xfId="0" applyFont="1" applyBorder="1" applyAlignment="1">
      <alignment vertical="top"/>
    </xf>
    <xf numFmtId="167" fontId="3" fillId="0" borderId="17" xfId="0" applyNumberFormat="1" applyFont="1" applyBorder="1" applyAlignment="1">
      <alignment horizontal="left" vertical="top"/>
    </xf>
    <xf numFmtId="0" fontId="3" fillId="0" borderId="17" xfId="0" applyFont="1" applyBorder="1" applyAlignment="1">
      <alignment vertical="top" wrapText="1"/>
    </xf>
    <xf numFmtId="44" fontId="3" fillId="0" borderId="17" xfId="1" applyFont="1" applyBorder="1" applyAlignment="1">
      <alignment vertical="top" wrapText="1"/>
    </xf>
    <xf numFmtId="164" fontId="3" fillId="0" borderId="17" xfId="6" applyNumberFormat="1" applyFont="1" applyBorder="1" applyAlignment="1">
      <alignment vertical="top"/>
    </xf>
    <xf numFmtId="44" fontId="3" fillId="58" borderId="17" xfId="1" applyFont="1" applyFill="1" applyBorder="1" applyAlignment="1">
      <alignment horizontal="center" vertical="top"/>
    </xf>
    <xf numFmtId="0" fontId="3" fillId="58" borderId="17" xfId="1" applyNumberFormat="1" applyFont="1" applyFill="1" applyBorder="1" applyAlignment="1">
      <alignment horizontal="center" vertical="top"/>
    </xf>
    <xf numFmtId="44" fontId="3" fillId="38" borderId="17" xfId="1" applyFont="1" applyFill="1" applyBorder="1" applyAlignment="1">
      <alignment vertical="top" wrapText="1"/>
    </xf>
    <xf numFmtId="0" fontId="3" fillId="57" borderId="17" xfId="0" applyFont="1" applyFill="1" applyBorder="1" applyAlignment="1">
      <alignment horizontal="center" vertical="top"/>
    </xf>
    <xf numFmtId="44" fontId="3" fillId="8" borderId="17" xfId="1" applyFont="1" applyFill="1" applyBorder="1" applyAlignment="1">
      <alignment horizontal="center" vertical="top"/>
    </xf>
    <xf numFmtId="44" fontId="3" fillId="10" borderId="17" xfId="1" applyFont="1" applyFill="1" applyBorder="1" applyAlignment="1">
      <alignment horizontal="center" vertical="top"/>
    </xf>
    <xf numFmtId="0" fontId="3" fillId="10" borderId="17" xfId="0" applyFont="1" applyFill="1" applyBorder="1" applyAlignment="1">
      <alignment vertical="top"/>
    </xf>
    <xf numFmtId="167" fontId="3" fillId="10" borderId="17" xfId="0" applyNumberFormat="1" applyFont="1" applyFill="1" applyBorder="1" applyAlignment="1">
      <alignment horizontal="left" vertical="top"/>
    </xf>
    <xf numFmtId="0" fontId="3" fillId="10" borderId="17" xfId="0" applyFont="1" applyFill="1" applyBorder="1" applyAlignment="1">
      <alignment vertical="top" wrapText="1"/>
    </xf>
    <xf numFmtId="164" fontId="3" fillId="10" borderId="17" xfId="6" applyNumberFormat="1" applyFont="1" applyFill="1" applyBorder="1" applyAlignment="1">
      <alignment vertical="top"/>
    </xf>
    <xf numFmtId="0" fontId="3" fillId="59" borderId="17" xfId="0" applyFont="1" applyFill="1" applyBorder="1" applyAlignment="1">
      <alignment horizontal="center" vertical="top"/>
    </xf>
    <xf numFmtId="0" fontId="3" fillId="10" borderId="0" xfId="0" applyFont="1" applyFill="1" applyAlignment="1">
      <alignment vertical="top"/>
    </xf>
    <xf numFmtId="0" fontId="3" fillId="8" borderId="17" xfId="1" applyNumberFormat="1" applyFont="1" applyFill="1" applyBorder="1" applyAlignment="1">
      <alignment horizontal="center" vertical="top"/>
    </xf>
    <xf numFmtId="0" fontId="3" fillId="8" borderId="17" xfId="0" applyFont="1" applyFill="1" applyBorder="1" applyAlignment="1">
      <alignment vertical="top" wrapText="1"/>
    </xf>
    <xf numFmtId="44" fontId="3" fillId="38" borderId="17" xfId="1" applyFont="1" applyFill="1" applyBorder="1" applyAlignment="1">
      <alignment horizontal="center" vertical="top"/>
    </xf>
    <xf numFmtId="0" fontId="3" fillId="0" borderId="17" xfId="0" applyFont="1" applyBorder="1" applyAlignment="1">
      <alignment horizontal="left" vertical="top"/>
    </xf>
    <xf numFmtId="0" fontId="3" fillId="0" borderId="17" xfId="0" applyFont="1" applyBorder="1" applyAlignment="1">
      <alignment horizontal="center" vertical="top"/>
    </xf>
    <xf numFmtId="0" fontId="3" fillId="13" borderId="17" xfId="0" applyFont="1" applyFill="1" applyBorder="1" applyAlignment="1">
      <alignment horizontal="left" vertical="top"/>
    </xf>
    <xf numFmtId="0" fontId="3" fillId="13" borderId="17" xfId="0" applyFont="1" applyFill="1" applyBorder="1" applyAlignment="1">
      <alignment vertical="top"/>
    </xf>
    <xf numFmtId="0" fontId="3" fillId="13" borderId="17" xfId="0" applyFont="1" applyFill="1" applyBorder="1" applyAlignment="1">
      <alignment horizontal="center" vertical="top"/>
    </xf>
    <xf numFmtId="44" fontId="3" fillId="13" borderId="17" xfId="1" applyFont="1" applyFill="1" applyBorder="1" applyAlignment="1">
      <alignment horizontal="center" vertical="top"/>
    </xf>
    <xf numFmtId="0" fontId="3" fillId="13" borderId="17" xfId="1" applyNumberFormat="1" applyFont="1" applyFill="1" applyBorder="1" applyAlignment="1">
      <alignment horizontal="center" vertical="top"/>
    </xf>
    <xf numFmtId="0" fontId="3" fillId="13" borderId="17" xfId="1" applyNumberFormat="1" applyFont="1" applyFill="1" applyBorder="1" applyAlignment="1">
      <alignment horizontal="left" vertical="top"/>
    </xf>
    <xf numFmtId="167" fontId="3" fillId="13" borderId="17" xfId="0" applyNumberFormat="1" applyFont="1" applyFill="1" applyBorder="1" applyAlignment="1">
      <alignment horizontal="left" vertical="top"/>
    </xf>
    <xf numFmtId="0" fontId="3" fillId="13" borderId="17" xfId="0" applyFont="1" applyFill="1" applyBorder="1" applyAlignment="1">
      <alignment vertical="top" wrapText="1"/>
    </xf>
    <xf numFmtId="44" fontId="3" fillId="13" borderId="17" xfId="1" applyFont="1" applyFill="1" applyBorder="1" applyAlignment="1">
      <alignment vertical="top" wrapText="1"/>
    </xf>
    <xf numFmtId="164" fontId="3" fillId="13" borderId="17" xfId="6" applyNumberFormat="1" applyFont="1" applyFill="1" applyBorder="1" applyAlignment="1">
      <alignment vertical="top"/>
    </xf>
    <xf numFmtId="0" fontId="3" fillId="22" borderId="17" xfId="0" applyFont="1" applyFill="1" applyBorder="1" applyAlignment="1">
      <alignment horizontal="left" vertical="top"/>
    </xf>
    <xf numFmtId="0" fontId="3" fillId="22" borderId="17" xfId="0" applyFont="1" applyFill="1" applyBorder="1" applyAlignment="1">
      <alignment vertical="top"/>
    </xf>
    <xf numFmtId="0" fontId="3" fillId="22" borderId="17" xfId="0" applyFont="1" applyFill="1" applyBorder="1" applyAlignment="1">
      <alignment horizontal="center" vertical="top"/>
    </xf>
    <xf numFmtId="44" fontId="3" fillId="22" borderId="17" xfId="1" applyFont="1" applyFill="1" applyBorder="1" applyAlignment="1">
      <alignment horizontal="center" vertical="top"/>
    </xf>
    <xf numFmtId="0" fontId="3" fillId="22" borderId="17" xfId="1" applyNumberFormat="1" applyFont="1" applyFill="1" applyBorder="1" applyAlignment="1">
      <alignment horizontal="center" vertical="top"/>
    </xf>
    <xf numFmtId="0" fontId="3" fillId="22" borderId="17" xfId="1" applyNumberFormat="1" applyFont="1" applyFill="1" applyBorder="1" applyAlignment="1">
      <alignment horizontal="left" vertical="top"/>
    </xf>
    <xf numFmtId="167" fontId="3" fillId="22" borderId="17" xfId="0" applyNumberFormat="1" applyFont="1" applyFill="1" applyBorder="1" applyAlignment="1">
      <alignment horizontal="left" vertical="top"/>
    </xf>
    <xf numFmtId="0" fontId="3" fillId="22" borderId="17" xfId="0" applyFont="1" applyFill="1" applyBorder="1" applyAlignment="1">
      <alignment vertical="top" wrapText="1"/>
    </xf>
    <xf numFmtId="44" fontId="3" fillId="22" borderId="17" xfId="1" applyFont="1" applyFill="1" applyBorder="1" applyAlignment="1">
      <alignment vertical="top" wrapText="1"/>
    </xf>
    <xf numFmtId="164" fontId="3" fillId="22" borderId="17" xfId="6" applyNumberFormat="1" applyFont="1" applyFill="1" applyBorder="1" applyAlignment="1">
      <alignment vertical="top"/>
    </xf>
    <xf numFmtId="0" fontId="3" fillId="13" borderId="0" xfId="0" applyFont="1" applyFill="1" applyAlignment="1">
      <alignment vertical="top"/>
    </xf>
    <xf numFmtId="1" fontId="3" fillId="58" borderId="17" xfId="1" applyNumberFormat="1" applyFont="1" applyFill="1" applyBorder="1" applyAlignment="1">
      <alignment horizontal="center" vertical="top"/>
    </xf>
    <xf numFmtId="0" fontId="3" fillId="58" borderId="18" xfId="0" applyFont="1" applyFill="1" applyBorder="1" applyAlignment="1">
      <alignment horizontal="center" vertical="top"/>
    </xf>
    <xf numFmtId="44" fontId="3" fillId="0" borderId="17" xfId="1" applyFont="1" applyBorder="1" applyAlignment="1">
      <alignment vertical="top"/>
    </xf>
    <xf numFmtId="44" fontId="3" fillId="8" borderId="17" xfId="1" applyFont="1" applyFill="1" applyBorder="1" applyAlignment="1">
      <alignment vertical="top"/>
    </xf>
    <xf numFmtId="0" fontId="3" fillId="8" borderId="17" xfId="0" applyFont="1" applyFill="1" applyBorder="1" applyAlignment="1">
      <alignment vertical="top"/>
    </xf>
    <xf numFmtId="0" fontId="3" fillId="8" borderId="17" xfId="0" applyFont="1" applyFill="1" applyBorder="1" applyAlignment="1">
      <alignment horizontal="center" vertical="top"/>
    </xf>
    <xf numFmtId="44" fontId="3" fillId="10" borderId="17" xfId="1" applyFont="1" applyFill="1" applyBorder="1" applyAlignment="1">
      <alignment vertical="top"/>
    </xf>
    <xf numFmtId="0" fontId="3" fillId="58" borderId="25" xfId="0" applyFont="1" applyFill="1" applyBorder="1" applyAlignment="1">
      <alignment horizontal="center" vertical="top"/>
    </xf>
    <xf numFmtId="0" fontId="3" fillId="58" borderId="15" xfId="0" applyFont="1" applyFill="1" applyBorder="1" applyAlignment="1">
      <alignment horizontal="center" vertical="top"/>
    </xf>
    <xf numFmtId="8" fontId="3" fillId="58" borderId="17" xfId="0" applyNumberFormat="1" applyFont="1" applyFill="1" applyBorder="1" applyAlignment="1">
      <alignment horizontal="center" vertical="top"/>
    </xf>
    <xf numFmtId="44" fontId="3" fillId="0" borderId="0" xfId="0" applyNumberFormat="1" applyFont="1" applyAlignment="1">
      <alignment vertical="top"/>
    </xf>
    <xf numFmtId="0" fontId="3" fillId="0" borderId="32" xfId="0" applyFont="1" applyBorder="1" applyAlignment="1">
      <alignment horizontal="left" vertical="center" wrapText="1"/>
    </xf>
    <xf numFmtId="0" fontId="3" fillId="0" borderId="15" xfId="0" applyFont="1" applyBorder="1" applyAlignment="1">
      <alignment wrapText="1"/>
    </xf>
    <xf numFmtId="0" fontId="3" fillId="0" borderId="15" xfId="0" applyFont="1" applyBorder="1" applyAlignment="1">
      <alignment horizontal="center" vertical="center" wrapText="1"/>
    </xf>
    <xf numFmtId="8" fontId="3" fillId="0" borderId="15" xfId="0" applyNumberFormat="1" applyFont="1" applyBorder="1" applyAlignment="1">
      <alignment wrapText="1"/>
    </xf>
    <xf numFmtId="44" fontId="3" fillId="0" borderId="15" xfId="1" applyFont="1" applyBorder="1" applyAlignment="1">
      <alignment wrapText="1"/>
    </xf>
    <xf numFmtId="0" fontId="3" fillId="0" borderId="4" xfId="0" applyFont="1" applyBorder="1" applyAlignment="1">
      <alignment wrapText="1"/>
    </xf>
    <xf numFmtId="0" fontId="3" fillId="0" borderId="108" xfId="0" applyFont="1" applyBorder="1" applyAlignment="1">
      <alignment horizontal="left" vertical="center" wrapText="1"/>
    </xf>
    <xf numFmtId="0" fontId="3" fillId="0" borderId="19" xfId="0" applyFont="1" applyBorder="1" applyAlignment="1">
      <alignment wrapText="1"/>
    </xf>
    <xf numFmtId="0" fontId="3" fillId="0" borderId="19" xfId="0" applyFont="1" applyBorder="1" applyAlignment="1">
      <alignment horizontal="center" vertical="center" wrapText="1"/>
    </xf>
    <xf numFmtId="8" fontId="3" fillId="0" borderId="19" xfId="0" applyNumberFormat="1" applyFont="1" applyBorder="1" applyAlignment="1">
      <alignment wrapText="1"/>
    </xf>
    <xf numFmtId="44" fontId="3" fillId="0" borderId="19" xfId="1" applyFont="1" applyBorder="1" applyAlignment="1">
      <alignment wrapText="1"/>
    </xf>
    <xf numFmtId="0" fontId="3" fillId="0" borderId="109" xfId="0" applyFont="1" applyBorder="1" applyAlignment="1">
      <alignment wrapText="1"/>
    </xf>
    <xf numFmtId="0" fontId="3" fillId="0" borderId="0" xfId="0" applyFont="1" applyAlignment="1">
      <alignment horizontal="center" wrapText="1"/>
    </xf>
    <xf numFmtId="0" fontId="3" fillId="0" borderId="0" xfId="0" applyFont="1" applyAlignment="1">
      <alignment wrapText="1"/>
    </xf>
    <xf numFmtId="14" fontId="3" fillId="0" borderId="0" xfId="0" applyNumberFormat="1" applyFont="1" applyAlignment="1">
      <alignment horizontal="center" wrapText="1"/>
    </xf>
    <xf numFmtId="0" fontId="3" fillId="38" borderId="0" xfId="0" applyFont="1" applyFill="1" applyAlignment="1">
      <alignment wrapText="1"/>
    </xf>
    <xf numFmtId="0" fontId="3" fillId="0" borderId="75" xfId="0" applyFont="1" applyBorder="1" applyAlignment="1">
      <alignment horizontal="center" vertical="center"/>
    </xf>
    <xf numFmtId="0" fontId="3" fillId="0" borderId="76" xfId="0" applyFont="1" applyBorder="1" applyAlignment="1">
      <alignment horizontal="left" vertical="center"/>
    </xf>
    <xf numFmtId="0" fontId="3" fillId="0" borderId="87" xfId="1" applyNumberFormat="1" applyFont="1" applyBorder="1" applyAlignment="1">
      <alignment horizontal="center" vertical="center" wrapText="1"/>
    </xf>
    <xf numFmtId="44" fontId="3" fillId="0" borderId="76" xfId="1" applyFont="1" applyBorder="1" applyAlignment="1">
      <alignment horizontal="center" vertical="center"/>
    </xf>
    <xf numFmtId="0" fontId="3" fillId="0" borderId="77" xfId="0" applyFont="1" applyBorder="1" applyAlignment="1">
      <alignment horizontal="left" vertical="center" wrapText="1"/>
    </xf>
    <xf numFmtId="0" fontId="3" fillId="0" borderId="78" xfId="0" applyFont="1" applyBorder="1" applyAlignment="1">
      <alignment horizontal="center" vertical="center"/>
    </xf>
    <xf numFmtId="0" fontId="3" fillId="0" borderId="79" xfId="0" applyFont="1" applyBorder="1" applyAlignment="1">
      <alignment horizontal="left" vertical="center"/>
    </xf>
    <xf numFmtId="0" fontId="3" fillId="0" borderId="92" xfId="1" applyNumberFormat="1" applyFont="1" applyBorder="1" applyAlignment="1">
      <alignment horizontal="center" vertical="center" wrapText="1"/>
    </xf>
    <xf numFmtId="44" fontId="3" fillId="0" borderId="79" xfId="1" applyFont="1" applyBorder="1" applyAlignment="1">
      <alignment horizontal="center" vertical="center"/>
    </xf>
    <xf numFmtId="0" fontId="3" fillId="0" borderId="80" xfId="0" applyFont="1" applyBorder="1" applyAlignment="1">
      <alignment horizontal="left" vertical="center" wrapText="1"/>
    </xf>
    <xf numFmtId="44" fontId="3" fillId="0" borderId="19" xfId="1" applyFont="1" applyFill="1" applyBorder="1"/>
    <xf numFmtId="0" fontId="130" fillId="0" borderId="0" xfId="0" applyFont="1" applyAlignment="1">
      <alignment horizontal="center" vertical="center"/>
    </xf>
    <xf numFmtId="0" fontId="130" fillId="0" borderId="0" xfId="0" applyFont="1" applyAlignment="1">
      <alignment vertical="top"/>
    </xf>
    <xf numFmtId="0" fontId="130" fillId="0" borderId="0" xfId="0" applyFont="1" applyAlignment="1">
      <alignment horizontal="center" vertical="top"/>
    </xf>
    <xf numFmtId="8" fontId="130" fillId="0" borderId="0" xfId="0" applyNumberFormat="1" applyFont="1" applyAlignment="1">
      <alignment horizontal="center" vertical="top"/>
    </xf>
    <xf numFmtId="44" fontId="130" fillId="0" borderId="0" xfId="1" applyFont="1" applyAlignment="1">
      <alignment horizontal="center" vertical="center"/>
    </xf>
    <xf numFmtId="0" fontId="19" fillId="25" borderId="117" xfId="0" applyFont="1" applyFill="1" applyBorder="1" applyAlignment="1">
      <alignment horizontal="center" vertical="center" wrapText="1"/>
    </xf>
    <xf numFmtId="0" fontId="130" fillId="0" borderId="0" xfId="0" applyFont="1" applyAlignment="1">
      <alignment horizontal="center" vertical="center" wrapText="1"/>
    </xf>
    <xf numFmtId="0" fontId="129" fillId="0" borderId="76" xfId="0" applyFont="1" applyBorder="1" applyAlignment="1">
      <alignment horizontal="center" vertical="center"/>
    </xf>
    <xf numFmtId="0" fontId="130" fillId="0" borderId="76" xfId="0" applyFont="1" applyBorder="1" applyAlignment="1">
      <alignment horizontal="center" vertical="top"/>
    </xf>
    <xf numFmtId="44" fontId="130" fillId="0" borderId="76" xfId="1" applyFont="1" applyFill="1" applyBorder="1" applyAlignment="1">
      <alignment horizontal="center" vertical="top"/>
    </xf>
    <xf numFmtId="0" fontId="130" fillId="0" borderId="76" xfId="0" applyFont="1" applyBorder="1" applyAlignment="1">
      <alignment horizontal="center" vertical="center"/>
    </xf>
    <xf numFmtId="0" fontId="130" fillId="0" borderId="76" xfId="0" applyFont="1" applyBorder="1" applyAlignment="1">
      <alignment horizontal="left" vertical="top"/>
    </xf>
    <xf numFmtId="1" fontId="129" fillId="0" borderId="76" xfId="0" applyNumberFormat="1" applyFont="1" applyBorder="1" applyAlignment="1">
      <alignment horizontal="center" vertical="center"/>
    </xf>
    <xf numFmtId="44" fontId="130" fillId="0" borderId="76" xfId="1" applyFont="1" applyFill="1" applyBorder="1" applyAlignment="1">
      <alignment horizontal="left" vertical="top"/>
    </xf>
    <xf numFmtId="0" fontId="129" fillId="0" borderId="76" xfId="7" applyFont="1" applyBorder="1" applyAlignment="1">
      <alignment horizontal="center" vertical="center"/>
    </xf>
    <xf numFmtId="44" fontId="130" fillId="0" borderId="0" xfId="1" applyFont="1" applyAlignment="1">
      <alignment horizontal="left" vertical="top" wrapText="1"/>
    </xf>
    <xf numFmtId="0" fontId="129" fillId="0" borderId="76" xfId="0" applyFont="1" applyBorder="1" applyAlignment="1">
      <alignment horizontal="left" vertical="top" wrapText="1"/>
    </xf>
    <xf numFmtId="0" fontId="130" fillId="0" borderId="76" xfId="1" applyNumberFormat="1" applyFont="1" applyFill="1" applyBorder="1" applyAlignment="1">
      <alignment horizontal="left" vertical="top" wrapText="1"/>
    </xf>
    <xf numFmtId="44" fontId="130" fillId="0" borderId="76" xfId="1" applyFont="1" applyFill="1" applyBorder="1" applyAlignment="1">
      <alignment horizontal="left" vertical="top" wrapText="1"/>
    </xf>
    <xf numFmtId="0" fontId="130" fillId="0" borderId="76" xfId="1" applyNumberFormat="1" applyFont="1" applyBorder="1" applyAlignment="1">
      <alignment horizontal="left" vertical="top" wrapText="1"/>
    </xf>
    <xf numFmtId="165" fontId="130" fillId="0" borderId="76" xfId="0" applyNumberFormat="1" applyFont="1" applyBorder="1" applyAlignment="1">
      <alignment horizontal="center" vertical="center"/>
    </xf>
    <xf numFmtId="165" fontId="130" fillId="0" borderId="76" xfId="1" applyNumberFormat="1" applyFont="1" applyBorder="1" applyAlignment="1">
      <alignment horizontal="center" vertical="center"/>
    </xf>
    <xf numFmtId="165" fontId="130" fillId="0" borderId="76" xfId="1" applyNumberFormat="1" applyFont="1" applyFill="1" applyBorder="1" applyAlignment="1">
      <alignment horizontal="center" vertical="center"/>
    </xf>
    <xf numFmtId="165" fontId="129" fillId="0" borderId="76" xfId="0" applyNumberFormat="1" applyFont="1" applyBorder="1" applyAlignment="1">
      <alignment horizontal="center" vertical="center"/>
    </xf>
    <xf numFmtId="165" fontId="130" fillId="0" borderId="76" xfId="0" applyNumberFormat="1" applyFont="1" applyBorder="1" applyAlignment="1">
      <alignment vertical="center"/>
    </xf>
    <xf numFmtId="165" fontId="130" fillId="0" borderId="76" xfId="5" applyNumberFormat="1" applyFont="1" applyFill="1" applyBorder="1" applyAlignment="1">
      <alignment horizontal="center" vertical="center"/>
    </xf>
    <xf numFmtId="165" fontId="129" fillId="0" borderId="76" xfId="0" applyNumberFormat="1" applyFont="1" applyBorder="1" applyAlignment="1">
      <alignment vertical="center"/>
    </xf>
    <xf numFmtId="0" fontId="2" fillId="0" borderId="0" xfId="19"/>
    <xf numFmtId="0" fontId="2" fillId="10" borderId="0" xfId="19" applyFill="1"/>
    <xf numFmtId="0" fontId="2" fillId="36" borderId="0" xfId="19" applyFill="1"/>
    <xf numFmtId="0" fontId="9" fillId="25" borderId="0" xfId="19" applyFont="1" applyFill="1" applyAlignment="1">
      <alignment vertical="center"/>
    </xf>
    <xf numFmtId="0" fontId="9" fillId="25" borderId="0" xfId="19" applyFont="1" applyFill="1" applyAlignment="1">
      <alignment horizontal="center" vertical="center"/>
    </xf>
    <xf numFmtId="0" fontId="71" fillId="0" borderId="0" xfId="19" applyFont="1" applyAlignment="1">
      <alignment horizontal="center" vertical="center"/>
    </xf>
    <xf numFmtId="0" fontId="19" fillId="0" borderId="0" xfId="19" applyFont="1" applyAlignment="1">
      <alignment horizontal="center" vertical="center"/>
    </xf>
    <xf numFmtId="0" fontId="131" fillId="0" borderId="0" xfId="19" applyFont="1" applyAlignment="1">
      <alignment horizontal="left" vertical="center"/>
    </xf>
    <xf numFmtId="0" fontId="131" fillId="0" borderId="0" xfId="19" applyFont="1" applyAlignment="1">
      <alignment horizontal="center" vertical="center"/>
    </xf>
    <xf numFmtId="0" fontId="131" fillId="36" borderId="0" xfId="19" applyFont="1" applyFill="1"/>
    <xf numFmtId="0" fontId="132" fillId="0" borderId="0" xfId="19" applyFont="1" applyAlignment="1">
      <alignment horizontal="left" vertical="center"/>
    </xf>
    <xf numFmtId="0" fontId="132" fillId="0" borderId="0" xfId="19" applyFont="1" applyAlignment="1">
      <alignment horizontal="center" vertical="center"/>
    </xf>
    <xf numFmtId="44" fontId="132" fillId="0" borderId="0" xfId="19" applyNumberFormat="1" applyFont="1" applyAlignment="1">
      <alignment horizontal="center" vertical="center"/>
    </xf>
    <xf numFmtId="0" fontId="74" fillId="36" borderId="0" xfId="19" applyFont="1" applyFill="1"/>
    <xf numFmtId="44" fontId="2" fillId="36" borderId="0" xfId="19" applyNumberFormat="1" applyFill="1"/>
    <xf numFmtId="0" fontId="133" fillId="0" borderId="0" xfId="19" applyFont="1" applyAlignment="1">
      <alignment horizontal="left" vertical="center"/>
    </xf>
    <xf numFmtId="0" fontId="133" fillId="0" borderId="0" xfId="19" applyFont="1" applyAlignment="1">
      <alignment horizontal="center" vertical="center"/>
    </xf>
    <xf numFmtId="44" fontId="133" fillId="0" borderId="0" xfId="19" applyNumberFormat="1" applyFont="1" applyAlignment="1">
      <alignment horizontal="center" vertical="center"/>
    </xf>
    <xf numFmtId="0" fontId="134" fillId="36" borderId="0" xfId="19" applyFont="1" applyFill="1"/>
    <xf numFmtId="44" fontId="134" fillId="36" borderId="0" xfId="19" applyNumberFormat="1" applyFont="1" applyFill="1"/>
    <xf numFmtId="44" fontId="131" fillId="0" borderId="0" xfId="19" applyNumberFormat="1" applyFont="1" applyAlignment="1">
      <alignment horizontal="center" vertical="center"/>
    </xf>
    <xf numFmtId="44" fontId="131" fillId="36" borderId="0" xfId="19" applyNumberFormat="1" applyFont="1" applyFill="1"/>
    <xf numFmtId="0" fontId="75" fillId="36" borderId="0" xfId="19" applyFont="1" applyFill="1"/>
    <xf numFmtId="44" fontId="75" fillId="36" borderId="0" xfId="19" applyNumberFormat="1" applyFont="1" applyFill="1"/>
    <xf numFmtId="0" fontId="73" fillId="10" borderId="0" xfId="19" applyFont="1" applyFill="1"/>
    <xf numFmtId="44" fontId="73" fillId="10" borderId="0" xfId="1" applyFont="1" applyFill="1"/>
    <xf numFmtId="44" fontId="2" fillId="10" borderId="0" xfId="19" applyNumberFormat="1" applyFill="1"/>
    <xf numFmtId="44" fontId="25" fillId="0" borderId="0" xfId="1" applyFont="1" applyFill="1" applyAlignment="1">
      <alignment horizontal="center" vertical="center"/>
    </xf>
    <xf numFmtId="0" fontId="25" fillId="0" borderId="0" xfId="0" applyFont="1" applyAlignment="1">
      <alignment horizontal="right" vertical="center"/>
    </xf>
    <xf numFmtId="0" fontId="129" fillId="0" borderId="76" xfId="0" applyFont="1" applyBorder="1" applyAlignment="1">
      <alignment horizontal="center" vertical="top"/>
    </xf>
    <xf numFmtId="0" fontId="130" fillId="0" borderId="76" xfId="7" applyFont="1" applyBorder="1" applyAlignment="1">
      <alignment horizontal="left" vertical="top"/>
    </xf>
    <xf numFmtId="0" fontId="130" fillId="0" borderId="76" xfId="7" applyFont="1" applyBorder="1" applyAlignment="1">
      <alignment horizontal="center" vertical="top"/>
    </xf>
    <xf numFmtId="0" fontId="129" fillId="0" borderId="76" xfId="0" applyFont="1" applyBorder="1" applyAlignment="1">
      <alignment horizontal="left" vertical="top"/>
    </xf>
    <xf numFmtId="0" fontId="130" fillId="0" borderId="76" xfId="0" applyFont="1" applyBorder="1" applyAlignment="1">
      <alignment horizontal="left" vertical="top" wrapText="1"/>
    </xf>
    <xf numFmtId="0" fontId="100" fillId="10" borderId="8" xfId="0" applyFont="1" applyFill="1" applyBorder="1" applyAlignment="1">
      <alignment horizontal="center" wrapText="1"/>
    </xf>
    <xf numFmtId="0" fontId="120" fillId="2" borderId="0" xfId="0" applyFont="1" applyFill="1" applyAlignment="1">
      <alignment horizontal="center" wrapText="1"/>
    </xf>
    <xf numFmtId="0" fontId="120" fillId="24" borderId="0" xfId="0" applyFont="1" applyFill="1" applyAlignment="1">
      <alignment horizontal="center" wrapText="1"/>
    </xf>
    <xf numFmtId="0" fontId="120" fillId="30" borderId="0" xfId="0" applyFont="1" applyFill="1" applyAlignment="1">
      <alignment horizontal="center"/>
    </xf>
    <xf numFmtId="44" fontId="71" fillId="22" borderId="68" xfId="1" applyFont="1" applyFill="1" applyBorder="1" applyAlignment="1">
      <alignment horizontal="center" vertical="center" wrapText="1"/>
    </xf>
    <xf numFmtId="44" fontId="71" fillId="22" borderId="69" xfId="1" applyFont="1" applyFill="1" applyBorder="1" applyAlignment="1">
      <alignment horizontal="center" vertical="center" wrapText="1"/>
    </xf>
    <xf numFmtId="44" fontId="71" fillId="22" borderId="70" xfId="1" applyFont="1" applyFill="1" applyBorder="1" applyAlignment="1">
      <alignment horizontal="center" vertical="center" wrapText="1"/>
    </xf>
    <xf numFmtId="0" fontId="6" fillId="0" borderId="0" xfId="14" applyAlignment="1">
      <alignment horizontal="left" vertical="top" wrapText="1"/>
    </xf>
    <xf numFmtId="44" fontId="71" fillId="22" borderId="104" xfId="1" applyFont="1" applyFill="1" applyBorder="1" applyAlignment="1">
      <alignment horizontal="center" vertical="top" wrapText="1"/>
    </xf>
    <xf numFmtId="44" fontId="71" fillId="22" borderId="2" xfId="1" applyFont="1" applyFill="1" applyBorder="1" applyAlignment="1">
      <alignment horizontal="center" vertical="top" wrapText="1"/>
    </xf>
    <xf numFmtId="44" fontId="71" fillId="22" borderId="105" xfId="1" applyFont="1" applyFill="1" applyBorder="1" applyAlignment="1">
      <alignment horizontal="center" vertical="top" wrapText="1"/>
    </xf>
    <xf numFmtId="0" fontId="92" fillId="24" borderId="2" xfId="0" applyFont="1" applyFill="1" applyBorder="1" applyAlignment="1">
      <alignment horizontal="center" wrapText="1"/>
    </xf>
    <xf numFmtId="44" fontId="71" fillId="22" borderId="101" xfId="1" applyFont="1" applyFill="1" applyBorder="1" applyAlignment="1">
      <alignment horizontal="center" vertical="top" wrapText="1"/>
    </xf>
    <xf numFmtId="44" fontId="71" fillId="22" borderId="102" xfId="1" applyFont="1" applyFill="1" applyBorder="1" applyAlignment="1">
      <alignment horizontal="center" vertical="top" wrapText="1"/>
    </xf>
    <xf numFmtId="44" fontId="71" fillId="22" borderId="103" xfId="1" applyFont="1" applyFill="1" applyBorder="1" applyAlignment="1">
      <alignment horizontal="center" vertical="top" wrapText="1"/>
    </xf>
    <xf numFmtId="44" fontId="95" fillId="47" borderId="0" xfId="1" applyFont="1" applyFill="1" applyAlignment="1" applyProtection="1">
      <alignment horizontal="center" vertical="top"/>
      <protection locked="0"/>
    </xf>
    <xf numFmtId="0" fontId="96" fillId="30" borderId="0" xfId="0" applyFont="1" applyFill="1" applyAlignment="1" applyProtection="1">
      <alignment horizontal="center" vertical="top" wrapText="1"/>
      <protection locked="0"/>
    </xf>
    <xf numFmtId="0" fontId="96" fillId="31" borderId="0" xfId="0" applyFont="1" applyFill="1" applyAlignment="1" applyProtection="1">
      <alignment horizontal="center" vertical="top" wrapText="1"/>
      <protection locked="0"/>
    </xf>
    <xf numFmtId="0" fontId="96" fillId="46" borderId="0" xfId="0" applyFont="1" applyFill="1" applyAlignment="1" applyProtection="1">
      <alignment horizontal="center" vertical="top" wrapText="1"/>
      <protection locked="0"/>
    </xf>
    <xf numFmtId="0" fontId="99" fillId="24" borderId="2" xfId="0" applyFont="1" applyFill="1" applyBorder="1" applyAlignment="1" applyProtection="1">
      <alignment horizontal="center" vertical="top" wrapText="1"/>
      <protection locked="0"/>
    </xf>
    <xf numFmtId="0" fontId="97" fillId="45" borderId="0" xfId="0" applyFont="1" applyFill="1" applyAlignment="1" applyProtection="1">
      <alignment horizontal="center" vertical="top" wrapText="1"/>
      <protection locked="0"/>
    </xf>
    <xf numFmtId="44" fontId="0" fillId="7" borderId="9" xfId="1" applyFont="1" applyFill="1" applyBorder="1" applyAlignment="1">
      <alignment horizontal="center" wrapText="1"/>
    </xf>
    <xf numFmtId="44" fontId="0" fillId="7" borderId="10" xfId="1" applyFont="1" applyFill="1" applyBorder="1" applyAlignment="1">
      <alignment horizontal="center" wrapText="1"/>
    </xf>
    <xf numFmtId="44" fontId="0" fillId="7" borderId="11" xfId="1" applyFont="1" applyFill="1" applyBorder="1" applyAlignment="1">
      <alignment horizontal="center" wrapText="1"/>
    </xf>
    <xf numFmtId="0" fontId="86" fillId="30" borderId="91" xfId="0" applyFont="1" applyFill="1" applyBorder="1" applyAlignment="1">
      <alignment horizontal="center" wrapText="1"/>
    </xf>
    <xf numFmtId="0" fontId="23" fillId="0" borderId="0" xfId="2" applyFont="1" applyAlignment="1">
      <alignment horizontal="left"/>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9" borderId="56" xfId="0" applyFill="1" applyBorder="1" applyAlignment="1">
      <alignment horizontal="center"/>
    </xf>
    <xf numFmtId="0" fontId="0" fillId="9" borderId="57" xfId="0" applyFill="1" applyBorder="1" applyAlignment="1">
      <alignment horizontal="center"/>
    </xf>
    <xf numFmtId="0" fontId="0" fillId="9" borderId="48" xfId="0" applyFill="1" applyBorder="1" applyAlignment="1">
      <alignment horizontal="center"/>
    </xf>
    <xf numFmtId="0" fontId="0" fillId="9" borderId="50" xfId="0" applyFill="1" applyBorder="1" applyAlignment="1">
      <alignment horizontal="center"/>
    </xf>
    <xf numFmtId="0" fontId="0" fillId="9" borderId="55" xfId="0" applyFill="1" applyBorder="1" applyAlignment="1">
      <alignment horizontal="center"/>
    </xf>
    <xf numFmtId="0" fontId="0" fillId="9" borderId="11" xfId="0" applyFill="1" applyBorder="1" applyAlignment="1">
      <alignment horizontal="center"/>
    </xf>
    <xf numFmtId="0" fontId="22" fillId="0" borderId="0" xfId="0" applyFont="1" applyAlignment="1">
      <alignment horizontal="left" wrapText="1"/>
    </xf>
    <xf numFmtId="0" fontId="68" fillId="9" borderId="55" xfId="0" applyFont="1" applyFill="1" applyBorder="1" applyAlignment="1">
      <alignment horizontal="center"/>
    </xf>
    <xf numFmtId="0" fontId="68" fillId="9" borderId="56" xfId="0" applyFont="1" applyFill="1" applyBorder="1" applyAlignment="1">
      <alignment horizontal="center"/>
    </xf>
    <xf numFmtId="0" fontId="68" fillId="9" borderId="57" xfId="0" applyFont="1" applyFill="1" applyBorder="1" applyAlignment="1">
      <alignment horizontal="center"/>
    </xf>
    <xf numFmtId="0" fontId="0" fillId="9" borderId="49" xfId="0" applyFill="1" applyBorder="1" applyAlignment="1">
      <alignment horizontal="center"/>
    </xf>
    <xf numFmtId="0" fontId="0" fillId="9" borderId="60" xfId="0" applyFill="1" applyBorder="1" applyAlignment="1">
      <alignment horizontal="center"/>
    </xf>
    <xf numFmtId="0" fontId="0" fillId="9" borderId="61" xfId="0" applyFill="1" applyBorder="1" applyAlignment="1">
      <alignment horizontal="center"/>
    </xf>
    <xf numFmtId="0" fontId="0" fillId="9" borderId="9" xfId="0" applyFill="1" applyBorder="1" applyAlignment="1">
      <alignment horizontal="center"/>
    </xf>
    <xf numFmtId="0" fontId="0" fillId="9" borderId="10" xfId="0" applyFill="1" applyBorder="1" applyAlignment="1">
      <alignment horizontal="center"/>
    </xf>
    <xf numFmtId="0" fontId="130" fillId="25" borderId="0" xfId="0" applyFont="1" applyFill="1" applyAlignment="1">
      <alignment horizontal="center" vertical="center"/>
    </xf>
    <xf numFmtId="0" fontId="130" fillId="25" borderId="0" xfId="0" applyFont="1" applyFill="1" applyAlignment="1">
      <alignment vertical="top"/>
    </xf>
    <xf numFmtId="0" fontId="130" fillId="25" borderId="0" xfId="0" applyFont="1" applyFill="1" applyAlignment="1">
      <alignment horizontal="center" vertical="top"/>
    </xf>
    <xf numFmtId="44" fontId="130" fillId="25" borderId="0" xfId="1" applyFont="1" applyFill="1" applyAlignment="1">
      <alignment horizontal="left" vertical="top" wrapText="1"/>
    </xf>
    <xf numFmtId="44" fontId="19" fillId="25" borderId="0" xfId="1" applyFont="1" applyFill="1" applyAlignment="1">
      <alignment horizontal="center" vertical="center"/>
    </xf>
    <xf numFmtId="44" fontId="135" fillId="22" borderId="91" xfId="1" applyFont="1" applyFill="1" applyBorder="1" applyAlignment="1">
      <alignment horizontal="center" vertical="center"/>
    </xf>
    <xf numFmtId="44" fontId="19" fillId="0" borderId="91" xfId="1" applyFont="1" applyFill="1" applyBorder="1" applyAlignment="1">
      <alignment vertical="center"/>
    </xf>
  </cellXfs>
  <cellStyles count="20">
    <cellStyle name="Comma" xfId="6" builtinId="3"/>
    <cellStyle name="Comma 2" xfId="3" xr:uid="{11D9ECBE-A537-D945-87E1-CF01324155A5}"/>
    <cellStyle name="Comma 3" xfId="8" xr:uid="{6752829B-2172-4184-A8B8-17E09C3F7D83}"/>
    <cellStyle name="Comma 4" xfId="15" xr:uid="{D889FDA6-0793-4FE6-A0D3-15BF8698592A}"/>
    <cellStyle name="Currency" xfId="1" builtinId="4"/>
    <cellStyle name="Currency 2" xfId="5" xr:uid="{763DC9B6-1DEC-D346-B1FE-4BC03C6BCC4A}"/>
    <cellStyle name="Currency 3" xfId="10" xr:uid="{4EC67E4B-5A6C-49F3-A284-84D3FF86014D}"/>
    <cellStyle name="Currency 4" xfId="16" xr:uid="{22AF9C81-1193-4EDF-BCCF-A6D948A2F948}"/>
    <cellStyle name="Currency 5" xfId="13" xr:uid="{1D187165-EDDB-4AD1-B4CE-3F9FC0141E00}"/>
    <cellStyle name="Hyperlink" xfId="18" builtinId="8"/>
    <cellStyle name="Normal" xfId="0" builtinId="0"/>
    <cellStyle name="Normal 2" xfId="2" xr:uid="{55516357-C2E1-EA4D-833A-44BF7262F569}"/>
    <cellStyle name="Normal 2 2" xfId="11" xr:uid="{4952B82C-09C1-4CD0-803E-7145DB028F4A}"/>
    <cellStyle name="Normal 3" xfId="7" xr:uid="{BC9919A9-3FBB-4EA7-AB8B-CFDABE5D3D5B}"/>
    <cellStyle name="Normal 4" xfId="4" xr:uid="{9BADDE24-6372-C94C-A0B9-E00C26CD6692}"/>
    <cellStyle name="Normal 5" xfId="12" xr:uid="{D1C17C3F-DDFC-4CB1-8333-CC10A986BAC9}"/>
    <cellStyle name="Normal 6" xfId="14" xr:uid="{8D8E3BA4-AEB0-48DC-B445-35A151260972}"/>
    <cellStyle name="Normal 9" xfId="19" xr:uid="{32010FAE-4C95-4865-AAE6-E9339F924449}"/>
    <cellStyle name="Percent" xfId="17" builtinId="5"/>
    <cellStyle name="Percent 2" xfId="9" xr:uid="{8DC4EE20-FC75-4BF3-89E1-51E99B0709B3}"/>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4" formatCode="_(&quot;$&quot;* #,##0.00_);_(&quot;$&quot;* \(#,##0.00\);_(&quot;$&quot;* &quot;-&quot;??_);_(@_)"/>
    </dxf>
    <dxf>
      <fill>
        <patternFill patternType="solid">
          <fgColor indexed="64"/>
          <bgColor theme="0" tint="-0.34998626667073579"/>
        </patternFill>
      </fill>
    </dxf>
    <dxf>
      <fill>
        <patternFill patternType="solid">
          <fgColor indexed="64"/>
          <bgColor theme="0" tint="-0.34998626667073579"/>
        </patternFill>
      </fill>
    </dxf>
    <dxf>
      <fill>
        <patternFill patternType="solid">
          <fgColor indexed="64"/>
          <bgColor theme="0" tint="-0.34998626667073579"/>
        </patternFill>
      </fill>
    </dxf>
    <dxf>
      <fill>
        <patternFill patternType="solid">
          <fgColor indexed="64"/>
          <bgColor theme="0" tint="-0.34998626667073579"/>
        </patternFill>
      </fill>
    </dxf>
    <dxf>
      <numFmt numFmtId="0" formatCode="General"/>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2" formatCode="&quot;$&quot;#,##0.00_);[Red]\(&quot;$&quot;#,##0.0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rgb="FFC6E0B4"/>
          <bgColor rgb="FF000000"/>
        </patternFill>
      </fill>
    </dxf>
  </dxfs>
  <tableStyles count="1" defaultTableStyle="TableStyleMedium2" defaultPivotStyle="PivotStyleLight16">
    <tableStyle name="Table Style 1" pivot="0" count="0" xr9:uid="{28755F91-1C2E-482F-AFB0-22CED3238785}"/>
  </tableStyles>
  <colors>
    <mruColors>
      <color rgb="FF0096FF"/>
      <color rgb="FF0FDF42"/>
      <color rgb="FFE5EA3C"/>
      <color rgb="FF07FDF2"/>
      <color rgb="FFEA4686"/>
      <color rgb="FFE87788"/>
      <color rgb="FF0038A8"/>
      <color rgb="FFB7ECFF"/>
      <color rgb="FFA3E7FF"/>
      <color rgb="FFCEEA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184727</xdr:colOff>
      <xdr:row>1</xdr:row>
      <xdr:rowOff>69273</xdr:rowOff>
    </xdr:from>
    <xdr:to>
      <xdr:col>11</xdr:col>
      <xdr:colOff>1146797</xdr:colOff>
      <xdr:row>9</xdr:row>
      <xdr:rowOff>240719</xdr:rowOff>
    </xdr:to>
    <xdr:pic>
      <xdr:nvPicPr>
        <xdr:cNvPr id="2" name="Picture 2">
          <a:extLst>
            <a:ext uri="{FF2B5EF4-FFF2-40B4-BE49-F238E27FC236}">
              <a16:creationId xmlns:a16="http://schemas.microsoft.com/office/drawing/2014/main" id="{59E017EC-5E7F-4AFB-A1EA-0BF847CF5B43}"/>
            </a:ext>
          </a:extLst>
        </xdr:cNvPr>
        <xdr:cNvPicPr>
          <a:picLocks noChangeAspect="1"/>
        </xdr:cNvPicPr>
      </xdr:nvPicPr>
      <xdr:blipFill>
        <a:blip xmlns:r="http://schemas.openxmlformats.org/officeDocument/2006/relationships" r:embed="rId1"/>
        <a:stretch>
          <a:fillRect/>
        </a:stretch>
      </xdr:blipFill>
      <xdr:spPr>
        <a:xfrm>
          <a:off x="17834552" y="497898"/>
          <a:ext cx="8305845" cy="23336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46</xdr:col>
      <xdr:colOff>370463</xdr:colOff>
      <xdr:row>3</xdr:row>
      <xdr:rowOff>71274</xdr:rowOff>
    </xdr:to>
    <xdr:pic>
      <xdr:nvPicPr>
        <xdr:cNvPr id="2" name="Picture 1" descr="Shape, rectangle&#10;&#10;Description automatically generated">
          <a:extLst>
            <a:ext uri="{FF2B5EF4-FFF2-40B4-BE49-F238E27FC236}">
              <a16:creationId xmlns:a16="http://schemas.microsoft.com/office/drawing/2014/main" id="{AFBF905F-26B4-496E-B364-59A12F401A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75757663" cy="556471"/>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46210354-CE04-43D0-90A8-01A194662A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8690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67</xdr:col>
      <xdr:colOff>205740</xdr:colOff>
      <xdr:row>3</xdr:row>
      <xdr:rowOff>22188</xdr:rowOff>
    </xdr:to>
    <xdr:pic>
      <xdr:nvPicPr>
        <xdr:cNvPr id="2" name="Picture 3" descr="Shape, rectangle&#10;&#10;Description automatically generated">
          <a:extLst>
            <a:ext uri="{FF2B5EF4-FFF2-40B4-BE49-F238E27FC236}">
              <a16:creationId xmlns:a16="http://schemas.microsoft.com/office/drawing/2014/main" id="{8088857C-5878-4B76-AB91-51014F014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877990" cy="622263"/>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88B95C88-0F36-4C44-9972-27D5B3EB8A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9325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34</xdr:col>
      <xdr:colOff>457200</xdr:colOff>
      <xdr:row>3</xdr:row>
      <xdr:rowOff>0</xdr:rowOff>
    </xdr:to>
    <xdr:pic>
      <xdr:nvPicPr>
        <xdr:cNvPr id="2" name="Picture 3" descr="Shape, rectangle&#10;&#10;Description automatically generated">
          <a:extLst>
            <a:ext uri="{FF2B5EF4-FFF2-40B4-BE49-F238E27FC236}">
              <a16:creationId xmlns:a16="http://schemas.microsoft.com/office/drawing/2014/main" id="{47F7C353-B6CF-4DFC-83D6-17F4AD5043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26700" cy="600075"/>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7F1EE99C-503B-4DDE-B112-8281239DB9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9325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8943</xdr:rowOff>
    </xdr:from>
    <xdr:to>
      <xdr:col>16</xdr:col>
      <xdr:colOff>1416744</xdr:colOff>
      <xdr:row>2</xdr:row>
      <xdr:rowOff>118970</xdr:rowOff>
    </xdr:to>
    <xdr:pic>
      <xdr:nvPicPr>
        <xdr:cNvPr id="2" name="Picture 1" descr="Shape, rectangle&#10;&#10;Description automatically generated">
          <a:extLst>
            <a:ext uri="{FF2B5EF4-FFF2-40B4-BE49-F238E27FC236}">
              <a16:creationId xmlns:a16="http://schemas.microsoft.com/office/drawing/2014/main" id="{F7677577-7471-4771-8EFD-8D8EFB136C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943"/>
          <a:ext cx="35859144" cy="491027"/>
        </a:xfrm>
        <a:prstGeom prst="rect">
          <a:avLst/>
        </a:prstGeom>
      </xdr:spPr>
    </xdr:pic>
    <xdr:clientData/>
  </xdr:twoCellAnchor>
  <xdr:oneCellAnchor>
    <xdr:from>
      <xdr:col>0</xdr:col>
      <xdr:colOff>207962</xdr:colOff>
      <xdr:row>0</xdr:row>
      <xdr:rowOff>123826</xdr:rowOff>
    </xdr:from>
    <xdr:ext cx="953370" cy="240029"/>
    <xdr:pic>
      <xdr:nvPicPr>
        <xdr:cNvPr id="3" name="Picture 2">
          <a:extLst>
            <a:ext uri="{FF2B5EF4-FFF2-40B4-BE49-F238E27FC236}">
              <a16:creationId xmlns:a16="http://schemas.microsoft.com/office/drawing/2014/main" id="{6D488165-CBEB-4725-A719-08924C63F4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962" y="123826"/>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21590</xdr:colOff>
      <xdr:row>3</xdr:row>
      <xdr:rowOff>0</xdr:rowOff>
    </xdr:to>
    <xdr:pic>
      <xdr:nvPicPr>
        <xdr:cNvPr id="2" name="Picture 3" descr="Shape, rectangle&#10;&#10;Description automatically generated">
          <a:extLst>
            <a:ext uri="{FF2B5EF4-FFF2-40B4-BE49-F238E27FC236}">
              <a16:creationId xmlns:a16="http://schemas.microsoft.com/office/drawing/2014/main" id="{350EAE4C-D12B-46C7-AB83-9625D0B11F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7420550" cy="548640"/>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E3A3A8BB-1FFF-49C0-A8B2-B1B1A0F45B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8563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9715049" cy="599735"/>
    <xdr:pic>
      <xdr:nvPicPr>
        <xdr:cNvPr id="2" name="Picture 1" descr="Shape, rectangle&#10;&#10;Description automatically generated">
          <a:extLst>
            <a:ext uri="{FF2B5EF4-FFF2-40B4-BE49-F238E27FC236}">
              <a16:creationId xmlns:a16="http://schemas.microsoft.com/office/drawing/2014/main" id="{4A32F85F-E0FA-45B1-B802-63CC2A1FC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715049" cy="599735"/>
        </a:xfrm>
        <a:prstGeom prst="rect">
          <a:avLst/>
        </a:prstGeom>
      </xdr:spPr>
    </xdr:pic>
    <xdr:clientData/>
  </xdr:oneCellAnchor>
  <xdr:oneCellAnchor>
    <xdr:from>
      <xdr:col>0</xdr:col>
      <xdr:colOff>158274</xdr:colOff>
      <xdr:row>1</xdr:row>
      <xdr:rowOff>4763</xdr:rowOff>
    </xdr:from>
    <xdr:ext cx="953370" cy="240029"/>
    <xdr:pic>
      <xdr:nvPicPr>
        <xdr:cNvPr id="3" name="Picture 3">
          <a:extLst>
            <a:ext uri="{FF2B5EF4-FFF2-40B4-BE49-F238E27FC236}">
              <a16:creationId xmlns:a16="http://schemas.microsoft.com/office/drawing/2014/main" id="{F1BE0360-EA2B-48F7-97AA-50BD33265C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274" y="202883"/>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2539</xdr:colOff>
      <xdr:row>1</xdr:row>
      <xdr:rowOff>364490</xdr:rowOff>
    </xdr:to>
    <xdr:pic>
      <xdr:nvPicPr>
        <xdr:cNvPr id="2" name="Picture 1" descr="Shape, rectangle&#10;&#10;Description automatically generated">
          <a:extLst>
            <a:ext uri="{FF2B5EF4-FFF2-40B4-BE49-F238E27FC236}">
              <a16:creationId xmlns:a16="http://schemas.microsoft.com/office/drawing/2014/main" id="{075B0E71-7718-4D9C-8FEE-7D3B76BD69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185639" cy="541655"/>
        </a:xfrm>
        <a:prstGeom prst="rect">
          <a:avLst/>
        </a:prstGeom>
      </xdr:spPr>
    </xdr:pic>
    <xdr:clientData/>
  </xdr:twoCellAnchor>
  <xdr:oneCellAnchor>
    <xdr:from>
      <xdr:col>0</xdr:col>
      <xdr:colOff>76200</xdr:colOff>
      <xdr:row>0</xdr:row>
      <xdr:rowOff>161925</xdr:rowOff>
    </xdr:from>
    <xdr:ext cx="1069660" cy="264795"/>
    <xdr:pic>
      <xdr:nvPicPr>
        <xdr:cNvPr id="3" name="Picture 3">
          <a:extLst>
            <a:ext uri="{FF2B5EF4-FFF2-40B4-BE49-F238E27FC236}">
              <a16:creationId xmlns:a16="http://schemas.microsoft.com/office/drawing/2014/main" id="{38954F83-CDD1-46EF-A5CE-003754D189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63830"/>
          <a:ext cx="1069660" cy="264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4494938</xdr:colOff>
      <xdr:row>2</xdr:row>
      <xdr:rowOff>171383</xdr:rowOff>
    </xdr:to>
    <xdr:pic>
      <xdr:nvPicPr>
        <xdr:cNvPr id="2" name="Picture 1" descr="Shape, rectangle&#10;&#10;Description automatically generated">
          <a:extLst>
            <a:ext uri="{FF2B5EF4-FFF2-40B4-BE49-F238E27FC236}">
              <a16:creationId xmlns:a16="http://schemas.microsoft.com/office/drawing/2014/main" id="{2C648576-CD8F-4AA5-8D39-F19322FAB7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8994488" cy="584768"/>
        </a:xfrm>
        <a:prstGeom prst="rect">
          <a:avLst/>
        </a:prstGeom>
      </xdr:spPr>
    </xdr:pic>
    <xdr:clientData/>
  </xdr:twoCellAnchor>
  <xdr:oneCellAnchor>
    <xdr:from>
      <xdr:col>0</xdr:col>
      <xdr:colOff>158274</xdr:colOff>
      <xdr:row>1</xdr:row>
      <xdr:rowOff>5885</xdr:rowOff>
    </xdr:from>
    <xdr:ext cx="953370" cy="240029"/>
    <xdr:pic>
      <xdr:nvPicPr>
        <xdr:cNvPr id="3" name="Picture 3">
          <a:extLst>
            <a:ext uri="{FF2B5EF4-FFF2-40B4-BE49-F238E27FC236}">
              <a16:creationId xmlns:a16="http://schemas.microsoft.com/office/drawing/2014/main" id="{03A489A3-AFB5-45E2-B679-7065BE733E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179" y="207815"/>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57</xdr:col>
      <xdr:colOff>492937</xdr:colOff>
      <xdr:row>3</xdr:row>
      <xdr:rowOff>32596</xdr:rowOff>
    </xdr:to>
    <xdr:pic>
      <xdr:nvPicPr>
        <xdr:cNvPr id="2" name="Picture 1" descr="Shape, rectangle&#10;&#10;Description automatically generated">
          <a:extLst>
            <a:ext uri="{FF2B5EF4-FFF2-40B4-BE49-F238E27FC236}">
              <a16:creationId xmlns:a16="http://schemas.microsoft.com/office/drawing/2014/main" id="{189AE45A-E31A-41E3-B2FA-0AB3AB073F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75749962" cy="575521"/>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67B613B2-77AE-40F9-A3BA-5B4F45FFF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9325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57</xdr:col>
      <xdr:colOff>492937</xdr:colOff>
      <xdr:row>3</xdr:row>
      <xdr:rowOff>32596</xdr:rowOff>
    </xdr:to>
    <xdr:pic>
      <xdr:nvPicPr>
        <xdr:cNvPr id="2" name="Picture 1" descr="Shape, rectangle&#10;&#10;Description automatically generated">
          <a:extLst>
            <a:ext uri="{FF2B5EF4-FFF2-40B4-BE49-F238E27FC236}">
              <a16:creationId xmlns:a16="http://schemas.microsoft.com/office/drawing/2014/main" id="{98B7A1EE-1705-41F0-9C7C-FE2AD228F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75749962" cy="575521"/>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91E34B8D-C9B9-4129-ADBC-14BFF6E931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9325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83914</xdr:colOff>
      <xdr:row>1</xdr:row>
      <xdr:rowOff>72598</xdr:rowOff>
    </xdr:from>
    <xdr:ext cx="952068" cy="233008"/>
    <xdr:pic>
      <xdr:nvPicPr>
        <xdr:cNvPr id="2" name="Picture 1">
          <a:extLst>
            <a:ext uri="{FF2B5EF4-FFF2-40B4-BE49-F238E27FC236}">
              <a16:creationId xmlns:a16="http://schemas.microsoft.com/office/drawing/2014/main" id="{81E1F170-70D2-4A1A-8064-9DC2B39C3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969" y="253573"/>
          <a:ext cx="952068" cy="2330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102343</xdr:colOff>
      <xdr:row>0</xdr:row>
      <xdr:rowOff>182567</xdr:rowOff>
    </xdr:from>
    <xdr:to>
      <xdr:col>10</xdr:col>
      <xdr:colOff>548409</xdr:colOff>
      <xdr:row>1</xdr:row>
      <xdr:rowOff>345749</xdr:rowOff>
    </xdr:to>
    <xdr:sp macro="" textlink="">
      <xdr:nvSpPr>
        <xdr:cNvPr id="3" name="TextBox 3">
          <a:extLst>
            <a:ext uri="{FF2B5EF4-FFF2-40B4-BE49-F238E27FC236}">
              <a16:creationId xmlns:a16="http://schemas.microsoft.com/office/drawing/2014/main" id="{D2AC6632-39EB-48A7-B2E4-B810A1316A2B}"/>
            </a:ext>
          </a:extLst>
        </xdr:cNvPr>
        <xdr:cNvSpPr txBox="1"/>
      </xdr:nvSpPr>
      <xdr:spPr>
        <a:xfrm>
          <a:off x="1574908" y="180662"/>
          <a:ext cx="5540036" cy="346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17214C"/>
              </a:solidFill>
              <a:latin typeface="+mn-lt"/>
            </a:rPr>
            <a:t>Summary Expected Project Costs Allocation</a:t>
          </a:r>
        </a:p>
      </xdr:txBody>
    </xdr:sp>
    <xdr:clientData/>
  </xdr:twoCellAnchor>
  <xdr:twoCellAnchor>
    <xdr:from>
      <xdr:col>12</xdr:col>
      <xdr:colOff>123171</xdr:colOff>
      <xdr:row>1</xdr:row>
      <xdr:rowOff>7621</xdr:rowOff>
    </xdr:from>
    <xdr:to>
      <xdr:col>19</xdr:col>
      <xdr:colOff>590384</xdr:colOff>
      <xdr:row>1</xdr:row>
      <xdr:rowOff>344081</xdr:rowOff>
    </xdr:to>
    <xdr:sp macro="" textlink="">
      <xdr:nvSpPr>
        <xdr:cNvPr id="6" name="TextBox 3">
          <a:extLst>
            <a:ext uri="{FF2B5EF4-FFF2-40B4-BE49-F238E27FC236}">
              <a16:creationId xmlns:a16="http://schemas.microsoft.com/office/drawing/2014/main" id="{C0A09DC9-8D17-4C55-B955-95BBF9427D62}"/>
            </a:ext>
          </a:extLst>
        </xdr:cNvPr>
        <xdr:cNvSpPr txBox="1"/>
      </xdr:nvSpPr>
      <xdr:spPr>
        <a:xfrm>
          <a:off x="7773651" y="190501"/>
          <a:ext cx="5650718" cy="334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rgbClr val="17214C"/>
              </a:solidFill>
              <a:latin typeface="+mn-lt"/>
            </a:rPr>
            <a:t>Total Project Costs Allocation</a:t>
          </a:r>
        </a:p>
      </xdr:txBody>
    </xdr:sp>
    <xdr:clientData/>
  </xdr:twoCellAnchor>
  <xdr:twoCellAnchor>
    <xdr:from>
      <xdr:col>12</xdr:col>
      <xdr:colOff>132792</xdr:colOff>
      <xdr:row>1</xdr:row>
      <xdr:rowOff>265585</xdr:rowOff>
    </xdr:from>
    <xdr:to>
      <xdr:col>19</xdr:col>
      <xdr:colOff>601910</xdr:colOff>
      <xdr:row>3</xdr:row>
      <xdr:rowOff>45920</xdr:rowOff>
    </xdr:to>
    <xdr:sp macro="" textlink="">
      <xdr:nvSpPr>
        <xdr:cNvPr id="13" name="TextBox 4">
          <a:extLst>
            <a:ext uri="{FF2B5EF4-FFF2-40B4-BE49-F238E27FC236}">
              <a16:creationId xmlns:a16="http://schemas.microsoft.com/office/drawing/2014/main" id="{6A6480C8-D047-4083-A2D6-1328CC5CAFE5}"/>
            </a:ext>
          </a:extLst>
        </xdr:cNvPr>
        <xdr:cNvSpPr txBox="1"/>
      </xdr:nvSpPr>
      <xdr:spPr>
        <a:xfrm>
          <a:off x="7785177" y="446560"/>
          <a:ext cx="5645003" cy="363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17214C"/>
              </a:solidFill>
              <a:latin typeface="+mn-lt"/>
            </a:rPr>
            <a:t>Inccluded LUMA Consolidated List, </a:t>
          </a:r>
          <a:r>
            <a:rPr lang="en-US" sz="1100" b="1" i="1">
              <a:solidFill>
                <a:srgbClr val="17214C"/>
              </a:solidFill>
              <a:latin typeface="+mn-lt"/>
              <a:ea typeface="+mn-ea"/>
              <a:cs typeface="+mn-cs"/>
            </a:rPr>
            <a:t>Attachment A, Attachment B and Attachment </a:t>
          </a:r>
          <a:r>
            <a:rPr lang="en-US" sz="1100" b="1" i="1">
              <a:solidFill>
                <a:srgbClr val="17214C"/>
              </a:solidFill>
              <a:latin typeface="+mn-lt"/>
            </a:rPr>
            <a:t>C</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16</xdr:col>
      <xdr:colOff>19050</xdr:colOff>
      <xdr:row>3</xdr:row>
      <xdr:rowOff>19896</xdr:rowOff>
    </xdr:to>
    <xdr:pic>
      <xdr:nvPicPr>
        <xdr:cNvPr id="2" name="Picture 1" descr="Shape, rectangle&#10;&#10;Description automatically generated">
          <a:extLst>
            <a:ext uri="{FF2B5EF4-FFF2-40B4-BE49-F238E27FC236}">
              <a16:creationId xmlns:a16="http://schemas.microsoft.com/office/drawing/2014/main" id="{FBE7A7AC-9D05-4D20-9B9A-ECC084B415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0"/>
          <a:ext cx="28994098" cy="505671"/>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B4B6848F-57FD-4EC6-92D5-F44A7FDD78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9325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321945</xdr:colOff>
      <xdr:row>0</xdr:row>
      <xdr:rowOff>95250</xdr:rowOff>
    </xdr:from>
    <xdr:to>
      <xdr:col>3</xdr:col>
      <xdr:colOff>0</xdr:colOff>
      <xdr:row>2</xdr:row>
      <xdr:rowOff>107860</xdr:rowOff>
    </xdr:to>
    <xdr:sp macro="" textlink="">
      <xdr:nvSpPr>
        <xdr:cNvPr id="12" name="TextBox 3">
          <a:extLst>
            <a:ext uri="{FF2B5EF4-FFF2-40B4-BE49-F238E27FC236}">
              <a16:creationId xmlns:a16="http://schemas.microsoft.com/office/drawing/2014/main" id="{CEC3B31C-0587-4960-90A4-9B02233882B5}"/>
            </a:ext>
          </a:extLst>
        </xdr:cNvPr>
        <xdr:cNvSpPr txBox="1"/>
      </xdr:nvSpPr>
      <xdr:spPr>
        <a:xfrm>
          <a:off x="1236345" y="95250"/>
          <a:ext cx="5535494" cy="355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17214C"/>
              </a:solidFill>
              <a:latin typeface="+mn-lt"/>
            </a:rPr>
            <a:t>LUMA Attachment C</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Pedro.Zayas\Desktop\Reports\REPORTING\PM%20&amp;%20PB%20Owner%20Reports\FY2024\10%20April%202024\Budget%20Amendment%20FY2024%20Draft.xlsx" TargetMode="External"/><Relationship Id="rId2" Type="http://schemas.microsoft.com/office/2019/04/relationships/externalLinkLongPath" Target="/sites/LUMA-FIN-Home/Federal%20Funding%20Office/01%20-%20Reporting/Fiscal%20Year%202024/03.%20AdHoc%20Reports/23.%20AdHoc%20A&amp;E%20and%20Construction%20Actuals%20Report/10.%20April%202024/Budget%20Amendment%20FY2024%20Draft.xlsx?791330AE" TargetMode="External"/><Relationship Id="rId1" Type="http://schemas.openxmlformats.org/officeDocument/2006/relationships/externalLinkPath" Target="file:///\\791330AE\Budget%20Amendment%20FY2024%20Draft.xlsx" TargetMode="External"/><Relationship Id="rId4" Type="http://schemas.openxmlformats.org/officeDocument/2006/relationships/externalLinkPath" Target="../../../../../../../LUMA-FIN-Home/Federal%20Funding%20Office/01%20-%20Reporting/Fiscal%20Year%202024/03.%20AdHoc%20Reports/23.%20AdHoc%20A&amp;E%20and%20Construction%20Actuals%20Report/10.%20April%202024/Budget%20Amendment%20FY2024%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LTIP FY24 Non-Federal Capital"/>
      <sheetName val="Sheet1"/>
      <sheetName val="BA Adjustment by Project"/>
      <sheetName val="Summary check PREB Submission"/>
      <sheetName val="Validation"/>
      <sheetName val="PMs Actuals Budget &amp; ForecaFP&amp;A"/>
      <sheetName val="Adjustment Detail PB Leve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treetlight Dpole" id="{3A75BC7B-E61D-475B-934F-C7FAB3F0915D}"/>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treetlight Dpole" id="{6253CF45-FD33-494E-9404-8EFF8A99B044}"/>
</namedSheetViews>
</file>

<file path=xl/persons/person.xml><?xml version="1.0" encoding="utf-8"?>
<personList xmlns="http://schemas.microsoft.com/office/spreadsheetml/2018/threadedcomments" xmlns:x="http://schemas.openxmlformats.org/spreadsheetml/2006/main">
  <person displayName="Lefranc Garcia, Carlos" id="{7F014F5D-646D-2241-AC73-27AA94363385}" userId="S::0541080045@FEMA.DHS.GOV::1f5cb731-470e-4636-994a-5f4549e3f8d0" providerId="AD"/>
  <person displayName="Kathleen Hunt" id="{9E65A34A-D69E-4B1C-85A1-8D84DFCED767}" userId="S::kathleen.hunt@lumapr.com::21f6db2b-62d3-4250-9942-64f4bfd70b89" providerId="AD"/>
  <person displayName="Sandra Valentin" id="{E067FF73-3CA4-6B4F-8562-E76E62937040}" userId="S::Sandra.Valentin@Lumapr.com::f255ef30-9581-4421-9212-ce5ea5827940" providerId="AD"/>
  <person displayName="Diego A Alvarez Maldonado" id="{E9E0B987-CDAD-FD49-9EFC-3F73A38A6CCE}" userId="S::Diego.AlvarezMaldona@Lumapr.com::a804c3ae-be42-451e-9cfe-0ddb8e477fb1" providerId="AD"/>
  <person displayName="Douglas Alvarez Estrella" id="{3C04D6CC-B06E-46C1-A367-E2D98EF4DA82}" userId="S::Douglas.AlvarezEstre@Lumapr.com::6494b4fb-7fa8-4918-9848-0e42e846cbbc"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rlando Rodriguez" refreshedDate="46141.478368055556" createdVersion="8" refreshedVersion="8" minRefreshableVersion="3" recordCount="283" xr:uid="{87972E9B-0390-4429-BED3-3697960DDCDF}">
  <cacheSource type="worksheet">
    <worksheetSource ref="A2:BH285" sheet="LUMA Exhibit 2"/>
  </cacheSource>
  <cacheFields count="60">
    <cacheField name="Project #" numFmtId="0">
      <sharedItems containsString="0" containsBlank="1" containsNumber="1" containsInteger="1" minValue="165209" maxValue="957578"/>
    </cacheField>
    <cacheField name="Title" numFmtId="0">
      <sharedItems containsBlank="1"/>
    </cacheField>
    <cacheField name="Asset" numFmtId="0">
      <sharedItems containsBlank="1" count="10">
        <s v="Substation"/>
        <s v="Priority Substation"/>
        <s v="Telecommunication"/>
        <s v="Distribution"/>
        <s v="Grid Automation"/>
        <s v="Transmission"/>
        <s v="Priority Transmission"/>
        <s v="Building"/>
        <s v="Vegetation"/>
        <m/>
      </sharedItems>
    </cacheField>
    <cacheField name="Sub Asset" numFmtId="0">
      <sharedItems containsBlank="1" count="16">
        <s v="Substation"/>
        <s v="Substation Rebuilds"/>
        <s v="Substation Security"/>
        <s v="Vieques and Culebra Projects (6)"/>
        <s v="IT/OT"/>
        <s v="Distribution Pole and Conductor Repair"/>
        <s v="Distribution Streetlighting"/>
        <s v="Grid Automation"/>
        <s v="Transmission Priority Pole Replacements"/>
        <s v="Transmission Line Rebuild"/>
        <s v="Feeders"/>
        <s v="Building"/>
        <s v="AMI Implementation Program"/>
        <s v="Vegetation-DT"/>
        <s v="Vegetation-TL"/>
        <m/>
      </sharedItems>
    </cacheField>
    <cacheField name="Obligated (Yes / No)" numFmtId="0">
      <sharedItems containsBlank="1"/>
    </cacheField>
    <cacheField name="Process Step _x000a_" numFmtId="0">
      <sharedItems containsBlank="1"/>
    </cacheField>
    <cacheField name="428 Allocation_x000a_(Without the A&amp;E and E&amp;M)" numFmtId="44">
      <sharedItems containsSemiMixedTypes="0" containsString="0" containsNumber="1" minValue="0" maxValue="2188940085.75"/>
    </cacheField>
    <cacheField name="406 Allocation _x000a_(Without the A&amp;E and E&amp;M)" numFmtId="44">
      <sharedItems containsSemiMixedTypes="0" containsString="0" containsNumber="1" minValue="0" maxValue="941963361.87000012"/>
    </cacheField>
    <cacheField name="428 A&amp;E-PW 9510" numFmtId="44">
      <sharedItems containsSemiMixedTypes="0" containsString="0" containsNumber="1" minValue="0" maxValue="242840080.08999994"/>
    </cacheField>
    <cacheField name="406 A&amp;E-PW 9510" numFmtId="44">
      <sharedItems containsSemiMixedTypes="0" containsString="0" containsNumber="1" minValue="0" maxValue="68207120.699999988"/>
    </cacheField>
    <cacheField name="428 E&amp;M-PW 10710" numFmtId="44">
      <sharedItems containsSemiMixedTypes="0" containsString="0" containsNumber="1" minValue="0" maxValue="177292094.31000006"/>
    </cacheField>
    <cacheField name="406 E&amp;M-PW 10710" numFmtId="44">
      <sharedItems containsSemiMixedTypes="0" containsString="0" containsNumber="1" minValue="0" maxValue="831041.24000000011"/>
    </cacheField>
    <cacheField name="FORMULA _x000a_Expected Total Project Cost" numFmtId="44">
      <sharedItems containsSemiMixedTypes="0" containsString="0" containsNumber="1" minValue="0" maxValue="3620073783.96"/>
    </cacheField>
    <cacheField name="FORMULA _x000a_Total 428 Expected cost" numFmtId="44">
      <sharedItems containsSemiMixedTypes="0" containsString="0" containsNumber="1" minValue="0" maxValue="2609072260.1499991"/>
    </cacheField>
    <cacheField name="FORMULA_x000a_Total 406 Expected Cost" numFmtId="44">
      <sharedItems containsSemiMixedTypes="0" containsString="0" containsNumber="1" minValue="0" maxValue="1011001523.8100001"/>
    </cacheField>
    <cacheField name="428 Allocation_x000a_(Without the A&amp;E and E&amp;M)2" numFmtId="44">
      <sharedItems containsSemiMixedTypes="0" containsString="0" containsNumber="1" minValue="-50776591.579999998" maxValue="912189965.70595896"/>
    </cacheField>
    <cacheField name="406 Allocation _x000a_(Without the A&amp;E and E&amp;M)2" numFmtId="44">
      <sharedItems containsSemiMixedTypes="0" containsString="0" containsNumber="1" minValue="-2763098.1026387499" maxValue="972252478.78889918"/>
    </cacheField>
    <cacheField name="428 A&amp;E-PW 95102" numFmtId="44">
      <sharedItems containsSemiMixedTypes="0" containsString="0" containsNumber="1" minValue="-4469763.8900000006" maxValue="94817939.056731075"/>
    </cacheField>
    <cacheField name="406 A&amp;E-PW 95102" numFmtId="44">
      <sharedItems containsSemiMixedTypes="0" containsString="0" containsNumber="1" minValue="-3035266.8148155781" maxValue="75933582.91051507"/>
    </cacheField>
    <cacheField name="428 E&amp;M-PW 107102" numFmtId="44">
      <sharedItems containsMixedTypes="1" containsNumber="1" minValue="-20984234.670000002" maxValue="54699508.996000022"/>
    </cacheField>
    <cacheField name="406 E&amp;M-PW 107102" numFmtId="44">
      <sharedItems containsMixedTypes="1" containsNumber="1" minValue="-427.57" maxValue="41872865.869999997"/>
    </cacheField>
    <cacheField name="FORMULA _x000a_Expected Total Project Cost2" numFmtId="44">
      <sharedItems containsMixedTypes="1" containsNumber="1" minValue="-10235371.220000003" maxValue="224896898.18000001"/>
    </cacheField>
    <cacheField name="FORMULA _x000a_Total 428 Expected cost2" numFmtId="44">
      <sharedItems containsMixedTypes="1" containsNumber="1" minValue="-16323449.690000001" maxValue="137474312.84"/>
    </cacheField>
    <cacheField name="FORMULA_x000a_Total 406 Expected Cost2" numFmtId="44">
      <sharedItems containsMixedTypes="1" containsNumber="1" minValue="-1536488.0919757499" maxValue="124703389.13"/>
    </cacheField>
    <cacheField name="428 Allocation_x000a_(Without the A&amp;E and E&amp;M)3" numFmtId="44">
      <sharedItems containsSemiMixedTypes="0" containsString="0" containsNumber="1" minValue="20549.54" maxValue="3101130051.4559584"/>
    </cacheField>
    <cacheField name="406 Allocation _x000a_(Without the A&amp;E and E&amp;M)3" numFmtId="44">
      <sharedItems containsSemiMixedTypes="0" containsString="0" containsNumber="1" minValue="0" maxValue="1914215840.6588998"/>
    </cacheField>
    <cacheField name="428 A&amp;E-PW 95103" numFmtId="44">
      <sharedItems containsSemiMixedTypes="0" containsString="0" containsNumber="1" minValue="0" maxValue="337658019.14673132"/>
    </cacheField>
    <cacheField name="406 A&amp;E-PW 95103" numFmtId="44">
      <sharedItems containsSemiMixedTypes="0" containsString="0" containsNumber="1" minValue="0" maxValue="144140703.61051509"/>
    </cacheField>
    <cacheField name="428 E&amp;M-PW 107103" numFmtId="44">
      <sharedItems containsMixedTypes="1" containsNumber="1" minValue="0" maxValue="62121740.859999999"/>
    </cacheField>
    <cacheField name="406 E&amp;M-PW 107103" numFmtId="44">
      <sharedItems containsMixedTypes="1" containsNumber="1" minValue="0" maxValue="41872865.869999997"/>
    </cacheField>
    <cacheField name="FORMULA _x000a_Expected Total Project Cost3" numFmtId="44">
      <sharedItems containsSemiMixedTypes="0" containsString="0" containsNumber="1" minValue="30339.53" maxValue="6251240023.7924747"/>
    </cacheField>
    <cacheField name="FORMULA _x000a_Total 428 Expected cost3" numFmtId="44">
      <sharedItems containsSemiMixedTypes="0" containsString="0" containsNumber="1" minValue="24509.14" maxValue="3882767832.0088334"/>
    </cacheField>
    <cacheField name="FORMULA_x000a_Total 406 Expected Cost3" numFmtId="44">
      <sharedItems containsSemiMixedTypes="0" containsString="0" containsNumber="1" minValue="0" maxValue="2368472191.783639"/>
    </cacheField>
    <cacheField name="Estimate/Cost change (Y/N)" numFmtId="0">
      <sharedItems containsBlank="1"/>
    </cacheField>
    <cacheField name="Who confirmed the information? " numFmtId="0">
      <sharedItems containsBlank="1"/>
    </cacheField>
    <cacheField name="Obligation Amendment Status " numFmtId="0">
      <sharedItems containsBlank="1"/>
    </cacheField>
    <cacheField name="New Comment " numFmtId="0">
      <sharedItems containsBlank="1" longText="1"/>
    </cacheField>
    <cacheField name="Comentario revisor " numFmtId="0">
      <sharedItems containsBlank="1" longText="1"/>
    </cacheField>
    <cacheField name="Revisor" numFmtId="0">
      <sharedItems containsBlank="1"/>
    </cacheField>
    <cacheField name="Current Versioning Status in Grants Protal " numFmtId="0">
      <sharedItems containsMixedTypes="1" containsNumber="1" containsInteger="1" minValue="0" maxValue="0"/>
    </cacheField>
    <cacheField name="Date of Obligation" numFmtId="0">
      <sharedItems containsDate="1" containsMixedTypes="1" minDate="2022-05-05T11:19:53" maxDate="1900-01-07T11:42:05"/>
    </cacheField>
    <cacheField name="Current Status in Grants Protal " numFmtId="0">
      <sharedItems containsMixedTypes="1" containsNumber="1" containsInteger="1" minValue="0" maxValue="0"/>
    </cacheField>
    <cacheField name="Construction % of Completion as of 2/28/2026" numFmtId="0">
      <sharedItems containsMixedTypes="1" containsNumber="1" minValue="0" maxValue="147.28999999999996"/>
    </cacheField>
    <cacheField name="A&amp;E Spend as of 2/28/2026" numFmtId="44">
      <sharedItems containsSemiMixedTypes="0" containsString="0" containsNumber="1" minValue="-65994.48000000004" maxValue="374101728.56"/>
    </cacheField>
    <cacheField name="Construction Spend as of 2/28/2026" numFmtId="44">
      <sharedItems containsSemiMixedTypes="0" containsString="0" containsNumber="1" minValue="0" maxValue="760890947.83999991"/>
    </cacheField>
    <cacheField name="E&amp;M Spend as of 2/28/2026" numFmtId="44">
      <sharedItems containsString="0" containsBlank="1" containsNumber="1" minValue="129931.98000000001" maxValue="129931.98000000001"/>
    </cacheField>
    <cacheField name="Total Spend as of 2/28/2026" numFmtId="44">
      <sharedItems containsSemiMixedTypes="0" containsString="0" containsNumber="1" minValue="47.52" maxValue="1135122608.3799996"/>
    </cacheField>
    <cacheField name="Compare (Information Submitted to PREB vs Luma)" numFmtId="44">
      <sharedItems containsSemiMixedTypes="0" containsString="0" containsNumber="1" minValue="-64317179.300000042" maxValue="589024198.29366374"/>
    </cacheField>
    <cacheField name="428 Allocation_x000a_(Without the A&amp;E and E&amp;M)4" numFmtId="44">
      <sharedItems containsSemiMixedTypes="0" containsString="0" containsNumber="1" minValue="19848.36" maxValue="3035704041.1364884"/>
    </cacheField>
    <cacheField name="406 Allocation _x000a_(Without the A&amp;E and E&amp;M)4" numFmtId="44">
      <sharedItems containsSemiMixedTypes="0" containsString="0" containsNumber="1" minValue="0" maxValue="1701407212.3368289"/>
    </cacheField>
    <cacheField name="428 A&amp;E-PW 95104" numFmtId="44">
      <sharedItems containsSemiMixedTypes="0" containsString="0" containsNumber="1" minValue="0" maxValue="349129466.01571381"/>
    </cacheField>
    <cacheField name="406 A&amp;E-PW 95104" numFmtId="44">
      <sharedItems containsSemiMixedTypes="0" containsString="0" containsNumber="1" minValue="0" maxValue="90824442.817757577"/>
    </cacheField>
    <cacheField name="428 E&amp;M-PW 107104" numFmtId="44">
      <sharedItems containsSemiMixedTypes="0" containsString="0" containsNumber="1" minValue="0" maxValue="293981332.06971759"/>
    </cacheField>
    <cacheField name="406 E&amp;M-PW 107104" numFmtId="44">
      <sharedItems containsSemiMixedTypes="0" containsString="0" containsNumber="1" minValue="0" maxValue="200575645.30535299"/>
    </cacheField>
    <cacheField name="Expected Total Project Cost" numFmtId="44">
      <sharedItems containsSemiMixedTypes="0" containsString="0" containsNumber="1" minValue="29638" maxValue="5662215825.4988117"/>
    </cacheField>
    <cacheField name="Total 428 Expected cost" numFmtId="44">
      <sharedItems containsSemiMixedTypes="0" containsString="0" containsNumber="1" minValue="23807.96" maxValue="3678814839.2219152"/>
    </cacheField>
    <cacheField name="Total 406 Expected Cost" numFmtId="44">
      <sharedItems containsSemiMixedTypes="0" containsString="0" containsNumber="1" minValue="0" maxValue="1992807300.4599371"/>
    </cacheField>
    <cacheField name="Project Reconciliation Status" numFmtId="0">
      <sharedItems containsBlank="1"/>
    </cacheField>
    <cacheField name="Expected Reconciliation date" numFmtId="0">
      <sharedItems containsBlank="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3">
  <r>
    <n v="178577"/>
    <s v="FAASt [Cachete – MC 1526] (Substations)"/>
    <x v="0"/>
    <x v="0"/>
    <s v="No"/>
    <s v="Pending Scope &amp; Cost Completion by Applicant"/>
    <n v="0"/>
    <n v="0"/>
    <n v="0"/>
    <n v="0"/>
    <n v="0"/>
    <n v="0"/>
    <n v="0"/>
    <n v="0"/>
    <n v="0"/>
    <n v="28780859.533399999"/>
    <n v="8197490.3849999998"/>
    <n v="3180011.1696000001"/>
    <n v="1083666.0035999999"/>
    <n v="39248524.935799994"/>
    <n v="7152945.5114000002"/>
    <n v="87643497.538800001"/>
    <n v="71209395.638799995"/>
    <n v="16434101.899999999"/>
    <n v="28780859.533399999"/>
    <n v="8197490.3849999998"/>
    <n v="3180011.1696000001"/>
    <n v="1083666.0035999999"/>
    <n v="39248524.935799994"/>
    <n v="7152945.5114000002"/>
    <n v="87643497.538800001"/>
    <n v="71209395.638799995"/>
    <n v="16434101.899999999"/>
    <s v="Y"/>
    <s v="Carlos Baez"/>
    <s v="Project in V0 - No amendment required at this time"/>
    <s v="LUMA working on scope, revised scope to be submitted Q2 FY27"/>
    <s v="No Cost changes from the Submitted to the PREB. Cost incurred does not exceeds the final estimation. "/>
    <s v="Chantee Santana"/>
    <s v="Pending Scope &amp; Cost Completion by Applicant"/>
    <s v=""/>
    <s v="Pending Scope &amp; Cost Completion by Applicant"/>
    <s v="N/A"/>
    <n v="2275152.9800000023"/>
    <n v="4322.8900000000112"/>
    <m/>
    <n v="2279475.8700000024"/>
    <n v="44169037.538800001"/>
    <n v="23590868.469999999"/>
    <n v="6947025.75"/>
    <n v="2694924.72"/>
    <n v="918361.02"/>
    <n v="3261461.81"/>
    <n v="6061818.2300000004"/>
    <n v="43474460"/>
    <n v="29547254.999999996"/>
    <n v="13927205"/>
    <s v="DSOW – Scope and Cost development in progress"/>
    <s v="Q2 FY2027"/>
    <s v="Currently under Scope revision by Planning "/>
  </r>
  <r>
    <n v="169058"/>
    <s v="FAASt - Llorens Torres MC 1106 - Equipment Repair &amp; Replacement - (Substations)"/>
    <x v="0"/>
    <x v="1"/>
    <s v="No"/>
    <s v="Pending Scope &amp; Cost Completion by Applicant"/>
    <n v="0"/>
    <n v="0"/>
    <n v="0"/>
    <n v="0"/>
    <n v="0"/>
    <n v="0"/>
    <n v="0"/>
    <n v="0"/>
    <n v="0"/>
    <n v="20962734.638999999"/>
    <n v="10164051.231618352"/>
    <n v="1335184.07"/>
    <n v="721159.74700000009"/>
    <n v="4713846.148"/>
    <n v="3706655.7"/>
    <n v="41603631.53561835"/>
    <n v="27011764.857000001"/>
    <n v="14591866.678618353"/>
    <n v="20962734.638999999"/>
    <n v="10164051.231618352"/>
    <n v="1335184.07"/>
    <n v="721159.74700000009"/>
    <n v="4713846.148"/>
    <n v="3706655.7"/>
    <n v="41603631.53561835"/>
    <n v="27011764.857000001"/>
    <n v="14591866.678618353"/>
    <s v="N"/>
    <s v="Carlos Baez"/>
    <s v="Project in V0 - No amendment required at this time"/>
    <s v="LUMA working on scope, revised scope to be submitted Q3 FY27"/>
    <s v="No Cost changes from the Submitted to the PREB. Cost incurred does not exceeds the final estimation. Construction cost incurred with no N/A construction %  No mayor flags identified in cost. "/>
    <s v="Chantee Santana"/>
    <s v="Pending Scope &amp; Cost Completion by Applicant"/>
    <s v=""/>
    <s v="Pending Scope &amp; Cost Completion by Applicant"/>
    <s v="N/A"/>
    <n v="2099708.010000004"/>
    <n v="13367.360000000454"/>
    <m/>
    <n v="2113075.3700000043"/>
    <n v="3782148.32141985"/>
    <n v="19057031.489999998"/>
    <n v="9240046.5741985012"/>
    <n v="1213803.7"/>
    <n v="655599.77"/>
    <n v="4285314.68"/>
    <n v="3369687"/>
    <n v="37821483.2141985"/>
    <n v="24556149.869999997"/>
    <n v="13265333.344198501"/>
    <s v="Amendment – Amendment Needed/Pending Development"/>
    <s v="Q4 FY2026"/>
    <m/>
  </r>
  <r>
    <n v="723002"/>
    <s v="FAASt - EPC - Jobos TC (Substation)"/>
    <x v="0"/>
    <x v="0"/>
    <s v="No"/>
    <s v="Pending Scope &amp; Cost Completion by Applicant"/>
    <n v="0"/>
    <n v="0"/>
    <n v="0"/>
    <n v="0"/>
    <n v="0"/>
    <n v="0"/>
    <n v="0"/>
    <n v="0"/>
    <n v="0"/>
    <n v="51025274.884027801"/>
    <n v="7772694.8674588073"/>
    <n v="5188835.2650798392"/>
    <n v="1768221.5862535762"/>
    <n v="6279651.4997732835"/>
    <n v="11671486.010406703"/>
    <n v="83706164.113000005"/>
    <n v="62493761.648880929"/>
    <n v="21212402.464119084"/>
    <n v="51025274.884027801"/>
    <n v="7772694.8674588073"/>
    <n v="5188835.2650798392"/>
    <n v="1768221.5862535762"/>
    <n v="6279651.4997732835"/>
    <n v="11671486.010406703"/>
    <n v="83706164.113000005"/>
    <n v="62493761.648880929"/>
    <n v="21212402.464119084"/>
    <s v="Y"/>
    <s v="Carlos Baez"/>
    <s v="Project in V0 - No amendment required at this time"/>
    <s v="LUMA working on scope, revised scope to be submitted Q3 FY27_x000a_Cost change is driven by more define scope and inflation "/>
    <s v="No Cost changes from the Submitted to the PREB. Cost incurred does not exceeds the final estimation. Construction cost incurred with no N/A construction % . Mayor reduction expected due to change in scope from relocation to rebuild "/>
    <s v="Chantee Santana"/>
    <s v="Pending Scope &amp; Cost Completion by Applicant"/>
    <s v=""/>
    <s v="Pending Scope &amp; Cost Completion by Applicant"/>
    <s v="N/A"/>
    <n v="1942607.6300000008"/>
    <n v="15989.760000000002"/>
    <m/>
    <n v="1958597.3900000008"/>
    <n v="7609651.2830000073"/>
    <n v="46386613.530934364"/>
    <n v="7066086.2431443697"/>
    <n v="4717122.9682543986"/>
    <n v="1607474.1693214327"/>
    <n v="5708774.0907029845"/>
    <n v="10610441.827642456"/>
    <n v="76096512.829999998"/>
    <n v="56812510.589891747"/>
    <n v="19284002.240108259"/>
    <s v="DSOW – Pending Design Package for Development"/>
    <s v="FY2027"/>
    <s v="Planning and Engineering is working on the scope for the project."/>
  </r>
  <r>
    <n v="682645"/>
    <s v="FAASt [Maunabo TC] (Substation)"/>
    <x v="0"/>
    <x v="1"/>
    <s v="Yes"/>
    <s v="Obligated"/>
    <n v="8292125"/>
    <n v="0"/>
    <n v="1605121.68"/>
    <n v="0"/>
    <n v="4724211.9800000004"/>
    <n v="0"/>
    <n v="14621458.66"/>
    <n v="14621458.66"/>
    <n v="0"/>
    <n v="56156781.889105164"/>
    <n v="9817520.6097142585"/>
    <n v="4948782.470876337"/>
    <n v="2233401.9489512811"/>
    <n v="3207478.2602735404"/>
    <n v="14741998.291079409"/>
    <n v="91105963.469999984"/>
    <n v="64313042.620255038"/>
    <n v="26792920.849744949"/>
    <n v="64448906.889105164"/>
    <n v="9817520.6097142585"/>
    <n v="6553904.1508763367"/>
    <n v="2233401.9489512811"/>
    <n v="7931690.2402735408"/>
    <n v="14741998.291079409"/>
    <n v="105727422.12999998"/>
    <n v="78934501.280255035"/>
    <n v="26792920.849744949"/>
    <s v="Y"/>
    <s v="Carlos Baez"/>
    <s v=" Amendment - Pending Development"/>
    <s v="LUMA working on scope, amendment to be submitted Q2 FY27_x000a_Cost change is driven by more define scope and inflation "/>
    <s v="No Cost changes from the Submitted to the PREB. Cost incurred does not exceeds the final estimation. No mayor flags identified in cost. "/>
    <s v="Chantee Santana"/>
    <s v="Obligated"/>
    <d v="2025-09-17T18:16:11"/>
    <s v="Obligated"/>
    <n v="0.3"/>
    <n v="3152477.5200000014"/>
    <n v="2167332.8699999982"/>
    <m/>
    <n v="5319810.3899999997"/>
    <n v="9611583.8299999982"/>
    <n v="58589915.35373196"/>
    <n v="8925018.73610387"/>
    <n v="5958094.6826148508"/>
    <n v="2030365.4081375282"/>
    <n v="7210627.4911577636"/>
    <n v="13401816.628254008"/>
    <n v="96115838.299999982"/>
    <n v="71758637.527504578"/>
    <n v="24357200.772495404"/>
    <s v="Amendment – Pending Design Package for Development"/>
    <s v="FY2027"/>
    <s v="The Amount Obligated by FEMA was $8.2M"/>
  </r>
  <r>
    <n v="169276"/>
    <s v="FAASt Substation - Viaducto TC -  MC 1100 - Equipment Repair &amp; Replacement (Substation)"/>
    <x v="0"/>
    <x v="1"/>
    <s v="No"/>
    <s v="Pending Scope &amp; Cost Completion by Applicant"/>
    <n v="0"/>
    <n v="0"/>
    <n v="0"/>
    <n v="0"/>
    <n v="0"/>
    <n v="0"/>
    <n v="0"/>
    <n v="0"/>
    <n v="0"/>
    <n v="55931024.572379008"/>
    <n v="25736012.703115001"/>
    <n v="4317911.5192840006"/>
    <n v="1570417.2476520003"/>
    <n v="38843873.860000007"/>
    <n v="2801096.1"/>
    <n v="129200336.00243002"/>
    <n v="99092809.951663017"/>
    <n v="30107526.050767004"/>
    <n v="55931024.572379008"/>
    <n v="25736012.703115001"/>
    <n v="4317911.5192840006"/>
    <n v="1570417.2476520003"/>
    <n v="38843873.860000007"/>
    <n v="2801096.1"/>
    <n v="129200336.00243002"/>
    <n v="99092809.951663017"/>
    <n v="30107526.050767004"/>
    <s v="N"/>
    <s v="Carlos Baez"/>
    <s v="Project in V0 - No amendment required at this time"/>
    <s v="LUMA working on project scope, revised scope to be submitted Q3 FY27_x000a_Cost change is driven by more define scope and inflation "/>
    <s v="No Cost changes from the Submitted to the PREB. Construction cost incurred with no N/A construction %. Cost incurred does not exceeds the final estimation. (406 Duplication identified) New cost estimate reflects a total cost of $83 M (4M over the provided cost)"/>
    <s v="Chantee Santana"/>
    <s v="Pending Scope &amp; Cost Completion by Applicant"/>
    <s v=""/>
    <s v="Pending Scope &amp; Cost Completion by Applicant"/>
    <s v="N/A"/>
    <n v="3665916.6999999974"/>
    <n v="655629.74000000011"/>
    <m/>
    <n v="4321546.4399999976"/>
    <n v="48033700.502430037"/>
    <n v="44329891.869999997"/>
    <n v="20397885.949999999"/>
    <n v="3422296.52"/>
    <n v="1244683.56"/>
    <n v="11765689.6"/>
    <n v="6188"/>
    <n v="81166635.499999985"/>
    <n v="59517877.990000002"/>
    <n v="21648757.509999998"/>
    <s v="DSOW – Pending Design Package for Development"/>
    <s v="FY2027"/>
    <m/>
  </r>
  <r>
    <n v="169896"/>
    <s v="FAASt - Costa Sur SP TC  Equipment Repair and"/>
    <x v="0"/>
    <x v="1"/>
    <s v="Yes"/>
    <s v="Obligated"/>
    <n v="23251835"/>
    <n v="0"/>
    <n v="4734912"/>
    <n v="0"/>
    <n v="0"/>
    <n v="0"/>
    <n v="27986747"/>
    <n v="27986747"/>
    <n v="0"/>
    <n v="7823301.2240000032"/>
    <n v="548761.47700000007"/>
    <n v="-992547.16499999957"/>
    <n v="58919.883000000002"/>
    <n v="0"/>
    <n v="0"/>
    <n v="7438435.4190000044"/>
    <n v="6830754.0590000041"/>
    <n v="607681.3600000001"/>
    <n v="31075136.224000003"/>
    <n v="548761.47700000007"/>
    <n v="3742364.8350000004"/>
    <n v="58919.883000000002"/>
    <n v="0"/>
    <n v="0"/>
    <n v="35425182.419"/>
    <n v="34817501.059"/>
    <n v="607681.3600000001"/>
    <s v="Y"/>
    <s v="Carlos Baez"/>
    <s v=" Amendment - Pending Development"/>
    <s v="Submitted"/>
    <s v="No Cost changes from the Submitted to the PREB. Cost incurred does not exceeds the final estimation. Incurred cost is &lt;50% with 43% of construction completed. Amendment in COR3 review with  minor cost difference of final cost provided . No mayor flags identified in cost."/>
    <s v="Gabriel Torres"/>
    <s v="Obligated"/>
    <d v="2022-08-02T11:42:11"/>
    <s v="Obligated"/>
    <n v="0.43"/>
    <n v="3453256.4100000011"/>
    <n v="11157319.200000016"/>
    <m/>
    <n v="14610575.610000018"/>
    <n v="3220471.1289999969"/>
    <n v="28250123.84"/>
    <n v="498874.07"/>
    <n v="3402149.85"/>
    <n v="53563.53"/>
    <n v="0"/>
    <n v="0"/>
    <n v="32204711.290000003"/>
    <n v="31652273.690000001"/>
    <n v="552437.6"/>
    <s v="Amendment – Submitted to COR3/PREPA"/>
    <s v="Submitted"/>
    <m/>
  </r>
  <r>
    <n v="547187"/>
    <s v="FAASt [Substation Component Replacement Program] (Substation)"/>
    <x v="0"/>
    <x v="0"/>
    <s v="No"/>
    <s v="Pending Scope &amp; Cost Completion by Applicant"/>
    <n v="0"/>
    <n v="0"/>
    <n v="0"/>
    <n v="0"/>
    <n v="0"/>
    <n v="0"/>
    <n v="0"/>
    <n v="0"/>
    <n v="0"/>
    <n v="8910537.1850000005"/>
    <n v="272764.04100000003"/>
    <n v="2942350.3010000004"/>
    <n v="89054.58100000002"/>
    <n v="2669172.077"/>
    <n v="22183.281999999999"/>
    <n v="14906061.467"/>
    <n v="14522059.563000001"/>
    <n v="384001.90400000004"/>
    <n v="8910537.1850000005"/>
    <n v="272764.04100000003"/>
    <n v="2942350.3010000004"/>
    <n v="89054.58100000002"/>
    <n v="2669172.077"/>
    <n v="22183.281999999999"/>
    <n v="14906061.467"/>
    <n v="14522059.563000001"/>
    <n v="384001.90400000004"/>
    <s v="N"/>
    <s v="Carlos Baez"/>
    <s v="Project in V0 - No amendment required at this time"/>
    <s v="No expected changes"/>
    <s v="Cost difference seems to be contingency cost added to 428.  Cost incurred does not exceeds the final estimation. Construction cost incurred with no N/A construction %.  (406 cost duplicity identified) "/>
    <s v="Gabriel Torres"/>
    <s v="Pending Scope &amp; Cost Completion by Applicant"/>
    <s v=""/>
    <s v="Pending Scope &amp; Cost Completion by Applicant"/>
    <s v="N/A"/>
    <n v="1074712.8500000001"/>
    <n v="11499.14000000001"/>
    <m/>
    <n v="1086211.99"/>
    <n v="1355096.4969999995"/>
    <n v="8100488.3499999996"/>
    <n v="247967.31"/>
    <n v="2674863.91"/>
    <n v="80958.710000000006"/>
    <n v="2426520.0699999998"/>
    <n v="20166.62"/>
    <n v="13550964.970000001"/>
    <n v="13201872.33"/>
    <n v="349092.64"/>
    <s v="DSOW – Submitted to COR3/PREPA"/>
    <s v="Submitted"/>
    <s v="Submitted to COR3 in Feb. 2026"/>
  </r>
  <r>
    <n v="550106"/>
    <s v="FAASt [Conquistador CH] (Substation)"/>
    <x v="0"/>
    <x v="1"/>
    <s v="No"/>
    <s v="Pending Scope &amp; Cost Completion by Applicant"/>
    <n v="0"/>
    <n v="0"/>
    <n v="0"/>
    <n v="0"/>
    <n v="0"/>
    <n v="0"/>
    <n v="0"/>
    <n v="0"/>
    <n v="0"/>
    <n v="8360260.40386541"/>
    <n v="1994931.4708545909"/>
    <n v="823453.80656000006"/>
    <n v="341756.01152000012"/>
    <n v="4324989.8972630268"/>
    <n v="4563696.612736973"/>
    <n v="20409088.202800002"/>
    <n v="13508704.107688438"/>
    <n v="6900384.0951115638"/>
    <n v="8360260.40386541"/>
    <n v="1994931.4708545909"/>
    <n v="823453.80656000006"/>
    <n v="341756.01152000012"/>
    <n v="4324989.8972630268"/>
    <n v="4563696.612736973"/>
    <n v="20409088.202800002"/>
    <n v="13508704.107688438"/>
    <n v="6900384.0951115638"/>
    <s v="N"/>
    <s v="Carlos Baez"/>
    <s v="Project in V0 - No amendment required at this time"/>
    <s v="Submitted"/>
    <s v="This project has WC,and WTBC the total cost provided is under the current amendment total Also the A&amp;E estimated allocation is$2M lower than the incurred cost. (406 Cost duplication identified)"/>
    <s v="Gabriel Torres"/>
    <s v="Pending Scope &amp; Cost Completion by Applicant"/>
    <s v=""/>
    <s v="Pending Scope &amp; Cost Completion by Applicant"/>
    <s v="N/A"/>
    <n v="2933756.6199999992"/>
    <n v="772607.09000000171"/>
    <m/>
    <n v="3706363.7100000009"/>
    <n v="7489488.7028000038"/>
    <n v="6785925.6524881562"/>
    <n v="1619262.557511843"/>
    <n v="668387.82999999996"/>
    <n v="277399.36000000004"/>
    <n v="1675808.9975118423"/>
    <n v="1892815.1024881576"/>
    <n v="12919599.499999998"/>
    <n v="9130122.4799999986"/>
    <n v="3789477.0200000005"/>
    <s v="DSOW – Scope and Cost development in progress"/>
    <s v="Q4 FY2026"/>
    <s v="Pending recieve assesment to iclude repairs to the fiber between Monacillos and El Conquistador"/>
  </r>
  <r>
    <n v="169500"/>
    <s v="FAASt [Bayamon TC - MC-BKRS-Y1] (Substation)"/>
    <x v="0"/>
    <x v="1"/>
    <s v="Yes"/>
    <s v="Obligated"/>
    <n v="2796182"/>
    <n v="2079072"/>
    <n v="634046"/>
    <n v="1496809"/>
    <n v="0"/>
    <n v="0"/>
    <n v="7006109"/>
    <n v="3430228"/>
    <n v="3575881"/>
    <n v="4715379.279512302"/>
    <n v="-934833.69973474112"/>
    <n v="129815.71660081006"/>
    <n v="-1236504.5757496993"/>
    <n v="1258128.95"/>
    <n v="36445918.630000003"/>
    <n v="40377904.30062867"/>
    <n v="6103323.9461131124"/>
    <n v="34274580.35451556"/>
    <n v="7511561.279512302"/>
    <n v="1144238.3002652589"/>
    <n v="763861.71660081006"/>
    <n v="260304.42425030065"/>
    <n v="1258128.95"/>
    <n v="36445918.630000003"/>
    <n v="47384013.30062867"/>
    <n v="9533551.9461131115"/>
    <n v="37850461.35451556"/>
    <s v="Y"/>
    <s v="Carlos Baez"/>
    <s v=" Amendment - Pending Development"/>
    <s v="Luma finalizing scope, amendment to be submitted Q1 FY27_x000a_Cost change is driven by more define scope and inflation "/>
    <s v="Cost will change due to deobligation of componets -Components will be now included in Bayamon Rebuild (682328). Cost need to be deducted from this project and included in the other.  (No 406 Duplicity Identified)"/>
    <s v="Gabriel Torres"/>
    <s v="Obligated"/>
    <d v="2023-06-16T12:54:46"/>
    <s v="Obligated"/>
    <n v="0.44"/>
    <n v="1795011.0900000015"/>
    <n v="6090723.6499999678"/>
    <m/>
    <n v="7885734.7399999695"/>
    <n v="36181650.930628672"/>
    <n v="6828692.0722839106"/>
    <n v="1040216.6366047808"/>
    <n v="694419.74236437271"/>
    <n v="236640.3856820915"/>
    <n v="840403.24154394073"/>
    <n v="1561990.2915209034"/>
    <n v="11202362.369999999"/>
    <n v="8363515.0561922248"/>
    <n v="2838847.3138077757"/>
    <s v="Amendment – Amendment Needed/Pending Development"/>
    <s v="Q4 FY2026"/>
    <s v="estimate under review"/>
  </r>
  <r>
    <n v="549725"/>
    <s v="FAASt [Substation Minor Repairs - Group E] (Substation)"/>
    <x v="0"/>
    <x v="0"/>
    <s v="Yes"/>
    <s v="Obligated"/>
    <n v="3924015.69"/>
    <n v="557641.39"/>
    <n v="96032.42"/>
    <n v="22126.13"/>
    <n v="0"/>
    <n v="0"/>
    <n v="4599815.63"/>
    <n v="4020048.11"/>
    <n v="579767.52"/>
    <n v="392401.5690000006"/>
    <n v="-142898.15999999992"/>
    <n v="804017.54400000011"/>
    <n v="200874.91200000001"/>
    <n v="0"/>
    <n v="0"/>
    <n v="1254395.8650000009"/>
    <n v="1196419.1130000008"/>
    <n v="57976.752000000095"/>
    <n v="4316417.2590000005"/>
    <n v="414743.2300000001"/>
    <n v="900049.96400000015"/>
    <n v="223001.04200000002"/>
    <n v="0"/>
    <n v="0"/>
    <n v="5854211.495000001"/>
    <n v="5216467.2230000012"/>
    <n v="637744.27200000011"/>
    <s v="Y"/>
    <s v="Carlos Baez"/>
    <s v=" Amendment - Pending Development"/>
    <s v="LUMA working on project scope with Genera, amendment to be submitted Q1 FY27_x000a_Cost change is driven by more define scope and inflation "/>
    <s v="No Cost changes from the Submitted to the PREB. Construction cost incurred with no N/A construction %. Cost incurred does not exceeds the final estimation. No mayor flags identified in cost. "/>
    <s v="Gabriel Torres"/>
    <s v="Obligated"/>
    <d v="2024-05-10T10:16:58"/>
    <s v="Obligated"/>
    <n v="0.56999999999999995"/>
    <n v="456120.13000000006"/>
    <n v="2775409.5"/>
    <m/>
    <n v="3231529.63"/>
    <n v="532201.04500000086"/>
    <n v="3924015.6900000004"/>
    <n v="377039.30000000005"/>
    <n v="818227.24000000011"/>
    <n v="202728.22"/>
    <n v="0"/>
    <n v="0"/>
    <n v="5322010.45"/>
    <n v="4742242.9300000006"/>
    <n v="579767.52"/>
    <s v="Amendment – Amendment Needed/Pending Development"/>
    <s v="Q1 FY2027"/>
    <s v="E&amp;M allocations not included in original obligation"/>
  </r>
  <r>
    <n v="956593"/>
    <s v="FAASt [Factor Sect 8014 Transformer Replacement] (Substation)"/>
    <x v="0"/>
    <x v="0"/>
    <s v="Yes"/>
    <s v="Obligated"/>
    <n v="3751193.63"/>
    <n v="0"/>
    <n v="414861.11"/>
    <n v="0"/>
    <n v="1741264.87"/>
    <n v="0"/>
    <n v="5907319.6099999994"/>
    <n v="5907319.6099999994"/>
    <n v="0"/>
    <n v="653031.31486697029"/>
    <n v="1427070.171587798"/>
    <n v="-12055.419999999984"/>
    <n v="137265.81999999995"/>
    <n v="-1606407.6400000001"/>
    <n v="320428.90000000002"/>
    <n v="919333.14645476826"/>
    <n v="-965431.74513302976"/>
    <n v="1884764.891587798"/>
    <n v="4404224.9448669702"/>
    <n v="1427070.171587798"/>
    <n v="402805.69"/>
    <n v="137265.81999999995"/>
    <n v="134857.23000000001"/>
    <n v="320428.90000000002"/>
    <n v="6826652.7564547695"/>
    <n v="4941887.864866971"/>
    <n v="1884764.891587798"/>
    <s v="N"/>
    <s v="Carlos Baez"/>
    <s v=" Amendment - Pending Development"/>
    <s v="No expected changes"/>
    <s v="No Cost changes from the Submitted to the PREB/Obligated. Construction cost incurred with no N/A construction %. Cost incurred does not exceeds the final estimation. No mayor flags identified in cost"/>
    <s v="Gabriel Torres"/>
    <s v="Obligated"/>
    <d v="2025-09-22T16:15:15"/>
    <s v="Obligated"/>
    <n v="0.2"/>
    <n v="218717.80999999988"/>
    <n v="372387.71000000008"/>
    <m/>
    <n v="591105.52"/>
    <n v="919333.14645477105"/>
    <n v="3600960.6953336108"/>
    <n v="548535.38326163474"/>
    <n v="366186.99039997271"/>
    <n v="124787.10692321428"/>
    <n v="443168.18052370206"/>
    <n v="823681.25355786423"/>
    <n v="5907319.6099999985"/>
    <n v="4410315.8662572857"/>
    <n v="1497003.7437427132"/>
    <s v="Obligated -No expected changes "/>
    <s v="N/A"/>
    <m/>
  </r>
  <r>
    <n v="546371"/>
    <s v="FAASt- Substation Minor Repairs Group C (Substation)"/>
    <x v="0"/>
    <x v="1"/>
    <s v="Yes"/>
    <s v="Obligated"/>
    <n v="2648259.06"/>
    <n v="349470.84000000014"/>
    <n v="189800.23"/>
    <n v="35161.300000000003"/>
    <n v="0"/>
    <n v="0"/>
    <n v="3222691.43"/>
    <n v="2838059.29"/>
    <n v="384632.14000000013"/>
    <n v="264825.90600000042"/>
    <n v="-61208.932000000146"/>
    <n v="521320.24600000016"/>
    <n v="99672.146000000022"/>
    <n v="0"/>
    <n v="0"/>
    <n v="824609.3660000005"/>
    <n v="786146.15200000058"/>
    <n v="38463.213999999876"/>
    <n v="2913084.9660000005"/>
    <n v="288261.908"/>
    <n v="711120.47600000014"/>
    <n v="134833.44600000003"/>
    <n v="0"/>
    <n v="0"/>
    <n v="4047300.796000001"/>
    <n v="3624205.4420000007"/>
    <n v="423095.35400000005"/>
    <s v="Y"/>
    <s v="Carlos Baez"/>
    <s v=" Amendment - Pending Development"/>
    <s v="LUMA working on scope, amendment to be submitted Q1 FY27_x000a_Cost change is driven by more define scope and inflation "/>
    <s v="No Cost changes from the Submitted to the PREB. Amendment in progress for more than the total cost provided ($6.7) "/>
    <s v="Gabriel Torres"/>
    <s v="Obligated"/>
    <d v="2023-08-22T11:21:23"/>
    <s v="Obligated"/>
    <n v="0.7599999999999999"/>
    <n v="2233567.02"/>
    <n v="2261047.959999999"/>
    <m/>
    <n v="4494614.9799999986"/>
    <n v="367936.43600000115"/>
    <n v="2648259.06"/>
    <n v="262056.27999999997"/>
    <n v="646473.16"/>
    <n v="122575.86"/>
    <n v="0"/>
    <n v="0"/>
    <n v="3679364.36"/>
    <n v="3294732.22"/>
    <n v="384632.13999999996"/>
    <s v="Amendment – Amendment Needed/Pending Development"/>
    <s v="Q4 FY2026"/>
    <s v="E&amp;M allocations not included in original obligation"/>
  </r>
  <r>
    <n v="546370"/>
    <s v="FAASt - Substation Minor Repairs Group A (Subs"/>
    <x v="0"/>
    <x v="1"/>
    <s v="Yes"/>
    <s v="Obligated"/>
    <n v="4482972.51"/>
    <n v="457446.85000000009"/>
    <n v="996359.11"/>
    <n v="30755.73"/>
    <n v="0"/>
    <n v="0"/>
    <n v="5967534.2000000002"/>
    <n v="5479331.6200000001"/>
    <n v="488202.58000000007"/>
    <n v="448297.25100000016"/>
    <n v="-90363.573000000091"/>
    <n v="99635.911000000197"/>
    <n v="139183.83100000001"/>
    <n v="0"/>
    <n v="0"/>
    <n v="596753.42000000027"/>
    <n v="547933.16200000036"/>
    <n v="48820.257999999914"/>
    <n v="4931269.7609999999"/>
    <n v="367083.277"/>
    <n v="1095995.0210000002"/>
    <n v="169939.56100000002"/>
    <n v="0"/>
    <n v="0"/>
    <n v="6564287.6199999992"/>
    <n v="6027264.7819999997"/>
    <n v="537022.83799999999"/>
    <s v="Y"/>
    <s v="Carlos Baez"/>
    <s v=" Amendment - Pending Development"/>
    <s v="Luma finalizing scope, amendment to be submitted Q4 FY26_x000a_Cost change is driven by more define scope and inflation "/>
    <s v="Final cost provided is same as obligated. However, Incurred cost is over this total with 30% stip pending in construction. The pending amendment have a total cost of $6.5M "/>
    <s v="Gabriel Torres"/>
    <s v="Obligated"/>
    <d v="2024-02-13T12:35:46"/>
    <s v="Obligated"/>
    <n v="0.71"/>
    <n v="2841572.6799999978"/>
    <n v="3200923.8600000008"/>
    <m/>
    <n v="6042496.5399999991"/>
    <n v="596753.41999999899"/>
    <n v="4482972.51"/>
    <n v="333712.06999999995"/>
    <n v="996359.11"/>
    <n v="154490.51"/>
    <n v="0"/>
    <n v="0"/>
    <n v="5967534.2000000002"/>
    <n v="5479331.6200000001"/>
    <n v="488202.57999999996"/>
    <s v="Amendment – Amendment Needed/Pending Development"/>
    <s v="Q4 FY2026"/>
    <s v="E&amp;M allocations not included in original obligation"/>
  </r>
  <r>
    <n v="660422"/>
    <s v="FAASt [Physical Security - Group 4] (Substation)"/>
    <x v="0"/>
    <x v="2"/>
    <s v="Yes"/>
    <s v="Obligated"/>
    <n v="3478518"/>
    <n v="275349"/>
    <n v="460523"/>
    <n v="62931"/>
    <n v="0"/>
    <n v="0"/>
    <n v="4277321"/>
    <n v="3939041"/>
    <n v="338280"/>
    <n v="347851.80000000028"/>
    <n v="-26033.999999999971"/>
    <n v="382756.80000000005"/>
    <n v="59858.700000000012"/>
    <n v="0"/>
    <n v="0"/>
    <n v="764433.3000000004"/>
    <n v="730608.60000000033"/>
    <n v="33824.700000000041"/>
    <n v="3826369.8000000003"/>
    <n v="249315.00000000003"/>
    <n v="843279.8"/>
    <n v="122789.70000000001"/>
    <n v="0"/>
    <n v="0"/>
    <n v="5041754.3000000007"/>
    <n v="4669649.6000000006"/>
    <n v="372104.70000000007"/>
    <s v="Y"/>
    <s v="Carlos Baez"/>
    <s v=" Amendment - Pending Development"/>
    <s v="Luma finalizing scope, amendment to be submitted Q2 FY27_x000a_Cost change is driven by more define scope and inflation "/>
    <s v="No Cost changes from the Submitted to the PREB. Cost incurred does not exceeds the final estimation. No mayor flags identified in cost. "/>
    <s v="Gabriel Torres"/>
    <s v="Obligated"/>
    <d v="2023-12-29T12:31:05"/>
    <s v="Obligated"/>
    <n v="0.43"/>
    <n v="279040.57999999978"/>
    <n v="1035431.54"/>
    <m/>
    <n v="1314472.1199999999"/>
    <n v="458341.30000000075"/>
    <n v="3478518"/>
    <n v="226650"/>
    <n v="766618"/>
    <n v="111627"/>
    <n v="0"/>
    <n v="0"/>
    <n v="4583413"/>
    <n v="4245136"/>
    <n v="338277"/>
    <s v="Amendment – Amendment Needed/Pending Development"/>
    <s v="Q1 FY2027"/>
    <s v="E&amp;M allocations not included in original obligation"/>
  </r>
  <r>
    <n v="551861"/>
    <s v="FAASt [Physical Security - Group 3] (Substation)"/>
    <x v="0"/>
    <x v="2"/>
    <s v="Yes"/>
    <s v="Obligated"/>
    <n v="3696956.6"/>
    <n v="419452.69999999995"/>
    <n v="142265.85999999999"/>
    <n v="16930.53"/>
    <n v="0"/>
    <n v="0"/>
    <n v="4275605.6900000004"/>
    <n v="3839222.46"/>
    <n v="436383.23"/>
    <n v="369695.65999999968"/>
    <n v="-85957.680999999924"/>
    <n v="787054.52100000007"/>
    <n v="129596.00400000002"/>
    <n v="0"/>
    <n v="0"/>
    <n v="1200388.504"/>
    <n v="1156750.1809999999"/>
    <n v="43638.323000000091"/>
    <n v="4066652.26"/>
    <n v="333495.01900000003"/>
    <n v="929320.38100000005"/>
    <n v="146526.53400000001"/>
    <n v="0"/>
    <n v="0"/>
    <n v="5475994.1940000001"/>
    <n v="4995972.6409999998"/>
    <n v="480021.55300000007"/>
    <s v="Y"/>
    <s v="Carlos Baez"/>
    <s v=" Amendment - Pending Development"/>
    <s v="Submitted"/>
    <s v="Final cost provided is same as obligated. However, Incurred cost is 75% of cost with 48% of construction. The submitted amendment to COR3 in 11/14 have a total cost of $12M "/>
    <s v="Gabriel Torres"/>
    <s v="Obligated"/>
    <d v="2023-06-16T12:54:46"/>
    <s v="Obligated"/>
    <n v="0.48"/>
    <n v="456389.67"/>
    <n v="3255929.6400000006"/>
    <m/>
    <n v="3712319.3100000005"/>
    <n v="497817.6540000001"/>
    <n v="3696956.5999999996"/>
    <n v="303177.28999999998"/>
    <n v="844836.71"/>
    <n v="133205.94"/>
    <n v="0"/>
    <n v="0"/>
    <n v="4978176.54"/>
    <n v="4541793.3099999996"/>
    <n v="436383.23"/>
    <s v="Amendment – Submitted to COR3/PREPA"/>
    <s v="Submitted"/>
    <s v="E&amp;M allocations not included in original obligation"/>
  </r>
  <r>
    <n v="549764"/>
    <s v="FAASt Physical Security - Group 2 (Substation)"/>
    <x v="0"/>
    <x v="2"/>
    <s v="Yes"/>
    <s v="Obligated"/>
    <n v="2159012.31"/>
    <n v="188306.18000000017"/>
    <n v="529771.49"/>
    <n v="36374.5"/>
    <n v="0"/>
    <n v="0"/>
    <n v="2913464.4800000004"/>
    <n v="2688783.8"/>
    <n v="224680.68000000017"/>
    <n v="215901.23100000015"/>
    <n v="-22743.893000000186"/>
    <n v="52977.149000000092"/>
    <n v="45211.96100000001"/>
    <n v="0"/>
    <n v="0"/>
    <n v="291346.44800000009"/>
    <n v="268878.38000000024"/>
    <n v="22468.067999999825"/>
    <n v="2374913.5410000002"/>
    <n v="165562.28699999998"/>
    <n v="582748.63900000008"/>
    <n v="81586.46100000001"/>
    <n v="0"/>
    <n v="0"/>
    <n v="3204810.9280000003"/>
    <n v="2957662.18"/>
    <n v="247148.74799999999"/>
    <s v="Y"/>
    <s v="Carlos Baez"/>
    <s v=" Amendment - Pending Development"/>
    <s v="LUMA finalizing scope, revised scope to be submitted Q4 FY26_x000a_Cost change is driven by more define scope and inflation "/>
    <s v=" No Cost changes from the Submitted to the PREB, however Amendment in progress reflects a total cost greater that the total provided  ($3.1M) "/>
    <s v="Gabriel Torres"/>
    <s v="Obligated"/>
    <d v="2023-06-16T12:54:46"/>
    <s v="Obligated"/>
    <n v="0.85"/>
    <n v="282253.09999999986"/>
    <n v="1930999.0199999996"/>
    <m/>
    <n v="2213252.1199999992"/>
    <n v="291346.44800000079"/>
    <n v="2159012.31"/>
    <n v="150511.16999999998"/>
    <n v="529771.49"/>
    <n v="74169.510000000009"/>
    <n v="0"/>
    <n v="0"/>
    <n v="2913464.4799999995"/>
    <n v="2688783.8"/>
    <n v="224680.68"/>
    <s v="Amendment – Amendment Needed/Pending Development"/>
    <s v="Q4 FY2026"/>
    <s v="E&amp;M allocations not included in original obligation"/>
  </r>
  <r>
    <n v="550910"/>
    <s v="FAASt Physical Security - Group 1 (Substatio"/>
    <x v="0"/>
    <x v="2"/>
    <s v="Yes"/>
    <s v="Obligated"/>
    <n v="165994.82"/>
    <n v="0"/>
    <n v="165994.82"/>
    <n v="72655.56"/>
    <n v="0"/>
    <n v="0"/>
    <n v="404645.2"/>
    <n v="331989.64"/>
    <n v="72655.56"/>
    <n v="6461802.4220000003"/>
    <n v="509533.27700000006"/>
    <n v="1240165.936"/>
    <n v="150366.019"/>
    <n v="0"/>
    <n v="0"/>
    <n v="8361867.6540000001"/>
    <n v="7701968.358"/>
    <n v="659899.29600000009"/>
    <n v="6627797.2420000006"/>
    <n v="509533.27700000006"/>
    <n v="1406160.7560000001"/>
    <n v="223021.579"/>
    <n v="0"/>
    <n v="0"/>
    <n v="8766512.8540000003"/>
    <n v="8033957.9980000006"/>
    <n v="732554.85600000003"/>
    <s v="Y"/>
    <s v="Carlos Baez"/>
    <s v=" Amendment - Pending Development"/>
    <s v="Submitted"/>
    <s v="Final cost provided is same as obligated. However, Incurred cost surpass this total and the submitted to COR3 in 11/14 have a total cost of $14M "/>
    <s v="Gabriel Torres"/>
    <s v="Obligated"/>
    <d v="2023-05-04T11:29:51"/>
    <s v="Obligated"/>
    <n v="0.81000000000000016"/>
    <n v="2379891.3600000003"/>
    <n v="8174673.9400000004"/>
    <m/>
    <n v="10554565.300000001"/>
    <n v="796955.71400000062"/>
    <n v="6025270.2199999997"/>
    <n v="463212.07"/>
    <n v="1278327.96"/>
    <n v="202746.88999999998"/>
    <n v="0"/>
    <n v="0"/>
    <n v="7969557.1399999997"/>
    <n v="7303598.1799999997"/>
    <n v="665958.96"/>
    <s v="Amendment – Submitted to COR3/PREPA"/>
    <s v="Submitted"/>
    <s v="E&amp;M allocations not included in original obligation"/>
  </r>
  <r>
    <n v="165209"/>
    <s v="FAASt - EPC - Culebra Substation 3801 and New Culebra Substation 3802 (Substation)"/>
    <x v="0"/>
    <x v="3"/>
    <s v="Yes"/>
    <s v="Obligated"/>
    <n v="1282218"/>
    <n v="177391"/>
    <n v="522360"/>
    <n v="0"/>
    <n v="0"/>
    <n v="0"/>
    <n v="1981969"/>
    <n v="1804578"/>
    <n v="177391"/>
    <n v="-148751.41999999993"/>
    <n v="58599849.649999999"/>
    <n v="-374056.11"/>
    <n v="84426.967660000009"/>
    <n v="118838.82"/>
    <n v="298749.58999999997"/>
    <n v="58579057.497660004"/>
    <n v="-403968.7099999999"/>
    <n v="58983026.207660004"/>
    <n v="1133466.58"/>
    <n v="58777240.649999999"/>
    <n v="148303.89000000001"/>
    <n v="84426.967660000009"/>
    <n v="118838.82"/>
    <n v="298749.58999999997"/>
    <n v="60561026.497660004"/>
    <n v="1400609.2900000003"/>
    <n v="59160417.207660004"/>
    <s v="Y"/>
    <s v="Carlos Baez"/>
    <s v=" Amendment - Pending Development"/>
    <s v="This substation will be part of the micro grid scope_x000a_Cost change is driven by more define scope and inflation"/>
    <s v="No Cost changes from the Submitted to the PREB. Significant increase from obligated. Incurred cost is61% of the total cost with  44% of construction completed. A&amp;E incurred cost surpass the total estimated. (406 Duplicity identified)"/>
    <s v="Gabriel Torres"/>
    <s v="Pending Scope &amp; Cost Completion by Applicant"/>
    <d v="2022-06-10T11:48:17"/>
    <s v="Obligated, Pending Scope &amp; Cost Completion by Applicant"/>
    <n v="0.44"/>
    <n v="1886396.2500000005"/>
    <n v="926055.3899999999"/>
    <m/>
    <n v="2812451.6400000006"/>
    <n v="55965278.937660001"/>
    <n v="1538953.9399999997"/>
    <n v="1267232.3399999999"/>
    <n v="603858.07999999984"/>
    <n v="681493.24999999988"/>
    <n v="16046.1"/>
    <n v="488163.85"/>
    <n v="4595747.5599999996"/>
    <n v="2158858.1199999996"/>
    <n v="2436889.4399999995"/>
    <s v="Amendment – Submitted to COR3/PREPA"/>
    <s v="Submitted"/>
    <s v="Only existing substation is obligated"/>
  </r>
  <r>
    <n v="723078"/>
    <s v="FAASt - EPC - [San Juan SP TC] (Substation)"/>
    <x v="0"/>
    <x v="1"/>
    <s v="Yes"/>
    <s v="Obligated"/>
    <n v="61558468.950000003"/>
    <n v="0"/>
    <n v="3713096.54"/>
    <n v="0"/>
    <n v="0"/>
    <n v="0"/>
    <n v="65271565.490000002"/>
    <n v="65271565.490000002"/>
    <n v="0"/>
    <n v="-13826386.892999999"/>
    <n v="7712225.8729999978"/>
    <n v="2766640.6360000009"/>
    <n v="1137410.2960000001"/>
    <n v="54699508.996000022"/>
    <n v="10188178.968000002"/>
    <n v="62677577.876000024"/>
    <n v="43639762.739000022"/>
    <n v="19037815.137000002"/>
    <n v="47732082.057000004"/>
    <n v="7712225.8729999978"/>
    <n v="6479737.1760000009"/>
    <n v="1137410.2960000001"/>
    <n v="54699508.996000022"/>
    <n v="10188178.968000002"/>
    <n v="127949143.36600003"/>
    <n v="108911328.22900003"/>
    <n v="19037815.137000002"/>
    <s v="Y"/>
    <s v="Carlos Baez"/>
    <s v=" Amendment - Pending Development"/>
    <s v="LUMA working on project scope with Genera, amendment to be submitted Q2 FY27_x000a_Cost change is driven by more define scope and inflation "/>
    <s v="Amendment in process with a total cost of $109M. The new cost provided reflects a lower cost ( 406 duplicity identified)"/>
    <s v="Gabriel Torres"/>
    <s v="Obligated"/>
    <d v="2023-12-19T12:22:58"/>
    <s v="Obligated"/>
    <n v="0.02"/>
    <n v="2728423.2699999977"/>
    <n v="95853.359999999971"/>
    <m/>
    <n v="2824276.6299999976"/>
    <n v="31041834.476000011"/>
    <n v="41692705.960000001"/>
    <n v="18968379.239999998"/>
    <n v="4167397.2"/>
    <n v="2030397.52"/>
    <n v="19295213.530000001"/>
    <n v="10753215.439999999"/>
    <n v="96907308.890000015"/>
    <n v="65155316.690000005"/>
    <n v="31751992.199999996"/>
    <s v="Amendment – Scope and Cost development in progress"/>
    <s v="Q4 FY2026"/>
    <m/>
  </r>
  <r>
    <n v="165225"/>
    <s v="FAASt - EPC - Vieques 2501 substation repairs &amp; New Vieques 2502 substation (Substation)"/>
    <x v="0"/>
    <x v="3"/>
    <s v="Yes"/>
    <s v="Obligated"/>
    <n v="1209111"/>
    <n v="72835"/>
    <n v="531763"/>
    <n v="105474"/>
    <n v="0"/>
    <n v="0"/>
    <n v="1919183"/>
    <n v="1740874"/>
    <n v="178309"/>
    <n v="906734.46"/>
    <n v="61674520.43"/>
    <n v="-335080.57"/>
    <n v="-31253.319999999992"/>
    <n v="209878.53"/>
    <n v="481486.47"/>
    <n v="62906286"/>
    <n v="781532.41999999993"/>
    <n v="62124753.579999998"/>
    <n v="2115845.46"/>
    <n v="61747355.43"/>
    <n v="196682.43"/>
    <n v="74220.680000000008"/>
    <n v="209878.53"/>
    <n v="481486.47"/>
    <n v="64825469"/>
    <n v="2522406.42"/>
    <n v="62303062.579999998"/>
    <s v="Y"/>
    <s v="Carlos Baez"/>
    <s v=" Amendment - Pending Development"/>
    <s v="This substation will be part of the micro grid scope_x000a_Cost change is driven by more define scope and inflation "/>
    <s v="No Cost changes from the Submitted to the PREB. Significant increase from obligated. Incurred cost is 51% of the total cost with only 2% of construction. A&amp;E incurred cost surpass the total estimated. (406 Duplicity identified)"/>
    <s v="Gabriel Torres"/>
    <s v="Pending Scope &amp; Cost Completion by Applicant"/>
    <d v="2022-06-10T11:48:17"/>
    <s v="Obligated, Pending Scope &amp; Cost Completion by Applicant"/>
    <n v="0.02"/>
    <n v="2333876.5900000073"/>
    <n v="144321.37"/>
    <m/>
    <n v="2478197.9600000074"/>
    <n v="59922698.240000002"/>
    <n v="1479929.82"/>
    <n v="1291181.4299999997"/>
    <n v="731583.82"/>
    <n v="878415.74"/>
    <n v="16046.1"/>
    <n v="505613.85"/>
    <n v="4902770.7599999988"/>
    <n v="2227559.7400000002"/>
    <n v="2675211.0199999996"/>
    <s v="Amendment – Submitted to COR3/PREPA"/>
    <s v="Submitted"/>
    <s v="Only existing substation is obligated"/>
  </r>
  <r>
    <n v="682121"/>
    <s v="FAASt - EPC -Aguirre TC-Phase II (Substation)"/>
    <x v="0"/>
    <x v="1"/>
    <s v="Yes"/>
    <s v="Obligated"/>
    <n v="82726096.379999995"/>
    <n v="0"/>
    <n v="7789677"/>
    <n v="0"/>
    <n v="0"/>
    <n v="0"/>
    <n v="90515773.379999995"/>
    <n v="90515773.379999995"/>
    <n v="0"/>
    <n v="931013.71974998713"/>
    <n v="3775560.6762499996"/>
    <n v="311941.92100000102"/>
    <n v="359601.84700000007"/>
    <n v="36352089.067250006"/>
    <n v="1554241.9337500008"/>
    <n v="43284449.164999999"/>
    <n v="37595044.707999997"/>
    <n v="5689404.4570000004"/>
    <n v="83657110.099749982"/>
    <n v="3775560.6762499996"/>
    <n v="8101618.921000001"/>
    <n v="359601.84700000007"/>
    <n v="36352089.067250006"/>
    <n v="1554241.9337500008"/>
    <n v="133800222.545"/>
    <n v="128110818.088"/>
    <n v="5689404.4570000004"/>
    <s v="Y"/>
    <s v="Carlos Baez"/>
    <s v=" Amendment - Pending Development"/>
    <s v="LUMA working on scope, amendment to be submitted Q2 FY27"/>
    <s v="No Cost changes from the Submitted to the PREB. Cost incurred does not exceeds the final estimation. No mayor flags identified in cost. (No 496 duplication identified)"/>
    <s v="Gabriel Torres"/>
    <s v="Obligated"/>
    <d v="2024-03-22T10:16:16"/>
    <s v="Obligated"/>
    <n v="0.04"/>
    <n v="4856917.0199999986"/>
    <n v="5613354.2600000007"/>
    <m/>
    <n v="10470271.279999999"/>
    <n v="12163656.595000014"/>
    <n v="76051918.272499979"/>
    <n v="3432327.8874999993"/>
    <n v="7365108.1100000003"/>
    <n v="326910.77"/>
    <n v="33047353.697500005"/>
    <n v="1412947.2125000006"/>
    <n v="121636565.94999999"/>
    <n v="116464380.07999998"/>
    <n v="5172185.87"/>
    <s v="Amendment – Scope and Cost development in progress"/>
    <s v="Q4 FY2026"/>
    <s v="scope to be revised"/>
  </r>
  <r>
    <n v="723077"/>
    <s v="FAASt - EPC - [Sabana Llana TC] (Substation)"/>
    <x v="0"/>
    <x v="1"/>
    <s v="Yes"/>
    <s v="Obligated"/>
    <n v="46643078.390000001"/>
    <n v="0"/>
    <n v="4850983.03"/>
    <n v="0"/>
    <n v="57324983"/>
    <n v="0"/>
    <n v="108819044.42"/>
    <n v="108819044.42"/>
    <n v="0"/>
    <n v="29289335.823040009"/>
    <n v="8971281.7590000015"/>
    <n v="2893037.3816"/>
    <n v="1085098.7070000002"/>
    <n v="-17673266.746950001"/>
    <n v="10017910.118700001"/>
    <n v="34583397.042390011"/>
    <n v="14509106.457690008"/>
    <n v="20074290.584700003"/>
    <n v="75932414.213040009"/>
    <n v="8971281.7590000015"/>
    <n v="7744020.4116000002"/>
    <n v="1085098.7070000002"/>
    <n v="39651716.253049999"/>
    <n v="10017910.118700001"/>
    <n v="143402441.46239001"/>
    <n v="123328150.87769"/>
    <n v="20074290.584700003"/>
    <s v="Y"/>
    <s v="Carlos Baez"/>
    <s v=" Amendment - Pending Development"/>
    <s v="Luma finalizing scope, amendment to be submitted Q1 FY27_x000a_Cost change is driven by more define scope and inflation "/>
    <s v="total cost provided does not aling with amendment in progress. The amendment has a reduction of $10M. Please confirm. (406 duplicity identified)"/>
    <s v="Gabriel Torres"/>
    <s v="Obligated"/>
    <d v="2023-12-19T12:22:58"/>
    <s v="Obligated"/>
    <n v="0.18"/>
    <n v="4845973.3800000213"/>
    <n v="4170194.2099999832"/>
    <m/>
    <n v="9016167.5900000036"/>
    <n v="33778944.822390005"/>
    <n v="63916173.579999998"/>
    <n v="8155710.6900000004"/>
    <n v="5214828.5599999996"/>
    <n v="730706.2"/>
    <n v="24860010.190000001"/>
    <n v="6746067.4199999999"/>
    <n v="109623496.64"/>
    <n v="93991012.329999998"/>
    <n v="15632484.310000001"/>
    <s v="Amendment – Pending Design Package for Development"/>
    <s v="Q4 FY2026"/>
    <m/>
  </r>
  <r>
    <n v="549715"/>
    <s v="FAASt Substation Minor Repairs - Group D (Substation)"/>
    <x v="0"/>
    <x v="1"/>
    <s v="Yes"/>
    <s v="Obligated"/>
    <n v="2583133.54"/>
    <n v="250516.36999999988"/>
    <n v="580188.68999999994"/>
    <n v="37607.26"/>
    <n v="0"/>
    <n v="0"/>
    <n v="3451445.86"/>
    <n v="3163322.23"/>
    <n v="288123.62999999989"/>
    <n v="258313.35400000028"/>
    <n v="-49223.365999999893"/>
    <n v="58018.869000000064"/>
    <n v="78035.673999999999"/>
    <n v="0"/>
    <n v="0"/>
    <n v="345144.53100000042"/>
    <n v="316332.22300000035"/>
    <n v="28812.308000000106"/>
    <n v="2841446.8940000003"/>
    <n v="201293.00399999999"/>
    <n v="638207.55900000001"/>
    <n v="115642.93400000001"/>
    <n v="0"/>
    <n v="0"/>
    <n v="3796590.3910000003"/>
    <n v="3479654.4530000002"/>
    <n v="316935.93799999997"/>
    <s v="Y"/>
    <s v="Carlos Baez"/>
    <s v=" Amendment - Pending Development"/>
    <s v="Luma finalizing scope, amendment to be submitted Q2 FY27_x000a_Cost change is driven by more define scope and inflation "/>
    <s v="Menciona que necesita una enmienda pero los costos son iguales a la obligación. Se debe revisar"/>
    <s v="Gabriel Torres"/>
    <s v="Obligated"/>
    <d v="2024-04-12T11:18:44"/>
    <s v="Obligated"/>
    <n v="0.33"/>
    <n v="419380.76999999996"/>
    <n v="380949.35999999993"/>
    <m/>
    <n v="800330.12999999989"/>
    <n v="345144.58100000024"/>
    <n v="2583133.54"/>
    <n v="182993.63999999998"/>
    <n v="580188.68999999994"/>
    <n v="105129.94"/>
    <n v="0"/>
    <n v="0"/>
    <n v="3451445.81"/>
    <n v="3163322.23"/>
    <n v="288123.57999999996"/>
    <s v="Amendment – Amendment Needed/Pending Development"/>
    <s v="Q1 FY2027"/>
    <s v="E&amp;M allocations not included in original obligation"/>
  </r>
  <r>
    <n v="825843"/>
    <s v="FAASt [Guanica TC] (Substation)"/>
    <x v="1"/>
    <x v="0"/>
    <s v="Yes"/>
    <s v="Obligated"/>
    <n v="2320373.96"/>
    <n v="0"/>
    <n v="826981.13"/>
    <n v="0"/>
    <n v="4200723.5199999996"/>
    <n v="0"/>
    <n v="7348078.6099999994"/>
    <n v="7348078.6099999994"/>
    <n v="0"/>
    <n v="232037.39600000018"/>
    <n v="0"/>
    <n v="82698.113000000129"/>
    <n v="0"/>
    <n v="420072.35199999996"/>
    <n v="0"/>
    <n v="734807.86100000027"/>
    <n v="734807.86100000027"/>
    <n v="0"/>
    <n v="2552411.3560000001"/>
    <n v="0"/>
    <n v="909679.24300000013"/>
    <n v="0"/>
    <n v="4620795.8719999995"/>
    <n v="0"/>
    <n v="8082886.4709999999"/>
    <n v="8082886.4709999999"/>
    <n v="0"/>
    <s v="Y"/>
    <s v="Carlos Baez"/>
    <s v=" Amendment - Pending Development"/>
    <s v="Luma finalizing scope, amendment to be submitted Q2 FY27_x000a_Cost change is driven by more define scope and inflation "/>
    <s v="Cost will increase due to additional environmental studies - Gabriel Torres"/>
    <s v="Gabriel Torres"/>
    <s v="Obligated"/>
    <d v="2025-09-22T16:15:18"/>
    <s v="Obligated"/>
    <n v="0.1"/>
    <n v="26409.689999999995"/>
    <n v="123299.14"/>
    <m/>
    <n v="149708.82999999999"/>
    <n v="734807.8610000005"/>
    <n v="2320373.96"/>
    <n v="0"/>
    <n v="826981.13"/>
    <n v="0"/>
    <n v="4200723.5199999996"/>
    <n v="0"/>
    <n v="7348078.6099999994"/>
    <n v="7348078.6099999994"/>
    <n v="0"/>
    <s v="Amendment – Amendment Needed/Pending Development"/>
    <s v="Q4 FY2026"/>
    <m/>
  </r>
  <r>
    <n v="542758"/>
    <s v="FAASt Substation Minor Repairs -Group B (Substation)"/>
    <x v="0"/>
    <x v="1"/>
    <s v="Yes"/>
    <s v="Obligated"/>
    <n v="2973035"/>
    <n v="412428"/>
    <n v="152806"/>
    <n v="27113"/>
    <n v="0"/>
    <n v="0"/>
    <n v="3565382"/>
    <n v="3125841"/>
    <n v="439541"/>
    <n v="5803040.8030000012"/>
    <n v="805014.57799999998"/>
    <n v="298260.68200000003"/>
    <n v="52921.625"/>
    <n v="0"/>
    <n v="0"/>
    <n v="6959237.688000001"/>
    <n v="6101301.4850000013"/>
    <n v="857936.20299999998"/>
    <n v="8776075.8030000012"/>
    <n v="1217442.578"/>
    <n v="451066.68200000003"/>
    <n v="80034.625"/>
    <n v="0"/>
    <n v="0"/>
    <n v="10524619.688000001"/>
    <n v="9227142.4850000013"/>
    <n v="1297477.203"/>
    <s v="Y"/>
    <s v="Carlos Baez"/>
    <s v="Amendment – Submitted to COR3/PREPA"/>
    <s v="Submitted"/>
    <s v="Rhys envió las correcciones el 2 de abril de 2026"/>
    <s v="Sandra Valentin"/>
    <s v="Obligated"/>
    <d v="2023-07-07T11:34:56"/>
    <s v="Obligated"/>
    <n v="0.7599999999999999"/>
    <n v="1096744.0999999999"/>
    <n v="5242365.7200000025"/>
    <m/>
    <n v="6339109.8200000022"/>
    <n v="6388728.688000001"/>
    <n v="2973035"/>
    <n v="302946"/>
    <n v="723315"/>
    <n v="136595"/>
    <n v="0"/>
    <n v="0"/>
    <n v="4135891"/>
    <n v="3696350"/>
    <n v="439541"/>
    <s v="Amendment – Submitted to COR3/PREPA"/>
    <s v="Submitted"/>
    <s v="E&amp;M allocations not included in original obligation"/>
  </r>
  <r>
    <n v="662238"/>
    <s v="FAASt [Microwave Point-to-Point Backbone] (Telecommunications)"/>
    <x v="2"/>
    <x v="4"/>
    <s v="No"/>
    <s v="Pending CRC Review"/>
    <n v="0"/>
    <n v="0"/>
    <n v="0"/>
    <n v="0"/>
    <n v="0"/>
    <n v="0"/>
    <n v="0"/>
    <n v="0"/>
    <n v="0"/>
    <n v="28826526.197755322"/>
    <n v="5417440.0800000001"/>
    <n v="2708469.2267125798"/>
    <n v="509009.29328741977"/>
    <n v="0"/>
    <n v="0"/>
    <n v="37461444.797755323"/>
    <n v="31534995.424467903"/>
    <n v="5926449.3732874198"/>
    <n v="28826526.197755322"/>
    <n v="5417440.0800000001"/>
    <n v="2708469.2267125798"/>
    <n v="509009.29328741977"/>
    <n v="0"/>
    <n v="0"/>
    <n v="37461444.797755323"/>
    <n v="31534995.424467903"/>
    <n v="5926449.3732874198"/>
    <s v="Y"/>
    <s v="PM "/>
    <s v="Project in V0 - No amendment required at this time"/>
    <s v="Project under CRC review; Pending Obligation."/>
    <s v="- Rhys envió las correcciones el 2 de abril de 2026_x000a_- Axel Rodriguez - Correct amount in Column AE =   $37,461,444.79, and  column AG =  $5,926,449.37."/>
    <s v="Sandra Valentin/Axel Rodriguez"/>
    <s v="Pending FEMA 406 HMP Completion"/>
    <s v=""/>
    <s v="Pending FEMA 406 HMP Completion"/>
    <s v="N/A"/>
    <n v="1334035.2800000038"/>
    <n v="1657.0700000000006"/>
    <m/>
    <n v="1335692.3500000038"/>
    <n v="7.7553316950798035E-3"/>
    <n v="28822774.329999998"/>
    <n v="5421191.9400000004"/>
    <n v="2708151.69"/>
    <n v="509326.83"/>
    <n v="0"/>
    <n v="0"/>
    <n v="37461444.789999992"/>
    <n v="31530926.02"/>
    <n v="5930518.7700000005"/>
    <s v="DSOW – Submitted to FEMA -Currently under FEMA evaluation"/>
    <s v="Submitted"/>
    <s v="Proyect under CRC review by Feb 16th. Pending Obligation to determine Amendment submission date."/>
  </r>
  <r>
    <n v="678800"/>
    <s v="FAASt [Telecom Infrastructure – Group B] (Telecommunication)"/>
    <x v="2"/>
    <x v="4"/>
    <s v="Yes"/>
    <s v="Obligated"/>
    <n v="13148929.439999999"/>
    <n v="45408.399999999849"/>
    <n v="2828793.1"/>
    <n v="10487.44"/>
    <n v="0"/>
    <n v="0"/>
    <n v="16033618.379999999"/>
    <n v="15977722.539999999"/>
    <n v="55895.839999999851"/>
    <n v="0"/>
    <n v="10487.437000000151"/>
    <n v="0"/>
    <n v="0"/>
    <n v="0"/>
    <n v="0"/>
    <n v="10487.437000000151"/>
    <n v="0"/>
    <n v="10487.437000000151"/>
    <n v="13148929.439999999"/>
    <n v="55895.837"/>
    <n v="2828793.1"/>
    <n v="10487.44"/>
    <n v="0"/>
    <n v="0"/>
    <n v="16044105.817"/>
    <n v="15977722.539999999"/>
    <n v="66383.277000000002"/>
    <s v="Y"/>
    <s v="PM "/>
    <s v="Obligated -  No amendment need Identified"/>
    <s v="Design Package expected Jun 2026 but No change in cost expected."/>
    <s v="- Rhys envió las correcciones el 2 de abril de 2026._x000a_- Axel Rodriguez - Correct amount in Column AE =     $16,033,618.38, and  column AG = $55,895.84."/>
    <s v="Sandra Valentin/Axel Rodriguez"/>
    <s v="Obligated"/>
    <d v="2025-11-05T16:16:33"/>
    <s v="Obligated"/>
    <n v="0"/>
    <n v="2069779.4500000011"/>
    <n v="244332.31000000006"/>
    <m/>
    <n v="2314111.7600000012"/>
    <n v="10487.437000000849"/>
    <n v="13148929.439999999"/>
    <n v="45408.4"/>
    <n v="2828793.1"/>
    <n v="10487.44"/>
    <n v="0"/>
    <n v="0"/>
    <n v="16033618.379999999"/>
    <n v="15977722.539999999"/>
    <n v="55895.840000000004"/>
    <s v="Amendment – Pending Design Package for Development"/>
    <s v="Q1 FY2027"/>
    <s v="Design Package expected Jun 2026."/>
  </r>
  <r>
    <n v="551963"/>
    <s v="FAASt [Transport Network Group 1] (Telecommunication)"/>
    <x v="2"/>
    <x v="4"/>
    <s v="Yes"/>
    <s v="Obligated"/>
    <n v="5490297"/>
    <n v="0"/>
    <n v="836416.02"/>
    <n v="0"/>
    <n v="1143166.33"/>
    <n v="0"/>
    <n v="7469879.3499999996"/>
    <n v="7469879.3499999996"/>
    <n v="0"/>
    <n v="-1001266.3600000003"/>
    <n v="3693295.57"/>
    <n v="-165162.88"/>
    <n v="539034.63"/>
    <n v="-1143166.33"/>
    <n v="0"/>
    <n v="1922734.63"/>
    <n v="-2309595.5700000003"/>
    <n v="4232330.2"/>
    <n v="4489030.6399999997"/>
    <n v="3693295.57"/>
    <n v="671253.14"/>
    <n v="539034.63"/>
    <n v="0"/>
    <n v="0"/>
    <n v="9392613.9800000004"/>
    <n v="5160283.7799999993"/>
    <n v="4232330.2"/>
    <s v="Y"/>
    <s v="PM "/>
    <s v="Amendment – Submitted to FEMA"/>
    <s v="Amendment submitted to include the 428/406 split. "/>
    <s v="-Rhys envió las correcciones el 2 de abril de 2026_x000a_- Axel Rodriguez - Correct amount in Column AE =  $9,392,613.98, and  column AG = $4,232,330.20."/>
    <s v="Sandra Valentin/Axel Rodriguez"/>
    <s v="Pending Scope &amp; Cost Completion by Applicant"/>
    <d v="2025-09-17T18:16:12"/>
    <s v="Obligated, Pending Scope &amp; Cost Completion by Applicant"/>
    <n v="0.01"/>
    <n v="12893716.779999912"/>
    <n v="161091.7699999997"/>
    <m/>
    <n v="13054808.549999911"/>
    <n v="0"/>
    <n v="4489030.6399999997"/>
    <n v="3693295.57"/>
    <n v="671253.14"/>
    <n v="539034.63"/>
    <n v="0"/>
    <n v="0"/>
    <n v="9392613.9800000004"/>
    <n v="5160283.7799999993"/>
    <n v="4232330.2"/>
    <s v="Amendment – Submitted to FEMA"/>
    <s v="Submitted"/>
    <s v="Amedment submitted to FEMA on Jan 26,2026. Cost estimate revised and splited 428 55% &amp; 406 45% Aprox."/>
  </r>
  <r>
    <n v="688109"/>
    <s v="FAASt [Distribution Pole and Conductor Repair - San Juan Group 11] (Distribution)"/>
    <x v="3"/>
    <x v="5"/>
    <s v="Yes"/>
    <s v="Obligated"/>
    <n v="448719.06"/>
    <n v="90680.000000000015"/>
    <n v="87443.55"/>
    <n v="24030.2"/>
    <n v="0"/>
    <n v="0"/>
    <n v="650872.81000000006"/>
    <n v="536162.61"/>
    <n v="114710.20000000001"/>
    <n v="0"/>
    <n v="0"/>
    <n v="0"/>
    <n v="0"/>
    <n v="0"/>
    <n v="0"/>
    <n v="0"/>
    <n v="0"/>
    <n v="0"/>
    <n v="448719.06000000011"/>
    <n v="90680.000000000015"/>
    <n v="87443.55"/>
    <n v="24030.2"/>
    <n v="0"/>
    <n v="0"/>
    <n v="650872.81000000006"/>
    <n v="536162.6100000001"/>
    <n v="114710.20000000001"/>
    <s v="N"/>
    <s v="Yaritza Acevedo Ortiz"/>
    <s v="Obligated -  No amendment need Identified"/>
    <s v="This project was obligated under a 428/406 split using a Class 3 estimate. The project remains ongoing and currently within budget. Reconciliation of actual costs will be addressed during the closeout phase."/>
    <s v="No Comment"/>
    <s v="Luis Sepulveda"/>
    <s v="Obligated"/>
    <d v="2023-03-08T12:36:15"/>
    <s v="Obligated"/>
    <n v="0.89"/>
    <n v="143571.39000000001"/>
    <n v="448624.16999999929"/>
    <m/>
    <n v="592195.55999999936"/>
    <n v="108879.3600000001"/>
    <n v="448719.06"/>
    <n v="90680"/>
    <n v="87444"/>
    <n v="24030.2"/>
    <n v="0"/>
    <n v="0"/>
    <n v="541993.44999999995"/>
    <n v="536163.06000000006"/>
    <n v="114710.2"/>
    <s v="Obligated -No expected changes "/>
    <s v="N/A"/>
    <s v="Project will be versioned prior to close out if needed."/>
  </r>
  <r>
    <n v="686480"/>
    <s v="FAASt [Pole and Conductor Repair - Ponce Group 7] (Distribution)"/>
    <x v="3"/>
    <x v="5"/>
    <s v="Yes"/>
    <s v="Obligated"/>
    <n v="523404"/>
    <n v="85891"/>
    <n v="101359"/>
    <n v="22761"/>
    <n v="0"/>
    <n v="0"/>
    <n v="733415"/>
    <n v="624763"/>
    <n v="108652"/>
    <n v="0"/>
    <n v="0"/>
    <n v="0"/>
    <n v="0"/>
    <n v="0"/>
    <n v="0"/>
    <n v="0"/>
    <n v="0"/>
    <n v="0"/>
    <n v="523404"/>
    <n v="85891"/>
    <n v="101359"/>
    <n v="22761"/>
    <n v="0"/>
    <n v="0"/>
    <n v="733415"/>
    <n v="624763"/>
    <n v="108652"/>
    <s v="N"/>
    <s v="Yaritza Acevedo Ortiz"/>
    <s v="Obligated -  No amendment need Identified"/>
    <s v="This project was obligated under a 428/406 split using a Class 3 estimate. The project remains ongoing and currently within budget. Reconciliation of actual costs will be addressed during the closeout phase."/>
    <s v="No Comment"/>
    <s v="Luis Sepulveda"/>
    <s v="Obligated"/>
    <d v="2023-02-16T12:50:41"/>
    <s v="Obligated"/>
    <n v="0.87"/>
    <n v="111962.35000000009"/>
    <n v="447630.76000000036"/>
    <m/>
    <n v="559593.11000000045"/>
    <n v="93666"/>
    <n v="523404"/>
    <n v="85891"/>
    <n v="101359"/>
    <n v="22761"/>
    <n v="0"/>
    <n v="0"/>
    <n v="639749"/>
    <n v="624763"/>
    <n v="108652"/>
    <s v="Obligated -No expected changes "/>
    <s v="N/A"/>
    <s v="Project will be versioned prior to close out if needed."/>
  </r>
  <r>
    <n v="701552"/>
    <s v="FAASt [Pole and Conductor Repair - Ponce Group 12] (Distribution)"/>
    <x v="3"/>
    <x v="5"/>
    <s v="Yes"/>
    <s v="Obligated"/>
    <n v="186321"/>
    <n v="40981"/>
    <n v="36670"/>
    <n v="10860"/>
    <n v="0"/>
    <n v="0"/>
    <n v="274832"/>
    <n v="222991"/>
    <n v="51841"/>
    <n v="0"/>
    <n v="0"/>
    <n v="0"/>
    <n v="0"/>
    <n v="0"/>
    <n v="0"/>
    <n v="0"/>
    <n v="0"/>
    <n v="0"/>
    <n v="186321"/>
    <n v="40981"/>
    <n v="36670"/>
    <n v="10860"/>
    <n v="0"/>
    <n v="0"/>
    <n v="274832"/>
    <n v="222991"/>
    <n v="51841"/>
    <s v="N"/>
    <s v="Yaritza Acevedo Ortiz"/>
    <s v="Obligated -  No amendment need Identified"/>
    <s v="This project was obligated under a 428/406 split using a Class 3 estimate. The project remains ongoing and currently within budget. Reconciliation of actual costs will be addressed during the closeout phase."/>
    <s v="No Comment"/>
    <s v="Luis Sepulveda"/>
    <s v="Obligated"/>
    <d v="2023-03-08T12:36:15"/>
    <s v="Obligated"/>
    <n v="0.9"/>
    <n v="89899.679999999964"/>
    <n v="162935.82000000009"/>
    <m/>
    <n v="252835.50000000006"/>
    <n v="34349.839999999997"/>
    <n v="186321"/>
    <n v="40981"/>
    <n v="36670"/>
    <n v="10860"/>
    <n v="0"/>
    <n v="0"/>
    <n v="240482.16"/>
    <n v="222991"/>
    <n v="51841"/>
    <s v="Obligated -No expected changes "/>
    <s v="N/A"/>
    <s v="Project will be versioned prior to close out if needed."/>
  </r>
  <r>
    <n v="714641"/>
    <s v="FAASt [Rincón Streetlighting] (Distribution)"/>
    <x v="3"/>
    <x v="6"/>
    <s v="Yes"/>
    <s v="Obligated"/>
    <n v="10842339.26"/>
    <n v="82026.550000000047"/>
    <n v="1946225.97"/>
    <n v="106422.03"/>
    <n v="750618"/>
    <n v="506022"/>
    <n v="14233653.810000001"/>
    <n v="13539183.23"/>
    <n v="694470.58000000007"/>
    <n v="0"/>
    <n v="0"/>
    <n v="0"/>
    <n v="0"/>
    <n v="0"/>
    <n v="0"/>
    <n v="0"/>
    <n v="0"/>
    <n v="0"/>
    <n v="10842339.26"/>
    <n v="82026.550000000047"/>
    <n v="1946225.97"/>
    <n v="106422.03"/>
    <n v="750618"/>
    <n v="506022"/>
    <n v="14233653.810000001"/>
    <n v="13539183.23"/>
    <n v="694470.58000000007"/>
    <s v="N"/>
    <s v="Mariano Perez"/>
    <s v="Obligated -  No amendment need Identified"/>
    <s v="This project is ongoing and currently within budget. This Class 3 estimate any required adjustments will be incorporated into the final amendment version. As of March 2026, the project is at: 0.00%/0 locations completed."/>
    <s v=" The 406 A&amp;E cost estimate was not included.  "/>
    <s v="Luis Sepulveda"/>
    <s v="Obligated"/>
    <d v="2026-03-01T18:15:29"/>
    <s v="Obligated"/>
    <s v="N/A"/>
    <n v="431237.38999999996"/>
    <n v="307.56"/>
    <m/>
    <n v="431544.94999999995"/>
    <n v="-575351.94999999925"/>
    <n v="10915553.24"/>
    <n v="588048.55000000005"/>
    <n v="1928249.61"/>
    <n v="106422.03"/>
    <n v="753614"/>
    <n v="0"/>
    <n v="14809005.76"/>
    <n v="13597416.85"/>
    <n v="694470.58000000007"/>
    <s v="DSOW – Submitted to FEMA"/>
    <s v="Q4 FY2027"/>
    <s v="Pending Homeland Security for final signature and start construction_x000a_Grants portal total project cost is $14.2M"/>
  </r>
  <r>
    <n v="682882"/>
    <s v="FAASt [Distribution Pole and Conductor Repair - Caguas Group 11] (Distribution)"/>
    <x v="3"/>
    <x v="5"/>
    <s v="Yes"/>
    <s v="Obligated"/>
    <n v="545661.24"/>
    <n v="89627.000000000029"/>
    <n v="104353.35"/>
    <n v="23751.16"/>
    <n v="0"/>
    <n v="0"/>
    <n v="763392.75"/>
    <n v="650014.59"/>
    <n v="113378.16000000003"/>
    <n v="0"/>
    <n v="0"/>
    <n v="0"/>
    <n v="0"/>
    <n v="0"/>
    <n v="0"/>
    <n v="0"/>
    <n v="0"/>
    <n v="0"/>
    <n v="545661.24"/>
    <n v="89627.000000000029"/>
    <n v="104353.35"/>
    <n v="23751.16"/>
    <n v="0"/>
    <n v="0"/>
    <n v="763392.75"/>
    <n v="650014.59"/>
    <n v="113378.16000000003"/>
    <s v="N"/>
    <s v="Yaritza Acevedo Ortiz"/>
    <s v="Obligated - Final Ammendment Version once closeout stage"/>
    <s v="This project was obligated under a 428/406 split using a Class 3 estimate. The project remains ongoing and currently within budget. Reconciliation of actual costs will be addressed during the closeout phase."/>
    <s v="No Comment"/>
    <s v="Luis Sepulveda"/>
    <s v="Obligated"/>
    <d v="2023-01-10T13:19:12"/>
    <s v="Obligated"/>
    <n v="0.85"/>
    <n v="74890.910000000236"/>
    <n v="572134.2000000003"/>
    <m/>
    <n v="647025.11000000057"/>
    <n v="0.51000000000931323"/>
    <n v="545661.24"/>
    <n v="89627"/>
    <n v="104353"/>
    <n v="23751.16"/>
    <n v="0"/>
    <n v="0"/>
    <n v="763392.24"/>
    <n v="650014.24"/>
    <n v="113378.16"/>
    <s v="Obligated -No expected changes "/>
    <s v="N/A"/>
    <s v="Project will be versioned prior to close out if needed."/>
  </r>
  <r>
    <n v="704849"/>
    <s v="FAASt [Naguabo Streetlighting] (Distribution)"/>
    <x v="3"/>
    <x v="6"/>
    <s v="Yes"/>
    <s v="Obligated"/>
    <n v="11620676.42"/>
    <n v="1182070.5700000008"/>
    <n v="2380242.9900000002"/>
    <n v="487666.4"/>
    <n v="0"/>
    <n v="0"/>
    <n v="15670656.380000001"/>
    <n v="14000919.41"/>
    <n v="1669736.9700000007"/>
    <n v="0"/>
    <n v="0"/>
    <n v="0"/>
    <n v="0"/>
    <n v="0"/>
    <n v="0"/>
    <n v="0"/>
    <n v="0"/>
    <n v="0"/>
    <n v="11620676.42"/>
    <n v="1182070.5700000008"/>
    <n v="2380242.9900000002"/>
    <n v="487666.4"/>
    <n v="0"/>
    <n v="0"/>
    <n v="15670656.380000001"/>
    <n v="14000919.41"/>
    <n v="1669736.9700000007"/>
    <s v="N"/>
    <s v="Mariano Perez"/>
    <s v=" Amendment - Pending Development"/>
    <s v="This project is ongoing and currently within budget. This Class 3 estimate any required adjustments will be incorporated into the final amendment version. As of March 2026, the project is at: 72.69%/2661 locations completed."/>
    <s v="El proyecto presenta un aumento de la entrega al PREB de $4 millones, pero es el mismo número de la obligación. "/>
    <s v="Luis Sepulveda"/>
    <s v="Obligated"/>
    <d v="2024-05-10T10:16:58"/>
    <s v="Obligated"/>
    <n v="0.67"/>
    <n v="929157.85000000009"/>
    <n v="7176923.5099999942"/>
    <m/>
    <n v="8106081.3599999938"/>
    <n v="4797962.3800000008"/>
    <n v="7240724"/>
    <n v="1182070.57"/>
    <n v="1925642"/>
    <n v="487666.4"/>
    <n v="0"/>
    <n v="0"/>
    <n v="10872694"/>
    <n v="9166366"/>
    <n v="1669736.9700000002"/>
    <s v="Obligated -No expected changes "/>
    <s v="N/A"/>
    <s v="Project will be versioned prior to close out if needed."/>
  </r>
  <r>
    <n v="682178"/>
    <s v="FAASt [Pole and Conductor Repair - Arecibo Group 7] (Distribution )"/>
    <x v="3"/>
    <x v="5"/>
    <s v="Yes"/>
    <s v="Obligated"/>
    <n v="208544.25"/>
    <n v="42487"/>
    <n v="40949.449999999997"/>
    <n v="11259.06"/>
    <n v="0"/>
    <n v="0"/>
    <n v="303239.76"/>
    <n v="249493.7"/>
    <n v="53746.06"/>
    <n v="0"/>
    <n v="0"/>
    <n v="0"/>
    <n v="0"/>
    <n v="0"/>
    <n v="0"/>
    <n v="0"/>
    <n v="0"/>
    <n v="0"/>
    <n v="208544.25"/>
    <n v="42487"/>
    <n v="40949.449999999997"/>
    <n v="11259.06"/>
    <n v="0"/>
    <n v="0"/>
    <n v="303239.76"/>
    <n v="249493.7"/>
    <n v="53746.06"/>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31T12:56:11"/>
    <s v="Obligated"/>
    <n v="0.8"/>
    <n v="92258.39"/>
    <n v="144000.35999999993"/>
    <m/>
    <n v="236258.74999999994"/>
    <n v="0.45000000001164153"/>
    <n v="208544.25"/>
    <n v="42487"/>
    <n v="40949"/>
    <n v="11259.06"/>
    <n v="0"/>
    <n v="0"/>
    <n v="303239.31"/>
    <n v="249493.25"/>
    <n v="53746.06"/>
    <s v="Obligated -No expected changes "/>
    <s v="N/A"/>
    <s v="Project will be versioned prior to close out if needed."/>
  </r>
  <r>
    <n v="710094"/>
    <s v="FAASt [Pole and Conductor Repair - Bayamon Group 1 - Phase 2] (Distribution)"/>
    <x v="3"/>
    <x v="5"/>
    <s v="Yes"/>
    <s v="Obligated"/>
    <n v="7096249.5"/>
    <n v="165571.00000000029"/>
    <n v="614123.06999999995"/>
    <n v="29565.32"/>
    <n v="0"/>
    <n v="0"/>
    <n v="7905508.8900000006"/>
    <n v="7710372.5700000003"/>
    <n v="195136.3200000003"/>
    <n v="0"/>
    <n v="0"/>
    <n v="0"/>
    <n v="0"/>
    <n v="0"/>
    <n v="0"/>
    <n v="0"/>
    <n v="0"/>
    <n v="0"/>
    <n v="7096249.5"/>
    <n v="165571.00000000029"/>
    <n v="614123.06999999995"/>
    <n v="29565.32"/>
    <n v="0"/>
    <n v="0"/>
    <n v="7905508.8900000006"/>
    <n v="7710372.5700000003"/>
    <n v="195136.3200000003"/>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4-11-01T15:15:13"/>
    <s v="Obligated"/>
    <n v="0.71"/>
    <n v="482312.09999999939"/>
    <n v="5390539.0600000257"/>
    <m/>
    <n v="5872851.1600000253"/>
    <n v="7.0000000298023224E-2"/>
    <n v="7096249.5"/>
    <n v="165571"/>
    <n v="614123"/>
    <n v="29565.32"/>
    <n v="0"/>
    <n v="0"/>
    <n v="7905508.8200000003"/>
    <n v="7710372.5"/>
    <n v="195136.32"/>
    <s v="Obligated -No expected changes "/>
    <s v="N/A"/>
    <s v="Project will be versioned prior to close out if needed."/>
  </r>
  <r>
    <n v="738672"/>
    <s v="FAASt [Pole and Conductor Repair - Mayaguez Group 1 - Phase 2] (Distribution)"/>
    <x v="3"/>
    <x v="5"/>
    <s v="Yes"/>
    <s v="Obligated"/>
    <n v="10313627"/>
    <n v="243128.99999999919"/>
    <n v="834793"/>
    <n v="63002.37"/>
    <n v="0"/>
    <n v="0"/>
    <n v="11454551.369999999"/>
    <n v="11148420"/>
    <n v="306131.36999999918"/>
    <n v="0"/>
    <n v="0"/>
    <n v="0"/>
    <n v="0"/>
    <n v="0"/>
    <n v="0"/>
    <n v="0"/>
    <n v="0"/>
    <n v="0"/>
    <n v="10313627"/>
    <n v="243128.99999999921"/>
    <n v="834793"/>
    <n v="63002.37"/>
    <n v="0"/>
    <n v="0"/>
    <n v="11454551.369999999"/>
    <n v="11148420"/>
    <n v="306131.36999999924"/>
    <s v="N"/>
    <s v="Yaritza Acevedo Ortiz"/>
    <s v=" Amendment - Pending Development"/>
    <s v="This project was obligated under a 428/406 split using a Class 3 estimate. The project remains ongoing and currently within budget. Reconciliation of actual costs will be addressed during the closeout phase."/>
    <s v="Confirm if the $1.8 Million available are enough to complete the 30% of the project that is pending to be completed. "/>
    <s v="Luis Sepulveda"/>
    <s v="Obligated"/>
    <d v="2024-11-25T16:15:23"/>
    <s v="Obligated"/>
    <n v="0.7"/>
    <n v="871847.35999999475"/>
    <n v="8387939.7800000096"/>
    <m/>
    <n v="9259787.1400000043"/>
    <n v="0"/>
    <n v="10313627"/>
    <n v="243128.63"/>
    <n v="834793"/>
    <n v="63002.37"/>
    <n v="0"/>
    <n v="0"/>
    <n v="11454551.369999999"/>
    <n v="11148420"/>
    <n v="306131"/>
    <s v="Obligated -No expected changes "/>
    <s v="N/A"/>
    <s v="Project will be versioned prior to close out if needed."/>
  </r>
  <r>
    <n v="745856"/>
    <s v="FAASt [Automation Program Group 14] (TL/Distribution)"/>
    <x v="4"/>
    <x v="7"/>
    <s v="Yes"/>
    <s v="Obligated"/>
    <n v="1640186.96"/>
    <n v="0"/>
    <n v="208604.89"/>
    <n v="0"/>
    <n v="0"/>
    <n v="0"/>
    <n v="1848791.85"/>
    <n v="1848791.85"/>
    <n v="0"/>
    <n v="-229741.76"/>
    <n v="1063076.19"/>
    <n v="-96331.920000000013"/>
    <n v="65062.720000000001"/>
    <n v="148295.57999999999"/>
    <n v="442571.92"/>
    <n v="1392932.7299999997"/>
    <n v="-177778.10000000006"/>
    <n v="1570710.8299999998"/>
    <n v="1410445.2"/>
    <n v="1063076.19"/>
    <n v="112272.97"/>
    <n v="65062.720000000001"/>
    <n v="148295.57999999999"/>
    <n v="442571.92"/>
    <n v="3241724.58"/>
    <n v="1671013.75"/>
    <n v="1570710.8299999998"/>
    <s v="Y"/>
    <s v="Angelica Rosario/Oscar Fuentes"/>
    <s v="Amendment – Submitted to FEMA"/>
    <s v="406HM Revision currently Pending to be Award in GP / Estimated date Cfci strategy to be defined. In addition to the amendment version, a revised differential estimate of $61,669.20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FEMA 406 HMP Completion"/>
    <d v="2025-02-06T20:15:46"/>
    <s v="Obligated, Pending FEMA 406 HMP Completion"/>
    <n v="0.92"/>
    <n v="447795.88000000024"/>
    <n v="1125897.4200000009"/>
    <m/>
    <n v="1573693.3000000012"/>
    <n v="61669.199999999721"/>
    <n v="1410445.2"/>
    <n v="1001406.99"/>
    <n v="112272.97"/>
    <n v="65062.720000000001"/>
    <n v="148295.57999999999"/>
    <n v="442571.92"/>
    <n v="3180055.3800000004"/>
    <n v="1671013.75"/>
    <n v="1509041.63"/>
    <s v="Amendment – Submitted to FEMA"/>
    <s v="Submitted"/>
    <s v="406HM Revision Pending Award in GP / Estimated date Cfci strategy to be defined"/>
  </r>
  <r>
    <n v="745859"/>
    <s v="FAASt [Automation Program Group 18: DAR – SAN JUAN 2001- FY24] (Distribution)"/>
    <x v="4"/>
    <x v="7"/>
    <s v="Yes"/>
    <s v="Obligated"/>
    <n v="223935.37"/>
    <n v="106460.27999999997"/>
    <n v="21856.33"/>
    <n v="15504.92"/>
    <n v="33515.730000000003"/>
    <n v="76444.91"/>
    <n v="477717.53999999992"/>
    <n v="279307.43"/>
    <n v="198410.11"/>
    <n v="0"/>
    <n v="107367.13000000003"/>
    <n v="0"/>
    <n v="0"/>
    <n v="0"/>
    <n v="1257.3600000000006"/>
    <n v="108624.49000000003"/>
    <n v="0"/>
    <n v="108624.49000000003"/>
    <n v="223935.37"/>
    <n v="213827.41"/>
    <n v="21856.33"/>
    <n v="15504.92"/>
    <n v="33515.730000000003"/>
    <n v="77702.27"/>
    <n v="586342.03"/>
    <n v="279307.43"/>
    <n v="307034.60000000003"/>
    <s v="Y"/>
    <s v="Angelica Rosario/Oscar Fuentes"/>
    <s v="Amendment – Submitted to FEMA"/>
    <s v="406HM Revision Pending Award in GP / Estimated date Cfci strategy to be defined. In addition to the amendment version, a revised differential estimate of $15,417.30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Award"/>
    <d v="2024-09-18T15:15:12"/>
    <s v="Obligated, Pending Award"/>
    <n v="0.72"/>
    <n v="97307.059999999736"/>
    <n v="257781.0600000002"/>
    <m/>
    <n v="355088.11999999994"/>
    <n v="15417.300000000047"/>
    <n v="223935.37"/>
    <n v="198410.11"/>
    <n v="21856.33"/>
    <n v="15504.92"/>
    <n v="33515.730000000003"/>
    <n v="77702.27"/>
    <n v="570924.73"/>
    <n v="279307.43"/>
    <n v="291617.3"/>
    <s v="Amendment – Submitted to FEMA"/>
    <s v="Submitted"/>
    <s v="406HM Revision Pending Award in GP / Estimated date Cfci strategy to be defined"/>
  </r>
  <r>
    <n v="745861"/>
    <s v="FAASt [Automation Program Group 12] (TL/Distribution)"/>
    <x v="4"/>
    <x v="7"/>
    <s v="Yes"/>
    <s v="Obligated"/>
    <n v="3664210.1"/>
    <n v="0"/>
    <n v="477953.55"/>
    <n v="0"/>
    <n v="228785.14"/>
    <n v="0"/>
    <n v="4370948.79"/>
    <n v="4370948.79"/>
    <n v="0"/>
    <n v="-1495562.48"/>
    <n v="1443440.13"/>
    <n v="-281770.31"/>
    <n v="101775.43"/>
    <n v="-237.78000000002794"/>
    <n v="557560.64"/>
    <n v="325205.62999999966"/>
    <n v="-1777570.57"/>
    <n v="2102776.1999999997"/>
    <n v="2168647.62"/>
    <n v="1443440.13"/>
    <n v="196183.24"/>
    <n v="101775.43"/>
    <n v="228547.36"/>
    <n v="557560.64"/>
    <n v="4696154.42"/>
    <n v="2593378.2200000002"/>
    <n v="2102776.1999999997"/>
    <s v="Y"/>
    <s v="Angelica Rosario/Oscar Fuentes"/>
    <s v="Amendment – Submitted to FEMA"/>
    <s v="406HM Revision Pending Award in GP / Estimated date Cfci strategy to be defined.In addition to the amendment version, a revised differential estimate of $84,795.1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PDMG Scope &amp; Cost Routing"/>
    <d v="2025-02-06T20:15:45"/>
    <s v="Obligated, Pending PDMG Scope &amp; Cost Routing"/>
    <n v="0.76"/>
    <n v="528755.12999999931"/>
    <n v="1584522.7700000005"/>
    <m/>
    <n v="2113277.9"/>
    <n v="89007.680000000633"/>
    <n v="2181157.9"/>
    <n v="1341922.17"/>
    <n v="200395.78"/>
    <n v="97562.89"/>
    <n v="228547.36"/>
    <n v="557560.64"/>
    <n v="4607146.7399999993"/>
    <n v="2610101.0399999996"/>
    <n v="1997045.7"/>
    <s v="Amendment – Submitted to FEMA"/>
    <s v="Submitted"/>
    <s v="406HM Revision Pending Award in GP / Estimated date Cfci strategy to be defined"/>
  </r>
  <r>
    <n v="746309"/>
    <s v="FAASt [Automation Program Group 30] (Distribution)"/>
    <x v="4"/>
    <x v="7"/>
    <s v="Yes"/>
    <s v="Obligated"/>
    <n v="327791.49"/>
    <n v="109626.94"/>
    <n v="53695.19"/>
    <n v="28394.95"/>
    <n v="65212.75"/>
    <n v="98251.25"/>
    <n v="682972.57000000007"/>
    <n v="446699.43"/>
    <n v="236273.14"/>
    <n v="0"/>
    <n v="149772.15000000002"/>
    <n v="0"/>
    <n v="0"/>
    <n v="0"/>
    <n v="0"/>
    <n v="149772.15000000002"/>
    <n v="0"/>
    <n v="149772.15000000002"/>
    <n v="327791.49"/>
    <n v="259399.09000000003"/>
    <n v="53695.19"/>
    <n v="28394.95"/>
    <n v="65212.75"/>
    <n v="98251.25"/>
    <n v="832744.72"/>
    <n v="446699.43"/>
    <n v="386045.29000000004"/>
    <s v="Y"/>
    <s v="Angelica Rosario/Oscar Fuentes"/>
    <s v="Obligated -  No amendment need Identified"/>
    <s v="No Amendment Needed. In addition to the amendment version, a revised differential estimate of $23,125.9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Obligated"/>
    <d v="2026-03-01T18:15:47"/>
    <s v="Obligated"/>
    <s v="N/A"/>
    <n v="45237.830000000009"/>
    <n v="4.5474735088646412E-13"/>
    <m/>
    <n v="45237.830000000009"/>
    <n v="23125.949999999953"/>
    <n v="327791.49"/>
    <n v="236273.14"/>
    <n v="53695.19"/>
    <n v="28394.95"/>
    <n v="65212.75"/>
    <n v="98251.25"/>
    <n v="809618.77"/>
    <n v="446699.43"/>
    <n v="362919.34"/>
    <s v="DSOW – Submitted to FEMA"/>
    <s v="N/A"/>
    <s v="No Amendment Needed "/>
  </r>
  <r>
    <n v="752808"/>
    <s v="FAASt [Automation Program Group 19] (TL/Distribution)"/>
    <x v="4"/>
    <x v="7"/>
    <s v="Yes"/>
    <s v="Obligated"/>
    <n v="2753627.24"/>
    <n v="0"/>
    <n v="348510.65"/>
    <n v="52375.13"/>
    <n v="0"/>
    <n v="0"/>
    <n v="3154513.02"/>
    <n v="3102137.89"/>
    <n v="52375.13"/>
    <n v="-1400679.9990000003"/>
    <n v="762140.97"/>
    <n v="-228798.73100000003"/>
    <n v="0"/>
    <n v="134857.23000000001"/>
    <n v="320428.90000000002"/>
    <n v="-412051.63000000035"/>
    <n v="-1494621.5000000005"/>
    <n v="1082569.8700000001"/>
    <n v="1352947.2409999999"/>
    <n v="762140.97"/>
    <n v="119711.91899999999"/>
    <n v="52375.13"/>
    <n v="134857.23000000001"/>
    <n v="320428.90000000002"/>
    <n v="2742461.3899999997"/>
    <n v="1607516.39"/>
    <n v="1134945"/>
    <s v="Y"/>
    <s v="Angelica Rosario/Oscar Fuentes"/>
    <s v="Amendment – Submitted to FEMA"/>
    <s v="406HM Revision Pending Award in GP / Estimated date Cfci strategy to be defined. In addition to the amendment version, a revised differential estimate of $38,543.2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EHP Review"/>
    <d v="2025-02-06T20:15:49"/>
    <s v="Obligated, Pending EHP Review"/>
    <n v="0.85"/>
    <n v="365793.35000000056"/>
    <n v="1238377.9299999988"/>
    <m/>
    <n v="1604171.2799999993"/>
    <n v="38543.25"/>
    <n v="1352947.2409999999"/>
    <n v="723597.72"/>
    <n v="119711.91899999999"/>
    <n v="52375.13"/>
    <n v="134857.23000000001"/>
    <n v="320428.90000000002"/>
    <n v="2703918.1399999997"/>
    <n v="1607516.39"/>
    <n v="1096401.75"/>
    <s v="Amendment – Submitted to FEMA"/>
    <s v="Submitted"/>
    <s v="406HM Revision on FEMA CRC / Estimated date Cfci strategy to be defined"/>
  </r>
  <r>
    <n v="752810"/>
    <s v="FAASt [Automation Program Group 20] (TL/Distribution)"/>
    <x v="4"/>
    <x v="7"/>
    <s v="Yes"/>
    <s v="Obligated"/>
    <n v="2623262.08"/>
    <n v="0"/>
    <n v="333695.7"/>
    <n v="0"/>
    <n v="0"/>
    <n v="0"/>
    <n v="2956957.7800000003"/>
    <n v="2956957.7800000003"/>
    <n v="0"/>
    <n v="-977276.8600000001"/>
    <n v="923425.24"/>
    <n v="-157428.90000000002"/>
    <n v="72284.36"/>
    <n v="202809.71"/>
    <n v="358776.21"/>
    <n v="422589.75999999978"/>
    <n v="-931896.05000000028"/>
    <n v="1354485.81"/>
    <n v="1645985.22"/>
    <n v="923425.24"/>
    <n v="176266.8"/>
    <n v="72284.36"/>
    <n v="202809.71"/>
    <n v="358776.21"/>
    <n v="3379547.54"/>
    <n v="2025061.73"/>
    <n v="1354485.81"/>
    <s v="Y"/>
    <s v="Angelica Rosario/Oscar Fuentes"/>
    <s v="Amendment – Submitted to FEMA"/>
    <s v="406HM Revision Pending Award in GP / Estimated date Cfci strategy to be defined. In addition to the amendment version, a revised differential estimate of $53,960.5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PDMG Scope &amp; Cost Routing"/>
    <d v="2025-02-06T20:15:48"/>
    <s v="Obligated, Pending PDMG Scope &amp; Cost Routing"/>
    <n v="0.77"/>
    <n v="433255.05000000063"/>
    <n v="930843.97999999963"/>
    <m/>
    <n v="1364099.0300000003"/>
    <n v="75711.180000000168"/>
    <n v="1645985.22"/>
    <n v="847714.06"/>
    <n v="176266.8"/>
    <n v="72284.36"/>
    <n v="202809.71"/>
    <n v="358776.21"/>
    <n v="3303836.36"/>
    <n v="2025061.73"/>
    <n v="1278774.6300000001"/>
    <s v="Amendment – Submitted to FEMA"/>
    <s v="Submitted"/>
    <s v="Open Soft RFI to revise soft Cost will be submitted 02/20 / Estimated date Cfci strategy to be defined"/>
  </r>
  <r>
    <n v="755211"/>
    <s v="FAASt [Automation Program Group 15] (Distribution)"/>
    <x v="4"/>
    <x v="7"/>
    <s v="Yes"/>
    <s v="Obligated"/>
    <n v="276277.77"/>
    <n v="127858.87999999993"/>
    <n v="110225.14"/>
    <n v="19875.89"/>
    <n v="53139.71"/>
    <n v="103164.29"/>
    <n v="690541.67999999993"/>
    <n v="439642.62000000005"/>
    <n v="250899.05999999994"/>
    <n v="-1.4000000082887709E-3"/>
    <n v="137139.08000000007"/>
    <n v="-80540.17"/>
    <n v="-1318.3999999999978"/>
    <n v="0"/>
    <n v="0"/>
    <n v="55280.508600000074"/>
    <n v="-80540.171400000007"/>
    <n v="135820.68000000008"/>
    <n v="276277.76860000001"/>
    <n v="264997.96000000002"/>
    <n v="29684.97"/>
    <n v="18557.490000000002"/>
    <n v="53139.71"/>
    <n v="103164.29"/>
    <n v="745822.18859999999"/>
    <n v="359102.44860000006"/>
    <n v="386719.74"/>
    <s v="Y"/>
    <s v="Angelica Rosario/Oscar Fuentes"/>
    <s v="Amendment – Submitted to FEMA"/>
    <s v="406HM Revision Pending Award in GP / Estimated date Cfci strategy to be defined.In addition to the amendment version, a revised differential estimate of $15,417.30 for the communications wireless portion was added to the 406 section (without A&amp;E and E&amp;M). Estimate is an Class 3."/>
    <s v="Verificar los costos totales presentados en 406, (Columna Z) ya que duplica los costos incluidos en la revisión del estimado preparado para la enmienda"/>
    <s v="Amaury Pacheco"/>
    <s v="Pending Award"/>
    <d v="2025-02-06T20:15:47"/>
    <s v="Obligated, Pending Award"/>
    <n v="0.72"/>
    <n v="164033.10999999987"/>
    <n v="334487.39"/>
    <m/>
    <n v="498520.49999999988"/>
    <n v="15417.300000000047"/>
    <n v="276277.76860000001"/>
    <n v="249580.66"/>
    <n v="29684.97"/>
    <n v="18557.490000000002"/>
    <n v="53139.71"/>
    <n v="103164.29"/>
    <n v="730404.88859999995"/>
    <n v="359102.44860000006"/>
    <n v="371302.44"/>
    <s v="Amendment – Submitted to FEMA"/>
    <s v="Submitted"/>
    <s v="406HM Revision Pending Award in GP / Estimated date Cfci strategy to be defined"/>
  </r>
  <r>
    <n v="757662"/>
    <s v="FAASt [Automation Program Group 21] (Distribution)"/>
    <x v="4"/>
    <x v="7"/>
    <s v="Yes"/>
    <s v="Obligated"/>
    <n v="1710547.94"/>
    <n v="0"/>
    <n v="280516.59000000003"/>
    <n v="0"/>
    <n v="512796.48"/>
    <n v="0"/>
    <n v="2503861.0099999998"/>
    <n v="2503861.0099999998"/>
    <n v="0"/>
    <n v="-259713.42999999993"/>
    <n v="869125.85"/>
    <n v="35810.5"/>
    <n v="133329.79"/>
    <n v="-360597.48"/>
    <n v="326377"/>
    <n v="744332.23000000021"/>
    <n v="-584500.40999999992"/>
    <n v="1328832.6400000001"/>
    <n v="1450834.51"/>
    <n v="869125.85"/>
    <n v="316327.09000000003"/>
    <n v="133329.79"/>
    <n v="152199"/>
    <n v="326377"/>
    <n v="3248193.24"/>
    <n v="1919360.6"/>
    <n v="1328832.6400000001"/>
    <s v="Y"/>
    <s v="Angelica Rosario/Oscar Fuentes"/>
    <s v="Amendment – Amendment Needed/Pending Development"/>
    <s v="406HM Revision to be submitted May 2026 to GP / Estimated date Cfci strategy to be defined. In addition to the amendment version, a revised differential estimate of $46,251.90 for the communications wireless portion was added to the 406 section (without AEstimate is an Class 3."/>
    <s v="Verificar los costos totales presentados en 406, (Columna Z) ya que duplica los costos incluidos en la revisión del estimado preparado para la enmienda"/>
    <s v="Amaury Pacheco"/>
    <s v="Obligated"/>
    <d v="2025-10-30T20:15:23"/>
    <s v="Obligated"/>
    <n v="0.08"/>
    <n v="228520.46999999994"/>
    <n v="17727.939999999995"/>
    <m/>
    <n v="246248.40999999995"/>
    <n v="744332.23"/>
    <n v="1284891.5683000004"/>
    <n v="425656.37170000008"/>
    <n v="205400.75969999997"/>
    <n v="75115.830300000001"/>
    <n v="162255.93859999994"/>
    <n v="350540.54140000005"/>
    <n v="2503861.0100000002"/>
    <n v="1652548.2666000004"/>
    <n v="851312.74340000004"/>
    <s v="Amendment – Amendment Needed/Pending Development"/>
    <s v="Q1 FY2027"/>
    <s v="406HM Revision to be submitted June 2026 / Estimated date Cfci strategy to be defined"/>
  </r>
  <r>
    <n v="757687"/>
    <s v=" FAASt [Automation Program Group 22] (Distribution)"/>
    <x v="4"/>
    <x v="7"/>
    <s v="Yes"/>
    <s v="Obligated"/>
    <n v="2356733.87"/>
    <n v="0"/>
    <n v="359230.44"/>
    <n v="0"/>
    <n v="412012.16"/>
    <n v="0"/>
    <n v="3127976.47"/>
    <n v="3127976.47"/>
    <n v="0"/>
    <n v="-609969.56000000006"/>
    <n v="1092010"/>
    <n v="5163.460000000021"/>
    <n v="164099.26999999999"/>
    <n v="-235340.98999999996"/>
    <n v="397630.03"/>
    <n v="813592.21"/>
    <n v="-840147.09000000008"/>
    <n v="1653739.3"/>
    <n v="1746764.31"/>
    <n v="1092010"/>
    <n v="364393.9"/>
    <n v="164099.26999999999"/>
    <n v="176671.17"/>
    <n v="397630.03"/>
    <n v="3941568.6799999997"/>
    <n v="2287829.38"/>
    <n v="1653739.3"/>
    <s v="Y"/>
    <s v="Angelica Rosario/Oscar Fuentes"/>
    <s v="Amendment – Amendment Needed/Pending Development"/>
    <s v="406HM Revision to be submitted May 2026 to GP / Estimated date Cfci strategy to be defined. In addition to the amendment version, a revised differential estimate of $61,669.20 for the communications wireless portion was added to the 406 section (without AEstimate is an Class 3."/>
    <s v="Verificar los costos totales presentados en 406, (Columna Z) ya que duplica los costos incluidos en la revisión del estimado preparado para la enmienda"/>
    <s v="Amaury Pacheco"/>
    <s v="Obligated"/>
    <d v="2025-10-30T20:15:22"/>
    <s v="Obligated"/>
    <n v="0.11"/>
    <n v="214384.9"/>
    <n v="598636.59000000067"/>
    <m/>
    <n v="813021.49000000069"/>
    <n v="714689.49999999953"/>
    <n v="1488484.9"/>
    <n v="1318276.22"/>
    <n v="169367.15"/>
    <n v="153103.22"/>
    <n v="44894.57"/>
    <n v="52753.120000000003"/>
    <n v="3226879.18"/>
    <n v="1702746.6199999999"/>
    <n v="1524132.56"/>
    <s v="Amendment – Amendment Needed/Pending Development"/>
    <s v="Q4 FY2026"/>
    <s v="406HM Revision to be submitted May 2026/ Estimated date Cfci strategy to be defined"/>
  </r>
  <r>
    <n v="757689"/>
    <s v="FAASt [Automation Program Group 24] (Distribution)"/>
    <x v="4"/>
    <x v="7"/>
    <s v="Yes"/>
    <s v="Obligated"/>
    <n v="1774822"/>
    <n v="0"/>
    <n v="299299.32"/>
    <n v="0"/>
    <n v="562828"/>
    <n v="0"/>
    <n v="2636949.3200000003"/>
    <n v="2636949.3200000003"/>
    <n v="0"/>
    <n v="-180569.92999999993"/>
    <n v="968238.41"/>
    <n v="-158287.07"/>
    <n v="68290.289999999994"/>
    <n v="-393028.17000000004"/>
    <n v="399788.17"/>
    <n v="704431.70000000019"/>
    <n v="-731885.16999999993"/>
    <n v="1436316.87"/>
    <n v="1594252.07"/>
    <n v="968238.41"/>
    <n v="141012.25"/>
    <n v="68290.289999999994"/>
    <n v="169799.83"/>
    <n v="399788.17"/>
    <n v="3341381.0200000005"/>
    <n v="1905064.1500000001"/>
    <n v="1436316.87"/>
    <s v="Y"/>
    <s v="Angelica Rosario/Oscar Fuentes"/>
    <s v="Amendment – Submitted to FEMA"/>
    <s v="406HM Revision Pending Award in GP / Estimated date Cfci strategy to be defined. In addition to the amendment version, a revised differential estimate of $53,960.5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Amendment Request Approval"/>
    <d v="2025-09-17T19:15:14"/>
    <s v="Obligated, Pending Amendment Request Approval"/>
    <n v="0.40000000000000008"/>
    <n v="405037.60999999964"/>
    <n v="1273278.5200000003"/>
    <m/>
    <n v="1678316.13"/>
    <n v="522039.00999999978"/>
    <n v="1598412.2338900005"/>
    <n v="442039.23610999994"/>
    <n v="142037.09681000002"/>
    <n v="67265.443189999991"/>
    <n v="168735.76"/>
    <n v="400852.24"/>
    <n v="2819342.0100000007"/>
    <n v="1909185.0907000005"/>
    <n v="910156.91929999995"/>
    <s v="Amendment – Submitted to FEMA"/>
    <s v="Submitted"/>
    <s v="Open Soft RFI to revise soft Cost will be submitted 02/20 / Estimated date Cfci strategy to be defined"/>
  </r>
  <r>
    <n v="757692"/>
    <s v="FAASt [Automation Program Group 26] (TL / Distribution)"/>
    <x v="4"/>
    <x v="7"/>
    <s v="Yes"/>
    <s v="Obligated"/>
    <n v="938783.63"/>
    <n v="0"/>
    <n v="175325.33"/>
    <n v="0"/>
    <n v="430336.48"/>
    <n v="0"/>
    <n v="1544445.44"/>
    <n v="1544445.44"/>
    <n v="0"/>
    <n v="-131361.38"/>
    <n v="643576.14"/>
    <n v="-105994.04999999999"/>
    <n v="43770.32"/>
    <n v="-347644.47"/>
    <n v="259575.99"/>
    <n v="361922.55000000005"/>
    <n v="-584999.89999999991"/>
    <n v="946922.45"/>
    <n v="807422.25"/>
    <n v="643576.14"/>
    <n v="69331.28"/>
    <n v="43770.32"/>
    <n v="82692.009999999995"/>
    <n v="259575.99"/>
    <n v="1906367.99"/>
    <n v="959445.54"/>
    <n v="946922.45"/>
    <s v="Y"/>
    <s v="Angelica Rosario/Oscar Fuentes"/>
    <s v="Amendment – Submitted to FEMA"/>
    <s v="406HM Revision Pending Award in GP / Estimated date Cfci strategy to be defined. In addition to the amendment version, a revised differential estimate of $38,543.2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PDMG Scope &amp; Cost Routing"/>
    <d v="2025-09-03T20:15:19"/>
    <s v="Obligated, Pending PDMG Scope &amp; Cost Routing"/>
    <n v="0.5"/>
    <n v="178504.70999999996"/>
    <n v="975235.85999999975"/>
    <m/>
    <n v="1153740.5699999998"/>
    <n v="48855.860000000102"/>
    <n v="805588.09"/>
    <n v="597770.69999999995"/>
    <n v="71140.899999999994"/>
    <n v="41960.700000000004"/>
    <n v="89982.74"/>
    <n v="251069"/>
    <n v="1857512.13"/>
    <n v="966711.73"/>
    <n v="890800.39999999991"/>
    <s v="Amendment – Submitted to FEMA"/>
    <s v="Submitted"/>
    <s v="Open Soft RFI to revise soft Cost will be submitted 02/20 / Estimated date Cfci strategy to be defined"/>
  </r>
  <r>
    <n v="757694"/>
    <s v="FAASt [Automation Program Group 27] (Distribution)"/>
    <x v="4"/>
    <x v="7"/>
    <s v="Yes"/>
    <s v="Obligated"/>
    <n v="2314733.7799999998"/>
    <n v="0"/>
    <n v="419922.13"/>
    <n v="0"/>
    <n v="977936.96"/>
    <n v="0"/>
    <n v="3712592.8699999996"/>
    <n v="3712592.8699999996"/>
    <n v="0"/>
    <n v="-460252.23999999976"/>
    <n v="1283013.3500000001"/>
    <n v="-38419.429999999993"/>
    <n v="196477.51"/>
    <n v="-747455.95"/>
    <n v="495146.19"/>
    <n v="728509.4300000004"/>
    <n v="-1246127.6199999996"/>
    <n v="1974637.05"/>
    <n v="1854481.54"/>
    <n v="1283013.3500000001"/>
    <n v="381502.7"/>
    <n v="196477.51"/>
    <n v="230481.01"/>
    <n v="495146.19"/>
    <n v="4441102.3"/>
    <n v="2466465.25"/>
    <n v="1974637.05"/>
    <s v="Y"/>
    <s v="Angelica Rosario/Oscar Fuentes"/>
    <s v="Amendment – Amendment Needed/Pending Development"/>
    <s v="406HM Revision to be submitted April 2026 to GP/ Waiting for COR3 feedback/ Estimated date Cfci strategy to be defined. In addition to the amendment version, a revised differential estimate of $53,960.5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Obligated"/>
    <d v="2025-09-25T16:15:30"/>
    <s v="Obligated"/>
    <n v="0.15"/>
    <n v="245433.59000000003"/>
    <n v="252445.32"/>
    <m/>
    <n v="497878.91000000003"/>
    <n v="728509.42999999924"/>
    <n v="1683592.9921000001"/>
    <n v="631140.78790000011"/>
    <n v="308544.34389999998"/>
    <n v="111377.7861"/>
    <n v="458173.95819999999"/>
    <n v="519763.00180000009"/>
    <n v="3712592.8700000006"/>
    <n v="2450311.2942000004"/>
    <n v="1262281.5758000002"/>
    <s v="Amendment – Amendment Needed/Pending Development"/>
    <s v="Q4 FY2026"/>
    <s v="406 HM Revision to be submitted May 2026 / Estimated date Cfci strategy to be defined"/>
  </r>
  <r>
    <n v="757696"/>
    <s v="FAASt [Automation Program Group 31] (Distribution)"/>
    <x v="4"/>
    <x v="7"/>
    <s v="Yes"/>
    <s v="Obligated"/>
    <n v="1145457.6100000001"/>
    <n v="0"/>
    <n v="195175.66"/>
    <n v="0"/>
    <n v="369544"/>
    <n v="0"/>
    <n v="1710177.27"/>
    <n v="1710177.27"/>
    <n v="0"/>
    <n v="-204496.87000000011"/>
    <n v="631235.93000000005"/>
    <n v="-108094.29000000001"/>
    <n v="44095.89"/>
    <n v="-247375.77000000002"/>
    <n v="240541.77"/>
    <n v="355906.65999999992"/>
    <n v="-559966.93000000017"/>
    <n v="915873.59000000008"/>
    <n v="940960.74"/>
    <n v="631235.93000000005"/>
    <n v="87081.37"/>
    <n v="44095.89"/>
    <n v="122168.23"/>
    <n v="240541.77"/>
    <n v="2066083.9300000002"/>
    <n v="1150210.3400000001"/>
    <n v="915873.59000000008"/>
    <s v="Y"/>
    <s v="Angelica Rosario/Oscar Fuentes"/>
    <s v="Amendment – Submitted to FEMA"/>
    <s v="406HM Revision Pending Award in GP / Estimated date Cfci strategy to be defined. In addition to the amendment version, a revised differential estimate of $46,251.90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PDMG Scope &amp; Cost Routing"/>
    <d v="2025-09-17T19:15:22"/>
    <s v="Obligated, Pending PDMG Scope &amp; Cost Routing"/>
    <n v="0.32"/>
    <n v="236991.51999999979"/>
    <n v="812101.00000000023"/>
    <m/>
    <n v="1049092.52"/>
    <n v="46645.430000000168"/>
    <n v="942101.34"/>
    <n v="583449.9"/>
    <n v="87474.902950000003"/>
    <n v="43702.357050000006"/>
    <n v="122168.23"/>
    <n v="240541.77"/>
    <n v="2019438.5"/>
    <n v="1151744.4729500001"/>
    <n v="867694.02705000003"/>
    <s v="Amendment – Submitted to FEMA"/>
    <s v="Submitted"/>
    <s v="Open Soft RFI to revise soft Cost will be submitted 02/20/ Estimated date Cfci strategy to be defined"/>
  </r>
  <r>
    <n v="757697"/>
    <s v="FAASt [Automation Program Group 32] (TL / Distribution)"/>
    <x v="4"/>
    <x v="7"/>
    <s v="Yes"/>
    <s v="Obligated"/>
    <n v="1996678.58"/>
    <n v="0"/>
    <n v="339647.19"/>
    <n v="0"/>
    <n v="666420.82999999996"/>
    <n v="0"/>
    <n v="3002746.6"/>
    <n v="3002746.6"/>
    <n v="0"/>
    <n v="56449.270000000019"/>
    <n v="1172160.6499999999"/>
    <n v="-22589.950000000012"/>
    <n v="138127.24"/>
    <n v="-447039.66999999993"/>
    <n v="471983.84"/>
    <n v="1369091.3800000001"/>
    <n v="-413180.34999999992"/>
    <n v="1782271.73"/>
    <n v="2053127.85"/>
    <n v="1172160.6499999999"/>
    <n v="317057.24"/>
    <n v="138127.24"/>
    <n v="219381.16"/>
    <n v="471983.84"/>
    <n v="4371837.9800000004"/>
    <n v="2589566.25"/>
    <n v="1782271.73"/>
    <s v="Y"/>
    <s v="Angelica Rosario/Oscar Fuentes"/>
    <s v="Amendment – Amendment Needed/Pending Development"/>
    <s v="406HM Revision to be submitted April 2026 to GP/ Waiting for COR3 feedback/ Estimated date Cfci strategy to be defined.In addition to the amendment version, a revised differential estimate of $53,960.5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Obligated"/>
    <d v="2025-09-25T17:15:14"/>
    <s v="Obligated"/>
    <n v="0.17"/>
    <n v="228055.45999999996"/>
    <n v="39875.94"/>
    <m/>
    <n v="267931.39999999997"/>
    <n v="818383.86000000034"/>
    <n v="2115845.46"/>
    <n v="475340.54999999993"/>
    <n v="196682.43"/>
    <n v="74220.680000000008"/>
    <n v="209878.53"/>
    <n v="481486.47"/>
    <n v="3553454.12"/>
    <n v="2522406.42"/>
    <n v="1031047.7"/>
    <s v="Amendment – Amendment Needed/Pending Development"/>
    <s v="Q4 FY2026"/>
    <s v="406 HM Revision to be submitted April 2026/ Estimated date Cfci strategy to be defined"/>
  </r>
  <r>
    <n v="757698"/>
    <s v="FAASt [Automation Program Group 33] (Distribution)"/>
    <x v="4"/>
    <x v="7"/>
    <s v="Yes"/>
    <s v="Obligated"/>
    <n v="1888928.21"/>
    <n v="0"/>
    <n v="311582.64"/>
    <n v="0"/>
    <n v="594117.43999999994"/>
    <n v="0"/>
    <n v="2794628.29"/>
    <n v="2794628.29"/>
    <n v="0"/>
    <n v="-453473.06000000006"/>
    <n v="1106041.73"/>
    <n v="-13297.820000000007"/>
    <n v="143185.1"/>
    <n v="-408649.18999999994"/>
    <n v="392343.7"/>
    <n v="766150.46"/>
    <n v="-875420.07000000007"/>
    <n v="1641570.53"/>
    <n v="1435455.15"/>
    <n v="1106041.73"/>
    <n v="298284.82"/>
    <n v="143185.1"/>
    <n v="185468.25"/>
    <n v="392343.7"/>
    <n v="3560778.75"/>
    <n v="1919208.22"/>
    <n v="1641570.53"/>
    <s v="Y"/>
    <s v="Angelica Rosario/Oscar Fuentes"/>
    <s v="Amendment – Submitted to FEMA"/>
    <s v="406 HM Revision Submitted March 31 2026 to GP/ Estimated date Cfci strategy to be defined. In addition to the amendment version, a revised differential estimate of $69,377.8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Obligated"/>
    <d v="2025-09-25T17:15:13"/>
    <s v="Obligated"/>
    <n v="0.2"/>
    <n v="146082.21000000002"/>
    <n v="1146114.8000000007"/>
    <m/>
    <n v="1292197.0100000007"/>
    <n v="804632.00999999978"/>
    <n v="1124448.32"/>
    <n v="1149434.0900000001"/>
    <n v="141667.93"/>
    <n v="165158.10999999999"/>
    <n v="30777.97"/>
    <n v="144660.32"/>
    <n v="2756146.74"/>
    <n v="1296894.22"/>
    <n v="1459252.52"/>
    <s v="Amendment – Amendment Needed/Pending Development"/>
    <s v="Q4 FY2026"/>
    <s v="406 HM Revision to be submitted April 2026/ Estimated date Cfci strategy to be defined"/>
  </r>
  <r>
    <n v="757699"/>
    <s v="FAASt [Automation Program Group 34] (Distribution)"/>
    <x v="4"/>
    <x v="7"/>
    <s v="Yes"/>
    <s v="Obligated"/>
    <n v="2755938.99"/>
    <n v="0"/>
    <n v="462362.68"/>
    <n v="0"/>
    <n v="683789.12"/>
    <n v="0"/>
    <n v="3902090.7900000005"/>
    <n v="3902090.7900000005"/>
    <n v="0"/>
    <n v="-683243.55000000028"/>
    <n v="1275083.8600000001"/>
    <n v="-28516.419999999984"/>
    <n v="195477.43"/>
    <n v="-474777.05"/>
    <n v="473571.13"/>
    <n v="757595.39999999967"/>
    <n v="-1186537.0200000003"/>
    <n v="1944132.42"/>
    <n v="2072695.44"/>
    <n v="1275083.8600000001"/>
    <n v="433846.26"/>
    <n v="195477.43"/>
    <n v="209012.07"/>
    <n v="473571.13"/>
    <n v="4659686.1899999995"/>
    <n v="2715553.77"/>
    <n v="1944132.42"/>
    <s v="Y"/>
    <s v="Angelica Rosario/Oscar Fuentes"/>
    <s v=" Amendment - Pending Development"/>
    <s v="406HM Revision to be submitted May 2026 to GP / Estimated date Cfci strategy to be defined. In addition to the amendment version, a revised differential estimate of $61,669.20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Obligated"/>
    <d v="2025-11-05T16:16:33"/>
    <s v="Obligated"/>
    <n v="0.04"/>
    <n v="303189.58999999997"/>
    <n v="19984.260000000002"/>
    <m/>
    <n v="323173.84999999998"/>
    <n v="639035.80999999959"/>
    <n v="2600700.9499999997"/>
    <n v="561457.07999999996"/>
    <n v="233404.43000000002"/>
    <n v="74776.720000000016"/>
    <n v="147275.17000000001"/>
    <n v="403036.03"/>
    <n v="4020650.38"/>
    <n v="2981380.55"/>
    <n v="1039269.8300000001"/>
    <s v="Amendment – Amendment Needed/Pending Development"/>
    <s v="Q4 FY2026"/>
    <s v="406HM Revision to be submitted June 2026 / Estimated date Cfci strategy to be defined"/>
  </r>
  <r>
    <n v="757700"/>
    <s v="FAASt [Automation Program Group 35] (TL / Distribution)"/>
    <x v="4"/>
    <x v="7"/>
    <s v="Yes"/>
    <s v="Obligated"/>
    <n v="1130075.79"/>
    <n v="188439.86999999988"/>
    <n v="245359.86"/>
    <n v="0"/>
    <n v="424560.64000000001"/>
    <n v="0"/>
    <n v="1988436.1600000001"/>
    <n v="1799996.29"/>
    <n v="188439.86999999988"/>
    <n v="0"/>
    <n v="747706.05000000016"/>
    <n v="-98174.81"/>
    <n v="85545.81"/>
    <n v="-305721.84000000003"/>
    <n v="298749.59999999998"/>
    <n v="728104.80999999994"/>
    <n v="-403896.65"/>
    <n v="1132001.46"/>
    <n v="1130075.79"/>
    <n v="936145.92000000004"/>
    <n v="147185.04999999999"/>
    <n v="85545.81"/>
    <n v="118838.8"/>
    <n v="298749.59999999998"/>
    <n v="2716540.97"/>
    <n v="1396099.6400000001"/>
    <n v="1320441.33"/>
    <s v="Y"/>
    <s v="Angelica Rosario/Oscar Fuentes"/>
    <s v="Amendment – Submitted to FEMA"/>
    <s v="406HM Revision currently Pending to be Award in GP / Estimated date Cfci strategy to be defined. In addition to the amendment version, a revised differential estimate of $61,669.20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FEMA 406 HMP Completion"/>
    <d v="2025-09-17T19:15:24"/>
    <s v="Obligated, Pending FEMA 406 HMP Completion"/>
    <n v="0.10000000000000002"/>
    <n v="316891.14999999967"/>
    <n v="1136104.4600000014"/>
    <m/>
    <n v="1452995.610000001"/>
    <n v="62788.052340000402"/>
    <n v="1133466.58"/>
    <n v="869967.07"/>
    <n v="148303.89000000001"/>
    <n v="84426.967660000009"/>
    <n v="118838.82"/>
    <n v="298749.58999999997"/>
    <n v="2653752.9176599998"/>
    <n v="1400609.2900000003"/>
    <n v="1253143.62766"/>
    <s v="Amendment – Submitted to FEMA"/>
    <s v="Submitted"/>
    <s v="Open Soft RFI to revise soft Cost will be submitted 02/20 / Estimated date Cfci strategy to be defined"/>
  </r>
  <r>
    <n v="800286"/>
    <s v="FAASt  [Automation Program Group 36] (TL / Distribution)"/>
    <x v="4"/>
    <x v="7"/>
    <s v="Yes"/>
    <s v="Obligated"/>
    <n v="1703713"/>
    <n v="0"/>
    <n v="300364.95"/>
    <n v="0"/>
    <n v="230628.16"/>
    <n v="0"/>
    <n v="2234706.11"/>
    <n v="2234706.11"/>
    <n v="0"/>
    <n v="-276074.57381999958"/>
    <n v="1058394.46"/>
    <n v="-163321.24300000002"/>
    <n v="78366.542999999991"/>
    <n v="-54838.330000000016"/>
    <n v="397237.57"/>
    <n v="1039764.4261800004"/>
    <n v="-494234.14681999962"/>
    <n v="1533998.5730000001"/>
    <n v="1427638.4261800004"/>
    <n v="1058394.46"/>
    <n v="137043.70699999999"/>
    <n v="78366.542999999991"/>
    <n v="175789.83"/>
    <n v="397237.57"/>
    <n v="3274470.5361800008"/>
    <n v="1740471.9631800004"/>
    <n v="1533998.5730000001"/>
    <s v="Y"/>
    <s v="Angelica Rosario/Oscar Fuentes"/>
    <s v="Amendment – Submitted to FEMA"/>
    <s v="406HM Revision currently Pending to be Award in GP / Estimated date Cfci strategy to be defined. In addition to the amendment version, a revised differential estimate of $63,377.85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EHP Review"/>
    <d v="2025-09-17T19:15:13"/>
    <s v="Obligated, Pending EHP Review"/>
    <n v="0.26"/>
    <n v="268286.29999999993"/>
    <n v="861684.62999999966"/>
    <m/>
    <n v="1129970.9299999997"/>
    <n v="63377.850000000559"/>
    <n v="1427638.4261800004"/>
    <n v="995016.61"/>
    <n v="137043.70699999999"/>
    <n v="78366.542999999991"/>
    <n v="175789.83"/>
    <n v="397237.57"/>
    <n v="3211092.6861800002"/>
    <n v="1740471.9631800004"/>
    <n v="1470620.723"/>
    <s v="Amendment – Submitted to FEMA"/>
    <s v="Submitted"/>
    <s v="406HM Revision Pending Award in GP / Estimated date Cfci strategy to be defined"/>
  </r>
  <r>
    <n v="800361"/>
    <s v="FAASt [Automation Program Group 37] (Distribution)"/>
    <x v="4"/>
    <x v="7"/>
    <s v="Yes"/>
    <s v="Obligated"/>
    <n v="1596193"/>
    <n v="0"/>
    <n v="297988.09000000003"/>
    <n v="0"/>
    <n v="473670.40000000002"/>
    <n v="0"/>
    <n v="2367851.4900000002"/>
    <n v="2367851.4900000002"/>
    <n v="0"/>
    <n v="-81741.070000000065"/>
    <n v="740370.01"/>
    <n v="-123447.30000000002"/>
    <n v="68764.66"/>
    <n v="-309084.07000000007"/>
    <n v="302167.8"/>
    <n v="597030.0299999998"/>
    <n v="-514272.44000000018"/>
    <n v="1111302.47"/>
    <n v="1514451.93"/>
    <n v="740370.01"/>
    <n v="174540.79"/>
    <n v="68764.66"/>
    <n v="164586.32999999999"/>
    <n v="302167.8"/>
    <n v="2964881.52"/>
    <n v="1853579.05"/>
    <n v="1111302.47"/>
    <s v="Y"/>
    <s v="Angelica Rosario/Oscar Fuentes"/>
    <s v="Amendment – Submitted to FEMA"/>
    <s v="406HM Revision Pending Award in GP / Estimated date Cfci strategy to be defined. In addition to the amendment version, a revised differential estimate of $46,251.90 for the communications wireless portion was added to the 406 section (without A&amp;E and E&amp;M).Estimate is an Class 3."/>
    <s v="Verificar los costos totales presentados en 406, (Columna Z) ya que duplica los costos incluidos en la revisión del estimado preparado para la enmienda"/>
    <s v="Amaury Pacheco"/>
    <s v="Pending Amendment Request Approval"/>
    <d v="2025-09-17T19:15:16"/>
    <s v="Obligated, Pending Amendment Request Approval"/>
    <n v="0.4"/>
    <n v="299645.49999999988"/>
    <n v="720209.99000000022"/>
    <m/>
    <n v="1019855.4900000001"/>
    <n v="379750.8600000008"/>
    <n v="1539270.0299999998"/>
    <n v="341311.78"/>
    <n v="182365.82"/>
    <n v="60877.03"/>
    <n v="158441.28"/>
    <n v="302864.71999999997"/>
    <n v="2585130.6599999992"/>
    <n v="1880077.13"/>
    <n v="705053.53"/>
    <s v="Amendment – Submitted to FEMA"/>
    <s v="Submitted"/>
    <s v="Open Soft RFI to revise soft Cost will be submitted 02/20 / Estimated date Cfci strategy to be defined"/>
  </r>
  <r>
    <n v="704916"/>
    <s v="FAASt [Pole and Conductor Repair - Arecibo Group 13-14-15-16] (Distribution)"/>
    <x v="3"/>
    <x v="5"/>
    <s v="Yes"/>
    <s v="Obligated"/>
    <n v="273996"/>
    <n v="23695"/>
    <n v="49755"/>
    <n v="6279"/>
    <n v="0"/>
    <n v="0"/>
    <n v="353725"/>
    <n v="323751"/>
    <n v="29974"/>
    <n v="0"/>
    <n v="0"/>
    <n v="0"/>
    <n v="0"/>
    <n v="0"/>
    <n v="0"/>
    <n v="0"/>
    <n v="0"/>
    <n v="0"/>
    <n v="273996"/>
    <n v="23695"/>
    <n v="49755"/>
    <n v="6279"/>
    <n v="0"/>
    <n v="0"/>
    <n v="353725"/>
    <n v="323751"/>
    <n v="29974"/>
    <s v="N"/>
    <s v="Yaritza Acevedo Ortiz"/>
    <s v=" Amendment - Pending Development"/>
    <s v="This project was obligated under a 428/406 split using a Class 3 estimate. The project remains ongoing and currently within budget. Reconciliation of actual costs will be addressed during the closeout phase."/>
    <s v="Confirm if the $18K available are enough to complete the 20% of the project that is pending to be completed. "/>
    <s v="Luis Sepulveda"/>
    <s v="Obligated"/>
    <d v="2023-04-06T11:12:03"/>
    <s v="Obligated"/>
    <n v="0.8"/>
    <n v="117941.21000000008"/>
    <n v="218856.76000000018"/>
    <m/>
    <n v="336797.97000000026"/>
    <n v="0"/>
    <n v="273996"/>
    <n v="23695"/>
    <n v="49755"/>
    <n v="6279"/>
    <n v="0"/>
    <n v="0"/>
    <n v="353725"/>
    <n v="323751"/>
    <n v="29974"/>
    <s v="Obligated -No expected changes "/>
    <s v="N/A"/>
    <s v="Project will be versioned prior to close out if needed."/>
  </r>
  <r>
    <n v="753782"/>
    <s v="FAASt [Transmission Priority Pole Replacement Program Line 3100 Monacillos TC – Sabana Llana TC] (Transmission)"/>
    <x v="5"/>
    <x v="8"/>
    <s v="Yes"/>
    <s v="Obligated"/>
    <n v="129361.92"/>
    <n v="1927.7700000000111"/>
    <n v="20500.96"/>
    <n v="291.07"/>
    <n v="5970.66"/>
    <n v="0"/>
    <n v="158052.38"/>
    <n v="155833.54"/>
    <n v="2218.8400000000111"/>
    <n v="92341.249999999985"/>
    <n v="291.06999999998902"/>
    <n v="0"/>
    <n v="0"/>
    <n v="0"/>
    <n v="1473.34"/>
    <n v="94105.659999999974"/>
    <n v="92341.249999999985"/>
    <n v="1764.4099999999889"/>
    <n v="221703.16999999998"/>
    <n v="2218.84"/>
    <n v="20500.96"/>
    <n v="291.07"/>
    <n v="5970.66"/>
    <n v="1473.34"/>
    <n v="252158.03999999998"/>
    <n v="248174.78999999998"/>
    <n v="3983.25"/>
    <s v="Y"/>
    <s v="Carlos Samalot "/>
    <s v="Obligated -  Amendment Pending Final Actual Costs"/>
    <s v="This information reflects the latest LPCE data provided and includes the actuals delta. The final cost will be taken into consideration during the project reconciliation  and close-out. "/>
    <s v="Estimate cost change should be Yes. The new cost differs from the obligated and from the cost submitted to PREB. NEW Cost is over the obligated cost, and less than the submitted to PREB. Cost incurred does not exceeds the final estimation. No mayor flags identified in cost. "/>
    <s v="Chantee Santana"/>
    <s v="Obligated"/>
    <d v="2025-10-30T20:15:23"/>
    <s v="Obligated"/>
    <n v="0"/>
    <n v="153880.76"/>
    <n v="277.27999999999997"/>
    <m/>
    <n v="154158.04"/>
    <n v="-52586716.730000004"/>
    <n v="32064811.629999999"/>
    <n v="4437681.6499999994"/>
    <n v="3286608.94"/>
    <n v="1116082.17"/>
    <n v="4091238.32"/>
    <n v="7842452.0599999996"/>
    <n v="52838874.770000003"/>
    <n v="39442658.890000001"/>
    <n v="13396215.879999999"/>
    <s v="DSOW – Submitted to FEMA -Currently under FEMA evaluation"/>
    <s v="Submitted"/>
    <s v="No Amendment Needed "/>
  </r>
  <r>
    <n v="550950"/>
    <s v="FAASt - EPC - [Monacillo TC] (Substations)"/>
    <x v="1"/>
    <x v="0"/>
    <s v="Yes"/>
    <s v="Obligated"/>
    <n v="58195134"/>
    <n v="0"/>
    <n v="2179830"/>
    <n v="0"/>
    <n v="42974192.200000003"/>
    <n v="0"/>
    <n v="103349156.2"/>
    <n v="103349156.2"/>
    <n v="0"/>
    <n v="47067917.665749997"/>
    <n v="16405165.327100001"/>
    <n v="14230269.535499999"/>
    <n v="1849115.9258000001"/>
    <n v="19147548.659999996"/>
    <n v="11046468.76"/>
    <n v="109746485.87414998"/>
    <n v="80445735.861249983"/>
    <n v="29300750.012900002"/>
    <n v="105263051.66575"/>
    <n v="16405165.327100001"/>
    <n v="16410099.535499999"/>
    <n v="1849115.9258000001"/>
    <n v="62121740.859999999"/>
    <n v="11046468.76"/>
    <n v="213095642.07415"/>
    <n v="183794892.06125"/>
    <n v="29300750.012900002"/>
    <s v="Y"/>
    <s v="Carlos Baez"/>
    <s v="Amendment – Submitted to FEMA"/>
    <s v="Ammedment include full rebuild scope_x000a_Cost change is driven by more define scope and inflation "/>
    <s v="Check estimate: should include 6 transformer, 15kv gis, 38 kv gis, 115 gis, .. Number should be $40-45 for EM "/>
    <s v="Sandra Valentin"/>
    <s v="Obligated"/>
    <d v="2023-12-19T12:22:58"/>
    <s v="Obligated"/>
    <n v="0.11"/>
    <n v="5935100.2599999784"/>
    <n v="11153695.489999985"/>
    <m/>
    <n v="17088795.749999963"/>
    <n v="53929814.784150004"/>
    <n v="93729896.230000004"/>
    <n v="13188476.41"/>
    <n v="18252835.899999999"/>
    <n v="1706525.37"/>
    <n v="28961853.030000001"/>
    <n v="3326240.35"/>
    <n v="159165827.28999999"/>
    <n v="140944585.16"/>
    <n v="18221242.130000003"/>
    <s v="Amendment – Submitted to FEMA"/>
    <s v="Submitted"/>
    <m/>
  </r>
  <r>
    <n v="174422"/>
    <s v="FAASt - Catano-Rebuild 1801(Substation)"/>
    <x v="0"/>
    <x v="0"/>
    <s v="Yes"/>
    <s v="Obligated"/>
    <n v="16359899.17"/>
    <n v="3145301.5400000014"/>
    <n v="1211174.9099999999"/>
    <n v="3749848.23"/>
    <n v="0"/>
    <n v="0"/>
    <n v="24466223.850000001"/>
    <n v="17571074.079999998"/>
    <n v="6895149.7700000014"/>
    <n v="4260657.3373187874"/>
    <n v="-4166.2086790939793"/>
    <n v="885759.81566161383"/>
    <n v="-3035266.8148155781"/>
    <n v="4515587.4329838315"/>
    <n v="8392761.2152906694"/>
    <n v="15015332.77776023"/>
    <n v="9662004.5859642327"/>
    <n v="5353328.1917959973"/>
    <n v="20620556.507318787"/>
    <n v="3141135.3313209075"/>
    <n v="2096934.7256616137"/>
    <n v="714581.4151844217"/>
    <n v="4515587.4329838315"/>
    <n v="8392761.2152906694"/>
    <n v="39481556.627760231"/>
    <n v="27233078.665964231"/>
    <n v="12248477.961795999"/>
    <s v="Y"/>
    <s v="Carlos Baez"/>
    <s v=" Amendment - Pending Development"/>
    <s v="Scope of amendment finalized, LUMA to submit Q4 FY26._x000a_Cost change is driven by more define scope and inflation "/>
    <s v="E&amp;M should only include the GIS 6.7M"/>
    <s v="Gabriel Torres"/>
    <s v="Obligated"/>
    <d v="2022-05-18T11:30:04"/>
    <s v="Obligated"/>
    <n v="0.66"/>
    <n v="5510502.2500000019"/>
    <n v="11157823.459999999"/>
    <m/>
    <n v="16668325.710000001"/>
    <n v="9976933.617760241"/>
    <n v="16677900.766191186"/>
    <n v="2540549.4429965275"/>
    <n v="3127217.3733950285"/>
    <n v="1291524.2236561158"/>
    <n v="2052539.7422653777"/>
    <n v="3814891.4614957585"/>
    <n v="29504623.00999999"/>
    <n v="21857657.881851591"/>
    <n v="7646965.1281484012"/>
    <s v="Amendment – Amendment Needed/Pending Development"/>
    <s v="Q4 FY2026"/>
    <s v="Pending IFC package to include all the changes in scope as part of the DSOW ammendment."/>
  </r>
  <r>
    <n v="179558"/>
    <s v="FAASt - Manatí TC - BRKS 230 kV - (Substation)"/>
    <x v="0"/>
    <x v="1"/>
    <s v="Yes"/>
    <s v="Obligated"/>
    <n v="1593443"/>
    <n v="0"/>
    <n v="688917"/>
    <n v="0"/>
    <n v="0"/>
    <n v="0"/>
    <n v="2282360"/>
    <n v="2282360"/>
    <n v="0"/>
    <n v="339245.34934883891"/>
    <n v="655782.04557130625"/>
    <n v="-513916.31338634377"/>
    <n v="59635.732466195928"/>
    <n v="0"/>
    <n v="0"/>
    <n v="540746.81399999734"/>
    <n v="-174670.96403750486"/>
    <n v="715417.7780375022"/>
    <n v="1932688.3493488389"/>
    <n v="655782.04557130625"/>
    <n v="175000.68661365623"/>
    <n v="59635.732466195928"/>
    <n v="0"/>
    <n v="0"/>
    <n v="2823106.8139999975"/>
    <n v="2107689.035962495"/>
    <n v="715417.7780375022"/>
    <s v="Y"/>
    <s v="Carlos Baez"/>
    <s v="Amendment – Submitted to COR3/PREPA"/>
    <s v="Submitted"/>
    <s v="E&amp;M should be 0 "/>
    <s v="Gabriel Torres"/>
    <s v="Obligated"/>
    <d v="2022-05-26T11:23:45"/>
    <s v="Obligated"/>
    <n v="1"/>
    <n v="1006502.2300000011"/>
    <n v="329663.30000000022"/>
    <m/>
    <n v="1336165.5300000014"/>
    <n v="256646.07399999769"/>
    <n v="1564453.0617934205"/>
    <n v="238313.58697076471"/>
    <n v="159091.53328514201"/>
    <n v="54214.302241996294"/>
    <n v="192536.34670552626"/>
    <n v="357851.90900315013"/>
    <n v="2566460.7399999998"/>
    <n v="1916080.9417840887"/>
    <n v="650379.79821591114"/>
    <s v="Amendment – Submitted to COR3/PREPA"/>
    <s v="Submitted"/>
    <m/>
  </r>
  <r>
    <n v="746660"/>
    <s v="FAASt [Minor Protection, Automation, and Control [PAC] Replacement] (Substation)"/>
    <x v="0"/>
    <x v="0"/>
    <s v="No"/>
    <s v="Pending Scope &amp; Cost Completion by Applicant"/>
    <n v="0"/>
    <n v="0"/>
    <n v="0"/>
    <n v="0"/>
    <n v="0"/>
    <n v="0"/>
    <n v="0"/>
    <n v="0"/>
    <n v="0"/>
    <n v="12586601.691655185"/>
    <n v="4270769.9908916121"/>
    <n v="1139689.1479758637"/>
    <n v="388376.74547736108"/>
    <n v="0"/>
    <n v="0"/>
    <n v="18385437.57600002"/>
    <n v="13726290.839631049"/>
    <n v="4659146.7363689728"/>
    <n v="12586601.691655185"/>
    <n v="4270769.9908916121"/>
    <n v="1139689.1479758637"/>
    <n v="388376.74547736108"/>
    <n v="0"/>
    <n v="0"/>
    <n v="18385437.57600002"/>
    <n v="13726290.839631049"/>
    <n v="4659146.7363689728"/>
    <s v="N"/>
    <s v="Carlos Baez"/>
    <s v="Project in V0 - No amendment required at this time"/>
    <s v="No changes expected_x000a_Cost change is driven by more define scope and inflation "/>
    <s v="E&amp;M should be 0 "/>
    <s v="Gabriel Torres"/>
    <s v="Pending Scope &amp; Cost Completion by Applicant"/>
    <s v=""/>
    <s v="Pending Scope &amp; Cost Completion by Applicant"/>
    <s v="N/A"/>
    <n v="2423098.6799999997"/>
    <n v="30058.149999999998"/>
    <m/>
    <n v="2453156.8299999996"/>
    <n v="1671403.4160000235"/>
    <n v="10188475.322841611"/>
    <n v="1552013.3900125399"/>
    <n v="1036081.0436144214"/>
    <n v="353069.76861578278"/>
    <n v="1253889.8513903506"/>
    <n v="2330504.7835252928"/>
    <n v="16714034.159999996"/>
    <n v="12478446.217846382"/>
    <n v="4235587.9421536159"/>
    <s v="DSOW – Submitted to COR3/PREPA"/>
    <s v="Submitted"/>
    <s v="Submitted to COR3 in Jan. 2026"/>
  </r>
  <r>
    <n v="551914"/>
    <s v="FAASt [Caparra 1912 &amp; 1924] (Substation)"/>
    <x v="0"/>
    <x v="0"/>
    <s v="No"/>
    <s v="Pending Scope &amp; Cost Completion by Applicant"/>
    <n v="0"/>
    <n v="0"/>
    <n v="0"/>
    <n v="0"/>
    <n v="0"/>
    <n v="0"/>
    <n v="0"/>
    <n v="0"/>
    <n v="0"/>
    <n v="7611654.4100000001"/>
    <n v="6435512.3799999999"/>
    <n v="708217.1"/>
    <n v="448433.37"/>
    <n v="5350921.67"/>
    <n v="6374855.9500000002"/>
    <n v="26929594.879999999"/>
    <n v="13670793.18"/>
    <n v="13258801.699999999"/>
    <n v="7611654.4100000001"/>
    <n v="6435512.3799999999"/>
    <n v="708217.1"/>
    <n v="448433.37"/>
    <n v="5350921.67"/>
    <n v="6374855.9500000002"/>
    <n v="26929594.879999999"/>
    <n v="13670793.18"/>
    <n v="13258801.699999999"/>
    <s v="Y"/>
    <s v="Carlos Baez"/>
    <s v="Project in V0 - No amendment required at this time"/>
    <s v="Submitted"/>
    <s v="E&amp;M should be 6 for the GIS (Review GIS costs (actual). + transformert "/>
    <s v="Gabriel Torres"/>
    <s v="Pending Scope &amp; Cost Completion by Applicant"/>
    <s v=""/>
    <s v="Pending Scope &amp; Cost Completion by Applicant"/>
    <s v="N/A"/>
    <n v="1713915.2500000007"/>
    <n v="2912.75"/>
    <m/>
    <n v="1716828.0000000007"/>
    <n v="18016849.449999999"/>
    <n v="5432996.3671872942"/>
    <n v="827609.9065441346"/>
    <n v="552489.39293684345"/>
    <n v="188274.17346270848"/>
    <n v="668635.76654929644"/>
    <n v="1242739.8233197215"/>
    <n v="8912745.4299999997"/>
    <n v="6654121.5266734343"/>
    <n v="2258623.9033265645"/>
    <s v="DSOW – Submitted to COR3/PREPA"/>
    <s v="Q1 FY2027"/>
    <s v="We resubmit DSOW on January 2026."/>
  </r>
  <r>
    <n v="704933"/>
    <s v="FAASt [Distribution Pole and Conductor Repair - San Juan Group 13-14-15-16] (Distribution)"/>
    <x v="3"/>
    <x v="5"/>
    <s v="Yes"/>
    <s v="Obligated"/>
    <n v="1201420"/>
    <n v="177653"/>
    <n v="231255"/>
    <n v="47078"/>
    <n v="0"/>
    <n v="0"/>
    <n v="1657406"/>
    <n v="1432675"/>
    <n v="224731"/>
    <n v="0"/>
    <n v="0"/>
    <n v="0"/>
    <n v="0"/>
    <n v="0"/>
    <n v="0"/>
    <n v="0"/>
    <n v="0"/>
    <n v="0"/>
    <n v="1201420"/>
    <n v="177653"/>
    <n v="231255"/>
    <n v="47078"/>
    <n v="0"/>
    <n v="0"/>
    <n v="1657406"/>
    <n v="1432675"/>
    <n v="224731"/>
    <s v="N"/>
    <s v="Yaritza Acevedo Ortiz"/>
    <s v=" Amendment - Pending Development"/>
    <s v="This project was obligated under a 428/406 split using a Class 3 estimate. The project remains ongoing and currently within budget. Reconciliation of actual costs will be addressed during the closeout phase."/>
    <s v="Confirm if the $400K available are enough to complete the 50% of the project that is pending to be completed. "/>
    <s v="Luis Sepulveda"/>
    <s v="Obligated"/>
    <d v="2023-08-04T19:28:56"/>
    <s v="Obligated"/>
    <n v="0.5"/>
    <n v="240917.35000000009"/>
    <n v="1007597.8800000013"/>
    <m/>
    <n v="1248515.2300000014"/>
    <n v="0"/>
    <n v="1201420"/>
    <n v="177653"/>
    <n v="231255"/>
    <n v="47078"/>
    <n v="0"/>
    <n v="0"/>
    <n v="1657406"/>
    <n v="1432675"/>
    <n v="224731"/>
    <s v="Obligated -No expected changes "/>
    <s v="N/A"/>
    <s v="Project will be versioned prior to close out if needed."/>
  </r>
  <r>
    <n v="165213"/>
    <s v="FAASt – Line 5400 – Rio Blanco HP to Daguao TC to Punta Lima TO to Vieques 2501 to Culebra 3801 (Transmission)"/>
    <x v="5"/>
    <x v="3"/>
    <s v="No"/>
    <s v="Pending Scope &amp; Cost Completion by Applicant"/>
    <n v="0"/>
    <n v="0"/>
    <n v="0"/>
    <n v="0"/>
    <n v="0"/>
    <n v="0"/>
    <n v="0"/>
    <n v="0"/>
    <n v="0"/>
    <n v="90286761.909999996"/>
    <n v="33780983.562946841"/>
    <n v="7450643.7300000004"/>
    <n v="2497575.1807091059"/>
    <n v="14930827.720000001"/>
    <n v="1685383.8863440508"/>
    <n v="150632175.99000001"/>
    <n v="112668233.36"/>
    <n v="37963942.630000003"/>
    <n v="90286761.909999996"/>
    <n v="33780983.562946841"/>
    <n v="7450643.7300000004"/>
    <n v="2497575.1807091059"/>
    <n v="14930827.720000001"/>
    <n v="1685383.8863440508"/>
    <n v="150632175.99000001"/>
    <n v="112668233.36"/>
    <n v="37963942.630000003"/>
    <s v="Y"/>
    <s v="Jose Santos "/>
    <s v="Project in V0 - No amendment required at this time"/>
    <s v="The DSOW revision will be submitted as part of the pending RFI response. The updated scope and design incorporate an additional segment. The revised estimate includes a budgetary allowance for this added transmission overhead line segment, as well as new underground distribution and transmission components that will likely be Hazard Mitigation"/>
    <s v="The new cost total did not changed from the cost submitted to PREB. However the allocations did. Increased in 406 allocation.  Cost incurred does not exceeds the final estimation. Construction cost incurred reflected with no N/A construction %  No mayor flags identified in cost. "/>
    <s v="Chantee Santana"/>
    <s v="Pending Scope &amp; Cost Completion by Applicant"/>
    <s v=""/>
    <s v="Pending Scope &amp; Cost Completion by Applicant"/>
    <s v="N/A"/>
    <n v="5633450.47000001"/>
    <n v="27819.849999999926"/>
    <m/>
    <n v="5661270.3200000096"/>
    <n v="24000000.000000015"/>
    <n v="90286761.909999996"/>
    <n v="12425361.640000001"/>
    <n v="7450643.7300000004"/>
    <n v="918661.08"/>
    <n v="14930827.720000001"/>
    <n v="619919.91"/>
    <n v="126632175.98999999"/>
    <n v="112668233.36"/>
    <n v="13963942.630000001"/>
    <s v="DSOW – Scope and Cost development in progress"/>
    <s v="Q1 FY2026"/>
    <s v="Issue for Approval was received meeting ongoing to discuss the design and agree in the final scope to be submitted to FEMA. "/>
  </r>
  <r>
    <n v="756997"/>
    <s v="FAASt [TL 1900 Caguanas to Lares TO] (Transmission)"/>
    <x v="5"/>
    <x v="9"/>
    <s v="No"/>
    <s v="Pending Scope &amp; Cost Completion by Applicant"/>
    <n v="0"/>
    <n v="0"/>
    <n v="0"/>
    <n v="0"/>
    <n v="0"/>
    <n v="0"/>
    <n v="0"/>
    <n v="0"/>
    <n v="0"/>
    <n v="34621568.579999998"/>
    <n v="7218553.1500000004"/>
    <n v="2584537.17"/>
    <n v="770659.35"/>
    <n v="1066728.72"/>
    <n v="3635223.17"/>
    <n v="49897270.140000001"/>
    <n v="38272834.469999999"/>
    <n v="11624435.67"/>
    <n v="34621568.579999998"/>
    <n v="7218553.1500000004"/>
    <n v="2584537.17"/>
    <n v="770659.35"/>
    <n v="1066728.72"/>
    <n v="3635223.17"/>
    <n v="49897270.140000001"/>
    <n v="38272834.469999999"/>
    <n v="11624435.67"/>
    <s v="Y"/>
    <s v="Nelson Torres"/>
    <s v="Project in V0 - No amendment required at this time"/>
    <s v="The DSOW revision has been submitted to FEMA "/>
    <s v="The new cost total increased from the previously submitted to the PREB. And shows a significant difference from the obligated cost.  Latest DSOW was submitted to FEMA on 2/4/2026.   A&amp;E Cost incurred exceeds the estimated cost.Construction cost incurred with no N/A construction %.  Original A&amp;E design was for the whole line (Dos Bocas to San Sebastian) and it was divided in 3 segments."/>
    <s v="Chantee Santana"/>
    <s v="Pending Scope &amp; Cost Completion by Applicant"/>
    <s v=""/>
    <s v="Pending Scope &amp; Cost Completion by Applicant"/>
    <s v="N/A"/>
    <n v="3861197.6700000004"/>
    <n v="279802.22000000009"/>
    <m/>
    <n v="4140999.8900000006"/>
    <n v="6549781.0200000033"/>
    <n v="30997111.490000002"/>
    <n v="4687634.6499999985"/>
    <n v="2356500.58"/>
    <n v="611010.51"/>
    <n v="1066728.72"/>
    <n v="3628503.17"/>
    <n v="43347489.119999997"/>
    <n v="34420340.789999999"/>
    <n v="8927148.3299999982"/>
    <s v="DSOW – Submitted to COR3/PREPA"/>
    <s v="Submitted"/>
    <s v="Already Submitted"/>
  </r>
  <r>
    <n v="165268"/>
    <s v="FAASt Rio Grande Estate Substation CH-2306 (Su"/>
    <x v="0"/>
    <x v="1"/>
    <s v="Yes"/>
    <s v="Obligated"/>
    <n v="7098243.7599999998"/>
    <n v="2816937.4600000009"/>
    <n v="1391012.61"/>
    <n v="1768433.49"/>
    <n v="0"/>
    <n v="0"/>
    <n v="13074627.32"/>
    <n v="8489256.3699999992"/>
    <n v="4585370.9500000011"/>
    <n v="15191863.819999998"/>
    <n v="5733415.7999999989"/>
    <n v="446818.72600000002"/>
    <n v="-551866.7649999999"/>
    <n v="510106.56"/>
    <n v="15489893.439999999"/>
    <n v="36820231.581"/>
    <n v="16148789.105999999"/>
    <n v="20671442.474999998"/>
    <n v="22290107.579999998"/>
    <n v="8550353.2599999998"/>
    <n v="1837831.3360000001"/>
    <n v="1216566.7250000001"/>
    <n v="510106.56"/>
    <n v="15489893.439999999"/>
    <n v="49894858.900999993"/>
    <n v="24638045.475999996"/>
    <n v="25256813.424999997"/>
    <s v="Y"/>
    <s v="Carlos Baez"/>
    <s v="Amendment – Submitted to COR3/PREPA"/>
    <s v="Submitted"/>
    <s v="How was calculated the E&amp;M . Should be 14-16 "/>
    <s v="Gabriel Torres"/>
    <s v="Obligated"/>
    <d v="2022-12-21T12:37:13"/>
    <s v="Obligated"/>
    <n v="0.93"/>
    <n v="4311264.8800000018"/>
    <n v="7006384.1799999895"/>
    <m/>
    <n v="11317649.059999991"/>
    <n v="4535896.2609999925"/>
    <n v="10575737.82"/>
    <n v="5646415.0700000022"/>
    <n v="1670755.76"/>
    <n v="1105969.75"/>
    <n v="15043028.300000001"/>
    <n v="11317055.939999999"/>
    <n v="45358962.640000001"/>
    <n v="27289521.880000003"/>
    <n v="18069440.760000002"/>
    <s v="Amendment – Submitted to COR3/PREPA"/>
    <s v="Q4 FY2026"/>
    <s v="Submit to COR3 on 02/27/2026"/>
  </r>
  <r>
    <n v="169266"/>
    <s v="FAASt Centro Medico 1327/1359 (Substattion) Rebuilt"/>
    <x v="0"/>
    <x v="1"/>
    <s v="Yes"/>
    <s v="Obligated"/>
    <n v="14795324"/>
    <n v="4426031"/>
    <n v="1810918"/>
    <n v="2111006"/>
    <n v="0"/>
    <n v="0"/>
    <n v="23143279"/>
    <n v="16606242"/>
    <n v="6537037"/>
    <n v="2181287.2780000009"/>
    <n v="1637117.1020000009"/>
    <n v="2673265.5940000005"/>
    <n v="-840185.31699999981"/>
    <n v="11542228.878"/>
    <n v="2457771.1260000002"/>
    <n v="19651484.661000002"/>
    <n v="16396781.750000002"/>
    <n v="3254702.9110000012"/>
    <n v="16976611.278000001"/>
    <n v="6063148.1020000009"/>
    <n v="4484183.5940000005"/>
    <n v="1270820.6830000002"/>
    <n v="11542228.878"/>
    <n v="2457771.1260000002"/>
    <n v="42794763.660999998"/>
    <n v="33003023.75"/>
    <n v="9791739.9110000022"/>
    <s v="Y"/>
    <s v="Carlos Baez"/>
    <s v=" Amendment - Pending Development"/>
    <s v="Luma finalizing scope, amendment to be submitted Q1 FY27_x000a_Cost change is driven by more define scope and inflation "/>
    <s v="How was calculated the E&amp;M . Only E&amp;M should be the GIS $12-$14"/>
    <s v="Gabriel Torres"/>
    <s v="Obligated"/>
    <d v="2023-11-03T11:30:04"/>
    <s v="Obligated"/>
    <n v="0.05"/>
    <n v="4401854.3300000075"/>
    <n v="1079731.3199999994"/>
    <m/>
    <n v="5481585.6500000069"/>
    <n v="13652253.861000001"/>
    <n v="12202124"/>
    <n v="7130202"/>
    <n v="3317753"/>
    <n v="1306032"/>
    <n v="2593199.4"/>
    <n v="2593199.4"/>
    <n v="29142509.799999997"/>
    <n v="18113076.399999999"/>
    <n v="11029433.4"/>
    <s v="Amendment – Amendment Needed/Pending Development"/>
    <s v="Q4 FY2026"/>
    <m/>
  </r>
  <r>
    <n v="682834"/>
    <s v="FAASt [EPC - Costa Sur TC - Phase II &amp; III ] (Substation)"/>
    <x v="1"/>
    <x v="1"/>
    <s v="Yes"/>
    <s v="Obligated"/>
    <n v="36917510"/>
    <n v="0"/>
    <n v="1345002.69"/>
    <n v="0"/>
    <n v="35509832.359999999"/>
    <n v="0"/>
    <n v="73772345.049999997"/>
    <n v="73772345.049999997"/>
    <n v="0"/>
    <n v="16347672.432000004"/>
    <n v="7858797.4079999998"/>
    <n v="3894195.5819999999"/>
    <n v="1746399.4240000003"/>
    <n v="-20984234.670000002"/>
    <n v="37474402.310000002"/>
    <n v="46337232.486000001"/>
    <n v="-742366.65599999949"/>
    <n v="47079599.142000005"/>
    <n v="53265182.432000004"/>
    <n v="7858797.4079999998"/>
    <n v="5239198.2719999999"/>
    <n v="1746399.4240000003"/>
    <n v="14525597.689999999"/>
    <n v="37474402.310000002"/>
    <n v="120109577.53600001"/>
    <n v="73029978.394000009"/>
    <n v="47079599.142000005"/>
    <s v="Y"/>
    <s v="Carlos Baez"/>
    <s v=" Amendment - Pending Development"/>
    <s v="Luma finalizing scope, amendment to be submitted Q2 FY27_x000a_Cost change is driven by more define scope and inflation "/>
    <s v=" In the EM we have 52M "/>
    <s v="Gabriel Torres"/>
    <s v="Obligated"/>
    <d v="2024-02-13T12:35:46"/>
    <s v="Obligated"/>
    <n v="0.01"/>
    <n v="4559202.8000000026"/>
    <n v="1760103.2600000005"/>
    <m/>
    <n v="6319306.0600000033"/>
    <n v="41246885.686000019"/>
    <n v="36917509.579999998"/>
    <n v="0"/>
    <n v="6435349.9100000001"/>
    <n v="0"/>
    <n v="35509832.359999999"/>
    <n v="0"/>
    <n v="78862691.849999994"/>
    <n v="78862691.849999994"/>
    <n v="0"/>
    <s v="Amendment – Scope and Cost development in progress"/>
    <s v="Q4 FY2026"/>
    <m/>
  </r>
  <r>
    <n v="178258"/>
    <s v="FAASt - [Taft - MC 1105] (Substations)"/>
    <x v="0"/>
    <x v="0"/>
    <s v="Yes"/>
    <s v="Obligated"/>
    <n v="9362729.9299999997"/>
    <n v="3161848.8600000003"/>
    <n v="1302381.3899999999"/>
    <n v="961993.54"/>
    <n v="0"/>
    <n v="0"/>
    <n v="14788953.719999999"/>
    <n v="10665111.32"/>
    <n v="4123842.4000000004"/>
    <n v="1777456.711918423"/>
    <n v="-1464861.0097439084"/>
    <n v="-169519.42230775021"/>
    <n v="-575943.32194816228"/>
    <n v="2678011.84"/>
    <n v="3321988.16"/>
    <n v="5567132.957918602"/>
    <n v="4285949.1296106726"/>
    <n v="1281183.8283079294"/>
    <n v="11140186.641918423"/>
    <n v="1696987.8502560919"/>
    <n v="1132861.9676922497"/>
    <n v="386050.2180518377"/>
    <n v="2678011.84"/>
    <n v="3321988.16"/>
    <n v="20356086.677918602"/>
    <n v="14951060.449610673"/>
    <n v="5405026.2283079298"/>
    <s v="Y"/>
    <s v="Carlos Baez"/>
    <s v=" Amendment - Pending Development"/>
    <s v="Luma finalizing scope, amendment to be submitted Q2 FY27_x000a_Cost change is driven by more define scope and inflation "/>
    <s v="How was calculated the E&amp;M . Only E&amp;M should be the GIS $6"/>
    <s v="Gabriel Torres"/>
    <s v="Obligated"/>
    <d v="2025-02-06T20:15:43"/>
    <s v="Obligated"/>
    <n v="0"/>
    <n v="1737998.3100000038"/>
    <n v="10073.340000000002"/>
    <m/>
    <n v="1748071.6500000039"/>
    <n v="5567132.9579186011"/>
    <n v="9014992.3462204207"/>
    <n v="1373256.3890916307"/>
    <n v="916747.8334376564"/>
    <n v="312404.08018825779"/>
    <n v="1109469.9702462242"/>
    <n v="2062083.10081581"/>
    <n v="14788953.720000001"/>
    <n v="11041210.149904301"/>
    <n v="3747743.5700956983"/>
    <s v="DSOW – Scope and Cost development in progress"/>
    <s v="Q1 FY2027"/>
    <m/>
  </r>
  <r>
    <n v="169495"/>
    <s v="FAASt [Substations - Tapia GIS Rebuilt Equipment Repair &amp;amp;amp; Replacement] (Substations)"/>
    <x v="0"/>
    <x v="1"/>
    <s v="Yes"/>
    <s v="Obligated"/>
    <n v="8180049.0300000003"/>
    <n v="4726022.43"/>
    <n v="1397859.52"/>
    <n v="2433860.87"/>
    <n v="0"/>
    <n v="0"/>
    <n v="16737791.850000001"/>
    <n v="9577908.5500000007"/>
    <n v="7159883.2999999998"/>
    <n v="73751.078917000443"/>
    <n v="-2763098.1026387499"/>
    <n v="-230590.221013"/>
    <n v="-1903530.8793370002"/>
    <n v="3869859.11"/>
    <n v="3130140.89"/>
    <n v="2176531.8759282506"/>
    <n v="3713019.9679040005"/>
    <n v="-1536488.0919757499"/>
    <n v="8253800.1089170007"/>
    <n v="1962924.3273612498"/>
    <n v="1167269.298987"/>
    <n v="530329.99066300003"/>
    <n v="3869859.11"/>
    <n v="3130140.89"/>
    <n v="18914323.725928251"/>
    <n v="13290928.517904"/>
    <n v="5623395.2080242503"/>
    <s v="Y"/>
    <s v="Carlos Baez"/>
    <s v=" Amendment - Pending Development"/>
    <s v="LUMA finalizing scope, revised scope to be submitted Q4 FY26"/>
    <s v="How was calculated the E&amp;M . Only E&amp;M should be the GIS $7"/>
    <s v="Gabriel Torres"/>
    <s v="Obligated"/>
    <d v="2023-08-22T11:21:23"/>
    <s v="Obligated"/>
    <n v="0.08"/>
    <n v="2109213.4599999967"/>
    <n v="30423.560000000016"/>
    <m/>
    <n v="2139637.0199999968"/>
    <n v="-635840.68657175079"/>
    <n v="6681615.8899999997"/>
    <n v="1589026.4124999996"/>
    <n v="944927.79"/>
    <n v="429312.71"/>
    <n v="5815884.5899999999"/>
    <n v="4089397.02"/>
    <n v="19550164.412500001"/>
    <n v="13442428.27"/>
    <n v="6107736.1425000001"/>
    <s v="Amendment – Amendment Needed/Pending Development"/>
    <s v="Q1 FY2027"/>
    <s v="Pending IFC to complete Estimate review"/>
  </r>
  <r>
    <n v="957578"/>
    <s v="FAASt [Costa Sur TC Underground Cable Failure Replacement on Transformer Lead Bank #2] (Substation)"/>
    <x v="0"/>
    <x v="0"/>
    <s v="Yes"/>
    <s v="Obligated"/>
    <n v="1108990"/>
    <n v="0"/>
    <n v="141856.25"/>
    <n v="0"/>
    <n v="0"/>
    <n v="0"/>
    <n v="1250846.25"/>
    <n v="1250846.25"/>
    <n v="0"/>
    <n v="164799.38860768196"/>
    <n v="432210.50676360016"/>
    <n v="-26517.41759971292"/>
    <n v="39304.507228431525"/>
    <n v="0"/>
    <n v="0"/>
    <n v="609796.9850000008"/>
    <n v="138281.97100796906"/>
    <n v="471515.01399203169"/>
    <n v="1273789.388607682"/>
    <n v="432210.50676360016"/>
    <n v="115338.83240028708"/>
    <n v="39304.507228431525"/>
    <n v="0"/>
    <n v="0"/>
    <n v="1860643.2350000008"/>
    <n v="1389128.221007969"/>
    <n v="471515.01399203169"/>
    <s v="Y"/>
    <s v="Carlos Baez"/>
    <s v=" Amendment - Pending Development"/>
    <s v="LUMA working on project scope with Genera, amendment to be submitted Q1FY27_x000a_Cost change is driven by more define scope and inflation "/>
    <s v="What is included in E&amp;M? Should be 0 "/>
    <s v="Gabriel Torres"/>
    <s v="Obligated"/>
    <d v="2025-09-17T19:15:25"/>
    <s v="Obligated"/>
    <n v="0"/>
    <n v="4909.6600000000035"/>
    <n v="4556.83"/>
    <m/>
    <n v="9466.4900000000034"/>
    <n v="169149.38500000117"/>
    <n v="1031094.1801654991"/>
    <n v="157066.87441183635"/>
    <n v="104853.48400026097"/>
    <n v="35731.370207665022"/>
    <n v="126896.17311421073"/>
    <n v="235851.76810052741"/>
    <n v="1691493.8499999996"/>
    <n v="1262843.837279971"/>
    <n v="428650.01272002875"/>
    <s v="Amendment – Amendment Needed/Pending Development"/>
    <s v="Q4 FY2026"/>
    <s v="scope and estimate to be revised "/>
  </r>
  <r>
    <n v="684920"/>
    <s v="FAASt Substation High Voltage Replacement_Group 1 (Substation)"/>
    <x v="0"/>
    <x v="1"/>
    <s v="Yes"/>
    <s v="Obligated"/>
    <n v="6929384"/>
    <n v="0"/>
    <n v="958084"/>
    <n v="0"/>
    <n v="0"/>
    <n v="0"/>
    <n v="7887468"/>
    <n v="7887468"/>
    <n v="0"/>
    <n v="5634394.152999999"/>
    <n v="189367.60320477973"/>
    <n v="4546254.38"/>
    <n v="0"/>
    <n v="0"/>
    <n v="0"/>
    <n v="10370016.136204779"/>
    <n v="10180648.533"/>
    <n v="189367.60320477973"/>
    <n v="12563778.152999999"/>
    <n v="189367.60320477973"/>
    <n v="5504338.3799999999"/>
    <n v="0"/>
    <n v="0"/>
    <n v="0"/>
    <n v="18257484.136204779"/>
    <n v="18068116.533"/>
    <n v="189367.60320477973"/>
    <s v="Y"/>
    <s v="Carlos Baez"/>
    <s v=" Amendment - Pending Development"/>
    <s v="LUMA finalizing scope, amendment to be submitted Q2 FY27_x000a_Cost change is driven by more define scope and inflation _x000a_"/>
    <s v="What is included in E&amp;M? Should be 0 "/>
    <s v="Luis Sepulveda"/>
    <s v="Obligated"/>
    <d v="2023-12-29T12:31:05"/>
    <s v="Obligated"/>
    <n v="0.82"/>
    <n v="5632387.7799999779"/>
    <n v="7711675.880000026"/>
    <m/>
    <n v="13344063.660000004"/>
    <n v="12741014.556204779"/>
    <n v="3874950.13"/>
    <n v="0"/>
    <n v="458489.44"/>
    <n v="0"/>
    <n v="1183030.01"/>
    <n v="0"/>
    <n v="5516469.5800000001"/>
    <n v="5516469.5800000001"/>
    <n v="0"/>
    <s v="Obligated -No expected changes "/>
    <s v="N/A"/>
    <s v="No Amendment Needed "/>
  </r>
  <r>
    <n v="682328"/>
    <s v="FAASt [Bayamón TC - Rebuild] (Substation)"/>
    <x v="0"/>
    <x v="0"/>
    <s v="No"/>
    <s v="Pending Scope &amp; Cost Completion by Applicant"/>
    <n v="0"/>
    <n v="0"/>
    <n v="0"/>
    <n v="0"/>
    <n v="0"/>
    <n v="0"/>
    <n v="0"/>
    <n v="0"/>
    <n v="0"/>
    <n v="87274829.638821959"/>
    <n v="13294600.018007101"/>
    <n v="8875105.8139915988"/>
    <n v="3024407.7676154729"/>
    <n v="21340863.544185299"/>
    <n v="19963184.039778583"/>
    <n v="153772990.82240003"/>
    <n v="117490798.99699886"/>
    <n v="36282191.825401157"/>
    <n v="87274829.638821959"/>
    <n v="13294600.018007101"/>
    <n v="8875105.8139915988"/>
    <n v="3024407.7676154729"/>
    <n v="21340863.544185299"/>
    <n v="19963184.039778583"/>
    <n v="153772990.82240003"/>
    <n v="117490798.99699886"/>
    <n v="36282191.825401157"/>
    <s v="Y"/>
    <s v="Carlos Baez"/>
    <s v="Project in V0 - No amendment required at this time"/>
    <s v="LUMA finalizing scope, amendment to be submitted Q2 FY27_x000a_Ammendment driven by more developed scope and cost inflation_x000a_Cost change is driven by more define scope and inflation "/>
    <s v="_x000a__x000a_Project costs need to be reviewed as per work completed cost of 2M+ and rebuild cost sent to COR3 (8.6M + Components to be added) on 1/16/26 - Incurred cost including E&amp;M identified surpass the $33M  ++++++++++++_x000a__x000a__x000a_Is the cost of the temp transformer included? Should be 50 EM (3 transformers) + costs of breakers"/>
    <s v="Gabriel Torres"/>
    <s v="Pending Scope &amp; Cost Completion by Applicant"/>
    <s v=""/>
    <s v="Pending Scope &amp; Cost Completion by Applicant"/>
    <s v="N/A"/>
    <n v="3224629.8399999966"/>
    <n v="14871908.579999996"/>
    <m/>
    <n v="18096538.419999994"/>
    <n v="150867694.74240002"/>
    <n v="1770998.9780605107"/>
    <n v="269776.78607968957"/>
    <n v="180095.49135534899"/>
    <n v="61371.910868820472"/>
    <n v="217955.83490635682"/>
    <n v="405097.07872927317"/>
    <n v="2905296.0799999996"/>
    <n v="2169050.3043222167"/>
    <n v="736245.77567778318"/>
    <s v="Amendment – Submitted to COR3/PREPA"/>
    <s v="Submitted"/>
    <m/>
  </r>
  <r>
    <n v="743399"/>
    <s v="FAASt [High Voltage Equipment Replacement - Group 3] (Substation)"/>
    <x v="0"/>
    <x v="0"/>
    <s v="Yes"/>
    <s v="Obligated"/>
    <n v="17307539.010000002"/>
    <n v="0"/>
    <n v="2253322.9700000002"/>
    <n v="0"/>
    <n v="0"/>
    <n v="0"/>
    <n v="19560861.98"/>
    <n v="19560861.98"/>
    <n v="0"/>
    <n v="3730753.8999999985"/>
    <n v="0"/>
    <n v="2256607.0699999998"/>
    <n v="0"/>
    <n v="3457839.23"/>
    <n v="0"/>
    <n v="9445200.1999999993"/>
    <n v="9445200.1999999993"/>
    <n v="0"/>
    <n v="21038292.91"/>
    <n v="0"/>
    <n v="4509930.04"/>
    <n v="0"/>
    <n v="3457839.23"/>
    <n v="0"/>
    <n v="29006062.18"/>
    <n v="29006062.18"/>
    <n v="0"/>
    <s v="Y"/>
    <s v="Carlos Baez"/>
    <s v=" Amendment - Pending Development"/>
    <s v="LUMA finalizing scope, amendment to be submitted Q2 FY27"/>
    <s v="What is included in E&amp;M? Should be 0 "/>
    <s v="Luis Sepulveda/ Chantee"/>
    <s v="Obligated"/>
    <d v="2024-08-26T10:07:43"/>
    <s v="Obligated"/>
    <n v="0.1"/>
    <n v="1215959.95"/>
    <n v="1477534.9699999983"/>
    <m/>
    <n v="2693494.9199999981"/>
    <n v="23428430.91"/>
    <n v="3917912.12"/>
    <n v="0"/>
    <n v="463572.76"/>
    <n v="0"/>
    <n v="1196146.3899999999"/>
    <n v="0"/>
    <n v="5577631.2699999996"/>
    <n v="5577631.2699999996"/>
    <n v="0"/>
    <s v="Amendment – Submitted to COR3/PREPA"/>
    <s v="Submitted"/>
    <s v="Scope does not include hazard mitigation. No reconciliation needed. Project is in execution;  Amendment due to scope/cost changes submitted."/>
  </r>
  <r>
    <n v="178503"/>
    <s v="FAASt Aguirre TC - BKRS (Substations)"/>
    <x v="0"/>
    <x v="1"/>
    <s v="Yes"/>
    <s v="Obligated"/>
    <n v="39034592"/>
    <n v="0"/>
    <n v="5171019"/>
    <n v="0"/>
    <n v="0"/>
    <n v="0"/>
    <n v="44205611"/>
    <n v="44205611"/>
    <n v="0"/>
    <n v="-33358747.221971899"/>
    <n v="8568991.2455971986"/>
    <n v="-3676179.0970536135"/>
    <n v="694125.03935997305"/>
    <e v="#REF!"/>
    <e v="#REF!"/>
    <e v="#REF!"/>
    <e v="#REF!"/>
    <e v="#REF!"/>
    <n v="5675844.7780280998"/>
    <n v="8568991.2455971986"/>
    <n v="1494839.9029463863"/>
    <n v="694125.03935997305"/>
    <e v="#REF!"/>
    <e v="#REF!"/>
    <n v="16433800.965931658"/>
    <n v="7170684.6809744863"/>
    <n v="9263116.2849571723"/>
    <s v="Y"/>
    <s v="Carlos Baez"/>
    <s v="Amendment – Submitted to COR3/PREPA"/>
    <s v="Submitted"/>
    <s v="What is included in E&amp;M? Should be 0 "/>
    <s v="Orlando Rodriguez/chantee"/>
    <s v="Obligated"/>
    <d v="2022-12-27T11:52:54"/>
    <s v="Obligated"/>
    <n v="0.33"/>
    <n v="4646057.0300000114"/>
    <n v="9868755.2099999879"/>
    <m/>
    <n v="14514812.239999998"/>
    <n v="-26837083.364068341"/>
    <n v="38926711.43"/>
    <n v="257069.07"/>
    <n v="4062989.94"/>
    <n v="24113.89"/>
    <n v="0"/>
    <n v="0"/>
    <n v="43270884.329999998"/>
    <n v="42989701.369999997"/>
    <n v="281182.96000000002"/>
    <s v="Amendment – Submitted to COR3/PREPA"/>
    <s v="Submitted"/>
    <m/>
  </r>
  <r>
    <n v="729286"/>
    <s v="FAASt HV Equipment Replacement Group 2 (Substation)"/>
    <x v="0"/>
    <x v="0"/>
    <s v="Yes"/>
    <s v="Obligated"/>
    <n v="15413889.890000001"/>
    <n v="0"/>
    <n v="2006782.81"/>
    <n v="0"/>
    <n v="0"/>
    <n v="0"/>
    <n v="17420672.699999999"/>
    <n v="17420672.699999999"/>
    <n v="0"/>
    <n v="2446705.2300000004"/>
    <n v="0"/>
    <n v="3200091.4899999998"/>
    <n v="0"/>
    <e v="#REF!"/>
    <n v="0"/>
    <e v="#REF!"/>
    <e v="#REF!"/>
    <n v="0"/>
    <n v="17860595.120000001"/>
    <n v="0"/>
    <n v="5206874.3"/>
    <n v="0"/>
    <e v="#REF!"/>
    <n v="0"/>
    <n v="23067469.420000002"/>
    <n v="23067469.420000002"/>
    <n v="0"/>
    <s v="Y"/>
    <s v="Carlos Baez"/>
    <s v=" Amendment - Pending Development"/>
    <s v="LUMA finalizing scope, amendment to be submitted Q2 FY27_x000a_Cost change is driven by more define scope and inflation "/>
    <s v="What is included in E&amp;M? Should be 0 . The actuals are higher than original obligation. "/>
    <s v="Orlando Rodriguez"/>
    <s v="Obligated"/>
    <d v="2024-07-08T11:28:00"/>
    <s v="Obligated"/>
    <n v="0.52"/>
    <n v="1743415.109999998"/>
    <n v="9109977.6699999794"/>
    <m/>
    <n v="10853392.779999977"/>
    <n v="12645609.040000003"/>
    <n v="7320658.3799999999"/>
    <n v="0"/>
    <n v="866190.39"/>
    <n v="0"/>
    <n v="2235011.61"/>
    <n v="0"/>
    <n v="10421860.379999999"/>
    <n v="10421860.379999999"/>
    <n v="0"/>
    <s v="Amendment – Submitted to COR3/PREPA"/>
    <s v="Submitted"/>
    <s v="Scope does not include hazard mitigation. No reconciliation needed. Project is in execution;  Amendment due to scope/cost changes submitted."/>
  </r>
  <r>
    <n v="751656"/>
    <s v="FAASt [Culebra Microgrid] (Transmission)"/>
    <x v="5"/>
    <x v="3"/>
    <s v="No"/>
    <s v="Pending Scope &amp; Cost Completion by Applicant"/>
    <n v="0"/>
    <n v="0"/>
    <n v="0"/>
    <n v="0"/>
    <n v="0"/>
    <n v="0"/>
    <n v="0"/>
    <n v="0"/>
    <n v="0"/>
    <n v="366170.82"/>
    <n v="56441525.409999996"/>
    <n v="46260.79"/>
    <n v="8214586.9199999999"/>
    <n v="0"/>
    <n v="8788889.3399999999"/>
    <n v="73857433.280000001"/>
    <n v="412431.61"/>
    <n v="73445001.670000002"/>
    <n v="366170.82"/>
    <n v="56441525.409999996"/>
    <n v="46260.79"/>
    <n v="8214586.9199999999"/>
    <n v="0"/>
    <n v="8788889.3399999999"/>
    <n v="73857433.280000001"/>
    <n v="412431.61"/>
    <n v="73445001.670000002"/>
    <s v="Y"/>
    <s v="Janice Lopez"/>
    <s v="Project in V0 - No amendment required at this time"/>
    <s v="Estimate reflects the latest DSOW submitted to FEMA"/>
    <s v="This estimate does not include the addition of a new substation to this project"/>
    <s v="Jose A Cruz"/>
    <s v="Pending Scope &amp; Cost Completion by Applicant"/>
    <s v=""/>
    <s v="Pending Scope &amp; Cost Completion by Applicant"/>
    <s v="N/A"/>
    <n v="521638.89999999886"/>
    <n v="0"/>
    <m/>
    <n v="521638.89999999886"/>
    <n v="-51586875.800000012"/>
    <n v="520290.53999999992"/>
    <n v="99551019.099999994"/>
    <n v="27002.899999999998"/>
    <n v="8445174.7300000004"/>
    <n v="0"/>
    <n v="16900821.809999999"/>
    <n v="125444309.08000001"/>
    <n v="547293.43999999994"/>
    <n v="124897015.63999999"/>
    <s v="DSOW – Pending Design Package for Development"/>
    <s v="Q2 FY2027"/>
    <s v="The DSOW Revision 2 for the Vieques and Culebra Microgrid was submitted in July 2025. After receiving various Requests for Information (RFIs) from FEMA related to the design, an internal decision was made to re-submit the DSOW once the 30% design is completed, providing more robust information to adequately address the agency’s requests. As of today, the DSOW is estimated to be re-submitted in October 2026 following the completion of the 60% design."/>
  </r>
  <r>
    <n v="176971"/>
    <s v="FAASt –38kV Line 8200 - San Juan SP to Catano Sect Line (Transmission)"/>
    <x v="6"/>
    <x v="9"/>
    <s v="Yes"/>
    <s v="Obligated"/>
    <n v="21670623.780000001"/>
    <n v="0"/>
    <n v="3124951.32"/>
    <n v="0"/>
    <n v="120403.36"/>
    <n v="0"/>
    <n v="24915978.460000001"/>
    <n v="24915978.460000001"/>
    <n v="0"/>
    <n v="-3451748.7400000021"/>
    <n v="4631659.7"/>
    <n v="-276136.82999999961"/>
    <n v="568928.1"/>
    <n v="960247.71000000008"/>
    <n v="23122.43"/>
    <n v="2456072.3699999978"/>
    <n v="-2767637.8600000017"/>
    <n v="5223710.2299999995"/>
    <n v="18218875.039999999"/>
    <n v="4631659.7"/>
    <n v="2848814.49"/>
    <n v="568928.1"/>
    <n v="1080651.07"/>
    <n v="23122.43"/>
    <n v="27372050.830000002"/>
    <n v="22148340.600000001"/>
    <n v="5223710.2299999995"/>
    <s v="Y"/>
    <s v="Jan Lopez"/>
    <s v=" Amendment - Pending Development"/>
    <s v="Information represents the latest LPCE information provided.  "/>
    <s v="Additional information requested from A&amp;E regarding foundations and insulators to be added to the scope and estimate. Possible new cost with these changes"/>
    <s v="Jose A Cruz"/>
    <s v="Obligated"/>
    <d v="2025-11-05T16:16:35"/>
    <s v="Obligated"/>
    <n v="0"/>
    <n v="2172259.9699999997"/>
    <n v="63133.09000000012"/>
    <m/>
    <n v="2235393.06"/>
    <n v="3382384.4600000009"/>
    <n v="18028195.829999998"/>
    <n v="3833616.78"/>
    <n v="1664551.02"/>
    <n v="342899.38"/>
    <n v="118276.26"/>
    <n v="2127.1"/>
    <n v="23989666.370000001"/>
    <n v="19811023.109999999"/>
    <n v="4178643.26"/>
    <s v="Amendment – Scope and Cost development in progress"/>
    <s v="Q4 FY2026"/>
    <m/>
  </r>
  <r>
    <n v="176913"/>
    <s v="FAASt [Palo Seco SP to Catano Sect 38kV Line- 9500] (Transmission) "/>
    <x v="6"/>
    <x v="9"/>
    <s v="Yes"/>
    <s v="Obligated"/>
    <n v="33526671.859999999"/>
    <n v="0"/>
    <n v="4657292.7300000004"/>
    <n v="0"/>
    <n v="297862.88"/>
    <n v="0"/>
    <n v="38481827.470000006"/>
    <n v="38481827.470000006"/>
    <n v="0"/>
    <n v="-16059067.710000001"/>
    <n v="3864276.13"/>
    <n v="-2037918.3200000003"/>
    <n v="2157076.7599999998"/>
    <n v="1773536.3399999999"/>
    <n v="66725.58"/>
    <n v="-10235371.220000003"/>
    <n v="-16323449.690000001"/>
    <n v="6088078.4699999997"/>
    <n v="17467604.149999999"/>
    <n v="3864276.13"/>
    <n v="2619374.41"/>
    <n v="2157076.7599999998"/>
    <n v="2071399.22"/>
    <n v="66725.58"/>
    <n v="28246456.249999996"/>
    <n v="22158377.779999997"/>
    <n v="6088078.4699999997"/>
    <s v="Y"/>
    <s v="Jan Lopez"/>
    <s v=" Amendment - Pending Development"/>
    <s v="Information represents the latest LPCE information provided.  "/>
    <s v="The Column AB cost does not align with the 406% assigned to the project. New information requested from A&amp;E, will probable generate additional costs. "/>
    <s v="Jose A Cruz"/>
    <s v="Obligated"/>
    <d v="2025-11-05T16:16:34"/>
    <s v="Obligated"/>
    <n v="0"/>
    <n v="2663813.7699999996"/>
    <n v="73599.620000000083"/>
    <m/>
    <n v="2737413.3899999997"/>
    <n v="-6467854.1900000088"/>
    <n v="29688455.530000001"/>
    <n v="656415.25"/>
    <n v="4164273.96"/>
    <n v="93674.84"/>
    <n v="96089.14"/>
    <n v="15401.72"/>
    <n v="34714310.440000005"/>
    <n v="33948818.630000003"/>
    <n v="765491.81"/>
    <s v="Amendment – Scope and Cost development in progress"/>
    <s v="Q4 FY2026"/>
    <s v="Obligated for $33.5M. The expected total project cost is $40.8M"/>
  </r>
  <r>
    <n v="749072"/>
    <s v="FAASt [Transmission Priority Pole Replacement Program Line 2700 Aguadilla Hospital Distrito Sect – Mora TC] (Transmission)"/>
    <x v="5"/>
    <x v="8"/>
    <s v="Yes"/>
    <s v="Obligated"/>
    <n v="767377.79"/>
    <n v="54738.819999999942"/>
    <n v="73616.34"/>
    <n v="4890.99"/>
    <n v="55935.65"/>
    <n v="0"/>
    <n v="956559.59"/>
    <n v="896929.78"/>
    <n v="59629.809999999939"/>
    <n v="0"/>
    <n v="-9604.3599999999497"/>
    <n v="0"/>
    <n v="0"/>
    <n v="0"/>
    <n v="9604.35"/>
    <n v="-9.9999999492865754E-3"/>
    <n v="0"/>
    <n v="-9.9999999492865754E-3"/>
    <n v="767377.79"/>
    <n v="45134.459999999992"/>
    <n v="73616.34"/>
    <n v="4890.99"/>
    <n v="55935.65"/>
    <n v="9604.35"/>
    <n v="956559.58000000007"/>
    <n v="896929.78"/>
    <n v="59629.799999999988"/>
    <s v="N"/>
    <s v="Carlos Samalot "/>
    <s v=" Amendment - Pending Development"/>
    <s v="Information represents the latest LPCE information provided.  "/>
    <s v="The project has expenses in A&amp;E that surpass the numbers presented by the PM by $238k"/>
    <s v="Luis Sepulveda"/>
    <s v="Obligated"/>
    <d v="2025-11-05T16:16:25"/>
    <s v="Obligated"/>
    <n v="0"/>
    <n v="317290.12000000005"/>
    <n v="928.58999999999992"/>
    <m/>
    <n v="318218.71000000008"/>
    <n v="-5271.75"/>
    <n v="763811.92"/>
    <n v="51189.5"/>
    <n v="68678.990000000005"/>
    <n v="4322.92"/>
    <n v="69251.520000000004"/>
    <n v="4576.4799999999996"/>
    <n v="961831.33000000007"/>
    <n v="901742.43"/>
    <n v="60088.9"/>
    <s v="DSOW – Submitted to FEMA -Currently under FEMA evaluation"/>
    <s v="Submitted"/>
    <s v="No Amendment Needed "/>
  </r>
  <r>
    <n v="711670"/>
    <s v="FAASt [T-Pole Program Line 100] (Transmission)"/>
    <x v="5"/>
    <x v="8"/>
    <s v="Yes"/>
    <s v="Obligated"/>
    <n v="94787.57"/>
    <n v="18841.359999999993"/>
    <n v="12340.69"/>
    <n v="4531.3500000000004"/>
    <n v="0"/>
    <n v="0"/>
    <n v="130500.97"/>
    <n v="107128.26000000001"/>
    <n v="23372.709999999992"/>
    <n v="346540.05000000005"/>
    <n v="0"/>
    <n v="0"/>
    <n v="0"/>
    <n v="0"/>
    <n v="0"/>
    <n v="346540.05000000005"/>
    <n v="346540.05000000005"/>
    <n v="0"/>
    <n v="441327.62000000005"/>
    <n v="18841.359999999993"/>
    <n v="12340.69"/>
    <n v="4531.3500000000004"/>
    <n v="0"/>
    <n v="0"/>
    <n v="477041.02"/>
    <n v="453668.31000000006"/>
    <n v="23372.709999999992"/>
    <s v="Y"/>
    <s v="Carlos Samalot "/>
    <s v=" Amendment - Pending Development"/>
    <s v="This information reflects the latest LPCE data provided and includes the actuals delta. The final cost will be taken into consideration during the project reconciliation  and close-out. "/>
    <s v="Pending additions of the A&amp;E costs of the projects."/>
    <s v="Jose A Cruz"/>
    <s v="Obligated"/>
    <d v="2024-06-18T11:27:33"/>
    <s v="Obligated"/>
    <n v="0.93"/>
    <n v="245506.97000000003"/>
    <n v="215837.69"/>
    <m/>
    <n v="461344.66000000003"/>
    <n v="341769.17000000004"/>
    <n v="102171.22999999998"/>
    <n v="13243.54"/>
    <n v="16958.530000000002"/>
    <n v="1285.6199999999999"/>
    <n v="662.56999999999994"/>
    <n v="950.36"/>
    <n v="135271.84999999998"/>
    <n v="119792.32999999999"/>
    <n v="15479.52"/>
    <s v="Obligated -No expected changes "/>
    <s v="N/A"/>
    <s v="No Amendment Needed "/>
  </r>
  <r>
    <n v="750168"/>
    <s v="FAASt [ Transmission Priority Pole Replacement Program Line 4800 Santa Isabel TC – Aibonito TO] (Transmission)"/>
    <x v="5"/>
    <x v="8"/>
    <s v="Yes"/>
    <s v="Obligated"/>
    <n v="431757.15"/>
    <n v="28284.789999999968"/>
    <n v="45787.13"/>
    <n v="3335.39"/>
    <n v="36682.339999999997"/>
    <n v="5852.66"/>
    <n v="551699.46000000008"/>
    <n v="514226.62"/>
    <n v="37472.839999999967"/>
    <n v="0"/>
    <n v="0"/>
    <n v="0"/>
    <n v="0"/>
    <n v="0"/>
    <n v="0"/>
    <n v="0"/>
    <n v="0"/>
    <n v="0"/>
    <n v="431757.15"/>
    <n v="28284.789999999968"/>
    <n v="45787.13"/>
    <n v="3335.39"/>
    <n v="36682.339999999997"/>
    <n v="5852.66"/>
    <n v="551699.46"/>
    <n v="514226.62"/>
    <n v="37472.839999999967"/>
    <s v="N"/>
    <s v="Carlos Samalot "/>
    <s v=" Amendment - Pending Development"/>
    <s v="Information represents the latest LPCE information provided.  "/>
    <s v="No Comment"/>
    <s v="Jose A Cruz"/>
    <s v="Obligated"/>
    <d v="2025-11-25T18:15:15"/>
    <s v="Obligated"/>
    <n v="0"/>
    <n v="40356.920000000013"/>
    <n v="586.80999999999995"/>
    <m/>
    <n v="40943.73000000001"/>
    <n v="0"/>
    <n v="428428.21"/>
    <n v="31613.73"/>
    <n v="45787.13"/>
    <n v="3335.39"/>
    <n v="40011.279999999999"/>
    <n v="2523.7199999999998"/>
    <n v="551699.46"/>
    <n v="514226.62"/>
    <n v="37472.839999999997"/>
    <s v="Obligated -No expected changes "/>
    <s v="N/A"/>
    <s v="Already Submitted"/>
  </r>
  <r>
    <n v="750150"/>
    <s v="FAASt [Transmission Priority Pole Replacement Program Line 4800 Santa Isabel TC – Toro Negro 1 HP] (Transmission)"/>
    <x v="5"/>
    <x v="8"/>
    <s v="Yes"/>
    <s v="Obligated"/>
    <n v="125923.56"/>
    <n v="7149.1099999999878"/>
    <n v="19852.400000000001"/>
    <n v="1075.69"/>
    <n v="5971.66"/>
    <n v="0"/>
    <n v="159972.41999999998"/>
    <n v="151747.62"/>
    <n v="8224.7999999999884"/>
    <n v="12423.540000000037"/>
    <n v="-1473.3299999999881"/>
    <n v="0"/>
    <n v="0"/>
    <n v="0"/>
    <n v="1473.34"/>
    <n v="12423.550000000048"/>
    <n v="12423.540000000037"/>
    <n v="1.0000000011814336E-2"/>
    <n v="138347.10000000003"/>
    <n v="5675.78"/>
    <n v="19852.400000000001"/>
    <n v="1075.69"/>
    <n v="5971.66"/>
    <n v="1473.34"/>
    <n v="172395.97000000003"/>
    <n v="164171.16000000003"/>
    <n v="8224.81"/>
    <s v="Y"/>
    <s v="Carlos Samalot "/>
    <s v=" Amendment - Pending Development"/>
    <s v="This information reflects the latest LPCE data provided and includes the actuals delta. The final cost will be taken into consideration during the project reconciliation  and close-out. "/>
    <s v="No Comment"/>
    <s v="Jose A Cruz"/>
    <s v="Obligated"/>
    <d v="2025-11-05T16:16:26"/>
    <s v="Obligated"/>
    <n v="0"/>
    <n v="70395.959999999977"/>
    <n v="0"/>
    <m/>
    <n v="70395.959999999977"/>
    <n v="12423.550000000047"/>
    <n v="125923.56"/>
    <n v="5675.7799999999988"/>
    <n v="19852.400000000001"/>
    <n v="1075.6799999999998"/>
    <n v="5971.66"/>
    <n v="1473.34"/>
    <n v="159972.41999999998"/>
    <n v="151747.62"/>
    <n v="8224.7999999999993"/>
    <s v="DSOW – Submitted to FEMA -Currently under FEMA evaluation"/>
    <s v="Submitted"/>
    <s v="No Amendment Needed "/>
  </r>
  <r>
    <n v="749060"/>
    <s v="FAASt [Transmission Priority Pole Replacement Program Line 5600 Victoria TC – Añasco TC] (Transmission)"/>
    <x v="5"/>
    <x v="8"/>
    <s v="Yes"/>
    <s v="Obligated"/>
    <n v="1175435.49"/>
    <n v="111409.61000000004"/>
    <n v="120608.99"/>
    <n v="11800"/>
    <n v="141345.82999999999"/>
    <n v="17467.93"/>
    <n v="1578067.85"/>
    <n v="1437390.31"/>
    <n v="140677.54000000004"/>
    <n v="-98064.379999999888"/>
    <n v="33644.629999999946"/>
    <n v="34295.42"/>
    <n v="9844.91"/>
    <n v="-6898.7200000000012"/>
    <n v="6898.7200000000012"/>
    <n v="-20279.41999999994"/>
    <n v="-70667.679999999891"/>
    <n v="50388.259999999951"/>
    <n v="1077371.1100000001"/>
    <n v="145054.24"/>
    <n v="154904.41"/>
    <n v="21644.91"/>
    <n v="134447.10999999999"/>
    <n v="24366.65"/>
    <n v="1557788.43"/>
    <n v="1366722.63"/>
    <n v="191065.8"/>
    <s v="Y"/>
    <s v="Carlos Samalot "/>
    <s v=" Amendment - Pending Development"/>
    <s v="Information represents the latest LPCE information provided.  "/>
    <s v="Information confirmed with PM"/>
    <s v="Jose A Cruz"/>
    <s v="Obligated"/>
    <d v="2026-03-01T18:15:42"/>
    <s v="Obligated"/>
    <s v="N/A"/>
    <n v="308615.22000000015"/>
    <n v="0"/>
    <m/>
    <n v="308615.22000000015"/>
    <n v="40887.34999999986"/>
    <n v="425379.95"/>
    <n v="829239.3"/>
    <n v="40970.81"/>
    <n v="86903.02"/>
    <n v="19608.939999999999"/>
    <n v="114799.06"/>
    <n v="1516901.08"/>
    <n v="485959.7"/>
    <n v="1030941.3800000001"/>
    <s v="DSOW – Submitted to FEMA -Currently under FEMA evaluation"/>
    <s v="Submitted"/>
    <s v="No Amendment Needed "/>
  </r>
  <r>
    <n v="167446"/>
    <s v="FAASt - Line 36100 (115kV) - Bayamon to Monacillos (Transmission)"/>
    <x v="6"/>
    <x v="9"/>
    <s v="Yes"/>
    <s v="Obligated"/>
    <n v="33956314.579999998"/>
    <n v="0"/>
    <n v="3408229.98"/>
    <n v="0"/>
    <n v="85008"/>
    <n v="0"/>
    <n v="37449552.559999995"/>
    <n v="37449552.559999995"/>
    <n v="0"/>
    <n v="-17189178.589999996"/>
    <n v="10441839.670000002"/>
    <n v="1499300.4499999997"/>
    <n v="3867090.21"/>
    <n v="2048663.71"/>
    <n v="5779812.0599999996"/>
    <n v="6447527.5100000054"/>
    <n v="-13641214.429999996"/>
    <n v="20088741.940000001"/>
    <n v="16767135.99"/>
    <n v="10441839.670000002"/>
    <n v="4907530.43"/>
    <n v="3867090.21"/>
    <n v="2133671.71"/>
    <n v="5779812.0599999996"/>
    <n v="43897080.070000008"/>
    <n v="23808338.130000003"/>
    <n v="20088741.940000001"/>
    <s v="Y"/>
    <s v="Ted Hicks "/>
    <s v=" Amendment - Pending Development"/>
    <s v="Information represents the latest LPCE information provided.  "/>
    <s v="The costs incurred in A&amp;E exceed the costs included in the project's expected cost. "/>
    <s v="Jose A Cruz"/>
    <s v="Obligated"/>
    <d v="2025-11-05T16:16:36"/>
    <s v="Obligated"/>
    <n v="0"/>
    <n v="9633230.7500000075"/>
    <n v="1121278.1100000017"/>
    <m/>
    <n v="10754508.860000009"/>
    <n v="4612314.4100000113"/>
    <n v="18657617.559999999"/>
    <n v="10503244.02"/>
    <n v="1398471.71"/>
    <n v="1349494.84"/>
    <n v="2069637.1"/>
    <n v="5306300.43"/>
    <n v="39284765.659999996"/>
    <n v="22125726.370000001"/>
    <n v="17159039.289999999"/>
    <s v="Amendment – Scope and Cost development in progress"/>
    <s v="Submitted"/>
    <m/>
  </r>
  <r>
    <n v="668592"/>
    <s v="FAASt Line 9800 Bayamon TC - Guaraguao Sect"/>
    <x v="5"/>
    <x v="8"/>
    <s v="Yes"/>
    <s v="Obligated"/>
    <n v="420866"/>
    <n v="0"/>
    <n v="43984"/>
    <n v="0"/>
    <n v="0"/>
    <n v="0"/>
    <n v="464850"/>
    <n v="464850"/>
    <n v="0"/>
    <n v="103563.75"/>
    <n v="8046.34"/>
    <n v="-9249.0299999999988"/>
    <n v="698.02"/>
    <n v="0"/>
    <n v="0"/>
    <n v="103059.08"/>
    <n v="94314.72"/>
    <n v="8744.36"/>
    <n v="524429.75"/>
    <n v="8046.34"/>
    <n v="34734.97"/>
    <n v="698.02"/>
    <n v="0"/>
    <n v="0"/>
    <n v="567909.07999999996"/>
    <n v="559164.72"/>
    <n v="8744.36"/>
    <s v="Y"/>
    <s v="Carlos Samalot "/>
    <s v=" Amendment - Pending Development"/>
    <s v="This information reflects the latest LPCE data provided and includes the actuals delta. The final cost will be taken into consideration during the project reconciliation  and close-out. "/>
    <s v="Project amendment pending COR3 approval since 3/4/2026"/>
    <s v="Jose A Cruz"/>
    <s v="Pending Amendment Request Approval"/>
    <d v="2022-09-16T11:53:38"/>
    <s v="Obligated, Pending Amendment Request Approval"/>
    <n v="0.94"/>
    <n v="174616.04000000018"/>
    <n v="389293.04000000044"/>
    <m/>
    <n v="563909.08000000066"/>
    <n v="124992.65999999992"/>
    <n v="359543.38"/>
    <n v="5405.05"/>
    <n v="34734.97"/>
    <n v="698.02"/>
    <n v="39893.71"/>
    <n v="2641.29"/>
    <n v="442916.42000000004"/>
    <n v="434172.06"/>
    <n v="8744.36"/>
    <s v="Amendment – Submitted to COR3/PREPA"/>
    <s v="Submitted"/>
    <m/>
  </r>
  <r>
    <n v="334468"/>
    <s v="FAASt Line 2200 Dos Bocas HP to Dorado TC (T"/>
    <x v="5"/>
    <x v="8"/>
    <s v="Yes"/>
    <s v="Obligated"/>
    <n v="1217429"/>
    <n v="0"/>
    <n v="242850"/>
    <n v="0"/>
    <n v="0"/>
    <n v="0"/>
    <n v="1460279"/>
    <n v="1460279"/>
    <n v="0"/>
    <n v="1832296.4"/>
    <n v="33717.269999999997"/>
    <n v="-113568.75"/>
    <n v="2827.08"/>
    <n v="9793.65"/>
    <n v="0"/>
    <n v="1765065.65"/>
    <n v="1728521.2999999998"/>
    <n v="36544.35"/>
    <n v="3049725.4"/>
    <n v="33717.269999999997"/>
    <n v="129281.25"/>
    <n v="2827.08"/>
    <n v="9793.65"/>
    <n v="0"/>
    <n v="3225344.65"/>
    <n v="3188800.3"/>
    <n v="36544.35"/>
    <s v="Y"/>
    <s v="Carlos Samalot "/>
    <s v=" Amendment - Pending Development"/>
    <s v="This information reflects the latest LPCE data provided and includes the actuals delta. The final cost will be taken into consideration during the project reconciliation  and close-out. "/>
    <s v="Project pending COR 3 amendment approval since 2/18/26"/>
    <s v="Jose A Cruz"/>
    <s v="Pending Amendment Request Approval"/>
    <d v="2022-07-13T21:07:54"/>
    <s v="Obligated, Pending Amendment Request Approval"/>
    <n v="0.93"/>
    <n v="1664354.7099999986"/>
    <n v="1556989.9399999967"/>
    <m/>
    <n v="3221344.6499999953"/>
    <n v="1520895.5"/>
    <n v="1528829.9"/>
    <n v="33717.269999999997"/>
    <n v="129281.25"/>
    <n v="2827.08"/>
    <n v="9793.65"/>
    <n v="0"/>
    <n v="1704449.15"/>
    <n v="1667904.7999999998"/>
    <n v="36544.35"/>
    <s v="Amendment – Submitted to COR3/PREPA"/>
    <s v="Submitted"/>
    <m/>
  </r>
  <r>
    <n v="334470"/>
    <s v="FAASt [TL 3100 Monacillos TC to Sabana Llana TC] (Transmission)"/>
    <x v="6"/>
    <x v="9"/>
    <s v="Yes"/>
    <s v="Obligated"/>
    <n v="47112099.920000002"/>
    <n v="0"/>
    <n v="2747003.78"/>
    <n v="0"/>
    <n v="965924.9"/>
    <n v="0"/>
    <n v="50825028.600000001"/>
    <n v="50825028.600000001"/>
    <n v="0"/>
    <n v="-19379994.969999999"/>
    <n v="8785252.5800000001"/>
    <n v="1803626.2399999998"/>
    <n v="2355507.88"/>
    <n v="4628936.79"/>
    <n v="10425727.74"/>
    <n v="8619056.2600000016"/>
    <n v="-12947431.940000001"/>
    <n v="21566488.200000003"/>
    <n v="27732104.950000003"/>
    <n v="8785252.5800000001"/>
    <n v="4550630.0199999996"/>
    <n v="2355507.88"/>
    <n v="5594861.6900000004"/>
    <n v="10425727.74"/>
    <n v="59444084.860000007"/>
    <n v="37877596.660000004"/>
    <n v="21566488.200000003"/>
    <s v="Y"/>
    <s v="Ted Hicks "/>
    <s v=" Amendment - Pending Development"/>
    <s v="The information reflects the latest LPCE data provided. The cost currently includes the full line rebuild A&amp;E design cost, under 428. This will be corrected through the obligation amendment."/>
    <s v="No comment."/>
    <s v="Jose A Cruz"/>
    <s v="Obligated"/>
    <d v="2025-11-05T16:16:37"/>
    <s v="Obligated"/>
    <n v="0"/>
    <n v="5865198.4500000002"/>
    <n v="22693.379999999997"/>
    <m/>
    <n v="5887891.8300000001"/>
    <n v="35068.019999995828"/>
    <n v="35438292.75"/>
    <n v="7238872.3799999999"/>
    <n v="3499216.45"/>
    <n v="1292224.8799999999"/>
    <n v="4097958.32"/>
    <n v="7842452.0599999996"/>
    <n v="59409016.840000011"/>
    <n v="43035467.520000003"/>
    <n v="16373549.32"/>
    <s v="Amendment – Scope and Cost development in progress"/>
    <s v="Q4 FY2026"/>
    <s v="Obligated for $47.1M, the expected total project cost is $54M"/>
  </r>
  <r>
    <n v="168483"/>
    <s v="FAASt - 115kV Line 36400 - Dos Bocas HP to Ponce TC (Transmission)"/>
    <x v="5"/>
    <x v="9"/>
    <s v="No"/>
    <s v="Pending Scope &amp; Cost Completion by Applicant"/>
    <n v="0"/>
    <n v="0"/>
    <n v="0"/>
    <n v="0"/>
    <n v="0"/>
    <n v="0"/>
    <n v="0"/>
    <n v="0"/>
    <n v="0"/>
    <n v="73843869.798530906"/>
    <n v="62335950.189661212"/>
    <n v="4386536.3258554768"/>
    <n v="3697488.9624822862"/>
    <n v="29668.693470170492"/>
    <n v="0"/>
    <n v="144293513.97000006"/>
    <n v="78260074.81785655"/>
    <n v="66033439.152143501"/>
    <n v="73843869.798530906"/>
    <n v="62335950.189661212"/>
    <n v="4386536.3258554768"/>
    <n v="3697488.9624822862"/>
    <n v="29668.693470170492"/>
    <n v="0"/>
    <n v="144293513.97000006"/>
    <n v="78260074.81785655"/>
    <n v="66033439.152143501"/>
    <s v="Y"/>
    <s v="Ted Hicks "/>
    <s v="Project in V0 - No amendment required at this time"/>
    <s v="The estimate added in the original (2.28.2026)document only included one of the two segments within the project ($81M) one of the estimates was left out. Adding both segments, totals $144M however, the latest LPCE has not undergone 428/406 split therefore the percentage split used was the same split for the TL36100 project."/>
    <s v="Project under new A&amp;E &amp; IFA design. The E&amp;M split should be reviewed as the amounts are too low relative to the total project cost. "/>
    <s v="Luis Sepulveda"/>
    <s v="Pending Scope &amp; Cost Completion by Applicant"/>
    <s v=""/>
    <s v="Pending Scope &amp; Cost Completion by Applicant"/>
    <s v="N/A"/>
    <n v="5097247.9999999972"/>
    <n v="69398.600000000006"/>
    <m/>
    <n v="5166646.5999999968"/>
    <n v="62592525.400000066"/>
    <n v="71272552.670000002"/>
    <n v="5820746.9400000004"/>
    <n v="4233792.76"/>
    <n v="345260.6"/>
    <n v="28635.599999999999"/>
    <n v="0"/>
    <n v="81700988.569999993"/>
    <n v="75534981.030000001"/>
    <n v="6166007.54"/>
    <s v="Amendment – Amendment Needed/Pending Development"/>
    <s v="Q1 FY2027"/>
    <s v="/"/>
  </r>
  <r>
    <n v="668583"/>
    <s v="FAASt Line 13300 GOAB 13301C to Hato Tejas Se"/>
    <x v="5"/>
    <x v="8"/>
    <s v="Yes"/>
    <s v="Obligated"/>
    <n v="453597"/>
    <n v="0"/>
    <n v="81996"/>
    <n v="0"/>
    <n v="0"/>
    <n v="0"/>
    <n v="535593"/>
    <n v="535593"/>
    <n v="0"/>
    <n v="455405.33999999985"/>
    <n v="5807.1000000000022"/>
    <n v="-26933.750000000007"/>
    <n v="2246.4799999999996"/>
    <n v="100526.19"/>
    <n v="18046.810000000001"/>
    <n v="555098.16999999981"/>
    <n v="528997.7799999998"/>
    <n v="26100.390000000003"/>
    <n v="909002.33999999985"/>
    <n v="5807.1000000000022"/>
    <n v="55062.249999999993"/>
    <n v="2246.4799999999996"/>
    <n v="100526.19"/>
    <n v="18046.810000000001"/>
    <n v="1090691.1699999997"/>
    <n v="1064590.7799999998"/>
    <n v="26100.390000000003"/>
    <s v="Y"/>
    <s v="Carlos Samalot "/>
    <s v=" Amendment - Pending Development"/>
    <s v="This information reflects the latest LPCE data provided and includes the actuals delta. The final cost will be taken into consideration during the project reconciliation  and close-out. "/>
    <s v="Project under PREPA review because of cost overrun"/>
    <s v="Jose A Cruz"/>
    <s v="Obligated"/>
    <d v="2022-08-02T11:42:11"/>
    <s v="Obligated"/>
    <n v="0.91"/>
    <n v="280376.69000000029"/>
    <n v="806314.48000000045"/>
    <m/>
    <n v="1086691.1700000009"/>
    <n v="303572.8199999996"/>
    <n v="665239.4"/>
    <n v="2703.16"/>
    <n v="58708.55"/>
    <n v="918.24"/>
    <n v="51007.18"/>
    <n v="8541.82"/>
    <n v="787118.35000000009"/>
    <n v="774955.13000000012"/>
    <n v="12163.22"/>
    <s v="Amendment – Submitted to COR3/PREPA"/>
    <s v="Submitted"/>
    <m/>
  </r>
  <r>
    <n v="751655"/>
    <s v="FAASt [Vieques Microgrid] (Transmission)"/>
    <x v="5"/>
    <x v="3"/>
    <s v="No"/>
    <s v="Pending Scope &amp; Cost Completion by Applicant"/>
    <n v="0"/>
    <n v="0"/>
    <n v="0"/>
    <n v="0"/>
    <n v="0"/>
    <n v="0"/>
    <n v="0"/>
    <n v="0"/>
    <n v="0"/>
    <n v="605646.11"/>
    <n v="98452414.810000002"/>
    <n v="63813.14"/>
    <n v="11753427.33"/>
    <n v="0"/>
    <n v="14497546.99"/>
    <n v="125372848.38"/>
    <n v="669459.25"/>
    <n v="124703389.13"/>
    <n v="605646.11"/>
    <n v="98452414.810000002"/>
    <n v="63813.14"/>
    <n v="11753427.33"/>
    <n v="0"/>
    <n v="14497546.99"/>
    <n v="125372848.38"/>
    <n v="669459.25"/>
    <n v="124703389.13"/>
    <s v="Y"/>
    <s v="Janice Lopez"/>
    <s v="Project in V0 - No amendment required at this time"/>
    <s v="Estimate reflects the latest DSOW submitted to FEMA"/>
    <s v="This estimate does not include the addition of a new substation to this project"/>
    <s v="Jose A Cruz"/>
    <s v="Pending Scope &amp; Cost Completion by Applicant"/>
    <s v=""/>
    <s v="Pending Scope &amp; Cost Completion by Applicant"/>
    <s v="N/A"/>
    <n v="662740.82999999856"/>
    <n v="0"/>
    <m/>
    <n v="662740.82999999856"/>
    <n v="54577776.420000002"/>
    <n v="287219.86999999994"/>
    <n v="55806508.559999987"/>
    <n v="15173.21"/>
    <n v="5897280.9800000004"/>
    <n v="0"/>
    <n v="8788889.3399999999"/>
    <n v="70795071.959999993"/>
    <n v="302393.07999999996"/>
    <n v="70492678.879999995"/>
    <s v="DSOW – Pending Design Package for Development"/>
    <s v="Q2 FY2027"/>
    <s v="The DSOW Revision 2 for the Vieques and Culebra Microgrid was submitted in July 2025. After receiving various Requests for Information (RFIs) from FEMA related to the design, an internal decision was made to re-submit the DSOW once the 30% design is completed, providing more robust information to adequately address the agency’s requests. As of today, the DSOW is estimated to be re-submitted in October 2026 following the completion of the 60% design."/>
  </r>
  <r>
    <n v="674072"/>
    <s v="FAASt [Distribution Pole and Conductor Repair - Caguas Group 1] (Distribution)"/>
    <x v="3"/>
    <x v="5"/>
    <s v="Yes"/>
    <s v="Obligated"/>
    <n v="872891"/>
    <n v="188302.7"/>
    <n v="171585"/>
    <n v="49900.3"/>
    <n v="0"/>
    <n v="0"/>
    <n v="1282679"/>
    <n v="1044476"/>
    <n v="238203"/>
    <n v="0"/>
    <n v="0"/>
    <n v="0"/>
    <n v="0"/>
    <n v="0"/>
    <n v="0"/>
    <n v="0"/>
    <n v="0"/>
    <n v="0"/>
    <n v="872891"/>
    <n v="188302.7"/>
    <n v="171585"/>
    <n v="49900.3"/>
    <n v="0"/>
    <n v="0"/>
    <n v="1282679"/>
    <n v="1044476"/>
    <n v="238203"/>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09-16T11:53:38"/>
    <s v="Obligated"/>
    <n v="0.88"/>
    <n v="215800.08999999988"/>
    <n v="1030475.6199999976"/>
    <m/>
    <n v="1246275.7099999974"/>
    <n v="0"/>
    <n v="872891"/>
    <n v="188303"/>
    <n v="171585"/>
    <n v="49900.3"/>
    <n v="0"/>
    <n v="0"/>
    <n v="1282679"/>
    <n v="1044476"/>
    <n v="238203.3"/>
    <s v="Obligated -No expected changes "/>
    <s v="N/A"/>
    <s v="Project will be versioned prior to close out if needed."/>
  </r>
  <r>
    <n v="750151"/>
    <s v="FAASt [Transmission Priority Pole Replacement Program Line 700 Costa Sur SP – Yauco 2 HP] (Transmission)"/>
    <x v="5"/>
    <x v="8"/>
    <s v="Yes"/>
    <s v="Obligated"/>
    <n v="243268.16"/>
    <n v="9181.7499999999964"/>
    <n v="23495.18"/>
    <n v="1041.06"/>
    <n v="16785.939999999999"/>
    <n v="2341.06"/>
    <n v="296113.15000000002"/>
    <n v="283549.28000000003"/>
    <n v="12563.869999999995"/>
    <n v="0"/>
    <n v="0"/>
    <n v="4.3315126094967127E-4"/>
    <n v="0"/>
    <n v="0"/>
    <n v="0"/>
    <n v="4.3315126094967127E-4"/>
    <n v="4.3315126094967127E-4"/>
    <n v="0"/>
    <n v="243268.16"/>
    <n v="9181.7499999999964"/>
    <n v="23495.180433151261"/>
    <n v="1041.06"/>
    <n v="16785.939999999999"/>
    <n v="2341.06"/>
    <n v="296113.15043315128"/>
    <n v="283549.28043315129"/>
    <n v="12563.869999999995"/>
    <s v="N"/>
    <s v="Carlos Samalot "/>
    <s v=" Amendment - Pending Development"/>
    <s v="Information represents the latest LPCE information provided.  "/>
    <s v="No Comment"/>
    <s v="Jose Cruz"/>
    <s v="Obligated"/>
    <d v="2026-01-16T16:15:20"/>
    <s v="Obligated"/>
    <n v="0"/>
    <n v="44406.690000000031"/>
    <n v="309.52999999999997"/>
    <m/>
    <n v="44716.22000000003"/>
    <n v="-1479265.8095668489"/>
    <n v="1508927.85"/>
    <n v="9181.75"/>
    <n v="131787.84"/>
    <n v="648.92000000000007"/>
    <n v="107681.05"/>
    <n v="17151.55"/>
    <n v="1775378.9600000002"/>
    <n v="1748396.7400000002"/>
    <n v="26982.22"/>
    <s v="DSOW – Submitted to FEMA -Currently under FEMA evaluation"/>
    <s v="Submitted"/>
    <s v="No Amendment Needed "/>
  </r>
  <r>
    <n v="701545"/>
    <s v="FAASt [Pole and Conductor Repair - Ponce Group 11] (Distribution)"/>
    <x v="3"/>
    <x v="5"/>
    <s v="Yes"/>
    <s v="Obligated"/>
    <n v="487190"/>
    <n v="102007"/>
    <n v="95198"/>
    <n v="27032"/>
    <n v="0"/>
    <n v="0"/>
    <n v="711427"/>
    <n v="582388"/>
    <n v="129039"/>
    <n v="0"/>
    <n v="0"/>
    <n v="0"/>
    <n v="0"/>
    <n v="0"/>
    <n v="0"/>
    <n v="0"/>
    <n v="0"/>
    <n v="0"/>
    <n v="487190"/>
    <n v="102007"/>
    <n v="95198"/>
    <n v="27032"/>
    <n v="0"/>
    <n v="0"/>
    <n v="711427"/>
    <n v="582388"/>
    <n v="129039"/>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3-08T12:36:15"/>
    <s v="Obligated"/>
    <n v="0.84"/>
    <n v="149557.2000000001"/>
    <n v="363038.03"/>
    <m/>
    <n v="512595.2300000001"/>
    <n v="0"/>
    <n v="487190"/>
    <n v="102007"/>
    <n v="95198"/>
    <n v="27032"/>
    <n v="0"/>
    <n v="0"/>
    <n v="711427"/>
    <n v="582388"/>
    <n v="129039"/>
    <s v="Obligated -No expected changes "/>
    <s v="N/A"/>
    <s v="Project will be versioned prior to close out if needed."/>
  </r>
  <r>
    <n v="701555"/>
    <s v="FAASt [Pole and Conductor Repair - Ponce Group 13] (Distribution)"/>
    <x v="3"/>
    <x v="5"/>
    <s v="Yes"/>
    <s v="Obligated"/>
    <n v="547010"/>
    <n v="80962"/>
    <n v="104535"/>
    <n v="21455"/>
    <n v="0"/>
    <n v="0"/>
    <n v="753962"/>
    <n v="651545"/>
    <n v="102417"/>
    <n v="0"/>
    <n v="0"/>
    <n v="0"/>
    <n v="0"/>
    <n v="0"/>
    <n v="0"/>
    <n v="0"/>
    <n v="0"/>
    <n v="0"/>
    <n v="547010"/>
    <n v="80962"/>
    <n v="104535"/>
    <n v="21455"/>
    <n v="0"/>
    <n v="0"/>
    <n v="753962"/>
    <n v="651545"/>
    <n v="102417"/>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3-08T12:36:15"/>
    <s v="Obligated"/>
    <n v="0.89"/>
    <n v="100054.86999999984"/>
    <n v="383908.99999999983"/>
    <m/>
    <n v="483963.86999999965"/>
    <n v="0"/>
    <n v="547010"/>
    <n v="80962"/>
    <n v="104535"/>
    <n v="21455"/>
    <n v="0"/>
    <n v="0"/>
    <n v="753962"/>
    <n v="651545"/>
    <n v="102417"/>
    <s v="Obligated -No expected changes "/>
    <s v="N/A"/>
    <s v="Project will be versioned prior to close out if needed."/>
  </r>
  <r>
    <n v="704751"/>
    <s v="FAASt Distribution Pole and Conductor Repair - Bayamon Group 11 (Distribution)"/>
    <x v="3"/>
    <x v="5"/>
    <s v="Yes"/>
    <s v="Obligated"/>
    <n v="338491"/>
    <n v="76424"/>
    <n v="66168"/>
    <n v="20252"/>
    <n v="0"/>
    <n v="0"/>
    <n v="501335"/>
    <n v="404659"/>
    <n v="96676"/>
    <n v="0"/>
    <n v="0"/>
    <n v="0"/>
    <n v="0"/>
    <n v="0"/>
    <n v="0"/>
    <n v="0"/>
    <n v="0"/>
    <n v="0"/>
    <n v="338491"/>
    <n v="76424"/>
    <n v="66168"/>
    <n v="20252"/>
    <n v="0"/>
    <n v="0"/>
    <n v="501335"/>
    <n v="404659"/>
    <n v="96676"/>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4-06T11:12:03"/>
    <s v="Obligated"/>
    <n v="0.91"/>
    <n v="174293.41"/>
    <n v="254644.9300000002"/>
    <m/>
    <n v="428938.3400000002"/>
    <n v="0"/>
    <n v="338491"/>
    <n v="76424"/>
    <n v="66168"/>
    <n v="20252"/>
    <n v="0"/>
    <n v="0"/>
    <n v="501335"/>
    <n v="404659"/>
    <n v="96676"/>
    <s v="Obligated -No expected changes "/>
    <s v="N/A"/>
    <s v="Project will be versioned prior to close out if needed."/>
  </r>
  <r>
    <n v="679149"/>
    <s v="FAASt Distribution Pole and Conductor Repair - Mayagüez Group 5 (Distribution)"/>
    <x v="3"/>
    <x v="5"/>
    <s v="Yes"/>
    <s v="Obligated"/>
    <n v="129744"/>
    <n v="21694"/>
    <n v="25191"/>
    <n v="5749"/>
    <n v="0"/>
    <n v="0"/>
    <n v="182378"/>
    <n v="154935"/>
    <n v="27443"/>
    <n v="0"/>
    <n v="0"/>
    <n v="0"/>
    <n v="0"/>
    <n v="0"/>
    <n v="0"/>
    <n v="0"/>
    <n v="0"/>
    <n v="0"/>
    <n v="129744"/>
    <n v="21694"/>
    <n v="25191"/>
    <n v="5749"/>
    <n v="0"/>
    <n v="0"/>
    <n v="182378"/>
    <n v="154935"/>
    <n v="27443"/>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8"/>
    <n v="42313.070000000109"/>
    <n v="64876.230000000032"/>
    <m/>
    <n v="107189.30000000013"/>
    <n v="0"/>
    <n v="129744"/>
    <n v="21694"/>
    <n v="25191"/>
    <n v="5749"/>
    <n v="0"/>
    <n v="0"/>
    <n v="182378"/>
    <n v="154935"/>
    <n v="27443"/>
    <s v="Obligated -No expected changes "/>
    <s v="N/A"/>
    <s v="Project will be versioned prior to close out if needed."/>
  </r>
  <r>
    <n v="688627"/>
    <s v="FAASt [Distribution Pole and Conductor Repair - Arecibo Group 9] (Distribution)"/>
    <x v="3"/>
    <x v="5"/>
    <s v="Yes"/>
    <s v="Obligated"/>
    <n v="303774"/>
    <n v="57065.999999999993"/>
    <n v="58918"/>
    <n v="15122.49"/>
    <n v="0"/>
    <n v="0"/>
    <n v="434880.49"/>
    <n v="362692"/>
    <n v="72188.489999999991"/>
    <n v="0"/>
    <n v="0"/>
    <n v="0"/>
    <n v="0"/>
    <n v="0"/>
    <n v="0"/>
    <n v="0"/>
    <n v="0"/>
    <n v="0"/>
    <n v="303774"/>
    <n v="57066"/>
    <n v="58918"/>
    <n v="15122.49"/>
    <n v="0"/>
    <n v="0"/>
    <n v="434880.49"/>
    <n v="362692"/>
    <n v="72188.490000000005"/>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31T12:56:11"/>
    <s v="Obligated"/>
    <n v="0.84"/>
    <n v="45814.579999999987"/>
    <n v="163661.73999999979"/>
    <m/>
    <n v="209476.31999999977"/>
    <n v="0"/>
    <n v="303774"/>
    <n v="72188.490000000005"/>
    <n v="58918"/>
    <n v="0"/>
    <n v="0"/>
    <n v="0"/>
    <n v="434880.49"/>
    <n v="362692"/>
    <n v="72188.490000000005"/>
    <s v="Obligated -No expected changes "/>
    <s v="N/A"/>
    <s v="Project will be versioned prior to close out if needed."/>
  </r>
  <r>
    <n v="704844"/>
    <s v="FAASt [Distribution Pole and Conductor Repair - Caguas Group 16-17-18-19-20] (Distribution)"/>
    <x v="3"/>
    <x v="5"/>
    <s v="Yes"/>
    <s v="Obligated"/>
    <n v="320740"/>
    <n v="70006"/>
    <n v="62490"/>
    <n v="18552"/>
    <n v="0"/>
    <n v="0"/>
    <n v="471788"/>
    <n v="383230"/>
    <n v="88558"/>
    <n v="0"/>
    <n v="0"/>
    <n v="0"/>
    <n v="0"/>
    <n v="0"/>
    <n v="0"/>
    <n v="0"/>
    <n v="0"/>
    <n v="0"/>
    <n v="320740"/>
    <n v="70006"/>
    <n v="62490"/>
    <n v="18552"/>
    <n v="0"/>
    <n v="0"/>
    <n v="471788"/>
    <n v="383230"/>
    <n v="88558"/>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5-17T11:30:39"/>
    <s v="Obligated"/>
    <n v="0.86"/>
    <n v="94560.76999999996"/>
    <n v="238358.70000000024"/>
    <m/>
    <n v="332919.4700000002"/>
    <n v="0"/>
    <n v="320740"/>
    <n v="70006"/>
    <n v="62490"/>
    <n v="18552"/>
    <n v="0"/>
    <n v="0"/>
    <n v="471788"/>
    <n v="383230"/>
    <n v="88558"/>
    <s v="Obligated -No expected changes "/>
    <s v="N/A"/>
    <s v="Project will be versioned prior to close out if needed."/>
  </r>
  <r>
    <n v="679033"/>
    <s v="FAASt [Distribution Pole and Conductor Repair - Caguas Group 9] (Distribution)"/>
    <x v="3"/>
    <x v="5"/>
    <s v="Yes"/>
    <s v="Obligated"/>
    <n v="729040"/>
    <n v="142215"/>
    <n v="140628"/>
    <n v="37687"/>
    <n v="0"/>
    <n v="0"/>
    <n v="1049570"/>
    <n v="869668"/>
    <n v="179902"/>
    <n v="0"/>
    <n v="0"/>
    <n v="0"/>
    <n v="0"/>
    <n v="0"/>
    <n v="0"/>
    <n v="0"/>
    <n v="0"/>
    <n v="0"/>
    <n v="729040"/>
    <n v="142215"/>
    <n v="140628"/>
    <n v="37687"/>
    <n v="0"/>
    <n v="0"/>
    <n v="1049570"/>
    <n v="869668"/>
    <n v="179902"/>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9"/>
    <n v="78826.320000000022"/>
    <n v="834139.57999999961"/>
    <m/>
    <n v="912965.89999999967"/>
    <n v="0"/>
    <n v="729040"/>
    <n v="142215"/>
    <n v="140628"/>
    <n v="37687"/>
    <n v="0"/>
    <n v="0"/>
    <n v="1049570"/>
    <n v="869668"/>
    <n v="179902"/>
    <s v="Obligated -No expected changes "/>
    <s v="N/A"/>
    <s v="Project will be versioned prior to close out if needed."/>
  </r>
  <r>
    <n v="679457"/>
    <s v="FAASt [Distribution Pole and Conductor Repair - Ponce Group 3] (Distribution)"/>
    <x v="3"/>
    <x v="5"/>
    <s v="Yes"/>
    <s v="Obligated"/>
    <n v="589335"/>
    <n v="123232"/>
    <n v="115386"/>
    <n v="33921"/>
    <n v="0"/>
    <n v="0"/>
    <n v="861874"/>
    <n v="704721"/>
    <n v="157153"/>
    <n v="0"/>
    <n v="0"/>
    <n v="0"/>
    <n v="0"/>
    <n v="0"/>
    <n v="0"/>
    <n v="0"/>
    <n v="0"/>
    <n v="0"/>
    <n v="589335"/>
    <n v="123232"/>
    <n v="115386"/>
    <n v="33921"/>
    <n v="0"/>
    <n v="0"/>
    <n v="861874"/>
    <n v="704721"/>
    <n v="157153"/>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6"/>
    <n v="106213.98000000004"/>
    <n v="540665.1399999999"/>
    <m/>
    <n v="646879.11999999988"/>
    <n v="0"/>
    <n v="589335"/>
    <n v="123232"/>
    <n v="115386"/>
    <n v="33921"/>
    <n v="0"/>
    <n v="0"/>
    <n v="861874"/>
    <n v="704721"/>
    <n v="157153"/>
    <s v="Obligated -No expected changes "/>
    <s v="N/A"/>
    <s v="Project will be versioned prior to close out if needed."/>
  </r>
  <r>
    <n v="688629"/>
    <s v="FAASt [Pole and Conductor Repair - Mayagüez Group 13] (Distribution)"/>
    <x v="3"/>
    <x v="5"/>
    <s v="Yes"/>
    <s v="Obligated"/>
    <n v="106941.99"/>
    <n v="22045.000000000007"/>
    <n v="20833.900000000001"/>
    <n v="5841.93"/>
    <n v="0"/>
    <n v="0"/>
    <n v="155662.82"/>
    <n v="127775.89000000001"/>
    <n v="27886.930000000008"/>
    <n v="0"/>
    <n v="0"/>
    <n v="0"/>
    <n v="0"/>
    <n v="0"/>
    <n v="0"/>
    <n v="0"/>
    <n v="0"/>
    <n v="0"/>
    <n v="106941.99"/>
    <n v="22045.000000000011"/>
    <n v="20833.900000000001"/>
    <n v="5841.93"/>
    <n v="0"/>
    <n v="0"/>
    <n v="155662.82000000004"/>
    <n v="127775.89000000001"/>
    <n v="27886.93000000001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3-08T12:36:15"/>
    <s v="Obligated"/>
    <n v="0.89"/>
    <n v="46185.109999999971"/>
    <n v="53225.750000000007"/>
    <m/>
    <n v="99410.859999999986"/>
    <n v="-9.9999999976716936E-2"/>
    <n v="106941.99"/>
    <n v="22045"/>
    <n v="20834"/>
    <n v="5841.93"/>
    <n v="0"/>
    <n v="0"/>
    <n v="155662.92000000001"/>
    <n v="127775.99"/>
    <n v="27886.93"/>
    <s v="Obligated -No expected changes "/>
    <s v="N/A"/>
    <s v="Project will be versioned prior to close out if needed."/>
  </r>
  <r>
    <n v="688625"/>
    <s v="FAASt [Pole and Conductor Repair - Ponce Group 10] (Distribution)"/>
    <x v="3"/>
    <x v="5"/>
    <s v="Yes"/>
    <s v="Obligated"/>
    <n v="710014.69"/>
    <n v="151206.00000000009"/>
    <n v="139357.85"/>
    <n v="40069.589999999997"/>
    <n v="0"/>
    <n v="0"/>
    <n v="1040648.13"/>
    <n v="849372.53999999992"/>
    <n v="191275.59000000008"/>
    <n v="0"/>
    <n v="0"/>
    <n v="0"/>
    <n v="0"/>
    <n v="0"/>
    <n v="0"/>
    <n v="0"/>
    <n v="0"/>
    <n v="0"/>
    <n v="710014.69"/>
    <n v="151206.00000000009"/>
    <n v="139357.85"/>
    <n v="40069.589999999997"/>
    <n v="0"/>
    <n v="0"/>
    <n v="1040648.13"/>
    <n v="849372.53999999992"/>
    <n v="191275.59000000008"/>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3-20T11:45:28"/>
    <s v="Obligated"/>
    <n v="0.87"/>
    <n v="130618.06999999969"/>
    <n v="416996.7999999997"/>
    <m/>
    <n v="547614.86999999941"/>
    <n v="-0.14999999990686774"/>
    <n v="710014.69"/>
    <n v="151206"/>
    <n v="139358"/>
    <n v="40069.589999999997"/>
    <n v="0"/>
    <n v="0"/>
    <n v="1040648.2799999999"/>
    <n v="849372.69"/>
    <n v="191275.59"/>
    <s v="Obligated -No expected changes "/>
    <s v="N/A"/>
    <s v="Project will be versioned prior to close out if needed."/>
  </r>
  <r>
    <n v="688198"/>
    <s v="FAASt [Pole and Conductor Repair - Arecibo Group 10] (Distribution)"/>
    <x v="3"/>
    <x v="5"/>
    <s v="Yes"/>
    <s v="Obligated"/>
    <n v="60838.48"/>
    <n v="12667.000000000002"/>
    <n v="12052.8"/>
    <n v="3356.76"/>
    <n v="0"/>
    <n v="0"/>
    <n v="88915.040000000008"/>
    <n v="72891.28"/>
    <n v="16023.760000000002"/>
    <n v="0"/>
    <n v="0"/>
    <n v="0"/>
    <n v="0"/>
    <n v="0"/>
    <n v="0"/>
    <n v="0"/>
    <n v="0"/>
    <n v="0"/>
    <n v="60838.48"/>
    <n v="12667"/>
    <n v="12052.8"/>
    <n v="3356.76"/>
    <n v="0"/>
    <n v="0"/>
    <n v="88915.04"/>
    <n v="72891.28"/>
    <n v="16023.76"/>
    <s v="N"/>
    <s v="Yaritza Acevedo Ortiz"/>
    <s v=" Amendment - Pending Development"/>
    <s v="This project was obligated under a 428/406 split using a Class 3 estimate. The project remains ongoing and currently within budget. Reconciliation of actual costs will be addressed during the closeout phase."/>
    <s v="The $4k available are enough to complete the 15% that is pending?"/>
    <s v="Luis Sepulveda"/>
    <s v="Obligated"/>
    <d v="2023-03-20T11:45:28"/>
    <s v="Obligated"/>
    <n v="0.85"/>
    <n v="32133.660000000011"/>
    <n v="52234.740000000013"/>
    <m/>
    <n v="84368.400000000023"/>
    <n v="-0.20000000001164153"/>
    <n v="60838.48"/>
    <n v="12667"/>
    <n v="12053"/>
    <n v="3356.76"/>
    <n v="0"/>
    <n v="0"/>
    <n v="88915.24"/>
    <n v="72891.48000000001"/>
    <n v="16023.76"/>
    <s v="Obligated -No expected changes "/>
    <s v="N/A"/>
    <s v="Project will be versioned prior to close out if needed."/>
  </r>
  <r>
    <n v="742070"/>
    <s v="FAASt [Pole and Conductor Repair - San Juan Group 1 - Phase 2] (Distribution)"/>
    <x v="3"/>
    <x v="5"/>
    <s v="Yes"/>
    <s v="Obligated"/>
    <n v="5461200.0499999998"/>
    <n v="170554.99999999988"/>
    <n v="491326.68"/>
    <n v="35032.379999999997"/>
    <n v="0"/>
    <n v="0"/>
    <n v="6158114.1099999994"/>
    <n v="5952526.7299999995"/>
    <n v="205587.37999999989"/>
    <n v="0"/>
    <n v="0"/>
    <n v="0"/>
    <n v="0"/>
    <n v="0"/>
    <n v="0"/>
    <n v="0"/>
    <n v="0"/>
    <n v="0"/>
    <n v="5461200.0499999998"/>
    <n v="170554.99999999991"/>
    <n v="491326.68"/>
    <n v="35032.379999999997"/>
    <n v="0"/>
    <n v="0"/>
    <n v="6158114.1099999994"/>
    <n v="5952526.7299999995"/>
    <n v="205587.37999999992"/>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4-06-18T11:27:33"/>
    <s v="Obligated"/>
    <n v="0.85"/>
    <n v="835781.06000000075"/>
    <n v="4520957.110000005"/>
    <m/>
    <n v="5356738.1700000055"/>
    <n v="-0.32000000029802322"/>
    <n v="5461200.0499999998"/>
    <n v="170555"/>
    <n v="491327"/>
    <n v="35032.379999999997"/>
    <n v="0"/>
    <n v="0"/>
    <n v="6158114.4299999997"/>
    <n v="5952527.0499999998"/>
    <n v="205587.38"/>
    <s v="Obligated -No expected changes "/>
    <s v="N/A"/>
    <s v="Project will be versioned prior to close out if needed."/>
  </r>
  <r>
    <n v="711888"/>
    <s v="FAASt [Pole and Conductor Repair - Caguas Group 1 - Phase 2] (Distribution)"/>
    <x v="3"/>
    <x v="5"/>
    <s v="Yes"/>
    <s v="Obligated"/>
    <n v="5425810.5700000003"/>
    <n v="132876.99999999983"/>
    <n v="434784.65"/>
    <n v="33026.300000000003"/>
    <n v="0"/>
    <n v="0"/>
    <n v="6026498.5200000005"/>
    <n v="5860595.2200000007"/>
    <n v="165903.29999999981"/>
    <n v="0"/>
    <n v="0"/>
    <n v="0"/>
    <n v="0"/>
    <n v="0"/>
    <n v="0"/>
    <n v="0"/>
    <n v="0"/>
    <n v="0"/>
    <n v="5425810.5700000003"/>
    <n v="132876.9999999998"/>
    <n v="434784.65"/>
    <n v="33026.300000000003"/>
    <n v="0"/>
    <n v="0"/>
    <n v="6026498.5200000005"/>
    <n v="5860595.2200000007"/>
    <n v="165903.2999999998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4-03-22T10:16:16"/>
    <s v="Obligated"/>
    <n v="0.92"/>
    <n v="389419.45999999985"/>
    <n v="4757697.6799999876"/>
    <m/>
    <n v="5147117.1399999876"/>
    <n v="-0.34999999962747097"/>
    <n v="5425810.5700000003"/>
    <n v="132877"/>
    <n v="434785"/>
    <n v="33026"/>
    <n v="0"/>
    <n v="0"/>
    <n v="6026498.8700000001"/>
    <n v="5860595.5700000003"/>
    <n v="165903"/>
    <s v="Obligated -No expected changes "/>
    <s v="N/A"/>
    <s v="Project will be versioned prior to close out if needed."/>
  </r>
  <r>
    <n v="738670"/>
    <s v="FAASt [Pole and Conductor Repair - Ponce Group 1 - Phase 2] (Distribution)"/>
    <x v="3"/>
    <x v="5"/>
    <s v="Yes"/>
    <s v="Obligated"/>
    <n v="4926640"/>
    <n v="116500.10999999978"/>
    <n v="439974.62"/>
    <n v="31370.9"/>
    <n v="0"/>
    <n v="0"/>
    <n v="5514485.6299999999"/>
    <n v="5366614.62"/>
    <n v="147871.00999999978"/>
    <n v="0"/>
    <n v="0"/>
    <n v="0"/>
    <n v="0"/>
    <n v="0"/>
    <n v="0"/>
    <n v="0"/>
    <n v="0"/>
    <n v="0"/>
    <n v="4926640"/>
    <n v="116500.1099999998"/>
    <n v="439974.62"/>
    <n v="31370.9"/>
    <n v="0"/>
    <n v="0"/>
    <n v="5514485.6299999999"/>
    <n v="5366614.62"/>
    <n v="147871.0099999998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4-11-25T16:15:25"/>
    <s v="Obligated"/>
    <n v="0.94"/>
    <n v="661280.59999999939"/>
    <n v="3322915.0000000019"/>
    <m/>
    <n v="3984195.6000000015"/>
    <n v="-0.38000000081956387"/>
    <n v="4926640.1100000003"/>
    <n v="116500.1"/>
    <n v="439975"/>
    <n v="31370.9"/>
    <n v="0"/>
    <n v="0"/>
    <n v="5514486.0100000007"/>
    <n v="5366615.1100000003"/>
    <n v="147871"/>
    <s v="Obligated -No expected changes "/>
    <s v="N/A"/>
    <s v="Project will be versioned prior to close out if needed."/>
  </r>
  <r>
    <n v="688472"/>
    <s v="FAASt [Pole and Conductor Repair - Mayaguez Group 11] (Distribution)"/>
    <x v="3"/>
    <x v="5"/>
    <s v="Yes"/>
    <s v="Obligated"/>
    <n v="164908.85999999999"/>
    <n v="11846.54"/>
    <n v="29921.55"/>
    <n v="3139.46"/>
    <n v="0"/>
    <n v="0"/>
    <n v="209816.40999999997"/>
    <n v="194830.40999999997"/>
    <n v="14986"/>
    <n v="0"/>
    <n v="0"/>
    <n v="0"/>
    <n v="0"/>
    <n v="0"/>
    <n v="0"/>
    <n v="0"/>
    <n v="0"/>
    <n v="0"/>
    <n v="164908.85999999999"/>
    <n v="11846.54"/>
    <n v="29921.55"/>
    <n v="3139.46"/>
    <n v="0"/>
    <n v="0"/>
    <n v="209816.40999999997"/>
    <n v="194830.40999999997"/>
    <n v="14986"/>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2-16T12:50:41"/>
    <s v="Obligated"/>
    <n v="0.85"/>
    <n v="40704.720000000016"/>
    <n v="89649.919999999984"/>
    <m/>
    <n v="130354.64"/>
    <n v="-0.45000000001164153"/>
    <n v="164908.85999999999"/>
    <n v="11847"/>
    <n v="29922"/>
    <n v="3139.46"/>
    <n v="0"/>
    <n v="0"/>
    <n v="209816.86"/>
    <n v="194830.86"/>
    <n v="14986.46"/>
    <s v="Obligated -No expected changes "/>
    <s v="N/A"/>
    <s v="Project will be versioned prior to close out if needed."/>
  </r>
  <r>
    <n v="679153"/>
    <s v="FAASt Distribution Pole and Conductor Repair - Mayagüez Group 6 (Distribution)"/>
    <x v="3"/>
    <x v="5"/>
    <s v="Yes"/>
    <s v="Obligated"/>
    <n v="163846.51"/>
    <n v="40583"/>
    <n v="31068.05"/>
    <n v="10754.5"/>
    <n v="0"/>
    <n v="0"/>
    <n v="246252.06"/>
    <n v="194914.56"/>
    <n v="51337.5"/>
    <n v="0"/>
    <n v="0"/>
    <n v="0"/>
    <n v="0"/>
    <n v="0"/>
    <n v="0"/>
    <n v="0"/>
    <n v="0"/>
    <n v="0"/>
    <n v="163846.51"/>
    <n v="40583"/>
    <n v="31068.05"/>
    <n v="10754.5"/>
    <n v="0"/>
    <n v="0"/>
    <n v="246252.06"/>
    <n v="194914.56"/>
    <n v="51337.5"/>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8"/>
    <n v="41229.480000000105"/>
    <n v="97985.990000000107"/>
    <m/>
    <n v="139215.4700000002"/>
    <n v="-105815.45000000001"/>
    <n v="163846.51"/>
    <n v="40583"/>
    <n v="31068"/>
    <n v="10754.5"/>
    <n v="0"/>
    <n v="0"/>
    <n v="352067.51"/>
    <n v="194914.51"/>
    <n v="51337.5"/>
    <s v="Obligated -No expected changes "/>
    <s v="N/A"/>
    <s v="Project will be versioned prior to close out if needed."/>
  </r>
  <r>
    <n v="334527"/>
    <s v="FAASt [Distribution Pole and Conductor Repair – Caguas Group 8 (Distribution)"/>
    <x v="3"/>
    <x v="5"/>
    <s v="Yes"/>
    <s v="Obligated"/>
    <n v="108847"/>
    <n v="12431"/>
    <n v="8540"/>
    <n v="2443"/>
    <n v="0"/>
    <n v="0"/>
    <n v="132261"/>
    <n v="117387"/>
    <n v="14874"/>
    <n v="0"/>
    <n v="0"/>
    <n v="0"/>
    <n v="0"/>
    <n v="0"/>
    <n v="0"/>
    <n v="0"/>
    <n v="0"/>
    <n v="0"/>
    <n v="108847"/>
    <n v="12431"/>
    <n v="8540"/>
    <n v="2443"/>
    <n v="0"/>
    <n v="0"/>
    <n v="132261"/>
    <n v="117387"/>
    <n v="14874"/>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06-10T11:48:17"/>
    <s v="Obligated"/>
    <n v="0.97"/>
    <n v="50102.810000000041"/>
    <n v="44077.660000000011"/>
    <m/>
    <n v="94180.470000000059"/>
    <n v="-2369522.29"/>
    <n v="2083897.82"/>
    <n v="821.8"/>
    <n v="197576.9"/>
    <n v="535.27"/>
    <n v="213549.07"/>
    <n v="5402.43"/>
    <n v="2501783.29"/>
    <n v="2495023.79"/>
    <n v="6759.5000000000009"/>
    <s v="Obligated -No expected changes "/>
    <s v="N/A"/>
    <s v="Project will be versioned prior to close out if needed."/>
  </r>
  <r>
    <n v="679127"/>
    <s v="FAASt [Distribution Pole and Conductor Repair - Arecibo Group 3] (Distribution)"/>
    <x v="3"/>
    <x v="5"/>
    <s v="Yes"/>
    <s v="Obligated"/>
    <n v="171152.23"/>
    <n v="36371.999999999985"/>
    <n v="33340.300000000003"/>
    <n v="9638.58"/>
    <n v="0"/>
    <n v="0"/>
    <n v="250503.10999999996"/>
    <n v="204492.53000000003"/>
    <n v="46010.579999999987"/>
    <n v="0"/>
    <n v="0"/>
    <n v="0"/>
    <n v="0"/>
    <n v="0"/>
    <n v="0"/>
    <n v="0"/>
    <n v="0"/>
    <n v="0"/>
    <n v="171152.23"/>
    <n v="36372"/>
    <n v="33340.300000000003"/>
    <n v="9638.58"/>
    <n v="0"/>
    <n v="0"/>
    <n v="250503.11000000004"/>
    <n v="204492.53000000003"/>
    <n v="46010.58"/>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8"/>
    <n v="52521.430000000066"/>
    <n v="125072.43000000004"/>
    <m/>
    <n v="177593.8600000001"/>
    <n v="-2826160"/>
    <n v="2569486.15"/>
    <n v="1816.46"/>
    <n v="240897.11"/>
    <n v="1170.0899999999999"/>
    <n v="251407.95"/>
    <n v="11885.35"/>
    <n v="3076663.11"/>
    <n v="3061791.21"/>
    <n v="14871.900000000001"/>
    <s v="Obligated -No expected changes "/>
    <s v="N/A"/>
    <s v="Project will be versioned prior to close out if needed."/>
  </r>
  <r>
    <n v="673772"/>
    <s v="FAASt [Distribution Pole and Conductor Repair - Mayagüez Group 2] (Distribution)"/>
    <x v="3"/>
    <x v="5"/>
    <s v="Yes"/>
    <s v="Obligated"/>
    <n v="3286536"/>
    <n v="660857"/>
    <n v="636837"/>
    <n v="175127"/>
    <n v="0"/>
    <n v="0"/>
    <n v="4759357"/>
    <n v="3923373"/>
    <n v="835984"/>
    <n v="0"/>
    <n v="0"/>
    <n v="0"/>
    <n v="0"/>
    <n v="0"/>
    <n v="0"/>
    <n v="0"/>
    <n v="0"/>
    <n v="0"/>
    <n v="3286536"/>
    <n v="660857"/>
    <n v="636837"/>
    <n v="175127"/>
    <n v="0"/>
    <n v="0"/>
    <n v="4759357"/>
    <n v="3923373"/>
    <n v="835984"/>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0-24T11:35:54"/>
    <s v="Obligated"/>
    <n v="0.83"/>
    <n v="542710.82999999984"/>
    <n v="3111666.2900000075"/>
    <m/>
    <n v="3654377.1200000076"/>
    <n v="-4195457.9500000011"/>
    <n v="7474369.54"/>
    <n v="3899.16"/>
    <n v="696566.78"/>
    <n v="2495.46"/>
    <n v="751912.5"/>
    <n v="25571.51"/>
    <n v="8954814.9500000011"/>
    <n v="8922848.8200000003"/>
    <n v="31966.129999999997"/>
    <s v="Obligated -No expected changes "/>
    <s v="N/A"/>
    <s v="Project will be versioned prior to close out if needed."/>
  </r>
  <r>
    <n v="334488"/>
    <s v="FAASt [Distribution Pole and Conductor Repair – Caguas Group 4 (Distribution)"/>
    <x v="3"/>
    <x v="5"/>
    <s v="Yes"/>
    <s v="Obligated"/>
    <n v="142917"/>
    <n v="9779"/>
    <n v="11465"/>
    <n v="1047"/>
    <n v="0"/>
    <n v="0"/>
    <n v="165208"/>
    <n v="154382"/>
    <n v="10826"/>
    <n v="0"/>
    <n v="0"/>
    <n v="0"/>
    <n v="0"/>
    <n v="0"/>
    <n v="0"/>
    <n v="0"/>
    <n v="0"/>
    <n v="0"/>
    <n v="142917"/>
    <n v="9779"/>
    <n v="11465"/>
    <n v="1047"/>
    <n v="0"/>
    <n v="0"/>
    <n v="165208"/>
    <n v="154382"/>
    <n v="10826"/>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Amaury Pacheco"/>
    <s v="Obligated"/>
    <d v="2022-05-26T11:23:45"/>
    <s v="Obligated"/>
    <n v="0.88"/>
    <n v="-65994.48000000004"/>
    <n v="126934.56999999992"/>
    <m/>
    <n v="60940.08999999988"/>
    <n v="-4485668.32"/>
    <n v="3882564.66"/>
    <n v="6767.3"/>
    <n v="361458.25"/>
    <n v="1409.37"/>
    <n v="388789.38"/>
    <n v="9887.36"/>
    <n v="4650876.32"/>
    <n v="4632812.29"/>
    <n v="18064.03"/>
    <s v="Obligated -No expected changes "/>
    <s v="N/A"/>
    <s v="Project will be versioned prior to close out if needed."/>
  </r>
  <r>
    <n v="334323"/>
    <s v="FAASt  Distribution Pole and Conductor Repair - Ponce Group 1 (Distribution)"/>
    <x v="3"/>
    <x v="5"/>
    <s v="Yes"/>
    <s v="Obligated"/>
    <n v="323692"/>
    <n v="54648"/>
    <n v="26179"/>
    <n v="14482"/>
    <n v="0"/>
    <n v="0"/>
    <n v="419001"/>
    <n v="349871"/>
    <n v="69130"/>
    <n v="0"/>
    <n v="0"/>
    <n v="0"/>
    <n v="0"/>
    <n v="0"/>
    <n v="0"/>
    <n v="0"/>
    <n v="0"/>
    <n v="0"/>
    <n v="323692"/>
    <n v="54648"/>
    <n v="26179"/>
    <n v="14482"/>
    <n v="0"/>
    <n v="0"/>
    <n v="419001"/>
    <n v="349871"/>
    <n v="69130"/>
    <s v="N"/>
    <s v="Yaritza Acevedo Ortiz"/>
    <s v=" Amendment - Pending Development"/>
    <s v="This project was obligated under a 428/406 split using a Class 3 estimate. The project remains ongoing and currently within budget. Reconciliation of actual costs will be addressed during the closeout phase."/>
    <s v="The project has additional funds expended beyond the cost included by the LUMA Capital Programs team. "/>
    <s v="Luis Sepulveda"/>
    <s v="Obligated"/>
    <d v="2022-05-26T11:23:45"/>
    <s v="Obligated"/>
    <n v="0.91"/>
    <n v="265264.51000000007"/>
    <n v="184969.78999999963"/>
    <m/>
    <n v="450234.2999999997"/>
    <n v="-5046394.9999999991"/>
    <n v="4099047"/>
    <n v="437231.68"/>
    <n v="273269.8"/>
    <n v="109307.92"/>
    <n v="273269.8"/>
    <n v="273269.8"/>
    <n v="5465395.9999999991"/>
    <n v="4645586.5999999996"/>
    <n v="819809.39999999991"/>
    <s v="Obligated -No expected changes "/>
    <s v="N/A"/>
    <s v="Project will be versioned prior to close out if needed."/>
  </r>
  <r>
    <n v="542762"/>
    <s v="FAASt Distribution Pole and Conductor Repair – Arecibo Group 2 (Distribution)"/>
    <x v="3"/>
    <x v="5"/>
    <s v="Yes"/>
    <s v="Obligated"/>
    <n v="610448"/>
    <n v="146428"/>
    <n v="50794"/>
    <n v="10992"/>
    <n v="0"/>
    <n v="0"/>
    <n v="818662"/>
    <n v="661242"/>
    <n v="157420"/>
    <n v="0"/>
    <n v="0"/>
    <n v="0"/>
    <n v="0"/>
    <n v="0"/>
    <n v="0"/>
    <n v="0"/>
    <n v="0"/>
    <n v="0"/>
    <n v="610448"/>
    <n v="146428"/>
    <n v="50794"/>
    <n v="10992"/>
    <n v="0"/>
    <n v="0"/>
    <n v="818662"/>
    <n v="661242"/>
    <n v="157420"/>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Amaury Pacheco"/>
    <s v="Obligated"/>
    <d v="2022-06-03T11:23:13"/>
    <s v="Obligated"/>
    <n v="0.97"/>
    <n v="140629.39999999994"/>
    <n v="329617.60000000126"/>
    <m/>
    <n v="470247.00000000116"/>
    <n v="-5827066.0000000009"/>
    <n v="4984296"/>
    <n v="531658.23999999999"/>
    <n v="332286.40000000002"/>
    <n v="132914.56"/>
    <n v="332286.40000000002"/>
    <n v="332286.40000000002"/>
    <n v="6645728.0000000009"/>
    <n v="5648868.8000000007"/>
    <n v="996859.2"/>
    <s v="Obligated -No expected changes "/>
    <s v="N/A"/>
    <s v="Project will be versioned prior to close out if needed."/>
  </r>
  <r>
    <n v="674098"/>
    <s v="FAASt [Distribution Pole and Conductor Repair - Caguas Group 7] (Distribution)"/>
    <x v="3"/>
    <x v="5"/>
    <s v="Yes"/>
    <s v="Obligated"/>
    <n v="84433"/>
    <n v="20556"/>
    <n v="16517"/>
    <n v="2766"/>
    <n v="0"/>
    <n v="0"/>
    <n v="124272"/>
    <n v="100950"/>
    <n v="23322"/>
    <n v="0"/>
    <n v="0"/>
    <n v="0"/>
    <n v="0"/>
    <n v="0"/>
    <n v="0"/>
    <n v="0"/>
    <n v="0"/>
    <n v="0"/>
    <n v="84433"/>
    <n v="20556"/>
    <n v="16517"/>
    <n v="2766"/>
    <n v="0"/>
    <n v="0"/>
    <n v="124272"/>
    <n v="100950"/>
    <n v="23322"/>
    <s v="N"/>
    <s v="Yaritza Acevedo Ortiz"/>
    <s v=" Amendment - Pending Development"/>
    <s v="Project is 100% executed, and QC has been fully completed.  This project was obligated under a 428/406 based on a Class 3 estimate. Reconciliation of actual costs is currently in progress in order to initiate close out according to FEMA Guidelines."/>
    <s v="No comment"/>
    <s v="Amaury Pacheco"/>
    <s v="Obligated"/>
    <d v="2022-08-08T11:30:15"/>
    <s v="Obligated"/>
    <n v="1"/>
    <n v="20781.839999999989"/>
    <n v="98678.169999999984"/>
    <m/>
    <n v="119460.00999999998"/>
    <n v="-6633339.3000000007"/>
    <n v="5641956.1900000004"/>
    <n v="3297.53"/>
    <n v="528429.47"/>
    <n v="2122.11"/>
    <n v="560196.28"/>
    <n v="21609.72"/>
    <n v="6757611.3000000007"/>
    <n v="6730581.9400000004"/>
    <n v="27029.360000000001"/>
    <s v="Obligated -No expected changes "/>
    <s v="N/A"/>
    <s v="Project will be versioned prior to close out if needed."/>
  </r>
  <r>
    <n v="674096"/>
    <s v="FAASt [Distribution Pole and Conductor Repair - Caguas Group 6] (Distribution)"/>
    <x v="3"/>
    <x v="5"/>
    <s v="Yes"/>
    <s v="Obligated"/>
    <n v="1773428"/>
    <n v="252057"/>
    <n v="332705"/>
    <n v="66795"/>
    <n v="0"/>
    <n v="0"/>
    <n v="2424985"/>
    <n v="2106133"/>
    <n v="318852"/>
    <n v="0"/>
    <n v="0"/>
    <n v="0"/>
    <n v="0"/>
    <n v="0"/>
    <n v="0"/>
    <n v="0"/>
    <n v="0"/>
    <n v="0"/>
    <n v="1773428"/>
    <n v="252057"/>
    <n v="332705"/>
    <n v="66795"/>
    <n v="0"/>
    <n v="0"/>
    <n v="2424985"/>
    <n v="2106133"/>
    <n v="318852"/>
    <s v="N"/>
    <s v="Yaritza Acevedo Ortiz"/>
    <s v=" Amendment - Pending Development"/>
    <s v="This project was obligated under a 428/406 split using a Class 3 estimate. The project remains ongoing and currently within budget. Reconciliation of actual costs will be addressed during the closeout phase."/>
    <s v="The new cost provided is the same as the obligated cost. This reflects a reduction in what was presented to PREB in the last report. The incurred cost is under the provided cost, with 88% of the construction. The provided cost is allowing 9% of the total cost to perform the pending 12%."/>
    <s v="Chantee Santana"/>
    <s v="Obligated"/>
    <d v="2022-10-17T11:37:25"/>
    <s v="Obligated"/>
    <n v="0.88"/>
    <n v="323173.76999999967"/>
    <n v="1878900.1699999941"/>
    <m/>
    <n v="2202073.9399999939"/>
    <n v="-6649206.290000001"/>
    <n v="7579644.4800000004"/>
    <n v="2302.0300000000002"/>
    <n v="706904.78"/>
    <n v="1475.8"/>
    <n v="768737.4"/>
    <n v="15126.8"/>
    <n v="9074191.290000001"/>
    <n v="9055286.6600000001"/>
    <n v="18904.629999999997"/>
    <s v="Obligated -No expected changes "/>
    <s v="N/A"/>
    <s v="Project will be versioned prior to close out if needed."/>
  </r>
  <r>
    <n v="698511"/>
    <s v="FAASt [Culebra Streetlighting] (Distribution)"/>
    <x v="3"/>
    <x v="6"/>
    <s v="Yes"/>
    <s v="Obligated"/>
    <n v="1155804"/>
    <n v="91406"/>
    <n v="476440"/>
    <n v="62197"/>
    <n v="0"/>
    <n v="0"/>
    <n v="1785847"/>
    <n v="1632244"/>
    <n v="153603"/>
    <n v="0"/>
    <n v="0"/>
    <n v="0"/>
    <n v="0"/>
    <n v="0"/>
    <n v="0"/>
    <n v="0"/>
    <n v="0"/>
    <n v="0"/>
    <n v="1155804"/>
    <n v="91406"/>
    <n v="476440"/>
    <n v="62197"/>
    <n v="0"/>
    <n v="0"/>
    <n v="1785847"/>
    <n v="1632244"/>
    <n v="153603"/>
    <s v="N"/>
    <s v="Mariano Perez"/>
    <s v=" Amendment - Pending Development"/>
    <s v="This project is ongoing and currently within budget. This Class 3 estimate any required adjustments will be incorporated into the final amendment version. As of March 2026, the project is at: 78.02%/323 locations completed."/>
    <s v=" The 406 A&amp;E cost estimate was not included.  "/>
    <s v="Luis Sepulveda"/>
    <s v="Obligated"/>
    <d v="2024-04-12T11:18:44"/>
    <s v="Obligated"/>
    <n v="0.83"/>
    <n v="184307.81999999995"/>
    <n v="1050819.1899999992"/>
    <m/>
    <n v="1235127.0099999993"/>
    <n v="1"/>
    <n v="1155804"/>
    <n v="91406"/>
    <n v="476439"/>
    <n v="62197"/>
    <n v="0"/>
    <n v="0"/>
    <n v="1785846"/>
    <n v="1632243"/>
    <n v="153603"/>
    <s v="Obligated -No expected changes "/>
    <s v="N/A"/>
    <s v="Project will be versioned prior to close out if needed."/>
  </r>
  <r>
    <n v="724938"/>
    <s v="FAASt [Vega Alta Streetlighting] (Distribution)"/>
    <x v="3"/>
    <x v="6"/>
    <s v="Yes"/>
    <s v="Obligated"/>
    <n v="12445015.33"/>
    <n v="1331810.6299999994"/>
    <n v="2459742.66"/>
    <n v="537278.89"/>
    <n v="0"/>
    <n v="0"/>
    <n v="16773847.51"/>
    <n v="14904757.99"/>
    <n v="1869089.5199999996"/>
    <n v="0"/>
    <n v="0"/>
    <n v="0"/>
    <n v="0"/>
    <n v="0"/>
    <n v="0"/>
    <n v="0"/>
    <n v="0"/>
    <n v="0"/>
    <n v="12445015.33"/>
    <n v="1331810.6299999994"/>
    <n v="2459742.66"/>
    <n v="537278.89"/>
    <n v="0"/>
    <n v="0"/>
    <n v="16773847.51"/>
    <n v="14904757.99"/>
    <n v="1869089.5199999996"/>
    <s v="N"/>
    <s v="Mariano Perez"/>
    <s v=" Amendment - Pending Development"/>
    <s v="This project is ongoing and currently within budget. This Class 3 estimate any required adjustments will be incorporated into the final amendment version. As of March 2026, the project is at: 61.03%/2401 locations completed."/>
    <s v=" The 406 A&amp;E cost estimate was not included.  "/>
    <s v="Luis Sepulveda"/>
    <s v="Obligated"/>
    <d v="2024-05-10T10:16:58"/>
    <s v="Obligated"/>
    <n v="0.59"/>
    <n v="702385.00999999919"/>
    <n v="8047337.5000000028"/>
    <m/>
    <n v="8749722.5100000016"/>
    <n v="0.50999999977648258"/>
    <n v="12445015"/>
    <n v="1331811.1100000001"/>
    <n v="2459743"/>
    <n v="537278.89"/>
    <n v="0"/>
    <n v="0"/>
    <n v="16773847"/>
    <n v="14904758"/>
    <n v="1869090"/>
    <s v="Obligated -No expected changes "/>
    <s v="N/A"/>
    <s v="Project will be versioned prior to close out if needed."/>
  </r>
  <r>
    <n v="704927"/>
    <s v="FAASt [Añasco Streetlighting] (Distribution)"/>
    <x v="3"/>
    <x v="6"/>
    <s v="Yes"/>
    <s v="Obligated"/>
    <n v="12087876.17"/>
    <n v="1294052.6599999999"/>
    <n v="2420466.41"/>
    <n v="526309.26"/>
    <n v="0"/>
    <n v="0"/>
    <n v="16328704.5"/>
    <n v="14508342.58"/>
    <n v="1820361.92"/>
    <n v="0"/>
    <n v="0"/>
    <n v="0"/>
    <n v="0"/>
    <n v="0"/>
    <n v="0"/>
    <n v="0"/>
    <n v="0"/>
    <n v="0"/>
    <n v="12087876.17"/>
    <n v="1294052.6599999999"/>
    <n v="2420466.41"/>
    <n v="526309.26"/>
    <n v="0"/>
    <n v="0"/>
    <n v="16328704.5"/>
    <n v="14508342.58"/>
    <n v="1820361.92"/>
    <s v="N"/>
    <s v="Mariano Perez"/>
    <s v=" Amendment - Pending Development"/>
    <s v="This project is ongoing and currently within budget. This Class 3 estimate any required adjustments will be incorporated into the final amendment version. As of March 2026, the project is at: 89.01%/3354 locations completed."/>
    <s v=" The 406 A&amp;E cost estimate was not included.  "/>
    <s v="Luis Sepulveda"/>
    <s v="Obligated"/>
    <d v="2024-07-08T11:28:00"/>
    <s v="Obligated"/>
    <n v="0.9"/>
    <n v="2051793.6900000144"/>
    <n v="8786988.6099998802"/>
    <m/>
    <n v="10838782.299999895"/>
    <n v="0.41000000014901161"/>
    <n v="12087876.17"/>
    <n v="1294052.6599999999"/>
    <n v="2420466"/>
    <n v="526309.26"/>
    <n v="0"/>
    <n v="0"/>
    <n v="16328704.09"/>
    <n v="14508342.17"/>
    <n v="1820361.92"/>
    <s v="Obligated -No expected changes "/>
    <s v="N/A"/>
    <s v="Project will be versioned prior to close out if needed."/>
  </r>
  <r>
    <n v="704921"/>
    <s v="FAASt [Barranquitas Streetlighting] (Distribution)"/>
    <x v="3"/>
    <x v="6"/>
    <s v="Yes"/>
    <s v="Obligated"/>
    <n v="9430329.2200000007"/>
    <n v="1104151.73"/>
    <n v="2048083.31"/>
    <n v="472894.36"/>
    <n v="0"/>
    <n v="0"/>
    <n v="13055458.620000001"/>
    <n v="11478412.530000001"/>
    <n v="1577046.0899999999"/>
    <n v="0"/>
    <n v="0"/>
    <n v="0"/>
    <n v="0"/>
    <n v="0"/>
    <n v="0"/>
    <n v="0"/>
    <n v="0"/>
    <n v="0"/>
    <n v="9430329.2200000007"/>
    <n v="1104151.73"/>
    <n v="2048083.31"/>
    <n v="472894.36"/>
    <n v="0"/>
    <n v="0"/>
    <n v="13055458.620000001"/>
    <n v="11478412.530000001"/>
    <n v="1577046.0899999999"/>
    <s v="N"/>
    <s v="Mariano Perez"/>
    <s v=" Amendment - Pending Development"/>
    <s v="This project is ongoing and currently within budget. This Class 3 estimate any required adjustments will be incorporated into the final amendment version. As of March 2026, the project is at: 66.99%/1727 locations completed."/>
    <s v=" The 406 A&amp;E cost estimate was not included.  "/>
    <s v="Luis Sepulveda"/>
    <s v="Obligated"/>
    <d v="2024-05-31T11:36:28"/>
    <s v="Obligated"/>
    <n v="0.65"/>
    <n v="563958.34000000008"/>
    <n v="6064286.8499999959"/>
    <m/>
    <n v="6628245.1899999958"/>
    <n v="0.31000000052154064"/>
    <n v="9430329.2200000007"/>
    <n v="1104151.73"/>
    <n v="2048083"/>
    <n v="472894.36"/>
    <n v="0"/>
    <n v="0"/>
    <n v="13055458.310000001"/>
    <n v="11478412.220000001"/>
    <n v="1577046.0899999999"/>
    <s v="Obligated -No expected changes "/>
    <s v="N/A"/>
    <s v="Project will be versioned prior to close out if needed."/>
  </r>
  <r>
    <n v="698458"/>
    <s v="FAASt [Distribution Streetlighting - Guaynabo] (Distribution)"/>
    <x v="3"/>
    <x v="6"/>
    <s v="Yes"/>
    <s v="Obligated"/>
    <n v="9762754.5899999999"/>
    <n v="605024.34999999986"/>
    <n v="1979750.26"/>
    <n v="248032.07"/>
    <n v="0"/>
    <n v="0"/>
    <n v="12595561.27"/>
    <n v="11742504.85"/>
    <n v="853056.41999999993"/>
    <n v="0"/>
    <n v="0"/>
    <n v="0"/>
    <n v="0"/>
    <n v="0"/>
    <n v="0"/>
    <n v="0"/>
    <n v="0"/>
    <n v="0"/>
    <n v="9762754.5899999999"/>
    <n v="605024.34999999986"/>
    <n v="1979750.26"/>
    <n v="248032.07"/>
    <n v="0"/>
    <n v="0"/>
    <n v="12595561.27"/>
    <n v="11742504.85"/>
    <n v="853056.41999999993"/>
    <s v="N"/>
    <s v="Mariano Perez"/>
    <s v=" Amendment - Pending Development"/>
    <s v="This project is ongoing and currently within budget. This Class 3 estimate any required adjustments will be incorporated into the final amendment version. As of March 2026, the project is at: 77.27%/2237 locations completed."/>
    <s v=" The 406 A&amp;E cost estimate was not included.  "/>
    <s v="Luis Sepulveda"/>
    <s v="Obligated"/>
    <d v="2023-11-03T11:30:04"/>
    <s v="Obligated"/>
    <n v="0.77"/>
    <n v="1027559.9900000026"/>
    <n v="5201107.1199999861"/>
    <m/>
    <n v="6228667.1099999882"/>
    <n v="0.25999999977648258"/>
    <n v="9762754.5899999999"/>
    <n v="605024.35"/>
    <n v="1979750"/>
    <n v="248032.07"/>
    <n v="0"/>
    <n v="0"/>
    <n v="12595561.01"/>
    <n v="11742504.59"/>
    <n v="853056.41999999993"/>
    <s v="Obligated -No expected changes "/>
    <s v="N/A"/>
    <s v="Project will be versioned prior to close out if needed."/>
  </r>
  <r>
    <n v="724703"/>
    <s v="FAASt [Arroyo Streetlighting] (Distribution)"/>
    <x v="3"/>
    <x v="6"/>
    <s v="Yes"/>
    <s v="Obligated"/>
    <n v="5314332"/>
    <n v="489465.1599999998"/>
    <n v="1504203.15"/>
    <n v="250928.85"/>
    <n v="0"/>
    <n v="0"/>
    <n v="7558929.1600000001"/>
    <n v="6818535.1500000004"/>
    <n v="740394.00999999978"/>
    <n v="0"/>
    <n v="0"/>
    <n v="0"/>
    <n v="0"/>
    <n v="0"/>
    <n v="0"/>
    <n v="0"/>
    <n v="0"/>
    <n v="0"/>
    <n v="5314332"/>
    <n v="489465.1599999998"/>
    <n v="1504203.15"/>
    <n v="250928.85"/>
    <n v="0"/>
    <n v="0"/>
    <n v="7558929.1600000001"/>
    <n v="6818535.1500000004"/>
    <n v="740394.00999999978"/>
    <s v="N"/>
    <s v="Mariano Perez"/>
    <s v=" Amendment - Pending Development"/>
    <s v="This project is ongoing and currently within budget. This Class 3 estimate any required adjustments will be incorporated into the final amendment version. As of March 2026, the project is at: 76.83%/1502 locations completed."/>
    <s v=" The 406 A&amp;E cost estimate was not included.  "/>
    <s v="Luis Sepulveda"/>
    <s v="Obligated"/>
    <d v="2024-06-18T11:27:33"/>
    <s v="Obligated"/>
    <n v="0.6"/>
    <n v="444120.47999999986"/>
    <n v="3773474.6199999964"/>
    <m/>
    <n v="4217595.0999999959"/>
    <n v="0.15000000037252903"/>
    <n v="5314332"/>
    <n v="489465.16"/>
    <n v="1504203"/>
    <n v="250928.85"/>
    <n v="0"/>
    <n v="0"/>
    <n v="7558929.0099999998"/>
    <n v="6818535"/>
    <n v="740394.01"/>
    <s v="Obligated -No expected changes "/>
    <s v="N/A"/>
    <s v="Project will be versioned prior to close out if needed."/>
  </r>
  <r>
    <n v="679780"/>
    <s v="FAASt [Distribution Streetlighting - Bayamon] (Distribution)"/>
    <x v="3"/>
    <x v="6"/>
    <s v="Yes"/>
    <s v="Obligated"/>
    <n v="20710527"/>
    <n v="871692"/>
    <n v="3212958"/>
    <n v="304684"/>
    <n v="0"/>
    <n v="0"/>
    <n v="25099861"/>
    <n v="23923485"/>
    <n v="1176376"/>
    <n v="0"/>
    <n v="0"/>
    <n v="0"/>
    <n v="0"/>
    <n v="0"/>
    <n v="0"/>
    <n v="0"/>
    <n v="0"/>
    <n v="0"/>
    <n v="20710527"/>
    <n v="871692"/>
    <n v="3212958"/>
    <n v="304684"/>
    <n v="0"/>
    <n v="0"/>
    <n v="25099861"/>
    <n v="23923485"/>
    <n v="1176376"/>
    <s v="N"/>
    <s v="Mariano Perez"/>
    <s v=" Amendment - Pending Development"/>
    <s v="This project is ongoing and currently within budget. This Class 3 estimate any required adjustments will be incorporated into the final amendment version. As of March 2026, the project is at: 76.90%/5076 locations completed."/>
    <s v=" The 406 A&amp;E cost estimate was not included.  "/>
    <s v="Luis Sepulveda"/>
    <s v="Obligated"/>
    <d v="2023-11-03T11:30:04"/>
    <s v="Obligated"/>
    <n v="0.78"/>
    <n v="1082061.5199999996"/>
    <n v="6687522.8799999924"/>
    <m/>
    <n v="7769584.399999992"/>
    <n v="0"/>
    <n v="20710527"/>
    <n v="1176376"/>
    <n v="3212958"/>
    <n v="0"/>
    <n v="0"/>
    <n v="0"/>
    <n v="25099861"/>
    <n v="23923485"/>
    <n v="1176376"/>
    <s v="Obligated -No expected changes "/>
    <s v="N/A"/>
    <s v="Project will be versioned prior to close out if needed."/>
  </r>
  <r>
    <n v="698439"/>
    <s v="FAASt Streetlight - Las Marías (Distribution)"/>
    <x v="3"/>
    <x v="6"/>
    <s v="Yes"/>
    <s v="Obligated"/>
    <n v="7073217"/>
    <n v="888414"/>
    <n v="1653390"/>
    <n v="399291"/>
    <n v="0"/>
    <n v="0"/>
    <n v="10014312"/>
    <n v="8726607"/>
    <n v="1287705"/>
    <n v="0"/>
    <n v="0"/>
    <n v="0"/>
    <n v="0"/>
    <n v="0"/>
    <n v="0"/>
    <n v="0"/>
    <n v="0"/>
    <n v="0"/>
    <n v="7073217"/>
    <n v="888414"/>
    <n v="1653390"/>
    <n v="399291"/>
    <n v="0"/>
    <n v="0"/>
    <n v="10014312"/>
    <n v="8726607"/>
    <n v="1287705"/>
    <s v="N"/>
    <s v="Mariano Perez"/>
    <s v=" Amendment - Pending Development"/>
    <s v="This project is ongoing and currently within budget. This Class 3 estimate any required adjustments will be incorporated into the final amendment version. As of March 2026, the project is at: 51.97%/898 locations completed."/>
    <s v=" The 406 A&amp;E cost estimate was not included.  "/>
    <s v="Luis Sepulveda"/>
    <s v="Obligated"/>
    <d v="2023-11-03T11:30:04"/>
    <s v="Obligated"/>
    <n v="0.53"/>
    <n v="1344027.3999999994"/>
    <n v="2142717.6199999992"/>
    <m/>
    <n v="3486745.0199999986"/>
    <n v="0"/>
    <n v="7073217"/>
    <n v="1287705"/>
    <n v="1653390"/>
    <n v="0"/>
    <n v="0"/>
    <n v="0"/>
    <n v="10014312"/>
    <n v="8726607"/>
    <n v="1287705"/>
    <s v="Obligated -No expected changes "/>
    <s v="N/A"/>
    <s v="Project will be versioned prior to close out if needed."/>
  </r>
  <r>
    <n v="678793"/>
    <s v="FAASt [Streetlighting - Mayagüez] (Distribution)"/>
    <x v="3"/>
    <x v="6"/>
    <s v="Yes"/>
    <s v="Obligated"/>
    <n v="11019180.1"/>
    <n v="954580.45000000135"/>
    <n v="2291581"/>
    <n v="397623.91"/>
    <n v="0"/>
    <n v="0"/>
    <n v="14662965.460000001"/>
    <n v="13310761.1"/>
    <n v="1352204.3600000013"/>
    <n v="0"/>
    <n v="0"/>
    <n v="0"/>
    <n v="0"/>
    <n v="0"/>
    <n v="0"/>
    <n v="0"/>
    <n v="0"/>
    <n v="0"/>
    <n v="11019180.1"/>
    <n v="954580.45000000135"/>
    <n v="2291581"/>
    <n v="397623.91"/>
    <n v="0"/>
    <n v="0"/>
    <n v="14662965.460000001"/>
    <n v="13310761.1"/>
    <n v="1352204.3600000013"/>
    <s v="N"/>
    <s v="Mariano Perez"/>
    <s v=" Amendment - Pending Development"/>
    <s v="This project is ongoing and currently within budget. This Class 3 estimate any required adjustments will be incorporated into the final amendment version. As of March 2026, the project is at: 56.86%/1723 locations completed."/>
    <s v=" The 406 A&amp;E cost estimate was not included.  "/>
    <s v="Luis Sepulveda"/>
    <s v="Obligated"/>
    <d v="2023-11-03T11:30:04"/>
    <s v="Obligated"/>
    <n v="0.55000000000000004"/>
    <n v="1413781.3700000013"/>
    <n v="3675869.9099999839"/>
    <m/>
    <n v="5089651.2799999854"/>
    <n v="0"/>
    <n v="11019180.1"/>
    <n v="1352204.36"/>
    <n v="2291581"/>
    <n v="0"/>
    <n v="0"/>
    <n v="0"/>
    <n v="14662965.459999999"/>
    <n v="13310761.1"/>
    <n v="1352204.36"/>
    <s v="Obligated -No expected changes "/>
    <s v="N/A"/>
    <s v="Project will be versioned prior to close out if needed."/>
  </r>
  <r>
    <n v="701472"/>
    <s v="FAASt [Comerio Streetlighting] (Distribution)"/>
    <x v="3"/>
    <x v="6"/>
    <s v="Yes"/>
    <s v="Obligated"/>
    <n v="6538769.4400000004"/>
    <n v="585944.46"/>
    <n v="1640383"/>
    <n v="276181.28999999998"/>
    <n v="0"/>
    <n v="0"/>
    <n v="9041278.1899999995"/>
    <n v="8179152.4400000004"/>
    <n v="862125.75"/>
    <n v="0"/>
    <n v="0"/>
    <n v="0"/>
    <n v="0"/>
    <n v="0"/>
    <n v="0"/>
    <n v="0"/>
    <n v="0"/>
    <n v="0"/>
    <n v="6538769.4400000004"/>
    <n v="585944.46"/>
    <n v="1640383"/>
    <n v="276181.28999999998"/>
    <n v="0"/>
    <n v="0"/>
    <n v="9041278.1900000013"/>
    <n v="8179152.4400000004"/>
    <n v="862125.75"/>
    <s v="N"/>
    <s v="Mariano Perez"/>
    <s v=" Amendment - Pending Development"/>
    <s v="This project is ongoing and currently within budget. This Class 3 estimate any required adjustments will be incorporated into the final amendment version. As of March 2026, the project is at: 82.75%/1382 locations completed."/>
    <s v=" The 406 A&amp;E cost estimate was not included.  "/>
    <s v="Luis Sepulveda"/>
    <s v="Obligated"/>
    <d v="2024-05-10T10:16:58"/>
    <s v="Obligated"/>
    <n v="0.83"/>
    <n v="356061.7900000005"/>
    <n v="4266182.3100000005"/>
    <m/>
    <n v="4622244.1000000015"/>
    <n v="0"/>
    <n v="6538769.4400000004"/>
    <n v="862125.75"/>
    <n v="1640383"/>
    <n v="0"/>
    <n v="0"/>
    <n v="0"/>
    <n v="9041278.1900000013"/>
    <n v="8179152.4400000004"/>
    <n v="862125.75"/>
    <s v="Obligated -No expected changes "/>
    <s v="N/A"/>
    <s v="Project will be versioned prior to close out if needed."/>
  </r>
  <r>
    <n v="659715"/>
    <s v="FAASt Distribution Streetlighting - Aibonito"/>
    <x v="3"/>
    <x v="6"/>
    <s v="Yes"/>
    <s v="Obligated"/>
    <n v="7074498"/>
    <n v="129540"/>
    <n v="1880873"/>
    <n v="49247"/>
    <n v="0"/>
    <n v="0"/>
    <n v="9134158"/>
    <n v="8955371"/>
    <n v="178787"/>
    <n v="-1335788"/>
    <n v="8303.3352536817547"/>
    <n v="-683786"/>
    <n v="3156.6647463182453"/>
    <e v="#REF!"/>
    <e v="#REF!"/>
    <e v="#REF!"/>
    <e v="#REF!"/>
    <e v="#REF!"/>
    <n v="5738710"/>
    <n v="137843.33525368175"/>
    <n v="1197087"/>
    <n v="52403.664746318245"/>
    <e v="#REF!"/>
    <e v="#REF!"/>
    <n v="7126044"/>
    <n v="6935797"/>
    <n v="190247"/>
    <s v="Y"/>
    <s v="Mariano Perez"/>
    <s v=" Amendment - Pending Development"/>
    <s v=" This project was among the first to be developed, originally including the underground work as part of the program's initial scope—estimated at: $2M for this portion to be removed.  This Class 3 estimate any required adjustments will be incorporated into the final amendment version. As of March 2026, the project is at: 89.62%/2496 locations completed.Estimate ammedment submission Q1FY27."/>
    <s v=" The 406 A&amp;E cost estimate was not included.  "/>
    <s v="Luis Sepulveda"/>
    <s v="Obligated"/>
    <d v="2022-12-27T11:52:54"/>
    <s v="Obligated"/>
    <n v="0.91"/>
    <n v="771300.4700000009"/>
    <n v="5466320.3200000208"/>
    <m/>
    <n v="6237620.7900000215"/>
    <n v="-2008113.9755694401"/>
    <n v="7074498.4201878887"/>
    <n v="129540"/>
    <n v="1880872.5823277021"/>
    <n v="49247"/>
    <n v="0"/>
    <n v="0"/>
    <n v="9134157.9755694401"/>
    <n v="8955371.0025155917"/>
    <n v="178787"/>
    <s v="Amendment – Amendment Needed/Pending Development"/>
    <s v="Q2 FY2027"/>
    <s v="Amendment pending to remove underground scope"/>
  </r>
  <r>
    <n v="660239"/>
    <s v="FAASt Streetlighting - Villalba (Distribution)"/>
    <x v="3"/>
    <x v="6"/>
    <s v="Yes"/>
    <s v="Obligated"/>
    <n v="10190536.050000001"/>
    <n v="597349.58000000019"/>
    <n v="2630718.61"/>
    <n v="84516.08"/>
    <n v="0"/>
    <n v="0"/>
    <n v="13503120.32"/>
    <n v="12821254.66"/>
    <n v="681865.66000000015"/>
    <n v="2298472.42"/>
    <n v="9785.7955003293464"/>
    <n v="-820309.60999999987"/>
    <n v="1384.54449967049"/>
    <e v="#REF!"/>
    <e v="#REF!"/>
    <e v="#REF!"/>
    <e v="#REF!"/>
    <e v="#REF!"/>
    <n v="12489008.470000001"/>
    <n v="607135.37550032954"/>
    <n v="1810409"/>
    <n v="85900.624499670492"/>
    <e v="#REF!"/>
    <e v="#REF!"/>
    <n v="14992453.470000001"/>
    <n v="14299417.470000001"/>
    <n v="693036"/>
    <s v="Y"/>
    <s v="Mariano Perez"/>
    <s v=" Amendment - Pending Development"/>
    <s v="This project is currently over budget because the work assigned, based on vendor rates, exceeded the Class 3 estimate. Based on a high‑level evaluation, the work that can be executed within the remaining budget is estimated to be approximately $2,195,079.47 to cover both overruns and pending work (Added to 428 Child for FFO review). This Class 3 estimate any required adjustments will be incorporated into the final amendment version. As of March 2026, the project is at: 90.60%/3065 locations completed."/>
    <s v="The project costs incurred are over the costs included by the Capital Programs team.  The 406 A&amp;E cost estimate was not included.  "/>
    <s v="Luis Sepulveda"/>
    <s v="Obligated"/>
    <d v="2022-08-24T10:29:35"/>
    <s v="Obligated"/>
    <n v="0.89"/>
    <n v="1435736.3500000027"/>
    <n v="13431081.730000019"/>
    <m/>
    <n v="14866818.080000022"/>
    <n v="1489333.1511475425"/>
    <n v="10190536.051833479"/>
    <n v="497349.58"/>
    <n v="2630718.6079787808"/>
    <n v="84516.08"/>
    <n v="0"/>
    <n v="0"/>
    <n v="13503120.318852458"/>
    <n v="12821254.65981226"/>
    <n v="581865.66"/>
    <s v="Amendment – Amendment Needed/Pending Development"/>
    <s v="Q2 FY2027"/>
    <s v="Amendment pending to remove underground scope"/>
  </r>
  <r>
    <n v="673771"/>
    <s v="FAASt [Distribution Pole and Conductor Repair - Arecibo Group 1] (Distribution)"/>
    <x v="3"/>
    <x v="5"/>
    <s v="Yes"/>
    <s v="Obligated"/>
    <n v="1894033.53"/>
    <n v="373538.99999999977"/>
    <n v="370850.25"/>
    <n v="98988"/>
    <n v="0"/>
    <n v="0"/>
    <n v="2737410.78"/>
    <n v="2264883.7800000003"/>
    <n v="472526.99999999977"/>
    <n v="0.46999999997206032"/>
    <n v="98988.000000000233"/>
    <n v="-11125.5"/>
    <n v="-87862.5"/>
    <n v="0"/>
    <n v="0"/>
    <n v="0.47000000020489097"/>
    <n v="-11125.030000000028"/>
    <n v="11125.500000000233"/>
    <n v="1894034"/>
    <n v="472527"/>
    <n v="359724.75"/>
    <n v="11125.5"/>
    <n v="0"/>
    <n v="0"/>
    <n v="2737411.25"/>
    <n v="2253758.75"/>
    <n v="483652.5"/>
    <s v="N"/>
    <s v="Yaritza Acevedo Ortiz"/>
    <s v=" Amendment - Pending Development"/>
    <s v="This project was obligated under a 428/406 split using a Class 3 estimate. The project remains ongoing and currently within budget. Reconciliation of actual costs will be addressed during the closeout phase.A&amp;E 406 was calculated based on 3% of the total amount in the old LPCE."/>
    <s v="No Comment"/>
    <s v="Luis Sepulveda"/>
    <s v="Obligated"/>
    <d v="2022-10-17T11:37:25"/>
    <s v="Obligated"/>
    <n v="0.86"/>
    <n v="646696.54999999888"/>
    <n v="1011911.8999999999"/>
    <m/>
    <n v="1658608.4499999988"/>
    <n v="0.71999999973922968"/>
    <n v="1894033.53"/>
    <n v="373539"/>
    <n v="370850"/>
    <n v="98988"/>
    <n v="0"/>
    <n v="0"/>
    <n v="2737410.5300000003"/>
    <n v="2264883.5300000003"/>
    <n v="472527"/>
    <s v="Obligated -No expected changes "/>
    <s v="N/A"/>
    <s v="Project will be versioned prior to close out if needed."/>
  </r>
  <r>
    <n v="550896"/>
    <s v="FAASt Line 6700 Martin Peña TC to Villamar Se"/>
    <x v="5"/>
    <x v="8"/>
    <s v="Yes"/>
    <s v="Obligated"/>
    <n v="690703"/>
    <n v="0"/>
    <n v="133416"/>
    <n v="0"/>
    <n v="0"/>
    <n v="0"/>
    <n v="824119"/>
    <n v="824119"/>
    <n v="0"/>
    <n v="632172.57551199989"/>
    <n v="5312.0444879999995"/>
    <n v="-47384.349900000001"/>
    <n v="1203.8499000000049"/>
    <n v="159132.66"/>
    <n v="10982.34"/>
    <n v="761419.11999999988"/>
    <n v="743920.8856119999"/>
    <n v="17498.234388000004"/>
    <n v="1322875.5755119999"/>
    <n v="5312.0444879999995"/>
    <n v="86031.650099999999"/>
    <n v="1203.8499000000049"/>
    <n v="159132.66"/>
    <n v="10982.34"/>
    <n v="1585538.1199999999"/>
    <n v="1568039.8856119998"/>
    <n v="17498.234388000004"/>
    <s v="Y"/>
    <s v="Carlos Samalot "/>
    <s v=" Amendment - Pending Development"/>
    <s v="This information reflects the latest LPCE data provided and includes the actuals delta. The final cost will be taken into consideration during the project reconciliation  and close-out. "/>
    <s v="$4k is enough to complete the 10% pending. "/>
    <s v="Luis Sepulveda"/>
    <s v="Pending PDMG Scope &amp; Cost Routing"/>
    <d v="2022-08-08T11:30:15"/>
    <s v="Obligated, Pending PDMG Scope &amp; Cost Routing"/>
    <n v="0.9"/>
    <n v="424746.39"/>
    <n v="1156791.7300000002"/>
    <m/>
    <n v="1581538.12"/>
    <n v="-705318.17999999993"/>
    <n v="1923721.17"/>
    <n v="13772.66"/>
    <n v="166749.56"/>
    <n v="1956.97"/>
    <n v="173673.60000000001"/>
    <n v="10982.34"/>
    <n v="2290856.2999999998"/>
    <n v="2264144.33"/>
    <n v="26711.97"/>
    <s v="Amendment – Submitted to FEMA"/>
    <s v="Submitted"/>
    <m/>
  </r>
  <r>
    <n v="674083"/>
    <s v="FAASt [Distribution Pole and Conductor Repair - Caguas Group 2] (Distribution)"/>
    <x v="3"/>
    <x v="5"/>
    <s v="Yes"/>
    <s v="Obligated"/>
    <n v="1747929"/>
    <n v="286587"/>
    <n v="335722"/>
    <n v="75946"/>
    <n v="0"/>
    <n v="0"/>
    <n v="2446184"/>
    <n v="2083651"/>
    <n v="362533"/>
    <n v="-0.10000000009313226"/>
    <n v="75945.599999999977"/>
    <n v="-10071.756999999983"/>
    <n v="-65874.342999999993"/>
    <n v="0"/>
    <n v="0"/>
    <n v="-0.60000000009313226"/>
    <n v="-10071.857000000076"/>
    <n v="10071.256999999983"/>
    <n v="1747928.9"/>
    <n v="362532.6"/>
    <n v="325650.24300000002"/>
    <n v="10071.657000000001"/>
    <n v="0"/>
    <n v="0"/>
    <n v="2446183.4"/>
    <n v="2073579.1429999999"/>
    <n v="372604.25699999998"/>
    <s v="N"/>
    <s v="Yaritza Acevedo Ortiz"/>
    <s v=" Amendment - Pending Development"/>
    <s v="This project was obligated under a 428/406 split using a Class 3 estimate. The project remains ongoing and currently within budget. Reconciliation of actual costs will be addressed during the closeout phase. A&amp;E 406 was calculated based on 3% of the total amount in the old LPCE."/>
    <s v="No Comment"/>
    <s v="Luis Sepulveda"/>
    <s v="Obligated"/>
    <d v="2022-08-08T11:30:15"/>
    <s v="Obligated"/>
    <n v="0.8"/>
    <n v="306580.88000000018"/>
    <n v="1527801.3999999918"/>
    <m/>
    <n v="1834382.2799999919"/>
    <n v="-0.5"/>
    <n v="1747929"/>
    <n v="286587"/>
    <n v="335721.9"/>
    <n v="75946"/>
    <n v="0"/>
    <n v="0"/>
    <n v="2446183.9"/>
    <n v="2083650.9"/>
    <n v="362533"/>
    <s v="Obligated -No expected changes "/>
    <s v="N/A"/>
    <s v="Project will be versioned prior to close out if needed."/>
  </r>
  <r>
    <n v="704868"/>
    <s v="FAASt [Ceiba Streetlighting] (Distribution)"/>
    <x v="3"/>
    <x v="6"/>
    <s v="Yes"/>
    <s v="Obligated"/>
    <n v="5152111.1399999997"/>
    <n v="472131.79000000056"/>
    <n v="1481546.84"/>
    <n v="244786.81"/>
    <n v="0"/>
    <n v="0"/>
    <n v="7350576.5800000001"/>
    <n v="6633657.9799999995"/>
    <n v="716918.60000000056"/>
    <n v="0"/>
    <n v="0"/>
    <n v="0"/>
    <n v="0"/>
    <n v="0"/>
    <n v="0"/>
    <n v="0"/>
    <n v="0"/>
    <n v="0"/>
    <n v="5152111.1399999997"/>
    <n v="472131.79000000056"/>
    <n v="1481546.84"/>
    <n v="244786.81"/>
    <n v="0"/>
    <n v="0"/>
    <n v="7350576.5800000001"/>
    <n v="6633657.9799999995"/>
    <n v="716918.60000000056"/>
    <s v="N"/>
    <s v="Mariano Perez"/>
    <s v=" Amendment - Pending Development"/>
    <s v="This project is ongoing and currently within budget. This Class 3 estimate any required adjustments will be incorporated into the final amendment version. As of March 2026, the project is at: 66.77%/1125 locations completed."/>
    <s v="The 406 A&amp;E cost estimate was not included. "/>
    <s v="Luis Sepulveda"/>
    <s v="Obligated"/>
    <d v="2024-07-08T11:28:00"/>
    <s v="Obligated"/>
    <n v="0.68"/>
    <n v="296022.94999999978"/>
    <n v="2586620.8000000007"/>
    <m/>
    <n v="2882643.7500000005"/>
    <n v="0"/>
    <n v="5152111.1399999997"/>
    <n v="472131.79"/>
    <n v="1481546.84"/>
    <n v="244786.81"/>
    <n v="0"/>
    <n v="0"/>
    <n v="7350576.5799999991"/>
    <n v="6633657.9799999995"/>
    <n v="716918.6"/>
    <s v="Obligated -No expected changes "/>
    <s v="N/A"/>
    <s v="Project will be versioned prior to close out if needed."/>
  </r>
  <r>
    <n v="704679"/>
    <s v="FAASt Coamo Streetlight (Distribution)"/>
    <x v="3"/>
    <x v="6"/>
    <s v="Yes"/>
    <s v="Obligated"/>
    <n v="14311922.449999999"/>
    <n v="1481726.0000000014"/>
    <n v="2687463.9"/>
    <n v="579175.35"/>
    <n v="0"/>
    <n v="0"/>
    <n v="19060287.700000003"/>
    <n v="16999386.349999998"/>
    <n v="2060901.3500000015"/>
    <n v="0"/>
    <n v="0"/>
    <n v="0"/>
    <n v="0"/>
    <n v="0"/>
    <n v="0"/>
    <n v="0"/>
    <n v="0"/>
    <n v="0"/>
    <n v="14311922.449999999"/>
    <n v="1481726.0000000014"/>
    <n v="2687463.9"/>
    <n v="579175.35"/>
    <n v="0"/>
    <n v="0"/>
    <n v="19060287.699999999"/>
    <n v="16999386.349999998"/>
    <n v="2060901.3500000015"/>
    <s v="N"/>
    <s v="Mariano Perez"/>
    <s v=" Amendment - Pending Development"/>
    <s v="This project is ongoing and currently within budget. This Class 3 estimate any required adjustments will be incorporated into the final amendment version. As of March 2026, the project is at: 64.97%/3177 locations completed."/>
    <s v=" The 406 A&amp;E cost estimate was not included.  "/>
    <s v="Luis Sepulveda"/>
    <s v="Obligated"/>
    <d v="2023-11-03T11:30:04"/>
    <s v="Obligated"/>
    <n v="0.69"/>
    <n v="2624114.44"/>
    <n v="11411907.139999989"/>
    <m/>
    <n v="14036021.579999989"/>
    <n v="-9.9999997764825821E-2"/>
    <n v="14311922.449999999"/>
    <n v="1481726"/>
    <n v="2687464"/>
    <n v="579175.35"/>
    <n v="0"/>
    <n v="0"/>
    <n v="19060287.799999997"/>
    <n v="16999386.449999999"/>
    <n v="2060901.35"/>
    <s v="Obligated -No expected changes "/>
    <s v="N/A"/>
    <s v="Project will be versioned prior to close out if needed."/>
  </r>
  <r>
    <n v="704755"/>
    <s v="FAASt [Distribution Pole and Conductor Repair-Bayamon Group 12-13-14] (Distribution)"/>
    <x v="3"/>
    <x v="5"/>
    <s v="Yes"/>
    <s v="Obligated"/>
    <n v="438209.69"/>
    <n v="68127.999999999985"/>
    <n v="83450.899999999994"/>
    <n v="18053.919999999998"/>
    <n v="0"/>
    <n v="0"/>
    <n v="607842.51"/>
    <n v="521660.58999999997"/>
    <n v="86181.919999999984"/>
    <n v="287291.39000000007"/>
    <n v="8423.4000000000087"/>
    <n v="0"/>
    <n v="0"/>
    <n v="0"/>
    <n v="0"/>
    <n v="295714.7900000001"/>
    <n v="287291.39000000007"/>
    <n v="8423.4000000000087"/>
    <n v="725501.08000000007"/>
    <n v="76551.399999999994"/>
    <n v="83450.899999999994"/>
    <n v="18053.919999999998"/>
    <n v="0"/>
    <n v="0"/>
    <n v="903557.3"/>
    <n v="808951.9800000001"/>
    <n v="94605.319999999992"/>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 Se espera que este proyecto tenga costos que sobrepasan la obligación por $295k."/>
    <s v="Luis Sepulveda"/>
    <s v="Obligated"/>
    <d v="2023-05-17T11:30:39"/>
    <s v="Obligated"/>
    <n v="0.84"/>
    <n v="132475.69000000021"/>
    <n v="682254.47999999963"/>
    <m/>
    <n v="814730.16999999981"/>
    <n v="295714.69000000006"/>
    <n v="438209.69"/>
    <n v="68128"/>
    <n v="83451"/>
    <n v="18053.919999999998"/>
    <n v="0"/>
    <n v="0"/>
    <n v="607842.61"/>
    <n v="521660.69"/>
    <n v="86181.92"/>
    <s v="Obligated -No expected changes "/>
    <s v="N/A"/>
    <s v="Project will be versioned prior to close out if needed."/>
  </r>
  <r>
    <n v="708637"/>
    <s v="FAASt  T-Pole Program Line 3700] (Transmission)"/>
    <x v="5"/>
    <x v="8"/>
    <s v="Yes"/>
    <s v="Obligated"/>
    <n v="303960.92"/>
    <n v="59164.580000000031"/>
    <n v="39573.629999999997"/>
    <n v="14229.08"/>
    <n v="0"/>
    <n v="0"/>
    <n v="416928.21"/>
    <n v="343534.55"/>
    <n v="73393.660000000033"/>
    <n v="1063849.3360656106"/>
    <n v="-20342.029989816685"/>
    <n v="1885.2353459764199"/>
    <n v="-8436.0014871559943"/>
    <n v="35983.640682958474"/>
    <n v="6521.5293824271121"/>
    <n v="1079461.71"/>
    <n v="1101718.2120945456"/>
    <n v="-22256.502094545569"/>
    <n v="1367810.2560656106"/>
    <n v="38822.550010183346"/>
    <n v="41458.865345976417"/>
    <n v="5793.0785128440066"/>
    <n v="35983.640682958474"/>
    <n v="6521.5293824271121"/>
    <n v="1496389.92"/>
    <n v="1445252.7620945454"/>
    <n v="51137.157905454464"/>
    <s v="Y"/>
    <s v="Carlos Samalot "/>
    <s v=" Amendment - Pending Development"/>
    <s v="This information reflects the latest LPCE data provided and includes the actuals delta. The final cost will be taken into consideration during the project reconciliation  and close-out. "/>
    <s v="El proyecto aumentó en $1 millón, pero mencionan que no se necesita enmienda hasta el closeout. "/>
    <s v="Luis Sepulveda"/>
    <s v="Obligated"/>
    <d v="2024-08-26T10:07:43"/>
    <s v="Obligated"/>
    <n v="0.9"/>
    <n v="662482.32000000018"/>
    <n v="830133.3400000009"/>
    <m/>
    <n v="1492615.6600000011"/>
    <n v="1141737.8199999998"/>
    <n v="255862.85"/>
    <n v="38293.660000000003"/>
    <n v="30158.85"/>
    <n v="4783.59"/>
    <n v="20073.47"/>
    <n v="5479.68"/>
    <n v="354652.10000000003"/>
    <n v="306095.17000000004"/>
    <n v="48556.930000000008"/>
    <s v="Obligated -No expected changes "/>
    <s v="N/A"/>
    <s v="No Amendment Needed "/>
  </r>
  <r>
    <n v="712980"/>
    <s v="FAASt [T-Pole Program Line 3000] (Transmission)"/>
    <x v="5"/>
    <x v="8"/>
    <s v="Yes"/>
    <s v="Obligated"/>
    <n v="559076.77"/>
    <n v="58135.819999999992"/>
    <n v="72787.960000000006"/>
    <n v="13981.67"/>
    <n v="0"/>
    <n v="0"/>
    <n v="703982.22"/>
    <n v="631864.73"/>
    <n v="72117.489999999991"/>
    <n v="1050857.334002537"/>
    <n v="-14342.113084459481"/>
    <n v="-26020.362365730754"/>
    <n v="-7446.7983219763037"/>
    <n v="40591.280413322886"/>
    <n v="7356.5993563066841"/>
    <n v="1050995.94"/>
    <n v="1065428.252050129"/>
    <n v="-14432.312050129101"/>
    <n v="1609934.104002537"/>
    <n v="43793.706915540512"/>
    <n v="46767.597634269252"/>
    <n v="6534.8716780236964"/>
    <n v="40591.280413322886"/>
    <n v="7356.5993563066841"/>
    <n v="1754978.16"/>
    <n v="1697292.982050129"/>
    <n v="57685.177949870893"/>
    <s v="Y"/>
    <s v="Carlos Samalot "/>
    <s v=" Amendment - Pending Development"/>
    <s v="This information reflects the latest LPCE data provided and includes the actuals delta. The final cost will be taken into consideration during the project reconciliation  and close-out. "/>
    <s v="El proyecto aumentó en $1 millón, pero mencionan que no se necesita enmienda hasta el closeout. "/>
    <s v="Luis Sepulveda"/>
    <s v="Obligated"/>
    <d v="2024-11-01T15:15:11"/>
    <s v="Obligated"/>
    <n v="0.77"/>
    <n v="1072412.8799999997"/>
    <n v="701044.83000000031"/>
    <m/>
    <n v="1773457.71"/>
    <n v="1426337.8599999999"/>
    <n v="232028.80999999997"/>
    <n v="37424.089999999997"/>
    <n v="28581"/>
    <n v="4483.5200000000004"/>
    <n v="23456.66"/>
    <n v="2666.22"/>
    <n v="328640.29999999993"/>
    <n v="284066.46999999997"/>
    <n v="44573.829999999994"/>
    <s v="Obligated -No expected changes "/>
    <s v="N/A"/>
    <s v="No Amendment Needed "/>
  </r>
  <r>
    <n v="678789"/>
    <s v="FAASt [Distribution Streetlighting - Carolina] (Distribution)"/>
    <x v="3"/>
    <x v="6"/>
    <s v="Yes"/>
    <s v="Obligated"/>
    <n v="14865613.02"/>
    <n v="845273.47000000044"/>
    <n v="2559492.85"/>
    <n v="313673.09000000003"/>
    <n v="0"/>
    <n v="0"/>
    <n v="18584052.43"/>
    <n v="17425105.870000001"/>
    <n v="1158946.5600000005"/>
    <n v="0"/>
    <n v="0"/>
    <n v="0"/>
    <n v="0"/>
    <n v="0"/>
    <n v="0"/>
    <n v="0"/>
    <n v="0"/>
    <n v="0"/>
    <n v="14865613.02"/>
    <n v="845273.47000000044"/>
    <n v="2559492.85"/>
    <n v="313673.09000000003"/>
    <n v="0"/>
    <n v="0"/>
    <n v="18584052.43"/>
    <n v="17425105.870000001"/>
    <n v="1158946.5600000005"/>
    <s v="N"/>
    <s v="Mariano Perez"/>
    <s v=" Amendment - Pending Development"/>
    <s v="This project is ongoing and currently within budget. This Class 3 estimate any required adjustments will be incorporated into the final amendment version. As of March 2026, the project is at: 69.97%/3032 locations completed."/>
    <s v=" The 406 A&amp;E cost estimate was not included.  "/>
    <s v="Luis Sepulveda"/>
    <s v="Obligated"/>
    <d v="2023-11-03T11:30:04"/>
    <s v="Obligated"/>
    <n v="0.66"/>
    <n v="1057017.3999999994"/>
    <n v="4871749.650000006"/>
    <m/>
    <n v="5928767.0500000054"/>
    <n v="-0.14999999850988388"/>
    <n v="14865613.02"/>
    <n v="1158946.56"/>
    <n v="2559493"/>
    <n v="0"/>
    <n v="0"/>
    <n v="0"/>
    <n v="18584052.579999998"/>
    <n v="17425106.02"/>
    <n v="1158946.56"/>
    <s v="Obligated -No expected changes "/>
    <s v="N/A"/>
    <s v="Project will be versioned prior to close out if needed."/>
  </r>
  <r>
    <n v="704750"/>
    <s v="FAASt Distribution Pole and Conductor Repair - Bayamon Group 10 (Distribution)"/>
    <x v="3"/>
    <x v="5"/>
    <s v="Yes"/>
    <s v="Obligated"/>
    <n v="486385"/>
    <n v="72920"/>
    <n v="92511"/>
    <n v="19324"/>
    <n v="0"/>
    <n v="0"/>
    <n v="671140"/>
    <n v="578896"/>
    <n v="92244"/>
    <n v="-2807.7999999999884"/>
    <n v="2807.8000000000029"/>
    <n v="0"/>
    <n v="0"/>
    <n v="0"/>
    <n v="0"/>
    <n v="1.4551915228366852E-11"/>
    <n v="-2807.7999999999884"/>
    <n v="2807.8000000000029"/>
    <n v="483577.2"/>
    <n v="75727.8"/>
    <n v="92511"/>
    <n v="19324"/>
    <n v="0"/>
    <n v="0"/>
    <n v="671140"/>
    <n v="576088.19999999995"/>
    <n v="95051.8"/>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4-06T11:12:03"/>
    <s v="Obligated"/>
    <n v="0.88"/>
    <n v="93090.429999999978"/>
    <n v="492930.90999999992"/>
    <m/>
    <n v="586021.33999999985"/>
    <n v="0"/>
    <n v="486385"/>
    <n v="72920"/>
    <n v="92511"/>
    <n v="19324"/>
    <n v="0"/>
    <n v="0"/>
    <n v="671140"/>
    <n v="578896"/>
    <n v="92244"/>
    <s v="Obligated -No expected changes "/>
    <s v="N/A"/>
    <s v="Project will be versioned prior to close out if needed."/>
  </r>
  <r>
    <n v="686471"/>
    <s v="FAASt [Pole and Conductor Repair - Arecibo Group 5] (Distribution) "/>
    <x v="3"/>
    <x v="5"/>
    <s v="Yes"/>
    <s v="Obligated"/>
    <n v="250906"/>
    <n v="54308"/>
    <n v="49227"/>
    <n v="14392"/>
    <n v="0"/>
    <n v="0"/>
    <n v="368833"/>
    <n v="300133"/>
    <n v="68700"/>
    <n v="69010.81"/>
    <n v="2807.8000000000029"/>
    <n v="0"/>
    <n v="0"/>
    <n v="0"/>
    <n v="0"/>
    <n v="71818.61"/>
    <n v="69010.81"/>
    <n v="2807.8000000000029"/>
    <n v="319916.81"/>
    <n v="57115.8"/>
    <n v="49227"/>
    <n v="14392"/>
    <n v="0"/>
    <n v="0"/>
    <n v="440651.61"/>
    <n v="369143.81"/>
    <n v="71507.8"/>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2-12-27T11:52:54"/>
    <s v="Obligated"/>
    <n v="0.97"/>
    <n v="71386.990000000049"/>
    <n v="366264.62000000046"/>
    <m/>
    <n v="437651.61000000051"/>
    <n v="45036.609999999986"/>
    <n v="250906"/>
    <n v="54308"/>
    <n v="49227"/>
    <n v="14392"/>
    <n v="0"/>
    <n v="0"/>
    <n v="395615"/>
    <n v="300133"/>
    <n v="68700"/>
    <s v="Obligated -No expected changes "/>
    <s v="N/A"/>
    <s v="Project will be versioned prior to close out if needed."/>
  </r>
  <r>
    <n v="712968"/>
    <s v="FAASt [Pole and Conductor Repair - Arecibo Group 2 - Phase 2] (Distribution)"/>
    <x v="3"/>
    <x v="5"/>
    <s v="Yes"/>
    <s v="Obligated"/>
    <n v="5629060"/>
    <n v="142808.99999999974"/>
    <n v="503550"/>
    <n v="35903.97"/>
    <n v="0"/>
    <n v="0"/>
    <n v="6311322.9699999997"/>
    <n v="6132610"/>
    <n v="178712.96999999974"/>
    <n v="518191.54000000004"/>
    <n v="2338.0000000002619"/>
    <n v="0"/>
    <n v="0"/>
    <n v="0"/>
    <n v="0"/>
    <n v="520529.54000000027"/>
    <n v="518191.54000000004"/>
    <n v="2338.0000000002619"/>
    <n v="6147251.54"/>
    <n v="145147"/>
    <n v="503550"/>
    <n v="35903.97"/>
    <n v="0"/>
    <n v="0"/>
    <n v="6831852.5099999998"/>
    <n v="6650801.54"/>
    <n v="181050.97"/>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520k. "/>
    <s v="Luis Sepulveda"/>
    <s v="Obligated"/>
    <d v="2024-11-01T15:15:12"/>
    <s v="Obligated"/>
    <n v="0.84"/>
    <n v="623754.3900000006"/>
    <n v="5707876.0200000061"/>
    <m/>
    <n v="6331630.4100000067"/>
    <n v="520528.54000000004"/>
    <n v="5629060"/>
    <n v="1482809"/>
    <n v="503551"/>
    <n v="35903.97"/>
    <n v="0"/>
    <n v="0"/>
    <n v="6311323.9699999997"/>
    <n v="6132611"/>
    <n v="1518712.97"/>
    <s v="Obligated -No expected changes "/>
    <s v="N/A"/>
    <s v="Project will be versioned prior to close out if needed."/>
  </r>
  <r>
    <n v="547251"/>
    <s v="FAASt Line 2400 Dos Bocas HP to America Apparel (Transmission)"/>
    <x v="5"/>
    <x v="9"/>
    <s v="Yes"/>
    <s v="Obligated"/>
    <n v="50289473.68"/>
    <n v="0"/>
    <n v="3753435.29"/>
    <n v="0"/>
    <n v="8180.36"/>
    <n v="0"/>
    <n v="54051089.329999998"/>
    <n v="54051089.329999998"/>
    <n v="0"/>
    <n v="-9252978.0300000086"/>
    <n v="5812385.04"/>
    <n v="-353668.53000000026"/>
    <n v="535704.77"/>
    <n v="7673953.4299999997"/>
    <n v="343803.19"/>
    <n v="4759199.8699999908"/>
    <n v="-1932693.1300000101"/>
    <n v="6691893.0000000009"/>
    <n v="41036495.649999991"/>
    <n v="5812385.04"/>
    <n v="3399766.76"/>
    <n v="535704.77"/>
    <n v="7682133.79"/>
    <n v="343803.19"/>
    <n v="58810289.199999988"/>
    <n v="52118396.199999988"/>
    <n v="6691893.0000000009"/>
    <s v="Y"/>
    <s v="Jan Lopez"/>
    <s v=" Amendment - Pending Development"/>
    <s v="The information reflects the latest LPCE data provided. The cost currently includes the full line rebuild A&amp;E design cost, under 428. This will be corrected through the obligation amendment."/>
    <s v="No comment"/>
    <s v="Luis Sepulveda"/>
    <s v="Obligated"/>
    <d v="2026-02-20T19:15:21"/>
    <s v="Obligated"/>
    <n v="0"/>
    <n v="2648451.0600000005"/>
    <n v="35575.609999999986"/>
    <m/>
    <n v="2684026.6700000004"/>
    <n v="8567202.8299999908"/>
    <n v="36790729.340000004"/>
    <n v="2900981.23"/>
    <n v="3092708.78"/>
    <n v="618690.18000000005"/>
    <n v="1982784.48"/>
    <n v="4857192.3600000003"/>
    <n v="50243086.369999997"/>
    <n v="41866222.600000001"/>
    <n v="8376863.7699999996"/>
    <s v="Amendment – Amendment Needed/Pending Development"/>
    <s v="Q4 FY2026"/>
    <s v="Pending obligation, latest estimate is $54.5M"/>
  </r>
  <r>
    <n v="724825"/>
    <s v="FAASt [Cidra Streetlighting] (Distribution)"/>
    <x v="3"/>
    <x v="6"/>
    <s v="Yes"/>
    <s v="Obligated"/>
    <n v="12812478.84"/>
    <n v="1311297.1099999996"/>
    <n v="2516455.7400000002"/>
    <n v="526932.49"/>
    <n v="0"/>
    <n v="0"/>
    <n v="17167164.18"/>
    <n v="15328934.58"/>
    <n v="1838229.5999999996"/>
    <n v="0"/>
    <n v="0"/>
    <n v="0"/>
    <n v="0"/>
    <n v="0"/>
    <n v="0"/>
    <n v="0"/>
    <n v="0"/>
    <n v="0"/>
    <n v="12812478.84"/>
    <n v="1311297.1099999996"/>
    <n v="2516455.7400000002"/>
    <n v="526932.49"/>
    <n v="0"/>
    <n v="0"/>
    <n v="17167164.18"/>
    <n v="15328934.58"/>
    <n v="1838229.5999999996"/>
    <s v="N"/>
    <s v="Mariano Perez"/>
    <s v=" Amendment - Pending Development"/>
    <s v="This project is ongoing and currently within budget. This Class 3 estimate any required adjustments will be incorporated into the final amendment version. As of March 2026, the project is at: 69.99%/2551 locations completed."/>
    <s v="The 406 A&amp;E cost estimate was not included. "/>
    <s v="Luis Sepulveda"/>
    <s v="Obligated"/>
    <d v="2024-05-10T10:16:58"/>
    <s v="Obligated"/>
    <n v="0.66"/>
    <n v="1803326.8600000318"/>
    <n v="7913558.9999998938"/>
    <m/>
    <n v="9716885.8599999249"/>
    <n v="-0.25999999791383743"/>
    <n v="12812478.84"/>
    <n v="1311297.1100000001"/>
    <n v="2516456"/>
    <n v="526932.49"/>
    <n v="0"/>
    <n v="0"/>
    <n v="17167164.439999998"/>
    <n v="15328934.84"/>
    <n v="1838229.6"/>
    <s v="Obligated -No expected changes "/>
    <s v="N/A"/>
    <s v="Project will be versioned prior to close out if needed."/>
  </r>
  <r>
    <n v="180052"/>
    <s v="FAASt Ponce TC to Salinas Urbano TC- 38kV 100 &amp; 200 (Transmission)"/>
    <x v="6"/>
    <x v="9"/>
    <s v="Yes"/>
    <s v="Obligated"/>
    <n v="74520098.480000004"/>
    <n v="0"/>
    <n v="8369786.3799999999"/>
    <n v="0"/>
    <n v="9413216.9600000009"/>
    <n v="0"/>
    <n v="92303101.819999993"/>
    <n v="92303101.819999993"/>
    <n v="0"/>
    <n v="114694048.77"/>
    <n v="38650198.93"/>
    <n v="10313429.010000002"/>
    <n v="6899520.54"/>
    <n v="12466835.059999999"/>
    <n v="41872865.869999997"/>
    <n v="224896898.18000001"/>
    <n v="137474312.84"/>
    <n v="87422585.340000004"/>
    <n v="189214147.25"/>
    <n v="38650198.93"/>
    <n v="18683215.390000001"/>
    <n v="6899520.54"/>
    <n v="21880052.02"/>
    <n v="41872865.869999997"/>
    <n v="317200000"/>
    <n v="229777414.66"/>
    <n v="87422585.340000004"/>
    <s v="Y"/>
    <s v="Jose Santos "/>
    <s v=" Amendment - Pending Development"/>
    <s v="Currently undergoing redesign with updated scope, latest estimate refelcts $317M. The scope will be reconfigured to go from a double circuit (100 &amp; 200)  to a single circuit with a higher capacity"/>
    <s v="In  Monday's meeting Rinly stated that this project's total cost was going to be around $200 mllion. The team included a $300 million estimate. "/>
    <s v="Luis Sepulveda"/>
    <s v="Obligated"/>
    <d v="2025-11-05T16:16:38"/>
    <s v="Obligated"/>
    <n v="0"/>
    <n v="5683411.480000006"/>
    <n v="71911.839999999924"/>
    <m/>
    <n v="5755323.3200000059"/>
    <n v="0"/>
    <n v="189214147.25"/>
    <n v="38650198.93"/>
    <n v="18683215.390000001"/>
    <n v="6899520.54"/>
    <n v="21880052.02"/>
    <n v="41872865.869999997"/>
    <n v="317200000"/>
    <n v="229777414.66"/>
    <n v="87422585.340000004"/>
    <s v="Amendment – Scope and Cost development in progress"/>
    <s v="Q4 FY2026"/>
    <s v="Currently undergoing redesign with updated scope"/>
  </r>
  <r>
    <n v="678988"/>
    <s v="FAASt [Distribution Pole and Conductor Repair-Bayamon Group 5] (Distribution)"/>
    <x v="3"/>
    <x v="5"/>
    <s v="Yes"/>
    <s v="Obligated"/>
    <n v="911136.76"/>
    <n v="163359.99999999991"/>
    <n v="175440.55"/>
    <n v="43290.400000000001"/>
    <n v="0"/>
    <n v="0"/>
    <n v="1293227.71"/>
    <n v="1086577.31"/>
    <n v="206650.39999999991"/>
    <n v="-934.10000000009313"/>
    <n v="934.10000000009313"/>
    <n v="0"/>
    <n v="0"/>
    <n v="0"/>
    <n v="0"/>
    <n v="0"/>
    <n v="-934.10000000009313"/>
    <n v="934.10000000009313"/>
    <n v="910202.65999999992"/>
    <n v="164294.1"/>
    <n v="175440.55"/>
    <n v="43290.400000000001"/>
    <n v="0"/>
    <n v="0"/>
    <n v="1293227.71"/>
    <n v="1085643.21"/>
    <n v="207584.5"/>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7"/>
    <n v="116955.71"/>
    <n v="957645.71"/>
    <m/>
    <n v="1074601.42"/>
    <n v="-0.44999999995343387"/>
    <n v="911136.76"/>
    <n v="163360"/>
    <n v="175441"/>
    <n v="43290.400000000001"/>
    <n v="0"/>
    <n v="0"/>
    <n v="1293228.1599999999"/>
    <n v="1086577.76"/>
    <n v="206650.4"/>
    <s v="Obligated -No expected changes "/>
    <s v="N/A"/>
    <s v="Project will be versioned prior to close out if needed."/>
  </r>
  <r>
    <n v="673836"/>
    <s v="FAASt [Distribution Pole and Conductor Repair-Bayamon Group 1] (Distribution)"/>
    <x v="3"/>
    <x v="5"/>
    <s v="Yes"/>
    <s v="Obligated"/>
    <n v="4686914.68"/>
    <n v="841203.0000000007"/>
    <n v="900014.8"/>
    <n v="222918.8"/>
    <n v="0"/>
    <n v="0"/>
    <n v="6651051.2800000003"/>
    <n v="5586929.4799999995"/>
    <n v="1064121.8000000007"/>
    <n v="-934.09999999962747"/>
    <n v="934.09999999939464"/>
    <n v="0"/>
    <n v="0"/>
    <n v="0"/>
    <n v="0"/>
    <n v="-2.3283064365386963E-10"/>
    <n v="-934.09999999962747"/>
    <n v="934.09999999939464"/>
    <n v="4685980.58"/>
    <n v="842137.10000000009"/>
    <n v="900014.8"/>
    <n v="222918.8"/>
    <n v="0"/>
    <n v="0"/>
    <n v="6651051.2800000003"/>
    <n v="5585995.3799999999"/>
    <n v="1065055.900000000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1T12:37:13"/>
    <s v="Obligated"/>
    <n v="0.86"/>
    <n v="514464.94000000064"/>
    <n v="5304918.5900000073"/>
    <m/>
    <n v="5819383.5300000077"/>
    <n v="-0.19999999925494194"/>
    <n v="4686914.68"/>
    <n v="1064121.8"/>
    <n v="900015"/>
    <n v="0"/>
    <n v="0"/>
    <n v="0"/>
    <n v="6651051.4799999995"/>
    <n v="5586929.6799999997"/>
    <n v="1064121.8"/>
    <s v="Obligated -No expected changes "/>
    <s v="N/A"/>
    <s v="Project will be versioned prior to close out if needed."/>
  </r>
  <r>
    <n v="724698"/>
    <s v="FAASt [Adjuntas Streetlighting] (Distribution)"/>
    <x v="3"/>
    <x v="6"/>
    <s v="Yes"/>
    <s v="Obligated"/>
    <n v="10742462"/>
    <n v="1338877"/>
    <n v="2199843.63"/>
    <n v="552275"/>
    <n v="0"/>
    <n v="0"/>
    <n v="14833457.629999999"/>
    <n v="12942305.629999999"/>
    <n v="1891152"/>
    <n v="0"/>
    <n v="0"/>
    <n v="0"/>
    <n v="0"/>
    <n v="0"/>
    <n v="0"/>
    <n v="0"/>
    <n v="0"/>
    <n v="0"/>
    <n v="10742462"/>
    <n v="1338877"/>
    <n v="2199843.63"/>
    <n v="552275"/>
    <n v="0"/>
    <n v="0"/>
    <n v="14833457.629999999"/>
    <n v="12942305.629999999"/>
    <n v="1891152"/>
    <s v="N"/>
    <s v="Mariano Perez"/>
    <s v=" Amendment - Pending Development"/>
    <s v="This project is ongoing and currently within budget. This Class 3 estimate any required adjustments will be incorporated into the final amendment version. As of March 2026, the project is at: 81.53%/2423 locations completed."/>
    <s v="The 406 A&amp;E cost estimate was not included. "/>
    <s v="Luis Sepulveda"/>
    <s v="Obligated"/>
    <d v="2024-06-18T11:27:33"/>
    <s v="Obligated"/>
    <n v="0.79"/>
    <n v="1353321.4100000043"/>
    <n v="7889965.7599999812"/>
    <m/>
    <n v="9243287.169999985"/>
    <n v="-0.37000000104308128"/>
    <n v="10742462"/>
    <n v="1338877"/>
    <n v="2199844"/>
    <n v="552275"/>
    <n v="0"/>
    <n v="0"/>
    <n v="14833458"/>
    <n v="12942306"/>
    <n v="1891152"/>
    <s v="Obligated -No expected changes "/>
    <s v="N/A"/>
    <s v="Project will be versioned prior to close out if needed."/>
  </r>
  <r>
    <n v="688096"/>
    <s v="FAASt [Distribution Pole and Conductor Repair - Caguas Group 15] (Distribution)"/>
    <x v="3"/>
    <x v="5"/>
    <s v="Yes"/>
    <s v="Obligated"/>
    <n v="21408.25"/>
    <n v="4608.9999999999991"/>
    <n v="4169.45"/>
    <n v="1221.3900000000001"/>
    <n v="0"/>
    <n v="0"/>
    <n v="31408.09"/>
    <n v="25577.7"/>
    <n v="5830.3899999999994"/>
    <n v="691.34999999999854"/>
    <n v="-161.31000000000131"/>
    <n v="0"/>
    <n v="-530.04000000000008"/>
    <n v="0"/>
    <n v="0"/>
    <n v="-2.8421709430404007E-12"/>
    <n v="691.34999999999854"/>
    <n v="-691.35000000000139"/>
    <n v="22099.599999999999"/>
    <n v="4447.6899999999978"/>
    <n v="4169.45"/>
    <n v="691.35"/>
    <n v="0"/>
    <n v="0"/>
    <n v="31408.089999999997"/>
    <n v="26269.05"/>
    <n v="5139.0399999999981"/>
    <s v="N"/>
    <s v="Yaritza Acevedo Ortiz"/>
    <s v=" Amendment - Pending Development"/>
    <s v="Project is 100% executed, and QC has been fully completed.  This project was obligated under a 428/406 based on a Class 3 estimate. Reconciliation of actual costs is currently in progress in order to initiate close out according to FEMA Guidelines."/>
    <s v="No Comment"/>
    <s v="Luis Sepulveda"/>
    <s v="Obligated"/>
    <d v="2023-01-31T12:56:11"/>
    <s v="Obligated"/>
    <n v="1"/>
    <n v="9130.83"/>
    <n v="33824.249999999993"/>
    <m/>
    <n v="42955.079999999994"/>
    <n v="0.83999999999650754"/>
    <n v="21408.25"/>
    <n v="4609"/>
    <n v="4169"/>
    <n v="1221"/>
    <n v="0"/>
    <n v="0"/>
    <n v="31407.25"/>
    <n v="25577.25"/>
    <n v="5830"/>
    <s v="Obligated -No expected changes "/>
    <s v="N/A"/>
    <s v="Project will be versioned prior to close out if needed."/>
  </r>
  <r>
    <n v="682180"/>
    <s v="FAASt [Pole and Conductor Repair - Mayagüez Group 10] (Distribution)"/>
    <x v="3"/>
    <x v="5"/>
    <s v="Yes"/>
    <s v="Obligated"/>
    <n v="43374"/>
    <n v="8718"/>
    <n v="8414"/>
    <n v="2310"/>
    <n v="0"/>
    <n v="0"/>
    <n v="62816"/>
    <n v="51788"/>
    <n v="11028"/>
    <n v="77508.62"/>
    <n v="-306"/>
    <n v="0"/>
    <n v="-1002"/>
    <n v="0"/>
    <n v="0"/>
    <n v="76200.62"/>
    <n v="77508.62"/>
    <n v="-1308"/>
    <n v="120882.62"/>
    <n v="8412"/>
    <n v="8414"/>
    <n v="1308"/>
    <n v="0"/>
    <n v="0"/>
    <n v="139016.62"/>
    <n v="129296.62"/>
    <n v="9720"/>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The project expenses cover 100% of the project's expected cost, and the project is at 51% of construction. "/>
    <s v="Luis Sepulveda"/>
    <s v="Obligated"/>
    <d v="2023-01-10T13:19:12"/>
    <s v="Obligated"/>
    <n v="0.51"/>
    <n v="46554.549999999974"/>
    <n v="92462.069999999978"/>
    <m/>
    <n v="139016.61999999994"/>
    <n v="76200.62"/>
    <n v="43374"/>
    <n v="8718"/>
    <n v="8414"/>
    <n v="2310"/>
    <n v="0"/>
    <n v="0"/>
    <n v="62816"/>
    <n v="51788"/>
    <n v="11028"/>
    <s v="Obligated -No expected changes "/>
    <s v="N/A"/>
    <s v="Project will be versioned prior to close out if needed."/>
  </r>
  <r>
    <n v="682373"/>
    <s v="FAASt [Distribution Pole and Conductor Repair - Caguas Group 14] (Distribution)"/>
    <x v="3"/>
    <x v="5"/>
    <s v="Yes"/>
    <s v="Obligated"/>
    <n v="65944"/>
    <n v="9218"/>
    <n v="12740"/>
    <n v="2443"/>
    <n v="0"/>
    <n v="0"/>
    <n v="90345"/>
    <n v="78684"/>
    <n v="11661"/>
    <n v="1383"/>
    <n v="-323"/>
    <n v="0"/>
    <n v="-1060"/>
    <n v="0"/>
    <n v="0"/>
    <n v="0"/>
    <n v="1383"/>
    <n v="-1383"/>
    <n v="67327"/>
    <n v="8895"/>
    <n v="12740"/>
    <n v="1383"/>
    <n v="0"/>
    <n v="0"/>
    <n v="90345"/>
    <n v="80067"/>
    <n v="10278"/>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10T13:19:12"/>
    <s v="Obligated"/>
    <n v="0.9"/>
    <n v="22981.330000000009"/>
    <n v="56953.819999999861"/>
    <m/>
    <n v="79935.149999999878"/>
    <n v="0"/>
    <n v="65944"/>
    <n v="9218"/>
    <n v="12740"/>
    <n v="2443"/>
    <n v="0"/>
    <n v="0"/>
    <n v="90345"/>
    <n v="78684"/>
    <n v="11661"/>
    <s v="Obligated -No expected changes "/>
    <s v="N/A"/>
    <s v="Project will be versioned prior to close out if needed."/>
  </r>
  <r>
    <n v="685370"/>
    <s v="FAASt [Pole and Conductor Repair - Mayagüez Group 8] (Distribution)"/>
    <x v="3"/>
    <x v="5"/>
    <s v="Yes"/>
    <s v="Obligated"/>
    <n v="68823"/>
    <n v="11847"/>
    <n v="13127"/>
    <n v="3139"/>
    <n v="0"/>
    <n v="0"/>
    <n v="96936"/>
    <n v="81950"/>
    <n v="14986"/>
    <n v="1777"/>
    <n v="-415"/>
    <n v="0"/>
    <n v="-1362"/>
    <n v="0"/>
    <n v="0"/>
    <n v="0"/>
    <n v="1777"/>
    <n v="-1777"/>
    <n v="70600"/>
    <n v="11432"/>
    <n v="13127"/>
    <n v="1777"/>
    <n v="0"/>
    <n v="0"/>
    <n v="96936"/>
    <n v="83727"/>
    <n v="13209"/>
    <s v="N"/>
    <s v="Yaritza Acevedo Ortiz"/>
    <s v=" Amendment - Pending Development"/>
    <s v="Project is 100% executed, and QC has been fully completed.  This project was obligated under a 428/406 based on a Class 3 estimate. Reconciliation of actual costs is currently in progress in order to initiate close out according to FEMA Guidelines."/>
    <s v="No Comment"/>
    <s v="Luis Sepulveda"/>
    <s v="Obligated"/>
    <d v="2023-01-10T13:19:12"/>
    <s v="Obligated"/>
    <n v="1"/>
    <n v="27864.949999999993"/>
    <n v="50766.55000000001"/>
    <m/>
    <n v="78631.5"/>
    <n v="0"/>
    <n v="68823"/>
    <n v="11847"/>
    <n v="13127"/>
    <n v="3139"/>
    <n v="0"/>
    <n v="0"/>
    <n v="96936"/>
    <n v="81950"/>
    <n v="14986"/>
    <s v="Obligated -No expected changes "/>
    <s v="N/A"/>
    <s v="Project will be versioned prior to close out if needed."/>
  </r>
  <r>
    <n v="682865"/>
    <s v="FAASt [Distribution Pole and Conductor Repair - San Juan Group 7] (Distribution)"/>
    <x v="3"/>
    <x v="5"/>
    <s v="Yes"/>
    <s v="Obligated"/>
    <n v="70683"/>
    <n v="16718"/>
    <n v="13377"/>
    <n v="4430"/>
    <n v="0"/>
    <n v="0"/>
    <n v="105208"/>
    <n v="84060"/>
    <n v="21148"/>
    <n v="81850.260000000009"/>
    <n v="-586"/>
    <n v="0"/>
    <n v="-1922"/>
    <n v="0"/>
    <n v="0"/>
    <n v="79342.260000000009"/>
    <n v="81850.260000000009"/>
    <n v="-2508"/>
    <n v="152533.26"/>
    <n v="16132"/>
    <n v="13377"/>
    <n v="2508"/>
    <n v="0"/>
    <n v="0"/>
    <n v="184550.26"/>
    <n v="165910.26"/>
    <n v="18640"/>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2-12-27T11:52:54"/>
    <s v="Obligated"/>
    <n v="0.82"/>
    <n v="54416.250000000007"/>
    <n v="96220.440000000017"/>
    <m/>
    <n v="150636.69000000003"/>
    <n v="79342.260000000009"/>
    <n v="70683"/>
    <n v="16718"/>
    <n v="13377"/>
    <n v="4430"/>
    <n v="0"/>
    <n v="0"/>
    <n v="105208"/>
    <n v="84060"/>
    <n v="21148"/>
    <s v="Obligated -No expected changes "/>
    <s v="N/A"/>
    <s v="Project will be versioned prior to close out if needed."/>
  </r>
  <r>
    <n v="685477"/>
    <s v="FAASt [Pole and Conductor Repair - Arecibo Group 6] (Distribution)"/>
    <x v="3"/>
    <x v="5"/>
    <s v="Yes"/>
    <s v="Obligated"/>
    <n v="355178"/>
    <n v="46090"/>
    <n v="67123"/>
    <n v="12214"/>
    <n v="0"/>
    <n v="0"/>
    <n v="480605"/>
    <n v="422301"/>
    <n v="58304"/>
    <n v="37564.099999999977"/>
    <n v="1658.0999999999985"/>
    <n v="0"/>
    <n v="-5300"/>
    <n v="0"/>
    <n v="0"/>
    <n v="33922.199999999975"/>
    <n v="37564.099999999977"/>
    <n v="-3641.9000000000015"/>
    <n v="392742.1"/>
    <n v="47748.1"/>
    <n v="67123"/>
    <n v="6914"/>
    <n v="0"/>
    <n v="0"/>
    <n v="514527.19999999995"/>
    <n v="459865.1"/>
    <n v="54662.1"/>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3-01-24T13:14:23"/>
    <s v="Obligated"/>
    <n v="0.81"/>
    <n v="114176.28000000009"/>
    <n v="335523.78999999992"/>
    <m/>
    <n v="449700.07"/>
    <n v="50429.329999999958"/>
    <n v="355178"/>
    <n v="46090"/>
    <n v="67123"/>
    <n v="12214"/>
    <n v="0"/>
    <n v="0"/>
    <n v="464097.87"/>
    <n v="422301"/>
    <n v="58304"/>
    <s v="Obligated -No expected changes "/>
    <s v="N/A"/>
    <s v="Project will be versioned prior to close out if needed."/>
  </r>
  <r>
    <n v="701504"/>
    <s v="FAASt [Pole and Conductor Repair - Arecibo Group 12] (Distribution)"/>
    <x v="3"/>
    <x v="5"/>
    <s v="Yes"/>
    <s v="Obligated"/>
    <n v="150345"/>
    <n v="29943"/>
    <n v="29252"/>
    <n v="7935"/>
    <n v="0"/>
    <n v="0"/>
    <n v="217475"/>
    <n v="179597"/>
    <n v="37878"/>
    <n v="4491"/>
    <n v="-1047"/>
    <n v="0"/>
    <n v="-3444"/>
    <n v="0"/>
    <n v="0"/>
    <n v="0"/>
    <n v="4491"/>
    <n v="-4491"/>
    <n v="154836"/>
    <n v="28896"/>
    <n v="29252"/>
    <n v="4491"/>
    <n v="0"/>
    <n v="0"/>
    <n v="217475"/>
    <n v="184088"/>
    <n v="33387"/>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3-08T12:36:15"/>
    <s v="Obligated"/>
    <n v="1"/>
    <n v="33295.700000000012"/>
    <n v="99140.01999999999"/>
    <m/>
    <n v="132435.72"/>
    <n v="-51422.580000000016"/>
    <n v="211260.32"/>
    <n v="1161.51"/>
    <n v="23475.13"/>
    <n v="868.52"/>
    <n v="24568.7"/>
    <n v="7563.4"/>
    <n v="268897.58"/>
    <n v="259304.15000000002"/>
    <n v="9593.43"/>
    <s v="Amendment – Submitted to COR3/PREPA"/>
    <s v="Submitted"/>
    <s v="Amendment submitted Feb 12, 2026"/>
  </r>
  <r>
    <n v="698570"/>
    <s v="FAASt [Distribution Streetlighting - Corozal] (Distribution)"/>
    <x v="3"/>
    <x v="6"/>
    <s v="Yes"/>
    <s v="Obligated"/>
    <n v="13720208.310000001"/>
    <n v="1608383.2899999991"/>
    <n v="2501126"/>
    <n v="617490.32999999996"/>
    <n v="0"/>
    <n v="0"/>
    <n v="18447207.93"/>
    <n v="16221334.310000001"/>
    <n v="2225873.6199999992"/>
    <n v="0"/>
    <n v="0"/>
    <n v="0"/>
    <n v="0"/>
    <n v="0"/>
    <n v="0"/>
    <n v="0"/>
    <n v="0"/>
    <n v="0"/>
    <n v="13720208.310000001"/>
    <n v="1608383.2899999991"/>
    <n v="2501126"/>
    <n v="617490.32999999996"/>
    <n v="0"/>
    <n v="0"/>
    <n v="18447207.93"/>
    <n v="16221334.310000001"/>
    <n v="2225873.6199999992"/>
    <s v="N"/>
    <s v="Mariano Perez"/>
    <s v=" Amendment - Pending Development"/>
    <s v="This project is ongoing and currently within budget. This Class 3 estimate any required adjustments will be incorporated into the final amendment version. As of March 2026, the project is at: 81.41%/3180 locations completed."/>
    <s v=" The 406 A&amp;E cost estimate was not included.  "/>
    <s v="Luis Sepulveda"/>
    <s v="Obligated"/>
    <d v="2023-12-29T12:31:05"/>
    <s v="Obligated"/>
    <n v="0.84"/>
    <n v="1926441.6500000015"/>
    <n v="9907102.2700000219"/>
    <m/>
    <n v="11833543.920000024"/>
    <n v="-87444.070000000298"/>
    <n v="13648195"/>
    <n v="1608383.29"/>
    <n v="2640715"/>
    <n v="617490.32999999996"/>
    <n v="0"/>
    <n v="0"/>
    <n v="18534652"/>
    <n v="16288910"/>
    <n v="2225873.62"/>
    <s v="Obligated -No expected changes "/>
    <s v="N/A"/>
    <s v="Project will be versioned prior to close out if needed."/>
  </r>
  <r>
    <n v="682210"/>
    <s v="FAASt [Pole and Conductor Repair - Mayagüez Group 9] (Distribution)"/>
    <x v="3"/>
    <x v="5"/>
    <s v="Yes"/>
    <s v="Obligated"/>
    <n v="198050.74"/>
    <n v="33040.999999999993"/>
    <n v="38248.35"/>
    <n v="8755.8700000000008"/>
    <n v="0"/>
    <n v="0"/>
    <n v="278095.95999999996"/>
    <n v="236299.09"/>
    <n v="41796.869999999995"/>
    <n v="4956.1500000000233"/>
    <n v="-1156.4300000000039"/>
    <n v="0"/>
    <n v="-3799.7200000000012"/>
    <n v="0"/>
    <n v="0"/>
    <n v="1.8189894035458565E-11"/>
    <n v="4956.1500000000233"/>
    <n v="-4956.1500000000051"/>
    <n v="203006.89"/>
    <n v="31884.569999999989"/>
    <n v="38248.35"/>
    <n v="4956.1499999999996"/>
    <n v="0"/>
    <n v="0"/>
    <n v="278095.96000000002"/>
    <n v="241255.24000000002"/>
    <n v="36840.719999999987"/>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24T13:14:23"/>
    <s v="Obligated"/>
    <n v="0.81"/>
    <n v="57250.620000000039"/>
    <n v="172099.07000000007"/>
    <m/>
    <n v="229349.69000000012"/>
    <n v="0.3500000000349246"/>
    <n v="198050.74"/>
    <n v="33041"/>
    <n v="38248"/>
    <n v="8755.8700000000008"/>
    <n v="0"/>
    <n v="0"/>
    <n v="278095.61"/>
    <n v="236298.74"/>
    <n v="41796.870000000003"/>
    <s v="Obligated -No expected changes "/>
    <s v="N/A"/>
    <s v="Project will be versioned prior to close out if needed."/>
  </r>
  <r>
    <n v="671502"/>
    <s v="FAASt [Distribution Streetlighting - Yabucoa] (Distribution)"/>
    <x v="3"/>
    <x v="6"/>
    <s v="Yes"/>
    <s v="Obligated"/>
    <n v="14918381.07"/>
    <n v="1418283.0099999979"/>
    <n v="2742910.41"/>
    <n v="547325.25"/>
    <n v="0"/>
    <n v="0"/>
    <n v="19626899.739999998"/>
    <n v="17661291.48"/>
    <n v="1965608.2599999979"/>
    <n v="0"/>
    <n v="0"/>
    <n v="0"/>
    <n v="0"/>
    <n v="0"/>
    <n v="0"/>
    <n v="0"/>
    <n v="0"/>
    <n v="0"/>
    <n v="14918381.07"/>
    <n v="1418283.0099999979"/>
    <n v="2742910.41"/>
    <n v="547325.25"/>
    <n v="0"/>
    <n v="0"/>
    <n v="19626899.739999998"/>
    <n v="17661291.48"/>
    <n v="1965608.2599999979"/>
    <s v="N"/>
    <s v="Mariano Perez"/>
    <s v=" Amendment - Pending Development"/>
    <s v="This project is ongoing and currently within budget. This Class 3 estimate any required adjustments will be incorporated into the final amendment version. As of March 2026, the project is at: 63.93%/3096 locations completed."/>
    <s v="The 406 A&amp;E cost estimate was not included. "/>
    <s v="Luis Sepulveda"/>
    <s v="Obligated"/>
    <d v="2023-12-29T12:31:05"/>
    <s v="Obligated"/>
    <n v="0.69"/>
    <n v="2622974.6900000107"/>
    <n v="9129753.5099999346"/>
    <m/>
    <n v="11752728.199999945"/>
    <n v="-219266.54254515469"/>
    <n v="14931289.023866899"/>
    <n v="1987567.5115322752"/>
    <n v="2927309.7471459769"/>
    <n v="0"/>
    <n v="0"/>
    <n v="0"/>
    <n v="19846166.282545153"/>
    <n v="17858598.771012876"/>
    <n v="1987567.5115322752"/>
    <s v="Obligated -No expected changes "/>
    <s v="N/A"/>
    <s v="Project will be versioned prior to close out if needed."/>
  </r>
  <r>
    <n v="679025"/>
    <s v="FAASt [Distribution Pole and Conductor Repair - San Juan Group 4] (Distribution)"/>
    <x v="3"/>
    <x v="5"/>
    <s v="Yes"/>
    <s v="Obligated"/>
    <n v="243073"/>
    <n v="43919"/>
    <n v="46884"/>
    <n v="11639"/>
    <n v="0"/>
    <n v="0"/>
    <n v="345515"/>
    <n v="289957"/>
    <n v="55558"/>
    <n v="159731.79999999999"/>
    <n v="-1537"/>
    <n v="0"/>
    <n v="-5051"/>
    <n v="0"/>
    <n v="0"/>
    <n v="153143.79999999999"/>
    <n v="159731.79999999999"/>
    <n v="-6588"/>
    <n v="402804.8"/>
    <n v="42382"/>
    <n v="46884"/>
    <n v="6588"/>
    <n v="0"/>
    <n v="0"/>
    <n v="498658.8"/>
    <n v="449688.8"/>
    <n v="48970"/>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2-12-27T11:52:54"/>
    <s v="Obligated"/>
    <n v="0.8"/>
    <n v="72104.520000000048"/>
    <n v="383640.70999999985"/>
    <m/>
    <n v="455745.22999999986"/>
    <n v="153143.79999999999"/>
    <n v="243073"/>
    <n v="43919"/>
    <n v="46884"/>
    <n v="11639"/>
    <n v="0"/>
    <n v="0"/>
    <n v="345515"/>
    <n v="289957"/>
    <n v="55558"/>
    <s v="Obligated -No expected changes "/>
    <s v="N/A"/>
    <s v="Project will be versioned prior to close out if needed."/>
  </r>
  <r>
    <n v="703535"/>
    <s v="FAASt [Toa Baja Streetlighting] (Distribution)"/>
    <x v="3"/>
    <x v="6"/>
    <s v="Yes"/>
    <s v="Obligated"/>
    <n v="9529190.3699999992"/>
    <n v="444807.71000000136"/>
    <n v="1814022"/>
    <n v="175326.98"/>
    <n v="0"/>
    <n v="0"/>
    <n v="11963347.060000001"/>
    <n v="11343212.369999999"/>
    <n v="620134.69000000134"/>
    <n v="0"/>
    <n v="0"/>
    <n v="0"/>
    <n v="0"/>
    <n v="0"/>
    <n v="0"/>
    <n v="0"/>
    <n v="0"/>
    <n v="0"/>
    <n v="9529190.3699999992"/>
    <n v="444807.71000000136"/>
    <n v="1814022"/>
    <n v="175326.98"/>
    <n v="0"/>
    <n v="0"/>
    <n v="11963347.060000001"/>
    <n v="11343212.369999999"/>
    <n v="620134.69000000134"/>
    <s v="N"/>
    <s v="Mariano Perez"/>
    <s v=" Amendment - Pending Development"/>
    <s v="This project is ongoing and currently within budget. This Class 3 estimate any required adjustments will be incorporated into the final amendment version. As of March 2026, the project is at: 62.61%/1492 locations completed."/>
    <s v=" The 406 A&amp;E cost estimate was not included.  "/>
    <s v="Luis Sepulveda"/>
    <s v="Obligated"/>
    <d v="2024-06-18T11:27:33"/>
    <s v="Obligated"/>
    <n v="0.55000000000000004"/>
    <n v="421395.41000000003"/>
    <n v="2844675.0100000002"/>
    <m/>
    <n v="3266070.4200000004"/>
    <n v="0"/>
    <n v="9529190.3699999992"/>
    <n v="444807.71"/>
    <n v="1814022"/>
    <n v="175326.98"/>
    <n v="0"/>
    <n v="0"/>
    <n v="11963347.059999999"/>
    <n v="11343212.369999999"/>
    <n v="620134.69000000006"/>
    <s v="Obligated -No expected changes "/>
    <s v="N/A"/>
    <s v="Project will be versioned prior to close out if needed."/>
  </r>
  <r>
    <n v="682172"/>
    <s v="FAASt [Distribution Pole and Conductor Repair - Arecibo Group 8] (Distribution)"/>
    <x v="3"/>
    <x v="5"/>
    <s v="Yes"/>
    <s v="Obligated"/>
    <n v="208400"/>
    <n v="45589.999999999978"/>
    <n v="40930"/>
    <n v="12081.35"/>
    <n v="0"/>
    <n v="0"/>
    <n v="307001.34999999998"/>
    <n v="249330"/>
    <n v="57671.349999999977"/>
    <n v="153792.70000000001"/>
    <n v="-1594.6500000000087"/>
    <n v="0"/>
    <n v="-5243.35"/>
    <n v="0"/>
    <n v="0"/>
    <n v="146954.70000000001"/>
    <n v="153792.70000000001"/>
    <n v="-6838.0000000000091"/>
    <n v="362192.7"/>
    <n v="43995.349999999969"/>
    <n v="40930"/>
    <n v="6838"/>
    <n v="0"/>
    <n v="0"/>
    <n v="453956.05"/>
    <n v="403122.7"/>
    <n v="50833.349999999969"/>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3-01-24T13:14:23"/>
    <s v="Obligated"/>
    <n v="0.83"/>
    <n v="126286.86000000007"/>
    <n v="321669.18999999983"/>
    <m/>
    <n v="447956.04999999993"/>
    <n v="96379.049999999988"/>
    <n v="208400"/>
    <n v="45590"/>
    <n v="40930"/>
    <n v="12081.35"/>
    <n v="0"/>
    <n v="0"/>
    <n v="357577"/>
    <n v="249330"/>
    <n v="57671.35"/>
    <s v="Obligated -No expected changes "/>
    <s v="N/A"/>
    <s v="Project will be versioned prior to close out if needed."/>
  </r>
  <r>
    <n v="679134"/>
    <s v="FAASt [Distribution Pole and Conductor Repair - Caguas Group 10] (Distribution)"/>
    <x v="3"/>
    <x v="5"/>
    <s v="Yes"/>
    <s v="Obligated"/>
    <n v="452956.93"/>
    <n v="87431.000000000029"/>
    <n v="86724.25"/>
    <n v="23169.22"/>
    <n v="0"/>
    <n v="0"/>
    <n v="650281.4"/>
    <n v="539681.17999999993"/>
    <n v="110600.22000000003"/>
    <n v="7097.960000000021"/>
    <n v="2956.609999999986"/>
    <n v="0"/>
    <n v="-10054.570000000002"/>
    <n v="0"/>
    <n v="0"/>
    <n v="0"/>
    <n v="7097.960000000021"/>
    <n v="-7097.9600000000155"/>
    <n v="460054.89"/>
    <n v="90387.610000000015"/>
    <n v="86724.25"/>
    <n v="13114.65"/>
    <n v="0"/>
    <n v="0"/>
    <n v="650281.4"/>
    <n v="546779.14"/>
    <n v="103502.2600000000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10T13:19:12"/>
    <s v="Obligated"/>
    <n v="0.94"/>
    <n v="78944.820000000153"/>
    <n v="524069.06000000029"/>
    <m/>
    <n v="603013.88000000047"/>
    <n v="0.25"/>
    <n v="452956.93"/>
    <n v="87431"/>
    <n v="86724"/>
    <n v="23169.22"/>
    <n v="0"/>
    <n v="0"/>
    <n v="650281.15"/>
    <n v="539680.92999999993"/>
    <n v="110600.22"/>
    <s v="Obligated -No expected changes "/>
    <s v="N/A"/>
    <s v="Project will be versioned prior to close out if needed."/>
  </r>
  <r>
    <n v="704938"/>
    <s v="FAASt [Distribution Streetlighting - Las Piedras (Distribution)"/>
    <x v="3"/>
    <x v="6"/>
    <s v="Yes"/>
    <s v="Obligated"/>
    <n v="13807923.4"/>
    <n v="1285354.4199999995"/>
    <n v="2760454.04"/>
    <n v="522246.69"/>
    <n v="0"/>
    <n v="0"/>
    <n v="18375978.550000001"/>
    <n v="16568377.440000001"/>
    <n v="1807601.1099999994"/>
    <n v="0"/>
    <n v="0"/>
    <n v="0"/>
    <n v="0"/>
    <n v="0"/>
    <n v="0"/>
    <n v="0"/>
    <n v="0"/>
    <n v="0"/>
    <n v="13807923.4"/>
    <n v="1285354.4199999995"/>
    <n v="2760454.04"/>
    <n v="522246.69"/>
    <n v="0"/>
    <n v="0"/>
    <n v="18375978.550000001"/>
    <n v="16568377.440000001"/>
    <n v="1807601.1099999994"/>
    <s v="N"/>
    <s v="Mariano Perez"/>
    <s v=" Amendment - Pending Development"/>
    <s v="This project is ongoing and currently within budget. This Class 3 estimate any required adjustments will be incorporated into the final amendment version. As of March 2026, the project is at: 69.50%/3480 locations completed."/>
    <s v=" The 406 A&amp;E cost estimate was not included.  "/>
    <s v="Luis Sepulveda"/>
    <s v="Obligated"/>
    <d v="2024-04-12T11:18:44"/>
    <s v="Obligated"/>
    <n v="0.7"/>
    <n v="939246.76000000036"/>
    <n v="8823541.0500000138"/>
    <m/>
    <n v="9762787.8100000136"/>
    <n v="4.0000002831220627E-2"/>
    <n v="13807923.4"/>
    <n v="1285354.42"/>
    <n v="2760454"/>
    <n v="522246.69"/>
    <n v="0"/>
    <n v="0"/>
    <n v="18375978.509999998"/>
    <n v="16568377.4"/>
    <n v="1807601.1099999999"/>
    <s v="Obligated -No expected changes "/>
    <s v="N/A"/>
    <s v="Project will be versioned prior to close out if needed."/>
  </r>
  <r>
    <n v="685943"/>
    <s v="FAASt Distribution Pole and Conductor Repair Ponce Group 5(Distribution)"/>
    <x v="3"/>
    <x v="5"/>
    <s v="Yes"/>
    <s v="Obligated"/>
    <n v="254972.22"/>
    <n v="50007.999999999971"/>
    <n v="49774.2"/>
    <n v="13252"/>
    <n v="0"/>
    <n v="0"/>
    <n v="368006.42"/>
    <n v="304746.42"/>
    <n v="63259.999999999971"/>
    <n v="7501.1999999999825"/>
    <n v="-1750.4000000000015"/>
    <n v="0"/>
    <n v="-5750.8"/>
    <n v="0"/>
    <n v="0"/>
    <n v="-1.9099388737231493E-11"/>
    <n v="7501.1999999999825"/>
    <n v="-7501.2000000000016"/>
    <n v="262473.42"/>
    <n v="48257.599999999969"/>
    <n v="49774.2"/>
    <n v="7501.2"/>
    <n v="0"/>
    <n v="0"/>
    <n v="368006.42"/>
    <n v="312247.62"/>
    <n v="55758.799999999967"/>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10T13:19:12"/>
    <s v="Obligated"/>
    <n v="0.88"/>
    <n v="72531.620000000141"/>
    <n v="271120.98000000039"/>
    <m/>
    <n v="343652.60000000056"/>
    <n v="0.20000000001164153"/>
    <n v="254972.22"/>
    <n v="50008"/>
    <n v="49774"/>
    <n v="13252"/>
    <n v="0"/>
    <n v="0"/>
    <n v="368006.22"/>
    <n v="304746.21999999997"/>
    <n v="63260"/>
    <s v="Obligated -No expected changes "/>
    <s v="N/A"/>
    <s v="Project will be versioned prior to close out if needed."/>
  </r>
  <r>
    <n v="724601"/>
    <s v="FAASt [Salinas Streetlighting] (Distribution)"/>
    <x v="3"/>
    <x v="6"/>
    <s v="Yes"/>
    <s v="Obligated"/>
    <n v="12097203.529999999"/>
    <n v="1141690.5200000005"/>
    <n v="2463885.54"/>
    <n v="469330.38"/>
    <n v="0"/>
    <n v="0"/>
    <n v="16172109.970000001"/>
    <n v="14561089.07"/>
    <n v="1611020.9000000004"/>
    <n v="0"/>
    <n v="0"/>
    <n v="0"/>
    <n v="0"/>
    <n v="0"/>
    <n v="0"/>
    <n v="0"/>
    <n v="0"/>
    <n v="0"/>
    <n v="12097203.529999999"/>
    <n v="1141690.5200000005"/>
    <n v="2463885.54"/>
    <n v="469330.38"/>
    <n v="0"/>
    <n v="0"/>
    <n v="16172109.970000001"/>
    <n v="14561089.07"/>
    <n v="1611020.9000000004"/>
    <s v="N"/>
    <s v="Mariano Perez"/>
    <s v=" Amendment - Pending Development"/>
    <s v="This project is ongoing and currently within budget. This Class 3 estimate any required adjustments will be incorporated into the final amendment version. As of March 2026, the project is at: 79.89%/3225 locations completed."/>
    <s v="The 406 A&amp;E cost estimate was not included. "/>
    <s v="Luis Sepulveda"/>
    <s v="Obligated"/>
    <d v="2024-07-08T11:28:00"/>
    <s v="Obligated"/>
    <n v="0.79"/>
    <n v="1515998.559999998"/>
    <n v="8960437.8999999445"/>
    <m/>
    <n v="10476436.459999943"/>
    <n v="-0.45999999903142452"/>
    <n v="12097203.529999999"/>
    <n v="1141690.52"/>
    <n v="2463886"/>
    <n v="469330.38"/>
    <n v="0"/>
    <n v="0"/>
    <n v="16172110.43"/>
    <n v="14561089.529999999"/>
    <n v="1611020.9"/>
    <s v="Obligated -No expected changes "/>
    <s v="N/A"/>
    <s v="Project will be versioned prior to close out if needed."/>
  </r>
  <r>
    <n v="682910"/>
    <s v="FAASt [Distribution Pole and Conductor Repair - Bayamón Group 7] (Distribution)"/>
    <x v="3"/>
    <x v="5"/>
    <s v="Yes"/>
    <s v="Obligated"/>
    <n v="517156"/>
    <n v="83531.28"/>
    <n v="99229"/>
    <n v="22135.72"/>
    <n v="0"/>
    <n v="0"/>
    <n v="722052"/>
    <n v="616385"/>
    <n v="105667"/>
    <n v="62880.280000000028"/>
    <n v="-586.27999999999884"/>
    <n v="0"/>
    <n v="-9605.7200000000012"/>
    <n v="0"/>
    <n v="0"/>
    <n v="52688.280000000028"/>
    <n v="62880.280000000028"/>
    <n v="-10192"/>
    <n v="580036.28"/>
    <n v="82945"/>
    <n v="99229"/>
    <n v="12530"/>
    <n v="0"/>
    <n v="0"/>
    <n v="774740.28"/>
    <n v="679265.28000000003"/>
    <n v="95475"/>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3-01-31T12:56:11"/>
    <s v="Obligated"/>
    <n v="0.97"/>
    <n v="123441.49999999988"/>
    <n v="642298.77999999991"/>
    <m/>
    <n v="765740.2799999998"/>
    <n v="59871.280000000028"/>
    <n v="517156"/>
    <n v="83531"/>
    <n v="99229"/>
    <n v="22135.72"/>
    <n v="0"/>
    <n v="0"/>
    <n v="714869"/>
    <n v="616385"/>
    <n v="105666.72"/>
    <s v="Obligated -No expected changes "/>
    <s v="N/A"/>
    <s v="Project will be versioned prior to close out if needed."/>
  </r>
  <r>
    <n v="709631"/>
    <s v="FAASt [Morovis Streetlighting] (Distribution)"/>
    <x v="3"/>
    <x v="6"/>
    <s v="Yes"/>
    <s v="Obligated"/>
    <n v="13486398.85"/>
    <n v="1257031.5699999996"/>
    <n v="2499521.06"/>
    <n v="487450.7"/>
    <n v="0"/>
    <n v="0"/>
    <n v="17730402.18"/>
    <n v="15985919.91"/>
    <n v="1744482.2699999996"/>
    <n v="0"/>
    <n v="0"/>
    <n v="0"/>
    <n v="0"/>
    <n v="0"/>
    <n v="0"/>
    <n v="0"/>
    <n v="0"/>
    <n v="0"/>
    <n v="13486398.85"/>
    <n v="1257031.5699999996"/>
    <n v="2499521.06"/>
    <n v="487450.7"/>
    <n v="0"/>
    <n v="0"/>
    <n v="17730402.18"/>
    <n v="15985919.91"/>
    <n v="1744482.2699999996"/>
    <s v="N"/>
    <s v="Mariano Perez"/>
    <s v=" Amendment - Pending Development"/>
    <s v="This project is ongoing and currently within budget. This Class 3 estimate any required adjustments will be incorporated into the final amendment version. As of March 2026, the project is at: 78.98%/2585 locations completed."/>
    <s v=" The 406 A&amp;E cost estimate was not included.  "/>
    <s v="Luis Sepulveda"/>
    <s v="Obligated"/>
    <d v="2024-03-22T10:16:16"/>
    <s v="Obligated"/>
    <n v="0.8"/>
    <n v="624831.31999999878"/>
    <n v="12648292.150000028"/>
    <m/>
    <n v="13273123.470000027"/>
    <n v="6.0000002384185791E-2"/>
    <n v="13486398.85"/>
    <n v="1257031.57"/>
    <n v="2499521"/>
    <n v="487450.7"/>
    <n v="0"/>
    <n v="0"/>
    <n v="17730402.119999997"/>
    <n v="15985919.85"/>
    <n v="1744482.27"/>
    <s v="Obligated -No expected changes "/>
    <s v="N/A"/>
    <s v="Project will be versioned prior to close out if needed."/>
  </r>
  <r>
    <n v="704943"/>
    <s v="FAASt [Naranjito Streetlighting] (Distribution)"/>
    <x v="3"/>
    <x v="6"/>
    <s v="Yes"/>
    <s v="Obligated"/>
    <n v="11644048.42"/>
    <n v="1501948.7200000007"/>
    <n v="2348209.91"/>
    <n v="613589.66"/>
    <n v="0"/>
    <n v="0"/>
    <n v="16107796.710000001"/>
    <n v="13992258.33"/>
    <n v="2115538.3800000008"/>
    <n v="0"/>
    <n v="0"/>
    <n v="0"/>
    <n v="0"/>
    <n v="0"/>
    <n v="0"/>
    <n v="0"/>
    <n v="0"/>
    <n v="0"/>
    <n v="11644048.42"/>
    <n v="1501948.7200000007"/>
    <n v="2348209.91"/>
    <n v="613589.66"/>
    <n v="0"/>
    <n v="0"/>
    <n v="16107796.710000001"/>
    <n v="13992258.33"/>
    <n v="2115538.3800000008"/>
    <s v="N"/>
    <s v="Mariano Perez"/>
    <s v=" Amendment - Pending Development"/>
    <s v="This project is ongoing and currently within budget. This Class 3 estimate any required adjustments will be incorporated into the final amendment version. As of March 2026, the project is at: 67.10%/2144 locations completed."/>
    <s v=" The 406 A&amp;E cost estimate was not included.  "/>
    <s v="Luis Sepulveda"/>
    <s v="Obligated"/>
    <d v="2024-04-12T11:18:44"/>
    <s v="Obligated"/>
    <n v="0.64"/>
    <n v="1343697.7700000049"/>
    <n v="7491314.1099999296"/>
    <m/>
    <n v="8835011.8799999338"/>
    <n v="-8.9999999850988388E-2"/>
    <n v="11644048.42"/>
    <n v="1501948.72"/>
    <n v="2348210"/>
    <n v="613589.66"/>
    <n v="0"/>
    <n v="0"/>
    <n v="16107796.800000001"/>
    <n v="13992258.42"/>
    <n v="2115538.38"/>
    <s v="Obligated -No expected changes "/>
    <s v="N/A"/>
    <s v="Project will be versioned prior to close out if needed."/>
  </r>
  <r>
    <n v="724600"/>
    <s v="FAASt [Jayuya Streetlighting] (Distribution)"/>
    <x v="3"/>
    <x v="6"/>
    <s v="Yes"/>
    <s v="Obligated"/>
    <n v="7277670.2000000002"/>
    <n v="931433.79999999935"/>
    <n v="1704125.72"/>
    <n v="419107.52"/>
    <n v="0"/>
    <n v="0"/>
    <n v="10332337.24"/>
    <n v="8981795.9199999999"/>
    <n v="1350541.3199999994"/>
    <n v="0"/>
    <n v="0"/>
    <n v="0"/>
    <n v="0"/>
    <n v="0"/>
    <n v="0"/>
    <n v="0"/>
    <n v="0"/>
    <n v="0"/>
    <n v="7277670.2000000002"/>
    <n v="931433.79999999935"/>
    <n v="1704125.72"/>
    <n v="419107.52"/>
    <n v="0"/>
    <n v="0"/>
    <n v="10332337.239999998"/>
    <n v="8981795.9199999999"/>
    <n v="1350541.3199999994"/>
    <s v="N"/>
    <s v="Mariano Perez"/>
    <s v="Obligated - Final Ammendment Version once closeout stage"/>
    <s v="This project is ongoing and currently within budget. This Class 3 estimate any required adjustments will be incorporated into the final amendment version. As of March 2026, the project is at: 73.80%/1332 locations completed."/>
    <s v=" The 406 A&amp;E cost estimate was not included.  "/>
    <s v="Luis Sepulveda"/>
    <s v="Obligated"/>
    <d v="2024-05-31T11:36:28"/>
    <s v="Obligated"/>
    <n v="0.73"/>
    <n v="944820.42999999132"/>
    <n v="5199174.4600000875"/>
    <m/>
    <n v="6143994.8900000788"/>
    <n v="-0.2800000011920929"/>
    <n v="7277670.2000000002"/>
    <n v="931433.8"/>
    <n v="1704126"/>
    <n v="419107.52"/>
    <n v="0"/>
    <n v="0"/>
    <n v="10332337.52"/>
    <n v="8981796.1999999993"/>
    <n v="1350541.32"/>
    <s v="Obligated -No expected changes "/>
    <s v="N/A"/>
    <s v="Project will be versioned prior to close out if needed."/>
  </r>
  <r>
    <n v="679039"/>
    <s v="FAASt [Distribution Streetlighting - Caguas] (Distribution)"/>
    <x v="3"/>
    <x v="6"/>
    <s v="Yes"/>
    <s v="Obligated"/>
    <n v="73737224.579999998"/>
    <n v="1422693.0000000023"/>
    <n v="8534896.8900000006"/>
    <n v="426651.06"/>
    <n v="0"/>
    <n v="0"/>
    <n v="84121465.530000001"/>
    <n v="82272121.469999999"/>
    <n v="1849344.0600000024"/>
    <n v="-50776591.579999998"/>
    <n v="84685.596829622285"/>
    <n v="-4469763.8900000006"/>
    <n v="25396.343170375389"/>
    <e v="#REF!"/>
    <e v="#REF!"/>
    <e v="#REF!"/>
    <e v="#REF!"/>
    <e v="#REF!"/>
    <n v="22960633"/>
    <n v="1507378.5968296246"/>
    <n v="4065133"/>
    <n v="452047.40317037539"/>
    <e v="#REF!"/>
    <e v="#REF!"/>
    <n v="28985192"/>
    <n v="27025766"/>
    <n v="1959426"/>
    <s v="Y"/>
    <s v="Mariano Perez"/>
    <s v=" Amendment - Pending Development"/>
    <s v=" This project was among the first to be developed, originally including the underground work as part of the program's initial scope—estimated at: $55M for this portion to be removed. This Class 3 estimate any required adjustments will be incorporated into the final amendment version. As of March 2026, the project is at: 38.19%/2394 locations completed.Estimate ammedment submission Q1FY27."/>
    <s v="Se presenta una disminución de $53 millones del documento del PREB a este documento. "/>
    <s v="Luis Sepulveda"/>
    <s v="Obligated"/>
    <d v="2023-07-05T11:36:11"/>
    <s v="Obligated"/>
    <n v="0.48"/>
    <n v="1467080.2500000005"/>
    <n v="3909718.1000000108"/>
    <m/>
    <n v="5376798.3500000108"/>
    <n v="-52493532"/>
    <n v="71310194"/>
    <n v="1422693"/>
    <n v="8324691"/>
    <n v="426651.06"/>
    <n v="0"/>
    <n v="0"/>
    <n v="81478724"/>
    <n v="79634885"/>
    <n v="1849344.06"/>
    <s v="Amendment – Amendment Needed/Pending Development"/>
    <s v="Q1 FY2028"/>
    <s v="Amendment pending to remove underground scope_x000a_Grants portal total project cost is $84.1M"/>
  </r>
  <r>
    <n v="690545"/>
    <s v="FAASt Aguadilla Streetlight (Distribution)"/>
    <x v="3"/>
    <x v="6"/>
    <s v="Yes"/>
    <s v="Obligated"/>
    <n v="19796809"/>
    <n v="962442"/>
    <n v="3021242"/>
    <n v="333333"/>
    <n v="0"/>
    <n v="0"/>
    <n v="24113826"/>
    <n v="22818051"/>
    <n v="1295775"/>
    <n v="-9363774"/>
    <n v="73464.307720090263"/>
    <n v="-869552"/>
    <n v="25443.692279909679"/>
    <e v="#REF!"/>
    <e v="#REF!"/>
    <e v="#REF!"/>
    <e v="#REF!"/>
    <e v="#REF!"/>
    <n v="10433035"/>
    <n v="1035906.3077200903"/>
    <n v="2151690"/>
    <n v="358776.69227990968"/>
    <e v="#REF!"/>
    <e v="#REF!"/>
    <n v="13979408"/>
    <n v="12584725"/>
    <n v="1394683"/>
    <s v="Y"/>
    <s v="Mariano Perez"/>
    <s v=" Amendment - Pending Development"/>
    <s v=" This project was among the first to be developed, originally including the underground work as part of the program's initial scope—estimated at: $10M for this portion to be removed. This Class 3 estimate any required adjustments will be incorporated into the final amendment version. As of March 2026, the project is at: 46.93%/1148 locations completed.Estimate ammedment submission Q1FY27."/>
    <s v=" The 406 A&amp;E cost estimate was not included.  "/>
    <s v="Luis Sepulveda"/>
    <s v="Obligated"/>
    <d v="2023-05-17T11:30:39"/>
    <s v="Obligated"/>
    <n v="0.49"/>
    <n v="1403833.3000000049"/>
    <n v="4028370.0999999926"/>
    <m/>
    <n v="5432203.3999999976"/>
    <n v="-10134418"/>
    <n v="19796809"/>
    <n v="962442"/>
    <n v="3021242"/>
    <n v="333333"/>
    <n v="0"/>
    <n v="0"/>
    <n v="24113826"/>
    <n v="22818051"/>
    <n v="1295775"/>
    <s v="Amendment – Amendment Needed/Pending Development"/>
    <s v="Q1 FY2027"/>
    <s v="Amendment pending to remove underground scope"/>
  </r>
  <r>
    <n v="705527"/>
    <s v="FAASt [Distribution Pole and Conductor Repair - San Juan 17-18-19-20-21] (Distribution)"/>
    <x v="3"/>
    <x v="5"/>
    <s v="Yes"/>
    <s v="Obligated"/>
    <n v="642721"/>
    <n v="98919"/>
    <n v="125147"/>
    <n v="26214"/>
    <n v="0"/>
    <n v="0"/>
    <n v="893001"/>
    <n v="767868"/>
    <n v="125133"/>
    <n v="26132.229999999981"/>
    <n v="0"/>
    <n v="0"/>
    <n v="0"/>
    <n v="0"/>
    <n v="0"/>
    <n v="26132.229999999981"/>
    <n v="26132.229999999981"/>
    <n v="0"/>
    <n v="668853.23"/>
    <n v="98919"/>
    <n v="125147"/>
    <n v="26214"/>
    <n v="0"/>
    <n v="0"/>
    <n v="919133.23"/>
    <n v="794000.23"/>
    <n v="125133"/>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The project has $800k in expenses, but the expected cost presented by the LUMA CP team is $200K"/>
    <s v="Luis Sepulveda"/>
    <s v="Obligated"/>
    <d v="2023-07-28T11:42:25"/>
    <s v="Obligated"/>
    <n v="0.68"/>
    <n v="189871.90999999997"/>
    <n v="612520.62000000034"/>
    <m/>
    <n v="802392.53000000026"/>
    <n v="26132.229999999981"/>
    <n v="642721"/>
    <n v="98919"/>
    <n v="125147"/>
    <n v="26214"/>
    <n v="0"/>
    <n v="0"/>
    <n v="893001"/>
    <n v="767868"/>
    <n v="125133"/>
    <s v="Obligated -No expected changes "/>
    <s v="N/A"/>
    <s v="Project will be versioned prior to close out if needed."/>
  </r>
  <r>
    <n v="735474"/>
    <s v="FAASt [Pole and Conductor Repair -Caguas Group 3 Phase 2] (Distribution) "/>
    <x v="3"/>
    <x v="5"/>
    <s v="Yes"/>
    <s v="Obligated"/>
    <n v="14075641"/>
    <n v="0"/>
    <n v="1962096.73"/>
    <n v="0"/>
    <n v="2709364"/>
    <n v="0"/>
    <n v="18747101.73"/>
    <n v="18747101.73"/>
    <n v="0"/>
    <n v="3136274.2199999988"/>
    <n v="71312.910000000033"/>
    <n v="-437576.22"/>
    <n v="44805.65"/>
    <n v="-1564727.97"/>
    <n v="468198.97"/>
    <n v="1718287.5599999991"/>
    <n v="1133970.0299999991"/>
    <n v="584317.53"/>
    <n v="17211915.219999999"/>
    <n v="71312.910000000033"/>
    <n v="1524520.51"/>
    <n v="44805.65"/>
    <n v="1144636.03"/>
    <n v="468198.97"/>
    <n v="20465389.290000003"/>
    <n v="19881071.760000002"/>
    <n v="584317.53"/>
    <s v="Y"/>
    <s v="Yaritza Acevedo Ortiz"/>
    <s v=" Amendment - Pending Development"/>
    <s v="Project obligated under based on a Class 3 estimate full 428. The 428/406HM Amendment was submitted with the revised Class 3 estimate. "/>
    <s v="No Comment"/>
    <s v="Luis Sepulveda"/>
    <s v="Pending Amendment Processing"/>
    <d v="2025-09-17T18:16:07"/>
    <s v="Obligated, Pending Amendment Processing"/>
    <n v="0.47"/>
    <n v="1724027.4300000081"/>
    <n v="10902862.70000004"/>
    <m/>
    <n v="12626890.130000047"/>
    <n v="0"/>
    <n v="17211915.219999999"/>
    <n v="71311.91"/>
    <n v="1524520.51"/>
    <n v="44806.65"/>
    <n v="1144636.03"/>
    <n v="468198.97"/>
    <n v="20465389.289999999"/>
    <n v="19881071.760000002"/>
    <n v="584317.53"/>
    <s v="Amendment – Submitted to FEMA"/>
    <s v="Submitted"/>
    <s v="DSOW – Submitted to FEMA -Currently under FEMA evaluation"/>
  </r>
  <r>
    <n v="750692"/>
    <s v="FAASt [Pole and Conductor Repair - Mayaguez Group 3 - Phase 2] (Distribution)"/>
    <x v="3"/>
    <x v="5"/>
    <s v="Yes"/>
    <s v="Obligated"/>
    <n v="12921047"/>
    <n v="0"/>
    <n v="1799743"/>
    <n v="0"/>
    <n v="2509617"/>
    <n v="0"/>
    <n v="17230407"/>
    <n v="17230407"/>
    <n v="0"/>
    <n v="2613524.3800000008"/>
    <n v="65783.219999999972"/>
    <n v="-421331.30000000005"/>
    <n v="41393.160000000003"/>
    <n v="-1450109.28"/>
    <n v="432530.28"/>
    <n v="1281790.4600000009"/>
    <n v="742083.80000000098"/>
    <n v="539706.66"/>
    <n v="15534571.380000001"/>
    <n v="65783.219999999972"/>
    <n v="1378411.7"/>
    <n v="41393.160000000003"/>
    <n v="1059507.72"/>
    <n v="432530.28"/>
    <n v="18512197.460000001"/>
    <n v="17972490.800000001"/>
    <n v="539706.66"/>
    <s v="Y"/>
    <s v="Yaritza Acevedo Ortiz"/>
    <s v=" Amendment - Pending Development"/>
    <s v="Project obligated under based on a Class 3 estimate full 428. The 428/406HM Amendment was submitted with the revised Class 3 estimate. "/>
    <s v="Se espera que este proyecto tenga costos que sobrepasan la obligación por $1.2 millones. "/>
    <s v="Luis Sepulveda"/>
    <s v="Pending Amendment Processing"/>
    <d v="2025-09-25T16:15:25"/>
    <s v="Obligated, Pending Amendment Processing"/>
    <n v="0.27"/>
    <n v="1235245.4800000058"/>
    <n v="4593133.2399999965"/>
    <m/>
    <n v="5828378.7200000025"/>
    <n v="0"/>
    <n v="15534571.380000001"/>
    <n v="65783.22"/>
    <n v="1378411.7"/>
    <n v="41393.160000000003"/>
    <n v="1059507.72"/>
    <n v="432530.28"/>
    <n v="18512197.460000001"/>
    <n v="17972490.800000001"/>
    <n v="539706.66"/>
    <s v="Amendment – Submitted to FEMA"/>
    <s v="Submitted"/>
    <s v="DSOW – Submitted to FEMA -Currently under FEMA evaluation"/>
  </r>
  <r>
    <n v="752540"/>
    <s v="FAASt [Pole and Conductor Repair -Mayaguez Group 4 Phase 2] (Distribution)"/>
    <x v="3"/>
    <x v="5"/>
    <s v="Yes"/>
    <s v="Obligated"/>
    <n v="7111613.9100000001"/>
    <n v="0"/>
    <n v="991211.9"/>
    <n v="0"/>
    <n v="1376029"/>
    <n v="0"/>
    <n v="9478854.8100000005"/>
    <n v="9478854.8100000005"/>
    <n v="0"/>
    <n v="1573838.7699999996"/>
    <n v="37311.659999999974"/>
    <n v="-218060.30000000005"/>
    <n v="23427.4"/>
    <n v="-751211.48"/>
    <n v="244800.38"/>
    <n v="910106.42999999947"/>
    <n v="604566.98999999953"/>
    <n v="305539.44"/>
    <n v="8685452.6799999997"/>
    <n v="37311.659999999974"/>
    <n v="773151.6"/>
    <n v="23427.4"/>
    <n v="624817.52"/>
    <n v="244800.38"/>
    <n v="10388961.239999998"/>
    <n v="10083421.799999999"/>
    <n v="305539.44"/>
    <s v="Y"/>
    <s v="Yaritza Acevedo Ortiz"/>
    <s v=" Amendment - Pending Development"/>
    <s v="Project obligated under based on a Class 3 estimate full 428. The 428/406HM Amendment was submitted with the revised Class 3 estimate. "/>
    <s v="Se espera que este proyecto tenga costos que sobrepasan la obligación por $910k"/>
    <s v="Luis Sepulveda"/>
    <s v="Pending Amendment Processing"/>
    <d v="2025-09-25T16:15:28"/>
    <s v="Obligated, Pending Amendment Processing"/>
    <n v="0"/>
    <n v="414698.4099999991"/>
    <n v="135811.88999999998"/>
    <m/>
    <n v="550510.29999999912"/>
    <n v="0"/>
    <n v="8687329.9900000002"/>
    <n v="35434.35"/>
    <n v="773151.6"/>
    <n v="23427.4"/>
    <n v="622940.21"/>
    <n v="246677.69"/>
    <n v="10388961.24"/>
    <n v="10083421.800000001"/>
    <n v="305539.44"/>
    <s v="Amendment – Submitted to FEMA"/>
    <s v="Submitted"/>
    <s v="DSOW – Submitted to FEMA -Currently under FEMA evaluation"/>
  </r>
  <r>
    <n v="790443"/>
    <s v="FAASt [Pole and Conductor Repair -San Juan Group 3 Phase 2 (Distribution)"/>
    <x v="3"/>
    <x v="5"/>
    <s v="Yes"/>
    <s v="Obligated"/>
    <n v="186697"/>
    <n v="0"/>
    <n v="25985"/>
    <n v="0"/>
    <n v="35624"/>
    <n v="0"/>
    <n v="248306"/>
    <n v="248306"/>
    <n v="0"/>
    <n v="57136.22"/>
    <n v="919.39000000000033"/>
    <n v="-4549.5499999999993"/>
    <n v="574.91"/>
    <n v="-21191.360000000001"/>
    <n v="6007.36"/>
    <n v="38896.97"/>
    <n v="31395.309999999998"/>
    <n v="7501.66"/>
    <n v="243833.22"/>
    <n v="919.39000000000033"/>
    <n v="21435.45"/>
    <n v="574.91"/>
    <n v="14432.64"/>
    <n v="6007.36"/>
    <n v="287202.96999999997"/>
    <n v="279701.31"/>
    <n v="7501.66"/>
    <s v="Y"/>
    <s v="Yaritza Acevedo Ortiz"/>
    <s v=" Amendment - Pending Development"/>
    <s v="Project obligated under based on a Class 3 estimate full 428. The 428/406HM Amendment was submitted with the revised Class 3 estimate. "/>
    <s v="No Comment"/>
    <s v="Luis Sepulveda"/>
    <s v="Pending Final FEMA Review"/>
    <d v="2025-09-03T20:15:21"/>
    <s v="Obligated, Pending Final FEMA Review"/>
    <n v="0.51"/>
    <n v="42822.130000000034"/>
    <n v="75698.78999999995"/>
    <m/>
    <n v="118520.91999999998"/>
    <n v="-6526.0800000000163"/>
    <n v="244155.63"/>
    <n v="919.99"/>
    <n v="25573.49"/>
    <n v="679.94"/>
    <n v="16392.64"/>
    <n v="6007.36"/>
    <n v="293729.05"/>
    <n v="286121.76"/>
    <n v="7607.2899999999991"/>
    <s v="Amendment – Submitted to FEMA"/>
    <s v="Submitted"/>
    <s v="DSOW – Submitted to FEMA -Currently under FEMA evaluation"/>
  </r>
  <r>
    <n v="673774"/>
    <s v="FAASt [Distribution Pole and Conductor Repair - Mayaguez Group 1] (Distribution)"/>
    <x v="3"/>
    <x v="5"/>
    <s v="Yes"/>
    <s v="Obligated"/>
    <n v="1408531"/>
    <n v="283336"/>
    <n v="273831"/>
    <n v="75084"/>
    <n v="0"/>
    <n v="0"/>
    <n v="2040782"/>
    <n v="1682362"/>
    <n v="358420"/>
    <n v="1969607.08"/>
    <n v="0"/>
    <n v="0"/>
    <n v="0"/>
    <n v="0"/>
    <n v="0"/>
    <n v="1969607.08"/>
    <n v="1969607.08"/>
    <n v="0"/>
    <n v="3378138.08"/>
    <n v="283336"/>
    <n v="273831"/>
    <n v="75084"/>
    <n v="0"/>
    <n v="0"/>
    <n v="4010389.08"/>
    <n v="3651969.08"/>
    <n v="358420"/>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Este Proyecto se espera que tenga costos que sobrepasan la obligación por $1.9 millón."/>
    <s v="Luis Sepulveda"/>
    <s v="Obligated"/>
    <d v="2022-08-02T11:42:11"/>
    <s v="Obligated"/>
    <n v="0.62"/>
    <n v="660694.74000000139"/>
    <n v="2989558.6800000067"/>
    <m/>
    <n v="3650253.4200000083"/>
    <n v="1969607.08"/>
    <n v="1408531"/>
    <n v="283336"/>
    <n v="273831"/>
    <n v="75084"/>
    <n v="0"/>
    <n v="0"/>
    <n v="2040782"/>
    <n v="1682362"/>
    <n v="358420"/>
    <s v="Obligated -No expected changes "/>
    <s v="N/A"/>
    <s v="Project will be versioned prior to close out if needed."/>
  </r>
  <r>
    <n v="673844"/>
    <s v="FAASt [Distribution Pole and Conductor Repair - San Juan Group 3] (Distribution)"/>
    <x v="3"/>
    <x v="5"/>
    <s v="Yes"/>
    <s v="Obligated"/>
    <n v="1072850.98"/>
    <n v="252342.99999999991"/>
    <n v="208800.58"/>
    <n v="66870.899999999994"/>
    <n v="0"/>
    <n v="0"/>
    <n v="1600865.46"/>
    <n v="1281651.56"/>
    <n v="319213.89999999991"/>
    <n v="213262.35000000009"/>
    <n v="0"/>
    <n v="0"/>
    <n v="0"/>
    <n v="0"/>
    <n v="0"/>
    <n v="213262.35000000009"/>
    <n v="213262.35000000009"/>
    <n v="0"/>
    <n v="1286113.33"/>
    <n v="252342.99999999991"/>
    <n v="208800.58"/>
    <n v="66870.899999999994"/>
    <n v="0"/>
    <n v="0"/>
    <n v="1814127.81"/>
    <n v="1494913.9100000001"/>
    <n v="319213.89999999991"/>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213k."/>
    <s v="Luis Sepulveda"/>
    <s v="Obligated"/>
    <d v="2022-08-24T10:29:35"/>
    <s v="Obligated"/>
    <n v="0.87"/>
    <n v="317413.67000000016"/>
    <n v="1302232.7399999993"/>
    <m/>
    <n v="1619646.4099999995"/>
    <n v="1526924.84"/>
    <n v="243833.22"/>
    <n v="919.39"/>
    <n v="21435.45"/>
    <n v="574.91"/>
    <n v="14432.64"/>
    <n v="6007.36"/>
    <n v="287202.96999999997"/>
    <n v="279701.31"/>
    <n v="7501.66"/>
    <s v="Obligated -No expected changes "/>
    <s v="N/A"/>
    <s v="Project will be versioned prior to close out if needed."/>
  </r>
  <r>
    <n v="673843"/>
    <s v="FAASt [Distribution Pole and Conductor Repair-Bayamon Group 3] (Distribution)"/>
    <x v="3"/>
    <x v="5"/>
    <s v="Yes"/>
    <s v="Obligated"/>
    <n v="904194"/>
    <n v="179969"/>
    <n v="175796"/>
    <n v="47692"/>
    <n v="0"/>
    <n v="0"/>
    <n v="1307651"/>
    <n v="1079990"/>
    <n v="227661"/>
    <n v="1349041.4500000002"/>
    <n v="0"/>
    <n v="0"/>
    <n v="0"/>
    <n v="0"/>
    <n v="0"/>
    <n v="1349041.4500000002"/>
    <n v="1349041.4500000002"/>
    <n v="0"/>
    <n v="2253235.4500000002"/>
    <n v="179969"/>
    <n v="175796"/>
    <n v="47692"/>
    <n v="0"/>
    <n v="0"/>
    <n v="2656692.4500000002"/>
    <n v="2429031.4500000002"/>
    <n v="227661"/>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1.3 millones."/>
    <s v="Luis Sepulveda"/>
    <s v="Obligated"/>
    <d v="2022-10-17T11:37:25"/>
    <s v="Obligated"/>
    <n v="0.8"/>
    <n v="365075.67999999993"/>
    <n v="2165876.0699999966"/>
    <m/>
    <n v="2530951.7499999963"/>
    <n v="1349041.4500000002"/>
    <n v="904194"/>
    <n v="179969"/>
    <n v="175796"/>
    <n v="47692"/>
    <n v="0"/>
    <n v="0"/>
    <n v="1307651"/>
    <n v="1079990"/>
    <n v="227661"/>
    <s v="Obligated -No expected changes "/>
    <s v="N/A"/>
    <s v="Project will be versioned prior to close out if needed."/>
  </r>
  <r>
    <n v="673847"/>
    <s v="FAASt [Distribution Pole and Conductor Repair-Carolina Group 2] (Distribution)"/>
    <x v="3"/>
    <x v="5"/>
    <s v="Yes"/>
    <s v="Obligated"/>
    <n v="190570"/>
    <n v="39481"/>
    <n v="37242"/>
    <n v="10462"/>
    <n v="0"/>
    <n v="0"/>
    <n v="277755"/>
    <n v="227812"/>
    <n v="49943"/>
    <n v="733719.93"/>
    <n v="0"/>
    <n v="0"/>
    <n v="0"/>
    <n v="0"/>
    <n v="0"/>
    <n v="733719.93"/>
    <n v="733719.93"/>
    <n v="0"/>
    <n v="924289.93"/>
    <n v="39481"/>
    <n v="37242"/>
    <n v="10462"/>
    <n v="0"/>
    <n v="0"/>
    <n v="1011474.93"/>
    <n v="961531.93"/>
    <n v="49943"/>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733k."/>
    <s v="Luis Sepulveda"/>
    <s v="Obligated"/>
    <d v="2022-08-08T11:30:15"/>
    <s v="Obligated"/>
    <n v="0.78"/>
    <n v="192227.38000000006"/>
    <n v="782333.97999999952"/>
    <m/>
    <n v="974561.35999999964"/>
    <n v="733719.93"/>
    <n v="190570"/>
    <n v="39481"/>
    <n v="37242"/>
    <n v="10468"/>
    <n v="0"/>
    <n v="0"/>
    <n v="277755"/>
    <n v="227812"/>
    <n v="49949"/>
    <s v="Obligated -No expected changes "/>
    <s v="N/A"/>
    <s v="Project will be versioned prior to close out if needed."/>
  </r>
  <r>
    <n v="742026"/>
    <s v="FAASt [Pole and Conductor Repair - San Juan Group 2 - Phase 2] (Distribution)"/>
    <x v="3"/>
    <x v="5"/>
    <s v="Yes"/>
    <s v="Obligated"/>
    <n v="1033375.81"/>
    <n v="68616.999999999971"/>
    <n v="83942.74"/>
    <n v="15418.96"/>
    <n v="0"/>
    <n v="0"/>
    <n v="1201354.51"/>
    <n v="1117318.55"/>
    <n v="84035.959999999963"/>
    <n v="707392.56"/>
    <n v="0"/>
    <n v="0"/>
    <n v="0"/>
    <n v="0"/>
    <n v="0"/>
    <n v="707392.56"/>
    <n v="707392.56"/>
    <n v="0"/>
    <n v="1740768.37"/>
    <n v="68616.999999999971"/>
    <n v="83942.74"/>
    <n v="15418.96"/>
    <n v="0"/>
    <n v="0"/>
    <n v="1908747.07"/>
    <n v="1824711.11"/>
    <n v="84035.959999999963"/>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707k. "/>
    <s v="Luis Sepulveda"/>
    <s v="Obligated"/>
    <d v="2024-05-31T11:36:28"/>
    <s v="Obligated"/>
    <n v="0.85"/>
    <n v="307412.3300000006"/>
    <n v="1460594.040000004"/>
    <m/>
    <n v="1768006.3700000045"/>
    <n v="707392.3"/>
    <n v="1033375.81"/>
    <n v="68618"/>
    <n v="83943"/>
    <n v="15418.96"/>
    <n v="0"/>
    <n v="0"/>
    <n v="1201354.77"/>
    <n v="1117318.81"/>
    <n v="84036.959999999992"/>
    <s v="Obligated -No expected changes "/>
    <s v="N/A"/>
    <s v="Project will be versioned prior to close out if needed."/>
  </r>
  <r>
    <n v="679458"/>
    <s v="FAASt [Distribution Pole and Conductor Repair - Ponce Group 4] (Distribution)"/>
    <x v="3"/>
    <x v="5"/>
    <s v="Yes"/>
    <s v="Obligated"/>
    <n v="498436"/>
    <n v="75480"/>
    <n v="95421"/>
    <n v="20002"/>
    <n v="0"/>
    <n v="0"/>
    <n v="689339"/>
    <n v="593857"/>
    <n v="95482"/>
    <n v="11322"/>
    <n v="-2642"/>
    <n v="0"/>
    <n v="-8680"/>
    <n v="0"/>
    <n v="0"/>
    <n v="0"/>
    <n v="11322"/>
    <n v="-11322"/>
    <n v="509758"/>
    <n v="72838"/>
    <n v="95421"/>
    <n v="11322"/>
    <n v="0"/>
    <n v="0"/>
    <n v="689339"/>
    <n v="605179"/>
    <n v="84160"/>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10T13:19:12"/>
    <s v="Obligated"/>
    <n v="0.88"/>
    <n v="61634.47999999996"/>
    <n v="469886.87999999977"/>
    <m/>
    <n v="531521.35999999975"/>
    <n v="0"/>
    <n v="498436"/>
    <n v="75480"/>
    <n v="95421"/>
    <n v="20002"/>
    <n v="0"/>
    <n v="0"/>
    <n v="689339"/>
    <n v="593857"/>
    <n v="95482"/>
    <s v="Obligated -No expected changes "/>
    <s v="N/A"/>
    <s v="Project will be versioned prior to close out if needed."/>
  </r>
  <r>
    <n v="682136"/>
    <s v="FAASt [Distribution Pole and Conductor Repair-Bayamon Group 9] (Distribution)"/>
    <x v="3"/>
    <x v="5"/>
    <s v="Yes"/>
    <s v="Obligated"/>
    <n v="469650.95"/>
    <n v="75852.999999999985"/>
    <n v="90259.5"/>
    <n v="20101.05"/>
    <n v="0"/>
    <n v="0"/>
    <n v="655864.5"/>
    <n v="559910.44999999995"/>
    <n v="95954.049999999988"/>
    <n v="11377.950000000012"/>
    <n v="-2654.8499999999913"/>
    <n v="0"/>
    <n v="-8723.0999999999985"/>
    <n v="0"/>
    <n v="0"/>
    <n v="2.1827872842550278E-11"/>
    <n v="11377.950000000012"/>
    <n v="-11377.94999999999"/>
    <n v="481028.9"/>
    <n v="73198.149999999994"/>
    <n v="90259.5"/>
    <n v="11377.95"/>
    <n v="0"/>
    <n v="0"/>
    <n v="655864.5"/>
    <n v="571288.4"/>
    <n v="84576.09999999999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31T12:56:11"/>
    <s v="Obligated"/>
    <n v="0.95"/>
    <n v="158107.78000000003"/>
    <n v="467050.8899999999"/>
    <m/>
    <n v="625158.66999999993"/>
    <n v="-0.5"/>
    <n v="469650.95"/>
    <n v="75853"/>
    <n v="90260"/>
    <n v="20101.05"/>
    <n v="0"/>
    <n v="0"/>
    <n v="655865"/>
    <n v="559910.94999999995"/>
    <n v="95954.05"/>
    <s v="Obligated -No expected changes "/>
    <s v="N/A"/>
    <s v="Project will be versioned prior to close out if needed."/>
  </r>
  <r>
    <n v="678985"/>
    <s v="FAASt [Distribution Pole and Conductor Repair-Bayamon Group 4] (Distribution)"/>
    <x v="3"/>
    <x v="5"/>
    <s v="Yes"/>
    <s v="Obligated"/>
    <n v="353628"/>
    <n v="42939.000000000029"/>
    <n v="66915"/>
    <n v="11378.84"/>
    <n v="0"/>
    <n v="0"/>
    <n v="474860.84"/>
    <n v="420543"/>
    <n v="54317.840000000026"/>
    <n v="382262.97"/>
    <n v="0"/>
    <n v="0"/>
    <n v="0"/>
    <n v="0"/>
    <n v="0"/>
    <n v="382262.97"/>
    <n v="382262.97"/>
    <n v="0"/>
    <n v="735890.97"/>
    <n v="42939.000000000029"/>
    <n v="66915"/>
    <n v="11378.84"/>
    <n v="0"/>
    <n v="0"/>
    <n v="857123.81"/>
    <n v="802805.97"/>
    <n v="54317.840000000026"/>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382k."/>
    <s v="Luis Sepulveda"/>
    <s v="Obligated"/>
    <d v="2022-12-27T11:52:54"/>
    <s v="Obligated"/>
    <n v="0.79"/>
    <n v="231240.45000000019"/>
    <n v="582969.79000000097"/>
    <m/>
    <n v="814210.24000000115"/>
    <n v="382262.97000000009"/>
    <n v="353628"/>
    <n v="42939"/>
    <n v="66915"/>
    <n v="11378.84"/>
    <n v="0"/>
    <n v="0"/>
    <n v="474860.83999999997"/>
    <n v="420543"/>
    <n v="54317.84"/>
    <s v="Obligated -No expected changes "/>
    <s v="N/A"/>
    <s v="Project will be versioned prior to close out if needed."/>
  </r>
  <r>
    <n v="711856"/>
    <s v="FAASt [Pole and Conductor Repair - Bayamon Group 3 - Phase 2] (Distribution)"/>
    <x v="3"/>
    <x v="5"/>
    <s v="Yes"/>
    <s v="Obligated"/>
    <n v="10940320.91"/>
    <n v="328411.99999999971"/>
    <n v="891093.89"/>
    <n v="67251.429999999993"/>
    <n v="0"/>
    <n v="0"/>
    <n v="12227078.23"/>
    <n v="11831414.800000001"/>
    <n v="395663.4299999997"/>
    <n v="364243.37999999896"/>
    <n v="0"/>
    <n v="0"/>
    <n v="0"/>
    <n v="0"/>
    <n v="0"/>
    <n v="364243.37999999896"/>
    <n v="364243.37999999896"/>
    <n v="0"/>
    <n v="11304564.289999999"/>
    <n v="328411.99999999971"/>
    <n v="891093.89"/>
    <n v="67251.429999999993"/>
    <n v="0"/>
    <n v="0"/>
    <n v="12591321.609999999"/>
    <n v="12195658.18"/>
    <n v="395663.4299999997"/>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 Se espera que este proyecto tenga costos que sobrepasan la obligación por $364k."/>
    <s v="Luis Sepulveda"/>
    <s v="Obligated"/>
    <d v="2024-08-26T10:07:43"/>
    <s v="Obligated"/>
    <n v="0.89"/>
    <n v="1268583.2599999974"/>
    <n v="9051973.610000018"/>
    <m/>
    <n v="10320556.870000016"/>
    <n v="364243.26999999955"/>
    <n v="10940320.91"/>
    <n v="328412"/>
    <n v="891094"/>
    <n v="67251.429999999993"/>
    <n v="0"/>
    <n v="0"/>
    <n v="12227078.34"/>
    <n v="11831414.91"/>
    <n v="395663.43"/>
    <s v="Obligated -No expected changes "/>
    <s v="N/A"/>
    <s v="Project will be versioned prior to close out if needed."/>
  </r>
  <r>
    <n v="688774"/>
    <s v="FAASt Distribution Pole and Conductor Repair - Ponce Group 9 (Distribution)"/>
    <x v="3"/>
    <x v="5"/>
    <s v="Yes"/>
    <s v="Obligated"/>
    <n v="443331"/>
    <n v="77853"/>
    <n v="86719"/>
    <n v="20631"/>
    <n v="0"/>
    <n v="0"/>
    <n v="628534"/>
    <n v="530050"/>
    <n v="98484"/>
    <n v="11678"/>
    <n v="-2725"/>
    <n v="0"/>
    <n v="-8953"/>
    <n v="0"/>
    <n v="0"/>
    <n v="0"/>
    <n v="11678"/>
    <n v="-11678"/>
    <n v="455009"/>
    <n v="75128"/>
    <n v="86719"/>
    <n v="11678"/>
    <n v="0"/>
    <n v="0"/>
    <n v="628534"/>
    <n v="541728"/>
    <n v="86806"/>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31T12:56:11"/>
    <s v="Obligated"/>
    <n v="0.87"/>
    <n v="79105.189999999973"/>
    <n v="236370.68000000008"/>
    <m/>
    <n v="315475.87000000005"/>
    <n v="0"/>
    <n v="443331"/>
    <n v="77853"/>
    <n v="86719"/>
    <n v="20631"/>
    <n v="0"/>
    <n v="0"/>
    <n v="628534"/>
    <n v="530050"/>
    <n v="98484"/>
    <s v="Obligated -No expected changes "/>
    <s v="N/A"/>
    <s v="Project will be versioned prior to close out if needed."/>
  </r>
  <r>
    <n v="682890"/>
    <s v="FAASt [Distribution Pole and Conductor Repair - Caguas Group 12] (Distribution)"/>
    <x v="3"/>
    <x v="5"/>
    <s v="Yes"/>
    <s v="Obligated"/>
    <n v="510067.96"/>
    <n v="80877.999999999985"/>
    <n v="98275.6"/>
    <n v="21432.67"/>
    <n v="0"/>
    <n v="0"/>
    <n v="710654.23"/>
    <n v="608343.56000000006"/>
    <n v="102310.66999999998"/>
    <n v="12131.699999999953"/>
    <n v="-2830.7299999999959"/>
    <n v="0"/>
    <n v="-9300.9699999999975"/>
    <n v="0"/>
    <n v="0"/>
    <n v="-4.0017766878008842E-11"/>
    <n v="12131.699999999953"/>
    <n v="-12131.699999999993"/>
    <n v="522199.66"/>
    <n v="78047.26999999999"/>
    <n v="98275.6"/>
    <n v="12131.7"/>
    <n v="0"/>
    <n v="0"/>
    <n v="710654.23"/>
    <n v="620475.26"/>
    <n v="90178.969999999987"/>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8"/>
    <n v="90359.9"/>
    <n v="549372.51999999932"/>
    <m/>
    <n v="639732.41999999934"/>
    <n v="-0.40000000002328306"/>
    <n v="510067.96"/>
    <n v="80878"/>
    <n v="98276"/>
    <n v="21432.67"/>
    <n v="0"/>
    <n v="0"/>
    <n v="710654.63"/>
    <n v="608343.96"/>
    <n v="102310.67"/>
    <s v="Obligated -No expected changes "/>
    <s v="N/A"/>
    <s v="Project will be versioned prior to close out if needed."/>
  </r>
  <r>
    <n v="682028"/>
    <s v="FAASt [Pole and Conductor Repair - San Juan Group 8] (Distribution)"/>
    <x v="3"/>
    <x v="5"/>
    <s v="Yes"/>
    <s v="Obligated"/>
    <n v="431381.68"/>
    <n v="83592.000000000058"/>
    <n v="83822"/>
    <n v="22151.62"/>
    <n v="0"/>
    <n v="0"/>
    <n v="620947.30000000005"/>
    <n v="515203.68"/>
    <n v="105743.62000000005"/>
    <n v="12538.999999999884"/>
    <n v="-2926.3800000000047"/>
    <n v="0"/>
    <n v="-9612.619999999999"/>
    <n v="0"/>
    <n v="0"/>
    <n v="-1.2005330063402653E-10"/>
    <n v="12538.999999999884"/>
    <n v="-12539.000000000004"/>
    <n v="443920.67999999988"/>
    <n v="80665.620000000054"/>
    <n v="83822"/>
    <n v="12539"/>
    <n v="0"/>
    <n v="0"/>
    <n v="620947.30000000005"/>
    <n v="527742.67999999993"/>
    <n v="93204.620000000054"/>
    <s v="N"/>
    <s v="Yaritza Acevedo Ortiz"/>
    <s v=" Amendment - Pending Development"/>
    <s v="This project was obligated under a 428/406 split using a Class 3 estimate. The project remains ongoing and currently within budget. Reconciliation of actual costs will be addressed during the closeout phase."/>
    <s v="El proyecto no cambia de la obligación"/>
    <m/>
    <s v="Obligated"/>
    <d v="2023-01-10T13:19:12"/>
    <s v="Obligated"/>
    <n v="0.75"/>
    <n v="110527.70000000019"/>
    <n v="380899.80999999994"/>
    <m/>
    <n v="491427.51000000013"/>
    <n v="94082.620000000112"/>
    <n v="431381.68"/>
    <n v="83591"/>
    <n v="83822"/>
    <n v="22151.62"/>
    <n v="0"/>
    <n v="0"/>
    <n v="526864.67999999993"/>
    <n v="515203.68"/>
    <n v="105742.62"/>
    <s v="Obligated -No expected changes "/>
    <s v="N/A"/>
    <s v="Project will be versioned prior to close out if needed."/>
  </r>
  <r>
    <n v="708579"/>
    <s v="FAASt [Pole and Conductor Repair - Ponce Group 16, 17, 18 &amp; 19] (Distribution)"/>
    <x v="3"/>
    <x v="5"/>
    <s v="Yes"/>
    <s v="Obligated"/>
    <n v="1764568.92"/>
    <n v="307856.03999999986"/>
    <n v="343118.15"/>
    <n v="81581.8"/>
    <n v="0"/>
    <n v="0"/>
    <n v="2497124.9099999997"/>
    <n v="2107687.0699999998"/>
    <n v="389437.83999999985"/>
    <n v="212314.69000000018"/>
    <n v="0"/>
    <n v="0"/>
    <n v="0"/>
    <n v="0"/>
    <n v="0"/>
    <n v="212314.69000000018"/>
    <n v="212314.69000000018"/>
    <n v="0"/>
    <n v="1976883.61"/>
    <n v="307856.0399999998"/>
    <n v="343118.15"/>
    <n v="81581.8"/>
    <n v="0"/>
    <n v="0"/>
    <n v="2709439.6"/>
    <n v="2320001.7600000002"/>
    <n v="389437.83999999979"/>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212k."/>
    <s v="Luis Sepulveda"/>
    <s v="Obligated"/>
    <d v="2023-10-23T11:32:10"/>
    <s v="Obligated"/>
    <n v="0.89"/>
    <n v="306154.73"/>
    <n v="2211544.1699999971"/>
    <m/>
    <n v="2517698.8999999971"/>
    <n v="212314.84000000032"/>
    <n v="1764568.92"/>
    <n v="307856"/>
    <n v="343118"/>
    <n v="81581.84"/>
    <n v="0"/>
    <n v="0"/>
    <n v="2497124.7599999998"/>
    <n v="2107686.92"/>
    <n v="389437.83999999997"/>
    <s v="Obligated -No expected changes "/>
    <s v="N/A"/>
    <s v="Project will be versioned prior to close out if needed."/>
  </r>
  <r>
    <n v="738120"/>
    <s v="FAASt [Pole and Conductor Repair-Carolina Group 2- Phase 2] (Distribution)"/>
    <x v="3"/>
    <x v="5"/>
    <s v="Yes"/>
    <s v="Obligated"/>
    <n v="11041271"/>
    <n v="234531.00000000052"/>
    <n v="1159111"/>
    <n v="175368.81"/>
    <n v="0"/>
    <n v="0"/>
    <n v="12610281.810000001"/>
    <n v="12200382"/>
    <n v="409899.81000000052"/>
    <n v="201215.76999999955"/>
    <n v="0"/>
    <n v="0"/>
    <n v="0"/>
    <n v="0"/>
    <n v="0"/>
    <n v="201215.76999999955"/>
    <n v="201215.76999999955"/>
    <n v="0"/>
    <n v="11242486.77"/>
    <n v="234531.00000000049"/>
    <n v="1159111"/>
    <n v="175368.81"/>
    <n v="0"/>
    <n v="0"/>
    <n v="12811497.58"/>
    <n v="12401597.77"/>
    <n v="409899.81000000052"/>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201k. "/>
    <s v="Luis Sepulveda"/>
    <s v="Obligated"/>
    <d v="2024-11-25T16:15:22"/>
    <s v="Obligated"/>
    <n v="0.74"/>
    <n v="951515.72999999521"/>
    <n v="9855303.5400000103"/>
    <m/>
    <n v="10806819.270000005"/>
    <n v="201215.76999999955"/>
    <n v="11041271"/>
    <n v="234531"/>
    <n v="1159111"/>
    <n v="175368.81"/>
    <n v="0"/>
    <n v="0"/>
    <n v="12610281.810000001"/>
    <n v="12200382"/>
    <n v="409899.81"/>
    <s v="Obligated -No expected changes "/>
    <s v="N/A"/>
    <s v="Project will be versioned prior to close out if needed."/>
  </r>
  <r>
    <n v="691246"/>
    <s v="FAASt [Distribution Pole and Conductor Repair - San Juan Group 10] (Distribution)"/>
    <x v="3"/>
    <x v="5"/>
    <s v="Yes"/>
    <s v="Obligated"/>
    <n v="211622.76"/>
    <n v="26653.999999999996"/>
    <n v="41363.599999999999"/>
    <n v="7063.31"/>
    <n v="0"/>
    <n v="0"/>
    <n v="286703.67"/>
    <n v="252986.36000000002"/>
    <n v="33717.31"/>
    <n v="162640.5"/>
    <n v="0"/>
    <n v="0"/>
    <n v="0"/>
    <n v="0"/>
    <n v="0"/>
    <n v="162640.5"/>
    <n v="162640.5"/>
    <n v="0"/>
    <n v="374263.26"/>
    <n v="26654"/>
    <n v="41363.599999999999"/>
    <n v="7063.31"/>
    <n v="0"/>
    <n v="0"/>
    <n v="449344.17"/>
    <n v="415626.86"/>
    <n v="33717.31"/>
    <s v="Y"/>
    <s v="Yaritza Acevedo Ortiz"/>
    <s v=" Amendment - Pending Development"/>
    <s v="The project was obligated under Sections 428/406 using a Class 3 estimate. Additional funding will be required to complete the remaining work and proceed with the TPA removal. The final reconciliation of the project’s incremental costs will be conducted during the closeout phase, and any necessary cost adjustments will be incorporated into the final version."/>
    <s v="No comment"/>
    <s v="Luis Sepulveda"/>
    <s v="Obligated"/>
    <d v="2023-02-16T12:50:41"/>
    <s v="Obligated"/>
    <n v="0.88"/>
    <n v="91014.290000000066"/>
    <n v="321416.31"/>
    <m/>
    <n v="412430.60000000009"/>
    <n v="162640.09999999998"/>
    <n v="211622.76"/>
    <n v="26654"/>
    <n v="41364"/>
    <n v="7063.31"/>
    <n v="0"/>
    <n v="0"/>
    <n v="286704.07"/>
    <n v="252986.76"/>
    <n v="33717.31"/>
    <s v="Obligated -No expected changes "/>
    <s v="N/A"/>
    <s v="Project will be versioned prior to close out if needed."/>
  </r>
  <r>
    <n v="691702"/>
    <s v="FAASt Distribution Streetlighting - Trujillo Alto (Distribution)"/>
    <x v="3"/>
    <x v="6"/>
    <s v="Yes"/>
    <s v="Obligated"/>
    <n v="25277347"/>
    <n v="763132"/>
    <n v="3389490"/>
    <n v="246446"/>
    <n v="0"/>
    <n v="0"/>
    <n v="29676415"/>
    <n v="28666837"/>
    <n v="1009578"/>
    <n v="-15572650"/>
    <n v="97688.467014930909"/>
    <n v="-1408385"/>
    <n v="31547.532985069032"/>
    <e v="#REF!"/>
    <e v="#REF!"/>
    <e v="#REF!"/>
    <e v="#REF!"/>
    <e v="#REF!"/>
    <n v="9704697"/>
    <n v="860820.46701493091"/>
    <n v="1981105"/>
    <n v="277993.53298506903"/>
    <e v="#REF!"/>
    <e v="#REF!"/>
    <n v="12824616"/>
    <n v="11685802"/>
    <n v="1138814"/>
    <s v="Y"/>
    <s v="Mariano Perez"/>
    <s v=" Amendment - Pending Development"/>
    <s v=" This project was among the first to be developed, originally including the underground work as part of the program's initial scope—estimated at: $16M for this portion to be removed. This Class 3 estimate any required adjustments will be incorporated into the final amendment version. As of March 2026, the project is at: 36.09%/939 locations completed.Estimate ammedment submission Q1FY27."/>
    <s v=" The 406 A&amp;E cost estimate was not included.  "/>
    <s v="Luis Sepulveda"/>
    <s v="Obligated"/>
    <d v="2023-05-17T11:30:39"/>
    <s v="Obligated"/>
    <n v="0.45"/>
    <n v="415062.9500000003"/>
    <n v="1727729.45"/>
    <m/>
    <n v="2142792.4000000004"/>
    <n v="-2000635"/>
    <n v="12199399"/>
    <n v="763112"/>
    <n v="2277871"/>
    <n v="246446"/>
    <n v="0"/>
    <n v="0"/>
    <n v="14825251"/>
    <n v="14477270"/>
    <n v="1009558"/>
    <s v="Amendment – Amendment Needed/Pending Development"/>
    <s v="FY2027"/>
    <s v="Amendment pending to remove underground scope_x000a_Grants portal total project cost is $29.7M"/>
  </r>
  <r>
    <n v="660437"/>
    <s v="FAASt Manati Streetlight (Distribution)"/>
    <x v="3"/>
    <x v="6"/>
    <s v="Yes"/>
    <s v="Obligated"/>
    <n v="27067865"/>
    <n v="1188605"/>
    <n v="5821635"/>
    <n v="380359"/>
    <n v="0"/>
    <n v="0"/>
    <n v="34458464"/>
    <n v="32889500"/>
    <n v="1568964"/>
    <n v="-11666507"/>
    <n v="97686.784996341448"/>
    <n v="-3224852"/>
    <n v="31260.215003658494"/>
    <e v="#REF!"/>
    <e v="#REF!"/>
    <e v="#REF!"/>
    <e v="#REF!"/>
    <e v="#REF!"/>
    <n v="15401358"/>
    <n v="1286291.7849963414"/>
    <n v="2596783"/>
    <n v="411619.21500365849"/>
    <e v="#REF!"/>
    <e v="#REF!"/>
    <n v="19696052"/>
    <n v="17998141"/>
    <n v="1697911"/>
    <s v="Y"/>
    <s v="Mariano Perez"/>
    <s v=" Amendment - Pending Development"/>
    <s v=" This project was among the first to be developed, originally including the underground work as part of the program's initial scope—estimated at: $14M for this portion to be removed. This Class 3 estimate any required adjustments will be incorporated into the final amendment version. As of March 2026, the project is at: 63.98%/3704 locations completed.Estimate ammedment submission Q1FY27."/>
    <s v=" The 406 A&amp;E cost estimate was not included.  "/>
    <s v="Luis Sepulveda"/>
    <s v="Obligated"/>
    <d v="2023-01-24T13:14:23"/>
    <s v="Obligated"/>
    <n v="0.66"/>
    <n v="1460283.709999999"/>
    <n v="8221672.4500000067"/>
    <m/>
    <n v="9681956.1600000057"/>
    <n v="-14762412.746789128"/>
    <n v="27067865.468813799"/>
    <n v="1188605"/>
    <n v="5821635.5034037689"/>
    <n v="380359"/>
    <n v="0"/>
    <n v="0"/>
    <n v="34458464.746789128"/>
    <n v="32889500.972217567"/>
    <n v="1568964"/>
    <s v="Amendment – Amendment Needed/Pending Development"/>
    <s v="Q4 FY2027"/>
    <s v="Amendment pending to remove underground scope"/>
  </r>
  <r>
    <n v="659625"/>
    <s v="FAASt Distribution Streetlighting - Dorado"/>
    <x v="3"/>
    <x v="6"/>
    <s v="Yes"/>
    <s v="Obligated"/>
    <n v="22864972"/>
    <n v="1149672"/>
    <n v="4716594"/>
    <n v="355973"/>
    <n v="0"/>
    <n v="0"/>
    <n v="29087211"/>
    <n v="27581566"/>
    <n v="1505645"/>
    <n v="-10796535"/>
    <n v="235478.13177741109"/>
    <n v="-2805390"/>
    <n v="-184915.13177741101"/>
    <e v="#REF!"/>
    <e v="#REF!"/>
    <e v="#REF!"/>
    <e v="#REF!"/>
    <e v="#REF!"/>
    <n v="12068437"/>
    <n v="1385150.1317774111"/>
    <n v="1911204"/>
    <n v="171057.86822258899"/>
    <e v="#REF!"/>
    <e v="#REF!"/>
    <n v="15535849"/>
    <n v="13979641"/>
    <n v="1556208"/>
    <s v="Y"/>
    <s v="Mariano Perez"/>
    <s v=" Amendment - Pending Development"/>
    <s v=" This project was among the first to be developed, originally including the underground work as part of the program's initial scope—estimated at: $11M for this portion to be removed. This Class 3 estimate any required adjustments will be incorporated into the final amendment version. As of March 2026, the project is at: 76.39%/3314 locations completed.Estimate ammedment submission Q1FY27."/>
    <s v=" The 406 A&amp;E cost estimate was not included.  "/>
    <s v="Luis Sepulveda"/>
    <s v="Obligated"/>
    <d v="2023-01-24T13:14:23"/>
    <s v="Obligated"/>
    <n v="0.79"/>
    <n v="1590751.19"/>
    <n v="4882711.4400000218"/>
    <m/>
    <n v="6473462.6300000213"/>
    <n v="-13551362.595353574"/>
    <n v="22864971.893071085"/>
    <n v="1149672"/>
    <n v="4716594.2453063894"/>
    <n v="355973"/>
    <n v="0"/>
    <n v="0"/>
    <n v="29087211.595353574"/>
    <n v="27581566.138377473"/>
    <n v="1505645"/>
    <s v="Amendment – Amendment Needed/Pending Development"/>
    <s v="Q2 FY2027"/>
    <s v="Amendment pending to remove underground scope"/>
  </r>
  <r>
    <n v="679026"/>
    <s v="FAASt [Distribution Pole and Conductor Repair - San Juan Group 5] (Distribution)"/>
    <x v="3"/>
    <x v="5"/>
    <s v="Yes"/>
    <s v="Obligated"/>
    <n v="483786"/>
    <n v="84198"/>
    <n v="93451"/>
    <n v="22312"/>
    <n v="0"/>
    <n v="0"/>
    <n v="683747"/>
    <n v="577237"/>
    <n v="106510"/>
    <n v="300481.70999999996"/>
    <n v="-2948"/>
    <n v="0"/>
    <n v="-9682"/>
    <n v="0"/>
    <n v="0"/>
    <n v="287851.70999999996"/>
    <n v="300481.70999999996"/>
    <n v="-12630"/>
    <n v="784267.71"/>
    <n v="81250"/>
    <n v="93451"/>
    <n v="12630"/>
    <n v="0"/>
    <n v="0"/>
    <n v="971598.71"/>
    <n v="877718.71"/>
    <n v="93880"/>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287k"/>
    <s v="Luis Sepulveda"/>
    <s v="Obligated"/>
    <d v="2022-12-27T11:52:54"/>
    <s v="Obligated"/>
    <n v="0.78"/>
    <n v="120986.82000000002"/>
    <n v="832611.88999999943"/>
    <m/>
    <n v="953598.7099999995"/>
    <n v="287851.70999999996"/>
    <n v="483786"/>
    <n v="84198"/>
    <n v="93451"/>
    <n v="22312"/>
    <n v="0"/>
    <n v="0"/>
    <n v="683747"/>
    <n v="577237"/>
    <n v="106510"/>
    <s v="Obligated -No expected changes "/>
    <s v="N/A"/>
    <s v="Project will be versioned prior to close out if needed."/>
  </r>
  <r>
    <n v="701679"/>
    <s v="FAASt [Distribution Pole and Conductor Repair - San Juan Group 12] (Distribution)"/>
    <x v="3"/>
    <x v="5"/>
    <s v="Yes"/>
    <s v="Obligated"/>
    <n v="64425.440000000002"/>
    <n v="12827.000000000004"/>
    <n v="12535.35"/>
    <n v="3399.16"/>
    <n v="0"/>
    <n v="0"/>
    <n v="93186.950000000012"/>
    <n v="76960.790000000008"/>
    <n v="16226.160000000003"/>
    <n v="103918.45000000001"/>
    <n v="0"/>
    <n v="0"/>
    <n v="0"/>
    <n v="0"/>
    <n v="0"/>
    <n v="103918.45000000001"/>
    <n v="103918.45000000001"/>
    <n v="0"/>
    <n v="168343.89"/>
    <n v="12827"/>
    <n v="12535.35"/>
    <n v="3399.16"/>
    <n v="0"/>
    <n v="0"/>
    <n v="197105.40000000002"/>
    <n v="180879.24000000002"/>
    <n v="16226.16"/>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The 16k available from the number provided by the Capital Programs staff is enough to complete the 33% pending?"/>
    <s v="Luis Sepulveda"/>
    <s v="Obligated"/>
    <d v="2023-03-02T12:24:13"/>
    <s v="Obligated"/>
    <n v="0.67"/>
    <n v="41673.730000000018"/>
    <n v="155431.67000000001"/>
    <m/>
    <n v="197105.40000000002"/>
    <n v="103918.80000000002"/>
    <n v="64425.440000000002"/>
    <n v="12827"/>
    <n v="12535"/>
    <n v="3399.16"/>
    <n v="0"/>
    <n v="0"/>
    <n v="93186.6"/>
    <n v="76960.44"/>
    <n v="16226.16"/>
    <s v="Obligated -No expected changes "/>
    <s v="N/A"/>
    <s v="Project will be versioned prior to close out if needed."/>
  </r>
  <r>
    <n v="682031"/>
    <s v="FAASt [Distribution Pole and Conductor Repair - San Juan Group 9] (Distribution)"/>
    <x v="3"/>
    <x v="5"/>
    <s v="Yes"/>
    <s v="Obligated"/>
    <n v="516951"/>
    <n v="85571"/>
    <n v="94044"/>
    <n v="22676"/>
    <n v="0"/>
    <n v="0"/>
    <n v="719242"/>
    <n v="610995"/>
    <n v="108247"/>
    <n v="12836"/>
    <n v="-2996"/>
    <n v="0"/>
    <n v="-9840"/>
    <n v="0"/>
    <n v="0"/>
    <n v="0"/>
    <n v="12836"/>
    <n v="-12836"/>
    <n v="529787"/>
    <n v="82575"/>
    <n v="94044"/>
    <n v="12836"/>
    <n v="0"/>
    <n v="0"/>
    <n v="719242"/>
    <n v="623831"/>
    <n v="9541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31T12:56:11"/>
    <s v="Obligated"/>
    <n v="0.26"/>
    <n v="146791.32"/>
    <n v="147755.52000000002"/>
    <m/>
    <n v="294546.84000000003"/>
    <n v="0"/>
    <n v="516951"/>
    <n v="85571"/>
    <n v="94044"/>
    <n v="22676"/>
    <n v="0"/>
    <n v="0"/>
    <n v="719242"/>
    <n v="610995"/>
    <n v="108247"/>
    <s v="Obligated -No expected changes "/>
    <s v="N/A"/>
    <s v="Project will be versioned prior to close out if needed."/>
  </r>
  <r>
    <n v="682898"/>
    <s v="FAASt [Distribution Pole and Conductor Repair - Bayamón Group 6] (Distribution)"/>
    <x v="3"/>
    <x v="5"/>
    <s v="Yes"/>
    <s v="Obligated"/>
    <n v="635326.93000000005"/>
    <n v="85928.999999999942"/>
    <n v="120284.25"/>
    <n v="22771.19"/>
    <n v="0"/>
    <n v="0"/>
    <n v="864311.36999999988"/>
    <n v="755611.18"/>
    <n v="108700.18999999994"/>
    <n v="218554.29000000004"/>
    <n v="-3007.5100000000093"/>
    <n v="0"/>
    <n v="-9881.8399999999983"/>
    <n v="0"/>
    <n v="0"/>
    <n v="205664.94000000003"/>
    <n v="218554.29000000004"/>
    <n v="-12889.350000000008"/>
    <n v="853881.22000000009"/>
    <n v="82921.489999999932"/>
    <n v="120284.25"/>
    <n v="12889.35"/>
    <n v="0"/>
    <n v="0"/>
    <n v="1069976.31"/>
    <n v="974165.47000000009"/>
    <n v="95810.839999999938"/>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El proyecto tendrá un aumento de alrededor de $200K y no estan considerando una enmienda hasta closeout. Pendiente el split."/>
    <m/>
    <s v="Obligated"/>
    <d v="2023-01-24T13:14:23"/>
    <s v="Obligated"/>
    <n v="0.89"/>
    <n v="140664.36999999994"/>
    <n v="908311.93999999971"/>
    <m/>
    <n v="1048976.3099999996"/>
    <n v="256694.03000000003"/>
    <n v="635326.93000000005"/>
    <n v="85929"/>
    <n v="120284"/>
    <n v="22771.19"/>
    <n v="0"/>
    <n v="0"/>
    <n v="813282.28"/>
    <n v="755610.93"/>
    <n v="108700.19"/>
    <s v="Obligated -No expected changes "/>
    <s v="N/A"/>
    <s v="Project will be versioned prior to close out if needed."/>
  </r>
  <r>
    <n v="682135"/>
    <s v="FAASt [Distribution Pole and Conductor Repair-Bayamon Group 8] (Distribution)"/>
    <x v="3"/>
    <x v="5"/>
    <s v="Yes"/>
    <s v="Obligated"/>
    <n v="577000.79"/>
    <n v="92315.999999999985"/>
    <n v="109858.85"/>
    <n v="24463.74"/>
    <n v="0"/>
    <n v="0"/>
    <n v="803639.38"/>
    <n v="686859.64"/>
    <n v="116779.73999999999"/>
    <n v="12913.29999999993"/>
    <n v="-2296.9599999999773"/>
    <n v="0"/>
    <n v="-10616.340000000002"/>
    <n v="0"/>
    <n v="0"/>
    <n v="-4.9112713895738125E-11"/>
    <n v="12913.29999999993"/>
    <n v="-12913.299999999979"/>
    <n v="589914.09"/>
    <n v="90019.040000000008"/>
    <n v="109858.85"/>
    <n v="13847.4"/>
    <n v="0"/>
    <n v="0"/>
    <n v="803639.37999999989"/>
    <n v="699772.94"/>
    <n v="103866.44"/>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10T13:19:12"/>
    <s v="Obligated"/>
    <n v="0.86"/>
    <n v="102626.16999999998"/>
    <n v="547426.64999999979"/>
    <m/>
    <n v="650052.81999999983"/>
    <n v="-19402.720000000205"/>
    <n v="577000.79"/>
    <n v="92316"/>
    <n v="109859"/>
    <n v="24463.74"/>
    <n v="0"/>
    <n v="0"/>
    <n v="823042.10000000009"/>
    <n v="686859.79"/>
    <n v="116779.74"/>
    <s v="Obligated -No expected changes "/>
    <s v="N/A"/>
    <s v="Project will be versioned prior to close out if needed."/>
  </r>
  <r>
    <n v="685263"/>
    <s v="FAASt Distribution Pole and Conductor Repair - Ponce Group 6 (Distribution)"/>
    <x v="3"/>
    <x v="5"/>
    <s v="Yes"/>
    <s v="Obligated"/>
    <n v="537688"/>
    <n v="106478"/>
    <n v="103281"/>
    <n v="28217"/>
    <n v="0"/>
    <n v="0"/>
    <n v="775664"/>
    <n v="640969"/>
    <n v="134695"/>
    <n v="15972"/>
    <n v="-3727"/>
    <n v="0"/>
    <n v="-12245"/>
    <n v="0"/>
    <n v="0"/>
    <n v="0"/>
    <n v="15972"/>
    <n v="-15972"/>
    <n v="553660"/>
    <n v="102751"/>
    <n v="103281"/>
    <n v="15972"/>
    <n v="0"/>
    <n v="0"/>
    <n v="775664"/>
    <n v="656941"/>
    <n v="118723"/>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2-12-27T11:52:54"/>
    <s v="Obligated"/>
    <n v="0.86"/>
    <n v="69845.950000000026"/>
    <n v="458183.24999999977"/>
    <m/>
    <n v="528029.19999999984"/>
    <n v="0"/>
    <n v="537688"/>
    <n v="106478"/>
    <n v="103281"/>
    <n v="28217"/>
    <n v="0"/>
    <n v="0"/>
    <n v="775664"/>
    <n v="640969"/>
    <n v="134695"/>
    <s v="Obligated -No expected changes "/>
    <s v="N/A"/>
    <s v="Project will be versioned prior to close out if needed."/>
  </r>
  <r>
    <n v="673818"/>
    <s v="FAASt [Distribution Pole and Conductor Repair - San Juan Group 1] (Distribution)"/>
    <x v="3"/>
    <x v="5"/>
    <s v="Yes"/>
    <s v="Obligated"/>
    <n v="621804"/>
    <n v="151265"/>
    <n v="121044"/>
    <n v="20349"/>
    <n v="0"/>
    <n v="0"/>
    <n v="914462"/>
    <n v="742848"/>
    <n v="171614"/>
    <n v="52660.579999999958"/>
    <n v="0"/>
    <n v="0"/>
    <n v="0"/>
    <n v="0"/>
    <n v="0"/>
    <n v="52660.579999999958"/>
    <n v="52660.579999999958"/>
    <n v="0"/>
    <n v="674464.58"/>
    <n v="151265"/>
    <n v="121044"/>
    <n v="20349"/>
    <n v="0"/>
    <n v="0"/>
    <n v="967122.58"/>
    <n v="795508.58"/>
    <n v="171614"/>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2-08-08T11:30:15"/>
    <s v="Obligated"/>
    <n v="0.87"/>
    <n v="165605.96999999997"/>
    <n v="755603.03999999992"/>
    <m/>
    <n v="921209.00999999989"/>
    <n v="52660.579999999958"/>
    <n v="621804"/>
    <n v="135633"/>
    <n v="121044"/>
    <n v="35951"/>
    <n v="0"/>
    <n v="0"/>
    <n v="914462"/>
    <n v="742848"/>
    <n v="171584"/>
    <s v="Obligated -No expected changes "/>
    <s v="N/A"/>
    <s v="Project will be versioned prior to close out if needed."/>
  </r>
  <r>
    <n v="682324"/>
    <s v="FAASt [Distribution Pole and Conductor Repair - Caguas Group 13] (Distribution)"/>
    <x v="3"/>
    <x v="5"/>
    <s v="Yes"/>
    <s v="Obligated"/>
    <n v="573047.24"/>
    <n v="107654.00000000006"/>
    <n v="110616.4"/>
    <n v="28528.31"/>
    <n v="0"/>
    <n v="0"/>
    <n v="819845.95000000007"/>
    <n v="683663.64"/>
    <n v="136182.31000000006"/>
    <n v="16148.099999999977"/>
    <n v="-3767.8900000000576"/>
    <n v="0"/>
    <n v="-12380.210000000001"/>
    <n v="0"/>
    <n v="0"/>
    <n v="-8.1854523159563541E-11"/>
    <n v="16148.099999999977"/>
    <n v="-16148.100000000059"/>
    <n v="589195.34"/>
    <n v="103886.11"/>
    <n v="110616.4"/>
    <n v="16148.1"/>
    <n v="0"/>
    <n v="0"/>
    <n v="819845.95"/>
    <n v="699811.74"/>
    <n v="120034.2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10T13:19:12"/>
    <s v="Obligated"/>
    <n v="0.82"/>
    <n v="85417.830000000045"/>
    <n v="664925.79999999842"/>
    <m/>
    <n v="750343.62999999849"/>
    <n v="0"/>
    <n v="573047.24"/>
    <n v="107654"/>
    <n v="110616.4"/>
    <n v="28528.31"/>
    <n v="0"/>
    <n v="0"/>
    <n v="819845.95000000007"/>
    <n v="683663.64"/>
    <n v="136182.31"/>
    <s v="Obligated -No expected changes "/>
    <s v="N/A"/>
    <s v="Project will be versioned prior to close out if needed."/>
  </r>
  <r>
    <n v="673839"/>
    <s v="FAASt [Distribution Pole and Conductor Repair-Bayamon Group 2] (Distribution)"/>
    <x v="3"/>
    <x v="5"/>
    <s v="Yes"/>
    <s v="Obligated"/>
    <n v="20468"/>
    <n v="4609"/>
    <n v="10152"/>
    <n v="1221"/>
    <n v="0"/>
    <n v="0"/>
    <n v="36450"/>
    <n v="30620"/>
    <n v="5830"/>
    <n v="49238.66"/>
    <n v="0"/>
    <n v="0"/>
    <n v="0"/>
    <n v="0"/>
    <n v="0"/>
    <n v="49238.66"/>
    <n v="49238.66"/>
    <n v="0"/>
    <n v="69706.66"/>
    <n v="4609"/>
    <n v="10152"/>
    <n v="1221"/>
    <n v="0"/>
    <n v="0"/>
    <n v="85688.66"/>
    <n v="79858.66"/>
    <n v="5830"/>
    <s v="Y"/>
    <s v="Yaritza Acevedo Ortiz"/>
    <s v=" Amendment - Pending Development"/>
    <s v="The project was obligated under Sections 428/406 using a Class 3 estimate. The scope was adjusted to address unforeseen site conditions, based on a high‑level assessment. The additional budget of $85,688.66 is to cover both overruns and outstanding activities. Project  Class 3 estimate will be revised, any adjustments will be incorporated into the final amendment during closeout."/>
    <s v="No Comment"/>
    <s v="Luis Sepulveda"/>
    <s v="Obligated"/>
    <d v="2022-07-12T11:38:53"/>
    <s v="Obligated"/>
    <n v="1"/>
    <n v="47480.180000000058"/>
    <n v="38208.48000000001"/>
    <m/>
    <n v="85688.660000000062"/>
    <n v="49237.66"/>
    <n v="20468"/>
    <n v="4609"/>
    <n v="10153"/>
    <n v="1221"/>
    <n v="0"/>
    <n v="0"/>
    <n v="36451"/>
    <n v="30621"/>
    <n v="5830"/>
    <s v="Obligated -No expected changes "/>
    <s v="N/A"/>
    <s v="Project will be versioned prior to close out if needed."/>
  </r>
  <r>
    <n v="689071"/>
    <s v="FAASt [Pole and Conductor Repair - Arecibo Group 11] (Distribution)"/>
    <x v="3"/>
    <x v="5"/>
    <s v="Yes"/>
    <s v="Obligated"/>
    <n v="59545.08"/>
    <n v="13827.000000000004"/>
    <n v="11878.8"/>
    <n v="3664.16"/>
    <n v="0"/>
    <n v="0"/>
    <n v="88915.040000000008"/>
    <n v="71423.88"/>
    <n v="17491.160000000003"/>
    <n v="47452.03"/>
    <n v="0"/>
    <n v="0"/>
    <n v="0"/>
    <n v="0"/>
    <n v="0"/>
    <n v="47452.03"/>
    <n v="47452.03"/>
    <n v="0"/>
    <n v="106997.11"/>
    <n v="13827"/>
    <n v="11878.8"/>
    <n v="3664.16"/>
    <n v="0"/>
    <n v="0"/>
    <n v="136367.07"/>
    <n v="118875.91"/>
    <n v="17491.16"/>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3-03-02T12:24:13"/>
    <s v="Obligated"/>
    <n v="0.9"/>
    <n v="46699.710000000072"/>
    <n v="86667.360000000088"/>
    <m/>
    <n v="133367.07000000015"/>
    <n v="47451.990000000005"/>
    <n v="59545.08"/>
    <n v="13827"/>
    <n v="11879"/>
    <n v="3664"/>
    <n v="0"/>
    <n v="0"/>
    <n v="88915.08"/>
    <n v="71424.08"/>
    <n v="17491"/>
    <s v="Obligated -No expected changes "/>
    <s v="N/A"/>
    <s v="Project will be versioned prior to close out if needed."/>
  </r>
  <r>
    <n v="705584"/>
    <s v="FAASt [Distribution Pole and Conductor Repair - Ponce Groups 14 &amp;amp;amp; 15] (Distribution)"/>
    <x v="3"/>
    <x v="5"/>
    <s v="Yes"/>
    <s v="Obligated"/>
    <n v="1464496"/>
    <n v="299196"/>
    <n v="284698"/>
    <n v="79287"/>
    <n v="0"/>
    <n v="0"/>
    <n v="2127677"/>
    <n v="1749194"/>
    <n v="378483"/>
    <n v="47108.389999999898"/>
    <n v="0"/>
    <n v="0"/>
    <n v="0"/>
    <n v="0"/>
    <n v="0"/>
    <n v="47108.389999999898"/>
    <n v="47108.389999999898"/>
    <n v="0"/>
    <n v="1511604.39"/>
    <n v="299196"/>
    <n v="284698"/>
    <n v="79287"/>
    <n v="0"/>
    <n v="0"/>
    <n v="2174785.3899999997"/>
    <n v="1796302.39"/>
    <n v="378483"/>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3-06-16T12:54:46"/>
    <s v="Obligated"/>
    <n v="0.8"/>
    <n v="172615.86000000007"/>
    <n v="1809515.2700000021"/>
    <m/>
    <n v="1982131.1300000022"/>
    <n v="47108.389999999665"/>
    <n v="1464496"/>
    <n v="299196"/>
    <n v="284698"/>
    <n v="79287"/>
    <n v="0"/>
    <n v="0"/>
    <n v="2127677"/>
    <n v="1749194"/>
    <n v="378483"/>
    <s v="Obligated -No expected changes "/>
    <s v="N/A"/>
    <s v="Project will be versioned prior to close out if needed."/>
  </r>
  <r>
    <n v="673838"/>
    <s v="FAASt [Distribution Pole and Conductor Repair - San Juan Group 2] (Distribution)"/>
    <x v="3"/>
    <x v="5"/>
    <s v="Yes"/>
    <s v="Obligated"/>
    <n v="284349"/>
    <n v="57917"/>
    <n v="55025"/>
    <n v="15348"/>
    <n v="0"/>
    <n v="0"/>
    <n v="412639"/>
    <n v="339374"/>
    <n v="73265"/>
    <n v="45320.44"/>
    <n v="0"/>
    <n v="0"/>
    <n v="0"/>
    <n v="0"/>
    <n v="0"/>
    <n v="45320.44"/>
    <n v="45320.44"/>
    <n v="0"/>
    <n v="329669.44"/>
    <n v="57917"/>
    <n v="55025"/>
    <n v="15348"/>
    <n v="0"/>
    <n v="0"/>
    <n v="457959.44"/>
    <n v="384694.44"/>
    <n v="73265"/>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2-07-12T11:38:53"/>
    <s v="Obligated"/>
    <n v="0.85"/>
    <n v="138402.39000000004"/>
    <n v="313557.04999999993"/>
    <m/>
    <n v="451959.43999999994"/>
    <n v="45321.440000000002"/>
    <n v="284349"/>
    <n v="57917"/>
    <n v="55024"/>
    <n v="15348"/>
    <n v="0"/>
    <n v="0"/>
    <n v="412638"/>
    <n v="339373"/>
    <n v="73265"/>
    <s v="Obligated -No expected changes "/>
    <s v="N/A"/>
    <s v="Project will be versioned prior to close out if needed."/>
  </r>
  <r>
    <n v="682228"/>
    <s v="FAASt [Pole and Conductor Repair - Ponce Group 8] (Distribution)"/>
    <x v="3"/>
    <x v="5"/>
    <s v="Yes"/>
    <s v="Obligated"/>
    <n v="775779"/>
    <n v="139828.00000000006"/>
    <n v="150784"/>
    <n v="37054.42"/>
    <n v="0"/>
    <n v="0"/>
    <n v="1103445.42"/>
    <n v="926563"/>
    <n v="176882.42000000004"/>
    <n v="20973.999999999884"/>
    <n v="-4893.5800000000454"/>
    <n v="0"/>
    <n v="-16080.419999999998"/>
    <n v="0"/>
    <n v="0"/>
    <n v="-1.6007106751203537E-10"/>
    <n v="20973.999999999884"/>
    <n v="-20974.000000000044"/>
    <n v="796752.99999999988"/>
    <n v="134934.42000000001"/>
    <n v="150784"/>
    <n v="20974"/>
    <n v="0"/>
    <n v="0"/>
    <n v="1103445.42"/>
    <n v="947536.99999999988"/>
    <n v="155908.42000000001"/>
    <s v="N"/>
    <s v="Yaritza Acevedo Ortiz"/>
    <s v=" Amendment - Pending Development"/>
    <s v="This project was obligated under a 428/406 split using a Class 3 estimate. The project remains ongoing and currently within budget. Reconciliation of actual costs will be addressed during the closeout phase."/>
    <s v="No Comment"/>
    <s v="Luis Sepulveda"/>
    <s v="Obligated"/>
    <d v="2023-01-31T12:56:11"/>
    <s v="Obligated"/>
    <n v="0.88"/>
    <n v="223903.88999999996"/>
    <n v="476285.81000000052"/>
    <m/>
    <n v="700189.70000000042"/>
    <n v="0"/>
    <n v="775779"/>
    <n v="139828"/>
    <n v="150784"/>
    <n v="37054.42"/>
    <n v="0"/>
    <n v="0"/>
    <n v="1103445.42"/>
    <n v="926563"/>
    <n v="176882.41999999998"/>
    <s v="Obligated -No expected changes "/>
    <s v="N/A"/>
    <s v="Project will be versioned prior to close out if needed."/>
  </r>
  <r>
    <n v="682870"/>
    <s v="FAASt [Distribution Pole and Conductor Repair - San Juan Group 6] (Distribution)"/>
    <x v="3"/>
    <x v="5"/>
    <s v="Yes"/>
    <s v="Obligated"/>
    <n v="85921.77"/>
    <n v="13827"/>
    <n v="16716.650000000001"/>
    <n v="3664"/>
    <n v="0"/>
    <n v="0"/>
    <n v="120129.42000000001"/>
    <n v="102638.42000000001"/>
    <n v="17491"/>
    <n v="29161.22"/>
    <n v="0"/>
    <n v="0"/>
    <n v="0"/>
    <n v="0"/>
    <n v="0"/>
    <n v="29161.22"/>
    <n v="29161.22"/>
    <n v="0"/>
    <n v="115082.99"/>
    <n v="13827"/>
    <n v="16716.650000000001"/>
    <n v="3664"/>
    <n v="0"/>
    <n v="0"/>
    <n v="149290.64000000001"/>
    <n v="131799.64000000001"/>
    <n v="17491"/>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No comment"/>
    <s v="Luis Sepulveda"/>
    <s v="Obligated"/>
    <d v="2022-12-27T11:52:54"/>
    <s v="Obligated"/>
    <n v="0.89"/>
    <n v="36653.099999999984"/>
    <n v="109637.53999999998"/>
    <m/>
    <n v="146290.63999999996"/>
    <n v="29160.87000000001"/>
    <n v="85921.77"/>
    <n v="13827"/>
    <n v="16717"/>
    <n v="3664"/>
    <n v="0"/>
    <n v="0"/>
    <n v="120129.77"/>
    <n v="102638.77"/>
    <n v="17491"/>
    <s v="Obligated -No expected changes "/>
    <s v="N/A"/>
    <s v="Project will be versioned prior to close out if needed."/>
  </r>
  <r>
    <n v="686453"/>
    <s v="FAASt [Pole and Conductor Repair - Mayagüez Group 7] (Distribution)"/>
    <x v="3"/>
    <x v="5"/>
    <s v="Yes"/>
    <s v="Obligated"/>
    <n v="20584"/>
    <n v="3949"/>
    <n v="4059"/>
    <n v="1046"/>
    <n v="0"/>
    <n v="0"/>
    <n v="29638"/>
    <n v="24643"/>
    <n v="4995"/>
    <n v="18649.589999999997"/>
    <n v="0"/>
    <n v="0"/>
    <n v="0"/>
    <n v="0"/>
    <n v="0"/>
    <n v="18649.589999999997"/>
    <n v="18649.589999999997"/>
    <n v="0"/>
    <n v="39233.589999999997"/>
    <n v="3949"/>
    <n v="4059"/>
    <n v="1046"/>
    <n v="0"/>
    <n v="0"/>
    <n v="48287.59"/>
    <n v="43292.59"/>
    <n v="4995"/>
    <s v="Y"/>
    <s v="Yaritza Acevedo Ortiz"/>
    <s v=" Amendment - Pending Development"/>
    <s v="Project is 100% executed, and QC has been fully completed.  This project was obligated under a 428/406 based on a Class 3 estimate. Reconciliation of actual costs is currently in progress in order to initiate close out according to FEMA Guidelines."/>
    <s v="No Comment"/>
    <s v="Luis Sepulveda"/>
    <s v="Obligated"/>
    <d v="2022-12-27T11:52:54"/>
    <s v="Obligated"/>
    <n v="1"/>
    <n v="17941.390000000003"/>
    <n v="30346.199999999953"/>
    <m/>
    <n v="48287.589999999953"/>
    <n v="18649.589999999997"/>
    <n v="20584"/>
    <n v="3949"/>
    <n v="4059"/>
    <n v="1046"/>
    <n v="0"/>
    <n v="0"/>
    <n v="29638"/>
    <n v="24643"/>
    <n v="4995"/>
    <s v="Obligated -No expected changes "/>
    <s v="N/A"/>
    <s v="Project will be versioned prior to close out if needed."/>
  </r>
  <r>
    <n v="688630"/>
    <s v="FAASt [Pole and Conductor Repair - Mayagüez Group 12] (Distribution)"/>
    <x v="3"/>
    <x v="5"/>
    <s v="Yes"/>
    <s v="Obligated"/>
    <n v="42728.41"/>
    <n v="7897.9999999999945"/>
    <n v="8327.0499999999993"/>
    <n v="2092.9699999999998"/>
    <n v="0"/>
    <n v="0"/>
    <n v="61046.429999999993"/>
    <n v="51055.460000000006"/>
    <n v="9990.9699999999939"/>
    <n v="16717.949999999997"/>
    <n v="0"/>
    <n v="0"/>
    <n v="0"/>
    <n v="0"/>
    <n v="0"/>
    <n v="16717.949999999997"/>
    <n v="16717.949999999997"/>
    <n v="0"/>
    <n v="59446.36"/>
    <n v="7897.9999999999955"/>
    <n v="8327.0499999999993"/>
    <n v="2092.9699999999998"/>
    <n v="0"/>
    <n v="0"/>
    <n v="77764.38"/>
    <n v="67773.41"/>
    <n v="9990.9699999999957"/>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The project expenses cover 100% of the project's expected cost, and the project is at 50% of construction. "/>
    <s v="Luis Sepulveda"/>
    <s v="Obligated"/>
    <d v="2023-03-08T12:36:15"/>
    <s v="Obligated"/>
    <n v="0.51"/>
    <n v="48673.979999999996"/>
    <n v="29090.400000000001"/>
    <m/>
    <n v="77764.38"/>
    <n v="16718"/>
    <n v="42728.41"/>
    <n v="7898"/>
    <n v="8327"/>
    <n v="2092.9699999999998"/>
    <n v="0"/>
    <n v="0"/>
    <n v="61046.380000000005"/>
    <n v="51055.41"/>
    <n v="9990.9699999999993"/>
    <s v="Obligated -No expected changes "/>
    <s v="N/A"/>
    <s v="Project will be versioned prior to close out if needed."/>
  </r>
  <r>
    <n v="710110"/>
    <s v="FAASt [Distribution Pole and Conductor Repair - Bayamon Group 2 - Phase 2] (Distribution)"/>
    <x v="3"/>
    <x v="5"/>
    <s v="Yes"/>
    <s v="Obligated"/>
    <n v="85296.74"/>
    <n v="1999.9999999999977"/>
    <n v="14756.12"/>
    <n v="478.06"/>
    <n v="0"/>
    <n v="0"/>
    <n v="102530.92"/>
    <n v="100052.86"/>
    <n v="2478.0599999999977"/>
    <n v="9701.7599999999948"/>
    <n v="0"/>
    <n v="0"/>
    <n v="0"/>
    <n v="0"/>
    <n v="0"/>
    <n v="9701.7599999999948"/>
    <n v="9701.7599999999948"/>
    <n v="0"/>
    <n v="94998.5"/>
    <n v="1999.999999999998"/>
    <n v="14756.12"/>
    <n v="478.06"/>
    <n v="0"/>
    <n v="0"/>
    <n v="112232.68"/>
    <n v="109754.62"/>
    <n v="2478.0599999999981"/>
    <s v="Y"/>
    <s v="Yaritza Acevedo Ortiz"/>
    <s v=" Amendment - Pending Development"/>
    <s v="Project is 100% executed, and QC has been fully completed.  This project was obligated under a 428/406 based on a Class 3 estimate. Reconciliation of actual costs is currently in progress in order to initiate close out according to FEMA Guidelines."/>
    <s v="No comment"/>
    <s v="Luis Sepulveda"/>
    <s v="Obligated"/>
    <d v="2023-10-23T11:32:10"/>
    <s v="Obligated"/>
    <n v="1"/>
    <n v="24406.159999999996"/>
    <n v="87826.52"/>
    <m/>
    <n v="112232.68"/>
    <n v="9701.8799999999901"/>
    <n v="85296.74"/>
    <n v="2000"/>
    <n v="14756"/>
    <n v="478.06"/>
    <n v="0"/>
    <n v="0"/>
    <n v="102530.8"/>
    <n v="100052.74"/>
    <n v="2478.06"/>
    <s v="Obligated -No expected changes "/>
    <s v="N/A"/>
    <s v="Project will be versioned prior to close out if needed."/>
  </r>
  <r>
    <n v="701495"/>
    <s v="FAASt [Pole and Conductor Repair - Mayagüez Group 14] (Distribution)"/>
    <x v="3"/>
    <x v="5"/>
    <s v="Yes"/>
    <s v="Obligated"/>
    <n v="19848.36"/>
    <n v="4608.9999999999991"/>
    <n v="3959.6"/>
    <n v="1221.3900000000001"/>
    <n v="0"/>
    <n v="0"/>
    <n v="29638.35"/>
    <n v="23807.96"/>
    <n v="5830.3899999999994"/>
    <n v="701.18000000000029"/>
    <n v="0"/>
    <n v="0"/>
    <n v="0"/>
    <n v="0"/>
    <n v="0"/>
    <n v="701.18000000000029"/>
    <n v="701.18000000000029"/>
    <n v="0"/>
    <n v="20549.54"/>
    <n v="4609"/>
    <n v="3959.6"/>
    <n v="1221.3900000000001"/>
    <n v="0"/>
    <n v="0"/>
    <n v="30339.53"/>
    <n v="24509.14"/>
    <n v="5830.39"/>
    <s v="Y"/>
    <s v="Yaritza Acevedo Ortiz"/>
    <s v=" Amendment - Pending Development"/>
    <s v="Project is 100% executed, and QC has been fully completed.  This project was obligated under a 428/406 based on a Class 3 estimate. Reconciliation of actual costs is currently in progress in order to initiate close out according to FEMA Guidelines."/>
    <s v="No comment"/>
    <s v="Luis Sepulveda"/>
    <s v="Obligated"/>
    <d v="2023-03-02T12:24:13"/>
    <s v="Obligated"/>
    <n v="1"/>
    <n v="13366.509999999997"/>
    <n v="16973.019999999997"/>
    <m/>
    <n v="30339.529999999992"/>
    <n v="701.18000000000029"/>
    <n v="19848.36"/>
    <n v="4609"/>
    <n v="3959.6"/>
    <n v="1221.3900000000001"/>
    <n v="0"/>
    <n v="0"/>
    <n v="29638.35"/>
    <n v="23807.96"/>
    <n v="5830.39"/>
    <s v="Obligated -No expected changes "/>
    <s v="N/A"/>
    <s v="Project will be versioned prior to close out if needed."/>
  </r>
  <r>
    <n v="659623"/>
    <s v="FAASt Distribution Streetlighting - Cataño ("/>
    <x v="3"/>
    <x v="6"/>
    <s v="Yes"/>
    <s v="Obligated"/>
    <n v="16996758"/>
    <n v="430076"/>
    <n v="3574763"/>
    <n v="135213"/>
    <n v="0"/>
    <n v="0"/>
    <n v="21136810"/>
    <n v="20571521"/>
    <n v="565289"/>
    <n v="-9713980"/>
    <n v="69104.127410934889"/>
    <n v="-2229298"/>
    <n v="21725.872589065082"/>
    <e v="#REF!"/>
    <e v="#REF!"/>
    <e v="#REF!"/>
    <e v="#REF!"/>
    <e v="#REF!"/>
    <n v="7282778"/>
    <n v="499180.12741093489"/>
    <n v="1345465"/>
    <n v="156938.87258906508"/>
    <e v="#REF!"/>
    <e v="#REF!"/>
    <n v="9284362"/>
    <n v="8628243"/>
    <n v="656119"/>
    <s v="Y"/>
    <s v="Mariano Perez"/>
    <s v=" Amendment - Pending Development"/>
    <s v=" This project was among the first to be developed, originally including the underground work as part of the program's initial scope—estimated at: $11M for this portion to be removed. This Class 3 estimate any required adjustments will be incorporated into the final amendment version. As of March 2026, the project is at: 55.73%/1299 locations completed.Estimate ammedment submission Q1FY27."/>
    <s v=" The 406 A&amp;E cost estimate was not included.  "/>
    <s v="Luis Sepulveda"/>
    <s v="Obligated"/>
    <d v="2022-12-27T11:52:54"/>
    <s v="Obligated"/>
    <n v="0.77"/>
    <n v="1129471.9900000002"/>
    <n v="2894190.4899999946"/>
    <m/>
    <n v="4023662.4799999949"/>
    <n v="-11852448.156238157"/>
    <n v="16996757.95726639"/>
    <n v="516042"/>
    <n v="3574762.8595180707"/>
    <n v="49247"/>
    <n v="0"/>
    <n v="0"/>
    <n v="21136810.156238157"/>
    <n v="20571520.81678446"/>
    <n v="565289"/>
    <s v="Amendment – Amendment Needed/Pending Development"/>
    <s v="Q2 FY2027"/>
    <s v="Amendment pending to remove underground scope"/>
  </r>
  <r>
    <n v="673504"/>
    <s v="FAASt [Distribution Streetlighting - Gurabo]"/>
    <x v="3"/>
    <x v="6"/>
    <s v="Yes"/>
    <s v="Obligated"/>
    <n v="19208994"/>
    <n v="1132656"/>
    <n v="3043676"/>
    <n v="400644"/>
    <n v="0"/>
    <n v="0"/>
    <n v="23785970"/>
    <n v="22252670"/>
    <n v="1533300"/>
    <n v="-5882642"/>
    <n v="30814.330127176596"/>
    <n v="-544741"/>
    <n v="10899.669872823346"/>
    <e v="#REF!"/>
    <e v="#REF!"/>
    <e v="#REF!"/>
    <e v="#REF!"/>
    <e v="#REF!"/>
    <n v="13326352"/>
    <n v="1163470.3301271766"/>
    <n v="2498935"/>
    <n v="411543.66987282335"/>
    <e v="#REF!"/>
    <e v="#REF!"/>
    <n v="17400301"/>
    <n v="15825287"/>
    <n v="1575014"/>
    <s v="Y"/>
    <s v="Mariano Perez"/>
    <s v=" Amendment - Pending Development"/>
    <s v=" This project was among the first to be developed, originally including the underground work as part of the program's initial scope—estimated at: $6M for this portion to be removed. This Class 3 estimate any required adjustments will be incorporated into the final amendment version. As of March 2026, the project is at: 77.57%/2919 locations completed.Estimate ammedment submission Q1FY27."/>
    <s v=" The 406 A&amp;E cost estimate was not included.  "/>
    <s v="Luis Sepulveda"/>
    <s v="Obligated"/>
    <d v="2023-05-17T11:30:39"/>
    <s v="Obligated"/>
    <n v="0.69"/>
    <n v="1066631.6099999992"/>
    <n v="10060207.650000008"/>
    <m/>
    <n v="11126839.260000007"/>
    <n v="-6385668.0080317296"/>
    <n v="19208993.675601687"/>
    <n v="1132656"/>
    <n v="3043675.3410561741"/>
    <n v="400644"/>
    <n v="0"/>
    <n v="0"/>
    <n v="23785969.00803173"/>
    <n v="22252669.016657863"/>
    <n v="1533300"/>
    <s v="Amendment – Amendment Needed/Pending Development"/>
    <s v="Q2 FY2028"/>
    <s v="Amendment pending to remove underground scope"/>
  </r>
  <r>
    <n v="659968"/>
    <s v="FAASt [San Germán Streetlighting] (Distributio"/>
    <x v="3"/>
    <x v="6"/>
    <s v="Yes"/>
    <s v="Obligated"/>
    <n v="30849348"/>
    <n v="3004065"/>
    <n v="4619207"/>
    <n v="1029513"/>
    <n v="0"/>
    <n v="0"/>
    <n v="39502133"/>
    <n v="35468555"/>
    <n v="4033578"/>
    <n v="-4654541"/>
    <n v="101083.88289255835"/>
    <n v="-441058"/>
    <n v="34642.117107441649"/>
    <e v="#REF!"/>
    <e v="#REF!"/>
    <e v="#REF!"/>
    <e v="#REF!"/>
    <e v="#REF!"/>
    <n v="26194807"/>
    <n v="3105148.8828925584"/>
    <n v="4178149"/>
    <n v="1064155.1171074416"/>
    <e v="#REF!"/>
    <e v="#REF!"/>
    <n v="34542260"/>
    <n v="30372956"/>
    <n v="4169304"/>
    <s v="Y"/>
    <s v="Mariano Perez"/>
    <s v=" Amendment - Pending Development"/>
    <s v=" This project was among the first to be developed, originally including the underground work as part of the program's initial scope—estimated at: $5M for this portion to be removed. This Class 3 estimate any required adjustments will be incorporated into the final amendment version. As of March 2026, the project is at: 83.80%/4339 locations completed. Estimate ammedment submission Q1FY27."/>
    <s v=" The 406 A&amp;E cost estimate was not included.  "/>
    <s v="Luis Sepulveda"/>
    <s v="Obligated"/>
    <d v="2023-05-04T11:29:51"/>
    <s v="Obligated"/>
    <n v="0.72"/>
    <n v="4404198.0000000037"/>
    <n v="17318241.859999847"/>
    <m/>
    <n v="21722439.85999985"/>
    <n v="-4959873.2497262508"/>
    <n v="30849348.483541347"/>
    <n v="3004065"/>
    <n v="4619206.9342447482"/>
    <n v="1029513"/>
    <n v="0"/>
    <n v="0"/>
    <n v="39502133.249726251"/>
    <n v="35468555.417786092"/>
    <n v="4033578"/>
    <s v="Amendment – Amendment Needed/Pending Development"/>
    <s v="Q1 FY2028"/>
    <s v="Amendment pending to remove underground scope"/>
  </r>
  <r>
    <n v="542517"/>
    <s v="FAASt -Luquillo Distribution Streetlighting "/>
    <x v="3"/>
    <x v="6"/>
    <s v="Yes"/>
    <s v="Obligated"/>
    <n v="8628667.2899999991"/>
    <n v="147417.08000000007"/>
    <n v="2004233.23"/>
    <n v="34241"/>
    <n v="0"/>
    <n v="0"/>
    <n v="10814558.6"/>
    <n v="10632900.52"/>
    <n v="181658.08000000007"/>
    <n v="-3682348.2899999991"/>
    <n v="10836.819881359464"/>
    <n v="-1014712.23"/>
    <n v="2517.1001186404537"/>
    <e v="#REF!"/>
    <e v="#REF!"/>
    <e v="#REF!"/>
    <e v="#REF!"/>
    <e v="#REF!"/>
    <n v="4946319"/>
    <n v="158253.89988135954"/>
    <n v="989521"/>
    <n v="36758.100118640454"/>
    <e v="#REF!"/>
    <e v="#REF!"/>
    <n v="6130852"/>
    <n v="5935840"/>
    <n v="195012"/>
    <s v="Y"/>
    <s v="Mariano Perez"/>
    <s v=" Amendment - Pending Development"/>
    <s v=" This project was among the first to be developed, originally including the underground work as part of the program's initial scope—estimated at: $4M for this portion to be removed. This Class 3 estimate any required adjustments will be incorporated into the final amendment version. As of March 2026, the project is at: 81.19%/1986 locations completed.Estimate ammedment submission Q1FY27."/>
    <s v=" The 406 A&amp;E cost estimate was not included.  "/>
    <s v="Luis Sepulveda"/>
    <s v="Obligated"/>
    <d v="2022-05-20T12:05:24"/>
    <s v="Obligated"/>
    <n v="0.88"/>
    <n v="972416.24000000057"/>
    <n v="2834354.639999995"/>
    <m/>
    <n v="3806770.8799999957"/>
    <n v="-6687939.8371377066"/>
    <n v="10632900.522693338"/>
    <n v="181658.08131977139"/>
    <n v="2004233.2331245961"/>
    <n v="0"/>
    <n v="0"/>
    <n v="0"/>
    <n v="12818791.837137707"/>
    <n v="12637133.755817935"/>
    <n v="181658.08131977139"/>
    <s v="Amendment – Amendment Needed/Pending Development"/>
    <s v="Q2 FY2027"/>
    <s v="Amendment pending to remove underground scope_x000a_Grants portal total project cost is $2M"/>
  </r>
  <r>
    <n v="660227"/>
    <s v="FAASt Hatillo Streetlight (Distribution)"/>
    <x v="3"/>
    <x v="6"/>
    <s v="Yes"/>
    <s v="Obligated"/>
    <n v="18570095.25"/>
    <n v="1316105.0599999991"/>
    <n v="4317860.43"/>
    <n v="448282.64"/>
    <n v="0"/>
    <n v="0"/>
    <n v="24652343.379999999"/>
    <n v="22887955.68"/>
    <n v="1764387.6999999993"/>
    <n v="-2438226.25"/>
    <n v="114319.55919722142"/>
    <n v="-1721422.4299999997"/>
    <n v="38938.740802779561"/>
    <e v="#REF!"/>
    <e v="#REF!"/>
    <e v="#REF!"/>
    <e v="#REF!"/>
    <e v="#REF!"/>
    <n v="16131869"/>
    <n v="1430424.6191972205"/>
    <n v="2596438"/>
    <n v="487221.38080277957"/>
    <e v="#REF!"/>
    <e v="#REF!"/>
    <n v="20645953"/>
    <n v="18728307"/>
    <n v="1917646"/>
    <s v="Y"/>
    <s v="Mariano Perez"/>
    <s v=" Amendment - Pending Development"/>
    <s v=" This project was among the first to be developed, originally including the underground work as part of the program's initial scope—estimated at: $4M for this portion to be removed. This Class 3 estimate any required adjustments will be incorporated into the final amendment version. As of March 2026, the project is at: 82.67%/4375 locations completed."/>
    <s v=" The 406 A&amp;E cost estimate was not included.  "/>
    <s v="Luis Sepulveda"/>
    <s v="Obligated"/>
    <d v="2023-01-24T13:14:23"/>
    <s v="Obligated"/>
    <n v="0.79"/>
    <n v="2518200.5900000036"/>
    <n v="9798208.0999999773"/>
    <m/>
    <n v="12316408.689999981"/>
    <n v="-4006390.3771787584"/>
    <n v="18570095.249699198"/>
    <n v="1316105.06"/>
    <n v="4317860.4264200581"/>
    <n v="448282.64"/>
    <n v="0"/>
    <n v="0"/>
    <n v="24652343.377178758"/>
    <n v="22887955.676119257"/>
    <n v="1764387.7000000002"/>
    <s v="Amendment – Amendment Needed/Pending Development"/>
    <s v="Q3 FY2027"/>
    <s v="Amendment pending to remove underground scope"/>
  </r>
  <r>
    <n v="542756"/>
    <s v="FAASt Streetlighting - Guánica (Distribution"/>
    <x v="3"/>
    <x v="6"/>
    <s v="Yes"/>
    <s v="Obligated"/>
    <n v="9687238"/>
    <n v="301234"/>
    <n v="2237386"/>
    <n v="69574"/>
    <n v="0"/>
    <n v="0"/>
    <n v="12295432"/>
    <n v="11924624"/>
    <n v="370808"/>
    <n v="-2870223"/>
    <n v="204891.56672995188"/>
    <n v="-1048061"/>
    <n v="47322.433270048117"/>
    <e v="#REF!"/>
    <e v="#REF!"/>
    <e v="#REF!"/>
    <e v="#REF!"/>
    <e v="#REF!"/>
    <n v="6817015"/>
    <n v="506125.56672995188"/>
    <n v="1189325"/>
    <n v="116896.43327004812"/>
    <e v="#REF!"/>
    <e v="#REF!"/>
    <n v="8629362"/>
    <n v="8006340"/>
    <n v="623022"/>
    <s v="Y"/>
    <s v="Mariano Perez"/>
    <s v=" Amendment - Pending Development"/>
    <s v=" This project was among the first to be developed, originally including the underground work as part of the program's initial scope—estimated at: $3M for this portion to be removed. This Class 3 estimate any required adjustments will be incorporated into the final amendment version. As of March 2026, the project is at: 86.43%/2598 locations completed.Estimate ammedment submission Q1FY27."/>
    <s v=" The 406 A&amp;E cost estimate was not included.  "/>
    <s v="Luis Sepulveda"/>
    <s v="Obligated"/>
    <d v="2022-05-26T11:23:45"/>
    <s v="Obligated"/>
    <n v="0.89"/>
    <n v="710048.66999999923"/>
    <n v="3682408.6199999969"/>
    <m/>
    <n v="4392457.2899999963"/>
    <n v="-5903456.3859983813"/>
    <n v="11924623.836452479"/>
    <n v="370808.2186791228"/>
    <n v="2237386.3308667806"/>
    <n v="0"/>
    <n v="0"/>
    <n v="0"/>
    <n v="14532818.385998381"/>
    <n v="14162010.167319259"/>
    <n v="370808.2186791228"/>
    <s v="Amendment – Amendment Needed/Pending Development"/>
    <s v="Q2 FY2027"/>
    <s v="Amendment pending to remove underground scope_x000a_Grants portal total project cost is $2.237M"/>
  </r>
  <r>
    <n v="673848"/>
    <s v="FAASt [Distribution Pole and Conductor Repair-Carolina Group 3] (Distribution)"/>
    <x v="3"/>
    <x v="5"/>
    <s v="Yes"/>
    <s v="Obligated"/>
    <n v="43725"/>
    <n v="4443"/>
    <n v="13281"/>
    <n v="1177"/>
    <n v="0"/>
    <n v="0"/>
    <n v="62626"/>
    <n v="57006"/>
    <n v="5620"/>
    <n v="96196"/>
    <n v="0"/>
    <n v="0"/>
    <n v="0"/>
    <n v="0"/>
    <n v="0"/>
    <n v="96196"/>
    <n v="96196"/>
    <n v="0"/>
    <n v="139921"/>
    <n v="4443"/>
    <n v="13281"/>
    <n v="1177"/>
    <n v="0"/>
    <n v="0"/>
    <n v="158822"/>
    <n v="153202"/>
    <n v="5620"/>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The project has only completed 56% of the Scope and has expended $130 K, and the presented cost by LUMA is $158K"/>
    <s v="Luis Sepulveda"/>
    <s v="Obligated"/>
    <d v="2022-07-12T11:38:53"/>
    <s v="Obligated"/>
    <n v="0.56000000000000005"/>
    <n v="42133.879999999983"/>
    <n v="88774.550000000047"/>
    <m/>
    <n v="130908.43000000002"/>
    <n v="-2289579.1900000004"/>
    <n v="2046324.94"/>
    <n v="9000.11"/>
    <n v="182160.96"/>
    <n v="5677.18"/>
    <n v="145915.26"/>
    <n v="59322.74"/>
    <n v="2448401.1900000004"/>
    <n v="2374401.16"/>
    <n v="74000.03"/>
    <s v="Obligated -No expected changes "/>
    <s v="N/A"/>
    <s v="Project will be versioned prior to close out if needed."/>
  </r>
  <r>
    <n v="698424"/>
    <s v="FAASt Streetlight Florida Distribution"/>
    <x v="3"/>
    <x v="6"/>
    <s v="Yes"/>
    <s v="Obligated"/>
    <n v="9311841.5299999993"/>
    <n v="720017"/>
    <n v="1705096.48"/>
    <n v="277173"/>
    <n v="0"/>
    <n v="0"/>
    <n v="12014128.01"/>
    <n v="11016938.01"/>
    <n v="997190"/>
    <n v="-2248142.5299999993"/>
    <n v="21441.87650497898"/>
    <n v="-217239.47999999998"/>
    <n v="8254.1234950210201"/>
    <e v="#REF!"/>
    <e v="#REF!"/>
    <e v="#REF!"/>
    <e v="#REF!"/>
    <e v="#REF!"/>
    <n v="7063699"/>
    <n v="741458.87650497898"/>
    <n v="1487857"/>
    <n v="285427.12349502102"/>
    <e v="#REF!"/>
    <e v="#REF!"/>
    <n v="9578442"/>
    <n v="8551556"/>
    <n v="1026886"/>
    <s v="Y"/>
    <s v="Mariano Perez"/>
    <s v=" Amendment - Pending Development"/>
    <s v=" This project was among the first to be developed, originally including the underground work as part of the program's initial scope—estimated at: $2M for this portion to be removed. This Class 3 estimate any required adjustments will be incorporated into the final amendment version. As of March 2026, the project is at: 85.08%/1454 locations completed.Estimate ammedment submission Q1FY27."/>
    <s v=" The 406 A&amp;E cost estimate was not included.  "/>
    <s v="Luis Sepulveda"/>
    <s v="Obligated"/>
    <d v="2023-10-23T11:32:10"/>
    <s v="Obligated"/>
    <n v="0.75"/>
    <n v="1512708.8400000085"/>
    <n v="4834340.3700000495"/>
    <m/>
    <n v="6347049.2100000577"/>
    <n v="-2435685.5299999993"/>
    <n v="9311841.5299999993"/>
    <n v="720017"/>
    <n v="1705096"/>
    <n v="277173"/>
    <n v="0"/>
    <n v="0"/>
    <n v="12014127.529999999"/>
    <n v="11016937.529999999"/>
    <n v="997190"/>
    <s v="Amendment – Amendment Needed/Pending Development"/>
    <s v="FY2027"/>
    <s v="Amendment pending to remove underground scope"/>
  </r>
  <r>
    <n v="673795"/>
    <s v="FAASt Distribution Pole and Conductor Repair - Mayaguez Group 4 (Distribution)"/>
    <x v="3"/>
    <x v="5"/>
    <s v="Yes"/>
    <s v="Obligated"/>
    <n v="1425163"/>
    <n v="291663"/>
    <n v="278116"/>
    <n v="77291"/>
    <n v="0"/>
    <n v="0"/>
    <n v="2072233"/>
    <n v="1703279"/>
    <n v="368954"/>
    <n v="190058.6399999999"/>
    <n v="0"/>
    <n v="0"/>
    <n v="0"/>
    <n v="0"/>
    <n v="0"/>
    <n v="190058.6399999999"/>
    <n v="190058.6399999999"/>
    <n v="0"/>
    <n v="1615221.64"/>
    <n v="291663"/>
    <n v="278116"/>
    <n v="77291"/>
    <n v="0"/>
    <n v="0"/>
    <n v="2262291.6399999997"/>
    <n v="1893337.64"/>
    <n v="368954"/>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190k."/>
    <s v="Luis Sepulveda"/>
    <s v="Obligated"/>
    <d v="2022-08-02T11:42:11"/>
    <s v="Obligated"/>
    <n v="0.89"/>
    <n v="488162.3299999999"/>
    <n v="1538561.4799999972"/>
    <m/>
    <n v="2026723.809999997"/>
    <n v="-8126669.6000000006"/>
    <n v="8687329.9900000002"/>
    <n v="35434.35"/>
    <n v="773151.6"/>
    <n v="23427.4"/>
    <n v="622940.21"/>
    <n v="246677.69"/>
    <n v="10388961.24"/>
    <n v="10083421.800000001"/>
    <n v="305539.44"/>
    <s v="Obligated -No expected changes "/>
    <s v="N/A"/>
    <s v="Project will be versioned prior to close out if needed."/>
  </r>
  <r>
    <n v="738971"/>
    <s v="FAASt [Pole and Conductor Repair - Caguas Group 2 - Phase 2] (Distribution)"/>
    <x v="3"/>
    <x v="5"/>
    <s v="Yes"/>
    <s v="Obligated"/>
    <n v="13884126"/>
    <n v="310287.99999999994"/>
    <n v="1643630"/>
    <n v="66835.67"/>
    <n v="0"/>
    <n v="0"/>
    <n v="15904879.67"/>
    <n v="15527756"/>
    <n v="377123.66999999993"/>
    <n v="33543"/>
    <n v="-250.3300000000163"/>
    <n v="0"/>
    <n v="-33292.67"/>
    <n v="0"/>
    <n v="0"/>
    <n v="0"/>
    <n v="33543"/>
    <n v="-33543.000000000015"/>
    <n v="13917669"/>
    <n v="310037.66999999993"/>
    <n v="1643630"/>
    <n v="33543"/>
    <n v="0"/>
    <n v="0"/>
    <n v="15904879.67"/>
    <n v="15561299"/>
    <n v="343580.66999999993"/>
    <s v="N"/>
    <s v="Yaritza Acevedo Ortiz"/>
    <s v=" Amendment - Pending Development"/>
    <s v="This project was obligated under a 428/406 split using a Class 3 estimate. The project remains ongoing and currently within budget. Reconciliation of actual costs will be addressed during the closeout phase."/>
    <s v="Confirm if the $2 Million available are enough to complete the 30% of the project that is pending to be completed. "/>
    <s v="Luis Sepulveda"/>
    <s v="Obligated"/>
    <d v="2025-02-06T20:15:50"/>
    <s v="Obligated"/>
    <n v="0.7"/>
    <n v="1300738.1600000078"/>
    <n v="12798397.580000009"/>
    <m/>
    <n v="14099135.740000017"/>
    <n v="0"/>
    <n v="13884126"/>
    <n v="310288"/>
    <n v="1643630"/>
    <n v="66835.67"/>
    <n v="0"/>
    <n v="0"/>
    <n v="15904879.67"/>
    <n v="15527756"/>
    <n v="377123.67"/>
    <s v="Obligated -No expected changes "/>
    <s v="N/A"/>
    <s v="Project will be versioned prior to close out if needed."/>
  </r>
  <r>
    <n v="674092"/>
    <s v="FAASt [Distribution Pole and Conductor Repair - Caguas Group 5] (Distribution)"/>
    <x v="3"/>
    <x v="5"/>
    <s v="Yes"/>
    <s v="Obligated"/>
    <n v="441308"/>
    <n v="71480"/>
    <n v="82578"/>
    <n v="18942"/>
    <n v="0"/>
    <n v="0"/>
    <n v="614308"/>
    <n v="523886"/>
    <n v="90422"/>
    <n v="497808.74"/>
    <n v="0"/>
    <n v="0"/>
    <n v="0"/>
    <n v="0"/>
    <n v="0"/>
    <n v="497808.74"/>
    <n v="497808.74"/>
    <n v="0"/>
    <n v="939116.74"/>
    <n v="71480"/>
    <n v="82578"/>
    <n v="18942"/>
    <n v="0"/>
    <n v="0"/>
    <n v="1112116.74"/>
    <n v="1021694.74"/>
    <n v="90422"/>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497k."/>
    <s v="Luis Sepulveda"/>
    <s v="Obligated"/>
    <d v="2022-09-16T11:53:38"/>
    <s v="Obligated"/>
    <n v="0.78"/>
    <n v="156813.85999999996"/>
    <n v="934302.87999999907"/>
    <m/>
    <n v="1091116.7399999991"/>
    <n v="-8127564.8100000005"/>
    <n v="7714746.9400000004"/>
    <n v="2136.3000000000002"/>
    <n v="719754.49"/>
    <n v="1369.92"/>
    <n v="787627.58"/>
    <n v="14046.32"/>
    <n v="9239681.5500000007"/>
    <n v="9222129.0099999998"/>
    <n v="17552.54"/>
    <s v="Obligated -No expected changes "/>
    <s v="N/A"/>
    <s v="Project will be versioned prior to close out if needed."/>
  </r>
  <r>
    <n v="542688"/>
    <s v="FAASt Aguada Streetlighting (Distribution)"/>
    <x v="3"/>
    <x v="6"/>
    <s v="Yes"/>
    <s v="Obligated"/>
    <n v="17764494.34"/>
    <n v="655709.03999999911"/>
    <n v="4104785.76"/>
    <n v="151513"/>
    <n v="0"/>
    <n v="0"/>
    <n v="22676502.140000001"/>
    <n v="21869280.100000001"/>
    <n v="807222.03999999911"/>
    <n v="-707903.33999999985"/>
    <n v="769493.15698263003"/>
    <n v="-1538809.7599999998"/>
    <n v="177804.80301737093"/>
    <e v="#REF!"/>
    <e v="#REF!"/>
    <e v="#REF!"/>
    <e v="#REF!"/>
    <e v="#REF!"/>
    <n v="17056591"/>
    <n v="1425202.1969826291"/>
    <n v="2565976"/>
    <n v="329317.80301737093"/>
    <e v="#REF!"/>
    <e v="#REF!"/>
    <n v="21377087"/>
    <n v="19622567"/>
    <n v="1754520"/>
    <s v="Y"/>
    <s v="Mariano Perez"/>
    <s v=" Amendment - Pending Development"/>
    <s v=" This project was among the first to be developed, originally including the underground work as part of the program's initial scope—estimated at: $1.2M for this portion to be removed. This Class 3 estimate any required adjustments will be incorporated into the final amendment version. As of March 2026, the project is at: 88.74%/6047 locations completed."/>
    <s v=" The 406 A&amp;E cost estimate was not included.  "/>
    <s v="Luis Sepulveda"/>
    <s v="Obligated"/>
    <d v="2022-05-05T12:43:39"/>
    <s v="Obligated"/>
    <n v="0.95"/>
    <n v="1020179.1499999985"/>
    <n v="12653210.520000007"/>
    <m/>
    <n v="13673389.670000006"/>
    <n v="-5404200.9037071988"/>
    <n v="21869280.099011883"/>
    <n v="807222.04290961463"/>
    <n v="4104785.7617857009"/>
    <n v="0"/>
    <n v="0"/>
    <n v="0"/>
    <n v="26781287.903707199"/>
    <n v="25974065.860797584"/>
    <n v="807222.04290961463"/>
    <s v="Amendment – Amendment Needed/Pending Development"/>
    <s v="Q2 FY2027"/>
    <s v="Amendment pending to remove underground scope_x000a_Grants portal total project cost is $4.1M"/>
  </r>
  <r>
    <n v="542690"/>
    <s v="FAASt Maunabo Streetlighting (Distribution)"/>
    <x v="3"/>
    <x v="6"/>
    <s v="Yes"/>
    <s v="Obligated"/>
    <n v="6199877.0700000003"/>
    <n v="195597.33000000007"/>
    <n v="1530438.49"/>
    <n v="48283"/>
    <n v="0"/>
    <n v="0"/>
    <n v="7974195.8900000006"/>
    <n v="7730315.5600000005"/>
    <n v="243880.33000000007"/>
    <n v="-559641.0700000003"/>
    <n v="2388.9581375877606"/>
    <n v="-545619.49"/>
    <n v="589.7118624121722"/>
    <e v="#REF!"/>
    <e v="#REF!"/>
    <e v="#REF!"/>
    <e v="#REF!"/>
    <e v="#REF!"/>
    <n v="5640236"/>
    <n v="197986.28813758784"/>
    <n v="984819"/>
    <n v="48872.711862412172"/>
    <e v="#REF!"/>
    <e v="#REF!"/>
    <n v="6871914"/>
    <n v="6625055"/>
    <n v="246859"/>
    <s v="Y"/>
    <s v="Mariano Perez"/>
    <s v=" Amendment - Pending Development"/>
    <s v=" This project was among the first to be developed, originally including the underground work as part of the program's initial scope—estimated at: $1M for this portion to be removed. This Class 3 estimate any required adjustments will be incorporated into the final amendment version. As of March 2026, the project is at: 95.09%/2306 locations completed.Estimate ammedment submission Q1FY27."/>
    <s v=" The 406 A&amp;E cost estimate was not included.  "/>
    <s v="Luis Sepulveda"/>
    <s v="Obligated"/>
    <d v="2022-05-05T11:19:53"/>
    <s v="Obligated"/>
    <n v="0.95"/>
    <n v="688794.97999999975"/>
    <n v="4580838.1999999965"/>
    <m/>
    <n v="5269633.179999996"/>
    <n v="-2632720.3825707436"/>
    <n v="7730315.5622104052"/>
    <n v="179642"/>
    <n v="1530438.4908742411"/>
    <n v="64238"/>
    <n v="0"/>
    <n v="0"/>
    <n v="9504634.3825707436"/>
    <n v="9260754.0530846454"/>
    <n v="243880"/>
    <s v="Amendment – Amendment Needed/Pending Development"/>
    <s v="Q4 FY2026"/>
    <s v="Amendment pending to remove underground scope_x000a_Grants portal total project cost is $7.9M"/>
  </r>
  <r>
    <n v="673775"/>
    <s v="FAASt [Distribution Pole and Conductor Repair - Mayaguez Group 3] (Distribution)"/>
    <x v="3"/>
    <x v="5"/>
    <s v="Yes"/>
    <s v="Obligated"/>
    <n v="3575454.81"/>
    <n v="777623.00000000012"/>
    <n v="689888.45"/>
    <n v="79570.100000000006"/>
    <n v="0"/>
    <n v="0"/>
    <n v="5122536.3600000003"/>
    <n v="4265343.26"/>
    <n v="857193.10000000009"/>
    <n v="1728816.9700000002"/>
    <n v="0"/>
    <n v="0"/>
    <n v="0"/>
    <n v="0"/>
    <n v="0"/>
    <n v="1728816.9700000002"/>
    <n v="1728816.9700000002"/>
    <n v="0"/>
    <n v="5304271.78"/>
    <n v="777623.00000000012"/>
    <n v="689888.45"/>
    <n v="79570.100000000006"/>
    <n v="0"/>
    <n v="0"/>
    <n v="6851353.3300000001"/>
    <n v="5994160.2300000004"/>
    <n v="857193.10000000009"/>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1.7 millones. "/>
    <s v="Luis Sepulveda"/>
    <s v="Obligated"/>
    <d v="2022-12-27T11:52:54"/>
    <s v="Obligated"/>
    <n v="0.89"/>
    <n v="990297.73000000021"/>
    <n v="5471574.1999999993"/>
    <m/>
    <n v="6461871.9299999997"/>
    <n v="-11660844.130000001"/>
    <n v="15534571.380000001"/>
    <n v="65783.22"/>
    <n v="1378411.7"/>
    <n v="41393.160000000003"/>
    <n v="1059507.72"/>
    <n v="432530.28"/>
    <n v="18512197.460000001"/>
    <n v="17972490.800000001"/>
    <n v="539706.66"/>
    <s v="Obligated -No expected changes "/>
    <s v="N/A"/>
    <s v="Project will be versioned prior to close out if needed."/>
  </r>
  <r>
    <n v="334329"/>
    <s v="FAASt Distribution Pole and Conductor Repair - Ponce Group 2 (Distribution)"/>
    <x v="3"/>
    <x v="5"/>
    <s v="Yes"/>
    <s v="Obligated"/>
    <n v="316119"/>
    <n v="50699"/>
    <n v="25530"/>
    <n v="13435"/>
    <n v="0"/>
    <n v="0"/>
    <n v="405783"/>
    <n v="341649"/>
    <n v="64134"/>
    <n v="26130.919999999984"/>
    <n v="0"/>
    <n v="0"/>
    <n v="0"/>
    <n v="0"/>
    <n v="0"/>
    <n v="26130.919999999984"/>
    <n v="26130.919999999984"/>
    <n v="0"/>
    <n v="342249.92"/>
    <n v="50699"/>
    <n v="25530"/>
    <n v="13435"/>
    <n v="0"/>
    <n v="0"/>
    <n v="431913.92"/>
    <n v="367779.92"/>
    <n v="64134"/>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debe confirmar si con los aprox 12,000 se puede terminar el 13% que esta pendiente a completar. "/>
    <s v="Luis Sepulveda"/>
    <s v="Obligated"/>
    <d v="2022-05-20T12:05:24"/>
    <s v="Obligated"/>
    <n v="0.87"/>
    <n v="99612.940000000075"/>
    <n v="320300.98000000016"/>
    <m/>
    <n v="419913.92000000022"/>
    <n v="-16134219.560000001"/>
    <n v="13767291.01"/>
    <n v="5248.03"/>
    <n v="1304890.1100000001"/>
    <n v="3414.73"/>
    <n v="1450714.05"/>
    <n v="34575.550000000003"/>
    <n v="16566133.48"/>
    <n v="16522895.17"/>
    <n v="43238.310000000005"/>
    <s v="Obligated -No expected changes "/>
    <s v="N/A"/>
    <s v="Project will be versioned prior to close out if needed."/>
  </r>
  <r>
    <n v="542687"/>
    <s v="FAASt Lajas Streetlighting (Distribution)"/>
    <x v="3"/>
    <x v="6"/>
    <s v="Yes"/>
    <s v="Obligated"/>
    <n v="10278336.09"/>
    <n v="342578.48000000045"/>
    <n v="2512853.73"/>
    <n v="83754"/>
    <n v="0"/>
    <n v="0"/>
    <n v="13217522.300000001"/>
    <n v="12791189.82"/>
    <n v="426332.48000000045"/>
    <n v="232223.91000000015"/>
    <n v="451094.41365163994"/>
    <n v="-838834.73"/>
    <n v="110284.10634835964"/>
    <e v="#REF!"/>
    <e v="#REF!"/>
    <e v="#REF!"/>
    <e v="#REF!"/>
    <e v="#REF!"/>
    <n v="10510560"/>
    <n v="793672.89365164039"/>
    <n v="1674019"/>
    <n v="194038.10634835964"/>
    <e v="#REF!"/>
    <e v="#REF!"/>
    <n v="13172290"/>
    <n v="12184579"/>
    <n v="987711"/>
    <s v="Y"/>
    <s v="Mariano Perez"/>
    <s v=" Amendment - Pending Development"/>
    <s v=" This project was among the first to be developed, originally including the underground work as part of the program's initial scope—estimated at: $45K for this portion to be removed. This Class 3 estimate any required adjustments will be incorporated into the final amendment version. As of March 2026, the project is at: 93.87%/3888 locations completed.Estimate ammedment submission Q1FY27."/>
    <s v=" The 406 A&amp;E cost estimate was not included.  "/>
    <s v="Luis Sepulveda"/>
    <s v="Obligated"/>
    <d v="2022-05-20T12:05:24"/>
    <s v="Obligated"/>
    <n v="0.93"/>
    <n v="1075763.8200000008"/>
    <n v="5981576.9100000411"/>
    <m/>
    <n v="7057340.7300000414"/>
    <n v="-2558086.0355801359"/>
    <n v="12791189.821906941"/>
    <n v="426332.48254532751"/>
    <n v="2512853.7311278675"/>
    <n v="0"/>
    <n v="0"/>
    <n v="0"/>
    <n v="15730376.035580136"/>
    <n v="15304043.553034808"/>
    <n v="426332.48254532751"/>
    <s v="Amendment – Amendment Needed/Pending Development"/>
    <s v="Q3 FY2027"/>
    <s v="Amendment pending to remove underground scope_x000a_Grants portal total project cost is $2.5"/>
  </r>
  <r>
    <n v="674088"/>
    <s v="FAASt [Distribution Pole and Conductor Repair - Caguas Group 3] (Distribution)"/>
    <x v="3"/>
    <x v="5"/>
    <s v="Yes"/>
    <s v="Obligated"/>
    <n v="1412368"/>
    <n v="228975"/>
    <n v="267370"/>
    <n v="60678"/>
    <n v="0"/>
    <n v="0"/>
    <n v="1969391"/>
    <n v="1679738"/>
    <n v="289653"/>
    <n v="90019.820000000065"/>
    <n v="0"/>
    <n v="0"/>
    <n v="0"/>
    <n v="0"/>
    <n v="0"/>
    <n v="90019.820000000065"/>
    <n v="90019.820000000065"/>
    <n v="0"/>
    <n v="1502387.82"/>
    <n v="228975"/>
    <n v="267370"/>
    <n v="60678"/>
    <n v="0"/>
    <n v="0"/>
    <n v="2059410.82"/>
    <n v="1769757.82"/>
    <n v="289653"/>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debe confirmar si con los aprox $9,000 se puede terminar el 12% que esta pendiente a completar. "/>
    <s v="Luis Sepulveda"/>
    <s v="Obligated"/>
    <d v="2022-10-17T11:37:25"/>
    <s v="Obligated"/>
    <n v="0.88"/>
    <n v="293717.96999999997"/>
    <n v="1756692.849999995"/>
    <m/>
    <n v="2050410.8199999949"/>
    <n v="-18629098.239999998"/>
    <n v="17238816.149999999"/>
    <n v="68279.820000000007"/>
    <n v="1579773.97"/>
    <n v="43968.92"/>
    <n v="1309700"/>
    <n v="447970.2"/>
    <n v="20688509.059999999"/>
    <n v="20128290.119999997"/>
    <n v="560218.93999999994"/>
    <s v="Obligated -No expected changes "/>
    <s v="N/A"/>
    <s v="Project will be versioned prior to close out if needed."/>
  </r>
  <r>
    <n v="710099"/>
    <s v="FAASt [Pole and Conductor Repair - Arecibo Group 1 - Phase 2] (Distribution)"/>
    <x v="3"/>
    <x v="5"/>
    <s v="Yes"/>
    <s v="Obligated"/>
    <n v="6704421.6900000004"/>
    <n v="196449.99999999971"/>
    <n v="602047.19999999995"/>
    <n v="42926.93"/>
    <n v="0"/>
    <n v="0"/>
    <n v="7545845.8200000003"/>
    <n v="7306468.8900000006"/>
    <n v="239376.9299999997"/>
    <n v="661966.76999999955"/>
    <n v="-42926.930000000022"/>
    <n v="0"/>
    <n v="0"/>
    <n v="0"/>
    <n v="0"/>
    <n v="619039.8399999995"/>
    <n v="661966.76999999955"/>
    <n v="-42926.930000000022"/>
    <n v="7366388.46"/>
    <n v="153523.06999999969"/>
    <n v="602047.19999999995"/>
    <n v="42926.93"/>
    <n v="0"/>
    <n v="0"/>
    <n v="8164885.6600000001"/>
    <n v="7968435.6600000001"/>
    <n v="196449.99999999968"/>
    <s v="Y"/>
    <s v="Yaritza Acevedo Ortiz"/>
    <s v=" Amendment - Pending Development"/>
    <s v="The project was obligated under Sections 428/406 using a Class 3 estimate. Additional funding will be required to complete the remaining work and the TPA removal. The final reconciliation of the project’s incremental costs will be conducted during the closeout phase, any necessary cost adjustments will be incorporated into the final version."/>
    <s v="Se espera que este proyecto tenga costos que sobrepasan la obligación por $619k"/>
    <m/>
    <s v="Obligated"/>
    <d v="2025-01-07T23:15:11"/>
    <s v="Obligated"/>
    <n v="0.93"/>
    <n v="620432.49999999686"/>
    <n v="6843231.0600001048"/>
    <m/>
    <n v="7463663.560000102"/>
    <n v="619040.04"/>
    <n v="6704421.6900000004"/>
    <n v="196450"/>
    <n v="602047"/>
    <n v="42926.93"/>
    <n v="0"/>
    <n v="0"/>
    <n v="7545845.6200000001"/>
    <n v="7306468.6900000004"/>
    <n v="239376.93"/>
    <s v="Obligated -No expected changes "/>
    <s v="N/A"/>
    <s v="Project will be versioned prior to close out if needed."/>
  </r>
  <r>
    <n v="698579"/>
    <s v="FAASt [Distribution Streetlighting - Orocovis] (Distribution)"/>
    <x v="3"/>
    <x v="6"/>
    <s v="Yes"/>
    <s v="Obligated"/>
    <n v="8070964.96"/>
    <n v="925633.77000000025"/>
    <n v="1873982.08"/>
    <n v="414167.51"/>
    <n v="0"/>
    <n v="0"/>
    <n v="11284748.32"/>
    <n v="9944947.0399999991"/>
    <n v="1339801.2800000003"/>
    <n v="1521024.9400000004"/>
    <n v="0"/>
    <n v="0"/>
    <n v="0"/>
    <n v="0"/>
    <n v="0"/>
    <n v="1521024.9400000004"/>
    <n v="1521024.9400000004"/>
    <n v="0"/>
    <n v="9591989.9000000004"/>
    <n v="925633.77000000025"/>
    <n v="1873982.08"/>
    <n v="414167.51"/>
    <n v="0"/>
    <n v="0"/>
    <n v="12805773.260000002"/>
    <n v="11465971.98"/>
    <n v="1339801.2800000003"/>
    <s v="Y"/>
    <s v="Mariano Perez"/>
    <s v="Obligated - Final Ammendment Version once closeout stage"/>
    <s v="This project is currently over budget because the work assigned, based on vendor rates, exceeded the Class 3 estimate. Based on a high‑level evaluation, the work that can be executed within the remaining budget is estimated to be approximately $1,521,024.94 to cover both overruns and pending work (Added to 428 Child for FFO review). This Class 3 estimate any required adjustments will be incorporated into the final amendment version. As of March 2026, the project is at: 72.60%/1627 locations completed."/>
    <s v=" The 406 A&amp;E cost estimate was not included.  "/>
    <s v="Luis Sepulveda"/>
    <s v="Obligated"/>
    <d v="2024-03-22T10:16:16"/>
    <s v="Obligated"/>
    <n v="0.56999999999999995"/>
    <n v="532947.20999999938"/>
    <n v="8580713.7400000114"/>
    <m/>
    <n v="9113660.9500000104"/>
    <n v="1521025.0200000014"/>
    <n v="8070964.96"/>
    <n v="925633.77"/>
    <n v="1873982"/>
    <n v="414167.51"/>
    <n v="0"/>
    <n v="0"/>
    <n v="11284748.24"/>
    <n v="9944946.9600000009"/>
    <n v="1339801.28"/>
    <s v="Obligated -No expected changes "/>
    <s v="N/A"/>
    <s v="Project will be versioned prior to close out if needed."/>
  </r>
  <r>
    <n v="801166"/>
    <s v="FAASt  [Feeder Rebuild # 6601-03] (Distribution)"/>
    <x v="3"/>
    <x v="10"/>
    <s v="Yes"/>
    <s v="Obligated"/>
    <n v="19826783.469999999"/>
    <n v="0"/>
    <n v="1724565.72"/>
    <n v="0"/>
    <n v="2135838.13"/>
    <n v="0"/>
    <n v="23687187.319999997"/>
    <n v="23687187.319999997"/>
    <n v="0"/>
    <n v="152918"/>
    <n v="0"/>
    <n v="0"/>
    <n v="0"/>
    <n v="0"/>
    <n v="0"/>
    <n v="152918"/>
    <n v="152918"/>
    <n v="0"/>
    <n v="19979701.469999999"/>
    <n v="0"/>
    <n v="1724565.72"/>
    <n v="0"/>
    <n v="2135838.13"/>
    <n v="0"/>
    <n v="23840105.319999997"/>
    <n v="23840105.319999997"/>
    <n v="0"/>
    <s v="Yes"/>
    <s v="Jorge Lopez Burgos"/>
    <s v="Not Submitted"/>
    <s v="The project was fully obligated under Section 428 using the Class 3 estimate. Versioning was submitted, including the split between 428 and 406, and it is currently under FEMA evaluation. The final DSOW versioning will be submitted, reflecting an additional $152,918 to the approved budget."/>
    <s v="No comment"/>
    <s v="Amaury Pacheco"/>
    <s v="Obligated"/>
    <d v="2026-01-08T16:17:01"/>
    <s v="Obligated"/>
    <n v="0"/>
    <n v="1877483.6600000006"/>
    <n v="75764.589999999924"/>
    <m/>
    <n v="1953248.2500000005"/>
    <n v="237614.24999999627"/>
    <n v="18342600.149999999"/>
    <n v="1465349.66"/>
    <n v="1564501.94"/>
    <n v="153975.57"/>
    <n v="1578988.43"/>
    <n v="497075.32"/>
    <n v="23602491.07"/>
    <n v="21486090.52"/>
    <n v="2116400.5499999998"/>
    <s v="Amendment – Pending Design Package for Development"/>
    <s v="Q1 FY2027"/>
    <s v="IFA versioning in-progress. Survey aligment of 477 structures, 7.2 miles on rural area. Next step is IFC development and submission to FEMA on Jul 2026"/>
  </r>
  <r>
    <n v="812569"/>
    <s v="FAASt [Feeder Rebuild 3502-02] (Distribution)"/>
    <x v="3"/>
    <x v="10"/>
    <s v="Yes"/>
    <s v="Obligated"/>
    <n v="10217566.539999999"/>
    <n v="0"/>
    <n v="1403642.18"/>
    <n v="0"/>
    <n v="760494.56"/>
    <n v="0"/>
    <n v="12381703.279999999"/>
    <n v="12381703.279999999"/>
    <n v="0"/>
    <n v="-198019.1099999994"/>
    <n v="1071193.2600000002"/>
    <n v="148701.40000000014"/>
    <n v="168085.95"/>
    <n v="-360656.14000000007"/>
    <n v="57779.14"/>
    <n v="887084.5000000007"/>
    <n v="-409973.84999999934"/>
    <n v="1297058.3500000001"/>
    <n v="10019547.43"/>
    <n v="1071193.2600000002"/>
    <n v="1552343.58"/>
    <n v="168085.95"/>
    <n v="399838.42"/>
    <n v="57779.14"/>
    <n v="13268787.779999999"/>
    <n v="11971729.43"/>
    <n v="1297058.3500000001"/>
    <s v="Yes"/>
    <s v="Jorge Lopez Burgos"/>
    <s v="Amendment – Submitted to COR3/PREPA"/>
    <s v="Project was obligated full 428 based on a Class 3 estimate, versioning was submitted including split 428/406, Under FEMA evaluation."/>
    <s v="Verificar los costos totales presentados en 406, (Columna Z) ya que duplica los costos incluidos en la revisión del estimado preparado para la enmienda"/>
    <s v="Amaury Pacheco"/>
    <s v="Obligated"/>
    <d v="2025-09-25T16:15:26"/>
    <s v="Obligated"/>
    <n v="0"/>
    <n v="1669007.4499999988"/>
    <n v="28392.260000000013"/>
    <m/>
    <n v="1697399.7099999988"/>
    <n v="728085.47999999858"/>
    <n v="9913132.8399999999"/>
    <n v="597420.75"/>
    <n v="1301050.25"/>
    <n v="86144.8"/>
    <n v="547637.41"/>
    <n v="95316.25"/>
    <n v="12540702.300000001"/>
    <n v="11761820.5"/>
    <n v="778881.8"/>
    <s v="Amendment – Amendment Needed/Pending Development"/>
    <s v="Q4 FY2026"/>
    <s v="IEM is working on versioning, to be submitted to FEMA on Mar 2026"/>
  </r>
  <r>
    <n v="798275"/>
    <s v="FAASt  [Feeder Rebuild # 1620-02] (Distribution)"/>
    <x v="3"/>
    <x v="10"/>
    <s v="Yes"/>
    <s v="Obligated"/>
    <n v="6711421"/>
    <n v="0"/>
    <n v="954420.68"/>
    <n v="0"/>
    <n v="752852.93"/>
    <n v="0"/>
    <n v="8418694.6099999994"/>
    <n v="8418694.6099999994"/>
    <n v="0"/>
    <n v="-444165.84999999963"/>
    <n v="215006.18"/>
    <n v="334756.22999999986"/>
    <n v="37409.72"/>
    <n v="-221354.2300000001"/>
    <n v="78348.17"/>
    <n v="0.22000000014668331"/>
    <n v="-330763.84999999986"/>
    <n v="330764.07"/>
    <n v="6267255.1500000004"/>
    <n v="215006.18"/>
    <n v="1289176.9099999999"/>
    <n v="37409.72"/>
    <n v="531498.69999999995"/>
    <n v="78348.17"/>
    <n v="8418694.8300000001"/>
    <n v="8087930.7600000007"/>
    <n v="330764.07"/>
    <s v="Yes"/>
    <s v="Jorge Lopez Burgos"/>
    <s v="Submitted to FEMA"/>
    <s v="Project was obligated full 428 based on a Class 3 estimate, versioning was submitted including split 428/406, Under FEMA evaluation."/>
    <s v="Verificar los costos totales presentados en 406, (Columna Z) ya que duplica los costos incluidos en la revisión del estimado preparado para la enmienda"/>
    <s v="Amaury Pacheco"/>
    <s v="Pending Amendment Request Approval"/>
    <d v="2025-09-17T18:16:10"/>
    <s v="Obligated, Pending Amendment Request Approval"/>
    <n v="0"/>
    <n v="1447054.3599999999"/>
    <n v="37429.230000000018"/>
    <m/>
    <n v="1484483.5899999999"/>
    <n v="795374.44000000041"/>
    <n v="5339236.4000000004"/>
    <n v="338774.39"/>
    <n v="1228581.96"/>
    <n v="98180.39"/>
    <n v="490913.44"/>
    <n v="127633.81"/>
    <n v="7623320.3899999997"/>
    <n v="7058731.8000000007"/>
    <n v="564588.59000000008"/>
    <s v="Amendment – Submitted to COR3/PREPA"/>
    <s v="Q4 FY2026"/>
    <m/>
  </r>
  <r>
    <n v="797148"/>
    <s v="FAASt  [Feeder Rebuild # 8101-03] (Distribution)"/>
    <x v="3"/>
    <x v="10"/>
    <s v="Yes"/>
    <s v="Obligated"/>
    <n v="2359896"/>
    <n v="0"/>
    <n v="777847.24"/>
    <n v="0"/>
    <n v="245423.35999999999"/>
    <n v="0"/>
    <n v="3383166.6"/>
    <n v="3383166.6"/>
    <n v="0"/>
    <n v="883682.94"/>
    <n v="76998.98"/>
    <n v="-99478.069999999949"/>
    <n v="29445.05"/>
    <n v="178978.64"/>
    <n v="41009.75"/>
    <n v="1110637.29"/>
    <n v="963183.51"/>
    <n v="147453.78"/>
    <n v="3243578.94"/>
    <n v="76998.98"/>
    <n v="678369.17"/>
    <n v="29445.05"/>
    <n v="424402"/>
    <n v="41009.75"/>
    <n v="4493803.8899999997"/>
    <n v="4346350.1099999994"/>
    <n v="147453.78"/>
    <s v="Yes"/>
    <s v="Jorge Lopez Burgos"/>
    <s v="Submitted to FEMA"/>
    <s v="The project obligation was based on a Class 3 estimate. Project will be versioned prior to close out (Final Amendment). Current A/E &amp; Planning costs are higher than the initial estimate ($951.9K). This variance will be mitigated as part of the Final amendment during project versioning prior to closeout."/>
    <s v="Los costos presentados en la partida 406 no cuadran con lo presentado en el CE incluido en la enmienda. "/>
    <s v="Amaury Pacheco"/>
    <s v="Pending PDMG Scope &amp; Cost Routing"/>
    <d v="2025-09-17T18:16:15"/>
    <s v="Obligated, Pending PDMG Scope &amp; Cost Routing"/>
    <n v="0"/>
    <n v="1659779.010000003"/>
    <n v="99204.99"/>
    <m/>
    <n v="1758984.000000003"/>
    <n v="910634.75999999978"/>
    <n v="2174764.98"/>
    <n v="235072.1"/>
    <n v="641910.96"/>
    <n v="66287.34"/>
    <n v="431054.74"/>
    <n v="34079.01"/>
    <n v="3583169.13"/>
    <n v="3247730.6799999997"/>
    <n v="335438.45"/>
    <s v="Amendment – Submitted to FEMA"/>
    <s v="Submitted"/>
    <s v="Working on re-versioning (PA-428 &amp; HM-406 already submitted to FEMA), attending soft RFI received from FEMA, to be submitted to FEMA on Mar 2026"/>
  </r>
  <r>
    <n v="746545"/>
    <s v="FAASt [Primary Control Center / Secondary Data Center &amp; Control Room] (Telecommunication)"/>
    <x v="7"/>
    <x v="11"/>
    <s v="No"/>
    <s v="Pending PDMG Scope &amp; Cost Routing"/>
    <n v="0"/>
    <n v="0"/>
    <n v="0"/>
    <n v="0"/>
    <n v="0"/>
    <n v="0"/>
    <n v="0"/>
    <n v="0"/>
    <n v="0"/>
    <n v="93654467.719999999"/>
    <n v="44072690.689999998"/>
    <n v="12578331.029999999"/>
    <n v="5919214.5999999996"/>
    <n v="0"/>
    <n v="0"/>
    <n v="156224704.03999999"/>
    <n v="106232798.75"/>
    <n v="49991905.289999999"/>
    <n v="93654467.719999999"/>
    <n v="44072690.689999998"/>
    <n v="12578331.029999999"/>
    <n v="5919214.5999999996"/>
    <n v="0"/>
    <n v="0"/>
    <n v="156224704.03999999"/>
    <n v="106232798.75"/>
    <n v="49991905.289999999"/>
    <s v="Y"/>
    <s v="Rhys Dela Cruz"/>
    <s v="Project in V0 - No amendment required at this time"/>
    <s v="Confirmed with Rhys Dela Cruz via Teams on April 6 and April 17, 2026"/>
    <s v="¿Quién proveerá la información para este proyecto?_x000a_SV 9-apr-26 Rhys de la Cruz provided the numbers"/>
    <s v="Sandra Valentin"/>
    <s v="Pending PDMG Scope &amp; Cost Routing"/>
    <s v=""/>
    <s v="Pending PDMG Scope &amp; Cost Routing"/>
    <s v="N/A"/>
    <n v="10886342.209999969"/>
    <n v="477754.91000000015"/>
    <m/>
    <n v="11364097.119999969"/>
    <n v="25055430.039999992"/>
    <n v="78491693.5616"/>
    <n v="36937267.558399998"/>
    <n v="10703412.758400001"/>
    <n v="5036900.1216000002"/>
    <n v="0"/>
    <n v="0"/>
    <n v="131169274"/>
    <n v="89195106.319999993"/>
    <n v="41974167.68"/>
    <s v="DSOW – Submitted to FEMA -Currently under FEMA evaluation"/>
    <s v="Submitted"/>
    <s v="Project under NEPA review process. An amendment will be developed after obligation to add 406 split. "/>
  </r>
  <r>
    <n v="711819"/>
    <s v="FAASt [Transmission Priority Pole Replacement Program Line 13400 San German Sect-La Parguera Sect] (Transmission)"/>
    <x v="5"/>
    <x v="8"/>
    <s v="Yes"/>
    <s v="Obligated"/>
    <n v="2202286.5299999998"/>
    <n v="160980.04000000036"/>
    <n v="201035.14"/>
    <n v="15575.52"/>
    <n v="147447.87"/>
    <n v="21069.57"/>
    <n v="2748394.6700000004"/>
    <n v="2550769.54"/>
    <n v="197625.13000000035"/>
    <n v="0"/>
    <n v="-6.668505520792678E-3"/>
    <n v="0"/>
    <n v="0"/>
    <n v="0"/>
    <n v="0"/>
    <n v="-6.668505520792678E-3"/>
    <n v="0"/>
    <n v="-6.668505520792678E-3"/>
    <n v="2202286.5299999998"/>
    <n v="160980.03333149484"/>
    <n v="201035.14"/>
    <n v="15575.52"/>
    <n v="147447.87"/>
    <n v="21069.57"/>
    <n v="2748394.6633314947"/>
    <n v="2550769.54"/>
    <n v="197625.12333149483"/>
    <s v="N"/>
    <s v="Carlos Samalot "/>
    <s v="Obligated -  No amendment need  Identified"/>
    <s v="Information represents the latest LPCE information provided.  "/>
    <s v="Jonathan envió las correcciones el 2 de abril de 2026"/>
    <s v="Sandra Valentin"/>
    <s v="Obligated"/>
    <d v="2026-03-01T18:15:41"/>
    <s v="Obligated"/>
    <s v="N/A"/>
    <n v="623902.84000000008"/>
    <n v="832177.64"/>
    <n v="129931.98000000001"/>
    <n v="1586012.46"/>
    <n v="-337144.7666685055"/>
    <n v="2619583.06"/>
    <n v="20527.740000000002"/>
    <n v="292186.71999999997"/>
    <n v="3160.19"/>
    <n v="140718.35999999999"/>
    <n v="9363.36"/>
    <n v="3085539.43"/>
    <n v="3052488.14"/>
    <n v="33051.29"/>
    <s v="DSOW – Submitted to FEMA -Currently under FEMA evaluation"/>
    <s v="Submitted"/>
    <s v="No Amendment Needed "/>
  </r>
  <r>
    <n v="714654"/>
    <s v="FAASt [Advanced Metering Infrastructure (AMI)] (Telecommunications)"/>
    <x v="2"/>
    <x v="12"/>
    <s v="Yes"/>
    <s v="Obligated"/>
    <n v="332062581"/>
    <n v="517366615"/>
    <n v="1484008"/>
    <n v="26840980"/>
    <n v="0"/>
    <n v="0"/>
    <n v="877754184"/>
    <n v="333546589"/>
    <n v="544207595"/>
    <n v="0"/>
    <n v="0"/>
    <n v="0"/>
    <n v="0"/>
    <n v="0"/>
    <n v="0"/>
    <n v="0"/>
    <n v="0"/>
    <n v="0"/>
    <n v="332062581"/>
    <n v="517366615"/>
    <n v="1484008"/>
    <n v="26840980"/>
    <n v="0"/>
    <n v="0"/>
    <n v="877754184"/>
    <n v="333546589"/>
    <n v="544207595"/>
    <s v="N"/>
    <s v="Greg Chiszar"/>
    <s v="Obligated -  No amendment need Identified"/>
    <s v="Confirmed via email between Orlando Rodríguez and Greg Chiszar on April 9, 2026 there are no changes in cost."/>
    <s v="Se le puso la cantidad de la obligación en lo que nos proveen los numeros._x000a_SV 9-apr-26 Según intercambio de email entre Orlando y Greg Chiszar, la cantidad de dinero es la que ya está obligada."/>
    <s v="Sandra Valentin"/>
    <s v="Obligated"/>
    <d v="2023-12-08T11:18:50"/>
    <s v="Obligated"/>
    <n v="0.09"/>
    <n v="58318159.91000019"/>
    <n v="130591789.45000003"/>
    <m/>
    <n v="188909949.36000022"/>
    <n v="-14966915"/>
    <n v="332062581"/>
    <n v="541786319"/>
    <n v="16450923"/>
    <n v="2421276"/>
    <n v="0"/>
    <n v="0"/>
    <n v="892721099"/>
    <n v="348513504"/>
    <n v="544207595"/>
    <s v="Obligated -No expected changes "/>
    <s v="Submitted"/>
    <s v="Already Submitted"/>
  </r>
  <r>
    <n v="168226"/>
    <s v="FAASt San Juan 115kV Underground Transmission "/>
    <x v="5"/>
    <x v="9"/>
    <s v="Yes"/>
    <s v="Obligated"/>
    <n v="14746039.57"/>
    <n v="0"/>
    <n v="2258339.67"/>
    <n v="0"/>
    <n v="0"/>
    <n v="0"/>
    <n v="17004379.240000002"/>
    <n v="17004379.240000002"/>
    <n v="0"/>
    <n v="0"/>
    <n v="0"/>
    <n v="0"/>
    <n v="0"/>
    <n v="0"/>
    <n v="0"/>
    <n v="0"/>
    <n v="0"/>
    <n v="0"/>
    <n v="14746039.57"/>
    <n v="0"/>
    <n v="2258339.67"/>
    <n v="0"/>
    <n v="0"/>
    <n v="0"/>
    <n v="17004379.240000002"/>
    <n v="17004379.240000002"/>
    <n v="0"/>
    <s v="N"/>
    <s v="Jan Lopez"/>
    <s v="Obligated -  No amendment need Identified"/>
    <s v="Data included was not modified, it represents the obligated amounts. The scope is being revised and may impact the estimate"/>
    <s v="Confirm that the project does not include 406. "/>
    <s v="Sandra Valentin/ Jose A Cruz"/>
    <s v="Obligated"/>
    <d v="2022-12-21T12:37:13"/>
    <s v="Obligated"/>
    <n v="0"/>
    <n v="1567383.540000001"/>
    <n v="58077.109999999928"/>
    <m/>
    <n v="1625460.6500000008"/>
    <n v="2250000.0000000019"/>
    <n v="12496039.57"/>
    <n v="0"/>
    <n v="2258339.67"/>
    <n v="0"/>
    <n v="0"/>
    <n v="0"/>
    <n v="14754379.24"/>
    <n v="14754379.24"/>
    <n v="0"/>
    <s v="Obligated -No expected changes "/>
    <s v="N/A"/>
    <s v="Scope confirmation under discussion to create amendment  Insurance deduction of $2,250,000"/>
  </r>
  <r>
    <n v="750066"/>
    <s v="FAASt [Region 4 -Caguas Group A] Low Density (Vegetation)"/>
    <x v="8"/>
    <x v="13"/>
    <s v="Yes"/>
    <s v="Obligated"/>
    <n v="28466485.030000001"/>
    <n v="77871225.659999996"/>
    <n v="448177.27"/>
    <n v="1226007.1100000001"/>
    <n v="0"/>
    <n v="0"/>
    <n v="108011895.06999999"/>
    <n v="28914662.300000001"/>
    <n v="79097232.769999996"/>
    <n v="0"/>
    <n v="0"/>
    <n v="0"/>
    <n v="0"/>
    <n v="0"/>
    <n v="0"/>
    <n v="0"/>
    <n v="0"/>
    <n v="0"/>
    <n v="28466485.030000001"/>
    <n v="77871225.659999996"/>
    <n v="448177.27"/>
    <n v="1226007.1100000001"/>
    <n v="0"/>
    <n v="0"/>
    <n v="108011895.06999999"/>
    <n v="28914662.300000001"/>
    <n v="79097232.769999996"/>
    <s v="N"/>
    <s v="Rene Baptiste_x000a_Omar Miranda"/>
    <s v="Project obligated. No Amendment needed."/>
    <s v="Cost aligned to the FEMA Obligation values"/>
    <m/>
    <s v="Rene Baptiste"/>
    <s v="Obligated"/>
    <d v="2026-03-01T17:15:15"/>
    <s v="Obligated"/>
    <s v="N/A"/>
    <n v="253316.91999999958"/>
    <n v="30262.67"/>
    <m/>
    <n v="283579.58999999956"/>
    <n v="-16201791.390000015"/>
    <n v="32703357.23"/>
    <n v="90995446.510000005"/>
    <n v="514882.72"/>
    <n v="2059216.24"/>
    <n v="0"/>
    <n v="0"/>
    <n v="124213686.46000001"/>
    <n v="33218239.949999999"/>
    <n v="93054662.75"/>
    <s v="DSOW – Submitted to FEMA -Currently under FEMA evaluation"/>
    <s v="Submitted"/>
    <s v="Project is pending FEMA obligation"/>
  </r>
  <r>
    <n v="750065"/>
    <s v="FAASt [Region 3 -Bayamon Group A] Low Density (Vegetation)"/>
    <x v="8"/>
    <x v="13"/>
    <s v="Yes"/>
    <s v="Obligated"/>
    <n v="18569923.870000001"/>
    <n v="50798780.75999999"/>
    <n v="294281.61"/>
    <n v="805019.28"/>
    <n v="0"/>
    <n v="0"/>
    <n v="70468005.519999996"/>
    <n v="18864205.48"/>
    <n v="51603800.039999992"/>
    <n v="0"/>
    <n v="0"/>
    <n v="0"/>
    <n v="0"/>
    <n v="0"/>
    <n v="0"/>
    <n v="0"/>
    <n v="0"/>
    <n v="0"/>
    <n v="18569923.870000001"/>
    <n v="50798780.75999999"/>
    <n v="294281.61"/>
    <n v="805019.28"/>
    <n v="0"/>
    <n v="0"/>
    <n v="70468005.519999996"/>
    <n v="18864205.48"/>
    <n v="51603800.039999992"/>
    <s v="N"/>
    <s v="Rene Baptiste_x000a_Omar Miranda"/>
    <s v="Project obligated. No Amendment needed."/>
    <s v="Cost aligned to the FEMA Obligation values"/>
    <m/>
    <s v="Rene Baptiste"/>
    <s v="Obligated"/>
    <d v="2026-03-01T18:15:15"/>
    <s v="Obligated"/>
    <s v="N/A"/>
    <n v="120549.61"/>
    <n v="45858.060000000005"/>
    <m/>
    <n v="166407.67000000001"/>
    <n v="-10570205.480000004"/>
    <n v="21333819.52"/>
    <n v="59366309.82"/>
    <n v="338081.66"/>
    <n v="1151514.49"/>
    <n v="0"/>
    <n v="0"/>
    <n v="81038211"/>
    <n v="21671901.18"/>
    <n v="60517824.310000002"/>
    <s v="DSOW – Submitted to FEMA -Currently under FEMA evaluation"/>
    <s v="Submitted"/>
    <s v="Project is pending FEMA obligation"/>
  </r>
  <r>
    <n v="750067"/>
    <s v="FAASt [Region 2 -Arecibo Group A] Low Density (Vegetation)"/>
    <x v="8"/>
    <x v="13"/>
    <s v="Yes"/>
    <s v="Obligated"/>
    <n v="15030146.18"/>
    <n v="41115575.140000001"/>
    <n v="238185.98"/>
    <n v="651567.42000000004"/>
    <n v="0"/>
    <n v="0"/>
    <n v="57035474.719999999"/>
    <n v="15268332.16"/>
    <n v="41767142.560000002"/>
    <n v="0"/>
    <n v="0"/>
    <n v="0"/>
    <n v="0"/>
    <n v="0"/>
    <n v="0"/>
    <n v="0"/>
    <n v="0"/>
    <n v="0"/>
    <n v="15030146.18"/>
    <n v="41115575.140000001"/>
    <n v="238185.98"/>
    <n v="651567.42000000004"/>
    <n v="0"/>
    <n v="0"/>
    <n v="57035474.719999999"/>
    <n v="15268332.16"/>
    <n v="41767142.560000002"/>
    <s v="N"/>
    <s v="Rene Baptiste_x000a_Omar Miranda"/>
    <s v="Project obligated. No Amendment needed."/>
    <s v="Cost aligned to the FEMA Obligation values"/>
    <m/>
    <s v="Rene Baptiste"/>
    <s v="Obligated"/>
    <d v="2026-03-01T18:15:17"/>
    <s v="Obligated"/>
    <s v="N/A"/>
    <n v="193158.38999999966"/>
    <n v="64314.490000000005"/>
    <m/>
    <n v="257472.87999999966"/>
    <n v="-8555324.9700000063"/>
    <n v="17267191.18"/>
    <n v="48049971.590000004"/>
    <n v="273636.92"/>
    <n v="931916.64"/>
    <n v="0"/>
    <n v="0"/>
    <n v="65590799.690000005"/>
    <n v="17540828.100000001"/>
    <n v="48981888.230000004"/>
    <s v="DSOW – Submitted to FEMA -Currently under FEMA evaluation"/>
    <s v="Submitted"/>
    <s v="Project is pending FEMA obligation"/>
  </r>
  <r>
    <n v="750068"/>
    <s v="FAASt [Region 5 -Mayaguez Group A] Low Density (Vegetation)"/>
    <x v="8"/>
    <x v="13"/>
    <s v="Yes"/>
    <s v="Obligated"/>
    <n v="13840548.75"/>
    <n v="37861383.079999998"/>
    <n v="219334.17"/>
    <n v="599997.54"/>
    <n v="0"/>
    <n v="0"/>
    <n v="52521263.539999999"/>
    <n v="14059882.92"/>
    <n v="38461380.619999997"/>
    <n v="0"/>
    <n v="0"/>
    <n v="0"/>
    <n v="0"/>
    <n v="0"/>
    <n v="0"/>
    <n v="0"/>
    <n v="0"/>
    <n v="0"/>
    <n v="13840548.75"/>
    <n v="37861383.079999998"/>
    <n v="219334.17"/>
    <n v="599997.54"/>
    <n v="0"/>
    <n v="0"/>
    <n v="52521263.539999999"/>
    <n v="14059882.92"/>
    <n v="38461380.619999997"/>
    <s v="N"/>
    <s v="Rene Baptiste_x000a_Omar Miranda"/>
    <s v="Project obligated. No Amendment needed."/>
    <s v="Cost aligned to the FEMA Obligation values"/>
    <m/>
    <s v="Rene Baptiste"/>
    <s v="Obligated"/>
    <d v="2026-03-01T18:15:19"/>
    <s v="Obligated"/>
    <s v="N/A"/>
    <n v="170084.9099999996"/>
    <n v="58772.51"/>
    <m/>
    <n v="228857.41999999961"/>
    <n v="-7878193"/>
    <n v="15900537.4"/>
    <n v="44246939.880000003"/>
    <n v="251979.26"/>
    <n v="858465.45"/>
    <n v="0"/>
    <n v="0"/>
    <n v="60399456.539999999"/>
    <n v="16152516.66"/>
    <n v="45105405.330000006"/>
    <s v="DSOW – Submitted to FEMA -Currently under FEMA evaluation"/>
    <s v="Submitted"/>
    <s v="Project is pending FEMA obligation"/>
  </r>
  <r>
    <n v="727572"/>
    <s v="FAASt [Region 3 -Bayamon Group A] High Density (Vegetation)"/>
    <x v="8"/>
    <x v="13"/>
    <s v="Yes"/>
    <s v="Obligated"/>
    <n v="11268772.699999999"/>
    <n v="30826184.940000001"/>
    <n v="179741.68"/>
    <n v="491691"/>
    <n v="0"/>
    <n v="0"/>
    <n v="42766390.32"/>
    <n v="11448514.379999999"/>
    <n v="31317875.940000001"/>
    <n v="0"/>
    <n v="0"/>
    <n v="0"/>
    <n v="0"/>
    <n v="0"/>
    <n v="0"/>
    <n v="0"/>
    <n v="0"/>
    <n v="0"/>
    <n v="11268772.699999999"/>
    <n v="30826184.940000001"/>
    <n v="179741.68"/>
    <n v="491691"/>
    <n v="0"/>
    <n v="0"/>
    <n v="42766390.32"/>
    <n v="11448514.379999999"/>
    <n v="31317875.940000001"/>
    <s v="N"/>
    <s v="Rene Baptiste_x000a_Omar Miranda"/>
    <s v="Project obligated. No Amendment needed."/>
    <s v="Cost aligned to the FEMA Obligation values"/>
    <m/>
    <s v="Rene Baptiste"/>
    <s v="Obligated"/>
    <d v="2026-03-01T18:15:21"/>
    <s v="Obligated"/>
    <s v="N/A"/>
    <n v="443277.11000000202"/>
    <n v="364268.12"/>
    <m/>
    <n v="807545.23000000208"/>
    <n v="-6208467.450000003"/>
    <n v="12945985.390000001"/>
    <n v="36028872.380000003"/>
    <n v="0"/>
    <n v="698724.72"/>
    <n v="0"/>
    <n v="0"/>
    <n v="48974857.770000003"/>
    <n v="12945985.390000001"/>
    <n v="36727597.100000001"/>
    <s v="Obligated -No expected changes "/>
    <s v="N/A"/>
    <s v="Project is pending FEMA obligation"/>
  </r>
  <r>
    <n v="727692"/>
    <s v="FAASt [Region 4 -Caguas Group A] High Density (Vegetation)"/>
    <x v="8"/>
    <x v="13"/>
    <s v="Yes"/>
    <s v="Obligated"/>
    <n v="7414164.75"/>
    <n v="20309782.600000001"/>
    <n v="119789.88"/>
    <n v="328143.02"/>
    <n v="0"/>
    <n v="0"/>
    <n v="28171880.25"/>
    <n v="7533954.6299999999"/>
    <n v="20637925.620000001"/>
    <n v="0"/>
    <n v="0"/>
    <n v="0"/>
    <n v="0"/>
    <n v="0"/>
    <n v="0"/>
    <n v="0"/>
    <n v="0"/>
    <n v="0"/>
    <n v="7414164.75"/>
    <n v="20309782.600000001"/>
    <n v="119789.88"/>
    <n v="328143.02"/>
    <n v="0"/>
    <n v="0"/>
    <n v="28171880.25"/>
    <n v="7533954.6299999999"/>
    <n v="20637925.620000001"/>
    <s v="N"/>
    <s v="Rene Baptiste_x000a_Omar Miranda"/>
    <s v="Project obligated. No Amendment needed."/>
    <s v="Cost aligned to the FEMA Obligation values"/>
    <m/>
    <s v="Rene Baptiste"/>
    <s v="Obligated"/>
    <d v="2025-04-28T19:15:16"/>
    <s v="Obligated"/>
    <n v="0.76"/>
    <n v="1573121.5199999665"/>
    <n v="4639985.8999999994"/>
    <m/>
    <n v="6213107.4199999664"/>
    <n v="119789.87999999896"/>
    <n v="7414164.75"/>
    <n v="20637925.620000001"/>
    <n v="0"/>
    <n v="328143.02"/>
    <n v="0"/>
    <n v="0"/>
    <n v="28052090.370000001"/>
    <n v="7414164.75"/>
    <n v="20966068.640000001"/>
    <s v="DSOW – Submitted to FEMA -Currently under FEMA evaluation"/>
    <s v="Submitted"/>
    <s v="Project is currently in execution"/>
  </r>
  <r>
    <n v="727531"/>
    <s v="FAASt [Region 6 -Ponce Group A] High Density (Vegetation)"/>
    <x v="8"/>
    <x v="13"/>
    <s v="Yes"/>
    <s v="Obligated"/>
    <n v="6849050.2599999998"/>
    <n v="15776180.000000002"/>
    <n v="110659.38"/>
    <n v="3288703.85"/>
    <n v="0"/>
    <n v="0"/>
    <n v="26024593.490000002"/>
    <n v="6959709.6399999997"/>
    <n v="19064883.850000001"/>
    <n v="0"/>
    <n v="0"/>
    <n v="0"/>
    <n v="0"/>
    <n v="0"/>
    <n v="0"/>
    <n v="0"/>
    <n v="0"/>
    <n v="0"/>
    <n v="6849050.2599999998"/>
    <n v="15776180.000000002"/>
    <n v="110659.38"/>
    <n v="3288703.85"/>
    <n v="0"/>
    <n v="0"/>
    <n v="26024593.490000002"/>
    <n v="6959709.6399999997"/>
    <n v="19064883.850000001"/>
    <s v="N"/>
    <s v="Rene Baptiste_x000a_Omar Miranda"/>
    <s v="Project obligated. No Amendment needed."/>
    <s v="Cost aligned to the FEMA Obligation values"/>
    <m/>
    <s v="Rene Baptiste"/>
    <s v="Obligated"/>
    <d v="2025-04-28T19:15:15"/>
    <s v="Obligated"/>
    <n v="0.57999999999999996"/>
    <n v="1013304.9600000054"/>
    <n v="5383764.1999999946"/>
    <m/>
    <n v="6397069.1600000001"/>
    <n v="110659.38000000268"/>
    <n v="6849050.2599999998"/>
    <n v="19064883.850000001"/>
    <n v="0"/>
    <n v="369745.52"/>
    <n v="0"/>
    <n v="0"/>
    <n v="25913934.109999999"/>
    <n v="6849050.2599999998"/>
    <n v="19434629.370000001"/>
    <s v="Obligated -No expected changes "/>
    <s v="N/A"/>
    <s v="Project is currently in execution"/>
  </r>
  <r>
    <n v="728827"/>
    <s v="FAASt [Region 2 -Arecibo Group A] High Density (Vegetation)"/>
    <x v="8"/>
    <x v="13"/>
    <s v="Yes"/>
    <s v="Obligated"/>
    <n v="4807675.47"/>
    <n v="13169769.879999999"/>
    <n v="79166.850000000006"/>
    <n v="216863.46"/>
    <n v="0"/>
    <n v="0"/>
    <n v="18273475.66"/>
    <n v="4886842.3199999994"/>
    <n v="13386633.34"/>
    <n v="0"/>
    <n v="0"/>
    <n v="0"/>
    <n v="0"/>
    <n v="0"/>
    <n v="0"/>
    <n v="0"/>
    <n v="0"/>
    <n v="0"/>
    <n v="4807675.47"/>
    <n v="13169769.879999999"/>
    <n v="79166.850000000006"/>
    <n v="216863.46"/>
    <n v="0"/>
    <n v="0"/>
    <n v="18273475.66"/>
    <n v="4886842.3199999994"/>
    <n v="13386633.34"/>
    <s v="N"/>
    <s v="Rene Baptiste_x000a_Omar Miranda"/>
    <s v="Project obligated. No Amendment needed."/>
    <s v="Cost aligned to the FEMA Obligation values"/>
    <m/>
    <s v="Rene Baptiste"/>
    <s v="Obligated"/>
    <d v="2025-04-28T19:15:17"/>
    <s v="Obligated"/>
    <n v="0.86"/>
    <n v="847092.92000000144"/>
    <n v="4070911.0800000005"/>
    <m/>
    <n v="4918004.0000000019"/>
    <n v="79166.85000000149"/>
    <n v="4807675.47"/>
    <n v="13386633.34"/>
    <n v="0"/>
    <n v="259813.59"/>
    <n v="0"/>
    <n v="0"/>
    <n v="18194308.809999999"/>
    <n v="4807675.47"/>
    <n v="13646446.93"/>
    <s v="DSOW – Submitted to FEMA -Currently under FEMA evaluation"/>
    <s v="Submitted"/>
    <s v="Project is currently in execution"/>
  </r>
  <r>
    <n v="728832"/>
    <s v="FAASt [Region 5 -Mayaguez Group A] High Density (Vegetation)"/>
    <x v="8"/>
    <x v="13"/>
    <s v="Yes"/>
    <s v="Obligated"/>
    <n v="3767690.42"/>
    <n v="8682952.4600000009"/>
    <n v="62820.38"/>
    <n v="1810049.02"/>
    <n v="0"/>
    <n v="0"/>
    <n v="14323512.280000001"/>
    <n v="3830510.8"/>
    <n v="10493001.48"/>
    <n v="0"/>
    <n v="0"/>
    <n v="0"/>
    <n v="0"/>
    <n v="0"/>
    <n v="0"/>
    <n v="0"/>
    <n v="0"/>
    <n v="0"/>
    <n v="3767690.42"/>
    <n v="8682952.4600000009"/>
    <n v="62820.38"/>
    <n v="1810049.02"/>
    <n v="0"/>
    <n v="0"/>
    <n v="14323512.280000001"/>
    <n v="3830510.8"/>
    <n v="10493001.48"/>
    <s v="N"/>
    <s v="Rene Baptiste_x000a_Omar Miranda"/>
    <s v="Project obligated. No Amendment needed."/>
    <s v="Cost aligned to the FEMA Obligation values"/>
    <m/>
    <s v="Rene Baptiste"/>
    <s v="Obligated"/>
    <d v="2025-04-28T19:15:18"/>
    <s v="Obligated"/>
    <n v="0.45"/>
    <n v="770354.11999999883"/>
    <n v="2541535.09"/>
    <m/>
    <n v="3311889.2099999986"/>
    <n v="62820.38000000082"/>
    <n v="3767690.42"/>
    <n v="10493001.48"/>
    <n v="0"/>
    <n v="203638.57"/>
    <n v="0"/>
    <n v="0"/>
    <n v="14260691.9"/>
    <n v="3767690.42"/>
    <n v="10696640.050000001"/>
    <s v="DSOW – Submitted to FEMA -Currently under FEMA evaluation"/>
    <s v="Submitted"/>
    <s v="Project is currently in execution"/>
  </r>
  <r>
    <n v="741105"/>
    <s v="FAASt [All Regions TL - 230kV] (Vegetation)"/>
    <x v="8"/>
    <x v="14"/>
    <s v="Yes"/>
    <s v="Obligated"/>
    <n v="2430054.31"/>
    <n v="10359704.630000001"/>
    <n v="22529.43"/>
    <n v="96046.53"/>
    <n v="0"/>
    <n v="0"/>
    <n v="12908334.9"/>
    <n v="2452583.7400000002"/>
    <n v="10455751.16"/>
    <n v="15592604.959999999"/>
    <n v="65429688.039999999"/>
    <n v="182047.06"/>
    <n v="606565.04999999993"/>
    <n v="0"/>
    <n v="0"/>
    <n v="81810905.109999999"/>
    <n v="15774652.02"/>
    <n v="66036253.089999996"/>
    <n v="18022659.27"/>
    <n v="75789392.670000002"/>
    <n v="204576.49"/>
    <n v="702611.58"/>
    <n v="0"/>
    <n v="0"/>
    <n v="94719240.00999999"/>
    <n v="18227235.759999998"/>
    <n v="76492004.25"/>
    <s v="Y"/>
    <s v="Rene Baptiste_x000a_Omar Miranda"/>
    <s v="Obligated -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Amendment will be needed after work completion and /or assessment completion. "/>
    <m/>
    <s v="Rene Baptiste"/>
    <s v="Obligated"/>
    <d v="2026-03-01T18:15:24"/>
    <s v="Obligated"/>
    <s v="N/A"/>
    <n v="36917.5"/>
    <n v="0"/>
    <m/>
    <n v="36917.5"/>
    <n v="-64317179.300000042"/>
    <n v="30099566.859999999"/>
    <n v="127486673.75"/>
    <n v="279159.40000000002"/>
    <n v="1171019.3"/>
    <n v="0"/>
    <n v="0"/>
    <n v="159036419.31000003"/>
    <n v="30378726.259999998"/>
    <n v="128657693.05"/>
    <s v="DSOW – Submitted to FEMA -Currently under FEMA evaluation"/>
    <s v="Submitted"/>
    <s v="Total submitted estimated project cost is $159,036,419.31, however based on conversations with FEMA, only 38.21/402.54 miles are expected to be obligated. Costs reflect expected obligated cost with these reductions."/>
  </r>
  <r>
    <n v="750063"/>
    <s v="FAASt [Region 6 -Ponce Group A] Low Density (Vegetation)"/>
    <x v="8"/>
    <x v="13"/>
    <s v="No"/>
    <s v="Pending Applicant Project Review"/>
    <n v="0"/>
    <n v="0"/>
    <n v="0"/>
    <n v="0"/>
    <n v="0"/>
    <n v="0"/>
    <n v="0"/>
    <n v="0"/>
    <n v="0"/>
    <n v="16058969.33"/>
    <n v="43985784.189999998"/>
    <n v="481769.07990000001"/>
    <n v="1319573.5256999999"/>
    <n v="0"/>
    <n v="0"/>
    <n v="61846096.125600003"/>
    <n v="16540738.4099"/>
    <n v="45305357.715700001"/>
    <n v="16058969.33"/>
    <n v="43985784.189999998"/>
    <n v="481769.07990000001"/>
    <n v="1319573.5256999999"/>
    <n v="0"/>
    <n v="0"/>
    <n v="61846096.125600003"/>
    <n v="16540738.4099"/>
    <n v="45305357.715700001"/>
    <s v="Y"/>
    <s v="Rene Baptiste_x000a_Omar Miranda"/>
    <s v="N/A"/>
    <s v="Cost were changed to aligned to the pending FEMA Obligation values. "/>
    <m/>
    <s v="Rene Baptiste"/>
    <s v="Pending Large Project Review"/>
    <s v=""/>
    <s v="Pending Large Project Review"/>
    <s v="N/A"/>
    <n v="191728.29999999973"/>
    <n v="133176.44"/>
    <m/>
    <n v="324904.73999999976"/>
    <n v="-7494949.6943999901"/>
    <n v="18254467.109999999"/>
    <n v="50797296.219999999"/>
    <n v="289282.49"/>
    <n v="985459.15"/>
    <n v="0"/>
    <n v="0"/>
    <n v="69341045.819999993"/>
    <n v="18543749.599999998"/>
    <n v="51782755.369999997"/>
    <s v="DSOW – Submitted to FEMA -Currently under FEMA evaluation"/>
    <s v="Submitted"/>
    <s v="Project is pending FEMA obligation"/>
  </r>
  <r>
    <n v="727529"/>
    <s v="FAASt [Region 6 Ponce TL - 115kV] (Vegetation)"/>
    <x v="8"/>
    <x v="14"/>
    <s v="Yes"/>
    <s v="Obligated"/>
    <n v="1879368.2"/>
    <n v="6367091.6499999994"/>
    <n v="17502.43"/>
    <n v="59296.28"/>
    <n v="0"/>
    <n v="0"/>
    <n v="8323258.5599999996"/>
    <n v="1896870.63"/>
    <n v="6426387.9299999997"/>
    <n v="5872485.9100000001"/>
    <n v="19973358.77"/>
    <n v="78301.549999999988"/>
    <n v="185990.95599999998"/>
    <n v="0"/>
    <n v="0"/>
    <n v="26110137.186000001"/>
    <n v="5950787.46"/>
    <n v="20159349.726"/>
    <n v="7751854.1100000003"/>
    <n v="26340450.419999998"/>
    <n v="95803.98"/>
    <n v="245287.23599999998"/>
    <n v="0"/>
    <n v="0"/>
    <n v="34433395.745999999"/>
    <n v="7847658.0900000008"/>
    <n v="26585737.655999999"/>
    <s v="Y"/>
    <s v="Rene Baptiste_x000a_Omar Miranda"/>
    <s v="Obligated -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Obligated"/>
    <d v="2026-03-01T18:15:26"/>
    <s v="Obligated"/>
    <s v="N/A"/>
    <n v="5787.03"/>
    <n v="0"/>
    <m/>
    <n v="5787.03"/>
    <n v="25983782.225999996"/>
    <n v="1894465.49"/>
    <n v="6477731.8200000003"/>
    <n v="17650.900000000001"/>
    <n v="59765.31"/>
    <n v="0"/>
    <n v="0"/>
    <n v="8449613.5200000014"/>
    <n v="1912116.39"/>
    <n v="6537497.1299999999"/>
    <s v="DSOW – Submitted to FEMA -Currently under FEMA evaluation"/>
    <s v="Submitted"/>
    <s v="Total submitted estimated project cost is  $57,838,512.87, however based on conversations with FEMA, only 22.79/156 miles are expected to be obligated. Costs reflect expected obligated cost with these reductions."/>
  </r>
  <r>
    <n v="723883"/>
    <s v="FAASt [Region 1 -San Juan Group A] (Vegetation)"/>
    <x v="8"/>
    <x v="13"/>
    <s v="Yes"/>
    <s v="Obligated, Amendment Pending Large Project Review"/>
    <n v="6573069.54"/>
    <n v="18368702.690000001"/>
    <n v="82513.119999999995"/>
    <n v="2687.33"/>
    <n v="0"/>
    <n v="0"/>
    <n v="25026972.68"/>
    <n v="6655582.6600000001"/>
    <n v="18371390.02"/>
    <n v="60187952.590000004"/>
    <n v="0"/>
    <n v="796811.38"/>
    <n v="0"/>
    <n v="0"/>
    <n v="0"/>
    <n v="60984763.970000006"/>
    <n v="60984763.970000006"/>
    <n v="0"/>
    <n v="66761022.130000003"/>
    <n v="18368702.690000001"/>
    <n v="879324.5"/>
    <n v="2687.33"/>
    <n v="0"/>
    <n v="0"/>
    <n v="86011736.649999991"/>
    <n v="67640346.629999995"/>
    <n v="18371390.02"/>
    <s v="Y"/>
    <s v="Luke Samaras_x000a_Omar Miranda"/>
    <s v="Obligated -  Amendment Pending Final Actual Costs"/>
    <s v="Project was not listed as obligated in Col F - status has been updated to reflect correct status.  Cost revised to aligned with the FEMA Obligation value from Version2 (Amendment 2 - its last amendment)."/>
    <m/>
    <s v="Rene Baptiste"/>
    <s v="Obligated"/>
    <d v="2024-06-05T11:15:11"/>
    <s v="Obligated"/>
    <n v="0.11"/>
    <n v="12212698.920000028"/>
    <n v="11070770.349999998"/>
    <m/>
    <n v="23283469.270000026"/>
    <n v="60939644.539999992"/>
    <n v="6584889.6100000003"/>
    <n v="18404524.670000002"/>
    <n v="82677.83"/>
    <n v="23074.58"/>
    <n v="0"/>
    <n v="0"/>
    <n v="25072092.109999999"/>
    <n v="6667567.4400000004"/>
    <n v="18427599.25"/>
    <s v="Amendment – Submitted to FEMA"/>
    <s v="Submitted"/>
    <s v="Obligated portion of project is currently in execution, project version pending obligation"/>
  </r>
  <r>
    <n v="727606"/>
    <s v="FAASt [Region 4 Caguas TL - 115kV] (Vegetation)"/>
    <x v="8"/>
    <x v="14"/>
    <s v="Yes"/>
    <s v="Obligated"/>
    <n v="900812.92"/>
    <n v="3051854.5500000003"/>
    <n v="8389.2099999999991"/>
    <n v="28421.71"/>
    <n v="0"/>
    <n v="0"/>
    <n v="3989478.39"/>
    <n v="909202.13"/>
    <n v="3080276.2600000002"/>
    <n v="3316226.0999999996"/>
    <n v="11273653.560000001"/>
    <n v="42596.35"/>
    <n v="104980.11800000002"/>
    <n v="0"/>
    <n v="0"/>
    <n v="14737456.128"/>
    <n v="3358822.4499999997"/>
    <n v="11378633.678000001"/>
    <n v="4217039.0199999996"/>
    <n v="14325508.110000001"/>
    <n v="50985.56"/>
    <n v="133401.82800000001"/>
    <n v="0"/>
    <n v="0"/>
    <n v="18726934.517999999"/>
    <n v="4268024.5799999991"/>
    <n v="14458909.938000001"/>
    <s v="Y"/>
    <s v="Rene Baptiste_x000a_Omar Miranda"/>
    <s v="Obligated -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Obligated"/>
    <d v="2026-03-01T18:15:35"/>
    <s v="Obligated"/>
    <s v="N/A"/>
    <n v="97708.50999999998"/>
    <n v="2559.1800000000003"/>
    <m/>
    <n v="100267.68999999997"/>
    <n v="14052928.388"/>
    <n v="1047946.55"/>
    <n v="3583235.86"/>
    <n v="9763.81"/>
    <n v="33059.910000000003"/>
    <n v="0"/>
    <n v="0"/>
    <n v="4674006.13"/>
    <n v="1057710.3600000001"/>
    <n v="3616295.77"/>
    <s v="DSOW – Submitted to FEMA -Currently under FEMA evaluation"/>
    <s v="Submitted"/>
    <s v="Total submitted estimated project cost is $32,248,051.77, however based on conversations with FEMA, only 12.63/87.14 miles are expected to be obligated. Costs reflect expected obligated cost with these reductions."/>
  </r>
  <r>
    <n v="956353"/>
    <s v="FAASt [Arecibo Region 2 Line 36100 – Dos Bocas HP to Barrio Pina] (Vegetation)"/>
    <x v="8"/>
    <x v="14"/>
    <s v="Yes"/>
    <s v="Obligated"/>
    <n v="3756065"/>
    <n v="0"/>
    <n v="116166.96"/>
    <n v="0"/>
    <n v="0"/>
    <n v="0"/>
    <n v="3872231.96"/>
    <n v="3872231.96"/>
    <n v="0"/>
    <n v="-601606.33000000007"/>
    <n v="11080517.970000001"/>
    <n v="-21533.200000000012"/>
    <n v="332415.53999999998"/>
    <n v="0"/>
    <n v="0"/>
    <n v="10789793.98"/>
    <n v="-623139.53"/>
    <n v="11412933.51"/>
    <n v="3154458.67"/>
    <n v="11080517.970000001"/>
    <n v="94633.76"/>
    <n v="332415.53999999998"/>
    <n v="0"/>
    <n v="0"/>
    <n v="14662025.939999999"/>
    <n v="3249092.4299999997"/>
    <n v="11412933.51"/>
    <s v="Y"/>
    <s v="Rene Baptiste_x000a_Omar Miranda"/>
    <s v="Obligated -  Amendment Pending Final Assessment or Actual Costs"/>
    <s v="Cost aligned to 80% of the LPCE values for this project. Costs are based on expected work miles and cost per clearing mile, which vary by voltage, terrain/access, vegetation density, and other factors. Transmission will not require clearing on all submitted miles; project obligations are much lower than submitted mileage, far below forecast needs. LUMA estimates 80% of miles require clearing and seeks gap funding for the mileage not covered/approved by obligations. After assessment, transmission projects will be versioned to reflect actual work miles, as done for 39000 and 36800. . Amendment will be needed after work completion and /or assessment completion. "/>
    <m/>
    <s v="Rene Baptiste"/>
    <s v="Obligated"/>
    <d v="2025-09-17T18:16:14"/>
    <s v="Obligated"/>
    <n v="0"/>
    <n v="36905.680000000008"/>
    <n v="16034.809999999996"/>
    <m/>
    <n v="52940.490000000005"/>
    <n v="12479348.309999999"/>
    <n v="493168.61"/>
    <n v="1670722.97"/>
    <n v="4283.2299999999996"/>
    <n v="14502.82"/>
    <n v="0"/>
    <n v="0"/>
    <n v="2182677.63"/>
    <n v="497451.83999999997"/>
    <n v="1685225.79"/>
    <s v="Amendment – Submitted to FEMA"/>
    <s v="Submitted"/>
    <s v="Total submitted estimated project cost is $17,938,929.50, however only 10.54/30.97 miles were obligated by FEMA. Total obligated cost from FEMA reflected. Obligated portion of project is currently in execution."/>
  </r>
  <r>
    <n v="727608"/>
    <s v="FAASt [Region 1 San Juan TL - 115kV] (Vegetation)"/>
    <x v="8"/>
    <x v="14"/>
    <s v="No"/>
    <s v="Pending Large Project Review"/>
    <n v="1007797.83"/>
    <n v="3414307.59"/>
    <n v="9385.5499999999993"/>
    <n v="31797.21"/>
    <n v="0"/>
    <n v="0"/>
    <n v="4463288.18"/>
    <n v="1017183.38"/>
    <n v="3446104.8"/>
    <n v="2690906.33"/>
    <n v="9157194.3300000019"/>
    <n v="37360.649999999994"/>
    <n v="85270.979999999981"/>
    <n v="0"/>
    <n v="0"/>
    <n v="11970732.290000003"/>
    <n v="2728266.98"/>
    <n v="9242465.3100000024"/>
    <n v="3698704.16"/>
    <n v="12571501.920000002"/>
    <n v="46746.2"/>
    <n v="117068.18999999999"/>
    <n v="0"/>
    <n v="0"/>
    <n v="16434020.470000003"/>
    <n v="3745450.3600000003"/>
    <n v="12688570.110000001"/>
    <s v="Y"/>
    <s v="Luke Samaras_x000a_Omar Miranda"/>
    <s v="Obligated -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Obligated"/>
    <d v="2026-03-01T18:15:33"/>
    <s v="Obligated"/>
    <s v="N/A"/>
    <n v="58830.32"/>
    <n v="35559.270000000004"/>
    <m/>
    <n v="94389.59"/>
    <n v="11197183.810000002"/>
    <n v="1174137.29"/>
    <n v="4014718.94"/>
    <n v="10939.54"/>
    <n v="37040.89"/>
    <n v="0"/>
    <n v="0"/>
    <n v="5236836.66"/>
    <n v="1185076.83"/>
    <n v="4051759.83"/>
    <s v="DSOW – Submitted to FEMA -Currently under FEMA evaluation"/>
    <s v="Submitted"/>
    <s v="Total submitted estimated project cost is  $27,603,651.36, however based on conversations with FEMA, only 14.13/74.48 miles are expected to be obligated. Costs reflect expected obligated cost with these reductions."/>
  </r>
  <r>
    <n v="727657"/>
    <s v="FAASt [Region 5 Mayaguez TL - 115kV] (Vegetation)"/>
    <x v="8"/>
    <x v="14"/>
    <s v="Yes"/>
    <s v="Obligated"/>
    <n v="577718.5"/>
    <n v="1957246.39"/>
    <n v="5380.25"/>
    <n v="18227.7"/>
    <n v="0"/>
    <n v="0"/>
    <n v="2558572.84"/>
    <n v="583098.75"/>
    <n v="1975474.0899999999"/>
    <n v="2519056.2400000002"/>
    <n v="8560044.0199999996"/>
    <n v="31280.550000000003"/>
    <n v="79711.289999999994"/>
    <n v="0"/>
    <n v="0"/>
    <n v="11190092.099999998"/>
    <n v="2550336.79"/>
    <n v="8639755.3099999987"/>
    <n v="3096774.74"/>
    <n v="10517290.41"/>
    <n v="36660.800000000003"/>
    <n v="97938.989999999991"/>
    <n v="0"/>
    <n v="0"/>
    <n v="13748664.940000001"/>
    <n v="3133435.54"/>
    <n v="10615229.4"/>
    <s v="Y"/>
    <s v="Rene Baptiste_x000a_Omar Miranda"/>
    <s v="Obligated -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m/>
    <s v="Rene Baptiste"/>
    <s v="Obligated"/>
    <d v="2026-03-01T18:15:39"/>
    <s v="Obligated"/>
    <s v="N/A"/>
    <n v="4379.0700000000033"/>
    <n v="0"/>
    <m/>
    <n v="4379.0700000000033"/>
    <n v="10751083.810000002"/>
    <n v="672079.74"/>
    <n v="2298037.25"/>
    <n v="6261.82"/>
    <n v="21202.32"/>
    <n v="0"/>
    <n v="0"/>
    <n v="2997581.13"/>
    <n v="678341.55999999994"/>
    <n v="2319239.5699999998"/>
    <s v="DSOW – Submitted to FEMA -Currently under FEMA evaluation"/>
    <s v="Submitted"/>
    <s v="Total submitted estimated project cost is $23,077,673.93, however based on conversations with FEMA, only 8.1/62.36 miles are expected to be obligated. Costs reflect expected obligated cost with these reductions."/>
  </r>
  <r>
    <n v="956343"/>
    <s v="FAASt [Ponce Region 6 Line 4800 – Toro Negro to Aibonito, Santa Isabel] (Vegetation)"/>
    <x v="8"/>
    <x v="14"/>
    <s v="No"/>
    <s v="Pending Scope &amp; Cost Completion by Applicant"/>
    <n v="0"/>
    <n v="0"/>
    <n v="0"/>
    <n v="0"/>
    <n v="0"/>
    <n v="0"/>
    <n v="0"/>
    <n v="0"/>
    <n v="0"/>
    <n v="3162797.9579999996"/>
    <n v="8682357.5580000002"/>
    <n v="262734.70799999998"/>
    <n v="720921.91200000001"/>
    <n v="0"/>
    <n v="0"/>
    <n v="12828812.136"/>
    <n v="3425532.6659999997"/>
    <n v="9403279.4700000007"/>
    <n v="3162797.9579999996"/>
    <n v="8682357.5580000002"/>
    <n v="262734.70799999998"/>
    <n v="720921.91200000001"/>
    <n v="0"/>
    <n v="0"/>
    <n v="12828812.136"/>
    <n v="3425532.6659999997"/>
    <n v="9403279.4700000007"/>
    <s v="Y"/>
    <s v="Rene Baptiste_x000a_Omar Miranda"/>
    <s v="Project in V0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Pending Large Project Review"/>
    <s v=""/>
    <s v="Pending Large Project Review"/>
    <s v="N/A"/>
    <n v="913.96000000000038"/>
    <n v="0"/>
    <m/>
    <n v="913.96000000000038"/>
    <n v="4958586.925999999"/>
    <n v="1837079.03"/>
    <n v="5461799.2400000002"/>
    <n v="152606.78"/>
    <n v="418740.16"/>
    <n v="0"/>
    <n v="0"/>
    <n v="7870225.2100000009"/>
    <n v="1989685.81"/>
    <n v="5880539.4000000004"/>
    <s v="DSOW – Submitted to FEMA -Currently under FEMA evaluation"/>
    <s v="Submitted"/>
    <s v="Total submitted estimated project cost is $22,582,890.08, however based on conversations with FEMA, only 13.86/39.77 miles are expected to be obligated. Costs reflect expected obligated cost with these reductions."/>
  </r>
  <r>
    <n v="956342"/>
    <s v="FAASt [Arecibo Region 2 Line 36400 – Ponce TC to Dos Bocas HP] (Vegetation)"/>
    <x v="8"/>
    <x v="14"/>
    <s v="Yes"/>
    <s v="Obligated"/>
    <n v="4093248"/>
    <n v="0"/>
    <n v="126595.31"/>
    <n v="0"/>
    <n v="0"/>
    <n v="0"/>
    <n v="4219843.3099999996"/>
    <n v="4219843.3099999996"/>
    <n v="0"/>
    <n v="-1306712.8500000001"/>
    <n v="9869424.8699999992"/>
    <n v="-42999.259999999995"/>
    <n v="296082.75"/>
    <n v="0"/>
    <n v="0"/>
    <n v="8815795.5099999998"/>
    <n v="-1349712.11"/>
    <n v="10165507.619999999"/>
    <n v="2786535.15"/>
    <n v="9869424.8699999992"/>
    <n v="83596.05"/>
    <n v="296082.75"/>
    <n v="0"/>
    <n v="0"/>
    <n v="13035638.819999998"/>
    <n v="2870131.1999999997"/>
    <n v="10165507.619999999"/>
    <s v="Y"/>
    <s v="Rene Baptiste_x000a_Omar Miranda"/>
    <s v="Obligated -  Amendment Pending Final Assessment or Actual Costs"/>
    <s v="Cost aligned to 60% of the LPCE values for this project. Costs are based on expected work miles and cost per clearing mile, which vary by voltage, terrain/access, vegetation density, and other factors. Transmission will not require clearing on all submitted miles; project obligations are much lower than submitted mileage, far below forecast needs. LUMA estimates 60% of miles require clearing and seeks gap funding for the mileage not covered/approved by obligations. After assessment, transmission projects will be versioned to reflect actual work miles, as done for 39000 and 36800. . Amendment will be needed after work completion and /or assessment completion. "/>
    <m/>
    <s v="Rene Baptiste"/>
    <s v="Obligated"/>
    <d v="2025-09-17T18:16:13"/>
    <s v="Obligated"/>
    <n v="0"/>
    <n v="11291.92"/>
    <n v="0"/>
    <m/>
    <n v="11291.92"/>
    <n v="8819891.6899999976"/>
    <n v="952531.08"/>
    <n v="3226919.92"/>
    <n v="8275.5300000000007"/>
    <n v="28020.6"/>
    <n v="0"/>
    <n v="0"/>
    <n v="4215747.13"/>
    <n v="960806.61"/>
    <n v="3254940.52"/>
    <s v="Amendment – Submitted to FEMA"/>
    <s v="Submitted"/>
    <s v="Total submitted estimated project cost is $21,304,288.88, however only 11.48/36.78 miles were obligated by FEMA. Total obligated cost from FEMA reflected. Obligated portion of project is currently in execution."/>
  </r>
  <r>
    <n v="956339"/>
    <s v="FAASt [Caguas Region 4 - Feeder 3301-01] (Vegetation)"/>
    <x v="8"/>
    <x v="13"/>
    <s v="No"/>
    <s v="Pending Insurance Completion"/>
    <n v="0"/>
    <n v="0"/>
    <n v="0"/>
    <n v="0"/>
    <n v="0"/>
    <n v="0"/>
    <n v="0"/>
    <n v="0"/>
    <n v="0"/>
    <n v="2959532.24"/>
    <n v="8798952.3699999992"/>
    <n v="245849.34"/>
    <n v="674589.93"/>
    <n v="0"/>
    <n v="0"/>
    <n v="12678923.879999999"/>
    <n v="3205381.58"/>
    <n v="9473542.2999999989"/>
    <n v="2959532.24"/>
    <n v="8798952.3699999992"/>
    <n v="245849.34"/>
    <n v="674589.93"/>
    <n v="0"/>
    <n v="0"/>
    <n v="12678923.879999999"/>
    <n v="3205381.58"/>
    <n v="9473542.2999999989"/>
    <s v="Y"/>
    <s v="Rene Baptiste_x000a_Omar Miranda"/>
    <s v="Project in V0 -Amendment Pending Final Assessment or Actual Costs"/>
    <s v="Cost aligned to LUMA LPCE values. Amendment will be needed after project obligation. "/>
    <m/>
    <s v="Rene Baptiste"/>
    <s v="Pending Large Project Review"/>
    <s v=""/>
    <s v="Pending Large Project Review"/>
    <s v="N/A"/>
    <n v="249.91"/>
    <n v="0"/>
    <m/>
    <n v="249.91"/>
    <n v="0"/>
    <n v="2959532.24"/>
    <n v="8798952.3699999992"/>
    <n v="245849.34"/>
    <n v="674589.93"/>
    <n v="0"/>
    <n v="0"/>
    <n v="12678923.879999999"/>
    <n v="3205381.58"/>
    <n v="9473542.2999999989"/>
    <s v="DSOW – Submitted to FEMA -Currently under FEMA evaluation"/>
    <s v="Submitted"/>
    <s v="Project is pending FEMA obligation"/>
  </r>
  <r>
    <n v="956332"/>
    <s v="FAASt [San Juan Region 1 - Feeder 2401-01] (Vegetation)"/>
    <x v="8"/>
    <x v="13"/>
    <s v="No"/>
    <s v="Pending EHP Review"/>
    <n v="0"/>
    <n v="0"/>
    <n v="0"/>
    <n v="0"/>
    <n v="0"/>
    <n v="0"/>
    <n v="0"/>
    <n v="0"/>
    <n v="0"/>
    <n v="2787055.9"/>
    <n v="8286164.8700000001"/>
    <n v="231521.7"/>
    <n v="635275.99"/>
    <n v="0"/>
    <n v="0"/>
    <n v="11940018.459999999"/>
    <n v="3018577.6"/>
    <n v="8921440.8599999994"/>
    <n v="2787055.9"/>
    <n v="8286164.8700000001"/>
    <n v="231521.7"/>
    <n v="635275.99"/>
    <n v="0"/>
    <n v="0"/>
    <n v="11940018.459999999"/>
    <n v="3018577.6"/>
    <n v="8921440.8599999994"/>
    <s v="Y"/>
    <s v="Rene Baptiste_x000a_Omar Miranda"/>
    <s v="Project in V0 -Amendment Pending Final Assessment or Actual Costs"/>
    <s v="Cost aligned to LUMA LPCE values. Amendment will be needed after project obligation. "/>
    <m/>
    <s v="Rene Baptiste"/>
    <s v="Pending EHP Review"/>
    <s v=""/>
    <s v="Pending EHP Review"/>
    <s v="N/A"/>
    <n v="47.52"/>
    <n v="0"/>
    <m/>
    <n v="47.52"/>
    <n v="0"/>
    <n v="2787055.9"/>
    <n v="8286164.8700000001"/>
    <n v="231521.7"/>
    <n v="635275.99"/>
    <n v="0"/>
    <n v="0"/>
    <n v="11940018.459999999"/>
    <n v="3018577.6"/>
    <n v="8921440.8599999994"/>
    <s v="DSOW – Submitted to FEMA -Currently under FEMA evaluation"/>
    <s v="Submitted"/>
    <s v="Project is pending FEMA obligation"/>
  </r>
  <r>
    <n v="727659"/>
    <s v="FAASt [Region 2 Arecibo TL - 115kV] (Vegetation)"/>
    <x v="8"/>
    <x v="14"/>
    <s v="Yes"/>
    <s v="Obligated"/>
    <n v="953592.14"/>
    <n v="3230664.72"/>
    <n v="8880.74"/>
    <n v="30086.959999999999"/>
    <n v="0"/>
    <n v="0"/>
    <n v="4223224.5600000005"/>
    <n v="962472.88"/>
    <n v="3260751.68"/>
    <n v="1715720.0899999994"/>
    <n v="5758616.8919999991"/>
    <n v="71198.626899999974"/>
    <n v="239591.48835999999"/>
    <n v="0"/>
    <n v="0"/>
    <n v="7785127.0972599983"/>
    <n v="1786918.7168999994"/>
    <n v="5998208.3803599989"/>
    <n v="2669312.2299999995"/>
    <n v="8989281.6119999997"/>
    <n v="80079.366899999979"/>
    <n v="269678.44835999998"/>
    <n v="0"/>
    <n v="0"/>
    <n v="12008351.657259999"/>
    <n v="2749391.5968999993"/>
    <n v="9258960.0603599995"/>
    <s v="Y"/>
    <s v="Rene Baptiste_x000a_Omar Miranda"/>
    <s v="Obligated -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Obligated"/>
    <d v="2026-03-01T18:15:35"/>
    <s v="Obligated"/>
    <s v="N/A"/>
    <n v="21507.480000000025"/>
    <n v="102958.5"/>
    <m/>
    <n v="124465.98000000003"/>
    <n v="7060492.4372599991"/>
    <n v="1109346.43"/>
    <n v="3793180"/>
    <n v="10335.879999999999"/>
    <n v="34996.910000000003"/>
    <n v="0"/>
    <n v="0"/>
    <n v="4947859.22"/>
    <n v="1119682.3099999998"/>
    <n v="3828176.91"/>
    <s v="DSOW – Submitted to FEMA -Currently under FEMA evaluation"/>
    <s v="Submitted"/>
    <s v="Total submitted estimated project cost is $ $19,687,816.76, however based on conversations with FEMA, only 13.37/53.2 miles are expected to be obligated. Costs reflect expected obligated cost with these reductions."/>
  </r>
  <r>
    <n v="727522"/>
    <s v="FAASt [Region 3 Bayamon TL - 115kV] (Vegetation)"/>
    <x v="8"/>
    <x v="14"/>
    <s v="Yes"/>
    <s v="Obligated"/>
    <n v="778850.12"/>
    <n v="2638658.09"/>
    <n v="7253.38"/>
    <n v="24573.64"/>
    <n v="0"/>
    <n v="0"/>
    <n v="3449335.23"/>
    <n v="786103.5"/>
    <n v="2663231.73"/>
    <n v="1874502.8459999999"/>
    <n v="6291594.4719999991"/>
    <n v="72347.208979999996"/>
    <n v="243333.93685999996"/>
    <n v="0"/>
    <n v="0"/>
    <n v="8481778.4638399985"/>
    <n v="1946850.05498"/>
    <n v="6534928.4088599989"/>
    <n v="2653352.966"/>
    <n v="8930252.561999999"/>
    <n v="79600.58898"/>
    <n v="267907.57685999997"/>
    <n v="0"/>
    <n v="0"/>
    <n v="11931113.693839999"/>
    <n v="2732953.55498"/>
    <n v="9198160.1388599984"/>
    <s v="Y"/>
    <s v="Rene Baptiste_x000a_Omar Miranda"/>
    <s v="Obligated -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Obligated"/>
    <d v="2026-03-01T18:15:38"/>
    <s v="Obligated"/>
    <s v="N/A"/>
    <n v="28305.600000000009"/>
    <n v="0"/>
    <m/>
    <n v="28305.600000000009"/>
    <n v="7886112.773839999"/>
    <n v="906918.96"/>
    <n v="3101021.26"/>
    <n v="8449.84"/>
    <n v="28610.86"/>
    <n v="0"/>
    <n v="0"/>
    <n v="4045000.9199999995"/>
    <n v="915368.79999999993"/>
    <n v="3129632.1199999996"/>
    <s v="DSOW – Submitted to FEMA -Currently under FEMA evaluation"/>
    <s v="Submitted"/>
    <s v="Total submitted estimated project cost is  $19,606,400.98 however based on conversations with FEMA, only 10.92/52.93 miles are expected to be obligated. Costs reflect expected obligated cost with these reductions."/>
  </r>
  <r>
    <n v="956331"/>
    <s v="FAASt [Mayaguez Region 5 Feeder 6014-02] (Vegetation)"/>
    <x v="8"/>
    <x v="13"/>
    <s v="No"/>
    <s v="Pending EHP Review"/>
    <n v="0"/>
    <n v="0"/>
    <n v="0"/>
    <n v="0"/>
    <n v="0"/>
    <n v="0"/>
    <n v="0"/>
    <n v="0"/>
    <n v="0"/>
    <n v="1977622.66"/>
    <n v="5879647.9000000004"/>
    <n v="164281.79"/>
    <n v="450775.37"/>
    <n v="0"/>
    <n v="0"/>
    <n v="8472327.7200000007"/>
    <n v="2141904.4499999997"/>
    <n v="6330423.2700000005"/>
    <n v="1977622.66"/>
    <n v="5879647.9000000004"/>
    <n v="164281.79"/>
    <n v="450775.37"/>
    <n v="0"/>
    <n v="0"/>
    <n v="8472327.7200000007"/>
    <n v="2141904.4499999997"/>
    <n v="6330423.2700000005"/>
    <s v="Y"/>
    <s v="Rene Baptiste_x000a_Omar Miranda"/>
    <s v="Project in V0 -Amendment Pending Final Assessment or Actual Costs"/>
    <s v="Cost aligned to LUMA LPCE values. Amendment will be needed after project obligation. "/>
    <m/>
    <s v="Rene Baptiste"/>
    <s v="Pending Large Project Review"/>
    <s v=""/>
    <s v="Pending Large Project Review"/>
    <s v="N/A"/>
    <n v="143.61000000000001"/>
    <n v="0"/>
    <m/>
    <n v="143.61000000000001"/>
    <n v="0"/>
    <n v="1977622.66"/>
    <n v="5879647.9000000004"/>
    <n v="164281.79"/>
    <n v="450775.37"/>
    <n v="0"/>
    <n v="0"/>
    <n v="8472327.7200000007"/>
    <n v="2141904.4499999997"/>
    <n v="6330423.2700000005"/>
    <s v="DSOW – Submitted to FEMA -Currently under FEMA evaluation"/>
    <s v="Submitted"/>
    <s v="Project is pending FEMA obligation"/>
  </r>
  <r>
    <n v="956330"/>
    <s v="FAASt [Caguas Region 4 - Feeder 3007-03] (Vegetation)"/>
    <x v="8"/>
    <x v="13"/>
    <s v="No"/>
    <s v="Pending QA Review"/>
    <n v="0"/>
    <n v="0"/>
    <n v="0"/>
    <n v="0"/>
    <n v="0"/>
    <n v="0"/>
    <n v="0"/>
    <n v="0"/>
    <n v="0"/>
    <n v="1968823.15"/>
    <n v="5853486.1699999999"/>
    <n v="163550.82999999999"/>
    <n v="448769.62"/>
    <n v="0"/>
    <n v="0"/>
    <n v="8434629.7699999996"/>
    <n v="2132373.98"/>
    <n v="6302255.79"/>
    <n v="1968823.15"/>
    <n v="5853486.1699999999"/>
    <n v="163550.82999999999"/>
    <n v="448769.62"/>
    <n v="0"/>
    <n v="0"/>
    <n v="8434629.7699999996"/>
    <n v="2132373.98"/>
    <n v="6302255.79"/>
    <s v="Y"/>
    <s v="Rene Baptiste_x000a_Omar Miranda"/>
    <s v="Project in V0 -Amendment Pending Final Assessment or Actual Costs"/>
    <s v="Cost aligned to LUMA LPCE values. Amendment will be needed after project obligation. "/>
    <m/>
    <s v="Rene Baptiste"/>
    <s v="Pending Large Project Review"/>
    <s v=""/>
    <s v="Pending Large Project Review"/>
    <s v="N/A"/>
    <n v="249.91"/>
    <n v="0"/>
    <m/>
    <n v="249.91"/>
    <n v="0"/>
    <n v="1968823.15"/>
    <n v="5853486.1699999999"/>
    <n v="163550.82999999999"/>
    <n v="448769.62"/>
    <n v="0"/>
    <n v="0"/>
    <n v="8434629.7699999996"/>
    <n v="2132373.98"/>
    <n v="6302255.79"/>
    <s v="DSOW – Submitted to FEMA -Currently under FEMA evaluation"/>
    <s v="Submitted"/>
    <s v="Project is pending FEMA obligation"/>
  </r>
  <r>
    <n v="956335"/>
    <s v="FAASt [San Juan Region 1 - Feeder 2301-02] (Vegetation)"/>
    <x v="8"/>
    <x v="13"/>
    <s v="No"/>
    <s v="Pending EHP Review"/>
    <n v="0"/>
    <n v="0"/>
    <n v="0"/>
    <n v="0"/>
    <n v="0"/>
    <n v="0"/>
    <n v="0"/>
    <n v="0"/>
    <n v="0"/>
    <n v="1849955.27"/>
    <n v="5500081.4000000004"/>
    <n v="153676.43"/>
    <n v="421675.11"/>
    <n v="0"/>
    <n v="0"/>
    <n v="7925388.2100000009"/>
    <n v="2003631.7"/>
    <n v="5921756.5100000007"/>
    <n v="1849955.27"/>
    <n v="5500081.4000000004"/>
    <n v="153676.43"/>
    <n v="421675.11"/>
    <n v="0"/>
    <n v="0"/>
    <n v="7925388.2100000009"/>
    <n v="2003631.7"/>
    <n v="5921756.5100000007"/>
    <s v="Y"/>
    <s v="Rene Baptiste_x000a_Omar Miranda"/>
    <s v="Project in V0 -Amendment Pending Final Assessment or Actual Costs"/>
    <s v="Cost aligned to LUMA LPCE values. Amendment will be needed after project obligation. "/>
    <m/>
    <s v="Rene Baptiste"/>
    <s v="Pending EHP Review"/>
    <s v=""/>
    <s v="Pending EHP Review"/>
    <s v="N/A"/>
    <n v="202.46"/>
    <n v="0"/>
    <m/>
    <n v="202.46"/>
    <n v="0"/>
    <n v="1849955.27"/>
    <n v="5500081.4000000004"/>
    <n v="153676.43"/>
    <n v="421675.11"/>
    <n v="0"/>
    <n v="0"/>
    <n v="7925388.21"/>
    <n v="2003631.7"/>
    <n v="5921756.5100000007"/>
    <s v="DSOW – Submitted to FEMA -Currently under FEMA evaluation"/>
    <s v="Submitted"/>
    <s v="Project is pending FEMA obligation"/>
  </r>
  <r>
    <n v="956337"/>
    <s v="FAASt [Mayaguez Region 5 Feeder 6012-02] (Vegetation)"/>
    <x v="8"/>
    <x v="13"/>
    <s v="No"/>
    <s v="Pending EHP Review"/>
    <n v="0"/>
    <n v="0"/>
    <n v="0"/>
    <n v="0"/>
    <n v="0"/>
    <n v="0"/>
    <n v="0"/>
    <n v="0"/>
    <n v="0"/>
    <n v="1800712.05"/>
    <n v="5353676.79"/>
    <n v="149585.76"/>
    <n v="410450.73"/>
    <n v="0"/>
    <n v="0"/>
    <n v="7714425.3300000001"/>
    <n v="1950297.81"/>
    <n v="5764127.5199999996"/>
    <n v="1800712.05"/>
    <n v="5353676.79"/>
    <n v="149585.76"/>
    <n v="410450.73"/>
    <n v="0"/>
    <n v="0"/>
    <n v="7714425.3300000001"/>
    <n v="1950297.81"/>
    <n v="5764127.5199999996"/>
    <s v="Y"/>
    <s v="Rene Baptiste_x000a_Omar Miranda"/>
    <s v="Project in V0 -Amendment Pending Final Assessment or Actual Costs"/>
    <s v="Cost aligned to LUMA LPCE values. Amendment will be needed after project obligation. "/>
    <m/>
    <s v="Rene Baptiste"/>
    <s v="Pending Large Project Review"/>
    <s v=""/>
    <s v="Pending Large Project Review"/>
    <s v="N/A"/>
    <n v="690.25"/>
    <n v="0"/>
    <m/>
    <n v="690.25"/>
    <n v="-0.17999999970197678"/>
    <n v="1800712.05"/>
    <n v="5353676.97"/>
    <n v="149585.76"/>
    <n v="410450.73"/>
    <n v="0"/>
    <n v="0"/>
    <n v="7714425.5099999998"/>
    <n v="1950297.81"/>
    <n v="5764127.6999999993"/>
    <s v="DSOW – Submitted to FEMA -Currently under FEMA evaluation"/>
    <s v="Submitted"/>
    <s v="Project is pending FEMA obligation"/>
  </r>
  <r>
    <n v="956357"/>
    <s v="FAASt [Mayaguez Region 5 Line 1900 – Dos Bocas HP to San Sebastian TC] (Vegetation)"/>
    <x v="8"/>
    <x v="14"/>
    <s v="No"/>
    <s v="Pending Scope &amp; Cost Completion by Applicant"/>
    <n v="0"/>
    <n v="0"/>
    <n v="0"/>
    <n v="0"/>
    <n v="0"/>
    <n v="0"/>
    <n v="0"/>
    <n v="0"/>
    <n v="0"/>
    <n v="1879460.01"/>
    <n v="5159401.2360000005"/>
    <n v="156127.39199999999"/>
    <n v="428400.39"/>
    <n v="0"/>
    <n v="0"/>
    <n v="7623389.0279999999"/>
    <n v="2035587.402"/>
    <n v="5587801.6260000002"/>
    <n v="1879460.01"/>
    <n v="5159401.2360000005"/>
    <n v="156127.39199999999"/>
    <n v="428400.39"/>
    <n v="0"/>
    <n v="0"/>
    <n v="7623389.0279999999"/>
    <n v="2035587.402"/>
    <n v="5587801.6260000002"/>
    <s v="Y"/>
    <s v="Rene Baptiste_x000a_Omar Miranda"/>
    <s v="Project in V0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Pending Final FEMA Review"/>
    <s v=""/>
    <s v="Pending Final FEMA Review"/>
    <s v="N/A"/>
    <n v="1054.5900000000004"/>
    <n v="0"/>
    <m/>
    <n v="1054.5900000000004"/>
    <n v="2093412.8480000002"/>
    <n v="1290814.82"/>
    <n v="3837707.16"/>
    <n v="107228.43"/>
    <n v="294225.77"/>
    <n v="0"/>
    <n v="0"/>
    <n v="5529976.1799999997"/>
    <n v="1398043.25"/>
    <n v="4131932.93"/>
    <s v="DSOW – Submitted to FEMA -Currently under FEMA evaluation"/>
    <s v="Submitted"/>
    <s v="Total submitted estimated project cost is  $13,419,649.03, however based on conversations with FEMA, only 9.21/22.35 miles are expected to be obligated. Costs reflect expected obligated cost with these reductions."/>
  </r>
  <r>
    <n v="956340"/>
    <s v="FAASt [Ponce Region 6 Feeder 5602-02] (Vegetation)"/>
    <x v="8"/>
    <x v="13"/>
    <s v="No"/>
    <s v="Pending EHP Review"/>
    <n v="0"/>
    <n v="0"/>
    <n v="0"/>
    <n v="0"/>
    <n v="0"/>
    <n v="0"/>
    <n v="0"/>
    <n v="0"/>
    <n v="0"/>
    <n v="1624663.76"/>
    <n v="4830269.7300000004"/>
    <n v="134961.38"/>
    <n v="370322.63"/>
    <n v="0"/>
    <n v="0"/>
    <n v="6960217.5"/>
    <n v="1759625.1400000001"/>
    <n v="5200592.3600000003"/>
    <n v="1624663.76"/>
    <n v="4830269.7300000004"/>
    <n v="134961.38"/>
    <n v="370322.63"/>
    <n v="0"/>
    <n v="0"/>
    <n v="6960217.5"/>
    <n v="1759625.1400000001"/>
    <n v="5200592.3600000003"/>
    <s v="Y"/>
    <s v="Rene Baptiste_x000a_Omar Miranda"/>
    <s v="Project in V0 -Amendment Pending Final Assessment or Actual Costs"/>
    <s v="Cost aligned to LUMA LPCE values. Amendment will be needed after project obligation. "/>
    <m/>
    <s v="Rene Baptiste"/>
    <s v="Pending EHP Review"/>
    <s v=""/>
    <s v="Pending EHP Review"/>
    <s v="N/A"/>
    <n v="199.29"/>
    <n v="0"/>
    <m/>
    <n v="199.29"/>
    <n v="0"/>
    <n v="1624663.76"/>
    <n v="4830269.7300000004"/>
    <n v="134961.38"/>
    <n v="370322.63"/>
    <n v="0"/>
    <n v="0"/>
    <n v="6960217.5"/>
    <n v="1759625.1400000001"/>
    <n v="5200592.3600000003"/>
    <s v="DSOW – Submitted to FEMA -Currently under FEMA evaluation"/>
    <s v="Submitted"/>
    <s v="Project is pending FEMA obligation"/>
  </r>
  <r>
    <n v="956349"/>
    <s v="FAASt [San Juan Region 1 Transmission Line 36800 – Canovanas TC to Palmer TC] (Vegetation)"/>
    <x v="8"/>
    <x v="14"/>
    <s v="Yes"/>
    <s v="Obligated, Amendment Pending FEMA 406 HMP Completion"/>
    <n v="1364416"/>
    <n v="0"/>
    <n v="42198.44"/>
    <n v="0"/>
    <n v="0"/>
    <n v="0"/>
    <n v="1406614.44"/>
    <n v="1406614.44"/>
    <n v="0"/>
    <n v="-552363.65"/>
    <n v="2894107.23"/>
    <n v="-17836.869500000004"/>
    <n v="86823.216899999999"/>
    <n v="0"/>
    <n v="0"/>
    <n v="2410729.9273999999"/>
    <n v="-570200.51950000005"/>
    <n v="2980930.4468999999"/>
    <n v="812052.35"/>
    <n v="2894107.23"/>
    <n v="24361.570499999998"/>
    <n v="86823.216899999999"/>
    <n v="0"/>
    <n v="0"/>
    <n v="3817344.3673999999"/>
    <n v="836413.92050000001"/>
    <n v="2980930.4468999999"/>
    <s v="Y"/>
    <s v="Rene Baptiste_x000a_Omar Miranda"/>
    <s v="Amendment – Submitted to FEMA"/>
    <s v="Cost aligned to 80% of the LPCE values for this project. Costs are based on expected work miles and cost per clearing mile, which vary by voltage, terrain/access, vegetation density, and other factors. Transmission will not require clearing on all submitted miles; project obligations are much lower than submitted mileage, far below forecast needs. LUMA estimates 80% of miles require clearing and seeks gap funding for the mileage not covered/approved by obligations. After assessment, transmission projects will be versioned to reflect actual work miles, as done for 39000 and 36800. . Amendment will be needed after work completion and /or assessment completion. "/>
    <m/>
    <s v="Rene Baptiste"/>
    <s v="Pending EHP Review"/>
    <d v="2025-09-17T19:15:19"/>
    <s v="Obligated, Pending EHP Review"/>
    <n v="0.84"/>
    <n v="34607.30000000001"/>
    <n v="158019.37"/>
    <m/>
    <n v="192626.67"/>
    <n v="1278236.0373999998"/>
    <n v="573361.57999999996"/>
    <n v="1942395.2100000002"/>
    <n v="5324.16"/>
    <n v="18027.379999999997"/>
    <n v="0"/>
    <n v="0"/>
    <n v="2539108.33"/>
    <n v="578685.74"/>
    <n v="1960422.59"/>
    <s v="Amendment – Submitted to FEMA"/>
    <s v="Submitted"/>
    <s v="Total submitted estimated project cost is $4,685,447.53, however only 3.83/11.13 miles were obligated by FEMA. Total obligated cost from FEMA reflected. Obligated portion of project is currently in execution, project version pending obligation."/>
  </r>
  <r>
    <n v="956345"/>
    <s v="FAASt [Arecibo Region 2 Line 2400 – Dos Bocas HP to Coronillas 2] (Vegetation)"/>
    <x v="8"/>
    <x v="14"/>
    <s v="No"/>
    <s v="Pending Scope &amp; Cost Completion by Applicant"/>
    <n v="0"/>
    <n v="0"/>
    <n v="0"/>
    <n v="0"/>
    <n v="0"/>
    <n v="0"/>
    <n v="0"/>
    <n v="0"/>
    <n v="0"/>
    <n v="1083485.898"/>
    <n v="2974332.2399999998"/>
    <n v="90005.55"/>
    <n v="246967.614"/>
    <n v="0"/>
    <n v="0"/>
    <n v="4394791.3020000001"/>
    <n v="1173491.4480000001"/>
    <n v="3221299.8539999998"/>
    <n v="1083485.898"/>
    <n v="2974332.2399999998"/>
    <n v="90005.55"/>
    <n v="246967.614"/>
    <n v="0"/>
    <n v="0"/>
    <n v="4394791.3020000001"/>
    <n v="1173491.4480000001"/>
    <n v="3221299.8539999998"/>
    <s v="Y"/>
    <s v="Rene Baptiste_x000a_Omar Miranda"/>
    <s v="Obligated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Pending Award"/>
    <s v=""/>
    <s v="Pending Award"/>
    <s v="N/A"/>
    <n v="938.25000000000045"/>
    <n v="0"/>
    <m/>
    <n v="938.25000000000045"/>
    <n v="1995116.5419999999"/>
    <n v="560135.46"/>
    <n v="1665332.49"/>
    <n v="46530.65"/>
    <n v="127676.16"/>
    <n v="0"/>
    <n v="0"/>
    <n v="2399674.7600000002"/>
    <n v="606666.11"/>
    <n v="1793008.65"/>
    <s v="DSOW – Submitted to FEMA -Currently under FEMA evaluation"/>
    <s v="Submitted"/>
    <s v="Total submitted estimated project cost is $7,736,264.86, however based on conversations with FEMA, only 4.02/12.96 miles are expected to be obligated. Costs reflect expected obligated cost with these reductions."/>
  </r>
  <r>
    <n v="956356"/>
    <s v="FAASt [Ponce Region 6 Transmission Line 39000 – Aguas Buenas Substation to Hacienda San Jose] (Vegetation)"/>
    <x v="8"/>
    <x v="14"/>
    <s v="Yes"/>
    <s v="Obligated, Amendment Pending Award"/>
    <n v="86484.800000000003"/>
    <n v="293008.82"/>
    <n v="9409.44"/>
    <n v="9409.44"/>
    <n v="0"/>
    <n v="0"/>
    <n v="398312.5"/>
    <n v="95894.24"/>
    <n v="302418.26"/>
    <n v="215933.46000000002"/>
    <n v="397447.83"/>
    <n v="-336.89999999999964"/>
    <n v="11304.26"/>
    <n v="0"/>
    <n v="0"/>
    <n v="624348.65"/>
    <n v="215596.56000000003"/>
    <n v="408752.09"/>
    <n v="302418.26"/>
    <n v="690456.65"/>
    <n v="9072.5400000000009"/>
    <n v="20713.7"/>
    <n v="0"/>
    <n v="0"/>
    <n v="1022661.1499999999"/>
    <n v="311490.8"/>
    <n v="711170.35"/>
    <s v="Y"/>
    <s v="Luke Samaras_x000a_Omar Miranda"/>
    <s v="Obligated -  Amendment Pending Final  Actual Costs"/>
    <s v="Project was not listed as obligated in Col F - status has been updated to reflect correct status. Cost was changed to 60% of total LPCE values. . Amendment will be needed after work completion."/>
    <m/>
    <s v="Rene Baptiste"/>
    <s v="Obligated"/>
    <d v="2025-09-17T19:15:27"/>
    <s v="Obligated"/>
    <n v="0.95"/>
    <n v="37730.799999999996"/>
    <n v="126497.04"/>
    <m/>
    <n v="164227.84"/>
    <n v="559239.83999999985"/>
    <n v="102333.57"/>
    <n v="346668.94000000006"/>
    <n v="3287.5"/>
    <n v="11131.3"/>
    <n v="0"/>
    <n v="0"/>
    <n v="463421.31000000006"/>
    <n v="105621.07"/>
    <n v="357800.24000000005"/>
    <s v="Amendment – Submitted to FEMA"/>
    <s v="Submitted"/>
    <s v="Total submitted estimated project cost is  $474,552.61, however only .913/2.82 miles were obligated by FEMA. Total obligated cost from FEMA reflected. Obligated portion of project is currently in execution, project version pending obligation."/>
  </r>
  <r>
    <n v="956348"/>
    <s v="FAASt [Bayamon Region 3 Line 10000 – Bayamon Pueblo to Magnolia TO] (Vegetation)"/>
    <x v="8"/>
    <x v="14"/>
    <s v="No"/>
    <s v="Pending Scope &amp; Cost Completion by Applicant"/>
    <n v="0"/>
    <n v="0"/>
    <n v="0"/>
    <n v="0"/>
    <n v="0"/>
    <n v="0"/>
    <n v="0"/>
    <n v="0"/>
    <n v="0"/>
    <n v="176585.49599999998"/>
    <n v="484753.79399999999"/>
    <n v="14669.028"/>
    <n v="40250.519999999997"/>
    <n v="0"/>
    <n v="0"/>
    <n v="716258.83799999999"/>
    <n v="191254.52399999998"/>
    <n v="525004.31400000001"/>
    <n v="176585.49599999998"/>
    <n v="484753.79399999999"/>
    <n v="14669.028"/>
    <n v="40250.519999999997"/>
    <n v="0"/>
    <n v="0"/>
    <n v="716258.83799999999"/>
    <n v="191254.52399999998"/>
    <n v="525004.31400000001"/>
    <s v="Y"/>
    <s v="Rene Baptiste_x000a_Omar Miranda"/>
    <s v="Obligated -Amendment Pending Final Assessment or Actual Costs"/>
    <s v="Cost aligned to 60% of the LPCE values for all transmission projects. Costs are based on expected work miles and cost per clearing mile, which vary by voltage, terrain/access, vegetation density, and other factors. Transmission will not require clearing on all submitted miles; the obligation averages 14%, far below forecast needs. LUMA estimates 60% of miles require clearing and seeks gap funding for the 46% not covered by obligations. After assessment, transmission projects will be versioned to reflect actual work miles, as done for 39000 and 36800. . Amendment will be needed after work completion and /or assessment completion. "/>
    <m/>
    <s v="Rene Baptiste"/>
    <s v="Pending Award"/>
    <s v=""/>
    <s v="Pending Award"/>
    <s v="N/A"/>
    <n v="543.47"/>
    <n v="0"/>
    <m/>
    <n v="543.47"/>
    <n v="373806.04800000001"/>
    <n v="79935.820000000007"/>
    <n v="237656.27"/>
    <n v="6640.3"/>
    <n v="18220.400000000001"/>
    <n v="0"/>
    <n v="0"/>
    <n v="342452.79"/>
    <n v="86576.12000000001"/>
    <n v="255876.66999999998"/>
    <s v="DSOW – Submitted to FEMA -Currently under FEMA evaluation"/>
    <s v="Submitted"/>
    <s v="Total submitted estimated project cost is  $1,260,848.93, however based on conversations with FEMA, only 0.66/2.43 miles are expected to be obligated. Costs reflect expected obligated cost with these reductions."/>
  </r>
  <r>
    <n v="551925"/>
    <s v="FAASt [SCADA Remote Access and RTU Replacements Group 1] (Telecommunication)"/>
    <x v="2"/>
    <x v="4"/>
    <s v="Yes"/>
    <s v="Obligated"/>
    <n v="5962412.5199999996"/>
    <n v="1407196.27"/>
    <n v="1248409.19"/>
    <n v="294727.34999999998"/>
    <n v="0"/>
    <n v="0"/>
    <n v="8912745.3299999982"/>
    <n v="7210821.709999999"/>
    <n v="1701923.62"/>
    <n v="1544664.1400000006"/>
    <n v="446165.79000000004"/>
    <n v="-205005.7699999999"/>
    <n v="-28711.209999999963"/>
    <n v="0"/>
    <n v="0"/>
    <n v="1757112.9500000007"/>
    <n v="1339658.3700000006"/>
    <n v="417454.58000000007"/>
    <n v="7507076.6600000001"/>
    <n v="1853362.06"/>
    <n v="1043403.42"/>
    <n v="266016.14"/>
    <n v="0"/>
    <n v="0"/>
    <n v="10669858.280000001"/>
    <n v="8550480.0800000001"/>
    <n v="2119378.2000000002"/>
    <s v="Y"/>
    <s v="PM"/>
    <s v="Amendment – Submitted to COR3/PREPA"/>
    <s v="Split revised 428/406 , 1 additional site was included + Rooftop repairs costs submitted in the amendment."/>
    <s v="EM should be 0 "/>
    <s v="Sandra Valentin/Axel Rodriguez"/>
    <s v="Pending Amendment Request Approval"/>
    <d v="2024-11-01T15:15:14"/>
    <s v="Obligated, Pending Amendment Request Approval"/>
    <n v="0.94"/>
    <n v="3719832.1300000041"/>
    <n v="4281135.1599999974"/>
    <m/>
    <n v="8000967.290000001"/>
    <n v="-80233.39666666463"/>
    <n v="7266305.2400000002"/>
    <n v="1694442.12"/>
    <n v="1060764.2766666666"/>
    <n v="273088.36000000004"/>
    <n v="264479.04000000004"/>
    <n v="191012.64"/>
    <n v="10750091.676666666"/>
    <n v="8591548.5566666666"/>
    <n v="2158543.12"/>
    <s v="Amendment – Submitted to COR3/PREPA"/>
    <s v="Submitted"/>
    <s v="428/206 split revised, 1 additional site was included in the submitted amendment."/>
  </r>
  <r>
    <n v="956341"/>
    <s v="FAASt [Ponce Region 6 Feeder 5803-02] (Vegetation)"/>
    <x v="8"/>
    <x v="13"/>
    <s v="No"/>
    <s v="Pending EHP Review"/>
    <n v="0"/>
    <n v="0"/>
    <n v="0"/>
    <n v="0"/>
    <n v="0"/>
    <n v="0"/>
    <n v="0"/>
    <n v="0"/>
    <n v="0"/>
    <n v="41293.370000000003"/>
    <n v="52055.360000000001"/>
    <n v="3165.6"/>
    <n v="4323.45"/>
    <n v="0"/>
    <n v="0"/>
    <n v="100837.78"/>
    <n v="44458.97"/>
    <n v="56378.81"/>
    <n v="41293.370000000003"/>
    <n v="52055.360000000001"/>
    <n v="3165.6"/>
    <n v="4323.45"/>
    <n v="0"/>
    <n v="0"/>
    <n v="100837.78"/>
    <n v="44458.97"/>
    <n v="56378.81"/>
    <s v="Y"/>
    <s v="Rene Baptiste_x000a_Omar Miranda"/>
    <s v="Project in V0 -Amendment Pending Final Assessment or Actual Costs"/>
    <s v="Cost aligned to LUMA LPCE values. Amendment will be needed after project obligation. "/>
    <m/>
    <s v="Rene Baptiste"/>
    <s v="Pending Award"/>
    <s v=""/>
    <s v="Pending Award"/>
    <s v="N/A"/>
    <n v="249.91"/>
    <n v="0"/>
    <m/>
    <n v="249.91"/>
    <n v="-2323.1000000000058"/>
    <n v="24080"/>
    <n v="71591.83"/>
    <n v="2000.35"/>
    <n v="5488.7"/>
    <n v="0"/>
    <n v="0"/>
    <n v="103160.88"/>
    <n v="26080.35"/>
    <n v="77080.53"/>
    <s v="DSOW – Submitted to FEMA -Currently under FEMA evaluation"/>
    <s v="Submitted"/>
    <s v="Project is pending FEMA obligation"/>
  </r>
  <r>
    <n v="673292"/>
    <s v="FAASt Telecom Infrastructure - Cerro Puntas (Telecommunication)"/>
    <x v="2"/>
    <x v="4"/>
    <s v="Yes"/>
    <s v="Obligated"/>
    <n v="8124106.79"/>
    <n v="40086.160000000302"/>
    <n v="1075319.5900000001"/>
    <n v="9064.09"/>
    <n v="4917.07"/>
    <n v="427.57"/>
    <n v="9253921.2700000014"/>
    <n v="9204343.4500000011"/>
    <n v="49577.820000000305"/>
    <n v="14755.520000000484"/>
    <n v="-1016.4800000003015"/>
    <n v="1096.9599999999627"/>
    <n v="-5197.59"/>
    <n v="-4917.07"/>
    <n v="-427.57"/>
    <n v="4293.770000000146"/>
    <n v="10935.410000000447"/>
    <n v="-6641.6400000003014"/>
    <n v="8138862.3100000005"/>
    <n v="39069.68"/>
    <n v="1076416.55"/>
    <n v="3866.5"/>
    <n v="0"/>
    <n v="0"/>
    <n v="9258215.040000001"/>
    <n v="9215278.8600000013"/>
    <n v="42936.18"/>
    <s v="Y"/>
    <s v="PM "/>
    <s v="Obligated -  No amendment need Identified"/>
    <s v="Design Package expected Jun 2026 but No change in cost expected."/>
    <s v="EM should be 0 "/>
    <s v="Sandra Valentin/Axel Rodriguez"/>
    <s v="Obligated"/>
    <d v="2025-10-30T20:15:21"/>
    <s v="Obligated"/>
    <n v="0"/>
    <n v="865333.8200000003"/>
    <n v="56242.57"/>
    <m/>
    <n v="921576.39000000025"/>
    <n v="4293.7711999993771"/>
    <n v="8124106.79"/>
    <n v="44186.488799999999"/>
    <n v="1075319.5900000001"/>
    <n v="4963.76"/>
    <n v="4917.0687999999991"/>
    <n v="427.57119999999998"/>
    <n v="9253921.2688000016"/>
    <n v="9204343.4488000013"/>
    <n v="49577.82"/>
    <s v="Amendment – Pending Design Package for Development"/>
    <s v="Q1 FY2027"/>
    <s v="Design Package expected Jun 2026."/>
  </r>
  <r>
    <n v="551926"/>
    <s v="FAASt [SCADA Remote Access and RTU Replacements Group 2] (Telecommunication)"/>
    <x v="2"/>
    <x v="4"/>
    <s v="Yes"/>
    <s v="Obligated"/>
    <n v="5267467.99"/>
    <n v="939009.16999999946"/>
    <n v="800287.41"/>
    <n v="134453.44"/>
    <n v="0"/>
    <n v="0"/>
    <n v="7141218.0100000007"/>
    <n v="6067755.4000000004"/>
    <n v="1073462.6099999994"/>
    <n v="396718.55999999959"/>
    <n v="134453.44000000064"/>
    <n v="0"/>
    <n v="0"/>
    <n v="0"/>
    <n v="0"/>
    <n v="531172.00000000023"/>
    <n v="396718.55999999959"/>
    <n v="134453.44000000064"/>
    <n v="5664186.5499999998"/>
    <n v="1073462.6100000001"/>
    <n v="800287.41"/>
    <n v="134453.44"/>
    <n v="0"/>
    <n v="0"/>
    <n v="7672390.0099999998"/>
    <n v="6464473.96"/>
    <n v="1207916.05"/>
    <s v="Y"/>
    <s v="PM"/>
    <s v="Amendment - In process"/>
    <s v="Amendment submitted to include the 428/406 split. "/>
    <s v="EM should be 0 "/>
    <s v="Sandra Valentin/Axel Rodriguez"/>
    <s v="Obligated"/>
    <d v="2026-03-01T18:15:31"/>
    <s v="Obligated"/>
    <s v="N/A"/>
    <n v="1382619.4399999871"/>
    <n v="187936.60000000003"/>
    <m/>
    <n v="1570556.0399999872"/>
    <n v="134453.44107300043"/>
    <n v="5267467.9889269993"/>
    <n v="939009.17"/>
    <n v="800287.41044799995"/>
    <n v="134453.439552"/>
    <n v="396718.56000000006"/>
    <n v="0"/>
    <n v="7537936.5689269993"/>
    <n v="6464473.9593749996"/>
    <n v="1073462.609552"/>
    <s v="DSOW – Submitted to FEMA -Currently under FEMA evaluation"/>
    <s v="Q1 FY2027"/>
    <s v="Pending FEMA Obligation, currently in Phase 5."/>
  </r>
  <r>
    <n v="657300"/>
    <s v="FAASt ENERGY MANAGEMENT SYSTEM (EMS) (Telecom)"/>
    <x v="2"/>
    <x v="4"/>
    <s v="Yes"/>
    <s v="Obligated"/>
    <n v="48941484"/>
    <n v="0"/>
    <n v="2041312"/>
    <n v="0"/>
    <n v="0"/>
    <n v="0"/>
    <n v="50982796"/>
    <n v="50982796"/>
    <n v="0"/>
    <n v="-12040609.079999998"/>
    <n v="29069659.630000003"/>
    <n v="435793.02"/>
    <n v="1951041.22"/>
    <n v="0"/>
    <n v="0"/>
    <n v="19415884.790000003"/>
    <n v="-11604816.059999999"/>
    <n v="31020700.850000001"/>
    <n v="36900874.920000002"/>
    <n v="29069659.630000003"/>
    <n v="2477105.02"/>
    <n v="1951041.22"/>
    <n v="0"/>
    <n v="0"/>
    <n v="70398680.790000007"/>
    <n v="39377979.940000005"/>
    <n v="31020700.850000001"/>
    <s v="Y"/>
    <s v="PM "/>
    <s v="Amendment – Submitted to FEMA"/>
    <s v="The amendment included the revision of the 428/406 split and the addition of scope, including test."/>
    <s v="EM should be 0 "/>
    <s v="Sandra Valentin/Axel Rodriguez"/>
    <s v="Pending Amendment Request Approval"/>
    <d v="2022-10-17T11:37:25"/>
    <s v="Obligated, Pending Amendment Request Approval"/>
    <n v="0.95"/>
    <n v="15765664.409999721"/>
    <n v="9905570.5500000045"/>
    <m/>
    <n v="25671234.959999725"/>
    <n v="0"/>
    <n v="36457328.359999992"/>
    <n v="28655579.629999999"/>
    <n v="2477105.02"/>
    <n v="1951041.22"/>
    <n v="443546.56"/>
    <n v="414080"/>
    <n v="70398680.790000007"/>
    <n v="39377979.939999998"/>
    <n v="31020700.849999998"/>
    <s v="Amendment – Submitted to COR3/PREPA"/>
    <s v="Submitted"/>
    <s v="Amendment submitted Feb 12, 2026"/>
  </r>
  <r>
    <n v="756999"/>
    <s v="FAASt [TL 1900 Lares TO to San Sebastian] (Transmission)"/>
    <x v="5"/>
    <x v="9"/>
    <s v="No"/>
    <s v="Pending Scope &amp; Cost Completion by Applicant"/>
    <n v="0"/>
    <n v="0"/>
    <n v="0"/>
    <n v="0"/>
    <n v="0"/>
    <n v="0"/>
    <n v="0"/>
    <n v="0"/>
    <n v="0"/>
    <n v="29020727.34"/>
    <n v="6217908.8300000001"/>
    <n v="2251104.25"/>
    <n v="556753.47"/>
    <n v="2446381.79"/>
    <n v="1784156.92"/>
    <n v="42277032.600000001"/>
    <n v="33718213.380000003"/>
    <n v="8558819.2199999988"/>
    <n v="29020727.34"/>
    <n v="6217908.8300000001"/>
    <n v="2251104.25"/>
    <n v="556753.47"/>
    <n v="2446381.79"/>
    <n v="1784156.92"/>
    <n v="42277032.600000001"/>
    <n v="33718213.380000003"/>
    <n v="8558819.2199999988"/>
    <s v="Y"/>
    <s v="Nelson Torres"/>
    <s v="Project in V0 - No amendment required at this time"/>
    <s v="The DSOW revision has been submitted to FEMA "/>
    <s v="Revision needed for the 406 without A&amp;E and E&amp;M column."/>
    <m/>
    <s v="Pending PDMG Scope &amp; Cost Routing"/>
    <s v=""/>
    <s v="Pending PDMG Scope &amp; Cost Routing"/>
    <s v="N/A"/>
    <n v="324845.85000000021"/>
    <n v="0"/>
    <m/>
    <n v="324845.85000000021"/>
    <n v="6180314.3699999899"/>
    <n v="25335445.600000005"/>
    <n v="4067258.8100000015"/>
    <n v="2040875.2300000002"/>
    <n v="429319.88"/>
    <n v="2446381.79"/>
    <n v="1777436.92"/>
    <n v="36096718.230000012"/>
    <n v="29822702.620000005"/>
    <n v="6274015.6100000013"/>
    <s v="DSOW – Submitted to COR3/PREPA"/>
    <s v="Submitted"/>
    <s v="Already Submitted"/>
  </r>
  <r>
    <n v="801172"/>
    <s v="FAASt  [Feeder Rebuild # 1529-15] (Distribution)"/>
    <x v="3"/>
    <x v="10"/>
    <s v="Yes"/>
    <s v="Obligated"/>
    <n v="2285961"/>
    <n v="0"/>
    <n v="508777.01"/>
    <n v="0"/>
    <n v="243286.39"/>
    <n v="0"/>
    <n v="3038024.4"/>
    <n v="3038024.4"/>
    <n v="0"/>
    <n v="335448.16000000015"/>
    <n v="242729.86"/>
    <n v="29313.219999999972"/>
    <n v="52278.720000000001"/>
    <n v="-108265.51000000001"/>
    <n v="39130.639999999999"/>
    <n v="590635.09000000008"/>
    <n v="256495.87000000011"/>
    <n v="334139.21999999997"/>
    <n v="2621409.16"/>
    <n v="242729.86"/>
    <n v="538090.23"/>
    <n v="52278.720000000001"/>
    <n v="135020.88"/>
    <n v="39130.639999999999"/>
    <n v="3628659.49"/>
    <n v="3294520.27"/>
    <n v="334139.21999999997"/>
    <s v="Yes"/>
    <s v="Jorge Lopez Burgos"/>
    <s v="Submitted to FEMA"/>
    <s v="The project was fully obligated under Section 428 using the Class 3 estimate. Versioning was submitted, including the split between 428 and 406, and it is currently under FEMA evaluation. The final DSOW versioning will be submitted, reflecting an additional $835,029 to the approved budget."/>
    <s v="Verificar los costos totales presentados en 406, (Columna Z) ya que duplica los costos incluidos en la revisión del estimado preparado para la enmienda"/>
    <s v="Amaury Pacheco"/>
    <s v="Pending Amendment Processing"/>
    <d v="2025-09-17T18:16:15"/>
    <s v="Obligated, Pending Amendment Processing"/>
    <n v="0"/>
    <n v="1425398.0399999986"/>
    <n v="51437.790000000008"/>
    <m/>
    <n v="1476835.8299999987"/>
    <n v="936074.69"/>
    <n v="1862738.37"/>
    <n v="50953.86"/>
    <n v="568090.34"/>
    <n v="22194.71"/>
    <n v="160515.06"/>
    <n v="28092.46"/>
    <n v="2692584.8000000003"/>
    <n v="2591343.77"/>
    <n v="101241.03"/>
    <s v="Amendment – Submitted to FEMA"/>
    <s v="Submitted"/>
    <s v="Working on re-versioning (PA-428 &amp; HM-406 already submitted to FEMA), to be submitted to FEMA on Feb 2026"/>
  </r>
  <r>
    <n v="817956"/>
    <s v="FAASt [Feeder Rebuild # 1303-02] (Distribution)"/>
    <x v="3"/>
    <x v="10"/>
    <s v="Yes"/>
    <s v="Obligated"/>
    <n v="2054461.78"/>
    <n v="0"/>
    <n v="1376522.26"/>
    <n v="0"/>
    <n v="129625.2"/>
    <n v="0"/>
    <n v="3560609.24"/>
    <n v="3560609.24"/>
    <n v="0"/>
    <n v="729314.26"/>
    <n v="37150.769999999997"/>
    <n v="-745080.05"/>
    <n v="8316.85"/>
    <n v="-50980.22"/>
    <n v="21278.54"/>
    <n v="0.1499999999650754"/>
    <n v="-66746.010000000038"/>
    <n v="66746.16"/>
    <n v="2783776.04"/>
    <n v="37150.769999999997"/>
    <n v="631442.21"/>
    <n v="8316.85"/>
    <n v="78644.98"/>
    <n v="21278.54"/>
    <n v="3560609.39"/>
    <n v="3493863.23"/>
    <n v="66746.16"/>
    <s v="Yes"/>
    <s v="Jorge Lopez Burgos"/>
    <s v="Submitted to FEMA"/>
    <s v="Project was obligated full 428 with Class 3 estimate, versioning was submitted including split 428/406, Under FEMA evaluation.  Current A/E &amp; Planning costs are higher than the initial estimate ($681.6K). This variance will be mitigated as part of the Final amendment during project versioning prior to closeout."/>
    <s v="Verificar los costos totales presentados en 406, (Columna Z) ya que duplica los costos incluidos en la revisión del estimado preparado para la enmienda"/>
    <s v="Amaury Pacheco"/>
    <s v="Pending Amendment Request Approval"/>
    <d v="2025-09-25T17:15:12"/>
    <s v="Obligated, Pending Amendment Request Approval"/>
    <n v="0"/>
    <n v="1161981.6599999997"/>
    <n v="12376.720000000001"/>
    <m/>
    <n v="1174358.3799999997"/>
    <n v="830872.85999999987"/>
    <n v="2102127.04"/>
    <n v="7555.38"/>
    <n v="513368.91"/>
    <n v="6761.68"/>
    <n v="78644.98"/>
    <n v="21278.54"/>
    <n v="2729736.5300000003"/>
    <n v="2694140.93"/>
    <n v="35595.599999999999"/>
    <s v="Amendment – Submitted to COR3/PREPA"/>
    <s v="Q4 FY2026"/>
    <m/>
  </r>
  <r>
    <n v="681672"/>
    <s v="FAASt Transmission Priority Pole Replacements 2300"/>
    <x v="5"/>
    <x v="8"/>
    <s v="Yes"/>
    <s v="Obligated"/>
    <n v="214124"/>
    <n v="1544"/>
    <n v="26175"/>
    <n v="699"/>
    <n v="0"/>
    <n v="0"/>
    <n v="242542"/>
    <n v="240299"/>
    <n v="2243"/>
    <n v="620886.89"/>
    <n v="699"/>
    <n v="-26175"/>
    <n v="0"/>
    <n v="0"/>
    <n v="0"/>
    <n v="595410.89"/>
    <n v="594711.89"/>
    <n v="699"/>
    <n v="835010.89"/>
    <n v="2243"/>
    <n v="0"/>
    <n v="699"/>
    <n v="0"/>
    <n v="0"/>
    <n v="837952.89"/>
    <n v="835010.89"/>
    <n v="2942"/>
    <s v="Y"/>
    <s v="Carlos Samalot "/>
    <s v="Obligated -  Amendment Pending Final Actual Costs"/>
    <s v="This information reflects the latest LPCE data provided and includes the actuals delta. The final cost will be taken into consideration during the project reconciliation  and close-out. "/>
    <s v="Information confirmed with PM"/>
    <m/>
    <s v="Obligated"/>
    <d v="2023-01-31T12:56:11"/>
    <s v="Obligated"/>
    <n v="0.9"/>
    <n v="389270.40000000014"/>
    <n v="443970.12000000017"/>
    <m/>
    <n v="833240.52000000025"/>
    <n v="489956.80000000005"/>
    <n v="271850.8"/>
    <n v="4298.3900000000003"/>
    <n v="27464.76"/>
    <n v="560.49"/>
    <n v="41708.61"/>
    <n v="2113.04"/>
    <n v="347996.08999999997"/>
    <n v="341024.17"/>
    <n v="6971.92"/>
    <s v="Obligated -No expected changes "/>
    <s v="N/A"/>
    <s v="No Amendment Needed "/>
  </r>
  <r>
    <n v="165226"/>
    <s v="FAASt [Feeders Vieques &amp; Culebra] (Distribution)"/>
    <x v="3"/>
    <x v="3"/>
    <s v="No"/>
    <s v="Pending PDMG Scope &amp; Cost Routing"/>
    <n v="0"/>
    <n v="0"/>
    <n v="0"/>
    <n v="0"/>
    <n v="0"/>
    <n v="0"/>
    <n v="0"/>
    <n v="0"/>
    <n v="0"/>
    <n v="53655359.670000002"/>
    <n v="7910341.4699999997"/>
    <n v="6294597.3200000003"/>
    <n v="1006025.84"/>
    <n v="3171076.36"/>
    <n v="1176186.58"/>
    <n v="73213587.24000001"/>
    <n v="63121033.350000001"/>
    <n v="10092553.890000001"/>
    <n v="53655359.670000002"/>
    <n v="7910341.4699999997"/>
    <n v="6294597.3200000003"/>
    <n v="1006025.84"/>
    <n v="3171076.36"/>
    <n v="1176186.58"/>
    <n v="73213587.24000001"/>
    <n v="63121033.350000001"/>
    <n v="10092553.890000001"/>
    <s v="Yes"/>
    <s v="Jorge Lopez Burgos"/>
    <s v="Project in V0 - No amendment required at this time"/>
    <s v="The project estimate was based on a Class 3. Project under FEMA evaluation"/>
    <s v="Verificar los costos totales presentados en 406, (Columna Z) ya que duplica los costos incluidos en la revisión del estimado preparado para la enmienda"/>
    <s v="Amaury Pacheco"/>
    <s v="Pending PDMG Scope &amp; Cost Routing"/>
    <s v=""/>
    <s v="Pending PDMG Scope &amp; Cost Routing"/>
    <s v="N/A"/>
    <n v="4889996.1100000003"/>
    <n v="750935.94000000006"/>
    <m/>
    <n v="5640932.0500000007"/>
    <n v="-398359.07999998331"/>
    <n v="53571610.149999999"/>
    <n v="8023162.9800000004"/>
    <n v="6288308.8700000001"/>
    <n v="1016034.08"/>
    <n v="3512487.97"/>
    <n v="1200342.27"/>
    <n v="73611946.319999993"/>
    <n v="63372406.989999995"/>
    <n v="10239539.33"/>
    <s v="DSOW – Submitted to FEMA -Currently under FEMA evaluation"/>
    <s v="Submitted"/>
    <s v="DSOW was sent 2/16/2026"/>
  </r>
  <r>
    <m/>
    <m/>
    <x v="9"/>
    <x v="15"/>
    <m/>
    <m/>
    <n v="2188940085.75"/>
    <n v="941963361.87000012"/>
    <n v="242840080.08999994"/>
    <n v="68207120.699999988"/>
    <n v="177292094.31000006"/>
    <n v="831041.24000000011"/>
    <n v="3620073783.96"/>
    <n v="2609072260.1499991"/>
    <n v="1011001523.8100001"/>
    <n v="912189965.70595896"/>
    <n v="972252478.78889918"/>
    <n v="94817939.056731075"/>
    <n v="75933582.91051507"/>
    <e v="#REF!"/>
    <e v="#REF!"/>
    <e v="#REF!"/>
    <e v="#REF!"/>
    <e v="#REF!"/>
    <n v="3101130051.4559584"/>
    <n v="1914215840.6588998"/>
    <n v="337658019.14673132"/>
    <n v="144140703.61051509"/>
    <e v="#REF!"/>
    <e v="#REF!"/>
    <n v="6251240023.7924747"/>
    <n v="3882767832.0088334"/>
    <n v="2368472191.783639"/>
    <m/>
    <m/>
    <m/>
    <m/>
    <m/>
    <m/>
    <n v="0"/>
    <n v="11375904.151354156"/>
    <n v="0"/>
    <n v="147.28999999999996"/>
    <n v="374101728.56"/>
    <n v="760890947.83999991"/>
    <n v="129931.98000000001"/>
    <n v="1135122608.3799996"/>
    <n v="589024198.29366374"/>
    <n v="3035704041.1364884"/>
    <n v="1701407212.3368289"/>
    <n v="349129466.01571381"/>
    <n v="90824442.817757577"/>
    <n v="293981332.06971759"/>
    <n v="200575645.30535299"/>
    <n v="5662215825.4988117"/>
    <n v="3678814839.2219152"/>
    <n v="1992807300.4599371"/>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9FD92F0-0B8F-4D10-8C3D-549BD653EA75}" name="PivotTable4"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sset ">
  <location ref="A3:B31" firstHeaderRow="1" firstDataRow="1" firstDataCol="1"/>
  <pivotFields count="60">
    <pivotField showAll="0"/>
    <pivotField dataField="1" showAll="0"/>
    <pivotField axis="axisRow" multipleItemSelectionAllowed="1" showAll="0">
      <items count="11">
        <item sd="0" x="7"/>
        <item x="3"/>
        <item sd="0" x="4"/>
        <item x="1"/>
        <item x="6"/>
        <item x="0"/>
        <item x="2"/>
        <item x="5"/>
        <item x="8"/>
        <item h="1" x="9"/>
        <item t="default"/>
      </items>
    </pivotField>
    <pivotField axis="axisRow" showAll="0">
      <items count="17">
        <item x="12"/>
        <item x="11"/>
        <item x="5"/>
        <item x="6"/>
        <item x="10"/>
        <item x="7"/>
        <item x="4"/>
        <item x="0"/>
        <item x="1"/>
        <item x="2"/>
        <item x="9"/>
        <item x="8"/>
        <item x="13"/>
        <item x="14"/>
        <item x="3"/>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showAll="0"/>
    <pivotField showAll="0"/>
    <pivotField showAll="0"/>
  </pivotFields>
  <rowFields count="2">
    <field x="2"/>
    <field x="3"/>
  </rowFields>
  <rowItems count="28">
    <i>
      <x/>
    </i>
    <i>
      <x v="1"/>
    </i>
    <i r="1">
      <x v="2"/>
    </i>
    <i r="1">
      <x v="3"/>
    </i>
    <i r="1">
      <x v="4"/>
    </i>
    <i r="1">
      <x v="14"/>
    </i>
    <i>
      <x v="2"/>
    </i>
    <i>
      <x v="3"/>
    </i>
    <i r="1">
      <x v="7"/>
    </i>
    <i r="1">
      <x v="8"/>
    </i>
    <i>
      <x v="4"/>
    </i>
    <i r="1">
      <x v="10"/>
    </i>
    <i>
      <x v="5"/>
    </i>
    <i r="1">
      <x v="7"/>
    </i>
    <i r="1">
      <x v="8"/>
    </i>
    <i r="1">
      <x v="9"/>
    </i>
    <i r="1">
      <x v="14"/>
    </i>
    <i>
      <x v="6"/>
    </i>
    <i r="1">
      <x/>
    </i>
    <i r="1">
      <x v="6"/>
    </i>
    <i>
      <x v="7"/>
    </i>
    <i r="1">
      <x v="10"/>
    </i>
    <i r="1">
      <x v="11"/>
    </i>
    <i r="1">
      <x v="14"/>
    </i>
    <i>
      <x v="8"/>
    </i>
    <i r="1">
      <x v="12"/>
    </i>
    <i r="1">
      <x v="13"/>
    </i>
    <i t="grand">
      <x/>
    </i>
  </rowItems>
  <colItems count="1">
    <i/>
  </colItems>
  <dataFields count="1">
    <dataField name="Project Total"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8368744-DEB0-450D-9D4C-BAEFCDD43135}" name="Table1" displayName="Table1" ref="A6:T288" totalsRowShown="0" headerRowBorderDxfId="66" tableBorderDxfId="65" totalsRowBorderDxfId="64">
  <autoFilter ref="A6:T288" xr:uid="{D3402CEE-1BF2-4521-83B6-827BF622B14B}"/>
  <tableColumns count="20">
    <tableColumn id="1" xr3:uid="{4E991E4A-368E-40F4-AFD1-A5D5CEA978C0}" name="Project #" dataDxfId="63"/>
    <tableColumn id="2" xr3:uid="{690AC692-C571-4263-BC13-37E8D5BB50EF}" name="Title" dataDxfId="62"/>
    <tableColumn id="3" xr3:uid="{CAFA5E52-C095-4C02-B35D-51040E4A38AD}" name="FEMA Allocation" dataDxfId="61"/>
    <tableColumn id="4" xr3:uid="{471E808F-CA96-4F41-9CA2-B350BA85D379}" name="Asset" dataDxfId="60"/>
    <tableColumn id="5" xr3:uid="{568BB175-CF42-4AC9-AF4E-30278E8D8F40}" name="Sus Asset" dataDxfId="59"/>
    <tableColumn id="20" xr3:uid="{9FD749FC-914B-4622-A5E1-CB00280B43AC}" name="Obligated (Yes / No)" dataDxfId="58"/>
    <tableColumn id="6" xr3:uid="{7F3B38C4-70C6-4199-AD2B-32F3C89AC1DB}" name="Process Step _x000a_" dataDxfId="57"/>
    <tableColumn id="7" xr3:uid="{1E304383-2CE5-4BB5-890F-BE3C26486DE9}" name="Project costs - Submitted to FEMA *" dataDxfId="56" dataCellStyle="Currency"/>
    <tableColumn id="8" xr3:uid="{132EB9B6-6CA4-49BA-A065-D0882F5C04BA}" name="Current PW Version 428 Gross Cost *" dataDxfId="55" dataCellStyle="Currency"/>
    <tableColumn id="9" xr3:uid="{E634AA3D-D506-4B02-A5AC-22F96D5E0885}" name="428 Allocation *" dataDxfId="54" dataCellStyle="Currency"/>
    <tableColumn id="10" xr3:uid="{D5481504-B91C-4077-82C7-A1C5CB5BBDF6}" name="406 Allocation *" dataDxfId="53" dataCellStyle="Currency"/>
    <tableColumn id="11" xr3:uid="{FA5C4F0F-F889-4101-9E08-2B2C0D867759}" name="A&amp;E-PW 9510 *" dataDxfId="52" dataCellStyle="Currency"/>
    <tableColumn id="12" xr3:uid="{1FC5FB32-7825-4384-B6D8-601C0D1F25E2}" name="E&amp;M-PW 10710 *"/>
    <tableColumn id="13" xr3:uid="{4AA934A7-CFC6-4412-8D2A-4913291DBB2B}" name="A&amp;E Costs Incurred" dataDxfId="51" dataCellStyle="Currency"/>
    <tableColumn id="14" xr3:uid="{EF294C85-2EFB-401A-B6D8-5EF1D94DAEF6}" name="E&amp;M Cost  Incurred" dataDxfId="50" dataCellStyle="Currency"/>
    <tableColumn id="15" xr3:uid="{DB19E1A8-21B4-484F-8C95-4F9585BA8A34}" name="Construction  Cost Incurred" dataDxfId="49" dataCellStyle="Currency"/>
    <tableColumn id="16" xr3:uid="{E0BEE88E-D034-4144-A025-884E4E1115D2}" name="Total Estimate Incurred Cost" dataDxfId="48" dataCellStyle="Currency"/>
    <tableColumn id="17" xr3:uid="{086D5D35-1121-468D-B986-3806B12668A9}" name="Project Status" dataDxfId="47"/>
    <tableColumn id="18" xr3:uid="{6B011DB3-A280-4E62-BFD9-ABA0A4CD078B}" name="Project Scope" dataDxfId="46"/>
    <tableColumn id="19" xr3:uid="{62A74E30-2026-4CDF-BFD6-0412539C01CB}" name="Additional comments" dataDxfId="45"/>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F62365-AE91-4585-8D17-9ED57EB4E483}" name="Table2" displayName="Table2" ref="A1:CC1424" totalsRowShown="0">
  <autoFilter ref="A1:CC1424" xr:uid="{27F62365-AE91-4585-8D17-9ED57EB4E483}"/>
  <tableColumns count="81">
    <tableColumn id="1" xr3:uid="{0B8AD703-E156-42E4-84DB-CAAC28C3FC09}" name="FAASt #" dataDxfId="44"/>
    <tableColumn id="2" xr3:uid="{EE7FAD4B-552A-48C7-B6D2-967105337C6B}" name="P/W #"/>
    <tableColumn id="3" xr3:uid="{390B13AD-F560-4562-A079-395FFD54CA63}" name="LUMA Project Name"/>
    <tableColumn id="4" xr3:uid="{7FFF455D-BAB3-419D-98DB-7EF313800D2A}" name="LUMA ID #"/>
    <tableColumn id="5" xr3:uid="{784D2478-A821-43CD-AE68-E83097D4793C}" name="Program Brief "/>
    <tableColumn id="6" xr3:uid="{F8E3161B-F878-4D5F-967F-CF4B0E301103}" name="Asset"/>
    <tableColumn id="7" xr3:uid="{9EBC3450-A86A-49BA-8788-85F4F0F0DBE3}" name="LUMA Improvement Program"/>
    <tableColumn id="8" xr3:uid="{EE245B8B-3C9B-4850-9816-13BDE18730CD}" name="PSP"/>
    <tableColumn id="9" xr3:uid="{E7F389FB-DE6D-4DCE-AED0-D6AA48DE625E}" name="Restoration / Improved / Alternate"/>
    <tableColumn id="10" xr3:uid="{709912D2-8057-4474-9285-D806244B159F}" name="90 Day Plan"/>
    <tableColumn id="11" xr3:uid="{C6FC8E2C-6235-4B49-B3B7-45257B468A92}" name="Latest DSOW Submission Date per 90 Day Plan"/>
    <tableColumn id="12" xr3:uid="{474A789F-376B-4E97-B443-BD8E0162E3E3}" name="Current or Past Priority Project"/>
    <tableColumn id="13" xr3:uid="{E8501F30-582D-49D4-B978-ADCBA438264B}" name="Inactive "/>
    <tableColumn id="14" xr3:uid="{EEF88882-2B36-4B13-AC33-0EE25DBC80F8}" name="Withdrawn Category"/>
    <tableColumn id="15" xr3:uid="{AC82FEB6-F5B8-4405-9442-4310F4E6F91A}" name="Withdrawn Category Status"/>
    <tableColumn id="16" xr3:uid="{191AA720-4415-44A9-A55B-8C3935028E10}" name="To Be Reactivated"/>
    <tableColumn id="17" xr3:uid="{F9EF2DAF-2B43-4053-8A81-233D66BC30B6}" name="ISOW Date Submitted to Regulatory"/>
    <tableColumn id="18" xr3:uid="{9FB50C17-0FDA-4BD2-8FDD-D94D66C99F30}" name="ISOW PREB Cost Estimate"/>
    <tableColumn id="19" xr3:uid="{53DCD112-20D7-4B09-92B4-7238892A7B27}" name="ISOW PREB Submittal Target Date"/>
    <tableColumn id="20" xr3:uid="{7D58340C-95BB-4061-967F-E30BC14B6D2C}" name="PREB ISOW Approval Date"/>
    <tableColumn id="21" xr3:uid="{607F67F6-7936-4F6E-A1DC-FF075915D2F2}" name="Resubmittal Target Date for Withdrawn Projects"/>
    <tableColumn id="22" xr3:uid="{3E0879AB-F024-4EBD-83D7-0067DDFADCD6}" name="ISOW PREB 30 Day Auto Date"/>
    <tableColumn id="23" xr3:uid="{EB684511-C51B-42E7-A443-5A88B0EC175C}" name="Date Revised ISOW Received from CP"/>
    <tableColumn id="24" xr3:uid="{4551E7FE-6171-498F-BC94-3F70960EF229}" name="Date ISOW Sent Back to CP for Revision"/>
    <tableColumn id="25" xr3:uid="{190F441F-1CAB-43D2-8519-B37D580231AE}" name="# ISOW Submitted "/>
    <tableColumn id="26" xr3:uid="{8D762AC7-6C5C-41DD-A05C-4B7628589FBA}" name="ISOW - Date submitted to FEMA"/>
    <tableColumn id="27" xr3:uid="{BE987472-7099-48C9-A776-4F2D0D214C06}" name="Date FAASt Project Created"/>
    <tableColumn id="28" xr3:uid="{D1ADABB1-08FB-4A83-BE19-71A0206220F9}" name="Initial DSOW Expected Date per 90 Day Plan"/>
    <tableColumn id="29" xr3:uid="{7B284A36-64A3-4C5F-97F7-B4B5CB840F0B}" name="Initial DSOW Submission"/>
    <tableColumn id="30" xr3:uid="{0EF5AA4F-CB5E-463D-BBF1-7B38DDB02E97}" name="Latest DSOW Revision"/>
    <tableColumn id="31" xr3:uid="{B8002E42-4F36-4EF4-8A4E-1E853C984189}" name="FEMA Internal EHP Deadline Date (ECD)"/>
    <tableColumn id="32" xr3:uid="{C7CD9D49-AF14-45E1-981A-A1C83B9199C7}" name="Date FEMA Internal EHP Deadline Posted"/>
    <tableColumn id="33" xr3:uid="{B4924F90-A233-4B5B-BC34-55A1304BB715}" name="EHP Comments"/>
    <tableColumn id="34" xr3:uid="{B0D43B4A-0F4A-4311-B76C-8A4539B1E2D7}" name="# DSOW Submitted"/>
    <tableColumn id="35" xr3:uid="{5DDA82D0-BF67-440C-8E13-F0EB8EE7007F}" name="ISOW Cost Estimate"/>
    <tableColumn id="36" xr3:uid="{7BB571E3-BD57-4A61-8502-95FB3995ED3D}" name="FEMA Best Available Cost"/>
    <tableColumn id="37" xr3:uid="{4A545092-9865-4CEC-857B-7DAD553636CE}" name="406 Cost Estimate"/>
    <tableColumn id="38" xr3:uid="{23090E0A-3918-41B7-837F-602DBFB1D3DC}" name="A&amp;E Cost Estimate"/>
    <tableColumn id="39" xr3:uid="{7EF84DD8-4F0A-4FA8-A30C-1D28F8280C7F}" name="E&amp;M Cost Estimate"/>
    <tableColumn id="40" xr3:uid="{3BB63DAF-1710-420E-BF53-3136E9884B6A}" name="428 Cost Estimate"/>
    <tableColumn id="41" xr3:uid="{DAB108AB-4DA9-4BCE-B0BA-6C11E6B6E779}" name="406 A&amp;E"/>
    <tableColumn id="42" xr3:uid="{126C064C-5C3B-448B-AE12-3A195EA5D2D3}" name="406 CE - 406 A&amp;E"/>
    <tableColumn id="43" xr3:uid="{CE16383A-88B5-4077-A2A1-75CBA22ACF36}" name="Luma Expected Cost (428+406)"/>
    <tableColumn id="44" xr3:uid="{6C184B15-331C-4016-A27C-D6C977AFAAE2}" name="Total LUMA Expected Cost (406+428+A&amp;E)"/>
    <tableColumn id="45" xr3:uid="{8F4B69DF-77BA-4544-811F-59BB709ACC7F}" name="Earliest Expected Obligation Date"/>
    <tableColumn id="46" xr3:uid="{383BCC34-C332-4B0D-A6E3-A0066DD3F97C}" name="Latest Expected Obligation Date"/>
    <tableColumn id="47" xr3:uid="{F922479C-B1B6-41CB-A944-1A33EA1AD59C}" name="Initial Date Obligated"/>
    <tableColumn id="48" xr3:uid="{66DCC00C-1D74-40D0-8557-0FF9EEA9ADC6}" name="Last Date Obligated"/>
    <tableColumn id="49" xr3:uid="{6D60EE4D-CDA1-4A14-9296-FCD6CEE60C31}" name="Obligated Amount - V0 CRC Net Cost" dataCellStyle="Currency"/>
    <tableColumn id="50" xr3:uid="{F57FDB0A-B580-43C5-9DDF-73B45C7CADC0}" name="Obligated Amount - V0 CRC Gross Cost" dataCellStyle="Currency"/>
    <tableColumn id="51" xr3:uid="{1114983F-F84E-47E2-986A-07F07DD45A18}" name="Obligated Amount - V1 CRC Net Cost" dataCellStyle="Currency"/>
    <tableColumn id="52" xr3:uid="{4D71B250-1132-441A-BBD4-8A78E874CD6E}" name="Obligated Amount - V1 CRC Gross Cost" dataCellStyle="Currency"/>
    <tableColumn id="53" xr3:uid="{389E3C56-C73D-4416-AF72-6CB5DB43FE6D}" name="Obligated Amount - V2 CRC Net Cost" dataCellStyle="Currency"/>
    <tableColumn id="54" xr3:uid="{C9CE7705-8461-4879-B9F9-AD26F3B7EBFF}" name="E&amp;M Obligated Cost" dataCellStyle="Currency"/>
    <tableColumn id="55" xr3:uid="{9BB326C3-F337-4EDA-AC52-6391D7CB047C}" name="Obligated Amount - V2 CRC Gross Cost" dataCellStyle="Currency"/>
    <tableColumn id="56" xr3:uid="{4E36844F-A325-4493-8B91-15A2746A7AC3}" name="Approved Obligated Amount - CRC Net Cost Cal" dataCellStyle="Currency"/>
    <tableColumn id="57" xr3:uid="{114769BB-BE85-4DDC-850D-8CC2A49B557C}" name="Approved Obligated Amount - CRC Gross Cost Cal" dataCellStyle="Currency"/>
    <tableColumn id="58" xr3:uid="{53298793-D031-4A0D-9E30-A5BD83867EFE}" name="PoP Expiration Date"/>
    <tableColumn id="59" xr3:uid="{E8FC3DBD-483A-47AC-B82E-5A071F05BC5F}" name="Document Path"/>
    <tableColumn id="60" xr3:uid="{F5137A06-9D30-42CD-B5C8-78B510A55CBC}" name="Notes"/>
    <tableColumn id="61" xr3:uid="{C5EFD253-DBA6-46F5-86A4-A0B4D2BDA1BA}" name="Modified"/>
    <tableColumn id="62" xr3:uid="{20230BE1-CA44-470C-A71F-28E5B0F0D24D}" name="Created"/>
    <tableColumn id="63" xr3:uid="{DB7858AD-E5D2-40F3-AA11-DCC3AB793B81}" name="Created By"/>
    <tableColumn id="64" xr3:uid="{7310D831-E809-4D9F-8A83-B69771B34D29}" name="For Jeremy"/>
    <tableColumn id="65" xr3:uid="{6757B9AC-CF3E-4E07-A28D-BAE10D10029A}" name="Modified By"/>
    <tableColumn id="66" xr3:uid="{4F6E2600-7316-4FDE-9BE1-449995F44616}" name="ObligationEstimatingFormulaResult"/>
    <tableColumn id="67" xr3:uid="{B7933D92-0783-4210-95A2-2C28434CB81C}" name="ObligationEstimatingFormulaResultLookUp"/>
    <tableColumn id="68" xr3:uid="{7B9E8CE1-CD2B-4123-B27A-C0594F3AE422}" name="428 A&amp;E Obligated Cost" dataDxfId="43"/>
    <tableColumn id="69" xr3:uid="{DEF08A02-2FD1-433A-B0F0-D591133D31B7}" name="406 A&amp;E Obligated Cost" dataDxfId="42"/>
    <tableColumn id="70" xr3:uid="{F8A95341-2D40-496E-818A-80748C55C26C}" name="Scope Change"/>
    <tableColumn id="71" xr3:uid="{0AEE7062-F470-4841-A8C3-1076072D01F6}" name="Scope Change Score"/>
    <tableColumn id="72" xr3:uid="{F31A790B-14B5-4D02-B8A6-2EBE0F4F3D05}" name="Date Inactivated"/>
    <tableColumn id="73" xr3:uid="{038FC080-C010-41D8-90D2-2F4E40E95BAD}" name="RFIFAASt"/>
    <tableColumn id="74" xr3:uid="{EAC3A6CD-81AD-4BB9-8462-773EF94874E0}" name="Title"/>
    <tableColumn id="75" xr3:uid="{88A7E129-73AE-485A-9B25-E8AA1E8F259B}" name="E&amp;M 428" dataDxfId="41"/>
    <tableColumn id="76" xr3:uid="{8989EA40-8D23-47AC-9E42-7214F9AC346E}" name="E&amp;M 406" dataDxfId="40"/>
    <tableColumn id="77" xr3:uid="{BB566FF4-8450-45D6-A722-69D177A5B722}" name="E&amp;M 428 + 406 Total Calc"/>
    <tableColumn id="78" xr3:uid="{1604BA17-607A-44C8-9E95-BD0BBFB020FE}" name="Multiple Financial Numbers"/>
    <tableColumn id="79" xr3:uid="{9781974C-EEFC-41F3-8D03-46D28A23BD35}" name="Item Type"/>
    <tableColumn id="80" xr3:uid="{2A2868C3-EF12-475C-B927-0110815827B4}" name="Path"/>
    <tableColumn id="82" xr3:uid="{F8B91136-F7F6-49C2-879C-CA89552DF324}" name="Construction 406" dataDxfId="39">
      <calculatedColumnFormula>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E255" dT="2026-04-09T17:38:14.92" personId="{9E65A34A-D69E-4B1C-85A1-8D84DFCED767}" id="{01D4322B-D96B-4A3B-82FC-9710CE6DAE5B}">
    <text>Based on 100% submitted miles in the project/LPCE costs - update to 60% for each transmission project
Add comments to Col AK to indicate changes were made</text>
  </threadedComment>
</ThreadedComments>
</file>

<file path=xl/threadedComments/threadedComment2.xml><?xml version="1.0" encoding="utf-8"?>
<ThreadedComments xmlns="http://schemas.microsoft.com/office/spreadsheetml/2018/threadedcomments" xmlns:x="http://schemas.openxmlformats.org/spreadsheetml/2006/main">
  <threadedComment ref="B38" dT="2026-04-16T13:48:33.31" personId="{3C04D6CC-B06E-46C1-A367-E2D98EF4DA82}" id="{574AA052-3C4B-4D7A-A01F-BFB40D5B613E}">
    <text>New project added to list by Transmission team</text>
  </threadedComment>
  <threadedComment ref="P38" dT="2026-04-16T15:59:15.88" personId="{3C04D6CC-B06E-46C1-A367-E2D98EF4DA82}" id="{7FADA8D9-0A7F-4EAE-BF19-B983CAD23E12}">
    <text>Se añadió el estimado del costo total del proyecto debido a que no existe un desglose disponible.</text>
  </threadedComment>
  <threadedComment ref="B206" dT="2026-04-09T17:46:35.54" personId="{9E65A34A-D69E-4B1C-85A1-8D84DFCED767}" id="{F31A989D-6264-488C-B53D-873CADF79F72}">
    <text>non sensitive numbers remain the same, others must  be reduced 60% with the same comment as the exhibit 2 tab to indicate reduction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G6" dT="2026-03-25T14:47:39.28" personId="{E067FF73-3CA4-6B4F-8562-E76E62937040}" id="{E4F4C72E-3C28-4F77-8D08-69774EAFB664}">
    <text>BE</text>
  </threadedComment>
  <threadedComment ref="G6" dT="2026-03-26T14:34:58.63" personId="{E9E0B987-CDAD-FD49-9EFC-3F73A38A6CCE}" id="{2A030CBB-1ABE-4C63-96E1-6DBD1A9DEC7A}" parentId="{E4F4C72E-3C28-4F77-8D08-69774EAFB664}">
    <text>Construction 428</text>
  </threadedComment>
  <threadedComment ref="G6" dT="2026-03-26T14:36:09.84" personId="{E9E0B987-CDAD-FD49-9EFC-3F73A38A6CCE}" id="{DE4E00D5-B489-463D-AF6C-20215B861022}" parentId="{E4F4C72E-3C28-4F77-8D08-69774EAFB664}">
    <text>Approved Obligated Amount - CRC Gross Cost Cal</text>
  </threadedComment>
  <threadedComment ref="H6" dT="2026-03-26T14:35:07.91" personId="{E9E0B987-CDAD-FD49-9EFC-3F73A38A6CCE}" id="{574B2C2C-1B12-4E11-A094-8BFD2E8F1C34}">
    <text>Construction 406</text>
  </threadedComment>
  <threadedComment ref="I6" dT="2026-03-25T14:44:42.70" personId="{E067FF73-3CA4-6B4F-8562-E76E62937040}" id="{732236DB-8AA4-4236-99F4-D2BA0C7526BA}">
    <text>BP</text>
  </threadedComment>
  <threadedComment ref="I6" dT="2026-03-26T14:34:36.38" personId="{E9E0B987-CDAD-FD49-9EFC-3F73A38A6CCE}" id="{217E9D78-46CB-4385-9C66-F507B8B1862A}" parentId="{732236DB-8AA4-4236-99F4-D2BA0C7526BA}">
    <text>428 A&amp;E Obligated Cost</text>
  </threadedComment>
  <threadedComment ref="J6" dT="2026-03-25T14:44:32.64" personId="{E067FF73-3CA4-6B4F-8562-E76E62937040}" id="{B7BCA1D2-3B45-446C-870D-6EE3DCCBA88A}">
    <text>BQ</text>
  </threadedComment>
  <threadedComment ref="J6" dT="2026-03-26T14:34:47.07" personId="{E9E0B987-CDAD-FD49-9EFC-3F73A38A6CCE}" id="{BC13B5FA-5DC3-4903-827E-CF093B27D8A9}" parentId="{B7BCA1D2-3B45-446C-870D-6EE3DCCBA88A}">
    <text>406 A&amp;E Obligated Cost</text>
  </threadedComment>
  <threadedComment ref="K6" dT="2026-03-25T14:43:38.80" personId="{E067FF73-3CA4-6B4F-8562-E76E62937040}" id="{E50860A9-E6BA-49FA-9FC4-14EBC64B73A8}">
    <text>BW</text>
  </threadedComment>
  <threadedComment ref="K6" dT="2026-03-26T14:35:24.98" personId="{E9E0B987-CDAD-FD49-9EFC-3F73A38A6CCE}" id="{A42B2781-D004-41FB-AD62-527782678FBF}" parentId="{E50860A9-E6BA-49FA-9FC4-14EBC64B73A8}">
    <text>E&amp;M 428</text>
  </threadedComment>
  <threadedComment ref="L6" dT="2026-03-25T14:43:30.32" personId="{E067FF73-3CA4-6B4F-8562-E76E62937040}" id="{D8C4C187-FB53-4CDF-B59F-5EB0AA027FEC}">
    <text>BX</text>
  </threadedComment>
  <threadedComment ref="L6" dT="2026-03-26T14:35:35.08" personId="{E9E0B987-CDAD-FD49-9EFC-3F73A38A6CCE}" id="{41BFBFEA-320B-4C4F-A760-8136034487EE}" parentId="{D8C4C187-FB53-4CDF-B59F-5EB0AA027FEC}">
    <text>E&amp;M 406</text>
  </threadedComment>
</ThreadedComments>
</file>

<file path=xl/threadedComments/threadedComment4.xml><?xml version="1.0" encoding="utf-8"?>
<ThreadedComments xmlns="http://schemas.microsoft.com/office/spreadsheetml/2018/threadedcomments" xmlns:x="http://schemas.openxmlformats.org/spreadsheetml/2006/main">
  <threadedComment ref="I2" dT="2025-06-16T21:16:41.69" personId="{7F014F5D-646D-2241-AC73-27AA94363385}" id="{A1729569-5733-D94C-9C60-1C4F2CD2980A}">
    <text>Either Current Version Gross Cost or Best Available Cost (Initial Estimate based on DI Creation)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5" Type="http://schemas.microsoft.com/office/2019/04/relationships/namedSheetView" Target="../namedSheetViews/namedSheetView2.xml"/><Relationship Id="rId4" Type="http://schemas.microsoft.com/office/2017/10/relationships/threadedComment" Target="../threadedComments/threadedComment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microsoft.com/office/2019/04/relationships/namedSheetView" Target="../namedSheetViews/namedSheetView3.xml"/><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F1946-F63E-4FCB-A7C3-37A6E7B61C5B}">
  <dimension ref="A1:V665"/>
  <sheetViews>
    <sheetView workbookViewId="0"/>
  </sheetViews>
  <sheetFormatPr defaultColWidth="8.875" defaultRowHeight="15" outlineLevelRow="1"/>
  <cols>
    <col min="1" max="1" width="3.375" style="358" customWidth="1"/>
    <col min="2" max="2" width="16" style="357" customWidth="1"/>
    <col min="3" max="3" width="16.375" style="357" customWidth="1"/>
    <col min="4" max="4" width="39" style="358" customWidth="1"/>
    <col min="5" max="5" width="16.375" style="359" customWidth="1"/>
    <col min="6" max="6" width="15" style="359" bestFit="1" customWidth="1"/>
    <col min="7" max="7" width="16.5" style="359" customWidth="1"/>
    <col min="8" max="8" width="22" style="357" customWidth="1"/>
    <col min="9" max="9" width="5" style="358" customWidth="1"/>
    <col min="10" max="10" width="16.5" style="359" customWidth="1"/>
    <col min="11" max="11" width="14.5" style="359" customWidth="1"/>
    <col min="12" max="13" width="16.375" style="359" customWidth="1"/>
    <col min="14" max="14" width="3.875" style="359" customWidth="1"/>
    <col min="15" max="18" width="19" style="359" customWidth="1"/>
    <col min="19" max="19" width="7.875" style="359" customWidth="1"/>
    <col min="20" max="20" width="22.875" style="359" bestFit="1" customWidth="1"/>
    <col min="21" max="21" width="16" style="358" customWidth="1"/>
    <col min="22" max="22" width="14.5" style="358" bestFit="1" customWidth="1"/>
    <col min="23" max="23" width="18.375" style="358" bestFit="1" customWidth="1"/>
    <col min="24" max="16384" width="8.875" style="358"/>
  </cols>
  <sheetData>
    <row r="1" spans="1:20" s="360" customFormat="1">
      <c r="A1" s="356" t="s">
        <v>0</v>
      </c>
      <c r="B1" s="1069"/>
      <c r="C1" s="1069"/>
      <c r="D1" s="1070"/>
      <c r="E1" s="1071"/>
      <c r="F1" s="1071"/>
      <c r="G1" s="1071"/>
      <c r="H1" s="1069"/>
      <c r="I1" s="1070"/>
      <c r="J1" s="1071"/>
      <c r="K1" s="1071"/>
      <c r="L1" s="1071"/>
      <c r="M1" s="1071"/>
      <c r="N1" s="1071"/>
      <c r="O1" s="1071"/>
      <c r="P1" s="1071"/>
      <c r="Q1" s="1071"/>
      <c r="R1" s="1071"/>
      <c r="S1" s="1071"/>
      <c r="T1" s="1071"/>
    </row>
    <row r="2" spans="1:20" s="360" customFormat="1">
      <c r="A2" s="1070" t="s">
        <v>1</v>
      </c>
      <c r="B2" s="1069"/>
      <c r="C2" s="1069"/>
      <c r="D2" s="1070"/>
      <c r="E2" s="1071"/>
      <c r="F2" s="1071"/>
      <c r="G2" s="1071"/>
      <c r="H2" s="1069"/>
      <c r="I2" s="1070"/>
      <c r="J2" s="1071"/>
      <c r="K2" s="1071"/>
      <c r="L2" s="1071"/>
      <c r="M2" s="1071"/>
      <c r="N2" s="1071"/>
      <c r="O2" s="1071"/>
      <c r="P2" s="1071"/>
      <c r="Q2" s="1071"/>
      <c r="R2" s="1071"/>
      <c r="S2" s="1071"/>
      <c r="T2" s="1071"/>
    </row>
    <row r="3" spans="1:20" s="360" customFormat="1">
      <c r="A3" s="1072"/>
      <c r="B3" s="1069"/>
      <c r="C3" s="1069"/>
      <c r="D3" s="1070"/>
      <c r="E3" s="1071"/>
      <c r="F3" s="1071"/>
      <c r="G3" s="1071"/>
      <c r="H3" s="1069"/>
      <c r="I3" s="1070"/>
      <c r="J3" s="1071"/>
      <c r="K3" s="1071"/>
      <c r="L3" s="1071"/>
      <c r="M3" s="1071"/>
      <c r="N3" s="1071"/>
      <c r="O3" s="1071"/>
      <c r="P3" s="1071"/>
      <c r="Q3" s="1071"/>
      <c r="R3" s="1071"/>
      <c r="S3" s="1071"/>
      <c r="T3" s="1071"/>
    </row>
    <row r="6" spans="1:20" s="360" customFormat="1">
      <c r="A6" s="1070"/>
      <c r="B6" s="433" t="s">
        <v>2</v>
      </c>
      <c r="C6" s="361"/>
      <c r="D6" s="361"/>
      <c r="E6" s="362"/>
      <c r="F6" s="363"/>
      <c r="G6" s="364"/>
      <c r="H6" s="365"/>
      <c r="I6" s="366"/>
      <c r="J6" s="396"/>
      <c r="K6" s="1073"/>
      <c r="L6" s="1073"/>
      <c r="M6" s="1073"/>
      <c r="N6" s="1071"/>
      <c r="O6" s="1071"/>
      <c r="P6" s="1071"/>
      <c r="Q6" s="1071"/>
      <c r="R6" s="1071"/>
      <c r="S6" s="1071"/>
      <c r="T6" s="1071"/>
    </row>
    <row r="7" spans="1:20" s="360" customFormat="1">
      <c r="A7" s="1070"/>
      <c r="B7" s="1074" t="s">
        <v>3</v>
      </c>
      <c r="C7" s="1069"/>
      <c r="D7" s="368"/>
      <c r="E7" s="1075"/>
      <c r="F7" s="1076">
        <v>10704730227.540001</v>
      </c>
      <c r="G7" s="369"/>
      <c r="H7" s="370"/>
      <c r="I7" s="366"/>
      <c r="J7" s="396"/>
      <c r="K7" s="1073"/>
      <c r="L7" s="397"/>
      <c r="M7" s="397"/>
      <c r="N7" s="1071"/>
      <c r="O7" s="1071"/>
      <c r="P7" s="1071"/>
      <c r="Q7" s="1071"/>
      <c r="R7" s="1071"/>
      <c r="S7" s="1071"/>
      <c r="T7" s="1071"/>
    </row>
    <row r="8" spans="1:20" s="360" customFormat="1">
      <c r="A8" s="1070"/>
      <c r="B8" s="1069"/>
      <c r="C8" s="372" t="s">
        <v>4</v>
      </c>
      <c r="D8" s="368"/>
      <c r="E8" s="1075"/>
      <c r="F8" s="1076">
        <v>-275000000</v>
      </c>
      <c r="G8" s="369"/>
      <c r="H8" s="370"/>
      <c r="I8" s="366"/>
      <c r="J8" s="396"/>
      <c r="K8" s="1073"/>
      <c r="L8" s="397"/>
      <c r="M8" s="397"/>
      <c r="N8" s="1071"/>
      <c r="O8" s="1071"/>
      <c r="P8" s="1071"/>
      <c r="Q8" s="1071"/>
      <c r="R8" s="1071"/>
      <c r="S8" s="1071"/>
      <c r="T8" s="1071"/>
    </row>
    <row r="9" spans="1:20" s="360" customFormat="1">
      <c r="A9" s="1070"/>
      <c r="B9" s="1069"/>
      <c r="C9" s="427" t="s">
        <v>5</v>
      </c>
      <c r="D9" s="368"/>
      <c r="E9" s="527"/>
      <c r="F9" s="456">
        <f>+F7+F8</f>
        <v>10429730227.540001</v>
      </c>
      <c r="G9" s="369"/>
      <c r="H9" s="370"/>
      <c r="I9" s="366"/>
      <c r="J9" s="396"/>
      <c r="K9" s="1073"/>
      <c r="L9" s="397"/>
      <c r="M9" s="397"/>
      <c r="N9" s="1071"/>
      <c r="O9" s="1071"/>
      <c r="P9" s="1071"/>
      <c r="Q9" s="1071"/>
      <c r="R9" s="1071"/>
      <c r="S9" s="1071"/>
      <c r="T9" s="1071"/>
    </row>
    <row r="10" spans="1:20" s="360" customFormat="1">
      <c r="A10" s="1070"/>
      <c r="B10" s="1069"/>
      <c r="C10" s="1069"/>
      <c r="D10" s="368"/>
      <c r="E10" s="1073"/>
      <c r="F10" s="1076"/>
      <c r="G10" s="369"/>
      <c r="H10" s="370"/>
      <c r="I10" s="366"/>
      <c r="J10" s="396"/>
      <c r="K10" s="1073"/>
      <c r="L10" s="397"/>
      <c r="M10" s="397"/>
      <c r="N10" s="1071"/>
      <c r="O10" s="1071"/>
      <c r="P10" s="1071"/>
      <c r="Q10" s="1071"/>
      <c r="R10" s="1071"/>
      <c r="S10" s="1071"/>
      <c r="T10" s="1071"/>
    </row>
    <row r="11" spans="1:20" s="360" customFormat="1">
      <c r="A11" s="1070"/>
      <c r="B11" s="1069"/>
      <c r="C11" s="1069"/>
      <c r="D11" s="368"/>
      <c r="E11" s="1073"/>
      <c r="F11" s="1076"/>
      <c r="G11" s="369"/>
      <c r="H11" s="432" t="s">
        <v>6</v>
      </c>
      <c r="I11" s="366"/>
      <c r="J11" s="396"/>
      <c r="K11" s="1073"/>
      <c r="L11" s="397"/>
      <c r="M11" s="397"/>
      <c r="N11" s="1071"/>
      <c r="O11" s="1071"/>
      <c r="P11" s="1071"/>
      <c r="Q11" s="1071"/>
      <c r="R11" s="1071"/>
      <c r="S11" s="1071"/>
      <c r="T11" s="1071"/>
    </row>
    <row r="12" spans="1:20" s="360" customFormat="1">
      <c r="A12" s="1070"/>
      <c r="B12" s="433" t="s">
        <v>7</v>
      </c>
      <c r="C12" s="361">
        <v>9510</v>
      </c>
      <c r="D12" s="361">
        <v>10710</v>
      </c>
      <c r="E12" s="373" t="s">
        <v>8</v>
      </c>
      <c r="F12" s="373" t="s">
        <v>9</v>
      </c>
      <c r="G12" s="1077"/>
      <c r="H12" s="433" t="s">
        <v>7</v>
      </c>
      <c r="I12" s="433"/>
      <c r="J12" s="361">
        <v>9510</v>
      </c>
      <c r="K12" s="361">
        <v>10710</v>
      </c>
      <c r="L12" s="373" t="s">
        <v>8</v>
      </c>
      <c r="M12" s="373" t="s">
        <v>9</v>
      </c>
      <c r="N12" s="1071"/>
      <c r="O12" s="1071"/>
      <c r="P12" s="1071"/>
      <c r="Q12" s="1071"/>
      <c r="R12" s="1071"/>
      <c r="S12" s="1071"/>
      <c r="T12" s="1071"/>
    </row>
    <row r="13" spans="1:20" s="360" customFormat="1">
      <c r="A13" s="1070"/>
      <c r="B13" s="1078" t="s">
        <v>10</v>
      </c>
      <c r="C13" s="1079">
        <v>965111111</v>
      </c>
      <c r="D13" s="1079">
        <v>1655843545</v>
      </c>
      <c r="E13" s="1080">
        <f>+E279</f>
        <v>2195598436.3766665</v>
      </c>
      <c r="F13" s="1081">
        <f>+SUM(C13:E13)</f>
        <v>4816553092.376667</v>
      </c>
      <c r="G13" s="1076"/>
      <c r="H13" s="1078" t="s">
        <v>10</v>
      </c>
      <c r="I13" s="1079"/>
      <c r="J13" s="1079" t="e">
        <f>+K24</f>
        <v>#REF!</v>
      </c>
      <c r="K13" s="1079" t="e">
        <f>+L24</f>
        <v>#REF!</v>
      </c>
      <c r="L13" s="1080" t="e">
        <f>+M26</f>
        <v>#REF!</v>
      </c>
      <c r="M13" s="1081" t="e">
        <f>+SUM(J13:L13)</f>
        <v>#REF!</v>
      </c>
      <c r="N13" s="1071"/>
      <c r="O13" s="1071"/>
      <c r="P13" s="1071"/>
      <c r="Q13" s="1071"/>
      <c r="R13" s="1071"/>
      <c r="S13" s="1071"/>
      <c r="T13" s="1071"/>
    </row>
    <row r="14" spans="1:20" s="360" customFormat="1">
      <c r="A14" s="1070"/>
      <c r="B14" s="1069"/>
      <c r="C14" s="1082"/>
      <c r="D14" s="1082"/>
      <c r="E14" s="1073"/>
      <c r="F14" s="1071"/>
      <c r="G14" s="374"/>
      <c r="H14" s="375"/>
      <c r="I14" s="1070"/>
      <c r="J14" s="374"/>
      <c r="K14" s="1073"/>
      <c r="L14" s="1073"/>
      <c r="M14" s="1073"/>
      <c r="N14" s="1071"/>
      <c r="O14" s="1071"/>
      <c r="P14" s="1071"/>
      <c r="Q14" s="1071"/>
      <c r="R14" s="1071"/>
      <c r="S14" s="1071"/>
      <c r="T14" s="1071"/>
    </row>
    <row r="15" spans="1:20">
      <c r="A15" s="1070"/>
      <c r="B15" s="1069"/>
      <c r="C15" s="1069"/>
      <c r="D15" s="1069"/>
      <c r="E15" s="377" t="s">
        <v>11</v>
      </c>
      <c r="F15" s="1083">
        <f>+F13</f>
        <v>4816553092.376667</v>
      </c>
      <c r="G15" s="1073"/>
      <c r="H15" s="1084"/>
      <c r="I15" s="371"/>
      <c r="J15" s="374"/>
      <c r="K15" s="376"/>
      <c r="L15" s="377" t="s">
        <v>11</v>
      </c>
      <c r="M15" s="1083" t="e">
        <f>+M13</f>
        <v>#REF!</v>
      </c>
      <c r="N15" s="1071"/>
      <c r="O15" s="1071"/>
      <c r="P15" s="1071"/>
      <c r="Q15" s="1071"/>
      <c r="R15" s="1071"/>
      <c r="S15" s="1071"/>
      <c r="T15" s="1071"/>
    </row>
    <row r="16" spans="1:20">
      <c r="A16" s="1070"/>
      <c r="B16" s="1069"/>
      <c r="C16" s="1069"/>
      <c r="D16" s="1070"/>
      <c r="E16" s="1071"/>
      <c r="F16" s="1071"/>
      <c r="G16" s="1071"/>
      <c r="H16" s="1084"/>
      <c r="I16" s="1085"/>
      <c r="J16" s="374"/>
      <c r="K16" s="1071"/>
      <c r="L16" s="1071"/>
      <c r="M16" s="1071"/>
      <c r="N16" s="1071"/>
      <c r="O16" s="1071"/>
      <c r="P16" s="1071"/>
      <c r="Q16" s="1071"/>
      <c r="R16" s="1071"/>
      <c r="S16" s="1071"/>
      <c r="T16" s="1071"/>
    </row>
    <row r="17" spans="2:22">
      <c r="B17" s="1069"/>
      <c r="C17" s="1069"/>
      <c r="D17" s="1070"/>
      <c r="E17" s="1071"/>
      <c r="F17" s="1071"/>
      <c r="G17" s="1071"/>
      <c r="H17" s="367"/>
      <c r="I17" s="368"/>
      <c r="J17" s="385"/>
      <c r="K17" s="1071"/>
      <c r="L17" s="1073"/>
      <c r="M17" s="1073"/>
      <c r="N17" s="1071"/>
      <c r="O17" s="1071"/>
      <c r="P17" s="1071"/>
      <c r="Q17" s="1071"/>
      <c r="R17" s="1071"/>
      <c r="S17" s="1071"/>
      <c r="T17" s="1071"/>
      <c r="U17" s="1070"/>
      <c r="V17" s="1070"/>
    </row>
    <row r="18" spans="2:22">
      <c r="B18" s="1069"/>
      <c r="C18" s="366"/>
      <c r="D18" s="1070"/>
      <c r="E18" s="1071"/>
      <c r="F18" s="1071"/>
      <c r="G18" s="1071"/>
      <c r="H18" s="1084"/>
      <c r="I18" s="1070"/>
      <c r="J18" s="385"/>
      <c r="K18" s="1073"/>
      <c r="L18" s="1073"/>
      <c r="M18" s="1073"/>
      <c r="N18" s="1071"/>
      <c r="O18" s="1071"/>
      <c r="P18" s="1071"/>
      <c r="Q18" s="1071"/>
      <c r="R18" s="1071"/>
      <c r="S18" s="1071"/>
      <c r="T18" s="1071"/>
      <c r="U18" s="1070"/>
      <c r="V18" s="1070"/>
    </row>
    <row r="19" spans="2:22">
      <c r="B19" s="1069"/>
      <c r="C19" s="1069"/>
      <c r="D19" s="1070"/>
      <c r="E19" s="1071"/>
      <c r="F19" s="1071"/>
      <c r="G19" s="1071"/>
      <c r="H19" s="378"/>
      <c r="I19" s="366"/>
      <c r="J19" s="1071"/>
      <c r="K19" s="1071"/>
      <c r="L19" s="401"/>
      <c r="M19" s="401"/>
      <c r="N19" s="1071"/>
      <c r="O19" s="1071"/>
      <c r="P19" s="1071"/>
      <c r="Q19" s="1071"/>
      <c r="R19" s="1071"/>
      <c r="S19" s="1071"/>
      <c r="T19" s="1071"/>
      <c r="U19" s="1070"/>
      <c r="V19" s="1070"/>
    </row>
    <row r="20" spans="2:22">
      <c r="B20" s="1069"/>
      <c r="C20" s="1069"/>
      <c r="D20" s="1070"/>
      <c r="E20" s="1071"/>
      <c r="F20" s="1071"/>
      <c r="G20" s="1071"/>
      <c r="H20" s="378"/>
      <c r="I20" s="366"/>
      <c r="J20" s="1071"/>
      <c r="K20" s="428">
        <v>9510</v>
      </c>
      <c r="L20" s="429">
        <v>10710</v>
      </c>
      <c r="M20" s="401"/>
      <c r="N20" s="1071"/>
      <c r="O20" s="1071"/>
      <c r="P20" s="1071"/>
      <c r="Q20" s="1071"/>
      <c r="R20" s="1071"/>
      <c r="S20" s="1071"/>
      <c r="T20" s="1071"/>
      <c r="U20" s="1070"/>
      <c r="V20" s="1070"/>
    </row>
    <row r="21" spans="2:22">
      <c r="B21" s="1069"/>
      <c r="C21" s="1069"/>
      <c r="D21" s="1070"/>
      <c r="E21" s="1071"/>
      <c r="F21" s="1071"/>
      <c r="G21" s="1071"/>
      <c r="H21" s="378"/>
      <c r="I21" s="1085"/>
      <c r="J21" s="1073"/>
      <c r="K21" s="1086">
        <f>+C13</f>
        <v>965111111</v>
      </c>
      <c r="L21" s="1086">
        <f>+D13</f>
        <v>1655843545</v>
      </c>
      <c r="M21" s="1086"/>
      <c r="N21" s="1071"/>
      <c r="O21" s="1071"/>
      <c r="P21" s="1071"/>
      <c r="Q21" s="1071"/>
      <c r="R21" s="1071"/>
      <c r="S21" s="1071"/>
      <c r="T21" s="1071"/>
      <c r="U21" s="1070"/>
      <c r="V21" s="1070"/>
    </row>
    <row r="22" spans="2:22">
      <c r="B22" s="1069"/>
      <c r="C22" s="1069"/>
      <c r="D22" s="1070"/>
      <c r="E22" s="1071"/>
      <c r="F22" s="1071"/>
      <c r="G22" s="1071"/>
      <c r="H22" s="378"/>
      <c r="I22" s="383"/>
      <c r="J22" s="398" t="s">
        <v>12</v>
      </c>
      <c r="K22" s="1071" t="e">
        <f>-K26</f>
        <v>#REF!</v>
      </c>
      <c r="L22" s="1071" t="e">
        <f>-L26</f>
        <v>#REF!</v>
      </c>
      <c r="M22" s="1071"/>
      <c r="N22" s="1071"/>
      <c r="O22" s="1071"/>
      <c r="P22" s="1071"/>
      <c r="Q22" s="1071"/>
      <c r="R22" s="1071"/>
      <c r="S22" s="1071"/>
      <c r="T22" s="1071"/>
      <c r="U22" s="1070"/>
      <c r="V22" s="1070"/>
    </row>
    <row r="23" spans="2:22">
      <c r="B23" s="1069"/>
      <c r="C23" s="1069"/>
      <c r="D23" s="1070"/>
      <c r="E23" s="384"/>
      <c r="F23" s="385"/>
      <c r="G23" s="384"/>
      <c r="H23" s="386"/>
      <c r="I23" s="1087"/>
      <c r="J23" s="364" t="s">
        <v>13</v>
      </c>
      <c r="K23" s="1071" t="e">
        <f>-O26</f>
        <v>#REF!</v>
      </c>
      <c r="L23" s="1071" t="e">
        <f>-P26</f>
        <v>#REF!</v>
      </c>
      <c r="M23" s="1071"/>
      <c r="N23" s="1071"/>
      <c r="O23" s="1071"/>
      <c r="P23" s="1071"/>
      <c r="Q23" s="1071"/>
      <c r="R23" s="1071"/>
      <c r="S23" s="1071"/>
      <c r="T23" s="1071"/>
      <c r="U23" s="1070"/>
      <c r="V23" s="1070"/>
    </row>
    <row r="24" spans="2:22">
      <c r="B24" s="1069"/>
      <c r="C24" s="1069"/>
      <c r="D24" s="1070"/>
      <c r="E24" s="387"/>
      <c r="F24" s="385"/>
      <c r="G24" s="388"/>
      <c r="H24" s="386"/>
      <c r="I24" s="1087"/>
      <c r="J24" s="1071"/>
      <c r="K24" s="1088" t="e">
        <f>+K21+K22+K23</f>
        <v>#REF!</v>
      </c>
      <c r="L24" s="1088" t="e">
        <f>+L21+L22+L23</f>
        <v>#REF!</v>
      </c>
      <c r="M24" s="380" t="s">
        <v>14</v>
      </c>
      <c r="N24" s="1071"/>
      <c r="O24" s="1071"/>
      <c r="P24" s="1071"/>
      <c r="Q24" s="1071"/>
      <c r="R24" s="1071"/>
      <c r="S24" s="1071"/>
      <c r="T24" s="1071"/>
      <c r="U24" s="1070"/>
      <c r="V24" s="1070"/>
    </row>
    <row r="25" spans="2:22">
      <c r="B25" s="1069"/>
      <c r="C25" s="1069"/>
      <c r="D25" s="1070"/>
      <c r="E25" s="387"/>
      <c r="F25" s="385"/>
      <c r="G25" s="388"/>
      <c r="H25" s="386"/>
      <c r="I25" s="1087"/>
      <c r="J25" s="1071"/>
      <c r="K25" s="1071"/>
      <c r="L25" s="1071"/>
      <c r="M25" s="1071"/>
      <c r="N25" s="1071"/>
      <c r="O25" s="1071"/>
      <c r="P25" s="1071"/>
      <c r="Q25" s="1071"/>
      <c r="R25" s="1071"/>
      <c r="S25" s="1071"/>
      <c r="T25" s="1071"/>
      <c r="U25" s="1070"/>
      <c r="V25" s="1070"/>
    </row>
    <row r="26" spans="2:22">
      <c r="B26" s="427" t="s">
        <v>15</v>
      </c>
      <c r="C26" s="366"/>
      <c r="D26" s="356"/>
      <c r="E26" s="389"/>
      <c r="F26" s="385"/>
      <c r="G26" s="385"/>
      <c r="H26" s="367"/>
      <c r="I26" s="1070"/>
      <c r="J26" s="399" t="e">
        <f>+SUM(J28:J278,J283:J314,J328:J397,J402:J436,J441:J659,J664)</f>
        <v>#REF!</v>
      </c>
      <c r="K26" s="399" t="e">
        <f>+SUM(K28:K278,K283:K314,K328:K397,K402:K436,K441:K659,K664)</f>
        <v>#REF!</v>
      </c>
      <c r="L26" s="399" t="e">
        <f>+SUM(L28:L278,L283:L314,L328:L397,L402:L436,L441:L659,L664)</f>
        <v>#REF!</v>
      </c>
      <c r="M26" s="399" t="e">
        <f>+SUM(M28:M278,M283:M314,M328:M397,M402:M436,M441:M659,M664)</f>
        <v>#REF!</v>
      </c>
      <c r="N26" s="1089"/>
      <c r="O26" s="399" t="e">
        <f>+SUM(O28:O278,O283:O314,O328:O397,O402:O436,O441:O659,O664)</f>
        <v>#REF!</v>
      </c>
      <c r="P26" s="399" t="e">
        <f>+SUM(P28:P278,P283:P314,P328:P397,P402:P436,P441:P659,P664)</f>
        <v>#REF!</v>
      </c>
      <c r="Q26" s="399" t="e">
        <f>+SUM(Q28:Q278,Q283:Q314,Q328:Q397,Q402:Q436,Q441:Q659,Q664)</f>
        <v>#REF!</v>
      </c>
      <c r="R26" s="399" t="e">
        <f>+SUM(R28:R278,R283:R314,R328:R397,R402:R436,R441:R659,R664)</f>
        <v>#REF!</v>
      </c>
      <c r="S26" s="1089"/>
      <c r="T26" s="399" t="e">
        <f>+SUM(T28:T278,T283:T314,T328:T397,T402:T436,T441:T659,T664)</f>
        <v>#REF!</v>
      </c>
      <c r="U26" s="1070"/>
      <c r="V26" s="1070"/>
    </row>
    <row r="27" spans="2:22">
      <c r="B27" s="423" t="s">
        <v>16</v>
      </c>
      <c r="C27" s="424" t="s">
        <v>17</v>
      </c>
      <c r="D27" s="425" t="s">
        <v>18</v>
      </c>
      <c r="E27" s="430">
        <v>428</v>
      </c>
      <c r="F27" s="430">
        <v>406</v>
      </c>
      <c r="G27" s="426" t="s">
        <v>19</v>
      </c>
      <c r="H27" s="423" t="s">
        <v>20</v>
      </c>
      <c r="I27" s="1070"/>
      <c r="J27" s="400" t="s">
        <v>21</v>
      </c>
      <c r="K27" s="400" t="s">
        <v>22</v>
      </c>
      <c r="L27" s="400" t="s">
        <v>23</v>
      </c>
      <c r="M27" s="400" t="s">
        <v>24</v>
      </c>
      <c r="N27" s="1071"/>
      <c r="O27" s="400" t="s">
        <v>25</v>
      </c>
      <c r="P27" s="400" t="s">
        <v>26</v>
      </c>
      <c r="Q27" s="400" t="s">
        <v>27</v>
      </c>
      <c r="R27" s="400" t="s">
        <v>28</v>
      </c>
      <c r="S27" s="1071"/>
      <c r="T27" s="400" t="s">
        <v>29</v>
      </c>
      <c r="U27" s="431" t="s">
        <v>30</v>
      </c>
      <c r="V27" s="432" t="s">
        <v>31</v>
      </c>
    </row>
    <row r="28" spans="2:22" outlineLevel="1">
      <c r="B28" s="1090">
        <v>10496</v>
      </c>
      <c r="C28" s="1090">
        <v>174422</v>
      </c>
      <c r="D28" s="1091" t="s">
        <v>32</v>
      </c>
      <c r="E28" s="1092">
        <v>16359899.170000002</v>
      </c>
      <c r="F28" s="1092">
        <v>6895149.7699999996</v>
      </c>
      <c r="G28" s="1092">
        <v>23255048.940000001</v>
      </c>
      <c r="H28" s="1090" t="s">
        <v>33</v>
      </c>
      <c r="I28" s="1087"/>
      <c r="J28" s="1092" t="e">
        <f>+VLOOKUP(C28,#REF!,7,FALSE)</f>
        <v>#REF!</v>
      </c>
      <c r="K28" s="1071" t="e">
        <f>+VLOOKUP(C28,#REF!,9,FALSE)</f>
        <v>#REF!</v>
      </c>
      <c r="L28" s="1071" t="e">
        <f>+VLOOKUP(C28,#REF!,11,FALSE)</f>
        <v>#REF!</v>
      </c>
      <c r="M28" s="1071" t="e">
        <f>+SUM(J28:L28)</f>
        <v>#REF!</v>
      </c>
      <c r="N28" s="1071"/>
      <c r="O28" s="1071" t="e">
        <f>+VLOOKUP(C28,#REF!,10,FALSE)</f>
        <v>#REF!</v>
      </c>
      <c r="P28" s="1071" t="e">
        <f>+VLOOKUP(C28,#REF!,12,FALSE)</f>
        <v>#REF!</v>
      </c>
      <c r="Q28" s="1071" t="e">
        <f>+VLOOKUP(C28,#REF!,8,FALSE)</f>
        <v>#REF!</v>
      </c>
      <c r="R28" s="1071" t="e">
        <f>+SUM(O28:Q28)</f>
        <v>#REF!</v>
      </c>
      <c r="S28" s="1071"/>
      <c r="T28" s="1071" t="e">
        <f>+M28+R28</f>
        <v>#REF!</v>
      </c>
      <c r="U28" s="1093" t="e">
        <f>+VLOOKUP(C28,#REF!,13,FALSE)-T28</f>
        <v>#REF!</v>
      </c>
      <c r="V28" s="1070"/>
    </row>
    <row r="29" spans="2:22" outlineLevel="1">
      <c r="B29" s="1090">
        <v>10499</v>
      </c>
      <c r="C29" s="1090">
        <v>542690</v>
      </c>
      <c r="D29" s="1091" t="s">
        <v>34</v>
      </c>
      <c r="E29" s="1092">
        <v>6199877.0700000003</v>
      </c>
      <c r="F29" s="1092">
        <v>243880.33</v>
      </c>
      <c r="G29" s="1092">
        <v>6443757.4000000004</v>
      </c>
      <c r="H29" s="1090" t="s">
        <v>35</v>
      </c>
      <c r="I29" s="1087"/>
      <c r="J29" s="1092" t="e">
        <f>+VLOOKUP(C29,#REF!,7,FALSE)</f>
        <v>#REF!</v>
      </c>
      <c r="K29" s="1071" t="e">
        <f>+VLOOKUP(C29,#REF!,9,FALSE)</f>
        <v>#REF!</v>
      </c>
      <c r="L29" s="1071" t="e">
        <f>+VLOOKUP(C29,#REF!,11,FALSE)</f>
        <v>#REF!</v>
      </c>
      <c r="M29" s="1071" t="e">
        <f t="shared" ref="M29:M92" si="0">+SUM(J29:L29)</f>
        <v>#REF!</v>
      </c>
      <c r="N29" s="1071"/>
      <c r="O29" s="1071" t="e">
        <f>+VLOOKUP(C29,#REF!,10,FALSE)</f>
        <v>#REF!</v>
      </c>
      <c r="P29" s="1071" t="e">
        <f>+VLOOKUP(C29,#REF!,12,FALSE)</f>
        <v>#REF!</v>
      </c>
      <c r="Q29" s="1071" t="e">
        <f>+VLOOKUP(C29,#REF!,8,FALSE)</f>
        <v>#REF!</v>
      </c>
      <c r="R29" s="1071" t="e">
        <f t="shared" ref="R29:R92" si="1">+SUM(O29:Q29)</f>
        <v>#REF!</v>
      </c>
      <c r="S29" s="1071"/>
      <c r="T29" s="1071" t="e">
        <f t="shared" ref="T29:T92" si="2">+M29+R29</f>
        <v>#REF!</v>
      </c>
      <c r="U29" s="1093" t="e">
        <f>+VLOOKUP(C29,#REF!,13,FALSE)-T29</f>
        <v>#REF!</v>
      </c>
      <c r="V29" s="1070"/>
    </row>
    <row r="30" spans="2:22" outlineLevel="1">
      <c r="B30" s="1090">
        <v>10515</v>
      </c>
      <c r="C30" s="1090">
        <v>542517</v>
      </c>
      <c r="D30" s="1091" t="s">
        <v>36</v>
      </c>
      <c r="E30" s="1092">
        <v>8628667.2899999991</v>
      </c>
      <c r="F30" s="1092">
        <v>181658.08</v>
      </c>
      <c r="G30" s="1092">
        <v>8810325.3699999992</v>
      </c>
      <c r="H30" s="1090" t="s">
        <v>35</v>
      </c>
      <c r="I30" s="1087"/>
      <c r="J30" s="1092" t="e">
        <f>+VLOOKUP(C30,#REF!,7,FALSE)</f>
        <v>#REF!</v>
      </c>
      <c r="K30" s="1071" t="e">
        <f>+VLOOKUP(C30,#REF!,9,FALSE)</f>
        <v>#REF!</v>
      </c>
      <c r="L30" s="1071" t="e">
        <f>+VLOOKUP(C30,#REF!,11,FALSE)</f>
        <v>#REF!</v>
      </c>
      <c r="M30" s="1071" t="e">
        <f t="shared" si="0"/>
        <v>#REF!</v>
      </c>
      <c r="N30" s="1071"/>
      <c r="O30" s="1071" t="e">
        <f>+VLOOKUP(C30,#REF!,10,FALSE)</f>
        <v>#REF!</v>
      </c>
      <c r="P30" s="1071" t="e">
        <f>+VLOOKUP(C30,#REF!,12,FALSE)</f>
        <v>#REF!</v>
      </c>
      <c r="Q30" s="1071" t="e">
        <f>+VLOOKUP(C30,#REF!,8,FALSE)</f>
        <v>#REF!</v>
      </c>
      <c r="R30" s="1071" t="e">
        <f t="shared" si="1"/>
        <v>#REF!</v>
      </c>
      <c r="S30" s="1071"/>
      <c r="T30" s="1071" t="e">
        <f t="shared" si="2"/>
        <v>#REF!</v>
      </c>
      <c r="U30" s="1093" t="e">
        <f>+VLOOKUP(C30,#REF!,13,FALSE)-T30</f>
        <v>#REF!</v>
      </c>
      <c r="V30" s="1070"/>
    </row>
    <row r="31" spans="2:22" outlineLevel="1">
      <c r="B31" s="1090">
        <v>10521</v>
      </c>
      <c r="C31" s="1090">
        <v>542687</v>
      </c>
      <c r="D31" s="1091" t="s">
        <v>37</v>
      </c>
      <c r="E31" s="1092">
        <v>10278336.09</v>
      </c>
      <c r="F31" s="1092">
        <v>426332.48</v>
      </c>
      <c r="G31" s="1092">
        <v>10704668.57</v>
      </c>
      <c r="H31" s="1090" t="s">
        <v>35</v>
      </c>
      <c r="I31" s="1087"/>
      <c r="J31" s="1092" t="e">
        <f>+VLOOKUP(C31,#REF!,7,FALSE)</f>
        <v>#REF!</v>
      </c>
      <c r="K31" s="1071" t="e">
        <f>+VLOOKUP(C31,#REF!,9,FALSE)</f>
        <v>#REF!</v>
      </c>
      <c r="L31" s="1071" t="e">
        <f>+VLOOKUP(C31,#REF!,11,FALSE)</f>
        <v>#REF!</v>
      </c>
      <c r="M31" s="1071" t="e">
        <f t="shared" si="0"/>
        <v>#REF!</v>
      </c>
      <c r="N31" s="1071"/>
      <c r="O31" s="1071" t="e">
        <f>+VLOOKUP(C31,#REF!,10,FALSE)</f>
        <v>#REF!</v>
      </c>
      <c r="P31" s="1071" t="e">
        <f>+VLOOKUP(C31,#REF!,12,FALSE)</f>
        <v>#REF!</v>
      </c>
      <c r="Q31" s="1071" t="e">
        <f>+VLOOKUP(C31,#REF!,8,FALSE)</f>
        <v>#REF!</v>
      </c>
      <c r="R31" s="1071" t="e">
        <f t="shared" si="1"/>
        <v>#REF!</v>
      </c>
      <c r="S31" s="1071"/>
      <c r="T31" s="1071" t="e">
        <f t="shared" si="2"/>
        <v>#REF!</v>
      </c>
      <c r="U31" s="1093" t="e">
        <f>+VLOOKUP(C31,#REF!,13,FALSE)-T31</f>
        <v>#REF!</v>
      </c>
      <c r="V31" s="1070"/>
    </row>
    <row r="32" spans="2:22" outlineLevel="1">
      <c r="B32" s="1090">
        <v>10538</v>
      </c>
      <c r="C32" s="1090">
        <v>542756</v>
      </c>
      <c r="D32" s="1091" t="s">
        <v>38</v>
      </c>
      <c r="E32" s="1092">
        <v>9687238</v>
      </c>
      <c r="F32" s="1092">
        <v>370808</v>
      </c>
      <c r="G32" s="1092">
        <v>10058046</v>
      </c>
      <c r="H32" s="1090" t="s">
        <v>35</v>
      </c>
      <c r="I32" s="1087"/>
      <c r="J32" s="1092" t="e">
        <f>+VLOOKUP(C32,#REF!,7,FALSE)</f>
        <v>#REF!</v>
      </c>
      <c r="K32" s="1071" t="e">
        <f>+VLOOKUP(C32,#REF!,9,FALSE)</f>
        <v>#REF!</v>
      </c>
      <c r="L32" s="1071" t="e">
        <f>+VLOOKUP(C32,#REF!,11,FALSE)</f>
        <v>#REF!</v>
      </c>
      <c r="M32" s="1071" t="e">
        <f t="shared" si="0"/>
        <v>#REF!</v>
      </c>
      <c r="N32" s="1071"/>
      <c r="O32" s="1071" t="e">
        <f>+VLOOKUP(C32,#REF!,10,FALSE)</f>
        <v>#REF!</v>
      </c>
      <c r="P32" s="1071" t="e">
        <f>+VLOOKUP(C32,#REF!,12,FALSE)</f>
        <v>#REF!</v>
      </c>
      <c r="Q32" s="1071" t="e">
        <f>+VLOOKUP(C32,#REF!,8,FALSE)</f>
        <v>#REF!</v>
      </c>
      <c r="R32" s="1071" t="e">
        <f t="shared" si="1"/>
        <v>#REF!</v>
      </c>
      <c r="S32" s="1071"/>
      <c r="T32" s="1071" t="e">
        <f t="shared" si="2"/>
        <v>#REF!</v>
      </c>
      <c r="U32" s="1093" t="e">
        <f>+VLOOKUP(C32,#REF!,13,FALSE)-T32</f>
        <v>#REF!</v>
      </c>
      <c r="V32" s="1070"/>
    </row>
    <row r="33" spans="2:21" outlineLevel="1">
      <c r="B33" s="1090">
        <v>10539</v>
      </c>
      <c r="C33" s="1090">
        <v>542688</v>
      </c>
      <c r="D33" s="1091" t="s">
        <v>39</v>
      </c>
      <c r="E33" s="1092">
        <v>17764494.34</v>
      </c>
      <c r="F33" s="1092">
        <v>807222.04</v>
      </c>
      <c r="G33" s="1092">
        <v>18571716.379999999</v>
      </c>
      <c r="H33" s="1090" t="s">
        <v>35</v>
      </c>
      <c r="I33" s="1087"/>
      <c r="J33" s="1092" t="e">
        <f>+VLOOKUP(C33,#REF!,7,FALSE)</f>
        <v>#REF!</v>
      </c>
      <c r="K33" s="1071" t="e">
        <f>+VLOOKUP(C33,#REF!,9,FALSE)</f>
        <v>#REF!</v>
      </c>
      <c r="L33" s="1071" t="e">
        <f>+VLOOKUP(C33,#REF!,11,FALSE)</f>
        <v>#REF!</v>
      </c>
      <c r="M33" s="1071" t="e">
        <f t="shared" si="0"/>
        <v>#REF!</v>
      </c>
      <c r="N33" s="1071"/>
      <c r="O33" s="1071" t="e">
        <f>+VLOOKUP(C33,#REF!,10,FALSE)</f>
        <v>#REF!</v>
      </c>
      <c r="P33" s="1071" t="e">
        <f>+VLOOKUP(C33,#REF!,12,FALSE)</f>
        <v>#REF!</v>
      </c>
      <c r="Q33" s="1071" t="e">
        <f>+VLOOKUP(C33,#REF!,8,FALSE)</f>
        <v>#REF!</v>
      </c>
      <c r="R33" s="1071" t="e">
        <f t="shared" si="1"/>
        <v>#REF!</v>
      </c>
      <c r="S33" s="1071"/>
      <c r="T33" s="1071" t="e">
        <f t="shared" si="2"/>
        <v>#REF!</v>
      </c>
      <c r="U33" s="1093" t="e">
        <f>+VLOOKUP(C33,#REF!,13,FALSE)-T33</f>
        <v>#REF!</v>
      </c>
    </row>
    <row r="34" spans="2:21" outlineLevel="1">
      <c r="B34" s="1090">
        <v>10624</v>
      </c>
      <c r="C34" s="1090">
        <v>165225</v>
      </c>
      <c r="D34" s="1091" t="s">
        <v>40</v>
      </c>
      <c r="E34" s="1092">
        <v>1209111</v>
      </c>
      <c r="F34" s="1092">
        <v>178309</v>
      </c>
      <c r="G34" s="1092">
        <v>1387420</v>
      </c>
      <c r="H34" s="1090" t="s">
        <v>33</v>
      </c>
      <c r="I34" s="1087"/>
      <c r="J34" s="1092" t="e">
        <f>+VLOOKUP(C34,#REF!,7,FALSE)</f>
        <v>#REF!</v>
      </c>
      <c r="K34" s="1071" t="e">
        <f>+VLOOKUP(C34,#REF!,9,FALSE)</f>
        <v>#REF!</v>
      </c>
      <c r="L34" s="1071" t="e">
        <f>+VLOOKUP(C34,#REF!,11,FALSE)</f>
        <v>#REF!</v>
      </c>
      <c r="M34" s="1071" t="e">
        <f t="shared" si="0"/>
        <v>#REF!</v>
      </c>
      <c r="N34" s="1071"/>
      <c r="O34" s="1071" t="e">
        <f>+VLOOKUP(C34,#REF!,10,FALSE)</f>
        <v>#REF!</v>
      </c>
      <c r="P34" s="1071" t="e">
        <f>+VLOOKUP(C34,#REF!,12,FALSE)</f>
        <v>#REF!</v>
      </c>
      <c r="Q34" s="1071" t="e">
        <f>+VLOOKUP(C34,#REF!,8,FALSE)</f>
        <v>#REF!</v>
      </c>
      <c r="R34" s="1071" t="e">
        <f t="shared" si="1"/>
        <v>#REF!</v>
      </c>
      <c r="S34" s="1071"/>
      <c r="T34" s="1071" t="e">
        <f t="shared" si="2"/>
        <v>#REF!</v>
      </c>
      <c r="U34" s="1093" t="e">
        <f>+VLOOKUP(C34,#REF!,13,FALSE)-T34</f>
        <v>#REF!</v>
      </c>
    </row>
    <row r="35" spans="2:21" outlineLevel="1">
      <c r="B35" s="1090">
        <v>10626</v>
      </c>
      <c r="C35" s="1090">
        <v>165209</v>
      </c>
      <c r="D35" s="1091" t="s">
        <v>41</v>
      </c>
      <c r="E35" s="1092">
        <v>1282218</v>
      </c>
      <c r="F35" s="1092">
        <v>177391</v>
      </c>
      <c r="G35" s="1092">
        <v>1459609</v>
      </c>
      <c r="H35" s="1090" t="s">
        <v>33</v>
      </c>
      <c r="I35" s="1087"/>
      <c r="J35" s="1092" t="e">
        <f>+VLOOKUP(C35,#REF!,7,FALSE)</f>
        <v>#REF!</v>
      </c>
      <c r="K35" s="1071" t="e">
        <f>+VLOOKUP(C35,#REF!,9,FALSE)</f>
        <v>#REF!</v>
      </c>
      <c r="L35" s="1071" t="e">
        <f>+VLOOKUP(C35,#REF!,11,FALSE)</f>
        <v>#REF!</v>
      </c>
      <c r="M35" s="1071" t="e">
        <f t="shared" si="0"/>
        <v>#REF!</v>
      </c>
      <c r="N35" s="1071"/>
      <c r="O35" s="1071" t="e">
        <f>+VLOOKUP(C35,#REF!,10,FALSE)</f>
        <v>#REF!</v>
      </c>
      <c r="P35" s="1071" t="e">
        <f>+VLOOKUP(C35,#REF!,12,FALSE)</f>
        <v>#REF!</v>
      </c>
      <c r="Q35" s="1071" t="e">
        <f>+VLOOKUP(C35,#REF!,8,FALSE)</f>
        <v>#REF!</v>
      </c>
      <c r="R35" s="1071" t="e">
        <f t="shared" si="1"/>
        <v>#REF!</v>
      </c>
      <c r="S35" s="1071"/>
      <c r="T35" s="1071" t="e">
        <f t="shared" si="2"/>
        <v>#REF!</v>
      </c>
      <c r="U35" s="1093" t="e">
        <f>+VLOOKUP(C35,#REF!,13,FALSE)-T35</f>
        <v>#REF!</v>
      </c>
    </row>
    <row r="36" spans="2:21" outlineLevel="1">
      <c r="B36" s="1090">
        <v>10629</v>
      </c>
      <c r="C36" s="1090">
        <v>334329</v>
      </c>
      <c r="D36" s="1091" t="s">
        <v>42</v>
      </c>
      <c r="E36" s="1092">
        <v>316119</v>
      </c>
      <c r="F36" s="1092">
        <v>64134</v>
      </c>
      <c r="G36" s="1092">
        <v>380253</v>
      </c>
      <c r="H36" s="1090" t="s">
        <v>35</v>
      </c>
      <c r="I36" s="1087"/>
      <c r="J36" s="1092" t="e">
        <f>+VLOOKUP(C36,#REF!,7,FALSE)</f>
        <v>#REF!</v>
      </c>
      <c r="K36" s="1071" t="e">
        <f>+VLOOKUP(C36,#REF!,9,FALSE)</f>
        <v>#REF!</v>
      </c>
      <c r="L36" s="1071" t="e">
        <f>+VLOOKUP(C36,#REF!,11,FALSE)</f>
        <v>#REF!</v>
      </c>
      <c r="M36" s="1071" t="e">
        <f t="shared" si="0"/>
        <v>#REF!</v>
      </c>
      <c r="N36" s="1071"/>
      <c r="O36" s="1071" t="e">
        <f>+VLOOKUP(C36,#REF!,10,FALSE)</f>
        <v>#REF!</v>
      </c>
      <c r="P36" s="1071" t="e">
        <f>+VLOOKUP(C36,#REF!,12,FALSE)</f>
        <v>#REF!</v>
      </c>
      <c r="Q36" s="1071" t="e">
        <f>+VLOOKUP(C36,#REF!,8,FALSE)</f>
        <v>#REF!</v>
      </c>
      <c r="R36" s="1071" t="e">
        <f t="shared" si="1"/>
        <v>#REF!</v>
      </c>
      <c r="S36" s="1071"/>
      <c r="T36" s="1071" t="e">
        <f t="shared" si="2"/>
        <v>#REF!</v>
      </c>
      <c r="U36" s="1093" t="e">
        <f>+VLOOKUP(C36,#REF!,13,FALSE)-T36</f>
        <v>#REF!</v>
      </c>
    </row>
    <row r="37" spans="2:21" outlineLevel="1">
      <c r="B37" s="1090">
        <v>10630</v>
      </c>
      <c r="C37" s="1090">
        <v>334323</v>
      </c>
      <c r="D37" s="1091" t="s">
        <v>42</v>
      </c>
      <c r="E37" s="1092">
        <v>323692</v>
      </c>
      <c r="F37" s="1092">
        <v>69130</v>
      </c>
      <c r="G37" s="1092">
        <v>392822</v>
      </c>
      <c r="H37" s="1090" t="s">
        <v>35</v>
      </c>
      <c r="I37" s="1087"/>
      <c r="J37" s="1092" t="e">
        <f>+VLOOKUP(C37,#REF!,7,FALSE)</f>
        <v>#REF!</v>
      </c>
      <c r="K37" s="1071" t="e">
        <f>+VLOOKUP(C37,#REF!,9,FALSE)</f>
        <v>#REF!</v>
      </c>
      <c r="L37" s="1071" t="e">
        <f>+VLOOKUP(C37,#REF!,11,FALSE)</f>
        <v>#REF!</v>
      </c>
      <c r="M37" s="1071" t="e">
        <f t="shared" si="0"/>
        <v>#REF!</v>
      </c>
      <c r="N37" s="1071"/>
      <c r="O37" s="1071" t="e">
        <f>+VLOOKUP(C37,#REF!,10,FALSE)</f>
        <v>#REF!</v>
      </c>
      <c r="P37" s="1071" t="e">
        <f>+VLOOKUP(C37,#REF!,12,FALSE)</f>
        <v>#REF!</v>
      </c>
      <c r="Q37" s="1071" t="e">
        <f>+VLOOKUP(C37,#REF!,8,FALSE)</f>
        <v>#REF!</v>
      </c>
      <c r="R37" s="1071" t="e">
        <f t="shared" si="1"/>
        <v>#REF!</v>
      </c>
      <c r="S37" s="1071"/>
      <c r="T37" s="1071" t="e">
        <f t="shared" si="2"/>
        <v>#REF!</v>
      </c>
      <c r="U37" s="1093" t="e">
        <f>+VLOOKUP(C37,#REF!,13,FALSE)-T37</f>
        <v>#REF!</v>
      </c>
    </row>
    <row r="38" spans="2:21" outlineLevel="1">
      <c r="B38" s="1090">
        <v>10632</v>
      </c>
      <c r="C38" s="1090">
        <v>179558</v>
      </c>
      <c r="D38" s="1091" t="s">
        <v>43</v>
      </c>
      <c r="E38" s="1092">
        <v>1593443</v>
      </c>
      <c r="F38" s="1092">
        <v>0</v>
      </c>
      <c r="G38" s="1092">
        <v>1593443</v>
      </c>
      <c r="H38" s="1090" t="s">
        <v>33</v>
      </c>
      <c r="I38" s="1087"/>
      <c r="J38" s="1092" t="e">
        <f>+VLOOKUP(C38,#REF!,7,FALSE)</f>
        <v>#REF!</v>
      </c>
      <c r="K38" s="1071" t="e">
        <f>+VLOOKUP(C38,#REF!,9,FALSE)</f>
        <v>#REF!</v>
      </c>
      <c r="L38" s="1071" t="e">
        <f>+VLOOKUP(C38,#REF!,11,FALSE)</f>
        <v>#REF!</v>
      </c>
      <c r="M38" s="1071" t="e">
        <f t="shared" si="0"/>
        <v>#REF!</v>
      </c>
      <c r="N38" s="1071"/>
      <c r="O38" s="1071" t="e">
        <f>+VLOOKUP(C38,#REF!,10,FALSE)</f>
        <v>#REF!</v>
      </c>
      <c r="P38" s="1071" t="e">
        <f>+VLOOKUP(C38,#REF!,12,FALSE)</f>
        <v>#REF!</v>
      </c>
      <c r="Q38" s="1071" t="e">
        <f>+VLOOKUP(C38,#REF!,8,FALSE)</f>
        <v>#REF!</v>
      </c>
      <c r="R38" s="1071" t="e">
        <f t="shared" si="1"/>
        <v>#REF!</v>
      </c>
      <c r="S38" s="1071"/>
      <c r="T38" s="1071" t="e">
        <f t="shared" si="2"/>
        <v>#REF!</v>
      </c>
      <c r="U38" s="1093" t="e">
        <f>+VLOOKUP(C38,#REF!,13,FALSE)-T38</f>
        <v>#REF!</v>
      </c>
    </row>
    <row r="39" spans="2:21" outlineLevel="1">
      <c r="B39" s="1090">
        <v>10635</v>
      </c>
      <c r="C39" s="1090">
        <v>334488</v>
      </c>
      <c r="D39" s="1091" t="s">
        <v>44</v>
      </c>
      <c r="E39" s="1092">
        <v>142917</v>
      </c>
      <c r="F39" s="1092">
        <v>10826</v>
      </c>
      <c r="G39" s="1092">
        <v>153743</v>
      </c>
      <c r="H39" s="1090" t="s">
        <v>35</v>
      </c>
      <c r="I39" s="1087"/>
      <c r="J39" s="1092" t="e">
        <f>+VLOOKUP(C39,#REF!,7,FALSE)</f>
        <v>#REF!</v>
      </c>
      <c r="K39" s="1071" t="e">
        <f>+VLOOKUP(C39,#REF!,9,FALSE)</f>
        <v>#REF!</v>
      </c>
      <c r="L39" s="1071" t="e">
        <f>+VLOOKUP(C39,#REF!,11,FALSE)</f>
        <v>#REF!</v>
      </c>
      <c r="M39" s="1071" t="e">
        <f t="shared" si="0"/>
        <v>#REF!</v>
      </c>
      <c r="N39" s="1071"/>
      <c r="O39" s="1071" t="e">
        <f>+VLOOKUP(C39,#REF!,10,FALSE)</f>
        <v>#REF!</v>
      </c>
      <c r="P39" s="1071" t="e">
        <f>+VLOOKUP(C39,#REF!,12,FALSE)</f>
        <v>#REF!</v>
      </c>
      <c r="Q39" s="1071" t="e">
        <f>+VLOOKUP(C39,#REF!,8,FALSE)</f>
        <v>#REF!</v>
      </c>
      <c r="R39" s="1071" t="e">
        <f t="shared" si="1"/>
        <v>#REF!</v>
      </c>
      <c r="S39" s="1071"/>
      <c r="T39" s="1071" t="e">
        <f t="shared" si="2"/>
        <v>#REF!</v>
      </c>
      <c r="U39" s="1093" t="e">
        <f>+VLOOKUP(C39,#REF!,13,FALSE)-T39</f>
        <v>#REF!</v>
      </c>
    </row>
    <row r="40" spans="2:21" outlineLevel="1">
      <c r="B40" s="1090">
        <v>10679</v>
      </c>
      <c r="C40" s="1090">
        <v>334468</v>
      </c>
      <c r="D40" s="1091" t="s">
        <v>45</v>
      </c>
      <c r="E40" s="1092">
        <v>1217429</v>
      </c>
      <c r="F40" s="1092">
        <v>0</v>
      </c>
      <c r="G40" s="1092">
        <v>1217429</v>
      </c>
      <c r="H40" s="1090" t="s">
        <v>46</v>
      </c>
      <c r="I40" s="1087"/>
      <c r="J40" s="1092" t="e">
        <f>+VLOOKUP(C40,#REF!,7,FALSE)</f>
        <v>#REF!</v>
      </c>
      <c r="K40" s="1071" t="e">
        <f>+VLOOKUP(C40,#REF!,9,FALSE)</f>
        <v>#REF!</v>
      </c>
      <c r="L40" s="1071" t="e">
        <f>+VLOOKUP(C40,#REF!,11,FALSE)</f>
        <v>#REF!</v>
      </c>
      <c r="M40" s="1071" t="e">
        <f t="shared" si="0"/>
        <v>#REF!</v>
      </c>
      <c r="N40" s="1071"/>
      <c r="O40" s="1071" t="e">
        <f>+VLOOKUP(C40,#REF!,10,FALSE)</f>
        <v>#REF!</v>
      </c>
      <c r="P40" s="1071" t="e">
        <f>+VLOOKUP(C40,#REF!,12,FALSE)</f>
        <v>#REF!</v>
      </c>
      <c r="Q40" s="1071" t="e">
        <f>+VLOOKUP(C40,#REF!,8,FALSE)</f>
        <v>#REF!</v>
      </c>
      <c r="R40" s="1071" t="e">
        <f t="shared" si="1"/>
        <v>#REF!</v>
      </c>
      <c r="S40" s="1071"/>
      <c r="T40" s="1071" t="e">
        <f t="shared" si="2"/>
        <v>#REF!</v>
      </c>
      <c r="U40" s="1093" t="e">
        <f>+VLOOKUP(C40,#REF!,13,FALSE)-T40</f>
        <v>#REF!</v>
      </c>
    </row>
    <row r="41" spans="2:21" outlineLevel="1">
      <c r="B41" s="1090">
        <v>10690</v>
      </c>
      <c r="C41" s="1090">
        <v>542762</v>
      </c>
      <c r="D41" s="1091" t="s">
        <v>47</v>
      </c>
      <c r="E41" s="1092">
        <v>610448</v>
      </c>
      <c r="F41" s="1092">
        <v>157420</v>
      </c>
      <c r="G41" s="1092">
        <v>767868</v>
      </c>
      <c r="H41" s="1090" t="s">
        <v>35</v>
      </c>
      <c r="I41" s="1087"/>
      <c r="J41" s="1092" t="e">
        <f>+VLOOKUP(C41,#REF!,7,FALSE)</f>
        <v>#REF!</v>
      </c>
      <c r="K41" s="1071" t="e">
        <f>+VLOOKUP(C41,#REF!,9,FALSE)</f>
        <v>#REF!</v>
      </c>
      <c r="L41" s="1071" t="e">
        <f>+VLOOKUP(C41,#REF!,11,FALSE)</f>
        <v>#REF!</v>
      </c>
      <c r="M41" s="1071" t="e">
        <f t="shared" si="0"/>
        <v>#REF!</v>
      </c>
      <c r="N41" s="1071"/>
      <c r="O41" s="1071" t="e">
        <f>+VLOOKUP(C41,#REF!,10,FALSE)</f>
        <v>#REF!</v>
      </c>
      <c r="P41" s="1071" t="e">
        <f>+VLOOKUP(C41,#REF!,12,FALSE)</f>
        <v>#REF!</v>
      </c>
      <c r="Q41" s="1071" t="e">
        <f>+VLOOKUP(C41,#REF!,8,FALSE)</f>
        <v>#REF!</v>
      </c>
      <c r="R41" s="1071" t="e">
        <f t="shared" si="1"/>
        <v>#REF!</v>
      </c>
      <c r="S41" s="1071"/>
      <c r="T41" s="1071" t="e">
        <f t="shared" si="2"/>
        <v>#REF!</v>
      </c>
      <c r="U41" s="1093" t="e">
        <f>+VLOOKUP(C41,#REF!,13,FALSE)-T41</f>
        <v>#REF!</v>
      </c>
    </row>
    <row r="42" spans="2:21" outlineLevel="1">
      <c r="B42" s="1090">
        <v>10701</v>
      </c>
      <c r="C42" s="1090">
        <v>334527</v>
      </c>
      <c r="D42" s="1091" t="s">
        <v>48</v>
      </c>
      <c r="E42" s="1092">
        <v>108847</v>
      </c>
      <c r="F42" s="1092">
        <v>14874</v>
      </c>
      <c r="G42" s="1092">
        <v>123721</v>
      </c>
      <c r="H42" s="1090" t="s">
        <v>35</v>
      </c>
      <c r="I42" s="1087"/>
      <c r="J42" s="1092" t="e">
        <f>+VLOOKUP(C42,#REF!,7,FALSE)</f>
        <v>#REF!</v>
      </c>
      <c r="K42" s="1071" t="e">
        <f>+VLOOKUP(C42,#REF!,9,FALSE)</f>
        <v>#REF!</v>
      </c>
      <c r="L42" s="1071" t="e">
        <f>+VLOOKUP(C42,#REF!,11,FALSE)</f>
        <v>#REF!</v>
      </c>
      <c r="M42" s="1071" t="e">
        <f t="shared" si="0"/>
        <v>#REF!</v>
      </c>
      <c r="N42" s="1071"/>
      <c r="O42" s="1071" t="e">
        <f>+VLOOKUP(C42,#REF!,10,FALSE)</f>
        <v>#REF!</v>
      </c>
      <c r="P42" s="1071" t="e">
        <f>+VLOOKUP(C42,#REF!,12,FALSE)</f>
        <v>#REF!</v>
      </c>
      <c r="Q42" s="1071" t="e">
        <f>+VLOOKUP(C42,#REF!,8,FALSE)</f>
        <v>#REF!</v>
      </c>
      <c r="R42" s="1071" t="e">
        <f t="shared" si="1"/>
        <v>#REF!</v>
      </c>
      <c r="S42" s="1071"/>
      <c r="T42" s="1071" t="e">
        <f t="shared" si="2"/>
        <v>#REF!</v>
      </c>
      <c r="U42" s="1093" t="e">
        <f>+VLOOKUP(C42,#REF!,13,FALSE)-T42</f>
        <v>#REF!</v>
      </c>
    </row>
    <row r="43" spans="2:21" outlineLevel="1">
      <c r="B43" s="1090">
        <v>10742</v>
      </c>
      <c r="C43" s="1090">
        <v>673839</v>
      </c>
      <c r="D43" s="1091" t="s">
        <v>49</v>
      </c>
      <c r="E43" s="1092">
        <v>20468</v>
      </c>
      <c r="F43" s="1092">
        <v>5830</v>
      </c>
      <c r="G43" s="1092">
        <v>26298</v>
      </c>
      <c r="H43" s="1090" t="s">
        <v>35</v>
      </c>
      <c r="I43" s="1087"/>
      <c r="J43" s="1092" t="e">
        <f>+VLOOKUP(C43,#REF!,7,FALSE)</f>
        <v>#REF!</v>
      </c>
      <c r="K43" s="1071" t="e">
        <f>+VLOOKUP(C43,#REF!,9,FALSE)</f>
        <v>#REF!</v>
      </c>
      <c r="L43" s="1071" t="e">
        <f>+VLOOKUP(C43,#REF!,11,FALSE)</f>
        <v>#REF!</v>
      </c>
      <c r="M43" s="1071" t="e">
        <f t="shared" si="0"/>
        <v>#REF!</v>
      </c>
      <c r="N43" s="1071"/>
      <c r="O43" s="1071" t="e">
        <f>+VLOOKUP(C43,#REF!,10,FALSE)</f>
        <v>#REF!</v>
      </c>
      <c r="P43" s="1071" t="e">
        <f>+VLOOKUP(C43,#REF!,12,FALSE)</f>
        <v>#REF!</v>
      </c>
      <c r="Q43" s="1071" t="e">
        <f>+VLOOKUP(C43,#REF!,8,FALSE)</f>
        <v>#REF!</v>
      </c>
      <c r="R43" s="1071" t="e">
        <f t="shared" si="1"/>
        <v>#REF!</v>
      </c>
      <c r="S43" s="1071"/>
      <c r="T43" s="1071" t="e">
        <f t="shared" si="2"/>
        <v>#REF!</v>
      </c>
      <c r="U43" s="1093" t="e">
        <f>+VLOOKUP(C43,#REF!,13,FALSE)-T43</f>
        <v>#REF!</v>
      </c>
    </row>
    <row r="44" spans="2:21" outlineLevel="1">
      <c r="B44" s="1090">
        <v>10751</v>
      </c>
      <c r="C44" s="1090">
        <v>673848</v>
      </c>
      <c r="D44" s="1091" t="s">
        <v>49</v>
      </c>
      <c r="E44" s="1092">
        <v>43725</v>
      </c>
      <c r="F44" s="1092">
        <v>5620</v>
      </c>
      <c r="G44" s="1092">
        <v>49345</v>
      </c>
      <c r="H44" s="1090" t="s">
        <v>35</v>
      </c>
      <c r="I44" s="1087"/>
      <c r="J44" s="1092" t="e">
        <f>+VLOOKUP(C44,#REF!,7,FALSE)</f>
        <v>#REF!</v>
      </c>
      <c r="K44" s="1071" t="e">
        <f>+VLOOKUP(C44,#REF!,9,FALSE)</f>
        <v>#REF!</v>
      </c>
      <c r="L44" s="1071" t="e">
        <f>+VLOOKUP(C44,#REF!,11,FALSE)</f>
        <v>#REF!</v>
      </c>
      <c r="M44" s="1071" t="e">
        <f t="shared" si="0"/>
        <v>#REF!</v>
      </c>
      <c r="N44" s="1071"/>
      <c r="O44" s="1071" t="e">
        <f>+VLOOKUP(C44,#REF!,10,FALSE)</f>
        <v>#REF!</v>
      </c>
      <c r="P44" s="1071" t="e">
        <f>+VLOOKUP(C44,#REF!,12,FALSE)</f>
        <v>#REF!</v>
      </c>
      <c r="Q44" s="1071" t="e">
        <f>+VLOOKUP(C44,#REF!,8,FALSE)</f>
        <v>#REF!</v>
      </c>
      <c r="R44" s="1071" t="e">
        <f t="shared" si="1"/>
        <v>#REF!</v>
      </c>
      <c r="S44" s="1071"/>
      <c r="T44" s="1071" t="e">
        <f t="shared" si="2"/>
        <v>#REF!</v>
      </c>
      <c r="U44" s="1093" t="e">
        <f>+VLOOKUP(C44,#REF!,13,FALSE)-T44</f>
        <v>#REF!</v>
      </c>
    </row>
    <row r="45" spans="2:21" outlineLevel="1">
      <c r="B45" s="1090">
        <v>10764</v>
      </c>
      <c r="C45" s="1090">
        <v>673838</v>
      </c>
      <c r="D45" s="1091" t="s">
        <v>50</v>
      </c>
      <c r="E45" s="1092">
        <v>284349</v>
      </c>
      <c r="F45" s="1092">
        <v>73265</v>
      </c>
      <c r="G45" s="1092">
        <v>357614</v>
      </c>
      <c r="H45" s="1090" t="s">
        <v>35</v>
      </c>
      <c r="I45" s="1087"/>
      <c r="J45" s="1092" t="e">
        <f>+VLOOKUP(C45,#REF!,7,FALSE)</f>
        <v>#REF!</v>
      </c>
      <c r="K45" s="1071" t="e">
        <f>+VLOOKUP(C45,#REF!,9,FALSE)</f>
        <v>#REF!</v>
      </c>
      <c r="L45" s="1071" t="e">
        <f>+VLOOKUP(C45,#REF!,11,FALSE)</f>
        <v>#REF!</v>
      </c>
      <c r="M45" s="1071" t="e">
        <f t="shared" si="0"/>
        <v>#REF!</v>
      </c>
      <c r="N45" s="1071"/>
      <c r="O45" s="1071" t="e">
        <f>+VLOOKUP(C45,#REF!,10,FALSE)</f>
        <v>#REF!</v>
      </c>
      <c r="P45" s="1071" t="e">
        <f>+VLOOKUP(C45,#REF!,12,FALSE)</f>
        <v>#REF!</v>
      </c>
      <c r="Q45" s="1071" t="e">
        <f>+VLOOKUP(C45,#REF!,8,FALSE)</f>
        <v>#REF!</v>
      </c>
      <c r="R45" s="1071" t="e">
        <f t="shared" si="1"/>
        <v>#REF!</v>
      </c>
      <c r="S45" s="1071"/>
      <c r="T45" s="1071" t="e">
        <f t="shared" si="2"/>
        <v>#REF!</v>
      </c>
      <c r="U45" s="1093" t="e">
        <f>+VLOOKUP(C45,#REF!,13,FALSE)-T45</f>
        <v>#REF!</v>
      </c>
    </row>
    <row r="46" spans="2:21" outlineLevel="1">
      <c r="B46" s="1090">
        <v>10773</v>
      </c>
      <c r="C46" s="1090">
        <v>673774</v>
      </c>
      <c r="D46" s="1091" t="s">
        <v>50</v>
      </c>
      <c r="E46" s="1092">
        <v>1408531</v>
      </c>
      <c r="F46" s="1092">
        <v>358420</v>
      </c>
      <c r="G46" s="1092">
        <v>1766951</v>
      </c>
      <c r="H46" s="1090" t="s">
        <v>35</v>
      </c>
      <c r="I46" s="1087"/>
      <c r="J46" s="1092" t="e">
        <f>+VLOOKUP(C46,#REF!,7,FALSE)</f>
        <v>#REF!</v>
      </c>
      <c r="K46" s="1071" t="e">
        <f>+VLOOKUP(C46,#REF!,9,FALSE)</f>
        <v>#REF!</v>
      </c>
      <c r="L46" s="1071" t="e">
        <f>+VLOOKUP(C46,#REF!,11,FALSE)</f>
        <v>#REF!</v>
      </c>
      <c r="M46" s="1071" t="e">
        <f t="shared" si="0"/>
        <v>#REF!</v>
      </c>
      <c r="N46" s="1071"/>
      <c r="O46" s="1071" t="e">
        <f>+VLOOKUP(C46,#REF!,10,FALSE)</f>
        <v>#REF!</v>
      </c>
      <c r="P46" s="1071" t="e">
        <f>+VLOOKUP(C46,#REF!,12,FALSE)</f>
        <v>#REF!</v>
      </c>
      <c r="Q46" s="1071" t="e">
        <f>+VLOOKUP(C46,#REF!,8,FALSE)</f>
        <v>#REF!</v>
      </c>
      <c r="R46" s="1071" t="e">
        <f t="shared" si="1"/>
        <v>#REF!</v>
      </c>
      <c r="S46" s="1071"/>
      <c r="T46" s="1071" t="e">
        <f t="shared" si="2"/>
        <v>#REF!</v>
      </c>
      <c r="U46" s="1093" t="e">
        <f>+VLOOKUP(C46,#REF!,13,FALSE)-T46</f>
        <v>#REF!</v>
      </c>
    </row>
    <row r="47" spans="2:21" outlineLevel="1">
      <c r="B47" s="1090">
        <v>10777</v>
      </c>
      <c r="C47" s="1090">
        <v>673795</v>
      </c>
      <c r="D47" s="1091" t="s">
        <v>51</v>
      </c>
      <c r="E47" s="1092">
        <v>1425163</v>
      </c>
      <c r="F47" s="1092">
        <v>368954</v>
      </c>
      <c r="G47" s="1092">
        <v>1794117</v>
      </c>
      <c r="H47" s="1090" t="s">
        <v>35</v>
      </c>
      <c r="I47" s="1087"/>
      <c r="J47" s="1092" t="e">
        <f>+VLOOKUP(C47,#REF!,7,FALSE)</f>
        <v>#REF!</v>
      </c>
      <c r="K47" s="1071" t="e">
        <f>+VLOOKUP(C47,#REF!,9,FALSE)</f>
        <v>#REF!</v>
      </c>
      <c r="L47" s="1071" t="e">
        <f>+VLOOKUP(C47,#REF!,11,FALSE)</f>
        <v>#REF!</v>
      </c>
      <c r="M47" s="1071" t="e">
        <f t="shared" si="0"/>
        <v>#REF!</v>
      </c>
      <c r="N47" s="1071"/>
      <c r="O47" s="1071" t="e">
        <f>+VLOOKUP(C47,#REF!,10,FALSE)</f>
        <v>#REF!</v>
      </c>
      <c r="P47" s="1071" t="e">
        <f>+VLOOKUP(C47,#REF!,12,FALSE)</f>
        <v>#REF!</v>
      </c>
      <c r="Q47" s="1071" t="e">
        <f>+VLOOKUP(C47,#REF!,8,FALSE)</f>
        <v>#REF!</v>
      </c>
      <c r="R47" s="1071" t="e">
        <f t="shared" si="1"/>
        <v>#REF!</v>
      </c>
      <c r="S47" s="1071"/>
      <c r="T47" s="1071" t="e">
        <f t="shared" si="2"/>
        <v>#REF!</v>
      </c>
      <c r="U47" s="1093" t="e">
        <f>+VLOOKUP(C47,#REF!,13,FALSE)-T47</f>
        <v>#REF!</v>
      </c>
    </row>
    <row r="48" spans="2:21" outlineLevel="1">
      <c r="B48" s="1090">
        <v>10788</v>
      </c>
      <c r="C48" s="1090">
        <v>169896</v>
      </c>
      <c r="D48" s="1091" t="s">
        <v>52</v>
      </c>
      <c r="E48" s="1092">
        <v>23251835</v>
      </c>
      <c r="F48" s="1092">
        <v>0</v>
      </c>
      <c r="G48" s="1092">
        <v>23251835</v>
      </c>
      <c r="H48" s="1090" t="s">
        <v>33</v>
      </c>
      <c r="I48" s="1087"/>
      <c r="J48" s="1092" t="e">
        <f>+VLOOKUP(C48,#REF!,7,FALSE)</f>
        <v>#REF!</v>
      </c>
      <c r="K48" s="1071" t="e">
        <f>+VLOOKUP(C48,#REF!,9,FALSE)</f>
        <v>#REF!</v>
      </c>
      <c r="L48" s="1071" t="e">
        <f>+VLOOKUP(C48,#REF!,11,FALSE)</f>
        <v>#REF!</v>
      </c>
      <c r="M48" s="1071" t="e">
        <f t="shared" si="0"/>
        <v>#REF!</v>
      </c>
      <c r="N48" s="1071"/>
      <c r="O48" s="1071" t="e">
        <f>+VLOOKUP(C48,#REF!,10,FALSE)</f>
        <v>#REF!</v>
      </c>
      <c r="P48" s="1071" t="e">
        <f>+VLOOKUP(C48,#REF!,12,FALSE)</f>
        <v>#REF!</v>
      </c>
      <c r="Q48" s="1071" t="e">
        <f>+VLOOKUP(C48,#REF!,8,FALSE)</f>
        <v>#REF!</v>
      </c>
      <c r="R48" s="1071" t="e">
        <f t="shared" si="1"/>
        <v>#REF!</v>
      </c>
      <c r="S48" s="1071"/>
      <c r="T48" s="1071" t="e">
        <f t="shared" si="2"/>
        <v>#REF!</v>
      </c>
      <c r="U48" s="1093" t="e">
        <f>+VLOOKUP(C48,#REF!,13,FALSE)-T48</f>
        <v>#REF!</v>
      </c>
    </row>
    <row r="49" spans="2:22" outlineLevel="1">
      <c r="B49" s="1090">
        <v>10800</v>
      </c>
      <c r="C49" s="1090">
        <v>668583</v>
      </c>
      <c r="D49" s="1091" t="s">
        <v>53</v>
      </c>
      <c r="E49" s="1092">
        <v>453597</v>
      </c>
      <c r="F49" s="1092">
        <v>0</v>
      </c>
      <c r="G49" s="1092">
        <v>453597</v>
      </c>
      <c r="H49" s="1090" t="s">
        <v>46</v>
      </c>
      <c r="I49" s="1087"/>
      <c r="J49" s="1092" t="e">
        <f>+VLOOKUP(C49,#REF!,7,FALSE)</f>
        <v>#REF!</v>
      </c>
      <c r="K49" s="1071" t="e">
        <f>+VLOOKUP(C49,#REF!,9,FALSE)</f>
        <v>#REF!</v>
      </c>
      <c r="L49" s="1071" t="e">
        <f>+VLOOKUP(C49,#REF!,11,FALSE)</f>
        <v>#REF!</v>
      </c>
      <c r="M49" s="1071" t="e">
        <f t="shared" si="0"/>
        <v>#REF!</v>
      </c>
      <c r="N49" s="1071"/>
      <c r="O49" s="1071" t="e">
        <f>+VLOOKUP(C49,#REF!,10,FALSE)</f>
        <v>#REF!</v>
      </c>
      <c r="P49" s="1071" t="e">
        <f>+VLOOKUP(C49,#REF!,12,FALSE)</f>
        <v>#REF!</v>
      </c>
      <c r="Q49" s="1071" t="e">
        <f>+VLOOKUP(C49,#REF!,8,FALSE)</f>
        <v>#REF!</v>
      </c>
      <c r="R49" s="1071" t="e">
        <f t="shared" si="1"/>
        <v>#REF!</v>
      </c>
      <c r="S49" s="1071"/>
      <c r="T49" s="1071" t="e">
        <f t="shared" si="2"/>
        <v>#REF!</v>
      </c>
      <c r="U49" s="1093" t="e">
        <f>+VLOOKUP(C49,#REF!,13,FALSE)-T49</f>
        <v>#REF!</v>
      </c>
      <c r="V49" s="1070"/>
    </row>
    <row r="50" spans="2:22" outlineLevel="1">
      <c r="B50" s="1090">
        <v>10812</v>
      </c>
      <c r="C50" s="1090">
        <v>673847</v>
      </c>
      <c r="D50" s="1091" t="s">
        <v>49</v>
      </c>
      <c r="E50" s="1092">
        <v>190570</v>
      </c>
      <c r="F50" s="1092">
        <v>49943</v>
      </c>
      <c r="G50" s="1092">
        <v>240513</v>
      </c>
      <c r="H50" s="1090" t="s">
        <v>35</v>
      </c>
      <c r="I50" s="1087"/>
      <c r="J50" s="1092" t="e">
        <f>+VLOOKUP(C50,#REF!,7,FALSE)</f>
        <v>#REF!</v>
      </c>
      <c r="K50" s="1071" t="e">
        <f>+VLOOKUP(C50,#REF!,9,FALSE)</f>
        <v>#REF!</v>
      </c>
      <c r="L50" s="1071" t="e">
        <f>+VLOOKUP(C50,#REF!,11,FALSE)</f>
        <v>#REF!</v>
      </c>
      <c r="M50" s="1071" t="e">
        <f t="shared" si="0"/>
        <v>#REF!</v>
      </c>
      <c r="N50" s="1071"/>
      <c r="O50" s="1071" t="e">
        <f>+VLOOKUP(C50,#REF!,10,FALSE)</f>
        <v>#REF!</v>
      </c>
      <c r="P50" s="1071" t="e">
        <f>+VLOOKUP(C50,#REF!,12,FALSE)</f>
        <v>#REF!</v>
      </c>
      <c r="Q50" s="1071" t="e">
        <f>+VLOOKUP(C50,#REF!,8,FALSE)</f>
        <v>#REF!</v>
      </c>
      <c r="R50" s="1071" t="e">
        <f t="shared" si="1"/>
        <v>#REF!</v>
      </c>
      <c r="S50" s="1071"/>
      <c r="T50" s="1071" t="e">
        <f t="shared" si="2"/>
        <v>#REF!</v>
      </c>
      <c r="U50" s="1093" t="e">
        <f>+VLOOKUP(C50,#REF!,13,FALSE)-T50</f>
        <v>#REF!</v>
      </c>
      <c r="V50" s="1070"/>
    </row>
    <row r="51" spans="2:22" outlineLevel="1">
      <c r="B51" s="1090">
        <v>10821</v>
      </c>
      <c r="C51" s="1090">
        <v>673818</v>
      </c>
      <c r="D51" s="1091" t="s">
        <v>50</v>
      </c>
      <c r="E51" s="1092">
        <v>621804</v>
      </c>
      <c r="F51" s="1092">
        <v>171614</v>
      </c>
      <c r="G51" s="1092">
        <v>793418</v>
      </c>
      <c r="H51" s="1090" t="s">
        <v>35</v>
      </c>
      <c r="I51" s="1087"/>
      <c r="J51" s="1092" t="e">
        <f>+VLOOKUP(C51,#REF!,7,FALSE)</f>
        <v>#REF!</v>
      </c>
      <c r="K51" s="1071" t="e">
        <f>+VLOOKUP(C51,#REF!,9,FALSE)</f>
        <v>#REF!</v>
      </c>
      <c r="L51" s="1071" t="e">
        <f>+VLOOKUP(C51,#REF!,11,FALSE)</f>
        <v>#REF!</v>
      </c>
      <c r="M51" s="1071" t="e">
        <f t="shared" si="0"/>
        <v>#REF!</v>
      </c>
      <c r="N51" s="1071"/>
      <c r="O51" s="1071" t="e">
        <f>+VLOOKUP(C51,#REF!,10,FALSE)</f>
        <v>#REF!</v>
      </c>
      <c r="P51" s="1071" t="e">
        <f>+VLOOKUP(C51,#REF!,12,FALSE)</f>
        <v>#REF!</v>
      </c>
      <c r="Q51" s="1071" t="e">
        <f>+VLOOKUP(C51,#REF!,8,FALSE)</f>
        <v>#REF!</v>
      </c>
      <c r="R51" s="1071" t="e">
        <f t="shared" si="1"/>
        <v>#REF!</v>
      </c>
      <c r="S51" s="1071"/>
      <c r="T51" s="1071" t="e">
        <f t="shared" si="2"/>
        <v>#REF!</v>
      </c>
      <c r="U51" s="1093" t="e">
        <f>+VLOOKUP(C51,#REF!,13,FALSE)-T51</f>
        <v>#REF!</v>
      </c>
      <c r="V51" s="1070"/>
    </row>
    <row r="52" spans="2:22" outlineLevel="1">
      <c r="B52" s="1090">
        <v>10824</v>
      </c>
      <c r="C52" s="1090">
        <v>674098</v>
      </c>
      <c r="D52" s="1091" t="s">
        <v>50</v>
      </c>
      <c r="E52" s="1092">
        <v>84433</v>
      </c>
      <c r="F52" s="1092">
        <v>23322</v>
      </c>
      <c r="G52" s="1092">
        <v>107755</v>
      </c>
      <c r="H52" s="1090" t="s">
        <v>35</v>
      </c>
      <c r="I52" s="1087"/>
      <c r="J52" s="1092" t="e">
        <f>+VLOOKUP(C52,#REF!,7,FALSE)</f>
        <v>#REF!</v>
      </c>
      <c r="K52" s="1071" t="e">
        <f>+VLOOKUP(C52,#REF!,9,FALSE)</f>
        <v>#REF!</v>
      </c>
      <c r="L52" s="1071" t="e">
        <f>+VLOOKUP(C52,#REF!,11,FALSE)</f>
        <v>#REF!</v>
      </c>
      <c r="M52" s="1071" t="e">
        <f t="shared" si="0"/>
        <v>#REF!</v>
      </c>
      <c r="N52" s="1071"/>
      <c r="O52" s="1071" t="e">
        <f>+VLOOKUP(C52,#REF!,10,FALSE)</f>
        <v>#REF!</v>
      </c>
      <c r="P52" s="1071" t="e">
        <f>+VLOOKUP(C52,#REF!,12,FALSE)</f>
        <v>#REF!</v>
      </c>
      <c r="Q52" s="1071" t="e">
        <f>+VLOOKUP(C52,#REF!,8,FALSE)</f>
        <v>#REF!</v>
      </c>
      <c r="R52" s="1071" t="e">
        <f t="shared" si="1"/>
        <v>#REF!</v>
      </c>
      <c r="S52" s="1071"/>
      <c r="T52" s="1071" t="e">
        <f t="shared" si="2"/>
        <v>#REF!</v>
      </c>
      <c r="U52" s="1093" t="e">
        <f>+VLOOKUP(C52,#REF!,13,FALSE)-T52</f>
        <v>#REF!</v>
      </c>
      <c r="V52" s="1070"/>
    </row>
    <row r="53" spans="2:22" outlineLevel="1">
      <c r="B53" s="1090">
        <v>10827</v>
      </c>
      <c r="C53" s="1090">
        <v>674083</v>
      </c>
      <c r="D53" s="1091" t="s">
        <v>50</v>
      </c>
      <c r="E53" s="1092">
        <v>1747929</v>
      </c>
      <c r="F53" s="1092">
        <v>362533</v>
      </c>
      <c r="G53" s="1092">
        <v>2110462</v>
      </c>
      <c r="H53" s="1090" t="s">
        <v>35</v>
      </c>
      <c r="I53" s="1087"/>
      <c r="J53" s="1092" t="e">
        <f>+VLOOKUP(C53,#REF!,7,FALSE)</f>
        <v>#REF!</v>
      </c>
      <c r="K53" s="1071" t="e">
        <f>+VLOOKUP(C53,#REF!,9,FALSE)</f>
        <v>#REF!</v>
      </c>
      <c r="L53" s="1071" t="e">
        <f>+VLOOKUP(C53,#REF!,11,FALSE)</f>
        <v>#REF!</v>
      </c>
      <c r="M53" s="1071" t="e">
        <f t="shared" si="0"/>
        <v>#REF!</v>
      </c>
      <c r="N53" s="1071"/>
      <c r="O53" s="1071" t="e">
        <f>+VLOOKUP(C53,#REF!,10,FALSE)</f>
        <v>#REF!</v>
      </c>
      <c r="P53" s="1071" t="e">
        <f>+VLOOKUP(C53,#REF!,12,FALSE)</f>
        <v>#REF!</v>
      </c>
      <c r="Q53" s="1071" t="e">
        <f>+VLOOKUP(C53,#REF!,8,FALSE)</f>
        <v>#REF!</v>
      </c>
      <c r="R53" s="1071" t="e">
        <f t="shared" si="1"/>
        <v>#REF!</v>
      </c>
      <c r="S53" s="1071"/>
      <c r="T53" s="1071" t="e">
        <f t="shared" si="2"/>
        <v>#REF!</v>
      </c>
      <c r="U53" s="1093" t="e">
        <f>+VLOOKUP(C53,#REF!,13,FALSE)-T53</f>
        <v>#REF!</v>
      </c>
      <c r="V53" s="1070"/>
    </row>
    <row r="54" spans="2:22" outlineLevel="1">
      <c r="B54" s="1090">
        <v>10837</v>
      </c>
      <c r="C54" s="1090">
        <v>550896</v>
      </c>
      <c r="D54" s="1091" t="s">
        <v>54</v>
      </c>
      <c r="E54" s="1092">
        <v>690703</v>
      </c>
      <c r="F54" s="1092">
        <v>0</v>
      </c>
      <c r="G54" s="1092">
        <v>690703</v>
      </c>
      <c r="H54" s="1090" t="s">
        <v>46</v>
      </c>
      <c r="I54" s="1087"/>
      <c r="J54" s="1092" t="e">
        <f>+VLOOKUP(C54,#REF!,7,FALSE)</f>
        <v>#REF!</v>
      </c>
      <c r="K54" s="1071" t="e">
        <f>+VLOOKUP(C54,#REF!,9,FALSE)</f>
        <v>#REF!</v>
      </c>
      <c r="L54" s="1071" t="e">
        <f>+VLOOKUP(C54,#REF!,11,FALSE)</f>
        <v>#REF!</v>
      </c>
      <c r="M54" s="1071" t="e">
        <f t="shared" si="0"/>
        <v>#REF!</v>
      </c>
      <c r="N54" s="1071"/>
      <c r="O54" s="1071" t="e">
        <f>+VLOOKUP(C54,#REF!,10,FALSE)</f>
        <v>#REF!</v>
      </c>
      <c r="P54" s="1071" t="e">
        <f>+VLOOKUP(C54,#REF!,12,FALSE)</f>
        <v>#REF!</v>
      </c>
      <c r="Q54" s="1071" t="e">
        <f>+VLOOKUP(C54,#REF!,8,FALSE)</f>
        <v>#REF!</v>
      </c>
      <c r="R54" s="1071" t="e">
        <f t="shared" si="1"/>
        <v>#REF!</v>
      </c>
      <c r="S54" s="1071"/>
      <c r="T54" s="1071" t="e">
        <f t="shared" si="2"/>
        <v>#REF!</v>
      </c>
      <c r="U54" s="1093" t="e">
        <f>+VLOOKUP(C54,#REF!,13,FALSE)-T54</f>
        <v>#REF!</v>
      </c>
      <c r="V54" s="1070"/>
    </row>
    <row r="55" spans="2:22" outlineLevel="1">
      <c r="B55" s="1090">
        <v>10841</v>
      </c>
      <c r="C55" s="1090">
        <v>550910</v>
      </c>
      <c r="D55" s="1091" t="s">
        <v>55</v>
      </c>
      <c r="E55" s="1092">
        <v>6025270.2199999997</v>
      </c>
      <c r="F55" s="1071">
        <v>665958.96</v>
      </c>
      <c r="G55" s="1092">
        <v>6691229.1799999997</v>
      </c>
      <c r="H55" s="1090" t="s">
        <v>33</v>
      </c>
      <c r="I55" s="1087"/>
      <c r="J55" s="1092" t="e">
        <f>+VLOOKUP(C55,#REF!,7,FALSE)</f>
        <v>#REF!</v>
      </c>
      <c r="K55" s="1071" t="e">
        <f>+VLOOKUP(C55,#REF!,9,FALSE)</f>
        <v>#REF!</v>
      </c>
      <c r="L55" s="1071" t="e">
        <f>+VLOOKUP(C55,#REF!,11,FALSE)</f>
        <v>#REF!</v>
      </c>
      <c r="M55" s="1071" t="e">
        <f t="shared" si="0"/>
        <v>#REF!</v>
      </c>
      <c r="N55" s="1071"/>
      <c r="O55" s="1071" t="e">
        <f>+VLOOKUP(C55,#REF!,10,FALSE)</f>
        <v>#REF!</v>
      </c>
      <c r="P55" s="1071" t="e">
        <f>+VLOOKUP(C55,#REF!,12,FALSE)</f>
        <v>#REF!</v>
      </c>
      <c r="Q55" s="1071" t="e">
        <f>+VLOOKUP(C55,#REF!,8,FALSE)</f>
        <v>#REF!</v>
      </c>
      <c r="R55" s="1071" t="e">
        <f t="shared" si="1"/>
        <v>#REF!</v>
      </c>
      <c r="S55" s="1071"/>
      <c r="T55" s="1071" t="e">
        <f t="shared" si="2"/>
        <v>#REF!</v>
      </c>
      <c r="U55" s="1093" t="e">
        <f>+VLOOKUP(C55,#REF!,13,FALSE)-T55</f>
        <v>#REF!</v>
      </c>
      <c r="V55" s="1070"/>
    </row>
    <row r="56" spans="2:22" outlineLevel="1">
      <c r="B56" s="1090">
        <v>10857</v>
      </c>
      <c r="C56" s="1090">
        <v>660239</v>
      </c>
      <c r="D56" s="1091" t="s">
        <v>56</v>
      </c>
      <c r="E56" s="1092">
        <v>10190536.050000001</v>
      </c>
      <c r="F56" s="1092">
        <v>681865.66</v>
      </c>
      <c r="G56" s="1092">
        <v>10872401.710000001</v>
      </c>
      <c r="H56" s="1090" t="s">
        <v>35</v>
      </c>
      <c r="I56" s="1087"/>
      <c r="J56" s="1092" t="e">
        <f>+VLOOKUP(C56,#REF!,7,FALSE)</f>
        <v>#REF!</v>
      </c>
      <c r="K56" s="1071" t="e">
        <f>+VLOOKUP(C56,#REF!,9,FALSE)</f>
        <v>#REF!</v>
      </c>
      <c r="L56" s="1071" t="e">
        <f>+VLOOKUP(C56,#REF!,11,FALSE)</f>
        <v>#REF!</v>
      </c>
      <c r="M56" s="1071" t="e">
        <f t="shared" si="0"/>
        <v>#REF!</v>
      </c>
      <c r="N56" s="1071"/>
      <c r="O56" s="1071" t="e">
        <f>+VLOOKUP(C56,#REF!,10,FALSE)</f>
        <v>#REF!</v>
      </c>
      <c r="P56" s="1071" t="e">
        <f>+VLOOKUP(C56,#REF!,12,FALSE)</f>
        <v>#REF!</v>
      </c>
      <c r="Q56" s="1071" t="e">
        <f>+VLOOKUP(C56,#REF!,8,FALSE)</f>
        <v>#REF!</v>
      </c>
      <c r="R56" s="1071" t="e">
        <f t="shared" si="1"/>
        <v>#REF!</v>
      </c>
      <c r="S56" s="1071"/>
      <c r="T56" s="1071" t="e">
        <f t="shared" si="2"/>
        <v>#REF!</v>
      </c>
      <c r="U56" s="1093" t="e">
        <f>+VLOOKUP(C56,#REF!,13,FALSE)-T56</f>
        <v>#REF!</v>
      </c>
      <c r="V56" s="1070" t="s">
        <v>57</v>
      </c>
    </row>
    <row r="57" spans="2:22" outlineLevel="1">
      <c r="B57" s="1090">
        <v>10858</v>
      </c>
      <c r="C57" s="1090">
        <v>546370</v>
      </c>
      <c r="D57" s="1091" t="s">
        <v>58</v>
      </c>
      <c r="E57" s="1092">
        <v>4482972.51</v>
      </c>
      <c r="F57" s="1071">
        <v>488202.58</v>
      </c>
      <c r="G57" s="1092">
        <v>4971175.09</v>
      </c>
      <c r="H57" s="1090" t="s">
        <v>33</v>
      </c>
      <c r="I57" s="1087"/>
      <c r="J57" s="1092" t="e">
        <f>+VLOOKUP(C57,#REF!,7,FALSE)</f>
        <v>#REF!</v>
      </c>
      <c r="K57" s="1071" t="e">
        <f>+VLOOKUP(C57,#REF!,9,FALSE)</f>
        <v>#REF!</v>
      </c>
      <c r="L57" s="1071" t="e">
        <f>+VLOOKUP(C57,#REF!,11,FALSE)</f>
        <v>#REF!</v>
      </c>
      <c r="M57" s="1071" t="e">
        <f t="shared" si="0"/>
        <v>#REF!</v>
      </c>
      <c r="N57" s="1071"/>
      <c r="O57" s="1071" t="e">
        <f>+VLOOKUP(C57,#REF!,10,FALSE)</f>
        <v>#REF!</v>
      </c>
      <c r="P57" s="1071" t="e">
        <f>+VLOOKUP(C57,#REF!,12,FALSE)</f>
        <v>#REF!</v>
      </c>
      <c r="Q57" s="1071" t="e">
        <f>+VLOOKUP(C57,#REF!,8,FALSE)</f>
        <v>#REF!</v>
      </c>
      <c r="R57" s="1071" t="e">
        <f t="shared" si="1"/>
        <v>#REF!</v>
      </c>
      <c r="S57" s="1071"/>
      <c r="T57" s="1071" t="e">
        <f t="shared" si="2"/>
        <v>#REF!</v>
      </c>
      <c r="U57" s="1093" t="e">
        <f>+VLOOKUP(C57,#REF!,13,FALSE)-T57</f>
        <v>#REF!</v>
      </c>
      <c r="V57" s="1070"/>
    </row>
    <row r="58" spans="2:22" outlineLevel="1">
      <c r="B58" s="1090">
        <v>10864</v>
      </c>
      <c r="C58" s="1090">
        <v>673844</v>
      </c>
      <c r="D58" s="1091" t="s">
        <v>50</v>
      </c>
      <c r="E58" s="1092">
        <v>1072850.98</v>
      </c>
      <c r="F58" s="1092">
        <v>319213.90000000002</v>
      </c>
      <c r="G58" s="1092">
        <v>1392064.88</v>
      </c>
      <c r="H58" s="1090" t="s">
        <v>35</v>
      </c>
      <c r="I58" s="1087"/>
      <c r="J58" s="1092" t="e">
        <f>+VLOOKUP(C58,#REF!,7,FALSE)</f>
        <v>#REF!</v>
      </c>
      <c r="K58" s="1071" t="e">
        <f>+VLOOKUP(C58,#REF!,9,FALSE)</f>
        <v>#REF!</v>
      </c>
      <c r="L58" s="1071" t="e">
        <f>+VLOOKUP(C58,#REF!,11,FALSE)</f>
        <v>#REF!</v>
      </c>
      <c r="M58" s="1071" t="e">
        <f t="shared" si="0"/>
        <v>#REF!</v>
      </c>
      <c r="N58" s="1071"/>
      <c r="O58" s="1071" t="e">
        <f>+VLOOKUP(C58,#REF!,10,FALSE)</f>
        <v>#REF!</v>
      </c>
      <c r="P58" s="1071" t="e">
        <f>+VLOOKUP(C58,#REF!,12,FALSE)</f>
        <v>#REF!</v>
      </c>
      <c r="Q58" s="1071" t="e">
        <f>+VLOOKUP(C58,#REF!,8,FALSE)</f>
        <v>#REF!</v>
      </c>
      <c r="R58" s="1071" t="e">
        <f t="shared" si="1"/>
        <v>#REF!</v>
      </c>
      <c r="S58" s="1071"/>
      <c r="T58" s="1071" t="e">
        <f t="shared" si="2"/>
        <v>#REF!</v>
      </c>
      <c r="U58" s="1093" t="e">
        <f>+VLOOKUP(C58,#REF!,13,FALSE)-T58</f>
        <v>#REF!</v>
      </c>
      <c r="V58" s="1070"/>
    </row>
    <row r="59" spans="2:22" outlineLevel="1">
      <c r="B59" s="1090">
        <v>10876</v>
      </c>
      <c r="C59" s="1090">
        <v>659715</v>
      </c>
      <c r="D59" s="1091" t="s">
        <v>59</v>
      </c>
      <c r="E59" s="1092">
        <v>7074498</v>
      </c>
      <c r="F59" s="1092">
        <v>178787</v>
      </c>
      <c r="G59" s="1092">
        <v>7253285</v>
      </c>
      <c r="H59" s="1090" t="s">
        <v>35</v>
      </c>
      <c r="I59" s="1087"/>
      <c r="J59" s="1092" t="e">
        <f>+VLOOKUP(C59,#REF!,7,FALSE)</f>
        <v>#REF!</v>
      </c>
      <c r="K59" s="1071" t="e">
        <f>+VLOOKUP(C59,#REF!,9,FALSE)</f>
        <v>#REF!</v>
      </c>
      <c r="L59" s="1071" t="e">
        <f>+VLOOKUP(C59,#REF!,11,FALSE)</f>
        <v>#REF!</v>
      </c>
      <c r="M59" s="1071" t="e">
        <f t="shared" si="0"/>
        <v>#REF!</v>
      </c>
      <c r="N59" s="1071"/>
      <c r="O59" s="1071" t="e">
        <f>+VLOOKUP(C59,#REF!,10,FALSE)</f>
        <v>#REF!</v>
      </c>
      <c r="P59" s="1071" t="e">
        <f>+VLOOKUP(C59,#REF!,12,FALSE)</f>
        <v>#REF!</v>
      </c>
      <c r="Q59" s="1071" t="e">
        <f>+VLOOKUP(C59,#REF!,8,FALSE)</f>
        <v>#REF!</v>
      </c>
      <c r="R59" s="1071" t="e">
        <f t="shared" si="1"/>
        <v>#REF!</v>
      </c>
      <c r="S59" s="1071"/>
      <c r="T59" s="1071" t="e">
        <f t="shared" si="2"/>
        <v>#REF!</v>
      </c>
      <c r="U59" s="1093" t="e">
        <f>+VLOOKUP(C59,#REF!,13,FALSE)-T59</f>
        <v>#REF!</v>
      </c>
      <c r="V59" s="1070"/>
    </row>
    <row r="60" spans="2:22" outlineLevel="1">
      <c r="B60" s="1090">
        <v>10884</v>
      </c>
      <c r="C60" s="1090">
        <v>659623</v>
      </c>
      <c r="D60" s="1091" t="s">
        <v>60</v>
      </c>
      <c r="E60" s="1092">
        <v>16996758</v>
      </c>
      <c r="F60" s="1092">
        <v>565289</v>
      </c>
      <c r="G60" s="1092">
        <v>17562047</v>
      </c>
      <c r="H60" s="1090" t="s">
        <v>35</v>
      </c>
      <c r="I60" s="1087"/>
      <c r="J60" s="1092" t="e">
        <f>+VLOOKUP(C60,#REF!,7,FALSE)</f>
        <v>#REF!</v>
      </c>
      <c r="K60" s="1071" t="e">
        <f>+VLOOKUP(C60,#REF!,9,FALSE)</f>
        <v>#REF!</v>
      </c>
      <c r="L60" s="1071" t="e">
        <f>+VLOOKUP(C60,#REF!,11,FALSE)</f>
        <v>#REF!</v>
      </c>
      <c r="M60" s="1071" t="e">
        <f t="shared" si="0"/>
        <v>#REF!</v>
      </c>
      <c r="N60" s="1071"/>
      <c r="O60" s="1071" t="e">
        <f>+VLOOKUP(C60,#REF!,10,FALSE)</f>
        <v>#REF!</v>
      </c>
      <c r="P60" s="1071" t="e">
        <f>+VLOOKUP(C60,#REF!,12,FALSE)</f>
        <v>#REF!</v>
      </c>
      <c r="Q60" s="1071" t="e">
        <f>+VLOOKUP(C60,#REF!,8,FALSE)</f>
        <v>#REF!</v>
      </c>
      <c r="R60" s="1071" t="e">
        <f t="shared" si="1"/>
        <v>#REF!</v>
      </c>
      <c r="S60" s="1071"/>
      <c r="T60" s="1071" t="e">
        <f t="shared" si="2"/>
        <v>#REF!</v>
      </c>
      <c r="U60" s="1093" t="e">
        <f>+VLOOKUP(C60,#REF!,13,FALSE)-T60</f>
        <v>#REF!</v>
      </c>
      <c r="V60" s="1070"/>
    </row>
    <row r="61" spans="2:22" outlineLevel="1">
      <c r="B61" s="1090">
        <v>10891</v>
      </c>
      <c r="C61" s="1090">
        <v>668592</v>
      </c>
      <c r="D61" s="1091" t="s">
        <v>61</v>
      </c>
      <c r="E61" s="1092">
        <v>420866</v>
      </c>
      <c r="F61" s="1092">
        <v>0</v>
      </c>
      <c r="G61" s="1092">
        <v>420866</v>
      </c>
      <c r="H61" s="1090" t="s">
        <v>46</v>
      </c>
      <c r="I61" s="1087"/>
      <c r="J61" s="1092" t="e">
        <f>+VLOOKUP(C61,#REF!,7,FALSE)</f>
        <v>#REF!</v>
      </c>
      <c r="K61" s="1071" t="e">
        <f>+VLOOKUP(C61,#REF!,9,FALSE)</f>
        <v>#REF!</v>
      </c>
      <c r="L61" s="1071" t="e">
        <f>+VLOOKUP(C61,#REF!,11,FALSE)</f>
        <v>#REF!</v>
      </c>
      <c r="M61" s="1071" t="e">
        <f t="shared" si="0"/>
        <v>#REF!</v>
      </c>
      <c r="N61" s="1071"/>
      <c r="O61" s="1071" t="e">
        <f>+VLOOKUP(C61,#REF!,10,FALSE)</f>
        <v>#REF!</v>
      </c>
      <c r="P61" s="1071" t="e">
        <f>+VLOOKUP(C61,#REF!,12,FALSE)</f>
        <v>#REF!</v>
      </c>
      <c r="Q61" s="1071" t="e">
        <f>+VLOOKUP(C61,#REF!,8,FALSE)</f>
        <v>#REF!</v>
      </c>
      <c r="R61" s="1071" t="e">
        <f t="shared" si="1"/>
        <v>#REF!</v>
      </c>
      <c r="S61" s="1071"/>
      <c r="T61" s="1071" t="e">
        <f t="shared" si="2"/>
        <v>#REF!</v>
      </c>
      <c r="U61" s="1093" t="e">
        <f>+VLOOKUP(C61,#REF!,13,FALSE)-T61</f>
        <v>#REF!</v>
      </c>
      <c r="V61" s="1070"/>
    </row>
    <row r="62" spans="2:22" outlineLevel="1">
      <c r="B62" s="1090">
        <v>10893</v>
      </c>
      <c r="C62" s="1090">
        <v>674092</v>
      </c>
      <c r="D62" s="1091" t="s">
        <v>50</v>
      </c>
      <c r="E62" s="1092">
        <v>441308</v>
      </c>
      <c r="F62" s="1092">
        <v>90422</v>
      </c>
      <c r="G62" s="1092">
        <v>531730</v>
      </c>
      <c r="H62" s="1090" t="s">
        <v>35</v>
      </c>
      <c r="I62" s="1087"/>
      <c r="J62" s="1092" t="e">
        <f>+VLOOKUP(C62,#REF!,7,FALSE)</f>
        <v>#REF!</v>
      </c>
      <c r="K62" s="1071" t="e">
        <f>+VLOOKUP(C62,#REF!,9,FALSE)</f>
        <v>#REF!</v>
      </c>
      <c r="L62" s="1071" t="e">
        <f>+VLOOKUP(C62,#REF!,11,FALSE)</f>
        <v>#REF!</v>
      </c>
      <c r="M62" s="1071" t="e">
        <f t="shared" si="0"/>
        <v>#REF!</v>
      </c>
      <c r="N62" s="1071"/>
      <c r="O62" s="1071" t="e">
        <f>+VLOOKUP(C62,#REF!,10,FALSE)</f>
        <v>#REF!</v>
      </c>
      <c r="P62" s="1071" t="e">
        <f>+VLOOKUP(C62,#REF!,12,FALSE)</f>
        <v>#REF!</v>
      </c>
      <c r="Q62" s="1071" t="e">
        <f>+VLOOKUP(C62,#REF!,8,FALSE)</f>
        <v>#REF!</v>
      </c>
      <c r="R62" s="1071" t="e">
        <f t="shared" si="1"/>
        <v>#REF!</v>
      </c>
      <c r="S62" s="1071"/>
      <c r="T62" s="1071" t="e">
        <f t="shared" si="2"/>
        <v>#REF!</v>
      </c>
      <c r="U62" s="1093" t="e">
        <f>+VLOOKUP(C62,#REF!,13,FALSE)-T62</f>
        <v>#REF!</v>
      </c>
      <c r="V62" s="1070"/>
    </row>
    <row r="63" spans="2:22" outlineLevel="1">
      <c r="B63" s="1090">
        <v>10906</v>
      </c>
      <c r="C63" s="1090">
        <v>674072</v>
      </c>
      <c r="D63" s="1091" t="s">
        <v>50</v>
      </c>
      <c r="E63" s="1092">
        <v>872891</v>
      </c>
      <c r="F63" s="1092">
        <v>238203</v>
      </c>
      <c r="G63" s="1092">
        <v>1111094</v>
      </c>
      <c r="H63" s="1090" t="s">
        <v>35</v>
      </c>
      <c r="I63" s="1087"/>
      <c r="J63" s="1092" t="e">
        <f>+VLOOKUP(C63,#REF!,7,FALSE)</f>
        <v>#REF!</v>
      </c>
      <c r="K63" s="1071" t="e">
        <f>+VLOOKUP(C63,#REF!,9,FALSE)</f>
        <v>#REF!</v>
      </c>
      <c r="L63" s="1071" t="e">
        <f>+VLOOKUP(C63,#REF!,11,FALSE)</f>
        <v>#REF!</v>
      </c>
      <c r="M63" s="1071" t="e">
        <f t="shared" si="0"/>
        <v>#REF!</v>
      </c>
      <c r="N63" s="1071"/>
      <c r="O63" s="1071" t="e">
        <f>+VLOOKUP(C63,#REF!,10,FALSE)</f>
        <v>#REF!</v>
      </c>
      <c r="P63" s="1071" t="e">
        <f>+VLOOKUP(C63,#REF!,12,FALSE)</f>
        <v>#REF!</v>
      </c>
      <c r="Q63" s="1071" t="e">
        <f>+VLOOKUP(C63,#REF!,8,FALSE)</f>
        <v>#REF!</v>
      </c>
      <c r="R63" s="1071" t="e">
        <f t="shared" si="1"/>
        <v>#REF!</v>
      </c>
      <c r="S63" s="1071"/>
      <c r="T63" s="1071" t="e">
        <f t="shared" si="2"/>
        <v>#REF!</v>
      </c>
      <c r="U63" s="1093" t="e">
        <f>+VLOOKUP(C63,#REF!,13,FALSE)-T63</f>
        <v>#REF!</v>
      </c>
      <c r="V63" s="1070"/>
    </row>
    <row r="64" spans="2:22" outlineLevel="1">
      <c r="B64" s="1090">
        <v>10909</v>
      </c>
      <c r="C64" s="1090">
        <v>673771</v>
      </c>
      <c r="D64" s="1091" t="s">
        <v>62</v>
      </c>
      <c r="E64" s="1092">
        <v>1894033.5299999998</v>
      </c>
      <c r="F64" s="1092">
        <v>472527</v>
      </c>
      <c r="G64" s="1092">
        <v>2366560.5299999998</v>
      </c>
      <c r="H64" s="1090" t="s">
        <v>35</v>
      </c>
      <c r="I64" s="1087"/>
      <c r="J64" s="1092" t="e">
        <f>+VLOOKUP(C64,#REF!,7,FALSE)</f>
        <v>#REF!</v>
      </c>
      <c r="K64" s="1071" t="e">
        <f>+VLOOKUP(C64,#REF!,9,FALSE)</f>
        <v>#REF!</v>
      </c>
      <c r="L64" s="1071" t="e">
        <f>+VLOOKUP(C64,#REF!,11,FALSE)</f>
        <v>#REF!</v>
      </c>
      <c r="M64" s="1071" t="e">
        <f t="shared" si="0"/>
        <v>#REF!</v>
      </c>
      <c r="N64" s="1071"/>
      <c r="O64" s="1071" t="e">
        <f>+VLOOKUP(C64,#REF!,10,FALSE)</f>
        <v>#REF!</v>
      </c>
      <c r="P64" s="1071" t="e">
        <f>+VLOOKUP(C64,#REF!,12,FALSE)</f>
        <v>#REF!</v>
      </c>
      <c r="Q64" s="1071" t="e">
        <f>+VLOOKUP(C64,#REF!,8,FALSE)</f>
        <v>#REF!</v>
      </c>
      <c r="R64" s="1071" t="e">
        <f t="shared" si="1"/>
        <v>#REF!</v>
      </c>
      <c r="S64" s="1071"/>
      <c r="T64" s="1071" t="e">
        <f t="shared" si="2"/>
        <v>#REF!</v>
      </c>
      <c r="U64" s="1093" t="e">
        <f>+VLOOKUP(C64,#REF!,13,FALSE)-T64</f>
        <v>#REF!</v>
      </c>
      <c r="V64" s="1070"/>
    </row>
    <row r="65" spans="2:21" outlineLevel="1">
      <c r="B65" s="1090">
        <v>10919</v>
      </c>
      <c r="C65" s="1090">
        <v>673772</v>
      </c>
      <c r="D65" s="1091" t="s">
        <v>50</v>
      </c>
      <c r="E65" s="1092">
        <v>3286536</v>
      </c>
      <c r="F65" s="1092">
        <v>835984</v>
      </c>
      <c r="G65" s="1092">
        <v>4122520</v>
      </c>
      <c r="H65" s="1090" t="s">
        <v>35</v>
      </c>
      <c r="I65" s="1087"/>
      <c r="J65" s="1092" t="e">
        <f>+VLOOKUP(C65,#REF!,7,FALSE)</f>
        <v>#REF!</v>
      </c>
      <c r="K65" s="1071" t="e">
        <f>+VLOOKUP(C65,#REF!,9,FALSE)</f>
        <v>#REF!</v>
      </c>
      <c r="L65" s="1071" t="e">
        <f>+VLOOKUP(C65,#REF!,11,FALSE)</f>
        <v>#REF!</v>
      </c>
      <c r="M65" s="1071" t="e">
        <f t="shared" si="0"/>
        <v>#REF!</v>
      </c>
      <c r="N65" s="1071"/>
      <c r="O65" s="1071" t="e">
        <f>+VLOOKUP(C65,#REF!,10,FALSE)</f>
        <v>#REF!</v>
      </c>
      <c r="P65" s="1071" t="e">
        <f>+VLOOKUP(C65,#REF!,12,FALSE)</f>
        <v>#REF!</v>
      </c>
      <c r="Q65" s="1071" t="e">
        <f>+VLOOKUP(C65,#REF!,8,FALSE)</f>
        <v>#REF!</v>
      </c>
      <c r="R65" s="1071" t="e">
        <f t="shared" si="1"/>
        <v>#REF!</v>
      </c>
      <c r="S65" s="1071"/>
      <c r="T65" s="1071" t="e">
        <f t="shared" si="2"/>
        <v>#REF!</v>
      </c>
      <c r="U65" s="1093" t="e">
        <f>+VLOOKUP(C65,#REF!,13,FALSE)-T65</f>
        <v>#REF!</v>
      </c>
    </row>
    <row r="66" spans="2:21" outlineLevel="1">
      <c r="B66" s="1090">
        <v>10922</v>
      </c>
      <c r="C66" s="1090">
        <v>673843</v>
      </c>
      <c r="D66" s="1091" t="s">
        <v>49</v>
      </c>
      <c r="E66" s="1092">
        <v>904194</v>
      </c>
      <c r="F66" s="1092">
        <v>227661</v>
      </c>
      <c r="G66" s="1092">
        <v>1131855</v>
      </c>
      <c r="H66" s="1090" t="s">
        <v>35</v>
      </c>
      <c r="I66" s="1087"/>
      <c r="J66" s="1092" t="e">
        <f>+VLOOKUP(C66,#REF!,7,FALSE)</f>
        <v>#REF!</v>
      </c>
      <c r="K66" s="1071" t="e">
        <f>+VLOOKUP(C66,#REF!,9,FALSE)</f>
        <v>#REF!</v>
      </c>
      <c r="L66" s="1071" t="e">
        <f>+VLOOKUP(C66,#REF!,11,FALSE)</f>
        <v>#REF!</v>
      </c>
      <c r="M66" s="1071" t="e">
        <f t="shared" si="0"/>
        <v>#REF!</v>
      </c>
      <c r="N66" s="1071"/>
      <c r="O66" s="1071" t="e">
        <f>+VLOOKUP(C66,#REF!,10,FALSE)</f>
        <v>#REF!</v>
      </c>
      <c r="P66" s="1071" t="e">
        <f>+VLOOKUP(C66,#REF!,12,FALSE)</f>
        <v>#REF!</v>
      </c>
      <c r="Q66" s="1071" t="e">
        <f>+VLOOKUP(C66,#REF!,8,FALSE)</f>
        <v>#REF!</v>
      </c>
      <c r="R66" s="1071" t="e">
        <f t="shared" si="1"/>
        <v>#REF!</v>
      </c>
      <c r="S66" s="1071"/>
      <c r="T66" s="1071" t="e">
        <f t="shared" si="2"/>
        <v>#REF!</v>
      </c>
      <c r="U66" s="1093" t="e">
        <f>+VLOOKUP(C66,#REF!,13,FALSE)-T66</f>
        <v>#REF!</v>
      </c>
    </row>
    <row r="67" spans="2:21" outlineLevel="1">
      <c r="B67" s="1090">
        <v>10933</v>
      </c>
      <c r="C67" s="1090">
        <v>674088</v>
      </c>
      <c r="D67" s="1091" t="s">
        <v>50</v>
      </c>
      <c r="E67" s="1092">
        <v>1412368</v>
      </c>
      <c r="F67" s="1092">
        <v>289653</v>
      </c>
      <c r="G67" s="1092">
        <v>1702021</v>
      </c>
      <c r="H67" s="1090" t="s">
        <v>35</v>
      </c>
      <c r="I67" s="1087"/>
      <c r="J67" s="1092" t="e">
        <f>+VLOOKUP(C67,#REF!,7,FALSE)</f>
        <v>#REF!</v>
      </c>
      <c r="K67" s="1071" t="e">
        <f>+VLOOKUP(C67,#REF!,9,FALSE)</f>
        <v>#REF!</v>
      </c>
      <c r="L67" s="1071" t="e">
        <f>+VLOOKUP(C67,#REF!,11,FALSE)</f>
        <v>#REF!</v>
      </c>
      <c r="M67" s="1071" t="e">
        <f t="shared" si="0"/>
        <v>#REF!</v>
      </c>
      <c r="N67" s="1071"/>
      <c r="O67" s="1071" t="e">
        <f>+VLOOKUP(C67,#REF!,10,FALSE)</f>
        <v>#REF!</v>
      </c>
      <c r="P67" s="1071" t="e">
        <f>+VLOOKUP(C67,#REF!,12,FALSE)</f>
        <v>#REF!</v>
      </c>
      <c r="Q67" s="1071" t="e">
        <f>+VLOOKUP(C67,#REF!,8,FALSE)</f>
        <v>#REF!</v>
      </c>
      <c r="R67" s="1071" t="e">
        <f t="shared" si="1"/>
        <v>#REF!</v>
      </c>
      <c r="S67" s="1071"/>
      <c r="T67" s="1071" t="e">
        <f t="shared" si="2"/>
        <v>#REF!</v>
      </c>
      <c r="U67" s="1093" t="e">
        <f>+VLOOKUP(C67,#REF!,13,FALSE)-T67</f>
        <v>#REF!</v>
      </c>
    </row>
    <row r="68" spans="2:21" outlineLevel="1">
      <c r="B68" s="1090">
        <v>10935</v>
      </c>
      <c r="C68" s="1090">
        <v>674096</v>
      </c>
      <c r="D68" s="1091" t="s">
        <v>50</v>
      </c>
      <c r="E68" s="1092">
        <v>1773428</v>
      </c>
      <c r="F68" s="1092">
        <v>318852</v>
      </c>
      <c r="G68" s="1092">
        <v>2092280</v>
      </c>
      <c r="H68" s="1090" t="s">
        <v>35</v>
      </c>
      <c r="I68" s="1087"/>
      <c r="J68" s="1092" t="e">
        <f>+VLOOKUP(C68,#REF!,7,FALSE)</f>
        <v>#REF!</v>
      </c>
      <c r="K68" s="1071" t="e">
        <f>+VLOOKUP(C68,#REF!,9,FALSE)</f>
        <v>#REF!</v>
      </c>
      <c r="L68" s="1071" t="e">
        <f>+VLOOKUP(C68,#REF!,11,FALSE)</f>
        <v>#REF!</v>
      </c>
      <c r="M68" s="1071" t="e">
        <f t="shared" si="0"/>
        <v>#REF!</v>
      </c>
      <c r="N68" s="1071"/>
      <c r="O68" s="1071" t="e">
        <f>+VLOOKUP(C68,#REF!,10,FALSE)</f>
        <v>#REF!</v>
      </c>
      <c r="P68" s="1071" t="e">
        <f>+VLOOKUP(C68,#REF!,12,FALSE)</f>
        <v>#REF!</v>
      </c>
      <c r="Q68" s="1071" t="e">
        <f>+VLOOKUP(C68,#REF!,8,FALSE)</f>
        <v>#REF!</v>
      </c>
      <c r="R68" s="1071" t="e">
        <f t="shared" si="1"/>
        <v>#REF!</v>
      </c>
      <c r="S68" s="1071"/>
      <c r="T68" s="1071" t="e">
        <f t="shared" si="2"/>
        <v>#REF!</v>
      </c>
      <c r="U68" s="1093" t="e">
        <f>+VLOOKUP(C68,#REF!,13,FALSE)-T68</f>
        <v>#REF!</v>
      </c>
    </row>
    <row r="69" spans="2:21" outlineLevel="1">
      <c r="B69" s="1090">
        <v>10957</v>
      </c>
      <c r="C69" s="1090">
        <v>657300</v>
      </c>
      <c r="D69" s="1091" t="s">
        <v>63</v>
      </c>
      <c r="E69" s="1092">
        <v>48941484</v>
      </c>
      <c r="F69" s="1092">
        <v>0</v>
      </c>
      <c r="G69" s="1092">
        <v>48941484</v>
      </c>
      <c r="H69" s="1090" t="s">
        <v>64</v>
      </c>
      <c r="I69" s="1087"/>
      <c r="J69" s="1092" t="e">
        <f>+VLOOKUP(C69,#REF!,7,FALSE)</f>
        <v>#REF!</v>
      </c>
      <c r="K69" s="1071" t="e">
        <f>+VLOOKUP(C69,#REF!,9,FALSE)</f>
        <v>#REF!</v>
      </c>
      <c r="L69" s="1071" t="e">
        <f>+VLOOKUP(C69,#REF!,11,FALSE)</f>
        <v>#REF!</v>
      </c>
      <c r="M69" s="1071" t="e">
        <f t="shared" si="0"/>
        <v>#REF!</v>
      </c>
      <c r="N69" s="1071"/>
      <c r="O69" s="1071" t="e">
        <f>+VLOOKUP(C69,#REF!,10,FALSE)</f>
        <v>#REF!</v>
      </c>
      <c r="P69" s="1071" t="e">
        <f>+VLOOKUP(C69,#REF!,12,FALSE)</f>
        <v>#REF!</v>
      </c>
      <c r="Q69" s="1071" t="e">
        <f>+VLOOKUP(C69,#REF!,8,FALSE)</f>
        <v>#REF!</v>
      </c>
      <c r="R69" s="1071" t="e">
        <f t="shared" si="1"/>
        <v>#REF!</v>
      </c>
      <c r="S69" s="1071"/>
      <c r="T69" s="1071" t="e">
        <f t="shared" si="2"/>
        <v>#REF!</v>
      </c>
      <c r="U69" s="1093" t="e">
        <f>+VLOOKUP(C69,#REF!,13,FALSE)-T69</f>
        <v>#REF!</v>
      </c>
    </row>
    <row r="70" spans="2:21" outlineLevel="1">
      <c r="B70" s="1090">
        <v>10962</v>
      </c>
      <c r="C70" s="1090">
        <v>673775</v>
      </c>
      <c r="D70" s="1091" t="s">
        <v>50</v>
      </c>
      <c r="E70" s="1092">
        <v>3575454.81</v>
      </c>
      <c r="F70" s="1092">
        <v>857193.1</v>
      </c>
      <c r="G70" s="1092">
        <v>4432647.91</v>
      </c>
      <c r="H70" s="1090" t="s">
        <v>35</v>
      </c>
      <c r="I70" s="1087"/>
      <c r="J70" s="1092" t="e">
        <f>+VLOOKUP(C70,#REF!,7,FALSE)</f>
        <v>#REF!</v>
      </c>
      <c r="K70" s="1071" t="e">
        <f>+VLOOKUP(C70,#REF!,9,FALSE)</f>
        <v>#REF!</v>
      </c>
      <c r="L70" s="1071" t="e">
        <f>+VLOOKUP(C70,#REF!,11,FALSE)</f>
        <v>#REF!</v>
      </c>
      <c r="M70" s="1071" t="e">
        <f t="shared" si="0"/>
        <v>#REF!</v>
      </c>
      <c r="N70" s="1071"/>
      <c r="O70" s="1071" t="e">
        <f>+VLOOKUP(C70,#REF!,10,FALSE)</f>
        <v>#REF!</v>
      </c>
      <c r="P70" s="1071" t="e">
        <f>+VLOOKUP(C70,#REF!,12,FALSE)</f>
        <v>#REF!</v>
      </c>
      <c r="Q70" s="1071" t="e">
        <f>+VLOOKUP(C70,#REF!,8,FALSE)</f>
        <v>#REF!</v>
      </c>
      <c r="R70" s="1071" t="e">
        <f t="shared" si="1"/>
        <v>#REF!</v>
      </c>
      <c r="S70" s="1071"/>
      <c r="T70" s="1071" t="e">
        <f t="shared" si="2"/>
        <v>#REF!</v>
      </c>
      <c r="U70" s="1093" t="e">
        <f>+VLOOKUP(C70,#REF!,13,FALSE)-T70</f>
        <v>#REF!</v>
      </c>
    </row>
    <row r="71" spans="2:21" outlineLevel="1">
      <c r="B71" s="1090">
        <v>10978</v>
      </c>
      <c r="C71" s="1090">
        <v>168226</v>
      </c>
      <c r="D71" s="1091" t="s">
        <v>65</v>
      </c>
      <c r="E71" s="1092">
        <v>14746039.57</v>
      </c>
      <c r="F71" s="1092">
        <v>0</v>
      </c>
      <c r="G71" s="1092">
        <v>14746039.57</v>
      </c>
      <c r="H71" s="1090" t="s">
        <v>46</v>
      </c>
      <c r="I71" s="1087"/>
      <c r="J71" s="1092" t="e">
        <f>+VLOOKUP(C71,#REF!,7,FALSE)</f>
        <v>#REF!</v>
      </c>
      <c r="K71" s="1071" t="e">
        <f>+VLOOKUP(C71,#REF!,9,FALSE)</f>
        <v>#REF!</v>
      </c>
      <c r="L71" s="1071" t="e">
        <f>+VLOOKUP(C71,#REF!,11,FALSE)</f>
        <v>#REF!</v>
      </c>
      <c r="M71" s="1071" t="e">
        <f t="shared" si="0"/>
        <v>#REF!</v>
      </c>
      <c r="N71" s="1071"/>
      <c r="O71" s="1071" t="e">
        <f>+VLOOKUP(C71,#REF!,10,FALSE)</f>
        <v>#REF!</v>
      </c>
      <c r="P71" s="1071" t="e">
        <f>+VLOOKUP(C71,#REF!,12,FALSE)</f>
        <v>#REF!</v>
      </c>
      <c r="Q71" s="1071" t="e">
        <f>+VLOOKUP(C71,#REF!,8,FALSE)</f>
        <v>#REF!</v>
      </c>
      <c r="R71" s="1071" t="e">
        <f t="shared" si="1"/>
        <v>#REF!</v>
      </c>
      <c r="S71" s="1071"/>
      <c r="T71" s="1071" t="e">
        <f t="shared" si="2"/>
        <v>#REF!</v>
      </c>
      <c r="U71" s="1093" t="e">
        <f>+VLOOKUP(C71,#REF!,13,FALSE)-T71</f>
        <v>#REF!</v>
      </c>
    </row>
    <row r="72" spans="2:21" outlineLevel="1">
      <c r="B72" s="1090">
        <v>11041</v>
      </c>
      <c r="C72" s="1090">
        <v>673836</v>
      </c>
      <c r="D72" s="1091" t="s">
        <v>49</v>
      </c>
      <c r="E72" s="1092">
        <v>4686914.6800000006</v>
      </c>
      <c r="F72" s="1092">
        <v>1064121.8</v>
      </c>
      <c r="G72" s="1092">
        <v>5751036.4800000004</v>
      </c>
      <c r="H72" s="1090" t="s">
        <v>35</v>
      </c>
      <c r="I72" s="1087"/>
      <c r="J72" s="1092" t="e">
        <f>+VLOOKUP(C72,#REF!,7,FALSE)</f>
        <v>#REF!</v>
      </c>
      <c r="K72" s="1071" t="e">
        <f>+VLOOKUP(C72,#REF!,9,FALSE)</f>
        <v>#REF!</v>
      </c>
      <c r="L72" s="1071" t="e">
        <f>+VLOOKUP(C72,#REF!,11,FALSE)</f>
        <v>#REF!</v>
      </c>
      <c r="M72" s="1071" t="e">
        <f t="shared" si="0"/>
        <v>#REF!</v>
      </c>
      <c r="N72" s="1071"/>
      <c r="O72" s="1071" t="e">
        <f>+VLOOKUP(C72,#REF!,10,FALSE)</f>
        <v>#REF!</v>
      </c>
      <c r="P72" s="1071" t="e">
        <f>+VLOOKUP(C72,#REF!,12,FALSE)</f>
        <v>#REF!</v>
      </c>
      <c r="Q72" s="1071" t="e">
        <f>+VLOOKUP(C72,#REF!,8,FALSE)</f>
        <v>#REF!</v>
      </c>
      <c r="R72" s="1071" t="e">
        <f t="shared" si="1"/>
        <v>#REF!</v>
      </c>
      <c r="S72" s="1071"/>
      <c r="T72" s="1071" t="e">
        <f t="shared" si="2"/>
        <v>#REF!</v>
      </c>
      <c r="U72" s="1093" t="e">
        <f>+VLOOKUP(C72,#REF!,13,FALSE)-T72</f>
        <v>#REF!</v>
      </c>
    </row>
    <row r="73" spans="2:21" outlineLevel="1">
      <c r="B73" s="1090">
        <v>11045</v>
      </c>
      <c r="C73" s="1090">
        <v>165268</v>
      </c>
      <c r="D73" s="1091" t="s">
        <v>66</v>
      </c>
      <c r="E73" s="1092">
        <v>7098243.7600000007</v>
      </c>
      <c r="F73" s="1092">
        <v>4585370.95</v>
      </c>
      <c r="G73" s="1092">
        <v>11683614.710000001</v>
      </c>
      <c r="H73" s="1090" t="s">
        <v>33</v>
      </c>
      <c r="I73" s="1087"/>
      <c r="J73" s="1092" t="e">
        <f>+VLOOKUP(C73,#REF!,7,FALSE)</f>
        <v>#REF!</v>
      </c>
      <c r="K73" s="1071" t="e">
        <f>+VLOOKUP(C73,#REF!,9,FALSE)</f>
        <v>#REF!</v>
      </c>
      <c r="L73" s="1071" t="e">
        <f>+VLOOKUP(C73,#REF!,11,FALSE)</f>
        <v>#REF!</v>
      </c>
      <c r="M73" s="1071" t="e">
        <f t="shared" si="0"/>
        <v>#REF!</v>
      </c>
      <c r="N73" s="1071"/>
      <c r="O73" s="1071" t="e">
        <f>+VLOOKUP(C73,#REF!,10,FALSE)</f>
        <v>#REF!</v>
      </c>
      <c r="P73" s="1071" t="e">
        <f>+VLOOKUP(C73,#REF!,12,FALSE)</f>
        <v>#REF!</v>
      </c>
      <c r="Q73" s="1071" t="e">
        <f>+VLOOKUP(C73,#REF!,8,FALSE)</f>
        <v>#REF!</v>
      </c>
      <c r="R73" s="1071" t="e">
        <f t="shared" si="1"/>
        <v>#REF!</v>
      </c>
      <c r="S73" s="1071"/>
      <c r="T73" s="1071" t="e">
        <f t="shared" si="2"/>
        <v>#REF!</v>
      </c>
      <c r="U73" s="1093" t="e">
        <f>+VLOOKUP(C73,#REF!,13,FALSE)-T73</f>
        <v>#REF!</v>
      </c>
    </row>
    <row r="74" spans="2:21" outlineLevel="1">
      <c r="B74" s="1090">
        <v>11089</v>
      </c>
      <c r="C74" s="1090">
        <v>679149</v>
      </c>
      <c r="D74" s="1091" t="s">
        <v>51</v>
      </c>
      <c r="E74" s="1092">
        <v>129744</v>
      </c>
      <c r="F74" s="1092">
        <v>27443</v>
      </c>
      <c r="G74" s="1092">
        <v>157187</v>
      </c>
      <c r="H74" s="1090" t="s">
        <v>35</v>
      </c>
      <c r="I74" s="1087"/>
      <c r="J74" s="1092" t="e">
        <f>+VLOOKUP(C74,#REF!,7,FALSE)</f>
        <v>#REF!</v>
      </c>
      <c r="K74" s="1071" t="e">
        <f>+VLOOKUP(C74,#REF!,9,FALSE)</f>
        <v>#REF!</v>
      </c>
      <c r="L74" s="1071" t="e">
        <f>+VLOOKUP(C74,#REF!,11,FALSE)</f>
        <v>#REF!</v>
      </c>
      <c r="M74" s="1071" t="e">
        <f t="shared" si="0"/>
        <v>#REF!</v>
      </c>
      <c r="N74" s="1071"/>
      <c r="O74" s="1071" t="e">
        <f>+VLOOKUP(C74,#REF!,10,FALSE)</f>
        <v>#REF!</v>
      </c>
      <c r="P74" s="1071" t="e">
        <f>+VLOOKUP(C74,#REF!,12,FALSE)</f>
        <v>#REF!</v>
      </c>
      <c r="Q74" s="1071" t="e">
        <f>+VLOOKUP(C74,#REF!,8,FALSE)</f>
        <v>#REF!</v>
      </c>
      <c r="R74" s="1071" t="e">
        <f t="shared" si="1"/>
        <v>#REF!</v>
      </c>
      <c r="S74" s="1071"/>
      <c r="T74" s="1071" t="e">
        <f t="shared" si="2"/>
        <v>#REF!</v>
      </c>
      <c r="U74" s="1093" t="e">
        <f>+VLOOKUP(C74,#REF!,13,FALSE)-T74</f>
        <v>#REF!</v>
      </c>
    </row>
    <row r="75" spans="2:21" outlineLevel="1">
      <c r="B75" s="1090">
        <v>11095</v>
      </c>
      <c r="C75" s="1090">
        <v>660227</v>
      </c>
      <c r="D75" s="1091" t="s">
        <v>67</v>
      </c>
      <c r="E75" s="1092">
        <v>18570095.25</v>
      </c>
      <c r="F75" s="1071">
        <v>1764387.7</v>
      </c>
      <c r="G75" s="1092">
        <v>20334482.949999999</v>
      </c>
      <c r="H75" s="1090" t="s">
        <v>35</v>
      </c>
      <c r="I75" s="1087"/>
      <c r="J75" s="1092" t="e">
        <f>+VLOOKUP(C75,#REF!,7,FALSE)</f>
        <v>#REF!</v>
      </c>
      <c r="K75" s="1071" t="e">
        <f>+VLOOKUP(C75,#REF!,9,FALSE)</f>
        <v>#REF!</v>
      </c>
      <c r="L75" s="1071" t="e">
        <f>+VLOOKUP(C75,#REF!,11,FALSE)</f>
        <v>#REF!</v>
      </c>
      <c r="M75" s="1071" t="e">
        <f t="shared" si="0"/>
        <v>#REF!</v>
      </c>
      <c r="N75" s="1071"/>
      <c r="O75" s="1071" t="e">
        <f>+VLOOKUP(C75,#REF!,10,FALSE)</f>
        <v>#REF!</v>
      </c>
      <c r="P75" s="1071" t="e">
        <f>+VLOOKUP(C75,#REF!,12,FALSE)</f>
        <v>#REF!</v>
      </c>
      <c r="Q75" s="1071" t="e">
        <f>+VLOOKUP(C75,#REF!,8,FALSE)</f>
        <v>#REF!</v>
      </c>
      <c r="R75" s="1071" t="e">
        <f t="shared" si="1"/>
        <v>#REF!</v>
      </c>
      <c r="S75" s="1071"/>
      <c r="T75" s="1071" t="e">
        <f t="shared" si="2"/>
        <v>#REF!</v>
      </c>
      <c r="U75" s="1093" t="e">
        <f>+VLOOKUP(C75,#REF!,13,FALSE)-T75</f>
        <v>#REF!</v>
      </c>
    </row>
    <row r="76" spans="2:21" outlineLevel="1">
      <c r="B76" s="1090">
        <v>11096</v>
      </c>
      <c r="C76" s="1090">
        <v>679127</v>
      </c>
      <c r="D76" s="1091" t="s">
        <v>50</v>
      </c>
      <c r="E76" s="1092">
        <v>171152.22999999998</v>
      </c>
      <c r="F76" s="1092">
        <v>46010.58</v>
      </c>
      <c r="G76" s="1092">
        <v>217162.81</v>
      </c>
      <c r="H76" s="1090" t="s">
        <v>35</v>
      </c>
      <c r="I76" s="1087"/>
      <c r="J76" s="1092" t="e">
        <f>+VLOOKUP(C76,#REF!,7,FALSE)</f>
        <v>#REF!</v>
      </c>
      <c r="K76" s="1071" t="e">
        <f>+VLOOKUP(C76,#REF!,9,FALSE)</f>
        <v>#REF!</v>
      </c>
      <c r="L76" s="1071" t="e">
        <f>+VLOOKUP(C76,#REF!,11,FALSE)</f>
        <v>#REF!</v>
      </c>
      <c r="M76" s="1071" t="e">
        <f t="shared" si="0"/>
        <v>#REF!</v>
      </c>
      <c r="N76" s="1071"/>
      <c r="O76" s="1071" t="e">
        <f>+VLOOKUP(C76,#REF!,10,FALSE)</f>
        <v>#REF!</v>
      </c>
      <c r="P76" s="1071" t="e">
        <f>+VLOOKUP(C76,#REF!,12,FALSE)</f>
        <v>#REF!</v>
      </c>
      <c r="Q76" s="1071" t="e">
        <f>+VLOOKUP(C76,#REF!,8,FALSE)</f>
        <v>#REF!</v>
      </c>
      <c r="R76" s="1071" t="e">
        <f t="shared" si="1"/>
        <v>#REF!</v>
      </c>
      <c r="S76" s="1071"/>
      <c r="T76" s="1071" t="e">
        <f t="shared" si="2"/>
        <v>#REF!</v>
      </c>
      <c r="U76" s="1093" t="e">
        <f>+VLOOKUP(C76,#REF!,13,FALSE)-T76</f>
        <v>#REF!</v>
      </c>
    </row>
    <row r="77" spans="2:21" outlineLevel="1">
      <c r="B77" s="1090">
        <v>11097</v>
      </c>
      <c r="C77" s="1090">
        <v>660437</v>
      </c>
      <c r="D77" s="1091" t="s">
        <v>68</v>
      </c>
      <c r="E77" s="1092">
        <v>27067865</v>
      </c>
      <c r="F77" s="1071">
        <v>1568964</v>
      </c>
      <c r="G77" s="1092">
        <v>28636829</v>
      </c>
      <c r="H77" s="1090" t="s">
        <v>35</v>
      </c>
      <c r="I77" s="1087"/>
      <c r="J77" s="1092" t="e">
        <f>+VLOOKUP(C77,#REF!,7,FALSE)</f>
        <v>#REF!</v>
      </c>
      <c r="K77" s="1071" t="e">
        <f>+VLOOKUP(C77,#REF!,9,FALSE)</f>
        <v>#REF!</v>
      </c>
      <c r="L77" s="1071" t="e">
        <f>+VLOOKUP(C77,#REF!,11,FALSE)</f>
        <v>#REF!</v>
      </c>
      <c r="M77" s="1071" t="e">
        <f t="shared" si="0"/>
        <v>#REF!</v>
      </c>
      <c r="N77" s="1071"/>
      <c r="O77" s="1071" t="e">
        <f>+VLOOKUP(C77,#REF!,10,FALSE)</f>
        <v>#REF!</v>
      </c>
      <c r="P77" s="1071" t="e">
        <f>+VLOOKUP(C77,#REF!,12,FALSE)</f>
        <v>#REF!</v>
      </c>
      <c r="Q77" s="1071" t="e">
        <f>+VLOOKUP(C77,#REF!,8,FALSE)</f>
        <v>#REF!</v>
      </c>
      <c r="R77" s="1071" t="e">
        <f t="shared" si="1"/>
        <v>#REF!</v>
      </c>
      <c r="S77" s="1071"/>
      <c r="T77" s="1071" t="e">
        <f t="shared" si="2"/>
        <v>#REF!</v>
      </c>
      <c r="U77" s="1093" t="e">
        <f>+VLOOKUP(C77,#REF!,13,FALSE)-T77</f>
        <v>#REF!</v>
      </c>
    </row>
    <row r="78" spans="2:21" outlineLevel="1">
      <c r="B78" s="1090">
        <v>11098</v>
      </c>
      <c r="C78" s="1090">
        <v>679033</v>
      </c>
      <c r="D78" s="1091" t="s">
        <v>50</v>
      </c>
      <c r="E78" s="1092">
        <v>729040</v>
      </c>
      <c r="F78" s="1092">
        <v>179902</v>
      </c>
      <c r="G78" s="1092">
        <v>908942</v>
      </c>
      <c r="H78" s="1090" t="s">
        <v>35</v>
      </c>
      <c r="I78" s="1087"/>
      <c r="J78" s="1092" t="e">
        <f>+VLOOKUP(C78,#REF!,7,FALSE)</f>
        <v>#REF!</v>
      </c>
      <c r="K78" s="1071" t="e">
        <f>+VLOOKUP(C78,#REF!,9,FALSE)</f>
        <v>#REF!</v>
      </c>
      <c r="L78" s="1071" t="e">
        <f>+VLOOKUP(C78,#REF!,11,FALSE)</f>
        <v>#REF!</v>
      </c>
      <c r="M78" s="1071" t="e">
        <f t="shared" si="0"/>
        <v>#REF!</v>
      </c>
      <c r="N78" s="1071"/>
      <c r="O78" s="1071" t="e">
        <f>+VLOOKUP(C78,#REF!,10,FALSE)</f>
        <v>#REF!</v>
      </c>
      <c r="P78" s="1071" t="e">
        <f>+VLOOKUP(C78,#REF!,12,FALSE)</f>
        <v>#REF!</v>
      </c>
      <c r="Q78" s="1071" t="e">
        <f>+VLOOKUP(C78,#REF!,8,FALSE)</f>
        <v>#REF!</v>
      </c>
      <c r="R78" s="1071" t="e">
        <f t="shared" si="1"/>
        <v>#REF!</v>
      </c>
      <c r="S78" s="1071"/>
      <c r="T78" s="1071" t="e">
        <f t="shared" si="2"/>
        <v>#REF!</v>
      </c>
      <c r="U78" s="1093" t="e">
        <f>+VLOOKUP(C78,#REF!,13,FALSE)-T78</f>
        <v>#REF!</v>
      </c>
    </row>
    <row r="79" spans="2:21" outlineLevel="1">
      <c r="B79" s="1090">
        <v>11099</v>
      </c>
      <c r="C79" s="1090">
        <v>659625</v>
      </c>
      <c r="D79" s="1091" t="s">
        <v>69</v>
      </c>
      <c r="E79" s="1092">
        <v>22864972</v>
      </c>
      <c r="F79" s="1071">
        <v>1505645</v>
      </c>
      <c r="G79" s="1092">
        <v>24370617</v>
      </c>
      <c r="H79" s="1090" t="s">
        <v>35</v>
      </c>
      <c r="I79" s="1087"/>
      <c r="J79" s="1092" t="e">
        <f>+VLOOKUP(C79,#REF!,7,FALSE)</f>
        <v>#REF!</v>
      </c>
      <c r="K79" s="1071" t="e">
        <f>+VLOOKUP(C79,#REF!,9,FALSE)</f>
        <v>#REF!</v>
      </c>
      <c r="L79" s="1071" t="e">
        <f>+VLOOKUP(C79,#REF!,11,FALSE)</f>
        <v>#REF!</v>
      </c>
      <c r="M79" s="1071" t="e">
        <f t="shared" si="0"/>
        <v>#REF!</v>
      </c>
      <c r="N79" s="1071"/>
      <c r="O79" s="1071" t="e">
        <f>+VLOOKUP(C79,#REF!,10,FALSE)</f>
        <v>#REF!</v>
      </c>
      <c r="P79" s="1071" t="e">
        <f>+VLOOKUP(C79,#REF!,12,FALSE)</f>
        <v>#REF!</v>
      </c>
      <c r="Q79" s="1071" t="e">
        <f>+VLOOKUP(C79,#REF!,8,FALSE)</f>
        <v>#REF!</v>
      </c>
      <c r="R79" s="1071" t="e">
        <f t="shared" si="1"/>
        <v>#REF!</v>
      </c>
      <c r="S79" s="1071"/>
      <c r="T79" s="1071" t="e">
        <f t="shared" si="2"/>
        <v>#REF!</v>
      </c>
      <c r="U79" s="1093" t="e">
        <f>+VLOOKUP(C79,#REF!,13,FALSE)-T79</f>
        <v>#REF!</v>
      </c>
    </row>
    <row r="80" spans="2:21" outlineLevel="1">
      <c r="B80" s="1090">
        <v>11100</v>
      </c>
      <c r="C80" s="1090">
        <v>178503</v>
      </c>
      <c r="D80" s="1091" t="s">
        <v>70</v>
      </c>
      <c r="E80" s="1092">
        <v>39034592</v>
      </c>
      <c r="F80" s="1092">
        <v>0</v>
      </c>
      <c r="G80" s="1092">
        <v>39034592</v>
      </c>
      <c r="H80" s="1090" t="s">
        <v>33</v>
      </c>
      <c r="I80" s="1087"/>
      <c r="J80" s="1092" t="e">
        <f>+VLOOKUP(C80,#REF!,7,FALSE)</f>
        <v>#REF!</v>
      </c>
      <c r="K80" s="1071" t="e">
        <f>+VLOOKUP(C80,#REF!,9,FALSE)</f>
        <v>#REF!</v>
      </c>
      <c r="L80" s="1071" t="e">
        <f>+VLOOKUP(C80,#REF!,11,FALSE)</f>
        <v>#REF!</v>
      </c>
      <c r="M80" s="1071" t="e">
        <f t="shared" si="0"/>
        <v>#REF!</v>
      </c>
      <c r="N80" s="1071"/>
      <c r="O80" s="1071" t="e">
        <f>+VLOOKUP(C80,#REF!,10,FALSE)</f>
        <v>#REF!</v>
      </c>
      <c r="P80" s="1071" t="e">
        <f>+VLOOKUP(C80,#REF!,12,FALSE)</f>
        <v>#REF!</v>
      </c>
      <c r="Q80" s="1071" t="e">
        <f>+VLOOKUP(C80,#REF!,8,FALSE)</f>
        <v>#REF!</v>
      </c>
      <c r="R80" s="1071" t="e">
        <f t="shared" si="1"/>
        <v>#REF!</v>
      </c>
      <c r="S80" s="1071"/>
      <c r="T80" s="1071" t="e">
        <f t="shared" si="2"/>
        <v>#REF!</v>
      </c>
      <c r="U80" s="1093" t="e">
        <f>+VLOOKUP(C80,#REF!,13,FALSE)-T80</f>
        <v>#REF!</v>
      </c>
    </row>
    <row r="81" spans="2:22" outlineLevel="1">
      <c r="B81" s="1090">
        <v>11101</v>
      </c>
      <c r="C81" s="1090">
        <v>679025</v>
      </c>
      <c r="D81" s="1091" t="s">
        <v>50</v>
      </c>
      <c r="E81" s="1092">
        <v>243073</v>
      </c>
      <c r="F81" s="1092">
        <v>55558</v>
      </c>
      <c r="G81" s="1092">
        <v>298631</v>
      </c>
      <c r="H81" s="1090" t="s">
        <v>35</v>
      </c>
      <c r="I81" s="1087"/>
      <c r="J81" s="1092" t="e">
        <f>+VLOOKUP(C81,#REF!,7,FALSE)</f>
        <v>#REF!</v>
      </c>
      <c r="K81" s="1071" t="e">
        <f>+VLOOKUP(C81,#REF!,9,FALSE)</f>
        <v>#REF!</v>
      </c>
      <c r="L81" s="1071" t="e">
        <f>+VLOOKUP(C81,#REF!,11,FALSE)</f>
        <v>#REF!</v>
      </c>
      <c r="M81" s="1071" t="e">
        <f t="shared" si="0"/>
        <v>#REF!</v>
      </c>
      <c r="N81" s="1071"/>
      <c r="O81" s="1071" t="e">
        <f>+VLOOKUP(C81,#REF!,10,FALSE)</f>
        <v>#REF!</v>
      </c>
      <c r="P81" s="1071" t="e">
        <f>+VLOOKUP(C81,#REF!,12,FALSE)</f>
        <v>#REF!</v>
      </c>
      <c r="Q81" s="1071" t="e">
        <f>+VLOOKUP(C81,#REF!,8,FALSE)</f>
        <v>#REF!</v>
      </c>
      <c r="R81" s="1071" t="e">
        <f t="shared" si="1"/>
        <v>#REF!</v>
      </c>
      <c r="S81" s="1071"/>
      <c r="T81" s="1071" t="e">
        <f t="shared" si="2"/>
        <v>#REF!</v>
      </c>
      <c r="U81" s="1093" t="e">
        <f>+VLOOKUP(C81,#REF!,13,FALSE)-T81</f>
        <v>#REF!</v>
      </c>
      <c r="V81" s="1070"/>
    </row>
    <row r="82" spans="2:22" outlineLevel="1">
      <c r="B82" s="1090">
        <v>11103</v>
      </c>
      <c r="C82" s="1090">
        <v>678985</v>
      </c>
      <c r="D82" s="1091" t="s">
        <v>49</v>
      </c>
      <c r="E82" s="1092">
        <v>353628</v>
      </c>
      <c r="F82" s="1092">
        <v>54317.84</v>
      </c>
      <c r="G82" s="1092">
        <v>407945.83999999997</v>
      </c>
      <c r="H82" s="1090" t="s">
        <v>35</v>
      </c>
      <c r="I82" s="1087"/>
      <c r="J82" s="1092" t="e">
        <f>+VLOOKUP(C82,#REF!,7,FALSE)</f>
        <v>#REF!</v>
      </c>
      <c r="K82" s="1071" t="e">
        <f>+VLOOKUP(C82,#REF!,9,FALSE)</f>
        <v>#REF!</v>
      </c>
      <c r="L82" s="1071" t="e">
        <f>+VLOOKUP(C82,#REF!,11,FALSE)</f>
        <v>#REF!</v>
      </c>
      <c r="M82" s="1071" t="e">
        <f t="shared" si="0"/>
        <v>#REF!</v>
      </c>
      <c r="N82" s="1071"/>
      <c r="O82" s="1071" t="e">
        <f>+VLOOKUP(C82,#REF!,10,FALSE)</f>
        <v>#REF!</v>
      </c>
      <c r="P82" s="1071" t="e">
        <f>+VLOOKUP(C82,#REF!,12,FALSE)</f>
        <v>#REF!</v>
      </c>
      <c r="Q82" s="1071" t="e">
        <f>+VLOOKUP(C82,#REF!,8,FALSE)</f>
        <v>#REF!</v>
      </c>
      <c r="R82" s="1071" t="e">
        <f t="shared" si="1"/>
        <v>#REF!</v>
      </c>
      <c r="S82" s="1071"/>
      <c r="T82" s="1071" t="e">
        <f t="shared" si="2"/>
        <v>#REF!</v>
      </c>
      <c r="U82" s="1093" t="e">
        <f>+VLOOKUP(C82,#REF!,13,FALSE)-T82</f>
        <v>#REF!</v>
      </c>
      <c r="V82" s="1070"/>
    </row>
    <row r="83" spans="2:22" outlineLevel="1">
      <c r="B83" s="1090">
        <v>11105</v>
      </c>
      <c r="C83" s="1090">
        <v>679457</v>
      </c>
      <c r="D83" s="1091" t="s">
        <v>62</v>
      </c>
      <c r="E83" s="1092">
        <v>589335</v>
      </c>
      <c r="F83" s="1092">
        <v>157153</v>
      </c>
      <c r="G83" s="1092">
        <v>746488</v>
      </c>
      <c r="H83" s="1090" t="s">
        <v>35</v>
      </c>
      <c r="I83" s="1087"/>
      <c r="J83" s="1092" t="e">
        <f>+VLOOKUP(C83,#REF!,7,FALSE)</f>
        <v>#REF!</v>
      </c>
      <c r="K83" s="1071" t="e">
        <f>+VLOOKUP(C83,#REF!,9,FALSE)</f>
        <v>#REF!</v>
      </c>
      <c r="L83" s="1071" t="e">
        <f>+VLOOKUP(C83,#REF!,11,FALSE)</f>
        <v>#REF!</v>
      </c>
      <c r="M83" s="1071" t="e">
        <f t="shared" si="0"/>
        <v>#REF!</v>
      </c>
      <c r="N83" s="1071"/>
      <c r="O83" s="1071" t="e">
        <f>+VLOOKUP(C83,#REF!,10,FALSE)</f>
        <v>#REF!</v>
      </c>
      <c r="P83" s="1071" t="e">
        <f>+VLOOKUP(C83,#REF!,12,FALSE)</f>
        <v>#REF!</v>
      </c>
      <c r="Q83" s="1071" t="e">
        <f>+VLOOKUP(C83,#REF!,8,FALSE)</f>
        <v>#REF!</v>
      </c>
      <c r="R83" s="1071" t="e">
        <f t="shared" si="1"/>
        <v>#REF!</v>
      </c>
      <c r="S83" s="1071"/>
      <c r="T83" s="1071" t="e">
        <f t="shared" si="2"/>
        <v>#REF!</v>
      </c>
      <c r="U83" s="1093" t="e">
        <f>+VLOOKUP(C83,#REF!,13,FALSE)-T83</f>
        <v>#REF!</v>
      </c>
      <c r="V83" s="1070"/>
    </row>
    <row r="84" spans="2:22" outlineLevel="1">
      <c r="B84" s="1090">
        <v>11106</v>
      </c>
      <c r="C84" s="1090">
        <v>679153</v>
      </c>
      <c r="D84" s="1091" t="s">
        <v>62</v>
      </c>
      <c r="E84" s="1092">
        <v>163846.51</v>
      </c>
      <c r="F84" s="1092">
        <v>51337.5</v>
      </c>
      <c r="G84" s="1092">
        <v>215184.01</v>
      </c>
      <c r="H84" s="1090" t="s">
        <v>35</v>
      </c>
      <c r="I84" s="1087"/>
      <c r="J84" s="1092" t="e">
        <f>+VLOOKUP(C84,#REF!,7,FALSE)</f>
        <v>#REF!</v>
      </c>
      <c r="K84" s="1071" t="e">
        <f>+VLOOKUP(C84,#REF!,9,FALSE)</f>
        <v>#REF!</v>
      </c>
      <c r="L84" s="1071" t="e">
        <f>+VLOOKUP(C84,#REF!,11,FALSE)</f>
        <v>#REF!</v>
      </c>
      <c r="M84" s="1071" t="e">
        <f t="shared" si="0"/>
        <v>#REF!</v>
      </c>
      <c r="N84" s="1071"/>
      <c r="O84" s="1071" t="e">
        <f>+VLOOKUP(C84,#REF!,10,FALSE)</f>
        <v>#REF!</v>
      </c>
      <c r="P84" s="1071" t="e">
        <f>+VLOOKUP(C84,#REF!,12,FALSE)</f>
        <v>#REF!</v>
      </c>
      <c r="Q84" s="1071" t="e">
        <f>+VLOOKUP(C84,#REF!,8,FALSE)</f>
        <v>#REF!</v>
      </c>
      <c r="R84" s="1071" t="e">
        <f t="shared" si="1"/>
        <v>#REF!</v>
      </c>
      <c r="S84" s="1071"/>
      <c r="T84" s="1071" t="e">
        <f t="shared" si="2"/>
        <v>#REF!</v>
      </c>
      <c r="U84" s="1093" t="e">
        <f>+VLOOKUP(C84,#REF!,13,FALSE)-T84</f>
        <v>#REF!</v>
      </c>
      <c r="V84" s="1070" t="s">
        <v>57</v>
      </c>
    </row>
    <row r="85" spans="2:22" outlineLevel="1">
      <c r="B85" s="1090">
        <v>11107</v>
      </c>
      <c r="C85" s="1090">
        <v>679026</v>
      </c>
      <c r="D85" s="1091" t="s">
        <v>71</v>
      </c>
      <c r="E85" s="1092">
        <v>483786</v>
      </c>
      <c r="F85" s="1092">
        <v>106510</v>
      </c>
      <c r="G85" s="1092">
        <v>590296</v>
      </c>
      <c r="H85" s="1090" t="s">
        <v>35</v>
      </c>
      <c r="I85" s="1087"/>
      <c r="J85" s="1092" t="e">
        <f>+VLOOKUP(C85,#REF!,7,FALSE)</f>
        <v>#REF!</v>
      </c>
      <c r="K85" s="1071" t="e">
        <f>+VLOOKUP(C85,#REF!,9,FALSE)</f>
        <v>#REF!</v>
      </c>
      <c r="L85" s="1071" t="e">
        <f>+VLOOKUP(C85,#REF!,11,FALSE)</f>
        <v>#REF!</v>
      </c>
      <c r="M85" s="1071" t="e">
        <f t="shared" si="0"/>
        <v>#REF!</v>
      </c>
      <c r="N85" s="1071"/>
      <c r="O85" s="1071" t="e">
        <f>+VLOOKUP(C85,#REF!,10,FALSE)</f>
        <v>#REF!</v>
      </c>
      <c r="P85" s="1071" t="e">
        <f>+VLOOKUP(C85,#REF!,12,FALSE)</f>
        <v>#REF!</v>
      </c>
      <c r="Q85" s="1071" t="e">
        <f>+VLOOKUP(C85,#REF!,8,FALSE)</f>
        <v>#REF!</v>
      </c>
      <c r="R85" s="1071" t="e">
        <f t="shared" si="1"/>
        <v>#REF!</v>
      </c>
      <c r="S85" s="1071"/>
      <c r="T85" s="1071" t="e">
        <f t="shared" si="2"/>
        <v>#REF!</v>
      </c>
      <c r="U85" s="1093" t="e">
        <f>+VLOOKUP(C85,#REF!,13,FALSE)-T85</f>
        <v>#REF!</v>
      </c>
      <c r="V85" s="1070"/>
    </row>
    <row r="86" spans="2:22" outlineLevel="1">
      <c r="B86" s="1090">
        <v>11109</v>
      </c>
      <c r="C86" s="1090">
        <v>679134</v>
      </c>
      <c r="D86" s="1091" t="s">
        <v>62</v>
      </c>
      <c r="E86" s="1092">
        <v>452956.93000000005</v>
      </c>
      <c r="F86" s="1092">
        <v>110600.22</v>
      </c>
      <c r="G86" s="1092">
        <v>563557.15</v>
      </c>
      <c r="H86" s="1090" t="s">
        <v>35</v>
      </c>
      <c r="I86" s="1087"/>
      <c r="J86" s="1092" t="e">
        <f>+VLOOKUP(C86,#REF!,7,FALSE)</f>
        <v>#REF!</v>
      </c>
      <c r="K86" s="1071" t="e">
        <f>+VLOOKUP(C86,#REF!,9,FALSE)</f>
        <v>#REF!</v>
      </c>
      <c r="L86" s="1071" t="e">
        <f>+VLOOKUP(C86,#REF!,11,FALSE)</f>
        <v>#REF!</v>
      </c>
      <c r="M86" s="1071" t="e">
        <f t="shared" si="0"/>
        <v>#REF!</v>
      </c>
      <c r="N86" s="1071"/>
      <c r="O86" s="1071" t="e">
        <f>+VLOOKUP(C86,#REF!,10,FALSE)</f>
        <v>#REF!</v>
      </c>
      <c r="P86" s="1071" t="e">
        <f>+VLOOKUP(C86,#REF!,12,FALSE)</f>
        <v>#REF!</v>
      </c>
      <c r="Q86" s="1071" t="e">
        <f>+VLOOKUP(C86,#REF!,8,FALSE)</f>
        <v>#REF!</v>
      </c>
      <c r="R86" s="1071" t="e">
        <f t="shared" si="1"/>
        <v>#REF!</v>
      </c>
      <c r="S86" s="1071"/>
      <c r="T86" s="1071" t="e">
        <f t="shared" si="2"/>
        <v>#REF!</v>
      </c>
      <c r="U86" s="1093" t="e">
        <f>+VLOOKUP(C86,#REF!,13,FALSE)-T86</f>
        <v>#REF!</v>
      </c>
      <c r="V86" s="1070"/>
    </row>
    <row r="87" spans="2:22" outlineLevel="1">
      <c r="B87" s="1090">
        <v>11113</v>
      </c>
      <c r="C87" s="1090">
        <v>678988</v>
      </c>
      <c r="D87" s="1091" t="s">
        <v>49</v>
      </c>
      <c r="E87" s="1092">
        <v>911136.75999999989</v>
      </c>
      <c r="F87" s="1092">
        <v>206650.4</v>
      </c>
      <c r="G87" s="1092">
        <v>1117787.1599999999</v>
      </c>
      <c r="H87" s="1090" t="s">
        <v>35</v>
      </c>
      <c r="I87" s="1087"/>
      <c r="J87" s="1092" t="e">
        <f>+VLOOKUP(C87,#REF!,7,FALSE)</f>
        <v>#REF!</v>
      </c>
      <c r="K87" s="1071" t="e">
        <f>+VLOOKUP(C87,#REF!,9,FALSE)</f>
        <v>#REF!</v>
      </c>
      <c r="L87" s="1071" t="e">
        <f>+VLOOKUP(C87,#REF!,11,FALSE)</f>
        <v>#REF!</v>
      </c>
      <c r="M87" s="1071" t="e">
        <f t="shared" si="0"/>
        <v>#REF!</v>
      </c>
      <c r="N87" s="1071"/>
      <c r="O87" s="1071" t="e">
        <f>+VLOOKUP(C87,#REF!,10,FALSE)</f>
        <v>#REF!</v>
      </c>
      <c r="P87" s="1071" t="e">
        <f>+VLOOKUP(C87,#REF!,12,FALSE)</f>
        <v>#REF!</v>
      </c>
      <c r="Q87" s="1071" t="e">
        <f>+VLOOKUP(C87,#REF!,8,FALSE)</f>
        <v>#REF!</v>
      </c>
      <c r="R87" s="1071" t="e">
        <f t="shared" si="1"/>
        <v>#REF!</v>
      </c>
      <c r="S87" s="1071"/>
      <c r="T87" s="1071" t="e">
        <f t="shared" si="2"/>
        <v>#REF!</v>
      </c>
      <c r="U87" s="1093" t="e">
        <f>+VLOOKUP(C87,#REF!,13,FALSE)-T87</f>
        <v>#REF!</v>
      </c>
      <c r="V87" s="1070"/>
    </row>
    <row r="88" spans="2:22" outlineLevel="1">
      <c r="B88" s="1090">
        <v>11114</v>
      </c>
      <c r="C88" s="1090">
        <v>679458</v>
      </c>
      <c r="D88" s="1091" t="s">
        <v>50</v>
      </c>
      <c r="E88" s="1092">
        <v>498436</v>
      </c>
      <c r="F88" s="1071">
        <v>95482</v>
      </c>
      <c r="G88" s="1092">
        <v>593918</v>
      </c>
      <c r="H88" s="1090" t="s">
        <v>35</v>
      </c>
      <c r="I88" s="1087"/>
      <c r="J88" s="1092" t="e">
        <f>+VLOOKUP(C88,#REF!,7,FALSE)</f>
        <v>#REF!</v>
      </c>
      <c r="K88" s="1071" t="e">
        <f>+VLOOKUP(C88,#REF!,9,FALSE)</f>
        <v>#REF!</v>
      </c>
      <c r="L88" s="1071" t="e">
        <f>+VLOOKUP(C88,#REF!,11,FALSE)</f>
        <v>#REF!</v>
      </c>
      <c r="M88" s="1071" t="e">
        <f t="shared" si="0"/>
        <v>#REF!</v>
      </c>
      <c r="N88" s="1071"/>
      <c r="O88" s="1071" t="e">
        <f>+VLOOKUP(C88,#REF!,10,FALSE)</f>
        <v>#REF!</v>
      </c>
      <c r="P88" s="1071" t="e">
        <f>+VLOOKUP(C88,#REF!,12,FALSE)</f>
        <v>#REF!</v>
      </c>
      <c r="Q88" s="1071" t="e">
        <f>+VLOOKUP(C88,#REF!,8,FALSE)</f>
        <v>#REF!</v>
      </c>
      <c r="R88" s="1071" t="e">
        <f t="shared" si="1"/>
        <v>#REF!</v>
      </c>
      <c r="S88" s="1071"/>
      <c r="T88" s="1071" t="e">
        <f t="shared" si="2"/>
        <v>#REF!</v>
      </c>
      <c r="U88" s="1093" t="e">
        <f>+VLOOKUP(C88,#REF!,13,FALSE)-T88</f>
        <v>#REF!</v>
      </c>
      <c r="V88" s="1070"/>
    </row>
    <row r="89" spans="2:22" outlineLevel="1">
      <c r="B89" s="1090">
        <v>11116</v>
      </c>
      <c r="C89" s="1090">
        <v>686471</v>
      </c>
      <c r="D89" s="1091" t="s">
        <v>50</v>
      </c>
      <c r="E89" s="1092">
        <v>250906</v>
      </c>
      <c r="F89" s="1092">
        <v>68700</v>
      </c>
      <c r="G89" s="1092">
        <v>319606</v>
      </c>
      <c r="H89" s="1090" t="s">
        <v>35</v>
      </c>
      <c r="I89" s="1087"/>
      <c r="J89" s="1092" t="e">
        <f>+VLOOKUP(C89,#REF!,7,FALSE)</f>
        <v>#REF!</v>
      </c>
      <c r="K89" s="1071" t="e">
        <f>+VLOOKUP(C89,#REF!,9,FALSE)</f>
        <v>#REF!</v>
      </c>
      <c r="L89" s="1071" t="e">
        <f>+VLOOKUP(C89,#REF!,11,FALSE)</f>
        <v>#REF!</v>
      </c>
      <c r="M89" s="1071" t="e">
        <f t="shared" si="0"/>
        <v>#REF!</v>
      </c>
      <c r="N89" s="1071"/>
      <c r="O89" s="1071" t="e">
        <f>+VLOOKUP(C89,#REF!,10,FALSE)</f>
        <v>#REF!</v>
      </c>
      <c r="P89" s="1071" t="e">
        <f>+VLOOKUP(C89,#REF!,12,FALSE)</f>
        <v>#REF!</v>
      </c>
      <c r="Q89" s="1071" t="e">
        <f>+VLOOKUP(C89,#REF!,8,FALSE)</f>
        <v>#REF!</v>
      </c>
      <c r="R89" s="1071" t="e">
        <f t="shared" si="1"/>
        <v>#REF!</v>
      </c>
      <c r="S89" s="1071"/>
      <c r="T89" s="1071" t="e">
        <f t="shared" si="2"/>
        <v>#REF!</v>
      </c>
      <c r="U89" s="1093" t="e">
        <f>+VLOOKUP(C89,#REF!,13,FALSE)-T89</f>
        <v>#REF!</v>
      </c>
      <c r="V89" s="1070" t="s">
        <v>57</v>
      </c>
    </row>
    <row r="90" spans="2:22" outlineLevel="1">
      <c r="B90" s="1090">
        <v>11123</v>
      </c>
      <c r="C90" s="1090">
        <v>682865</v>
      </c>
      <c r="D90" s="1091" t="s">
        <v>50</v>
      </c>
      <c r="E90" s="1092">
        <v>70683</v>
      </c>
      <c r="F90" s="1092">
        <v>21148</v>
      </c>
      <c r="G90" s="1092">
        <v>91831</v>
      </c>
      <c r="H90" s="1090" t="s">
        <v>35</v>
      </c>
      <c r="I90" s="1087"/>
      <c r="J90" s="1092" t="e">
        <f>+VLOOKUP(C90,#REF!,7,FALSE)</f>
        <v>#REF!</v>
      </c>
      <c r="K90" s="1071" t="e">
        <f>+VLOOKUP(C90,#REF!,9,FALSE)</f>
        <v>#REF!</v>
      </c>
      <c r="L90" s="1071" t="e">
        <f>+VLOOKUP(C90,#REF!,11,FALSE)</f>
        <v>#REF!</v>
      </c>
      <c r="M90" s="1071" t="e">
        <f t="shared" si="0"/>
        <v>#REF!</v>
      </c>
      <c r="N90" s="1071"/>
      <c r="O90" s="1071" t="e">
        <f>+VLOOKUP(C90,#REF!,10,FALSE)</f>
        <v>#REF!</v>
      </c>
      <c r="P90" s="1071" t="e">
        <f>+VLOOKUP(C90,#REF!,12,FALSE)</f>
        <v>#REF!</v>
      </c>
      <c r="Q90" s="1071" t="e">
        <f>+VLOOKUP(C90,#REF!,8,FALSE)</f>
        <v>#REF!</v>
      </c>
      <c r="R90" s="1071" t="e">
        <f t="shared" si="1"/>
        <v>#REF!</v>
      </c>
      <c r="S90" s="1071"/>
      <c r="T90" s="1071" t="e">
        <f t="shared" si="2"/>
        <v>#REF!</v>
      </c>
      <c r="U90" s="1093" t="e">
        <f>+VLOOKUP(C90,#REF!,13,FALSE)-T90</f>
        <v>#REF!</v>
      </c>
      <c r="V90" s="1070"/>
    </row>
    <row r="91" spans="2:22" outlineLevel="1">
      <c r="B91" s="1090">
        <v>11130</v>
      </c>
      <c r="C91" s="1090">
        <v>682882</v>
      </c>
      <c r="D91" s="1091" t="s">
        <v>50</v>
      </c>
      <c r="E91" s="1092">
        <v>545661.24</v>
      </c>
      <c r="F91" s="1092">
        <v>113378.16</v>
      </c>
      <c r="G91" s="1092">
        <v>659039.4</v>
      </c>
      <c r="H91" s="1090" t="s">
        <v>35</v>
      </c>
      <c r="I91" s="1087"/>
      <c r="J91" s="1092" t="e">
        <f>+VLOOKUP(C91,#REF!,7,FALSE)</f>
        <v>#REF!</v>
      </c>
      <c r="K91" s="1071" t="e">
        <f>+VLOOKUP(C91,#REF!,9,FALSE)</f>
        <v>#REF!</v>
      </c>
      <c r="L91" s="1071" t="e">
        <f>+VLOOKUP(C91,#REF!,11,FALSE)</f>
        <v>#REF!</v>
      </c>
      <c r="M91" s="1071" t="e">
        <f t="shared" si="0"/>
        <v>#REF!</v>
      </c>
      <c r="N91" s="1071"/>
      <c r="O91" s="1071" t="e">
        <f>+VLOOKUP(C91,#REF!,10,FALSE)</f>
        <v>#REF!</v>
      </c>
      <c r="P91" s="1071" t="e">
        <f>+VLOOKUP(C91,#REF!,12,FALSE)</f>
        <v>#REF!</v>
      </c>
      <c r="Q91" s="1071" t="e">
        <f>+VLOOKUP(C91,#REF!,8,FALSE)</f>
        <v>#REF!</v>
      </c>
      <c r="R91" s="1071" t="e">
        <f t="shared" si="1"/>
        <v>#REF!</v>
      </c>
      <c r="S91" s="1071"/>
      <c r="T91" s="1071" t="e">
        <f t="shared" si="2"/>
        <v>#REF!</v>
      </c>
      <c r="U91" s="1093" t="e">
        <f>+VLOOKUP(C91,#REF!,13,FALSE)-T91</f>
        <v>#REF!</v>
      </c>
      <c r="V91" s="1070"/>
    </row>
    <row r="92" spans="2:22" outlineLevel="1">
      <c r="B92" s="1090">
        <v>11136</v>
      </c>
      <c r="C92" s="1090">
        <v>682890</v>
      </c>
      <c r="D92" s="1091" t="s">
        <v>62</v>
      </c>
      <c r="E92" s="1092">
        <v>510067.96</v>
      </c>
      <c r="F92" s="1092">
        <v>102310.67</v>
      </c>
      <c r="G92" s="1092">
        <v>612378.63</v>
      </c>
      <c r="H92" s="1090" t="s">
        <v>35</v>
      </c>
      <c r="I92" s="1087"/>
      <c r="J92" s="1092" t="e">
        <f>+VLOOKUP(C92,#REF!,7,FALSE)</f>
        <v>#REF!</v>
      </c>
      <c r="K92" s="1071" t="e">
        <f>+VLOOKUP(C92,#REF!,9,FALSE)</f>
        <v>#REF!</v>
      </c>
      <c r="L92" s="1071" t="e">
        <f>+VLOOKUP(C92,#REF!,11,FALSE)</f>
        <v>#REF!</v>
      </c>
      <c r="M92" s="1071" t="e">
        <f t="shared" si="0"/>
        <v>#REF!</v>
      </c>
      <c r="N92" s="1071"/>
      <c r="O92" s="1071" t="e">
        <f>+VLOOKUP(C92,#REF!,10,FALSE)</f>
        <v>#REF!</v>
      </c>
      <c r="P92" s="1071" t="e">
        <f>+VLOOKUP(C92,#REF!,12,FALSE)</f>
        <v>#REF!</v>
      </c>
      <c r="Q92" s="1071" t="e">
        <f>+VLOOKUP(C92,#REF!,8,FALSE)</f>
        <v>#REF!</v>
      </c>
      <c r="R92" s="1071" t="e">
        <f t="shared" si="1"/>
        <v>#REF!</v>
      </c>
      <c r="S92" s="1071"/>
      <c r="T92" s="1071" t="e">
        <f t="shared" si="2"/>
        <v>#REF!</v>
      </c>
      <c r="U92" s="1093" t="e">
        <f>+VLOOKUP(C92,#REF!,13,FALSE)-T92</f>
        <v>#REF!</v>
      </c>
      <c r="V92" s="1070"/>
    </row>
    <row r="93" spans="2:22" outlineLevel="1">
      <c r="B93" s="1090">
        <v>11137</v>
      </c>
      <c r="C93" s="1090">
        <v>682870</v>
      </c>
      <c r="D93" s="1091" t="s">
        <v>50</v>
      </c>
      <c r="E93" s="1092">
        <v>85921.77</v>
      </c>
      <c r="F93" s="1092">
        <v>17491</v>
      </c>
      <c r="G93" s="1092">
        <v>103412.77</v>
      </c>
      <c r="H93" s="1090" t="s">
        <v>35</v>
      </c>
      <c r="I93" s="1087"/>
      <c r="J93" s="1092" t="e">
        <f>+VLOOKUP(C93,#REF!,7,FALSE)</f>
        <v>#REF!</v>
      </c>
      <c r="K93" s="1071" t="e">
        <f>+VLOOKUP(C93,#REF!,9,FALSE)</f>
        <v>#REF!</v>
      </c>
      <c r="L93" s="1071" t="e">
        <f>+VLOOKUP(C93,#REF!,11,FALSE)</f>
        <v>#REF!</v>
      </c>
      <c r="M93" s="1071" t="e">
        <f t="shared" ref="M93:M156" si="3">+SUM(J93:L93)</f>
        <v>#REF!</v>
      </c>
      <c r="N93" s="1071"/>
      <c r="O93" s="1071" t="e">
        <f>+VLOOKUP(C93,#REF!,10,FALSE)</f>
        <v>#REF!</v>
      </c>
      <c r="P93" s="1071" t="e">
        <f>+VLOOKUP(C93,#REF!,12,FALSE)</f>
        <v>#REF!</v>
      </c>
      <c r="Q93" s="1071" t="e">
        <f>+VLOOKUP(C93,#REF!,8,FALSE)</f>
        <v>#REF!</v>
      </c>
      <c r="R93" s="1071" t="e">
        <f t="shared" ref="R93:R156" si="4">+SUM(O93:Q93)</f>
        <v>#REF!</v>
      </c>
      <c r="S93" s="1071"/>
      <c r="T93" s="1071" t="e">
        <f t="shared" ref="T93:T156" si="5">+M93+R93</f>
        <v>#REF!</v>
      </c>
      <c r="U93" s="1093" t="e">
        <f>+VLOOKUP(C93,#REF!,13,FALSE)-T93</f>
        <v>#REF!</v>
      </c>
      <c r="V93" s="1070"/>
    </row>
    <row r="94" spans="2:22" outlineLevel="1">
      <c r="B94" s="1090">
        <v>11138</v>
      </c>
      <c r="C94" s="1090">
        <v>685943</v>
      </c>
      <c r="D94" s="1091" t="s">
        <v>72</v>
      </c>
      <c r="E94" s="1092">
        <v>254972.21999999997</v>
      </c>
      <c r="F94" s="1092">
        <v>63260</v>
      </c>
      <c r="G94" s="1092">
        <v>318232.21999999997</v>
      </c>
      <c r="H94" s="1090" t="s">
        <v>35</v>
      </c>
      <c r="I94" s="1087"/>
      <c r="J94" s="1092" t="e">
        <f>+VLOOKUP(C94,#REF!,7,FALSE)</f>
        <v>#REF!</v>
      </c>
      <c r="K94" s="1071" t="e">
        <f>+VLOOKUP(C94,#REF!,9,FALSE)</f>
        <v>#REF!</v>
      </c>
      <c r="L94" s="1071" t="e">
        <f>+VLOOKUP(C94,#REF!,11,FALSE)</f>
        <v>#REF!</v>
      </c>
      <c r="M94" s="1071" t="e">
        <f t="shared" si="3"/>
        <v>#REF!</v>
      </c>
      <c r="N94" s="1071"/>
      <c r="O94" s="1071" t="e">
        <f>+VLOOKUP(C94,#REF!,10,FALSE)</f>
        <v>#REF!</v>
      </c>
      <c r="P94" s="1071" t="e">
        <f>+VLOOKUP(C94,#REF!,12,FALSE)</f>
        <v>#REF!</v>
      </c>
      <c r="Q94" s="1071" t="e">
        <f>+VLOOKUP(C94,#REF!,8,FALSE)</f>
        <v>#REF!</v>
      </c>
      <c r="R94" s="1071" t="e">
        <f t="shared" si="4"/>
        <v>#REF!</v>
      </c>
      <c r="S94" s="1071"/>
      <c r="T94" s="1071" t="e">
        <f t="shared" si="5"/>
        <v>#REF!</v>
      </c>
      <c r="U94" s="1093" t="e">
        <f>+VLOOKUP(C94,#REF!,13,FALSE)-T94</f>
        <v>#REF!</v>
      </c>
      <c r="V94" s="1070"/>
    </row>
    <row r="95" spans="2:22" outlineLevel="1">
      <c r="B95" s="1090">
        <v>11143</v>
      </c>
      <c r="C95" s="1090">
        <v>685263</v>
      </c>
      <c r="D95" s="1091" t="s">
        <v>51</v>
      </c>
      <c r="E95" s="1092">
        <v>537688</v>
      </c>
      <c r="F95" s="1092">
        <v>134695</v>
      </c>
      <c r="G95" s="1092">
        <v>672383</v>
      </c>
      <c r="H95" s="1090" t="s">
        <v>35</v>
      </c>
      <c r="I95" s="1087"/>
      <c r="J95" s="1092" t="e">
        <f>+VLOOKUP(C95,#REF!,7,FALSE)</f>
        <v>#REF!</v>
      </c>
      <c r="K95" s="1071" t="e">
        <f>+VLOOKUP(C95,#REF!,9,FALSE)</f>
        <v>#REF!</v>
      </c>
      <c r="L95" s="1071" t="e">
        <f>+VLOOKUP(C95,#REF!,11,FALSE)</f>
        <v>#REF!</v>
      </c>
      <c r="M95" s="1071" t="e">
        <f t="shared" si="3"/>
        <v>#REF!</v>
      </c>
      <c r="N95" s="1071"/>
      <c r="O95" s="1071" t="e">
        <f>+VLOOKUP(C95,#REF!,10,FALSE)</f>
        <v>#REF!</v>
      </c>
      <c r="P95" s="1071" t="e">
        <f>+VLOOKUP(C95,#REF!,12,FALSE)</f>
        <v>#REF!</v>
      </c>
      <c r="Q95" s="1071" t="e">
        <f>+VLOOKUP(C95,#REF!,8,FALSE)</f>
        <v>#REF!</v>
      </c>
      <c r="R95" s="1071" t="e">
        <f t="shared" si="4"/>
        <v>#REF!</v>
      </c>
      <c r="S95" s="1071"/>
      <c r="T95" s="1071" t="e">
        <f t="shared" si="5"/>
        <v>#REF!</v>
      </c>
      <c r="U95" s="1093" t="e">
        <f>+VLOOKUP(C95,#REF!,13,FALSE)-T95</f>
        <v>#REF!</v>
      </c>
      <c r="V95" s="1070"/>
    </row>
    <row r="96" spans="2:22" outlineLevel="1">
      <c r="B96" s="1090">
        <v>11145</v>
      </c>
      <c r="C96" s="1090">
        <v>682324</v>
      </c>
      <c r="D96" s="1091" t="s">
        <v>50</v>
      </c>
      <c r="E96" s="1092">
        <v>573047.24</v>
      </c>
      <c r="F96" s="1092">
        <v>136182.31</v>
      </c>
      <c r="G96" s="1092">
        <v>709229.55</v>
      </c>
      <c r="H96" s="1090" t="s">
        <v>35</v>
      </c>
      <c r="I96" s="1087"/>
      <c r="J96" s="1092" t="e">
        <f>+VLOOKUP(C96,#REF!,7,FALSE)</f>
        <v>#REF!</v>
      </c>
      <c r="K96" s="1071" t="e">
        <f>+VLOOKUP(C96,#REF!,9,FALSE)</f>
        <v>#REF!</v>
      </c>
      <c r="L96" s="1071" t="e">
        <f>+VLOOKUP(C96,#REF!,11,FALSE)</f>
        <v>#REF!</v>
      </c>
      <c r="M96" s="1071" t="e">
        <f t="shared" si="3"/>
        <v>#REF!</v>
      </c>
      <c r="N96" s="1071"/>
      <c r="O96" s="1071" t="e">
        <f>+VLOOKUP(C96,#REF!,10,FALSE)</f>
        <v>#REF!</v>
      </c>
      <c r="P96" s="1071" t="e">
        <f>+VLOOKUP(C96,#REF!,12,FALSE)</f>
        <v>#REF!</v>
      </c>
      <c r="Q96" s="1071" t="e">
        <f>+VLOOKUP(C96,#REF!,8,FALSE)</f>
        <v>#REF!</v>
      </c>
      <c r="R96" s="1071" t="e">
        <f t="shared" si="4"/>
        <v>#REF!</v>
      </c>
      <c r="S96" s="1071"/>
      <c r="T96" s="1071" t="e">
        <f t="shared" si="5"/>
        <v>#REF!</v>
      </c>
      <c r="U96" s="1093" t="e">
        <f>+VLOOKUP(C96,#REF!,13,FALSE)-T96</f>
        <v>#REF!</v>
      </c>
      <c r="V96" s="1070"/>
    </row>
    <row r="97" spans="2:22" outlineLevel="1">
      <c r="B97" s="1090">
        <v>11149</v>
      </c>
      <c r="C97" s="1090">
        <v>682135</v>
      </c>
      <c r="D97" s="1091" t="s">
        <v>50</v>
      </c>
      <c r="E97" s="1092">
        <v>577000.79</v>
      </c>
      <c r="F97" s="1092">
        <v>116779.74</v>
      </c>
      <c r="G97" s="1092">
        <v>693780.53</v>
      </c>
      <c r="H97" s="1090" t="s">
        <v>35</v>
      </c>
      <c r="I97" s="1087"/>
      <c r="J97" s="1092" t="e">
        <f>+VLOOKUP(C97,#REF!,7,FALSE)</f>
        <v>#REF!</v>
      </c>
      <c r="K97" s="1071" t="e">
        <f>+VLOOKUP(C97,#REF!,9,FALSE)</f>
        <v>#REF!</v>
      </c>
      <c r="L97" s="1071" t="e">
        <f>+VLOOKUP(C97,#REF!,11,FALSE)</f>
        <v>#REF!</v>
      </c>
      <c r="M97" s="1071" t="e">
        <f t="shared" si="3"/>
        <v>#REF!</v>
      </c>
      <c r="N97" s="1071"/>
      <c r="O97" s="1071" t="e">
        <f>+VLOOKUP(C97,#REF!,10,FALSE)</f>
        <v>#REF!</v>
      </c>
      <c r="P97" s="1071" t="e">
        <f>+VLOOKUP(C97,#REF!,12,FALSE)</f>
        <v>#REF!</v>
      </c>
      <c r="Q97" s="1071" t="e">
        <f>+VLOOKUP(C97,#REF!,8,FALSE)</f>
        <v>#REF!</v>
      </c>
      <c r="R97" s="1071" t="e">
        <f t="shared" si="4"/>
        <v>#REF!</v>
      </c>
      <c r="S97" s="1071"/>
      <c r="T97" s="1071" t="e">
        <f t="shared" si="5"/>
        <v>#REF!</v>
      </c>
      <c r="U97" s="1093" t="e">
        <f>+VLOOKUP(C97,#REF!,13,FALSE)-T97</f>
        <v>#REF!</v>
      </c>
      <c r="V97" s="1070" t="s">
        <v>57</v>
      </c>
    </row>
    <row r="98" spans="2:22" outlineLevel="1">
      <c r="B98" s="1090">
        <v>11150</v>
      </c>
      <c r="C98" s="1090">
        <v>685370</v>
      </c>
      <c r="D98" s="1091" t="s">
        <v>50</v>
      </c>
      <c r="E98" s="1092">
        <v>68823</v>
      </c>
      <c r="F98" s="1092">
        <v>14986</v>
      </c>
      <c r="G98" s="1092">
        <v>83809</v>
      </c>
      <c r="H98" s="1090" t="s">
        <v>35</v>
      </c>
      <c r="I98" s="1087"/>
      <c r="J98" s="1092" t="e">
        <f>+VLOOKUP(C98,#REF!,7,FALSE)</f>
        <v>#REF!</v>
      </c>
      <c r="K98" s="1071" t="e">
        <f>+VLOOKUP(C98,#REF!,9,FALSE)</f>
        <v>#REF!</v>
      </c>
      <c r="L98" s="1071" t="e">
        <f>+VLOOKUP(C98,#REF!,11,FALSE)</f>
        <v>#REF!</v>
      </c>
      <c r="M98" s="1071" t="e">
        <f t="shared" si="3"/>
        <v>#REF!</v>
      </c>
      <c r="N98" s="1071"/>
      <c r="O98" s="1071" t="e">
        <f>+VLOOKUP(C98,#REF!,10,FALSE)</f>
        <v>#REF!</v>
      </c>
      <c r="P98" s="1071" t="e">
        <f>+VLOOKUP(C98,#REF!,12,FALSE)</f>
        <v>#REF!</v>
      </c>
      <c r="Q98" s="1071" t="e">
        <f>+VLOOKUP(C98,#REF!,8,FALSE)</f>
        <v>#REF!</v>
      </c>
      <c r="R98" s="1071" t="e">
        <f t="shared" si="4"/>
        <v>#REF!</v>
      </c>
      <c r="S98" s="1071"/>
      <c r="T98" s="1071" t="e">
        <f t="shared" si="5"/>
        <v>#REF!</v>
      </c>
      <c r="U98" s="1093" t="e">
        <f>+VLOOKUP(C98,#REF!,13,FALSE)-T98</f>
        <v>#REF!</v>
      </c>
      <c r="V98" s="1070"/>
    </row>
    <row r="99" spans="2:22" outlineLevel="1">
      <c r="B99" s="1090">
        <v>11152</v>
      </c>
      <c r="C99" s="1090">
        <v>686453</v>
      </c>
      <c r="D99" s="1091" t="s">
        <v>50</v>
      </c>
      <c r="E99" s="1092">
        <v>20584</v>
      </c>
      <c r="F99" s="1092">
        <v>4995</v>
      </c>
      <c r="G99" s="1092">
        <v>25579</v>
      </c>
      <c r="H99" s="1090" t="s">
        <v>35</v>
      </c>
      <c r="I99" s="1087"/>
      <c r="J99" s="1092" t="e">
        <f>+VLOOKUP(C99,#REF!,7,FALSE)</f>
        <v>#REF!</v>
      </c>
      <c r="K99" s="1071" t="e">
        <f>+VLOOKUP(C99,#REF!,9,FALSE)</f>
        <v>#REF!</v>
      </c>
      <c r="L99" s="1071" t="e">
        <f>+VLOOKUP(C99,#REF!,11,FALSE)</f>
        <v>#REF!</v>
      </c>
      <c r="M99" s="1071" t="e">
        <f t="shared" si="3"/>
        <v>#REF!</v>
      </c>
      <c r="N99" s="1071"/>
      <c r="O99" s="1071" t="e">
        <f>+VLOOKUP(C99,#REF!,10,FALSE)</f>
        <v>#REF!</v>
      </c>
      <c r="P99" s="1071" t="e">
        <f>+VLOOKUP(C99,#REF!,12,FALSE)</f>
        <v>#REF!</v>
      </c>
      <c r="Q99" s="1071" t="e">
        <f>+VLOOKUP(C99,#REF!,8,FALSE)</f>
        <v>#REF!</v>
      </c>
      <c r="R99" s="1071" t="e">
        <f t="shared" si="4"/>
        <v>#REF!</v>
      </c>
      <c r="S99" s="1071"/>
      <c r="T99" s="1071" t="e">
        <f t="shared" si="5"/>
        <v>#REF!</v>
      </c>
      <c r="U99" s="1093" t="e">
        <f>+VLOOKUP(C99,#REF!,13,FALSE)-T99</f>
        <v>#REF!</v>
      </c>
      <c r="V99" s="1070"/>
    </row>
    <row r="100" spans="2:22" outlineLevel="1">
      <c r="B100" s="1090">
        <v>11165</v>
      </c>
      <c r="C100" s="1090">
        <v>682373</v>
      </c>
      <c r="D100" s="1091" t="s">
        <v>50</v>
      </c>
      <c r="E100" s="1092">
        <v>65944</v>
      </c>
      <c r="F100" s="1092">
        <v>11661</v>
      </c>
      <c r="G100" s="1092">
        <v>77605</v>
      </c>
      <c r="H100" s="1090" t="s">
        <v>35</v>
      </c>
      <c r="I100" s="1087"/>
      <c r="J100" s="1092" t="e">
        <f>+VLOOKUP(C100,#REF!,7,FALSE)</f>
        <v>#REF!</v>
      </c>
      <c r="K100" s="1071" t="e">
        <f>+VLOOKUP(C100,#REF!,9,FALSE)</f>
        <v>#REF!</v>
      </c>
      <c r="L100" s="1071" t="e">
        <f>+VLOOKUP(C100,#REF!,11,FALSE)</f>
        <v>#REF!</v>
      </c>
      <c r="M100" s="1071" t="e">
        <f t="shared" si="3"/>
        <v>#REF!</v>
      </c>
      <c r="N100" s="1071"/>
      <c r="O100" s="1071" t="e">
        <f>+VLOOKUP(C100,#REF!,10,FALSE)</f>
        <v>#REF!</v>
      </c>
      <c r="P100" s="1071" t="e">
        <f>+VLOOKUP(C100,#REF!,12,FALSE)</f>
        <v>#REF!</v>
      </c>
      <c r="Q100" s="1071" t="e">
        <f>+VLOOKUP(C100,#REF!,8,FALSE)</f>
        <v>#REF!</v>
      </c>
      <c r="R100" s="1071" t="e">
        <f t="shared" si="4"/>
        <v>#REF!</v>
      </c>
      <c r="S100" s="1071"/>
      <c r="T100" s="1071" t="e">
        <f t="shared" si="5"/>
        <v>#REF!</v>
      </c>
      <c r="U100" s="1093" t="e">
        <f>+VLOOKUP(C100,#REF!,13,FALSE)-T100</f>
        <v>#REF!</v>
      </c>
      <c r="V100" s="1070"/>
    </row>
    <row r="101" spans="2:22" outlineLevel="1">
      <c r="B101" s="1090">
        <v>11166</v>
      </c>
      <c r="C101" s="1090">
        <v>682028</v>
      </c>
      <c r="D101" s="1091" t="s">
        <v>50</v>
      </c>
      <c r="E101" s="1092">
        <v>431381.68000000005</v>
      </c>
      <c r="F101" s="1092">
        <v>105743.62</v>
      </c>
      <c r="G101" s="1092">
        <v>537125.30000000005</v>
      </c>
      <c r="H101" s="1090" t="s">
        <v>35</v>
      </c>
      <c r="I101" s="1087"/>
      <c r="J101" s="1092" t="e">
        <f>+VLOOKUP(C101,#REF!,7,FALSE)</f>
        <v>#REF!</v>
      </c>
      <c r="K101" s="1071" t="e">
        <f>+VLOOKUP(C101,#REF!,9,FALSE)</f>
        <v>#REF!</v>
      </c>
      <c r="L101" s="1071" t="e">
        <f>+VLOOKUP(C101,#REF!,11,FALSE)</f>
        <v>#REF!</v>
      </c>
      <c r="M101" s="1071" t="e">
        <f t="shared" si="3"/>
        <v>#REF!</v>
      </c>
      <c r="N101" s="1071"/>
      <c r="O101" s="1071" t="e">
        <f>+VLOOKUP(C101,#REF!,10,FALSE)</f>
        <v>#REF!</v>
      </c>
      <c r="P101" s="1071" t="e">
        <f>+VLOOKUP(C101,#REF!,12,FALSE)</f>
        <v>#REF!</v>
      </c>
      <c r="Q101" s="1071" t="e">
        <f>+VLOOKUP(C101,#REF!,8,FALSE)</f>
        <v>#REF!</v>
      </c>
      <c r="R101" s="1071" t="e">
        <f t="shared" si="4"/>
        <v>#REF!</v>
      </c>
      <c r="S101" s="1071"/>
      <c r="T101" s="1071" t="e">
        <f t="shared" si="5"/>
        <v>#REF!</v>
      </c>
      <c r="U101" s="1093" t="e">
        <f>+VLOOKUP(C101,#REF!,13,FALSE)-T101</f>
        <v>#REF!</v>
      </c>
      <c r="V101" s="1070" t="s">
        <v>57</v>
      </c>
    </row>
    <row r="102" spans="2:22" outlineLevel="1">
      <c r="B102" s="1090">
        <v>11168</v>
      </c>
      <c r="C102" s="1090">
        <v>682180</v>
      </c>
      <c r="D102" s="1091" t="s">
        <v>50</v>
      </c>
      <c r="E102" s="1092">
        <v>43374</v>
      </c>
      <c r="F102" s="1092">
        <v>11028</v>
      </c>
      <c r="G102" s="1092">
        <v>54402</v>
      </c>
      <c r="H102" s="1090" t="s">
        <v>35</v>
      </c>
      <c r="I102" s="1087"/>
      <c r="J102" s="1092" t="e">
        <f>+VLOOKUP(C102,#REF!,7,FALSE)</f>
        <v>#REF!</v>
      </c>
      <c r="K102" s="1071" t="e">
        <f>+VLOOKUP(C102,#REF!,9,FALSE)</f>
        <v>#REF!</v>
      </c>
      <c r="L102" s="1071" t="e">
        <f>+VLOOKUP(C102,#REF!,11,FALSE)</f>
        <v>#REF!</v>
      </c>
      <c r="M102" s="1071" t="e">
        <f t="shared" si="3"/>
        <v>#REF!</v>
      </c>
      <c r="N102" s="1071"/>
      <c r="O102" s="1071" t="e">
        <f>+VLOOKUP(C102,#REF!,10,FALSE)</f>
        <v>#REF!</v>
      </c>
      <c r="P102" s="1071" t="e">
        <f>+VLOOKUP(C102,#REF!,12,FALSE)</f>
        <v>#REF!</v>
      </c>
      <c r="Q102" s="1071" t="e">
        <f>+VLOOKUP(C102,#REF!,8,FALSE)</f>
        <v>#REF!</v>
      </c>
      <c r="R102" s="1071" t="e">
        <f t="shared" si="4"/>
        <v>#REF!</v>
      </c>
      <c r="S102" s="1071"/>
      <c r="T102" s="1071" t="e">
        <f t="shared" si="5"/>
        <v>#REF!</v>
      </c>
      <c r="U102" s="1093" t="e">
        <f>+VLOOKUP(C102,#REF!,13,FALSE)-T102</f>
        <v>#REF!</v>
      </c>
      <c r="V102" s="1070"/>
    </row>
    <row r="103" spans="2:22" outlineLevel="1">
      <c r="B103" s="1090">
        <v>11169</v>
      </c>
      <c r="C103" s="1090">
        <v>682210</v>
      </c>
      <c r="D103" s="1091" t="s">
        <v>51</v>
      </c>
      <c r="E103" s="1092">
        <v>198050.74</v>
      </c>
      <c r="F103" s="1071">
        <v>41796.870000000003</v>
      </c>
      <c r="G103" s="1092">
        <v>239847.61</v>
      </c>
      <c r="H103" s="1090" t="s">
        <v>35</v>
      </c>
      <c r="I103" s="1087"/>
      <c r="J103" s="1092" t="e">
        <f>+VLOOKUP(C103,#REF!,7,FALSE)</f>
        <v>#REF!</v>
      </c>
      <c r="K103" s="1071" t="e">
        <f>+VLOOKUP(C103,#REF!,9,FALSE)</f>
        <v>#REF!</v>
      </c>
      <c r="L103" s="1071" t="e">
        <f>+VLOOKUP(C103,#REF!,11,FALSE)</f>
        <v>#REF!</v>
      </c>
      <c r="M103" s="1071" t="e">
        <f t="shared" si="3"/>
        <v>#REF!</v>
      </c>
      <c r="N103" s="1071"/>
      <c r="O103" s="1071" t="e">
        <f>+VLOOKUP(C103,#REF!,10,FALSE)</f>
        <v>#REF!</v>
      </c>
      <c r="P103" s="1071" t="e">
        <f>+VLOOKUP(C103,#REF!,12,FALSE)</f>
        <v>#REF!</v>
      </c>
      <c r="Q103" s="1071" t="e">
        <f>+VLOOKUP(C103,#REF!,8,FALSE)</f>
        <v>#REF!</v>
      </c>
      <c r="R103" s="1071" t="e">
        <f t="shared" si="4"/>
        <v>#REF!</v>
      </c>
      <c r="S103" s="1071"/>
      <c r="T103" s="1071" t="e">
        <f t="shared" si="5"/>
        <v>#REF!</v>
      </c>
      <c r="U103" s="1093" t="e">
        <f>+VLOOKUP(C103,#REF!,13,FALSE)-T103</f>
        <v>#REF!</v>
      </c>
      <c r="V103" s="1070"/>
    </row>
    <row r="104" spans="2:22" outlineLevel="1">
      <c r="B104" s="1090">
        <v>11171</v>
      </c>
      <c r="C104" s="1090">
        <v>685477</v>
      </c>
      <c r="D104" s="1091" t="s">
        <v>51</v>
      </c>
      <c r="E104" s="1092">
        <v>355178</v>
      </c>
      <c r="F104" s="1071">
        <v>58304</v>
      </c>
      <c r="G104" s="1092">
        <v>413482</v>
      </c>
      <c r="H104" s="1090" t="s">
        <v>35</v>
      </c>
      <c r="I104" s="1087"/>
      <c r="J104" s="1092" t="e">
        <f>+VLOOKUP(C104,#REF!,7,FALSE)</f>
        <v>#REF!</v>
      </c>
      <c r="K104" s="1071" t="e">
        <f>+VLOOKUP(C104,#REF!,9,FALSE)</f>
        <v>#REF!</v>
      </c>
      <c r="L104" s="1071" t="e">
        <f>+VLOOKUP(C104,#REF!,11,FALSE)</f>
        <v>#REF!</v>
      </c>
      <c r="M104" s="1071" t="e">
        <f t="shared" si="3"/>
        <v>#REF!</v>
      </c>
      <c r="N104" s="1071"/>
      <c r="O104" s="1071" t="e">
        <f>+VLOOKUP(C104,#REF!,10,FALSE)</f>
        <v>#REF!</v>
      </c>
      <c r="P104" s="1071" t="e">
        <f>+VLOOKUP(C104,#REF!,12,FALSE)</f>
        <v>#REF!</v>
      </c>
      <c r="Q104" s="1071" t="e">
        <f>+VLOOKUP(C104,#REF!,8,FALSE)</f>
        <v>#REF!</v>
      </c>
      <c r="R104" s="1071" t="e">
        <f t="shared" si="4"/>
        <v>#REF!</v>
      </c>
      <c r="S104" s="1071"/>
      <c r="T104" s="1071" t="e">
        <f t="shared" si="5"/>
        <v>#REF!</v>
      </c>
      <c r="U104" s="1093" t="e">
        <f>+VLOOKUP(C104,#REF!,13,FALSE)-T104</f>
        <v>#REF!</v>
      </c>
      <c r="V104" s="1070" t="s">
        <v>57</v>
      </c>
    </row>
    <row r="105" spans="2:22" outlineLevel="1">
      <c r="B105" s="1090">
        <v>11181</v>
      </c>
      <c r="C105" s="1090">
        <v>682031</v>
      </c>
      <c r="D105" s="1091" t="s">
        <v>50</v>
      </c>
      <c r="E105" s="1092">
        <v>516951</v>
      </c>
      <c r="F105" s="1071">
        <v>108247</v>
      </c>
      <c r="G105" s="1092">
        <v>625198</v>
      </c>
      <c r="H105" s="1090" t="s">
        <v>35</v>
      </c>
      <c r="I105" s="1087"/>
      <c r="J105" s="1092" t="e">
        <f>+VLOOKUP(C105,#REF!,7,FALSE)</f>
        <v>#REF!</v>
      </c>
      <c r="K105" s="1071" t="e">
        <f>+VLOOKUP(C105,#REF!,9,FALSE)</f>
        <v>#REF!</v>
      </c>
      <c r="L105" s="1071" t="e">
        <f>+VLOOKUP(C105,#REF!,11,FALSE)</f>
        <v>#REF!</v>
      </c>
      <c r="M105" s="1071" t="e">
        <f t="shared" si="3"/>
        <v>#REF!</v>
      </c>
      <c r="N105" s="1071"/>
      <c r="O105" s="1071" t="e">
        <f>+VLOOKUP(C105,#REF!,10,FALSE)</f>
        <v>#REF!</v>
      </c>
      <c r="P105" s="1071" t="e">
        <f>+VLOOKUP(C105,#REF!,12,FALSE)</f>
        <v>#REF!</v>
      </c>
      <c r="Q105" s="1071" t="e">
        <f>+VLOOKUP(C105,#REF!,8,FALSE)</f>
        <v>#REF!</v>
      </c>
      <c r="R105" s="1071" t="e">
        <f t="shared" si="4"/>
        <v>#REF!</v>
      </c>
      <c r="S105" s="1071"/>
      <c r="T105" s="1071" t="e">
        <f t="shared" si="5"/>
        <v>#REF!</v>
      </c>
      <c r="U105" s="1093" t="e">
        <f>+VLOOKUP(C105,#REF!,13,FALSE)-T105</f>
        <v>#REF!</v>
      </c>
      <c r="V105" s="1070"/>
    </row>
    <row r="106" spans="2:22" outlineLevel="1">
      <c r="B106" s="1090">
        <v>11182</v>
      </c>
      <c r="C106" s="1090">
        <v>682172</v>
      </c>
      <c r="D106" s="1091" t="s">
        <v>50</v>
      </c>
      <c r="E106" s="1092">
        <v>208399.99999999997</v>
      </c>
      <c r="F106" s="1071">
        <v>57671.35</v>
      </c>
      <c r="G106" s="1092">
        <v>266071.34999999998</v>
      </c>
      <c r="H106" s="1090" t="s">
        <v>35</v>
      </c>
      <c r="I106" s="1087"/>
      <c r="J106" s="1092" t="e">
        <f>+VLOOKUP(C106,#REF!,7,FALSE)</f>
        <v>#REF!</v>
      </c>
      <c r="K106" s="1071" t="e">
        <f>+VLOOKUP(C106,#REF!,9,FALSE)</f>
        <v>#REF!</v>
      </c>
      <c r="L106" s="1071" t="e">
        <f>+VLOOKUP(C106,#REF!,11,FALSE)</f>
        <v>#REF!</v>
      </c>
      <c r="M106" s="1071" t="e">
        <f t="shared" si="3"/>
        <v>#REF!</v>
      </c>
      <c r="N106" s="1071"/>
      <c r="O106" s="1071" t="e">
        <f>+VLOOKUP(C106,#REF!,10,FALSE)</f>
        <v>#REF!</v>
      </c>
      <c r="P106" s="1071" t="e">
        <f>+VLOOKUP(C106,#REF!,12,FALSE)</f>
        <v>#REF!</v>
      </c>
      <c r="Q106" s="1071" t="e">
        <f>+VLOOKUP(C106,#REF!,8,FALSE)</f>
        <v>#REF!</v>
      </c>
      <c r="R106" s="1071" t="e">
        <f t="shared" si="4"/>
        <v>#REF!</v>
      </c>
      <c r="S106" s="1071"/>
      <c r="T106" s="1071" t="e">
        <f t="shared" si="5"/>
        <v>#REF!</v>
      </c>
      <c r="U106" s="1093" t="e">
        <f>+VLOOKUP(C106,#REF!,13,FALSE)-T106</f>
        <v>#REF!</v>
      </c>
      <c r="V106" s="1070" t="s">
        <v>57</v>
      </c>
    </row>
    <row r="107" spans="2:22" outlineLevel="1">
      <c r="B107" s="1090">
        <v>11183</v>
      </c>
      <c r="C107" s="1090">
        <v>682898</v>
      </c>
      <c r="D107" s="1091" t="s">
        <v>50</v>
      </c>
      <c r="E107" s="1092">
        <v>635326.92999999993</v>
      </c>
      <c r="F107" s="1071">
        <v>108700.19</v>
      </c>
      <c r="G107" s="1092">
        <v>744027.11999999988</v>
      </c>
      <c r="H107" s="1090" t="s">
        <v>35</v>
      </c>
      <c r="I107" s="1087"/>
      <c r="J107" s="1092" t="e">
        <f>+VLOOKUP(C107,#REF!,7,FALSE)</f>
        <v>#REF!</v>
      </c>
      <c r="K107" s="1071" t="e">
        <f>+VLOOKUP(C107,#REF!,9,FALSE)</f>
        <v>#REF!</v>
      </c>
      <c r="L107" s="1071" t="e">
        <f>+VLOOKUP(C107,#REF!,11,FALSE)</f>
        <v>#REF!</v>
      </c>
      <c r="M107" s="1071" t="e">
        <f t="shared" si="3"/>
        <v>#REF!</v>
      </c>
      <c r="N107" s="1071"/>
      <c r="O107" s="1071" t="e">
        <f>+VLOOKUP(C107,#REF!,10,FALSE)</f>
        <v>#REF!</v>
      </c>
      <c r="P107" s="1071" t="e">
        <f>+VLOOKUP(C107,#REF!,12,FALSE)</f>
        <v>#REF!</v>
      </c>
      <c r="Q107" s="1071" t="e">
        <f>+VLOOKUP(C107,#REF!,8,FALSE)</f>
        <v>#REF!</v>
      </c>
      <c r="R107" s="1071" t="e">
        <f t="shared" si="4"/>
        <v>#REF!</v>
      </c>
      <c r="S107" s="1071"/>
      <c r="T107" s="1071" t="e">
        <f t="shared" si="5"/>
        <v>#REF!</v>
      </c>
      <c r="U107" s="1093" t="e">
        <f>+VLOOKUP(C107,#REF!,13,FALSE)-T107</f>
        <v>#REF!</v>
      </c>
      <c r="V107" s="1070" t="s">
        <v>57</v>
      </c>
    </row>
    <row r="108" spans="2:22" outlineLevel="1">
      <c r="B108" s="1090">
        <v>11184</v>
      </c>
      <c r="C108" s="1090">
        <v>681672</v>
      </c>
      <c r="D108" s="1091" t="s">
        <v>73</v>
      </c>
      <c r="E108" s="1092">
        <v>214124</v>
      </c>
      <c r="F108" s="1071">
        <v>2243</v>
      </c>
      <c r="G108" s="1092">
        <v>216367</v>
      </c>
      <c r="H108" s="1090" t="s">
        <v>35</v>
      </c>
      <c r="I108" s="1087"/>
      <c r="J108" s="1092" t="e">
        <f>+VLOOKUP(C108,#REF!,7,FALSE)</f>
        <v>#REF!</v>
      </c>
      <c r="K108" s="1071" t="e">
        <f>+VLOOKUP(C108,#REF!,9,FALSE)</f>
        <v>#REF!</v>
      </c>
      <c r="L108" s="1071" t="e">
        <f>+VLOOKUP(C108,#REF!,11,FALSE)</f>
        <v>#REF!</v>
      </c>
      <c r="M108" s="1071" t="e">
        <f t="shared" si="3"/>
        <v>#REF!</v>
      </c>
      <c r="N108" s="1071"/>
      <c r="O108" s="1071" t="e">
        <f>+VLOOKUP(C108,#REF!,10,FALSE)</f>
        <v>#REF!</v>
      </c>
      <c r="P108" s="1071" t="e">
        <f>+VLOOKUP(C108,#REF!,12,FALSE)</f>
        <v>#REF!</v>
      </c>
      <c r="Q108" s="1071" t="e">
        <f>+VLOOKUP(C108,#REF!,8,FALSE)</f>
        <v>#REF!</v>
      </c>
      <c r="R108" s="1071" t="e">
        <f t="shared" si="4"/>
        <v>#REF!</v>
      </c>
      <c r="S108" s="1071"/>
      <c r="T108" s="1071" t="e">
        <f t="shared" si="5"/>
        <v>#REF!</v>
      </c>
      <c r="U108" s="1093" t="e">
        <f>+VLOOKUP(C108,#REF!,13,FALSE)-T108</f>
        <v>#REF!</v>
      </c>
      <c r="V108" s="1070"/>
    </row>
    <row r="109" spans="2:22" outlineLevel="1">
      <c r="B109" s="1090">
        <v>11193</v>
      </c>
      <c r="C109" s="1090">
        <v>688627</v>
      </c>
      <c r="D109" s="1091" t="s">
        <v>50</v>
      </c>
      <c r="E109" s="1092">
        <v>303774</v>
      </c>
      <c r="F109" s="1071">
        <v>72188.490000000005</v>
      </c>
      <c r="G109" s="1092">
        <v>375962.49</v>
      </c>
      <c r="H109" s="1090" t="s">
        <v>35</v>
      </c>
      <c r="I109" s="1087"/>
      <c r="J109" s="1092" t="e">
        <f>+VLOOKUP(C109,#REF!,7,FALSE)</f>
        <v>#REF!</v>
      </c>
      <c r="K109" s="1071" t="e">
        <f>+VLOOKUP(C109,#REF!,9,FALSE)</f>
        <v>#REF!</v>
      </c>
      <c r="L109" s="1071" t="e">
        <f>+VLOOKUP(C109,#REF!,11,FALSE)</f>
        <v>#REF!</v>
      </c>
      <c r="M109" s="1071" t="e">
        <f t="shared" si="3"/>
        <v>#REF!</v>
      </c>
      <c r="N109" s="1071"/>
      <c r="O109" s="1071" t="e">
        <f>+VLOOKUP(C109,#REF!,10,FALSE)</f>
        <v>#REF!</v>
      </c>
      <c r="P109" s="1071" t="e">
        <f>+VLOOKUP(C109,#REF!,12,FALSE)</f>
        <v>#REF!</v>
      </c>
      <c r="Q109" s="1071" t="e">
        <f>+VLOOKUP(C109,#REF!,8,FALSE)</f>
        <v>#REF!</v>
      </c>
      <c r="R109" s="1071" t="e">
        <f t="shared" si="4"/>
        <v>#REF!</v>
      </c>
      <c r="S109" s="1071"/>
      <c r="T109" s="1071" t="e">
        <f t="shared" si="5"/>
        <v>#REF!</v>
      </c>
      <c r="U109" s="1093" t="e">
        <f>+VLOOKUP(C109,#REF!,13,FALSE)-T109</f>
        <v>#REF!</v>
      </c>
      <c r="V109" s="1070"/>
    </row>
    <row r="110" spans="2:22" outlineLevel="1">
      <c r="B110" s="1090">
        <v>11196</v>
      </c>
      <c r="C110" s="1090">
        <v>682228</v>
      </c>
      <c r="D110" s="1091" t="s">
        <v>51</v>
      </c>
      <c r="E110" s="1092">
        <v>775779</v>
      </c>
      <c r="F110" s="1071">
        <v>176882.42</v>
      </c>
      <c r="G110" s="1092">
        <v>952661.42</v>
      </c>
      <c r="H110" s="1090" t="s">
        <v>35</v>
      </c>
      <c r="I110" s="1087"/>
      <c r="J110" s="1092" t="e">
        <f>+VLOOKUP(C110,#REF!,7,FALSE)</f>
        <v>#REF!</v>
      </c>
      <c r="K110" s="1071" t="e">
        <f>+VLOOKUP(C110,#REF!,9,FALSE)</f>
        <v>#REF!</v>
      </c>
      <c r="L110" s="1071" t="e">
        <f>+VLOOKUP(C110,#REF!,11,FALSE)</f>
        <v>#REF!</v>
      </c>
      <c r="M110" s="1071" t="e">
        <f t="shared" si="3"/>
        <v>#REF!</v>
      </c>
      <c r="N110" s="1071"/>
      <c r="O110" s="1071" t="e">
        <f>+VLOOKUP(C110,#REF!,10,FALSE)</f>
        <v>#REF!</v>
      </c>
      <c r="P110" s="1071" t="e">
        <f>+VLOOKUP(C110,#REF!,12,FALSE)</f>
        <v>#REF!</v>
      </c>
      <c r="Q110" s="1071" t="e">
        <f>+VLOOKUP(C110,#REF!,8,FALSE)</f>
        <v>#REF!</v>
      </c>
      <c r="R110" s="1071" t="e">
        <f t="shared" si="4"/>
        <v>#REF!</v>
      </c>
      <c r="S110" s="1071"/>
      <c r="T110" s="1071" t="e">
        <f t="shared" si="5"/>
        <v>#REF!</v>
      </c>
      <c r="U110" s="1093" t="e">
        <f>+VLOOKUP(C110,#REF!,13,FALSE)-T110</f>
        <v>#REF!</v>
      </c>
      <c r="V110" s="1070"/>
    </row>
    <row r="111" spans="2:22" outlineLevel="1">
      <c r="B111" s="1090">
        <v>11201</v>
      </c>
      <c r="C111" s="1090">
        <v>682178</v>
      </c>
      <c r="D111" s="1091" t="s">
        <v>62</v>
      </c>
      <c r="E111" s="1092">
        <v>208544.25</v>
      </c>
      <c r="F111" s="1071">
        <v>53746.06</v>
      </c>
      <c r="G111" s="1092">
        <v>262290.31</v>
      </c>
      <c r="H111" s="1090" t="s">
        <v>35</v>
      </c>
      <c r="I111" s="1087"/>
      <c r="J111" s="1092" t="e">
        <f>+VLOOKUP(C111,#REF!,7,FALSE)</f>
        <v>#REF!</v>
      </c>
      <c r="K111" s="1071" t="e">
        <f>+VLOOKUP(C111,#REF!,9,FALSE)</f>
        <v>#REF!</v>
      </c>
      <c r="L111" s="1071" t="e">
        <f>+VLOOKUP(C111,#REF!,11,FALSE)</f>
        <v>#REF!</v>
      </c>
      <c r="M111" s="1071" t="e">
        <f t="shared" si="3"/>
        <v>#REF!</v>
      </c>
      <c r="N111" s="1071"/>
      <c r="O111" s="1071" t="e">
        <f>+VLOOKUP(C111,#REF!,10,FALSE)</f>
        <v>#REF!</v>
      </c>
      <c r="P111" s="1071" t="e">
        <f>+VLOOKUP(C111,#REF!,12,FALSE)</f>
        <v>#REF!</v>
      </c>
      <c r="Q111" s="1071" t="e">
        <f>+VLOOKUP(C111,#REF!,8,FALSE)</f>
        <v>#REF!</v>
      </c>
      <c r="R111" s="1071" t="e">
        <f t="shared" si="4"/>
        <v>#REF!</v>
      </c>
      <c r="S111" s="1071"/>
      <c r="T111" s="1071" t="e">
        <f t="shared" si="5"/>
        <v>#REF!</v>
      </c>
      <c r="U111" s="1093" t="e">
        <f>+VLOOKUP(C111,#REF!,13,FALSE)-T111</f>
        <v>#REF!</v>
      </c>
      <c r="V111" s="1070"/>
    </row>
    <row r="112" spans="2:22" outlineLevel="1">
      <c r="B112" s="1090">
        <v>11203</v>
      </c>
      <c r="C112" s="1090">
        <v>682136</v>
      </c>
      <c r="D112" s="1091" t="s">
        <v>49</v>
      </c>
      <c r="E112" s="1092">
        <v>469650.95</v>
      </c>
      <c r="F112" s="1071">
        <v>95954.05</v>
      </c>
      <c r="G112" s="1092">
        <v>565605</v>
      </c>
      <c r="H112" s="1090" t="s">
        <v>35</v>
      </c>
      <c r="I112" s="1087"/>
      <c r="J112" s="1092" t="e">
        <f>+VLOOKUP(C112,#REF!,7,FALSE)</f>
        <v>#REF!</v>
      </c>
      <c r="K112" s="1071" t="e">
        <f>+VLOOKUP(C112,#REF!,9,FALSE)</f>
        <v>#REF!</v>
      </c>
      <c r="L112" s="1071" t="e">
        <f>+VLOOKUP(C112,#REF!,11,FALSE)</f>
        <v>#REF!</v>
      </c>
      <c r="M112" s="1071" t="e">
        <f t="shared" si="3"/>
        <v>#REF!</v>
      </c>
      <c r="N112" s="1071"/>
      <c r="O112" s="1071" t="e">
        <f>+VLOOKUP(C112,#REF!,10,FALSE)</f>
        <v>#REF!</v>
      </c>
      <c r="P112" s="1071" t="e">
        <f>+VLOOKUP(C112,#REF!,12,FALSE)</f>
        <v>#REF!</v>
      </c>
      <c r="Q112" s="1071" t="e">
        <f>+VLOOKUP(C112,#REF!,8,FALSE)</f>
        <v>#REF!</v>
      </c>
      <c r="R112" s="1071" t="e">
        <f t="shared" si="4"/>
        <v>#REF!</v>
      </c>
      <c r="S112" s="1071"/>
      <c r="T112" s="1071" t="e">
        <f t="shared" si="5"/>
        <v>#REF!</v>
      </c>
      <c r="U112" s="1093" t="e">
        <f>+VLOOKUP(C112,#REF!,13,FALSE)-T112</f>
        <v>#REF!</v>
      </c>
      <c r="V112" s="1070"/>
    </row>
    <row r="113" spans="2:22" outlineLevel="1">
      <c r="B113" s="1090">
        <v>11207</v>
      </c>
      <c r="C113" s="1090">
        <v>688774</v>
      </c>
      <c r="D113" s="1091" t="s">
        <v>50</v>
      </c>
      <c r="E113" s="1092">
        <v>443331</v>
      </c>
      <c r="F113" s="1071">
        <v>98484</v>
      </c>
      <c r="G113" s="1092">
        <v>541815</v>
      </c>
      <c r="H113" s="1090" t="s">
        <v>35</v>
      </c>
      <c r="I113" s="1087"/>
      <c r="J113" s="1092" t="e">
        <f>+VLOOKUP(C113,#REF!,7,FALSE)</f>
        <v>#REF!</v>
      </c>
      <c r="K113" s="1071" t="e">
        <f>+VLOOKUP(C113,#REF!,9,FALSE)</f>
        <v>#REF!</v>
      </c>
      <c r="L113" s="1071" t="e">
        <f>+VLOOKUP(C113,#REF!,11,FALSE)</f>
        <v>#REF!</v>
      </c>
      <c r="M113" s="1071" t="e">
        <f t="shared" si="3"/>
        <v>#REF!</v>
      </c>
      <c r="N113" s="1071"/>
      <c r="O113" s="1071" t="e">
        <f>+VLOOKUP(C113,#REF!,10,FALSE)</f>
        <v>#REF!</v>
      </c>
      <c r="P113" s="1071" t="e">
        <f>+VLOOKUP(C113,#REF!,12,FALSE)</f>
        <v>#REF!</v>
      </c>
      <c r="Q113" s="1071" t="e">
        <f>+VLOOKUP(C113,#REF!,8,FALSE)</f>
        <v>#REF!</v>
      </c>
      <c r="R113" s="1071" t="e">
        <f t="shared" si="4"/>
        <v>#REF!</v>
      </c>
      <c r="S113" s="1071"/>
      <c r="T113" s="1071" t="e">
        <f t="shared" si="5"/>
        <v>#REF!</v>
      </c>
      <c r="U113" s="1093" t="e">
        <f>+VLOOKUP(C113,#REF!,13,FALSE)-T113</f>
        <v>#REF!</v>
      </c>
      <c r="V113" s="1070"/>
    </row>
    <row r="114" spans="2:22" outlineLevel="1">
      <c r="B114" s="1090">
        <v>11212</v>
      </c>
      <c r="C114" s="1090">
        <v>682910</v>
      </c>
      <c r="D114" s="1091" t="s">
        <v>50</v>
      </c>
      <c r="E114" s="1092">
        <v>517156</v>
      </c>
      <c r="F114" s="1071">
        <v>105667</v>
      </c>
      <c r="G114" s="1092">
        <v>622823</v>
      </c>
      <c r="H114" s="1090" t="s">
        <v>35</v>
      </c>
      <c r="I114" s="1087"/>
      <c r="J114" s="1092" t="e">
        <f>+VLOOKUP(C114,#REF!,7,FALSE)</f>
        <v>#REF!</v>
      </c>
      <c r="K114" s="1071" t="e">
        <f>+VLOOKUP(C114,#REF!,9,FALSE)</f>
        <v>#REF!</v>
      </c>
      <c r="L114" s="1071" t="e">
        <f>+VLOOKUP(C114,#REF!,11,FALSE)</f>
        <v>#REF!</v>
      </c>
      <c r="M114" s="1071" t="e">
        <f t="shared" si="3"/>
        <v>#REF!</v>
      </c>
      <c r="N114" s="1071"/>
      <c r="O114" s="1071" t="e">
        <f>+VLOOKUP(C114,#REF!,10,FALSE)</f>
        <v>#REF!</v>
      </c>
      <c r="P114" s="1071" t="e">
        <f>+VLOOKUP(C114,#REF!,12,FALSE)</f>
        <v>#REF!</v>
      </c>
      <c r="Q114" s="1071" t="e">
        <f>+VLOOKUP(C114,#REF!,8,FALSE)</f>
        <v>#REF!</v>
      </c>
      <c r="R114" s="1071" t="e">
        <f t="shared" si="4"/>
        <v>#REF!</v>
      </c>
      <c r="S114" s="1071"/>
      <c r="T114" s="1071" t="e">
        <f t="shared" si="5"/>
        <v>#REF!</v>
      </c>
      <c r="U114" s="1093" t="e">
        <f>+VLOOKUP(C114,#REF!,13,FALSE)-T114</f>
        <v>#REF!</v>
      </c>
      <c r="V114" s="1070" t="s">
        <v>57</v>
      </c>
    </row>
    <row r="115" spans="2:22" outlineLevel="1">
      <c r="B115" s="1090">
        <v>11214</v>
      </c>
      <c r="C115" s="1090">
        <v>688096</v>
      </c>
      <c r="D115" s="1091" t="s">
        <v>50</v>
      </c>
      <c r="E115" s="1092">
        <v>21408.25</v>
      </c>
      <c r="F115" s="1071">
        <v>5830.39</v>
      </c>
      <c r="G115" s="1092">
        <v>27238.639999999999</v>
      </c>
      <c r="H115" s="1090" t="s">
        <v>35</v>
      </c>
      <c r="I115" s="1087"/>
      <c r="J115" s="1092" t="e">
        <f>+VLOOKUP(C115,#REF!,7,FALSE)</f>
        <v>#REF!</v>
      </c>
      <c r="K115" s="1071" t="e">
        <f>+VLOOKUP(C115,#REF!,9,FALSE)</f>
        <v>#REF!</v>
      </c>
      <c r="L115" s="1071" t="e">
        <f>+VLOOKUP(C115,#REF!,11,FALSE)</f>
        <v>#REF!</v>
      </c>
      <c r="M115" s="1071" t="e">
        <f t="shared" si="3"/>
        <v>#REF!</v>
      </c>
      <c r="N115" s="1071"/>
      <c r="O115" s="1071" t="e">
        <f>+VLOOKUP(C115,#REF!,10,FALSE)</f>
        <v>#REF!</v>
      </c>
      <c r="P115" s="1071" t="e">
        <f>+VLOOKUP(C115,#REF!,12,FALSE)</f>
        <v>#REF!</v>
      </c>
      <c r="Q115" s="1071" t="e">
        <f>+VLOOKUP(C115,#REF!,8,FALSE)</f>
        <v>#REF!</v>
      </c>
      <c r="R115" s="1071" t="e">
        <f t="shared" si="4"/>
        <v>#REF!</v>
      </c>
      <c r="S115" s="1071"/>
      <c r="T115" s="1071" t="e">
        <f t="shared" si="5"/>
        <v>#REF!</v>
      </c>
      <c r="U115" s="1093" t="e">
        <f>+VLOOKUP(C115,#REF!,13,FALSE)-T115</f>
        <v>#REF!</v>
      </c>
      <c r="V115" s="1070"/>
    </row>
    <row r="116" spans="2:22" outlineLevel="1">
      <c r="B116" s="1090">
        <v>11217</v>
      </c>
      <c r="C116" s="1090">
        <v>688472</v>
      </c>
      <c r="D116" s="1091" t="s">
        <v>51</v>
      </c>
      <c r="E116" s="1092">
        <v>164908.85999999999</v>
      </c>
      <c r="F116" s="1071">
        <v>14986</v>
      </c>
      <c r="G116" s="1092">
        <v>179894.86</v>
      </c>
      <c r="H116" s="1090" t="s">
        <v>35</v>
      </c>
      <c r="I116" s="1087"/>
      <c r="J116" s="1092" t="e">
        <f>+VLOOKUP(C116,#REF!,7,FALSE)</f>
        <v>#REF!</v>
      </c>
      <c r="K116" s="1071" t="e">
        <f>+VLOOKUP(C116,#REF!,9,FALSE)</f>
        <v>#REF!</v>
      </c>
      <c r="L116" s="1071" t="e">
        <f>+VLOOKUP(C116,#REF!,11,FALSE)</f>
        <v>#REF!</v>
      </c>
      <c r="M116" s="1071" t="e">
        <f t="shared" si="3"/>
        <v>#REF!</v>
      </c>
      <c r="N116" s="1071"/>
      <c r="O116" s="1071" t="e">
        <f>+VLOOKUP(C116,#REF!,10,FALSE)</f>
        <v>#REF!</v>
      </c>
      <c r="P116" s="1071" t="e">
        <f>+VLOOKUP(C116,#REF!,12,FALSE)</f>
        <v>#REF!</v>
      </c>
      <c r="Q116" s="1071" t="e">
        <f>+VLOOKUP(C116,#REF!,8,FALSE)</f>
        <v>#REF!</v>
      </c>
      <c r="R116" s="1071" t="e">
        <f t="shared" si="4"/>
        <v>#REF!</v>
      </c>
      <c r="S116" s="1071"/>
      <c r="T116" s="1071" t="e">
        <f t="shared" si="5"/>
        <v>#REF!</v>
      </c>
      <c r="U116" s="1093" t="e">
        <f>+VLOOKUP(C116,#REF!,13,FALSE)-T116</f>
        <v>#REF!</v>
      </c>
      <c r="V116" s="1070"/>
    </row>
    <row r="117" spans="2:22" outlineLevel="1">
      <c r="B117" s="1090">
        <v>11229</v>
      </c>
      <c r="C117" s="1090">
        <v>686480</v>
      </c>
      <c r="D117" s="1091" t="s">
        <v>51</v>
      </c>
      <c r="E117" s="1092">
        <v>523404</v>
      </c>
      <c r="F117" s="1071">
        <v>108652</v>
      </c>
      <c r="G117" s="1092">
        <v>632056</v>
      </c>
      <c r="H117" s="1090" t="s">
        <v>35</v>
      </c>
      <c r="I117" s="1087"/>
      <c r="J117" s="1092" t="e">
        <f>+VLOOKUP(C117,#REF!,7,FALSE)</f>
        <v>#REF!</v>
      </c>
      <c r="K117" s="1071" t="e">
        <f>+VLOOKUP(C117,#REF!,9,FALSE)</f>
        <v>#REF!</v>
      </c>
      <c r="L117" s="1071" t="e">
        <f>+VLOOKUP(C117,#REF!,11,FALSE)</f>
        <v>#REF!</v>
      </c>
      <c r="M117" s="1071" t="e">
        <f t="shared" si="3"/>
        <v>#REF!</v>
      </c>
      <c r="N117" s="1071"/>
      <c r="O117" s="1071" t="e">
        <f>+VLOOKUP(C117,#REF!,10,FALSE)</f>
        <v>#REF!</v>
      </c>
      <c r="P117" s="1071" t="e">
        <f>+VLOOKUP(C117,#REF!,12,FALSE)</f>
        <v>#REF!</v>
      </c>
      <c r="Q117" s="1071" t="e">
        <f>+VLOOKUP(C117,#REF!,8,FALSE)</f>
        <v>#REF!</v>
      </c>
      <c r="R117" s="1071" t="e">
        <f t="shared" si="4"/>
        <v>#REF!</v>
      </c>
      <c r="S117" s="1071"/>
      <c r="T117" s="1071" t="e">
        <f t="shared" si="5"/>
        <v>#REF!</v>
      </c>
      <c r="U117" s="1093" t="e">
        <f>+VLOOKUP(C117,#REF!,13,FALSE)-T117</f>
        <v>#REF!</v>
      </c>
      <c r="V117" s="1070" t="s">
        <v>57</v>
      </c>
    </row>
    <row r="118" spans="2:22" outlineLevel="1">
      <c r="B118" s="1090">
        <v>11231</v>
      </c>
      <c r="C118" s="1090">
        <v>691246</v>
      </c>
      <c r="D118" s="1091" t="s">
        <v>50</v>
      </c>
      <c r="E118" s="1092">
        <v>211622.76</v>
      </c>
      <c r="F118" s="1071">
        <v>33717.31</v>
      </c>
      <c r="G118" s="1092">
        <v>245340.07</v>
      </c>
      <c r="H118" s="1090" t="s">
        <v>35</v>
      </c>
      <c r="I118" s="1087"/>
      <c r="J118" s="1092" t="e">
        <f>+VLOOKUP(C118,#REF!,7,FALSE)</f>
        <v>#REF!</v>
      </c>
      <c r="K118" s="1071" t="e">
        <f>+VLOOKUP(C118,#REF!,9,FALSE)</f>
        <v>#REF!</v>
      </c>
      <c r="L118" s="1071" t="e">
        <f>+VLOOKUP(C118,#REF!,11,FALSE)</f>
        <v>#REF!</v>
      </c>
      <c r="M118" s="1071" t="e">
        <f t="shared" si="3"/>
        <v>#REF!</v>
      </c>
      <c r="N118" s="1071"/>
      <c r="O118" s="1071" t="e">
        <f>+VLOOKUP(C118,#REF!,10,FALSE)</f>
        <v>#REF!</v>
      </c>
      <c r="P118" s="1071" t="e">
        <f>+VLOOKUP(C118,#REF!,12,FALSE)</f>
        <v>#REF!</v>
      </c>
      <c r="Q118" s="1071" t="e">
        <f>+VLOOKUP(C118,#REF!,8,FALSE)</f>
        <v>#REF!</v>
      </c>
      <c r="R118" s="1071" t="e">
        <f t="shared" si="4"/>
        <v>#REF!</v>
      </c>
      <c r="S118" s="1071"/>
      <c r="T118" s="1071" t="e">
        <f t="shared" si="5"/>
        <v>#REF!</v>
      </c>
      <c r="U118" s="1093" t="e">
        <f>+VLOOKUP(C118,#REF!,13,FALSE)-T118</f>
        <v>#REF!</v>
      </c>
      <c r="V118" s="1070"/>
    </row>
    <row r="119" spans="2:22" outlineLevel="1">
      <c r="B119" s="1090">
        <v>11256</v>
      </c>
      <c r="C119" s="1090">
        <v>689071</v>
      </c>
      <c r="D119" s="1091" t="s">
        <v>50</v>
      </c>
      <c r="E119" s="1092">
        <v>59545.08</v>
      </c>
      <c r="F119" s="1071">
        <v>17491.16</v>
      </c>
      <c r="G119" s="1092">
        <v>77036.240000000005</v>
      </c>
      <c r="H119" s="1090" t="s">
        <v>35</v>
      </c>
      <c r="I119" s="1087"/>
      <c r="J119" s="1092" t="e">
        <f>+VLOOKUP(C119,#REF!,7,FALSE)</f>
        <v>#REF!</v>
      </c>
      <c r="K119" s="1071" t="e">
        <f>+VLOOKUP(C119,#REF!,9,FALSE)</f>
        <v>#REF!</v>
      </c>
      <c r="L119" s="1071" t="e">
        <f>+VLOOKUP(C119,#REF!,11,FALSE)</f>
        <v>#REF!</v>
      </c>
      <c r="M119" s="1071" t="e">
        <f t="shared" si="3"/>
        <v>#REF!</v>
      </c>
      <c r="N119" s="1071"/>
      <c r="O119" s="1071" t="e">
        <f>+VLOOKUP(C119,#REF!,10,FALSE)</f>
        <v>#REF!</v>
      </c>
      <c r="P119" s="1071" t="e">
        <f>+VLOOKUP(C119,#REF!,12,FALSE)</f>
        <v>#REF!</v>
      </c>
      <c r="Q119" s="1071" t="e">
        <f>+VLOOKUP(C119,#REF!,8,FALSE)</f>
        <v>#REF!</v>
      </c>
      <c r="R119" s="1071" t="e">
        <f t="shared" si="4"/>
        <v>#REF!</v>
      </c>
      <c r="S119" s="1071"/>
      <c r="T119" s="1071" t="e">
        <f t="shared" si="5"/>
        <v>#REF!</v>
      </c>
      <c r="U119" s="1093" t="e">
        <f>+VLOOKUP(C119,#REF!,13,FALSE)-T119</f>
        <v>#REF!</v>
      </c>
      <c r="V119" s="1070"/>
    </row>
    <row r="120" spans="2:22" outlineLevel="1">
      <c r="B120" s="1090">
        <v>11257</v>
      </c>
      <c r="C120" s="1090">
        <v>701552</v>
      </c>
      <c r="D120" s="1091" t="s">
        <v>50</v>
      </c>
      <c r="E120" s="1092">
        <v>186321</v>
      </c>
      <c r="F120" s="1071">
        <v>51841</v>
      </c>
      <c r="G120" s="1092">
        <v>238162</v>
      </c>
      <c r="H120" s="1090" t="s">
        <v>35</v>
      </c>
      <c r="I120" s="1087"/>
      <c r="J120" s="1092" t="e">
        <f>+VLOOKUP(C120,#REF!,7,FALSE)</f>
        <v>#REF!</v>
      </c>
      <c r="K120" s="1071" t="e">
        <f>+VLOOKUP(C120,#REF!,9,FALSE)</f>
        <v>#REF!</v>
      </c>
      <c r="L120" s="1071" t="e">
        <f>+VLOOKUP(C120,#REF!,11,FALSE)</f>
        <v>#REF!</v>
      </c>
      <c r="M120" s="1071" t="e">
        <f t="shared" si="3"/>
        <v>#REF!</v>
      </c>
      <c r="N120" s="1071"/>
      <c r="O120" s="1071" t="e">
        <f>+VLOOKUP(C120,#REF!,10,FALSE)</f>
        <v>#REF!</v>
      </c>
      <c r="P120" s="1071" t="e">
        <f>+VLOOKUP(C120,#REF!,12,FALSE)</f>
        <v>#REF!</v>
      </c>
      <c r="Q120" s="1071" t="e">
        <f>+VLOOKUP(C120,#REF!,8,FALSE)</f>
        <v>#REF!</v>
      </c>
      <c r="R120" s="1071" t="e">
        <f t="shared" si="4"/>
        <v>#REF!</v>
      </c>
      <c r="S120" s="1071"/>
      <c r="T120" s="1071" t="e">
        <f t="shared" si="5"/>
        <v>#REF!</v>
      </c>
      <c r="U120" s="1093" t="e">
        <f>+VLOOKUP(C120,#REF!,13,FALSE)-T120</f>
        <v>#REF!</v>
      </c>
      <c r="V120" s="1070" t="s">
        <v>57</v>
      </c>
    </row>
    <row r="121" spans="2:22" outlineLevel="1">
      <c r="B121" s="1090">
        <v>11263</v>
      </c>
      <c r="C121" s="1090">
        <v>701495</v>
      </c>
      <c r="D121" s="1091" t="s">
        <v>50</v>
      </c>
      <c r="E121" s="1092">
        <v>19848.36</v>
      </c>
      <c r="F121" s="1071">
        <v>5830.39</v>
      </c>
      <c r="G121" s="1092">
        <v>25678.75</v>
      </c>
      <c r="H121" s="1090" t="s">
        <v>35</v>
      </c>
      <c r="I121" s="1087"/>
      <c r="J121" s="1092" t="e">
        <f>+VLOOKUP(C121,#REF!,7,FALSE)</f>
        <v>#REF!</v>
      </c>
      <c r="K121" s="1071" t="e">
        <f>+VLOOKUP(C121,#REF!,9,FALSE)</f>
        <v>#REF!</v>
      </c>
      <c r="L121" s="1071" t="e">
        <f>+VLOOKUP(C121,#REF!,11,FALSE)</f>
        <v>#REF!</v>
      </c>
      <c r="M121" s="1071" t="e">
        <f t="shared" si="3"/>
        <v>#REF!</v>
      </c>
      <c r="N121" s="1071"/>
      <c r="O121" s="1071" t="e">
        <f>+VLOOKUP(C121,#REF!,10,FALSE)</f>
        <v>#REF!</v>
      </c>
      <c r="P121" s="1071" t="e">
        <f>+VLOOKUP(C121,#REF!,12,FALSE)</f>
        <v>#REF!</v>
      </c>
      <c r="Q121" s="1071" t="e">
        <f>+VLOOKUP(C121,#REF!,8,FALSE)</f>
        <v>#REF!</v>
      </c>
      <c r="R121" s="1071" t="e">
        <f t="shared" si="4"/>
        <v>#REF!</v>
      </c>
      <c r="S121" s="1071"/>
      <c r="T121" s="1071" t="e">
        <f t="shared" si="5"/>
        <v>#REF!</v>
      </c>
      <c r="U121" s="1093" t="e">
        <f>+VLOOKUP(C121,#REF!,13,FALSE)-T121</f>
        <v>#REF!</v>
      </c>
      <c r="V121" s="1070"/>
    </row>
    <row r="122" spans="2:22" outlineLevel="1">
      <c r="B122" s="1090">
        <v>11264</v>
      </c>
      <c r="C122" s="1090">
        <v>688109</v>
      </c>
      <c r="D122" s="1091" t="s">
        <v>50</v>
      </c>
      <c r="E122" s="1092">
        <v>448719.06</v>
      </c>
      <c r="F122" s="1071">
        <v>114710.2</v>
      </c>
      <c r="G122" s="1092">
        <v>563429.26</v>
      </c>
      <c r="H122" s="1090" t="s">
        <v>35</v>
      </c>
      <c r="I122" s="1087"/>
      <c r="J122" s="1092" t="e">
        <f>+VLOOKUP(C122,#REF!,7,FALSE)</f>
        <v>#REF!</v>
      </c>
      <c r="K122" s="1071" t="e">
        <f>+VLOOKUP(C122,#REF!,9,FALSE)</f>
        <v>#REF!</v>
      </c>
      <c r="L122" s="1071" t="e">
        <f>+VLOOKUP(C122,#REF!,11,FALSE)</f>
        <v>#REF!</v>
      </c>
      <c r="M122" s="1071" t="e">
        <f t="shared" si="3"/>
        <v>#REF!</v>
      </c>
      <c r="N122" s="1071"/>
      <c r="O122" s="1071" t="e">
        <f>+VLOOKUP(C122,#REF!,10,FALSE)</f>
        <v>#REF!</v>
      </c>
      <c r="P122" s="1071" t="e">
        <f>+VLOOKUP(C122,#REF!,12,FALSE)</f>
        <v>#REF!</v>
      </c>
      <c r="Q122" s="1071" t="e">
        <f>+VLOOKUP(C122,#REF!,8,FALSE)</f>
        <v>#REF!</v>
      </c>
      <c r="R122" s="1071" t="e">
        <f t="shared" si="4"/>
        <v>#REF!</v>
      </c>
      <c r="S122" s="1071"/>
      <c r="T122" s="1071" t="e">
        <f t="shared" si="5"/>
        <v>#REF!</v>
      </c>
      <c r="U122" s="1093" t="e">
        <f>+VLOOKUP(C122,#REF!,13,FALSE)-T122</f>
        <v>#REF!</v>
      </c>
      <c r="V122" s="1070" t="s">
        <v>57</v>
      </c>
    </row>
    <row r="123" spans="2:22" outlineLevel="1">
      <c r="B123" s="1090">
        <v>11267</v>
      </c>
      <c r="C123" s="1090">
        <v>701679</v>
      </c>
      <c r="D123" s="1091" t="s">
        <v>50</v>
      </c>
      <c r="E123" s="1092">
        <v>64425.440000000002</v>
      </c>
      <c r="F123" s="1071">
        <v>16226.16</v>
      </c>
      <c r="G123" s="1092">
        <v>80651.600000000006</v>
      </c>
      <c r="H123" s="1090" t="s">
        <v>35</v>
      </c>
      <c r="I123" s="1087"/>
      <c r="J123" s="1092" t="e">
        <f>+VLOOKUP(C123,#REF!,7,FALSE)</f>
        <v>#REF!</v>
      </c>
      <c r="K123" s="1071" t="e">
        <f>+VLOOKUP(C123,#REF!,9,FALSE)</f>
        <v>#REF!</v>
      </c>
      <c r="L123" s="1071" t="e">
        <f>+VLOOKUP(C123,#REF!,11,FALSE)</f>
        <v>#REF!</v>
      </c>
      <c r="M123" s="1071" t="e">
        <f t="shared" si="3"/>
        <v>#REF!</v>
      </c>
      <c r="N123" s="1071"/>
      <c r="O123" s="1071" t="e">
        <f>+VLOOKUP(C123,#REF!,10,FALSE)</f>
        <v>#REF!</v>
      </c>
      <c r="P123" s="1071" t="e">
        <f>+VLOOKUP(C123,#REF!,12,FALSE)</f>
        <v>#REF!</v>
      </c>
      <c r="Q123" s="1071" t="e">
        <f>+VLOOKUP(C123,#REF!,8,FALSE)</f>
        <v>#REF!</v>
      </c>
      <c r="R123" s="1071" t="e">
        <f t="shared" si="4"/>
        <v>#REF!</v>
      </c>
      <c r="S123" s="1071"/>
      <c r="T123" s="1071" t="e">
        <f t="shared" si="5"/>
        <v>#REF!</v>
      </c>
      <c r="U123" s="1093" t="e">
        <f>+VLOOKUP(C123,#REF!,13,FALSE)-T123</f>
        <v>#REF!</v>
      </c>
      <c r="V123" s="1070"/>
    </row>
    <row r="124" spans="2:22" outlineLevel="1">
      <c r="B124" s="1090">
        <v>11268</v>
      </c>
      <c r="C124" s="1090">
        <v>701504</v>
      </c>
      <c r="D124" s="1091" t="s">
        <v>50</v>
      </c>
      <c r="E124" s="1092">
        <v>150345</v>
      </c>
      <c r="F124" s="1071">
        <v>37878</v>
      </c>
      <c r="G124" s="1092">
        <v>188223</v>
      </c>
      <c r="H124" s="1090" t="s">
        <v>35</v>
      </c>
      <c r="I124" s="1087"/>
      <c r="J124" s="1092" t="e">
        <f>+VLOOKUP(C124,#REF!,7,FALSE)</f>
        <v>#REF!</v>
      </c>
      <c r="K124" s="1071" t="e">
        <f>+VLOOKUP(C124,#REF!,9,FALSE)</f>
        <v>#REF!</v>
      </c>
      <c r="L124" s="1071" t="e">
        <f>+VLOOKUP(C124,#REF!,11,FALSE)</f>
        <v>#REF!</v>
      </c>
      <c r="M124" s="1071" t="e">
        <f t="shared" si="3"/>
        <v>#REF!</v>
      </c>
      <c r="N124" s="1071"/>
      <c r="O124" s="1071" t="e">
        <f>+VLOOKUP(C124,#REF!,10,FALSE)</f>
        <v>#REF!</v>
      </c>
      <c r="P124" s="1071" t="e">
        <f>+VLOOKUP(C124,#REF!,12,FALSE)</f>
        <v>#REF!</v>
      </c>
      <c r="Q124" s="1071" t="e">
        <f>+VLOOKUP(C124,#REF!,8,FALSE)</f>
        <v>#REF!</v>
      </c>
      <c r="R124" s="1071" t="e">
        <f t="shared" si="4"/>
        <v>#REF!</v>
      </c>
      <c r="S124" s="1071"/>
      <c r="T124" s="1071" t="e">
        <f t="shared" si="5"/>
        <v>#REF!</v>
      </c>
      <c r="U124" s="1093" t="e">
        <f>+VLOOKUP(C124,#REF!,13,FALSE)-T124</f>
        <v>#REF!</v>
      </c>
      <c r="V124" s="1070"/>
    </row>
    <row r="125" spans="2:22" outlineLevel="1">
      <c r="B125" s="1090">
        <v>11269</v>
      </c>
      <c r="C125" s="1090">
        <v>701545</v>
      </c>
      <c r="D125" s="1091" t="s">
        <v>62</v>
      </c>
      <c r="E125" s="1092">
        <v>487190</v>
      </c>
      <c r="F125" s="1071">
        <v>129039</v>
      </c>
      <c r="G125" s="1092">
        <v>616229</v>
      </c>
      <c r="H125" s="1090" t="s">
        <v>35</v>
      </c>
      <c r="I125" s="1087"/>
      <c r="J125" s="1092" t="e">
        <f>+VLOOKUP(C125,#REF!,7,FALSE)</f>
        <v>#REF!</v>
      </c>
      <c r="K125" s="1071" t="e">
        <f>+VLOOKUP(C125,#REF!,9,FALSE)</f>
        <v>#REF!</v>
      </c>
      <c r="L125" s="1071" t="e">
        <f>+VLOOKUP(C125,#REF!,11,FALSE)</f>
        <v>#REF!</v>
      </c>
      <c r="M125" s="1071" t="e">
        <f t="shared" si="3"/>
        <v>#REF!</v>
      </c>
      <c r="N125" s="1071"/>
      <c r="O125" s="1071" t="e">
        <f>+VLOOKUP(C125,#REF!,10,FALSE)</f>
        <v>#REF!</v>
      </c>
      <c r="P125" s="1071" t="e">
        <f>+VLOOKUP(C125,#REF!,12,FALSE)</f>
        <v>#REF!</v>
      </c>
      <c r="Q125" s="1071" t="e">
        <f>+VLOOKUP(C125,#REF!,8,FALSE)</f>
        <v>#REF!</v>
      </c>
      <c r="R125" s="1071" t="e">
        <f t="shared" si="4"/>
        <v>#REF!</v>
      </c>
      <c r="S125" s="1071"/>
      <c r="T125" s="1071" t="e">
        <f t="shared" si="5"/>
        <v>#REF!</v>
      </c>
      <c r="U125" s="1093" t="e">
        <f>+VLOOKUP(C125,#REF!,13,FALSE)-T125</f>
        <v>#REF!</v>
      </c>
      <c r="V125" s="1070"/>
    </row>
    <row r="126" spans="2:22" outlineLevel="1">
      <c r="B126" s="1090">
        <v>11273</v>
      </c>
      <c r="C126" s="1090">
        <v>688630</v>
      </c>
      <c r="D126" s="1091" t="s">
        <v>74</v>
      </c>
      <c r="E126" s="1092">
        <v>42728.409999999996</v>
      </c>
      <c r="F126" s="1071">
        <v>9990.9699999999993</v>
      </c>
      <c r="G126" s="1092">
        <v>52719.38</v>
      </c>
      <c r="H126" s="1090" t="s">
        <v>35</v>
      </c>
      <c r="I126" s="1087"/>
      <c r="J126" s="1092" t="e">
        <f>+VLOOKUP(C126,#REF!,7,FALSE)</f>
        <v>#REF!</v>
      </c>
      <c r="K126" s="1071" t="e">
        <f>+VLOOKUP(C126,#REF!,9,FALSE)</f>
        <v>#REF!</v>
      </c>
      <c r="L126" s="1071" t="e">
        <f>+VLOOKUP(C126,#REF!,11,FALSE)</f>
        <v>#REF!</v>
      </c>
      <c r="M126" s="1071" t="e">
        <f t="shared" si="3"/>
        <v>#REF!</v>
      </c>
      <c r="N126" s="1071"/>
      <c r="O126" s="1071" t="e">
        <f>+VLOOKUP(C126,#REF!,10,FALSE)</f>
        <v>#REF!</v>
      </c>
      <c r="P126" s="1071" t="e">
        <f>+VLOOKUP(C126,#REF!,12,FALSE)</f>
        <v>#REF!</v>
      </c>
      <c r="Q126" s="1071" t="e">
        <f>+VLOOKUP(C126,#REF!,8,FALSE)</f>
        <v>#REF!</v>
      </c>
      <c r="R126" s="1071" t="e">
        <f t="shared" si="4"/>
        <v>#REF!</v>
      </c>
      <c r="S126" s="1071"/>
      <c r="T126" s="1071" t="e">
        <f t="shared" si="5"/>
        <v>#REF!</v>
      </c>
      <c r="U126" s="1093" t="e">
        <f>+VLOOKUP(C126,#REF!,13,FALSE)-T126</f>
        <v>#REF!</v>
      </c>
      <c r="V126" s="1070"/>
    </row>
    <row r="127" spans="2:22" outlineLevel="1">
      <c r="B127" s="1090">
        <v>11275</v>
      </c>
      <c r="C127" s="1090">
        <v>701555</v>
      </c>
      <c r="D127" s="1091" t="s">
        <v>50</v>
      </c>
      <c r="E127" s="1092">
        <v>547010</v>
      </c>
      <c r="F127" s="1071">
        <v>102417</v>
      </c>
      <c r="G127" s="1092">
        <v>649427</v>
      </c>
      <c r="H127" s="1090" t="s">
        <v>35</v>
      </c>
      <c r="I127" s="1087"/>
      <c r="J127" s="1092" t="e">
        <f>+VLOOKUP(C127,#REF!,7,FALSE)</f>
        <v>#REF!</v>
      </c>
      <c r="K127" s="1071" t="e">
        <f>+VLOOKUP(C127,#REF!,9,FALSE)</f>
        <v>#REF!</v>
      </c>
      <c r="L127" s="1071" t="e">
        <f>+VLOOKUP(C127,#REF!,11,FALSE)</f>
        <v>#REF!</v>
      </c>
      <c r="M127" s="1071" t="e">
        <f t="shared" si="3"/>
        <v>#REF!</v>
      </c>
      <c r="N127" s="1071"/>
      <c r="O127" s="1071" t="e">
        <f>+VLOOKUP(C127,#REF!,10,FALSE)</f>
        <v>#REF!</v>
      </c>
      <c r="P127" s="1071" t="e">
        <f>+VLOOKUP(C127,#REF!,12,FALSE)</f>
        <v>#REF!</v>
      </c>
      <c r="Q127" s="1071" t="e">
        <f>+VLOOKUP(C127,#REF!,8,FALSE)</f>
        <v>#REF!</v>
      </c>
      <c r="R127" s="1071" t="e">
        <f t="shared" si="4"/>
        <v>#REF!</v>
      </c>
      <c r="S127" s="1071"/>
      <c r="T127" s="1071" t="e">
        <f t="shared" si="5"/>
        <v>#REF!</v>
      </c>
      <c r="U127" s="1093" t="e">
        <f>+VLOOKUP(C127,#REF!,13,FALSE)-T127</f>
        <v>#REF!</v>
      </c>
      <c r="V127" s="1070"/>
    </row>
    <row r="128" spans="2:22" outlineLevel="1">
      <c r="B128" s="1090">
        <v>11276</v>
      </c>
      <c r="C128" s="1090">
        <v>688198</v>
      </c>
      <c r="D128" s="1091" t="s">
        <v>51</v>
      </c>
      <c r="E128" s="1092">
        <v>60838.48</v>
      </c>
      <c r="F128" s="1071">
        <v>16023.76</v>
      </c>
      <c r="G128" s="1092">
        <v>76862.240000000005</v>
      </c>
      <c r="H128" s="1090" t="s">
        <v>35</v>
      </c>
      <c r="I128" s="1087"/>
      <c r="J128" s="1092" t="e">
        <f>+VLOOKUP(C128,#REF!,7,FALSE)</f>
        <v>#REF!</v>
      </c>
      <c r="K128" s="1071" t="e">
        <f>+VLOOKUP(C128,#REF!,9,FALSE)</f>
        <v>#REF!</v>
      </c>
      <c r="L128" s="1071" t="e">
        <f>+VLOOKUP(C128,#REF!,11,FALSE)</f>
        <v>#REF!</v>
      </c>
      <c r="M128" s="1071" t="e">
        <f t="shared" si="3"/>
        <v>#REF!</v>
      </c>
      <c r="N128" s="1071"/>
      <c r="O128" s="1071" t="e">
        <f>+VLOOKUP(C128,#REF!,10,FALSE)</f>
        <v>#REF!</v>
      </c>
      <c r="P128" s="1071" t="e">
        <f>+VLOOKUP(C128,#REF!,12,FALSE)</f>
        <v>#REF!</v>
      </c>
      <c r="Q128" s="1071" t="e">
        <f>+VLOOKUP(C128,#REF!,8,FALSE)</f>
        <v>#REF!</v>
      </c>
      <c r="R128" s="1071" t="e">
        <f t="shared" si="4"/>
        <v>#REF!</v>
      </c>
      <c r="S128" s="1071"/>
      <c r="T128" s="1071" t="e">
        <f t="shared" si="5"/>
        <v>#REF!</v>
      </c>
      <c r="U128" s="1093" t="e">
        <f>+VLOOKUP(C128,#REF!,13,FALSE)-T128</f>
        <v>#REF!</v>
      </c>
      <c r="V128" s="1070"/>
    </row>
    <row r="129" spans="2:22" outlineLevel="1">
      <c r="B129" s="1090">
        <v>11277</v>
      </c>
      <c r="C129" s="1090">
        <v>688629</v>
      </c>
      <c r="D129" s="1091" t="s">
        <v>62</v>
      </c>
      <c r="E129" s="1092">
        <v>106941.99000000002</v>
      </c>
      <c r="F129" s="1071">
        <v>27886.93</v>
      </c>
      <c r="G129" s="1092">
        <v>134828.92000000001</v>
      </c>
      <c r="H129" s="1090" t="s">
        <v>35</v>
      </c>
      <c r="I129" s="1087"/>
      <c r="J129" s="1092" t="e">
        <f>+VLOOKUP(C129,#REF!,7,FALSE)</f>
        <v>#REF!</v>
      </c>
      <c r="K129" s="1071" t="e">
        <f>+VLOOKUP(C129,#REF!,9,FALSE)</f>
        <v>#REF!</v>
      </c>
      <c r="L129" s="1071" t="e">
        <f>+VLOOKUP(C129,#REF!,11,FALSE)</f>
        <v>#REF!</v>
      </c>
      <c r="M129" s="1071" t="e">
        <f t="shared" si="3"/>
        <v>#REF!</v>
      </c>
      <c r="N129" s="1071"/>
      <c r="O129" s="1071" t="e">
        <f>+VLOOKUP(C129,#REF!,10,FALSE)</f>
        <v>#REF!</v>
      </c>
      <c r="P129" s="1071" t="e">
        <f>+VLOOKUP(C129,#REF!,12,FALSE)</f>
        <v>#REF!</v>
      </c>
      <c r="Q129" s="1071" t="e">
        <f>+VLOOKUP(C129,#REF!,8,FALSE)</f>
        <v>#REF!</v>
      </c>
      <c r="R129" s="1071" t="e">
        <f t="shared" si="4"/>
        <v>#REF!</v>
      </c>
      <c r="S129" s="1071"/>
      <c r="T129" s="1071" t="e">
        <f t="shared" si="5"/>
        <v>#REF!</v>
      </c>
      <c r="U129" s="1093" t="e">
        <f>+VLOOKUP(C129,#REF!,13,FALSE)-T129</f>
        <v>#REF!</v>
      </c>
      <c r="V129" s="1070"/>
    </row>
    <row r="130" spans="2:22" outlineLevel="1">
      <c r="B130" s="1090">
        <v>11279</v>
      </c>
      <c r="C130" s="1090">
        <v>688625</v>
      </c>
      <c r="D130" s="1091" t="s">
        <v>50</v>
      </c>
      <c r="E130" s="1092">
        <v>710014.69000000006</v>
      </c>
      <c r="F130" s="1071">
        <v>191275.59</v>
      </c>
      <c r="G130" s="1092">
        <v>901290.28</v>
      </c>
      <c r="H130" s="1090" t="s">
        <v>35</v>
      </c>
      <c r="I130" s="1087"/>
      <c r="J130" s="1092" t="e">
        <f>+VLOOKUP(C130,#REF!,7,FALSE)</f>
        <v>#REF!</v>
      </c>
      <c r="K130" s="1071" t="e">
        <f>+VLOOKUP(C130,#REF!,9,FALSE)</f>
        <v>#REF!</v>
      </c>
      <c r="L130" s="1071" t="e">
        <f>+VLOOKUP(C130,#REF!,11,FALSE)</f>
        <v>#REF!</v>
      </c>
      <c r="M130" s="1071" t="e">
        <f t="shared" si="3"/>
        <v>#REF!</v>
      </c>
      <c r="N130" s="1071"/>
      <c r="O130" s="1071" t="e">
        <f>+VLOOKUP(C130,#REF!,10,FALSE)</f>
        <v>#REF!</v>
      </c>
      <c r="P130" s="1071" t="e">
        <f>+VLOOKUP(C130,#REF!,12,FALSE)</f>
        <v>#REF!</v>
      </c>
      <c r="Q130" s="1071" t="e">
        <f>+VLOOKUP(C130,#REF!,8,FALSE)</f>
        <v>#REF!</v>
      </c>
      <c r="R130" s="1071" t="e">
        <f t="shared" si="4"/>
        <v>#REF!</v>
      </c>
      <c r="S130" s="1071"/>
      <c r="T130" s="1071" t="e">
        <f t="shared" si="5"/>
        <v>#REF!</v>
      </c>
      <c r="U130" s="1093" t="e">
        <f>+VLOOKUP(C130,#REF!,13,FALSE)-T130</f>
        <v>#REF!</v>
      </c>
      <c r="V130" s="1070"/>
    </row>
    <row r="131" spans="2:22" outlineLevel="1">
      <c r="B131" s="1090">
        <v>11311</v>
      </c>
      <c r="C131" s="1090">
        <v>704751</v>
      </c>
      <c r="D131" s="1091" t="s">
        <v>51</v>
      </c>
      <c r="E131" s="1092">
        <v>338491</v>
      </c>
      <c r="F131" s="1071">
        <v>96676</v>
      </c>
      <c r="G131" s="1092">
        <v>435167</v>
      </c>
      <c r="H131" s="1090" t="s">
        <v>35</v>
      </c>
      <c r="I131" s="1087"/>
      <c r="J131" s="1092" t="e">
        <f>+VLOOKUP(C131,#REF!,7,FALSE)</f>
        <v>#REF!</v>
      </c>
      <c r="K131" s="1071" t="e">
        <f>+VLOOKUP(C131,#REF!,9,FALSE)</f>
        <v>#REF!</v>
      </c>
      <c r="L131" s="1071" t="e">
        <f>+VLOOKUP(C131,#REF!,11,FALSE)</f>
        <v>#REF!</v>
      </c>
      <c r="M131" s="1071" t="e">
        <f t="shared" si="3"/>
        <v>#REF!</v>
      </c>
      <c r="N131" s="1071"/>
      <c r="O131" s="1071" t="e">
        <f>+VLOOKUP(C131,#REF!,10,FALSE)</f>
        <v>#REF!</v>
      </c>
      <c r="P131" s="1071" t="e">
        <f>+VLOOKUP(C131,#REF!,12,FALSE)</f>
        <v>#REF!</v>
      </c>
      <c r="Q131" s="1071" t="e">
        <f>+VLOOKUP(C131,#REF!,8,FALSE)</f>
        <v>#REF!</v>
      </c>
      <c r="R131" s="1071" t="e">
        <f t="shared" si="4"/>
        <v>#REF!</v>
      </c>
      <c r="S131" s="1071"/>
      <c r="T131" s="1071" t="e">
        <f t="shared" si="5"/>
        <v>#REF!</v>
      </c>
      <c r="U131" s="1093" t="e">
        <f>+VLOOKUP(C131,#REF!,13,FALSE)-T131</f>
        <v>#REF!</v>
      </c>
      <c r="V131" s="1070"/>
    </row>
    <row r="132" spans="2:22" outlineLevel="1">
      <c r="B132" s="1090">
        <v>11312</v>
      </c>
      <c r="C132" s="1090">
        <v>704916</v>
      </c>
      <c r="D132" s="1091" t="s">
        <v>75</v>
      </c>
      <c r="E132" s="1092">
        <v>273996</v>
      </c>
      <c r="F132" s="1071">
        <v>29974</v>
      </c>
      <c r="G132" s="1092">
        <v>303970</v>
      </c>
      <c r="H132" s="1090" t="s">
        <v>35</v>
      </c>
      <c r="I132" s="1087"/>
      <c r="J132" s="1092" t="e">
        <f>+VLOOKUP(C132,#REF!,7,FALSE)</f>
        <v>#REF!</v>
      </c>
      <c r="K132" s="1071" t="e">
        <f>+VLOOKUP(C132,#REF!,9,FALSE)</f>
        <v>#REF!</v>
      </c>
      <c r="L132" s="1071" t="e">
        <f>+VLOOKUP(C132,#REF!,11,FALSE)</f>
        <v>#REF!</v>
      </c>
      <c r="M132" s="1071" t="e">
        <f t="shared" si="3"/>
        <v>#REF!</v>
      </c>
      <c r="N132" s="1071"/>
      <c r="O132" s="1071" t="e">
        <f>+VLOOKUP(C132,#REF!,10,FALSE)</f>
        <v>#REF!</v>
      </c>
      <c r="P132" s="1071" t="e">
        <f>+VLOOKUP(C132,#REF!,12,FALSE)</f>
        <v>#REF!</v>
      </c>
      <c r="Q132" s="1071" t="e">
        <f>+VLOOKUP(C132,#REF!,8,FALSE)</f>
        <v>#REF!</v>
      </c>
      <c r="R132" s="1071" t="e">
        <f t="shared" si="4"/>
        <v>#REF!</v>
      </c>
      <c r="S132" s="1071"/>
      <c r="T132" s="1071" t="e">
        <f t="shared" si="5"/>
        <v>#REF!</v>
      </c>
      <c r="U132" s="1093" t="e">
        <f>+VLOOKUP(C132,#REF!,13,FALSE)-T132</f>
        <v>#REF!</v>
      </c>
      <c r="V132" s="1070"/>
    </row>
    <row r="133" spans="2:22" outlineLevel="1">
      <c r="B133" s="1090">
        <v>11314</v>
      </c>
      <c r="C133" s="1090">
        <v>704750</v>
      </c>
      <c r="D133" s="1091" t="s">
        <v>51</v>
      </c>
      <c r="E133" s="1092">
        <v>486385</v>
      </c>
      <c r="F133" s="1071">
        <v>92244</v>
      </c>
      <c r="G133" s="1092">
        <v>578629</v>
      </c>
      <c r="H133" s="1090" t="s">
        <v>35</v>
      </c>
      <c r="I133" s="1087"/>
      <c r="J133" s="1092" t="e">
        <f>+VLOOKUP(C133,#REF!,7,FALSE)</f>
        <v>#REF!</v>
      </c>
      <c r="K133" s="1071" t="e">
        <f>+VLOOKUP(C133,#REF!,9,FALSE)</f>
        <v>#REF!</v>
      </c>
      <c r="L133" s="1071" t="e">
        <f>+VLOOKUP(C133,#REF!,11,FALSE)</f>
        <v>#REF!</v>
      </c>
      <c r="M133" s="1071" t="e">
        <f t="shared" si="3"/>
        <v>#REF!</v>
      </c>
      <c r="N133" s="1071"/>
      <c r="O133" s="1071" t="e">
        <f>+VLOOKUP(C133,#REF!,10,FALSE)</f>
        <v>#REF!</v>
      </c>
      <c r="P133" s="1071" t="e">
        <f>+VLOOKUP(C133,#REF!,12,FALSE)</f>
        <v>#REF!</v>
      </c>
      <c r="Q133" s="1071" t="e">
        <f>+VLOOKUP(C133,#REF!,8,FALSE)</f>
        <v>#REF!</v>
      </c>
      <c r="R133" s="1071" t="e">
        <f t="shared" si="4"/>
        <v>#REF!</v>
      </c>
      <c r="S133" s="1071"/>
      <c r="T133" s="1071" t="e">
        <f t="shared" si="5"/>
        <v>#REF!</v>
      </c>
      <c r="U133" s="1093" t="e">
        <f>+VLOOKUP(C133,#REF!,13,FALSE)-T133</f>
        <v>#REF!</v>
      </c>
      <c r="V133" s="1070"/>
    </row>
    <row r="134" spans="2:22" outlineLevel="1">
      <c r="B134" s="1090">
        <v>11317</v>
      </c>
      <c r="C134" s="1090">
        <v>673504</v>
      </c>
      <c r="D134" s="1091" t="s">
        <v>76</v>
      </c>
      <c r="E134" s="1092">
        <v>19208994</v>
      </c>
      <c r="F134" s="1071">
        <v>1533300</v>
      </c>
      <c r="G134" s="1092">
        <v>20742294</v>
      </c>
      <c r="H134" s="1090" t="s">
        <v>35</v>
      </c>
      <c r="I134" s="1087"/>
      <c r="J134" s="1092" t="e">
        <f>+VLOOKUP(C134,#REF!,7,FALSE)</f>
        <v>#REF!</v>
      </c>
      <c r="K134" s="1071" t="e">
        <f>+VLOOKUP(C134,#REF!,9,FALSE)</f>
        <v>#REF!</v>
      </c>
      <c r="L134" s="1071" t="e">
        <f>+VLOOKUP(C134,#REF!,11,FALSE)</f>
        <v>#REF!</v>
      </c>
      <c r="M134" s="1071" t="e">
        <f t="shared" si="3"/>
        <v>#REF!</v>
      </c>
      <c r="N134" s="1071"/>
      <c r="O134" s="1071" t="e">
        <f>+VLOOKUP(C134,#REF!,10,FALSE)</f>
        <v>#REF!</v>
      </c>
      <c r="P134" s="1071" t="e">
        <f>+VLOOKUP(C134,#REF!,12,FALSE)</f>
        <v>#REF!</v>
      </c>
      <c r="Q134" s="1071" t="e">
        <f>+VLOOKUP(C134,#REF!,8,FALSE)</f>
        <v>#REF!</v>
      </c>
      <c r="R134" s="1071" t="e">
        <f t="shared" si="4"/>
        <v>#REF!</v>
      </c>
      <c r="S134" s="1071"/>
      <c r="T134" s="1071" t="e">
        <f t="shared" si="5"/>
        <v>#REF!</v>
      </c>
      <c r="U134" s="1093" t="e">
        <f>+VLOOKUP(C134,#REF!,13,FALSE)-T134</f>
        <v>#REF!</v>
      </c>
      <c r="V134" s="1070"/>
    </row>
    <row r="135" spans="2:22" outlineLevel="1">
      <c r="B135" s="1090">
        <v>11318</v>
      </c>
      <c r="C135" s="1090">
        <v>659968</v>
      </c>
      <c r="D135" s="1091" t="s">
        <v>77</v>
      </c>
      <c r="E135" s="1092">
        <v>30849348</v>
      </c>
      <c r="F135" s="1071">
        <v>4033578</v>
      </c>
      <c r="G135" s="1092">
        <v>34882926</v>
      </c>
      <c r="H135" s="1090" t="s">
        <v>35</v>
      </c>
      <c r="I135" s="1087"/>
      <c r="J135" s="1092" t="e">
        <f>+VLOOKUP(C135,#REF!,7,FALSE)</f>
        <v>#REF!</v>
      </c>
      <c r="K135" s="1071" t="e">
        <f>+VLOOKUP(C135,#REF!,9,FALSE)</f>
        <v>#REF!</v>
      </c>
      <c r="L135" s="1071" t="e">
        <f>+VLOOKUP(C135,#REF!,11,FALSE)</f>
        <v>#REF!</v>
      </c>
      <c r="M135" s="1071" t="e">
        <f t="shared" si="3"/>
        <v>#REF!</v>
      </c>
      <c r="N135" s="1071"/>
      <c r="O135" s="1071" t="e">
        <f>+VLOOKUP(C135,#REF!,10,FALSE)</f>
        <v>#REF!</v>
      </c>
      <c r="P135" s="1071" t="e">
        <f>+VLOOKUP(C135,#REF!,12,FALSE)</f>
        <v>#REF!</v>
      </c>
      <c r="Q135" s="1071" t="e">
        <f>+VLOOKUP(C135,#REF!,8,FALSE)</f>
        <v>#REF!</v>
      </c>
      <c r="R135" s="1071" t="e">
        <f t="shared" si="4"/>
        <v>#REF!</v>
      </c>
      <c r="S135" s="1071"/>
      <c r="T135" s="1071" t="e">
        <f t="shared" si="5"/>
        <v>#REF!</v>
      </c>
      <c r="U135" s="1093" t="e">
        <f>+VLOOKUP(C135,#REF!,13,FALSE)-T135</f>
        <v>#REF!</v>
      </c>
      <c r="V135" s="1070"/>
    </row>
    <row r="136" spans="2:22" outlineLevel="1">
      <c r="B136" s="1090">
        <v>11319</v>
      </c>
      <c r="C136" s="1090">
        <v>690545</v>
      </c>
      <c r="D136" s="1091" t="s">
        <v>78</v>
      </c>
      <c r="E136" s="1092">
        <v>19796809</v>
      </c>
      <c r="F136" s="1071">
        <v>1295775</v>
      </c>
      <c r="G136" s="1092">
        <v>21092584</v>
      </c>
      <c r="H136" s="1090" t="s">
        <v>35</v>
      </c>
      <c r="I136" s="1087"/>
      <c r="J136" s="1092" t="e">
        <f>+VLOOKUP(C136,#REF!,7,FALSE)</f>
        <v>#REF!</v>
      </c>
      <c r="K136" s="1071" t="e">
        <f>+VLOOKUP(C136,#REF!,9,FALSE)</f>
        <v>#REF!</v>
      </c>
      <c r="L136" s="1071" t="e">
        <f>+VLOOKUP(C136,#REF!,11,FALSE)</f>
        <v>#REF!</v>
      </c>
      <c r="M136" s="1071" t="e">
        <f t="shared" si="3"/>
        <v>#REF!</v>
      </c>
      <c r="N136" s="1071"/>
      <c r="O136" s="1071" t="e">
        <f>+VLOOKUP(C136,#REF!,10,FALSE)</f>
        <v>#REF!</v>
      </c>
      <c r="P136" s="1071" t="e">
        <f>+VLOOKUP(C136,#REF!,12,FALSE)</f>
        <v>#REF!</v>
      </c>
      <c r="Q136" s="1071" t="e">
        <f>+VLOOKUP(C136,#REF!,8,FALSE)</f>
        <v>#REF!</v>
      </c>
      <c r="R136" s="1071" t="e">
        <f t="shared" si="4"/>
        <v>#REF!</v>
      </c>
      <c r="S136" s="1071"/>
      <c r="T136" s="1071" t="e">
        <f t="shared" si="5"/>
        <v>#REF!</v>
      </c>
      <c r="U136" s="1093" t="e">
        <f>+VLOOKUP(C136,#REF!,13,FALSE)-T136</f>
        <v>#REF!</v>
      </c>
      <c r="V136" s="1070"/>
    </row>
    <row r="137" spans="2:22" outlineLevel="1">
      <c r="B137" s="1090">
        <v>11326</v>
      </c>
      <c r="C137" s="1090">
        <v>691702</v>
      </c>
      <c r="D137" s="1091" t="s">
        <v>79</v>
      </c>
      <c r="E137" s="1092">
        <v>25277347</v>
      </c>
      <c r="F137" s="1071">
        <v>1009578</v>
      </c>
      <c r="G137" s="1092">
        <v>26286925</v>
      </c>
      <c r="H137" s="1090" t="s">
        <v>35</v>
      </c>
      <c r="I137" s="1087"/>
      <c r="J137" s="1092" t="e">
        <f>+VLOOKUP(C137,#REF!,7,FALSE)</f>
        <v>#REF!</v>
      </c>
      <c r="K137" s="1071" t="e">
        <f>+VLOOKUP(C137,#REF!,9,FALSE)</f>
        <v>#REF!</v>
      </c>
      <c r="L137" s="1071" t="e">
        <f>+VLOOKUP(C137,#REF!,11,FALSE)</f>
        <v>#REF!</v>
      </c>
      <c r="M137" s="1071" t="e">
        <f t="shared" si="3"/>
        <v>#REF!</v>
      </c>
      <c r="N137" s="1071"/>
      <c r="O137" s="1071" t="e">
        <f>+VLOOKUP(C137,#REF!,10,FALSE)</f>
        <v>#REF!</v>
      </c>
      <c r="P137" s="1071" t="e">
        <f>+VLOOKUP(C137,#REF!,12,FALSE)</f>
        <v>#REF!</v>
      </c>
      <c r="Q137" s="1071" t="e">
        <f>+VLOOKUP(C137,#REF!,8,FALSE)</f>
        <v>#REF!</v>
      </c>
      <c r="R137" s="1071" t="e">
        <f t="shared" si="4"/>
        <v>#REF!</v>
      </c>
      <c r="S137" s="1071"/>
      <c r="T137" s="1071" t="e">
        <f t="shared" si="5"/>
        <v>#REF!</v>
      </c>
      <c r="U137" s="1093" t="e">
        <f>+VLOOKUP(C137,#REF!,13,FALSE)-T137</f>
        <v>#REF!</v>
      </c>
      <c r="V137" s="1070" t="s">
        <v>57</v>
      </c>
    </row>
    <row r="138" spans="2:22" outlineLevel="1">
      <c r="B138" s="1090">
        <v>11340</v>
      </c>
      <c r="C138" s="1090">
        <v>704844</v>
      </c>
      <c r="D138" s="1091" t="s">
        <v>80</v>
      </c>
      <c r="E138" s="1092">
        <v>320740</v>
      </c>
      <c r="F138" s="1071">
        <v>88558</v>
      </c>
      <c r="G138" s="1092">
        <v>409298</v>
      </c>
      <c r="H138" s="1090" t="s">
        <v>35</v>
      </c>
      <c r="I138" s="1087"/>
      <c r="J138" s="1092" t="e">
        <f>+VLOOKUP(C138,#REF!,7,FALSE)</f>
        <v>#REF!</v>
      </c>
      <c r="K138" s="1071" t="e">
        <f>+VLOOKUP(C138,#REF!,9,FALSE)</f>
        <v>#REF!</v>
      </c>
      <c r="L138" s="1071" t="e">
        <f>+VLOOKUP(C138,#REF!,11,FALSE)</f>
        <v>#REF!</v>
      </c>
      <c r="M138" s="1071" t="e">
        <f t="shared" si="3"/>
        <v>#REF!</v>
      </c>
      <c r="N138" s="1071"/>
      <c r="O138" s="1071" t="e">
        <f>+VLOOKUP(C138,#REF!,10,FALSE)</f>
        <v>#REF!</v>
      </c>
      <c r="P138" s="1071" t="e">
        <f>+VLOOKUP(C138,#REF!,12,FALSE)</f>
        <v>#REF!</v>
      </c>
      <c r="Q138" s="1071" t="e">
        <f>+VLOOKUP(C138,#REF!,8,FALSE)</f>
        <v>#REF!</v>
      </c>
      <c r="R138" s="1071" t="e">
        <f t="shared" si="4"/>
        <v>#REF!</v>
      </c>
      <c r="S138" s="1071"/>
      <c r="T138" s="1071" t="e">
        <f t="shared" si="5"/>
        <v>#REF!</v>
      </c>
      <c r="U138" s="1093" t="e">
        <f>+VLOOKUP(C138,#REF!,13,FALSE)-T138</f>
        <v>#REF!</v>
      </c>
      <c r="V138" s="1070"/>
    </row>
    <row r="139" spans="2:22" outlineLevel="1">
      <c r="B139" s="1090">
        <v>11344</v>
      </c>
      <c r="C139" s="1090">
        <v>698424</v>
      </c>
      <c r="D139" s="1091" t="s">
        <v>81</v>
      </c>
      <c r="E139" s="1092">
        <v>9311841.5299999993</v>
      </c>
      <c r="F139" s="1071">
        <v>997190</v>
      </c>
      <c r="G139" s="1092">
        <v>10309031.529999999</v>
      </c>
      <c r="H139" s="1090" t="s">
        <v>35</v>
      </c>
      <c r="I139" s="1087"/>
      <c r="J139" s="1092" t="e">
        <f>+VLOOKUP(C139,#REF!,7,FALSE)</f>
        <v>#REF!</v>
      </c>
      <c r="K139" s="1071" t="e">
        <f>+VLOOKUP(C139,#REF!,9,FALSE)</f>
        <v>#REF!</v>
      </c>
      <c r="L139" s="1071" t="e">
        <f>+VLOOKUP(C139,#REF!,11,FALSE)</f>
        <v>#REF!</v>
      </c>
      <c r="M139" s="1071" t="e">
        <f t="shared" si="3"/>
        <v>#REF!</v>
      </c>
      <c r="N139" s="1071"/>
      <c r="O139" s="1071" t="e">
        <f>+VLOOKUP(C139,#REF!,10,FALSE)</f>
        <v>#REF!</v>
      </c>
      <c r="P139" s="1071" t="e">
        <f>+VLOOKUP(C139,#REF!,12,FALSE)</f>
        <v>#REF!</v>
      </c>
      <c r="Q139" s="1071" t="e">
        <f>+VLOOKUP(C139,#REF!,8,FALSE)</f>
        <v>#REF!</v>
      </c>
      <c r="R139" s="1071" t="e">
        <f t="shared" si="4"/>
        <v>#REF!</v>
      </c>
      <c r="S139" s="1071"/>
      <c r="T139" s="1071" t="e">
        <f t="shared" si="5"/>
        <v>#REF!</v>
      </c>
      <c r="U139" s="1093" t="e">
        <f>+VLOOKUP(C139,#REF!,13,FALSE)-T139</f>
        <v>#REF!</v>
      </c>
      <c r="V139" s="1070"/>
    </row>
    <row r="140" spans="2:22" outlineLevel="1">
      <c r="B140" s="1090">
        <v>11347</v>
      </c>
      <c r="C140" s="1090">
        <v>169500</v>
      </c>
      <c r="D140" s="1091" t="s">
        <v>82</v>
      </c>
      <c r="E140" s="1092">
        <v>2796182</v>
      </c>
      <c r="F140" s="1071">
        <v>3575881</v>
      </c>
      <c r="G140" s="1092">
        <v>6372063</v>
      </c>
      <c r="H140" s="1090" t="s">
        <v>33</v>
      </c>
      <c r="I140" s="1087"/>
      <c r="J140" s="1092" t="e">
        <f>+VLOOKUP(C140,#REF!,7,FALSE)</f>
        <v>#REF!</v>
      </c>
      <c r="K140" s="1071" t="e">
        <f>+VLOOKUP(C140,#REF!,9,FALSE)</f>
        <v>#REF!</v>
      </c>
      <c r="L140" s="1071" t="e">
        <f>+VLOOKUP(C140,#REF!,11,FALSE)</f>
        <v>#REF!</v>
      </c>
      <c r="M140" s="1071" t="e">
        <f t="shared" si="3"/>
        <v>#REF!</v>
      </c>
      <c r="N140" s="1071"/>
      <c r="O140" s="1071" t="e">
        <f>+VLOOKUP(C140,#REF!,10,FALSE)</f>
        <v>#REF!</v>
      </c>
      <c r="P140" s="1071" t="e">
        <f>+VLOOKUP(C140,#REF!,12,FALSE)</f>
        <v>#REF!</v>
      </c>
      <c r="Q140" s="1071" t="e">
        <f>+VLOOKUP(C140,#REF!,8,FALSE)</f>
        <v>#REF!</v>
      </c>
      <c r="R140" s="1071" t="e">
        <f t="shared" si="4"/>
        <v>#REF!</v>
      </c>
      <c r="S140" s="1071"/>
      <c r="T140" s="1071" t="e">
        <f t="shared" si="5"/>
        <v>#REF!</v>
      </c>
      <c r="U140" s="1093" t="e">
        <f>+VLOOKUP(C140,#REF!,13,FALSE)-T140</f>
        <v>#REF!</v>
      </c>
      <c r="V140" s="1070"/>
    </row>
    <row r="141" spans="2:22" outlineLevel="1">
      <c r="B141" s="1090">
        <v>11350</v>
      </c>
      <c r="C141" s="1090">
        <v>549764</v>
      </c>
      <c r="D141" s="1091" t="s">
        <v>83</v>
      </c>
      <c r="E141" s="1092">
        <v>2159012.31</v>
      </c>
      <c r="F141" s="1071">
        <v>224680.68</v>
      </c>
      <c r="G141" s="1092">
        <v>2383692.9900000002</v>
      </c>
      <c r="H141" s="1090" t="s">
        <v>33</v>
      </c>
      <c r="I141" s="1087"/>
      <c r="J141" s="1092" t="e">
        <f>+VLOOKUP(C141,#REF!,7,FALSE)</f>
        <v>#REF!</v>
      </c>
      <c r="K141" s="1071" t="e">
        <f>+VLOOKUP(C141,#REF!,9,FALSE)</f>
        <v>#REF!</v>
      </c>
      <c r="L141" s="1071" t="e">
        <f>+VLOOKUP(C141,#REF!,11,FALSE)</f>
        <v>#REF!</v>
      </c>
      <c r="M141" s="1071" t="e">
        <f t="shared" si="3"/>
        <v>#REF!</v>
      </c>
      <c r="N141" s="1071"/>
      <c r="O141" s="1071" t="e">
        <f>+VLOOKUP(C141,#REF!,10,FALSE)</f>
        <v>#REF!</v>
      </c>
      <c r="P141" s="1071" t="e">
        <f>+VLOOKUP(C141,#REF!,12,FALSE)</f>
        <v>#REF!</v>
      </c>
      <c r="Q141" s="1071" t="e">
        <f>+VLOOKUP(C141,#REF!,8,FALSE)</f>
        <v>#REF!</v>
      </c>
      <c r="R141" s="1071" t="e">
        <f t="shared" si="4"/>
        <v>#REF!</v>
      </c>
      <c r="S141" s="1071"/>
      <c r="T141" s="1071" t="e">
        <f t="shared" si="5"/>
        <v>#REF!</v>
      </c>
      <c r="U141" s="1093" t="e">
        <f>+VLOOKUP(C141,#REF!,13,FALSE)-T141</f>
        <v>#REF!</v>
      </c>
      <c r="V141" s="1070"/>
    </row>
    <row r="142" spans="2:22" outlineLevel="1">
      <c r="B142" s="1090">
        <v>11351</v>
      </c>
      <c r="C142" s="1090">
        <v>679039</v>
      </c>
      <c r="D142" s="1091" t="s">
        <v>84</v>
      </c>
      <c r="E142" s="1092">
        <v>73737224.579999998</v>
      </c>
      <c r="F142" s="1071">
        <v>1849344.06</v>
      </c>
      <c r="G142" s="1092">
        <v>75586568.640000001</v>
      </c>
      <c r="H142" s="1090" t="s">
        <v>35</v>
      </c>
      <c r="I142" s="1087"/>
      <c r="J142" s="1092" t="e">
        <f>+VLOOKUP(C142,#REF!,7,FALSE)</f>
        <v>#REF!</v>
      </c>
      <c r="K142" s="1071" t="e">
        <f>+VLOOKUP(C142,#REF!,9,FALSE)</f>
        <v>#REF!</v>
      </c>
      <c r="L142" s="1071" t="e">
        <f>+VLOOKUP(C142,#REF!,11,FALSE)</f>
        <v>#REF!</v>
      </c>
      <c r="M142" s="1071" t="e">
        <f t="shared" si="3"/>
        <v>#REF!</v>
      </c>
      <c r="N142" s="1071"/>
      <c r="O142" s="1071" t="e">
        <f>+VLOOKUP(C142,#REF!,10,FALSE)</f>
        <v>#REF!</v>
      </c>
      <c r="P142" s="1071" t="e">
        <f>+VLOOKUP(C142,#REF!,12,FALSE)</f>
        <v>#REF!</v>
      </c>
      <c r="Q142" s="1071" t="e">
        <f>+VLOOKUP(C142,#REF!,8,FALSE)</f>
        <v>#REF!</v>
      </c>
      <c r="R142" s="1071" t="e">
        <f t="shared" si="4"/>
        <v>#REF!</v>
      </c>
      <c r="S142" s="1071"/>
      <c r="T142" s="1071" t="e">
        <f t="shared" si="5"/>
        <v>#REF!</v>
      </c>
      <c r="U142" s="1093" t="e">
        <f>+VLOOKUP(C142,#REF!,13,FALSE)-T142</f>
        <v>#REF!</v>
      </c>
      <c r="V142" s="1070" t="s">
        <v>57</v>
      </c>
    </row>
    <row r="143" spans="2:22" outlineLevel="1">
      <c r="B143" s="1090">
        <v>11352</v>
      </c>
      <c r="C143" s="1090">
        <v>704755</v>
      </c>
      <c r="D143" s="1091" t="s">
        <v>85</v>
      </c>
      <c r="E143" s="1092">
        <v>438209.69</v>
      </c>
      <c r="F143" s="1071">
        <v>86181.92</v>
      </c>
      <c r="G143" s="1092">
        <v>524391.61</v>
      </c>
      <c r="H143" s="1090" t="s">
        <v>35</v>
      </c>
      <c r="I143" s="1087"/>
      <c r="J143" s="1092" t="e">
        <f>+VLOOKUP(C143,#REF!,7,FALSE)</f>
        <v>#REF!</v>
      </c>
      <c r="K143" s="1071" t="e">
        <f>+VLOOKUP(C143,#REF!,9,FALSE)</f>
        <v>#REF!</v>
      </c>
      <c r="L143" s="1071" t="e">
        <f>+VLOOKUP(C143,#REF!,11,FALSE)</f>
        <v>#REF!</v>
      </c>
      <c r="M143" s="1071" t="e">
        <f t="shared" si="3"/>
        <v>#REF!</v>
      </c>
      <c r="N143" s="1071"/>
      <c r="O143" s="1071" t="e">
        <f>+VLOOKUP(C143,#REF!,10,FALSE)</f>
        <v>#REF!</v>
      </c>
      <c r="P143" s="1071" t="e">
        <f>+VLOOKUP(C143,#REF!,12,FALSE)</f>
        <v>#REF!</v>
      </c>
      <c r="Q143" s="1071" t="e">
        <f>+VLOOKUP(C143,#REF!,8,FALSE)</f>
        <v>#REF!</v>
      </c>
      <c r="R143" s="1071" t="e">
        <f t="shared" si="4"/>
        <v>#REF!</v>
      </c>
      <c r="S143" s="1071"/>
      <c r="T143" s="1071" t="e">
        <f t="shared" si="5"/>
        <v>#REF!</v>
      </c>
      <c r="U143" s="1093" t="e">
        <f>+VLOOKUP(C143,#REF!,13,FALSE)-T143</f>
        <v>#REF!</v>
      </c>
      <c r="V143" s="1070"/>
    </row>
    <row r="144" spans="2:22" outlineLevel="1">
      <c r="B144" s="1090">
        <v>11365</v>
      </c>
      <c r="C144" s="1090">
        <v>705584</v>
      </c>
      <c r="D144" s="1091" t="s">
        <v>86</v>
      </c>
      <c r="E144" s="1092">
        <v>1464496</v>
      </c>
      <c r="F144" s="1071">
        <v>378483</v>
      </c>
      <c r="G144" s="1092">
        <v>1842979</v>
      </c>
      <c r="H144" s="1090" t="s">
        <v>35</v>
      </c>
      <c r="I144" s="1087"/>
      <c r="J144" s="1092" t="e">
        <f>+VLOOKUP(C144,#REF!,7,FALSE)</f>
        <v>#REF!</v>
      </c>
      <c r="K144" s="1071" t="e">
        <f>+VLOOKUP(C144,#REF!,9,FALSE)</f>
        <v>#REF!</v>
      </c>
      <c r="L144" s="1071" t="e">
        <f>+VLOOKUP(C144,#REF!,11,FALSE)</f>
        <v>#REF!</v>
      </c>
      <c r="M144" s="1071" t="e">
        <f t="shared" si="3"/>
        <v>#REF!</v>
      </c>
      <c r="N144" s="1071"/>
      <c r="O144" s="1071" t="e">
        <f>+VLOOKUP(C144,#REF!,10,FALSE)</f>
        <v>#REF!</v>
      </c>
      <c r="P144" s="1071" t="e">
        <f>+VLOOKUP(C144,#REF!,12,FALSE)</f>
        <v>#REF!</v>
      </c>
      <c r="Q144" s="1071" t="e">
        <f>+VLOOKUP(C144,#REF!,8,FALSE)</f>
        <v>#REF!</v>
      </c>
      <c r="R144" s="1071" t="e">
        <f t="shared" si="4"/>
        <v>#REF!</v>
      </c>
      <c r="S144" s="1071"/>
      <c r="T144" s="1071" t="e">
        <f t="shared" si="5"/>
        <v>#REF!</v>
      </c>
      <c r="U144" s="1093" t="e">
        <f>+VLOOKUP(C144,#REF!,13,FALSE)-T144</f>
        <v>#REF!</v>
      </c>
      <c r="V144" s="1070"/>
    </row>
    <row r="145" spans="2:21" outlineLevel="1">
      <c r="B145" s="1090">
        <v>11372</v>
      </c>
      <c r="C145" s="1090">
        <v>551861</v>
      </c>
      <c r="D145" s="1091" t="s">
        <v>87</v>
      </c>
      <c r="E145" s="1092">
        <v>3696956.6</v>
      </c>
      <c r="F145" s="1071">
        <v>436383.23</v>
      </c>
      <c r="G145" s="1092">
        <v>4133339.83</v>
      </c>
      <c r="H145" s="1090" t="s">
        <v>33</v>
      </c>
      <c r="I145" s="1087"/>
      <c r="J145" s="1092" t="e">
        <f>+VLOOKUP(C145,#REF!,7,FALSE)</f>
        <v>#REF!</v>
      </c>
      <c r="K145" s="1071" t="e">
        <f>+VLOOKUP(C145,#REF!,9,FALSE)</f>
        <v>#REF!</v>
      </c>
      <c r="L145" s="1071" t="e">
        <f>+VLOOKUP(C145,#REF!,11,FALSE)</f>
        <v>#REF!</v>
      </c>
      <c r="M145" s="1071" t="e">
        <f t="shared" si="3"/>
        <v>#REF!</v>
      </c>
      <c r="N145" s="1071"/>
      <c r="O145" s="1071" t="e">
        <f>+VLOOKUP(C145,#REF!,10,FALSE)</f>
        <v>#REF!</v>
      </c>
      <c r="P145" s="1071" t="e">
        <f>+VLOOKUP(C145,#REF!,12,FALSE)</f>
        <v>#REF!</v>
      </c>
      <c r="Q145" s="1071" t="e">
        <f>+VLOOKUP(C145,#REF!,8,FALSE)</f>
        <v>#REF!</v>
      </c>
      <c r="R145" s="1071" t="e">
        <f t="shared" si="4"/>
        <v>#REF!</v>
      </c>
      <c r="S145" s="1071"/>
      <c r="T145" s="1071" t="e">
        <f t="shared" si="5"/>
        <v>#REF!</v>
      </c>
      <c r="U145" s="1093" t="e">
        <f>+VLOOKUP(C145,#REF!,13,FALSE)-T145</f>
        <v>#REF!</v>
      </c>
    </row>
    <row r="146" spans="2:21" outlineLevel="1">
      <c r="B146" s="1090">
        <v>11385</v>
      </c>
      <c r="C146" s="1090">
        <v>542758</v>
      </c>
      <c r="D146" s="1091" t="s">
        <v>88</v>
      </c>
      <c r="E146" s="1092">
        <v>2973035</v>
      </c>
      <c r="F146" s="1071">
        <v>439541</v>
      </c>
      <c r="G146" s="1092">
        <v>3412576</v>
      </c>
      <c r="H146" s="1090" t="s">
        <v>33</v>
      </c>
      <c r="I146" s="1087"/>
      <c r="J146" s="1092" t="e">
        <f>+VLOOKUP(C146,#REF!,7,FALSE)</f>
        <v>#REF!</v>
      </c>
      <c r="K146" s="1071" t="e">
        <f>+VLOOKUP(C146,#REF!,9,FALSE)</f>
        <v>#REF!</v>
      </c>
      <c r="L146" s="1071" t="e">
        <f>+VLOOKUP(C146,#REF!,11,FALSE)</f>
        <v>#REF!</v>
      </c>
      <c r="M146" s="1071" t="e">
        <f t="shared" si="3"/>
        <v>#REF!</v>
      </c>
      <c r="N146" s="1071"/>
      <c r="O146" s="1071" t="e">
        <f>+VLOOKUP(C146,#REF!,10,FALSE)</f>
        <v>#REF!</v>
      </c>
      <c r="P146" s="1071" t="e">
        <f>+VLOOKUP(C146,#REF!,12,FALSE)</f>
        <v>#REF!</v>
      </c>
      <c r="Q146" s="1071" t="e">
        <f>+VLOOKUP(C146,#REF!,8,FALSE)</f>
        <v>#REF!</v>
      </c>
      <c r="R146" s="1071" t="e">
        <f t="shared" si="4"/>
        <v>#REF!</v>
      </c>
      <c r="S146" s="1071"/>
      <c r="T146" s="1071" t="e">
        <f t="shared" si="5"/>
        <v>#REF!</v>
      </c>
      <c r="U146" s="1093" t="e">
        <f>+VLOOKUP(C146,#REF!,13,FALSE)-T146</f>
        <v>#REF!</v>
      </c>
    </row>
    <row r="147" spans="2:21" outlineLevel="1">
      <c r="B147" s="1090">
        <v>11402</v>
      </c>
      <c r="C147" s="1090">
        <v>682834</v>
      </c>
      <c r="D147" s="1091" t="s">
        <v>89</v>
      </c>
      <c r="E147" s="1092">
        <f>61444255.52-24526745.94</f>
        <v>36917509.579999998</v>
      </c>
      <c r="F147" s="1071">
        <v>0</v>
      </c>
      <c r="G147" s="1092">
        <f>61444255.52-24526745.94</f>
        <v>36917509.579999998</v>
      </c>
      <c r="H147" s="1090" t="s">
        <v>33</v>
      </c>
      <c r="I147" s="1087"/>
      <c r="J147" s="1092" t="e">
        <f>+VLOOKUP(C147,#REF!,7,FALSE)</f>
        <v>#REF!</v>
      </c>
      <c r="K147" s="1071" t="e">
        <f>+VLOOKUP(C147,#REF!,9,FALSE)</f>
        <v>#REF!</v>
      </c>
      <c r="L147" s="1071" t="e">
        <f>+VLOOKUP(C147,#REF!,11,FALSE)</f>
        <v>#REF!</v>
      </c>
      <c r="M147" s="1071" t="e">
        <f t="shared" si="3"/>
        <v>#REF!</v>
      </c>
      <c r="N147" s="1071"/>
      <c r="O147" s="1071" t="e">
        <f>+VLOOKUP(C147,#REF!,10,FALSE)</f>
        <v>#REF!</v>
      </c>
      <c r="P147" s="1071" t="e">
        <f>+VLOOKUP(C147,#REF!,12,FALSE)</f>
        <v>#REF!</v>
      </c>
      <c r="Q147" s="1071" t="e">
        <f>+VLOOKUP(C147,#REF!,8,FALSE)</f>
        <v>#REF!</v>
      </c>
      <c r="R147" s="1071" t="e">
        <f t="shared" si="4"/>
        <v>#REF!</v>
      </c>
      <c r="S147" s="1071"/>
      <c r="T147" s="1071" t="e">
        <f t="shared" si="5"/>
        <v>#REF!</v>
      </c>
      <c r="U147" s="1093" t="e">
        <f>+VLOOKUP(C147,#REF!,13,FALSE)-T147</f>
        <v>#REF!</v>
      </c>
    </row>
    <row r="148" spans="2:21" outlineLevel="1">
      <c r="B148" s="1090">
        <v>11449</v>
      </c>
      <c r="C148" s="1090">
        <v>705527</v>
      </c>
      <c r="D148" s="1091" t="s">
        <v>90</v>
      </c>
      <c r="E148" s="1092">
        <v>642721</v>
      </c>
      <c r="F148" s="1071">
        <v>125133</v>
      </c>
      <c r="G148" s="1092">
        <v>767854</v>
      </c>
      <c r="H148" s="1090" t="s">
        <v>35</v>
      </c>
      <c r="I148" s="1087"/>
      <c r="J148" s="1092" t="e">
        <f>+VLOOKUP(C148,#REF!,7,FALSE)</f>
        <v>#REF!</v>
      </c>
      <c r="K148" s="1071" t="e">
        <f>+VLOOKUP(C148,#REF!,9,FALSE)</f>
        <v>#REF!</v>
      </c>
      <c r="L148" s="1071" t="e">
        <f>+VLOOKUP(C148,#REF!,11,FALSE)</f>
        <v>#REF!</v>
      </c>
      <c r="M148" s="1071" t="e">
        <f t="shared" si="3"/>
        <v>#REF!</v>
      </c>
      <c r="N148" s="1071"/>
      <c r="O148" s="1071" t="e">
        <f>+VLOOKUP(C148,#REF!,10,FALSE)</f>
        <v>#REF!</v>
      </c>
      <c r="P148" s="1071" t="e">
        <f>+VLOOKUP(C148,#REF!,12,FALSE)</f>
        <v>#REF!</v>
      </c>
      <c r="Q148" s="1071" t="e">
        <f>+VLOOKUP(C148,#REF!,8,FALSE)</f>
        <v>#REF!</v>
      </c>
      <c r="R148" s="1071" t="e">
        <f t="shared" si="4"/>
        <v>#REF!</v>
      </c>
      <c r="S148" s="1071"/>
      <c r="T148" s="1071" t="e">
        <f t="shared" si="5"/>
        <v>#REF!</v>
      </c>
      <c r="U148" s="1093" t="e">
        <f>+VLOOKUP(C148,#REF!,13,FALSE)-T148</f>
        <v>#REF!</v>
      </c>
    </row>
    <row r="149" spans="2:21" outlineLevel="1">
      <c r="B149" s="1090">
        <v>11465</v>
      </c>
      <c r="C149" s="1090">
        <v>704933</v>
      </c>
      <c r="D149" s="1091" t="s">
        <v>91</v>
      </c>
      <c r="E149" s="1092">
        <v>1201420</v>
      </c>
      <c r="F149" s="1071">
        <v>224731</v>
      </c>
      <c r="G149" s="1092">
        <v>1426151</v>
      </c>
      <c r="H149" s="1090" t="s">
        <v>35</v>
      </c>
      <c r="I149" s="1087"/>
      <c r="J149" s="1092" t="e">
        <f>+VLOOKUP(C149,#REF!,7,FALSE)</f>
        <v>#REF!</v>
      </c>
      <c r="K149" s="1071" t="e">
        <f>+VLOOKUP(C149,#REF!,9,FALSE)</f>
        <v>#REF!</v>
      </c>
      <c r="L149" s="1071" t="e">
        <f>+VLOOKUP(C149,#REF!,11,FALSE)</f>
        <v>#REF!</v>
      </c>
      <c r="M149" s="1071" t="e">
        <f t="shared" si="3"/>
        <v>#REF!</v>
      </c>
      <c r="N149" s="1071"/>
      <c r="O149" s="1071" t="e">
        <f>+VLOOKUP(C149,#REF!,10,FALSE)</f>
        <v>#REF!</v>
      </c>
      <c r="P149" s="1071" t="e">
        <f>+VLOOKUP(C149,#REF!,12,FALSE)</f>
        <v>#REF!</v>
      </c>
      <c r="Q149" s="1071" t="e">
        <f>+VLOOKUP(C149,#REF!,8,FALSE)</f>
        <v>#REF!</v>
      </c>
      <c r="R149" s="1071" t="e">
        <f t="shared" si="4"/>
        <v>#REF!</v>
      </c>
      <c r="S149" s="1071"/>
      <c r="T149" s="1071" t="e">
        <f t="shared" si="5"/>
        <v>#REF!</v>
      </c>
      <c r="U149" s="1093" t="e">
        <f>+VLOOKUP(C149,#REF!,13,FALSE)-T149</f>
        <v>#REF!</v>
      </c>
    </row>
    <row r="150" spans="2:21" outlineLevel="1">
      <c r="B150" s="1090">
        <v>11478</v>
      </c>
      <c r="C150" s="1090">
        <v>546371</v>
      </c>
      <c r="D150" s="1091" t="s">
        <v>92</v>
      </c>
      <c r="E150" s="1092">
        <v>2648259.06</v>
      </c>
      <c r="F150" s="1071">
        <v>384632.14</v>
      </c>
      <c r="G150" s="1092">
        <v>3032891.2</v>
      </c>
      <c r="H150" s="1090" t="s">
        <v>33</v>
      </c>
      <c r="I150" s="1087"/>
      <c r="J150" s="1092" t="e">
        <f>+VLOOKUP(C150,#REF!,7,FALSE)</f>
        <v>#REF!</v>
      </c>
      <c r="K150" s="1071" t="e">
        <f>+VLOOKUP(C150,#REF!,9,FALSE)</f>
        <v>#REF!</v>
      </c>
      <c r="L150" s="1071" t="e">
        <f>+VLOOKUP(C150,#REF!,11,FALSE)</f>
        <v>#REF!</v>
      </c>
      <c r="M150" s="1071" t="e">
        <f t="shared" si="3"/>
        <v>#REF!</v>
      </c>
      <c r="N150" s="1071"/>
      <c r="O150" s="1071" t="e">
        <f>+VLOOKUP(C150,#REF!,10,FALSE)</f>
        <v>#REF!</v>
      </c>
      <c r="P150" s="1071" t="e">
        <f>+VLOOKUP(C150,#REF!,12,FALSE)</f>
        <v>#REF!</v>
      </c>
      <c r="Q150" s="1071" t="e">
        <f>+VLOOKUP(C150,#REF!,8,FALSE)</f>
        <v>#REF!</v>
      </c>
      <c r="R150" s="1071" t="e">
        <f t="shared" si="4"/>
        <v>#REF!</v>
      </c>
      <c r="S150" s="1071"/>
      <c r="T150" s="1071" t="e">
        <f t="shared" si="5"/>
        <v>#REF!</v>
      </c>
      <c r="U150" s="1093" t="e">
        <f>+VLOOKUP(C150,#REF!,13,FALSE)-T150</f>
        <v>#REF!</v>
      </c>
    </row>
    <row r="151" spans="2:21" outlineLevel="1">
      <c r="B151" s="1090">
        <v>11479</v>
      </c>
      <c r="C151" s="1090">
        <v>169495</v>
      </c>
      <c r="D151" s="1091" t="s">
        <v>93</v>
      </c>
      <c r="E151" s="1092">
        <v>8180049.0300000003</v>
      </c>
      <c r="F151" s="1071">
        <v>7159883.2999999998</v>
      </c>
      <c r="G151" s="1092">
        <v>15339932.33</v>
      </c>
      <c r="H151" s="1090" t="s">
        <v>33</v>
      </c>
      <c r="I151" s="1087"/>
      <c r="J151" s="1092" t="e">
        <f>+VLOOKUP(C151,#REF!,7,FALSE)</f>
        <v>#REF!</v>
      </c>
      <c r="K151" s="1071" t="e">
        <f>+VLOOKUP(C151,#REF!,9,FALSE)</f>
        <v>#REF!</v>
      </c>
      <c r="L151" s="1071" t="e">
        <f>+VLOOKUP(C151,#REF!,11,FALSE)</f>
        <v>#REF!</v>
      </c>
      <c r="M151" s="1071" t="e">
        <f t="shared" si="3"/>
        <v>#REF!</v>
      </c>
      <c r="N151" s="1071"/>
      <c r="O151" s="1071" t="e">
        <f>+VLOOKUP(C151,#REF!,10,FALSE)</f>
        <v>#REF!</v>
      </c>
      <c r="P151" s="1071" t="e">
        <f>+VLOOKUP(C151,#REF!,12,FALSE)</f>
        <v>#REF!</v>
      </c>
      <c r="Q151" s="1071" t="e">
        <f>+VLOOKUP(C151,#REF!,8,FALSE)</f>
        <v>#REF!</v>
      </c>
      <c r="R151" s="1071" t="e">
        <f t="shared" si="4"/>
        <v>#REF!</v>
      </c>
      <c r="S151" s="1071"/>
      <c r="T151" s="1071" t="e">
        <f t="shared" si="5"/>
        <v>#REF!</v>
      </c>
      <c r="U151" s="1093" t="e">
        <f>+VLOOKUP(C151,#REF!,13,FALSE)-T151</f>
        <v>#REF!</v>
      </c>
    </row>
    <row r="152" spans="2:21" outlineLevel="1">
      <c r="B152" s="1090">
        <v>11489</v>
      </c>
      <c r="C152" s="1090">
        <v>169266</v>
      </c>
      <c r="D152" s="1091" t="s">
        <v>94</v>
      </c>
      <c r="E152" s="1092">
        <v>14795324</v>
      </c>
      <c r="F152" s="1071">
        <v>6537037</v>
      </c>
      <c r="G152" s="1092">
        <v>21332361</v>
      </c>
      <c r="H152" s="1090" t="s">
        <v>33</v>
      </c>
      <c r="I152" s="1087"/>
      <c r="J152" s="1092" t="e">
        <f>+VLOOKUP(C152,#REF!,7,FALSE)</f>
        <v>#REF!</v>
      </c>
      <c r="K152" s="1071" t="e">
        <f>+VLOOKUP(C152,#REF!,9,FALSE)</f>
        <v>#REF!</v>
      </c>
      <c r="L152" s="1071" t="e">
        <f>+VLOOKUP(C152,#REF!,11,FALSE)</f>
        <v>#REF!</v>
      </c>
      <c r="M152" s="1071" t="e">
        <f t="shared" si="3"/>
        <v>#REF!</v>
      </c>
      <c r="N152" s="1071"/>
      <c r="O152" s="1071" t="e">
        <f>+VLOOKUP(C152,#REF!,10,FALSE)</f>
        <v>#REF!</v>
      </c>
      <c r="P152" s="1071" t="e">
        <f>+VLOOKUP(C152,#REF!,12,FALSE)</f>
        <v>#REF!</v>
      </c>
      <c r="Q152" s="1071" t="e">
        <f>+VLOOKUP(C152,#REF!,8,FALSE)</f>
        <v>#REF!</v>
      </c>
      <c r="R152" s="1071" t="e">
        <f t="shared" si="4"/>
        <v>#REF!</v>
      </c>
      <c r="S152" s="1071"/>
      <c r="T152" s="1071" t="e">
        <f t="shared" si="5"/>
        <v>#REF!</v>
      </c>
      <c r="U152" s="1093" t="e">
        <f>+VLOOKUP(C152,#REF!,13,FALSE)-T152</f>
        <v>#REF!</v>
      </c>
    </row>
    <row r="153" spans="2:21" outlineLevel="1">
      <c r="B153" s="1090">
        <v>11508</v>
      </c>
      <c r="C153" s="1090">
        <v>708579</v>
      </c>
      <c r="D153" s="1091" t="s">
        <v>95</v>
      </c>
      <c r="E153" s="1092">
        <v>1764568.92</v>
      </c>
      <c r="F153" s="1071">
        <v>389437.84</v>
      </c>
      <c r="G153" s="1092">
        <v>2154006.7599999998</v>
      </c>
      <c r="H153" s="1090" t="s">
        <v>35</v>
      </c>
      <c r="I153" s="1087"/>
      <c r="J153" s="1092" t="e">
        <f>+VLOOKUP(C153,#REF!,7,FALSE)</f>
        <v>#REF!</v>
      </c>
      <c r="K153" s="1071" t="e">
        <f>+VLOOKUP(C153,#REF!,9,FALSE)</f>
        <v>#REF!</v>
      </c>
      <c r="L153" s="1071" t="e">
        <f>+VLOOKUP(C153,#REF!,11,FALSE)</f>
        <v>#REF!</v>
      </c>
      <c r="M153" s="1071" t="e">
        <f t="shared" si="3"/>
        <v>#REF!</v>
      </c>
      <c r="N153" s="1071"/>
      <c r="O153" s="1071" t="e">
        <f>+VLOOKUP(C153,#REF!,10,FALSE)</f>
        <v>#REF!</v>
      </c>
      <c r="P153" s="1071" t="e">
        <f>+VLOOKUP(C153,#REF!,12,FALSE)</f>
        <v>#REF!</v>
      </c>
      <c r="Q153" s="1071" t="e">
        <f>+VLOOKUP(C153,#REF!,8,FALSE)</f>
        <v>#REF!</v>
      </c>
      <c r="R153" s="1071" t="e">
        <f t="shared" si="4"/>
        <v>#REF!</v>
      </c>
      <c r="S153" s="1071"/>
      <c r="T153" s="1071" t="e">
        <f t="shared" si="5"/>
        <v>#REF!</v>
      </c>
      <c r="U153" s="1093" t="e">
        <f>+VLOOKUP(C153,#REF!,13,FALSE)-T153</f>
        <v>#REF!</v>
      </c>
    </row>
    <row r="154" spans="2:21" outlineLevel="1">
      <c r="B154" s="1090">
        <v>11518</v>
      </c>
      <c r="C154" s="1090">
        <v>698458</v>
      </c>
      <c r="D154" s="1091" t="s">
        <v>96</v>
      </c>
      <c r="E154" s="1092">
        <v>9762754.5899999999</v>
      </c>
      <c r="F154" s="1071">
        <v>853056.42</v>
      </c>
      <c r="G154" s="1092">
        <v>10615811.01</v>
      </c>
      <c r="H154" s="1090" t="s">
        <v>35</v>
      </c>
      <c r="I154" s="1087"/>
      <c r="J154" s="1092" t="e">
        <f>+VLOOKUP(C154,#REF!,7,FALSE)</f>
        <v>#REF!</v>
      </c>
      <c r="K154" s="1071" t="e">
        <f>+VLOOKUP(C154,#REF!,9,FALSE)</f>
        <v>#REF!</v>
      </c>
      <c r="L154" s="1071" t="e">
        <f>+VLOOKUP(C154,#REF!,11,FALSE)</f>
        <v>#REF!</v>
      </c>
      <c r="M154" s="1071" t="e">
        <f t="shared" si="3"/>
        <v>#REF!</v>
      </c>
      <c r="N154" s="1071"/>
      <c r="O154" s="1071" t="e">
        <f>+VLOOKUP(C154,#REF!,10,FALSE)</f>
        <v>#REF!</v>
      </c>
      <c r="P154" s="1071" t="e">
        <f>+VLOOKUP(C154,#REF!,12,FALSE)</f>
        <v>#REF!</v>
      </c>
      <c r="Q154" s="1071" t="e">
        <f>+VLOOKUP(C154,#REF!,8,FALSE)</f>
        <v>#REF!</v>
      </c>
      <c r="R154" s="1071" t="e">
        <f t="shared" si="4"/>
        <v>#REF!</v>
      </c>
      <c r="S154" s="1071"/>
      <c r="T154" s="1071" t="e">
        <f t="shared" si="5"/>
        <v>#REF!</v>
      </c>
      <c r="U154" s="1093" t="e">
        <f>+VLOOKUP(C154,#REF!,13,FALSE)-T154</f>
        <v>#REF!</v>
      </c>
    </row>
    <row r="155" spans="2:21" outlineLevel="1">
      <c r="B155" s="1090">
        <v>11522</v>
      </c>
      <c r="C155" s="1090">
        <v>671502</v>
      </c>
      <c r="D155" s="1091" t="s">
        <v>97</v>
      </c>
      <c r="E155" s="1092">
        <v>14918381.07</v>
      </c>
      <c r="F155" s="1092">
        <v>1965608.26</v>
      </c>
      <c r="G155" s="1092">
        <v>16883989.330000002</v>
      </c>
      <c r="H155" s="1090" t="s">
        <v>35</v>
      </c>
      <c r="I155" s="1087"/>
      <c r="J155" s="1092" t="e">
        <f>+VLOOKUP(C155,#REF!,7,FALSE)</f>
        <v>#REF!</v>
      </c>
      <c r="K155" s="1071" t="e">
        <f>+VLOOKUP(C155,#REF!,9,FALSE)</f>
        <v>#REF!</v>
      </c>
      <c r="L155" s="1071" t="e">
        <f>+VLOOKUP(C155,#REF!,11,FALSE)</f>
        <v>#REF!</v>
      </c>
      <c r="M155" s="1071" t="e">
        <f t="shared" si="3"/>
        <v>#REF!</v>
      </c>
      <c r="N155" s="1071"/>
      <c r="O155" s="1071" t="e">
        <f>+VLOOKUP(C155,#REF!,10,FALSE)</f>
        <v>#REF!</v>
      </c>
      <c r="P155" s="1071" t="e">
        <f>+VLOOKUP(C155,#REF!,12,FALSE)</f>
        <v>#REF!</v>
      </c>
      <c r="Q155" s="1071" t="e">
        <f>+VLOOKUP(C155,#REF!,8,FALSE)</f>
        <v>#REF!</v>
      </c>
      <c r="R155" s="1071" t="e">
        <f t="shared" si="4"/>
        <v>#REF!</v>
      </c>
      <c r="S155" s="1071"/>
      <c r="T155" s="1071" t="e">
        <f t="shared" si="5"/>
        <v>#REF!</v>
      </c>
      <c r="U155" s="1093" t="e">
        <f>+VLOOKUP(C155,#REF!,13,FALSE)-T155</f>
        <v>#REF!</v>
      </c>
    </row>
    <row r="156" spans="2:21" outlineLevel="1">
      <c r="B156" s="1090">
        <v>11524</v>
      </c>
      <c r="C156" s="1090">
        <v>704679</v>
      </c>
      <c r="D156" s="1091" t="s">
        <v>98</v>
      </c>
      <c r="E156" s="1092">
        <v>14311922.449999999</v>
      </c>
      <c r="F156" s="1071">
        <v>2060901.35</v>
      </c>
      <c r="G156" s="1092">
        <v>16372823.799999999</v>
      </c>
      <c r="H156" s="1090" t="s">
        <v>35</v>
      </c>
      <c r="I156" s="1087"/>
      <c r="J156" s="1092" t="e">
        <f>+VLOOKUP(C156,#REF!,7,FALSE)</f>
        <v>#REF!</v>
      </c>
      <c r="K156" s="1071" t="e">
        <f>+VLOOKUP(C156,#REF!,9,FALSE)</f>
        <v>#REF!</v>
      </c>
      <c r="L156" s="1071" t="e">
        <f>+VLOOKUP(C156,#REF!,11,FALSE)</f>
        <v>#REF!</v>
      </c>
      <c r="M156" s="1071" t="e">
        <f t="shared" si="3"/>
        <v>#REF!</v>
      </c>
      <c r="N156" s="1071"/>
      <c r="O156" s="1071" t="e">
        <f>+VLOOKUP(C156,#REF!,10,FALSE)</f>
        <v>#REF!</v>
      </c>
      <c r="P156" s="1071" t="e">
        <f>+VLOOKUP(C156,#REF!,12,FALSE)</f>
        <v>#REF!</v>
      </c>
      <c r="Q156" s="1071" t="e">
        <f>+VLOOKUP(C156,#REF!,8,FALSE)</f>
        <v>#REF!</v>
      </c>
      <c r="R156" s="1071" t="e">
        <f t="shared" si="4"/>
        <v>#REF!</v>
      </c>
      <c r="S156" s="1071"/>
      <c r="T156" s="1071" t="e">
        <f t="shared" si="5"/>
        <v>#REF!</v>
      </c>
      <c r="U156" s="1093" t="e">
        <f>+VLOOKUP(C156,#REF!,13,FALSE)-T156</f>
        <v>#REF!</v>
      </c>
    </row>
    <row r="157" spans="2:21" outlineLevel="1">
      <c r="B157" s="1090">
        <v>11526</v>
      </c>
      <c r="C157" s="1090">
        <v>698439</v>
      </c>
      <c r="D157" s="1091" t="s">
        <v>99</v>
      </c>
      <c r="E157" s="1092">
        <v>7073217</v>
      </c>
      <c r="F157" s="1071">
        <v>1287705</v>
      </c>
      <c r="G157" s="1092">
        <v>8360922</v>
      </c>
      <c r="H157" s="1090" t="s">
        <v>35</v>
      </c>
      <c r="I157" s="1087"/>
      <c r="J157" s="1092" t="e">
        <f>+VLOOKUP(C157,#REF!,7,FALSE)</f>
        <v>#REF!</v>
      </c>
      <c r="K157" s="1071" t="e">
        <f>+VLOOKUP(C157,#REF!,9,FALSE)</f>
        <v>#REF!</v>
      </c>
      <c r="L157" s="1071" t="e">
        <f>+VLOOKUP(C157,#REF!,11,FALSE)</f>
        <v>#REF!</v>
      </c>
      <c r="M157" s="1071" t="e">
        <f t="shared" ref="M157:M220" si="6">+SUM(J157:L157)</f>
        <v>#REF!</v>
      </c>
      <c r="N157" s="1071"/>
      <c r="O157" s="1071" t="e">
        <f>+VLOOKUP(C157,#REF!,10,FALSE)</f>
        <v>#REF!</v>
      </c>
      <c r="P157" s="1071" t="e">
        <f>+VLOOKUP(C157,#REF!,12,FALSE)</f>
        <v>#REF!</v>
      </c>
      <c r="Q157" s="1071" t="e">
        <f>+VLOOKUP(C157,#REF!,8,FALSE)</f>
        <v>#REF!</v>
      </c>
      <c r="R157" s="1071" t="e">
        <f t="shared" ref="R157:R220" si="7">+SUM(O157:Q157)</f>
        <v>#REF!</v>
      </c>
      <c r="S157" s="1071"/>
      <c r="T157" s="1071" t="e">
        <f t="shared" ref="T157:T220" si="8">+M157+R157</f>
        <v>#REF!</v>
      </c>
      <c r="U157" s="1093" t="e">
        <f>+VLOOKUP(C157,#REF!,13,FALSE)-T157</f>
        <v>#REF!</v>
      </c>
    </row>
    <row r="158" spans="2:21" outlineLevel="1">
      <c r="B158" s="1090">
        <v>11532</v>
      </c>
      <c r="C158" s="1090">
        <v>678793</v>
      </c>
      <c r="D158" s="1091" t="s">
        <v>100</v>
      </c>
      <c r="E158" s="1092">
        <v>11019180.1</v>
      </c>
      <c r="F158" s="1071">
        <v>1352204.36</v>
      </c>
      <c r="G158" s="1092">
        <v>12371384.459999999</v>
      </c>
      <c r="H158" s="1090" t="s">
        <v>35</v>
      </c>
      <c r="I158" s="1087"/>
      <c r="J158" s="1092" t="e">
        <f>+VLOOKUP(C158,#REF!,7,FALSE)</f>
        <v>#REF!</v>
      </c>
      <c r="K158" s="1071" t="e">
        <f>+VLOOKUP(C158,#REF!,9,FALSE)</f>
        <v>#REF!</v>
      </c>
      <c r="L158" s="1071" t="e">
        <f>+VLOOKUP(C158,#REF!,11,FALSE)</f>
        <v>#REF!</v>
      </c>
      <c r="M158" s="1071" t="e">
        <f t="shared" si="6"/>
        <v>#REF!</v>
      </c>
      <c r="N158" s="1071"/>
      <c r="O158" s="1071" t="e">
        <f>+VLOOKUP(C158,#REF!,10,FALSE)</f>
        <v>#REF!</v>
      </c>
      <c r="P158" s="1071" t="e">
        <f>+VLOOKUP(C158,#REF!,12,FALSE)</f>
        <v>#REF!</v>
      </c>
      <c r="Q158" s="1071" t="e">
        <f>+VLOOKUP(C158,#REF!,8,FALSE)</f>
        <v>#REF!</v>
      </c>
      <c r="R158" s="1071" t="e">
        <f t="shared" si="7"/>
        <v>#REF!</v>
      </c>
      <c r="S158" s="1071"/>
      <c r="T158" s="1071" t="e">
        <f t="shared" si="8"/>
        <v>#REF!</v>
      </c>
      <c r="U158" s="1093" t="e">
        <f>+VLOOKUP(C158,#REF!,13,FALSE)-T158</f>
        <v>#REF!</v>
      </c>
    </row>
    <row r="159" spans="2:21" outlineLevel="1">
      <c r="B159" s="1090">
        <v>11533</v>
      </c>
      <c r="C159" s="1090">
        <v>678789</v>
      </c>
      <c r="D159" s="1091" t="s">
        <v>101</v>
      </c>
      <c r="E159" s="1092">
        <v>14865613.02</v>
      </c>
      <c r="F159" s="1071">
        <v>1158946.56</v>
      </c>
      <c r="G159" s="1092">
        <v>16024559.58</v>
      </c>
      <c r="H159" s="1090" t="s">
        <v>35</v>
      </c>
      <c r="I159" s="1087"/>
      <c r="J159" s="1092" t="e">
        <f>+VLOOKUP(C159,#REF!,7,FALSE)</f>
        <v>#REF!</v>
      </c>
      <c r="K159" s="1071" t="e">
        <f>+VLOOKUP(C159,#REF!,9,FALSE)</f>
        <v>#REF!</v>
      </c>
      <c r="L159" s="1071" t="e">
        <f>+VLOOKUP(C159,#REF!,11,FALSE)</f>
        <v>#REF!</v>
      </c>
      <c r="M159" s="1071" t="e">
        <f t="shared" si="6"/>
        <v>#REF!</v>
      </c>
      <c r="N159" s="1071"/>
      <c r="O159" s="1071" t="e">
        <f>+VLOOKUP(C159,#REF!,10,FALSE)</f>
        <v>#REF!</v>
      </c>
      <c r="P159" s="1071" t="e">
        <f>+VLOOKUP(C159,#REF!,12,FALSE)</f>
        <v>#REF!</v>
      </c>
      <c r="Q159" s="1071" t="e">
        <f>+VLOOKUP(C159,#REF!,8,FALSE)</f>
        <v>#REF!</v>
      </c>
      <c r="R159" s="1071" t="e">
        <f t="shared" si="7"/>
        <v>#REF!</v>
      </c>
      <c r="S159" s="1071"/>
      <c r="T159" s="1071" t="e">
        <f t="shared" si="8"/>
        <v>#REF!</v>
      </c>
      <c r="U159" s="1093" t="e">
        <f>+VLOOKUP(C159,#REF!,13,FALSE)-T159</f>
        <v>#REF!</v>
      </c>
    </row>
    <row r="160" spans="2:21" outlineLevel="1">
      <c r="B160" s="1090">
        <v>11534</v>
      </c>
      <c r="C160" s="1090">
        <v>710110</v>
      </c>
      <c r="D160" s="1091" t="s">
        <v>102</v>
      </c>
      <c r="E160" s="1092">
        <v>85296.74</v>
      </c>
      <c r="F160" s="1071">
        <v>2478.06</v>
      </c>
      <c r="G160" s="1092">
        <v>87774.8</v>
      </c>
      <c r="H160" s="1090" t="s">
        <v>35</v>
      </c>
      <c r="I160" s="1087"/>
      <c r="J160" s="1092" t="e">
        <f>+VLOOKUP(C160,#REF!,7,FALSE)</f>
        <v>#REF!</v>
      </c>
      <c r="K160" s="1071" t="e">
        <f>+VLOOKUP(C160,#REF!,9,FALSE)</f>
        <v>#REF!</v>
      </c>
      <c r="L160" s="1071" t="e">
        <f>+VLOOKUP(C160,#REF!,11,FALSE)</f>
        <v>#REF!</v>
      </c>
      <c r="M160" s="1071" t="e">
        <f t="shared" si="6"/>
        <v>#REF!</v>
      </c>
      <c r="N160" s="1071"/>
      <c r="O160" s="1071" t="e">
        <f>+VLOOKUP(C160,#REF!,10,FALSE)</f>
        <v>#REF!</v>
      </c>
      <c r="P160" s="1071" t="e">
        <f>+VLOOKUP(C160,#REF!,12,FALSE)</f>
        <v>#REF!</v>
      </c>
      <c r="Q160" s="1071" t="e">
        <f>+VLOOKUP(C160,#REF!,8,FALSE)</f>
        <v>#REF!</v>
      </c>
      <c r="R160" s="1071" t="e">
        <f t="shared" si="7"/>
        <v>#REF!</v>
      </c>
      <c r="S160" s="1071"/>
      <c r="T160" s="1071" t="e">
        <f t="shared" si="8"/>
        <v>#REF!</v>
      </c>
      <c r="U160" s="1093" t="e">
        <f>+VLOOKUP(C160,#REF!,13,FALSE)-T160</f>
        <v>#REF!</v>
      </c>
    </row>
    <row r="161" spans="2:22" outlineLevel="1">
      <c r="B161" s="1090">
        <v>11537</v>
      </c>
      <c r="C161" s="1090">
        <v>551925</v>
      </c>
      <c r="D161" s="1091" t="s">
        <v>103</v>
      </c>
      <c r="E161" s="1092">
        <v>5962412.5200000005</v>
      </c>
      <c r="F161" s="1071">
        <v>1701923.62</v>
      </c>
      <c r="G161" s="1092">
        <v>7664336.1400000006</v>
      </c>
      <c r="H161" s="1090" t="s">
        <v>64</v>
      </c>
      <c r="I161" s="1087"/>
      <c r="J161" s="1092" t="e">
        <f>+VLOOKUP(C161,#REF!,7,FALSE)</f>
        <v>#REF!</v>
      </c>
      <c r="K161" s="1071" t="e">
        <f>+VLOOKUP(C161,#REF!,9,FALSE)</f>
        <v>#REF!</v>
      </c>
      <c r="L161" s="1071" t="e">
        <f>+VLOOKUP(C161,#REF!,11,FALSE)</f>
        <v>#REF!</v>
      </c>
      <c r="M161" s="1071" t="e">
        <f t="shared" si="6"/>
        <v>#REF!</v>
      </c>
      <c r="N161" s="1071"/>
      <c r="O161" s="1071" t="e">
        <f>+VLOOKUP(C161,#REF!,10,FALSE)</f>
        <v>#REF!</v>
      </c>
      <c r="P161" s="1071" t="e">
        <f>+VLOOKUP(C161,#REF!,12,FALSE)</f>
        <v>#REF!</v>
      </c>
      <c r="Q161" s="1071" t="e">
        <f>+VLOOKUP(C161,#REF!,8,FALSE)</f>
        <v>#REF!</v>
      </c>
      <c r="R161" s="1071" t="e">
        <f t="shared" si="7"/>
        <v>#REF!</v>
      </c>
      <c r="S161" s="1071"/>
      <c r="T161" s="1071" t="e">
        <f t="shared" si="8"/>
        <v>#REF!</v>
      </c>
      <c r="U161" s="1093" t="e">
        <f>+VLOOKUP(C161,#REF!,13,FALSE)-T161</f>
        <v>#REF!</v>
      </c>
      <c r="V161" s="1070"/>
    </row>
    <row r="162" spans="2:22" outlineLevel="1">
      <c r="B162" s="1090">
        <v>11540</v>
      </c>
      <c r="C162" s="1090">
        <v>679780</v>
      </c>
      <c r="D162" s="1091" t="s">
        <v>104</v>
      </c>
      <c r="E162" s="1092">
        <v>20710527</v>
      </c>
      <c r="F162" s="1071">
        <v>1176376</v>
      </c>
      <c r="G162" s="1092">
        <v>21886903</v>
      </c>
      <c r="H162" s="1090" t="s">
        <v>35</v>
      </c>
      <c r="I162" s="1087"/>
      <c r="J162" s="1092" t="e">
        <f>+VLOOKUP(C162,#REF!,7,FALSE)</f>
        <v>#REF!</v>
      </c>
      <c r="K162" s="1071" t="e">
        <f>+VLOOKUP(C162,#REF!,9,FALSE)</f>
        <v>#REF!</v>
      </c>
      <c r="L162" s="1071" t="e">
        <f>+VLOOKUP(C162,#REF!,11,FALSE)</f>
        <v>#REF!</v>
      </c>
      <c r="M162" s="1071" t="e">
        <f t="shared" si="6"/>
        <v>#REF!</v>
      </c>
      <c r="N162" s="1071"/>
      <c r="O162" s="1071" t="e">
        <f>+VLOOKUP(C162,#REF!,10,FALSE)</f>
        <v>#REF!</v>
      </c>
      <c r="P162" s="1071" t="e">
        <f>+VLOOKUP(C162,#REF!,12,FALSE)</f>
        <v>#REF!</v>
      </c>
      <c r="Q162" s="1071" t="e">
        <f>+VLOOKUP(C162,#REF!,8,FALSE)</f>
        <v>#REF!</v>
      </c>
      <c r="R162" s="1071" t="e">
        <f t="shared" si="7"/>
        <v>#REF!</v>
      </c>
      <c r="S162" s="1071"/>
      <c r="T162" s="1071" t="e">
        <f t="shared" si="8"/>
        <v>#REF!</v>
      </c>
      <c r="U162" s="1093" t="e">
        <f>+VLOOKUP(C162,#REF!,13,FALSE)-T162</f>
        <v>#REF!</v>
      </c>
      <c r="V162" s="1070"/>
    </row>
    <row r="163" spans="2:22" outlineLevel="1">
      <c r="B163" s="1090">
        <v>11555</v>
      </c>
      <c r="C163" s="1090">
        <v>723078</v>
      </c>
      <c r="D163" s="1091" t="s">
        <v>105</v>
      </c>
      <c r="E163" s="1092">
        <v>61558468.950000003</v>
      </c>
      <c r="F163" s="1071">
        <v>0</v>
      </c>
      <c r="G163" s="1092">
        <v>61558468.950000003</v>
      </c>
      <c r="H163" s="1090" t="s">
        <v>33</v>
      </c>
      <c r="I163" s="1087"/>
      <c r="J163" s="1092" t="e">
        <f>+VLOOKUP(C163,#REF!,7,FALSE)</f>
        <v>#REF!</v>
      </c>
      <c r="K163" s="1071" t="e">
        <f>+VLOOKUP(C163,#REF!,9,FALSE)</f>
        <v>#REF!</v>
      </c>
      <c r="L163" s="1071" t="e">
        <f>+VLOOKUP(C163,#REF!,11,FALSE)</f>
        <v>#REF!</v>
      </c>
      <c r="M163" s="1071" t="e">
        <f t="shared" si="6"/>
        <v>#REF!</v>
      </c>
      <c r="N163" s="1071"/>
      <c r="O163" s="1071" t="e">
        <f>+VLOOKUP(C163,#REF!,10,FALSE)</f>
        <v>#REF!</v>
      </c>
      <c r="P163" s="1071" t="e">
        <f>+VLOOKUP(C163,#REF!,12,FALSE)</f>
        <v>#REF!</v>
      </c>
      <c r="Q163" s="1071" t="e">
        <f>+VLOOKUP(C163,#REF!,8,FALSE)</f>
        <v>#REF!</v>
      </c>
      <c r="R163" s="1071" t="e">
        <f t="shared" si="7"/>
        <v>#REF!</v>
      </c>
      <c r="S163" s="1071"/>
      <c r="T163" s="1071" t="e">
        <f t="shared" si="8"/>
        <v>#REF!</v>
      </c>
      <c r="U163" s="1093" t="e">
        <f>+VLOOKUP(C163,#REF!,13,FALSE)-T163</f>
        <v>#REF!</v>
      </c>
      <c r="V163" s="1070"/>
    </row>
    <row r="164" spans="2:22" outlineLevel="1">
      <c r="B164" s="1090">
        <v>11556</v>
      </c>
      <c r="C164" s="1090">
        <v>723077</v>
      </c>
      <c r="D164" s="1091" t="s">
        <v>106</v>
      </c>
      <c r="E164" s="1092">
        <v>46643078.390000001</v>
      </c>
      <c r="F164" s="1071">
        <v>0</v>
      </c>
      <c r="G164" s="1092">
        <v>46643078.390000001</v>
      </c>
      <c r="H164" s="1090" t="s">
        <v>33</v>
      </c>
      <c r="I164" s="1087"/>
      <c r="J164" s="1092" t="e">
        <f>+VLOOKUP(C164,#REF!,7,FALSE)</f>
        <v>#REF!</v>
      </c>
      <c r="K164" s="1071" t="e">
        <f>+VLOOKUP(C164,#REF!,9,FALSE)</f>
        <v>#REF!</v>
      </c>
      <c r="L164" s="1071" t="e">
        <f>+VLOOKUP(C164,#REF!,11,FALSE)</f>
        <v>#REF!</v>
      </c>
      <c r="M164" s="1071" t="e">
        <f t="shared" si="6"/>
        <v>#REF!</v>
      </c>
      <c r="N164" s="1071"/>
      <c r="O164" s="1071" t="e">
        <f>+VLOOKUP(C164,#REF!,10,FALSE)</f>
        <v>#REF!</v>
      </c>
      <c r="P164" s="1071" t="e">
        <f>+VLOOKUP(C164,#REF!,12,FALSE)</f>
        <v>#REF!</v>
      </c>
      <c r="Q164" s="1071" t="e">
        <f>+VLOOKUP(C164,#REF!,8,FALSE)</f>
        <v>#REF!</v>
      </c>
      <c r="R164" s="1071" t="e">
        <f t="shared" si="7"/>
        <v>#REF!</v>
      </c>
      <c r="S164" s="1071"/>
      <c r="T164" s="1071" t="e">
        <f t="shared" si="8"/>
        <v>#REF!</v>
      </c>
      <c r="U164" s="1093" t="e">
        <f>+VLOOKUP(C164,#REF!,13,FALSE)-T164</f>
        <v>#REF!</v>
      </c>
      <c r="V164" s="1070"/>
    </row>
    <row r="165" spans="2:22" outlineLevel="1">
      <c r="B165" s="1090">
        <v>11557</v>
      </c>
      <c r="C165" s="1090">
        <v>550950</v>
      </c>
      <c r="D165" s="1091" t="s">
        <v>107</v>
      </c>
      <c r="E165" s="1092">
        <f>88096455.74-29901321.56</f>
        <v>58195134.179999992</v>
      </c>
      <c r="F165" s="1071">
        <v>0</v>
      </c>
      <c r="G165" s="1092">
        <f>88096455.74-29901321.56</f>
        <v>58195134.179999992</v>
      </c>
      <c r="H165" s="1090" t="s">
        <v>33</v>
      </c>
      <c r="I165" s="1087"/>
      <c r="J165" s="1092" t="e">
        <f>+VLOOKUP(C165,#REF!,7,FALSE)</f>
        <v>#REF!</v>
      </c>
      <c r="K165" s="1071" t="e">
        <f>+VLOOKUP(C165,#REF!,9,FALSE)</f>
        <v>#REF!</v>
      </c>
      <c r="L165" s="1071" t="e">
        <f>+VLOOKUP(C165,#REF!,11,FALSE)</f>
        <v>#REF!</v>
      </c>
      <c r="M165" s="1071" t="e">
        <f t="shared" si="6"/>
        <v>#REF!</v>
      </c>
      <c r="N165" s="1071"/>
      <c r="O165" s="1071" t="e">
        <f>+VLOOKUP(C165,#REF!,10,FALSE)</f>
        <v>#REF!</v>
      </c>
      <c r="P165" s="1071" t="e">
        <f>+VLOOKUP(C165,#REF!,12,FALSE)</f>
        <v>#REF!</v>
      </c>
      <c r="Q165" s="1071" t="e">
        <f>+VLOOKUP(C165,#REF!,8,FALSE)</f>
        <v>#REF!</v>
      </c>
      <c r="R165" s="1071" t="e">
        <f t="shared" si="7"/>
        <v>#REF!</v>
      </c>
      <c r="S165" s="1071"/>
      <c r="T165" s="1071" t="e">
        <f t="shared" si="8"/>
        <v>#REF!</v>
      </c>
      <c r="U165" s="1093" t="e">
        <f>+VLOOKUP(C165,#REF!,13,FALSE)-T165</f>
        <v>#REF!</v>
      </c>
      <c r="V165" s="1070"/>
    </row>
    <row r="166" spans="2:22" outlineLevel="1">
      <c r="B166" s="1090">
        <v>11560</v>
      </c>
      <c r="C166" s="1090">
        <v>698570</v>
      </c>
      <c r="D166" s="1091" t="s">
        <v>108</v>
      </c>
      <c r="E166" s="1092">
        <v>13720208.310000001</v>
      </c>
      <c r="F166" s="1092">
        <v>2225873.62</v>
      </c>
      <c r="G166" s="1092">
        <v>15946081.93</v>
      </c>
      <c r="H166" s="1090" t="s">
        <v>35</v>
      </c>
      <c r="I166" s="1087"/>
      <c r="J166" s="1092" t="e">
        <f>+VLOOKUP(C166,#REF!,7,FALSE)</f>
        <v>#REF!</v>
      </c>
      <c r="K166" s="1071" t="e">
        <f>+VLOOKUP(C166,#REF!,9,FALSE)</f>
        <v>#REF!</v>
      </c>
      <c r="L166" s="1071" t="e">
        <f>+VLOOKUP(C166,#REF!,11,FALSE)</f>
        <v>#REF!</v>
      </c>
      <c r="M166" s="1071" t="e">
        <f t="shared" si="6"/>
        <v>#REF!</v>
      </c>
      <c r="N166" s="1071"/>
      <c r="O166" s="1071" t="e">
        <f>+VLOOKUP(C166,#REF!,10,FALSE)</f>
        <v>#REF!</v>
      </c>
      <c r="P166" s="1071" t="e">
        <f>+VLOOKUP(C166,#REF!,12,FALSE)</f>
        <v>#REF!</v>
      </c>
      <c r="Q166" s="1071" t="e">
        <f>+VLOOKUP(C166,#REF!,8,FALSE)</f>
        <v>#REF!</v>
      </c>
      <c r="R166" s="1071" t="e">
        <f t="shared" si="7"/>
        <v>#REF!</v>
      </c>
      <c r="S166" s="1071"/>
      <c r="T166" s="1071" t="e">
        <f t="shared" si="8"/>
        <v>#REF!</v>
      </c>
      <c r="U166" s="1093" t="e">
        <f>+VLOOKUP(C166,#REF!,13,FALSE)-T166</f>
        <v>#REF!</v>
      </c>
      <c r="V166" s="1070" t="s">
        <v>57</v>
      </c>
    </row>
    <row r="167" spans="2:22" outlineLevel="1">
      <c r="B167" s="1090">
        <v>11566</v>
      </c>
      <c r="C167" s="1090">
        <v>660422</v>
      </c>
      <c r="D167" s="1091" t="s">
        <v>109</v>
      </c>
      <c r="E167" s="1092">
        <v>3478518</v>
      </c>
      <c r="F167" s="1092">
        <v>338280</v>
      </c>
      <c r="G167" s="1092">
        <v>3816798</v>
      </c>
      <c r="H167" s="1090" t="s">
        <v>33</v>
      </c>
      <c r="I167" s="1087"/>
      <c r="J167" s="1092" t="e">
        <f>+VLOOKUP(C167,#REF!,7,FALSE)</f>
        <v>#REF!</v>
      </c>
      <c r="K167" s="1071" t="e">
        <f>+VLOOKUP(C167,#REF!,9,FALSE)</f>
        <v>#REF!</v>
      </c>
      <c r="L167" s="1071" t="e">
        <f>+VLOOKUP(C167,#REF!,11,FALSE)</f>
        <v>#REF!</v>
      </c>
      <c r="M167" s="1071" t="e">
        <f t="shared" si="6"/>
        <v>#REF!</v>
      </c>
      <c r="N167" s="1071"/>
      <c r="O167" s="1071" t="e">
        <f>+VLOOKUP(C167,#REF!,10,FALSE)</f>
        <v>#REF!</v>
      </c>
      <c r="P167" s="1071" t="e">
        <f>+VLOOKUP(C167,#REF!,12,FALSE)</f>
        <v>#REF!</v>
      </c>
      <c r="Q167" s="1071" t="e">
        <f>+VLOOKUP(C167,#REF!,8,FALSE)</f>
        <v>#REF!</v>
      </c>
      <c r="R167" s="1071" t="e">
        <f t="shared" si="7"/>
        <v>#REF!</v>
      </c>
      <c r="S167" s="1071"/>
      <c r="T167" s="1071" t="e">
        <f t="shared" si="8"/>
        <v>#REF!</v>
      </c>
      <c r="U167" s="1093" t="e">
        <f>+VLOOKUP(C167,#REF!,13,FALSE)-T167</f>
        <v>#REF!</v>
      </c>
      <c r="V167" s="1070"/>
    </row>
    <row r="168" spans="2:22" outlineLevel="1">
      <c r="B168" s="1090">
        <v>11573</v>
      </c>
      <c r="C168" s="1090">
        <v>684920</v>
      </c>
      <c r="D168" s="1091" t="s">
        <v>110</v>
      </c>
      <c r="E168" s="1092">
        <v>6929384</v>
      </c>
      <c r="F168" s="1071">
        <v>0</v>
      </c>
      <c r="G168" s="1092">
        <v>6929384</v>
      </c>
      <c r="H168" s="1090" t="s">
        <v>33</v>
      </c>
      <c r="I168" s="1087"/>
      <c r="J168" s="1092" t="e">
        <f>+VLOOKUP(C168,#REF!,7,FALSE)</f>
        <v>#REF!</v>
      </c>
      <c r="K168" s="1071" t="e">
        <f>+VLOOKUP(C168,#REF!,9,FALSE)</f>
        <v>#REF!</v>
      </c>
      <c r="L168" s="1071" t="e">
        <f>+VLOOKUP(C168,#REF!,11,FALSE)</f>
        <v>#REF!</v>
      </c>
      <c r="M168" s="1071" t="e">
        <f t="shared" si="6"/>
        <v>#REF!</v>
      </c>
      <c r="N168" s="1071"/>
      <c r="O168" s="1071" t="e">
        <f>+VLOOKUP(C168,#REF!,10,FALSE)</f>
        <v>#REF!</v>
      </c>
      <c r="P168" s="1071" t="e">
        <f>+VLOOKUP(C168,#REF!,12,FALSE)</f>
        <v>#REF!</v>
      </c>
      <c r="Q168" s="1071" t="e">
        <f>+VLOOKUP(C168,#REF!,8,FALSE)</f>
        <v>#REF!</v>
      </c>
      <c r="R168" s="1071" t="e">
        <f t="shared" si="7"/>
        <v>#REF!</v>
      </c>
      <c r="S168" s="1071"/>
      <c r="T168" s="1071" t="e">
        <f t="shared" si="8"/>
        <v>#REF!</v>
      </c>
      <c r="U168" s="1093" t="e">
        <f>+VLOOKUP(C168,#REF!,13,FALSE)-T168</f>
        <v>#REF!</v>
      </c>
      <c r="V168" s="1070"/>
    </row>
    <row r="169" spans="2:22" outlineLevel="1">
      <c r="B169" s="1090">
        <v>11583</v>
      </c>
      <c r="C169" s="1090">
        <v>714654</v>
      </c>
      <c r="D169" s="1091" t="s">
        <v>111</v>
      </c>
      <c r="E169" s="1092">
        <v>332062581</v>
      </c>
      <c r="F169" s="1071">
        <v>544207595</v>
      </c>
      <c r="G169" s="1092">
        <v>876270176</v>
      </c>
      <c r="H169" s="1090" t="s">
        <v>64</v>
      </c>
      <c r="I169" s="1087"/>
      <c r="J169" s="1092" t="e">
        <f>+VLOOKUP(C169,#REF!,7,FALSE)</f>
        <v>#REF!</v>
      </c>
      <c r="K169" s="1071" t="e">
        <f>+VLOOKUP(C169,#REF!,9,FALSE)</f>
        <v>#REF!</v>
      </c>
      <c r="L169" s="1071" t="e">
        <f>+VLOOKUP(C169,#REF!,11,FALSE)</f>
        <v>#REF!</v>
      </c>
      <c r="M169" s="1071" t="e">
        <f t="shared" si="6"/>
        <v>#REF!</v>
      </c>
      <c r="N169" s="1071"/>
      <c r="O169" s="1071" t="e">
        <f>+VLOOKUP(C169,#REF!,10,FALSE)</f>
        <v>#REF!</v>
      </c>
      <c r="P169" s="1071" t="e">
        <f>+VLOOKUP(C169,#REF!,12,FALSE)</f>
        <v>#REF!</v>
      </c>
      <c r="Q169" s="1071" t="e">
        <f>+VLOOKUP(C169,#REF!,8,FALSE)</f>
        <v>#REF!</v>
      </c>
      <c r="R169" s="1071" t="e">
        <f t="shared" si="7"/>
        <v>#REF!</v>
      </c>
      <c r="S169" s="1071"/>
      <c r="T169" s="1071" t="e">
        <f t="shared" si="8"/>
        <v>#REF!</v>
      </c>
      <c r="U169" s="1093" t="e">
        <f>+VLOOKUP(C169,#REF!,13,FALSE)-T169</f>
        <v>#REF!</v>
      </c>
      <c r="V169" s="1070"/>
    </row>
    <row r="170" spans="2:22" outlineLevel="1">
      <c r="B170" s="1090">
        <v>11627</v>
      </c>
      <c r="C170" s="1090">
        <v>709631</v>
      </c>
      <c r="D170" s="1091" t="s">
        <v>112</v>
      </c>
      <c r="E170" s="1092">
        <v>13486398.85</v>
      </c>
      <c r="F170" s="1071">
        <v>1744482.27</v>
      </c>
      <c r="G170" s="1092">
        <v>15230881.119999999</v>
      </c>
      <c r="H170" s="1090" t="s">
        <v>35</v>
      </c>
      <c r="I170" s="1087"/>
      <c r="J170" s="1092" t="e">
        <f>+VLOOKUP(C170,#REF!,7,FALSE)</f>
        <v>#REF!</v>
      </c>
      <c r="K170" s="1071" t="e">
        <f>+VLOOKUP(C170,#REF!,9,FALSE)</f>
        <v>#REF!</v>
      </c>
      <c r="L170" s="1071" t="e">
        <f>+VLOOKUP(C170,#REF!,11,FALSE)</f>
        <v>#REF!</v>
      </c>
      <c r="M170" s="1071" t="e">
        <f t="shared" si="6"/>
        <v>#REF!</v>
      </c>
      <c r="N170" s="1071"/>
      <c r="O170" s="1071" t="e">
        <f>+VLOOKUP(C170,#REF!,10,FALSE)</f>
        <v>#REF!</v>
      </c>
      <c r="P170" s="1071" t="e">
        <f>+VLOOKUP(C170,#REF!,12,FALSE)</f>
        <v>#REF!</v>
      </c>
      <c r="Q170" s="1071" t="e">
        <f>+VLOOKUP(C170,#REF!,8,FALSE)</f>
        <v>#REF!</v>
      </c>
      <c r="R170" s="1071" t="e">
        <f t="shared" si="7"/>
        <v>#REF!</v>
      </c>
      <c r="S170" s="1071"/>
      <c r="T170" s="1071" t="e">
        <f t="shared" si="8"/>
        <v>#REF!</v>
      </c>
      <c r="U170" s="1093" t="e">
        <f>+VLOOKUP(C170,#REF!,13,FALSE)-T170</f>
        <v>#REF!</v>
      </c>
      <c r="V170" s="1070"/>
    </row>
    <row r="171" spans="2:22" outlineLevel="1">
      <c r="B171" s="1090">
        <v>11629</v>
      </c>
      <c r="C171" s="1090">
        <v>698579</v>
      </c>
      <c r="D171" s="1091" t="s">
        <v>113</v>
      </c>
      <c r="E171" s="1092">
        <v>8070964.96</v>
      </c>
      <c r="F171" s="1071">
        <v>1339801.28</v>
      </c>
      <c r="G171" s="1092">
        <v>9410766.2400000002</v>
      </c>
      <c r="H171" s="1090" t="s">
        <v>35</v>
      </c>
      <c r="I171" s="1087"/>
      <c r="J171" s="1092" t="e">
        <f>+VLOOKUP(C171,#REF!,7,FALSE)</f>
        <v>#REF!</v>
      </c>
      <c r="K171" s="1071" t="e">
        <f>+VLOOKUP(C171,#REF!,9,FALSE)</f>
        <v>#REF!</v>
      </c>
      <c r="L171" s="1071" t="e">
        <f>+VLOOKUP(C171,#REF!,11,FALSE)</f>
        <v>#REF!</v>
      </c>
      <c r="M171" s="1071" t="e">
        <f t="shared" si="6"/>
        <v>#REF!</v>
      </c>
      <c r="N171" s="1071"/>
      <c r="O171" s="1071" t="e">
        <f>+VLOOKUP(C171,#REF!,10,FALSE)</f>
        <v>#REF!</v>
      </c>
      <c r="P171" s="1071" t="e">
        <f>+VLOOKUP(C171,#REF!,12,FALSE)</f>
        <v>#REF!</v>
      </c>
      <c r="Q171" s="1071" t="e">
        <f>+VLOOKUP(C171,#REF!,8,FALSE)</f>
        <v>#REF!</v>
      </c>
      <c r="R171" s="1071" t="e">
        <f t="shared" si="7"/>
        <v>#REF!</v>
      </c>
      <c r="S171" s="1071"/>
      <c r="T171" s="1071" t="e">
        <f t="shared" si="8"/>
        <v>#REF!</v>
      </c>
      <c r="U171" s="1093" t="e">
        <f>+VLOOKUP(C171,#REF!,13,FALSE)-T171</f>
        <v>#REF!</v>
      </c>
      <c r="V171" s="1070"/>
    </row>
    <row r="172" spans="2:22" outlineLevel="1">
      <c r="B172" s="1090">
        <v>11633</v>
      </c>
      <c r="C172" s="1090">
        <v>704938</v>
      </c>
      <c r="D172" s="1091" t="s">
        <v>114</v>
      </c>
      <c r="E172" s="1092">
        <v>13807923.4</v>
      </c>
      <c r="F172" s="1071">
        <v>1807601.11</v>
      </c>
      <c r="G172" s="1092">
        <v>15615524.51</v>
      </c>
      <c r="H172" s="1090" t="s">
        <v>35</v>
      </c>
      <c r="I172" s="1087"/>
      <c r="J172" s="1092" t="e">
        <f>+VLOOKUP(C172,#REF!,7,FALSE)</f>
        <v>#REF!</v>
      </c>
      <c r="K172" s="1071" t="e">
        <f>+VLOOKUP(C172,#REF!,9,FALSE)</f>
        <v>#REF!</v>
      </c>
      <c r="L172" s="1071" t="e">
        <f>+VLOOKUP(C172,#REF!,11,FALSE)</f>
        <v>#REF!</v>
      </c>
      <c r="M172" s="1071" t="e">
        <f t="shared" si="6"/>
        <v>#REF!</v>
      </c>
      <c r="N172" s="1071"/>
      <c r="O172" s="1071" t="e">
        <f>+VLOOKUP(C172,#REF!,10,FALSE)</f>
        <v>#REF!</v>
      </c>
      <c r="P172" s="1071" t="e">
        <f>+VLOOKUP(C172,#REF!,12,FALSE)</f>
        <v>#REF!</v>
      </c>
      <c r="Q172" s="1071" t="e">
        <f>+VLOOKUP(C172,#REF!,8,FALSE)</f>
        <v>#REF!</v>
      </c>
      <c r="R172" s="1071" t="e">
        <f t="shared" si="7"/>
        <v>#REF!</v>
      </c>
      <c r="S172" s="1071"/>
      <c r="T172" s="1071" t="e">
        <f t="shared" si="8"/>
        <v>#REF!</v>
      </c>
      <c r="U172" s="1093" t="e">
        <f>+VLOOKUP(C172,#REF!,13,FALSE)-T172</f>
        <v>#REF!</v>
      </c>
      <c r="V172" s="1070"/>
    </row>
    <row r="173" spans="2:22" outlineLevel="1">
      <c r="B173" s="1090">
        <v>11636</v>
      </c>
      <c r="C173" s="1090">
        <v>703535</v>
      </c>
      <c r="D173" s="1091" t="s">
        <v>115</v>
      </c>
      <c r="E173" s="1092">
        <v>9529190.370000001</v>
      </c>
      <c r="F173" s="1071">
        <v>620134.68999999994</v>
      </c>
      <c r="G173" s="1092">
        <v>10149325.060000001</v>
      </c>
      <c r="H173" s="1090" t="s">
        <v>35</v>
      </c>
      <c r="I173" s="1087"/>
      <c r="J173" s="1092" t="e">
        <f>+VLOOKUP(C173,#REF!,7,FALSE)</f>
        <v>#REF!</v>
      </c>
      <c r="K173" s="1071" t="e">
        <f>+VLOOKUP(C173,#REF!,9,FALSE)</f>
        <v>#REF!</v>
      </c>
      <c r="L173" s="1071" t="e">
        <f>+VLOOKUP(C173,#REF!,11,FALSE)</f>
        <v>#REF!</v>
      </c>
      <c r="M173" s="1071" t="e">
        <f t="shared" si="6"/>
        <v>#REF!</v>
      </c>
      <c r="N173" s="1071"/>
      <c r="O173" s="1071" t="e">
        <f>+VLOOKUP(C173,#REF!,10,FALSE)</f>
        <v>#REF!</v>
      </c>
      <c r="P173" s="1071" t="e">
        <f>+VLOOKUP(C173,#REF!,12,FALSE)</f>
        <v>#REF!</v>
      </c>
      <c r="Q173" s="1071" t="e">
        <f>+VLOOKUP(C173,#REF!,8,FALSE)</f>
        <v>#REF!</v>
      </c>
      <c r="R173" s="1071" t="e">
        <f t="shared" si="7"/>
        <v>#REF!</v>
      </c>
      <c r="S173" s="1071"/>
      <c r="T173" s="1071" t="e">
        <f t="shared" si="8"/>
        <v>#REF!</v>
      </c>
      <c r="U173" s="1093" t="e">
        <f>+VLOOKUP(C173,#REF!,13,FALSE)-T173</f>
        <v>#REF!</v>
      </c>
      <c r="V173" s="1070"/>
    </row>
    <row r="174" spans="2:22" outlineLevel="1">
      <c r="B174" s="1090">
        <v>11639</v>
      </c>
      <c r="C174" s="1090">
        <v>710094</v>
      </c>
      <c r="D174" s="1091" t="s">
        <v>116</v>
      </c>
      <c r="E174" s="1092">
        <v>7096249.5</v>
      </c>
      <c r="F174" s="1071">
        <v>195136.32</v>
      </c>
      <c r="G174" s="1092">
        <v>7291385.8200000003</v>
      </c>
      <c r="H174" s="1090" t="s">
        <v>35</v>
      </c>
      <c r="I174" s="1087"/>
      <c r="J174" s="1092" t="e">
        <f>+VLOOKUP(C174,#REF!,7,FALSE)</f>
        <v>#REF!</v>
      </c>
      <c r="K174" s="1071" t="e">
        <f>+VLOOKUP(C174,#REF!,9,FALSE)</f>
        <v>#REF!</v>
      </c>
      <c r="L174" s="1071" t="e">
        <f>+VLOOKUP(C174,#REF!,11,FALSE)</f>
        <v>#REF!</v>
      </c>
      <c r="M174" s="1071" t="e">
        <f t="shared" si="6"/>
        <v>#REF!</v>
      </c>
      <c r="N174" s="1071"/>
      <c r="O174" s="1071" t="e">
        <f>+VLOOKUP(C174,#REF!,10,FALSE)</f>
        <v>#REF!</v>
      </c>
      <c r="P174" s="1071" t="e">
        <f>+VLOOKUP(C174,#REF!,12,FALSE)</f>
        <v>#REF!</v>
      </c>
      <c r="Q174" s="1071" t="e">
        <f>+VLOOKUP(C174,#REF!,8,FALSE)</f>
        <v>#REF!</v>
      </c>
      <c r="R174" s="1071" t="e">
        <f t="shared" si="7"/>
        <v>#REF!</v>
      </c>
      <c r="S174" s="1071"/>
      <c r="T174" s="1071" t="e">
        <f t="shared" si="8"/>
        <v>#REF!</v>
      </c>
      <c r="U174" s="1093" t="e">
        <f>+VLOOKUP(C174,#REF!,13,FALSE)-T174</f>
        <v>#REF!</v>
      </c>
      <c r="V174" s="1070"/>
    </row>
    <row r="175" spans="2:22" outlineLevel="1">
      <c r="B175" s="1090">
        <v>11640</v>
      </c>
      <c r="C175" s="1090">
        <v>711888</v>
      </c>
      <c r="D175" s="1091" t="s">
        <v>117</v>
      </c>
      <c r="E175" s="1092">
        <v>5425810.5700000003</v>
      </c>
      <c r="F175" s="1071">
        <v>165903.29999999999</v>
      </c>
      <c r="G175" s="1092">
        <v>5591713.8700000001</v>
      </c>
      <c r="H175" s="1090" t="s">
        <v>35</v>
      </c>
      <c r="I175" s="1087"/>
      <c r="J175" s="1092" t="e">
        <f>+VLOOKUP(C175,#REF!,7,FALSE)</f>
        <v>#REF!</v>
      </c>
      <c r="K175" s="1071" t="e">
        <f>+VLOOKUP(C175,#REF!,9,FALSE)</f>
        <v>#REF!</v>
      </c>
      <c r="L175" s="1071" t="e">
        <f>+VLOOKUP(C175,#REF!,11,FALSE)</f>
        <v>#REF!</v>
      </c>
      <c r="M175" s="1071" t="e">
        <f t="shared" si="6"/>
        <v>#REF!</v>
      </c>
      <c r="N175" s="1071"/>
      <c r="O175" s="1071" t="e">
        <f>+VLOOKUP(C175,#REF!,10,FALSE)</f>
        <v>#REF!</v>
      </c>
      <c r="P175" s="1071" t="e">
        <f>+VLOOKUP(C175,#REF!,12,FALSE)</f>
        <v>#REF!</v>
      </c>
      <c r="Q175" s="1071" t="e">
        <f>+VLOOKUP(C175,#REF!,8,FALSE)</f>
        <v>#REF!</v>
      </c>
      <c r="R175" s="1071" t="e">
        <f t="shared" si="7"/>
        <v>#REF!</v>
      </c>
      <c r="S175" s="1071"/>
      <c r="T175" s="1071" t="e">
        <f t="shared" si="8"/>
        <v>#REF!</v>
      </c>
      <c r="U175" s="1093" t="e">
        <f>+VLOOKUP(C175,#REF!,13,FALSE)-T175</f>
        <v>#REF!</v>
      </c>
      <c r="V175" s="1070"/>
    </row>
    <row r="176" spans="2:22" outlineLevel="1">
      <c r="B176" s="1090">
        <v>11650</v>
      </c>
      <c r="C176" s="1090">
        <v>704868</v>
      </c>
      <c r="D176" s="1091" t="s">
        <v>118</v>
      </c>
      <c r="E176" s="1092">
        <v>5152111.1400000006</v>
      </c>
      <c r="F176" s="1071">
        <v>716918.6</v>
      </c>
      <c r="G176" s="1092">
        <v>5869029.7400000002</v>
      </c>
      <c r="H176" s="1090" t="s">
        <v>35</v>
      </c>
      <c r="I176" s="1087"/>
      <c r="J176" s="1092" t="e">
        <f>+VLOOKUP(C176,#REF!,7,FALSE)</f>
        <v>#REF!</v>
      </c>
      <c r="K176" s="1071" t="e">
        <f>+VLOOKUP(C176,#REF!,9,FALSE)</f>
        <v>#REF!</v>
      </c>
      <c r="L176" s="1071" t="e">
        <f>+VLOOKUP(C176,#REF!,11,FALSE)</f>
        <v>#REF!</v>
      </c>
      <c r="M176" s="1071" t="e">
        <f t="shared" si="6"/>
        <v>#REF!</v>
      </c>
      <c r="N176" s="1071"/>
      <c r="O176" s="1071" t="e">
        <f>+VLOOKUP(C176,#REF!,10,FALSE)</f>
        <v>#REF!</v>
      </c>
      <c r="P176" s="1071" t="e">
        <f>+VLOOKUP(C176,#REF!,12,FALSE)</f>
        <v>#REF!</v>
      </c>
      <c r="Q176" s="1071" t="e">
        <f>+VLOOKUP(C176,#REF!,8,FALSE)</f>
        <v>#REF!</v>
      </c>
      <c r="R176" s="1071" t="e">
        <f t="shared" si="7"/>
        <v>#REF!</v>
      </c>
      <c r="S176" s="1071"/>
      <c r="T176" s="1071" t="e">
        <f t="shared" si="8"/>
        <v>#REF!</v>
      </c>
      <c r="U176" s="1093" t="e">
        <f>+VLOOKUP(C176,#REF!,13,FALSE)-T176</f>
        <v>#REF!</v>
      </c>
      <c r="V176" s="1070"/>
    </row>
    <row r="177" spans="2:22" outlineLevel="1">
      <c r="B177" s="1090">
        <v>11652</v>
      </c>
      <c r="C177" s="1090">
        <v>682121</v>
      </c>
      <c r="D177" s="1091" t="s">
        <v>119</v>
      </c>
      <c r="E177" s="1092">
        <v>82726096.379999995</v>
      </c>
      <c r="F177" s="1071">
        <v>0</v>
      </c>
      <c r="G177" s="1092">
        <v>82726096.379999995</v>
      </c>
      <c r="H177" s="1090" t="s">
        <v>33</v>
      </c>
      <c r="I177" s="1087"/>
      <c r="J177" s="1092" t="e">
        <f>+VLOOKUP(C177,#REF!,7,FALSE)</f>
        <v>#REF!</v>
      </c>
      <c r="K177" s="1071" t="e">
        <f>+VLOOKUP(C177,#REF!,9,FALSE)</f>
        <v>#REF!</v>
      </c>
      <c r="L177" s="1071" t="e">
        <f>+VLOOKUP(C177,#REF!,11,FALSE)</f>
        <v>#REF!</v>
      </c>
      <c r="M177" s="1071" t="e">
        <f t="shared" si="6"/>
        <v>#REF!</v>
      </c>
      <c r="N177" s="1071"/>
      <c r="O177" s="1071" t="e">
        <f>+VLOOKUP(C177,#REF!,10,FALSE)</f>
        <v>#REF!</v>
      </c>
      <c r="P177" s="1071" t="e">
        <f>+VLOOKUP(C177,#REF!,12,FALSE)</f>
        <v>#REF!</v>
      </c>
      <c r="Q177" s="1071" t="e">
        <f>+VLOOKUP(C177,#REF!,8,FALSE)</f>
        <v>#REF!</v>
      </c>
      <c r="R177" s="1071" t="e">
        <f t="shared" si="7"/>
        <v>#REF!</v>
      </c>
      <c r="S177" s="1071"/>
      <c r="T177" s="1071" t="e">
        <f t="shared" si="8"/>
        <v>#REF!</v>
      </c>
      <c r="U177" s="1093" t="e">
        <f>+VLOOKUP(C177,#REF!,13,FALSE)-T177</f>
        <v>#REF!</v>
      </c>
      <c r="V177" s="1070"/>
    </row>
    <row r="178" spans="2:22" outlineLevel="1">
      <c r="B178" s="1090">
        <v>11658</v>
      </c>
      <c r="C178" s="1090">
        <v>704849</v>
      </c>
      <c r="D178" s="1091" t="s">
        <v>120</v>
      </c>
      <c r="E178" s="1092">
        <v>11620676.42</v>
      </c>
      <c r="F178" s="1071">
        <v>1669736.97</v>
      </c>
      <c r="G178" s="1092">
        <v>13290413.390000001</v>
      </c>
      <c r="H178" s="1090" t="s">
        <v>35</v>
      </c>
      <c r="I178" s="1087"/>
      <c r="J178" s="1092" t="e">
        <f>+VLOOKUP(C178,#REF!,7,FALSE)</f>
        <v>#REF!</v>
      </c>
      <c r="K178" s="1071" t="e">
        <f>+VLOOKUP(C178,#REF!,9,FALSE)</f>
        <v>#REF!</v>
      </c>
      <c r="L178" s="1071" t="e">
        <f>+VLOOKUP(C178,#REF!,11,FALSE)</f>
        <v>#REF!</v>
      </c>
      <c r="M178" s="1071" t="e">
        <f t="shared" si="6"/>
        <v>#REF!</v>
      </c>
      <c r="N178" s="1071"/>
      <c r="O178" s="1071" t="e">
        <f>+VLOOKUP(C178,#REF!,10,FALSE)</f>
        <v>#REF!</v>
      </c>
      <c r="P178" s="1071" t="e">
        <f>+VLOOKUP(C178,#REF!,12,FALSE)</f>
        <v>#REF!</v>
      </c>
      <c r="Q178" s="1071" t="e">
        <f>+VLOOKUP(C178,#REF!,8,FALSE)</f>
        <v>#REF!</v>
      </c>
      <c r="R178" s="1071" t="e">
        <f t="shared" si="7"/>
        <v>#REF!</v>
      </c>
      <c r="S178" s="1071"/>
      <c r="T178" s="1071" t="e">
        <f t="shared" si="8"/>
        <v>#REF!</v>
      </c>
      <c r="U178" s="1093" t="e">
        <f>+VLOOKUP(C178,#REF!,13,FALSE)-T178</f>
        <v>#REF!</v>
      </c>
      <c r="V178" s="1070" t="s">
        <v>57</v>
      </c>
    </row>
    <row r="179" spans="2:22" outlineLevel="1">
      <c r="B179" s="1090">
        <v>11664</v>
      </c>
      <c r="C179" s="1090">
        <v>704943</v>
      </c>
      <c r="D179" s="1091" t="s">
        <v>121</v>
      </c>
      <c r="E179" s="1092">
        <v>11644048.43</v>
      </c>
      <c r="F179" s="1071">
        <v>2115538.38</v>
      </c>
      <c r="G179" s="1092">
        <v>13759586.810000001</v>
      </c>
      <c r="H179" s="1090" t="s">
        <v>35</v>
      </c>
      <c r="I179" s="1087"/>
      <c r="J179" s="1092" t="e">
        <f>+VLOOKUP(C179,#REF!,7,FALSE)</f>
        <v>#REF!</v>
      </c>
      <c r="K179" s="1071" t="e">
        <f>+VLOOKUP(C179,#REF!,9,FALSE)</f>
        <v>#REF!</v>
      </c>
      <c r="L179" s="1071" t="e">
        <f>+VLOOKUP(C179,#REF!,11,FALSE)</f>
        <v>#REF!</v>
      </c>
      <c r="M179" s="1071" t="e">
        <f t="shared" si="6"/>
        <v>#REF!</v>
      </c>
      <c r="N179" s="1071"/>
      <c r="O179" s="1071" t="e">
        <f>+VLOOKUP(C179,#REF!,10,FALSE)</f>
        <v>#REF!</v>
      </c>
      <c r="P179" s="1071" t="e">
        <f>+VLOOKUP(C179,#REF!,12,FALSE)</f>
        <v>#REF!</v>
      </c>
      <c r="Q179" s="1071" t="e">
        <f>+VLOOKUP(C179,#REF!,8,FALSE)</f>
        <v>#REF!</v>
      </c>
      <c r="R179" s="1071" t="e">
        <f t="shared" si="7"/>
        <v>#REF!</v>
      </c>
      <c r="S179" s="1071"/>
      <c r="T179" s="1071" t="e">
        <f t="shared" si="8"/>
        <v>#REF!</v>
      </c>
      <c r="U179" s="1093" t="e">
        <f>+VLOOKUP(C179,#REF!,13,FALSE)-T179</f>
        <v>#REF!</v>
      </c>
      <c r="V179" s="1070"/>
    </row>
    <row r="180" spans="2:22" outlineLevel="1">
      <c r="B180" s="1090">
        <v>11666</v>
      </c>
      <c r="C180" s="1090">
        <v>712968</v>
      </c>
      <c r="D180" s="1091" t="s">
        <v>122</v>
      </c>
      <c r="E180" s="1092">
        <v>5629060</v>
      </c>
      <c r="F180" s="1071">
        <v>178712.97</v>
      </c>
      <c r="G180" s="1092">
        <v>5807772.9699999997</v>
      </c>
      <c r="H180" s="1090" t="s">
        <v>35</v>
      </c>
      <c r="I180" s="1087"/>
      <c r="J180" s="1092" t="e">
        <f>+VLOOKUP(C180,#REF!,7,FALSE)</f>
        <v>#REF!</v>
      </c>
      <c r="K180" s="1071" t="e">
        <f>+VLOOKUP(C180,#REF!,9,FALSE)</f>
        <v>#REF!</v>
      </c>
      <c r="L180" s="1071" t="e">
        <f>+VLOOKUP(C180,#REF!,11,FALSE)</f>
        <v>#REF!</v>
      </c>
      <c r="M180" s="1071" t="e">
        <f t="shared" si="6"/>
        <v>#REF!</v>
      </c>
      <c r="N180" s="1071"/>
      <c r="O180" s="1071" t="e">
        <f>+VLOOKUP(C180,#REF!,10,FALSE)</f>
        <v>#REF!</v>
      </c>
      <c r="P180" s="1071" t="e">
        <f>+VLOOKUP(C180,#REF!,12,FALSE)</f>
        <v>#REF!</v>
      </c>
      <c r="Q180" s="1071" t="e">
        <f>+VLOOKUP(C180,#REF!,8,FALSE)</f>
        <v>#REF!</v>
      </c>
      <c r="R180" s="1071" t="e">
        <f t="shared" si="7"/>
        <v>#REF!</v>
      </c>
      <c r="S180" s="1071"/>
      <c r="T180" s="1071" t="e">
        <f t="shared" si="8"/>
        <v>#REF!</v>
      </c>
      <c r="U180" s="1093" t="e">
        <f>+VLOOKUP(C180,#REF!,13,FALSE)-T180</f>
        <v>#REF!</v>
      </c>
      <c r="V180" s="1070" t="s">
        <v>57</v>
      </c>
    </row>
    <row r="181" spans="2:22" outlineLevel="1">
      <c r="B181" s="1090">
        <v>11671</v>
      </c>
      <c r="C181" s="1090">
        <v>724703</v>
      </c>
      <c r="D181" s="1091" t="s">
        <v>123</v>
      </c>
      <c r="E181" s="1092">
        <v>5314332</v>
      </c>
      <c r="F181" s="1071">
        <v>740394.01</v>
      </c>
      <c r="G181" s="1092">
        <v>6054726.0099999998</v>
      </c>
      <c r="H181" s="1090" t="s">
        <v>35</v>
      </c>
      <c r="I181" s="1087"/>
      <c r="J181" s="1092" t="e">
        <f>+VLOOKUP(C181,#REF!,7,FALSE)</f>
        <v>#REF!</v>
      </c>
      <c r="K181" s="1071" t="e">
        <f>+VLOOKUP(C181,#REF!,9,FALSE)</f>
        <v>#REF!</v>
      </c>
      <c r="L181" s="1071" t="e">
        <f>+VLOOKUP(C181,#REF!,11,FALSE)</f>
        <v>#REF!</v>
      </c>
      <c r="M181" s="1071" t="e">
        <f t="shared" si="6"/>
        <v>#REF!</v>
      </c>
      <c r="N181" s="1071"/>
      <c r="O181" s="1071" t="e">
        <f>+VLOOKUP(C181,#REF!,10,FALSE)</f>
        <v>#REF!</v>
      </c>
      <c r="P181" s="1071" t="e">
        <f>+VLOOKUP(C181,#REF!,12,FALSE)</f>
        <v>#REF!</v>
      </c>
      <c r="Q181" s="1071" t="e">
        <f>+VLOOKUP(C181,#REF!,8,FALSE)</f>
        <v>#REF!</v>
      </c>
      <c r="R181" s="1071" t="e">
        <f t="shared" si="7"/>
        <v>#REF!</v>
      </c>
      <c r="S181" s="1071"/>
      <c r="T181" s="1071" t="e">
        <f t="shared" si="8"/>
        <v>#REF!</v>
      </c>
      <c r="U181" s="1093" t="e">
        <f>+VLOOKUP(C181,#REF!,13,FALSE)-T181</f>
        <v>#REF!</v>
      </c>
      <c r="V181" s="1070"/>
    </row>
    <row r="182" spans="2:22" outlineLevel="1">
      <c r="B182" s="1090">
        <v>11673</v>
      </c>
      <c r="C182" s="1090">
        <v>724938</v>
      </c>
      <c r="D182" s="1091" t="s">
        <v>124</v>
      </c>
      <c r="E182" s="1092">
        <v>12445015.33</v>
      </c>
      <c r="F182" s="1071">
        <v>1869089.52</v>
      </c>
      <c r="G182" s="1092">
        <v>14314104.85</v>
      </c>
      <c r="H182" s="1090" t="s">
        <v>35</v>
      </c>
      <c r="I182" s="1087"/>
      <c r="J182" s="1092" t="e">
        <f>+VLOOKUP(C182,#REF!,7,FALSE)</f>
        <v>#REF!</v>
      </c>
      <c r="K182" s="1071" t="e">
        <f>+VLOOKUP(C182,#REF!,9,FALSE)</f>
        <v>#REF!</v>
      </c>
      <c r="L182" s="1071" t="e">
        <f>+VLOOKUP(C182,#REF!,11,FALSE)</f>
        <v>#REF!</v>
      </c>
      <c r="M182" s="1071" t="e">
        <f t="shared" si="6"/>
        <v>#REF!</v>
      </c>
      <c r="N182" s="1071"/>
      <c r="O182" s="1071" t="e">
        <f>+VLOOKUP(C182,#REF!,10,FALSE)</f>
        <v>#REF!</v>
      </c>
      <c r="P182" s="1071" t="e">
        <f>+VLOOKUP(C182,#REF!,12,FALSE)</f>
        <v>#REF!</v>
      </c>
      <c r="Q182" s="1071" t="e">
        <f>+VLOOKUP(C182,#REF!,8,FALSE)</f>
        <v>#REF!</v>
      </c>
      <c r="R182" s="1071" t="e">
        <f t="shared" si="7"/>
        <v>#REF!</v>
      </c>
      <c r="S182" s="1071"/>
      <c r="T182" s="1071" t="e">
        <f t="shared" si="8"/>
        <v>#REF!</v>
      </c>
      <c r="U182" s="1093" t="e">
        <f>+VLOOKUP(C182,#REF!,13,FALSE)-T182</f>
        <v>#REF!</v>
      </c>
      <c r="V182" s="1070"/>
    </row>
    <row r="183" spans="2:22" outlineLevel="1">
      <c r="B183" s="1090">
        <v>11675</v>
      </c>
      <c r="C183" s="1090">
        <v>704921</v>
      </c>
      <c r="D183" s="1091" t="s">
        <v>125</v>
      </c>
      <c r="E183" s="1092">
        <v>9430329.2200000007</v>
      </c>
      <c r="F183" s="1071">
        <v>1577046.09</v>
      </c>
      <c r="G183" s="1092">
        <v>11007375.310000001</v>
      </c>
      <c r="H183" s="1090" t="s">
        <v>35</v>
      </c>
      <c r="I183" s="1087"/>
      <c r="J183" s="1092" t="e">
        <f>+VLOOKUP(C183,#REF!,7,FALSE)</f>
        <v>#REF!</v>
      </c>
      <c r="K183" s="1071" t="e">
        <f>+VLOOKUP(C183,#REF!,9,FALSE)</f>
        <v>#REF!</v>
      </c>
      <c r="L183" s="1071" t="e">
        <f>+VLOOKUP(C183,#REF!,11,FALSE)</f>
        <v>#REF!</v>
      </c>
      <c r="M183" s="1071" t="e">
        <f t="shared" si="6"/>
        <v>#REF!</v>
      </c>
      <c r="N183" s="1071"/>
      <c r="O183" s="1071" t="e">
        <f>+VLOOKUP(C183,#REF!,10,FALSE)</f>
        <v>#REF!</v>
      </c>
      <c r="P183" s="1071" t="e">
        <f>+VLOOKUP(C183,#REF!,12,FALSE)</f>
        <v>#REF!</v>
      </c>
      <c r="Q183" s="1071" t="e">
        <f>+VLOOKUP(C183,#REF!,8,FALSE)</f>
        <v>#REF!</v>
      </c>
      <c r="R183" s="1071" t="e">
        <f t="shared" si="7"/>
        <v>#REF!</v>
      </c>
      <c r="S183" s="1071"/>
      <c r="T183" s="1071" t="e">
        <f t="shared" si="8"/>
        <v>#REF!</v>
      </c>
      <c r="U183" s="1093" t="e">
        <f>+VLOOKUP(C183,#REF!,13,FALSE)-T183</f>
        <v>#REF!</v>
      </c>
      <c r="V183" s="1070"/>
    </row>
    <row r="184" spans="2:22" outlineLevel="1">
      <c r="B184" s="1090">
        <v>11680</v>
      </c>
      <c r="C184" s="1090">
        <v>698511</v>
      </c>
      <c r="D184" s="1091" t="s">
        <v>126</v>
      </c>
      <c r="E184" s="1092">
        <v>1155804</v>
      </c>
      <c r="F184" s="1071">
        <v>153603</v>
      </c>
      <c r="G184" s="1092">
        <v>1309407</v>
      </c>
      <c r="H184" s="1090" t="s">
        <v>35</v>
      </c>
      <c r="I184" s="1087"/>
      <c r="J184" s="1092" t="e">
        <f>+VLOOKUP(C184,#REF!,7,FALSE)</f>
        <v>#REF!</v>
      </c>
      <c r="K184" s="1071" t="e">
        <f>+VLOOKUP(C184,#REF!,9,FALSE)</f>
        <v>#REF!</v>
      </c>
      <c r="L184" s="1071" t="e">
        <f>+VLOOKUP(C184,#REF!,11,FALSE)</f>
        <v>#REF!</v>
      </c>
      <c r="M184" s="1071" t="e">
        <f t="shared" si="6"/>
        <v>#REF!</v>
      </c>
      <c r="N184" s="1071"/>
      <c r="O184" s="1071" t="e">
        <f>+VLOOKUP(C184,#REF!,10,FALSE)</f>
        <v>#REF!</v>
      </c>
      <c r="P184" s="1071" t="e">
        <f>+VLOOKUP(C184,#REF!,12,FALSE)</f>
        <v>#REF!</v>
      </c>
      <c r="Q184" s="1071" t="e">
        <f>+VLOOKUP(C184,#REF!,8,FALSE)</f>
        <v>#REF!</v>
      </c>
      <c r="R184" s="1071" t="e">
        <f t="shared" si="7"/>
        <v>#REF!</v>
      </c>
      <c r="S184" s="1071"/>
      <c r="T184" s="1071" t="e">
        <f t="shared" si="8"/>
        <v>#REF!</v>
      </c>
      <c r="U184" s="1093" t="e">
        <f>+VLOOKUP(C184,#REF!,13,FALSE)-T184</f>
        <v>#REF!</v>
      </c>
      <c r="V184" s="1070"/>
    </row>
    <row r="185" spans="2:22" outlineLevel="1">
      <c r="B185" s="1090">
        <v>11682</v>
      </c>
      <c r="C185" s="1090">
        <v>549715</v>
      </c>
      <c r="D185" s="1091" t="s">
        <v>127</v>
      </c>
      <c r="E185" s="1092">
        <v>2583133.54</v>
      </c>
      <c r="F185" s="1071">
        <v>288123.63</v>
      </c>
      <c r="G185" s="1092">
        <v>2871257.17</v>
      </c>
      <c r="H185" s="1090" t="s">
        <v>33</v>
      </c>
      <c r="I185" s="1087"/>
      <c r="J185" s="1092" t="e">
        <f>+VLOOKUP(C185,#REF!,7,FALSE)</f>
        <v>#REF!</v>
      </c>
      <c r="K185" s="1071" t="e">
        <f>+VLOOKUP(C185,#REF!,9,FALSE)</f>
        <v>#REF!</v>
      </c>
      <c r="L185" s="1071" t="e">
        <f>+VLOOKUP(C185,#REF!,11,FALSE)</f>
        <v>#REF!</v>
      </c>
      <c r="M185" s="1071" t="e">
        <f t="shared" si="6"/>
        <v>#REF!</v>
      </c>
      <c r="N185" s="1071"/>
      <c r="O185" s="1071" t="e">
        <f>+VLOOKUP(C185,#REF!,10,FALSE)</f>
        <v>#REF!</v>
      </c>
      <c r="P185" s="1071" t="e">
        <f>+VLOOKUP(C185,#REF!,12,FALSE)</f>
        <v>#REF!</v>
      </c>
      <c r="Q185" s="1071" t="e">
        <f>+VLOOKUP(C185,#REF!,8,FALSE)</f>
        <v>#REF!</v>
      </c>
      <c r="R185" s="1071" t="e">
        <f t="shared" si="7"/>
        <v>#REF!</v>
      </c>
      <c r="S185" s="1071"/>
      <c r="T185" s="1071" t="e">
        <f t="shared" si="8"/>
        <v>#REF!</v>
      </c>
      <c r="U185" s="1093" t="e">
        <f>+VLOOKUP(C185,#REF!,13,FALSE)-T185</f>
        <v>#REF!</v>
      </c>
      <c r="V185" s="1070"/>
    </row>
    <row r="186" spans="2:22" outlineLevel="1">
      <c r="B186" s="1090">
        <v>11686</v>
      </c>
      <c r="C186" s="1090">
        <v>738672</v>
      </c>
      <c r="D186" s="1091" t="s">
        <v>128</v>
      </c>
      <c r="E186" s="1092">
        <v>10313627</v>
      </c>
      <c r="F186" s="1071">
        <v>306131.37</v>
      </c>
      <c r="G186" s="1092">
        <v>10619758.369999999</v>
      </c>
      <c r="H186" s="1090" t="s">
        <v>35</v>
      </c>
      <c r="I186" s="1087"/>
      <c r="J186" s="1092" t="e">
        <f>+VLOOKUP(C186,#REF!,7,FALSE)</f>
        <v>#REF!</v>
      </c>
      <c r="K186" s="1071" t="e">
        <f>+VLOOKUP(C186,#REF!,9,FALSE)</f>
        <v>#REF!</v>
      </c>
      <c r="L186" s="1071" t="e">
        <f>+VLOOKUP(C186,#REF!,11,FALSE)</f>
        <v>#REF!</v>
      </c>
      <c r="M186" s="1071" t="e">
        <f t="shared" si="6"/>
        <v>#REF!</v>
      </c>
      <c r="N186" s="1071"/>
      <c r="O186" s="1071" t="e">
        <f>+VLOOKUP(C186,#REF!,10,FALSE)</f>
        <v>#REF!</v>
      </c>
      <c r="P186" s="1071" t="e">
        <f>+VLOOKUP(C186,#REF!,12,FALSE)</f>
        <v>#REF!</v>
      </c>
      <c r="Q186" s="1071" t="e">
        <f>+VLOOKUP(C186,#REF!,8,FALSE)</f>
        <v>#REF!</v>
      </c>
      <c r="R186" s="1071" t="e">
        <f t="shared" si="7"/>
        <v>#REF!</v>
      </c>
      <c r="S186" s="1071"/>
      <c r="T186" s="1071" t="e">
        <f t="shared" si="8"/>
        <v>#REF!</v>
      </c>
      <c r="U186" s="1093" t="e">
        <f>+VLOOKUP(C186,#REF!,13,FALSE)-T186</f>
        <v>#REF!</v>
      </c>
      <c r="V186" s="1070"/>
    </row>
    <row r="187" spans="2:22" outlineLevel="1">
      <c r="B187" s="1090">
        <v>11696</v>
      </c>
      <c r="C187" s="1090">
        <v>723883</v>
      </c>
      <c r="D187" s="1091" t="s">
        <v>129</v>
      </c>
      <c r="E187" s="1092">
        <v>6573069.5399999991</v>
      </c>
      <c r="F187" s="1071">
        <v>18371390.02</v>
      </c>
      <c r="G187" s="1071">
        <f>+E187+F187</f>
        <v>24944459.559999999</v>
      </c>
      <c r="H187" s="1090" t="s">
        <v>130</v>
      </c>
      <c r="I187" s="1087"/>
      <c r="J187" s="1092" t="e">
        <f>+VLOOKUP(C187,#REF!,7,FALSE)</f>
        <v>#REF!</v>
      </c>
      <c r="K187" s="1071" t="e">
        <f>+VLOOKUP(C187,#REF!,9,FALSE)</f>
        <v>#REF!</v>
      </c>
      <c r="L187" s="1071" t="e">
        <f>+VLOOKUP(C187,#REF!,11,FALSE)</f>
        <v>#REF!</v>
      </c>
      <c r="M187" s="1071" t="e">
        <f t="shared" si="6"/>
        <v>#REF!</v>
      </c>
      <c r="N187" s="1071"/>
      <c r="O187" s="1071" t="e">
        <f>+VLOOKUP(C187,#REF!,10,FALSE)</f>
        <v>#REF!</v>
      </c>
      <c r="P187" s="1071" t="e">
        <f>+VLOOKUP(C187,#REF!,12,FALSE)</f>
        <v>#REF!</v>
      </c>
      <c r="Q187" s="1071" t="e">
        <f>+VLOOKUP(C187,#REF!,8,FALSE)</f>
        <v>#REF!</v>
      </c>
      <c r="R187" s="1071" t="e">
        <f t="shared" si="7"/>
        <v>#REF!</v>
      </c>
      <c r="S187" s="1071"/>
      <c r="T187" s="1071" t="e">
        <f t="shared" si="8"/>
        <v>#REF!</v>
      </c>
      <c r="U187" s="1093" t="e">
        <f>+VLOOKUP(C187,#REF!,13,FALSE)-T187</f>
        <v>#REF!</v>
      </c>
      <c r="V187" s="1070" t="s">
        <v>57</v>
      </c>
    </row>
    <row r="188" spans="2:22" outlineLevel="1">
      <c r="B188" s="1090">
        <v>11707</v>
      </c>
      <c r="C188" s="1090">
        <v>549725</v>
      </c>
      <c r="D188" s="1091" t="s">
        <v>131</v>
      </c>
      <c r="E188" s="1092">
        <v>3924015.69</v>
      </c>
      <c r="F188" s="1071">
        <v>579767.52</v>
      </c>
      <c r="G188" s="1092">
        <v>4503783.21</v>
      </c>
      <c r="H188" s="1090" t="s">
        <v>33</v>
      </c>
      <c r="I188" s="1087"/>
      <c r="J188" s="1092" t="e">
        <f>+VLOOKUP(C188,#REF!,7,FALSE)</f>
        <v>#REF!</v>
      </c>
      <c r="K188" s="1071" t="e">
        <f>+VLOOKUP(C188,#REF!,9,FALSE)</f>
        <v>#REF!</v>
      </c>
      <c r="L188" s="1071" t="e">
        <f>+VLOOKUP(C188,#REF!,11,FALSE)</f>
        <v>#REF!</v>
      </c>
      <c r="M188" s="1071" t="e">
        <f t="shared" si="6"/>
        <v>#REF!</v>
      </c>
      <c r="N188" s="1071"/>
      <c r="O188" s="1071" t="e">
        <f>+VLOOKUP(C188,#REF!,10,FALSE)</f>
        <v>#REF!</v>
      </c>
      <c r="P188" s="1071" t="e">
        <f>+VLOOKUP(C188,#REF!,12,FALSE)</f>
        <v>#REF!</v>
      </c>
      <c r="Q188" s="1071" t="e">
        <f>+VLOOKUP(C188,#REF!,8,FALSE)</f>
        <v>#REF!</v>
      </c>
      <c r="R188" s="1071" t="e">
        <f t="shared" si="7"/>
        <v>#REF!</v>
      </c>
      <c r="S188" s="1071"/>
      <c r="T188" s="1071" t="e">
        <f t="shared" si="8"/>
        <v>#REF!</v>
      </c>
      <c r="U188" s="1093" t="e">
        <f>+VLOOKUP(C188,#REF!,13,FALSE)-T188</f>
        <v>#REF!</v>
      </c>
      <c r="V188" s="1070"/>
    </row>
    <row r="189" spans="2:22" outlineLevel="1">
      <c r="B189" s="1090">
        <v>11711</v>
      </c>
      <c r="C189" s="1090">
        <v>704927</v>
      </c>
      <c r="D189" s="1091" t="s">
        <v>132</v>
      </c>
      <c r="E189" s="1092">
        <v>12087876.17</v>
      </c>
      <c r="F189" s="1071">
        <v>1820361.92</v>
      </c>
      <c r="G189" s="1092">
        <v>13908238.09</v>
      </c>
      <c r="H189" s="1090" t="s">
        <v>35</v>
      </c>
      <c r="I189" s="1087"/>
      <c r="J189" s="1092" t="e">
        <f>+VLOOKUP(C189,#REF!,7,FALSE)</f>
        <v>#REF!</v>
      </c>
      <c r="K189" s="1071" t="e">
        <f>+VLOOKUP(C189,#REF!,9,FALSE)</f>
        <v>#REF!</v>
      </c>
      <c r="L189" s="1071" t="e">
        <f>+VLOOKUP(C189,#REF!,11,FALSE)</f>
        <v>#REF!</v>
      </c>
      <c r="M189" s="1071" t="e">
        <f t="shared" si="6"/>
        <v>#REF!</v>
      </c>
      <c r="N189" s="1071"/>
      <c r="O189" s="1071" t="e">
        <f>+VLOOKUP(C189,#REF!,10,FALSE)</f>
        <v>#REF!</v>
      </c>
      <c r="P189" s="1071" t="e">
        <f>+VLOOKUP(C189,#REF!,12,FALSE)</f>
        <v>#REF!</v>
      </c>
      <c r="Q189" s="1071" t="e">
        <f>+VLOOKUP(C189,#REF!,8,FALSE)</f>
        <v>#REF!</v>
      </c>
      <c r="R189" s="1071" t="e">
        <f t="shared" si="7"/>
        <v>#REF!</v>
      </c>
      <c r="S189" s="1071"/>
      <c r="T189" s="1071" t="e">
        <f t="shared" si="8"/>
        <v>#REF!</v>
      </c>
      <c r="U189" s="1093" t="e">
        <f>+VLOOKUP(C189,#REF!,13,FALSE)-T189</f>
        <v>#REF!</v>
      </c>
      <c r="V189" s="1070"/>
    </row>
    <row r="190" spans="2:22" outlineLevel="1">
      <c r="B190" s="1090">
        <v>11712</v>
      </c>
      <c r="C190" s="1090">
        <v>738670</v>
      </c>
      <c r="D190" s="1091" t="s">
        <v>133</v>
      </c>
      <c r="E190" s="1092">
        <v>4926640.1099999994</v>
      </c>
      <c r="F190" s="1071">
        <v>147870.9</v>
      </c>
      <c r="G190" s="1092">
        <v>5074511.01</v>
      </c>
      <c r="H190" s="1090" t="s">
        <v>35</v>
      </c>
      <c r="I190" s="1087"/>
      <c r="J190" s="1092" t="e">
        <f>+VLOOKUP(C190,#REF!,7,FALSE)</f>
        <v>#REF!</v>
      </c>
      <c r="K190" s="1071" t="e">
        <f>+VLOOKUP(C190,#REF!,9,FALSE)</f>
        <v>#REF!</v>
      </c>
      <c r="L190" s="1071" t="e">
        <f>+VLOOKUP(C190,#REF!,11,FALSE)</f>
        <v>#REF!</v>
      </c>
      <c r="M190" s="1071" t="e">
        <f t="shared" si="6"/>
        <v>#REF!</v>
      </c>
      <c r="N190" s="1071"/>
      <c r="O190" s="1071" t="e">
        <f>+VLOOKUP(C190,#REF!,10,FALSE)</f>
        <v>#REF!</v>
      </c>
      <c r="P190" s="1071" t="e">
        <f>+VLOOKUP(C190,#REF!,12,FALSE)</f>
        <v>#REF!</v>
      </c>
      <c r="Q190" s="1071" t="e">
        <f>+VLOOKUP(C190,#REF!,8,FALSE)</f>
        <v>#REF!</v>
      </c>
      <c r="R190" s="1071" t="e">
        <f t="shared" si="7"/>
        <v>#REF!</v>
      </c>
      <c r="S190" s="1071"/>
      <c r="T190" s="1071" t="e">
        <f t="shared" si="8"/>
        <v>#REF!</v>
      </c>
      <c r="U190" s="1093" t="e">
        <f>+VLOOKUP(C190,#REF!,13,FALSE)-T190</f>
        <v>#REF!</v>
      </c>
      <c r="V190" s="1070"/>
    </row>
    <row r="191" spans="2:22" outlineLevel="1">
      <c r="B191" s="1090">
        <v>11714</v>
      </c>
      <c r="C191" s="1090">
        <v>728827</v>
      </c>
      <c r="D191" s="1091" t="s">
        <v>134</v>
      </c>
      <c r="E191" s="1092">
        <v>4807675.4699999988</v>
      </c>
      <c r="F191" s="1071">
        <v>13386633.34</v>
      </c>
      <c r="G191" s="1092">
        <v>18194308.809999999</v>
      </c>
      <c r="H191" s="1090" t="s">
        <v>130</v>
      </c>
      <c r="I191" s="1087"/>
      <c r="J191" s="1092" t="e">
        <f>+VLOOKUP(C191,#REF!,7,FALSE)</f>
        <v>#REF!</v>
      </c>
      <c r="K191" s="1071" t="e">
        <f>+VLOOKUP(C191,#REF!,9,FALSE)</f>
        <v>#REF!</v>
      </c>
      <c r="L191" s="1071" t="e">
        <f>+VLOOKUP(C191,#REF!,11,FALSE)</f>
        <v>#REF!</v>
      </c>
      <c r="M191" s="1071" t="e">
        <f t="shared" si="6"/>
        <v>#REF!</v>
      </c>
      <c r="N191" s="1071"/>
      <c r="O191" s="1071" t="e">
        <f>+VLOOKUP(C191,#REF!,10,FALSE)</f>
        <v>#REF!</v>
      </c>
      <c r="P191" s="1071" t="e">
        <f>+VLOOKUP(C191,#REF!,12,FALSE)</f>
        <v>#REF!</v>
      </c>
      <c r="Q191" s="1071" t="e">
        <f>+VLOOKUP(C191,#REF!,8,FALSE)</f>
        <v>#REF!</v>
      </c>
      <c r="R191" s="1071" t="e">
        <f t="shared" si="7"/>
        <v>#REF!</v>
      </c>
      <c r="S191" s="1071"/>
      <c r="T191" s="1071" t="e">
        <f t="shared" si="8"/>
        <v>#REF!</v>
      </c>
      <c r="U191" s="1093" t="e">
        <f>+VLOOKUP(C191,#REF!,13,FALSE)-T191</f>
        <v>#REF!</v>
      </c>
      <c r="V191" s="1070" t="s">
        <v>57</v>
      </c>
    </row>
    <row r="192" spans="2:22" outlineLevel="1">
      <c r="B192" s="1090">
        <v>11715</v>
      </c>
      <c r="C192" s="1090">
        <v>727531</v>
      </c>
      <c r="D192" s="1091" t="s">
        <v>135</v>
      </c>
      <c r="E192" s="1092">
        <v>6849050.2599999979</v>
      </c>
      <c r="F192" s="1071">
        <v>19064883.850000001</v>
      </c>
      <c r="G192" s="1092">
        <v>25913934.109999999</v>
      </c>
      <c r="H192" s="1090" t="s">
        <v>130</v>
      </c>
      <c r="I192" s="1087"/>
      <c r="J192" s="1092" t="e">
        <f>+VLOOKUP(C192,#REF!,7,FALSE)</f>
        <v>#REF!</v>
      </c>
      <c r="K192" s="1071" t="e">
        <f>+VLOOKUP(C192,#REF!,9,FALSE)</f>
        <v>#REF!</v>
      </c>
      <c r="L192" s="1071" t="e">
        <f>+VLOOKUP(C192,#REF!,11,FALSE)</f>
        <v>#REF!</v>
      </c>
      <c r="M192" s="1071" t="e">
        <f t="shared" si="6"/>
        <v>#REF!</v>
      </c>
      <c r="N192" s="1071"/>
      <c r="O192" s="1071" t="e">
        <f>+VLOOKUP(C192,#REF!,10,FALSE)</f>
        <v>#REF!</v>
      </c>
      <c r="P192" s="1071" t="e">
        <f>+VLOOKUP(C192,#REF!,12,FALSE)</f>
        <v>#REF!</v>
      </c>
      <c r="Q192" s="1071" t="e">
        <f>+VLOOKUP(C192,#REF!,8,FALSE)</f>
        <v>#REF!</v>
      </c>
      <c r="R192" s="1071" t="e">
        <f t="shared" si="7"/>
        <v>#REF!</v>
      </c>
      <c r="S192" s="1071"/>
      <c r="T192" s="1071" t="e">
        <f t="shared" si="8"/>
        <v>#REF!</v>
      </c>
      <c r="U192" s="1093" t="e">
        <f>+VLOOKUP(C192,#REF!,13,FALSE)-T192</f>
        <v>#REF!</v>
      </c>
      <c r="V192" s="1070" t="s">
        <v>57</v>
      </c>
    </row>
    <row r="193" spans="2:22" outlineLevel="1">
      <c r="B193" s="1090">
        <v>11716</v>
      </c>
      <c r="C193" s="1090">
        <v>742026</v>
      </c>
      <c r="D193" s="1091" t="s">
        <v>136</v>
      </c>
      <c r="E193" s="1092">
        <v>1033375.81</v>
      </c>
      <c r="F193" s="1071">
        <v>84035.96</v>
      </c>
      <c r="G193" s="1092">
        <v>1117411.77</v>
      </c>
      <c r="H193" s="1090" t="s">
        <v>35</v>
      </c>
      <c r="I193" s="1087"/>
      <c r="J193" s="1092" t="e">
        <f>+VLOOKUP(C193,#REF!,7,FALSE)</f>
        <v>#REF!</v>
      </c>
      <c r="K193" s="1071" t="e">
        <f>+VLOOKUP(C193,#REF!,9,FALSE)</f>
        <v>#REF!</v>
      </c>
      <c r="L193" s="1071" t="e">
        <f>+VLOOKUP(C193,#REF!,11,FALSE)</f>
        <v>#REF!</v>
      </c>
      <c r="M193" s="1071" t="e">
        <f t="shared" si="6"/>
        <v>#REF!</v>
      </c>
      <c r="N193" s="1071"/>
      <c r="O193" s="1071" t="e">
        <f>+VLOOKUP(C193,#REF!,10,FALSE)</f>
        <v>#REF!</v>
      </c>
      <c r="P193" s="1071" t="e">
        <f>+VLOOKUP(C193,#REF!,12,FALSE)</f>
        <v>#REF!</v>
      </c>
      <c r="Q193" s="1071" t="e">
        <f>+VLOOKUP(C193,#REF!,8,FALSE)</f>
        <v>#REF!</v>
      </c>
      <c r="R193" s="1071" t="e">
        <f t="shared" si="7"/>
        <v>#REF!</v>
      </c>
      <c r="S193" s="1071"/>
      <c r="T193" s="1071" t="e">
        <f t="shared" si="8"/>
        <v>#REF!</v>
      </c>
      <c r="U193" s="1093" t="e">
        <f>+VLOOKUP(C193,#REF!,13,FALSE)-T193</f>
        <v>#REF!</v>
      </c>
      <c r="V193" s="1070"/>
    </row>
    <row r="194" spans="2:22" outlineLevel="1">
      <c r="B194" s="1090">
        <v>11718</v>
      </c>
      <c r="C194" s="1090">
        <v>728832</v>
      </c>
      <c r="D194" s="1091" t="s">
        <v>137</v>
      </c>
      <c r="E194" s="1092">
        <v>3767690.42</v>
      </c>
      <c r="F194" s="1071">
        <v>10493001.48</v>
      </c>
      <c r="G194" s="1092">
        <v>14260691.9</v>
      </c>
      <c r="H194" s="1090" t="s">
        <v>130</v>
      </c>
      <c r="I194" s="1087"/>
      <c r="J194" s="1092" t="e">
        <f>+VLOOKUP(C194,#REF!,7,FALSE)</f>
        <v>#REF!</v>
      </c>
      <c r="K194" s="1071" t="e">
        <f>+VLOOKUP(C194,#REF!,9,FALSE)</f>
        <v>#REF!</v>
      </c>
      <c r="L194" s="1071" t="e">
        <f>+VLOOKUP(C194,#REF!,11,FALSE)</f>
        <v>#REF!</v>
      </c>
      <c r="M194" s="1071" t="e">
        <f t="shared" si="6"/>
        <v>#REF!</v>
      </c>
      <c r="N194" s="1071"/>
      <c r="O194" s="1071" t="e">
        <f>+VLOOKUP(C194,#REF!,10,FALSE)</f>
        <v>#REF!</v>
      </c>
      <c r="P194" s="1071" t="e">
        <f>+VLOOKUP(C194,#REF!,12,FALSE)</f>
        <v>#REF!</v>
      </c>
      <c r="Q194" s="1071" t="e">
        <f>+VLOOKUP(C194,#REF!,8,FALSE)</f>
        <v>#REF!</v>
      </c>
      <c r="R194" s="1071" t="e">
        <f t="shared" si="7"/>
        <v>#REF!</v>
      </c>
      <c r="S194" s="1071"/>
      <c r="T194" s="1071" t="e">
        <f t="shared" si="8"/>
        <v>#REF!</v>
      </c>
      <c r="U194" s="1093" t="e">
        <f>+VLOOKUP(C194,#REF!,13,FALSE)-T194</f>
        <v>#REF!</v>
      </c>
      <c r="V194" s="1070" t="s">
        <v>57</v>
      </c>
    </row>
    <row r="195" spans="2:22" outlineLevel="1">
      <c r="B195" s="1090">
        <v>11719</v>
      </c>
      <c r="C195" s="1090">
        <v>711670</v>
      </c>
      <c r="D195" s="1091" t="s">
        <v>138</v>
      </c>
      <c r="E195" s="1092">
        <v>94787.57</v>
      </c>
      <c r="F195" s="1071">
        <v>23372.71</v>
      </c>
      <c r="G195" s="1092">
        <v>118160.28</v>
      </c>
      <c r="H195" s="1090" t="s">
        <v>46</v>
      </c>
      <c r="I195" s="1087"/>
      <c r="J195" s="1092" t="e">
        <f>+VLOOKUP(C195,#REF!,7,FALSE)</f>
        <v>#REF!</v>
      </c>
      <c r="K195" s="1071" t="e">
        <f>+VLOOKUP(C195,#REF!,9,FALSE)</f>
        <v>#REF!</v>
      </c>
      <c r="L195" s="1071" t="e">
        <f>+VLOOKUP(C195,#REF!,11,FALSE)</f>
        <v>#REF!</v>
      </c>
      <c r="M195" s="1071" t="e">
        <f t="shared" si="6"/>
        <v>#REF!</v>
      </c>
      <c r="N195" s="1071"/>
      <c r="O195" s="1071" t="e">
        <f>+VLOOKUP(C195,#REF!,10,FALSE)</f>
        <v>#REF!</v>
      </c>
      <c r="P195" s="1071" t="e">
        <f>+VLOOKUP(C195,#REF!,12,FALSE)</f>
        <v>#REF!</v>
      </c>
      <c r="Q195" s="1071" t="e">
        <f>+VLOOKUP(C195,#REF!,8,FALSE)</f>
        <v>#REF!</v>
      </c>
      <c r="R195" s="1071" t="e">
        <f t="shared" si="7"/>
        <v>#REF!</v>
      </c>
      <c r="S195" s="1071"/>
      <c r="T195" s="1071" t="e">
        <f t="shared" si="8"/>
        <v>#REF!</v>
      </c>
      <c r="U195" s="1093" t="e">
        <f>+VLOOKUP(C195,#REF!,13,FALSE)-T195</f>
        <v>#REF!</v>
      </c>
      <c r="V195" s="1070"/>
    </row>
    <row r="196" spans="2:22" outlineLevel="1">
      <c r="B196" s="1090">
        <v>11723</v>
      </c>
      <c r="C196" s="1090">
        <v>708637</v>
      </c>
      <c r="D196" s="1091" t="s">
        <v>139</v>
      </c>
      <c r="E196" s="1092">
        <v>303960.92</v>
      </c>
      <c r="F196" s="1071">
        <v>73393.66</v>
      </c>
      <c r="G196" s="1092">
        <v>377354.57999999996</v>
      </c>
      <c r="H196" s="1090" t="s">
        <v>46</v>
      </c>
      <c r="I196" s="1087"/>
      <c r="J196" s="1092" t="e">
        <f>+VLOOKUP(C196,#REF!,7,FALSE)</f>
        <v>#REF!</v>
      </c>
      <c r="K196" s="1071" t="e">
        <f>+VLOOKUP(C196,#REF!,9,FALSE)</f>
        <v>#REF!</v>
      </c>
      <c r="L196" s="1071" t="e">
        <f>+VLOOKUP(C196,#REF!,11,FALSE)</f>
        <v>#REF!</v>
      </c>
      <c r="M196" s="1071" t="e">
        <f t="shared" si="6"/>
        <v>#REF!</v>
      </c>
      <c r="N196" s="1071"/>
      <c r="O196" s="1071" t="e">
        <f>+VLOOKUP(C196,#REF!,10,FALSE)</f>
        <v>#REF!</v>
      </c>
      <c r="P196" s="1071" t="e">
        <f>+VLOOKUP(C196,#REF!,12,FALSE)</f>
        <v>#REF!</v>
      </c>
      <c r="Q196" s="1071" t="e">
        <f>+VLOOKUP(C196,#REF!,8,FALSE)</f>
        <v>#REF!</v>
      </c>
      <c r="R196" s="1071" t="e">
        <f t="shared" si="7"/>
        <v>#REF!</v>
      </c>
      <c r="S196" s="1071"/>
      <c r="T196" s="1071" t="e">
        <f t="shared" si="8"/>
        <v>#REF!</v>
      </c>
      <c r="U196" s="1093" t="e">
        <f>+VLOOKUP(C196,#REF!,13,FALSE)-T196</f>
        <v>#REF!</v>
      </c>
      <c r="V196" s="1070"/>
    </row>
    <row r="197" spans="2:22" outlineLevel="1">
      <c r="B197" s="1090">
        <v>11724</v>
      </c>
      <c r="C197" s="1090">
        <v>727692</v>
      </c>
      <c r="D197" s="1091" t="s">
        <v>140</v>
      </c>
      <c r="E197" s="1092">
        <v>7414164.75</v>
      </c>
      <c r="F197" s="1071">
        <v>20637925.620000001</v>
      </c>
      <c r="G197" s="1092">
        <v>28052090.370000001</v>
      </c>
      <c r="H197" s="1090" t="s">
        <v>130</v>
      </c>
      <c r="I197" s="1087"/>
      <c r="J197" s="1092" t="e">
        <f>+VLOOKUP(C197,#REF!,7,FALSE)</f>
        <v>#REF!</v>
      </c>
      <c r="K197" s="1071" t="e">
        <f>+VLOOKUP(C197,#REF!,9,FALSE)</f>
        <v>#REF!</v>
      </c>
      <c r="L197" s="1071" t="e">
        <f>+VLOOKUP(C197,#REF!,11,FALSE)</f>
        <v>#REF!</v>
      </c>
      <c r="M197" s="1071" t="e">
        <f t="shared" si="6"/>
        <v>#REF!</v>
      </c>
      <c r="N197" s="1071"/>
      <c r="O197" s="1071" t="e">
        <f>+VLOOKUP(C197,#REF!,10,FALSE)</f>
        <v>#REF!</v>
      </c>
      <c r="P197" s="1071" t="e">
        <f>+VLOOKUP(C197,#REF!,12,FALSE)</f>
        <v>#REF!</v>
      </c>
      <c r="Q197" s="1071" t="e">
        <f>+VLOOKUP(C197,#REF!,8,FALSE)</f>
        <v>#REF!</v>
      </c>
      <c r="R197" s="1071" t="e">
        <f t="shared" si="7"/>
        <v>#REF!</v>
      </c>
      <c r="S197" s="1071"/>
      <c r="T197" s="1071" t="e">
        <f t="shared" si="8"/>
        <v>#REF!</v>
      </c>
      <c r="U197" s="1093" t="e">
        <f>+VLOOKUP(C197,#REF!,13,FALSE)-T197</f>
        <v>#REF!</v>
      </c>
      <c r="V197" s="1070" t="s">
        <v>57</v>
      </c>
    </row>
    <row r="198" spans="2:22" outlineLevel="1">
      <c r="B198" s="1090">
        <v>11725</v>
      </c>
      <c r="C198" s="1090">
        <v>724825</v>
      </c>
      <c r="D198" s="1091" t="s">
        <v>141</v>
      </c>
      <c r="E198" s="1092">
        <v>12812478.84</v>
      </c>
      <c r="F198" s="1071">
        <v>1838229.6</v>
      </c>
      <c r="G198" s="1092">
        <v>14650708.439999999</v>
      </c>
      <c r="H198" s="1090" t="s">
        <v>35</v>
      </c>
      <c r="I198" s="1087"/>
      <c r="J198" s="1092" t="e">
        <f>+VLOOKUP(C198,#REF!,7,FALSE)</f>
        <v>#REF!</v>
      </c>
      <c r="K198" s="1071" t="e">
        <f>+VLOOKUP(C198,#REF!,9,FALSE)</f>
        <v>#REF!</v>
      </c>
      <c r="L198" s="1071" t="e">
        <f>+VLOOKUP(C198,#REF!,11,FALSE)</f>
        <v>#REF!</v>
      </c>
      <c r="M198" s="1071" t="e">
        <f t="shared" si="6"/>
        <v>#REF!</v>
      </c>
      <c r="N198" s="1071"/>
      <c r="O198" s="1071" t="e">
        <f>+VLOOKUP(C198,#REF!,10,FALSE)</f>
        <v>#REF!</v>
      </c>
      <c r="P198" s="1071" t="e">
        <f>+VLOOKUP(C198,#REF!,12,FALSE)</f>
        <v>#REF!</v>
      </c>
      <c r="Q198" s="1071" t="e">
        <f>+VLOOKUP(C198,#REF!,8,FALSE)</f>
        <v>#REF!</v>
      </c>
      <c r="R198" s="1071" t="e">
        <f t="shared" si="7"/>
        <v>#REF!</v>
      </c>
      <c r="S198" s="1071"/>
      <c r="T198" s="1071" t="e">
        <f t="shared" si="8"/>
        <v>#REF!</v>
      </c>
      <c r="U198" s="1093" t="e">
        <f>+VLOOKUP(C198,#REF!,13,FALSE)-T198</f>
        <v>#REF!</v>
      </c>
      <c r="V198" s="1070"/>
    </row>
    <row r="199" spans="2:22" outlineLevel="1">
      <c r="B199" s="1090">
        <v>11726</v>
      </c>
      <c r="C199" s="1090">
        <v>729286</v>
      </c>
      <c r="D199" s="1091" t="s">
        <v>142</v>
      </c>
      <c r="E199" s="1092">
        <v>15413889.890000001</v>
      </c>
      <c r="F199" s="1071">
        <v>0</v>
      </c>
      <c r="G199" s="1092">
        <v>15413889.890000001</v>
      </c>
      <c r="H199" s="1090" t="s">
        <v>33</v>
      </c>
      <c r="I199" s="1087"/>
      <c r="J199" s="1092" t="e">
        <f>+VLOOKUP(C199,#REF!,7,FALSE)</f>
        <v>#REF!</v>
      </c>
      <c r="K199" s="1071" t="e">
        <f>+VLOOKUP(C199,#REF!,9,FALSE)</f>
        <v>#REF!</v>
      </c>
      <c r="L199" s="1071" t="e">
        <f>+VLOOKUP(C199,#REF!,11,FALSE)</f>
        <v>#REF!</v>
      </c>
      <c r="M199" s="1071" t="e">
        <f t="shared" si="6"/>
        <v>#REF!</v>
      </c>
      <c r="N199" s="1071"/>
      <c r="O199" s="1071" t="e">
        <f>+VLOOKUP(C199,#REF!,10,FALSE)</f>
        <v>#REF!</v>
      </c>
      <c r="P199" s="1071" t="e">
        <f>+VLOOKUP(C199,#REF!,12,FALSE)</f>
        <v>#REF!</v>
      </c>
      <c r="Q199" s="1071" t="e">
        <f>+VLOOKUP(C199,#REF!,8,FALSE)</f>
        <v>#REF!</v>
      </c>
      <c r="R199" s="1071" t="e">
        <f t="shared" si="7"/>
        <v>#REF!</v>
      </c>
      <c r="S199" s="1071"/>
      <c r="T199" s="1071" t="e">
        <f t="shared" si="8"/>
        <v>#REF!</v>
      </c>
      <c r="U199" s="1093" t="e">
        <f>+VLOOKUP(C199,#REF!,13,FALSE)-T199</f>
        <v>#REF!</v>
      </c>
      <c r="V199" s="1070"/>
    </row>
    <row r="200" spans="2:22" outlineLevel="1">
      <c r="B200" s="1090">
        <v>11727</v>
      </c>
      <c r="C200" s="1090">
        <v>701472</v>
      </c>
      <c r="D200" s="1091" t="s">
        <v>143</v>
      </c>
      <c r="E200" s="1092">
        <v>6538769.4400000004</v>
      </c>
      <c r="F200" s="1071">
        <v>862125.75</v>
      </c>
      <c r="G200" s="1092">
        <v>7400895.1900000004</v>
      </c>
      <c r="H200" s="1090" t="s">
        <v>35</v>
      </c>
      <c r="I200" s="1087"/>
      <c r="J200" s="1092" t="e">
        <f>+VLOOKUP(C200,#REF!,7,FALSE)</f>
        <v>#REF!</v>
      </c>
      <c r="K200" s="1071" t="e">
        <f>+VLOOKUP(C200,#REF!,9,FALSE)</f>
        <v>#REF!</v>
      </c>
      <c r="L200" s="1071" t="e">
        <f>+VLOOKUP(C200,#REF!,11,FALSE)</f>
        <v>#REF!</v>
      </c>
      <c r="M200" s="1071" t="e">
        <f t="shared" si="6"/>
        <v>#REF!</v>
      </c>
      <c r="N200" s="1071"/>
      <c r="O200" s="1071" t="e">
        <f>+VLOOKUP(C200,#REF!,10,FALSE)</f>
        <v>#REF!</v>
      </c>
      <c r="P200" s="1071" t="e">
        <f>+VLOOKUP(C200,#REF!,12,FALSE)</f>
        <v>#REF!</v>
      </c>
      <c r="Q200" s="1071" t="e">
        <f>+VLOOKUP(C200,#REF!,8,FALSE)</f>
        <v>#REF!</v>
      </c>
      <c r="R200" s="1071" t="e">
        <f t="shared" si="7"/>
        <v>#REF!</v>
      </c>
      <c r="S200" s="1071"/>
      <c r="T200" s="1071" t="e">
        <f t="shared" si="8"/>
        <v>#REF!</v>
      </c>
      <c r="U200" s="1093" t="e">
        <f>+VLOOKUP(C200,#REF!,13,FALSE)-T200</f>
        <v>#REF!</v>
      </c>
      <c r="V200" s="1070"/>
    </row>
    <row r="201" spans="2:22" outlineLevel="1">
      <c r="B201" s="1090">
        <v>11734</v>
      </c>
      <c r="C201" s="1090">
        <v>724698</v>
      </c>
      <c r="D201" s="1091" t="s">
        <v>144</v>
      </c>
      <c r="E201" s="1092">
        <v>10742462</v>
      </c>
      <c r="F201" s="1071">
        <v>1891152</v>
      </c>
      <c r="G201" s="1092">
        <v>12633614</v>
      </c>
      <c r="H201" s="1090" t="s">
        <v>35</v>
      </c>
      <c r="I201" s="1087"/>
      <c r="J201" s="1092" t="e">
        <f>+VLOOKUP(C201,#REF!,7,FALSE)</f>
        <v>#REF!</v>
      </c>
      <c r="K201" s="1071" t="e">
        <f>+VLOOKUP(C201,#REF!,9,FALSE)</f>
        <v>#REF!</v>
      </c>
      <c r="L201" s="1071" t="e">
        <f>+VLOOKUP(C201,#REF!,11,FALSE)</f>
        <v>#REF!</v>
      </c>
      <c r="M201" s="1071" t="e">
        <f t="shared" si="6"/>
        <v>#REF!</v>
      </c>
      <c r="N201" s="1071"/>
      <c r="O201" s="1071" t="e">
        <f>+VLOOKUP(C201,#REF!,10,FALSE)</f>
        <v>#REF!</v>
      </c>
      <c r="P201" s="1071" t="e">
        <f>+VLOOKUP(C201,#REF!,12,FALSE)</f>
        <v>#REF!</v>
      </c>
      <c r="Q201" s="1071" t="e">
        <f>+VLOOKUP(C201,#REF!,8,FALSE)</f>
        <v>#REF!</v>
      </c>
      <c r="R201" s="1071" t="e">
        <f t="shared" si="7"/>
        <v>#REF!</v>
      </c>
      <c r="S201" s="1071"/>
      <c r="T201" s="1071" t="e">
        <f t="shared" si="8"/>
        <v>#REF!</v>
      </c>
      <c r="U201" s="1093" t="e">
        <f>+VLOOKUP(C201,#REF!,13,FALSE)-T201</f>
        <v>#REF!</v>
      </c>
      <c r="V201" s="1070"/>
    </row>
    <row r="202" spans="2:22" outlineLevel="1">
      <c r="B202" s="1090">
        <v>11735</v>
      </c>
      <c r="C202" s="1090">
        <v>724600</v>
      </c>
      <c r="D202" s="1091" t="s">
        <v>145</v>
      </c>
      <c r="E202" s="1092">
        <v>7277670.1999999993</v>
      </c>
      <c r="F202" s="1071">
        <v>1350541.32</v>
      </c>
      <c r="G202" s="1092">
        <v>8628211.5199999996</v>
      </c>
      <c r="H202" s="1090" t="s">
        <v>35</v>
      </c>
      <c r="I202" s="1087"/>
      <c r="J202" s="1092" t="e">
        <f>+VLOOKUP(C202,#REF!,7,FALSE)</f>
        <v>#REF!</v>
      </c>
      <c r="K202" s="1071" t="e">
        <f>+VLOOKUP(C202,#REF!,9,FALSE)</f>
        <v>#REF!</v>
      </c>
      <c r="L202" s="1071" t="e">
        <f>+VLOOKUP(C202,#REF!,11,FALSE)</f>
        <v>#REF!</v>
      </c>
      <c r="M202" s="1071" t="e">
        <f t="shared" si="6"/>
        <v>#REF!</v>
      </c>
      <c r="N202" s="1071"/>
      <c r="O202" s="1071" t="e">
        <f>+VLOOKUP(C202,#REF!,10,FALSE)</f>
        <v>#REF!</v>
      </c>
      <c r="P202" s="1071" t="e">
        <f>+VLOOKUP(C202,#REF!,12,FALSE)</f>
        <v>#REF!</v>
      </c>
      <c r="Q202" s="1071" t="e">
        <f>+VLOOKUP(C202,#REF!,8,FALSE)</f>
        <v>#REF!</v>
      </c>
      <c r="R202" s="1071" t="e">
        <f t="shared" si="7"/>
        <v>#REF!</v>
      </c>
      <c r="S202" s="1071"/>
      <c r="T202" s="1071" t="e">
        <f t="shared" si="8"/>
        <v>#REF!</v>
      </c>
      <c r="U202" s="1093" t="e">
        <f>+VLOOKUP(C202,#REF!,13,FALSE)-T202</f>
        <v>#REF!</v>
      </c>
      <c r="V202" s="1070"/>
    </row>
    <row r="203" spans="2:22" outlineLevel="1">
      <c r="B203" s="1090">
        <v>11739</v>
      </c>
      <c r="C203" s="1090">
        <v>724601</v>
      </c>
      <c r="D203" s="1091" t="s">
        <v>146</v>
      </c>
      <c r="E203" s="1092">
        <v>12097203.529999999</v>
      </c>
      <c r="F203" s="1071">
        <v>1611020.9</v>
      </c>
      <c r="G203" s="1092">
        <v>13708224.43</v>
      </c>
      <c r="H203" s="1090" t="s">
        <v>35</v>
      </c>
      <c r="I203" s="1087"/>
      <c r="J203" s="1092" t="e">
        <f>+VLOOKUP(C203,#REF!,7,FALSE)</f>
        <v>#REF!</v>
      </c>
      <c r="K203" s="1071" t="e">
        <f>+VLOOKUP(C203,#REF!,9,FALSE)</f>
        <v>#REF!</v>
      </c>
      <c r="L203" s="1071" t="e">
        <f>+VLOOKUP(C203,#REF!,11,FALSE)</f>
        <v>#REF!</v>
      </c>
      <c r="M203" s="1071" t="e">
        <f t="shared" si="6"/>
        <v>#REF!</v>
      </c>
      <c r="N203" s="1071"/>
      <c r="O203" s="1071" t="e">
        <f>+VLOOKUP(C203,#REF!,10,FALSE)</f>
        <v>#REF!</v>
      </c>
      <c r="P203" s="1071" t="e">
        <f>+VLOOKUP(C203,#REF!,12,FALSE)</f>
        <v>#REF!</v>
      </c>
      <c r="Q203" s="1071" t="e">
        <f>+VLOOKUP(C203,#REF!,8,FALSE)</f>
        <v>#REF!</v>
      </c>
      <c r="R203" s="1071" t="e">
        <f t="shared" si="7"/>
        <v>#REF!</v>
      </c>
      <c r="S203" s="1071"/>
      <c r="T203" s="1071" t="e">
        <f t="shared" si="8"/>
        <v>#REF!</v>
      </c>
      <c r="U203" s="1093" t="e">
        <f>+VLOOKUP(C203,#REF!,13,FALSE)-T203</f>
        <v>#REF!</v>
      </c>
      <c r="V203" s="1070"/>
    </row>
    <row r="204" spans="2:22" outlineLevel="1">
      <c r="B204" s="1090">
        <v>11746</v>
      </c>
      <c r="C204" s="1090">
        <v>711856</v>
      </c>
      <c r="D204" s="1091" t="s">
        <v>147</v>
      </c>
      <c r="E204" s="1092">
        <v>10940320.91</v>
      </c>
      <c r="F204" s="1071">
        <v>395663.43</v>
      </c>
      <c r="G204" s="1092">
        <v>11335984.34</v>
      </c>
      <c r="H204" s="1090" t="s">
        <v>35</v>
      </c>
      <c r="I204" s="1087"/>
      <c r="J204" s="1092" t="e">
        <f>+VLOOKUP(C204,#REF!,7,FALSE)</f>
        <v>#REF!</v>
      </c>
      <c r="K204" s="1071" t="e">
        <f>+VLOOKUP(C204,#REF!,9,FALSE)</f>
        <v>#REF!</v>
      </c>
      <c r="L204" s="1071" t="e">
        <f>+VLOOKUP(C204,#REF!,11,FALSE)</f>
        <v>#REF!</v>
      </c>
      <c r="M204" s="1071" t="e">
        <f t="shared" si="6"/>
        <v>#REF!</v>
      </c>
      <c r="N204" s="1071"/>
      <c r="O204" s="1071" t="e">
        <f>+VLOOKUP(C204,#REF!,10,FALSE)</f>
        <v>#REF!</v>
      </c>
      <c r="P204" s="1071" t="e">
        <f>+VLOOKUP(C204,#REF!,12,FALSE)</f>
        <v>#REF!</v>
      </c>
      <c r="Q204" s="1071" t="e">
        <f>+VLOOKUP(C204,#REF!,8,FALSE)</f>
        <v>#REF!</v>
      </c>
      <c r="R204" s="1071" t="e">
        <f t="shared" si="7"/>
        <v>#REF!</v>
      </c>
      <c r="S204" s="1071"/>
      <c r="T204" s="1071" t="e">
        <f t="shared" si="8"/>
        <v>#REF!</v>
      </c>
      <c r="U204" s="1093" t="e">
        <f>+VLOOKUP(C204,#REF!,13,FALSE)-T204</f>
        <v>#REF!</v>
      </c>
      <c r="V204" s="1070"/>
    </row>
    <row r="205" spans="2:22" outlineLevel="1">
      <c r="B205" s="1090">
        <v>11753</v>
      </c>
      <c r="C205" s="1090">
        <v>742070</v>
      </c>
      <c r="D205" s="1091" t="s">
        <v>148</v>
      </c>
      <c r="E205" s="1092">
        <v>5461200.0499999998</v>
      </c>
      <c r="F205" s="1071">
        <v>205587.38</v>
      </c>
      <c r="G205" s="1092">
        <v>5666787.4299999997</v>
      </c>
      <c r="H205" s="1090" t="s">
        <v>35</v>
      </c>
      <c r="I205" s="1087"/>
      <c r="J205" s="1092" t="e">
        <f>+VLOOKUP(C205,#REF!,7,FALSE)</f>
        <v>#REF!</v>
      </c>
      <c r="K205" s="1071" t="e">
        <f>+VLOOKUP(C205,#REF!,9,FALSE)</f>
        <v>#REF!</v>
      </c>
      <c r="L205" s="1071" t="e">
        <f>+VLOOKUP(C205,#REF!,11,FALSE)</f>
        <v>#REF!</v>
      </c>
      <c r="M205" s="1071" t="e">
        <f t="shared" si="6"/>
        <v>#REF!</v>
      </c>
      <c r="N205" s="1071"/>
      <c r="O205" s="1071" t="e">
        <f>+VLOOKUP(C205,#REF!,10,FALSE)</f>
        <v>#REF!</v>
      </c>
      <c r="P205" s="1071" t="e">
        <f>+VLOOKUP(C205,#REF!,12,FALSE)</f>
        <v>#REF!</v>
      </c>
      <c r="Q205" s="1071" t="e">
        <f>+VLOOKUP(C205,#REF!,8,FALSE)</f>
        <v>#REF!</v>
      </c>
      <c r="R205" s="1071" t="e">
        <f t="shared" si="7"/>
        <v>#REF!</v>
      </c>
      <c r="S205" s="1071"/>
      <c r="T205" s="1071" t="e">
        <f t="shared" si="8"/>
        <v>#REF!</v>
      </c>
      <c r="U205" s="1093" t="e">
        <f>+VLOOKUP(C205,#REF!,13,FALSE)-T205</f>
        <v>#REF!</v>
      </c>
      <c r="V205" s="1070"/>
    </row>
    <row r="206" spans="2:22" outlineLevel="1">
      <c r="B206" s="1090">
        <v>11754</v>
      </c>
      <c r="C206" s="1090">
        <v>712980</v>
      </c>
      <c r="D206" s="1091" t="s">
        <v>149</v>
      </c>
      <c r="E206" s="1092">
        <v>559076.77</v>
      </c>
      <c r="F206" s="1071">
        <v>72117.490000000005</v>
      </c>
      <c r="G206" s="1092">
        <v>631194.26</v>
      </c>
      <c r="H206" s="1090" t="s">
        <v>46</v>
      </c>
      <c r="I206" s="1087"/>
      <c r="J206" s="1092" t="e">
        <f>+VLOOKUP(C206,#REF!,7,FALSE)</f>
        <v>#REF!</v>
      </c>
      <c r="K206" s="1071" t="e">
        <f>+VLOOKUP(C206,#REF!,9,FALSE)</f>
        <v>#REF!</v>
      </c>
      <c r="L206" s="1071" t="e">
        <f>+VLOOKUP(C206,#REF!,11,FALSE)</f>
        <v>#REF!</v>
      </c>
      <c r="M206" s="1071" t="e">
        <f t="shared" si="6"/>
        <v>#REF!</v>
      </c>
      <c r="N206" s="1071"/>
      <c r="O206" s="1071" t="e">
        <f>+VLOOKUP(C206,#REF!,10,FALSE)</f>
        <v>#REF!</v>
      </c>
      <c r="P206" s="1071" t="e">
        <f>+VLOOKUP(C206,#REF!,12,FALSE)</f>
        <v>#REF!</v>
      </c>
      <c r="Q206" s="1071" t="e">
        <f>+VLOOKUP(C206,#REF!,8,FALSE)</f>
        <v>#REF!</v>
      </c>
      <c r="R206" s="1071" t="e">
        <f t="shared" si="7"/>
        <v>#REF!</v>
      </c>
      <c r="S206" s="1071"/>
      <c r="T206" s="1071" t="e">
        <f t="shared" si="8"/>
        <v>#REF!</v>
      </c>
      <c r="U206" s="1093" t="e">
        <f>+VLOOKUP(C206,#REF!,13,FALSE)-T206</f>
        <v>#REF!</v>
      </c>
      <c r="V206" s="1070"/>
    </row>
    <row r="207" spans="2:22" outlineLevel="1">
      <c r="B207" s="1090">
        <v>11764</v>
      </c>
      <c r="C207" s="1090">
        <v>743399</v>
      </c>
      <c r="D207" s="1091" t="s">
        <v>150</v>
      </c>
      <c r="E207" s="1092">
        <v>17307539.010000002</v>
      </c>
      <c r="F207" s="1071">
        <v>0</v>
      </c>
      <c r="G207" s="1092">
        <v>17307539.010000002</v>
      </c>
      <c r="H207" s="1090" t="s">
        <v>33</v>
      </c>
      <c r="I207" s="1087"/>
      <c r="J207" s="1092" t="e">
        <f>+VLOOKUP(C207,#REF!,7,FALSE)</f>
        <v>#REF!</v>
      </c>
      <c r="K207" s="1071" t="e">
        <f>+VLOOKUP(C207,#REF!,9,FALSE)</f>
        <v>#REF!</v>
      </c>
      <c r="L207" s="1071" t="e">
        <f>+VLOOKUP(C207,#REF!,11,FALSE)</f>
        <v>#REF!</v>
      </c>
      <c r="M207" s="1071" t="e">
        <f t="shared" si="6"/>
        <v>#REF!</v>
      </c>
      <c r="N207" s="1071"/>
      <c r="O207" s="1071" t="e">
        <f>+VLOOKUP(C207,#REF!,10,FALSE)</f>
        <v>#REF!</v>
      </c>
      <c r="P207" s="1071" t="e">
        <f>+VLOOKUP(C207,#REF!,12,FALSE)</f>
        <v>#REF!</v>
      </c>
      <c r="Q207" s="1071" t="e">
        <f>+VLOOKUP(C207,#REF!,8,FALSE)</f>
        <v>#REF!</v>
      </c>
      <c r="R207" s="1071" t="e">
        <f t="shared" si="7"/>
        <v>#REF!</v>
      </c>
      <c r="S207" s="1071"/>
      <c r="T207" s="1071" t="e">
        <f t="shared" si="8"/>
        <v>#REF!</v>
      </c>
      <c r="U207" s="1093" t="e">
        <f>+VLOOKUP(C207,#REF!,13,FALSE)-T207</f>
        <v>#REF!</v>
      </c>
      <c r="V207" s="1070"/>
    </row>
    <row r="208" spans="2:22" outlineLevel="1">
      <c r="B208" s="1090">
        <v>11839</v>
      </c>
      <c r="C208" s="1090">
        <v>745859</v>
      </c>
      <c r="D208" s="1091" t="s">
        <v>151</v>
      </c>
      <c r="E208" s="1092">
        <v>467287.60000000003</v>
      </c>
      <c r="F208" s="1071">
        <v>0</v>
      </c>
      <c r="G208" s="1092">
        <v>467287.60000000003</v>
      </c>
      <c r="H208" s="1090" t="s">
        <v>35</v>
      </c>
      <c r="I208" s="1087"/>
      <c r="J208" s="1092" t="e">
        <f>+VLOOKUP(C208,#REF!,7,FALSE)</f>
        <v>#REF!</v>
      </c>
      <c r="K208" s="1071" t="e">
        <f>+VLOOKUP(C208,#REF!,9,FALSE)</f>
        <v>#REF!</v>
      </c>
      <c r="L208" s="1071" t="e">
        <f>+VLOOKUP(C208,#REF!,11,FALSE)</f>
        <v>#REF!</v>
      </c>
      <c r="M208" s="1071" t="e">
        <f t="shared" si="6"/>
        <v>#REF!</v>
      </c>
      <c r="N208" s="1071"/>
      <c r="O208" s="1071" t="e">
        <f>+VLOOKUP(C208,#REF!,10,FALSE)</f>
        <v>#REF!</v>
      </c>
      <c r="P208" s="1071" t="e">
        <f>+VLOOKUP(C208,#REF!,12,FALSE)</f>
        <v>#REF!</v>
      </c>
      <c r="Q208" s="1071" t="e">
        <f>+VLOOKUP(C208,#REF!,8,FALSE)</f>
        <v>#REF!</v>
      </c>
      <c r="R208" s="1071" t="e">
        <f t="shared" si="7"/>
        <v>#REF!</v>
      </c>
      <c r="S208" s="1071"/>
      <c r="T208" s="1071" t="e">
        <f t="shared" si="8"/>
        <v>#REF!</v>
      </c>
      <c r="U208" s="1093" t="e">
        <f>+VLOOKUP(C208,#REF!,13,FALSE)-T208</f>
        <v>#REF!</v>
      </c>
      <c r="V208" s="1070"/>
    </row>
    <row r="209" spans="2:21" outlineLevel="1">
      <c r="B209" s="1090">
        <v>11850</v>
      </c>
      <c r="C209" s="1090">
        <v>738120</v>
      </c>
      <c r="D209" s="1091" t="s">
        <v>152</v>
      </c>
      <c r="E209" s="1092">
        <v>11041271</v>
      </c>
      <c r="F209" s="1071">
        <v>409899.81</v>
      </c>
      <c r="G209" s="1071">
        <v>11451170.810000001</v>
      </c>
      <c r="H209" s="1090" t="s">
        <v>35</v>
      </c>
      <c r="I209" s="1087"/>
      <c r="J209" s="1092" t="e">
        <f>+VLOOKUP(C209,#REF!,7,FALSE)</f>
        <v>#REF!</v>
      </c>
      <c r="K209" s="1071" t="e">
        <f>+VLOOKUP(C209,#REF!,9,FALSE)</f>
        <v>#REF!</v>
      </c>
      <c r="L209" s="1071" t="e">
        <f>+VLOOKUP(C209,#REF!,11,FALSE)</f>
        <v>#REF!</v>
      </c>
      <c r="M209" s="1071" t="e">
        <f t="shared" si="6"/>
        <v>#REF!</v>
      </c>
      <c r="N209" s="1071"/>
      <c r="O209" s="1071" t="e">
        <f>+VLOOKUP(C209,#REF!,10,FALSE)</f>
        <v>#REF!</v>
      </c>
      <c r="P209" s="1071" t="e">
        <f>+VLOOKUP(C209,#REF!,12,FALSE)</f>
        <v>#REF!</v>
      </c>
      <c r="Q209" s="1071" t="e">
        <f>+VLOOKUP(C209,#REF!,8,FALSE)</f>
        <v>#REF!</v>
      </c>
      <c r="R209" s="1071" t="e">
        <f t="shared" si="7"/>
        <v>#REF!</v>
      </c>
      <c r="S209" s="1071"/>
      <c r="T209" s="1071" t="e">
        <f t="shared" si="8"/>
        <v>#REF!</v>
      </c>
      <c r="U209" s="1093" t="e">
        <f>+VLOOKUP(C209,#REF!,13,FALSE)-T209</f>
        <v>#REF!</v>
      </c>
    </row>
    <row r="210" spans="2:21" outlineLevel="1">
      <c r="B210" s="1090">
        <v>11667</v>
      </c>
      <c r="C210" s="1090">
        <v>710099</v>
      </c>
      <c r="D210" s="1091" t="s">
        <v>153</v>
      </c>
      <c r="E210" s="1092">
        <v>6704421.6922222218</v>
      </c>
      <c r="F210" s="1071">
        <v>239376.93</v>
      </c>
      <c r="G210" s="1071">
        <v>6943798.6222222215</v>
      </c>
      <c r="H210" s="1090" t="s">
        <v>35</v>
      </c>
      <c r="I210" s="1087"/>
      <c r="J210" s="1092" t="e">
        <f>+VLOOKUP(C210,#REF!,7,FALSE)</f>
        <v>#REF!</v>
      </c>
      <c r="K210" s="1071" t="e">
        <f>+VLOOKUP(C210,#REF!,9,FALSE)</f>
        <v>#REF!</v>
      </c>
      <c r="L210" s="1071" t="e">
        <f>+VLOOKUP(C210,#REF!,11,FALSE)</f>
        <v>#REF!</v>
      </c>
      <c r="M210" s="1071" t="e">
        <f t="shared" si="6"/>
        <v>#REF!</v>
      </c>
      <c r="N210" s="1071"/>
      <c r="O210" s="1071" t="e">
        <f>+VLOOKUP(C210,#REF!,10,FALSE)</f>
        <v>#REF!</v>
      </c>
      <c r="P210" s="1071" t="e">
        <f>+VLOOKUP(C210,#REF!,12,FALSE)</f>
        <v>#REF!</v>
      </c>
      <c r="Q210" s="1071" t="e">
        <f>+VLOOKUP(C210,#REF!,8,FALSE)</f>
        <v>#REF!</v>
      </c>
      <c r="R210" s="1071" t="e">
        <f t="shared" si="7"/>
        <v>#REF!</v>
      </c>
      <c r="S210" s="1071"/>
      <c r="T210" s="1071" t="e">
        <f t="shared" si="8"/>
        <v>#REF!</v>
      </c>
      <c r="U210" s="1093" t="e">
        <f>+VLOOKUP(C210,#REF!,13,FALSE)-T210</f>
        <v>#REF!</v>
      </c>
    </row>
    <row r="211" spans="2:21" outlineLevel="1">
      <c r="B211" s="1090">
        <v>11812</v>
      </c>
      <c r="C211" s="1090">
        <v>738971</v>
      </c>
      <c r="D211" s="1091" t="s">
        <v>154</v>
      </c>
      <c r="E211" s="1092">
        <v>13884126</v>
      </c>
      <c r="F211" s="1071">
        <v>377123.67</v>
      </c>
      <c r="G211" s="1071">
        <v>14261249.67</v>
      </c>
      <c r="H211" s="1090" t="s">
        <v>35</v>
      </c>
      <c r="I211" s="1087"/>
      <c r="J211" s="1092" t="e">
        <f>+VLOOKUP(C211,#REF!,7,FALSE)</f>
        <v>#REF!</v>
      </c>
      <c r="K211" s="1071" t="e">
        <f>+VLOOKUP(C211,#REF!,9,FALSE)</f>
        <v>#REF!</v>
      </c>
      <c r="L211" s="1071" t="e">
        <f>+VLOOKUP(C211,#REF!,11,FALSE)</f>
        <v>#REF!</v>
      </c>
      <c r="M211" s="1071" t="e">
        <f t="shared" si="6"/>
        <v>#REF!</v>
      </c>
      <c r="N211" s="1071"/>
      <c r="O211" s="1071" t="e">
        <f>+VLOOKUP(C211,#REF!,10,FALSE)</f>
        <v>#REF!</v>
      </c>
      <c r="P211" s="1071" t="e">
        <f>+VLOOKUP(C211,#REF!,12,FALSE)</f>
        <v>#REF!</v>
      </c>
      <c r="Q211" s="1071" t="e">
        <f>+VLOOKUP(C211,#REF!,8,FALSE)</f>
        <v>#REF!</v>
      </c>
      <c r="R211" s="1071" t="e">
        <f t="shared" si="7"/>
        <v>#REF!</v>
      </c>
      <c r="S211" s="1071"/>
      <c r="T211" s="1071" t="e">
        <f t="shared" si="8"/>
        <v>#REF!</v>
      </c>
      <c r="U211" s="1093" t="e">
        <f>+VLOOKUP(C211,#REF!,13,FALSE)-T211</f>
        <v>#REF!</v>
      </c>
    </row>
    <row r="212" spans="2:21" outlineLevel="1">
      <c r="B212" s="1090">
        <v>108001</v>
      </c>
      <c r="C212" s="1090">
        <v>752810</v>
      </c>
      <c r="D212" s="1091" t="s">
        <v>155</v>
      </c>
      <c r="E212" s="1092">
        <v>2623262.08</v>
      </c>
      <c r="F212" s="1071">
        <v>0</v>
      </c>
      <c r="G212" s="1071">
        <v>2623262.08</v>
      </c>
      <c r="H212" s="1090" t="s">
        <v>35</v>
      </c>
      <c r="I212" s="1087"/>
      <c r="J212" s="1092" t="e">
        <f>+VLOOKUP(C212,#REF!,7,FALSE)</f>
        <v>#REF!</v>
      </c>
      <c r="K212" s="1071" t="e">
        <f>+VLOOKUP(C212,#REF!,9,FALSE)</f>
        <v>#REF!</v>
      </c>
      <c r="L212" s="1071" t="e">
        <f>+VLOOKUP(C212,#REF!,11,FALSE)</f>
        <v>#REF!</v>
      </c>
      <c r="M212" s="1071" t="e">
        <f t="shared" si="6"/>
        <v>#REF!</v>
      </c>
      <c r="N212" s="1071"/>
      <c r="O212" s="1071" t="e">
        <f>+VLOOKUP(C212,#REF!,10,FALSE)</f>
        <v>#REF!</v>
      </c>
      <c r="P212" s="1071" t="e">
        <f>+VLOOKUP(C212,#REF!,12,FALSE)</f>
        <v>#REF!</v>
      </c>
      <c r="Q212" s="1071" t="e">
        <f>+VLOOKUP(C212,#REF!,8,FALSE)</f>
        <v>#REF!</v>
      </c>
      <c r="R212" s="1071" t="e">
        <f t="shared" si="7"/>
        <v>#REF!</v>
      </c>
      <c r="S212" s="1071"/>
      <c r="T212" s="1071" t="e">
        <f t="shared" si="8"/>
        <v>#REF!</v>
      </c>
      <c r="U212" s="1093" t="e">
        <f>+VLOOKUP(C212,#REF!,13,FALSE)-T212</f>
        <v>#REF!</v>
      </c>
    </row>
    <row r="213" spans="2:21" outlineLevel="1">
      <c r="B213" s="1090">
        <v>108000</v>
      </c>
      <c r="C213" s="1090">
        <v>752808</v>
      </c>
      <c r="D213" s="1091" t="s">
        <v>156</v>
      </c>
      <c r="E213" s="1092">
        <v>2753627.24</v>
      </c>
      <c r="F213" s="1071">
        <v>0</v>
      </c>
      <c r="G213" s="1071">
        <v>2753627.24</v>
      </c>
      <c r="H213" s="1090" t="s">
        <v>35</v>
      </c>
      <c r="I213" s="1087"/>
      <c r="J213" s="1092" t="e">
        <f>+VLOOKUP(C213,#REF!,7,FALSE)</f>
        <v>#REF!</v>
      </c>
      <c r="K213" s="1071" t="e">
        <f>+VLOOKUP(C213,#REF!,9,FALSE)</f>
        <v>#REF!</v>
      </c>
      <c r="L213" s="1071" t="e">
        <f>+VLOOKUP(C213,#REF!,11,FALSE)</f>
        <v>#REF!</v>
      </c>
      <c r="M213" s="1071" t="e">
        <f t="shared" si="6"/>
        <v>#REF!</v>
      </c>
      <c r="N213" s="1071"/>
      <c r="O213" s="1071" t="e">
        <f>+VLOOKUP(C213,#REF!,10,FALSE)</f>
        <v>#REF!</v>
      </c>
      <c r="P213" s="1071" t="e">
        <f>+VLOOKUP(C213,#REF!,12,FALSE)</f>
        <v>#REF!</v>
      </c>
      <c r="Q213" s="1071" t="e">
        <f>+VLOOKUP(C213,#REF!,8,FALSE)</f>
        <v>#REF!</v>
      </c>
      <c r="R213" s="1071" t="e">
        <f t="shared" si="7"/>
        <v>#REF!</v>
      </c>
      <c r="S213" s="1071"/>
      <c r="T213" s="1071" t="e">
        <f t="shared" si="8"/>
        <v>#REF!</v>
      </c>
      <c r="U213" s="1093" t="e">
        <f>+VLOOKUP(C213,#REF!,13,FALSE)-T213</f>
        <v>#REF!</v>
      </c>
    </row>
    <row r="214" spans="2:21" outlineLevel="1">
      <c r="B214" s="1090">
        <v>108022</v>
      </c>
      <c r="C214" s="1090">
        <v>755211</v>
      </c>
      <c r="D214" s="1091" t="s">
        <v>157</v>
      </c>
      <c r="E214" s="1092">
        <v>643560.85</v>
      </c>
      <c r="F214" s="1071">
        <v>0</v>
      </c>
      <c r="G214" s="1071">
        <v>643560.85</v>
      </c>
      <c r="H214" s="1090" t="s">
        <v>35</v>
      </c>
      <c r="I214" s="1087"/>
      <c r="J214" s="1092" t="e">
        <f>+VLOOKUP(C214,#REF!,7,FALSE)</f>
        <v>#REF!</v>
      </c>
      <c r="K214" s="1071" t="e">
        <f>+VLOOKUP(C214,#REF!,9,FALSE)</f>
        <v>#REF!</v>
      </c>
      <c r="L214" s="1071" t="e">
        <f>+VLOOKUP(C214,#REF!,11,FALSE)</f>
        <v>#REF!</v>
      </c>
      <c r="M214" s="1071" t="e">
        <f t="shared" si="6"/>
        <v>#REF!</v>
      </c>
      <c r="N214" s="1071"/>
      <c r="O214" s="1071" t="e">
        <f>+VLOOKUP(C214,#REF!,10,FALSE)</f>
        <v>#REF!</v>
      </c>
      <c r="P214" s="1071" t="e">
        <f>+VLOOKUP(C214,#REF!,12,FALSE)</f>
        <v>#REF!</v>
      </c>
      <c r="Q214" s="1071" t="e">
        <f>+VLOOKUP(C214,#REF!,8,FALSE)</f>
        <v>#REF!</v>
      </c>
      <c r="R214" s="1071" t="e">
        <f t="shared" si="7"/>
        <v>#REF!</v>
      </c>
      <c r="S214" s="1071"/>
      <c r="T214" s="1071" t="e">
        <f t="shared" si="8"/>
        <v>#REF!</v>
      </c>
      <c r="U214" s="1093" t="e">
        <f>+VLOOKUP(C214,#REF!,13,FALSE)-T214</f>
        <v>#REF!</v>
      </c>
    </row>
    <row r="215" spans="2:21" outlineLevel="1">
      <c r="B215" s="1090">
        <v>107956</v>
      </c>
      <c r="C215" s="1090">
        <v>745856</v>
      </c>
      <c r="D215" s="1091" t="s">
        <v>158</v>
      </c>
      <c r="E215" s="1092">
        <v>1640186.96</v>
      </c>
      <c r="F215" s="1071">
        <v>0</v>
      </c>
      <c r="G215" s="1071">
        <v>1640186.96</v>
      </c>
      <c r="H215" s="1090" t="s">
        <v>35</v>
      </c>
      <c r="I215" s="1087"/>
      <c r="J215" s="1092" t="e">
        <f>+VLOOKUP(C215,#REF!,7,FALSE)</f>
        <v>#REF!</v>
      </c>
      <c r="K215" s="1071" t="e">
        <f>+VLOOKUP(C215,#REF!,9,FALSE)</f>
        <v>#REF!</v>
      </c>
      <c r="L215" s="1071" t="e">
        <f>+VLOOKUP(C215,#REF!,11,FALSE)</f>
        <v>#REF!</v>
      </c>
      <c r="M215" s="1071" t="e">
        <f t="shared" si="6"/>
        <v>#REF!</v>
      </c>
      <c r="N215" s="1071"/>
      <c r="O215" s="1071" t="e">
        <f>+VLOOKUP(C215,#REF!,10,FALSE)</f>
        <v>#REF!</v>
      </c>
      <c r="P215" s="1071" t="e">
        <f>+VLOOKUP(C215,#REF!,12,FALSE)</f>
        <v>#REF!</v>
      </c>
      <c r="Q215" s="1071" t="e">
        <f>+VLOOKUP(C215,#REF!,8,FALSE)</f>
        <v>#REF!</v>
      </c>
      <c r="R215" s="1071" t="e">
        <f t="shared" si="7"/>
        <v>#REF!</v>
      </c>
      <c r="S215" s="1071"/>
      <c r="T215" s="1071" t="e">
        <f t="shared" si="8"/>
        <v>#REF!</v>
      </c>
      <c r="U215" s="1093" t="e">
        <f>+VLOOKUP(C215,#REF!,13,FALSE)-T215</f>
        <v>#REF!</v>
      </c>
    </row>
    <row r="216" spans="2:21" outlineLevel="1">
      <c r="B216" s="1090">
        <v>107957</v>
      </c>
      <c r="C216" s="1090">
        <v>745861</v>
      </c>
      <c r="D216" s="1091" t="s">
        <v>159</v>
      </c>
      <c r="E216" s="1092">
        <v>3664210.1</v>
      </c>
      <c r="F216" s="1071">
        <v>0</v>
      </c>
      <c r="G216" s="1071">
        <v>3664210.1</v>
      </c>
      <c r="H216" s="1090" t="s">
        <v>35</v>
      </c>
      <c r="I216" s="1087"/>
      <c r="J216" s="1092" t="e">
        <f>+VLOOKUP(C216,#REF!,7,FALSE)</f>
        <v>#REF!</v>
      </c>
      <c r="K216" s="1071" t="e">
        <f>+VLOOKUP(C216,#REF!,9,FALSE)</f>
        <v>#REF!</v>
      </c>
      <c r="L216" s="1071" t="e">
        <f>+VLOOKUP(C216,#REF!,11,FALSE)</f>
        <v>#REF!</v>
      </c>
      <c r="M216" s="1071" t="e">
        <f t="shared" si="6"/>
        <v>#REF!</v>
      </c>
      <c r="N216" s="1071"/>
      <c r="O216" s="1071" t="e">
        <f>+VLOOKUP(C216,#REF!,10,FALSE)</f>
        <v>#REF!</v>
      </c>
      <c r="P216" s="1071" t="e">
        <f>+VLOOKUP(C216,#REF!,12,FALSE)</f>
        <v>#REF!</v>
      </c>
      <c r="Q216" s="1071" t="e">
        <f>+VLOOKUP(C216,#REF!,8,FALSE)</f>
        <v>#REF!</v>
      </c>
      <c r="R216" s="1071" t="e">
        <f t="shared" si="7"/>
        <v>#REF!</v>
      </c>
      <c r="S216" s="1071"/>
      <c r="T216" s="1071" t="e">
        <f t="shared" si="8"/>
        <v>#REF!</v>
      </c>
      <c r="U216" s="1093" t="e">
        <f>+VLOOKUP(C216,#REF!,13,FALSE)-T216</f>
        <v>#REF!</v>
      </c>
    </row>
    <row r="217" spans="2:21" outlineLevel="1">
      <c r="B217" s="1090">
        <v>11721</v>
      </c>
      <c r="C217" s="1090">
        <v>178258</v>
      </c>
      <c r="D217" s="1091" t="s">
        <v>160</v>
      </c>
      <c r="E217" s="1092">
        <v>9362729.9299999997</v>
      </c>
      <c r="F217" s="1071">
        <v>4123842.4</v>
      </c>
      <c r="G217" s="1071">
        <v>13486572.33</v>
      </c>
      <c r="H217" s="1090" t="s">
        <v>33</v>
      </c>
      <c r="I217" s="1087"/>
      <c r="J217" s="1092" t="e">
        <f>+VLOOKUP(C217,#REF!,7,FALSE)</f>
        <v>#REF!</v>
      </c>
      <c r="K217" s="1071" t="e">
        <f>+VLOOKUP(C217,#REF!,9,FALSE)</f>
        <v>#REF!</v>
      </c>
      <c r="L217" s="1071" t="e">
        <f>+VLOOKUP(C217,#REF!,11,FALSE)</f>
        <v>#REF!</v>
      </c>
      <c r="M217" s="1071" t="e">
        <f t="shared" si="6"/>
        <v>#REF!</v>
      </c>
      <c r="N217" s="1071"/>
      <c r="O217" s="1071" t="e">
        <f>+VLOOKUP(C217,#REF!,10,FALSE)</f>
        <v>#REF!</v>
      </c>
      <c r="P217" s="1071" t="e">
        <f>+VLOOKUP(C217,#REF!,12,FALSE)</f>
        <v>#REF!</v>
      </c>
      <c r="Q217" s="1071" t="e">
        <f>+VLOOKUP(C217,#REF!,8,FALSE)</f>
        <v>#REF!</v>
      </c>
      <c r="R217" s="1071" t="e">
        <f t="shared" si="7"/>
        <v>#REF!</v>
      </c>
      <c r="S217" s="1071"/>
      <c r="T217" s="1071" t="e">
        <f t="shared" si="8"/>
        <v>#REF!</v>
      </c>
      <c r="U217" s="1093" t="e">
        <f>+VLOOKUP(C217,#REF!,13,FALSE)-T217</f>
        <v>#REF!</v>
      </c>
    </row>
    <row r="218" spans="2:21" outlineLevel="1">
      <c r="B218" s="1090">
        <v>108070</v>
      </c>
      <c r="C218" s="1090">
        <v>790443</v>
      </c>
      <c r="D218" s="1091" t="s">
        <v>161</v>
      </c>
      <c r="E218" s="1092">
        <f>168027.3/0.9</f>
        <v>186696.99999999997</v>
      </c>
      <c r="F218" s="1071">
        <v>0</v>
      </c>
      <c r="G218" s="1071">
        <f>+E218+F218</f>
        <v>186696.99999999997</v>
      </c>
      <c r="H218" s="1090" t="s">
        <v>35</v>
      </c>
      <c r="I218" s="1087"/>
      <c r="J218" s="1092" t="e">
        <f>+VLOOKUP(C218,#REF!,7,FALSE)</f>
        <v>#REF!</v>
      </c>
      <c r="K218" s="1071" t="e">
        <f>+VLOOKUP(C218,#REF!,9,FALSE)</f>
        <v>#REF!</v>
      </c>
      <c r="L218" s="1071" t="e">
        <f>+VLOOKUP(C218,#REF!,11,FALSE)</f>
        <v>#REF!</v>
      </c>
      <c r="M218" s="1071" t="e">
        <f t="shared" si="6"/>
        <v>#REF!</v>
      </c>
      <c r="N218" s="1071"/>
      <c r="O218" s="1071" t="e">
        <f>+VLOOKUP(C218,#REF!,10,FALSE)</f>
        <v>#REF!</v>
      </c>
      <c r="P218" s="1071" t="e">
        <f>+VLOOKUP(C218,#REF!,12,FALSE)</f>
        <v>#REF!</v>
      </c>
      <c r="Q218" s="1071" t="e">
        <f>+VLOOKUP(C218,#REF!,8,FALSE)</f>
        <v>#REF!</v>
      </c>
      <c r="R218" s="1071" t="e">
        <f t="shared" si="7"/>
        <v>#REF!</v>
      </c>
      <c r="S218" s="1071"/>
      <c r="T218" s="1071" t="e">
        <f t="shared" si="8"/>
        <v>#REF!</v>
      </c>
      <c r="U218" s="1093" t="e">
        <f>+VLOOKUP(C218,#REF!,13,FALSE)-T218</f>
        <v>#REF!</v>
      </c>
    </row>
    <row r="219" spans="2:21" outlineLevel="1">
      <c r="B219" s="1090">
        <v>108035</v>
      </c>
      <c r="C219" s="1090">
        <v>757692</v>
      </c>
      <c r="D219" s="1091" t="s">
        <v>162</v>
      </c>
      <c r="E219" s="1092">
        <f>844905.27/0.9</f>
        <v>938783.6333333333</v>
      </c>
      <c r="F219" s="1071">
        <v>0</v>
      </c>
      <c r="G219" s="1071">
        <f>+E219+F219</f>
        <v>938783.6333333333</v>
      </c>
      <c r="H219" s="1090" t="s">
        <v>35</v>
      </c>
      <c r="I219" s="1087"/>
      <c r="J219" s="1092" t="e">
        <f>+VLOOKUP(C219,#REF!,7,FALSE)</f>
        <v>#REF!</v>
      </c>
      <c r="K219" s="1071" t="e">
        <f>+VLOOKUP(C219,#REF!,9,FALSE)</f>
        <v>#REF!</v>
      </c>
      <c r="L219" s="1071" t="e">
        <f>+VLOOKUP(C219,#REF!,11,FALSE)</f>
        <v>#REF!</v>
      </c>
      <c r="M219" s="1071" t="e">
        <f t="shared" si="6"/>
        <v>#REF!</v>
      </c>
      <c r="N219" s="1071"/>
      <c r="O219" s="1071" t="e">
        <f>+VLOOKUP(C219,#REF!,10,FALSE)</f>
        <v>#REF!</v>
      </c>
      <c r="P219" s="1071" t="e">
        <f>+VLOOKUP(C219,#REF!,12,FALSE)</f>
        <v>#REF!</v>
      </c>
      <c r="Q219" s="1071" t="e">
        <f>+VLOOKUP(C219,#REF!,8,FALSE)</f>
        <v>#REF!</v>
      </c>
      <c r="R219" s="1071" t="e">
        <f t="shared" si="7"/>
        <v>#REF!</v>
      </c>
      <c r="S219" s="1071"/>
      <c r="T219" s="1071" t="e">
        <f t="shared" si="8"/>
        <v>#REF!</v>
      </c>
      <c r="U219" s="1093" t="e">
        <f>+VLOOKUP(C219,#REF!,13,FALSE)-T219</f>
        <v>#REF!</v>
      </c>
    </row>
    <row r="220" spans="2:21" outlineLevel="1">
      <c r="B220" s="1090">
        <v>11859</v>
      </c>
      <c r="C220" s="1090">
        <v>551963</v>
      </c>
      <c r="D220" s="1091" t="s">
        <v>163</v>
      </c>
      <c r="E220" s="1071">
        <v>5490296.888888889</v>
      </c>
      <c r="F220" s="1071"/>
      <c r="G220" s="1071">
        <v>5490296.888888889</v>
      </c>
      <c r="H220" s="1090" t="s">
        <v>64</v>
      </c>
      <c r="I220" s="1087"/>
      <c r="J220" s="1092" t="e">
        <f>+VLOOKUP(C220,#REF!,7,FALSE)</f>
        <v>#REF!</v>
      </c>
      <c r="K220" s="1071" t="e">
        <f>+VLOOKUP(C220,#REF!,9,FALSE)</f>
        <v>#REF!</v>
      </c>
      <c r="L220" s="1071" t="e">
        <f>+VLOOKUP(C220,#REF!,11,FALSE)</f>
        <v>#REF!</v>
      </c>
      <c r="M220" s="1071" t="e">
        <f t="shared" si="6"/>
        <v>#REF!</v>
      </c>
      <c r="N220" s="1071"/>
      <c r="O220" s="1071" t="e">
        <f>+VLOOKUP(C220,#REF!,10,FALSE)</f>
        <v>#REF!</v>
      </c>
      <c r="P220" s="1071" t="e">
        <f>+VLOOKUP(C220,#REF!,12,FALSE)</f>
        <v>#REF!</v>
      </c>
      <c r="Q220" s="1071" t="e">
        <f>+VLOOKUP(C220,#REF!,8,FALSE)</f>
        <v>#REF!</v>
      </c>
      <c r="R220" s="1071" t="e">
        <f t="shared" si="7"/>
        <v>#REF!</v>
      </c>
      <c r="S220" s="1071"/>
      <c r="T220" s="1071" t="e">
        <f t="shared" si="8"/>
        <v>#REF!</v>
      </c>
      <c r="U220" s="1093" t="e">
        <f>+VLOOKUP(C220,#REF!,13,FALSE)-T220</f>
        <v>#REF!</v>
      </c>
    </row>
    <row r="221" spans="2:21" outlineLevel="1">
      <c r="B221" s="1090">
        <v>108157</v>
      </c>
      <c r="C221" s="1090">
        <v>956349</v>
      </c>
      <c r="D221" s="1091" t="s">
        <v>164</v>
      </c>
      <c r="E221" s="1071">
        <v>1364416.1222222222</v>
      </c>
      <c r="F221" s="1071"/>
      <c r="G221" s="1071">
        <v>1364416.1222222222</v>
      </c>
      <c r="H221" s="1090" t="s">
        <v>130</v>
      </c>
      <c r="I221" s="1087"/>
      <c r="J221" s="1092" t="e">
        <f>+VLOOKUP(C221,#REF!,7,FALSE)</f>
        <v>#REF!</v>
      </c>
      <c r="K221" s="1071" t="e">
        <f>+VLOOKUP(C221,#REF!,9,FALSE)</f>
        <v>#REF!</v>
      </c>
      <c r="L221" s="1071" t="e">
        <f>+VLOOKUP(C221,#REF!,11,FALSE)</f>
        <v>#REF!</v>
      </c>
      <c r="M221" s="1071" t="e">
        <f t="shared" ref="M221:M278" si="9">+SUM(J221:L221)</f>
        <v>#REF!</v>
      </c>
      <c r="N221" s="1071"/>
      <c r="O221" s="1071" t="e">
        <f>+VLOOKUP(C221,#REF!,10,FALSE)</f>
        <v>#REF!</v>
      </c>
      <c r="P221" s="1071" t="e">
        <f>+VLOOKUP(C221,#REF!,12,FALSE)</f>
        <v>#REF!</v>
      </c>
      <c r="Q221" s="1071" t="e">
        <f>+VLOOKUP(C221,#REF!,8,FALSE)</f>
        <v>#REF!</v>
      </c>
      <c r="R221" s="1071" t="e">
        <f t="shared" ref="R221:R278" si="10">+SUM(O221:Q221)</f>
        <v>#REF!</v>
      </c>
      <c r="S221" s="1071"/>
      <c r="T221" s="1071" t="e">
        <f t="shared" ref="T221:T278" si="11">+M221+R221</f>
        <v>#REF!</v>
      </c>
      <c r="U221" s="1093" t="e">
        <f>+VLOOKUP(C221,#REF!,13,FALSE)-T221</f>
        <v>#REF!</v>
      </c>
    </row>
    <row r="222" spans="2:21" outlineLevel="1">
      <c r="B222" s="1090">
        <v>108159</v>
      </c>
      <c r="C222" s="1090">
        <v>956356</v>
      </c>
      <c r="D222" s="1091" t="s">
        <v>165</v>
      </c>
      <c r="E222" s="1071">
        <v>86484.799999999988</v>
      </c>
      <c r="F222" s="1071">
        <v>302418.26</v>
      </c>
      <c r="G222" s="1071">
        <v>388903.06</v>
      </c>
      <c r="H222" s="1090" t="s">
        <v>130</v>
      </c>
      <c r="I222" s="1087"/>
      <c r="J222" s="1092" t="e">
        <f>+VLOOKUP(C222,#REF!,7,FALSE)</f>
        <v>#REF!</v>
      </c>
      <c r="K222" s="1071" t="e">
        <f>+VLOOKUP(C222,#REF!,9,FALSE)</f>
        <v>#REF!</v>
      </c>
      <c r="L222" s="1071" t="e">
        <f>+VLOOKUP(C222,#REF!,11,FALSE)</f>
        <v>#REF!</v>
      </c>
      <c r="M222" s="1071" t="e">
        <f t="shared" si="9"/>
        <v>#REF!</v>
      </c>
      <c r="N222" s="1071"/>
      <c r="O222" s="1071" t="e">
        <f>+VLOOKUP(C222,#REF!,10,FALSE)</f>
        <v>#REF!</v>
      </c>
      <c r="P222" s="1071" t="e">
        <f>+VLOOKUP(C222,#REF!,12,FALSE)</f>
        <v>#REF!</v>
      </c>
      <c r="Q222" s="1071" t="e">
        <f>+VLOOKUP(C222,#REF!,8,FALSE)</f>
        <v>#REF!</v>
      </c>
      <c r="R222" s="1071" t="e">
        <f t="shared" si="10"/>
        <v>#REF!</v>
      </c>
      <c r="S222" s="1071"/>
      <c r="T222" s="1071" t="e">
        <f t="shared" si="11"/>
        <v>#REF!</v>
      </c>
      <c r="U222" s="1093" t="e">
        <f>+VLOOKUP(C222,#REF!,13,FALSE)-T222</f>
        <v>#REF!</v>
      </c>
    </row>
    <row r="223" spans="2:21" outlineLevel="1">
      <c r="B223" s="1090">
        <v>107999</v>
      </c>
      <c r="C223" s="1090">
        <v>752540</v>
      </c>
      <c r="D223" s="1091" t="s">
        <v>166</v>
      </c>
      <c r="E223" s="1071">
        <v>7111613.9111111108</v>
      </c>
      <c r="F223" s="1071"/>
      <c r="G223" s="1071">
        <v>7111613.9111111108</v>
      </c>
      <c r="H223" s="1090" t="s">
        <v>35</v>
      </c>
      <c r="I223" s="1087"/>
      <c r="J223" s="1092" t="e">
        <f>+VLOOKUP(C223,#REF!,7,FALSE)</f>
        <v>#REF!</v>
      </c>
      <c r="K223" s="1071" t="e">
        <f>+VLOOKUP(C223,#REF!,9,FALSE)</f>
        <v>#REF!</v>
      </c>
      <c r="L223" s="1071" t="e">
        <f>+VLOOKUP(C223,#REF!,11,FALSE)</f>
        <v>#REF!</v>
      </c>
      <c r="M223" s="1071" t="e">
        <f t="shared" si="9"/>
        <v>#REF!</v>
      </c>
      <c r="N223" s="1071"/>
      <c r="O223" s="1071" t="e">
        <f>+VLOOKUP(C223,#REF!,10,FALSE)</f>
        <v>#REF!</v>
      </c>
      <c r="P223" s="1071" t="e">
        <f>+VLOOKUP(C223,#REF!,12,FALSE)</f>
        <v>#REF!</v>
      </c>
      <c r="Q223" s="1071" t="e">
        <f>+VLOOKUP(C223,#REF!,8,FALSE)</f>
        <v>#REF!</v>
      </c>
      <c r="R223" s="1071" t="e">
        <f t="shared" si="10"/>
        <v>#REF!</v>
      </c>
      <c r="S223" s="1071"/>
      <c r="T223" s="1071" t="e">
        <f t="shared" si="11"/>
        <v>#REF!</v>
      </c>
      <c r="U223" s="1093" t="e">
        <f>+VLOOKUP(C223,#REF!,13,FALSE)-T223</f>
        <v>#REF!</v>
      </c>
    </row>
    <row r="224" spans="2:21" outlineLevel="1">
      <c r="B224" s="1090">
        <v>107918</v>
      </c>
      <c r="C224" s="1090">
        <v>735474</v>
      </c>
      <c r="D224" s="1091" t="s">
        <v>167</v>
      </c>
      <c r="E224" s="1071">
        <v>14075641.422222221</v>
      </c>
      <c r="F224" s="1071"/>
      <c r="G224" s="1071">
        <v>14075641.422222221</v>
      </c>
      <c r="H224" s="1090" t="s">
        <v>35</v>
      </c>
      <c r="I224" s="1087"/>
      <c r="J224" s="1092" t="e">
        <f>+VLOOKUP(C224,#REF!,7,FALSE)</f>
        <v>#REF!</v>
      </c>
      <c r="K224" s="1071" t="e">
        <f>+VLOOKUP(C224,#REF!,9,FALSE)</f>
        <v>#REF!</v>
      </c>
      <c r="L224" s="1071" t="e">
        <f>+VLOOKUP(C224,#REF!,11,FALSE)</f>
        <v>#REF!</v>
      </c>
      <c r="M224" s="1071" t="e">
        <f t="shared" si="9"/>
        <v>#REF!</v>
      </c>
      <c r="N224" s="1071"/>
      <c r="O224" s="1071" t="e">
        <f>+VLOOKUP(C224,#REF!,10,FALSE)</f>
        <v>#REF!</v>
      </c>
      <c r="P224" s="1071" t="e">
        <f>+VLOOKUP(C224,#REF!,12,FALSE)</f>
        <v>#REF!</v>
      </c>
      <c r="Q224" s="1071" t="e">
        <f>+VLOOKUP(C224,#REF!,8,FALSE)</f>
        <v>#REF!</v>
      </c>
      <c r="R224" s="1071" t="e">
        <f t="shared" si="10"/>
        <v>#REF!</v>
      </c>
      <c r="S224" s="1071"/>
      <c r="T224" s="1071" t="e">
        <f t="shared" si="11"/>
        <v>#REF!</v>
      </c>
      <c r="U224" s="1093" t="e">
        <f>+VLOOKUP(C224,#REF!,13,FALSE)-T224</f>
        <v>#REF!</v>
      </c>
    </row>
    <row r="225" spans="2:21" outlineLevel="1">
      <c r="B225" s="1090">
        <v>107979</v>
      </c>
      <c r="C225" s="1090">
        <v>750692</v>
      </c>
      <c r="D225" s="1091" t="s">
        <v>168</v>
      </c>
      <c r="E225" s="1071">
        <v>12921047</v>
      </c>
      <c r="F225" s="1071"/>
      <c r="G225" s="1071">
        <v>12921047</v>
      </c>
      <c r="H225" s="1090" t="s">
        <v>35</v>
      </c>
      <c r="I225" s="1087"/>
      <c r="J225" s="1092" t="e">
        <f>+VLOOKUP(C225,#REF!,7,FALSE)</f>
        <v>#REF!</v>
      </c>
      <c r="K225" s="1071" t="e">
        <f>+VLOOKUP(C225,#REF!,9,FALSE)</f>
        <v>#REF!</v>
      </c>
      <c r="L225" s="1071" t="e">
        <f>+VLOOKUP(C225,#REF!,11,FALSE)</f>
        <v>#REF!</v>
      </c>
      <c r="M225" s="1071" t="e">
        <f t="shared" si="9"/>
        <v>#REF!</v>
      </c>
      <c r="N225" s="1071"/>
      <c r="O225" s="1071" t="e">
        <f>+VLOOKUP(C225,#REF!,10,FALSE)</f>
        <v>#REF!</v>
      </c>
      <c r="P225" s="1071" t="e">
        <f>+VLOOKUP(C225,#REF!,12,FALSE)</f>
        <v>#REF!</v>
      </c>
      <c r="Q225" s="1071" t="e">
        <f>+VLOOKUP(C225,#REF!,8,FALSE)</f>
        <v>#REF!</v>
      </c>
      <c r="R225" s="1071" t="e">
        <f t="shared" si="10"/>
        <v>#REF!</v>
      </c>
      <c r="S225" s="1071"/>
      <c r="T225" s="1071" t="e">
        <f t="shared" si="11"/>
        <v>#REF!</v>
      </c>
      <c r="U225" s="1093" t="e">
        <f>+VLOOKUP(C225,#REF!,13,FALSE)-T225</f>
        <v>#REF!</v>
      </c>
    </row>
    <row r="226" spans="2:21" outlineLevel="1">
      <c r="B226" s="1090">
        <v>107779</v>
      </c>
      <c r="C226" s="1090">
        <v>682645</v>
      </c>
      <c r="D226" s="1091" t="s">
        <v>169</v>
      </c>
      <c r="E226" s="1071">
        <v>8292124.9555555554</v>
      </c>
      <c r="F226" s="1071"/>
      <c r="G226" s="1071">
        <v>8292124.9555555554</v>
      </c>
      <c r="H226" s="1090" t="s">
        <v>33</v>
      </c>
      <c r="I226" s="1087"/>
      <c r="J226" s="1092" t="e">
        <f>+VLOOKUP(C226,#REF!,7,FALSE)</f>
        <v>#REF!</v>
      </c>
      <c r="K226" s="1071" t="e">
        <f>+VLOOKUP(C226,#REF!,9,FALSE)</f>
        <v>#REF!</v>
      </c>
      <c r="L226" s="1071" t="e">
        <f>+VLOOKUP(C226,#REF!,11,FALSE)</f>
        <v>#REF!</v>
      </c>
      <c r="M226" s="1071" t="e">
        <f t="shared" si="9"/>
        <v>#REF!</v>
      </c>
      <c r="N226" s="1071"/>
      <c r="O226" s="1071" t="e">
        <f>+VLOOKUP(C226,#REF!,10,FALSE)</f>
        <v>#REF!</v>
      </c>
      <c r="P226" s="1071" t="e">
        <f>+VLOOKUP(C226,#REF!,12,FALSE)</f>
        <v>#REF!</v>
      </c>
      <c r="Q226" s="1071" t="e">
        <f>+VLOOKUP(C226,#REF!,8,FALSE)</f>
        <v>#REF!</v>
      </c>
      <c r="R226" s="1071" t="e">
        <f t="shared" si="10"/>
        <v>#REF!</v>
      </c>
      <c r="S226" s="1071"/>
      <c r="T226" s="1071" t="e">
        <f t="shared" si="11"/>
        <v>#REF!</v>
      </c>
      <c r="U226" s="1093" t="e">
        <f>+VLOOKUP(C226,#REF!,13,FALSE)-T226</f>
        <v>#REF!</v>
      </c>
    </row>
    <row r="227" spans="2:21" outlineLevel="1">
      <c r="B227" s="1090">
        <v>108134</v>
      </c>
      <c r="C227" s="1090">
        <v>825843</v>
      </c>
      <c r="D227" s="1091" t="s">
        <v>170</v>
      </c>
      <c r="E227" s="1071">
        <v>2320373.9666666668</v>
      </c>
      <c r="F227" s="1071"/>
      <c r="G227" s="1071">
        <v>2320373.9666666668</v>
      </c>
      <c r="H227" s="1090" t="s">
        <v>33</v>
      </c>
      <c r="I227" s="1087"/>
      <c r="J227" s="1092" t="e">
        <f>+VLOOKUP(C227,#REF!,7,FALSE)</f>
        <v>#REF!</v>
      </c>
      <c r="K227" s="1071" t="e">
        <f>+VLOOKUP(C227,#REF!,9,FALSE)</f>
        <v>#REF!</v>
      </c>
      <c r="L227" s="1071" t="e">
        <f>+VLOOKUP(C227,#REF!,11,FALSE)</f>
        <v>#REF!</v>
      </c>
      <c r="M227" s="1071" t="e">
        <f t="shared" si="9"/>
        <v>#REF!</v>
      </c>
      <c r="N227" s="1071"/>
      <c r="O227" s="1071" t="e">
        <f>+VLOOKUP(C227,#REF!,10,FALSE)</f>
        <v>#REF!</v>
      </c>
      <c r="P227" s="1071" t="e">
        <f>+VLOOKUP(C227,#REF!,12,FALSE)</f>
        <v>#REF!</v>
      </c>
      <c r="Q227" s="1071" t="e">
        <f>+VLOOKUP(C227,#REF!,8,FALSE)</f>
        <v>#REF!</v>
      </c>
      <c r="R227" s="1071" t="e">
        <f t="shared" si="10"/>
        <v>#REF!</v>
      </c>
      <c r="S227" s="1071"/>
      <c r="T227" s="1071" t="e">
        <f t="shared" si="11"/>
        <v>#REF!</v>
      </c>
      <c r="U227" s="1093" t="e">
        <f>+VLOOKUP(C227,#REF!,13,FALSE)-T227</f>
        <v>#REF!</v>
      </c>
    </row>
    <row r="228" spans="2:21" outlineLevel="1">
      <c r="B228" s="1090">
        <v>108102</v>
      </c>
      <c r="C228" s="1090">
        <v>812569</v>
      </c>
      <c r="D228" s="1091" t="s">
        <v>171</v>
      </c>
      <c r="E228" s="1071">
        <v>10217566.544444446</v>
      </c>
      <c r="F228" s="1071"/>
      <c r="G228" s="1071">
        <v>10217566.544444446</v>
      </c>
      <c r="H228" s="1090" t="s">
        <v>35</v>
      </c>
      <c r="I228" s="1087"/>
      <c r="J228" s="1092" t="e">
        <f>+VLOOKUP(C228,#REF!,7,FALSE)</f>
        <v>#REF!</v>
      </c>
      <c r="K228" s="1071" t="e">
        <f>+VLOOKUP(C228,#REF!,9,FALSE)</f>
        <v>#REF!</v>
      </c>
      <c r="L228" s="1071" t="e">
        <f>+VLOOKUP(C228,#REF!,11,FALSE)</f>
        <v>#REF!</v>
      </c>
      <c r="M228" s="1071" t="e">
        <f t="shared" si="9"/>
        <v>#REF!</v>
      </c>
      <c r="N228" s="1071"/>
      <c r="O228" s="1071" t="e">
        <f>+VLOOKUP(C228,#REF!,10,FALSE)</f>
        <v>#REF!</v>
      </c>
      <c r="P228" s="1071" t="e">
        <f>+VLOOKUP(C228,#REF!,12,FALSE)</f>
        <v>#REF!</v>
      </c>
      <c r="Q228" s="1071" t="e">
        <f>+VLOOKUP(C228,#REF!,8,FALSE)</f>
        <v>#REF!</v>
      </c>
      <c r="R228" s="1071" t="e">
        <f t="shared" si="10"/>
        <v>#REF!</v>
      </c>
      <c r="S228" s="1071"/>
      <c r="T228" s="1071" t="e">
        <f t="shared" si="11"/>
        <v>#REF!</v>
      </c>
      <c r="U228" s="1093" t="e">
        <f>+VLOOKUP(C228,#REF!,13,FALSE)-T228</f>
        <v>#REF!</v>
      </c>
    </row>
    <row r="229" spans="2:21" outlineLevel="1">
      <c r="B229" s="1090">
        <v>108119</v>
      </c>
      <c r="C229" s="1090">
        <v>817956</v>
      </c>
      <c r="D229" s="1091" t="s">
        <v>172</v>
      </c>
      <c r="E229" s="1071">
        <v>2054461.7888888889</v>
      </c>
      <c r="F229" s="1071"/>
      <c r="G229" s="1071">
        <v>2054461.7888888889</v>
      </c>
      <c r="H229" s="1090" t="s">
        <v>35</v>
      </c>
      <c r="I229" s="1087"/>
      <c r="J229" s="1092" t="e">
        <f>+VLOOKUP(C229,#REF!,7,FALSE)</f>
        <v>#REF!</v>
      </c>
      <c r="K229" s="1071" t="e">
        <f>+VLOOKUP(C229,#REF!,9,FALSE)</f>
        <v>#REF!</v>
      </c>
      <c r="L229" s="1071" t="e">
        <f>+VLOOKUP(C229,#REF!,11,FALSE)</f>
        <v>#REF!</v>
      </c>
      <c r="M229" s="1071" t="e">
        <f t="shared" si="9"/>
        <v>#REF!</v>
      </c>
      <c r="N229" s="1071"/>
      <c r="O229" s="1071" t="e">
        <f>+VLOOKUP(C229,#REF!,10,FALSE)</f>
        <v>#REF!</v>
      </c>
      <c r="P229" s="1071" t="e">
        <f>+VLOOKUP(C229,#REF!,12,FALSE)</f>
        <v>#REF!</v>
      </c>
      <c r="Q229" s="1071" t="e">
        <f>+VLOOKUP(C229,#REF!,8,FALSE)</f>
        <v>#REF!</v>
      </c>
      <c r="R229" s="1071" t="e">
        <f t="shared" si="10"/>
        <v>#REF!</v>
      </c>
      <c r="S229" s="1071"/>
      <c r="T229" s="1071" t="e">
        <f t="shared" si="11"/>
        <v>#REF!</v>
      </c>
      <c r="U229" s="1093" t="e">
        <f>+VLOOKUP(C229,#REF!,13,FALSE)-T229</f>
        <v>#REF!</v>
      </c>
    </row>
    <row r="230" spans="2:21" outlineLevel="1">
      <c r="B230" s="1090">
        <v>108161</v>
      </c>
      <c r="C230" s="1090">
        <v>956593</v>
      </c>
      <c r="D230" s="1091" t="s">
        <v>173</v>
      </c>
      <c r="E230" s="1071">
        <v>3751193.6333333333</v>
      </c>
      <c r="F230" s="1071"/>
      <c r="G230" s="1071">
        <v>3751193.6333333333</v>
      </c>
      <c r="H230" s="1090" t="s">
        <v>33</v>
      </c>
      <c r="I230" s="1087"/>
      <c r="J230" s="1092" t="e">
        <f>+VLOOKUP(C230,#REF!,7,FALSE)</f>
        <v>#REF!</v>
      </c>
      <c r="K230" s="1071" t="e">
        <f>+VLOOKUP(C230,#REF!,9,FALSE)</f>
        <v>#REF!</v>
      </c>
      <c r="L230" s="1071" t="e">
        <f>+VLOOKUP(C230,#REF!,11,FALSE)</f>
        <v>#REF!</v>
      </c>
      <c r="M230" s="1071" t="e">
        <f t="shared" si="9"/>
        <v>#REF!</v>
      </c>
      <c r="N230" s="1071"/>
      <c r="O230" s="1071" t="e">
        <f>+VLOOKUP(C230,#REF!,10,FALSE)</f>
        <v>#REF!</v>
      </c>
      <c r="P230" s="1071" t="e">
        <f>+VLOOKUP(C230,#REF!,12,FALSE)</f>
        <v>#REF!</v>
      </c>
      <c r="Q230" s="1071" t="e">
        <f>+VLOOKUP(C230,#REF!,8,FALSE)</f>
        <v>#REF!</v>
      </c>
      <c r="R230" s="1071" t="e">
        <f t="shared" si="10"/>
        <v>#REF!</v>
      </c>
      <c r="S230" s="1071"/>
      <c r="T230" s="1071" t="e">
        <f t="shared" si="11"/>
        <v>#REF!</v>
      </c>
      <c r="U230" s="1093" t="e">
        <f>+VLOOKUP(C230,#REF!,13,FALSE)-T230</f>
        <v>#REF!</v>
      </c>
    </row>
    <row r="231" spans="2:21" outlineLevel="1">
      <c r="B231" s="1090">
        <v>108163</v>
      </c>
      <c r="C231" s="1090">
        <v>957578</v>
      </c>
      <c r="D231" s="1091" t="s">
        <v>174</v>
      </c>
      <c r="E231" s="1071">
        <v>1108989.5111111111</v>
      </c>
      <c r="F231" s="1071"/>
      <c r="G231" s="1071">
        <v>1108989.5111111111</v>
      </c>
      <c r="H231" s="1090" t="s">
        <v>33</v>
      </c>
      <c r="I231" s="1087"/>
      <c r="J231" s="1092" t="e">
        <f>+VLOOKUP(C231,#REF!,7,FALSE)</f>
        <v>#REF!</v>
      </c>
      <c r="K231" s="1071" t="e">
        <f>+VLOOKUP(C231,#REF!,9,FALSE)</f>
        <v>#REF!</v>
      </c>
      <c r="L231" s="1071" t="e">
        <f>+VLOOKUP(C231,#REF!,11,FALSE)</f>
        <v>#REF!</v>
      </c>
      <c r="M231" s="1071" t="e">
        <f t="shared" si="9"/>
        <v>#REF!</v>
      </c>
      <c r="N231" s="1071"/>
      <c r="O231" s="1071" t="e">
        <f>+VLOOKUP(C231,#REF!,10,FALSE)</f>
        <v>#REF!</v>
      </c>
      <c r="P231" s="1071" t="e">
        <f>+VLOOKUP(C231,#REF!,12,FALSE)</f>
        <v>#REF!</v>
      </c>
      <c r="Q231" s="1071" t="e">
        <f>+VLOOKUP(C231,#REF!,8,FALSE)</f>
        <v>#REF!</v>
      </c>
      <c r="R231" s="1071" t="e">
        <f t="shared" si="10"/>
        <v>#REF!</v>
      </c>
      <c r="S231" s="1071"/>
      <c r="T231" s="1071" t="e">
        <f t="shared" si="11"/>
        <v>#REF!</v>
      </c>
      <c r="U231" s="1093" t="e">
        <f>+VLOOKUP(C231,#REF!,13,FALSE)-T231</f>
        <v>#REF!</v>
      </c>
    </row>
    <row r="232" spans="2:21" outlineLevel="1">
      <c r="B232" s="1090">
        <v>108078</v>
      </c>
      <c r="C232" s="1090">
        <v>800361</v>
      </c>
      <c r="D232" s="1091" t="s">
        <v>175</v>
      </c>
      <c r="E232" s="1071">
        <v>1596192.7333333332</v>
      </c>
      <c r="F232" s="1071"/>
      <c r="G232" s="1071">
        <v>1596192.7333333332</v>
      </c>
      <c r="H232" s="1090" t="s">
        <v>35</v>
      </c>
      <c r="I232" s="1087"/>
      <c r="J232" s="1092" t="e">
        <f>+VLOOKUP(C232,#REF!,7,FALSE)</f>
        <v>#REF!</v>
      </c>
      <c r="K232" s="1071" t="e">
        <f>+VLOOKUP(C232,#REF!,9,FALSE)</f>
        <v>#REF!</v>
      </c>
      <c r="L232" s="1071" t="e">
        <f>+VLOOKUP(C232,#REF!,11,FALSE)</f>
        <v>#REF!</v>
      </c>
      <c r="M232" s="1071" t="e">
        <f t="shared" si="9"/>
        <v>#REF!</v>
      </c>
      <c r="N232" s="1071"/>
      <c r="O232" s="1071" t="e">
        <f>+VLOOKUP(C232,#REF!,10,FALSE)</f>
        <v>#REF!</v>
      </c>
      <c r="P232" s="1071" t="e">
        <f>+VLOOKUP(C232,#REF!,12,FALSE)</f>
        <v>#REF!</v>
      </c>
      <c r="Q232" s="1071" t="e">
        <f>+VLOOKUP(C232,#REF!,8,FALSE)</f>
        <v>#REF!</v>
      </c>
      <c r="R232" s="1071" t="e">
        <f t="shared" si="10"/>
        <v>#REF!</v>
      </c>
      <c r="S232" s="1071"/>
      <c r="T232" s="1071" t="e">
        <f t="shared" si="11"/>
        <v>#REF!</v>
      </c>
      <c r="U232" s="1093" t="e">
        <f>+VLOOKUP(C232,#REF!,13,FALSE)-T232</f>
        <v>#REF!</v>
      </c>
    </row>
    <row r="233" spans="2:21" outlineLevel="1">
      <c r="B233" s="1090">
        <v>108041</v>
      </c>
      <c r="C233" s="1090">
        <v>757700</v>
      </c>
      <c r="D233" s="1091" t="s">
        <v>176</v>
      </c>
      <c r="E233" s="1071">
        <v>1318515.6666666667</v>
      </c>
      <c r="F233" s="1071"/>
      <c r="G233" s="1071">
        <v>1318515.6666666667</v>
      </c>
      <c r="H233" s="1090" t="s">
        <v>35</v>
      </c>
      <c r="I233" s="1087"/>
      <c r="J233" s="1092" t="e">
        <f>+VLOOKUP(C233,#REF!,7,FALSE)</f>
        <v>#REF!</v>
      </c>
      <c r="K233" s="1071" t="e">
        <f>+VLOOKUP(C233,#REF!,9,FALSE)</f>
        <v>#REF!</v>
      </c>
      <c r="L233" s="1071" t="e">
        <f>+VLOOKUP(C233,#REF!,11,FALSE)</f>
        <v>#REF!</v>
      </c>
      <c r="M233" s="1071" t="e">
        <f t="shared" si="9"/>
        <v>#REF!</v>
      </c>
      <c r="N233" s="1071"/>
      <c r="O233" s="1071" t="e">
        <f>+VLOOKUP(C233,#REF!,10,FALSE)</f>
        <v>#REF!</v>
      </c>
      <c r="P233" s="1071" t="e">
        <f>+VLOOKUP(C233,#REF!,12,FALSE)</f>
        <v>#REF!</v>
      </c>
      <c r="Q233" s="1071" t="e">
        <f>+VLOOKUP(C233,#REF!,8,FALSE)</f>
        <v>#REF!</v>
      </c>
      <c r="R233" s="1071" t="e">
        <f t="shared" si="10"/>
        <v>#REF!</v>
      </c>
      <c r="S233" s="1071"/>
      <c r="T233" s="1071" t="e">
        <f t="shared" si="11"/>
        <v>#REF!</v>
      </c>
      <c r="U233" s="1093" t="e">
        <f>+VLOOKUP(C233,#REF!,13,FALSE)-T233</f>
        <v>#REF!</v>
      </c>
    </row>
    <row r="234" spans="2:21" outlineLevel="1">
      <c r="B234" s="1090">
        <v>108039</v>
      </c>
      <c r="C234" s="1090">
        <v>757698</v>
      </c>
      <c r="D234" s="1091" t="s">
        <v>177</v>
      </c>
      <c r="E234" s="1071">
        <v>1888928.2111111109</v>
      </c>
      <c r="F234" s="1071"/>
      <c r="G234" s="1071">
        <v>1888928.2111111109</v>
      </c>
      <c r="H234" s="1090" t="s">
        <v>35</v>
      </c>
      <c r="I234" s="1087"/>
      <c r="J234" s="1092" t="e">
        <f>+VLOOKUP(C234,#REF!,7,FALSE)</f>
        <v>#REF!</v>
      </c>
      <c r="K234" s="1071" t="e">
        <f>+VLOOKUP(C234,#REF!,9,FALSE)</f>
        <v>#REF!</v>
      </c>
      <c r="L234" s="1071" t="e">
        <f>+VLOOKUP(C234,#REF!,11,FALSE)</f>
        <v>#REF!</v>
      </c>
      <c r="M234" s="1071" t="e">
        <f t="shared" si="9"/>
        <v>#REF!</v>
      </c>
      <c r="N234" s="1071"/>
      <c r="O234" s="1071" t="e">
        <f>+VLOOKUP(C234,#REF!,10,FALSE)</f>
        <v>#REF!</v>
      </c>
      <c r="P234" s="1071" t="e">
        <f>+VLOOKUP(C234,#REF!,12,FALSE)</f>
        <v>#REF!</v>
      </c>
      <c r="Q234" s="1071" t="e">
        <f>+VLOOKUP(C234,#REF!,8,FALSE)</f>
        <v>#REF!</v>
      </c>
      <c r="R234" s="1071" t="e">
        <f t="shared" si="10"/>
        <v>#REF!</v>
      </c>
      <c r="S234" s="1071"/>
      <c r="T234" s="1071" t="e">
        <f t="shared" si="11"/>
        <v>#REF!</v>
      </c>
      <c r="U234" s="1093" t="e">
        <f>+VLOOKUP(C234,#REF!,13,FALSE)-T234</f>
        <v>#REF!</v>
      </c>
    </row>
    <row r="235" spans="2:21" outlineLevel="1">
      <c r="B235" s="1090">
        <v>108038</v>
      </c>
      <c r="C235" s="1090">
        <v>757697</v>
      </c>
      <c r="D235" s="1091" t="s">
        <v>178</v>
      </c>
      <c r="E235" s="1071">
        <v>1996678.5888888887</v>
      </c>
      <c r="F235" s="1071"/>
      <c r="G235" s="1071">
        <v>1996678.5888888887</v>
      </c>
      <c r="H235" s="1090" t="s">
        <v>35</v>
      </c>
      <c r="I235" s="1087"/>
      <c r="J235" s="1092" t="e">
        <f>+VLOOKUP(C235,#REF!,7,FALSE)</f>
        <v>#REF!</v>
      </c>
      <c r="K235" s="1071" t="e">
        <f>+VLOOKUP(C235,#REF!,9,FALSE)</f>
        <v>#REF!</v>
      </c>
      <c r="L235" s="1071" t="e">
        <f>+VLOOKUP(C235,#REF!,11,FALSE)</f>
        <v>#REF!</v>
      </c>
      <c r="M235" s="1071" t="e">
        <f t="shared" si="9"/>
        <v>#REF!</v>
      </c>
      <c r="N235" s="1071"/>
      <c r="O235" s="1071" t="e">
        <f>+VLOOKUP(C235,#REF!,10,FALSE)</f>
        <v>#REF!</v>
      </c>
      <c r="P235" s="1071" t="e">
        <f>+VLOOKUP(C235,#REF!,12,FALSE)</f>
        <v>#REF!</v>
      </c>
      <c r="Q235" s="1071" t="e">
        <f>+VLOOKUP(C235,#REF!,8,FALSE)</f>
        <v>#REF!</v>
      </c>
      <c r="R235" s="1071" t="e">
        <f t="shared" si="10"/>
        <v>#REF!</v>
      </c>
      <c r="S235" s="1071"/>
      <c r="T235" s="1071" t="e">
        <f t="shared" si="11"/>
        <v>#REF!</v>
      </c>
      <c r="U235" s="1093" t="e">
        <f>+VLOOKUP(C235,#REF!,13,FALSE)-T235</f>
        <v>#REF!</v>
      </c>
    </row>
    <row r="236" spans="2:21" outlineLevel="1">
      <c r="B236" s="1090">
        <v>108037</v>
      </c>
      <c r="C236" s="1090">
        <v>757696</v>
      </c>
      <c r="D236" s="1091" t="s">
        <v>179</v>
      </c>
      <c r="E236" s="1071">
        <v>1145457.611111111</v>
      </c>
      <c r="F236" s="1071"/>
      <c r="G236" s="1071">
        <v>1145457.611111111</v>
      </c>
      <c r="H236" s="1090" t="s">
        <v>35</v>
      </c>
      <c r="I236" s="1087"/>
      <c r="J236" s="1092" t="e">
        <f>+VLOOKUP(C236,#REF!,7,FALSE)</f>
        <v>#REF!</v>
      </c>
      <c r="K236" s="1071" t="e">
        <f>+VLOOKUP(C236,#REF!,9,FALSE)</f>
        <v>#REF!</v>
      </c>
      <c r="L236" s="1071" t="e">
        <f>+VLOOKUP(C236,#REF!,11,FALSE)</f>
        <v>#REF!</v>
      </c>
      <c r="M236" s="1071" t="e">
        <f t="shared" si="9"/>
        <v>#REF!</v>
      </c>
      <c r="N236" s="1071"/>
      <c r="O236" s="1071" t="e">
        <f>+VLOOKUP(C236,#REF!,10,FALSE)</f>
        <v>#REF!</v>
      </c>
      <c r="P236" s="1071" t="e">
        <f>+VLOOKUP(C236,#REF!,12,FALSE)</f>
        <v>#REF!</v>
      </c>
      <c r="Q236" s="1071" t="e">
        <f>+VLOOKUP(C236,#REF!,8,FALSE)</f>
        <v>#REF!</v>
      </c>
      <c r="R236" s="1071" t="e">
        <f t="shared" si="10"/>
        <v>#REF!</v>
      </c>
      <c r="S236" s="1071"/>
      <c r="T236" s="1071" t="e">
        <f t="shared" si="11"/>
        <v>#REF!</v>
      </c>
      <c r="U236" s="1093" t="e">
        <f>+VLOOKUP(C236,#REF!,13,FALSE)-T236</f>
        <v>#REF!</v>
      </c>
    </row>
    <row r="237" spans="2:21" outlineLevel="1">
      <c r="B237" s="1090">
        <v>108036</v>
      </c>
      <c r="C237" s="1090">
        <v>757694</v>
      </c>
      <c r="D237" s="1091" t="s">
        <v>180</v>
      </c>
      <c r="E237" s="1071">
        <v>2314733.7888888889</v>
      </c>
      <c r="F237" s="1071"/>
      <c r="G237" s="1071">
        <v>2314733.7888888889</v>
      </c>
      <c r="H237" s="1090" t="s">
        <v>35</v>
      </c>
      <c r="I237" s="1087"/>
      <c r="J237" s="1092" t="e">
        <f>+VLOOKUP(C237,#REF!,7,FALSE)</f>
        <v>#REF!</v>
      </c>
      <c r="K237" s="1071" t="e">
        <f>+VLOOKUP(C237,#REF!,9,FALSE)</f>
        <v>#REF!</v>
      </c>
      <c r="L237" s="1071" t="e">
        <f>+VLOOKUP(C237,#REF!,11,FALSE)</f>
        <v>#REF!</v>
      </c>
      <c r="M237" s="1071" t="e">
        <f t="shared" si="9"/>
        <v>#REF!</v>
      </c>
      <c r="N237" s="1071"/>
      <c r="O237" s="1071" t="e">
        <f>+VLOOKUP(C237,#REF!,10,FALSE)</f>
        <v>#REF!</v>
      </c>
      <c r="P237" s="1071" t="e">
        <f>+VLOOKUP(C237,#REF!,12,FALSE)</f>
        <v>#REF!</v>
      </c>
      <c r="Q237" s="1071" t="e">
        <f>+VLOOKUP(C237,#REF!,8,FALSE)</f>
        <v>#REF!</v>
      </c>
      <c r="R237" s="1071" t="e">
        <f t="shared" si="10"/>
        <v>#REF!</v>
      </c>
      <c r="S237" s="1071"/>
      <c r="T237" s="1071" t="e">
        <f t="shared" si="11"/>
        <v>#REF!</v>
      </c>
      <c r="U237" s="1093" t="e">
        <f>+VLOOKUP(C237,#REF!,13,FALSE)-T237</f>
        <v>#REF!</v>
      </c>
    </row>
    <row r="238" spans="2:21" outlineLevel="1">
      <c r="B238" s="1090">
        <v>108034</v>
      </c>
      <c r="C238" s="1090">
        <v>757689</v>
      </c>
      <c r="D238" s="1091" t="s">
        <v>181</v>
      </c>
      <c r="E238" s="1071">
        <v>1774822.3999999999</v>
      </c>
      <c r="F238" s="1071"/>
      <c r="G238" s="1071">
        <v>1774822.3999999999</v>
      </c>
      <c r="H238" s="1090" t="s">
        <v>35</v>
      </c>
      <c r="I238" s="1087"/>
      <c r="J238" s="1092" t="e">
        <f>+VLOOKUP(C238,#REF!,7,FALSE)</f>
        <v>#REF!</v>
      </c>
      <c r="K238" s="1071" t="e">
        <f>+VLOOKUP(C238,#REF!,9,FALSE)</f>
        <v>#REF!</v>
      </c>
      <c r="L238" s="1071" t="e">
        <f>+VLOOKUP(C238,#REF!,11,FALSE)</f>
        <v>#REF!</v>
      </c>
      <c r="M238" s="1071" t="e">
        <f t="shared" si="9"/>
        <v>#REF!</v>
      </c>
      <c r="N238" s="1071"/>
      <c r="O238" s="1071" t="e">
        <f>+VLOOKUP(C238,#REF!,10,FALSE)</f>
        <v>#REF!</v>
      </c>
      <c r="P238" s="1071" t="e">
        <f>+VLOOKUP(C238,#REF!,12,FALSE)</f>
        <v>#REF!</v>
      </c>
      <c r="Q238" s="1071" t="e">
        <f>+VLOOKUP(C238,#REF!,8,FALSE)</f>
        <v>#REF!</v>
      </c>
      <c r="R238" s="1071" t="e">
        <f t="shared" si="10"/>
        <v>#REF!</v>
      </c>
      <c r="S238" s="1071"/>
      <c r="T238" s="1071" t="e">
        <f t="shared" si="11"/>
        <v>#REF!</v>
      </c>
      <c r="U238" s="1093" t="e">
        <f>+VLOOKUP(C238,#REF!,13,FALSE)-T238</f>
        <v>#REF!</v>
      </c>
    </row>
    <row r="239" spans="2:21" outlineLevel="1">
      <c r="B239" s="1090">
        <v>108153</v>
      </c>
      <c r="C239" s="1090">
        <v>956342</v>
      </c>
      <c r="D239" s="1091" t="s">
        <v>182</v>
      </c>
      <c r="E239" s="1071">
        <v>4093248.3888888885</v>
      </c>
      <c r="F239" s="1071"/>
      <c r="G239" s="1071">
        <v>4093248.3888888885</v>
      </c>
      <c r="H239" s="1090" t="s">
        <v>130</v>
      </c>
      <c r="I239" s="1087"/>
      <c r="J239" s="1092" t="e">
        <f>+VLOOKUP(C239,#REF!,7,FALSE)</f>
        <v>#REF!</v>
      </c>
      <c r="K239" s="1071" t="e">
        <f>+VLOOKUP(C239,#REF!,9,FALSE)</f>
        <v>#REF!</v>
      </c>
      <c r="L239" s="1071" t="e">
        <f>+VLOOKUP(C239,#REF!,11,FALSE)</f>
        <v>#REF!</v>
      </c>
      <c r="M239" s="1071" t="e">
        <f t="shared" si="9"/>
        <v>#REF!</v>
      </c>
      <c r="N239" s="1071"/>
      <c r="O239" s="1071" t="e">
        <f>+VLOOKUP(C239,#REF!,10,FALSE)</f>
        <v>#REF!</v>
      </c>
      <c r="P239" s="1071" t="e">
        <f>+VLOOKUP(C239,#REF!,12,FALSE)</f>
        <v>#REF!</v>
      </c>
      <c r="Q239" s="1071" t="e">
        <f>+VLOOKUP(C239,#REF!,8,FALSE)</f>
        <v>#REF!</v>
      </c>
      <c r="R239" s="1071" t="e">
        <f t="shared" si="10"/>
        <v>#REF!</v>
      </c>
      <c r="S239" s="1071"/>
      <c r="T239" s="1071" t="e">
        <f t="shared" si="11"/>
        <v>#REF!</v>
      </c>
      <c r="U239" s="1093" t="e">
        <f>+VLOOKUP(C239,#REF!,13,FALSE)-T239</f>
        <v>#REF!</v>
      </c>
    </row>
    <row r="240" spans="2:21" outlineLevel="1">
      <c r="B240" s="1090">
        <v>108158</v>
      </c>
      <c r="C240" s="1090">
        <v>956353</v>
      </c>
      <c r="D240" s="1091" t="s">
        <v>183</v>
      </c>
      <c r="E240" s="1071">
        <v>3756065.0888888887</v>
      </c>
      <c r="F240" s="1071"/>
      <c r="G240" s="1071">
        <v>3756065.0888888887</v>
      </c>
      <c r="H240" s="1090" t="s">
        <v>130</v>
      </c>
      <c r="I240" s="1087"/>
      <c r="J240" s="1092" t="e">
        <f>+VLOOKUP(C240,#REF!,7,FALSE)</f>
        <v>#REF!</v>
      </c>
      <c r="K240" s="1071" t="e">
        <f>+VLOOKUP(C240,#REF!,9,FALSE)</f>
        <v>#REF!</v>
      </c>
      <c r="L240" s="1071" t="e">
        <f>+VLOOKUP(C240,#REF!,11,FALSE)</f>
        <v>#REF!</v>
      </c>
      <c r="M240" s="1071" t="e">
        <f t="shared" si="9"/>
        <v>#REF!</v>
      </c>
      <c r="N240" s="1071"/>
      <c r="O240" s="1071" t="e">
        <f>+VLOOKUP(C240,#REF!,10,FALSE)</f>
        <v>#REF!</v>
      </c>
      <c r="P240" s="1071" t="e">
        <f>+VLOOKUP(C240,#REF!,12,FALSE)</f>
        <v>#REF!</v>
      </c>
      <c r="Q240" s="1071" t="e">
        <f>+VLOOKUP(C240,#REF!,8,FALSE)</f>
        <v>#REF!</v>
      </c>
      <c r="R240" s="1071" t="e">
        <f t="shared" si="10"/>
        <v>#REF!</v>
      </c>
      <c r="S240" s="1071"/>
      <c r="T240" s="1071" t="e">
        <f t="shared" si="11"/>
        <v>#REF!</v>
      </c>
      <c r="U240" s="1093" t="e">
        <f>+VLOOKUP(C240,#REF!,13,FALSE)-T240</f>
        <v>#REF!</v>
      </c>
    </row>
    <row r="241" spans="2:22" outlineLevel="1">
      <c r="B241" s="1090">
        <v>108074</v>
      </c>
      <c r="C241" s="1090">
        <v>797148</v>
      </c>
      <c r="D241" s="1091" t="s">
        <v>184</v>
      </c>
      <c r="E241" s="1071">
        <v>2359895.6333333333</v>
      </c>
      <c r="F241" s="1071"/>
      <c r="G241" s="1071">
        <v>2359895.6333333333</v>
      </c>
      <c r="H241" s="1090" t="s">
        <v>35</v>
      </c>
      <c r="I241" s="1087"/>
      <c r="J241" s="1092" t="e">
        <f>+VLOOKUP(C241,#REF!,7,FALSE)</f>
        <v>#REF!</v>
      </c>
      <c r="K241" s="1071" t="e">
        <f>+VLOOKUP(C241,#REF!,9,FALSE)</f>
        <v>#REF!</v>
      </c>
      <c r="L241" s="1071" t="e">
        <f>+VLOOKUP(C241,#REF!,11,FALSE)</f>
        <v>#REF!</v>
      </c>
      <c r="M241" s="1071" t="e">
        <f t="shared" si="9"/>
        <v>#REF!</v>
      </c>
      <c r="N241" s="1071"/>
      <c r="O241" s="1071" t="e">
        <f>+VLOOKUP(C241,#REF!,10,FALSE)</f>
        <v>#REF!</v>
      </c>
      <c r="P241" s="1071" t="e">
        <f>+VLOOKUP(C241,#REF!,12,FALSE)</f>
        <v>#REF!</v>
      </c>
      <c r="Q241" s="1071" t="e">
        <f>+VLOOKUP(C241,#REF!,8,FALSE)</f>
        <v>#REF!</v>
      </c>
      <c r="R241" s="1071" t="e">
        <f t="shared" si="10"/>
        <v>#REF!</v>
      </c>
      <c r="S241" s="1071"/>
      <c r="T241" s="1071" t="e">
        <f t="shared" si="11"/>
        <v>#REF!</v>
      </c>
      <c r="U241" s="1093" t="e">
        <f>+VLOOKUP(C241,#REF!,13,FALSE)-T241</f>
        <v>#REF!</v>
      </c>
      <c r="V241" s="1070"/>
    </row>
    <row r="242" spans="2:22" outlineLevel="1">
      <c r="B242" s="1090">
        <v>108075</v>
      </c>
      <c r="C242" s="1090">
        <v>798275</v>
      </c>
      <c r="D242" s="1091" t="s">
        <v>185</v>
      </c>
      <c r="E242" s="1071">
        <v>6711420.8999999994</v>
      </c>
      <c r="F242" s="1071"/>
      <c r="G242" s="1071">
        <v>6711420.8999999994</v>
      </c>
      <c r="H242" s="1090" t="s">
        <v>35</v>
      </c>
      <c r="I242" s="1087"/>
      <c r="J242" s="1092" t="e">
        <f>+VLOOKUP(C242,#REF!,7,FALSE)</f>
        <v>#REF!</v>
      </c>
      <c r="K242" s="1071" t="e">
        <f>+VLOOKUP(C242,#REF!,9,FALSE)</f>
        <v>#REF!</v>
      </c>
      <c r="L242" s="1071" t="e">
        <f>+VLOOKUP(C242,#REF!,11,FALSE)</f>
        <v>#REF!</v>
      </c>
      <c r="M242" s="1071" t="e">
        <f t="shared" si="9"/>
        <v>#REF!</v>
      </c>
      <c r="N242" s="1071"/>
      <c r="O242" s="1071" t="e">
        <f>+VLOOKUP(C242,#REF!,10,FALSE)</f>
        <v>#REF!</v>
      </c>
      <c r="P242" s="1071" t="e">
        <f>+VLOOKUP(C242,#REF!,12,FALSE)</f>
        <v>#REF!</v>
      </c>
      <c r="Q242" s="1071" t="e">
        <f>+VLOOKUP(C242,#REF!,8,FALSE)</f>
        <v>#REF!</v>
      </c>
      <c r="R242" s="1071" t="e">
        <f t="shared" si="10"/>
        <v>#REF!</v>
      </c>
      <c r="S242" s="1071"/>
      <c r="T242" s="1071" t="e">
        <f t="shared" si="11"/>
        <v>#REF!</v>
      </c>
      <c r="U242" s="1093" t="e">
        <f>+VLOOKUP(C242,#REF!,13,FALSE)-T242</f>
        <v>#REF!</v>
      </c>
      <c r="V242" s="1070"/>
    </row>
    <row r="243" spans="2:22" outlineLevel="1">
      <c r="B243" s="1090">
        <v>108083</v>
      </c>
      <c r="C243" s="1090">
        <v>801172</v>
      </c>
      <c r="D243" s="1091" t="s">
        <v>186</v>
      </c>
      <c r="E243" s="1071">
        <v>2285961.1333333333</v>
      </c>
      <c r="F243" s="1071"/>
      <c r="G243" s="1071">
        <v>2285961.1333333333</v>
      </c>
      <c r="H243" s="1090" t="s">
        <v>35</v>
      </c>
      <c r="I243" s="1087"/>
      <c r="J243" s="1092" t="e">
        <f>+VLOOKUP(C243,#REF!,7,FALSE)</f>
        <v>#REF!</v>
      </c>
      <c r="K243" s="1071" t="e">
        <f>+VLOOKUP(C243,#REF!,9,FALSE)</f>
        <v>#REF!</v>
      </c>
      <c r="L243" s="1071" t="e">
        <f>+VLOOKUP(C243,#REF!,11,FALSE)</f>
        <v>#REF!</v>
      </c>
      <c r="M243" s="1071" t="e">
        <f t="shared" si="9"/>
        <v>#REF!</v>
      </c>
      <c r="N243" s="1071"/>
      <c r="O243" s="1071" t="e">
        <f>+VLOOKUP(C243,#REF!,10,FALSE)</f>
        <v>#REF!</v>
      </c>
      <c r="P243" s="1071" t="e">
        <f>+VLOOKUP(C243,#REF!,12,FALSE)</f>
        <v>#REF!</v>
      </c>
      <c r="Q243" s="1071" t="e">
        <f>+VLOOKUP(C243,#REF!,8,FALSE)</f>
        <v>#REF!</v>
      </c>
      <c r="R243" s="1071" t="e">
        <f t="shared" si="10"/>
        <v>#REF!</v>
      </c>
      <c r="S243" s="1071"/>
      <c r="T243" s="1071" t="e">
        <f t="shared" si="11"/>
        <v>#REF!</v>
      </c>
      <c r="U243" s="1093" t="e">
        <f>+VLOOKUP(C243,#REF!,13,FALSE)-T243</f>
        <v>#REF!</v>
      </c>
      <c r="V243" s="1070"/>
    </row>
    <row r="244" spans="2:22" outlineLevel="1">
      <c r="B244" s="1090">
        <v>108077</v>
      </c>
      <c r="C244" s="1090">
        <v>800286</v>
      </c>
      <c r="D244" s="1091" t="s">
        <v>187</v>
      </c>
      <c r="E244" s="1071">
        <v>1703712.8333333333</v>
      </c>
      <c r="F244" s="1071"/>
      <c r="G244" s="1071">
        <v>1703712.8333333333</v>
      </c>
      <c r="H244" s="1090" t="s">
        <v>35</v>
      </c>
      <c r="I244" s="1087"/>
      <c r="J244" s="1092" t="e">
        <f>+VLOOKUP(C244,#REF!,7,FALSE)</f>
        <v>#REF!</v>
      </c>
      <c r="K244" s="1071" t="e">
        <f>+VLOOKUP(C244,#REF!,9,FALSE)</f>
        <v>#REF!</v>
      </c>
      <c r="L244" s="1071" t="e">
        <f>+VLOOKUP(C244,#REF!,11,FALSE)</f>
        <v>#REF!</v>
      </c>
      <c r="M244" s="1071" t="e">
        <f t="shared" si="9"/>
        <v>#REF!</v>
      </c>
      <c r="N244" s="1071"/>
      <c r="O244" s="1071" t="e">
        <f>+VLOOKUP(C244,#REF!,10,FALSE)</f>
        <v>#REF!</v>
      </c>
      <c r="P244" s="1071" t="e">
        <f>+VLOOKUP(C244,#REF!,12,FALSE)</f>
        <v>#REF!</v>
      </c>
      <c r="Q244" s="1071" t="e">
        <f>+VLOOKUP(C244,#REF!,8,FALSE)</f>
        <v>#REF!</v>
      </c>
      <c r="R244" s="1071" t="e">
        <f t="shared" si="10"/>
        <v>#REF!</v>
      </c>
      <c r="S244" s="1071"/>
      <c r="T244" s="1071" t="e">
        <f t="shared" si="11"/>
        <v>#REF!</v>
      </c>
      <c r="U244" s="1093" t="e">
        <f>+VLOOKUP(C244,#REF!,13,FALSE)-T244</f>
        <v>#REF!</v>
      </c>
      <c r="V244" s="1070"/>
    </row>
    <row r="245" spans="2:22" outlineLevel="1">
      <c r="B245" s="1090">
        <v>108010</v>
      </c>
      <c r="C245" s="1090">
        <v>753782</v>
      </c>
      <c r="D245" s="1091" t="s">
        <v>188</v>
      </c>
      <c r="E245" s="1071">
        <f t="shared" ref="E245:E258" si="12">+G245-F245</f>
        <v>129361.92666666667</v>
      </c>
      <c r="F245" s="1071">
        <v>2218.84</v>
      </c>
      <c r="G245" s="1071">
        <v>131580.76666666666</v>
      </c>
      <c r="H245" s="1090" t="s">
        <v>46</v>
      </c>
      <c r="I245" s="1087"/>
      <c r="J245" s="1092" t="e">
        <f>+VLOOKUP(C245,#REF!,7,FALSE)</f>
        <v>#REF!</v>
      </c>
      <c r="K245" s="1071" t="e">
        <f>+VLOOKUP(C245,#REF!,9,FALSE)</f>
        <v>#REF!</v>
      </c>
      <c r="L245" s="1071" t="e">
        <f>+VLOOKUP(C245,#REF!,11,FALSE)</f>
        <v>#REF!</v>
      </c>
      <c r="M245" s="1071" t="e">
        <f t="shared" si="9"/>
        <v>#REF!</v>
      </c>
      <c r="N245" s="1071"/>
      <c r="O245" s="1071" t="e">
        <f>+VLOOKUP(C245,#REF!,10,FALSE)</f>
        <v>#REF!</v>
      </c>
      <c r="P245" s="1071" t="e">
        <f>+VLOOKUP(C245,#REF!,12,FALSE)</f>
        <v>#REF!</v>
      </c>
      <c r="Q245" s="1071" t="e">
        <f>+VLOOKUP(C245,#REF!,8,FALSE)</f>
        <v>#REF!</v>
      </c>
      <c r="R245" s="1071" t="e">
        <f t="shared" si="10"/>
        <v>#REF!</v>
      </c>
      <c r="S245" s="1071"/>
      <c r="T245" s="1071" t="e">
        <f t="shared" si="11"/>
        <v>#REF!</v>
      </c>
      <c r="U245" s="1093" t="e">
        <f>+VLOOKUP(C245,#REF!,13,FALSE)-T245</f>
        <v>#REF!</v>
      </c>
      <c r="V245" s="1091"/>
    </row>
    <row r="246" spans="2:22" outlineLevel="1">
      <c r="B246" s="1090">
        <v>108032</v>
      </c>
      <c r="C246" s="1090">
        <v>757662</v>
      </c>
      <c r="D246" s="1091" t="s">
        <v>189</v>
      </c>
      <c r="E246" s="1071">
        <f t="shared" si="12"/>
        <v>1710547.9444444443</v>
      </c>
      <c r="F246" s="1071"/>
      <c r="G246" s="1071">
        <v>1710547.9444444443</v>
      </c>
      <c r="H246" s="1090" t="s">
        <v>35</v>
      </c>
      <c r="I246" s="1087"/>
      <c r="J246" s="1092" t="e">
        <f>+VLOOKUP(C246,#REF!,7,FALSE)</f>
        <v>#REF!</v>
      </c>
      <c r="K246" s="1071" t="e">
        <f>+VLOOKUP(C246,#REF!,9,FALSE)</f>
        <v>#REF!</v>
      </c>
      <c r="L246" s="1071" t="e">
        <f>+VLOOKUP(C246,#REF!,11,FALSE)</f>
        <v>#REF!</v>
      </c>
      <c r="M246" s="1071" t="e">
        <f t="shared" si="9"/>
        <v>#REF!</v>
      </c>
      <c r="N246" s="1071"/>
      <c r="O246" s="1071" t="e">
        <f>+VLOOKUP(C246,#REF!,10,FALSE)</f>
        <v>#REF!</v>
      </c>
      <c r="P246" s="1071" t="e">
        <f>+VLOOKUP(C246,#REF!,12,FALSE)</f>
        <v>#REF!</v>
      </c>
      <c r="Q246" s="1071" t="e">
        <f>+VLOOKUP(C246,#REF!,8,FALSE)</f>
        <v>#REF!</v>
      </c>
      <c r="R246" s="1071" t="e">
        <f t="shared" si="10"/>
        <v>#REF!</v>
      </c>
      <c r="S246" s="1071"/>
      <c r="T246" s="1071" t="e">
        <f t="shared" si="11"/>
        <v>#REF!</v>
      </c>
      <c r="U246" s="1093" t="e">
        <f>+VLOOKUP(C246,#REF!,13,FALSE)-T246</f>
        <v>#REF!</v>
      </c>
      <c r="V246" s="1091"/>
    </row>
    <row r="247" spans="2:22" outlineLevel="1">
      <c r="B247" s="1090">
        <v>108033</v>
      </c>
      <c r="C247" s="1090">
        <v>757687</v>
      </c>
      <c r="D247" s="1091" t="s">
        <v>190</v>
      </c>
      <c r="E247" s="1071">
        <f t="shared" si="12"/>
        <v>2356733.8777777781</v>
      </c>
      <c r="F247" s="1071"/>
      <c r="G247" s="1071">
        <v>2356733.8777777781</v>
      </c>
      <c r="H247" s="1090" t="s">
        <v>35</v>
      </c>
      <c r="I247" s="1087"/>
      <c r="J247" s="1092" t="e">
        <f>+VLOOKUP(C247,#REF!,7,FALSE)</f>
        <v>#REF!</v>
      </c>
      <c r="K247" s="1071" t="e">
        <f>+VLOOKUP(C247,#REF!,9,FALSE)</f>
        <v>#REF!</v>
      </c>
      <c r="L247" s="1071" t="e">
        <f>+VLOOKUP(C247,#REF!,11,FALSE)</f>
        <v>#REF!</v>
      </c>
      <c r="M247" s="1071" t="e">
        <f t="shared" si="9"/>
        <v>#REF!</v>
      </c>
      <c r="N247" s="1071"/>
      <c r="O247" s="1071" t="e">
        <f>+VLOOKUP(C247,#REF!,10,FALSE)</f>
        <v>#REF!</v>
      </c>
      <c r="P247" s="1071" t="e">
        <f>+VLOOKUP(C247,#REF!,12,FALSE)</f>
        <v>#REF!</v>
      </c>
      <c r="Q247" s="1071" t="e">
        <f>+VLOOKUP(C247,#REF!,8,FALSE)</f>
        <v>#REF!</v>
      </c>
      <c r="R247" s="1071" t="e">
        <f t="shared" si="10"/>
        <v>#REF!</v>
      </c>
      <c r="S247" s="1071"/>
      <c r="T247" s="1071" t="e">
        <f t="shared" si="11"/>
        <v>#REF!</v>
      </c>
      <c r="U247" s="1093" t="e">
        <f>+VLOOKUP(C247,#REF!,13,FALSE)-T247</f>
        <v>#REF!</v>
      </c>
      <c r="V247" s="1091"/>
    </row>
    <row r="248" spans="2:22" outlineLevel="1">
      <c r="B248" s="1090">
        <v>11452</v>
      </c>
      <c r="C248" s="1090">
        <v>673292</v>
      </c>
      <c r="D248" s="1091" t="s">
        <v>191</v>
      </c>
      <c r="E248" s="1071">
        <f t="shared" si="12"/>
        <v>8124106.79</v>
      </c>
      <c r="F248" s="1071">
        <v>49577.82</v>
      </c>
      <c r="G248" s="1071">
        <v>8173684.6100000003</v>
      </c>
      <c r="H248" s="1090" t="s">
        <v>64</v>
      </c>
      <c r="I248" s="1087"/>
      <c r="J248" s="1092" t="e">
        <f>+VLOOKUP(C248,#REF!,7,FALSE)</f>
        <v>#REF!</v>
      </c>
      <c r="K248" s="1071" t="e">
        <f>+VLOOKUP(C248,#REF!,9,FALSE)</f>
        <v>#REF!</v>
      </c>
      <c r="L248" s="1071" t="e">
        <f>+VLOOKUP(C248,#REF!,11,FALSE)</f>
        <v>#REF!</v>
      </c>
      <c r="M248" s="1071" t="e">
        <f t="shared" si="9"/>
        <v>#REF!</v>
      </c>
      <c r="N248" s="1071"/>
      <c r="O248" s="1071" t="e">
        <f>+VLOOKUP(C248,#REF!,10,FALSE)</f>
        <v>#REF!</v>
      </c>
      <c r="P248" s="1071" t="e">
        <f>+VLOOKUP(C248,#REF!,12,FALSE)</f>
        <v>#REF!</v>
      </c>
      <c r="Q248" s="1071" t="e">
        <f>+VLOOKUP(C248,#REF!,8,FALSE)</f>
        <v>#REF!</v>
      </c>
      <c r="R248" s="1071" t="e">
        <f t="shared" si="10"/>
        <v>#REF!</v>
      </c>
      <c r="S248" s="1071"/>
      <c r="T248" s="1071" t="e">
        <f t="shared" si="11"/>
        <v>#REF!</v>
      </c>
      <c r="U248" s="1093" t="e">
        <f>+VLOOKUP(C248,#REF!,13,FALSE)-T248</f>
        <v>#REF!</v>
      </c>
      <c r="V248" s="1091"/>
    </row>
    <row r="249" spans="2:22" outlineLevel="1">
      <c r="B249" s="1090">
        <v>11307</v>
      </c>
      <c r="C249" s="1090">
        <v>167446</v>
      </c>
      <c r="D249" s="1091" t="s">
        <v>192</v>
      </c>
      <c r="E249" s="1071">
        <f t="shared" si="12"/>
        <v>33956314.588888884</v>
      </c>
      <c r="F249" s="1071">
        <v>0</v>
      </c>
      <c r="G249" s="1071">
        <v>33956314.588888884</v>
      </c>
      <c r="H249" s="1090" t="s">
        <v>46</v>
      </c>
      <c r="I249" s="1087"/>
      <c r="J249" s="1092" t="e">
        <f>+VLOOKUP(C249,#REF!,7,FALSE)</f>
        <v>#REF!</v>
      </c>
      <c r="K249" s="1071" t="e">
        <f>+VLOOKUP(C249,#REF!,9,FALSE)</f>
        <v>#REF!</v>
      </c>
      <c r="L249" s="1071" t="e">
        <f>+VLOOKUP(C249,#REF!,11,FALSE)</f>
        <v>#REF!</v>
      </c>
      <c r="M249" s="1071" t="e">
        <f t="shared" si="9"/>
        <v>#REF!</v>
      </c>
      <c r="N249" s="1071"/>
      <c r="O249" s="1071" t="e">
        <f>+VLOOKUP(C249,#REF!,10,FALSE)</f>
        <v>#REF!</v>
      </c>
      <c r="P249" s="1071" t="e">
        <f>+VLOOKUP(C249,#REF!,12,FALSE)</f>
        <v>#REF!</v>
      </c>
      <c r="Q249" s="1071" t="e">
        <f>+VLOOKUP(C249,#REF!,8,FALSE)</f>
        <v>#REF!</v>
      </c>
      <c r="R249" s="1071" t="e">
        <f t="shared" si="10"/>
        <v>#REF!</v>
      </c>
      <c r="S249" s="1071"/>
      <c r="T249" s="1071" t="e">
        <f t="shared" si="11"/>
        <v>#REF!</v>
      </c>
      <c r="U249" s="1093" t="e">
        <f>+VLOOKUP(C249,#REF!,13,FALSE)-T249</f>
        <v>#REF!</v>
      </c>
      <c r="V249" s="1094"/>
    </row>
    <row r="250" spans="2:22" outlineLevel="1">
      <c r="B250" s="1090">
        <v>11432</v>
      </c>
      <c r="C250" s="1090">
        <v>176913</v>
      </c>
      <c r="D250" s="1091" t="s">
        <v>193</v>
      </c>
      <c r="E250" s="1071">
        <f t="shared" si="12"/>
        <v>33526671.866666667</v>
      </c>
      <c r="F250" s="1071">
        <v>0</v>
      </c>
      <c r="G250" s="1071">
        <v>33526671.866666667</v>
      </c>
      <c r="H250" s="1090" t="s">
        <v>46</v>
      </c>
      <c r="I250" s="1087"/>
      <c r="J250" s="1092" t="e">
        <f>+VLOOKUP(C250,#REF!,7,FALSE)</f>
        <v>#REF!</v>
      </c>
      <c r="K250" s="1071" t="e">
        <f>+VLOOKUP(C250,#REF!,9,FALSE)</f>
        <v>#REF!</v>
      </c>
      <c r="L250" s="1071" t="e">
        <f>+VLOOKUP(C250,#REF!,11,FALSE)</f>
        <v>#REF!</v>
      </c>
      <c r="M250" s="1071" t="e">
        <f t="shared" si="9"/>
        <v>#REF!</v>
      </c>
      <c r="N250" s="1071"/>
      <c r="O250" s="1071" t="e">
        <f>+VLOOKUP(C250,#REF!,10,FALSE)</f>
        <v>#REF!</v>
      </c>
      <c r="P250" s="1071" t="e">
        <f>+VLOOKUP(C250,#REF!,12,FALSE)</f>
        <v>#REF!</v>
      </c>
      <c r="Q250" s="1071" t="e">
        <f>+VLOOKUP(C250,#REF!,8,FALSE)</f>
        <v>#REF!</v>
      </c>
      <c r="R250" s="1071" t="e">
        <f t="shared" si="10"/>
        <v>#REF!</v>
      </c>
      <c r="S250" s="1071"/>
      <c r="T250" s="1071" t="e">
        <f t="shared" si="11"/>
        <v>#REF!</v>
      </c>
      <c r="U250" s="1093" t="e">
        <f>+VLOOKUP(C250,#REF!,13,FALSE)-T250</f>
        <v>#REF!</v>
      </c>
      <c r="V250" s="1094"/>
    </row>
    <row r="251" spans="2:22" outlineLevel="1">
      <c r="B251" s="1090">
        <v>11373</v>
      </c>
      <c r="C251" s="1090">
        <v>176971</v>
      </c>
      <c r="D251" s="1091" t="s">
        <v>194</v>
      </c>
      <c r="E251" s="1071">
        <f t="shared" si="12"/>
        <v>21670623.78888889</v>
      </c>
      <c r="F251" s="1071">
        <v>0</v>
      </c>
      <c r="G251" s="1071">
        <v>21670623.78888889</v>
      </c>
      <c r="H251" s="1090" t="s">
        <v>46</v>
      </c>
      <c r="I251" s="1087"/>
      <c r="J251" s="1092" t="e">
        <f>+VLOOKUP(C251,#REF!,7,FALSE)</f>
        <v>#REF!</v>
      </c>
      <c r="K251" s="1071" t="e">
        <f>+VLOOKUP(C251,#REF!,9,FALSE)</f>
        <v>#REF!</v>
      </c>
      <c r="L251" s="1071" t="e">
        <f>+VLOOKUP(C251,#REF!,11,FALSE)</f>
        <v>#REF!</v>
      </c>
      <c r="M251" s="1071" t="e">
        <f t="shared" si="9"/>
        <v>#REF!</v>
      </c>
      <c r="N251" s="1071"/>
      <c r="O251" s="1071" t="e">
        <f>+VLOOKUP(C251,#REF!,10,FALSE)</f>
        <v>#REF!</v>
      </c>
      <c r="P251" s="1071" t="e">
        <f>+VLOOKUP(C251,#REF!,12,FALSE)</f>
        <v>#REF!</v>
      </c>
      <c r="Q251" s="1071" t="e">
        <f>+VLOOKUP(C251,#REF!,8,FALSE)</f>
        <v>#REF!</v>
      </c>
      <c r="R251" s="1071" t="e">
        <f t="shared" si="10"/>
        <v>#REF!</v>
      </c>
      <c r="S251" s="1071"/>
      <c r="T251" s="1071" t="e">
        <f t="shared" si="11"/>
        <v>#REF!</v>
      </c>
      <c r="U251" s="1093" t="e">
        <f>+VLOOKUP(C251,#REF!,13,FALSE)-T251</f>
        <v>#REF!</v>
      </c>
      <c r="V251" s="1094"/>
    </row>
    <row r="252" spans="2:22" outlineLevel="1">
      <c r="B252" s="1090">
        <v>11453</v>
      </c>
      <c r="C252" s="1090">
        <v>180052</v>
      </c>
      <c r="D252" s="1091" t="s">
        <v>195</v>
      </c>
      <c r="E252" s="1071">
        <f t="shared" si="12"/>
        <v>74520098.48888889</v>
      </c>
      <c r="F252" s="1071">
        <v>0</v>
      </c>
      <c r="G252" s="1071">
        <v>74520098.48888889</v>
      </c>
      <c r="H252" s="1090" t="s">
        <v>46</v>
      </c>
      <c r="I252" s="1087"/>
      <c r="J252" s="1092" t="e">
        <f>+VLOOKUP(C252,#REF!,7,FALSE)</f>
        <v>#REF!</v>
      </c>
      <c r="K252" s="1071" t="e">
        <f>+VLOOKUP(C252,#REF!,9,FALSE)</f>
        <v>#REF!</v>
      </c>
      <c r="L252" s="1071" t="e">
        <f>+VLOOKUP(C252,#REF!,11,FALSE)</f>
        <v>#REF!</v>
      </c>
      <c r="M252" s="1071" t="e">
        <f t="shared" si="9"/>
        <v>#REF!</v>
      </c>
      <c r="N252" s="1071"/>
      <c r="O252" s="1071" t="e">
        <f>+VLOOKUP(C252,#REF!,10,FALSE)</f>
        <v>#REF!</v>
      </c>
      <c r="P252" s="1071" t="e">
        <f>+VLOOKUP(C252,#REF!,12,FALSE)</f>
        <v>#REF!</v>
      </c>
      <c r="Q252" s="1071" t="e">
        <f>+VLOOKUP(C252,#REF!,8,FALSE)</f>
        <v>#REF!</v>
      </c>
      <c r="R252" s="1071" t="e">
        <f t="shared" si="10"/>
        <v>#REF!</v>
      </c>
      <c r="S252" s="1071"/>
      <c r="T252" s="1071" t="e">
        <f t="shared" si="11"/>
        <v>#REF!</v>
      </c>
      <c r="U252" s="1093" t="e">
        <f>+VLOOKUP(C252,#REF!,13,FALSE)-T252</f>
        <v>#REF!</v>
      </c>
      <c r="V252" s="1094"/>
    </row>
    <row r="253" spans="2:22" outlineLevel="1">
      <c r="B253" s="1090">
        <v>11708</v>
      </c>
      <c r="C253" s="1090">
        <v>334470</v>
      </c>
      <c r="D253" s="1091" t="s">
        <v>196</v>
      </c>
      <c r="E253" s="1071">
        <f t="shared" si="12"/>
        <v>47112099.922222219</v>
      </c>
      <c r="F253" s="1071">
        <v>0</v>
      </c>
      <c r="G253" s="1071">
        <v>47112099.922222219</v>
      </c>
      <c r="H253" s="1090" t="s">
        <v>46</v>
      </c>
      <c r="I253" s="1087"/>
      <c r="J253" s="1092" t="e">
        <f>+VLOOKUP(C253,#REF!,7,FALSE)</f>
        <v>#REF!</v>
      </c>
      <c r="K253" s="1071" t="e">
        <f>+VLOOKUP(C253,#REF!,9,FALSE)</f>
        <v>#REF!</v>
      </c>
      <c r="L253" s="1071" t="e">
        <f>+VLOOKUP(C253,#REF!,11,FALSE)</f>
        <v>#REF!</v>
      </c>
      <c r="M253" s="1071" t="e">
        <f t="shared" si="9"/>
        <v>#REF!</v>
      </c>
      <c r="N253" s="1071"/>
      <c r="O253" s="1071" t="e">
        <f>+VLOOKUP(C253,#REF!,10,FALSE)</f>
        <v>#REF!</v>
      </c>
      <c r="P253" s="1071" t="e">
        <f>+VLOOKUP(C253,#REF!,12,FALSE)</f>
        <v>#REF!</v>
      </c>
      <c r="Q253" s="1071" t="e">
        <f>+VLOOKUP(C253,#REF!,8,FALSE)</f>
        <v>#REF!</v>
      </c>
      <c r="R253" s="1071" t="e">
        <f t="shared" si="10"/>
        <v>#REF!</v>
      </c>
      <c r="S253" s="1071"/>
      <c r="T253" s="1071" t="e">
        <f t="shared" si="11"/>
        <v>#REF!</v>
      </c>
      <c r="U253" s="1093" t="e">
        <f>+VLOOKUP(C253,#REF!,13,FALSE)-T253</f>
        <v>#REF!</v>
      </c>
      <c r="V253" s="1094"/>
    </row>
    <row r="254" spans="2:22" outlineLevel="1">
      <c r="B254" s="1090">
        <v>11425</v>
      </c>
      <c r="C254" s="1090">
        <v>678800</v>
      </c>
      <c r="D254" s="1091" t="s">
        <v>197</v>
      </c>
      <c r="E254" s="1071">
        <f t="shared" si="12"/>
        <v>13148929.448888889</v>
      </c>
      <c r="F254" s="1071">
        <v>55895.839999999997</v>
      </c>
      <c r="G254" s="1071">
        <v>13204825.288888888</v>
      </c>
      <c r="H254" s="1090" t="s">
        <v>64</v>
      </c>
      <c r="I254" s="1087"/>
      <c r="J254" s="1092" t="e">
        <f>+VLOOKUP(C254,#REF!,7,FALSE)</f>
        <v>#REF!</v>
      </c>
      <c r="K254" s="1071" t="e">
        <f>+VLOOKUP(C254,#REF!,9,FALSE)</f>
        <v>#REF!</v>
      </c>
      <c r="L254" s="1071" t="e">
        <f>+VLOOKUP(C254,#REF!,11,FALSE)</f>
        <v>#REF!</v>
      </c>
      <c r="M254" s="1071" t="e">
        <f t="shared" si="9"/>
        <v>#REF!</v>
      </c>
      <c r="N254" s="1071"/>
      <c r="O254" s="1071" t="e">
        <f>+VLOOKUP(C254,#REF!,10,FALSE)</f>
        <v>#REF!</v>
      </c>
      <c r="P254" s="1071" t="e">
        <f>+VLOOKUP(C254,#REF!,12,FALSE)</f>
        <v>#REF!</v>
      </c>
      <c r="Q254" s="1071" t="e">
        <f>+VLOOKUP(C254,#REF!,8,FALSE)</f>
        <v>#REF!</v>
      </c>
      <c r="R254" s="1071" t="e">
        <f t="shared" si="10"/>
        <v>#REF!</v>
      </c>
      <c r="S254" s="1071"/>
      <c r="T254" s="1071" t="e">
        <f t="shared" si="11"/>
        <v>#REF!</v>
      </c>
      <c r="U254" s="1093" t="e">
        <f>+VLOOKUP(C254,#REF!,13,FALSE)-T254</f>
        <v>#REF!</v>
      </c>
      <c r="V254" s="1094"/>
    </row>
    <row r="255" spans="2:22" outlineLevel="1">
      <c r="B255" s="1090">
        <v>11877</v>
      </c>
      <c r="C255" s="1090">
        <v>749072</v>
      </c>
      <c r="D255" s="1091" t="s">
        <v>198</v>
      </c>
      <c r="E255" s="1071">
        <f t="shared" si="12"/>
        <v>767377.79</v>
      </c>
      <c r="F255" s="1071">
        <v>59629.81</v>
      </c>
      <c r="G255" s="1071">
        <v>827007.6</v>
      </c>
      <c r="H255" s="1090" t="s">
        <v>46</v>
      </c>
      <c r="I255" s="1087"/>
      <c r="J255" s="1092" t="e">
        <f>+VLOOKUP(C255,#REF!,7,FALSE)</f>
        <v>#REF!</v>
      </c>
      <c r="K255" s="1071" t="e">
        <f>+VLOOKUP(C255,#REF!,9,FALSE)</f>
        <v>#REF!</v>
      </c>
      <c r="L255" s="1071" t="e">
        <f>+VLOOKUP(C255,#REF!,11,FALSE)</f>
        <v>#REF!</v>
      </c>
      <c r="M255" s="1071" t="e">
        <f t="shared" si="9"/>
        <v>#REF!</v>
      </c>
      <c r="N255" s="1071"/>
      <c r="O255" s="1071" t="e">
        <f>+VLOOKUP(C255,#REF!,10,FALSE)</f>
        <v>#REF!</v>
      </c>
      <c r="P255" s="1071" t="e">
        <f>+VLOOKUP(C255,#REF!,12,FALSE)</f>
        <v>#REF!</v>
      </c>
      <c r="Q255" s="1071" t="e">
        <f>+VLOOKUP(C255,#REF!,8,FALSE)</f>
        <v>#REF!</v>
      </c>
      <c r="R255" s="1071" t="e">
        <f t="shared" si="10"/>
        <v>#REF!</v>
      </c>
      <c r="S255" s="1071"/>
      <c r="T255" s="1071" t="e">
        <f t="shared" si="11"/>
        <v>#REF!</v>
      </c>
      <c r="U255" s="1093" t="e">
        <f>+VLOOKUP(C255,#REF!,13,FALSE)-T255</f>
        <v>#REF!</v>
      </c>
      <c r="V255" s="1094"/>
    </row>
    <row r="256" spans="2:22" outlineLevel="1">
      <c r="B256" s="1090">
        <v>107970</v>
      </c>
      <c r="C256" s="1090">
        <v>750150</v>
      </c>
      <c r="D256" s="1091" t="s">
        <v>199</v>
      </c>
      <c r="E256" s="1071">
        <f t="shared" si="12"/>
        <v>125923.56666666667</v>
      </c>
      <c r="F256" s="1071">
        <v>8224.7999999999993</v>
      </c>
      <c r="G256" s="1071">
        <v>134148.36666666667</v>
      </c>
      <c r="H256" s="1090" t="s">
        <v>46</v>
      </c>
      <c r="I256" s="1087"/>
      <c r="J256" s="1092" t="e">
        <f>+VLOOKUP(C256,#REF!,7,FALSE)</f>
        <v>#REF!</v>
      </c>
      <c r="K256" s="1071" t="e">
        <f>+VLOOKUP(C256,#REF!,9,FALSE)</f>
        <v>#REF!</v>
      </c>
      <c r="L256" s="1071" t="e">
        <f>+VLOOKUP(C256,#REF!,11,FALSE)</f>
        <v>#REF!</v>
      </c>
      <c r="M256" s="1071" t="e">
        <f t="shared" si="9"/>
        <v>#REF!</v>
      </c>
      <c r="N256" s="1071"/>
      <c r="O256" s="1071" t="e">
        <f>+VLOOKUP(C256,#REF!,10,FALSE)</f>
        <v>#REF!</v>
      </c>
      <c r="P256" s="1071" t="e">
        <f>+VLOOKUP(C256,#REF!,12,FALSE)</f>
        <v>#REF!</v>
      </c>
      <c r="Q256" s="1071" t="e">
        <f>+VLOOKUP(C256,#REF!,8,FALSE)</f>
        <v>#REF!</v>
      </c>
      <c r="R256" s="1071" t="e">
        <f t="shared" si="10"/>
        <v>#REF!</v>
      </c>
      <c r="S256" s="1071"/>
      <c r="T256" s="1071" t="e">
        <f t="shared" si="11"/>
        <v>#REF!</v>
      </c>
      <c r="U256" s="1093" t="e">
        <f>+VLOOKUP(C256,#REF!,13,FALSE)-T256</f>
        <v>#REF!</v>
      </c>
      <c r="V256" s="1094"/>
    </row>
    <row r="257" spans="1:22" outlineLevel="1">
      <c r="A257" s="1070"/>
      <c r="B257" s="1090">
        <v>108040</v>
      </c>
      <c r="C257" s="1090">
        <v>757699</v>
      </c>
      <c r="D257" s="1091" t="s">
        <v>200</v>
      </c>
      <c r="E257" s="1071">
        <f t="shared" si="12"/>
        <v>2755939</v>
      </c>
      <c r="F257" s="1071">
        <v>0</v>
      </c>
      <c r="G257" s="1071">
        <v>2755939</v>
      </c>
      <c r="H257" s="1090" t="s">
        <v>35</v>
      </c>
      <c r="I257" s="1087"/>
      <c r="J257" s="1092" t="e">
        <f>+VLOOKUP(C257,#REF!,7,FALSE)</f>
        <v>#REF!</v>
      </c>
      <c r="K257" s="1071" t="e">
        <f>+VLOOKUP(C257,#REF!,9,FALSE)</f>
        <v>#REF!</v>
      </c>
      <c r="L257" s="1071" t="e">
        <f>+VLOOKUP(C257,#REF!,11,FALSE)</f>
        <v>#REF!</v>
      </c>
      <c r="M257" s="1071" t="e">
        <f t="shared" si="9"/>
        <v>#REF!</v>
      </c>
      <c r="N257" s="1071"/>
      <c r="O257" s="1071" t="e">
        <f>+VLOOKUP(C257,#REF!,10,FALSE)</f>
        <v>#REF!</v>
      </c>
      <c r="P257" s="1071" t="e">
        <f>+VLOOKUP(C257,#REF!,12,FALSE)</f>
        <v>#REF!</v>
      </c>
      <c r="Q257" s="1071" t="e">
        <f>+VLOOKUP(C257,#REF!,8,FALSE)</f>
        <v>#REF!</v>
      </c>
      <c r="R257" s="1071" t="e">
        <f t="shared" si="10"/>
        <v>#REF!</v>
      </c>
      <c r="S257" s="1071"/>
      <c r="T257" s="1071" t="e">
        <f t="shared" si="11"/>
        <v>#REF!</v>
      </c>
      <c r="U257" s="1093" t="e">
        <f>+VLOOKUP(C257,#REF!,13,FALSE)-T257</f>
        <v>#REF!</v>
      </c>
      <c r="V257" s="1094"/>
    </row>
    <row r="258" spans="1:22" outlineLevel="1">
      <c r="A258" s="1070"/>
      <c r="B258" s="1090">
        <v>107972</v>
      </c>
      <c r="C258" s="1090">
        <v>750168</v>
      </c>
      <c r="D258" s="1091" t="s">
        <v>201</v>
      </c>
      <c r="E258" s="1071">
        <f t="shared" si="12"/>
        <v>431757.16000000003</v>
      </c>
      <c r="F258" s="1071">
        <f>37472.84</f>
        <v>37472.839999999997</v>
      </c>
      <c r="G258" s="1071">
        <f>422307/0.9</f>
        <v>469230</v>
      </c>
      <c r="H258" s="1090" t="s">
        <v>46</v>
      </c>
      <c r="I258" s="1087"/>
      <c r="J258" s="1092" t="e">
        <f>+VLOOKUP(C258,#REF!,7,FALSE)</f>
        <v>#REF!</v>
      </c>
      <c r="K258" s="1071" t="e">
        <f>+VLOOKUP(C258,#REF!,9,FALSE)</f>
        <v>#REF!</v>
      </c>
      <c r="L258" s="1071" t="e">
        <f>+VLOOKUP(C258,#REF!,11,FALSE)</f>
        <v>#REF!</v>
      </c>
      <c r="M258" s="1071" t="e">
        <f t="shared" si="9"/>
        <v>#REF!</v>
      </c>
      <c r="N258" s="1071"/>
      <c r="O258" s="1071" t="e">
        <f>+VLOOKUP(C258,#REF!,10,FALSE)</f>
        <v>#REF!</v>
      </c>
      <c r="P258" s="1071" t="e">
        <f>+VLOOKUP(C258,#REF!,12,FALSE)</f>
        <v>#REF!</v>
      </c>
      <c r="Q258" s="1071" t="e">
        <f>+VLOOKUP(C258,#REF!,8,FALSE)</f>
        <v>#REF!</v>
      </c>
      <c r="R258" s="1071" t="e">
        <f t="shared" si="10"/>
        <v>#REF!</v>
      </c>
      <c r="S258" s="1071"/>
      <c r="T258" s="1071" t="e">
        <f t="shared" si="11"/>
        <v>#REF!</v>
      </c>
      <c r="U258" s="1093" t="e">
        <f>+VLOOKUP(C258,#REF!,13,FALSE)-T258</f>
        <v>#REF!</v>
      </c>
      <c r="V258" s="1094"/>
    </row>
    <row r="259" spans="1:22" outlineLevel="1">
      <c r="A259" s="1070"/>
      <c r="B259" s="1090">
        <v>108082</v>
      </c>
      <c r="C259" s="1090">
        <v>801166</v>
      </c>
      <c r="D259" s="1091" t="s">
        <v>202</v>
      </c>
      <c r="E259" s="1071">
        <v>19826783.469999999</v>
      </c>
      <c r="F259" s="1071">
        <v>0</v>
      </c>
      <c r="G259" s="1071">
        <f>E259</f>
        <v>19826783.469999999</v>
      </c>
      <c r="H259" s="1090" t="s">
        <v>35</v>
      </c>
      <c r="I259" s="1087"/>
      <c r="J259" s="1092" t="e">
        <f>+VLOOKUP(C259,#REF!,7,FALSE)</f>
        <v>#REF!</v>
      </c>
      <c r="K259" s="1071" t="e">
        <f>+VLOOKUP(C259,#REF!,9,FALSE)</f>
        <v>#REF!</v>
      </c>
      <c r="L259" s="1071" t="e">
        <f>+VLOOKUP(C259,#REF!,11,FALSE)</f>
        <v>#REF!</v>
      </c>
      <c r="M259" s="1071" t="e">
        <f t="shared" si="9"/>
        <v>#REF!</v>
      </c>
      <c r="N259" s="1071"/>
      <c r="O259" s="1071" t="e">
        <f>+VLOOKUP(C259,#REF!,10,FALSE)</f>
        <v>#REF!</v>
      </c>
      <c r="P259" s="1071" t="e">
        <f>+VLOOKUP(C259,#REF!,12,FALSE)</f>
        <v>#REF!</v>
      </c>
      <c r="Q259" s="1071" t="e">
        <f>+VLOOKUP(C259,#REF!,8,FALSE)</f>
        <v>#REF!</v>
      </c>
      <c r="R259" s="1071" t="e">
        <f t="shared" si="10"/>
        <v>#REF!</v>
      </c>
      <c r="S259" s="1071"/>
      <c r="T259" s="1071" t="e">
        <f t="shared" si="11"/>
        <v>#REF!</v>
      </c>
      <c r="U259" s="1093" t="e">
        <f>+VLOOKUP(C259,#REF!,13,FALSE)-T259</f>
        <v>#REF!</v>
      </c>
      <c r="V259" s="1094"/>
    </row>
    <row r="260" spans="1:22" outlineLevel="1">
      <c r="A260" s="1070"/>
      <c r="B260" s="1090">
        <v>107971</v>
      </c>
      <c r="C260" s="1090">
        <v>750151</v>
      </c>
      <c r="D260" s="1091" t="s">
        <v>203</v>
      </c>
      <c r="E260" s="1071">
        <f t="shared" ref="E260:E261" si="13">+G260-F260</f>
        <v>243268.16</v>
      </c>
      <c r="F260" s="1071">
        <v>12563.87</v>
      </c>
      <c r="G260" s="1071">
        <v>255832.03</v>
      </c>
      <c r="H260" s="1090" t="s">
        <v>46</v>
      </c>
      <c r="I260" s="1087"/>
      <c r="J260" s="1092" t="e">
        <f>+VLOOKUP(C260,#REF!,7,FALSE)</f>
        <v>#REF!</v>
      </c>
      <c r="K260" s="1071" t="e">
        <f>+VLOOKUP(C260,#REF!,9,FALSE)</f>
        <v>#REF!</v>
      </c>
      <c r="L260" s="1071" t="e">
        <f>+VLOOKUP(C260,#REF!,11,FALSE)</f>
        <v>#REF!</v>
      </c>
      <c r="M260" s="1071" t="e">
        <f t="shared" si="9"/>
        <v>#REF!</v>
      </c>
      <c r="N260" s="1071"/>
      <c r="O260" s="1071" t="e">
        <f>+VLOOKUP(C260,#REF!,10,FALSE)</f>
        <v>#REF!</v>
      </c>
      <c r="P260" s="1071" t="e">
        <f>+VLOOKUP(C260,#REF!,12,FALSE)</f>
        <v>#REF!</v>
      </c>
      <c r="Q260" s="1071" t="e">
        <f>+VLOOKUP(C260,#REF!,8,FALSE)</f>
        <v>#REF!</v>
      </c>
      <c r="R260" s="1071" t="e">
        <f t="shared" si="10"/>
        <v>#REF!</v>
      </c>
      <c r="S260" s="1071"/>
      <c r="T260" s="1071" t="e">
        <f t="shared" si="11"/>
        <v>#REF!</v>
      </c>
      <c r="U260" s="1093" t="e">
        <f>+VLOOKUP(C260,#REF!,13,FALSE)-T260</f>
        <v>#REF!</v>
      </c>
      <c r="V260" s="1094"/>
    </row>
    <row r="261" spans="1:22" outlineLevel="1">
      <c r="A261" s="1070"/>
      <c r="B261" s="1090">
        <v>11840</v>
      </c>
      <c r="C261" s="1090">
        <v>711819</v>
      </c>
      <c r="D261" s="1091" t="s">
        <v>204</v>
      </c>
      <c r="E261" s="1071">
        <f t="shared" si="13"/>
        <v>2202286.5300000003</v>
      </c>
      <c r="F261" s="1071">
        <v>197625.13</v>
      </c>
      <c r="G261" s="1071">
        <v>2399911.66</v>
      </c>
      <c r="H261" s="1090" t="s">
        <v>46</v>
      </c>
      <c r="I261" s="1087"/>
      <c r="J261" s="1092" t="e">
        <f>+VLOOKUP(C261,#REF!,7,FALSE)</f>
        <v>#REF!</v>
      </c>
      <c r="K261" s="1071" t="e">
        <f>+VLOOKUP(C261,#REF!,9,FALSE)</f>
        <v>#REF!</v>
      </c>
      <c r="L261" s="1071" t="e">
        <f>+VLOOKUP(C261,#REF!,11,FALSE)</f>
        <v>#REF!</v>
      </c>
      <c r="M261" s="1071" t="e">
        <f t="shared" si="9"/>
        <v>#REF!</v>
      </c>
      <c r="N261" s="1071"/>
      <c r="O261" s="1071" t="e">
        <f>+VLOOKUP(C261,#REF!,10,FALSE)</f>
        <v>#REF!</v>
      </c>
      <c r="P261" s="1071" t="e">
        <f>+VLOOKUP(C261,#REF!,12,FALSE)</f>
        <v>#REF!</v>
      </c>
      <c r="Q261" s="1071" t="e">
        <f>+VLOOKUP(C261,#REF!,8,FALSE)</f>
        <v>#REF!</v>
      </c>
      <c r="R261" s="1071" t="e">
        <f t="shared" si="10"/>
        <v>#REF!</v>
      </c>
      <c r="S261" s="1071"/>
      <c r="T261" s="1071" t="e">
        <f t="shared" si="11"/>
        <v>#REF!</v>
      </c>
      <c r="U261" s="1093" t="e">
        <f>+VLOOKUP(C261,#REF!,13,FALSE)-T261</f>
        <v>#REF!</v>
      </c>
      <c r="V261" s="1070"/>
    </row>
    <row r="262" spans="1:22" outlineLevel="1">
      <c r="A262" s="1070"/>
      <c r="B262" s="1090">
        <v>107892</v>
      </c>
      <c r="C262" s="1090">
        <v>727522</v>
      </c>
      <c r="D262" s="1091" t="s">
        <v>205</v>
      </c>
      <c r="E262" s="1071">
        <v>778850.12</v>
      </c>
      <c r="F262" s="1071">
        <v>2663231.73</v>
      </c>
      <c r="G262" s="1071">
        <f t="shared" ref="G262:G271" si="14">E262+F262</f>
        <v>3442081.85</v>
      </c>
      <c r="H262" s="1090" t="s">
        <v>130</v>
      </c>
      <c r="I262" s="1087"/>
      <c r="J262" s="1092" t="e">
        <f>+VLOOKUP(C262,#REF!,7,FALSE)</f>
        <v>#REF!</v>
      </c>
      <c r="K262" s="1071" t="e">
        <f>+VLOOKUP(C262,#REF!,9,FALSE)</f>
        <v>#REF!</v>
      </c>
      <c r="L262" s="1071" t="e">
        <f>+VLOOKUP(C262,#REF!,11,FALSE)</f>
        <v>#REF!</v>
      </c>
      <c r="M262" s="1071" t="e">
        <f t="shared" si="9"/>
        <v>#REF!</v>
      </c>
      <c r="N262" s="1071"/>
      <c r="O262" s="1071" t="e">
        <f>+VLOOKUP(C262,#REF!,10,FALSE)</f>
        <v>#REF!</v>
      </c>
      <c r="P262" s="1071" t="e">
        <f>+VLOOKUP(C262,#REF!,12,FALSE)</f>
        <v>#REF!</v>
      </c>
      <c r="Q262" s="1071" t="e">
        <f>+VLOOKUP(C262,#REF!,8,FALSE)</f>
        <v>#REF!</v>
      </c>
      <c r="R262" s="1071" t="e">
        <f t="shared" si="10"/>
        <v>#REF!</v>
      </c>
      <c r="S262" s="1071"/>
      <c r="T262" s="1071" t="e">
        <f t="shared" si="11"/>
        <v>#REF!</v>
      </c>
      <c r="U262" s="1093" t="e">
        <f>+VLOOKUP(C262,#REF!,13,FALSE)-T262</f>
        <v>#REF!</v>
      </c>
      <c r="V262" s="1070"/>
    </row>
    <row r="263" spans="1:22" outlineLevel="1">
      <c r="A263" s="1070"/>
      <c r="B263" s="1090">
        <v>107893</v>
      </c>
      <c r="C263" s="1090">
        <v>727529</v>
      </c>
      <c r="D263" s="1091" t="s">
        <v>206</v>
      </c>
      <c r="E263" s="1071">
        <v>1879368.2</v>
      </c>
      <c r="F263" s="1071">
        <v>6426387.9299999997</v>
      </c>
      <c r="G263" s="1071">
        <f t="shared" si="14"/>
        <v>8305756.1299999999</v>
      </c>
      <c r="H263" s="1090" t="s">
        <v>130</v>
      </c>
      <c r="I263" s="1087"/>
      <c r="J263" s="1092" t="e">
        <f>+VLOOKUP(C263,#REF!,7,FALSE)</f>
        <v>#REF!</v>
      </c>
      <c r="K263" s="1071" t="e">
        <f>+VLOOKUP(C263,#REF!,9,FALSE)</f>
        <v>#REF!</v>
      </c>
      <c r="L263" s="1071" t="e">
        <f>+VLOOKUP(C263,#REF!,11,FALSE)</f>
        <v>#REF!</v>
      </c>
      <c r="M263" s="1071" t="e">
        <f t="shared" si="9"/>
        <v>#REF!</v>
      </c>
      <c r="N263" s="1071"/>
      <c r="O263" s="1071" t="e">
        <f>+VLOOKUP(C263,#REF!,10,FALSE)</f>
        <v>#REF!</v>
      </c>
      <c r="P263" s="1071" t="e">
        <f>+VLOOKUP(C263,#REF!,12,FALSE)</f>
        <v>#REF!</v>
      </c>
      <c r="Q263" s="1071" t="e">
        <f>+VLOOKUP(C263,#REF!,8,FALSE)</f>
        <v>#REF!</v>
      </c>
      <c r="R263" s="1071" t="e">
        <f t="shared" si="10"/>
        <v>#REF!</v>
      </c>
      <c r="S263" s="1071"/>
      <c r="T263" s="1071" t="e">
        <f t="shared" si="11"/>
        <v>#REF!</v>
      </c>
      <c r="U263" s="1093" t="e">
        <f>+VLOOKUP(C263,#REF!,13,FALSE)-T263</f>
        <v>#REF!</v>
      </c>
      <c r="V263" s="1070"/>
    </row>
    <row r="264" spans="1:22" outlineLevel="1">
      <c r="A264" s="1070"/>
      <c r="B264" s="1090">
        <v>11720</v>
      </c>
      <c r="C264" s="1090">
        <v>727572</v>
      </c>
      <c r="D264" s="1091" t="s">
        <v>207</v>
      </c>
      <c r="E264" s="1071">
        <v>11268772.699999999</v>
      </c>
      <c r="F264" s="1071">
        <v>31317875.940000001</v>
      </c>
      <c r="G264" s="1071">
        <f t="shared" si="14"/>
        <v>42586648.640000001</v>
      </c>
      <c r="H264" s="1090" t="s">
        <v>130</v>
      </c>
      <c r="I264" s="1087"/>
      <c r="J264" s="1092" t="e">
        <f>+VLOOKUP(C264,#REF!,7,FALSE)</f>
        <v>#REF!</v>
      </c>
      <c r="K264" s="1071" t="e">
        <f>+VLOOKUP(C264,#REF!,9,FALSE)</f>
        <v>#REF!</v>
      </c>
      <c r="L264" s="1071" t="e">
        <f>+VLOOKUP(C264,#REF!,11,FALSE)</f>
        <v>#REF!</v>
      </c>
      <c r="M264" s="1071" t="e">
        <f t="shared" si="9"/>
        <v>#REF!</v>
      </c>
      <c r="N264" s="1071"/>
      <c r="O264" s="1071" t="e">
        <f>+VLOOKUP(C264,#REF!,10,FALSE)</f>
        <v>#REF!</v>
      </c>
      <c r="P264" s="1071" t="e">
        <f>+VLOOKUP(C264,#REF!,12,FALSE)</f>
        <v>#REF!</v>
      </c>
      <c r="Q264" s="1071" t="e">
        <f>+VLOOKUP(C264,#REF!,8,FALSE)</f>
        <v>#REF!</v>
      </c>
      <c r="R264" s="1071" t="e">
        <f t="shared" si="10"/>
        <v>#REF!</v>
      </c>
      <c r="S264" s="1071"/>
      <c r="T264" s="1071" t="e">
        <f t="shared" si="11"/>
        <v>#REF!</v>
      </c>
      <c r="U264" s="1093" t="e">
        <f>+VLOOKUP(C264,#REF!,13,FALSE)-T264</f>
        <v>#REF!</v>
      </c>
      <c r="V264" s="1070" t="s">
        <v>57</v>
      </c>
    </row>
    <row r="265" spans="1:22" outlineLevel="1">
      <c r="A265" s="1070"/>
      <c r="B265" s="1090">
        <v>107898</v>
      </c>
      <c r="C265" s="1090">
        <v>727606</v>
      </c>
      <c r="D265" s="1091" t="s">
        <v>208</v>
      </c>
      <c r="E265" s="1071">
        <v>900812.92</v>
      </c>
      <c r="F265" s="1071">
        <v>3080276.26</v>
      </c>
      <c r="G265" s="1071">
        <f t="shared" si="14"/>
        <v>3981089.1799999997</v>
      </c>
      <c r="H265" s="1090" t="s">
        <v>130</v>
      </c>
      <c r="I265" s="1087"/>
      <c r="J265" s="1092" t="e">
        <f>+VLOOKUP(C265,#REF!,7,FALSE)</f>
        <v>#REF!</v>
      </c>
      <c r="K265" s="1071" t="e">
        <f>+VLOOKUP(C265,#REF!,9,FALSE)</f>
        <v>#REF!</v>
      </c>
      <c r="L265" s="1071" t="e">
        <f>+VLOOKUP(C265,#REF!,11,FALSE)</f>
        <v>#REF!</v>
      </c>
      <c r="M265" s="1071" t="e">
        <f t="shared" si="9"/>
        <v>#REF!</v>
      </c>
      <c r="N265" s="1071"/>
      <c r="O265" s="1071" t="e">
        <f>+VLOOKUP(C265,#REF!,10,FALSE)</f>
        <v>#REF!</v>
      </c>
      <c r="P265" s="1071" t="e">
        <f>+VLOOKUP(C265,#REF!,12,FALSE)</f>
        <v>#REF!</v>
      </c>
      <c r="Q265" s="1071" t="e">
        <f>+VLOOKUP(C265,#REF!,8,FALSE)</f>
        <v>#REF!</v>
      </c>
      <c r="R265" s="1071" t="e">
        <f t="shared" si="10"/>
        <v>#REF!</v>
      </c>
      <c r="S265" s="1071"/>
      <c r="T265" s="1071" t="e">
        <f t="shared" si="11"/>
        <v>#REF!</v>
      </c>
      <c r="U265" s="1093" t="e">
        <f>+VLOOKUP(C265,#REF!,13,FALSE)-T265</f>
        <v>#REF!</v>
      </c>
      <c r="V265" s="1070"/>
    </row>
    <row r="266" spans="1:22" outlineLevel="1">
      <c r="A266" s="1070"/>
      <c r="B266" s="1090">
        <v>107899</v>
      </c>
      <c r="C266" s="1090">
        <v>727608</v>
      </c>
      <c r="D266" s="1091" t="s">
        <v>209</v>
      </c>
      <c r="E266" s="1071">
        <v>1007797.83</v>
      </c>
      <c r="F266" s="1071">
        <v>3446104.8</v>
      </c>
      <c r="G266" s="1071">
        <f t="shared" si="14"/>
        <v>4453902.63</v>
      </c>
      <c r="H266" s="1090" t="s">
        <v>130</v>
      </c>
      <c r="I266" s="1087"/>
      <c r="J266" s="1092" t="e">
        <f>+VLOOKUP(C266,#REF!,7,FALSE)</f>
        <v>#REF!</v>
      </c>
      <c r="K266" s="1071" t="e">
        <f>+VLOOKUP(C266,#REF!,9,FALSE)</f>
        <v>#REF!</v>
      </c>
      <c r="L266" s="1071" t="e">
        <f>+VLOOKUP(C266,#REF!,11,FALSE)</f>
        <v>#REF!</v>
      </c>
      <c r="M266" s="1071" t="e">
        <f t="shared" si="9"/>
        <v>#REF!</v>
      </c>
      <c r="N266" s="1071"/>
      <c r="O266" s="1071" t="e">
        <f>+VLOOKUP(C266,#REF!,10,FALSE)</f>
        <v>#REF!</v>
      </c>
      <c r="P266" s="1071" t="e">
        <f>+VLOOKUP(C266,#REF!,12,FALSE)</f>
        <v>#REF!</v>
      </c>
      <c r="Q266" s="1071" t="e">
        <f>+VLOOKUP(C266,#REF!,8,FALSE)</f>
        <v>#REF!</v>
      </c>
      <c r="R266" s="1071" t="e">
        <f t="shared" si="10"/>
        <v>#REF!</v>
      </c>
      <c r="S266" s="1071"/>
      <c r="T266" s="1071" t="e">
        <f t="shared" si="11"/>
        <v>#REF!</v>
      </c>
      <c r="U266" s="1093" t="e">
        <f>+VLOOKUP(C266,#REF!,13,FALSE)-T266</f>
        <v>#REF!</v>
      </c>
      <c r="V266" s="1070"/>
    </row>
    <row r="267" spans="1:22" outlineLevel="1">
      <c r="A267" s="1070"/>
      <c r="B267" s="1090">
        <v>107900</v>
      </c>
      <c r="C267" s="1090">
        <v>727657</v>
      </c>
      <c r="D267" s="1091" t="s">
        <v>210</v>
      </c>
      <c r="E267" s="1071">
        <v>577718.5</v>
      </c>
      <c r="F267" s="1071">
        <v>1975474.09</v>
      </c>
      <c r="G267" s="1071">
        <f t="shared" si="14"/>
        <v>2553192.59</v>
      </c>
      <c r="H267" s="1090" t="s">
        <v>130</v>
      </c>
      <c r="I267" s="1087"/>
      <c r="J267" s="1092" t="e">
        <f>+VLOOKUP(C267,#REF!,7,FALSE)</f>
        <v>#REF!</v>
      </c>
      <c r="K267" s="1071" t="e">
        <f>+VLOOKUP(C267,#REF!,9,FALSE)</f>
        <v>#REF!</v>
      </c>
      <c r="L267" s="1071" t="e">
        <f>+VLOOKUP(C267,#REF!,11,FALSE)</f>
        <v>#REF!</v>
      </c>
      <c r="M267" s="1071" t="e">
        <f t="shared" si="9"/>
        <v>#REF!</v>
      </c>
      <c r="N267" s="1071"/>
      <c r="O267" s="1071" t="e">
        <f>+VLOOKUP(C267,#REF!,10,FALSE)</f>
        <v>#REF!</v>
      </c>
      <c r="P267" s="1071" t="e">
        <f>+VLOOKUP(C267,#REF!,12,FALSE)</f>
        <v>#REF!</v>
      </c>
      <c r="Q267" s="1071" t="e">
        <f>+VLOOKUP(C267,#REF!,8,FALSE)</f>
        <v>#REF!</v>
      </c>
      <c r="R267" s="1071" t="e">
        <f t="shared" si="10"/>
        <v>#REF!</v>
      </c>
      <c r="S267" s="1071"/>
      <c r="T267" s="1071" t="e">
        <f t="shared" si="11"/>
        <v>#REF!</v>
      </c>
      <c r="U267" s="1093" t="e">
        <f>+VLOOKUP(C267,#REF!,13,FALSE)-T267</f>
        <v>#REF!</v>
      </c>
      <c r="V267" s="1070"/>
    </row>
    <row r="268" spans="1:22" outlineLevel="1">
      <c r="A268" s="1070"/>
      <c r="B268" s="1090">
        <v>107901</v>
      </c>
      <c r="C268" s="1090">
        <v>727659</v>
      </c>
      <c r="D268" s="1091" t="s">
        <v>211</v>
      </c>
      <c r="E268" s="1071">
        <v>953592.14</v>
      </c>
      <c r="F268" s="1071">
        <v>3260751.68</v>
      </c>
      <c r="G268" s="1071">
        <f t="shared" si="14"/>
        <v>4214343.82</v>
      </c>
      <c r="H268" s="1090" t="s">
        <v>130</v>
      </c>
      <c r="I268" s="1087"/>
      <c r="J268" s="1092" t="e">
        <f>+VLOOKUP(C268,#REF!,7,FALSE)</f>
        <v>#REF!</v>
      </c>
      <c r="K268" s="1071" t="e">
        <f>+VLOOKUP(C268,#REF!,9,FALSE)</f>
        <v>#REF!</v>
      </c>
      <c r="L268" s="1071" t="e">
        <f>+VLOOKUP(C268,#REF!,11,FALSE)</f>
        <v>#REF!</v>
      </c>
      <c r="M268" s="1071" t="e">
        <f t="shared" si="9"/>
        <v>#REF!</v>
      </c>
      <c r="N268" s="1071"/>
      <c r="O268" s="1071" t="e">
        <f>+VLOOKUP(C268,#REF!,10,FALSE)</f>
        <v>#REF!</v>
      </c>
      <c r="P268" s="1071" t="e">
        <f>+VLOOKUP(C268,#REF!,12,FALSE)</f>
        <v>#REF!</v>
      </c>
      <c r="Q268" s="1071" t="e">
        <f>+VLOOKUP(C268,#REF!,8,FALSE)</f>
        <v>#REF!</v>
      </c>
      <c r="R268" s="1071" t="e">
        <f t="shared" si="10"/>
        <v>#REF!</v>
      </c>
      <c r="S268" s="1071"/>
      <c r="T268" s="1071" t="e">
        <f t="shared" si="11"/>
        <v>#REF!</v>
      </c>
      <c r="U268" s="1093" t="e">
        <f>+VLOOKUP(C268,#REF!,13,FALSE)-T268</f>
        <v>#REF!</v>
      </c>
      <c r="V268" s="1070"/>
    </row>
    <row r="269" spans="1:22" outlineLevel="1">
      <c r="A269" s="1070"/>
      <c r="B269" s="1090">
        <v>107946</v>
      </c>
      <c r="C269" s="1090">
        <v>741105</v>
      </c>
      <c r="D269" s="1091" t="s">
        <v>212</v>
      </c>
      <c r="E269" s="1071">
        <v>2430054.31</v>
      </c>
      <c r="F269" s="1071">
        <v>10455751.16</v>
      </c>
      <c r="G269" s="1071">
        <f t="shared" si="14"/>
        <v>12885805.470000001</v>
      </c>
      <c r="H269" s="1090" t="s">
        <v>130</v>
      </c>
      <c r="I269" s="1087"/>
      <c r="J269" s="1092" t="e">
        <f>+VLOOKUP(C269,#REF!,7,FALSE)</f>
        <v>#REF!</v>
      </c>
      <c r="K269" s="1071" t="e">
        <f>+VLOOKUP(C269,#REF!,9,FALSE)</f>
        <v>#REF!</v>
      </c>
      <c r="L269" s="1071" t="e">
        <f>+VLOOKUP(C269,#REF!,11,FALSE)</f>
        <v>#REF!</v>
      </c>
      <c r="M269" s="1071" t="e">
        <f t="shared" si="9"/>
        <v>#REF!</v>
      </c>
      <c r="N269" s="1071"/>
      <c r="O269" s="1071" t="e">
        <f>+VLOOKUP(C269,#REF!,10,FALSE)</f>
        <v>#REF!</v>
      </c>
      <c r="P269" s="1071" t="e">
        <f>+VLOOKUP(C269,#REF!,12,FALSE)</f>
        <v>#REF!</v>
      </c>
      <c r="Q269" s="1071" t="e">
        <f>+VLOOKUP(C269,#REF!,8,FALSE)</f>
        <v>#REF!</v>
      </c>
      <c r="R269" s="1071" t="e">
        <f t="shared" si="10"/>
        <v>#REF!</v>
      </c>
      <c r="S269" s="1071"/>
      <c r="T269" s="1071" t="e">
        <f t="shared" si="11"/>
        <v>#REF!</v>
      </c>
      <c r="U269" s="1093" t="e">
        <f>+VLOOKUP(C269,#REF!,13,FALSE)-T269</f>
        <v>#REF!</v>
      </c>
      <c r="V269" s="1070"/>
    </row>
    <row r="270" spans="1:22" outlineLevel="1">
      <c r="A270" s="1070"/>
      <c r="B270" s="1090">
        <v>11874</v>
      </c>
      <c r="C270" s="1090">
        <v>749060</v>
      </c>
      <c r="D270" s="1091" t="s">
        <v>213</v>
      </c>
      <c r="E270" s="1071">
        <v>1175435.49</v>
      </c>
      <c r="F270" s="1071">
        <v>140677.54</v>
      </c>
      <c r="G270" s="1071">
        <f t="shared" si="14"/>
        <v>1316113.03</v>
      </c>
      <c r="H270" s="1090" t="s">
        <v>46</v>
      </c>
      <c r="I270" s="1087"/>
      <c r="J270" s="1092" t="e">
        <f>+VLOOKUP(C270,#REF!,7,FALSE)</f>
        <v>#REF!</v>
      </c>
      <c r="K270" s="1071" t="e">
        <f>+VLOOKUP(C270,#REF!,9,FALSE)</f>
        <v>#REF!</v>
      </c>
      <c r="L270" s="1071" t="e">
        <f>+VLOOKUP(C270,#REF!,11,FALSE)</f>
        <v>#REF!</v>
      </c>
      <c r="M270" s="1071" t="e">
        <f t="shared" si="9"/>
        <v>#REF!</v>
      </c>
      <c r="N270" s="1071"/>
      <c r="O270" s="1071" t="e">
        <f>+VLOOKUP(C270,#REF!,10,FALSE)</f>
        <v>#REF!</v>
      </c>
      <c r="P270" s="1071" t="e">
        <f>+VLOOKUP(C270,#REF!,12,FALSE)</f>
        <v>#REF!</v>
      </c>
      <c r="Q270" s="1071" t="e">
        <f>+VLOOKUP(C270,#REF!,8,FALSE)</f>
        <v>#REF!</v>
      </c>
      <c r="R270" s="1071" t="e">
        <f t="shared" si="10"/>
        <v>#REF!</v>
      </c>
      <c r="S270" s="1071"/>
      <c r="T270" s="1071" t="e">
        <f t="shared" si="11"/>
        <v>#REF!</v>
      </c>
      <c r="U270" s="1093" t="e">
        <f>+VLOOKUP(C270,#REF!,13,FALSE)-T270</f>
        <v>#REF!</v>
      </c>
      <c r="V270" s="1070"/>
    </row>
    <row r="271" spans="1:22" outlineLevel="1">
      <c r="A271" s="1070"/>
      <c r="B271" s="1090">
        <v>11630</v>
      </c>
      <c r="C271" s="1090">
        <v>714641</v>
      </c>
      <c r="D271" s="1091" t="s">
        <v>214</v>
      </c>
      <c r="E271" s="1071">
        <v>10842339.26</v>
      </c>
      <c r="F271" s="1071">
        <v>694470.58</v>
      </c>
      <c r="G271" s="1071">
        <f t="shared" si="14"/>
        <v>11536809.84</v>
      </c>
      <c r="H271" s="1090" t="s">
        <v>35</v>
      </c>
      <c r="I271" s="1087"/>
      <c r="J271" s="1092" t="e">
        <f>+VLOOKUP(C271,#REF!,7,FALSE)</f>
        <v>#REF!</v>
      </c>
      <c r="K271" s="1071" t="e">
        <f>+VLOOKUP(C271,#REF!,9,FALSE)</f>
        <v>#REF!</v>
      </c>
      <c r="L271" s="1071" t="e">
        <f>+VLOOKUP(C271,#REF!,11,FALSE)</f>
        <v>#REF!</v>
      </c>
      <c r="M271" s="1071" t="e">
        <f t="shared" si="9"/>
        <v>#REF!</v>
      </c>
      <c r="N271" s="1071"/>
      <c r="O271" s="1071" t="e">
        <f>+VLOOKUP(C271,#REF!,10,FALSE)</f>
        <v>#REF!</v>
      </c>
      <c r="P271" s="1071" t="e">
        <f>+VLOOKUP(C271,#REF!,12,FALSE)</f>
        <v>#REF!</v>
      </c>
      <c r="Q271" s="1071" t="e">
        <f>+VLOOKUP(C271,#REF!,8,FALSE)</f>
        <v>#REF!</v>
      </c>
      <c r="R271" s="1071" t="e">
        <f t="shared" si="10"/>
        <v>#REF!</v>
      </c>
      <c r="S271" s="1071"/>
      <c r="T271" s="1071" t="e">
        <f t="shared" si="11"/>
        <v>#REF!</v>
      </c>
      <c r="U271" s="1093" t="e">
        <f>+VLOOKUP(C271,#REF!,13,FALSE)-T271</f>
        <v>#REF!</v>
      </c>
      <c r="V271" s="1070" t="s">
        <v>57</v>
      </c>
    </row>
    <row r="272" spans="1:22" outlineLevel="1">
      <c r="A272" s="1090"/>
      <c r="B272" s="1090">
        <v>11807</v>
      </c>
      <c r="C272" s="1090">
        <v>547251</v>
      </c>
      <c r="D272" s="1091" t="s">
        <v>215</v>
      </c>
      <c r="E272" s="1071">
        <f t="shared" ref="E272:E273" si="15">+G272-F272</f>
        <v>50289473.688888885</v>
      </c>
      <c r="F272" s="1071">
        <v>0</v>
      </c>
      <c r="G272" s="1071">
        <f>45260526.32/0.9</f>
        <v>50289473.688888885</v>
      </c>
      <c r="H272" s="1090" t="s">
        <v>216</v>
      </c>
      <c r="I272" s="1087"/>
      <c r="J272" s="1092" t="e">
        <f>+VLOOKUP(C272,#REF!,7,FALSE)</f>
        <v>#REF!</v>
      </c>
      <c r="K272" s="1071" t="e">
        <f>+VLOOKUP(C272,#REF!,9,FALSE)</f>
        <v>#REF!</v>
      </c>
      <c r="L272" s="1071" t="e">
        <f>+VLOOKUP(C272,#REF!,11,FALSE)</f>
        <v>#REF!</v>
      </c>
      <c r="M272" s="1071" t="e">
        <f t="shared" si="9"/>
        <v>#REF!</v>
      </c>
      <c r="N272" s="1071"/>
      <c r="O272" s="1071" t="e">
        <f>+VLOOKUP(C272,#REF!,10,FALSE)</f>
        <v>#REF!</v>
      </c>
      <c r="P272" s="1071" t="e">
        <f>+VLOOKUP(C272,#REF!,12,FALSE)</f>
        <v>#REF!</v>
      </c>
      <c r="Q272" s="1071" t="e">
        <f>+VLOOKUP(C272,#REF!,8,FALSE)</f>
        <v>#REF!</v>
      </c>
      <c r="R272" s="1071" t="e">
        <f t="shared" si="10"/>
        <v>#REF!</v>
      </c>
      <c r="S272" s="1071"/>
      <c r="T272" s="1071" t="e">
        <f t="shared" si="11"/>
        <v>#REF!</v>
      </c>
      <c r="U272" s="1093" t="e">
        <f>+VLOOKUP(C272,#REF!,13,FALSE)-T272</f>
        <v>#REF!</v>
      </c>
      <c r="V272" s="1070"/>
    </row>
    <row r="273" spans="1:22" outlineLevel="1">
      <c r="A273" s="1090"/>
      <c r="B273" s="1090">
        <v>107735</v>
      </c>
      <c r="C273" s="1090">
        <v>551926</v>
      </c>
      <c r="D273" s="1091" t="s">
        <v>217</v>
      </c>
      <c r="E273" s="1071">
        <f t="shared" si="15"/>
        <v>5267467.9899999993</v>
      </c>
      <c r="F273" s="1071">
        <v>1073462.6100000001</v>
      </c>
      <c r="G273" s="1071">
        <v>6340930.5999999996</v>
      </c>
      <c r="H273" s="1090" t="s">
        <v>46</v>
      </c>
      <c r="I273" s="1087"/>
      <c r="J273" s="1092" t="e">
        <f>+VLOOKUP(C273,#REF!,7,FALSE)</f>
        <v>#REF!</v>
      </c>
      <c r="K273" s="1071" t="e">
        <f>+VLOOKUP(C273,#REF!,9,FALSE)</f>
        <v>#REF!</v>
      </c>
      <c r="L273" s="1071" t="e">
        <f>+VLOOKUP(C273,#REF!,11,FALSE)</f>
        <v>#REF!</v>
      </c>
      <c r="M273" s="1071" t="e">
        <f t="shared" si="9"/>
        <v>#REF!</v>
      </c>
      <c r="N273" s="1071"/>
      <c r="O273" s="1071" t="e">
        <f>+VLOOKUP(C273,#REF!,10,FALSE)</f>
        <v>#REF!</v>
      </c>
      <c r="P273" s="1071" t="e">
        <f>+VLOOKUP(C273,#REF!,12,FALSE)</f>
        <v>#REF!</v>
      </c>
      <c r="Q273" s="1071" t="e">
        <f>+VLOOKUP(C273,#REF!,8,FALSE)</f>
        <v>#REF!</v>
      </c>
      <c r="R273" s="1071" t="e">
        <f t="shared" si="10"/>
        <v>#REF!</v>
      </c>
      <c r="S273" s="1071"/>
      <c r="T273" s="1071" t="e">
        <f t="shared" si="11"/>
        <v>#REF!</v>
      </c>
      <c r="U273" s="1093" t="e">
        <f>+VLOOKUP(C273,#REF!,13,FALSE)-T273</f>
        <v>#REF!</v>
      </c>
      <c r="V273" s="1070"/>
    </row>
    <row r="274" spans="1:22" outlineLevel="1">
      <c r="A274" s="1070"/>
      <c r="B274" s="1090">
        <v>107966</v>
      </c>
      <c r="C274" s="1090">
        <v>750065</v>
      </c>
      <c r="D274" s="1091" t="s">
        <v>218</v>
      </c>
      <c r="E274" s="1071">
        <v>18569923.870000001</v>
      </c>
      <c r="F274" s="1071">
        <v>51603800.039999999</v>
      </c>
      <c r="G274" s="1071">
        <f>E274+F274</f>
        <v>70173723.909999996</v>
      </c>
      <c r="H274" s="1090" t="s">
        <v>130</v>
      </c>
      <c r="I274" s="1087"/>
      <c r="J274" s="1092" t="e">
        <f>+VLOOKUP(C274,#REF!,7,FALSE)</f>
        <v>#REF!</v>
      </c>
      <c r="K274" s="1071" t="e">
        <f>+VLOOKUP(C274,#REF!,9,FALSE)</f>
        <v>#REF!</v>
      </c>
      <c r="L274" s="1071" t="e">
        <f>+VLOOKUP(C274,#REF!,11,FALSE)</f>
        <v>#REF!</v>
      </c>
      <c r="M274" s="1071" t="e">
        <f t="shared" si="9"/>
        <v>#REF!</v>
      </c>
      <c r="N274" s="1071"/>
      <c r="O274" s="1071" t="e">
        <f>+VLOOKUP(C274,#REF!,10,FALSE)</f>
        <v>#REF!</v>
      </c>
      <c r="P274" s="1071" t="e">
        <f>+VLOOKUP(C274,#REF!,12,FALSE)</f>
        <v>#REF!</v>
      </c>
      <c r="Q274" s="1071" t="e">
        <f>+VLOOKUP(C274,#REF!,8,FALSE)</f>
        <v>#REF!</v>
      </c>
      <c r="R274" s="1071" t="e">
        <f t="shared" si="10"/>
        <v>#REF!</v>
      </c>
      <c r="S274" s="1071"/>
      <c r="T274" s="1071" t="e">
        <f t="shared" si="11"/>
        <v>#REF!</v>
      </c>
      <c r="U274" s="1093" t="e">
        <f>+VLOOKUP(C274,#REF!,13,FALSE)-T274</f>
        <v>#REF!</v>
      </c>
      <c r="V274" s="1070" t="s">
        <v>57</v>
      </c>
    </row>
    <row r="275" spans="1:22" outlineLevel="1">
      <c r="A275" s="1070"/>
      <c r="B275" s="1090">
        <v>107967</v>
      </c>
      <c r="C275" s="1090">
        <v>750066</v>
      </c>
      <c r="D275" s="1091" t="s">
        <v>219</v>
      </c>
      <c r="E275" s="1071">
        <v>28466485.030000001</v>
      </c>
      <c r="F275" s="1071">
        <v>79097232.760000005</v>
      </c>
      <c r="G275" s="1071">
        <f>E275+F275</f>
        <v>107563717.79000001</v>
      </c>
      <c r="H275" s="1090" t="s">
        <v>130</v>
      </c>
      <c r="I275" s="1087"/>
      <c r="J275" s="1092" t="e">
        <f>+VLOOKUP(C275,#REF!,7,FALSE)</f>
        <v>#REF!</v>
      </c>
      <c r="K275" s="1071" t="e">
        <f>+VLOOKUP(C275,#REF!,9,FALSE)</f>
        <v>#REF!</v>
      </c>
      <c r="L275" s="1071" t="e">
        <f>+VLOOKUP(C275,#REF!,11,FALSE)</f>
        <v>#REF!</v>
      </c>
      <c r="M275" s="1071" t="e">
        <f t="shared" si="9"/>
        <v>#REF!</v>
      </c>
      <c r="N275" s="1071"/>
      <c r="O275" s="1071" t="e">
        <f>+VLOOKUP(C275,#REF!,10,FALSE)</f>
        <v>#REF!</v>
      </c>
      <c r="P275" s="1071" t="e">
        <f>+VLOOKUP(C275,#REF!,12,FALSE)</f>
        <v>#REF!</v>
      </c>
      <c r="Q275" s="1071" t="e">
        <f>+VLOOKUP(C275,#REF!,8,FALSE)</f>
        <v>#REF!</v>
      </c>
      <c r="R275" s="1071" t="e">
        <f t="shared" si="10"/>
        <v>#REF!</v>
      </c>
      <c r="S275" s="1071"/>
      <c r="T275" s="1071" t="e">
        <f t="shared" si="11"/>
        <v>#REF!</v>
      </c>
      <c r="U275" s="1093" t="e">
        <f>+VLOOKUP(C275,#REF!,13,FALSE)-T275</f>
        <v>#REF!</v>
      </c>
      <c r="V275" s="1070" t="s">
        <v>57</v>
      </c>
    </row>
    <row r="276" spans="1:22" outlineLevel="1">
      <c r="A276" s="1070"/>
      <c r="B276" s="1090">
        <v>107968</v>
      </c>
      <c r="C276" s="1090">
        <v>750067</v>
      </c>
      <c r="D276" s="1091" t="s">
        <v>220</v>
      </c>
      <c r="E276" s="1071">
        <v>15030146.18</v>
      </c>
      <c r="F276" s="1071">
        <v>41767142.560000002</v>
      </c>
      <c r="G276" s="1071">
        <f>E276+F276</f>
        <v>56797288.740000002</v>
      </c>
      <c r="H276" s="1090" t="s">
        <v>130</v>
      </c>
      <c r="I276" s="1087"/>
      <c r="J276" s="1092" t="e">
        <f>+VLOOKUP(C276,#REF!,7,FALSE)</f>
        <v>#REF!</v>
      </c>
      <c r="K276" s="1071" t="e">
        <f>+VLOOKUP(C276,#REF!,9,FALSE)</f>
        <v>#REF!</v>
      </c>
      <c r="L276" s="1071" t="e">
        <f>+VLOOKUP(C276,#REF!,11,FALSE)</f>
        <v>#REF!</v>
      </c>
      <c r="M276" s="1071" t="e">
        <f t="shared" si="9"/>
        <v>#REF!</v>
      </c>
      <c r="N276" s="1071"/>
      <c r="O276" s="1071" t="e">
        <f>+VLOOKUP(C276,#REF!,10,FALSE)</f>
        <v>#REF!</v>
      </c>
      <c r="P276" s="1071" t="e">
        <f>+VLOOKUP(C276,#REF!,12,FALSE)</f>
        <v>#REF!</v>
      </c>
      <c r="Q276" s="1071" t="e">
        <f>+VLOOKUP(C276,#REF!,8,FALSE)</f>
        <v>#REF!</v>
      </c>
      <c r="R276" s="1071" t="e">
        <f t="shared" si="10"/>
        <v>#REF!</v>
      </c>
      <c r="S276" s="1071"/>
      <c r="T276" s="1071" t="e">
        <f t="shared" si="11"/>
        <v>#REF!</v>
      </c>
      <c r="U276" s="1093" t="e">
        <f>+VLOOKUP(C276,#REF!,13,FALSE)-T276</f>
        <v>#REF!</v>
      </c>
      <c r="V276" s="1070" t="s">
        <v>57</v>
      </c>
    </row>
    <row r="277" spans="1:22" outlineLevel="1">
      <c r="A277" s="1070"/>
      <c r="B277" s="1090">
        <v>107969</v>
      </c>
      <c r="C277" s="1090">
        <v>750068</v>
      </c>
      <c r="D277" s="1091" t="s">
        <v>221</v>
      </c>
      <c r="E277" s="1071">
        <v>13840548.75</v>
      </c>
      <c r="F277" s="1071">
        <v>38461380.619999997</v>
      </c>
      <c r="G277" s="1071">
        <f>E277+F277</f>
        <v>52301929.369999997</v>
      </c>
      <c r="H277" s="1090" t="s">
        <v>130</v>
      </c>
      <c r="I277" s="1087"/>
      <c r="J277" s="1092" t="e">
        <f>+VLOOKUP(C277,#REF!,7,FALSE)</f>
        <v>#REF!</v>
      </c>
      <c r="K277" s="1071" t="e">
        <f>+VLOOKUP(C277,#REF!,9,FALSE)</f>
        <v>#REF!</v>
      </c>
      <c r="L277" s="1071" t="e">
        <f>+VLOOKUP(C277,#REF!,11,FALSE)</f>
        <v>#REF!</v>
      </c>
      <c r="M277" s="1071" t="e">
        <f t="shared" si="9"/>
        <v>#REF!</v>
      </c>
      <c r="N277" s="1071"/>
      <c r="O277" s="1071" t="e">
        <f>+VLOOKUP(C277,#REF!,10,FALSE)</f>
        <v>#REF!</v>
      </c>
      <c r="P277" s="1071" t="e">
        <f>+VLOOKUP(C277,#REF!,12,FALSE)</f>
        <v>#REF!</v>
      </c>
      <c r="Q277" s="1071" t="e">
        <f>+VLOOKUP(C277,#REF!,8,FALSE)</f>
        <v>#REF!</v>
      </c>
      <c r="R277" s="1071" t="e">
        <f t="shared" si="10"/>
        <v>#REF!</v>
      </c>
      <c r="S277" s="1071"/>
      <c r="T277" s="1071" t="e">
        <f t="shared" si="11"/>
        <v>#REF!</v>
      </c>
      <c r="U277" s="1093" t="e">
        <f>+VLOOKUP(C277,#REF!,13,FALSE)-T277</f>
        <v>#REF!</v>
      </c>
      <c r="V277" s="1070" t="s">
        <v>57</v>
      </c>
    </row>
    <row r="278" spans="1:22" outlineLevel="1">
      <c r="A278" s="1070"/>
      <c r="B278" s="1090">
        <v>107959</v>
      </c>
      <c r="C278" s="1090">
        <v>746309</v>
      </c>
      <c r="D278" s="1091" t="s">
        <v>222</v>
      </c>
      <c r="E278" s="1071">
        <v>327791.49</v>
      </c>
      <c r="F278" s="1071">
        <v>236273.14</v>
      </c>
      <c r="G278" s="1071">
        <f>E278+F278</f>
        <v>564064.63</v>
      </c>
      <c r="H278" s="1090" t="s">
        <v>35</v>
      </c>
      <c r="I278" s="1087"/>
      <c r="J278" s="1092" t="e">
        <f>+VLOOKUP(C278,#REF!,7,FALSE)</f>
        <v>#REF!</v>
      </c>
      <c r="K278" s="1071" t="e">
        <f>+VLOOKUP(C278,#REF!,9,FALSE)</f>
        <v>#REF!</v>
      </c>
      <c r="L278" s="1071" t="e">
        <f>+VLOOKUP(C278,#REF!,11,FALSE)</f>
        <v>#REF!</v>
      </c>
      <c r="M278" s="1071" t="e">
        <f t="shared" si="9"/>
        <v>#REF!</v>
      </c>
      <c r="N278" s="1071"/>
      <c r="O278" s="1071" t="e">
        <f>+VLOOKUP(C278,#REF!,10,FALSE)</f>
        <v>#REF!</v>
      </c>
      <c r="P278" s="1071" t="e">
        <f>+VLOOKUP(C278,#REF!,12,FALSE)</f>
        <v>#REF!</v>
      </c>
      <c r="Q278" s="1071" t="e">
        <f>+VLOOKUP(C278,#REF!,8,FALSE)</f>
        <v>#REF!</v>
      </c>
      <c r="R278" s="1071" t="e">
        <f t="shared" si="10"/>
        <v>#REF!</v>
      </c>
      <c r="S278" s="1071"/>
      <c r="T278" s="1071" t="e">
        <f t="shared" si="11"/>
        <v>#REF!</v>
      </c>
      <c r="U278" s="1093" t="e">
        <f>+VLOOKUP(C278,#REF!,13,FALSE)-T278</f>
        <v>#REF!</v>
      </c>
      <c r="V278" s="1070"/>
    </row>
    <row r="279" spans="1:22" ht="15.75" thickBot="1">
      <c r="A279" s="1070"/>
      <c r="B279" s="457" t="s">
        <v>223</v>
      </c>
      <c r="C279" s="390"/>
      <c r="D279" s="1091"/>
      <c r="E279" s="381">
        <f>+SUM(E28:E278)</f>
        <v>2195598436.3766665</v>
      </c>
      <c r="F279" s="381">
        <f>+SUM(F28:F259)</f>
        <v>734994220.48000002</v>
      </c>
      <c r="G279" s="381">
        <f>+SUM(G28:G259)</f>
        <v>2764540523.6977777</v>
      </c>
      <c r="H279" s="382">
        <f>+SUM(H28:H244)</f>
        <v>0</v>
      </c>
      <c r="I279" s="1094"/>
      <c r="J279" s="381" t="e">
        <f>+SUM(J28:J278)</f>
        <v>#REF!</v>
      </c>
      <c r="K279" s="381" t="e">
        <f>+SUM(K28:K278)</f>
        <v>#REF!</v>
      </c>
      <c r="L279" s="381" t="e">
        <f>+SUM(L28:L278)</f>
        <v>#REF!</v>
      </c>
      <c r="M279" s="381" t="e">
        <f>+SUM(M28:M278)</f>
        <v>#REF!</v>
      </c>
      <c r="N279" s="1071"/>
      <c r="O279" s="381" t="e">
        <f t="shared" ref="O279:R279" si="16">+SUM(O28:O278)</f>
        <v>#REF!</v>
      </c>
      <c r="P279" s="381" t="e">
        <f t="shared" si="16"/>
        <v>#REF!</v>
      </c>
      <c r="Q279" s="381" t="e">
        <f t="shared" si="16"/>
        <v>#REF!</v>
      </c>
      <c r="R279" s="381" t="e">
        <f t="shared" si="16"/>
        <v>#REF!</v>
      </c>
      <c r="S279" s="1071"/>
      <c r="T279" s="381" t="e">
        <f>+SUM(T28:T278)</f>
        <v>#REF!</v>
      </c>
      <c r="U279" s="381" t="e">
        <f>+SUM(U28:U278)</f>
        <v>#REF!</v>
      </c>
      <c r="V279" s="1070"/>
    </row>
    <row r="280" spans="1:22">
      <c r="A280" s="1070"/>
      <c r="B280" s="391"/>
      <c r="C280" s="391"/>
      <c r="D280" s="392"/>
      <c r="E280" s="393"/>
      <c r="F280" s="393"/>
      <c r="G280" s="393"/>
      <c r="H280" s="394"/>
      <c r="I280" s="1070"/>
      <c r="J280" s="1071"/>
      <c r="K280" s="1071"/>
      <c r="L280" s="1071"/>
      <c r="M280" s="1071"/>
      <c r="N280" s="1071"/>
      <c r="O280" s="1071"/>
      <c r="P280" s="1071"/>
      <c r="Q280" s="1071"/>
      <c r="R280" s="1071"/>
      <c r="S280" s="1071"/>
      <c r="T280" s="1071"/>
      <c r="U280" s="1070"/>
      <c r="V280" s="1070"/>
    </row>
    <row r="281" spans="1:22">
      <c r="A281" s="1070"/>
      <c r="B281" s="427" t="s">
        <v>224</v>
      </c>
      <c r="C281" s="366"/>
      <c r="D281" s="356"/>
      <c r="E281" s="389"/>
      <c r="F281" s="385"/>
      <c r="G281" s="385"/>
      <c r="H281" s="367"/>
      <c r="I281" s="1070"/>
      <c r="J281" s="1070"/>
      <c r="K281" s="1070"/>
      <c r="L281" s="1070"/>
      <c r="M281" s="1070"/>
      <c r="N281" s="1070"/>
      <c r="O281" s="1070"/>
      <c r="P281" s="1070"/>
      <c r="Q281" s="1070"/>
      <c r="R281" s="1070"/>
      <c r="S281" s="1070"/>
      <c r="T281" s="1070"/>
      <c r="U281" s="1070"/>
      <c r="V281" s="1070"/>
    </row>
    <row r="282" spans="1:22">
      <c r="A282" s="1070"/>
      <c r="B282" s="423" t="s">
        <v>16</v>
      </c>
      <c r="C282" s="424" t="s">
        <v>225</v>
      </c>
      <c r="D282" s="425" t="s">
        <v>18</v>
      </c>
      <c r="E282" s="430">
        <v>428</v>
      </c>
      <c r="F282" s="430">
        <v>406</v>
      </c>
      <c r="G282" s="426" t="s">
        <v>19</v>
      </c>
      <c r="H282" s="423" t="s">
        <v>20</v>
      </c>
      <c r="I282" s="1070"/>
      <c r="J282" s="400" t="s">
        <v>21</v>
      </c>
      <c r="K282" s="400" t="s">
        <v>22</v>
      </c>
      <c r="L282" s="400" t="s">
        <v>23</v>
      </c>
      <c r="M282" s="400" t="s">
        <v>24</v>
      </c>
      <c r="N282" s="1071"/>
      <c r="O282" s="400" t="s">
        <v>25</v>
      </c>
      <c r="P282" s="400" t="s">
        <v>26</v>
      </c>
      <c r="Q282" s="400" t="s">
        <v>27</v>
      </c>
      <c r="R282" s="400" t="s">
        <v>28</v>
      </c>
      <c r="S282" s="1071"/>
      <c r="T282" s="400" t="s">
        <v>29</v>
      </c>
      <c r="U282" s="431" t="s">
        <v>30</v>
      </c>
      <c r="V282" s="432" t="s">
        <v>31</v>
      </c>
    </row>
    <row r="283" spans="1:22" outlineLevel="1">
      <c r="A283" s="1070"/>
      <c r="B283" s="1070">
        <v>107206</v>
      </c>
      <c r="C283" s="1069">
        <v>165226</v>
      </c>
      <c r="D283" s="1070" t="s">
        <v>226</v>
      </c>
      <c r="E283" s="420">
        <v>72211568.140000001</v>
      </c>
      <c r="F283" s="420">
        <v>12438987.09</v>
      </c>
      <c r="G283" s="420">
        <f t="shared" ref="G283:G313" si="17">E283+F283</f>
        <v>84650555.230000004</v>
      </c>
      <c r="H283" s="1095" t="s">
        <v>227</v>
      </c>
      <c r="I283" s="1070"/>
      <c r="J283" s="1092" t="e">
        <f>+VLOOKUP(C283,#REF!,7,FALSE)</f>
        <v>#REF!</v>
      </c>
      <c r="K283" s="1071" t="e">
        <f>+VLOOKUP(C283,#REF!,9,FALSE)</f>
        <v>#REF!</v>
      </c>
      <c r="L283" s="1071" t="e">
        <f>+VLOOKUP(C283,#REF!,11,FALSE)</f>
        <v>#REF!</v>
      </c>
      <c r="M283" s="1071" t="e">
        <f t="shared" ref="M283:M313" si="18">+SUM(J283:L283)</f>
        <v>#REF!</v>
      </c>
      <c r="N283" s="1071"/>
      <c r="O283" s="1071" t="e">
        <f>+VLOOKUP(C283,#REF!,10,FALSE)</f>
        <v>#REF!</v>
      </c>
      <c r="P283" s="1071" t="e">
        <f>+VLOOKUP(C283,#REF!,12,FALSE)</f>
        <v>#REF!</v>
      </c>
      <c r="Q283" s="1071" t="e">
        <f>+VLOOKUP(C283,#REF!,8,FALSE)</f>
        <v>#REF!</v>
      </c>
      <c r="R283" s="1071" t="e">
        <f t="shared" ref="R283:R323" si="19">+SUM(O283:Q283)</f>
        <v>#REF!</v>
      </c>
      <c r="S283" s="1071"/>
      <c r="T283" s="1071" t="e">
        <f t="shared" ref="T283:T314" si="20">+M283+R283</f>
        <v>#REF!</v>
      </c>
      <c r="U283" s="1093" t="e">
        <f>+VLOOKUP(C283,#REF!,13,FALSE)-T283</f>
        <v>#REF!</v>
      </c>
      <c r="V283" s="1070"/>
    </row>
    <row r="284" spans="1:22" outlineLevel="1">
      <c r="A284" s="1070"/>
      <c r="B284" s="1070">
        <v>107220</v>
      </c>
      <c r="C284" s="1069">
        <v>169058</v>
      </c>
      <c r="D284" s="1070" t="s">
        <v>228</v>
      </c>
      <c r="E284" s="420">
        <v>18279001</v>
      </c>
      <c r="F284" s="420"/>
      <c r="G284" s="420">
        <f t="shared" si="17"/>
        <v>18279001</v>
      </c>
      <c r="H284" s="1095" t="s">
        <v>33</v>
      </c>
      <c r="I284" s="1070"/>
      <c r="J284" s="1092" t="e">
        <f>+VLOOKUP(C284,#REF!,7,FALSE)</f>
        <v>#REF!</v>
      </c>
      <c r="K284" s="1071" t="e">
        <f>+VLOOKUP(C284,#REF!,9,FALSE)</f>
        <v>#REF!</v>
      </c>
      <c r="L284" s="1071" t="e">
        <f>+VLOOKUP(C284,#REF!,11,FALSE)</f>
        <v>#REF!</v>
      </c>
      <c r="M284" s="1071" t="e">
        <f t="shared" si="18"/>
        <v>#REF!</v>
      </c>
      <c r="N284" s="1071"/>
      <c r="O284" s="1071" t="e">
        <f>+VLOOKUP(C284,#REF!,10,FALSE)</f>
        <v>#REF!</v>
      </c>
      <c r="P284" s="1071" t="e">
        <f>+VLOOKUP(C284,#REF!,12,FALSE)</f>
        <v>#REF!</v>
      </c>
      <c r="Q284" s="1071" t="e">
        <f>+VLOOKUP(C284,#REF!,8,FALSE)</f>
        <v>#REF!</v>
      </c>
      <c r="R284" s="1071" t="e">
        <f t="shared" si="19"/>
        <v>#REF!</v>
      </c>
      <c r="S284" s="1071"/>
      <c r="T284" s="1071" t="e">
        <f t="shared" si="20"/>
        <v>#REF!</v>
      </c>
      <c r="U284" s="1093" t="e">
        <f>+VLOOKUP(C284,#REF!,13,FALSE)-T284</f>
        <v>#REF!</v>
      </c>
      <c r="V284" s="1070"/>
    </row>
    <row r="285" spans="1:22" outlineLevel="1">
      <c r="A285" s="1070"/>
      <c r="B285" s="1070">
        <v>107222</v>
      </c>
      <c r="C285" s="1069">
        <v>169276</v>
      </c>
      <c r="D285" s="1070" t="s">
        <v>229</v>
      </c>
      <c r="E285" s="420">
        <v>20425907</v>
      </c>
      <c r="F285" s="420"/>
      <c r="G285" s="420">
        <f t="shared" si="17"/>
        <v>20425907</v>
      </c>
      <c r="H285" s="1095" t="s">
        <v>33</v>
      </c>
      <c r="I285" s="1070"/>
      <c r="J285" s="1092" t="e">
        <f>+VLOOKUP(C285,#REF!,7,FALSE)</f>
        <v>#REF!</v>
      </c>
      <c r="K285" s="1071" t="e">
        <f>+VLOOKUP(C285,#REF!,9,FALSE)</f>
        <v>#REF!</v>
      </c>
      <c r="L285" s="1071" t="e">
        <f>+VLOOKUP(C285,#REF!,11,FALSE)</f>
        <v>#REF!</v>
      </c>
      <c r="M285" s="1071" t="e">
        <f t="shared" si="18"/>
        <v>#REF!</v>
      </c>
      <c r="N285" s="1071"/>
      <c r="O285" s="1071" t="e">
        <f>+VLOOKUP(C285,#REF!,10,FALSE)</f>
        <v>#REF!</v>
      </c>
      <c r="P285" s="1071" t="e">
        <f>+VLOOKUP(C285,#REF!,12,FALSE)</f>
        <v>#REF!</v>
      </c>
      <c r="Q285" s="1071" t="e">
        <f>+VLOOKUP(C285,#REF!,8,FALSE)</f>
        <v>#REF!</v>
      </c>
      <c r="R285" s="1071" t="e">
        <f t="shared" si="19"/>
        <v>#REF!</v>
      </c>
      <c r="S285" s="1071"/>
      <c r="T285" s="1071" t="e">
        <f t="shared" si="20"/>
        <v>#REF!</v>
      </c>
      <c r="U285" s="1093" t="e">
        <f>+VLOOKUP(C285,#REF!,13,FALSE)-T285</f>
        <v>#REF!</v>
      </c>
      <c r="V285" s="1070"/>
    </row>
    <row r="286" spans="1:22" outlineLevel="1">
      <c r="A286" s="1070"/>
      <c r="B286" s="1070">
        <v>11507</v>
      </c>
      <c r="C286" s="1069">
        <v>178577</v>
      </c>
      <c r="D286" s="1070" t="s">
        <v>230</v>
      </c>
      <c r="E286" s="420">
        <v>27557980.5</v>
      </c>
      <c r="F286" s="420">
        <v>16340158.710000001</v>
      </c>
      <c r="G286" s="420">
        <f t="shared" si="17"/>
        <v>43898139.210000001</v>
      </c>
      <c r="H286" s="1095" t="s">
        <v>33</v>
      </c>
      <c r="I286" s="1070"/>
      <c r="J286" s="1092" t="e">
        <f>+VLOOKUP(C286,#REF!,7,FALSE)</f>
        <v>#REF!</v>
      </c>
      <c r="K286" s="1071" t="e">
        <f>+VLOOKUP(C286,#REF!,9,FALSE)</f>
        <v>#REF!</v>
      </c>
      <c r="L286" s="1071" t="e">
        <f>+VLOOKUP(C286,#REF!,11,FALSE)</f>
        <v>#REF!</v>
      </c>
      <c r="M286" s="1071" t="e">
        <f t="shared" si="18"/>
        <v>#REF!</v>
      </c>
      <c r="N286" s="1071"/>
      <c r="O286" s="1071" t="e">
        <f>+VLOOKUP(C286,#REF!,10,FALSE)</f>
        <v>#REF!</v>
      </c>
      <c r="P286" s="1071" t="e">
        <f>+VLOOKUP(C286,#REF!,12,FALSE)</f>
        <v>#REF!</v>
      </c>
      <c r="Q286" s="1071" t="e">
        <f>+VLOOKUP(C286,#REF!,8,FALSE)</f>
        <v>#REF!</v>
      </c>
      <c r="R286" s="1071" t="e">
        <f t="shared" si="19"/>
        <v>#REF!</v>
      </c>
      <c r="S286" s="1071"/>
      <c r="T286" s="1071" t="e">
        <f t="shared" si="20"/>
        <v>#REF!</v>
      </c>
      <c r="U286" s="1093" t="e">
        <f>+VLOOKUP(C286,#REF!,13,FALSE)-T286</f>
        <v>#REF!</v>
      </c>
      <c r="V286" s="1070"/>
    </row>
    <row r="287" spans="1:22" outlineLevel="1">
      <c r="A287" s="1070"/>
      <c r="B287" s="1070">
        <v>107690</v>
      </c>
      <c r="C287" s="1069">
        <v>547187</v>
      </c>
      <c r="D287" s="1070" t="s">
        <v>231</v>
      </c>
      <c r="E287" s="420">
        <v>4790316.92</v>
      </c>
      <c r="F287" s="420"/>
      <c r="G287" s="420">
        <f t="shared" si="17"/>
        <v>4790316.92</v>
      </c>
      <c r="H287" s="1095" t="s">
        <v>33</v>
      </c>
      <c r="I287" s="1070"/>
      <c r="J287" s="1092" t="e">
        <f>+VLOOKUP(C287,#REF!,7,FALSE)</f>
        <v>#REF!</v>
      </c>
      <c r="K287" s="1071" t="e">
        <f>+VLOOKUP(C287,#REF!,9,FALSE)</f>
        <v>#REF!</v>
      </c>
      <c r="L287" s="1071" t="e">
        <f>+VLOOKUP(C287,#REF!,11,FALSE)</f>
        <v>#REF!</v>
      </c>
      <c r="M287" s="1071" t="e">
        <f t="shared" si="18"/>
        <v>#REF!</v>
      </c>
      <c r="N287" s="1071"/>
      <c r="O287" s="1071" t="e">
        <f>+VLOOKUP(C287,#REF!,10,FALSE)</f>
        <v>#REF!</v>
      </c>
      <c r="P287" s="1071" t="e">
        <f>+VLOOKUP(C287,#REF!,12,FALSE)</f>
        <v>#REF!</v>
      </c>
      <c r="Q287" s="1071" t="e">
        <f>+VLOOKUP(C287,#REF!,8,FALSE)</f>
        <v>#REF!</v>
      </c>
      <c r="R287" s="1071" t="e">
        <f t="shared" si="19"/>
        <v>#REF!</v>
      </c>
      <c r="S287" s="1071"/>
      <c r="T287" s="1071" t="e">
        <f t="shared" si="20"/>
        <v>#REF!</v>
      </c>
      <c r="U287" s="1093" t="e">
        <f>+VLOOKUP(C287,#REF!,13,FALSE)-T287</f>
        <v>#REF!</v>
      </c>
      <c r="V287" s="1070"/>
    </row>
    <row r="288" spans="1:22" outlineLevel="1">
      <c r="A288" s="1070"/>
      <c r="B288" s="1070">
        <v>107714</v>
      </c>
      <c r="C288" s="1069">
        <v>550106</v>
      </c>
      <c r="D288" s="1070" t="s">
        <v>232</v>
      </c>
      <c r="E288" s="420">
        <v>11639958</v>
      </c>
      <c r="F288" s="420"/>
      <c r="G288" s="420">
        <f t="shared" si="17"/>
        <v>11639958</v>
      </c>
      <c r="H288" s="1095" t="s">
        <v>33</v>
      </c>
      <c r="I288" s="1070"/>
      <c r="J288" s="1092" t="e">
        <f>+VLOOKUP(C288,#REF!,7,FALSE)</f>
        <v>#REF!</v>
      </c>
      <c r="K288" s="1071" t="e">
        <f>+VLOOKUP(C288,#REF!,9,FALSE)</f>
        <v>#REF!</v>
      </c>
      <c r="L288" s="1071" t="e">
        <f>+VLOOKUP(C288,#REF!,11,FALSE)</f>
        <v>#REF!</v>
      </c>
      <c r="M288" s="1071" t="e">
        <f t="shared" si="18"/>
        <v>#REF!</v>
      </c>
      <c r="N288" s="1071"/>
      <c r="O288" s="1071" t="e">
        <f>+VLOOKUP(C288,#REF!,10,FALSE)</f>
        <v>#REF!</v>
      </c>
      <c r="P288" s="1071" t="e">
        <f>+VLOOKUP(C288,#REF!,12,FALSE)</f>
        <v>#REF!</v>
      </c>
      <c r="Q288" s="1071" t="e">
        <f>+VLOOKUP(C288,#REF!,8,FALSE)</f>
        <v>#REF!</v>
      </c>
      <c r="R288" s="1071" t="e">
        <f t="shared" si="19"/>
        <v>#REF!</v>
      </c>
      <c r="S288" s="1071"/>
      <c r="T288" s="1071" t="e">
        <f t="shared" si="20"/>
        <v>#REF!</v>
      </c>
      <c r="U288" s="1093" t="e">
        <f>+VLOOKUP(C288,#REF!,13,FALSE)-T288</f>
        <v>#REF!</v>
      </c>
      <c r="V288" s="1070"/>
    </row>
    <row r="289" spans="2:21" outlineLevel="1">
      <c r="B289" s="1070">
        <v>11470</v>
      </c>
      <c r="C289" s="1069">
        <v>551914</v>
      </c>
      <c r="D289" s="1070" t="s">
        <v>233</v>
      </c>
      <c r="E289" s="420">
        <v>9297455.9700000007</v>
      </c>
      <c r="F289" s="420">
        <v>5838512.7999999998</v>
      </c>
      <c r="G289" s="420">
        <f t="shared" si="17"/>
        <v>15135968.77</v>
      </c>
      <c r="H289" s="1095" t="s">
        <v>33</v>
      </c>
      <c r="I289" s="1070"/>
      <c r="J289" s="1092" t="e">
        <f>+VLOOKUP(C289,#REF!,7,FALSE)</f>
        <v>#REF!</v>
      </c>
      <c r="K289" s="1071" t="e">
        <f>+VLOOKUP(C289,#REF!,9,FALSE)</f>
        <v>#REF!</v>
      </c>
      <c r="L289" s="1071" t="e">
        <f>+VLOOKUP(C289,#REF!,11,FALSE)</f>
        <v>#REF!</v>
      </c>
      <c r="M289" s="1071" t="e">
        <f t="shared" si="18"/>
        <v>#REF!</v>
      </c>
      <c r="N289" s="1071"/>
      <c r="O289" s="1071" t="e">
        <f>+VLOOKUP(C289,#REF!,10,FALSE)</f>
        <v>#REF!</v>
      </c>
      <c r="P289" s="1071" t="e">
        <f>+VLOOKUP(C289,#REF!,12,FALSE)</f>
        <v>#REF!</v>
      </c>
      <c r="Q289" s="1071" t="e">
        <f>+VLOOKUP(C289,#REF!,8,FALSE)</f>
        <v>#REF!</v>
      </c>
      <c r="R289" s="1071" t="e">
        <f t="shared" si="19"/>
        <v>#REF!</v>
      </c>
      <c r="S289" s="1071"/>
      <c r="T289" s="1071" t="e">
        <f t="shared" si="20"/>
        <v>#REF!</v>
      </c>
      <c r="U289" s="1093" t="e">
        <f>+VLOOKUP(C289,#REF!,13,FALSE)-T289</f>
        <v>#REF!</v>
      </c>
    </row>
    <row r="290" spans="2:21" outlineLevel="1">
      <c r="B290" s="1070">
        <v>11876</v>
      </c>
      <c r="C290" s="1069">
        <v>682328</v>
      </c>
      <c r="D290" s="1070" t="s">
        <v>234</v>
      </c>
      <c r="E290" s="420">
        <v>2637502.7400000002</v>
      </c>
      <c r="F290" s="420"/>
      <c r="G290" s="420">
        <f t="shared" si="17"/>
        <v>2637502.7400000002</v>
      </c>
      <c r="H290" s="1095" t="s">
        <v>33</v>
      </c>
      <c r="I290" s="1070"/>
      <c r="J290" s="1092" t="e">
        <f>+VLOOKUP(C290,#REF!,7,FALSE)</f>
        <v>#REF!</v>
      </c>
      <c r="K290" s="1071" t="e">
        <f>+VLOOKUP(C290,#REF!,9,FALSE)</f>
        <v>#REF!</v>
      </c>
      <c r="L290" s="1071" t="e">
        <f>+VLOOKUP(C290,#REF!,11,FALSE)</f>
        <v>#REF!</v>
      </c>
      <c r="M290" s="1071" t="e">
        <f t="shared" si="18"/>
        <v>#REF!</v>
      </c>
      <c r="N290" s="1071"/>
      <c r="O290" s="1071" t="e">
        <f>+VLOOKUP(C290,#REF!,10,FALSE)</f>
        <v>#REF!</v>
      </c>
      <c r="P290" s="1071" t="e">
        <f>+VLOOKUP(C290,#REF!,12,FALSE)</f>
        <v>#REF!</v>
      </c>
      <c r="Q290" s="1071" t="e">
        <f>+VLOOKUP(C290,#REF!,8,FALSE)</f>
        <v>#REF!</v>
      </c>
      <c r="R290" s="1071" t="e">
        <f t="shared" si="19"/>
        <v>#REF!</v>
      </c>
      <c r="S290" s="1071"/>
      <c r="T290" s="1071" t="e">
        <f t="shared" si="20"/>
        <v>#REF!</v>
      </c>
      <c r="U290" s="1093" t="e">
        <f>+VLOOKUP(C290,#REF!,13,FALSE)-T290</f>
        <v>#REF!</v>
      </c>
    </row>
    <row r="291" spans="2:21" outlineLevel="1">
      <c r="B291" s="1070">
        <v>108145</v>
      </c>
      <c r="C291" s="1069">
        <v>956330</v>
      </c>
      <c r="D291" s="1070" t="s">
        <v>235</v>
      </c>
      <c r="E291" s="420">
        <v>1914845.33</v>
      </c>
      <c r="F291" s="420">
        <v>5681119.2699999996</v>
      </c>
      <c r="G291" s="420">
        <f t="shared" si="17"/>
        <v>7595964.5999999996</v>
      </c>
      <c r="H291" s="1095" t="s">
        <v>130</v>
      </c>
      <c r="I291" s="1070"/>
      <c r="J291" s="1092" t="e">
        <f>+VLOOKUP(C291,#REF!,7,FALSE)</f>
        <v>#REF!</v>
      </c>
      <c r="K291" s="1071" t="e">
        <f>+VLOOKUP(C291,#REF!,9,FALSE)</f>
        <v>#REF!</v>
      </c>
      <c r="L291" s="1071" t="e">
        <f>+VLOOKUP(C291,#REF!,11,FALSE)</f>
        <v>#REF!</v>
      </c>
      <c r="M291" s="1071" t="e">
        <f t="shared" si="18"/>
        <v>#REF!</v>
      </c>
      <c r="N291" s="1071"/>
      <c r="O291" s="1071" t="e">
        <f>+VLOOKUP(C291,#REF!,10,FALSE)</f>
        <v>#REF!</v>
      </c>
      <c r="P291" s="1071" t="e">
        <f>+VLOOKUP(C291,#REF!,12,FALSE)</f>
        <v>#REF!</v>
      </c>
      <c r="Q291" s="1071" t="e">
        <f>+VLOOKUP(C291,#REF!,8,FALSE)</f>
        <v>#REF!</v>
      </c>
      <c r="R291" s="1071" t="e">
        <f t="shared" si="19"/>
        <v>#REF!</v>
      </c>
      <c r="S291" s="1071"/>
      <c r="T291" s="1071" t="e">
        <f t="shared" si="20"/>
        <v>#REF!</v>
      </c>
      <c r="U291" s="1093" t="e">
        <f>+VLOOKUP(C291,#REF!,13,FALSE)-T291</f>
        <v>#REF!</v>
      </c>
    </row>
    <row r="292" spans="2:21" outlineLevel="1">
      <c r="B292" s="1070">
        <v>108146</v>
      </c>
      <c r="C292" s="1069">
        <v>956331</v>
      </c>
      <c r="D292" s="1070" t="s">
        <v>236</v>
      </c>
      <c r="E292" s="420">
        <v>1813962.21</v>
      </c>
      <c r="F292" s="420">
        <v>5381811.0199999996</v>
      </c>
      <c r="G292" s="420">
        <f t="shared" si="17"/>
        <v>7195773.2299999995</v>
      </c>
      <c r="H292" s="1095" t="s">
        <v>130</v>
      </c>
      <c r="I292" s="1070"/>
      <c r="J292" s="1092" t="e">
        <f>+VLOOKUP(C292,#REF!,7,FALSE)</f>
        <v>#REF!</v>
      </c>
      <c r="K292" s="1071" t="e">
        <f>+VLOOKUP(C292,#REF!,9,FALSE)</f>
        <v>#REF!</v>
      </c>
      <c r="L292" s="1071" t="e">
        <f>+VLOOKUP(C292,#REF!,11,FALSE)</f>
        <v>#REF!</v>
      </c>
      <c r="M292" s="1071" t="e">
        <f t="shared" si="18"/>
        <v>#REF!</v>
      </c>
      <c r="N292" s="1071"/>
      <c r="O292" s="1071" t="e">
        <f>+VLOOKUP(C292,#REF!,10,FALSE)</f>
        <v>#REF!</v>
      </c>
      <c r="P292" s="1071" t="e">
        <f>+VLOOKUP(C292,#REF!,12,FALSE)</f>
        <v>#REF!</v>
      </c>
      <c r="Q292" s="1071" t="e">
        <f>+VLOOKUP(C292,#REF!,8,FALSE)</f>
        <v>#REF!</v>
      </c>
      <c r="R292" s="1071" t="e">
        <f t="shared" si="19"/>
        <v>#REF!</v>
      </c>
      <c r="S292" s="1071"/>
      <c r="T292" s="1071" t="e">
        <f t="shared" si="20"/>
        <v>#REF!</v>
      </c>
      <c r="U292" s="1093" t="e">
        <f>+VLOOKUP(C292,#REF!,13,FALSE)-T292</f>
        <v>#REF!</v>
      </c>
    </row>
    <row r="293" spans="2:21" outlineLevel="1">
      <c r="B293" s="1070">
        <v>108147</v>
      </c>
      <c r="C293" s="1069">
        <v>956332</v>
      </c>
      <c r="D293" s="1070" t="s">
        <v>237</v>
      </c>
      <c r="E293" s="420">
        <v>2664861.34</v>
      </c>
      <c r="F293" s="420">
        <v>7906327.9199999999</v>
      </c>
      <c r="G293" s="420">
        <f t="shared" si="17"/>
        <v>10571189.26</v>
      </c>
      <c r="H293" s="1095" t="s">
        <v>130</v>
      </c>
      <c r="I293" s="1070"/>
      <c r="J293" s="1092" t="e">
        <f>+VLOOKUP(C293,#REF!,7,FALSE)</f>
        <v>#REF!</v>
      </c>
      <c r="K293" s="1071" t="e">
        <f>+VLOOKUP(C293,#REF!,9,FALSE)</f>
        <v>#REF!</v>
      </c>
      <c r="L293" s="1071" t="e">
        <f>+VLOOKUP(C293,#REF!,11,FALSE)</f>
        <v>#REF!</v>
      </c>
      <c r="M293" s="1071" t="e">
        <f t="shared" si="18"/>
        <v>#REF!</v>
      </c>
      <c r="N293" s="1071"/>
      <c r="O293" s="1071" t="e">
        <f>+VLOOKUP(C293,#REF!,10,FALSE)</f>
        <v>#REF!</v>
      </c>
      <c r="P293" s="1071" t="e">
        <f>+VLOOKUP(C293,#REF!,12,FALSE)</f>
        <v>#REF!</v>
      </c>
      <c r="Q293" s="1071" t="e">
        <f>+VLOOKUP(C293,#REF!,8,FALSE)</f>
        <v>#REF!</v>
      </c>
      <c r="R293" s="1071" t="e">
        <f t="shared" si="19"/>
        <v>#REF!</v>
      </c>
      <c r="S293" s="1071"/>
      <c r="T293" s="1071" t="e">
        <f t="shared" si="20"/>
        <v>#REF!</v>
      </c>
      <c r="U293" s="1093" t="e">
        <f>+VLOOKUP(C293,#REF!,13,FALSE)-T293</f>
        <v>#REF!</v>
      </c>
    </row>
    <row r="294" spans="2:21" outlineLevel="1">
      <c r="B294" s="1070">
        <v>108148</v>
      </c>
      <c r="C294" s="1069">
        <v>956335</v>
      </c>
      <c r="D294" s="1070" t="s">
        <v>238</v>
      </c>
      <c r="E294" s="420">
        <v>1798813.63</v>
      </c>
      <c r="F294" s="420">
        <v>5336866.97</v>
      </c>
      <c r="G294" s="420">
        <f t="shared" si="17"/>
        <v>7135680.5999999996</v>
      </c>
      <c r="H294" s="1095" t="s">
        <v>130</v>
      </c>
      <c r="I294" s="1070"/>
      <c r="J294" s="1092" t="e">
        <f>+VLOOKUP(C294,#REF!,7,FALSE)</f>
        <v>#REF!</v>
      </c>
      <c r="K294" s="1071" t="e">
        <f>+VLOOKUP(C294,#REF!,9,FALSE)</f>
        <v>#REF!</v>
      </c>
      <c r="L294" s="1071" t="e">
        <f>+VLOOKUP(C294,#REF!,11,FALSE)</f>
        <v>#REF!</v>
      </c>
      <c r="M294" s="1071" t="e">
        <f t="shared" si="18"/>
        <v>#REF!</v>
      </c>
      <c r="N294" s="1071"/>
      <c r="O294" s="1071" t="e">
        <f>+VLOOKUP(C294,#REF!,10,FALSE)</f>
        <v>#REF!</v>
      </c>
      <c r="P294" s="1071" t="e">
        <f>+VLOOKUP(C294,#REF!,12,FALSE)</f>
        <v>#REF!</v>
      </c>
      <c r="Q294" s="1071" t="e">
        <f>+VLOOKUP(C294,#REF!,8,FALSE)</f>
        <v>#REF!</v>
      </c>
      <c r="R294" s="1071" t="e">
        <f t="shared" si="19"/>
        <v>#REF!</v>
      </c>
      <c r="S294" s="1071"/>
      <c r="T294" s="1071" t="e">
        <f t="shared" si="20"/>
        <v>#REF!</v>
      </c>
      <c r="U294" s="1093" t="e">
        <f>+VLOOKUP(C294,#REF!,13,FALSE)-T294</f>
        <v>#REF!</v>
      </c>
    </row>
    <row r="295" spans="2:21" outlineLevel="1">
      <c r="B295" s="1070">
        <v>108149</v>
      </c>
      <c r="C295" s="1069">
        <v>956337</v>
      </c>
      <c r="D295" s="1070" t="s">
        <v>239</v>
      </c>
      <c r="E295" s="420">
        <v>1378198.73</v>
      </c>
      <c r="F295" s="420">
        <v>4088952.37</v>
      </c>
      <c r="G295" s="420">
        <f t="shared" si="17"/>
        <v>5467151.0999999996</v>
      </c>
      <c r="H295" s="1095" t="s">
        <v>130</v>
      </c>
      <c r="I295" s="1070"/>
      <c r="J295" s="1092" t="e">
        <f>+VLOOKUP(C295,#REF!,7,FALSE)</f>
        <v>#REF!</v>
      </c>
      <c r="K295" s="1071" t="e">
        <f>+VLOOKUP(C295,#REF!,9,FALSE)</f>
        <v>#REF!</v>
      </c>
      <c r="L295" s="1071" t="e">
        <f>+VLOOKUP(C295,#REF!,11,FALSE)</f>
        <v>#REF!</v>
      </c>
      <c r="M295" s="1071" t="e">
        <f t="shared" si="18"/>
        <v>#REF!</v>
      </c>
      <c r="N295" s="1071"/>
      <c r="O295" s="1071" t="e">
        <f>+VLOOKUP(C295,#REF!,10,FALSE)</f>
        <v>#REF!</v>
      </c>
      <c r="P295" s="1071" t="e">
        <f>+VLOOKUP(C295,#REF!,12,FALSE)</f>
        <v>#REF!</v>
      </c>
      <c r="Q295" s="1071" t="e">
        <f>+VLOOKUP(C295,#REF!,8,FALSE)</f>
        <v>#REF!</v>
      </c>
      <c r="R295" s="1071" t="e">
        <f t="shared" si="19"/>
        <v>#REF!</v>
      </c>
      <c r="S295" s="1071"/>
      <c r="T295" s="1071" t="e">
        <f t="shared" si="20"/>
        <v>#REF!</v>
      </c>
      <c r="U295" s="1093" t="e">
        <f>+VLOOKUP(C295,#REF!,13,FALSE)-T295</f>
        <v>#REF!</v>
      </c>
    </row>
    <row r="296" spans="2:21" outlineLevel="1">
      <c r="B296" s="1070">
        <v>108150</v>
      </c>
      <c r="C296" s="1069">
        <v>956339</v>
      </c>
      <c r="D296" s="1070" t="s">
        <v>240</v>
      </c>
      <c r="E296" s="420">
        <v>2887255.43</v>
      </c>
      <c r="F296" s="420">
        <v>8566144.8300000001</v>
      </c>
      <c r="G296" s="420">
        <f t="shared" si="17"/>
        <v>11453400.26</v>
      </c>
      <c r="H296" s="1095" t="s">
        <v>130</v>
      </c>
      <c r="I296" s="1070"/>
      <c r="J296" s="1092" t="e">
        <f>+VLOOKUP(C296,#REF!,7,FALSE)</f>
        <v>#REF!</v>
      </c>
      <c r="K296" s="1071" t="e">
        <f>+VLOOKUP(C296,#REF!,9,FALSE)</f>
        <v>#REF!</v>
      </c>
      <c r="L296" s="1071" t="e">
        <f>+VLOOKUP(C296,#REF!,11,FALSE)</f>
        <v>#REF!</v>
      </c>
      <c r="M296" s="1071" t="e">
        <f t="shared" si="18"/>
        <v>#REF!</v>
      </c>
      <c r="N296" s="1071"/>
      <c r="O296" s="1071" t="e">
        <f>+VLOOKUP(C296,#REF!,10,FALSE)</f>
        <v>#REF!</v>
      </c>
      <c r="P296" s="1071" t="e">
        <f>+VLOOKUP(C296,#REF!,12,FALSE)</f>
        <v>#REF!</v>
      </c>
      <c r="Q296" s="1071" t="e">
        <f>+VLOOKUP(C296,#REF!,8,FALSE)</f>
        <v>#REF!</v>
      </c>
      <c r="R296" s="1071" t="e">
        <f t="shared" si="19"/>
        <v>#REF!</v>
      </c>
      <c r="S296" s="1071"/>
      <c r="T296" s="1071" t="e">
        <f t="shared" si="20"/>
        <v>#REF!</v>
      </c>
      <c r="U296" s="1093" t="e">
        <f>+VLOOKUP(C296,#REF!,13,FALSE)-T296</f>
        <v>#REF!</v>
      </c>
    </row>
    <row r="297" spans="2:21" outlineLevel="1">
      <c r="B297" s="1070">
        <v>108151</v>
      </c>
      <c r="C297" s="1069">
        <v>956340</v>
      </c>
      <c r="D297" s="1070" t="s">
        <v>241</v>
      </c>
      <c r="E297" s="420">
        <v>1210919.69</v>
      </c>
      <c r="F297" s="420">
        <v>3592655.29</v>
      </c>
      <c r="G297" s="420">
        <f t="shared" si="17"/>
        <v>4803574.9800000004</v>
      </c>
      <c r="H297" s="1095" t="s">
        <v>130</v>
      </c>
      <c r="I297" s="1070"/>
      <c r="J297" s="1092" t="e">
        <f>+VLOOKUP(C297,#REF!,7,FALSE)</f>
        <v>#REF!</v>
      </c>
      <c r="K297" s="1071" t="e">
        <f>+VLOOKUP(C297,#REF!,9,FALSE)</f>
        <v>#REF!</v>
      </c>
      <c r="L297" s="1071" t="e">
        <f>+VLOOKUP(C297,#REF!,11,FALSE)</f>
        <v>#REF!</v>
      </c>
      <c r="M297" s="1071" t="e">
        <f t="shared" si="18"/>
        <v>#REF!</v>
      </c>
      <c r="N297" s="1071"/>
      <c r="O297" s="1071" t="e">
        <f>+VLOOKUP(C297,#REF!,10,FALSE)</f>
        <v>#REF!</v>
      </c>
      <c r="P297" s="1071" t="e">
        <f>+VLOOKUP(C297,#REF!,12,FALSE)</f>
        <v>#REF!</v>
      </c>
      <c r="Q297" s="1071" t="e">
        <f>+VLOOKUP(C297,#REF!,8,FALSE)</f>
        <v>#REF!</v>
      </c>
      <c r="R297" s="1071" t="e">
        <f t="shared" si="19"/>
        <v>#REF!</v>
      </c>
      <c r="S297" s="1071"/>
      <c r="T297" s="1071" t="e">
        <f t="shared" si="20"/>
        <v>#REF!</v>
      </c>
      <c r="U297" s="1093" t="e">
        <f>+VLOOKUP(C297,#REF!,13,FALSE)-T297</f>
        <v>#REF!</v>
      </c>
    </row>
    <row r="298" spans="2:21" outlineLevel="1">
      <c r="B298" s="1070">
        <v>108152</v>
      </c>
      <c r="C298" s="1069">
        <v>956341</v>
      </c>
      <c r="D298" s="1070" t="s">
        <v>242</v>
      </c>
      <c r="E298" s="420">
        <v>23528.65</v>
      </c>
      <c r="F298" s="420">
        <v>69806.720000000001</v>
      </c>
      <c r="G298" s="420">
        <f t="shared" si="17"/>
        <v>93335.37</v>
      </c>
      <c r="H298" s="1095" t="s">
        <v>130</v>
      </c>
      <c r="I298" s="1070"/>
      <c r="J298" s="1092" t="e">
        <f>+VLOOKUP(C298,#REF!,7,FALSE)</f>
        <v>#REF!</v>
      </c>
      <c r="K298" s="1071" t="e">
        <f>+VLOOKUP(C298,#REF!,9,FALSE)</f>
        <v>#REF!</v>
      </c>
      <c r="L298" s="1071" t="e">
        <f>+VLOOKUP(C298,#REF!,11,FALSE)</f>
        <v>#REF!</v>
      </c>
      <c r="M298" s="1071" t="e">
        <f t="shared" si="18"/>
        <v>#REF!</v>
      </c>
      <c r="N298" s="1071"/>
      <c r="O298" s="1071" t="e">
        <f>+VLOOKUP(C298,#REF!,10,FALSE)</f>
        <v>#REF!</v>
      </c>
      <c r="P298" s="1071" t="e">
        <f>+VLOOKUP(C298,#REF!,12,FALSE)</f>
        <v>#REF!</v>
      </c>
      <c r="Q298" s="1071" t="e">
        <f>+VLOOKUP(C298,#REF!,8,FALSE)</f>
        <v>#REF!</v>
      </c>
      <c r="R298" s="1071" t="e">
        <f t="shared" si="19"/>
        <v>#REF!</v>
      </c>
      <c r="S298" s="1071"/>
      <c r="T298" s="1071" t="e">
        <f t="shared" si="20"/>
        <v>#REF!</v>
      </c>
      <c r="U298" s="1093" t="e">
        <f>+VLOOKUP(C298,#REF!,13,FALSE)-T298</f>
        <v>#REF!</v>
      </c>
    </row>
    <row r="299" spans="2:21" outlineLevel="1">
      <c r="B299" s="1070">
        <v>108154</v>
      </c>
      <c r="C299" s="1069">
        <v>956343</v>
      </c>
      <c r="D299" s="1070" t="s">
        <v>243</v>
      </c>
      <c r="E299" s="420">
        <v>183092.65</v>
      </c>
      <c r="F299" s="420">
        <v>2178489.85</v>
      </c>
      <c r="G299" s="420">
        <f t="shared" si="17"/>
        <v>2361582.5</v>
      </c>
      <c r="H299" s="1095" t="s">
        <v>130</v>
      </c>
      <c r="I299" s="1070"/>
      <c r="J299" s="1092" t="e">
        <f>+VLOOKUP(C299,#REF!,7,FALSE)</f>
        <v>#REF!</v>
      </c>
      <c r="K299" s="1071" t="e">
        <f>+VLOOKUP(C299,#REF!,9,FALSE)</f>
        <v>#REF!</v>
      </c>
      <c r="L299" s="1071" t="e">
        <f>+VLOOKUP(C299,#REF!,11,FALSE)</f>
        <v>#REF!</v>
      </c>
      <c r="M299" s="1071" t="e">
        <f t="shared" si="18"/>
        <v>#REF!</v>
      </c>
      <c r="N299" s="1071"/>
      <c r="O299" s="1071" t="e">
        <f>+VLOOKUP(C299,#REF!,10,FALSE)</f>
        <v>#REF!</v>
      </c>
      <c r="P299" s="1071" t="e">
        <f>+VLOOKUP(C299,#REF!,12,FALSE)</f>
        <v>#REF!</v>
      </c>
      <c r="Q299" s="1071" t="e">
        <f>+VLOOKUP(C299,#REF!,8,FALSE)</f>
        <v>#REF!</v>
      </c>
      <c r="R299" s="1071" t="e">
        <f t="shared" si="19"/>
        <v>#REF!</v>
      </c>
      <c r="S299" s="1071"/>
      <c r="T299" s="1071" t="e">
        <f t="shared" si="20"/>
        <v>#REF!</v>
      </c>
      <c r="U299" s="1093" t="e">
        <f>+VLOOKUP(C299,#REF!,13,FALSE)-T299</f>
        <v>#REF!</v>
      </c>
    </row>
    <row r="300" spans="2:21" outlineLevel="1">
      <c r="B300" s="1070">
        <v>108155</v>
      </c>
      <c r="C300" s="1069">
        <v>956345</v>
      </c>
      <c r="D300" s="1070" t="s">
        <v>244</v>
      </c>
      <c r="E300" s="420">
        <v>53038.75</v>
      </c>
      <c r="F300" s="420">
        <v>631070.47</v>
      </c>
      <c r="G300" s="420">
        <f t="shared" si="17"/>
        <v>684109.22</v>
      </c>
      <c r="H300" s="1095" t="s">
        <v>130</v>
      </c>
      <c r="I300" s="1070"/>
      <c r="J300" s="1092" t="e">
        <f>+VLOOKUP(C300,#REF!,7,FALSE)</f>
        <v>#REF!</v>
      </c>
      <c r="K300" s="1071" t="e">
        <f>+VLOOKUP(C300,#REF!,9,FALSE)</f>
        <v>#REF!</v>
      </c>
      <c r="L300" s="1071" t="e">
        <f>+VLOOKUP(C300,#REF!,11,FALSE)</f>
        <v>#REF!</v>
      </c>
      <c r="M300" s="1071" t="e">
        <f t="shared" si="18"/>
        <v>#REF!</v>
      </c>
      <c r="N300" s="1071"/>
      <c r="O300" s="1071" t="e">
        <f>+VLOOKUP(C300,#REF!,10,FALSE)</f>
        <v>#REF!</v>
      </c>
      <c r="P300" s="1071" t="e">
        <f>+VLOOKUP(C300,#REF!,12,FALSE)</f>
        <v>#REF!</v>
      </c>
      <c r="Q300" s="1071" t="e">
        <f>+VLOOKUP(C300,#REF!,8,FALSE)</f>
        <v>#REF!</v>
      </c>
      <c r="R300" s="1071" t="e">
        <f t="shared" si="19"/>
        <v>#REF!</v>
      </c>
      <c r="S300" s="1071"/>
      <c r="T300" s="1071" t="e">
        <f t="shared" si="20"/>
        <v>#REF!</v>
      </c>
      <c r="U300" s="1093" t="e">
        <f>+VLOOKUP(C300,#REF!,13,FALSE)-T300</f>
        <v>#REF!</v>
      </c>
    </row>
    <row r="301" spans="2:21" outlineLevel="1">
      <c r="B301" s="1070">
        <v>108156</v>
      </c>
      <c r="C301" s="1069">
        <v>956348</v>
      </c>
      <c r="D301" s="1070" t="s">
        <v>245</v>
      </c>
      <c r="E301" s="420">
        <v>8718.69</v>
      </c>
      <c r="F301" s="420">
        <v>103737.61</v>
      </c>
      <c r="G301" s="420">
        <f t="shared" si="17"/>
        <v>112456.3</v>
      </c>
      <c r="H301" s="1095" t="s">
        <v>130</v>
      </c>
      <c r="I301" s="1070"/>
      <c r="J301" s="1092" t="e">
        <f>+VLOOKUP(C301,#REF!,7,FALSE)</f>
        <v>#REF!</v>
      </c>
      <c r="K301" s="1071" t="e">
        <f>+VLOOKUP(C301,#REF!,9,FALSE)</f>
        <v>#REF!</v>
      </c>
      <c r="L301" s="1071" t="e">
        <f>+VLOOKUP(C301,#REF!,11,FALSE)</f>
        <v>#REF!</v>
      </c>
      <c r="M301" s="1071" t="e">
        <f t="shared" si="18"/>
        <v>#REF!</v>
      </c>
      <c r="N301" s="1071"/>
      <c r="O301" s="1071" t="e">
        <f>+VLOOKUP(C301,#REF!,10,FALSE)</f>
        <v>#REF!</v>
      </c>
      <c r="P301" s="1071" t="e">
        <f>+VLOOKUP(C301,#REF!,12,FALSE)</f>
        <v>#REF!</v>
      </c>
      <c r="Q301" s="1071" t="e">
        <f>+VLOOKUP(C301,#REF!,8,FALSE)</f>
        <v>#REF!</v>
      </c>
      <c r="R301" s="1071" t="e">
        <f t="shared" si="19"/>
        <v>#REF!</v>
      </c>
      <c r="S301" s="1071"/>
      <c r="T301" s="1071" t="e">
        <f t="shared" si="20"/>
        <v>#REF!</v>
      </c>
      <c r="U301" s="1093" t="e">
        <f>+VLOOKUP(C301,#REF!,13,FALSE)-T301</f>
        <v>#REF!</v>
      </c>
    </row>
    <row r="302" spans="2:21" outlineLevel="1">
      <c r="B302" s="1070">
        <v>108160</v>
      </c>
      <c r="C302" s="1069">
        <v>956357</v>
      </c>
      <c r="D302" s="1070" t="s">
        <v>246</v>
      </c>
      <c r="E302" s="420">
        <v>153906.79</v>
      </c>
      <c r="F302" s="420"/>
      <c r="G302" s="420">
        <f t="shared" si="17"/>
        <v>153906.79</v>
      </c>
      <c r="H302" s="1095" t="s">
        <v>130</v>
      </c>
      <c r="I302" s="1070"/>
      <c r="J302" s="1092" t="e">
        <f>+VLOOKUP(C302,#REF!,7,FALSE)</f>
        <v>#REF!</v>
      </c>
      <c r="K302" s="1071" t="e">
        <f>+VLOOKUP(C302,#REF!,9,FALSE)</f>
        <v>#REF!</v>
      </c>
      <c r="L302" s="1071" t="e">
        <f>+VLOOKUP(C302,#REF!,11,FALSE)</f>
        <v>#REF!</v>
      </c>
      <c r="M302" s="1071" t="e">
        <f t="shared" si="18"/>
        <v>#REF!</v>
      </c>
      <c r="N302" s="1071"/>
      <c r="O302" s="1071" t="e">
        <f>+VLOOKUP(C302,#REF!,10,FALSE)</f>
        <v>#REF!</v>
      </c>
      <c r="P302" s="1071" t="e">
        <f>+VLOOKUP(C302,#REF!,12,FALSE)</f>
        <v>#REF!</v>
      </c>
      <c r="Q302" s="1071" t="e">
        <f>+VLOOKUP(C302,#REF!,8,FALSE)</f>
        <v>#REF!</v>
      </c>
      <c r="R302" s="1071" t="e">
        <f t="shared" si="19"/>
        <v>#REF!</v>
      </c>
      <c r="S302" s="1071"/>
      <c r="T302" s="1071" t="e">
        <f t="shared" si="20"/>
        <v>#REF!</v>
      </c>
      <c r="U302" s="1093" t="e">
        <f>+VLOOKUP(C302,#REF!,13,FALSE)-T302</f>
        <v>#REF!</v>
      </c>
    </row>
    <row r="303" spans="2:21" outlineLevel="1">
      <c r="B303" s="1070">
        <v>11241</v>
      </c>
      <c r="C303" s="1069">
        <v>168483</v>
      </c>
      <c r="D303" s="1070" t="s">
        <v>247</v>
      </c>
      <c r="E303" s="420">
        <v>106895316</v>
      </c>
      <c r="F303" s="420">
        <v>8111071</v>
      </c>
      <c r="G303" s="420">
        <f t="shared" si="17"/>
        <v>115006387</v>
      </c>
      <c r="H303" s="1095" t="s">
        <v>46</v>
      </c>
      <c r="I303" s="1070"/>
      <c r="J303" s="1092" t="e">
        <f>+VLOOKUP(C303,#REF!,7,FALSE)</f>
        <v>#REF!</v>
      </c>
      <c r="K303" s="1071" t="e">
        <f>+VLOOKUP(C303,#REF!,9,FALSE)</f>
        <v>#REF!</v>
      </c>
      <c r="L303" s="1071" t="e">
        <f>+VLOOKUP(C303,#REF!,11,FALSE)</f>
        <v>#REF!</v>
      </c>
      <c r="M303" s="1071" t="e">
        <f t="shared" si="18"/>
        <v>#REF!</v>
      </c>
      <c r="N303" s="1071"/>
      <c r="O303" s="1071" t="e">
        <f>+VLOOKUP(C303,#REF!,10,FALSE)</f>
        <v>#REF!</v>
      </c>
      <c r="P303" s="1071" t="e">
        <f>+VLOOKUP(C303,#REF!,12,FALSE)</f>
        <v>#REF!</v>
      </c>
      <c r="Q303" s="1071" t="e">
        <f>+VLOOKUP(C303,#REF!,8,FALSE)</f>
        <v>#REF!</v>
      </c>
      <c r="R303" s="1071" t="e">
        <f t="shared" si="19"/>
        <v>#REF!</v>
      </c>
      <c r="S303" s="1071"/>
      <c r="T303" s="1071" t="e">
        <f t="shared" si="20"/>
        <v>#REF!</v>
      </c>
      <c r="U303" s="1093" t="e">
        <f>+VLOOKUP(C303,#REF!,13,FALSE)-T303</f>
        <v>#REF!</v>
      </c>
    </row>
    <row r="304" spans="2:21" outlineLevel="1">
      <c r="B304" s="1070">
        <v>107888</v>
      </c>
      <c r="C304" s="1069">
        <v>723002</v>
      </c>
      <c r="D304" s="1070" t="s">
        <v>248</v>
      </c>
      <c r="E304" s="420">
        <v>70586386.390000001</v>
      </c>
      <c r="F304" s="420"/>
      <c r="G304" s="420">
        <f t="shared" si="17"/>
        <v>70586386.390000001</v>
      </c>
      <c r="H304" s="1095" t="s">
        <v>33</v>
      </c>
      <c r="I304" s="1070"/>
      <c r="J304" s="1092" t="e">
        <f>+VLOOKUP(C304,#REF!,7,FALSE)</f>
        <v>#REF!</v>
      </c>
      <c r="K304" s="1071" t="e">
        <f>+VLOOKUP(C304,#REF!,9,FALSE)</f>
        <v>#REF!</v>
      </c>
      <c r="L304" s="1071" t="e">
        <f>+VLOOKUP(C304,#REF!,11,FALSE)</f>
        <v>#REF!</v>
      </c>
      <c r="M304" s="1071" t="e">
        <f t="shared" si="18"/>
        <v>#REF!</v>
      </c>
      <c r="N304" s="1071"/>
      <c r="O304" s="1071" t="e">
        <f>+VLOOKUP(C304,#REF!,10,FALSE)</f>
        <v>#REF!</v>
      </c>
      <c r="P304" s="1071" t="e">
        <f>+VLOOKUP(C304,#REF!,12,FALSE)</f>
        <v>#REF!</v>
      </c>
      <c r="Q304" s="1071" t="e">
        <f>+VLOOKUP(C304,#REF!,8,FALSE)</f>
        <v>#REF!</v>
      </c>
      <c r="R304" s="1071" t="e">
        <f t="shared" si="19"/>
        <v>#REF!</v>
      </c>
      <c r="S304" s="1071"/>
      <c r="T304" s="1071" t="e">
        <f t="shared" si="20"/>
        <v>#REF!</v>
      </c>
      <c r="U304" s="1093" t="e">
        <f>+VLOOKUP(C304,#REF!,13,FALSE)-T304</f>
        <v>#REF!</v>
      </c>
    </row>
    <row r="305" spans="2:22" outlineLevel="1">
      <c r="B305" s="1070">
        <v>108030</v>
      </c>
      <c r="C305" s="1069">
        <v>756997</v>
      </c>
      <c r="D305" s="1070" t="s">
        <v>249</v>
      </c>
      <c r="E305" s="420">
        <v>40557533.609999999</v>
      </c>
      <c r="F305" s="420"/>
      <c r="G305" s="420">
        <f t="shared" si="17"/>
        <v>40557533.609999999</v>
      </c>
      <c r="H305" s="1095" t="s">
        <v>46</v>
      </c>
      <c r="I305" s="1070"/>
      <c r="J305" s="1092" t="e">
        <f>+VLOOKUP(C305,#REF!,7,FALSE)</f>
        <v>#REF!</v>
      </c>
      <c r="K305" s="1071" t="e">
        <f>+VLOOKUP(C305,#REF!,9,FALSE)</f>
        <v>#REF!</v>
      </c>
      <c r="L305" s="1071" t="e">
        <f>+VLOOKUP(C305,#REF!,11,FALSE)</f>
        <v>#REF!</v>
      </c>
      <c r="M305" s="1071" t="e">
        <f t="shared" si="18"/>
        <v>#REF!</v>
      </c>
      <c r="N305" s="1071"/>
      <c r="O305" s="1071" t="e">
        <f>+VLOOKUP(C305,#REF!,10,FALSE)</f>
        <v>#REF!</v>
      </c>
      <c r="P305" s="1071" t="e">
        <f>+VLOOKUP(C305,#REF!,12,FALSE)</f>
        <v>#REF!</v>
      </c>
      <c r="Q305" s="1071" t="e">
        <f>+VLOOKUP(C305,#REF!,8,FALSE)</f>
        <v>#REF!</v>
      </c>
      <c r="R305" s="1071" t="e">
        <f t="shared" si="19"/>
        <v>#REF!</v>
      </c>
      <c r="S305" s="1071"/>
      <c r="T305" s="1071" t="e">
        <f t="shared" si="20"/>
        <v>#REF!</v>
      </c>
      <c r="U305" s="1093" t="e">
        <f>+VLOOKUP(C305,#REF!,13,FALSE)-T305</f>
        <v>#REF!</v>
      </c>
      <c r="V305" s="1070"/>
    </row>
    <row r="306" spans="2:22" outlineLevel="1">
      <c r="B306" s="1070">
        <v>108031</v>
      </c>
      <c r="C306" s="1069">
        <v>756999</v>
      </c>
      <c r="D306" s="1070" t="s">
        <v>250</v>
      </c>
      <c r="E306" s="420">
        <v>29319358.780000001</v>
      </c>
      <c r="F306" s="420"/>
      <c r="G306" s="420">
        <f t="shared" si="17"/>
        <v>29319358.780000001</v>
      </c>
      <c r="H306" s="1095" t="s">
        <v>46</v>
      </c>
      <c r="I306" s="1070"/>
      <c r="J306" s="1092" t="e">
        <f>+VLOOKUP(C306,#REF!,7,FALSE)</f>
        <v>#REF!</v>
      </c>
      <c r="K306" s="1071" t="e">
        <f>+VLOOKUP(C306,#REF!,9,FALSE)</f>
        <v>#REF!</v>
      </c>
      <c r="L306" s="1071" t="e">
        <f>+VLOOKUP(C306,#REF!,11,FALSE)</f>
        <v>#REF!</v>
      </c>
      <c r="M306" s="1071" t="e">
        <f t="shared" si="18"/>
        <v>#REF!</v>
      </c>
      <c r="N306" s="1071"/>
      <c r="O306" s="1071" t="e">
        <f>+VLOOKUP(C306,#REF!,10,FALSE)</f>
        <v>#REF!</v>
      </c>
      <c r="P306" s="1071" t="e">
        <f>+VLOOKUP(C306,#REF!,12,FALSE)</f>
        <v>#REF!</v>
      </c>
      <c r="Q306" s="1071" t="e">
        <f>+VLOOKUP(C306,#REF!,8,FALSE)</f>
        <v>#REF!</v>
      </c>
      <c r="R306" s="1071" t="e">
        <f t="shared" si="19"/>
        <v>#REF!</v>
      </c>
      <c r="S306" s="1071"/>
      <c r="T306" s="1071" t="e">
        <f t="shared" si="20"/>
        <v>#REF!</v>
      </c>
      <c r="U306" s="1093" t="e">
        <f>+VLOOKUP(C306,#REF!,13,FALSE)-T306</f>
        <v>#REF!</v>
      </c>
      <c r="V306" s="1070"/>
    </row>
    <row r="307" spans="2:22" outlineLevel="1">
      <c r="B307" s="1070">
        <v>107965</v>
      </c>
      <c r="C307" s="1069">
        <v>750063</v>
      </c>
      <c r="D307" s="1070" t="s">
        <v>251</v>
      </c>
      <c r="E307" s="420">
        <v>15889515.9</v>
      </c>
      <c r="F307" s="420">
        <v>44155237.619999997</v>
      </c>
      <c r="G307" s="420">
        <f t="shared" si="17"/>
        <v>60044753.519999996</v>
      </c>
      <c r="H307" s="1095" t="s">
        <v>130</v>
      </c>
      <c r="I307" s="1070"/>
      <c r="J307" s="1092" t="e">
        <f>+VLOOKUP(C307,#REF!,7,FALSE)</f>
        <v>#REF!</v>
      </c>
      <c r="K307" s="1071" t="e">
        <f>+VLOOKUP(C307,#REF!,9,FALSE)</f>
        <v>#REF!</v>
      </c>
      <c r="L307" s="1071" t="e">
        <f>+VLOOKUP(C307,#REF!,11,FALSE)</f>
        <v>#REF!</v>
      </c>
      <c r="M307" s="1071" t="e">
        <f t="shared" si="18"/>
        <v>#REF!</v>
      </c>
      <c r="N307" s="1071"/>
      <c r="O307" s="1071" t="e">
        <f>+VLOOKUP(C307,#REF!,10,FALSE)</f>
        <v>#REF!</v>
      </c>
      <c r="P307" s="1071" t="e">
        <f>+VLOOKUP(C307,#REF!,12,FALSE)</f>
        <v>#REF!</v>
      </c>
      <c r="Q307" s="1071" t="e">
        <f>+VLOOKUP(C307,#REF!,8,FALSE)</f>
        <v>#REF!</v>
      </c>
      <c r="R307" s="1071" t="e">
        <f t="shared" si="19"/>
        <v>#REF!</v>
      </c>
      <c r="S307" s="1071"/>
      <c r="T307" s="1071" t="e">
        <f t="shared" si="20"/>
        <v>#REF!</v>
      </c>
      <c r="U307" s="1093" t="e">
        <f>+VLOOKUP(C307,#REF!,13,FALSE)-T307</f>
        <v>#REF!</v>
      </c>
      <c r="V307" s="1070" t="s">
        <v>57</v>
      </c>
    </row>
    <row r="308" spans="2:22" outlineLevel="1">
      <c r="B308" s="1070">
        <v>11244</v>
      </c>
      <c r="C308" s="1069">
        <v>165213</v>
      </c>
      <c r="D308" s="1070" t="s">
        <v>252</v>
      </c>
      <c r="E308" s="420">
        <v>83734340.489999995</v>
      </c>
      <c r="F308" s="420">
        <v>33182392.649999999</v>
      </c>
      <c r="G308" s="420">
        <f t="shared" si="17"/>
        <v>116916733.13999999</v>
      </c>
      <c r="H308" s="1095" t="s">
        <v>227</v>
      </c>
      <c r="I308" s="1070"/>
      <c r="J308" s="1092" t="e">
        <f>+VLOOKUP(C308,#REF!,7,FALSE)</f>
        <v>#REF!</v>
      </c>
      <c r="K308" s="1071" t="e">
        <f>+VLOOKUP(C308,#REF!,9,FALSE)</f>
        <v>#REF!</v>
      </c>
      <c r="L308" s="1071" t="e">
        <f>+VLOOKUP(C308,#REF!,11,FALSE)</f>
        <v>#REF!</v>
      </c>
      <c r="M308" s="1071" t="e">
        <f t="shared" si="18"/>
        <v>#REF!</v>
      </c>
      <c r="N308" s="1071"/>
      <c r="O308" s="1071" t="e">
        <f>+VLOOKUP(C308,#REF!,10,FALSE)</f>
        <v>#REF!</v>
      </c>
      <c r="P308" s="1071" t="e">
        <f>+VLOOKUP(C308,#REF!,12,FALSE)</f>
        <v>#REF!</v>
      </c>
      <c r="Q308" s="1071" t="e">
        <f>+VLOOKUP(C308,#REF!,8,FALSE)</f>
        <v>#REF!</v>
      </c>
      <c r="R308" s="1071" t="e">
        <f t="shared" si="19"/>
        <v>#REF!</v>
      </c>
      <c r="S308" s="1071"/>
      <c r="T308" s="1071" t="e">
        <f t="shared" si="20"/>
        <v>#REF!</v>
      </c>
      <c r="U308" s="1093" t="e">
        <f>+VLOOKUP(C308,#REF!,13,FALSE)-T308</f>
        <v>#REF!</v>
      </c>
      <c r="V308" s="1070"/>
    </row>
    <row r="309" spans="2:22" outlineLevel="1">
      <c r="B309" s="1070">
        <v>107982</v>
      </c>
      <c r="C309" s="1069">
        <v>751655</v>
      </c>
      <c r="D309" s="1070" t="s">
        <v>253</v>
      </c>
      <c r="E309" s="420">
        <v>0</v>
      </c>
      <c r="F309" s="420">
        <v>105481956</v>
      </c>
      <c r="G309" s="420">
        <f t="shared" si="17"/>
        <v>105481956</v>
      </c>
      <c r="H309" s="1095" t="s">
        <v>227</v>
      </c>
      <c r="I309" s="1070"/>
      <c r="J309" s="1092" t="e">
        <f>+VLOOKUP(C309,#REF!,7,FALSE)</f>
        <v>#REF!</v>
      </c>
      <c r="K309" s="1071" t="e">
        <f>+VLOOKUP(C309,#REF!,9,FALSE)</f>
        <v>#REF!</v>
      </c>
      <c r="L309" s="1071" t="e">
        <f>+VLOOKUP(C309,#REF!,11,FALSE)</f>
        <v>#REF!</v>
      </c>
      <c r="M309" s="1071" t="e">
        <f t="shared" si="18"/>
        <v>#REF!</v>
      </c>
      <c r="N309" s="1071"/>
      <c r="O309" s="1071" t="e">
        <f>+VLOOKUP(C309,#REF!,10,FALSE)</f>
        <v>#REF!</v>
      </c>
      <c r="P309" s="1071" t="e">
        <f>+VLOOKUP(C309,#REF!,12,FALSE)</f>
        <v>#REF!</v>
      </c>
      <c r="Q309" s="1071" t="e">
        <f>+VLOOKUP(C309,#REF!,8,FALSE)</f>
        <v>#REF!</v>
      </c>
      <c r="R309" s="1071" t="e">
        <f t="shared" si="19"/>
        <v>#REF!</v>
      </c>
      <c r="S309" s="1071"/>
      <c r="T309" s="1071" t="e">
        <f t="shared" si="20"/>
        <v>#REF!</v>
      </c>
      <c r="U309" s="1093" t="e">
        <f>+VLOOKUP(C309,#REF!,13,FALSE)-T309</f>
        <v>#REF!</v>
      </c>
      <c r="V309" s="1070"/>
    </row>
    <row r="310" spans="2:22" outlineLevel="1">
      <c r="B310" s="1070">
        <v>107983</v>
      </c>
      <c r="C310" s="1069">
        <v>751656</v>
      </c>
      <c r="D310" s="1070" t="s">
        <v>254</v>
      </c>
      <c r="E310" s="420">
        <v>0</v>
      </c>
      <c r="F310" s="420">
        <v>39954081</v>
      </c>
      <c r="G310" s="420">
        <f t="shared" si="17"/>
        <v>39954081</v>
      </c>
      <c r="H310" s="1095" t="s">
        <v>227</v>
      </c>
      <c r="I310" s="1070"/>
      <c r="J310" s="1092" t="e">
        <f>+VLOOKUP(C310,#REF!,7,FALSE)</f>
        <v>#REF!</v>
      </c>
      <c r="K310" s="1071" t="e">
        <f>+VLOOKUP(C310,#REF!,9,FALSE)</f>
        <v>#REF!</v>
      </c>
      <c r="L310" s="1071" t="e">
        <f>+VLOOKUP(C310,#REF!,11,FALSE)</f>
        <v>#REF!</v>
      </c>
      <c r="M310" s="1071" t="e">
        <f t="shared" si="18"/>
        <v>#REF!</v>
      </c>
      <c r="N310" s="1071"/>
      <c r="O310" s="1071" t="e">
        <f>+VLOOKUP(C310,#REF!,10,FALSE)</f>
        <v>#REF!</v>
      </c>
      <c r="P310" s="1071" t="e">
        <f>+VLOOKUP(C310,#REF!,12,FALSE)</f>
        <v>#REF!</v>
      </c>
      <c r="Q310" s="1071" t="e">
        <f>+VLOOKUP(C310,#REF!,8,FALSE)</f>
        <v>#REF!</v>
      </c>
      <c r="R310" s="1071" t="e">
        <f t="shared" si="19"/>
        <v>#REF!</v>
      </c>
      <c r="S310" s="1071"/>
      <c r="T310" s="1071" t="e">
        <f t="shared" si="20"/>
        <v>#REF!</v>
      </c>
      <c r="U310" s="1093" t="e">
        <f>+VLOOKUP(C310,#REF!,13,FALSE)-T310</f>
        <v>#REF!</v>
      </c>
      <c r="V310" s="1070"/>
    </row>
    <row r="311" spans="2:22" outlineLevel="1">
      <c r="B311" s="1070">
        <v>107742</v>
      </c>
      <c r="C311" s="1069">
        <v>662238</v>
      </c>
      <c r="D311" s="1070" t="s">
        <v>255</v>
      </c>
      <c r="E311" s="420">
        <v>14142413.060000001</v>
      </c>
      <c r="F311" s="420">
        <v>3014559.92</v>
      </c>
      <c r="G311" s="420">
        <f t="shared" si="17"/>
        <v>17156972.98</v>
      </c>
      <c r="H311" s="1095" t="s">
        <v>216</v>
      </c>
      <c r="I311" s="1070"/>
      <c r="J311" s="1092" t="e">
        <f>+VLOOKUP(C311,#REF!,7,FALSE)</f>
        <v>#REF!</v>
      </c>
      <c r="K311" s="1071" t="e">
        <f>+VLOOKUP(C311,#REF!,9,FALSE)</f>
        <v>#REF!</v>
      </c>
      <c r="L311" s="1071" t="e">
        <f>+VLOOKUP(C311,#REF!,11,FALSE)</f>
        <v>#REF!</v>
      </c>
      <c r="M311" s="1071" t="e">
        <f t="shared" si="18"/>
        <v>#REF!</v>
      </c>
      <c r="N311" s="1071"/>
      <c r="O311" s="1071" t="e">
        <f>+VLOOKUP(C311,#REF!,10,FALSE)</f>
        <v>#REF!</v>
      </c>
      <c r="P311" s="1071" t="e">
        <f>+VLOOKUP(C311,#REF!,12,FALSE)</f>
        <v>#REF!</v>
      </c>
      <c r="Q311" s="1071" t="e">
        <f>+VLOOKUP(C311,#REF!,8,FALSE)</f>
        <v>#REF!</v>
      </c>
      <c r="R311" s="1071" t="e">
        <f t="shared" si="19"/>
        <v>#REF!</v>
      </c>
      <c r="S311" s="1071"/>
      <c r="T311" s="1071" t="e">
        <f t="shared" si="20"/>
        <v>#REF!</v>
      </c>
      <c r="U311" s="1093" t="e">
        <f>+VLOOKUP(C311,#REF!,13,FALSE)-T311</f>
        <v>#REF!</v>
      </c>
      <c r="V311" s="1070"/>
    </row>
    <row r="312" spans="2:22" outlineLevel="1">
      <c r="B312" s="1070">
        <v>11824</v>
      </c>
      <c r="C312" s="1069">
        <v>746545</v>
      </c>
      <c r="D312" s="1070" t="s">
        <v>256</v>
      </c>
      <c r="E312" s="420">
        <v>115638378</v>
      </c>
      <c r="F312" s="420">
        <v>15530896</v>
      </c>
      <c r="G312" s="420">
        <f t="shared" si="17"/>
        <v>131169274</v>
      </c>
      <c r="H312" s="1095" t="s">
        <v>216</v>
      </c>
      <c r="I312" s="1070"/>
      <c r="J312" s="1092" t="e">
        <f>+VLOOKUP(C312,#REF!,7,FALSE)</f>
        <v>#REF!</v>
      </c>
      <c r="K312" s="1071" t="e">
        <f>+VLOOKUP(C312,#REF!,9,FALSE)</f>
        <v>#REF!</v>
      </c>
      <c r="L312" s="1071" t="e">
        <f>+VLOOKUP(C312,#REF!,11,FALSE)</f>
        <v>#REF!</v>
      </c>
      <c r="M312" s="1071" t="e">
        <f t="shared" si="18"/>
        <v>#REF!</v>
      </c>
      <c r="N312" s="1071"/>
      <c r="O312" s="1071" t="e">
        <f>+VLOOKUP(C312,#REF!,10,FALSE)</f>
        <v>#REF!</v>
      </c>
      <c r="P312" s="1071" t="e">
        <f>+VLOOKUP(C312,#REF!,12,FALSE)</f>
        <v>#REF!</v>
      </c>
      <c r="Q312" s="1071" t="e">
        <f>+VLOOKUP(C312,#REF!,8,FALSE)</f>
        <v>#REF!</v>
      </c>
      <c r="R312" s="1071" t="e">
        <f t="shared" si="19"/>
        <v>#REF!</v>
      </c>
      <c r="S312" s="1071"/>
      <c r="T312" s="1071" t="e">
        <f t="shared" si="20"/>
        <v>#REF!</v>
      </c>
      <c r="U312" s="1093" t="e">
        <f>+VLOOKUP(C312,#REF!,13,FALSE)-T312</f>
        <v>#REF!</v>
      </c>
      <c r="V312" s="1070"/>
    </row>
    <row r="313" spans="2:22" outlineLevel="1">
      <c r="B313" s="1070">
        <v>107960</v>
      </c>
      <c r="C313" s="1069">
        <v>746660</v>
      </c>
      <c r="D313" s="1070" t="s">
        <v>257</v>
      </c>
      <c r="E313" s="420">
        <v>15096658.560000001</v>
      </c>
      <c r="F313" s="420">
        <v>1617375.6</v>
      </c>
      <c r="G313" s="420">
        <f t="shared" si="17"/>
        <v>16714034.16</v>
      </c>
      <c r="H313" s="1095" t="s">
        <v>33</v>
      </c>
      <c r="I313" s="1070"/>
      <c r="J313" s="1092" t="e">
        <f>+VLOOKUP(C313,#REF!,7,FALSE)</f>
        <v>#REF!</v>
      </c>
      <c r="K313" s="1071" t="e">
        <f>+VLOOKUP(C313,#REF!,9,FALSE)</f>
        <v>#REF!</v>
      </c>
      <c r="L313" s="1071" t="e">
        <f>+VLOOKUP(C313,#REF!,11,FALSE)</f>
        <v>#REF!</v>
      </c>
      <c r="M313" s="1071" t="e">
        <f t="shared" si="18"/>
        <v>#REF!</v>
      </c>
      <c r="N313" s="1071"/>
      <c r="O313" s="1071" t="e">
        <f>+VLOOKUP(C313,#REF!,10,FALSE)</f>
        <v>#REF!</v>
      </c>
      <c r="P313" s="1071" t="e">
        <f>+VLOOKUP(C313,#REF!,12,FALSE)</f>
        <v>#REF!</v>
      </c>
      <c r="Q313" s="1071" t="e">
        <f>+VLOOKUP(C313,#REF!,8,FALSE)</f>
        <v>#REF!</v>
      </c>
      <c r="R313" s="1071" t="e">
        <f t="shared" si="19"/>
        <v>#REF!</v>
      </c>
      <c r="S313" s="1071"/>
      <c r="T313" s="1071" t="e">
        <f t="shared" si="20"/>
        <v>#REF!</v>
      </c>
      <c r="U313" s="1093" t="e">
        <f>+VLOOKUP(C313,#REF!,13,FALSE)-T313</f>
        <v>#REF!</v>
      </c>
      <c r="V313" s="1070"/>
    </row>
    <row r="314" spans="2:22" outlineLevel="1">
      <c r="B314" s="1096">
        <v>108242</v>
      </c>
      <c r="C314" s="1097">
        <v>1064452</v>
      </c>
      <c r="D314" s="395" t="s">
        <v>258</v>
      </c>
      <c r="E314" s="421">
        <v>726192.42</v>
      </c>
      <c r="F314" s="421">
        <v>33695.78</v>
      </c>
      <c r="G314" s="422">
        <f>SUM(E314:F314)</f>
        <v>759888.20000000007</v>
      </c>
      <c r="H314" s="1097" t="s">
        <v>259</v>
      </c>
      <c r="I314" s="1070"/>
      <c r="J314" s="1098">
        <v>726192.42</v>
      </c>
      <c r="K314" s="1098">
        <v>0</v>
      </c>
      <c r="L314" s="1098">
        <v>0</v>
      </c>
      <c r="M314" s="1098">
        <f t="shared" ref="M314" si="21">+SUM(J314:L314)</f>
        <v>726192.42</v>
      </c>
      <c r="N314" s="1098"/>
      <c r="O314" s="1098">
        <v>0</v>
      </c>
      <c r="P314" s="1098">
        <v>0</v>
      </c>
      <c r="Q314" s="1098">
        <v>33695.78</v>
      </c>
      <c r="R314" s="1098">
        <f t="shared" si="19"/>
        <v>33695.78</v>
      </c>
      <c r="S314" s="1098"/>
      <c r="T314" s="1098">
        <f t="shared" si="20"/>
        <v>759888.20000000007</v>
      </c>
      <c r="U314" s="1098">
        <f t="shared" ref="T314:U323" si="22">+SUM(R314:T314)</f>
        <v>793583.9800000001</v>
      </c>
      <c r="V314" s="370" t="s">
        <v>260</v>
      </c>
    </row>
    <row r="315" spans="2:22" outlineLevel="1">
      <c r="B315" s="1096"/>
      <c r="C315" s="1097">
        <v>176954</v>
      </c>
      <c r="D315" s="395" t="s">
        <v>261</v>
      </c>
      <c r="E315" s="421">
        <v>3362636</v>
      </c>
      <c r="F315" s="421">
        <v>4127356</v>
      </c>
      <c r="G315" s="422">
        <f t="shared" ref="G315:G323" si="23">+E315+F315</f>
        <v>7489992</v>
      </c>
      <c r="H315" s="1097"/>
      <c r="I315" s="1070"/>
      <c r="J315" s="1098">
        <v>3362636</v>
      </c>
      <c r="K315" s="1098"/>
      <c r="L315" s="1098"/>
      <c r="M315" s="1098"/>
      <c r="N315" s="1098"/>
      <c r="O315" s="1098"/>
      <c r="P315" s="1098"/>
      <c r="Q315" s="1098">
        <v>4127356</v>
      </c>
      <c r="R315" s="1098">
        <f t="shared" si="19"/>
        <v>4127356</v>
      </c>
      <c r="S315" s="1098"/>
      <c r="T315" s="1098">
        <f t="shared" si="22"/>
        <v>8254712</v>
      </c>
      <c r="U315" s="1098"/>
      <c r="V315" s="370" t="s">
        <v>262</v>
      </c>
    </row>
    <row r="316" spans="2:22" outlineLevel="1">
      <c r="B316" s="1096"/>
      <c r="C316" s="1097">
        <v>547344</v>
      </c>
      <c r="D316" s="395" t="s">
        <v>263</v>
      </c>
      <c r="E316" s="421">
        <v>8874442.5099999998</v>
      </c>
      <c r="F316" s="421">
        <v>42895135.020000003</v>
      </c>
      <c r="G316" s="422">
        <f t="shared" si="23"/>
        <v>51769577.530000001</v>
      </c>
      <c r="H316" s="1097"/>
      <c r="I316" s="1070"/>
      <c r="J316" s="1098">
        <v>8874442.5099999998</v>
      </c>
      <c r="K316" s="1098"/>
      <c r="L316" s="1098"/>
      <c r="M316" s="1098"/>
      <c r="N316" s="1098"/>
      <c r="O316" s="1098"/>
      <c r="P316" s="1098"/>
      <c r="Q316" s="1098">
        <v>42895135.020000003</v>
      </c>
      <c r="R316" s="1098">
        <f t="shared" si="19"/>
        <v>42895135.020000003</v>
      </c>
      <c r="S316" s="1098"/>
      <c r="T316" s="1098">
        <f t="shared" si="22"/>
        <v>85790270.040000007</v>
      </c>
      <c r="U316" s="1098"/>
      <c r="V316" s="370" t="s">
        <v>262</v>
      </c>
    </row>
    <row r="317" spans="2:22" outlineLevel="1">
      <c r="B317" s="1096"/>
      <c r="C317" s="1097">
        <v>551260</v>
      </c>
      <c r="D317" s="395" t="s">
        <v>264</v>
      </c>
      <c r="E317" s="421">
        <v>22381506.84</v>
      </c>
      <c r="F317" s="421">
        <v>10941966.539999999</v>
      </c>
      <c r="G317" s="422">
        <f t="shared" si="23"/>
        <v>33323473.379999999</v>
      </c>
      <c r="H317" s="1097"/>
      <c r="I317" s="1070"/>
      <c r="J317" s="1098">
        <v>22381506.84</v>
      </c>
      <c r="K317" s="1098"/>
      <c r="L317" s="1098"/>
      <c r="M317" s="1098"/>
      <c r="N317" s="1098"/>
      <c r="O317" s="1098"/>
      <c r="P317" s="1098"/>
      <c r="Q317" s="1098">
        <v>10941966.539999999</v>
      </c>
      <c r="R317" s="1098">
        <f t="shared" si="19"/>
        <v>10941966.539999999</v>
      </c>
      <c r="S317" s="1098"/>
      <c r="T317" s="1098">
        <f t="shared" si="22"/>
        <v>21883933.079999998</v>
      </c>
      <c r="U317" s="1098"/>
      <c r="V317" s="370" t="s">
        <v>262</v>
      </c>
    </row>
    <row r="318" spans="2:22" outlineLevel="1">
      <c r="B318" s="1096"/>
      <c r="C318" s="1097">
        <v>551927</v>
      </c>
      <c r="D318" s="395" t="s">
        <v>265</v>
      </c>
      <c r="E318" s="421">
        <v>19213188.600000001</v>
      </c>
      <c r="F318" s="421">
        <v>3299617.88</v>
      </c>
      <c r="G318" s="422">
        <f t="shared" si="23"/>
        <v>22512806.48</v>
      </c>
      <c r="H318" s="1097"/>
      <c r="I318" s="1070"/>
      <c r="J318" s="1098">
        <v>19213188.600000001</v>
      </c>
      <c r="K318" s="1098"/>
      <c r="L318" s="1098"/>
      <c r="M318" s="1098"/>
      <c r="N318" s="1098"/>
      <c r="O318" s="1098"/>
      <c r="P318" s="1098"/>
      <c r="Q318" s="1098">
        <v>3299617.88</v>
      </c>
      <c r="R318" s="1098">
        <f t="shared" si="19"/>
        <v>3299617.88</v>
      </c>
      <c r="S318" s="1098"/>
      <c r="T318" s="1098">
        <f t="shared" si="22"/>
        <v>6599235.7599999998</v>
      </c>
      <c r="U318" s="1098"/>
      <c r="V318" s="370" t="s">
        <v>262</v>
      </c>
    </row>
    <row r="319" spans="2:22" outlineLevel="1">
      <c r="B319" s="1096"/>
      <c r="C319" s="1097">
        <v>757945</v>
      </c>
      <c r="D319" s="395" t="s">
        <v>266</v>
      </c>
      <c r="E319" s="421">
        <v>2892589.5</v>
      </c>
      <c r="F319" s="421">
        <v>15039.03</v>
      </c>
      <c r="G319" s="422">
        <f t="shared" si="23"/>
        <v>2907628.53</v>
      </c>
      <c r="H319" s="1097"/>
      <c r="I319" s="1070"/>
      <c r="J319" s="1098">
        <v>2892589.5</v>
      </c>
      <c r="K319" s="1098"/>
      <c r="L319" s="1098"/>
      <c r="M319" s="1098"/>
      <c r="N319" s="1098"/>
      <c r="O319" s="1098"/>
      <c r="P319" s="1098"/>
      <c r="Q319" s="1098">
        <v>15039.03</v>
      </c>
      <c r="R319" s="1098">
        <f t="shared" si="19"/>
        <v>15039.03</v>
      </c>
      <c r="S319" s="1098"/>
      <c r="T319" s="1098">
        <f t="shared" si="22"/>
        <v>30078.06</v>
      </c>
      <c r="U319" s="1098"/>
      <c r="V319" s="370" t="s">
        <v>262</v>
      </c>
    </row>
    <row r="320" spans="2:22" outlineLevel="1">
      <c r="B320" s="1096"/>
      <c r="C320" s="1097">
        <v>790427</v>
      </c>
      <c r="D320" s="395" t="s">
        <v>267</v>
      </c>
      <c r="E320" s="421">
        <v>9241836.7400000002</v>
      </c>
      <c r="F320" s="421">
        <v>71738.97</v>
      </c>
      <c r="G320" s="422">
        <f t="shared" si="23"/>
        <v>9313575.7100000009</v>
      </c>
      <c r="H320" s="1097"/>
      <c r="I320" s="1070"/>
      <c r="J320" s="1098">
        <v>9241836.7400000002</v>
      </c>
      <c r="K320" s="1098"/>
      <c r="L320" s="1098"/>
      <c r="M320" s="1098"/>
      <c r="N320" s="1098"/>
      <c r="O320" s="1098"/>
      <c r="P320" s="1098"/>
      <c r="Q320" s="1098">
        <v>71738.97</v>
      </c>
      <c r="R320" s="1098">
        <f t="shared" si="19"/>
        <v>71738.97</v>
      </c>
      <c r="S320" s="1098"/>
      <c r="T320" s="1098">
        <f t="shared" si="22"/>
        <v>143477.94</v>
      </c>
      <c r="U320" s="1098"/>
      <c r="V320" s="370" t="s">
        <v>262</v>
      </c>
    </row>
    <row r="321" spans="2:22" outlineLevel="1">
      <c r="B321" s="1096"/>
      <c r="C321" s="1097">
        <v>790446</v>
      </c>
      <c r="D321" s="395" t="s">
        <v>268</v>
      </c>
      <c r="E321" s="421">
        <v>4662521.3</v>
      </c>
      <c r="F321" s="421">
        <v>28582.12</v>
      </c>
      <c r="G321" s="422">
        <f t="shared" si="23"/>
        <v>4691103.42</v>
      </c>
      <c r="H321" s="1097"/>
      <c r="I321" s="1070"/>
      <c r="J321" s="1098">
        <v>4662521.3</v>
      </c>
      <c r="K321" s="1098"/>
      <c r="L321" s="1098"/>
      <c r="M321" s="1098"/>
      <c r="N321" s="1098"/>
      <c r="O321" s="1098"/>
      <c r="P321" s="1098"/>
      <c r="Q321" s="1098">
        <v>28582.12</v>
      </c>
      <c r="R321" s="1098">
        <f t="shared" si="19"/>
        <v>28582.12</v>
      </c>
      <c r="S321" s="1098"/>
      <c r="T321" s="1098">
        <f t="shared" si="22"/>
        <v>57164.24</v>
      </c>
      <c r="U321" s="1098"/>
      <c r="V321" s="370" t="s">
        <v>262</v>
      </c>
    </row>
    <row r="322" spans="2:22" outlineLevel="1">
      <c r="B322" s="1096"/>
      <c r="C322" s="1097">
        <v>806935</v>
      </c>
      <c r="D322" s="395" t="s">
        <v>269</v>
      </c>
      <c r="E322" s="421">
        <v>6120000</v>
      </c>
      <c r="F322" s="421">
        <v>0</v>
      </c>
      <c r="G322" s="422">
        <f t="shared" si="23"/>
        <v>6120000</v>
      </c>
      <c r="H322" s="1097"/>
      <c r="I322" s="1070"/>
      <c r="J322" s="1098">
        <v>6120000</v>
      </c>
      <c r="K322" s="1098"/>
      <c r="L322" s="1098"/>
      <c r="M322" s="1098"/>
      <c r="N322" s="1098"/>
      <c r="O322" s="1098"/>
      <c r="P322" s="1098"/>
      <c r="Q322" s="1098">
        <v>0</v>
      </c>
      <c r="R322" s="1098">
        <f t="shared" si="19"/>
        <v>0</v>
      </c>
      <c r="S322" s="1098"/>
      <c r="T322" s="1098">
        <f t="shared" si="22"/>
        <v>0</v>
      </c>
      <c r="U322" s="1098"/>
      <c r="V322" s="370" t="s">
        <v>262</v>
      </c>
    </row>
    <row r="323" spans="2:22" outlineLevel="1">
      <c r="B323" s="1096"/>
      <c r="C323" s="1097">
        <v>811923</v>
      </c>
      <c r="D323" s="395" t="s">
        <v>270</v>
      </c>
      <c r="E323" s="421">
        <v>260238.98</v>
      </c>
      <c r="F323" s="421">
        <v>22761.43</v>
      </c>
      <c r="G323" s="422">
        <f t="shared" si="23"/>
        <v>283000.41000000003</v>
      </c>
      <c r="H323" s="1097"/>
      <c r="I323" s="1070"/>
      <c r="J323" s="1098">
        <v>260238.98</v>
      </c>
      <c r="K323" s="1098"/>
      <c r="L323" s="1098"/>
      <c r="M323" s="1098"/>
      <c r="N323" s="1098"/>
      <c r="O323" s="1098"/>
      <c r="P323" s="1098"/>
      <c r="Q323" s="1098">
        <v>22761.43</v>
      </c>
      <c r="R323" s="1098">
        <f t="shared" si="19"/>
        <v>22761.43</v>
      </c>
      <c r="S323" s="1098"/>
      <c r="T323" s="1098">
        <f t="shared" si="22"/>
        <v>45522.86</v>
      </c>
      <c r="U323" s="1098"/>
      <c r="V323" s="370" t="s">
        <v>262</v>
      </c>
    </row>
    <row r="324" spans="2:22" ht="15.75" thickBot="1">
      <c r="B324" s="457" t="s">
        <v>271</v>
      </c>
      <c r="C324" s="1069"/>
      <c r="D324" s="1070"/>
      <c r="E324" s="381">
        <f>SUM(E283:E314)</f>
        <v>673516925.36999977</v>
      </c>
      <c r="F324" s="381">
        <f>SUM(F283:F314)</f>
        <v>329235906.49000001</v>
      </c>
      <c r="G324" s="381">
        <f>SUM(G283:G315)</f>
        <v>1010242823.8599999</v>
      </c>
      <c r="H324" s="382">
        <f>SUM(H283:H314)</f>
        <v>0</v>
      </c>
      <c r="I324" s="1070"/>
      <c r="J324" s="381" t="e">
        <f t="shared" ref="J324:T324" si="24">SUM(J283:J314)</f>
        <v>#REF!</v>
      </c>
      <c r="K324" s="381" t="e">
        <f t="shared" si="24"/>
        <v>#REF!</v>
      </c>
      <c r="L324" s="381" t="e">
        <f t="shared" si="24"/>
        <v>#REF!</v>
      </c>
      <c r="M324" s="381" t="e">
        <f t="shared" si="24"/>
        <v>#REF!</v>
      </c>
      <c r="N324" s="1071"/>
      <c r="O324" s="381" t="e">
        <f t="shared" si="24"/>
        <v>#REF!</v>
      </c>
      <c r="P324" s="381" t="e">
        <f t="shared" si="24"/>
        <v>#REF!</v>
      </c>
      <c r="Q324" s="381" t="e">
        <f t="shared" si="24"/>
        <v>#REF!</v>
      </c>
      <c r="R324" s="381" t="e">
        <f t="shared" si="24"/>
        <v>#REF!</v>
      </c>
      <c r="S324" s="1071"/>
      <c r="T324" s="381" t="e">
        <f t="shared" si="24"/>
        <v>#REF!</v>
      </c>
      <c r="U324" s="381" t="e">
        <f>SUM(U283:U323)</f>
        <v>#REF!</v>
      </c>
      <c r="V324" s="1070"/>
    </row>
    <row r="325" spans="2:22">
      <c r="B325" s="1069"/>
      <c r="C325" s="1069"/>
      <c r="D325" s="1070"/>
      <c r="E325" s="379"/>
      <c r="F325" s="379"/>
      <c r="G325" s="1071"/>
      <c r="H325" s="1095"/>
      <c r="I325" s="1070"/>
      <c r="J325" s="1071"/>
      <c r="K325" s="1071"/>
      <c r="L325" s="1071"/>
      <c r="M325" s="1071"/>
      <c r="N325" s="1071"/>
      <c r="O325" s="1071"/>
      <c r="P325" s="1071"/>
      <c r="Q325" s="1071"/>
      <c r="R325" s="1071"/>
      <c r="S325" s="1071"/>
      <c r="T325" s="1071"/>
      <c r="U325" s="1070"/>
      <c r="V325" s="1070"/>
    </row>
    <row r="326" spans="2:22">
      <c r="B326" s="427" t="s">
        <v>272</v>
      </c>
      <c r="C326" s="366"/>
      <c r="D326" s="356"/>
      <c r="E326" s="389"/>
      <c r="F326" s="385"/>
      <c r="G326" s="385"/>
      <c r="H326" s="367"/>
      <c r="I326" s="1070"/>
      <c r="J326" s="1070"/>
      <c r="K326" s="1070"/>
      <c r="L326" s="1070"/>
      <c r="M326" s="1070"/>
      <c r="N326" s="1070"/>
      <c r="O326" s="1070"/>
      <c r="P326" s="1070"/>
      <c r="Q326" s="1070"/>
      <c r="R326" s="1070"/>
      <c r="S326" s="1070"/>
      <c r="T326" s="1070"/>
      <c r="U326" s="1070"/>
      <c r="V326" s="1070"/>
    </row>
    <row r="327" spans="2:22">
      <c r="B327" s="423" t="s">
        <v>16</v>
      </c>
      <c r="C327" s="423" t="s">
        <v>225</v>
      </c>
      <c r="D327" s="425" t="s">
        <v>18</v>
      </c>
      <c r="E327" s="430">
        <v>428</v>
      </c>
      <c r="F327" s="430">
        <v>406</v>
      </c>
      <c r="G327" s="426" t="s">
        <v>19</v>
      </c>
      <c r="H327" s="423" t="s">
        <v>20</v>
      </c>
      <c r="I327" s="1070"/>
      <c r="J327" s="400" t="s">
        <v>21</v>
      </c>
      <c r="K327" s="400" t="s">
        <v>22</v>
      </c>
      <c r="L327" s="400" t="s">
        <v>23</v>
      </c>
      <c r="M327" s="400" t="s">
        <v>24</v>
      </c>
      <c r="N327" s="1071"/>
      <c r="O327" s="400" t="s">
        <v>25</v>
      </c>
      <c r="P327" s="400" t="s">
        <v>26</v>
      </c>
      <c r="Q327" s="400" t="s">
        <v>27</v>
      </c>
      <c r="R327" s="400" t="s">
        <v>28</v>
      </c>
      <c r="S327" s="1071"/>
      <c r="T327" s="400" t="s">
        <v>29</v>
      </c>
      <c r="U327" s="431" t="s">
        <v>30</v>
      </c>
      <c r="V327" s="432" t="s">
        <v>31</v>
      </c>
    </row>
    <row r="328" spans="2:22" outlineLevel="1">
      <c r="B328" s="1069">
        <f>+VLOOKUP(C328,GP!$A:$B,2,FALSE)</f>
        <v>11519</v>
      </c>
      <c r="C328" s="1069">
        <v>666894</v>
      </c>
      <c r="D328" s="1070" t="str">
        <f>+VLOOKUP(C328,GP!$A$2:$D$1869,4,FALSE)</f>
        <v>FAASt [San Juan Streetlighting] (Distribution)</v>
      </c>
      <c r="E328" s="379"/>
      <c r="F328" s="379"/>
      <c r="G328" s="1071"/>
      <c r="H328" s="1095" t="s">
        <v>273</v>
      </c>
      <c r="I328" s="1070"/>
      <c r="J328" s="1071">
        <f>+VLOOKUP(C328,' LUMA Exhibit 2 (70)'!$A$6:$G$76,7,FALSE)</f>
        <v>27201946.759999998</v>
      </c>
      <c r="K328" s="1071">
        <f>+VLOOKUP(C328,' LUMA Exhibit 2 (70)'!$A$6:$I$76,9,FALSE)</f>
        <v>6380570.0400000028</v>
      </c>
      <c r="L328" s="1071">
        <f>+VLOOKUP(C328,' LUMA Exhibit 2 (70)'!$A$6:$K$76,11,FALSE)</f>
        <v>976071</v>
      </c>
      <c r="M328" s="1071">
        <f>+SUM(J328:L328)</f>
        <v>34558587.799999997</v>
      </c>
      <c r="N328" s="1071"/>
      <c r="O328" s="1071">
        <f>+VLOOKUP(C328,' LUMA Exhibit 2 (70)'!$A$6:$O$76,10,FALSE)</f>
        <v>123157.52</v>
      </c>
      <c r="P328" s="1071">
        <f>+VLOOKUP(C328,' LUMA Exhibit 2 (70)'!$A$6:$O$76,12,FALSE)</f>
        <v>658009</v>
      </c>
      <c r="Q328" s="1071">
        <f>+VLOOKUP(C328,' LUMA Exhibit 2 (70)'!$A$6:$O$76,8,FALSE)</f>
        <v>1465463.21</v>
      </c>
      <c r="R328" s="1071">
        <f>+SUM(O328:Q328)</f>
        <v>2246629.73</v>
      </c>
      <c r="S328" s="1071">
        <f>+VLOOKUP(C328,' LUMA Exhibit 2 (70)'!A:O,15,FALSE)-R328</f>
        <v>0</v>
      </c>
      <c r="T328" s="1071">
        <f>+M328+R328</f>
        <v>36805217.529999994</v>
      </c>
      <c r="U328" s="1070"/>
      <c r="V328" s="1070"/>
    </row>
    <row r="329" spans="2:22" outlineLevel="1">
      <c r="B329" s="1069">
        <f>+VLOOKUP(C329,GP!$A:$B,2,FALSE)</f>
        <v>11527</v>
      </c>
      <c r="C329" s="1069">
        <v>678794</v>
      </c>
      <c r="D329" s="1070" t="str">
        <f>+VLOOKUP(C329,GP!$A$2:$D$1869,4,FALSE)</f>
        <v>FAASt [Ponce Streetlighting] (Distribution)</v>
      </c>
      <c r="E329" s="379"/>
      <c r="F329" s="379"/>
      <c r="G329" s="1071"/>
      <c r="H329" s="1095" t="s">
        <v>273</v>
      </c>
      <c r="I329" s="1070"/>
      <c r="J329" s="1071">
        <f>+VLOOKUP(C329,' LUMA Exhibit 2 (70)'!$A$6:$G$76,7,FALSE)</f>
        <v>10629532.274999985</v>
      </c>
      <c r="K329" s="1071">
        <f>+VLOOKUP(C329,' LUMA Exhibit 2 (70)'!$A$6:$I$76,9,FALSE)</f>
        <v>1713141.9199999978</v>
      </c>
      <c r="L329" s="1071">
        <f>+VLOOKUP(C329,' LUMA Exhibit 2 (70)'!$A$6:$K$76,11,FALSE)</f>
        <v>339183</v>
      </c>
      <c r="M329" s="1071">
        <f t="shared" ref="M329:M392" si="25">+SUM(J329:L329)</f>
        <v>12681857.194999984</v>
      </c>
      <c r="N329" s="1071"/>
      <c r="O329" s="1071">
        <f>+VLOOKUP(C329,' LUMA Exhibit 2 (70)'!$A$6:$O$76,10,FALSE)</f>
        <v>51717</v>
      </c>
      <c r="P329" s="1071">
        <f>+VLOOKUP(C329,' LUMA Exhibit 2 (70)'!$A$6:$O$76,12,FALSE)</f>
        <v>228657</v>
      </c>
      <c r="Q329" s="1071">
        <f>+VLOOKUP(C329,' LUMA Exhibit 2 (70)'!$A$6:$O$76,8,FALSE)</f>
        <v>655524.41000000096</v>
      </c>
      <c r="R329" s="1071">
        <f t="shared" ref="R329:R392" si="26">+SUM(O329:Q329)</f>
        <v>935898.41000000096</v>
      </c>
      <c r="S329" s="1071">
        <f>+VLOOKUP(C329,' LUMA Exhibit 2 (70)'!A:O,15,FALSE)-R329</f>
        <v>0</v>
      </c>
      <c r="T329" s="1071">
        <f t="shared" ref="T329:T392" si="27">+M329+R329</f>
        <v>13617755.604999984</v>
      </c>
      <c r="U329" s="1070"/>
      <c r="V329" s="1070"/>
    </row>
    <row r="330" spans="2:22" outlineLevel="1">
      <c r="B330" s="1069">
        <f>+VLOOKUP(C330,GP!$A:$B,2,FALSE)</f>
        <v>107884</v>
      </c>
      <c r="C330" s="1069">
        <v>718971</v>
      </c>
      <c r="D330" s="1070" t="str">
        <f>+VLOOKUP(C330,GP!$A$2:$D$1869,4,FALSE)</f>
        <v xml:space="preserve"> FAASt [Line 50300 (230kV) from Costa Sur Steam Plant to Aguirre Steam Plant] (Transmission)</v>
      </c>
      <c r="E330" s="379"/>
      <c r="F330" s="379"/>
      <c r="G330" s="1071"/>
      <c r="H330" s="1095" t="s">
        <v>273</v>
      </c>
      <c r="I330" s="1070"/>
      <c r="J330" s="1071">
        <f>+VLOOKUP(C330,' LUMA Exhibit 2 (70)'!$A$6:$G$76,7,FALSE)</f>
        <v>9936000</v>
      </c>
      <c r="K330" s="1071">
        <f>+VLOOKUP(C330,' LUMA Exhibit 2 (70)'!$A$6:$I$76,9,FALSE)</f>
        <v>864000</v>
      </c>
      <c r="L330" s="1071">
        <f>+VLOOKUP(C330,' LUMA Exhibit 2 (70)'!$A$6:$K$76,11,FALSE)</f>
        <v>1296000</v>
      </c>
      <c r="M330" s="1071">
        <f t="shared" si="25"/>
        <v>12096000</v>
      </c>
      <c r="N330" s="1071"/>
      <c r="O330" s="1071">
        <f>+VLOOKUP(C330,' LUMA Exhibit 2 (70)'!$A$6:$O$76,10,FALSE)</f>
        <v>864000</v>
      </c>
      <c r="P330" s="1071">
        <f>+VLOOKUP(C330,' LUMA Exhibit 2 (70)'!$A$6:$O$76,12,FALSE)</f>
        <v>3240000</v>
      </c>
      <c r="Q330" s="1071">
        <f>+VLOOKUP(C330,' LUMA Exhibit 2 (70)'!$A$6:$O$76,8,FALSE)</f>
        <v>5400000</v>
      </c>
      <c r="R330" s="1071">
        <f t="shared" si="26"/>
        <v>9504000</v>
      </c>
      <c r="S330" s="1071">
        <f>+VLOOKUP(C330,' LUMA Exhibit 2 (70)'!A:O,15,FALSE)-R330</f>
        <v>0</v>
      </c>
      <c r="T330" s="1071">
        <f t="shared" si="27"/>
        <v>21600000</v>
      </c>
      <c r="U330" s="1070"/>
      <c r="V330" s="1070"/>
    </row>
    <row r="331" spans="2:22" outlineLevel="1">
      <c r="B331" s="1069">
        <f>+VLOOKUP(C331,GP!$A:$B,2,FALSE)</f>
        <v>11552</v>
      </c>
      <c r="C331" s="1069">
        <v>690483</v>
      </c>
      <c r="D331" s="1070" t="str">
        <f>+VLOOKUP(C331,GP!$A$2:$D$1869,4,FALSE)</f>
        <v>FAASt [Cayey Streetlighting] (Distribution)</v>
      </c>
      <c r="E331" s="379"/>
      <c r="F331" s="379"/>
      <c r="G331" s="1071"/>
      <c r="H331" s="1095" t="s">
        <v>273</v>
      </c>
      <c r="I331" s="1070"/>
      <c r="J331" s="1071">
        <f>+VLOOKUP(C331,' LUMA Exhibit 2 (70)'!$A$6:$G$76,7,FALSE)</f>
        <v>10093033.820000004</v>
      </c>
      <c r="K331" s="1071">
        <f>+VLOOKUP(C331,' LUMA Exhibit 2 (70)'!$A$6:$I$76,9,FALSE)</f>
        <v>2435204.3899999978</v>
      </c>
      <c r="L331" s="1071">
        <f>+VLOOKUP(C331,' LUMA Exhibit 2 (70)'!$A$6:$K$76,11,FALSE)</f>
        <v>503757</v>
      </c>
      <c r="M331" s="1071">
        <f t="shared" si="25"/>
        <v>13031995.210000001</v>
      </c>
      <c r="N331" s="1071"/>
      <c r="O331" s="1071">
        <f>+VLOOKUP(C331,' LUMA Exhibit 2 (70)'!$A$6:$O$76,10,FALSE)</f>
        <v>95954.76</v>
      </c>
      <c r="P331" s="1071">
        <f>+VLOOKUP(C331,' LUMA Exhibit 2 (70)'!$A$6:$O$76,12,FALSE)</f>
        <v>339603</v>
      </c>
      <c r="Q331" s="1071">
        <f>+VLOOKUP(C331,' LUMA Exhibit 2 (70)'!$A$6:$O$76,8,FALSE)</f>
        <v>936114.24</v>
      </c>
      <c r="R331" s="1071">
        <f t="shared" si="26"/>
        <v>1371672</v>
      </c>
      <c r="S331" s="1071">
        <f>+VLOOKUP(C331,' LUMA Exhibit 2 (70)'!A:O,15,FALSE)-R331</f>
        <v>0</v>
      </c>
      <c r="T331" s="1071">
        <f t="shared" si="27"/>
        <v>14403667.210000001</v>
      </c>
      <c r="U331" s="1070"/>
      <c r="V331" s="1070"/>
    </row>
    <row r="332" spans="2:22" outlineLevel="1">
      <c r="B332" s="1069">
        <f>+VLOOKUP(C332,GP!$A:$B,2,FALSE)</f>
        <v>11576</v>
      </c>
      <c r="C332" s="1069">
        <v>699814</v>
      </c>
      <c r="D332" s="1070" t="str">
        <f>+VLOOKUP(C332,GP!$A$2:$D$1869,4,FALSE)</f>
        <v>FAASt [Juana Diaz Streetlighting] (Distribution)</v>
      </c>
      <c r="E332" s="379"/>
      <c r="F332" s="379"/>
      <c r="G332" s="1071"/>
      <c r="H332" s="1095" t="s">
        <v>273</v>
      </c>
      <c r="I332" s="1070"/>
      <c r="J332" s="1071">
        <f>+VLOOKUP(C332,' LUMA Exhibit 2 (70)'!$A$6:$G$76,7,FALSE)</f>
        <v>13267153.654999999</v>
      </c>
      <c r="K332" s="1071">
        <f>+VLOOKUP(C332,' LUMA Exhibit 2 (70)'!$A$6:$I$76,9,FALSE)</f>
        <v>2795912.0099999974</v>
      </c>
      <c r="L332" s="1071">
        <f>+VLOOKUP(C332,' LUMA Exhibit 2 (70)'!$A$6:$K$76,11,FALSE)</f>
        <v>744597</v>
      </c>
      <c r="M332" s="1071">
        <f t="shared" si="25"/>
        <v>16807662.664999999</v>
      </c>
      <c r="N332" s="1071"/>
      <c r="O332" s="1071">
        <f>+VLOOKUP(C332,' LUMA Exhibit 2 (70)'!$A$6:$O$76,10,FALSE)</f>
        <v>55146.97</v>
      </c>
      <c r="P332" s="1071">
        <f>+VLOOKUP(C332,' LUMA Exhibit 2 (70)'!$A$6:$O$76,12,FALSE)</f>
        <v>501963</v>
      </c>
      <c r="Q332" s="1071">
        <f>+VLOOKUP(C332,' LUMA Exhibit 2 (70)'!$A$6:$O$76,8,FALSE)</f>
        <v>370784.52999999997</v>
      </c>
      <c r="R332" s="1071">
        <f t="shared" si="26"/>
        <v>927894.5</v>
      </c>
      <c r="S332" s="1071">
        <f>+VLOOKUP(C332,' LUMA Exhibit 2 (70)'!A:O,15,FALSE)-R332</f>
        <v>0</v>
      </c>
      <c r="T332" s="1071">
        <f t="shared" si="27"/>
        <v>17735557.164999999</v>
      </c>
      <c r="U332" s="1070"/>
      <c r="V332" s="1070"/>
    </row>
    <row r="333" spans="2:22" outlineLevel="1">
      <c r="B333" s="1069">
        <f>+VLOOKUP(C333,GP!$A:$B,2,FALSE)</f>
        <v>11651</v>
      </c>
      <c r="C333" s="1069">
        <v>704931</v>
      </c>
      <c r="D333" s="1070" t="str">
        <f>+VLOOKUP(C333,GP!$A$2:$D$1869,4,FALSE)</f>
        <v>FAASt [Camuy Streetlighting] (Distribution)</v>
      </c>
      <c r="E333" s="379"/>
      <c r="F333" s="379"/>
      <c r="G333" s="1071"/>
      <c r="H333" s="1095" t="s">
        <v>273</v>
      </c>
      <c r="I333" s="1070"/>
      <c r="J333" s="1071">
        <f>+VLOOKUP(C333,' LUMA Exhibit 2 (70)'!$A$6:$G$76,7,FALSE)</f>
        <v>13069359.582500128</v>
      </c>
      <c r="K333" s="1071">
        <f>+VLOOKUP(C333,' LUMA Exhibit 2 (70)'!$A$6:$I$76,9,FALSE)</f>
        <v>1972441.1409597662</v>
      </c>
      <c r="L333" s="1071">
        <f>+VLOOKUP(C333,' LUMA Exhibit 2 (70)'!$A$6:$K$76,11,FALSE)</f>
        <v>958677</v>
      </c>
      <c r="M333" s="1071">
        <f t="shared" si="25"/>
        <v>16000477.723459894</v>
      </c>
      <c r="N333" s="1071"/>
      <c r="O333" s="1071">
        <f>+VLOOKUP(C333,' LUMA Exhibit 2 (70)'!$A$6:$O$76,10,FALSE)</f>
        <v>107984.69904023371</v>
      </c>
      <c r="P333" s="1071">
        <f>+VLOOKUP(C333,' LUMA Exhibit 2 (70)'!$A$6:$O$76,12,FALSE)</f>
        <v>646283</v>
      </c>
      <c r="Q333" s="1071">
        <f>+VLOOKUP(C333,' LUMA Exhibit 2 (70)'!$A$6:$O$76,8,FALSE)</f>
        <v>220906.9</v>
      </c>
      <c r="R333" s="1071">
        <f t="shared" si="26"/>
        <v>975174.59904023376</v>
      </c>
      <c r="S333" s="1071">
        <f>+VLOOKUP(C333,' LUMA Exhibit 2 (70)'!A:O,15,FALSE)-R333</f>
        <v>0</v>
      </c>
      <c r="T333" s="1071">
        <f t="shared" si="27"/>
        <v>16975652.322500128</v>
      </c>
      <c r="U333" s="1070"/>
      <c r="V333" s="1070"/>
    </row>
    <row r="334" spans="2:22" outlineLevel="1">
      <c r="B334" s="1069">
        <f>+VLOOKUP(C334,GP!$A:$B,2,FALSE)</f>
        <v>11728</v>
      </c>
      <c r="C334" s="1069">
        <v>704862</v>
      </c>
      <c r="D334" s="1070" t="str">
        <f>+VLOOKUP(C334,GP!$A$2:$D$1869,4,FALSE)</f>
        <v>FAASt [Fajardo Streetlighting] (Distribution)</v>
      </c>
      <c r="E334" s="379"/>
      <c r="F334" s="379"/>
      <c r="G334" s="1071"/>
      <c r="H334" s="1095" t="s">
        <v>273</v>
      </c>
      <c r="I334" s="1070"/>
      <c r="J334" s="1071">
        <f>+VLOOKUP(C334,' LUMA Exhibit 2 (70)'!$A$6:$G$76,7,FALSE)</f>
        <v>10758153.949999999</v>
      </c>
      <c r="K334" s="1071">
        <f>+VLOOKUP(C334,' LUMA Exhibit 2 (70)'!$A$6:$I$76,9,FALSE)</f>
        <v>2150579.88</v>
      </c>
      <c r="L334" s="1071">
        <f>+VLOOKUP(C334,' LUMA Exhibit 2 (70)'!$A$6:$K$76,11,FALSE)</f>
        <v>315768</v>
      </c>
      <c r="M334" s="1071">
        <f t="shared" si="25"/>
        <v>13224501.829999998</v>
      </c>
      <c r="N334" s="1071"/>
      <c r="O334" s="1071">
        <f>+VLOOKUP(C334,' LUMA Exhibit 2 (70)'!$A$6:$O$76,10,FALSE)</f>
        <v>58676.25</v>
      </c>
      <c r="P334" s="1071">
        <f>+VLOOKUP(C334,' LUMA Exhibit 2 (70)'!$A$6:$O$76,12,FALSE)</f>
        <v>212872</v>
      </c>
      <c r="Q334" s="1071">
        <f>+VLOOKUP(C334,' LUMA Exhibit 2 (70)'!$A$6:$O$76,8,FALSE)</f>
        <v>839531.96999999986</v>
      </c>
      <c r="R334" s="1071">
        <f t="shared" si="26"/>
        <v>1111080.2199999997</v>
      </c>
      <c r="S334" s="1071">
        <f>+VLOOKUP(C334,' LUMA Exhibit 2 (70)'!A:O,15,FALSE)-R334</f>
        <v>0</v>
      </c>
      <c r="T334" s="1071">
        <f t="shared" si="27"/>
        <v>14335582.049999997</v>
      </c>
      <c r="U334" s="1070"/>
      <c r="V334" s="1070"/>
    </row>
    <row r="335" spans="2:22" outlineLevel="1">
      <c r="B335" s="1069">
        <f>+VLOOKUP(C335,GP!$A:$B,2,FALSE)</f>
        <v>11535</v>
      </c>
      <c r="C335" s="1069">
        <v>678795</v>
      </c>
      <c r="D335" s="1070" t="str">
        <f>+VLOOKUP(C335,GP!$A$2:$D$1869,4,FALSE)</f>
        <v>FAASt [Arecibo Streetlighting] (Distribution)</v>
      </c>
      <c r="E335" s="379"/>
      <c r="F335" s="379"/>
      <c r="G335" s="1071"/>
      <c r="H335" s="1095" t="s">
        <v>273</v>
      </c>
      <c r="I335" s="1070"/>
      <c r="J335" s="1071">
        <f>+VLOOKUP(C335,' LUMA Exhibit 2 (70)'!$A$6:$G$76,7,FALSE)</f>
        <v>11412143.09249999</v>
      </c>
      <c r="K335" s="1071">
        <f>+VLOOKUP(C335,' LUMA Exhibit 2 (70)'!$A$6:$I$76,9,FALSE)</f>
        <v>1902215.7400000007</v>
      </c>
      <c r="L335" s="1071">
        <f>+VLOOKUP(C335,' LUMA Exhibit 2 (70)'!$A$6:$K$76,11,FALSE)</f>
        <v>466962</v>
      </c>
      <c r="M335" s="1071">
        <f t="shared" si="25"/>
        <v>13781320.83249999</v>
      </c>
      <c r="N335" s="1071"/>
      <c r="O335" s="1071">
        <f>+VLOOKUP(C335,' LUMA Exhibit 2 (70)'!$A$6:$O$76,10,FALSE)</f>
        <v>59360</v>
      </c>
      <c r="P335" s="1071">
        <f>+VLOOKUP(C335,' LUMA Exhibit 2 (70)'!$A$6:$O$76,12,FALSE)</f>
        <v>314798</v>
      </c>
      <c r="Q335" s="1071">
        <f>+VLOOKUP(C335,' LUMA Exhibit 2 (70)'!$A$6:$O$76,8,FALSE)</f>
        <v>485336.36</v>
      </c>
      <c r="R335" s="1071">
        <f t="shared" si="26"/>
        <v>859494.36</v>
      </c>
      <c r="S335" s="1071">
        <f>+VLOOKUP(C335,' LUMA Exhibit 2 (70)'!A:O,15,FALSE)-R335</f>
        <v>0</v>
      </c>
      <c r="T335" s="1071">
        <f t="shared" si="27"/>
        <v>14640815.19249999</v>
      </c>
      <c r="U335" s="1070"/>
      <c r="V335" s="1070"/>
    </row>
    <row r="336" spans="2:22" outlineLevel="1">
      <c r="B336" s="1069">
        <f>+VLOOKUP(C336,GP!$A:$B,2,FALSE)</f>
        <v>11638</v>
      </c>
      <c r="C336" s="1069">
        <v>704757</v>
      </c>
      <c r="D336" s="1070" t="str">
        <f>+VLOOKUP(C336,GP!$A$2:$D$1869,4,FALSE)</f>
        <v>FAASt [Santa Isabel Streetlighting] (Distribution)</v>
      </c>
      <c r="E336" s="379"/>
      <c r="F336" s="379"/>
      <c r="G336" s="1071"/>
      <c r="H336" s="1095" t="s">
        <v>273</v>
      </c>
      <c r="I336" s="1070"/>
      <c r="J336" s="1071">
        <f>+VLOOKUP(C336,' LUMA Exhibit 2 (70)'!$A$6:$G$76,7,FALSE)</f>
        <v>8241015.3300000001</v>
      </c>
      <c r="K336" s="1071">
        <f>+VLOOKUP(C336,' LUMA Exhibit 2 (70)'!$A$6:$I$76,9,FALSE)</f>
        <v>1562084.5800000005</v>
      </c>
      <c r="L336" s="1071">
        <f>+VLOOKUP(C336,' LUMA Exhibit 2 (70)'!$A$6:$K$76,11,FALSE)</f>
        <v>284994</v>
      </c>
      <c r="M336" s="1071">
        <f t="shared" si="25"/>
        <v>10088093.91</v>
      </c>
      <c r="N336" s="1071"/>
      <c r="O336" s="1071">
        <f>+VLOOKUP(C336,' LUMA Exhibit 2 (70)'!$A$6:$O$76,10,FALSE)</f>
        <v>22536.63</v>
      </c>
      <c r="P336" s="1071">
        <f>+VLOOKUP(C336,' LUMA Exhibit 2 (70)'!$A$6:$O$76,12,FALSE)</f>
        <v>192126</v>
      </c>
      <c r="Q336" s="1071">
        <f>+VLOOKUP(C336,' LUMA Exhibit 2 (70)'!$A$6:$O$76,8,FALSE)</f>
        <v>190912.38</v>
      </c>
      <c r="R336" s="1071">
        <f t="shared" si="26"/>
        <v>405575.01</v>
      </c>
      <c r="S336" s="1071">
        <f>+VLOOKUP(C336,' LUMA Exhibit 2 (70)'!A:O,15,FALSE)-R336</f>
        <v>0</v>
      </c>
      <c r="T336" s="1071">
        <f t="shared" si="27"/>
        <v>10493668.92</v>
      </c>
      <c r="U336" s="1070"/>
      <c r="V336" s="1070"/>
    </row>
    <row r="337" spans="2:20" outlineLevel="1">
      <c r="B337" s="1069">
        <f>+VLOOKUP(C337,GP!$A:$B,2,FALSE)</f>
        <v>11530</v>
      </c>
      <c r="C337" s="1069">
        <v>671396</v>
      </c>
      <c r="D337" s="1070" t="str">
        <f>+VLOOKUP(C337,GP!$A$2:$D$1869,4,FALSE)</f>
        <v>FAASt [Utuado Streetlighting] (Distribution)</v>
      </c>
      <c r="E337" s="379"/>
      <c r="F337" s="379"/>
      <c r="G337" s="1071"/>
      <c r="H337" s="1095" t="s">
        <v>273</v>
      </c>
      <c r="I337" s="1070"/>
      <c r="J337" s="1071">
        <f>+VLOOKUP(C337,' LUMA Exhibit 2 (70)'!$A$6:$G$76,7,FALSE)</f>
        <v>15515918.205</v>
      </c>
      <c r="K337" s="1071">
        <f>+VLOOKUP(C337,' LUMA Exhibit 2 (70)'!$A$6:$I$76,9,FALSE)</f>
        <v>3319870.72</v>
      </c>
      <c r="L337" s="1071">
        <f>+VLOOKUP(C337,' LUMA Exhibit 2 (70)'!$A$6:$K$76,11,FALSE)</f>
        <v>1245009</v>
      </c>
      <c r="M337" s="1071">
        <f t="shared" si="25"/>
        <v>20080797.925000001</v>
      </c>
      <c r="N337" s="1071"/>
      <c r="O337" s="1071">
        <f>+VLOOKUP(C337,' LUMA Exhibit 2 (70)'!$A$6:$O$76,10,FALSE)</f>
        <v>155072.6</v>
      </c>
      <c r="P337" s="1071">
        <f>+VLOOKUP(C337,' LUMA Exhibit 2 (70)'!$A$6:$O$76,12,FALSE)</f>
        <v>839311</v>
      </c>
      <c r="Q337" s="1071">
        <f>+VLOOKUP(C337,' LUMA Exhibit 2 (70)'!$A$6:$O$76,8,FALSE)</f>
        <v>2012364.47</v>
      </c>
      <c r="R337" s="1071">
        <f t="shared" si="26"/>
        <v>3006748.07</v>
      </c>
      <c r="S337" s="1071">
        <f>+VLOOKUP(C337,' LUMA Exhibit 2 (70)'!A:O,15,FALSE)-R337</f>
        <v>0</v>
      </c>
      <c r="T337" s="1071">
        <f t="shared" si="27"/>
        <v>23087545.995000001</v>
      </c>
    </row>
    <row r="338" spans="2:20" outlineLevel="1">
      <c r="B338" s="1069">
        <f>+VLOOKUP(C338,GP!$A:$B,2,FALSE)</f>
        <v>107781</v>
      </c>
      <c r="C338" s="1069">
        <v>688623</v>
      </c>
      <c r="D338" s="1070" t="str">
        <f>+VLOOKUP(C338,GP!$A$2:$D$1869,4,FALSE)</f>
        <v>FAASt [Automation Program Group 1A] (Distribution)</v>
      </c>
      <c r="E338" s="379"/>
      <c r="F338" s="379"/>
      <c r="G338" s="1071"/>
      <c r="H338" s="1095" t="s">
        <v>273</v>
      </c>
      <c r="I338" s="1070"/>
      <c r="J338" s="1071">
        <f>+VLOOKUP(C338,' LUMA Exhibit 2 (70)'!$A$6:$G$76,7,FALSE)</f>
        <v>3591270.0000000005</v>
      </c>
      <c r="K338" s="1071">
        <f>+VLOOKUP(C338,' LUMA Exhibit 2 (70)'!$A$6:$I$76,9,FALSE)</f>
        <v>332525</v>
      </c>
      <c r="L338" s="1071">
        <f>+VLOOKUP(C338,' LUMA Exhibit 2 (70)'!$A$6:$K$76,11,FALSE)</f>
        <v>465535.00000000006</v>
      </c>
      <c r="M338" s="1071">
        <f t="shared" si="25"/>
        <v>4389330.0000000009</v>
      </c>
      <c r="N338" s="1071"/>
      <c r="O338" s="1071">
        <f>+VLOOKUP(C338,' LUMA Exhibit 2 (70)'!$A$6:$O$76,10,FALSE)</f>
        <v>199515</v>
      </c>
      <c r="P338" s="1071">
        <f>+VLOOKUP(C338,' LUMA Exhibit 2 (70)'!$A$6:$O$76,12,FALSE)</f>
        <v>931070.00000000012</v>
      </c>
      <c r="Q338" s="1071">
        <f>+VLOOKUP(C338,' LUMA Exhibit 2 (70)'!$A$6:$O$76,8,FALSE)</f>
        <v>1130585</v>
      </c>
      <c r="R338" s="1071">
        <f t="shared" si="26"/>
        <v>2261170</v>
      </c>
      <c r="S338" s="1071">
        <f>+VLOOKUP(C338,' LUMA Exhibit 2 (70)'!A:O,15,FALSE)-R338</f>
        <v>0</v>
      </c>
      <c r="T338" s="1071">
        <f t="shared" si="27"/>
        <v>6650500.0000000009</v>
      </c>
    </row>
    <row r="339" spans="2:20" outlineLevel="1">
      <c r="B339" s="1069">
        <f>+VLOOKUP(C339,GP!$A:$B,2,FALSE)</f>
        <v>11684</v>
      </c>
      <c r="C339" s="1069">
        <v>724603</v>
      </c>
      <c r="D339" s="1070" t="str">
        <f>+VLOOKUP(C339,GP!$A$2:$D$1869,4,FALSE)</f>
        <v>FAASt [Cabo Rojo Streetlighting] (Distribution)</v>
      </c>
      <c r="E339" s="379"/>
      <c r="F339" s="379"/>
      <c r="G339" s="1071"/>
      <c r="H339" s="1095" t="s">
        <v>273</v>
      </c>
      <c r="I339" s="1070"/>
      <c r="J339" s="1071">
        <f>+VLOOKUP(C339,' LUMA Exhibit 2 (70)'!$A$6:$G$76,7,FALSE)</f>
        <v>6954788.0800000019</v>
      </c>
      <c r="K339" s="1071">
        <f>+VLOOKUP(C339,' LUMA Exhibit 2 (70)'!$A$6:$I$76,9,FALSE)</f>
        <v>1689593.1700000002</v>
      </c>
      <c r="L339" s="1071">
        <f>+VLOOKUP(C339,' LUMA Exhibit 2 (70)'!$A$6:$K$76,11,FALSE)</f>
        <v>353232</v>
      </c>
      <c r="M339" s="1071">
        <f t="shared" si="25"/>
        <v>8997613.2500000019</v>
      </c>
      <c r="N339" s="1071"/>
      <c r="O339" s="1071">
        <f>+VLOOKUP(C339,' LUMA Exhibit 2 (70)'!$A$6:$O$76,10,FALSE)</f>
        <v>41489.51</v>
      </c>
      <c r="P339" s="1071">
        <f>+VLOOKUP(C339,' LUMA Exhibit 2 (70)'!$A$6:$O$76,12,FALSE)</f>
        <v>238128</v>
      </c>
      <c r="Q339" s="1071">
        <f>+VLOOKUP(C339,' LUMA Exhibit 2 (70)'!$A$6:$O$76,8,FALSE)</f>
        <v>279702.30999999982</v>
      </c>
      <c r="R339" s="1071">
        <f t="shared" si="26"/>
        <v>559319.81999999983</v>
      </c>
      <c r="S339" s="1071">
        <f>+VLOOKUP(C339,' LUMA Exhibit 2 (70)'!A:O,15,FALSE)-R339</f>
        <v>0</v>
      </c>
      <c r="T339" s="1071">
        <f t="shared" si="27"/>
        <v>9556933.0700000022</v>
      </c>
    </row>
    <row r="340" spans="2:20" outlineLevel="1">
      <c r="B340" s="1069">
        <f>+VLOOKUP(C340,GP!$A:$B,2,FALSE)</f>
        <v>11693</v>
      </c>
      <c r="C340" s="1069">
        <v>701473</v>
      </c>
      <c r="D340" s="1070" t="str">
        <f>+VLOOKUP(C340,GP!$A$2:$D$1869,4,FALSE)</f>
        <v>FAASt [Canovanas Streetlighting] (Distribution)</v>
      </c>
      <c r="E340" s="379"/>
      <c r="F340" s="379"/>
      <c r="G340" s="1071"/>
      <c r="H340" s="1095" t="s">
        <v>273</v>
      </c>
      <c r="I340" s="1070"/>
      <c r="J340" s="1071">
        <f>+VLOOKUP(C340,' LUMA Exhibit 2 (70)'!$A$6:$G$76,7,FALSE)</f>
        <v>11399484.83</v>
      </c>
      <c r="K340" s="1071">
        <f>+VLOOKUP(C340,' LUMA Exhibit 2 (70)'!$A$6:$I$76,9,FALSE)</f>
        <v>2377385.5599999991</v>
      </c>
      <c r="L340" s="1071">
        <f>+VLOOKUP(C340,' LUMA Exhibit 2 (70)'!$A$6:$K$76,11,FALSE)</f>
        <v>595410</v>
      </c>
      <c r="M340" s="1071">
        <f t="shared" si="25"/>
        <v>14372280.389999999</v>
      </c>
      <c r="N340" s="1071"/>
      <c r="O340" s="1071">
        <f>+VLOOKUP(C340,' LUMA Exhibit 2 (70)'!$A$6:$O$76,10,FALSE)</f>
        <v>89359.81</v>
      </c>
      <c r="P340" s="1071">
        <f>+VLOOKUP(C340,' LUMA Exhibit 2 (70)'!$A$6:$O$76,12,FALSE)</f>
        <v>401390</v>
      </c>
      <c r="Q340" s="1071">
        <f>+VLOOKUP(C340,' LUMA Exhibit 2 (70)'!$A$6:$O$76,8,FALSE)</f>
        <v>1119131.43</v>
      </c>
      <c r="R340" s="1071">
        <f t="shared" si="26"/>
        <v>1609881.24</v>
      </c>
      <c r="S340" s="1071">
        <f>+VLOOKUP(C340,' LUMA Exhibit 2 (70)'!A:O,15,FALSE)-R340</f>
        <v>0</v>
      </c>
      <c r="T340" s="1071">
        <f t="shared" si="27"/>
        <v>15982161.629999999</v>
      </c>
    </row>
    <row r="341" spans="2:20" outlineLevel="1">
      <c r="B341" s="1069">
        <f>+VLOOKUP(C341,GP!$A:$B,2,FALSE)</f>
        <v>11634</v>
      </c>
      <c r="C341" s="1069">
        <v>693543</v>
      </c>
      <c r="D341" s="1070" t="str">
        <f>+VLOOKUP(C341,GP!$A$2:$D$1869,4,FALSE)</f>
        <v>FAASt [Juncos Streetlighting] (Distribution)</v>
      </c>
      <c r="E341" s="379"/>
      <c r="F341" s="379"/>
      <c r="G341" s="1071"/>
      <c r="H341" s="1095" t="s">
        <v>273</v>
      </c>
      <c r="I341" s="1070"/>
      <c r="J341" s="1071">
        <f>+VLOOKUP(C341,' LUMA Exhibit 2 (70)'!$A$6:$G$76,7,FALSE)</f>
        <v>10405292.697500063</v>
      </c>
      <c r="K341" s="1071">
        <f>+VLOOKUP(C341,' LUMA Exhibit 2 (70)'!$A$6:$I$76,9,FALSE)</f>
        <v>1631297.3119879221</v>
      </c>
      <c r="L341" s="1071">
        <f>+VLOOKUP(C341,' LUMA Exhibit 2 (70)'!$A$6:$K$76,11,FALSE)</f>
        <v>589389</v>
      </c>
      <c r="M341" s="1071">
        <f t="shared" si="25"/>
        <v>12625979.009487985</v>
      </c>
      <c r="N341" s="1071"/>
      <c r="O341" s="1071">
        <f>+VLOOKUP(C341,' LUMA Exhibit 2 (70)'!$A$6:$O$76,10,FALSE)</f>
        <v>26436.06</v>
      </c>
      <c r="P341" s="1071">
        <f>+VLOOKUP(C341,' LUMA Exhibit 2 (70)'!$A$6:$O$76,12,FALSE)</f>
        <v>397331</v>
      </c>
      <c r="Q341" s="1071">
        <f>+VLOOKUP(C341,' LUMA Exhibit 2 (70)'!$A$6:$O$76,8,FALSE)</f>
        <v>287804.00999999989</v>
      </c>
      <c r="R341" s="1071">
        <f t="shared" si="26"/>
        <v>711571.06999999983</v>
      </c>
      <c r="S341" s="1071">
        <f>+VLOOKUP(C341,' LUMA Exhibit 2 (70)'!A:O,15,FALSE)-R341</f>
        <v>0</v>
      </c>
      <c r="T341" s="1071">
        <f t="shared" si="27"/>
        <v>13337550.079487985</v>
      </c>
    </row>
    <row r="342" spans="2:20" outlineLevel="1">
      <c r="B342" s="1069">
        <f>+VLOOKUP(C342,GP!$A:$B,2,FALSE)</f>
        <v>11529</v>
      </c>
      <c r="C342" s="1069">
        <v>671400</v>
      </c>
      <c r="D342" s="1070" t="str">
        <f>+VLOOKUP(C342,GP!$A$2:$D$1869,4,FALSE)</f>
        <v>FAASt [Barceloneta Streetlighting] (Distribution)</v>
      </c>
      <c r="E342" s="379"/>
      <c r="F342" s="379"/>
      <c r="G342" s="1071"/>
      <c r="H342" s="1095" t="s">
        <v>273</v>
      </c>
      <c r="I342" s="1070"/>
      <c r="J342" s="1071">
        <f>+VLOOKUP(C342,' LUMA Exhibit 2 (70)'!$A$6:$G$76,7,FALSE)</f>
        <v>7024652.0374999903</v>
      </c>
      <c r="K342" s="1071">
        <f>+VLOOKUP(C342,' LUMA Exhibit 2 (70)'!$A$6:$I$76,9,FALSE)</f>
        <v>1206563.5000000005</v>
      </c>
      <c r="L342" s="1071">
        <f>+VLOOKUP(C342,' LUMA Exhibit 2 (70)'!$A$6:$K$76,11,FALSE)</f>
        <v>397386</v>
      </c>
      <c r="M342" s="1071">
        <f t="shared" si="25"/>
        <v>8628601.5374999903</v>
      </c>
      <c r="N342" s="1071"/>
      <c r="O342" s="1071">
        <f>+VLOOKUP(C342,' LUMA Exhibit 2 (70)'!$A$6:$O$76,10,FALSE)</f>
        <v>50306</v>
      </c>
      <c r="P342" s="1071">
        <f>+VLOOKUP(C342,' LUMA Exhibit 2 (70)'!$A$6:$O$76,12,FALSE)</f>
        <v>267894</v>
      </c>
      <c r="Q342" s="1071">
        <f>+VLOOKUP(C342,' LUMA Exhibit 2 (70)'!$A$6:$O$76,8,FALSE)</f>
        <v>209975.14</v>
      </c>
      <c r="R342" s="1071">
        <f t="shared" si="26"/>
        <v>528175.14</v>
      </c>
      <c r="S342" s="1071">
        <f>+VLOOKUP(C342,' LUMA Exhibit 2 (70)'!A:O,15,FALSE)-R342</f>
        <v>0</v>
      </c>
      <c r="T342" s="1071">
        <f t="shared" si="27"/>
        <v>9156776.6774999909</v>
      </c>
    </row>
    <row r="343" spans="2:20" outlineLevel="1">
      <c r="B343" s="1069">
        <f>+VLOOKUP(C343,GP!$A:$B,2,FALSE)</f>
        <v>11547</v>
      </c>
      <c r="C343" s="1069">
        <v>693788</v>
      </c>
      <c r="D343" s="1070" t="str">
        <f>+VLOOKUP(C343,GP!$A$2:$D$1869,4,FALSE)</f>
        <v>FAASt [Toa Alta Streetlighting] (Distribution)</v>
      </c>
      <c r="E343" s="379"/>
      <c r="F343" s="379"/>
      <c r="G343" s="1071"/>
      <c r="H343" s="1095" t="s">
        <v>273</v>
      </c>
      <c r="I343" s="1070"/>
      <c r="J343" s="1071">
        <f>+VLOOKUP(C343,' LUMA Exhibit 2 (70)'!$A$6:$G$76,7,FALSE)</f>
        <v>4596792.5199999996</v>
      </c>
      <c r="K343" s="1071">
        <f>+VLOOKUP(C343,' LUMA Exhibit 2 (70)'!$A$6:$I$76,9,FALSE)</f>
        <v>1162797.9400000002</v>
      </c>
      <c r="L343" s="1071">
        <f>+VLOOKUP(C343,' LUMA Exhibit 2 (70)'!$A$6:$K$76,11,FALSE)</f>
        <v>170595</v>
      </c>
      <c r="M343" s="1071">
        <f t="shared" si="25"/>
        <v>5930185.46</v>
      </c>
      <c r="N343" s="1071"/>
      <c r="O343" s="1071">
        <f>+VLOOKUP(C343,' LUMA Exhibit 2 (70)'!$A$6:$O$76,10,FALSE)</f>
        <v>17891.57</v>
      </c>
      <c r="P343" s="1071">
        <f>+VLOOKUP(C343,' LUMA Exhibit 2 (70)'!$A$6:$O$76,12,FALSE)</f>
        <v>115005</v>
      </c>
      <c r="Q343" s="1071">
        <f>+VLOOKUP(C343,' LUMA Exhibit 2 (70)'!$A$6:$O$76,8,FALSE)</f>
        <v>82066.81</v>
      </c>
      <c r="R343" s="1071">
        <f t="shared" si="26"/>
        <v>214963.38</v>
      </c>
      <c r="S343" s="1071">
        <f>+VLOOKUP(C343,' LUMA Exhibit 2 (70)'!A:O,15,FALSE)-R343</f>
        <v>0</v>
      </c>
      <c r="T343" s="1071">
        <f t="shared" si="27"/>
        <v>6145148.8399999999</v>
      </c>
    </row>
    <row r="344" spans="2:20" outlineLevel="1">
      <c r="B344" s="1069">
        <f>+VLOOKUP(C344,GP!$A:$B,2,FALSE)</f>
        <v>11668</v>
      </c>
      <c r="C344" s="1069">
        <v>697183</v>
      </c>
      <c r="D344" s="1070" t="str">
        <f>+VLOOKUP(C344,GP!$A$2:$D$1869,4,FALSE)</f>
        <v>FAASt [Vega Baja Streetlighting] (Distribution)</v>
      </c>
      <c r="E344" s="379"/>
      <c r="F344" s="379"/>
      <c r="G344" s="1071"/>
      <c r="H344" s="1095" t="s">
        <v>273</v>
      </c>
      <c r="I344" s="1070"/>
      <c r="J344" s="1071">
        <f>+VLOOKUP(C344,' LUMA Exhibit 2 (70)'!$A$6:$G$76,7,FALSE)</f>
        <v>8233261.46</v>
      </c>
      <c r="K344" s="1071">
        <f>+VLOOKUP(C344,' LUMA Exhibit 2 (70)'!$A$6:$I$76,9,FALSE)</f>
        <v>1621313.7400000009</v>
      </c>
      <c r="L344" s="1071">
        <f>+VLOOKUP(C344,' LUMA Exhibit 2 (70)'!$A$6:$K$76,11,FALSE)</f>
        <v>369288</v>
      </c>
      <c r="M344" s="1071">
        <f t="shared" si="25"/>
        <v>10223863.200000001</v>
      </c>
      <c r="N344" s="1071"/>
      <c r="O344" s="1071">
        <f>+VLOOKUP(C344,' LUMA Exhibit 2 (70)'!$A$6:$O$76,10,FALSE)</f>
        <v>17891.57</v>
      </c>
      <c r="P344" s="1071">
        <f>+VLOOKUP(C344,' LUMA Exhibit 2 (70)'!$A$6:$O$76,12,FALSE)</f>
        <v>248952</v>
      </c>
      <c r="Q344" s="1071">
        <f>+VLOOKUP(C344,' LUMA Exhibit 2 (70)'!$A$6:$O$76,8,FALSE)</f>
        <v>807899.65999999992</v>
      </c>
      <c r="R344" s="1071">
        <f t="shared" si="26"/>
        <v>1074743.23</v>
      </c>
      <c r="S344" s="1071">
        <f>+VLOOKUP(C344,' LUMA Exhibit 2 (70)'!A:O,15,FALSE)-R344</f>
        <v>0</v>
      </c>
      <c r="T344" s="1071">
        <f t="shared" si="27"/>
        <v>11298606.430000002</v>
      </c>
    </row>
    <row r="345" spans="2:20" outlineLevel="1">
      <c r="B345" s="1069">
        <f>+VLOOKUP(C345,GP!$A:$B,2,FALSE)</f>
        <v>11531</v>
      </c>
      <c r="C345" s="1069">
        <v>690721</v>
      </c>
      <c r="D345" s="1070" t="str">
        <f>+VLOOKUP(C345,GP!$A$2:$D$1869,4,FALSE)</f>
        <v>FAASt [Guayama Streetlighting] (Distribution)</v>
      </c>
      <c r="E345" s="379"/>
      <c r="F345" s="379"/>
      <c r="G345" s="1071"/>
      <c r="H345" s="1095" t="s">
        <v>273</v>
      </c>
      <c r="I345" s="1070"/>
      <c r="J345" s="1071">
        <f>+VLOOKUP(C345,' LUMA Exhibit 2 (70)'!$A$6:$G$76,7,FALSE)</f>
        <v>3974160.0150000006</v>
      </c>
      <c r="K345" s="1071">
        <f>+VLOOKUP(C345,' LUMA Exhibit 2 (70)'!$A$6:$I$76,9,FALSE)</f>
        <v>1011463.980000001</v>
      </c>
      <c r="L345" s="1071">
        <f>+VLOOKUP(C345,' LUMA Exhibit 2 (70)'!$A$6:$K$76,11,FALSE)</f>
        <v>133131</v>
      </c>
      <c r="M345" s="1071">
        <f t="shared" si="25"/>
        <v>5118754.995000002</v>
      </c>
      <c r="N345" s="1071"/>
      <c r="O345" s="1071">
        <f>+VLOOKUP(C345,' LUMA Exhibit 2 (70)'!$A$6:$O$76,10,FALSE)</f>
        <v>25642.92</v>
      </c>
      <c r="P345" s="1071">
        <f>+VLOOKUP(C345,' LUMA Exhibit 2 (70)'!$A$6:$O$76,12,FALSE)</f>
        <v>89749</v>
      </c>
      <c r="Q345" s="1071">
        <f>+VLOOKUP(C345,' LUMA Exhibit 2 (70)'!$A$6:$O$76,8,FALSE)</f>
        <v>215693.59</v>
      </c>
      <c r="R345" s="1071">
        <f t="shared" si="26"/>
        <v>331085.51</v>
      </c>
      <c r="S345" s="1071">
        <f>+VLOOKUP(C345,' LUMA Exhibit 2 (70)'!A:O,15,FALSE)-R345</f>
        <v>0</v>
      </c>
      <c r="T345" s="1071">
        <f t="shared" si="27"/>
        <v>5449840.5050000018</v>
      </c>
    </row>
    <row r="346" spans="2:20" outlineLevel="1">
      <c r="B346" s="1069">
        <f>+VLOOKUP(C346,GP!$A:$B,2,FALSE)</f>
        <v>11523</v>
      </c>
      <c r="C346" s="1069">
        <v>698432</v>
      </c>
      <c r="D346" s="1070" t="str">
        <f>+VLOOKUP(C346,GP!$A$2:$D$1869,4,FALSE)</f>
        <v>FAASt [Hormigueros Streetlighting] (Distribution)</v>
      </c>
      <c r="E346" s="379"/>
      <c r="F346" s="379"/>
      <c r="G346" s="1071"/>
      <c r="H346" s="1095" t="s">
        <v>273</v>
      </c>
      <c r="I346" s="1070"/>
      <c r="J346" s="1071">
        <f>+VLOOKUP(C346,' LUMA Exhibit 2 (70)'!$A$6:$G$76,7,FALSE)</f>
        <v>5694746.915</v>
      </c>
      <c r="K346" s="1071">
        <f>+VLOOKUP(C346,' LUMA Exhibit 2 (70)'!$A$6:$I$76,9,FALSE)</f>
        <v>1362869.66</v>
      </c>
      <c r="L346" s="1071">
        <f>+VLOOKUP(C346,' LUMA Exhibit 2 (70)'!$A$6:$K$76,11,FALSE)</f>
        <v>304395</v>
      </c>
      <c r="M346" s="1071">
        <f t="shared" si="25"/>
        <v>7362011.5750000002</v>
      </c>
      <c r="N346" s="1071"/>
      <c r="O346" s="1071">
        <f>+VLOOKUP(C346,' LUMA Exhibit 2 (70)'!$A$6:$O$76,10,FALSE)</f>
        <v>17724.97</v>
      </c>
      <c r="P346" s="1071">
        <f>+VLOOKUP(C346,' LUMA Exhibit 2 (70)'!$A$6:$O$76,12,FALSE)</f>
        <v>205205</v>
      </c>
      <c r="Q346" s="1071">
        <f>+VLOOKUP(C346,' LUMA Exhibit 2 (70)'!$A$6:$O$76,8,FALSE)</f>
        <v>284606.44</v>
      </c>
      <c r="R346" s="1071">
        <f t="shared" si="26"/>
        <v>507536.41000000003</v>
      </c>
      <c r="S346" s="1071">
        <f>+VLOOKUP(C346,' LUMA Exhibit 2 (70)'!A:O,15,FALSE)-R346</f>
        <v>0</v>
      </c>
      <c r="T346" s="1071">
        <f t="shared" si="27"/>
        <v>7869547.9850000003</v>
      </c>
    </row>
    <row r="347" spans="2:20" outlineLevel="1">
      <c r="B347" s="1069">
        <f>+VLOOKUP(C347,GP!$A:$B,2,FALSE)</f>
        <v>11683</v>
      </c>
      <c r="C347" s="1069">
        <v>690480</v>
      </c>
      <c r="D347" s="1070" t="str">
        <f>+VLOOKUP(C347,GP!$A$2:$D$1869,4,FALSE)</f>
        <v>FAASt [Humacao Streetlighting] (Distribution)</v>
      </c>
      <c r="E347" s="379"/>
      <c r="F347" s="379"/>
      <c r="G347" s="1071"/>
      <c r="H347" s="1095" t="s">
        <v>273</v>
      </c>
      <c r="I347" s="1070"/>
      <c r="J347" s="1071">
        <f>+VLOOKUP(C347,' LUMA Exhibit 2 (70)'!$A$6:$G$76,7,FALSE)</f>
        <v>6175629.8825000217</v>
      </c>
      <c r="K347" s="1071">
        <f>+VLOOKUP(C347,' LUMA Exhibit 2 (70)'!$A$6:$I$76,9,FALSE)</f>
        <v>1006696.360000001</v>
      </c>
      <c r="L347" s="1071">
        <f>+VLOOKUP(C347,' LUMA Exhibit 2 (70)'!$A$6:$K$76,11,FALSE)</f>
        <v>279642</v>
      </c>
      <c r="M347" s="1071">
        <f t="shared" si="25"/>
        <v>7461968.242500023</v>
      </c>
      <c r="N347" s="1071"/>
      <c r="O347" s="1071">
        <f>+VLOOKUP(C347,' LUMA Exhibit 2 (70)'!$A$6:$O$76,10,FALSE)</f>
        <v>29209</v>
      </c>
      <c r="P347" s="1071">
        <f>+VLOOKUP(C347,' LUMA Exhibit 2 (70)'!$A$6:$O$76,12,FALSE)</f>
        <v>188518</v>
      </c>
      <c r="Q347" s="1071">
        <f>+VLOOKUP(C347,' LUMA Exhibit 2 (70)'!$A$6:$O$76,8,FALSE)</f>
        <v>299807.8100000007</v>
      </c>
      <c r="R347" s="1071">
        <f t="shared" si="26"/>
        <v>517534.8100000007</v>
      </c>
      <c r="S347" s="1071">
        <f>+VLOOKUP(C347,' LUMA Exhibit 2 (70)'!A:O,15,FALSE)-R347</f>
        <v>0</v>
      </c>
      <c r="T347" s="1071">
        <f t="shared" si="27"/>
        <v>7979503.0525000235</v>
      </c>
    </row>
    <row r="348" spans="2:20" outlineLevel="1">
      <c r="B348" s="1069">
        <f>+VLOOKUP(C348,GP!$A:$B,2,FALSE)</f>
        <v>11572</v>
      </c>
      <c r="C348" s="1069">
        <v>686482</v>
      </c>
      <c r="D348" s="1070" t="str">
        <f>+VLOOKUP(C348,GP!$A$2:$D$1869,4,FALSE)</f>
        <v>FAASt [Isabela Streetlighting] (Distribution)</v>
      </c>
      <c r="E348" s="379"/>
      <c r="F348" s="379"/>
      <c r="G348" s="1071"/>
      <c r="H348" s="1095" t="s">
        <v>273</v>
      </c>
      <c r="I348" s="1070"/>
      <c r="J348" s="1071">
        <f>+VLOOKUP(C348,' LUMA Exhibit 2 (70)'!$A$6:$G$76,7,FALSE)</f>
        <v>5745883.3899999997</v>
      </c>
      <c r="K348" s="1071">
        <f>+VLOOKUP(C348,' LUMA Exhibit 2 (70)'!$A$6:$I$76,9,FALSE)</f>
        <v>1332970.600000001</v>
      </c>
      <c r="L348" s="1071">
        <f>+VLOOKUP(C348,' LUMA Exhibit 2 (70)'!$A$6:$K$76,11,FALSE)</f>
        <v>259572</v>
      </c>
      <c r="M348" s="1071">
        <f t="shared" si="25"/>
        <v>7338425.9900000002</v>
      </c>
      <c r="N348" s="1071"/>
      <c r="O348" s="1071">
        <f>+VLOOKUP(C348,' LUMA Exhibit 2 (70)'!$A$6:$O$76,10,FALSE)</f>
        <v>37797.800000000003</v>
      </c>
      <c r="P348" s="1071">
        <f>+VLOOKUP(C348,' LUMA Exhibit 2 (70)'!$A$6:$O$76,12,FALSE)</f>
        <v>174988</v>
      </c>
      <c r="Q348" s="1071">
        <f>+VLOOKUP(C348,' LUMA Exhibit 2 (70)'!$A$6:$O$76,8,FALSE)</f>
        <v>496924.08</v>
      </c>
      <c r="R348" s="1071">
        <f t="shared" si="26"/>
        <v>709709.88</v>
      </c>
      <c r="S348" s="1071">
        <f>+VLOOKUP(C348,' LUMA Exhibit 2 (70)'!A:O,15,FALSE)-R348</f>
        <v>0</v>
      </c>
      <c r="T348" s="1071">
        <f t="shared" si="27"/>
        <v>8048135.8700000001</v>
      </c>
    </row>
    <row r="349" spans="2:20" outlineLevel="1">
      <c r="B349" s="1069">
        <f>+VLOOKUP(C349,GP!$A:$B,2,FALSE)</f>
        <v>107978</v>
      </c>
      <c r="C349" s="1069">
        <v>750503</v>
      </c>
      <c r="D349" s="1070" t="str">
        <f>+VLOOKUP(C349,GP!$A$2:$D$1869,4,FALSE)</f>
        <v>FAASt [25 MW BESS Installation and Integration - San Juan] (Substation)</v>
      </c>
      <c r="E349" s="379"/>
      <c r="F349" s="379"/>
      <c r="G349" s="1071"/>
      <c r="H349" s="1095" t="s">
        <v>273</v>
      </c>
      <c r="I349" s="1070"/>
      <c r="J349" s="1071">
        <f>+VLOOKUP(C349,' LUMA Exhibit 2 (70)'!$A$6:$G$76,7,FALSE)</f>
        <v>0</v>
      </c>
      <c r="K349" s="1071">
        <f>+VLOOKUP(C349,' LUMA Exhibit 2 (70)'!$A$6:$I$76,9,FALSE)</f>
        <v>0</v>
      </c>
      <c r="L349" s="1071">
        <f>+VLOOKUP(C349,' LUMA Exhibit 2 (70)'!$A$6:$K$76,11,FALSE)</f>
        <v>0</v>
      </c>
      <c r="M349" s="1071">
        <f t="shared" si="25"/>
        <v>0</v>
      </c>
      <c r="N349" s="1071"/>
      <c r="O349" s="1071">
        <f>+VLOOKUP(C349,' LUMA Exhibit 2 (70)'!$A$6:$O$76,10,FALSE)</f>
        <v>3187811.29</v>
      </c>
      <c r="P349" s="1071">
        <f>+VLOOKUP(C349,' LUMA Exhibit 2 (70)'!$A$6:$O$76,12,FALSE)</f>
        <v>28261718.239999998</v>
      </c>
      <c r="Q349" s="1071">
        <f>+VLOOKUP(C349,' LUMA Exhibit 2 (70)'!$A$6:$O$76,8,FALSE)</f>
        <v>24053536.030000001</v>
      </c>
      <c r="R349" s="1071">
        <f t="shared" si="26"/>
        <v>55503065.560000002</v>
      </c>
      <c r="S349" s="1071">
        <f>+VLOOKUP(C349,' LUMA Exhibit 2 (70)'!A:O,15,FALSE)-R349</f>
        <v>0</v>
      </c>
      <c r="T349" s="1071">
        <f t="shared" si="27"/>
        <v>55503065.560000002</v>
      </c>
    </row>
    <row r="350" spans="2:20" outlineLevel="1">
      <c r="B350" s="1069">
        <f>+VLOOKUP(C350,GP!$A:$B,2,FALSE)</f>
        <v>107977</v>
      </c>
      <c r="C350" s="1069">
        <v>750502</v>
      </c>
      <c r="D350" s="1070" t="str">
        <f>+VLOOKUP(C350,GP!$A$2:$D$1869,4,FALSE)</f>
        <v>FAASt [25 MW BESS Installation and Integration - Aguadilla] (Substation)</v>
      </c>
      <c r="E350" s="379"/>
      <c r="F350" s="379"/>
      <c r="G350" s="1071"/>
      <c r="H350" s="1095" t="s">
        <v>273</v>
      </c>
      <c r="I350" s="1070"/>
      <c r="J350" s="1071">
        <f>+VLOOKUP(C350,' LUMA Exhibit 2 (70)'!$A$6:$G$76,7,FALSE)</f>
        <v>0</v>
      </c>
      <c r="K350" s="1071">
        <f>+VLOOKUP(C350,' LUMA Exhibit 2 (70)'!$A$6:$I$76,9,FALSE)</f>
        <v>0</v>
      </c>
      <c r="L350" s="1071">
        <f>+VLOOKUP(C350,' LUMA Exhibit 2 (70)'!$A$6:$K$76,11,FALSE)</f>
        <v>0</v>
      </c>
      <c r="M350" s="1071">
        <f t="shared" si="25"/>
        <v>0</v>
      </c>
      <c r="N350" s="1071"/>
      <c r="O350" s="1071">
        <f>+VLOOKUP(C350,' LUMA Exhibit 2 (70)'!$A$6:$O$76,10,FALSE)</f>
        <v>3340630.47</v>
      </c>
      <c r="P350" s="1071">
        <f>+VLOOKUP(C350,' LUMA Exhibit 2 (70)'!$A$6:$O$76,12,FALSE)</f>
        <v>28261718.239999998</v>
      </c>
      <c r="Q350" s="1071">
        <f>+VLOOKUP(C350,' LUMA Exhibit 2 (70)'!$A$6:$O$76,8,FALSE)</f>
        <v>21118171.640000001</v>
      </c>
      <c r="R350" s="1071">
        <f t="shared" si="26"/>
        <v>52720520.349999994</v>
      </c>
      <c r="S350" s="1071">
        <f>+VLOOKUP(C350,' LUMA Exhibit 2 (70)'!A:O,15,FALSE)-R350</f>
        <v>0</v>
      </c>
      <c r="T350" s="1071">
        <f t="shared" si="27"/>
        <v>52720520.349999994</v>
      </c>
    </row>
    <row r="351" spans="2:20" outlineLevel="1">
      <c r="B351" s="1069">
        <f>+VLOOKUP(C351,GP!$A:$B,2,FALSE)</f>
        <v>108002</v>
      </c>
      <c r="C351" s="1069">
        <v>752972</v>
      </c>
      <c r="D351" s="1070" t="str">
        <f>+VLOOKUP(C351,GP!$A$2:$D$1869,4,FALSE)</f>
        <v>FAASt [4 x 25 MW BESS Interconnections Manati] (Substation)</v>
      </c>
      <c r="E351" s="379"/>
      <c r="F351" s="379"/>
      <c r="G351" s="1071"/>
      <c r="H351" s="1095" t="s">
        <v>273</v>
      </c>
      <c r="I351" s="1070"/>
      <c r="J351" s="1071">
        <f>+VLOOKUP(C351,' LUMA Exhibit 2 (70)'!$A$6:$G$76,7,FALSE)</f>
        <v>0</v>
      </c>
      <c r="K351" s="1071">
        <f>+VLOOKUP(C351,' LUMA Exhibit 2 (70)'!$A$6:$I$76,9,FALSE)</f>
        <v>0</v>
      </c>
      <c r="L351" s="1071">
        <f>+VLOOKUP(C351,' LUMA Exhibit 2 (70)'!$A$6:$K$76,11,FALSE)</f>
        <v>0</v>
      </c>
      <c r="M351" s="1071">
        <f t="shared" si="25"/>
        <v>0</v>
      </c>
      <c r="N351" s="1071"/>
      <c r="O351" s="1071">
        <f>+VLOOKUP(C351,' LUMA Exhibit 2 (70)'!$A$6:$O$76,10,FALSE)</f>
        <v>3414922.97</v>
      </c>
      <c r="P351" s="1071">
        <f>+VLOOKUP(C351,' LUMA Exhibit 2 (70)'!$A$6:$O$76,12,FALSE)</f>
        <v>30416253.079999998</v>
      </c>
      <c r="Q351" s="1071">
        <f>+VLOOKUP(C351,' LUMA Exhibit 2 (70)'!$A$6:$O$76,8,FALSE)</f>
        <v>23808829.620000001</v>
      </c>
      <c r="R351" s="1071">
        <f t="shared" si="26"/>
        <v>57640005.670000002</v>
      </c>
      <c r="S351" s="1071">
        <f>+VLOOKUP(C351,' LUMA Exhibit 2 (70)'!A:O,15,FALSE)-R351</f>
        <v>0</v>
      </c>
      <c r="T351" s="1071">
        <f t="shared" si="27"/>
        <v>57640005.670000002</v>
      </c>
    </row>
    <row r="352" spans="2:20" outlineLevel="1">
      <c r="B352" s="1069">
        <f>+VLOOKUP(C352,GP!$A:$B,2,FALSE)</f>
        <v>108015</v>
      </c>
      <c r="C352" s="1069">
        <v>754350</v>
      </c>
      <c r="D352" s="1070" t="str">
        <f>+VLOOKUP(C352,GP!$A$2:$D$1869,4,FALSE)</f>
        <v>FAASt [Underground Circuit Feeders - San Juan Group 1] (Distribution)</v>
      </c>
      <c r="E352" s="379"/>
      <c r="F352" s="379"/>
      <c r="G352" s="1071"/>
      <c r="H352" s="1095" t="s">
        <v>273</v>
      </c>
      <c r="I352" s="1070"/>
      <c r="J352" s="1071">
        <f>+VLOOKUP(C352,' LUMA Exhibit 2 (70)'!$A$6:$G$76,7,FALSE)</f>
        <v>4310111.7149999999</v>
      </c>
      <c r="K352" s="1071">
        <f>+VLOOKUP(C352,' LUMA Exhibit 2 (70)'!$A$6:$I$76,9,FALSE)</f>
        <v>362956.77600000001</v>
      </c>
      <c r="L352" s="1071">
        <f>+VLOOKUP(C352,' LUMA Exhibit 2 (70)'!$A$6:$K$76,11,FALSE)</f>
        <v>1512.3199</v>
      </c>
      <c r="M352" s="1071">
        <f t="shared" si="25"/>
        <v>4674580.810899999</v>
      </c>
      <c r="N352" s="1071"/>
      <c r="O352" s="1071">
        <f>+VLOOKUP(C352,' LUMA Exhibit 2 (70)'!$A$6:$O$76,10,FALSE)</f>
        <v>812115.78629999992</v>
      </c>
      <c r="P352" s="1071">
        <f>+VLOOKUP(C352,' LUMA Exhibit 2 (70)'!$A$6:$O$76,12,FALSE)</f>
        <v>58980.4761</v>
      </c>
      <c r="Q352" s="1071">
        <f>+VLOOKUP(C352,' LUMA Exhibit 2 (70)'!$A$6:$O$76,8,FALSE)</f>
        <v>9577521.9266999997</v>
      </c>
      <c r="R352" s="1071">
        <f t="shared" si="26"/>
        <v>10448618.189099999</v>
      </c>
      <c r="S352" s="1071">
        <f>+VLOOKUP(C352,' LUMA Exhibit 2 (70)'!A:O,15,FALSE)-R352</f>
        <v>0</v>
      </c>
      <c r="T352" s="1071">
        <f t="shared" si="27"/>
        <v>15123198.999999998</v>
      </c>
    </row>
    <row r="353" spans="2:20" outlineLevel="1">
      <c r="B353" s="1069">
        <f>+VLOOKUP(C353,GP!$A:$B,2,FALSE)</f>
        <v>11819</v>
      </c>
      <c r="C353" s="1069">
        <v>738671</v>
      </c>
      <c r="D353" s="1070" t="str">
        <f>+VLOOKUP(C353,GP!$A$2:$D$1869,4,FALSE)</f>
        <v>FAASt [25 MW BESS Installation and Integration - Barceloneta] (Substation)</v>
      </c>
      <c r="E353" s="379"/>
      <c r="F353" s="379"/>
      <c r="G353" s="1071"/>
      <c r="H353" s="1095" t="s">
        <v>273</v>
      </c>
      <c r="I353" s="1070"/>
      <c r="J353" s="1071">
        <f>+VLOOKUP(C353,' LUMA Exhibit 2 (70)'!$A$6:$G$76,7,FALSE)</f>
        <v>0</v>
      </c>
      <c r="K353" s="1071">
        <f>+VLOOKUP(C353,' LUMA Exhibit 2 (70)'!$A$6:$I$76,9,FALSE)</f>
        <v>0</v>
      </c>
      <c r="L353" s="1071">
        <f>+VLOOKUP(C353,' LUMA Exhibit 2 (70)'!$A$6:$K$76,11,FALSE)</f>
        <v>0</v>
      </c>
      <c r="M353" s="1071">
        <f t="shared" si="25"/>
        <v>0</v>
      </c>
      <c r="N353" s="1071"/>
      <c r="O353" s="1071">
        <f>+VLOOKUP(C353,' LUMA Exhibit 2 (70)'!$A$6:$O$76,10,FALSE)</f>
        <v>5211394.3499999996</v>
      </c>
      <c r="P353" s="1071">
        <f>+VLOOKUP(C353,' LUMA Exhibit 2 (70)'!$A$6:$O$76,12,FALSE)</f>
        <v>30411453.800000001</v>
      </c>
      <c r="Q353" s="1071">
        <f>+VLOOKUP(C353,' LUMA Exhibit 2 (70)'!$A$6:$O$76,8,FALSE)</f>
        <v>20318919.350000001</v>
      </c>
      <c r="R353" s="1071">
        <f t="shared" si="26"/>
        <v>55941767.5</v>
      </c>
      <c r="S353" s="1071">
        <f>+VLOOKUP(C353,' LUMA Exhibit 2 (70)'!A:O,15,FALSE)-R353</f>
        <v>0</v>
      </c>
      <c r="T353" s="1071">
        <f t="shared" si="27"/>
        <v>55941767.5</v>
      </c>
    </row>
    <row r="354" spans="2:20" outlineLevel="1">
      <c r="B354" s="1069">
        <f>+VLOOKUP(C354,GP!$A:$B,2,FALSE)</f>
        <v>108016</v>
      </c>
      <c r="C354" s="1069">
        <v>754351</v>
      </c>
      <c r="D354" s="1070" t="str">
        <f>+VLOOKUP(C354,GP!$A$2:$D$1869,4,FALSE)</f>
        <v xml:space="preserve">FAASt [Underground Circuit Feeders - San Juan Group 2] (Distribution) </v>
      </c>
      <c r="E354" s="379"/>
      <c r="F354" s="379"/>
      <c r="G354" s="1071"/>
      <c r="H354" s="1095" t="s">
        <v>273</v>
      </c>
      <c r="I354" s="1070"/>
      <c r="J354" s="1071">
        <f>+VLOOKUP(C354,' LUMA Exhibit 2 (70)'!$A$6:$G$76,7,FALSE)</f>
        <v>2013990.4049999998</v>
      </c>
      <c r="K354" s="1071">
        <f>+VLOOKUP(C354,' LUMA Exhibit 2 (70)'!$A$6:$I$76,9,FALSE)</f>
        <v>169599.19200000001</v>
      </c>
      <c r="L354" s="1071">
        <f>+VLOOKUP(C354,' LUMA Exhibit 2 (70)'!$A$6:$K$76,11,FALSE)</f>
        <v>706.66330000000005</v>
      </c>
      <c r="M354" s="1071">
        <f t="shared" si="25"/>
        <v>2184296.2602999997</v>
      </c>
      <c r="N354" s="1071"/>
      <c r="O354" s="1071">
        <f>+VLOOKUP(C354,' LUMA Exhibit 2 (70)'!$A$6:$O$76,10,FALSE)</f>
        <v>379478.19209999999</v>
      </c>
      <c r="P354" s="1071">
        <f>+VLOOKUP(C354,' LUMA Exhibit 2 (70)'!$A$6:$O$76,12,FALSE)</f>
        <v>27559.868699999999</v>
      </c>
      <c r="Q354" s="1071">
        <f>+VLOOKUP(C354,' LUMA Exhibit 2 (70)'!$A$6:$O$76,8,FALSE)</f>
        <v>4475298.6788999997</v>
      </c>
      <c r="R354" s="1071">
        <f t="shared" si="26"/>
        <v>4882336.7396999998</v>
      </c>
      <c r="S354" s="1071">
        <f>+VLOOKUP(C354,' LUMA Exhibit 2 (70)'!A:O,15,FALSE)-R354</f>
        <v>0</v>
      </c>
      <c r="T354" s="1071">
        <f t="shared" si="27"/>
        <v>7066633</v>
      </c>
    </row>
    <row r="355" spans="2:20" outlineLevel="1">
      <c r="B355" s="1069">
        <f>+VLOOKUP(C355,GP!$A:$B,2,FALSE)</f>
        <v>107961</v>
      </c>
      <c r="C355" s="1069">
        <v>748180</v>
      </c>
      <c r="D355" s="1070" t="str">
        <f>+VLOOKUP(C355,GP!$A$2:$D$1869,4,FALSE)</f>
        <v>FAASt Transm. Advanced Sensors and Wide-Area Monitoring, Protection, and Control (WAMPAC) System (Telecommunication)</v>
      </c>
      <c r="E355" s="379"/>
      <c r="F355" s="379"/>
      <c r="G355" s="1071"/>
      <c r="H355" s="1095" t="s">
        <v>273</v>
      </c>
      <c r="I355" s="1070"/>
      <c r="J355" s="1071">
        <f>+VLOOKUP(C355,' LUMA Exhibit 2 (70)'!$A$6:$G$76,7,FALSE)</f>
        <v>33071971.883999996</v>
      </c>
      <c r="K355" s="1071">
        <f>+VLOOKUP(C355,' LUMA Exhibit 2 (70)'!$A$6:$I$76,9,FALSE)</f>
        <v>4724567.4119999995</v>
      </c>
      <c r="L355" s="1071">
        <f>+VLOOKUP(C355,' LUMA Exhibit 2 (70)'!$A$6:$K$76,11,FALSE)</f>
        <v>3307197.1884000003</v>
      </c>
      <c r="M355" s="1071">
        <f t="shared" si="25"/>
        <v>41103736.484399997</v>
      </c>
      <c r="N355" s="1071"/>
      <c r="O355" s="1071">
        <f>+VLOOKUP(C355,' LUMA Exhibit 2 (70)'!$A$6:$O$76,10,FALSE)</f>
        <v>472456.74119999999</v>
      </c>
      <c r="P355" s="1071">
        <f>+VLOOKUP(C355,' LUMA Exhibit 2 (70)'!$A$6:$O$76,12,FALSE)</f>
        <v>1417370.2235999999</v>
      </c>
      <c r="Q355" s="1071">
        <f>+VLOOKUP(C355,' LUMA Exhibit 2 (70)'!$A$6:$O$76,8,FALSE)</f>
        <v>4086750.8113799994</v>
      </c>
      <c r="R355" s="1071">
        <f t="shared" si="26"/>
        <v>5976577.7761799991</v>
      </c>
      <c r="S355" s="1071">
        <f>+VLOOKUP(C355,' LUMA Exhibit 2 (70)'!A:O,15,FALSE)-R355</f>
        <v>0</v>
      </c>
      <c r="T355" s="1071">
        <f t="shared" si="27"/>
        <v>47080314.260579996</v>
      </c>
    </row>
    <row r="356" spans="2:20" outlineLevel="1">
      <c r="B356" s="1069">
        <f>+VLOOKUP(C356,GP!$A:$B,2,FALSE)</f>
        <v>107995</v>
      </c>
      <c r="C356" s="1069">
        <v>752277</v>
      </c>
      <c r="D356" s="1070" t="str">
        <f>+VLOOKUP(C356,GP!$A$2:$D$1869,4,FALSE)</f>
        <v>FAASt [Substation Ciales 8701] (Substation)</v>
      </c>
      <c r="E356" s="379"/>
      <c r="F356" s="379"/>
      <c r="G356" s="1071"/>
      <c r="H356" s="1095" t="s">
        <v>273</v>
      </c>
      <c r="I356" s="1070"/>
      <c r="J356" s="1071">
        <f>+VLOOKUP(C356,' LUMA Exhibit 2 (70)'!$A$6:$G$76,7,FALSE)</f>
        <v>3553830.9090999998</v>
      </c>
      <c r="K356" s="1071">
        <f>+VLOOKUP(C356,' LUMA Exhibit 2 (70)'!$A$6:$I$76,9,FALSE)</f>
        <v>349557.13859999995</v>
      </c>
      <c r="L356" s="1071">
        <f>+VLOOKUP(C356,' LUMA Exhibit 2 (70)'!$A$6:$K$76,11,FALSE)</f>
        <v>466076.18479999999</v>
      </c>
      <c r="M356" s="1071">
        <f t="shared" si="25"/>
        <v>4369464.2324999999</v>
      </c>
      <c r="N356" s="1071"/>
      <c r="O356" s="1071">
        <f>+VLOOKUP(C356,' LUMA Exhibit 2 (70)'!$A$6:$O$76,10,FALSE)</f>
        <v>116519.0462</v>
      </c>
      <c r="P356" s="1071">
        <f>+VLOOKUP(C356,' LUMA Exhibit 2 (70)'!$A$6:$O$76,12,FALSE)</f>
        <v>815633.32339999999</v>
      </c>
      <c r="Q356" s="1071">
        <f>+VLOOKUP(C356,' LUMA Exhibit 2 (70)'!$A$6:$O$76,8,FALSE)</f>
        <v>524335.70789999992</v>
      </c>
      <c r="R356" s="1071">
        <f t="shared" si="26"/>
        <v>1456488.0774999999</v>
      </c>
      <c r="S356" s="1071">
        <f>+VLOOKUP(C356,' LUMA Exhibit 2 (70)'!A:O,15,FALSE)-R356</f>
        <v>0</v>
      </c>
      <c r="T356" s="1071">
        <f t="shared" si="27"/>
        <v>5825952.3099999996</v>
      </c>
    </row>
    <row r="357" spans="2:20" outlineLevel="1">
      <c r="B357" s="1069">
        <f>+VLOOKUP(C357,GP!$A:$B,2,FALSE)</f>
        <v>107902</v>
      </c>
      <c r="C357" s="1069">
        <v>727691</v>
      </c>
      <c r="D357" s="1070" t="str">
        <f>+VLOOKUP(C357,GP!$A$2:$D$1869,4,FALSE)</f>
        <v>FAASt [Region 1 -San Juan Group C] (Vegetation)</v>
      </c>
      <c r="E357" s="379"/>
      <c r="F357" s="379"/>
      <c r="G357" s="1071"/>
      <c r="H357" s="1095" t="s">
        <v>273</v>
      </c>
      <c r="I357" s="1070"/>
      <c r="J357" s="1071">
        <f>+VLOOKUP(C357,' LUMA Exhibit 2 (70)'!$A$6:$G$76,7,FALSE)</f>
        <v>1313961.6499999999</v>
      </c>
      <c r="K357" s="1071">
        <f>+VLOOKUP(C357,' LUMA Exhibit 2 (70)'!$A$6:$I$76,9,FALSE)</f>
        <v>11049.14</v>
      </c>
      <c r="L357" s="1071">
        <f>+VLOOKUP(C357,' LUMA Exhibit 2 (70)'!$A$6:$K$76,11,FALSE)</f>
        <v>0</v>
      </c>
      <c r="M357" s="1071">
        <f t="shared" si="25"/>
        <v>1325010.7899999998</v>
      </c>
      <c r="N357" s="1071"/>
      <c r="O357" s="1071">
        <f>+VLOOKUP(C357,' LUMA Exhibit 2 (70)'!$A$6:$O$76,10,FALSE)</f>
        <v>121275.67</v>
      </c>
      <c r="P357" s="1071">
        <f>+VLOOKUP(C357,' LUMA Exhibit 2 (70)'!$A$6:$O$76,12,FALSE)</f>
        <v>0</v>
      </c>
      <c r="Q357" s="1071">
        <f>+VLOOKUP(C357,' LUMA Exhibit 2 (70)'!$A$6:$O$76,8,FALSE)</f>
        <v>14439457.84</v>
      </c>
      <c r="R357" s="1071">
        <f t="shared" si="26"/>
        <v>14560733.51</v>
      </c>
      <c r="S357" s="1071">
        <f>+VLOOKUP(C357,' LUMA Exhibit 2 (70)'!A:O,15,FALSE)-R357</f>
        <v>0</v>
      </c>
      <c r="T357" s="1071">
        <f t="shared" si="27"/>
        <v>15885744.299999999</v>
      </c>
    </row>
    <row r="358" spans="2:20" outlineLevel="1">
      <c r="B358" s="1069">
        <f>+VLOOKUP(C358,GP!$A:$B,2,FALSE)</f>
        <v>107933</v>
      </c>
      <c r="C358" s="1069">
        <v>740406</v>
      </c>
      <c r="D358" s="1070" t="str">
        <f>+VLOOKUP(C358,GP!$A$2:$D$1869,4,FALSE)</f>
        <v>FAASt [Region 1-San Juan Group B] (Vegetation)</v>
      </c>
      <c r="E358" s="379"/>
      <c r="F358" s="379"/>
      <c r="G358" s="1071"/>
      <c r="H358" s="1095" t="s">
        <v>273</v>
      </c>
      <c r="I358" s="1070"/>
      <c r="J358" s="1071">
        <f>+VLOOKUP(C358,' LUMA Exhibit 2 (70)'!$A$6:$G$76,7,FALSE)</f>
        <v>281345.36</v>
      </c>
      <c r="K358" s="1071">
        <f>+VLOOKUP(C358,' LUMA Exhibit 2 (70)'!$A$6:$I$76,9,FALSE)</f>
        <v>2365.85</v>
      </c>
      <c r="L358" s="1071">
        <f>+VLOOKUP(C358,' LUMA Exhibit 2 (70)'!$A$6:$K$76,11,FALSE)</f>
        <v>0</v>
      </c>
      <c r="M358" s="1071">
        <f t="shared" si="25"/>
        <v>283711.20999999996</v>
      </c>
      <c r="N358" s="1071"/>
      <c r="O358" s="1071">
        <f>+VLOOKUP(C358,' LUMA Exhibit 2 (70)'!$A$6:$O$76,10,FALSE)</f>
        <v>25967.52</v>
      </c>
      <c r="P358" s="1071">
        <f>+VLOOKUP(C358,' LUMA Exhibit 2 (70)'!$A$6:$O$76,12,FALSE)</f>
        <v>0</v>
      </c>
      <c r="Q358" s="1071">
        <f>+VLOOKUP(C358,' LUMA Exhibit 2 (70)'!$A$6:$O$76,8,FALSE)</f>
        <v>3091775.16</v>
      </c>
      <c r="R358" s="1071">
        <f t="shared" si="26"/>
        <v>3117742.68</v>
      </c>
      <c r="S358" s="1071">
        <f>+VLOOKUP(C358,' LUMA Exhibit 2 (70)'!A:O,15,FALSE)-R358</f>
        <v>0</v>
      </c>
      <c r="T358" s="1071">
        <f t="shared" si="27"/>
        <v>3401453.89</v>
      </c>
    </row>
    <row r="359" spans="2:20" outlineLevel="1">
      <c r="B359" s="1069">
        <f>+VLOOKUP(C359,GP!$A:$B,2,FALSE)</f>
        <v>107936</v>
      </c>
      <c r="C359" s="1069">
        <v>740410</v>
      </c>
      <c r="D359" s="1070" t="str">
        <f>+VLOOKUP(C359,GP!$A$2:$D$1869,4,FALSE)</f>
        <v>FAASt [Region 2-Arecibo Group B] (Vegetation)</v>
      </c>
      <c r="E359" s="379"/>
      <c r="F359" s="379"/>
      <c r="G359" s="1071"/>
      <c r="H359" s="1095" t="s">
        <v>273</v>
      </c>
      <c r="I359" s="1070"/>
      <c r="J359" s="1071">
        <f>+VLOOKUP(C359,' LUMA Exhibit 2 (70)'!$A$6:$G$76,7,FALSE)</f>
        <v>251201.23</v>
      </c>
      <c r="K359" s="1071">
        <f>+VLOOKUP(C359,' LUMA Exhibit 2 (70)'!$A$6:$I$76,9,FALSE)</f>
        <v>2112.36</v>
      </c>
      <c r="L359" s="1071">
        <f>+VLOOKUP(C359,' LUMA Exhibit 2 (70)'!$A$6:$K$76,11,FALSE)</f>
        <v>0</v>
      </c>
      <c r="M359" s="1071">
        <f t="shared" si="25"/>
        <v>253313.59</v>
      </c>
      <c r="N359" s="1071"/>
      <c r="O359" s="1071">
        <f>+VLOOKUP(C359,' LUMA Exhibit 2 (70)'!$A$6:$O$76,10,FALSE)</f>
        <v>23185.29</v>
      </c>
      <c r="P359" s="1071">
        <f>+VLOOKUP(C359,' LUMA Exhibit 2 (70)'!$A$6:$O$76,12,FALSE)</f>
        <v>0</v>
      </c>
      <c r="Q359" s="1071">
        <f>+VLOOKUP(C359,' LUMA Exhibit 2 (70)'!$A$6:$O$76,8,FALSE)</f>
        <v>2760513.52</v>
      </c>
      <c r="R359" s="1071">
        <f t="shared" si="26"/>
        <v>2783698.81</v>
      </c>
      <c r="S359" s="1071">
        <f>+VLOOKUP(C359,' LUMA Exhibit 2 (70)'!A:O,15,FALSE)-R359</f>
        <v>0</v>
      </c>
      <c r="T359" s="1071">
        <f t="shared" si="27"/>
        <v>3037012.4</v>
      </c>
    </row>
    <row r="360" spans="2:20" outlineLevel="1">
      <c r="B360" s="1069">
        <f>+VLOOKUP(C360,GP!$A:$B,2,FALSE)</f>
        <v>107935</v>
      </c>
      <c r="C360" s="1069">
        <v>740409</v>
      </c>
      <c r="D360" s="1070" t="str">
        <f>+VLOOKUP(C360,GP!$A$2:$D$1869,4,FALSE)</f>
        <v>FAASt [Region 4-Caguas Group B] (Vegetation)</v>
      </c>
      <c r="E360" s="379"/>
      <c r="F360" s="379"/>
      <c r="G360" s="1071"/>
      <c r="H360" s="1095" t="s">
        <v>273</v>
      </c>
      <c r="I360" s="1070"/>
      <c r="J360" s="1071">
        <f>+VLOOKUP(C360,' LUMA Exhibit 2 (70)'!$A$6:$G$76,7,FALSE)</f>
        <v>715385.11</v>
      </c>
      <c r="K360" s="1071">
        <f>+VLOOKUP(C360,' LUMA Exhibit 2 (70)'!$A$6:$I$76,9,FALSE)</f>
        <v>6015.7</v>
      </c>
      <c r="L360" s="1071">
        <f>+VLOOKUP(C360,' LUMA Exhibit 2 (70)'!$A$6:$K$76,11,FALSE)</f>
        <v>0</v>
      </c>
      <c r="M360" s="1071">
        <f t="shared" si="25"/>
        <v>721400.80999999994</v>
      </c>
      <c r="N360" s="1071"/>
      <c r="O360" s="1071">
        <f>+VLOOKUP(C360,' LUMA Exhibit 2 (70)'!$A$6:$O$76,10,FALSE)</f>
        <v>66028.399999999994</v>
      </c>
      <c r="P360" s="1071">
        <f>+VLOOKUP(C360,' LUMA Exhibit 2 (70)'!$A$6:$O$76,12,FALSE)</f>
        <v>0</v>
      </c>
      <c r="Q360" s="1071">
        <f>+VLOOKUP(C360,' LUMA Exhibit 2 (70)'!$A$6:$O$76,8,FALSE)</f>
        <v>7927576.7000000002</v>
      </c>
      <c r="R360" s="1071">
        <f t="shared" si="26"/>
        <v>7993605.1000000006</v>
      </c>
      <c r="S360" s="1071">
        <f>+VLOOKUP(C360,' LUMA Exhibit 2 (70)'!A:O,15,FALSE)-R360</f>
        <v>0</v>
      </c>
      <c r="T360" s="1071">
        <f t="shared" si="27"/>
        <v>8715005.9100000001</v>
      </c>
    </row>
    <row r="361" spans="2:20" outlineLevel="1">
      <c r="B361" s="1069">
        <f>+VLOOKUP(C361,GP!$A:$B,2,FALSE)</f>
        <v>107938</v>
      </c>
      <c r="C361" s="1069">
        <v>740414</v>
      </c>
      <c r="D361" s="1070" t="str">
        <f>+VLOOKUP(C361,GP!$A$2:$D$1869,4,FALSE)</f>
        <v>FAASt [Region 6-Ponce Group B] (Vegetation)</v>
      </c>
      <c r="E361" s="379"/>
      <c r="F361" s="379"/>
      <c r="G361" s="1071"/>
      <c r="H361" s="1095" t="s">
        <v>273</v>
      </c>
      <c r="I361" s="1070"/>
      <c r="J361" s="1071">
        <f>+VLOOKUP(C361,' LUMA Exhibit 2 (70)'!$A$6:$G$76,7,FALSE)</f>
        <v>799358.09</v>
      </c>
      <c r="K361" s="1071">
        <f>+VLOOKUP(C361,' LUMA Exhibit 2 (70)'!$A$6:$I$76,9,FALSE)</f>
        <v>6721.82</v>
      </c>
      <c r="L361" s="1071">
        <f>+VLOOKUP(C361,' LUMA Exhibit 2 (70)'!$A$6:$K$76,11,FALSE)</f>
        <v>0</v>
      </c>
      <c r="M361" s="1071">
        <f t="shared" si="25"/>
        <v>806079.90999999992</v>
      </c>
      <c r="N361" s="1071"/>
      <c r="O361" s="1071">
        <f>+VLOOKUP(C361,' LUMA Exhibit 2 (70)'!$A$6:$O$76,10,FALSE)</f>
        <v>73778.929999999993</v>
      </c>
      <c r="P361" s="1071">
        <f>+VLOOKUP(C361,' LUMA Exhibit 2 (70)'!$A$6:$O$76,12,FALSE)</f>
        <v>0</v>
      </c>
      <c r="Q361" s="1071">
        <f>+VLOOKUP(C361,' LUMA Exhibit 2 (70)'!$A$6:$O$76,8,FALSE)</f>
        <v>8784348.5500000007</v>
      </c>
      <c r="R361" s="1071">
        <f t="shared" si="26"/>
        <v>8858127.4800000004</v>
      </c>
      <c r="S361" s="1071">
        <f>+VLOOKUP(C361,' LUMA Exhibit 2 (70)'!A:O,15,FALSE)-R361</f>
        <v>0</v>
      </c>
      <c r="T361" s="1071">
        <f t="shared" si="27"/>
        <v>9664207.3900000006</v>
      </c>
    </row>
    <row r="362" spans="2:20" outlineLevel="1">
      <c r="B362" s="1069">
        <f>+VLOOKUP(C362,GP!$A:$B,2,FALSE)</f>
        <v>107903</v>
      </c>
      <c r="C362" s="1069">
        <v>727694</v>
      </c>
      <c r="D362" s="1070" t="str">
        <f>+VLOOKUP(C362,GP!$A$2:$D$1869,4,FALSE)</f>
        <v>FAASt [Region 4 -Caguas Group C] (Vegetation)</v>
      </c>
      <c r="E362" s="379"/>
      <c r="F362" s="379"/>
      <c r="G362" s="1071"/>
      <c r="H362" s="1095" t="s">
        <v>273</v>
      </c>
      <c r="I362" s="1070"/>
      <c r="J362" s="1071">
        <f>+VLOOKUP(C362,' LUMA Exhibit 2 (70)'!$A$6:$G$76,7,FALSE)</f>
        <v>729380.61</v>
      </c>
      <c r="K362" s="1071">
        <f>+VLOOKUP(C362,' LUMA Exhibit 2 (70)'!$A$6:$I$76,9,FALSE)</f>
        <v>6133.39</v>
      </c>
      <c r="L362" s="1071">
        <f>+VLOOKUP(C362,' LUMA Exhibit 2 (70)'!$A$6:$K$76,11,FALSE)</f>
        <v>0</v>
      </c>
      <c r="M362" s="1071">
        <f t="shared" si="25"/>
        <v>735514</v>
      </c>
      <c r="N362" s="1071"/>
      <c r="O362" s="1071">
        <f>+VLOOKUP(C362,' LUMA Exhibit 2 (70)'!$A$6:$O$76,10,FALSE)</f>
        <v>67320.160000000003</v>
      </c>
      <c r="P362" s="1071">
        <f>+VLOOKUP(C362,' LUMA Exhibit 2 (70)'!$A$6:$O$76,12,FALSE)</f>
        <v>0</v>
      </c>
      <c r="Q362" s="1071">
        <f>+VLOOKUP(C362,' LUMA Exhibit 2 (70)'!$A$6:$O$76,8,FALSE)</f>
        <v>8015348.3300000001</v>
      </c>
      <c r="R362" s="1071">
        <f t="shared" si="26"/>
        <v>8082668.4900000002</v>
      </c>
      <c r="S362" s="1071">
        <f>+VLOOKUP(C362,' LUMA Exhibit 2 (70)'!A:O,15,FALSE)-R362</f>
        <v>0</v>
      </c>
      <c r="T362" s="1071">
        <f t="shared" si="27"/>
        <v>8818182.4900000002</v>
      </c>
    </row>
    <row r="363" spans="2:20" outlineLevel="1">
      <c r="B363" s="1069">
        <f>+VLOOKUP(C363,GP!$A:$B,2,FALSE)</f>
        <v>107937</v>
      </c>
      <c r="C363" s="1069">
        <v>740411</v>
      </c>
      <c r="D363" s="1070" t="str">
        <f>+VLOOKUP(C363,GP!$A$2:$D$1869,4,FALSE)</f>
        <v>FAASt [Region 5-Mayaguez Group B] (Vegetation)</v>
      </c>
      <c r="E363" s="379"/>
      <c r="F363" s="379"/>
      <c r="G363" s="1071"/>
      <c r="H363" s="1095" t="s">
        <v>273</v>
      </c>
      <c r="I363" s="1070"/>
      <c r="J363" s="1071">
        <f>+VLOOKUP(C363,' LUMA Exhibit 2 (70)'!$A$6:$G$76,7,FALSE)</f>
        <v>141749.28</v>
      </c>
      <c r="K363" s="1071">
        <f>+VLOOKUP(C363,' LUMA Exhibit 2 (70)'!$A$6:$I$76,9,FALSE)</f>
        <v>1191.98</v>
      </c>
      <c r="L363" s="1071">
        <f>+VLOOKUP(C363,' LUMA Exhibit 2 (70)'!$A$6:$K$76,11,FALSE)</f>
        <v>0</v>
      </c>
      <c r="M363" s="1071">
        <f t="shared" si="25"/>
        <v>142941.26</v>
      </c>
      <c r="N363" s="1071"/>
      <c r="O363" s="1071">
        <f>+VLOOKUP(C363,' LUMA Exhibit 2 (70)'!$A$6:$O$76,10,FALSE)</f>
        <v>13083.11</v>
      </c>
      <c r="P363" s="1071">
        <f>+VLOOKUP(C363,' LUMA Exhibit 2 (70)'!$A$6:$O$76,12,FALSE)</f>
        <v>0</v>
      </c>
      <c r="Q363" s="1071">
        <f>+VLOOKUP(C363,' LUMA Exhibit 2 (70)'!$A$6:$O$76,8,FALSE)</f>
        <v>1557718.3</v>
      </c>
      <c r="R363" s="1071">
        <f t="shared" si="26"/>
        <v>1570801.4100000001</v>
      </c>
      <c r="S363" s="1071">
        <f>+VLOOKUP(C363,' LUMA Exhibit 2 (70)'!A:O,15,FALSE)-R363</f>
        <v>0</v>
      </c>
      <c r="T363" s="1071">
        <f t="shared" si="27"/>
        <v>1713742.6700000002</v>
      </c>
    </row>
    <row r="364" spans="2:20" outlineLevel="1">
      <c r="B364" s="1069">
        <f>+VLOOKUP(C364,GP!$A:$B,2,FALSE)</f>
        <v>107897</v>
      </c>
      <c r="C364" s="1069">
        <v>727562</v>
      </c>
      <c r="D364" s="1070" t="str">
        <f>+VLOOKUP(C364,GP!$A$2:$D$1869,4,FALSE)</f>
        <v>FAASt [Region 5 -Mayaguez Group C] (Vegetation)</v>
      </c>
      <c r="E364" s="379"/>
      <c r="F364" s="379"/>
      <c r="G364" s="1071"/>
      <c r="H364" s="1095" t="s">
        <v>273</v>
      </c>
      <c r="I364" s="1070"/>
      <c r="J364" s="1071">
        <f>+VLOOKUP(C364,' LUMA Exhibit 2 (70)'!$A$6:$G$76,7,FALSE)</f>
        <v>2053569.7</v>
      </c>
      <c r="K364" s="1071">
        <f>+VLOOKUP(C364,' LUMA Exhibit 2 (70)'!$A$6:$I$76,9,FALSE)</f>
        <v>17268.5</v>
      </c>
      <c r="L364" s="1071">
        <f>+VLOOKUP(C364,' LUMA Exhibit 2 (70)'!$A$6:$K$76,11,FALSE)</f>
        <v>0</v>
      </c>
      <c r="M364" s="1071">
        <f t="shared" si="25"/>
        <v>2070838.2</v>
      </c>
      <c r="N364" s="1071"/>
      <c r="O364" s="1071">
        <f>+VLOOKUP(C364,' LUMA Exhibit 2 (70)'!$A$6:$O$76,10,FALSE)</f>
        <v>189539.83</v>
      </c>
      <c r="P364" s="1071">
        <f>+VLOOKUP(C364,' LUMA Exhibit 2 (70)'!$A$6:$O$76,12,FALSE)</f>
        <v>0</v>
      </c>
      <c r="Q364" s="1071">
        <f>+VLOOKUP(C364,' LUMA Exhibit 2 (70)'!$A$6:$O$76,8,FALSE)</f>
        <v>22567198.559999999</v>
      </c>
      <c r="R364" s="1071">
        <f t="shared" si="26"/>
        <v>22756738.389999997</v>
      </c>
      <c r="S364" s="1071">
        <f>+VLOOKUP(C364,' LUMA Exhibit 2 (70)'!A:O,15,FALSE)-R364</f>
        <v>0</v>
      </c>
      <c r="T364" s="1071">
        <f t="shared" si="27"/>
        <v>24827576.589999996</v>
      </c>
    </row>
    <row r="365" spans="2:20" outlineLevel="1">
      <c r="B365" s="1069">
        <f>+VLOOKUP(C365,GP!$A:$B,2,FALSE)</f>
        <v>107894</v>
      </c>
      <c r="C365" s="1069">
        <v>727530</v>
      </c>
      <c r="D365" s="1070" t="str">
        <f>+VLOOKUP(C365,GP!$A$2:$D$1869,4,FALSE)</f>
        <v>FAASt [Region 6 -Ponce Group C] (Vegetation)</v>
      </c>
      <c r="E365" s="379"/>
      <c r="F365" s="379"/>
      <c r="G365" s="1071"/>
      <c r="H365" s="1095" t="s">
        <v>273</v>
      </c>
      <c r="I365" s="1070"/>
      <c r="J365" s="1071">
        <f>+VLOOKUP(C365,' LUMA Exhibit 2 (70)'!$A$6:$G$76,7,FALSE)</f>
        <v>2278394.7599999998</v>
      </c>
      <c r="K365" s="1071">
        <f>+VLOOKUP(C365,' LUMA Exhibit 2 (70)'!$A$6:$I$76,9,FALSE)</f>
        <v>19159.060000000001</v>
      </c>
      <c r="L365" s="1071">
        <f>+VLOOKUP(C365,' LUMA Exhibit 2 (70)'!$A$6:$K$76,11,FALSE)</f>
        <v>0</v>
      </c>
      <c r="M365" s="1071">
        <f t="shared" si="25"/>
        <v>2297553.8199999998</v>
      </c>
      <c r="N365" s="1071"/>
      <c r="O365" s="1071">
        <f>+VLOOKUP(C365,' LUMA Exhibit 2 (70)'!$A$6:$O$76,10,FALSE)</f>
        <v>210290.68</v>
      </c>
      <c r="P365" s="1071">
        <f>+VLOOKUP(C365,' LUMA Exhibit 2 (70)'!$A$6:$O$76,12,FALSE)</f>
        <v>0</v>
      </c>
      <c r="Q365" s="1071">
        <f>+VLOOKUP(C365,' LUMA Exhibit 2 (70)'!$A$6:$O$76,8,FALSE)</f>
        <v>25037858.23</v>
      </c>
      <c r="R365" s="1071">
        <f t="shared" si="26"/>
        <v>25248148.91</v>
      </c>
      <c r="S365" s="1071">
        <f>+VLOOKUP(C365,' LUMA Exhibit 2 (70)'!A:O,15,FALSE)-R365</f>
        <v>0</v>
      </c>
      <c r="T365" s="1071">
        <f t="shared" si="27"/>
        <v>27545702.73</v>
      </c>
    </row>
    <row r="366" spans="2:20" outlineLevel="1">
      <c r="B366" s="1069">
        <f>+VLOOKUP(C366,GP!$A:$B,2,FALSE)</f>
        <v>107895</v>
      </c>
      <c r="C366" s="1069">
        <v>727540</v>
      </c>
      <c r="D366" s="1070" t="str">
        <f>+VLOOKUP(C366,GP!$A$2:$D$1869,4,FALSE)</f>
        <v>FAASt [Region 2 -Arecibo Group C] (Vegetation)</v>
      </c>
      <c r="E366" s="379"/>
      <c r="F366" s="379"/>
      <c r="G366" s="1071"/>
      <c r="H366" s="1095" t="s">
        <v>273</v>
      </c>
      <c r="I366" s="1070"/>
      <c r="J366" s="1071">
        <f>+VLOOKUP(C366,' LUMA Exhibit 2 (70)'!$A$6:$G$76,7,FALSE)</f>
        <v>1842560.72</v>
      </c>
      <c r="K366" s="1071">
        <f>+VLOOKUP(C366,' LUMA Exhibit 2 (70)'!$A$6:$I$76,9,FALSE)</f>
        <v>15494.13</v>
      </c>
      <c r="L366" s="1071">
        <f>+VLOOKUP(C366,' LUMA Exhibit 2 (70)'!$A$6:$K$76,11,FALSE)</f>
        <v>0</v>
      </c>
      <c r="M366" s="1071">
        <f t="shared" si="25"/>
        <v>1858054.8499999999</v>
      </c>
      <c r="N366" s="1071"/>
      <c r="O366" s="1071">
        <f>+VLOOKUP(C366,' LUMA Exhibit 2 (70)'!$A$6:$O$76,10,FALSE)</f>
        <v>170064.17</v>
      </c>
      <c r="P366" s="1071">
        <f>+VLOOKUP(C366,' LUMA Exhibit 2 (70)'!$A$6:$O$76,12,FALSE)</f>
        <v>0</v>
      </c>
      <c r="Q366" s="1071">
        <f>+VLOOKUP(C366,' LUMA Exhibit 2 (70)'!$A$6:$O$76,8,FALSE)</f>
        <v>20248367.129999999</v>
      </c>
      <c r="R366" s="1071">
        <f t="shared" si="26"/>
        <v>20418431.300000001</v>
      </c>
      <c r="S366" s="1071">
        <f>+VLOOKUP(C366,' LUMA Exhibit 2 (70)'!A:O,15,FALSE)-R366</f>
        <v>0</v>
      </c>
      <c r="T366" s="1071">
        <f t="shared" si="27"/>
        <v>22276486.150000002</v>
      </c>
    </row>
    <row r="367" spans="2:20" outlineLevel="1">
      <c r="B367" s="1069">
        <f>+VLOOKUP(C367,GP!$A:$B,2,FALSE)</f>
        <v>107934</v>
      </c>
      <c r="C367" s="1069">
        <v>740408</v>
      </c>
      <c r="D367" s="1070" t="str">
        <f>+VLOOKUP(C367,GP!$A$2:$D$1869,4,FALSE)</f>
        <v>FAASt [Region 3-Bayamon Group B] (Vegetation)</v>
      </c>
      <c r="E367" s="379"/>
      <c r="F367" s="379"/>
      <c r="G367" s="1071"/>
      <c r="H367" s="1095" t="s">
        <v>273</v>
      </c>
      <c r="I367" s="1070"/>
      <c r="J367" s="1071">
        <f>+VLOOKUP(C367,' LUMA Exhibit 2 (70)'!$A$6:$G$76,7,FALSE)</f>
        <v>666580.30000000005</v>
      </c>
      <c r="K367" s="1071">
        <f>+VLOOKUP(C367,' LUMA Exhibit 2 (70)'!$A$6:$I$76,9,FALSE)</f>
        <v>5605.29</v>
      </c>
      <c r="L367" s="1071">
        <f>+VLOOKUP(C367,' LUMA Exhibit 2 (70)'!$A$6:$K$76,11,FALSE)</f>
        <v>0</v>
      </c>
      <c r="M367" s="1071">
        <f t="shared" si="25"/>
        <v>672185.59000000008</v>
      </c>
      <c r="N367" s="1071"/>
      <c r="O367" s="1071">
        <f>+VLOOKUP(C367,' LUMA Exhibit 2 (70)'!$A$6:$O$76,10,FALSE)</f>
        <v>61523.839999999997</v>
      </c>
      <c r="P367" s="1071">
        <f>+VLOOKUP(C367,' LUMA Exhibit 2 (70)'!$A$6:$O$76,12,FALSE)</f>
        <v>0</v>
      </c>
      <c r="Q367" s="1071">
        <f>+VLOOKUP(C367,' LUMA Exhibit 2 (70)'!$A$6:$O$76,8,FALSE)</f>
        <v>7325219.9500000002</v>
      </c>
      <c r="R367" s="1071">
        <f t="shared" si="26"/>
        <v>7386743.79</v>
      </c>
      <c r="S367" s="1071">
        <f>+VLOOKUP(C367,' LUMA Exhibit 2 (70)'!A:O,15,FALSE)-R367</f>
        <v>0</v>
      </c>
      <c r="T367" s="1071">
        <f t="shared" si="27"/>
        <v>8058929.3799999999</v>
      </c>
    </row>
    <row r="368" spans="2:20" outlineLevel="1">
      <c r="B368" s="1069">
        <f>+VLOOKUP(C368,GP!$A:$B,2,FALSE)</f>
        <v>107896</v>
      </c>
      <c r="C368" s="1069">
        <v>727558</v>
      </c>
      <c r="D368" s="1070" t="str">
        <f>+VLOOKUP(C368,GP!$A$2:$D$1869,4,FALSE)</f>
        <v>FAASt [Region 3 -Bayamon Group C] (Vegetation)</v>
      </c>
      <c r="E368" s="379"/>
      <c r="F368" s="379"/>
      <c r="G368" s="1071"/>
      <c r="H368" s="1095" t="s">
        <v>273</v>
      </c>
      <c r="I368" s="1070"/>
      <c r="J368" s="1071">
        <f>+VLOOKUP(C368,' LUMA Exhibit 2 (70)'!$A$6:$G$76,7,FALSE)</f>
        <v>1322933.1299999999</v>
      </c>
      <c r="K368" s="1071">
        <f>+VLOOKUP(C368,' LUMA Exhibit 2 (70)'!$A$6:$I$76,9,FALSE)</f>
        <v>11124.57</v>
      </c>
      <c r="L368" s="1071">
        <f>+VLOOKUP(C368,' LUMA Exhibit 2 (70)'!$A$6:$K$76,11,FALSE)</f>
        <v>0</v>
      </c>
      <c r="M368" s="1071">
        <f t="shared" si="25"/>
        <v>1334057.7</v>
      </c>
      <c r="N368" s="1071"/>
      <c r="O368" s="1071">
        <f>+VLOOKUP(C368,' LUMA Exhibit 2 (70)'!$A$6:$O$76,10,FALSE)</f>
        <v>122103.73</v>
      </c>
      <c r="P368" s="1071">
        <f>+VLOOKUP(C368,' LUMA Exhibit 2 (70)'!$A$6:$O$76,12,FALSE)</f>
        <v>0</v>
      </c>
      <c r="Q368" s="1071">
        <f>+VLOOKUP(C368,' LUMA Exhibit 2 (70)'!$A$6:$O$76,8,FALSE)</f>
        <v>14538047.6</v>
      </c>
      <c r="R368" s="1071">
        <f t="shared" si="26"/>
        <v>14660151.33</v>
      </c>
      <c r="S368" s="1071">
        <f>+VLOOKUP(C368,' LUMA Exhibit 2 (70)'!A:O,15,FALSE)-R368</f>
        <v>0</v>
      </c>
      <c r="T368" s="1071">
        <f t="shared" si="27"/>
        <v>15994209.029999999</v>
      </c>
    </row>
    <row r="369" spans="2:20" outlineLevel="1">
      <c r="B369" s="1069">
        <f>+VLOOKUP(C369,GP!$A:$B,2,FALSE)</f>
        <v>107939</v>
      </c>
      <c r="C369" s="1069">
        <v>740662</v>
      </c>
      <c r="D369" s="1070" t="str">
        <f>+VLOOKUP(C369,GP!$A$2:$D$1869,4,FALSE)</f>
        <v>FAASt [Automation Program Group 2] (Distribution)</v>
      </c>
      <c r="E369" s="379"/>
      <c r="F369" s="379"/>
      <c r="G369" s="1071"/>
      <c r="H369" s="1095" t="s">
        <v>273</v>
      </c>
      <c r="I369" s="1070"/>
      <c r="J369" s="1071">
        <f>+VLOOKUP(C369,' LUMA Exhibit 2 (70)'!$A$6:$G$76,7,FALSE)</f>
        <v>21843000</v>
      </c>
      <c r="K369" s="1071">
        <f>+VLOOKUP(C369,' LUMA Exhibit 2 (70)'!$A$6:$I$76,9,FALSE)</f>
        <v>2022500</v>
      </c>
      <c r="L369" s="1071">
        <f>+VLOOKUP(C369,' LUMA Exhibit 2 (70)'!$A$6:$K$76,11,FALSE)</f>
        <v>2831500.0000000005</v>
      </c>
      <c r="M369" s="1071">
        <f t="shared" si="25"/>
        <v>26697000</v>
      </c>
      <c r="N369" s="1071"/>
      <c r="O369" s="1071">
        <f>+VLOOKUP(C369,' LUMA Exhibit 2 (70)'!$A$6:$O$76,10,FALSE)</f>
        <v>1213500</v>
      </c>
      <c r="P369" s="1071">
        <f>+VLOOKUP(C369,' LUMA Exhibit 2 (70)'!$A$6:$O$76,12,FALSE)</f>
        <v>5663000.0000000009</v>
      </c>
      <c r="Q369" s="1071">
        <f>+VLOOKUP(C369,' LUMA Exhibit 2 (70)'!$A$6:$O$76,8,FALSE)</f>
        <v>6876500.0000000009</v>
      </c>
      <c r="R369" s="1071">
        <f t="shared" si="26"/>
        <v>13753000.000000002</v>
      </c>
      <c r="S369" s="1071">
        <f>+VLOOKUP(C369,' LUMA Exhibit 2 (70)'!A:O,15,FALSE)-R369</f>
        <v>0</v>
      </c>
      <c r="T369" s="1071">
        <f t="shared" si="27"/>
        <v>40450000</v>
      </c>
    </row>
    <row r="370" spans="2:20" outlineLevel="1">
      <c r="B370" s="1069">
        <f>+VLOOKUP(C370,GP!$A:$B,2,FALSE)</f>
        <v>107947</v>
      </c>
      <c r="C370" s="1069">
        <v>741678</v>
      </c>
      <c r="D370" s="1070" t="str">
        <f>+VLOOKUP(C370,GP!$A$2:$D$1869,4,FALSE)</f>
        <v>FAASt [Automation Program Group 4] (Distribution)</v>
      </c>
      <c r="E370" s="379"/>
      <c r="F370" s="379"/>
      <c r="G370" s="1071"/>
      <c r="H370" s="1095" t="s">
        <v>273</v>
      </c>
      <c r="I370" s="1070"/>
      <c r="J370" s="1071">
        <f>+VLOOKUP(C370,' LUMA Exhibit 2 (70)'!$A$6:$G$76,7,FALSE)</f>
        <v>16985160</v>
      </c>
      <c r="K370" s="1071">
        <f>+VLOOKUP(C370,' LUMA Exhibit 2 (70)'!$A$6:$I$76,9,FALSE)</f>
        <v>1572700</v>
      </c>
      <c r="L370" s="1071">
        <f>+VLOOKUP(C370,' LUMA Exhibit 2 (70)'!$A$6:$K$76,11,FALSE)</f>
        <v>2201780</v>
      </c>
      <c r="M370" s="1071">
        <f t="shared" si="25"/>
        <v>20759640</v>
      </c>
      <c r="N370" s="1071"/>
      <c r="O370" s="1071">
        <f>+VLOOKUP(C370,' LUMA Exhibit 2 (70)'!$A$6:$O$76,10,FALSE)</f>
        <v>943620</v>
      </c>
      <c r="P370" s="1071">
        <f>+VLOOKUP(C370,' LUMA Exhibit 2 (70)'!$A$6:$O$76,12,FALSE)</f>
        <v>4403560</v>
      </c>
      <c r="Q370" s="1071">
        <f>+VLOOKUP(C370,' LUMA Exhibit 2 (70)'!$A$6:$O$76,8,FALSE)</f>
        <v>5347180</v>
      </c>
      <c r="R370" s="1071">
        <f t="shared" si="26"/>
        <v>10694360</v>
      </c>
      <c r="S370" s="1071">
        <f>+VLOOKUP(C370,' LUMA Exhibit 2 (70)'!A:O,15,FALSE)-R370</f>
        <v>0</v>
      </c>
      <c r="T370" s="1071">
        <f t="shared" si="27"/>
        <v>31454000</v>
      </c>
    </row>
    <row r="371" spans="2:20" outlineLevel="1">
      <c r="B371" s="1069">
        <f>+VLOOKUP(C371,GP!$A:$B,2,FALSE)</f>
        <v>107826</v>
      </c>
      <c r="C371" s="1069">
        <v>705657</v>
      </c>
      <c r="D371" s="1070" t="str">
        <f>+VLOOKUP(C371,GP!$A$2:$D$1869,4,FALSE)</f>
        <v>FAASt [Automation Program Group 3] (Distribution)</v>
      </c>
      <c r="E371" s="379"/>
      <c r="F371" s="379"/>
      <c r="G371" s="1071"/>
      <c r="H371" s="1095" t="s">
        <v>273</v>
      </c>
      <c r="I371" s="1070"/>
      <c r="J371" s="1071">
        <f>+VLOOKUP(C371,' LUMA Exhibit 2 (70)'!$A$6:$G$76,7,FALSE)</f>
        <v>13656870</v>
      </c>
      <c r="K371" s="1071">
        <f>+VLOOKUP(C371,' LUMA Exhibit 2 (70)'!$A$6:$I$76,9,FALSE)</f>
        <v>1264525</v>
      </c>
      <c r="L371" s="1071">
        <f>+VLOOKUP(C371,' LUMA Exhibit 2 (70)'!$A$6:$K$76,11,FALSE)</f>
        <v>1770335.0000000002</v>
      </c>
      <c r="M371" s="1071">
        <f t="shared" si="25"/>
        <v>16691730</v>
      </c>
      <c r="N371" s="1071"/>
      <c r="O371" s="1071">
        <f>+VLOOKUP(C371,' LUMA Exhibit 2 (70)'!$A$6:$O$76,10,FALSE)</f>
        <v>758715</v>
      </c>
      <c r="P371" s="1071">
        <f>+VLOOKUP(C371,' LUMA Exhibit 2 (70)'!$A$6:$O$76,12,FALSE)</f>
        <v>3540670.0000000005</v>
      </c>
      <c r="Q371" s="1071">
        <f>+VLOOKUP(C371,' LUMA Exhibit 2 (70)'!$A$6:$O$76,8,FALSE)</f>
        <v>4299385</v>
      </c>
      <c r="R371" s="1071">
        <f t="shared" si="26"/>
        <v>8598770</v>
      </c>
      <c r="S371" s="1071">
        <f>+VLOOKUP(C371,' LUMA Exhibit 2 (70)'!A:O,15,FALSE)-R371</f>
        <v>0</v>
      </c>
      <c r="T371" s="1071">
        <f t="shared" si="27"/>
        <v>25290500</v>
      </c>
    </row>
    <row r="372" spans="2:20" outlineLevel="1">
      <c r="B372" s="1069">
        <f>+VLOOKUP(C372,GP!$A:$B,2,FALSE)</f>
        <v>11559</v>
      </c>
      <c r="C372" s="1069">
        <v>730657</v>
      </c>
      <c r="D372" s="1070" t="str">
        <f>+VLOOKUP(C372,GP!$A$2:$D$1869,4,FALSE)</f>
        <v>FAASt [Line 2200 Dos Bocas HP to Dorado TC  ] (Transmission)</v>
      </c>
      <c r="E372" s="379"/>
      <c r="F372" s="379"/>
      <c r="G372" s="1071"/>
      <c r="H372" s="1095" t="s">
        <v>273</v>
      </c>
      <c r="I372" s="1070"/>
      <c r="J372" s="1071">
        <f>+VLOOKUP(C372,' LUMA Exhibit 2 (70)'!$A$6:$G$76,7,FALSE)</f>
        <v>57872010.735399999</v>
      </c>
      <c r="K372" s="1071">
        <f>+VLOOKUP(C372,' LUMA Exhibit 2 (70)'!$A$6:$I$76,9,FALSE)</f>
        <v>5032348.7595999995</v>
      </c>
      <c r="L372" s="1071">
        <f>+VLOOKUP(C372,' LUMA Exhibit 2 (70)'!$A$6:$K$76,11,FALSE)</f>
        <v>7548523.1393999998</v>
      </c>
      <c r="M372" s="1071">
        <f t="shared" si="25"/>
        <v>70452882.634399995</v>
      </c>
      <c r="N372" s="1071"/>
      <c r="O372" s="1071">
        <f>+VLOOKUP(C372,' LUMA Exhibit 2 (70)'!$A$6:$O$76,10,FALSE)</f>
        <v>5032348.7595999995</v>
      </c>
      <c r="P372" s="1071">
        <f>+VLOOKUP(C372,' LUMA Exhibit 2 (70)'!$A$6:$O$76,12,FALSE)</f>
        <v>18871307.848499998</v>
      </c>
      <c r="Q372" s="1071">
        <f>+VLOOKUP(C372,' LUMA Exhibit 2 (70)'!$A$6:$O$76,8,FALSE)</f>
        <v>31452179.747499999</v>
      </c>
      <c r="R372" s="1071">
        <f t="shared" si="26"/>
        <v>55355836.355599999</v>
      </c>
      <c r="S372" s="1071">
        <f>+VLOOKUP(C372,' LUMA Exhibit 2 (70)'!A:O,15,FALSE)-R372</f>
        <v>0</v>
      </c>
      <c r="T372" s="1071">
        <f t="shared" si="27"/>
        <v>125808718.98999999</v>
      </c>
    </row>
    <row r="373" spans="2:20" outlineLevel="1">
      <c r="B373" s="1069">
        <f>+VLOOKUP(C373,GP!$A:$B,2,FALSE)</f>
        <v>11691</v>
      </c>
      <c r="C373" s="1069">
        <v>704793</v>
      </c>
      <c r="D373" s="1070" t="str">
        <f>+VLOOKUP(C373,GP!$A$2:$D$1869,4,FALSE)</f>
        <v>FAASt [Yauco Streetlighting] (Distribution)</v>
      </c>
      <c r="E373" s="379"/>
      <c r="F373" s="379"/>
      <c r="G373" s="1071"/>
      <c r="H373" s="1095" t="s">
        <v>273</v>
      </c>
      <c r="I373" s="1070"/>
      <c r="J373" s="1071">
        <f>+VLOOKUP(C373,' LUMA Exhibit 2 (70)'!$A$6:$G$76,7,FALSE)</f>
        <v>12597812.93</v>
      </c>
      <c r="K373" s="1071">
        <f>+VLOOKUP(C373,' LUMA Exhibit 2 (70)'!$A$6:$I$76,9,FALSE)</f>
        <v>2540431.6000000006</v>
      </c>
      <c r="L373" s="1071">
        <f>+VLOOKUP(C373,' LUMA Exhibit 2 (70)'!$A$6:$K$76,11,FALSE)</f>
        <v>634212</v>
      </c>
      <c r="M373" s="1071">
        <f t="shared" si="25"/>
        <v>15772456.530000001</v>
      </c>
      <c r="N373" s="1071"/>
      <c r="O373" s="1071">
        <f>+VLOOKUP(C373,' LUMA Exhibit 2 (70)'!$A$6:$O$76,10,FALSE)</f>
        <v>79529.34</v>
      </c>
      <c r="P373" s="1071">
        <f>+VLOOKUP(C373,' LUMA Exhibit 2 (70)'!$A$6:$O$76,12,FALSE)</f>
        <v>427548</v>
      </c>
      <c r="Q373" s="1071">
        <f>+VLOOKUP(C373,' LUMA Exhibit 2 (70)'!$A$6:$O$76,8,FALSE)</f>
        <v>1160589.7600000002</v>
      </c>
      <c r="R373" s="1071">
        <f t="shared" si="26"/>
        <v>1667667.1</v>
      </c>
      <c r="S373" s="1071">
        <f>+VLOOKUP(C373,' LUMA Exhibit 2 (70)'!A:O,15,FALSE)-R373</f>
        <v>0</v>
      </c>
      <c r="T373" s="1071">
        <f t="shared" si="27"/>
        <v>17440123.630000003</v>
      </c>
    </row>
    <row r="374" spans="2:20" outlineLevel="1">
      <c r="B374" s="1069">
        <f>+VLOOKUP(C374,GP!$A:$B,2,FALSE)</f>
        <v>11626</v>
      </c>
      <c r="C374" s="1069">
        <v>704744</v>
      </c>
      <c r="D374" s="1070" t="str">
        <f>+VLOOKUP(C374,GP!$A$2:$D$1869,4,FALSE)</f>
        <v>FAASt [San Sebastian Streetlighting] (Distribution)</v>
      </c>
      <c r="E374" s="379"/>
      <c r="F374" s="379"/>
      <c r="G374" s="1071"/>
      <c r="H374" s="1095" t="s">
        <v>273</v>
      </c>
      <c r="I374" s="1070"/>
      <c r="J374" s="1071">
        <f>+VLOOKUP(C374,' LUMA Exhibit 2 (70)'!$A$6:$G$76,7,FALSE)</f>
        <v>19955144.585000001</v>
      </c>
      <c r="K374" s="1071">
        <f>+VLOOKUP(C374,' LUMA Exhibit 2 (70)'!$A$6:$I$76,9,FALSE)</f>
        <v>4057973.9499999983</v>
      </c>
      <c r="L374" s="1071">
        <f>+VLOOKUP(C374,' LUMA Exhibit 2 (70)'!$A$6:$K$76,11,FALSE)</f>
        <v>1566129</v>
      </c>
      <c r="M374" s="1071">
        <f t="shared" si="25"/>
        <v>25579247.535</v>
      </c>
      <c r="N374" s="1071"/>
      <c r="O374" s="1071">
        <f>+VLOOKUP(C374,' LUMA Exhibit 2 (70)'!$A$6:$O$76,10,FALSE)</f>
        <v>94811.81</v>
      </c>
      <c r="P374" s="1071">
        <f>+VLOOKUP(C374,' LUMA Exhibit 2 (70)'!$A$6:$O$76,12,FALSE)</f>
        <v>1055791</v>
      </c>
      <c r="Q374" s="1071">
        <f>+VLOOKUP(C374,' LUMA Exhibit 2 (70)'!$A$6:$O$76,8,FALSE)</f>
        <v>486338.95</v>
      </c>
      <c r="R374" s="1071">
        <f t="shared" si="26"/>
        <v>1636941.76</v>
      </c>
      <c r="S374" s="1071">
        <f>+VLOOKUP(C374,' LUMA Exhibit 2 (70)'!A:O,15,FALSE)-R374</f>
        <v>0</v>
      </c>
      <c r="T374" s="1071">
        <f t="shared" si="27"/>
        <v>27216189.295000002</v>
      </c>
    </row>
    <row r="375" spans="2:20" outlineLevel="1">
      <c r="B375" s="1069">
        <f>+VLOOKUP(C375,GP!$A:$B,2,FALSE)</f>
        <v>107780</v>
      </c>
      <c r="C375" s="1069">
        <v>685869</v>
      </c>
      <c r="D375" s="1070" t="str">
        <f>+VLOOKUP(C375,GP!$A$2:$D$1869,4,FALSE)</f>
        <v>FAASt [Mayagüez TC] (Substation)</v>
      </c>
      <c r="E375" s="379"/>
      <c r="F375" s="379"/>
      <c r="G375" s="1071"/>
      <c r="H375" s="1095" t="s">
        <v>273</v>
      </c>
      <c r="I375" s="1070"/>
      <c r="J375" s="1071">
        <f>+VLOOKUP(C375,' LUMA Exhibit 2 (70)'!$A$6:$G$76,7,FALSE)</f>
        <v>22073642.859999999</v>
      </c>
      <c r="K375" s="1071">
        <f>+VLOOKUP(C375,' LUMA Exhibit 2 (70)'!$A$6:$I$76,9,FALSE)</f>
        <v>2605555.14</v>
      </c>
      <c r="L375" s="1071">
        <f>+VLOOKUP(C375,' LUMA Exhibit 2 (70)'!$A$6:$K$76,11,FALSE)</f>
        <v>13511059.91</v>
      </c>
      <c r="M375" s="1071">
        <f t="shared" si="25"/>
        <v>38190257.909999996</v>
      </c>
      <c r="N375" s="1071"/>
      <c r="O375" s="1071">
        <f>+VLOOKUP(C375,' LUMA Exhibit 2 (70)'!$A$6:$O$76,10,FALSE)</f>
        <v>53174.57</v>
      </c>
      <c r="P375" s="1071">
        <f>+VLOOKUP(C375,' LUMA Exhibit 2 (70)'!$A$6:$O$76,12,FALSE)</f>
        <v>183120</v>
      </c>
      <c r="Q375" s="1071">
        <f>+VLOOKUP(C375,' LUMA Exhibit 2 (70)'!$A$6:$O$76,8,FALSE)</f>
        <v>543426.36</v>
      </c>
      <c r="R375" s="1071">
        <f t="shared" si="26"/>
        <v>779720.92999999993</v>
      </c>
      <c r="S375" s="1071">
        <f>+VLOOKUP(C375,' LUMA Exhibit 2 (70)'!A:O,15,FALSE)-R375</f>
        <v>0</v>
      </c>
      <c r="T375" s="1071">
        <f t="shared" si="27"/>
        <v>38969978.839999996</v>
      </c>
    </row>
    <row r="376" spans="2:20" outlineLevel="1">
      <c r="B376" s="1069">
        <f>+VLOOKUP(C376,GP!$A:$B,2,FALSE)</f>
        <v>108058</v>
      </c>
      <c r="C376" s="1069">
        <v>764707</v>
      </c>
      <c r="D376" s="1070" t="str">
        <f>+VLOOKUP(C376,GP!$A$2:$D$1869,4,FALSE)</f>
        <v>FAASt  [Feeder Rebuild # 6012-02] (Distribution)</v>
      </c>
      <c r="E376" s="379"/>
      <c r="F376" s="379"/>
      <c r="G376" s="1071"/>
      <c r="H376" s="1095" t="s">
        <v>273</v>
      </c>
      <c r="I376" s="1070"/>
      <c r="J376" s="1071">
        <f>+VLOOKUP(C376,' LUMA Exhibit 2 (70)'!$A$6:$G$76,7,FALSE)</f>
        <v>16634519.999999998</v>
      </c>
      <c r="K376" s="1071">
        <f>+VLOOKUP(C376,' LUMA Exhibit 2 (70)'!$A$6:$I$76,9,FALSE)</f>
        <v>5062680</v>
      </c>
      <c r="L376" s="1071">
        <f>+VLOOKUP(C376,' LUMA Exhibit 2 (70)'!$A$6:$K$76,11,FALSE)</f>
        <v>1446480</v>
      </c>
      <c r="M376" s="1071">
        <f t="shared" si="25"/>
        <v>23143680</v>
      </c>
      <c r="N376" s="1071"/>
      <c r="O376" s="1071">
        <f>+VLOOKUP(C376,' LUMA Exhibit 2 (70)'!$A$6:$O$76,10,FALSE)</f>
        <v>241080</v>
      </c>
      <c r="P376" s="1071">
        <f>+VLOOKUP(C376,' LUMA Exhibit 2 (70)'!$A$6:$O$76,12,FALSE)</f>
        <v>241080</v>
      </c>
      <c r="Q376" s="1071">
        <f>+VLOOKUP(C376,' LUMA Exhibit 2 (70)'!$A$6:$O$76,8,FALSE)</f>
        <v>482160</v>
      </c>
      <c r="R376" s="1071">
        <f t="shared" si="26"/>
        <v>964320</v>
      </c>
      <c r="S376" s="1071">
        <f>+VLOOKUP(C376,' LUMA Exhibit 2 (70)'!A:O,15,FALSE)-R376</f>
        <v>0</v>
      </c>
      <c r="T376" s="1071">
        <f t="shared" si="27"/>
        <v>24108000</v>
      </c>
    </row>
    <row r="377" spans="2:20" outlineLevel="1">
      <c r="B377" s="1069">
        <f>+VLOOKUP(C377,GP!$A:$B,2,FALSE)</f>
        <v>108056</v>
      </c>
      <c r="C377" s="1069">
        <v>764705</v>
      </c>
      <c r="D377" s="1070" t="str">
        <f>+VLOOKUP(C377,GP!$A$2:$D$1869,4,FALSE)</f>
        <v>FAASt [Feeder Rebuild # 6014-02] (Distribution)</v>
      </c>
      <c r="E377" s="379"/>
      <c r="F377" s="379"/>
      <c r="G377" s="1071"/>
      <c r="H377" s="1095" t="s">
        <v>273</v>
      </c>
      <c r="I377" s="1070"/>
      <c r="J377" s="1071">
        <f>+VLOOKUP(C377,' LUMA Exhibit 2 (70)'!$A$6:$G$76,7,FALSE)</f>
        <v>23763600</v>
      </c>
      <c r="K377" s="1071">
        <f>+VLOOKUP(C377,' LUMA Exhibit 2 (70)'!$A$6:$I$76,9,FALSE)</f>
        <v>7232400</v>
      </c>
      <c r="L377" s="1071">
        <f>+VLOOKUP(C377,' LUMA Exhibit 2 (70)'!$A$6:$K$76,11,FALSE)</f>
        <v>2066400</v>
      </c>
      <c r="M377" s="1071">
        <f t="shared" si="25"/>
        <v>33062400</v>
      </c>
      <c r="N377" s="1071"/>
      <c r="O377" s="1071">
        <f>+VLOOKUP(C377,' LUMA Exhibit 2 (70)'!$A$6:$O$76,10,FALSE)</f>
        <v>344400</v>
      </c>
      <c r="P377" s="1071">
        <f>+VLOOKUP(C377,' LUMA Exhibit 2 (70)'!$A$6:$O$76,12,FALSE)</f>
        <v>344400</v>
      </c>
      <c r="Q377" s="1071">
        <f>+VLOOKUP(C377,' LUMA Exhibit 2 (70)'!$A$6:$O$76,8,FALSE)</f>
        <v>688800</v>
      </c>
      <c r="R377" s="1071">
        <f t="shared" si="26"/>
        <v>1377600</v>
      </c>
      <c r="S377" s="1071">
        <f>+VLOOKUP(C377,' LUMA Exhibit 2 (70)'!A:O,15,FALSE)-R377</f>
        <v>0</v>
      </c>
      <c r="T377" s="1071">
        <f t="shared" si="27"/>
        <v>34440000</v>
      </c>
    </row>
    <row r="378" spans="2:20" outlineLevel="1">
      <c r="B378" s="1069">
        <f>+VLOOKUP(C378,GP!$A:$B,2,FALSE)</f>
        <v>11635</v>
      </c>
      <c r="C378" s="1069">
        <v>704929</v>
      </c>
      <c r="D378" s="1070" t="str">
        <f>+VLOOKUP(C378,GP!$A$2:$D$1869,4,FALSE)</f>
        <v>FAASt [San Lorenzo Streetlighting] (Distribution)</v>
      </c>
      <c r="E378" s="379"/>
      <c r="F378" s="379"/>
      <c r="G378" s="1071"/>
      <c r="H378" s="1095" t="s">
        <v>273</v>
      </c>
      <c r="I378" s="1070"/>
      <c r="J378" s="1071">
        <f>+VLOOKUP(C378,' LUMA Exhibit 2 (70)'!$A$6:$G$76,7,FALSE)</f>
        <v>12867034.612499956</v>
      </c>
      <c r="K378" s="1071">
        <f>+VLOOKUP(C378,' LUMA Exhibit 2 (70)'!$A$6:$I$76,9,FALSE)</f>
        <v>2944605.8299999996</v>
      </c>
      <c r="L378" s="1071">
        <f>+VLOOKUP(C378,' LUMA Exhibit 2 (70)'!$A$6:$K$76,11,FALSE)</f>
        <v>920544</v>
      </c>
      <c r="M378" s="1071">
        <f t="shared" si="25"/>
        <v>16732184.442499956</v>
      </c>
      <c r="N378" s="1071"/>
      <c r="O378" s="1071">
        <f>+VLOOKUP(C378,' LUMA Exhibit 2 (70)'!$A$6:$O$76,10,FALSE)</f>
        <v>60896.29</v>
      </c>
      <c r="P378" s="1071">
        <f>+VLOOKUP(C378,' LUMA Exhibit 2 (70)'!$A$6:$O$76,12,FALSE)</f>
        <v>620576</v>
      </c>
      <c r="Q378" s="1071">
        <f>+VLOOKUP(C378,' LUMA Exhibit 2 (70)'!$A$6:$O$76,8,FALSE)</f>
        <v>347830.71999999986</v>
      </c>
      <c r="R378" s="1071">
        <f t="shared" si="26"/>
        <v>1029303.0099999999</v>
      </c>
      <c r="S378" s="1071">
        <f>+VLOOKUP(C378,' LUMA Exhibit 2 (70)'!A:O,15,FALSE)-R378</f>
        <v>0</v>
      </c>
      <c r="T378" s="1071">
        <f t="shared" si="27"/>
        <v>17761487.452499956</v>
      </c>
    </row>
    <row r="379" spans="2:20" outlineLevel="1">
      <c r="B379" s="1069">
        <f>+VLOOKUP(C379,GP!$A:$B,2,FALSE)</f>
        <v>11692</v>
      </c>
      <c r="C379" s="1069">
        <v>724828</v>
      </c>
      <c r="D379" s="1070" t="str">
        <f>+VLOOKUP(C379,GP!$A$2:$D$1869,4,FALSE)</f>
        <v>FAASt [Loiza Streetlighting] (Distribution)</v>
      </c>
      <c r="E379" s="379"/>
      <c r="F379" s="379"/>
      <c r="G379" s="1071"/>
      <c r="H379" s="1095" t="s">
        <v>273</v>
      </c>
      <c r="I379" s="1070"/>
      <c r="J379" s="1071">
        <f>+VLOOKUP(C379,' LUMA Exhibit 2 (70)'!$A$6:$G$76,7,FALSE)</f>
        <v>5936181.8800000008</v>
      </c>
      <c r="K379" s="1071">
        <f>+VLOOKUP(C379,' LUMA Exhibit 2 (70)'!$A$6:$I$76,9,FALSE)</f>
        <v>1248099.3699999999</v>
      </c>
      <c r="L379" s="1071">
        <f>+VLOOKUP(C379,' LUMA Exhibit 2 (70)'!$A$6:$K$76,11,FALSE)</f>
        <v>276966</v>
      </c>
      <c r="M379" s="1071">
        <f t="shared" si="25"/>
        <v>7461247.2500000009</v>
      </c>
      <c r="N379" s="1071"/>
      <c r="O379" s="1071">
        <f>+VLOOKUP(C379,' LUMA Exhibit 2 (70)'!$A$6:$O$76,10,FALSE)</f>
        <v>14137.5</v>
      </c>
      <c r="P379" s="1071">
        <f>+VLOOKUP(C379,' LUMA Exhibit 2 (70)'!$A$6:$O$76,12,FALSE)</f>
        <v>186714</v>
      </c>
      <c r="Q379" s="1071">
        <f>+VLOOKUP(C379,' LUMA Exhibit 2 (70)'!$A$6:$O$76,8,FALSE)</f>
        <v>201637.57999999996</v>
      </c>
      <c r="R379" s="1071">
        <f t="shared" si="26"/>
        <v>402489.07999999996</v>
      </c>
      <c r="S379" s="1071">
        <f>+VLOOKUP(C379,' LUMA Exhibit 2 (70)'!A:O,15,FALSE)-R379</f>
        <v>0</v>
      </c>
      <c r="T379" s="1071">
        <f t="shared" si="27"/>
        <v>7863736.330000001</v>
      </c>
    </row>
    <row r="380" spans="2:20" outlineLevel="1">
      <c r="B380" s="1069">
        <f>+VLOOKUP(C380,GP!$A:$B,2,FALSE)</f>
        <v>11582</v>
      </c>
      <c r="C380" s="1069">
        <v>698522</v>
      </c>
      <c r="D380" s="1070" t="str">
        <f>+VLOOKUP(C380,GP!$A$2:$D$1869,4,FALSE)</f>
        <v>FAASt [Vieques Streetlighting] (Distribution)</v>
      </c>
      <c r="E380" s="379"/>
      <c r="F380" s="379"/>
      <c r="G380" s="1071"/>
      <c r="H380" s="1095" t="s">
        <v>273</v>
      </c>
      <c r="I380" s="1070"/>
      <c r="J380" s="1071">
        <f>+VLOOKUP(C380,' LUMA Exhibit 2 (70)'!$A$6:$G$76,7,FALSE)</f>
        <v>3791271.0574999927</v>
      </c>
      <c r="K380" s="1071">
        <f>+VLOOKUP(C380,' LUMA Exhibit 2 (70)'!$A$6:$I$76,9,FALSE)</f>
        <v>810226.04999999993</v>
      </c>
      <c r="L380" s="1071">
        <f>+VLOOKUP(C380,' LUMA Exhibit 2 (70)'!$A$6:$K$76,11,FALSE)</f>
        <v>196686</v>
      </c>
      <c r="M380" s="1071">
        <f t="shared" si="25"/>
        <v>4798183.1074999925</v>
      </c>
      <c r="N380" s="1071"/>
      <c r="O380" s="1071">
        <f>+VLOOKUP(C380,' LUMA Exhibit 2 (70)'!$A$6:$O$76,10,FALSE)</f>
        <v>32120.400000000001</v>
      </c>
      <c r="P380" s="1071">
        <f>+VLOOKUP(C380,' LUMA Exhibit 2 (70)'!$A$6:$O$76,12,FALSE)</f>
        <v>132594</v>
      </c>
      <c r="Q380" s="1071">
        <f>+VLOOKUP(C380,' LUMA Exhibit 2 (70)'!$A$6:$O$76,8,FALSE)</f>
        <v>322022.90999999997</v>
      </c>
      <c r="R380" s="1071">
        <f t="shared" si="26"/>
        <v>486737.30999999994</v>
      </c>
      <c r="S380" s="1071">
        <f>+VLOOKUP(C380,' LUMA Exhibit 2 (70)'!A:O,15,FALSE)-R380</f>
        <v>0</v>
      </c>
      <c r="T380" s="1071">
        <f t="shared" si="27"/>
        <v>5284920.4174999921</v>
      </c>
    </row>
    <row r="381" spans="2:20" outlineLevel="1">
      <c r="B381" s="1069">
        <f>+VLOOKUP(C381,GP!$A:$B,2,FALSE)</f>
        <v>11685</v>
      </c>
      <c r="C381" s="1069">
        <v>693615</v>
      </c>
      <c r="D381" s="1070" t="str">
        <f>+VLOOKUP(C381,GP!$A$2:$D$1869,4,FALSE)</f>
        <v>FAASt [Rio Grande Streetlighting] (Distribution)</v>
      </c>
      <c r="E381" s="379"/>
      <c r="F381" s="379"/>
      <c r="G381" s="1071"/>
      <c r="H381" s="1095" t="s">
        <v>273</v>
      </c>
      <c r="I381" s="1070"/>
      <c r="J381" s="1071">
        <f>+VLOOKUP(C381,' LUMA Exhibit 2 (70)'!$A$6:$G$76,7,FALSE)</f>
        <v>5156073.42</v>
      </c>
      <c r="K381" s="1071">
        <f>+VLOOKUP(C381,' LUMA Exhibit 2 (70)'!$A$6:$I$76,9,FALSE)</f>
        <v>1156399.6300000004</v>
      </c>
      <c r="L381" s="1071">
        <f>+VLOOKUP(C381,' LUMA Exhibit 2 (70)'!$A$6:$K$76,11,FALSE)</f>
        <v>191334</v>
      </c>
      <c r="M381" s="1071">
        <f t="shared" si="25"/>
        <v>6503807.0500000007</v>
      </c>
      <c r="N381" s="1071"/>
      <c r="O381" s="1071">
        <f>+VLOOKUP(C381,' LUMA Exhibit 2 (70)'!$A$6:$O$76,10,FALSE)</f>
        <v>21533.62</v>
      </c>
      <c r="P381" s="1071">
        <f>+VLOOKUP(C381,' LUMA Exhibit 2 (70)'!$A$6:$O$76,12,FALSE)</f>
        <v>128986</v>
      </c>
      <c r="Q381" s="1071">
        <f>+VLOOKUP(C381,' LUMA Exhibit 2 (70)'!$A$6:$O$76,8,FALSE)</f>
        <v>268046.05</v>
      </c>
      <c r="R381" s="1071">
        <f t="shared" si="26"/>
        <v>418565.67</v>
      </c>
      <c r="S381" s="1071">
        <f>+VLOOKUP(C381,' LUMA Exhibit 2 (70)'!A:O,15,FALSE)-R381</f>
        <v>0</v>
      </c>
      <c r="T381" s="1071">
        <f t="shared" si="27"/>
        <v>6922372.7200000007</v>
      </c>
    </row>
    <row r="382" spans="2:20" outlineLevel="1">
      <c r="B382" s="1069">
        <f>+VLOOKUP(C382,GP!$A:$B,2,FALSE)</f>
        <v>11525</v>
      </c>
      <c r="C382" s="1069">
        <v>698427</v>
      </c>
      <c r="D382" s="1070" t="str">
        <f>+VLOOKUP(C382,GP!$A$2:$D$1869,4,FALSE)</f>
        <v>FAASt [Maricao Streetlighting] (Distribution)</v>
      </c>
      <c r="E382" s="379"/>
      <c r="F382" s="379"/>
      <c r="G382" s="1071"/>
      <c r="H382" s="1095" t="s">
        <v>273</v>
      </c>
      <c r="I382" s="1070"/>
      <c r="J382" s="1071">
        <f>+VLOOKUP(C382,' LUMA Exhibit 2 (70)'!$A$6:$G$76,7,FALSE)</f>
        <v>4466381.6150000114</v>
      </c>
      <c r="K382" s="1071">
        <f>+VLOOKUP(C382,' LUMA Exhibit 2 (70)'!$A$6:$I$76,9,FALSE)</f>
        <v>926826.77336142818</v>
      </c>
      <c r="L382" s="1071">
        <f>+VLOOKUP(C382,' LUMA Exhibit 2 (70)'!$A$6:$K$76,11,FALSE)</f>
        <v>406752</v>
      </c>
      <c r="M382" s="1071">
        <f t="shared" si="25"/>
        <v>5799960.3883614391</v>
      </c>
      <c r="N382" s="1071"/>
      <c r="O382" s="1071">
        <f>+VLOOKUP(C382,' LUMA Exhibit 2 (70)'!$A$6:$O$76,10,FALSE)</f>
        <v>43337.31663857204</v>
      </c>
      <c r="P382" s="1071">
        <f>+VLOOKUP(C382,' LUMA Exhibit 2 (70)'!$A$6:$O$76,12,FALSE)</f>
        <v>274208</v>
      </c>
      <c r="Q382" s="1071">
        <f>+VLOOKUP(C382,' LUMA Exhibit 2 (70)'!$A$6:$O$76,8,FALSE)</f>
        <v>647106.70999999985</v>
      </c>
      <c r="R382" s="1071">
        <f t="shared" si="26"/>
        <v>964652.02663857187</v>
      </c>
      <c r="S382" s="1071">
        <f>+VLOOKUP(C382,' LUMA Exhibit 2 (70)'!A:O,15,FALSE)-R382</f>
        <v>0</v>
      </c>
      <c r="T382" s="1071">
        <f t="shared" si="27"/>
        <v>6764612.4150000112</v>
      </c>
    </row>
    <row r="383" spans="2:20" outlineLevel="1">
      <c r="B383" s="1069">
        <f>+VLOOKUP(C383,GP!$A:$B,2,FALSE)</f>
        <v>11733</v>
      </c>
      <c r="C383" s="1069">
        <v>724941</v>
      </c>
      <c r="D383" s="1070" t="str">
        <f>+VLOOKUP(C383,GP!$A$2:$D$1869,4,FALSE)</f>
        <v>FAASt [Aguas Buenas Streetlighting] (Distribution)</v>
      </c>
      <c r="E383" s="379"/>
      <c r="F383" s="379"/>
      <c r="G383" s="1071"/>
      <c r="H383" s="1095" t="s">
        <v>273</v>
      </c>
      <c r="I383" s="1070"/>
      <c r="J383" s="1071">
        <f>+VLOOKUP(C383,' LUMA Exhibit 2 (70)'!$A$6:$G$76,7,FALSE)</f>
        <v>11340397.359999999</v>
      </c>
      <c r="K383" s="1071">
        <f>+VLOOKUP(C383,' LUMA Exhibit 2 (70)'!$A$6:$I$76,9,FALSE)</f>
        <v>2036460.34</v>
      </c>
      <c r="L383" s="1071">
        <f>+VLOOKUP(C383,' LUMA Exhibit 2 (70)'!$A$6:$K$76,11,FALSE)</f>
        <v>693084</v>
      </c>
      <c r="M383" s="1071">
        <f t="shared" si="25"/>
        <v>14069941.699999999</v>
      </c>
      <c r="N383" s="1071"/>
      <c r="O383" s="1071">
        <f>+VLOOKUP(C383,' LUMA Exhibit 2 (70)'!$A$6:$O$76,10,FALSE)</f>
        <v>0</v>
      </c>
      <c r="P383" s="1071">
        <f>+VLOOKUP(C383,' LUMA Exhibit 2 (70)'!$A$6:$O$76,12,FALSE)</f>
        <v>467236</v>
      </c>
      <c r="Q383" s="1071">
        <f>+VLOOKUP(C383,' LUMA Exhibit 2 (70)'!$A$6:$O$76,8,FALSE)</f>
        <v>201510.89</v>
      </c>
      <c r="R383" s="1071">
        <f t="shared" si="26"/>
        <v>668746.89</v>
      </c>
      <c r="S383" s="1071">
        <f>+VLOOKUP(C383,' LUMA Exhibit 2 (70)'!A:O,15,FALSE)-R383</f>
        <v>0</v>
      </c>
      <c r="T383" s="1071">
        <f t="shared" si="27"/>
        <v>14738688.59</v>
      </c>
    </row>
    <row r="384" spans="2:20" outlineLevel="1">
      <c r="B384" s="1069">
        <f>+VLOOKUP(C384,GP!$A:$B,2,FALSE)</f>
        <v>11737</v>
      </c>
      <c r="C384" s="1069">
        <v>704741</v>
      </c>
      <c r="D384" s="1070" t="str">
        <f>+VLOOKUP(C384,GP!$A$2:$D$1869,4,FALSE)</f>
        <v>FAASt [Moca Streetlighting] (Distribution)</v>
      </c>
      <c r="E384" s="379"/>
      <c r="F384" s="379"/>
      <c r="G384" s="1071"/>
      <c r="H384" s="1095" t="s">
        <v>273</v>
      </c>
      <c r="I384" s="1070"/>
      <c r="J384" s="1071">
        <f>+VLOOKUP(C384,' LUMA Exhibit 2 (70)'!$A$6:$G$76,7,FALSE)</f>
        <v>17932518.84</v>
      </c>
      <c r="K384" s="1071">
        <f>+VLOOKUP(C384,' LUMA Exhibit 2 (70)'!$A$6:$I$76,9,FALSE)</f>
        <v>3152500.55</v>
      </c>
      <c r="L384" s="1071">
        <f>+VLOOKUP(C384,' LUMA Exhibit 2 (70)'!$A$6:$K$76,11,FALSE)</f>
        <v>1190151</v>
      </c>
      <c r="M384" s="1071">
        <f t="shared" si="25"/>
        <v>22275170.390000001</v>
      </c>
      <c r="N384" s="1071"/>
      <c r="O384" s="1071">
        <f>+VLOOKUP(C384,' LUMA Exhibit 2 (70)'!$A$6:$O$76,10,FALSE)</f>
        <v>0</v>
      </c>
      <c r="P384" s="1071">
        <f>+VLOOKUP(C384,' LUMA Exhibit 2 (70)'!$A$6:$O$76,12,FALSE)</f>
        <v>802329</v>
      </c>
      <c r="Q384" s="1071">
        <f>+VLOOKUP(C384,' LUMA Exhibit 2 (70)'!$A$6:$O$76,8,FALSE)</f>
        <v>308495.64</v>
      </c>
      <c r="R384" s="1071">
        <f t="shared" si="26"/>
        <v>1110824.6400000001</v>
      </c>
      <c r="S384" s="1071">
        <f>+VLOOKUP(C384,' LUMA Exhibit 2 (70)'!A:O,15,FALSE)-R384</f>
        <v>0</v>
      </c>
      <c r="T384" s="1071">
        <f t="shared" si="27"/>
        <v>23385995.030000001</v>
      </c>
    </row>
    <row r="385" spans="2:21" outlineLevel="1">
      <c r="B385" s="1069">
        <f>+VLOOKUP(C385,GP!$A:$B,2,FALSE)</f>
        <v>11732</v>
      </c>
      <c r="C385" s="1069">
        <v>724605</v>
      </c>
      <c r="D385" s="1070" t="str">
        <f>+VLOOKUP(C385,GP!$A$2:$D$1869,4,FALSE)</f>
        <v>FAASt [Guayanilla Streetlighting] (Distribution)</v>
      </c>
      <c r="E385" s="379"/>
      <c r="F385" s="379"/>
      <c r="G385" s="1071"/>
      <c r="H385" s="1095" t="s">
        <v>273</v>
      </c>
      <c r="I385" s="1070"/>
      <c r="J385" s="1071">
        <f>+VLOOKUP(C385,' LUMA Exhibit 2 (70)'!$A$6:$G$76,7,FALSE)</f>
        <v>7795083.3200000003</v>
      </c>
      <c r="K385" s="1071">
        <f>+VLOOKUP(C385,' LUMA Exhibit 2 (70)'!$A$6:$I$76,9,FALSE)</f>
        <v>1372729.11</v>
      </c>
      <c r="L385" s="1071">
        <f>+VLOOKUP(C385,' LUMA Exhibit 2 (70)'!$A$6:$K$76,11,FALSE)</f>
        <v>424146</v>
      </c>
      <c r="M385" s="1071">
        <f t="shared" si="25"/>
        <v>9591958.4299999997</v>
      </c>
      <c r="N385" s="1071"/>
      <c r="O385" s="1071">
        <f>+VLOOKUP(C385,' LUMA Exhibit 2 (70)'!$A$6:$O$76,10,FALSE)</f>
        <v>0</v>
      </c>
      <c r="P385" s="1071">
        <f>+VLOOKUP(C385,' LUMA Exhibit 2 (70)'!$A$6:$O$76,12,FALSE)</f>
        <v>285934</v>
      </c>
      <c r="Q385" s="1071">
        <f>+VLOOKUP(C385,' LUMA Exhibit 2 (70)'!$A$6:$O$76,8,FALSE)</f>
        <v>183970.54</v>
      </c>
      <c r="R385" s="1071">
        <f t="shared" si="26"/>
        <v>469904.54000000004</v>
      </c>
      <c r="S385" s="1071">
        <f>+VLOOKUP(C385,' LUMA Exhibit 2 (70)'!A:O,15,FALSE)-R385</f>
        <v>0</v>
      </c>
      <c r="T385" s="1071">
        <f t="shared" si="27"/>
        <v>10061862.969999999</v>
      </c>
      <c r="U385" s="1070"/>
    </row>
    <row r="386" spans="2:21" outlineLevel="1">
      <c r="B386" s="1069">
        <f>+VLOOKUP(C386,GP!$A:$B,2,FALSE)</f>
        <v>11738</v>
      </c>
      <c r="C386" s="1069">
        <v>724599</v>
      </c>
      <c r="D386" s="1070" t="str">
        <f>+VLOOKUP(C386,GP!$A$2:$D$1869,4,FALSE)</f>
        <v>FAASt [Sabana Grande Streetlighting] (Distribution)</v>
      </c>
      <c r="E386" s="379"/>
      <c r="F386" s="379"/>
      <c r="G386" s="1071"/>
      <c r="H386" s="1095" t="s">
        <v>273</v>
      </c>
      <c r="I386" s="1070"/>
      <c r="J386" s="1071">
        <f>+VLOOKUP(C386,' LUMA Exhibit 2 (70)'!$A$6:$G$76,7,FALSE)</f>
        <v>10754272.51</v>
      </c>
      <c r="K386" s="1071">
        <f>+VLOOKUP(C386,' LUMA Exhibit 2 (70)'!$A$6:$I$76,9,FALSE)</f>
        <v>1906868.06</v>
      </c>
      <c r="L386" s="1071">
        <f>+VLOOKUP(C386,' LUMA Exhibit 2 (70)'!$A$6:$K$76,11,FALSE)</f>
        <v>725196</v>
      </c>
      <c r="M386" s="1071">
        <f t="shared" si="25"/>
        <v>13386336.57</v>
      </c>
      <c r="N386" s="1071"/>
      <c r="O386" s="1071">
        <f>+VLOOKUP(C386,' LUMA Exhibit 2 (70)'!$A$6:$O$76,10,FALSE)</f>
        <v>0</v>
      </c>
      <c r="P386" s="1071">
        <f>+VLOOKUP(C386,' LUMA Exhibit 2 (70)'!$A$6:$O$76,12,FALSE)</f>
        <v>488884</v>
      </c>
      <c r="Q386" s="1071">
        <f>+VLOOKUP(C386,' LUMA Exhibit 2 (70)'!$A$6:$O$76,8,FALSE)</f>
        <v>236814.37</v>
      </c>
      <c r="R386" s="1071">
        <f t="shared" si="26"/>
        <v>725698.37</v>
      </c>
      <c r="S386" s="1071">
        <f>+VLOOKUP(C386,' LUMA Exhibit 2 (70)'!A:O,15,FALSE)-R386</f>
        <v>0</v>
      </c>
      <c r="T386" s="1071">
        <f t="shared" si="27"/>
        <v>14112034.939999999</v>
      </c>
      <c r="U386" s="1070"/>
    </row>
    <row r="387" spans="2:21" outlineLevel="1">
      <c r="B387" s="1069">
        <f>+VLOOKUP(C387,GP!$A:$B,2,FALSE)</f>
        <v>11730</v>
      </c>
      <c r="C387" s="1069">
        <v>724669</v>
      </c>
      <c r="D387" s="1070" t="str">
        <f>+VLOOKUP(C387,GP!$A$2:$D$1869,4,FALSE)</f>
        <v>FAASt [Ciales Streetlighting] (Distribution)</v>
      </c>
      <c r="E387" s="379"/>
      <c r="F387" s="379"/>
      <c r="G387" s="1071"/>
      <c r="H387" s="1095" t="s">
        <v>273</v>
      </c>
      <c r="I387" s="1070"/>
      <c r="J387" s="1071">
        <f>+VLOOKUP(C387,' LUMA Exhibit 2 (70)'!$A$6:$G$76,7,FALSE)</f>
        <v>12013750.42</v>
      </c>
      <c r="K387" s="1071">
        <f>+VLOOKUP(C387,' LUMA Exhibit 2 (70)'!$A$6:$I$76,9,FALSE)</f>
        <v>2044738.82</v>
      </c>
      <c r="L387" s="1071">
        <f>+VLOOKUP(C387,' LUMA Exhibit 2 (70)'!$A$6:$K$76,11,FALSE)</f>
        <v>741921</v>
      </c>
      <c r="M387" s="1071">
        <f t="shared" si="25"/>
        <v>14800410.24</v>
      </c>
      <c r="N387" s="1071"/>
      <c r="O387" s="1071">
        <f>+VLOOKUP(C387,' LUMA Exhibit 2 (70)'!$A$6:$O$76,10,FALSE)</f>
        <v>0</v>
      </c>
      <c r="P387" s="1071">
        <f>+VLOOKUP(C387,' LUMA Exhibit 2 (70)'!$A$6:$O$76,12,FALSE)</f>
        <v>500159</v>
      </c>
      <c r="Q387" s="1071">
        <f>+VLOOKUP(C387,' LUMA Exhibit 2 (70)'!$A$6:$O$76,8,FALSE)</f>
        <v>272974.74</v>
      </c>
      <c r="R387" s="1071">
        <f t="shared" si="26"/>
        <v>773133.74</v>
      </c>
      <c r="S387" s="1071">
        <f>+VLOOKUP(C387,' LUMA Exhibit 2 (70)'!A:O,15,FALSE)-R387</f>
        <v>0</v>
      </c>
      <c r="T387" s="1071">
        <f t="shared" si="27"/>
        <v>15573543.98</v>
      </c>
      <c r="U387" s="1070"/>
    </row>
    <row r="388" spans="2:21" outlineLevel="1">
      <c r="B388" s="1069">
        <f>+VLOOKUP(C388,GP!$A:$B,2,FALSE)</f>
        <v>11729</v>
      </c>
      <c r="C388" s="1069">
        <v>724716</v>
      </c>
      <c r="D388" s="1070" t="str">
        <f>+VLOOKUP(C388,GP!$A$2:$D$1869,4,FALSE)</f>
        <v>FAASt [Quebradillas Streetlighting] (Distribution)</v>
      </c>
      <c r="E388" s="379"/>
      <c r="F388" s="379"/>
      <c r="G388" s="1071"/>
      <c r="H388" s="1095" t="s">
        <v>273</v>
      </c>
      <c r="I388" s="1070"/>
      <c r="J388" s="1071">
        <f>+VLOOKUP(C388,' LUMA Exhibit 2 (70)'!$A$6:$G$76,7,FALSE)</f>
        <v>10502157.5</v>
      </c>
      <c r="K388" s="1071">
        <f>+VLOOKUP(C388,' LUMA Exhibit 2 (70)'!$A$6:$I$76,9,FALSE)</f>
        <v>1872541.02</v>
      </c>
      <c r="L388" s="1071">
        <f>+VLOOKUP(C388,' LUMA Exhibit 2 (70)'!$A$6:$K$76,11,FALSE)</f>
        <v>642240</v>
      </c>
      <c r="M388" s="1071">
        <f t="shared" si="25"/>
        <v>13016938.52</v>
      </c>
      <c r="N388" s="1071"/>
      <c r="O388" s="1071">
        <f>+VLOOKUP(C388,' LUMA Exhibit 2 (70)'!$A$6:$O$76,10,FALSE)</f>
        <v>0</v>
      </c>
      <c r="P388" s="1071">
        <f>+VLOOKUP(C388,' LUMA Exhibit 2 (70)'!$A$6:$O$76,12,FALSE)</f>
        <v>432960</v>
      </c>
      <c r="Q388" s="1071">
        <f>+VLOOKUP(C388,' LUMA Exhibit 2 (70)'!$A$6:$O$76,8,FALSE)</f>
        <v>195150.03</v>
      </c>
      <c r="R388" s="1071">
        <f t="shared" si="26"/>
        <v>628110.03</v>
      </c>
      <c r="S388" s="1071">
        <f>+VLOOKUP(C388,' LUMA Exhibit 2 (70)'!A:O,15,FALSE)-R388</f>
        <v>0</v>
      </c>
      <c r="T388" s="1071">
        <f t="shared" si="27"/>
        <v>13645048.549999999</v>
      </c>
      <c r="U388" s="1070"/>
    </row>
    <row r="389" spans="2:21" outlineLevel="1">
      <c r="B389" s="1069">
        <f>+VLOOKUP(C389,GP!$A:$B,2,FALSE)</f>
        <v>11624</v>
      </c>
      <c r="C389" s="1069">
        <v>713795</v>
      </c>
      <c r="D389" s="1070" t="str">
        <f>+VLOOKUP(C389,GP!$A$2:$D$1869,4,FALSE)</f>
        <v>FAASt [Lares Streetlighting] (Distribution)</v>
      </c>
      <c r="E389" s="379"/>
      <c r="F389" s="379"/>
      <c r="G389" s="1071"/>
      <c r="H389" s="1095" t="s">
        <v>273</v>
      </c>
      <c r="I389" s="1070"/>
      <c r="J389" s="1071">
        <f>+VLOOKUP(C389,' LUMA Exhibit 2 (70)'!$A$6:$G$76,7,FALSE)</f>
        <v>11882095.1</v>
      </c>
      <c r="K389" s="1071">
        <f>+VLOOKUP(C389,' LUMA Exhibit 2 (70)'!$A$6:$I$76,9,FALSE)</f>
        <v>1974624.75</v>
      </c>
      <c r="L389" s="1071">
        <f>+VLOOKUP(C389,' LUMA Exhibit 2 (70)'!$A$6:$K$76,11,FALSE)</f>
        <v>733893</v>
      </c>
      <c r="M389" s="1071">
        <f t="shared" si="25"/>
        <v>14590612.85</v>
      </c>
      <c r="N389" s="1071"/>
      <c r="O389" s="1071">
        <f>+VLOOKUP(C389,' LUMA Exhibit 2 (70)'!$A$6:$O$76,10,FALSE)</f>
        <v>0</v>
      </c>
      <c r="P389" s="1071">
        <f>+VLOOKUP(C389,' LUMA Exhibit 2 (70)'!$A$6:$O$76,12,FALSE)</f>
        <v>494747</v>
      </c>
      <c r="Q389" s="1071">
        <f>+VLOOKUP(C389,' LUMA Exhibit 2 (70)'!$A$6:$O$76,8,FALSE)</f>
        <v>217275.01</v>
      </c>
      <c r="R389" s="1071">
        <f t="shared" si="26"/>
        <v>712022.01</v>
      </c>
      <c r="S389" s="1071">
        <f>+VLOOKUP(C389,' LUMA Exhibit 2 (70)'!A:O,15,FALSE)-R389</f>
        <v>0</v>
      </c>
      <c r="T389" s="1071">
        <f t="shared" si="27"/>
        <v>15302634.859999999</v>
      </c>
      <c r="U389" s="1070"/>
    </row>
    <row r="390" spans="2:21" outlineLevel="1">
      <c r="B390" s="1069">
        <f>+VLOOKUP(C390,GP!$A:$B,2,FALSE)</f>
        <v>11731</v>
      </c>
      <c r="C390" s="1069">
        <v>724670</v>
      </c>
      <c r="D390" s="1070" t="str">
        <f>+VLOOKUP(C390,GP!$A$2:$D$1869,4,FALSE)</f>
        <v>FAASt [Patillas Streetlighting] (Distribution)</v>
      </c>
      <c r="E390" s="379"/>
      <c r="F390" s="379"/>
      <c r="G390" s="1071"/>
      <c r="H390" s="1095" t="s">
        <v>273</v>
      </c>
      <c r="I390" s="1070"/>
      <c r="J390" s="1071">
        <f>+VLOOKUP(C390,' LUMA Exhibit 2 (70)'!$A$6:$G$76,7,FALSE)</f>
        <v>8408428.8200000003</v>
      </c>
      <c r="K390" s="1071">
        <f>+VLOOKUP(C390,' LUMA Exhibit 2 (70)'!$A$6:$I$76,9,FALSE)</f>
        <v>1456883.53</v>
      </c>
      <c r="L390" s="1071">
        <f>+VLOOKUP(C390,' LUMA Exhibit 2 (70)'!$A$6:$K$76,11,FALSE)</f>
        <v>425484</v>
      </c>
      <c r="M390" s="1071">
        <f t="shared" si="25"/>
        <v>10290796.35</v>
      </c>
      <c r="N390" s="1071"/>
      <c r="O390" s="1071">
        <f>+VLOOKUP(C390,' LUMA Exhibit 2 (70)'!$A$6:$O$76,10,FALSE)</f>
        <v>0</v>
      </c>
      <c r="P390" s="1071">
        <f>+VLOOKUP(C390,' LUMA Exhibit 2 (70)'!$A$6:$O$76,12,FALSE)</f>
        <v>286836</v>
      </c>
      <c r="Q390" s="1071">
        <f>+VLOOKUP(C390,' LUMA Exhibit 2 (70)'!$A$6:$O$76,8,FALSE)</f>
        <v>119750.59</v>
      </c>
      <c r="R390" s="1071">
        <f t="shared" si="26"/>
        <v>406586.58999999997</v>
      </c>
      <c r="S390" s="1071">
        <f>+VLOOKUP(C390,' LUMA Exhibit 2 (70)'!A:O,15,FALSE)-R390</f>
        <v>0</v>
      </c>
      <c r="T390" s="1071">
        <f t="shared" si="27"/>
        <v>10697382.939999999</v>
      </c>
      <c r="U390" s="1070"/>
    </row>
    <row r="391" spans="2:21" outlineLevel="1">
      <c r="B391" s="1069">
        <f>+VLOOKUP(C391,GP!$A:$B,2,FALSE)</f>
        <v>11736</v>
      </c>
      <c r="C391" s="1069">
        <v>724781</v>
      </c>
      <c r="D391" s="1070" t="str">
        <f>+VLOOKUP(C391,GP!$A$2:$D$1869,4,FALSE)</f>
        <v>FAASt [Penuelas Streetlighting] (Distribution)</v>
      </c>
      <c r="E391" s="379"/>
      <c r="F391" s="379"/>
      <c r="G391" s="1071"/>
      <c r="H391" s="1095" t="s">
        <v>273</v>
      </c>
      <c r="I391" s="1070"/>
      <c r="J391" s="1071">
        <f>+VLOOKUP(C391,' LUMA Exhibit 2 (70)'!$A$6:$G$76,7,FALSE)</f>
        <v>7929864.7300000004</v>
      </c>
      <c r="K391" s="1071">
        <f>+VLOOKUP(C391,' LUMA Exhibit 2 (70)'!$A$6:$I$76,9,FALSE)</f>
        <v>1433020.87</v>
      </c>
      <c r="L391" s="1071">
        <f>+VLOOKUP(C391,' LUMA Exhibit 2 (70)'!$A$6:$K$76,11,FALSE)</f>
        <v>398055</v>
      </c>
      <c r="M391" s="1071">
        <f t="shared" si="25"/>
        <v>9760940.6000000015</v>
      </c>
      <c r="N391" s="1071"/>
      <c r="O391" s="1071">
        <f>+VLOOKUP(C391,' LUMA Exhibit 2 (70)'!$A$6:$O$76,10,FALSE)</f>
        <v>0</v>
      </c>
      <c r="P391" s="1071">
        <f>+VLOOKUP(C391,' LUMA Exhibit 2 (70)'!$A$6:$O$76,12,FALSE)</f>
        <v>268345</v>
      </c>
      <c r="Q391" s="1071">
        <f>+VLOOKUP(C391,' LUMA Exhibit 2 (70)'!$A$6:$O$76,8,FALSE)</f>
        <v>140145.41</v>
      </c>
      <c r="R391" s="1071">
        <f t="shared" si="26"/>
        <v>408490.41000000003</v>
      </c>
      <c r="S391" s="1071">
        <f>+VLOOKUP(C391,' LUMA Exhibit 2 (70)'!A:O,15,FALSE)-R391</f>
        <v>0</v>
      </c>
      <c r="T391" s="1071">
        <f t="shared" si="27"/>
        <v>10169431.010000002</v>
      </c>
      <c r="U391" s="1070"/>
    </row>
    <row r="392" spans="2:21" outlineLevel="1">
      <c r="B392" s="1069">
        <f>+VLOOKUP(C392,GP!$A:$B,2,FALSE)</f>
        <v>107940</v>
      </c>
      <c r="C392" s="1069">
        <v>741097</v>
      </c>
      <c r="D392" s="1070" t="str">
        <f>+VLOOKUP(C392,GP!$A$2:$D$1869,4,FALSE)</f>
        <v>FAASt [Region 1 San Juan Subs/Telecom] (Vegetation)</v>
      </c>
      <c r="E392" s="379"/>
      <c r="F392" s="379"/>
      <c r="G392" s="1071"/>
      <c r="H392" s="1095" t="s">
        <v>273</v>
      </c>
      <c r="I392" s="1070"/>
      <c r="J392" s="1071">
        <f>+VLOOKUP(C392,' LUMA Exhibit 2 (70)'!$A$6:$G$76,7,FALSE)</f>
        <v>0</v>
      </c>
      <c r="K392" s="1071">
        <f>+VLOOKUP(C392,' LUMA Exhibit 2 (70)'!$A$6:$I$76,9,FALSE)</f>
        <v>0</v>
      </c>
      <c r="L392" s="1071">
        <f>+VLOOKUP(C392,' LUMA Exhibit 2 (70)'!$A$6:$K$76,11,FALSE)</f>
        <v>0</v>
      </c>
      <c r="M392" s="1071">
        <f t="shared" si="25"/>
        <v>0</v>
      </c>
      <c r="N392" s="1071"/>
      <c r="O392" s="1071">
        <f>+VLOOKUP(C392,' LUMA Exhibit 2 (70)'!$A$6:$O$76,10,FALSE)</f>
        <v>0</v>
      </c>
      <c r="P392" s="1071">
        <f>+VLOOKUP(C392,' LUMA Exhibit 2 (70)'!$A$6:$O$76,12,FALSE)</f>
        <v>0</v>
      </c>
      <c r="Q392" s="1071">
        <f>+VLOOKUP(C392,' LUMA Exhibit 2 (70)'!$A$6:$O$76,8,FALSE)</f>
        <v>0</v>
      </c>
      <c r="R392" s="1071">
        <f t="shared" si="26"/>
        <v>0</v>
      </c>
      <c r="S392" s="1071">
        <f>+VLOOKUP(C392,' LUMA Exhibit 2 (70)'!A:O,15,FALSE)-R392</f>
        <v>0</v>
      </c>
      <c r="T392" s="1071">
        <f t="shared" si="27"/>
        <v>0</v>
      </c>
      <c r="U392" s="1070"/>
    </row>
    <row r="393" spans="2:21" outlineLevel="1">
      <c r="B393" s="1069">
        <f>+VLOOKUP(C393,GP!$A:$B,2,FALSE)</f>
        <v>107941</v>
      </c>
      <c r="C393" s="1069">
        <v>741098</v>
      </c>
      <c r="D393" s="1070" t="str">
        <f>+VLOOKUP(C393,GP!$A$2:$D$1869,4,FALSE)</f>
        <v>FAASt [Region 3 Bayamon Subs/Telecom] (Vegetation)</v>
      </c>
      <c r="E393" s="379"/>
      <c r="F393" s="379"/>
      <c r="G393" s="1071"/>
      <c r="H393" s="1095" t="s">
        <v>273</v>
      </c>
      <c r="I393" s="1070"/>
      <c r="J393" s="1071">
        <f>+VLOOKUP(C393,' LUMA Exhibit 2 (70)'!$A$6:$G$76,7,FALSE)</f>
        <v>0</v>
      </c>
      <c r="K393" s="1071">
        <f>+VLOOKUP(C393,' LUMA Exhibit 2 (70)'!$A$6:$I$76,9,FALSE)</f>
        <v>0</v>
      </c>
      <c r="L393" s="1071">
        <f>+VLOOKUP(C393,' LUMA Exhibit 2 (70)'!$A$6:$K$76,11,FALSE)</f>
        <v>0</v>
      </c>
      <c r="M393" s="1071">
        <f t="shared" ref="M393:M397" si="28">+SUM(J393:L393)</f>
        <v>0</v>
      </c>
      <c r="N393" s="1071"/>
      <c r="O393" s="1071">
        <f>+VLOOKUP(C393,' LUMA Exhibit 2 (70)'!$A$6:$O$76,10,FALSE)</f>
        <v>0</v>
      </c>
      <c r="P393" s="1071">
        <f>+VLOOKUP(C393,' LUMA Exhibit 2 (70)'!$A$6:$O$76,12,FALSE)</f>
        <v>0</v>
      </c>
      <c r="Q393" s="1071">
        <f>+VLOOKUP(C393,' LUMA Exhibit 2 (70)'!$A$6:$O$76,8,FALSE)</f>
        <v>0</v>
      </c>
      <c r="R393" s="1071">
        <f t="shared" ref="R393:R397" si="29">+SUM(O393:Q393)</f>
        <v>0</v>
      </c>
      <c r="S393" s="1071">
        <f>+VLOOKUP(C393,' LUMA Exhibit 2 (70)'!A:O,15,FALSE)-R393</f>
        <v>0</v>
      </c>
      <c r="T393" s="1071">
        <f t="shared" ref="T393:T397" si="30">+M393+R393</f>
        <v>0</v>
      </c>
      <c r="U393" s="1070"/>
    </row>
    <row r="394" spans="2:21" outlineLevel="1">
      <c r="B394" s="1069">
        <f>+VLOOKUP(C394,GP!$A:$B,2,FALSE)</f>
        <v>107944</v>
      </c>
      <c r="C394" s="1069">
        <v>741102</v>
      </c>
      <c r="D394" s="1070" t="str">
        <f>+VLOOKUP(C394,GP!$A$2:$D$1869,4,FALSE)</f>
        <v>FAASt [Region 5 Mayaguez Subs/Telecom] (Vegetation)</v>
      </c>
      <c r="E394" s="379"/>
      <c r="F394" s="379"/>
      <c r="G394" s="1071"/>
      <c r="H394" s="1095" t="s">
        <v>273</v>
      </c>
      <c r="I394" s="1070"/>
      <c r="J394" s="1071">
        <f>+VLOOKUP(C394,' LUMA Exhibit 2 (70)'!$A$6:$G$76,7,FALSE)</f>
        <v>0</v>
      </c>
      <c r="K394" s="1071">
        <f>+VLOOKUP(C394,' LUMA Exhibit 2 (70)'!$A$6:$I$76,9,FALSE)</f>
        <v>0</v>
      </c>
      <c r="L394" s="1071">
        <f>+VLOOKUP(C394,' LUMA Exhibit 2 (70)'!$A$6:$K$76,11,FALSE)</f>
        <v>0</v>
      </c>
      <c r="M394" s="1071">
        <f t="shared" si="28"/>
        <v>0</v>
      </c>
      <c r="N394" s="1071"/>
      <c r="O394" s="1071">
        <f>+VLOOKUP(C394,' LUMA Exhibit 2 (70)'!$A$6:$O$76,10,FALSE)</f>
        <v>0</v>
      </c>
      <c r="P394" s="1071">
        <f>+VLOOKUP(C394,' LUMA Exhibit 2 (70)'!$A$6:$O$76,12,FALSE)</f>
        <v>0</v>
      </c>
      <c r="Q394" s="1071">
        <f>+VLOOKUP(C394,' LUMA Exhibit 2 (70)'!$A$6:$O$76,8,FALSE)</f>
        <v>0</v>
      </c>
      <c r="R394" s="1071">
        <f t="shared" si="29"/>
        <v>0</v>
      </c>
      <c r="S394" s="1071">
        <f>+VLOOKUP(C394,' LUMA Exhibit 2 (70)'!A:O,15,FALSE)-R394</f>
        <v>0</v>
      </c>
      <c r="T394" s="1071">
        <f t="shared" si="30"/>
        <v>0</v>
      </c>
      <c r="U394" s="1070"/>
    </row>
    <row r="395" spans="2:21" outlineLevel="1">
      <c r="B395" s="1069">
        <f>+VLOOKUP(C395,GP!$A:$B,2,FALSE)</f>
        <v>107943</v>
      </c>
      <c r="C395" s="1069">
        <v>741101</v>
      </c>
      <c r="D395" s="1070" t="str">
        <f>+VLOOKUP(C395,GP!$A$2:$D$1869,4,FALSE)</f>
        <v>FAASt [Region 2 Arecibo Subs/Telecom] (Vegetation)</v>
      </c>
      <c r="E395" s="379"/>
      <c r="F395" s="379"/>
      <c r="G395" s="1071"/>
      <c r="H395" s="1095" t="s">
        <v>273</v>
      </c>
      <c r="I395" s="1070"/>
      <c r="J395" s="1071">
        <f>+VLOOKUP(C395,' LUMA Exhibit 2 (70)'!$A$6:$G$76,7,FALSE)</f>
        <v>0</v>
      </c>
      <c r="K395" s="1071">
        <f>+VLOOKUP(C395,' LUMA Exhibit 2 (70)'!$A$6:$I$76,9,FALSE)</f>
        <v>0</v>
      </c>
      <c r="L395" s="1071">
        <f>+VLOOKUP(C395,' LUMA Exhibit 2 (70)'!$A$6:$K$76,11,FALSE)</f>
        <v>0</v>
      </c>
      <c r="M395" s="1071">
        <f t="shared" si="28"/>
        <v>0</v>
      </c>
      <c r="N395" s="1071"/>
      <c r="O395" s="1071">
        <f>+VLOOKUP(C395,' LUMA Exhibit 2 (70)'!$A$6:$O$76,10,FALSE)</f>
        <v>0</v>
      </c>
      <c r="P395" s="1071">
        <f>+VLOOKUP(C395,' LUMA Exhibit 2 (70)'!$A$6:$O$76,12,FALSE)</f>
        <v>0</v>
      </c>
      <c r="Q395" s="1071">
        <f>+VLOOKUP(C395,' LUMA Exhibit 2 (70)'!$A$6:$O$76,8,FALSE)</f>
        <v>0</v>
      </c>
      <c r="R395" s="1071">
        <f t="shared" si="29"/>
        <v>0</v>
      </c>
      <c r="S395" s="1071">
        <f>+VLOOKUP(C395,' LUMA Exhibit 2 (70)'!A:O,15,FALSE)-R395</f>
        <v>0</v>
      </c>
      <c r="T395" s="1071">
        <f t="shared" si="30"/>
        <v>0</v>
      </c>
      <c r="U395" s="1070"/>
    </row>
    <row r="396" spans="2:21" outlineLevel="1">
      <c r="B396" s="1069">
        <f>+VLOOKUP(C396,GP!$A:$B,2,FALSE)</f>
        <v>107945</v>
      </c>
      <c r="C396" s="1069">
        <v>741104</v>
      </c>
      <c r="D396" s="1070" t="str">
        <f>+VLOOKUP(C396,GP!$A$2:$D$1869,4,FALSE)</f>
        <v>FAASt [Region 6 Ponce Subs/Telecom] (Vegetation)</v>
      </c>
      <c r="E396" s="379"/>
      <c r="F396" s="379"/>
      <c r="G396" s="1071"/>
      <c r="H396" s="1095" t="s">
        <v>273</v>
      </c>
      <c r="I396" s="1070"/>
      <c r="J396" s="1071">
        <f>+VLOOKUP(C396,' LUMA Exhibit 2 (70)'!$A$6:$G$76,7,FALSE)</f>
        <v>0</v>
      </c>
      <c r="K396" s="1071">
        <f>+VLOOKUP(C396,' LUMA Exhibit 2 (70)'!$A$6:$I$76,9,FALSE)</f>
        <v>0</v>
      </c>
      <c r="L396" s="1071">
        <f>+VLOOKUP(C396,' LUMA Exhibit 2 (70)'!$A$6:$K$76,11,FALSE)</f>
        <v>0</v>
      </c>
      <c r="M396" s="1071">
        <f t="shared" si="28"/>
        <v>0</v>
      </c>
      <c r="N396" s="1071"/>
      <c r="O396" s="1071">
        <f>+VLOOKUP(C396,' LUMA Exhibit 2 (70)'!$A$6:$O$76,10,FALSE)</f>
        <v>0</v>
      </c>
      <c r="P396" s="1071">
        <f>+VLOOKUP(C396,' LUMA Exhibit 2 (70)'!$A$6:$O$76,12,FALSE)</f>
        <v>0</v>
      </c>
      <c r="Q396" s="1071">
        <f>+VLOOKUP(C396,' LUMA Exhibit 2 (70)'!$A$6:$O$76,8,FALSE)</f>
        <v>0</v>
      </c>
      <c r="R396" s="1071">
        <f t="shared" si="29"/>
        <v>0</v>
      </c>
      <c r="S396" s="1071">
        <f>+VLOOKUP(C396,' LUMA Exhibit 2 (70)'!A:O,15,FALSE)-R396</f>
        <v>0</v>
      </c>
      <c r="T396" s="1071">
        <f t="shared" si="30"/>
        <v>0</v>
      </c>
      <c r="U396" s="1070"/>
    </row>
    <row r="397" spans="2:21" outlineLevel="1">
      <c r="B397" s="1069">
        <f>+VLOOKUP(C397,GP!$A:$B,2,FALSE)</f>
        <v>107942</v>
      </c>
      <c r="C397" s="1069">
        <v>741100</v>
      </c>
      <c r="D397" s="1070" t="str">
        <f>+VLOOKUP(C397,GP!$A$2:$D$1869,4,FALSE)</f>
        <v>FAASt [Region 4 Caguas Subs/Telecom] (Vegetation)</v>
      </c>
      <c r="E397" s="379"/>
      <c r="F397" s="379"/>
      <c r="G397" s="1071"/>
      <c r="H397" s="1095" t="s">
        <v>273</v>
      </c>
      <c r="I397" s="1070"/>
      <c r="J397" s="1071">
        <f>+VLOOKUP(C397,' LUMA Exhibit 2 (70)'!$A$6:$G$76,7,FALSE)</f>
        <v>0</v>
      </c>
      <c r="K397" s="1071">
        <f>+VLOOKUP(C397,' LUMA Exhibit 2 (70)'!$A$6:$I$76,9,FALSE)</f>
        <v>0</v>
      </c>
      <c r="L397" s="1071">
        <f>+VLOOKUP(C397,' LUMA Exhibit 2 (70)'!$A$6:$K$76,11,FALSE)</f>
        <v>0</v>
      </c>
      <c r="M397" s="1071">
        <f t="shared" si="28"/>
        <v>0</v>
      </c>
      <c r="N397" s="1071"/>
      <c r="O397" s="1071">
        <f>+VLOOKUP(C397,' LUMA Exhibit 2 (70)'!$A$6:$O$76,10,FALSE)</f>
        <v>0</v>
      </c>
      <c r="P397" s="1071">
        <f>+VLOOKUP(C397,' LUMA Exhibit 2 (70)'!$A$6:$O$76,12,FALSE)</f>
        <v>0</v>
      </c>
      <c r="Q397" s="1071">
        <f>+VLOOKUP(C397,' LUMA Exhibit 2 (70)'!$A$6:$O$76,8,FALSE)</f>
        <v>0</v>
      </c>
      <c r="R397" s="1071">
        <f t="shared" si="29"/>
        <v>0</v>
      </c>
      <c r="S397" s="1071">
        <f>+VLOOKUP(C397,' LUMA Exhibit 2 (70)'!A:O,15,FALSE)-R397</f>
        <v>0</v>
      </c>
      <c r="T397" s="1071">
        <f t="shared" si="30"/>
        <v>0</v>
      </c>
      <c r="U397" s="1070"/>
    </row>
    <row r="398" spans="2:21" ht="15.75" thickBot="1">
      <c r="B398" s="457" t="s">
        <v>271</v>
      </c>
      <c r="C398" s="1069"/>
      <c r="D398" s="1070"/>
      <c r="E398" s="379"/>
      <c r="F398" s="379"/>
      <c r="G398" s="1071"/>
      <c r="H398" s="1095"/>
      <c r="I398" s="1070"/>
      <c r="J398" s="381">
        <f>+SUM(J328:J397)</f>
        <v>595423815.64600027</v>
      </c>
      <c r="K398" s="381">
        <f t="shared" ref="K398:M398" si="31">+SUM(K328:K397)</f>
        <v>101270058.70450911</v>
      </c>
      <c r="L398" s="381">
        <f t="shared" si="31"/>
        <v>56366956.4058</v>
      </c>
      <c r="M398" s="381">
        <f t="shared" si="31"/>
        <v>753060830.75630939</v>
      </c>
      <c r="N398" s="1071"/>
      <c r="O398" s="381">
        <f t="shared" ref="O398:R398" si="32">+SUM(O328:O397)</f>
        <v>29159565.421078797</v>
      </c>
      <c r="P398" s="381">
        <f t="shared" si="32"/>
        <v>170203524.10030001</v>
      </c>
      <c r="Q398" s="381">
        <f t="shared" si="32"/>
        <v>317047219.39238</v>
      </c>
      <c r="R398" s="381">
        <f t="shared" si="32"/>
        <v>516410308.91375881</v>
      </c>
      <c r="S398" s="1071"/>
      <c r="T398" s="381">
        <f>+SUM(T328:T397)</f>
        <v>1269471139.6700675</v>
      </c>
      <c r="U398" s="381"/>
    </row>
    <row r="399" spans="2:21">
      <c r="B399" s="1069"/>
      <c r="C399" s="1069"/>
      <c r="D399" s="1070"/>
      <c r="E399" s="379"/>
      <c r="F399" s="379"/>
      <c r="G399" s="1071"/>
      <c r="H399" s="1095"/>
      <c r="I399" s="1070"/>
      <c r="J399" s="1071"/>
      <c r="K399" s="1071"/>
      <c r="L399" s="1071"/>
      <c r="M399" s="1071"/>
      <c r="N399" s="1071"/>
      <c r="O399" s="1071"/>
      <c r="P399" s="1071"/>
      <c r="Q399" s="1071"/>
      <c r="R399" s="1071"/>
      <c r="S399" s="1071"/>
      <c r="T399" s="1071"/>
      <c r="U399" s="1070"/>
    </row>
    <row r="400" spans="2:21">
      <c r="B400" s="427" t="s">
        <v>274</v>
      </c>
      <c r="C400" s="366"/>
      <c r="D400" s="356"/>
      <c r="E400" s="389"/>
      <c r="F400" s="385"/>
      <c r="G400" s="385"/>
      <c r="H400" s="367"/>
      <c r="I400" s="1070"/>
      <c r="J400" s="1070"/>
      <c r="K400" s="1070"/>
      <c r="L400" s="1070"/>
      <c r="M400" s="1070"/>
      <c r="N400" s="1070"/>
      <c r="O400" s="1070"/>
      <c r="P400" s="1070"/>
      <c r="Q400" s="1070"/>
      <c r="R400" s="1070"/>
      <c r="S400" s="1070"/>
      <c r="T400" s="1070"/>
      <c r="U400" s="1070"/>
    </row>
    <row r="401" spans="2:22">
      <c r="B401" s="423" t="s">
        <v>16</v>
      </c>
      <c r="C401" s="423" t="s">
        <v>225</v>
      </c>
      <c r="D401" s="425" t="s">
        <v>18</v>
      </c>
      <c r="E401" s="430">
        <v>428</v>
      </c>
      <c r="F401" s="430">
        <v>406</v>
      </c>
      <c r="G401" s="426" t="s">
        <v>19</v>
      </c>
      <c r="H401" s="423" t="s">
        <v>20</v>
      </c>
      <c r="I401" s="1070"/>
      <c r="J401" s="400" t="s">
        <v>21</v>
      </c>
      <c r="K401" s="400" t="s">
        <v>22</v>
      </c>
      <c r="L401" s="400" t="s">
        <v>23</v>
      </c>
      <c r="M401" s="400" t="s">
        <v>24</v>
      </c>
      <c r="N401" s="1071"/>
      <c r="O401" s="400" t="s">
        <v>25</v>
      </c>
      <c r="P401" s="400" t="s">
        <v>26</v>
      </c>
      <c r="Q401" s="400" t="s">
        <v>27</v>
      </c>
      <c r="R401" s="400" t="s">
        <v>28</v>
      </c>
      <c r="S401" s="1071"/>
      <c r="T401" s="400" t="s">
        <v>29</v>
      </c>
      <c r="U401" s="431" t="s">
        <v>30</v>
      </c>
      <c r="V401" s="432" t="s">
        <v>31</v>
      </c>
    </row>
    <row r="402" spans="2:22" outlineLevel="1">
      <c r="B402" s="1069" t="s">
        <v>275</v>
      </c>
      <c r="C402" s="1069" t="s">
        <v>275</v>
      </c>
      <c r="D402" s="1070" t="s">
        <v>276</v>
      </c>
      <c r="E402" s="379"/>
      <c r="F402" s="379"/>
      <c r="G402" s="1071"/>
      <c r="H402" s="1095" t="s">
        <v>277</v>
      </c>
      <c r="I402" s="1070"/>
      <c r="J402" s="1071">
        <v>178001700</v>
      </c>
      <c r="K402" s="1071"/>
      <c r="L402" s="1071"/>
      <c r="M402" s="1071">
        <f t="shared" ref="M402:M436" si="33">+SUM(J402:L402)</f>
        <v>178001700</v>
      </c>
      <c r="N402" s="1071"/>
      <c r="O402" s="1071"/>
      <c r="P402" s="1071"/>
      <c r="Q402" s="1071">
        <v>118667800</v>
      </c>
      <c r="R402" s="1071">
        <f t="shared" ref="R402:R436" si="34">+SUM(P402:Q402)</f>
        <v>118667800</v>
      </c>
      <c r="S402" s="1071"/>
      <c r="T402" s="1071">
        <f t="shared" ref="T402:T436" si="35">+M402+R402</f>
        <v>296669500</v>
      </c>
      <c r="U402" s="1070"/>
      <c r="V402" s="1070"/>
    </row>
    <row r="403" spans="2:22" outlineLevel="1">
      <c r="B403" s="1069" t="s">
        <v>275</v>
      </c>
      <c r="C403" s="1069" t="s">
        <v>275</v>
      </c>
      <c r="D403" s="1070" t="s">
        <v>278</v>
      </c>
      <c r="E403" s="379"/>
      <c r="F403" s="379"/>
      <c r="G403" s="1071"/>
      <c r="H403" s="1095" t="s">
        <v>277</v>
      </c>
      <c r="I403" s="1070"/>
      <c r="J403" s="1071">
        <v>3763775.37</v>
      </c>
      <c r="K403" s="1071"/>
      <c r="L403" s="1071"/>
      <c r="M403" s="1071">
        <f t="shared" si="33"/>
        <v>3763775.37</v>
      </c>
      <c r="N403" s="1071"/>
      <c r="O403" s="1071"/>
      <c r="P403" s="1071"/>
      <c r="Q403" s="1071">
        <v>0</v>
      </c>
      <c r="R403" s="1071">
        <f t="shared" si="34"/>
        <v>0</v>
      </c>
      <c r="S403" s="1071"/>
      <c r="T403" s="1071">
        <f t="shared" si="35"/>
        <v>3763775.37</v>
      </c>
      <c r="U403" s="1070"/>
      <c r="V403" s="1070"/>
    </row>
    <row r="404" spans="2:22" outlineLevel="1">
      <c r="B404" s="1069" t="s">
        <v>275</v>
      </c>
      <c r="C404" s="1069" t="s">
        <v>275</v>
      </c>
      <c r="D404" s="1070" t="s">
        <v>279</v>
      </c>
      <c r="E404" s="379"/>
      <c r="F404" s="379"/>
      <c r="G404" s="1071"/>
      <c r="H404" s="1095" t="s">
        <v>277</v>
      </c>
      <c r="I404" s="1070"/>
      <c r="J404" s="1071">
        <v>2613825.35</v>
      </c>
      <c r="K404" s="1071"/>
      <c r="L404" s="1071"/>
      <c r="M404" s="1071">
        <f t="shared" si="33"/>
        <v>2613825.35</v>
      </c>
      <c r="N404" s="1071"/>
      <c r="O404" s="1071"/>
      <c r="P404" s="1071"/>
      <c r="Q404" s="1071">
        <v>0</v>
      </c>
      <c r="R404" s="1071">
        <f t="shared" si="34"/>
        <v>0</v>
      </c>
      <c r="S404" s="1071"/>
      <c r="T404" s="1071">
        <f t="shared" si="35"/>
        <v>2613825.35</v>
      </c>
      <c r="U404" s="1070"/>
      <c r="V404" s="1070"/>
    </row>
    <row r="405" spans="2:22" outlineLevel="1">
      <c r="B405" s="1069" t="s">
        <v>275</v>
      </c>
      <c r="C405" s="1069" t="s">
        <v>275</v>
      </c>
      <c r="D405" s="1070" t="s">
        <v>280</v>
      </c>
      <c r="E405" s="379"/>
      <c r="F405" s="379"/>
      <c r="G405" s="1071"/>
      <c r="H405" s="1095" t="s">
        <v>277</v>
      </c>
      <c r="I405" s="1070"/>
      <c r="J405" s="1071">
        <v>117000000</v>
      </c>
      <c r="K405" s="1071"/>
      <c r="L405" s="1071"/>
      <c r="M405" s="1071">
        <f t="shared" si="33"/>
        <v>117000000</v>
      </c>
      <c r="N405" s="1071"/>
      <c r="O405" s="1071"/>
      <c r="P405" s="1071"/>
      <c r="Q405" s="1071">
        <v>13000000</v>
      </c>
      <c r="R405" s="1071">
        <f t="shared" si="34"/>
        <v>13000000</v>
      </c>
      <c r="S405" s="1071"/>
      <c r="T405" s="1071">
        <f t="shared" si="35"/>
        <v>130000000</v>
      </c>
      <c r="U405" s="1070"/>
      <c r="V405" s="1070"/>
    </row>
    <row r="406" spans="2:22" outlineLevel="1">
      <c r="B406" s="1069" t="s">
        <v>275</v>
      </c>
      <c r="C406" s="1069" t="s">
        <v>275</v>
      </c>
      <c r="D406" s="1070" t="s">
        <v>281</v>
      </c>
      <c r="E406" s="379"/>
      <c r="F406" s="379"/>
      <c r="G406" s="1071"/>
      <c r="H406" s="1095" t="s">
        <v>277</v>
      </c>
      <c r="I406" s="1070"/>
      <c r="J406" s="1071">
        <v>279000000</v>
      </c>
      <c r="K406" s="1071"/>
      <c r="L406" s="1071"/>
      <c r="M406" s="1071">
        <f t="shared" si="33"/>
        <v>279000000</v>
      </c>
      <c r="N406" s="1071"/>
      <c r="O406" s="1071"/>
      <c r="P406" s="1071"/>
      <c r="Q406" s="1071">
        <v>31000000</v>
      </c>
      <c r="R406" s="1071">
        <f t="shared" si="34"/>
        <v>31000000</v>
      </c>
      <c r="S406" s="1071"/>
      <c r="T406" s="1071">
        <f t="shared" si="35"/>
        <v>310000000</v>
      </c>
      <c r="U406" s="1070"/>
      <c r="V406" s="1070"/>
    </row>
    <row r="407" spans="2:22" outlineLevel="1">
      <c r="B407" s="1069" t="s">
        <v>275</v>
      </c>
      <c r="C407" s="1069" t="s">
        <v>275</v>
      </c>
      <c r="D407" s="1070" t="s">
        <v>282</v>
      </c>
      <c r="E407" s="379"/>
      <c r="F407" s="379"/>
      <c r="G407" s="1071"/>
      <c r="H407" s="1095" t="s">
        <v>277</v>
      </c>
      <c r="I407" s="1070"/>
      <c r="J407" s="1071">
        <v>14145405.550000003</v>
      </c>
      <c r="K407" s="1071"/>
      <c r="L407" s="1071"/>
      <c r="M407" s="1071">
        <f t="shared" si="33"/>
        <v>14145405.550000003</v>
      </c>
      <c r="N407" s="1071"/>
      <c r="O407" s="1071"/>
      <c r="P407" s="1071"/>
      <c r="Q407" s="1071">
        <v>0</v>
      </c>
      <c r="R407" s="1071">
        <f t="shared" si="34"/>
        <v>0</v>
      </c>
      <c r="S407" s="1071"/>
      <c r="T407" s="1071">
        <f t="shared" si="35"/>
        <v>14145405.550000003</v>
      </c>
      <c r="U407" s="1070"/>
      <c r="V407" s="1070"/>
    </row>
    <row r="408" spans="2:22" outlineLevel="1">
      <c r="B408" s="1069" t="s">
        <v>275</v>
      </c>
      <c r="C408" s="1069" t="s">
        <v>275</v>
      </c>
      <c r="D408" s="1070" t="s">
        <v>283</v>
      </c>
      <c r="E408" s="379"/>
      <c r="F408" s="379"/>
      <c r="G408" s="1071"/>
      <c r="H408" s="1095" t="s">
        <v>277</v>
      </c>
      <c r="I408" s="1070"/>
      <c r="J408" s="1071">
        <v>29631317.748500004</v>
      </c>
      <c r="K408" s="1071"/>
      <c r="L408" s="1071"/>
      <c r="M408" s="1071">
        <f t="shared" si="33"/>
        <v>29631317.748500004</v>
      </c>
      <c r="N408" s="1071"/>
      <c r="O408" s="1071"/>
      <c r="P408" s="1071"/>
      <c r="Q408" s="1071">
        <v>16892557.421499997</v>
      </c>
      <c r="R408" s="1071">
        <f t="shared" si="34"/>
        <v>16892557.421499997</v>
      </c>
      <c r="S408" s="1071"/>
      <c r="T408" s="1071">
        <f t="shared" si="35"/>
        <v>46523875.170000002</v>
      </c>
      <c r="U408" s="1070"/>
      <c r="V408" s="1070"/>
    </row>
    <row r="409" spans="2:22" outlineLevel="1">
      <c r="B409" s="1069" t="s">
        <v>275</v>
      </c>
      <c r="C409" s="1069" t="s">
        <v>275</v>
      </c>
      <c r="D409" s="1070" t="s">
        <v>284</v>
      </c>
      <c r="E409" s="379"/>
      <c r="F409" s="379"/>
      <c r="G409" s="1071"/>
      <c r="H409" s="1095" t="s">
        <v>277</v>
      </c>
      <c r="I409" s="1070"/>
      <c r="J409" s="1071">
        <v>7143527.7140000006</v>
      </c>
      <c r="K409" s="1071"/>
      <c r="L409" s="1071"/>
      <c r="M409" s="1071">
        <f t="shared" si="33"/>
        <v>7143527.7140000006</v>
      </c>
      <c r="N409" s="1071"/>
      <c r="O409" s="1071"/>
      <c r="P409" s="1071"/>
      <c r="Q409" s="1071">
        <v>64291749.425999999</v>
      </c>
      <c r="R409" s="1071">
        <f t="shared" si="34"/>
        <v>64291749.425999999</v>
      </c>
      <c r="S409" s="1071"/>
      <c r="T409" s="1071">
        <f t="shared" si="35"/>
        <v>71435277.140000001</v>
      </c>
      <c r="U409" s="1070"/>
      <c r="V409" s="1070"/>
    </row>
    <row r="410" spans="2:22" outlineLevel="1">
      <c r="B410" s="1069" t="s">
        <v>275</v>
      </c>
      <c r="C410" s="1069" t="s">
        <v>275</v>
      </c>
      <c r="D410" s="1070" t="s">
        <v>285</v>
      </c>
      <c r="E410" s="379"/>
      <c r="F410" s="379"/>
      <c r="G410" s="1071"/>
      <c r="H410" s="1095" t="s">
        <v>277</v>
      </c>
      <c r="I410" s="1070"/>
      <c r="J410" s="1071">
        <v>15000000</v>
      </c>
      <c r="K410" s="1071"/>
      <c r="L410" s="1071"/>
      <c r="M410" s="1071">
        <f t="shared" si="33"/>
        <v>15000000</v>
      </c>
      <c r="N410" s="1071"/>
      <c r="O410" s="1071"/>
      <c r="P410" s="1071"/>
      <c r="Q410" s="1071">
        <v>10000000</v>
      </c>
      <c r="R410" s="1071">
        <f t="shared" si="34"/>
        <v>10000000</v>
      </c>
      <c r="S410" s="1071"/>
      <c r="T410" s="1071">
        <f t="shared" si="35"/>
        <v>25000000</v>
      </c>
      <c r="U410" s="1070"/>
      <c r="V410" s="1070"/>
    </row>
    <row r="411" spans="2:22" outlineLevel="1">
      <c r="B411" s="1069" t="s">
        <v>275</v>
      </c>
      <c r="C411" s="1069" t="s">
        <v>275</v>
      </c>
      <c r="D411" s="1070" t="s">
        <v>286</v>
      </c>
      <c r="E411" s="379"/>
      <c r="F411" s="379"/>
      <c r="G411" s="1071"/>
      <c r="H411" s="1095" t="s">
        <v>130</v>
      </c>
      <c r="I411" s="1070"/>
      <c r="J411" s="1071">
        <v>36628489.048500001</v>
      </c>
      <c r="K411" s="1071"/>
      <c r="L411" s="1071"/>
      <c r="M411" s="1071">
        <f t="shared" si="33"/>
        <v>36628489.048500001</v>
      </c>
      <c r="N411" s="1071"/>
      <c r="O411" s="1071"/>
      <c r="P411" s="1071"/>
      <c r="Q411" s="1071">
        <v>100284954.5925</v>
      </c>
      <c r="R411" s="1071">
        <f t="shared" si="34"/>
        <v>100284954.5925</v>
      </c>
      <c r="S411" s="1071"/>
      <c r="T411" s="1071">
        <f t="shared" si="35"/>
        <v>136913443.641</v>
      </c>
      <c r="U411" s="1070"/>
      <c r="V411" s="1070"/>
    </row>
    <row r="412" spans="2:22" outlineLevel="1">
      <c r="B412" s="1069" t="s">
        <v>275</v>
      </c>
      <c r="C412" s="1069" t="s">
        <v>275</v>
      </c>
      <c r="D412" s="1070" t="s">
        <v>287</v>
      </c>
      <c r="E412" s="379"/>
      <c r="F412" s="379"/>
      <c r="G412" s="1071"/>
      <c r="H412" s="1095" t="s">
        <v>130</v>
      </c>
      <c r="I412" s="1070"/>
      <c r="J412" s="1071">
        <v>50475597.795000002</v>
      </c>
      <c r="K412" s="1071"/>
      <c r="L412" s="1071"/>
      <c r="M412" s="1071">
        <f t="shared" si="33"/>
        <v>50475597.795000002</v>
      </c>
      <c r="N412" s="1071"/>
      <c r="O412" s="1071"/>
      <c r="P412" s="1071"/>
      <c r="Q412" s="1071">
        <v>138196883.47499999</v>
      </c>
      <c r="R412" s="1071">
        <f t="shared" si="34"/>
        <v>138196883.47499999</v>
      </c>
      <c r="S412" s="1071"/>
      <c r="T412" s="1071">
        <f t="shared" si="35"/>
        <v>188672481.26999998</v>
      </c>
      <c r="U412" s="1070"/>
      <c r="V412" s="1070"/>
    </row>
    <row r="413" spans="2:22" outlineLevel="1">
      <c r="B413" s="1069" t="s">
        <v>275</v>
      </c>
      <c r="C413" s="1069" t="s">
        <v>275</v>
      </c>
      <c r="D413" s="1070" t="s">
        <v>288</v>
      </c>
      <c r="E413" s="379"/>
      <c r="F413" s="379"/>
      <c r="G413" s="1071"/>
      <c r="H413" s="1095" t="s">
        <v>130</v>
      </c>
      <c r="I413" s="1070"/>
      <c r="J413" s="1071">
        <v>9019432.9845000003</v>
      </c>
      <c r="K413" s="1071"/>
      <c r="L413" s="1071"/>
      <c r="M413" s="1071">
        <f t="shared" si="33"/>
        <v>9019432.9845000003</v>
      </c>
      <c r="N413" s="1071"/>
      <c r="O413" s="1071"/>
      <c r="P413" s="1071"/>
      <c r="Q413" s="1071">
        <v>24694259.872499999</v>
      </c>
      <c r="R413" s="1071">
        <f t="shared" si="34"/>
        <v>24694259.872499999</v>
      </c>
      <c r="S413" s="1071"/>
      <c r="T413" s="1071">
        <f t="shared" si="35"/>
        <v>33713692.857000001</v>
      </c>
      <c r="U413" s="1070"/>
      <c r="V413" s="1070"/>
    </row>
    <row r="414" spans="2:22" outlineLevel="1">
      <c r="B414" s="1069" t="s">
        <v>275</v>
      </c>
      <c r="C414" s="1069" t="s">
        <v>275</v>
      </c>
      <c r="D414" s="1070" t="s">
        <v>289</v>
      </c>
      <c r="E414" s="379"/>
      <c r="F414" s="379"/>
      <c r="G414" s="1071"/>
      <c r="H414" s="1095" t="s">
        <v>130</v>
      </c>
      <c r="I414" s="1070"/>
      <c r="J414" s="1071">
        <v>44176444.227000006</v>
      </c>
      <c r="K414" s="1071"/>
      <c r="L414" s="1071"/>
      <c r="M414" s="1071">
        <f t="shared" si="33"/>
        <v>44176444.227000006</v>
      </c>
      <c r="N414" s="1071"/>
      <c r="O414" s="1071"/>
      <c r="P414" s="1071"/>
      <c r="Q414" s="1071">
        <v>120950462.83499999</v>
      </c>
      <c r="R414" s="1071">
        <f t="shared" si="34"/>
        <v>120950462.83499999</v>
      </c>
      <c r="S414" s="1071"/>
      <c r="T414" s="1071">
        <f t="shared" si="35"/>
        <v>165126907.06200001</v>
      </c>
      <c r="U414" s="1070"/>
      <c r="V414" s="1070"/>
    </row>
    <row r="415" spans="2:22" outlineLevel="1">
      <c r="B415" s="1069" t="s">
        <v>275</v>
      </c>
      <c r="C415" s="1069" t="s">
        <v>275</v>
      </c>
      <c r="D415" s="1070" t="s">
        <v>290</v>
      </c>
      <c r="E415" s="379"/>
      <c r="F415" s="379"/>
      <c r="G415" s="1071"/>
      <c r="H415" s="1095" t="s">
        <v>130</v>
      </c>
      <c r="I415" s="1070"/>
      <c r="J415" s="1071">
        <v>58319872.863750003</v>
      </c>
      <c r="K415" s="1071"/>
      <c r="L415" s="1071"/>
      <c r="M415" s="1071">
        <f t="shared" si="33"/>
        <v>58319872.863750003</v>
      </c>
      <c r="N415" s="1071"/>
      <c r="O415" s="1071"/>
      <c r="P415" s="1071"/>
      <c r="Q415" s="1071">
        <v>159673684.44374999</v>
      </c>
      <c r="R415" s="1071">
        <f t="shared" si="34"/>
        <v>159673684.44374999</v>
      </c>
      <c r="S415" s="1071"/>
      <c r="T415" s="1071">
        <f t="shared" si="35"/>
        <v>217993557.3075</v>
      </c>
      <c r="U415" s="1070"/>
      <c r="V415" s="1070"/>
    </row>
    <row r="416" spans="2:22" outlineLevel="1">
      <c r="B416" s="1069" t="s">
        <v>275</v>
      </c>
      <c r="C416" s="1069" t="s">
        <v>275</v>
      </c>
      <c r="D416" s="1070" t="s">
        <v>291</v>
      </c>
      <c r="E416" s="379"/>
      <c r="F416" s="379"/>
      <c r="G416" s="1071"/>
      <c r="H416" s="1095" t="s">
        <v>130</v>
      </c>
      <c r="I416" s="1070"/>
      <c r="J416" s="1071">
        <v>42926595.54975</v>
      </c>
      <c r="K416" s="1071"/>
      <c r="L416" s="1071"/>
      <c r="M416" s="1071">
        <f t="shared" si="33"/>
        <v>42926595.54975</v>
      </c>
      <c r="N416" s="1071"/>
      <c r="O416" s="1071"/>
      <c r="P416" s="1071"/>
      <c r="Q416" s="1071">
        <v>117528508.47375</v>
      </c>
      <c r="R416" s="1071">
        <f t="shared" si="34"/>
        <v>117528508.47375</v>
      </c>
      <c r="S416" s="1071"/>
      <c r="T416" s="1071">
        <f t="shared" si="35"/>
        <v>160455104.0235</v>
      </c>
      <c r="U416" s="1070"/>
      <c r="V416" s="1070"/>
    </row>
    <row r="417" spans="2:20" outlineLevel="1">
      <c r="B417" s="1069" t="s">
        <v>275</v>
      </c>
      <c r="C417" s="1069" t="s">
        <v>275</v>
      </c>
      <c r="D417" s="1070" t="s">
        <v>292</v>
      </c>
      <c r="E417" s="379"/>
      <c r="F417" s="379"/>
      <c r="G417" s="1071"/>
      <c r="H417" s="1095" t="s">
        <v>130</v>
      </c>
      <c r="I417" s="1070"/>
      <c r="J417" s="1071">
        <v>428416.58930399996</v>
      </c>
      <c r="K417" s="1071"/>
      <c r="L417" s="1071"/>
      <c r="M417" s="1071">
        <f t="shared" si="33"/>
        <v>428416.58930399996</v>
      </c>
      <c r="N417" s="1071"/>
      <c r="O417" s="1071"/>
      <c r="P417" s="1071"/>
      <c r="Q417" s="1071">
        <v>4708472.9706959995</v>
      </c>
      <c r="R417" s="1071">
        <f t="shared" si="34"/>
        <v>4708472.9706959995</v>
      </c>
      <c r="S417" s="1071"/>
      <c r="T417" s="1071">
        <f t="shared" si="35"/>
        <v>5136889.5599999996</v>
      </c>
    </row>
    <row r="418" spans="2:20" outlineLevel="1">
      <c r="B418" s="1069" t="s">
        <v>275</v>
      </c>
      <c r="C418" s="1069" t="s">
        <v>275</v>
      </c>
      <c r="D418" s="1070" t="s">
        <v>293</v>
      </c>
      <c r="E418" s="379"/>
      <c r="F418" s="379"/>
      <c r="G418" s="1071"/>
      <c r="H418" s="1095" t="s">
        <v>130</v>
      </c>
      <c r="I418" s="1070"/>
      <c r="J418" s="1071">
        <v>261066.35696999999</v>
      </c>
      <c r="K418" s="1071"/>
      <c r="L418" s="1071"/>
      <c r="M418" s="1071">
        <f t="shared" si="33"/>
        <v>261066.35696999999</v>
      </c>
      <c r="N418" s="1071"/>
      <c r="O418" s="1071"/>
      <c r="P418" s="1071"/>
      <c r="Q418" s="1071">
        <v>2869225.6930299997</v>
      </c>
      <c r="R418" s="1071">
        <f t="shared" si="34"/>
        <v>2869225.6930299997</v>
      </c>
      <c r="S418" s="1071"/>
      <c r="T418" s="1071">
        <f t="shared" si="35"/>
        <v>3130292.05</v>
      </c>
    </row>
    <row r="419" spans="2:20" outlineLevel="1">
      <c r="B419" s="1069" t="s">
        <v>275</v>
      </c>
      <c r="C419" s="1069" t="s">
        <v>275</v>
      </c>
      <c r="D419" s="1070" t="s">
        <v>294</v>
      </c>
      <c r="E419" s="379"/>
      <c r="F419" s="379"/>
      <c r="G419" s="1071"/>
      <c r="H419" s="1095" t="s">
        <v>130</v>
      </c>
      <c r="I419" s="1070"/>
      <c r="J419" s="1071">
        <v>271016.91271800001</v>
      </c>
      <c r="K419" s="1071"/>
      <c r="L419" s="1071"/>
      <c r="M419" s="1071">
        <f t="shared" si="33"/>
        <v>271016.91271800001</v>
      </c>
      <c r="N419" s="1071"/>
      <c r="O419" s="1071"/>
      <c r="P419" s="1071"/>
      <c r="Q419" s="1071">
        <v>2978586.3572820001</v>
      </c>
      <c r="R419" s="1071">
        <f t="shared" si="34"/>
        <v>2978586.3572820001</v>
      </c>
      <c r="S419" s="1071"/>
      <c r="T419" s="1071">
        <f t="shared" si="35"/>
        <v>3249603.27</v>
      </c>
    </row>
    <row r="420" spans="2:20" outlineLevel="1">
      <c r="B420" s="1069" t="s">
        <v>275</v>
      </c>
      <c r="C420" s="1069" t="s">
        <v>275</v>
      </c>
      <c r="D420" s="1070" t="s">
        <v>295</v>
      </c>
      <c r="E420" s="379"/>
      <c r="F420" s="379"/>
      <c r="G420" s="1071"/>
      <c r="H420" s="1095" t="s">
        <v>130</v>
      </c>
      <c r="I420" s="1070"/>
      <c r="J420" s="1071">
        <v>463333.990062</v>
      </c>
      <c r="K420" s="1071"/>
      <c r="L420" s="1071"/>
      <c r="M420" s="1071">
        <f t="shared" si="33"/>
        <v>463333.990062</v>
      </c>
      <c r="N420" s="1071"/>
      <c r="O420" s="1071"/>
      <c r="P420" s="1071"/>
      <c r="Q420" s="1071">
        <v>5092229.4399379995</v>
      </c>
      <c r="R420" s="1071">
        <f t="shared" si="34"/>
        <v>5092229.4399379995</v>
      </c>
      <c r="S420" s="1071"/>
      <c r="T420" s="1071">
        <f t="shared" si="35"/>
        <v>5555563.4299999997</v>
      </c>
    </row>
    <row r="421" spans="2:20" outlineLevel="1">
      <c r="B421" s="1069" t="s">
        <v>275</v>
      </c>
      <c r="C421" s="1069" t="s">
        <v>275</v>
      </c>
      <c r="D421" s="1070" t="s">
        <v>296</v>
      </c>
      <c r="E421" s="379"/>
      <c r="F421" s="379"/>
      <c r="G421" s="1071"/>
      <c r="H421" s="1095" t="s">
        <v>130</v>
      </c>
      <c r="I421" s="1070"/>
      <c r="J421" s="1071">
        <v>513267.68091600004</v>
      </c>
      <c r="K421" s="1071"/>
      <c r="L421" s="1071"/>
      <c r="M421" s="1071">
        <f t="shared" si="33"/>
        <v>513267.68091600004</v>
      </c>
      <c r="N421" s="1071"/>
      <c r="O421" s="1071"/>
      <c r="P421" s="1071"/>
      <c r="Q421" s="1071">
        <v>5641021.0590840001</v>
      </c>
      <c r="R421" s="1071">
        <f t="shared" si="34"/>
        <v>5641021.0590840001</v>
      </c>
      <c r="S421" s="1071"/>
      <c r="T421" s="1071">
        <f t="shared" si="35"/>
        <v>6154288.7400000002</v>
      </c>
    </row>
    <row r="422" spans="2:20" outlineLevel="1">
      <c r="B422" s="1069" t="s">
        <v>275</v>
      </c>
      <c r="C422" s="1069" t="s">
        <v>275</v>
      </c>
      <c r="D422" s="1070" t="s">
        <v>297</v>
      </c>
      <c r="E422" s="379"/>
      <c r="F422" s="379"/>
      <c r="G422" s="1071"/>
      <c r="H422" s="1095" t="s">
        <v>130</v>
      </c>
      <c r="I422" s="1070"/>
      <c r="J422" s="1071">
        <v>510192.05321400001</v>
      </c>
      <c r="K422" s="1071"/>
      <c r="L422" s="1071"/>
      <c r="M422" s="1071">
        <f t="shared" si="33"/>
        <v>510192.05321400001</v>
      </c>
      <c r="N422" s="1071"/>
      <c r="O422" s="1071"/>
      <c r="P422" s="1071"/>
      <c r="Q422" s="1071">
        <v>5607218.6567859994</v>
      </c>
      <c r="R422" s="1071">
        <f t="shared" si="34"/>
        <v>5607218.6567859994</v>
      </c>
      <c r="S422" s="1071"/>
      <c r="T422" s="1071">
        <f t="shared" si="35"/>
        <v>6117410.709999999</v>
      </c>
    </row>
    <row r="423" spans="2:20" outlineLevel="1">
      <c r="B423" s="1069" t="s">
        <v>275</v>
      </c>
      <c r="C423" s="1069" t="s">
        <v>275</v>
      </c>
      <c r="D423" s="1070" t="s">
        <v>298</v>
      </c>
      <c r="E423" s="379"/>
      <c r="F423" s="379"/>
      <c r="G423" s="1071"/>
      <c r="H423" s="1095" t="s">
        <v>130</v>
      </c>
      <c r="I423" s="1070"/>
      <c r="J423" s="1071">
        <v>512182.165698</v>
      </c>
      <c r="K423" s="1071"/>
      <c r="L423" s="1071"/>
      <c r="M423" s="1071">
        <f t="shared" si="33"/>
        <v>512182.165698</v>
      </c>
      <c r="N423" s="1071"/>
      <c r="O423" s="1071"/>
      <c r="P423" s="1071"/>
      <c r="Q423" s="1071">
        <v>5629090.8043019995</v>
      </c>
      <c r="R423" s="1071">
        <f t="shared" si="34"/>
        <v>5629090.8043019995</v>
      </c>
      <c r="S423" s="1071"/>
      <c r="T423" s="1071">
        <f t="shared" si="35"/>
        <v>6141272.9699999997</v>
      </c>
    </row>
    <row r="424" spans="2:20" outlineLevel="1">
      <c r="B424" s="1069" t="s">
        <v>275</v>
      </c>
      <c r="C424" s="1069" t="s">
        <v>275</v>
      </c>
      <c r="D424" s="1070" t="s">
        <v>299</v>
      </c>
      <c r="E424" s="379"/>
      <c r="F424" s="379"/>
      <c r="G424" s="1071"/>
      <c r="H424" s="1095" t="s">
        <v>130</v>
      </c>
      <c r="I424" s="1070"/>
      <c r="J424" s="1071">
        <v>1353456.304524</v>
      </c>
      <c r="K424" s="1071"/>
      <c r="L424" s="1071"/>
      <c r="M424" s="1071">
        <f t="shared" si="33"/>
        <v>1353456.304524</v>
      </c>
      <c r="N424" s="1071"/>
      <c r="O424" s="1071"/>
      <c r="P424" s="1071"/>
      <c r="Q424" s="1071">
        <v>14875036.555475999</v>
      </c>
      <c r="R424" s="1071">
        <f t="shared" si="34"/>
        <v>14875036.555475999</v>
      </c>
      <c r="S424" s="1071"/>
      <c r="T424" s="1071">
        <f t="shared" si="35"/>
        <v>16228492.859999999</v>
      </c>
    </row>
    <row r="425" spans="2:20" outlineLevel="1">
      <c r="B425" s="1069" t="s">
        <v>275</v>
      </c>
      <c r="C425" s="1069" t="s">
        <v>275</v>
      </c>
      <c r="D425" s="1070" t="s">
        <v>300</v>
      </c>
      <c r="E425" s="379"/>
      <c r="F425" s="379"/>
      <c r="G425" s="1071"/>
      <c r="H425" s="1095" t="s">
        <v>130</v>
      </c>
      <c r="I425" s="1070"/>
      <c r="J425" s="1071">
        <v>409058.23833600001</v>
      </c>
      <c r="K425" s="1071"/>
      <c r="L425" s="1071"/>
      <c r="M425" s="1071">
        <f t="shared" si="33"/>
        <v>409058.23833600001</v>
      </c>
      <c r="N425" s="1071"/>
      <c r="O425" s="1071"/>
      <c r="P425" s="1071"/>
      <c r="Q425" s="1071">
        <v>4495716.8016639994</v>
      </c>
      <c r="R425" s="1071">
        <f t="shared" si="34"/>
        <v>4495716.8016639994</v>
      </c>
      <c r="S425" s="1071"/>
      <c r="T425" s="1071">
        <f t="shared" si="35"/>
        <v>4904775.0399999991</v>
      </c>
    </row>
    <row r="426" spans="2:20" outlineLevel="1">
      <c r="B426" s="1069" t="s">
        <v>275</v>
      </c>
      <c r="C426" s="1069" t="s">
        <v>275</v>
      </c>
      <c r="D426" s="1070" t="s">
        <v>301</v>
      </c>
      <c r="E426" s="379"/>
      <c r="F426" s="379"/>
      <c r="G426" s="1071"/>
      <c r="H426" s="1095" t="s">
        <v>130</v>
      </c>
      <c r="I426" s="1070"/>
      <c r="J426" s="1071">
        <v>688578.35568000004</v>
      </c>
      <c r="K426" s="1071"/>
      <c r="L426" s="1071"/>
      <c r="M426" s="1071">
        <f t="shared" si="33"/>
        <v>688578.35568000004</v>
      </c>
      <c r="N426" s="1071"/>
      <c r="O426" s="1071"/>
      <c r="P426" s="1071"/>
      <c r="Q426" s="1071">
        <v>7567756.8443200001</v>
      </c>
      <c r="R426" s="1071">
        <f t="shared" si="34"/>
        <v>7567756.8443200001</v>
      </c>
      <c r="S426" s="1071"/>
      <c r="T426" s="1071">
        <f t="shared" si="35"/>
        <v>8256335.2000000002</v>
      </c>
    </row>
    <row r="427" spans="2:20" outlineLevel="1">
      <c r="B427" s="1069" t="s">
        <v>275</v>
      </c>
      <c r="C427" s="1069" t="s">
        <v>275</v>
      </c>
      <c r="D427" s="1070" t="s">
        <v>302</v>
      </c>
      <c r="E427" s="379"/>
      <c r="F427" s="379"/>
      <c r="G427" s="1071"/>
      <c r="H427" s="1095" t="s">
        <v>130</v>
      </c>
      <c r="I427" s="1070"/>
      <c r="J427" s="1071">
        <v>825534.16691400006</v>
      </c>
      <c r="K427" s="1071"/>
      <c r="L427" s="1071"/>
      <c r="M427" s="1071">
        <f t="shared" si="33"/>
        <v>825534.16691400006</v>
      </c>
      <c r="N427" s="1071"/>
      <c r="O427" s="1071"/>
      <c r="P427" s="1071"/>
      <c r="Q427" s="1071">
        <v>9072957.0430859998</v>
      </c>
      <c r="R427" s="1071">
        <f t="shared" si="34"/>
        <v>9072957.0430859998</v>
      </c>
      <c r="S427" s="1071"/>
      <c r="T427" s="1071">
        <f t="shared" si="35"/>
        <v>9898491.209999999</v>
      </c>
    </row>
    <row r="428" spans="2:20" outlineLevel="1">
      <c r="B428" s="1069" t="s">
        <v>275</v>
      </c>
      <c r="C428" s="1069" t="s">
        <v>275</v>
      </c>
      <c r="D428" s="1070" t="s">
        <v>303</v>
      </c>
      <c r="E428" s="379"/>
      <c r="F428" s="379"/>
      <c r="G428" s="1071"/>
      <c r="H428" s="1095" t="s">
        <v>130</v>
      </c>
      <c r="I428" s="1070"/>
      <c r="J428" s="1071">
        <v>1092570.8596679999</v>
      </c>
      <c r="K428" s="1071"/>
      <c r="L428" s="1071"/>
      <c r="M428" s="1071">
        <f t="shared" si="33"/>
        <v>1092570.8596679999</v>
      </c>
      <c r="N428" s="1071"/>
      <c r="O428" s="1071"/>
      <c r="P428" s="1071"/>
      <c r="Q428" s="1071">
        <v>12007799.160332</v>
      </c>
      <c r="R428" s="1071">
        <f t="shared" si="34"/>
        <v>12007799.160332</v>
      </c>
      <c r="S428" s="1071"/>
      <c r="T428" s="1071">
        <f t="shared" si="35"/>
        <v>13100370.02</v>
      </c>
    </row>
    <row r="429" spans="2:20" outlineLevel="1">
      <c r="B429" s="1069" t="s">
        <v>275</v>
      </c>
      <c r="C429" s="1069" t="s">
        <v>275</v>
      </c>
      <c r="D429" s="1070" t="s">
        <v>304</v>
      </c>
      <c r="E429" s="379"/>
      <c r="F429" s="379"/>
      <c r="G429" s="1071"/>
      <c r="H429" s="1095" t="s">
        <v>130</v>
      </c>
      <c r="I429" s="1070"/>
      <c r="J429" s="1071">
        <v>790254.92858399998</v>
      </c>
      <c r="K429" s="1071"/>
      <c r="L429" s="1071"/>
      <c r="M429" s="1071">
        <f t="shared" si="33"/>
        <v>790254.92858399998</v>
      </c>
      <c r="N429" s="1071"/>
      <c r="O429" s="1071"/>
      <c r="P429" s="1071"/>
      <c r="Q429" s="1071">
        <v>8685223.8314159997</v>
      </c>
      <c r="R429" s="1071">
        <f t="shared" si="34"/>
        <v>8685223.8314159997</v>
      </c>
      <c r="S429" s="1071"/>
      <c r="T429" s="1071">
        <f t="shared" si="35"/>
        <v>9475478.7599999998</v>
      </c>
    </row>
    <row r="430" spans="2:20" outlineLevel="1">
      <c r="B430" s="1069" t="s">
        <v>275</v>
      </c>
      <c r="C430" s="1069" t="s">
        <v>275</v>
      </c>
      <c r="D430" s="1070" t="s">
        <v>305</v>
      </c>
      <c r="E430" s="379"/>
      <c r="F430" s="379"/>
      <c r="G430" s="1071"/>
      <c r="H430" s="1095" t="s">
        <v>130</v>
      </c>
      <c r="I430" s="1070"/>
      <c r="J430" s="1071">
        <v>426426.47848800005</v>
      </c>
      <c r="K430" s="1071"/>
      <c r="L430" s="1071"/>
      <c r="M430" s="1071">
        <f t="shared" si="33"/>
        <v>426426.47848800005</v>
      </c>
      <c r="N430" s="1071"/>
      <c r="O430" s="1071"/>
      <c r="P430" s="1071"/>
      <c r="Q430" s="1071">
        <v>4686600.8415120002</v>
      </c>
      <c r="R430" s="1071">
        <f t="shared" si="34"/>
        <v>4686600.8415120002</v>
      </c>
      <c r="S430" s="1071"/>
      <c r="T430" s="1071">
        <f t="shared" si="35"/>
        <v>5113027.32</v>
      </c>
    </row>
    <row r="431" spans="2:20" outlineLevel="1">
      <c r="B431" s="1069" t="s">
        <v>275</v>
      </c>
      <c r="C431" s="1069" t="s">
        <v>275</v>
      </c>
      <c r="D431" s="1070" t="s">
        <v>306</v>
      </c>
      <c r="E431" s="379"/>
      <c r="F431" s="379"/>
      <c r="G431" s="1071"/>
      <c r="H431" s="1095" t="s">
        <v>130</v>
      </c>
      <c r="I431" s="1070"/>
      <c r="J431" s="1071">
        <v>190146.04190400001</v>
      </c>
      <c r="K431" s="1071"/>
      <c r="L431" s="1071"/>
      <c r="M431" s="1071">
        <f t="shared" si="33"/>
        <v>190146.04190400001</v>
      </c>
      <c r="N431" s="1071"/>
      <c r="O431" s="1071"/>
      <c r="P431" s="1071"/>
      <c r="Q431" s="1071">
        <v>2089782.518096</v>
      </c>
      <c r="R431" s="1071">
        <f t="shared" si="34"/>
        <v>2089782.518096</v>
      </c>
      <c r="S431" s="1071"/>
      <c r="T431" s="1071">
        <f t="shared" si="35"/>
        <v>2279928.56</v>
      </c>
    </row>
    <row r="432" spans="2:20" outlineLevel="1">
      <c r="B432" s="1069" t="s">
        <v>275</v>
      </c>
      <c r="C432" s="1069" t="s">
        <v>275</v>
      </c>
      <c r="D432" s="1070" t="s">
        <v>307</v>
      </c>
      <c r="E432" s="379"/>
      <c r="F432" s="379"/>
      <c r="G432" s="1071"/>
      <c r="H432" s="1095" t="s">
        <v>130</v>
      </c>
      <c r="I432" s="1070"/>
      <c r="J432" s="1071">
        <v>719696.45192399994</v>
      </c>
      <c r="K432" s="1071"/>
      <c r="L432" s="1071"/>
      <c r="M432" s="1071">
        <f t="shared" si="33"/>
        <v>719696.45192399994</v>
      </c>
      <c r="N432" s="1071"/>
      <c r="O432" s="1071"/>
      <c r="P432" s="1071"/>
      <c r="Q432" s="1071">
        <v>7909757.4080759995</v>
      </c>
      <c r="R432" s="1071">
        <f t="shared" si="34"/>
        <v>7909757.4080759995</v>
      </c>
      <c r="S432" s="1071"/>
      <c r="T432" s="1071">
        <f t="shared" si="35"/>
        <v>8629453.8599999994</v>
      </c>
    </row>
    <row r="433" spans="2:22" outlineLevel="1">
      <c r="B433" s="1069" t="s">
        <v>275</v>
      </c>
      <c r="C433" s="1069" t="s">
        <v>275</v>
      </c>
      <c r="D433" s="1070" t="s">
        <v>308</v>
      </c>
      <c r="E433" s="379"/>
      <c r="F433" s="379"/>
      <c r="G433" s="1071"/>
      <c r="H433" s="1095" t="s">
        <v>130</v>
      </c>
      <c r="I433" s="1070"/>
      <c r="J433" s="1071">
        <v>278977.35598200001</v>
      </c>
      <c r="K433" s="1071"/>
      <c r="L433" s="1071"/>
      <c r="M433" s="1071">
        <f t="shared" si="33"/>
        <v>278977.35598200001</v>
      </c>
      <c r="N433" s="1071"/>
      <c r="O433" s="1071"/>
      <c r="P433" s="1071"/>
      <c r="Q433" s="1071">
        <v>3066074.874018</v>
      </c>
      <c r="R433" s="1071">
        <f t="shared" si="34"/>
        <v>3066074.874018</v>
      </c>
      <c r="S433" s="1071"/>
      <c r="T433" s="1071">
        <f t="shared" si="35"/>
        <v>3345052.23</v>
      </c>
      <c r="U433" s="1070"/>
      <c r="V433" s="1070"/>
    </row>
    <row r="434" spans="2:22" outlineLevel="1">
      <c r="B434" s="1069" t="s">
        <v>275</v>
      </c>
      <c r="C434" s="1069" t="s">
        <v>275</v>
      </c>
      <c r="D434" s="1070" t="s">
        <v>309</v>
      </c>
      <c r="E434" s="379"/>
      <c r="F434" s="379"/>
      <c r="G434" s="1071"/>
      <c r="H434" s="1095" t="s">
        <v>130</v>
      </c>
      <c r="I434" s="1070"/>
      <c r="J434" s="1071">
        <v>484320.61177200003</v>
      </c>
      <c r="K434" s="1071"/>
      <c r="L434" s="1071"/>
      <c r="M434" s="1071">
        <f t="shared" si="33"/>
        <v>484320.61177200003</v>
      </c>
      <c r="N434" s="1071"/>
      <c r="O434" s="1071"/>
      <c r="P434" s="1071"/>
      <c r="Q434" s="1071">
        <v>5322880.9682280002</v>
      </c>
      <c r="R434" s="1071">
        <f t="shared" si="34"/>
        <v>5322880.9682280002</v>
      </c>
      <c r="S434" s="1071"/>
      <c r="T434" s="1071">
        <f t="shared" si="35"/>
        <v>5807201.5800000001</v>
      </c>
      <c r="U434" s="1070"/>
      <c r="V434" s="1070"/>
    </row>
    <row r="435" spans="2:22" outlineLevel="1">
      <c r="B435" s="1069" t="s">
        <v>275</v>
      </c>
      <c r="C435" s="1069" t="s">
        <v>275</v>
      </c>
      <c r="D435" s="1070" t="s">
        <v>310</v>
      </c>
      <c r="E435" s="379"/>
      <c r="F435" s="379"/>
      <c r="G435" s="1071"/>
      <c r="H435" s="1095" t="s">
        <v>130</v>
      </c>
      <c r="I435" s="1070"/>
      <c r="J435" s="1071">
        <v>493366.57108800003</v>
      </c>
      <c r="K435" s="1071"/>
      <c r="L435" s="1071"/>
      <c r="M435" s="1071">
        <f t="shared" si="33"/>
        <v>493366.57108800003</v>
      </c>
      <c r="N435" s="1071"/>
      <c r="O435" s="1071"/>
      <c r="P435" s="1071"/>
      <c r="Q435" s="1071">
        <v>5422299.7489120001</v>
      </c>
      <c r="R435" s="1071">
        <f t="shared" si="34"/>
        <v>5422299.7489120001</v>
      </c>
      <c r="S435" s="1071"/>
      <c r="T435" s="1071">
        <f t="shared" si="35"/>
        <v>5915666.3200000003</v>
      </c>
      <c r="U435" s="1070"/>
      <c r="V435" s="1070"/>
    </row>
    <row r="436" spans="2:22" outlineLevel="1">
      <c r="B436" s="1069" t="s">
        <v>275</v>
      </c>
      <c r="C436" s="1069" t="s">
        <v>275</v>
      </c>
      <c r="D436" s="1070" t="s">
        <v>311</v>
      </c>
      <c r="E436" s="379"/>
      <c r="F436" s="379"/>
      <c r="G436" s="1071"/>
      <c r="H436" s="1095" t="s">
        <v>130</v>
      </c>
      <c r="I436" s="1070"/>
      <c r="J436" s="1071">
        <v>752261.90346000006</v>
      </c>
      <c r="K436" s="1071"/>
      <c r="L436" s="1071"/>
      <c r="M436" s="1071">
        <f t="shared" si="33"/>
        <v>752261.90346000006</v>
      </c>
      <c r="N436" s="1071"/>
      <c r="O436" s="1071"/>
      <c r="P436" s="1071"/>
      <c r="Q436" s="1071">
        <v>8267664.9965399997</v>
      </c>
      <c r="R436" s="1071">
        <f t="shared" si="34"/>
        <v>8267664.9965399997</v>
      </c>
      <c r="S436" s="1071"/>
      <c r="T436" s="1071">
        <f t="shared" si="35"/>
        <v>9019926.9000000004</v>
      </c>
      <c r="U436" s="1070"/>
      <c r="V436" s="1070"/>
    </row>
    <row r="437" spans="2:22" ht="15.75" thickBot="1">
      <c r="B437" s="1069"/>
      <c r="C437" s="1069"/>
      <c r="D437" s="1070"/>
      <c r="E437" s="379"/>
      <c r="F437" s="379"/>
      <c r="G437" s="1071"/>
      <c r="H437" s="1095"/>
      <c r="I437" s="1070"/>
      <c r="J437" s="381">
        <f>+SUM(J402:J436)</f>
        <v>899310108.21820545</v>
      </c>
      <c r="K437" s="381">
        <f>+SUM(K402:K436)</f>
        <v>0</v>
      </c>
      <c r="L437" s="381">
        <f>+SUM(L402:L436)</f>
        <v>0</v>
      </c>
      <c r="M437" s="381">
        <f>+SUM(M402:M436)</f>
        <v>899310108.21820545</v>
      </c>
      <c r="N437" s="1071"/>
      <c r="O437" s="381">
        <f>+SUM(O402:O436)</f>
        <v>0</v>
      </c>
      <c r="P437" s="381">
        <f>+SUM(P402:P436)</f>
        <v>0</v>
      </c>
      <c r="Q437" s="381">
        <f>+SUM(Q402:Q436)</f>
        <v>1041176257.1127938</v>
      </c>
      <c r="R437" s="381">
        <f>+SUM(R402:R436)</f>
        <v>1041176257.1127938</v>
      </c>
      <c r="S437" s="1071"/>
      <c r="T437" s="381">
        <f>+SUM(T402:T436)</f>
        <v>1940486365.3309999</v>
      </c>
      <c r="U437" s="381"/>
      <c r="V437" s="1070"/>
    </row>
    <row r="438" spans="2:22">
      <c r="B438" s="1069"/>
      <c r="C438" s="1069"/>
      <c r="D438" s="1070"/>
      <c r="E438" s="379"/>
      <c r="F438" s="379"/>
      <c r="G438" s="1071"/>
      <c r="H438" s="1095"/>
      <c r="I438" s="1070"/>
      <c r="J438" s="1071"/>
      <c r="K438" s="1071"/>
      <c r="L438" s="1071"/>
      <c r="M438" s="1071"/>
      <c r="N438" s="1071"/>
      <c r="O438" s="1071"/>
      <c r="P438" s="1071"/>
      <c r="Q438" s="1071"/>
      <c r="R438" s="1071"/>
      <c r="S438" s="1071"/>
      <c r="T438" s="1071"/>
      <c r="U438" s="1070"/>
      <c r="V438" s="1070"/>
    </row>
    <row r="439" spans="2:22">
      <c r="B439" s="427" t="s">
        <v>312</v>
      </c>
      <c r="C439" s="366"/>
      <c r="D439" s="356"/>
      <c r="E439" s="389"/>
      <c r="F439" s="385"/>
      <c r="G439" s="385"/>
      <c r="H439" s="367"/>
      <c r="I439" s="1070"/>
      <c r="J439" s="1070"/>
      <c r="K439" s="1070"/>
      <c r="L439" s="1070"/>
      <c r="M439" s="1070"/>
      <c r="N439" s="1070"/>
      <c r="O439" s="1070"/>
      <c r="P439" s="1070"/>
      <c r="Q439" s="1070"/>
      <c r="R439" s="1070"/>
      <c r="S439" s="1070"/>
      <c r="T439" s="1070"/>
      <c r="U439" s="1070"/>
      <c r="V439" s="1070"/>
    </row>
    <row r="440" spans="2:22">
      <c r="B440" s="423" t="s">
        <v>16</v>
      </c>
      <c r="C440" s="423" t="s">
        <v>225</v>
      </c>
      <c r="D440" s="425" t="s">
        <v>18</v>
      </c>
      <c r="E440" s="430">
        <v>428</v>
      </c>
      <c r="F440" s="430">
        <v>406</v>
      </c>
      <c r="G440" s="426" t="s">
        <v>19</v>
      </c>
      <c r="H440" s="423" t="s">
        <v>20</v>
      </c>
      <c r="I440" s="1070"/>
      <c r="J440" s="400" t="s">
        <v>21</v>
      </c>
      <c r="K440" s="400" t="s">
        <v>22</v>
      </c>
      <c r="L440" s="400" t="s">
        <v>23</v>
      </c>
      <c r="M440" s="400" t="s">
        <v>24</v>
      </c>
      <c r="N440" s="1071"/>
      <c r="O440" s="400" t="s">
        <v>25</v>
      </c>
      <c r="P440" s="400" t="s">
        <v>26</v>
      </c>
      <c r="Q440" s="400" t="s">
        <v>27</v>
      </c>
      <c r="R440" s="400" t="s">
        <v>28</v>
      </c>
      <c r="S440" s="1071"/>
      <c r="T440" s="400" t="s">
        <v>29</v>
      </c>
      <c r="U440" s="431" t="s">
        <v>30</v>
      </c>
      <c r="V440" s="432" t="s">
        <v>31</v>
      </c>
    </row>
    <row r="441" spans="2:22" outlineLevel="1">
      <c r="B441" s="1069">
        <v>11431</v>
      </c>
      <c r="C441" s="1069">
        <v>166707</v>
      </c>
      <c r="D441" s="1070" t="str">
        <f>+VLOOKUP(C441,GP!A:D,4,FALSE)</f>
        <v>FAASt  - Line 51300  (230KV)  - Ponce TC to Costa Sur SP TC (Transmission)</v>
      </c>
      <c r="E441" s="379"/>
      <c r="F441" s="379"/>
      <c r="G441" s="1071"/>
      <c r="H441" s="1095" t="s">
        <v>313</v>
      </c>
      <c r="I441" s="1070"/>
      <c r="J441" s="1071">
        <v>31809353</v>
      </c>
      <c r="K441" s="1071">
        <v>0</v>
      </c>
      <c r="L441" s="1071">
        <v>0</v>
      </c>
      <c r="M441" s="1071">
        <f t="shared" ref="M441:M504" si="36">+SUM(J441:L441)</f>
        <v>31809353</v>
      </c>
      <c r="N441" s="1071"/>
      <c r="O441" s="1071"/>
      <c r="P441" s="1071"/>
      <c r="Q441" s="1099">
        <v>16781976</v>
      </c>
      <c r="R441" s="1071">
        <f>+SUM(P441:Q441)</f>
        <v>16781976</v>
      </c>
      <c r="S441" s="1071"/>
      <c r="T441" s="1071">
        <f t="shared" ref="T441:T504" si="37">+M441+R441</f>
        <v>48591329</v>
      </c>
      <c r="U441" s="1070"/>
      <c r="V441" s="1070"/>
    </row>
    <row r="442" spans="2:22" outlineLevel="1">
      <c r="B442" s="1069">
        <v>11255</v>
      </c>
      <c r="C442" s="1069">
        <v>166860</v>
      </c>
      <c r="D442" s="1070" t="str">
        <f>+VLOOKUP(C442,GP!A:D,4,FALSE)</f>
        <v>FAASt-Line 37800 (115kV) - Jobos TC to Cayey TC &amp; Cayey TC to Caguas TC (Transmission)</v>
      </c>
      <c r="E442" s="379"/>
      <c r="F442" s="379"/>
      <c r="G442" s="1071"/>
      <c r="H442" s="1095" t="s">
        <v>313</v>
      </c>
      <c r="I442" s="1070"/>
      <c r="J442" s="1071">
        <v>82012589</v>
      </c>
      <c r="K442" s="1071">
        <v>0</v>
      </c>
      <c r="L442" s="1071">
        <v>0</v>
      </c>
      <c r="M442" s="1071">
        <f t="shared" si="36"/>
        <v>82012589</v>
      </c>
      <c r="N442" s="1071"/>
      <c r="O442" s="1071"/>
      <c r="P442" s="1071"/>
      <c r="Q442" s="1099">
        <v>19709323</v>
      </c>
      <c r="R442" s="1071">
        <f t="shared" ref="R442:R505" si="38">+SUM(P442:Q442)</f>
        <v>19709323</v>
      </c>
      <c r="S442" s="1071"/>
      <c r="T442" s="1071">
        <f t="shared" si="37"/>
        <v>101721912</v>
      </c>
      <c r="U442" s="1070"/>
      <c r="V442" s="1070"/>
    </row>
    <row r="443" spans="2:22" outlineLevel="1">
      <c r="B443" s="1069">
        <v>11451</v>
      </c>
      <c r="C443" s="1069">
        <v>166904</v>
      </c>
      <c r="D443" s="1070" t="str">
        <f>+VLOOKUP(C443,GP!A:D,4,FALSE)</f>
        <v>FAASt Transmission 115kV Line 37800 Caguas TC to Monacillos TC (TRANSMISSION)</v>
      </c>
      <c r="E443" s="379"/>
      <c r="F443" s="379"/>
      <c r="G443" s="1071"/>
      <c r="H443" s="1095" t="s">
        <v>313</v>
      </c>
      <c r="I443" s="1070"/>
      <c r="J443" s="1071">
        <v>50400588</v>
      </c>
      <c r="K443" s="1071">
        <v>0</v>
      </c>
      <c r="L443" s="1071">
        <v>0</v>
      </c>
      <c r="M443" s="1071">
        <f t="shared" si="36"/>
        <v>50400588</v>
      </c>
      <c r="N443" s="1071"/>
      <c r="O443" s="1071"/>
      <c r="P443" s="1071"/>
      <c r="Q443" s="1099">
        <v>9229435</v>
      </c>
      <c r="R443" s="1071">
        <f t="shared" si="38"/>
        <v>9229435</v>
      </c>
      <c r="S443" s="1071"/>
      <c r="T443" s="1071">
        <f t="shared" si="37"/>
        <v>59630023</v>
      </c>
      <c r="U443" s="1070"/>
      <c r="V443" s="1070"/>
    </row>
    <row r="444" spans="2:22" outlineLevel="1">
      <c r="B444" s="1069">
        <v>11246</v>
      </c>
      <c r="C444" s="1069">
        <v>167168</v>
      </c>
      <c r="D444" s="1070" t="str">
        <f>+VLOOKUP(C444,GP!A:D,4,FALSE)</f>
        <v>FAASt [Transmission 115kV Line 37100 Costa Sur ST - Acacias TC] (Transmission)</v>
      </c>
      <c r="E444" s="379"/>
      <c r="F444" s="379"/>
      <c r="G444" s="1071"/>
      <c r="H444" s="1095" t="s">
        <v>313</v>
      </c>
      <c r="I444" s="1070"/>
      <c r="J444" s="1071">
        <v>106645232</v>
      </c>
      <c r="K444" s="1071">
        <v>0</v>
      </c>
      <c r="L444" s="1071">
        <v>0</v>
      </c>
      <c r="M444" s="1071">
        <f t="shared" si="36"/>
        <v>106645232</v>
      </c>
      <c r="N444" s="1071"/>
      <c r="O444" s="1071"/>
      <c r="P444" s="1071"/>
      <c r="Q444" s="1099">
        <v>24646695</v>
      </c>
      <c r="R444" s="1071">
        <f t="shared" si="38"/>
        <v>24646695</v>
      </c>
      <c r="S444" s="1071"/>
      <c r="T444" s="1071">
        <f t="shared" si="37"/>
        <v>131291927</v>
      </c>
      <c r="U444" s="1070"/>
      <c r="V444" s="1070"/>
    </row>
    <row r="445" spans="2:22" outlineLevel="1">
      <c r="B445" s="1069">
        <v>11251</v>
      </c>
      <c r="C445" s="1069">
        <v>167443</v>
      </c>
      <c r="D445" s="1070" t="str">
        <f>+VLOOKUP(C445,GP!A:D,4,FALSE)</f>
        <v>FAASt - Line 36200 (115KV)- Monacillos TC to Juncos TC (Transmission)</v>
      </c>
      <c r="E445" s="379"/>
      <c r="F445" s="379"/>
      <c r="G445" s="1071"/>
      <c r="H445" s="1095" t="s">
        <v>313</v>
      </c>
      <c r="I445" s="1070"/>
      <c r="J445" s="1071">
        <v>69007311</v>
      </c>
      <c r="K445" s="1071">
        <v>0</v>
      </c>
      <c r="L445" s="1071">
        <v>0</v>
      </c>
      <c r="M445" s="1071">
        <f t="shared" si="36"/>
        <v>69007311</v>
      </c>
      <c r="N445" s="1071"/>
      <c r="O445" s="1071"/>
      <c r="P445" s="1071"/>
      <c r="Q445" s="1099">
        <v>15967020</v>
      </c>
      <c r="R445" s="1071">
        <f t="shared" si="38"/>
        <v>15967020</v>
      </c>
      <c r="S445" s="1071"/>
      <c r="T445" s="1071">
        <f t="shared" si="37"/>
        <v>84974331</v>
      </c>
      <c r="U445" s="1070"/>
      <c r="V445" s="1070"/>
    </row>
    <row r="446" spans="2:22" outlineLevel="1">
      <c r="B446" s="1069">
        <v>11250</v>
      </c>
      <c r="C446" s="1069">
        <v>167508</v>
      </c>
      <c r="D446" s="1070" t="str">
        <f>+VLOOKUP(C446,GP!A:D,4,FALSE)</f>
        <v>FAASt Transmission - Line 50100 (230KV)- Cambalache GP TC to Manati TC (Transmission)</v>
      </c>
      <c r="E446" s="379"/>
      <c r="F446" s="379"/>
      <c r="G446" s="1071"/>
      <c r="H446" s="1095" t="s">
        <v>313</v>
      </c>
      <c r="I446" s="1070"/>
      <c r="J446" s="1071">
        <v>78788689</v>
      </c>
      <c r="K446" s="1071">
        <v>0</v>
      </c>
      <c r="L446" s="1071">
        <v>0</v>
      </c>
      <c r="M446" s="1071">
        <f t="shared" si="36"/>
        <v>78788689</v>
      </c>
      <c r="N446" s="1071"/>
      <c r="O446" s="1071"/>
      <c r="P446" s="1071"/>
      <c r="Q446" s="1099">
        <v>4609955</v>
      </c>
      <c r="R446" s="1071">
        <f t="shared" si="38"/>
        <v>4609955</v>
      </c>
      <c r="S446" s="1071"/>
      <c r="T446" s="1071">
        <f t="shared" si="37"/>
        <v>83398644</v>
      </c>
      <c r="U446" s="1070"/>
      <c r="V446" s="1070"/>
    </row>
    <row r="447" spans="2:22" outlineLevel="1">
      <c r="B447" s="1069">
        <v>107224</v>
      </c>
      <c r="C447" s="1069">
        <v>169503</v>
      </c>
      <c r="D447" s="1070" t="str">
        <f>+VLOOKUP(C447,GP!A:D,4,FALSE)</f>
        <v>FAASt  [Ceiba Baja TRF 7012] (Substation)</v>
      </c>
      <c r="E447" s="379"/>
      <c r="F447" s="379"/>
      <c r="G447" s="1071"/>
      <c r="H447" s="1095" t="s">
        <v>313</v>
      </c>
      <c r="I447" s="1070"/>
      <c r="J447" s="1071">
        <v>2700000</v>
      </c>
      <c r="K447" s="1071">
        <v>0</v>
      </c>
      <c r="L447" s="1071">
        <v>0</v>
      </c>
      <c r="M447" s="1071">
        <f t="shared" si="36"/>
        <v>2700000</v>
      </c>
      <c r="N447" s="1071"/>
      <c r="O447" s="1071"/>
      <c r="P447" s="1071"/>
      <c r="Q447" s="1099" t="s">
        <v>314</v>
      </c>
      <c r="R447" s="1071">
        <f t="shared" si="38"/>
        <v>0</v>
      </c>
      <c r="S447" s="1071"/>
      <c r="T447" s="1071">
        <f t="shared" si="37"/>
        <v>2700000</v>
      </c>
      <c r="U447" s="1070"/>
      <c r="V447" s="1070"/>
    </row>
    <row r="448" spans="2:22" outlineLevel="1">
      <c r="B448" s="1069">
        <v>107227</v>
      </c>
      <c r="C448" s="1069">
        <v>169804</v>
      </c>
      <c r="D448" s="1070" t="str">
        <f>+VLOOKUP(C448,GP!A:D,4,FALSE)</f>
        <v>FAASt Aguadilla Electric Service Center (Building)</v>
      </c>
      <c r="E448" s="379"/>
      <c r="F448" s="379"/>
      <c r="G448" s="1071"/>
      <c r="H448" s="1095" t="s">
        <v>313</v>
      </c>
      <c r="I448" s="1070"/>
      <c r="J448" s="1071">
        <v>3500000</v>
      </c>
      <c r="K448" s="1071">
        <v>0</v>
      </c>
      <c r="L448" s="1071">
        <v>0</v>
      </c>
      <c r="M448" s="1071">
        <f t="shared" si="36"/>
        <v>3500000</v>
      </c>
      <c r="N448" s="1071"/>
      <c r="O448" s="1071"/>
      <c r="P448" s="1071"/>
      <c r="Q448" s="1099" t="s">
        <v>314</v>
      </c>
      <c r="R448" s="1071">
        <f t="shared" si="38"/>
        <v>0</v>
      </c>
      <c r="S448" s="1071"/>
      <c r="T448" s="1071">
        <f t="shared" si="37"/>
        <v>3500000</v>
      </c>
      <c r="U448" s="1070"/>
      <c r="V448" s="1070"/>
    </row>
    <row r="449" spans="2:20" outlineLevel="1">
      <c r="B449" s="1069">
        <v>11439</v>
      </c>
      <c r="C449" s="1069">
        <v>176954</v>
      </c>
      <c r="D449" s="1070" t="str">
        <f>+VLOOKUP(C449,GP!A:D,4,FALSE)</f>
        <v>FAASt Garzas 1 HP to Garzas 2 HP - 38kV Line 1100 (Transmission)</v>
      </c>
      <c r="E449" s="379"/>
      <c r="F449" s="379"/>
      <c r="G449" s="1071"/>
      <c r="H449" s="1095" t="s">
        <v>313</v>
      </c>
      <c r="I449" s="1070"/>
      <c r="J449" s="1071">
        <v>3362636</v>
      </c>
      <c r="K449" s="1071">
        <v>0</v>
      </c>
      <c r="L449" s="1071">
        <v>0</v>
      </c>
      <c r="M449" s="1071">
        <f t="shared" si="36"/>
        <v>3362636</v>
      </c>
      <c r="N449" s="1071"/>
      <c r="O449" s="1071"/>
      <c r="P449" s="1071"/>
      <c r="Q449" s="1099">
        <v>4127356</v>
      </c>
      <c r="R449" s="1071">
        <f t="shared" si="38"/>
        <v>4127356</v>
      </c>
      <c r="S449" s="1071"/>
      <c r="T449" s="1071">
        <f t="shared" si="37"/>
        <v>7489992</v>
      </c>
    </row>
    <row r="450" spans="2:20" outlineLevel="1">
      <c r="B450" s="1069">
        <v>11440</v>
      </c>
      <c r="C450" s="1069">
        <v>177134</v>
      </c>
      <c r="D450" s="1070" t="str">
        <f>+VLOOKUP(C450,GP!A:D,4,FALSE)</f>
        <v>FAASt Guaraguao TC to Comerio TC Line-4100 (Transmission)</v>
      </c>
      <c r="E450" s="379"/>
      <c r="F450" s="379"/>
      <c r="G450" s="1071"/>
      <c r="H450" s="1095" t="s">
        <v>313</v>
      </c>
      <c r="I450" s="1070"/>
      <c r="J450" s="1071">
        <v>59675336</v>
      </c>
      <c r="K450" s="1071">
        <v>0</v>
      </c>
      <c r="L450" s="1071">
        <v>0</v>
      </c>
      <c r="M450" s="1071">
        <f t="shared" si="36"/>
        <v>59675336</v>
      </c>
      <c r="N450" s="1071"/>
      <c r="O450" s="1071"/>
      <c r="P450" s="1071"/>
      <c r="Q450" s="1099">
        <v>7821691</v>
      </c>
      <c r="R450" s="1071">
        <f t="shared" si="38"/>
        <v>7821691</v>
      </c>
      <c r="S450" s="1071"/>
      <c r="T450" s="1071">
        <f t="shared" si="37"/>
        <v>67497027</v>
      </c>
    </row>
    <row r="451" spans="2:20" outlineLevel="1">
      <c r="B451" s="1069">
        <v>11433</v>
      </c>
      <c r="C451" s="1069">
        <v>177191</v>
      </c>
      <c r="D451" s="1070" t="str">
        <f>+VLOOKUP(C451,GP!A:D,4,FALSE)</f>
        <v>FAASt - 115kV Line 39000 - Aguas Buenas TC to Caguas TC (Transmission)</v>
      </c>
      <c r="E451" s="379"/>
      <c r="F451" s="379"/>
      <c r="G451" s="1071"/>
      <c r="H451" s="1095" t="s">
        <v>313</v>
      </c>
      <c r="I451" s="1070"/>
      <c r="J451" s="1071">
        <v>19407885</v>
      </c>
      <c r="K451" s="1071">
        <v>0</v>
      </c>
      <c r="L451" s="1071">
        <v>0</v>
      </c>
      <c r="M451" s="1071">
        <f t="shared" si="36"/>
        <v>19407885</v>
      </c>
      <c r="N451" s="1071"/>
      <c r="O451" s="1071"/>
      <c r="P451" s="1071"/>
      <c r="Q451" s="1099">
        <v>906873</v>
      </c>
      <c r="R451" s="1071">
        <f t="shared" si="38"/>
        <v>906873</v>
      </c>
      <c r="S451" s="1071"/>
      <c r="T451" s="1071">
        <f t="shared" si="37"/>
        <v>20314758</v>
      </c>
    </row>
    <row r="452" spans="2:20" outlineLevel="1">
      <c r="B452" s="1069">
        <v>107305</v>
      </c>
      <c r="C452" s="1069">
        <v>179988</v>
      </c>
      <c r="D452" s="1070" t="str">
        <f>+VLOOKUP(C452,GP!A:D,4,FALSE)</f>
        <v>FAASt [Las Lomas – XFMR 1525]  (Substation)</v>
      </c>
      <c r="E452" s="379"/>
      <c r="F452" s="379"/>
      <c r="G452" s="1071"/>
      <c r="H452" s="1095" t="s">
        <v>313</v>
      </c>
      <c r="I452" s="1070"/>
      <c r="J452" s="1071">
        <v>2400000</v>
      </c>
      <c r="K452" s="1071">
        <v>0</v>
      </c>
      <c r="L452" s="1071">
        <v>0</v>
      </c>
      <c r="M452" s="1071">
        <f t="shared" si="36"/>
        <v>2400000</v>
      </c>
      <c r="N452" s="1071"/>
      <c r="O452" s="1071"/>
      <c r="P452" s="1071"/>
      <c r="Q452" s="1099" t="s">
        <v>314</v>
      </c>
      <c r="R452" s="1071">
        <f t="shared" si="38"/>
        <v>0</v>
      </c>
      <c r="S452" s="1071"/>
      <c r="T452" s="1071">
        <f t="shared" si="37"/>
        <v>2400000</v>
      </c>
    </row>
    <row r="453" spans="2:20" outlineLevel="1">
      <c r="B453" s="1069">
        <v>11441</v>
      </c>
      <c r="C453" s="1069">
        <v>180326</v>
      </c>
      <c r="D453" s="1070" t="str">
        <f>+VLOOKUP(C453,GP!A:D,4,FALSE)</f>
        <v>FAASt - Line 36800 (115kV) - Sabana Llana TC to Canovanas TC to Palmer-Fajardo TC (Transmission)</v>
      </c>
      <c r="E453" s="379"/>
      <c r="F453" s="379"/>
      <c r="G453" s="1071"/>
      <c r="H453" s="1095" t="s">
        <v>313</v>
      </c>
      <c r="I453" s="1070"/>
      <c r="J453" s="1071">
        <v>67238777</v>
      </c>
      <c r="K453" s="1071">
        <v>0</v>
      </c>
      <c r="L453" s="1071">
        <v>0</v>
      </c>
      <c r="M453" s="1071">
        <f t="shared" si="36"/>
        <v>67238777</v>
      </c>
      <c r="N453" s="1071"/>
      <c r="O453" s="1071"/>
      <c r="P453" s="1071"/>
      <c r="Q453" s="1099">
        <v>32488767</v>
      </c>
      <c r="R453" s="1071">
        <f t="shared" si="38"/>
        <v>32488767</v>
      </c>
      <c r="S453" s="1071"/>
      <c r="T453" s="1071">
        <f t="shared" si="37"/>
        <v>99727544</v>
      </c>
    </row>
    <row r="454" spans="2:20" outlineLevel="1">
      <c r="B454" s="1069">
        <v>107513</v>
      </c>
      <c r="C454" s="1069">
        <v>334191</v>
      </c>
      <c r="D454" s="1070" t="str">
        <f>+VLOOKUP(C454,GP!A:D,4,FALSE)</f>
        <v>FAASt [Feeders - Mayaguez Short Term Group 3] (Distribution)</v>
      </c>
      <c r="E454" s="379"/>
      <c r="F454" s="379"/>
      <c r="G454" s="1071"/>
      <c r="H454" s="1095" t="s">
        <v>313</v>
      </c>
      <c r="I454" s="1070"/>
      <c r="J454" s="1071">
        <v>44675547</v>
      </c>
      <c r="K454" s="1071">
        <v>0</v>
      </c>
      <c r="L454" s="1071">
        <v>0</v>
      </c>
      <c r="M454" s="1071">
        <f t="shared" si="36"/>
        <v>44675547</v>
      </c>
      <c r="N454" s="1071"/>
      <c r="O454" s="1071"/>
      <c r="P454" s="1071"/>
      <c r="Q454" s="1099">
        <v>38483744</v>
      </c>
      <c r="R454" s="1071">
        <f t="shared" si="38"/>
        <v>38483744</v>
      </c>
      <c r="S454" s="1071"/>
      <c r="T454" s="1071">
        <f t="shared" si="37"/>
        <v>83159291</v>
      </c>
    </row>
    <row r="455" spans="2:20" outlineLevel="1">
      <c r="B455" s="1069">
        <v>107514</v>
      </c>
      <c r="C455" s="1069">
        <v>334285</v>
      </c>
      <c r="D455" s="1070" t="str">
        <f>+VLOOKUP(C455,GP!A:D,4,FALSE)</f>
        <v>FAASt [Feeders - Mayaguez Short Term Group 2] (Distribution )</v>
      </c>
      <c r="E455" s="379"/>
      <c r="F455" s="379"/>
      <c r="G455" s="1071"/>
      <c r="H455" s="1095" t="s">
        <v>313</v>
      </c>
      <c r="I455" s="1070"/>
      <c r="J455" s="1071">
        <v>48650571</v>
      </c>
      <c r="K455" s="1071">
        <v>0</v>
      </c>
      <c r="L455" s="1071">
        <v>0</v>
      </c>
      <c r="M455" s="1071">
        <f t="shared" si="36"/>
        <v>48650571</v>
      </c>
      <c r="N455" s="1071"/>
      <c r="O455" s="1071"/>
      <c r="P455" s="1071"/>
      <c r="Q455" s="1099">
        <v>35887745</v>
      </c>
      <c r="R455" s="1071">
        <f t="shared" si="38"/>
        <v>35887745</v>
      </c>
      <c r="S455" s="1071"/>
      <c r="T455" s="1071">
        <f t="shared" si="37"/>
        <v>84538316</v>
      </c>
    </row>
    <row r="456" spans="2:20" outlineLevel="1">
      <c r="B456" s="1069">
        <v>107516</v>
      </c>
      <c r="C456" s="1069">
        <v>334293</v>
      </c>
      <c r="D456" s="1070" t="str">
        <f>+VLOOKUP(C456,GP!A:D,4,FALSE)</f>
        <v>FAASt [Feeders - 7805-11- Mayaguez Short Term Group 4] (Distribution )</v>
      </c>
      <c r="E456" s="379"/>
      <c r="F456" s="379"/>
      <c r="G456" s="1071"/>
      <c r="H456" s="1095" t="s">
        <v>313</v>
      </c>
      <c r="I456" s="1070"/>
      <c r="J456" s="1071">
        <v>47224922</v>
      </c>
      <c r="K456" s="1071">
        <v>0</v>
      </c>
      <c r="L456" s="1071">
        <v>0</v>
      </c>
      <c r="M456" s="1071">
        <f t="shared" si="36"/>
        <v>47224922</v>
      </c>
      <c r="N456" s="1071"/>
      <c r="O456" s="1071"/>
      <c r="P456" s="1071"/>
      <c r="Q456" s="1099">
        <v>45582792</v>
      </c>
      <c r="R456" s="1071">
        <f t="shared" si="38"/>
        <v>45582792</v>
      </c>
      <c r="S456" s="1071"/>
      <c r="T456" s="1071">
        <f t="shared" si="37"/>
        <v>92807714</v>
      </c>
    </row>
    <row r="457" spans="2:20" outlineLevel="1">
      <c r="B457" s="1069">
        <v>107517</v>
      </c>
      <c r="C457" s="1069">
        <v>334308</v>
      </c>
      <c r="D457" s="1070" t="str">
        <f>+VLOOKUP(C457,GP!A:D,4,FALSE)</f>
        <v>FAASt [Feeders - Mayaguez Short Term Group 1] (Distribution )</v>
      </c>
      <c r="E457" s="379"/>
      <c r="F457" s="379"/>
      <c r="G457" s="1071"/>
      <c r="H457" s="1095" t="s">
        <v>313</v>
      </c>
      <c r="I457" s="1070"/>
      <c r="J457" s="1071">
        <v>45321705</v>
      </c>
      <c r="K457" s="1071">
        <v>0</v>
      </c>
      <c r="L457" s="1071">
        <v>0</v>
      </c>
      <c r="M457" s="1071">
        <f t="shared" si="36"/>
        <v>45321705</v>
      </c>
      <c r="N457" s="1071"/>
      <c r="O457" s="1071"/>
      <c r="P457" s="1071"/>
      <c r="Q457" s="1099">
        <v>32030114</v>
      </c>
      <c r="R457" s="1071">
        <f t="shared" si="38"/>
        <v>32030114</v>
      </c>
      <c r="S457" s="1071"/>
      <c r="T457" s="1071">
        <f t="shared" si="37"/>
        <v>77351819</v>
      </c>
    </row>
    <row r="458" spans="2:20" outlineLevel="1">
      <c r="B458" s="1069">
        <v>11528</v>
      </c>
      <c r="C458" s="1069">
        <v>334331</v>
      </c>
      <c r="D458" s="1070" t="str">
        <f>+VLOOKUP(C458,GP!A:D,4,FALSE)</f>
        <v>FAASt Line 1900 Dos Bocas HP to San Sebastian (38kV) TC (Transmission)</v>
      </c>
      <c r="E458" s="379"/>
      <c r="F458" s="379"/>
      <c r="G458" s="1071"/>
      <c r="H458" s="1095" t="s">
        <v>313</v>
      </c>
      <c r="I458" s="1070"/>
      <c r="J458" s="1071">
        <v>33797391.479999997</v>
      </c>
      <c r="K458" s="1071">
        <v>0</v>
      </c>
      <c r="L458" s="1071">
        <v>0</v>
      </c>
      <c r="M458" s="1071">
        <f t="shared" si="36"/>
        <v>33797391.479999997</v>
      </c>
      <c r="N458" s="1071"/>
      <c r="O458" s="1071"/>
      <c r="P458" s="1071"/>
      <c r="Q458" s="1099" t="s">
        <v>315</v>
      </c>
      <c r="R458" s="1071">
        <f t="shared" si="38"/>
        <v>0</v>
      </c>
      <c r="S458" s="1071"/>
      <c r="T458" s="1071">
        <f t="shared" si="37"/>
        <v>33797391.479999997</v>
      </c>
    </row>
    <row r="459" spans="2:20" outlineLevel="1">
      <c r="B459" s="1069">
        <v>107519</v>
      </c>
      <c r="C459" s="1069">
        <v>334420</v>
      </c>
      <c r="D459" s="1070" t="str">
        <f>+VLOOKUP(C459,GP!A:D,4,FALSE)</f>
        <v>FAASt [Feeders - Caguas Short Term Group 1] (Distribution)</v>
      </c>
      <c r="E459" s="379"/>
      <c r="F459" s="379"/>
      <c r="G459" s="1071"/>
      <c r="H459" s="1095" t="s">
        <v>313</v>
      </c>
      <c r="I459" s="1070"/>
      <c r="J459" s="1071">
        <v>53581787</v>
      </c>
      <c r="K459" s="1071">
        <v>0</v>
      </c>
      <c r="L459" s="1071">
        <v>0</v>
      </c>
      <c r="M459" s="1071">
        <f t="shared" si="36"/>
        <v>53581787</v>
      </c>
      <c r="N459" s="1071"/>
      <c r="O459" s="1071"/>
      <c r="P459" s="1071"/>
      <c r="Q459" s="1099">
        <v>25596317</v>
      </c>
      <c r="R459" s="1071">
        <f t="shared" si="38"/>
        <v>25596317</v>
      </c>
      <c r="S459" s="1071"/>
      <c r="T459" s="1071">
        <f t="shared" si="37"/>
        <v>79178104</v>
      </c>
    </row>
    <row r="460" spans="2:20" outlineLevel="1">
      <c r="B460" s="1069">
        <v>107520</v>
      </c>
      <c r="C460" s="1069">
        <v>334443</v>
      </c>
      <c r="D460" s="1070" t="str">
        <f>+VLOOKUP(C460,GP!A:D,4,FALSE)</f>
        <v>FAASt [Feeders - Caguas Short Term Group 2] (Distribution)</v>
      </c>
      <c r="E460" s="379"/>
      <c r="F460" s="379"/>
      <c r="G460" s="1071"/>
      <c r="H460" s="1095" t="s">
        <v>313</v>
      </c>
      <c r="I460" s="1070"/>
      <c r="J460" s="1071">
        <v>61792621</v>
      </c>
      <c r="K460" s="1071">
        <v>0</v>
      </c>
      <c r="L460" s="1071">
        <v>0</v>
      </c>
      <c r="M460" s="1071">
        <f t="shared" si="36"/>
        <v>61792621</v>
      </c>
      <c r="N460" s="1071"/>
      <c r="O460" s="1071"/>
      <c r="P460" s="1071"/>
      <c r="Q460" s="1099">
        <v>51954249</v>
      </c>
      <c r="R460" s="1071">
        <f t="shared" si="38"/>
        <v>51954249</v>
      </c>
      <c r="S460" s="1071"/>
      <c r="T460" s="1071">
        <f t="shared" si="37"/>
        <v>113746870</v>
      </c>
    </row>
    <row r="461" spans="2:20" outlineLevel="1">
      <c r="B461" s="1069">
        <v>107521</v>
      </c>
      <c r="C461" s="1069">
        <v>334452</v>
      </c>
      <c r="D461" s="1070" t="str">
        <f>+VLOOKUP(C461,GP!A:D,4,FALSE)</f>
        <v>FAASt [Feeders - Caguas Short Term Group 3] (Distribution)</v>
      </c>
      <c r="E461" s="379"/>
      <c r="F461" s="379"/>
      <c r="G461" s="1071"/>
      <c r="H461" s="1095" t="s">
        <v>313</v>
      </c>
      <c r="I461" s="1070"/>
      <c r="J461" s="1071">
        <v>45752407</v>
      </c>
      <c r="K461" s="1071">
        <v>0</v>
      </c>
      <c r="L461" s="1071">
        <v>0</v>
      </c>
      <c r="M461" s="1071">
        <f t="shared" si="36"/>
        <v>45752407</v>
      </c>
      <c r="N461" s="1071"/>
      <c r="O461" s="1071"/>
      <c r="P461" s="1071"/>
      <c r="Q461" s="1099">
        <v>20046792</v>
      </c>
      <c r="R461" s="1071">
        <f t="shared" si="38"/>
        <v>20046792</v>
      </c>
      <c r="S461" s="1071"/>
      <c r="T461" s="1071">
        <f t="shared" si="37"/>
        <v>65799199</v>
      </c>
    </row>
    <row r="462" spans="2:20" outlineLevel="1">
      <c r="B462" s="1069">
        <v>107522</v>
      </c>
      <c r="C462" s="1069">
        <v>334469</v>
      </c>
      <c r="D462" s="1070" t="str">
        <f>+VLOOKUP(C462,GP!A:D,4,FALSE)</f>
        <v>FAASt [Line 8900 Monacillos TC to Adm. Tribunal Apelaciones] (Transmission)</v>
      </c>
      <c r="E462" s="379"/>
      <c r="F462" s="379"/>
      <c r="G462" s="1071"/>
      <c r="H462" s="1095" t="s">
        <v>313</v>
      </c>
      <c r="I462" s="1070"/>
      <c r="J462" s="1071">
        <v>11510000</v>
      </c>
      <c r="K462" s="1071">
        <v>0</v>
      </c>
      <c r="L462" s="1071">
        <v>0</v>
      </c>
      <c r="M462" s="1071">
        <f t="shared" si="36"/>
        <v>11510000</v>
      </c>
      <c r="N462" s="1071"/>
      <c r="O462" s="1071"/>
      <c r="P462" s="1071"/>
      <c r="Q462" s="1099" t="s">
        <v>314</v>
      </c>
      <c r="R462" s="1071">
        <f t="shared" si="38"/>
        <v>0</v>
      </c>
      <c r="S462" s="1071"/>
      <c r="T462" s="1071">
        <f t="shared" si="37"/>
        <v>11510000</v>
      </c>
    </row>
    <row r="463" spans="2:20" outlineLevel="1">
      <c r="B463" s="1069">
        <v>107523</v>
      </c>
      <c r="C463" s="1069">
        <v>334471</v>
      </c>
      <c r="D463" s="1070" t="str">
        <f>+VLOOKUP(C463,GP!A:D,4,FALSE)</f>
        <v>FAASt [Feeders -1303-01- San Juan Short Term Group 1] (Distribution)</v>
      </c>
      <c r="E463" s="379"/>
      <c r="F463" s="379"/>
      <c r="G463" s="1071"/>
      <c r="H463" s="1095" t="s">
        <v>313</v>
      </c>
      <c r="I463" s="1070"/>
      <c r="J463" s="1071">
        <v>42950154</v>
      </c>
      <c r="K463" s="1071">
        <v>0</v>
      </c>
      <c r="L463" s="1071">
        <v>0</v>
      </c>
      <c r="M463" s="1071">
        <f t="shared" si="36"/>
        <v>42950154</v>
      </c>
      <c r="N463" s="1071"/>
      <c r="O463" s="1071"/>
      <c r="P463" s="1071"/>
      <c r="Q463" s="1099">
        <v>26997816</v>
      </c>
      <c r="R463" s="1071">
        <f t="shared" si="38"/>
        <v>26997816</v>
      </c>
      <c r="S463" s="1071"/>
      <c r="T463" s="1071">
        <f t="shared" si="37"/>
        <v>69947970</v>
      </c>
    </row>
    <row r="464" spans="2:20" outlineLevel="1">
      <c r="B464" s="1069">
        <v>107524</v>
      </c>
      <c r="C464" s="1069">
        <v>334472</v>
      </c>
      <c r="D464" s="1070" t="str">
        <f>+VLOOKUP(C464,GP!A:D,4,FALSE)</f>
        <v>FAASt [Feeders - San Juan Short Term Group 2] (Distribution)</v>
      </c>
      <c r="E464" s="379"/>
      <c r="F464" s="379"/>
      <c r="G464" s="1071"/>
      <c r="H464" s="1095" t="s">
        <v>313</v>
      </c>
      <c r="I464" s="1070"/>
      <c r="J464" s="1071">
        <v>18783750</v>
      </c>
      <c r="K464" s="1071">
        <v>0</v>
      </c>
      <c r="L464" s="1071">
        <v>0</v>
      </c>
      <c r="M464" s="1071">
        <f t="shared" si="36"/>
        <v>18783750</v>
      </c>
      <c r="N464" s="1071"/>
      <c r="O464" s="1071"/>
      <c r="P464" s="1071"/>
      <c r="Q464" s="1099">
        <v>5366655</v>
      </c>
      <c r="R464" s="1071">
        <f t="shared" si="38"/>
        <v>5366655</v>
      </c>
      <c r="S464" s="1071"/>
      <c r="T464" s="1071">
        <f t="shared" si="37"/>
        <v>24150405</v>
      </c>
    </row>
    <row r="465" spans="2:20" outlineLevel="1">
      <c r="B465" s="1069">
        <v>107525</v>
      </c>
      <c r="C465" s="1069">
        <v>334473</v>
      </c>
      <c r="D465" s="1070" t="str">
        <f>+VLOOKUP(C465,GP!A:D,4,FALSE)</f>
        <v>FAASt [Feeders - 1806-02- Bayamon Short Term Group 1] (Distribution)</v>
      </c>
      <c r="E465" s="379"/>
      <c r="F465" s="379"/>
      <c r="G465" s="1071"/>
      <c r="H465" s="1095" t="s">
        <v>313</v>
      </c>
      <c r="I465" s="1070"/>
      <c r="J465" s="1071">
        <v>17533060.670000002</v>
      </c>
      <c r="K465" s="1071">
        <v>0</v>
      </c>
      <c r="L465" s="1071">
        <v>0</v>
      </c>
      <c r="M465" s="1071">
        <f t="shared" si="36"/>
        <v>17533060.670000002</v>
      </c>
      <c r="N465" s="1071"/>
      <c r="O465" s="1071"/>
      <c r="P465" s="1071"/>
      <c r="Q465" s="1099">
        <v>1173247.1599999999</v>
      </c>
      <c r="R465" s="1071">
        <f t="shared" si="38"/>
        <v>1173247.1599999999</v>
      </c>
      <c r="S465" s="1071"/>
      <c r="T465" s="1071">
        <f t="shared" si="37"/>
        <v>18706307.830000002</v>
      </c>
    </row>
    <row r="466" spans="2:20" outlineLevel="1">
      <c r="B466" s="1069">
        <v>107526</v>
      </c>
      <c r="C466" s="1069">
        <v>334474</v>
      </c>
      <c r="D466" s="1070" t="str">
        <f>+VLOOKUP(C466,GP!A:D,4,FALSE)</f>
        <v>FAASt [Feeders - Bayamon Short Term Group 2] (Distribution)</v>
      </c>
      <c r="E466" s="379"/>
      <c r="F466" s="379"/>
      <c r="G466" s="1071"/>
      <c r="H466" s="1095" t="s">
        <v>313</v>
      </c>
      <c r="I466" s="1070"/>
      <c r="J466" s="1071">
        <v>1189290</v>
      </c>
      <c r="K466" s="1071">
        <v>0</v>
      </c>
      <c r="L466" s="1071">
        <v>0</v>
      </c>
      <c r="M466" s="1071">
        <f t="shared" si="36"/>
        <v>1189290</v>
      </c>
      <c r="N466" s="1071"/>
      <c r="O466" s="1071"/>
      <c r="P466" s="1071"/>
      <c r="Q466" s="1099">
        <v>659178</v>
      </c>
      <c r="R466" s="1071">
        <f t="shared" si="38"/>
        <v>659178</v>
      </c>
      <c r="S466" s="1071"/>
      <c r="T466" s="1071">
        <f t="shared" si="37"/>
        <v>1848468</v>
      </c>
    </row>
    <row r="467" spans="2:20" outlineLevel="1">
      <c r="B467" s="1069">
        <v>107527</v>
      </c>
      <c r="C467" s="1069">
        <v>334475</v>
      </c>
      <c r="D467" s="1070" t="str">
        <f>+VLOOKUP(C467,GP!A:D,4,FALSE)</f>
        <v>FAASt [Feeders - Bayamon Short Term Group 3] (Distribution)</v>
      </c>
      <c r="E467" s="379"/>
      <c r="F467" s="379"/>
      <c r="G467" s="1071"/>
      <c r="H467" s="1095" t="s">
        <v>313</v>
      </c>
      <c r="I467" s="1070"/>
      <c r="J467" s="1071">
        <v>50435894</v>
      </c>
      <c r="K467" s="1071">
        <v>0</v>
      </c>
      <c r="L467" s="1071">
        <v>0</v>
      </c>
      <c r="M467" s="1071">
        <f t="shared" si="36"/>
        <v>50435894</v>
      </c>
      <c r="N467" s="1071"/>
      <c r="O467" s="1071"/>
      <c r="P467" s="1071"/>
      <c r="Q467" s="1099">
        <v>17884283</v>
      </c>
      <c r="R467" s="1071">
        <f t="shared" si="38"/>
        <v>17884283</v>
      </c>
      <c r="S467" s="1071"/>
      <c r="T467" s="1071">
        <f t="shared" si="37"/>
        <v>68320177</v>
      </c>
    </row>
    <row r="468" spans="2:20" outlineLevel="1">
      <c r="B468" s="1069">
        <v>107528</v>
      </c>
      <c r="C468" s="1069">
        <v>334476</v>
      </c>
      <c r="D468" s="1070" t="str">
        <f>+VLOOKUP(C468,GP!A:D,4,FALSE)</f>
        <v>FAASt [Feeders - Carolina Short Term Group 2] (Distribution)</v>
      </c>
      <c r="E468" s="379"/>
      <c r="F468" s="379"/>
      <c r="G468" s="1071"/>
      <c r="H468" s="1095" t="s">
        <v>313</v>
      </c>
      <c r="I468" s="1070"/>
      <c r="J468" s="1071">
        <v>18285383</v>
      </c>
      <c r="K468" s="1071">
        <v>0</v>
      </c>
      <c r="L468" s="1071">
        <v>0</v>
      </c>
      <c r="M468" s="1071">
        <f t="shared" si="36"/>
        <v>18285383</v>
      </c>
      <c r="N468" s="1071"/>
      <c r="O468" s="1071"/>
      <c r="P468" s="1071"/>
      <c r="Q468" s="1099">
        <v>18767542</v>
      </c>
      <c r="R468" s="1071">
        <f t="shared" si="38"/>
        <v>18767542</v>
      </c>
      <c r="S468" s="1071"/>
      <c r="T468" s="1071">
        <f t="shared" si="37"/>
        <v>37052925</v>
      </c>
    </row>
    <row r="469" spans="2:20" outlineLevel="1">
      <c r="B469" s="1069">
        <v>107529</v>
      </c>
      <c r="C469" s="1069">
        <v>334477</v>
      </c>
      <c r="D469" s="1070" t="str">
        <f>+VLOOKUP(C469,GP!A:D,4,FALSE)</f>
        <v>FAASt [Feeders - 2402-02 - Carolina Short Term Group 3] (Distribution)</v>
      </c>
      <c r="E469" s="379"/>
      <c r="F469" s="379"/>
      <c r="G469" s="1071"/>
      <c r="H469" s="1095" t="s">
        <v>313</v>
      </c>
      <c r="I469" s="1070"/>
      <c r="J469" s="1071">
        <v>22922128</v>
      </c>
      <c r="K469" s="1071">
        <v>0</v>
      </c>
      <c r="L469" s="1071">
        <v>0</v>
      </c>
      <c r="M469" s="1071">
        <f t="shared" si="36"/>
        <v>22922128</v>
      </c>
      <c r="N469" s="1071"/>
      <c r="O469" s="1071"/>
      <c r="P469" s="1071"/>
      <c r="Q469" s="1099">
        <v>23907802</v>
      </c>
      <c r="R469" s="1071">
        <f t="shared" si="38"/>
        <v>23907802</v>
      </c>
      <c r="S469" s="1071"/>
      <c r="T469" s="1071">
        <f t="shared" si="37"/>
        <v>46829930</v>
      </c>
    </row>
    <row r="470" spans="2:20" outlineLevel="1">
      <c r="B470" s="1069">
        <v>11450</v>
      </c>
      <c r="C470" s="1069">
        <v>334482</v>
      </c>
      <c r="D470" s="1070" t="str">
        <f>+VLOOKUP(C470,GP!A:D,4,FALSE)</f>
        <v>FAASt [Line 3000 (38 kV) Monacillos TC to Juncos TC] (Transmission)</v>
      </c>
      <c r="E470" s="379"/>
      <c r="F470" s="379"/>
      <c r="G470" s="1071"/>
      <c r="H470" s="1095" t="s">
        <v>313</v>
      </c>
      <c r="I470" s="1070"/>
      <c r="J470" s="1071">
        <v>90440000</v>
      </c>
      <c r="K470" s="1071">
        <v>0</v>
      </c>
      <c r="L470" s="1071">
        <v>0</v>
      </c>
      <c r="M470" s="1071">
        <f t="shared" si="36"/>
        <v>90440000</v>
      </c>
      <c r="N470" s="1071"/>
      <c r="O470" s="1071"/>
      <c r="P470" s="1071"/>
      <c r="Q470" s="1099" t="s">
        <v>314</v>
      </c>
      <c r="R470" s="1071">
        <f t="shared" si="38"/>
        <v>0</v>
      </c>
      <c r="S470" s="1071"/>
      <c r="T470" s="1071">
        <f t="shared" si="37"/>
        <v>90440000</v>
      </c>
    </row>
    <row r="471" spans="2:20" outlineLevel="1">
      <c r="B471" s="1069">
        <v>107530</v>
      </c>
      <c r="C471" s="1069">
        <v>334491</v>
      </c>
      <c r="D471" s="1070" t="str">
        <f>+VLOOKUP(C471,GP!A:D,4,FALSE)</f>
        <v>FAASt [Feeders - Caguas Short Term Group 5] (Distribution)</v>
      </c>
      <c r="E471" s="379"/>
      <c r="F471" s="379"/>
      <c r="G471" s="1071"/>
      <c r="H471" s="1095" t="s">
        <v>313</v>
      </c>
      <c r="I471" s="1070"/>
      <c r="J471" s="1071">
        <v>19546933</v>
      </c>
      <c r="K471" s="1071">
        <v>0</v>
      </c>
      <c r="L471" s="1071">
        <v>0</v>
      </c>
      <c r="M471" s="1071">
        <f t="shared" si="36"/>
        <v>19546933</v>
      </c>
      <c r="N471" s="1071"/>
      <c r="O471" s="1071"/>
      <c r="P471" s="1071"/>
      <c r="Q471" s="1099">
        <v>13582684</v>
      </c>
      <c r="R471" s="1071">
        <f t="shared" si="38"/>
        <v>13582684</v>
      </c>
      <c r="S471" s="1071"/>
      <c r="T471" s="1071">
        <f t="shared" si="37"/>
        <v>33129617</v>
      </c>
    </row>
    <row r="472" spans="2:20" outlineLevel="1">
      <c r="B472" s="1069">
        <v>107531</v>
      </c>
      <c r="C472" s="1069">
        <v>334497</v>
      </c>
      <c r="D472" s="1070" t="str">
        <f>+VLOOKUP(C472,GP!A:D,4,FALSE)</f>
        <v>FAASt [Feeders - Caguas Short Term Group 6 (Distribution)</v>
      </c>
      <c r="E472" s="379"/>
      <c r="F472" s="379"/>
      <c r="G472" s="1071"/>
      <c r="H472" s="1095" t="s">
        <v>313</v>
      </c>
      <c r="I472" s="1070"/>
      <c r="J472" s="1071">
        <v>67950718</v>
      </c>
      <c r="K472" s="1071">
        <v>0</v>
      </c>
      <c r="L472" s="1071">
        <v>0</v>
      </c>
      <c r="M472" s="1071">
        <f t="shared" si="36"/>
        <v>67950718</v>
      </c>
      <c r="N472" s="1071"/>
      <c r="O472" s="1071"/>
      <c r="P472" s="1071"/>
      <c r="Q472" s="1099">
        <v>22180767</v>
      </c>
      <c r="R472" s="1071">
        <f t="shared" si="38"/>
        <v>22180767</v>
      </c>
      <c r="S472" s="1071"/>
      <c r="T472" s="1071">
        <f t="shared" si="37"/>
        <v>90131485</v>
      </c>
    </row>
    <row r="473" spans="2:20" outlineLevel="1">
      <c r="B473" s="1069">
        <v>107532</v>
      </c>
      <c r="C473" s="1069">
        <v>334518</v>
      </c>
      <c r="D473" s="1070" t="str">
        <f>+VLOOKUP(C473,GP!A:D,4,FALSE)</f>
        <v>FAASt [Feeders - Caguas Short Term Group 7] (Distribution)</v>
      </c>
      <c r="E473" s="379"/>
      <c r="F473" s="379"/>
      <c r="G473" s="1071"/>
      <c r="H473" s="1095" t="s">
        <v>313</v>
      </c>
      <c r="I473" s="1070"/>
      <c r="J473" s="1071">
        <v>12225881</v>
      </c>
      <c r="K473" s="1071">
        <v>0</v>
      </c>
      <c r="L473" s="1071">
        <v>0</v>
      </c>
      <c r="M473" s="1071">
        <f t="shared" si="36"/>
        <v>12225881</v>
      </c>
      <c r="N473" s="1071"/>
      <c r="O473" s="1071"/>
      <c r="P473" s="1071"/>
      <c r="Q473" s="1099">
        <v>7784267</v>
      </c>
      <c r="R473" s="1071">
        <f t="shared" si="38"/>
        <v>7784267</v>
      </c>
      <c r="S473" s="1071"/>
      <c r="T473" s="1071">
        <f t="shared" si="37"/>
        <v>20010148</v>
      </c>
    </row>
    <row r="474" spans="2:20" outlineLevel="1">
      <c r="B474" s="1069">
        <v>107551</v>
      </c>
      <c r="C474" s="1069">
        <v>436616</v>
      </c>
      <c r="D474" s="1070" t="str">
        <f>+VLOOKUP(C474,GP!A:D,4,FALSE)</f>
        <v>FAASt [Feeders - Arecibo Short Term Group 1] (Distribution)</v>
      </c>
      <c r="E474" s="379"/>
      <c r="F474" s="379"/>
      <c r="G474" s="1071"/>
      <c r="H474" s="1095" t="s">
        <v>313</v>
      </c>
      <c r="I474" s="1070"/>
      <c r="J474" s="1071">
        <v>27194288</v>
      </c>
      <c r="K474" s="1071">
        <v>0</v>
      </c>
      <c r="L474" s="1071">
        <v>0</v>
      </c>
      <c r="M474" s="1071">
        <f t="shared" si="36"/>
        <v>27194288</v>
      </c>
      <c r="N474" s="1071"/>
      <c r="O474" s="1071"/>
      <c r="P474" s="1071"/>
      <c r="Q474" s="1099">
        <v>14494388</v>
      </c>
      <c r="R474" s="1071">
        <f t="shared" si="38"/>
        <v>14494388</v>
      </c>
      <c r="S474" s="1071"/>
      <c r="T474" s="1071">
        <f t="shared" si="37"/>
        <v>41688676</v>
      </c>
    </row>
    <row r="475" spans="2:20" outlineLevel="1">
      <c r="B475" s="1069">
        <v>107556</v>
      </c>
      <c r="C475" s="1069">
        <v>546374</v>
      </c>
      <c r="D475" s="1070" t="str">
        <f>+VLOOKUP(C475,GP!A:D,4,FALSE)</f>
        <v>FAASt [Feeders - 1620-02 San Juan Short Term Group 3] (Distribution)</v>
      </c>
      <c r="E475" s="379"/>
      <c r="F475" s="379"/>
      <c r="G475" s="1071"/>
      <c r="H475" s="1095" t="s">
        <v>313</v>
      </c>
      <c r="I475" s="1070"/>
      <c r="J475" s="1071">
        <v>21058160</v>
      </c>
      <c r="K475" s="1071">
        <v>0</v>
      </c>
      <c r="L475" s="1071">
        <v>0</v>
      </c>
      <c r="M475" s="1071">
        <f t="shared" si="36"/>
        <v>21058160</v>
      </c>
      <c r="N475" s="1071"/>
      <c r="O475" s="1071"/>
      <c r="P475" s="1071"/>
      <c r="Q475" s="1099">
        <v>12777559</v>
      </c>
      <c r="R475" s="1071">
        <f t="shared" si="38"/>
        <v>12777559</v>
      </c>
      <c r="S475" s="1071"/>
      <c r="T475" s="1071">
        <f t="shared" si="37"/>
        <v>33835719</v>
      </c>
    </row>
    <row r="476" spans="2:20" outlineLevel="1">
      <c r="B476" s="1069">
        <v>107558</v>
      </c>
      <c r="C476" s="1069">
        <v>546386</v>
      </c>
      <c r="D476" s="1070" t="str">
        <f>+VLOOKUP(C476,GP!A:D,4,FALSE)</f>
        <v>FAASt [Feeders- El Yunque 2305 - Supply] (Distribution)</v>
      </c>
      <c r="E476" s="379"/>
      <c r="F476" s="379"/>
      <c r="G476" s="1071"/>
      <c r="H476" s="1095" t="s">
        <v>313</v>
      </c>
      <c r="I476" s="1070"/>
      <c r="J476" s="1071">
        <v>6564391</v>
      </c>
      <c r="K476" s="1071">
        <v>0</v>
      </c>
      <c r="L476" s="1071">
        <v>0</v>
      </c>
      <c r="M476" s="1071">
        <f t="shared" si="36"/>
        <v>6564391</v>
      </c>
      <c r="N476" s="1071"/>
      <c r="O476" s="1071"/>
      <c r="P476" s="1071"/>
      <c r="Q476" s="1099">
        <v>23252037</v>
      </c>
      <c r="R476" s="1071">
        <f t="shared" si="38"/>
        <v>23252037</v>
      </c>
      <c r="S476" s="1071"/>
      <c r="T476" s="1071">
        <f t="shared" si="37"/>
        <v>29816428</v>
      </c>
    </row>
    <row r="477" spans="2:20" outlineLevel="1">
      <c r="B477" s="1069">
        <v>107689</v>
      </c>
      <c r="C477" s="1069">
        <v>547160</v>
      </c>
      <c r="D477" s="1070" t="str">
        <f>+VLOOKUP(C477,GP!A:D,4,FALSE)</f>
        <v>FAASt [Line 1200 Mayaguez GP to Yauco 2 HP] (Transmission)</v>
      </c>
      <c r="E477" s="379"/>
      <c r="F477" s="379"/>
      <c r="G477" s="1071"/>
      <c r="H477" s="1095" t="s">
        <v>313</v>
      </c>
      <c r="I477" s="1070"/>
      <c r="J477" s="1071">
        <v>55370000</v>
      </c>
      <c r="K477" s="1071">
        <v>0</v>
      </c>
      <c r="L477" s="1071">
        <v>0</v>
      </c>
      <c r="M477" s="1071">
        <f t="shared" si="36"/>
        <v>55370000</v>
      </c>
      <c r="N477" s="1071"/>
      <c r="O477" s="1071"/>
      <c r="P477" s="1071"/>
      <c r="Q477" s="1099" t="s">
        <v>314</v>
      </c>
      <c r="R477" s="1071">
        <f t="shared" si="38"/>
        <v>0</v>
      </c>
      <c r="S477" s="1071"/>
      <c r="T477" s="1071">
        <f t="shared" si="37"/>
        <v>55370000</v>
      </c>
    </row>
    <row r="478" spans="2:20" outlineLevel="1">
      <c r="B478" s="1069">
        <v>107692</v>
      </c>
      <c r="C478" s="1069">
        <v>547221</v>
      </c>
      <c r="D478" s="1070" t="str">
        <f>+VLOOKUP(C478,GP!A:D,4,FALSE)</f>
        <v>FAASt [Line 3600 Monacillos TC to Martin Peña TC] (Transmission)</v>
      </c>
      <c r="E478" s="379"/>
      <c r="F478" s="379"/>
      <c r="G478" s="1071"/>
      <c r="H478" s="1095" t="s">
        <v>313</v>
      </c>
      <c r="I478" s="1070"/>
      <c r="J478" s="1071">
        <v>39980000</v>
      </c>
      <c r="K478" s="1071">
        <v>0</v>
      </c>
      <c r="L478" s="1071">
        <v>0</v>
      </c>
      <c r="M478" s="1071">
        <f t="shared" si="36"/>
        <v>39980000</v>
      </c>
      <c r="N478" s="1071"/>
      <c r="O478" s="1071"/>
      <c r="P478" s="1071"/>
      <c r="Q478" s="1099" t="s">
        <v>314</v>
      </c>
      <c r="R478" s="1071">
        <f t="shared" si="38"/>
        <v>0</v>
      </c>
      <c r="S478" s="1071"/>
      <c r="T478" s="1071">
        <f t="shared" si="37"/>
        <v>39980000</v>
      </c>
    </row>
    <row r="479" spans="2:20" outlineLevel="1">
      <c r="B479" s="1069">
        <v>11689</v>
      </c>
      <c r="C479" s="1069">
        <v>547226</v>
      </c>
      <c r="D479" s="1070" t="str">
        <f>+VLOOKUP(C479,GP!A:D,4,FALSE)</f>
        <v>FAASt Barceloneta 11400 TC to Florida TO (Transmission)</v>
      </c>
      <c r="E479" s="379"/>
      <c r="F479" s="379"/>
      <c r="G479" s="1071"/>
      <c r="H479" s="1095" t="s">
        <v>313</v>
      </c>
      <c r="I479" s="1070"/>
      <c r="J479" s="1071">
        <v>13810000</v>
      </c>
      <c r="K479" s="1071">
        <v>0</v>
      </c>
      <c r="L479" s="1071">
        <v>0</v>
      </c>
      <c r="M479" s="1071">
        <f t="shared" si="36"/>
        <v>13810000</v>
      </c>
      <c r="N479" s="1071"/>
      <c r="O479" s="1071"/>
      <c r="P479" s="1071"/>
      <c r="Q479" s="1099" t="s">
        <v>314</v>
      </c>
      <c r="R479" s="1071">
        <f t="shared" si="38"/>
        <v>0</v>
      </c>
      <c r="S479" s="1071"/>
      <c r="T479" s="1071">
        <f t="shared" si="37"/>
        <v>13810000</v>
      </c>
    </row>
    <row r="480" spans="2:20" outlineLevel="1">
      <c r="B480" s="1069">
        <v>11448</v>
      </c>
      <c r="C480" s="1069">
        <v>547241</v>
      </c>
      <c r="D480" s="1070" t="str">
        <f>+VLOOKUP(C480,GP!A:D,4,FALSE)</f>
        <v>FAASt Tallaboa 5402 (Substation)</v>
      </c>
      <c r="E480" s="379"/>
      <c r="F480" s="379"/>
      <c r="G480" s="1071"/>
      <c r="H480" s="1095" t="s">
        <v>313</v>
      </c>
      <c r="I480" s="1070"/>
      <c r="J480" s="1071">
        <v>10924436</v>
      </c>
      <c r="K480" s="1071">
        <v>0</v>
      </c>
      <c r="L480" s="1071">
        <v>0</v>
      </c>
      <c r="M480" s="1071">
        <f t="shared" si="36"/>
        <v>10924436</v>
      </c>
      <c r="N480" s="1071"/>
      <c r="O480" s="1071"/>
      <c r="P480" s="1071"/>
      <c r="Q480" s="1099">
        <v>5628609</v>
      </c>
      <c r="R480" s="1071">
        <f t="shared" si="38"/>
        <v>5628609</v>
      </c>
      <c r="S480" s="1071"/>
      <c r="T480" s="1071">
        <f t="shared" si="37"/>
        <v>16553045</v>
      </c>
    </row>
    <row r="481" spans="2:20" outlineLevel="1">
      <c r="B481" s="1069">
        <v>107693</v>
      </c>
      <c r="C481" s="1069">
        <v>547243</v>
      </c>
      <c r="D481" s="1070" t="str">
        <f>+VLOOKUP(C481,GP!A:D,4,FALSE)</f>
        <v>FAASt Egozcue - 1109 (Substation)</v>
      </c>
      <c r="E481" s="379"/>
      <c r="F481" s="379"/>
      <c r="G481" s="1071"/>
      <c r="H481" s="1095" t="s">
        <v>313</v>
      </c>
      <c r="I481" s="1070"/>
      <c r="J481" s="1071">
        <v>13896445.76</v>
      </c>
      <c r="K481" s="1071">
        <v>0</v>
      </c>
      <c r="L481" s="1071">
        <v>0</v>
      </c>
      <c r="M481" s="1071">
        <f t="shared" si="36"/>
        <v>13896445.76</v>
      </c>
      <c r="N481" s="1071"/>
      <c r="O481" s="1071"/>
      <c r="P481" s="1071"/>
      <c r="Q481" s="1099">
        <v>6952342.2599999998</v>
      </c>
      <c r="R481" s="1071">
        <f t="shared" si="38"/>
        <v>6952342.2599999998</v>
      </c>
      <c r="S481" s="1071"/>
      <c r="T481" s="1071">
        <f t="shared" si="37"/>
        <v>20848788.02</v>
      </c>
    </row>
    <row r="482" spans="2:20" outlineLevel="1">
      <c r="B482" s="1069">
        <v>107694</v>
      </c>
      <c r="C482" s="1069">
        <v>547247</v>
      </c>
      <c r="D482" s="1070" t="str">
        <f>+VLOOKUP(C482,GP!A:D,4,FALSE)</f>
        <v>FAASt Cambalache TC Relocation (Substation)</v>
      </c>
      <c r="E482" s="379"/>
      <c r="F482" s="379"/>
      <c r="G482" s="1071"/>
      <c r="H482" s="1095" t="s">
        <v>313</v>
      </c>
      <c r="I482" s="1070"/>
      <c r="J482" s="1071">
        <v>5463505.9000000004</v>
      </c>
      <c r="K482" s="1071">
        <v>0</v>
      </c>
      <c r="L482" s="1071">
        <v>0</v>
      </c>
      <c r="M482" s="1071">
        <f t="shared" si="36"/>
        <v>5463505.9000000004</v>
      </c>
      <c r="N482" s="1071"/>
      <c r="O482" s="1071"/>
      <c r="P482" s="1071"/>
      <c r="Q482" s="1099">
        <v>84733286.060000002</v>
      </c>
      <c r="R482" s="1071">
        <f t="shared" si="38"/>
        <v>84733286.060000002</v>
      </c>
      <c r="S482" s="1071"/>
      <c r="T482" s="1071">
        <f t="shared" si="37"/>
        <v>90196791.960000008</v>
      </c>
    </row>
    <row r="483" spans="2:20" outlineLevel="1">
      <c r="B483" s="1069">
        <v>107695</v>
      </c>
      <c r="C483" s="1069">
        <v>547248</v>
      </c>
      <c r="D483" s="1070" t="str">
        <f>+VLOOKUP(C483,GP!A:D,4,FALSE)</f>
        <v>FAASt Canas TC 5002 5018 (Substation)</v>
      </c>
      <c r="E483" s="379"/>
      <c r="F483" s="379"/>
      <c r="G483" s="1071"/>
      <c r="H483" s="1095" t="s">
        <v>313</v>
      </c>
      <c r="I483" s="1070"/>
      <c r="J483" s="1071">
        <v>1700000</v>
      </c>
      <c r="K483" s="1071">
        <v>0</v>
      </c>
      <c r="L483" s="1071">
        <v>0</v>
      </c>
      <c r="M483" s="1071">
        <f t="shared" si="36"/>
        <v>1700000</v>
      </c>
      <c r="N483" s="1071"/>
      <c r="O483" s="1071"/>
      <c r="P483" s="1071"/>
      <c r="Q483" s="1099" t="s">
        <v>314</v>
      </c>
      <c r="R483" s="1071">
        <f t="shared" si="38"/>
        <v>0</v>
      </c>
      <c r="S483" s="1071"/>
      <c r="T483" s="1071">
        <f t="shared" si="37"/>
        <v>1700000</v>
      </c>
    </row>
    <row r="484" spans="2:20" outlineLevel="1">
      <c r="B484" s="1069">
        <v>11480</v>
      </c>
      <c r="C484" s="1069">
        <v>547259</v>
      </c>
      <c r="D484" s="1070" t="str">
        <f>+VLOOKUP(C484,GP!A:D,4,FALSE)</f>
        <v>FAASt Line 2700 (38kV) Victoria TC to Quebradillas Sect. (Transmission)</v>
      </c>
      <c r="E484" s="379"/>
      <c r="F484" s="379"/>
      <c r="G484" s="1071"/>
      <c r="H484" s="1095" t="s">
        <v>313</v>
      </c>
      <c r="I484" s="1070"/>
      <c r="J484" s="1071">
        <v>70974726</v>
      </c>
      <c r="K484" s="1071">
        <v>0</v>
      </c>
      <c r="L484" s="1071">
        <v>0</v>
      </c>
      <c r="M484" s="1071">
        <f t="shared" si="36"/>
        <v>70974726</v>
      </c>
      <c r="N484" s="1071"/>
      <c r="O484" s="1071"/>
      <c r="P484" s="1071"/>
      <c r="Q484" s="1099">
        <v>55843908</v>
      </c>
      <c r="R484" s="1071">
        <f t="shared" si="38"/>
        <v>55843908</v>
      </c>
      <c r="S484" s="1071"/>
      <c r="T484" s="1071">
        <f t="shared" si="37"/>
        <v>126818634</v>
      </c>
    </row>
    <row r="485" spans="2:20" outlineLevel="1">
      <c r="B485" s="1069">
        <v>11481</v>
      </c>
      <c r="C485" s="1069">
        <v>547269</v>
      </c>
      <c r="D485" s="1070" t="str">
        <f>+VLOOKUP(C485,GP!A:D,4,FALSE)</f>
        <v>FAASt Line 2800 (38 kV) Aguadilla Hospital Distrito Sect to T-Bone TO (Transmission)</v>
      </c>
      <c r="E485" s="379"/>
      <c r="F485" s="379"/>
      <c r="G485" s="1071"/>
      <c r="H485" s="1095" t="s">
        <v>313</v>
      </c>
      <c r="I485" s="1070"/>
      <c r="J485" s="1071">
        <v>36113917</v>
      </c>
      <c r="K485" s="1071">
        <v>0</v>
      </c>
      <c r="L485" s="1071">
        <v>0</v>
      </c>
      <c r="M485" s="1071">
        <f t="shared" si="36"/>
        <v>36113917</v>
      </c>
      <c r="N485" s="1071"/>
      <c r="O485" s="1071"/>
      <c r="P485" s="1071"/>
      <c r="Q485" s="1099">
        <v>11466633</v>
      </c>
      <c r="R485" s="1071">
        <f t="shared" si="38"/>
        <v>11466633</v>
      </c>
      <c r="S485" s="1071"/>
      <c r="T485" s="1071">
        <f t="shared" si="37"/>
        <v>47580550</v>
      </c>
    </row>
    <row r="486" spans="2:20" outlineLevel="1">
      <c r="B486" s="1069">
        <v>107699</v>
      </c>
      <c r="C486" s="1069">
        <v>547273</v>
      </c>
      <c r="D486" s="1070" t="str">
        <f>+VLOOKUP(C486,GP!A:D,4,FALSE)</f>
        <v xml:space="preserve">FAASt Charco Hondo Substation 8008 Relocation (Substation) </v>
      </c>
      <c r="E486" s="379"/>
      <c r="F486" s="379"/>
      <c r="G486" s="1071"/>
      <c r="H486" s="1095" t="s">
        <v>313</v>
      </c>
      <c r="I486" s="1070"/>
      <c r="J486" s="1071">
        <v>16300000</v>
      </c>
      <c r="K486" s="1071">
        <v>0</v>
      </c>
      <c r="L486" s="1071">
        <v>0</v>
      </c>
      <c r="M486" s="1071">
        <f t="shared" si="36"/>
        <v>16300000</v>
      </c>
      <c r="N486" s="1071"/>
      <c r="O486" s="1071"/>
      <c r="P486" s="1071"/>
      <c r="Q486" s="1099" t="s">
        <v>314</v>
      </c>
      <c r="R486" s="1071">
        <f t="shared" si="38"/>
        <v>0</v>
      </c>
      <c r="S486" s="1071"/>
      <c r="T486" s="1071">
        <f t="shared" si="37"/>
        <v>16300000</v>
      </c>
    </row>
    <row r="487" spans="2:20" outlineLevel="1">
      <c r="B487" s="1069">
        <v>107701</v>
      </c>
      <c r="C487" s="1069">
        <v>547343</v>
      </c>
      <c r="D487" s="1070" t="str">
        <f>+VLOOKUP(C487,GP!A:D,4,FALSE)</f>
        <v>FAASt [Victoria TC 7008 Relocation] (Substation)</v>
      </c>
      <c r="E487" s="379"/>
      <c r="F487" s="379"/>
      <c r="G487" s="1071"/>
      <c r="H487" s="1095" t="s">
        <v>313</v>
      </c>
      <c r="I487" s="1070"/>
      <c r="J487" s="1071">
        <v>6846444.9000000004</v>
      </c>
      <c r="K487" s="1071">
        <v>0</v>
      </c>
      <c r="L487" s="1071">
        <v>0</v>
      </c>
      <c r="M487" s="1071">
        <f t="shared" si="36"/>
        <v>6846444.9000000004</v>
      </c>
      <c r="N487" s="1071"/>
      <c r="O487" s="1071"/>
      <c r="P487" s="1071"/>
      <c r="Q487" s="1099">
        <v>54844288.979999997</v>
      </c>
      <c r="R487" s="1071">
        <f t="shared" si="38"/>
        <v>54844288.979999997</v>
      </c>
      <c r="S487" s="1071"/>
      <c r="T487" s="1071">
        <f t="shared" si="37"/>
        <v>61690733.879999995</v>
      </c>
    </row>
    <row r="488" spans="2:20" outlineLevel="1">
      <c r="B488" s="1069">
        <v>107702</v>
      </c>
      <c r="C488" s="1069">
        <v>547344</v>
      </c>
      <c r="D488" s="1070" t="str">
        <f>+VLOOKUP(C488,GP!A:D,4,FALSE)</f>
        <v>FAASt [Acacias 6801 TC Relocation] (Substation)</v>
      </c>
      <c r="E488" s="379"/>
      <c r="F488" s="379"/>
      <c r="G488" s="1071"/>
      <c r="H488" s="1095" t="s">
        <v>313</v>
      </c>
      <c r="I488" s="1070"/>
      <c r="J488" s="1071">
        <v>8874442.5099999998</v>
      </c>
      <c r="K488" s="1071">
        <v>0</v>
      </c>
      <c r="L488" s="1071">
        <v>0</v>
      </c>
      <c r="M488" s="1071">
        <f t="shared" si="36"/>
        <v>8874442.5099999998</v>
      </c>
      <c r="N488" s="1071"/>
      <c r="O488" s="1071"/>
      <c r="P488" s="1071"/>
      <c r="Q488" s="1099">
        <v>42895135.020000003</v>
      </c>
      <c r="R488" s="1071">
        <f t="shared" si="38"/>
        <v>42895135.020000003</v>
      </c>
      <c r="S488" s="1071"/>
      <c r="T488" s="1071">
        <f t="shared" si="37"/>
        <v>51769577.530000001</v>
      </c>
    </row>
    <row r="489" spans="2:20" outlineLevel="1">
      <c r="B489" s="1069">
        <v>11854</v>
      </c>
      <c r="C489" s="1069">
        <v>547350</v>
      </c>
      <c r="D489" s="1070" t="str">
        <f>+VLOOKUP(C489,GP!A:D,4,FALSE)</f>
        <v>FAASt [Line 13300 Bayamon TC to Plaza del Sol] (Transmission)</v>
      </c>
      <c r="E489" s="379"/>
      <c r="F489" s="379"/>
      <c r="G489" s="1071"/>
      <c r="H489" s="1095" t="s">
        <v>313</v>
      </c>
      <c r="I489" s="1070"/>
      <c r="J489" s="1071">
        <v>5390000</v>
      </c>
      <c r="K489" s="1071">
        <v>0</v>
      </c>
      <c r="L489" s="1071">
        <v>0</v>
      </c>
      <c r="M489" s="1071">
        <f t="shared" si="36"/>
        <v>5390000</v>
      </c>
      <c r="N489" s="1071"/>
      <c r="O489" s="1071"/>
      <c r="P489" s="1071"/>
      <c r="Q489" s="1099" t="s">
        <v>314</v>
      </c>
      <c r="R489" s="1071">
        <f t="shared" si="38"/>
        <v>0</v>
      </c>
      <c r="S489" s="1071"/>
      <c r="T489" s="1071">
        <f t="shared" si="37"/>
        <v>5390000</v>
      </c>
    </row>
    <row r="490" spans="2:20" outlineLevel="1">
      <c r="B490" s="1069">
        <v>107705</v>
      </c>
      <c r="C490" s="1069">
        <v>548393</v>
      </c>
      <c r="D490" s="1070" t="str">
        <f>+VLOOKUP(C490,GP!A:D,4,FALSE)</f>
        <v>FAASt Arecibo Region Repairs (Buildings)</v>
      </c>
      <c r="E490" s="379"/>
      <c r="F490" s="379"/>
      <c r="G490" s="1071"/>
      <c r="H490" s="1095" t="s">
        <v>313</v>
      </c>
      <c r="I490" s="1070"/>
      <c r="J490" s="1071">
        <v>9226902</v>
      </c>
      <c r="K490" s="1071">
        <v>0</v>
      </c>
      <c r="L490" s="1071">
        <v>0</v>
      </c>
      <c r="M490" s="1071">
        <f t="shared" si="36"/>
        <v>9226902</v>
      </c>
      <c r="N490" s="1071"/>
      <c r="O490" s="1071"/>
      <c r="P490" s="1071"/>
      <c r="Q490" s="1099" t="s">
        <v>314</v>
      </c>
      <c r="R490" s="1071">
        <f t="shared" si="38"/>
        <v>0</v>
      </c>
      <c r="S490" s="1071"/>
      <c r="T490" s="1071">
        <f t="shared" si="37"/>
        <v>9226902</v>
      </c>
    </row>
    <row r="491" spans="2:20" outlineLevel="1">
      <c r="B491" s="1069">
        <v>107707</v>
      </c>
      <c r="C491" s="1069">
        <v>548440</v>
      </c>
      <c r="D491" s="1070" t="str">
        <f>+VLOOKUP(C491,GP!A:D,4,FALSE)</f>
        <v>FAASt [Mayaguez Region Repairs] (Building)</v>
      </c>
      <c r="E491" s="379"/>
      <c r="F491" s="379"/>
      <c r="G491" s="1071"/>
      <c r="H491" s="1095" t="s">
        <v>313</v>
      </c>
      <c r="I491" s="1070"/>
      <c r="J491" s="1071">
        <v>13346360</v>
      </c>
      <c r="K491" s="1071">
        <v>0</v>
      </c>
      <c r="L491" s="1071">
        <v>0</v>
      </c>
      <c r="M491" s="1071">
        <f t="shared" si="36"/>
        <v>13346360</v>
      </c>
      <c r="N491" s="1071"/>
      <c r="O491" s="1071"/>
      <c r="P491" s="1071"/>
      <c r="Q491" s="1099" t="s">
        <v>314</v>
      </c>
      <c r="R491" s="1071">
        <f t="shared" si="38"/>
        <v>0</v>
      </c>
      <c r="S491" s="1071"/>
      <c r="T491" s="1071">
        <f t="shared" si="37"/>
        <v>13346360</v>
      </c>
    </row>
    <row r="492" spans="2:20" outlineLevel="1">
      <c r="B492" s="1069">
        <v>107708</v>
      </c>
      <c r="C492" s="1069">
        <v>548596</v>
      </c>
      <c r="D492" s="1070" t="str">
        <f>+VLOOKUP(C492,GP!A:D,4,FALSE)</f>
        <v>FAASt [San German Electrical Service Center] (Building)</v>
      </c>
      <c r="E492" s="379"/>
      <c r="F492" s="379"/>
      <c r="G492" s="1071"/>
      <c r="H492" s="1095" t="s">
        <v>313</v>
      </c>
      <c r="I492" s="1070"/>
      <c r="J492" s="1071">
        <v>2478182</v>
      </c>
      <c r="K492" s="1071">
        <v>0</v>
      </c>
      <c r="L492" s="1071">
        <v>0</v>
      </c>
      <c r="M492" s="1071">
        <f t="shared" si="36"/>
        <v>2478182</v>
      </c>
      <c r="N492" s="1071"/>
      <c r="O492" s="1071"/>
      <c r="P492" s="1071"/>
      <c r="Q492" s="1099" t="s">
        <v>314</v>
      </c>
      <c r="R492" s="1071">
        <f t="shared" si="38"/>
        <v>0</v>
      </c>
      <c r="S492" s="1071"/>
      <c r="T492" s="1071">
        <f t="shared" si="37"/>
        <v>2478182</v>
      </c>
    </row>
    <row r="493" spans="2:20" outlineLevel="1">
      <c r="B493" s="1069">
        <v>11494</v>
      </c>
      <c r="C493" s="1069">
        <v>548598</v>
      </c>
      <c r="D493" s="1070" t="str">
        <f>+VLOOKUP(C493,GP!A:D,4,FALSE)</f>
        <v>FAASt [Line 36200 (115 kV) Fajardo to Rio Blanco] (Transmission)</v>
      </c>
      <c r="E493" s="379"/>
      <c r="F493" s="379"/>
      <c r="G493" s="1071"/>
      <c r="H493" s="1095" t="s">
        <v>313</v>
      </c>
      <c r="I493" s="1070"/>
      <c r="J493" s="1071">
        <v>42190487</v>
      </c>
      <c r="K493" s="1071">
        <v>0</v>
      </c>
      <c r="L493" s="1071">
        <v>0</v>
      </c>
      <c r="M493" s="1071">
        <f t="shared" si="36"/>
        <v>42190487</v>
      </c>
      <c r="N493" s="1071"/>
      <c r="O493" s="1071"/>
      <c r="P493" s="1071"/>
      <c r="Q493" s="1099">
        <v>15963429</v>
      </c>
      <c r="R493" s="1071">
        <f t="shared" si="38"/>
        <v>15963429</v>
      </c>
      <c r="S493" s="1071"/>
      <c r="T493" s="1071">
        <f t="shared" si="37"/>
        <v>58153916</v>
      </c>
    </row>
    <row r="494" spans="2:20" outlineLevel="1">
      <c r="B494" s="1069">
        <v>107709</v>
      </c>
      <c r="C494" s="1069">
        <v>549768</v>
      </c>
      <c r="D494" s="1070" t="str">
        <f>+VLOOKUP(C494,GP!A:D,4,FALSE)</f>
        <v>FAASt Physical Security - Group 5 (Substation)</v>
      </c>
      <c r="E494" s="379"/>
      <c r="F494" s="379"/>
      <c r="G494" s="1071"/>
      <c r="H494" s="1095" t="s">
        <v>313</v>
      </c>
      <c r="I494" s="1070"/>
      <c r="J494" s="1071">
        <v>1200000</v>
      </c>
      <c r="K494" s="1071">
        <v>0</v>
      </c>
      <c r="L494" s="1071">
        <v>0</v>
      </c>
      <c r="M494" s="1071">
        <f t="shared" si="36"/>
        <v>1200000</v>
      </c>
      <c r="N494" s="1071"/>
      <c r="O494" s="1071"/>
      <c r="P494" s="1071"/>
      <c r="Q494" s="1099" t="s">
        <v>314</v>
      </c>
      <c r="R494" s="1071">
        <f t="shared" si="38"/>
        <v>0</v>
      </c>
      <c r="S494" s="1071"/>
      <c r="T494" s="1071">
        <f t="shared" si="37"/>
        <v>1200000</v>
      </c>
    </row>
    <row r="495" spans="2:20" outlineLevel="1">
      <c r="B495" s="1069">
        <v>107710</v>
      </c>
      <c r="C495" s="1069">
        <v>550019</v>
      </c>
      <c r="D495" s="1070" t="str">
        <f>+VLOOKUP(C495,GP!A:D,4,FALSE)</f>
        <v xml:space="preserve">FAASt [Line 600 Caguas TC to Gautier Benitez Sect.] (Transmission) </v>
      </c>
      <c r="E495" s="379"/>
      <c r="F495" s="379"/>
      <c r="G495" s="1071"/>
      <c r="H495" s="1095" t="s">
        <v>313</v>
      </c>
      <c r="I495" s="1070"/>
      <c r="J495" s="1071">
        <v>22133515</v>
      </c>
      <c r="K495" s="1071">
        <v>0</v>
      </c>
      <c r="L495" s="1071">
        <v>0</v>
      </c>
      <c r="M495" s="1071">
        <f t="shared" si="36"/>
        <v>22133515</v>
      </c>
      <c r="N495" s="1071"/>
      <c r="O495" s="1071"/>
      <c r="P495" s="1071"/>
      <c r="Q495" s="1099">
        <v>4035264</v>
      </c>
      <c r="R495" s="1071">
        <f t="shared" si="38"/>
        <v>4035264</v>
      </c>
      <c r="S495" s="1071"/>
      <c r="T495" s="1071">
        <f t="shared" si="37"/>
        <v>26168779</v>
      </c>
    </row>
    <row r="496" spans="2:20" outlineLevel="1">
      <c r="B496" s="1069">
        <v>107711</v>
      </c>
      <c r="C496" s="1069">
        <v>550060</v>
      </c>
      <c r="D496" s="1070" t="str">
        <f>+VLOOKUP(C496,GP!A:D,4,FALSE)</f>
        <v>FAASt [Caguas Region Repairs] (Building)</v>
      </c>
      <c r="E496" s="379"/>
      <c r="F496" s="379"/>
      <c r="G496" s="1071"/>
      <c r="H496" s="1095" t="s">
        <v>313</v>
      </c>
      <c r="I496" s="1070"/>
      <c r="J496" s="1071">
        <v>14472109</v>
      </c>
      <c r="K496" s="1071">
        <v>0</v>
      </c>
      <c r="L496" s="1071">
        <v>0</v>
      </c>
      <c r="M496" s="1071">
        <f t="shared" si="36"/>
        <v>14472109</v>
      </c>
      <c r="N496" s="1071"/>
      <c r="O496" s="1071"/>
      <c r="P496" s="1071"/>
      <c r="Q496" s="1099" t="s">
        <v>314</v>
      </c>
      <c r="R496" s="1071">
        <f t="shared" si="38"/>
        <v>0</v>
      </c>
      <c r="S496" s="1071"/>
      <c r="T496" s="1071">
        <f t="shared" si="37"/>
        <v>14472109</v>
      </c>
    </row>
    <row r="497" spans="2:20" outlineLevel="1">
      <c r="B497" s="1069">
        <v>107712</v>
      </c>
      <c r="C497" s="1069">
        <v>550070</v>
      </c>
      <c r="D497" s="1070" t="str">
        <f>+VLOOKUP(C497,GP!A:D,4,FALSE)</f>
        <v>FAASt [Line 4000 Comerio HP to Escuela Francisco Morales] (Transmission)</v>
      </c>
      <c r="E497" s="379"/>
      <c r="F497" s="379"/>
      <c r="G497" s="1071"/>
      <c r="H497" s="1095" t="s">
        <v>313</v>
      </c>
      <c r="I497" s="1070"/>
      <c r="J497" s="1071">
        <v>22330000</v>
      </c>
      <c r="K497" s="1071">
        <v>0</v>
      </c>
      <c r="L497" s="1071">
        <v>0</v>
      </c>
      <c r="M497" s="1071">
        <f t="shared" si="36"/>
        <v>22330000</v>
      </c>
      <c r="N497" s="1071"/>
      <c r="O497" s="1071"/>
      <c r="P497" s="1071"/>
      <c r="Q497" s="1099" t="s">
        <v>314</v>
      </c>
      <c r="R497" s="1071">
        <f t="shared" si="38"/>
        <v>0</v>
      </c>
      <c r="S497" s="1071"/>
      <c r="T497" s="1071">
        <f t="shared" si="37"/>
        <v>22330000</v>
      </c>
    </row>
    <row r="498" spans="2:20" outlineLevel="1">
      <c r="B498" s="1069">
        <v>107713</v>
      </c>
      <c r="C498" s="1069">
        <v>550099</v>
      </c>
      <c r="D498" s="1070" t="str">
        <f>+VLOOKUP(C498,GP!A:D,4,FALSE)</f>
        <v xml:space="preserve">FAASt [Esc. Industrial M. Such - 1423] (Substation) </v>
      </c>
      <c r="E498" s="379"/>
      <c r="F498" s="379"/>
      <c r="G498" s="1071"/>
      <c r="H498" s="1095" t="s">
        <v>313</v>
      </c>
      <c r="I498" s="1070"/>
      <c r="J498" s="1071">
        <v>9916473.3399999999</v>
      </c>
      <c r="K498" s="1071">
        <v>0</v>
      </c>
      <c r="L498" s="1071">
        <v>0</v>
      </c>
      <c r="M498" s="1071">
        <f t="shared" si="36"/>
        <v>9916473.3399999999</v>
      </c>
      <c r="N498" s="1071"/>
      <c r="O498" s="1071"/>
      <c r="P498" s="1071"/>
      <c r="Q498" s="1099">
        <v>6851320.8700000001</v>
      </c>
      <c r="R498" s="1071">
        <f t="shared" si="38"/>
        <v>6851320.8700000001</v>
      </c>
      <c r="S498" s="1071"/>
      <c r="T498" s="1071">
        <f t="shared" si="37"/>
        <v>16767794.210000001</v>
      </c>
    </row>
    <row r="499" spans="2:20" outlineLevel="1">
      <c r="B499" s="1069">
        <v>11813</v>
      </c>
      <c r="C499" s="1069">
        <v>550162</v>
      </c>
      <c r="D499" s="1070" t="str">
        <f>+VLOOKUP(C499,GP!A:D,4,FALSE)</f>
        <v>FAASt [Berwind TC - 1336] (Substation)</v>
      </c>
      <c r="E499" s="379"/>
      <c r="F499" s="379"/>
      <c r="G499" s="1071"/>
      <c r="H499" s="1095" t="s">
        <v>313</v>
      </c>
      <c r="I499" s="1070"/>
      <c r="J499" s="1071">
        <v>44950547</v>
      </c>
      <c r="K499" s="1071">
        <v>0</v>
      </c>
      <c r="L499" s="1071">
        <v>0</v>
      </c>
      <c r="M499" s="1071">
        <f t="shared" si="36"/>
        <v>44950547</v>
      </c>
      <c r="N499" s="1071"/>
      <c r="O499" s="1071"/>
      <c r="P499" s="1071"/>
      <c r="Q499" s="1099">
        <v>6718315</v>
      </c>
      <c r="R499" s="1071">
        <f t="shared" si="38"/>
        <v>6718315</v>
      </c>
      <c r="S499" s="1071"/>
      <c r="T499" s="1071">
        <f t="shared" si="37"/>
        <v>51668862</v>
      </c>
    </row>
    <row r="500" spans="2:20" outlineLevel="1">
      <c r="B500" s="1069">
        <v>107717</v>
      </c>
      <c r="C500" s="1069">
        <v>550498</v>
      </c>
      <c r="D500" s="1070" t="str">
        <f>+VLOOKUP(C500,GP!A:D,4,FALSE)</f>
        <v>FAASt - [Morovis 8801 (Fuse to Breaker)] (Substation)</v>
      </c>
      <c r="E500" s="379"/>
      <c r="F500" s="379"/>
      <c r="G500" s="1071"/>
      <c r="H500" s="1095" t="s">
        <v>313</v>
      </c>
      <c r="I500" s="1070"/>
      <c r="J500" s="1071">
        <v>16300000</v>
      </c>
      <c r="K500" s="1071">
        <v>0</v>
      </c>
      <c r="L500" s="1071">
        <v>0</v>
      </c>
      <c r="M500" s="1071">
        <f t="shared" si="36"/>
        <v>16300000</v>
      </c>
      <c r="N500" s="1071"/>
      <c r="O500" s="1071"/>
      <c r="P500" s="1071"/>
      <c r="Q500" s="1099" t="s">
        <v>314</v>
      </c>
      <c r="R500" s="1071">
        <f t="shared" si="38"/>
        <v>0</v>
      </c>
      <c r="S500" s="1071"/>
      <c r="T500" s="1071">
        <f t="shared" si="37"/>
        <v>16300000</v>
      </c>
    </row>
    <row r="501" spans="2:20" outlineLevel="1">
      <c r="B501" s="1069">
        <v>107718</v>
      </c>
      <c r="C501" s="1069">
        <v>550500</v>
      </c>
      <c r="D501" s="1070" t="str">
        <f>+VLOOKUP(C501,GP!A:D,4,FALSE)</f>
        <v>FAASt - Ponce Region Repairs (Building)</v>
      </c>
      <c r="E501" s="379"/>
      <c r="F501" s="379"/>
      <c r="G501" s="1071"/>
      <c r="H501" s="1095" t="s">
        <v>313</v>
      </c>
      <c r="I501" s="1070"/>
      <c r="J501" s="1071">
        <v>20294279</v>
      </c>
      <c r="K501" s="1071">
        <v>0</v>
      </c>
      <c r="L501" s="1071">
        <v>0</v>
      </c>
      <c r="M501" s="1071">
        <f t="shared" si="36"/>
        <v>20294279</v>
      </c>
      <c r="N501" s="1071"/>
      <c r="O501" s="1071"/>
      <c r="P501" s="1071"/>
      <c r="Q501" s="1099" t="s">
        <v>314</v>
      </c>
      <c r="R501" s="1071">
        <f t="shared" si="38"/>
        <v>0</v>
      </c>
      <c r="S501" s="1071"/>
      <c r="T501" s="1071">
        <f t="shared" si="37"/>
        <v>20294279</v>
      </c>
    </row>
    <row r="502" spans="2:20" outlineLevel="1">
      <c r="B502" s="1069">
        <v>107719</v>
      </c>
      <c r="C502" s="1069">
        <v>550771</v>
      </c>
      <c r="D502" s="1070" t="str">
        <f>+VLOOKUP(C502,GP!A:D,4,FALSE)</f>
        <v>FAASt [Caguas TC] (Substation)</v>
      </c>
      <c r="E502" s="379"/>
      <c r="F502" s="379"/>
      <c r="G502" s="1071"/>
      <c r="H502" s="1095" t="s">
        <v>313</v>
      </c>
      <c r="I502" s="1070"/>
      <c r="J502" s="1071">
        <v>2500000</v>
      </c>
      <c r="K502" s="1071">
        <v>0</v>
      </c>
      <c r="L502" s="1071">
        <v>0</v>
      </c>
      <c r="M502" s="1071">
        <f t="shared" si="36"/>
        <v>2500000</v>
      </c>
      <c r="N502" s="1071"/>
      <c r="O502" s="1071"/>
      <c r="P502" s="1071"/>
      <c r="Q502" s="1099" t="s">
        <v>314</v>
      </c>
      <c r="R502" s="1071">
        <f t="shared" si="38"/>
        <v>0</v>
      </c>
      <c r="S502" s="1071"/>
      <c r="T502" s="1071">
        <f t="shared" si="37"/>
        <v>2500000</v>
      </c>
    </row>
    <row r="503" spans="2:20" outlineLevel="1">
      <c r="B503" s="1069">
        <v>107720</v>
      </c>
      <c r="C503" s="1069">
        <v>550894</v>
      </c>
      <c r="D503" s="1070" t="str">
        <f>+VLOOKUP(C503,GP!A:D,4,FALSE)</f>
        <v>FAASt [Baldrich - 1422] (Substation)</v>
      </c>
      <c r="E503" s="379"/>
      <c r="F503" s="379"/>
      <c r="G503" s="1071"/>
      <c r="H503" s="1095" t="s">
        <v>313</v>
      </c>
      <c r="I503" s="1070"/>
      <c r="J503" s="1071">
        <v>973098</v>
      </c>
      <c r="K503" s="1071">
        <v>0</v>
      </c>
      <c r="L503" s="1071">
        <v>0</v>
      </c>
      <c r="M503" s="1071">
        <f t="shared" si="36"/>
        <v>973098</v>
      </c>
      <c r="N503" s="1071"/>
      <c r="O503" s="1071"/>
      <c r="P503" s="1071"/>
      <c r="Q503" s="1099">
        <v>28669863</v>
      </c>
      <c r="R503" s="1071">
        <f t="shared" si="38"/>
        <v>28669863</v>
      </c>
      <c r="S503" s="1071"/>
      <c r="T503" s="1071">
        <f t="shared" si="37"/>
        <v>29642961</v>
      </c>
    </row>
    <row r="504" spans="2:20" outlineLevel="1">
      <c r="B504" s="1069">
        <v>11688</v>
      </c>
      <c r="C504" s="1069">
        <v>550902</v>
      </c>
      <c r="D504" s="1070" t="str">
        <f>+VLOOKUP(C504,GP!A:D,4,FALSE)</f>
        <v>FAASt [Line 9700 Palo Seco SP to Bay View Sect.] (Transmission)</v>
      </c>
      <c r="E504" s="379"/>
      <c r="F504" s="379"/>
      <c r="G504" s="1071"/>
      <c r="H504" s="1095" t="s">
        <v>313</v>
      </c>
      <c r="I504" s="1070"/>
      <c r="J504" s="1071">
        <v>2320000</v>
      </c>
      <c r="K504" s="1071">
        <v>0</v>
      </c>
      <c r="L504" s="1071">
        <v>0</v>
      </c>
      <c r="M504" s="1071">
        <f t="shared" si="36"/>
        <v>2320000</v>
      </c>
      <c r="N504" s="1071"/>
      <c r="O504" s="1071"/>
      <c r="P504" s="1071"/>
      <c r="Q504" s="1099" t="s">
        <v>314</v>
      </c>
      <c r="R504" s="1071">
        <f t="shared" si="38"/>
        <v>0</v>
      </c>
      <c r="S504" s="1071"/>
      <c r="T504" s="1071">
        <f t="shared" si="37"/>
        <v>2320000</v>
      </c>
    </row>
    <row r="505" spans="2:20" outlineLevel="1">
      <c r="B505" s="1069">
        <v>107721</v>
      </c>
      <c r="C505" s="1069">
        <v>550972</v>
      </c>
      <c r="D505" s="1070" t="str">
        <f>+VLOOKUP(C505,GP!A:D,4,FALSE)</f>
        <v>FAASt [Fonalledas GIS Rebuilt 1401 1421] (Substation)</v>
      </c>
      <c r="E505" s="379"/>
      <c r="F505" s="379"/>
      <c r="G505" s="1071"/>
      <c r="H505" s="1095" t="s">
        <v>313</v>
      </c>
      <c r="I505" s="1070"/>
      <c r="J505" s="1071">
        <v>31400000</v>
      </c>
      <c r="K505" s="1071">
        <v>0</v>
      </c>
      <c r="L505" s="1071">
        <v>0</v>
      </c>
      <c r="M505" s="1071">
        <f t="shared" ref="M505:M568" si="39">+SUM(J505:L505)</f>
        <v>31400000</v>
      </c>
      <c r="N505" s="1071"/>
      <c r="O505" s="1071"/>
      <c r="P505" s="1071"/>
      <c r="Q505" s="1099" t="s">
        <v>314</v>
      </c>
      <c r="R505" s="1071">
        <f t="shared" si="38"/>
        <v>0</v>
      </c>
      <c r="S505" s="1071"/>
      <c r="T505" s="1071">
        <f t="shared" ref="T505:T568" si="40">+M505+R505</f>
        <v>31400000</v>
      </c>
    </row>
    <row r="506" spans="2:20" outlineLevel="1">
      <c r="B506" s="1069">
        <v>107722</v>
      </c>
      <c r="C506" s="1069">
        <v>550980</v>
      </c>
      <c r="D506" s="1070" t="str">
        <f>+VLOOKUP(C506,GP!A:D,4,FALSE)</f>
        <v>FAASt [Parques y Recreos - 1002] (Substation)</v>
      </c>
      <c r="E506" s="379"/>
      <c r="F506" s="379"/>
      <c r="G506" s="1071"/>
      <c r="H506" s="1095" t="s">
        <v>313</v>
      </c>
      <c r="I506" s="1070"/>
      <c r="J506" s="1071">
        <v>11737497.050000001</v>
      </c>
      <c r="K506" s="1071">
        <v>0</v>
      </c>
      <c r="L506" s="1071">
        <v>0</v>
      </c>
      <c r="M506" s="1071">
        <f t="shared" si="39"/>
        <v>11737497.050000001</v>
      </c>
      <c r="N506" s="1071"/>
      <c r="O506" s="1071"/>
      <c r="P506" s="1071"/>
      <c r="Q506" s="1099">
        <v>8962734.0800000001</v>
      </c>
      <c r="R506" s="1071">
        <f t="shared" ref="R506:R569" si="41">+SUM(P506:Q506)</f>
        <v>8962734.0800000001</v>
      </c>
      <c r="S506" s="1071"/>
      <c r="T506" s="1071">
        <f t="shared" si="40"/>
        <v>20700231.130000003</v>
      </c>
    </row>
    <row r="507" spans="2:20" outlineLevel="1">
      <c r="B507" s="1069">
        <v>107723</v>
      </c>
      <c r="C507" s="1069">
        <v>550986</v>
      </c>
      <c r="D507" s="1070" t="str">
        <f>+VLOOKUP(C507,GP!A:D,4,FALSE)</f>
        <v>FAASt [Condado - 1133] (Substation)</v>
      </c>
      <c r="E507" s="379"/>
      <c r="F507" s="379"/>
      <c r="G507" s="1071"/>
      <c r="H507" s="1095" t="s">
        <v>313</v>
      </c>
      <c r="I507" s="1070"/>
      <c r="J507" s="1071">
        <v>10649911</v>
      </c>
      <c r="K507" s="1071">
        <v>0</v>
      </c>
      <c r="L507" s="1071">
        <v>0</v>
      </c>
      <c r="M507" s="1071">
        <f t="shared" si="39"/>
        <v>10649911</v>
      </c>
      <c r="N507" s="1071"/>
      <c r="O507" s="1071"/>
      <c r="P507" s="1071"/>
      <c r="Q507" s="1099">
        <v>5427167</v>
      </c>
      <c r="R507" s="1071">
        <f t="shared" si="41"/>
        <v>5427167</v>
      </c>
      <c r="S507" s="1071"/>
      <c r="T507" s="1071">
        <f t="shared" si="40"/>
        <v>16077078</v>
      </c>
    </row>
    <row r="508" spans="2:20" outlineLevel="1">
      <c r="B508" s="1069">
        <v>107724</v>
      </c>
      <c r="C508" s="1069">
        <v>550998</v>
      </c>
      <c r="D508" s="1070" t="str">
        <f>+VLOOKUP(C508,GP!A:D,4,FALSE)</f>
        <v>FAASt [Santurce Planta (Sect) 1116] (Substation)</v>
      </c>
      <c r="E508" s="379"/>
      <c r="F508" s="379"/>
      <c r="G508" s="1071"/>
      <c r="H508" s="1095" t="s">
        <v>313</v>
      </c>
      <c r="I508" s="1070"/>
      <c r="J508" s="1071">
        <v>9900000</v>
      </c>
      <c r="K508" s="1071">
        <v>0</v>
      </c>
      <c r="L508" s="1071">
        <v>0</v>
      </c>
      <c r="M508" s="1071">
        <f t="shared" si="39"/>
        <v>9900000</v>
      </c>
      <c r="N508" s="1071"/>
      <c r="O508" s="1071"/>
      <c r="P508" s="1071"/>
      <c r="Q508" s="1099" t="s">
        <v>314</v>
      </c>
      <c r="R508" s="1071">
        <f t="shared" si="41"/>
        <v>0</v>
      </c>
      <c r="S508" s="1071"/>
      <c r="T508" s="1071">
        <f t="shared" si="40"/>
        <v>9900000</v>
      </c>
    </row>
    <row r="509" spans="2:20" outlineLevel="1">
      <c r="B509" s="1069">
        <v>11687</v>
      </c>
      <c r="C509" s="1069">
        <v>551067</v>
      </c>
      <c r="D509" s="1070" t="str">
        <f>+VLOOKUP(C509,GP!A:D,4,FALSE)</f>
        <v>FAASt [Line 11100 Canovanas Sect. to GOAB 11115] (Transmission)</v>
      </c>
      <c r="E509" s="379"/>
      <c r="F509" s="379"/>
      <c r="G509" s="1071"/>
      <c r="H509" s="1095" t="s">
        <v>313</v>
      </c>
      <c r="I509" s="1070"/>
      <c r="J509" s="1071">
        <v>3790000</v>
      </c>
      <c r="K509" s="1071">
        <v>0</v>
      </c>
      <c r="L509" s="1071">
        <v>0</v>
      </c>
      <c r="M509" s="1071">
        <f t="shared" si="39"/>
        <v>3790000</v>
      </c>
      <c r="N509" s="1071"/>
      <c r="O509" s="1071"/>
      <c r="P509" s="1071"/>
      <c r="Q509" s="1099" t="s">
        <v>314</v>
      </c>
      <c r="R509" s="1071">
        <f t="shared" si="41"/>
        <v>0</v>
      </c>
      <c r="S509" s="1071"/>
      <c r="T509" s="1071">
        <f t="shared" si="40"/>
        <v>3790000</v>
      </c>
    </row>
    <row r="510" spans="2:20" outlineLevel="1">
      <c r="B510" s="1069">
        <v>107725</v>
      </c>
      <c r="C510" s="1069">
        <v>551100</v>
      </c>
      <c r="D510" s="1070" t="str">
        <f>+VLOOKUP(C510,GP!A:D,4,FALSE)</f>
        <v>FAASt [Bayview Sectionalizer 1802 Relocation] (Substation)</v>
      </c>
      <c r="E510" s="379"/>
      <c r="F510" s="379"/>
      <c r="G510" s="1071"/>
      <c r="H510" s="1095" t="s">
        <v>313</v>
      </c>
      <c r="I510" s="1070"/>
      <c r="J510" s="1071">
        <v>16700000</v>
      </c>
      <c r="K510" s="1071">
        <v>0</v>
      </c>
      <c r="L510" s="1071">
        <v>0</v>
      </c>
      <c r="M510" s="1071">
        <f t="shared" si="39"/>
        <v>16700000</v>
      </c>
      <c r="N510" s="1071"/>
      <c r="O510" s="1071"/>
      <c r="P510" s="1071"/>
      <c r="Q510" s="1099" t="s">
        <v>314</v>
      </c>
      <c r="R510" s="1071">
        <f t="shared" si="41"/>
        <v>0</v>
      </c>
      <c r="S510" s="1071"/>
      <c r="T510" s="1071">
        <f t="shared" si="40"/>
        <v>16700000</v>
      </c>
    </row>
    <row r="511" spans="2:20" outlineLevel="1">
      <c r="B511" s="1069">
        <v>107726</v>
      </c>
      <c r="C511" s="1069">
        <v>551242</v>
      </c>
      <c r="D511" s="1070" t="str">
        <f>+VLOOKUP(C511,GP!A:D,4,FALSE)</f>
        <v>FAASt [Bayamon Region Repairs] (Building)</v>
      </c>
      <c r="E511" s="379"/>
      <c r="F511" s="379"/>
      <c r="G511" s="1071"/>
      <c r="H511" s="1095" t="s">
        <v>313</v>
      </c>
      <c r="I511" s="1070"/>
      <c r="J511" s="1071">
        <v>15451305</v>
      </c>
      <c r="K511" s="1071">
        <v>0</v>
      </c>
      <c r="L511" s="1071">
        <v>0</v>
      </c>
      <c r="M511" s="1071">
        <f t="shared" si="39"/>
        <v>15451305</v>
      </c>
      <c r="N511" s="1071"/>
      <c r="O511" s="1071"/>
      <c r="P511" s="1071"/>
      <c r="Q511" s="1099" t="s">
        <v>314</v>
      </c>
      <c r="R511" s="1071">
        <f t="shared" si="41"/>
        <v>0</v>
      </c>
      <c r="S511" s="1071"/>
      <c r="T511" s="1071">
        <f t="shared" si="40"/>
        <v>15451305</v>
      </c>
    </row>
    <row r="512" spans="2:20" outlineLevel="1">
      <c r="B512" s="1069">
        <v>11570</v>
      </c>
      <c r="C512" s="1069">
        <v>551247</v>
      </c>
      <c r="D512" s="1070" t="str">
        <f>+VLOOKUP(C512,GP!A:D,4,FALSE)</f>
        <v>FAASt [Palo Seco South Building Repairs] (Building)</v>
      </c>
      <c r="E512" s="379"/>
      <c r="F512" s="379"/>
      <c r="G512" s="1071"/>
      <c r="H512" s="1095" t="s">
        <v>313</v>
      </c>
      <c r="I512" s="1070"/>
      <c r="J512" s="1071">
        <v>11170493</v>
      </c>
      <c r="K512" s="1071">
        <v>0</v>
      </c>
      <c r="L512" s="1071">
        <v>0</v>
      </c>
      <c r="M512" s="1071">
        <f t="shared" si="39"/>
        <v>11170493</v>
      </c>
      <c r="N512" s="1071"/>
      <c r="O512" s="1071"/>
      <c r="P512" s="1071"/>
      <c r="Q512" s="1099" t="s">
        <v>314</v>
      </c>
      <c r="R512" s="1071">
        <f t="shared" si="41"/>
        <v>0</v>
      </c>
      <c r="S512" s="1071"/>
      <c r="T512" s="1071">
        <f t="shared" si="40"/>
        <v>11170493</v>
      </c>
    </row>
    <row r="513" spans="2:20" outlineLevel="1">
      <c r="B513" s="1069">
        <v>107727</v>
      </c>
      <c r="C513" s="1069">
        <v>551260</v>
      </c>
      <c r="D513" s="1070" t="str">
        <f>+VLOOKUP(C513,GP!A:D,4,FALSE)</f>
        <v>FAASt [Guaynabo Pueblo Substation] (Substation)</v>
      </c>
      <c r="E513" s="379"/>
      <c r="F513" s="379"/>
      <c r="G513" s="1071"/>
      <c r="H513" s="1095" t="s">
        <v>313</v>
      </c>
      <c r="I513" s="1070"/>
      <c r="J513" s="1071">
        <v>22381506.84</v>
      </c>
      <c r="K513" s="1071">
        <v>0</v>
      </c>
      <c r="L513" s="1071">
        <v>0</v>
      </c>
      <c r="M513" s="1071">
        <f t="shared" si="39"/>
        <v>22381506.84</v>
      </c>
      <c r="N513" s="1071"/>
      <c r="O513" s="1071"/>
      <c r="P513" s="1071"/>
      <c r="Q513" s="1099">
        <v>10941966.539999999</v>
      </c>
      <c r="R513" s="1071">
        <f t="shared" si="41"/>
        <v>10941966.539999999</v>
      </c>
      <c r="S513" s="1071"/>
      <c r="T513" s="1071">
        <f t="shared" si="40"/>
        <v>33323473.379999999</v>
      </c>
    </row>
    <row r="514" spans="2:20" outlineLevel="1">
      <c r="B514" s="1069">
        <v>107732</v>
      </c>
      <c r="C514" s="1069">
        <v>551827</v>
      </c>
      <c r="D514" s="1070" t="str">
        <f>+VLOOKUP(C514,GP!A:D,4,FALSE)</f>
        <v>FAASt [San Juan Region Repair] (Building)</v>
      </c>
      <c r="E514" s="379"/>
      <c r="F514" s="379"/>
      <c r="G514" s="1071"/>
      <c r="H514" s="1095" t="s">
        <v>313</v>
      </c>
      <c r="I514" s="1070"/>
      <c r="J514" s="1071">
        <v>31028730</v>
      </c>
      <c r="K514" s="1071">
        <v>0</v>
      </c>
      <c r="L514" s="1071">
        <v>0</v>
      </c>
      <c r="M514" s="1071">
        <f t="shared" si="39"/>
        <v>31028730</v>
      </c>
      <c r="N514" s="1071"/>
      <c r="O514" s="1071"/>
      <c r="P514" s="1071"/>
      <c r="Q514" s="1099" t="s">
        <v>314</v>
      </c>
      <c r="R514" s="1071">
        <f t="shared" si="41"/>
        <v>0</v>
      </c>
      <c r="S514" s="1071"/>
      <c r="T514" s="1071">
        <f t="shared" si="40"/>
        <v>31028730</v>
      </c>
    </row>
    <row r="515" spans="2:20" outlineLevel="1">
      <c r="B515" s="1069">
        <v>11434</v>
      </c>
      <c r="C515" s="1069">
        <v>551911</v>
      </c>
      <c r="D515" s="1070" t="str">
        <f>+VLOOKUP(C515,GP!A:D,4,FALSE)</f>
        <v>FAASt [Line 9100 (38 kV) - Guaraguao TC to Bayamon Pueblo Sect.] (Transmission)</v>
      </c>
      <c r="E515" s="379"/>
      <c r="F515" s="379"/>
      <c r="G515" s="1071"/>
      <c r="H515" s="1095" t="s">
        <v>313</v>
      </c>
      <c r="I515" s="1070"/>
      <c r="J515" s="1071">
        <v>5050000</v>
      </c>
      <c r="K515" s="1071">
        <v>0</v>
      </c>
      <c r="L515" s="1071">
        <v>0</v>
      </c>
      <c r="M515" s="1071">
        <f t="shared" si="39"/>
        <v>5050000</v>
      </c>
      <c r="N515" s="1071"/>
      <c r="O515" s="1071"/>
      <c r="P515" s="1071"/>
      <c r="Q515" s="1099" t="s">
        <v>314</v>
      </c>
      <c r="R515" s="1071">
        <f t="shared" si="41"/>
        <v>0</v>
      </c>
      <c r="S515" s="1071"/>
      <c r="T515" s="1071">
        <f t="shared" si="40"/>
        <v>5050000</v>
      </c>
    </row>
    <row r="516" spans="2:20" outlineLevel="1">
      <c r="B516" s="1069">
        <v>107733</v>
      </c>
      <c r="C516" s="1069">
        <v>551912</v>
      </c>
      <c r="D516" s="1070" t="str">
        <f>+VLOOKUP(C516,GP!A:D,4,FALSE)</f>
        <v>FAASt [Puerto Nuevo - 1520] (Substation)</v>
      </c>
      <c r="E516" s="379"/>
      <c r="F516" s="379"/>
      <c r="G516" s="1071"/>
      <c r="H516" s="1095" t="s">
        <v>313</v>
      </c>
      <c r="I516" s="1070"/>
      <c r="J516" s="1071">
        <v>12192278</v>
      </c>
      <c r="K516" s="1071">
        <v>0</v>
      </c>
      <c r="L516" s="1071">
        <v>0</v>
      </c>
      <c r="M516" s="1071">
        <f t="shared" si="39"/>
        <v>12192278</v>
      </c>
      <c r="N516" s="1071"/>
      <c r="O516" s="1071"/>
      <c r="P516" s="1071"/>
      <c r="Q516" s="1099">
        <v>6035307</v>
      </c>
      <c r="R516" s="1071">
        <f t="shared" si="41"/>
        <v>6035307</v>
      </c>
      <c r="S516" s="1071"/>
      <c r="T516" s="1071">
        <f t="shared" si="40"/>
        <v>18227585</v>
      </c>
    </row>
    <row r="517" spans="2:20" outlineLevel="1">
      <c r="B517" s="1069">
        <v>107734</v>
      </c>
      <c r="C517" s="1069">
        <v>551916</v>
      </c>
      <c r="D517" s="1070" t="str">
        <f>+VLOOKUP(C517,GP!A:D,4,FALSE)</f>
        <v>FAASt [Dorado TC Relocation] (Substation)</v>
      </c>
      <c r="E517" s="379"/>
      <c r="F517" s="379"/>
      <c r="G517" s="1071"/>
      <c r="H517" s="1095" t="s">
        <v>313</v>
      </c>
      <c r="I517" s="1070"/>
      <c r="J517" s="1071">
        <v>40100000</v>
      </c>
      <c r="K517" s="1071">
        <v>0</v>
      </c>
      <c r="L517" s="1071">
        <v>0</v>
      </c>
      <c r="M517" s="1071">
        <f t="shared" si="39"/>
        <v>40100000</v>
      </c>
      <c r="N517" s="1071"/>
      <c r="O517" s="1071"/>
      <c r="P517" s="1071"/>
      <c r="Q517" s="1099" t="s">
        <v>314</v>
      </c>
      <c r="R517" s="1071">
        <f t="shared" si="41"/>
        <v>0</v>
      </c>
      <c r="S517" s="1071"/>
      <c r="T517" s="1071">
        <f t="shared" si="40"/>
        <v>40100000</v>
      </c>
    </row>
    <row r="518" spans="2:20" outlineLevel="1">
      <c r="B518" s="1069">
        <v>11409</v>
      </c>
      <c r="C518" s="1069">
        <v>551918</v>
      </c>
      <c r="D518" s="1070" t="str">
        <f>+VLOOKUP(C518,GP!A:D,4,FALSE)</f>
        <v>FAASt [Crematorio - 1512] (Substation)</v>
      </c>
      <c r="E518" s="379"/>
      <c r="F518" s="379"/>
      <c r="G518" s="1071"/>
      <c r="H518" s="1095" t="s">
        <v>313</v>
      </c>
      <c r="I518" s="1070"/>
      <c r="J518" s="1071">
        <v>12718285</v>
      </c>
      <c r="K518" s="1071">
        <v>0</v>
      </c>
      <c r="L518" s="1071">
        <v>0</v>
      </c>
      <c r="M518" s="1071">
        <f t="shared" si="39"/>
        <v>12718285</v>
      </c>
      <c r="N518" s="1071"/>
      <c r="O518" s="1071"/>
      <c r="P518" s="1071"/>
      <c r="Q518" s="1099">
        <v>6048401</v>
      </c>
      <c r="R518" s="1071">
        <f t="shared" si="41"/>
        <v>6048401</v>
      </c>
      <c r="S518" s="1071"/>
      <c r="T518" s="1071">
        <f t="shared" si="40"/>
        <v>18766686</v>
      </c>
    </row>
    <row r="519" spans="2:20" outlineLevel="1">
      <c r="B519" s="1069">
        <v>107736</v>
      </c>
      <c r="C519" s="1069">
        <v>551927</v>
      </c>
      <c r="D519" s="1070" t="str">
        <f>+VLOOKUP(C519,GP!A:D,4,FALSE)</f>
        <v>FAASt [SCADA Remote Access and RTU Replacements Group 3] (Telecommunication)</v>
      </c>
      <c r="E519" s="379"/>
      <c r="F519" s="379"/>
      <c r="G519" s="1071"/>
      <c r="H519" s="1095" t="s">
        <v>313</v>
      </c>
      <c r="I519" s="1070"/>
      <c r="J519" s="1071">
        <v>19213188.600000001</v>
      </c>
      <c r="K519" s="1071">
        <v>0</v>
      </c>
      <c r="L519" s="1071">
        <v>0</v>
      </c>
      <c r="M519" s="1071">
        <f t="shared" si="39"/>
        <v>19213188.600000001</v>
      </c>
      <c r="N519" s="1071"/>
      <c r="O519" s="1071"/>
      <c r="P519" s="1071"/>
      <c r="Q519" s="1099">
        <v>3299617.88</v>
      </c>
      <c r="R519" s="1071">
        <f t="shared" si="41"/>
        <v>3299617.88</v>
      </c>
      <c r="S519" s="1071"/>
      <c r="T519" s="1071">
        <f t="shared" si="40"/>
        <v>22512806.48</v>
      </c>
    </row>
    <row r="520" spans="2:20" outlineLevel="1">
      <c r="B520" s="1069">
        <v>107753</v>
      </c>
      <c r="C520" s="1069">
        <v>668665</v>
      </c>
      <c r="D520" s="1070" t="str">
        <f>+VLOOKUP(C520,GP!A:D,4,FALSE)</f>
        <v>FAASt [Cybersecurity Program Implementation] (Telecommunication)</v>
      </c>
      <c r="E520" s="379"/>
      <c r="F520" s="379"/>
      <c r="G520" s="1071"/>
      <c r="H520" s="1095" t="s">
        <v>313</v>
      </c>
      <c r="I520" s="1070"/>
      <c r="J520" s="1071">
        <v>24587256.129999999</v>
      </c>
      <c r="K520" s="1071">
        <v>0</v>
      </c>
      <c r="L520" s="1071">
        <v>0</v>
      </c>
      <c r="M520" s="1071">
        <f t="shared" si="39"/>
        <v>24587256.129999999</v>
      </c>
      <c r="N520" s="1071"/>
      <c r="O520" s="1071"/>
      <c r="P520" s="1071"/>
      <c r="Q520" s="1099" t="s">
        <v>315</v>
      </c>
      <c r="R520" s="1071">
        <f t="shared" si="41"/>
        <v>0</v>
      </c>
      <c r="S520" s="1071"/>
      <c r="T520" s="1071">
        <f t="shared" si="40"/>
        <v>24587256.129999999</v>
      </c>
    </row>
    <row r="521" spans="2:20" outlineLevel="1">
      <c r="B521" s="1069">
        <v>107754</v>
      </c>
      <c r="C521" s="1069">
        <v>668669</v>
      </c>
      <c r="D521" s="1070" t="str">
        <f>+VLOOKUP(C521,GP!A:D,4,FALSE)</f>
        <v>FAASt [Line 50500 230kV Mayaguez TC - Mora TC - Cambalache Power Plant] (Transmission)</v>
      </c>
      <c r="E521" s="379"/>
      <c r="F521" s="379"/>
      <c r="G521" s="1071"/>
      <c r="H521" s="1095" t="s">
        <v>313</v>
      </c>
      <c r="I521" s="1070"/>
      <c r="J521" s="1071">
        <v>307465</v>
      </c>
      <c r="K521" s="1071">
        <v>0</v>
      </c>
      <c r="L521" s="1071">
        <v>0</v>
      </c>
      <c r="M521" s="1071">
        <f t="shared" si="39"/>
        <v>307465</v>
      </c>
      <c r="N521" s="1071"/>
      <c r="O521" s="1071"/>
      <c r="P521" s="1071"/>
      <c r="Q521" s="1099" t="s">
        <v>315</v>
      </c>
      <c r="R521" s="1071">
        <f t="shared" si="41"/>
        <v>0</v>
      </c>
      <c r="S521" s="1071"/>
      <c r="T521" s="1071">
        <f t="shared" si="40"/>
        <v>307465</v>
      </c>
    </row>
    <row r="522" spans="2:20" outlineLevel="1">
      <c r="B522" s="1069">
        <v>107764</v>
      </c>
      <c r="C522" s="1069">
        <v>673920</v>
      </c>
      <c r="D522" s="1070" t="str">
        <f>+VLOOKUP(C522,GP!A:D,4,FALSE)</f>
        <v>FAASt [Isla Grande 1101] (Substation)</v>
      </c>
      <c r="E522" s="379"/>
      <c r="F522" s="379"/>
      <c r="G522" s="1071"/>
      <c r="H522" s="1095" t="s">
        <v>313</v>
      </c>
      <c r="I522" s="1070"/>
      <c r="J522" s="1071">
        <v>600000</v>
      </c>
      <c r="K522" s="1071">
        <v>0</v>
      </c>
      <c r="L522" s="1071">
        <v>0</v>
      </c>
      <c r="M522" s="1071">
        <f t="shared" si="39"/>
        <v>600000</v>
      </c>
      <c r="N522" s="1071"/>
      <c r="O522" s="1071"/>
      <c r="P522" s="1071"/>
      <c r="Q522" s="1099" t="s">
        <v>314</v>
      </c>
      <c r="R522" s="1071">
        <f t="shared" si="41"/>
        <v>0</v>
      </c>
      <c r="S522" s="1071"/>
      <c r="T522" s="1071">
        <f t="shared" si="40"/>
        <v>600000</v>
      </c>
    </row>
    <row r="523" spans="2:20" outlineLevel="1">
      <c r="B523" s="1069">
        <v>107765</v>
      </c>
      <c r="C523" s="1069">
        <v>674506</v>
      </c>
      <c r="D523" s="1070" t="str">
        <f>+VLOOKUP(C523,GP!A:D,4,FALSE)</f>
        <v>FAASt [Field Area Network (FAN)] (Telecommunication)</v>
      </c>
      <c r="E523" s="379"/>
      <c r="F523" s="379"/>
      <c r="G523" s="1071"/>
      <c r="H523" s="1095" t="s">
        <v>313</v>
      </c>
      <c r="I523" s="1070"/>
      <c r="J523" s="1071">
        <v>330000000</v>
      </c>
      <c r="K523" s="1071">
        <v>0</v>
      </c>
      <c r="L523" s="1071">
        <v>0</v>
      </c>
      <c r="M523" s="1071">
        <f t="shared" si="39"/>
        <v>330000000</v>
      </c>
      <c r="N523" s="1071"/>
      <c r="O523" s="1071"/>
      <c r="P523" s="1071"/>
      <c r="Q523" s="1099" t="s">
        <v>314</v>
      </c>
      <c r="R523" s="1071">
        <f t="shared" si="41"/>
        <v>0</v>
      </c>
      <c r="S523" s="1071"/>
      <c r="T523" s="1071">
        <f t="shared" si="40"/>
        <v>330000000</v>
      </c>
    </row>
    <row r="524" spans="2:20" outlineLevel="1">
      <c r="B524" s="1069">
        <v>107766</v>
      </c>
      <c r="C524" s="1069">
        <v>675345</v>
      </c>
      <c r="D524" s="1070" t="str">
        <f>+VLOOKUP(C524,GP!A:D,4,FALSE)</f>
        <v>FAASt [IT OT Technology Systems Reparations] Group 1 (Telecommunication)</v>
      </c>
      <c r="E524" s="379"/>
      <c r="F524" s="379"/>
      <c r="G524" s="1071"/>
      <c r="H524" s="1095" t="s">
        <v>313</v>
      </c>
      <c r="I524" s="1070"/>
      <c r="J524" s="1071">
        <v>9177181.2200000007</v>
      </c>
      <c r="K524" s="1071">
        <v>0</v>
      </c>
      <c r="L524" s="1071">
        <v>0</v>
      </c>
      <c r="M524" s="1071">
        <f t="shared" si="39"/>
        <v>9177181.2200000007</v>
      </c>
      <c r="N524" s="1071"/>
      <c r="O524" s="1071"/>
      <c r="P524" s="1071"/>
      <c r="Q524" s="1099" t="s">
        <v>315</v>
      </c>
      <c r="R524" s="1071">
        <f t="shared" si="41"/>
        <v>0</v>
      </c>
      <c r="S524" s="1071"/>
      <c r="T524" s="1071">
        <f t="shared" si="40"/>
        <v>9177181.2200000007</v>
      </c>
    </row>
    <row r="525" spans="2:20" outlineLevel="1">
      <c r="B525" s="1069">
        <v>107767</v>
      </c>
      <c r="C525" s="1069">
        <v>675406</v>
      </c>
      <c r="D525" s="1070" t="str">
        <f>+VLOOKUP(C525,GP!A:D,4,FALSE)</f>
        <v>FAASt [Two-Way Land Mobile Radio Network] (Telecommunication)</v>
      </c>
      <c r="E525" s="379"/>
      <c r="F525" s="379"/>
      <c r="G525" s="1071"/>
      <c r="H525" s="1095" t="s">
        <v>313</v>
      </c>
      <c r="I525" s="1070"/>
      <c r="J525" s="1071">
        <v>46200000</v>
      </c>
      <c r="K525" s="1071">
        <v>0</v>
      </c>
      <c r="L525" s="1071">
        <v>0</v>
      </c>
      <c r="M525" s="1071">
        <f t="shared" si="39"/>
        <v>46200000</v>
      </c>
      <c r="N525" s="1071"/>
      <c r="O525" s="1071"/>
      <c r="P525" s="1071"/>
      <c r="Q525" s="1099" t="s">
        <v>314</v>
      </c>
      <c r="R525" s="1071">
        <f t="shared" si="41"/>
        <v>0</v>
      </c>
      <c r="S525" s="1071"/>
      <c r="T525" s="1071">
        <f t="shared" si="40"/>
        <v>46200000</v>
      </c>
    </row>
    <row r="526" spans="2:20" outlineLevel="1">
      <c r="B526" s="1069">
        <v>11862</v>
      </c>
      <c r="C526" s="1069">
        <v>679006</v>
      </c>
      <c r="D526" s="1070" t="str">
        <f>+VLOOKUP(C526,GP!A:D,4,FALSE)</f>
        <v>FAASt [Test and Technology Laboratory] (Building)</v>
      </c>
      <c r="E526" s="379"/>
      <c r="F526" s="379"/>
      <c r="G526" s="1071"/>
      <c r="H526" s="1095" t="s">
        <v>313</v>
      </c>
      <c r="I526" s="1070"/>
      <c r="J526" s="1071">
        <v>13125830</v>
      </c>
      <c r="K526" s="1071">
        <v>0</v>
      </c>
      <c r="L526" s="1071">
        <v>0</v>
      </c>
      <c r="M526" s="1071">
        <f t="shared" si="39"/>
        <v>13125830</v>
      </c>
      <c r="N526" s="1071"/>
      <c r="O526" s="1071"/>
      <c r="P526" s="1071"/>
      <c r="Q526" s="1099">
        <v>8186857</v>
      </c>
      <c r="R526" s="1071">
        <f t="shared" si="41"/>
        <v>8186857</v>
      </c>
      <c r="S526" s="1071"/>
      <c r="T526" s="1071">
        <f t="shared" si="40"/>
        <v>21312687</v>
      </c>
    </row>
    <row r="527" spans="2:20" outlineLevel="1">
      <c r="B527" s="1069">
        <v>11861</v>
      </c>
      <c r="C527" s="1069">
        <v>679035</v>
      </c>
      <c r="D527" s="1070" t="str">
        <f>+VLOOKUP(C527,GP!A:D,4,FALSE)</f>
        <v>FAASt [Telecom Infrastructure – Group A] (Telecommunication)</v>
      </c>
      <c r="E527" s="379"/>
      <c r="F527" s="379"/>
      <c r="G527" s="1071"/>
      <c r="H527" s="1095" t="s">
        <v>313</v>
      </c>
      <c r="I527" s="1070"/>
      <c r="J527" s="1071">
        <v>5900000</v>
      </c>
      <c r="K527" s="1071">
        <v>0</v>
      </c>
      <c r="L527" s="1071">
        <v>0</v>
      </c>
      <c r="M527" s="1071">
        <f t="shared" si="39"/>
        <v>5900000</v>
      </c>
      <c r="N527" s="1071"/>
      <c r="O527" s="1071"/>
      <c r="P527" s="1071"/>
      <c r="Q527" s="1099" t="s">
        <v>314</v>
      </c>
      <c r="R527" s="1071">
        <f t="shared" si="41"/>
        <v>0</v>
      </c>
      <c r="S527" s="1071"/>
      <c r="T527" s="1071">
        <f t="shared" si="40"/>
        <v>5900000</v>
      </c>
    </row>
    <row r="528" spans="2:20" outlineLevel="1">
      <c r="B528" s="1069">
        <v>107777</v>
      </c>
      <c r="C528" s="1069">
        <v>682331</v>
      </c>
      <c r="D528" s="1070" t="str">
        <f>+VLOOKUP(C528,GP!A:D,4,FALSE)</f>
        <v>FAASt [RTU and Telecommunication Replacements Group 1 - Mayaguez Area] (Telecommunication)</v>
      </c>
      <c r="E528" s="379"/>
      <c r="F528" s="379"/>
      <c r="G528" s="1071"/>
      <c r="H528" s="1095" t="s">
        <v>313</v>
      </c>
      <c r="I528" s="1070"/>
      <c r="J528" s="1071">
        <v>4360000</v>
      </c>
      <c r="K528" s="1071">
        <v>0</v>
      </c>
      <c r="L528" s="1071">
        <v>0</v>
      </c>
      <c r="M528" s="1071">
        <f t="shared" si="39"/>
        <v>4360000</v>
      </c>
      <c r="N528" s="1071"/>
      <c r="O528" s="1071"/>
      <c r="P528" s="1071"/>
      <c r="Q528" s="1099" t="s">
        <v>314</v>
      </c>
      <c r="R528" s="1071">
        <f t="shared" si="41"/>
        <v>0</v>
      </c>
      <c r="S528" s="1071"/>
      <c r="T528" s="1071">
        <f t="shared" si="40"/>
        <v>4360000</v>
      </c>
    </row>
    <row r="529" spans="2:20" outlineLevel="1">
      <c r="B529" s="1069">
        <v>107825</v>
      </c>
      <c r="C529" s="1069">
        <v>704763</v>
      </c>
      <c r="D529" s="1070" t="str">
        <f>+VLOOKUP(C529,GP!A:D,4,FALSE)</f>
        <v>FAASt [Telecom Infrastructure – Group C] (Telecommunication)</v>
      </c>
      <c r="E529" s="379"/>
      <c r="F529" s="379"/>
      <c r="G529" s="1071"/>
      <c r="H529" s="1095" t="s">
        <v>313</v>
      </c>
      <c r="I529" s="1070"/>
      <c r="J529" s="1071">
        <v>2800000</v>
      </c>
      <c r="K529" s="1071">
        <v>0</v>
      </c>
      <c r="L529" s="1071">
        <v>0</v>
      </c>
      <c r="M529" s="1071">
        <f t="shared" si="39"/>
        <v>2800000</v>
      </c>
      <c r="N529" s="1071"/>
      <c r="O529" s="1071"/>
      <c r="P529" s="1071"/>
      <c r="Q529" s="1099" t="s">
        <v>314</v>
      </c>
      <c r="R529" s="1071">
        <f t="shared" si="41"/>
        <v>0</v>
      </c>
      <c r="S529" s="1071"/>
      <c r="T529" s="1071">
        <f t="shared" si="40"/>
        <v>2800000</v>
      </c>
    </row>
    <row r="530" spans="2:20" outlineLevel="1">
      <c r="B530" s="1069">
        <v>11863</v>
      </c>
      <c r="C530" s="1069">
        <v>704805</v>
      </c>
      <c r="D530" s="1070" t="str">
        <f>+VLOOKUP(C530,GP!A:D,4,FALSE)</f>
        <v>FAASt [Telecom Infrastructure – Group D] (Telecommunication)</v>
      </c>
      <c r="E530" s="379"/>
      <c r="F530" s="379"/>
      <c r="G530" s="1071"/>
      <c r="H530" s="1095" t="s">
        <v>313</v>
      </c>
      <c r="I530" s="1070"/>
      <c r="J530" s="1071">
        <v>6905000</v>
      </c>
      <c r="K530" s="1071">
        <v>0</v>
      </c>
      <c r="L530" s="1071">
        <v>0</v>
      </c>
      <c r="M530" s="1071">
        <f t="shared" si="39"/>
        <v>6905000</v>
      </c>
      <c r="N530" s="1071"/>
      <c r="O530" s="1071"/>
      <c r="P530" s="1071"/>
      <c r="Q530" s="1099" t="s">
        <v>314</v>
      </c>
      <c r="R530" s="1071">
        <f t="shared" si="41"/>
        <v>0</v>
      </c>
      <c r="S530" s="1071"/>
      <c r="T530" s="1071">
        <f t="shared" si="40"/>
        <v>6905000</v>
      </c>
    </row>
    <row r="531" spans="2:20" outlineLevel="1">
      <c r="B531" s="1069">
        <v>11476</v>
      </c>
      <c r="C531" s="1069">
        <v>705503</v>
      </c>
      <c r="D531" s="1070" t="str">
        <f>+VLOOKUP(C531,GP!A:D,4,FALSE)</f>
        <v>FAASt [Pole and Conductor Repair Mayaguez Groups 15,16,17,18 &amp; 19] (Distribution)</v>
      </c>
      <c r="E531" s="379"/>
      <c r="F531" s="379"/>
      <c r="G531" s="1071"/>
      <c r="H531" s="1095" t="s">
        <v>313</v>
      </c>
      <c r="I531" s="1070"/>
      <c r="J531" s="1071">
        <v>1617942</v>
      </c>
      <c r="K531" s="1071">
        <v>0</v>
      </c>
      <c r="L531" s="1071">
        <v>0</v>
      </c>
      <c r="M531" s="1071">
        <f t="shared" si="39"/>
        <v>1617942</v>
      </c>
      <c r="N531" s="1071"/>
      <c r="O531" s="1071"/>
      <c r="P531" s="1071"/>
      <c r="Q531" s="1099">
        <v>192105</v>
      </c>
      <c r="R531" s="1071">
        <f t="shared" si="41"/>
        <v>192105</v>
      </c>
      <c r="S531" s="1071"/>
      <c r="T531" s="1071">
        <f t="shared" si="40"/>
        <v>1810047</v>
      </c>
    </row>
    <row r="532" spans="2:20" outlineLevel="1">
      <c r="B532" s="1069">
        <v>107848</v>
      </c>
      <c r="C532" s="1069">
        <v>710026</v>
      </c>
      <c r="D532" s="1070" t="str">
        <f>+VLOOKUP(C532,GP!A:D,4,FALSE)</f>
        <v>FAASt [Distribution Pole and Conductor Repair - Arecibo Group 17] (Distribution)</v>
      </c>
      <c r="E532" s="379"/>
      <c r="F532" s="379"/>
      <c r="G532" s="1071"/>
      <c r="H532" s="1095" t="s">
        <v>313</v>
      </c>
      <c r="I532" s="1070"/>
      <c r="J532" s="1071">
        <v>1250000</v>
      </c>
      <c r="K532" s="1071">
        <v>0</v>
      </c>
      <c r="L532" s="1071">
        <v>0</v>
      </c>
      <c r="M532" s="1071">
        <f t="shared" si="39"/>
        <v>1250000</v>
      </c>
      <c r="N532" s="1071"/>
      <c r="O532" s="1071"/>
      <c r="P532" s="1071"/>
      <c r="Q532" s="1099" t="s">
        <v>314</v>
      </c>
      <c r="R532" s="1071">
        <f t="shared" si="41"/>
        <v>0</v>
      </c>
      <c r="S532" s="1071"/>
      <c r="T532" s="1071">
        <f t="shared" si="40"/>
        <v>1250000</v>
      </c>
    </row>
    <row r="533" spans="2:20" outlineLevel="1">
      <c r="B533" s="1069">
        <v>107849</v>
      </c>
      <c r="C533" s="1069">
        <v>710045</v>
      </c>
      <c r="D533" s="1070" t="str">
        <f>+VLOOKUP(C533,GP!A:D,4,FALSE)</f>
        <v>FAASt [Distribution Pole and Conductor Repair -Mayaguez Group 20] (Distribution)</v>
      </c>
      <c r="E533" s="379"/>
      <c r="F533" s="379"/>
      <c r="G533" s="1071"/>
      <c r="H533" s="1095" t="s">
        <v>313</v>
      </c>
      <c r="I533" s="1070"/>
      <c r="J533" s="1071">
        <v>1250000</v>
      </c>
      <c r="K533" s="1071">
        <v>0</v>
      </c>
      <c r="L533" s="1071">
        <v>0</v>
      </c>
      <c r="M533" s="1071">
        <f t="shared" si="39"/>
        <v>1250000</v>
      </c>
      <c r="N533" s="1071"/>
      <c r="O533" s="1071"/>
      <c r="P533" s="1071"/>
      <c r="Q533" s="1099" t="s">
        <v>314</v>
      </c>
      <c r="R533" s="1071">
        <f t="shared" si="41"/>
        <v>0</v>
      </c>
      <c r="S533" s="1071"/>
      <c r="T533" s="1071">
        <f t="shared" si="40"/>
        <v>1250000</v>
      </c>
    </row>
    <row r="534" spans="2:20" outlineLevel="1">
      <c r="B534" s="1069">
        <v>107850</v>
      </c>
      <c r="C534" s="1069">
        <v>710363</v>
      </c>
      <c r="D534" s="1070" t="str">
        <f>+VLOOKUP(C534,GP!A:D,4,FALSE)</f>
        <v>FAASt [Distribution Pole and Conductor Repair - Bayamon Group 15] (Distribution)</v>
      </c>
      <c r="E534" s="379"/>
      <c r="F534" s="379"/>
      <c r="G534" s="1071"/>
      <c r="H534" s="1095" t="s">
        <v>313</v>
      </c>
      <c r="I534" s="1070"/>
      <c r="J534" s="1071">
        <v>1250000</v>
      </c>
      <c r="K534" s="1071">
        <v>0</v>
      </c>
      <c r="L534" s="1071">
        <v>0</v>
      </c>
      <c r="M534" s="1071">
        <f t="shared" si="39"/>
        <v>1250000</v>
      </c>
      <c r="N534" s="1071"/>
      <c r="O534" s="1071"/>
      <c r="P534" s="1071"/>
      <c r="Q534" s="1099" t="s">
        <v>314</v>
      </c>
      <c r="R534" s="1071">
        <f t="shared" si="41"/>
        <v>0</v>
      </c>
      <c r="S534" s="1071"/>
      <c r="T534" s="1071">
        <f t="shared" si="40"/>
        <v>1250000</v>
      </c>
    </row>
    <row r="535" spans="2:20" outlineLevel="1">
      <c r="B535" s="1069">
        <v>107851</v>
      </c>
      <c r="C535" s="1069">
        <v>710498</v>
      </c>
      <c r="D535" s="1070" t="str">
        <f>+VLOOKUP(C535,GP!A:D,4,FALSE)</f>
        <v>FAASt [Distribution Pole and Conductor Repair - Bayamon Group 16] (Distribution)</v>
      </c>
      <c r="E535" s="379"/>
      <c r="F535" s="379"/>
      <c r="G535" s="1071"/>
      <c r="H535" s="1095" t="s">
        <v>313</v>
      </c>
      <c r="I535" s="1070"/>
      <c r="J535" s="1071">
        <v>1250000</v>
      </c>
      <c r="K535" s="1071">
        <v>0</v>
      </c>
      <c r="L535" s="1071">
        <v>0</v>
      </c>
      <c r="M535" s="1071">
        <f t="shared" si="39"/>
        <v>1250000</v>
      </c>
      <c r="N535" s="1071"/>
      <c r="O535" s="1071"/>
      <c r="P535" s="1071"/>
      <c r="Q535" s="1099" t="s">
        <v>314</v>
      </c>
      <c r="R535" s="1071">
        <f t="shared" si="41"/>
        <v>0</v>
      </c>
      <c r="S535" s="1071"/>
      <c r="T535" s="1071">
        <f t="shared" si="40"/>
        <v>1250000</v>
      </c>
    </row>
    <row r="536" spans="2:20" outlineLevel="1">
      <c r="B536" s="1069">
        <v>107856</v>
      </c>
      <c r="C536" s="1069">
        <v>711829</v>
      </c>
      <c r="D536" s="1070" t="str">
        <f>+VLOOKUP(C536,GP!A:D,4,FALSE)</f>
        <v xml:space="preserve"> FAASt [Santa Isabel Sect. - Salinas Sect. 38kV Line 100] (Transmission)</v>
      </c>
      <c r="E536" s="379"/>
      <c r="F536" s="379"/>
      <c r="G536" s="1071"/>
      <c r="H536" s="1095" t="s">
        <v>313</v>
      </c>
      <c r="I536" s="1070"/>
      <c r="J536" s="1071">
        <v>1309000</v>
      </c>
      <c r="K536" s="1071">
        <v>0</v>
      </c>
      <c r="L536" s="1071">
        <v>0</v>
      </c>
      <c r="M536" s="1071">
        <f t="shared" si="39"/>
        <v>1309000</v>
      </c>
      <c r="N536" s="1071"/>
      <c r="O536" s="1071"/>
      <c r="P536" s="1071"/>
      <c r="Q536" s="1099" t="s">
        <v>314</v>
      </c>
      <c r="R536" s="1071">
        <f t="shared" si="41"/>
        <v>0</v>
      </c>
      <c r="S536" s="1071"/>
      <c r="T536" s="1071">
        <f t="shared" si="40"/>
        <v>1309000</v>
      </c>
    </row>
    <row r="537" spans="2:20" outlineLevel="1">
      <c r="B537" s="1069">
        <v>107857</v>
      </c>
      <c r="C537" s="1069">
        <v>711862</v>
      </c>
      <c r="D537" s="1070" t="str">
        <f>+VLOOKUP(C537,GP!A:D,4,FALSE)</f>
        <v>FAASt [TL100 Ponce TC to Santa Isabel Sect](Transmission)</v>
      </c>
      <c r="E537" s="379"/>
      <c r="F537" s="379"/>
      <c r="G537" s="1071"/>
      <c r="H537" s="1095" t="s">
        <v>313</v>
      </c>
      <c r="I537" s="1070"/>
      <c r="J537" s="1071">
        <v>1232000</v>
      </c>
      <c r="K537" s="1071">
        <v>0</v>
      </c>
      <c r="L537" s="1071">
        <v>0</v>
      </c>
      <c r="M537" s="1071">
        <f t="shared" si="39"/>
        <v>1232000</v>
      </c>
      <c r="N537" s="1071"/>
      <c r="O537" s="1071"/>
      <c r="P537" s="1071"/>
      <c r="Q537" s="1099" t="s">
        <v>314</v>
      </c>
      <c r="R537" s="1071">
        <f t="shared" si="41"/>
        <v>0</v>
      </c>
      <c r="S537" s="1071"/>
      <c r="T537" s="1071">
        <f t="shared" si="40"/>
        <v>1232000</v>
      </c>
    </row>
    <row r="538" spans="2:20" outlineLevel="1">
      <c r="B538" s="1069">
        <v>107859</v>
      </c>
      <c r="C538" s="1069">
        <v>711962</v>
      </c>
      <c r="D538" s="1070" t="str">
        <f>+VLOOKUP(C538,GP!A:D,4,FALSE)</f>
        <v>FAASt [Distribution Pole and Conductor Repair -Mayaguez Group 21] (Distribution)</v>
      </c>
      <c r="E538" s="379"/>
      <c r="F538" s="379"/>
      <c r="G538" s="1071"/>
      <c r="H538" s="1095" t="s">
        <v>313</v>
      </c>
      <c r="I538" s="1070"/>
      <c r="J538" s="1071">
        <v>1250000</v>
      </c>
      <c r="K538" s="1071">
        <v>0</v>
      </c>
      <c r="L538" s="1071">
        <v>0</v>
      </c>
      <c r="M538" s="1071">
        <f t="shared" si="39"/>
        <v>1250000</v>
      </c>
      <c r="N538" s="1071"/>
      <c r="O538" s="1071"/>
      <c r="P538" s="1071"/>
      <c r="Q538" s="1099" t="s">
        <v>314</v>
      </c>
      <c r="R538" s="1071">
        <f t="shared" si="41"/>
        <v>0</v>
      </c>
      <c r="S538" s="1071"/>
      <c r="T538" s="1071">
        <f t="shared" si="40"/>
        <v>1250000</v>
      </c>
    </row>
    <row r="539" spans="2:20" outlineLevel="1">
      <c r="B539" s="1069">
        <v>107862</v>
      </c>
      <c r="C539" s="1069">
        <v>712978</v>
      </c>
      <c r="D539" s="1070" t="str">
        <f>+VLOOKUP(C539,GP!A:D,4,FALSE)</f>
        <v>FAASt [Once de Agosto Sect. - San Sebastian TC 38kV Line 2000] (Transmission)</v>
      </c>
      <c r="E539" s="379"/>
      <c r="F539" s="379"/>
      <c r="G539" s="1071"/>
      <c r="H539" s="1095" t="s">
        <v>313</v>
      </c>
      <c r="I539" s="1070"/>
      <c r="J539" s="1071">
        <v>1848000</v>
      </c>
      <c r="K539" s="1071">
        <v>0</v>
      </c>
      <c r="L539" s="1071">
        <v>0</v>
      </c>
      <c r="M539" s="1071">
        <f t="shared" si="39"/>
        <v>1848000</v>
      </c>
      <c r="N539" s="1071"/>
      <c r="O539" s="1071"/>
      <c r="P539" s="1071"/>
      <c r="Q539" s="1099" t="s">
        <v>314</v>
      </c>
      <c r="R539" s="1071">
        <f t="shared" si="41"/>
        <v>0</v>
      </c>
      <c r="S539" s="1071"/>
      <c r="T539" s="1071">
        <f t="shared" si="40"/>
        <v>1848000</v>
      </c>
    </row>
    <row r="540" spans="2:20" outlineLevel="1">
      <c r="B540" s="1069">
        <v>107864</v>
      </c>
      <c r="C540" s="1069">
        <v>712981</v>
      </c>
      <c r="D540" s="1070" t="str">
        <f>+VLOOKUP(C540,GP!A:D,4,FALSE)</f>
        <v>FAASt [Distribution Pole and Conductor Repair - Ponce Group 24] (Distribution)</v>
      </c>
      <c r="E540" s="379"/>
      <c r="F540" s="379"/>
      <c r="G540" s="1071"/>
      <c r="H540" s="1095" t="s">
        <v>313</v>
      </c>
      <c r="I540" s="1070"/>
      <c r="J540" s="1071">
        <v>1250000</v>
      </c>
      <c r="K540" s="1071">
        <v>0</v>
      </c>
      <c r="L540" s="1071">
        <v>0</v>
      </c>
      <c r="M540" s="1071">
        <f t="shared" si="39"/>
        <v>1250000</v>
      </c>
      <c r="N540" s="1071"/>
      <c r="O540" s="1071"/>
      <c r="P540" s="1071"/>
      <c r="Q540" s="1099" t="s">
        <v>314</v>
      </c>
      <c r="R540" s="1071">
        <f t="shared" si="41"/>
        <v>0</v>
      </c>
      <c r="S540" s="1071"/>
      <c r="T540" s="1071">
        <f t="shared" si="40"/>
        <v>1250000</v>
      </c>
    </row>
    <row r="541" spans="2:20" outlineLevel="1">
      <c r="B541" s="1069">
        <v>107865</v>
      </c>
      <c r="C541" s="1069">
        <v>712982</v>
      </c>
      <c r="D541" s="1070" t="str">
        <f>+VLOOKUP(C541,GP!A:D,4,FALSE)</f>
        <v>FAASt [Distribution Pole and Conductor Repair – Mayaguez Group 23] (Distribution)</v>
      </c>
      <c r="E541" s="379"/>
      <c r="F541" s="379"/>
      <c r="G541" s="1071"/>
      <c r="H541" s="1095" t="s">
        <v>313</v>
      </c>
      <c r="I541" s="1070"/>
      <c r="J541" s="1071">
        <v>1250000</v>
      </c>
      <c r="K541" s="1071">
        <v>0</v>
      </c>
      <c r="L541" s="1071">
        <v>0</v>
      </c>
      <c r="M541" s="1071">
        <f t="shared" si="39"/>
        <v>1250000</v>
      </c>
      <c r="N541" s="1071"/>
      <c r="O541" s="1071"/>
      <c r="P541" s="1071"/>
      <c r="Q541" s="1099" t="s">
        <v>314</v>
      </c>
      <c r="R541" s="1071">
        <f t="shared" si="41"/>
        <v>0</v>
      </c>
      <c r="S541" s="1071"/>
      <c r="T541" s="1071">
        <f t="shared" si="40"/>
        <v>1250000</v>
      </c>
    </row>
    <row r="542" spans="2:20" outlineLevel="1">
      <c r="B542" s="1069">
        <v>107877</v>
      </c>
      <c r="C542" s="1069">
        <v>715610</v>
      </c>
      <c r="D542" s="1070" t="str">
        <f>+VLOOKUP(C542,GP!A:D,4,FALSE)</f>
        <v>FAASt [Network Upgrades to Support the Integration of Tranche 1 Utility Scale Renewable Projects] (Transmission)</v>
      </c>
      <c r="E542" s="379"/>
      <c r="F542" s="379"/>
      <c r="G542" s="1071"/>
      <c r="H542" s="1095" t="s">
        <v>313</v>
      </c>
      <c r="I542" s="1070"/>
      <c r="J542" s="1071">
        <v>144745493</v>
      </c>
      <c r="K542" s="1071">
        <v>0</v>
      </c>
      <c r="L542" s="1071">
        <v>0</v>
      </c>
      <c r="M542" s="1071">
        <f t="shared" si="39"/>
        <v>144745493</v>
      </c>
      <c r="N542" s="1071"/>
      <c r="O542" s="1071"/>
      <c r="P542" s="1071"/>
      <c r="Q542" s="1099" t="s">
        <v>315</v>
      </c>
      <c r="R542" s="1071">
        <f t="shared" si="41"/>
        <v>0</v>
      </c>
      <c r="S542" s="1071"/>
      <c r="T542" s="1071">
        <f t="shared" si="40"/>
        <v>144745493</v>
      </c>
    </row>
    <row r="543" spans="2:20" outlineLevel="1">
      <c r="B543" s="1069">
        <v>107882</v>
      </c>
      <c r="C543" s="1069">
        <v>718951</v>
      </c>
      <c r="D543" s="1070" t="str">
        <f>+VLOOKUP(C543,GP!A:D,4,FALSE)</f>
        <v>FAASt [Line 51200- Costa Sur Steam Plant to Cambalache Gas Plant (230kV)] (Transmission)</v>
      </c>
      <c r="E543" s="379"/>
      <c r="F543" s="379"/>
      <c r="G543" s="1071"/>
      <c r="H543" s="1095" t="s">
        <v>313</v>
      </c>
      <c r="I543" s="1070"/>
      <c r="J543" s="1071">
        <v>96340724</v>
      </c>
      <c r="K543" s="1071">
        <v>0</v>
      </c>
      <c r="L543" s="1071">
        <v>0</v>
      </c>
      <c r="M543" s="1071">
        <f t="shared" si="39"/>
        <v>96340724</v>
      </c>
      <c r="N543" s="1071"/>
      <c r="O543" s="1071"/>
      <c r="P543" s="1071"/>
      <c r="Q543" s="1099">
        <v>64652304</v>
      </c>
      <c r="R543" s="1071">
        <f t="shared" si="41"/>
        <v>64652304</v>
      </c>
      <c r="S543" s="1071"/>
      <c r="T543" s="1071">
        <f t="shared" si="40"/>
        <v>160993028</v>
      </c>
    </row>
    <row r="544" spans="2:20" outlineLevel="1">
      <c r="B544" s="1069">
        <v>107883</v>
      </c>
      <c r="C544" s="1069">
        <v>718955</v>
      </c>
      <c r="D544" s="1070" t="str">
        <f>+VLOOKUP(C544,GP!A:D,4,FALSE)</f>
        <v>FAASt [Line 50200 (230kv) from Manati TC to Bayamon TC] (Transmission)</v>
      </c>
      <c r="E544" s="379"/>
      <c r="F544" s="379"/>
      <c r="G544" s="1071"/>
      <c r="H544" s="1095" t="s">
        <v>313</v>
      </c>
      <c r="I544" s="1070"/>
      <c r="J544" s="1071">
        <v>152903037</v>
      </c>
      <c r="K544" s="1071">
        <v>0</v>
      </c>
      <c r="L544" s="1071">
        <v>0</v>
      </c>
      <c r="M544" s="1071">
        <f t="shared" si="39"/>
        <v>152903037</v>
      </c>
      <c r="N544" s="1071"/>
      <c r="O544" s="1071"/>
      <c r="P544" s="1071"/>
      <c r="Q544" s="1099">
        <v>88423396</v>
      </c>
      <c r="R544" s="1071">
        <f t="shared" si="41"/>
        <v>88423396</v>
      </c>
      <c r="S544" s="1071"/>
      <c r="T544" s="1071">
        <f t="shared" si="40"/>
        <v>241326433</v>
      </c>
    </row>
    <row r="545" spans="2:20" outlineLevel="1">
      <c r="B545" s="1069">
        <v>107907</v>
      </c>
      <c r="C545" s="1069">
        <v>730513</v>
      </c>
      <c r="D545" s="1070" t="str">
        <f>+VLOOKUP(C545,GP!A:D,4,FALSE)</f>
        <v xml:space="preserve"> FAASt [Feeders-Caguas Short Term Group 4] (Distribution)</v>
      </c>
      <c r="E545" s="379"/>
      <c r="F545" s="379"/>
      <c r="G545" s="1071"/>
      <c r="H545" s="1095" t="s">
        <v>313</v>
      </c>
      <c r="I545" s="1070"/>
      <c r="J545" s="1071">
        <v>27818562</v>
      </c>
      <c r="K545" s="1071">
        <v>0</v>
      </c>
      <c r="L545" s="1071">
        <v>0</v>
      </c>
      <c r="M545" s="1071">
        <f t="shared" si="39"/>
        <v>27818562</v>
      </c>
      <c r="N545" s="1071"/>
      <c r="O545" s="1071"/>
      <c r="P545" s="1071"/>
      <c r="Q545" s="1099">
        <v>10929872</v>
      </c>
      <c r="R545" s="1071">
        <f t="shared" si="41"/>
        <v>10929872</v>
      </c>
      <c r="S545" s="1071"/>
      <c r="T545" s="1071">
        <f t="shared" si="40"/>
        <v>38748434</v>
      </c>
    </row>
    <row r="546" spans="2:20" outlineLevel="1">
      <c r="B546" s="1069">
        <v>107908</v>
      </c>
      <c r="C546" s="1069">
        <v>730541</v>
      </c>
      <c r="D546" s="1070" t="str">
        <f>+VLOOKUP(C546,GP!A:D,4,FALSE)</f>
        <v>FAASt [Feeders - Caguas Short Term Group 8] (Distribution)</v>
      </c>
      <c r="E546" s="379"/>
      <c r="F546" s="379"/>
      <c r="G546" s="1071"/>
      <c r="H546" s="1095" t="s">
        <v>313</v>
      </c>
      <c r="I546" s="1070"/>
      <c r="J546" s="1071">
        <v>14523276</v>
      </c>
      <c r="K546" s="1071">
        <v>0</v>
      </c>
      <c r="L546" s="1071">
        <v>0</v>
      </c>
      <c r="M546" s="1071">
        <f t="shared" si="39"/>
        <v>14523276</v>
      </c>
      <c r="N546" s="1071"/>
      <c r="O546" s="1071"/>
      <c r="P546" s="1071"/>
      <c r="Q546" s="1099">
        <v>18671456</v>
      </c>
      <c r="R546" s="1071">
        <f t="shared" si="41"/>
        <v>18671456</v>
      </c>
      <c r="S546" s="1071"/>
      <c r="T546" s="1071">
        <f t="shared" si="40"/>
        <v>33194732</v>
      </c>
    </row>
    <row r="547" spans="2:20" outlineLevel="1">
      <c r="B547" s="1069">
        <v>107909</v>
      </c>
      <c r="C547" s="1069">
        <v>730586</v>
      </c>
      <c r="D547" s="1070" t="str">
        <f>+VLOOKUP(C547,GP!A:D,4,FALSE)</f>
        <v xml:space="preserve"> FAASt [Feeders - Ponce Short Term Group 1] (Distribution)</v>
      </c>
      <c r="E547" s="379"/>
      <c r="F547" s="379"/>
      <c r="G547" s="1071"/>
      <c r="H547" s="1095" t="s">
        <v>313</v>
      </c>
      <c r="I547" s="1070"/>
      <c r="J547" s="1071">
        <v>18969808</v>
      </c>
      <c r="K547" s="1071">
        <v>0</v>
      </c>
      <c r="L547" s="1071">
        <v>0</v>
      </c>
      <c r="M547" s="1071">
        <f t="shared" si="39"/>
        <v>18969808</v>
      </c>
      <c r="N547" s="1071"/>
      <c r="O547" s="1071"/>
      <c r="P547" s="1071"/>
      <c r="Q547" s="1099">
        <v>12719346</v>
      </c>
      <c r="R547" s="1071">
        <f t="shared" si="41"/>
        <v>12719346</v>
      </c>
      <c r="S547" s="1071"/>
      <c r="T547" s="1071">
        <f t="shared" si="40"/>
        <v>31689154</v>
      </c>
    </row>
    <row r="548" spans="2:20" outlineLevel="1">
      <c r="B548" s="1069">
        <v>107910</v>
      </c>
      <c r="C548" s="1069">
        <v>730784</v>
      </c>
      <c r="D548" s="1070" t="str">
        <f>+VLOOKUP(C548,GP!A:D,4,FALSE)</f>
        <v>FAASt [ Line 6700 Martin Peña TC to Villamar Sect.] (Transmission)</v>
      </c>
      <c r="E548" s="379"/>
      <c r="F548" s="379"/>
      <c r="G548" s="1071"/>
      <c r="H548" s="1095" t="s">
        <v>313</v>
      </c>
      <c r="I548" s="1070"/>
      <c r="J548" s="1071">
        <v>6010000</v>
      </c>
      <c r="K548" s="1071">
        <v>0</v>
      </c>
      <c r="L548" s="1071">
        <v>0</v>
      </c>
      <c r="M548" s="1071">
        <f t="shared" si="39"/>
        <v>6010000</v>
      </c>
      <c r="N548" s="1071"/>
      <c r="O548" s="1071"/>
      <c r="P548" s="1071"/>
      <c r="Q548" s="1099" t="s">
        <v>314</v>
      </c>
      <c r="R548" s="1071">
        <f t="shared" si="41"/>
        <v>0</v>
      </c>
      <c r="S548" s="1071"/>
      <c r="T548" s="1071">
        <f t="shared" si="40"/>
        <v>6010000</v>
      </c>
    </row>
    <row r="549" spans="2:20" outlineLevel="1">
      <c r="B549" s="1069">
        <v>107911</v>
      </c>
      <c r="C549" s="1069">
        <v>730821</v>
      </c>
      <c r="D549" s="1070" t="str">
        <f>+VLOOKUP(C549,GP!A:D,4,FALSE)</f>
        <v>FAASt [Feeders - Arecibo Short Term Group 2] (Distribution)</v>
      </c>
      <c r="E549" s="379"/>
      <c r="F549" s="379"/>
      <c r="G549" s="1071"/>
      <c r="H549" s="1095" t="s">
        <v>313</v>
      </c>
      <c r="I549" s="1070"/>
      <c r="J549" s="1071">
        <v>59530905</v>
      </c>
      <c r="K549" s="1071">
        <v>0</v>
      </c>
      <c r="L549" s="1071">
        <v>0</v>
      </c>
      <c r="M549" s="1071">
        <f t="shared" si="39"/>
        <v>59530905</v>
      </c>
      <c r="N549" s="1071"/>
      <c r="O549" s="1071"/>
      <c r="P549" s="1071"/>
      <c r="Q549" s="1099">
        <v>27363279</v>
      </c>
      <c r="R549" s="1071">
        <f t="shared" si="41"/>
        <v>27363279</v>
      </c>
      <c r="S549" s="1071"/>
      <c r="T549" s="1071">
        <f t="shared" si="40"/>
        <v>86894184</v>
      </c>
    </row>
    <row r="550" spans="2:20" outlineLevel="1">
      <c r="B550" s="1069">
        <v>107912</v>
      </c>
      <c r="C550" s="1069">
        <v>730824</v>
      </c>
      <c r="D550" s="1070" t="str">
        <f>+VLOOKUP(C550,GP!A:D,4,FALSE)</f>
        <v>FAASt [Feeders - Ponce Short Term Group 2] (Distribution)</v>
      </c>
      <c r="E550" s="379"/>
      <c r="F550" s="379"/>
      <c r="G550" s="1071"/>
      <c r="H550" s="1095" t="s">
        <v>313</v>
      </c>
      <c r="I550" s="1070"/>
      <c r="J550" s="1071">
        <v>4115433</v>
      </c>
      <c r="K550" s="1071">
        <v>0</v>
      </c>
      <c r="L550" s="1071">
        <v>0</v>
      </c>
      <c r="M550" s="1071">
        <f t="shared" si="39"/>
        <v>4115433</v>
      </c>
      <c r="N550" s="1071"/>
      <c r="O550" s="1071"/>
      <c r="P550" s="1071"/>
      <c r="Q550" s="1099">
        <v>2840853</v>
      </c>
      <c r="R550" s="1071">
        <f t="shared" si="41"/>
        <v>2840853</v>
      </c>
      <c r="S550" s="1071"/>
      <c r="T550" s="1071">
        <f t="shared" si="40"/>
        <v>6956286</v>
      </c>
    </row>
    <row r="551" spans="2:20" outlineLevel="1">
      <c r="B551" s="1069">
        <v>11805</v>
      </c>
      <c r="C551" s="1069">
        <v>734393</v>
      </c>
      <c r="D551" s="1070" t="str">
        <f>+VLOOKUP(C551,GP!A:D,4,FALSE)</f>
        <v>FAASt [Cabo Rojo Streetlighting - Part 2] (Distribution)</v>
      </c>
      <c r="E551" s="379"/>
      <c r="F551" s="379"/>
      <c r="G551" s="1071"/>
      <c r="H551" s="1095" t="s">
        <v>313</v>
      </c>
      <c r="I551" s="1070"/>
      <c r="J551" s="1071">
        <v>9689984</v>
      </c>
      <c r="K551" s="1071">
        <v>0</v>
      </c>
      <c r="L551" s="1071">
        <v>0</v>
      </c>
      <c r="M551" s="1071">
        <f t="shared" si="39"/>
        <v>9689984</v>
      </c>
      <c r="N551" s="1071"/>
      <c r="O551" s="1071"/>
      <c r="P551" s="1071"/>
      <c r="Q551" s="1099">
        <v>1016421</v>
      </c>
      <c r="R551" s="1071">
        <f t="shared" si="41"/>
        <v>1016421</v>
      </c>
      <c r="S551" s="1071"/>
      <c r="T551" s="1071">
        <f t="shared" si="40"/>
        <v>10706405</v>
      </c>
    </row>
    <row r="552" spans="2:20" outlineLevel="1">
      <c r="B552" s="1069">
        <v>107915</v>
      </c>
      <c r="C552" s="1069">
        <v>734396</v>
      </c>
      <c r="D552" s="1070" t="str">
        <f>+VLOOKUP(C552,GP!A:D,4,FALSE)</f>
        <v>FAASt [Cabo Rojo Streetlighting - Part 3] (Distribution)</v>
      </c>
      <c r="E552" s="379"/>
      <c r="F552" s="379"/>
      <c r="G552" s="1071"/>
      <c r="H552" s="1095" t="s">
        <v>313</v>
      </c>
      <c r="I552" s="1070"/>
      <c r="J552" s="1071">
        <v>8681446</v>
      </c>
      <c r="K552" s="1071">
        <v>0</v>
      </c>
      <c r="L552" s="1071">
        <v>0</v>
      </c>
      <c r="M552" s="1071">
        <f t="shared" si="39"/>
        <v>8681446</v>
      </c>
      <c r="N552" s="1071"/>
      <c r="O552" s="1071"/>
      <c r="P552" s="1071"/>
      <c r="Q552" s="1099">
        <v>1169678</v>
      </c>
      <c r="R552" s="1071">
        <f t="shared" si="41"/>
        <v>1169678</v>
      </c>
      <c r="S552" s="1071"/>
      <c r="T552" s="1071">
        <f t="shared" si="40"/>
        <v>9851124</v>
      </c>
    </row>
    <row r="553" spans="2:20" outlineLevel="1">
      <c r="B553" s="1069">
        <v>11774</v>
      </c>
      <c r="C553" s="1069">
        <v>734728</v>
      </c>
      <c r="D553" s="1070" t="str">
        <f>+VLOOKUP(C553,GP!A:D,4,FALSE)</f>
        <v>FAASt [Ponce Streetlighting - Part 2] (Distribution)</v>
      </c>
      <c r="E553" s="379"/>
      <c r="F553" s="379"/>
      <c r="G553" s="1071"/>
      <c r="H553" s="1095" t="s">
        <v>313</v>
      </c>
      <c r="I553" s="1070"/>
      <c r="J553" s="1071">
        <v>15473821</v>
      </c>
      <c r="K553" s="1071">
        <v>0</v>
      </c>
      <c r="L553" s="1071">
        <v>0</v>
      </c>
      <c r="M553" s="1071">
        <f t="shared" si="39"/>
        <v>15473821</v>
      </c>
      <c r="N553" s="1071"/>
      <c r="O553" s="1071"/>
      <c r="P553" s="1071"/>
      <c r="Q553" s="1099">
        <v>1402396</v>
      </c>
      <c r="R553" s="1071">
        <f t="shared" si="41"/>
        <v>1402396</v>
      </c>
      <c r="S553" s="1071"/>
      <c r="T553" s="1071">
        <f t="shared" si="40"/>
        <v>16876217</v>
      </c>
    </row>
    <row r="554" spans="2:20" outlineLevel="1">
      <c r="B554" s="1069">
        <v>11830</v>
      </c>
      <c r="C554" s="1069">
        <v>734760</v>
      </c>
      <c r="D554" s="1070" t="str">
        <f>+VLOOKUP(C554,GP!A:D,4,FALSE)</f>
        <v>FAASt [Ponce Streetlighting - Part 3] (Distribution)</v>
      </c>
      <c r="E554" s="379"/>
      <c r="F554" s="379"/>
      <c r="G554" s="1071"/>
      <c r="H554" s="1095" t="s">
        <v>313</v>
      </c>
      <c r="I554" s="1070"/>
      <c r="J554" s="1071">
        <v>16496158</v>
      </c>
      <c r="K554" s="1071">
        <v>0</v>
      </c>
      <c r="L554" s="1071">
        <v>0</v>
      </c>
      <c r="M554" s="1071">
        <f t="shared" si="39"/>
        <v>16496158</v>
      </c>
      <c r="N554" s="1071"/>
      <c r="O554" s="1071"/>
      <c r="P554" s="1071"/>
      <c r="Q554" s="1099">
        <v>1946734</v>
      </c>
      <c r="R554" s="1071">
        <f t="shared" si="41"/>
        <v>1946734</v>
      </c>
      <c r="S554" s="1071"/>
      <c r="T554" s="1071">
        <f t="shared" si="40"/>
        <v>18442892</v>
      </c>
    </row>
    <row r="555" spans="2:20" outlineLevel="1">
      <c r="B555" s="1069">
        <v>107916</v>
      </c>
      <c r="C555" s="1069">
        <v>734789</v>
      </c>
      <c r="D555" s="1070" t="str">
        <f>+VLOOKUP(C555,GP!A:D,4,FALSE)</f>
        <v>FAASt [Guayama Streetlighting - Part 3 ] (Distribution)</v>
      </c>
      <c r="E555" s="379"/>
      <c r="F555" s="379"/>
      <c r="G555" s="1071"/>
      <c r="H555" s="1095" t="s">
        <v>313</v>
      </c>
      <c r="I555" s="1070"/>
      <c r="J555" s="1071">
        <v>7740886</v>
      </c>
      <c r="K555" s="1071">
        <v>0</v>
      </c>
      <c r="L555" s="1071">
        <v>0</v>
      </c>
      <c r="M555" s="1071">
        <f t="shared" si="39"/>
        <v>7740886</v>
      </c>
      <c r="N555" s="1071"/>
      <c r="O555" s="1071"/>
      <c r="P555" s="1071"/>
      <c r="Q555" s="1099">
        <v>635977</v>
      </c>
      <c r="R555" s="1071">
        <f t="shared" si="41"/>
        <v>635977</v>
      </c>
      <c r="S555" s="1071"/>
      <c r="T555" s="1071">
        <f t="shared" si="40"/>
        <v>8376863</v>
      </c>
    </row>
    <row r="556" spans="2:20" outlineLevel="1">
      <c r="B556" s="1069">
        <v>11808</v>
      </c>
      <c r="C556" s="1069">
        <v>734791</v>
      </c>
      <c r="D556" s="1070" t="str">
        <f>+VLOOKUP(C556,GP!A:D,4,FALSE)</f>
        <v>FAASt [Guayama Streetlighting - Part 2] (Distribution)</v>
      </c>
      <c r="E556" s="379"/>
      <c r="F556" s="379"/>
      <c r="G556" s="1071"/>
      <c r="H556" s="1095" t="s">
        <v>313</v>
      </c>
      <c r="I556" s="1070"/>
      <c r="J556" s="1071">
        <v>7187688</v>
      </c>
      <c r="K556" s="1071">
        <v>0</v>
      </c>
      <c r="L556" s="1071">
        <v>0</v>
      </c>
      <c r="M556" s="1071">
        <f t="shared" si="39"/>
        <v>7187688</v>
      </c>
      <c r="N556" s="1071"/>
      <c r="O556" s="1071"/>
      <c r="P556" s="1071"/>
      <c r="Q556" s="1099">
        <v>757008</v>
      </c>
      <c r="R556" s="1071">
        <f t="shared" si="41"/>
        <v>757008</v>
      </c>
      <c r="S556" s="1071"/>
      <c r="T556" s="1071">
        <f t="shared" si="40"/>
        <v>7944696</v>
      </c>
    </row>
    <row r="557" spans="2:20" outlineLevel="1">
      <c r="B557" s="1069">
        <v>11837</v>
      </c>
      <c r="C557" s="1069">
        <v>734853</v>
      </c>
      <c r="D557" s="1070" t="str">
        <f>+VLOOKUP(C557,GP!A:D,4,FALSE)</f>
        <v>FAASt [Arecibo Streetlighting- Part 3] (Distribution)</v>
      </c>
      <c r="E557" s="379"/>
      <c r="F557" s="379"/>
      <c r="G557" s="1071"/>
      <c r="H557" s="1095" t="s">
        <v>313</v>
      </c>
      <c r="I557" s="1070"/>
      <c r="J557" s="1071">
        <v>18601760</v>
      </c>
      <c r="K557" s="1071">
        <v>0</v>
      </c>
      <c r="L557" s="1071">
        <v>0</v>
      </c>
      <c r="M557" s="1071">
        <f t="shared" si="39"/>
        <v>18601760</v>
      </c>
      <c r="N557" s="1071"/>
      <c r="O557" s="1071"/>
      <c r="P557" s="1071"/>
      <c r="Q557" s="1099">
        <v>2684586</v>
      </c>
      <c r="R557" s="1071">
        <f t="shared" si="41"/>
        <v>2684586</v>
      </c>
      <c r="S557" s="1071"/>
      <c r="T557" s="1071">
        <f t="shared" si="40"/>
        <v>21286346</v>
      </c>
    </row>
    <row r="558" spans="2:20" outlineLevel="1">
      <c r="B558" s="1069">
        <v>11780</v>
      </c>
      <c r="C558" s="1069">
        <v>734859</v>
      </c>
      <c r="D558" s="1070" t="str">
        <f>+VLOOKUP(C558,GP!A:D,4,FALSE)</f>
        <v>FAASt [Aguadilla Streetlighting - Part 2] (Distribution)</v>
      </c>
      <c r="E558" s="379"/>
      <c r="F558" s="379"/>
      <c r="G558" s="1071"/>
      <c r="H558" s="1095" t="s">
        <v>313</v>
      </c>
      <c r="I558" s="1070"/>
      <c r="J558" s="1071">
        <v>10873634</v>
      </c>
      <c r="K558" s="1071">
        <v>0</v>
      </c>
      <c r="L558" s="1071">
        <v>0</v>
      </c>
      <c r="M558" s="1071">
        <f t="shared" si="39"/>
        <v>10873634</v>
      </c>
      <c r="N558" s="1071"/>
      <c r="O558" s="1071"/>
      <c r="P558" s="1071"/>
      <c r="Q558" s="1099">
        <v>1346103</v>
      </c>
      <c r="R558" s="1071">
        <f t="shared" si="41"/>
        <v>1346103</v>
      </c>
      <c r="S558" s="1071"/>
      <c r="T558" s="1071">
        <f t="shared" si="40"/>
        <v>12219737</v>
      </c>
    </row>
    <row r="559" spans="2:20" outlineLevel="1">
      <c r="B559" s="1069">
        <v>11773</v>
      </c>
      <c r="C559" s="1069">
        <v>734927</v>
      </c>
      <c r="D559" s="1070" t="str">
        <f>+VLOOKUP(C559,GP!A:D,4,FALSE)</f>
        <v>FAASt [Isabela Streetlighting - Part 2] (Distribution)</v>
      </c>
      <c r="E559" s="379"/>
      <c r="F559" s="379"/>
      <c r="G559" s="1071"/>
      <c r="H559" s="1095" t="s">
        <v>313</v>
      </c>
      <c r="I559" s="1070"/>
      <c r="J559" s="1071">
        <v>9842173</v>
      </c>
      <c r="K559" s="1071">
        <v>0</v>
      </c>
      <c r="L559" s="1071">
        <v>0</v>
      </c>
      <c r="M559" s="1071">
        <f t="shared" si="39"/>
        <v>9842173</v>
      </c>
      <c r="N559" s="1071"/>
      <c r="O559" s="1071"/>
      <c r="P559" s="1071"/>
      <c r="Q559" s="1099">
        <v>1301829</v>
      </c>
      <c r="R559" s="1071">
        <f t="shared" si="41"/>
        <v>1301829</v>
      </c>
      <c r="S559" s="1071"/>
      <c r="T559" s="1071">
        <f t="shared" si="40"/>
        <v>11144002</v>
      </c>
    </row>
    <row r="560" spans="2:20" outlineLevel="1">
      <c r="B560" s="1069">
        <v>107917</v>
      </c>
      <c r="C560" s="1069">
        <v>734928</v>
      </c>
      <c r="D560" s="1070" t="str">
        <f>+VLOOKUP(C560,GP!A:D,4,FALSE)</f>
        <v>FAASt [Isabela Streetlighting - Part 3] (Distribution)</v>
      </c>
      <c r="E560" s="379"/>
      <c r="F560" s="379"/>
      <c r="G560" s="1071"/>
      <c r="H560" s="1095" t="s">
        <v>313</v>
      </c>
      <c r="I560" s="1070"/>
      <c r="J560" s="1071">
        <v>5293882</v>
      </c>
      <c r="K560" s="1071">
        <v>0</v>
      </c>
      <c r="L560" s="1071">
        <v>0</v>
      </c>
      <c r="M560" s="1071">
        <f t="shared" si="39"/>
        <v>5293882</v>
      </c>
      <c r="N560" s="1071"/>
      <c r="O560" s="1071"/>
      <c r="P560" s="1071"/>
      <c r="Q560" s="1099" t="s">
        <v>314</v>
      </c>
      <c r="R560" s="1071">
        <f t="shared" si="41"/>
        <v>0</v>
      </c>
      <c r="S560" s="1071"/>
      <c r="T560" s="1071">
        <f t="shared" si="40"/>
        <v>5293882</v>
      </c>
    </row>
    <row r="561" spans="2:20" outlineLevel="1">
      <c r="B561" s="1069">
        <v>11775</v>
      </c>
      <c r="C561" s="1069">
        <v>735131</v>
      </c>
      <c r="D561" s="1070" t="str">
        <f>+VLOOKUP(C561,GP!A:D,4,FALSE)</f>
        <v>FAASt [Arecibo Streetlighting - Part 2] (Distribution)</v>
      </c>
      <c r="E561" s="379"/>
      <c r="F561" s="379"/>
      <c r="G561" s="1071"/>
      <c r="H561" s="1095" t="s">
        <v>313</v>
      </c>
      <c r="I561" s="1070"/>
      <c r="J561" s="1071">
        <v>13584221</v>
      </c>
      <c r="K561" s="1071">
        <v>0</v>
      </c>
      <c r="L561" s="1071">
        <v>0</v>
      </c>
      <c r="M561" s="1071">
        <f t="shared" si="39"/>
        <v>13584221</v>
      </c>
      <c r="N561" s="1071"/>
      <c r="O561" s="1071"/>
      <c r="P561" s="1071"/>
      <c r="Q561" s="1099">
        <v>1546160</v>
      </c>
      <c r="R561" s="1071">
        <f t="shared" si="41"/>
        <v>1546160</v>
      </c>
      <c r="S561" s="1071"/>
      <c r="T561" s="1071">
        <f t="shared" si="40"/>
        <v>15130381</v>
      </c>
    </row>
    <row r="562" spans="2:20" outlineLevel="1">
      <c r="B562" s="1069">
        <v>11834</v>
      </c>
      <c r="C562" s="1069">
        <v>735338</v>
      </c>
      <c r="D562" s="1070" t="str">
        <f>+VLOOKUP(C562,GP!A:D,4,FALSE)</f>
        <v xml:space="preserve"> FAASt [Aguadilla Streetlighting - Part 3] (Distribution)</v>
      </c>
      <c r="E562" s="379"/>
      <c r="F562" s="379"/>
      <c r="G562" s="1071"/>
      <c r="H562" s="1095" t="s">
        <v>313</v>
      </c>
      <c r="I562" s="1070"/>
      <c r="J562" s="1071">
        <v>10052144</v>
      </c>
      <c r="K562" s="1071">
        <v>0</v>
      </c>
      <c r="L562" s="1071">
        <v>0</v>
      </c>
      <c r="M562" s="1071">
        <f t="shared" si="39"/>
        <v>10052144</v>
      </c>
      <c r="N562" s="1071"/>
      <c r="O562" s="1071"/>
      <c r="P562" s="1071"/>
      <c r="Q562" s="1099">
        <v>1423703</v>
      </c>
      <c r="R562" s="1071">
        <f t="shared" si="41"/>
        <v>1423703</v>
      </c>
      <c r="S562" s="1071"/>
      <c r="T562" s="1071">
        <f t="shared" si="40"/>
        <v>11475847</v>
      </c>
    </row>
    <row r="563" spans="2:20" outlineLevel="1">
      <c r="B563" s="1069">
        <v>11777</v>
      </c>
      <c r="C563" s="1069">
        <v>735357</v>
      </c>
      <c r="D563" s="1070" t="str">
        <f>+VLOOKUP(C563,GP!A:D,4,FALSE)</f>
        <v>FAASt [Mayaguez Streetlighting - Part 2] (Distribution)</v>
      </c>
      <c r="E563" s="379"/>
      <c r="F563" s="379"/>
      <c r="G563" s="1071"/>
      <c r="H563" s="1095" t="s">
        <v>313</v>
      </c>
      <c r="I563" s="1070"/>
      <c r="J563" s="1071">
        <v>9099250</v>
      </c>
      <c r="K563" s="1071">
        <v>0</v>
      </c>
      <c r="L563" s="1071">
        <v>0</v>
      </c>
      <c r="M563" s="1071">
        <f t="shared" si="39"/>
        <v>9099250</v>
      </c>
      <c r="N563" s="1071"/>
      <c r="O563" s="1071"/>
      <c r="P563" s="1071"/>
      <c r="Q563" s="1099">
        <v>1097078</v>
      </c>
      <c r="R563" s="1071">
        <f t="shared" si="41"/>
        <v>1097078</v>
      </c>
      <c r="S563" s="1071"/>
      <c r="T563" s="1071">
        <f t="shared" si="40"/>
        <v>10196328</v>
      </c>
    </row>
    <row r="564" spans="2:20" outlineLevel="1">
      <c r="B564" s="1069">
        <v>11832</v>
      </c>
      <c r="C564" s="1069">
        <v>735360</v>
      </c>
      <c r="D564" s="1070" t="str">
        <f>+VLOOKUP(C564,GP!A:D,4,FALSE)</f>
        <v>FAASt [Mayaguez Streetlighting - Part 3] (Distribution)</v>
      </c>
      <c r="E564" s="379"/>
      <c r="F564" s="379"/>
      <c r="G564" s="1071"/>
      <c r="H564" s="1095" t="s">
        <v>313</v>
      </c>
      <c r="I564" s="1070"/>
      <c r="J564" s="1071">
        <v>16626757</v>
      </c>
      <c r="K564" s="1071">
        <v>0</v>
      </c>
      <c r="L564" s="1071">
        <v>0</v>
      </c>
      <c r="M564" s="1071">
        <f t="shared" si="39"/>
        <v>16626757</v>
      </c>
      <c r="N564" s="1071"/>
      <c r="O564" s="1071"/>
      <c r="P564" s="1071"/>
      <c r="Q564" s="1099">
        <v>2189842</v>
      </c>
      <c r="R564" s="1071">
        <f t="shared" si="41"/>
        <v>2189842</v>
      </c>
      <c r="S564" s="1071"/>
      <c r="T564" s="1071">
        <f t="shared" si="40"/>
        <v>18816599</v>
      </c>
    </row>
    <row r="565" spans="2:20" outlineLevel="1">
      <c r="B565" s="1069">
        <v>11804</v>
      </c>
      <c r="C565" s="1069">
        <v>735470</v>
      </c>
      <c r="D565" s="1070" t="str">
        <f>+VLOOKUP(C565,GP!A:D,4,FALSE)</f>
        <v>FAASt [Bayamón Streetlighting - Part 2] (Distribution)</v>
      </c>
      <c r="E565" s="379"/>
      <c r="F565" s="379"/>
      <c r="G565" s="1071"/>
      <c r="H565" s="1095" t="s">
        <v>313</v>
      </c>
      <c r="I565" s="1070"/>
      <c r="J565" s="1071">
        <v>20995636</v>
      </c>
      <c r="K565" s="1071">
        <v>0</v>
      </c>
      <c r="L565" s="1071">
        <v>0</v>
      </c>
      <c r="M565" s="1071">
        <f t="shared" si="39"/>
        <v>20995636</v>
      </c>
      <c r="N565" s="1071"/>
      <c r="O565" s="1071"/>
      <c r="P565" s="1071"/>
      <c r="Q565" s="1099">
        <v>1727642</v>
      </c>
      <c r="R565" s="1071">
        <f t="shared" si="41"/>
        <v>1727642</v>
      </c>
      <c r="S565" s="1071"/>
      <c r="T565" s="1071">
        <f t="shared" si="40"/>
        <v>22723278</v>
      </c>
    </row>
    <row r="566" spans="2:20" outlineLevel="1">
      <c r="B566" s="1069">
        <v>11833</v>
      </c>
      <c r="C566" s="1069">
        <v>735472</v>
      </c>
      <c r="D566" s="1070" t="str">
        <f>+VLOOKUP(C566,GP!A:D,4,FALSE)</f>
        <v>FAASt [Bayamon Streetlighting - Part 3] (Distribution)</v>
      </c>
      <c r="E566" s="379"/>
      <c r="F566" s="379"/>
      <c r="G566" s="1071"/>
      <c r="H566" s="1095" t="s">
        <v>313</v>
      </c>
      <c r="I566" s="1070"/>
      <c r="J566" s="1071">
        <v>21541265</v>
      </c>
      <c r="K566" s="1071">
        <v>0</v>
      </c>
      <c r="L566" s="1071">
        <v>0</v>
      </c>
      <c r="M566" s="1071">
        <f t="shared" si="39"/>
        <v>21541265</v>
      </c>
      <c r="N566" s="1071"/>
      <c r="O566" s="1071"/>
      <c r="P566" s="1071"/>
      <c r="Q566" s="1099">
        <v>2632407</v>
      </c>
      <c r="R566" s="1071">
        <f t="shared" si="41"/>
        <v>2632407</v>
      </c>
      <c r="S566" s="1071"/>
      <c r="T566" s="1071">
        <f t="shared" si="40"/>
        <v>24173672</v>
      </c>
    </row>
    <row r="567" spans="2:20" outlineLevel="1">
      <c r="B567" s="1069">
        <v>107919</v>
      </c>
      <c r="C567" s="1069">
        <v>735483</v>
      </c>
      <c r="D567" s="1070" t="str">
        <f>+VLOOKUP(C567,GP!A:D,4,FALSE)</f>
        <v>FAASt [Vega Baja Streetlighting - Part 3] (Distribution)</v>
      </c>
      <c r="E567" s="379"/>
      <c r="F567" s="379"/>
      <c r="G567" s="1071"/>
      <c r="H567" s="1095" t="s">
        <v>313</v>
      </c>
      <c r="I567" s="1070"/>
      <c r="J567" s="1071">
        <v>5377685</v>
      </c>
      <c r="K567" s="1071">
        <v>0</v>
      </c>
      <c r="L567" s="1071">
        <v>0</v>
      </c>
      <c r="M567" s="1071">
        <f t="shared" si="39"/>
        <v>5377685</v>
      </c>
      <c r="N567" s="1071"/>
      <c r="O567" s="1071"/>
      <c r="P567" s="1071"/>
      <c r="Q567" s="1099" t="s">
        <v>314</v>
      </c>
      <c r="R567" s="1071">
        <f t="shared" si="41"/>
        <v>0</v>
      </c>
      <c r="S567" s="1071"/>
      <c r="T567" s="1071">
        <f t="shared" si="40"/>
        <v>5377685</v>
      </c>
    </row>
    <row r="568" spans="2:20" outlineLevel="1">
      <c r="B568" s="1069">
        <v>107920</v>
      </c>
      <c r="C568" s="1069">
        <v>735487</v>
      </c>
      <c r="D568" s="1070" t="str">
        <f>+VLOOKUP(C568,GP!A:D,4,FALSE)</f>
        <v>FAASt [Humacao Streetlighting - Part 3] (Distribution)</v>
      </c>
      <c r="E568" s="379"/>
      <c r="F568" s="379"/>
      <c r="G568" s="1071"/>
      <c r="H568" s="1095" t="s">
        <v>313</v>
      </c>
      <c r="I568" s="1070"/>
      <c r="J568" s="1071">
        <v>9528251</v>
      </c>
      <c r="K568" s="1071">
        <v>0</v>
      </c>
      <c r="L568" s="1071">
        <v>0</v>
      </c>
      <c r="M568" s="1071">
        <f t="shared" si="39"/>
        <v>9528251</v>
      </c>
      <c r="N568" s="1071"/>
      <c r="O568" s="1071"/>
      <c r="P568" s="1071"/>
      <c r="Q568" s="1099">
        <v>916292</v>
      </c>
      <c r="R568" s="1071">
        <f t="shared" si="41"/>
        <v>916292</v>
      </c>
      <c r="S568" s="1071"/>
      <c r="T568" s="1071">
        <f t="shared" si="40"/>
        <v>10444543</v>
      </c>
    </row>
    <row r="569" spans="2:20" outlineLevel="1">
      <c r="B569" s="1069">
        <v>11799</v>
      </c>
      <c r="C569" s="1069">
        <v>735493</v>
      </c>
      <c r="D569" s="1070" t="str">
        <f>+VLOOKUP(C569,GP!A:D,4,FALSE)</f>
        <v>FAASt [Humacao Streetlighting - Part 2] (Distribution)</v>
      </c>
      <c r="E569" s="379"/>
      <c r="F569" s="379"/>
      <c r="G569" s="1071"/>
      <c r="H569" s="1095" t="s">
        <v>313</v>
      </c>
      <c r="I569" s="1070"/>
      <c r="J569" s="1071">
        <v>7901161</v>
      </c>
      <c r="K569" s="1071">
        <v>0</v>
      </c>
      <c r="L569" s="1071">
        <v>0</v>
      </c>
      <c r="M569" s="1071">
        <f t="shared" ref="M569:M632" si="42">+SUM(J569:L569)</f>
        <v>7901161</v>
      </c>
      <c r="N569" s="1071"/>
      <c r="O569" s="1071"/>
      <c r="P569" s="1071"/>
      <c r="Q569" s="1099">
        <v>916292</v>
      </c>
      <c r="R569" s="1071">
        <f t="shared" si="41"/>
        <v>916292</v>
      </c>
      <c r="S569" s="1071"/>
      <c r="T569" s="1071">
        <f t="shared" ref="T569:T632" si="43">+M569+R569</f>
        <v>8817453</v>
      </c>
    </row>
    <row r="570" spans="2:20" outlineLevel="1">
      <c r="B570" s="1069">
        <v>11835</v>
      </c>
      <c r="C570" s="1069">
        <v>735496</v>
      </c>
      <c r="D570" s="1070" t="str">
        <f>+VLOOKUP(C570,GP!A:D,4,FALSE)</f>
        <v>FAASt [Carolina Streetlighting - Part 3] (Distribution)</v>
      </c>
      <c r="E570" s="379"/>
      <c r="F570" s="379"/>
      <c r="G570" s="1071"/>
      <c r="H570" s="1095" t="s">
        <v>313</v>
      </c>
      <c r="I570" s="1070"/>
      <c r="J570" s="1071">
        <v>17520900</v>
      </c>
      <c r="K570" s="1071">
        <v>0</v>
      </c>
      <c r="L570" s="1071">
        <v>0</v>
      </c>
      <c r="M570" s="1071">
        <f t="shared" si="42"/>
        <v>17520900</v>
      </c>
      <c r="N570" s="1071"/>
      <c r="O570" s="1071"/>
      <c r="P570" s="1071"/>
      <c r="Q570" s="1099">
        <v>2019124</v>
      </c>
      <c r="R570" s="1071">
        <f t="shared" ref="R570:R633" si="44">+SUM(P570:Q570)</f>
        <v>2019124</v>
      </c>
      <c r="S570" s="1071"/>
      <c r="T570" s="1071">
        <f t="shared" si="43"/>
        <v>19540024</v>
      </c>
    </row>
    <row r="571" spans="2:20" outlineLevel="1">
      <c r="B571" s="1069">
        <v>107921</v>
      </c>
      <c r="C571" s="1069">
        <v>735499</v>
      </c>
      <c r="D571" s="1070" t="str">
        <f>+VLOOKUP(C571,GP!A:D,4,FALSE)</f>
        <v>FAASt [Guaynabo Streetlighting - Part 3] (Distribution)</v>
      </c>
      <c r="E571" s="379"/>
      <c r="F571" s="379"/>
      <c r="G571" s="1071"/>
      <c r="H571" s="1095" t="s">
        <v>313</v>
      </c>
      <c r="I571" s="1070"/>
      <c r="J571" s="1071">
        <v>7033301</v>
      </c>
      <c r="K571" s="1071">
        <v>0</v>
      </c>
      <c r="L571" s="1071">
        <v>0</v>
      </c>
      <c r="M571" s="1071">
        <f t="shared" si="42"/>
        <v>7033301</v>
      </c>
      <c r="N571" s="1071"/>
      <c r="O571" s="1071"/>
      <c r="P571" s="1071"/>
      <c r="Q571" s="1099" t="s">
        <v>314</v>
      </c>
      <c r="R571" s="1071">
        <f t="shared" si="44"/>
        <v>0</v>
      </c>
      <c r="S571" s="1071"/>
      <c r="T571" s="1071">
        <f t="shared" si="43"/>
        <v>7033301</v>
      </c>
    </row>
    <row r="572" spans="2:20" outlineLevel="1">
      <c r="B572" s="1069">
        <v>11783</v>
      </c>
      <c r="C572" s="1069">
        <v>735665</v>
      </c>
      <c r="D572" s="1070" t="str">
        <f>+VLOOKUP(C572,GP!A:D,4,FALSE)</f>
        <v>FAASt [Carolina Streetlighting - Part 2] (Distribution)</v>
      </c>
      <c r="E572" s="379"/>
      <c r="F572" s="379"/>
      <c r="G572" s="1071"/>
      <c r="H572" s="1095" t="s">
        <v>313</v>
      </c>
      <c r="I572" s="1070"/>
      <c r="J572" s="1071">
        <v>14631273</v>
      </c>
      <c r="K572" s="1071">
        <v>0</v>
      </c>
      <c r="L572" s="1071">
        <v>0</v>
      </c>
      <c r="M572" s="1071">
        <f t="shared" si="42"/>
        <v>14631273</v>
      </c>
      <c r="N572" s="1071"/>
      <c r="O572" s="1071"/>
      <c r="P572" s="1071"/>
      <c r="Q572" s="1099">
        <v>557536</v>
      </c>
      <c r="R572" s="1071">
        <f t="shared" si="44"/>
        <v>557536</v>
      </c>
      <c r="S572" s="1071"/>
      <c r="T572" s="1071">
        <f t="shared" si="43"/>
        <v>15188809</v>
      </c>
    </row>
    <row r="573" spans="2:20" outlineLevel="1">
      <c r="B573" s="1069">
        <v>11838</v>
      </c>
      <c r="C573" s="1069">
        <v>735672</v>
      </c>
      <c r="D573" s="1070" t="str">
        <f>+VLOOKUP(C573,GP!A:D,4,FALSE)</f>
        <v>FAASt [Caguas Streetlighting - Part 3] (Distribution)</v>
      </c>
      <c r="E573" s="379"/>
      <c r="F573" s="379"/>
      <c r="G573" s="1071"/>
      <c r="H573" s="1095" t="s">
        <v>313</v>
      </c>
      <c r="I573" s="1070"/>
      <c r="J573" s="1071">
        <v>14419460</v>
      </c>
      <c r="K573" s="1071">
        <v>0</v>
      </c>
      <c r="L573" s="1071">
        <v>0</v>
      </c>
      <c r="M573" s="1071">
        <f t="shared" si="42"/>
        <v>14419460</v>
      </c>
      <c r="N573" s="1071"/>
      <c r="O573" s="1071"/>
      <c r="P573" s="1071"/>
      <c r="Q573" s="1099">
        <v>1624355</v>
      </c>
      <c r="R573" s="1071">
        <f t="shared" si="44"/>
        <v>1624355</v>
      </c>
      <c r="S573" s="1071"/>
      <c r="T573" s="1071">
        <f t="shared" si="43"/>
        <v>16043815</v>
      </c>
    </row>
    <row r="574" spans="2:20" outlineLevel="1">
      <c r="B574" s="1069">
        <v>11801</v>
      </c>
      <c r="C574" s="1069">
        <v>735677</v>
      </c>
      <c r="D574" s="1070" t="str">
        <f>+VLOOKUP(C574,GP!A:D,4,FALSE)</f>
        <v>FAASt [Guaynabo Streetlighting - Part 2] (Distribution)</v>
      </c>
      <c r="E574" s="379"/>
      <c r="F574" s="379"/>
      <c r="G574" s="1071"/>
      <c r="H574" s="1095" t="s">
        <v>313</v>
      </c>
      <c r="I574" s="1070"/>
      <c r="J574" s="1071">
        <v>9325726</v>
      </c>
      <c r="K574" s="1071">
        <v>0</v>
      </c>
      <c r="L574" s="1071">
        <v>0</v>
      </c>
      <c r="M574" s="1071">
        <f t="shared" si="42"/>
        <v>9325726</v>
      </c>
      <c r="N574" s="1071"/>
      <c r="O574" s="1071"/>
      <c r="P574" s="1071"/>
      <c r="Q574" s="1099">
        <v>1014066</v>
      </c>
      <c r="R574" s="1071">
        <f t="shared" si="44"/>
        <v>1014066</v>
      </c>
      <c r="S574" s="1071"/>
      <c r="T574" s="1071">
        <f t="shared" si="43"/>
        <v>10339792</v>
      </c>
    </row>
    <row r="575" spans="2:20" outlineLevel="1">
      <c r="B575" s="1069">
        <v>11806</v>
      </c>
      <c r="C575" s="1069">
        <v>735940</v>
      </c>
      <c r="D575" s="1070" t="str">
        <f>+VLOOKUP(C575,GP!A:D,4,FALSE)</f>
        <v>FAASt [Vega Baja Streetlighting - Part 2] (Distribution)</v>
      </c>
      <c r="E575" s="379"/>
      <c r="F575" s="379"/>
      <c r="G575" s="1071"/>
      <c r="H575" s="1095" t="s">
        <v>313</v>
      </c>
      <c r="I575" s="1070"/>
      <c r="J575" s="1071">
        <v>9309981</v>
      </c>
      <c r="K575" s="1071">
        <v>0</v>
      </c>
      <c r="L575" s="1071">
        <v>0</v>
      </c>
      <c r="M575" s="1071">
        <f t="shared" si="42"/>
        <v>9309981</v>
      </c>
      <c r="N575" s="1071"/>
      <c r="O575" s="1071"/>
      <c r="P575" s="1071"/>
      <c r="Q575" s="1099">
        <v>1067250</v>
      </c>
      <c r="R575" s="1071">
        <f t="shared" si="44"/>
        <v>1067250</v>
      </c>
      <c r="S575" s="1071"/>
      <c r="T575" s="1071">
        <f t="shared" si="43"/>
        <v>10377231</v>
      </c>
    </row>
    <row r="576" spans="2:20" outlineLevel="1">
      <c r="B576" s="1069">
        <v>11831</v>
      </c>
      <c r="C576" s="1069">
        <v>735952</v>
      </c>
      <c r="D576" s="1070" t="str">
        <f>+VLOOKUP(C576,GP!A:D,4,FALSE)</f>
        <v>FAASt [Trujillo Alto Streetlighting - Part 3] (Distribution)</v>
      </c>
      <c r="E576" s="379"/>
      <c r="F576" s="379"/>
      <c r="G576" s="1071"/>
      <c r="H576" s="1095" t="s">
        <v>313</v>
      </c>
      <c r="I576" s="1070"/>
      <c r="J576" s="1071">
        <v>8838122</v>
      </c>
      <c r="K576" s="1071">
        <v>0</v>
      </c>
      <c r="L576" s="1071">
        <v>0</v>
      </c>
      <c r="M576" s="1071">
        <f t="shared" si="42"/>
        <v>8838122</v>
      </c>
      <c r="N576" s="1071"/>
      <c r="O576" s="1071"/>
      <c r="P576" s="1071"/>
      <c r="Q576" s="1099">
        <v>1149506</v>
      </c>
      <c r="R576" s="1071">
        <f t="shared" si="44"/>
        <v>1149506</v>
      </c>
      <c r="S576" s="1071"/>
      <c r="T576" s="1071">
        <f t="shared" si="43"/>
        <v>9987628</v>
      </c>
    </row>
    <row r="577" spans="2:20" outlineLevel="1">
      <c r="B577" s="1069">
        <v>11772</v>
      </c>
      <c r="C577" s="1069">
        <v>735954</v>
      </c>
      <c r="D577" s="1070" t="str">
        <f>+VLOOKUP(C577,GP!A:D,4,FALSE)</f>
        <v>FAASt [Trujillo Alto Streetlighting - Part 2] (Distribution)</v>
      </c>
      <c r="E577" s="379"/>
      <c r="F577" s="379"/>
      <c r="G577" s="1071"/>
      <c r="H577" s="1095" t="s">
        <v>313</v>
      </c>
      <c r="I577" s="1070"/>
      <c r="J577" s="1071">
        <v>8062571</v>
      </c>
      <c r="K577" s="1071">
        <v>0</v>
      </c>
      <c r="L577" s="1071">
        <v>0</v>
      </c>
      <c r="M577" s="1071">
        <f t="shared" si="42"/>
        <v>8062571</v>
      </c>
      <c r="N577" s="1071"/>
      <c r="O577" s="1071"/>
      <c r="P577" s="1071"/>
      <c r="Q577" s="1099">
        <v>884864</v>
      </c>
      <c r="R577" s="1071">
        <f t="shared" si="44"/>
        <v>884864</v>
      </c>
      <c r="S577" s="1071"/>
      <c r="T577" s="1071">
        <f t="shared" si="43"/>
        <v>8947435</v>
      </c>
    </row>
    <row r="578" spans="2:20" outlineLevel="1">
      <c r="B578" s="1069">
        <v>107922</v>
      </c>
      <c r="C578" s="1069">
        <v>735959</v>
      </c>
      <c r="D578" s="1070" t="str">
        <f>+VLOOKUP(C578,GP!A:D,4,FALSE)</f>
        <v>FAASt [Toa Baja Streetlighting - Part 3] (Distribution)</v>
      </c>
      <c r="E578" s="379"/>
      <c r="F578" s="379"/>
      <c r="G578" s="1071"/>
      <c r="H578" s="1095" t="s">
        <v>313</v>
      </c>
      <c r="I578" s="1070"/>
      <c r="J578" s="1071">
        <v>5878458</v>
      </c>
      <c r="K578" s="1071">
        <v>0</v>
      </c>
      <c r="L578" s="1071">
        <v>0</v>
      </c>
      <c r="M578" s="1071">
        <f t="shared" si="42"/>
        <v>5878458</v>
      </c>
      <c r="N578" s="1071"/>
      <c r="O578" s="1071"/>
      <c r="P578" s="1071"/>
      <c r="Q578" s="1099" t="s">
        <v>314</v>
      </c>
      <c r="R578" s="1071">
        <f t="shared" si="44"/>
        <v>0</v>
      </c>
      <c r="S578" s="1071"/>
      <c r="T578" s="1071">
        <f t="shared" si="43"/>
        <v>5878458</v>
      </c>
    </row>
    <row r="579" spans="2:20" outlineLevel="1">
      <c r="B579" s="1069">
        <v>11803</v>
      </c>
      <c r="C579" s="1069">
        <v>735960</v>
      </c>
      <c r="D579" s="1070" t="str">
        <f>+VLOOKUP(C579,GP!A:D,4,FALSE)</f>
        <v>FAASt [Toa Baja Streetlighting - Part 2] (Distribution)</v>
      </c>
      <c r="E579" s="379"/>
      <c r="F579" s="379"/>
      <c r="G579" s="1071"/>
      <c r="H579" s="1095" t="s">
        <v>313</v>
      </c>
      <c r="I579" s="1070"/>
      <c r="J579" s="1071">
        <v>9782523</v>
      </c>
      <c r="K579" s="1071">
        <v>0</v>
      </c>
      <c r="L579" s="1071">
        <v>0</v>
      </c>
      <c r="M579" s="1071">
        <f t="shared" si="42"/>
        <v>9782523</v>
      </c>
      <c r="N579" s="1071"/>
      <c r="O579" s="1071"/>
      <c r="P579" s="1071"/>
      <c r="Q579" s="1099">
        <v>1238774</v>
      </c>
      <c r="R579" s="1071">
        <f t="shared" si="44"/>
        <v>1238774</v>
      </c>
      <c r="S579" s="1071"/>
      <c r="T579" s="1071">
        <f t="shared" si="43"/>
        <v>11021297</v>
      </c>
    </row>
    <row r="580" spans="2:20" outlineLevel="1">
      <c r="B580" s="1069">
        <v>107923</v>
      </c>
      <c r="C580" s="1069">
        <v>737699</v>
      </c>
      <c r="D580" s="1070" t="str">
        <f>+VLOOKUP(C580,GP!A:D,4,FALSE)</f>
        <v>FAASt [Toa Alta Streetlighting - Part 3] (Distribution)</v>
      </c>
      <c r="E580" s="379"/>
      <c r="F580" s="379"/>
      <c r="G580" s="1071"/>
      <c r="H580" s="1095" t="s">
        <v>313</v>
      </c>
      <c r="I580" s="1070"/>
      <c r="J580" s="1071">
        <v>5526895</v>
      </c>
      <c r="K580" s="1071">
        <v>0</v>
      </c>
      <c r="L580" s="1071">
        <v>0</v>
      </c>
      <c r="M580" s="1071">
        <f t="shared" si="42"/>
        <v>5526895</v>
      </c>
      <c r="N580" s="1071"/>
      <c r="O580" s="1071"/>
      <c r="P580" s="1071"/>
      <c r="Q580" s="1099" t="s">
        <v>314</v>
      </c>
      <c r="R580" s="1071">
        <f t="shared" si="44"/>
        <v>0</v>
      </c>
      <c r="S580" s="1071"/>
      <c r="T580" s="1071">
        <f t="shared" si="43"/>
        <v>5526895</v>
      </c>
    </row>
    <row r="581" spans="2:20" outlineLevel="1">
      <c r="B581" s="1069">
        <v>11797</v>
      </c>
      <c r="C581" s="1069">
        <v>737707</v>
      </c>
      <c r="D581" s="1070" t="str">
        <f>+VLOOKUP(C581,GP!A:D,4,FALSE)</f>
        <v>FAASt [Toa Alta Streetlighting - Part 2] (Distribution)</v>
      </c>
      <c r="E581" s="379"/>
      <c r="F581" s="379"/>
      <c r="G581" s="1071"/>
      <c r="H581" s="1095" t="s">
        <v>313</v>
      </c>
      <c r="I581" s="1070"/>
      <c r="J581" s="1071">
        <v>8808053</v>
      </c>
      <c r="K581" s="1071">
        <v>0</v>
      </c>
      <c r="L581" s="1071">
        <v>0</v>
      </c>
      <c r="M581" s="1071">
        <f t="shared" si="42"/>
        <v>8808053</v>
      </c>
      <c r="N581" s="1071"/>
      <c r="O581" s="1071"/>
      <c r="P581" s="1071"/>
      <c r="Q581" s="1099">
        <v>979674</v>
      </c>
      <c r="R581" s="1071">
        <f t="shared" si="44"/>
        <v>979674</v>
      </c>
      <c r="S581" s="1071"/>
      <c r="T581" s="1071">
        <f t="shared" si="43"/>
        <v>9787727</v>
      </c>
    </row>
    <row r="582" spans="2:20" outlineLevel="1">
      <c r="B582" s="1069">
        <v>11836</v>
      </c>
      <c r="C582" s="1069">
        <v>737712</v>
      </c>
      <c r="D582" s="1070" t="str">
        <f>+VLOOKUP(C582,GP!A:D,4,FALSE)</f>
        <v>FAAST [San Juan Streetlighting - Part 3] (Distribution)</v>
      </c>
      <c r="E582" s="379"/>
      <c r="F582" s="379"/>
      <c r="G582" s="1071"/>
      <c r="H582" s="1095" t="s">
        <v>313</v>
      </c>
      <c r="I582" s="1070"/>
      <c r="J582" s="1071">
        <v>31581739</v>
      </c>
      <c r="K582" s="1071">
        <v>0</v>
      </c>
      <c r="L582" s="1071">
        <v>0</v>
      </c>
      <c r="M582" s="1071">
        <f t="shared" si="42"/>
        <v>31581739</v>
      </c>
      <c r="N582" s="1071"/>
      <c r="O582" s="1071"/>
      <c r="P582" s="1071"/>
      <c r="Q582" s="1099">
        <v>3250259</v>
      </c>
      <c r="R582" s="1071">
        <f t="shared" si="44"/>
        <v>3250259</v>
      </c>
      <c r="S582" s="1071"/>
      <c r="T582" s="1071">
        <f t="shared" si="43"/>
        <v>34831998</v>
      </c>
    </row>
    <row r="583" spans="2:20" outlineLevel="1">
      <c r="B583" s="1069">
        <v>107924</v>
      </c>
      <c r="C583" s="1069">
        <v>737798</v>
      </c>
      <c r="D583" s="1070" t="str">
        <f>+VLOOKUP(C583,GP!A:D,4,FALSE)</f>
        <v>FAASt [Rio Grande Streetlighting - Part 3] (Distribution)</v>
      </c>
      <c r="E583" s="379"/>
      <c r="F583" s="379"/>
      <c r="G583" s="1071"/>
      <c r="H583" s="1095" t="s">
        <v>313</v>
      </c>
      <c r="I583" s="1070"/>
      <c r="J583" s="1071">
        <v>8572353</v>
      </c>
      <c r="K583" s="1071">
        <v>0</v>
      </c>
      <c r="L583" s="1071">
        <v>0</v>
      </c>
      <c r="M583" s="1071">
        <f t="shared" si="42"/>
        <v>8572353</v>
      </c>
      <c r="N583" s="1071"/>
      <c r="O583" s="1071"/>
      <c r="P583" s="1071"/>
      <c r="Q583" s="1099">
        <v>877731</v>
      </c>
      <c r="R583" s="1071">
        <f t="shared" si="44"/>
        <v>877731</v>
      </c>
      <c r="S583" s="1071"/>
      <c r="T583" s="1071">
        <f t="shared" si="43"/>
        <v>9450084</v>
      </c>
    </row>
    <row r="584" spans="2:20" outlineLevel="1">
      <c r="B584" s="1069">
        <v>11809</v>
      </c>
      <c r="C584" s="1069">
        <v>737804</v>
      </c>
      <c r="D584" s="1070" t="str">
        <f>+VLOOKUP(C584,GP!A:D,4,FALSE)</f>
        <v>FAASt [Rio Grande Streetlighting - Part 2 ] (Distribution)</v>
      </c>
      <c r="E584" s="379"/>
      <c r="F584" s="379"/>
      <c r="G584" s="1071"/>
      <c r="H584" s="1095" t="s">
        <v>313</v>
      </c>
      <c r="I584" s="1070"/>
      <c r="J584" s="1071">
        <v>7692944</v>
      </c>
      <c r="K584" s="1071">
        <v>0</v>
      </c>
      <c r="L584" s="1071">
        <v>0</v>
      </c>
      <c r="M584" s="1071">
        <f t="shared" si="42"/>
        <v>7692944</v>
      </c>
      <c r="N584" s="1071"/>
      <c r="O584" s="1071"/>
      <c r="P584" s="1071"/>
      <c r="Q584" s="1099">
        <v>838135</v>
      </c>
      <c r="R584" s="1071">
        <f t="shared" si="44"/>
        <v>838135</v>
      </c>
      <c r="S584" s="1071"/>
      <c r="T584" s="1071">
        <f t="shared" si="43"/>
        <v>8531079</v>
      </c>
    </row>
    <row r="585" spans="2:20" outlineLevel="1">
      <c r="B585" s="1069">
        <v>107927</v>
      </c>
      <c r="C585" s="1069">
        <v>738667</v>
      </c>
      <c r="D585" s="1070" t="str">
        <f>+VLOOKUP(C585,GP!A:D,4,FALSE)</f>
        <v>FAASt [Pole and Conductor Repair - Ponce Group 2 - Phase 2] (Distribution)</v>
      </c>
      <c r="E585" s="379"/>
      <c r="F585" s="379"/>
      <c r="G585" s="1071"/>
      <c r="H585" s="1095" t="s">
        <v>313</v>
      </c>
      <c r="I585" s="1070"/>
      <c r="J585" s="1071">
        <v>16618201.689999999</v>
      </c>
      <c r="K585" s="1071">
        <v>0</v>
      </c>
      <c r="L585" s="1071">
        <v>0</v>
      </c>
      <c r="M585" s="1071">
        <f t="shared" si="42"/>
        <v>16618201.689999999</v>
      </c>
      <c r="N585" s="1071"/>
      <c r="O585" s="1071"/>
      <c r="P585" s="1071"/>
      <c r="Q585" s="1099">
        <v>33268.04</v>
      </c>
      <c r="R585" s="1071">
        <f t="shared" si="44"/>
        <v>33268.04</v>
      </c>
      <c r="S585" s="1071"/>
      <c r="T585" s="1071">
        <f t="shared" si="43"/>
        <v>16651469.729999999</v>
      </c>
    </row>
    <row r="586" spans="2:20" outlineLevel="1">
      <c r="B586" s="1069">
        <v>107928</v>
      </c>
      <c r="C586" s="1069">
        <v>738674</v>
      </c>
      <c r="D586" s="1070" t="str">
        <f>+VLOOKUP(C586,GP!A:D,4,FALSE)</f>
        <v>FAASt [Pole and Conductor Repair - Mayaguez Group 2 - Phase 2] (Distribution)</v>
      </c>
      <c r="E586" s="379"/>
      <c r="F586" s="379"/>
      <c r="G586" s="1071"/>
      <c r="H586" s="1095" t="s">
        <v>313</v>
      </c>
      <c r="I586" s="1070"/>
      <c r="J586" s="1071">
        <v>8935837.4900000002</v>
      </c>
      <c r="K586" s="1071">
        <v>0</v>
      </c>
      <c r="L586" s="1071">
        <v>0</v>
      </c>
      <c r="M586" s="1071">
        <f t="shared" si="42"/>
        <v>8935837.4900000002</v>
      </c>
      <c r="N586" s="1071"/>
      <c r="O586" s="1071"/>
      <c r="P586" s="1071"/>
      <c r="Q586" s="1099">
        <v>28130.53</v>
      </c>
      <c r="R586" s="1071">
        <f t="shared" si="44"/>
        <v>28130.53</v>
      </c>
      <c r="S586" s="1071"/>
      <c r="T586" s="1071">
        <f t="shared" si="43"/>
        <v>8963968.0199999996</v>
      </c>
    </row>
    <row r="587" spans="2:20" outlineLevel="1">
      <c r="B587" s="1069">
        <v>107929</v>
      </c>
      <c r="C587" s="1069">
        <v>738692</v>
      </c>
      <c r="D587" s="1070" t="str">
        <f>+VLOOKUP(C587,GP!A:D,4,FALSE)</f>
        <v>FAASt [Pole and Conductor Repair - Carolina Group 1 - Phase 2] (Distribution)</v>
      </c>
      <c r="E587" s="379"/>
      <c r="F587" s="379"/>
      <c r="G587" s="1071"/>
      <c r="H587" s="1095" t="s">
        <v>313</v>
      </c>
      <c r="I587" s="1070"/>
      <c r="J587" s="1071">
        <v>5100000</v>
      </c>
      <c r="K587" s="1071">
        <v>0</v>
      </c>
      <c r="L587" s="1071">
        <v>0</v>
      </c>
      <c r="M587" s="1071">
        <f t="shared" si="42"/>
        <v>5100000</v>
      </c>
      <c r="N587" s="1071"/>
      <c r="O587" s="1071"/>
      <c r="P587" s="1071"/>
      <c r="Q587" s="1099" t="s">
        <v>314</v>
      </c>
      <c r="R587" s="1071">
        <f t="shared" si="44"/>
        <v>0</v>
      </c>
      <c r="S587" s="1071"/>
      <c r="T587" s="1071">
        <f t="shared" si="43"/>
        <v>5100000</v>
      </c>
    </row>
    <row r="588" spans="2:20" outlineLevel="1">
      <c r="B588" s="1069">
        <v>107948</v>
      </c>
      <c r="C588" s="1069">
        <v>744072</v>
      </c>
      <c r="D588" s="1070" t="str">
        <f>+VLOOKUP(C588,GP!A:D,4,FALSE)</f>
        <v xml:space="preserve">FAASt [Network &amp; Communication Infrastructure Group 2] (Telecommunication) </v>
      </c>
      <c r="E588" s="379"/>
      <c r="F588" s="379"/>
      <c r="G588" s="1071"/>
      <c r="H588" s="1095" t="s">
        <v>313</v>
      </c>
      <c r="I588" s="1070"/>
      <c r="J588" s="1071">
        <v>2074582.38</v>
      </c>
      <c r="K588" s="1071">
        <v>0</v>
      </c>
      <c r="L588" s="1071">
        <v>0</v>
      </c>
      <c r="M588" s="1071">
        <f t="shared" si="42"/>
        <v>2074582.38</v>
      </c>
      <c r="N588" s="1071"/>
      <c r="O588" s="1071"/>
      <c r="P588" s="1071"/>
      <c r="Q588" s="1099">
        <v>490438.07</v>
      </c>
      <c r="R588" s="1071">
        <f t="shared" si="44"/>
        <v>490438.07</v>
      </c>
      <c r="S588" s="1071"/>
      <c r="T588" s="1071">
        <f t="shared" si="43"/>
        <v>2565020.4499999997</v>
      </c>
    </row>
    <row r="589" spans="2:20" outlineLevel="1">
      <c r="B589" s="1069">
        <v>107953</v>
      </c>
      <c r="C589" s="1069">
        <v>745851</v>
      </c>
      <c r="D589" s="1070" t="str">
        <f>+VLOOKUP(C589,GP!A:D,4,FALSE)</f>
        <v>FAASt [Automation Program Group 11] (Distribution)</v>
      </c>
      <c r="E589" s="379"/>
      <c r="F589" s="379"/>
      <c r="G589" s="1071"/>
      <c r="H589" s="1095" t="s">
        <v>313</v>
      </c>
      <c r="I589" s="1070"/>
      <c r="J589" s="1071">
        <v>479854</v>
      </c>
      <c r="K589" s="1071">
        <v>0</v>
      </c>
      <c r="L589" s="1071">
        <v>0</v>
      </c>
      <c r="M589" s="1071">
        <f t="shared" si="42"/>
        <v>479854</v>
      </c>
      <c r="N589" s="1071"/>
      <c r="O589" s="1071"/>
      <c r="P589" s="1071"/>
      <c r="Q589" s="1099">
        <v>1052298</v>
      </c>
      <c r="R589" s="1071">
        <f t="shared" si="44"/>
        <v>1052298</v>
      </c>
      <c r="S589" s="1071"/>
      <c r="T589" s="1071">
        <f t="shared" si="43"/>
        <v>1532152</v>
      </c>
    </row>
    <row r="590" spans="2:20" outlineLevel="1">
      <c r="B590" s="1069">
        <v>107954</v>
      </c>
      <c r="C590" s="1069">
        <v>745852</v>
      </c>
      <c r="D590" s="1070" t="str">
        <f>+VLOOKUP(C590,GP!A:D,4,FALSE)</f>
        <v>FAASt [Automation Program Group 13] (Distribution)</v>
      </c>
      <c r="E590" s="379"/>
      <c r="F590" s="379"/>
      <c r="G590" s="1071"/>
      <c r="H590" s="1095" t="s">
        <v>313</v>
      </c>
      <c r="I590" s="1070"/>
      <c r="J590" s="1071">
        <v>888426</v>
      </c>
      <c r="K590" s="1071">
        <v>0</v>
      </c>
      <c r="L590" s="1071">
        <v>0</v>
      </c>
      <c r="M590" s="1071">
        <f t="shared" si="42"/>
        <v>888426</v>
      </c>
      <c r="N590" s="1071"/>
      <c r="O590" s="1071"/>
      <c r="P590" s="1071"/>
      <c r="Q590" s="1099">
        <v>1966004</v>
      </c>
      <c r="R590" s="1071">
        <f t="shared" si="44"/>
        <v>1966004</v>
      </c>
      <c r="S590" s="1071"/>
      <c r="T590" s="1071">
        <f t="shared" si="43"/>
        <v>2854430</v>
      </c>
    </row>
    <row r="591" spans="2:20" outlineLevel="1">
      <c r="B591" s="1069">
        <v>107955</v>
      </c>
      <c r="C591" s="1069">
        <v>745854</v>
      </c>
      <c r="D591" s="1070" t="str">
        <f>+VLOOKUP(C591,GP!A:D,4,FALSE)</f>
        <v>FAASt [ Automation Program Group 9] (Distribution)</v>
      </c>
      <c r="E591" s="379"/>
      <c r="F591" s="379"/>
      <c r="G591" s="1071"/>
      <c r="H591" s="1095" t="s">
        <v>313</v>
      </c>
      <c r="I591" s="1070"/>
      <c r="J591" s="1071">
        <v>546905</v>
      </c>
      <c r="K591" s="1071">
        <v>0</v>
      </c>
      <c r="L591" s="1071">
        <v>0</v>
      </c>
      <c r="M591" s="1071">
        <f t="shared" si="42"/>
        <v>546905</v>
      </c>
      <c r="N591" s="1071"/>
      <c r="O591" s="1071"/>
      <c r="P591" s="1071"/>
      <c r="Q591" s="1099">
        <v>1164604</v>
      </c>
      <c r="R591" s="1071">
        <f t="shared" si="44"/>
        <v>1164604</v>
      </c>
      <c r="S591" s="1071"/>
      <c r="T591" s="1071">
        <f t="shared" si="43"/>
        <v>1711509</v>
      </c>
    </row>
    <row r="592" spans="2:20" outlineLevel="1">
      <c r="B592" s="1069">
        <v>107958</v>
      </c>
      <c r="C592" s="1069">
        <v>745871</v>
      </c>
      <c r="D592" s="1070" t="str">
        <f>+VLOOKUP(C592,GP!A:D,4,FALSE)</f>
        <v>FAASt [Automation Program Group 10] (Distribution)</v>
      </c>
      <c r="E592" s="379"/>
      <c r="F592" s="379"/>
      <c r="G592" s="1071"/>
      <c r="H592" s="1095" t="s">
        <v>313</v>
      </c>
      <c r="I592" s="1070"/>
      <c r="J592" s="1071">
        <v>278408</v>
      </c>
      <c r="K592" s="1071">
        <v>0</v>
      </c>
      <c r="L592" s="1071">
        <v>0</v>
      </c>
      <c r="M592" s="1071">
        <f t="shared" si="42"/>
        <v>278408</v>
      </c>
      <c r="N592" s="1071"/>
      <c r="O592" s="1071"/>
      <c r="P592" s="1071"/>
      <c r="Q592" s="1099">
        <v>582637</v>
      </c>
      <c r="R592" s="1071">
        <f t="shared" si="44"/>
        <v>582637</v>
      </c>
      <c r="S592" s="1071"/>
      <c r="T592" s="1071">
        <f t="shared" si="43"/>
        <v>861045</v>
      </c>
    </row>
    <row r="593" spans="2:20" outlineLevel="1">
      <c r="B593" s="1069">
        <v>11779</v>
      </c>
      <c r="C593" s="1069">
        <v>746108</v>
      </c>
      <c r="D593" s="1070" t="str">
        <f>+VLOOKUP(C593,GP!A:D,4,FALSE)</f>
        <v>FAASt [San Juan Streetlighting - Part 2] (Distribution)</v>
      </c>
      <c r="E593" s="379"/>
      <c r="F593" s="379"/>
      <c r="G593" s="1071"/>
      <c r="H593" s="1095" t="s">
        <v>313</v>
      </c>
      <c r="I593" s="1070"/>
      <c r="J593" s="1071">
        <v>30670485</v>
      </c>
      <c r="K593" s="1071">
        <v>0</v>
      </c>
      <c r="L593" s="1071">
        <v>0</v>
      </c>
      <c r="M593" s="1071">
        <f t="shared" si="42"/>
        <v>30670485</v>
      </c>
      <c r="N593" s="1071"/>
      <c r="O593" s="1071"/>
      <c r="P593" s="1071"/>
      <c r="Q593" s="1099">
        <v>3331645</v>
      </c>
      <c r="R593" s="1071">
        <f t="shared" si="44"/>
        <v>3331645</v>
      </c>
      <c r="S593" s="1071"/>
      <c r="T593" s="1071">
        <f t="shared" si="43"/>
        <v>34002130</v>
      </c>
    </row>
    <row r="594" spans="2:20" outlineLevel="1">
      <c r="B594" s="1069">
        <v>11778</v>
      </c>
      <c r="C594" s="1069">
        <v>746111</v>
      </c>
      <c r="D594" s="1070" t="str">
        <f>+VLOOKUP(C594,GP!A:D,4,FALSE)</f>
        <v>FAASt [Caguas Streetlighting - Part 2] (Distribution)</v>
      </c>
      <c r="E594" s="379"/>
      <c r="F594" s="379"/>
      <c r="G594" s="1071"/>
      <c r="H594" s="1095" t="s">
        <v>313</v>
      </c>
      <c r="I594" s="1070"/>
      <c r="J594" s="1071">
        <v>12311632</v>
      </c>
      <c r="K594" s="1071">
        <v>0</v>
      </c>
      <c r="L594" s="1071">
        <v>0</v>
      </c>
      <c r="M594" s="1071">
        <f t="shared" si="42"/>
        <v>12311632</v>
      </c>
      <c r="N594" s="1071"/>
      <c r="O594" s="1071"/>
      <c r="P594" s="1071"/>
      <c r="Q594" s="1099">
        <v>1317294</v>
      </c>
      <c r="R594" s="1071">
        <f t="shared" si="44"/>
        <v>1317294</v>
      </c>
      <c r="S594" s="1071"/>
      <c r="T594" s="1071">
        <f t="shared" si="43"/>
        <v>13628926</v>
      </c>
    </row>
    <row r="595" spans="2:20" outlineLevel="1">
      <c r="B595" s="1069">
        <v>107981</v>
      </c>
      <c r="C595" s="1069">
        <v>750730</v>
      </c>
      <c r="D595" s="1070" t="str">
        <f>+VLOOKUP(C595,GP!A:D,4,FALSE)</f>
        <v>FAASt [Line 500 Ponce TC to Costa Sur SP] (Transmission)</v>
      </c>
      <c r="E595" s="379"/>
      <c r="F595" s="379"/>
      <c r="G595" s="1071"/>
      <c r="H595" s="1095" t="s">
        <v>313</v>
      </c>
      <c r="I595" s="1070"/>
      <c r="J595" s="1071">
        <v>36590000</v>
      </c>
      <c r="K595" s="1071">
        <v>0</v>
      </c>
      <c r="L595" s="1071">
        <v>0</v>
      </c>
      <c r="M595" s="1071">
        <f t="shared" si="42"/>
        <v>36590000</v>
      </c>
      <c r="N595" s="1071"/>
      <c r="O595" s="1071"/>
      <c r="P595" s="1071"/>
      <c r="Q595" s="1099" t="s">
        <v>314</v>
      </c>
      <c r="R595" s="1071">
        <f t="shared" si="44"/>
        <v>0</v>
      </c>
      <c r="S595" s="1071"/>
      <c r="T595" s="1071">
        <f t="shared" si="43"/>
        <v>36590000</v>
      </c>
    </row>
    <row r="596" spans="2:20" outlineLevel="1">
      <c r="B596" s="1069">
        <v>107991</v>
      </c>
      <c r="C596" s="1069">
        <v>752052</v>
      </c>
      <c r="D596" s="1070" t="str">
        <f>+VLOOKUP(C596,GP!A:D,4,FALSE)</f>
        <v>FAASt [Transmission Line 9900 TAP9905A to Rio Blanco HP] (Transmission)</v>
      </c>
      <c r="E596" s="379"/>
      <c r="F596" s="379"/>
      <c r="G596" s="1071"/>
      <c r="H596" s="1095" t="s">
        <v>313</v>
      </c>
      <c r="I596" s="1070"/>
      <c r="J596" s="1071">
        <v>32110000</v>
      </c>
      <c r="K596" s="1071">
        <v>0</v>
      </c>
      <c r="L596" s="1071">
        <v>0</v>
      </c>
      <c r="M596" s="1071">
        <f t="shared" si="42"/>
        <v>32110000</v>
      </c>
      <c r="N596" s="1071"/>
      <c r="O596" s="1071"/>
      <c r="P596" s="1071"/>
      <c r="Q596" s="1099" t="s">
        <v>314</v>
      </c>
      <c r="R596" s="1071">
        <f t="shared" si="44"/>
        <v>0</v>
      </c>
      <c r="S596" s="1071"/>
      <c r="T596" s="1071">
        <f t="shared" si="43"/>
        <v>32110000</v>
      </c>
    </row>
    <row r="597" spans="2:20" outlineLevel="1">
      <c r="B597" s="1069">
        <v>107993</v>
      </c>
      <c r="C597" s="1069">
        <v>752275</v>
      </c>
      <c r="D597" s="1070" t="str">
        <f>+VLOOKUP(C597,GP!A:D,4,FALSE)</f>
        <v>FAASt [Unibon 9501 (Fuse to Breaker)] (Substation)</v>
      </c>
      <c r="E597" s="379"/>
      <c r="F597" s="379"/>
      <c r="G597" s="1071"/>
      <c r="H597" s="1095" t="s">
        <v>313</v>
      </c>
      <c r="I597" s="1070"/>
      <c r="J597" s="1071">
        <v>9157533</v>
      </c>
      <c r="K597" s="1071">
        <v>0</v>
      </c>
      <c r="L597" s="1071">
        <v>0</v>
      </c>
      <c r="M597" s="1071">
        <f t="shared" si="42"/>
        <v>9157533</v>
      </c>
      <c r="N597" s="1071"/>
      <c r="O597" s="1071"/>
      <c r="P597" s="1071"/>
      <c r="Q597" s="1099" t="s">
        <v>314</v>
      </c>
      <c r="R597" s="1071">
        <f t="shared" si="44"/>
        <v>0</v>
      </c>
      <c r="S597" s="1071"/>
      <c r="T597" s="1071">
        <f t="shared" si="43"/>
        <v>9157533</v>
      </c>
    </row>
    <row r="598" spans="2:20" outlineLevel="1">
      <c r="B598" s="1069">
        <v>107994</v>
      </c>
      <c r="C598" s="1069">
        <v>752276</v>
      </c>
      <c r="D598" s="1070" t="str">
        <f>+VLOOKUP(C598,GP!A:D,4,FALSE)</f>
        <v>FAASt [Monterrey 9502 &amp; 9503 (Fuse to Breaker)] (Substation)</v>
      </c>
      <c r="E598" s="379"/>
      <c r="F598" s="379"/>
      <c r="G598" s="1071"/>
      <c r="H598" s="1095" t="s">
        <v>313</v>
      </c>
      <c r="I598" s="1070"/>
      <c r="J598" s="1071">
        <v>39664220</v>
      </c>
      <c r="K598" s="1071">
        <v>0</v>
      </c>
      <c r="L598" s="1071">
        <v>0</v>
      </c>
      <c r="M598" s="1071">
        <f t="shared" si="42"/>
        <v>39664220</v>
      </c>
      <c r="N598" s="1071"/>
      <c r="O598" s="1071"/>
      <c r="P598" s="1071"/>
      <c r="Q598" s="1099" t="s">
        <v>314</v>
      </c>
      <c r="R598" s="1071">
        <f t="shared" si="44"/>
        <v>0</v>
      </c>
      <c r="S598" s="1071"/>
      <c r="T598" s="1071">
        <f t="shared" si="43"/>
        <v>39664220</v>
      </c>
    </row>
    <row r="599" spans="2:20" outlineLevel="1">
      <c r="B599" s="1069">
        <v>107996</v>
      </c>
      <c r="C599" s="1069">
        <v>752500</v>
      </c>
      <c r="D599" s="1070" t="str">
        <f>+VLOOKUP(C599,GP!A:D,4,FALSE)</f>
        <v>FAASt [Automation Program Group 1B] (Distribution)</v>
      </c>
      <c r="E599" s="379"/>
      <c r="F599" s="379"/>
      <c r="G599" s="1071"/>
      <c r="H599" s="1095" t="s">
        <v>313</v>
      </c>
      <c r="I599" s="1070"/>
      <c r="J599" s="1071">
        <v>1250000</v>
      </c>
      <c r="K599" s="1071">
        <v>0</v>
      </c>
      <c r="L599" s="1071">
        <v>0</v>
      </c>
      <c r="M599" s="1071">
        <f t="shared" si="42"/>
        <v>1250000</v>
      </c>
      <c r="N599" s="1071"/>
      <c r="O599" s="1071"/>
      <c r="P599" s="1071"/>
      <c r="Q599" s="1099" t="s">
        <v>314</v>
      </c>
      <c r="R599" s="1071">
        <f t="shared" si="44"/>
        <v>0</v>
      </c>
      <c r="S599" s="1071"/>
      <c r="T599" s="1071">
        <f t="shared" si="43"/>
        <v>1250000</v>
      </c>
    </row>
    <row r="600" spans="2:20" outlineLevel="1">
      <c r="B600" s="1069">
        <v>107997</v>
      </c>
      <c r="C600" s="1069">
        <v>752502</v>
      </c>
      <c r="D600" s="1070" t="str">
        <f>+VLOOKUP(C600,GP!A:D,4,FALSE)</f>
        <v>FAASt [Automation Program Group 1C] (Distribution)</v>
      </c>
      <c r="E600" s="379"/>
      <c r="F600" s="379"/>
      <c r="G600" s="1071"/>
      <c r="H600" s="1095" t="s">
        <v>313</v>
      </c>
      <c r="I600" s="1070"/>
      <c r="J600" s="1071">
        <v>1250000</v>
      </c>
      <c r="K600" s="1071">
        <v>0</v>
      </c>
      <c r="L600" s="1071">
        <v>0</v>
      </c>
      <c r="M600" s="1071">
        <f t="shared" si="42"/>
        <v>1250000</v>
      </c>
      <c r="N600" s="1071"/>
      <c r="O600" s="1071"/>
      <c r="P600" s="1071"/>
      <c r="Q600" s="1099" t="s">
        <v>314</v>
      </c>
      <c r="R600" s="1071">
        <f t="shared" si="44"/>
        <v>0</v>
      </c>
      <c r="S600" s="1071"/>
      <c r="T600" s="1071">
        <f t="shared" si="43"/>
        <v>1250000</v>
      </c>
    </row>
    <row r="601" spans="2:20" outlineLevel="1">
      <c r="B601" s="1069">
        <v>107998</v>
      </c>
      <c r="C601" s="1069">
        <v>752503</v>
      </c>
      <c r="D601" s="1070" t="str">
        <f>+VLOOKUP(C601,GP!A:D,4,FALSE)</f>
        <v>FAASt [Automation Program Group 1D] (Distribution)</v>
      </c>
      <c r="E601" s="379"/>
      <c r="F601" s="379"/>
      <c r="G601" s="1071"/>
      <c r="H601" s="1095" t="s">
        <v>313</v>
      </c>
      <c r="I601" s="1070"/>
      <c r="J601" s="1071">
        <v>1250000</v>
      </c>
      <c r="K601" s="1071">
        <v>0</v>
      </c>
      <c r="L601" s="1071">
        <v>0</v>
      </c>
      <c r="M601" s="1071">
        <f t="shared" si="42"/>
        <v>1250000</v>
      </c>
      <c r="N601" s="1071"/>
      <c r="O601" s="1071"/>
      <c r="P601" s="1071"/>
      <c r="Q601" s="1099" t="s">
        <v>314</v>
      </c>
      <c r="R601" s="1071">
        <f t="shared" si="44"/>
        <v>0</v>
      </c>
      <c r="S601" s="1071"/>
      <c r="T601" s="1071">
        <f t="shared" si="43"/>
        <v>1250000</v>
      </c>
    </row>
    <row r="602" spans="2:20" outlineLevel="1">
      <c r="B602" s="1069">
        <v>108004</v>
      </c>
      <c r="C602" s="1069">
        <v>753302</v>
      </c>
      <c r="D602" s="1070" t="str">
        <f>+VLOOKUP(C602,GP!A:D,4,FALSE)</f>
        <v>FAASt [Telecom Infrastructure Group G] (Telecommunication)</v>
      </c>
      <c r="E602" s="379"/>
      <c r="F602" s="379"/>
      <c r="G602" s="1071"/>
      <c r="H602" s="1095" t="s">
        <v>313</v>
      </c>
      <c r="I602" s="1070"/>
      <c r="J602" s="1071">
        <v>8381000</v>
      </c>
      <c r="K602" s="1071">
        <v>0</v>
      </c>
      <c r="L602" s="1071">
        <v>0</v>
      </c>
      <c r="M602" s="1071">
        <f t="shared" si="42"/>
        <v>8381000</v>
      </c>
      <c r="N602" s="1071"/>
      <c r="O602" s="1071"/>
      <c r="P602" s="1071"/>
      <c r="Q602" s="1099" t="s">
        <v>314</v>
      </c>
      <c r="R602" s="1071">
        <f t="shared" si="44"/>
        <v>0</v>
      </c>
      <c r="S602" s="1071"/>
      <c r="T602" s="1071">
        <f t="shared" si="43"/>
        <v>8381000</v>
      </c>
    </row>
    <row r="603" spans="2:20" outlineLevel="1">
      <c r="B603" s="1069">
        <v>108008</v>
      </c>
      <c r="C603" s="1069">
        <v>753777</v>
      </c>
      <c r="D603" s="1070" t="str">
        <f>+VLOOKUP(C603,GP!A:D,4,FALSE)</f>
        <v>FAASt [Line 1500 - Mayaguez GP to GOAB 1515] (Transmission)</v>
      </c>
      <c r="E603" s="379"/>
      <c r="F603" s="379"/>
      <c r="G603" s="1071"/>
      <c r="H603" s="1095" t="s">
        <v>313</v>
      </c>
      <c r="I603" s="1070"/>
      <c r="J603" s="1071">
        <v>58661000</v>
      </c>
      <c r="K603" s="1071">
        <v>0</v>
      </c>
      <c r="L603" s="1071">
        <v>0</v>
      </c>
      <c r="M603" s="1071">
        <f t="shared" si="42"/>
        <v>58661000</v>
      </c>
      <c r="N603" s="1071"/>
      <c r="O603" s="1071"/>
      <c r="P603" s="1071"/>
      <c r="Q603" s="1099" t="s">
        <v>314</v>
      </c>
      <c r="R603" s="1071">
        <f t="shared" si="44"/>
        <v>0</v>
      </c>
      <c r="S603" s="1071"/>
      <c r="T603" s="1071">
        <f t="shared" si="43"/>
        <v>58661000</v>
      </c>
    </row>
    <row r="604" spans="2:20" outlineLevel="1">
      <c r="B604" s="1069">
        <v>108009</v>
      </c>
      <c r="C604" s="1069">
        <v>753781</v>
      </c>
      <c r="D604" s="1070" t="str">
        <f>+VLOOKUP(C604,GP!A:D,4,FALSE)</f>
        <v>FAASt [Transmission Priority Pole Replacement Program Line 800 Comsat Sect – Cidra Sect] (Transmission)</v>
      </c>
      <c r="E604" s="379"/>
      <c r="F604" s="379"/>
      <c r="G604" s="1071"/>
      <c r="H604" s="1095" t="s">
        <v>313</v>
      </c>
      <c r="I604" s="1070"/>
      <c r="J604" s="1071">
        <v>726192.42</v>
      </c>
      <c r="K604" s="1071">
        <v>0</v>
      </c>
      <c r="L604" s="1071">
        <v>0</v>
      </c>
      <c r="M604" s="1071">
        <f t="shared" si="42"/>
        <v>726192.42</v>
      </c>
      <c r="N604" s="1071"/>
      <c r="O604" s="1071"/>
      <c r="P604" s="1071"/>
      <c r="Q604" s="1099">
        <v>33695.78</v>
      </c>
      <c r="R604" s="1071">
        <f t="shared" si="44"/>
        <v>33695.78</v>
      </c>
      <c r="S604" s="1071"/>
      <c r="T604" s="1071">
        <f t="shared" si="43"/>
        <v>759888.20000000007</v>
      </c>
    </row>
    <row r="605" spans="2:20" outlineLevel="1">
      <c r="B605" s="1069">
        <v>108011</v>
      </c>
      <c r="C605" s="1069">
        <v>753785</v>
      </c>
      <c r="D605" s="1070" t="str">
        <f>+VLOOKUP(C605,GP!A:D,4,FALSE)</f>
        <v>FAASt [Transmission Priority Pole Replacement Program Line 3300 San Gerardo Sect – Venezuela Sect] (Transmission)</v>
      </c>
      <c r="E605" s="379"/>
      <c r="F605" s="379"/>
      <c r="G605" s="1071"/>
      <c r="H605" s="1095" t="s">
        <v>313</v>
      </c>
      <c r="I605" s="1070"/>
      <c r="J605" s="1071">
        <v>336678.78</v>
      </c>
      <c r="K605" s="1071">
        <v>0</v>
      </c>
      <c r="L605" s="1071">
        <v>0</v>
      </c>
      <c r="M605" s="1071">
        <f t="shared" si="42"/>
        <v>336678.78</v>
      </c>
      <c r="N605" s="1071"/>
      <c r="O605" s="1071"/>
      <c r="P605" s="1071"/>
      <c r="Q605" s="1099" t="s">
        <v>315</v>
      </c>
      <c r="R605" s="1071">
        <f t="shared" si="44"/>
        <v>0</v>
      </c>
      <c r="S605" s="1071"/>
      <c r="T605" s="1071">
        <f t="shared" si="43"/>
        <v>336678.78</v>
      </c>
    </row>
    <row r="606" spans="2:20" outlineLevel="1">
      <c r="B606" s="1069">
        <v>108012</v>
      </c>
      <c r="C606" s="1069">
        <v>753786</v>
      </c>
      <c r="D606" s="1070" t="str">
        <f>+VLOOKUP(C606,GP!A:D,4,FALSE)</f>
        <v>FAASt [Transmission Priority Pole Replacement Program Line 5900 San Juan SP - Crematorio TO] (Transmission)</v>
      </c>
      <c r="E606" s="379"/>
      <c r="F606" s="379"/>
      <c r="G606" s="1071"/>
      <c r="H606" s="1095" t="s">
        <v>313</v>
      </c>
      <c r="I606" s="1070"/>
      <c r="J606" s="1071">
        <v>507064.86</v>
      </c>
      <c r="K606" s="1071">
        <v>0</v>
      </c>
      <c r="L606" s="1071">
        <v>0</v>
      </c>
      <c r="M606" s="1071">
        <f t="shared" si="42"/>
        <v>507064.86</v>
      </c>
      <c r="N606" s="1071"/>
      <c r="O606" s="1071"/>
      <c r="P606" s="1071"/>
      <c r="Q606" s="1099">
        <v>24170.880000000001</v>
      </c>
      <c r="R606" s="1071">
        <f t="shared" si="44"/>
        <v>24170.880000000001</v>
      </c>
      <c r="S606" s="1071"/>
      <c r="T606" s="1071">
        <f t="shared" si="43"/>
        <v>531235.74</v>
      </c>
    </row>
    <row r="607" spans="2:20" outlineLevel="1">
      <c r="B607" s="1069">
        <v>108013</v>
      </c>
      <c r="C607" s="1069">
        <v>753787</v>
      </c>
      <c r="D607" s="1070" t="str">
        <f>+VLOOKUP(C607,GP!A:D,4,FALSE)</f>
        <v>FAASt [Transmission Priority Pole Replacement Program Line 13700 Mora TC-Isabela TO] (Transmission)</v>
      </c>
      <c r="E607" s="379"/>
      <c r="F607" s="379"/>
      <c r="G607" s="1071"/>
      <c r="H607" s="1095" t="s">
        <v>313</v>
      </c>
      <c r="I607" s="1070"/>
      <c r="J607" s="1071">
        <v>623574.49</v>
      </c>
      <c r="K607" s="1071">
        <v>0</v>
      </c>
      <c r="L607" s="1071">
        <v>0</v>
      </c>
      <c r="M607" s="1071">
        <f t="shared" si="42"/>
        <v>623574.49</v>
      </c>
      <c r="N607" s="1071"/>
      <c r="O607" s="1071"/>
      <c r="P607" s="1071"/>
      <c r="Q607" s="1099" t="s">
        <v>315</v>
      </c>
      <c r="R607" s="1071">
        <f t="shared" si="44"/>
        <v>0</v>
      </c>
      <c r="S607" s="1071"/>
      <c r="T607" s="1071">
        <f t="shared" si="43"/>
        <v>623574.49</v>
      </c>
    </row>
    <row r="608" spans="2:20" outlineLevel="1">
      <c r="B608" s="1069">
        <v>108014</v>
      </c>
      <c r="C608" s="1069">
        <v>753788</v>
      </c>
      <c r="D608" s="1070" t="str">
        <f>+VLOOKUP(C608,GP!A:D,4,FALSE)</f>
        <v>FAASt [Transmission Priority Pole Replacement Program Line 1900 Dos Bocas HP – San Sebastian TC] (Transmission)</v>
      </c>
      <c r="E608" s="379"/>
      <c r="F608" s="379"/>
      <c r="G608" s="1071"/>
      <c r="H608" s="1095" t="s">
        <v>313</v>
      </c>
      <c r="I608" s="1070"/>
      <c r="J608" s="1071">
        <v>1057925.6000000001</v>
      </c>
      <c r="K608" s="1071">
        <v>0</v>
      </c>
      <c r="L608" s="1071">
        <v>0</v>
      </c>
      <c r="M608" s="1071">
        <f t="shared" si="42"/>
        <v>1057925.6000000001</v>
      </c>
      <c r="N608" s="1071"/>
      <c r="O608" s="1071"/>
      <c r="P608" s="1071"/>
      <c r="Q608" s="1099" t="s">
        <v>315</v>
      </c>
      <c r="R608" s="1071">
        <f t="shared" si="44"/>
        <v>0</v>
      </c>
      <c r="S608" s="1071"/>
      <c r="T608" s="1071">
        <f t="shared" si="43"/>
        <v>1057925.6000000001</v>
      </c>
    </row>
    <row r="609" spans="2:20" outlineLevel="1">
      <c r="B609" s="1069">
        <v>108042</v>
      </c>
      <c r="C609" s="1069">
        <v>757945</v>
      </c>
      <c r="D609" s="1070" t="str">
        <f>+VLOOKUP(C609,GP!A:D,4,FALSE)</f>
        <v>FAASt [Pole and Conductor Repair - Arecibo Group 3 - Phase 2] (Distribution)</v>
      </c>
      <c r="E609" s="379"/>
      <c r="F609" s="379"/>
      <c r="G609" s="1071"/>
      <c r="H609" s="1095" t="s">
        <v>313</v>
      </c>
      <c r="I609" s="1070"/>
      <c r="J609" s="1071">
        <v>2892589.5</v>
      </c>
      <c r="K609" s="1071">
        <v>0</v>
      </c>
      <c r="L609" s="1071">
        <v>0</v>
      </c>
      <c r="M609" s="1071">
        <f t="shared" si="42"/>
        <v>2892589.5</v>
      </c>
      <c r="N609" s="1071"/>
      <c r="O609" s="1071"/>
      <c r="P609" s="1071"/>
      <c r="Q609" s="1099">
        <v>15039.03</v>
      </c>
      <c r="R609" s="1071">
        <f t="shared" si="44"/>
        <v>15039.03</v>
      </c>
      <c r="S609" s="1071"/>
      <c r="T609" s="1071">
        <f t="shared" si="43"/>
        <v>2907628.53</v>
      </c>
    </row>
    <row r="610" spans="2:20" outlineLevel="1">
      <c r="B610" s="1069">
        <v>108045</v>
      </c>
      <c r="C610" s="1069">
        <v>759004</v>
      </c>
      <c r="D610" s="1070" t="str">
        <f>+VLOOKUP(C610,GP!A:D,4,FALSE)</f>
        <v>FAASt [Pole and Conductor - Arecibo Group 4 - Phase 2] (Distribution)</v>
      </c>
      <c r="E610" s="379"/>
      <c r="F610" s="379"/>
      <c r="G610" s="1071"/>
      <c r="H610" s="1095" t="s">
        <v>313</v>
      </c>
      <c r="I610" s="1070"/>
      <c r="J610" s="1071">
        <v>9280000</v>
      </c>
      <c r="K610" s="1071">
        <v>0</v>
      </c>
      <c r="L610" s="1071">
        <v>0</v>
      </c>
      <c r="M610" s="1071">
        <f t="shared" si="42"/>
        <v>9280000</v>
      </c>
      <c r="N610" s="1071"/>
      <c r="O610" s="1071"/>
      <c r="P610" s="1071"/>
      <c r="Q610" s="1099" t="s">
        <v>314</v>
      </c>
      <c r="R610" s="1071">
        <f t="shared" si="44"/>
        <v>0</v>
      </c>
      <c r="S610" s="1071"/>
      <c r="T610" s="1071">
        <f t="shared" si="43"/>
        <v>9280000</v>
      </c>
    </row>
    <row r="611" spans="2:20" outlineLevel="1">
      <c r="B611" s="1069">
        <v>108046</v>
      </c>
      <c r="C611" s="1069">
        <v>759051</v>
      </c>
      <c r="D611" s="1070" t="str">
        <f>+VLOOKUP(C611,GP!A:D,4,FALSE)</f>
        <v>FAASt Pole and Conductor - Bayamon Group 4 - Phase 2 (Distribution)</v>
      </c>
      <c r="E611" s="379"/>
      <c r="F611" s="379"/>
      <c r="G611" s="1071"/>
      <c r="H611" s="1095" t="s">
        <v>313</v>
      </c>
      <c r="I611" s="1070"/>
      <c r="J611" s="1071">
        <v>3990000</v>
      </c>
      <c r="K611" s="1071">
        <v>0</v>
      </c>
      <c r="L611" s="1071">
        <v>0</v>
      </c>
      <c r="M611" s="1071">
        <f t="shared" si="42"/>
        <v>3990000</v>
      </c>
      <c r="N611" s="1071"/>
      <c r="O611" s="1071"/>
      <c r="P611" s="1071"/>
      <c r="Q611" s="1099" t="s">
        <v>314</v>
      </c>
      <c r="R611" s="1071">
        <f t="shared" si="44"/>
        <v>0</v>
      </c>
      <c r="S611" s="1071"/>
      <c r="T611" s="1071">
        <f t="shared" si="43"/>
        <v>3990000</v>
      </c>
    </row>
    <row r="612" spans="2:20" outlineLevel="1">
      <c r="B612" s="1069">
        <v>108048</v>
      </c>
      <c r="C612" s="1069">
        <v>760568</v>
      </c>
      <c r="D612" s="1070" t="str">
        <f>+VLOOKUP(C612,GP!A:D,4,FALSE)</f>
        <v>FAASt [Feeder Rebuild # 1710-01] (Distribution)</v>
      </c>
      <c r="E612" s="379"/>
      <c r="F612" s="379"/>
      <c r="G612" s="1071"/>
      <c r="H612" s="1095" t="s">
        <v>313</v>
      </c>
      <c r="I612" s="1070"/>
      <c r="J612" s="1071">
        <v>10467848</v>
      </c>
      <c r="K612" s="1071">
        <v>0</v>
      </c>
      <c r="L612" s="1071">
        <v>0</v>
      </c>
      <c r="M612" s="1071">
        <f t="shared" si="42"/>
        <v>10467848</v>
      </c>
      <c r="N612" s="1071"/>
      <c r="O612" s="1071"/>
      <c r="P612" s="1071"/>
      <c r="Q612" s="1099" t="s">
        <v>314</v>
      </c>
      <c r="R612" s="1071">
        <f t="shared" si="44"/>
        <v>0</v>
      </c>
      <c r="S612" s="1071"/>
      <c r="T612" s="1071">
        <f t="shared" si="43"/>
        <v>10467848</v>
      </c>
    </row>
    <row r="613" spans="2:20" outlineLevel="1">
      <c r="B613" s="1069">
        <v>108049</v>
      </c>
      <c r="C613" s="1069">
        <v>760571</v>
      </c>
      <c r="D613" s="1070" t="str">
        <f>+VLOOKUP(C613,GP!A:D,4,FALSE)</f>
        <v>FAASt [Feeder Rebuild # 1720-07] (Distribution)</v>
      </c>
      <c r="E613" s="379"/>
      <c r="F613" s="379"/>
      <c r="G613" s="1071"/>
      <c r="H613" s="1095" t="s">
        <v>313</v>
      </c>
      <c r="I613" s="1070"/>
      <c r="J613" s="1071">
        <v>18005134</v>
      </c>
      <c r="K613" s="1071">
        <v>0</v>
      </c>
      <c r="L613" s="1071">
        <v>0</v>
      </c>
      <c r="M613" s="1071">
        <f t="shared" si="42"/>
        <v>18005134</v>
      </c>
      <c r="N613" s="1071"/>
      <c r="O613" s="1071"/>
      <c r="P613" s="1071"/>
      <c r="Q613" s="1099" t="s">
        <v>314</v>
      </c>
      <c r="R613" s="1071">
        <f t="shared" si="44"/>
        <v>0</v>
      </c>
      <c r="S613" s="1071"/>
      <c r="T613" s="1071">
        <f t="shared" si="43"/>
        <v>18005134</v>
      </c>
    </row>
    <row r="614" spans="2:20" outlineLevel="1">
      <c r="B614" s="1069">
        <v>108050</v>
      </c>
      <c r="C614" s="1069">
        <v>760575</v>
      </c>
      <c r="D614" s="1070" t="str">
        <f>+VLOOKUP(C614,GP!A:D,4,FALSE)</f>
        <v>FAASt  [Feeder Rebuild # 1716-03] (Distribution)</v>
      </c>
      <c r="E614" s="379"/>
      <c r="F614" s="379"/>
      <c r="G614" s="1071"/>
      <c r="H614" s="1095" t="s">
        <v>313</v>
      </c>
      <c r="I614" s="1070"/>
      <c r="J614" s="1071">
        <v>18102407</v>
      </c>
      <c r="K614" s="1071">
        <v>0</v>
      </c>
      <c r="L614" s="1071">
        <v>0</v>
      </c>
      <c r="M614" s="1071">
        <f t="shared" si="42"/>
        <v>18102407</v>
      </c>
      <c r="N614" s="1071"/>
      <c r="O614" s="1071"/>
      <c r="P614" s="1071"/>
      <c r="Q614" s="1099" t="s">
        <v>314</v>
      </c>
      <c r="R614" s="1071">
        <f t="shared" si="44"/>
        <v>0</v>
      </c>
      <c r="S614" s="1071"/>
      <c r="T614" s="1071">
        <f t="shared" si="43"/>
        <v>18102407</v>
      </c>
    </row>
    <row r="615" spans="2:20" outlineLevel="1">
      <c r="B615" s="1069">
        <v>108051</v>
      </c>
      <c r="C615" s="1069">
        <v>760577</v>
      </c>
      <c r="D615" s="1070" t="str">
        <f>+VLOOKUP(C615,GP!A:D,4,FALSE)</f>
        <v>FAASt  [Feeder Rebuild # 1718-02] (Distribution)</v>
      </c>
      <c r="E615" s="379"/>
      <c r="F615" s="379"/>
      <c r="G615" s="1071"/>
      <c r="H615" s="1095" t="s">
        <v>313</v>
      </c>
      <c r="I615" s="1070"/>
      <c r="J615" s="1071">
        <v>8421396</v>
      </c>
      <c r="K615" s="1071">
        <v>0</v>
      </c>
      <c r="L615" s="1071">
        <v>0</v>
      </c>
      <c r="M615" s="1071">
        <f t="shared" si="42"/>
        <v>8421396</v>
      </c>
      <c r="N615" s="1071"/>
      <c r="O615" s="1071"/>
      <c r="P615" s="1071"/>
      <c r="Q615" s="1099" t="s">
        <v>314</v>
      </c>
      <c r="R615" s="1071">
        <f t="shared" si="44"/>
        <v>0</v>
      </c>
      <c r="S615" s="1071"/>
      <c r="T615" s="1071">
        <f t="shared" si="43"/>
        <v>8421396</v>
      </c>
    </row>
    <row r="616" spans="2:20" outlineLevel="1">
      <c r="B616" s="1069">
        <v>108052</v>
      </c>
      <c r="C616" s="1069">
        <v>760579</v>
      </c>
      <c r="D616" s="1070" t="str">
        <f>+VLOOKUP(C616,GP!A:D,4,FALSE)</f>
        <v>FAASt [Feeder Rebuild # 1717-03] (Distribution)</v>
      </c>
      <c r="E616" s="379"/>
      <c r="F616" s="379"/>
      <c r="G616" s="1071"/>
      <c r="H616" s="1095" t="s">
        <v>313</v>
      </c>
      <c r="I616" s="1070"/>
      <c r="J616" s="1071">
        <v>14143466</v>
      </c>
      <c r="K616" s="1071">
        <v>0</v>
      </c>
      <c r="L616" s="1071">
        <v>0</v>
      </c>
      <c r="M616" s="1071">
        <f t="shared" si="42"/>
        <v>14143466</v>
      </c>
      <c r="N616" s="1071"/>
      <c r="O616" s="1071"/>
      <c r="P616" s="1071"/>
      <c r="Q616" s="1099" t="s">
        <v>314</v>
      </c>
      <c r="R616" s="1071">
        <f t="shared" si="44"/>
        <v>0</v>
      </c>
      <c r="S616" s="1071"/>
      <c r="T616" s="1071">
        <f t="shared" si="43"/>
        <v>14143466</v>
      </c>
    </row>
    <row r="617" spans="2:20" outlineLevel="1">
      <c r="B617" s="1069">
        <v>108055</v>
      </c>
      <c r="C617" s="1069">
        <v>761563</v>
      </c>
      <c r="D617" s="1070" t="str">
        <f>+VLOOKUP(C617,GP!A:D,4,FALSE)</f>
        <v>FAASt [San Jose Relocation] (Substation)</v>
      </c>
      <c r="E617" s="379"/>
      <c r="F617" s="379"/>
      <c r="G617" s="1071"/>
      <c r="H617" s="1095" t="s">
        <v>313</v>
      </c>
      <c r="I617" s="1070"/>
      <c r="J617" s="1071">
        <v>17000000</v>
      </c>
      <c r="K617" s="1071">
        <v>0</v>
      </c>
      <c r="L617" s="1071">
        <v>0</v>
      </c>
      <c r="M617" s="1071">
        <f t="shared" si="42"/>
        <v>17000000</v>
      </c>
      <c r="N617" s="1071"/>
      <c r="O617" s="1071"/>
      <c r="P617" s="1071"/>
      <c r="Q617" s="1099" t="s">
        <v>314</v>
      </c>
      <c r="R617" s="1071">
        <f t="shared" si="44"/>
        <v>0</v>
      </c>
      <c r="S617" s="1071"/>
      <c r="T617" s="1071">
        <f t="shared" si="43"/>
        <v>17000000</v>
      </c>
    </row>
    <row r="618" spans="2:20" outlineLevel="1">
      <c r="B618" s="1069">
        <v>108057</v>
      </c>
      <c r="C618" s="1069">
        <v>764706</v>
      </c>
      <c r="D618" s="1070" t="str">
        <f>+VLOOKUP(C618,GP!A:D,4,FALSE)</f>
        <v>FAASt  [Feeder Rebuild # 7011-03] (Distribution)</v>
      </c>
      <c r="E618" s="379"/>
      <c r="F618" s="379"/>
      <c r="G618" s="1071"/>
      <c r="H618" s="1095" t="s">
        <v>313</v>
      </c>
      <c r="I618" s="1070"/>
      <c r="J618" s="1071">
        <v>9329781.4000000004</v>
      </c>
      <c r="K618" s="1071">
        <v>0</v>
      </c>
      <c r="L618" s="1071">
        <v>0</v>
      </c>
      <c r="M618" s="1071">
        <f t="shared" si="42"/>
        <v>9329781.4000000004</v>
      </c>
      <c r="N618" s="1071"/>
      <c r="O618" s="1071"/>
      <c r="P618" s="1071"/>
      <c r="Q618" s="1099" t="s">
        <v>314</v>
      </c>
      <c r="R618" s="1071">
        <f t="shared" si="44"/>
        <v>0</v>
      </c>
      <c r="S618" s="1071"/>
      <c r="T618" s="1071">
        <f t="shared" si="43"/>
        <v>9329781.4000000004</v>
      </c>
    </row>
    <row r="619" spans="2:20" outlineLevel="1">
      <c r="B619" s="1069">
        <v>108059</v>
      </c>
      <c r="C619" s="1069">
        <v>764708</v>
      </c>
      <c r="D619" s="1070" t="str">
        <f>+VLOOKUP(C619,GP!A:D,4,FALSE)</f>
        <v>FAASt  [Feeder Rebuild # 5602-02] (Distribution)</v>
      </c>
      <c r="E619" s="379"/>
      <c r="F619" s="379"/>
      <c r="G619" s="1071"/>
      <c r="H619" s="1095" t="s">
        <v>313</v>
      </c>
      <c r="I619" s="1070"/>
      <c r="J619" s="1071">
        <v>5190387.5199999996</v>
      </c>
      <c r="K619" s="1071">
        <v>0</v>
      </c>
      <c r="L619" s="1071">
        <v>0</v>
      </c>
      <c r="M619" s="1071">
        <f t="shared" si="42"/>
        <v>5190387.5199999996</v>
      </c>
      <c r="N619" s="1071"/>
      <c r="O619" s="1071"/>
      <c r="P619" s="1071"/>
      <c r="Q619" s="1099" t="s">
        <v>314</v>
      </c>
      <c r="R619" s="1071">
        <f t="shared" si="44"/>
        <v>0</v>
      </c>
      <c r="S619" s="1071"/>
      <c r="T619" s="1071">
        <f t="shared" si="43"/>
        <v>5190387.5199999996</v>
      </c>
    </row>
    <row r="620" spans="2:20" outlineLevel="1">
      <c r="B620" s="1069">
        <v>108060</v>
      </c>
      <c r="C620" s="1069">
        <v>764709</v>
      </c>
      <c r="D620" s="1070" t="str">
        <f>+VLOOKUP(C620,GP!A:D,4,FALSE)</f>
        <v>FAASt  [Feeder Rebuild # 1204-05] (Distribution)</v>
      </c>
      <c r="E620" s="379"/>
      <c r="F620" s="379"/>
      <c r="G620" s="1071"/>
      <c r="H620" s="1095" t="s">
        <v>313</v>
      </c>
      <c r="I620" s="1070"/>
      <c r="J620" s="1071">
        <v>8740820.9299999997</v>
      </c>
      <c r="K620" s="1071">
        <v>0</v>
      </c>
      <c r="L620" s="1071">
        <v>0</v>
      </c>
      <c r="M620" s="1071">
        <f t="shared" si="42"/>
        <v>8740820.9299999997</v>
      </c>
      <c r="N620" s="1071"/>
      <c r="O620" s="1071"/>
      <c r="P620" s="1071"/>
      <c r="Q620" s="1099" t="s">
        <v>314</v>
      </c>
      <c r="R620" s="1071">
        <f t="shared" si="44"/>
        <v>0</v>
      </c>
      <c r="S620" s="1071"/>
      <c r="T620" s="1071">
        <f t="shared" si="43"/>
        <v>8740820.9299999997</v>
      </c>
    </row>
    <row r="621" spans="2:20" outlineLevel="1">
      <c r="B621" s="1069">
        <v>108062</v>
      </c>
      <c r="C621" s="1069">
        <v>767005</v>
      </c>
      <c r="D621" s="1070" t="str">
        <f>+VLOOKUP(C621,GP!A:D,4,FALSE)</f>
        <v>FAASt  [Feeder Rebuild # 1303-05] (Distribution)</v>
      </c>
      <c r="E621" s="379"/>
      <c r="F621" s="379"/>
      <c r="G621" s="1071"/>
      <c r="H621" s="1095" t="s">
        <v>313</v>
      </c>
      <c r="I621" s="1070"/>
      <c r="J621" s="1071">
        <v>12631766</v>
      </c>
      <c r="K621" s="1071">
        <v>0</v>
      </c>
      <c r="L621" s="1071">
        <v>0</v>
      </c>
      <c r="M621" s="1071">
        <f t="shared" si="42"/>
        <v>12631766</v>
      </c>
      <c r="N621" s="1071"/>
      <c r="O621" s="1071"/>
      <c r="P621" s="1071"/>
      <c r="Q621" s="1099" t="s">
        <v>314</v>
      </c>
      <c r="R621" s="1071">
        <f t="shared" si="44"/>
        <v>0</v>
      </c>
      <c r="S621" s="1071"/>
      <c r="T621" s="1071">
        <f t="shared" si="43"/>
        <v>12631766</v>
      </c>
    </row>
    <row r="622" spans="2:20" outlineLevel="1">
      <c r="B622" s="1069">
        <v>108064</v>
      </c>
      <c r="C622" s="1069">
        <v>767139</v>
      </c>
      <c r="D622" s="1070" t="str">
        <f>+VLOOKUP(C622,GP!A:D,4,FALSE)</f>
        <v>FAASt  [Feeder Rebuild # 2906-02] (Distribution)</v>
      </c>
      <c r="E622" s="379"/>
      <c r="F622" s="379"/>
      <c r="G622" s="1071"/>
      <c r="H622" s="1095" t="s">
        <v>313</v>
      </c>
      <c r="I622" s="1070"/>
      <c r="J622" s="1071">
        <v>3205041</v>
      </c>
      <c r="K622" s="1071">
        <v>0</v>
      </c>
      <c r="L622" s="1071">
        <v>0</v>
      </c>
      <c r="M622" s="1071">
        <f t="shared" si="42"/>
        <v>3205041</v>
      </c>
      <c r="N622" s="1071"/>
      <c r="O622" s="1071"/>
      <c r="P622" s="1071"/>
      <c r="Q622" s="1099" t="s">
        <v>314</v>
      </c>
      <c r="R622" s="1071">
        <f t="shared" si="44"/>
        <v>0</v>
      </c>
      <c r="S622" s="1071"/>
      <c r="T622" s="1071">
        <f t="shared" si="43"/>
        <v>3205041</v>
      </c>
    </row>
    <row r="623" spans="2:20" outlineLevel="1">
      <c r="B623" s="1069">
        <v>108067</v>
      </c>
      <c r="C623" s="1069">
        <v>767381</v>
      </c>
      <c r="D623" s="1070" t="str">
        <f>+VLOOKUP(C623,GP!A:D,4,FALSE)</f>
        <v>FAASt  [Feeder Rebuild # 1204-04] (Distribution)</v>
      </c>
      <c r="E623" s="379"/>
      <c r="F623" s="379"/>
      <c r="G623" s="1071"/>
      <c r="H623" s="1095" t="s">
        <v>313</v>
      </c>
      <c r="I623" s="1070"/>
      <c r="J623" s="1071">
        <v>9998489</v>
      </c>
      <c r="K623" s="1071">
        <v>0</v>
      </c>
      <c r="L623" s="1071">
        <v>0</v>
      </c>
      <c r="M623" s="1071">
        <f t="shared" si="42"/>
        <v>9998489</v>
      </c>
      <c r="N623" s="1071"/>
      <c r="O623" s="1071"/>
      <c r="P623" s="1071"/>
      <c r="Q623" s="1099" t="s">
        <v>314</v>
      </c>
      <c r="R623" s="1071">
        <f t="shared" si="44"/>
        <v>0</v>
      </c>
      <c r="S623" s="1071"/>
      <c r="T623" s="1071">
        <f t="shared" si="43"/>
        <v>9998489</v>
      </c>
    </row>
    <row r="624" spans="2:20" outlineLevel="1">
      <c r="B624" s="1069">
        <v>108068</v>
      </c>
      <c r="C624" s="1069">
        <v>767387</v>
      </c>
      <c r="D624" s="1070" t="str">
        <f>+VLOOKUP(C624,GP!A:D,4,FALSE)</f>
        <v>FAASt [Feeder Rebuild # 1303-01] (Distribution)</v>
      </c>
      <c r="E624" s="379"/>
      <c r="F624" s="379"/>
      <c r="G624" s="1071"/>
      <c r="H624" s="1095" t="s">
        <v>313</v>
      </c>
      <c r="I624" s="1070"/>
      <c r="J624" s="1071">
        <v>4798378.99</v>
      </c>
      <c r="K624" s="1071">
        <v>0</v>
      </c>
      <c r="L624" s="1071">
        <v>0</v>
      </c>
      <c r="M624" s="1071">
        <f t="shared" si="42"/>
        <v>4798378.99</v>
      </c>
      <c r="N624" s="1071"/>
      <c r="O624" s="1071"/>
      <c r="P624" s="1071"/>
      <c r="Q624" s="1099" t="s">
        <v>314</v>
      </c>
      <c r="R624" s="1071">
        <f t="shared" si="44"/>
        <v>0</v>
      </c>
      <c r="S624" s="1071"/>
      <c r="T624" s="1071">
        <f t="shared" si="43"/>
        <v>4798378.99</v>
      </c>
    </row>
    <row r="625" spans="2:20" outlineLevel="1">
      <c r="B625" s="1069">
        <v>108069</v>
      </c>
      <c r="C625" s="1069">
        <v>790427</v>
      </c>
      <c r="D625" s="1070" t="str">
        <f>+VLOOKUP(C625,GP!A:D,4,FALSE)</f>
        <v>FAASt [Pole and Conductor Repair -Caguas Group 5 Phase 2 (Distribution)</v>
      </c>
      <c r="E625" s="379"/>
      <c r="F625" s="379"/>
      <c r="G625" s="1071"/>
      <c r="H625" s="1095" t="s">
        <v>313</v>
      </c>
      <c r="I625" s="1070"/>
      <c r="J625" s="1071">
        <v>9241836.7400000002</v>
      </c>
      <c r="K625" s="1071">
        <v>0</v>
      </c>
      <c r="L625" s="1071">
        <v>0</v>
      </c>
      <c r="M625" s="1071">
        <f t="shared" si="42"/>
        <v>9241836.7400000002</v>
      </c>
      <c r="N625" s="1071"/>
      <c r="O625" s="1071"/>
      <c r="P625" s="1071"/>
      <c r="Q625" s="1099">
        <v>71738.97</v>
      </c>
      <c r="R625" s="1071">
        <f t="shared" si="44"/>
        <v>71738.97</v>
      </c>
      <c r="S625" s="1071"/>
      <c r="T625" s="1071">
        <f t="shared" si="43"/>
        <v>9313575.7100000009</v>
      </c>
    </row>
    <row r="626" spans="2:20" outlineLevel="1">
      <c r="B626" s="1069">
        <v>108071</v>
      </c>
      <c r="C626" s="1069">
        <v>790446</v>
      </c>
      <c r="D626" s="1070" t="str">
        <f>+VLOOKUP(C626,GP!A:D,4,FALSE)</f>
        <v>FAASt [Pole and Conductor Repair -Caguas Group 4 Phase 2 (Distribution)</v>
      </c>
      <c r="E626" s="379"/>
      <c r="F626" s="379"/>
      <c r="G626" s="1071"/>
      <c r="H626" s="1095" t="s">
        <v>313</v>
      </c>
      <c r="I626" s="1070"/>
      <c r="J626" s="1071">
        <v>4662521.3</v>
      </c>
      <c r="K626" s="1071">
        <v>0</v>
      </c>
      <c r="L626" s="1071">
        <v>0</v>
      </c>
      <c r="M626" s="1071">
        <f t="shared" si="42"/>
        <v>4662521.3</v>
      </c>
      <c r="N626" s="1071"/>
      <c r="O626" s="1071"/>
      <c r="P626" s="1071"/>
      <c r="Q626" s="1099">
        <v>28582.12</v>
      </c>
      <c r="R626" s="1071">
        <f t="shared" si="44"/>
        <v>28582.12</v>
      </c>
      <c r="S626" s="1071"/>
      <c r="T626" s="1071">
        <f t="shared" si="43"/>
        <v>4691103.42</v>
      </c>
    </row>
    <row r="627" spans="2:20" outlineLevel="1">
      <c r="B627" s="1069">
        <v>108079</v>
      </c>
      <c r="C627" s="1069">
        <v>800369</v>
      </c>
      <c r="D627" s="1070" t="str">
        <f>+VLOOKUP(C627,GP!A:D,4,FALSE)</f>
        <v>FAASt [Automation Program Group 38] (Distribution)</v>
      </c>
      <c r="E627" s="379"/>
      <c r="F627" s="379"/>
      <c r="G627" s="1071"/>
      <c r="H627" s="1095" t="s">
        <v>313</v>
      </c>
      <c r="I627" s="1070"/>
      <c r="J627" s="1071">
        <v>1335000</v>
      </c>
      <c r="K627" s="1071">
        <v>0</v>
      </c>
      <c r="L627" s="1071">
        <v>0</v>
      </c>
      <c r="M627" s="1071">
        <f t="shared" si="42"/>
        <v>1335000</v>
      </c>
      <c r="N627" s="1071"/>
      <c r="O627" s="1071"/>
      <c r="P627" s="1071"/>
      <c r="Q627" s="1099" t="s">
        <v>314</v>
      </c>
      <c r="R627" s="1071">
        <f t="shared" si="44"/>
        <v>0</v>
      </c>
      <c r="S627" s="1071"/>
      <c r="T627" s="1071">
        <f t="shared" si="43"/>
        <v>1335000</v>
      </c>
    </row>
    <row r="628" spans="2:20" outlineLevel="1">
      <c r="B628" s="1069">
        <v>108080</v>
      </c>
      <c r="C628" s="1069">
        <v>800394</v>
      </c>
      <c r="D628" s="1070" t="str">
        <f>+VLOOKUP(C628,GP!A:D,4,FALSE)</f>
        <v>FAASt [Automation Program Group 39] (Distribution)</v>
      </c>
      <c r="E628" s="379"/>
      <c r="F628" s="379"/>
      <c r="G628" s="1071"/>
      <c r="H628" s="1095" t="s">
        <v>313</v>
      </c>
      <c r="I628" s="1070"/>
      <c r="J628" s="1071">
        <v>3084000</v>
      </c>
      <c r="K628" s="1071">
        <v>0</v>
      </c>
      <c r="L628" s="1071">
        <v>0</v>
      </c>
      <c r="M628" s="1071">
        <f t="shared" si="42"/>
        <v>3084000</v>
      </c>
      <c r="N628" s="1071"/>
      <c r="O628" s="1071"/>
      <c r="P628" s="1071"/>
      <c r="Q628" s="1099" t="s">
        <v>314</v>
      </c>
      <c r="R628" s="1071">
        <f t="shared" si="44"/>
        <v>0</v>
      </c>
      <c r="S628" s="1071"/>
      <c r="T628" s="1071">
        <f t="shared" si="43"/>
        <v>3084000</v>
      </c>
    </row>
    <row r="629" spans="2:20" outlineLevel="1">
      <c r="B629" s="1069">
        <v>108081</v>
      </c>
      <c r="C629" s="1069">
        <v>800399</v>
      </c>
      <c r="D629" s="1070" t="str">
        <f>+VLOOKUP(C629,GP!A:D,4,FALSE)</f>
        <v>FAASt [Automation Program Group 40] (Distribution)</v>
      </c>
      <c r="E629" s="379"/>
      <c r="F629" s="379"/>
      <c r="G629" s="1071"/>
      <c r="H629" s="1095" t="s">
        <v>313</v>
      </c>
      <c r="I629" s="1070"/>
      <c r="J629" s="1071">
        <v>2577000</v>
      </c>
      <c r="K629" s="1071">
        <v>0</v>
      </c>
      <c r="L629" s="1071">
        <v>0</v>
      </c>
      <c r="M629" s="1071">
        <f t="shared" si="42"/>
        <v>2577000</v>
      </c>
      <c r="N629" s="1071"/>
      <c r="O629" s="1071"/>
      <c r="P629" s="1071"/>
      <c r="Q629" s="1099" t="s">
        <v>314</v>
      </c>
      <c r="R629" s="1071">
        <f t="shared" si="44"/>
        <v>0</v>
      </c>
      <c r="S629" s="1071"/>
      <c r="T629" s="1071">
        <f t="shared" si="43"/>
        <v>2577000</v>
      </c>
    </row>
    <row r="630" spans="2:20" outlineLevel="1">
      <c r="B630" s="1069">
        <v>108084</v>
      </c>
      <c r="C630" s="1069">
        <v>801197</v>
      </c>
      <c r="D630" s="1070" t="str">
        <f>+VLOOKUP(C630,GP!A:D,4,FALSE)</f>
        <v>FAASt  [Feeder Rebuild # 1204-02] (Distribution)</v>
      </c>
      <c r="E630" s="379"/>
      <c r="F630" s="379"/>
      <c r="G630" s="1071"/>
      <c r="H630" s="1095" t="s">
        <v>313</v>
      </c>
      <c r="I630" s="1070"/>
      <c r="J630" s="1071">
        <v>3863358</v>
      </c>
      <c r="K630" s="1071">
        <v>0</v>
      </c>
      <c r="L630" s="1071">
        <v>0</v>
      </c>
      <c r="M630" s="1071">
        <f t="shared" si="42"/>
        <v>3863358</v>
      </c>
      <c r="N630" s="1071"/>
      <c r="O630" s="1071"/>
      <c r="P630" s="1071"/>
      <c r="Q630" s="1099" t="s">
        <v>314</v>
      </c>
      <c r="R630" s="1071">
        <f t="shared" si="44"/>
        <v>0</v>
      </c>
      <c r="S630" s="1071"/>
      <c r="T630" s="1071">
        <f t="shared" si="43"/>
        <v>3863358</v>
      </c>
    </row>
    <row r="631" spans="2:20" outlineLevel="1">
      <c r="B631" s="1069">
        <v>108085</v>
      </c>
      <c r="C631" s="1069">
        <v>801432</v>
      </c>
      <c r="D631" s="1070" t="str">
        <f>+VLOOKUP(C631,GP!A:D,4,FALSE)</f>
        <v>FAASt [Automation Program Group 41] (Distribution)</v>
      </c>
      <c r="E631" s="379"/>
      <c r="F631" s="379"/>
      <c r="G631" s="1071"/>
      <c r="H631" s="1095" t="s">
        <v>313</v>
      </c>
      <c r="I631" s="1070"/>
      <c r="J631" s="1071">
        <v>2391000</v>
      </c>
      <c r="K631" s="1071">
        <v>0</v>
      </c>
      <c r="L631" s="1071">
        <v>0</v>
      </c>
      <c r="M631" s="1071">
        <f t="shared" si="42"/>
        <v>2391000</v>
      </c>
      <c r="N631" s="1071"/>
      <c r="O631" s="1071"/>
      <c r="P631" s="1071"/>
      <c r="Q631" s="1099" t="s">
        <v>314</v>
      </c>
      <c r="R631" s="1071">
        <f t="shared" si="44"/>
        <v>0</v>
      </c>
      <c r="S631" s="1071"/>
      <c r="T631" s="1071">
        <f t="shared" si="43"/>
        <v>2391000</v>
      </c>
    </row>
    <row r="632" spans="2:20" outlineLevel="1">
      <c r="B632" s="1069">
        <v>108086</v>
      </c>
      <c r="C632" s="1069">
        <v>801437</v>
      </c>
      <c r="D632" s="1070" t="str">
        <f>+VLOOKUP(C632,GP!A:D,4,FALSE)</f>
        <v>FAASt [Automation Program Group 42] (Distribution)</v>
      </c>
      <c r="E632" s="379"/>
      <c r="F632" s="379"/>
      <c r="G632" s="1071"/>
      <c r="H632" s="1095" t="s">
        <v>313</v>
      </c>
      <c r="I632" s="1070"/>
      <c r="J632" s="1071">
        <v>2883000</v>
      </c>
      <c r="K632" s="1071">
        <v>0</v>
      </c>
      <c r="L632" s="1071">
        <v>0</v>
      </c>
      <c r="M632" s="1071">
        <f t="shared" si="42"/>
        <v>2883000</v>
      </c>
      <c r="N632" s="1071"/>
      <c r="O632" s="1071"/>
      <c r="P632" s="1071"/>
      <c r="Q632" s="1099" t="s">
        <v>314</v>
      </c>
      <c r="R632" s="1071">
        <f t="shared" si="44"/>
        <v>0</v>
      </c>
      <c r="S632" s="1071"/>
      <c r="T632" s="1071">
        <f t="shared" si="43"/>
        <v>2883000</v>
      </c>
    </row>
    <row r="633" spans="2:20" outlineLevel="1">
      <c r="B633" s="1069">
        <v>108087</v>
      </c>
      <c r="C633" s="1069">
        <v>801438</v>
      </c>
      <c r="D633" s="1070" t="str">
        <f>+VLOOKUP(C633,GP!A:D,4,FALSE)</f>
        <v>FAASt [Automation Program Group 43] (Distribution)</v>
      </c>
      <c r="E633" s="379"/>
      <c r="F633" s="379"/>
      <c r="G633" s="1071"/>
      <c r="H633" s="1095" t="s">
        <v>313</v>
      </c>
      <c r="I633" s="1070"/>
      <c r="J633" s="1071">
        <v>2490000</v>
      </c>
      <c r="K633" s="1071">
        <v>0</v>
      </c>
      <c r="L633" s="1071">
        <v>0</v>
      </c>
      <c r="M633" s="1071">
        <f t="shared" ref="M633:M659" si="45">+SUM(J633:L633)</f>
        <v>2490000</v>
      </c>
      <c r="N633" s="1071"/>
      <c r="O633" s="1071"/>
      <c r="P633" s="1071"/>
      <c r="Q633" s="1099" t="s">
        <v>314</v>
      </c>
      <c r="R633" s="1071">
        <f t="shared" si="44"/>
        <v>0</v>
      </c>
      <c r="S633" s="1071"/>
      <c r="T633" s="1071">
        <f t="shared" ref="T633:T659" si="46">+M633+R633</f>
        <v>2490000</v>
      </c>
    </row>
    <row r="634" spans="2:20" outlineLevel="1">
      <c r="B634" s="1069">
        <v>108088</v>
      </c>
      <c r="C634" s="1069">
        <v>801440</v>
      </c>
      <c r="D634" s="1070" t="str">
        <f>+VLOOKUP(C634,GP!A:D,4,FALSE)</f>
        <v>FAASt [Automation Program Group 44] (Distribution)</v>
      </c>
      <c r="E634" s="379"/>
      <c r="F634" s="379"/>
      <c r="G634" s="1071"/>
      <c r="H634" s="1095" t="s">
        <v>313</v>
      </c>
      <c r="I634" s="1070"/>
      <c r="J634" s="1071">
        <v>3902000</v>
      </c>
      <c r="K634" s="1071">
        <v>0</v>
      </c>
      <c r="L634" s="1071">
        <v>0</v>
      </c>
      <c r="M634" s="1071">
        <f t="shared" si="45"/>
        <v>3902000</v>
      </c>
      <c r="N634" s="1071"/>
      <c r="O634" s="1071"/>
      <c r="P634" s="1071"/>
      <c r="Q634" s="1099" t="s">
        <v>314</v>
      </c>
      <c r="R634" s="1071">
        <f t="shared" ref="R634:R659" si="47">+SUM(P634:Q634)</f>
        <v>0</v>
      </c>
      <c r="S634" s="1071"/>
      <c r="T634" s="1071">
        <f t="shared" si="46"/>
        <v>3902000</v>
      </c>
    </row>
    <row r="635" spans="2:20" outlineLevel="1">
      <c r="B635" s="1069">
        <v>108089</v>
      </c>
      <c r="C635" s="1069">
        <v>801441</v>
      </c>
      <c r="D635" s="1070" t="str">
        <f>+VLOOKUP(C635,GP!A:D,4,FALSE)</f>
        <v>FAASt [Automation Program Group 45] (Distribution)</v>
      </c>
      <c r="E635" s="379"/>
      <c r="F635" s="379"/>
      <c r="G635" s="1071"/>
      <c r="H635" s="1095" t="s">
        <v>313</v>
      </c>
      <c r="I635" s="1070"/>
      <c r="J635" s="1071">
        <v>2400000</v>
      </c>
      <c r="K635" s="1071">
        <v>0</v>
      </c>
      <c r="L635" s="1071">
        <v>0</v>
      </c>
      <c r="M635" s="1071">
        <f t="shared" si="45"/>
        <v>2400000</v>
      </c>
      <c r="N635" s="1071"/>
      <c r="O635" s="1071"/>
      <c r="P635" s="1071"/>
      <c r="Q635" s="1099" t="s">
        <v>314</v>
      </c>
      <c r="R635" s="1071">
        <f t="shared" si="47"/>
        <v>0</v>
      </c>
      <c r="S635" s="1071"/>
      <c r="T635" s="1071">
        <f t="shared" si="46"/>
        <v>2400000</v>
      </c>
    </row>
    <row r="636" spans="2:20" outlineLevel="1">
      <c r="B636" s="1069">
        <v>108091</v>
      </c>
      <c r="C636" s="1069">
        <v>805517</v>
      </c>
      <c r="D636" s="1070" t="str">
        <f>+VLOOKUP(C636,GP!A:D,4,FALSE)</f>
        <v>FAASt [38kV Recloser TL 2100 Hatillo TC to Quebradillas Sect.] (Transmission)</v>
      </c>
      <c r="E636" s="379"/>
      <c r="F636" s="379"/>
      <c r="G636" s="1071"/>
      <c r="H636" s="1095" t="s">
        <v>313</v>
      </c>
      <c r="I636" s="1070"/>
      <c r="J636" s="1071">
        <v>462411.39</v>
      </c>
      <c r="K636" s="1071">
        <v>0</v>
      </c>
      <c r="L636" s="1071">
        <v>0</v>
      </c>
      <c r="M636" s="1071">
        <f t="shared" si="45"/>
        <v>462411.39</v>
      </c>
      <c r="N636" s="1071"/>
      <c r="O636" s="1071"/>
      <c r="P636" s="1071"/>
      <c r="Q636" s="1099">
        <v>733123.39</v>
      </c>
      <c r="R636" s="1071">
        <f t="shared" si="47"/>
        <v>733123.39</v>
      </c>
      <c r="S636" s="1071"/>
      <c r="T636" s="1071">
        <f t="shared" si="46"/>
        <v>1195534.78</v>
      </c>
    </row>
    <row r="637" spans="2:20" outlineLevel="1">
      <c r="B637" s="1069">
        <v>108092</v>
      </c>
      <c r="C637" s="1069">
        <v>805519</v>
      </c>
      <c r="D637" s="1070" t="str">
        <f>+VLOOKUP(C637,GP!A:D,4,FALSE)</f>
        <v>FAASt [38kV Recloser TL 1900 Dos Bocas HP to San Sebastian TC] (Transmission)</v>
      </c>
      <c r="E637" s="379"/>
      <c r="F637" s="379"/>
      <c r="G637" s="1071"/>
      <c r="H637" s="1095" t="s">
        <v>313</v>
      </c>
      <c r="I637" s="1070"/>
      <c r="J637" s="1071">
        <v>708408.01</v>
      </c>
      <c r="K637" s="1071">
        <v>0</v>
      </c>
      <c r="L637" s="1071">
        <v>0</v>
      </c>
      <c r="M637" s="1071">
        <f t="shared" si="45"/>
        <v>708408.01</v>
      </c>
      <c r="N637" s="1071"/>
      <c r="O637" s="1071"/>
      <c r="P637" s="1071"/>
      <c r="Q637" s="1099">
        <v>769393.29</v>
      </c>
      <c r="R637" s="1071">
        <f t="shared" si="47"/>
        <v>769393.29</v>
      </c>
      <c r="S637" s="1071"/>
      <c r="T637" s="1071">
        <f t="shared" si="46"/>
        <v>1477801.3</v>
      </c>
    </row>
    <row r="638" spans="2:20" outlineLevel="1">
      <c r="B638" s="1069">
        <v>108093</v>
      </c>
      <c r="C638" s="1069">
        <v>805521</v>
      </c>
      <c r="D638" s="1070" t="str">
        <f>+VLOOKUP(C638,GP!A:D,4,FALSE)</f>
        <v>FAASt [38kV Recloser TL 7800 Dorado TC to Vega Alta Sect.] (Transmission)</v>
      </c>
      <c r="E638" s="379"/>
      <c r="F638" s="379"/>
      <c r="G638" s="1071"/>
      <c r="H638" s="1095" t="s">
        <v>313</v>
      </c>
      <c r="I638" s="1070"/>
      <c r="J638" s="1071">
        <v>285043.08</v>
      </c>
      <c r="K638" s="1071">
        <v>0</v>
      </c>
      <c r="L638" s="1071">
        <v>0</v>
      </c>
      <c r="M638" s="1071">
        <f t="shared" si="45"/>
        <v>285043.08</v>
      </c>
      <c r="N638" s="1071"/>
      <c r="O638" s="1071"/>
      <c r="P638" s="1071"/>
      <c r="Q638" s="1099">
        <v>725071.07</v>
      </c>
      <c r="R638" s="1071">
        <f t="shared" si="47"/>
        <v>725071.07</v>
      </c>
      <c r="S638" s="1071"/>
      <c r="T638" s="1071">
        <f t="shared" si="46"/>
        <v>1010114.1499999999</v>
      </c>
    </row>
    <row r="639" spans="2:20" outlineLevel="1">
      <c r="B639" s="1069">
        <v>108097</v>
      </c>
      <c r="C639" s="1069">
        <v>806935</v>
      </c>
      <c r="D639" s="1070" t="str">
        <f>+VLOOKUP(C639,GP!A:D,4,FALSE)</f>
        <v>FAASt [Pole and Conductor Repair - Caguas Group 6 - Phase 2] (Distribution)</v>
      </c>
      <c r="E639" s="379"/>
      <c r="F639" s="379"/>
      <c r="G639" s="1071"/>
      <c r="H639" s="1095" t="s">
        <v>313</v>
      </c>
      <c r="I639" s="1070"/>
      <c r="J639" s="1071">
        <v>6120000</v>
      </c>
      <c r="K639" s="1071">
        <v>0</v>
      </c>
      <c r="L639" s="1071">
        <v>0</v>
      </c>
      <c r="M639" s="1071">
        <f t="shared" si="45"/>
        <v>6120000</v>
      </c>
      <c r="N639" s="1071"/>
      <c r="O639" s="1071"/>
      <c r="P639" s="1071"/>
      <c r="Q639" s="1099" t="s">
        <v>314</v>
      </c>
      <c r="R639" s="1071">
        <f t="shared" si="47"/>
        <v>0</v>
      </c>
      <c r="S639" s="1071"/>
      <c r="T639" s="1071">
        <f t="shared" si="46"/>
        <v>6120000</v>
      </c>
    </row>
    <row r="640" spans="2:20" outlineLevel="1">
      <c r="B640" s="1069">
        <v>108098</v>
      </c>
      <c r="C640" s="1069">
        <v>806936</v>
      </c>
      <c r="D640" s="1070" t="str">
        <f>+VLOOKUP(C640,GP!A:D,4,FALSE)</f>
        <v>FAASt [Pole and Conductor Repair - Carolina Group 3 - Phase 2] (Distribution)</v>
      </c>
      <c r="E640" s="379"/>
      <c r="F640" s="379"/>
      <c r="G640" s="1071"/>
      <c r="H640" s="1095" t="s">
        <v>313</v>
      </c>
      <c r="I640" s="1070"/>
      <c r="J640" s="1071">
        <v>5100000</v>
      </c>
      <c r="K640" s="1071">
        <v>0</v>
      </c>
      <c r="L640" s="1071">
        <v>0</v>
      </c>
      <c r="M640" s="1071">
        <f t="shared" si="45"/>
        <v>5100000</v>
      </c>
      <c r="N640" s="1071"/>
      <c r="O640" s="1071"/>
      <c r="P640" s="1071"/>
      <c r="Q640" s="1099" t="s">
        <v>314</v>
      </c>
      <c r="R640" s="1071">
        <f t="shared" si="47"/>
        <v>0</v>
      </c>
      <c r="S640" s="1071"/>
      <c r="T640" s="1071">
        <f t="shared" si="46"/>
        <v>5100000</v>
      </c>
    </row>
    <row r="641" spans="2:20" outlineLevel="1">
      <c r="B641" s="1069">
        <v>108099</v>
      </c>
      <c r="C641" s="1069">
        <v>811913</v>
      </c>
      <c r="D641" s="1070" t="str">
        <f>+VLOOKUP(C641,GP!A:D,4,FALSE)</f>
        <v>FAASt [Transmission Priority Pole Replacement Program Line 9600 Bayamon TC – Catano Sect] (Transmission)</v>
      </c>
      <c r="E641" s="379"/>
      <c r="F641" s="379"/>
      <c r="G641" s="1071"/>
      <c r="H641" s="1095" t="s">
        <v>313</v>
      </c>
      <c r="I641" s="1070"/>
      <c r="J641" s="1071">
        <v>420203.89</v>
      </c>
      <c r="K641" s="1071">
        <v>0</v>
      </c>
      <c r="L641" s="1071">
        <v>0</v>
      </c>
      <c r="M641" s="1071">
        <f t="shared" si="45"/>
        <v>420203.89</v>
      </c>
      <c r="N641" s="1071"/>
      <c r="O641" s="1071"/>
      <c r="P641" s="1071"/>
      <c r="Q641" s="1099">
        <v>43773.599999999999</v>
      </c>
      <c r="R641" s="1071">
        <f t="shared" si="47"/>
        <v>43773.599999999999</v>
      </c>
      <c r="S641" s="1071"/>
      <c r="T641" s="1071">
        <f t="shared" si="46"/>
        <v>463977.49</v>
      </c>
    </row>
    <row r="642" spans="2:20" outlineLevel="1">
      <c r="B642" s="1069">
        <v>108100</v>
      </c>
      <c r="C642" s="1069">
        <v>811923</v>
      </c>
      <c r="D642" s="1070" t="str">
        <f>+VLOOKUP(C642,GP!A:D,4,FALSE)</f>
        <v>FAASt [Transmission Priority Pole Replacement Program Line 16500 Fajardo TC-Dos Marinas] (Transmission)</v>
      </c>
      <c r="E642" s="379"/>
      <c r="F642" s="379"/>
      <c r="G642" s="1071"/>
      <c r="H642" s="1095" t="s">
        <v>313</v>
      </c>
      <c r="I642" s="1070"/>
      <c r="J642" s="1071">
        <v>260238.98</v>
      </c>
      <c r="K642" s="1071">
        <v>0</v>
      </c>
      <c r="L642" s="1071">
        <v>0</v>
      </c>
      <c r="M642" s="1071">
        <f t="shared" si="45"/>
        <v>260238.98</v>
      </c>
      <c r="N642" s="1071"/>
      <c r="O642" s="1071"/>
      <c r="P642" s="1071"/>
      <c r="Q642" s="1099">
        <v>22761.43</v>
      </c>
      <c r="R642" s="1071">
        <f t="shared" si="47"/>
        <v>22761.43</v>
      </c>
      <c r="S642" s="1071"/>
      <c r="T642" s="1071">
        <f t="shared" si="46"/>
        <v>283000.41000000003</v>
      </c>
    </row>
    <row r="643" spans="2:20" outlineLevel="1">
      <c r="B643" s="1069">
        <v>108101</v>
      </c>
      <c r="C643" s="1069">
        <v>812041</v>
      </c>
      <c r="D643" s="1070" t="str">
        <f>+VLOOKUP(C643,GP!A:D,4,FALSE)</f>
        <v>FAASt [Distribution Feeder Rebuild 9501-02] (Distribution)</v>
      </c>
      <c r="E643" s="379"/>
      <c r="F643" s="379"/>
      <c r="G643" s="1071"/>
      <c r="H643" s="1095" t="s">
        <v>313</v>
      </c>
      <c r="I643" s="1070"/>
      <c r="J643" s="1071">
        <v>29244075.050000001</v>
      </c>
      <c r="K643" s="1071">
        <v>0</v>
      </c>
      <c r="L643" s="1071">
        <v>0</v>
      </c>
      <c r="M643" s="1071">
        <f t="shared" si="45"/>
        <v>29244075.050000001</v>
      </c>
      <c r="N643" s="1071"/>
      <c r="O643" s="1071"/>
      <c r="P643" s="1071"/>
      <c r="Q643" s="1099" t="s">
        <v>315</v>
      </c>
      <c r="R643" s="1071">
        <f t="shared" si="47"/>
        <v>0</v>
      </c>
      <c r="S643" s="1071"/>
      <c r="T643" s="1071">
        <f t="shared" si="46"/>
        <v>29244075.050000001</v>
      </c>
    </row>
    <row r="644" spans="2:20" outlineLevel="1">
      <c r="B644" s="1069">
        <v>108105</v>
      </c>
      <c r="C644" s="1069">
        <v>814792</v>
      </c>
      <c r="D644" s="1070" t="str">
        <f>+VLOOKUP(C644,GP!A:D,4,FALSE)</f>
        <v>FAASt [Telecom Infrastructure –  Group E] (Telecommunication)</v>
      </c>
      <c r="E644" s="379"/>
      <c r="F644" s="379"/>
      <c r="G644" s="1071"/>
      <c r="H644" s="1095" t="s">
        <v>313</v>
      </c>
      <c r="I644" s="1070"/>
      <c r="J644" s="1071">
        <v>5600000</v>
      </c>
      <c r="K644" s="1071">
        <v>0</v>
      </c>
      <c r="L644" s="1071">
        <v>0</v>
      </c>
      <c r="M644" s="1071">
        <f t="shared" si="45"/>
        <v>5600000</v>
      </c>
      <c r="N644" s="1071"/>
      <c r="O644" s="1071"/>
      <c r="P644" s="1071"/>
      <c r="Q644" s="1099" t="s">
        <v>314</v>
      </c>
      <c r="R644" s="1071">
        <f t="shared" si="47"/>
        <v>0</v>
      </c>
      <c r="S644" s="1071"/>
      <c r="T644" s="1071">
        <f t="shared" si="46"/>
        <v>5600000</v>
      </c>
    </row>
    <row r="645" spans="2:20" outlineLevel="1">
      <c r="B645" s="1069">
        <v>108106</v>
      </c>
      <c r="C645" s="1069">
        <v>814793</v>
      </c>
      <c r="D645" s="1070" t="str">
        <f>+VLOOKUP(C645,GP!A:D,4,FALSE)</f>
        <v>FAASt [Telecom Infrastructure – Group F] (Telecommunication)</v>
      </c>
      <c r="E645" s="379"/>
      <c r="F645" s="379"/>
      <c r="G645" s="1071"/>
      <c r="H645" s="1095" t="s">
        <v>313</v>
      </c>
      <c r="I645" s="1070"/>
      <c r="J645" s="1071">
        <v>4600000</v>
      </c>
      <c r="K645" s="1071">
        <v>0</v>
      </c>
      <c r="L645" s="1071">
        <v>0</v>
      </c>
      <c r="M645" s="1071">
        <f t="shared" si="45"/>
        <v>4600000</v>
      </c>
      <c r="N645" s="1071"/>
      <c r="O645" s="1071"/>
      <c r="P645" s="1071"/>
      <c r="Q645" s="1099" t="s">
        <v>314</v>
      </c>
      <c r="R645" s="1071">
        <f t="shared" si="47"/>
        <v>0</v>
      </c>
      <c r="S645" s="1071"/>
      <c r="T645" s="1071">
        <f t="shared" si="46"/>
        <v>4600000</v>
      </c>
    </row>
    <row r="646" spans="2:20" outlineLevel="1">
      <c r="B646" s="1069">
        <v>108113</v>
      </c>
      <c r="C646" s="1069">
        <v>817242</v>
      </c>
      <c r="D646" s="1070" t="str">
        <f>+VLOOKUP(C646,GP!A:D,4,FALSE)</f>
        <v>FAASt [Pole and Conductor Repair -Caguas Group 8 - Phase 2]  (Distribution)</v>
      </c>
      <c r="E646" s="379"/>
      <c r="F646" s="379"/>
      <c r="G646" s="1071"/>
      <c r="H646" s="1095" t="s">
        <v>313</v>
      </c>
      <c r="I646" s="1070"/>
      <c r="J646" s="1071">
        <v>2040000</v>
      </c>
      <c r="K646" s="1071">
        <v>0</v>
      </c>
      <c r="L646" s="1071">
        <v>0</v>
      </c>
      <c r="M646" s="1071">
        <f t="shared" si="45"/>
        <v>2040000</v>
      </c>
      <c r="N646" s="1071"/>
      <c r="O646" s="1071"/>
      <c r="P646" s="1071"/>
      <c r="Q646" s="1099" t="s">
        <v>314</v>
      </c>
      <c r="R646" s="1071">
        <f t="shared" si="47"/>
        <v>0</v>
      </c>
      <c r="S646" s="1071"/>
      <c r="T646" s="1071">
        <f t="shared" si="46"/>
        <v>2040000</v>
      </c>
    </row>
    <row r="647" spans="2:20" outlineLevel="1">
      <c r="B647" s="1069">
        <v>108114</v>
      </c>
      <c r="C647" s="1069">
        <v>817247</v>
      </c>
      <c r="D647" s="1070" t="str">
        <f>+VLOOKUP(C647,GP!A:D,4,FALSE)</f>
        <v>FAASt [Pole and Conductor Repair -Ponce Group 3 - Phase 2] (Distribution)</v>
      </c>
      <c r="E647" s="379"/>
      <c r="F647" s="379"/>
      <c r="G647" s="1071"/>
      <c r="H647" s="1095" t="s">
        <v>313</v>
      </c>
      <c r="I647" s="1070"/>
      <c r="J647" s="1071">
        <v>11650000</v>
      </c>
      <c r="K647" s="1071">
        <v>0</v>
      </c>
      <c r="L647" s="1071">
        <v>0</v>
      </c>
      <c r="M647" s="1071">
        <f t="shared" si="45"/>
        <v>11650000</v>
      </c>
      <c r="N647" s="1071"/>
      <c r="O647" s="1071"/>
      <c r="P647" s="1071"/>
      <c r="Q647" s="1099" t="s">
        <v>314</v>
      </c>
      <c r="R647" s="1071">
        <f t="shared" si="47"/>
        <v>0</v>
      </c>
      <c r="S647" s="1071"/>
      <c r="T647" s="1071">
        <f t="shared" si="46"/>
        <v>11650000</v>
      </c>
    </row>
    <row r="648" spans="2:20" outlineLevel="1">
      <c r="B648" s="1069">
        <v>108116</v>
      </c>
      <c r="C648" s="1069">
        <v>817249</v>
      </c>
      <c r="D648" s="1070" t="str">
        <f>+VLOOKUP(C648,GP!A:D,4,FALSE)</f>
        <v xml:space="preserve"> FAASt [Pole and Conductor Repair -Caguas Group 7 - Phase 2] (Distribution)</v>
      </c>
      <c r="E648" s="379"/>
      <c r="F648" s="379"/>
      <c r="G648" s="1071"/>
      <c r="H648" s="1095" t="s">
        <v>313</v>
      </c>
      <c r="I648" s="1070"/>
      <c r="J648" s="1071">
        <v>5100000</v>
      </c>
      <c r="K648" s="1071">
        <v>0</v>
      </c>
      <c r="L648" s="1071">
        <v>0</v>
      </c>
      <c r="M648" s="1071">
        <f t="shared" si="45"/>
        <v>5100000</v>
      </c>
      <c r="N648" s="1071"/>
      <c r="O648" s="1071"/>
      <c r="P648" s="1071"/>
      <c r="Q648" s="1099" t="s">
        <v>314</v>
      </c>
      <c r="R648" s="1071">
        <f t="shared" si="47"/>
        <v>0</v>
      </c>
      <c r="S648" s="1071"/>
      <c r="T648" s="1071">
        <f t="shared" si="46"/>
        <v>5100000</v>
      </c>
    </row>
    <row r="649" spans="2:20" outlineLevel="1">
      <c r="B649" s="1069">
        <v>108117</v>
      </c>
      <c r="C649" s="1069">
        <v>817250</v>
      </c>
      <c r="D649" s="1070" t="str">
        <f>+VLOOKUP(C649,GP!A:D,4,FALSE)</f>
        <v>FAASt [Pole and Conductor Repair -San Juan Group 4 - Phase 2] (Distribution)</v>
      </c>
      <c r="E649" s="379"/>
      <c r="F649" s="379"/>
      <c r="G649" s="1071"/>
      <c r="H649" s="1095" t="s">
        <v>313</v>
      </c>
      <c r="I649" s="1070"/>
      <c r="J649" s="1071">
        <v>7610000</v>
      </c>
      <c r="K649" s="1071">
        <v>0</v>
      </c>
      <c r="L649" s="1071">
        <v>0</v>
      </c>
      <c r="M649" s="1071">
        <f t="shared" si="45"/>
        <v>7610000</v>
      </c>
      <c r="N649" s="1071"/>
      <c r="O649" s="1071"/>
      <c r="P649" s="1071"/>
      <c r="Q649" s="1099" t="s">
        <v>314</v>
      </c>
      <c r="R649" s="1071">
        <f t="shared" si="47"/>
        <v>0</v>
      </c>
      <c r="S649" s="1071"/>
      <c r="T649" s="1071">
        <f t="shared" si="46"/>
        <v>7610000</v>
      </c>
    </row>
    <row r="650" spans="2:20" outlineLevel="1">
      <c r="B650" s="1069">
        <v>108120</v>
      </c>
      <c r="C650" s="1069">
        <v>817961</v>
      </c>
      <c r="D650" s="1070" t="str">
        <f>+VLOOKUP(C650,GP!A:D,4,FALSE)</f>
        <v>FAASt [Feeder Rebuild # 2404-06] (Distribution)</v>
      </c>
      <c r="E650" s="379"/>
      <c r="F650" s="379"/>
      <c r="G650" s="1071"/>
      <c r="H650" s="1095" t="s">
        <v>313</v>
      </c>
      <c r="I650" s="1070"/>
      <c r="J650" s="1071">
        <v>21344413.710000001</v>
      </c>
      <c r="K650" s="1071">
        <v>0</v>
      </c>
      <c r="L650" s="1071">
        <v>0</v>
      </c>
      <c r="M650" s="1071">
        <f t="shared" si="45"/>
        <v>21344413.710000001</v>
      </c>
      <c r="N650" s="1071"/>
      <c r="O650" s="1071"/>
      <c r="P650" s="1071"/>
      <c r="Q650" s="1099">
        <v>399260.06</v>
      </c>
      <c r="R650" s="1071">
        <f t="shared" si="47"/>
        <v>399260.06</v>
      </c>
      <c r="S650" s="1071"/>
      <c r="T650" s="1071">
        <f t="shared" si="46"/>
        <v>21743673.77</v>
      </c>
    </row>
    <row r="651" spans="2:20" outlineLevel="1">
      <c r="B651" s="1069">
        <v>108121</v>
      </c>
      <c r="C651" s="1069">
        <v>817962</v>
      </c>
      <c r="D651" s="1070" t="str">
        <f>+VLOOKUP(C651,GP!A:D,4,FALSE)</f>
        <v>FAASt [Feeder Rebuild # 9403-03] (Distribution)</v>
      </c>
      <c r="E651" s="379"/>
      <c r="F651" s="379"/>
      <c r="G651" s="1071"/>
      <c r="H651" s="1095" t="s">
        <v>313</v>
      </c>
      <c r="I651" s="1070"/>
      <c r="J651" s="1071">
        <v>5548949</v>
      </c>
      <c r="K651" s="1071">
        <v>0</v>
      </c>
      <c r="L651" s="1071">
        <v>0</v>
      </c>
      <c r="M651" s="1071">
        <f t="shared" si="45"/>
        <v>5548949</v>
      </c>
      <c r="N651" s="1071"/>
      <c r="O651" s="1071"/>
      <c r="P651" s="1071"/>
      <c r="Q651" s="1099" t="s">
        <v>314</v>
      </c>
      <c r="R651" s="1071">
        <f t="shared" si="47"/>
        <v>0</v>
      </c>
      <c r="S651" s="1071"/>
      <c r="T651" s="1071">
        <f t="shared" si="46"/>
        <v>5548949</v>
      </c>
    </row>
    <row r="652" spans="2:20" outlineLevel="1">
      <c r="B652" s="1069">
        <v>108122</v>
      </c>
      <c r="C652" s="1069">
        <v>817993</v>
      </c>
      <c r="D652" s="1070" t="str">
        <f>+VLOOKUP(C652,GP!A:D,4,FALSE)</f>
        <v>FAASt [Feeder Rebuild # 1801-03] (Distribution)</v>
      </c>
      <c r="E652" s="379"/>
      <c r="F652" s="379"/>
      <c r="G652" s="1071"/>
      <c r="H652" s="1095" t="s">
        <v>313</v>
      </c>
      <c r="I652" s="1070"/>
      <c r="J652" s="1071">
        <v>6131846</v>
      </c>
      <c r="K652" s="1071">
        <v>0</v>
      </c>
      <c r="L652" s="1071">
        <v>0</v>
      </c>
      <c r="M652" s="1071">
        <f t="shared" si="45"/>
        <v>6131846</v>
      </c>
      <c r="N652" s="1071"/>
      <c r="O652" s="1071"/>
      <c r="P652" s="1071"/>
      <c r="Q652" s="1099" t="s">
        <v>314</v>
      </c>
      <c r="R652" s="1071">
        <f t="shared" si="47"/>
        <v>0</v>
      </c>
      <c r="S652" s="1071"/>
      <c r="T652" s="1071">
        <f t="shared" si="46"/>
        <v>6131846</v>
      </c>
    </row>
    <row r="653" spans="2:20" outlineLevel="1">
      <c r="B653" s="1069">
        <v>108123</v>
      </c>
      <c r="C653" s="1069">
        <v>818006</v>
      </c>
      <c r="D653" s="1070" t="str">
        <f>+VLOOKUP(C653,GP!A:D,4,FALSE)</f>
        <v>FAASt [Feeder Rebuild #2402-02] (Distribution)</v>
      </c>
      <c r="E653" s="379"/>
      <c r="F653" s="379"/>
      <c r="G653" s="1071"/>
      <c r="H653" s="1095" t="s">
        <v>313</v>
      </c>
      <c r="I653" s="1070"/>
      <c r="J653" s="1071">
        <v>34516477</v>
      </c>
      <c r="K653" s="1071">
        <v>0</v>
      </c>
      <c r="L653" s="1071">
        <v>0</v>
      </c>
      <c r="M653" s="1071">
        <f t="shared" si="45"/>
        <v>34516477</v>
      </c>
      <c r="N653" s="1071"/>
      <c r="O653" s="1071"/>
      <c r="P653" s="1071"/>
      <c r="Q653" s="1099" t="s">
        <v>314</v>
      </c>
      <c r="R653" s="1071">
        <f t="shared" si="47"/>
        <v>0</v>
      </c>
      <c r="S653" s="1071"/>
      <c r="T653" s="1071">
        <f t="shared" si="46"/>
        <v>34516477</v>
      </c>
    </row>
    <row r="654" spans="2:20" outlineLevel="1">
      <c r="B654" s="1069">
        <v>108124</v>
      </c>
      <c r="C654" s="1069">
        <v>818041</v>
      </c>
      <c r="D654" s="1070" t="str">
        <f>+VLOOKUP(C654,GP!A:D,4,FALSE)</f>
        <v>FAASt [Feeder Rebuild # 3701-03] (Distribution)</v>
      </c>
      <c r="E654" s="379"/>
      <c r="F654" s="379"/>
      <c r="G654" s="1071"/>
      <c r="H654" s="1095" t="s">
        <v>313</v>
      </c>
      <c r="I654" s="1070"/>
      <c r="J654" s="1071">
        <v>24349603.890000001</v>
      </c>
      <c r="K654" s="1071">
        <v>0</v>
      </c>
      <c r="L654" s="1071">
        <v>0</v>
      </c>
      <c r="M654" s="1071">
        <f t="shared" si="45"/>
        <v>24349603.890000001</v>
      </c>
      <c r="N654" s="1071"/>
      <c r="O654" s="1071"/>
      <c r="P654" s="1071"/>
      <c r="Q654" s="1099" t="s">
        <v>314</v>
      </c>
      <c r="R654" s="1071">
        <f t="shared" si="47"/>
        <v>0</v>
      </c>
      <c r="S654" s="1071"/>
      <c r="T654" s="1071">
        <f t="shared" si="46"/>
        <v>24349603.890000001</v>
      </c>
    </row>
    <row r="655" spans="2:20" outlineLevel="1">
      <c r="B655" s="1069">
        <v>108125</v>
      </c>
      <c r="C655" s="1069">
        <v>818055</v>
      </c>
      <c r="D655" s="1070" t="str">
        <f>+VLOOKUP(C655,GP!A:D,4,FALSE)</f>
        <v>FAASt [Feeder Rebuild # 3006-05] (Distribution)</v>
      </c>
      <c r="E655" s="379"/>
      <c r="F655" s="379"/>
      <c r="G655" s="1071"/>
      <c r="H655" s="1095" t="s">
        <v>313</v>
      </c>
      <c r="I655" s="1070"/>
      <c r="J655" s="1071">
        <v>8829008</v>
      </c>
      <c r="K655" s="1071">
        <v>0</v>
      </c>
      <c r="L655" s="1071">
        <v>0</v>
      </c>
      <c r="M655" s="1071">
        <f t="shared" si="45"/>
        <v>8829008</v>
      </c>
      <c r="N655" s="1071"/>
      <c r="O655" s="1071"/>
      <c r="P655" s="1071"/>
      <c r="Q655" s="1099" t="s">
        <v>314</v>
      </c>
      <c r="R655" s="1071">
        <f t="shared" si="47"/>
        <v>0</v>
      </c>
      <c r="S655" s="1071"/>
      <c r="T655" s="1071">
        <f t="shared" si="46"/>
        <v>8829008</v>
      </c>
    </row>
    <row r="656" spans="2:20" outlineLevel="1">
      <c r="B656" s="1069">
        <v>108126</v>
      </c>
      <c r="C656" s="1069">
        <v>818056</v>
      </c>
      <c r="D656" s="1070" t="str">
        <f>+VLOOKUP(C656,GP!A:D,4,FALSE)</f>
        <v>FAASt [Feeder Rebuild # 6305-03] (Distribution)</v>
      </c>
      <c r="E656" s="379"/>
      <c r="F656" s="379"/>
      <c r="G656" s="1071"/>
      <c r="H656" s="1095" t="s">
        <v>313</v>
      </c>
      <c r="I656" s="1070"/>
      <c r="J656" s="1071">
        <v>22352214</v>
      </c>
      <c r="K656" s="1071">
        <v>0</v>
      </c>
      <c r="L656" s="1071">
        <v>0</v>
      </c>
      <c r="M656" s="1071">
        <f t="shared" si="45"/>
        <v>22352214</v>
      </c>
      <c r="N656" s="1071"/>
      <c r="O656" s="1071"/>
      <c r="P656" s="1071"/>
      <c r="Q656" s="1099" t="s">
        <v>314</v>
      </c>
      <c r="R656" s="1071">
        <f t="shared" si="47"/>
        <v>0</v>
      </c>
      <c r="S656" s="1071"/>
      <c r="T656" s="1071">
        <f t="shared" si="46"/>
        <v>22352214</v>
      </c>
    </row>
    <row r="657" spans="2:22" outlineLevel="1">
      <c r="B657" s="1069">
        <v>108144</v>
      </c>
      <c r="C657" s="1069">
        <v>954184</v>
      </c>
      <c r="D657" s="1070" t="str">
        <f>+VLOOKUP(C657,GP!A:D,4,FALSE)</f>
        <v>FAASt [Carolina ESC Building Repairs] (Buildings)</v>
      </c>
      <c r="E657" s="379"/>
      <c r="F657" s="379"/>
      <c r="G657" s="1071"/>
      <c r="H657" s="1095" t="s">
        <v>313</v>
      </c>
      <c r="I657" s="1070"/>
      <c r="J657" s="1071">
        <v>2747126.23</v>
      </c>
      <c r="K657" s="1071">
        <v>0</v>
      </c>
      <c r="L657" s="1071">
        <v>0</v>
      </c>
      <c r="M657" s="1071">
        <f t="shared" si="45"/>
        <v>2747126.23</v>
      </c>
      <c r="N657" s="1071"/>
      <c r="O657" s="1071"/>
      <c r="P657" s="1071"/>
      <c r="Q657" s="1099" t="s">
        <v>315</v>
      </c>
      <c r="R657" s="1071">
        <f t="shared" si="47"/>
        <v>0</v>
      </c>
      <c r="S657" s="1071"/>
      <c r="T657" s="1071">
        <f t="shared" si="46"/>
        <v>2747126.23</v>
      </c>
      <c r="U657" s="1070"/>
      <c r="V657" s="1070"/>
    </row>
    <row r="658" spans="2:22" outlineLevel="1">
      <c r="B658" s="1069">
        <v>108162</v>
      </c>
      <c r="C658" s="1069">
        <v>956782</v>
      </c>
      <c r="D658" s="1070" t="str">
        <f>+VLOOKUP(C658,GP!A:D,4,FALSE)</f>
        <v>FAASt [Feeder Rebuild #6802-04] (Distribution)</v>
      </c>
      <c r="E658" s="379"/>
      <c r="F658" s="379"/>
      <c r="G658" s="1071"/>
      <c r="H658" s="1095" t="s">
        <v>313</v>
      </c>
      <c r="I658" s="1070"/>
      <c r="J658" s="1071">
        <v>21957625.629999999</v>
      </c>
      <c r="K658" s="1071">
        <v>0</v>
      </c>
      <c r="L658" s="1071">
        <v>0</v>
      </c>
      <c r="M658" s="1071">
        <f t="shared" si="45"/>
        <v>21957625.629999999</v>
      </c>
      <c r="N658" s="1071"/>
      <c r="O658" s="1071"/>
      <c r="P658" s="1071"/>
      <c r="Q658" s="1099">
        <v>2769954.18</v>
      </c>
      <c r="R658" s="1071">
        <f t="shared" si="47"/>
        <v>2769954.18</v>
      </c>
      <c r="S658" s="1071"/>
      <c r="T658" s="1071">
        <f t="shared" si="46"/>
        <v>24727579.809999999</v>
      </c>
      <c r="U658" s="1070"/>
      <c r="V658" s="1070"/>
    </row>
    <row r="659" spans="2:22" outlineLevel="1">
      <c r="B659" s="1069">
        <v>108164</v>
      </c>
      <c r="C659" s="1069">
        <v>958367</v>
      </c>
      <c r="D659" s="1070" t="str">
        <f>+VLOOKUP(C659,GP!A:D,4,FALSE)</f>
        <v>FAASt [Feeder Rebuild #6603-01] (Distribution)</v>
      </c>
      <c r="E659" s="379"/>
      <c r="F659" s="379"/>
      <c r="G659" s="1071"/>
      <c r="H659" s="1095" t="s">
        <v>313</v>
      </c>
      <c r="I659" s="1070"/>
      <c r="J659" s="1071">
        <v>14474191.76</v>
      </c>
      <c r="K659" s="1071">
        <v>0</v>
      </c>
      <c r="L659" s="1071">
        <v>0</v>
      </c>
      <c r="M659" s="1071">
        <f t="shared" si="45"/>
        <v>14474191.76</v>
      </c>
      <c r="N659" s="1071"/>
      <c r="O659" s="1071"/>
      <c r="P659" s="1071"/>
      <c r="Q659" s="1099">
        <v>1172038.6200000001</v>
      </c>
      <c r="R659" s="1071">
        <f t="shared" si="47"/>
        <v>1172038.6200000001</v>
      </c>
      <c r="S659" s="1071"/>
      <c r="T659" s="1071">
        <f t="shared" si="46"/>
        <v>15646230.379999999</v>
      </c>
      <c r="U659" s="1070"/>
      <c r="V659" s="1070"/>
    </row>
    <row r="660" spans="2:22" ht="15.75" thickBot="1">
      <c r="B660" s="1069"/>
      <c r="C660" s="1069"/>
      <c r="D660" s="1070"/>
      <c r="E660" s="379"/>
      <c r="F660" s="379"/>
      <c r="G660" s="1071"/>
      <c r="H660" s="1095"/>
      <c r="I660" s="1070"/>
      <c r="J660" s="381">
        <f>+SUM(J441:J659)</f>
        <v>4231292034.1100001</v>
      </c>
      <c r="K660" s="381">
        <f t="shared" ref="K660:M660" si="48">+SUM(K441:K659)</f>
        <v>0</v>
      </c>
      <c r="L660" s="381">
        <f t="shared" si="48"/>
        <v>0</v>
      </c>
      <c r="M660" s="381">
        <f t="shared" si="48"/>
        <v>4231292034.1100001</v>
      </c>
      <c r="N660" s="1071"/>
      <c r="O660" s="381">
        <f t="shared" ref="O660:R660" si="49">+SUM(O441:O659)</f>
        <v>0</v>
      </c>
      <c r="P660" s="381">
        <f t="shared" si="49"/>
        <v>0</v>
      </c>
      <c r="Q660" s="381">
        <f t="shared" si="49"/>
        <v>1230982467.9099996</v>
      </c>
      <c r="R660" s="381">
        <f t="shared" si="49"/>
        <v>1230982467.9099996</v>
      </c>
      <c r="S660" s="1071"/>
      <c r="T660" s="381">
        <f t="shared" ref="T660:U660" si="50">+SUM(T441:T659)</f>
        <v>5462274502.0199995</v>
      </c>
      <c r="U660" s="381">
        <f t="shared" si="50"/>
        <v>0</v>
      </c>
      <c r="V660" s="1070"/>
    </row>
    <row r="661" spans="2:22">
      <c r="B661" s="1069"/>
      <c r="C661" s="366"/>
      <c r="D661" s="356"/>
      <c r="E661" s="389"/>
      <c r="F661" s="385"/>
      <c r="G661" s="385"/>
      <c r="H661" s="367"/>
      <c r="I661" s="1070"/>
      <c r="J661" s="1070"/>
      <c r="K661" s="1070"/>
      <c r="L661" s="1070"/>
      <c r="M661" s="1070"/>
      <c r="N661" s="1070"/>
      <c r="O661" s="1070"/>
      <c r="P661" s="1070"/>
      <c r="Q661" s="1070"/>
      <c r="R661" s="1070"/>
      <c r="S661" s="1070"/>
      <c r="T661" s="1070"/>
      <c r="U661" s="1070"/>
      <c r="V661" s="1070"/>
    </row>
    <row r="662" spans="2:22">
      <c r="B662" s="427" t="s">
        <v>316</v>
      </c>
      <c r="C662" s="366"/>
      <c r="D662" s="356"/>
      <c r="E662" s="389"/>
      <c r="F662" s="385"/>
      <c r="G662" s="385"/>
      <c r="H662" s="367"/>
      <c r="I662" s="1070"/>
      <c r="J662" s="1070"/>
      <c r="K662" s="1070"/>
      <c r="L662" s="1070"/>
      <c r="M662" s="1070"/>
      <c r="N662" s="1070"/>
      <c r="O662" s="1070"/>
      <c r="P662" s="1070"/>
      <c r="Q662" s="1070"/>
      <c r="R662" s="1070"/>
      <c r="S662" s="1070"/>
      <c r="T662" s="1070"/>
      <c r="U662" s="1070"/>
      <c r="V662" s="1070"/>
    </row>
    <row r="663" spans="2:22">
      <c r="B663" s="423" t="s">
        <v>16</v>
      </c>
      <c r="C663" s="423" t="s">
        <v>225</v>
      </c>
      <c r="D663" s="425" t="s">
        <v>18</v>
      </c>
      <c r="E663" s="430">
        <v>428</v>
      </c>
      <c r="F663" s="430">
        <v>406</v>
      </c>
      <c r="G663" s="426" t="s">
        <v>19</v>
      </c>
      <c r="H663" s="423" t="s">
        <v>20</v>
      </c>
      <c r="I663" s="1070"/>
      <c r="J663" s="400" t="s">
        <v>21</v>
      </c>
      <c r="K663" s="400" t="s">
        <v>22</v>
      </c>
      <c r="L663" s="400" t="s">
        <v>23</v>
      </c>
      <c r="M663" s="400" t="s">
        <v>24</v>
      </c>
      <c r="N663" s="1071"/>
      <c r="O663" s="400" t="s">
        <v>25</v>
      </c>
      <c r="P663" s="400" t="s">
        <v>26</v>
      </c>
      <c r="Q663" s="400" t="s">
        <v>27</v>
      </c>
      <c r="R663" s="400" t="s">
        <v>28</v>
      </c>
      <c r="S663" s="1071"/>
      <c r="T663" s="400" t="s">
        <v>29</v>
      </c>
      <c r="U663" s="431" t="s">
        <v>30</v>
      </c>
      <c r="V663" s="432" t="s">
        <v>31</v>
      </c>
    </row>
    <row r="664" spans="2:22" ht="15.75" thickBot="1">
      <c r="B664" s="1069" t="s">
        <v>275</v>
      </c>
      <c r="C664" s="1069" t="s">
        <v>275</v>
      </c>
      <c r="D664" s="1070" t="s">
        <v>317</v>
      </c>
      <c r="E664" s="379"/>
      <c r="F664" s="379"/>
      <c r="G664" s="1071"/>
      <c r="H664" s="1095" t="s">
        <v>318</v>
      </c>
      <c r="I664" s="1070"/>
      <c r="J664" s="381">
        <f>+'Exhibit 4'!I317</f>
        <v>1573672930.2447278</v>
      </c>
      <c r="K664" s="381">
        <f>+SUM(K406:K663)</f>
        <v>0</v>
      </c>
      <c r="L664" s="381">
        <f>+SUM(L406:L663)</f>
        <v>0</v>
      </c>
      <c r="M664" s="381">
        <f>+SUM(J664:L664)</f>
        <v>1573672930.2447278</v>
      </c>
      <c r="N664" s="1071"/>
      <c r="O664" s="381">
        <v>0</v>
      </c>
      <c r="P664" s="381">
        <v>0</v>
      </c>
      <c r="Q664" s="381">
        <f>+'Exhibit 4'!J317</f>
        <v>357568246.16567194</v>
      </c>
      <c r="R664" s="381">
        <f>+SUM(O664:Q664)</f>
        <v>357568246.16567194</v>
      </c>
      <c r="S664" s="1071"/>
      <c r="T664" s="381">
        <f>+M664+R664</f>
        <v>1931241176.4103999</v>
      </c>
      <c r="U664" s="381"/>
      <c r="V664" s="1070"/>
    </row>
    <row r="665" spans="2:22">
      <c r="B665" s="1069"/>
      <c r="C665" s="1069"/>
      <c r="D665" s="1070"/>
      <c r="E665" s="379"/>
      <c r="F665" s="379"/>
      <c r="G665" s="1071"/>
      <c r="H665" s="1095"/>
      <c r="I665" s="1070"/>
      <c r="J665" s="1071"/>
      <c r="K665" s="1071"/>
      <c r="L665" s="1071"/>
      <c r="M665" s="1071"/>
      <c r="N665" s="1071"/>
      <c r="O665" s="1071"/>
      <c r="P665" s="1071"/>
      <c r="Q665" s="1071"/>
      <c r="R665" s="1071"/>
      <c r="S665" s="1071"/>
      <c r="T665" s="1071"/>
      <c r="U665" s="1070"/>
      <c r="V665" s="107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EE4F-CE31-401B-A221-949483DBF151}">
  <dimension ref="G6:K10"/>
  <sheetViews>
    <sheetView workbookViewId="0"/>
  </sheetViews>
  <sheetFormatPr defaultColWidth="8.875" defaultRowHeight="15.75"/>
  <cols>
    <col min="7" max="7" width="15.375" customWidth="1"/>
    <col min="8" max="8" width="13.5" bestFit="1" customWidth="1"/>
    <col min="9" max="10" width="14.5" bestFit="1" customWidth="1"/>
  </cols>
  <sheetData>
    <row r="6" spans="7:11">
      <c r="G6" s="768"/>
      <c r="H6" s="567"/>
      <c r="I6" s="567"/>
      <c r="J6" s="567"/>
      <c r="K6" s="567"/>
    </row>
    <row r="7" spans="7:11">
      <c r="G7" s="336"/>
    </row>
    <row r="8" spans="7:11">
      <c r="G8" s="336"/>
    </row>
    <row r="9" spans="7:11">
      <c r="G9" s="336"/>
    </row>
    <row r="10" spans="7:11">
      <c r="G10" s="33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B412-0953-4D5C-A5C0-8DABC8F8C72B}">
  <sheetPr>
    <tabColor rgb="FF92D050"/>
  </sheetPr>
  <dimension ref="A4:S77"/>
  <sheetViews>
    <sheetView workbookViewId="0"/>
  </sheetViews>
  <sheetFormatPr defaultColWidth="8.5" defaultRowHeight="15"/>
  <cols>
    <col min="1" max="1" width="7.5" style="434" bestFit="1" customWidth="1"/>
    <col min="2" max="2" width="82.5" style="435" bestFit="1" customWidth="1"/>
    <col min="3" max="3" width="11" style="435" bestFit="1" customWidth="1"/>
    <col min="4" max="4" width="16.375" style="435" bestFit="1" customWidth="1"/>
    <col min="5" max="5" width="8.5" style="436" bestFit="1" customWidth="1"/>
    <col min="6" max="6" width="9.375" style="435" customWidth="1"/>
    <col min="7" max="15" width="18.5" style="437" customWidth="1"/>
    <col min="16" max="16" width="40.5" style="435" bestFit="1" customWidth="1"/>
    <col min="17" max="17" width="15.5" style="438" customWidth="1"/>
    <col min="18" max="18" width="132.5" style="439" customWidth="1"/>
    <col min="19" max="19" width="17.875" style="524" customWidth="1"/>
    <col min="20" max="16384" width="8.5" style="435"/>
  </cols>
  <sheetData>
    <row r="4" spans="1:19" ht="15.75" thickBot="1">
      <c r="A4" s="1117"/>
      <c r="B4" s="1118"/>
      <c r="C4" s="1118"/>
      <c r="D4" s="1118"/>
      <c r="E4" s="1119"/>
      <c r="F4" s="1118"/>
      <c r="G4" s="1120"/>
      <c r="H4" s="1120"/>
      <c r="I4" s="1120"/>
      <c r="J4" s="1120"/>
      <c r="K4" s="1120"/>
      <c r="L4" s="1120"/>
      <c r="M4" s="1120"/>
      <c r="N4" s="1120"/>
      <c r="O4" s="1120"/>
      <c r="P4" s="1118"/>
      <c r="Q4" s="1121"/>
      <c r="R4" s="1122"/>
      <c r="S4" s="1123"/>
    </row>
    <row r="5" spans="1:19" ht="15.75" thickBot="1">
      <c r="A5" s="1117"/>
      <c r="B5" s="1118"/>
      <c r="C5" s="1118"/>
      <c r="D5" s="1118"/>
      <c r="E5" s="1119"/>
      <c r="F5" s="1118"/>
      <c r="G5" s="1375" t="s">
        <v>2587</v>
      </c>
      <c r="H5" s="1376"/>
      <c r="I5" s="1376"/>
      <c r="J5" s="1376"/>
      <c r="K5" s="1376"/>
      <c r="L5" s="1376"/>
      <c r="M5" s="1377"/>
      <c r="N5" s="1120"/>
      <c r="O5" s="1120"/>
      <c r="P5" s="1118"/>
      <c r="Q5" s="1121"/>
      <c r="R5" s="1122"/>
      <c r="S5" s="1123"/>
    </row>
    <row r="6" spans="1:19" s="436" customFormat="1" ht="45.75" thickBot="1">
      <c r="A6" s="404" t="s">
        <v>319</v>
      </c>
      <c r="B6" s="404" t="s">
        <v>322</v>
      </c>
      <c r="C6" s="404" t="s">
        <v>20</v>
      </c>
      <c r="D6" s="404" t="s">
        <v>2189</v>
      </c>
      <c r="E6" s="404" t="s">
        <v>2190</v>
      </c>
      <c r="F6" s="404" t="s">
        <v>2191</v>
      </c>
      <c r="G6" s="405" t="s">
        <v>2145</v>
      </c>
      <c r="H6" s="405" t="s">
        <v>2148</v>
      </c>
      <c r="I6" s="405" t="s">
        <v>2150</v>
      </c>
      <c r="J6" s="405" t="s">
        <v>2153</v>
      </c>
      <c r="K6" s="405" t="s">
        <v>2155</v>
      </c>
      <c r="L6" s="405" t="s">
        <v>2158</v>
      </c>
      <c r="M6" s="405" t="s">
        <v>2197</v>
      </c>
      <c r="N6" s="405" t="s">
        <v>2463</v>
      </c>
      <c r="O6" s="405" t="s">
        <v>2199</v>
      </c>
      <c r="P6" s="407" t="s">
        <v>2464</v>
      </c>
      <c r="Q6" s="440" t="s">
        <v>2465</v>
      </c>
      <c r="R6" s="407" t="s">
        <v>31</v>
      </c>
      <c r="S6" s="525" t="s">
        <v>2467</v>
      </c>
    </row>
    <row r="7" spans="1:19" ht="30">
      <c r="A7" s="1124">
        <v>666894</v>
      </c>
      <c r="B7" s="1125" t="s">
        <v>804</v>
      </c>
      <c r="C7" s="1125" t="s">
        <v>35</v>
      </c>
      <c r="D7" s="1125" t="s">
        <v>2181</v>
      </c>
      <c r="E7" s="1126" t="s">
        <v>2203</v>
      </c>
      <c r="F7" s="1125" t="s">
        <v>2469</v>
      </c>
      <c r="G7" s="1127">
        <v>27201946.759999998</v>
      </c>
      <c r="H7" s="1127">
        <v>1465463.21</v>
      </c>
      <c r="I7" s="1127">
        <v>6380570.0400000028</v>
      </c>
      <c r="J7" s="1127">
        <v>123157.52</v>
      </c>
      <c r="K7" s="1127">
        <v>976071</v>
      </c>
      <c r="L7" s="1127">
        <v>658009</v>
      </c>
      <c r="M7" s="1127">
        <v>36805217.530000009</v>
      </c>
      <c r="N7" s="1127">
        <v>34558587.799999997</v>
      </c>
      <c r="O7" s="1127">
        <v>2246629.73</v>
      </c>
      <c r="P7" s="1125" t="s">
        <v>2494</v>
      </c>
      <c r="Q7" s="1128" t="s">
        <v>2383</v>
      </c>
      <c r="R7" s="1129" t="s">
        <v>2495</v>
      </c>
      <c r="S7" s="1123">
        <v>1973811.2069888185</v>
      </c>
    </row>
    <row r="8" spans="1:19" ht="30">
      <c r="A8" s="1130">
        <v>678794</v>
      </c>
      <c r="B8" s="1131" t="s">
        <v>852</v>
      </c>
      <c r="C8" s="1131" t="s">
        <v>35</v>
      </c>
      <c r="D8" s="1131" t="s">
        <v>2181</v>
      </c>
      <c r="E8" s="1132" t="s">
        <v>2203</v>
      </c>
      <c r="F8" s="1131" t="s">
        <v>2469</v>
      </c>
      <c r="G8" s="1133">
        <v>10629532.274999985</v>
      </c>
      <c r="H8" s="1133">
        <v>655524.41000000096</v>
      </c>
      <c r="I8" s="1133">
        <v>1713141.9199999978</v>
      </c>
      <c r="J8" s="1133">
        <v>51717</v>
      </c>
      <c r="K8" s="1133">
        <v>339183</v>
      </c>
      <c r="L8" s="1133">
        <v>228657</v>
      </c>
      <c r="M8" s="1133">
        <v>13617755.604999984</v>
      </c>
      <c r="N8" s="1133">
        <v>12681857.194999984</v>
      </c>
      <c r="O8" s="1133">
        <v>935898.41000000096</v>
      </c>
      <c r="P8" s="1131" t="s">
        <v>2494</v>
      </c>
      <c r="Q8" s="1134" t="s">
        <v>2220</v>
      </c>
      <c r="R8" s="1135" t="s">
        <v>2495</v>
      </c>
      <c r="S8" s="1123">
        <v>697311.13114203012</v>
      </c>
    </row>
    <row r="9" spans="1:19" ht="75">
      <c r="A9" s="1130">
        <v>718971</v>
      </c>
      <c r="B9" s="1131" t="s">
        <v>2077</v>
      </c>
      <c r="C9" s="1131" t="s">
        <v>46</v>
      </c>
      <c r="D9" s="1131" t="s">
        <v>2126</v>
      </c>
      <c r="E9" s="1132" t="s">
        <v>2203</v>
      </c>
      <c r="F9" s="1131" t="s">
        <v>2469</v>
      </c>
      <c r="G9" s="1133">
        <v>9936000</v>
      </c>
      <c r="H9" s="1133">
        <v>5400000</v>
      </c>
      <c r="I9" s="1133">
        <v>864000</v>
      </c>
      <c r="J9" s="1133">
        <v>864000</v>
      </c>
      <c r="K9" s="1133">
        <v>1296000</v>
      </c>
      <c r="L9" s="1133">
        <v>3240000</v>
      </c>
      <c r="M9" s="1133">
        <v>21600000</v>
      </c>
      <c r="N9" s="1133">
        <v>12096000</v>
      </c>
      <c r="O9" s="1133">
        <v>9504000</v>
      </c>
      <c r="P9" s="1131" t="s">
        <v>2216</v>
      </c>
      <c r="Q9" s="1134" t="s">
        <v>2391</v>
      </c>
      <c r="R9" s="1136" t="s">
        <v>2583</v>
      </c>
      <c r="S9" s="1123">
        <v>460702.44795126846</v>
      </c>
    </row>
    <row r="10" spans="1:19" ht="30">
      <c r="A10" s="1130">
        <v>690483</v>
      </c>
      <c r="B10" s="1131" t="s">
        <v>2497</v>
      </c>
      <c r="C10" s="1131" t="s">
        <v>35</v>
      </c>
      <c r="D10" s="1131" t="s">
        <v>2181</v>
      </c>
      <c r="E10" s="1132" t="s">
        <v>2203</v>
      </c>
      <c r="F10" s="1131" t="s">
        <v>2469</v>
      </c>
      <c r="G10" s="1133">
        <v>10093033.820000004</v>
      </c>
      <c r="H10" s="1133">
        <v>936114.24</v>
      </c>
      <c r="I10" s="1133">
        <v>2435204.3899999978</v>
      </c>
      <c r="J10" s="1133">
        <v>95954.76</v>
      </c>
      <c r="K10" s="1133">
        <v>503757</v>
      </c>
      <c r="L10" s="1133">
        <v>339603</v>
      </c>
      <c r="M10" s="1133">
        <v>14403667.210000003</v>
      </c>
      <c r="N10" s="1133">
        <v>13031995.210000001</v>
      </c>
      <c r="O10" s="1133">
        <v>1371672</v>
      </c>
      <c r="P10" s="1131" t="s">
        <v>2494</v>
      </c>
      <c r="Q10" s="1134" t="s">
        <v>2383</v>
      </c>
      <c r="R10" s="1135" t="s">
        <v>2495</v>
      </c>
      <c r="S10" s="1123">
        <v>643269.55814036261</v>
      </c>
    </row>
    <row r="11" spans="1:19" ht="30">
      <c r="A11" s="1130">
        <v>699814</v>
      </c>
      <c r="B11" s="1131" t="s">
        <v>955</v>
      </c>
      <c r="C11" s="1131" t="s">
        <v>35</v>
      </c>
      <c r="D11" s="1131" t="s">
        <v>2181</v>
      </c>
      <c r="E11" s="1132" t="s">
        <v>2203</v>
      </c>
      <c r="F11" s="1131" t="s">
        <v>2469</v>
      </c>
      <c r="G11" s="1133">
        <v>13267153.654999999</v>
      </c>
      <c r="H11" s="1133">
        <v>370784.52999999997</v>
      </c>
      <c r="I11" s="1133">
        <v>2795912.0099999974</v>
      </c>
      <c r="J11" s="1133">
        <v>55146.97</v>
      </c>
      <c r="K11" s="1133">
        <v>744597</v>
      </c>
      <c r="L11" s="1133">
        <v>501963</v>
      </c>
      <c r="M11" s="1133">
        <v>17735557.164999999</v>
      </c>
      <c r="N11" s="1133">
        <v>16807662.664999995</v>
      </c>
      <c r="O11" s="1133">
        <v>927894.5</v>
      </c>
      <c r="P11" s="1131" t="s">
        <v>2494</v>
      </c>
      <c r="Q11" s="1134" t="s">
        <v>2235</v>
      </c>
      <c r="R11" s="1135" t="s">
        <v>2495</v>
      </c>
      <c r="S11" s="1123">
        <v>522847.95702725014</v>
      </c>
    </row>
    <row r="12" spans="1:19" ht="30">
      <c r="A12" s="1130">
        <v>704931</v>
      </c>
      <c r="B12" s="1131" t="s">
        <v>1108</v>
      </c>
      <c r="C12" s="1131" t="s">
        <v>35</v>
      </c>
      <c r="D12" s="1131" t="s">
        <v>2181</v>
      </c>
      <c r="E12" s="1132" t="s">
        <v>2203</v>
      </c>
      <c r="F12" s="1131" t="s">
        <v>2469</v>
      </c>
      <c r="G12" s="1133">
        <v>13069359.582500128</v>
      </c>
      <c r="H12" s="1133">
        <v>220906.9</v>
      </c>
      <c r="I12" s="1133">
        <v>1972441.1409597662</v>
      </c>
      <c r="J12" s="1133">
        <v>107984.69904023371</v>
      </c>
      <c r="K12" s="1133">
        <v>958677</v>
      </c>
      <c r="L12" s="1133">
        <v>646283</v>
      </c>
      <c r="M12" s="1133">
        <v>16975652.322500128</v>
      </c>
      <c r="N12" s="1133">
        <v>16000477.723459894</v>
      </c>
      <c r="O12" s="1133">
        <v>975174.59904023376</v>
      </c>
      <c r="P12" s="1131" t="s">
        <v>2494</v>
      </c>
      <c r="Q12" s="1134" t="s">
        <v>2235</v>
      </c>
      <c r="R12" s="1135" t="s">
        <v>2495</v>
      </c>
      <c r="S12" s="1123">
        <v>678851.63138429658</v>
      </c>
    </row>
    <row r="13" spans="1:19" ht="30">
      <c r="A13" s="1130">
        <v>704862</v>
      </c>
      <c r="B13" s="1131" t="s">
        <v>1023</v>
      </c>
      <c r="C13" s="1131" t="s">
        <v>35</v>
      </c>
      <c r="D13" s="1131" t="s">
        <v>2181</v>
      </c>
      <c r="E13" s="1132" t="s">
        <v>2203</v>
      </c>
      <c r="F13" s="1131" t="s">
        <v>2469</v>
      </c>
      <c r="G13" s="1133">
        <v>10758153.949999999</v>
      </c>
      <c r="H13" s="1133">
        <v>839531.96999999986</v>
      </c>
      <c r="I13" s="1133">
        <v>2150579.88</v>
      </c>
      <c r="J13" s="1133">
        <v>58676.25</v>
      </c>
      <c r="K13" s="1133">
        <v>315768</v>
      </c>
      <c r="L13" s="1133">
        <v>212872</v>
      </c>
      <c r="M13" s="1133">
        <v>14335582.050000001</v>
      </c>
      <c r="N13" s="1133">
        <v>13224501.829999998</v>
      </c>
      <c r="O13" s="1133">
        <v>1111080.2199999997</v>
      </c>
      <c r="P13" s="1131" t="s">
        <v>2494</v>
      </c>
      <c r="Q13" s="1134" t="s">
        <v>2383</v>
      </c>
      <c r="R13" s="1135" t="s">
        <v>2495</v>
      </c>
      <c r="S13" s="1123">
        <v>458695.02860537503</v>
      </c>
    </row>
    <row r="14" spans="1:19" ht="30">
      <c r="A14" s="1130">
        <v>678795</v>
      </c>
      <c r="B14" s="1131" t="s">
        <v>1153</v>
      </c>
      <c r="C14" s="1131" t="s">
        <v>35</v>
      </c>
      <c r="D14" s="1131" t="s">
        <v>2181</v>
      </c>
      <c r="E14" s="1132" t="s">
        <v>2203</v>
      </c>
      <c r="F14" s="1131" t="s">
        <v>2469</v>
      </c>
      <c r="G14" s="1133">
        <v>11412143.09249999</v>
      </c>
      <c r="H14" s="1133">
        <v>485336.36</v>
      </c>
      <c r="I14" s="1133">
        <v>1902215.7400000007</v>
      </c>
      <c r="J14" s="1133">
        <v>59360</v>
      </c>
      <c r="K14" s="1133">
        <v>466962</v>
      </c>
      <c r="L14" s="1133">
        <v>314798</v>
      </c>
      <c r="M14" s="1133">
        <v>14640815.19249999</v>
      </c>
      <c r="N14" s="1133">
        <v>13781320.83249999</v>
      </c>
      <c r="O14" s="1133">
        <v>859494.36</v>
      </c>
      <c r="P14" s="1131" t="s">
        <v>2494</v>
      </c>
      <c r="Q14" s="1134" t="s">
        <v>2235</v>
      </c>
      <c r="R14" s="1135" t="s">
        <v>2495</v>
      </c>
      <c r="S14" s="1123">
        <v>646048.09167062456</v>
      </c>
    </row>
    <row r="15" spans="1:19" ht="30">
      <c r="A15" s="1130">
        <v>704757</v>
      </c>
      <c r="B15" s="1131" t="s">
        <v>801</v>
      </c>
      <c r="C15" s="1131" t="s">
        <v>35</v>
      </c>
      <c r="D15" s="1131" t="s">
        <v>2181</v>
      </c>
      <c r="E15" s="1132" t="s">
        <v>2203</v>
      </c>
      <c r="F15" s="1131" t="s">
        <v>2469</v>
      </c>
      <c r="G15" s="1133">
        <v>8241015.3300000001</v>
      </c>
      <c r="H15" s="1133">
        <v>190912.38</v>
      </c>
      <c r="I15" s="1133">
        <v>1562084.5800000005</v>
      </c>
      <c r="J15" s="1133">
        <v>22536.63</v>
      </c>
      <c r="K15" s="1133">
        <v>284994</v>
      </c>
      <c r="L15" s="1133">
        <v>192126</v>
      </c>
      <c r="M15" s="1133">
        <v>10493668.920000002</v>
      </c>
      <c r="N15" s="1133">
        <v>10088093.91</v>
      </c>
      <c r="O15" s="1133">
        <v>405575.01</v>
      </c>
      <c r="P15" s="1131" t="s">
        <v>2494</v>
      </c>
      <c r="Q15" s="1134" t="s">
        <v>2235</v>
      </c>
      <c r="R15" s="1135" t="s">
        <v>2495</v>
      </c>
      <c r="S15" s="1123">
        <v>306297.58827262511</v>
      </c>
    </row>
    <row r="16" spans="1:19" ht="30">
      <c r="A16" s="1130">
        <v>671396</v>
      </c>
      <c r="B16" s="1131" t="s">
        <v>744</v>
      </c>
      <c r="C16" s="1131" t="s">
        <v>35</v>
      </c>
      <c r="D16" s="1131" t="s">
        <v>2181</v>
      </c>
      <c r="E16" s="1132" t="s">
        <v>2203</v>
      </c>
      <c r="F16" s="1131" t="s">
        <v>2469</v>
      </c>
      <c r="G16" s="1133">
        <v>15515918.205</v>
      </c>
      <c r="H16" s="1133">
        <v>2012364.47</v>
      </c>
      <c r="I16" s="1133">
        <v>3319870.72</v>
      </c>
      <c r="J16" s="1133">
        <v>155072.6</v>
      </c>
      <c r="K16" s="1133">
        <v>1245009</v>
      </c>
      <c r="L16" s="1133">
        <v>839311</v>
      </c>
      <c r="M16" s="1133">
        <v>23087545.995000001</v>
      </c>
      <c r="N16" s="1133">
        <v>20080797.925000001</v>
      </c>
      <c r="O16" s="1133">
        <v>3006748.07</v>
      </c>
      <c r="P16" s="1131" t="s">
        <v>2494</v>
      </c>
      <c r="Q16" s="1134" t="s">
        <v>2383</v>
      </c>
      <c r="R16" s="1135" t="s">
        <v>2495</v>
      </c>
      <c r="S16" s="1123">
        <v>664704.35596219287</v>
      </c>
    </row>
    <row r="17" spans="1:19" ht="30">
      <c r="A17" s="1130">
        <v>688623</v>
      </c>
      <c r="B17" s="1131" t="s">
        <v>2574</v>
      </c>
      <c r="C17" s="1131" t="s">
        <v>35</v>
      </c>
      <c r="D17" s="1131" t="s">
        <v>2124</v>
      </c>
      <c r="E17" s="1132" t="s">
        <v>2203</v>
      </c>
      <c r="F17" s="1131" t="s">
        <v>2469</v>
      </c>
      <c r="G17" s="1133">
        <v>3591270.0000000005</v>
      </c>
      <c r="H17" s="1133">
        <v>1130585</v>
      </c>
      <c r="I17" s="1133">
        <v>332525</v>
      </c>
      <c r="J17" s="1133">
        <v>199515</v>
      </c>
      <c r="K17" s="1133">
        <v>465535.00000000006</v>
      </c>
      <c r="L17" s="1133">
        <v>931070.00000000012</v>
      </c>
      <c r="M17" s="1133">
        <v>6650500</v>
      </c>
      <c r="N17" s="1133">
        <v>4389330</v>
      </c>
      <c r="O17" s="1133">
        <v>2261170</v>
      </c>
      <c r="P17" s="1131" t="s">
        <v>2216</v>
      </c>
      <c r="Q17" s="1134" t="s">
        <v>2391</v>
      </c>
      <c r="R17" s="1135" t="s">
        <v>2577</v>
      </c>
      <c r="S17" s="1123">
        <v>360903.91024336609</v>
      </c>
    </row>
    <row r="18" spans="1:19" ht="30">
      <c r="A18" s="1130">
        <v>724603</v>
      </c>
      <c r="B18" s="1131" t="s">
        <v>1116</v>
      </c>
      <c r="C18" s="1131" t="s">
        <v>35</v>
      </c>
      <c r="D18" s="1131" t="s">
        <v>2181</v>
      </c>
      <c r="E18" s="1132" t="s">
        <v>2203</v>
      </c>
      <c r="F18" s="1131" t="s">
        <v>2469</v>
      </c>
      <c r="G18" s="1133">
        <v>6954788.0800000019</v>
      </c>
      <c r="H18" s="1133">
        <v>279702.30999999982</v>
      </c>
      <c r="I18" s="1133">
        <v>1689593.1700000002</v>
      </c>
      <c r="J18" s="1133">
        <v>41489.51</v>
      </c>
      <c r="K18" s="1133">
        <v>353232</v>
      </c>
      <c r="L18" s="1133">
        <v>238128</v>
      </c>
      <c r="M18" s="1133">
        <v>9556933.0700000022</v>
      </c>
      <c r="N18" s="1133">
        <v>8997613.2500000019</v>
      </c>
      <c r="O18" s="1133">
        <v>559319.81999999983</v>
      </c>
      <c r="P18" s="1131" t="s">
        <v>2494</v>
      </c>
      <c r="Q18" s="1134" t="s">
        <v>2235</v>
      </c>
      <c r="R18" s="1135" t="s">
        <v>2495</v>
      </c>
      <c r="S18" s="1123">
        <v>509029.47701739887</v>
      </c>
    </row>
    <row r="19" spans="1:19" ht="30">
      <c r="A19" s="1130">
        <v>701473</v>
      </c>
      <c r="B19" s="1131" t="s">
        <v>1107</v>
      </c>
      <c r="C19" s="1131" t="s">
        <v>35</v>
      </c>
      <c r="D19" s="1131" t="s">
        <v>2181</v>
      </c>
      <c r="E19" s="1132" t="s">
        <v>2203</v>
      </c>
      <c r="F19" s="1131" t="s">
        <v>2469</v>
      </c>
      <c r="G19" s="1133">
        <v>11399484.83</v>
      </c>
      <c r="H19" s="1133">
        <v>1119131.43</v>
      </c>
      <c r="I19" s="1133">
        <v>2377385.5599999991</v>
      </c>
      <c r="J19" s="1133">
        <v>89359.81</v>
      </c>
      <c r="K19" s="1133">
        <v>595410</v>
      </c>
      <c r="L19" s="1133">
        <v>401390</v>
      </c>
      <c r="M19" s="1133">
        <v>15982161.629999999</v>
      </c>
      <c r="N19" s="1133">
        <v>14372280.389999999</v>
      </c>
      <c r="O19" s="1133">
        <v>1609881.24</v>
      </c>
      <c r="P19" s="1131" t="s">
        <v>2494</v>
      </c>
      <c r="Q19" s="1134" t="s">
        <v>2383</v>
      </c>
      <c r="R19" s="1135" t="s">
        <v>2495</v>
      </c>
      <c r="S19" s="1123">
        <v>433154.05205837515</v>
      </c>
    </row>
    <row r="20" spans="1:19" ht="30">
      <c r="A20" s="1130">
        <v>693543</v>
      </c>
      <c r="B20" s="1131" t="s">
        <v>954</v>
      </c>
      <c r="C20" s="1131" t="s">
        <v>35</v>
      </c>
      <c r="D20" s="1131" t="s">
        <v>2181</v>
      </c>
      <c r="E20" s="1132" t="s">
        <v>2203</v>
      </c>
      <c r="F20" s="1131" t="s">
        <v>2469</v>
      </c>
      <c r="G20" s="1133">
        <v>10405292.697500063</v>
      </c>
      <c r="H20" s="1133">
        <v>287804.00999999989</v>
      </c>
      <c r="I20" s="1133">
        <v>1631297.3119879221</v>
      </c>
      <c r="J20" s="1133">
        <v>26436.06</v>
      </c>
      <c r="K20" s="1133">
        <v>589389</v>
      </c>
      <c r="L20" s="1133">
        <v>397331</v>
      </c>
      <c r="M20" s="1133">
        <v>13337550.079487985</v>
      </c>
      <c r="N20" s="1133">
        <v>12625979.009487985</v>
      </c>
      <c r="O20" s="1133">
        <v>711571.06999999983</v>
      </c>
      <c r="P20" s="1131" t="s">
        <v>2494</v>
      </c>
      <c r="Q20" s="1134" t="s">
        <v>2235</v>
      </c>
      <c r="R20" s="1135" t="s">
        <v>2495</v>
      </c>
      <c r="S20" s="1123">
        <v>402911.09130443737</v>
      </c>
    </row>
    <row r="21" spans="1:19" ht="30">
      <c r="A21" s="1130">
        <v>671400</v>
      </c>
      <c r="B21" s="1131" t="s">
        <v>1126</v>
      </c>
      <c r="C21" s="1131" t="s">
        <v>35</v>
      </c>
      <c r="D21" s="1131" t="s">
        <v>2181</v>
      </c>
      <c r="E21" s="1132" t="s">
        <v>2203</v>
      </c>
      <c r="F21" s="1131" t="s">
        <v>2469</v>
      </c>
      <c r="G21" s="1133">
        <v>7024652.0374999903</v>
      </c>
      <c r="H21" s="1133">
        <v>209975.14</v>
      </c>
      <c r="I21" s="1133">
        <v>1206563.5000000005</v>
      </c>
      <c r="J21" s="1133">
        <v>50306</v>
      </c>
      <c r="K21" s="1133">
        <v>397386</v>
      </c>
      <c r="L21" s="1133">
        <v>267894</v>
      </c>
      <c r="M21" s="1133">
        <v>9156776.6774999909</v>
      </c>
      <c r="N21" s="1133">
        <v>8628601.5374999903</v>
      </c>
      <c r="O21" s="1133">
        <v>528175.14</v>
      </c>
      <c r="P21" s="1131" t="s">
        <v>2494</v>
      </c>
      <c r="Q21" s="1134" t="s">
        <v>2383</v>
      </c>
      <c r="R21" s="1135" t="s">
        <v>2495</v>
      </c>
      <c r="S21" s="1123">
        <v>416323.17665021215</v>
      </c>
    </row>
    <row r="22" spans="1:19" ht="30">
      <c r="A22" s="1130">
        <v>693788</v>
      </c>
      <c r="B22" s="1131" t="s">
        <v>776</v>
      </c>
      <c r="C22" s="1131" t="s">
        <v>35</v>
      </c>
      <c r="D22" s="1131" t="s">
        <v>2181</v>
      </c>
      <c r="E22" s="1132" t="s">
        <v>2203</v>
      </c>
      <c r="F22" s="1131" t="s">
        <v>2469</v>
      </c>
      <c r="G22" s="1133">
        <v>4596792.5199999996</v>
      </c>
      <c r="H22" s="1133">
        <v>82066.81</v>
      </c>
      <c r="I22" s="1133">
        <v>1162797.9400000002</v>
      </c>
      <c r="J22" s="1133">
        <v>17891.57</v>
      </c>
      <c r="K22" s="1133">
        <v>170595</v>
      </c>
      <c r="L22" s="1133">
        <v>115005</v>
      </c>
      <c r="M22" s="1133">
        <v>6145148.8399999999</v>
      </c>
      <c r="N22" s="1133">
        <v>5930185.46</v>
      </c>
      <c r="O22" s="1133">
        <v>214963.38</v>
      </c>
      <c r="P22" s="1131" t="s">
        <v>2494</v>
      </c>
      <c r="Q22" s="1134" t="s">
        <v>2383</v>
      </c>
      <c r="R22" s="1135" t="s">
        <v>2495</v>
      </c>
      <c r="S22" s="1123">
        <v>272844.97228337493</v>
      </c>
    </row>
    <row r="23" spans="1:19" ht="30">
      <c r="A23" s="1130">
        <v>697183</v>
      </c>
      <c r="B23" s="1131" t="s">
        <v>741</v>
      </c>
      <c r="C23" s="1131" t="s">
        <v>35</v>
      </c>
      <c r="D23" s="1131" t="s">
        <v>2181</v>
      </c>
      <c r="E23" s="1132" t="s">
        <v>2203</v>
      </c>
      <c r="F23" s="1131" t="s">
        <v>2469</v>
      </c>
      <c r="G23" s="1133">
        <v>8233261.46</v>
      </c>
      <c r="H23" s="1133">
        <v>807899.65999999992</v>
      </c>
      <c r="I23" s="1133">
        <v>1621313.7400000009</v>
      </c>
      <c r="J23" s="1133">
        <v>17891.57</v>
      </c>
      <c r="K23" s="1133">
        <v>369288</v>
      </c>
      <c r="L23" s="1133">
        <v>248952</v>
      </c>
      <c r="M23" s="1133">
        <v>11298606.43</v>
      </c>
      <c r="N23" s="1133">
        <v>10223863.200000001</v>
      </c>
      <c r="O23" s="1133">
        <v>1074743.23</v>
      </c>
      <c r="P23" s="1131" t="s">
        <v>2494</v>
      </c>
      <c r="Q23" s="1134" t="s">
        <v>2361</v>
      </c>
      <c r="R23" s="1135" t="s">
        <v>2495</v>
      </c>
      <c r="S23" s="1123">
        <v>273173.19464572513</v>
      </c>
    </row>
    <row r="24" spans="1:19" ht="30">
      <c r="A24" s="1130">
        <v>690721</v>
      </c>
      <c r="B24" s="1131" t="s">
        <v>975</v>
      </c>
      <c r="C24" s="1131" t="s">
        <v>35</v>
      </c>
      <c r="D24" s="1131" t="s">
        <v>2181</v>
      </c>
      <c r="E24" s="1132" t="s">
        <v>2203</v>
      </c>
      <c r="F24" s="1131" t="s">
        <v>2469</v>
      </c>
      <c r="G24" s="1133">
        <v>3974160.0150000006</v>
      </c>
      <c r="H24" s="1133">
        <v>215693.59</v>
      </c>
      <c r="I24" s="1133">
        <v>1011463.980000001</v>
      </c>
      <c r="J24" s="1133">
        <v>25642.92</v>
      </c>
      <c r="K24" s="1133">
        <v>133131</v>
      </c>
      <c r="L24" s="1133">
        <v>89749</v>
      </c>
      <c r="M24" s="1133">
        <v>5449840.5050000018</v>
      </c>
      <c r="N24" s="1133">
        <v>5118754.995000001</v>
      </c>
      <c r="O24" s="1133">
        <v>331085.51</v>
      </c>
      <c r="P24" s="1131" t="s">
        <v>2494</v>
      </c>
      <c r="Q24" s="1134" t="s">
        <v>2235</v>
      </c>
      <c r="R24" s="1135" t="s">
        <v>2495</v>
      </c>
      <c r="S24" s="1123">
        <v>329495.49262469343</v>
      </c>
    </row>
    <row r="25" spans="1:19" ht="30">
      <c r="A25" s="1130">
        <v>698432</v>
      </c>
      <c r="B25" s="1131" t="s">
        <v>965</v>
      </c>
      <c r="C25" s="1131" t="s">
        <v>35</v>
      </c>
      <c r="D25" s="1131" t="s">
        <v>2181</v>
      </c>
      <c r="E25" s="1132" t="s">
        <v>2203</v>
      </c>
      <c r="F25" s="1131" t="s">
        <v>2469</v>
      </c>
      <c r="G25" s="1133">
        <v>5694746.915</v>
      </c>
      <c r="H25" s="1133">
        <v>284606.44</v>
      </c>
      <c r="I25" s="1133">
        <v>1362869.66</v>
      </c>
      <c r="J25" s="1133">
        <v>17724.97</v>
      </c>
      <c r="K25" s="1133">
        <v>304395</v>
      </c>
      <c r="L25" s="1133">
        <v>205205</v>
      </c>
      <c r="M25" s="1133">
        <v>7869547.9850000003</v>
      </c>
      <c r="N25" s="1133">
        <v>7362011.5750000002</v>
      </c>
      <c r="O25" s="1133">
        <v>507536.41000000003</v>
      </c>
      <c r="P25" s="1131" t="s">
        <v>2494</v>
      </c>
      <c r="Q25" s="1134" t="s">
        <v>2361</v>
      </c>
      <c r="R25" s="1135" t="s">
        <v>2495</v>
      </c>
      <c r="S25" s="1123">
        <v>112819.45827862505</v>
      </c>
    </row>
    <row r="26" spans="1:19" ht="30">
      <c r="A26" s="1130">
        <v>690480</v>
      </c>
      <c r="B26" s="1131" t="s">
        <v>962</v>
      </c>
      <c r="C26" s="1131" t="s">
        <v>35</v>
      </c>
      <c r="D26" s="1131" t="s">
        <v>2181</v>
      </c>
      <c r="E26" s="1132" t="s">
        <v>2203</v>
      </c>
      <c r="F26" s="1131" t="s">
        <v>2469</v>
      </c>
      <c r="G26" s="1133">
        <v>6175629.8825000217</v>
      </c>
      <c r="H26" s="1133">
        <v>299807.8100000007</v>
      </c>
      <c r="I26" s="1133">
        <v>1006696.360000001</v>
      </c>
      <c r="J26" s="1133">
        <v>29209</v>
      </c>
      <c r="K26" s="1133">
        <v>279642</v>
      </c>
      <c r="L26" s="1133">
        <v>188518</v>
      </c>
      <c r="M26" s="1133">
        <v>7979503.0525000235</v>
      </c>
      <c r="N26" s="1133">
        <v>7461968.242500023</v>
      </c>
      <c r="O26" s="1133">
        <v>517534.8100000007</v>
      </c>
      <c r="P26" s="1131" t="s">
        <v>2494</v>
      </c>
      <c r="Q26" s="1134" t="s">
        <v>2235</v>
      </c>
      <c r="R26" s="1135" t="s">
        <v>2495</v>
      </c>
      <c r="S26" s="1123">
        <v>297152.22940204915</v>
      </c>
    </row>
    <row r="27" spans="1:19" ht="30">
      <c r="A27" s="1130">
        <v>686482</v>
      </c>
      <c r="B27" s="1131" t="s">
        <v>958</v>
      </c>
      <c r="C27" s="1131" t="s">
        <v>35</v>
      </c>
      <c r="D27" s="1131" t="s">
        <v>2181</v>
      </c>
      <c r="E27" s="1132" t="s">
        <v>2203</v>
      </c>
      <c r="F27" s="1131" t="s">
        <v>2469</v>
      </c>
      <c r="G27" s="1133">
        <v>5745883.3899999997</v>
      </c>
      <c r="H27" s="1133">
        <v>496924.08</v>
      </c>
      <c r="I27" s="1133">
        <v>1332970.600000001</v>
      </c>
      <c r="J27" s="1133">
        <v>37797.800000000003</v>
      </c>
      <c r="K27" s="1133">
        <v>259572</v>
      </c>
      <c r="L27" s="1133">
        <v>174988</v>
      </c>
      <c r="M27" s="1133">
        <v>8048135.8700000001</v>
      </c>
      <c r="N27" s="1133">
        <v>7338425.9900000002</v>
      </c>
      <c r="O27" s="1133">
        <v>709709.88</v>
      </c>
      <c r="P27" s="1131" t="s">
        <v>2494</v>
      </c>
      <c r="Q27" s="1134" t="s">
        <v>2383</v>
      </c>
      <c r="R27" s="1135" t="s">
        <v>2495</v>
      </c>
      <c r="S27" s="1123">
        <v>248239.95894226112</v>
      </c>
    </row>
    <row r="28" spans="1:19">
      <c r="A28" s="1130">
        <v>750503</v>
      </c>
      <c r="B28" s="1131" t="s">
        <v>1169</v>
      </c>
      <c r="C28" s="1131" t="s">
        <v>33</v>
      </c>
      <c r="D28" s="1131" t="s">
        <v>2123</v>
      </c>
      <c r="E28" s="1132" t="s">
        <v>2203</v>
      </c>
      <c r="F28" s="1131" t="s">
        <v>2469</v>
      </c>
      <c r="G28" s="1133"/>
      <c r="H28" s="1133">
        <v>24053536.030000001</v>
      </c>
      <c r="I28" s="1133">
        <v>0</v>
      </c>
      <c r="J28" s="1133">
        <v>3187811.29</v>
      </c>
      <c r="K28" s="1133">
        <v>0</v>
      </c>
      <c r="L28" s="1133">
        <v>28261718.239999998</v>
      </c>
      <c r="M28" s="1133">
        <v>55503065.560000002</v>
      </c>
      <c r="N28" s="1133">
        <v>0</v>
      </c>
      <c r="O28" s="1133">
        <v>55503065.560000002</v>
      </c>
      <c r="P28" s="1131" t="s">
        <v>2472</v>
      </c>
      <c r="Q28" s="1134" t="s">
        <v>2235</v>
      </c>
      <c r="R28" s="1135" t="s">
        <v>2473</v>
      </c>
      <c r="S28" s="1123">
        <v>341109.66198806249</v>
      </c>
    </row>
    <row r="29" spans="1:19">
      <c r="A29" s="1130">
        <v>750502</v>
      </c>
      <c r="B29" s="1131" t="s">
        <v>1171</v>
      </c>
      <c r="C29" s="1131" t="s">
        <v>33</v>
      </c>
      <c r="D29" s="1131" t="s">
        <v>2123</v>
      </c>
      <c r="E29" s="1132" t="s">
        <v>2203</v>
      </c>
      <c r="F29" s="1131" t="s">
        <v>2469</v>
      </c>
      <c r="G29" s="1133"/>
      <c r="H29" s="1133">
        <v>21118171.640000001</v>
      </c>
      <c r="I29" s="1133">
        <v>0</v>
      </c>
      <c r="J29" s="1133">
        <v>3340630.47</v>
      </c>
      <c r="K29" s="1133">
        <v>0</v>
      </c>
      <c r="L29" s="1133">
        <v>28261718.239999998</v>
      </c>
      <c r="M29" s="1133">
        <v>52720520.349999994</v>
      </c>
      <c r="N29" s="1133">
        <v>0</v>
      </c>
      <c r="O29" s="1133">
        <v>52720520.349999994</v>
      </c>
      <c r="P29" s="1131" t="s">
        <v>2472</v>
      </c>
      <c r="Q29" s="1134" t="s">
        <v>2235</v>
      </c>
      <c r="R29" s="1135" t="s">
        <v>2474</v>
      </c>
      <c r="S29" s="1123">
        <v>516373.75643531262</v>
      </c>
    </row>
    <row r="30" spans="1:19">
      <c r="A30" s="1130">
        <v>752972</v>
      </c>
      <c r="B30" s="1131" t="s">
        <v>1165</v>
      </c>
      <c r="C30" s="1131" t="s">
        <v>33</v>
      </c>
      <c r="D30" s="1131" t="s">
        <v>2123</v>
      </c>
      <c r="E30" s="1132" t="s">
        <v>2203</v>
      </c>
      <c r="F30" s="1131" t="s">
        <v>2469</v>
      </c>
      <c r="G30" s="1133"/>
      <c r="H30" s="1133">
        <v>23808829.620000001</v>
      </c>
      <c r="I30" s="1133">
        <v>0</v>
      </c>
      <c r="J30" s="1133">
        <v>3414922.97</v>
      </c>
      <c r="K30" s="1133">
        <v>0</v>
      </c>
      <c r="L30" s="1133">
        <v>30416253.079999998</v>
      </c>
      <c r="M30" s="1133">
        <v>57640005.670000002</v>
      </c>
      <c r="N30" s="1133">
        <v>0</v>
      </c>
      <c r="O30" s="1133">
        <v>57640005.670000002</v>
      </c>
      <c r="P30" s="1131" t="s">
        <v>2472</v>
      </c>
      <c r="Q30" s="1134" t="s">
        <v>2235</v>
      </c>
      <c r="R30" s="1135" t="s">
        <v>2474</v>
      </c>
      <c r="S30" s="1123">
        <v>246353.4253936875</v>
      </c>
    </row>
    <row r="31" spans="1:19">
      <c r="A31" s="1130">
        <v>754350</v>
      </c>
      <c r="B31" s="1131" t="s">
        <v>2578</v>
      </c>
      <c r="C31" s="1131" t="s">
        <v>35</v>
      </c>
      <c r="D31" s="1131" t="s">
        <v>2129</v>
      </c>
      <c r="E31" s="1132" t="s">
        <v>2203</v>
      </c>
      <c r="F31" s="1131" t="s">
        <v>2469</v>
      </c>
      <c r="G31" s="1133">
        <v>4310111.7149999999</v>
      </c>
      <c r="H31" s="1133">
        <v>9577521.9266999997</v>
      </c>
      <c r="I31" s="1133">
        <v>362956.77600000001</v>
      </c>
      <c r="J31" s="1133">
        <v>812115.78629999992</v>
      </c>
      <c r="K31" s="1133">
        <v>1512.3199</v>
      </c>
      <c r="L31" s="1133">
        <v>58980.4761</v>
      </c>
      <c r="M31" s="1133">
        <v>15123199</v>
      </c>
      <c r="N31" s="1133">
        <v>4674580.8108999999</v>
      </c>
      <c r="O31" s="1133">
        <v>10448618.189099999</v>
      </c>
      <c r="P31" s="1131" t="s">
        <v>2216</v>
      </c>
      <c r="Q31" s="1134" t="s">
        <v>2383</v>
      </c>
      <c r="R31" s="1135" t="s">
        <v>2579</v>
      </c>
      <c r="S31" s="1123">
        <v>54288.999999999993</v>
      </c>
    </row>
    <row r="32" spans="1:19">
      <c r="A32" s="1130">
        <v>738671</v>
      </c>
      <c r="B32" s="1131" t="s">
        <v>1170</v>
      </c>
      <c r="C32" s="1131" t="s">
        <v>33</v>
      </c>
      <c r="D32" s="1131" t="s">
        <v>2123</v>
      </c>
      <c r="E32" s="1132" t="s">
        <v>2203</v>
      </c>
      <c r="F32" s="1131" t="s">
        <v>2469</v>
      </c>
      <c r="G32" s="1133"/>
      <c r="H32" s="1133">
        <v>20318919.350000001</v>
      </c>
      <c r="I32" s="1133"/>
      <c r="J32" s="1133">
        <v>5211394.3499999996</v>
      </c>
      <c r="K32" s="1133"/>
      <c r="L32" s="1133">
        <v>30411453.800000001</v>
      </c>
      <c r="M32" s="1133">
        <v>55941767.5</v>
      </c>
      <c r="N32" s="1133">
        <v>0</v>
      </c>
      <c r="O32" s="1133">
        <v>55941767.5</v>
      </c>
      <c r="P32" s="1131" t="s">
        <v>2472</v>
      </c>
      <c r="Q32" s="1134" t="s">
        <v>2235</v>
      </c>
      <c r="R32" s="1135" t="s">
        <v>2474</v>
      </c>
      <c r="S32" s="1123">
        <v>437835.24150599993</v>
      </c>
    </row>
    <row r="33" spans="1:19">
      <c r="A33" s="1130">
        <v>754351</v>
      </c>
      <c r="B33" s="1131" t="s">
        <v>2580</v>
      </c>
      <c r="C33" s="1131" t="s">
        <v>35</v>
      </c>
      <c r="D33" s="1131" t="s">
        <v>2129</v>
      </c>
      <c r="E33" s="1132" t="s">
        <v>2203</v>
      </c>
      <c r="F33" s="1131" t="s">
        <v>2469</v>
      </c>
      <c r="G33" s="1133">
        <v>2013990.4049999998</v>
      </c>
      <c r="H33" s="1133">
        <v>4475298.6788999997</v>
      </c>
      <c r="I33" s="1133">
        <v>169599.19200000001</v>
      </c>
      <c r="J33" s="1133">
        <v>379478.19209999999</v>
      </c>
      <c r="K33" s="1133">
        <v>706.66330000000005</v>
      </c>
      <c r="L33" s="1133">
        <v>27559.868699999999</v>
      </c>
      <c r="M33" s="1133">
        <v>7066632.9999999991</v>
      </c>
      <c r="N33" s="1133">
        <v>2184296.2602999997</v>
      </c>
      <c r="O33" s="1133">
        <v>4882336.7396999998</v>
      </c>
      <c r="P33" s="1131" t="s">
        <v>2216</v>
      </c>
      <c r="Q33" s="1134" t="s">
        <v>2383</v>
      </c>
      <c r="R33" s="1135" t="s">
        <v>2579</v>
      </c>
      <c r="S33" s="1123">
        <v>41921.5</v>
      </c>
    </row>
    <row r="34" spans="1:19">
      <c r="A34" s="1130">
        <v>748180</v>
      </c>
      <c r="B34" s="1131" t="s">
        <v>2558</v>
      </c>
      <c r="C34" s="1131" t="s">
        <v>2114</v>
      </c>
      <c r="D34" s="1131" t="s">
        <v>275</v>
      </c>
      <c r="E34" s="1132" t="s">
        <v>2203</v>
      </c>
      <c r="F34" s="1131" t="s">
        <v>2469</v>
      </c>
      <c r="G34" s="1133">
        <v>33071971.883999996</v>
      </c>
      <c r="H34" s="1133">
        <v>4086750.8113799994</v>
      </c>
      <c r="I34" s="1133">
        <v>4724567.4119999995</v>
      </c>
      <c r="J34" s="1133">
        <v>472456.74119999999</v>
      </c>
      <c r="K34" s="1133">
        <v>3307197.1884000003</v>
      </c>
      <c r="L34" s="1133">
        <v>1417370.2235999999</v>
      </c>
      <c r="M34" s="1133">
        <v>47080314.260579996</v>
      </c>
      <c r="N34" s="1133">
        <v>41103736.484399997</v>
      </c>
      <c r="O34" s="1133">
        <v>5976577.7761799991</v>
      </c>
      <c r="P34" s="1131" t="s">
        <v>2472</v>
      </c>
      <c r="Q34" s="1134" t="s">
        <v>2235</v>
      </c>
      <c r="R34" s="1135"/>
      <c r="S34" s="1123">
        <v>0</v>
      </c>
    </row>
    <row r="35" spans="1:19">
      <c r="A35" s="1130">
        <v>752277</v>
      </c>
      <c r="B35" s="1131" t="s">
        <v>797</v>
      </c>
      <c r="C35" s="1131" t="s">
        <v>33</v>
      </c>
      <c r="D35" s="1131" t="s">
        <v>2182</v>
      </c>
      <c r="E35" s="1132" t="s">
        <v>2203</v>
      </c>
      <c r="F35" s="1131" t="s">
        <v>2469</v>
      </c>
      <c r="G35" s="1133">
        <v>3553830.9090999998</v>
      </c>
      <c r="H35" s="1133">
        <v>524335.70789999992</v>
      </c>
      <c r="I35" s="1133">
        <v>349557.13859999995</v>
      </c>
      <c r="J35" s="1133">
        <v>116519.0462</v>
      </c>
      <c r="K35" s="1133">
        <v>466076.18479999999</v>
      </c>
      <c r="L35" s="1133">
        <v>815633.32339999999</v>
      </c>
      <c r="M35" s="1133">
        <v>5825952.3099999996</v>
      </c>
      <c r="N35" s="1133">
        <v>4369464.2324999999</v>
      </c>
      <c r="O35" s="1133">
        <v>1456488.0774999999</v>
      </c>
      <c r="P35" s="1131" t="s">
        <v>2216</v>
      </c>
      <c r="Q35" s="1134" t="s">
        <v>2383</v>
      </c>
      <c r="R35" s="1135" t="s">
        <v>2588</v>
      </c>
      <c r="S35" s="1123">
        <v>4061.1900951249968</v>
      </c>
    </row>
    <row r="36" spans="1:19">
      <c r="A36" s="1130">
        <v>727691</v>
      </c>
      <c r="B36" s="1131" t="s">
        <v>2589</v>
      </c>
      <c r="C36" s="1131" t="s">
        <v>130</v>
      </c>
      <c r="D36" s="1131" t="s">
        <v>275</v>
      </c>
      <c r="E36" s="1132" t="s">
        <v>2203</v>
      </c>
      <c r="F36" s="1131" t="s">
        <v>2469</v>
      </c>
      <c r="G36" s="1133">
        <v>1313961.6499999999</v>
      </c>
      <c r="H36" s="1133">
        <v>14439457.84</v>
      </c>
      <c r="I36" s="1133">
        <v>11049.14</v>
      </c>
      <c r="J36" s="1133">
        <v>121275.67</v>
      </c>
      <c r="K36" s="1133">
        <v>0</v>
      </c>
      <c r="L36" s="1133">
        <v>0</v>
      </c>
      <c r="M36" s="1133">
        <v>15885744.300000001</v>
      </c>
      <c r="N36" s="1133">
        <v>1325010.7899999998</v>
      </c>
      <c r="O36" s="1133">
        <v>14560733.51</v>
      </c>
      <c r="P36" s="1131" t="s">
        <v>2472</v>
      </c>
      <c r="Q36" s="1134" t="s">
        <v>2235</v>
      </c>
      <c r="R36" s="1135" t="s">
        <v>2531</v>
      </c>
      <c r="S36" s="1123">
        <v>0</v>
      </c>
    </row>
    <row r="37" spans="1:19">
      <c r="A37" s="1130">
        <v>740406</v>
      </c>
      <c r="B37" s="1131" t="s">
        <v>2590</v>
      </c>
      <c r="C37" s="1131" t="s">
        <v>130</v>
      </c>
      <c r="D37" s="1131" t="s">
        <v>275</v>
      </c>
      <c r="E37" s="1132" t="s">
        <v>2203</v>
      </c>
      <c r="F37" s="1131" t="s">
        <v>2469</v>
      </c>
      <c r="G37" s="1133">
        <v>281345.36</v>
      </c>
      <c r="H37" s="1133">
        <v>3091775.16</v>
      </c>
      <c r="I37" s="1133">
        <v>2365.85</v>
      </c>
      <c r="J37" s="1133">
        <v>25967.52</v>
      </c>
      <c r="K37" s="1133">
        <v>0</v>
      </c>
      <c r="L37" s="1133">
        <v>0</v>
      </c>
      <c r="M37" s="1133">
        <v>3401453.89</v>
      </c>
      <c r="N37" s="1133">
        <v>283711.20999999996</v>
      </c>
      <c r="O37" s="1133">
        <v>3117742.68</v>
      </c>
      <c r="P37" s="1131" t="s">
        <v>2472</v>
      </c>
      <c r="Q37" s="1134" t="s">
        <v>2235</v>
      </c>
      <c r="R37" s="1135" t="s">
        <v>2531</v>
      </c>
      <c r="S37" s="1123">
        <v>0</v>
      </c>
    </row>
    <row r="38" spans="1:19">
      <c r="A38" s="1130">
        <v>740410</v>
      </c>
      <c r="B38" s="1131" t="s">
        <v>2591</v>
      </c>
      <c r="C38" s="1131" t="s">
        <v>130</v>
      </c>
      <c r="D38" s="1131" t="s">
        <v>275</v>
      </c>
      <c r="E38" s="1132" t="s">
        <v>2203</v>
      </c>
      <c r="F38" s="1131" t="s">
        <v>2469</v>
      </c>
      <c r="G38" s="1133">
        <v>251201.23</v>
      </c>
      <c r="H38" s="1133">
        <v>2760513.52</v>
      </c>
      <c r="I38" s="1133">
        <v>2112.36</v>
      </c>
      <c r="J38" s="1133">
        <v>23185.29</v>
      </c>
      <c r="K38" s="1133">
        <v>0</v>
      </c>
      <c r="L38" s="1133">
        <v>0</v>
      </c>
      <c r="M38" s="1133">
        <v>3037012.4</v>
      </c>
      <c r="N38" s="1133">
        <v>253313.59</v>
      </c>
      <c r="O38" s="1133">
        <v>2783698.81</v>
      </c>
      <c r="P38" s="1131" t="s">
        <v>2472</v>
      </c>
      <c r="Q38" s="1134" t="s">
        <v>2235</v>
      </c>
      <c r="R38" s="1135" t="s">
        <v>2531</v>
      </c>
      <c r="S38" s="1123">
        <v>0</v>
      </c>
    </row>
    <row r="39" spans="1:19">
      <c r="A39" s="1130">
        <v>740409</v>
      </c>
      <c r="B39" s="1131" t="s">
        <v>2592</v>
      </c>
      <c r="C39" s="1131" t="s">
        <v>130</v>
      </c>
      <c r="D39" s="1131" t="s">
        <v>275</v>
      </c>
      <c r="E39" s="1132" t="s">
        <v>2203</v>
      </c>
      <c r="F39" s="1131" t="s">
        <v>2469</v>
      </c>
      <c r="G39" s="1133">
        <v>715385.11</v>
      </c>
      <c r="H39" s="1133">
        <v>7927576.7000000002</v>
      </c>
      <c r="I39" s="1133">
        <v>6015.7</v>
      </c>
      <c r="J39" s="1133">
        <v>66028.399999999994</v>
      </c>
      <c r="K39" s="1133">
        <v>0</v>
      </c>
      <c r="L39" s="1133">
        <v>0</v>
      </c>
      <c r="M39" s="1133">
        <v>8715005.9100000001</v>
      </c>
      <c r="N39" s="1133">
        <v>721400.80999999994</v>
      </c>
      <c r="O39" s="1133">
        <v>7993605.1000000006</v>
      </c>
      <c r="P39" s="1131" t="s">
        <v>2472</v>
      </c>
      <c r="Q39" s="1134" t="s">
        <v>2235</v>
      </c>
      <c r="R39" s="1135" t="s">
        <v>2531</v>
      </c>
      <c r="S39" s="1123">
        <v>0</v>
      </c>
    </row>
    <row r="40" spans="1:19">
      <c r="A40" s="1130">
        <v>740414</v>
      </c>
      <c r="B40" s="1131" t="s">
        <v>2593</v>
      </c>
      <c r="C40" s="1131" t="s">
        <v>130</v>
      </c>
      <c r="D40" s="1131" t="s">
        <v>275</v>
      </c>
      <c r="E40" s="1132" t="s">
        <v>2203</v>
      </c>
      <c r="F40" s="1131" t="s">
        <v>2469</v>
      </c>
      <c r="G40" s="1133">
        <v>799358.09</v>
      </c>
      <c r="H40" s="1133">
        <v>8784348.5500000007</v>
      </c>
      <c r="I40" s="1133">
        <v>6721.82</v>
      </c>
      <c r="J40" s="1133">
        <v>73778.929999999993</v>
      </c>
      <c r="K40" s="1133">
        <v>0</v>
      </c>
      <c r="L40" s="1133">
        <v>0</v>
      </c>
      <c r="M40" s="1133">
        <v>9664207.3900000006</v>
      </c>
      <c r="N40" s="1133">
        <v>806079.90999999992</v>
      </c>
      <c r="O40" s="1133">
        <v>8858127.4800000004</v>
      </c>
      <c r="P40" s="1131" t="s">
        <v>2472</v>
      </c>
      <c r="Q40" s="1134" t="s">
        <v>2235</v>
      </c>
      <c r="R40" s="1135" t="s">
        <v>2531</v>
      </c>
      <c r="S40" s="1123">
        <v>0</v>
      </c>
    </row>
    <row r="41" spans="1:19">
      <c r="A41" s="1130">
        <v>727694</v>
      </c>
      <c r="B41" s="1131" t="s">
        <v>2594</v>
      </c>
      <c r="C41" s="1131" t="s">
        <v>130</v>
      </c>
      <c r="D41" s="1131" t="s">
        <v>275</v>
      </c>
      <c r="E41" s="1132" t="s">
        <v>2203</v>
      </c>
      <c r="F41" s="1131" t="s">
        <v>2469</v>
      </c>
      <c r="G41" s="1133">
        <v>729380.61</v>
      </c>
      <c r="H41" s="1133">
        <v>8015348.3300000001</v>
      </c>
      <c r="I41" s="1133">
        <v>6133.39</v>
      </c>
      <c r="J41" s="1133">
        <v>67320.160000000003</v>
      </c>
      <c r="K41" s="1133">
        <v>0</v>
      </c>
      <c r="L41" s="1133">
        <v>0</v>
      </c>
      <c r="M41" s="1133">
        <v>8818182.4900000002</v>
      </c>
      <c r="N41" s="1133">
        <v>735514</v>
      </c>
      <c r="O41" s="1133">
        <v>8082668.4900000002</v>
      </c>
      <c r="P41" s="1131" t="s">
        <v>2472</v>
      </c>
      <c r="Q41" s="1134" t="s">
        <v>2235</v>
      </c>
      <c r="R41" s="1135" t="s">
        <v>2531</v>
      </c>
      <c r="S41" s="1123">
        <v>0</v>
      </c>
    </row>
    <row r="42" spans="1:19">
      <c r="A42" s="1130">
        <v>740411</v>
      </c>
      <c r="B42" s="1131" t="s">
        <v>2595</v>
      </c>
      <c r="C42" s="1131" t="s">
        <v>130</v>
      </c>
      <c r="D42" s="1131" t="s">
        <v>275</v>
      </c>
      <c r="E42" s="1132" t="s">
        <v>2203</v>
      </c>
      <c r="F42" s="1131" t="s">
        <v>2469</v>
      </c>
      <c r="G42" s="1133">
        <v>141749.28</v>
      </c>
      <c r="H42" s="1133">
        <v>1557718.3</v>
      </c>
      <c r="I42" s="1133">
        <v>1191.98</v>
      </c>
      <c r="J42" s="1133">
        <v>13083.11</v>
      </c>
      <c r="K42" s="1133">
        <v>0</v>
      </c>
      <c r="L42" s="1133">
        <v>0</v>
      </c>
      <c r="M42" s="1133">
        <v>1713742.6700000002</v>
      </c>
      <c r="N42" s="1133">
        <v>142941.26</v>
      </c>
      <c r="O42" s="1133">
        <v>1570801.4100000001</v>
      </c>
      <c r="P42" s="1131" t="s">
        <v>2472</v>
      </c>
      <c r="Q42" s="1134" t="s">
        <v>2235</v>
      </c>
      <c r="R42" s="1135" t="s">
        <v>2531</v>
      </c>
      <c r="S42" s="1123">
        <v>0</v>
      </c>
    </row>
    <row r="43" spans="1:19">
      <c r="A43" s="1130">
        <v>727562</v>
      </c>
      <c r="B43" s="1131" t="s">
        <v>2596</v>
      </c>
      <c r="C43" s="1131" t="s">
        <v>130</v>
      </c>
      <c r="D43" s="1131" t="s">
        <v>275</v>
      </c>
      <c r="E43" s="1132" t="s">
        <v>2203</v>
      </c>
      <c r="F43" s="1131" t="s">
        <v>2469</v>
      </c>
      <c r="G43" s="1133">
        <v>2053569.7</v>
      </c>
      <c r="H43" s="1133">
        <v>22567198.559999999</v>
      </c>
      <c r="I43" s="1133">
        <v>17268.5</v>
      </c>
      <c r="J43" s="1133">
        <v>189539.83</v>
      </c>
      <c r="K43" s="1133">
        <v>0</v>
      </c>
      <c r="L43" s="1133">
        <v>0</v>
      </c>
      <c r="M43" s="1133">
        <v>24827576.589999996</v>
      </c>
      <c r="N43" s="1133">
        <v>2070838.2</v>
      </c>
      <c r="O43" s="1133">
        <v>22756738.389999997</v>
      </c>
      <c r="P43" s="1131" t="s">
        <v>2472</v>
      </c>
      <c r="Q43" s="1134" t="s">
        <v>2235</v>
      </c>
      <c r="R43" s="1135" t="s">
        <v>2531</v>
      </c>
      <c r="S43" s="1123">
        <v>0</v>
      </c>
    </row>
    <row r="44" spans="1:19">
      <c r="A44" s="1130">
        <v>727530</v>
      </c>
      <c r="B44" s="1131" t="s">
        <v>2597</v>
      </c>
      <c r="C44" s="1131" t="s">
        <v>130</v>
      </c>
      <c r="D44" s="1131" t="s">
        <v>275</v>
      </c>
      <c r="E44" s="1132" t="s">
        <v>2203</v>
      </c>
      <c r="F44" s="1131" t="s">
        <v>2469</v>
      </c>
      <c r="G44" s="1133">
        <v>2278394.7599999998</v>
      </c>
      <c r="H44" s="1133">
        <v>25037858.23</v>
      </c>
      <c r="I44" s="1133">
        <v>19159.060000000001</v>
      </c>
      <c r="J44" s="1133">
        <v>210290.68</v>
      </c>
      <c r="K44" s="1133">
        <v>0</v>
      </c>
      <c r="L44" s="1133">
        <v>0</v>
      </c>
      <c r="M44" s="1133">
        <v>27545702.73</v>
      </c>
      <c r="N44" s="1133">
        <v>2297553.8199999998</v>
      </c>
      <c r="O44" s="1133">
        <v>25248148.91</v>
      </c>
      <c r="P44" s="1131" t="s">
        <v>2472</v>
      </c>
      <c r="Q44" s="1134" t="s">
        <v>2235</v>
      </c>
      <c r="R44" s="1135" t="s">
        <v>2531</v>
      </c>
      <c r="S44" s="1123">
        <v>0</v>
      </c>
    </row>
    <row r="45" spans="1:19">
      <c r="A45" s="1130">
        <v>727540</v>
      </c>
      <c r="B45" s="1131" t="s">
        <v>2598</v>
      </c>
      <c r="C45" s="1131" t="s">
        <v>130</v>
      </c>
      <c r="D45" s="1131" t="s">
        <v>275</v>
      </c>
      <c r="E45" s="1132" t="s">
        <v>2203</v>
      </c>
      <c r="F45" s="1131" t="s">
        <v>2469</v>
      </c>
      <c r="G45" s="1133">
        <v>1842560.72</v>
      </c>
      <c r="H45" s="1133">
        <v>20248367.129999999</v>
      </c>
      <c r="I45" s="1133">
        <v>15494.13</v>
      </c>
      <c r="J45" s="1133">
        <v>170064.17</v>
      </c>
      <c r="K45" s="1133">
        <v>0</v>
      </c>
      <c r="L45" s="1133">
        <v>0</v>
      </c>
      <c r="M45" s="1133">
        <v>22276486.149999999</v>
      </c>
      <c r="N45" s="1133">
        <v>1858054.8499999999</v>
      </c>
      <c r="O45" s="1133">
        <v>20418431.300000001</v>
      </c>
      <c r="P45" s="1131" t="s">
        <v>2472</v>
      </c>
      <c r="Q45" s="1134" t="s">
        <v>2235</v>
      </c>
      <c r="R45" s="1135" t="s">
        <v>2531</v>
      </c>
      <c r="S45" s="1123">
        <v>0</v>
      </c>
    </row>
    <row r="46" spans="1:19">
      <c r="A46" s="1130">
        <v>740408</v>
      </c>
      <c r="B46" s="1131" t="s">
        <v>2599</v>
      </c>
      <c r="C46" s="1131" t="s">
        <v>130</v>
      </c>
      <c r="D46" s="1131" t="s">
        <v>275</v>
      </c>
      <c r="E46" s="1132" t="s">
        <v>2203</v>
      </c>
      <c r="F46" s="1131" t="s">
        <v>2469</v>
      </c>
      <c r="G46" s="1133">
        <v>666580.30000000005</v>
      </c>
      <c r="H46" s="1133">
        <v>7325219.9500000002</v>
      </c>
      <c r="I46" s="1133">
        <v>5605.29</v>
      </c>
      <c r="J46" s="1133">
        <v>61523.839999999997</v>
      </c>
      <c r="K46" s="1133">
        <v>0</v>
      </c>
      <c r="L46" s="1133">
        <v>0</v>
      </c>
      <c r="M46" s="1133">
        <v>8058929.3799999999</v>
      </c>
      <c r="N46" s="1133">
        <v>672185.59000000008</v>
      </c>
      <c r="O46" s="1133">
        <v>7386743.79</v>
      </c>
      <c r="P46" s="1131" t="s">
        <v>2472</v>
      </c>
      <c r="Q46" s="1134" t="s">
        <v>2235</v>
      </c>
      <c r="R46" s="1135" t="s">
        <v>2531</v>
      </c>
      <c r="S46" s="1123">
        <v>0</v>
      </c>
    </row>
    <row r="47" spans="1:19">
      <c r="A47" s="1130">
        <v>727558</v>
      </c>
      <c r="B47" s="1131" t="s">
        <v>2600</v>
      </c>
      <c r="C47" s="1131" t="s">
        <v>130</v>
      </c>
      <c r="D47" s="1131" t="s">
        <v>275</v>
      </c>
      <c r="E47" s="1132" t="s">
        <v>2203</v>
      </c>
      <c r="F47" s="1131" t="s">
        <v>2469</v>
      </c>
      <c r="G47" s="1133">
        <v>1322933.1299999999</v>
      </c>
      <c r="H47" s="1133">
        <v>14538047.6</v>
      </c>
      <c r="I47" s="1133">
        <v>11124.57</v>
      </c>
      <c r="J47" s="1133">
        <v>122103.73</v>
      </c>
      <c r="K47" s="1133">
        <v>0</v>
      </c>
      <c r="L47" s="1133">
        <v>0</v>
      </c>
      <c r="M47" s="1133">
        <v>15994209.030000001</v>
      </c>
      <c r="N47" s="1133">
        <v>1334057.7</v>
      </c>
      <c r="O47" s="1133">
        <v>14660151.33</v>
      </c>
      <c r="P47" s="1131" t="s">
        <v>2472</v>
      </c>
      <c r="Q47" s="1134" t="s">
        <v>2235</v>
      </c>
      <c r="R47" s="1135" t="s">
        <v>2531</v>
      </c>
      <c r="S47" s="1123">
        <v>0</v>
      </c>
    </row>
    <row r="48" spans="1:19" ht="30">
      <c r="A48" s="1130">
        <v>740662</v>
      </c>
      <c r="B48" s="1131" t="s">
        <v>2601</v>
      </c>
      <c r="C48" s="1131" t="s">
        <v>35</v>
      </c>
      <c r="D48" s="1131" t="s">
        <v>2124</v>
      </c>
      <c r="E48" s="1132" t="s">
        <v>2203</v>
      </c>
      <c r="F48" s="1131" t="s">
        <v>2469</v>
      </c>
      <c r="G48" s="1133">
        <v>21843000</v>
      </c>
      <c r="H48" s="1133">
        <v>6876500.0000000009</v>
      </c>
      <c r="I48" s="1133">
        <v>2022500</v>
      </c>
      <c r="J48" s="1133">
        <v>1213500</v>
      </c>
      <c r="K48" s="1133">
        <v>2831500.0000000005</v>
      </c>
      <c r="L48" s="1133">
        <v>5663000.0000000009</v>
      </c>
      <c r="M48" s="1133">
        <v>40450000</v>
      </c>
      <c r="N48" s="1133">
        <v>26697000</v>
      </c>
      <c r="O48" s="1133">
        <v>13753000.000000002</v>
      </c>
      <c r="P48" s="1131" t="s">
        <v>2216</v>
      </c>
      <c r="Q48" s="1134" t="s">
        <v>2391</v>
      </c>
      <c r="R48" s="1135" t="s">
        <v>2602</v>
      </c>
      <c r="S48" s="1123">
        <v>2546994.6398623525</v>
      </c>
    </row>
    <row r="49" spans="1:19" ht="30">
      <c r="A49" s="1130">
        <v>741678</v>
      </c>
      <c r="B49" s="1131" t="s">
        <v>2603</v>
      </c>
      <c r="C49" s="1131" t="s">
        <v>35</v>
      </c>
      <c r="D49" s="1131" t="s">
        <v>2124</v>
      </c>
      <c r="E49" s="1132" t="s">
        <v>2203</v>
      </c>
      <c r="F49" s="1131" t="s">
        <v>2469</v>
      </c>
      <c r="G49" s="1133">
        <v>16985160</v>
      </c>
      <c r="H49" s="1133">
        <v>5347180</v>
      </c>
      <c r="I49" s="1133">
        <v>1572700</v>
      </c>
      <c r="J49" s="1133">
        <v>943620</v>
      </c>
      <c r="K49" s="1133">
        <v>2201780</v>
      </c>
      <c r="L49" s="1133">
        <v>4403560</v>
      </c>
      <c r="M49" s="1133">
        <v>31454000</v>
      </c>
      <c r="N49" s="1133">
        <v>20759640</v>
      </c>
      <c r="O49" s="1133">
        <v>10694360</v>
      </c>
      <c r="P49" s="1131" t="s">
        <v>2216</v>
      </c>
      <c r="Q49" s="1134" t="s">
        <v>2391</v>
      </c>
      <c r="R49" s="1135" t="s">
        <v>2604</v>
      </c>
      <c r="S49" s="1123">
        <v>1802599.6426774745</v>
      </c>
    </row>
    <row r="50" spans="1:19" ht="30">
      <c r="A50" s="1130">
        <v>705657</v>
      </c>
      <c r="B50" s="1131" t="s">
        <v>2605</v>
      </c>
      <c r="C50" s="1131" t="s">
        <v>35</v>
      </c>
      <c r="D50" s="1131" t="s">
        <v>2124</v>
      </c>
      <c r="E50" s="1132" t="s">
        <v>2203</v>
      </c>
      <c r="F50" s="1131" t="s">
        <v>2469</v>
      </c>
      <c r="G50" s="1133">
        <v>13656870</v>
      </c>
      <c r="H50" s="1133">
        <v>4299385</v>
      </c>
      <c r="I50" s="1133">
        <v>1264525</v>
      </c>
      <c r="J50" s="1133">
        <v>758715</v>
      </c>
      <c r="K50" s="1133">
        <v>1770335.0000000002</v>
      </c>
      <c r="L50" s="1133">
        <v>3540670.0000000005</v>
      </c>
      <c r="M50" s="1133">
        <v>25290500</v>
      </c>
      <c r="N50" s="1133">
        <v>16691730</v>
      </c>
      <c r="O50" s="1133">
        <v>8598770</v>
      </c>
      <c r="P50" s="1131" t="s">
        <v>2216</v>
      </c>
      <c r="Q50" s="1134" t="s">
        <v>2391</v>
      </c>
      <c r="R50" s="1135" t="s">
        <v>2606</v>
      </c>
      <c r="S50" s="1123">
        <v>1235166.949555516</v>
      </c>
    </row>
    <row r="51" spans="1:19" ht="45">
      <c r="A51" s="1130">
        <v>730657</v>
      </c>
      <c r="B51" s="1131" t="s">
        <v>2607</v>
      </c>
      <c r="C51" s="1131" t="s">
        <v>46</v>
      </c>
      <c r="D51" s="1131" t="s">
        <v>2126</v>
      </c>
      <c r="E51" s="1132" t="s">
        <v>2203</v>
      </c>
      <c r="F51" s="1131" t="s">
        <v>2469</v>
      </c>
      <c r="G51" s="1133">
        <v>57872010.735399999</v>
      </c>
      <c r="H51" s="1133">
        <v>31452179.747499999</v>
      </c>
      <c r="I51" s="1133">
        <v>5032348.7595999995</v>
      </c>
      <c r="J51" s="1133">
        <v>5032348.7595999995</v>
      </c>
      <c r="K51" s="1133">
        <v>7548523.1393999998</v>
      </c>
      <c r="L51" s="1133">
        <v>18871307.848499998</v>
      </c>
      <c r="M51" s="1133">
        <v>125808718.98999999</v>
      </c>
      <c r="N51" s="1133">
        <v>70452882.634399995</v>
      </c>
      <c r="O51" s="1133">
        <v>55355836.355599999</v>
      </c>
      <c r="P51" s="1131" t="s">
        <v>2216</v>
      </c>
      <c r="Q51" s="1134" t="s">
        <v>2391</v>
      </c>
      <c r="R51" s="1135" t="s">
        <v>2608</v>
      </c>
      <c r="S51" s="1123">
        <v>8149571.0365863908</v>
      </c>
    </row>
    <row r="52" spans="1:19" ht="30">
      <c r="A52" s="1130">
        <v>704793</v>
      </c>
      <c r="B52" s="1131" t="s">
        <v>2502</v>
      </c>
      <c r="C52" s="1131" t="s">
        <v>35</v>
      </c>
      <c r="D52" s="1131" t="s">
        <v>2181</v>
      </c>
      <c r="E52" s="1132" t="s">
        <v>2203</v>
      </c>
      <c r="F52" s="1131" t="s">
        <v>2469</v>
      </c>
      <c r="G52" s="1133">
        <v>12597812.93</v>
      </c>
      <c r="H52" s="1133">
        <v>1160589.7600000002</v>
      </c>
      <c r="I52" s="1133">
        <v>2540431.6000000006</v>
      </c>
      <c r="J52" s="1133">
        <v>79529.34</v>
      </c>
      <c r="K52" s="1133">
        <v>634212</v>
      </c>
      <c r="L52" s="1133">
        <v>427548</v>
      </c>
      <c r="M52" s="1133">
        <v>17440123.629999999</v>
      </c>
      <c r="N52" s="1133">
        <v>15772456.530000001</v>
      </c>
      <c r="O52" s="1133">
        <v>1667667.1</v>
      </c>
      <c r="P52" s="1131" t="s">
        <v>2494</v>
      </c>
      <c r="Q52" s="1134" t="s">
        <v>2383</v>
      </c>
      <c r="R52" s="1135" t="s">
        <v>2495</v>
      </c>
      <c r="S52" s="1123">
        <v>234796.09145668527</v>
      </c>
    </row>
    <row r="53" spans="1:19" ht="30">
      <c r="A53" s="1130">
        <v>704744</v>
      </c>
      <c r="B53" s="1131" t="s">
        <v>2501</v>
      </c>
      <c r="C53" s="1131" t="s">
        <v>35</v>
      </c>
      <c r="D53" s="1131" t="s">
        <v>2181</v>
      </c>
      <c r="E53" s="1132" t="s">
        <v>2203</v>
      </c>
      <c r="F53" s="1131" t="s">
        <v>2469</v>
      </c>
      <c r="G53" s="1133">
        <v>19955144.585000001</v>
      </c>
      <c r="H53" s="1133">
        <v>486338.95</v>
      </c>
      <c r="I53" s="1133">
        <v>4057973.9499999983</v>
      </c>
      <c r="J53" s="1133">
        <v>94811.81</v>
      </c>
      <c r="K53" s="1133">
        <v>1566129</v>
      </c>
      <c r="L53" s="1133">
        <v>1055791</v>
      </c>
      <c r="M53" s="1133">
        <v>27216189.294999998</v>
      </c>
      <c r="N53" s="1133">
        <v>25579247.535</v>
      </c>
      <c r="O53" s="1133">
        <v>1636941.76</v>
      </c>
      <c r="P53" s="1131" t="s">
        <v>2494</v>
      </c>
      <c r="Q53" s="1134" t="s">
        <v>2383</v>
      </c>
      <c r="R53" s="1135" t="s">
        <v>2495</v>
      </c>
      <c r="S53" s="1123">
        <v>680660.17489067127</v>
      </c>
    </row>
    <row r="54" spans="1:19" ht="30">
      <c r="A54" s="1130">
        <v>685869</v>
      </c>
      <c r="B54" s="1131" t="s">
        <v>2609</v>
      </c>
      <c r="C54" s="1131" t="s">
        <v>33</v>
      </c>
      <c r="D54" s="1131" t="s">
        <v>2182</v>
      </c>
      <c r="E54" s="1132" t="s">
        <v>2203</v>
      </c>
      <c r="F54" s="1131" t="s">
        <v>2469</v>
      </c>
      <c r="G54" s="1133">
        <v>22073642.859999999</v>
      </c>
      <c r="H54" s="1133">
        <v>543426.36</v>
      </c>
      <c r="I54" s="1133">
        <v>2605555.14</v>
      </c>
      <c r="J54" s="1133">
        <v>53174.57</v>
      </c>
      <c r="K54" s="1133">
        <v>13511059.91</v>
      </c>
      <c r="L54" s="1133">
        <v>183120</v>
      </c>
      <c r="M54" s="1133">
        <v>38969978.840000004</v>
      </c>
      <c r="N54" s="1133">
        <v>38190257.909999996</v>
      </c>
      <c r="O54" s="1133">
        <v>779720.92999999993</v>
      </c>
      <c r="P54" s="1131" t="s">
        <v>2216</v>
      </c>
      <c r="Q54" s="1134" t="s">
        <v>2235</v>
      </c>
      <c r="R54" s="1135" t="s">
        <v>2610</v>
      </c>
      <c r="S54" s="1123">
        <v>391877.46389274998</v>
      </c>
    </row>
    <row r="55" spans="1:19" ht="30">
      <c r="A55" s="1130">
        <v>764707</v>
      </c>
      <c r="B55" s="1131" t="s">
        <v>2611</v>
      </c>
      <c r="C55" s="1131" t="s">
        <v>35</v>
      </c>
      <c r="D55" s="1131" t="s">
        <v>2182</v>
      </c>
      <c r="E55" s="1132" t="s">
        <v>2203</v>
      </c>
      <c r="F55" s="1131" t="s">
        <v>2469</v>
      </c>
      <c r="G55" s="1133">
        <v>16634519.999999998</v>
      </c>
      <c r="H55" s="1133">
        <v>482160</v>
      </c>
      <c r="I55" s="1133">
        <v>5062680</v>
      </c>
      <c r="J55" s="1133">
        <v>241080</v>
      </c>
      <c r="K55" s="1133">
        <v>1446480</v>
      </c>
      <c r="L55" s="1133">
        <v>241080</v>
      </c>
      <c r="M55" s="1133">
        <v>24108000</v>
      </c>
      <c r="N55" s="1133">
        <v>23143680</v>
      </c>
      <c r="O55" s="1133">
        <v>964320</v>
      </c>
      <c r="P55" s="1131" t="s">
        <v>2216</v>
      </c>
      <c r="Q55" s="1134" t="s">
        <v>2612</v>
      </c>
      <c r="R55" s="1135" t="s">
        <v>2613</v>
      </c>
      <c r="S55" s="1123">
        <v>1046942.5037474106</v>
      </c>
    </row>
    <row r="56" spans="1:19" ht="30">
      <c r="A56" s="1130">
        <v>764705</v>
      </c>
      <c r="B56" s="1131" t="s">
        <v>2614</v>
      </c>
      <c r="C56" s="1131" t="s">
        <v>35</v>
      </c>
      <c r="D56" s="1131" t="s">
        <v>2182</v>
      </c>
      <c r="E56" s="1132" t="s">
        <v>2203</v>
      </c>
      <c r="F56" s="1131" t="s">
        <v>2469</v>
      </c>
      <c r="G56" s="1133">
        <v>23763600</v>
      </c>
      <c r="H56" s="1133">
        <v>688800</v>
      </c>
      <c r="I56" s="1133">
        <v>7232400</v>
      </c>
      <c r="J56" s="1133">
        <v>344400</v>
      </c>
      <c r="K56" s="1133">
        <v>2066400</v>
      </c>
      <c r="L56" s="1133">
        <v>344400</v>
      </c>
      <c r="M56" s="1133">
        <v>34440000</v>
      </c>
      <c r="N56" s="1133">
        <v>33062400</v>
      </c>
      <c r="O56" s="1133">
        <v>1377600</v>
      </c>
      <c r="P56" s="1131" t="s">
        <v>2216</v>
      </c>
      <c r="Q56" s="1134" t="s">
        <v>2612</v>
      </c>
      <c r="R56" s="1135" t="s">
        <v>2615</v>
      </c>
      <c r="S56" s="1123">
        <v>1973511.2530172421</v>
      </c>
    </row>
    <row r="57" spans="1:19" ht="30">
      <c r="A57" s="1130">
        <v>704929</v>
      </c>
      <c r="B57" s="1131" t="s">
        <v>2503</v>
      </c>
      <c r="C57" s="1131" t="s">
        <v>35</v>
      </c>
      <c r="D57" s="1131" t="s">
        <v>2181</v>
      </c>
      <c r="E57" s="1132" t="s">
        <v>2203</v>
      </c>
      <c r="F57" s="1131" t="s">
        <v>2469</v>
      </c>
      <c r="G57" s="1133">
        <v>12867034.612499956</v>
      </c>
      <c r="H57" s="1133">
        <v>347830.71999999986</v>
      </c>
      <c r="I57" s="1133">
        <v>2944605.8299999996</v>
      </c>
      <c r="J57" s="1133">
        <v>60896.29</v>
      </c>
      <c r="K57" s="1133">
        <v>920544</v>
      </c>
      <c r="L57" s="1133">
        <v>620576</v>
      </c>
      <c r="M57" s="1133">
        <v>17761487.452499956</v>
      </c>
      <c r="N57" s="1133">
        <v>16732184.442499956</v>
      </c>
      <c r="O57" s="1133">
        <v>1029303.0099999999</v>
      </c>
      <c r="P57" s="1131" t="s">
        <v>2494</v>
      </c>
      <c r="Q57" s="1134" t="s">
        <v>2383</v>
      </c>
      <c r="R57" s="1135" t="s">
        <v>2495</v>
      </c>
      <c r="S57" s="1123">
        <v>615681.55521048186</v>
      </c>
    </row>
    <row r="58" spans="1:19" ht="30">
      <c r="A58" s="1130">
        <v>724828</v>
      </c>
      <c r="B58" s="1131" t="s">
        <v>2504</v>
      </c>
      <c r="C58" s="1131" t="s">
        <v>35</v>
      </c>
      <c r="D58" s="1131" t="s">
        <v>2181</v>
      </c>
      <c r="E58" s="1132" t="s">
        <v>2203</v>
      </c>
      <c r="F58" s="1131" t="s">
        <v>2469</v>
      </c>
      <c r="G58" s="1133">
        <v>5936181.8800000008</v>
      </c>
      <c r="H58" s="1133">
        <v>201637.57999999996</v>
      </c>
      <c r="I58" s="1133">
        <v>1248099.3699999999</v>
      </c>
      <c r="J58" s="1133">
        <v>14137.5</v>
      </c>
      <c r="K58" s="1133">
        <v>276966</v>
      </c>
      <c r="L58" s="1133">
        <v>186714</v>
      </c>
      <c r="M58" s="1133">
        <v>7863736.330000001</v>
      </c>
      <c r="N58" s="1133">
        <v>7461247.2500000009</v>
      </c>
      <c r="O58" s="1133">
        <v>402489.07999999996</v>
      </c>
      <c r="P58" s="1131" t="s">
        <v>2494</v>
      </c>
      <c r="Q58" s="1134" t="s">
        <v>2383</v>
      </c>
      <c r="R58" s="1135" t="s">
        <v>2495</v>
      </c>
      <c r="S58" s="1123">
        <v>174283.62734977569</v>
      </c>
    </row>
    <row r="59" spans="1:19" ht="30">
      <c r="A59" s="1130">
        <v>698522</v>
      </c>
      <c r="B59" s="1131" t="s">
        <v>2500</v>
      </c>
      <c r="C59" s="1131" t="s">
        <v>35</v>
      </c>
      <c r="D59" s="1131" t="s">
        <v>2181</v>
      </c>
      <c r="E59" s="1132" t="s">
        <v>2203</v>
      </c>
      <c r="F59" s="1131" t="s">
        <v>2469</v>
      </c>
      <c r="G59" s="1133">
        <v>3791271.0574999927</v>
      </c>
      <c r="H59" s="1133">
        <v>322022.90999999997</v>
      </c>
      <c r="I59" s="1133">
        <v>810226.04999999993</v>
      </c>
      <c r="J59" s="1133">
        <v>32120.400000000001</v>
      </c>
      <c r="K59" s="1133">
        <v>196686</v>
      </c>
      <c r="L59" s="1133">
        <v>132594</v>
      </c>
      <c r="M59" s="1133">
        <v>5284920.417499993</v>
      </c>
      <c r="N59" s="1133">
        <v>4798183.1074999925</v>
      </c>
      <c r="O59" s="1133">
        <v>486737.30999999994</v>
      </c>
      <c r="P59" s="1131" t="s">
        <v>2494</v>
      </c>
      <c r="Q59" s="1134" t="s">
        <v>2383</v>
      </c>
      <c r="R59" s="1135" t="s">
        <v>2495</v>
      </c>
      <c r="S59" s="1123">
        <v>135341.7111021248</v>
      </c>
    </row>
    <row r="60" spans="1:19" ht="30">
      <c r="A60" s="1130">
        <v>693615</v>
      </c>
      <c r="B60" s="1131" t="s">
        <v>2498</v>
      </c>
      <c r="C60" s="1131" t="s">
        <v>35</v>
      </c>
      <c r="D60" s="1131" t="s">
        <v>2181</v>
      </c>
      <c r="E60" s="1132" t="s">
        <v>2203</v>
      </c>
      <c r="F60" s="1131" t="s">
        <v>2469</v>
      </c>
      <c r="G60" s="1133">
        <v>5156073.42</v>
      </c>
      <c r="H60" s="1133">
        <v>268046.05</v>
      </c>
      <c r="I60" s="1133">
        <v>1156399.6300000004</v>
      </c>
      <c r="J60" s="1133">
        <v>21533.62</v>
      </c>
      <c r="K60" s="1133">
        <v>191334</v>
      </c>
      <c r="L60" s="1133">
        <v>128986</v>
      </c>
      <c r="M60" s="1133">
        <v>6922372.7199999997</v>
      </c>
      <c r="N60" s="1133">
        <v>6503807.0500000007</v>
      </c>
      <c r="O60" s="1133">
        <v>418565.67</v>
      </c>
      <c r="P60" s="1131" t="s">
        <v>2494</v>
      </c>
      <c r="Q60" s="1134" t="s">
        <v>2383</v>
      </c>
      <c r="R60" s="1135" t="s">
        <v>2495</v>
      </c>
      <c r="S60" s="1123">
        <v>229464.64858390827</v>
      </c>
    </row>
    <row r="61" spans="1:19" ht="30">
      <c r="A61" s="1130">
        <v>698427</v>
      </c>
      <c r="B61" s="1131" t="s">
        <v>2499</v>
      </c>
      <c r="C61" s="1131" t="s">
        <v>35</v>
      </c>
      <c r="D61" s="1131" t="s">
        <v>2181</v>
      </c>
      <c r="E61" s="1132" t="s">
        <v>2203</v>
      </c>
      <c r="F61" s="1131" t="s">
        <v>2469</v>
      </c>
      <c r="G61" s="1133">
        <v>4466381.6150000114</v>
      </c>
      <c r="H61" s="1133">
        <v>647106.70999999985</v>
      </c>
      <c r="I61" s="1133">
        <v>926826.77336142818</v>
      </c>
      <c r="J61" s="1133">
        <v>43337.31663857204</v>
      </c>
      <c r="K61" s="1133">
        <v>406752</v>
      </c>
      <c r="L61" s="1133">
        <v>274208</v>
      </c>
      <c r="M61" s="1133">
        <v>6764612.4150000121</v>
      </c>
      <c r="N61" s="1133">
        <v>5799960.3883614391</v>
      </c>
      <c r="O61" s="1133">
        <v>964652.02663857187</v>
      </c>
      <c r="P61" s="1131" t="s">
        <v>2494</v>
      </c>
      <c r="Q61" s="1134" t="s">
        <v>2383</v>
      </c>
      <c r="R61" s="1135" t="s">
        <v>2495</v>
      </c>
      <c r="S61" s="1123">
        <v>412029.62115462497</v>
      </c>
    </row>
    <row r="62" spans="1:19">
      <c r="A62" s="1130">
        <v>724941</v>
      </c>
      <c r="B62" s="1131" t="s">
        <v>2505</v>
      </c>
      <c r="C62" s="1131" t="s">
        <v>35</v>
      </c>
      <c r="D62" s="1131" t="s">
        <v>2181</v>
      </c>
      <c r="E62" s="1132" t="s">
        <v>2203</v>
      </c>
      <c r="F62" s="1131" t="s">
        <v>2469</v>
      </c>
      <c r="G62" s="1133">
        <v>11340397.359999999</v>
      </c>
      <c r="H62" s="1133">
        <v>201510.89</v>
      </c>
      <c r="I62" s="1133">
        <v>2036460.34</v>
      </c>
      <c r="J62" s="1133">
        <v>0</v>
      </c>
      <c r="K62" s="1133">
        <v>693084</v>
      </c>
      <c r="L62" s="1133">
        <v>467236</v>
      </c>
      <c r="M62" s="1133">
        <v>14738688.59</v>
      </c>
      <c r="N62" s="1133">
        <v>14069941.699999999</v>
      </c>
      <c r="O62" s="1133">
        <v>668746.89</v>
      </c>
      <c r="P62" s="1131" t="s">
        <v>2219</v>
      </c>
      <c r="Q62" s="1134" t="s">
        <v>2235</v>
      </c>
      <c r="R62" s="1135" t="s">
        <v>2506</v>
      </c>
      <c r="S62" s="1123">
        <v>618088.33474674972</v>
      </c>
    </row>
    <row r="63" spans="1:19">
      <c r="A63" s="1130">
        <v>704741</v>
      </c>
      <c r="B63" s="1131" t="s">
        <v>2507</v>
      </c>
      <c r="C63" s="1131" t="s">
        <v>35</v>
      </c>
      <c r="D63" s="1131" t="s">
        <v>2181</v>
      </c>
      <c r="E63" s="1132" t="s">
        <v>2203</v>
      </c>
      <c r="F63" s="1131" t="s">
        <v>2469</v>
      </c>
      <c r="G63" s="1133">
        <v>17932518.84</v>
      </c>
      <c r="H63" s="1133">
        <v>308495.64</v>
      </c>
      <c r="I63" s="1133">
        <v>3152500.55</v>
      </c>
      <c r="J63" s="1133">
        <v>0</v>
      </c>
      <c r="K63" s="1133">
        <v>1190151</v>
      </c>
      <c r="L63" s="1133">
        <v>802329</v>
      </c>
      <c r="M63" s="1133">
        <v>23385995.030000001</v>
      </c>
      <c r="N63" s="1133">
        <v>22275170.390000001</v>
      </c>
      <c r="O63" s="1133">
        <v>1110824.6400000001</v>
      </c>
      <c r="P63" s="1131" t="s">
        <v>2219</v>
      </c>
      <c r="Q63" s="1134" t="s">
        <v>2235</v>
      </c>
      <c r="R63" s="1135" t="s">
        <v>2506</v>
      </c>
      <c r="S63" s="1123">
        <v>417195.21925074991</v>
      </c>
    </row>
    <row r="64" spans="1:19">
      <c r="A64" s="1130">
        <v>724605</v>
      </c>
      <c r="B64" s="1131" t="s">
        <v>2508</v>
      </c>
      <c r="C64" s="1131" t="s">
        <v>35</v>
      </c>
      <c r="D64" s="1131" t="s">
        <v>2181</v>
      </c>
      <c r="E64" s="1132" t="s">
        <v>2203</v>
      </c>
      <c r="F64" s="1131" t="s">
        <v>2469</v>
      </c>
      <c r="G64" s="1133">
        <v>7795083.3200000003</v>
      </c>
      <c r="H64" s="1133">
        <v>183970.54</v>
      </c>
      <c r="I64" s="1133">
        <v>1372729.11</v>
      </c>
      <c r="J64" s="1133">
        <v>0</v>
      </c>
      <c r="K64" s="1133">
        <v>424146</v>
      </c>
      <c r="L64" s="1133">
        <v>285934</v>
      </c>
      <c r="M64" s="1133">
        <v>10061862.970000001</v>
      </c>
      <c r="N64" s="1133">
        <v>9591958.4299999997</v>
      </c>
      <c r="O64" s="1133">
        <v>469904.54000000004</v>
      </c>
      <c r="P64" s="1131" t="s">
        <v>2219</v>
      </c>
      <c r="Q64" s="1134" t="s">
        <v>2235</v>
      </c>
      <c r="R64" s="1135" t="s">
        <v>2506</v>
      </c>
      <c r="S64" s="1123">
        <v>506612.27877962496</v>
      </c>
    </row>
    <row r="65" spans="1:19">
      <c r="A65" s="1130">
        <v>724599</v>
      </c>
      <c r="B65" s="1131" t="s">
        <v>2509</v>
      </c>
      <c r="C65" s="1131" t="s">
        <v>35</v>
      </c>
      <c r="D65" s="1131" t="s">
        <v>2181</v>
      </c>
      <c r="E65" s="1132" t="s">
        <v>2203</v>
      </c>
      <c r="F65" s="1131" t="s">
        <v>2469</v>
      </c>
      <c r="G65" s="1133">
        <v>10754272.51</v>
      </c>
      <c r="H65" s="1133">
        <v>236814.37</v>
      </c>
      <c r="I65" s="1133">
        <v>1906868.06</v>
      </c>
      <c r="J65" s="1133">
        <v>0</v>
      </c>
      <c r="K65" s="1133">
        <v>725196</v>
      </c>
      <c r="L65" s="1133">
        <v>488884</v>
      </c>
      <c r="M65" s="1133">
        <v>14112034.939999999</v>
      </c>
      <c r="N65" s="1133">
        <v>13386336.57</v>
      </c>
      <c r="O65" s="1133">
        <v>725698.37</v>
      </c>
      <c r="P65" s="1131" t="s">
        <v>2219</v>
      </c>
      <c r="Q65" s="1134" t="s">
        <v>2235</v>
      </c>
      <c r="R65" s="1135" t="s">
        <v>2506</v>
      </c>
      <c r="S65" s="1123">
        <v>441529.12191724993</v>
      </c>
    </row>
    <row r="66" spans="1:19">
      <c r="A66" s="1130">
        <v>724669</v>
      </c>
      <c r="B66" s="1131" t="s">
        <v>2510</v>
      </c>
      <c r="C66" s="1131" t="s">
        <v>35</v>
      </c>
      <c r="D66" s="1131" t="s">
        <v>2181</v>
      </c>
      <c r="E66" s="1132" t="s">
        <v>2203</v>
      </c>
      <c r="F66" s="1131" t="s">
        <v>2469</v>
      </c>
      <c r="G66" s="1133">
        <v>12013750.42</v>
      </c>
      <c r="H66" s="1133">
        <v>272974.74</v>
      </c>
      <c r="I66" s="1133">
        <v>2044738.82</v>
      </c>
      <c r="J66" s="1133">
        <v>0</v>
      </c>
      <c r="K66" s="1133">
        <v>741921</v>
      </c>
      <c r="L66" s="1133">
        <v>500159</v>
      </c>
      <c r="M66" s="1133">
        <v>15573543.98</v>
      </c>
      <c r="N66" s="1133">
        <v>14800410.24</v>
      </c>
      <c r="O66" s="1133">
        <v>773133.74</v>
      </c>
      <c r="P66" s="1131" t="s">
        <v>2219</v>
      </c>
      <c r="Q66" s="1134" t="s">
        <v>2235</v>
      </c>
      <c r="R66" s="1135" t="s">
        <v>2506</v>
      </c>
      <c r="S66" s="1123">
        <v>400619.96356631257</v>
      </c>
    </row>
    <row r="67" spans="1:19">
      <c r="A67" s="1130">
        <v>724716</v>
      </c>
      <c r="B67" s="1131" t="s">
        <v>2511</v>
      </c>
      <c r="C67" s="1131" t="s">
        <v>35</v>
      </c>
      <c r="D67" s="1131" t="s">
        <v>2181</v>
      </c>
      <c r="E67" s="1132" t="s">
        <v>2203</v>
      </c>
      <c r="F67" s="1131" t="s">
        <v>2469</v>
      </c>
      <c r="G67" s="1133">
        <v>10502157.5</v>
      </c>
      <c r="H67" s="1133">
        <v>195150.03</v>
      </c>
      <c r="I67" s="1133">
        <v>1872541.02</v>
      </c>
      <c r="J67" s="1133">
        <v>0</v>
      </c>
      <c r="K67" s="1133">
        <v>642240</v>
      </c>
      <c r="L67" s="1133">
        <v>432960</v>
      </c>
      <c r="M67" s="1133">
        <v>13645048.549999999</v>
      </c>
      <c r="N67" s="1133">
        <v>13016938.52</v>
      </c>
      <c r="O67" s="1133">
        <v>628110.03</v>
      </c>
      <c r="P67" s="1131" t="s">
        <v>2219</v>
      </c>
      <c r="Q67" s="1134" t="s">
        <v>2235</v>
      </c>
      <c r="R67" s="1135" t="s">
        <v>2506</v>
      </c>
      <c r="S67" s="1123">
        <v>215200.30383249983</v>
      </c>
    </row>
    <row r="68" spans="1:19">
      <c r="A68" s="1130">
        <v>713795</v>
      </c>
      <c r="B68" s="1131" t="s">
        <v>2512</v>
      </c>
      <c r="C68" s="1131" t="s">
        <v>35</v>
      </c>
      <c r="D68" s="1131" t="s">
        <v>2181</v>
      </c>
      <c r="E68" s="1132" t="s">
        <v>2203</v>
      </c>
      <c r="F68" s="1131" t="s">
        <v>2469</v>
      </c>
      <c r="G68" s="1133">
        <v>11882095.1</v>
      </c>
      <c r="H68" s="1133">
        <v>217275.01</v>
      </c>
      <c r="I68" s="1133">
        <v>1974624.75</v>
      </c>
      <c r="J68" s="1133">
        <v>0</v>
      </c>
      <c r="K68" s="1133">
        <v>733893</v>
      </c>
      <c r="L68" s="1133">
        <v>494747</v>
      </c>
      <c r="M68" s="1133">
        <v>15302634.859999999</v>
      </c>
      <c r="N68" s="1133">
        <v>14590612.85</v>
      </c>
      <c r="O68" s="1133">
        <v>712022.01</v>
      </c>
      <c r="P68" s="1131" t="s">
        <v>2219</v>
      </c>
      <c r="Q68" s="1134" t="s">
        <v>2235</v>
      </c>
      <c r="R68" s="1135" t="s">
        <v>2506</v>
      </c>
      <c r="S68" s="1123">
        <v>259135.62956862501</v>
      </c>
    </row>
    <row r="69" spans="1:19">
      <c r="A69" s="1130">
        <v>724670</v>
      </c>
      <c r="B69" s="1131" t="s">
        <v>2513</v>
      </c>
      <c r="C69" s="1131" t="s">
        <v>35</v>
      </c>
      <c r="D69" s="1131" t="s">
        <v>2181</v>
      </c>
      <c r="E69" s="1132" t="s">
        <v>2203</v>
      </c>
      <c r="F69" s="1131" t="s">
        <v>2469</v>
      </c>
      <c r="G69" s="1133">
        <v>8408428.8200000003</v>
      </c>
      <c r="H69" s="1133">
        <v>119750.59</v>
      </c>
      <c r="I69" s="1133">
        <v>1456883.53</v>
      </c>
      <c r="J69" s="1133">
        <v>0</v>
      </c>
      <c r="K69" s="1133">
        <v>425484</v>
      </c>
      <c r="L69" s="1133">
        <v>286836</v>
      </c>
      <c r="M69" s="1133">
        <v>10697382.939999999</v>
      </c>
      <c r="N69" s="1133">
        <v>10290796.35</v>
      </c>
      <c r="O69" s="1133">
        <v>406586.58999999997</v>
      </c>
      <c r="P69" s="1131" t="s">
        <v>2219</v>
      </c>
      <c r="Q69" s="1134" t="s">
        <v>2235</v>
      </c>
      <c r="R69" s="1135" t="s">
        <v>2506</v>
      </c>
      <c r="S69" s="1123">
        <v>58985.215021625008</v>
      </c>
    </row>
    <row r="70" spans="1:19">
      <c r="A70" s="1130">
        <v>724781</v>
      </c>
      <c r="B70" s="1131" t="s">
        <v>2514</v>
      </c>
      <c r="C70" s="1131" t="s">
        <v>35</v>
      </c>
      <c r="D70" s="1131" t="s">
        <v>2181</v>
      </c>
      <c r="E70" s="1132" t="s">
        <v>2203</v>
      </c>
      <c r="F70" s="1131" t="s">
        <v>2469</v>
      </c>
      <c r="G70" s="1133">
        <v>7929864.7300000004</v>
      </c>
      <c r="H70" s="1133">
        <v>140145.41</v>
      </c>
      <c r="I70" s="1133">
        <v>1433020.87</v>
      </c>
      <c r="J70" s="1133">
        <v>0</v>
      </c>
      <c r="K70" s="1133">
        <v>398055</v>
      </c>
      <c r="L70" s="1133">
        <v>268345</v>
      </c>
      <c r="M70" s="1133">
        <v>10169431.010000002</v>
      </c>
      <c r="N70" s="1133">
        <v>9760940.6000000015</v>
      </c>
      <c r="O70" s="1133">
        <v>408490.41000000003</v>
      </c>
      <c r="P70" s="1131" t="s">
        <v>2219</v>
      </c>
      <c r="Q70" s="1134" t="s">
        <v>2235</v>
      </c>
      <c r="R70" s="1135" t="s">
        <v>2506</v>
      </c>
      <c r="S70" s="1123">
        <v>88962.18207012504</v>
      </c>
    </row>
    <row r="71" spans="1:19" ht="30">
      <c r="A71" s="1130">
        <v>741097</v>
      </c>
      <c r="B71" s="1131" t="s">
        <v>2616</v>
      </c>
      <c r="C71" s="1131" t="s">
        <v>130</v>
      </c>
      <c r="D71" s="1131" t="s">
        <v>275</v>
      </c>
      <c r="E71" s="1132" t="s">
        <v>2203</v>
      </c>
      <c r="F71" s="1131" t="s">
        <v>2469</v>
      </c>
      <c r="G71" s="1133"/>
      <c r="H71" s="1133">
        <v>0</v>
      </c>
      <c r="I71" s="1133">
        <v>0</v>
      </c>
      <c r="J71" s="1133">
        <v>0</v>
      </c>
      <c r="K71" s="1133">
        <v>0</v>
      </c>
      <c r="L71" s="1133">
        <v>0</v>
      </c>
      <c r="M71" s="1133">
        <v>0</v>
      </c>
      <c r="N71" s="1133">
        <v>0</v>
      </c>
      <c r="O71" s="1133">
        <v>0</v>
      </c>
      <c r="P71" s="1131" t="s">
        <v>2216</v>
      </c>
      <c r="Q71" s="1134" t="s">
        <v>275</v>
      </c>
      <c r="R71" s="1135" t="s">
        <v>2617</v>
      </c>
      <c r="S71" s="1123">
        <v>0</v>
      </c>
    </row>
    <row r="72" spans="1:19" ht="30">
      <c r="A72" s="1130">
        <v>741098</v>
      </c>
      <c r="B72" s="1131" t="s">
        <v>2618</v>
      </c>
      <c r="C72" s="1131" t="s">
        <v>130</v>
      </c>
      <c r="D72" s="1131" t="s">
        <v>275</v>
      </c>
      <c r="E72" s="1132" t="s">
        <v>2203</v>
      </c>
      <c r="F72" s="1131" t="s">
        <v>2469</v>
      </c>
      <c r="G72" s="1133"/>
      <c r="H72" s="1133">
        <v>0</v>
      </c>
      <c r="I72" s="1133">
        <v>0</v>
      </c>
      <c r="J72" s="1133">
        <v>0</v>
      </c>
      <c r="K72" s="1133">
        <v>0</v>
      </c>
      <c r="L72" s="1133">
        <v>0</v>
      </c>
      <c r="M72" s="1133">
        <v>0</v>
      </c>
      <c r="N72" s="1133">
        <v>0</v>
      </c>
      <c r="O72" s="1133">
        <v>0</v>
      </c>
      <c r="P72" s="1131" t="s">
        <v>2216</v>
      </c>
      <c r="Q72" s="1134" t="s">
        <v>275</v>
      </c>
      <c r="R72" s="1135" t="s">
        <v>2617</v>
      </c>
      <c r="S72" s="1123">
        <v>0</v>
      </c>
    </row>
    <row r="73" spans="1:19" ht="30">
      <c r="A73" s="1130">
        <v>741102</v>
      </c>
      <c r="B73" s="1131" t="s">
        <v>2619</v>
      </c>
      <c r="C73" s="1131" t="s">
        <v>130</v>
      </c>
      <c r="D73" s="1131" t="s">
        <v>275</v>
      </c>
      <c r="E73" s="1132" t="s">
        <v>2203</v>
      </c>
      <c r="F73" s="1131" t="s">
        <v>2469</v>
      </c>
      <c r="G73" s="1133"/>
      <c r="H73" s="1133">
        <v>0</v>
      </c>
      <c r="I73" s="1133">
        <v>0</v>
      </c>
      <c r="J73" s="1133">
        <v>0</v>
      </c>
      <c r="K73" s="1133">
        <v>0</v>
      </c>
      <c r="L73" s="1133">
        <v>0</v>
      </c>
      <c r="M73" s="1133">
        <v>0</v>
      </c>
      <c r="N73" s="1133">
        <v>0</v>
      </c>
      <c r="O73" s="1133">
        <v>0</v>
      </c>
      <c r="P73" s="1131" t="s">
        <v>2216</v>
      </c>
      <c r="Q73" s="1134" t="s">
        <v>275</v>
      </c>
      <c r="R73" s="1135" t="s">
        <v>2617</v>
      </c>
      <c r="S73" s="1123">
        <v>0</v>
      </c>
    </row>
    <row r="74" spans="1:19" ht="30">
      <c r="A74" s="1130">
        <v>741101</v>
      </c>
      <c r="B74" s="1131" t="s">
        <v>2620</v>
      </c>
      <c r="C74" s="1131" t="s">
        <v>130</v>
      </c>
      <c r="D74" s="1131" t="s">
        <v>275</v>
      </c>
      <c r="E74" s="1132" t="s">
        <v>2203</v>
      </c>
      <c r="F74" s="1131" t="s">
        <v>2469</v>
      </c>
      <c r="G74" s="1133"/>
      <c r="H74" s="1133">
        <v>0</v>
      </c>
      <c r="I74" s="1133">
        <v>0</v>
      </c>
      <c r="J74" s="1133">
        <v>0</v>
      </c>
      <c r="K74" s="1133">
        <v>0</v>
      </c>
      <c r="L74" s="1133">
        <v>0</v>
      </c>
      <c r="M74" s="1133">
        <v>0</v>
      </c>
      <c r="N74" s="1133">
        <v>0</v>
      </c>
      <c r="O74" s="1133">
        <v>0</v>
      </c>
      <c r="P74" s="1131" t="s">
        <v>2216</v>
      </c>
      <c r="Q74" s="1134" t="s">
        <v>275</v>
      </c>
      <c r="R74" s="1135" t="s">
        <v>2617</v>
      </c>
      <c r="S74" s="1123">
        <v>0</v>
      </c>
    </row>
    <row r="75" spans="1:19" ht="30">
      <c r="A75" s="1130">
        <v>741104</v>
      </c>
      <c r="B75" s="1131" t="s">
        <v>2621</v>
      </c>
      <c r="C75" s="1131" t="s">
        <v>130</v>
      </c>
      <c r="D75" s="1131" t="s">
        <v>275</v>
      </c>
      <c r="E75" s="1132" t="s">
        <v>2203</v>
      </c>
      <c r="F75" s="1131" t="s">
        <v>2469</v>
      </c>
      <c r="G75" s="1133"/>
      <c r="H75" s="1133">
        <v>0</v>
      </c>
      <c r="I75" s="1133">
        <v>0</v>
      </c>
      <c r="J75" s="1133">
        <v>0</v>
      </c>
      <c r="K75" s="1133">
        <v>0</v>
      </c>
      <c r="L75" s="1133">
        <v>0</v>
      </c>
      <c r="M75" s="1133">
        <v>0</v>
      </c>
      <c r="N75" s="1133">
        <v>0</v>
      </c>
      <c r="O75" s="1133">
        <v>0</v>
      </c>
      <c r="P75" s="1131" t="s">
        <v>2216</v>
      </c>
      <c r="Q75" s="1134" t="s">
        <v>275</v>
      </c>
      <c r="R75" s="1135" t="s">
        <v>2617</v>
      </c>
      <c r="S75" s="1123">
        <v>0</v>
      </c>
    </row>
    <row r="76" spans="1:19" ht="30.75" thickBot="1">
      <c r="A76" s="1137">
        <v>741100</v>
      </c>
      <c r="B76" s="1138" t="s">
        <v>2622</v>
      </c>
      <c r="C76" s="1138" t="s">
        <v>130</v>
      </c>
      <c r="D76" s="1138" t="s">
        <v>275</v>
      </c>
      <c r="E76" s="1139" t="s">
        <v>2203</v>
      </c>
      <c r="F76" s="1138" t="s">
        <v>2469</v>
      </c>
      <c r="G76" s="1140"/>
      <c r="H76" s="1140">
        <v>0</v>
      </c>
      <c r="I76" s="1140">
        <v>0</v>
      </c>
      <c r="J76" s="1140">
        <v>0</v>
      </c>
      <c r="K76" s="1140">
        <v>0</v>
      </c>
      <c r="L76" s="1140">
        <v>0</v>
      </c>
      <c r="M76" s="1140">
        <v>0</v>
      </c>
      <c r="N76" s="1140">
        <v>0</v>
      </c>
      <c r="O76" s="1140">
        <v>0</v>
      </c>
      <c r="P76" s="1138" t="s">
        <v>2216</v>
      </c>
      <c r="Q76" s="1141" t="s">
        <v>275</v>
      </c>
      <c r="R76" s="1142" t="s">
        <v>2617</v>
      </c>
      <c r="S76" s="1123">
        <v>0</v>
      </c>
    </row>
    <row r="77" spans="1:19" ht="15.75" thickBot="1">
      <c r="A77" s="1117"/>
      <c r="B77" s="1118"/>
      <c r="C77" s="1118"/>
      <c r="D77" s="1118"/>
      <c r="E77" s="1119"/>
      <c r="F77" s="1118"/>
      <c r="G77" s="441">
        <f>SUM(G7:G76)</f>
        <v>595423815.64600027</v>
      </c>
      <c r="H77" s="442">
        <f t="shared" ref="H77:O77" si="0">SUM(H7:H76)</f>
        <v>317047219.39238</v>
      </c>
      <c r="I77" s="442">
        <f t="shared" si="0"/>
        <v>101270058.70450911</v>
      </c>
      <c r="J77" s="442">
        <f t="shared" si="0"/>
        <v>29159565.421078797</v>
      </c>
      <c r="K77" s="442">
        <f t="shared" si="0"/>
        <v>56366956.4058</v>
      </c>
      <c r="L77" s="442">
        <f t="shared" si="0"/>
        <v>170203524.10030001</v>
      </c>
      <c r="M77" s="442">
        <f t="shared" si="0"/>
        <v>1269471139.6700675</v>
      </c>
      <c r="N77" s="442">
        <f t="shared" si="0"/>
        <v>753060830.75630939</v>
      </c>
      <c r="O77" s="443">
        <f t="shared" si="0"/>
        <v>516410308.91375881</v>
      </c>
      <c r="P77" s="1118"/>
      <c r="Q77" s="1121"/>
      <c r="R77" s="1122"/>
      <c r="S77" s="1143">
        <f>+SUM(S7:S76)</f>
        <v>34985778.953854516</v>
      </c>
    </row>
  </sheetData>
  <autoFilter ref="A6:S6" xr:uid="{4F56B412-0953-4D5C-A5C0-8DABC8F8C72B}"/>
  <mergeCells count="1">
    <mergeCell ref="G5:M5"/>
  </mergeCells>
  <conditionalFormatting sqref="A6:R6">
    <cfRule type="duplicateValues" dxfId="36" priority="1"/>
    <cfRule type="duplicateValues" dxfId="35" priority="2"/>
    <cfRule type="duplicateValues" dxfId="34" priority="3"/>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EC44-EF14-4D50-9584-3B4FA557B759}">
  <sheetPr>
    <tabColor rgb="FF92D050"/>
  </sheetPr>
  <dimension ref="A4:L46"/>
  <sheetViews>
    <sheetView workbookViewId="0"/>
  </sheetViews>
  <sheetFormatPr defaultColWidth="8.875" defaultRowHeight="15.75"/>
  <cols>
    <col min="1" max="1" width="18.375" style="447" customWidth="1"/>
    <col min="2" max="2" width="47" style="444" bestFit="1" customWidth="1"/>
    <col min="3" max="3" width="10.5" style="447" bestFit="1" customWidth="1"/>
    <col min="4" max="7" width="18" style="446" customWidth="1"/>
    <col min="8" max="8" width="18" style="445" bestFit="1" customWidth="1"/>
    <col min="9" max="11" width="16.5" style="445" bestFit="1" customWidth="1"/>
    <col min="12" max="12" width="50.5" style="444" bestFit="1" customWidth="1"/>
  </cols>
  <sheetData>
    <row r="4" spans="1:12" ht="16.5" thickBot="1"/>
    <row r="5" spans="1:12" s="448" customFormat="1" ht="36" customHeight="1" thickBot="1">
      <c r="A5" s="452" t="s">
        <v>2623</v>
      </c>
      <c r="B5" s="451" t="s">
        <v>2624</v>
      </c>
      <c r="C5" s="451" t="s">
        <v>2625</v>
      </c>
      <c r="D5" s="451" t="s">
        <v>319</v>
      </c>
      <c r="E5" s="451" t="s">
        <v>322</v>
      </c>
      <c r="F5" s="451" t="s">
        <v>20</v>
      </c>
      <c r="G5" s="451" t="s">
        <v>2189</v>
      </c>
      <c r="H5" s="450" t="s">
        <v>2626</v>
      </c>
      <c r="I5" s="450" t="s">
        <v>2627</v>
      </c>
      <c r="J5" s="450" t="s">
        <v>2628</v>
      </c>
      <c r="K5" s="450" t="s">
        <v>2629</v>
      </c>
      <c r="L5" s="449" t="s">
        <v>2630</v>
      </c>
    </row>
    <row r="6" spans="1:12" ht="219.75" customHeight="1">
      <c r="A6" s="1144">
        <v>1</v>
      </c>
      <c r="B6" s="1145" t="s">
        <v>2631</v>
      </c>
      <c r="C6" s="1146"/>
      <c r="D6" s="1147" t="s">
        <v>2632</v>
      </c>
      <c r="E6" s="1147" t="s">
        <v>276</v>
      </c>
      <c r="F6" s="1147" t="s">
        <v>35</v>
      </c>
      <c r="G6" s="1147" t="s">
        <v>2124</v>
      </c>
      <c r="H6" s="1148">
        <v>75157137.710000008</v>
      </c>
      <c r="I6" s="1148">
        <v>296669500</v>
      </c>
      <c r="J6" s="1148">
        <v>178001700</v>
      </c>
      <c r="K6" s="1148">
        <v>118667800</v>
      </c>
      <c r="L6" s="1149" t="s">
        <v>2633</v>
      </c>
    </row>
    <row r="7" spans="1:12" ht="80.25" customHeight="1">
      <c r="A7" s="1150">
        <v>1</v>
      </c>
      <c r="B7" s="1151" t="s">
        <v>2634</v>
      </c>
      <c r="C7" s="1152" t="s">
        <v>2209</v>
      </c>
      <c r="D7" s="1151" t="s">
        <v>2632</v>
      </c>
      <c r="E7" s="1151" t="s">
        <v>278</v>
      </c>
      <c r="F7" s="1151" t="s">
        <v>33</v>
      </c>
      <c r="G7" s="1151" t="s">
        <v>2635</v>
      </c>
      <c r="H7" s="1153">
        <v>3763775.37</v>
      </c>
      <c r="I7" s="1153">
        <v>3763775.37</v>
      </c>
      <c r="J7" s="1153">
        <v>3763775.37</v>
      </c>
      <c r="K7" s="1153">
        <v>0</v>
      </c>
      <c r="L7" s="1154" t="s">
        <v>2636</v>
      </c>
    </row>
    <row r="8" spans="1:12" ht="66.75" customHeight="1">
      <c r="A8" s="1150">
        <v>1</v>
      </c>
      <c r="B8" s="1151" t="s">
        <v>2634</v>
      </c>
      <c r="C8" s="1152" t="s">
        <v>2209</v>
      </c>
      <c r="D8" s="1151" t="s">
        <v>2632</v>
      </c>
      <c r="E8" s="1151" t="s">
        <v>279</v>
      </c>
      <c r="F8" s="1151" t="s">
        <v>33</v>
      </c>
      <c r="G8" s="1151" t="s">
        <v>2635</v>
      </c>
      <c r="H8" s="1153">
        <v>2613825.35</v>
      </c>
      <c r="I8" s="1153">
        <v>2613825.35</v>
      </c>
      <c r="J8" s="1153">
        <v>2613825.35</v>
      </c>
      <c r="K8" s="1153">
        <v>0</v>
      </c>
      <c r="L8" s="1154" t="s">
        <v>2637</v>
      </c>
    </row>
    <row r="9" spans="1:12" ht="94.5" customHeight="1">
      <c r="A9" s="1150">
        <v>1</v>
      </c>
      <c r="B9" s="1151" t="s">
        <v>2638</v>
      </c>
      <c r="C9" s="1152"/>
      <c r="D9" s="1151" t="s">
        <v>2632</v>
      </c>
      <c r="E9" s="1151" t="s">
        <v>280</v>
      </c>
      <c r="F9" s="1151" t="s">
        <v>33</v>
      </c>
      <c r="G9" s="1151" t="s">
        <v>2635</v>
      </c>
      <c r="H9" s="1153">
        <v>3133498.2080000001</v>
      </c>
      <c r="I9" s="1153">
        <v>130000000</v>
      </c>
      <c r="J9" s="1153">
        <v>117000000</v>
      </c>
      <c r="K9" s="1153">
        <v>13000000</v>
      </c>
      <c r="L9" s="1154" t="s">
        <v>2639</v>
      </c>
    </row>
    <row r="10" spans="1:12" ht="341.45" customHeight="1">
      <c r="A10" s="1150">
        <v>1</v>
      </c>
      <c r="B10" s="1155" t="s">
        <v>2640</v>
      </c>
      <c r="C10" s="1152"/>
      <c r="D10" s="1151" t="s">
        <v>2632</v>
      </c>
      <c r="E10" s="1151" t="s">
        <v>281</v>
      </c>
      <c r="F10" s="1151" t="s">
        <v>33</v>
      </c>
      <c r="G10" s="1151" t="s">
        <v>2635</v>
      </c>
      <c r="H10" s="1153">
        <v>14665406.49</v>
      </c>
      <c r="I10" s="1153">
        <v>310000000</v>
      </c>
      <c r="J10" s="1153">
        <v>279000000</v>
      </c>
      <c r="K10" s="1153">
        <v>31000000</v>
      </c>
      <c r="L10" s="1154" t="s">
        <v>2641</v>
      </c>
    </row>
    <row r="11" spans="1:12" ht="211.5" customHeight="1">
      <c r="A11" s="1150">
        <v>1</v>
      </c>
      <c r="B11" s="1151" t="s">
        <v>2642</v>
      </c>
      <c r="C11" s="1152" t="s">
        <v>2209</v>
      </c>
      <c r="D11" s="1151" t="s">
        <v>2632</v>
      </c>
      <c r="E11" s="1151" t="s">
        <v>282</v>
      </c>
      <c r="F11" s="1151" t="s">
        <v>33</v>
      </c>
      <c r="G11" s="1151" t="s">
        <v>2635</v>
      </c>
      <c r="H11" s="1153">
        <v>14145405.550000003</v>
      </c>
      <c r="I11" s="1153">
        <v>14145405.550000003</v>
      </c>
      <c r="J11" s="1153">
        <v>14145405.550000003</v>
      </c>
      <c r="K11" s="1153">
        <v>0</v>
      </c>
      <c r="L11" s="1154" t="s">
        <v>2643</v>
      </c>
    </row>
    <row r="12" spans="1:12" ht="205.5" customHeight="1">
      <c r="A12" s="1150">
        <v>1</v>
      </c>
      <c r="B12" s="1155" t="s">
        <v>2644</v>
      </c>
      <c r="C12" s="1152"/>
      <c r="D12" s="1151" t="s">
        <v>2632</v>
      </c>
      <c r="E12" s="1151" t="s">
        <v>283</v>
      </c>
      <c r="F12" s="1151" t="s">
        <v>46</v>
      </c>
      <c r="G12" s="1151" t="s">
        <v>2124</v>
      </c>
      <c r="H12" s="1153">
        <v>6521828.2000000002</v>
      </c>
      <c r="I12" s="1153">
        <v>46523875.170000002</v>
      </c>
      <c r="J12" s="1153">
        <v>29631317.748500004</v>
      </c>
      <c r="K12" s="1153">
        <v>16892557.421499997</v>
      </c>
      <c r="L12" s="1154" t="s">
        <v>2645</v>
      </c>
    </row>
    <row r="13" spans="1:12" ht="137.25" customHeight="1">
      <c r="A13" s="1150">
        <v>1</v>
      </c>
      <c r="B13" s="1151" t="s">
        <v>2646</v>
      </c>
      <c r="C13" s="1152"/>
      <c r="D13" s="1151" t="s">
        <v>2632</v>
      </c>
      <c r="E13" s="1151" t="s">
        <v>284</v>
      </c>
      <c r="F13" s="1151" t="s">
        <v>33</v>
      </c>
      <c r="G13" s="1151" t="s">
        <v>2647</v>
      </c>
      <c r="H13" s="1153">
        <v>0</v>
      </c>
      <c r="I13" s="1153">
        <v>71435277.140000001</v>
      </c>
      <c r="J13" s="1153">
        <v>7143527.7140000006</v>
      </c>
      <c r="K13" s="1153">
        <v>64291749.425999999</v>
      </c>
      <c r="L13" s="1154" t="s">
        <v>2648</v>
      </c>
    </row>
    <row r="14" spans="1:12" ht="159" customHeight="1" thickBot="1">
      <c r="A14" s="1156">
        <v>1</v>
      </c>
      <c r="B14" s="1157" t="s">
        <v>2649</v>
      </c>
      <c r="C14" s="1158"/>
      <c r="D14" s="1157" t="s">
        <v>2632</v>
      </c>
      <c r="E14" s="1157" t="s">
        <v>285</v>
      </c>
      <c r="F14" s="1157" t="s">
        <v>33</v>
      </c>
      <c r="G14" s="1157" t="s">
        <v>2647</v>
      </c>
      <c r="H14" s="1159">
        <v>0</v>
      </c>
      <c r="I14" s="1159">
        <v>25000000</v>
      </c>
      <c r="J14" s="1159">
        <v>15000000</v>
      </c>
      <c r="K14" s="1159">
        <v>10000000</v>
      </c>
      <c r="L14" s="1160" t="s">
        <v>2650</v>
      </c>
    </row>
    <row r="15" spans="1:12">
      <c r="A15" s="445"/>
      <c r="B15" s="445"/>
      <c r="C15" s="445"/>
      <c r="D15" s="445"/>
      <c r="E15" s="445"/>
      <c r="F15" s="445"/>
      <c r="G15" s="445"/>
      <c r="H15" s="445">
        <f>+SUM(H6:H14)</f>
        <v>120000876.87800001</v>
      </c>
      <c r="I15" s="445">
        <f>++SUM(I6:I14)</f>
        <v>900151658.57999992</v>
      </c>
      <c r="J15" s="445">
        <f>++SUM(J6:J14)</f>
        <v>646299551.73249996</v>
      </c>
      <c r="K15" s="445">
        <f>++SUM(K6:K14)</f>
        <v>253852106.8475</v>
      </c>
    </row>
    <row r="18" spans="1:12" ht="16.5" thickBot="1"/>
    <row r="19" spans="1:12" ht="16.5" thickBot="1">
      <c r="A19" s="453" t="s">
        <v>319</v>
      </c>
      <c r="B19" s="453" t="s">
        <v>322</v>
      </c>
      <c r="C19" s="453" t="s">
        <v>20</v>
      </c>
      <c r="D19" s="453" t="s">
        <v>2189</v>
      </c>
      <c r="E19" s="454" t="s">
        <v>2626</v>
      </c>
      <c r="F19" s="454" t="s">
        <v>2627</v>
      </c>
      <c r="G19" s="454" t="s">
        <v>2628</v>
      </c>
      <c r="H19" s="454" t="s">
        <v>2629</v>
      </c>
      <c r="L19" s="453" t="s">
        <v>2464</v>
      </c>
    </row>
    <row r="20" spans="1:12" ht="45">
      <c r="A20" s="1161" t="s">
        <v>2651</v>
      </c>
      <c r="B20" s="1147" t="s">
        <v>286</v>
      </c>
      <c r="C20" s="1146" t="s">
        <v>130</v>
      </c>
      <c r="D20" s="1146" t="s">
        <v>275</v>
      </c>
      <c r="E20" s="1148">
        <v>0</v>
      </c>
      <c r="F20" s="1162">
        <v>136954530</v>
      </c>
      <c r="G20" s="1162">
        <v>36628489.048500001</v>
      </c>
      <c r="H20" s="1162">
        <v>100284954.5925</v>
      </c>
      <c r="L20" s="1147" t="s">
        <v>2652</v>
      </c>
    </row>
    <row r="21" spans="1:12" ht="45">
      <c r="A21" s="1163" t="s">
        <v>2651</v>
      </c>
      <c r="B21" s="1151" t="s">
        <v>287</v>
      </c>
      <c r="C21" s="1152" t="s">
        <v>130</v>
      </c>
      <c r="D21" s="1152" t="s">
        <v>275</v>
      </c>
      <c r="E21" s="1153">
        <v>0</v>
      </c>
      <c r="F21" s="1164">
        <v>188729100</v>
      </c>
      <c r="G21" s="1164">
        <v>50475597.795000002</v>
      </c>
      <c r="H21" s="1164">
        <v>138196883.47499999</v>
      </c>
      <c r="L21" s="1151" t="s">
        <v>2652</v>
      </c>
    </row>
    <row r="22" spans="1:12" ht="45">
      <c r="A22" s="1163" t="s">
        <v>2651</v>
      </c>
      <c r="B22" s="1151" t="s">
        <v>288</v>
      </c>
      <c r="C22" s="1152" t="s">
        <v>130</v>
      </c>
      <c r="D22" s="1152" t="s">
        <v>275</v>
      </c>
      <c r="E22" s="1153">
        <v>0</v>
      </c>
      <c r="F22" s="1164">
        <v>33723810</v>
      </c>
      <c r="G22" s="1164">
        <v>9019432.9845000003</v>
      </c>
      <c r="H22" s="1164">
        <v>24694259.872499999</v>
      </c>
      <c r="L22" s="1151" t="s">
        <v>2652</v>
      </c>
    </row>
    <row r="23" spans="1:12" ht="45">
      <c r="A23" s="1163" t="s">
        <v>2651</v>
      </c>
      <c r="B23" s="1151" t="s">
        <v>289</v>
      </c>
      <c r="C23" s="1152" t="s">
        <v>130</v>
      </c>
      <c r="D23" s="1152" t="s">
        <v>275</v>
      </c>
      <c r="E23" s="1153">
        <v>0</v>
      </c>
      <c r="F23" s="1164">
        <v>165176460</v>
      </c>
      <c r="G23" s="1164">
        <v>44176444.227000006</v>
      </c>
      <c r="H23" s="1164">
        <v>120950462.83499999</v>
      </c>
      <c r="L23" s="1151" t="s">
        <v>2652</v>
      </c>
    </row>
    <row r="24" spans="1:12" ht="45">
      <c r="A24" s="1163" t="s">
        <v>2651</v>
      </c>
      <c r="B24" s="1151" t="s">
        <v>290</v>
      </c>
      <c r="C24" s="1152" t="s">
        <v>130</v>
      </c>
      <c r="D24" s="1152" t="s">
        <v>275</v>
      </c>
      <c r="E24" s="1153">
        <v>0</v>
      </c>
      <c r="F24" s="1164">
        <v>218058975</v>
      </c>
      <c r="G24" s="1164">
        <v>58319872.863750003</v>
      </c>
      <c r="H24" s="1164">
        <v>159673684.44374999</v>
      </c>
      <c r="L24" s="1151" t="s">
        <v>2652</v>
      </c>
    </row>
    <row r="25" spans="1:12" ht="45">
      <c r="A25" s="1163" t="s">
        <v>2651</v>
      </c>
      <c r="B25" s="1151" t="s">
        <v>291</v>
      </c>
      <c r="C25" s="1152" t="s">
        <v>130</v>
      </c>
      <c r="D25" s="1152" t="s">
        <v>275</v>
      </c>
      <c r="E25" s="1153">
        <v>0</v>
      </c>
      <c r="F25" s="1164">
        <v>160503255</v>
      </c>
      <c r="G25" s="1164">
        <v>42926595.54975</v>
      </c>
      <c r="H25" s="1164">
        <v>117528508.47375</v>
      </c>
      <c r="L25" s="1151" t="s">
        <v>2652</v>
      </c>
    </row>
    <row r="26" spans="1:12" ht="30">
      <c r="A26" s="1163" t="s">
        <v>2651</v>
      </c>
      <c r="B26" s="1151" t="s">
        <v>292</v>
      </c>
      <c r="C26" s="1152" t="s">
        <v>130</v>
      </c>
      <c r="D26" s="1152" t="s">
        <v>275</v>
      </c>
      <c r="E26" s="1153">
        <v>0</v>
      </c>
      <c r="F26" s="1164">
        <v>5136889.5599999996</v>
      </c>
      <c r="G26" s="1164">
        <v>428416.58930399996</v>
      </c>
      <c r="H26" s="1164">
        <v>4708472.9706959995</v>
      </c>
      <c r="L26" s="1151" t="s">
        <v>2653</v>
      </c>
    </row>
    <row r="27" spans="1:12" ht="30">
      <c r="A27" s="1163" t="s">
        <v>2651</v>
      </c>
      <c r="B27" s="1151" t="s">
        <v>293</v>
      </c>
      <c r="C27" s="1152" t="s">
        <v>130</v>
      </c>
      <c r="D27" s="1152" t="s">
        <v>275</v>
      </c>
      <c r="E27" s="1153">
        <v>0</v>
      </c>
      <c r="F27" s="1164">
        <v>3130292.05</v>
      </c>
      <c r="G27" s="1164">
        <v>261066.35696999999</v>
      </c>
      <c r="H27" s="1164">
        <v>2869225.6930299997</v>
      </c>
      <c r="L27" s="1151" t="s">
        <v>2653</v>
      </c>
    </row>
    <row r="28" spans="1:12" ht="30">
      <c r="A28" s="1163" t="s">
        <v>2651</v>
      </c>
      <c r="B28" s="1151" t="s">
        <v>294</v>
      </c>
      <c r="C28" s="1152" t="s">
        <v>130</v>
      </c>
      <c r="D28" s="1152" t="s">
        <v>275</v>
      </c>
      <c r="E28" s="1153">
        <v>0</v>
      </c>
      <c r="F28" s="1164">
        <v>3249603.27</v>
      </c>
      <c r="G28" s="1164">
        <v>271016.91271800001</v>
      </c>
      <c r="H28" s="1164">
        <v>2978586.3572820001</v>
      </c>
      <c r="L28" s="1151" t="s">
        <v>2653</v>
      </c>
    </row>
    <row r="29" spans="1:12" ht="30">
      <c r="A29" s="1163" t="s">
        <v>2651</v>
      </c>
      <c r="B29" s="1151" t="s">
        <v>295</v>
      </c>
      <c r="C29" s="1152" t="s">
        <v>130</v>
      </c>
      <c r="D29" s="1152" t="s">
        <v>275</v>
      </c>
      <c r="E29" s="1153">
        <v>0</v>
      </c>
      <c r="F29" s="1164">
        <v>5555563.4299999997</v>
      </c>
      <c r="G29" s="1164">
        <v>463333.990062</v>
      </c>
      <c r="H29" s="1164">
        <v>5092229.4399379995</v>
      </c>
      <c r="L29" s="1151" t="s">
        <v>2653</v>
      </c>
    </row>
    <row r="30" spans="1:12" ht="30">
      <c r="A30" s="1163" t="s">
        <v>2651</v>
      </c>
      <c r="B30" s="1151" t="s">
        <v>296</v>
      </c>
      <c r="C30" s="1152" t="s">
        <v>130</v>
      </c>
      <c r="D30" s="1152" t="s">
        <v>275</v>
      </c>
      <c r="E30" s="1153">
        <v>0</v>
      </c>
      <c r="F30" s="1164">
        <v>6154288.7400000002</v>
      </c>
      <c r="G30" s="1164">
        <v>513267.68091600004</v>
      </c>
      <c r="H30" s="1164">
        <v>5641021.0590840001</v>
      </c>
      <c r="L30" s="1151" t="s">
        <v>2653</v>
      </c>
    </row>
    <row r="31" spans="1:12" ht="30">
      <c r="A31" s="1163" t="s">
        <v>2651</v>
      </c>
      <c r="B31" s="1151" t="s">
        <v>297</v>
      </c>
      <c r="C31" s="1152" t="s">
        <v>130</v>
      </c>
      <c r="D31" s="1152" t="s">
        <v>275</v>
      </c>
      <c r="E31" s="1153">
        <v>0</v>
      </c>
      <c r="F31" s="1164">
        <v>6117410.71</v>
      </c>
      <c r="G31" s="1164">
        <v>510192.05321400001</v>
      </c>
      <c r="H31" s="1164">
        <v>5607218.6567859994</v>
      </c>
      <c r="L31" s="1151" t="s">
        <v>2653</v>
      </c>
    </row>
    <row r="32" spans="1:12" ht="30">
      <c r="A32" s="1163" t="s">
        <v>2651</v>
      </c>
      <c r="B32" s="1151" t="s">
        <v>298</v>
      </c>
      <c r="C32" s="1152" t="s">
        <v>130</v>
      </c>
      <c r="D32" s="1152" t="s">
        <v>275</v>
      </c>
      <c r="E32" s="1153">
        <v>0</v>
      </c>
      <c r="F32" s="1164">
        <v>6141272.9699999997</v>
      </c>
      <c r="G32" s="1164">
        <v>512182.165698</v>
      </c>
      <c r="H32" s="1164">
        <v>5629090.8043019995</v>
      </c>
      <c r="L32" s="1151" t="s">
        <v>2653</v>
      </c>
    </row>
    <row r="33" spans="1:12" ht="30">
      <c r="A33" s="1163" t="s">
        <v>2651</v>
      </c>
      <c r="B33" s="1151" t="s">
        <v>299</v>
      </c>
      <c r="C33" s="1152" t="s">
        <v>130</v>
      </c>
      <c r="D33" s="1152" t="s">
        <v>275</v>
      </c>
      <c r="E33" s="1153">
        <v>0</v>
      </c>
      <c r="F33" s="1164">
        <v>16228492.859999999</v>
      </c>
      <c r="G33" s="1164">
        <v>1353456.304524</v>
      </c>
      <c r="H33" s="1164">
        <v>14875036.555475999</v>
      </c>
      <c r="L33" s="1151" t="s">
        <v>2653</v>
      </c>
    </row>
    <row r="34" spans="1:12" ht="30">
      <c r="A34" s="1163" t="s">
        <v>2651</v>
      </c>
      <c r="B34" s="1151" t="s">
        <v>300</v>
      </c>
      <c r="C34" s="1152" t="s">
        <v>130</v>
      </c>
      <c r="D34" s="1152" t="s">
        <v>275</v>
      </c>
      <c r="E34" s="1153">
        <v>0</v>
      </c>
      <c r="F34" s="1164">
        <v>4904775.04</v>
      </c>
      <c r="G34" s="1164">
        <v>409058.23833600001</v>
      </c>
      <c r="H34" s="1164">
        <v>4495716.8016639994</v>
      </c>
      <c r="L34" s="1151" t="s">
        <v>2653</v>
      </c>
    </row>
    <row r="35" spans="1:12" ht="30">
      <c r="A35" s="1163" t="s">
        <v>2651</v>
      </c>
      <c r="B35" s="1151" t="s">
        <v>301</v>
      </c>
      <c r="C35" s="1152" t="s">
        <v>130</v>
      </c>
      <c r="D35" s="1152" t="s">
        <v>275</v>
      </c>
      <c r="E35" s="1153">
        <v>0</v>
      </c>
      <c r="F35" s="1164">
        <v>8256335.2000000002</v>
      </c>
      <c r="G35" s="1164">
        <v>688578.35568000004</v>
      </c>
      <c r="H35" s="1164">
        <v>7567756.8443200001</v>
      </c>
      <c r="L35" s="1151" t="s">
        <v>2653</v>
      </c>
    </row>
    <row r="36" spans="1:12" ht="30">
      <c r="A36" s="1163" t="s">
        <v>2651</v>
      </c>
      <c r="B36" s="1151" t="s">
        <v>302</v>
      </c>
      <c r="C36" s="1152" t="s">
        <v>130</v>
      </c>
      <c r="D36" s="1152" t="s">
        <v>275</v>
      </c>
      <c r="E36" s="1153">
        <v>0</v>
      </c>
      <c r="F36" s="1164">
        <v>9898491.2100000009</v>
      </c>
      <c r="G36" s="1164">
        <v>825534.16691400006</v>
      </c>
      <c r="H36" s="1164">
        <v>9072957.0430859998</v>
      </c>
      <c r="L36" s="1151" t="s">
        <v>2653</v>
      </c>
    </row>
    <row r="37" spans="1:12" ht="30">
      <c r="A37" s="1163" t="s">
        <v>2651</v>
      </c>
      <c r="B37" s="1151" t="s">
        <v>303</v>
      </c>
      <c r="C37" s="1152" t="s">
        <v>130</v>
      </c>
      <c r="D37" s="1152" t="s">
        <v>275</v>
      </c>
      <c r="E37" s="1153">
        <v>0</v>
      </c>
      <c r="F37" s="1164">
        <v>13100370.02</v>
      </c>
      <c r="G37" s="1164">
        <v>1092570.8596679999</v>
      </c>
      <c r="H37" s="1164">
        <v>12007799.160332</v>
      </c>
      <c r="L37" s="1151" t="s">
        <v>2653</v>
      </c>
    </row>
    <row r="38" spans="1:12" ht="30">
      <c r="A38" s="1163" t="s">
        <v>2651</v>
      </c>
      <c r="B38" s="1151" t="s">
        <v>304</v>
      </c>
      <c r="C38" s="1152" t="s">
        <v>130</v>
      </c>
      <c r="D38" s="1152" t="s">
        <v>275</v>
      </c>
      <c r="E38" s="1153">
        <v>0</v>
      </c>
      <c r="F38" s="1164">
        <v>9475478.7599999998</v>
      </c>
      <c r="G38" s="1164">
        <v>790254.92858399998</v>
      </c>
      <c r="H38" s="1164">
        <v>8685223.8314159997</v>
      </c>
      <c r="L38" s="1151" t="s">
        <v>2653</v>
      </c>
    </row>
    <row r="39" spans="1:12" ht="30">
      <c r="A39" s="1163" t="s">
        <v>2651</v>
      </c>
      <c r="B39" s="1151" t="s">
        <v>305</v>
      </c>
      <c r="C39" s="1152" t="s">
        <v>130</v>
      </c>
      <c r="D39" s="1152" t="s">
        <v>275</v>
      </c>
      <c r="E39" s="1153">
        <v>0</v>
      </c>
      <c r="F39" s="1164">
        <v>5113027.32</v>
      </c>
      <c r="G39" s="1164">
        <v>426426.47848800005</v>
      </c>
      <c r="H39" s="1164">
        <v>4686600.8415120002</v>
      </c>
      <c r="L39" s="1151" t="s">
        <v>2653</v>
      </c>
    </row>
    <row r="40" spans="1:12" ht="30">
      <c r="A40" s="1163" t="s">
        <v>2651</v>
      </c>
      <c r="B40" s="1151" t="s">
        <v>306</v>
      </c>
      <c r="C40" s="1152" t="s">
        <v>130</v>
      </c>
      <c r="D40" s="1152" t="s">
        <v>275</v>
      </c>
      <c r="E40" s="1153">
        <v>0</v>
      </c>
      <c r="F40" s="1164">
        <v>2279928.56</v>
      </c>
      <c r="G40" s="1164">
        <v>190146.04190400001</v>
      </c>
      <c r="H40" s="1164">
        <v>2089782.518096</v>
      </c>
      <c r="L40" s="1151" t="s">
        <v>2653</v>
      </c>
    </row>
    <row r="41" spans="1:12" ht="30">
      <c r="A41" s="1163" t="s">
        <v>2651</v>
      </c>
      <c r="B41" s="1151" t="s">
        <v>307</v>
      </c>
      <c r="C41" s="1152" t="s">
        <v>130</v>
      </c>
      <c r="D41" s="1152" t="s">
        <v>275</v>
      </c>
      <c r="E41" s="1153">
        <v>0</v>
      </c>
      <c r="F41" s="1164">
        <v>8629453.8599999994</v>
      </c>
      <c r="G41" s="1164">
        <v>719696.45192399994</v>
      </c>
      <c r="H41" s="1164">
        <v>7909757.4080759995</v>
      </c>
      <c r="L41" s="1151" t="s">
        <v>2653</v>
      </c>
    </row>
    <row r="42" spans="1:12" ht="30">
      <c r="A42" s="1163" t="s">
        <v>2651</v>
      </c>
      <c r="B42" s="1151" t="s">
        <v>308</v>
      </c>
      <c r="C42" s="1152" t="s">
        <v>130</v>
      </c>
      <c r="D42" s="1152" t="s">
        <v>275</v>
      </c>
      <c r="E42" s="1153">
        <v>0</v>
      </c>
      <c r="F42" s="1164">
        <v>3345052.23</v>
      </c>
      <c r="G42" s="1164">
        <v>278977.35598200001</v>
      </c>
      <c r="H42" s="1164">
        <v>3066074.874018</v>
      </c>
      <c r="L42" s="1151" t="s">
        <v>2653</v>
      </c>
    </row>
    <row r="43" spans="1:12" ht="30">
      <c r="A43" s="1163" t="s">
        <v>2651</v>
      </c>
      <c r="B43" s="1151" t="s">
        <v>309</v>
      </c>
      <c r="C43" s="1152" t="s">
        <v>130</v>
      </c>
      <c r="D43" s="1152" t="s">
        <v>275</v>
      </c>
      <c r="E43" s="1153">
        <v>0</v>
      </c>
      <c r="F43" s="1164">
        <v>5807201.5800000001</v>
      </c>
      <c r="G43" s="1164">
        <v>484320.61177200003</v>
      </c>
      <c r="H43" s="1164">
        <v>5322880.9682280002</v>
      </c>
      <c r="L43" s="1151" t="s">
        <v>2653</v>
      </c>
    </row>
    <row r="44" spans="1:12" ht="30">
      <c r="A44" s="1163" t="s">
        <v>2651</v>
      </c>
      <c r="B44" s="1151" t="s">
        <v>310</v>
      </c>
      <c r="C44" s="1152" t="s">
        <v>130</v>
      </c>
      <c r="D44" s="1152" t="s">
        <v>275</v>
      </c>
      <c r="E44" s="1153">
        <v>0</v>
      </c>
      <c r="F44" s="1164">
        <v>5915666.3200000003</v>
      </c>
      <c r="G44" s="1164">
        <v>493366.57108800003</v>
      </c>
      <c r="H44" s="1164">
        <v>5422299.7489120001</v>
      </c>
      <c r="L44" s="1151" t="s">
        <v>2653</v>
      </c>
    </row>
    <row r="45" spans="1:12" ht="30.75" thickBot="1">
      <c r="A45" s="1165" t="s">
        <v>2651</v>
      </c>
      <c r="B45" s="1157" t="s">
        <v>311</v>
      </c>
      <c r="C45" s="1158" t="s">
        <v>130</v>
      </c>
      <c r="D45" s="1158" t="s">
        <v>275</v>
      </c>
      <c r="E45" s="1159">
        <v>0</v>
      </c>
      <c r="F45" s="1166">
        <v>9019926.9000000004</v>
      </c>
      <c r="G45" s="1166">
        <v>752261.90346000006</v>
      </c>
      <c r="H45" s="1166">
        <v>8267664.9965399997</v>
      </c>
      <c r="L45" s="1157" t="s">
        <v>2653</v>
      </c>
    </row>
    <row r="46" spans="1:12">
      <c r="F46" s="455">
        <f>+SUM(F20:F45)</f>
        <v>1040605650.59</v>
      </c>
      <c r="G46" s="455">
        <f>+SUM(G20:G45)</f>
        <v>253010556.485706</v>
      </c>
      <c r="H46" s="455">
        <f>+SUM(H20:H45)</f>
        <v>787324150.26529384</v>
      </c>
    </row>
  </sheetData>
  <conditionalFormatting sqref="A19:H19 L19">
    <cfRule type="duplicateValues" dxfId="33" priority="8"/>
  </conditionalFormatting>
  <conditionalFormatting sqref="A5:L5">
    <cfRule type="duplicateValues" dxfId="32" priority="3"/>
    <cfRule type="duplicateValues" dxfId="31" priority="4"/>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775FA-A9BC-405B-8C6B-25946B0E41B0}">
  <sheetPr filterMode="1">
    <tabColor rgb="FF92D050"/>
  </sheetPr>
  <dimension ref="A2:J320"/>
  <sheetViews>
    <sheetView workbookViewId="0"/>
  </sheetViews>
  <sheetFormatPr defaultColWidth="7.875" defaultRowHeight="15"/>
  <cols>
    <col min="1" max="1" width="11.875" style="499" customWidth="1"/>
    <col min="2" max="2" width="12" style="500" customWidth="1"/>
    <col min="3" max="3" width="14.5" style="501" customWidth="1"/>
    <col min="4" max="4" width="80.5" style="500" customWidth="1"/>
    <col min="5" max="5" width="17.5" style="501" customWidth="1"/>
    <col min="6" max="9" width="22.375" style="501" customWidth="1"/>
    <col min="10" max="10" width="19.875" style="500" customWidth="1"/>
    <col min="11" max="11" width="7.875" style="500"/>
    <col min="12" max="12" width="52.375" style="500" customWidth="1"/>
    <col min="13" max="16384" width="7.875" style="500"/>
  </cols>
  <sheetData>
    <row r="2" spans="1:10" ht="44.25" customHeight="1" thickBot="1"/>
    <row r="3" spans="1:10" ht="51" customHeight="1" thickTop="1" thickBot="1">
      <c r="A3" s="502" t="s">
        <v>2623</v>
      </c>
      <c r="B3" s="503" t="s">
        <v>2625</v>
      </c>
      <c r="C3" s="503" t="s">
        <v>319</v>
      </c>
      <c r="D3" s="503" t="s">
        <v>2654</v>
      </c>
      <c r="E3" s="503" t="s">
        <v>20</v>
      </c>
      <c r="F3" s="503" t="s">
        <v>2189</v>
      </c>
      <c r="G3" s="503" t="s">
        <v>2655</v>
      </c>
      <c r="H3" s="503" t="s">
        <v>2656</v>
      </c>
      <c r="I3" s="503" t="s">
        <v>2657</v>
      </c>
      <c r="J3" s="522" t="s">
        <v>2467</v>
      </c>
    </row>
    <row r="4" spans="1:10" ht="15.75" hidden="1" thickTop="1">
      <c r="A4" s="505">
        <v>3</v>
      </c>
      <c r="B4" s="506"/>
      <c r="C4" s="507">
        <v>166707</v>
      </c>
      <c r="D4" s="508" t="s">
        <v>1203</v>
      </c>
      <c r="E4" s="509" t="s">
        <v>46</v>
      </c>
      <c r="F4" s="509" t="s">
        <v>2126</v>
      </c>
      <c r="G4" s="510">
        <v>31809353</v>
      </c>
      <c r="H4" s="511">
        <v>16781976</v>
      </c>
      <c r="I4" s="509" t="s">
        <v>2658</v>
      </c>
      <c r="J4" s="504">
        <v>3608812.0840399479</v>
      </c>
    </row>
    <row r="5" spans="1:10" ht="15.75" hidden="1" thickTop="1">
      <c r="A5" s="505">
        <v>3</v>
      </c>
      <c r="B5" s="506"/>
      <c r="C5" s="507">
        <v>166860</v>
      </c>
      <c r="D5" s="508" t="s">
        <v>681</v>
      </c>
      <c r="E5" s="509" t="s">
        <v>46</v>
      </c>
      <c r="F5" s="509" t="s">
        <v>2126</v>
      </c>
      <c r="G5" s="510">
        <v>82012589</v>
      </c>
      <c r="H5" s="511">
        <v>19709323</v>
      </c>
      <c r="I5" s="512">
        <v>1901250</v>
      </c>
      <c r="J5" s="504">
        <v>3598975.7371011823</v>
      </c>
    </row>
    <row r="6" spans="1:10" ht="15.75" hidden="1" thickTop="1">
      <c r="A6" s="505">
        <v>3</v>
      </c>
      <c r="B6" s="506"/>
      <c r="C6" s="507">
        <v>166904</v>
      </c>
      <c r="D6" s="508" t="s">
        <v>690</v>
      </c>
      <c r="E6" s="509" t="s">
        <v>46</v>
      </c>
      <c r="F6" s="509" t="s">
        <v>2126</v>
      </c>
      <c r="G6" s="510">
        <v>50400588</v>
      </c>
      <c r="H6" s="511">
        <v>9229435</v>
      </c>
      <c r="I6" s="512">
        <v>49144</v>
      </c>
      <c r="J6" s="504">
        <v>1948376.178810027</v>
      </c>
    </row>
    <row r="7" spans="1:10" ht="15.75" hidden="1" thickTop="1">
      <c r="A7" s="505">
        <v>3</v>
      </c>
      <c r="B7" s="506"/>
      <c r="C7" s="507">
        <v>167168</v>
      </c>
      <c r="D7" s="508" t="s">
        <v>772</v>
      </c>
      <c r="E7" s="509" t="s">
        <v>46</v>
      </c>
      <c r="F7" s="509" t="s">
        <v>2126</v>
      </c>
      <c r="G7" s="510">
        <v>106645232</v>
      </c>
      <c r="H7" s="511">
        <v>24646695</v>
      </c>
      <c r="I7" s="512" t="s">
        <v>2658</v>
      </c>
      <c r="J7" s="504">
        <v>3937552.0535054719</v>
      </c>
    </row>
    <row r="8" spans="1:10" ht="15.75" hidden="1" thickTop="1">
      <c r="A8" s="505">
        <v>1</v>
      </c>
      <c r="B8" s="506"/>
      <c r="C8" s="507">
        <v>167443</v>
      </c>
      <c r="D8" s="508" t="s">
        <v>1180</v>
      </c>
      <c r="E8" s="509" t="s">
        <v>46</v>
      </c>
      <c r="F8" s="509" t="s">
        <v>2126</v>
      </c>
      <c r="G8" s="510">
        <v>69007311</v>
      </c>
      <c r="H8" s="511">
        <v>15967020</v>
      </c>
      <c r="I8" s="512">
        <v>3320494</v>
      </c>
      <c r="J8" s="504">
        <v>2448557.1254077293</v>
      </c>
    </row>
    <row r="9" spans="1:10" ht="15.75" hidden="1" thickTop="1">
      <c r="A9" s="505">
        <v>3</v>
      </c>
      <c r="B9" s="506"/>
      <c r="C9" s="507">
        <v>167508</v>
      </c>
      <c r="D9" s="508" t="s">
        <v>691</v>
      </c>
      <c r="E9" s="509" t="s">
        <v>46</v>
      </c>
      <c r="F9" s="509" t="s">
        <v>2126</v>
      </c>
      <c r="G9" s="510">
        <v>78788689</v>
      </c>
      <c r="H9" s="511">
        <v>4609955</v>
      </c>
      <c r="I9" s="512">
        <v>5311721</v>
      </c>
      <c r="J9" s="504">
        <v>1597570.5001853807</v>
      </c>
    </row>
    <row r="10" spans="1:10" ht="15.75" hidden="1" thickTop="1">
      <c r="A10" s="505">
        <v>3</v>
      </c>
      <c r="B10" s="506"/>
      <c r="C10" s="507">
        <v>169503</v>
      </c>
      <c r="D10" s="508" t="s">
        <v>2659</v>
      </c>
      <c r="E10" s="509" t="s">
        <v>33</v>
      </c>
      <c r="F10" s="509" t="s">
        <v>2182</v>
      </c>
      <c r="G10" s="510">
        <v>2700000</v>
      </c>
      <c r="H10" s="511" t="s">
        <v>2660</v>
      </c>
      <c r="I10" s="512" t="s">
        <v>2658</v>
      </c>
      <c r="J10" s="504">
        <v>2833.4086160000002</v>
      </c>
    </row>
    <row r="11" spans="1:10" ht="15.75" hidden="1" thickTop="1">
      <c r="A11" s="505">
        <v>6</v>
      </c>
      <c r="B11" s="506"/>
      <c r="C11" s="507">
        <v>169804</v>
      </c>
      <c r="D11" s="508" t="s">
        <v>732</v>
      </c>
      <c r="E11" s="509" t="s">
        <v>2661</v>
      </c>
      <c r="F11" s="509" t="s">
        <v>275</v>
      </c>
      <c r="G11" s="510">
        <v>3500000</v>
      </c>
      <c r="H11" s="511" t="s">
        <v>2660</v>
      </c>
      <c r="I11" s="512" t="s">
        <v>2658</v>
      </c>
      <c r="J11" s="504">
        <v>3874.9817990937486</v>
      </c>
    </row>
    <row r="12" spans="1:10" ht="15.75" thickTop="1">
      <c r="A12" s="505">
        <v>3</v>
      </c>
      <c r="B12" s="506"/>
      <c r="C12" s="528">
        <v>176954</v>
      </c>
      <c r="D12" s="529" t="s">
        <v>261</v>
      </c>
      <c r="E12" s="530" t="s">
        <v>46</v>
      </c>
      <c r="F12" s="530" t="s">
        <v>2126</v>
      </c>
      <c r="G12" s="531">
        <v>3362636</v>
      </c>
      <c r="H12" s="532">
        <v>4127356</v>
      </c>
      <c r="I12" s="533"/>
      <c r="J12" s="534">
        <v>797928.46512711013</v>
      </c>
    </row>
    <row r="13" spans="1:10" hidden="1">
      <c r="A13" s="505">
        <v>1</v>
      </c>
      <c r="B13" s="506"/>
      <c r="C13" s="507">
        <v>177134</v>
      </c>
      <c r="D13" s="508" t="s">
        <v>708</v>
      </c>
      <c r="E13" s="509" t="s">
        <v>46</v>
      </c>
      <c r="F13" s="509" t="s">
        <v>2126</v>
      </c>
      <c r="G13" s="510">
        <v>59675336</v>
      </c>
      <c r="H13" s="511">
        <v>7821691</v>
      </c>
      <c r="I13" s="512">
        <v>2575209</v>
      </c>
      <c r="J13" s="504">
        <v>3046937.2880097702</v>
      </c>
    </row>
    <row r="14" spans="1:10" hidden="1">
      <c r="A14" s="505">
        <v>3</v>
      </c>
      <c r="B14" s="506"/>
      <c r="C14" s="507">
        <v>177191</v>
      </c>
      <c r="D14" s="508" t="s">
        <v>1186</v>
      </c>
      <c r="E14" s="509" t="s">
        <v>46</v>
      </c>
      <c r="F14" s="509" t="s">
        <v>2126</v>
      </c>
      <c r="G14" s="510">
        <v>19407885</v>
      </c>
      <c r="H14" s="511">
        <v>906873</v>
      </c>
      <c r="I14" s="512" t="s">
        <v>2658</v>
      </c>
      <c r="J14" s="504">
        <v>2392378.7399159358</v>
      </c>
    </row>
    <row r="15" spans="1:10" hidden="1">
      <c r="A15" s="505">
        <v>3</v>
      </c>
      <c r="B15" s="506"/>
      <c r="C15" s="507">
        <v>179988</v>
      </c>
      <c r="D15" s="508" t="s">
        <v>2662</v>
      </c>
      <c r="E15" s="509" t="s">
        <v>33</v>
      </c>
      <c r="F15" s="509" t="s">
        <v>2182</v>
      </c>
      <c r="G15" s="510">
        <v>2400000</v>
      </c>
      <c r="H15" s="511" t="s">
        <v>2660</v>
      </c>
      <c r="I15" s="512" t="s">
        <v>2658</v>
      </c>
      <c r="J15" s="504">
        <v>12617.372731933307</v>
      </c>
    </row>
    <row r="16" spans="1:10" hidden="1">
      <c r="A16" s="505">
        <v>3</v>
      </c>
      <c r="B16" s="506"/>
      <c r="C16" s="507">
        <v>180326</v>
      </c>
      <c r="D16" s="508" t="s">
        <v>1179</v>
      </c>
      <c r="E16" s="509" t="s">
        <v>46</v>
      </c>
      <c r="F16" s="509" t="s">
        <v>2126</v>
      </c>
      <c r="G16" s="510">
        <v>67238777</v>
      </c>
      <c r="H16" s="511">
        <v>32488767</v>
      </c>
      <c r="I16" s="512" t="s">
        <v>2658</v>
      </c>
      <c r="J16" s="504">
        <v>3128552.8804239733</v>
      </c>
    </row>
    <row r="17" spans="1:10" hidden="1">
      <c r="A17" s="505">
        <v>1</v>
      </c>
      <c r="B17" s="506"/>
      <c r="C17" s="507">
        <v>334191</v>
      </c>
      <c r="D17" s="508" t="s">
        <v>990</v>
      </c>
      <c r="E17" s="509" t="s">
        <v>35</v>
      </c>
      <c r="F17" s="509" t="s">
        <v>2126</v>
      </c>
      <c r="G17" s="510">
        <v>44675547</v>
      </c>
      <c r="H17" s="511">
        <v>38483744</v>
      </c>
      <c r="I17" s="512">
        <v>31373009</v>
      </c>
      <c r="J17" s="504">
        <v>6136457.3826069385</v>
      </c>
    </row>
    <row r="18" spans="1:10" hidden="1">
      <c r="A18" s="505">
        <v>1</v>
      </c>
      <c r="B18" s="506"/>
      <c r="C18" s="507">
        <v>334285</v>
      </c>
      <c r="D18" s="508" t="s">
        <v>991</v>
      </c>
      <c r="E18" s="509" t="s">
        <v>35</v>
      </c>
      <c r="F18" s="509" t="s">
        <v>2126</v>
      </c>
      <c r="G18" s="510">
        <v>48650571</v>
      </c>
      <c r="H18" s="511">
        <v>35887745</v>
      </c>
      <c r="I18" s="512">
        <v>16294175</v>
      </c>
      <c r="J18" s="504">
        <v>4491909.2427472118</v>
      </c>
    </row>
    <row r="19" spans="1:10" hidden="1">
      <c r="A19" s="505">
        <v>1</v>
      </c>
      <c r="B19" s="506"/>
      <c r="C19" s="507">
        <v>334293</v>
      </c>
      <c r="D19" s="508" t="s">
        <v>1005</v>
      </c>
      <c r="E19" s="509" t="s">
        <v>35</v>
      </c>
      <c r="F19" s="509" t="s">
        <v>2126</v>
      </c>
      <c r="G19" s="510">
        <v>47224922</v>
      </c>
      <c r="H19" s="511">
        <v>45582792</v>
      </c>
      <c r="I19" s="512">
        <v>17240242</v>
      </c>
      <c r="J19" s="504">
        <v>5316284.9282294</v>
      </c>
    </row>
    <row r="20" spans="1:10" hidden="1">
      <c r="A20" s="505">
        <v>1</v>
      </c>
      <c r="B20" s="506"/>
      <c r="C20" s="507">
        <v>334308</v>
      </c>
      <c r="D20" s="508" t="s">
        <v>992</v>
      </c>
      <c r="E20" s="509" t="s">
        <v>35</v>
      </c>
      <c r="F20" s="509" t="s">
        <v>2126</v>
      </c>
      <c r="G20" s="510">
        <v>45321705</v>
      </c>
      <c r="H20" s="511">
        <v>32030114</v>
      </c>
      <c r="I20" s="512">
        <v>36699234</v>
      </c>
      <c r="J20" s="504">
        <v>1933182.7211866768</v>
      </c>
    </row>
    <row r="21" spans="1:10" hidden="1">
      <c r="A21" s="505">
        <v>3</v>
      </c>
      <c r="B21" s="506"/>
      <c r="C21" s="507">
        <v>334331</v>
      </c>
      <c r="D21" s="508" t="s">
        <v>704</v>
      </c>
      <c r="E21" s="509" t="s">
        <v>46</v>
      </c>
      <c r="F21" s="509" t="s">
        <v>2126</v>
      </c>
      <c r="G21" s="510">
        <v>33797391.479999997</v>
      </c>
      <c r="H21" s="511" t="s">
        <v>315</v>
      </c>
      <c r="I21" s="512">
        <v>10902312</v>
      </c>
      <c r="J21" s="504">
        <v>0</v>
      </c>
    </row>
    <row r="22" spans="1:10" hidden="1">
      <c r="A22" s="505">
        <v>1</v>
      </c>
      <c r="B22" s="506"/>
      <c r="C22" s="507">
        <v>334420</v>
      </c>
      <c r="D22" s="508" t="s">
        <v>1000</v>
      </c>
      <c r="E22" s="509" t="s">
        <v>35</v>
      </c>
      <c r="F22" s="509" t="s">
        <v>2126</v>
      </c>
      <c r="G22" s="510">
        <v>53581787</v>
      </c>
      <c r="H22" s="511">
        <v>25596317</v>
      </c>
      <c r="I22" s="512">
        <v>10696639</v>
      </c>
      <c r="J22" s="504">
        <v>2698708.5794908116</v>
      </c>
    </row>
    <row r="23" spans="1:10" hidden="1">
      <c r="A23" s="505">
        <v>1</v>
      </c>
      <c r="B23" s="506"/>
      <c r="C23" s="507">
        <v>334443</v>
      </c>
      <c r="D23" s="508" t="s">
        <v>999</v>
      </c>
      <c r="E23" s="509" t="s">
        <v>35</v>
      </c>
      <c r="F23" s="509" t="s">
        <v>2126</v>
      </c>
      <c r="G23" s="510">
        <v>61792621</v>
      </c>
      <c r="H23" s="511">
        <v>51954249</v>
      </c>
      <c r="I23" s="512">
        <v>15174129</v>
      </c>
      <c r="J23" s="504">
        <v>4209476.9287729766</v>
      </c>
    </row>
    <row r="24" spans="1:10" hidden="1">
      <c r="A24" s="505">
        <v>1</v>
      </c>
      <c r="B24" s="506"/>
      <c r="C24" s="507">
        <v>334452</v>
      </c>
      <c r="D24" s="508" t="s">
        <v>998</v>
      </c>
      <c r="E24" s="509" t="s">
        <v>35</v>
      </c>
      <c r="F24" s="509" t="s">
        <v>2126</v>
      </c>
      <c r="G24" s="510">
        <v>45752407</v>
      </c>
      <c r="H24" s="511">
        <v>20046792</v>
      </c>
      <c r="I24" s="512">
        <v>28589222</v>
      </c>
      <c r="J24" s="504">
        <v>1247874.9170075187</v>
      </c>
    </row>
    <row r="25" spans="1:10" hidden="1">
      <c r="A25" s="505">
        <v>3</v>
      </c>
      <c r="B25" s="506"/>
      <c r="C25" s="507">
        <v>334469</v>
      </c>
      <c r="D25" s="508" t="s">
        <v>925</v>
      </c>
      <c r="E25" s="509" t="s">
        <v>46</v>
      </c>
      <c r="F25" s="509" t="s">
        <v>2126</v>
      </c>
      <c r="G25" s="510">
        <v>11510000</v>
      </c>
      <c r="H25" s="511" t="s">
        <v>2660</v>
      </c>
      <c r="I25" s="512" t="s">
        <v>2658</v>
      </c>
      <c r="J25" s="504">
        <v>817564.14948367863</v>
      </c>
    </row>
    <row r="26" spans="1:10" hidden="1">
      <c r="A26" s="505">
        <v>1</v>
      </c>
      <c r="B26" s="506"/>
      <c r="C26" s="507">
        <v>334471</v>
      </c>
      <c r="D26" s="508" t="s">
        <v>987</v>
      </c>
      <c r="E26" s="509" t="s">
        <v>35</v>
      </c>
      <c r="F26" s="509" t="s">
        <v>2126</v>
      </c>
      <c r="G26" s="510">
        <v>42950154</v>
      </c>
      <c r="H26" s="511">
        <v>26997816</v>
      </c>
      <c r="I26" s="512">
        <v>95277611</v>
      </c>
      <c r="J26" s="504">
        <v>549949.68509656226</v>
      </c>
    </row>
    <row r="27" spans="1:10" hidden="1">
      <c r="A27" s="505">
        <v>1</v>
      </c>
      <c r="B27" s="506"/>
      <c r="C27" s="507">
        <v>334472</v>
      </c>
      <c r="D27" s="508" t="s">
        <v>988</v>
      </c>
      <c r="E27" s="509" t="s">
        <v>35</v>
      </c>
      <c r="F27" s="509" t="s">
        <v>2126</v>
      </c>
      <c r="G27" s="510">
        <v>18783750</v>
      </c>
      <c r="H27" s="511">
        <v>5366655</v>
      </c>
      <c r="I27" s="512">
        <v>18912627</v>
      </c>
      <c r="J27" s="504">
        <v>2955902.4688324677</v>
      </c>
    </row>
    <row r="28" spans="1:10" hidden="1">
      <c r="A28" s="505">
        <v>1</v>
      </c>
      <c r="B28" s="506"/>
      <c r="C28" s="507">
        <v>334473</v>
      </c>
      <c r="D28" s="508" t="s">
        <v>1007</v>
      </c>
      <c r="E28" s="509" t="s">
        <v>35</v>
      </c>
      <c r="F28" s="509" t="s">
        <v>2126</v>
      </c>
      <c r="G28" s="510">
        <v>17533060.670000002</v>
      </c>
      <c r="H28" s="511">
        <v>1173247.1599999999</v>
      </c>
      <c r="I28" s="512">
        <v>54964333</v>
      </c>
      <c r="J28" s="504">
        <v>1028088.4592155839</v>
      </c>
    </row>
    <row r="29" spans="1:10" hidden="1">
      <c r="A29" s="505">
        <v>1</v>
      </c>
      <c r="B29" s="506"/>
      <c r="C29" s="507">
        <v>334474</v>
      </c>
      <c r="D29" s="508" t="s">
        <v>1002</v>
      </c>
      <c r="E29" s="509" t="s">
        <v>35</v>
      </c>
      <c r="F29" s="509" t="s">
        <v>2126</v>
      </c>
      <c r="G29" s="510">
        <v>1189290</v>
      </c>
      <c r="H29" s="511">
        <v>659178</v>
      </c>
      <c r="I29" s="512">
        <v>4238419</v>
      </c>
      <c r="J29" s="504">
        <v>470696.44150117156</v>
      </c>
    </row>
    <row r="30" spans="1:10" hidden="1">
      <c r="A30" s="505">
        <v>1</v>
      </c>
      <c r="B30" s="506"/>
      <c r="C30" s="507">
        <v>334475</v>
      </c>
      <c r="D30" s="508" t="s">
        <v>1001</v>
      </c>
      <c r="E30" s="509" t="s">
        <v>35</v>
      </c>
      <c r="F30" s="509" t="s">
        <v>2126</v>
      </c>
      <c r="G30" s="510">
        <v>50435894</v>
      </c>
      <c r="H30" s="511">
        <v>17884283</v>
      </c>
      <c r="I30" s="512">
        <v>26849273</v>
      </c>
      <c r="J30" s="504">
        <v>2301557.9236962418</v>
      </c>
    </row>
    <row r="31" spans="1:10" hidden="1">
      <c r="A31" s="505">
        <v>1</v>
      </c>
      <c r="B31" s="506"/>
      <c r="C31" s="507">
        <v>334476</v>
      </c>
      <c r="D31" s="508" t="s">
        <v>993</v>
      </c>
      <c r="E31" s="509" t="s">
        <v>35</v>
      </c>
      <c r="F31" s="509" t="s">
        <v>2126</v>
      </c>
      <c r="G31" s="510">
        <v>18285383</v>
      </c>
      <c r="H31" s="511">
        <v>18767542</v>
      </c>
      <c r="I31" s="512">
        <v>15778657</v>
      </c>
      <c r="J31" s="504">
        <v>2202834.134935332</v>
      </c>
    </row>
    <row r="32" spans="1:10" hidden="1">
      <c r="A32" s="505">
        <v>1</v>
      </c>
      <c r="B32" s="506"/>
      <c r="C32" s="507">
        <v>334477</v>
      </c>
      <c r="D32" s="508" t="s">
        <v>1006</v>
      </c>
      <c r="E32" s="509" t="s">
        <v>35</v>
      </c>
      <c r="F32" s="509" t="s">
        <v>2126</v>
      </c>
      <c r="G32" s="510">
        <v>22922128</v>
      </c>
      <c r="H32" s="511">
        <v>23907802</v>
      </c>
      <c r="I32" s="512">
        <v>26677862</v>
      </c>
      <c r="J32" s="504">
        <v>650351.06560878491</v>
      </c>
    </row>
    <row r="33" spans="1:10" hidden="1">
      <c r="A33" s="505">
        <v>3</v>
      </c>
      <c r="B33" s="506"/>
      <c r="C33" s="507">
        <v>334482</v>
      </c>
      <c r="D33" s="508" t="s">
        <v>935</v>
      </c>
      <c r="E33" s="509" t="s">
        <v>46</v>
      </c>
      <c r="F33" s="509" t="s">
        <v>2126</v>
      </c>
      <c r="G33" s="510">
        <v>90440000</v>
      </c>
      <c r="H33" s="511" t="s">
        <v>2660</v>
      </c>
      <c r="I33" s="512">
        <v>11075470</v>
      </c>
      <c r="J33" s="504">
        <v>3704493.9598147804</v>
      </c>
    </row>
    <row r="34" spans="1:10" hidden="1">
      <c r="A34" s="505">
        <v>1</v>
      </c>
      <c r="B34" s="506"/>
      <c r="C34" s="507">
        <v>334491</v>
      </c>
      <c r="D34" s="508" t="s">
        <v>997</v>
      </c>
      <c r="E34" s="509" t="s">
        <v>35</v>
      </c>
      <c r="F34" s="509" t="s">
        <v>2126</v>
      </c>
      <c r="G34" s="510">
        <v>19546933</v>
      </c>
      <c r="H34" s="511">
        <v>13582684</v>
      </c>
      <c r="I34" s="512">
        <v>15994807</v>
      </c>
      <c r="J34" s="504">
        <v>955248.51204343257</v>
      </c>
    </row>
    <row r="35" spans="1:10" hidden="1">
      <c r="A35" s="505">
        <v>1</v>
      </c>
      <c r="B35" s="506"/>
      <c r="C35" s="507">
        <v>334497</v>
      </c>
      <c r="D35" s="508" t="s">
        <v>996</v>
      </c>
      <c r="E35" s="509" t="s">
        <v>35</v>
      </c>
      <c r="F35" s="509" t="s">
        <v>2126</v>
      </c>
      <c r="G35" s="510">
        <v>67950718</v>
      </c>
      <c r="H35" s="511">
        <v>22180767</v>
      </c>
      <c r="I35" s="512">
        <v>22053869</v>
      </c>
      <c r="J35" s="504">
        <v>3655161.4369222717</v>
      </c>
    </row>
    <row r="36" spans="1:10" hidden="1">
      <c r="A36" s="505">
        <v>1</v>
      </c>
      <c r="B36" s="506"/>
      <c r="C36" s="507">
        <v>334518</v>
      </c>
      <c r="D36" s="508" t="s">
        <v>995</v>
      </c>
      <c r="E36" s="509" t="s">
        <v>35</v>
      </c>
      <c r="F36" s="509" t="s">
        <v>2126</v>
      </c>
      <c r="G36" s="510">
        <v>12225881</v>
      </c>
      <c r="H36" s="511">
        <v>7784267</v>
      </c>
      <c r="I36" s="512">
        <v>13706359</v>
      </c>
      <c r="J36" s="504">
        <v>864138.90857738338</v>
      </c>
    </row>
    <row r="37" spans="1:10" hidden="1">
      <c r="A37" s="505">
        <v>1</v>
      </c>
      <c r="B37" s="506"/>
      <c r="C37" s="507">
        <v>436616</v>
      </c>
      <c r="D37" s="508" t="s">
        <v>1004</v>
      </c>
      <c r="E37" s="509" t="s">
        <v>35</v>
      </c>
      <c r="F37" s="509" t="s">
        <v>2126</v>
      </c>
      <c r="G37" s="510">
        <v>27194288</v>
      </c>
      <c r="H37" s="511">
        <v>14494388</v>
      </c>
      <c r="I37" s="512">
        <v>23615501</v>
      </c>
      <c r="J37" s="504">
        <v>2810036.8855522331</v>
      </c>
    </row>
    <row r="38" spans="1:10" hidden="1">
      <c r="A38" s="505">
        <v>1</v>
      </c>
      <c r="B38" s="506"/>
      <c r="C38" s="507">
        <v>546374</v>
      </c>
      <c r="D38" s="508" t="s">
        <v>2663</v>
      </c>
      <c r="E38" s="509" t="s">
        <v>35</v>
      </c>
      <c r="F38" s="509" t="s">
        <v>2126</v>
      </c>
      <c r="G38" s="510">
        <v>21058160</v>
      </c>
      <c r="H38" s="511">
        <v>12777559</v>
      </c>
      <c r="I38" s="512">
        <v>28204028</v>
      </c>
      <c r="J38" s="504">
        <v>2606114.0223715948</v>
      </c>
    </row>
    <row r="39" spans="1:10" hidden="1">
      <c r="A39" s="505">
        <v>1</v>
      </c>
      <c r="B39" s="506"/>
      <c r="C39" s="507">
        <v>546386</v>
      </c>
      <c r="D39" s="508" t="s">
        <v>986</v>
      </c>
      <c r="E39" s="509" t="s">
        <v>35</v>
      </c>
      <c r="F39" s="509" t="s">
        <v>2126</v>
      </c>
      <c r="G39" s="510">
        <v>6564391</v>
      </c>
      <c r="H39" s="511">
        <v>23252037</v>
      </c>
      <c r="I39" s="512">
        <v>1305621</v>
      </c>
      <c r="J39" s="504">
        <v>1878790.7388495598</v>
      </c>
    </row>
    <row r="40" spans="1:10" hidden="1">
      <c r="A40" s="505">
        <v>3</v>
      </c>
      <c r="B40" s="506"/>
      <c r="C40" s="507">
        <v>547160</v>
      </c>
      <c r="D40" s="508" t="s">
        <v>940</v>
      </c>
      <c r="E40" s="509" t="s">
        <v>46</v>
      </c>
      <c r="F40" s="509" t="s">
        <v>2126</v>
      </c>
      <c r="G40" s="510">
        <v>55370000</v>
      </c>
      <c r="H40" s="511" t="s">
        <v>2660</v>
      </c>
      <c r="I40" s="512">
        <v>105412</v>
      </c>
      <c r="J40" s="504">
        <v>3822411.0078853662</v>
      </c>
    </row>
    <row r="41" spans="1:10" hidden="1">
      <c r="A41" s="505">
        <v>3</v>
      </c>
      <c r="B41" s="506"/>
      <c r="C41" s="507">
        <v>547221</v>
      </c>
      <c r="D41" s="508" t="s">
        <v>933</v>
      </c>
      <c r="E41" s="509" t="s">
        <v>46</v>
      </c>
      <c r="F41" s="509" t="s">
        <v>2126</v>
      </c>
      <c r="G41" s="510">
        <v>39980000</v>
      </c>
      <c r="H41" s="511" t="s">
        <v>2660</v>
      </c>
      <c r="I41" s="512">
        <v>4883154</v>
      </c>
      <c r="J41" s="504">
        <v>1227208.9191720206</v>
      </c>
    </row>
    <row r="42" spans="1:10" hidden="1">
      <c r="A42" s="505">
        <v>3</v>
      </c>
      <c r="B42" s="506"/>
      <c r="C42" s="507">
        <v>547226</v>
      </c>
      <c r="D42" s="508" t="s">
        <v>727</v>
      </c>
      <c r="E42" s="509" t="s">
        <v>46</v>
      </c>
      <c r="F42" s="509" t="s">
        <v>2126</v>
      </c>
      <c r="G42" s="510">
        <v>13810000</v>
      </c>
      <c r="H42" s="511" t="s">
        <v>2660</v>
      </c>
      <c r="I42" s="512">
        <v>2101152</v>
      </c>
      <c r="J42" s="504">
        <v>1041841.9611615611</v>
      </c>
    </row>
    <row r="43" spans="1:10" hidden="1">
      <c r="A43" s="505">
        <v>3</v>
      </c>
      <c r="B43" s="506"/>
      <c r="C43" s="507">
        <v>547241</v>
      </c>
      <c r="D43" s="508" t="s">
        <v>2664</v>
      </c>
      <c r="E43" s="509" t="s">
        <v>33</v>
      </c>
      <c r="F43" s="509" t="s">
        <v>2182</v>
      </c>
      <c r="G43" s="510">
        <v>10924436</v>
      </c>
      <c r="H43" s="511">
        <v>5628609</v>
      </c>
      <c r="I43" s="512">
        <v>511368</v>
      </c>
      <c r="J43" s="504">
        <v>1003746.6064219982</v>
      </c>
    </row>
    <row r="44" spans="1:10" hidden="1">
      <c r="A44" s="505">
        <v>3</v>
      </c>
      <c r="B44" s="506"/>
      <c r="C44" s="507">
        <v>547243</v>
      </c>
      <c r="D44" s="508" t="s">
        <v>710</v>
      </c>
      <c r="E44" s="509" t="s">
        <v>33</v>
      </c>
      <c r="F44" s="509" t="s">
        <v>2182</v>
      </c>
      <c r="G44" s="510">
        <v>13896445.76</v>
      </c>
      <c r="H44" s="511">
        <v>6952342.2599999998</v>
      </c>
      <c r="I44" s="512" t="s">
        <v>2658</v>
      </c>
      <c r="J44" s="504">
        <v>1164148.7407073765</v>
      </c>
    </row>
    <row r="45" spans="1:10" hidden="1">
      <c r="A45" s="505">
        <v>1</v>
      </c>
      <c r="B45" s="506"/>
      <c r="C45" s="507">
        <v>547247</v>
      </c>
      <c r="D45" s="508" t="s">
        <v>2665</v>
      </c>
      <c r="E45" s="509" t="s">
        <v>33</v>
      </c>
      <c r="F45" s="509" t="s">
        <v>2182</v>
      </c>
      <c r="G45" s="510">
        <v>5463505.9000000004</v>
      </c>
      <c r="H45" s="511">
        <v>84733286.060000002</v>
      </c>
      <c r="I45" s="512">
        <v>95438</v>
      </c>
      <c r="J45" s="504">
        <v>4043392.9020305229</v>
      </c>
    </row>
    <row r="46" spans="1:10" hidden="1">
      <c r="A46" s="505">
        <v>3</v>
      </c>
      <c r="B46" s="506"/>
      <c r="C46" s="507">
        <v>547248</v>
      </c>
      <c r="D46" s="508" t="s">
        <v>725</v>
      </c>
      <c r="E46" s="509" t="s">
        <v>33</v>
      </c>
      <c r="F46" s="509" t="s">
        <v>2182</v>
      </c>
      <c r="G46" s="510">
        <v>1700000</v>
      </c>
      <c r="H46" s="511" t="s">
        <v>2660</v>
      </c>
      <c r="I46" s="512">
        <v>5779327</v>
      </c>
      <c r="J46" s="504">
        <v>103034.72185571142</v>
      </c>
    </row>
    <row r="47" spans="1:10" hidden="1">
      <c r="A47" s="505">
        <v>3</v>
      </c>
      <c r="B47" s="506"/>
      <c r="C47" s="507">
        <v>547259</v>
      </c>
      <c r="D47" s="508" t="s">
        <v>703</v>
      </c>
      <c r="E47" s="509" t="s">
        <v>46</v>
      </c>
      <c r="F47" s="509" t="s">
        <v>2126</v>
      </c>
      <c r="G47" s="510">
        <v>70974726</v>
      </c>
      <c r="H47" s="511">
        <v>55843908</v>
      </c>
      <c r="I47" s="512">
        <v>22389259</v>
      </c>
      <c r="J47" s="504">
        <v>1874505.4311439646</v>
      </c>
    </row>
    <row r="48" spans="1:10" hidden="1">
      <c r="A48" s="505">
        <v>3</v>
      </c>
      <c r="B48" s="506"/>
      <c r="C48" s="507">
        <v>547269</v>
      </c>
      <c r="D48" s="508" t="s">
        <v>702</v>
      </c>
      <c r="E48" s="509" t="s">
        <v>46</v>
      </c>
      <c r="F48" s="509" t="s">
        <v>2126</v>
      </c>
      <c r="G48" s="510">
        <v>36113917</v>
      </c>
      <c r="H48" s="511">
        <v>11466633</v>
      </c>
      <c r="I48" s="512">
        <v>681098</v>
      </c>
      <c r="J48" s="504">
        <v>1432400.6343785452</v>
      </c>
    </row>
    <row r="49" spans="1:10" hidden="1">
      <c r="A49" s="505">
        <v>3</v>
      </c>
      <c r="B49" s="506"/>
      <c r="C49" s="507">
        <v>547273</v>
      </c>
      <c r="D49" s="508" t="s">
        <v>722</v>
      </c>
      <c r="E49" s="509" t="s">
        <v>33</v>
      </c>
      <c r="F49" s="509" t="s">
        <v>2182</v>
      </c>
      <c r="G49" s="510">
        <v>16300000</v>
      </c>
      <c r="H49" s="511" t="s">
        <v>2660</v>
      </c>
      <c r="I49" s="512">
        <v>1180531</v>
      </c>
      <c r="J49" s="504">
        <v>680018.93857736792</v>
      </c>
    </row>
    <row r="50" spans="1:10" hidden="1">
      <c r="A50" s="505">
        <v>3</v>
      </c>
      <c r="B50" s="506"/>
      <c r="C50" s="507">
        <v>547343</v>
      </c>
      <c r="D50" s="508" t="s">
        <v>740</v>
      </c>
      <c r="E50" s="509" t="s">
        <v>33</v>
      </c>
      <c r="F50" s="509" t="s">
        <v>2182</v>
      </c>
      <c r="G50" s="510">
        <v>6846444.9000000004</v>
      </c>
      <c r="H50" s="511">
        <v>54844288.979999997</v>
      </c>
      <c r="I50" s="512" t="s">
        <v>2658</v>
      </c>
      <c r="J50" s="504">
        <v>3070074.3236221429</v>
      </c>
    </row>
    <row r="51" spans="1:10">
      <c r="A51" s="505">
        <v>1</v>
      </c>
      <c r="B51" s="506"/>
      <c r="C51" s="528">
        <v>547344</v>
      </c>
      <c r="D51" s="529" t="s">
        <v>263</v>
      </c>
      <c r="E51" s="530" t="s">
        <v>33</v>
      </c>
      <c r="F51" s="530" t="s">
        <v>2182</v>
      </c>
      <c r="G51" s="531">
        <v>8874442.5099999998</v>
      </c>
      <c r="H51" s="532">
        <v>42895135.020000003</v>
      </c>
      <c r="I51" s="533">
        <v>82566</v>
      </c>
      <c r="J51" s="534">
        <v>608149.98927268258</v>
      </c>
    </row>
    <row r="52" spans="1:10" hidden="1">
      <c r="A52" s="505">
        <v>3</v>
      </c>
      <c r="B52" s="506"/>
      <c r="C52" s="507">
        <v>547350</v>
      </c>
      <c r="D52" s="508" t="s">
        <v>939</v>
      </c>
      <c r="E52" s="509" t="s">
        <v>46</v>
      </c>
      <c r="F52" s="509" t="s">
        <v>2126</v>
      </c>
      <c r="G52" s="510">
        <v>5390000</v>
      </c>
      <c r="H52" s="511" t="s">
        <v>2660</v>
      </c>
      <c r="I52" s="512" t="s">
        <v>2658</v>
      </c>
      <c r="J52" s="504">
        <v>1630434.4545678017</v>
      </c>
    </row>
    <row r="53" spans="1:10" hidden="1">
      <c r="A53" s="505">
        <v>6</v>
      </c>
      <c r="B53" s="506"/>
      <c r="C53" s="507">
        <v>548393</v>
      </c>
      <c r="D53" s="508" t="s">
        <v>729</v>
      </c>
      <c r="E53" s="509" t="s">
        <v>2661</v>
      </c>
      <c r="F53" s="509" t="s">
        <v>275</v>
      </c>
      <c r="G53" s="510">
        <v>9226902</v>
      </c>
      <c r="H53" s="511" t="s">
        <v>2660</v>
      </c>
      <c r="I53" s="512" t="s">
        <v>2658</v>
      </c>
      <c r="J53" s="504">
        <v>9515.5061007668228</v>
      </c>
    </row>
    <row r="54" spans="1:10" hidden="1">
      <c r="A54" s="505">
        <v>6</v>
      </c>
      <c r="B54" s="506"/>
      <c r="C54" s="507">
        <v>548440</v>
      </c>
      <c r="D54" s="508" t="s">
        <v>912</v>
      </c>
      <c r="E54" s="509" t="s">
        <v>2661</v>
      </c>
      <c r="F54" s="509" t="s">
        <v>275</v>
      </c>
      <c r="G54" s="510">
        <v>13346360</v>
      </c>
      <c r="H54" s="511" t="s">
        <v>2660</v>
      </c>
      <c r="I54" s="512" t="s">
        <v>2658</v>
      </c>
      <c r="J54" s="504">
        <v>21589.528420526389</v>
      </c>
    </row>
    <row r="55" spans="1:10" hidden="1">
      <c r="A55" s="505">
        <v>6</v>
      </c>
      <c r="B55" s="506"/>
      <c r="C55" s="507">
        <v>548596</v>
      </c>
      <c r="D55" s="508" t="s">
        <v>813</v>
      </c>
      <c r="E55" s="509" t="s">
        <v>2661</v>
      </c>
      <c r="F55" s="509" t="s">
        <v>275</v>
      </c>
      <c r="G55" s="510">
        <v>2478182</v>
      </c>
      <c r="H55" s="511" t="s">
        <v>2660</v>
      </c>
      <c r="I55" s="512" t="s">
        <v>2658</v>
      </c>
      <c r="J55" s="504">
        <v>27536.646439531236</v>
      </c>
    </row>
    <row r="56" spans="1:10" hidden="1">
      <c r="A56" s="505">
        <v>3</v>
      </c>
      <c r="B56" s="506"/>
      <c r="C56" s="507">
        <v>548598</v>
      </c>
      <c r="D56" s="508" t="s">
        <v>932</v>
      </c>
      <c r="E56" s="509" t="s">
        <v>46</v>
      </c>
      <c r="F56" s="509" t="s">
        <v>2126</v>
      </c>
      <c r="G56" s="510">
        <v>42190487</v>
      </c>
      <c r="H56" s="511">
        <v>15963429</v>
      </c>
      <c r="I56" s="512" t="s">
        <v>2658</v>
      </c>
      <c r="J56" s="504">
        <v>1185163.5124787926</v>
      </c>
    </row>
    <row r="57" spans="1:10" hidden="1">
      <c r="A57" s="505">
        <v>4</v>
      </c>
      <c r="B57" s="506"/>
      <c r="C57" s="507">
        <v>549768</v>
      </c>
      <c r="D57" s="508" t="s">
        <v>699</v>
      </c>
      <c r="E57" s="509" t="s">
        <v>33</v>
      </c>
      <c r="F57" s="509" t="s">
        <v>2666</v>
      </c>
      <c r="G57" s="510">
        <v>1200000</v>
      </c>
      <c r="H57" s="511" t="s">
        <v>2660</v>
      </c>
      <c r="I57" s="512" t="s">
        <v>2658</v>
      </c>
      <c r="J57" s="504">
        <v>82382.702286021406</v>
      </c>
    </row>
    <row r="58" spans="1:10" hidden="1">
      <c r="A58" s="505">
        <v>3</v>
      </c>
      <c r="B58" s="506"/>
      <c r="C58" s="507">
        <v>550019</v>
      </c>
      <c r="D58" s="508" t="s">
        <v>926</v>
      </c>
      <c r="E58" s="509" t="s">
        <v>46</v>
      </c>
      <c r="F58" s="509" t="s">
        <v>2126</v>
      </c>
      <c r="G58" s="510">
        <v>22133515</v>
      </c>
      <c r="H58" s="511">
        <v>4035264</v>
      </c>
      <c r="I58" s="512">
        <v>9639076</v>
      </c>
      <c r="J58" s="504">
        <v>991652.88987325784</v>
      </c>
    </row>
    <row r="59" spans="1:10" hidden="1">
      <c r="A59" s="505">
        <v>6</v>
      </c>
      <c r="B59" s="506"/>
      <c r="C59" s="507">
        <v>550060</v>
      </c>
      <c r="D59" s="508" t="s">
        <v>1115</v>
      </c>
      <c r="E59" s="509" t="s">
        <v>2661</v>
      </c>
      <c r="F59" s="509" t="s">
        <v>275</v>
      </c>
      <c r="G59" s="510">
        <v>14472109</v>
      </c>
      <c r="H59" s="511" t="s">
        <v>2660</v>
      </c>
      <c r="I59" s="512" t="s">
        <v>2658</v>
      </c>
      <c r="J59" s="504">
        <v>15980.536342766838</v>
      </c>
    </row>
    <row r="60" spans="1:10" hidden="1">
      <c r="A60" s="505">
        <v>3</v>
      </c>
      <c r="B60" s="506"/>
      <c r="C60" s="507">
        <v>550070</v>
      </c>
      <c r="D60" s="508" t="s">
        <v>931</v>
      </c>
      <c r="E60" s="509" t="s">
        <v>46</v>
      </c>
      <c r="F60" s="509" t="s">
        <v>2126</v>
      </c>
      <c r="G60" s="510">
        <v>22330000</v>
      </c>
      <c r="H60" s="511" t="s">
        <v>2660</v>
      </c>
      <c r="I60" s="512">
        <v>1740931</v>
      </c>
      <c r="J60" s="504">
        <v>805737.16391751822</v>
      </c>
    </row>
    <row r="61" spans="1:10" hidden="1">
      <c r="A61" s="505">
        <v>1</v>
      </c>
      <c r="B61" s="506"/>
      <c r="C61" s="507">
        <v>550099</v>
      </c>
      <c r="D61" s="508" t="s">
        <v>1024</v>
      </c>
      <c r="E61" s="509" t="s">
        <v>33</v>
      </c>
      <c r="F61" s="509" t="s">
        <v>2182</v>
      </c>
      <c r="G61" s="510">
        <v>9916473.3399999999</v>
      </c>
      <c r="H61" s="511">
        <v>6851320.8700000001</v>
      </c>
      <c r="I61" s="512" t="s">
        <v>2658</v>
      </c>
      <c r="J61" s="504">
        <v>756489.26538317488</v>
      </c>
    </row>
    <row r="62" spans="1:10" hidden="1">
      <c r="A62" s="505">
        <v>3</v>
      </c>
      <c r="B62" s="506"/>
      <c r="C62" s="507">
        <v>550162</v>
      </c>
      <c r="D62" s="508" t="s">
        <v>1119</v>
      </c>
      <c r="E62" s="509" t="s">
        <v>33</v>
      </c>
      <c r="F62" s="509" t="s">
        <v>2182</v>
      </c>
      <c r="G62" s="510">
        <v>44950547</v>
      </c>
      <c r="H62" s="511">
        <v>6718315</v>
      </c>
      <c r="I62" s="512">
        <v>11831355</v>
      </c>
      <c r="J62" s="504">
        <v>1583602.3873129655</v>
      </c>
    </row>
    <row r="63" spans="1:10" hidden="1">
      <c r="A63" s="505">
        <v>3</v>
      </c>
      <c r="B63" s="506"/>
      <c r="C63" s="507">
        <v>550498</v>
      </c>
      <c r="D63" s="508" t="s">
        <v>1187</v>
      </c>
      <c r="E63" s="509" t="s">
        <v>33</v>
      </c>
      <c r="F63" s="509" t="s">
        <v>2182</v>
      </c>
      <c r="G63" s="510">
        <v>16300000</v>
      </c>
      <c r="H63" s="511" t="s">
        <v>2660</v>
      </c>
      <c r="I63" s="512">
        <v>6286376</v>
      </c>
      <c r="J63" s="504">
        <v>193805.42999999993</v>
      </c>
    </row>
    <row r="64" spans="1:10" hidden="1">
      <c r="A64" s="505">
        <v>6</v>
      </c>
      <c r="B64" s="506"/>
      <c r="C64" s="507">
        <v>550500</v>
      </c>
      <c r="D64" s="508" t="s">
        <v>1178</v>
      </c>
      <c r="E64" s="509" t="s">
        <v>2661</v>
      </c>
      <c r="F64" s="509" t="s">
        <v>275</v>
      </c>
      <c r="G64" s="510">
        <v>20294279</v>
      </c>
      <c r="H64" s="511" t="s">
        <v>2660</v>
      </c>
      <c r="I64" s="512" t="s">
        <v>2658</v>
      </c>
      <c r="J64" s="504">
        <v>30407.664612079305</v>
      </c>
    </row>
    <row r="65" spans="1:10" hidden="1">
      <c r="A65" s="505">
        <v>3</v>
      </c>
      <c r="B65" s="506"/>
      <c r="C65" s="507">
        <v>550771</v>
      </c>
      <c r="D65" s="508" t="s">
        <v>1111</v>
      </c>
      <c r="E65" s="509" t="s">
        <v>33</v>
      </c>
      <c r="F65" s="509" t="s">
        <v>2182</v>
      </c>
      <c r="G65" s="510">
        <v>2500000</v>
      </c>
      <c r="H65" s="511" t="s">
        <v>2660</v>
      </c>
      <c r="I65" s="512">
        <v>470415</v>
      </c>
      <c r="J65" s="504">
        <v>183551.47502817094</v>
      </c>
    </row>
    <row r="66" spans="1:10" hidden="1">
      <c r="A66" s="505">
        <v>3</v>
      </c>
      <c r="B66" s="506"/>
      <c r="C66" s="507">
        <v>550894</v>
      </c>
      <c r="D66" s="508" t="s">
        <v>1127</v>
      </c>
      <c r="E66" s="509" t="s">
        <v>33</v>
      </c>
      <c r="F66" s="509" t="s">
        <v>2182</v>
      </c>
      <c r="G66" s="510">
        <v>973098</v>
      </c>
      <c r="H66" s="511">
        <v>28669863</v>
      </c>
      <c r="I66" s="512">
        <v>9906</v>
      </c>
      <c r="J66" s="504">
        <v>1021656.694978268</v>
      </c>
    </row>
    <row r="67" spans="1:10" hidden="1">
      <c r="A67" s="505">
        <v>3</v>
      </c>
      <c r="B67" s="506"/>
      <c r="C67" s="507">
        <v>550902</v>
      </c>
      <c r="D67" s="508" t="s">
        <v>923</v>
      </c>
      <c r="E67" s="509" t="s">
        <v>46</v>
      </c>
      <c r="F67" s="509" t="s">
        <v>2126</v>
      </c>
      <c r="G67" s="510">
        <v>2320000</v>
      </c>
      <c r="H67" s="511" t="s">
        <v>2660</v>
      </c>
      <c r="I67" s="512" t="s">
        <v>2658</v>
      </c>
      <c r="J67" s="504">
        <v>1134705.5625956892</v>
      </c>
    </row>
    <row r="68" spans="1:10" hidden="1">
      <c r="A68" s="505">
        <v>3</v>
      </c>
      <c r="B68" s="506"/>
      <c r="C68" s="507">
        <v>550972</v>
      </c>
      <c r="D68" s="508" t="s">
        <v>983</v>
      </c>
      <c r="E68" s="509" t="s">
        <v>33</v>
      </c>
      <c r="F68" s="509" t="s">
        <v>2182</v>
      </c>
      <c r="G68" s="510">
        <v>31400000</v>
      </c>
      <c r="H68" s="511" t="s">
        <v>2660</v>
      </c>
      <c r="I68" s="512">
        <v>405962</v>
      </c>
      <c r="J68" s="504">
        <v>70535.105908738871</v>
      </c>
    </row>
    <row r="69" spans="1:10" hidden="1">
      <c r="A69" s="505">
        <v>3</v>
      </c>
      <c r="B69" s="506"/>
      <c r="C69" s="507">
        <v>550980</v>
      </c>
      <c r="D69" s="508" t="s">
        <v>896</v>
      </c>
      <c r="E69" s="509" t="s">
        <v>33</v>
      </c>
      <c r="F69" s="509" t="s">
        <v>2182</v>
      </c>
      <c r="G69" s="510">
        <v>11737497.050000001</v>
      </c>
      <c r="H69" s="511">
        <v>8962734.0800000001</v>
      </c>
      <c r="I69" s="512">
        <v>32706</v>
      </c>
      <c r="J69" s="504">
        <v>946949.01064666174</v>
      </c>
    </row>
    <row r="70" spans="1:10" hidden="1">
      <c r="A70" s="505">
        <v>3</v>
      </c>
      <c r="B70" s="506"/>
      <c r="C70" s="507">
        <v>550986</v>
      </c>
      <c r="D70" s="508" t="s">
        <v>2667</v>
      </c>
      <c r="E70" s="509" t="s">
        <v>33</v>
      </c>
      <c r="F70" s="509" t="s">
        <v>2182</v>
      </c>
      <c r="G70" s="510">
        <v>10649911</v>
      </c>
      <c r="H70" s="511">
        <v>5427167</v>
      </c>
      <c r="I70" s="512">
        <v>563624</v>
      </c>
      <c r="J70" s="504">
        <v>1085279.5118286894</v>
      </c>
    </row>
    <row r="71" spans="1:10" hidden="1">
      <c r="A71" s="505">
        <v>3</v>
      </c>
      <c r="B71" s="506"/>
      <c r="C71" s="507">
        <v>550998</v>
      </c>
      <c r="D71" s="508" t="s">
        <v>800</v>
      </c>
      <c r="E71" s="509" t="s">
        <v>33</v>
      </c>
      <c r="F71" s="509" t="s">
        <v>2182</v>
      </c>
      <c r="G71" s="510">
        <v>9900000</v>
      </c>
      <c r="H71" s="511" t="s">
        <v>2660</v>
      </c>
      <c r="I71" s="512" t="s">
        <v>2658</v>
      </c>
      <c r="J71" s="504">
        <v>77750.532550295902</v>
      </c>
    </row>
    <row r="72" spans="1:10" hidden="1">
      <c r="A72" s="505">
        <v>3</v>
      </c>
      <c r="B72" s="506"/>
      <c r="C72" s="507">
        <v>551067</v>
      </c>
      <c r="D72" s="508" t="s">
        <v>941</v>
      </c>
      <c r="E72" s="509" t="s">
        <v>46</v>
      </c>
      <c r="F72" s="509" t="s">
        <v>2126</v>
      </c>
      <c r="G72" s="510">
        <v>3790000</v>
      </c>
      <c r="H72" s="511" t="s">
        <v>2660</v>
      </c>
      <c r="I72" s="512" t="s">
        <v>2658</v>
      </c>
      <c r="J72" s="504">
        <v>1490350.1041235381</v>
      </c>
    </row>
    <row r="73" spans="1:10" hidden="1">
      <c r="A73" s="505">
        <v>3</v>
      </c>
      <c r="B73" s="506"/>
      <c r="C73" s="507">
        <v>551100</v>
      </c>
      <c r="D73" s="508" t="s">
        <v>1120</v>
      </c>
      <c r="E73" s="509" t="s">
        <v>33</v>
      </c>
      <c r="F73" s="509" t="s">
        <v>2182</v>
      </c>
      <c r="G73" s="510">
        <v>16700000</v>
      </c>
      <c r="H73" s="511" t="s">
        <v>2660</v>
      </c>
      <c r="I73" s="512">
        <v>144485</v>
      </c>
      <c r="J73" s="504">
        <v>116459.54424954171</v>
      </c>
    </row>
    <row r="74" spans="1:10" hidden="1">
      <c r="A74" s="505">
        <v>6</v>
      </c>
      <c r="B74" s="506"/>
      <c r="C74" s="507">
        <v>551242</v>
      </c>
      <c r="D74" s="508" t="s">
        <v>1124</v>
      </c>
      <c r="E74" s="509" t="s">
        <v>2661</v>
      </c>
      <c r="F74" s="509" t="s">
        <v>275</v>
      </c>
      <c r="G74" s="510">
        <v>15451305</v>
      </c>
      <c r="H74" s="511" t="s">
        <v>2660</v>
      </c>
      <c r="I74" s="512" t="s">
        <v>2658</v>
      </c>
      <c r="J74" s="504">
        <v>51403.872473514566</v>
      </c>
    </row>
    <row r="75" spans="1:10" hidden="1">
      <c r="A75" s="505">
        <v>6</v>
      </c>
      <c r="B75" s="506"/>
      <c r="C75" s="507">
        <v>551247</v>
      </c>
      <c r="D75" s="508" t="s">
        <v>897</v>
      </c>
      <c r="E75" s="509" t="s">
        <v>2661</v>
      </c>
      <c r="F75" s="509" t="s">
        <v>275</v>
      </c>
      <c r="G75" s="510">
        <v>11170493</v>
      </c>
      <c r="H75" s="511" t="s">
        <v>2660</v>
      </c>
      <c r="I75" s="512" t="s">
        <v>2658</v>
      </c>
      <c r="J75" s="504">
        <v>627910.76712971856</v>
      </c>
    </row>
    <row r="76" spans="1:10">
      <c r="A76" s="505">
        <v>1</v>
      </c>
      <c r="B76" s="506"/>
      <c r="C76" s="528">
        <v>551260</v>
      </c>
      <c r="D76" s="529" t="s">
        <v>264</v>
      </c>
      <c r="E76" s="530" t="s">
        <v>33</v>
      </c>
      <c r="F76" s="530" t="s">
        <v>2182</v>
      </c>
      <c r="G76" s="531">
        <v>22381506.84</v>
      </c>
      <c r="H76" s="532">
        <v>10941966.539999999</v>
      </c>
      <c r="I76" s="533" t="s">
        <v>2658</v>
      </c>
      <c r="J76" s="534">
        <v>582355.3529038846</v>
      </c>
    </row>
    <row r="77" spans="1:10" hidden="1">
      <c r="A77" s="505">
        <v>6</v>
      </c>
      <c r="B77" s="506"/>
      <c r="C77" s="507">
        <v>551827</v>
      </c>
      <c r="D77" s="508" t="s">
        <v>807</v>
      </c>
      <c r="E77" s="509" t="s">
        <v>2661</v>
      </c>
      <c r="F77" s="509" t="s">
        <v>275</v>
      </c>
      <c r="G77" s="510">
        <v>31028730</v>
      </c>
      <c r="H77" s="511" t="s">
        <v>2660</v>
      </c>
      <c r="I77" s="512" t="s">
        <v>2658</v>
      </c>
      <c r="J77" s="504">
        <v>60115.673049210949</v>
      </c>
    </row>
    <row r="78" spans="1:10" hidden="1">
      <c r="A78" s="505">
        <v>1</v>
      </c>
      <c r="B78" s="506"/>
      <c r="C78" s="507">
        <v>551911</v>
      </c>
      <c r="D78" s="508" t="s">
        <v>924</v>
      </c>
      <c r="E78" s="509" t="s">
        <v>46</v>
      </c>
      <c r="F78" s="509" t="s">
        <v>2126</v>
      </c>
      <c r="G78" s="510">
        <v>5050000</v>
      </c>
      <c r="H78" s="511" t="s">
        <v>2660</v>
      </c>
      <c r="I78" s="512">
        <v>1026648</v>
      </c>
      <c r="J78" s="504">
        <v>1436006.8562462023</v>
      </c>
    </row>
    <row r="79" spans="1:10" hidden="1">
      <c r="A79" s="505">
        <v>3</v>
      </c>
      <c r="B79" s="506"/>
      <c r="C79" s="507">
        <v>551912</v>
      </c>
      <c r="D79" s="508" t="s">
        <v>2668</v>
      </c>
      <c r="E79" s="509" t="s">
        <v>33</v>
      </c>
      <c r="F79" s="509" t="s">
        <v>2182</v>
      </c>
      <c r="G79" s="510">
        <v>12192278</v>
      </c>
      <c r="H79" s="511">
        <v>6035307</v>
      </c>
      <c r="I79" s="512">
        <v>604500</v>
      </c>
      <c r="J79" s="504">
        <v>926841.37729180697</v>
      </c>
    </row>
    <row r="80" spans="1:10" hidden="1">
      <c r="A80" s="505">
        <v>1</v>
      </c>
      <c r="B80" s="506"/>
      <c r="C80" s="507">
        <v>551916</v>
      </c>
      <c r="D80" s="508" t="s">
        <v>1029</v>
      </c>
      <c r="E80" s="509" t="s">
        <v>33</v>
      </c>
      <c r="F80" s="509" t="s">
        <v>2182</v>
      </c>
      <c r="G80" s="510">
        <v>40100000</v>
      </c>
      <c r="H80" s="511" t="s">
        <v>2660</v>
      </c>
      <c r="I80" s="512">
        <v>24976</v>
      </c>
      <c r="J80" s="504">
        <v>156110.82079072972</v>
      </c>
    </row>
    <row r="81" spans="1:10" hidden="1">
      <c r="A81" s="505">
        <v>3</v>
      </c>
      <c r="B81" s="506"/>
      <c r="C81" s="507">
        <v>551918</v>
      </c>
      <c r="D81" s="508" t="s">
        <v>2669</v>
      </c>
      <c r="E81" s="509" t="s">
        <v>33</v>
      </c>
      <c r="F81" s="509" t="s">
        <v>2182</v>
      </c>
      <c r="G81" s="510">
        <v>12718285</v>
      </c>
      <c r="H81" s="511">
        <v>6048401</v>
      </c>
      <c r="I81" s="512" t="s">
        <v>2658</v>
      </c>
      <c r="J81" s="504">
        <v>977307.10306501365</v>
      </c>
    </row>
    <row r="82" spans="1:10">
      <c r="A82" s="505">
        <v>1</v>
      </c>
      <c r="B82" s="506"/>
      <c r="C82" s="528">
        <v>551927</v>
      </c>
      <c r="D82" s="529" t="s">
        <v>265</v>
      </c>
      <c r="E82" s="530" t="s">
        <v>2114</v>
      </c>
      <c r="F82" s="530" t="s">
        <v>275</v>
      </c>
      <c r="G82" s="531">
        <v>19213188.600000001</v>
      </c>
      <c r="H82" s="532">
        <v>3299617.88</v>
      </c>
      <c r="I82" s="533" t="s">
        <v>2658</v>
      </c>
      <c r="J82" s="534">
        <v>232985.60994322781</v>
      </c>
    </row>
    <row r="83" spans="1:10" hidden="1">
      <c r="A83" s="505">
        <v>1</v>
      </c>
      <c r="B83" s="506"/>
      <c r="C83" s="507">
        <v>668665</v>
      </c>
      <c r="D83" s="508" t="s">
        <v>2670</v>
      </c>
      <c r="E83" s="509" t="s">
        <v>2114</v>
      </c>
      <c r="F83" s="509" t="s">
        <v>275</v>
      </c>
      <c r="G83" s="510">
        <v>24587256.129999999</v>
      </c>
      <c r="H83" s="511" t="s">
        <v>315</v>
      </c>
      <c r="I83" s="512" t="s">
        <v>2658</v>
      </c>
      <c r="J83" s="504">
        <v>1.8000000000000005</v>
      </c>
    </row>
    <row r="84" spans="1:10" hidden="1">
      <c r="A84" s="505">
        <v>3</v>
      </c>
      <c r="B84" s="506"/>
      <c r="C84" s="507">
        <v>668669</v>
      </c>
      <c r="D84" s="508" t="s">
        <v>928</v>
      </c>
      <c r="E84" s="509" t="s">
        <v>46</v>
      </c>
      <c r="F84" s="509" t="s">
        <v>2126</v>
      </c>
      <c r="G84" s="510">
        <v>307465</v>
      </c>
      <c r="H84" s="511" t="s">
        <v>315</v>
      </c>
      <c r="I84" s="512" t="s">
        <v>2658</v>
      </c>
      <c r="J84" s="504">
        <v>82887.424701043477</v>
      </c>
    </row>
    <row r="85" spans="1:10" hidden="1">
      <c r="A85" s="505">
        <v>1</v>
      </c>
      <c r="B85" s="506"/>
      <c r="C85" s="507">
        <v>673920</v>
      </c>
      <c r="D85" s="508" t="s">
        <v>957</v>
      </c>
      <c r="E85" s="509" t="s">
        <v>33</v>
      </c>
      <c r="F85" s="509" t="s">
        <v>2182</v>
      </c>
      <c r="G85" s="510">
        <v>600000</v>
      </c>
      <c r="H85" s="511" t="s">
        <v>2660</v>
      </c>
      <c r="I85" s="512" t="s">
        <v>2658</v>
      </c>
      <c r="J85" s="504">
        <v>75265.863383406351</v>
      </c>
    </row>
    <row r="86" spans="1:10" hidden="1">
      <c r="A86" s="505">
        <v>4</v>
      </c>
      <c r="B86" s="506"/>
      <c r="C86" s="507">
        <v>674506</v>
      </c>
      <c r="D86" s="508" t="s">
        <v>985</v>
      </c>
      <c r="E86" s="509" t="s">
        <v>216</v>
      </c>
      <c r="F86" s="509" t="s">
        <v>275</v>
      </c>
      <c r="G86" s="510">
        <v>330000000</v>
      </c>
      <c r="H86" s="511" t="s">
        <v>2660</v>
      </c>
      <c r="I86" s="512" t="s">
        <v>2658</v>
      </c>
      <c r="J86" s="504">
        <v>3007162.9263056964</v>
      </c>
    </row>
    <row r="87" spans="1:10" hidden="1">
      <c r="A87" s="505">
        <v>1</v>
      </c>
      <c r="B87" s="506"/>
      <c r="C87" s="507">
        <v>675345</v>
      </c>
      <c r="D87" s="508" t="s">
        <v>2671</v>
      </c>
      <c r="E87" s="509" t="s">
        <v>2114</v>
      </c>
      <c r="F87" s="509" t="s">
        <v>275</v>
      </c>
      <c r="G87" s="510">
        <v>9177181.2200000007</v>
      </c>
      <c r="H87" s="511" t="s">
        <v>315</v>
      </c>
      <c r="I87" s="512" t="s">
        <v>2658</v>
      </c>
      <c r="J87" s="504">
        <v>0</v>
      </c>
    </row>
    <row r="88" spans="1:10" hidden="1">
      <c r="A88" s="505">
        <v>4</v>
      </c>
      <c r="B88" s="506"/>
      <c r="C88" s="507">
        <v>675406</v>
      </c>
      <c r="D88" s="508" t="s">
        <v>748</v>
      </c>
      <c r="E88" s="509" t="s">
        <v>216</v>
      </c>
      <c r="F88" s="509" t="s">
        <v>275</v>
      </c>
      <c r="G88" s="510">
        <v>46200000</v>
      </c>
      <c r="H88" s="511" t="s">
        <v>2660</v>
      </c>
      <c r="I88" s="512" t="s">
        <v>2658</v>
      </c>
      <c r="J88" s="504">
        <v>601979.88952403015</v>
      </c>
    </row>
    <row r="89" spans="1:10" hidden="1">
      <c r="A89" s="505">
        <v>6</v>
      </c>
      <c r="B89" s="506"/>
      <c r="C89" s="507">
        <v>679006</v>
      </c>
      <c r="D89" s="508" t="s">
        <v>781</v>
      </c>
      <c r="E89" s="509" t="s">
        <v>2661</v>
      </c>
      <c r="F89" s="509" t="s">
        <v>275</v>
      </c>
      <c r="G89" s="510">
        <v>13125830</v>
      </c>
      <c r="H89" s="511">
        <v>8186857</v>
      </c>
      <c r="I89" s="512" t="s">
        <v>2658</v>
      </c>
      <c r="J89" s="504">
        <v>808548.91533666058</v>
      </c>
    </row>
    <row r="90" spans="1:10" hidden="1">
      <c r="A90" s="505">
        <v>1</v>
      </c>
      <c r="B90" s="506"/>
      <c r="C90" s="507">
        <v>679035</v>
      </c>
      <c r="D90" s="508" t="s">
        <v>2672</v>
      </c>
      <c r="E90" s="509" t="s">
        <v>2114</v>
      </c>
      <c r="F90" s="509" t="s">
        <v>275</v>
      </c>
      <c r="G90" s="510">
        <v>5900000</v>
      </c>
      <c r="H90" s="511" t="s">
        <v>2660</v>
      </c>
      <c r="I90" s="512" t="s">
        <v>2658</v>
      </c>
      <c r="J90" s="504">
        <v>696459.28474920709</v>
      </c>
    </row>
    <row r="91" spans="1:10" hidden="1">
      <c r="A91" s="505">
        <v>1</v>
      </c>
      <c r="B91" s="506"/>
      <c r="C91" s="507">
        <v>682331</v>
      </c>
      <c r="D91" s="508" t="s">
        <v>815</v>
      </c>
      <c r="E91" s="509" t="s">
        <v>216</v>
      </c>
      <c r="F91" s="509" t="s">
        <v>275</v>
      </c>
      <c r="G91" s="510">
        <v>4360000</v>
      </c>
      <c r="H91" s="511" t="s">
        <v>2660</v>
      </c>
      <c r="I91" s="512" t="s">
        <v>2658</v>
      </c>
      <c r="J91" s="504">
        <v>247430.57188651792</v>
      </c>
    </row>
    <row r="92" spans="1:10" hidden="1">
      <c r="A92" s="505">
        <v>3</v>
      </c>
      <c r="B92" s="506"/>
      <c r="C92" s="507">
        <v>704763</v>
      </c>
      <c r="D92" s="508" t="s">
        <v>2673</v>
      </c>
      <c r="E92" s="509" t="s">
        <v>216</v>
      </c>
      <c r="F92" s="509" t="s">
        <v>275</v>
      </c>
      <c r="G92" s="510">
        <v>2800000</v>
      </c>
      <c r="H92" s="511" t="s">
        <v>2660</v>
      </c>
      <c r="I92" s="512" t="s">
        <v>2658</v>
      </c>
      <c r="J92" s="504">
        <v>56988.74701265803</v>
      </c>
    </row>
    <row r="93" spans="1:10" hidden="1">
      <c r="A93" s="505">
        <v>1</v>
      </c>
      <c r="B93" s="506"/>
      <c r="C93" s="507">
        <v>704805</v>
      </c>
      <c r="D93" s="508" t="s">
        <v>2674</v>
      </c>
      <c r="E93" s="509" t="s">
        <v>2114</v>
      </c>
      <c r="F93" s="509" t="s">
        <v>275</v>
      </c>
      <c r="G93" s="510">
        <v>6905000</v>
      </c>
      <c r="H93" s="511" t="s">
        <v>2660</v>
      </c>
      <c r="I93" s="512" t="s">
        <v>2658</v>
      </c>
      <c r="J93" s="504">
        <v>554625.41203872848</v>
      </c>
    </row>
    <row r="94" spans="1:10" hidden="1">
      <c r="A94" s="505">
        <v>1</v>
      </c>
      <c r="B94" s="506"/>
      <c r="C94" s="507">
        <v>705503</v>
      </c>
      <c r="D94" s="508" t="s">
        <v>856</v>
      </c>
      <c r="E94" s="509" t="s">
        <v>35</v>
      </c>
      <c r="F94" s="509" t="s">
        <v>2675</v>
      </c>
      <c r="G94" s="510">
        <v>1617942</v>
      </c>
      <c r="H94" s="511">
        <v>192105</v>
      </c>
      <c r="I94" s="512">
        <v>7689242</v>
      </c>
      <c r="J94" s="504">
        <v>286601.1062285704</v>
      </c>
    </row>
    <row r="95" spans="1:10" hidden="1">
      <c r="A95" s="505">
        <v>1</v>
      </c>
      <c r="B95" s="506"/>
      <c r="C95" s="507">
        <v>710026</v>
      </c>
      <c r="D95" s="508" t="s">
        <v>1085</v>
      </c>
      <c r="E95" s="509" t="s">
        <v>35</v>
      </c>
      <c r="F95" s="509" t="s">
        <v>2675</v>
      </c>
      <c r="G95" s="510">
        <v>1250000</v>
      </c>
      <c r="H95" s="511" t="s">
        <v>2660</v>
      </c>
      <c r="I95" s="512">
        <v>393833</v>
      </c>
      <c r="J95" s="504">
        <v>4914.4397028718395</v>
      </c>
    </row>
    <row r="96" spans="1:10" hidden="1">
      <c r="A96" s="505">
        <v>1</v>
      </c>
      <c r="B96" s="506"/>
      <c r="C96" s="507">
        <v>710045</v>
      </c>
      <c r="D96" s="508" t="s">
        <v>1045</v>
      </c>
      <c r="E96" s="509" t="s">
        <v>35</v>
      </c>
      <c r="F96" s="509" t="s">
        <v>2675</v>
      </c>
      <c r="G96" s="510">
        <v>1250000</v>
      </c>
      <c r="H96" s="511" t="s">
        <v>2660</v>
      </c>
      <c r="I96" s="512">
        <v>309678</v>
      </c>
      <c r="J96" s="504">
        <v>2851.2213720606069</v>
      </c>
    </row>
    <row r="97" spans="1:10" hidden="1">
      <c r="A97" s="505">
        <v>1</v>
      </c>
      <c r="B97" s="506"/>
      <c r="C97" s="507">
        <v>710363</v>
      </c>
      <c r="D97" s="508" t="s">
        <v>1081</v>
      </c>
      <c r="E97" s="509" t="s">
        <v>35</v>
      </c>
      <c r="F97" s="509" t="s">
        <v>2675</v>
      </c>
      <c r="G97" s="510">
        <v>1250000</v>
      </c>
      <c r="H97" s="511" t="s">
        <v>2660</v>
      </c>
      <c r="I97" s="512">
        <v>964240</v>
      </c>
      <c r="J97" s="504">
        <v>4537.5182787510639</v>
      </c>
    </row>
    <row r="98" spans="1:10" hidden="1">
      <c r="A98" s="505">
        <v>1</v>
      </c>
      <c r="B98" s="506"/>
      <c r="C98" s="507">
        <v>710498</v>
      </c>
      <c r="D98" s="508" t="s">
        <v>1080</v>
      </c>
      <c r="E98" s="509" t="s">
        <v>35</v>
      </c>
      <c r="F98" s="509" t="s">
        <v>2675</v>
      </c>
      <c r="G98" s="510">
        <v>1250000</v>
      </c>
      <c r="H98" s="511" t="s">
        <v>2660</v>
      </c>
      <c r="I98" s="512">
        <v>2650989</v>
      </c>
      <c r="J98" s="504">
        <v>4796.8790131636888</v>
      </c>
    </row>
    <row r="99" spans="1:10" hidden="1">
      <c r="A99" s="505">
        <v>3</v>
      </c>
      <c r="B99" s="506"/>
      <c r="C99" s="507">
        <v>711829</v>
      </c>
      <c r="D99" s="508" t="s">
        <v>2676</v>
      </c>
      <c r="E99" s="509" t="s">
        <v>46</v>
      </c>
      <c r="F99" s="509" t="s">
        <v>2126</v>
      </c>
      <c r="G99" s="510">
        <v>1309000</v>
      </c>
      <c r="H99" s="511" t="s">
        <v>2660</v>
      </c>
      <c r="I99" s="512" t="s">
        <v>2658</v>
      </c>
      <c r="J99" s="504">
        <v>17828.399999999998</v>
      </c>
    </row>
    <row r="100" spans="1:10" hidden="1">
      <c r="A100" s="505">
        <v>3</v>
      </c>
      <c r="B100" s="506"/>
      <c r="C100" s="507">
        <v>711862</v>
      </c>
      <c r="D100" s="508" t="s">
        <v>779</v>
      </c>
      <c r="E100" s="509" t="s">
        <v>46</v>
      </c>
      <c r="F100" s="509" t="s">
        <v>2126</v>
      </c>
      <c r="G100" s="510">
        <v>1232000</v>
      </c>
      <c r="H100" s="511" t="s">
        <v>2660</v>
      </c>
      <c r="I100" s="512">
        <v>2243657</v>
      </c>
      <c r="J100" s="504">
        <v>85524.34</v>
      </c>
    </row>
    <row r="101" spans="1:10" hidden="1">
      <c r="A101" s="505">
        <v>1</v>
      </c>
      <c r="B101" s="506"/>
      <c r="C101" s="507">
        <v>711962</v>
      </c>
      <c r="D101" s="508" t="s">
        <v>1044</v>
      </c>
      <c r="E101" s="509" t="s">
        <v>35</v>
      </c>
      <c r="F101" s="509" t="s">
        <v>2675</v>
      </c>
      <c r="G101" s="510">
        <v>1250000</v>
      </c>
      <c r="H101" s="511" t="s">
        <v>2660</v>
      </c>
      <c r="I101" s="512">
        <v>607800</v>
      </c>
      <c r="J101" s="504">
        <v>1411.3899999999994</v>
      </c>
    </row>
    <row r="102" spans="1:10" hidden="1">
      <c r="A102" s="505">
        <v>3</v>
      </c>
      <c r="B102" s="506"/>
      <c r="C102" s="507">
        <v>712978</v>
      </c>
      <c r="D102" s="508" t="s">
        <v>901</v>
      </c>
      <c r="E102" s="509" t="s">
        <v>46</v>
      </c>
      <c r="F102" s="509" t="s">
        <v>2126</v>
      </c>
      <c r="G102" s="510">
        <v>1848000</v>
      </c>
      <c r="H102" s="511" t="s">
        <v>2660</v>
      </c>
      <c r="I102" s="512">
        <v>6510844</v>
      </c>
      <c r="J102" s="504">
        <v>462632.59251025005</v>
      </c>
    </row>
    <row r="103" spans="1:10" hidden="1">
      <c r="A103" s="505">
        <v>1</v>
      </c>
      <c r="B103" s="506"/>
      <c r="C103" s="507">
        <v>712981</v>
      </c>
      <c r="D103" s="508" t="s">
        <v>1059</v>
      </c>
      <c r="E103" s="509" t="s">
        <v>35</v>
      </c>
      <c r="F103" s="509" t="s">
        <v>2675</v>
      </c>
      <c r="G103" s="510">
        <v>1250000</v>
      </c>
      <c r="H103" s="511" t="s">
        <v>2660</v>
      </c>
      <c r="I103" s="512">
        <v>280094</v>
      </c>
      <c r="J103" s="504">
        <v>3526.658104293716</v>
      </c>
    </row>
    <row r="104" spans="1:10" hidden="1">
      <c r="A104" s="505">
        <v>1</v>
      </c>
      <c r="B104" s="506"/>
      <c r="C104" s="507">
        <v>712982</v>
      </c>
      <c r="D104" s="508" t="s">
        <v>2677</v>
      </c>
      <c r="E104" s="509" t="s">
        <v>35</v>
      </c>
      <c r="F104" s="509" t="s">
        <v>2675</v>
      </c>
      <c r="G104" s="510">
        <v>1250000</v>
      </c>
      <c r="H104" s="511" t="s">
        <v>2660</v>
      </c>
      <c r="I104" s="512">
        <v>314700</v>
      </c>
      <c r="J104" s="504">
        <v>976.29999999999984</v>
      </c>
    </row>
    <row r="105" spans="1:10" hidden="1">
      <c r="A105" s="505">
        <v>1</v>
      </c>
      <c r="B105" s="506"/>
      <c r="C105" s="507">
        <v>715610</v>
      </c>
      <c r="D105" s="508" t="s">
        <v>902</v>
      </c>
      <c r="E105" s="509" t="s">
        <v>46</v>
      </c>
      <c r="F105" s="509" t="s">
        <v>275</v>
      </c>
      <c r="G105" s="510">
        <v>144745493</v>
      </c>
      <c r="H105" s="511" t="s">
        <v>315</v>
      </c>
      <c r="I105" s="512" t="s">
        <v>2658</v>
      </c>
      <c r="J105" s="504">
        <v>0</v>
      </c>
    </row>
    <row r="106" spans="1:10" hidden="1">
      <c r="A106" s="505">
        <v>3</v>
      </c>
      <c r="B106" s="506"/>
      <c r="C106" s="507">
        <v>718951</v>
      </c>
      <c r="D106" s="508" t="s">
        <v>927</v>
      </c>
      <c r="E106" s="509" t="s">
        <v>46</v>
      </c>
      <c r="F106" s="509" t="s">
        <v>2126</v>
      </c>
      <c r="G106" s="510">
        <v>96340724</v>
      </c>
      <c r="H106" s="511">
        <v>64652304</v>
      </c>
      <c r="I106" s="512">
        <v>70035</v>
      </c>
      <c r="J106" s="504">
        <v>1355858.3541508573</v>
      </c>
    </row>
    <row r="107" spans="1:10" hidden="1">
      <c r="A107" s="505">
        <v>3</v>
      </c>
      <c r="B107" s="506"/>
      <c r="C107" s="507">
        <v>718955</v>
      </c>
      <c r="D107" s="508" t="s">
        <v>2678</v>
      </c>
      <c r="E107" s="509" t="s">
        <v>46</v>
      </c>
      <c r="F107" s="509" t="s">
        <v>2126</v>
      </c>
      <c r="G107" s="510">
        <v>152903037</v>
      </c>
      <c r="H107" s="511">
        <v>88423396</v>
      </c>
      <c r="I107" s="512" t="s">
        <v>2658</v>
      </c>
      <c r="J107" s="504">
        <v>2160662.2950475747</v>
      </c>
    </row>
    <row r="108" spans="1:10" hidden="1">
      <c r="A108" s="505">
        <v>1</v>
      </c>
      <c r="B108" s="506"/>
      <c r="C108" s="507">
        <v>730513</v>
      </c>
      <c r="D108" s="508" t="s">
        <v>2079</v>
      </c>
      <c r="E108" s="509" t="s">
        <v>35</v>
      </c>
      <c r="F108" s="509" t="s">
        <v>2126</v>
      </c>
      <c r="G108" s="510">
        <v>27818562</v>
      </c>
      <c r="H108" s="511">
        <v>10929872</v>
      </c>
      <c r="I108" s="512">
        <v>19223158</v>
      </c>
      <c r="J108" s="504">
        <v>820731.72851024289</v>
      </c>
    </row>
    <row r="109" spans="1:10" hidden="1">
      <c r="A109" s="505">
        <v>1</v>
      </c>
      <c r="B109" s="506"/>
      <c r="C109" s="507">
        <v>730541</v>
      </c>
      <c r="D109" s="508" t="s">
        <v>994</v>
      </c>
      <c r="E109" s="509" t="s">
        <v>35</v>
      </c>
      <c r="F109" s="509" t="s">
        <v>2126</v>
      </c>
      <c r="G109" s="510">
        <v>14523276</v>
      </c>
      <c r="H109" s="511">
        <v>18671456</v>
      </c>
      <c r="I109" s="512">
        <v>6966428</v>
      </c>
      <c r="J109" s="504">
        <v>2699976.8293364574</v>
      </c>
    </row>
    <row r="110" spans="1:10" hidden="1">
      <c r="A110" s="505">
        <v>1</v>
      </c>
      <c r="B110" s="506"/>
      <c r="C110" s="507">
        <v>730586</v>
      </c>
      <c r="D110" s="508" t="s">
        <v>2679</v>
      </c>
      <c r="E110" s="509" t="s">
        <v>35</v>
      </c>
      <c r="F110" s="509" t="s">
        <v>2126</v>
      </c>
      <c r="G110" s="510">
        <v>18969808</v>
      </c>
      <c r="H110" s="511">
        <v>12719346</v>
      </c>
      <c r="I110" s="512">
        <v>24497843</v>
      </c>
      <c r="J110" s="504">
        <v>2520815.2700674022</v>
      </c>
    </row>
    <row r="111" spans="1:10" hidden="1">
      <c r="A111" s="505">
        <v>3</v>
      </c>
      <c r="B111" s="506"/>
      <c r="C111" s="507">
        <v>730784</v>
      </c>
      <c r="D111" s="508" t="s">
        <v>1175</v>
      </c>
      <c r="E111" s="509" t="s">
        <v>46</v>
      </c>
      <c r="F111" s="509" t="s">
        <v>2126</v>
      </c>
      <c r="G111" s="510">
        <v>6010000</v>
      </c>
      <c r="H111" s="511" t="s">
        <v>2660</v>
      </c>
      <c r="I111" s="512" t="s">
        <v>2658</v>
      </c>
      <c r="J111" s="504">
        <v>553457.14740383299</v>
      </c>
    </row>
    <row r="112" spans="1:10" hidden="1">
      <c r="A112" s="505">
        <v>1</v>
      </c>
      <c r="B112" s="506"/>
      <c r="C112" s="507">
        <v>730821</v>
      </c>
      <c r="D112" s="508" t="s">
        <v>1003</v>
      </c>
      <c r="E112" s="509" t="s">
        <v>35</v>
      </c>
      <c r="F112" s="509" t="s">
        <v>2126</v>
      </c>
      <c r="G112" s="510">
        <v>59530905</v>
      </c>
      <c r="H112" s="511">
        <v>27363279</v>
      </c>
      <c r="I112" s="512">
        <v>21287510</v>
      </c>
      <c r="J112" s="504">
        <v>2315424.0192051027</v>
      </c>
    </row>
    <row r="113" spans="1:10" hidden="1">
      <c r="A113" s="505">
        <v>1</v>
      </c>
      <c r="B113" s="506"/>
      <c r="C113" s="507">
        <v>730824</v>
      </c>
      <c r="D113" s="508" t="s">
        <v>989</v>
      </c>
      <c r="E113" s="509" t="s">
        <v>35</v>
      </c>
      <c r="F113" s="509" t="s">
        <v>2126</v>
      </c>
      <c r="G113" s="510">
        <v>4115433</v>
      </c>
      <c r="H113" s="511">
        <v>2840853</v>
      </c>
      <c r="I113" s="512">
        <v>9020980</v>
      </c>
      <c r="J113" s="504">
        <v>2469184.0296497252</v>
      </c>
    </row>
    <row r="114" spans="1:10" hidden="1">
      <c r="A114" s="505">
        <v>5</v>
      </c>
      <c r="B114" s="506"/>
      <c r="C114" s="507">
        <v>734393</v>
      </c>
      <c r="D114" s="508" t="s">
        <v>1118</v>
      </c>
      <c r="E114" s="509" t="s">
        <v>35</v>
      </c>
      <c r="F114" s="509" t="s">
        <v>2181</v>
      </c>
      <c r="G114" s="510">
        <v>9689984</v>
      </c>
      <c r="H114" s="511">
        <v>1016421</v>
      </c>
      <c r="I114" s="512" t="s">
        <v>2658</v>
      </c>
      <c r="J114" s="504">
        <v>368164.59242260252</v>
      </c>
    </row>
    <row r="115" spans="1:10" hidden="1">
      <c r="A115" s="505">
        <v>5</v>
      </c>
      <c r="B115" s="506"/>
      <c r="C115" s="507">
        <v>734396</v>
      </c>
      <c r="D115" s="508" t="s">
        <v>1117</v>
      </c>
      <c r="E115" s="509" t="s">
        <v>35</v>
      </c>
      <c r="F115" s="509" t="s">
        <v>2181</v>
      </c>
      <c r="G115" s="510">
        <v>8681446</v>
      </c>
      <c r="H115" s="511">
        <v>1169678</v>
      </c>
      <c r="I115" s="512" t="s">
        <v>2658</v>
      </c>
      <c r="J115" s="504">
        <v>279402.37003975001</v>
      </c>
    </row>
    <row r="116" spans="1:10" hidden="1">
      <c r="A116" s="505">
        <v>5</v>
      </c>
      <c r="B116" s="506"/>
      <c r="C116" s="507">
        <v>734728</v>
      </c>
      <c r="D116" s="508" t="s">
        <v>854</v>
      </c>
      <c r="E116" s="509" t="s">
        <v>35</v>
      </c>
      <c r="F116" s="509" t="s">
        <v>2181</v>
      </c>
      <c r="G116" s="510">
        <v>15473821</v>
      </c>
      <c r="H116" s="511">
        <v>1402396</v>
      </c>
      <c r="I116" s="512" t="s">
        <v>2658</v>
      </c>
      <c r="J116" s="504">
        <v>576591.06245161081</v>
      </c>
    </row>
    <row r="117" spans="1:10" hidden="1">
      <c r="A117" s="505">
        <v>5</v>
      </c>
      <c r="B117" s="506"/>
      <c r="C117" s="507">
        <v>734760</v>
      </c>
      <c r="D117" s="508" t="s">
        <v>853</v>
      </c>
      <c r="E117" s="509" t="s">
        <v>35</v>
      </c>
      <c r="F117" s="509" t="s">
        <v>2181</v>
      </c>
      <c r="G117" s="510">
        <v>16496158</v>
      </c>
      <c r="H117" s="511">
        <v>1946734</v>
      </c>
      <c r="I117" s="512" t="s">
        <v>2658</v>
      </c>
      <c r="J117" s="504">
        <v>700282.62366200064</v>
      </c>
    </row>
    <row r="118" spans="1:10" hidden="1">
      <c r="A118" s="505">
        <v>5</v>
      </c>
      <c r="B118" s="506"/>
      <c r="C118" s="507">
        <v>734789</v>
      </c>
      <c r="D118" s="508" t="s">
        <v>976</v>
      </c>
      <c r="E118" s="509" t="s">
        <v>35</v>
      </c>
      <c r="F118" s="509" t="s">
        <v>2181</v>
      </c>
      <c r="G118" s="510">
        <v>7740886</v>
      </c>
      <c r="H118" s="511">
        <v>635977</v>
      </c>
      <c r="I118" s="512" t="s">
        <v>2658</v>
      </c>
      <c r="J118" s="504">
        <v>284974.05630625004</v>
      </c>
    </row>
    <row r="119" spans="1:10" hidden="1">
      <c r="A119" s="505">
        <v>5</v>
      </c>
      <c r="B119" s="506"/>
      <c r="C119" s="507">
        <v>734791</v>
      </c>
      <c r="D119" s="508" t="s">
        <v>977</v>
      </c>
      <c r="E119" s="509" t="s">
        <v>35</v>
      </c>
      <c r="F119" s="509" t="s">
        <v>2181</v>
      </c>
      <c r="G119" s="510">
        <v>7187688</v>
      </c>
      <c r="H119" s="511">
        <v>757008</v>
      </c>
      <c r="I119" s="512" t="s">
        <v>2658</v>
      </c>
      <c r="J119" s="504">
        <v>444378.41210100008</v>
      </c>
    </row>
    <row r="120" spans="1:10" hidden="1">
      <c r="A120" s="505">
        <v>5</v>
      </c>
      <c r="B120" s="506"/>
      <c r="C120" s="507">
        <v>734853</v>
      </c>
      <c r="D120" s="508" t="s">
        <v>1154</v>
      </c>
      <c r="E120" s="509" t="s">
        <v>35</v>
      </c>
      <c r="F120" s="509" t="s">
        <v>2181</v>
      </c>
      <c r="G120" s="510">
        <v>18601760</v>
      </c>
      <c r="H120" s="511">
        <v>2684586</v>
      </c>
      <c r="I120" s="512" t="s">
        <v>2658</v>
      </c>
      <c r="J120" s="504">
        <v>570019.46128799999</v>
      </c>
    </row>
    <row r="121" spans="1:10" hidden="1">
      <c r="A121" s="505">
        <v>5</v>
      </c>
      <c r="B121" s="506"/>
      <c r="C121" s="507">
        <v>734859</v>
      </c>
      <c r="D121" s="508" t="s">
        <v>1163</v>
      </c>
      <c r="E121" s="509" t="s">
        <v>35</v>
      </c>
      <c r="F121" s="509" t="s">
        <v>2181</v>
      </c>
      <c r="G121" s="510">
        <v>10873634</v>
      </c>
      <c r="H121" s="511">
        <v>1346103</v>
      </c>
      <c r="I121" s="512" t="s">
        <v>2658</v>
      </c>
      <c r="J121" s="504">
        <v>299181.09546476533</v>
      </c>
    </row>
    <row r="122" spans="1:10" hidden="1">
      <c r="A122" s="505">
        <v>5</v>
      </c>
      <c r="B122" s="506"/>
      <c r="C122" s="507">
        <v>734927</v>
      </c>
      <c r="D122" s="508" t="s">
        <v>960</v>
      </c>
      <c r="E122" s="509" t="s">
        <v>35</v>
      </c>
      <c r="F122" s="509" t="s">
        <v>2181</v>
      </c>
      <c r="G122" s="510">
        <v>9842173</v>
      </c>
      <c r="H122" s="511">
        <v>1301829</v>
      </c>
      <c r="I122" s="512" t="s">
        <v>2658</v>
      </c>
      <c r="J122" s="504">
        <v>307234.75427928194</v>
      </c>
    </row>
    <row r="123" spans="1:10" hidden="1">
      <c r="A123" s="505">
        <v>5</v>
      </c>
      <c r="B123" s="506"/>
      <c r="C123" s="507">
        <v>734928</v>
      </c>
      <c r="D123" s="508" t="s">
        <v>959</v>
      </c>
      <c r="E123" s="509" t="s">
        <v>35</v>
      </c>
      <c r="F123" s="509" t="s">
        <v>2181</v>
      </c>
      <c r="G123" s="510">
        <v>5293882</v>
      </c>
      <c r="H123" s="511" t="s">
        <v>2660</v>
      </c>
      <c r="I123" s="512" t="s">
        <v>2658</v>
      </c>
      <c r="J123" s="504">
        <v>325090.21418774989</v>
      </c>
    </row>
    <row r="124" spans="1:10" hidden="1">
      <c r="A124" s="505">
        <v>5</v>
      </c>
      <c r="B124" s="506"/>
      <c r="C124" s="507">
        <v>735131</v>
      </c>
      <c r="D124" s="508" t="s">
        <v>1155</v>
      </c>
      <c r="E124" s="509" t="s">
        <v>35</v>
      </c>
      <c r="F124" s="509" t="s">
        <v>2181</v>
      </c>
      <c r="G124" s="510">
        <v>13584221</v>
      </c>
      <c r="H124" s="511">
        <v>1546160</v>
      </c>
      <c r="I124" s="512" t="s">
        <v>2658</v>
      </c>
      <c r="J124" s="504">
        <v>502636.2472051527</v>
      </c>
    </row>
    <row r="125" spans="1:10" hidden="1">
      <c r="A125" s="505">
        <v>5</v>
      </c>
      <c r="B125" s="506"/>
      <c r="C125" s="507">
        <v>735338</v>
      </c>
      <c r="D125" s="508" t="s">
        <v>2081</v>
      </c>
      <c r="E125" s="509" t="s">
        <v>35</v>
      </c>
      <c r="F125" s="509" t="s">
        <v>2181</v>
      </c>
      <c r="G125" s="510">
        <v>10052144</v>
      </c>
      <c r="H125" s="511">
        <v>1423703</v>
      </c>
      <c r="I125" s="512" t="s">
        <v>2658</v>
      </c>
      <c r="J125" s="504">
        <v>313598.70418774989</v>
      </c>
    </row>
    <row r="126" spans="1:10" hidden="1">
      <c r="A126" s="505">
        <v>5</v>
      </c>
      <c r="B126" s="506"/>
      <c r="C126" s="507">
        <v>735357</v>
      </c>
      <c r="D126" s="508" t="s">
        <v>911</v>
      </c>
      <c r="E126" s="509" t="s">
        <v>35</v>
      </c>
      <c r="F126" s="509" t="s">
        <v>2181</v>
      </c>
      <c r="G126" s="510">
        <v>9099250</v>
      </c>
      <c r="H126" s="511">
        <v>1097078</v>
      </c>
      <c r="I126" s="512" t="s">
        <v>2658</v>
      </c>
      <c r="J126" s="504">
        <v>331496.5970920329</v>
      </c>
    </row>
    <row r="127" spans="1:10" hidden="1">
      <c r="A127" s="505">
        <v>5</v>
      </c>
      <c r="B127" s="506"/>
      <c r="C127" s="507">
        <v>735360</v>
      </c>
      <c r="D127" s="508" t="s">
        <v>910</v>
      </c>
      <c r="E127" s="509" t="s">
        <v>35</v>
      </c>
      <c r="F127" s="509" t="s">
        <v>2181</v>
      </c>
      <c r="G127" s="510">
        <v>16626757</v>
      </c>
      <c r="H127" s="511">
        <v>2189842</v>
      </c>
      <c r="I127" s="512" t="s">
        <v>2658</v>
      </c>
      <c r="J127" s="504">
        <v>934387.48780437536</v>
      </c>
    </row>
    <row r="128" spans="1:10" hidden="1">
      <c r="A128" s="505">
        <v>5</v>
      </c>
      <c r="B128" s="506"/>
      <c r="C128" s="507">
        <v>735470</v>
      </c>
      <c r="D128" s="508" t="s">
        <v>1123</v>
      </c>
      <c r="E128" s="509" t="s">
        <v>35</v>
      </c>
      <c r="F128" s="509" t="s">
        <v>2181</v>
      </c>
      <c r="G128" s="510">
        <v>20995636</v>
      </c>
      <c r="H128" s="511">
        <v>1727642</v>
      </c>
      <c r="I128" s="512" t="s">
        <v>2658</v>
      </c>
      <c r="J128" s="504">
        <v>704279.13439275022</v>
      </c>
    </row>
    <row r="129" spans="1:10" hidden="1">
      <c r="A129" s="505">
        <v>5</v>
      </c>
      <c r="B129" s="506"/>
      <c r="C129" s="507">
        <v>735472</v>
      </c>
      <c r="D129" s="508" t="s">
        <v>1122</v>
      </c>
      <c r="E129" s="509" t="s">
        <v>35</v>
      </c>
      <c r="F129" s="509" t="s">
        <v>2181</v>
      </c>
      <c r="G129" s="510">
        <v>21541265</v>
      </c>
      <c r="H129" s="511">
        <v>2632407</v>
      </c>
      <c r="I129" s="512" t="s">
        <v>2658</v>
      </c>
      <c r="J129" s="504">
        <v>732514.36390200001</v>
      </c>
    </row>
    <row r="130" spans="1:10" hidden="1">
      <c r="A130" s="505">
        <v>5</v>
      </c>
      <c r="B130" s="506"/>
      <c r="C130" s="507">
        <v>735483</v>
      </c>
      <c r="D130" s="508" t="s">
        <v>742</v>
      </c>
      <c r="E130" s="509" t="s">
        <v>35</v>
      </c>
      <c r="F130" s="509" t="s">
        <v>2181</v>
      </c>
      <c r="G130" s="510">
        <v>5377685</v>
      </c>
      <c r="H130" s="511" t="s">
        <v>2660</v>
      </c>
      <c r="I130" s="512" t="s">
        <v>2658</v>
      </c>
      <c r="J130" s="504">
        <v>265060.823217</v>
      </c>
    </row>
    <row r="131" spans="1:10" hidden="1">
      <c r="A131" s="505">
        <v>5</v>
      </c>
      <c r="B131" s="506"/>
      <c r="C131" s="507">
        <v>735487</v>
      </c>
      <c r="D131" s="508" t="s">
        <v>963</v>
      </c>
      <c r="E131" s="509" t="s">
        <v>35</v>
      </c>
      <c r="F131" s="509" t="s">
        <v>2181</v>
      </c>
      <c r="G131" s="510">
        <v>9528251</v>
      </c>
      <c r="H131" s="511">
        <v>916292</v>
      </c>
      <c r="I131" s="512" t="s">
        <v>2658</v>
      </c>
      <c r="J131" s="504">
        <v>282001.78153874999</v>
      </c>
    </row>
    <row r="132" spans="1:10" hidden="1">
      <c r="A132" s="505">
        <v>5</v>
      </c>
      <c r="B132" s="506"/>
      <c r="C132" s="507">
        <v>735493</v>
      </c>
      <c r="D132" s="508" t="s">
        <v>964</v>
      </c>
      <c r="E132" s="509" t="s">
        <v>35</v>
      </c>
      <c r="F132" s="509" t="s">
        <v>2181</v>
      </c>
      <c r="G132" s="510">
        <v>7901161</v>
      </c>
      <c r="H132" s="511">
        <v>916292</v>
      </c>
      <c r="I132" s="512" t="s">
        <v>2658</v>
      </c>
      <c r="J132" s="504">
        <v>323070.38266516954</v>
      </c>
    </row>
    <row r="133" spans="1:10" hidden="1">
      <c r="A133" s="505">
        <v>5</v>
      </c>
      <c r="B133" s="506"/>
      <c r="C133" s="507">
        <v>735496</v>
      </c>
      <c r="D133" s="508" t="s">
        <v>1101</v>
      </c>
      <c r="E133" s="509" t="s">
        <v>35</v>
      </c>
      <c r="F133" s="509" t="s">
        <v>2181</v>
      </c>
      <c r="G133" s="510">
        <v>17520900</v>
      </c>
      <c r="H133" s="511">
        <v>2019124</v>
      </c>
      <c r="I133" s="512" t="s">
        <v>2658</v>
      </c>
      <c r="J133" s="504">
        <v>684269.24041725078</v>
      </c>
    </row>
    <row r="134" spans="1:10" hidden="1">
      <c r="A134" s="505">
        <v>5</v>
      </c>
      <c r="B134" s="506"/>
      <c r="C134" s="507">
        <v>735499</v>
      </c>
      <c r="D134" s="508" t="s">
        <v>971</v>
      </c>
      <c r="E134" s="509" t="s">
        <v>35</v>
      </c>
      <c r="F134" s="509" t="s">
        <v>2181</v>
      </c>
      <c r="G134" s="510">
        <v>7033301</v>
      </c>
      <c r="H134" s="513" t="s">
        <v>2660</v>
      </c>
      <c r="I134" s="512" t="s">
        <v>2658</v>
      </c>
      <c r="J134" s="504">
        <v>375117.06087799999</v>
      </c>
    </row>
    <row r="135" spans="1:10" hidden="1">
      <c r="A135" s="505">
        <v>5</v>
      </c>
      <c r="B135" s="506"/>
      <c r="C135" s="507">
        <v>735665</v>
      </c>
      <c r="D135" s="508" t="s">
        <v>1102</v>
      </c>
      <c r="E135" s="509" t="s">
        <v>35</v>
      </c>
      <c r="F135" s="509" t="s">
        <v>2181</v>
      </c>
      <c r="G135" s="510">
        <v>14631273</v>
      </c>
      <c r="H135" s="511">
        <v>557536</v>
      </c>
      <c r="I135" s="512" t="s">
        <v>2658</v>
      </c>
      <c r="J135" s="504">
        <v>795533.78843487485</v>
      </c>
    </row>
    <row r="136" spans="1:10" hidden="1">
      <c r="A136" s="505">
        <v>5</v>
      </c>
      <c r="B136" s="506"/>
      <c r="C136" s="507">
        <v>735672</v>
      </c>
      <c r="D136" s="508" t="s">
        <v>1113</v>
      </c>
      <c r="E136" s="509" t="s">
        <v>35</v>
      </c>
      <c r="F136" s="509" t="s">
        <v>2181</v>
      </c>
      <c r="G136" s="510">
        <v>14419460</v>
      </c>
      <c r="H136" s="511">
        <v>1624355</v>
      </c>
      <c r="I136" s="512" t="s">
        <v>2658</v>
      </c>
      <c r="J136" s="504">
        <v>752637.66988900048</v>
      </c>
    </row>
    <row r="137" spans="1:10" hidden="1">
      <c r="A137" s="505">
        <v>5</v>
      </c>
      <c r="B137" s="506"/>
      <c r="C137" s="507">
        <v>735677</v>
      </c>
      <c r="D137" s="508" t="s">
        <v>972</v>
      </c>
      <c r="E137" s="509" t="s">
        <v>35</v>
      </c>
      <c r="F137" s="509" t="s">
        <v>2181</v>
      </c>
      <c r="G137" s="510">
        <v>9325726</v>
      </c>
      <c r="H137" s="511">
        <v>1014066</v>
      </c>
      <c r="I137" s="512" t="s">
        <v>2658</v>
      </c>
      <c r="J137" s="504">
        <v>384723.70684099908</v>
      </c>
    </row>
    <row r="138" spans="1:10" hidden="1">
      <c r="A138" s="505">
        <v>5</v>
      </c>
      <c r="B138" s="506"/>
      <c r="C138" s="507">
        <v>735940</v>
      </c>
      <c r="D138" s="508" t="s">
        <v>743</v>
      </c>
      <c r="E138" s="509" t="s">
        <v>35</v>
      </c>
      <c r="F138" s="509" t="s">
        <v>2181</v>
      </c>
      <c r="G138" s="510">
        <v>9309981</v>
      </c>
      <c r="H138" s="511">
        <v>1067250</v>
      </c>
      <c r="I138" s="512" t="s">
        <v>2658</v>
      </c>
      <c r="J138" s="504">
        <v>312934.45558945241</v>
      </c>
    </row>
    <row r="139" spans="1:10" hidden="1">
      <c r="A139" s="505">
        <v>5</v>
      </c>
      <c r="B139" s="506"/>
      <c r="C139" s="507">
        <v>735952</v>
      </c>
      <c r="D139" s="508" t="s">
        <v>750</v>
      </c>
      <c r="E139" s="509" t="s">
        <v>35</v>
      </c>
      <c r="F139" s="509" t="s">
        <v>2181</v>
      </c>
      <c r="G139" s="510">
        <v>8838122</v>
      </c>
      <c r="H139" s="511">
        <v>1149506</v>
      </c>
      <c r="I139" s="512" t="s">
        <v>2658</v>
      </c>
      <c r="J139" s="504">
        <v>369426.51957824995</v>
      </c>
    </row>
    <row r="140" spans="1:10" hidden="1">
      <c r="A140" s="505">
        <v>5</v>
      </c>
      <c r="B140" s="506"/>
      <c r="C140" s="507">
        <v>735954</v>
      </c>
      <c r="D140" s="508" t="s">
        <v>751</v>
      </c>
      <c r="E140" s="509" t="s">
        <v>35</v>
      </c>
      <c r="F140" s="509" t="s">
        <v>2181</v>
      </c>
      <c r="G140" s="510">
        <v>8062571</v>
      </c>
      <c r="H140" s="511">
        <v>884864</v>
      </c>
      <c r="I140" s="512" t="s">
        <v>2658</v>
      </c>
      <c r="J140" s="504">
        <v>251905.51786534156</v>
      </c>
    </row>
    <row r="141" spans="1:10" hidden="1">
      <c r="A141" s="505">
        <v>5</v>
      </c>
      <c r="B141" s="506"/>
      <c r="C141" s="507">
        <v>735959</v>
      </c>
      <c r="D141" s="508" t="s">
        <v>774</v>
      </c>
      <c r="E141" s="509" t="s">
        <v>35</v>
      </c>
      <c r="F141" s="509" t="s">
        <v>2181</v>
      </c>
      <c r="G141" s="510">
        <v>5878458</v>
      </c>
      <c r="H141" s="513" t="s">
        <v>2660</v>
      </c>
      <c r="I141" s="512" t="s">
        <v>2658</v>
      </c>
      <c r="J141" s="504">
        <v>300482.72321699996</v>
      </c>
    </row>
    <row r="142" spans="1:10" hidden="1">
      <c r="A142" s="505">
        <v>5</v>
      </c>
      <c r="B142" s="506"/>
      <c r="C142" s="507">
        <v>735960</v>
      </c>
      <c r="D142" s="508" t="s">
        <v>775</v>
      </c>
      <c r="E142" s="509" t="s">
        <v>35</v>
      </c>
      <c r="F142" s="509" t="s">
        <v>2181</v>
      </c>
      <c r="G142" s="510">
        <v>9782523</v>
      </c>
      <c r="H142" s="511">
        <v>1238774</v>
      </c>
      <c r="I142" s="512" t="s">
        <v>2658</v>
      </c>
      <c r="J142" s="504">
        <v>310039.36007028603</v>
      </c>
    </row>
    <row r="143" spans="1:10" hidden="1">
      <c r="A143" s="505">
        <v>5</v>
      </c>
      <c r="B143" s="506"/>
      <c r="C143" s="507">
        <v>737699</v>
      </c>
      <c r="D143" s="508" t="s">
        <v>777</v>
      </c>
      <c r="E143" s="509" t="s">
        <v>35</v>
      </c>
      <c r="F143" s="509" t="s">
        <v>2181</v>
      </c>
      <c r="G143" s="510">
        <v>5526895</v>
      </c>
      <c r="H143" s="513" t="s">
        <v>2660</v>
      </c>
      <c r="I143" s="512" t="s">
        <v>2658</v>
      </c>
      <c r="J143" s="504">
        <v>221129.06321700002</v>
      </c>
    </row>
    <row r="144" spans="1:10" hidden="1">
      <c r="A144" s="505">
        <v>5</v>
      </c>
      <c r="B144" s="506"/>
      <c r="C144" s="507">
        <v>737707</v>
      </c>
      <c r="D144" s="508" t="s">
        <v>778</v>
      </c>
      <c r="E144" s="509" t="s">
        <v>35</v>
      </c>
      <c r="F144" s="509" t="s">
        <v>2181</v>
      </c>
      <c r="G144" s="510">
        <v>8808053</v>
      </c>
      <c r="H144" s="511">
        <v>979674</v>
      </c>
      <c r="I144" s="512" t="s">
        <v>2658</v>
      </c>
      <c r="J144" s="504">
        <v>361964.58759338839</v>
      </c>
    </row>
    <row r="145" spans="1:10" hidden="1">
      <c r="A145" s="505">
        <v>5</v>
      </c>
      <c r="B145" s="506"/>
      <c r="C145" s="507">
        <v>737712</v>
      </c>
      <c r="D145" s="508" t="s">
        <v>805</v>
      </c>
      <c r="E145" s="509" t="s">
        <v>35</v>
      </c>
      <c r="F145" s="509" t="s">
        <v>2181</v>
      </c>
      <c r="G145" s="510">
        <v>31581739</v>
      </c>
      <c r="H145" s="511">
        <v>3250259</v>
      </c>
      <c r="I145" s="512" t="s">
        <v>2658</v>
      </c>
      <c r="J145" s="504">
        <v>1103176.9179884985</v>
      </c>
    </row>
    <row r="146" spans="1:10" hidden="1">
      <c r="A146" s="505">
        <v>5</v>
      </c>
      <c r="B146" s="506"/>
      <c r="C146" s="507">
        <v>737798</v>
      </c>
      <c r="D146" s="508" t="s">
        <v>817</v>
      </c>
      <c r="E146" s="509" t="s">
        <v>35</v>
      </c>
      <c r="F146" s="509" t="s">
        <v>2181</v>
      </c>
      <c r="G146" s="510">
        <v>8572353</v>
      </c>
      <c r="H146" s="511">
        <v>877731</v>
      </c>
      <c r="I146" s="512" t="s">
        <v>2658</v>
      </c>
      <c r="J146" s="504">
        <v>239034.44139524995</v>
      </c>
    </row>
    <row r="147" spans="1:10" hidden="1">
      <c r="A147" s="505">
        <v>5</v>
      </c>
      <c r="B147" s="506"/>
      <c r="C147" s="507">
        <v>737804</v>
      </c>
      <c r="D147" s="508" t="s">
        <v>818</v>
      </c>
      <c r="E147" s="509" t="s">
        <v>35</v>
      </c>
      <c r="F147" s="509" t="s">
        <v>2181</v>
      </c>
      <c r="G147" s="510">
        <v>7692944</v>
      </c>
      <c r="H147" s="511">
        <v>838135</v>
      </c>
      <c r="I147" s="512" t="s">
        <v>2658</v>
      </c>
      <c r="J147" s="504">
        <v>279296.81814552163</v>
      </c>
    </row>
    <row r="148" spans="1:10" hidden="1">
      <c r="A148" s="505">
        <v>1</v>
      </c>
      <c r="B148" s="506"/>
      <c r="C148" s="507">
        <v>738667</v>
      </c>
      <c r="D148" s="514" t="s">
        <v>865</v>
      </c>
      <c r="E148" s="509" t="s">
        <v>35</v>
      </c>
      <c r="F148" s="509" t="s">
        <v>2675</v>
      </c>
      <c r="G148" s="510">
        <v>16618201.689999999</v>
      </c>
      <c r="H148" s="511">
        <v>33268.04</v>
      </c>
      <c r="I148" s="512">
        <v>9020080</v>
      </c>
      <c r="J148" s="504">
        <v>388467.38726272923</v>
      </c>
    </row>
    <row r="149" spans="1:10" hidden="1">
      <c r="A149" s="505">
        <v>1</v>
      </c>
      <c r="B149" s="506"/>
      <c r="C149" s="507">
        <v>738674</v>
      </c>
      <c r="D149" s="514" t="s">
        <v>874</v>
      </c>
      <c r="E149" s="509" t="s">
        <v>35</v>
      </c>
      <c r="F149" s="509" t="s">
        <v>2675</v>
      </c>
      <c r="G149" s="510">
        <v>8935837.4900000002</v>
      </c>
      <c r="H149" s="511">
        <v>28130.53</v>
      </c>
      <c r="I149" s="512">
        <v>16214772</v>
      </c>
      <c r="J149" s="504">
        <v>151666.38485763449</v>
      </c>
    </row>
    <row r="150" spans="1:10" hidden="1">
      <c r="A150" s="505">
        <v>1</v>
      </c>
      <c r="B150" s="506"/>
      <c r="C150" s="507">
        <v>738692</v>
      </c>
      <c r="D150" s="514" t="s">
        <v>881</v>
      </c>
      <c r="E150" s="509" t="s">
        <v>35</v>
      </c>
      <c r="F150" s="509" t="s">
        <v>2675</v>
      </c>
      <c r="G150" s="510">
        <v>5100000</v>
      </c>
      <c r="H150" s="513" t="s">
        <v>2660</v>
      </c>
      <c r="I150" s="512">
        <v>1389009</v>
      </c>
      <c r="J150" s="504">
        <v>68472.394778000016</v>
      </c>
    </row>
    <row r="151" spans="1:10" hidden="1">
      <c r="A151" s="505">
        <v>4</v>
      </c>
      <c r="B151" s="506"/>
      <c r="C151" s="507">
        <v>744072</v>
      </c>
      <c r="D151" s="514" t="s">
        <v>2680</v>
      </c>
      <c r="E151" s="509" t="s">
        <v>2114</v>
      </c>
      <c r="F151" s="509" t="s">
        <v>275</v>
      </c>
      <c r="G151" s="510">
        <v>2074582.38</v>
      </c>
      <c r="H151" s="511">
        <v>490438.07</v>
      </c>
      <c r="I151" s="512" t="s">
        <v>2658</v>
      </c>
      <c r="J151" s="504">
        <v>0</v>
      </c>
    </row>
    <row r="152" spans="1:10" hidden="1">
      <c r="A152" s="505">
        <v>1</v>
      </c>
      <c r="B152" s="506"/>
      <c r="C152" s="507">
        <v>745851</v>
      </c>
      <c r="D152" s="514" t="s">
        <v>1151</v>
      </c>
      <c r="E152" s="509" t="s">
        <v>35</v>
      </c>
      <c r="F152" s="509" t="s">
        <v>2124</v>
      </c>
      <c r="G152" s="510">
        <v>479854</v>
      </c>
      <c r="H152" s="511">
        <v>1052298</v>
      </c>
      <c r="I152" s="512">
        <v>7582100</v>
      </c>
      <c r="J152" s="504">
        <v>54384.510000000017</v>
      </c>
    </row>
    <row r="153" spans="1:10" hidden="1">
      <c r="A153" s="505">
        <v>1</v>
      </c>
      <c r="B153" s="506"/>
      <c r="C153" s="507">
        <v>745852</v>
      </c>
      <c r="D153" s="514" t="s">
        <v>1149</v>
      </c>
      <c r="E153" s="509" t="s">
        <v>35</v>
      </c>
      <c r="F153" s="509" t="s">
        <v>2124</v>
      </c>
      <c r="G153" s="510">
        <v>888426</v>
      </c>
      <c r="H153" s="511">
        <v>1966004</v>
      </c>
      <c r="I153" s="512">
        <v>10542894</v>
      </c>
      <c r="J153" s="504">
        <v>0</v>
      </c>
    </row>
    <row r="154" spans="1:10" hidden="1">
      <c r="A154" s="505">
        <v>1</v>
      </c>
      <c r="B154" s="506"/>
      <c r="C154" s="507">
        <v>745854</v>
      </c>
      <c r="D154" s="514" t="s">
        <v>2681</v>
      </c>
      <c r="E154" s="509" t="s">
        <v>35</v>
      </c>
      <c r="F154" s="509" t="s">
        <v>2124</v>
      </c>
      <c r="G154" s="510">
        <v>546905</v>
      </c>
      <c r="H154" s="511">
        <v>1164604</v>
      </c>
      <c r="I154" s="512">
        <v>4325227</v>
      </c>
      <c r="J154" s="504">
        <v>69690.559999999983</v>
      </c>
    </row>
    <row r="155" spans="1:10" hidden="1">
      <c r="A155" s="505">
        <v>1</v>
      </c>
      <c r="B155" s="506"/>
      <c r="C155" s="507">
        <v>745871</v>
      </c>
      <c r="D155" s="514" t="s">
        <v>1152</v>
      </c>
      <c r="E155" s="509" t="s">
        <v>35</v>
      </c>
      <c r="F155" s="509" t="s">
        <v>2124</v>
      </c>
      <c r="G155" s="510">
        <v>278408</v>
      </c>
      <c r="H155" s="511">
        <v>582637</v>
      </c>
      <c r="I155" s="512">
        <v>6182284</v>
      </c>
      <c r="J155" s="504">
        <v>0</v>
      </c>
    </row>
    <row r="156" spans="1:10" hidden="1">
      <c r="A156" s="505">
        <v>5</v>
      </c>
      <c r="B156" s="506"/>
      <c r="C156" s="507">
        <v>746108</v>
      </c>
      <c r="D156" s="514" t="s">
        <v>806</v>
      </c>
      <c r="E156" s="509" t="s">
        <v>35</v>
      </c>
      <c r="F156" s="509" t="s">
        <v>2181</v>
      </c>
      <c r="G156" s="510">
        <v>30670485</v>
      </c>
      <c r="H156" s="511">
        <v>3331645</v>
      </c>
      <c r="I156" s="512" t="s">
        <v>2658</v>
      </c>
      <c r="J156" s="504">
        <v>825087.20974354818</v>
      </c>
    </row>
    <row r="157" spans="1:10" hidden="1">
      <c r="A157" s="505">
        <v>5</v>
      </c>
      <c r="B157" s="506"/>
      <c r="C157" s="507">
        <v>746111</v>
      </c>
      <c r="D157" s="514" t="s">
        <v>1114</v>
      </c>
      <c r="E157" s="509" t="s">
        <v>35</v>
      </c>
      <c r="F157" s="509" t="s">
        <v>2181</v>
      </c>
      <c r="G157" s="510">
        <v>12311632</v>
      </c>
      <c r="H157" s="511">
        <v>1317294</v>
      </c>
      <c r="I157" s="512" t="s">
        <v>2658</v>
      </c>
      <c r="J157" s="504">
        <v>507860.10151842621</v>
      </c>
    </row>
    <row r="158" spans="1:10" hidden="1">
      <c r="A158" s="505">
        <v>3</v>
      </c>
      <c r="B158" s="506"/>
      <c r="C158" s="507">
        <v>750730</v>
      </c>
      <c r="D158" s="514" t="s">
        <v>930</v>
      </c>
      <c r="E158" s="509" t="s">
        <v>46</v>
      </c>
      <c r="F158" s="509" t="s">
        <v>2126</v>
      </c>
      <c r="G158" s="510">
        <v>36590000</v>
      </c>
      <c r="H158" s="511" t="s">
        <v>2660</v>
      </c>
      <c r="I158" s="512">
        <v>7532939</v>
      </c>
      <c r="J158" s="504">
        <v>3182054.1983923707</v>
      </c>
    </row>
    <row r="159" spans="1:10" hidden="1">
      <c r="A159" s="505">
        <v>3</v>
      </c>
      <c r="B159" s="506"/>
      <c r="C159" s="507">
        <v>752052</v>
      </c>
      <c r="D159" s="514" t="s">
        <v>763</v>
      </c>
      <c r="E159" s="509" t="s">
        <v>46</v>
      </c>
      <c r="F159" s="509" t="s">
        <v>2126</v>
      </c>
      <c r="G159" s="510">
        <v>32110000</v>
      </c>
      <c r="H159" s="511" t="s">
        <v>2660</v>
      </c>
      <c r="I159" s="512">
        <v>27200</v>
      </c>
      <c r="J159" s="504">
        <v>853424.40673799952</v>
      </c>
    </row>
    <row r="160" spans="1:10" hidden="1">
      <c r="A160" s="505">
        <v>3</v>
      </c>
      <c r="B160" s="506"/>
      <c r="C160" s="507">
        <v>752275</v>
      </c>
      <c r="D160" s="514" t="s">
        <v>745</v>
      </c>
      <c r="E160" s="509" t="s">
        <v>33</v>
      </c>
      <c r="F160" s="509" t="s">
        <v>2182</v>
      </c>
      <c r="G160" s="510">
        <v>9157533</v>
      </c>
      <c r="H160" s="511" t="s">
        <v>2660</v>
      </c>
      <c r="I160" s="512">
        <v>3238125</v>
      </c>
      <c r="J160" s="504">
        <v>854707.12840631255</v>
      </c>
    </row>
    <row r="161" spans="1:10" hidden="1">
      <c r="A161" s="505">
        <v>3</v>
      </c>
      <c r="B161" s="506"/>
      <c r="C161" s="507">
        <v>752276</v>
      </c>
      <c r="D161" s="514" t="s">
        <v>904</v>
      </c>
      <c r="E161" s="509" t="s">
        <v>33</v>
      </c>
      <c r="F161" s="509" t="s">
        <v>2182</v>
      </c>
      <c r="G161" s="510">
        <v>39664220</v>
      </c>
      <c r="H161" s="511" t="s">
        <v>2660</v>
      </c>
      <c r="I161" s="512" t="s">
        <v>2658</v>
      </c>
      <c r="J161" s="504">
        <v>847073.06066106085</v>
      </c>
    </row>
    <row r="162" spans="1:10" hidden="1">
      <c r="A162" s="505">
        <v>1</v>
      </c>
      <c r="B162" s="506" t="s">
        <v>2209</v>
      </c>
      <c r="C162" s="507">
        <v>752500</v>
      </c>
      <c r="D162" s="514" t="s">
        <v>1143</v>
      </c>
      <c r="E162" s="509" t="s">
        <v>35</v>
      </c>
      <c r="F162" s="509" t="s">
        <v>2124</v>
      </c>
      <c r="G162" s="510">
        <v>1250000</v>
      </c>
      <c r="H162" s="511" t="s">
        <v>2660</v>
      </c>
      <c r="I162" s="512">
        <v>28178299</v>
      </c>
      <c r="J162" s="504">
        <v>2351288.8086373224</v>
      </c>
    </row>
    <row r="163" spans="1:10" hidden="1">
      <c r="A163" s="505">
        <v>1</v>
      </c>
      <c r="B163" s="506" t="s">
        <v>2209</v>
      </c>
      <c r="C163" s="507">
        <v>752502</v>
      </c>
      <c r="D163" s="514" t="s">
        <v>1142</v>
      </c>
      <c r="E163" s="509" t="s">
        <v>35</v>
      </c>
      <c r="F163" s="509" t="s">
        <v>2124</v>
      </c>
      <c r="G163" s="510">
        <v>1250000</v>
      </c>
      <c r="H163" s="511" t="s">
        <v>2660</v>
      </c>
      <c r="I163" s="512">
        <v>26170904</v>
      </c>
      <c r="J163" s="504">
        <v>2110771.746356315</v>
      </c>
    </row>
    <row r="164" spans="1:10" hidden="1">
      <c r="A164" s="505">
        <v>1</v>
      </c>
      <c r="B164" s="506" t="s">
        <v>2209</v>
      </c>
      <c r="C164" s="507">
        <v>752503</v>
      </c>
      <c r="D164" s="514" t="s">
        <v>2682</v>
      </c>
      <c r="E164" s="509" t="s">
        <v>35</v>
      </c>
      <c r="F164" s="509" t="s">
        <v>2124</v>
      </c>
      <c r="G164" s="510">
        <v>1250000</v>
      </c>
      <c r="H164" s="511" t="s">
        <v>2660</v>
      </c>
      <c r="I164" s="512">
        <v>93732526</v>
      </c>
      <c r="J164" s="504">
        <v>4598604.8576601939</v>
      </c>
    </row>
    <row r="165" spans="1:10" hidden="1">
      <c r="A165" s="505">
        <v>3</v>
      </c>
      <c r="B165" s="506"/>
      <c r="C165" s="507">
        <v>753302</v>
      </c>
      <c r="D165" s="514" t="s">
        <v>783</v>
      </c>
      <c r="E165" s="509" t="s">
        <v>216</v>
      </c>
      <c r="F165" s="509" t="s">
        <v>275</v>
      </c>
      <c r="G165" s="510">
        <v>8381000</v>
      </c>
      <c r="H165" s="511" t="s">
        <v>2660</v>
      </c>
      <c r="I165" s="512" t="s">
        <v>2658</v>
      </c>
      <c r="J165" s="504">
        <v>29293.72</v>
      </c>
    </row>
    <row r="166" spans="1:10" hidden="1">
      <c r="A166" s="505">
        <v>1</v>
      </c>
      <c r="B166" s="506"/>
      <c r="C166" s="507">
        <v>753777</v>
      </c>
      <c r="D166" s="514" t="s">
        <v>938</v>
      </c>
      <c r="E166" s="509" t="s">
        <v>46</v>
      </c>
      <c r="F166" s="509" t="s">
        <v>2126</v>
      </c>
      <c r="G166" s="510">
        <v>58661000</v>
      </c>
      <c r="H166" s="511" t="s">
        <v>2660</v>
      </c>
      <c r="I166" s="512" t="s">
        <v>2658</v>
      </c>
      <c r="J166" s="504">
        <v>4315244.0466560284</v>
      </c>
    </row>
    <row r="167" spans="1:10" hidden="1">
      <c r="A167" s="505">
        <v>1</v>
      </c>
      <c r="B167" s="506"/>
      <c r="C167" s="507">
        <v>753781</v>
      </c>
      <c r="D167" s="514" t="s">
        <v>2683</v>
      </c>
      <c r="E167" s="509" t="s">
        <v>46</v>
      </c>
      <c r="F167" s="509" t="s">
        <v>2684</v>
      </c>
      <c r="G167" s="510">
        <v>726192.42</v>
      </c>
      <c r="H167" s="511">
        <v>33695.78</v>
      </c>
      <c r="I167" s="512">
        <v>980869</v>
      </c>
      <c r="J167" s="504">
        <v>0</v>
      </c>
    </row>
    <row r="168" spans="1:10" hidden="1">
      <c r="A168" s="505">
        <v>1</v>
      </c>
      <c r="B168" s="506"/>
      <c r="C168" s="507">
        <v>753785</v>
      </c>
      <c r="D168" s="514" t="s">
        <v>2685</v>
      </c>
      <c r="E168" s="509" t="s">
        <v>46</v>
      </c>
      <c r="F168" s="509" t="s">
        <v>2684</v>
      </c>
      <c r="G168" s="510">
        <v>336678.78</v>
      </c>
      <c r="H168" s="511" t="s">
        <v>315</v>
      </c>
      <c r="I168" s="512" t="s">
        <v>2658</v>
      </c>
      <c r="J168" s="504">
        <v>26858.250000000033</v>
      </c>
    </row>
    <row r="169" spans="1:10" hidden="1">
      <c r="A169" s="505">
        <v>1</v>
      </c>
      <c r="B169" s="506"/>
      <c r="C169" s="507">
        <v>753786</v>
      </c>
      <c r="D169" s="514" t="s">
        <v>2686</v>
      </c>
      <c r="E169" s="509" t="s">
        <v>46</v>
      </c>
      <c r="F169" s="509" t="s">
        <v>2684</v>
      </c>
      <c r="G169" s="510">
        <v>507064.86</v>
      </c>
      <c r="H169" s="511">
        <v>24170.880000000001</v>
      </c>
      <c r="I169" s="512">
        <v>28167</v>
      </c>
      <c r="J169" s="504">
        <v>86410.13999999997</v>
      </c>
    </row>
    <row r="170" spans="1:10" hidden="1">
      <c r="A170" s="505">
        <v>1</v>
      </c>
      <c r="B170" s="506"/>
      <c r="C170" s="507">
        <v>753787</v>
      </c>
      <c r="D170" s="514" t="s">
        <v>2687</v>
      </c>
      <c r="E170" s="509" t="s">
        <v>46</v>
      </c>
      <c r="F170" s="509" t="s">
        <v>2684</v>
      </c>
      <c r="G170" s="510">
        <v>623574.49</v>
      </c>
      <c r="H170" s="511" t="s">
        <v>315</v>
      </c>
      <c r="I170" s="512" t="s">
        <v>2658</v>
      </c>
      <c r="J170" s="504">
        <v>46881.120000000003</v>
      </c>
    </row>
    <row r="171" spans="1:10" hidden="1">
      <c r="A171" s="505">
        <v>1</v>
      </c>
      <c r="B171" s="506"/>
      <c r="C171" s="507">
        <v>753788</v>
      </c>
      <c r="D171" s="514" t="s">
        <v>2688</v>
      </c>
      <c r="E171" s="509" t="s">
        <v>46</v>
      </c>
      <c r="F171" s="509" t="s">
        <v>2684</v>
      </c>
      <c r="G171" s="510">
        <v>1057925.6000000001</v>
      </c>
      <c r="H171" s="511" t="s">
        <v>315</v>
      </c>
      <c r="I171" s="512">
        <v>10902312</v>
      </c>
      <c r="J171" s="504">
        <v>0</v>
      </c>
    </row>
    <row r="172" spans="1:10">
      <c r="A172" s="505">
        <v>1</v>
      </c>
      <c r="B172" s="506"/>
      <c r="C172" s="528">
        <v>757945</v>
      </c>
      <c r="D172" s="535" t="s">
        <v>266</v>
      </c>
      <c r="E172" s="530" t="s">
        <v>35</v>
      </c>
      <c r="F172" s="530" t="s">
        <v>2675</v>
      </c>
      <c r="G172" s="531">
        <v>2892589.5</v>
      </c>
      <c r="H172" s="532">
        <v>15039.03</v>
      </c>
      <c r="I172" s="533">
        <v>12665270</v>
      </c>
      <c r="J172" s="534">
        <v>0</v>
      </c>
    </row>
    <row r="173" spans="1:10" hidden="1">
      <c r="A173" s="505">
        <v>1</v>
      </c>
      <c r="B173" s="506"/>
      <c r="C173" s="507">
        <v>759004</v>
      </c>
      <c r="D173" s="514" t="s">
        <v>890</v>
      </c>
      <c r="E173" s="509" t="s">
        <v>35</v>
      </c>
      <c r="F173" s="509" t="s">
        <v>2675</v>
      </c>
      <c r="G173" s="510">
        <v>9280000</v>
      </c>
      <c r="H173" s="511" t="s">
        <v>2660</v>
      </c>
      <c r="I173" s="512">
        <v>9523678</v>
      </c>
      <c r="J173" s="504">
        <v>137733.46000000002</v>
      </c>
    </row>
    <row r="174" spans="1:10" hidden="1">
      <c r="A174" s="505">
        <v>1</v>
      </c>
      <c r="B174" s="506"/>
      <c r="C174" s="507">
        <v>759051</v>
      </c>
      <c r="D174" s="514" t="s">
        <v>2689</v>
      </c>
      <c r="E174" s="509" t="s">
        <v>35</v>
      </c>
      <c r="F174" s="509" t="s">
        <v>2675</v>
      </c>
      <c r="G174" s="510">
        <v>3990000</v>
      </c>
      <c r="H174" s="511" t="s">
        <v>2660</v>
      </c>
      <c r="I174" s="512">
        <v>16876646</v>
      </c>
      <c r="J174" s="504">
        <v>42022.139999999992</v>
      </c>
    </row>
    <row r="175" spans="1:10" hidden="1">
      <c r="A175" s="505">
        <v>1</v>
      </c>
      <c r="B175" s="506"/>
      <c r="C175" s="507">
        <v>760568</v>
      </c>
      <c r="D175" s="514" t="s">
        <v>2690</v>
      </c>
      <c r="E175" s="509" t="s">
        <v>35</v>
      </c>
      <c r="F175" s="509" t="s">
        <v>2126</v>
      </c>
      <c r="G175" s="510">
        <v>10467848</v>
      </c>
      <c r="H175" s="511" t="s">
        <v>2660</v>
      </c>
      <c r="I175" s="512">
        <v>13567434</v>
      </c>
      <c r="J175" s="504">
        <v>1702364.2681221655</v>
      </c>
    </row>
    <row r="176" spans="1:10" hidden="1">
      <c r="A176" s="505">
        <v>1</v>
      </c>
      <c r="B176" s="506"/>
      <c r="C176" s="507">
        <v>760571</v>
      </c>
      <c r="D176" s="514" t="s">
        <v>1019</v>
      </c>
      <c r="E176" s="509" t="s">
        <v>35</v>
      </c>
      <c r="F176" s="509" t="s">
        <v>2126</v>
      </c>
      <c r="G176" s="510">
        <v>18005134</v>
      </c>
      <c r="H176" s="511" t="s">
        <v>2660</v>
      </c>
      <c r="I176" s="512">
        <v>15729896</v>
      </c>
      <c r="J176" s="504">
        <v>2431790.6878743339</v>
      </c>
    </row>
    <row r="177" spans="1:10" hidden="1">
      <c r="A177" s="505">
        <v>1</v>
      </c>
      <c r="B177" s="506"/>
      <c r="C177" s="507">
        <v>760575</v>
      </c>
      <c r="D177" s="514" t="s">
        <v>2691</v>
      </c>
      <c r="E177" s="509" t="s">
        <v>35</v>
      </c>
      <c r="F177" s="509" t="s">
        <v>2126</v>
      </c>
      <c r="G177" s="510">
        <v>18102407</v>
      </c>
      <c r="H177" s="511" t="s">
        <v>2660</v>
      </c>
      <c r="I177" s="512">
        <v>2915747</v>
      </c>
      <c r="J177" s="504">
        <v>1997457.6385923889</v>
      </c>
    </row>
    <row r="178" spans="1:10" hidden="1">
      <c r="A178" s="505">
        <v>1</v>
      </c>
      <c r="B178" s="506"/>
      <c r="C178" s="507">
        <v>760577</v>
      </c>
      <c r="D178" s="514" t="s">
        <v>1195</v>
      </c>
      <c r="E178" s="509" t="s">
        <v>35</v>
      </c>
      <c r="F178" s="509" t="s">
        <v>2126</v>
      </c>
      <c r="G178" s="510">
        <v>8421396</v>
      </c>
      <c r="H178" s="511" t="s">
        <v>2660</v>
      </c>
      <c r="I178" s="512">
        <v>2513970</v>
      </c>
      <c r="J178" s="504">
        <v>1481789.1831442486</v>
      </c>
    </row>
    <row r="179" spans="1:10" hidden="1">
      <c r="A179" s="505">
        <v>1</v>
      </c>
      <c r="B179" s="506"/>
      <c r="C179" s="507">
        <v>760579</v>
      </c>
      <c r="D179" s="514" t="s">
        <v>2692</v>
      </c>
      <c r="E179" s="509" t="s">
        <v>35</v>
      </c>
      <c r="F179" s="509" t="s">
        <v>2126</v>
      </c>
      <c r="G179" s="510">
        <v>14143466</v>
      </c>
      <c r="H179" s="511" t="s">
        <v>2660</v>
      </c>
      <c r="I179" s="512">
        <v>10034779</v>
      </c>
      <c r="J179" s="504">
        <v>1643782.2004403211</v>
      </c>
    </row>
    <row r="180" spans="1:10" hidden="1">
      <c r="A180" s="505">
        <v>3</v>
      </c>
      <c r="B180" s="506"/>
      <c r="C180" s="507">
        <v>761563</v>
      </c>
      <c r="D180" s="514" t="s">
        <v>811</v>
      </c>
      <c r="E180" s="509" t="s">
        <v>33</v>
      </c>
      <c r="F180" s="509" t="s">
        <v>2182</v>
      </c>
      <c r="G180" s="510">
        <v>17000000</v>
      </c>
      <c r="H180" s="511" t="s">
        <v>2660</v>
      </c>
      <c r="I180" s="512">
        <v>587412</v>
      </c>
      <c r="J180" s="504">
        <v>771723.4472289742</v>
      </c>
    </row>
    <row r="181" spans="1:10" hidden="1">
      <c r="A181" s="505">
        <v>1</v>
      </c>
      <c r="B181" s="506"/>
      <c r="C181" s="507">
        <v>764706</v>
      </c>
      <c r="D181" s="514" t="s">
        <v>2693</v>
      </c>
      <c r="E181" s="509" t="s">
        <v>35</v>
      </c>
      <c r="F181" s="509" t="s">
        <v>2126</v>
      </c>
      <c r="G181" s="510">
        <v>9329781.4000000004</v>
      </c>
      <c r="H181" s="511" t="s">
        <v>2660</v>
      </c>
      <c r="I181" s="512">
        <v>3042802</v>
      </c>
      <c r="J181" s="504">
        <v>1436564.8830206741</v>
      </c>
    </row>
    <row r="182" spans="1:10" hidden="1">
      <c r="A182" s="505">
        <v>1</v>
      </c>
      <c r="B182" s="506"/>
      <c r="C182" s="507">
        <v>764708</v>
      </c>
      <c r="D182" s="514" t="s">
        <v>2694</v>
      </c>
      <c r="E182" s="509" t="s">
        <v>35</v>
      </c>
      <c r="F182" s="509" t="s">
        <v>2126</v>
      </c>
      <c r="G182" s="510">
        <v>5190387.5199999996</v>
      </c>
      <c r="H182" s="511" t="s">
        <v>2660</v>
      </c>
      <c r="I182" s="512">
        <v>2348975</v>
      </c>
      <c r="J182" s="504">
        <v>1648769.3249791409</v>
      </c>
    </row>
    <row r="183" spans="1:10" hidden="1">
      <c r="A183" s="505">
        <v>1</v>
      </c>
      <c r="B183" s="506"/>
      <c r="C183" s="507">
        <v>764709</v>
      </c>
      <c r="D183" s="514" t="s">
        <v>1198</v>
      </c>
      <c r="E183" s="509" t="s">
        <v>35</v>
      </c>
      <c r="F183" s="509" t="s">
        <v>2126</v>
      </c>
      <c r="G183" s="510">
        <v>8740820.9299999997</v>
      </c>
      <c r="H183" s="511" t="s">
        <v>2660</v>
      </c>
      <c r="I183" s="512">
        <v>20808315</v>
      </c>
      <c r="J183" s="504">
        <v>1557386.3473095526</v>
      </c>
    </row>
    <row r="184" spans="1:10" hidden="1">
      <c r="A184" s="505">
        <v>1</v>
      </c>
      <c r="B184" s="506"/>
      <c r="C184" s="507">
        <v>767005</v>
      </c>
      <c r="D184" s="514" t="s">
        <v>1197</v>
      </c>
      <c r="E184" s="509" t="s">
        <v>35</v>
      </c>
      <c r="F184" s="509" t="s">
        <v>2126</v>
      </c>
      <c r="G184" s="510">
        <v>12631766</v>
      </c>
      <c r="H184" s="511" t="s">
        <v>2660</v>
      </c>
      <c r="I184" s="512">
        <v>5017441</v>
      </c>
      <c r="J184" s="504">
        <v>1715305.6358272131</v>
      </c>
    </row>
    <row r="185" spans="1:10" hidden="1">
      <c r="A185" s="505">
        <v>1</v>
      </c>
      <c r="B185" s="506"/>
      <c r="C185" s="507">
        <v>767139</v>
      </c>
      <c r="D185" s="514" t="s">
        <v>2695</v>
      </c>
      <c r="E185" s="509" t="s">
        <v>35</v>
      </c>
      <c r="F185" s="509" t="s">
        <v>2126</v>
      </c>
      <c r="G185" s="510">
        <v>3205041</v>
      </c>
      <c r="H185" s="511" t="s">
        <v>2660</v>
      </c>
      <c r="I185" s="512">
        <v>3835226</v>
      </c>
      <c r="J185" s="504">
        <v>1506271.5510517186</v>
      </c>
    </row>
    <row r="186" spans="1:10" hidden="1">
      <c r="A186" s="505">
        <v>1</v>
      </c>
      <c r="B186" s="506"/>
      <c r="C186" s="507">
        <v>767381</v>
      </c>
      <c r="D186" s="514" t="s">
        <v>2696</v>
      </c>
      <c r="E186" s="509" t="s">
        <v>35</v>
      </c>
      <c r="F186" s="509" t="s">
        <v>2126</v>
      </c>
      <c r="G186" s="510">
        <v>9998489</v>
      </c>
      <c r="H186" s="511" t="s">
        <v>2660</v>
      </c>
      <c r="I186" s="512">
        <v>35283077</v>
      </c>
      <c r="J186" s="504">
        <v>1423976.1915023373</v>
      </c>
    </row>
    <row r="187" spans="1:10" hidden="1">
      <c r="A187" s="505">
        <v>1</v>
      </c>
      <c r="B187" s="506"/>
      <c r="C187" s="507">
        <v>767387</v>
      </c>
      <c r="D187" s="514" t="s">
        <v>2697</v>
      </c>
      <c r="E187" s="509" t="s">
        <v>35</v>
      </c>
      <c r="F187" s="509" t="s">
        <v>2126</v>
      </c>
      <c r="G187" s="510">
        <v>4798378.99</v>
      </c>
      <c r="H187" s="511" t="s">
        <v>2660</v>
      </c>
      <c r="I187" s="512">
        <v>3285038</v>
      </c>
      <c r="J187" s="504">
        <v>1187471.9855708533</v>
      </c>
    </row>
    <row r="188" spans="1:10">
      <c r="A188" s="505">
        <v>1</v>
      </c>
      <c r="B188" s="506"/>
      <c r="C188" s="528">
        <v>790427</v>
      </c>
      <c r="D188" s="535" t="s">
        <v>267</v>
      </c>
      <c r="E188" s="530" t="s">
        <v>35</v>
      </c>
      <c r="F188" s="530" t="s">
        <v>2675</v>
      </c>
      <c r="G188" s="531">
        <v>9241836.7400000002</v>
      </c>
      <c r="H188" s="532">
        <v>71738.97</v>
      </c>
      <c r="I188" s="533">
        <v>12943254</v>
      </c>
      <c r="J188" s="534">
        <v>88.393394000000001</v>
      </c>
    </row>
    <row r="189" spans="1:10">
      <c r="A189" s="505">
        <v>1</v>
      </c>
      <c r="B189" s="506"/>
      <c r="C189" s="528">
        <v>790446</v>
      </c>
      <c r="D189" s="535" t="s">
        <v>268</v>
      </c>
      <c r="E189" s="530" t="s">
        <v>35</v>
      </c>
      <c r="F189" s="530" t="s">
        <v>2675</v>
      </c>
      <c r="G189" s="531">
        <v>4662521.3</v>
      </c>
      <c r="H189" s="532">
        <v>28582.12</v>
      </c>
      <c r="I189" s="533">
        <v>19223158</v>
      </c>
      <c r="J189" s="534">
        <v>88.393394000000001</v>
      </c>
    </row>
    <row r="190" spans="1:10" hidden="1">
      <c r="A190" s="505">
        <v>1</v>
      </c>
      <c r="B190" s="506"/>
      <c r="C190" s="507">
        <v>800369</v>
      </c>
      <c r="D190" s="514" t="s">
        <v>1137</v>
      </c>
      <c r="E190" s="509" t="s">
        <v>35</v>
      </c>
      <c r="F190" s="509" t="s">
        <v>2124</v>
      </c>
      <c r="G190" s="510">
        <v>1335000</v>
      </c>
      <c r="H190" s="511" t="s">
        <v>2660</v>
      </c>
      <c r="I190" s="512">
        <v>8638511</v>
      </c>
      <c r="J190" s="504">
        <v>69686.899999999951</v>
      </c>
    </row>
    <row r="191" spans="1:10" hidden="1">
      <c r="A191" s="505">
        <v>1</v>
      </c>
      <c r="B191" s="506"/>
      <c r="C191" s="507">
        <v>800394</v>
      </c>
      <c r="D191" s="514" t="s">
        <v>1136</v>
      </c>
      <c r="E191" s="509" t="s">
        <v>35</v>
      </c>
      <c r="F191" s="509" t="s">
        <v>2124</v>
      </c>
      <c r="G191" s="510">
        <v>3084000</v>
      </c>
      <c r="H191" s="511" t="s">
        <v>2660</v>
      </c>
      <c r="I191" s="512">
        <v>8607462</v>
      </c>
      <c r="J191" s="504">
        <v>100561.79999999999</v>
      </c>
    </row>
    <row r="192" spans="1:10" hidden="1">
      <c r="A192" s="505">
        <v>1</v>
      </c>
      <c r="B192" s="506"/>
      <c r="C192" s="507">
        <v>800399</v>
      </c>
      <c r="D192" s="514" t="s">
        <v>1134</v>
      </c>
      <c r="E192" s="509" t="s">
        <v>35</v>
      </c>
      <c r="F192" s="509" t="s">
        <v>2124</v>
      </c>
      <c r="G192" s="510">
        <v>2577000</v>
      </c>
      <c r="H192" s="511" t="s">
        <v>2660</v>
      </c>
      <c r="I192" s="512">
        <v>6258034</v>
      </c>
      <c r="J192" s="504">
        <v>227154.1999999999</v>
      </c>
    </row>
    <row r="193" spans="1:10" hidden="1">
      <c r="A193" s="505">
        <v>1</v>
      </c>
      <c r="B193" s="506"/>
      <c r="C193" s="507">
        <v>801197</v>
      </c>
      <c r="D193" s="514" t="s">
        <v>2698</v>
      </c>
      <c r="E193" s="509" t="s">
        <v>35</v>
      </c>
      <c r="F193" s="509" t="s">
        <v>2126</v>
      </c>
      <c r="G193" s="510">
        <v>3863358</v>
      </c>
      <c r="H193" s="511" t="s">
        <v>2660</v>
      </c>
      <c r="I193" s="512">
        <v>18018317</v>
      </c>
      <c r="J193" s="504">
        <v>2496812.9781462485</v>
      </c>
    </row>
    <row r="194" spans="1:10" hidden="1">
      <c r="A194" s="505">
        <v>1</v>
      </c>
      <c r="B194" s="506"/>
      <c r="C194" s="507">
        <v>801432</v>
      </c>
      <c r="D194" s="514" t="s">
        <v>1133</v>
      </c>
      <c r="E194" s="509" t="s">
        <v>35</v>
      </c>
      <c r="F194" s="509" t="s">
        <v>2124</v>
      </c>
      <c r="G194" s="510">
        <v>2391000</v>
      </c>
      <c r="H194" s="511" t="s">
        <v>2660</v>
      </c>
      <c r="I194" s="512">
        <v>3197977</v>
      </c>
      <c r="J194" s="504">
        <v>39623.660000000003</v>
      </c>
    </row>
    <row r="195" spans="1:10" hidden="1">
      <c r="A195" s="505">
        <v>1</v>
      </c>
      <c r="B195" s="506"/>
      <c r="C195" s="507">
        <v>801437</v>
      </c>
      <c r="D195" s="514" t="s">
        <v>1132</v>
      </c>
      <c r="E195" s="509" t="s">
        <v>35</v>
      </c>
      <c r="F195" s="509" t="s">
        <v>2124</v>
      </c>
      <c r="G195" s="510">
        <v>2883000</v>
      </c>
      <c r="H195" s="511" t="s">
        <v>2660</v>
      </c>
      <c r="I195" s="512">
        <v>2266413</v>
      </c>
      <c r="J195" s="504">
        <v>18513.840000000004</v>
      </c>
    </row>
    <row r="196" spans="1:10" hidden="1">
      <c r="A196" s="505">
        <v>1</v>
      </c>
      <c r="B196" s="506"/>
      <c r="C196" s="507">
        <v>801438</v>
      </c>
      <c r="D196" s="514" t="s">
        <v>1131</v>
      </c>
      <c r="E196" s="509" t="s">
        <v>35</v>
      </c>
      <c r="F196" s="509" t="s">
        <v>2124</v>
      </c>
      <c r="G196" s="510">
        <v>2490000</v>
      </c>
      <c r="H196" s="511" t="s">
        <v>2660</v>
      </c>
      <c r="I196" s="512">
        <v>9630972</v>
      </c>
      <c r="J196" s="504">
        <v>78517.900000000009</v>
      </c>
    </row>
    <row r="197" spans="1:10" hidden="1">
      <c r="A197" s="505">
        <v>1</v>
      </c>
      <c r="B197" s="506"/>
      <c r="C197" s="507">
        <v>801440</v>
      </c>
      <c r="D197" s="514" t="s">
        <v>1130</v>
      </c>
      <c r="E197" s="509" t="s">
        <v>35</v>
      </c>
      <c r="F197" s="509" t="s">
        <v>2124</v>
      </c>
      <c r="G197" s="510">
        <v>3902000</v>
      </c>
      <c r="H197" s="511" t="s">
        <v>2660</v>
      </c>
      <c r="I197" s="512">
        <v>2183977</v>
      </c>
      <c r="J197" s="504">
        <v>45468.15</v>
      </c>
    </row>
    <row r="198" spans="1:10" hidden="1">
      <c r="A198" s="505">
        <v>1</v>
      </c>
      <c r="B198" s="506"/>
      <c r="C198" s="507">
        <v>801441</v>
      </c>
      <c r="D198" s="514" t="s">
        <v>1129</v>
      </c>
      <c r="E198" s="509" t="s">
        <v>35</v>
      </c>
      <c r="F198" s="509" t="s">
        <v>2124</v>
      </c>
      <c r="G198" s="510">
        <v>2400000</v>
      </c>
      <c r="H198" s="511" t="s">
        <v>2660</v>
      </c>
      <c r="I198" s="512">
        <v>8098998</v>
      </c>
      <c r="J198" s="504">
        <v>41020.360000000022</v>
      </c>
    </row>
    <row r="199" spans="1:10" hidden="1">
      <c r="A199" s="505">
        <v>1</v>
      </c>
      <c r="B199" s="506"/>
      <c r="C199" s="507">
        <v>805517</v>
      </c>
      <c r="D199" s="514" t="s">
        <v>2699</v>
      </c>
      <c r="E199" s="509" t="s">
        <v>46</v>
      </c>
      <c r="F199" s="509" t="s">
        <v>2124</v>
      </c>
      <c r="G199" s="510">
        <v>462411.39</v>
      </c>
      <c r="H199" s="511">
        <v>733123.39</v>
      </c>
      <c r="I199" s="512">
        <v>19981962</v>
      </c>
      <c r="J199" s="504">
        <v>134840.57228296585</v>
      </c>
    </row>
    <row r="200" spans="1:10" hidden="1">
      <c r="A200" s="505">
        <v>1</v>
      </c>
      <c r="B200" s="506"/>
      <c r="C200" s="507">
        <v>805519</v>
      </c>
      <c r="D200" s="514" t="s">
        <v>2700</v>
      </c>
      <c r="E200" s="509" t="s">
        <v>46</v>
      </c>
      <c r="F200" s="509" t="s">
        <v>2124</v>
      </c>
      <c r="G200" s="510">
        <v>708408.01</v>
      </c>
      <c r="H200" s="511">
        <v>769393.29</v>
      </c>
      <c r="I200" s="512">
        <v>10902312</v>
      </c>
      <c r="J200" s="504">
        <v>125064.68813735009</v>
      </c>
    </row>
    <row r="201" spans="1:10" hidden="1">
      <c r="A201" s="505">
        <v>1</v>
      </c>
      <c r="B201" s="506"/>
      <c r="C201" s="507">
        <v>805521</v>
      </c>
      <c r="D201" s="514" t="s">
        <v>2701</v>
      </c>
      <c r="E201" s="509" t="s">
        <v>46</v>
      </c>
      <c r="F201" s="509" t="s">
        <v>2124</v>
      </c>
      <c r="G201" s="510">
        <v>285043.08</v>
      </c>
      <c r="H201" s="511">
        <v>725071.07</v>
      </c>
      <c r="I201" s="512">
        <v>1863516</v>
      </c>
      <c r="J201" s="504">
        <v>165238.78846133477</v>
      </c>
    </row>
    <row r="202" spans="1:10">
      <c r="A202" s="505">
        <v>1</v>
      </c>
      <c r="B202" s="506"/>
      <c r="C202" s="528">
        <v>806935</v>
      </c>
      <c r="D202" s="535" t="s">
        <v>269</v>
      </c>
      <c r="E202" s="530" t="s">
        <v>35</v>
      </c>
      <c r="F202" s="530" t="s">
        <v>2675</v>
      </c>
      <c r="G202" s="531">
        <v>6120000</v>
      </c>
      <c r="H202" s="532" t="s">
        <v>2660</v>
      </c>
      <c r="I202" s="533">
        <v>22053869</v>
      </c>
      <c r="J202" s="534">
        <v>88.393394000000001</v>
      </c>
    </row>
    <row r="203" spans="1:10" hidden="1">
      <c r="A203" s="505">
        <v>1</v>
      </c>
      <c r="B203" s="506"/>
      <c r="C203" s="507">
        <v>806936</v>
      </c>
      <c r="D203" s="514" t="s">
        <v>880</v>
      </c>
      <c r="E203" s="509" t="s">
        <v>35</v>
      </c>
      <c r="F203" s="509" t="s">
        <v>2675</v>
      </c>
      <c r="G203" s="510">
        <v>5100000</v>
      </c>
      <c r="H203" s="511" t="s">
        <v>2660</v>
      </c>
      <c r="I203" s="512">
        <v>26677862</v>
      </c>
      <c r="J203" s="504">
        <v>207522.49</v>
      </c>
    </row>
    <row r="204" spans="1:10" hidden="1">
      <c r="A204" s="505">
        <v>1</v>
      </c>
      <c r="B204" s="506"/>
      <c r="C204" s="507">
        <v>811913</v>
      </c>
      <c r="D204" s="514" t="s">
        <v>2702</v>
      </c>
      <c r="E204" s="509" t="s">
        <v>46</v>
      </c>
      <c r="F204" s="509" t="s">
        <v>2684</v>
      </c>
      <c r="G204" s="510">
        <v>420203.89</v>
      </c>
      <c r="H204" s="511">
        <v>43773.599999999999</v>
      </c>
      <c r="I204" s="512" t="s">
        <v>2658</v>
      </c>
      <c r="J204" s="504">
        <v>41644.469999999979</v>
      </c>
    </row>
    <row r="205" spans="1:10">
      <c r="A205" s="505">
        <v>1</v>
      </c>
      <c r="B205" s="506"/>
      <c r="C205" s="528">
        <v>811923</v>
      </c>
      <c r="D205" s="535" t="s">
        <v>270</v>
      </c>
      <c r="E205" s="530" t="s">
        <v>46</v>
      </c>
      <c r="F205" s="530" t="s">
        <v>2684</v>
      </c>
      <c r="G205" s="531">
        <v>260238.98</v>
      </c>
      <c r="H205" s="532">
        <v>22761.43</v>
      </c>
      <c r="I205" s="533">
        <v>692580</v>
      </c>
      <c r="J205" s="534">
        <v>3125</v>
      </c>
    </row>
    <row r="206" spans="1:10" hidden="1">
      <c r="A206" s="505">
        <v>1</v>
      </c>
      <c r="B206" s="506"/>
      <c r="C206" s="507">
        <v>812041</v>
      </c>
      <c r="D206" s="514" t="s">
        <v>2703</v>
      </c>
      <c r="E206" s="509" t="s">
        <v>35</v>
      </c>
      <c r="F206" s="509" t="s">
        <v>2126</v>
      </c>
      <c r="G206" s="510">
        <v>29244075.050000001</v>
      </c>
      <c r="H206" s="511" t="s">
        <v>315</v>
      </c>
      <c r="I206" s="512">
        <v>8319083</v>
      </c>
      <c r="J206" s="504">
        <v>1420346.9841809236</v>
      </c>
    </row>
    <row r="207" spans="1:10" hidden="1">
      <c r="A207" s="505">
        <v>3</v>
      </c>
      <c r="B207" s="506"/>
      <c r="C207" s="507">
        <v>814792</v>
      </c>
      <c r="D207" s="514" t="s">
        <v>2704</v>
      </c>
      <c r="E207" s="509" t="s">
        <v>216</v>
      </c>
      <c r="F207" s="509" t="s">
        <v>275</v>
      </c>
      <c r="G207" s="510">
        <v>5600000</v>
      </c>
      <c r="H207" s="511" t="s">
        <v>2660</v>
      </c>
      <c r="I207" s="512" t="s">
        <v>2658</v>
      </c>
      <c r="J207" s="504">
        <v>724644.55690618465</v>
      </c>
    </row>
    <row r="208" spans="1:10" hidden="1">
      <c r="A208" s="505">
        <v>3</v>
      </c>
      <c r="B208" s="506"/>
      <c r="C208" s="507">
        <v>814793</v>
      </c>
      <c r="D208" s="514" t="s">
        <v>2705</v>
      </c>
      <c r="E208" s="509" t="s">
        <v>216</v>
      </c>
      <c r="F208" s="509" t="s">
        <v>275</v>
      </c>
      <c r="G208" s="510">
        <v>4600000</v>
      </c>
      <c r="H208" s="511" t="s">
        <v>2660</v>
      </c>
      <c r="I208" s="512" t="s">
        <v>2658</v>
      </c>
      <c r="J208" s="504">
        <v>571502.23647116707</v>
      </c>
    </row>
    <row r="209" spans="1:10" hidden="1">
      <c r="A209" s="505">
        <v>1</v>
      </c>
      <c r="B209" s="506"/>
      <c r="C209" s="507">
        <v>817242</v>
      </c>
      <c r="D209" s="514" t="s">
        <v>2706</v>
      </c>
      <c r="E209" s="509" t="s">
        <v>35</v>
      </c>
      <c r="F209" s="509" t="s">
        <v>2675</v>
      </c>
      <c r="G209" s="510">
        <v>2040000</v>
      </c>
      <c r="H209" s="511" t="s">
        <v>2660</v>
      </c>
      <c r="I209" s="512">
        <v>6966428</v>
      </c>
      <c r="J209" s="504">
        <v>87328.76</v>
      </c>
    </row>
    <row r="210" spans="1:10" hidden="1">
      <c r="A210" s="505">
        <v>1</v>
      </c>
      <c r="B210" s="506"/>
      <c r="C210" s="507">
        <v>817247</v>
      </c>
      <c r="D210" s="514" t="s">
        <v>2707</v>
      </c>
      <c r="E210" s="509" t="s">
        <v>35</v>
      </c>
      <c r="F210" s="509" t="s">
        <v>2675</v>
      </c>
      <c r="G210" s="510">
        <v>11650000</v>
      </c>
      <c r="H210" s="511" t="s">
        <v>2660</v>
      </c>
      <c r="I210" s="512">
        <v>4881214</v>
      </c>
      <c r="J210" s="504">
        <v>326824.92</v>
      </c>
    </row>
    <row r="211" spans="1:10" hidden="1">
      <c r="A211" s="505">
        <v>1</v>
      </c>
      <c r="B211" s="506"/>
      <c r="C211" s="507">
        <v>817249</v>
      </c>
      <c r="D211" s="514" t="s">
        <v>2708</v>
      </c>
      <c r="E211" s="509" t="s">
        <v>35</v>
      </c>
      <c r="F211" s="509" t="s">
        <v>2675</v>
      </c>
      <c r="G211" s="510">
        <v>5100000</v>
      </c>
      <c r="H211" s="511" t="s">
        <v>2660</v>
      </c>
      <c r="I211" s="512">
        <v>13706359</v>
      </c>
      <c r="J211" s="504">
        <v>189569.15000000008</v>
      </c>
    </row>
    <row r="212" spans="1:10" hidden="1">
      <c r="A212" s="505">
        <v>1</v>
      </c>
      <c r="B212" s="506"/>
      <c r="C212" s="507">
        <v>817250</v>
      </c>
      <c r="D212" s="514" t="s">
        <v>2709</v>
      </c>
      <c r="E212" s="509" t="s">
        <v>35</v>
      </c>
      <c r="F212" s="509" t="s">
        <v>2675</v>
      </c>
      <c r="G212" s="510">
        <v>7610000</v>
      </c>
      <c r="H212" s="511" t="s">
        <v>2660</v>
      </c>
      <c r="I212" s="512">
        <v>15217191</v>
      </c>
      <c r="J212" s="504">
        <v>112152.37</v>
      </c>
    </row>
    <row r="213" spans="1:10" hidden="1">
      <c r="A213" s="505">
        <v>1</v>
      </c>
      <c r="B213" s="506"/>
      <c r="C213" s="507">
        <v>817961</v>
      </c>
      <c r="D213" s="514" t="s">
        <v>1017</v>
      </c>
      <c r="E213" s="509" t="s">
        <v>35</v>
      </c>
      <c r="F213" s="509" t="s">
        <v>2126</v>
      </c>
      <c r="G213" s="510">
        <v>21344413.710000001</v>
      </c>
      <c r="H213" s="511">
        <v>399260.06</v>
      </c>
      <c r="I213" s="512">
        <v>10278350</v>
      </c>
      <c r="J213" s="504">
        <v>1258259.9399917419</v>
      </c>
    </row>
    <row r="214" spans="1:10" hidden="1">
      <c r="A214" s="505">
        <v>1</v>
      </c>
      <c r="B214" s="506"/>
      <c r="C214" s="507">
        <v>817962</v>
      </c>
      <c r="D214" s="514" t="s">
        <v>2710</v>
      </c>
      <c r="E214" s="509" t="s">
        <v>35</v>
      </c>
      <c r="F214" s="509" t="s">
        <v>2126</v>
      </c>
      <c r="G214" s="510">
        <v>5548949</v>
      </c>
      <c r="H214" s="511" t="s">
        <v>2660</v>
      </c>
      <c r="I214" s="512">
        <v>5587305</v>
      </c>
      <c r="J214" s="504">
        <v>744990.65379412414</v>
      </c>
    </row>
    <row r="215" spans="1:10" hidden="1">
      <c r="A215" s="505">
        <v>1</v>
      </c>
      <c r="B215" s="506"/>
      <c r="C215" s="507">
        <v>817993</v>
      </c>
      <c r="D215" s="514" t="s">
        <v>2711</v>
      </c>
      <c r="E215" s="509" t="s">
        <v>35</v>
      </c>
      <c r="F215" s="509" t="s">
        <v>2126</v>
      </c>
      <c r="G215" s="510">
        <v>6131846</v>
      </c>
      <c r="H215" s="511" t="s">
        <v>2660</v>
      </c>
      <c r="I215" s="512">
        <v>3330173</v>
      </c>
      <c r="J215" s="504">
        <v>1206246.4546296406</v>
      </c>
    </row>
    <row r="216" spans="1:10" hidden="1">
      <c r="A216" s="505">
        <v>1</v>
      </c>
      <c r="B216" s="506"/>
      <c r="C216" s="507">
        <v>818006</v>
      </c>
      <c r="D216" s="514" t="s">
        <v>2712</v>
      </c>
      <c r="E216" s="509" t="s">
        <v>35</v>
      </c>
      <c r="F216" s="509" t="s">
        <v>2126</v>
      </c>
      <c r="G216" s="510">
        <v>34516477</v>
      </c>
      <c r="H216" s="511" t="s">
        <v>2660</v>
      </c>
      <c r="I216" s="512">
        <v>6951736</v>
      </c>
      <c r="J216" s="504">
        <v>1551876.9170847852</v>
      </c>
    </row>
    <row r="217" spans="1:10" hidden="1">
      <c r="A217" s="505">
        <v>1</v>
      </c>
      <c r="B217" s="506"/>
      <c r="C217" s="507">
        <v>818041</v>
      </c>
      <c r="D217" s="514" t="s">
        <v>2713</v>
      </c>
      <c r="E217" s="509" t="s">
        <v>35</v>
      </c>
      <c r="F217" s="509" t="s">
        <v>2126</v>
      </c>
      <c r="G217" s="510">
        <v>24349603.890000001</v>
      </c>
      <c r="H217" s="511" t="s">
        <v>2660</v>
      </c>
      <c r="I217" s="512">
        <v>3621830</v>
      </c>
      <c r="J217" s="504">
        <v>1726460.0535398982</v>
      </c>
    </row>
    <row r="218" spans="1:10" hidden="1">
      <c r="A218" s="505">
        <v>1</v>
      </c>
      <c r="B218" s="506"/>
      <c r="C218" s="507">
        <v>818055</v>
      </c>
      <c r="D218" s="514" t="s">
        <v>2714</v>
      </c>
      <c r="E218" s="509" t="s">
        <v>35</v>
      </c>
      <c r="F218" s="509" t="s">
        <v>2126</v>
      </c>
      <c r="G218" s="510">
        <v>8829008</v>
      </c>
      <c r="H218" s="511" t="s">
        <v>2660</v>
      </c>
      <c r="I218" s="512">
        <v>3619097</v>
      </c>
      <c r="J218" s="504">
        <v>1844753.9268752947</v>
      </c>
    </row>
    <row r="219" spans="1:10" hidden="1">
      <c r="A219" s="505">
        <v>1</v>
      </c>
      <c r="B219" s="506"/>
      <c r="C219" s="507">
        <v>818056</v>
      </c>
      <c r="D219" s="514" t="s">
        <v>2715</v>
      </c>
      <c r="E219" s="509" t="s">
        <v>35</v>
      </c>
      <c r="F219" s="509" t="s">
        <v>2126</v>
      </c>
      <c r="G219" s="510">
        <v>22352214</v>
      </c>
      <c r="H219" s="511" t="s">
        <v>2660</v>
      </c>
      <c r="I219" s="512">
        <v>809276</v>
      </c>
      <c r="J219" s="504">
        <v>1699573.9036607738</v>
      </c>
    </row>
    <row r="220" spans="1:10" hidden="1">
      <c r="A220" s="505">
        <v>6</v>
      </c>
      <c r="B220" s="506"/>
      <c r="C220" s="507">
        <v>954184</v>
      </c>
      <c r="D220" s="514" t="s">
        <v>2716</v>
      </c>
      <c r="E220" s="509" t="s">
        <v>2661</v>
      </c>
      <c r="F220" s="509" t="s">
        <v>275</v>
      </c>
      <c r="G220" s="510">
        <v>2747126.23</v>
      </c>
      <c r="H220" s="511" t="s">
        <v>315</v>
      </c>
      <c r="I220" s="512" t="s">
        <v>2658</v>
      </c>
      <c r="J220" s="504">
        <v>0</v>
      </c>
    </row>
    <row r="221" spans="1:10" hidden="1">
      <c r="A221" s="505">
        <v>1</v>
      </c>
      <c r="B221" s="506"/>
      <c r="C221" s="507">
        <v>956782</v>
      </c>
      <c r="D221" s="514" t="s">
        <v>2717</v>
      </c>
      <c r="E221" s="509" t="s">
        <v>35</v>
      </c>
      <c r="F221" s="509" t="s">
        <v>2126</v>
      </c>
      <c r="G221" s="510">
        <v>21957625.629999999</v>
      </c>
      <c r="H221" s="511">
        <v>2769954.18</v>
      </c>
      <c r="I221" s="512">
        <v>1967764</v>
      </c>
      <c r="J221" s="504">
        <v>1686843.7526880139</v>
      </c>
    </row>
    <row r="222" spans="1:10" hidden="1">
      <c r="A222" s="505">
        <v>1</v>
      </c>
      <c r="B222" s="506"/>
      <c r="C222" s="507">
        <v>958367</v>
      </c>
      <c r="D222" s="514" t="s">
        <v>2718</v>
      </c>
      <c r="E222" s="509" t="s">
        <v>35</v>
      </c>
      <c r="F222" s="509" t="s">
        <v>2126</v>
      </c>
      <c r="G222" s="510">
        <v>14474191.76</v>
      </c>
      <c r="H222" s="511">
        <v>1172038.6200000001</v>
      </c>
      <c r="I222" s="512">
        <v>2324294</v>
      </c>
      <c r="J222" s="504">
        <v>1846415.4453840726</v>
      </c>
    </row>
    <row r="223" spans="1:10" ht="15.75" hidden="1" thickBot="1">
      <c r="C223" s="500"/>
      <c r="E223" s="500"/>
      <c r="F223" s="500"/>
      <c r="G223" s="515">
        <f>SUM(G4:G222)</f>
        <v>4231292034.1100001</v>
      </c>
      <c r="H223" s="516">
        <f>SUM(H4:H222)</f>
        <v>1230982467.9099996</v>
      </c>
      <c r="I223" s="517"/>
      <c r="J223" s="523">
        <f>+SUM(J4:J222)</f>
        <v>218627894.51457915</v>
      </c>
    </row>
    <row r="224" spans="1:10" s="519" customFormat="1" ht="137.25" hidden="1" customHeight="1" thickTop="1">
      <c r="A224" s="1378" t="s">
        <v>2719</v>
      </c>
      <c r="B224" s="1378"/>
      <c r="C224" s="1378"/>
      <c r="D224" s="1378"/>
      <c r="E224" s="1378"/>
      <c r="F224" s="1378"/>
      <c r="G224" s="1378"/>
      <c r="H224" s="1378"/>
      <c r="I224" s="518"/>
    </row>
    <row r="225" spans="3:9">
      <c r="C225" s="500"/>
      <c r="E225" s="500"/>
      <c r="F225" s="500"/>
      <c r="G225" s="500"/>
      <c r="H225" s="500"/>
      <c r="I225" s="518"/>
    </row>
    <row r="226" spans="3:9">
      <c r="C226" s="500"/>
      <c r="E226" s="500"/>
      <c r="F226" s="500"/>
      <c r="G226" s="500"/>
      <c r="H226" s="500"/>
      <c r="I226" s="518"/>
    </row>
    <row r="227" spans="3:9">
      <c r="C227" s="500"/>
      <c r="E227" s="500"/>
      <c r="F227" s="500"/>
      <c r="G227" s="500"/>
      <c r="H227" s="500"/>
      <c r="I227" s="500"/>
    </row>
    <row r="228" spans="3:9">
      <c r="C228" s="500"/>
      <c r="E228" s="500"/>
      <c r="F228" s="500"/>
      <c r="G228" s="500"/>
      <c r="H228" s="500"/>
      <c r="I228" s="500"/>
    </row>
    <row r="229" spans="3:9">
      <c r="C229" s="500"/>
      <c r="E229" s="500"/>
      <c r="F229" s="500"/>
      <c r="G229" s="500"/>
      <c r="H229" s="500"/>
      <c r="I229" s="500"/>
    </row>
    <row r="230" spans="3:9">
      <c r="C230" s="500"/>
      <c r="E230" s="500"/>
      <c r="F230" s="500"/>
      <c r="G230" s="500"/>
      <c r="H230" s="500"/>
      <c r="I230" s="500"/>
    </row>
    <row r="231" spans="3:9">
      <c r="C231" s="500"/>
      <c r="E231" s="500"/>
      <c r="F231" s="500"/>
      <c r="G231" s="500"/>
      <c r="H231" s="500"/>
      <c r="I231" s="500"/>
    </row>
    <row r="232" spans="3:9">
      <c r="C232" s="500"/>
      <c r="E232" s="500"/>
      <c r="F232" s="500"/>
      <c r="G232" s="500"/>
      <c r="H232" s="500"/>
      <c r="I232" s="500"/>
    </row>
    <row r="233" spans="3:9">
      <c r="C233" s="500"/>
      <c r="E233" s="500"/>
      <c r="F233" s="500"/>
      <c r="G233" s="500"/>
      <c r="H233" s="500"/>
      <c r="I233" s="500"/>
    </row>
    <row r="234" spans="3:9">
      <c r="C234" s="500"/>
      <c r="E234" s="500"/>
      <c r="F234" s="500"/>
      <c r="G234" s="500"/>
      <c r="H234" s="500"/>
      <c r="I234" s="500"/>
    </row>
    <row r="235" spans="3:9">
      <c r="C235" s="500"/>
      <c r="E235" s="500"/>
      <c r="F235" s="500"/>
      <c r="G235" s="500"/>
      <c r="H235" s="500"/>
      <c r="I235" s="500"/>
    </row>
    <row r="236" spans="3:9">
      <c r="C236" s="500"/>
      <c r="E236" s="500"/>
      <c r="F236" s="500"/>
      <c r="G236" s="500"/>
      <c r="H236" s="500"/>
      <c r="I236" s="500"/>
    </row>
    <row r="237" spans="3:9">
      <c r="C237" s="500"/>
      <c r="E237" s="500"/>
      <c r="F237" s="500"/>
      <c r="G237" s="500"/>
      <c r="H237" s="500"/>
      <c r="I237" s="500"/>
    </row>
    <row r="238" spans="3:9">
      <c r="C238" s="500"/>
      <c r="E238" s="500"/>
      <c r="F238" s="500"/>
      <c r="G238" s="500"/>
      <c r="H238" s="500"/>
      <c r="I238" s="500"/>
    </row>
    <row r="239" spans="3:9">
      <c r="C239" s="500"/>
      <c r="E239" s="500"/>
      <c r="F239" s="500"/>
      <c r="G239" s="500"/>
      <c r="H239" s="500"/>
      <c r="I239" s="500"/>
    </row>
    <row r="240" spans="3:9">
      <c r="C240" s="500"/>
      <c r="E240" s="500"/>
      <c r="F240" s="500"/>
      <c r="G240" s="500"/>
      <c r="H240" s="500"/>
      <c r="I240" s="500"/>
    </row>
    <row r="241" spans="1:10">
      <c r="C241" s="500"/>
      <c r="E241" s="500"/>
      <c r="F241" s="500"/>
      <c r="G241" s="500"/>
      <c r="H241" s="500"/>
      <c r="I241" s="500"/>
    </row>
    <row r="242" spans="1:10">
      <c r="C242" s="500"/>
      <c r="E242" s="500"/>
      <c r="F242" s="500"/>
      <c r="G242" s="500"/>
      <c r="H242" s="500"/>
      <c r="I242" s="500"/>
    </row>
    <row r="243" spans="1:10">
      <c r="C243" s="500"/>
      <c r="E243" s="500"/>
      <c r="F243" s="500"/>
      <c r="G243" s="500"/>
      <c r="H243" s="500"/>
      <c r="I243" s="500"/>
    </row>
    <row r="244" spans="1:10">
      <c r="C244" s="500"/>
      <c r="E244" s="500"/>
      <c r="F244" s="500"/>
      <c r="G244" s="500"/>
      <c r="H244" s="500"/>
      <c r="I244" s="500"/>
    </row>
    <row r="245" spans="1:10">
      <c r="C245" s="500"/>
      <c r="E245" s="500"/>
      <c r="F245" s="500"/>
      <c r="G245" s="500"/>
      <c r="H245" s="500"/>
      <c r="I245" s="500"/>
    </row>
    <row r="246" spans="1:10">
      <c r="C246" s="500"/>
      <c r="E246" s="500"/>
      <c r="F246" s="500"/>
      <c r="G246" s="500"/>
      <c r="H246" s="500"/>
      <c r="I246" s="500"/>
    </row>
    <row r="247" spans="1:10">
      <c r="C247" s="500"/>
      <c r="E247" s="500"/>
      <c r="F247" s="500"/>
      <c r="G247" s="500"/>
      <c r="H247" s="500"/>
      <c r="I247" s="500"/>
    </row>
    <row r="248" spans="1:10">
      <c r="C248" s="500"/>
      <c r="E248" s="500"/>
      <c r="F248" s="500"/>
      <c r="G248" s="500"/>
      <c r="H248" s="500"/>
      <c r="I248" s="500"/>
    </row>
    <row r="249" spans="1:10" ht="15.75" thickBot="1">
      <c r="C249" s="500"/>
      <c r="E249" s="500"/>
      <c r="F249" s="500"/>
      <c r="G249" s="500"/>
      <c r="H249" s="500"/>
      <c r="I249" s="500"/>
    </row>
    <row r="250" spans="1:10" ht="46.5" thickTop="1" thickBot="1">
      <c r="A250" s="502" t="s">
        <v>2623</v>
      </c>
      <c r="B250" s="503" t="s">
        <v>2625</v>
      </c>
      <c r="C250" s="503" t="s">
        <v>319</v>
      </c>
      <c r="D250" s="503" t="s">
        <v>2654</v>
      </c>
      <c r="E250" s="503" t="s">
        <v>20</v>
      </c>
      <c r="F250" s="503" t="s">
        <v>2189</v>
      </c>
      <c r="G250" s="503" t="s">
        <v>2655</v>
      </c>
      <c r="H250" s="503" t="s">
        <v>2656</v>
      </c>
      <c r="I250" s="503" t="s">
        <v>2657</v>
      </c>
      <c r="J250" s="522" t="s">
        <v>2467</v>
      </c>
    </row>
    <row r="251" spans="1:10" ht="15.75" thickTop="1">
      <c r="A251" s="505">
        <v>5</v>
      </c>
      <c r="B251" s="506"/>
      <c r="C251" s="507">
        <v>666894</v>
      </c>
      <c r="D251" s="508" t="s">
        <v>804</v>
      </c>
      <c r="E251" s="509" t="s">
        <v>35</v>
      </c>
      <c r="F251" s="509" t="s">
        <v>2181</v>
      </c>
      <c r="G251" s="510">
        <v>35282713</v>
      </c>
      <c r="H251" s="511">
        <v>3532039</v>
      </c>
      <c r="I251" s="512" t="s">
        <v>2658</v>
      </c>
      <c r="J251" s="504">
        <v>9298279.8669888191</v>
      </c>
    </row>
    <row r="252" spans="1:10">
      <c r="A252" s="505">
        <v>5</v>
      </c>
      <c r="B252" s="506"/>
      <c r="C252" s="507">
        <v>671396</v>
      </c>
      <c r="D252" s="508" t="s">
        <v>744</v>
      </c>
      <c r="E252" s="509" t="s">
        <v>35</v>
      </c>
      <c r="F252" s="509" t="s">
        <v>2181</v>
      </c>
      <c r="G252" s="510">
        <v>21135871</v>
      </c>
      <c r="H252" s="511">
        <v>2911033</v>
      </c>
      <c r="I252" s="512" t="s">
        <v>2658</v>
      </c>
      <c r="J252" s="504">
        <v>2590754.715962192</v>
      </c>
    </row>
    <row r="253" spans="1:10">
      <c r="A253" s="505">
        <v>5</v>
      </c>
      <c r="B253" s="506"/>
      <c r="C253" s="507">
        <v>671400</v>
      </c>
      <c r="D253" s="508" t="s">
        <v>1126</v>
      </c>
      <c r="E253" s="509" t="s">
        <v>35</v>
      </c>
      <c r="F253" s="509" t="s">
        <v>2181</v>
      </c>
      <c r="G253" s="510">
        <v>10053300</v>
      </c>
      <c r="H253" s="511">
        <v>1109633</v>
      </c>
      <c r="I253" s="512" t="s">
        <v>2658</v>
      </c>
      <c r="J253" s="504">
        <v>1870270.006650212</v>
      </c>
    </row>
    <row r="254" spans="1:10">
      <c r="A254" s="505">
        <v>5</v>
      </c>
      <c r="B254" s="506"/>
      <c r="C254" s="507">
        <v>678794</v>
      </c>
      <c r="D254" s="508" t="s">
        <v>852</v>
      </c>
      <c r="E254" s="509" t="s">
        <v>35</v>
      </c>
      <c r="F254" s="509" t="s">
        <v>2181</v>
      </c>
      <c r="G254" s="510">
        <v>18852071</v>
      </c>
      <c r="H254" s="511">
        <v>1444528</v>
      </c>
      <c r="I254" s="512" t="s">
        <v>2658</v>
      </c>
      <c r="J254" s="504">
        <v>3449161.3111420292</v>
      </c>
    </row>
    <row r="255" spans="1:10">
      <c r="A255" s="505">
        <v>5</v>
      </c>
      <c r="B255" s="506"/>
      <c r="C255" s="507">
        <v>678795</v>
      </c>
      <c r="D255" s="508" t="s">
        <v>1153</v>
      </c>
      <c r="E255" s="509" t="s">
        <v>35</v>
      </c>
      <c r="F255" s="509" t="s">
        <v>2181</v>
      </c>
      <c r="G255" s="510">
        <v>17274978</v>
      </c>
      <c r="H255" s="511">
        <v>1527389</v>
      </c>
      <c r="I255" s="512" t="s">
        <v>2658</v>
      </c>
      <c r="J255" s="504">
        <v>2700117.8516706247</v>
      </c>
    </row>
    <row r="256" spans="1:10">
      <c r="A256" s="505">
        <v>1</v>
      </c>
      <c r="B256" s="506"/>
      <c r="C256" s="507">
        <v>685869</v>
      </c>
      <c r="D256" s="508" t="s">
        <v>908</v>
      </c>
      <c r="E256" s="509" t="s">
        <v>33</v>
      </c>
      <c r="F256" s="509" t="s">
        <v>2182</v>
      </c>
      <c r="G256" s="510">
        <v>3200000</v>
      </c>
      <c r="H256" s="511" t="s">
        <v>2660</v>
      </c>
      <c r="I256" s="512" t="s">
        <v>2658</v>
      </c>
      <c r="J256" s="504">
        <v>1691870.7738927498</v>
      </c>
    </row>
    <row r="257" spans="1:10">
      <c r="A257" s="505">
        <v>5</v>
      </c>
      <c r="B257" s="506"/>
      <c r="C257" s="507">
        <v>686482</v>
      </c>
      <c r="D257" s="508" t="s">
        <v>958</v>
      </c>
      <c r="E257" s="509" t="s">
        <v>35</v>
      </c>
      <c r="F257" s="509" t="s">
        <v>2181</v>
      </c>
      <c r="G257" s="510">
        <v>8712288</v>
      </c>
      <c r="H257" s="511">
        <v>733835</v>
      </c>
      <c r="I257" s="512" t="s">
        <v>2658</v>
      </c>
      <c r="J257" s="504">
        <v>1086466.7489422609</v>
      </c>
    </row>
    <row r="258" spans="1:10">
      <c r="A258" s="505">
        <v>1</v>
      </c>
      <c r="B258" s="506" t="s">
        <v>2209</v>
      </c>
      <c r="C258" s="507">
        <v>688623</v>
      </c>
      <c r="D258" s="508" t="s">
        <v>2574</v>
      </c>
      <c r="E258" s="509" t="s">
        <v>35</v>
      </c>
      <c r="F258" s="509" t="s">
        <v>2124</v>
      </c>
      <c r="G258" s="510">
        <v>1005286</v>
      </c>
      <c r="H258" s="511">
        <v>1877045</v>
      </c>
      <c r="I258" s="512">
        <v>65601090</v>
      </c>
      <c r="J258" s="504">
        <v>2196982.6402433659</v>
      </c>
    </row>
    <row r="259" spans="1:10">
      <c r="A259" s="505">
        <v>5</v>
      </c>
      <c r="B259" s="506"/>
      <c r="C259" s="507">
        <v>690480</v>
      </c>
      <c r="D259" s="508" t="s">
        <v>962</v>
      </c>
      <c r="E259" s="509" t="s">
        <v>35</v>
      </c>
      <c r="F259" s="509" t="s">
        <v>2181</v>
      </c>
      <c r="G259" s="510">
        <v>9318022</v>
      </c>
      <c r="H259" s="511">
        <v>922000</v>
      </c>
      <c r="I259" s="512" t="s">
        <v>2658</v>
      </c>
      <c r="J259" s="504">
        <v>1201188.8394020495</v>
      </c>
    </row>
    <row r="260" spans="1:10">
      <c r="A260" s="505">
        <v>5</v>
      </c>
      <c r="B260" s="506"/>
      <c r="C260" s="507">
        <v>690483</v>
      </c>
      <c r="D260" s="508" t="s">
        <v>2497</v>
      </c>
      <c r="E260" s="509" t="s">
        <v>35</v>
      </c>
      <c r="F260" s="509" t="s">
        <v>2181</v>
      </c>
      <c r="G260" s="510">
        <v>15993979</v>
      </c>
      <c r="H260" s="511">
        <v>1319139</v>
      </c>
      <c r="I260" s="512" t="s">
        <v>2658</v>
      </c>
      <c r="J260" s="504">
        <v>2977003.0781403659</v>
      </c>
    </row>
    <row r="261" spans="1:10">
      <c r="A261" s="505">
        <v>5</v>
      </c>
      <c r="B261" s="506"/>
      <c r="C261" s="507">
        <v>690721</v>
      </c>
      <c r="D261" s="508" t="s">
        <v>975</v>
      </c>
      <c r="E261" s="509" t="s">
        <v>35</v>
      </c>
      <c r="F261" s="509" t="s">
        <v>2181</v>
      </c>
      <c r="G261" s="510">
        <v>7045719</v>
      </c>
      <c r="H261" s="511">
        <v>542958</v>
      </c>
      <c r="I261" s="512" t="s">
        <v>2658</v>
      </c>
      <c r="J261" s="504">
        <v>1576439.9126246935</v>
      </c>
    </row>
    <row r="262" spans="1:10">
      <c r="A262" s="505">
        <v>5</v>
      </c>
      <c r="B262" s="506"/>
      <c r="C262" s="507">
        <v>693543</v>
      </c>
      <c r="D262" s="508" t="s">
        <v>954</v>
      </c>
      <c r="E262" s="509" t="s">
        <v>35</v>
      </c>
      <c r="F262" s="509" t="s">
        <v>2181</v>
      </c>
      <c r="G262" s="510">
        <v>13468580</v>
      </c>
      <c r="H262" s="511">
        <v>1643590</v>
      </c>
      <c r="I262" s="512" t="s">
        <v>2658</v>
      </c>
      <c r="J262" s="504">
        <v>2135253.4613044378</v>
      </c>
    </row>
    <row r="263" spans="1:10">
      <c r="A263" s="505">
        <v>5</v>
      </c>
      <c r="B263" s="506"/>
      <c r="C263" s="507">
        <v>693615</v>
      </c>
      <c r="D263" s="508" t="s">
        <v>816</v>
      </c>
      <c r="E263" s="509" t="s">
        <v>35</v>
      </c>
      <c r="F263" s="509" t="s">
        <v>2181</v>
      </c>
      <c r="G263" s="510">
        <v>7956012</v>
      </c>
      <c r="H263" s="511">
        <v>700108</v>
      </c>
      <c r="I263" s="512" t="s">
        <v>2658</v>
      </c>
      <c r="J263" s="504">
        <v>963422.25858390867</v>
      </c>
    </row>
    <row r="264" spans="1:10">
      <c r="A264" s="505">
        <v>5</v>
      </c>
      <c r="B264" s="506"/>
      <c r="C264" s="507">
        <v>693788</v>
      </c>
      <c r="D264" s="508" t="s">
        <v>776</v>
      </c>
      <c r="E264" s="509" t="s">
        <v>35</v>
      </c>
      <c r="F264" s="509" t="s">
        <v>2181</v>
      </c>
      <c r="G264" s="510">
        <v>7465021</v>
      </c>
      <c r="H264" s="511">
        <v>481369</v>
      </c>
      <c r="I264" s="512" t="s">
        <v>2658</v>
      </c>
      <c r="J264" s="504">
        <v>1832461.3422833753</v>
      </c>
    </row>
    <row r="265" spans="1:10">
      <c r="A265" s="505">
        <v>5</v>
      </c>
      <c r="B265" s="506"/>
      <c r="C265" s="507">
        <v>697183</v>
      </c>
      <c r="D265" s="508" t="s">
        <v>741</v>
      </c>
      <c r="E265" s="509" t="s">
        <v>35</v>
      </c>
      <c r="F265" s="509" t="s">
        <v>2181</v>
      </c>
      <c r="G265" s="510">
        <v>11188812</v>
      </c>
      <c r="H265" s="511">
        <v>1117331</v>
      </c>
      <c r="I265" s="512" t="s">
        <v>2658</v>
      </c>
      <c r="J265" s="504">
        <v>1589561.8546457251</v>
      </c>
    </row>
    <row r="266" spans="1:10">
      <c r="A266" s="505">
        <v>5</v>
      </c>
      <c r="B266" s="506" t="s">
        <v>2209</v>
      </c>
      <c r="C266" s="507">
        <v>698427</v>
      </c>
      <c r="D266" s="508" t="s">
        <v>917</v>
      </c>
      <c r="E266" s="509" t="s">
        <v>35</v>
      </c>
      <c r="F266" s="509" t="s">
        <v>2181</v>
      </c>
      <c r="G266" s="510">
        <v>6223855</v>
      </c>
      <c r="H266" s="511">
        <v>1028907</v>
      </c>
      <c r="I266" s="512" t="s">
        <v>2658</v>
      </c>
      <c r="J266" s="504">
        <v>424912.24115462479</v>
      </c>
    </row>
    <row r="267" spans="1:10">
      <c r="A267" s="505">
        <v>5</v>
      </c>
      <c r="B267" s="506" t="s">
        <v>2209</v>
      </c>
      <c r="C267" s="507">
        <v>698432</v>
      </c>
      <c r="D267" s="508" t="s">
        <v>965</v>
      </c>
      <c r="E267" s="509" t="s">
        <v>35</v>
      </c>
      <c r="F267" s="509" t="s">
        <v>2181</v>
      </c>
      <c r="G267" s="510">
        <v>8618625</v>
      </c>
      <c r="H267" s="511">
        <v>968057</v>
      </c>
      <c r="I267" s="512" t="s">
        <v>2658</v>
      </c>
      <c r="J267" s="504">
        <v>1271792.0482786251</v>
      </c>
    </row>
    <row r="268" spans="1:10">
      <c r="A268" s="505">
        <v>5</v>
      </c>
      <c r="B268" s="506" t="s">
        <v>2209</v>
      </c>
      <c r="C268" s="507">
        <v>698522</v>
      </c>
      <c r="D268" s="508" t="s">
        <v>738</v>
      </c>
      <c r="E268" s="509" t="s">
        <v>35</v>
      </c>
      <c r="F268" s="509" t="s">
        <v>2181</v>
      </c>
      <c r="G268" s="510">
        <v>5760781</v>
      </c>
      <c r="H268" s="511">
        <v>519326</v>
      </c>
      <c r="I268" s="512" t="s">
        <v>2658</v>
      </c>
      <c r="J268" s="504">
        <v>1232603.0911021254</v>
      </c>
    </row>
    <row r="269" spans="1:10">
      <c r="A269" s="505">
        <v>5</v>
      </c>
      <c r="B269" s="506"/>
      <c r="C269" s="507">
        <v>699814</v>
      </c>
      <c r="D269" s="508" t="s">
        <v>955</v>
      </c>
      <c r="E269" s="509" t="s">
        <v>35</v>
      </c>
      <c r="F269" s="509" t="s">
        <v>2181</v>
      </c>
      <c r="G269" s="510">
        <v>18680447</v>
      </c>
      <c r="H269" s="511">
        <v>1909452</v>
      </c>
      <c r="I269" s="512" t="s">
        <v>2658</v>
      </c>
      <c r="J269" s="504">
        <v>2857940.2970272545</v>
      </c>
    </row>
    <row r="270" spans="1:10">
      <c r="A270" s="505">
        <v>5</v>
      </c>
      <c r="B270" s="506"/>
      <c r="C270" s="507">
        <v>701473</v>
      </c>
      <c r="D270" s="508" t="s">
        <v>1107</v>
      </c>
      <c r="E270" s="509" t="s">
        <v>35</v>
      </c>
      <c r="F270" s="509" t="s">
        <v>2181</v>
      </c>
      <c r="G270" s="510">
        <v>16995906</v>
      </c>
      <c r="H270" s="511">
        <v>1574362</v>
      </c>
      <c r="I270" s="512" t="s">
        <v>2658</v>
      </c>
      <c r="J270" s="504">
        <v>2143848.1420583744</v>
      </c>
    </row>
    <row r="271" spans="1:10">
      <c r="A271" s="505">
        <v>5</v>
      </c>
      <c r="B271" s="506"/>
      <c r="C271" s="507">
        <v>704741</v>
      </c>
      <c r="D271" s="508" t="s">
        <v>905</v>
      </c>
      <c r="E271" s="509" t="s">
        <v>35</v>
      </c>
      <c r="F271" s="509" t="s">
        <v>2181</v>
      </c>
      <c r="G271" s="510">
        <v>22275170.390000001</v>
      </c>
      <c r="H271" s="511">
        <v>1110824.6399999999</v>
      </c>
      <c r="I271" s="512" t="s">
        <v>2658</v>
      </c>
      <c r="J271" s="504">
        <v>569138.80925074988</v>
      </c>
    </row>
    <row r="272" spans="1:10">
      <c r="A272" s="505">
        <v>5</v>
      </c>
      <c r="B272" s="506" t="s">
        <v>2209</v>
      </c>
      <c r="C272" s="507">
        <v>704744</v>
      </c>
      <c r="D272" s="508" t="s">
        <v>802</v>
      </c>
      <c r="E272" s="509" t="s">
        <v>35</v>
      </c>
      <c r="F272" s="509" t="s">
        <v>2181</v>
      </c>
      <c r="G272" s="510">
        <v>25971963</v>
      </c>
      <c r="H272" s="511">
        <v>3663221</v>
      </c>
      <c r="I272" s="512" t="s">
        <v>2658</v>
      </c>
      <c r="J272" s="504">
        <v>3475900.8048906708</v>
      </c>
    </row>
    <row r="273" spans="1:10">
      <c r="A273" s="505">
        <v>5</v>
      </c>
      <c r="B273" s="506" t="s">
        <v>2209</v>
      </c>
      <c r="C273" s="507">
        <v>704757</v>
      </c>
      <c r="D273" s="508" t="s">
        <v>801</v>
      </c>
      <c r="E273" s="509" t="s">
        <v>35</v>
      </c>
      <c r="F273" s="509" t="s">
        <v>2181</v>
      </c>
      <c r="G273" s="510">
        <v>9707069</v>
      </c>
      <c r="H273" s="511">
        <v>820333</v>
      </c>
      <c r="I273" s="512" t="s">
        <v>2658</v>
      </c>
      <c r="J273" s="504">
        <v>2612654.2782726237</v>
      </c>
    </row>
    <row r="274" spans="1:10">
      <c r="A274" s="505">
        <v>5</v>
      </c>
      <c r="B274" s="506" t="s">
        <v>2209</v>
      </c>
      <c r="C274" s="507">
        <v>704793</v>
      </c>
      <c r="D274" s="508" t="s">
        <v>735</v>
      </c>
      <c r="E274" s="509" t="s">
        <v>35</v>
      </c>
      <c r="F274" s="509" t="s">
        <v>2181</v>
      </c>
      <c r="G274" s="510">
        <v>17432028</v>
      </c>
      <c r="H274" s="511">
        <v>1639888</v>
      </c>
      <c r="I274" s="512" t="s">
        <v>2658</v>
      </c>
      <c r="J274" s="504">
        <v>3579116.7614566851</v>
      </c>
    </row>
    <row r="275" spans="1:10">
      <c r="A275" s="505">
        <v>5</v>
      </c>
      <c r="B275" s="506" t="s">
        <v>2209</v>
      </c>
      <c r="C275" s="507">
        <v>704862</v>
      </c>
      <c r="D275" s="508" t="s">
        <v>1023</v>
      </c>
      <c r="E275" s="509" t="s">
        <v>35</v>
      </c>
      <c r="F275" s="509" t="s">
        <v>2181</v>
      </c>
      <c r="G275" s="510">
        <v>13631005</v>
      </c>
      <c r="H275" s="511">
        <v>1104923</v>
      </c>
      <c r="I275" s="512" t="s">
        <v>2658</v>
      </c>
      <c r="J275" s="504">
        <v>2729086.9486053754</v>
      </c>
    </row>
    <row r="276" spans="1:10">
      <c r="A276" s="505">
        <v>5</v>
      </c>
      <c r="B276" s="506" t="s">
        <v>2209</v>
      </c>
      <c r="C276" s="507">
        <v>704929</v>
      </c>
      <c r="D276" s="508" t="s">
        <v>803</v>
      </c>
      <c r="E276" s="509" t="s">
        <v>35</v>
      </c>
      <c r="F276" s="509" t="s">
        <v>2181</v>
      </c>
      <c r="G276" s="510">
        <v>17124231</v>
      </c>
      <c r="H276" s="511">
        <v>2284857</v>
      </c>
      <c r="I276" s="512" t="s">
        <v>2658</v>
      </c>
      <c r="J276" s="504">
        <v>1789937.735210482</v>
      </c>
    </row>
    <row r="277" spans="1:10">
      <c r="A277" s="505">
        <v>5</v>
      </c>
      <c r="B277" s="506" t="s">
        <v>2209</v>
      </c>
      <c r="C277" s="507">
        <v>704931</v>
      </c>
      <c r="D277" s="508" t="s">
        <v>1108</v>
      </c>
      <c r="E277" s="509" t="s">
        <v>35</v>
      </c>
      <c r="F277" s="509" t="s">
        <v>2181</v>
      </c>
      <c r="G277" s="510">
        <v>18265434</v>
      </c>
      <c r="H277" s="511">
        <v>2269186</v>
      </c>
      <c r="I277" s="512" t="s">
        <v>2658</v>
      </c>
      <c r="J277" s="504">
        <v>2863205.5513842944</v>
      </c>
    </row>
    <row r="278" spans="1:10">
      <c r="A278" s="505">
        <v>1</v>
      </c>
      <c r="B278" s="506" t="s">
        <v>2209</v>
      </c>
      <c r="C278" s="507">
        <v>705657</v>
      </c>
      <c r="D278" s="508" t="s">
        <v>2720</v>
      </c>
      <c r="E278" s="509" t="s">
        <v>35</v>
      </c>
      <c r="F278" s="509" t="s">
        <v>2124</v>
      </c>
      <c r="G278" s="510">
        <v>4929019</v>
      </c>
      <c r="H278" s="511">
        <v>19657460</v>
      </c>
      <c r="I278" s="512">
        <v>89090626</v>
      </c>
      <c r="J278" s="504">
        <v>18733892.7795556</v>
      </c>
    </row>
    <row r="279" spans="1:10">
      <c r="A279" s="505">
        <v>5</v>
      </c>
      <c r="B279" s="506"/>
      <c r="C279" s="507">
        <v>713795</v>
      </c>
      <c r="D279" s="508" t="s">
        <v>945</v>
      </c>
      <c r="E279" s="509" t="s">
        <v>35</v>
      </c>
      <c r="F279" s="509" t="s">
        <v>2181</v>
      </c>
      <c r="G279" s="510">
        <v>14590612.85</v>
      </c>
      <c r="H279" s="511">
        <v>712022.01</v>
      </c>
      <c r="I279" s="512" t="s">
        <v>2658</v>
      </c>
      <c r="J279" s="504">
        <v>329422.29956862505</v>
      </c>
    </row>
    <row r="280" spans="1:10">
      <c r="A280" s="505">
        <v>3</v>
      </c>
      <c r="B280" s="506"/>
      <c r="C280" s="507">
        <v>718971</v>
      </c>
      <c r="D280" s="508" t="s">
        <v>2077</v>
      </c>
      <c r="E280" s="509" t="s">
        <v>46</v>
      </c>
      <c r="F280" s="509" t="s">
        <v>2126</v>
      </c>
      <c r="G280" s="510">
        <v>15889643</v>
      </c>
      <c r="H280" s="511">
        <v>901810364</v>
      </c>
      <c r="I280" s="512">
        <v>76187</v>
      </c>
      <c r="J280" s="504">
        <v>3237481.8379512681</v>
      </c>
    </row>
    <row r="281" spans="1:10">
      <c r="A281" s="505">
        <v>5</v>
      </c>
      <c r="B281" s="506"/>
      <c r="C281" s="507">
        <v>724599</v>
      </c>
      <c r="D281" s="508" t="s">
        <v>814</v>
      </c>
      <c r="E281" s="509" t="s">
        <v>35</v>
      </c>
      <c r="F281" s="509" t="s">
        <v>2181</v>
      </c>
      <c r="G281" s="510">
        <v>13386336.57</v>
      </c>
      <c r="H281" s="511">
        <v>725698.37</v>
      </c>
      <c r="I281" s="512" t="s">
        <v>2658</v>
      </c>
      <c r="J281" s="504">
        <v>476454.75191724993</v>
      </c>
    </row>
    <row r="282" spans="1:10">
      <c r="A282" s="505">
        <v>5</v>
      </c>
      <c r="B282" s="506"/>
      <c r="C282" s="507">
        <v>724603</v>
      </c>
      <c r="D282" s="508" t="s">
        <v>1116</v>
      </c>
      <c r="E282" s="509" t="s">
        <v>35</v>
      </c>
      <c r="F282" s="509" t="s">
        <v>2181</v>
      </c>
      <c r="G282" s="510">
        <v>11029424</v>
      </c>
      <c r="H282" s="511">
        <v>1044683</v>
      </c>
      <c r="I282" s="512" t="s">
        <v>2658</v>
      </c>
      <c r="J282" s="504">
        <v>2396506.3370173988</v>
      </c>
    </row>
    <row r="283" spans="1:10">
      <c r="A283" s="505">
        <v>5</v>
      </c>
      <c r="B283" s="506"/>
      <c r="C283" s="507">
        <v>724605</v>
      </c>
      <c r="D283" s="508" t="s">
        <v>974</v>
      </c>
      <c r="E283" s="509" t="s">
        <v>35</v>
      </c>
      <c r="F283" s="509" t="s">
        <v>2181</v>
      </c>
      <c r="G283" s="510">
        <v>9591958.4299999997</v>
      </c>
      <c r="H283" s="511">
        <v>469904.54</v>
      </c>
      <c r="I283" s="512" t="s">
        <v>2658</v>
      </c>
      <c r="J283" s="504">
        <v>549794.39877962496</v>
      </c>
    </row>
    <row r="284" spans="1:10">
      <c r="A284" s="505">
        <v>5</v>
      </c>
      <c r="B284" s="506"/>
      <c r="C284" s="507">
        <v>724669</v>
      </c>
      <c r="D284" s="508" t="s">
        <v>1097</v>
      </c>
      <c r="E284" s="509" t="s">
        <v>35</v>
      </c>
      <c r="F284" s="509" t="s">
        <v>2181</v>
      </c>
      <c r="G284" s="510">
        <v>14800410.24</v>
      </c>
      <c r="H284" s="511">
        <v>773133.74</v>
      </c>
      <c r="I284" s="512" t="s">
        <v>2658</v>
      </c>
      <c r="J284" s="504">
        <v>432943.28356631252</v>
      </c>
    </row>
    <row r="285" spans="1:10">
      <c r="A285" s="505">
        <v>5</v>
      </c>
      <c r="B285" s="506"/>
      <c r="C285" s="507">
        <v>724670</v>
      </c>
      <c r="D285" s="508" t="s">
        <v>895</v>
      </c>
      <c r="E285" s="509" t="s">
        <v>35</v>
      </c>
      <c r="F285" s="509" t="s">
        <v>2181</v>
      </c>
      <c r="G285" s="510">
        <v>10290796.35</v>
      </c>
      <c r="H285" s="511">
        <v>406586.59</v>
      </c>
      <c r="I285" s="512" t="s">
        <v>2658</v>
      </c>
      <c r="J285" s="504">
        <v>317108.63502162497</v>
      </c>
    </row>
    <row r="286" spans="1:10">
      <c r="A286" s="505">
        <v>5</v>
      </c>
      <c r="B286" s="506"/>
      <c r="C286" s="507">
        <v>724716</v>
      </c>
      <c r="D286" s="508" t="s">
        <v>844</v>
      </c>
      <c r="E286" s="509" t="s">
        <v>35</v>
      </c>
      <c r="F286" s="509" t="s">
        <v>2181</v>
      </c>
      <c r="G286" s="510">
        <v>13016938.52</v>
      </c>
      <c r="H286" s="511">
        <v>628110.03</v>
      </c>
      <c r="I286" s="512" t="s">
        <v>2658</v>
      </c>
      <c r="J286" s="504">
        <v>378917.19383249979</v>
      </c>
    </row>
    <row r="287" spans="1:10">
      <c r="A287" s="505">
        <v>5</v>
      </c>
      <c r="B287" s="506"/>
      <c r="C287" s="507">
        <v>724781</v>
      </c>
      <c r="D287" s="508" t="s">
        <v>894</v>
      </c>
      <c r="E287" s="509" t="s">
        <v>35</v>
      </c>
      <c r="F287" s="509" t="s">
        <v>2181</v>
      </c>
      <c r="G287" s="510">
        <v>9760940.5999999996</v>
      </c>
      <c r="H287" s="511">
        <v>408490.41</v>
      </c>
      <c r="I287" s="512" t="s">
        <v>2658</v>
      </c>
      <c r="J287" s="504">
        <v>283400.04207012488</v>
      </c>
    </row>
    <row r="288" spans="1:10">
      <c r="A288" s="505">
        <v>5</v>
      </c>
      <c r="B288" s="506" t="s">
        <v>2209</v>
      </c>
      <c r="C288" s="507">
        <v>724828</v>
      </c>
      <c r="D288" s="508" t="s">
        <v>921</v>
      </c>
      <c r="E288" s="509" t="s">
        <v>35</v>
      </c>
      <c r="F288" s="509" t="s">
        <v>2181</v>
      </c>
      <c r="G288" s="510">
        <v>8349850</v>
      </c>
      <c r="H288" s="511">
        <v>816844</v>
      </c>
      <c r="I288" s="512" t="s">
        <v>2658</v>
      </c>
      <c r="J288" s="504">
        <v>1446366.1873497763</v>
      </c>
    </row>
    <row r="289" spans="1:10">
      <c r="A289" s="505">
        <v>5</v>
      </c>
      <c r="B289" s="506"/>
      <c r="C289" s="507">
        <v>724941</v>
      </c>
      <c r="D289" s="508" t="s">
        <v>1161</v>
      </c>
      <c r="E289" s="509" t="s">
        <v>35</v>
      </c>
      <c r="F289" s="509" t="s">
        <v>2181</v>
      </c>
      <c r="G289" s="510">
        <v>13577880</v>
      </c>
      <c r="H289" s="511">
        <v>1686477</v>
      </c>
      <c r="I289" s="512" t="s">
        <v>2658</v>
      </c>
      <c r="J289" s="504">
        <v>656592.32474674983</v>
      </c>
    </row>
    <row r="290" spans="1:10">
      <c r="A290" s="505">
        <v>2</v>
      </c>
      <c r="B290" s="506"/>
      <c r="C290" s="507">
        <v>727530</v>
      </c>
      <c r="D290" s="508" t="s">
        <v>2597</v>
      </c>
      <c r="E290" s="509" t="s">
        <v>130</v>
      </c>
      <c r="F290" s="509" t="s">
        <v>275</v>
      </c>
      <c r="G290" s="510" t="s">
        <v>2721</v>
      </c>
      <c r="H290" s="511">
        <v>70421923.260000005</v>
      </c>
      <c r="I290" s="512" t="s">
        <v>2658</v>
      </c>
      <c r="J290" s="504">
        <v>5115.7499999999991</v>
      </c>
    </row>
    <row r="291" spans="1:10">
      <c r="A291" s="505">
        <v>2</v>
      </c>
      <c r="B291" s="506"/>
      <c r="C291" s="507">
        <v>727540</v>
      </c>
      <c r="D291" s="508" t="s">
        <v>2598</v>
      </c>
      <c r="E291" s="509" t="s">
        <v>130</v>
      </c>
      <c r="F291" s="509" t="s">
        <v>275</v>
      </c>
      <c r="G291" s="510" t="s">
        <v>2721</v>
      </c>
      <c r="H291" s="511">
        <v>66510486.759999998</v>
      </c>
      <c r="I291" s="512" t="s">
        <v>2658</v>
      </c>
      <c r="J291" s="504">
        <v>4692.54</v>
      </c>
    </row>
    <row r="292" spans="1:10">
      <c r="A292" s="505">
        <v>2</v>
      </c>
      <c r="B292" s="506"/>
      <c r="C292" s="507">
        <v>727558</v>
      </c>
      <c r="D292" s="508" t="s">
        <v>2600</v>
      </c>
      <c r="E292" s="509" t="s">
        <v>130</v>
      </c>
      <c r="F292" s="509" t="s">
        <v>275</v>
      </c>
      <c r="G292" s="510" t="s">
        <v>2721</v>
      </c>
      <c r="H292" s="511">
        <v>16374246.76</v>
      </c>
      <c r="I292" s="512" t="s">
        <v>2658</v>
      </c>
      <c r="J292" s="504">
        <v>3557.7500000000005</v>
      </c>
    </row>
    <row r="293" spans="1:10">
      <c r="A293" s="505">
        <v>2</v>
      </c>
      <c r="B293" s="506"/>
      <c r="C293" s="507">
        <v>727562</v>
      </c>
      <c r="D293" s="508" t="s">
        <v>2596</v>
      </c>
      <c r="E293" s="509" t="s">
        <v>130</v>
      </c>
      <c r="F293" s="509" t="s">
        <v>275</v>
      </c>
      <c r="G293" s="510" t="s">
        <v>2721</v>
      </c>
      <c r="H293" s="511">
        <v>84411128.060000002</v>
      </c>
      <c r="I293" s="512" t="s">
        <v>2658</v>
      </c>
      <c r="J293" s="504">
        <v>5599.079999999999</v>
      </c>
    </row>
    <row r="294" spans="1:10">
      <c r="A294" s="505">
        <v>2</v>
      </c>
      <c r="B294" s="506"/>
      <c r="C294" s="507">
        <v>727691</v>
      </c>
      <c r="D294" s="508" t="s">
        <v>2589</v>
      </c>
      <c r="E294" s="509" t="s">
        <v>130</v>
      </c>
      <c r="F294" s="509" t="s">
        <v>275</v>
      </c>
      <c r="G294" s="510" t="s">
        <v>2721</v>
      </c>
      <c r="H294" s="511">
        <v>44200121.5</v>
      </c>
      <c r="I294" s="512" t="s">
        <v>2658</v>
      </c>
      <c r="J294" s="504">
        <v>38690.58</v>
      </c>
    </row>
    <row r="295" spans="1:10">
      <c r="A295" s="505">
        <v>2</v>
      </c>
      <c r="B295" s="506"/>
      <c r="C295" s="507">
        <v>727694</v>
      </c>
      <c r="D295" s="508" t="s">
        <v>2594</v>
      </c>
      <c r="E295" s="509" t="s">
        <v>130</v>
      </c>
      <c r="F295" s="509" t="s">
        <v>275</v>
      </c>
      <c r="G295" s="510" t="s">
        <v>2721</v>
      </c>
      <c r="H295" s="511">
        <v>76781710.480000004</v>
      </c>
      <c r="I295" s="512" t="s">
        <v>2658</v>
      </c>
      <c r="J295" s="504">
        <v>7762.5300000000016</v>
      </c>
    </row>
    <row r="296" spans="1:10">
      <c r="A296" s="505">
        <v>1</v>
      </c>
      <c r="B296" s="506"/>
      <c r="C296" s="507">
        <v>730657</v>
      </c>
      <c r="D296" s="508" t="s">
        <v>2722</v>
      </c>
      <c r="E296" s="509" t="s">
        <v>46</v>
      </c>
      <c r="F296" s="509" t="s">
        <v>2126</v>
      </c>
      <c r="G296" s="510">
        <v>103800000</v>
      </c>
      <c r="H296" s="511" t="s">
        <v>2660</v>
      </c>
      <c r="I296" s="512">
        <v>1461873</v>
      </c>
      <c r="J296" s="504">
        <v>10122559.506586388</v>
      </c>
    </row>
    <row r="297" spans="1:10">
      <c r="A297" s="505">
        <v>1</v>
      </c>
      <c r="B297" s="506"/>
      <c r="C297" s="507">
        <v>738671</v>
      </c>
      <c r="D297" s="520" t="s">
        <v>1170</v>
      </c>
      <c r="E297" s="521" t="s">
        <v>33</v>
      </c>
      <c r="F297" s="509" t="s">
        <v>2123</v>
      </c>
      <c r="G297" s="510" t="s">
        <v>2721</v>
      </c>
      <c r="H297" s="511">
        <v>55941767.5</v>
      </c>
      <c r="I297" s="512" t="s">
        <v>2658</v>
      </c>
      <c r="J297" s="504">
        <v>780570.15150600008</v>
      </c>
    </row>
    <row r="298" spans="1:10">
      <c r="A298" s="505">
        <v>2</v>
      </c>
      <c r="B298" s="506"/>
      <c r="C298" s="507">
        <v>740406</v>
      </c>
      <c r="D298" s="514" t="s">
        <v>2590</v>
      </c>
      <c r="E298" s="509" t="s">
        <v>130</v>
      </c>
      <c r="F298" s="509" t="s">
        <v>275</v>
      </c>
      <c r="G298" s="510" t="s">
        <v>2721</v>
      </c>
      <c r="H298" s="511">
        <v>5894785.29</v>
      </c>
      <c r="I298" s="512" t="s">
        <v>2658</v>
      </c>
      <c r="J298" s="504">
        <v>15305.759999999998</v>
      </c>
    </row>
    <row r="299" spans="1:10">
      <c r="A299" s="505">
        <v>2</v>
      </c>
      <c r="B299" s="506"/>
      <c r="C299" s="507">
        <v>740408</v>
      </c>
      <c r="D299" s="514" t="s">
        <v>2599</v>
      </c>
      <c r="E299" s="509" t="s">
        <v>130</v>
      </c>
      <c r="F299" s="509" t="s">
        <v>275</v>
      </c>
      <c r="G299" s="510" t="s">
        <v>2721</v>
      </c>
      <c r="H299" s="511">
        <v>11782088.779999999</v>
      </c>
      <c r="I299" s="512" t="s">
        <v>2658</v>
      </c>
      <c r="J299" s="504">
        <v>4522.17</v>
      </c>
    </row>
    <row r="300" spans="1:10">
      <c r="A300" s="505">
        <v>2</v>
      </c>
      <c r="B300" s="506"/>
      <c r="C300" s="507">
        <v>740409</v>
      </c>
      <c r="D300" s="514" t="s">
        <v>2592</v>
      </c>
      <c r="E300" s="509" t="s">
        <v>130</v>
      </c>
      <c r="F300" s="509" t="s">
        <v>275</v>
      </c>
      <c r="G300" s="510" t="s">
        <v>2721</v>
      </c>
      <c r="H300" s="511">
        <v>23846154.02</v>
      </c>
      <c r="I300" s="512" t="s">
        <v>2658</v>
      </c>
      <c r="J300" s="504">
        <v>8213.119999999999</v>
      </c>
    </row>
    <row r="301" spans="1:10">
      <c r="A301" s="505">
        <v>2</v>
      </c>
      <c r="B301" s="506"/>
      <c r="C301" s="507">
        <v>740410</v>
      </c>
      <c r="D301" s="514" t="s">
        <v>2591</v>
      </c>
      <c r="E301" s="509" t="s">
        <v>130</v>
      </c>
      <c r="F301" s="509" t="s">
        <v>275</v>
      </c>
      <c r="G301" s="510" t="s">
        <v>2721</v>
      </c>
      <c r="H301" s="511">
        <v>5425376.7599999998</v>
      </c>
      <c r="I301" s="512" t="s">
        <v>2658</v>
      </c>
      <c r="J301" s="504">
        <v>8325.3599999999988</v>
      </c>
    </row>
    <row r="302" spans="1:10">
      <c r="A302" s="505">
        <v>2</v>
      </c>
      <c r="B302" s="506"/>
      <c r="C302" s="507">
        <v>740411</v>
      </c>
      <c r="D302" s="514" t="s">
        <v>2595</v>
      </c>
      <c r="E302" s="509" t="s">
        <v>130</v>
      </c>
      <c r="F302" s="509" t="s">
        <v>275</v>
      </c>
      <c r="G302" s="510" t="s">
        <v>2721</v>
      </c>
      <c r="H302" s="511">
        <v>3777166.88</v>
      </c>
      <c r="I302" s="512" t="s">
        <v>2658</v>
      </c>
      <c r="J302" s="504">
        <v>5962.2000000000007</v>
      </c>
    </row>
    <row r="303" spans="1:10">
      <c r="A303" s="505">
        <v>2</v>
      </c>
      <c r="B303" s="506"/>
      <c r="C303" s="507">
        <v>740414</v>
      </c>
      <c r="D303" s="514" t="s">
        <v>2593</v>
      </c>
      <c r="E303" s="509" t="s">
        <v>130</v>
      </c>
      <c r="F303" s="509" t="s">
        <v>275</v>
      </c>
      <c r="G303" s="510" t="s">
        <v>2721</v>
      </c>
      <c r="H303" s="511">
        <v>13788400.369999999</v>
      </c>
      <c r="I303" s="512" t="s">
        <v>2658</v>
      </c>
      <c r="J303" s="504">
        <v>7859.9699999999984</v>
      </c>
    </row>
    <row r="304" spans="1:10">
      <c r="A304" s="505">
        <v>1</v>
      </c>
      <c r="B304" s="506" t="s">
        <v>2209</v>
      </c>
      <c r="C304" s="507">
        <v>740662</v>
      </c>
      <c r="D304" s="514" t="s">
        <v>2723</v>
      </c>
      <c r="E304" s="509" t="s">
        <v>35</v>
      </c>
      <c r="F304" s="509" t="s">
        <v>2124</v>
      </c>
      <c r="G304" s="510">
        <v>2600293</v>
      </c>
      <c r="H304" s="511">
        <v>7224272</v>
      </c>
      <c r="I304" s="512">
        <v>139965750</v>
      </c>
      <c r="J304" s="504">
        <v>23122671.909862392</v>
      </c>
    </row>
    <row r="305" spans="1:10">
      <c r="A305" s="505">
        <v>3</v>
      </c>
      <c r="B305" s="506"/>
      <c r="C305" s="507">
        <v>741097</v>
      </c>
      <c r="D305" s="514" t="s">
        <v>2616</v>
      </c>
      <c r="E305" s="509" t="s">
        <v>130</v>
      </c>
      <c r="F305" s="509" t="s">
        <v>275</v>
      </c>
      <c r="G305" s="510" t="s">
        <v>2721</v>
      </c>
      <c r="H305" s="511">
        <v>1347191.63</v>
      </c>
      <c r="I305" s="512" t="s">
        <v>2658</v>
      </c>
      <c r="J305" s="504">
        <v>7117.7699999999995</v>
      </c>
    </row>
    <row r="306" spans="1:10">
      <c r="A306" s="505">
        <v>3</v>
      </c>
      <c r="B306" s="506"/>
      <c r="C306" s="507">
        <v>741098</v>
      </c>
      <c r="D306" s="514" t="s">
        <v>2618</v>
      </c>
      <c r="E306" s="509" t="s">
        <v>130</v>
      </c>
      <c r="F306" s="509" t="s">
        <v>275</v>
      </c>
      <c r="G306" s="510" t="s">
        <v>2721</v>
      </c>
      <c r="H306" s="511">
        <v>961518.65</v>
      </c>
      <c r="I306" s="512" t="s">
        <v>2658</v>
      </c>
      <c r="J306" s="504">
        <v>6241.7299999999987</v>
      </c>
    </row>
    <row r="307" spans="1:10">
      <c r="A307" s="505">
        <v>3</v>
      </c>
      <c r="B307" s="506"/>
      <c r="C307" s="507">
        <v>741100</v>
      </c>
      <c r="D307" s="514" t="s">
        <v>2622</v>
      </c>
      <c r="E307" s="509" t="s">
        <v>130</v>
      </c>
      <c r="F307" s="509" t="s">
        <v>275</v>
      </c>
      <c r="G307" s="510" t="s">
        <v>2721</v>
      </c>
      <c r="H307" s="511">
        <v>1428325.86</v>
      </c>
      <c r="I307" s="512" t="s">
        <v>2658</v>
      </c>
      <c r="J307" s="504">
        <v>3834.4200000000005</v>
      </c>
    </row>
    <row r="308" spans="1:10">
      <c r="A308" s="505">
        <v>3</v>
      </c>
      <c r="B308" s="506"/>
      <c r="C308" s="507">
        <v>741101</v>
      </c>
      <c r="D308" s="514" t="s">
        <v>2620</v>
      </c>
      <c r="E308" s="509" t="s">
        <v>130</v>
      </c>
      <c r="F308" s="509" t="s">
        <v>275</v>
      </c>
      <c r="G308" s="510" t="s">
        <v>2721</v>
      </c>
      <c r="H308" s="511">
        <v>1058188.92</v>
      </c>
      <c r="I308" s="512" t="s">
        <v>2658</v>
      </c>
      <c r="J308" s="504">
        <v>6452.7300000000014</v>
      </c>
    </row>
    <row r="309" spans="1:10">
      <c r="A309" s="505">
        <v>3</v>
      </c>
      <c r="B309" s="506"/>
      <c r="C309" s="507">
        <v>741102</v>
      </c>
      <c r="D309" s="514" t="s">
        <v>2619</v>
      </c>
      <c r="E309" s="509" t="s">
        <v>130</v>
      </c>
      <c r="F309" s="509" t="s">
        <v>275</v>
      </c>
      <c r="G309" s="510" t="s">
        <v>2721</v>
      </c>
      <c r="H309" s="511">
        <v>1516985.37</v>
      </c>
      <c r="I309" s="512" t="s">
        <v>2658</v>
      </c>
      <c r="J309" s="504">
        <v>7244.12</v>
      </c>
    </row>
    <row r="310" spans="1:10">
      <c r="A310" s="505">
        <v>3</v>
      </c>
      <c r="B310" s="506"/>
      <c r="C310" s="507">
        <v>741104</v>
      </c>
      <c r="D310" s="514" t="s">
        <v>2621</v>
      </c>
      <c r="E310" s="509" t="s">
        <v>130</v>
      </c>
      <c r="F310" s="509" t="s">
        <v>275</v>
      </c>
      <c r="G310" s="510" t="s">
        <v>2721</v>
      </c>
      <c r="H310" s="511">
        <v>1992973.53</v>
      </c>
      <c r="I310" s="512" t="s">
        <v>2658</v>
      </c>
      <c r="J310" s="504">
        <v>4593.0099999999993</v>
      </c>
    </row>
    <row r="311" spans="1:10">
      <c r="A311" s="505">
        <v>1</v>
      </c>
      <c r="B311" s="506" t="s">
        <v>2209</v>
      </c>
      <c r="C311" s="507">
        <v>741678</v>
      </c>
      <c r="D311" s="514" t="s">
        <v>2724</v>
      </c>
      <c r="E311" s="509" t="s">
        <v>35</v>
      </c>
      <c r="F311" s="509" t="s">
        <v>2124</v>
      </c>
      <c r="G311" s="510">
        <v>3213239.22</v>
      </c>
      <c r="H311" s="511">
        <v>10499139.710000001</v>
      </c>
      <c r="I311" s="512">
        <v>119761540</v>
      </c>
      <c r="J311" s="504">
        <v>20078532.74267742</v>
      </c>
    </row>
    <row r="312" spans="1:10">
      <c r="A312" s="505">
        <v>4</v>
      </c>
      <c r="B312" s="506"/>
      <c r="C312" s="507">
        <v>748180</v>
      </c>
      <c r="D312" s="514" t="s">
        <v>2558</v>
      </c>
      <c r="E312" s="509" t="s">
        <v>2114</v>
      </c>
      <c r="F312" s="509" t="s">
        <v>275</v>
      </c>
      <c r="G312" s="510" t="s">
        <v>2721</v>
      </c>
      <c r="H312" s="511">
        <v>52804979.049999997</v>
      </c>
      <c r="I312" s="512" t="s">
        <v>2658</v>
      </c>
      <c r="J312" s="504">
        <v>601196.05999999994</v>
      </c>
    </row>
    <row r="313" spans="1:10">
      <c r="A313" s="505">
        <v>1</v>
      </c>
      <c r="B313" s="506"/>
      <c r="C313" s="507">
        <v>750502</v>
      </c>
      <c r="D313" s="514" t="s">
        <v>1171</v>
      </c>
      <c r="E313" s="509" t="s">
        <v>33</v>
      </c>
      <c r="F313" s="509" t="s">
        <v>2123</v>
      </c>
      <c r="G313" s="510" t="s">
        <v>2721</v>
      </c>
      <c r="H313" s="511">
        <v>52720520.350000001</v>
      </c>
      <c r="I313" s="512" t="s">
        <v>2658</v>
      </c>
      <c r="J313" s="504">
        <v>823738.23643531278</v>
      </c>
    </row>
    <row r="314" spans="1:10">
      <c r="A314" s="505">
        <v>1</v>
      </c>
      <c r="B314" s="506"/>
      <c r="C314" s="507">
        <v>750503</v>
      </c>
      <c r="D314" s="514" t="s">
        <v>1169</v>
      </c>
      <c r="E314" s="509" t="s">
        <v>33</v>
      </c>
      <c r="F314" s="509" t="s">
        <v>2123</v>
      </c>
      <c r="G314" s="510" t="s">
        <v>2721</v>
      </c>
      <c r="H314" s="511">
        <v>55503065.560000002</v>
      </c>
      <c r="I314" s="512" t="s">
        <v>2658</v>
      </c>
      <c r="J314" s="504">
        <v>861465.44198806188</v>
      </c>
    </row>
    <row r="315" spans="1:10">
      <c r="A315" s="505">
        <v>3</v>
      </c>
      <c r="B315" s="506"/>
      <c r="C315" s="507">
        <v>752277</v>
      </c>
      <c r="D315" s="514" t="s">
        <v>797</v>
      </c>
      <c r="E315" s="509" t="s">
        <v>33</v>
      </c>
      <c r="F315" s="509" t="s">
        <v>2182</v>
      </c>
      <c r="G315" s="510">
        <v>359175.24</v>
      </c>
      <c r="H315" s="511">
        <v>4177144.45</v>
      </c>
      <c r="I315" s="512" t="s">
        <v>2658</v>
      </c>
      <c r="J315" s="504">
        <v>436389.68009512482</v>
      </c>
    </row>
    <row r="316" spans="1:10">
      <c r="A316" s="505">
        <v>1</v>
      </c>
      <c r="B316" s="506"/>
      <c r="C316" s="507">
        <v>752972</v>
      </c>
      <c r="D316" s="514" t="s">
        <v>1165</v>
      </c>
      <c r="E316" s="509" t="s">
        <v>33</v>
      </c>
      <c r="F316" s="509" t="s">
        <v>2123</v>
      </c>
      <c r="G316" s="510" t="s">
        <v>2721</v>
      </c>
      <c r="H316" s="511">
        <v>57640005.670000002</v>
      </c>
      <c r="I316" s="512" t="s">
        <v>2658</v>
      </c>
      <c r="J316" s="504">
        <v>804353.0753936877</v>
      </c>
    </row>
    <row r="317" spans="1:10">
      <c r="A317" s="505">
        <v>1</v>
      </c>
      <c r="B317" s="506"/>
      <c r="C317" s="507">
        <v>754350</v>
      </c>
      <c r="D317" s="514" t="s">
        <v>2578</v>
      </c>
      <c r="E317" s="509" t="s">
        <v>35</v>
      </c>
      <c r="F317" s="509" t="s">
        <v>2129</v>
      </c>
      <c r="G317" s="510" t="s">
        <v>2721</v>
      </c>
      <c r="H317" s="511">
        <v>15123199.33</v>
      </c>
      <c r="I317" s="512" t="s">
        <v>2658</v>
      </c>
      <c r="J317" s="504">
        <v>899680.52999999991</v>
      </c>
    </row>
    <row r="318" spans="1:10">
      <c r="A318" s="505">
        <v>1</v>
      </c>
      <c r="B318" s="506"/>
      <c r="C318" s="507">
        <v>754351</v>
      </c>
      <c r="D318" s="514" t="s">
        <v>2580</v>
      </c>
      <c r="E318" s="509" t="s">
        <v>35</v>
      </c>
      <c r="F318" s="509" t="s">
        <v>2129</v>
      </c>
      <c r="G318" s="510" t="s">
        <v>2721</v>
      </c>
      <c r="H318" s="511">
        <v>7066632.7999999998</v>
      </c>
      <c r="I318" s="512" t="s">
        <v>2658</v>
      </c>
      <c r="J318" s="504">
        <v>733755.15000000037</v>
      </c>
    </row>
    <row r="319" spans="1:10">
      <c r="A319" s="505">
        <v>1</v>
      </c>
      <c r="B319" s="506"/>
      <c r="C319" s="507">
        <v>764705</v>
      </c>
      <c r="D319" s="514" t="s">
        <v>2725</v>
      </c>
      <c r="E319" s="509" t="s">
        <v>35</v>
      </c>
      <c r="F319" s="509" t="s">
        <v>2126</v>
      </c>
      <c r="G319" s="510">
        <v>13387462.289999999</v>
      </c>
      <c r="H319" s="511" t="s">
        <v>2660</v>
      </c>
      <c r="I319" s="512">
        <v>17760963</v>
      </c>
      <c r="J319" s="504">
        <v>3059416.9730172418</v>
      </c>
    </row>
    <row r="320" spans="1:10">
      <c r="A320" s="505">
        <v>1</v>
      </c>
      <c r="B320" s="506"/>
      <c r="C320" s="507">
        <v>764707</v>
      </c>
      <c r="D320" s="514" t="s">
        <v>2726</v>
      </c>
      <c r="E320" s="509" t="s">
        <v>35</v>
      </c>
      <c r="F320" s="509" t="s">
        <v>2126</v>
      </c>
      <c r="G320" s="510">
        <v>5540622.6399999997</v>
      </c>
      <c r="H320" s="511" t="s">
        <v>2660</v>
      </c>
      <c r="I320" s="512">
        <v>3340086</v>
      </c>
      <c r="J320" s="504">
        <v>3032847.3237474109</v>
      </c>
    </row>
  </sheetData>
  <autoFilter ref="A3:J224" xr:uid="{4C0775FA-A9BC-405B-8C6B-25946B0E41B0}">
    <filterColumn colId="2">
      <colorFilter dxfId="67"/>
    </filterColumn>
  </autoFilter>
  <mergeCells count="1">
    <mergeCell ref="A224:H224"/>
  </mergeCells>
  <pageMargins left="0.7" right="0.7" top="0.75" bottom="0.75" header="0.3" footer="0.3"/>
  <pageSetup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F7B83-871E-4C61-A0C0-45A9057B26A8}">
  <sheetPr>
    <tabColor rgb="FF92D050"/>
  </sheetPr>
  <dimension ref="A4:M317"/>
  <sheetViews>
    <sheetView workbookViewId="0"/>
  </sheetViews>
  <sheetFormatPr defaultColWidth="7.875" defaultRowHeight="15.75"/>
  <cols>
    <col min="1" max="1" width="59" style="458" customWidth="1"/>
    <col min="2" max="2" width="50" style="459" customWidth="1"/>
    <col min="3" max="3" width="76" style="460" customWidth="1"/>
    <col min="4" max="4" width="36.5" style="461" customWidth="1"/>
    <col min="5" max="6" width="36.5" style="458" customWidth="1"/>
    <col min="7" max="8" width="20.875" style="462" customWidth="1"/>
    <col min="9" max="9" width="26" style="462" bestFit="1" customWidth="1"/>
    <col min="10" max="10" width="20.875" style="462" customWidth="1"/>
    <col min="11" max="11" width="69.375" style="458" customWidth="1"/>
    <col min="12" max="12" width="90.5" style="458" customWidth="1"/>
    <col min="13" max="16384" width="7.875" style="458"/>
  </cols>
  <sheetData>
    <row r="4" spans="1:13" ht="16.5" thickBot="1"/>
    <row r="5" spans="1:13" s="466" customFormat="1" ht="45.75" customHeight="1" thickBot="1">
      <c r="A5" s="463" t="s">
        <v>2727</v>
      </c>
      <c r="B5" s="463" t="s">
        <v>319</v>
      </c>
      <c r="C5" s="463" t="s">
        <v>322</v>
      </c>
      <c r="D5" s="464" t="s">
        <v>20</v>
      </c>
      <c r="E5" s="463" t="s">
        <v>2189</v>
      </c>
      <c r="F5" s="463" t="s">
        <v>2728</v>
      </c>
      <c r="G5" s="465" t="s">
        <v>2626</v>
      </c>
      <c r="H5" s="465" t="s">
        <v>2627</v>
      </c>
      <c r="I5" s="465" t="s">
        <v>2628</v>
      </c>
      <c r="J5" s="465" t="s">
        <v>2629</v>
      </c>
      <c r="K5" s="463" t="s">
        <v>2464</v>
      </c>
      <c r="L5" s="463" t="s">
        <v>2630</v>
      </c>
    </row>
    <row r="6" spans="1:13" ht="63">
      <c r="A6" s="467" t="s">
        <v>2729</v>
      </c>
      <c r="B6" s="468" t="s">
        <v>2632</v>
      </c>
      <c r="C6" s="469" t="s">
        <v>2730</v>
      </c>
      <c r="D6" s="470" t="s">
        <v>35</v>
      </c>
      <c r="E6" s="471" t="s">
        <v>2124</v>
      </c>
      <c r="F6" s="471"/>
      <c r="G6" s="472">
        <v>75157137.710000008</v>
      </c>
      <c r="H6" s="472">
        <v>296669500</v>
      </c>
      <c r="I6" s="472">
        <v>178001700</v>
      </c>
      <c r="J6" s="472">
        <v>118667800</v>
      </c>
      <c r="K6" s="471" t="s">
        <v>2731</v>
      </c>
      <c r="L6" s="473" t="s">
        <v>2732</v>
      </c>
      <c r="M6" s="474"/>
    </row>
    <row r="7" spans="1:13" ht="31.5">
      <c r="A7" s="475" t="s">
        <v>2733</v>
      </c>
      <c r="B7" s="476" t="s">
        <v>2632</v>
      </c>
      <c r="C7" s="477" t="s">
        <v>278</v>
      </c>
      <c r="D7" s="478" t="s">
        <v>33</v>
      </c>
      <c r="E7" s="479" t="s">
        <v>2635</v>
      </c>
      <c r="F7" s="479" t="s">
        <v>2734</v>
      </c>
      <c r="G7" s="480">
        <v>3763775.37</v>
      </c>
      <c r="H7" s="480">
        <v>3763775.37</v>
      </c>
      <c r="I7" s="480">
        <v>3763775.37</v>
      </c>
      <c r="J7" s="480">
        <v>0</v>
      </c>
      <c r="K7" s="479"/>
      <c r="L7" s="481" t="s">
        <v>2735</v>
      </c>
      <c r="M7" s="474"/>
    </row>
    <row r="8" spans="1:13" ht="31.5">
      <c r="A8" s="482" t="s">
        <v>2733</v>
      </c>
      <c r="B8" s="476" t="s">
        <v>2632</v>
      </c>
      <c r="C8" s="477" t="s">
        <v>279</v>
      </c>
      <c r="D8" s="478" t="s">
        <v>33</v>
      </c>
      <c r="E8" s="479" t="s">
        <v>2635</v>
      </c>
      <c r="F8" s="479" t="s">
        <v>2734</v>
      </c>
      <c r="G8" s="480">
        <v>2613825.35</v>
      </c>
      <c r="H8" s="480">
        <v>2613825.35</v>
      </c>
      <c r="I8" s="480">
        <v>2613825.35</v>
      </c>
      <c r="J8" s="480">
        <v>0</v>
      </c>
      <c r="K8" s="479"/>
      <c r="L8" s="481" t="s">
        <v>2736</v>
      </c>
      <c r="M8" s="474"/>
    </row>
    <row r="9" spans="1:13" ht="162" customHeight="1">
      <c r="A9" s="482" t="s">
        <v>2733</v>
      </c>
      <c r="B9" s="476" t="s">
        <v>2632</v>
      </c>
      <c r="C9" s="477" t="s">
        <v>282</v>
      </c>
      <c r="D9" s="478" t="s">
        <v>33</v>
      </c>
      <c r="E9" s="483" t="s">
        <v>2635</v>
      </c>
      <c r="F9" s="483" t="s">
        <v>2737</v>
      </c>
      <c r="G9" s="480">
        <v>14145405.550000003</v>
      </c>
      <c r="H9" s="480">
        <v>14145405.550000003</v>
      </c>
      <c r="I9" s="480">
        <v>14145405.550000003</v>
      </c>
      <c r="J9" s="480">
        <v>0</v>
      </c>
      <c r="K9" s="483" t="s">
        <v>2737</v>
      </c>
      <c r="L9" s="481" t="s">
        <v>2738</v>
      </c>
      <c r="M9" s="474"/>
    </row>
    <row r="10" spans="1:13" ht="72" customHeight="1">
      <c r="A10" s="482" t="s">
        <v>2739</v>
      </c>
      <c r="B10" s="477" t="s">
        <v>2632</v>
      </c>
      <c r="C10" s="477" t="s">
        <v>284</v>
      </c>
      <c r="D10" s="478" t="s">
        <v>33</v>
      </c>
      <c r="E10" s="483" t="s">
        <v>2647</v>
      </c>
      <c r="F10" s="483" t="s">
        <v>2740</v>
      </c>
      <c r="G10" s="484">
        <v>0</v>
      </c>
      <c r="H10" s="484">
        <v>71435277.140000001</v>
      </c>
      <c r="I10" s="484">
        <v>7143527.7140000006</v>
      </c>
      <c r="J10" s="484">
        <v>64291749.425999999</v>
      </c>
      <c r="K10" s="483" t="s">
        <v>2740</v>
      </c>
      <c r="L10" s="485" t="s">
        <v>2741</v>
      </c>
      <c r="M10" s="486"/>
    </row>
    <row r="11" spans="1:13" ht="72" customHeight="1">
      <c r="A11" s="482" t="s">
        <v>2742</v>
      </c>
      <c r="B11" s="476" t="s">
        <v>2632</v>
      </c>
      <c r="C11" s="477" t="s">
        <v>2743</v>
      </c>
      <c r="D11" s="478" t="s">
        <v>46</v>
      </c>
      <c r="E11" s="483" t="s">
        <v>2124</v>
      </c>
      <c r="F11" s="483"/>
      <c r="G11" s="484">
        <v>203930.22</v>
      </c>
      <c r="H11" s="484">
        <v>981405.15999999992</v>
      </c>
      <c r="I11" s="484">
        <v>461620.3</v>
      </c>
      <c r="J11" s="484">
        <v>519784.86</v>
      </c>
      <c r="K11" s="479" t="s">
        <v>2744</v>
      </c>
      <c r="L11" s="481" t="s">
        <v>2745</v>
      </c>
      <c r="M11" s="486"/>
    </row>
    <row r="12" spans="1:13" ht="72" customHeight="1">
      <c r="A12" s="482" t="s">
        <v>2742</v>
      </c>
      <c r="B12" s="476" t="s">
        <v>2632</v>
      </c>
      <c r="C12" s="477" t="s">
        <v>2746</v>
      </c>
      <c r="D12" s="478" t="s">
        <v>46</v>
      </c>
      <c r="E12" s="483" t="s">
        <v>2124</v>
      </c>
      <c r="F12" s="483"/>
      <c r="G12" s="484">
        <v>224682.71</v>
      </c>
      <c r="H12" s="484">
        <v>1500763.76</v>
      </c>
      <c r="I12" s="484">
        <v>730612.8</v>
      </c>
      <c r="J12" s="484">
        <v>770150.96</v>
      </c>
      <c r="K12" s="479" t="s">
        <v>2744</v>
      </c>
      <c r="L12" s="481" t="s">
        <v>2747</v>
      </c>
      <c r="M12" s="486"/>
    </row>
    <row r="13" spans="1:13" ht="72" customHeight="1">
      <c r="A13" s="482" t="s">
        <v>2742</v>
      </c>
      <c r="B13" s="476" t="s">
        <v>2632</v>
      </c>
      <c r="C13" s="477" t="s">
        <v>2748</v>
      </c>
      <c r="D13" s="478" t="s">
        <v>46</v>
      </c>
      <c r="E13" s="483" t="s">
        <v>2124</v>
      </c>
      <c r="F13" s="483"/>
      <c r="G13" s="484">
        <v>199953.32</v>
      </c>
      <c r="H13" s="484">
        <v>944000</v>
      </c>
      <c r="I13" s="484">
        <v>594720</v>
      </c>
      <c r="J13" s="484">
        <v>349280</v>
      </c>
      <c r="K13" s="479" t="s">
        <v>2744</v>
      </c>
      <c r="L13" s="481" t="s">
        <v>2745</v>
      </c>
      <c r="M13" s="486"/>
    </row>
    <row r="14" spans="1:13" ht="72" customHeight="1">
      <c r="A14" s="482" t="s">
        <v>2742</v>
      </c>
      <c r="B14" s="476" t="s">
        <v>2632</v>
      </c>
      <c r="C14" s="477" t="s">
        <v>2749</v>
      </c>
      <c r="D14" s="478" t="s">
        <v>46</v>
      </c>
      <c r="E14" s="483" t="s">
        <v>2124</v>
      </c>
      <c r="F14" s="483"/>
      <c r="G14" s="484">
        <v>207116.84</v>
      </c>
      <c r="H14" s="484">
        <v>1321485.96</v>
      </c>
      <c r="I14" s="484">
        <v>579867.06999999995</v>
      </c>
      <c r="J14" s="484">
        <v>741618.89</v>
      </c>
      <c r="K14" s="479" t="s">
        <v>2744</v>
      </c>
      <c r="L14" s="481" t="s">
        <v>2747</v>
      </c>
      <c r="M14" s="486"/>
    </row>
    <row r="15" spans="1:13" ht="72" customHeight="1">
      <c r="A15" s="482" t="s">
        <v>2742</v>
      </c>
      <c r="B15" s="476" t="s">
        <v>2632</v>
      </c>
      <c r="C15" s="477" t="s">
        <v>2750</v>
      </c>
      <c r="D15" s="478" t="s">
        <v>46</v>
      </c>
      <c r="E15" s="483" t="s">
        <v>2124</v>
      </c>
      <c r="F15" s="483"/>
      <c r="G15" s="484">
        <v>181941.37</v>
      </c>
      <c r="H15" s="484">
        <v>838354.58000000007</v>
      </c>
      <c r="I15" s="484">
        <v>614126.79</v>
      </c>
      <c r="J15" s="484">
        <v>224227.79</v>
      </c>
      <c r="K15" s="479" t="s">
        <v>2744</v>
      </c>
      <c r="L15" s="481" t="s">
        <v>2745</v>
      </c>
      <c r="M15" s="486"/>
    </row>
    <row r="16" spans="1:13" ht="72" customHeight="1">
      <c r="A16" s="482" t="s">
        <v>2742</v>
      </c>
      <c r="B16" s="476" t="s">
        <v>2632</v>
      </c>
      <c r="C16" s="477" t="s">
        <v>2751</v>
      </c>
      <c r="D16" s="478" t="s">
        <v>46</v>
      </c>
      <c r="E16" s="483" t="s">
        <v>2124</v>
      </c>
      <c r="F16" s="483"/>
      <c r="G16" s="484">
        <v>188541.16</v>
      </c>
      <c r="H16" s="484">
        <v>1935866.57</v>
      </c>
      <c r="I16" s="484">
        <v>1448491.28</v>
      </c>
      <c r="J16" s="484">
        <v>487375.29</v>
      </c>
      <c r="K16" s="479" t="s">
        <v>2744</v>
      </c>
      <c r="L16" s="481" t="s">
        <v>2747</v>
      </c>
      <c r="M16" s="486"/>
    </row>
    <row r="17" spans="1:13" ht="72" customHeight="1">
      <c r="A17" s="482" t="s">
        <v>2742</v>
      </c>
      <c r="B17" s="476" t="s">
        <v>2632</v>
      </c>
      <c r="C17" s="477" t="s">
        <v>2752</v>
      </c>
      <c r="D17" s="478" t="s">
        <v>46</v>
      </c>
      <c r="E17" s="483" t="s">
        <v>2124</v>
      </c>
      <c r="F17" s="483"/>
      <c r="G17" s="484">
        <v>212415.97</v>
      </c>
      <c r="H17" s="484">
        <v>1701253.27</v>
      </c>
      <c r="I17" s="484">
        <v>1309036.7</v>
      </c>
      <c r="J17" s="484">
        <v>392216.57</v>
      </c>
      <c r="K17" s="479" t="s">
        <v>2744</v>
      </c>
      <c r="L17" s="481" t="s">
        <v>2747</v>
      </c>
      <c r="M17" s="486"/>
    </row>
    <row r="18" spans="1:13" ht="72" customHeight="1">
      <c r="A18" s="482" t="s">
        <v>2742</v>
      </c>
      <c r="B18" s="476" t="s">
        <v>2632</v>
      </c>
      <c r="C18" s="477" t="s">
        <v>2753</v>
      </c>
      <c r="D18" s="478" t="s">
        <v>46</v>
      </c>
      <c r="E18" s="483" t="s">
        <v>2124</v>
      </c>
      <c r="F18" s="483"/>
      <c r="G18" s="484">
        <v>467207.73</v>
      </c>
      <c r="H18" s="484">
        <v>2697229.44</v>
      </c>
      <c r="I18" s="484">
        <v>2013222.35</v>
      </c>
      <c r="J18" s="484">
        <v>684007.09</v>
      </c>
      <c r="K18" s="479" t="s">
        <v>2744</v>
      </c>
      <c r="L18" s="481" t="s">
        <v>2754</v>
      </c>
      <c r="M18" s="486"/>
    </row>
    <row r="19" spans="1:13" ht="72" customHeight="1">
      <c r="A19" s="482" t="s">
        <v>2742</v>
      </c>
      <c r="B19" s="476" t="s">
        <v>2632</v>
      </c>
      <c r="C19" s="477" t="s">
        <v>2755</v>
      </c>
      <c r="D19" s="478" t="s">
        <v>46</v>
      </c>
      <c r="E19" s="483" t="s">
        <v>2124</v>
      </c>
      <c r="F19" s="483"/>
      <c r="G19" s="484">
        <v>214159.58</v>
      </c>
      <c r="H19" s="484">
        <v>1213187.43</v>
      </c>
      <c r="I19" s="484">
        <v>764308.08089999994</v>
      </c>
      <c r="J19" s="484">
        <v>448879.34909999999</v>
      </c>
      <c r="K19" s="479" t="s">
        <v>2744</v>
      </c>
      <c r="L19" s="481" t="s">
        <v>2747</v>
      </c>
      <c r="M19" s="486"/>
    </row>
    <row r="20" spans="1:13" ht="72" customHeight="1">
      <c r="A20" s="482" t="s">
        <v>2742</v>
      </c>
      <c r="B20" s="476" t="s">
        <v>2632</v>
      </c>
      <c r="C20" s="477" t="s">
        <v>2756</v>
      </c>
      <c r="D20" s="478" t="s">
        <v>46</v>
      </c>
      <c r="E20" s="483" t="s">
        <v>2124</v>
      </c>
      <c r="F20" s="483"/>
      <c r="G20" s="484">
        <v>267304.71999999997</v>
      </c>
      <c r="H20" s="484">
        <v>1340624.93</v>
      </c>
      <c r="I20" s="484">
        <v>286655.46000000002</v>
      </c>
      <c r="J20" s="484">
        <v>1053969.47</v>
      </c>
      <c r="K20" s="479" t="s">
        <v>2744</v>
      </c>
      <c r="L20" s="481" t="s">
        <v>2757</v>
      </c>
      <c r="M20" s="486"/>
    </row>
    <row r="21" spans="1:13" ht="72" customHeight="1">
      <c r="A21" s="482" t="s">
        <v>2742</v>
      </c>
      <c r="B21" s="476" t="s">
        <v>2632</v>
      </c>
      <c r="C21" s="477" t="s">
        <v>2758</v>
      </c>
      <c r="D21" s="478" t="s">
        <v>46</v>
      </c>
      <c r="E21" s="483" t="s">
        <v>2124</v>
      </c>
      <c r="F21" s="483"/>
      <c r="G21" s="484">
        <v>210875.79</v>
      </c>
      <c r="H21" s="484">
        <v>1453119.73</v>
      </c>
      <c r="I21" s="484">
        <v>1063054.49</v>
      </c>
      <c r="J21" s="484">
        <v>390065.24</v>
      </c>
      <c r="K21" s="479" t="s">
        <v>2744</v>
      </c>
      <c r="L21" s="481" t="s">
        <v>2747</v>
      </c>
      <c r="M21" s="486"/>
    </row>
    <row r="22" spans="1:13" ht="72" customHeight="1">
      <c r="A22" s="482" t="s">
        <v>2742</v>
      </c>
      <c r="B22" s="476" t="s">
        <v>2632</v>
      </c>
      <c r="C22" s="477" t="s">
        <v>2759</v>
      </c>
      <c r="D22" s="478" t="s">
        <v>46</v>
      </c>
      <c r="E22" s="483" t="s">
        <v>2124</v>
      </c>
      <c r="F22" s="483"/>
      <c r="G22" s="484">
        <v>232979.14</v>
      </c>
      <c r="H22" s="484">
        <v>1416000</v>
      </c>
      <c r="I22" s="484">
        <v>892080</v>
      </c>
      <c r="J22" s="484">
        <v>523920</v>
      </c>
      <c r="K22" s="479" t="s">
        <v>2744</v>
      </c>
      <c r="L22" s="481" t="s">
        <v>2747</v>
      </c>
      <c r="M22" s="486"/>
    </row>
    <row r="23" spans="1:13" ht="72" customHeight="1">
      <c r="A23" s="482" t="s">
        <v>2742</v>
      </c>
      <c r="B23" s="476" t="s">
        <v>2632</v>
      </c>
      <c r="C23" s="477" t="s">
        <v>2760</v>
      </c>
      <c r="D23" s="478" t="s">
        <v>46</v>
      </c>
      <c r="E23" s="483" t="s">
        <v>2124</v>
      </c>
      <c r="F23" s="483"/>
      <c r="G23" s="484">
        <v>234840.63</v>
      </c>
      <c r="H23" s="484">
        <v>1847899.09</v>
      </c>
      <c r="I23" s="484">
        <v>1398985.55</v>
      </c>
      <c r="J23" s="484">
        <v>448913.54</v>
      </c>
      <c r="K23" s="479" t="s">
        <v>2744</v>
      </c>
      <c r="L23" s="481" t="s">
        <v>2747</v>
      </c>
      <c r="M23" s="486"/>
    </row>
    <row r="24" spans="1:13" ht="72" customHeight="1">
      <c r="A24" s="482" t="s">
        <v>2742</v>
      </c>
      <c r="B24" s="476" t="s">
        <v>2632</v>
      </c>
      <c r="C24" s="477" t="s">
        <v>2761</v>
      </c>
      <c r="D24" s="478" t="s">
        <v>46</v>
      </c>
      <c r="E24" s="483" t="s">
        <v>2124</v>
      </c>
      <c r="F24" s="483"/>
      <c r="G24" s="484">
        <v>256545.43</v>
      </c>
      <c r="H24" s="484">
        <v>1149274.52</v>
      </c>
      <c r="I24" s="484">
        <v>724042.94760000007</v>
      </c>
      <c r="J24" s="484">
        <v>425231.5724</v>
      </c>
      <c r="K24" s="479" t="s">
        <v>2744</v>
      </c>
      <c r="L24" s="481" t="s">
        <v>2747</v>
      </c>
      <c r="M24" s="486"/>
    </row>
    <row r="25" spans="1:13" ht="72" customHeight="1">
      <c r="A25" s="482" t="s">
        <v>2742</v>
      </c>
      <c r="B25" s="476" t="s">
        <v>2632</v>
      </c>
      <c r="C25" s="477" t="s">
        <v>2762</v>
      </c>
      <c r="D25" s="478" t="s">
        <v>46</v>
      </c>
      <c r="E25" s="483" t="s">
        <v>2124</v>
      </c>
      <c r="F25" s="483"/>
      <c r="G25" s="484">
        <v>232527.63</v>
      </c>
      <c r="H25" s="484">
        <v>944000</v>
      </c>
      <c r="I25" s="484">
        <v>594720</v>
      </c>
      <c r="J25" s="484">
        <v>349280</v>
      </c>
      <c r="K25" s="479" t="s">
        <v>2744</v>
      </c>
      <c r="L25" s="481" t="s">
        <v>2745</v>
      </c>
      <c r="M25" s="486"/>
    </row>
    <row r="26" spans="1:13" ht="72" customHeight="1">
      <c r="A26" s="482" t="s">
        <v>2742</v>
      </c>
      <c r="B26" s="476" t="s">
        <v>2632</v>
      </c>
      <c r="C26" s="477" t="s">
        <v>2763</v>
      </c>
      <c r="D26" s="478" t="s">
        <v>46</v>
      </c>
      <c r="E26" s="483" t="s">
        <v>2124</v>
      </c>
      <c r="F26" s="483"/>
      <c r="G26" s="484">
        <v>251402.92</v>
      </c>
      <c r="H26" s="484">
        <v>944000</v>
      </c>
      <c r="I26" s="484">
        <v>594720</v>
      </c>
      <c r="J26" s="484">
        <v>349280</v>
      </c>
      <c r="K26" s="479" t="s">
        <v>2744</v>
      </c>
      <c r="L26" s="481" t="s">
        <v>2745</v>
      </c>
      <c r="M26" s="486"/>
    </row>
    <row r="27" spans="1:13" ht="72" customHeight="1">
      <c r="A27" s="482" t="s">
        <v>2742</v>
      </c>
      <c r="B27" s="476" t="s">
        <v>2632</v>
      </c>
      <c r="C27" s="477" t="s">
        <v>2764</v>
      </c>
      <c r="D27" s="478" t="s">
        <v>46</v>
      </c>
      <c r="E27" s="483" t="s">
        <v>2124</v>
      </c>
      <c r="F27" s="483"/>
      <c r="G27" s="484">
        <v>210367.39</v>
      </c>
      <c r="H27" s="484">
        <v>721651.14</v>
      </c>
      <c r="I27" s="484">
        <v>537627.06000000006</v>
      </c>
      <c r="J27" s="484">
        <v>184024.08</v>
      </c>
      <c r="K27" s="479" t="s">
        <v>2744</v>
      </c>
      <c r="L27" s="481" t="s">
        <v>2745</v>
      </c>
      <c r="M27" s="486"/>
    </row>
    <row r="28" spans="1:13" ht="72" customHeight="1">
      <c r="A28" s="482" t="s">
        <v>2742</v>
      </c>
      <c r="B28" s="476" t="s">
        <v>2632</v>
      </c>
      <c r="C28" s="477" t="s">
        <v>2765</v>
      </c>
      <c r="D28" s="478" t="s">
        <v>46</v>
      </c>
      <c r="E28" s="483" t="s">
        <v>2124</v>
      </c>
      <c r="F28" s="483"/>
      <c r="G28" s="484">
        <v>142345.67000000001</v>
      </c>
      <c r="H28" s="484">
        <v>1416000</v>
      </c>
      <c r="I28" s="484">
        <v>892080</v>
      </c>
      <c r="J28" s="484">
        <v>523920</v>
      </c>
      <c r="K28" s="479" t="s">
        <v>2744</v>
      </c>
      <c r="L28" s="481" t="s">
        <v>2747</v>
      </c>
      <c r="M28" s="486"/>
    </row>
    <row r="29" spans="1:13" ht="72" customHeight="1">
      <c r="A29" s="482" t="s">
        <v>2742</v>
      </c>
      <c r="B29" s="476" t="s">
        <v>2632</v>
      </c>
      <c r="C29" s="477" t="s">
        <v>2766</v>
      </c>
      <c r="D29" s="478" t="s">
        <v>46</v>
      </c>
      <c r="E29" s="483" t="s">
        <v>2124</v>
      </c>
      <c r="F29" s="483"/>
      <c r="G29" s="484">
        <v>175562.55</v>
      </c>
      <c r="H29" s="484">
        <v>1888000</v>
      </c>
      <c r="I29" s="484">
        <v>1189440</v>
      </c>
      <c r="J29" s="484">
        <v>698560</v>
      </c>
      <c r="K29" s="479" t="s">
        <v>2744</v>
      </c>
      <c r="L29" s="481" t="s">
        <v>2757</v>
      </c>
      <c r="M29" s="486"/>
    </row>
    <row r="30" spans="1:13" ht="72" customHeight="1">
      <c r="A30" s="482" t="s">
        <v>2742</v>
      </c>
      <c r="B30" s="476" t="s">
        <v>2632</v>
      </c>
      <c r="C30" s="477" t="s">
        <v>2767</v>
      </c>
      <c r="D30" s="478" t="s">
        <v>46</v>
      </c>
      <c r="E30" s="483" t="s">
        <v>2124</v>
      </c>
      <c r="F30" s="483"/>
      <c r="G30" s="484">
        <v>182303.58</v>
      </c>
      <c r="H30" s="484">
        <v>1888000</v>
      </c>
      <c r="I30" s="484">
        <v>1189440</v>
      </c>
      <c r="J30" s="484">
        <v>698560</v>
      </c>
      <c r="K30" s="479" t="s">
        <v>2744</v>
      </c>
      <c r="L30" s="481" t="s">
        <v>2757</v>
      </c>
      <c r="M30" s="486"/>
    </row>
    <row r="31" spans="1:13" ht="72" customHeight="1">
      <c r="A31" s="482" t="s">
        <v>2742</v>
      </c>
      <c r="B31" s="476" t="s">
        <v>2632</v>
      </c>
      <c r="C31" s="477" t="s">
        <v>2768</v>
      </c>
      <c r="D31" s="478" t="s">
        <v>46</v>
      </c>
      <c r="E31" s="483" t="s">
        <v>2124</v>
      </c>
      <c r="F31" s="483"/>
      <c r="G31" s="484">
        <v>96272.4</v>
      </c>
      <c r="H31" s="484">
        <v>944000</v>
      </c>
      <c r="I31" s="484">
        <v>594720</v>
      </c>
      <c r="J31" s="484">
        <v>349280</v>
      </c>
      <c r="K31" s="479" t="s">
        <v>2744</v>
      </c>
      <c r="L31" s="481" t="s">
        <v>2745</v>
      </c>
      <c r="M31" s="486"/>
    </row>
    <row r="32" spans="1:13" ht="91.5" customHeight="1">
      <c r="A32" s="482" t="s">
        <v>2742</v>
      </c>
      <c r="B32" s="476" t="s">
        <v>2632</v>
      </c>
      <c r="C32" s="477" t="s">
        <v>2769</v>
      </c>
      <c r="D32" s="478" t="s">
        <v>46</v>
      </c>
      <c r="E32" s="483" t="s">
        <v>2124</v>
      </c>
      <c r="F32" s="483"/>
      <c r="G32" s="484">
        <v>96098.36</v>
      </c>
      <c r="H32" s="484">
        <v>944000</v>
      </c>
      <c r="I32" s="484">
        <v>594720</v>
      </c>
      <c r="J32" s="484">
        <v>349280</v>
      </c>
      <c r="K32" s="479" t="s">
        <v>2744</v>
      </c>
      <c r="L32" s="481" t="s">
        <v>2745</v>
      </c>
      <c r="M32" s="486"/>
    </row>
    <row r="33" spans="1:13" ht="91.5" customHeight="1">
      <c r="A33" s="482" t="s">
        <v>2742</v>
      </c>
      <c r="B33" s="476" t="s">
        <v>2632</v>
      </c>
      <c r="C33" s="477" t="s">
        <v>2770</v>
      </c>
      <c r="D33" s="478" t="s">
        <v>46</v>
      </c>
      <c r="E33" s="483" t="s">
        <v>2124</v>
      </c>
      <c r="F33" s="483"/>
      <c r="G33" s="484">
        <v>170382.53</v>
      </c>
      <c r="H33" s="484">
        <v>1888000</v>
      </c>
      <c r="I33" s="484">
        <v>1189440</v>
      </c>
      <c r="J33" s="484">
        <v>698560</v>
      </c>
      <c r="K33" s="479" t="s">
        <v>2744</v>
      </c>
      <c r="L33" s="481" t="s">
        <v>2757</v>
      </c>
      <c r="M33" s="486"/>
    </row>
    <row r="34" spans="1:13" ht="91.5" customHeight="1">
      <c r="A34" s="482" t="s">
        <v>2742</v>
      </c>
      <c r="B34" s="476" t="s">
        <v>2632</v>
      </c>
      <c r="C34" s="477" t="s">
        <v>2771</v>
      </c>
      <c r="D34" s="478" t="s">
        <v>46</v>
      </c>
      <c r="E34" s="483" t="s">
        <v>2124</v>
      </c>
      <c r="F34" s="483"/>
      <c r="G34" s="484">
        <v>93434.48</v>
      </c>
      <c r="H34" s="484">
        <v>944000</v>
      </c>
      <c r="I34" s="484">
        <v>594720</v>
      </c>
      <c r="J34" s="484">
        <v>349280</v>
      </c>
      <c r="K34" s="479" t="s">
        <v>2744</v>
      </c>
      <c r="L34" s="481" t="s">
        <v>2745</v>
      </c>
      <c r="M34" s="486"/>
    </row>
    <row r="35" spans="1:13" ht="91.5" customHeight="1">
      <c r="A35" s="482" t="s">
        <v>2742</v>
      </c>
      <c r="B35" s="476" t="s">
        <v>2632</v>
      </c>
      <c r="C35" s="477" t="s">
        <v>2772</v>
      </c>
      <c r="D35" s="478" t="s">
        <v>46</v>
      </c>
      <c r="E35" s="483" t="s">
        <v>2124</v>
      </c>
      <c r="F35" s="483"/>
      <c r="G35" s="484">
        <v>98154.58</v>
      </c>
      <c r="H35" s="484">
        <v>944000</v>
      </c>
      <c r="I35" s="484">
        <v>594720</v>
      </c>
      <c r="J35" s="484">
        <v>349280</v>
      </c>
      <c r="K35" s="479" t="s">
        <v>2744</v>
      </c>
      <c r="L35" s="481" t="s">
        <v>2745</v>
      </c>
      <c r="M35" s="486"/>
    </row>
    <row r="36" spans="1:13" ht="91.5" customHeight="1">
      <c r="A36" s="482" t="s">
        <v>2742</v>
      </c>
      <c r="B36" s="476" t="s">
        <v>2632</v>
      </c>
      <c r="C36" s="477" t="s">
        <v>2773</v>
      </c>
      <c r="D36" s="478" t="s">
        <v>46</v>
      </c>
      <c r="E36" s="483" t="s">
        <v>2124</v>
      </c>
      <c r="F36" s="483"/>
      <c r="G36" s="484">
        <v>131892.51999999999</v>
      </c>
      <c r="H36" s="484">
        <v>944000</v>
      </c>
      <c r="I36" s="484">
        <v>594720</v>
      </c>
      <c r="J36" s="484">
        <v>349280</v>
      </c>
      <c r="K36" s="479" t="s">
        <v>2744</v>
      </c>
      <c r="L36" s="481" t="s">
        <v>2745</v>
      </c>
      <c r="M36" s="486"/>
    </row>
    <row r="37" spans="1:13" ht="91.5" customHeight="1">
      <c r="A37" s="482" t="s">
        <v>2742</v>
      </c>
      <c r="B37" s="476" t="s">
        <v>2632</v>
      </c>
      <c r="C37" s="477" t="s">
        <v>2774</v>
      </c>
      <c r="D37" s="478" t="s">
        <v>46</v>
      </c>
      <c r="E37" s="483" t="s">
        <v>2124</v>
      </c>
      <c r="F37" s="483"/>
      <c r="G37" s="484">
        <v>166496.04999999999</v>
      </c>
      <c r="H37" s="484">
        <v>1416000</v>
      </c>
      <c r="I37" s="484">
        <v>892080</v>
      </c>
      <c r="J37" s="484">
        <v>523920</v>
      </c>
      <c r="K37" s="479" t="s">
        <v>2744</v>
      </c>
      <c r="L37" s="481" t="s">
        <v>2747</v>
      </c>
      <c r="M37" s="486"/>
    </row>
    <row r="38" spans="1:13" ht="91.5" customHeight="1">
      <c r="A38" s="482" t="s">
        <v>2742</v>
      </c>
      <c r="B38" s="476" t="s">
        <v>2632</v>
      </c>
      <c r="C38" s="477" t="s">
        <v>2775</v>
      </c>
      <c r="D38" s="478" t="s">
        <v>46</v>
      </c>
      <c r="E38" s="483" t="s">
        <v>2124</v>
      </c>
      <c r="F38" s="483"/>
      <c r="G38" s="484">
        <v>132659.29999999999</v>
      </c>
      <c r="H38" s="484">
        <v>472000</v>
      </c>
      <c r="I38" s="484">
        <v>297360</v>
      </c>
      <c r="J38" s="484">
        <v>174640</v>
      </c>
      <c r="K38" s="479" t="s">
        <v>2744</v>
      </c>
      <c r="L38" s="481" t="s">
        <v>2776</v>
      </c>
      <c r="M38" s="486"/>
    </row>
    <row r="39" spans="1:13" ht="91.5" customHeight="1">
      <c r="A39" s="482" t="s">
        <v>2742</v>
      </c>
      <c r="B39" s="476" t="s">
        <v>2632</v>
      </c>
      <c r="C39" s="477" t="s">
        <v>2777</v>
      </c>
      <c r="D39" s="478" t="s">
        <v>46</v>
      </c>
      <c r="E39" s="483" t="s">
        <v>2124</v>
      </c>
      <c r="F39" s="483"/>
      <c r="G39" s="484">
        <v>134356.26999999999</v>
      </c>
      <c r="H39" s="484">
        <v>1416000</v>
      </c>
      <c r="I39" s="484">
        <v>892080</v>
      </c>
      <c r="J39" s="484">
        <v>523920</v>
      </c>
      <c r="K39" s="479" t="s">
        <v>2744</v>
      </c>
      <c r="L39" s="481" t="s">
        <v>2747</v>
      </c>
      <c r="M39" s="486"/>
    </row>
    <row r="40" spans="1:13" ht="91.5" customHeight="1">
      <c r="A40" s="482" t="s">
        <v>2742</v>
      </c>
      <c r="B40" s="476" t="s">
        <v>2632</v>
      </c>
      <c r="C40" s="477" t="s">
        <v>2778</v>
      </c>
      <c r="D40" s="478" t="s">
        <v>46</v>
      </c>
      <c r="E40" s="483" t="s">
        <v>2124</v>
      </c>
      <c r="F40" s="483"/>
      <c r="G40" s="484">
        <v>242439.32</v>
      </c>
      <c r="H40" s="484">
        <v>2832000</v>
      </c>
      <c r="I40" s="484">
        <v>1784160</v>
      </c>
      <c r="J40" s="484">
        <v>1047840</v>
      </c>
      <c r="K40" s="479" t="s">
        <v>2744</v>
      </c>
      <c r="L40" s="481" t="s">
        <v>2754</v>
      </c>
      <c r="M40" s="486"/>
    </row>
    <row r="41" spans="1:13" ht="91.5" customHeight="1">
      <c r="A41" s="482" t="s">
        <v>2742</v>
      </c>
      <c r="B41" s="476" t="s">
        <v>2632</v>
      </c>
      <c r="C41" s="477" t="s">
        <v>2779</v>
      </c>
      <c r="D41" s="478" t="s">
        <v>46</v>
      </c>
      <c r="E41" s="483" t="s">
        <v>2124</v>
      </c>
      <c r="F41" s="483"/>
      <c r="G41" s="484">
        <v>141431.54</v>
      </c>
      <c r="H41" s="484">
        <v>944000</v>
      </c>
      <c r="I41" s="484">
        <v>594720</v>
      </c>
      <c r="J41" s="484">
        <v>349280</v>
      </c>
      <c r="K41" s="479" t="s">
        <v>2744</v>
      </c>
      <c r="L41" s="481" t="s">
        <v>2745</v>
      </c>
      <c r="M41" s="486"/>
    </row>
    <row r="42" spans="1:13" ht="91.5" customHeight="1">
      <c r="A42" s="482" t="s">
        <v>2742</v>
      </c>
      <c r="B42" s="476" t="s">
        <v>2632</v>
      </c>
      <c r="C42" s="477" t="s">
        <v>2780</v>
      </c>
      <c r="D42" s="478" t="s">
        <v>46</v>
      </c>
      <c r="E42" s="483" t="s">
        <v>2124</v>
      </c>
      <c r="F42" s="483"/>
      <c r="G42" s="484">
        <v>167088.32999999999</v>
      </c>
      <c r="H42" s="484">
        <v>1888000</v>
      </c>
      <c r="I42" s="484">
        <v>1189440</v>
      </c>
      <c r="J42" s="484">
        <v>698560</v>
      </c>
      <c r="K42" s="479" t="s">
        <v>2744</v>
      </c>
      <c r="L42" s="481" t="s">
        <v>2757</v>
      </c>
      <c r="M42" s="486"/>
    </row>
    <row r="43" spans="1:13" ht="91.5" customHeight="1">
      <c r="A43" s="482" t="s">
        <v>2742</v>
      </c>
      <c r="B43" s="476" t="s">
        <v>2632</v>
      </c>
      <c r="C43" s="477" t="s">
        <v>2781</v>
      </c>
      <c r="D43" s="478" t="s">
        <v>46</v>
      </c>
      <c r="E43" s="483" t="s">
        <v>2124</v>
      </c>
      <c r="F43" s="483"/>
      <c r="G43" s="484">
        <v>131189.64000000001</v>
      </c>
      <c r="H43" s="484">
        <v>1416000</v>
      </c>
      <c r="I43" s="484">
        <v>892080</v>
      </c>
      <c r="J43" s="484">
        <v>523920</v>
      </c>
      <c r="K43" s="479" t="s">
        <v>2744</v>
      </c>
      <c r="L43" s="481" t="s">
        <v>2747</v>
      </c>
      <c r="M43" s="486"/>
    </row>
    <row r="44" spans="1:13" ht="91.5" customHeight="1">
      <c r="A44" s="482" t="s">
        <v>2782</v>
      </c>
      <c r="B44" s="476" t="s">
        <v>2632</v>
      </c>
      <c r="C44" s="477" t="s">
        <v>2783</v>
      </c>
      <c r="D44" s="478" t="s">
        <v>46</v>
      </c>
      <c r="E44" s="483" t="s">
        <v>2124</v>
      </c>
      <c r="F44" s="483"/>
      <c r="G44" s="484">
        <v>222928.53</v>
      </c>
      <c r="H44" s="484">
        <v>1389759.5899999999</v>
      </c>
      <c r="I44" s="484">
        <v>1047506.87</v>
      </c>
      <c r="J44" s="484">
        <v>342252.72</v>
      </c>
      <c r="K44" s="479" t="s">
        <v>2744</v>
      </c>
      <c r="L44" s="481" t="s">
        <v>2745</v>
      </c>
      <c r="M44" s="474"/>
    </row>
    <row r="45" spans="1:13" ht="91.5" customHeight="1">
      <c r="A45" s="475" t="s">
        <v>2784</v>
      </c>
      <c r="B45" s="476" t="s">
        <v>2632</v>
      </c>
      <c r="C45" s="477" t="s">
        <v>285</v>
      </c>
      <c r="D45" s="478" t="s">
        <v>33</v>
      </c>
      <c r="E45" s="479" t="s">
        <v>2647</v>
      </c>
      <c r="F45" s="479" t="s">
        <v>2740</v>
      </c>
      <c r="G45" s="480">
        <v>0</v>
      </c>
      <c r="H45" s="480">
        <v>25000000</v>
      </c>
      <c r="I45" s="480">
        <v>15000000</v>
      </c>
      <c r="J45" s="480">
        <v>10000000</v>
      </c>
      <c r="K45" s="479" t="s">
        <v>2740</v>
      </c>
      <c r="L45" s="481" t="s">
        <v>2785</v>
      </c>
      <c r="M45" s="474"/>
    </row>
    <row r="46" spans="1:13" ht="91.5" customHeight="1">
      <c r="A46" s="475" t="s">
        <v>2786</v>
      </c>
      <c r="B46" s="476" t="s">
        <v>2632</v>
      </c>
      <c r="C46" s="477" t="s">
        <v>280</v>
      </c>
      <c r="D46" s="478" t="s">
        <v>33</v>
      </c>
      <c r="E46" s="479" t="s">
        <v>2635</v>
      </c>
      <c r="F46" s="479" t="s">
        <v>2737</v>
      </c>
      <c r="G46" s="480">
        <v>3133498.2080000001</v>
      </c>
      <c r="H46" s="480">
        <v>130000000</v>
      </c>
      <c r="I46" s="480">
        <v>123500000</v>
      </c>
      <c r="J46" s="480">
        <v>6500000</v>
      </c>
      <c r="K46" s="479" t="s">
        <v>2737</v>
      </c>
      <c r="L46" s="481" t="s">
        <v>2787</v>
      </c>
      <c r="M46" s="474"/>
    </row>
    <row r="47" spans="1:13" ht="91.5" customHeight="1">
      <c r="A47" s="475" t="s">
        <v>2786</v>
      </c>
      <c r="B47" s="476" t="s">
        <v>2632</v>
      </c>
      <c r="C47" s="477" t="s">
        <v>281</v>
      </c>
      <c r="D47" s="478" t="s">
        <v>33</v>
      </c>
      <c r="E47" s="479" t="s">
        <v>2635</v>
      </c>
      <c r="F47" s="479" t="s">
        <v>2737</v>
      </c>
      <c r="G47" s="480">
        <v>14665406.49</v>
      </c>
      <c r="H47" s="480">
        <v>330000000</v>
      </c>
      <c r="I47" s="480">
        <v>313500000</v>
      </c>
      <c r="J47" s="480">
        <v>16500000</v>
      </c>
      <c r="K47" s="479" t="s">
        <v>2737</v>
      </c>
      <c r="L47" s="481" t="s">
        <v>2788</v>
      </c>
      <c r="M47" s="474"/>
    </row>
    <row r="48" spans="1:13" ht="91.5" customHeight="1">
      <c r="A48" s="475"/>
      <c r="B48" s="476" t="s">
        <v>2632</v>
      </c>
      <c r="C48" s="477" t="s">
        <v>286</v>
      </c>
      <c r="D48" s="478" t="s">
        <v>130</v>
      </c>
      <c r="E48" s="479" t="s">
        <v>275</v>
      </c>
      <c r="F48" s="479"/>
      <c r="G48" s="480">
        <v>0</v>
      </c>
      <c r="H48" s="480">
        <v>136954530</v>
      </c>
      <c r="I48" s="480">
        <v>36628489.048500001</v>
      </c>
      <c r="J48" s="480">
        <v>100284954.5925</v>
      </c>
      <c r="K48" s="479" t="s">
        <v>2652</v>
      </c>
      <c r="L48" s="481" t="s">
        <v>2789</v>
      </c>
      <c r="M48" s="474"/>
    </row>
    <row r="49" spans="1:13" ht="91.5" customHeight="1">
      <c r="A49" s="475"/>
      <c r="B49" s="476" t="s">
        <v>2632</v>
      </c>
      <c r="C49" s="477" t="s">
        <v>287</v>
      </c>
      <c r="D49" s="478" t="s">
        <v>130</v>
      </c>
      <c r="E49" s="479" t="s">
        <v>275</v>
      </c>
      <c r="F49" s="479"/>
      <c r="G49" s="480">
        <v>0</v>
      </c>
      <c r="H49" s="480">
        <v>188729100</v>
      </c>
      <c r="I49" s="480">
        <v>50475597.795000002</v>
      </c>
      <c r="J49" s="480">
        <v>138196883.47499999</v>
      </c>
      <c r="K49" s="479" t="s">
        <v>2652</v>
      </c>
      <c r="L49" s="481" t="s">
        <v>2789</v>
      </c>
      <c r="M49" s="474"/>
    </row>
    <row r="50" spans="1:13" ht="91.5" customHeight="1">
      <c r="A50" s="475"/>
      <c r="B50" s="476" t="s">
        <v>2632</v>
      </c>
      <c r="C50" s="477" t="s">
        <v>288</v>
      </c>
      <c r="D50" s="478" t="s">
        <v>130</v>
      </c>
      <c r="E50" s="479" t="s">
        <v>275</v>
      </c>
      <c r="F50" s="479"/>
      <c r="G50" s="480">
        <v>0</v>
      </c>
      <c r="H50" s="480">
        <v>33723810</v>
      </c>
      <c r="I50" s="480">
        <v>9019432.9845000003</v>
      </c>
      <c r="J50" s="480">
        <v>24694259.872499999</v>
      </c>
      <c r="K50" s="479" t="s">
        <v>2652</v>
      </c>
      <c r="L50" s="481" t="s">
        <v>2789</v>
      </c>
      <c r="M50" s="474"/>
    </row>
    <row r="51" spans="1:13" ht="91.5" customHeight="1">
      <c r="A51" s="475"/>
      <c r="B51" s="476" t="s">
        <v>2632</v>
      </c>
      <c r="C51" s="477" t="s">
        <v>289</v>
      </c>
      <c r="D51" s="478" t="s">
        <v>130</v>
      </c>
      <c r="E51" s="479" t="s">
        <v>275</v>
      </c>
      <c r="F51" s="479"/>
      <c r="G51" s="480">
        <v>0</v>
      </c>
      <c r="H51" s="480">
        <v>165176460</v>
      </c>
      <c r="I51" s="480">
        <v>44176444.227000006</v>
      </c>
      <c r="J51" s="480">
        <v>120950462.83499999</v>
      </c>
      <c r="K51" s="479" t="s">
        <v>2652</v>
      </c>
      <c r="L51" s="481" t="s">
        <v>2789</v>
      </c>
      <c r="M51" s="474"/>
    </row>
    <row r="52" spans="1:13" ht="91.5" customHeight="1">
      <c r="A52" s="475"/>
      <c r="B52" s="476" t="s">
        <v>2632</v>
      </c>
      <c r="C52" s="477" t="s">
        <v>290</v>
      </c>
      <c r="D52" s="478" t="s">
        <v>130</v>
      </c>
      <c r="E52" s="479" t="s">
        <v>275</v>
      </c>
      <c r="F52" s="479"/>
      <c r="G52" s="480">
        <v>0</v>
      </c>
      <c r="H52" s="480">
        <v>218058975</v>
      </c>
      <c r="I52" s="480">
        <v>58319872.863750003</v>
      </c>
      <c r="J52" s="480">
        <v>159673684.44374999</v>
      </c>
      <c r="K52" s="479" t="s">
        <v>2652</v>
      </c>
      <c r="L52" s="481" t="s">
        <v>2789</v>
      </c>
      <c r="M52" s="474"/>
    </row>
    <row r="53" spans="1:13" ht="91.5" customHeight="1">
      <c r="A53" s="475"/>
      <c r="B53" s="476" t="s">
        <v>2632</v>
      </c>
      <c r="C53" s="477" t="s">
        <v>291</v>
      </c>
      <c r="D53" s="478" t="s">
        <v>130</v>
      </c>
      <c r="E53" s="479" t="s">
        <v>275</v>
      </c>
      <c r="F53" s="479"/>
      <c r="G53" s="480">
        <v>0</v>
      </c>
      <c r="H53" s="480">
        <v>160503255</v>
      </c>
      <c r="I53" s="480">
        <v>42926595.54975</v>
      </c>
      <c r="J53" s="480">
        <v>117528508.47375</v>
      </c>
      <c r="K53" s="479" t="s">
        <v>2652</v>
      </c>
      <c r="L53" s="481" t="s">
        <v>2789</v>
      </c>
      <c r="M53" s="474"/>
    </row>
    <row r="54" spans="1:13" ht="91.5" customHeight="1">
      <c r="A54" s="475"/>
      <c r="B54" s="476" t="s">
        <v>2632</v>
      </c>
      <c r="C54" s="477" t="s">
        <v>292</v>
      </c>
      <c r="D54" s="478" t="s">
        <v>130</v>
      </c>
      <c r="E54" s="479" t="s">
        <v>275</v>
      </c>
      <c r="F54" s="479"/>
      <c r="G54" s="480">
        <v>0</v>
      </c>
      <c r="H54" s="480">
        <v>5136889.5599999996</v>
      </c>
      <c r="I54" s="480">
        <v>428416.58930399996</v>
      </c>
      <c r="J54" s="480">
        <v>4708472.9706959995</v>
      </c>
      <c r="K54" s="479" t="s">
        <v>2653</v>
      </c>
      <c r="L54" s="481" t="s">
        <v>2790</v>
      </c>
      <c r="M54" s="474"/>
    </row>
    <row r="55" spans="1:13" ht="91.5" customHeight="1">
      <c r="A55" s="475"/>
      <c r="B55" s="476" t="s">
        <v>2632</v>
      </c>
      <c r="C55" s="477" t="s">
        <v>293</v>
      </c>
      <c r="D55" s="478" t="s">
        <v>130</v>
      </c>
      <c r="E55" s="479" t="s">
        <v>275</v>
      </c>
      <c r="F55" s="479"/>
      <c r="G55" s="480">
        <v>0</v>
      </c>
      <c r="H55" s="480">
        <v>3130292.05</v>
      </c>
      <c r="I55" s="480">
        <v>261066.35696999999</v>
      </c>
      <c r="J55" s="480">
        <v>2869225.6930299997</v>
      </c>
      <c r="K55" s="479" t="s">
        <v>2653</v>
      </c>
      <c r="L55" s="481" t="s">
        <v>2790</v>
      </c>
      <c r="M55" s="474"/>
    </row>
    <row r="56" spans="1:13" ht="91.5" customHeight="1">
      <c r="A56" s="475"/>
      <c r="B56" s="476" t="s">
        <v>2632</v>
      </c>
      <c r="C56" s="477" t="s">
        <v>294</v>
      </c>
      <c r="D56" s="478" t="s">
        <v>130</v>
      </c>
      <c r="E56" s="479" t="s">
        <v>275</v>
      </c>
      <c r="F56" s="479"/>
      <c r="G56" s="480">
        <v>0</v>
      </c>
      <c r="H56" s="480">
        <v>3249603.27</v>
      </c>
      <c r="I56" s="480">
        <v>271016.91271800001</v>
      </c>
      <c r="J56" s="480">
        <v>2978586.3572820001</v>
      </c>
      <c r="K56" s="479" t="s">
        <v>2653</v>
      </c>
      <c r="L56" s="481" t="s">
        <v>2790</v>
      </c>
      <c r="M56" s="474"/>
    </row>
    <row r="57" spans="1:13" ht="91.5" customHeight="1">
      <c r="A57" s="475"/>
      <c r="B57" s="476" t="s">
        <v>2632</v>
      </c>
      <c r="C57" s="477" t="s">
        <v>295</v>
      </c>
      <c r="D57" s="478" t="s">
        <v>130</v>
      </c>
      <c r="E57" s="479" t="s">
        <v>275</v>
      </c>
      <c r="F57" s="479"/>
      <c r="G57" s="480">
        <v>0</v>
      </c>
      <c r="H57" s="480">
        <v>5555563.4299999997</v>
      </c>
      <c r="I57" s="480">
        <v>463333.990062</v>
      </c>
      <c r="J57" s="480">
        <v>5092229.4399379995</v>
      </c>
      <c r="K57" s="479" t="s">
        <v>2653</v>
      </c>
      <c r="L57" s="481" t="s">
        <v>2790</v>
      </c>
      <c r="M57" s="474"/>
    </row>
    <row r="58" spans="1:13" ht="91.5" customHeight="1">
      <c r="A58" s="475"/>
      <c r="B58" s="476" t="s">
        <v>2632</v>
      </c>
      <c r="C58" s="477" t="s">
        <v>296</v>
      </c>
      <c r="D58" s="478" t="s">
        <v>130</v>
      </c>
      <c r="E58" s="479" t="s">
        <v>275</v>
      </c>
      <c r="F58" s="479"/>
      <c r="G58" s="480">
        <v>0</v>
      </c>
      <c r="H58" s="480">
        <v>6154288.7400000002</v>
      </c>
      <c r="I58" s="480">
        <v>513267.68091600004</v>
      </c>
      <c r="J58" s="480">
        <v>5641021.0590840001</v>
      </c>
      <c r="K58" s="479" t="s">
        <v>2653</v>
      </c>
      <c r="L58" s="481" t="s">
        <v>2790</v>
      </c>
      <c r="M58" s="474"/>
    </row>
    <row r="59" spans="1:13" ht="91.5" customHeight="1">
      <c r="A59" s="475"/>
      <c r="B59" s="476" t="s">
        <v>2632</v>
      </c>
      <c r="C59" s="477" t="s">
        <v>297</v>
      </c>
      <c r="D59" s="478" t="s">
        <v>130</v>
      </c>
      <c r="E59" s="479" t="s">
        <v>275</v>
      </c>
      <c r="F59" s="479"/>
      <c r="G59" s="480">
        <v>0</v>
      </c>
      <c r="H59" s="480">
        <v>6117410.71</v>
      </c>
      <c r="I59" s="480">
        <v>510192.05321400001</v>
      </c>
      <c r="J59" s="480">
        <v>5607218.6567859994</v>
      </c>
      <c r="K59" s="479" t="s">
        <v>2653</v>
      </c>
      <c r="L59" s="481" t="s">
        <v>2790</v>
      </c>
      <c r="M59" s="474"/>
    </row>
    <row r="60" spans="1:13" ht="91.5" customHeight="1">
      <c r="A60" s="475"/>
      <c r="B60" s="476" t="s">
        <v>2632</v>
      </c>
      <c r="C60" s="477" t="s">
        <v>298</v>
      </c>
      <c r="D60" s="478" t="s">
        <v>130</v>
      </c>
      <c r="E60" s="479" t="s">
        <v>275</v>
      </c>
      <c r="F60" s="479"/>
      <c r="G60" s="480">
        <v>0</v>
      </c>
      <c r="H60" s="480">
        <v>6141272.9699999997</v>
      </c>
      <c r="I60" s="480">
        <v>512182.165698</v>
      </c>
      <c r="J60" s="480">
        <v>5629090.8043019995</v>
      </c>
      <c r="K60" s="479" t="s">
        <v>2653</v>
      </c>
      <c r="L60" s="481" t="s">
        <v>2790</v>
      </c>
      <c r="M60" s="474"/>
    </row>
    <row r="61" spans="1:13" ht="91.5" customHeight="1">
      <c r="A61" s="475"/>
      <c r="B61" s="476" t="s">
        <v>2632</v>
      </c>
      <c r="C61" s="477" t="s">
        <v>299</v>
      </c>
      <c r="D61" s="478" t="s">
        <v>130</v>
      </c>
      <c r="E61" s="479" t="s">
        <v>275</v>
      </c>
      <c r="F61" s="479"/>
      <c r="G61" s="480">
        <v>0</v>
      </c>
      <c r="H61" s="480">
        <v>16228492.859999999</v>
      </c>
      <c r="I61" s="480">
        <v>1353456.304524</v>
      </c>
      <c r="J61" s="480">
        <v>14875036.555475999</v>
      </c>
      <c r="K61" s="479" t="s">
        <v>2653</v>
      </c>
      <c r="L61" s="481" t="s">
        <v>2790</v>
      </c>
      <c r="M61" s="474"/>
    </row>
    <row r="62" spans="1:13" ht="91.5" customHeight="1">
      <c r="A62" s="475"/>
      <c r="B62" s="476" t="s">
        <v>2632</v>
      </c>
      <c r="C62" s="477" t="s">
        <v>300</v>
      </c>
      <c r="D62" s="478" t="s">
        <v>130</v>
      </c>
      <c r="E62" s="479" t="s">
        <v>275</v>
      </c>
      <c r="F62" s="479"/>
      <c r="G62" s="480">
        <v>0</v>
      </c>
      <c r="H62" s="480">
        <v>4904775.04</v>
      </c>
      <c r="I62" s="480">
        <v>409058.23833600001</v>
      </c>
      <c r="J62" s="480">
        <v>4495716.8016639994</v>
      </c>
      <c r="K62" s="479" t="s">
        <v>2653</v>
      </c>
      <c r="L62" s="481" t="s">
        <v>2790</v>
      </c>
      <c r="M62" s="474"/>
    </row>
    <row r="63" spans="1:13" ht="91.5" customHeight="1">
      <c r="A63" s="475"/>
      <c r="B63" s="476" t="s">
        <v>2632</v>
      </c>
      <c r="C63" s="477" t="s">
        <v>301</v>
      </c>
      <c r="D63" s="478" t="s">
        <v>130</v>
      </c>
      <c r="E63" s="479" t="s">
        <v>275</v>
      </c>
      <c r="F63" s="479"/>
      <c r="G63" s="480">
        <v>0</v>
      </c>
      <c r="H63" s="480">
        <v>8256335.2000000002</v>
      </c>
      <c r="I63" s="480">
        <v>688578.35568000004</v>
      </c>
      <c r="J63" s="480">
        <v>7567756.8443200001</v>
      </c>
      <c r="K63" s="479" t="s">
        <v>2653</v>
      </c>
      <c r="L63" s="481" t="s">
        <v>2790</v>
      </c>
      <c r="M63" s="474"/>
    </row>
    <row r="64" spans="1:13" ht="91.5" customHeight="1">
      <c r="A64" s="475"/>
      <c r="B64" s="476" t="s">
        <v>2632</v>
      </c>
      <c r="C64" s="477" t="s">
        <v>302</v>
      </c>
      <c r="D64" s="478" t="s">
        <v>130</v>
      </c>
      <c r="E64" s="479" t="s">
        <v>275</v>
      </c>
      <c r="F64" s="479"/>
      <c r="G64" s="480">
        <v>0</v>
      </c>
      <c r="H64" s="480">
        <v>9898491.2100000009</v>
      </c>
      <c r="I64" s="480">
        <v>825534.16691400006</v>
      </c>
      <c r="J64" s="480">
        <v>9072957.0430859998</v>
      </c>
      <c r="K64" s="479" t="s">
        <v>2653</v>
      </c>
      <c r="L64" s="481" t="s">
        <v>2790</v>
      </c>
      <c r="M64" s="474"/>
    </row>
    <row r="65" spans="1:13" ht="91.5" customHeight="1">
      <c r="A65" s="475"/>
      <c r="B65" s="476" t="s">
        <v>2632</v>
      </c>
      <c r="C65" s="477" t="s">
        <v>303</v>
      </c>
      <c r="D65" s="478" t="s">
        <v>130</v>
      </c>
      <c r="E65" s="479" t="s">
        <v>275</v>
      </c>
      <c r="F65" s="479"/>
      <c r="G65" s="480">
        <v>0</v>
      </c>
      <c r="H65" s="480">
        <v>13100370.02</v>
      </c>
      <c r="I65" s="480">
        <v>1092570.8596679999</v>
      </c>
      <c r="J65" s="480">
        <v>12007799.160332</v>
      </c>
      <c r="K65" s="479" t="s">
        <v>2653</v>
      </c>
      <c r="L65" s="481" t="s">
        <v>2790</v>
      </c>
      <c r="M65" s="474"/>
    </row>
    <row r="66" spans="1:13" s="460" customFormat="1" ht="92.25" customHeight="1" collapsed="1">
      <c r="A66" s="475"/>
      <c r="B66" s="476" t="s">
        <v>2632</v>
      </c>
      <c r="C66" s="477" t="s">
        <v>304</v>
      </c>
      <c r="D66" s="478" t="s">
        <v>130</v>
      </c>
      <c r="E66" s="479" t="s">
        <v>275</v>
      </c>
      <c r="F66" s="479"/>
      <c r="G66" s="480">
        <v>0</v>
      </c>
      <c r="H66" s="480">
        <v>9475478.7599999998</v>
      </c>
      <c r="I66" s="480">
        <v>790254.92858399998</v>
      </c>
      <c r="J66" s="480">
        <v>8685223.8314159997</v>
      </c>
      <c r="K66" s="479" t="s">
        <v>2653</v>
      </c>
      <c r="L66" s="481" t="s">
        <v>2790</v>
      </c>
      <c r="M66" s="474"/>
    </row>
    <row r="67" spans="1:13" s="460" customFormat="1" ht="92.25" customHeight="1">
      <c r="A67" s="475"/>
      <c r="B67" s="476" t="s">
        <v>2632</v>
      </c>
      <c r="C67" s="477" t="s">
        <v>305</v>
      </c>
      <c r="D67" s="478" t="s">
        <v>130</v>
      </c>
      <c r="E67" s="479" t="s">
        <v>275</v>
      </c>
      <c r="F67" s="479"/>
      <c r="G67" s="480">
        <v>0</v>
      </c>
      <c r="H67" s="480">
        <v>5113027.32</v>
      </c>
      <c r="I67" s="480">
        <v>426426.47848800005</v>
      </c>
      <c r="J67" s="480">
        <v>4686600.8415120002</v>
      </c>
      <c r="K67" s="479" t="s">
        <v>2653</v>
      </c>
      <c r="L67" s="481" t="s">
        <v>2790</v>
      </c>
      <c r="M67" s="474"/>
    </row>
    <row r="68" spans="1:13" s="460" customFormat="1" ht="92.25" customHeight="1">
      <c r="A68" s="475"/>
      <c r="B68" s="476" t="s">
        <v>2632</v>
      </c>
      <c r="C68" s="477" t="s">
        <v>306</v>
      </c>
      <c r="D68" s="478" t="s">
        <v>130</v>
      </c>
      <c r="E68" s="479" t="s">
        <v>275</v>
      </c>
      <c r="F68" s="479"/>
      <c r="G68" s="480">
        <v>0</v>
      </c>
      <c r="H68" s="480">
        <v>2279928.56</v>
      </c>
      <c r="I68" s="480">
        <v>190146.04190400001</v>
      </c>
      <c r="J68" s="480">
        <v>2089782.518096</v>
      </c>
      <c r="K68" s="479" t="s">
        <v>2653</v>
      </c>
      <c r="L68" s="481" t="s">
        <v>2790</v>
      </c>
      <c r="M68" s="474"/>
    </row>
    <row r="69" spans="1:13" s="460" customFormat="1" ht="92.25" customHeight="1">
      <c r="A69" s="475"/>
      <c r="B69" s="476" t="s">
        <v>2632</v>
      </c>
      <c r="C69" s="477" t="s">
        <v>307</v>
      </c>
      <c r="D69" s="478" t="s">
        <v>130</v>
      </c>
      <c r="E69" s="479" t="s">
        <v>275</v>
      </c>
      <c r="F69" s="479"/>
      <c r="G69" s="480">
        <v>0</v>
      </c>
      <c r="H69" s="480">
        <v>8629453.8599999994</v>
      </c>
      <c r="I69" s="480">
        <v>719696.45192399994</v>
      </c>
      <c r="J69" s="480">
        <v>7909757.4080759995</v>
      </c>
      <c r="K69" s="479" t="s">
        <v>2653</v>
      </c>
      <c r="L69" s="481" t="s">
        <v>2790</v>
      </c>
      <c r="M69" s="474"/>
    </row>
    <row r="70" spans="1:13" s="460" customFormat="1" ht="92.25" customHeight="1">
      <c r="A70" s="475"/>
      <c r="B70" s="476" t="s">
        <v>2632</v>
      </c>
      <c r="C70" s="477" t="s">
        <v>308</v>
      </c>
      <c r="D70" s="478" t="s">
        <v>130</v>
      </c>
      <c r="E70" s="479" t="s">
        <v>275</v>
      </c>
      <c r="F70" s="479"/>
      <c r="G70" s="480">
        <v>0</v>
      </c>
      <c r="H70" s="480">
        <v>3345052.23</v>
      </c>
      <c r="I70" s="480">
        <v>278977.35598200001</v>
      </c>
      <c r="J70" s="480">
        <v>3066074.874018</v>
      </c>
      <c r="K70" s="479" t="s">
        <v>2653</v>
      </c>
      <c r="L70" s="481" t="s">
        <v>2790</v>
      </c>
      <c r="M70" s="474"/>
    </row>
    <row r="71" spans="1:13" s="460" customFormat="1" ht="92.25" customHeight="1">
      <c r="A71" s="475"/>
      <c r="B71" s="476" t="s">
        <v>2632</v>
      </c>
      <c r="C71" s="477" t="s">
        <v>309</v>
      </c>
      <c r="D71" s="478" t="s">
        <v>130</v>
      </c>
      <c r="E71" s="479" t="s">
        <v>275</v>
      </c>
      <c r="F71" s="479"/>
      <c r="G71" s="480">
        <v>0</v>
      </c>
      <c r="H71" s="480">
        <v>5807201.5800000001</v>
      </c>
      <c r="I71" s="480">
        <v>484320.61177200003</v>
      </c>
      <c r="J71" s="480">
        <v>5322880.9682280002</v>
      </c>
      <c r="K71" s="479" t="s">
        <v>2653</v>
      </c>
      <c r="L71" s="481" t="s">
        <v>2790</v>
      </c>
      <c r="M71" s="474"/>
    </row>
    <row r="72" spans="1:13" s="460" customFormat="1" ht="92.25" customHeight="1">
      <c r="A72" s="475"/>
      <c r="B72" s="476" t="s">
        <v>2632</v>
      </c>
      <c r="C72" s="477" t="s">
        <v>310</v>
      </c>
      <c r="D72" s="478" t="s">
        <v>130</v>
      </c>
      <c r="E72" s="479" t="s">
        <v>275</v>
      </c>
      <c r="F72" s="479"/>
      <c r="G72" s="480">
        <v>0</v>
      </c>
      <c r="H72" s="480">
        <v>5915666.3200000003</v>
      </c>
      <c r="I72" s="480">
        <v>493366.57108800003</v>
      </c>
      <c r="J72" s="480">
        <v>5422299.7489120001</v>
      </c>
      <c r="K72" s="479" t="s">
        <v>2653</v>
      </c>
      <c r="L72" s="481" t="s">
        <v>2790</v>
      </c>
      <c r="M72" s="474"/>
    </row>
    <row r="73" spans="1:13" s="460" customFormat="1" ht="92.25" customHeight="1">
      <c r="A73" s="475"/>
      <c r="B73" s="476" t="s">
        <v>2632</v>
      </c>
      <c r="C73" s="477" t="s">
        <v>311</v>
      </c>
      <c r="D73" s="478" t="s">
        <v>130</v>
      </c>
      <c r="E73" s="479" t="s">
        <v>275</v>
      </c>
      <c r="F73" s="479"/>
      <c r="G73" s="480">
        <v>0</v>
      </c>
      <c r="H73" s="480">
        <v>9019926.9000000004</v>
      </c>
      <c r="I73" s="480">
        <v>752261.90346000006</v>
      </c>
      <c r="J73" s="480">
        <v>8267664.9965399997</v>
      </c>
      <c r="K73" s="479" t="s">
        <v>2653</v>
      </c>
      <c r="L73" s="481" t="s">
        <v>2790</v>
      </c>
      <c r="M73" s="474"/>
    </row>
    <row r="74" spans="1:13" s="460" customFormat="1" ht="92.25" customHeight="1">
      <c r="A74" s="487" t="s">
        <v>2791</v>
      </c>
      <c r="B74" s="488" t="s">
        <v>2632</v>
      </c>
      <c r="C74" s="483" t="s">
        <v>2792</v>
      </c>
      <c r="D74" s="478" t="s">
        <v>33</v>
      </c>
      <c r="E74" s="479" t="s">
        <v>2647</v>
      </c>
      <c r="F74" s="479" t="s">
        <v>2740</v>
      </c>
      <c r="G74" s="480">
        <v>0</v>
      </c>
      <c r="H74" s="480">
        <v>90000000</v>
      </c>
      <c r="I74" s="480">
        <v>54000000</v>
      </c>
      <c r="J74" s="480">
        <v>36000000</v>
      </c>
      <c r="K74" s="479" t="s">
        <v>2740</v>
      </c>
      <c r="L74" s="481" t="s">
        <v>2793</v>
      </c>
      <c r="M74" s="474"/>
    </row>
    <row r="75" spans="1:13" s="460" customFormat="1" ht="92.25" customHeight="1">
      <c r="A75" s="489" t="s">
        <v>2794</v>
      </c>
      <c r="B75" s="488" t="s">
        <v>2632</v>
      </c>
      <c r="C75" s="483" t="s">
        <v>2795</v>
      </c>
      <c r="D75" s="478" t="s">
        <v>35</v>
      </c>
      <c r="E75" s="479" t="s">
        <v>2675</v>
      </c>
      <c r="F75" s="479" t="s">
        <v>2796</v>
      </c>
      <c r="G75" s="480">
        <v>0</v>
      </c>
      <c r="H75" s="480">
        <v>7642400</v>
      </c>
      <c r="I75" s="480">
        <v>7260280</v>
      </c>
      <c r="J75" s="480">
        <v>382120</v>
      </c>
      <c r="K75" s="479" t="s">
        <v>2797</v>
      </c>
      <c r="L75" s="481" t="s">
        <v>2798</v>
      </c>
      <c r="M75" s="474"/>
    </row>
    <row r="76" spans="1:13" s="460" customFormat="1" ht="92.25" customHeight="1">
      <c r="A76" s="489" t="s">
        <v>2794</v>
      </c>
      <c r="B76" s="488" t="s">
        <v>2632</v>
      </c>
      <c r="C76" s="483" t="s">
        <v>2799</v>
      </c>
      <c r="D76" s="478" t="s">
        <v>35</v>
      </c>
      <c r="E76" s="479" t="s">
        <v>2675</v>
      </c>
      <c r="F76" s="479" t="s">
        <v>2796</v>
      </c>
      <c r="G76" s="480">
        <v>0</v>
      </c>
      <c r="H76" s="480">
        <v>15350400</v>
      </c>
      <c r="I76" s="480">
        <v>14582880</v>
      </c>
      <c r="J76" s="480">
        <v>767520</v>
      </c>
      <c r="K76" s="479" t="s">
        <v>2800</v>
      </c>
      <c r="L76" s="481" t="s">
        <v>2801</v>
      </c>
      <c r="M76" s="474"/>
    </row>
    <row r="77" spans="1:13" s="460" customFormat="1" ht="92.25" customHeight="1">
      <c r="A77" s="489" t="s">
        <v>2794</v>
      </c>
      <c r="B77" s="488" t="s">
        <v>2632</v>
      </c>
      <c r="C77" s="483" t="s">
        <v>2802</v>
      </c>
      <c r="D77" s="478" t="s">
        <v>35</v>
      </c>
      <c r="E77" s="479" t="s">
        <v>2675</v>
      </c>
      <c r="F77" s="479" t="s">
        <v>2796</v>
      </c>
      <c r="G77" s="480">
        <v>0</v>
      </c>
      <c r="H77" s="480">
        <v>10463200</v>
      </c>
      <c r="I77" s="480">
        <v>9940040</v>
      </c>
      <c r="J77" s="480">
        <v>523160</v>
      </c>
      <c r="K77" s="479" t="s">
        <v>2797</v>
      </c>
      <c r="L77" s="481" t="s">
        <v>2803</v>
      </c>
      <c r="M77" s="474"/>
    </row>
    <row r="78" spans="1:13" s="460" customFormat="1" ht="92.25" customHeight="1">
      <c r="A78" s="489" t="s">
        <v>2794</v>
      </c>
      <c r="B78" s="488" t="s">
        <v>2632</v>
      </c>
      <c r="C78" s="483" t="s">
        <v>2804</v>
      </c>
      <c r="D78" s="478" t="s">
        <v>35</v>
      </c>
      <c r="E78" s="479" t="s">
        <v>2675</v>
      </c>
      <c r="F78" s="479" t="s">
        <v>2796</v>
      </c>
      <c r="G78" s="480">
        <v>0</v>
      </c>
      <c r="H78" s="480">
        <v>10266400</v>
      </c>
      <c r="I78" s="480">
        <v>9753080</v>
      </c>
      <c r="J78" s="480">
        <v>513320</v>
      </c>
      <c r="K78" s="479" t="s">
        <v>2797</v>
      </c>
      <c r="L78" s="481" t="s">
        <v>2805</v>
      </c>
      <c r="M78" s="474"/>
    </row>
    <row r="79" spans="1:13" s="460" customFormat="1" ht="92.25" customHeight="1">
      <c r="A79" s="489" t="s">
        <v>2794</v>
      </c>
      <c r="B79" s="488" t="s">
        <v>2632</v>
      </c>
      <c r="C79" s="483" t="s">
        <v>2806</v>
      </c>
      <c r="D79" s="478" t="s">
        <v>35</v>
      </c>
      <c r="E79" s="479" t="s">
        <v>2675</v>
      </c>
      <c r="F79" s="479" t="s">
        <v>2796</v>
      </c>
      <c r="G79" s="480">
        <v>0</v>
      </c>
      <c r="H79" s="480">
        <v>12792000</v>
      </c>
      <c r="I79" s="480">
        <v>12152400</v>
      </c>
      <c r="J79" s="480">
        <v>639600</v>
      </c>
      <c r="K79" s="479" t="s">
        <v>2797</v>
      </c>
      <c r="L79" s="481" t="s">
        <v>2807</v>
      </c>
      <c r="M79" s="474"/>
    </row>
    <row r="80" spans="1:13" s="460" customFormat="1" ht="92.25" customHeight="1">
      <c r="A80" s="489" t="s">
        <v>2794</v>
      </c>
      <c r="B80" s="488" t="s">
        <v>2632</v>
      </c>
      <c r="C80" s="483" t="s">
        <v>2808</v>
      </c>
      <c r="D80" s="478" t="s">
        <v>35</v>
      </c>
      <c r="E80" s="479" t="s">
        <v>2675</v>
      </c>
      <c r="F80" s="479" t="s">
        <v>2796</v>
      </c>
      <c r="G80" s="480">
        <v>0</v>
      </c>
      <c r="H80" s="480">
        <v>4723200</v>
      </c>
      <c r="I80" s="480">
        <v>4487040</v>
      </c>
      <c r="J80" s="480">
        <v>236160</v>
      </c>
      <c r="K80" s="479" t="s">
        <v>2797</v>
      </c>
      <c r="L80" s="481" t="s">
        <v>2809</v>
      </c>
      <c r="M80" s="474"/>
    </row>
    <row r="81" spans="1:13" s="460" customFormat="1" ht="92.25" customHeight="1">
      <c r="A81" s="489" t="s">
        <v>2794</v>
      </c>
      <c r="B81" s="488" t="s">
        <v>2632</v>
      </c>
      <c r="C81" s="483" t="s">
        <v>2810</v>
      </c>
      <c r="D81" s="478" t="s">
        <v>35</v>
      </c>
      <c r="E81" s="479" t="s">
        <v>2675</v>
      </c>
      <c r="F81" s="479" t="s">
        <v>2796</v>
      </c>
      <c r="G81" s="480">
        <v>0</v>
      </c>
      <c r="H81" s="480">
        <v>10430400</v>
      </c>
      <c r="I81" s="480">
        <v>9908880</v>
      </c>
      <c r="J81" s="480">
        <v>521520</v>
      </c>
      <c r="K81" s="479" t="s">
        <v>2797</v>
      </c>
      <c r="L81" s="481" t="s">
        <v>2811</v>
      </c>
      <c r="M81" s="474"/>
    </row>
    <row r="82" spans="1:13" s="460" customFormat="1" ht="92.25" customHeight="1">
      <c r="A82" s="489" t="s">
        <v>2794</v>
      </c>
      <c r="B82" s="488" t="s">
        <v>2632</v>
      </c>
      <c r="C82" s="483" t="s">
        <v>2812</v>
      </c>
      <c r="D82" s="478" t="s">
        <v>35</v>
      </c>
      <c r="E82" s="479" t="s">
        <v>2675</v>
      </c>
      <c r="F82" s="479" t="s">
        <v>2796</v>
      </c>
      <c r="G82" s="480">
        <v>0</v>
      </c>
      <c r="H82" s="480">
        <v>5936800</v>
      </c>
      <c r="I82" s="480">
        <v>5639960</v>
      </c>
      <c r="J82" s="480">
        <v>296840</v>
      </c>
      <c r="K82" s="479" t="s">
        <v>2797</v>
      </c>
      <c r="L82" s="481" t="s">
        <v>2813</v>
      </c>
      <c r="M82" s="474"/>
    </row>
    <row r="83" spans="1:13" s="460" customFormat="1" ht="92.25" customHeight="1">
      <c r="A83" s="489" t="s">
        <v>2794</v>
      </c>
      <c r="B83" s="488" t="s">
        <v>2632</v>
      </c>
      <c r="C83" s="483" t="s">
        <v>2814</v>
      </c>
      <c r="D83" s="478" t="s">
        <v>35</v>
      </c>
      <c r="E83" s="479" t="s">
        <v>2675</v>
      </c>
      <c r="F83" s="479" t="s">
        <v>2796</v>
      </c>
      <c r="G83" s="480">
        <v>0</v>
      </c>
      <c r="H83" s="480">
        <v>1148000</v>
      </c>
      <c r="I83" s="480">
        <v>1090600</v>
      </c>
      <c r="J83" s="480">
        <v>57400</v>
      </c>
      <c r="K83" s="479" t="s">
        <v>2797</v>
      </c>
      <c r="L83" s="481" t="s">
        <v>2815</v>
      </c>
      <c r="M83" s="474"/>
    </row>
    <row r="84" spans="1:13" s="460" customFormat="1" ht="92.25" customHeight="1">
      <c r="A84" s="489" t="s">
        <v>2794</v>
      </c>
      <c r="B84" s="488" t="s">
        <v>2632</v>
      </c>
      <c r="C84" s="483" t="s">
        <v>2816</v>
      </c>
      <c r="D84" s="478" t="s">
        <v>35</v>
      </c>
      <c r="E84" s="479" t="s">
        <v>2675</v>
      </c>
      <c r="F84" s="479" t="s">
        <v>2796</v>
      </c>
      <c r="G84" s="480">
        <v>0</v>
      </c>
      <c r="H84" s="480">
        <v>5346400</v>
      </c>
      <c r="I84" s="480">
        <v>5079080</v>
      </c>
      <c r="J84" s="480">
        <v>267320</v>
      </c>
      <c r="K84" s="479" t="s">
        <v>2797</v>
      </c>
      <c r="L84" s="481" t="s">
        <v>2817</v>
      </c>
      <c r="M84" s="474"/>
    </row>
    <row r="85" spans="1:13" s="460" customFormat="1" ht="92.25" customHeight="1">
      <c r="A85" s="489" t="s">
        <v>2794</v>
      </c>
      <c r="B85" s="488" t="s">
        <v>2632</v>
      </c>
      <c r="C85" s="483" t="s">
        <v>2818</v>
      </c>
      <c r="D85" s="478" t="s">
        <v>35</v>
      </c>
      <c r="E85" s="479" t="s">
        <v>2675</v>
      </c>
      <c r="F85" s="479" t="s">
        <v>2796</v>
      </c>
      <c r="G85" s="480">
        <v>0</v>
      </c>
      <c r="H85" s="480">
        <v>4428000</v>
      </c>
      <c r="I85" s="480">
        <v>4206600</v>
      </c>
      <c r="J85" s="480">
        <v>221400</v>
      </c>
      <c r="K85" s="479" t="s">
        <v>2797</v>
      </c>
      <c r="L85" s="481" t="s">
        <v>2819</v>
      </c>
      <c r="M85" s="474"/>
    </row>
    <row r="86" spans="1:13" s="460" customFormat="1" ht="92.25" customHeight="1">
      <c r="A86" s="489" t="s">
        <v>2794</v>
      </c>
      <c r="B86" s="488" t="s">
        <v>2632</v>
      </c>
      <c r="C86" s="483" t="s">
        <v>2820</v>
      </c>
      <c r="D86" s="478" t="s">
        <v>35</v>
      </c>
      <c r="E86" s="479" t="s">
        <v>2675</v>
      </c>
      <c r="F86" s="479" t="s">
        <v>2796</v>
      </c>
      <c r="G86" s="480">
        <v>0</v>
      </c>
      <c r="H86" s="480">
        <v>4788800</v>
      </c>
      <c r="I86" s="480">
        <v>4549360</v>
      </c>
      <c r="J86" s="480">
        <v>239440</v>
      </c>
      <c r="K86" s="479" t="s">
        <v>2797</v>
      </c>
      <c r="L86" s="481" t="s">
        <v>2821</v>
      </c>
      <c r="M86" s="474"/>
    </row>
    <row r="87" spans="1:13" s="460" customFormat="1" ht="92.25" customHeight="1">
      <c r="A87" s="489" t="s">
        <v>2794</v>
      </c>
      <c r="B87" s="488" t="s">
        <v>2632</v>
      </c>
      <c r="C87" s="483" t="s">
        <v>2822</v>
      </c>
      <c r="D87" s="478" t="s">
        <v>35</v>
      </c>
      <c r="E87" s="479" t="s">
        <v>2675</v>
      </c>
      <c r="F87" s="479" t="s">
        <v>2796</v>
      </c>
      <c r="G87" s="480">
        <v>0</v>
      </c>
      <c r="H87" s="480">
        <v>1344800</v>
      </c>
      <c r="I87" s="480">
        <v>1277560</v>
      </c>
      <c r="J87" s="480">
        <v>67240</v>
      </c>
      <c r="K87" s="479" t="s">
        <v>2797</v>
      </c>
      <c r="L87" s="481" t="s">
        <v>2823</v>
      </c>
      <c r="M87" s="474"/>
    </row>
    <row r="88" spans="1:13" s="460" customFormat="1" ht="92.25" customHeight="1">
      <c r="A88" s="489" t="s">
        <v>2794</v>
      </c>
      <c r="B88" s="488" t="s">
        <v>2632</v>
      </c>
      <c r="C88" s="483" t="s">
        <v>2824</v>
      </c>
      <c r="D88" s="478" t="s">
        <v>35</v>
      </c>
      <c r="E88" s="479" t="s">
        <v>2675</v>
      </c>
      <c r="F88" s="479" t="s">
        <v>2796</v>
      </c>
      <c r="G88" s="480">
        <v>0</v>
      </c>
      <c r="H88" s="480">
        <v>656000</v>
      </c>
      <c r="I88" s="480">
        <v>623200</v>
      </c>
      <c r="J88" s="480">
        <v>32800</v>
      </c>
      <c r="K88" s="479" t="s">
        <v>2797</v>
      </c>
      <c r="L88" s="481" t="s">
        <v>2825</v>
      </c>
      <c r="M88" s="474"/>
    </row>
    <row r="89" spans="1:13" s="460" customFormat="1" ht="92.25" customHeight="1">
      <c r="A89" s="489" t="s">
        <v>2794</v>
      </c>
      <c r="B89" s="488" t="s">
        <v>2632</v>
      </c>
      <c r="C89" s="483" t="s">
        <v>2826</v>
      </c>
      <c r="D89" s="478" t="s">
        <v>35</v>
      </c>
      <c r="E89" s="479" t="s">
        <v>2675</v>
      </c>
      <c r="F89" s="479" t="s">
        <v>2796</v>
      </c>
      <c r="G89" s="480">
        <v>0</v>
      </c>
      <c r="H89" s="480">
        <v>2591200</v>
      </c>
      <c r="I89" s="480">
        <v>2461640</v>
      </c>
      <c r="J89" s="480">
        <v>129560</v>
      </c>
      <c r="K89" s="479" t="s">
        <v>2797</v>
      </c>
      <c r="L89" s="481" t="s">
        <v>2827</v>
      </c>
      <c r="M89" s="474"/>
    </row>
    <row r="90" spans="1:13" s="460" customFormat="1" ht="92.25" customHeight="1">
      <c r="A90" s="489" t="s">
        <v>2794</v>
      </c>
      <c r="B90" s="488" t="s">
        <v>2632</v>
      </c>
      <c r="C90" s="483" t="s">
        <v>2828</v>
      </c>
      <c r="D90" s="478" t="s">
        <v>35</v>
      </c>
      <c r="E90" s="479" t="s">
        <v>2675</v>
      </c>
      <c r="F90" s="479" t="s">
        <v>2796</v>
      </c>
      <c r="G90" s="480">
        <v>0</v>
      </c>
      <c r="H90" s="480">
        <v>1869600</v>
      </c>
      <c r="I90" s="480">
        <v>1776120</v>
      </c>
      <c r="J90" s="480">
        <v>93480</v>
      </c>
      <c r="K90" s="479" t="s">
        <v>2797</v>
      </c>
      <c r="L90" s="481" t="s">
        <v>2829</v>
      </c>
      <c r="M90" s="474"/>
    </row>
    <row r="91" spans="1:13" s="460" customFormat="1" ht="92.25" customHeight="1">
      <c r="A91" s="489" t="s">
        <v>2794</v>
      </c>
      <c r="B91" s="488" t="s">
        <v>2632</v>
      </c>
      <c r="C91" s="483" t="s">
        <v>2830</v>
      </c>
      <c r="D91" s="478" t="s">
        <v>35</v>
      </c>
      <c r="E91" s="479" t="s">
        <v>2675</v>
      </c>
      <c r="F91" s="479" t="s">
        <v>2796</v>
      </c>
      <c r="G91" s="480">
        <v>0</v>
      </c>
      <c r="H91" s="480">
        <v>18991200</v>
      </c>
      <c r="I91" s="480">
        <v>18041640</v>
      </c>
      <c r="J91" s="480">
        <v>949560</v>
      </c>
      <c r="K91" s="479" t="s">
        <v>2797</v>
      </c>
      <c r="L91" s="481" t="s">
        <v>2831</v>
      </c>
      <c r="M91" s="474"/>
    </row>
    <row r="92" spans="1:13" s="460" customFormat="1" ht="92.25" customHeight="1">
      <c r="A92" s="489" t="s">
        <v>2794</v>
      </c>
      <c r="B92" s="488" t="s">
        <v>2632</v>
      </c>
      <c r="C92" s="483" t="s">
        <v>2832</v>
      </c>
      <c r="D92" s="478" t="s">
        <v>35</v>
      </c>
      <c r="E92" s="479" t="s">
        <v>2675</v>
      </c>
      <c r="F92" s="479" t="s">
        <v>2796</v>
      </c>
      <c r="G92" s="480">
        <v>0</v>
      </c>
      <c r="H92" s="480">
        <v>8593600</v>
      </c>
      <c r="I92" s="480">
        <v>8163920</v>
      </c>
      <c r="J92" s="480">
        <v>429680</v>
      </c>
      <c r="K92" s="479" t="s">
        <v>2797</v>
      </c>
      <c r="L92" s="481" t="s">
        <v>2833</v>
      </c>
      <c r="M92" s="474"/>
    </row>
    <row r="93" spans="1:13" s="460" customFormat="1" ht="92.25" customHeight="1">
      <c r="A93" s="489" t="s">
        <v>2794</v>
      </c>
      <c r="B93" s="488" t="s">
        <v>2632</v>
      </c>
      <c r="C93" s="483" t="s">
        <v>2834</v>
      </c>
      <c r="D93" s="478" t="s">
        <v>35</v>
      </c>
      <c r="E93" s="479" t="s">
        <v>2675</v>
      </c>
      <c r="F93" s="479" t="s">
        <v>2796</v>
      </c>
      <c r="G93" s="480">
        <v>0</v>
      </c>
      <c r="H93" s="480">
        <v>12496800</v>
      </c>
      <c r="I93" s="480">
        <v>11871960</v>
      </c>
      <c r="J93" s="480">
        <v>624840</v>
      </c>
      <c r="K93" s="479" t="s">
        <v>2797</v>
      </c>
      <c r="L93" s="481" t="s">
        <v>2835</v>
      </c>
      <c r="M93" s="474"/>
    </row>
    <row r="94" spans="1:13" s="460" customFormat="1" ht="92.25" customHeight="1">
      <c r="A94" s="489" t="s">
        <v>2794</v>
      </c>
      <c r="B94" s="488" t="s">
        <v>2632</v>
      </c>
      <c r="C94" s="483" t="s">
        <v>2836</v>
      </c>
      <c r="D94" s="478" t="s">
        <v>35</v>
      </c>
      <c r="E94" s="479" t="s">
        <v>2675</v>
      </c>
      <c r="F94" s="479" t="s">
        <v>2796</v>
      </c>
      <c r="G94" s="480">
        <v>0</v>
      </c>
      <c r="H94" s="480">
        <v>8560800</v>
      </c>
      <c r="I94" s="480">
        <v>8132760</v>
      </c>
      <c r="J94" s="480">
        <v>428040</v>
      </c>
      <c r="K94" s="479" t="s">
        <v>2797</v>
      </c>
      <c r="L94" s="481" t="s">
        <v>2837</v>
      </c>
      <c r="M94" s="474"/>
    </row>
    <row r="95" spans="1:13" s="460" customFormat="1" ht="92.25" customHeight="1">
      <c r="A95" s="489" t="s">
        <v>2794</v>
      </c>
      <c r="B95" s="488" t="s">
        <v>2632</v>
      </c>
      <c r="C95" s="483" t="s">
        <v>2838</v>
      </c>
      <c r="D95" s="478" t="s">
        <v>35</v>
      </c>
      <c r="E95" s="479" t="s">
        <v>2675</v>
      </c>
      <c r="F95" s="479" t="s">
        <v>2796</v>
      </c>
      <c r="G95" s="480">
        <v>0</v>
      </c>
      <c r="H95" s="480">
        <v>7216000</v>
      </c>
      <c r="I95" s="480">
        <v>6855200</v>
      </c>
      <c r="J95" s="480">
        <v>360800</v>
      </c>
      <c r="K95" s="479" t="s">
        <v>2797</v>
      </c>
      <c r="L95" s="481" t="s">
        <v>2839</v>
      </c>
      <c r="M95" s="474"/>
    </row>
    <row r="96" spans="1:13" s="460" customFormat="1" ht="92.25" customHeight="1">
      <c r="A96" s="489" t="s">
        <v>2794</v>
      </c>
      <c r="B96" s="488" t="s">
        <v>2632</v>
      </c>
      <c r="C96" s="483" t="s">
        <v>2840</v>
      </c>
      <c r="D96" s="478" t="s">
        <v>35</v>
      </c>
      <c r="E96" s="479" t="s">
        <v>2675</v>
      </c>
      <c r="F96" s="479" t="s">
        <v>2796</v>
      </c>
      <c r="G96" s="480">
        <v>0</v>
      </c>
      <c r="H96" s="480">
        <v>3378400</v>
      </c>
      <c r="I96" s="480">
        <v>3209480</v>
      </c>
      <c r="J96" s="480">
        <v>168920</v>
      </c>
      <c r="K96" s="479" t="s">
        <v>2797</v>
      </c>
      <c r="L96" s="481" t="s">
        <v>2841</v>
      </c>
      <c r="M96" s="474"/>
    </row>
    <row r="97" spans="1:13" s="460" customFormat="1" ht="92.25" customHeight="1">
      <c r="A97" s="489" t="s">
        <v>2794</v>
      </c>
      <c r="B97" s="483" t="s">
        <v>2632</v>
      </c>
      <c r="C97" s="483" t="s">
        <v>2842</v>
      </c>
      <c r="D97" s="478" t="s">
        <v>35</v>
      </c>
      <c r="E97" s="483" t="s">
        <v>2675</v>
      </c>
      <c r="F97" s="483" t="s">
        <v>2796</v>
      </c>
      <c r="G97" s="484">
        <v>0</v>
      </c>
      <c r="H97" s="484">
        <v>3181600</v>
      </c>
      <c r="I97" s="484">
        <v>3022520</v>
      </c>
      <c r="J97" s="484">
        <v>159080</v>
      </c>
      <c r="K97" s="483" t="s">
        <v>2797</v>
      </c>
      <c r="L97" s="485" t="s">
        <v>2843</v>
      </c>
      <c r="M97" s="474"/>
    </row>
    <row r="98" spans="1:13" s="460" customFormat="1" ht="92.25" customHeight="1">
      <c r="A98" s="489" t="s">
        <v>2794</v>
      </c>
      <c r="B98" s="483" t="s">
        <v>2632</v>
      </c>
      <c r="C98" s="483" t="s">
        <v>2844</v>
      </c>
      <c r="D98" s="478" t="s">
        <v>35</v>
      </c>
      <c r="E98" s="483" t="s">
        <v>2675</v>
      </c>
      <c r="F98" s="483" t="s">
        <v>2796</v>
      </c>
      <c r="G98" s="484">
        <v>0</v>
      </c>
      <c r="H98" s="484">
        <v>8659200</v>
      </c>
      <c r="I98" s="484">
        <v>8226240</v>
      </c>
      <c r="J98" s="484">
        <v>432960</v>
      </c>
      <c r="K98" s="483" t="s">
        <v>2797</v>
      </c>
      <c r="L98" s="485" t="s">
        <v>2845</v>
      </c>
      <c r="M98" s="474"/>
    </row>
    <row r="99" spans="1:13" s="460" customFormat="1" ht="92.25" customHeight="1">
      <c r="A99" s="489" t="s">
        <v>2794</v>
      </c>
      <c r="B99" s="483" t="s">
        <v>2632</v>
      </c>
      <c r="C99" s="483" t="s">
        <v>2846</v>
      </c>
      <c r="D99" s="478" t="s">
        <v>35</v>
      </c>
      <c r="E99" s="483" t="s">
        <v>2675</v>
      </c>
      <c r="F99" s="483" t="s">
        <v>2796</v>
      </c>
      <c r="G99" s="484">
        <v>0</v>
      </c>
      <c r="H99" s="484">
        <v>1968000</v>
      </c>
      <c r="I99" s="484">
        <v>1869600</v>
      </c>
      <c r="J99" s="484">
        <v>98400</v>
      </c>
      <c r="K99" s="483" t="s">
        <v>2797</v>
      </c>
      <c r="L99" s="485" t="s">
        <v>2847</v>
      </c>
      <c r="M99" s="474"/>
    </row>
    <row r="100" spans="1:13" s="460" customFormat="1" ht="92.25" customHeight="1">
      <c r="A100" s="489" t="s">
        <v>2794</v>
      </c>
      <c r="B100" s="483" t="s">
        <v>2632</v>
      </c>
      <c r="C100" s="483" t="s">
        <v>2848</v>
      </c>
      <c r="D100" s="478" t="s">
        <v>35</v>
      </c>
      <c r="E100" s="483" t="s">
        <v>2675</v>
      </c>
      <c r="F100" s="483" t="s">
        <v>2796</v>
      </c>
      <c r="G100" s="484">
        <v>0</v>
      </c>
      <c r="H100" s="484">
        <v>1344800</v>
      </c>
      <c r="I100" s="484">
        <v>1277560</v>
      </c>
      <c r="J100" s="484">
        <v>67240</v>
      </c>
      <c r="K100" s="483" t="s">
        <v>2797</v>
      </c>
      <c r="L100" s="485" t="s">
        <v>2823</v>
      </c>
      <c r="M100" s="474"/>
    </row>
    <row r="101" spans="1:13" s="460" customFormat="1" ht="92.25" customHeight="1">
      <c r="A101" s="489" t="s">
        <v>2794</v>
      </c>
      <c r="B101" s="483" t="s">
        <v>2632</v>
      </c>
      <c r="C101" s="483" t="s">
        <v>2849</v>
      </c>
      <c r="D101" s="478" t="s">
        <v>35</v>
      </c>
      <c r="E101" s="483" t="s">
        <v>2675</v>
      </c>
      <c r="F101" s="483" t="s">
        <v>2796</v>
      </c>
      <c r="G101" s="484">
        <v>0</v>
      </c>
      <c r="H101" s="484">
        <v>1541600</v>
      </c>
      <c r="I101" s="484">
        <v>1464520</v>
      </c>
      <c r="J101" s="484">
        <v>77080</v>
      </c>
      <c r="K101" s="483" t="s">
        <v>2797</v>
      </c>
      <c r="L101" s="485" t="s">
        <v>2850</v>
      </c>
      <c r="M101" s="474"/>
    </row>
    <row r="102" spans="1:13" s="460" customFormat="1" ht="92.25" customHeight="1">
      <c r="A102" s="489" t="s">
        <v>2794</v>
      </c>
      <c r="B102" s="483" t="s">
        <v>2632</v>
      </c>
      <c r="C102" s="483" t="s">
        <v>2851</v>
      </c>
      <c r="D102" s="478" t="s">
        <v>35</v>
      </c>
      <c r="E102" s="483" t="s">
        <v>2675</v>
      </c>
      <c r="F102" s="483" t="s">
        <v>2796</v>
      </c>
      <c r="G102" s="484">
        <v>0</v>
      </c>
      <c r="H102" s="484">
        <v>13972800</v>
      </c>
      <c r="I102" s="484">
        <v>13274160</v>
      </c>
      <c r="J102" s="484">
        <v>698640</v>
      </c>
      <c r="K102" s="483" t="s">
        <v>2797</v>
      </c>
      <c r="L102" s="485" t="s">
        <v>2852</v>
      </c>
      <c r="M102" s="474"/>
    </row>
    <row r="103" spans="1:13" s="460" customFormat="1" ht="92.25" customHeight="1">
      <c r="A103" s="489" t="s">
        <v>2794</v>
      </c>
      <c r="B103" s="483" t="s">
        <v>2632</v>
      </c>
      <c r="C103" s="483" t="s">
        <v>2853</v>
      </c>
      <c r="D103" s="478" t="s">
        <v>35</v>
      </c>
      <c r="E103" s="483" t="s">
        <v>2675</v>
      </c>
      <c r="F103" s="483" t="s">
        <v>2796</v>
      </c>
      <c r="G103" s="484">
        <v>0</v>
      </c>
      <c r="H103" s="484">
        <v>7150400</v>
      </c>
      <c r="I103" s="484">
        <v>6792880</v>
      </c>
      <c r="J103" s="484">
        <v>357520</v>
      </c>
      <c r="K103" s="483" t="s">
        <v>2797</v>
      </c>
      <c r="L103" s="485" t="s">
        <v>2854</v>
      </c>
      <c r="M103" s="474"/>
    </row>
    <row r="104" spans="1:13" s="460" customFormat="1" ht="92.25" customHeight="1">
      <c r="A104" s="489" t="s">
        <v>2794</v>
      </c>
      <c r="B104" s="483" t="s">
        <v>2632</v>
      </c>
      <c r="C104" s="483" t="s">
        <v>2855</v>
      </c>
      <c r="D104" s="478" t="s">
        <v>35</v>
      </c>
      <c r="E104" s="483" t="s">
        <v>2675</v>
      </c>
      <c r="F104" s="483" t="s">
        <v>2796</v>
      </c>
      <c r="G104" s="484">
        <v>0</v>
      </c>
      <c r="H104" s="484">
        <v>12070400</v>
      </c>
      <c r="I104" s="484">
        <v>11466880</v>
      </c>
      <c r="J104" s="484">
        <v>603520</v>
      </c>
      <c r="K104" s="483" t="s">
        <v>2797</v>
      </c>
      <c r="L104" s="485" t="s">
        <v>2856</v>
      </c>
      <c r="M104" s="474"/>
    </row>
    <row r="105" spans="1:13" s="460" customFormat="1" ht="92.25" customHeight="1">
      <c r="A105" s="489" t="s">
        <v>2794</v>
      </c>
      <c r="B105" s="483" t="s">
        <v>2632</v>
      </c>
      <c r="C105" s="483" t="s">
        <v>2857</v>
      </c>
      <c r="D105" s="478" t="s">
        <v>35</v>
      </c>
      <c r="E105" s="483" t="s">
        <v>2675</v>
      </c>
      <c r="F105" s="483" t="s">
        <v>2796</v>
      </c>
      <c r="G105" s="484">
        <v>0</v>
      </c>
      <c r="H105" s="484">
        <v>8495200</v>
      </c>
      <c r="I105" s="484">
        <v>8070440</v>
      </c>
      <c r="J105" s="484">
        <v>424760</v>
      </c>
      <c r="K105" s="483" t="s">
        <v>2797</v>
      </c>
      <c r="L105" s="485" t="s">
        <v>2858</v>
      </c>
      <c r="M105" s="474"/>
    </row>
    <row r="106" spans="1:13" s="460" customFormat="1" ht="92.25" customHeight="1">
      <c r="A106" s="489" t="s">
        <v>2794</v>
      </c>
      <c r="B106" s="483" t="s">
        <v>2632</v>
      </c>
      <c r="C106" s="483" t="s">
        <v>2859</v>
      </c>
      <c r="D106" s="478" t="s">
        <v>35</v>
      </c>
      <c r="E106" s="483" t="s">
        <v>2675</v>
      </c>
      <c r="F106" s="483" t="s">
        <v>2796</v>
      </c>
      <c r="G106" s="484">
        <v>0</v>
      </c>
      <c r="H106" s="484">
        <v>9610400</v>
      </c>
      <c r="I106" s="484">
        <v>9129880</v>
      </c>
      <c r="J106" s="484">
        <v>480520</v>
      </c>
      <c r="K106" s="483" t="s">
        <v>2797</v>
      </c>
      <c r="L106" s="485" t="s">
        <v>2860</v>
      </c>
      <c r="M106" s="474"/>
    </row>
    <row r="107" spans="1:13" s="460" customFormat="1" ht="92.25" customHeight="1">
      <c r="A107" s="489" t="s">
        <v>2794</v>
      </c>
      <c r="B107" s="483" t="s">
        <v>2632</v>
      </c>
      <c r="C107" s="483" t="s">
        <v>2861</v>
      </c>
      <c r="D107" s="478" t="s">
        <v>35</v>
      </c>
      <c r="E107" s="483" t="s">
        <v>2675</v>
      </c>
      <c r="F107" s="483" t="s">
        <v>2796</v>
      </c>
      <c r="G107" s="484">
        <v>0</v>
      </c>
      <c r="H107" s="484">
        <v>7642400</v>
      </c>
      <c r="I107" s="484">
        <v>7260280</v>
      </c>
      <c r="J107" s="484">
        <v>382120</v>
      </c>
      <c r="K107" s="483" t="s">
        <v>2797</v>
      </c>
      <c r="L107" s="485" t="s">
        <v>2798</v>
      </c>
      <c r="M107" s="474"/>
    </row>
    <row r="108" spans="1:13" s="460" customFormat="1" ht="92.25" customHeight="1">
      <c r="A108" s="489" t="s">
        <v>2794</v>
      </c>
      <c r="B108" s="483" t="s">
        <v>2632</v>
      </c>
      <c r="C108" s="483" t="s">
        <v>2862</v>
      </c>
      <c r="D108" s="478" t="s">
        <v>35</v>
      </c>
      <c r="E108" s="483" t="s">
        <v>2675</v>
      </c>
      <c r="F108" s="483" t="s">
        <v>2796</v>
      </c>
      <c r="G108" s="484">
        <v>0</v>
      </c>
      <c r="H108" s="484">
        <v>9249600</v>
      </c>
      <c r="I108" s="484">
        <v>8787120</v>
      </c>
      <c r="J108" s="484">
        <v>462480</v>
      </c>
      <c r="K108" s="483" t="s">
        <v>2797</v>
      </c>
      <c r="L108" s="485" t="s">
        <v>2863</v>
      </c>
      <c r="M108" s="474"/>
    </row>
    <row r="109" spans="1:13" s="460" customFormat="1" ht="92.25" customHeight="1">
      <c r="A109" s="489" t="s">
        <v>2794</v>
      </c>
      <c r="B109" s="483" t="s">
        <v>2632</v>
      </c>
      <c r="C109" s="483" t="s">
        <v>2864</v>
      </c>
      <c r="D109" s="478" t="s">
        <v>35</v>
      </c>
      <c r="E109" s="483" t="s">
        <v>2675</v>
      </c>
      <c r="F109" s="483" t="s">
        <v>2796</v>
      </c>
      <c r="G109" s="484">
        <v>0</v>
      </c>
      <c r="H109" s="484">
        <v>820000</v>
      </c>
      <c r="I109" s="484">
        <v>779000</v>
      </c>
      <c r="J109" s="484">
        <v>41000</v>
      </c>
      <c r="K109" s="483" t="s">
        <v>2797</v>
      </c>
      <c r="L109" s="485" t="s">
        <v>2865</v>
      </c>
      <c r="M109" s="474"/>
    </row>
    <row r="110" spans="1:13" s="460" customFormat="1" ht="92.25" customHeight="1">
      <c r="A110" s="489" t="s">
        <v>2794</v>
      </c>
      <c r="B110" s="483" t="s">
        <v>2632</v>
      </c>
      <c r="C110" s="483" t="s">
        <v>2866</v>
      </c>
      <c r="D110" s="478" t="s">
        <v>35</v>
      </c>
      <c r="E110" s="483" t="s">
        <v>2675</v>
      </c>
      <c r="F110" s="483" t="s">
        <v>2796</v>
      </c>
      <c r="G110" s="484">
        <v>0</v>
      </c>
      <c r="H110" s="484">
        <v>2656800</v>
      </c>
      <c r="I110" s="484">
        <v>2523960</v>
      </c>
      <c r="J110" s="484">
        <v>132840</v>
      </c>
      <c r="K110" s="483" t="s">
        <v>2797</v>
      </c>
      <c r="L110" s="485" t="s">
        <v>2867</v>
      </c>
      <c r="M110" s="474"/>
    </row>
    <row r="111" spans="1:13" s="460" customFormat="1" ht="92.25" customHeight="1">
      <c r="A111" s="489" t="s">
        <v>2794</v>
      </c>
      <c r="B111" s="483" t="s">
        <v>2632</v>
      </c>
      <c r="C111" s="483" t="s">
        <v>2868</v>
      </c>
      <c r="D111" s="478" t="s">
        <v>35</v>
      </c>
      <c r="E111" s="483" t="s">
        <v>2675</v>
      </c>
      <c r="F111" s="483" t="s">
        <v>2796</v>
      </c>
      <c r="G111" s="484">
        <v>0</v>
      </c>
      <c r="H111" s="484">
        <v>2755200</v>
      </c>
      <c r="I111" s="484">
        <v>2617440</v>
      </c>
      <c r="J111" s="484">
        <v>137760</v>
      </c>
      <c r="K111" s="483" t="s">
        <v>2797</v>
      </c>
      <c r="L111" s="485" t="s">
        <v>2869</v>
      </c>
      <c r="M111" s="474"/>
    </row>
    <row r="112" spans="1:13" s="460" customFormat="1" ht="92.25" customHeight="1">
      <c r="A112" s="489" t="s">
        <v>2794</v>
      </c>
      <c r="B112" s="483" t="s">
        <v>2632</v>
      </c>
      <c r="C112" s="483" t="s">
        <v>2870</v>
      </c>
      <c r="D112" s="478" t="s">
        <v>35</v>
      </c>
      <c r="E112" s="483" t="s">
        <v>2675</v>
      </c>
      <c r="F112" s="483" t="s">
        <v>2796</v>
      </c>
      <c r="G112" s="484">
        <v>0</v>
      </c>
      <c r="H112" s="484">
        <v>1902400</v>
      </c>
      <c r="I112" s="484">
        <v>1807280</v>
      </c>
      <c r="J112" s="484">
        <v>95120</v>
      </c>
      <c r="K112" s="483" t="s">
        <v>2797</v>
      </c>
      <c r="L112" s="485" t="s">
        <v>2871</v>
      </c>
      <c r="M112" s="474"/>
    </row>
    <row r="113" spans="1:13" s="460" customFormat="1" ht="92.25" customHeight="1">
      <c r="A113" s="489" t="s">
        <v>2794</v>
      </c>
      <c r="B113" s="483" t="s">
        <v>2632</v>
      </c>
      <c r="C113" s="483" t="s">
        <v>2872</v>
      </c>
      <c r="D113" s="478" t="s">
        <v>35</v>
      </c>
      <c r="E113" s="483" t="s">
        <v>2675</v>
      </c>
      <c r="F113" s="483" t="s">
        <v>2796</v>
      </c>
      <c r="G113" s="484">
        <v>0</v>
      </c>
      <c r="H113" s="484">
        <v>1344800</v>
      </c>
      <c r="I113" s="484">
        <v>1277560</v>
      </c>
      <c r="J113" s="484">
        <v>67240</v>
      </c>
      <c r="K113" s="483" t="s">
        <v>2797</v>
      </c>
      <c r="L113" s="485" t="s">
        <v>2823</v>
      </c>
      <c r="M113" s="474"/>
    </row>
    <row r="114" spans="1:13" s="460" customFormat="1" ht="92.25" customHeight="1">
      <c r="A114" s="489" t="s">
        <v>2794</v>
      </c>
      <c r="B114" s="483" t="s">
        <v>2632</v>
      </c>
      <c r="C114" s="483" t="s">
        <v>2873</v>
      </c>
      <c r="D114" s="478" t="s">
        <v>35</v>
      </c>
      <c r="E114" s="483" t="s">
        <v>2675</v>
      </c>
      <c r="F114" s="483" t="s">
        <v>2796</v>
      </c>
      <c r="G114" s="484">
        <v>0</v>
      </c>
      <c r="H114" s="484">
        <v>10922400</v>
      </c>
      <c r="I114" s="484">
        <v>10376280</v>
      </c>
      <c r="J114" s="484">
        <v>546120</v>
      </c>
      <c r="K114" s="483" t="s">
        <v>2797</v>
      </c>
      <c r="L114" s="485" t="s">
        <v>2874</v>
      </c>
      <c r="M114" s="474"/>
    </row>
    <row r="115" spans="1:13" s="460" customFormat="1" ht="92.25" customHeight="1">
      <c r="A115" s="489" t="s">
        <v>2794</v>
      </c>
      <c r="B115" s="483" t="s">
        <v>2632</v>
      </c>
      <c r="C115" s="483" t="s">
        <v>2875</v>
      </c>
      <c r="D115" s="478" t="s">
        <v>35</v>
      </c>
      <c r="E115" s="483" t="s">
        <v>2675</v>
      </c>
      <c r="F115" s="483" t="s">
        <v>2796</v>
      </c>
      <c r="G115" s="484">
        <v>0</v>
      </c>
      <c r="H115" s="484">
        <v>6560000</v>
      </c>
      <c r="I115" s="484">
        <v>6232000</v>
      </c>
      <c r="J115" s="484">
        <v>328000</v>
      </c>
      <c r="K115" s="483" t="s">
        <v>2797</v>
      </c>
      <c r="L115" s="485" t="s">
        <v>2876</v>
      </c>
      <c r="M115" s="474"/>
    </row>
    <row r="116" spans="1:13" s="460" customFormat="1" ht="92.25" customHeight="1">
      <c r="A116" s="489" t="s">
        <v>2794</v>
      </c>
      <c r="B116" s="483" t="s">
        <v>2632</v>
      </c>
      <c r="C116" s="483" t="s">
        <v>2877</v>
      </c>
      <c r="D116" s="478" t="s">
        <v>35</v>
      </c>
      <c r="E116" s="483" t="s">
        <v>2675</v>
      </c>
      <c r="F116" s="483" t="s">
        <v>2796</v>
      </c>
      <c r="G116" s="484">
        <v>0</v>
      </c>
      <c r="H116" s="484">
        <v>7544000</v>
      </c>
      <c r="I116" s="484">
        <v>7166800</v>
      </c>
      <c r="J116" s="484">
        <v>377200</v>
      </c>
      <c r="K116" s="483" t="s">
        <v>2797</v>
      </c>
      <c r="L116" s="485" t="s">
        <v>2878</v>
      </c>
      <c r="M116" s="474"/>
    </row>
    <row r="117" spans="1:13" s="460" customFormat="1" ht="92.25" customHeight="1">
      <c r="A117" s="489" t="s">
        <v>2794</v>
      </c>
      <c r="B117" s="483" t="s">
        <v>2632</v>
      </c>
      <c r="C117" s="483" t="s">
        <v>2879</v>
      </c>
      <c r="D117" s="478" t="s">
        <v>35</v>
      </c>
      <c r="E117" s="483" t="s">
        <v>2675</v>
      </c>
      <c r="F117" s="483" t="s">
        <v>2796</v>
      </c>
      <c r="G117" s="484">
        <v>0</v>
      </c>
      <c r="H117" s="484">
        <v>7248800</v>
      </c>
      <c r="I117" s="484">
        <v>6886360</v>
      </c>
      <c r="J117" s="484">
        <v>362440</v>
      </c>
      <c r="K117" s="483" t="s">
        <v>2797</v>
      </c>
      <c r="L117" s="485" t="s">
        <v>2880</v>
      </c>
      <c r="M117" s="474"/>
    </row>
    <row r="118" spans="1:13" s="460" customFormat="1" ht="92.25" customHeight="1">
      <c r="A118" s="489" t="s">
        <v>2794</v>
      </c>
      <c r="B118" s="483" t="s">
        <v>2632</v>
      </c>
      <c r="C118" s="483" t="s">
        <v>2881</v>
      </c>
      <c r="D118" s="478" t="s">
        <v>35</v>
      </c>
      <c r="E118" s="483" t="s">
        <v>2675</v>
      </c>
      <c r="F118" s="483" t="s">
        <v>2796</v>
      </c>
      <c r="G118" s="484">
        <v>0</v>
      </c>
      <c r="H118" s="484">
        <v>23976800</v>
      </c>
      <c r="I118" s="484">
        <v>22777960</v>
      </c>
      <c r="J118" s="484">
        <v>1198840</v>
      </c>
      <c r="K118" s="483" t="s">
        <v>2797</v>
      </c>
      <c r="L118" s="485" t="s">
        <v>2882</v>
      </c>
      <c r="M118" s="474"/>
    </row>
    <row r="119" spans="1:13" s="460" customFormat="1" ht="92.25" customHeight="1">
      <c r="A119" s="489" t="s">
        <v>2794</v>
      </c>
      <c r="B119" s="483" t="s">
        <v>2632</v>
      </c>
      <c r="C119" s="483" t="s">
        <v>2883</v>
      </c>
      <c r="D119" s="478" t="s">
        <v>35</v>
      </c>
      <c r="E119" s="483" t="s">
        <v>2675</v>
      </c>
      <c r="F119" s="483" t="s">
        <v>2796</v>
      </c>
      <c r="G119" s="484">
        <v>0</v>
      </c>
      <c r="H119" s="484">
        <v>1574400</v>
      </c>
      <c r="I119" s="484">
        <v>1495680</v>
      </c>
      <c r="J119" s="484">
        <v>78720</v>
      </c>
      <c r="K119" s="483" t="s">
        <v>2797</v>
      </c>
      <c r="L119" s="485" t="s">
        <v>2884</v>
      </c>
      <c r="M119" s="474"/>
    </row>
    <row r="120" spans="1:13" s="460" customFormat="1" ht="92.25" customHeight="1">
      <c r="A120" s="489" t="s">
        <v>2794</v>
      </c>
      <c r="B120" s="483" t="s">
        <v>2632</v>
      </c>
      <c r="C120" s="483" t="s">
        <v>2885</v>
      </c>
      <c r="D120" s="478" t="s">
        <v>35</v>
      </c>
      <c r="E120" s="483" t="s">
        <v>2675</v>
      </c>
      <c r="F120" s="483" t="s">
        <v>2796</v>
      </c>
      <c r="G120" s="484">
        <v>0</v>
      </c>
      <c r="H120" s="484">
        <v>2000800</v>
      </c>
      <c r="I120" s="484">
        <v>1900760</v>
      </c>
      <c r="J120" s="484">
        <v>100040</v>
      </c>
      <c r="K120" s="483" t="s">
        <v>2797</v>
      </c>
      <c r="L120" s="485" t="s">
        <v>2886</v>
      </c>
      <c r="M120" s="474"/>
    </row>
    <row r="121" spans="1:13" s="460" customFormat="1" ht="92.25" customHeight="1">
      <c r="A121" s="489" t="s">
        <v>2794</v>
      </c>
      <c r="B121" s="483" t="s">
        <v>2632</v>
      </c>
      <c r="C121" s="483" t="s">
        <v>2887</v>
      </c>
      <c r="D121" s="478" t="s">
        <v>35</v>
      </c>
      <c r="E121" s="483" t="s">
        <v>2675</v>
      </c>
      <c r="F121" s="483" t="s">
        <v>2796</v>
      </c>
      <c r="G121" s="484">
        <v>0</v>
      </c>
      <c r="H121" s="484">
        <v>3411200</v>
      </c>
      <c r="I121" s="484">
        <v>3240640</v>
      </c>
      <c r="J121" s="484">
        <v>170560</v>
      </c>
      <c r="K121" s="483" t="s">
        <v>2797</v>
      </c>
      <c r="L121" s="485" t="s">
        <v>2888</v>
      </c>
      <c r="M121" s="474"/>
    </row>
    <row r="122" spans="1:13" s="460" customFormat="1" ht="92.25" customHeight="1">
      <c r="A122" s="489" t="s">
        <v>2794</v>
      </c>
      <c r="B122" s="483" t="s">
        <v>2632</v>
      </c>
      <c r="C122" s="483" t="s">
        <v>2889</v>
      </c>
      <c r="D122" s="478" t="s">
        <v>35</v>
      </c>
      <c r="E122" s="483" t="s">
        <v>2675</v>
      </c>
      <c r="F122" s="483" t="s">
        <v>2796</v>
      </c>
      <c r="G122" s="484">
        <v>0</v>
      </c>
      <c r="H122" s="484">
        <v>2492800</v>
      </c>
      <c r="I122" s="484">
        <v>2368160</v>
      </c>
      <c r="J122" s="484">
        <v>124640</v>
      </c>
      <c r="K122" s="483" t="s">
        <v>2797</v>
      </c>
      <c r="L122" s="485" t="s">
        <v>2890</v>
      </c>
      <c r="M122" s="474"/>
    </row>
    <row r="123" spans="1:13" s="460" customFormat="1" ht="92.25" customHeight="1">
      <c r="A123" s="489" t="s">
        <v>2794</v>
      </c>
      <c r="B123" s="483" t="s">
        <v>2632</v>
      </c>
      <c r="C123" s="483" t="s">
        <v>2891</v>
      </c>
      <c r="D123" s="478" t="s">
        <v>35</v>
      </c>
      <c r="E123" s="483" t="s">
        <v>2675</v>
      </c>
      <c r="F123" s="483" t="s">
        <v>2796</v>
      </c>
      <c r="G123" s="484">
        <v>0</v>
      </c>
      <c r="H123" s="484">
        <v>1738400</v>
      </c>
      <c r="I123" s="484">
        <v>1651480</v>
      </c>
      <c r="J123" s="484">
        <v>86920</v>
      </c>
      <c r="K123" s="483" t="s">
        <v>2797</v>
      </c>
      <c r="L123" s="485" t="s">
        <v>2892</v>
      </c>
      <c r="M123" s="474"/>
    </row>
    <row r="124" spans="1:13" s="460" customFormat="1" ht="92.25" customHeight="1">
      <c r="A124" s="489" t="s">
        <v>2794</v>
      </c>
      <c r="B124" s="483" t="s">
        <v>2632</v>
      </c>
      <c r="C124" s="483" t="s">
        <v>2893</v>
      </c>
      <c r="D124" s="478" t="s">
        <v>35</v>
      </c>
      <c r="E124" s="483" t="s">
        <v>2675</v>
      </c>
      <c r="F124" s="483" t="s">
        <v>2796</v>
      </c>
      <c r="G124" s="484">
        <v>0</v>
      </c>
      <c r="H124" s="484">
        <v>5051200</v>
      </c>
      <c r="I124" s="484">
        <v>4798640</v>
      </c>
      <c r="J124" s="484">
        <v>252560</v>
      </c>
      <c r="K124" s="483" t="s">
        <v>2797</v>
      </c>
      <c r="L124" s="485" t="s">
        <v>2894</v>
      </c>
      <c r="M124" s="474"/>
    </row>
    <row r="125" spans="1:13" s="460" customFormat="1" ht="92.25" customHeight="1">
      <c r="A125" s="489" t="s">
        <v>2794</v>
      </c>
      <c r="B125" s="483" t="s">
        <v>2632</v>
      </c>
      <c r="C125" s="483" t="s">
        <v>2895</v>
      </c>
      <c r="D125" s="478" t="s">
        <v>35</v>
      </c>
      <c r="E125" s="483" t="s">
        <v>2675</v>
      </c>
      <c r="F125" s="483" t="s">
        <v>2796</v>
      </c>
      <c r="G125" s="484">
        <v>0</v>
      </c>
      <c r="H125" s="484">
        <v>4559200</v>
      </c>
      <c r="I125" s="484">
        <v>4331240</v>
      </c>
      <c r="J125" s="484">
        <v>227960</v>
      </c>
      <c r="K125" s="483" t="s">
        <v>2797</v>
      </c>
      <c r="L125" s="485" t="s">
        <v>2896</v>
      </c>
      <c r="M125" s="474"/>
    </row>
    <row r="126" spans="1:13" s="460" customFormat="1" ht="92.25" customHeight="1">
      <c r="A126" s="489" t="s">
        <v>2794</v>
      </c>
      <c r="B126" s="483" t="s">
        <v>2632</v>
      </c>
      <c r="C126" s="483" t="s">
        <v>2897</v>
      </c>
      <c r="D126" s="478" t="s">
        <v>35</v>
      </c>
      <c r="E126" s="483" t="s">
        <v>2675</v>
      </c>
      <c r="F126" s="483" t="s">
        <v>2796</v>
      </c>
      <c r="G126" s="484">
        <v>0</v>
      </c>
      <c r="H126" s="484">
        <v>3509600</v>
      </c>
      <c r="I126" s="484">
        <v>3334120</v>
      </c>
      <c r="J126" s="484">
        <v>175480</v>
      </c>
      <c r="K126" s="483" t="s">
        <v>2797</v>
      </c>
      <c r="L126" s="485" t="s">
        <v>2898</v>
      </c>
      <c r="M126" s="474"/>
    </row>
    <row r="127" spans="1:13" s="460" customFormat="1" ht="92.25" customHeight="1">
      <c r="A127" s="489" t="s">
        <v>2794</v>
      </c>
      <c r="B127" s="483" t="s">
        <v>2632</v>
      </c>
      <c r="C127" s="483" t="s">
        <v>2899</v>
      </c>
      <c r="D127" s="478" t="s">
        <v>35</v>
      </c>
      <c r="E127" s="483" t="s">
        <v>2675</v>
      </c>
      <c r="F127" s="483" t="s">
        <v>2796</v>
      </c>
      <c r="G127" s="484">
        <v>0</v>
      </c>
      <c r="H127" s="484">
        <v>2230400</v>
      </c>
      <c r="I127" s="484">
        <v>2118880</v>
      </c>
      <c r="J127" s="484">
        <v>111520</v>
      </c>
      <c r="K127" s="483" t="s">
        <v>2797</v>
      </c>
      <c r="L127" s="485" t="s">
        <v>2900</v>
      </c>
      <c r="M127" s="474"/>
    </row>
    <row r="128" spans="1:13" s="460" customFormat="1" ht="92.25" customHeight="1">
      <c r="A128" s="489" t="s">
        <v>2794</v>
      </c>
      <c r="B128" s="483" t="s">
        <v>2632</v>
      </c>
      <c r="C128" s="483" t="s">
        <v>2901</v>
      </c>
      <c r="D128" s="478" t="s">
        <v>35</v>
      </c>
      <c r="E128" s="483" t="s">
        <v>2675</v>
      </c>
      <c r="F128" s="483" t="s">
        <v>2796</v>
      </c>
      <c r="G128" s="484">
        <v>0</v>
      </c>
      <c r="H128" s="484">
        <v>590400</v>
      </c>
      <c r="I128" s="484">
        <v>560880</v>
      </c>
      <c r="J128" s="484">
        <v>29520</v>
      </c>
      <c r="K128" s="483" t="s">
        <v>2797</v>
      </c>
      <c r="L128" s="485" t="s">
        <v>2902</v>
      </c>
      <c r="M128" s="474"/>
    </row>
    <row r="129" spans="1:13" s="460" customFormat="1" ht="92.25" customHeight="1">
      <c r="A129" s="489" t="s">
        <v>2794</v>
      </c>
      <c r="B129" s="483" t="s">
        <v>2632</v>
      </c>
      <c r="C129" s="483" t="s">
        <v>2903</v>
      </c>
      <c r="D129" s="478" t="s">
        <v>35</v>
      </c>
      <c r="E129" s="483" t="s">
        <v>2675</v>
      </c>
      <c r="F129" s="483" t="s">
        <v>2796</v>
      </c>
      <c r="G129" s="484">
        <v>0</v>
      </c>
      <c r="H129" s="484">
        <v>524800</v>
      </c>
      <c r="I129" s="484">
        <v>498560</v>
      </c>
      <c r="J129" s="484">
        <v>26240</v>
      </c>
      <c r="K129" s="483" t="s">
        <v>2797</v>
      </c>
      <c r="L129" s="485" t="s">
        <v>2904</v>
      </c>
      <c r="M129" s="474"/>
    </row>
    <row r="130" spans="1:13" s="460" customFormat="1" ht="92.25" customHeight="1">
      <c r="A130" s="489" t="s">
        <v>2794</v>
      </c>
      <c r="B130" s="483" t="s">
        <v>2632</v>
      </c>
      <c r="C130" s="483" t="s">
        <v>2905</v>
      </c>
      <c r="D130" s="478" t="s">
        <v>35</v>
      </c>
      <c r="E130" s="483" t="s">
        <v>2675</v>
      </c>
      <c r="F130" s="483" t="s">
        <v>2796</v>
      </c>
      <c r="G130" s="484">
        <v>0</v>
      </c>
      <c r="H130" s="484">
        <v>557600</v>
      </c>
      <c r="I130" s="484">
        <v>529720</v>
      </c>
      <c r="J130" s="484">
        <v>27880</v>
      </c>
      <c r="K130" s="483" t="s">
        <v>2797</v>
      </c>
      <c r="L130" s="485" t="s">
        <v>2906</v>
      </c>
      <c r="M130" s="486"/>
    </row>
    <row r="131" spans="1:13" s="460" customFormat="1" ht="92.25" customHeight="1">
      <c r="A131" s="489" t="s">
        <v>2794</v>
      </c>
      <c r="B131" s="483" t="s">
        <v>2632</v>
      </c>
      <c r="C131" s="483" t="s">
        <v>2907</v>
      </c>
      <c r="D131" s="478" t="s">
        <v>35</v>
      </c>
      <c r="E131" s="483" t="s">
        <v>2675</v>
      </c>
      <c r="F131" s="483" t="s">
        <v>2796</v>
      </c>
      <c r="G131" s="484">
        <v>0</v>
      </c>
      <c r="H131" s="484">
        <v>328000</v>
      </c>
      <c r="I131" s="484">
        <v>311600</v>
      </c>
      <c r="J131" s="484">
        <v>16400</v>
      </c>
      <c r="K131" s="483" t="s">
        <v>2797</v>
      </c>
      <c r="L131" s="485" t="s">
        <v>2908</v>
      </c>
      <c r="M131" s="486"/>
    </row>
    <row r="132" spans="1:13" s="460" customFormat="1" ht="92.25" customHeight="1">
      <c r="A132" s="489" t="s">
        <v>2794</v>
      </c>
      <c r="B132" s="483" t="s">
        <v>2632</v>
      </c>
      <c r="C132" s="483" t="s">
        <v>2909</v>
      </c>
      <c r="D132" s="478" t="s">
        <v>35</v>
      </c>
      <c r="E132" s="483" t="s">
        <v>2675</v>
      </c>
      <c r="F132" s="483" t="s">
        <v>2796</v>
      </c>
      <c r="G132" s="484">
        <v>0</v>
      </c>
      <c r="H132" s="484">
        <v>8429600</v>
      </c>
      <c r="I132" s="484">
        <v>8008120</v>
      </c>
      <c r="J132" s="484">
        <v>421480</v>
      </c>
      <c r="K132" s="483" t="s">
        <v>2797</v>
      </c>
      <c r="L132" s="485" t="s">
        <v>2910</v>
      </c>
      <c r="M132" s="486"/>
    </row>
    <row r="133" spans="1:13" s="460" customFormat="1" ht="92.25" customHeight="1">
      <c r="A133" s="489" t="s">
        <v>2794</v>
      </c>
      <c r="B133" s="483" t="s">
        <v>2632</v>
      </c>
      <c r="C133" s="483" t="s">
        <v>2911</v>
      </c>
      <c r="D133" s="478" t="s">
        <v>35</v>
      </c>
      <c r="E133" s="483" t="s">
        <v>2675</v>
      </c>
      <c r="F133" s="483" t="s">
        <v>2796</v>
      </c>
      <c r="G133" s="484">
        <v>0</v>
      </c>
      <c r="H133" s="484">
        <v>5248000</v>
      </c>
      <c r="I133" s="484">
        <v>4985600</v>
      </c>
      <c r="J133" s="484">
        <v>262400</v>
      </c>
      <c r="K133" s="483" t="s">
        <v>2797</v>
      </c>
      <c r="L133" s="485" t="s">
        <v>2912</v>
      </c>
      <c r="M133" s="486"/>
    </row>
    <row r="134" spans="1:13" s="460" customFormat="1" ht="92.25" customHeight="1">
      <c r="A134" s="489" t="s">
        <v>2794</v>
      </c>
      <c r="B134" s="483" t="s">
        <v>2632</v>
      </c>
      <c r="C134" s="483" t="s">
        <v>2913</v>
      </c>
      <c r="D134" s="478" t="s">
        <v>35</v>
      </c>
      <c r="E134" s="483" t="s">
        <v>2675</v>
      </c>
      <c r="F134" s="483" t="s">
        <v>2796</v>
      </c>
      <c r="G134" s="484">
        <v>0</v>
      </c>
      <c r="H134" s="484">
        <v>4034400</v>
      </c>
      <c r="I134" s="484">
        <v>3832680</v>
      </c>
      <c r="J134" s="484">
        <v>201720</v>
      </c>
      <c r="K134" s="483" t="s">
        <v>2797</v>
      </c>
      <c r="L134" s="485" t="s">
        <v>2914</v>
      </c>
      <c r="M134" s="486"/>
    </row>
    <row r="135" spans="1:13" s="460" customFormat="1" ht="92.25" customHeight="1">
      <c r="A135" s="489" t="s">
        <v>2794</v>
      </c>
      <c r="B135" s="483" t="s">
        <v>2632</v>
      </c>
      <c r="C135" s="483" t="s">
        <v>2915</v>
      </c>
      <c r="D135" s="478" t="s">
        <v>35</v>
      </c>
      <c r="E135" s="483" t="s">
        <v>2675</v>
      </c>
      <c r="F135" s="483" t="s">
        <v>2796</v>
      </c>
      <c r="G135" s="484">
        <v>0</v>
      </c>
      <c r="H135" s="484">
        <v>984000</v>
      </c>
      <c r="I135" s="484">
        <v>934800</v>
      </c>
      <c r="J135" s="484">
        <v>49200</v>
      </c>
      <c r="K135" s="483" t="s">
        <v>2797</v>
      </c>
      <c r="L135" s="485" t="s">
        <v>2916</v>
      </c>
      <c r="M135" s="486"/>
    </row>
    <row r="136" spans="1:13" s="460" customFormat="1" ht="92.25" customHeight="1">
      <c r="A136" s="489" t="s">
        <v>2794</v>
      </c>
      <c r="B136" s="483" t="s">
        <v>2632</v>
      </c>
      <c r="C136" s="483" t="s">
        <v>2917</v>
      </c>
      <c r="D136" s="478" t="s">
        <v>35</v>
      </c>
      <c r="E136" s="483" t="s">
        <v>2675</v>
      </c>
      <c r="F136" s="483" t="s">
        <v>2796</v>
      </c>
      <c r="G136" s="484">
        <v>0</v>
      </c>
      <c r="H136" s="484">
        <v>3509600</v>
      </c>
      <c r="I136" s="484">
        <v>3334120</v>
      </c>
      <c r="J136" s="484">
        <v>175480</v>
      </c>
      <c r="K136" s="483" t="s">
        <v>2797</v>
      </c>
      <c r="L136" s="485" t="s">
        <v>2898</v>
      </c>
      <c r="M136" s="486"/>
    </row>
    <row r="137" spans="1:13" s="460" customFormat="1" ht="92.25" customHeight="1">
      <c r="A137" s="489" t="s">
        <v>2794</v>
      </c>
      <c r="B137" s="483" t="s">
        <v>2632</v>
      </c>
      <c r="C137" s="483" t="s">
        <v>2918</v>
      </c>
      <c r="D137" s="478" t="s">
        <v>35</v>
      </c>
      <c r="E137" s="483" t="s">
        <v>2675</v>
      </c>
      <c r="F137" s="483" t="s">
        <v>2796</v>
      </c>
      <c r="G137" s="484">
        <v>0</v>
      </c>
      <c r="H137" s="484">
        <v>13743200</v>
      </c>
      <c r="I137" s="484">
        <v>13056040</v>
      </c>
      <c r="J137" s="484">
        <v>687160</v>
      </c>
      <c r="K137" s="483" t="s">
        <v>2797</v>
      </c>
      <c r="L137" s="485" t="s">
        <v>2919</v>
      </c>
      <c r="M137" s="486"/>
    </row>
    <row r="138" spans="1:13" s="460" customFormat="1" ht="92.25" customHeight="1">
      <c r="A138" s="489" t="s">
        <v>2794</v>
      </c>
      <c r="B138" s="483" t="s">
        <v>2632</v>
      </c>
      <c r="C138" s="483" t="s">
        <v>2920</v>
      </c>
      <c r="D138" s="478" t="s">
        <v>35</v>
      </c>
      <c r="E138" s="483" t="s">
        <v>2675</v>
      </c>
      <c r="F138" s="483" t="s">
        <v>2796</v>
      </c>
      <c r="G138" s="484">
        <v>0</v>
      </c>
      <c r="H138" s="484">
        <v>5313600</v>
      </c>
      <c r="I138" s="484">
        <v>5047920</v>
      </c>
      <c r="J138" s="484">
        <v>265680</v>
      </c>
      <c r="K138" s="483" t="s">
        <v>2797</v>
      </c>
      <c r="L138" s="485" t="s">
        <v>2921</v>
      </c>
      <c r="M138" s="486"/>
    </row>
    <row r="139" spans="1:13" s="460" customFormat="1" ht="92.25" customHeight="1">
      <c r="A139" s="489" t="s">
        <v>2794</v>
      </c>
      <c r="B139" s="483" t="s">
        <v>2632</v>
      </c>
      <c r="C139" s="483" t="s">
        <v>2922</v>
      </c>
      <c r="D139" s="478" t="s">
        <v>35</v>
      </c>
      <c r="E139" s="483" t="s">
        <v>2675</v>
      </c>
      <c r="F139" s="483" t="s">
        <v>2796</v>
      </c>
      <c r="G139" s="484">
        <v>0</v>
      </c>
      <c r="H139" s="484">
        <v>6494400</v>
      </c>
      <c r="I139" s="484">
        <v>6169680</v>
      </c>
      <c r="J139" s="484">
        <v>324720</v>
      </c>
      <c r="K139" s="483" t="s">
        <v>2797</v>
      </c>
      <c r="L139" s="485" t="s">
        <v>2923</v>
      </c>
      <c r="M139" s="486"/>
    </row>
    <row r="140" spans="1:13" s="460" customFormat="1" ht="92.25" customHeight="1">
      <c r="A140" s="489" t="s">
        <v>2794</v>
      </c>
      <c r="B140" s="483" t="s">
        <v>2632</v>
      </c>
      <c r="C140" s="483" t="s">
        <v>2924</v>
      </c>
      <c r="D140" s="478" t="s">
        <v>35</v>
      </c>
      <c r="E140" s="483" t="s">
        <v>2675</v>
      </c>
      <c r="F140" s="483" t="s">
        <v>2796</v>
      </c>
      <c r="G140" s="484">
        <v>0</v>
      </c>
      <c r="H140" s="484">
        <v>4526400</v>
      </c>
      <c r="I140" s="484">
        <v>4300080</v>
      </c>
      <c r="J140" s="484">
        <v>226320</v>
      </c>
      <c r="K140" s="483" t="s">
        <v>2797</v>
      </c>
      <c r="L140" s="485" t="s">
        <v>2925</v>
      </c>
      <c r="M140" s="486"/>
    </row>
    <row r="141" spans="1:13" ht="47.25">
      <c r="A141" s="489" t="s">
        <v>2794</v>
      </c>
      <c r="B141" s="483" t="s">
        <v>2632</v>
      </c>
      <c r="C141" s="483" t="s">
        <v>2926</v>
      </c>
      <c r="D141" s="478" t="s">
        <v>35</v>
      </c>
      <c r="E141" s="483" t="s">
        <v>2675</v>
      </c>
      <c r="F141" s="483" t="s">
        <v>2796</v>
      </c>
      <c r="G141" s="484">
        <v>0</v>
      </c>
      <c r="H141" s="484">
        <v>2919200</v>
      </c>
      <c r="I141" s="484">
        <v>2773240</v>
      </c>
      <c r="J141" s="484">
        <v>145960</v>
      </c>
      <c r="K141" s="483" t="s">
        <v>2797</v>
      </c>
      <c r="L141" s="485" t="s">
        <v>2927</v>
      </c>
      <c r="M141" s="486"/>
    </row>
    <row r="142" spans="1:13" ht="47.25">
      <c r="A142" s="489" t="s">
        <v>2794</v>
      </c>
      <c r="B142" s="483" t="s">
        <v>2632</v>
      </c>
      <c r="C142" s="483" t="s">
        <v>2928</v>
      </c>
      <c r="D142" s="478" t="s">
        <v>35</v>
      </c>
      <c r="E142" s="483" t="s">
        <v>2675</v>
      </c>
      <c r="F142" s="483" t="s">
        <v>2796</v>
      </c>
      <c r="G142" s="484">
        <v>0</v>
      </c>
      <c r="H142" s="484">
        <v>1377600</v>
      </c>
      <c r="I142" s="484">
        <v>1308720</v>
      </c>
      <c r="J142" s="484">
        <v>68880</v>
      </c>
      <c r="K142" s="483" t="s">
        <v>2797</v>
      </c>
      <c r="L142" s="485" t="s">
        <v>2929</v>
      </c>
      <c r="M142" s="486"/>
    </row>
    <row r="143" spans="1:13" ht="47.25">
      <c r="A143" s="489" t="s">
        <v>2794</v>
      </c>
      <c r="B143" s="483" t="s">
        <v>2632</v>
      </c>
      <c r="C143" s="483" t="s">
        <v>2930</v>
      </c>
      <c r="D143" s="478" t="s">
        <v>35</v>
      </c>
      <c r="E143" s="483" t="s">
        <v>2675</v>
      </c>
      <c r="F143" s="483" t="s">
        <v>2796</v>
      </c>
      <c r="G143" s="484">
        <v>0</v>
      </c>
      <c r="H143" s="484">
        <v>3903200</v>
      </c>
      <c r="I143" s="484">
        <v>3708040</v>
      </c>
      <c r="J143" s="484">
        <v>195160</v>
      </c>
      <c r="K143" s="483" t="s">
        <v>2797</v>
      </c>
      <c r="L143" s="485" t="s">
        <v>2931</v>
      </c>
      <c r="M143" s="486"/>
    </row>
    <row r="144" spans="1:13" ht="47.25">
      <c r="A144" s="489" t="s">
        <v>2794</v>
      </c>
      <c r="B144" s="483" t="s">
        <v>2632</v>
      </c>
      <c r="C144" s="483" t="s">
        <v>2932</v>
      </c>
      <c r="D144" s="478" t="s">
        <v>35</v>
      </c>
      <c r="E144" s="483" t="s">
        <v>2675</v>
      </c>
      <c r="F144" s="483" t="s">
        <v>2796</v>
      </c>
      <c r="G144" s="484">
        <v>0</v>
      </c>
      <c r="H144" s="484">
        <v>2164800</v>
      </c>
      <c r="I144" s="484">
        <v>2056560</v>
      </c>
      <c r="J144" s="484">
        <v>108240</v>
      </c>
      <c r="K144" s="483" t="s">
        <v>2797</v>
      </c>
      <c r="L144" s="485" t="s">
        <v>2933</v>
      </c>
      <c r="M144" s="486"/>
    </row>
    <row r="145" spans="1:13" ht="47.25">
      <c r="A145" s="489" t="s">
        <v>2794</v>
      </c>
      <c r="B145" s="483" t="s">
        <v>2632</v>
      </c>
      <c r="C145" s="483" t="s">
        <v>2934</v>
      </c>
      <c r="D145" s="478" t="s">
        <v>35</v>
      </c>
      <c r="E145" s="483" t="s">
        <v>2675</v>
      </c>
      <c r="F145" s="483" t="s">
        <v>2796</v>
      </c>
      <c r="G145" s="484">
        <v>0</v>
      </c>
      <c r="H145" s="484">
        <v>1148000</v>
      </c>
      <c r="I145" s="484">
        <v>1090600</v>
      </c>
      <c r="J145" s="484">
        <v>57400</v>
      </c>
      <c r="K145" s="483" t="s">
        <v>2797</v>
      </c>
      <c r="L145" s="485" t="s">
        <v>2815</v>
      </c>
      <c r="M145" s="486"/>
    </row>
    <row r="146" spans="1:13" ht="47.25">
      <c r="A146" s="489" t="s">
        <v>2794</v>
      </c>
      <c r="B146" s="483" t="s">
        <v>2632</v>
      </c>
      <c r="C146" s="483" t="s">
        <v>2935</v>
      </c>
      <c r="D146" s="478" t="s">
        <v>35</v>
      </c>
      <c r="E146" s="483" t="s">
        <v>2675</v>
      </c>
      <c r="F146" s="483" t="s">
        <v>2796</v>
      </c>
      <c r="G146" s="484">
        <v>0</v>
      </c>
      <c r="H146" s="484">
        <v>1312000</v>
      </c>
      <c r="I146" s="484">
        <v>1246400</v>
      </c>
      <c r="J146" s="484">
        <v>65600</v>
      </c>
      <c r="K146" s="483" t="s">
        <v>2797</v>
      </c>
      <c r="L146" s="485" t="s">
        <v>2936</v>
      </c>
      <c r="M146" s="486"/>
    </row>
    <row r="147" spans="1:13" ht="47.25">
      <c r="A147" s="489" t="s">
        <v>2794</v>
      </c>
      <c r="B147" s="483" t="s">
        <v>2632</v>
      </c>
      <c r="C147" s="483" t="s">
        <v>2937</v>
      </c>
      <c r="D147" s="478" t="s">
        <v>35</v>
      </c>
      <c r="E147" s="483" t="s">
        <v>2675</v>
      </c>
      <c r="F147" s="483" t="s">
        <v>2796</v>
      </c>
      <c r="G147" s="484">
        <v>0</v>
      </c>
      <c r="H147" s="484">
        <v>918400</v>
      </c>
      <c r="I147" s="484">
        <v>872480</v>
      </c>
      <c r="J147" s="484">
        <v>45920</v>
      </c>
      <c r="K147" s="483" t="s">
        <v>2797</v>
      </c>
      <c r="L147" s="485" t="s">
        <v>2938</v>
      </c>
      <c r="M147" s="486"/>
    </row>
    <row r="148" spans="1:13" ht="47.25">
      <c r="A148" s="489" t="s">
        <v>2794</v>
      </c>
      <c r="B148" s="483" t="s">
        <v>2632</v>
      </c>
      <c r="C148" s="483" t="s">
        <v>2939</v>
      </c>
      <c r="D148" s="478" t="s">
        <v>35</v>
      </c>
      <c r="E148" s="483" t="s">
        <v>2675</v>
      </c>
      <c r="F148" s="483" t="s">
        <v>2796</v>
      </c>
      <c r="G148" s="484">
        <v>0</v>
      </c>
      <c r="H148" s="484">
        <v>2361600</v>
      </c>
      <c r="I148" s="484">
        <v>2243520</v>
      </c>
      <c r="J148" s="484">
        <v>118080</v>
      </c>
      <c r="K148" s="483" t="s">
        <v>2797</v>
      </c>
      <c r="L148" s="485" t="s">
        <v>2940</v>
      </c>
      <c r="M148" s="486"/>
    </row>
    <row r="149" spans="1:13" ht="47.25">
      <c r="A149" s="489" t="s">
        <v>2794</v>
      </c>
      <c r="B149" s="483" t="s">
        <v>2632</v>
      </c>
      <c r="C149" s="483" t="s">
        <v>2941</v>
      </c>
      <c r="D149" s="478" t="s">
        <v>35</v>
      </c>
      <c r="E149" s="483" t="s">
        <v>2675</v>
      </c>
      <c r="F149" s="483" t="s">
        <v>2796</v>
      </c>
      <c r="G149" s="484">
        <v>0</v>
      </c>
      <c r="H149" s="484">
        <v>328000</v>
      </c>
      <c r="I149" s="484">
        <v>311600</v>
      </c>
      <c r="J149" s="484">
        <v>16400</v>
      </c>
      <c r="K149" s="483" t="s">
        <v>2797</v>
      </c>
      <c r="L149" s="485" t="s">
        <v>2908</v>
      </c>
      <c r="M149" s="486"/>
    </row>
    <row r="150" spans="1:13" ht="47.25">
      <c r="A150" s="489" t="s">
        <v>2794</v>
      </c>
      <c r="B150" s="483" t="s">
        <v>2632</v>
      </c>
      <c r="C150" s="483" t="s">
        <v>2942</v>
      </c>
      <c r="D150" s="478" t="s">
        <v>35</v>
      </c>
      <c r="E150" s="483" t="s">
        <v>2675</v>
      </c>
      <c r="F150" s="483" t="s">
        <v>2796</v>
      </c>
      <c r="G150" s="484">
        <v>0</v>
      </c>
      <c r="H150" s="484">
        <v>295200</v>
      </c>
      <c r="I150" s="484">
        <v>280440</v>
      </c>
      <c r="J150" s="484">
        <v>14760</v>
      </c>
      <c r="K150" s="483" t="s">
        <v>2797</v>
      </c>
      <c r="L150" s="485" t="s">
        <v>2943</v>
      </c>
      <c r="M150" s="486"/>
    </row>
    <row r="151" spans="1:13" ht="47.25">
      <c r="A151" s="489" t="s">
        <v>2794</v>
      </c>
      <c r="B151" s="483" t="s">
        <v>2632</v>
      </c>
      <c r="C151" s="483" t="s">
        <v>2944</v>
      </c>
      <c r="D151" s="478" t="s">
        <v>35</v>
      </c>
      <c r="E151" s="483" t="s">
        <v>2675</v>
      </c>
      <c r="F151" s="483" t="s">
        <v>2796</v>
      </c>
      <c r="G151" s="484">
        <v>0</v>
      </c>
      <c r="H151" s="484">
        <v>1476000</v>
      </c>
      <c r="I151" s="484">
        <v>1402200</v>
      </c>
      <c r="J151" s="484">
        <v>73800</v>
      </c>
      <c r="K151" s="483" t="s">
        <v>2797</v>
      </c>
      <c r="L151" s="485" t="s">
        <v>2945</v>
      </c>
      <c r="M151" s="486"/>
    </row>
    <row r="152" spans="1:13" ht="47.25">
      <c r="A152" s="489" t="s">
        <v>2794</v>
      </c>
      <c r="B152" s="483" t="s">
        <v>2632</v>
      </c>
      <c r="C152" s="483" t="s">
        <v>2946</v>
      </c>
      <c r="D152" s="478" t="s">
        <v>35</v>
      </c>
      <c r="E152" s="483" t="s">
        <v>2675</v>
      </c>
      <c r="F152" s="483" t="s">
        <v>2796</v>
      </c>
      <c r="G152" s="484">
        <v>0</v>
      </c>
      <c r="H152" s="484">
        <v>4100000</v>
      </c>
      <c r="I152" s="484">
        <v>3895000</v>
      </c>
      <c r="J152" s="484">
        <v>205000</v>
      </c>
      <c r="K152" s="483" t="s">
        <v>2797</v>
      </c>
      <c r="L152" s="485" t="s">
        <v>2947</v>
      </c>
      <c r="M152" s="486"/>
    </row>
    <row r="153" spans="1:13" ht="47.25">
      <c r="A153" s="489" t="s">
        <v>2794</v>
      </c>
      <c r="B153" s="483" t="s">
        <v>2632</v>
      </c>
      <c r="C153" s="483" t="s">
        <v>2948</v>
      </c>
      <c r="D153" s="478" t="s">
        <v>35</v>
      </c>
      <c r="E153" s="483" t="s">
        <v>2675</v>
      </c>
      <c r="F153" s="483" t="s">
        <v>2796</v>
      </c>
      <c r="G153" s="484">
        <v>0</v>
      </c>
      <c r="H153" s="484">
        <v>15416000</v>
      </c>
      <c r="I153" s="484">
        <v>14645200</v>
      </c>
      <c r="J153" s="484">
        <v>770800</v>
      </c>
      <c r="K153" s="483" t="s">
        <v>2797</v>
      </c>
      <c r="L153" s="485" t="s">
        <v>2949</v>
      </c>
      <c r="M153" s="486"/>
    </row>
    <row r="154" spans="1:13" ht="47.25">
      <c r="A154" s="489" t="s">
        <v>2794</v>
      </c>
      <c r="B154" s="483" t="s">
        <v>2632</v>
      </c>
      <c r="C154" s="483" t="s">
        <v>2950</v>
      </c>
      <c r="D154" s="478" t="s">
        <v>35</v>
      </c>
      <c r="E154" s="483" t="s">
        <v>2675</v>
      </c>
      <c r="F154" s="483" t="s">
        <v>2796</v>
      </c>
      <c r="G154" s="484">
        <v>0</v>
      </c>
      <c r="H154" s="484">
        <v>7183200</v>
      </c>
      <c r="I154" s="484">
        <v>6824040</v>
      </c>
      <c r="J154" s="484">
        <v>359160</v>
      </c>
      <c r="K154" s="483" t="s">
        <v>2797</v>
      </c>
      <c r="L154" s="485" t="s">
        <v>2951</v>
      </c>
      <c r="M154" s="486"/>
    </row>
    <row r="155" spans="1:13" ht="47.25">
      <c r="A155" s="489" t="s">
        <v>2794</v>
      </c>
      <c r="B155" s="483" t="s">
        <v>2632</v>
      </c>
      <c r="C155" s="483" t="s">
        <v>2952</v>
      </c>
      <c r="D155" s="478" t="s">
        <v>35</v>
      </c>
      <c r="E155" s="483" t="s">
        <v>2675</v>
      </c>
      <c r="F155" s="483" t="s">
        <v>2796</v>
      </c>
      <c r="G155" s="484">
        <v>0</v>
      </c>
      <c r="H155" s="484">
        <v>295200</v>
      </c>
      <c r="I155" s="484">
        <v>280440</v>
      </c>
      <c r="J155" s="484">
        <v>14760</v>
      </c>
      <c r="K155" s="483" t="s">
        <v>2797</v>
      </c>
      <c r="L155" s="485" t="s">
        <v>2943</v>
      </c>
      <c r="M155" s="486"/>
    </row>
    <row r="156" spans="1:13" ht="47.25">
      <c r="A156" s="489" t="s">
        <v>2794</v>
      </c>
      <c r="B156" s="483" t="s">
        <v>2632</v>
      </c>
      <c r="C156" s="483" t="s">
        <v>2953</v>
      </c>
      <c r="D156" s="478" t="s">
        <v>35</v>
      </c>
      <c r="E156" s="483" t="s">
        <v>2675</v>
      </c>
      <c r="F156" s="483" t="s">
        <v>2796</v>
      </c>
      <c r="G156" s="484">
        <v>0</v>
      </c>
      <c r="H156" s="484">
        <v>3870400</v>
      </c>
      <c r="I156" s="484">
        <v>3676880</v>
      </c>
      <c r="J156" s="484">
        <v>193520</v>
      </c>
      <c r="K156" s="483" t="s">
        <v>2797</v>
      </c>
      <c r="L156" s="485" t="s">
        <v>2954</v>
      </c>
      <c r="M156" s="486"/>
    </row>
    <row r="157" spans="1:13" ht="47.25">
      <c r="A157" s="489" t="s">
        <v>2794</v>
      </c>
      <c r="B157" s="483" t="s">
        <v>2632</v>
      </c>
      <c r="C157" s="483" t="s">
        <v>2955</v>
      </c>
      <c r="D157" s="478" t="s">
        <v>35</v>
      </c>
      <c r="E157" s="483" t="s">
        <v>2675</v>
      </c>
      <c r="F157" s="483" t="s">
        <v>2796</v>
      </c>
      <c r="G157" s="484">
        <v>0</v>
      </c>
      <c r="H157" s="484">
        <v>4231200</v>
      </c>
      <c r="I157" s="484">
        <v>4019640</v>
      </c>
      <c r="J157" s="484">
        <v>211560</v>
      </c>
      <c r="K157" s="483" t="s">
        <v>2797</v>
      </c>
      <c r="L157" s="485" t="s">
        <v>2956</v>
      </c>
      <c r="M157" s="486"/>
    </row>
    <row r="158" spans="1:13" ht="47.25">
      <c r="A158" s="489" t="s">
        <v>2794</v>
      </c>
      <c r="B158" s="483" t="s">
        <v>2632</v>
      </c>
      <c r="C158" s="483" t="s">
        <v>2957</v>
      </c>
      <c r="D158" s="478" t="s">
        <v>35</v>
      </c>
      <c r="E158" s="483" t="s">
        <v>2675</v>
      </c>
      <c r="F158" s="483" t="s">
        <v>2796</v>
      </c>
      <c r="G158" s="484">
        <v>0</v>
      </c>
      <c r="H158" s="484">
        <v>2033600</v>
      </c>
      <c r="I158" s="484">
        <v>1931920</v>
      </c>
      <c r="J158" s="484">
        <v>101680</v>
      </c>
      <c r="K158" s="483" t="s">
        <v>2797</v>
      </c>
      <c r="L158" s="485" t="s">
        <v>2958</v>
      </c>
      <c r="M158" s="486"/>
    </row>
    <row r="159" spans="1:13" ht="47.25">
      <c r="A159" s="489" t="s">
        <v>2794</v>
      </c>
      <c r="B159" s="483" t="s">
        <v>2632</v>
      </c>
      <c r="C159" s="483" t="s">
        <v>2959</v>
      </c>
      <c r="D159" s="478" t="s">
        <v>35</v>
      </c>
      <c r="E159" s="483" t="s">
        <v>2675</v>
      </c>
      <c r="F159" s="483" t="s">
        <v>2796</v>
      </c>
      <c r="G159" s="484">
        <v>0</v>
      </c>
      <c r="H159" s="484">
        <v>5018400</v>
      </c>
      <c r="I159" s="484">
        <v>4767480</v>
      </c>
      <c r="J159" s="484">
        <v>250920</v>
      </c>
      <c r="K159" s="483" t="s">
        <v>2797</v>
      </c>
      <c r="L159" s="485" t="s">
        <v>2960</v>
      </c>
      <c r="M159" s="486"/>
    </row>
    <row r="160" spans="1:13" ht="47.25">
      <c r="A160" s="489" t="s">
        <v>2794</v>
      </c>
      <c r="B160" s="483" t="s">
        <v>2632</v>
      </c>
      <c r="C160" s="483" t="s">
        <v>2961</v>
      </c>
      <c r="D160" s="478" t="s">
        <v>35</v>
      </c>
      <c r="E160" s="483" t="s">
        <v>2675</v>
      </c>
      <c r="F160" s="483" t="s">
        <v>2796</v>
      </c>
      <c r="G160" s="484">
        <v>0</v>
      </c>
      <c r="H160" s="484">
        <v>623200</v>
      </c>
      <c r="I160" s="484">
        <v>592040</v>
      </c>
      <c r="J160" s="484">
        <v>31160</v>
      </c>
      <c r="K160" s="483" t="s">
        <v>2797</v>
      </c>
      <c r="L160" s="485" t="s">
        <v>2962</v>
      </c>
      <c r="M160" s="486"/>
    </row>
    <row r="161" spans="1:13" ht="47.25">
      <c r="A161" s="489" t="s">
        <v>2794</v>
      </c>
      <c r="B161" s="483" t="s">
        <v>2632</v>
      </c>
      <c r="C161" s="483" t="s">
        <v>2963</v>
      </c>
      <c r="D161" s="478" t="s">
        <v>35</v>
      </c>
      <c r="E161" s="483" t="s">
        <v>2675</v>
      </c>
      <c r="F161" s="483" t="s">
        <v>2796</v>
      </c>
      <c r="G161" s="484">
        <v>0</v>
      </c>
      <c r="H161" s="484">
        <v>3870400</v>
      </c>
      <c r="I161" s="484">
        <v>3676880</v>
      </c>
      <c r="J161" s="484">
        <v>193520</v>
      </c>
      <c r="K161" s="483" t="s">
        <v>2797</v>
      </c>
      <c r="L161" s="485" t="s">
        <v>2954</v>
      </c>
      <c r="M161" s="486"/>
    </row>
    <row r="162" spans="1:13" ht="47.25">
      <c r="A162" s="489" t="s">
        <v>2794</v>
      </c>
      <c r="B162" s="483" t="s">
        <v>2632</v>
      </c>
      <c r="C162" s="483" t="s">
        <v>2964</v>
      </c>
      <c r="D162" s="478" t="s">
        <v>35</v>
      </c>
      <c r="E162" s="483" t="s">
        <v>2675</v>
      </c>
      <c r="F162" s="483" t="s">
        <v>2796</v>
      </c>
      <c r="G162" s="484">
        <v>0</v>
      </c>
      <c r="H162" s="484">
        <v>262400</v>
      </c>
      <c r="I162" s="484">
        <v>249280</v>
      </c>
      <c r="J162" s="484">
        <v>13120</v>
      </c>
      <c r="K162" s="483" t="s">
        <v>2797</v>
      </c>
      <c r="L162" s="485" t="s">
        <v>2965</v>
      </c>
      <c r="M162" s="486"/>
    </row>
    <row r="163" spans="1:13" ht="47.25">
      <c r="A163" s="489" t="s">
        <v>2794</v>
      </c>
      <c r="B163" s="483" t="s">
        <v>2632</v>
      </c>
      <c r="C163" s="483" t="s">
        <v>2966</v>
      </c>
      <c r="D163" s="478" t="s">
        <v>35</v>
      </c>
      <c r="E163" s="483" t="s">
        <v>2675</v>
      </c>
      <c r="F163" s="483" t="s">
        <v>2796</v>
      </c>
      <c r="G163" s="484">
        <v>0</v>
      </c>
      <c r="H163" s="484">
        <v>5149600</v>
      </c>
      <c r="I163" s="484">
        <v>4892120</v>
      </c>
      <c r="J163" s="484">
        <v>257480</v>
      </c>
      <c r="K163" s="483" t="s">
        <v>2797</v>
      </c>
      <c r="L163" s="485" t="s">
        <v>2967</v>
      </c>
      <c r="M163" s="486"/>
    </row>
    <row r="164" spans="1:13" ht="47.25">
      <c r="A164" s="489" t="s">
        <v>2794</v>
      </c>
      <c r="B164" s="483" t="s">
        <v>2632</v>
      </c>
      <c r="C164" s="483" t="s">
        <v>2968</v>
      </c>
      <c r="D164" s="478" t="s">
        <v>35</v>
      </c>
      <c r="E164" s="483" t="s">
        <v>2675</v>
      </c>
      <c r="F164" s="483" t="s">
        <v>2796</v>
      </c>
      <c r="G164" s="484">
        <v>0</v>
      </c>
      <c r="H164" s="484">
        <v>1115200</v>
      </c>
      <c r="I164" s="484">
        <v>1059440</v>
      </c>
      <c r="J164" s="484">
        <v>55760</v>
      </c>
      <c r="K164" s="483" t="s">
        <v>2797</v>
      </c>
      <c r="L164" s="485" t="s">
        <v>2969</v>
      </c>
      <c r="M164" s="486"/>
    </row>
    <row r="165" spans="1:13" ht="47.25">
      <c r="A165" s="489" t="s">
        <v>2794</v>
      </c>
      <c r="B165" s="483" t="s">
        <v>2632</v>
      </c>
      <c r="C165" s="483" t="s">
        <v>2970</v>
      </c>
      <c r="D165" s="478" t="s">
        <v>35</v>
      </c>
      <c r="E165" s="483" t="s">
        <v>2675</v>
      </c>
      <c r="F165" s="483" t="s">
        <v>2796</v>
      </c>
      <c r="G165" s="484">
        <v>0</v>
      </c>
      <c r="H165" s="484">
        <v>852800</v>
      </c>
      <c r="I165" s="484">
        <v>810160</v>
      </c>
      <c r="J165" s="484">
        <v>42640</v>
      </c>
      <c r="K165" s="483" t="s">
        <v>2797</v>
      </c>
      <c r="L165" s="485" t="s">
        <v>2971</v>
      </c>
      <c r="M165" s="486"/>
    </row>
    <row r="166" spans="1:13" ht="47.25">
      <c r="A166" s="489" t="s">
        <v>2794</v>
      </c>
      <c r="B166" s="483" t="s">
        <v>2632</v>
      </c>
      <c r="C166" s="483" t="s">
        <v>2972</v>
      </c>
      <c r="D166" s="478" t="s">
        <v>35</v>
      </c>
      <c r="E166" s="483" t="s">
        <v>2675</v>
      </c>
      <c r="F166" s="483" t="s">
        <v>2796</v>
      </c>
      <c r="G166" s="484">
        <v>0</v>
      </c>
      <c r="H166" s="484">
        <v>1738400</v>
      </c>
      <c r="I166" s="484">
        <v>1651480</v>
      </c>
      <c r="J166" s="484">
        <v>86920</v>
      </c>
      <c r="K166" s="483" t="s">
        <v>2797</v>
      </c>
      <c r="L166" s="485" t="s">
        <v>2892</v>
      </c>
      <c r="M166" s="486"/>
    </row>
    <row r="167" spans="1:13" ht="47.25">
      <c r="A167" s="489" t="s">
        <v>2794</v>
      </c>
      <c r="B167" s="483" t="s">
        <v>2632</v>
      </c>
      <c r="C167" s="483" t="s">
        <v>2973</v>
      </c>
      <c r="D167" s="478" t="s">
        <v>35</v>
      </c>
      <c r="E167" s="483" t="s">
        <v>2675</v>
      </c>
      <c r="F167" s="483" t="s">
        <v>2796</v>
      </c>
      <c r="G167" s="484">
        <v>0</v>
      </c>
      <c r="H167" s="484">
        <v>6658400</v>
      </c>
      <c r="I167" s="484">
        <v>6325480</v>
      </c>
      <c r="J167" s="484">
        <v>332920</v>
      </c>
      <c r="K167" s="483" t="s">
        <v>2797</v>
      </c>
      <c r="L167" s="485" t="s">
        <v>2974</v>
      </c>
      <c r="M167" s="486"/>
    </row>
    <row r="168" spans="1:13" ht="47.25">
      <c r="A168" s="489" t="s">
        <v>2794</v>
      </c>
      <c r="B168" s="483" t="s">
        <v>2632</v>
      </c>
      <c r="C168" s="483" t="s">
        <v>2975</v>
      </c>
      <c r="D168" s="478" t="s">
        <v>35</v>
      </c>
      <c r="E168" s="483" t="s">
        <v>2675</v>
      </c>
      <c r="F168" s="483" t="s">
        <v>2796</v>
      </c>
      <c r="G168" s="484">
        <v>0</v>
      </c>
      <c r="H168" s="484">
        <v>0</v>
      </c>
      <c r="I168" s="484">
        <v>0</v>
      </c>
      <c r="J168" s="484">
        <v>0</v>
      </c>
      <c r="K168" s="483" t="s">
        <v>2797</v>
      </c>
      <c r="L168" s="485" t="s">
        <v>2976</v>
      </c>
      <c r="M168" s="486"/>
    </row>
    <row r="169" spans="1:13" ht="47.25">
      <c r="A169" s="489" t="s">
        <v>2794</v>
      </c>
      <c r="B169" s="483" t="s">
        <v>2632</v>
      </c>
      <c r="C169" s="483" t="s">
        <v>2977</v>
      </c>
      <c r="D169" s="478" t="s">
        <v>35</v>
      </c>
      <c r="E169" s="483" t="s">
        <v>2675</v>
      </c>
      <c r="F169" s="483" t="s">
        <v>2796</v>
      </c>
      <c r="G169" s="484">
        <v>0</v>
      </c>
      <c r="H169" s="484">
        <v>2853600</v>
      </c>
      <c r="I169" s="484">
        <v>2710920</v>
      </c>
      <c r="J169" s="484">
        <v>142680</v>
      </c>
      <c r="K169" s="483" t="s">
        <v>2797</v>
      </c>
      <c r="L169" s="485" t="s">
        <v>2978</v>
      </c>
      <c r="M169" s="486"/>
    </row>
    <row r="170" spans="1:13" ht="47.25">
      <c r="A170" s="489" t="s">
        <v>2794</v>
      </c>
      <c r="B170" s="483" t="s">
        <v>2632</v>
      </c>
      <c r="C170" s="483" t="s">
        <v>2979</v>
      </c>
      <c r="D170" s="478" t="s">
        <v>35</v>
      </c>
      <c r="E170" s="483" t="s">
        <v>2675</v>
      </c>
      <c r="F170" s="483" t="s">
        <v>2796</v>
      </c>
      <c r="G170" s="484">
        <v>0</v>
      </c>
      <c r="H170" s="484">
        <v>3017600</v>
      </c>
      <c r="I170" s="484">
        <v>2866720</v>
      </c>
      <c r="J170" s="484">
        <v>150880</v>
      </c>
      <c r="K170" s="483" t="s">
        <v>2797</v>
      </c>
      <c r="L170" s="485" t="s">
        <v>2980</v>
      </c>
      <c r="M170" s="486"/>
    </row>
    <row r="171" spans="1:13" ht="31.5">
      <c r="A171" s="487" t="s">
        <v>2981</v>
      </c>
      <c r="B171" s="488" t="s">
        <v>2632</v>
      </c>
      <c r="C171" s="483" t="s">
        <v>2982</v>
      </c>
      <c r="D171" s="478" t="s">
        <v>46</v>
      </c>
      <c r="E171" s="479" t="s">
        <v>2182</v>
      </c>
      <c r="F171" s="479"/>
      <c r="G171" s="480"/>
      <c r="H171" s="480">
        <v>73601257.562000006</v>
      </c>
      <c r="I171" s="480">
        <v>60353031.200840004</v>
      </c>
      <c r="J171" s="480">
        <v>13248226.361160001</v>
      </c>
      <c r="K171" s="479"/>
      <c r="L171" s="481" t="s">
        <v>2983</v>
      </c>
      <c r="M171" s="474"/>
    </row>
    <row r="172" spans="1:13">
      <c r="A172" s="487" t="s">
        <v>2984</v>
      </c>
      <c r="B172" s="488" t="s">
        <v>2632</v>
      </c>
      <c r="C172" s="483" t="s">
        <v>2985</v>
      </c>
      <c r="D172" s="478" t="s">
        <v>35</v>
      </c>
      <c r="E172" s="479" t="s">
        <v>2126</v>
      </c>
      <c r="F172" s="479"/>
      <c r="G172" s="480">
        <v>5736.8299999999981</v>
      </c>
      <c r="H172" s="480">
        <v>4205003.3899999997</v>
      </c>
      <c r="I172" s="480">
        <v>3868603.1187999998</v>
      </c>
      <c r="J172" s="480">
        <v>336400.27119999996</v>
      </c>
      <c r="K172" s="479" t="s">
        <v>2986</v>
      </c>
      <c r="L172" s="481" t="s">
        <v>2987</v>
      </c>
      <c r="M172" s="474"/>
    </row>
    <row r="173" spans="1:13">
      <c r="A173" s="487" t="s">
        <v>2984</v>
      </c>
      <c r="B173" s="488" t="s">
        <v>2632</v>
      </c>
      <c r="C173" s="483" t="s">
        <v>2988</v>
      </c>
      <c r="D173" s="478" t="s">
        <v>35</v>
      </c>
      <c r="E173" s="479" t="s">
        <v>2126</v>
      </c>
      <c r="F173" s="479"/>
      <c r="G173" s="480">
        <v>2651.7699999999995</v>
      </c>
      <c r="H173" s="480">
        <v>4505360.7699999996</v>
      </c>
      <c r="I173" s="480">
        <v>4144931.9083999996</v>
      </c>
      <c r="J173" s="480">
        <v>360428.86159999995</v>
      </c>
      <c r="K173" s="479" t="s">
        <v>2986</v>
      </c>
      <c r="L173" s="481" t="s">
        <v>2989</v>
      </c>
      <c r="M173" s="474"/>
    </row>
    <row r="174" spans="1:13">
      <c r="A174" s="487" t="s">
        <v>2984</v>
      </c>
      <c r="B174" s="488" t="s">
        <v>2632</v>
      </c>
      <c r="C174" s="483" t="s">
        <v>2990</v>
      </c>
      <c r="D174" s="478" t="s">
        <v>35</v>
      </c>
      <c r="E174" s="479" t="s">
        <v>2126</v>
      </c>
      <c r="F174" s="479"/>
      <c r="G174" s="480">
        <v>1106.2799999999997</v>
      </c>
      <c r="H174" s="480">
        <v>12765188.859999999</v>
      </c>
      <c r="I174" s="480">
        <v>11743973.7512</v>
      </c>
      <c r="J174" s="480">
        <v>1021215.1087999999</v>
      </c>
      <c r="K174" s="479" t="s">
        <v>2986</v>
      </c>
      <c r="L174" s="481" t="s">
        <v>2991</v>
      </c>
      <c r="M174" s="474"/>
    </row>
    <row r="175" spans="1:13">
      <c r="A175" s="487" t="s">
        <v>2984</v>
      </c>
      <c r="B175" s="488" t="s">
        <v>2632</v>
      </c>
      <c r="C175" s="483" t="s">
        <v>2992</v>
      </c>
      <c r="D175" s="478" t="s">
        <v>35</v>
      </c>
      <c r="E175" s="479" t="s">
        <v>2126</v>
      </c>
      <c r="F175" s="479"/>
      <c r="G175" s="480">
        <v>6263.8199999999988</v>
      </c>
      <c r="H175" s="480">
        <v>11203330.460000001</v>
      </c>
      <c r="I175" s="480">
        <v>10307064.023200002</v>
      </c>
      <c r="J175" s="480">
        <v>896266.43680000014</v>
      </c>
      <c r="K175" s="479" t="s">
        <v>2986</v>
      </c>
      <c r="L175" s="481" t="s">
        <v>2993</v>
      </c>
      <c r="M175" s="474"/>
    </row>
    <row r="176" spans="1:13">
      <c r="A176" s="487" t="s">
        <v>2984</v>
      </c>
      <c r="B176" s="488" t="s">
        <v>2632</v>
      </c>
      <c r="C176" s="483" t="s">
        <v>2994</v>
      </c>
      <c r="D176" s="478" t="s">
        <v>35</v>
      </c>
      <c r="E176" s="479" t="s">
        <v>2126</v>
      </c>
      <c r="F176" s="479"/>
      <c r="G176" s="480">
        <v>-445.40000000000003</v>
      </c>
      <c r="H176" s="480">
        <v>8259828.0899999999</v>
      </c>
      <c r="I176" s="480">
        <v>7599041.8427999998</v>
      </c>
      <c r="J176" s="480">
        <v>660786.24719999998</v>
      </c>
      <c r="K176" s="479" t="s">
        <v>2986</v>
      </c>
      <c r="L176" s="481" t="s">
        <v>2995</v>
      </c>
      <c r="M176" s="474"/>
    </row>
    <row r="177" spans="1:13">
      <c r="A177" s="487" t="s">
        <v>2984</v>
      </c>
      <c r="B177" s="488" t="s">
        <v>2632</v>
      </c>
      <c r="C177" s="483" t="s">
        <v>2996</v>
      </c>
      <c r="D177" s="478" t="s">
        <v>35</v>
      </c>
      <c r="E177" s="479" t="s">
        <v>2126</v>
      </c>
      <c r="F177" s="479"/>
      <c r="G177" s="480">
        <v>0</v>
      </c>
      <c r="H177" s="480">
        <v>8109649.3899999997</v>
      </c>
      <c r="I177" s="480">
        <v>7460877.4387999997</v>
      </c>
      <c r="J177" s="480">
        <v>648771.95120000001</v>
      </c>
      <c r="K177" s="479" t="s">
        <v>2986</v>
      </c>
      <c r="L177" s="481" t="s">
        <v>2997</v>
      </c>
      <c r="M177" s="474"/>
    </row>
    <row r="178" spans="1:13">
      <c r="A178" s="487" t="s">
        <v>2984</v>
      </c>
      <c r="B178" s="488" t="s">
        <v>2632</v>
      </c>
      <c r="C178" s="483" t="s">
        <v>2998</v>
      </c>
      <c r="D178" s="478" t="s">
        <v>35</v>
      </c>
      <c r="E178" s="479" t="s">
        <v>2126</v>
      </c>
      <c r="F178" s="479"/>
      <c r="G178" s="480">
        <v>3227.5299999999984</v>
      </c>
      <c r="H178" s="480">
        <v>8259828.0899999999</v>
      </c>
      <c r="I178" s="480">
        <v>7599041.8427999998</v>
      </c>
      <c r="J178" s="480">
        <v>660786.24719999998</v>
      </c>
      <c r="K178" s="479" t="s">
        <v>2986</v>
      </c>
      <c r="L178" s="481" t="s">
        <v>2995</v>
      </c>
      <c r="M178" s="474"/>
    </row>
    <row r="179" spans="1:13">
      <c r="A179" s="487" t="s">
        <v>2984</v>
      </c>
      <c r="B179" s="488" t="s">
        <v>2632</v>
      </c>
      <c r="C179" s="483" t="s">
        <v>2999</v>
      </c>
      <c r="D179" s="478" t="s">
        <v>35</v>
      </c>
      <c r="E179" s="479" t="s">
        <v>2126</v>
      </c>
      <c r="F179" s="479"/>
      <c r="G179" s="480">
        <v>4728.1400000000003</v>
      </c>
      <c r="H179" s="480">
        <v>11075781</v>
      </c>
      <c r="I179" s="480">
        <v>10189718.52</v>
      </c>
      <c r="J179" s="480">
        <v>886062.48</v>
      </c>
      <c r="K179" s="479" t="s">
        <v>2986</v>
      </c>
      <c r="L179" s="481" t="s">
        <v>3000</v>
      </c>
      <c r="M179" s="474"/>
    </row>
    <row r="180" spans="1:13">
      <c r="A180" s="487" t="s">
        <v>2984</v>
      </c>
      <c r="B180" s="488" t="s">
        <v>2632</v>
      </c>
      <c r="C180" s="483" t="s">
        <v>3001</v>
      </c>
      <c r="D180" s="478" t="s">
        <v>35</v>
      </c>
      <c r="E180" s="479" t="s">
        <v>2126</v>
      </c>
      <c r="F180" s="479"/>
      <c r="G180" s="480">
        <v>2665.6899999999991</v>
      </c>
      <c r="H180" s="480">
        <v>6007147.7000000002</v>
      </c>
      <c r="I180" s="480">
        <v>5526575.8840000005</v>
      </c>
      <c r="J180" s="480">
        <v>480571.81600000005</v>
      </c>
      <c r="K180" s="479" t="s">
        <v>2986</v>
      </c>
      <c r="L180" s="481" t="s">
        <v>3002</v>
      </c>
      <c r="M180" s="474"/>
    </row>
    <row r="181" spans="1:13">
      <c r="A181" s="487" t="s">
        <v>2984</v>
      </c>
      <c r="B181" s="488" t="s">
        <v>2632</v>
      </c>
      <c r="C181" s="483" t="s">
        <v>3003</v>
      </c>
      <c r="D181" s="478" t="s">
        <v>35</v>
      </c>
      <c r="E181" s="479" t="s">
        <v>2126</v>
      </c>
      <c r="F181" s="479"/>
      <c r="G181" s="480">
        <v>6189.4299999999967</v>
      </c>
      <c r="H181" s="480">
        <v>12314652.779999999</v>
      </c>
      <c r="I181" s="480">
        <v>11329480.557599999</v>
      </c>
      <c r="J181" s="480">
        <v>985172.22239999997</v>
      </c>
      <c r="K181" s="479" t="s">
        <v>2986</v>
      </c>
      <c r="L181" s="481" t="s">
        <v>3004</v>
      </c>
      <c r="M181" s="474"/>
    </row>
    <row r="182" spans="1:13">
      <c r="A182" s="487" t="s">
        <v>2984</v>
      </c>
      <c r="B182" s="488" t="s">
        <v>2632</v>
      </c>
      <c r="C182" s="483" t="s">
        <v>3005</v>
      </c>
      <c r="D182" s="478" t="s">
        <v>35</v>
      </c>
      <c r="E182" s="479" t="s">
        <v>2126</v>
      </c>
      <c r="F182" s="479"/>
      <c r="G182" s="480">
        <v>0</v>
      </c>
      <c r="H182" s="480">
        <v>3754467.31</v>
      </c>
      <c r="I182" s="480">
        <v>3454109.9252000004</v>
      </c>
      <c r="J182" s="480">
        <v>300357.3848</v>
      </c>
      <c r="K182" s="479" t="s">
        <v>2986</v>
      </c>
      <c r="L182" s="481" t="s">
        <v>3006</v>
      </c>
      <c r="M182" s="474"/>
    </row>
    <row r="183" spans="1:13">
      <c r="A183" s="487" t="s">
        <v>2984</v>
      </c>
      <c r="B183" s="488" t="s">
        <v>2632</v>
      </c>
      <c r="C183" s="483" t="s">
        <v>3007</v>
      </c>
      <c r="D183" s="478" t="s">
        <v>35</v>
      </c>
      <c r="E183" s="479" t="s">
        <v>2126</v>
      </c>
      <c r="F183" s="479"/>
      <c r="G183" s="480">
        <v>2841.7599999999993</v>
      </c>
      <c r="H183" s="480">
        <v>7508934.6299999999</v>
      </c>
      <c r="I183" s="480">
        <v>6908219.8596000001</v>
      </c>
      <c r="J183" s="480">
        <v>600714.77040000004</v>
      </c>
      <c r="K183" s="479" t="s">
        <v>2986</v>
      </c>
      <c r="L183" s="481" t="s">
        <v>3000</v>
      </c>
      <c r="M183" s="474"/>
    </row>
    <row r="184" spans="1:13">
      <c r="A184" s="487" t="s">
        <v>2984</v>
      </c>
      <c r="B184" s="488" t="s">
        <v>2632</v>
      </c>
      <c r="C184" s="483" t="s">
        <v>3008</v>
      </c>
      <c r="D184" s="478" t="s">
        <v>35</v>
      </c>
      <c r="E184" s="479" t="s">
        <v>2126</v>
      </c>
      <c r="F184" s="479"/>
      <c r="G184" s="480">
        <v>8753.2400000000016</v>
      </c>
      <c r="H184" s="480">
        <v>7508934.6299999999</v>
      </c>
      <c r="I184" s="480">
        <v>6908219.8596000001</v>
      </c>
      <c r="J184" s="480">
        <v>600714.77040000004</v>
      </c>
      <c r="K184" s="479" t="s">
        <v>2986</v>
      </c>
      <c r="L184" s="481" t="s">
        <v>3000</v>
      </c>
      <c r="M184" s="474"/>
    </row>
    <row r="185" spans="1:13">
      <c r="A185" s="487" t="s">
        <v>2984</v>
      </c>
      <c r="B185" s="488" t="s">
        <v>2632</v>
      </c>
      <c r="C185" s="483" t="s">
        <v>3009</v>
      </c>
      <c r="D185" s="478" t="s">
        <v>35</v>
      </c>
      <c r="E185" s="479" t="s">
        <v>2126</v>
      </c>
      <c r="F185" s="479"/>
      <c r="G185" s="480">
        <v>1700.06</v>
      </c>
      <c r="H185" s="480">
        <v>11263401.93</v>
      </c>
      <c r="I185" s="480">
        <v>10362329.775599999</v>
      </c>
      <c r="J185" s="480">
        <v>901072.1544</v>
      </c>
      <c r="K185" s="479" t="s">
        <v>2986</v>
      </c>
      <c r="L185" s="481" t="s">
        <v>3010</v>
      </c>
      <c r="M185" s="474"/>
    </row>
    <row r="186" spans="1:13">
      <c r="A186" s="487" t="s">
        <v>2984</v>
      </c>
      <c r="B186" s="488" t="s">
        <v>2632</v>
      </c>
      <c r="C186" s="483" t="s">
        <v>3011</v>
      </c>
      <c r="D186" s="478" t="s">
        <v>35</v>
      </c>
      <c r="E186" s="479" t="s">
        <v>2126</v>
      </c>
      <c r="F186" s="479"/>
      <c r="G186" s="480">
        <v>291.25</v>
      </c>
      <c r="H186" s="480">
        <v>3003573.85</v>
      </c>
      <c r="I186" s="480">
        <v>2763287.9420000003</v>
      </c>
      <c r="J186" s="480">
        <v>240285.90800000002</v>
      </c>
      <c r="K186" s="479" t="s">
        <v>2986</v>
      </c>
      <c r="L186" s="481" t="s">
        <v>3012</v>
      </c>
      <c r="M186" s="474"/>
    </row>
    <row r="187" spans="1:13">
      <c r="A187" s="487" t="s">
        <v>2984</v>
      </c>
      <c r="B187" s="488" t="s">
        <v>2632</v>
      </c>
      <c r="C187" s="483" t="s">
        <v>3013</v>
      </c>
      <c r="D187" s="478" t="s">
        <v>35</v>
      </c>
      <c r="E187" s="479" t="s">
        <v>2126</v>
      </c>
      <c r="F187" s="479"/>
      <c r="G187" s="480">
        <v>54.360000000000014</v>
      </c>
      <c r="H187" s="480">
        <v>20694623.82</v>
      </c>
      <c r="I187" s="480">
        <v>19039053.9144</v>
      </c>
      <c r="J187" s="480">
        <v>1655569.9056000002</v>
      </c>
      <c r="K187" s="479" t="s">
        <v>2986</v>
      </c>
      <c r="L187" s="481" t="s">
        <v>3014</v>
      </c>
      <c r="M187" s="474"/>
    </row>
    <row r="188" spans="1:13">
      <c r="A188" s="487" t="s">
        <v>2984</v>
      </c>
      <c r="B188" s="488" t="s">
        <v>2632</v>
      </c>
      <c r="C188" s="483" t="s">
        <v>3015</v>
      </c>
      <c r="D188" s="478" t="s">
        <v>35</v>
      </c>
      <c r="E188" s="479" t="s">
        <v>2126</v>
      </c>
      <c r="F188" s="479"/>
      <c r="G188" s="480">
        <v>11873.350000000002</v>
      </c>
      <c r="H188" s="480">
        <v>11263401.93</v>
      </c>
      <c r="I188" s="480">
        <v>10362329.775599999</v>
      </c>
      <c r="J188" s="480">
        <v>901072.1544</v>
      </c>
      <c r="K188" s="479" t="s">
        <v>2986</v>
      </c>
      <c r="L188" s="481" t="s">
        <v>3010</v>
      </c>
      <c r="M188" s="474"/>
    </row>
    <row r="189" spans="1:13">
      <c r="A189" s="487" t="s">
        <v>2984</v>
      </c>
      <c r="B189" s="488" t="s">
        <v>2632</v>
      </c>
      <c r="C189" s="483" t="s">
        <v>3016</v>
      </c>
      <c r="D189" s="478" t="s">
        <v>35</v>
      </c>
      <c r="E189" s="479" t="s">
        <v>2126</v>
      </c>
      <c r="F189" s="479"/>
      <c r="G189" s="480">
        <v>410.97</v>
      </c>
      <c r="H189" s="480">
        <v>17661915.489999998</v>
      </c>
      <c r="I189" s="480">
        <v>16248962.250799999</v>
      </c>
      <c r="J189" s="480">
        <v>1412953.2392</v>
      </c>
      <c r="K189" s="479" t="s">
        <v>2986</v>
      </c>
      <c r="L189" s="481" t="s">
        <v>3017</v>
      </c>
      <c r="M189" s="474"/>
    </row>
    <row r="190" spans="1:13">
      <c r="A190" s="487" t="s">
        <v>2984</v>
      </c>
      <c r="B190" s="488" t="s">
        <v>2632</v>
      </c>
      <c r="C190" s="483" t="s">
        <v>3018</v>
      </c>
      <c r="D190" s="478" t="s">
        <v>35</v>
      </c>
      <c r="E190" s="479" t="s">
        <v>2126</v>
      </c>
      <c r="F190" s="479"/>
      <c r="G190" s="480">
        <v>3101.3599999999997</v>
      </c>
      <c r="H190" s="480">
        <v>12765188.859999999</v>
      </c>
      <c r="I190" s="480">
        <v>11743973.7512</v>
      </c>
      <c r="J190" s="480">
        <v>1021215.1087999999</v>
      </c>
      <c r="K190" s="479" t="s">
        <v>2986</v>
      </c>
      <c r="L190" s="481" t="s">
        <v>2991</v>
      </c>
      <c r="M190" s="474"/>
    </row>
    <row r="191" spans="1:13">
      <c r="A191" s="487" t="s">
        <v>2984</v>
      </c>
      <c r="B191" s="488" t="s">
        <v>2632</v>
      </c>
      <c r="C191" s="483" t="s">
        <v>3019</v>
      </c>
      <c r="D191" s="478" t="s">
        <v>35</v>
      </c>
      <c r="E191" s="479" t="s">
        <v>2126</v>
      </c>
      <c r="F191" s="479"/>
      <c r="G191" s="480">
        <v>0</v>
      </c>
      <c r="H191" s="480">
        <v>12765188.859999999</v>
      </c>
      <c r="I191" s="480">
        <v>11743973.7512</v>
      </c>
      <c r="J191" s="480">
        <v>1021215.1087999999</v>
      </c>
      <c r="K191" s="479" t="s">
        <v>2986</v>
      </c>
      <c r="L191" s="481" t="s">
        <v>2991</v>
      </c>
      <c r="M191" s="474"/>
    </row>
    <row r="192" spans="1:13">
      <c r="A192" s="487" t="s">
        <v>2984</v>
      </c>
      <c r="B192" s="488" t="s">
        <v>2632</v>
      </c>
      <c r="C192" s="483" t="s">
        <v>3020</v>
      </c>
      <c r="D192" s="478" t="s">
        <v>35</v>
      </c>
      <c r="E192" s="479" t="s">
        <v>2126</v>
      </c>
      <c r="F192" s="479"/>
      <c r="G192" s="480">
        <v>567.35</v>
      </c>
      <c r="H192" s="480">
        <v>15017869.25</v>
      </c>
      <c r="I192" s="480">
        <v>13816439.710000001</v>
      </c>
      <c r="J192" s="480">
        <v>1201429.54</v>
      </c>
      <c r="K192" s="479" t="s">
        <v>2986</v>
      </c>
      <c r="L192" s="481" t="s">
        <v>3021</v>
      </c>
      <c r="M192" s="474"/>
    </row>
    <row r="193" spans="1:13">
      <c r="A193" s="487" t="s">
        <v>2984</v>
      </c>
      <c r="B193" s="488" t="s">
        <v>2632</v>
      </c>
      <c r="C193" s="483" t="s">
        <v>3022</v>
      </c>
      <c r="D193" s="478" t="s">
        <v>35</v>
      </c>
      <c r="E193" s="479" t="s">
        <v>2126</v>
      </c>
      <c r="F193" s="479"/>
      <c r="G193" s="480">
        <v>7659.6500000000015</v>
      </c>
      <c r="H193" s="480">
        <v>5256254.2300000004</v>
      </c>
      <c r="I193" s="480">
        <v>4835753.8916000007</v>
      </c>
      <c r="J193" s="480">
        <v>420500.33840000007</v>
      </c>
      <c r="K193" s="479" t="s">
        <v>2986</v>
      </c>
      <c r="L193" s="481" t="s">
        <v>3023</v>
      </c>
      <c r="M193" s="474"/>
    </row>
    <row r="194" spans="1:13">
      <c r="A194" s="487" t="s">
        <v>2984</v>
      </c>
      <c r="B194" s="488" t="s">
        <v>2632</v>
      </c>
      <c r="C194" s="483" t="s">
        <v>3024</v>
      </c>
      <c r="D194" s="478" t="s">
        <v>35</v>
      </c>
      <c r="E194" s="479" t="s">
        <v>2126</v>
      </c>
      <c r="F194" s="479"/>
      <c r="G194" s="480">
        <v>5265.94</v>
      </c>
      <c r="H194" s="480">
        <v>12014295.4</v>
      </c>
      <c r="I194" s="480">
        <v>11053151.768000001</v>
      </c>
      <c r="J194" s="480">
        <v>961143.6320000001</v>
      </c>
      <c r="K194" s="479" t="s">
        <v>2986</v>
      </c>
      <c r="L194" s="481" t="s">
        <v>3025</v>
      </c>
      <c r="M194" s="474"/>
    </row>
    <row r="195" spans="1:13">
      <c r="A195" s="487" t="s">
        <v>2984</v>
      </c>
      <c r="B195" s="488" t="s">
        <v>2632</v>
      </c>
      <c r="C195" s="483" t="s">
        <v>3026</v>
      </c>
      <c r="D195" s="478" t="s">
        <v>35</v>
      </c>
      <c r="E195" s="479" t="s">
        <v>2126</v>
      </c>
      <c r="F195" s="479"/>
      <c r="G195" s="480">
        <v>2015.3799999999999</v>
      </c>
      <c r="H195" s="480">
        <v>11113223.25</v>
      </c>
      <c r="I195" s="480">
        <v>10224165.390000001</v>
      </c>
      <c r="J195" s="480">
        <v>889057.86</v>
      </c>
      <c r="K195" s="479" t="s">
        <v>2986</v>
      </c>
      <c r="L195" s="481" t="s">
        <v>3027</v>
      </c>
      <c r="M195" s="474"/>
    </row>
    <row r="196" spans="1:13">
      <c r="A196" s="487" t="s">
        <v>2984</v>
      </c>
      <c r="B196" s="488" t="s">
        <v>2632</v>
      </c>
      <c r="C196" s="483" t="s">
        <v>3028</v>
      </c>
      <c r="D196" s="478" t="s">
        <v>35</v>
      </c>
      <c r="E196" s="479" t="s">
        <v>2126</v>
      </c>
      <c r="F196" s="479"/>
      <c r="G196" s="480">
        <v>454.35000000000008</v>
      </c>
      <c r="H196" s="480">
        <v>8259828.0899999999</v>
      </c>
      <c r="I196" s="480">
        <v>7599041.8427999998</v>
      </c>
      <c r="J196" s="480">
        <v>660786.24719999998</v>
      </c>
      <c r="K196" s="479" t="s">
        <v>2986</v>
      </c>
      <c r="L196" s="481" t="s">
        <v>2995</v>
      </c>
      <c r="M196" s="474"/>
    </row>
    <row r="197" spans="1:13">
      <c r="A197" s="487" t="s">
        <v>2984</v>
      </c>
      <c r="B197" s="488" t="s">
        <v>2632</v>
      </c>
      <c r="C197" s="483" t="s">
        <v>3029</v>
      </c>
      <c r="D197" s="478" t="s">
        <v>35</v>
      </c>
      <c r="E197" s="479" t="s">
        <v>2126</v>
      </c>
      <c r="F197" s="479"/>
      <c r="G197" s="480">
        <v>1494.79</v>
      </c>
      <c r="H197" s="480">
        <v>18021443.09</v>
      </c>
      <c r="I197" s="480">
        <v>16579727.642800001</v>
      </c>
      <c r="J197" s="480">
        <v>1441715.4472000001</v>
      </c>
      <c r="K197" s="479" t="s">
        <v>2986</v>
      </c>
      <c r="L197" s="481" t="s">
        <v>3030</v>
      </c>
      <c r="M197" s="474"/>
    </row>
    <row r="198" spans="1:13">
      <c r="A198" s="487" t="s">
        <v>2984</v>
      </c>
      <c r="B198" s="488" t="s">
        <v>2632</v>
      </c>
      <c r="C198" s="483" t="s">
        <v>3031</v>
      </c>
      <c r="D198" s="478" t="s">
        <v>35</v>
      </c>
      <c r="E198" s="479" t="s">
        <v>2126</v>
      </c>
      <c r="F198" s="479"/>
      <c r="G198" s="480">
        <v>1807.9599999999994</v>
      </c>
      <c r="H198" s="480">
        <v>13816439.710000001</v>
      </c>
      <c r="I198" s="480">
        <v>12711124.533200001</v>
      </c>
      <c r="J198" s="480">
        <v>1105315.1768</v>
      </c>
      <c r="K198" s="479" t="s">
        <v>2986</v>
      </c>
      <c r="L198" s="481" t="s">
        <v>3032</v>
      </c>
      <c r="M198" s="474"/>
    </row>
    <row r="199" spans="1:13">
      <c r="A199" s="487" t="s">
        <v>2984</v>
      </c>
      <c r="B199" s="488" t="s">
        <v>2632</v>
      </c>
      <c r="C199" s="483" t="s">
        <v>3033</v>
      </c>
      <c r="D199" s="478" t="s">
        <v>35</v>
      </c>
      <c r="E199" s="479" t="s">
        <v>2126</v>
      </c>
      <c r="F199" s="479"/>
      <c r="G199" s="480">
        <v>285.76000000000005</v>
      </c>
      <c r="H199" s="480">
        <v>15017869.25</v>
      </c>
      <c r="I199" s="480">
        <v>13816439.710000001</v>
      </c>
      <c r="J199" s="480">
        <v>1201429.54</v>
      </c>
      <c r="K199" s="479" t="s">
        <v>2986</v>
      </c>
      <c r="L199" s="481" t="s">
        <v>3021</v>
      </c>
      <c r="M199" s="474"/>
    </row>
    <row r="200" spans="1:13">
      <c r="A200" s="487" t="s">
        <v>2984</v>
      </c>
      <c r="B200" s="488" t="s">
        <v>2632</v>
      </c>
      <c r="C200" s="483" t="s">
        <v>3034</v>
      </c>
      <c r="D200" s="478" t="s">
        <v>35</v>
      </c>
      <c r="E200" s="479" t="s">
        <v>2126</v>
      </c>
      <c r="F200" s="479"/>
      <c r="G200" s="480">
        <v>8022.8799999999992</v>
      </c>
      <c r="H200" s="480">
        <v>12615010.17</v>
      </c>
      <c r="I200" s="480">
        <v>11605809.3564</v>
      </c>
      <c r="J200" s="480">
        <v>1009200.8136</v>
      </c>
      <c r="K200" s="479" t="s">
        <v>2986</v>
      </c>
      <c r="L200" s="481" t="s">
        <v>3035</v>
      </c>
      <c r="M200" s="474"/>
    </row>
    <row r="201" spans="1:13">
      <c r="A201" s="487" t="s">
        <v>2984</v>
      </c>
      <c r="B201" s="488" t="s">
        <v>2632</v>
      </c>
      <c r="C201" s="483" t="s">
        <v>3036</v>
      </c>
      <c r="D201" s="478" t="s">
        <v>35</v>
      </c>
      <c r="E201" s="479" t="s">
        <v>2126</v>
      </c>
      <c r="F201" s="479"/>
      <c r="G201" s="480">
        <v>805.53999999999985</v>
      </c>
      <c r="H201" s="480">
        <v>10512508.470000001</v>
      </c>
      <c r="I201" s="480">
        <v>9671507.7924000006</v>
      </c>
      <c r="J201" s="480">
        <v>841000.67760000005</v>
      </c>
      <c r="K201" s="479" t="s">
        <v>2986</v>
      </c>
      <c r="L201" s="481" t="s">
        <v>3037</v>
      </c>
      <c r="M201" s="474"/>
    </row>
    <row r="202" spans="1:13">
      <c r="A202" s="487" t="s">
        <v>2984</v>
      </c>
      <c r="B202" s="488" t="s">
        <v>2632</v>
      </c>
      <c r="C202" s="483" t="s">
        <v>3038</v>
      </c>
      <c r="D202" s="478" t="s">
        <v>35</v>
      </c>
      <c r="E202" s="479" t="s">
        <v>2126</v>
      </c>
      <c r="F202" s="479"/>
      <c r="G202" s="480">
        <v>8026.1999999999989</v>
      </c>
      <c r="H202" s="480">
        <v>9761615.0199999996</v>
      </c>
      <c r="I202" s="480">
        <v>8980685.8183999993</v>
      </c>
      <c r="J202" s="480">
        <v>780929.20160000003</v>
      </c>
      <c r="K202" s="479" t="s">
        <v>2986</v>
      </c>
      <c r="L202" s="481" t="s">
        <v>3039</v>
      </c>
      <c r="M202" s="474"/>
    </row>
    <row r="203" spans="1:13">
      <c r="A203" s="487" t="s">
        <v>2984</v>
      </c>
      <c r="B203" s="488" t="s">
        <v>2632</v>
      </c>
      <c r="C203" s="483" t="s">
        <v>3040</v>
      </c>
      <c r="D203" s="478" t="s">
        <v>35</v>
      </c>
      <c r="E203" s="479" t="s">
        <v>2126</v>
      </c>
      <c r="F203" s="479"/>
      <c r="G203" s="480">
        <v>13405.440000000002</v>
      </c>
      <c r="H203" s="480">
        <v>13516082.32</v>
      </c>
      <c r="I203" s="480">
        <v>12434795.7344</v>
      </c>
      <c r="J203" s="480">
        <v>1081286.5856000001</v>
      </c>
      <c r="K203" s="479" t="s">
        <v>2986</v>
      </c>
      <c r="L203" s="481" t="s">
        <v>3041</v>
      </c>
      <c r="M203" s="474"/>
    </row>
    <row r="204" spans="1:13">
      <c r="A204" s="487" t="s">
        <v>2984</v>
      </c>
      <c r="B204" s="488" t="s">
        <v>2632</v>
      </c>
      <c r="C204" s="483" t="s">
        <v>3042</v>
      </c>
      <c r="D204" s="478" t="s">
        <v>35</v>
      </c>
      <c r="E204" s="479" t="s">
        <v>2126</v>
      </c>
      <c r="F204" s="479"/>
      <c r="G204" s="480">
        <v>731.18</v>
      </c>
      <c r="H204" s="480">
        <v>6908219.8600000003</v>
      </c>
      <c r="I204" s="480">
        <v>6355562.2712000003</v>
      </c>
      <c r="J204" s="480">
        <v>552657.58880000003</v>
      </c>
      <c r="K204" s="479" t="s">
        <v>2986</v>
      </c>
      <c r="L204" s="481" t="s">
        <v>3043</v>
      </c>
      <c r="M204" s="474"/>
    </row>
    <row r="205" spans="1:13">
      <c r="A205" s="487" t="s">
        <v>2984</v>
      </c>
      <c r="B205" s="488" t="s">
        <v>2632</v>
      </c>
      <c r="C205" s="483" t="s">
        <v>3044</v>
      </c>
      <c r="D205" s="478" t="s">
        <v>35</v>
      </c>
      <c r="E205" s="479" t="s">
        <v>2126</v>
      </c>
      <c r="F205" s="479"/>
      <c r="G205" s="480">
        <v>8736.3499999999985</v>
      </c>
      <c r="H205" s="480">
        <v>12014295.4</v>
      </c>
      <c r="I205" s="480">
        <v>11053151.768000001</v>
      </c>
      <c r="J205" s="480">
        <v>961143.6320000001</v>
      </c>
      <c r="K205" s="479" t="s">
        <v>2986</v>
      </c>
      <c r="L205" s="481" t="s">
        <v>3025</v>
      </c>
      <c r="M205" s="474"/>
    </row>
    <row r="206" spans="1:13">
      <c r="A206" s="487" t="s">
        <v>2984</v>
      </c>
      <c r="B206" s="488" t="s">
        <v>2632</v>
      </c>
      <c r="C206" s="483" t="s">
        <v>3045</v>
      </c>
      <c r="D206" s="478" t="s">
        <v>35</v>
      </c>
      <c r="E206" s="479" t="s">
        <v>2126</v>
      </c>
      <c r="F206" s="479"/>
      <c r="G206" s="480">
        <v>5594.1099999999988</v>
      </c>
      <c r="H206" s="480">
        <v>4505360.7699999996</v>
      </c>
      <c r="I206" s="480">
        <v>4144931.9083999996</v>
      </c>
      <c r="J206" s="480">
        <v>360428.86159999995</v>
      </c>
      <c r="K206" s="479" t="s">
        <v>2986</v>
      </c>
      <c r="L206" s="481" t="s">
        <v>2989</v>
      </c>
      <c r="M206" s="474"/>
    </row>
    <row r="207" spans="1:13">
      <c r="A207" s="487" t="s">
        <v>2984</v>
      </c>
      <c r="B207" s="488" t="s">
        <v>2632</v>
      </c>
      <c r="C207" s="483" t="s">
        <v>3046</v>
      </c>
      <c r="D207" s="478" t="s">
        <v>35</v>
      </c>
      <c r="E207" s="479" t="s">
        <v>2126</v>
      </c>
      <c r="F207" s="479"/>
      <c r="G207" s="480">
        <v>1297.28</v>
      </c>
      <c r="H207" s="480">
        <v>22827161.260000002</v>
      </c>
      <c r="I207" s="480">
        <v>21000988.359200001</v>
      </c>
      <c r="J207" s="480">
        <v>1826172.9008000002</v>
      </c>
      <c r="K207" s="479" t="s">
        <v>2986</v>
      </c>
      <c r="L207" s="481" t="s">
        <v>3047</v>
      </c>
      <c r="M207" s="474"/>
    </row>
    <row r="208" spans="1:13">
      <c r="A208" s="487" t="s">
        <v>2984</v>
      </c>
      <c r="B208" s="488" t="s">
        <v>2632</v>
      </c>
      <c r="C208" s="483" t="s">
        <v>3048</v>
      </c>
      <c r="D208" s="478" t="s">
        <v>35</v>
      </c>
      <c r="E208" s="479" t="s">
        <v>2126</v>
      </c>
      <c r="F208" s="479"/>
      <c r="G208" s="480">
        <v>4771.7699999999986</v>
      </c>
      <c r="H208" s="480">
        <v>21325374.329999998</v>
      </c>
      <c r="I208" s="480">
        <v>19619344.3836</v>
      </c>
      <c r="J208" s="480">
        <v>1706029.9463999998</v>
      </c>
      <c r="K208" s="479" t="s">
        <v>2986</v>
      </c>
      <c r="L208" s="481" t="s">
        <v>3049</v>
      </c>
      <c r="M208" s="474"/>
    </row>
    <row r="209" spans="1:13">
      <c r="A209" s="487" t="s">
        <v>2984</v>
      </c>
      <c r="B209" s="488" t="s">
        <v>2632</v>
      </c>
      <c r="C209" s="483" t="s">
        <v>3050</v>
      </c>
      <c r="D209" s="478" t="s">
        <v>35</v>
      </c>
      <c r="E209" s="479" t="s">
        <v>2126</v>
      </c>
      <c r="F209" s="479"/>
      <c r="G209" s="480">
        <v>10730.729999999994</v>
      </c>
      <c r="H209" s="480">
        <v>9761615.0199999996</v>
      </c>
      <c r="I209" s="480">
        <v>8980685.8183999993</v>
      </c>
      <c r="J209" s="480">
        <v>780929.20160000003</v>
      </c>
      <c r="K209" s="479" t="s">
        <v>2986</v>
      </c>
      <c r="L209" s="481" t="s">
        <v>3039</v>
      </c>
      <c r="M209" s="474"/>
    </row>
    <row r="210" spans="1:13">
      <c r="A210" s="487" t="s">
        <v>2984</v>
      </c>
      <c r="B210" s="488" t="s">
        <v>2632</v>
      </c>
      <c r="C210" s="483" t="s">
        <v>3051</v>
      </c>
      <c r="D210" s="478" t="s">
        <v>35</v>
      </c>
      <c r="E210" s="479" t="s">
        <v>2126</v>
      </c>
      <c r="F210" s="479"/>
      <c r="G210" s="480">
        <v>2032.72</v>
      </c>
      <c r="H210" s="480">
        <v>11313401.93</v>
      </c>
      <c r="I210" s="480">
        <v>10408329.775599999</v>
      </c>
      <c r="J210" s="480">
        <v>905072.1544</v>
      </c>
      <c r="K210" s="479" t="s">
        <v>2986</v>
      </c>
      <c r="L210" s="481" t="s">
        <v>3010</v>
      </c>
      <c r="M210" s="474"/>
    </row>
    <row r="211" spans="1:13">
      <c r="A211" s="487" t="s">
        <v>2984</v>
      </c>
      <c r="B211" s="488" t="s">
        <v>2632</v>
      </c>
      <c r="C211" s="483" t="s">
        <v>3052</v>
      </c>
      <c r="D211" s="478" t="s">
        <v>35</v>
      </c>
      <c r="E211" s="479" t="s">
        <v>2126</v>
      </c>
      <c r="F211" s="479"/>
      <c r="G211" s="480">
        <v>14060.580000000002</v>
      </c>
      <c r="H211" s="480">
        <v>11713938.01</v>
      </c>
      <c r="I211" s="480">
        <v>10776822.9692</v>
      </c>
      <c r="J211" s="480">
        <v>937115.04079999996</v>
      </c>
      <c r="K211" s="479" t="s">
        <v>2986</v>
      </c>
      <c r="L211" s="481" t="s">
        <v>3053</v>
      </c>
      <c r="M211" s="474"/>
    </row>
    <row r="212" spans="1:13">
      <c r="A212" s="487" t="s">
        <v>2984</v>
      </c>
      <c r="B212" s="488" t="s">
        <v>2632</v>
      </c>
      <c r="C212" s="483" t="s">
        <v>3054</v>
      </c>
      <c r="D212" s="478" t="s">
        <v>35</v>
      </c>
      <c r="E212" s="479" t="s">
        <v>2126</v>
      </c>
      <c r="F212" s="479"/>
      <c r="G212" s="480">
        <v>55749.639999999985</v>
      </c>
      <c r="H212" s="480">
        <v>20424302.18</v>
      </c>
      <c r="I212" s="480">
        <v>18790358.005600002</v>
      </c>
      <c r="J212" s="480">
        <v>1633944.1743999999</v>
      </c>
      <c r="K212" s="479" t="s">
        <v>2986</v>
      </c>
      <c r="L212" s="481" t="s">
        <v>3055</v>
      </c>
      <c r="M212" s="474"/>
    </row>
    <row r="213" spans="1:13">
      <c r="A213" s="487" t="s">
        <v>3056</v>
      </c>
      <c r="B213" s="488" t="s">
        <v>2632</v>
      </c>
      <c r="C213" s="483" t="s">
        <v>3057</v>
      </c>
      <c r="D213" s="478" t="s">
        <v>46</v>
      </c>
      <c r="E213" s="479" t="s">
        <v>2182</v>
      </c>
      <c r="F213" s="479"/>
      <c r="G213" s="480"/>
      <c r="H213" s="480">
        <v>22110644.6664</v>
      </c>
      <c r="I213" s="480">
        <v>18130728.626447998</v>
      </c>
      <c r="J213" s="480">
        <v>3979916.0399520001</v>
      </c>
      <c r="K213" s="479"/>
      <c r="L213" s="481" t="s">
        <v>2983</v>
      </c>
      <c r="M213" s="474"/>
    </row>
    <row r="214" spans="1:13">
      <c r="A214" s="487" t="s">
        <v>3058</v>
      </c>
      <c r="B214" s="488" t="s">
        <v>2632</v>
      </c>
      <c r="C214" s="483" t="s">
        <v>3059</v>
      </c>
      <c r="D214" s="478" t="s">
        <v>46</v>
      </c>
      <c r="E214" s="479" t="s">
        <v>2182</v>
      </c>
      <c r="F214" s="479"/>
      <c r="G214" s="480"/>
      <c r="H214" s="480">
        <v>16305882.362000002</v>
      </c>
      <c r="I214" s="480">
        <v>13370823.536840001</v>
      </c>
      <c r="J214" s="480">
        <v>2935058.82516</v>
      </c>
      <c r="K214" s="479"/>
      <c r="L214" s="481" t="s">
        <v>3060</v>
      </c>
      <c r="M214" s="474"/>
    </row>
    <row r="215" spans="1:13">
      <c r="A215" s="487" t="s">
        <v>3061</v>
      </c>
      <c r="B215" s="488" t="s">
        <v>2632</v>
      </c>
      <c r="C215" s="483" t="s">
        <v>3062</v>
      </c>
      <c r="D215" s="478" t="s">
        <v>46</v>
      </c>
      <c r="E215" s="479" t="s">
        <v>2182</v>
      </c>
      <c r="F215" s="479"/>
      <c r="G215" s="480"/>
      <c r="H215" s="480">
        <v>27135375</v>
      </c>
      <c r="I215" s="480">
        <v>22251007.5</v>
      </c>
      <c r="J215" s="480">
        <v>4884367.5</v>
      </c>
      <c r="K215" s="479"/>
      <c r="L215" s="481" t="s">
        <v>3063</v>
      </c>
      <c r="M215" s="474"/>
    </row>
    <row r="216" spans="1:13" ht="31.5">
      <c r="A216" s="487" t="s">
        <v>3064</v>
      </c>
      <c r="B216" s="488" t="s">
        <v>2632</v>
      </c>
      <c r="C216" s="483" t="s">
        <v>3065</v>
      </c>
      <c r="D216" s="478" t="s">
        <v>33</v>
      </c>
      <c r="E216" s="479" t="s">
        <v>2647</v>
      </c>
      <c r="F216" s="479" t="s">
        <v>2740</v>
      </c>
      <c r="G216" s="480">
        <v>0</v>
      </c>
      <c r="H216" s="480">
        <v>60000000</v>
      </c>
      <c r="I216" s="480">
        <v>36000000</v>
      </c>
      <c r="J216" s="480">
        <v>24000000</v>
      </c>
      <c r="K216" s="479" t="s">
        <v>2740</v>
      </c>
      <c r="L216" s="481" t="s">
        <v>3066</v>
      </c>
      <c r="M216" s="474"/>
    </row>
    <row r="217" spans="1:13" ht="31.5">
      <c r="A217" s="487" t="s">
        <v>3067</v>
      </c>
      <c r="B217" s="488" t="s">
        <v>2632</v>
      </c>
      <c r="C217" s="483" t="s">
        <v>3068</v>
      </c>
      <c r="D217" s="478" t="s">
        <v>33</v>
      </c>
      <c r="E217" s="479" t="s">
        <v>2647</v>
      </c>
      <c r="F217" s="479" t="s">
        <v>2740</v>
      </c>
      <c r="G217" s="480">
        <v>0</v>
      </c>
      <c r="H217" s="480">
        <v>25000000</v>
      </c>
      <c r="I217" s="480">
        <v>15000000</v>
      </c>
      <c r="J217" s="480">
        <v>10000000</v>
      </c>
      <c r="K217" s="479" t="s">
        <v>2740</v>
      </c>
      <c r="L217" s="481" t="s">
        <v>3069</v>
      </c>
      <c r="M217" s="474"/>
    </row>
    <row r="218" spans="1:13">
      <c r="A218" s="487" t="s">
        <v>3070</v>
      </c>
      <c r="B218" s="488" t="s">
        <v>2632</v>
      </c>
      <c r="C218" s="483" t="s">
        <v>3071</v>
      </c>
      <c r="D218" s="478" t="s">
        <v>46</v>
      </c>
      <c r="E218" s="479" t="s">
        <v>2182</v>
      </c>
      <c r="F218" s="479"/>
      <c r="G218" s="480"/>
      <c r="H218" s="480">
        <v>1033000</v>
      </c>
      <c r="I218" s="480">
        <v>847060</v>
      </c>
      <c r="J218" s="480">
        <v>185940</v>
      </c>
      <c r="K218" s="479"/>
      <c r="L218" s="481" t="s">
        <v>3072</v>
      </c>
      <c r="M218" s="474"/>
    </row>
    <row r="219" spans="1:13">
      <c r="A219" s="487" t="s">
        <v>3070</v>
      </c>
      <c r="B219" s="488" t="s">
        <v>2632</v>
      </c>
      <c r="C219" s="483" t="s">
        <v>3073</v>
      </c>
      <c r="D219" s="478" t="s">
        <v>46</v>
      </c>
      <c r="E219" s="479" t="s">
        <v>2182</v>
      </c>
      <c r="F219" s="479"/>
      <c r="G219" s="480"/>
      <c r="H219" s="480">
        <v>65222221.57</v>
      </c>
      <c r="I219" s="480">
        <v>53482221.687399998</v>
      </c>
      <c r="J219" s="480">
        <v>11739999.8826</v>
      </c>
      <c r="K219" s="479"/>
      <c r="L219" s="481" t="s">
        <v>3074</v>
      </c>
      <c r="M219" s="474"/>
    </row>
    <row r="220" spans="1:13">
      <c r="A220" s="487" t="s">
        <v>3070</v>
      </c>
      <c r="B220" s="488" t="s">
        <v>2632</v>
      </c>
      <c r="C220" s="483" t="s">
        <v>3075</v>
      </c>
      <c r="D220" s="478" t="s">
        <v>46</v>
      </c>
      <c r="E220" s="479" t="s">
        <v>2182</v>
      </c>
      <c r="F220" s="479"/>
      <c r="G220" s="480"/>
      <c r="H220" s="480">
        <v>45999999.539999999</v>
      </c>
      <c r="I220" s="480">
        <v>37719999.6228</v>
      </c>
      <c r="J220" s="480">
        <v>8279999.9171999991</v>
      </c>
      <c r="K220" s="479"/>
      <c r="L220" s="481" t="s">
        <v>3074</v>
      </c>
      <c r="M220" s="474"/>
    </row>
    <row r="221" spans="1:13" ht="31.5">
      <c r="A221" s="487"/>
      <c r="B221" s="488" t="s">
        <v>2632</v>
      </c>
      <c r="C221" s="483" t="s">
        <v>3076</v>
      </c>
      <c r="D221" s="478" t="s">
        <v>46</v>
      </c>
      <c r="E221" s="479" t="s">
        <v>2684</v>
      </c>
      <c r="F221" s="479"/>
      <c r="G221" s="480"/>
      <c r="H221" s="480">
        <v>2440000</v>
      </c>
      <c r="I221" s="480">
        <v>2171600</v>
      </c>
      <c r="J221" s="480">
        <v>268400</v>
      </c>
      <c r="K221" s="479"/>
      <c r="L221" s="481" t="s">
        <v>3077</v>
      </c>
      <c r="M221" s="474"/>
    </row>
    <row r="222" spans="1:13" ht="31.5">
      <c r="A222" s="487"/>
      <c r="B222" s="488" t="s">
        <v>2632</v>
      </c>
      <c r="C222" s="483" t="s">
        <v>3078</v>
      </c>
      <c r="D222" s="478" t="s">
        <v>46</v>
      </c>
      <c r="E222" s="479" t="s">
        <v>2684</v>
      </c>
      <c r="F222" s="479"/>
      <c r="G222" s="480"/>
      <c r="H222" s="480">
        <v>6240000</v>
      </c>
      <c r="I222" s="480">
        <v>5553600</v>
      </c>
      <c r="J222" s="480">
        <v>686400</v>
      </c>
      <c r="K222" s="479"/>
      <c r="L222" s="481" t="s">
        <v>3079</v>
      </c>
      <c r="M222" s="474"/>
    </row>
    <row r="223" spans="1:13" ht="31.5">
      <c r="A223" s="487"/>
      <c r="B223" s="488" t="s">
        <v>2632</v>
      </c>
      <c r="C223" s="483" t="s">
        <v>3080</v>
      </c>
      <c r="D223" s="478" t="s">
        <v>46</v>
      </c>
      <c r="E223" s="479" t="s">
        <v>2684</v>
      </c>
      <c r="F223" s="479"/>
      <c r="G223" s="480"/>
      <c r="H223" s="480">
        <v>2495000</v>
      </c>
      <c r="I223" s="480">
        <v>2220550</v>
      </c>
      <c r="J223" s="480">
        <v>274450</v>
      </c>
      <c r="K223" s="479"/>
      <c r="L223" s="481" t="s">
        <v>3081</v>
      </c>
      <c r="M223" s="474"/>
    </row>
    <row r="224" spans="1:13" ht="31.5">
      <c r="A224" s="487"/>
      <c r="B224" s="488" t="s">
        <v>2632</v>
      </c>
      <c r="C224" s="483" t="s">
        <v>3082</v>
      </c>
      <c r="D224" s="478" t="s">
        <v>46</v>
      </c>
      <c r="E224" s="479" t="s">
        <v>2684</v>
      </c>
      <c r="F224" s="479"/>
      <c r="G224" s="480"/>
      <c r="H224" s="480">
        <v>1315000</v>
      </c>
      <c r="I224" s="480">
        <v>1170350</v>
      </c>
      <c r="J224" s="480">
        <v>144650</v>
      </c>
      <c r="K224" s="479"/>
      <c r="L224" s="481" t="s">
        <v>3083</v>
      </c>
      <c r="M224" s="474"/>
    </row>
    <row r="225" spans="1:13" ht="31.5">
      <c r="A225" s="487"/>
      <c r="B225" s="488" t="s">
        <v>2632</v>
      </c>
      <c r="C225" s="483" t="s">
        <v>3062</v>
      </c>
      <c r="D225" s="478" t="s">
        <v>46</v>
      </c>
      <c r="E225" s="479" t="s">
        <v>2684</v>
      </c>
      <c r="F225" s="479"/>
      <c r="G225" s="480"/>
      <c r="H225" s="480">
        <v>1365000</v>
      </c>
      <c r="I225" s="480">
        <v>1214850</v>
      </c>
      <c r="J225" s="480">
        <v>150150</v>
      </c>
      <c r="K225" s="479"/>
      <c r="L225" s="481" t="s">
        <v>3084</v>
      </c>
      <c r="M225" s="474"/>
    </row>
    <row r="226" spans="1:13" ht="31.5">
      <c r="A226" s="487"/>
      <c r="B226" s="488" t="s">
        <v>2632</v>
      </c>
      <c r="C226" s="483" t="s">
        <v>3085</v>
      </c>
      <c r="D226" s="478" t="s">
        <v>46</v>
      </c>
      <c r="E226" s="479" t="s">
        <v>2684</v>
      </c>
      <c r="F226" s="479"/>
      <c r="G226" s="480"/>
      <c r="H226" s="480">
        <v>3265000</v>
      </c>
      <c r="I226" s="480">
        <v>2905850</v>
      </c>
      <c r="J226" s="480">
        <v>359150</v>
      </c>
      <c r="K226" s="479"/>
      <c r="L226" s="481" t="s">
        <v>3086</v>
      </c>
      <c r="M226" s="474"/>
    </row>
    <row r="227" spans="1:13" ht="31.5">
      <c r="A227" s="487"/>
      <c r="B227" s="488" t="s">
        <v>2632</v>
      </c>
      <c r="C227" s="483" t="s">
        <v>3087</v>
      </c>
      <c r="D227" s="478" t="s">
        <v>46</v>
      </c>
      <c r="E227" s="479" t="s">
        <v>2684</v>
      </c>
      <c r="F227" s="479"/>
      <c r="G227" s="480"/>
      <c r="H227" s="480">
        <v>540000</v>
      </c>
      <c r="I227" s="480">
        <v>480600</v>
      </c>
      <c r="J227" s="480">
        <v>59400</v>
      </c>
      <c r="K227" s="479"/>
      <c r="L227" s="481" t="s">
        <v>3088</v>
      </c>
      <c r="M227" s="474"/>
    </row>
    <row r="228" spans="1:13" ht="31.5">
      <c r="A228" s="487"/>
      <c r="B228" s="488" t="s">
        <v>2632</v>
      </c>
      <c r="C228" s="483" t="s">
        <v>3089</v>
      </c>
      <c r="D228" s="478" t="s">
        <v>46</v>
      </c>
      <c r="E228" s="479" t="s">
        <v>2684</v>
      </c>
      <c r="F228" s="479"/>
      <c r="G228" s="480"/>
      <c r="H228" s="480">
        <v>965000</v>
      </c>
      <c r="I228" s="480">
        <v>858850</v>
      </c>
      <c r="J228" s="480">
        <v>106150</v>
      </c>
      <c r="K228" s="479"/>
      <c r="L228" s="481" t="s">
        <v>3090</v>
      </c>
      <c r="M228" s="474"/>
    </row>
    <row r="229" spans="1:13" ht="31.5">
      <c r="A229" s="487"/>
      <c r="B229" s="488" t="s">
        <v>2632</v>
      </c>
      <c r="C229" s="483" t="s">
        <v>3091</v>
      </c>
      <c r="D229" s="478" t="s">
        <v>46</v>
      </c>
      <c r="E229" s="479" t="s">
        <v>2684</v>
      </c>
      <c r="F229" s="479"/>
      <c r="G229" s="480"/>
      <c r="H229" s="480">
        <v>315000</v>
      </c>
      <c r="I229" s="480">
        <v>280350</v>
      </c>
      <c r="J229" s="480">
        <v>34650</v>
      </c>
      <c r="K229" s="479"/>
      <c r="L229" s="481" t="s">
        <v>3092</v>
      </c>
      <c r="M229" s="474"/>
    </row>
    <row r="230" spans="1:13" ht="31.5">
      <c r="A230" s="487"/>
      <c r="B230" s="488" t="s">
        <v>2632</v>
      </c>
      <c r="C230" s="483" t="s">
        <v>3093</v>
      </c>
      <c r="D230" s="478" t="s">
        <v>46</v>
      </c>
      <c r="E230" s="479" t="s">
        <v>2684</v>
      </c>
      <c r="F230" s="479"/>
      <c r="G230" s="480"/>
      <c r="H230" s="480">
        <v>2020000</v>
      </c>
      <c r="I230" s="480">
        <v>1797800</v>
      </c>
      <c r="J230" s="480">
        <v>222200</v>
      </c>
      <c r="K230" s="479"/>
      <c r="L230" s="481" t="s">
        <v>3094</v>
      </c>
      <c r="M230" s="474"/>
    </row>
    <row r="231" spans="1:13" ht="31.5">
      <c r="A231" s="487"/>
      <c r="B231" s="488" t="s">
        <v>2632</v>
      </c>
      <c r="C231" s="483" t="s">
        <v>3095</v>
      </c>
      <c r="D231" s="478" t="s">
        <v>46</v>
      </c>
      <c r="E231" s="479" t="s">
        <v>2684</v>
      </c>
      <c r="F231" s="479"/>
      <c r="G231" s="480"/>
      <c r="H231" s="480">
        <v>405000</v>
      </c>
      <c r="I231" s="480">
        <v>360450</v>
      </c>
      <c r="J231" s="480">
        <v>44550</v>
      </c>
      <c r="K231" s="479"/>
      <c r="L231" s="481" t="s">
        <v>3096</v>
      </c>
      <c r="M231" s="474"/>
    </row>
    <row r="232" spans="1:13" ht="31.5">
      <c r="A232" s="487"/>
      <c r="B232" s="488" t="s">
        <v>2632</v>
      </c>
      <c r="C232" s="483" t="s">
        <v>3097</v>
      </c>
      <c r="D232" s="478" t="s">
        <v>46</v>
      </c>
      <c r="E232" s="479" t="s">
        <v>2684</v>
      </c>
      <c r="F232" s="479"/>
      <c r="G232" s="480"/>
      <c r="H232" s="480">
        <v>1450000</v>
      </c>
      <c r="I232" s="480">
        <v>1290500</v>
      </c>
      <c r="J232" s="480">
        <v>159500</v>
      </c>
      <c r="K232" s="479"/>
      <c r="L232" s="481" t="s">
        <v>3098</v>
      </c>
      <c r="M232" s="474"/>
    </row>
    <row r="233" spans="1:13" ht="31.5">
      <c r="A233" s="487"/>
      <c r="B233" s="488" t="s">
        <v>2632</v>
      </c>
      <c r="C233" s="483" t="s">
        <v>3099</v>
      </c>
      <c r="D233" s="478" t="s">
        <v>46</v>
      </c>
      <c r="E233" s="479" t="s">
        <v>2684</v>
      </c>
      <c r="F233" s="479"/>
      <c r="G233" s="480"/>
      <c r="H233" s="480">
        <v>2545000</v>
      </c>
      <c r="I233" s="480">
        <v>2265050</v>
      </c>
      <c r="J233" s="480">
        <v>279950</v>
      </c>
      <c r="K233" s="479"/>
      <c r="L233" s="481" t="s">
        <v>3100</v>
      </c>
      <c r="M233" s="474"/>
    </row>
    <row r="234" spans="1:13" ht="31.5">
      <c r="A234" s="487"/>
      <c r="B234" s="488" t="s">
        <v>2632</v>
      </c>
      <c r="C234" s="483" t="s">
        <v>3101</v>
      </c>
      <c r="D234" s="478" t="s">
        <v>46</v>
      </c>
      <c r="E234" s="479" t="s">
        <v>2684</v>
      </c>
      <c r="F234" s="479"/>
      <c r="G234" s="480"/>
      <c r="H234" s="480">
        <v>580000</v>
      </c>
      <c r="I234" s="480">
        <v>516200</v>
      </c>
      <c r="J234" s="480">
        <v>63800</v>
      </c>
      <c r="K234" s="479"/>
      <c r="L234" s="481" t="s">
        <v>3102</v>
      </c>
      <c r="M234" s="474"/>
    </row>
    <row r="235" spans="1:13" ht="31.5">
      <c r="A235" s="487"/>
      <c r="B235" s="488" t="s">
        <v>2632</v>
      </c>
      <c r="C235" s="483" t="s">
        <v>3103</v>
      </c>
      <c r="D235" s="478" t="s">
        <v>46</v>
      </c>
      <c r="E235" s="479" t="s">
        <v>2684</v>
      </c>
      <c r="F235" s="479"/>
      <c r="G235" s="480"/>
      <c r="H235" s="480">
        <v>370000</v>
      </c>
      <c r="I235" s="480">
        <v>329300</v>
      </c>
      <c r="J235" s="480">
        <v>40700</v>
      </c>
      <c r="K235" s="479"/>
      <c r="L235" s="481" t="s">
        <v>3104</v>
      </c>
      <c r="M235" s="474"/>
    </row>
    <row r="236" spans="1:13" ht="31.5">
      <c r="A236" s="487"/>
      <c r="B236" s="488" t="s">
        <v>2632</v>
      </c>
      <c r="C236" s="483" t="s">
        <v>3105</v>
      </c>
      <c r="D236" s="478" t="s">
        <v>46</v>
      </c>
      <c r="E236" s="479" t="s">
        <v>2684</v>
      </c>
      <c r="F236" s="479"/>
      <c r="G236" s="480"/>
      <c r="H236" s="480">
        <v>4195000</v>
      </c>
      <c r="I236" s="480">
        <v>3733550</v>
      </c>
      <c r="J236" s="480">
        <v>461450</v>
      </c>
      <c r="K236" s="479"/>
      <c r="L236" s="481" t="s">
        <v>3106</v>
      </c>
      <c r="M236" s="474"/>
    </row>
    <row r="237" spans="1:13" ht="31.5">
      <c r="A237" s="487"/>
      <c r="B237" s="488" t="s">
        <v>2632</v>
      </c>
      <c r="C237" s="483" t="s">
        <v>3107</v>
      </c>
      <c r="D237" s="478" t="s">
        <v>46</v>
      </c>
      <c r="E237" s="479" t="s">
        <v>2684</v>
      </c>
      <c r="F237" s="479"/>
      <c r="G237" s="480"/>
      <c r="H237" s="480">
        <v>190000</v>
      </c>
      <c r="I237" s="480">
        <v>169100</v>
      </c>
      <c r="J237" s="480">
        <v>20900</v>
      </c>
      <c r="K237" s="479"/>
      <c r="L237" s="481" t="s">
        <v>3108</v>
      </c>
      <c r="M237" s="474"/>
    </row>
    <row r="238" spans="1:13" ht="31.5">
      <c r="A238" s="487"/>
      <c r="B238" s="488" t="s">
        <v>2632</v>
      </c>
      <c r="C238" s="483" t="s">
        <v>3109</v>
      </c>
      <c r="D238" s="478" t="s">
        <v>46</v>
      </c>
      <c r="E238" s="479" t="s">
        <v>2684</v>
      </c>
      <c r="F238" s="479"/>
      <c r="G238" s="480"/>
      <c r="H238" s="480">
        <v>5445000</v>
      </c>
      <c r="I238" s="480">
        <v>4846050</v>
      </c>
      <c r="J238" s="480">
        <v>598950</v>
      </c>
      <c r="K238" s="479"/>
      <c r="L238" s="481" t="s">
        <v>3110</v>
      </c>
      <c r="M238" s="474"/>
    </row>
    <row r="239" spans="1:13" ht="31.5">
      <c r="A239" s="487"/>
      <c r="B239" s="488" t="s">
        <v>2632</v>
      </c>
      <c r="C239" s="483" t="s">
        <v>3111</v>
      </c>
      <c r="D239" s="478" t="s">
        <v>46</v>
      </c>
      <c r="E239" s="479" t="s">
        <v>2684</v>
      </c>
      <c r="F239" s="479"/>
      <c r="G239" s="480"/>
      <c r="H239" s="480">
        <v>2350000</v>
      </c>
      <c r="I239" s="480">
        <v>2091500</v>
      </c>
      <c r="J239" s="480">
        <v>258500</v>
      </c>
      <c r="K239" s="479"/>
      <c r="L239" s="481" t="s">
        <v>3112</v>
      </c>
      <c r="M239" s="474"/>
    </row>
    <row r="240" spans="1:13" ht="31.5">
      <c r="A240" s="487"/>
      <c r="B240" s="488" t="s">
        <v>2632</v>
      </c>
      <c r="C240" s="483" t="s">
        <v>3113</v>
      </c>
      <c r="D240" s="478" t="s">
        <v>46</v>
      </c>
      <c r="E240" s="479" t="s">
        <v>2684</v>
      </c>
      <c r="F240" s="479"/>
      <c r="G240" s="480"/>
      <c r="H240" s="480">
        <v>1085000</v>
      </c>
      <c r="I240" s="480">
        <v>965650</v>
      </c>
      <c r="J240" s="480">
        <v>119350</v>
      </c>
      <c r="K240" s="479"/>
      <c r="L240" s="481" t="s">
        <v>3114</v>
      </c>
      <c r="M240" s="474"/>
    </row>
    <row r="241" spans="1:13" ht="31.5">
      <c r="A241" s="487"/>
      <c r="B241" s="488" t="s">
        <v>2632</v>
      </c>
      <c r="C241" s="483" t="s">
        <v>3115</v>
      </c>
      <c r="D241" s="478" t="s">
        <v>46</v>
      </c>
      <c r="E241" s="479" t="s">
        <v>2684</v>
      </c>
      <c r="F241" s="479"/>
      <c r="G241" s="480"/>
      <c r="H241" s="480">
        <v>3950000</v>
      </c>
      <c r="I241" s="480">
        <v>3515500</v>
      </c>
      <c r="J241" s="480">
        <v>434500</v>
      </c>
      <c r="K241" s="479"/>
      <c r="L241" s="481" t="s">
        <v>3116</v>
      </c>
      <c r="M241" s="474"/>
    </row>
    <row r="242" spans="1:13" ht="31.5">
      <c r="A242" s="487"/>
      <c r="B242" s="488" t="s">
        <v>2632</v>
      </c>
      <c r="C242" s="483" t="s">
        <v>3117</v>
      </c>
      <c r="D242" s="478" t="s">
        <v>46</v>
      </c>
      <c r="E242" s="479" t="s">
        <v>2684</v>
      </c>
      <c r="F242" s="479"/>
      <c r="G242" s="480"/>
      <c r="H242" s="480">
        <v>1420000</v>
      </c>
      <c r="I242" s="480">
        <v>1263800</v>
      </c>
      <c r="J242" s="480">
        <v>156200</v>
      </c>
      <c r="K242" s="479"/>
      <c r="L242" s="481" t="s">
        <v>3118</v>
      </c>
      <c r="M242" s="474"/>
    </row>
    <row r="243" spans="1:13" ht="31.5">
      <c r="A243" s="487"/>
      <c r="B243" s="488" t="s">
        <v>2632</v>
      </c>
      <c r="C243" s="483" t="s">
        <v>3119</v>
      </c>
      <c r="D243" s="478" t="s">
        <v>46</v>
      </c>
      <c r="E243" s="479" t="s">
        <v>2684</v>
      </c>
      <c r="F243" s="479"/>
      <c r="G243" s="480"/>
      <c r="H243" s="480">
        <v>620000</v>
      </c>
      <c r="I243" s="480">
        <v>551800</v>
      </c>
      <c r="J243" s="480">
        <v>68200</v>
      </c>
      <c r="K243" s="479"/>
      <c r="L243" s="481" t="s">
        <v>3120</v>
      </c>
      <c r="M243" s="474"/>
    </row>
    <row r="244" spans="1:13" ht="31.5">
      <c r="A244" s="487"/>
      <c r="B244" s="488" t="s">
        <v>2632</v>
      </c>
      <c r="C244" s="483" t="s">
        <v>3121</v>
      </c>
      <c r="D244" s="478" t="s">
        <v>46</v>
      </c>
      <c r="E244" s="479" t="s">
        <v>2684</v>
      </c>
      <c r="F244" s="479"/>
      <c r="G244" s="480"/>
      <c r="H244" s="480">
        <v>685000</v>
      </c>
      <c r="I244" s="480">
        <v>609650</v>
      </c>
      <c r="J244" s="480">
        <v>75350</v>
      </c>
      <c r="K244" s="479"/>
      <c r="L244" s="481" t="s">
        <v>3122</v>
      </c>
      <c r="M244" s="474"/>
    </row>
    <row r="245" spans="1:13" ht="31.5">
      <c r="A245" s="487"/>
      <c r="B245" s="488" t="s">
        <v>2632</v>
      </c>
      <c r="C245" s="483" t="s">
        <v>3123</v>
      </c>
      <c r="D245" s="478" t="s">
        <v>46</v>
      </c>
      <c r="E245" s="479" t="s">
        <v>2684</v>
      </c>
      <c r="F245" s="479"/>
      <c r="G245" s="480"/>
      <c r="H245" s="480">
        <v>165000</v>
      </c>
      <c r="I245" s="480">
        <v>146850</v>
      </c>
      <c r="J245" s="480">
        <v>18150</v>
      </c>
      <c r="K245" s="479"/>
      <c r="L245" s="481" t="s">
        <v>3124</v>
      </c>
      <c r="M245" s="474"/>
    </row>
    <row r="246" spans="1:13" ht="31.5">
      <c r="A246" s="487"/>
      <c r="B246" s="488" t="s">
        <v>2632</v>
      </c>
      <c r="C246" s="483" t="s">
        <v>2982</v>
      </c>
      <c r="D246" s="478" t="s">
        <v>46</v>
      </c>
      <c r="E246" s="479" t="s">
        <v>2684</v>
      </c>
      <c r="F246" s="479"/>
      <c r="G246" s="480"/>
      <c r="H246" s="480">
        <v>1205000</v>
      </c>
      <c r="I246" s="480">
        <v>1072450</v>
      </c>
      <c r="J246" s="480">
        <v>132550</v>
      </c>
      <c r="K246" s="479"/>
      <c r="L246" s="481" t="s">
        <v>3125</v>
      </c>
      <c r="M246" s="474"/>
    </row>
    <row r="247" spans="1:13" ht="31.5">
      <c r="A247" s="487"/>
      <c r="B247" s="488" t="s">
        <v>2632</v>
      </c>
      <c r="C247" s="483" t="s">
        <v>3126</v>
      </c>
      <c r="D247" s="478" t="s">
        <v>46</v>
      </c>
      <c r="E247" s="479" t="s">
        <v>2684</v>
      </c>
      <c r="F247" s="479"/>
      <c r="G247" s="480"/>
      <c r="H247" s="480">
        <v>105000</v>
      </c>
      <c r="I247" s="480">
        <v>93450</v>
      </c>
      <c r="J247" s="480">
        <v>11550</v>
      </c>
      <c r="K247" s="479"/>
      <c r="L247" s="481" t="s">
        <v>3127</v>
      </c>
      <c r="M247" s="474"/>
    </row>
    <row r="248" spans="1:13" ht="31.5">
      <c r="A248" s="487"/>
      <c r="B248" s="488" t="s">
        <v>2632</v>
      </c>
      <c r="C248" s="483" t="s">
        <v>3128</v>
      </c>
      <c r="D248" s="478" t="s">
        <v>46</v>
      </c>
      <c r="E248" s="479" t="s">
        <v>2684</v>
      </c>
      <c r="F248" s="479"/>
      <c r="G248" s="480"/>
      <c r="H248" s="480">
        <v>205000</v>
      </c>
      <c r="I248" s="480">
        <v>182450</v>
      </c>
      <c r="J248" s="480">
        <v>22550</v>
      </c>
      <c r="K248" s="479"/>
      <c r="L248" s="481" t="s">
        <v>3129</v>
      </c>
      <c r="M248" s="474"/>
    </row>
    <row r="249" spans="1:13" ht="31.5">
      <c r="A249" s="487"/>
      <c r="B249" s="488" t="s">
        <v>2632</v>
      </c>
      <c r="C249" s="483" t="s">
        <v>3130</v>
      </c>
      <c r="D249" s="478" t="s">
        <v>46</v>
      </c>
      <c r="E249" s="479" t="s">
        <v>2684</v>
      </c>
      <c r="F249" s="479"/>
      <c r="G249" s="480"/>
      <c r="H249" s="480">
        <v>105000</v>
      </c>
      <c r="I249" s="480">
        <v>93450</v>
      </c>
      <c r="J249" s="480">
        <v>11550</v>
      </c>
      <c r="K249" s="479"/>
      <c r="L249" s="481" t="s">
        <v>3127</v>
      </c>
      <c r="M249" s="474"/>
    </row>
    <row r="250" spans="1:13" ht="31.5">
      <c r="A250" s="487"/>
      <c r="B250" s="488" t="s">
        <v>2632</v>
      </c>
      <c r="C250" s="483" t="s">
        <v>3131</v>
      </c>
      <c r="D250" s="478" t="s">
        <v>46</v>
      </c>
      <c r="E250" s="479" t="s">
        <v>2684</v>
      </c>
      <c r="F250" s="479"/>
      <c r="G250" s="480"/>
      <c r="H250" s="480">
        <v>300000</v>
      </c>
      <c r="I250" s="480">
        <v>267000</v>
      </c>
      <c r="J250" s="480">
        <v>33000</v>
      </c>
      <c r="K250" s="479"/>
      <c r="L250" s="481" t="s">
        <v>3132</v>
      </c>
      <c r="M250" s="474"/>
    </row>
    <row r="251" spans="1:13" ht="31.5">
      <c r="A251" s="487"/>
      <c r="B251" s="488" t="s">
        <v>2632</v>
      </c>
      <c r="C251" s="483" t="s">
        <v>3133</v>
      </c>
      <c r="D251" s="478" t="s">
        <v>46</v>
      </c>
      <c r="E251" s="479" t="s">
        <v>2684</v>
      </c>
      <c r="F251" s="479"/>
      <c r="G251" s="480"/>
      <c r="H251" s="480">
        <v>210000</v>
      </c>
      <c r="I251" s="480">
        <v>186900</v>
      </c>
      <c r="J251" s="480">
        <v>23100</v>
      </c>
      <c r="K251" s="479"/>
      <c r="L251" s="481" t="s">
        <v>3134</v>
      </c>
      <c r="M251" s="474"/>
    </row>
    <row r="252" spans="1:13" ht="31.5">
      <c r="A252" s="487"/>
      <c r="B252" s="488" t="s">
        <v>2632</v>
      </c>
      <c r="C252" s="483" t="s">
        <v>3135</v>
      </c>
      <c r="D252" s="478" t="s">
        <v>46</v>
      </c>
      <c r="E252" s="479" t="s">
        <v>2684</v>
      </c>
      <c r="F252" s="479"/>
      <c r="G252" s="480"/>
      <c r="H252" s="480">
        <v>150000</v>
      </c>
      <c r="I252" s="480">
        <v>133500</v>
      </c>
      <c r="J252" s="480">
        <v>16500</v>
      </c>
      <c r="K252" s="479"/>
      <c r="L252" s="481" t="s">
        <v>3136</v>
      </c>
      <c r="M252" s="474"/>
    </row>
    <row r="253" spans="1:13" ht="31.5">
      <c r="A253" s="487"/>
      <c r="B253" s="488" t="s">
        <v>2632</v>
      </c>
      <c r="C253" s="483" t="s">
        <v>3137</v>
      </c>
      <c r="D253" s="478" t="s">
        <v>46</v>
      </c>
      <c r="E253" s="479" t="s">
        <v>2684</v>
      </c>
      <c r="F253" s="479"/>
      <c r="G253" s="480"/>
      <c r="H253" s="480">
        <v>390000</v>
      </c>
      <c r="I253" s="480">
        <v>347100</v>
      </c>
      <c r="J253" s="480">
        <v>42900</v>
      </c>
      <c r="K253" s="479"/>
      <c r="L253" s="481" t="s">
        <v>3138</v>
      </c>
      <c r="M253" s="474"/>
    </row>
    <row r="254" spans="1:13" ht="31.5">
      <c r="A254" s="487"/>
      <c r="B254" s="488" t="s">
        <v>2632</v>
      </c>
      <c r="C254" s="483" t="s">
        <v>3139</v>
      </c>
      <c r="D254" s="478" t="s">
        <v>46</v>
      </c>
      <c r="E254" s="479" t="s">
        <v>2684</v>
      </c>
      <c r="F254" s="479"/>
      <c r="G254" s="480"/>
      <c r="H254" s="480">
        <v>200000</v>
      </c>
      <c r="I254" s="480">
        <v>178000</v>
      </c>
      <c r="J254" s="480">
        <v>22000</v>
      </c>
      <c r="K254" s="479"/>
      <c r="L254" s="481" t="s">
        <v>3140</v>
      </c>
      <c r="M254" s="474"/>
    </row>
    <row r="255" spans="1:13" ht="31.5">
      <c r="A255" s="487"/>
      <c r="B255" s="488" t="s">
        <v>2632</v>
      </c>
      <c r="C255" s="483" t="s">
        <v>3141</v>
      </c>
      <c r="D255" s="478" t="s">
        <v>46</v>
      </c>
      <c r="E255" s="479" t="s">
        <v>2684</v>
      </c>
      <c r="F255" s="479"/>
      <c r="G255" s="480"/>
      <c r="H255" s="480">
        <v>45000</v>
      </c>
      <c r="I255" s="480">
        <v>40050</v>
      </c>
      <c r="J255" s="480">
        <v>4950</v>
      </c>
      <c r="K255" s="479"/>
      <c r="L255" s="481" t="s">
        <v>3142</v>
      </c>
      <c r="M255" s="474"/>
    </row>
    <row r="256" spans="1:13" ht="31.5">
      <c r="A256" s="487"/>
      <c r="B256" s="488" t="s">
        <v>2632</v>
      </c>
      <c r="C256" s="483" t="s">
        <v>3143</v>
      </c>
      <c r="D256" s="478" t="s">
        <v>46</v>
      </c>
      <c r="E256" s="479" t="s">
        <v>2684</v>
      </c>
      <c r="F256" s="479"/>
      <c r="G256" s="480"/>
      <c r="H256" s="480">
        <v>150000</v>
      </c>
      <c r="I256" s="480">
        <v>133500</v>
      </c>
      <c r="J256" s="480">
        <v>16500</v>
      </c>
      <c r="K256" s="479"/>
      <c r="L256" s="481" t="s">
        <v>3136</v>
      </c>
      <c r="M256" s="474"/>
    </row>
    <row r="257" spans="1:13" ht="31.5">
      <c r="A257" s="487"/>
      <c r="B257" s="488" t="s">
        <v>2632</v>
      </c>
      <c r="C257" s="483" t="s">
        <v>3144</v>
      </c>
      <c r="D257" s="478" t="s">
        <v>46</v>
      </c>
      <c r="E257" s="479" t="s">
        <v>2684</v>
      </c>
      <c r="F257" s="479"/>
      <c r="G257" s="480"/>
      <c r="H257" s="480">
        <v>100000</v>
      </c>
      <c r="I257" s="480">
        <v>89000</v>
      </c>
      <c r="J257" s="480">
        <v>11000</v>
      </c>
      <c r="K257" s="479"/>
      <c r="L257" s="481" t="s">
        <v>3145</v>
      </c>
      <c r="M257" s="474"/>
    </row>
    <row r="258" spans="1:13" ht="31.5">
      <c r="A258" s="487"/>
      <c r="B258" s="488" t="s">
        <v>2632</v>
      </c>
      <c r="C258" s="483" t="s">
        <v>3146</v>
      </c>
      <c r="D258" s="478" t="s">
        <v>46</v>
      </c>
      <c r="E258" s="479" t="s">
        <v>2684</v>
      </c>
      <c r="F258" s="479"/>
      <c r="G258" s="480"/>
      <c r="H258" s="480">
        <v>1670000</v>
      </c>
      <c r="I258" s="480">
        <v>1486300</v>
      </c>
      <c r="J258" s="480">
        <v>183700</v>
      </c>
      <c r="K258" s="479"/>
      <c r="L258" s="481" t="s">
        <v>3147</v>
      </c>
      <c r="M258" s="474"/>
    </row>
    <row r="259" spans="1:13" ht="31.5">
      <c r="A259" s="487"/>
      <c r="B259" s="488" t="s">
        <v>2632</v>
      </c>
      <c r="C259" s="483" t="s">
        <v>3148</v>
      </c>
      <c r="D259" s="478" t="s">
        <v>46</v>
      </c>
      <c r="E259" s="479" t="s">
        <v>2684</v>
      </c>
      <c r="F259" s="479"/>
      <c r="G259" s="480"/>
      <c r="H259" s="480">
        <v>105000</v>
      </c>
      <c r="I259" s="480">
        <v>93450</v>
      </c>
      <c r="J259" s="480">
        <v>11550</v>
      </c>
      <c r="K259" s="479"/>
      <c r="L259" s="481" t="s">
        <v>3127</v>
      </c>
      <c r="M259" s="474"/>
    </row>
    <row r="260" spans="1:13" ht="31.5">
      <c r="A260" s="487"/>
      <c r="B260" s="488" t="s">
        <v>2632</v>
      </c>
      <c r="C260" s="483" t="s">
        <v>3149</v>
      </c>
      <c r="D260" s="478" t="s">
        <v>46</v>
      </c>
      <c r="E260" s="479" t="s">
        <v>2684</v>
      </c>
      <c r="F260" s="479"/>
      <c r="G260" s="480"/>
      <c r="H260" s="480">
        <v>680000</v>
      </c>
      <c r="I260" s="480">
        <v>605200</v>
      </c>
      <c r="J260" s="480">
        <v>74800</v>
      </c>
      <c r="K260" s="479"/>
      <c r="L260" s="481" t="s">
        <v>3150</v>
      </c>
      <c r="M260" s="474"/>
    </row>
    <row r="261" spans="1:13" ht="31.5">
      <c r="A261" s="487"/>
      <c r="B261" s="488" t="s">
        <v>2632</v>
      </c>
      <c r="C261" s="483" t="s">
        <v>3151</v>
      </c>
      <c r="D261" s="478" t="s">
        <v>46</v>
      </c>
      <c r="E261" s="479" t="s">
        <v>2684</v>
      </c>
      <c r="F261" s="479"/>
      <c r="G261" s="480"/>
      <c r="H261" s="480">
        <v>610000</v>
      </c>
      <c r="I261" s="480">
        <v>542900</v>
      </c>
      <c r="J261" s="480">
        <v>67100</v>
      </c>
      <c r="K261" s="479"/>
      <c r="L261" s="481" t="s">
        <v>3152</v>
      </c>
      <c r="M261" s="474"/>
    </row>
    <row r="262" spans="1:13" ht="31.5">
      <c r="A262" s="487"/>
      <c r="B262" s="488" t="s">
        <v>2632</v>
      </c>
      <c r="C262" s="483" t="s">
        <v>3153</v>
      </c>
      <c r="D262" s="478" t="s">
        <v>46</v>
      </c>
      <c r="E262" s="479" t="s">
        <v>2684</v>
      </c>
      <c r="F262" s="479"/>
      <c r="G262" s="480"/>
      <c r="H262" s="480">
        <v>350000</v>
      </c>
      <c r="I262" s="480">
        <v>311500</v>
      </c>
      <c r="J262" s="480">
        <v>38500</v>
      </c>
      <c r="K262" s="479"/>
      <c r="L262" s="481" t="s">
        <v>3154</v>
      </c>
      <c r="M262" s="474"/>
    </row>
    <row r="263" spans="1:13" ht="31.5">
      <c r="A263" s="487"/>
      <c r="B263" s="488" t="s">
        <v>2632</v>
      </c>
      <c r="C263" s="483" t="s">
        <v>3155</v>
      </c>
      <c r="D263" s="478" t="s">
        <v>46</v>
      </c>
      <c r="E263" s="479" t="s">
        <v>2684</v>
      </c>
      <c r="F263" s="479"/>
      <c r="G263" s="480"/>
      <c r="H263" s="480">
        <v>160000</v>
      </c>
      <c r="I263" s="480">
        <v>142400</v>
      </c>
      <c r="J263" s="480">
        <v>17600</v>
      </c>
      <c r="K263" s="479"/>
      <c r="L263" s="481" t="s">
        <v>3156</v>
      </c>
      <c r="M263" s="474"/>
    </row>
    <row r="264" spans="1:13" ht="31.5">
      <c r="A264" s="487"/>
      <c r="B264" s="488" t="s">
        <v>2632</v>
      </c>
      <c r="C264" s="483" t="s">
        <v>3157</v>
      </c>
      <c r="D264" s="478" t="s">
        <v>46</v>
      </c>
      <c r="E264" s="479" t="s">
        <v>2684</v>
      </c>
      <c r="F264" s="479"/>
      <c r="G264" s="480"/>
      <c r="H264" s="480">
        <v>165000</v>
      </c>
      <c r="I264" s="480">
        <v>146850</v>
      </c>
      <c r="J264" s="480">
        <v>18150</v>
      </c>
      <c r="K264" s="479"/>
      <c r="L264" s="481" t="s">
        <v>3124</v>
      </c>
      <c r="M264" s="474"/>
    </row>
    <row r="265" spans="1:13" ht="31.5">
      <c r="A265" s="487"/>
      <c r="B265" s="488" t="s">
        <v>2632</v>
      </c>
      <c r="C265" s="483" t="s">
        <v>3158</v>
      </c>
      <c r="D265" s="478" t="s">
        <v>46</v>
      </c>
      <c r="E265" s="479" t="s">
        <v>2684</v>
      </c>
      <c r="F265" s="479"/>
      <c r="G265" s="480"/>
      <c r="H265" s="480">
        <v>175000</v>
      </c>
      <c r="I265" s="480">
        <v>155750</v>
      </c>
      <c r="J265" s="480">
        <v>19250</v>
      </c>
      <c r="K265" s="479"/>
      <c r="L265" s="481" t="s">
        <v>3159</v>
      </c>
      <c r="M265" s="474"/>
    </row>
    <row r="266" spans="1:13" ht="31.5">
      <c r="A266" s="487"/>
      <c r="B266" s="488" t="s">
        <v>2632</v>
      </c>
      <c r="C266" s="483" t="s">
        <v>3160</v>
      </c>
      <c r="D266" s="478" t="s">
        <v>46</v>
      </c>
      <c r="E266" s="479" t="s">
        <v>2684</v>
      </c>
      <c r="F266" s="479"/>
      <c r="G266" s="480"/>
      <c r="H266" s="480">
        <v>2115000</v>
      </c>
      <c r="I266" s="480">
        <v>1882350</v>
      </c>
      <c r="J266" s="480">
        <v>232650</v>
      </c>
      <c r="K266" s="479"/>
      <c r="L266" s="481" t="s">
        <v>3161</v>
      </c>
      <c r="M266" s="474"/>
    </row>
    <row r="267" spans="1:13" ht="31.5">
      <c r="A267" s="487"/>
      <c r="B267" s="488" t="s">
        <v>2632</v>
      </c>
      <c r="C267" s="483" t="s">
        <v>3162</v>
      </c>
      <c r="D267" s="478" t="s">
        <v>46</v>
      </c>
      <c r="E267" s="479" t="s">
        <v>2684</v>
      </c>
      <c r="F267" s="479"/>
      <c r="G267" s="480"/>
      <c r="H267" s="480">
        <v>300000</v>
      </c>
      <c r="I267" s="480">
        <v>267000</v>
      </c>
      <c r="J267" s="480">
        <v>33000</v>
      </c>
      <c r="K267" s="479"/>
      <c r="L267" s="481" t="s">
        <v>3163</v>
      </c>
      <c r="M267" s="474"/>
    </row>
    <row r="268" spans="1:13" ht="31.5">
      <c r="A268" s="487"/>
      <c r="B268" s="488" t="s">
        <v>2632</v>
      </c>
      <c r="C268" s="483" t="s">
        <v>3164</v>
      </c>
      <c r="D268" s="478" t="s">
        <v>46</v>
      </c>
      <c r="E268" s="479" t="s">
        <v>2684</v>
      </c>
      <c r="F268" s="479"/>
      <c r="G268" s="480"/>
      <c r="H268" s="480">
        <v>105000</v>
      </c>
      <c r="I268" s="480">
        <v>93450</v>
      </c>
      <c r="J268" s="480">
        <v>11550</v>
      </c>
      <c r="K268" s="479"/>
      <c r="L268" s="481" t="s">
        <v>3127</v>
      </c>
      <c r="M268" s="474"/>
    </row>
    <row r="269" spans="1:13" ht="31.5">
      <c r="A269" s="487"/>
      <c r="B269" s="488" t="s">
        <v>2632</v>
      </c>
      <c r="C269" s="483" t="s">
        <v>3165</v>
      </c>
      <c r="D269" s="478" t="s">
        <v>46</v>
      </c>
      <c r="E269" s="479" t="s">
        <v>2684</v>
      </c>
      <c r="F269" s="479"/>
      <c r="G269" s="480"/>
      <c r="H269" s="480">
        <v>195000</v>
      </c>
      <c r="I269" s="480">
        <v>173550</v>
      </c>
      <c r="J269" s="480">
        <v>21450</v>
      </c>
      <c r="K269" s="479"/>
      <c r="L269" s="481" t="s">
        <v>3166</v>
      </c>
      <c r="M269" s="474"/>
    </row>
    <row r="270" spans="1:13" ht="31.5">
      <c r="A270" s="487"/>
      <c r="B270" s="488" t="s">
        <v>2632</v>
      </c>
      <c r="C270" s="483" t="s">
        <v>3167</v>
      </c>
      <c r="D270" s="478" t="s">
        <v>46</v>
      </c>
      <c r="E270" s="479" t="s">
        <v>2684</v>
      </c>
      <c r="F270" s="479"/>
      <c r="G270" s="480"/>
      <c r="H270" s="480">
        <v>45000</v>
      </c>
      <c r="I270" s="480">
        <v>40050</v>
      </c>
      <c r="J270" s="480">
        <v>4950</v>
      </c>
      <c r="K270" s="479"/>
      <c r="L270" s="481" t="s">
        <v>3142</v>
      </c>
      <c r="M270" s="474"/>
    </row>
    <row r="271" spans="1:13">
      <c r="A271" s="487"/>
      <c r="B271" s="488" t="s">
        <v>2632</v>
      </c>
      <c r="C271" s="483" t="s">
        <v>3168</v>
      </c>
      <c r="D271" s="478" t="s">
        <v>46</v>
      </c>
      <c r="E271" s="479" t="s">
        <v>2182</v>
      </c>
      <c r="F271" s="479"/>
      <c r="G271" s="480"/>
      <c r="H271" s="480">
        <v>11700000</v>
      </c>
      <c r="I271" s="480">
        <v>9594000</v>
      </c>
      <c r="J271" s="480">
        <v>2106000</v>
      </c>
      <c r="K271" s="479"/>
      <c r="L271" s="481" t="s">
        <v>3169</v>
      </c>
      <c r="M271" s="474"/>
    </row>
    <row r="272" spans="1:13">
      <c r="A272" s="487"/>
      <c r="B272" s="488" t="s">
        <v>2632</v>
      </c>
      <c r="C272" s="483" t="s">
        <v>3170</v>
      </c>
      <c r="D272" s="478" t="s">
        <v>46</v>
      </c>
      <c r="E272" s="479" t="s">
        <v>2182</v>
      </c>
      <c r="F272" s="479"/>
      <c r="G272" s="480"/>
      <c r="H272" s="480">
        <v>6050000</v>
      </c>
      <c r="I272" s="480">
        <v>4961000</v>
      </c>
      <c r="J272" s="480">
        <v>1089000</v>
      </c>
      <c r="K272" s="479"/>
      <c r="L272" s="481" t="s">
        <v>3171</v>
      </c>
      <c r="M272" s="474"/>
    </row>
    <row r="273" spans="1:13" ht="31.5">
      <c r="A273" s="487"/>
      <c r="B273" s="488" t="s">
        <v>2632</v>
      </c>
      <c r="C273" s="483" t="s">
        <v>3172</v>
      </c>
      <c r="D273" s="478" t="s">
        <v>46</v>
      </c>
      <c r="E273" s="479" t="s">
        <v>2182</v>
      </c>
      <c r="F273" s="479"/>
      <c r="G273" s="480"/>
      <c r="H273" s="480">
        <v>4125000</v>
      </c>
      <c r="I273" s="480">
        <v>3382500</v>
      </c>
      <c r="J273" s="480">
        <v>742500</v>
      </c>
      <c r="K273" s="479"/>
      <c r="L273" s="481" t="s">
        <v>3173</v>
      </c>
      <c r="M273" s="474"/>
    </row>
    <row r="274" spans="1:13">
      <c r="A274" s="487"/>
      <c r="B274" s="488" t="s">
        <v>2632</v>
      </c>
      <c r="C274" s="483" t="s">
        <v>3174</v>
      </c>
      <c r="D274" s="478" t="s">
        <v>46</v>
      </c>
      <c r="E274" s="479" t="s">
        <v>2182</v>
      </c>
      <c r="F274" s="479"/>
      <c r="G274" s="480"/>
      <c r="H274" s="480">
        <v>52222221.700000003</v>
      </c>
      <c r="I274" s="480">
        <v>42822221.794</v>
      </c>
      <c r="J274" s="480">
        <v>9399999.9059999995</v>
      </c>
      <c r="K274" s="479"/>
      <c r="L274" s="481" t="s">
        <v>3175</v>
      </c>
      <c r="M274" s="474"/>
    </row>
    <row r="275" spans="1:13">
      <c r="A275" s="487"/>
      <c r="B275" s="488" t="s">
        <v>2632</v>
      </c>
      <c r="C275" s="483" t="s">
        <v>3176</v>
      </c>
      <c r="D275" s="478" t="s">
        <v>46</v>
      </c>
      <c r="E275" s="479" t="s">
        <v>2182</v>
      </c>
      <c r="F275" s="479"/>
      <c r="G275" s="480"/>
      <c r="H275" s="480">
        <v>7444575</v>
      </c>
      <c r="I275" s="480">
        <v>6104551.5</v>
      </c>
      <c r="J275" s="480">
        <v>1340023.5</v>
      </c>
      <c r="K275" s="479"/>
      <c r="L275" s="481" t="s">
        <v>3072</v>
      </c>
      <c r="M275" s="474"/>
    </row>
    <row r="276" spans="1:13">
      <c r="A276" s="487"/>
      <c r="B276" s="488" t="s">
        <v>2632</v>
      </c>
      <c r="C276" s="483" t="s">
        <v>3177</v>
      </c>
      <c r="D276" s="478" t="s">
        <v>46</v>
      </c>
      <c r="E276" s="479" t="s">
        <v>2182</v>
      </c>
      <c r="F276" s="479"/>
      <c r="G276" s="480"/>
      <c r="H276" s="480">
        <v>1856100</v>
      </c>
      <c r="I276" s="480">
        <v>1522002</v>
      </c>
      <c r="J276" s="480">
        <v>334098</v>
      </c>
      <c r="K276" s="479"/>
      <c r="L276" s="481" t="s">
        <v>3063</v>
      </c>
      <c r="M276" s="474"/>
    </row>
    <row r="277" spans="1:13">
      <c r="A277" s="487"/>
      <c r="B277" s="488" t="s">
        <v>2632</v>
      </c>
      <c r="C277" s="483" t="s">
        <v>3178</v>
      </c>
      <c r="D277" s="478" t="s">
        <v>46</v>
      </c>
      <c r="E277" s="479" t="s">
        <v>2182</v>
      </c>
      <c r="F277" s="479"/>
      <c r="G277" s="480"/>
      <c r="H277" s="480">
        <v>3813075</v>
      </c>
      <c r="I277" s="480">
        <v>3126721.5</v>
      </c>
      <c r="J277" s="480">
        <v>686353.5</v>
      </c>
      <c r="K277" s="479"/>
      <c r="L277" s="481" t="s">
        <v>3063</v>
      </c>
      <c r="M277" s="474"/>
    </row>
    <row r="278" spans="1:13" ht="47.25">
      <c r="A278" s="487"/>
      <c r="B278" s="488" t="s">
        <v>2632</v>
      </c>
      <c r="C278" s="483" t="s">
        <v>3179</v>
      </c>
      <c r="D278" s="478" t="s">
        <v>46</v>
      </c>
      <c r="E278" s="479" t="s">
        <v>2182</v>
      </c>
      <c r="F278" s="479"/>
      <c r="G278" s="480"/>
      <c r="H278" s="480">
        <v>6850000.0000000009</v>
      </c>
      <c r="I278" s="480">
        <v>5617000</v>
      </c>
      <c r="J278" s="480">
        <v>1233000.0000000002</v>
      </c>
      <c r="K278" s="479"/>
      <c r="L278" s="481" t="s">
        <v>3180</v>
      </c>
      <c r="M278" s="474"/>
    </row>
    <row r="279" spans="1:13">
      <c r="A279" s="487"/>
      <c r="B279" s="488" t="s">
        <v>2632</v>
      </c>
      <c r="C279" s="483" t="s">
        <v>3181</v>
      </c>
      <c r="D279" s="478" t="s">
        <v>46</v>
      </c>
      <c r="E279" s="479" t="s">
        <v>2182</v>
      </c>
      <c r="F279" s="479"/>
      <c r="G279" s="480"/>
      <c r="H279" s="480">
        <v>7108943.1000000006</v>
      </c>
      <c r="I279" s="480">
        <v>5829333.3420000002</v>
      </c>
      <c r="J279" s="480">
        <v>1279609.7580000001</v>
      </c>
      <c r="K279" s="479"/>
      <c r="L279" s="481" t="s">
        <v>2983</v>
      </c>
      <c r="M279" s="474"/>
    </row>
    <row r="280" spans="1:13">
      <c r="A280" s="487"/>
      <c r="B280" s="488" t="s">
        <v>2632</v>
      </c>
      <c r="C280" s="483" t="s">
        <v>3143</v>
      </c>
      <c r="D280" s="478" t="s">
        <v>46</v>
      </c>
      <c r="E280" s="479" t="s">
        <v>2182</v>
      </c>
      <c r="F280" s="479"/>
      <c r="G280" s="480"/>
      <c r="H280" s="480">
        <v>15592281.866000002</v>
      </c>
      <c r="I280" s="480">
        <v>12785671.130120002</v>
      </c>
      <c r="J280" s="480">
        <v>2806610.7358800005</v>
      </c>
      <c r="K280" s="479"/>
      <c r="L280" s="481" t="s">
        <v>2983</v>
      </c>
      <c r="M280" s="474"/>
    </row>
    <row r="281" spans="1:13">
      <c r="A281" s="487"/>
      <c r="B281" s="488" t="s">
        <v>2632</v>
      </c>
      <c r="C281" s="483" t="s">
        <v>3182</v>
      </c>
      <c r="D281" s="478" t="s">
        <v>46</v>
      </c>
      <c r="E281" s="479" t="s">
        <v>2182</v>
      </c>
      <c r="F281" s="479"/>
      <c r="G281" s="480"/>
      <c r="H281" s="480">
        <v>23175154.506000001</v>
      </c>
      <c r="I281" s="480">
        <v>19003626.69492</v>
      </c>
      <c r="J281" s="480">
        <v>4171527.8110799999</v>
      </c>
      <c r="K281" s="479"/>
      <c r="L281" s="481" t="s">
        <v>2983</v>
      </c>
      <c r="M281" s="474"/>
    </row>
    <row r="282" spans="1:13">
      <c r="A282" s="487"/>
      <c r="B282" s="488" t="s">
        <v>2632</v>
      </c>
      <c r="C282" s="483" t="s">
        <v>3183</v>
      </c>
      <c r="D282" s="478" t="s">
        <v>46</v>
      </c>
      <c r="E282" s="479" t="s">
        <v>2182</v>
      </c>
      <c r="F282" s="479"/>
      <c r="G282" s="480"/>
      <c r="H282" s="480">
        <v>21516401.116</v>
      </c>
      <c r="I282" s="480">
        <v>17643448.915119998</v>
      </c>
      <c r="J282" s="480">
        <v>3872952.2008799999</v>
      </c>
      <c r="K282" s="479"/>
      <c r="L282" s="481" t="s">
        <v>2983</v>
      </c>
      <c r="M282" s="474"/>
    </row>
    <row r="283" spans="1:13">
      <c r="A283" s="487"/>
      <c r="B283" s="488" t="s">
        <v>2632</v>
      </c>
      <c r="C283" s="483" t="s">
        <v>3184</v>
      </c>
      <c r="D283" s="478" t="s">
        <v>46</v>
      </c>
      <c r="E283" s="479" t="s">
        <v>2182</v>
      </c>
      <c r="F283" s="479"/>
      <c r="G283" s="480"/>
      <c r="H283" s="480">
        <v>11611273.730000002</v>
      </c>
      <c r="I283" s="480">
        <v>9521244.4586000014</v>
      </c>
      <c r="J283" s="480">
        <v>2090029.2714000004</v>
      </c>
      <c r="K283" s="479"/>
      <c r="L283" s="481" t="s">
        <v>2983</v>
      </c>
      <c r="M283" s="474"/>
    </row>
    <row r="284" spans="1:13">
      <c r="A284" s="487"/>
      <c r="B284" s="488" t="s">
        <v>2632</v>
      </c>
      <c r="C284" s="483" t="s">
        <v>3185</v>
      </c>
      <c r="D284" s="478" t="s">
        <v>46</v>
      </c>
      <c r="E284" s="479" t="s">
        <v>2182</v>
      </c>
      <c r="F284" s="479"/>
      <c r="G284" s="480"/>
      <c r="H284" s="480">
        <v>21326829.300000001</v>
      </c>
      <c r="I284" s="480">
        <v>17488000.026000001</v>
      </c>
      <c r="J284" s="480">
        <v>3838829.2740000002</v>
      </c>
      <c r="K284" s="479"/>
      <c r="L284" s="481" t="s">
        <v>2983</v>
      </c>
      <c r="M284" s="474"/>
    </row>
    <row r="285" spans="1:13">
      <c r="A285" s="487"/>
      <c r="B285" s="488" t="s">
        <v>2632</v>
      </c>
      <c r="C285" s="483" t="s">
        <v>3186</v>
      </c>
      <c r="D285" s="478" t="s">
        <v>46</v>
      </c>
      <c r="E285" s="479" t="s">
        <v>2182</v>
      </c>
      <c r="F285" s="479"/>
      <c r="G285" s="480"/>
      <c r="H285" s="480">
        <v>9123143.6450000014</v>
      </c>
      <c r="I285" s="480">
        <v>7480977.788900001</v>
      </c>
      <c r="J285" s="480">
        <v>1642165.8561000002</v>
      </c>
      <c r="K285" s="479"/>
      <c r="L285" s="481" t="s">
        <v>2983</v>
      </c>
      <c r="M285" s="474"/>
    </row>
    <row r="286" spans="1:13">
      <c r="A286" s="487"/>
      <c r="B286" s="488" t="s">
        <v>2632</v>
      </c>
      <c r="C286" s="483" t="s">
        <v>3187</v>
      </c>
      <c r="D286" s="478" t="s">
        <v>46</v>
      </c>
      <c r="E286" s="479" t="s">
        <v>2182</v>
      </c>
      <c r="F286" s="479"/>
      <c r="G286" s="480"/>
      <c r="H286" s="480">
        <v>20805506.806000002</v>
      </c>
      <c r="I286" s="480">
        <v>17060515.58092</v>
      </c>
      <c r="J286" s="480">
        <v>3744991.2250800002</v>
      </c>
      <c r="K286" s="479"/>
      <c r="L286" s="481" t="s">
        <v>2983</v>
      </c>
      <c r="M286" s="474"/>
    </row>
    <row r="287" spans="1:13">
      <c r="A287" s="487"/>
      <c r="B287" s="488" t="s">
        <v>2632</v>
      </c>
      <c r="C287" s="483" t="s">
        <v>3188</v>
      </c>
      <c r="D287" s="478" t="s">
        <v>46</v>
      </c>
      <c r="E287" s="479" t="s">
        <v>2182</v>
      </c>
      <c r="F287" s="479"/>
      <c r="G287" s="480"/>
      <c r="H287" s="480">
        <v>10971468.851</v>
      </c>
      <c r="I287" s="480">
        <v>8996604.4578200001</v>
      </c>
      <c r="J287" s="480">
        <v>1974864.3931799999</v>
      </c>
      <c r="K287" s="479"/>
      <c r="L287" s="481" t="s">
        <v>2983</v>
      </c>
      <c r="M287" s="474"/>
    </row>
    <row r="288" spans="1:13" ht="47.25">
      <c r="A288" s="487"/>
      <c r="B288" s="488" t="s">
        <v>2632</v>
      </c>
      <c r="C288" s="483" t="s">
        <v>3189</v>
      </c>
      <c r="D288" s="478" t="s">
        <v>33</v>
      </c>
      <c r="E288" s="479" t="s">
        <v>2647</v>
      </c>
      <c r="F288" s="479" t="s">
        <v>2740</v>
      </c>
      <c r="G288" s="480">
        <v>0</v>
      </c>
      <c r="H288" s="480">
        <v>40000000</v>
      </c>
      <c r="I288" s="480">
        <v>24000000</v>
      </c>
      <c r="J288" s="480">
        <v>16000000</v>
      </c>
      <c r="K288" s="479" t="s">
        <v>2740</v>
      </c>
      <c r="L288" s="481" t="s">
        <v>3190</v>
      </c>
      <c r="M288" s="474"/>
    </row>
    <row r="289" spans="1:13" ht="31.5">
      <c r="A289" s="487"/>
      <c r="B289" s="488" t="s">
        <v>2632</v>
      </c>
      <c r="C289" s="483" t="s">
        <v>3191</v>
      </c>
      <c r="D289" s="478" t="s">
        <v>33</v>
      </c>
      <c r="E289" s="479" t="s">
        <v>2647</v>
      </c>
      <c r="F289" s="479" t="s">
        <v>2740</v>
      </c>
      <c r="G289" s="480">
        <v>0</v>
      </c>
      <c r="H289" s="480">
        <v>70000000</v>
      </c>
      <c r="I289" s="480">
        <v>42000000</v>
      </c>
      <c r="J289" s="480">
        <v>28000000</v>
      </c>
      <c r="K289" s="479" t="s">
        <v>2740</v>
      </c>
      <c r="L289" s="481" t="s">
        <v>3192</v>
      </c>
      <c r="M289" s="474"/>
    </row>
    <row r="290" spans="1:13" ht="31.5">
      <c r="A290" s="487"/>
      <c r="B290" s="488" t="s">
        <v>2632</v>
      </c>
      <c r="C290" s="483" t="s">
        <v>3193</v>
      </c>
      <c r="D290" s="478" t="s">
        <v>33</v>
      </c>
      <c r="E290" s="479" t="s">
        <v>2647</v>
      </c>
      <c r="F290" s="479" t="s">
        <v>2740</v>
      </c>
      <c r="G290" s="480">
        <v>0</v>
      </c>
      <c r="H290" s="480">
        <v>10000000</v>
      </c>
      <c r="I290" s="480">
        <v>6000000</v>
      </c>
      <c r="J290" s="480">
        <v>4000000</v>
      </c>
      <c r="K290" s="479" t="s">
        <v>2740</v>
      </c>
      <c r="L290" s="481" t="s">
        <v>3194</v>
      </c>
      <c r="M290" s="474"/>
    </row>
    <row r="291" spans="1:13" ht="47.25">
      <c r="A291" s="487"/>
      <c r="B291" s="488" t="s">
        <v>2632</v>
      </c>
      <c r="C291" s="483" t="s">
        <v>3195</v>
      </c>
      <c r="D291" s="478" t="s">
        <v>33</v>
      </c>
      <c r="E291" s="479" t="s">
        <v>2647</v>
      </c>
      <c r="F291" s="479" t="s">
        <v>2740</v>
      </c>
      <c r="G291" s="480">
        <v>0</v>
      </c>
      <c r="H291" s="480">
        <v>20000000</v>
      </c>
      <c r="I291" s="480">
        <v>3000000</v>
      </c>
      <c r="J291" s="480">
        <v>17000000</v>
      </c>
      <c r="K291" s="479" t="s">
        <v>2740</v>
      </c>
      <c r="L291" s="481" t="s">
        <v>3196</v>
      </c>
      <c r="M291" s="474"/>
    </row>
    <row r="292" spans="1:13" ht="31.5">
      <c r="A292" s="487"/>
      <c r="B292" s="488" t="s">
        <v>2632</v>
      </c>
      <c r="C292" s="483" t="s">
        <v>3197</v>
      </c>
      <c r="D292" s="478" t="s">
        <v>33</v>
      </c>
      <c r="E292" s="479" t="s">
        <v>2647</v>
      </c>
      <c r="F292" s="479" t="s">
        <v>2740</v>
      </c>
      <c r="G292" s="480">
        <v>0</v>
      </c>
      <c r="H292" s="480">
        <v>60000000</v>
      </c>
      <c r="I292" s="480">
        <v>36000000</v>
      </c>
      <c r="J292" s="480">
        <v>24000000</v>
      </c>
      <c r="K292" s="479" t="s">
        <v>2740</v>
      </c>
      <c r="L292" s="481" t="s">
        <v>3198</v>
      </c>
      <c r="M292" s="474"/>
    </row>
    <row r="293" spans="1:13" ht="31.5">
      <c r="A293" s="487"/>
      <c r="B293" s="488" t="s">
        <v>2632</v>
      </c>
      <c r="C293" s="483" t="s">
        <v>3199</v>
      </c>
      <c r="D293" s="478" t="s">
        <v>33</v>
      </c>
      <c r="E293" s="479" t="s">
        <v>2647</v>
      </c>
      <c r="F293" s="479" t="s">
        <v>2740</v>
      </c>
      <c r="G293" s="480">
        <v>0</v>
      </c>
      <c r="H293" s="480">
        <v>12000000</v>
      </c>
      <c r="I293" s="480">
        <v>1200000</v>
      </c>
      <c r="J293" s="480">
        <v>10800000</v>
      </c>
      <c r="K293" s="479" t="s">
        <v>2740</v>
      </c>
      <c r="L293" s="481" t="s">
        <v>3200</v>
      </c>
      <c r="M293" s="474"/>
    </row>
    <row r="294" spans="1:13" ht="47.25">
      <c r="A294" s="487"/>
      <c r="B294" s="488" t="s">
        <v>2632</v>
      </c>
      <c r="C294" s="483" t="s">
        <v>3201</v>
      </c>
      <c r="D294" s="478" t="s">
        <v>33</v>
      </c>
      <c r="E294" s="479" t="s">
        <v>2647</v>
      </c>
      <c r="F294" s="479" t="s">
        <v>2740</v>
      </c>
      <c r="G294" s="480">
        <v>0</v>
      </c>
      <c r="H294" s="480">
        <v>20000000</v>
      </c>
      <c r="I294" s="480">
        <v>2000000</v>
      </c>
      <c r="J294" s="480">
        <v>18000000</v>
      </c>
      <c r="K294" s="479" t="s">
        <v>2740</v>
      </c>
      <c r="L294" s="481" t="s">
        <v>3202</v>
      </c>
      <c r="M294" s="474"/>
    </row>
    <row r="295" spans="1:13" ht="63">
      <c r="A295" s="487"/>
      <c r="B295" s="488" t="s">
        <v>2632</v>
      </c>
      <c r="C295" s="483" t="s">
        <v>3203</v>
      </c>
      <c r="D295" s="478" t="s">
        <v>33</v>
      </c>
      <c r="E295" s="479" t="s">
        <v>2647</v>
      </c>
      <c r="F295" s="479" t="s">
        <v>2740</v>
      </c>
      <c r="G295" s="480">
        <v>0</v>
      </c>
      <c r="H295" s="480">
        <v>9000000</v>
      </c>
      <c r="I295" s="480">
        <v>4500000</v>
      </c>
      <c r="J295" s="480">
        <v>4500000</v>
      </c>
      <c r="K295" s="479" t="s">
        <v>2740</v>
      </c>
      <c r="L295" s="481" t="s">
        <v>3204</v>
      </c>
      <c r="M295" s="474"/>
    </row>
    <row r="296" spans="1:13" ht="63">
      <c r="A296" s="487"/>
      <c r="B296" s="488" t="s">
        <v>2632</v>
      </c>
      <c r="C296" s="483" t="s">
        <v>3205</v>
      </c>
      <c r="D296" s="478" t="s">
        <v>33</v>
      </c>
      <c r="E296" s="479" t="s">
        <v>2647</v>
      </c>
      <c r="F296" s="479" t="s">
        <v>2740</v>
      </c>
      <c r="G296" s="480">
        <v>0</v>
      </c>
      <c r="H296" s="480">
        <v>15000000</v>
      </c>
      <c r="I296" s="480">
        <v>7500000</v>
      </c>
      <c r="J296" s="480">
        <v>7500000</v>
      </c>
      <c r="K296" s="479" t="s">
        <v>2740</v>
      </c>
      <c r="L296" s="481" t="s">
        <v>3206</v>
      </c>
      <c r="M296" s="474"/>
    </row>
    <row r="297" spans="1:13" ht="31.5">
      <c r="A297" s="487"/>
      <c r="B297" s="488" t="s">
        <v>2632</v>
      </c>
      <c r="C297" s="483" t="s">
        <v>3207</v>
      </c>
      <c r="D297" s="478" t="s">
        <v>33</v>
      </c>
      <c r="E297" s="479" t="s">
        <v>2647</v>
      </c>
      <c r="F297" s="479" t="s">
        <v>2740</v>
      </c>
      <c r="G297" s="480">
        <v>0</v>
      </c>
      <c r="H297" s="480">
        <v>6000000</v>
      </c>
      <c r="I297" s="480">
        <v>3000000</v>
      </c>
      <c r="J297" s="480">
        <v>3000000</v>
      </c>
      <c r="K297" s="479" t="s">
        <v>2740</v>
      </c>
      <c r="L297" s="481" t="s">
        <v>3208</v>
      </c>
      <c r="M297" s="474"/>
    </row>
    <row r="298" spans="1:13" ht="31.5">
      <c r="A298" s="487"/>
      <c r="B298" s="488" t="s">
        <v>2632</v>
      </c>
      <c r="C298" s="483" t="s">
        <v>3209</v>
      </c>
      <c r="D298" s="478" t="s">
        <v>2114</v>
      </c>
      <c r="E298" s="479" t="s">
        <v>275</v>
      </c>
      <c r="F298" s="479" t="s">
        <v>3210</v>
      </c>
      <c r="G298" s="480"/>
      <c r="H298" s="480">
        <v>13696712.24</v>
      </c>
      <c r="I298" s="480">
        <v>13420380.74</v>
      </c>
      <c r="J298" s="480">
        <v>276331.5</v>
      </c>
      <c r="K298" s="479" t="s">
        <v>3211</v>
      </c>
      <c r="L298" s="481" t="s">
        <v>3212</v>
      </c>
      <c r="M298" s="474"/>
    </row>
    <row r="299" spans="1:13" ht="31.5">
      <c r="A299" s="487"/>
      <c r="B299" s="488" t="s">
        <v>2632</v>
      </c>
      <c r="C299" s="483" t="s">
        <v>3213</v>
      </c>
      <c r="D299" s="478" t="s">
        <v>2114</v>
      </c>
      <c r="E299" s="479" t="s">
        <v>275</v>
      </c>
      <c r="F299" s="479" t="s">
        <v>3210</v>
      </c>
      <c r="G299" s="480"/>
      <c r="H299" s="480" t="s">
        <v>3214</v>
      </c>
      <c r="I299" s="480" t="s">
        <v>3215</v>
      </c>
      <c r="J299" s="480" t="s">
        <v>3216</v>
      </c>
      <c r="K299" s="479" t="s">
        <v>3217</v>
      </c>
      <c r="L299" s="481" t="s">
        <v>3218</v>
      </c>
      <c r="M299" s="474"/>
    </row>
    <row r="300" spans="1:13" ht="31.5">
      <c r="A300" s="487"/>
      <c r="B300" s="488" t="s">
        <v>2632</v>
      </c>
      <c r="C300" s="483" t="s">
        <v>3219</v>
      </c>
      <c r="D300" s="478" t="s">
        <v>2114</v>
      </c>
      <c r="E300" s="479" t="s">
        <v>275</v>
      </c>
      <c r="F300" s="479" t="s">
        <v>3220</v>
      </c>
      <c r="G300" s="480">
        <v>0</v>
      </c>
      <c r="H300" s="480" t="s">
        <v>3221</v>
      </c>
      <c r="I300" s="480" t="s">
        <v>3222</v>
      </c>
      <c r="J300" s="480" t="s">
        <v>3223</v>
      </c>
      <c r="K300" s="479" t="s">
        <v>3220</v>
      </c>
      <c r="L300" s="481" t="s">
        <v>3224</v>
      </c>
      <c r="M300" s="474"/>
    </row>
    <row r="301" spans="1:13" ht="31.5">
      <c r="A301" s="487"/>
      <c r="B301" s="488" t="s">
        <v>2632</v>
      </c>
      <c r="C301" s="483" t="s">
        <v>3225</v>
      </c>
      <c r="D301" s="478" t="s">
        <v>2114</v>
      </c>
      <c r="E301" s="479" t="s">
        <v>275</v>
      </c>
      <c r="F301" s="479" t="s">
        <v>3220</v>
      </c>
      <c r="G301" s="480">
        <v>0</v>
      </c>
      <c r="H301" s="480" t="s">
        <v>3221</v>
      </c>
      <c r="I301" s="480" t="s">
        <v>3222</v>
      </c>
      <c r="J301" s="480" t="s">
        <v>3223</v>
      </c>
      <c r="K301" s="479" t="s">
        <v>3220</v>
      </c>
      <c r="L301" s="481" t="s">
        <v>3224</v>
      </c>
      <c r="M301" s="474"/>
    </row>
    <row r="302" spans="1:13" ht="31.5">
      <c r="A302" s="487"/>
      <c r="B302" s="488" t="s">
        <v>2632</v>
      </c>
      <c r="C302" s="483" t="s">
        <v>3226</v>
      </c>
      <c r="D302" s="478" t="s">
        <v>2114</v>
      </c>
      <c r="E302" s="479" t="s">
        <v>275</v>
      </c>
      <c r="F302" s="479" t="s">
        <v>3220</v>
      </c>
      <c r="G302" s="480">
        <v>0</v>
      </c>
      <c r="H302" s="480" t="s">
        <v>3221</v>
      </c>
      <c r="I302" s="480" t="s">
        <v>3222</v>
      </c>
      <c r="J302" s="480" t="s">
        <v>3223</v>
      </c>
      <c r="K302" s="479" t="s">
        <v>3220</v>
      </c>
      <c r="L302" s="481" t="s">
        <v>3224</v>
      </c>
      <c r="M302" s="474"/>
    </row>
    <row r="303" spans="1:13" ht="31.5">
      <c r="A303" s="487"/>
      <c r="B303" s="488" t="s">
        <v>2632</v>
      </c>
      <c r="C303" s="483" t="s">
        <v>3227</v>
      </c>
      <c r="D303" s="478" t="s">
        <v>2114</v>
      </c>
      <c r="E303" s="479" t="s">
        <v>275</v>
      </c>
      <c r="F303" s="479" t="s">
        <v>3220</v>
      </c>
      <c r="G303" s="480">
        <v>0</v>
      </c>
      <c r="H303" s="480" t="s">
        <v>3221</v>
      </c>
      <c r="I303" s="480" t="s">
        <v>3222</v>
      </c>
      <c r="J303" s="480" t="s">
        <v>3223</v>
      </c>
      <c r="K303" s="479" t="s">
        <v>3220</v>
      </c>
      <c r="L303" s="481" t="s">
        <v>3224</v>
      </c>
      <c r="M303" s="474"/>
    </row>
    <row r="304" spans="1:13" ht="31.5">
      <c r="A304" s="487"/>
      <c r="B304" s="488" t="s">
        <v>2632</v>
      </c>
      <c r="C304" s="483" t="s">
        <v>3228</v>
      </c>
      <c r="D304" s="478" t="s">
        <v>2114</v>
      </c>
      <c r="E304" s="479" t="s">
        <v>275</v>
      </c>
      <c r="F304" s="479" t="s">
        <v>3220</v>
      </c>
      <c r="G304" s="480">
        <v>0</v>
      </c>
      <c r="H304" s="480" t="s">
        <v>3229</v>
      </c>
      <c r="I304" s="480" t="s">
        <v>3230</v>
      </c>
      <c r="J304" s="480" t="s">
        <v>3231</v>
      </c>
      <c r="K304" s="479" t="s">
        <v>3220</v>
      </c>
      <c r="L304" s="481" t="s">
        <v>3224</v>
      </c>
      <c r="M304" s="474"/>
    </row>
    <row r="305" spans="1:13">
      <c r="A305" s="487"/>
      <c r="B305" s="488" t="s">
        <v>2632</v>
      </c>
      <c r="C305" s="483" t="s">
        <v>3232</v>
      </c>
      <c r="D305" s="478" t="s">
        <v>2114</v>
      </c>
      <c r="E305" s="479" t="s">
        <v>275</v>
      </c>
      <c r="F305" s="479" t="s">
        <v>3233</v>
      </c>
      <c r="G305" s="480">
        <v>0</v>
      </c>
      <c r="H305" s="480">
        <v>0</v>
      </c>
      <c r="I305" s="480">
        <v>0</v>
      </c>
      <c r="J305" s="480">
        <v>0</v>
      </c>
      <c r="K305" s="479" t="s">
        <v>3234</v>
      </c>
      <c r="L305" s="481" t="s">
        <v>3235</v>
      </c>
      <c r="M305" s="474"/>
    </row>
    <row r="306" spans="1:13">
      <c r="A306" s="487"/>
      <c r="B306" s="488" t="s">
        <v>2632</v>
      </c>
      <c r="C306" s="483" t="s">
        <v>3236</v>
      </c>
      <c r="D306" s="478" t="s">
        <v>35</v>
      </c>
      <c r="E306" s="479" t="s">
        <v>2675</v>
      </c>
      <c r="F306" s="479"/>
      <c r="G306" s="480" t="s">
        <v>314</v>
      </c>
      <c r="H306" s="480">
        <v>7610000</v>
      </c>
      <c r="I306" s="480" t="s">
        <v>314</v>
      </c>
      <c r="J306" s="480" t="s">
        <v>314</v>
      </c>
      <c r="K306" s="479" t="s">
        <v>2986</v>
      </c>
      <c r="L306" s="481" t="s">
        <v>3237</v>
      </c>
      <c r="M306" s="474"/>
    </row>
    <row r="307" spans="1:13">
      <c r="A307" s="487"/>
      <c r="B307" s="488" t="s">
        <v>2632</v>
      </c>
      <c r="C307" s="483" t="s">
        <v>3238</v>
      </c>
      <c r="D307" s="478" t="s">
        <v>35</v>
      </c>
      <c r="E307" s="479" t="s">
        <v>2675</v>
      </c>
      <c r="F307" s="479"/>
      <c r="G307" s="480" t="s">
        <v>314</v>
      </c>
      <c r="H307" s="480">
        <v>7610000</v>
      </c>
      <c r="I307" s="480" t="s">
        <v>314</v>
      </c>
      <c r="J307" s="480" t="s">
        <v>314</v>
      </c>
      <c r="K307" s="479" t="s">
        <v>2986</v>
      </c>
      <c r="L307" s="481" t="s">
        <v>3237</v>
      </c>
      <c r="M307" s="474"/>
    </row>
    <row r="308" spans="1:13">
      <c r="A308" s="487"/>
      <c r="B308" s="488" t="s">
        <v>2632</v>
      </c>
      <c r="C308" s="483" t="s">
        <v>3239</v>
      </c>
      <c r="D308" s="478" t="s">
        <v>2661</v>
      </c>
      <c r="E308" s="479" t="s">
        <v>275</v>
      </c>
      <c r="F308" s="479" t="s">
        <v>3240</v>
      </c>
      <c r="G308" s="480" t="s">
        <v>314</v>
      </c>
      <c r="H308" s="480" t="s">
        <v>314</v>
      </c>
      <c r="I308" s="480" t="s">
        <v>314</v>
      </c>
      <c r="J308" s="480" t="s">
        <v>314</v>
      </c>
      <c r="K308" s="479" t="s">
        <v>3241</v>
      </c>
      <c r="L308" s="481" t="s">
        <v>3237</v>
      </c>
      <c r="M308" s="474"/>
    </row>
    <row r="309" spans="1:13">
      <c r="A309" s="487"/>
      <c r="B309" s="488">
        <v>169576</v>
      </c>
      <c r="C309" s="483" t="s">
        <v>3242</v>
      </c>
      <c r="D309" s="478" t="s">
        <v>2661</v>
      </c>
      <c r="E309" s="479" t="s">
        <v>275</v>
      </c>
      <c r="F309" s="479" t="s">
        <v>3240</v>
      </c>
      <c r="G309" s="480" t="s">
        <v>314</v>
      </c>
      <c r="H309" s="480" t="s">
        <v>314</v>
      </c>
      <c r="I309" s="480" t="s">
        <v>314</v>
      </c>
      <c r="J309" s="480" t="s">
        <v>314</v>
      </c>
      <c r="K309" s="479" t="s">
        <v>3241</v>
      </c>
      <c r="L309" s="481" t="s">
        <v>3237</v>
      </c>
      <c r="M309" s="474"/>
    </row>
    <row r="310" spans="1:13">
      <c r="A310" s="487"/>
      <c r="B310" s="488">
        <v>169798</v>
      </c>
      <c r="C310" s="483" t="s">
        <v>3243</v>
      </c>
      <c r="D310" s="478" t="s">
        <v>2661</v>
      </c>
      <c r="E310" s="479" t="s">
        <v>275</v>
      </c>
      <c r="F310" s="479" t="s">
        <v>3240</v>
      </c>
      <c r="G310" s="480" t="s">
        <v>314</v>
      </c>
      <c r="H310" s="480" t="s">
        <v>314</v>
      </c>
      <c r="I310" s="480" t="s">
        <v>314</v>
      </c>
      <c r="J310" s="480" t="s">
        <v>314</v>
      </c>
      <c r="K310" s="479" t="s">
        <v>3241</v>
      </c>
      <c r="L310" s="481" t="s">
        <v>3237</v>
      </c>
      <c r="M310" s="474"/>
    </row>
    <row r="311" spans="1:13">
      <c r="A311" s="487"/>
      <c r="B311" s="488" t="s">
        <v>2632</v>
      </c>
      <c r="C311" s="483" t="s">
        <v>3244</v>
      </c>
      <c r="D311" s="478" t="s">
        <v>2661</v>
      </c>
      <c r="E311" s="479" t="s">
        <v>275</v>
      </c>
      <c r="F311" s="479" t="s">
        <v>3245</v>
      </c>
      <c r="G311" s="480" t="s">
        <v>314</v>
      </c>
      <c r="H311" s="480" t="s">
        <v>314</v>
      </c>
      <c r="I311" s="480" t="s">
        <v>314</v>
      </c>
      <c r="J311" s="480" t="s">
        <v>314</v>
      </c>
      <c r="K311" s="479" t="s">
        <v>3246</v>
      </c>
      <c r="L311" s="481" t="s">
        <v>3237</v>
      </c>
      <c r="M311" s="474"/>
    </row>
    <row r="312" spans="1:13">
      <c r="A312" s="487"/>
      <c r="B312" s="488" t="s">
        <v>2632</v>
      </c>
      <c r="C312" s="483" t="s">
        <v>3247</v>
      </c>
      <c r="D312" s="478" t="s">
        <v>2661</v>
      </c>
      <c r="E312" s="479" t="s">
        <v>275</v>
      </c>
      <c r="F312" s="479" t="s">
        <v>3240</v>
      </c>
      <c r="G312" s="480" t="s">
        <v>314</v>
      </c>
      <c r="H312" s="480" t="s">
        <v>314</v>
      </c>
      <c r="I312" s="480" t="s">
        <v>314</v>
      </c>
      <c r="J312" s="480" t="s">
        <v>314</v>
      </c>
      <c r="K312" s="479" t="s">
        <v>3241</v>
      </c>
      <c r="L312" s="481" t="s">
        <v>3237</v>
      </c>
      <c r="M312" s="474"/>
    </row>
    <row r="313" spans="1:13">
      <c r="A313" s="487"/>
      <c r="B313" s="488" t="s">
        <v>2632</v>
      </c>
      <c r="C313" s="483" t="s">
        <v>3248</v>
      </c>
      <c r="D313" s="478" t="s">
        <v>2661</v>
      </c>
      <c r="E313" s="479" t="s">
        <v>275</v>
      </c>
      <c r="F313" s="479" t="s">
        <v>3240</v>
      </c>
      <c r="G313" s="480" t="s">
        <v>314</v>
      </c>
      <c r="H313" s="480" t="s">
        <v>314</v>
      </c>
      <c r="I313" s="480" t="s">
        <v>314</v>
      </c>
      <c r="J313" s="480" t="s">
        <v>314</v>
      </c>
      <c r="K313" s="479" t="s">
        <v>3241</v>
      </c>
      <c r="L313" s="481" t="s">
        <v>3237</v>
      </c>
      <c r="M313" s="474"/>
    </row>
    <row r="314" spans="1:13">
      <c r="A314" s="487"/>
      <c r="B314" s="488" t="s">
        <v>2632</v>
      </c>
      <c r="C314" s="483" t="s">
        <v>3249</v>
      </c>
      <c r="D314" s="478" t="s">
        <v>2661</v>
      </c>
      <c r="E314" s="479" t="s">
        <v>275</v>
      </c>
      <c r="F314" s="479" t="s">
        <v>3240</v>
      </c>
      <c r="G314" s="480" t="s">
        <v>314</v>
      </c>
      <c r="H314" s="480" t="s">
        <v>314</v>
      </c>
      <c r="I314" s="480" t="s">
        <v>314</v>
      </c>
      <c r="J314" s="480" t="s">
        <v>314</v>
      </c>
      <c r="K314" s="479" t="s">
        <v>3241</v>
      </c>
      <c r="L314" s="481" t="s">
        <v>3237</v>
      </c>
      <c r="M314" s="474"/>
    </row>
    <row r="315" spans="1:13">
      <c r="A315" s="487"/>
      <c r="B315" s="488" t="s">
        <v>2632</v>
      </c>
      <c r="C315" s="483" t="s">
        <v>3250</v>
      </c>
      <c r="D315" s="478" t="s">
        <v>2661</v>
      </c>
      <c r="E315" s="479" t="s">
        <v>275</v>
      </c>
      <c r="F315" s="479" t="s">
        <v>3240</v>
      </c>
      <c r="G315" s="480" t="s">
        <v>314</v>
      </c>
      <c r="H315" s="480" t="s">
        <v>314</v>
      </c>
      <c r="I315" s="480" t="s">
        <v>314</v>
      </c>
      <c r="J315" s="480" t="s">
        <v>314</v>
      </c>
      <c r="K315" s="479" t="s">
        <v>3241</v>
      </c>
      <c r="L315" s="481" t="s">
        <v>3237</v>
      </c>
      <c r="M315" s="474"/>
    </row>
    <row r="316" spans="1:13" ht="16.5" thickBot="1">
      <c r="A316" s="490"/>
      <c r="B316" s="491" t="s">
        <v>2632</v>
      </c>
      <c r="C316" s="492" t="s">
        <v>3251</v>
      </c>
      <c r="D316" s="493" t="s">
        <v>2661</v>
      </c>
      <c r="E316" s="494" t="s">
        <v>275</v>
      </c>
      <c r="F316" s="494" t="s">
        <v>3240</v>
      </c>
      <c r="G316" s="495" t="s">
        <v>314</v>
      </c>
      <c r="H316" s="495" t="s">
        <v>314</v>
      </c>
      <c r="I316" s="495" t="s">
        <v>314</v>
      </c>
      <c r="J316" s="495" t="s">
        <v>314</v>
      </c>
      <c r="K316" s="494" t="s">
        <v>3241</v>
      </c>
      <c r="L316" s="496" t="s">
        <v>3237</v>
      </c>
      <c r="M316" s="474"/>
    </row>
    <row r="317" spans="1:13">
      <c r="A317" s="474"/>
      <c r="B317" s="466"/>
      <c r="C317" s="486"/>
      <c r="D317" s="497"/>
      <c r="E317" s="474"/>
      <c r="F317" s="474"/>
      <c r="G317" s="498">
        <f>SUM(G74:G316)</f>
        <v>214666.03999999995</v>
      </c>
      <c r="H317" s="498">
        <f>SUM(H74:H316)</f>
        <v>1946461176.4103999</v>
      </c>
      <c r="I317" s="498">
        <f>SUM(I74:I316)</f>
        <v>1573672930.2447278</v>
      </c>
      <c r="J317" s="498">
        <f>SUM(J74:J316)</f>
        <v>357568246.16567194</v>
      </c>
      <c r="K317" s="474"/>
      <c r="L317" s="474"/>
      <c r="M317" s="474"/>
    </row>
  </sheetData>
  <autoFilter ref="A5:M317" xr:uid="{7AE4F840-DCD5-4688-A060-423048A50F58}"/>
  <conditionalFormatting sqref="A5:L5">
    <cfRule type="duplicateValues" dxfId="30" priority="1"/>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4559A-F503-4BF8-B1D0-257C002344A4}">
  <sheetPr>
    <tabColor rgb="FF92D050"/>
  </sheetPr>
  <dimension ref="A1:S5943"/>
  <sheetViews>
    <sheetView workbookViewId="0"/>
  </sheetViews>
  <sheetFormatPr defaultColWidth="11" defaultRowHeight="15.75"/>
  <cols>
    <col min="1" max="1" width="29.875" customWidth="1"/>
    <col min="2" max="2" width="7" bestFit="1" customWidth="1"/>
    <col min="3" max="3" width="8" bestFit="1" customWidth="1"/>
    <col min="4" max="4" width="9.875" bestFit="1" customWidth="1"/>
    <col min="5" max="5" width="11" bestFit="1" customWidth="1"/>
    <col min="6" max="6" width="14" bestFit="1" customWidth="1"/>
    <col min="7" max="7" width="33.5" bestFit="1" customWidth="1"/>
    <col min="8" max="8" width="8" bestFit="1" customWidth="1"/>
    <col min="9" max="9" width="7.5" bestFit="1" customWidth="1"/>
    <col min="10" max="10" width="9" bestFit="1" customWidth="1"/>
    <col min="11" max="11" width="10.5" bestFit="1" customWidth="1"/>
    <col min="12" max="12" width="9.875" bestFit="1" customWidth="1"/>
    <col min="13" max="13" width="23.5" bestFit="1" customWidth="1"/>
    <col min="14" max="14" width="37.5" bestFit="1" customWidth="1"/>
    <col min="15" max="15" width="8.5" bestFit="1" customWidth="1"/>
    <col min="16" max="16" width="9.875" bestFit="1" customWidth="1"/>
    <col min="17" max="19" width="8.5" bestFit="1" customWidth="1"/>
  </cols>
  <sheetData>
    <row r="1" spans="1:19" ht="60">
      <c r="A1" s="537" t="s">
        <v>3252</v>
      </c>
      <c r="B1" s="538" t="s">
        <v>3253</v>
      </c>
      <c r="C1" s="538" t="s">
        <v>3254</v>
      </c>
      <c r="D1" s="539" t="s">
        <v>3255</v>
      </c>
      <c r="E1" s="539" t="s">
        <v>3256</v>
      </c>
      <c r="F1" s="537" t="s">
        <v>3257</v>
      </c>
      <c r="G1" s="537" t="s">
        <v>3258</v>
      </c>
      <c r="H1" s="537" t="s">
        <v>3259</v>
      </c>
      <c r="I1" s="539" t="s">
        <v>3260</v>
      </c>
      <c r="J1" s="537" t="s">
        <v>3261</v>
      </c>
      <c r="K1" s="537" t="s">
        <v>3262</v>
      </c>
      <c r="L1" s="538" t="s">
        <v>3263</v>
      </c>
      <c r="M1" s="538" t="s">
        <v>3264</v>
      </c>
      <c r="N1" s="538" t="s">
        <v>3265</v>
      </c>
      <c r="O1" s="539" t="s">
        <v>3266</v>
      </c>
      <c r="P1" s="539" t="s">
        <v>3267</v>
      </c>
      <c r="Q1" s="539" t="s">
        <v>3268</v>
      </c>
      <c r="R1" s="538" t="s">
        <v>3269</v>
      </c>
      <c r="S1" s="538" t="s">
        <v>3270</v>
      </c>
    </row>
    <row r="2" spans="1:19">
      <c r="A2" s="540" t="s">
        <v>3271</v>
      </c>
      <c r="B2" s="541"/>
      <c r="C2" s="541"/>
      <c r="D2" s="542">
        <v>90017</v>
      </c>
      <c r="E2" s="542">
        <v>90017</v>
      </c>
      <c r="F2" s="542" t="s">
        <v>3272</v>
      </c>
      <c r="G2" s="540" t="s">
        <v>3273</v>
      </c>
      <c r="H2" s="542" t="s">
        <v>2469</v>
      </c>
      <c r="I2" s="541" t="s">
        <v>2478</v>
      </c>
      <c r="J2" s="540" t="s">
        <v>2478</v>
      </c>
      <c r="K2" s="540" t="s">
        <v>2478</v>
      </c>
      <c r="L2" s="540" t="s">
        <v>2478</v>
      </c>
      <c r="M2" s="540" t="s">
        <v>2478</v>
      </c>
      <c r="N2" s="540" t="s">
        <v>2478</v>
      </c>
      <c r="O2" s="540" t="s">
        <v>2478</v>
      </c>
      <c r="P2" s="540" t="s">
        <v>2478</v>
      </c>
      <c r="Q2" s="540" t="s">
        <v>2478</v>
      </c>
      <c r="R2" s="540" t="s">
        <v>2478</v>
      </c>
      <c r="S2" s="540" t="s">
        <v>2478</v>
      </c>
    </row>
    <row r="3" spans="1:19">
      <c r="A3" s="543" t="s">
        <v>3271</v>
      </c>
      <c r="B3" s="544"/>
      <c r="C3" s="544"/>
      <c r="D3" s="545">
        <v>90017</v>
      </c>
      <c r="E3" s="545">
        <v>90017</v>
      </c>
      <c r="F3" s="545" t="s">
        <v>3274</v>
      </c>
      <c r="G3" s="543" t="s">
        <v>3275</v>
      </c>
      <c r="H3" s="545" t="s">
        <v>2546</v>
      </c>
      <c r="I3" s="544" t="s">
        <v>2478</v>
      </c>
      <c r="J3" s="543" t="s">
        <v>2478</v>
      </c>
      <c r="K3" s="543" t="s">
        <v>2478</v>
      </c>
      <c r="L3" s="543" t="s">
        <v>2478</v>
      </c>
      <c r="M3" s="543" t="s">
        <v>2478</v>
      </c>
      <c r="N3" s="543" t="s">
        <v>2478</v>
      </c>
      <c r="O3" s="543" t="s">
        <v>2478</v>
      </c>
      <c r="P3" s="543" t="s">
        <v>2478</v>
      </c>
      <c r="Q3" s="543" t="s">
        <v>2478</v>
      </c>
      <c r="R3" s="543" t="s">
        <v>2478</v>
      </c>
      <c r="S3" s="543" t="s">
        <v>2478</v>
      </c>
    </row>
    <row r="4" spans="1:19">
      <c r="A4" s="540" t="s">
        <v>3271</v>
      </c>
      <c r="B4" s="541"/>
      <c r="C4" s="541"/>
      <c r="D4" s="542">
        <v>90017</v>
      </c>
      <c r="E4" s="542">
        <v>90017</v>
      </c>
      <c r="F4" s="542" t="s">
        <v>3276</v>
      </c>
      <c r="G4" s="540" t="s">
        <v>3277</v>
      </c>
      <c r="H4" s="542" t="s">
        <v>2546</v>
      </c>
      <c r="I4" s="541" t="s">
        <v>2478</v>
      </c>
      <c r="J4" s="540" t="s">
        <v>2478</v>
      </c>
      <c r="K4" s="540" t="s">
        <v>2478</v>
      </c>
      <c r="L4" s="540" t="s">
        <v>2478</v>
      </c>
      <c r="M4" s="540" t="s">
        <v>2478</v>
      </c>
      <c r="N4" s="540" t="s">
        <v>2478</v>
      </c>
      <c r="O4" s="540" t="s">
        <v>2478</v>
      </c>
      <c r="P4" s="540" t="s">
        <v>2478</v>
      </c>
      <c r="Q4" s="540" t="s">
        <v>2478</v>
      </c>
      <c r="R4" s="540" t="s">
        <v>2478</v>
      </c>
      <c r="S4" s="540" t="s">
        <v>2478</v>
      </c>
    </row>
    <row r="5" spans="1:19">
      <c r="A5" s="543" t="s">
        <v>3271</v>
      </c>
      <c r="B5" s="544"/>
      <c r="C5" s="544"/>
      <c r="D5" s="545">
        <v>90017</v>
      </c>
      <c r="E5" s="545">
        <v>90017</v>
      </c>
      <c r="F5" s="545" t="s">
        <v>3278</v>
      </c>
      <c r="G5" s="543" t="s">
        <v>3279</v>
      </c>
      <c r="H5" s="545" t="s">
        <v>2469</v>
      </c>
      <c r="I5" s="544" t="s">
        <v>2478</v>
      </c>
      <c r="J5" s="543" t="s">
        <v>2478</v>
      </c>
      <c r="K5" s="543" t="s">
        <v>2478</v>
      </c>
      <c r="L5" s="543" t="s">
        <v>2478</v>
      </c>
      <c r="M5" s="543" t="s">
        <v>2478</v>
      </c>
      <c r="N5" s="543" t="s">
        <v>2478</v>
      </c>
      <c r="O5" s="543" t="s">
        <v>2478</v>
      </c>
      <c r="P5" s="543" t="s">
        <v>2478</v>
      </c>
      <c r="Q5" s="543" t="s">
        <v>2478</v>
      </c>
      <c r="R5" s="543" t="s">
        <v>2478</v>
      </c>
      <c r="S5" s="543" t="s">
        <v>2478</v>
      </c>
    </row>
    <row r="6" spans="1:19">
      <c r="A6" s="540" t="s">
        <v>3271</v>
      </c>
      <c r="B6" s="541"/>
      <c r="C6" s="541"/>
      <c r="D6" s="542">
        <v>90017</v>
      </c>
      <c r="E6" s="542">
        <v>90017</v>
      </c>
      <c r="F6" s="542" t="s">
        <v>3280</v>
      </c>
      <c r="G6" s="540" t="s">
        <v>3281</v>
      </c>
      <c r="H6" s="542" t="s">
        <v>2546</v>
      </c>
      <c r="I6" s="541" t="s">
        <v>2478</v>
      </c>
      <c r="J6" s="540" t="s">
        <v>2478</v>
      </c>
      <c r="K6" s="540" t="s">
        <v>2478</v>
      </c>
      <c r="L6" s="540" t="s">
        <v>2478</v>
      </c>
      <c r="M6" s="540" t="s">
        <v>2478</v>
      </c>
      <c r="N6" s="540" t="s">
        <v>2478</v>
      </c>
      <c r="O6" s="540" t="s">
        <v>2478</v>
      </c>
      <c r="P6" s="540" t="s">
        <v>2478</v>
      </c>
      <c r="Q6" s="540" t="s">
        <v>2478</v>
      </c>
      <c r="R6" s="540" t="s">
        <v>2478</v>
      </c>
      <c r="S6" s="540" t="s">
        <v>2478</v>
      </c>
    </row>
    <row r="7" spans="1:19">
      <c r="A7" s="543" t="s">
        <v>3271</v>
      </c>
      <c r="B7" s="544"/>
      <c r="C7" s="544"/>
      <c r="D7" s="545">
        <v>90017</v>
      </c>
      <c r="E7" s="545">
        <v>90017</v>
      </c>
      <c r="F7" s="545" t="s">
        <v>3282</v>
      </c>
      <c r="G7" s="543" t="s">
        <v>3283</v>
      </c>
      <c r="H7" s="545" t="s">
        <v>2469</v>
      </c>
      <c r="I7" s="544" t="s">
        <v>2478</v>
      </c>
      <c r="J7" s="543" t="s">
        <v>2478</v>
      </c>
      <c r="K7" s="543" t="s">
        <v>2478</v>
      </c>
      <c r="L7" s="543" t="s">
        <v>2478</v>
      </c>
      <c r="M7" s="543" t="s">
        <v>2478</v>
      </c>
      <c r="N7" s="543" t="s">
        <v>2478</v>
      </c>
      <c r="O7" s="543" t="s">
        <v>2478</v>
      </c>
      <c r="P7" s="543" t="s">
        <v>2478</v>
      </c>
      <c r="Q7" s="543" t="s">
        <v>2478</v>
      </c>
      <c r="R7" s="543" t="s">
        <v>2478</v>
      </c>
      <c r="S7" s="543" t="s">
        <v>2478</v>
      </c>
    </row>
    <row r="8" spans="1:19">
      <c r="A8" s="540" t="s">
        <v>3271</v>
      </c>
      <c r="B8" s="541"/>
      <c r="C8" s="541"/>
      <c r="D8" s="542">
        <v>90017</v>
      </c>
      <c r="E8" s="542">
        <v>90017</v>
      </c>
      <c r="F8" s="542" t="s">
        <v>3284</v>
      </c>
      <c r="G8" s="540" t="s">
        <v>3285</v>
      </c>
      <c r="H8" s="542" t="s">
        <v>2469</v>
      </c>
      <c r="I8" s="541" t="s">
        <v>2478</v>
      </c>
      <c r="J8" s="540" t="s">
        <v>2478</v>
      </c>
      <c r="K8" s="540" t="s">
        <v>2478</v>
      </c>
      <c r="L8" s="540" t="s">
        <v>2478</v>
      </c>
      <c r="M8" s="540" t="s">
        <v>2478</v>
      </c>
      <c r="N8" s="540" t="s">
        <v>2478</v>
      </c>
      <c r="O8" s="540" t="s">
        <v>2478</v>
      </c>
      <c r="P8" s="540" t="s">
        <v>2478</v>
      </c>
      <c r="Q8" s="540" t="s">
        <v>2478</v>
      </c>
      <c r="R8" s="540" t="s">
        <v>2478</v>
      </c>
      <c r="S8" s="540" t="s">
        <v>2478</v>
      </c>
    </row>
    <row r="9" spans="1:19">
      <c r="A9" s="543" t="s">
        <v>3271</v>
      </c>
      <c r="B9" s="544"/>
      <c r="C9" s="544"/>
      <c r="D9" s="545">
        <v>90017</v>
      </c>
      <c r="E9" s="545">
        <v>90017</v>
      </c>
      <c r="F9" s="545" t="s">
        <v>3286</v>
      </c>
      <c r="G9" s="543" t="s">
        <v>3287</v>
      </c>
      <c r="H9" s="545" t="s">
        <v>2469</v>
      </c>
      <c r="I9" s="544" t="s">
        <v>2478</v>
      </c>
      <c r="J9" s="543" t="s">
        <v>2478</v>
      </c>
      <c r="K9" s="543" t="s">
        <v>2478</v>
      </c>
      <c r="L9" s="543" t="s">
        <v>2478</v>
      </c>
      <c r="M9" s="543" t="s">
        <v>2478</v>
      </c>
      <c r="N9" s="543" t="s">
        <v>2478</v>
      </c>
      <c r="O9" s="543" t="s">
        <v>2478</v>
      </c>
      <c r="P9" s="543" t="s">
        <v>2478</v>
      </c>
      <c r="Q9" s="543" t="s">
        <v>2478</v>
      </c>
      <c r="R9" s="543" t="s">
        <v>2478</v>
      </c>
      <c r="S9" s="543" t="s">
        <v>2478</v>
      </c>
    </row>
    <row r="10" spans="1:19">
      <c r="A10" s="540" t="s">
        <v>3271</v>
      </c>
      <c r="B10" s="541"/>
      <c r="C10" s="541"/>
      <c r="D10" s="542">
        <v>90017</v>
      </c>
      <c r="E10" s="542">
        <v>90017</v>
      </c>
      <c r="F10" s="542" t="s">
        <v>3288</v>
      </c>
      <c r="G10" s="540" t="s">
        <v>3289</v>
      </c>
      <c r="H10" s="542" t="s">
        <v>2469</v>
      </c>
      <c r="I10" s="541" t="s">
        <v>2478</v>
      </c>
      <c r="J10" s="540" t="s">
        <v>2478</v>
      </c>
      <c r="K10" s="540" t="s">
        <v>2478</v>
      </c>
      <c r="L10" s="540" t="s">
        <v>2478</v>
      </c>
      <c r="M10" s="540" t="s">
        <v>2478</v>
      </c>
      <c r="N10" s="540" t="s">
        <v>2478</v>
      </c>
      <c r="O10" s="540" t="s">
        <v>2478</v>
      </c>
      <c r="P10" s="540" t="s">
        <v>2478</v>
      </c>
      <c r="Q10" s="540" t="s">
        <v>2478</v>
      </c>
      <c r="R10" s="540" t="s">
        <v>2478</v>
      </c>
      <c r="S10" s="540" t="s">
        <v>2478</v>
      </c>
    </row>
    <row r="11" spans="1:19">
      <c r="A11" s="543" t="s">
        <v>3271</v>
      </c>
      <c r="B11" s="544"/>
      <c r="C11" s="544"/>
      <c r="D11" s="545">
        <v>90017</v>
      </c>
      <c r="E11" s="545">
        <v>90017</v>
      </c>
      <c r="F11" s="545" t="s">
        <v>3290</v>
      </c>
      <c r="G11" s="543" t="s">
        <v>3291</v>
      </c>
      <c r="H11" s="545" t="s">
        <v>2469</v>
      </c>
      <c r="I11" s="544" t="s">
        <v>2478</v>
      </c>
      <c r="J11" s="543" t="s">
        <v>2478</v>
      </c>
      <c r="K11" s="543" t="s">
        <v>2478</v>
      </c>
      <c r="L11" s="543" t="s">
        <v>2478</v>
      </c>
      <c r="M11" s="543" t="s">
        <v>2478</v>
      </c>
      <c r="N11" s="543" t="s">
        <v>2478</v>
      </c>
      <c r="O11" s="543" t="s">
        <v>2478</v>
      </c>
      <c r="P11" s="543" t="s">
        <v>2478</v>
      </c>
      <c r="Q11" s="543" t="s">
        <v>2478</v>
      </c>
      <c r="R11" s="543" t="s">
        <v>2478</v>
      </c>
      <c r="S11" s="543" t="s">
        <v>2478</v>
      </c>
    </row>
    <row r="12" spans="1:19">
      <c r="A12" s="540" t="s">
        <v>3271</v>
      </c>
      <c r="B12" s="541"/>
      <c r="C12" s="541"/>
      <c r="D12" s="542">
        <v>90017</v>
      </c>
      <c r="E12" s="542">
        <v>90017</v>
      </c>
      <c r="F12" s="542" t="s">
        <v>3292</v>
      </c>
      <c r="G12" s="540" t="s">
        <v>3293</v>
      </c>
      <c r="H12" s="542" t="s">
        <v>2469</v>
      </c>
      <c r="I12" s="541" t="s">
        <v>2478</v>
      </c>
      <c r="J12" s="540" t="s">
        <v>2478</v>
      </c>
      <c r="K12" s="540" t="s">
        <v>2478</v>
      </c>
      <c r="L12" s="540" t="s">
        <v>2478</v>
      </c>
      <c r="M12" s="540" t="s">
        <v>2478</v>
      </c>
      <c r="N12" s="540" t="s">
        <v>2478</v>
      </c>
      <c r="O12" s="540" t="s">
        <v>2478</v>
      </c>
      <c r="P12" s="540" t="s">
        <v>2478</v>
      </c>
      <c r="Q12" s="540" t="s">
        <v>2478</v>
      </c>
      <c r="R12" s="540" t="s">
        <v>2478</v>
      </c>
      <c r="S12" s="540" t="s">
        <v>2478</v>
      </c>
    </row>
    <row r="13" spans="1:19">
      <c r="A13" s="543" t="s">
        <v>3271</v>
      </c>
      <c r="B13" s="544"/>
      <c r="C13" s="544"/>
      <c r="D13" s="545">
        <v>90017</v>
      </c>
      <c r="E13" s="545">
        <v>90017</v>
      </c>
      <c r="F13" s="545" t="s">
        <v>3294</v>
      </c>
      <c r="G13" s="543" t="s">
        <v>3295</v>
      </c>
      <c r="H13" s="545" t="s">
        <v>2546</v>
      </c>
      <c r="I13" s="544" t="s">
        <v>2478</v>
      </c>
      <c r="J13" s="543" t="s">
        <v>2478</v>
      </c>
      <c r="K13" s="543" t="s">
        <v>2478</v>
      </c>
      <c r="L13" s="543" t="s">
        <v>2478</v>
      </c>
      <c r="M13" s="543" t="s">
        <v>2478</v>
      </c>
      <c r="N13" s="543" t="s">
        <v>2478</v>
      </c>
      <c r="O13" s="543" t="s">
        <v>2478</v>
      </c>
      <c r="P13" s="543" t="s">
        <v>2478</v>
      </c>
      <c r="Q13" s="543" t="s">
        <v>2478</v>
      </c>
      <c r="R13" s="543" t="s">
        <v>2478</v>
      </c>
      <c r="S13" s="543" t="s">
        <v>2478</v>
      </c>
    </row>
    <row r="14" spans="1:19">
      <c r="A14" s="540" t="s">
        <v>3271</v>
      </c>
      <c r="B14" s="541"/>
      <c r="C14" s="541"/>
      <c r="D14" s="542">
        <v>90017</v>
      </c>
      <c r="E14" s="542">
        <v>90017</v>
      </c>
      <c r="F14" s="542" t="s">
        <v>3296</v>
      </c>
      <c r="G14" s="540" t="s">
        <v>3297</v>
      </c>
      <c r="H14" s="542" t="s">
        <v>2546</v>
      </c>
      <c r="I14" s="541" t="s">
        <v>2478</v>
      </c>
      <c r="J14" s="540" t="s">
        <v>2478</v>
      </c>
      <c r="K14" s="540" t="s">
        <v>2478</v>
      </c>
      <c r="L14" s="540" t="s">
        <v>2478</v>
      </c>
      <c r="M14" s="540" t="s">
        <v>2478</v>
      </c>
      <c r="N14" s="540" t="s">
        <v>2478</v>
      </c>
      <c r="O14" s="540" t="s">
        <v>2478</v>
      </c>
      <c r="P14" s="540" t="s">
        <v>2478</v>
      </c>
      <c r="Q14" s="540" t="s">
        <v>2478</v>
      </c>
      <c r="R14" s="540" t="s">
        <v>2478</v>
      </c>
      <c r="S14" s="540" t="s">
        <v>2478</v>
      </c>
    </row>
    <row r="15" spans="1:19">
      <c r="A15" s="543" t="s">
        <v>3271</v>
      </c>
      <c r="B15" s="544"/>
      <c r="C15" s="544"/>
      <c r="D15" s="545">
        <v>90017</v>
      </c>
      <c r="E15" s="545">
        <v>90017</v>
      </c>
      <c r="F15" s="545" t="s">
        <v>3298</v>
      </c>
      <c r="G15" s="543" t="s">
        <v>3299</v>
      </c>
      <c r="H15" s="545" t="s">
        <v>2469</v>
      </c>
      <c r="I15" s="544" t="s">
        <v>2478</v>
      </c>
      <c r="J15" s="543" t="s">
        <v>2478</v>
      </c>
      <c r="K15" s="543" t="s">
        <v>2478</v>
      </c>
      <c r="L15" s="543" t="s">
        <v>2478</v>
      </c>
      <c r="M15" s="543" t="s">
        <v>2478</v>
      </c>
      <c r="N15" s="543" t="s">
        <v>2478</v>
      </c>
      <c r="O15" s="543" t="s">
        <v>2478</v>
      </c>
      <c r="P15" s="543" t="s">
        <v>2478</v>
      </c>
      <c r="Q15" s="543" t="s">
        <v>2478</v>
      </c>
      <c r="R15" s="543" t="s">
        <v>2478</v>
      </c>
      <c r="S15" s="543" t="s">
        <v>2478</v>
      </c>
    </row>
    <row r="16" spans="1:19">
      <c r="A16" s="540" t="s">
        <v>3271</v>
      </c>
      <c r="B16" s="541"/>
      <c r="C16" s="541"/>
      <c r="D16" s="542">
        <v>90017</v>
      </c>
      <c r="E16" s="542">
        <v>90017</v>
      </c>
      <c r="F16" s="542" t="s">
        <v>3300</v>
      </c>
      <c r="G16" s="540" t="s">
        <v>3301</v>
      </c>
      <c r="H16" s="542" t="s">
        <v>2469</v>
      </c>
      <c r="I16" s="541" t="s">
        <v>2478</v>
      </c>
      <c r="J16" s="540" t="s">
        <v>2478</v>
      </c>
      <c r="K16" s="540" t="s">
        <v>2478</v>
      </c>
      <c r="L16" s="540" t="s">
        <v>2478</v>
      </c>
      <c r="M16" s="540" t="s">
        <v>2478</v>
      </c>
      <c r="N16" s="540" t="s">
        <v>2478</v>
      </c>
      <c r="O16" s="540" t="s">
        <v>2478</v>
      </c>
      <c r="P16" s="540" t="s">
        <v>2478</v>
      </c>
      <c r="Q16" s="540" t="s">
        <v>2478</v>
      </c>
      <c r="R16" s="540" t="s">
        <v>2478</v>
      </c>
      <c r="S16" s="540" t="s">
        <v>2478</v>
      </c>
    </row>
    <row r="17" spans="1:19">
      <c r="A17" s="543" t="s">
        <v>3271</v>
      </c>
      <c r="B17" s="544"/>
      <c r="C17" s="544"/>
      <c r="D17" s="545">
        <v>90017</v>
      </c>
      <c r="E17" s="545">
        <v>90017</v>
      </c>
      <c r="F17" s="545" t="s">
        <v>3302</v>
      </c>
      <c r="G17" s="543" t="s">
        <v>3303</v>
      </c>
      <c r="H17" s="545" t="s">
        <v>2469</v>
      </c>
      <c r="I17" s="544" t="s">
        <v>2478</v>
      </c>
      <c r="J17" s="543" t="s">
        <v>2478</v>
      </c>
      <c r="K17" s="543" t="s">
        <v>2478</v>
      </c>
      <c r="L17" s="543" t="s">
        <v>2478</v>
      </c>
      <c r="M17" s="543" t="s">
        <v>2478</v>
      </c>
      <c r="N17" s="543" t="s">
        <v>2478</v>
      </c>
      <c r="O17" s="543" t="s">
        <v>2478</v>
      </c>
      <c r="P17" s="543" t="s">
        <v>2478</v>
      </c>
      <c r="Q17" s="543" t="s">
        <v>2478</v>
      </c>
      <c r="R17" s="543" t="s">
        <v>2478</v>
      </c>
      <c r="S17" s="543" t="s">
        <v>2478</v>
      </c>
    </row>
    <row r="18" spans="1:19">
      <c r="A18" s="540" t="s">
        <v>3271</v>
      </c>
      <c r="B18" s="541"/>
      <c r="C18" s="541"/>
      <c r="D18" s="542">
        <v>90017</v>
      </c>
      <c r="E18" s="542">
        <v>90017</v>
      </c>
      <c r="F18" s="542" t="s">
        <v>3304</v>
      </c>
      <c r="G18" s="540" t="s">
        <v>3305</v>
      </c>
      <c r="H18" s="542" t="s">
        <v>2469</v>
      </c>
      <c r="I18" s="541" t="s">
        <v>2478</v>
      </c>
      <c r="J18" s="540" t="s">
        <v>2478</v>
      </c>
      <c r="K18" s="540" t="s">
        <v>2478</v>
      </c>
      <c r="L18" s="540" t="s">
        <v>2478</v>
      </c>
      <c r="M18" s="540" t="s">
        <v>2478</v>
      </c>
      <c r="N18" s="540" t="s">
        <v>2478</v>
      </c>
      <c r="O18" s="540" t="s">
        <v>2478</v>
      </c>
      <c r="P18" s="540" t="s">
        <v>2478</v>
      </c>
      <c r="Q18" s="540" t="s">
        <v>2478</v>
      </c>
      <c r="R18" s="540" t="s">
        <v>2478</v>
      </c>
      <c r="S18" s="540" t="s">
        <v>2478</v>
      </c>
    </row>
    <row r="19" spans="1:19">
      <c r="A19" s="543" t="s">
        <v>3271</v>
      </c>
      <c r="B19" s="544"/>
      <c r="C19" s="544"/>
      <c r="D19" s="545">
        <v>90017</v>
      </c>
      <c r="E19" s="545">
        <v>90017</v>
      </c>
      <c r="F19" s="545" t="s">
        <v>3306</v>
      </c>
      <c r="G19" s="543" t="s">
        <v>3307</v>
      </c>
      <c r="H19" s="545" t="s">
        <v>2469</v>
      </c>
      <c r="I19" s="544" t="s">
        <v>2478</v>
      </c>
      <c r="J19" s="543" t="s">
        <v>2478</v>
      </c>
      <c r="K19" s="543" t="s">
        <v>2478</v>
      </c>
      <c r="L19" s="543" t="s">
        <v>2478</v>
      </c>
      <c r="M19" s="543" t="s">
        <v>2478</v>
      </c>
      <c r="N19" s="543" t="s">
        <v>2478</v>
      </c>
      <c r="O19" s="543" t="s">
        <v>2478</v>
      </c>
      <c r="P19" s="543" t="s">
        <v>2478</v>
      </c>
      <c r="Q19" s="543" t="s">
        <v>2478</v>
      </c>
      <c r="R19" s="543" t="s">
        <v>2478</v>
      </c>
      <c r="S19" s="543" t="s">
        <v>2478</v>
      </c>
    </row>
    <row r="20" spans="1:19">
      <c r="A20" s="540" t="s">
        <v>3271</v>
      </c>
      <c r="B20" s="541"/>
      <c r="C20" s="541"/>
      <c r="D20" s="542">
        <v>90017</v>
      </c>
      <c r="E20" s="542">
        <v>90017</v>
      </c>
      <c r="F20" s="542" t="s">
        <v>3308</v>
      </c>
      <c r="G20" s="540" t="s">
        <v>3309</v>
      </c>
      <c r="H20" s="542" t="s">
        <v>2469</v>
      </c>
      <c r="I20" s="541" t="s">
        <v>2478</v>
      </c>
      <c r="J20" s="540" t="s">
        <v>2478</v>
      </c>
      <c r="K20" s="540" t="s">
        <v>2478</v>
      </c>
      <c r="L20" s="540" t="s">
        <v>2478</v>
      </c>
      <c r="M20" s="540" t="s">
        <v>2478</v>
      </c>
      <c r="N20" s="540" t="s">
        <v>2478</v>
      </c>
      <c r="O20" s="540" t="s">
        <v>2478</v>
      </c>
      <c r="P20" s="540" t="s">
        <v>2478</v>
      </c>
      <c r="Q20" s="540" t="s">
        <v>2478</v>
      </c>
      <c r="R20" s="540" t="s">
        <v>2478</v>
      </c>
      <c r="S20" s="540" t="s">
        <v>2478</v>
      </c>
    </row>
    <row r="21" spans="1:19">
      <c r="A21" s="543" t="s">
        <v>3271</v>
      </c>
      <c r="B21" s="544"/>
      <c r="C21" s="544"/>
      <c r="D21" s="545">
        <v>90017</v>
      </c>
      <c r="E21" s="545">
        <v>90017</v>
      </c>
      <c r="F21" s="545" t="s">
        <v>3310</v>
      </c>
      <c r="G21" s="543" t="s">
        <v>3311</v>
      </c>
      <c r="H21" s="545" t="s">
        <v>2469</v>
      </c>
      <c r="I21" s="544" t="s">
        <v>2478</v>
      </c>
      <c r="J21" s="543" t="s">
        <v>2478</v>
      </c>
      <c r="K21" s="543" t="s">
        <v>2478</v>
      </c>
      <c r="L21" s="543" t="s">
        <v>2478</v>
      </c>
      <c r="M21" s="543" t="s">
        <v>2478</v>
      </c>
      <c r="N21" s="543" t="s">
        <v>2478</v>
      </c>
      <c r="O21" s="543" t="s">
        <v>2478</v>
      </c>
      <c r="P21" s="543" t="s">
        <v>2478</v>
      </c>
      <c r="Q21" s="543" t="s">
        <v>2478</v>
      </c>
      <c r="R21" s="543" t="s">
        <v>2478</v>
      </c>
      <c r="S21" s="543" t="s">
        <v>2478</v>
      </c>
    </row>
    <row r="22" spans="1:19">
      <c r="A22" s="540" t="s">
        <v>3271</v>
      </c>
      <c r="B22" s="541"/>
      <c r="C22" s="541"/>
      <c r="D22" s="542">
        <v>90017</v>
      </c>
      <c r="E22" s="542">
        <v>90017</v>
      </c>
      <c r="F22" s="542" t="s">
        <v>3312</v>
      </c>
      <c r="G22" s="540" t="s">
        <v>3313</v>
      </c>
      <c r="H22" s="542" t="s">
        <v>2546</v>
      </c>
      <c r="I22" s="541" t="s">
        <v>2478</v>
      </c>
      <c r="J22" s="540" t="s">
        <v>2478</v>
      </c>
      <c r="K22" s="540" t="s">
        <v>2478</v>
      </c>
      <c r="L22" s="540" t="s">
        <v>2478</v>
      </c>
      <c r="M22" s="540" t="s">
        <v>2478</v>
      </c>
      <c r="N22" s="540" t="s">
        <v>2478</v>
      </c>
      <c r="O22" s="540" t="s">
        <v>2478</v>
      </c>
      <c r="P22" s="540" t="s">
        <v>2478</v>
      </c>
      <c r="Q22" s="540" t="s">
        <v>2478</v>
      </c>
      <c r="R22" s="540" t="s">
        <v>2478</v>
      </c>
      <c r="S22" s="540" t="s">
        <v>2478</v>
      </c>
    </row>
    <row r="23" spans="1:19">
      <c r="A23" s="543" t="s">
        <v>3271</v>
      </c>
      <c r="B23" s="544"/>
      <c r="C23" s="544"/>
      <c r="D23" s="545">
        <v>90017</v>
      </c>
      <c r="E23" s="545">
        <v>90017</v>
      </c>
      <c r="F23" s="545" t="s">
        <v>3314</v>
      </c>
      <c r="G23" s="543" t="s">
        <v>3315</v>
      </c>
      <c r="H23" s="545" t="s">
        <v>2546</v>
      </c>
      <c r="I23" s="544" t="s">
        <v>2478</v>
      </c>
      <c r="J23" s="543" t="s">
        <v>2478</v>
      </c>
      <c r="K23" s="543" t="s">
        <v>2478</v>
      </c>
      <c r="L23" s="543" t="s">
        <v>2478</v>
      </c>
      <c r="M23" s="543" t="s">
        <v>2478</v>
      </c>
      <c r="N23" s="543" t="s">
        <v>2478</v>
      </c>
      <c r="O23" s="543" t="s">
        <v>2478</v>
      </c>
      <c r="P23" s="543" t="s">
        <v>2478</v>
      </c>
      <c r="Q23" s="543" t="s">
        <v>2478</v>
      </c>
      <c r="R23" s="543" t="s">
        <v>2478</v>
      </c>
      <c r="S23" s="543" t="s">
        <v>2478</v>
      </c>
    </row>
    <row r="24" spans="1:19">
      <c r="A24" s="540" t="s">
        <v>3271</v>
      </c>
      <c r="B24" s="541"/>
      <c r="C24" s="541"/>
      <c r="D24" s="542">
        <v>90017</v>
      </c>
      <c r="E24" s="542">
        <v>90017</v>
      </c>
      <c r="F24" s="542" t="s">
        <v>3316</v>
      </c>
      <c r="G24" s="540" t="s">
        <v>3317</v>
      </c>
      <c r="H24" s="542" t="s">
        <v>2469</v>
      </c>
      <c r="I24" s="541" t="s">
        <v>2478</v>
      </c>
      <c r="J24" s="540" t="s">
        <v>2478</v>
      </c>
      <c r="K24" s="540" t="s">
        <v>2478</v>
      </c>
      <c r="L24" s="540" t="s">
        <v>2478</v>
      </c>
      <c r="M24" s="540" t="s">
        <v>2478</v>
      </c>
      <c r="N24" s="540" t="s">
        <v>2478</v>
      </c>
      <c r="O24" s="540" t="s">
        <v>2478</v>
      </c>
      <c r="P24" s="540" t="s">
        <v>2478</v>
      </c>
      <c r="Q24" s="540" t="s">
        <v>2478</v>
      </c>
      <c r="R24" s="540" t="s">
        <v>2478</v>
      </c>
      <c r="S24" s="540" t="s">
        <v>2478</v>
      </c>
    </row>
    <row r="25" spans="1:19">
      <c r="A25" s="543" t="s">
        <v>3271</v>
      </c>
      <c r="B25" s="544"/>
      <c r="C25" s="544"/>
      <c r="D25" s="545">
        <v>90017</v>
      </c>
      <c r="E25" s="545">
        <v>90017</v>
      </c>
      <c r="F25" s="545" t="s">
        <v>3318</v>
      </c>
      <c r="G25" s="543" t="s">
        <v>3319</v>
      </c>
      <c r="H25" s="545" t="s">
        <v>2469</v>
      </c>
      <c r="I25" s="544" t="s">
        <v>2478</v>
      </c>
      <c r="J25" s="543" t="s">
        <v>2478</v>
      </c>
      <c r="K25" s="543" t="s">
        <v>2478</v>
      </c>
      <c r="L25" s="543" t="s">
        <v>2478</v>
      </c>
      <c r="M25" s="543" t="s">
        <v>2478</v>
      </c>
      <c r="N25" s="543" t="s">
        <v>2478</v>
      </c>
      <c r="O25" s="543" t="s">
        <v>2478</v>
      </c>
      <c r="P25" s="543" t="s">
        <v>2478</v>
      </c>
      <c r="Q25" s="543" t="s">
        <v>2478</v>
      </c>
      <c r="R25" s="543" t="s">
        <v>2478</v>
      </c>
      <c r="S25" s="543" t="s">
        <v>2478</v>
      </c>
    </row>
    <row r="26" spans="1:19">
      <c r="A26" s="540" t="s">
        <v>3271</v>
      </c>
      <c r="B26" s="541"/>
      <c r="C26" s="541"/>
      <c r="D26" s="542">
        <v>90017</v>
      </c>
      <c r="E26" s="542">
        <v>90017</v>
      </c>
      <c r="F26" s="542" t="s">
        <v>3320</v>
      </c>
      <c r="G26" s="540" t="s">
        <v>3321</v>
      </c>
      <c r="H26" s="542" t="s">
        <v>2469</v>
      </c>
      <c r="I26" s="541" t="s">
        <v>2478</v>
      </c>
      <c r="J26" s="540" t="s">
        <v>2478</v>
      </c>
      <c r="K26" s="540" t="s">
        <v>2478</v>
      </c>
      <c r="L26" s="540" t="s">
        <v>2478</v>
      </c>
      <c r="M26" s="540" t="s">
        <v>2478</v>
      </c>
      <c r="N26" s="540" t="s">
        <v>2478</v>
      </c>
      <c r="O26" s="540" t="s">
        <v>2478</v>
      </c>
      <c r="P26" s="540" t="s">
        <v>2478</v>
      </c>
      <c r="Q26" s="540" t="s">
        <v>2478</v>
      </c>
      <c r="R26" s="540" t="s">
        <v>2478</v>
      </c>
      <c r="S26" s="540" t="s">
        <v>2478</v>
      </c>
    </row>
    <row r="27" spans="1:19">
      <c r="A27" s="543" t="s">
        <v>3271</v>
      </c>
      <c r="B27" s="544"/>
      <c r="C27" s="544"/>
      <c r="D27" s="545">
        <v>90017</v>
      </c>
      <c r="E27" s="545">
        <v>90017</v>
      </c>
      <c r="F27" s="545" t="s">
        <v>3322</v>
      </c>
      <c r="G27" s="543" t="s">
        <v>3323</v>
      </c>
      <c r="H27" s="545" t="s">
        <v>2469</v>
      </c>
      <c r="I27" s="544" t="s">
        <v>2478</v>
      </c>
      <c r="J27" s="543" t="s">
        <v>2478</v>
      </c>
      <c r="K27" s="543" t="s">
        <v>2478</v>
      </c>
      <c r="L27" s="543" t="s">
        <v>2478</v>
      </c>
      <c r="M27" s="543" t="s">
        <v>2478</v>
      </c>
      <c r="N27" s="543" t="s">
        <v>2478</v>
      </c>
      <c r="O27" s="543" t="s">
        <v>2478</v>
      </c>
      <c r="P27" s="543" t="s">
        <v>2478</v>
      </c>
      <c r="Q27" s="543" t="s">
        <v>2478</v>
      </c>
      <c r="R27" s="543" t="s">
        <v>2478</v>
      </c>
      <c r="S27" s="543" t="s">
        <v>2478</v>
      </c>
    </row>
    <row r="28" spans="1:19">
      <c r="A28" s="540" t="s">
        <v>3271</v>
      </c>
      <c r="B28" s="541"/>
      <c r="C28" s="541"/>
      <c r="D28" s="542">
        <v>90017</v>
      </c>
      <c r="E28" s="542">
        <v>90017</v>
      </c>
      <c r="F28" s="542" t="s">
        <v>3324</v>
      </c>
      <c r="G28" s="540" t="s">
        <v>3325</v>
      </c>
      <c r="H28" s="542" t="s">
        <v>2469</v>
      </c>
      <c r="I28" s="541" t="s">
        <v>2478</v>
      </c>
      <c r="J28" s="540" t="s">
        <v>2478</v>
      </c>
      <c r="K28" s="540" t="s">
        <v>2478</v>
      </c>
      <c r="L28" s="540" t="s">
        <v>2478</v>
      </c>
      <c r="M28" s="540" t="s">
        <v>2478</v>
      </c>
      <c r="N28" s="540" t="s">
        <v>2478</v>
      </c>
      <c r="O28" s="540" t="s">
        <v>2478</v>
      </c>
      <c r="P28" s="540" t="s">
        <v>2478</v>
      </c>
      <c r="Q28" s="540" t="s">
        <v>2478</v>
      </c>
      <c r="R28" s="540" t="s">
        <v>2478</v>
      </c>
      <c r="S28" s="540" t="s">
        <v>2478</v>
      </c>
    </row>
    <row r="29" spans="1:19">
      <c r="A29" s="543" t="s">
        <v>3271</v>
      </c>
      <c r="B29" s="544"/>
      <c r="C29" s="544"/>
      <c r="D29" s="545">
        <v>90017</v>
      </c>
      <c r="E29" s="545">
        <v>90017</v>
      </c>
      <c r="F29" s="545" t="s">
        <v>3326</v>
      </c>
      <c r="G29" s="543" t="s">
        <v>3327</v>
      </c>
      <c r="H29" s="545" t="s">
        <v>2469</v>
      </c>
      <c r="I29" s="544" t="s">
        <v>2478</v>
      </c>
      <c r="J29" s="543" t="s">
        <v>2478</v>
      </c>
      <c r="K29" s="543" t="s">
        <v>2478</v>
      </c>
      <c r="L29" s="543" t="s">
        <v>2478</v>
      </c>
      <c r="M29" s="543" t="s">
        <v>2478</v>
      </c>
      <c r="N29" s="543" t="s">
        <v>2478</v>
      </c>
      <c r="O29" s="543" t="s">
        <v>2478</v>
      </c>
      <c r="P29" s="543" t="s">
        <v>2478</v>
      </c>
      <c r="Q29" s="543" t="s">
        <v>2478</v>
      </c>
      <c r="R29" s="543" t="s">
        <v>2478</v>
      </c>
      <c r="S29" s="543" t="s">
        <v>2478</v>
      </c>
    </row>
    <row r="30" spans="1:19">
      <c r="A30" s="540" t="s">
        <v>3271</v>
      </c>
      <c r="B30" s="541"/>
      <c r="C30" s="541"/>
      <c r="D30" s="542">
        <v>90017</v>
      </c>
      <c r="E30" s="542">
        <v>90017</v>
      </c>
      <c r="F30" s="542" t="s">
        <v>3328</v>
      </c>
      <c r="G30" s="540" t="s">
        <v>3329</v>
      </c>
      <c r="H30" s="542" t="s">
        <v>2546</v>
      </c>
      <c r="I30" s="541" t="s">
        <v>2478</v>
      </c>
      <c r="J30" s="540" t="s">
        <v>2478</v>
      </c>
      <c r="K30" s="540" t="s">
        <v>2478</v>
      </c>
      <c r="L30" s="540" t="s">
        <v>2478</v>
      </c>
      <c r="M30" s="540" t="s">
        <v>2478</v>
      </c>
      <c r="N30" s="540" t="s">
        <v>2478</v>
      </c>
      <c r="O30" s="540" t="s">
        <v>2478</v>
      </c>
      <c r="P30" s="540" t="s">
        <v>2478</v>
      </c>
      <c r="Q30" s="540" t="s">
        <v>2478</v>
      </c>
      <c r="R30" s="540" t="s">
        <v>2478</v>
      </c>
      <c r="S30" s="540" t="s">
        <v>2478</v>
      </c>
    </row>
    <row r="31" spans="1:19">
      <c r="A31" s="543" t="s">
        <v>3271</v>
      </c>
      <c r="B31" s="544"/>
      <c r="C31" s="544"/>
      <c r="D31" s="545">
        <v>90017</v>
      </c>
      <c r="E31" s="545">
        <v>90017</v>
      </c>
      <c r="F31" s="545" t="s">
        <v>3330</v>
      </c>
      <c r="G31" s="543" t="s">
        <v>3331</v>
      </c>
      <c r="H31" s="545" t="s">
        <v>2469</v>
      </c>
      <c r="I31" s="544" t="s">
        <v>2478</v>
      </c>
      <c r="J31" s="543" t="s">
        <v>2478</v>
      </c>
      <c r="K31" s="543" t="s">
        <v>2478</v>
      </c>
      <c r="L31" s="543" t="s">
        <v>2478</v>
      </c>
      <c r="M31" s="543" t="s">
        <v>2478</v>
      </c>
      <c r="N31" s="543" t="s">
        <v>2478</v>
      </c>
      <c r="O31" s="543" t="s">
        <v>2478</v>
      </c>
      <c r="P31" s="543" t="s">
        <v>2478</v>
      </c>
      <c r="Q31" s="543" t="s">
        <v>2478</v>
      </c>
      <c r="R31" s="543" t="s">
        <v>2478</v>
      </c>
      <c r="S31" s="543" t="s">
        <v>2478</v>
      </c>
    </row>
    <row r="32" spans="1:19">
      <c r="A32" s="540" t="s">
        <v>3271</v>
      </c>
      <c r="B32" s="541"/>
      <c r="C32" s="541"/>
      <c r="D32" s="542">
        <v>90017</v>
      </c>
      <c r="E32" s="542">
        <v>90017</v>
      </c>
      <c r="F32" s="542" t="s">
        <v>3332</v>
      </c>
      <c r="G32" s="540" t="s">
        <v>3333</v>
      </c>
      <c r="H32" s="542" t="s">
        <v>2546</v>
      </c>
      <c r="I32" s="541" t="s">
        <v>2478</v>
      </c>
      <c r="J32" s="540" t="s">
        <v>2478</v>
      </c>
      <c r="K32" s="540" t="s">
        <v>2478</v>
      </c>
      <c r="L32" s="540" t="s">
        <v>2478</v>
      </c>
      <c r="M32" s="540" t="s">
        <v>2478</v>
      </c>
      <c r="N32" s="540" t="s">
        <v>2478</v>
      </c>
      <c r="O32" s="540" t="s">
        <v>2478</v>
      </c>
      <c r="P32" s="540" t="s">
        <v>2478</v>
      </c>
      <c r="Q32" s="540" t="s">
        <v>2478</v>
      </c>
      <c r="R32" s="540" t="s">
        <v>2478</v>
      </c>
      <c r="S32" s="540" t="s">
        <v>2478</v>
      </c>
    </row>
    <row r="33" spans="1:19">
      <c r="A33" s="543" t="s">
        <v>3271</v>
      </c>
      <c r="B33" s="544"/>
      <c r="C33" s="544"/>
      <c r="D33" s="545">
        <v>90017</v>
      </c>
      <c r="E33" s="545">
        <v>90017</v>
      </c>
      <c r="F33" s="545" t="s">
        <v>3334</v>
      </c>
      <c r="G33" s="543" t="s">
        <v>3335</v>
      </c>
      <c r="H33" s="545" t="s">
        <v>2546</v>
      </c>
      <c r="I33" s="544" t="s">
        <v>2478</v>
      </c>
      <c r="J33" s="543" t="s">
        <v>2478</v>
      </c>
      <c r="K33" s="543" t="s">
        <v>2478</v>
      </c>
      <c r="L33" s="543" t="s">
        <v>2478</v>
      </c>
      <c r="M33" s="543" t="s">
        <v>2478</v>
      </c>
      <c r="N33" s="543" t="s">
        <v>2478</v>
      </c>
      <c r="O33" s="543" t="s">
        <v>2478</v>
      </c>
      <c r="P33" s="543" t="s">
        <v>2478</v>
      </c>
      <c r="Q33" s="543" t="s">
        <v>2478</v>
      </c>
      <c r="R33" s="543" t="s">
        <v>2478</v>
      </c>
      <c r="S33" s="543" t="s">
        <v>2478</v>
      </c>
    </row>
    <row r="34" spans="1:19">
      <c r="A34" s="540" t="s">
        <v>3271</v>
      </c>
      <c r="B34" s="541"/>
      <c r="C34" s="541"/>
      <c r="D34" s="542">
        <v>90017</v>
      </c>
      <c r="E34" s="542">
        <v>90017</v>
      </c>
      <c r="F34" s="542" t="s">
        <v>3336</v>
      </c>
      <c r="G34" s="540" t="s">
        <v>3337</v>
      </c>
      <c r="H34" s="542" t="s">
        <v>2469</v>
      </c>
      <c r="I34" s="541" t="s">
        <v>2478</v>
      </c>
      <c r="J34" s="540" t="s">
        <v>2478</v>
      </c>
      <c r="K34" s="540" t="s">
        <v>2478</v>
      </c>
      <c r="L34" s="540" t="s">
        <v>2478</v>
      </c>
      <c r="M34" s="540" t="s">
        <v>2478</v>
      </c>
      <c r="N34" s="540" t="s">
        <v>2478</v>
      </c>
      <c r="O34" s="540" t="s">
        <v>2478</v>
      </c>
      <c r="P34" s="540" t="s">
        <v>2478</v>
      </c>
      <c r="Q34" s="540" t="s">
        <v>2478</v>
      </c>
      <c r="R34" s="540" t="s">
        <v>2478</v>
      </c>
      <c r="S34" s="540" t="s">
        <v>2478</v>
      </c>
    </row>
    <row r="35" spans="1:19">
      <c r="A35" s="543" t="s">
        <v>3271</v>
      </c>
      <c r="B35" s="544"/>
      <c r="C35" s="544"/>
      <c r="D35" s="545">
        <v>90017</v>
      </c>
      <c r="E35" s="545">
        <v>90017</v>
      </c>
      <c r="F35" s="545" t="s">
        <v>3338</v>
      </c>
      <c r="G35" s="543" t="s">
        <v>3339</v>
      </c>
      <c r="H35" s="545" t="s">
        <v>2546</v>
      </c>
      <c r="I35" s="544" t="s">
        <v>2478</v>
      </c>
      <c r="J35" s="543" t="s">
        <v>2478</v>
      </c>
      <c r="K35" s="543" t="s">
        <v>2478</v>
      </c>
      <c r="L35" s="543" t="s">
        <v>2478</v>
      </c>
      <c r="M35" s="543" t="s">
        <v>2478</v>
      </c>
      <c r="N35" s="543" t="s">
        <v>2478</v>
      </c>
      <c r="O35" s="543" t="s">
        <v>2478</v>
      </c>
      <c r="P35" s="543" t="s">
        <v>2478</v>
      </c>
      <c r="Q35" s="543" t="s">
        <v>2478</v>
      </c>
      <c r="R35" s="543" t="s">
        <v>2478</v>
      </c>
      <c r="S35" s="543" t="s">
        <v>2478</v>
      </c>
    </row>
    <row r="36" spans="1:19">
      <c r="A36" s="540" t="s">
        <v>3271</v>
      </c>
      <c r="B36" s="541"/>
      <c r="C36" s="541"/>
      <c r="D36" s="542">
        <v>90017</v>
      </c>
      <c r="E36" s="542">
        <v>90017</v>
      </c>
      <c r="F36" s="542" t="s">
        <v>3340</v>
      </c>
      <c r="G36" s="540" t="s">
        <v>3341</v>
      </c>
      <c r="H36" s="542" t="s">
        <v>2546</v>
      </c>
      <c r="I36" s="541" t="s">
        <v>2478</v>
      </c>
      <c r="J36" s="540" t="s">
        <v>2478</v>
      </c>
      <c r="K36" s="540" t="s">
        <v>2478</v>
      </c>
      <c r="L36" s="540" t="s">
        <v>2478</v>
      </c>
      <c r="M36" s="540" t="s">
        <v>2478</v>
      </c>
      <c r="N36" s="540" t="s">
        <v>2478</v>
      </c>
      <c r="O36" s="540" t="s">
        <v>2478</v>
      </c>
      <c r="P36" s="540" t="s">
        <v>2478</v>
      </c>
      <c r="Q36" s="540" t="s">
        <v>2478</v>
      </c>
      <c r="R36" s="540" t="s">
        <v>2478</v>
      </c>
      <c r="S36" s="540" t="s">
        <v>2478</v>
      </c>
    </row>
    <row r="37" spans="1:19">
      <c r="A37" s="543" t="s">
        <v>3271</v>
      </c>
      <c r="B37" s="544"/>
      <c r="C37" s="544"/>
      <c r="D37" s="545">
        <v>90017</v>
      </c>
      <c r="E37" s="545">
        <v>90017</v>
      </c>
      <c r="F37" s="545" t="s">
        <v>3342</v>
      </c>
      <c r="G37" s="543" t="s">
        <v>3343</v>
      </c>
      <c r="H37" s="545" t="s">
        <v>2546</v>
      </c>
      <c r="I37" s="544" t="s">
        <v>2478</v>
      </c>
      <c r="J37" s="543" t="s">
        <v>2478</v>
      </c>
      <c r="K37" s="543" t="s">
        <v>2478</v>
      </c>
      <c r="L37" s="543" t="s">
        <v>2478</v>
      </c>
      <c r="M37" s="543" t="s">
        <v>2478</v>
      </c>
      <c r="N37" s="543" t="s">
        <v>2478</v>
      </c>
      <c r="O37" s="543" t="s">
        <v>2478</v>
      </c>
      <c r="P37" s="543" t="s">
        <v>2478</v>
      </c>
      <c r="Q37" s="543" t="s">
        <v>2478</v>
      </c>
      <c r="R37" s="543" t="s">
        <v>2478</v>
      </c>
      <c r="S37" s="543" t="s">
        <v>2478</v>
      </c>
    </row>
    <row r="38" spans="1:19">
      <c r="A38" s="540" t="s">
        <v>3271</v>
      </c>
      <c r="B38" s="541"/>
      <c r="C38" s="541"/>
      <c r="D38" s="542">
        <v>90017</v>
      </c>
      <c r="E38" s="542">
        <v>90017</v>
      </c>
      <c r="F38" s="542" t="s">
        <v>3344</v>
      </c>
      <c r="G38" s="540" t="s">
        <v>3345</v>
      </c>
      <c r="H38" s="542" t="s">
        <v>2469</v>
      </c>
      <c r="I38" s="541" t="s">
        <v>2478</v>
      </c>
      <c r="J38" s="540" t="s">
        <v>2478</v>
      </c>
      <c r="K38" s="540" t="s">
        <v>2478</v>
      </c>
      <c r="L38" s="540" t="s">
        <v>2478</v>
      </c>
      <c r="M38" s="540" t="s">
        <v>2478</v>
      </c>
      <c r="N38" s="540" t="s">
        <v>2478</v>
      </c>
      <c r="O38" s="540" t="s">
        <v>2478</v>
      </c>
      <c r="P38" s="540" t="s">
        <v>2478</v>
      </c>
      <c r="Q38" s="540" t="s">
        <v>2478</v>
      </c>
      <c r="R38" s="540" t="s">
        <v>2478</v>
      </c>
      <c r="S38" s="540" t="s">
        <v>2478</v>
      </c>
    </row>
    <row r="39" spans="1:19">
      <c r="A39" s="543" t="s">
        <v>3271</v>
      </c>
      <c r="B39" s="544"/>
      <c r="C39" s="544"/>
      <c r="D39" s="545">
        <v>90017</v>
      </c>
      <c r="E39" s="545">
        <v>90017</v>
      </c>
      <c r="F39" s="545" t="s">
        <v>3346</v>
      </c>
      <c r="G39" s="543" t="s">
        <v>3347</v>
      </c>
      <c r="H39" s="545" t="s">
        <v>2469</v>
      </c>
      <c r="I39" s="544" t="s">
        <v>2478</v>
      </c>
      <c r="J39" s="543" t="s">
        <v>2478</v>
      </c>
      <c r="K39" s="543" t="s">
        <v>2478</v>
      </c>
      <c r="L39" s="543" t="s">
        <v>2478</v>
      </c>
      <c r="M39" s="543" t="s">
        <v>2478</v>
      </c>
      <c r="N39" s="543" t="s">
        <v>2478</v>
      </c>
      <c r="O39" s="543" t="s">
        <v>2478</v>
      </c>
      <c r="P39" s="543" t="s">
        <v>2478</v>
      </c>
      <c r="Q39" s="543" t="s">
        <v>2478</v>
      </c>
      <c r="R39" s="543" t="s">
        <v>2478</v>
      </c>
      <c r="S39" s="543" t="s">
        <v>2478</v>
      </c>
    </row>
    <row r="40" spans="1:19">
      <c r="A40" s="540" t="s">
        <v>3271</v>
      </c>
      <c r="B40" s="541"/>
      <c r="C40" s="541"/>
      <c r="D40" s="542">
        <v>90017</v>
      </c>
      <c r="E40" s="542">
        <v>90017</v>
      </c>
      <c r="F40" s="542" t="s">
        <v>3348</v>
      </c>
      <c r="G40" s="540" t="s">
        <v>3349</v>
      </c>
      <c r="H40" s="542" t="s">
        <v>2469</v>
      </c>
      <c r="I40" s="541" t="s">
        <v>2478</v>
      </c>
      <c r="J40" s="540" t="s">
        <v>2478</v>
      </c>
      <c r="K40" s="540" t="s">
        <v>2478</v>
      </c>
      <c r="L40" s="540" t="s">
        <v>2478</v>
      </c>
      <c r="M40" s="540" t="s">
        <v>2478</v>
      </c>
      <c r="N40" s="540" t="s">
        <v>2478</v>
      </c>
      <c r="O40" s="540" t="s">
        <v>2478</v>
      </c>
      <c r="P40" s="540" t="s">
        <v>2478</v>
      </c>
      <c r="Q40" s="540" t="s">
        <v>2478</v>
      </c>
      <c r="R40" s="540" t="s">
        <v>2478</v>
      </c>
      <c r="S40" s="540" t="s">
        <v>2478</v>
      </c>
    </row>
    <row r="41" spans="1:19">
      <c r="A41" s="543" t="s">
        <v>3271</v>
      </c>
      <c r="B41" s="544"/>
      <c r="C41" s="544"/>
      <c r="D41" s="545">
        <v>90017</v>
      </c>
      <c r="E41" s="545">
        <v>90017</v>
      </c>
      <c r="F41" s="545" t="s">
        <v>3350</v>
      </c>
      <c r="G41" s="543" t="s">
        <v>3351</v>
      </c>
      <c r="H41" s="545" t="s">
        <v>2469</v>
      </c>
      <c r="I41" s="544" t="s">
        <v>2478</v>
      </c>
      <c r="J41" s="543" t="s">
        <v>2478</v>
      </c>
      <c r="K41" s="543" t="s">
        <v>2478</v>
      </c>
      <c r="L41" s="543" t="s">
        <v>2478</v>
      </c>
      <c r="M41" s="543" t="s">
        <v>2478</v>
      </c>
      <c r="N41" s="543" t="s">
        <v>2478</v>
      </c>
      <c r="O41" s="543" t="s">
        <v>2478</v>
      </c>
      <c r="P41" s="543" t="s">
        <v>2478</v>
      </c>
      <c r="Q41" s="543" t="s">
        <v>2478</v>
      </c>
      <c r="R41" s="543" t="s">
        <v>2478</v>
      </c>
      <c r="S41" s="543" t="s">
        <v>2478</v>
      </c>
    </row>
    <row r="42" spans="1:19">
      <c r="A42" s="540" t="s">
        <v>3271</v>
      </c>
      <c r="B42" s="541"/>
      <c r="C42" s="541"/>
      <c r="D42" s="542">
        <v>90017</v>
      </c>
      <c r="E42" s="542">
        <v>90017</v>
      </c>
      <c r="F42" s="542" t="s">
        <v>3352</v>
      </c>
      <c r="G42" s="540" t="s">
        <v>3353</v>
      </c>
      <c r="H42" s="542" t="s">
        <v>2546</v>
      </c>
      <c r="I42" s="541" t="s">
        <v>2478</v>
      </c>
      <c r="J42" s="540" t="s">
        <v>2478</v>
      </c>
      <c r="K42" s="540" t="s">
        <v>2478</v>
      </c>
      <c r="L42" s="540" t="s">
        <v>2478</v>
      </c>
      <c r="M42" s="540" t="s">
        <v>2478</v>
      </c>
      <c r="N42" s="540" t="s">
        <v>2478</v>
      </c>
      <c r="O42" s="540" t="s">
        <v>2478</v>
      </c>
      <c r="P42" s="540" t="s">
        <v>2478</v>
      </c>
      <c r="Q42" s="540" t="s">
        <v>2478</v>
      </c>
      <c r="R42" s="540" t="s">
        <v>2478</v>
      </c>
      <c r="S42" s="540" t="s">
        <v>2478</v>
      </c>
    </row>
    <row r="43" spans="1:19">
      <c r="A43" s="543" t="s">
        <v>3271</v>
      </c>
      <c r="B43" s="544"/>
      <c r="C43" s="544"/>
      <c r="D43" s="545">
        <v>90017</v>
      </c>
      <c r="E43" s="545">
        <v>90017</v>
      </c>
      <c r="F43" s="545" t="s">
        <v>3354</v>
      </c>
      <c r="G43" s="543" t="s">
        <v>3355</v>
      </c>
      <c r="H43" s="545" t="s">
        <v>2469</v>
      </c>
      <c r="I43" s="544" t="s">
        <v>2478</v>
      </c>
      <c r="J43" s="543" t="s">
        <v>2478</v>
      </c>
      <c r="K43" s="543" t="s">
        <v>2478</v>
      </c>
      <c r="L43" s="543" t="s">
        <v>2478</v>
      </c>
      <c r="M43" s="543" t="s">
        <v>2478</v>
      </c>
      <c r="N43" s="543" t="s">
        <v>2478</v>
      </c>
      <c r="O43" s="543" t="s">
        <v>2478</v>
      </c>
      <c r="P43" s="543" t="s">
        <v>2478</v>
      </c>
      <c r="Q43" s="543" t="s">
        <v>2478</v>
      </c>
      <c r="R43" s="543" t="s">
        <v>2478</v>
      </c>
      <c r="S43" s="543" t="s">
        <v>2478</v>
      </c>
    </row>
    <row r="44" spans="1:19">
      <c r="A44" s="540" t="s">
        <v>3271</v>
      </c>
      <c r="B44" s="541"/>
      <c r="C44" s="541"/>
      <c r="D44" s="542">
        <v>90017</v>
      </c>
      <c r="E44" s="542">
        <v>90017</v>
      </c>
      <c r="F44" s="542" t="s">
        <v>3356</v>
      </c>
      <c r="G44" s="540" t="s">
        <v>3357</v>
      </c>
      <c r="H44" s="542" t="s">
        <v>2469</v>
      </c>
      <c r="I44" s="541" t="s">
        <v>2478</v>
      </c>
      <c r="J44" s="540" t="s">
        <v>2478</v>
      </c>
      <c r="K44" s="540" t="s">
        <v>2478</v>
      </c>
      <c r="L44" s="540" t="s">
        <v>2478</v>
      </c>
      <c r="M44" s="540" t="s">
        <v>2478</v>
      </c>
      <c r="N44" s="540" t="s">
        <v>2478</v>
      </c>
      <c r="O44" s="540" t="s">
        <v>2478</v>
      </c>
      <c r="P44" s="540" t="s">
        <v>2478</v>
      </c>
      <c r="Q44" s="540" t="s">
        <v>2478</v>
      </c>
      <c r="R44" s="540" t="s">
        <v>2478</v>
      </c>
      <c r="S44" s="540" t="s">
        <v>2478</v>
      </c>
    </row>
    <row r="45" spans="1:19">
      <c r="A45" s="543" t="s">
        <v>3271</v>
      </c>
      <c r="B45" s="544"/>
      <c r="C45" s="544"/>
      <c r="D45" s="545">
        <v>90017</v>
      </c>
      <c r="E45" s="545">
        <v>90017</v>
      </c>
      <c r="F45" s="545" t="s">
        <v>3358</v>
      </c>
      <c r="G45" s="543" t="s">
        <v>3359</v>
      </c>
      <c r="H45" s="545" t="s">
        <v>2469</v>
      </c>
      <c r="I45" s="544" t="s">
        <v>2478</v>
      </c>
      <c r="J45" s="543" t="s">
        <v>2478</v>
      </c>
      <c r="K45" s="543" t="s">
        <v>2478</v>
      </c>
      <c r="L45" s="543" t="s">
        <v>2478</v>
      </c>
      <c r="M45" s="543" t="s">
        <v>2478</v>
      </c>
      <c r="N45" s="543" t="s">
        <v>2478</v>
      </c>
      <c r="O45" s="543" t="s">
        <v>2478</v>
      </c>
      <c r="P45" s="543" t="s">
        <v>2478</v>
      </c>
      <c r="Q45" s="543" t="s">
        <v>2478</v>
      </c>
      <c r="R45" s="543" t="s">
        <v>2478</v>
      </c>
      <c r="S45" s="543" t="s">
        <v>2478</v>
      </c>
    </row>
    <row r="46" spans="1:19">
      <c r="A46" s="540" t="s">
        <v>3271</v>
      </c>
      <c r="B46" s="541"/>
      <c r="C46" s="541"/>
      <c r="D46" s="542">
        <v>90017</v>
      </c>
      <c r="E46" s="542">
        <v>90017</v>
      </c>
      <c r="F46" s="542" t="s">
        <v>3360</v>
      </c>
      <c r="G46" s="540" t="s">
        <v>3361</v>
      </c>
      <c r="H46" s="542" t="s">
        <v>2469</v>
      </c>
      <c r="I46" s="541" t="s">
        <v>2478</v>
      </c>
      <c r="J46" s="540" t="s">
        <v>2478</v>
      </c>
      <c r="K46" s="540" t="s">
        <v>2478</v>
      </c>
      <c r="L46" s="540" t="s">
        <v>2478</v>
      </c>
      <c r="M46" s="540" t="s">
        <v>2478</v>
      </c>
      <c r="N46" s="540" t="s">
        <v>2478</v>
      </c>
      <c r="O46" s="540" t="s">
        <v>2478</v>
      </c>
      <c r="P46" s="540" t="s">
        <v>2478</v>
      </c>
      <c r="Q46" s="540" t="s">
        <v>2478</v>
      </c>
      <c r="R46" s="540" t="s">
        <v>2478</v>
      </c>
      <c r="S46" s="540" t="s">
        <v>2478</v>
      </c>
    </row>
    <row r="47" spans="1:19">
      <c r="A47" s="543" t="s">
        <v>3271</v>
      </c>
      <c r="B47" s="544"/>
      <c r="C47" s="544"/>
      <c r="D47" s="545">
        <v>90017</v>
      </c>
      <c r="E47" s="545">
        <v>90017</v>
      </c>
      <c r="F47" s="545" t="s">
        <v>3362</v>
      </c>
      <c r="G47" s="543" t="s">
        <v>3363</v>
      </c>
      <c r="H47" s="545" t="s">
        <v>2469</v>
      </c>
      <c r="I47" s="544" t="s">
        <v>2478</v>
      </c>
      <c r="J47" s="543" t="s">
        <v>2478</v>
      </c>
      <c r="K47" s="543" t="s">
        <v>2478</v>
      </c>
      <c r="L47" s="543" t="s">
        <v>2478</v>
      </c>
      <c r="M47" s="543" t="s">
        <v>2478</v>
      </c>
      <c r="N47" s="543" t="s">
        <v>2478</v>
      </c>
      <c r="O47" s="543" t="s">
        <v>2478</v>
      </c>
      <c r="P47" s="543" t="s">
        <v>2478</v>
      </c>
      <c r="Q47" s="543" t="s">
        <v>2478</v>
      </c>
      <c r="R47" s="543" t="s">
        <v>2478</v>
      </c>
      <c r="S47" s="543" t="s">
        <v>2478</v>
      </c>
    </row>
    <row r="48" spans="1:19">
      <c r="A48" s="540" t="s">
        <v>3271</v>
      </c>
      <c r="B48" s="541"/>
      <c r="C48" s="541"/>
      <c r="D48" s="542">
        <v>90017</v>
      </c>
      <c r="E48" s="542">
        <v>90017</v>
      </c>
      <c r="F48" s="542" t="s">
        <v>3364</v>
      </c>
      <c r="G48" s="540" t="s">
        <v>3365</v>
      </c>
      <c r="H48" s="542" t="s">
        <v>2469</v>
      </c>
      <c r="I48" s="541" t="s">
        <v>2478</v>
      </c>
      <c r="J48" s="540" t="s">
        <v>2478</v>
      </c>
      <c r="K48" s="540" t="s">
        <v>2478</v>
      </c>
      <c r="L48" s="540" t="s">
        <v>2478</v>
      </c>
      <c r="M48" s="540" t="s">
        <v>2478</v>
      </c>
      <c r="N48" s="540" t="s">
        <v>2478</v>
      </c>
      <c r="O48" s="540" t="s">
        <v>2478</v>
      </c>
      <c r="P48" s="540" t="s">
        <v>2478</v>
      </c>
      <c r="Q48" s="540" t="s">
        <v>2478</v>
      </c>
      <c r="R48" s="540" t="s">
        <v>2478</v>
      </c>
      <c r="S48" s="540" t="s">
        <v>2478</v>
      </c>
    </row>
    <row r="49" spans="1:19">
      <c r="A49" s="543" t="s">
        <v>3271</v>
      </c>
      <c r="B49" s="544"/>
      <c r="C49" s="544"/>
      <c r="D49" s="545">
        <v>90017</v>
      </c>
      <c r="E49" s="545">
        <v>90017</v>
      </c>
      <c r="F49" s="545" t="s">
        <v>3366</v>
      </c>
      <c r="G49" s="543" t="s">
        <v>3367</v>
      </c>
      <c r="H49" s="545" t="s">
        <v>2546</v>
      </c>
      <c r="I49" s="544" t="s">
        <v>2478</v>
      </c>
      <c r="J49" s="543" t="s">
        <v>2478</v>
      </c>
      <c r="K49" s="543" t="s">
        <v>2478</v>
      </c>
      <c r="L49" s="543" t="s">
        <v>2478</v>
      </c>
      <c r="M49" s="543" t="s">
        <v>2478</v>
      </c>
      <c r="N49" s="543" t="s">
        <v>2478</v>
      </c>
      <c r="O49" s="543" t="s">
        <v>2478</v>
      </c>
      <c r="P49" s="543" t="s">
        <v>2478</v>
      </c>
      <c r="Q49" s="543" t="s">
        <v>2478</v>
      </c>
      <c r="R49" s="543" t="s">
        <v>2478</v>
      </c>
      <c r="S49" s="543" t="s">
        <v>2478</v>
      </c>
    </row>
    <row r="50" spans="1:19">
      <c r="A50" s="540" t="s">
        <v>3271</v>
      </c>
      <c r="B50" s="541"/>
      <c r="C50" s="541"/>
      <c r="D50" s="542">
        <v>90017</v>
      </c>
      <c r="E50" s="542">
        <v>90017</v>
      </c>
      <c r="F50" s="542" t="s">
        <v>3368</v>
      </c>
      <c r="G50" s="540" t="s">
        <v>3369</v>
      </c>
      <c r="H50" s="542" t="s">
        <v>2469</v>
      </c>
      <c r="I50" s="541" t="s">
        <v>2478</v>
      </c>
      <c r="J50" s="540" t="s">
        <v>2478</v>
      </c>
      <c r="K50" s="540" t="s">
        <v>2478</v>
      </c>
      <c r="L50" s="540" t="s">
        <v>2478</v>
      </c>
      <c r="M50" s="540" t="s">
        <v>2478</v>
      </c>
      <c r="N50" s="540" t="s">
        <v>2478</v>
      </c>
      <c r="O50" s="540" t="s">
        <v>2478</v>
      </c>
      <c r="P50" s="540" t="s">
        <v>2478</v>
      </c>
      <c r="Q50" s="540" t="s">
        <v>2478</v>
      </c>
      <c r="R50" s="540" t="s">
        <v>2478</v>
      </c>
      <c r="S50" s="540" t="s">
        <v>2478</v>
      </c>
    </row>
    <row r="51" spans="1:19">
      <c r="A51" s="543" t="s">
        <v>3271</v>
      </c>
      <c r="B51" s="544"/>
      <c r="C51" s="544"/>
      <c r="D51" s="545">
        <v>90017</v>
      </c>
      <c r="E51" s="545">
        <v>90017</v>
      </c>
      <c r="F51" s="545" t="s">
        <v>3370</v>
      </c>
      <c r="G51" s="543" t="s">
        <v>3371</v>
      </c>
      <c r="H51" s="545" t="s">
        <v>2469</v>
      </c>
      <c r="I51" s="544" t="s">
        <v>2478</v>
      </c>
      <c r="J51" s="543" t="s">
        <v>2478</v>
      </c>
      <c r="K51" s="543" t="s">
        <v>2478</v>
      </c>
      <c r="L51" s="543" t="s">
        <v>2478</v>
      </c>
      <c r="M51" s="543" t="s">
        <v>2478</v>
      </c>
      <c r="N51" s="543" t="s">
        <v>2478</v>
      </c>
      <c r="O51" s="543" t="s">
        <v>2478</v>
      </c>
      <c r="P51" s="543" t="s">
        <v>2478</v>
      </c>
      <c r="Q51" s="543" t="s">
        <v>2478</v>
      </c>
      <c r="R51" s="543" t="s">
        <v>2478</v>
      </c>
      <c r="S51" s="543" t="s">
        <v>2478</v>
      </c>
    </row>
    <row r="52" spans="1:19">
      <c r="A52" s="540" t="s">
        <v>3271</v>
      </c>
      <c r="B52" s="541"/>
      <c r="C52" s="541"/>
      <c r="D52" s="542">
        <v>90017</v>
      </c>
      <c r="E52" s="542">
        <v>90017</v>
      </c>
      <c r="F52" s="542" t="s">
        <v>3372</v>
      </c>
      <c r="G52" s="540" t="s">
        <v>3373</v>
      </c>
      <c r="H52" s="542" t="s">
        <v>2546</v>
      </c>
      <c r="I52" s="541" t="s">
        <v>2478</v>
      </c>
      <c r="J52" s="540" t="s">
        <v>2478</v>
      </c>
      <c r="K52" s="540" t="s">
        <v>2478</v>
      </c>
      <c r="L52" s="540" t="s">
        <v>2478</v>
      </c>
      <c r="M52" s="540" t="s">
        <v>2478</v>
      </c>
      <c r="N52" s="540" t="s">
        <v>2478</v>
      </c>
      <c r="O52" s="540" t="s">
        <v>2478</v>
      </c>
      <c r="P52" s="540" t="s">
        <v>2478</v>
      </c>
      <c r="Q52" s="540" t="s">
        <v>2478</v>
      </c>
      <c r="R52" s="540" t="s">
        <v>2478</v>
      </c>
      <c r="S52" s="540" t="s">
        <v>2478</v>
      </c>
    </row>
    <row r="53" spans="1:19">
      <c r="A53" s="543" t="s">
        <v>3271</v>
      </c>
      <c r="B53" s="544"/>
      <c r="C53" s="544"/>
      <c r="D53" s="545">
        <v>90017</v>
      </c>
      <c r="E53" s="545">
        <v>90017</v>
      </c>
      <c r="F53" s="545" t="s">
        <v>3374</v>
      </c>
      <c r="G53" s="543" t="s">
        <v>3375</v>
      </c>
      <c r="H53" s="545" t="s">
        <v>2469</v>
      </c>
      <c r="I53" s="544" t="s">
        <v>2478</v>
      </c>
      <c r="J53" s="543" t="s">
        <v>2478</v>
      </c>
      <c r="K53" s="543" t="s">
        <v>2478</v>
      </c>
      <c r="L53" s="543" t="s">
        <v>2478</v>
      </c>
      <c r="M53" s="543" t="s">
        <v>2478</v>
      </c>
      <c r="N53" s="543" t="s">
        <v>2478</v>
      </c>
      <c r="O53" s="543" t="s">
        <v>2478</v>
      </c>
      <c r="P53" s="543" t="s">
        <v>2478</v>
      </c>
      <c r="Q53" s="543" t="s">
        <v>2478</v>
      </c>
      <c r="R53" s="543" t="s">
        <v>2478</v>
      </c>
      <c r="S53" s="543" t="s">
        <v>2478</v>
      </c>
    </row>
    <row r="54" spans="1:19">
      <c r="A54" s="540" t="s">
        <v>3271</v>
      </c>
      <c r="B54" s="541"/>
      <c r="C54" s="541"/>
      <c r="D54" s="542">
        <v>90017</v>
      </c>
      <c r="E54" s="542">
        <v>90017</v>
      </c>
      <c r="F54" s="542" t="s">
        <v>3376</v>
      </c>
      <c r="G54" s="540" t="s">
        <v>3377</v>
      </c>
      <c r="H54" s="542" t="s">
        <v>2469</v>
      </c>
      <c r="I54" s="541" t="s">
        <v>2478</v>
      </c>
      <c r="J54" s="540" t="s">
        <v>2478</v>
      </c>
      <c r="K54" s="540" t="s">
        <v>2478</v>
      </c>
      <c r="L54" s="540" t="s">
        <v>2478</v>
      </c>
      <c r="M54" s="540" t="s">
        <v>2478</v>
      </c>
      <c r="N54" s="540" t="s">
        <v>2478</v>
      </c>
      <c r="O54" s="540" t="s">
        <v>2478</v>
      </c>
      <c r="P54" s="540" t="s">
        <v>2478</v>
      </c>
      <c r="Q54" s="540" t="s">
        <v>2478</v>
      </c>
      <c r="R54" s="540" t="s">
        <v>2478</v>
      </c>
      <c r="S54" s="540" t="s">
        <v>2478</v>
      </c>
    </row>
    <row r="55" spans="1:19">
      <c r="A55" s="543" t="s">
        <v>3271</v>
      </c>
      <c r="B55" s="544"/>
      <c r="C55" s="544"/>
      <c r="D55" s="545">
        <v>90017</v>
      </c>
      <c r="E55" s="545">
        <v>90017</v>
      </c>
      <c r="F55" s="545" t="s">
        <v>3378</v>
      </c>
      <c r="G55" s="543" t="s">
        <v>3379</v>
      </c>
      <c r="H55" s="545" t="s">
        <v>2469</v>
      </c>
      <c r="I55" s="544" t="s">
        <v>2478</v>
      </c>
      <c r="J55" s="543" t="s">
        <v>2478</v>
      </c>
      <c r="K55" s="543" t="s">
        <v>2478</v>
      </c>
      <c r="L55" s="543" t="s">
        <v>2478</v>
      </c>
      <c r="M55" s="543" t="s">
        <v>2478</v>
      </c>
      <c r="N55" s="543" t="s">
        <v>2478</v>
      </c>
      <c r="O55" s="543" t="s">
        <v>2478</v>
      </c>
      <c r="P55" s="543" t="s">
        <v>2478</v>
      </c>
      <c r="Q55" s="543" t="s">
        <v>2478</v>
      </c>
      <c r="R55" s="543" t="s">
        <v>2478</v>
      </c>
      <c r="S55" s="543" t="s">
        <v>2478</v>
      </c>
    </row>
    <row r="56" spans="1:19">
      <c r="A56" s="540" t="s">
        <v>3271</v>
      </c>
      <c r="B56" s="541"/>
      <c r="C56" s="541"/>
      <c r="D56" s="542">
        <v>90017</v>
      </c>
      <c r="E56" s="542">
        <v>90017</v>
      </c>
      <c r="F56" s="542" t="s">
        <v>3380</v>
      </c>
      <c r="G56" s="540" t="s">
        <v>3381</v>
      </c>
      <c r="H56" s="542" t="s">
        <v>2469</v>
      </c>
      <c r="I56" s="541" t="s">
        <v>2478</v>
      </c>
      <c r="J56" s="540" t="s">
        <v>2478</v>
      </c>
      <c r="K56" s="540" t="s">
        <v>2478</v>
      </c>
      <c r="L56" s="540" t="s">
        <v>2478</v>
      </c>
      <c r="M56" s="540" t="s">
        <v>2478</v>
      </c>
      <c r="N56" s="540" t="s">
        <v>2478</v>
      </c>
      <c r="O56" s="540" t="s">
        <v>2478</v>
      </c>
      <c r="P56" s="540" t="s">
        <v>2478</v>
      </c>
      <c r="Q56" s="540" t="s">
        <v>2478</v>
      </c>
      <c r="R56" s="540" t="s">
        <v>2478</v>
      </c>
      <c r="S56" s="540" t="s">
        <v>2478</v>
      </c>
    </row>
    <row r="57" spans="1:19">
      <c r="A57" s="543" t="s">
        <v>3271</v>
      </c>
      <c r="B57" s="544"/>
      <c r="C57" s="544"/>
      <c r="D57" s="545">
        <v>90017</v>
      </c>
      <c r="E57" s="545">
        <v>90017</v>
      </c>
      <c r="F57" s="545" t="s">
        <v>3382</v>
      </c>
      <c r="G57" s="543" t="s">
        <v>3383</v>
      </c>
      <c r="H57" s="545" t="s">
        <v>2469</v>
      </c>
      <c r="I57" s="544" t="s">
        <v>2478</v>
      </c>
      <c r="J57" s="543" t="s">
        <v>2478</v>
      </c>
      <c r="K57" s="543" t="s">
        <v>2478</v>
      </c>
      <c r="L57" s="543" t="s">
        <v>2478</v>
      </c>
      <c r="M57" s="543" t="s">
        <v>2478</v>
      </c>
      <c r="N57" s="543" t="s">
        <v>2478</v>
      </c>
      <c r="O57" s="543" t="s">
        <v>2478</v>
      </c>
      <c r="P57" s="543" t="s">
        <v>2478</v>
      </c>
      <c r="Q57" s="543" t="s">
        <v>2478</v>
      </c>
      <c r="R57" s="543" t="s">
        <v>2478</v>
      </c>
      <c r="S57" s="543" t="s">
        <v>2478</v>
      </c>
    </row>
    <row r="58" spans="1:19">
      <c r="A58" s="540" t="s">
        <v>3271</v>
      </c>
      <c r="B58" s="541"/>
      <c r="C58" s="541"/>
      <c r="D58" s="542">
        <v>90017</v>
      </c>
      <c r="E58" s="542">
        <v>90017</v>
      </c>
      <c r="F58" s="542" t="s">
        <v>3384</v>
      </c>
      <c r="G58" s="540" t="s">
        <v>3385</v>
      </c>
      <c r="H58" s="542" t="s">
        <v>2469</v>
      </c>
      <c r="I58" s="541" t="s">
        <v>2478</v>
      </c>
      <c r="J58" s="540" t="s">
        <v>2478</v>
      </c>
      <c r="K58" s="540" t="s">
        <v>2478</v>
      </c>
      <c r="L58" s="540" t="s">
        <v>2478</v>
      </c>
      <c r="M58" s="540" t="s">
        <v>2478</v>
      </c>
      <c r="N58" s="540" t="s">
        <v>2478</v>
      </c>
      <c r="O58" s="540" t="s">
        <v>2478</v>
      </c>
      <c r="P58" s="540" t="s">
        <v>2478</v>
      </c>
      <c r="Q58" s="540" t="s">
        <v>2478</v>
      </c>
      <c r="R58" s="540" t="s">
        <v>2478</v>
      </c>
      <c r="S58" s="540" t="s">
        <v>2478</v>
      </c>
    </row>
    <row r="59" spans="1:19">
      <c r="A59" s="543" t="s">
        <v>3271</v>
      </c>
      <c r="B59" s="544"/>
      <c r="C59" s="544"/>
      <c r="D59" s="545">
        <v>90017</v>
      </c>
      <c r="E59" s="545">
        <v>90017</v>
      </c>
      <c r="F59" s="545" t="s">
        <v>3386</v>
      </c>
      <c r="G59" s="543" t="s">
        <v>3387</v>
      </c>
      <c r="H59" s="545" t="s">
        <v>2469</v>
      </c>
      <c r="I59" s="544" t="s">
        <v>2478</v>
      </c>
      <c r="J59" s="543" t="s">
        <v>2478</v>
      </c>
      <c r="K59" s="543" t="s">
        <v>2478</v>
      </c>
      <c r="L59" s="543" t="s">
        <v>2478</v>
      </c>
      <c r="M59" s="543" t="s">
        <v>2478</v>
      </c>
      <c r="N59" s="543" t="s">
        <v>2478</v>
      </c>
      <c r="O59" s="543" t="s">
        <v>2478</v>
      </c>
      <c r="P59" s="543" t="s">
        <v>2478</v>
      </c>
      <c r="Q59" s="543" t="s">
        <v>2478</v>
      </c>
      <c r="R59" s="543" t="s">
        <v>2478</v>
      </c>
      <c r="S59" s="543" t="s">
        <v>2478</v>
      </c>
    </row>
    <row r="60" spans="1:19">
      <c r="A60" s="540" t="s">
        <v>3271</v>
      </c>
      <c r="B60" s="541"/>
      <c r="C60" s="541"/>
      <c r="D60" s="542">
        <v>90017</v>
      </c>
      <c r="E60" s="542">
        <v>90017</v>
      </c>
      <c r="F60" s="542" t="s">
        <v>3388</v>
      </c>
      <c r="G60" s="540" t="s">
        <v>3389</v>
      </c>
      <c r="H60" s="542" t="s">
        <v>2469</v>
      </c>
      <c r="I60" s="541" t="s">
        <v>2478</v>
      </c>
      <c r="J60" s="540" t="s">
        <v>2478</v>
      </c>
      <c r="K60" s="540" t="s">
        <v>2478</v>
      </c>
      <c r="L60" s="540" t="s">
        <v>2478</v>
      </c>
      <c r="M60" s="540" t="s">
        <v>2478</v>
      </c>
      <c r="N60" s="540" t="s">
        <v>2478</v>
      </c>
      <c r="O60" s="540" t="s">
        <v>2478</v>
      </c>
      <c r="P60" s="540" t="s">
        <v>2478</v>
      </c>
      <c r="Q60" s="540" t="s">
        <v>2478</v>
      </c>
      <c r="R60" s="540" t="s">
        <v>2478</v>
      </c>
      <c r="S60" s="540" t="s">
        <v>2478</v>
      </c>
    </row>
    <row r="61" spans="1:19">
      <c r="A61" s="543" t="s">
        <v>3271</v>
      </c>
      <c r="B61" s="544"/>
      <c r="C61" s="544"/>
      <c r="D61" s="545">
        <v>90017</v>
      </c>
      <c r="E61" s="545">
        <v>90017</v>
      </c>
      <c r="F61" s="545" t="s">
        <v>3390</v>
      </c>
      <c r="G61" s="543" t="s">
        <v>3391</v>
      </c>
      <c r="H61" s="545" t="s">
        <v>2469</v>
      </c>
      <c r="I61" s="544" t="s">
        <v>2478</v>
      </c>
      <c r="J61" s="543" t="s">
        <v>2478</v>
      </c>
      <c r="K61" s="543" t="s">
        <v>2478</v>
      </c>
      <c r="L61" s="543" t="s">
        <v>2478</v>
      </c>
      <c r="M61" s="543" t="s">
        <v>2478</v>
      </c>
      <c r="N61" s="543" t="s">
        <v>2478</v>
      </c>
      <c r="O61" s="543" t="s">
        <v>2478</v>
      </c>
      <c r="P61" s="543" t="s">
        <v>2478</v>
      </c>
      <c r="Q61" s="543" t="s">
        <v>2478</v>
      </c>
      <c r="R61" s="543" t="s">
        <v>2478</v>
      </c>
      <c r="S61" s="543" t="s">
        <v>2478</v>
      </c>
    </row>
    <row r="62" spans="1:19">
      <c r="A62" s="540" t="s">
        <v>3271</v>
      </c>
      <c r="B62" s="541"/>
      <c r="C62" s="541"/>
      <c r="D62" s="542">
        <v>90017</v>
      </c>
      <c r="E62" s="542">
        <v>90017</v>
      </c>
      <c r="F62" s="542" t="s">
        <v>3392</v>
      </c>
      <c r="G62" s="540" t="s">
        <v>3393</v>
      </c>
      <c r="H62" s="542" t="s">
        <v>2546</v>
      </c>
      <c r="I62" s="541" t="s">
        <v>2478</v>
      </c>
      <c r="J62" s="540" t="s">
        <v>2478</v>
      </c>
      <c r="K62" s="540" t="s">
        <v>2478</v>
      </c>
      <c r="L62" s="540" t="s">
        <v>2478</v>
      </c>
      <c r="M62" s="540" t="s">
        <v>2478</v>
      </c>
      <c r="N62" s="540" t="s">
        <v>2478</v>
      </c>
      <c r="O62" s="540" t="s">
        <v>2478</v>
      </c>
      <c r="P62" s="540" t="s">
        <v>2478</v>
      </c>
      <c r="Q62" s="540" t="s">
        <v>2478</v>
      </c>
      <c r="R62" s="540" t="s">
        <v>2478</v>
      </c>
      <c r="S62" s="540" t="s">
        <v>2478</v>
      </c>
    </row>
    <row r="63" spans="1:19">
      <c r="A63" s="543" t="s">
        <v>3271</v>
      </c>
      <c r="B63" s="544"/>
      <c r="C63" s="544"/>
      <c r="D63" s="545">
        <v>90017</v>
      </c>
      <c r="E63" s="545">
        <v>90017</v>
      </c>
      <c r="F63" s="545" t="s">
        <v>3394</v>
      </c>
      <c r="G63" s="543" t="s">
        <v>3395</v>
      </c>
      <c r="H63" s="545" t="s">
        <v>2469</v>
      </c>
      <c r="I63" s="544" t="s">
        <v>2478</v>
      </c>
      <c r="J63" s="543" t="s">
        <v>2478</v>
      </c>
      <c r="K63" s="543" t="s">
        <v>2478</v>
      </c>
      <c r="L63" s="543" t="s">
        <v>2478</v>
      </c>
      <c r="M63" s="543" t="s">
        <v>2478</v>
      </c>
      <c r="N63" s="543" t="s">
        <v>2478</v>
      </c>
      <c r="O63" s="543" t="s">
        <v>2478</v>
      </c>
      <c r="P63" s="543" t="s">
        <v>2478</v>
      </c>
      <c r="Q63" s="543" t="s">
        <v>2478</v>
      </c>
      <c r="R63" s="543" t="s">
        <v>2478</v>
      </c>
      <c r="S63" s="543" t="s">
        <v>2478</v>
      </c>
    </row>
    <row r="64" spans="1:19">
      <c r="A64" s="540" t="s">
        <v>3271</v>
      </c>
      <c r="B64" s="541"/>
      <c r="C64" s="541"/>
      <c r="D64" s="542">
        <v>90017</v>
      </c>
      <c r="E64" s="542">
        <v>90017</v>
      </c>
      <c r="F64" s="542" t="s">
        <v>3396</v>
      </c>
      <c r="G64" s="540" t="s">
        <v>3397</v>
      </c>
      <c r="H64" s="542" t="s">
        <v>2469</v>
      </c>
      <c r="I64" s="541" t="s">
        <v>2478</v>
      </c>
      <c r="J64" s="540" t="s">
        <v>2478</v>
      </c>
      <c r="K64" s="540" t="s">
        <v>2478</v>
      </c>
      <c r="L64" s="540" t="s">
        <v>2478</v>
      </c>
      <c r="M64" s="540" t="s">
        <v>2478</v>
      </c>
      <c r="N64" s="540" t="s">
        <v>2478</v>
      </c>
      <c r="O64" s="540" t="s">
        <v>2478</v>
      </c>
      <c r="P64" s="540" t="s">
        <v>2478</v>
      </c>
      <c r="Q64" s="540" t="s">
        <v>2478</v>
      </c>
      <c r="R64" s="540" t="s">
        <v>2478</v>
      </c>
      <c r="S64" s="540" t="s">
        <v>2478</v>
      </c>
    </row>
    <row r="65" spans="1:19">
      <c r="A65" s="543" t="s">
        <v>3271</v>
      </c>
      <c r="B65" s="544"/>
      <c r="C65" s="544"/>
      <c r="D65" s="545">
        <v>90017</v>
      </c>
      <c r="E65" s="545">
        <v>90017</v>
      </c>
      <c r="F65" s="545" t="s">
        <v>3398</v>
      </c>
      <c r="G65" s="543" t="s">
        <v>3399</v>
      </c>
      <c r="H65" s="545" t="s">
        <v>2469</v>
      </c>
      <c r="I65" s="544" t="s">
        <v>2478</v>
      </c>
      <c r="J65" s="543" t="s">
        <v>2478</v>
      </c>
      <c r="K65" s="543" t="s">
        <v>2478</v>
      </c>
      <c r="L65" s="543" t="s">
        <v>2478</v>
      </c>
      <c r="M65" s="543" t="s">
        <v>2478</v>
      </c>
      <c r="N65" s="543" t="s">
        <v>2478</v>
      </c>
      <c r="O65" s="543" t="s">
        <v>2478</v>
      </c>
      <c r="P65" s="543" t="s">
        <v>2478</v>
      </c>
      <c r="Q65" s="543" t="s">
        <v>2478</v>
      </c>
      <c r="R65" s="543" t="s">
        <v>2478</v>
      </c>
      <c r="S65" s="543" t="s">
        <v>2478</v>
      </c>
    </row>
    <row r="66" spans="1:19">
      <c r="A66" s="540" t="s">
        <v>3271</v>
      </c>
      <c r="B66" s="541"/>
      <c r="C66" s="541"/>
      <c r="D66" s="542">
        <v>90017</v>
      </c>
      <c r="E66" s="542">
        <v>90017</v>
      </c>
      <c r="F66" s="542" t="s">
        <v>3400</v>
      </c>
      <c r="G66" s="540" t="s">
        <v>3401</v>
      </c>
      <c r="H66" s="542" t="s">
        <v>2469</v>
      </c>
      <c r="I66" s="541" t="s">
        <v>2478</v>
      </c>
      <c r="J66" s="540" t="s">
        <v>2478</v>
      </c>
      <c r="K66" s="540" t="s">
        <v>2478</v>
      </c>
      <c r="L66" s="540" t="s">
        <v>2478</v>
      </c>
      <c r="M66" s="540" t="s">
        <v>2478</v>
      </c>
      <c r="N66" s="540" t="s">
        <v>2478</v>
      </c>
      <c r="O66" s="540" t="s">
        <v>2478</v>
      </c>
      <c r="P66" s="540" t="s">
        <v>2478</v>
      </c>
      <c r="Q66" s="540" t="s">
        <v>2478</v>
      </c>
      <c r="R66" s="540" t="s">
        <v>2478</v>
      </c>
      <c r="S66" s="540" t="s">
        <v>2478</v>
      </c>
    </row>
    <row r="67" spans="1:19">
      <c r="A67" s="543" t="s">
        <v>3271</v>
      </c>
      <c r="B67" s="544"/>
      <c r="C67" s="544"/>
      <c r="D67" s="545">
        <v>90017</v>
      </c>
      <c r="E67" s="545">
        <v>90017</v>
      </c>
      <c r="F67" s="545" t="s">
        <v>3402</v>
      </c>
      <c r="G67" s="543" t="s">
        <v>3403</v>
      </c>
      <c r="H67" s="545" t="s">
        <v>2469</v>
      </c>
      <c r="I67" s="544" t="s">
        <v>2478</v>
      </c>
      <c r="J67" s="543" t="s">
        <v>2478</v>
      </c>
      <c r="K67" s="543" t="s">
        <v>2478</v>
      </c>
      <c r="L67" s="543" t="s">
        <v>2478</v>
      </c>
      <c r="M67" s="543" t="s">
        <v>2478</v>
      </c>
      <c r="N67" s="543" t="s">
        <v>2478</v>
      </c>
      <c r="O67" s="543" t="s">
        <v>2478</v>
      </c>
      <c r="P67" s="543" t="s">
        <v>2478</v>
      </c>
      <c r="Q67" s="543" t="s">
        <v>2478</v>
      </c>
      <c r="R67" s="543" t="s">
        <v>2478</v>
      </c>
      <c r="S67" s="543" t="s">
        <v>2478</v>
      </c>
    </row>
    <row r="68" spans="1:19">
      <c r="A68" s="540" t="s">
        <v>3271</v>
      </c>
      <c r="B68" s="541"/>
      <c r="C68" s="541"/>
      <c r="D68" s="542">
        <v>90017</v>
      </c>
      <c r="E68" s="542">
        <v>90017</v>
      </c>
      <c r="F68" s="542" t="s">
        <v>3404</v>
      </c>
      <c r="G68" s="540" t="s">
        <v>3405</v>
      </c>
      <c r="H68" s="542" t="s">
        <v>2469</v>
      </c>
      <c r="I68" s="541" t="s">
        <v>2478</v>
      </c>
      <c r="J68" s="540" t="s">
        <v>2478</v>
      </c>
      <c r="K68" s="540" t="s">
        <v>2478</v>
      </c>
      <c r="L68" s="540" t="s">
        <v>2478</v>
      </c>
      <c r="M68" s="540" t="s">
        <v>2478</v>
      </c>
      <c r="N68" s="540" t="s">
        <v>2478</v>
      </c>
      <c r="O68" s="540" t="s">
        <v>2478</v>
      </c>
      <c r="P68" s="540" t="s">
        <v>2478</v>
      </c>
      <c r="Q68" s="540" t="s">
        <v>2478</v>
      </c>
      <c r="R68" s="540" t="s">
        <v>2478</v>
      </c>
      <c r="S68" s="540" t="s">
        <v>2478</v>
      </c>
    </row>
    <row r="69" spans="1:19">
      <c r="A69" s="543" t="s">
        <v>3271</v>
      </c>
      <c r="B69" s="544"/>
      <c r="C69" s="544"/>
      <c r="D69" s="545">
        <v>90017</v>
      </c>
      <c r="E69" s="545">
        <v>90017</v>
      </c>
      <c r="F69" s="545" t="s">
        <v>3406</v>
      </c>
      <c r="G69" s="543" t="s">
        <v>3407</v>
      </c>
      <c r="H69" s="545" t="s">
        <v>2546</v>
      </c>
      <c r="I69" s="544" t="s">
        <v>2478</v>
      </c>
      <c r="J69" s="543" t="s">
        <v>2478</v>
      </c>
      <c r="K69" s="543" t="s">
        <v>2478</v>
      </c>
      <c r="L69" s="543" t="s">
        <v>2478</v>
      </c>
      <c r="M69" s="543" t="s">
        <v>2478</v>
      </c>
      <c r="N69" s="543" t="s">
        <v>2478</v>
      </c>
      <c r="O69" s="543" t="s">
        <v>2478</v>
      </c>
      <c r="P69" s="543" t="s">
        <v>2478</v>
      </c>
      <c r="Q69" s="543" t="s">
        <v>2478</v>
      </c>
      <c r="R69" s="543" t="s">
        <v>2478</v>
      </c>
      <c r="S69" s="543" t="s">
        <v>2478</v>
      </c>
    </row>
    <row r="70" spans="1:19">
      <c r="A70" s="540" t="s">
        <v>3271</v>
      </c>
      <c r="B70" s="541"/>
      <c r="C70" s="541"/>
      <c r="D70" s="542">
        <v>90017</v>
      </c>
      <c r="E70" s="542">
        <v>90017</v>
      </c>
      <c r="F70" s="542" t="s">
        <v>3408</v>
      </c>
      <c r="G70" s="540" t="s">
        <v>3409</v>
      </c>
      <c r="H70" s="542" t="s">
        <v>2469</v>
      </c>
      <c r="I70" s="541" t="s">
        <v>2478</v>
      </c>
      <c r="J70" s="540" t="s">
        <v>2478</v>
      </c>
      <c r="K70" s="540" t="s">
        <v>2478</v>
      </c>
      <c r="L70" s="540" t="s">
        <v>2478</v>
      </c>
      <c r="M70" s="540" t="s">
        <v>2478</v>
      </c>
      <c r="N70" s="540" t="s">
        <v>2478</v>
      </c>
      <c r="O70" s="540" t="s">
        <v>2478</v>
      </c>
      <c r="P70" s="540" t="s">
        <v>2478</v>
      </c>
      <c r="Q70" s="540" t="s">
        <v>2478</v>
      </c>
      <c r="R70" s="540" t="s">
        <v>2478</v>
      </c>
      <c r="S70" s="540" t="s">
        <v>2478</v>
      </c>
    </row>
    <row r="71" spans="1:19">
      <c r="A71" s="543" t="s">
        <v>3271</v>
      </c>
      <c r="B71" s="544"/>
      <c r="C71" s="544"/>
      <c r="D71" s="545">
        <v>90017</v>
      </c>
      <c r="E71" s="545">
        <v>90017</v>
      </c>
      <c r="F71" s="545" t="s">
        <v>3410</v>
      </c>
      <c r="G71" s="543" t="s">
        <v>3411</v>
      </c>
      <c r="H71" s="545" t="s">
        <v>2469</v>
      </c>
      <c r="I71" s="544" t="s">
        <v>2478</v>
      </c>
      <c r="J71" s="543" t="s">
        <v>2478</v>
      </c>
      <c r="K71" s="543" t="s">
        <v>2478</v>
      </c>
      <c r="L71" s="543" t="s">
        <v>2478</v>
      </c>
      <c r="M71" s="543" t="s">
        <v>2478</v>
      </c>
      <c r="N71" s="543" t="s">
        <v>2478</v>
      </c>
      <c r="O71" s="543" t="s">
        <v>2478</v>
      </c>
      <c r="P71" s="543" t="s">
        <v>2478</v>
      </c>
      <c r="Q71" s="543" t="s">
        <v>2478</v>
      </c>
      <c r="R71" s="543" t="s">
        <v>2478</v>
      </c>
      <c r="S71" s="543" t="s">
        <v>2478</v>
      </c>
    </row>
    <row r="72" spans="1:19">
      <c r="A72" s="540" t="s">
        <v>3271</v>
      </c>
      <c r="B72" s="541"/>
      <c r="C72" s="541"/>
      <c r="D72" s="542">
        <v>90017</v>
      </c>
      <c r="E72" s="542">
        <v>90017</v>
      </c>
      <c r="F72" s="542" t="s">
        <v>3412</v>
      </c>
      <c r="G72" s="540" t="s">
        <v>3413</v>
      </c>
      <c r="H72" s="542" t="s">
        <v>2469</v>
      </c>
      <c r="I72" s="541" t="s">
        <v>2478</v>
      </c>
      <c r="J72" s="540" t="s">
        <v>2478</v>
      </c>
      <c r="K72" s="540" t="s">
        <v>2478</v>
      </c>
      <c r="L72" s="540" t="s">
        <v>2478</v>
      </c>
      <c r="M72" s="540" t="s">
        <v>2478</v>
      </c>
      <c r="N72" s="540" t="s">
        <v>2478</v>
      </c>
      <c r="O72" s="540" t="s">
        <v>2478</v>
      </c>
      <c r="P72" s="540" t="s">
        <v>2478</v>
      </c>
      <c r="Q72" s="540" t="s">
        <v>2478</v>
      </c>
      <c r="R72" s="540" t="s">
        <v>2478</v>
      </c>
      <c r="S72" s="540" t="s">
        <v>2478</v>
      </c>
    </row>
    <row r="73" spans="1:19">
      <c r="A73" s="543" t="s">
        <v>3271</v>
      </c>
      <c r="B73" s="544"/>
      <c r="C73" s="544"/>
      <c r="D73" s="545">
        <v>90017</v>
      </c>
      <c r="E73" s="545">
        <v>90017</v>
      </c>
      <c r="F73" s="545" t="s">
        <v>3414</v>
      </c>
      <c r="G73" s="543" t="s">
        <v>3415</v>
      </c>
      <c r="H73" s="545" t="s">
        <v>2469</v>
      </c>
      <c r="I73" s="544" t="s">
        <v>2478</v>
      </c>
      <c r="J73" s="543" t="s">
        <v>2478</v>
      </c>
      <c r="K73" s="543" t="s">
        <v>2478</v>
      </c>
      <c r="L73" s="543" t="s">
        <v>2478</v>
      </c>
      <c r="M73" s="543" t="s">
        <v>2478</v>
      </c>
      <c r="N73" s="543" t="s">
        <v>2478</v>
      </c>
      <c r="O73" s="543" t="s">
        <v>2478</v>
      </c>
      <c r="P73" s="543" t="s">
        <v>2478</v>
      </c>
      <c r="Q73" s="543" t="s">
        <v>2478</v>
      </c>
      <c r="R73" s="543" t="s">
        <v>2478</v>
      </c>
      <c r="S73" s="543" t="s">
        <v>2478</v>
      </c>
    </row>
    <row r="74" spans="1:19">
      <c r="A74" s="540" t="s">
        <v>3271</v>
      </c>
      <c r="B74" s="541"/>
      <c r="C74" s="541"/>
      <c r="D74" s="542">
        <v>90017</v>
      </c>
      <c r="E74" s="542">
        <v>90017</v>
      </c>
      <c r="F74" s="542" t="s">
        <v>3416</v>
      </c>
      <c r="G74" s="540" t="s">
        <v>3417</v>
      </c>
      <c r="H74" s="542" t="s">
        <v>2469</v>
      </c>
      <c r="I74" s="541" t="s">
        <v>2478</v>
      </c>
      <c r="J74" s="540" t="s">
        <v>2478</v>
      </c>
      <c r="K74" s="540" t="s">
        <v>2478</v>
      </c>
      <c r="L74" s="540" t="s">
        <v>2478</v>
      </c>
      <c r="M74" s="540" t="s">
        <v>2478</v>
      </c>
      <c r="N74" s="540" t="s">
        <v>2478</v>
      </c>
      <c r="O74" s="540" t="s">
        <v>2478</v>
      </c>
      <c r="P74" s="540" t="s">
        <v>2478</v>
      </c>
      <c r="Q74" s="540" t="s">
        <v>2478</v>
      </c>
      <c r="R74" s="540" t="s">
        <v>2478</v>
      </c>
      <c r="S74" s="540" t="s">
        <v>2478</v>
      </c>
    </row>
    <row r="75" spans="1:19">
      <c r="A75" s="543" t="s">
        <v>3271</v>
      </c>
      <c r="B75" s="544"/>
      <c r="C75" s="544"/>
      <c r="D75" s="545">
        <v>90017</v>
      </c>
      <c r="E75" s="545">
        <v>90017</v>
      </c>
      <c r="F75" s="545" t="s">
        <v>3418</v>
      </c>
      <c r="G75" s="543" t="s">
        <v>3419</v>
      </c>
      <c r="H75" s="545" t="s">
        <v>2469</v>
      </c>
      <c r="I75" s="544" t="s">
        <v>2478</v>
      </c>
      <c r="J75" s="543" t="s">
        <v>2478</v>
      </c>
      <c r="K75" s="543" t="s">
        <v>2478</v>
      </c>
      <c r="L75" s="543" t="s">
        <v>2478</v>
      </c>
      <c r="M75" s="543" t="s">
        <v>2478</v>
      </c>
      <c r="N75" s="543" t="s">
        <v>2478</v>
      </c>
      <c r="O75" s="543" t="s">
        <v>2478</v>
      </c>
      <c r="P75" s="543" t="s">
        <v>2478</v>
      </c>
      <c r="Q75" s="543" t="s">
        <v>2478</v>
      </c>
      <c r="R75" s="543" t="s">
        <v>2478</v>
      </c>
      <c r="S75" s="543" t="s">
        <v>2478</v>
      </c>
    </row>
    <row r="76" spans="1:19">
      <c r="A76" s="540" t="s">
        <v>3271</v>
      </c>
      <c r="B76" s="541"/>
      <c r="C76" s="541"/>
      <c r="D76" s="542">
        <v>90017</v>
      </c>
      <c r="E76" s="542">
        <v>90017</v>
      </c>
      <c r="F76" s="542" t="s">
        <v>3420</v>
      </c>
      <c r="G76" s="540" t="s">
        <v>3421</v>
      </c>
      <c r="H76" s="542" t="s">
        <v>2546</v>
      </c>
      <c r="I76" s="541" t="s">
        <v>2478</v>
      </c>
      <c r="J76" s="540" t="s">
        <v>2478</v>
      </c>
      <c r="K76" s="540" t="s">
        <v>2478</v>
      </c>
      <c r="L76" s="540" t="s">
        <v>2478</v>
      </c>
      <c r="M76" s="540" t="s">
        <v>2478</v>
      </c>
      <c r="N76" s="540" t="s">
        <v>2478</v>
      </c>
      <c r="O76" s="540" t="s">
        <v>2478</v>
      </c>
      <c r="P76" s="540" t="s">
        <v>2478</v>
      </c>
      <c r="Q76" s="540" t="s">
        <v>2478</v>
      </c>
      <c r="R76" s="540" t="s">
        <v>2478</v>
      </c>
      <c r="S76" s="540" t="s">
        <v>2478</v>
      </c>
    </row>
    <row r="77" spans="1:19">
      <c r="A77" s="543" t="s">
        <v>3271</v>
      </c>
      <c r="B77" s="544"/>
      <c r="C77" s="544"/>
      <c r="D77" s="545">
        <v>90017</v>
      </c>
      <c r="E77" s="545">
        <v>90017</v>
      </c>
      <c r="F77" s="545" t="s">
        <v>3422</v>
      </c>
      <c r="G77" s="543" t="s">
        <v>3423</v>
      </c>
      <c r="H77" s="545" t="s">
        <v>2469</v>
      </c>
      <c r="I77" s="544" t="s">
        <v>2478</v>
      </c>
      <c r="J77" s="543" t="s">
        <v>2478</v>
      </c>
      <c r="K77" s="543" t="s">
        <v>2478</v>
      </c>
      <c r="L77" s="543" t="s">
        <v>2478</v>
      </c>
      <c r="M77" s="543" t="s">
        <v>2478</v>
      </c>
      <c r="N77" s="543" t="s">
        <v>2478</v>
      </c>
      <c r="O77" s="543" t="s">
        <v>2478</v>
      </c>
      <c r="P77" s="543" t="s">
        <v>2478</v>
      </c>
      <c r="Q77" s="543" t="s">
        <v>2478</v>
      </c>
      <c r="R77" s="543" t="s">
        <v>2478</v>
      </c>
      <c r="S77" s="543" t="s">
        <v>2478</v>
      </c>
    </row>
    <row r="78" spans="1:19">
      <c r="A78" s="540" t="s">
        <v>3271</v>
      </c>
      <c r="B78" s="541"/>
      <c r="C78" s="541"/>
      <c r="D78" s="542">
        <v>90017</v>
      </c>
      <c r="E78" s="542">
        <v>90017</v>
      </c>
      <c r="F78" s="542" t="s">
        <v>3424</v>
      </c>
      <c r="G78" s="540" t="s">
        <v>3425</v>
      </c>
      <c r="H78" s="542" t="s">
        <v>2469</v>
      </c>
      <c r="I78" s="541" t="s">
        <v>2478</v>
      </c>
      <c r="J78" s="540" t="s">
        <v>2478</v>
      </c>
      <c r="K78" s="540" t="s">
        <v>2478</v>
      </c>
      <c r="L78" s="540" t="s">
        <v>2478</v>
      </c>
      <c r="M78" s="540" t="s">
        <v>2478</v>
      </c>
      <c r="N78" s="540" t="s">
        <v>2478</v>
      </c>
      <c r="O78" s="540" t="s">
        <v>2478</v>
      </c>
      <c r="P78" s="540" t="s">
        <v>2478</v>
      </c>
      <c r="Q78" s="540" t="s">
        <v>2478</v>
      </c>
      <c r="R78" s="540" t="s">
        <v>2478</v>
      </c>
      <c r="S78" s="540" t="s">
        <v>2478</v>
      </c>
    </row>
    <row r="79" spans="1:19">
      <c r="A79" s="543" t="s">
        <v>3271</v>
      </c>
      <c r="B79" s="544"/>
      <c r="C79" s="544"/>
      <c r="D79" s="545">
        <v>90017</v>
      </c>
      <c r="E79" s="545">
        <v>90017</v>
      </c>
      <c r="F79" s="545" t="s">
        <v>3426</v>
      </c>
      <c r="G79" s="543" t="s">
        <v>3427</v>
      </c>
      <c r="H79" s="545" t="s">
        <v>2469</v>
      </c>
      <c r="I79" s="544" t="s">
        <v>2478</v>
      </c>
      <c r="J79" s="543" t="s">
        <v>2478</v>
      </c>
      <c r="K79" s="543" t="s">
        <v>2478</v>
      </c>
      <c r="L79" s="543" t="s">
        <v>2478</v>
      </c>
      <c r="M79" s="543" t="s">
        <v>2478</v>
      </c>
      <c r="N79" s="543" t="s">
        <v>2478</v>
      </c>
      <c r="O79" s="543" t="s">
        <v>2478</v>
      </c>
      <c r="P79" s="543" t="s">
        <v>2478</v>
      </c>
      <c r="Q79" s="543" t="s">
        <v>2478</v>
      </c>
      <c r="R79" s="543" t="s">
        <v>2478</v>
      </c>
      <c r="S79" s="543" t="s">
        <v>2478</v>
      </c>
    </row>
    <row r="80" spans="1:19">
      <c r="A80" s="540" t="s">
        <v>3271</v>
      </c>
      <c r="B80" s="541"/>
      <c r="C80" s="541"/>
      <c r="D80" s="542">
        <v>90017</v>
      </c>
      <c r="E80" s="542">
        <v>90017</v>
      </c>
      <c r="F80" s="542" t="s">
        <v>3428</v>
      </c>
      <c r="G80" s="540" t="s">
        <v>3429</v>
      </c>
      <c r="H80" s="542" t="s">
        <v>2546</v>
      </c>
      <c r="I80" s="541" t="s">
        <v>2478</v>
      </c>
      <c r="J80" s="540" t="s">
        <v>2478</v>
      </c>
      <c r="K80" s="540" t="s">
        <v>2478</v>
      </c>
      <c r="L80" s="540" t="s">
        <v>2478</v>
      </c>
      <c r="M80" s="540" t="s">
        <v>2478</v>
      </c>
      <c r="N80" s="540" t="s">
        <v>2478</v>
      </c>
      <c r="O80" s="540" t="s">
        <v>2478</v>
      </c>
      <c r="P80" s="540" t="s">
        <v>2478</v>
      </c>
      <c r="Q80" s="540" t="s">
        <v>2478</v>
      </c>
      <c r="R80" s="540" t="s">
        <v>2478</v>
      </c>
      <c r="S80" s="540" t="s">
        <v>2478</v>
      </c>
    </row>
    <row r="81" spans="1:19">
      <c r="A81" s="543" t="s">
        <v>3271</v>
      </c>
      <c r="B81" s="544"/>
      <c r="C81" s="544"/>
      <c r="D81" s="545">
        <v>90017</v>
      </c>
      <c r="E81" s="545">
        <v>90017</v>
      </c>
      <c r="F81" s="545" t="s">
        <v>3430</v>
      </c>
      <c r="G81" s="543" t="s">
        <v>3431</v>
      </c>
      <c r="H81" s="545" t="s">
        <v>2546</v>
      </c>
      <c r="I81" s="544" t="s">
        <v>2478</v>
      </c>
      <c r="J81" s="543" t="s">
        <v>2478</v>
      </c>
      <c r="K81" s="543" t="s">
        <v>2478</v>
      </c>
      <c r="L81" s="543" t="s">
        <v>2478</v>
      </c>
      <c r="M81" s="543" t="s">
        <v>2478</v>
      </c>
      <c r="N81" s="543" t="s">
        <v>2478</v>
      </c>
      <c r="O81" s="543" t="s">
        <v>2478</v>
      </c>
      <c r="P81" s="543" t="s">
        <v>2478</v>
      </c>
      <c r="Q81" s="543" t="s">
        <v>2478</v>
      </c>
      <c r="R81" s="543" t="s">
        <v>2478</v>
      </c>
      <c r="S81" s="543" t="s">
        <v>2478</v>
      </c>
    </row>
    <row r="82" spans="1:19">
      <c r="A82" s="540" t="s">
        <v>3271</v>
      </c>
      <c r="B82" s="541"/>
      <c r="C82" s="541"/>
      <c r="D82" s="542">
        <v>90017</v>
      </c>
      <c r="E82" s="542">
        <v>90017</v>
      </c>
      <c r="F82" s="542" t="s">
        <v>3432</v>
      </c>
      <c r="G82" s="540" t="s">
        <v>3433</v>
      </c>
      <c r="H82" s="542" t="s">
        <v>2546</v>
      </c>
      <c r="I82" s="541" t="s">
        <v>2478</v>
      </c>
      <c r="J82" s="540" t="s">
        <v>2478</v>
      </c>
      <c r="K82" s="540" t="s">
        <v>2478</v>
      </c>
      <c r="L82" s="540" t="s">
        <v>2478</v>
      </c>
      <c r="M82" s="540" t="s">
        <v>2478</v>
      </c>
      <c r="N82" s="540" t="s">
        <v>2478</v>
      </c>
      <c r="O82" s="540" t="s">
        <v>2478</v>
      </c>
      <c r="P82" s="540" t="s">
        <v>2478</v>
      </c>
      <c r="Q82" s="540" t="s">
        <v>2478</v>
      </c>
      <c r="R82" s="540" t="s">
        <v>2478</v>
      </c>
      <c r="S82" s="540" t="s">
        <v>2478</v>
      </c>
    </row>
    <row r="83" spans="1:19">
      <c r="A83" s="543" t="s">
        <v>3271</v>
      </c>
      <c r="B83" s="544"/>
      <c r="C83" s="544"/>
      <c r="D83" s="545">
        <v>90017</v>
      </c>
      <c r="E83" s="545">
        <v>90017</v>
      </c>
      <c r="F83" s="545" t="s">
        <v>3434</v>
      </c>
      <c r="G83" s="543" t="s">
        <v>3435</v>
      </c>
      <c r="H83" s="545" t="s">
        <v>2469</v>
      </c>
      <c r="I83" s="544" t="s">
        <v>2478</v>
      </c>
      <c r="J83" s="543" t="s">
        <v>2478</v>
      </c>
      <c r="K83" s="543" t="s">
        <v>2478</v>
      </c>
      <c r="L83" s="543" t="s">
        <v>2478</v>
      </c>
      <c r="M83" s="543" t="s">
        <v>2478</v>
      </c>
      <c r="N83" s="543" t="s">
        <v>2478</v>
      </c>
      <c r="O83" s="543" t="s">
        <v>2478</v>
      </c>
      <c r="P83" s="543" t="s">
        <v>2478</v>
      </c>
      <c r="Q83" s="543" t="s">
        <v>2478</v>
      </c>
      <c r="R83" s="543" t="s">
        <v>2478</v>
      </c>
      <c r="S83" s="543" t="s">
        <v>2478</v>
      </c>
    </row>
    <row r="84" spans="1:19">
      <c r="A84" s="540" t="s">
        <v>3271</v>
      </c>
      <c r="B84" s="541"/>
      <c r="C84" s="541"/>
      <c r="D84" s="542">
        <v>90017</v>
      </c>
      <c r="E84" s="542">
        <v>90017</v>
      </c>
      <c r="F84" s="542" t="s">
        <v>3436</v>
      </c>
      <c r="G84" s="540" t="s">
        <v>3437</v>
      </c>
      <c r="H84" s="542" t="s">
        <v>2469</v>
      </c>
      <c r="I84" s="541" t="s">
        <v>2478</v>
      </c>
      <c r="J84" s="540" t="s">
        <v>2478</v>
      </c>
      <c r="K84" s="540" t="s">
        <v>2478</v>
      </c>
      <c r="L84" s="540" t="s">
        <v>2478</v>
      </c>
      <c r="M84" s="540" t="s">
        <v>2478</v>
      </c>
      <c r="N84" s="540" t="s">
        <v>2478</v>
      </c>
      <c r="O84" s="540" t="s">
        <v>2478</v>
      </c>
      <c r="P84" s="540" t="s">
        <v>2478</v>
      </c>
      <c r="Q84" s="540" t="s">
        <v>2478</v>
      </c>
      <c r="R84" s="540" t="s">
        <v>2478</v>
      </c>
      <c r="S84" s="540" t="s">
        <v>2478</v>
      </c>
    </row>
    <row r="85" spans="1:19">
      <c r="A85" s="543" t="s">
        <v>3271</v>
      </c>
      <c r="B85" s="544"/>
      <c r="C85" s="544"/>
      <c r="D85" s="545">
        <v>90017</v>
      </c>
      <c r="E85" s="545">
        <v>90017</v>
      </c>
      <c r="F85" s="545" t="s">
        <v>3438</v>
      </c>
      <c r="G85" s="543" t="s">
        <v>3439</v>
      </c>
      <c r="H85" s="545" t="s">
        <v>2546</v>
      </c>
      <c r="I85" s="544" t="s">
        <v>2478</v>
      </c>
      <c r="J85" s="543" t="s">
        <v>2478</v>
      </c>
      <c r="K85" s="543" t="s">
        <v>2478</v>
      </c>
      <c r="L85" s="543" t="s">
        <v>2478</v>
      </c>
      <c r="M85" s="543" t="s">
        <v>2478</v>
      </c>
      <c r="N85" s="543" t="s">
        <v>2478</v>
      </c>
      <c r="O85" s="543" t="s">
        <v>2478</v>
      </c>
      <c r="P85" s="543" t="s">
        <v>2478</v>
      </c>
      <c r="Q85" s="543" t="s">
        <v>2478</v>
      </c>
      <c r="R85" s="543" t="s">
        <v>2478</v>
      </c>
      <c r="S85" s="543" t="s">
        <v>2478</v>
      </c>
    </row>
    <row r="86" spans="1:19">
      <c r="A86" s="540" t="s">
        <v>3271</v>
      </c>
      <c r="B86" s="541"/>
      <c r="C86" s="541"/>
      <c r="D86" s="542">
        <v>90017</v>
      </c>
      <c r="E86" s="542">
        <v>90017</v>
      </c>
      <c r="F86" s="542" t="s">
        <v>3440</v>
      </c>
      <c r="G86" s="540" t="s">
        <v>3441</v>
      </c>
      <c r="H86" s="542" t="s">
        <v>2469</v>
      </c>
      <c r="I86" s="541" t="s">
        <v>2478</v>
      </c>
      <c r="J86" s="540" t="s">
        <v>2478</v>
      </c>
      <c r="K86" s="540" t="s">
        <v>2478</v>
      </c>
      <c r="L86" s="540" t="s">
        <v>2478</v>
      </c>
      <c r="M86" s="540" t="s">
        <v>2478</v>
      </c>
      <c r="N86" s="540" t="s">
        <v>2478</v>
      </c>
      <c r="O86" s="540" t="s">
        <v>2478</v>
      </c>
      <c r="P86" s="540" t="s">
        <v>2478</v>
      </c>
      <c r="Q86" s="540" t="s">
        <v>2478</v>
      </c>
      <c r="R86" s="540" t="s">
        <v>2478</v>
      </c>
      <c r="S86" s="540" t="s">
        <v>2478</v>
      </c>
    </row>
    <row r="87" spans="1:19">
      <c r="A87" s="543" t="s">
        <v>3271</v>
      </c>
      <c r="B87" s="544"/>
      <c r="C87" s="544"/>
      <c r="D87" s="545">
        <v>90017</v>
      </c>
      <c r="E87" s="545">
        <v>90017</v>
      </c>
      <c r="F87" s="545" t="s">
        <v>3442</v>
      </c>
      <c r="G87" s="543" t="s">
        <v>3443</v>
      </c>
      <c r="H87" s="545" t="s">
        <v>2469</v>
      </c>
      <c r="I87" s="544" t="s">
        <v>2478</v>
      </c>
      <c r="J87" s="543" t="s">
        <v>2478</v>
      </c>
      <c r="K87" s="543" t="s">
        <v>2478</v>
      </c>
      <c r="L87" s="543" t="s">
        <v>2478</v>
      </c>
      <c r="M87" s="543" t="s">
        <v>2478</v>
      </c>
      <c r="N87" s="543" t="s">
        <v>2478</v>
      </c>
      <c r="O87" s="543" t="s">
        <v>2478</v>
      </c>
      <c r="P87" s="543" t="s">
        <v>2478</v>
      </c>
      <c r="Q87" s="543" t="s">
        <v>2478</v>
      </c>
      <c r="R87" s="543" t="s">
        <v>2478</v>
      </c>
      <c r="S87" s="543" t="s">
        <v>2478</v>
      </c>
    </row>
    <row r="88" spans="1:19">
      <c r="A88" s="540" t="s">
        <v>3271</v>
      </c>
      <c r="B88" s="541"/>
      <c r="C88" s="541"/>
      <c r="D88" s="542">
        <v>90017</v>
      </c>
      <c r="E88" s="542">
        <v>90017</v>
      </c>
      <c r="F88" s="542" t="s">
        <v>3444</v>
      </c>
      <c r="G88" s="540" t="s">
        <v>3445</v>
      </c>
      <c r="H88" s="542" t="s">
        <v>2469</v>
      </c>
      <c r="I88" s="541" t="s">
        <v>2478</v>
      </c>
      <c r="J88" s="540" t="s">
        <v>2478</v>
      </c>
      <c r="K88" s="540" t="s">
        <v>2478</v>
      </c>
      <c r="L88" s="540" t="s">
        <v>2478</v>
      </c>
      <c r="M88" s="540" t="s">
        <v>2478</v>
      </c>
      <c r="N88" s="540" t="s">
        <v>2478</v>
      </c>
      <c r="O88" s="540" t="s">
        <v>2478</v>
      </c>
      <c r="P88" s="540" t="s">
        <v>2478</v>
      </c>
      <c r="Q88" s="540" t="s">
        <v>2478</v>
      </c>
      <c r="R88" s="540" t="s">
        <v>2478</v>
      </c>
      <c r="S88" s="540" t="s">
        <v>2478</v>
      </c>
    </row>
    <row r="89" spans="1:19">
      <c r="A89" s="543" t="s">
        <v>3271</v>
      </c>
      <c r="B89" s="544"/>
      <c r="C89" s="544"/>
      <c r="D89" s="545">
        <v>90017</v>
      </c>
      <c r="E89" s="545">
        <v>90017</v>
      </c>
      <c r="F89" s="545" t="s">
        <v>3446</v>
      </c>
      <c r="G89" s="543" t="s">
        <v>3447</v>
      </c>
      <c r="H89" s="545" t="s">
        <v>2546</v>
      </c>
      <c r="I89" s="544" t="s">
        <v>2478</v>
      </c>
      <c r="J89" s="543" t="s">
        <v>2478</v>
      </c>
      <c r="K89" s="543" t="s">
        <v>2478</v>
      </c>
      <c r="L89" s="543" t="s">
        <v>2478</v>
      </c>
      <c r="M89" s="543" t="s">
        <v>2478</v>
      </c>
      <c r="N89" s="543" t="s">
        <v>2478</v>
      </c>
      <c r="O89" s="543" t="s">
        <v>2478</v>
      </c>
      <c r="P89" s="543" t="s">
        <v>2478</v>
      </c>
      <c r="Q89" s="543" t="s">
        <v>2478</v>
      </c>
      <c r="R89" s="543" t="s">
        <v>2478</v>
      </c>
      <c r="S89" s="543" t="s">
        <v>2478</v>
      </c>
    </row>
    <row r="90" spans="1:19">
      <c r="A90" s="540" t="s">
        <v>3271</v>
      </c>
      <c r="B90" s="541"/>
      <c r="C90" s="541"/>
      <c r="D90" s="542">
        <v>90017</v>
      </c>
      <c r="E90" s="542">
        <v>90017</v>
      </c>
      <c r="F90" s="542" t="s">
        <v>3448</v>
      </c>
      <c r="G90" s="540" t="s">
        <v>3449</v>
      </c>
      <c r="H90" s="542" t="s">
        <v>2546</v>
      </c>
      <c r="I90" s="541" t="s">
        <v>2478</v>
      </c>
      <c r="J90" s="540" t="s">
        <v>2478</v>
      </c>
      <c r="K90" s="540" t="s">
        <v>2478</v>
      </c>
      <c r="L90" s="540" t="s">
        <v>2478</v>
      </c>
      <c r="M90" s="540" t="s">
        <v>2478</v>
      </c>
      <c r="N90" s="540" t="s">
        <v>2478</v>
      </c>
      <c r="O90" s="540" t="s">
        <v>2478</v>
      </c>
      <c r="P90" s="540" t="s">
        <v>2478</v>
      </c>
      <c r="Q90" s="540" t="s">
        <v>2478</v>
      </c>
      <c r="R90" s="540" t="s">
        <v>2478</v>
      </c>
      <c r="S90" s="540" t="s">
        <v>2478</v>
      </c>
    </row>
    <row r="91" spans="1:19">
      <c r="A91" s="543" t="s">
        <v>3271</v>
      </c>
      <c r="B91" s="544"/>
      <c r="C91" s="544"/>
      <c r="D91" s="545">
        <v>90017</v>
      </c>
      <c r="E91" s="545">
        <v>90017</v>
      </c>
      <c r="F91" s="545" t="s">
        <v>3450</v>
      </c>
      <c r="G91" s="543" t="s">
        <v>3451</v>
      </c>
      <c r="H91" s="545" t="s">
        <v>2546</v>
      </c>
      <c r="I91" s="544" t="s">
        <v>2478</v>
      </c>
      <c r="J91" s="543" t="s">
        <v>2478</v>
      </c>
      <c r="K91" s="543" t="s">
        <v>2478</v>
      </c>
      <c r="L91" s="543" t="s">
        <v>2478</v>
      </c>
      <c r="M91" s="543" t="s">
        <v>2478</v>
      </c>
      <c r="N91" s="543" t="s">
        <v>2478</v>
      </c>
      <c r="O91" s="543" t="s">
        <v>2478</v>
      </c>
      <c r="P91" s="543" t="s">
        <v>2478</v>
      </c>
      <c r="Q91" s="543" t="s">
        <v>2478</v>
      </c>
      <c r="R91" s="543" t="s">
        <v>2478</v>
      </c>
      <c r="S91" s="543" t="s">
        <v>2478</v>
      </c>
    </row>
    <row r="92" spans="1:19">
      <c r="A92" s="540" t="s">
        <v>3271</v>
      </c>
      <c r="B92" s="541"/>
      <c r="C92" s="541"/>
      <c r="D92" s="542">
        <v>90017</v>
      </c>
      <c r="E92" s="542">
        <v>90017</v>
      </c>
      <c r="F92" s="542" t="s">
        <v>3452</v>
      </c>
      <c r="G92" s="540" t="s">
        <v>3453</v>
      </c>
      <c r="H92" s="542" t="s">
        <v>2469</v>
      </c>
      <c r="I92" s="541" t="s">
        <v>2478</v>
      </c>
      <c r="J92" s="540" t="s">
        <v>2478</v>
      </c>
      <c r="K92" s="540" t="s">
        <v>2478</v>
      </c>
      <c r="L92" s="540" t="s">
        <v>2478</v>
      </c>
      <c r="M92" s="540" t="s">
        <v>2478</v>
      </c>
      <c r="N92" s="540" t="s">
        <v>2478</v>
      </c>
      <c r="O92" s="540" t="s">
        <v>2478</v>
      </c>
      <c r="P92" s="540" t="s">
        <v>2478</v>
      </c>
      <c r="Q92" s="540" t="s">
        <v>2478</v>
      </c>
      <c r="R92" s="540" t="s">
        <v>2478</v>
      </c>
      <c r="S92" s="540" t="s">
        <v>2478</v>
      </c>
    </row>
    <row r="93" spans="1:19">
      <c r="A93" s="543" t="s">
        <v>3271</v>
      </c>
      <c r="B93" s="544"/>
      <c r="C93" s="544"/>
      <c r="D93" s="545">
        <v>90017</v>
      </c>
      <c r="E93" s="545">
        <v>90017</v>
      </c>
      <c r="F93" s="545" t="s">
        <v>3454</v>
      </c>
      <c r="G93" s="543" t="s">
        <v>3455</v>
      </c>
      <c r="H93" s="545" t="s">
        <v>2469</v>
      </c>
      <c r="I93" s="544" t="s">
        <v>2478</v>
      </c>
      <c r="J93" s="543" t="s">
        <v>2478</v>
      </c>
      <c r="K93" s="543" t="s">
        <v>2478</v>
      </c>
      <c r="L93" s="543" t="s">
        <v>2478</v>
      </c>
      <c r="M93" s="543" t="s">
        <v>2478</v>
      </c>
      <c r="N93" s="543" t="s">
        <v>2478</v>
      </c>
      <c r="O93" s="543" t="s">
        <v>2478</v>
      </c>
      <c r="P93" s="543" t="s">
        <v>2478</v>
      </c>
      <c r="Q93" s="543" t="s">
        <v>2478</v>
      </c>
      <c r="R93" s="543" t="s">
        <v>2478</v>
      </c>
      <c r="S93" s="543" t="s">
        <v>2478</v>
      </c>
    </row>
    <row r="94" spans="1:19">
      <c r="A94" s="540" t="s">
        <v>3271</v>
      </c>
      <c r="B94" s="541"/>
      <c r="C94" s="541"/>
      <c r="D94" s="542">
        <v>90017</v>
      </c>
      <c r="E94" s="542">
        <v>90017</v>
      </c>
      <c r="F94" s="542" t="s">
        <v>3456</v>
      </c>
      <c r="G94" s="540" t="s">
        <v>3457</v>
      </c>
      <c r="H94" s="542" t="s">
        <v>2469</v>
      </c>
      <c r="I94" s="541" t="s">
        <v>2478</v>
      </c>
      <c r="J94" s="540" t="s">
        <v>2478</v>
      </c>
      <c r="K94" s="540" t="s">
        <v>2478</v>
      </c>
      <c r="L94" s="540" t="s">
        <v>2478</v>
      </c>
      <c r="M94" s="540" t="s">
        <v>2478</v>
      </c>
      <c r="N94" s="540" t="s">
        <v>2478</v>
      </c>
      <c r="O94" s="540" t="s">
        <v>2478</v>
      </c>
      <c r="P94" s="540" t="s">
        <v>2478</v>
      </c>
      <c r="Q94" s="540" t="s">
        <v>2478</v>
      </c>
      <c r="R94" s="540" t="s">
        <v>2478</v>
      </c>
      <c r="S94" s="540" t="s">
        <v>2478</v>
      </c>
    </row>
    <row r="95" spans="1:19">
      <c r="A95" s="543" t="s">
        <v>3271</v>
      </c>
      <c r="B95" s="544"/>
      <c r="C95" s="544"/>
      <c r="D95" s="545">
        <v>90017</v>
      </c>
      <c r="E95" s="545">
        <v>90017</v>
      </c>
      <c r="F95" s="545" t="s">
        <v>3458</v>
      </c>
      <c r="G95" s="543" t="s">
        <v>3459</v>
      </c>
      <c r="H95" s="545" t="s">
        <v>2469</v>
      </c>
      <c r="I95" s="544" t="s">
        <v>2478</v>
      </c>
      <c r="J95" s="543" t="s">
        <v>2478</v>
      </c>
      <c r="K95" s="543" t="s">
        <v>2478</v>
      </c>
      <c r="L95" s="543" t="s">
        <v>2478</v>
      </c>
      <c r="M95" s="543" t="s">
        <v>2478</v>
      </c>
      <c r="N95" s="543" t="s">
        <v>2478</v>
      </c>
      <c r="O95" s="543" t="s">
        <v>2478</v>
      </c>
      <c r="P95" s="543" t="s">
        <v>2478</v>
      </c>
      <c r="Q95" s="543" t="s">
        <v>2478</v>
      </c>
      <c r="R95" s="543" t="s">
        <v>2478</v>
      </c>
      <c r="S95" s="543" t="s">
        <v>2478</v>
      </c>
    </row>
    <row r="96" spans="1:19">
      <c r="A96" s="540" t="s">
        <v>3271</v>
      </c>
      <c r="B96" s="541"/>
      <c r="C96" s="541"/>
      <c r="D96" s="542">
        <v>90017</v>
      </c>
      <c r="E96" s="542">
        <v>90017</v>
      </c>
      <c r="F96" s="542" t="s">
        <v>3460</v>
      </c>
      <c r="G96" s="540" t="s">
        <v>3461</v>
      </c>
      <c r="H96" s="542" t="s">
        <v>2469</v>
      </c>
      <c r="I96" s="541" t="s">
        <v>2478</v>
      </c>
      <c r="J96" s="540" t="s">
        <v>2478</v>
      </c>
      <c r="K96" s="540" t="s">
        <v>2478</v>
      </c>
      <c r="L96" s="540" t="s">
        <v>2478</v>
      </c>
      <c r="M96" s="540" t="s">
        <v>2478</v>
      </c>
      <c r="N96" s="540" t="s">
        <v>2478</v>
      </c>
      <c r="O96" s="540" t="s">
        <v>2478</v>
      </c>
      <c r="P96" s="540" t="s">
        <v>2478</v>
      </c>
      <c r="Q96" s="540" t="s">
        <v>2478</v>
      </c>
      <c r="R96" s="540" t="s">
        <v>2478</v>
      </c>
      <c r="S96" s="540" t="s">
        <v>2478</v>
      </c>
    </row>
    <row r="97" spans="1:19">
      <c r="A97" s="543" t="s">
        <v>3271</v>
      </c>
      <c r="B97" s="544"/>
      <c r="C97" s="544"/>
      <c r="D97" s="545">
        <v>90017</v>
      </c>
      <c r="E97" s="545">
        <v>90017</v>
      </c>
      <c r="F97" s="545" t="s">
        <v>3462</v>
      </c>
      <c r="G97" s="543" t="s">
        <v>3463</v>
      </c>
      <c r="H97" s="545" t="s">
        <v>2469</v>
      </c>
      <c r="I97" s="544" t="s">
        <v>2478</v>
      </c>
      <c r="J97" s="543" t="s">
        <v>2478</v>
      </c>
      <c r="K97" s="543" t="s">
        <v>2478</v>
      </c>
      <c r="L97" s="543" t="s">
        <v>2478</v>
      </c>
      <c r="M97" s="543" t="s">
        <v>2478</v>
      </c>
      <c r="N97" s="543" t="s">
        <v>2478</v>
      </c>
      <c r="O97" s="543" t="s">
        <v>2478</v>
      </c>
      <c r="P97" s="543" t="s">
        <v>2478</v>
      </c>
      <c r="Q97" s="543" t="s">
        <v>2478</v>
      </c>
      <c r="R97" s="543" t="s">
        <v>2478</v>
      </c>
      <c r="S97" s="543" t="s">
        <v>2478</v>
      </c>
    </row>
    <row r="98" spans="1:19">
      <c r="A98" s="540" t="s">
        <v>3271</v>
      </c>
      <c r="B98" s="541"/>
      <c r="C98" s="541"/>
      <c r="D98" s="542">
        <v>90017</v>
      </c>
      <c r="E98" s="542">
        <v>90017</v>
      </c>
      <c r="F98" s="542" t="s">
        <v>3464</v>
      </c>
      <c r="G98" s="540" t="s">
        <v>3465</v>
      </c>
      <c r="H98" s="542" t="s">
        <v>2469</v>
      </c>
      <c r="I98" s="541" t="s">
        <v>2478</v>
      </c>
      <c r="J98" s="540" t="s">
        <v>2478</v>
      </c>
      <c r="K98" s="540" t="s">
        <v>2478</v>
      </c>
      <c r="L98" s="540" t="s">
        <v>2478</v>
      </c>
      <c r="M98" s="540" t="s">
        <v>2478</v>
      </c>
      <c r="N98" s="540" t="s">
        <v>2478</v>
      </c>
      <c r="O98" s="540" t="s">
        <v>2478</v>
      </c>
      <c r="P98" s="540" t="s">
        <v>2478</v>
      </c>
      <c r="Q98" s="540" t="s">
        <v>2478</v>
      </c>
      <c r="R98" s="540" t="s">
        <v>2478</v>
      </c>
      <c r="S98" s="540" t="s">
        <v>2478</v>
      </c>
    </row>
    <row r="99" spans="1:19">
      <c r="A99" s="543" t="s">
        <v>3271</v>
      </c>
      <c r="B99" s="544"/>
      <c r="C99" s="544"/>
      <c r="D99" s="545">
        <v>90017</v>
      </c>
      <c r="E99" s="545">
        <v>90017</v>
      </c>
      <c r="F99" s="545" t="s">
        <v>3466</v>
      </c>
      <c r="G99" s="543" t="s">
        <v>3467</v>
      </c>
      <c r="H99" s="545" t="s">
        <v>3468</v>
      </c>
      <c r="I99" s="544" t="s">
        <v>2478</v>
      </c>
      <c r="J99" s="543" t="s">
        <v>2478</v>
      </c>
      <c r="K99" s="543" t="s">
        <v>2478</v>
      </c>
      <c r="L99" s="543" t="s">
        <v>2478</v>
      </c>
      <c r="M99" s="543" t="s">
        <v>2478</v>
      </c>
      <c r="N99" s="543" t="s">
        <v>2478</v>
      </c>
      <c r="O99" s="543" t="s">
        <v>2478</v>
      </c>
      <c r="P99" s="543" t="s">
        <v>2478</v>
      </c>
      <c r="Q99" s="543" t="s">
        <v>2478</v>
      </c>
      <c r="R99" s="543" t="s">
        <v>2478</v>
      </c>
      <c r="S99" s="543" t="s">
        <v>2478</v>
      </c>
    </row>
    <row r="100" spans="1:19">
      <c r="A100" s="540" t="s">
        <v>3271</v>
      </c>
      <c r="B100" s="541"/>
      <c r="C100" s="541"/>
      <c r="D100" s="542">
        <v>90017</v>
      </c>
      <c r="E100" s="542">
        <v>90017</v>
      </c>
      <c r="F100" s="542" t="s">
        <v>3469</v>
      </c>
      <c r="G100" s="540" t="s">
        <v>3470</v>
      </c>
      <c r="H100" s="542" t="s">
        <v>2469</v>
      </c>
      <c r="I100" s="541" t="s">
        <v>2478</v>
      </c>
      <c r="J100" s="540" t="s">
        <v>2478</v>
      </c>
      <c r="K100" s="540" t="s">
        <v>2478</v>
      </c>
      <c r="L100" s="540" t="s">
        <v>2478</v>
      </c>
      <c r="M100" s="540" t="s">
        <v>2478</v>
      </c>
      <c r="N100" s="540" t="s">
        <v>2478</v>
      </c>
      <c r="O100" s="540" t="s">
        <v>2478</v>
      </c>
      <c r="P100" s="540" t="s">
        <v>2478</v>
      </c>
      <c r="Q100" s="540" t="s">
        <v>2478</v>
      </c>
      <c r="R100" s="540" t="s">
        <v>2478</v>
      </c>
      <c r="S100" s="540" t="s">
        <v>2478</v>
      </c>
    </row>
    <row r="101" spans="1:19">
      <c r="A101" s="543" t="s">
        <v>3271</v>
      </c>
      <c r="B101" s="544"/>
      <c r="C101" s="544"/>
      <c r="D101" s="545">
        <v>90017</v>
      </c>
      <c r="E101" s="545">
        <v>90017</v>
      </c>
      <c r="F101" s="545" t="s">
        <v>3471</v>
      </c>
      <c r="G101" s="543" t="s">
        <v>3472</v>
      </c>
      <c r="H101" s="545" t="s">
        <v>2469</v>
      </c>
      <c r="I101" s="544" t="s">
        <v>2478</v>
      </c>
      <c r="J101" s="543" t="s">
        <v>2478</v>
      </c>
      <c r="K101" s="543" t="s">
        <v>2478</v>
      </c>
      <c r="L101" s="543" t="s">
        <v>2478</v>
      </c>
      <c r="M101" s="543" t="s">
        <v>2478</v>
      </c>
      <c r="N101" s="543" t="s">
        <v>2478</v>
      </c>
      <c r="O101" s="543" t="s">
        <v>2478</v>
      </c>
      <c r="P101" s="543" t="s">
        <v>2478</v>
      </c>
      <c r="Q101" s="543" t="s">
        <v>2478</v>
      </c>
      <c r="R101" s="543" t="s">
        <v>2478</v>
      </c>
      <c r="S101" s="543" t="s">
        <v>2478</v>
      </c>
    </row>
    <row r="102" spans="1:19">
      <c r="A102" s="540" t="s">
        <v>3271</v>
      </c>
      <c r="B102" s="541"/>
      <c r="C102" s="541"/>
      <c r="D102" s="542">
        <v>90017</v>
      </c>
      <c r="E102" s="542">
        <v>90017</v>
      </c>
      <c r="F102" s="542" t="s">
        <v>3473</v>
      </c>
      <c r="G102" s="540" t="s">
        <v>3474</v>
      </c>
      <c r="H102" s="542" t="s">
        <v>2469</v>
      </c>
      <c r="I102" s="541" t="s">
        <v>2478</v>
      </c>
      <c r="J102" s="540" t="s">
        <v>2478</v>
      </c>
      <c r="K102" s="540" t="s">
        <v>2478</v>
      </c>
      <c r="L102" s="540" t="s">
        <v>2478</v>
      </c>
      <c r="M102" s="540" t="s">
        <v>2478</v>
      </c>
      <c r="N102" s="540" t="s">
        <v>2478</v>
      </c>
      <c r="O102" s="540" t="s">
        <v>2478</v>
      </c>
      <c r="P102" s="540" t="s">
        <v>2478</v>
      </c>
      <c r="Q102" s="540" t="s">
        <v>2478</v>
      </c>
      <c r="R102" s="540" t="s">
        <v>2478</v>
      </c>
      <c r="S102" s="540" t="s">
        <v>2478</v>
      </c>
    </row>
    <row r="103" spans="1:19">
      <c r="A103" s="543" t="s">
        <v>3271</v>
      </c>
      <c r="B103" s="544"/>
      <c r="C103" s="544"/>
      <c r="D103" s="545">
        <v>90017</v>
      </c>
      <c r="E103" s="545">
        <v>90017</v>
      </c>
      <c r="F103" s="545" t="s">
        <v>3475</v>
      </c>
      <c r="G103" s="543" t="s">
        <v>3476</v>
      </c>
      <c r="H103" s="545" t="s">
        <v>2546</v>
      </c>
      <c r="I103" s="544" t="s">
        <v>2478</v>
      </c>
      <c r="J103" s="543" t="s">
        <v>2478</v>
      </c>
      <c r="K103" s="543" t="s">
        <v>2478</v>
      </c>
      <c r="L103" s="543" t="s">
        <v>2478</v>
      </c>
      <c r="M103" s="543" t="s">
        <v>2478</v>
      </c>
      <c r="N103" s="543" t="s">
        <v>2478</v>
      </c>
      <c r="O103" s="543" t="s">
        <v>2478</v>
      </c>
      <c r="P103" s="543" t="s">
        <v>2478</v>
      </c>
      <c r="Q103" s="543" t="s">
        <v>2478</v>
      </c>
      <c r="R103" s="543" t="s">
        <v>2478</v>
      </c>
      <c r="S103" s="543" t="s">
        <v>2478</v>
      </c>
    </row>
    <row r="104" spans="1:19">
      <c r="A104" s="540" t="s">
        <v>3271</v>
      </c>
      <c r="B104" s="541"/>
      <c r="C104" s="541"/>
      <c r="D104" s="542">
        <v>90017</v>
      </c>
      <c r="E104" s="542">
        <v>90017</v>
      </c>
      <c r="F104" s="542" t="s">
        <v>3477</v>
      </c>
      <c r="G104" s="540" t="s">
        <v>3478</v>
      </c>
      <c r="H104" s="542" t="s">
        <v>2469</v>
      </c>
      <c r="I104" s="541" t="s">
        <v>2478</v>
      </c>
      <c r="J104" s="540" t="s">
        <v>2478</v>
      </c>
      <c r="K104" s="540" t="s">
        <v>2478</v>
      </c>
      <c r="L104" s="540" t="s">
        <v>2478</v>
      </c>
      <c r="M104" s="540" t="s">
        <v>2478</v>
      </c>
      <c r="N104" s="540" t="s">
        <v>2478</v>
      </c>
      <c r="O104" s="540" t="s">
        <v>2478</v>
      </c>
      <c r="P104" s="540" t="s">
        <v>2478</v>
      </c>
      <c r="Q104" s="540" t="s">
        <v>2478</v>
      </c>
      <c r="R104" s="540" t="s">
        <v>2478</v>
      </c>
      <c r="S104" s="540" t="s">
        <v>2478</v>
      </c>
    </row>
    <row r="105" spans="1:19">
      <c r="A105" s="543" t="s">
        <v>3271</v>
      </c>
      <c r="B105" s="544"/>
      <c r="C105" s="544"/>
      <c r="D105" s="545">
        <v>90017</v>
      </c>
      <c r="E105" s="545">
        <v>90017</v>
      </c>
      <c r="F105" s="545" t="s">
        <v>3479</v>
      </c>
      <c r="G105" s="543" t="s">
        <v>3480</v>
      </c>
      <c r="H105" s="545" t="s">
        <v>2469</v>
      </c>
      <c r="I105" s="544" t="s">
        <v>2478</v>
      </c>
      <c r="J105" s="543" t="s">
        <v>2478</v>
      </c>
      <c r="K105" s="543" t="s">
        <v>2478</v>
      </c>
      <c r="L105" s="543" t="s">
        <v>2478</v>
      </c>
      <c r="M105" s="543" t="s">
        <v>2478</v>
      </c>
      <c r="N105" s="543" t="s">
        <v>2478</v>
      </c>
      <c r="O105" s="543" t="s">
        <v>2478</v>
      </c>
      <c r="P105" s="543" t="s">
        <v>2478</v>
      </c>
      <c r="Q105" s="543" t="s">
        <v>2478</v>
      </c>
      <c r="R105" s="543" t="s">
        <v>2478</v>
      </c>
      <c r="S105" s="543" t="s">
        <v>2478</v>
      </c>
    </row>
    <row r="106" spans="1:19">
      <c r="A106" s="540" t="s">
        <v>3271</v>
      </c>
      <c r="B106" s="541"/>
      <c r="C106" s="541"/>
      <c r="D106" s="542">
        <v>90017</v>
      </c>
      <c r="E106" s="542">
        <v>90017</v>
      </c>
      <c r="F106" s="542" t="s">
        <v>3481</v>
      </c>
      <c r="G106" s="540" t="s">
        <v>3482</v>
      </c>
      <c r="H106" s="542" t="s">
        <v>2469</v>
      </c>
      <c r="I106" s="541" t="s">
        <v>2478</v>
      </c>
      <c r="J106" s="540" t="s">
        <v>2478</v>
      </c>
      <c r="K106" s="540" t="s">
        <v>2478</v>
      </c>
      <c r="L106" s="540" t="s">
        <v>2478</v>
      </c>
      <c r="M106" s="540" t="s">
        <v>2478</v>
      </c>
      <c r="N106" s="540" t="s">
        <v>2478</v>
      </c>
      <c r="O106" s="540" t="s">
        <v>2478</v>
      </c>
      <c r="P106" s="540" t="s">
        <v>2478</v>
      </c>
      <c r="Q106" s="540" t="s">
        <v>2478</v>
      </c>
      <c r="R106" s="540" t="s">
        <v>2478</v>
      </c>
      <c r="S106" s="540" t="s">
        <v>2478</v>
      </c>
    </row>
    <row r="107" spans="1:19">
      <c r="A107" s="543" t="s">
        <v>3271</v>
      </c>
      <c r="B107" s="544"/>
      <c r="C107" s="544"/>
      <c r="D107" s="545">
        <v>90017</v>
      </c>
      <c r="E107" s="545">
        <v>90017</v>
      </c>
      <c r="F107" s="545" t="s">
        <v>3483</v>
      </c>
      <c r="G107" s="543" t="s">
        <v>3484</v>
      </c>
      <c r="H107" s="545" t="s">
        <v>2546</v>
      </c>
      <c r="I107" s="544" t="s">
        <v>2478</v>
      </c>
      <c r="J107" s="543" t="s">
        <v>2478</v>
      </c>
      <c r="K107" s="543" t="s">
        <v>2478</v>
      </c>
      <c r="L107" s="543" t="s">
        <v>2478</v>
      </c>
      <c r="M107" s="543" t="s">
        <v>2478</v>
      </c>
      <c r="N107" s="543" t="s">
        <v>2478</v>
      </c>
      <c r="O107" s="543" t="s">
        <v>2478</v>
      </c>
      <c r="P107" s="543" t="s">
        <v>2478</v>
      </c>
      <c r="Q107" s="543" t="s">
        <v>2478</v>
      </c>
      <c r="R107" s="543" t="s">
        <v>2478</v>
      </c>
      <c r="S107" s="543" t="s">
        <v>2478</v>
      </c>
    </row>
    <row r="108" spans="1:19">
      <c r="A108" s="540" t="s">
        <v>3271</v>
      </c>
      <c r="B108" s="541"/>
      <c r="C108" s="541"/>
      <c r="D108" s="542">
        <v>90017</v>
      </c>
      <c r="E108" s="542">
        <v>90017</v>
      </c>
      <c r="F108" s="542" t="s">
        <v>3485</v>
      </c>
      <c r="G108" s="540" t="s">
        <v>3486</v>
      </c>
      <c r="H108" s="542" t="s">
        <v>2469</v>
      </c>
      <c r="I108" s="541" t="s">
        <v>2478</v>
      </c>
      <c r="J108" s="540" t="s">
        <v>2478</v>
      </c>
      <c r="K108" s="540" t="s">
        <v>2478</v>
      </c>
      <c r="L108" s="540" t="s">
        <v>2478</v>
      </c>
      <c r="M108" s="540" t="s">
        <v>2478</v>
      </c>
      <c r="N108" s="540" t="s">
        <v>2478</v>
      </c>
      <c r="O108" s="540" t="s">
        <v>2478</v>
      </c>
      <c r="P108" s="540" t="s">
        <v>2478</v>
      </c>
      <c r="Q108" s="540" t="s">
        <v>2478</v>
      </c>
      <c r="R108" s="540" t="s">
        <v>2478</v>
      </c>
      <c r="S108" s="540" t="s">
        <v>2478</v>
      </c>
    </row>
    <row r="109" spans="1:19">
      <c r="A109" s="543" t="s">
        <v>3271</v>
      </c>
      <c r="B109" s="544"/>
      <c r="C109" s="544"/>
      <c r="D109" s="545">
        <v>90017</v>
      </c>
      <c r="E109" s="545">
        <v>90017</v>
      </c>
      <c r="F109" s="545" t="s">
        <v>3487</v>
      </c>
      <c r="G109" s="543" t="s">
        <v>3488</v>
      </c>
      <c r="H109" s="545" t="s">
        <v>2469</v>
      </c>
      <c r="I109" s="544" t="s">
        <v>2478</v>
      </c>
      <c r="J109" s="543" t="s">
        <v>2478</v>
      </c>
      <c r="K109" s="543" t="s">
        <v>2478</v>
      </c>
      <c r="L109" s="543" t="s">
        <v>2478</v>
      </c>
      <c r="M109" s="543" t="s">
        <v>2478</v>
      </c>
      <c r="N109" s="543" t="s">
        <v>2478</v>
      </c>
      <c r="O109" s="543" t="s">
        <v>2478</v>
      </c>
      <c r="P109" s="543" t="s">
        <v>2478</v>
      </c>
      <c r="Q109" s="543" t="s">
        <v>2478</v>
      </c>
      <c r="R109" s="543" t="s">
        <v>2478</v>
      </c>
      <c r="S109" s="543" t="s">
        <v>2478</v>
      </c>
    </row>
    <row r="110" spans="1:19">
      <c r="A110" s="540" t="s">
        <v>3271</v>
      </c>
      <c r="B110" s="541"/>
      <c r="C110" s="541"/>
      <c r="D110" s="542">
        <v>90017</v>
      </c>
      <c r="E110" s="542">
        <v>90017</v>
      </c>
      <c r="F110" s="542" t="s">
        <v>3489</v>
      </c>
      <c r="G110" s="540" t="s">
        <v>3490</v>
      </c>
      <c r="H110" s="542" t="s">
        <v>2469</v>
      </c>
      <c r="I110" s="541" t="s">
        <v>2478</v>
      </c>
      <c r="J110" s="540" t="s">
        <v>2478</v>
      </c>
      <c r="K110" s="540" t="s">
        <v>2478</v>
      </c>
      <c r="L110" s="540" t="s">
        <v>2478</v>
      </c>
      <c r="M110" s="540" t="s">
        <v>2478</v>
      </c>
      <c r="N110" s="540" t="s">
        <v>2478</v>
      </c>
      <c r="O110" s="540" t="s">
        <v>2478</v>
      </c>
      <c r="P110" s="540" t="s">
        <v>2478</v>
      </c>
      <c r="Q110" s="540" t="s">
        <v>2478</v>
      </c>
      <c r="R110" s="540" t="s">
        <v>2478</v>
      </c>
      <c r="S110" s="540" t="s">
        <v>2478</v>
      </c>
    </row>
    <row r="111" spans="1:19">
      <c r="A111" s="543" t="s">
        <v>3271</v>
      </c>
      <c r="B111" s="544"/>
      <c r="C111" s="544"/>
      <c r="D111" s="545">
        <v>90017</v>
      </c>
      <c r="E111" s="545">
        <v>90017</v>
      </c>
      <c r="F111" s="545" t="s">
        <v>3491</v>
      </c>
      <c r="G111" s="543" t="s">
        <v>3492</v>
      </c>
      <c r="H111" s="545" t="s">
        <v>2469</v>
      </c>
      <c r="I111" s="544" t="s">
        <v>2478</v>
      </c>
      <c r="J111" s="543" t="s">
        <v>2478</v>
      </c>
      <c r="K111" s="543" t="s">
        <v>2478</v>
      </c>
      <c r="L111" s="543" t="s">
        <v>2478</v>
      </c>
      <c r="M111" s="543" t="s">
        <v>2478</v>
      </c>
      <c r="N111" s="543" t="s">
        <v>2478</v>
      </c>
      <c r="O111" s="543" t="s">
        <v>2478</v>
      </c>
      <c r="P111" s="543" t="s">
        <v>2478</v>
      </c>
      <c r="Q111" s="543" t="s">
        <v>2478</v>
      </c>
      <c r="R111" s="543" t="s">
        <v>2478</v>
      </c>
      <c r="S111" s="543" t="s">
        <v>2478</v>
      </c>
    </row>
    <row r="112" spans="1:19">
      <c r="A112" s="540" t="s">
        <v>3271</v>
      </c>
      <c r="B112" s="541"/>
      <c r="C112" s="541"/>
      <c r="D112" s="542">
        <v>90017</v>
      </c>
      <c r="E112" s="542">
        <v>90017</v>
      </c>
      <c r="F112" s="542" t="s">
        <v>3493</v>
      </c>
      <c r="G112" s="540" t="s">
        <v>3494</v>
      </c>
      <c r="H112" s="542" t="s">
        <v>2469</v>
      </c>
      <c r="I112" s="541" t="s">
        <v>2478</v>
      </c>
      <c r="J112" s="540" t="s">
        <v>2478</v>
      </c>
      <c r="K112" s="540" t="s">
        <v>2478</v>
      </c>
      <c r="L112" s="540" t="s">
        <v>2478</v>
      </c>
      <c r="M112" s="540" t="s">
        <v>2478</v>
      </c>
      <c r="N112" s="540" t="s">
        <v>2478</v>
      </c>
      <c r="O112" s="540" t="s">
        <v>2478</v>
      </c>
      <c r="P112" s="540" t="s">
        <v>2478</v>
      </c>
      <c r="Q112" s="540" t="s">
        <v>2478</v>
      </c>
      <c r="R112" s="540" t="s">
        <v>2478</v>
      </c>
      <c r="S112" s="540" t="s">
        <v>2478</v>
      </c>
    </row>
    <row r="113" spans="1:19">
      <c r="A113" s="543" t="s">
        <v>3271</v>
      </c>
      <c r="B113" s="544"/>
      <c r="C113" s="544"/>
      <c r="D113" s="545">
        <v>90017</v>
      </c>
      <c r="E113" s="545">
        <v>90017</v>
      </c>
      <c r="F113" s="545" t="s">
        <v>3495</v>
      </c>
      <c r="G113" s="543" t="s">
        <v>3496</v>
      </c>
      <c r="H113" s="545" t="s">
        <v>2469</v>
      </c>
      <c r="I113" s="544" t="s">
        <v>2478</v>
      </c>
      <c r="J113" s="543" t="s">
        <v>2478</v>
      </c>
      <c r="K113" s="543" t="s">
        <v>2478</v>
      </c>
      <c r="L113" s="543" t="s">
        <v>2478</v>
      </c>
      <c r="M113" s="543" t="s">
        <v>2478</v>
      </c>
      <c r="N113" s="543" t="s">
        <v>2478</v>
      </c>
      <c r="O113" s="543" t="s">
        <v>2478</v>
      </c>
      <c r="P113" s="543" t="s">
        <v>2478</v>
      </c>
      <c r="Q113" s="543" t="s">
        <v>2478</v>
      </c>
      <c r="R113" s="543" t="s">
        <v>2478</v>
      </c>
      <c r="S113" s="543" t="s">
        <v>2478</v>
      </c>
    </row>
    <row r="114" spans="1:19">
      <c r="A114" s="540" t="s">
        <v>3271</v>
      </c>
      <c r="B114" s="541"/>
      <c r="C114" s="541"/>
      <c r="D114" s="542">
        <v>90017</v>
      </c>
      <c r="E114" s="542">
        <v>90017</v>
      </c>
      <c r="F114" s="542" t="s">
        <v>3497</v>
      </c>
      <c r="G114" s="540" t="s">
        <v>3498</v>
      </c>
      <c r="H114" s="542" t="s">
        <v>2469</v>
      </c>
      <c r="I114" s="541" t="s">
        <v>2478</v>
      </c>
      <c r="J114" s="540" t="s">
        <v>2478</v>
      </c>
      <c r="K114" s="540" t="s">
        <v>2478</v>
      </c>
      <c r="L114" s="540" t="s">
        <v>2478</v>
      </c>
      <c r="M114" s="540" t="s">
        <v>2478</v>
      </c>
      <c r="N114" s="540" t="s">
        <v>2478</v>
      </c>
      <c r="O114" s="540" t="s">
        <v>2478</v>
      </c>
      <c r="P114" s="540" t="s">
        <v>2478</v>
      </c>
      <c r="Q114" s="540" t="s">
        <v>2478</v>
      </c>
      <c r="R114" s="540" t="s">
        <v>2478</v>
      </c>
      <c r="S114" s="540" t="s">
        <v>2478</v>
      </c>
    </row>
    <row r="115" spans="1:19">
      <c r="A115" s="543" t="s">
        <v>3271</v>
      </c>
      <c r="B115" s="544"/>
      <c r="C115" s="544"/>
      <c r="D115" s="545">
        <v>90017</v>
      </c>
      <c r="E115" s="545">
        <v>90017</v>
      </c>
      <c r="F115" s="545" t="s">
        <v>3499</v>
      </c>
      <c r="G115" s="543" t="s">
        <v>3500</v>
      </c>
      <c r="H115" s="545" t="s">
        <v>2469</v>
      </c>
      <c r="I115" s="544" t="s">
        <v>2478</v>
      </c>
      <c r="J115" s="543" t="s">
        <v>2478</v>
      </c>
      <c r="K115" s="543" t="s">
        <v>2478</v>
      </c>
      <c r="L115" s="543" t="s">
        <v>2478</v>
      </c>
      <c r="M115" s="543" t="s">
        <v>2478</v>
      </c>
      <c r="N115" s="543" t="s">
        <v>2478</v>
      </c>
      <c r="O115" s="543" t="s">
        <v>2478</v>
      </c>
      <c r="P115" s="543" t="s">
        <v>2478</v>
      </c>
      <c r="Q115" s="543" t="s">
        <v>2478</v>
      </c>
      <c r="R115" s="543" t="s">
        <v>2478</v>
      </c>
      <c r="S115" s="543" t="s">
        <v>2478</v>
      </c>
    </row>
    <row r="116" spans="1:19">
      <c r="A116" s="540" t="s">
        <v>3271</v>
      </c>
      <c r="B116" s="541"/>
      <c r="C116" s="541"/>
      <c r="D116" s="542">
        <v>90017</v>
      </c>
      <c r="E116" s="542">
        <v>90017</v>
      </c>
      <c r="F116" s="542" t="s">
        <v>3501</v>
      </c>
      <c r="G116" s="540" t="s">
        <v>3502</v>
      </c>
      <c r="H116" s="542" t="s">
        <v>2469</v>
      </c>
      <c r="I116" s="541" t="s">
        <v>2478</v>
      </c>
      <c r="J116" s="540" t="s">
        <v>2478</v>
      </c>
      <c r="K116" s="540" t="s">
        <v>2478</v>
      </c>
      <c r="L116" s="540" t="s">
        <v>2478</v>
      </c>
      <c r="M116" s="540" t="s">
        <v>2478</v>
      </c>
      <c r="N116" s="540" t="s">
        <v>2478</v>
      </c>
      <c r="O116" s="540" t="s">
        <v>2478</v>
      </c>
      <c r="P116" s="540" t="s">
        <v>2478</v>
      </c>
      <c r="Q116" s="540" t="s">
        <v>2478</v>
      </c>
      <c r="R116" s="540" t="s">
        <v>2478</v>
      </c>
      <c r="S116" s="540" t="s">
        <v>2478</v>
      </c>
    </row>
    <row r="117" spans="1:19">
      <c r="A117" s="543" t="s">
        <v>3271</v>
      </c>
      <c r="B117" s="544"/>
      <c r="C117" s="544"/>
      <c r="D117" s="545">
        <v>90017</v>
      </c>
      <c r="E117" s="545">
        <v>90017</v>
      </c>
      <c r="F117" s="545" t="s">
        <v>3503</v>
      </c>
      <c r="G117" s="543" t="s">
        <v>3504</v>
      </c>
      <c r="H117" s="545" t="s">
        <v>2469</v>
      </c>
      <c r="I117" s="544" t="s">
        <v>2478</v>
      </c>
      <c r="J117" s="543" t="s">
        <v>2478</v>
      </c>
      <c r="K117" s="543" t="s">
        <v>2478</v>
      </c>
      <c r="L117" s="543" t="s">
        <v>2478</v>
      </c>
      <c r="M117" s="543" t="s">
        <v>2478</v>
      </c>
      <c r="N117" s="543" t="s">
        <v>2478</v>
      </c>
      <c r="O117" s="543" t="s">
        <v>2478</v>
      </c>
      <c r="P117" s="543" t="s">
        <v>2478</v>
      </c>
      <c r="Q117" s="543" t="s">
        <v>2478</v>
      </c>
      <c r="R117" s="543" t="s">
        <v>2478</v>
      </c>
      <c r="S117" s="543" t="s">
        <v>2478</v>
      </c>
    </row>
    <row r="118" spans="1:19">
      <c r="A118" s="540" t="s">
        <v>3271</v>
      </c>
      <c r="B118" s="541"/>
      <c r="C118" s="541"/>
      <c r="D118" s="542">
        <v>90017</v>
      </c>
      <c r="E118" s="542">
        <v>90017</v>
      </c>
      <c r="F118" s="542" t="s">
        <v>3505</v>
      </c>
      <c r="G118" s="540" t="s">
        <v>3506</v>
      </c>
      <c r="H118" s="542" t="s">
        <v>2469</v>
      </c>
      <c r="I118" s="541" t="s">
        <v>2478</v>
      </c>
      <c r="J118" s="540" t="s">
        <v>2478</v>
      </c>
      <c r="K118" s="540" t="s">
        <v>2478</v>
      </c>
      <c r="L118" s="540" t="s">
        <v>2478</v>
      </c>
      <c r="M118" s="540" t="s">
        <v>2478</v>
      </c>
      <c r="N118" s="540" t="s">
        <v>2478</v>
      </c>
      <c r="O118" s="540" t="s">
        <v>2478</v>
      </c>
      <c r="P118" s="540" t="s">
        <v>2478</v>
      </c>
      <c r="Q118" s="540" t="s">
        <v>2478</v>
      </c>
      <c r="R118" s="540" t="s">
        <v>2478</v>
      </c>
      <c r="S118" s="540" t="s">
        <v>2478</v>
      </c>
    </row>
    <row r="119" spans="1:19">
      <c r="A119" s="543" t="s">
        <v>3271</v>
      </c>
      <c r="B119" s="544"/>
      <c r="C119" s="544"/>
      <c r="D119" s="545">
        <v>90017</v>
      </c>
      <c r="E119" s="545">
        <v>90017</v>
      </c>
      <c r="F119" s="545" t="s">
        <v>3507</v>
      </c>
      <c r="G119" s="543" t="s">
        <v>3508</v>
      </c>
      <c r="H119" s="545" t="s">
        <v>2469</v>
      </c>
      <c r="I119" s="544" t="s">
        <v>2478</v>
      </c>
      <c r="J119" s="543" t="s">
        <v>2478</v>
      </c>
      <c r="K119" s="543" t="s">
        <v>2478</v>
      </c>
      <c r="L119" s="543" t="s">
        <v>2478</v>
      </c>
      <c r="M119" s="543" t="s">
        <v>2478</v>
      </c>
      <c r="N119" s="543" t="s">
        <v>2478</v>
      </c>
      <c r="O119" s="543" t="s">
        <v>2478</v>
      </c>
      <c r="P119" s="543" t="s">
        <v>2478</v>
      </c>
      <c r="Q119" s="543" t="s">
        <v>2478</v>
      </c>
      <c r="R119" s="543" t="s">
        <v>2478</v>
      </c>
      <c r="S119" s="543" t="s">
        <v>2478</v>
      </c>
    </row>
    <row r="120" spans="1:19">
      <c r="A120" s="540" t="s">
        <v>3271</v>
      </c>
      <c r="B120" s="541"/>
      <c r="C120" s="541"/>
      <c r="D120" s="542">
        <v>90017</v>
      </c>
      <c r="E120" s="542">
        <v>90017</v>
      </c>
      <c r="F120" s="542" t="s">
        <v>3509</v>
      </c>
      <c r="G120" s="540" t="s">
        <v>3510</v>
      </c>
      <c r="H120" s="542" t="s">
        <v>2469</v>
      </c>
      <c r="I120" s="541" t="s">
        <v>2478</v>
      </c>
      <c r="J120" s="540" t="s">
        <v>2478</v>
      </c>
      <c r="K120" s="540" t="s">
        <v>2478</v>
      </c>
      <c r="L120" s="540" t="s">
        <v>2478</v>
      </c>
      <c r="M120" s="540" t="s">
        <v>2478</v>
      </c>
      <c r="N120" s="540" t="s">
        <v>2478</v>
      </c>
      <c r="O120" s="540" t="s">
        <v>2478</v>
      </c>
      <c r="P120" s="540" t="s">
        <v>2478</v>
      </c>
      <c r="Q120" s="540" t="s">
        <v>2478</v>
      </c>
      <c r="R120" s="540" t="s">
        <v>2478</v>
      </c>
      <c r="S120" s="540" t="s">
        <v>2478</v>
      </c>
    </row>
    <row r="121" spans="1:19">
      <c r="A121" s="543" t="s">
        <v>3271</v>
      </c>
      <c r="B121" s="544"/>
      <c r="C121" s="544"/>
      <c r="D121" s="545">
        <v>90017</v>
      </c>
      <c r="E121" s="545">
        <v>90017</v>
      </c>
      <c r="F121" s="545" t="s">
        <v>3511</v>
      </c>
      <c r="G121" s="543" t="s">
        <v>3512</v>
      </c>
      <c r="H121" s="545" t="s">
        <v>2469</v>
      </c>
      <c r="I121" s="544" t="s">
        <v>2478</v>
      </c>
      <c r="J121" s="543" t="s">
        <v>2478</v>
      </c>
      <c r="K121" s="543" t="s">
        <v>2478</v>
      </c>
      <c r="L121" s="543" t="s">
        <v>2478</v>
      </c>
      <c r="M121" s="543" t="s">
        <v>2478</v>
      </c>
      <c r="N121" s="543" t="s">
        <v>2478</v>
      </c>
      <c r="O121" s="543" t="s">
        <v>2478</v>
      </c>
      <c r="P121" s="543" t="s">
        <v>2478</v>
      </c>
      <c r="Q121" s="543" t="s">
        <v>2478</v>
      </c>
      <c r="R121" s="543" t="s">
        <v>2478</v>
      </c>
      <c r="S121" s="543" t="s">
        <v>2478</v>
      </c>
    </row>
    <row r="122" spans="1:19">
      <c r="A122" s="540" t="s">
        <v>3271</v>
      </c>
      <c r="B122" s="541"/>
      <c r="C122" s="541"/>
      <c r="D122" s="542">
        <v>90017</v>
      </c>
      <c r="E122" s="542">
        <v>90017</v>
      </c>
      <c r="F122" s="542" t="s">
        <v>3513</v>
      </c>
      <c r="G122" s="540" t="s">
        <v>3514</v>
      </c>
      <c r="H122" s="542" t="s">
        <v>2546</v>
      </c>
      <c r="I122" s="541" t="s">
        <v>2478</v>
      </c>
      <c r="J122" s="540" t="s">
        <v>2478</v>
      </c>
      <c r="K122" s="540" t="s">
        <v>2478</v>
      </c>
      <c r="L122" s="540" t="s">
        <v>2478</v>
      </c>
      <c r="M122" s="540" t="s">
        <v>2478</v>
      </c>
      <c r="N122" s="540" t="s">
        <v>2478</v>
      </c>
      <c r="O122" s="540" t="s">
        <v>2478</v>
      </c>
      <c r="P122" s="540" t="s">
        <v>2478</v>
      </c>
      <c r="Q122" s="540" t="s">
        <v>2478</v>
      </c>
      <c r="R122" s="540" t="s">
        <v>2478</v>
      </c>
      <c r="S122" s="540" t="s">
        <v>2478</v>
      </c>
    </row>
    <row r="123" spans="1:19">
      <c r="A123" s="543" t="s">
        <v>3271</v>
      </c>
      <c r="B123" s="544"/>
      <c r="C123" s="544"/>
      <c r="D123" s="545">
        <v>90017</v>
      </c>
      <c r="E123" s="545">
        <v>90017</v>
      </c>
      <c r="F123" s="545" t="s">
        <v>3515</v>
      </c>
      <c r="G123" s="543" t="s">
        <v>3516</v>
      </c>
      <c r="H123" s="545" t="s">
        <v>2469</v>
      </c>
      <c r="I123" s="544" t="s">
        <v>2478</v>
      </c>
      <c r="J123" s="543" t="s">
        <v>2478</v>
      </c>
      <c r="K123" s="543" t="s">
        <v>2478</v>
      </c>
      <c r="L123" s="543" t="s">
        <v>2478</v>
      </c>
      <c r="M123" s="543" t="s">
        <v>2478</v>
      </c>
      <c r="N123" s="543" t="s">
        <v>2478</v>
      </c>
      <c r="O123" s="543" t="s">
        <v>2478</v>
      </c>
      <c r="P123" s="543" t="s">
        <v>2478</v>
      </c>
      <c r="Q123" s="543" t="s">
        <v>2478</v>
      </c>
      <c r="R123" s="543" t="s">
        <v>2478</v>
      </c>
      <c r="S123" s="543" t="s">
        <v>2478</v>
      </c>
    </row>
    <row r="124" spans="1:19">
      <c r="A124" s="540" t="s">
        <v>3271</v>
      </c>
      <c r="B124" s="541"/>
      <c r="C124" s="541"/>
      <c r="D124" s="542">
        <v>90017</v>
      </c>
      <c r="E124" s="542">
        <v>90017</v>
      </c>
      <c r="F124" s="542" t="s">
        <v>3517</v>
      </c>
      <c r="G124" s="540" t="s">
        <v>3518</v>
      </c>
      <c r="H124" s="542" t="s">
        <v>3519</v>
      </c>
      <c r="I124" s="541" t="s">
        <v>2478</v>
      </c>
      <c r="J124" s="540" t="s">
        <v>2478</v>
      </c>
      <c r="K124" s="540" t="s">
        <v>2478</v>
      </c>
      <c r="L124" s="540" t="s">
        <v>2478</v>
      </c>
      <c r="M124" s="540" t="s">
        <v>2478</v>
      </c>
      <c r="N124" s="540" t="s">
        <v>2478</v>
      </c>
      <c r="O124" s="540" t="s">
        <v>2478</v>
      </c>
      <c r="P124" s="540" t="s">
        <v>2478</v>
      </c>
      <c r="Q124" s="540" t="s">
        <v>2478</v>
      </c>
      <c r="R124" s="540" t="s">
        <v>2478</v>
      </c>
      <c r="S124" s="540" t="s">
        <v>2478</v>
      </c>
    </row>
    <row r="125" spans="1:19">
      <c r="A125" s="543" t="s">
        <v>3271</v>
      </c>
      <c r="B125" s="544"/>
      <c r="C125" s="544"/>
      <c r="D125" s="545">
        <v>90017</v>
      </c>
      <c r="E125" s="545">
        <v>90017</v>
      </c>
      <c r="F125" s="545" t="s">
        <v>3520</v>
      </c>
      <c r="G125" s="543" t="s">
        <v>3521</v>
      </c>
      <c r="H125" s="545" t="s">
        <v>2469</v>
      </c>
      <c r="I125" s="544" t="s">
        <v>2478</v>
      </c>
      <c r="J125" s="543" t="s">
        <v>2478</v>
      </c>
      <c r="K125" s="543" t="s">
        <v>2478</v>
      </c>
      <c r="L125" s="543" t="s">
        <v>2478</v>
      </c>
      <c r="M125" s="543" t="s">
        <v>2478</v>
      </c>
      <c r="N125" s="543" t="s">
        <v>2478</v>
      </c>
      <c r="O125" s="543" t="s">
        <v>2478</v>
      </c>
      <c r="P125" s="543" t="s">
        <v>2478</v>
      </c>
      <c r="Q125" s="543" t="s">
        <v>2478</v>
      </c>
      <c r="R125" s="543" t="s">
        <v>2478</v>
      </c>
      <c r="S125" s="543" t="s">
        <v>2478</v>
      </c>
    </row>
    <row r="126" spans="1:19">
      <c r="A126" s="540" t="s">
        <v>3271</v>
      </c>
      <c r="B126" s="541"/>
      <c r="C126" s="541"/>
      <c r="D126" s="542">
        <v>90017</v>
      </c>
      <c r="E126" s="542">
        <v>90017</v>
      </c>
      <c r="F126" s="542" t="s">
        <v>3522</v>
      </c>
      <c r="G126" s="540" t="s">
        <v>3523</v>
      </c>
      <c r="H126" s="542" t="s">
        <v>2469</v>
      </c>
      <c r="I126" s="541" t="s">
        <v>2478</v>
      </c>
      <c r="J126" s="540" t="s">
        <v>2478</v>
      </c>
      <c r="K126" s="540" t="s">
        <v>2478</v>
      </c>
      <c r="L126" s="540" t="s">
        <v>2478</v>
      </c>
      <c r="M126" s="540" t="s">
        <v>2478</v>
      </c>
      <c r="N126" s="540" t="s">
        <v>2478</v>
      </c>
      <c r="O126" s="540" t="s">
        <v>2478</v>
      </c>
      <c r="P126" s="540" t="s">
        <v>2478</v>
      </c>
      <c r="Q126" s="540" t="s">
        <v>2478</v>
      </c>
      <c r="R126" s="540" t="s">
        <v>2478</v>
      </c>
      <c r="S126" s="540" t="s">
        <v>2478</v>
      </c>
    </row>
    <row r="127" spans="1:19">
      <c r="A127" s="543" t="s">
        <v>3271</v>
      </c>
      <c r="B127" s="544"/>
      <c r="C127" s="544"/>
      <c r="D127" s="545">
        <v>90017</v>
      </c>
      <c r="E127" s="545">
        <v>90017</v>
      </c>
      <c r="F127" s="545" t="s">
        <v>3524</v>
      </c>
      <c r="G127" s="543" t="s">
        <v>3525</v>
      </c>
      <c r="H127" s="545" t="s">
        <v>2469</v>
      </c>
      <c r="I127" s="544" t="s">
        <v>2478</v>
      </c>
      <c r="J127" s="543" t="s">
        <v>2478</v>
      </c>
      <c r="K127" s="543" t="s">
        <v>2478</v>
      </c>
      <c r="L127" s="543" t="s">
        <v>2478</v>
      </c>
      <c r="M127" s="543" t="s">
        <v>2478</v>
      </c>
      <c r="N127" s="543" t="s">
        <v>2478</v>
      </c>
      <c r="O127" s="543" t="s">
        <v>2478</v>
      </c>
      <c r="P127" s="543" t="s">
        <v>2478</v>
      </c>
      <c r="Q127" s="543" t="s">
        <v>2478</v>
      </c>
      <c r="R127" s="543" t="s">
        <v>2478</v>
      </c>
      <c r="S127" s="543" t="s">
        <v>2478</v>
      </c>
    </row>
    <row r="128" spans="1:19">
      <c r="A128" s="540" t="s">
        <v>3271</v>
      </c>
      <c r="B128" s="541"/>
      <c r="C128" s="541"/>
      <c r="D128" s="542">
        <v>90017</v>
      </c>
      <c r="E128" s="542">
        <v>90017</v>
      </c>
      <c r="F128" s="542" t="s">
        <v>3526</v>
      </c>
      <c r="G128" s="540" t="s">
        <v>3527</v>
      </c>
      <c r="H128" s="542" t="s">
        <v>2469</v>
      </c>
      <c r="I128" s="541" t="s">
        <v>2478</v>
      </c>
      <c r="J128" s="540" t="s">
        <v>2478</v>
      </c>
      <c r="K128" s="540" t="s">
        <v>2478</v>
      </c>
      <c r="L128" s="540" t="s">
        <v>2478</v>
      </c>
      <c r="M128" s="540" t="s">
        <v>2478</v>
      </c>
      <c r="N128" s="540" t="s">
        <v>2478</v>
      </c>
      <c r="O128" s="540" t="s">
        <v>2478</v>
      </c>
      <c r="P128" s="540" t="s">
        <v>2478</v>
      </c>
      <c r="Q128" s="540" t="s">
        <v>2478</v>
      </c>
      <c r="R128" s="540" t="s">
        <v>2478</v>
      </c>
      <c r="S128" s="540" t="s">
        <v>2478</v>
      </c>
    </row>
    <row r="129" spans="1:19">
      <c r="A129" s="543" t="s">
        <v>3271</v>
      </c>
      <c r="B129" s="544"/>
      <c r="C129" s="544"/>
      <c r="D129" s="545">
        <v>90017</v>
      </c>
      <c r="E129" s="545">
        <v>90017</v>
      </c>
      <c r="F129" s="545" t="s">
        <v>3528</v>
      </c>
      <c r="G129" s="543" t="s">
        <v>3529</v>
      </c>
      <c r="H129" s="545" t="s">
        <v>2546</v>
      </c>
      <c r="I129" s="544" t="s">
        <v>2478</v>
      </c>
      <c r="J129" s="543" t="s">
        <v>2478</v>
      </c>
      <c r="K129" s="543" t="s">
        <v>2478</v>
      </c>
      <c r="L129" s="543" t="s">
        <v>2478</v>
      </c>
      <c r="M129" s="543" t="s">
        <v>2478</v>
      </c>
      <c r="N129" s="543" t="s">
        <v>2478</v>
      </c>
      <c r="O129" s="543" t="s">
        <v>2478</v>
      </c>
      <c r="P129" s="543" t="s">
        <v>2478</v>
      </c>
      <c r="Q129" s="543" t="s">
        <v>2478</v>
      </c>
      <c r="R129" s="543" t="s">
        <v>2478</v>
      </c>
      <c r="S129" s="543" t="s">
        <v>2478</v>
      </c>
    </row>
    <row r="130" spans="1:19">
      <c r="A130" s="540" t="s">
        <v>3271</v>
      </c>
      <c r="B130" s="541"/>
      <c r="C130" s="541"/>
      <c r="D130" s="542">
        <v>90017</v>
      </c>
      <c r="E130" s="542">
        <v>90017</v>
      </c>
      <c r="F130" s="542" t="s">
        <v>3530</v>
      </c>
      <c r="G130" s="540" t="s">
        <v>3531</v>
      </c>
      <c r="H130" s="542" t="s">
        <v>2469</v>
      </c>
      <c r="I130" s="541" t="s">
        <v>2478</v>
      </c>
      <c r="J130" s="540" t="s">
        <v>2478</v>
      </c>
      <c r="K130" s="540" t="s">
        <v>2478</v>
      </c>
      <c r="L130" s="540" t="s">
        <v>2478</v>
      </c>
      <c r="M130" s="540" t="s">
        <v>2478</v>
      </c>
      <c r="N130" s="540" t="s">
        <v>2478</v>
      </c>
      <c r="O130" s="540" t="s">
        <v>2478</v>
      </c>
      <c r="P130" s="540" t="s">
        <v>2478</v>
      </c>
      <c r="Q130" s="540" t="s">
        <v>2478</v>
      </c>
      <c r="R130" s="540" t="s">
        <v>2478</v>
      </c>
      <c r="S130" s="540" t="s">
        <v>2478</v>
      </c>
    </row>
    <row r="131" spans="1:19">
      <c r="A131" s="543" t="s">
        <v>3271</v>
      </c>
      <c r="B131" s="544"/>
      <c r="C131" s="544"/>
      <c r="D131" s="545">
        <v>90017</v>
      </c>
      <c r="E131" s="545">
        <v>90017</v>
      </c>
      <c r="F131" s="545" t="s">
        <v>3532</v>
      </c>
      <c r="G131" s="543" t="s">
        <v>3533</v>
      </c>
      <c r="H131" s="545" t="s">
        <v>2469</v>
      </c>
      <c r="I131" s="544" t="s">
        <v>2478</v>
      </c>
      <c r="J131" s="543" t="s">
        <v>2478</v>
      </c>
      <c r="K131" s="543" t="s">
        <v>2478</v>
      </c>
      <c r="L131" s="543" t="s">
        <v>2478</v>
      </c>
      <c r="M131" s="543" t="s">
        <v>2478</v>
      </c>
      <c r="N131" s="543" t="s">
        <v>2478</v>
      </c>
      <c r="O131" s="543" t="s">
        <v>2478</v>
      </c>
      <c r="P131" s="543" t="s">
        <v>2478</v>
      </c>
      <c r="Q131" s="543" t="s">
        <v>2478</v>
      </c>
      <c r="R131" s="543" t="s">
        <v>2478</v>
      </c>
      <c r="S131" s="543" t="s">
        <v>2478</v>
      </c>
    </row>
    <row r="132" spans="1:19">
      <c r="A132" s="540" t="s">
        <v>3271</v>
      </c>
      <c r="B132" s="541"/>
      <c r="C132" s="541"/>
      <c r="D132" s="542">
        <v>90017</v>
      </c>
      <c r="E132" s="542">
        <v>90017</v>
      </c>
      <c r="F132" s="542" t="s">
        <v>3534</v>
      </c>
      <c r="G132" s="540" t="s">
        <v>3535</v>
      </c>
      <c r="H132" s="542" t="s">
        <v>2469</v>
      </c>
      <c r="I132" s="541" t="s">
        <v>2478</v>
      </c>
      <c r="J132" s="540" t="s">
        <v>2478</v>
      </c>
      <c r="K132" s="540" t="s">
        <v>2478</v>
      </c>
      <c r="L132" s="540" t="s">
        <v>2478</v>
      </c>
      <c r="M132" s="540" t="s">
        <v>2478</v>
      </c>
      <c r="N132" s="540" t="s">
        <v>2478</v>
      </c>
      <c r="O132" s="540" t="s">
        <v>2478</v>
      </c>
      <c r="P132" s="540" t="s">
        <v>2478</v>
      </c>
      <c r="Q132" s="540" t="s">
        <v>2478</v>
      </c>
      <c r="R132" s="540" t="s">
        <v>2478</v>
      </c>
      <c r="S132" s="540" t="s">
        <v>2478</v>
      </c>
    </row>
    <row r="133" spans="1:19">
      <c r="A133" s="543" t="s">
        <v>3271</v>
      </c>
      <c r="B133" s="544"/>
      <c r="C133" s="544"/>
      <c r="D133" s="545">
        <v>90017</v>
      </c>
      <c r="E133" s="545">
        <v>90017</v>
      </c>
      <c r="F133" s="545" t="s">
        <v>3536</v>
      </c>
      <c r="G133" s="543" t="s">
        <v>3537</v>
      </c>
      <c r="H133" s="545" t="s">
        <v>2469</v>
      </c>
      <c r="I133" s="544" t="s">
        <v>2478</v>
      </c>
      <c r="J133" s="543" t="s">
        <v>2478</v>
      </c>
      <c r="K133" s="543" t="s">
        <v>2478</v>
      </c>
      <c r="L133" s="543" t="s">
        <v>2478</v>
      </c>
      <c r="M133" s="543" t="s">
        <v>2478</v>
      </c>
      <c r="N133" s="543" t="s">
        <v>2478</v>
      </c>
      <c r="O133" s="543" t="s">
        <v>2478</v>
      </c>
      <c r="P133" s="543" t="s">
        <v>2478</v>
      </c>
      <c r="Q133" s="543" t="s">
        <v>2478</v>
      </c>
      <c r="R133" s="543" t="s">
        <v>2478</v>
      </c>
      <c r="S133" s="543" t="s">
        <v>2478</v>
      </c>
    </row>
    <row r="134" spans="1:19">
      <c r="A134" s="540" t="s">
        <v>3271</v>
      </c>
      <c r="B134" s="541"/>
      <c r="C134" s="541"/>
      <c r="D134" s="542">
        <v>90017</v>
      </c>
      <c r="E134" s="542">
        <v>90017</v>
      </c>
      <c r="F134" s="542" t="s">
        <v>3538</v>
      </c>
      <c r="G134" s="540" t="s">
        <v>3539</v>
      </c>
      <c r="H134" s="542" t="s">
        <v>2469</v>
      </c>
      <c r="I134" s="541" t="s">
        <v>2478</v>
      </c>
      <c r="J134" s="540" t="s">
        <v>2478</v>
      </c>
      <c r="K134" s="540" t="s">
        <v>2478</v>
      </c>
      <c r="L134" s="540" t="s">
        <v>2478</v>
      </c>
      <c r="M134" s="540" t="s">
        <v>2478</v>
      </c>
      <c r="N134" s="540" t="s">
        <v>2478</v>
      </c>
      <c r="O134" s="540" t="s">
        <v>2478</v>
      </c>
      <c r="P134" s="540" t="s">
        <v>2478</v>
      </c>
      <c r="Q134" s="540" t="s">
        <v>2478</v>
      </c>
      <c r="R134" s="540" t="s">
        <v>2478</v>
      </c>
      <c r="S134" s="540" t="s">
        <v>2478</v>
      </c>
    </row>
    <row r="135" spans="1:19">
      <c r="A135" s="543" t="s">
        <v>3271</v>
      </c>
      <c r="B135" s="544"/>
      <c r="C135" s="544"/>
      <c r="D135" s="545">
        <v>90017</v>
      </c>
      <c r="E135" s="545">
        <v>90017</v>
      </c>
      <c r="F135" s="545" t="s">
        <v>3540</v>
      </c>
      <c r="G135" s="543" t="s">
        <v>3541</v>
      </c>
      <c r="H135" s="545" t="s">
        <v>2546</v>
      </c>
      <c r="I135" s="544" t="s">
        <v>2478</v>
      </c>
      <c r="J135" s="543" t="s">
        <v>2478</v>
      </c>
      <c r="K135" s="543" t="s">
        <v>2478</v>
      </c>
      <c r="L135" s="543" t="s">
        <v>2478</v>
      </c>
      <c r="M135" s="543" t="s">
        <v>2478</v>
      </c>
      <c r="N135" s="543" t="s">
        <v>2478</v>
      </c>
      <c r="O135" s="543" t="s">
        <v>2478</v>
      </c>
      <c r="P135" s="543" t="s">
        <v>2478</v>
      </c>
      <c r="Q135" s="543" t="s">
        <v>2478</v>
      </c>
      <c r="R135" s="543" t="s">
        <v>2478</v>
      </c>
      <c r="S135" s="543" t="s">
        <v>2478</v>
      </c>
    </row>
    <row r="136" spans="1:19">
      <c r="A136" s="540" t="s">
        <v>3271</v>
      </c>
      <c r="B136" s="541"/>
      <c r="C136" s="541"/>
      <c r="D136" s="542">
        <v>90017</v>
      </c>
      <c r="E136" s="542">
        <v>90017</v>
      </c>
      <c r="F136" s="542" t="s">
        <v>3542</v>
      </c>
      <c r="G136" s="540" t="s">
        <v>3543</v>
      </c>
      <c r="H136" s="542" t="s">
        <v>2469</v>
      </c>
      <c r="I136" s="541" t="s">
        <v>2478</v>
      </c>
      <c r="J136" s="540" t="s">
        <v>2478</v>
      </c>
      <c r="K136" s="540" t="s">
        <v>2478</v>
      </c>
      <c r="L136" s="540" t="s">
        <v>2478</v>
      </c>
      <c r="M136" s="540" t="s">
        <v>2478</v>
      </c>
      <c r="N136" s="540" t="s">
        <v>2478</v>
      </c>
      <c r="O136" s="540" t="s">
        <v>2478</v>
      </c>
      <c r="P136" s="540" t="s">
        <v>2478</v>
      </c>
      <c r="Q136" s="540" t="s">
        <v>2478</v>
      </c>
      <c r="R136" s="540" t="s">
        <v>2478</v>
      </c>
      <c r="S136" s="540" t="s">
        <v>2478</v>
      </c>
    </row>
    <row r="137" spans="1:19">
      <c r="A137" s="543" t="s">
        <v>3271</v>
      </c>
      <c r="B137" s="544"/>
      <c r="C137" s="544"/>
      <c r="D137" s="545">
        <v>90017</v>
      </c>
      <c r="E137" s="545">
        <v>90017</v>
      </c>
      <c r="F137" s="545" t="s">
        <v>3544</v>
      </c>
      <c r="G137" s="543" t="s">
        <v>3545</v>
      </c>
      <c r="H137" s="545" t="s">
        <v>2469</v>
      </c>
      <c r="I137" s="544" t="s">
        <v>2478</v>
      </c>
      <c r="J137" s="543" t="s">
        <v>2478</v>
      </c>
      <c r="K137" s="543" t="s">
        <v>2478</v>
      </c>
      <c r="L137" s="543" t="s">
        <v>2478</v>
      </c>
      <c r="M137" s="543" t="s">
        <v>2478</v>
      </c>
      <c r="N137" s="543" t="s">
        <v>2478</v>
      </c>
      <c r="O137" s="543" t="s">
        <v>2478</v>
      </c>
      <c r="P137" s="543" t="s">
        <v>2478</v>
      </c>
      <c r="Q137" s="543" t="s">
        <v>2478</v>
      </c>
      <c r="R137" s="543" t="s">
        <v>2478</v>
      </c>
      <c r="S137" s="543" t="s">
        <v>2478</v>
      </c>
    </row>
    <row r="138" spans="1:19">
      <c r="A138" s="540" t="s">
        <v>3271</v>
      </c>
      <c r="B138" s="541"/>
      <c r="C138" s="541"/>
      <c r="D138" s="542">
        <v>90017</v>
      </c>
      <c r="E138" s="542">
        <v>90017</v>
      </c>
      <c r="F138" s="542" t="s">
        <v>3546</v>
      </c>
      <c r="G138" s="540" t="s">
        <v>3547</v>
      </c>
      <c r="H138" s="542" t="s">
        <v>2469</v>
      </c>
      <c r="I138" s="541" t="s">
        <v>2478</v>
      </c>
      <c r="J138" s="540" t="s">
        <v>2478</v>
      </c>
      <c r="K138" s="540" t="s">
        <v>2478</v>
      </c>
      <c r="L138" s="540" t="s">
        <v>2478</v>
      </c>
      <c r="M138" s="540" t="s">
        <v>2478</v>
      </c>
      <c r="N138" s="540" t="s">
        <v>2478</v>
      </c>
      <c r="O138" s="540" t="s">
        <v>2478</v>
      </c>
      <c r="P138" s="540" t="s">
        <v>2478</v>
      </c>
      <c r="Q138" s="540" t="s">
        <v>2478</v>
      </c>
      <c r="R138" s="540" t="s">
        <v>2478</v>
      </c>
      <c r="S138" s="540" t="s">
        <v>2478</v>
      </c>
    </row>
    <row r="139" spans="1:19">
      <c r="A139" s="543" t="s">
        <v>3271</v>
      </c>
      <c r="B139" s="544"/>
      <c r="C139" s="544"/>
      <c r="D139" s="545">
        <v>90017</v>
      </c>
      <c r="E139" s="545">
        <v>90017</v>
      </c>
      <c r="F139" s="545" t="s">
        <v>3548</v>
      </c>
      <c r="G139" s="543" t="s">
        <v>3549</v>
      </c>
      <c r="H139" s="545" t="s">
        <v>2469</v>
      </c>
      <c r="I139" s="544" t="s">
        <v>2478</v>
      </c>
      <c r="J139" s="543" t="s">
        <v>2478</v>
      </c>
      <c r="K139" s="543" t="s">
        <v>2478</v>
      </c>
      <c r="L139" s="543" t="s">
        <v>2478</v>
      </c>
      <c r="M139" s="543" t="s">
        <v>2478</v>
      </c>
      <c r="N139" s="543" t="s">
        <v>2478</v>
      </c>
      <c r="O139" s="543" t="s">
        <v>2478</v>
      </c>
      <c r="P139" s="543" t="s">
        <v>2478</v>
      </c>
      <c r="Q139" s="543" t="s">
        <v>2478</v>
      </c>
      <c r="R139" s="543" t="s">
        <v>2478</v>
      </c>
      <c r="S139" s="543" t="s">
        <v>2478</v>
      </c>
    </row>
    <row r="140" spans="1:19">
      <c r="A140" s="540" t="s">
        <v>3271</v>
      </c>
      <c r="B140" s="541"/>
      <c r="C140" s="541"/>
      <c r="D140" s="542">
        <v>90017</v>
      </c>
      <c r="E140" s="542">
        <v>90017</v>
      </c>
      <c r="F140" s="542" t="s">
        <v>3550</v>
      </c>
      <c r="G140" s="540" t="s">
        <v>3551</v>
      </c>
      <c r="H140" s="542" t="s">
        <v>2469</v>
      </c>
      <c r="I140" s="541" t="s">
        <v>2478</v>
      </c>
      <c r="J140" s="540" t="s">
        <v>2478</v>
      </c>
      <c r="K140" s="540" t="s">
        <v>2478</v>
      </c>
      <c r="L140" s="540" t="s">
        <v>2478</v>
      </c>
      <c r="M140" s="540" t="s">
        <v>2478</v>
      </c>
      <c r="N140" s="540" t="s">
        <v>2478</v>
      </c>
      <c r="O140" s="540" t="s">
        <v>2478</v>
      </c>
      <c r="P140" s="540" t="s">
        <v>2478</v>
      </c>
      <c r="Q140" s="540" t="s">
        <v>2478</v>
      </c>
      <c r="R140" s="540" t="s">
        <v>2478</v>
      </c>
      <c r="S140" s="540" t="s">
        <v>2478</v>
      </c>
    </row>
    <row r="141" spans="1:19">
      <c r="A141" s="543" t="s">
        <v>3271</v>
      </c>
      <c r="B141" s="544"/>
      <c r="C141" s="544"/>
      <c r="D141" s="545">
        <v>90017</v>
      </c>
      <c r="E141" s="545">
        <v>90017</v>
      </c>
      <c r="F141" s="545" t="s">
        <v>3552</v>
      </c>
      <c r="G141" s="543" t="s">
        <v>3553</v>
      </c>
      <c r="H141" s="545" t="s">
        <v>2469</v>
      </c>
      <c r="I141" s="544" t="s">
        <v>2478</v>
      </c>
      <c r="J141" s="543" t="s">
        <v>2478</v>
      </c>
      <c r="K141" s="543" t="s">
        <v>2478</v>
      </c>
      <c r="L141" s="543" t="s">
        <v>2478</v>
      </c>
      <c r="M141" s="543" t="s">
        <v>2478</v>
      </c>
      <c r="N141" s="543" t="s">
        <v>2478</v>
      </c>
      <c r="O141" s="543" t="s">
        <v>2478</v>
      </c>
      <c r="P141" s="543" t="s">
        <v>2478</v>
      </c>
      <c r="Q141" s="543" t="s">
        <v>2478</v>
      </c>
      <c r="R141" s="543" t="s">
        <v>2478</v>
      </c>
      <c r="S141" s="543" t="s">
        <v>2478</v>
      </c>
    </row>
    <row r="142" spans="1:19">
      <c r="A142" s="540" t="s">
        <v>3271</v>
      </c>
      <c r="B142" s="541"/>
      <c r="C142" s="541"/>
      <c r="D142" s="542">
        <v>90017</v>
      </c>
      <c r="E142" s="542">
        <v>90017</v>
      </c>
      <c r="F142" s="542" t="s">
        <v>3554</v>
      </c>
      <c r="G142" s="540" t="s">
        <v>3555</v>
      </c>
      <c r="H142" s="542" t="s">
        <v>2469</v>
      </c>
      <c r="I142" s="541" t="s">
        <v>2478</v>
      </c>
      <c r="J142" s="540" t="s">
        <v>2478</v>
      </c>
      <c r="K142" s="540" t="s">
        <v>2478</v>
      </c>
      <c r="L142" s="540" t="s">
        <v>2478</v>
      </c>
      <c r="M142" s="540" t="s">
        <v>2478</v>
      </c>
      <c r="N142" s="540" t="s">
        <v>2478</v>
      </c>
      <c r="O142" s="540" t="s">
        <v>2478</v>
      </c>
      <c r="P142" s="540" t="s">
        <v>2478</v>
      </c>
      <c r="Q142" s="540" t="s">
        <v>2478</v>
      </c>
      <c r="R142" s="540" t="s">
        <v>2478</v>
      </c>
      <c r="S142" s="540" t="s">
        <v>2478</v>
      </c>
    </row>
    <row r="143" spans="1:19">
      <c r="A143" s="543" t="s">
        <v>3271</v>
      </c>
      <c r="B143" s="544"/>
      <c r="C143" s="544"/>
      <c r="D143" s="545">
        <v>90017</v>
      </c>
      <c r="E143" s="545">
        <v>90017</v>
      </c>
      <c r="F143" s="545" t="s">
        <v>3556</v>
      </c>
      <c r="G143" s="543" t="s">
        <v>3557</v>
      </c>
      <c r="H143" s="545" t="s">
        <v>2469</v>
      </c>
      <c r="I143" s="544" t="s">
        <v>2478</v>
      </c>
      <c r="J143" s="543" t="s">
        <v>2478</v>
      </c>
      <c r="K143" s="543" t="s">
        <v>2478</v>
      </c>
      <c r="L143" s="543" t="s">
        <v>2478</v>
      </c>
      <c r="M143" s="543" t="s">
        <v>2478</v>
      </c>
      <c r="N143" s="543" t="s">
        <v>2478</v>
      </c>
      <c r="O143" s="543" t="s">
        <v>2478</v>
      </c>
      <c r="P143" s="543" t="s">
        <v>2478</v>
      </c>
      <c r="Q143" s="543" t="s">
        <v>2478</v>
      </c>
      <c r="R143" s="543" t="s">
        <v>2478</v>
      </c>
      <c r="S143" s="543" t="s">
        <v>2478</v>
      </c>
    </row>
    <row r="144" spans="1:19">
      <c r="A144" s="540" t="s">
        <v>3271</v>
      </c>
      <c r="B144" s="541"/>
      <c r="C144" s="541"/>
      <c r="D144" s="542">
        <v>90017</v>
      </c>
      <c r="E144" s="542">
        <v>90017</v>
      </c>
      <c r="F144" s="542" t="s">
        <v>3558</v>
      </c>
      <c r="G144" s="540" t="s">
        <v>3559</v>
      </c>
      <c r="H144" s="542" t="s">
        <v>2469</v>
      </c>
      <c r="I144" s="541" t="s">
        <v>2478</v>
      </c>
      <c r="J144" s="540" t="s">
        <v>2478</v>
      </c>
      <c r="K144" s="540" t="s">
        <v>2478</v>
      </c>
      <c r="L144" s="540" t="s">
        <v>2478</v>
      </c>
      <c r="M144" s="540" t="s">
        <v>2478</v>
      </c>
      <c r="N144" s="540" t="s">
        <v>2478</v>
      </c>
      <c r="O144" s="540" t="s">
        <v>2478</v>
      </c>
      <c r="P144" s="540" t="s">
        <v>2478</v>
      </c>
      <c r="Q144" s="540" t="s">
        <v>2478</v>
      </c>
      <c r="R144" s="540" t="s">
        <v>2478</v>
      </c>
      <c r="S144" s="540" t="s">
        <v>2478</v>
      </c>
    </row>
    <row r="145" spans="1:19">
      <c r="A145" s="543" t="s">
        <v>3271</v>
      </c>
      <c r="B145" s="544"/>
      <c r="C145" s="544"/>
      <c r="D145" s="545">
        <v>90017</v>
      </c>
      <c r="E145" s="545">
        <v>90017</v>
      </c>
      <c r="F145" s="545" t="s">
        <v>3560</v>
      </c>
      <c r="G145" s="543" t="s">
        <v>3561</v>
      </c>
      <c r="H145" s="545" t="s">
        <v>2469</v>
      </c>
      <c r="I145" s="544" t="s">
        <v>2478</v>
      </c>
      <c r="J145" s="543" t="s">
        <v>2478</v>
      </c>
      <c r="K145" s="543" t="s">
        <v>2478</v>
      </c>
      <c r="L145" s="543" t="s">
        <v>2478</v>
      </c>
      <c r="M145" s="543" t="s">
        <v>2478</v>
      </c>
      <c r="N145" s="543" t="s">
        <v>2478</v>
      </c>
      <c r="O145" s="543" t="s">
        <v>2478</v>
      </c>
      <c r="P145" s="543" t="s">
        <v>2478</v>
      </c>
      <c r="Q145" s="543" t="s">
        <v>2478</v>
      </c>
      <c r="R145" s="543" t="s">
        <v>2478</v>
      </c>
      <c r="S145" s="543" t="s">
        <v>2478</v>
      </c>
    </row>
    <row r="146" spans="1:19">
      <c r="A146" s="540" t="s">
        <v>3271</v>
      </c>
      <c r="B146" s="541"/>
      <c r="C146" s="541"/>
      <c r="D146" s="542">
        <v>90017</v>
      </c>
      <c r="E146" s="542">
        <v>90017</v>
      </c>
      <c r="F146" s="542" t="s">
        <v>3562</v>
      </c>
      <c r="G146" s="540" t="s">
        <v>3563</v>
      </c>
      <c r="H146" s="542" t="s">
        <v>2469</v>
      </c>
      <c r="I146" s="541" t="s">
        <v>2478</v>
      </c>
      <c r="J146" s="540" t="s">
        <v>2478</v>
      </c>
      <c r="K146" s="540" t="s">
        <v>2478</v>
      </c>
      <c r="L146" s="540" t="s">
        <v>2478</v>
      </c>
      <c r="M146" s="540" t="s">
        <v>2478</v>
      </c>
      <c r="N146" s="540" t="s">
        <v>2478</v>
      </c>
      <c r="O146" s="540" t="s">
        <v>2478</v>
      </c>
      <c r="P146" s="540" t="s">
        <v>2478</v>
      </c>
      <c r="Q146" s="540" t="s">
        <v>2478</v>
      </c>
      <c r="R146" s="540" t="s">
        <v>2478</v>
      </c>
      <c r="S146" s="540" t="s">
        <v>2478</v>
      </c>
    </row>
    <row r="147" spans="1:19">
      <c r="A147" s="543" t="s">
        <v>3271</v>
      </c>
      <c r="B147" s="544"/>
      <c r="C147" s="544"/>
      <c r="D147" s="545">
        <v>90017</v>
      </c>
      <c r="E147" s="545">
        <v>90017</v>
      </c>
      <c r="F147" s="545" t="s">
        <v>3564</v>
      </c>
      <c r="G147" s="543" t="s">
        <v>3565</v>
      </c>
      <c r="H147" s="545" t="s">
        <v>2469</v>
      </c>
      <c r="I147" s="544" t="s">
        <v>2478</v>
      </c>
      <c r="J147" s="543" t="s">
        <v>2478</v>
      </c>
      <c r="K147" s="543" t="s">
        <v>2478</v>
      </c>
      <c r="L147" s="543" t="s">
        <v>2478</v>
      </c>
      <c r="M147" s="543" t="s">
        <v>2478</v>
      </c>
      <c r="N147" s="543" t="s">
        <v>2478</v>
      </c>
      <c r="O147" s="543" t="s">
        <v>2478</v>
      </c>
      <c r="P147" s="543" t="s">
        <v>2478</v>
      </c>
      <c r="Q147" s="543" t="s">
        <v>2478</v>
      </c>
      <c r="R147" s="543" t="s">
        <v>2478</v>
      </c>
      <c r="S147" s="543" t="s">
        <v>2478</v>
      </c>
    </row>
    <row r="148" spans="1:19">
      <c r="A148" s="540" t="s">
        <v>3271</v>
      </c>
      <c r="B148" s="541"/>
      <c r="C148" s="541"/>
      <c r="D148" s="542">
        <v>90017</v>
      </c>
      <c r="E148" s="542">
        <v>90017</v>
      </c>
      <c r="F148" s="542" t="s">
        <v>3566</v>
      </c>
      <c r="G148" s="540" t="s">
        <v>3567</v>
      </c>
      <c r="H148" s="542" t="s">
        <v>2469</v>
      </c>
      <c r="I148" s="541" t="s">
        <v>2478</v>
      </c>
      <c r="J148" s="540" t="s">
        <v>2478</v>
      </c>
      <c r="K148" s="540" t="s">
        <v>2478</v>
      </c>
      <c r="L148" s="540" t="s">
        <v>2478</v>
      </c>
      <c r="M148" s="540" t="s">
        <v>2478</v>
      </c>
      <c r="N148" s="540" t="s">
        <v>2478</v>
      </c>
      <c r="O148" s="540" t="s">
        <v>2478</v>
      </c>
      <c r="P148" s="540" t="s">
        <v>2478</v>
      </c>
      <c r="Q148" s="540" t="s">
        <v>2478</v>
      </c>
      <c r="R148" s="540" t="s">
        <v>2478</v>
      </c>
      <c r="S148" s="540" t="s">
        <v>2478</v>
      </c>
    </row>
    <row r="149" spans="1:19">
      <c r="A149" s="543" t="s">
        <v>3271</v>
      </c>
      <c r="B149" s="544"/>
      <c r="C149" s="544"/>
      <c r="D149" s="545">
        <v>90017</v>
      </c>
      <c r="E149" s="545">
        <v>90017</v>
      </c>
      <c r="F149" s="545" t="s">
        <v>3568</v>
      </c>
      <c r="G149" s="543" t="s">
        <v>3569</v>
      </c>
      <c r="H149" s="545" t="s">
        <v>2546</v>
      </c>
      <c r="I149" s="544" t="s">
        <v>2478</v>
      </c>
      <c r="J149" s="543" t="s">
        <v>2478</v>
      </c>
      <c r="K149" s="543" t="s">
        <v>2478</v>
      </c>
      <c r="L149" s="543" t="s">
        <v>2478</v>
      </c>
      <c r="M149" s="543" t="s">
        <v>2478</v>
      </c>
      <c r="N149" s="543" t="s">
        <v>2478</v>
      </c>
      <c r="O149" s="543" t="s">
        <v>2478</v>
      </c>
      <c r="P149" s="543" t="s">
        <v>2478</v>
      </c>
      <c r="Q149" s="543" t="s">
        <v>2478</v>
      </c>
      <c r="R149" s="543" t="s">
        <v>2478</v>
      </c>
      <c r="S149" s="543" t="s">
        <v>2478</v>
      </c>
    </row>
    <row r="150" spans="1:19">
      <c r="A150" s="540" t="s">
        <v>3271</v>
      </c>
      <c r="B150" s="541"/>
      <c r="C150" s="541"/>
      <c r="D150" s="542">
        <v>90017</v>
      </c>
      <c r="E150" s="542">
        <v>90017</v>
      </c>
      <c r="F150" s="542" t="s">
        <v>3570</v>
      </c>
      <c r="G150" s="540" t="s">
        <v>3571</v>
      </c>
      <c r="H150" s="542" t="s">
        <v>2469</v>
      </c>
      <c r="I150" s="541" t="s">
        <v>2478</v>
      </c>
      <c r="J150" s="540" t="s">
        <v>2478</v>
      </c>
      <c r="K150" s="540" t="s">
        <v>2478</v>
      </c>
      <c r="L150" s="540" t="s">
        <v>2478</v>
      </c>
      <c r="M150" s="540" t="s">
        <v>2478</v>
      </c>
      <c r="N150" s="540" t="s">
        <v>2478</v>
      </c>
      <c r="O150" s="540" t="s">
        <v>2478</v>
      </c>
      <c r="P150" s="540" t="s">
        <v>2478</v>
      </c>
      <c r="Q150" s="540" t="s">
        <v>2478</v>
      </c>
      <c r="R150" s="540" t="s">
        <v>2478</v>
      </c>
      <c r="S150" s="540" t="s">
        <v>2478</v>
      </c>
    </row>
    <row r="151" spans="1:19">
      <c r="A151" s="543" t="s">
        <v>3271</v>
      </c>
      <c r="B151" s="544"/>
      <c r="C151" s="544"/>
      <c r="D151" s="545">
        <v>90017</v>
      </c>
      <c r="E151" s="545">
        <v>90017</v>
      </c>
      <c r="F151" s="545" t="s">
        <v>3572</v>
      </c>
      <c r="G151" s="543" t="s">
        <v>3573</v>
      </c>
      <c r="H151" s="545" t="s">
        <v>2469</v>
      </c>
      <c r="I151" s="544" t="s">
        <v>2478</v>
      </c>
      <c r="J151" s="543" t="s">
        <v>2478</v>
      </c>
      <c r="K151" s="543" t="s">
        <v>2478</v>
      </c>
      <c r="L151" s="543" t="s">
        <v>2478</v>
      </c>
      <c r="M151" s="543" t="s">
        <v>2478</v>
      </c>
      <c r="N151" s="543" t="s">
        <v>2478</v>
      </c>
      <c r="O151" s="543" t="s">
        <v>2478</v>
      </c>
      <c r="P151" s="543" t="s">
        <v>2478</v>
      </c>
      <c r="Q151" s="543" t="s">
        <v>2478</v>
      </c>
      <c r="R151" s="543" t="s">
        <v>2478</v>
      </c>
      <c r="S151" s="543" t="s">
        <v>2478</v>
      </c>
    </row>
    <row r="152" spans="1:19">
      <c r="A152" s="540" t="s">
        <v>3271</v>
      </c>
      <c r="B152" s="541"/>
      <c r="C152" s="541"/>
      <c r="D152" s="542">
        <v>90017</v>
      </c>
      <c r="E152" s="542">
        <v>90017</v>
      </c>
      <c r="F152" s="542" t="s">
        <v>3574</v>
      </c>
      <c r="G152" s="540" t="s">
        <v>3575</v>
      </c>
      <c r="H152" s="542" t="s">
        <v>2469</v>
      </c>
      <c r="I152" s="541" t="s">
        <v>2478</v>
      </c>
      <c r="J152" s="540" t="s">
        <v>2478</v>
      </c>
      <c r="K152" s="540" t="s">
        <v>2478</v>
      </c>
      <c r="L152" s="540" t="s">
        <v>2478</v>
      </c>
      <c r="M152" s="540" t="s">
        <v>2478</v>
      </c>
      <c r="N152" s="540" t="s">
        <v>2478</v>
      </c>
      <c r="O152" s="540" t="s">
        <v>2478</v>
      </c>
      <c r="P152" s="540" t="s">
        <v>2478</v>
      </c>
      <c r="Q152" s="540" t="s">
        <v>2478</v>
      </c>
      <c r="R152" s="540" t="s">
        <v>2478</v>
      </c>
      <c r="S152" s="540" t="s">
        <v>2478</v>
      </c>
    </row>
    <row r="153" spans="1:19">
      <c r="A153" s="543" t="s">
        <v>3271</v>
      </c>
      <c r="B153" s="544"/>
      <c r="C153" s="544"/>
      <c r="D153" s="545">
        <v>90017</v>
      </c>
      <c r="E153" s="545">
        <v>90017</v>
      </c>
      <c r="F153" s="545" t="s">
        <v>3576</v>
      </c>
      <c r="G153" s="543" t="s">
        <v>3577</v>
      </c>
      <c r="H153" s="545" t="s">
        <v>2469</v>
      </c>
      <c r="I153" s="544" t="s">
        <v>2478</v>
      </c>
      <c r="J153" s="543" t="s">
        <v>2478</v>
      </c>
      <c r="K153" s="543" t="s">
        <v>2478</v>
      </c>
      <c r="L153" s="543" t="s">
        <v>2478</v>
      </c>
      <c r="M153" s="543" t="s">
        <v>2478</v>
      </c>
      <c r="N153" s="543" t="s">
        <v>2478</v>
      </c>
      <c r="O153" s="543" t="s">
        <v>2478</v>
      </c>
      <c r="P153" s="543" t="s">
        <v>2478</v>
      </c>
      <c r="Q153" s="543" t="s">
        <v>2478</v>
      </c>
      <c r="R153" s="543" t="s">
        <v>2478</v>
      </c>
      <c r="S153" s="543" t="s">
        <v>2478</v>
      </c>
    </row>
    <row r="154" spans="1:19">
      <c r="A154" s="540" t="s">
        <v>3271</v>
      </c>
      <c r="B154" s="541"/>
      <c r="C154" s="541"/>
      <c r="D154" s="542">
        <v>90017</v>
      </c>
      <c r="E154" s="542">
        <v>90017</v>
      </c>
      <c r="F154" s="542" t="s">
        <v>3578</v>
      </c>
      <c r="G154" s="540" t="s">
        <v>3579</v>
      </c>
      <c r="H154" s="542" t="s">
        <v>2469</v>
      </c>
      <c r="I154" s="541" t="s">
        <v>2478</v>
      </c>
      <c r="J154" s="540" t="s">
        <v>2478</v>
      </c>
      <c r="K154" s="540" t="s">
        <v>2478</v>
      </c>
      <c r="L154" s="540" t="s">
        <v>2478</v>
      </c>
      <c r="M154" s="540" t="s">
        <v>2478</v>
      </c>
      <c r="N154" s="540" t="s">
        <v>2478</v>
      </c>
      <c r="O154" s="540" t="s">
        <v>2478</v>
      </c>
      <c r="P154" s="540" t="s">
        <v>2478</v>
      </c>
      <c r="Q154" s="540" t="s">
        <v>2478</v>
      </c>
      <c r="R154" s="540" t="s">
        <v>2478</v>
      </c>
      <c r="S154" s="540" t="s">
        <v>2478</v>
      </c>
    </row>
    <row r="155" spans="1:19">
      <c r="A155" s="543" t="s">
        <v>3271</v>
      </c>
      <c r="B155" s="544"/>
      <c r="C155" s="544"/>
      <c r="D155" s="545">
        <v>90017</v>
      </c>
      <c r="E155" s="545">
        <v>90017</v>
      </c>
      <c r="F155" s="545" t="s">
        <v>3580</v>
      </c>
      <c r="G155" s="543" t="s">
        <v>3581</v>
      </c>
      <c r="H155" s="545" t="s">
        <v>2469</v>
      </c>
      <c r="I155" s="544" t="s">
        <v>2478</v>
      </c>
      <c r="J155" s="543" t="s">
        <v>2478</v>
      </c>
      <c r="K155" s="543" t="s">
        <v>2478</v>
      </c>
      <c r="L155" s="543" t="s">
        <v>2478</v>
      </c>
      <c r="M155" s="543" t="s">
        <v>2478</v>
      </c>
      <c r="N155" s="543" t="s">
        <v>2478</v>
      </c>
      <c r="O155" s="543" t="s">
        <v>2478</v>
      </c>
      <c r="P155" s="543" t="s">
        <v>2478</v>
      </c>
      <c r="Q155" s="543" t="s">
        <v>2478</v>
      </c>
      <c r="R155" s="543" t="s">
        <v>2478</v>
      </c>
      <c r="S155" s="543" t="s">
        <v>2478</v>
      </c>
    </row>
    <row r="156" spans="1:19">
      <c r="A156" s="540" t="s">
        <v>3271</v>
      </c>
      <c r="B156" s="541"/>
      <c r="C156" s="541"/>
      <c r="D156" s="542">
        <v>90017</v>
      </c>
      <c r="E156" s="542">
        <v>90017</v>
      </c>
      <c r="F156" s="542" t="s">
        <v>3582</v>
      </c>
      <c r="G156" s="540" t="s">
        <v>3583</v>
      </c>
      <c r="H156" s="542" t="s">
        <v>2469</v>
      </c>
      <c r="I156" s="541" t="s">
        <v>2478</v>
      </c>
      <c r="J156" s="540" t="s">
        <v>2478</v>
      </c>
      <c r="K156" s="540" t="s">
        <v>2478</v>
      </c>
      <c r="L156" s="540" t="s">
        <v>2478</v>
      </c>
      <c r="M156" s="540" t="s">
        <v>2478</v>
      </c>
      <c r="N156" s="540" t="s">
        <v>2478</v>
      </c>
      <c r="O156" s="540" t="s">
        <v>2478</v>
      </c>
      <c r="P156" s="540" t="s">
        <v>2478</v>
      </c>
      <c r="Q156" s="540" t="s">
        <v>2478</v>
      </c>
      <c r="R156" s="540" t="s">
        <v>2478</v>
      </c>
      <c r="S156" s="540" t="s">
        <v>2478</v>
      </c>
    </row>
    <row r="157" spans="1:19">
      <c r="A157" s="543" t="s">
        <v>3271</v>
      </c>
      <c r="B157" s="544"/>
      <c r="C157" s="544"/>
      <c r="D157" s="545">
        <v>90017</v>
      </c>
      <c r="E157" s="545">
        <v>90017</v>
      </c>
      <c r="F157" s="545" t="s">
        <v>3584</v>
      </c>
      <c r="G157" s="543" t="s">
        <v>3585</v>
      </c>
      <c r="H157" s="545" t="s">
        <v>2469</v>
      </c>
      <c r="I157" s="544" t="s">
        <v>2478</v>
      </c>
      <c r="J157" s="543" t="s">
        <v>2478</v>
      </c>
      <c r="K157" s="543" t="s">
        <v>2478</v>
      </c>
      <c r="L157" s="543" t="s">
        <v>2478</v>
      </c>
      <c r="M157" s="543" t="s">
        <v>2478</v>
      </c>
      <c r="N157" s="543" t="s">
        <v>2478</v>
      </c>
      <c r="O157" s="543" t="s">
        <v>2478</v>
      </c>
      <c r="P157" s="543" t="s">
        <v>2478</v>
      </c>
      <c r="Q157" s="543" t="s">
        <v>2478</v>
      </c>
      <c r="R157" s="543" t="s">
        <v>2478</v>
      </c>
      <c r="S157" s="543" t="s">
        <v>2478</v>
      </c>
    </row>
    <row r="158" spans="1:19">
      <c r="A158" s="540" t="s">
        <v>3271</v>
      </c>
      <c r="B158" s="541"/>
      <c r="C158" s="541"/>
      <c r="D158" s="542">
        <v>90017</v>
      </c>
      <c r="E158" s="542">
        <v>90017</v>
      </c>
      <c r="F158" s="542" t="s">
        <v>3586</v>
      </c>
      <c r="G158" s="540" t="s">
        <v>3587</v>
      </c>
      <c r="H158" s="542" t="s">
        <v>2469</v>
      </c>
      <c r="I158" s="541" t="s">
        <v>2478</v>
      </c>
      <c r="J158" s="540" t="s">
        <v>2478</v>
      </c>
      <c r="K158" s="540" t="s">
        <v>2478</v>
      </c>
      <c r="L158" s="540" t="s">
        <v>2478</v>
      </c>
      <c r="M158" s="540" t="s">
        <v>2478</v>
      </c>
      <c r="N158" s="540" t="s">
        <v>2478</v>
      </c>
      <c r="O158" s="540" t="s">
        <v>2478</v>
      </c>
      <c r="P158" s="540" t="s">
        <v>2478</v>
      </c>
      <c r="Q158" s="540" t="s">
        <v>2478</v>
      </c>
      <c r="R158" s="540" t="s">
        <v>2478</v>
      </c>
      <c r="S158" s="540" t="s">
        <v>2478</v>
      </c>
    </row>
    <row r="159" spans="1:19">
      <c r="A159" s="543" t="s">
        <v>3271</v>
      </c>
      <c r="B159" s="544"/>
      <c r="C159" s="544"/>
      <c r="D159" s="545">
        <v>90017</v>
      </c>
      <c r="E159" s="545">
        <v>90017</v>
      </c>
      <c r="F159" s="545" t="s">
        <v>3588</v>
      </c>
      <c r="G159" s="543" t="s">
        <v>3589</v>
      </c>
      <c r="H159" s="545" t="s">
        <v>2469</v>
      </c>
      <c r="I159" s="544" t="s">
        <v>2478</v>
      </c>
      <c r="J159" s="543" t="s">
        <v>2478</v>
      </c>
      <c r="K159" s="543" t="s">
        <v>2478</v>
      </c>
      <c r="L159" s="543" t="s">
        <v>2478</v>
      </c>
      <c r="M159" s="543" t="s">
        <v>2478</v>
      </c>
      <c r="N159" s="543" t="s">
        <v>2478</v>
      </c>
      <c r="O159" s="543" t="s">
        <v>2478</v>
      </c>
      <c r="P159" s="543" t="s">
        <v>2478</v>
      </c>
      <c r="Q159" s="543" t="s">
        <v>2478</v>
      </c>
      <c r="R159" s="543" t="s">
        <v>2478</v>
      </c>
      <c r="S159" s="543" t="s">
        <v>2478</v>
      </c>
    </row>
    <row r="160" spans="1:19">
      <c r="A160" s="540" t="s">
        <v>3271</v>
      </c>
      <c r="B160" s="541"/>
      <c r="C160" s="541"/>
      <c r="D160" s="542">
        <v>90017</v>
      </c>
      <c r="E160" s="542">
        <v>90017</v>
      </c>
      <c r="F160" s="542" t="s">
        <v>3590</v>
      </c>
      <c r="G160" s="540" t="s">
        <v>3591</v>
      </c>
      <c r="H160" s="542" t="s">
        <v>2469</v>
      </c>
      <c r="I160" s="541" t="s">
        <v>2478</v>
      </c>
      <c r="J160" s="540" t="s">
        <v>2478</v>
      </c>
      <c r="K160" s="540" t="s">
        <v>2478</v>
      </c>
      <c r="L160" s="540" t="s">
        <v>2478</v>
      </c>
      <c r="M160" s="540" t="s">
        <v>2478</v>
      </c>
      <c r="N160" s="540" t="s">
        <v>2478</v>
      </c>
      <c r="O160" s="540" t="s">
        <v>2478</v>
      </c>
      <c r="P160" s="540" t="s">
        <v>2478</v>
      </c>
      <c r="Q160" s="540" t="s">
        <v>2478</v>
      </c>
      <c r="R160" s="540" t="s">
        <v>2478</v>
      </c>
      <c r="S160" s="540" t="s">
        <v>2478</v>
      </c>
    </row>
    <row r="161" spans="1:19">
      <c r="A161" s="543" t="s">
        <v>3271</v>
      </c>
      <c r="B161" s="544"/>
      <c r="C161" s="544"/>
      <c r="D161" s="545">
        <v>90017</v>
      </c>
      <c r="E161" s="545">
        <v>90017</v>
      </c>
      <c r="F161" s="545" t="s">
        <v>3592</v>
      </c>
      <c r="G161" s="543" t="s">
        <v>3593</v>
      </c>
      <c r="H161" s="545" t="s">
        <v>2469</v>
      </c>
      <c r="I161" s="544" t="s">
        <v>2478</v>
      </c>
      <c r="J161" s="543" t="s">
        <v>2478</v>
      </c>
      <c r="K161" s="543" t="s">
        <v>2478</v>
      </c>
      <c r="L161" s="543" t="s">
        <v>2478</v>
      </c>
      <c r="M161" s="543" t="s">
        <v>2478</v>
      </c>
      <c r="N161" s="543" t="s">
        <v>2478</v>
      </c>
      <c r="O161" s="543" t="s">
        <v>2478</v>
      </c>
      <c r="P161" s="543" t="s">
        <v>2478</v>
      </c>
      <c r="Q161" s="543" t="s">
        <v>2478</v>
      </c>
      <c r="R161" s="543" t="s">
        <v>2478</v>
      </c>
      <c r="S161" s="543" t="s">
        <v>2478</v>
      </c>
    </row>
    <row r="162" spans="1:19">
      <c r="A162" s="540" t="s">
        <v>3271</v>
      </c>
      <c r="B162" s="541"/>
      <c r="C162" s="541"/>
      <c r="D162" s="542">
        <v>90017</v>
      </c>
      <c r="E162" s="542">
        <v>90017</v>
      </c>
      <c r="F162" s="542" t="s">
        <v>3594</v>
      </c>
      <c r="G162" s="540" t="s">
        <v>3595</v>
      </c>
      <c r="H162" s="542" t="s">
        <v>2469</v>
      </c>
      <c r="I162" s="541" t="s">
        <v>2478</v>
      </c>
      <c r="J162" s="540" t="s">
        <v>2478</v>
      </c>
      <c r="K162" s="540" t="s">
        <v>2478</v>
      </c>
      <c r="L162" s="540" t="s">
        <v>2478</v>
      </c>
      <c r="M162" s="540" t="s">
        <v>2478</v>
      </c>
      <c r="N162" s="540" t="s">
        <v>2478</v>
      </c>
      <c r="O162" s="540" t="s">
        <v>2478</v>
      </c>
      <c r="P162" s="540" t="s">
        <v>2478</v>
      </c>
      <c r="Q162" s="540" t="s">
        <v>2478</v>
      </c>
      <c r="R162" s="540" t="s">
        <v>2478</v>
      </c>
      <c r="S162" s="540" t="s">
        <v>2478</v>
      </c>
    </row>
    <row r="163" spans="1:19">
      <c r="A163" s="543" t="s">
        <v>3271</v>
      </c>
      <c r="B163" s="544"/>
      <c r="C163" s="544"/>
      <c r="D163" s="545">
        <v>90017</v>
      </c>
      <c r="E163" s="545">
        <v>90017</v>
      </c>
      <c r="F163" s="545" t="s">
        <v>3596</v>
      </c>
      <c r="G163" s="543" t="s">
        <v>3597</v>
      </c>
      <c r="H163" s="545" t="s">
        <v>2469</v>
      </c>
      <c r="I163" s="544" t="s">
        <v>2478</v>
      </c>
      <c r="J163" s="543" t="s">
        <v>2478</v>
      </c>
      <c r="K163" s="543" t="s">
        <v>2478</v>
      </c>
      <c r="L163" s="543" t="s">
        <v>2478</v>
      </c>
      <c r="M163" s="543" t="s">
        <v>2478</v>
      </c>
      <c r="N163" s="543" t="s">
        <v>2478</v>
      </c>
      <c r="O163" s="543" t="s">
        <v>2478</v>
      </c>
      <c r="P163" s="543" t="s">
        <v>2478</v>
      </c>
      <c r="Q163" s="543" t="s">
        <v>2478</v>
      </c>
      <c r="R163" s="543" t="s">
        <v>2478</v>
      </c>
      <c r="S163" s="543" t="s">
        <v>2478</v>
      </c>
    </row>
    <row r="164" spans="1:19">
      <c r="A164" s="540" t="s">
        <v>3271</v>
      </c>
      <c r="B164" s="541"/>
      <c r="C164" s="541"/>
      <c r="D164" s="542">
        <v>90017</v>
      </c>
      <c r="E164" s="542">
        <v>90017</v>
      </c>
      <c r="F164" s="542" t="s">
        <v>3598</v>
      </c>
      <c r="G164" s="540" t="s">
        <v>3599</v>
      </c>
      <c r="H164" s="542" t="s">
        <v>2469</v>
      </c>
      <c r="I164" s="541" t="s">
        <v>2478</v>
      </c>
      <c r="J164" s="540" t="s">
        <v>2478</v>
      </c>
      <c r="K164" s="540" t="s">
        <v>2478</v>
      </c>
      <c r="L164" s="540" t="s">
        <v>2478</v>
      </c>
      <c r="M164" s="540" t="s">
        <v>2478</v>
      </c>
      <c r="N164" s="540" t="s">
        <v>2478</v>
      </c>
      <c r="O164" s="540" t="s">
        <v>2478</v>
      </c>
      <c r="P164" s="540" t="s">
        <v>2478</v>
      </c>
      <c r="Q164" s="540" t="s">
        <v>2478</v>
      </c>
      <c r="R164" s="540" t="s">
        <v>2478</v>
      </c>
      <c r="S164" s="540" t="s">
        <v>2478</v>
      </c>
    </row>
    <row r="165" spans="1:19">
      <c r="A165" s="543" t="s">
        <v>3271</v>
      </c>
      <c r="B165" s="544"/>
      <c r="C165" s="544"/>
      <c r="D165" s="545">
        <v>90017</v>
      </c>
      <c r="E165" s="545">
        <v>90017</v>
      </c>
      <c r="F165" s="545" t="s">
        <v>3600</v>
      </c>
      <c r="G165" s="543" t="s">
        <v>3601</v>
      </c>
      <c r="H165" s="545" t="s">
        <v>2469</v>
      </c>
      <c r="I165" s="544" t="s">
        <v>2478</v>
      </c>
      <c r="J165" s="543" t="s">
        <v>2478</v>
      </c>
      <c r="K165" s="543" t="s">
        <v>2478</v>
      </c>
      <c r="L165" s="543" t="s">
        <v>2478</v>
      </c>
      <c r="M165" s="543" t="s">
        <v>2478</v>
      </c>
      <c r="N165" s="543" t="s">
        <v>2478</v>
      </c>
      <c r="O165" s="543" t="s">
        <v>2478</v>
      </c>
      <c r="P165" s="543" t="s">
        <v>2478</v>
      </c>
      <c r="Q165" s="543" t="s">
        <v>2478</v>
      </c>
      <c r="R165" s="543" t="s">
        <v>2478</v>
      </c>
      <c r="S165" s="543" t="s">
        <v>2478</v>
      </c>
    </row>
    <row r="166" spans="1:19">
      <c r="A166" s="540" t="s">
        <v>3271</v>
      </c>
      <c r="B166" s="541"/>
      <c r="C166" s="541"/>
      <c r="D166" s="542">
        <v>90017</v>
      </c>
      <c r="E166" s="542">
        <v>90017</v>
      </c>
      <c r="F166" s="542" t="s">
        <v>3602</v>
      </c>
      <c r="G166" s="540" t="s">
        <v>3603</v>
      </c>
      <c r="H166" s="542" t="s">
        <v>2469</v>
      </c>
      <c r="I166" s="541" t="s">
        <v>2478</v>
      </c>
      <c r="J166" s="540" t="s">
        <v>2478</v>
      </c>
      <c r="K166" s="540" t="s">
        <v>2478</v>
      </c>
      <c r="L166" s="540" t="s">
        <v>2478</v>
      </c>
      <c r="M166" s="540" t="s">
        <v>2478</v>
      </c>
      <c r="N166" s="540" t="s">
        <v>2478</v>
      </c>
      <c r="O166" s="540" t="s">
        <v>2478</v>
      </c>
      <c r="P166" s="540" t="s">
        <v>2478</v>
      </c>
      <c r="Q166" s="540" t="s">
        <v>2478</v>
      </c>
      <c r="R166" s="540" t="s">
        <v>2478</v>
      </c>
      <c r="S166" s="540" t="s">
        <v>2478</v>
      </c>
    </row>
    <row r="167" spans="1:19">
      <c r="A167" s="543" t="s">
        <v>3271</v>
      </c>
      <c r="B167" s="544"/>
      <c r="C167" s="544"/>
      <c r="D167" s="545">
        <v>90017</v>
      </c>
      <c r="E167" s="545">
        <v>90017</v>
      </c>
      <c r="F167" s="545" t="s">
        <v>3604</v>
      </c>
      <c r="G167" s="543" t="s">
        <v>3605</v>
      </c>
      <c r="H167" s="545" t="s">
        <v>2469</v>
      </c>
      <c r="I167" s="544" t="s">
        <v>2478</v>
      </c>
      <c r="J167" s="543" t="s">
        <v>2478</v>
      </c>
      <c r="K167" s="543" t="s">
        <v>2478</v>
      </c>
      <c r="L167" s="543" t="s">
        <v>2478</v>
      </c>
      <c r="M167" s="543" t="s">
        <v>2478</v>
      </c>
      <c r="N167" s="543" t="s">
        <v>2478</v>
      </c>
      <c r="O167" s="543" t="s">
        <v>2478</v>
      </c>
      <c r="P167" s="543" t="s">
        <v>2478</v>
      </c>
      <c r="Q167" s="543" t="s">
        <v>2478</v>
      </c>
      <c r="R167" s="543" t="s">
        <v>2478</v>
      </c>
      <c r="S167" s="543" t="s">
        <v>2478</v>
      </c>
    </row>
    <row r="168" spans="1:19">
      <c r="A168" s="540" t="s">
        <v>3271</v>
      </c>
      <c r="B168" s="541"/>
      <c r="C168" s="541"/>
      <c r="D168" s="542">
        <v>90017</v>
      </c>
      <c r="E168" s="542">
        <v>90017</v>
      </c>
      <c r="F168" s="542" t="s">
        <v>3606</v>
      </c>
      <c r="G168" s="540" t="s">
        <v>3607</v>
      </c>
      <c r="H168" s="542" t="s">
        <v>2469</v>
      </c>
      <c r="I168" s="541" t="s">
        <v>2478</v>
      </c>
      <c r="J168" s="540" t="s">
        <v>2478</v>
      </c>
      <c r="K168" s="540" t="s">
        <v>2478</v>
      </c>
      <c r="L168" s="540" t="s">
        <v>2478</v>
      </c>
      <c r="M168" s="540" t="s">
        <v>2478</v>
      </c>
      <c r="N168" s="540" t="s">
        <v>2478</v>
      </c>
      <c r="O168" s="540" t="s">
        <v>2478</v>
      </c>
      <c r="P168" s="540" t="s">
        <v>2478</v>
      </c>
      <c r="Q168" s="540" t="s">
        <v>2478</v>
      </c>
      <c r="R168" s="540" t="s">
        <v>2478</v>
      </c>
      <c r="S168" s="540" t="s">
        <v>2478</v>
      </c>
    </row>
    <row r="169" spans="1:19">
      <c r="A169" s="543" t="s">
        <v>3271</v>
      </c>
      <c r="B169" s="544"/>
      <c r="C169" s="544"/>
      <c r="D169" s="545">
        <v>90017</v>
      </c>
      <c r="E169" s="545">
        <v>90017</v>
      </c>
      <c r="F169" s="545" t="s">
        <v>3608</v>
      </c>
      <c r="G169" s="543" t="s">
        <v>3609</v>
      </c>
      <c r="H169" s="545" t="s">
        <v>2469</v>
      </c>
      <c r="I169" s="544" t="s">
        <v>2478</v>
      </c>
      <c r="J169" s="543" t="s">
        <v>2478</v>
      </c>
      <c r="K169" s="543" t="s">
        <v>2478</v>
      </c>
      <c r="L169" s="543" t="s">
        <v>2478</v>
      </c>
      <c r="M169" s="543" t="s">
        <v>2478</v>
      </c>
      <c r="N169" s="543" t="s">
        <v>2478</v>
      </c>
      <c r="O169" s="543" t="s">
        <v>2478</v>
      </c>
      <c r="P169" s="543" t="s">
        <v>2478</v>
      </c>
      <c r="Q169" s="543" t="s">
        <v>2478</v>
      </c>
      <c r="R169" s="543" t="s">
        <v>2478</v>
      </c>
      <c r="S169" s="543" t="s">
        <v>2478</v>
      </c>
    </row>
    <row r="170" spans="1:19">
      <c r="A170" s="540" t="s">
        <v>3271</v>
      </c>
      <c r="B170" s="541"/>
      <c r="C170" s="541"/>
      <c r="D170" s="542">
        <v>90017</v>
      </c>
      <c r="E170" s="542">
        <v>90017</v>
      </c>
      <c r="F170" s="542" t="s">
        <v>3610</v>
      </c>
      <c r="G170" s="540" t="s">
        <v>3611</v>
      </c>
      <c r="H170" s="542" t="s">
        <v>2469</v>
      </c>
      <c r="I170" s="541" t="s">
        <v>2478</v>
      </c>
      <c r="J170" s="540" t="s">
        <v>2478</v>
      </c>
      <c r="K170" s="540" t="s">
        <v>2478</v>
      </c>
      <c r="L170" s="540" t="s">
        <v>2478</v>
      </c>
      <c r="M170" s="540" t="s">
        <v>2478</v>
      </c>
      <c r="N170" s="540" t="s">
        <v>2478</v>
      </c>
      <c r="O170" s="540" t="s">
        <v>2478</v>
      </c>
      <c r="P170" s="540" t="s">
        <v>2478</v>
      </c>
      <c r="Q170" s="540" t="s">
        <v>2478</v>
      </c>
      <c r="R170" s="540" t="s">
        <v>2478</v>
      </c>
      <c r="S170" s="540" t="s">
        <v>2478</v>
      </c>
    </row>
    <row r="171" spans="1:19">
      <c r="A171" s="543" t="s">
        <v>3271</v>
      </c>
      <c r="B171" s="544"/>
      <c r="C171" s="544"/>
      <c r="D171" s="545">
        <v>90017</v>
      </c>
      <c r="E171" s="545">
        <v>90017</v>
      </c>
      <c r="F171" s="545" t="s">
        <v>3612</v>
      </c>
      <c r="G171" s="543" t="s">
        <v>3613</v>
      </c>
      <c r="H171" s="545" t="s">
        <v>2469</v>
      </c>
      <c r="I171" s="544" t="s">
        <v>2478</v>
      </c>
      <c r="J171" s="543" t="s">
        <v>2478</v>
      </c>
      <c r="K171" s="543" t="s">
        <v>2478</v>
      </c>
      <c r="L171" s="543" t="s">
        <v>2478</v>
      </c>
      <c r="M171" s="543" t="s">
        <v>2478</v>
      </c>
      <c r="N171" s="543" t="s">
        <v>2478</v>
      </c>
      <c r="O171" s="543" t="s">
        <v>2478</v>
      </c>
      <c r="P171" s="543" t="s">
        <v>2478</v>
      </c>
      <c r="Q171" s="543" t="s">
        <v>2478</v>
      </c>
      <c r="R171" s="543" t="s">
        <v>2478</v>
      </c>
      <c r="S171" s="543" t="s">
        <v>2478</v>
      </c>
    </row>
    <row r="172" spans="1:19">
      <c r="A172" s="540" t="s">
        <v>3271</v>
      </c>
      <c r="B172" s="541"/>
      <c r="C172" s="541"/>
      <c r="D172" s="542">
        <v>90017</v>
      </c>
      <c r="E172" s="542">
        <v>90017</v>
      </c>
      <c r="F172" s="542" t="s">
        <v>3614</v>
      </c>
      <c r="G172" s="540" t="s">
        <v>3615</v>
      </c>
      <c r="H172" s="542" t="s">
        <v>2546</v>
      </c>
      <c r="I172" s="541" t="s">
        <v>2478</v>
      </c>
      <c r="J172" s="540" t="s">
        <v>2478</v>
      </c>
      <c r="K172" s="540" t="s">
        <v>2478</v>
      </c>
      <c r="L172" s="540" t="s">
        <v>2478</v>
      </c>
      <c r="M172" s="540" t="s">
        <v>2478</v>
      </c>
      <c r="N172" s="540" t="s">
        <v>2478</v>
      </c>
      <c r="O172" s="540" t="s">
        <v>2478</v>
      </c>
      <c r="P172" s="540" t="s">
        <v>2478</v>
      </c>
      <c r="Q172" s="540" t="s">
        <v>2478</v>
      </c>
      <c r="R172" s="540" t="s">
        <v>2478</v>
      </c>
      <c r="S172" s="540" t="s">
        <v>2478</v>
      </c>
    </row>
    <row r="173" spans="1:19">
      <c r="A173" s="543" t="s">
        <v>3271</v>
      </c>
      <c r="B173" s="544"/>
      <c r="C173" s="544"/>
      <c r="D173" s="545">
        <v>90017</v>
      </c>
      <c r="E173" s="545">
        <v>90017</v>
      </c>
      <c r="F173" s="545" t="s">
        <v>3616</v>
      </c>
      <c r="G173" s="543" t="s">
        <v>3617</v>
      </c>
      <c r="H173" s="545" t="s">
        <v>2469</v>
      </c>
      <c r="I173" s="544" t="s">
        <v>2478</v>
      </c>
      <c r="J173" s="543" t="s">
        <v>2478</v>
      </c>
      <c r="K173" s="543" t="s">
        <v>2478</v>
      </c>
      <c r="L173" s="543" t="s">
        <v>2478</v>
      </c>
      <c r="M173" s="543" t="s">
        <v>2478</v>
      </c>
      <c r="N173" s="543" t="s">
        <v>2478</v>
      </c>
      <c r="O173" s="543" t="s">
        <v>2478</v>
      </c>
      <c r="P173" s="543" t="s">
        <v>2478</v>
      </c>
      <c r="Q173" s="543" t="s">
        <v>2478</v>
      </c>
      <c r="R173" s="543" t="s">
        <v>2478</v>
      </c>
      <c r="S173" s="543" t="s">
        <v>2478</v>
      </c>
    </row>
    <row r="174" spans="1:19">
      <c r="A174" s="540" t="s">
        <v>3271</v>
      </c>
      <c r="B174" s="541"/>
      <c r="C174" s="541"/>
      <c r="D174" s="542">
        <v>90017</v>
      </c>
      <c r="E174" s="542">
        <v>90017</v>
      </c>
      <c r="F174" s="542" t="s">
        <v>3618</v>
      </c>
      <c r="G174" s="540" t="s">
        <v>3619</v>
      </c>
      <c r="H174" s="542" t="s">
        <v>2469</v>
      </c>
      <c r="I174" s="541" t="s">
        <v>2478</v>
      </c>
      <c r="J174" s="540" t="s">
        <v>2478</v>
      </c>
      <c r="K174" s="540" t="s">
        <v>2478</v>
      </c>
      <c r="L174" s="540" t="s">
        <v>2478</v>
      </c>
      <c r="M174" s="540" t="s">
        <v>2478</v>
      </c>
      <c r="N174" s="540" t="s">
        <v>2478</v>
      </c>
      <c r="O174" s="540" t="s">
        <v>2478</v>
      </c>
      <c r="P174" s="540" t="s">
        <v>2478</v>
      </c>
      <c r="Q174" s="540" t="s">
        <v>2478</v>
      </c>
      <c r="R174" s="540" t="s">
        <v>2478</v>
      </c>
      <c r="S174" s="540" t="s">
        <v>2478</v>
      </c>
    </row>
    <row r="175" spans="1:19">
      <c r="A175" s="543" t="s">
        <v>3271</v>
      </c>
      <c r="B175" s="544"/>
      <c r="C175" s="544"/>
      <c r="D175" s="545">
        <v>90017</v>
      </c>
      <c r="E175" s="545">
        <v>90017</v>
      </c>
      <c r="F175" s="545" t="s">
        <v>3620</v>
      </c>
      <c r="G175" s="543" t="s">
        <v>3621</v>
      </c>
      <c r="H175" s="545" t="s">
        <v>2469</v>
      </c>
      <c r="I175" s="544" t="s">
        <v>2478</v>
      </c>
      <c r="J175" s="543" t="s">
        <v>2478</v>
      </c>
      <c r="K175" s="543" t="s">
        <v>2478</v>
      </c>
      <c r="L175" s="543" t="s">
        <v>2478</v>
      </c>
      <c r="M175" s="543" t="s">
        <v>2478</v>
      </c>
      <c r="N175" s="543" t="s">
        <v>2478</v>
      </c>
      <c r="O175" s="543" t="s">
        <v>2478</v>
      </c>
      <c r="P175" s="543" t="s">
        <v>2478</v>
      </c>
      <c r="Q175" s="543" t="s">
        <v>2478</v>
      </c>
      <c r="R175" s="543" t="s">
        <v>2478</v>
      </c>
      <c r="S175" s="543" t="s">
        <v>2478</v>
      </c>
    </row>
    <row r="176" spans="1:19">
      <c r="A176" s="540" t="s">
        <v>3271</v>
      </c>
      <c r="B176" s="541"/>
      <c r="C176" s="541"/>
      <c r="D176" s="542">
        <v>90017</v>
      </c>
      <c r="E176" s="542">
        <v>90017</v>
      </c>
      <c r="F176" s="542" t="s">
        <v>3622</v>
      </c>
      <c r="G176" s="540" t="s">
        <v>3623</v>
      </c>
      <c r="H176" s="542" t="s">
        <v>2469</v>
      </c>
      <c r="I176" s="541" t="s">
        <v>2478</v>
      </c>
      <c r="J176" s="540" t="s">
        <v>2478</v>
      </c>
      <c r="K176" s="540" t="s">
        <v>2478</v>
      </c>
      <c r="L176" s="540" t="s">
        <v>2478</v>
      </c>
      <c r="M176" s="540" t="s">
        <v>2478</v>
      </c>
      <c r="N176" s="540" t="s">
        <v>2478</v>
      </c>
      <c r="O176" s="540" t="s">
        <v>2478</v>
      </c>
      <c r="P176" s="540" t="s">
        <v>2478</v>
      </c>
      <c r="Q176" s="540" t="s">
        <v>2478</v>
      </c>
      <c r="R176" s="540" t="s">
        <v>2478</v>
      </c>
      <c r="S176" s="540" t="s">
        <v>2478</v>
      </c>
    </row>
    <row r="177" spans="1:19">
      <c r="A177" s="543" t="s">
        <v>3271</v>
      </c>
      <c r="B177" s="544"/>
      <c r="C177" s="544"/>
      <c r="D177" s="545">
        <v>90017</v>
      </c>
      <c r="E177" s="545">
        <v>90017</v>
      </c>
      <c r="F177" s="545" t="s">
        <v>3624</v>
      </c>
      <c r="G177" s="543" t="s">
        <v>3625</v>
      </c>
      <c r="H177" s="545" t="s">
        <v>2469</v>
      </c>
      <c r="I177" s="544" t="s">
        <v>2478</v>
      </c>
      <c r="J177" s="543" t="s">
        <v>2478</v>
      </c>
      <c r="K177" s="543" t="s">
        <v>2478</v>
      </c>
      <c r="L177" s="543" t="s">
        <v>2478</v>
      </c>
      <c r="M177" s="543" t="s">
        <v>2478</v>
      </c>
      <c r="N177" s="543" t="s">
        <v>2478</v>
      </c>
      <c r="O177" s="543" t="s">
        <v>2478</v>
      </c>
      <c r="P177" s="543" t="s">
        <v>2478</v>
      </c>
      <c r="Q177" s="543" t="s">
        <v>2478</v>
      </c>
      <c r="R177" s="543" t="s">
        <v>2478</v>
      </c>
      <c r="S177" s="543" t="s">
        <v>2478</v>
      </c>
    </row>
    <row r="178" spans="1:19">
      <c r="A178" s="540" t="s">
        <v>3271</v>
      </c>
      <c r="B178" s="541"/>
      <c r="C178" s="541"/>
      <c r="D178" s="542">
        <v>90017</v>
      </c>
      <c r="E178" s="542">
        <v>90017</v>
      </c>
      <c r="F178" s="542" t="s">
        <v>3626</v>
      </c>
      <c r="G178" s="540" t="s">
        <v>3627</v>
      </c>
      <c r="H178" s="542" t="s">
        <v>2469</v>
      </c>
      <c r="I178" s="541" t="s">
        <v>2478</v>
      </c>
      <c r="J178" s="540" t="s">
        <v>2478</v>
      </c>
      <c r="K178" s="540" t="s">
        <v>2478</v>
      </c>
      <c r="L178" s="540" t="s">
        <v>2478</v>
      </c>
      <c r="M178" s="540" t="s">
        <v>2478</v>
      </c>
      <c r="N178" s="540" t="s">
        <v>2478</v>
      </c>
      <c r="O178" s="540" t="s">
        <v>2478</v>
      </c>
      <c r="P178" s="540" t="s">
        <v>2478</v>
      </c>
      <c r="Q178" s="540" t="s">
        <v>2478</v>
      </c>
      <c r="R178" s="540" t="s">
        <v>2478</v>
      </c>
      <c r="S178" s="540" t="s">
        <v>2478</v>
      </c>
    </row>
    <row r="179" spans="1:19">
      <c r="A179" s="543" t="s">
        <v>3271</v>
      </c>
      <c r="B179" s="544"/>
      <c r="C179" s="544"/>
      <c r="D179" s="545">
        <v>90017</v>
      </c>
      <c r="E179" s="545">
        <v>90017</v>
      </c>
      <c r="F179" s="545" t="s">
        <v>3628</v>
      </c>
      <c r="G179" s="543" t="s">
        <v>3629</v>
      </c>
      <c r="H179" s="545" t="s">
        <v>2469</v>
      </c>
      <c r="I179" s="544" t="s">
        <v>2478</v>
      </c>
      <c r="J179" s="543" t="s">
        <v>2478</v>
      </c>
      <c r="K179" s="543" t="s">
        <v>2478</v>
      </c>
      <c r="L179" s="543" t="s">
        <v>2478</v>
      </c>
      <c r="M179" s="543" t="s">
        <v>2478</v>
      </c>
      <c r="N179" s="543" t="s">
        <v>2478</v>
      </c>
      <c r="O179" s="543" t="s">
        <v>2478</v>
      </c>
      <c r="P179" s="543" t="s">
        <v>2478</v>
      </c>
      <c r="Q179" s="543" t="s">
        <v>2478</v>
      </c>
      <c r="R179" s="543" t="s">
        <v>2478</v>
      </c>
      <c r="S179" s="543" t="s">
        <v>2478</v>
      </c>
    </row>
    <row r="180" spans="1:19">
      <c r="A180" s="540" t="s">
        <v>3271</v>
      </c>
      <c r="B180" s="541"/>
      <c r="C180" s="541"/>
      <c r="D180" s="542">
        <v>90017</v>
      </c>
      <c r="E180" s="542">
        <v>90017</v>
      </c>
      <c r="F180" s="542" t="s">
        <v>3630</v>
      </c>
      <c r="G180" s="540" t="s">
        <v>3631</v>
      </c>
      <c r="H180" s="542" t="s">
        <v>2469</v>
      </c>
      <c r="I180" s="541" t="s">
        <v>2478</v>
      </c>
      <c r="J180" s="540" t="s">
        <v>2478</v>
      </c>
      <c r="K180" s="540" t="s">
        <v>2478</v>
      </c>
      <c r="L180" s="540" t="s">
        <v>2478</v>
      </c>
      <c r="M180" s="540" t="s">
        <v>2478</v>
      </c>
      <c r="N180" s="540" t="s">
        <v>2478</v>
      </c>
      <c r="O180" s="540" t="s">
        <v>2478</v>
      </c>
      <c r="P180" s="540" t="s">
        <v>2478</v>
      </c>
      <c r="Q180" s="540" t="s">
        <v>2478</v>
      </c>
      <c r="R180" s="540" t="s">
        <v>2478</v>
      </c>
      <c r="S180" s="540" t="s">
        <v>2478</v>
      </c>
    </row>
    <row r="181" spans="1:19">
      <c r="A181" s="543" t="s">
        <v>3271</v>
      </c>
      <c r="B181" s="544"/>
      <c r="C181" s="544"/>
      <c r="D181" s="545">
        <v>90017</v>
      </c>
      <c r="E181" s="545">
        <v>90017</v>
      </c>
      <c r="F181" s="545" t="s">
        <v>3632</v>
      </c>
      <c r="G181" s="543" t="s">
        <v>3633</v>
      </c>
      <c r="H181" s="545" t="s">
        <v>2469</v>
      </c>
      <c r="I181" s="544" t="s">
        <v>2478</v>
      </c>
      <c r="J181" s="543" t="s">
        <v>2478</v>
      </c>
      <c r="K181" s="543" t="s">
        <v>2478</v>
      </c>
      <c r="L181" s="543" t="s">
        <v>2478</v>
      </c>
      <c r="M181" s="543" t="s">
        <v>2478</v>
      </c>
      <c r="N181" s="543" t="s">
        <v>2478</v>
      </c>
      <c r="O181" s="543" t="s">
        <v>2478</v>
      </c>
      <c r="P181" s="543" t="s">
        <v>2478</v>
      </c>
      <c r="Q181" s="543" t="s">
        <v>2478</v>
      </c>
      <c r="R181" s="543" t="s">
        <v>2478</v>
      </c>
      <c r="S181" s="543" t="s">
        <v>2478</v>
      </c>
    </row>
    <row r="182" spans="1:19">
      <c r="A182" s="540" t="s">
        <v>3271</v>
      </c>
      <c r="B182" s="541"/>
      <c r="C182" s="541"/>
      <c r="D182" s="542">
        <v>90017</v>
      </c>
      <c r="E182" s="542">
        <v>90017</v>
      </c>
      <c r="F182" s="542" t="s">
        <v>3634</v>
      </c>
      <c r="G182" s="540" t="s">
        <v>3635</v>
      </c>
      <c r="H182" s="542" t="s">
        <v>2469</v>
      </c>
      <c r="I182" s="541" t="s">
        <v>2478</v>
      </c>
      <c r="J182" s="540" t="s">
        <v>2478</v>
      </c>
      <c r="K182" s="540" t="s">
        <v>2478</v>
      </c>
      <c r="L182" s="540" t="s">
        <v>2478</v>
      </c>
      <c r="M182" s="540" t="s">
        <v>2478</v>
      </c>
      <c r="N182" s="540" t="s">
        <v>2478</v>
      </c>
      <c r="O182" s="540" t="s">
        <v>2478</v>
      </c>
      <c r="P182" s="540" t="s">
        <v>2478</v>
      </c>
      <c r="Q182" s="540" t="s">
        <v>2478</v>
      </c>
      <c r="R182" s="540" t="s">
        <v>2478</v>
      </c>
      <c r="S182" s="540" t="s">
        <v>2478</v>
      </c>
    </row>
    <row r="183" spans="1:19">
      <c r="A183" s="543" t="s">
        <v>3271</v>
      </c>
      <c r="B183" s="544"/>
      <c r="C183" s="544"/>
      <c r="D183" s="545">
        <v>90017</v>
      </c>
      <c r="E183" s="545">
        <v>90017</v>
      </c>
      <c r="F183" s="545" t="s">
        <v>3636</v>
      </c>
      <c r="G183" s="543" t="s">
        <v>3637</v>
      </c>
      <c r="H183" s="545" t="s">
        <v>2469</v>
      </c>
      <c r="I183" s="544" t="s">
        <v>2478</v>
      </c>
      <c r="J183" s="543" t="s">
        <v>2478</v>
      </c>
      <c r="K183" s="543" t="s">
        <v>2478</v>
      </c>
      <c r="L183" s="543" t="s">
        <v>2478</v>
      </c>
      <c r="M183" s="543" t="s">
        <v>2478</v>
      </c>
      <c r="N183" s="543" t="s">
        <v>2478</v>
      </c>
      <c r="O183" s="543" t="s">
        <v>2478</v>
      </c>
      <c r="P183" s="543" t="s">
        <v>2478</v>
      </c>
      <c r="Q183" s="543" t="s">
        <v>2478</v>
      </c>
      <c r="R183" s="543" t="s">
        <v>2478</v>
      </c>
      <c r="S183" s="543" t="s">
        <v>2478</v>
      </c>
    </row>
    <row r="184" spans="1:19">
      <c r="A184" s="540" t="s">
        <v>3271</v>
      </c>
      <c r="B184" s="541"/>
      <c r="C184" s="541"/>
      <c r="D184" s="542">
        <v>90017</v>
      </c>
      <c r="E184" s="542">
        <v>90017</v>
      </c>
      <c r="F184" s="542" t="s">
        <v>3638</v>
      </c>
      <c r="G184" s="540" t="s">
        <v>3639</v>
      </c>
      <c r="H184" s="542" t="s">
        <v>2546</v>
      </c>
      <c r="I184" s="541" t="s">
        <v>2478</v>
      </c>
      <c r="J184" s="540" t="s">
        <v>2478</v>
      </c>
      <c r="K184" s="540" t="s">
        <v>2478</v>
      </c>
      <c r="L184" s="540" t="s">
        <v>2478</v>
      </c>
      <c r="M184" s="540" t="s">
        <v>2478</v>
      </c>
      <c r="N184" s="540" t="s">
        <v>2478</v>
      </c>
      <c r="O184" s="540" t="s">
        <v>2478</v>
      </c>
      <c r="P184" s="540" t="s">
        <v>2478</v>
      </c>
      <c r="Q184" s="540" t="s">
        <v>2478</v>
      </c>
      <c r="R184" s="540" t="s">
        <v>2478</v>
      </c>
      <c r="S184" s="540" t="s">
        <v>2478</v>
      </c>
    </row>
    <row r="185" spans="1:19">
      <c r="A185" s="543" t="s">
        <v>3271</v>
      </c>
      <c r="B185" s="544"/>
      <c r="C185" s="544"/>
      <c r="D185" s="545">
        <v>90017</v>
      </c>
      <c r="E185" s="545">
        <v>90017</v>
      </c>
      <c r="F185" s="545" t="s">
        <v>3640</v>
      </c>
      <c r="G185" s="543" t="s">
        <v>3641</v>
      </c>
      <c r="H185" s="545" t="s">
        <v>2546</v>
      </c>
      <c r="I185" s="544" t="s">
        <v>2478</v>
      </c>
      <c r="J185" s="543" t="s">
        <v>2478</v>
      </c>
      <c r="K185" s="543" t="s">
        <v>2478</v>
      </c>
      <c r="L185" s="543" t="s">
        <v>2478</v>
      </c>
      <c r="M185" s="543" t="s">
        <v>2478</v>
      </c>
      <c r="N185" s="543" t="s">
        <v>2478</v>
      </c>
      <c r="O185" s="543" t="s">
        <v>2478</v>
      </c>
      <c r="P185" s="543" t="s">
        <v>2478</v>
      </c>
      <c r="Q185" s="543" t="s">
        <v>2478</v>
      </c>
      <c r="R185" s="543" t="s">
        <v>2478</v>
      </c>
      <c r="S185" s="543" t="s">
        <v>2478</v>
      </c>
    </row>
    <row r="186" spans="1:19">
      <c r="A186" s="540" t="s">
        <v>3271</v>
      </c>
      <c r="B186" s="541"/>
      <c r="C186" s="541"/>
      <c r="D186" s="542">
        <v>90017</v>
      </c>
      <c r="E186" s="542">
        <v>90017</v>
      </c>
      <c r="F186" s="542" t="s">
        <v>3642</v>
      </c>
      <c r="G186" s="540" t="s">
        <v>3643</v>
      </c>
      <c r="H186" s="542" t="s">
        <v>2469</v>
      </c>
      <c r="I186" s="541" t="s">
        <v>2478</v>
      </c>
      <c r="J186" s="540" t="s">
        <v>2478</v>
      </c>
      <c r="K186" s="540" t="s">
        <v>2478</v>
      </c>
      <c r="L186" s="540" t="s">
        <v>2478</v>
      </c>
      <c r="M186" s="540" t="s">
        <v>2478</v>
      </c>
      <c r="N186" s="540" t="s">
        <v>2478</v>
      </c>
      <c r="O186" s="540" t="s">
        <v>2478</v>
      </c>
      <c r="P186" s="540" t="s">
        <v>2478</v>
      </c>
      <c r="Q186" s="540" t="s">
        <v>2478</v>
      </c>
      <c r="R186" s="540" t="s">
        <v>2478</v>
      </c>
      <c r="S186" s="540" t="s">
        <v>2478</v>
      </c>
    </row>
    <row r="187" spans="1:19">
      <c r="A187" s="543" t="s">
        <v>3271</v>
      </c>
      <c r="B187" s="544"/>
      <c r="C187" s="544"/>
      <c r="D187" s="545">
        <v>90017</v>
      </c>
      <c r="E187" s="545">
        <v>90017</v>
      </c>
      <c r="F187" s="545" t="s">
        <v>3644</v>
      </c>
      <c r="G187" s="543" t="s">
        <v>3645</v>
      </c>
      <c r="H187" s="545" t="s">
        <v>2469</v>
      </c>
      <c r="I187" s="544" t="s">
        <v>2478</v>
      </c>
      <c r="J187" s="543" t="s">
        <v>2478</v>
      </c>
      <c r="K187" s="543" t="s">
        <v>2478</v>
      </c>
      <c r="L187" s="543" t="s">
        <v>2478</v>
      </c>
      <c r="M187" s="543" t="s">
        <v>2478</v>
      </c>
      <c r="N187" s="543" t="s">
        <v>2478</v>
      </c>
      <c r="O187" s="543" t="s">
        <v>2478</v>
      </c>
      <c r="P187" s="543" t="s">
        <v>2478</v>
      </c>
      <c r="Q187" s="543" t="s">
        <v>2478</v>
      </c>
      <c r="R187" s="543" t="s">
        <v>2478</v>
      </c>
      <c r="S187" s="543" t="s">
        <v>2478</v>
      </c>
    </row>
    <row r="188" spans="1:19">
      <c r="A188" s="540" t="s">
        <v>3271</v>
      </c>
      <c r="B188" s="541"/>
      <c r="C188" s="541"/>
      <c r="D188" s="542">
        <v>90017</v>
      </c>
      <c r="E188" s="542">
        <v>90017</v>
      </c>
      <c r="F188" s="542" t="s">
        <v>3646</v>
      </c>
      <c r="G188" s="540" t="s">
        <v>3647</v>
      </c>
      <c r="H188" s="542" t="s">
        <v>2546</v>
      </c>
      <c r="I188" s="541" t="s">
        <v>2478</v>
      </c>
      <c r="J188" s="540" t="s">
        <v>2478</v>
      </c>
      <c r="K188" s="540" t="s">
        <v>2478</v>
      </c>
      <c r="L188" s="540" t="s">
        <v>2478</v>
      </c>
      <c r="M188" s="540" t="s">
        <v>2478</v>
      </c>
      <c r="N188" s="540" t="s">
        <v>2478</v>
      </c>
      <c r="O188" s="540" t="s">
        <v>2478</v>
      </c>
      <c r="P188" s="540" t="s">
        <v>2478</v>
      </c>
      <c r="Q188" s="540" t="s">
        <v>2478</v>
      </c>
      <c r="R188" s="540" t="s">
        <v>2478</v>
      </c>
      <c r="S188" s="540" t="s">
        <v>2478</v>
      </c>
    </row>
    <row r="189" spans="1:19">
      <c r="A189" s="543" t="s">
        <v>3271</v>
      </c>
      <c r="B189" s="544"/>
      <c r="C189" s="544"/>
      <c r="D189" s="545">
        <v>90017</v>
      </c>
      <c r="E189" s="545">
        <v>90017</v>
      </c>
      <c r="F189" s="545" t="s">
        <v>3648</v>
      </c>
      <c r="G189" s="543" t="s">
        <v>3649</v>
      </c>
      <c r="H189" s="545" t="s">
        <v>2469</v>
      </c>
      <c r="I189" s="544" t="s">
        <v>2478</v>
      </c>
      <c r="J189" s="543" t="s">
        <v>2478</v>
      </c>
      <c r="K189" s="543" t="s">
        <v>2478</v>
      </c>
      <c r="L189" s="543" t="s">
        <v>2478</v>
      </c>
      <c r="M189" s="543" t="s">
        <v>2478</v>
      </c>
      <c r="N189" s="543" t="s">
        <v>2478</v>
      </c>
      <c r="O189" s="543" t="s">
        <v>2478</v>
      </c>
      <c r="P189" s="543" t="s">
        <v>2478</v>
      </c>
      <c r="Q189" s="543" t="s">
        <v>2478</v>
      </c>
      <c r="R189" s="543" t="s">
        <v>2478</v>
      </c>
      <c r="S189" s="543" t="s">
        <v>2478</v>
      </c>
    </row>
    <row r="190" spans="1:19">
      <c r="A190" s="540" t="s">
        <v>3271</v>
      </c>
      <c r="B190" s="541"/>
      <c r="C190" s="541"/>
      <c r="D190" s="542">
        <v>90017</v>
      </c>
      <c r="E190" s="542">
        <v>90017</v>
      </c>
      <c r="F190" s="542" t="s">
        <v>3650</v>
      </c>
      <c r="G190" s="540" t="s">
        <v>3651</v>
      </c>
      <c r="H190" s="542" t="s">
        <v>2469</v>
      </c>
      <c r="I190" s="541" t="s">
        <v>2478</v>
      </c>
      <c r="J190" s="540" t="s">
        <v>2478</v>
      </c>
      <c r="K190" s="540" t="s">
        <v>2478</v>
      </c>
      <c r="L190" s="540" t="s">
        <v>2478</v>
      </c>
      <c r="M190" s="540" t="s">
        <v>2478</v>
      </c>
      <c r="N190" s="540" t="s">
        <v>2478</v>
      </c>
      <c r="O190" s="540" t="s">
        <v>2478</v>
      </c>
      <c r="P190" s="540" t="s">
        <v>2478</v>
      </c>
      <c r="Q190" s="540" t="s">
        <v>2478</v>
      </c>
      <c r="R190" s="540" t="s">
        <v>2478</v>
      </c>
      <c r="S190" s="540" t="s">
        <v>2478</v>
      </c>
    </row>
    <row r="191" spans="1:19">
      <c r="A191" s="543" t="s">
        <v>3271</v>
      </c>
      <c r="B191" s="544"/>
      <c r="C191" s="544"/>
      <c r="D191" s="545">
        <v>90017</v>
      </c>
      <c r="E191" s="545">
        <v>90017</v>
      </c>
      <c r="F191" s="545" t="s">
        <v>3652</v>
      </c>
      <c r="G191" s="543" t="s">
        <v>3653</v>
      </c>
      <c r="H191" s="545" t="s">
        <v>2469</v>
      </c>
      <c r="I191" s="544" t="s">
        <v>2478</v>
      </c>
      <c r="J191" s="543" t="s">
        <v>2478</v>
      </c>
      <c r="K191" s="543" t="s">
        <v>2478</v>
      </c>
      <c r="L191" s="543" t="s">
        <v>2478</v>
      </c>
      <c r="M191" s="543" t="s">
        <v>2478</v>
      </c>
      <c r="N191" s="543" t="s">
        <v>2478</v>
      </c>
      <c r="O191" s="543" t="s">
        <v>2478</v>
      </c>
      <c r="P191" s="543" t="s">
        <v>2478</v>
      </c>
      <c r="Q191" s="543" t="s">
        <v>2478</v>
      </c>
      <c r="R191" s="543" t="s">
        <v>2478</v>
      </c>
      <c r="S191" s="543" t="s">
        <v>2478</v>
      </c>
    </row>
    <row r="192" spans="1:19">
      <c r="A192" s="540" t="s">
        <v>3271</v>
      </c>
      <c r="B192" s="541"/>
      <c r="C192" s="541"/>
      <c r="D192" s="542">
        <v>90017</v>
      </c>
      <c r="E192" s="542">
        <v>90017</v>
      </c>
      <c r="F192" s="542" t="s">
        <v>3654</v>
      </c>
      <c r="G192" s="540" t="s">
        <v>3655</v>
      </c>
      <c r="H192" s="542" t="s">
        <v>2469</v>
      </c>
      <c r="I192" s="541" t="s">
        <v>2478</v>
      </c>
      <c r="J192" s="540" t="s">
        <v>2478</v>
      </c>
      <c r="K192" s="540" t="s">
        <v>2478</v>
      </c>
      <c r="L192" s="540" t="s">
        <v>2478</v>
      </c>
      <c r="M192" s="540" t="s">
        <v>2478</v>
      </c>
      <c r="N192" s="540" t="s">
        <v>2478</v>
      </c>
      <c r="O192" s="540" t="s">
        <v>2478</v>
      </c>
      <c r="P192" s="540" t="s">
        <v>2478</v>
      </c>
      <c r="Q192" s="540" t="s">
        <v>2478</v>
      </c>
      <c r="R192" s="540" t="s">
        <v>2478</v>
      </c>
      <c r="S192" s="540" t="s">
        <v>2478</v>
      </c>
    </row>
    <row r="193" spans="1:19">
      <c r="A193" s="543" t="s">
        <v>3271</v>
      </c>
      <c r="B193" s="544"/>
      <c r="C193" s="544"/>
      <c r="D193" s="545">
        <v>90017</v>
      </c>
      <c r="E193" s="545">
        <v>90017</v>
      </c>
      <c r="F193" s="545" t="s">
        <v>3656</v>
      </c>
      <c r="G193" s="543" t="s">
        <v>3657</v>
      </c>
      <c r="H193" s="545" t="s">
        <v>2469</v>
      </c>
      <c r="I193" s="544" t="s">
        <v>2478</v>
      </c>
      <c r="J193" s="543" t="s">
        <v>2478</v>
      </c>
      <c r="K193" s="543" t="s">
        <v>2478</v>
      </c>
      <c r="L193" s="543" t="s">
        <v>2478</v>
      </c>
      <c r="M193" s="543" t="s">
        <v>2478</v>
      </c>
      <c r="N193" s="543" t="s">
        <v>2478</v>
      </c>
      <c r="O193" s="543" t="s">
        <v>2478</v>
      </c>
      <c r="P193" s="543" t="s">
        <v>2478</v>
      </c>
      <c r="Q193" s="543" t="s">
        <v>2478</v>
      </c>
      <c r="R193" s="543" t="s">
        <v>2478</v>
      </c>
      <c r="S193" s="543" t="s">
        <v>2478</v>
      </c>
    </row>
    <row r="194" spans="1:19">
      <c r="A194" s="540" t="s">
        <v>3271</v>
      </c>
      <c r="B194" s="541"/>
      <c r="C194" s="541"/>
      <c r="D194" s="542">
        <v>90017</v>
      </c>
      <c r="E194" s="542">
        <v>90017</v>
      </c>
      <c r="F194" s="542" t="s">
        <v>3658</v>
      </c>
      <c r="G194" s="540" t="s">
        <v>3659</v>
      </c>
      <c r="H194" s="542" t="s">
        <v>2469</v>
      </c>
      <c r="I194" s="541" t="s">
        <v>2478</v>
      </c>
      <c r="J194" s="540" t="s">
        <v>2478</v>
      </c>
      <c r="K194" s="540" t="s">
        <v>2478</v>
      </c>
      <c r="L194" s="540" t="s">
        <v>2478</v>
      </c>
      <c r="M194" s="540" t="s">
        <v>2478</v>
      </c>
      <c r="N194" s="540" t="s">
        <v>2478</v>
      </c>
      <c r="O194" s="540" t="s">
        <v>2478</v>
      </c>
      <c r="P194" s="540" t="s">
        <v>2478</v>
      </c>
      <c r="Q194" s="540" t="s">
        <v>2478</v>
      </c>
      <c r="R194" s="540" t="s">
        <v>2478</v>
      </c>
      <c r="S194" s="540" t="s">
        <v>2478</v>
      </c>
    </row>
    <row r="195" spans="1:19">
      <c r="A195" s="543" t="s">
        <v>3271</v>
      </c>
      <c r="B195" s="544"/>
      <c r="C195" s="544"/>
      <c r="D195" s="545">
        <v>90017</v>
      </c>
      <c r="E195" s="545">
        <v>90017</v>
      </c>
      <c r="F195" s="545" t="s">
        <v>3660</v>
      </c>
      <c r="G195" s="543" t="s">
        <v>3661</v>
      </c>
      <c r="H195" s="545" t="s">
        <v>2469</v>
      </c>
      <c r="I195" s="544" t="s">
        <v>2478</v>
      </c>
      <c r="J195" s="543" t="s">
        <v>2478</v>
      </c>
      <c r="K195" s="543" t="s">
        <v>2478</v>
      </c>
      <c r="L195" s="543" t="s">
        <v>2478</v>
      </c>
      <c r="M195" s="543" t="s">
        <v>2478</v>
      </c>
      <c r="N195" s="543" t="s">
        <v>2478</v>
      </c>
      <c r="O195" s="543" t="s">
        <v>2478</v>
      </c>
      <c r="P195" s="543" t="s">
        <v>2478</v>
      </c>
      <c r="Q195" s="543" t="s">
        <v>2478</v>
      </c>
      <c r="R195" s="543" t="s">
        <v>2478</v>
      </c>
      <c r="S195" s="543" t="s">
        <v>2478</v>
      </c>
    </row>
    <row r="196" spans="1:19">
      <c r="A196" s="540" t="s">
        <v>3271</v>
      </c>
      <c r="B196" s="541"/>
      <c r="C196" s="541"/>
      <c r="D196" s="542">
        <v>90017</v>
      </c>
      <c r="E196" s="542">
        <v>90017</v>
      </c>
      <c r="F196" s="542" t="s">
        <v>3662</v>
      </c>
      <c r="G196" s="540" t="s">
        <v>3663</v>
      </c>
      <c r="H196" s="542" t="s">
        <v>2469</v>
      </c>
      <c r="I196" s="541" t="s">
        <v>2478</v>
      </c>
      <c r="J196" s="540" t="s">
        <v>2478</v>
      </c>
      <c r="K196" s="540" t="s">
        <v>2478</v>
      </c>
      <c r="L196" s="540" t="s">
        <v>2478</v>
      </c>
      <c r="M196" s="540" t="s">
        <v>2478</v>
      </c>
      <c r="N196" s="540" t="s">
        <v>2478</v>
      </c>
      <c r="O196" s="540" t="s">
        <v>2478</v>
      </c>
      <c r="P196" s="540" t="s">
        <v>2478</v>
      </c>
      <c r="Q196" s="540" t="s">
        <v>2478</v>
      </c>
      <c r="R196" s="540" t="s">
        <v>2478</v>
      </c>
      <c r="S196" s="540" t="s">
        <v>2478</v>
      </c>
    </row>
    <row r="197" spans="1:19">
      <c r="A197" s="543" t="s">
        <v>3271</v>
      </c>
      <c r="B197" s="544"/>
      <c r="C197" s="544"/>
      <c r="D197" s="545">
        <v>90017</v>
      </c>
      <c r="E197" s="545">
        <v>90017</v>
      </c>
      <c r="F197" s="545" t="s">
        <v>3664</v>
      </c>
      <c r="G197" s="543" t="s">
        <v>3665</v>
      </c>
      <c r="H197" s="545" t="s">
        <v>2469</v>
      </c>
      <c r="I197" s="544" t="s">
        <v>2478</v>
      </c>
      <c r="J197" s="543" t="s">
        <v>2478</v>
      </c>
      <c r="K197" s="543" t="s">
        <v>2478</v>
      </c>
      <c r="L197" s="543" t="s">
        <v>2478</v>
      </c>
      <c r="M197" s="543" t="s">
        <v>2478</v>
      </c>
      <c r="N197" s="543" t="s">
        <v>2478</v>
      </c>
      <c r="O197" s="543" t="s">
        <v>2478</v>
      </c>
      <c r="P197" s="543" t="s">
        <v>2478</v>
      </c>
      <c r="Q197" s="543" t="s">
        <v>2478</v>
      </c>
      <c r="R197" s="543" t="s">
        <v>2478</v>
      </c>
      <c r="S197" s="543" t="s">
        <v>2478</v>
      </c>
    </row>
    <row r="198" spans="1:19">
      <c r="A198" s="540" t="s">
        <v>3271</v>
      </c>
      <c r="B198" s="541"/>
      <c r="C198" s="541"/>
      <c r="D198" s="542">
        <v>90017</v>
      </c>
      <c r="E198" s="542">
        <v>90017</v>
      </c>
      <c r="F198" s="542" t="s">
        <v>3666</v>
      </c>
      <c r="G198" s="540" t="s">
        <v>3667</v>
      </c>
      <c r="H198" s="542" t="s">
        <v>2469</v>
      </c>
      <c r="I198" s="541" t="s">
        <v>2478</v>
      </c>
      <c r="J198" s="540" t="s">
        <v>2478</v>
      </c>
      <c r="K198" s="540" t="s">
        <v>2478</v>
      </c>
      <c r="L198" s="540" t="s">
        <v>2478</v>
      </c>
      <c r="M198" s="540" t="s">
        <v>2478</v>
      </c>
      <c r="N198" s="540" t="s">
        <v>2478</v>
      </c>
      <c r="O198" s="540" t="s">
        <v>2478</v>
      </c>
      <c r="P198" s="540" t="s">
        <v>2478</v>
      </c>
      <c r="Q198" s="540" t="s">
        <v>2478</v>
      </c>
      <c r="R198" s="540" t="s">
        <v>2478</v>
      </c>
      <c r="S198" s="540" t="s">
        <v>2478</v>
      </c>
    </row>
    <row r="199" spans="1:19">
      <c r="A199" s="543" t="s">
        <v>3271</v>
      </c>
      <c r="B199" s="544"/>
      <c r="C199" s="544"/>
      <c r="D199" s="545">
        <v>90017</v>
      </c>
      <c r="E199" s="545">
        <v>90017</v>
      </c>
      <c r="F199" s="545" t="s">
        <v>3668</v>
      </c>
      <c r="G199" s="543" t="s">
        <v>3669</v>
      </c>
      <c r="H199" s="545" t="s">
        <v>2469</v>
      </c>
      <c r="I199" s="544" t="s">
        <v>2478</v>
      </c>
      <c r="J199" s="543" t="s">
        <v>2478</v>
      </c>
      <c r="K199" s="543" t="s">
        <v>2478</v>
      </c>
      <c r="L199" s="543" t="s">
        <v>2478</v>
      </c>
      <c r="M199" s="543" t="s">
        <v>2478</v>
      </c>
      <c r="N199" s="543" t="s">
        <v>2478</v>
      </c>
      <c r="O199" s="543" t="s">
        <v>2478</v>
      </c>
      <c r="P199" s="543" t="s">
        <v>2478</v>
      </c>
      <c r="Q199" s="543" t="s">
        <v>2478</v>
      </c>
      <c r="R199" s="543" t="s">
        <v>2478</v>
      </c>
      <c r="S199" s="543" t="s">
        <v>2478</v>
      </c>
    </row>
    <row r="200" spans="1:19">
      <c r="A200" s="540" t="s">
        <v>3271</v>
      </c>
      <c r="B200" s="541"/>
      <c r="C200" s="541"/>
      <c r="D200" s="542">
        <v>90017</v>
      </c>
      <c r="E200" s="542">
        <v>90017</v>
      </c>
      <c r="F200" s="542" t="s">
        <v>3670</v>
      </c>
      <c r="G200" s="540" t="s">
        <v>3671</v>
      </c>
      <c r="H200" s="542" t="s">
        <v>2469</v>
      </c>
      <c r="I200" s="541" t="s">
        <v>2478</v>
      </c>
      <c r="J200" s="540" t="s">
        <v>2478</v>
      </c>
      <c r="K200" s="540" t="s">
        <v>2478</v>
      </c>
      <c r="L200" s="540" t="s">
        <v>2478</v>
      </c>
      <c r="M200" s="540" t="s">
        <v>2478</v>
      </c>
      <c r="N200" s="540" t="s">
        <v>2478</v>
      </c>
      <c r="O200" s="540" t="s">
        <v>2478</v>
      </c>
      <c r="P200" s="540" t="s">
        <v>2478</v>
      </c>
      <c r="Q200" s="540" t="s">
        <v>2478</v>
      </c>
      <c r="R200" s="540" t="s">
        <v>2478</v>
      </c>
      <c r="S200" s="540" t="s">
        <v>2478</v>
      </c>
    </row>
    <row r="201" spans="1:19">
      <c r="A201" s="543" t="s">
        <v>3271</v>
      </c>
      <c r="B201" s="544"/>
      <c r="C201" s="544"/>
      <c r="D201" s="545">
        <v>90017</v>
      </c>
      <c r="E201" s="545">
        <v>90017</v>
      </c>
      <c r="F201" s="545" t="s">
        <v>3672</v>
      </c>
      <c r="G201" s="543" t="s">
        <v>3673</v>
      </c>
      <c r="H201" s="545" t="s">
        <v>2469</v>
      </c>
      <c r="I201" s="544" t="s">
        <v>2478</v>
      </c>
      <c r="J201" s="543" t="s">
        <v>2478</v>
      </c>
      <c r="K201" s="543" t="s">
        <v>2478</v>
      </c>
      <c r="L201" s="543" t="s">
        <v>2478</v>
      </c>
      <c r="M201" s="543" t="s">
        <v>2478</v>
      </c>
      <c r="N201" s="543" t="s">
        <v>2478</v>
      </c>
      <c r="O201" s="543" t="s">
        <v>2478</v>
      </c>
      <c r="P201" s="543" t="s">
        <v>2478</v>
      </c>
      <c r="Q201" s="543" t="s">
        <v>2478</v>
      </c>
      <c r="R201" s="543" t="s">
        <v>2478</v>
      </c>
      <c r="S201" s="543" t="s">
        <v>2478</v>
      </c>
    </row>
    <row r="202" spans="1:19">
      <c r="A202" s="540" t="s">
        <v>3271</v>
      </c>
      <c r="B202" s="541"/>
      <c r="C202" s="541"/>
      <c r="D202" s="542">
        <v>90017</v>
      </c>
      <c r="E202" s="542">
        <v>90017</v>
      </c>
      <c r="F202" s="542" t="s">
        <v>3674</v>
      </c>
      <c r="G202" s="540" t="s">
        <v>3675</v>
      </c>
      <c r="H202" s="542" t="s">
        <v>2469</v>
      </c>
      <c r="I202" s="541" t="s">
        <v>2478</v>
      </c>
      <c r="J202" s="540" t="s">
        <v>2478</v>
      </c>
      <c r="K202" s="540" t="s">
        <v>2478</v>
      </c>
      <c r="L202" s="540" t="s">
        <v>2478</v>
      </c>
      <c r="M202" s="540" t="s">
        <v>2478</v>
      </c>
      <c r="N202" s="540" t="s">
        <v>2478</v>
      </c>
      <c r="O202" s="540" t="s">
        <v>2478</v>
      </c>
      <c r="P202" s="540" t="s">
        <v>2478</v>
      </c>
      <c r="Q202" s="540" t="s">
        <v>2478</v>
      </c>
      <c r="R202" s="540" t="s">
        <v>2478</v>
      </c>
      <c r="S202" s="540" t="s">
        <v>2478</v>
      </c>
    </row>
    <row r="203" spans="1:19">
      <c r="A203" s="543" t="s">
        <v>3271</v>
      </c>
      <c r="B203" s="544"/>
      <c r="C203" s="544"/>
      <c r="D203" s="545">
        <v>90017</v>
      </c>
      <c r="E203" s="545">
        <v>90017</v>
      </c>
      <c r="F203" s="545" t="s">
        <v>3676</v>
      </c>
      <c r="G203" s="543" t="s">
        <v>3677</v>
      </c>
      <c r="H203" s="545" t="s">
        <v>2469</v>
      </c>
      <c r="I203" s="544" t="s">
        <v>2478</v>
      </c>
      <c r="J203" s="543" t="s">
        <v>2478</v>
      </c>
      <c r="K203" s="543" t="s">
        <v>2478</v>
      </c>
      <c r="L203" s="543" t="s">
        <v>2478</v>
      </c>
      <c r="M203" s="543" t="s">
        <v>2478</v>
      </c>
      <c r="N203" s="543" t="s">
        <v>2478</v>
      </c>
      <c r="O203" s="543" t="s">
        <v>2478</v>
      </c>
      <c r="P203" s="543" t="s">
        <v>2478</v>
      </c>
      <c r="Q203" s="543" t="s">
        <v>2478</v>
      </c>
      <c r="R203" s="543" t="s">
        <v>2478</v>
      </c>
      <c r="S203" s="543" t="s">
        <v>2478</v>
      </c>
    </row>
    <row r="204" spans="1:19">
      <c r="A204" s="540" t="s">
        <v>3271</v>
      </c>
      <c r="B204" s="541"/>
      <c r="C204" s="541"/>
      <c r="D204" s="542">
        <v>90017</v>
      </c>
      <c r="E204" s="542">
        <v>90017</v>
      </c>
      <c r="F204" s="542" t="s">
        <v>3678</v>
      </c>
      <c r="G204" s="540" t="s">
        <v>3679</v>
      </c>
      <c r="H204" s="542" t="s">
        <v>2469</v>
      </c>
      <c r="I204" s="541" t="s">
        <v>2478</v>
      </c>
      <c r="J204" s="540" t="s">
        <v>2478</v>
      </c>
      <c r="K204" s="540" t="s">
        <v>2478</v>
      </c>
      <c r="L204" s="540" t="s">
        <v>2478</v>
      </c>
      <c r="M204" s="540" t="s">
        <v>2478</v>
      </c>
      <c r="N204" s="540" t="s">
        <v>2478</v>
      </c>
      <c r="O204" s="540" t="s">
        <v>2478</v>
      </c>
      <c r="P204" s="540" t="s">
        <v>2478</v>
      </c>
      <c r="Q204" s="540" t="s">
        <v>2478</v>
      </c>
      <c r="R204" s="540" t="s">
        <v>2478</v>
      </c>
      <c r="S204" s="540" t="s">
        <v>2478</v>
      </c>
    </row>
    <row r="205" spans="1:19">
      <c r="A205" s="543" t="s">
        <v>3271</v>
      </c>
      <c r="B205" s="544"/>
      <c r="C205" s="544"/>
      <c r="D205" s="545">
        <v>90017</v>
      </c>
      <c r="E205" s="545">
        <v>90017</v>
      </c>
      <c r="F205" s="545" t="s">
        <v>3680</v>
      </c>
      <c r="G205" s="543" t="s">
        <v>3681</v>
      </c>
      <c r="H205" s="545" t="s">
        <v>2546</v>
      </c>
      <c r="I205" s="544" t="s">
        <v>2478</v>
      </c>
      <c r="J205" s="543" t="s">
        <v>2478</v>
      </c>
      <c r="K205" s="543" t="s">
        <v>2478</v>
      </c>
      <c r="L205" s="543" t="s">
        <v>2478</v>
      </c>
      <c r="M205" s="543" t="s">
        <v>2478</v>
      </c>
      <c r="N205" s="543" t="s">
        <v>2478</v>
      </c>
      <c r="O205" s="543" t="s">
        <v>2478</v>
      </c>
      <c r="P205" s="543" t="s">
        <v>2478</v>
      </c>
      <c r="Q205" s="543" t="s">
        <v>2478</v>
      </c>
      <c r="R205" s="543" t="s">
        <v>2478</v>
      </c>
      <c r="S205" s="543" t="s">
        <v>2478</v>
      </c>
    </row>
    <row r="206" spans="1:19">
      <c r="A206" s="540" t="s">
        <v>3271</v>
      </c>
      <c r="B206" s="541"/>
      <c r="C206" s="541"/>
      <c r="D206" s="542">
        <v>90017</v>
      </c>
      <c r="E206" s="542">
        <v>90017</v>
      </c>
      <c r="F206" s="542" t="s">
        <v>3682</v>
      </c>
      <c r="G206" s="540" t="s">
        <v>3683</v>
      </c>
      <c r="H206" s="542" t="s">
        <v>2469</v>
      </c>
      <c r="I206" s="541" t="s">
        <v>2478</v>
      </c>
      <c r="J206" s="540" t="s">
        <v>2478</v>
      </c>
      <c r="K206" s="540" t="s">
        <v>2478</v>
      </c>
      <c r="L206" s="540" t="s">
        <v>2478</v>
      </c>
      <c r="M206" s="540" t="s">
        <v>2478</v>
      </c>
      <c r="N206" s="540" t="s">
        <v>2478</v>
      </c>
      <c r="O206" s="540" t="s">
        <v>2478</v>
      </c>
      <c r="P206" s="540" t="s">
        <v>2478</v>
      </c>
      <c r="Q206" s="540" t="s">
        <v>2478</v>
      </c>
      <c r="R206" s="540" t="s">
        <v>2478</v>
      </c>
      <c r="S206" s="540" t="s">
        <v>2478</v>
      </c>
    </row>
    <row r="207" spans="1:19">
      <c r="A207" s="543" t="s">
        <v>3271</v>
      </c>
      <c r="B207" s="544"/>
      <c r="C207" s="544"/>
      <c r="D207" s="545">
        <v>90017</v>
      </c>
      <c r="E207" s="545">
        <v>90017</v>
      </c>
      <c r="F207" s="545" t="s">
        <v>3684</v>
      </c>
      <c r="G207" s="543" t="s">
        <v>3685</v>
      </c>
      <c r="H207" s="545" t="s">
        <v>2469</v>
      </c>
      <c r="I207" s="544" t="s">
        <v>2478</v>
      </c>
      <c r="J207" s="543" t="s">
        <v>2478</v>
      </c>
      <c r="K207" s="543" t="s">
        <v>2478</v>
      </c>
      <c r="L207" s="543" t="s">
        <v>2478</v>
      </c>
      <c r="M207" s="543" t="s">
        <v>2478</v>
      </c>
      <c r="N207" s="543" t="s">
        <v>2478</v>
      </c>
      <c r="O207" s="543" t="s">
        <v>2478</v>
      </c>
      <c r="P207" s="543" t="s">
        <v>2478</v>
      </c>
      <c r="Q207" s="543" t="s">
        <v>2478</v>
      </c>
      <c r="R207" s="543" t="s">
        <v>2478</v>
      </c>
      <c r="S207" s="543" t="s">
        <v>2478</v>
      </c>
    </row>
    <row r="208" spans="1:19">
      <c r="A208" s="540" t="s">
        <v>3271</v>
      </c>
      <c r="B208" s="541"/>
      <c r="C208" s="541"/>
      <c r="D208" s="542">
        <v>90017</v>
      </c>
      <c r="E208" s="542">
        <v>90017</v>
      </c>
      <c r="F208" s="542" t="s">
        <v>3686</v>
      </c>
      <c r="G208" s="540" t="s">
        <v>3687</v>
      </c>
      <c r="H208" s="542" t="s">
        <v>2469</v>
      </c>
      <c r="I208" s="541" t="s">
        <v>2478</v>
      </c>
      <c r="J208" s="540" t="s">
        <v>2478</v>
      </c>
      <c r="K208" s="540" t="s">
        <v>2478</v>
      </c>
      <c r="L208" s="540" t="s">
        <v>2478</v>
      </c>
      <c r="M208" s="540" t="s">
        <v>2478</v>
      </c>
      <c r="N208" s="540" t="s">
        <v>2478</v>
      </c>
      <c r="O208" s="540" t="s">
        <v>2478</v>
      </c>
      <c r="P208" s="540" t="s">
        <v>2478</v>
      </c>
      <c r="Q208" s="540" t="s">
        <v>2478</v>
      </c>
      <c r="R208" s="540" t="s">
        <v>2478</v>
      </c>
      <c r="S208" s="540" t="s">
        <v>2478</v>
      </c>
    </row>
    <row r="209" spans="1:19">
      <c r="A209" s="543" t="s">
        <v>3271</v>
      </c>
      <c r="B209" s="544"/>
      <c r="C209" s="544"/>
      <c r="D209" s="545">
        <v>90017</v>
      </c>
      <c r="E209" s="545">
        <v>90017</v>
      </c>
      <c r="F209" s="545" t="s">
        <v>3688</v>
      </c>
      <c r="G209" s="543" t="s">
        <v>3689</v>
      </c>
      <c r="H209" s="545" t="s">
        <v>2469</v>
      </c>
      <c r="I209" s="544" t="s">
        <v>2478</v>
      </c>
      <c r="J209" s="543" t="s">
        <v>2478</v>
      </c>
      <c r="K209" s="543" t="s">
        <v>2478</v>
      </c>
      <c r="L209" s="543" t="s">
        <v>2478</v>
      </c>
      <c r="M209" s="543" t="s">
        <v>2478</v>
      </c>
      <c r="N209" s="543" t="s">
        <v>2478</v>
      </c>
      <c r="O209" s="543" t="s">
        <v>2478</v>
      </c>
      <c r="P209" s="543" t="s">
        <v>2478</v>
      </c>
      <c r="Q209" s="543" t="s">
        <v>2478</v>
      </c>
      <c r="R209" s="543" t="s">
        <v>2478</v>
      </c>
      <c r="S209" s="543" t="s">
        <v>2478</v>
      </c>
    </row>
    <row r="210" spans="1:19">
      <c r="A210" s="540" t="s">
        <v>3271</v>
      </c>
      <c r="B210" s="541"/>
      <c r="C210" s="541"/>
      <c r="D210" s="542">
        <v>90017</v>
      </c>
      <c r="E210" s="542">
        <v>90017</v>
      </c>
      <c r="F210" s="542" t="s">
        <v>3690</v>
      </c>
      <c r="G210" s="540" t="s">
        <v>3691</v>
      </c>
      <c r="H210" s="542" t="s">
        <v>2469</v>
      </c>
      <c r="I210" s="541" t="s">
        <v>2478</v>
      </c>
      <c r="J210" s="540" t="s">
        <v>2478</v>
      </c>
      <c r="K210" s="540" t="s">
        <v>2478</v>
      </c>
      <c r="L210" s="540" t="s">
        <v>2478</v>
      </c>
      <c r="M210" s="540" t="s">
        <v>2478</v>
      </c>
      <c r="N210" s="540" t="s">
        <v>2478</v>
      </c>
      <c r="O210" s="540" t="s">
        <v>2478</v>
      </c>
      <c r="P210" s="540" t="s">
        <v>2478</v>
      </c>
      <c r="Q210" s="540" t="s">
        <v>2478</v>
      </c>
      <c r="R210" s="540" t="s">
        <v>2478</v>
      </c>
      <c r="S210" s="540" t="s">
        <v>2478</v>
      </c>
    </row>
    <row r="211" spans="1:19">
      <c r="A211" s="543" t="s">
        <v>3271</v>
      </c>
      <c r="B211" s="544"/>
      <c r="C211" s="544"/>
      <c r="D211" s="545">
        <v>90017</v>
      </c>
      <c r="E211" s="545">
        <v>90017</v>
      </c>
      <c r="F211" s="545" t="s">
        <v>3692</v>
      </c>
      <c r="G211" s="543" t="s">
        <v>3693</v>
      </c>
      <c r="H211" s="545" t="s">
        <v>2469</v>
      </c>
      <c r="I211" s="544" t="s">
        <v>2478</v>
      </c>
      <c r="J211" s="543" t="s">
        <v>2478</v>
      </c>
      <c r="K211" s="543" t="s">
        <v>2478</v>
      </c>
      <c r="L211" s="543" t="s">
        <v>2478</v>
      </c>
      <c r="M211" s="543" t="s">
        <v>2478</v>
      </c>
      <c r="N211" s="543" t="s">
        <v>2478</v>
      </c>
      <c r="O211" s="543" t="s">
        <v>2478</v>
      </c>
      <c r="P211" s="543" t="s">
        <v>2478</v>
      </c>
      <c r="Q211" s="543" t="s">
        <v>2478</v>
      </c>
      <c r="R211" s="543" t="s">
        <v>2478</v>
      </c>
      <c r="S211" s="543" t="s">
        <v>2478</v>
      </c>
    </row>
    <row r="212" spans="1:19">
      <c r="A212" s="540" t="s">
        <v>3271</v>
      </c>
      <c r="B212" s="541"/>
      <c r="C212" s="541"/>
      <c r="D212" s="542">
        <v>90017</v>
      </c>
      <c r="E212" s="542">
        <v>90017</v>
      </c>
      <c r="F212" s="542" t="s">
        <v>3694</v>
      </c>
      <c r="G212" s="540" t="s">
        <v>3695</v>
      </c>
      <c r="H212" s="542" t="s">
        <v>2469</v>
      </c>
      <c r="I212" s="541" t="s">
        <v>2478</v>
      </c>
      <c r="J212" s="540" t="s">
        <v>2478</v>
      </c>
      <c r="K212" s="540" t="s">
        <v>2478</v>
      </c>
      <c r="L212" s="540" t="s">
        <v>2478</v>
      </c>
      <c r="M212" s="540" t="s">
        <v>2478</v>
      </c>
      <c r="N212" s="540" t="s">
        <v>2478</v>
      </c>
      <c r="O212" s="540" t="s">
        <v>2478</v>
      </c>
      <c r="P212" s="540" t="s">
        <v>2478</v>
      </c>
      <c r="Q212" s="540" t="s">
        <v>2478</v>
      </c>
      <c r="R212" s="540" t="s">
        <v>2478</v>
      </c>
      <c r="S212" s="540" t="s">
        <v>2478</v>
      </c>
    </row>
    <row r="213" spans="1:19">
      <c r="A213" s="543" t="s">
        <v>3271</v>
      </c>
      <c r="B213" s="544"/>
      <c r="C213" s="544"/>
      <c r="D213" s="545">
        <v>90017</v>
      </c>
      <c r="E213" s="545">
        <v>90017</v>
      </c>
      <c r="F213" s="545" t="s">
        <v>3696</v>
      </c>
      <c r="G213" s="543" t="s">
        <v>3697</v>
      </c>
      <c r="H213" s="545" t="s">
        <v>2469</v>
      </c>
      <c r="I213" s="544" t="s">
        <v>2478</v>
      </c>
      <c r="J213" s="543" t="s">
        <v>2478</v>
      </c>
      <c r="K213" s="543" t="s">
        <v>2478</v>
      </c>
      <c r="L213" s="543" t="s">
        <v>2478</v>
      </c>
      <c r="M213" s="543" t="s">
        <v>2478</v>
      </c>
      <c r="N213" s="543" t="s">
        <v>2478</v>
      </c>
      <c r="O213" s="543" t="s">
        <v>2478</v>
      </c>
      <c r="P213" s="543" t="s">
        <v>2478</v>
      </c>
      <c r="Q213" s="543" t="s">
        <v>2478</v>
      </c>
      <c r="R213" s="543" t="s">
        <v>2478</v>
      </c>
      <c r="S213" s="543" t="s">
        <v>2478</v>
      </c>
    </row>
    <row r="214" spans="1:19">
      <c r="A214" s="540" t="s">
        <v>3271</v>
      </c>
      <c r="B214" s="541"/>
      <c r="C214" s="541"/>
      <c r="D214" s="542">
        <v>90017</v>
      </c>
      <c r="E214" s="542">
        <v>90017</v>
      </c>
      <c r="F214" s="542" t="s">
        <v>3698</v>
      </c>
      <c r="G214" s="540" t="s">
        <v>3699</v>
      </c>
      <c r="H214" s="542" t="s">
        <v>2469</v>
      </c>
      <c r="I214" s="541" t="s">
        <v>2478</v>
      </c>
      <c r="J214" s="540" t="s">
        <v>2478</v>
      </c>
      <c r="K214" s="540" t="s">
        <v>2478</v>
      </c>
      <c r="L214" s="540" t="s">
        <v>2478</v>
      </c>
      <c r="M214" s="540" t="s">
        <v>2478</v>
      </c>
      <c r="N214" s="540" t="s">
        <v>2478</v>
      </c>
      <c r="O214" s="540" t="s">
        <v>2478</v>
      </c>
      <c r="P214" s="540" t="s">
        <v>2478</v>
      </c>
      <c r="Q214" s="540" t="s">
        <v>2478</v>
      </c>
      <c r="R214" s="540" t="s">
        <v>2478</v>
      </c>
      <c r="S214" s="540" t="s">
        <v>2478</v>
      </c>
    </row>
    <row r="215" spans="1:19">
      <c r="A215" s="543" t="s">
        <v>3271</v>
      </c>
      <c r="B215" s="544"/>
      <c r="C215" s="544"/>
      <c r="D215" s="545">
        <v>90017</v>
      </c>
      <c r="E215" s="545">
        <v>90017</v>
      </c>
      <c r="F215" s="545" t="s">
        <v>3700</v>
      </c>
      <c r="G215" s="543" t="s">
        <v>3701</v>
      </c>
      <c r="H215" s="545" t="s">
        <v>2469</v>
      </c>
      <c r="I215" s="544" t="s">
        <v>2478</v>
      </c>
      <c r="J215" s="543" t="s">
        <v>2478</v>
      </c>
      <c r="K215" s="543" t="s">
        <v>2478</v>
      </c>
      <c r="L215" s="543" t="s">
        <v>2478</v>
      </c>
      <c r="M215" s="543" t="s">
        <v>2478</v>
      </c>
      <c r="N215" s="543" t="s">
        <v>2478</v>
      </c>
      <c r="O215" s="543" t="s">
        <v>2478</v>
      </c>
      <c r="P215" s="543" t="s">
        <v>2478</v>
      </c>
      <c r="Q215" s="543" t="s">
        <v>2478</v>
      </c>
      <c r="R215" s="543" t="s">
        <v>2478</v>
      </c>
      <c r="S215" s="543" t="s">
        <v>2478</v>
      </c>
    </row>
    <row r="216" spans="1:19">
      <c r="A216" s="540" t="s">
        <v>3271</v>
      </c>
      <c r="B216" s="541"/>
      <c r="C216" s="541"/>
      <c r="D216" s="542">
        <v>90017</v>
      </c>
      <c r="E216" s="542">
        <v>90017</v>
      </c>
      <c r="F216" s="542" t="s">
        <v>3702</v>
      </c>
      <c r="G216" s="540" t="s">
        <v>3703</v>
      </c>
      <c r="H216" s="542" t="s">
        <v>2469</v>
      </c>
      <c r="I216" s="541" t="s">
        <v>2478</v>
      </c>
      <c r="J216" s="540" t="s">
        <v>2478</v>
      </c>
      <c r="K216" s="540" t="s">
        <v>2478</v>
      </c>
      <c r="L216" s="540" t="s">
        <v>2478</v>
      </c>
      <c r="M216" s="540" t="s">
        <v>2478</v>
      </c>
      <c r="N216" s="540" t="s">
        <v>2478</v>
      </c>
      <c r="O216" s="540" t="s">
        <v>2478</v>
      </c>
      <c r="P216" s="540" t="s">
        <v>2478</v>
      </c>
      <c r="Q216" s="540" t="s">
        <v>2478</v>
      </c>
      <c r="R216" s="540" t="s">
        <v>2478</v>
      </c>
      <c r="S216" s="540" t="s">
        <v>2478</v>
      </c>
    </row>
    <row r="217" spans="1:19">
      <c r="A217" s="543" t="s">
        <v>3271</v>
      </c>
      <c r="B217" s="544"/>
      <c r="C217" s="544"/>
      <c r="D217" s="545">
        <v>90017</v>
      </c>
      <c r="E217" s="545">
        <v>90017</v>
      </c>
      <c r="F217" s="545" t="s">
        <v>3704</v>
      </c>
      <c r="G217" s="543" t="s">
        <v>3705</v>
      </c>
      <c r="H217" s="545" t="s">
        <v>2469</v>
      </c>
      <c r="I217" s="544" t="s">
        <v>2478</v>
      </c>
      <c r="J217" s="543" t="s">
        <v>2478</v>
      </c>
      <c r="K217" s="543" t="s">
        <v>2478</v>
      </c>
      <c r="L217" s="543" t="s">
        <v>2478</v>
      </c>
      <c r="M217" s="543" t="s">
        <v>2478</v>
      </c>
      <c r="N217" s="543" t="s">
        <v>2478</v>
      </c>
      <c r="O217" s="543" t="s">
        <v>2478</v>
      </c>
      <c r="P217" s="543" t="s">
        <v>2478</v>
      </c>
      <c r="Q217" s="543" t="s">
        <v>2478</v>
      </c>
      <c r="R217" s="543" t="s">
        <v>2478</v>
      </c>
      <c r="S217" s="543" t="s">
        <v>2478</v>
      </c>
    </row>
    <row r="218" spans="1:19">
      <c r="A218" s="540" t="s">
        <v>3271</v>
      </c>
      <c r="B218" s="541"/>
      <c r="C218" s="541"/>
      <c r="D218" s="542">
        <v>90017</v>
      </c>
      <c r="E218" s="542">
        <v>90017</v>
      </c>
      <c r="F218" s="542" t="s">
        <v>3706</v>
      </c>
      <c r="G218" s="540" t="s">
        <v>3707</v>
      </c>
      <c r="H218" s="542" t="s">
        <v>2546</v>
      </c>
      <c r="I218" s="541" t="s">
        <v>2478</v>
      </c>
      <c r="J218" s="540" t="s">
        <v>2478</v>
      </c>
      <c r="K218" s="540" t="s">
        <v>2478</v>
      </c>
      <c r="L218" s="540" t="s">
        <v>2478</v>
      </c>
      <c r="M218" s="540" t="s">
        <v>2478</v>
      </c>
      <c r="N218" s="540" t="s">
        <v>2478</v>
      </c>
      <c r="O218" s="540" t="s">
        <v>2478</v>
      </c>
      <c r="P218" s="540" t="s">
        <v>2478</v>
      </c>
      <c r="Q218" s="540" t="s">
        <v>2478</v>
      </c>
      <c r="R218" s="540" t="s">
        <v>2478</v>
      </c>
      <c r="S218" s="540" t="s">
        <v>2478</v>
      </c>
    </row>
    <row r="219" spans="1:19">
      <c r="A219" s="543" t="s">
        <v>3271</v>
      </c>
      <c r="B219" s="544"/>
      <c r="C219" s="544"/>
      <c r="D219" s="545">
        <v>90017</v>
      </c>
      <c r="E219" s="545">
        <v>90017</v>
      </c>
      <c r="F219" s="545" t="s">
        <v>3708</v>
      </c>
      <c r="G219" s="543" t="s">
        <v>3709</v>
      </c>
      <c r="H219" s="545" t="s">
        <v>2469</v>
      </c>
      <c r="I219" s="544" t="s">
        <v>2478</v>
      </c>
      <c r="J219" s="543" t="s">
        <v>2478</v>
      </c>
      <c r="K219" s="543" t="s">
        <v>2478</v>
      </c>
      <c r="L219" s="543" t="s">
        <v>2478</v>
      </c>
      <c r="M219" s="543" t="s">
        <v>2478</v>
      </c>
      <c r="N219" s="543" t="s">
        <v>2478</v>
      </c>
      <c r="O219" s="543" t="s">
        <v>2478</v>
      </c>
      <c r="P219" s="543" t="s">
        <v>2478</v>
      </c>
      <c r="Q219" s="543" t="s">
        <v>2478</v>
      </c>
      <c r="R219" s="543" t="s">
        <v>2478</v>
      </c>
      <c r="S219" s="543" t="s">
        <v>2478</v>
      </c>
    </row>
    <row r="220" spans="1:19">
      <c r="A220" s="540" t="s">
        <v>3271</v>
      </c>
      <c r="B220" s="541"/>
      <c r="C220" s="541"/>
      <c r="D220" s="542">
        <v>90017</v>
      </c>
      <c r="E220" s="542">
        <v>90017</v>
      </c>
      <c r="F220" s="542" t="s">
        <v>3710</v>
      </c>
      <c r="G220" s="540" t="s">
        <v>3711</v>
      </c>
      <c r="H220" s="542" t="s">
        <v>2469</v>
      </c>
      <c r="I220" s="541" t="s">
        <v>2478</v>
      </c>
      <c r="J220" s="540" t="s">
        <v>2478</v>
      </c>
      <c r="K220" s="540" t="s">
        <v>2478</v>
      </c>
      <c r="L220" s="540" t="s">
        <v>2478</v>
      </c>
      <c r="M220" s="540" t="s">
        <v>2478</v>
      </c>
      <c r="N220" s="540" t="s">
        <v>2478</v>
      </c>
      <c r="O220" s="540" t="s">
        <v>2478</v>
      </c>
      <c r="P220" s="540" t="s">
        <v>2478</v>
      </c>
      <c r="Q220" s="540" t="s">
        <v>2478</v>
      </c>
      <c r="R220" s="540" t="s">
        <v>2478</v>
      </c>
      <c r="S220" s="540" t="s">
        <v>2478</v>
      </c>
    </row>
    <row r="221" spans="1:19">
      <c r="A221" s="543" t="s">
        <v>3271</v>
      </c>
      <c r="B221" s="544"/>
      <c r="C221" s="544"/>
      <c r="D221" s="545">
        <v>90017</v>
      </c>
      <c r="E221" s="545">
        <v>90017</v>
      </c>
      <c r="F221" s="545" t="s">
        <v>3712</v>
      </c>
      <c r="G221" s="543" t="s">
        <v>3713</v>
      </c>
      <c r="H221" s="545" t="s">
        <v>2469</v>
      </c>
      <c r="I221" s="544" t="s">
        <v>2478</v>
      </c>
      <c r="J221" s="543" t="s">
        <v>2478</v>
      </c>
      <c r="K221" s="543" t="s">
        <v>2478</v>
      </c>
      <c r="L221" s="543" t="s">
        <v>2478</v>
      </c>
      <c r="M221" s="543" t="s">
        <v>2478</v>
      </c>
      <c r="N221" s="543" t="s">
        <v>2478</v>
      </c>
      <c r="O221" s="543" t="s">
        <v>2478</v>
      </c>
      <c r="P221" s="543" t="s">
        <v>2478</v>
      </c>
      <c r="Q221" s="543" t="s">
        <v>2478</v>
      </c>
      <c r="R221" s="543" t="s">
        <v>2478</v>
      </c>
      <c r="S221" s="543" t="s">
        <v>2478</v>
      </c>
    </row>
    <row r="222" spans="1:19">
      <c r="A222" s="540" t="s">
        <v>3271</v>
      </c>
      <c r="B222" s="541"/>
      <c r="C222" s="541"/>
      <c r="D222" s="542">
        <v>90017</v>
      </c>
      <c r="E222" s="542">
        <v>90017</v>
      </c>
      <c r="F222" s="542" t="s">
        <v>3714</v>
      </c>
      <c r="G222" s="540" t="s">
        <v>3715</v>
      </c>
      <c r="H222" s="542" t="s">
        <v>2469</v>
      </c>
      <c r="I222" s="541" t="s">
        <v>2478</v>
      </c>
      <c r="J222" s="540" t="s">
        <v>2478</v>
      </c>
      <c r="K222" s="540" t="s">
        <v>2478</v>
      </c>
      <c r="L222" s="540" t="s">
        <v>2478</v>
      </c>
      <c r="M222" s="540" t="s">
        <v>2478</v>
      </c>
      <c r="N222" s="540" t="s">
        <v>2478</v>
      </c>
      <c r="O222" s="540" t="s">
        <v>2478</v>
      </c>
      <c r="P222" s="540" t="s">
        <v>2478</v>
      </c>
      <c r="Q222" s="540" t="s">
        <v>2478</v>
      </c>
      <c r="R222" s="540" t="s">
        <v>2478</v>
      </c>
      <c r="S222" s="540" t="s">
        <v>2478</v>
      </c>
    </row>
    <row r="223" spans="1:19">
      <c r="A223" s="543" t="s">
        <v>3271</v>
      </c>
      <c r="B223" s="544"/>
      <c r="C223" s="544"/>
      <c r="D223" s="545">
        <v>90017</v>
      </c>
      <c r="E223" s="545">
        <v>90017</v>
      </c>
      <c r="F223" s="545" t="s">
        <v>3716</v>
      </c>
      <c r="G223" s="543" t="s">
        <v>3717</v>
      </c>
      <c r="H223" s="545" t="s">
        <v>2469</v>
      </c>
      <c r="I223" s="544" t="s">
        <v>2478</v>
      </c>
      <c r="J223" s="543" t="s">
        <v>2478</v>
      </c>
      <c r="K223" s="543" t="s">
        <v>2478</v>
      </c>
      <c r="L223" s="543" t="s">
        <v>2478</v>
      </c>
      <c r="M223" s="543" t="s">
        <v>2478</v>
      </c>
      <c r="N223" s="543" t="s">
        <v>2478</v>
      </c>
      <c r="O223" s="543" t="s">
        <v>2478</v>
      </c>
      <c r="P223" s="543" t="s">
        <v>2478</v>
      </c>
      <c r="Q223" s="543" t="s">
        <v>2478</v>
      </c>
      <c r="R223" s="543" t="s">
        <v>2478</v>
      </c>
      <c r="S223" s="543" t="s">
        <v>2478</v>
      </c>
    </row>
    <row r="224" spans="1:19">
      <c r="A224" s="540" t="s">
        <v>3271</v>
      </c>
      <c r="B224" s="541"/>
      <c r="C224" s="541"/>
      <c r="D224" s="542">
        <v>90017</v>
      </c>
      <c r="E224" s="542">
        <v>90017</v>
      </c>
      <c r="F224" s="542" t="s">
        <v>3718</v>
      </c>
      <c r="G224" s="540" t="s">
        <v>3719</v>
      </c>
      <c r="H224" s="542" t="s">
        <v>2469</v>
      </c>
      <c r="I224" s="541" t="s">
        <v>2478</v>
      </c>
      <c r="J224" s="540" t="s">
        <v>2478</v>
      </c>
      <c r="K224" s="540" t="s">
        <v>2478</v>
      </c>
      <c r="L224" s="540" t="s">
        <v>2478</v>
      </c>
      <c r="M224" s="540" t="s">
        <v>2478</v>
      </c>
      <c r="N224" s="540" t="s">
        <v>2478</v>
      </c>
      <c r="O224" s="540" t="s">
        <v>2478</v>
      </c>
      <c r="P224" s="540" t="s">
        <v>2478</v>
      </c>
      <c r="Q224" s="540" t="s">
        <v>2478</v>
      </c>
      <c r="R224" s="540" t="s">
        <v>2478</v>
      </c>
      <c r="S224" s="540" t="s">
        <v>2478</v>
      </c>
    </row>
    <row r="225" spans="1:19">
      <c r="A225" s="543" t="s">
        <v>3271</v>
      </c>
      <c r="B225" s="544"/>
      <c r="C225" s="544"/>
      <c r="D225" s="545">
        <v>90017</v>
      </c>
      <c r="E225" s="545">
        <v>90017</v>
      </c>
      <c r="F225" s="545" t="s">
        <v>3720</v>
      </c>
      <c r="G225" s="543" t="s">
        <v>3721</v>
      </c>
      <c r="H225" s="545" t="s">
        <v>2469</v>
      </c>
      <c r="I225" s="544" t="s">
        <v>2478</v>
      </c>
      <c r="J225" s="543" t="s">
        <v>2478</v>
      </c>
      <c r="K225" s="543" t="s">
        <v>2478</v>
      </c>
      <c r="L225" s="543" t="s">
        <v>2478</v>
      </c>
      <c r="M225" s="543" t="s">
        <v>2478</v>
      </c>
      <c r="N225" s="543" t="s">
        <v>2478</v>
      </c>
      <c r="O225" s="543" t="s">
        <v>2478</v>
      </c>
      <c r="P225" s="543" t="s">
        <v>2478</v>
      </c>
      <c r="Q225" s="543" t="s">
        <v>2478</v>
      </c>
      <c r="R225" s="543" t="s">
        <v>2478</v>
      </c>
      <c r="S225" s="543" t="s">
        <v>2478</v>
      </c>
    </row>
    <row r="226" spans="1:19">
      <c r="A226" s="540" t="s">
        <v>3271</v>
      </c>
      <c r="B226" s="541"/>
      <c r="C226" s="541"/>
      <c r="D226" s="542">
        <v>90017</v>
      </c>
      <c r="E226" s="542">
        <v>90017</v>
      </c>
      <c r="F226" s="542" t="s">
        <v>3722</v>
      </c>
      <c r="G226" s="540" t="s">
        <v>3723</v>
      </c>
      <c r="H226" s="542" t="s">
        <v>2469</v>
      </c>
      <c r="I226" s="541" t="s">
        <v>2478</v>
      </c>
      <c r="J226" s="540" t="s">
        <v>2478</v>
      </c>
      <c r="K226" s="540" t="s">
        <v>2478</v>
      </c>
      <c r="L226" s="540" t="s">
        <v>2478</v>
      </c>
      <c r="M226" s="540" t="s">
        <v>2478</v>
      </c>
      <c r="N226" s="540" t="s">
        <v>2478</v>
      </c>
      <c r="O226" s="540" t="s">
        <v>2478</v>
      </c>
      <c r="P226" s="540" t="s">
        <v>2478</v>
      </c>
      <c r="Q226" s="540" t="s">
        <v>2478</v>
      </c>
      <c r="R226" s="540" t="s">
        <v>2478</v>
      </c>
      <c r="S226" s="540" t="s">
        <v>2478</v>
      </c>
    </row>
    <row r="227" spans="1:19">
      <c r="A227" s="543" t="s">
        <v>3271</v>
      </c>
      <c r="B227" s="544"/>
      <c r="C227" s="544"/>
      <c r="D227" s="545">
        <v>90017</v>
      </c>
      <c r="E227" s="545">
        <v>90017</v>
      </c>
      <c r="F227" s="545" t="s">
        <v>3724</v>
      </c>
      <c r="G227" s="543" t="s">
        <v>3725</v>
      </c>
      <c r="H227" s="545" t="s">
        <v>2469</v>
      </c>
      <c r="I227" s="544" t="s">
        <v>2478</v>
      </c>
      <c r="J227" s="543" t="s">
        <v>2478</v>
      </c>
      <c r="K227" s="543" t="s">
        <v>2478</v>
      </c>
      <c r="L227" s="543" t="s">
        <v>2478</v>
      </c>
      <c r="M227" s="543" t="s">
        <v>2478</v>
      </c>
      <c r="N227" s="543" t="s">
        <v>2478</v>
      </c>
      <c r="O227" s="543" t="s">
        <v>2478</v>
      </c>
      <c r="P227" s="543" t="s">
        <v>2478</v>
      </c>
      <c r="Q227" s="543" t="s">
        <v>2478</v>
      </c>
      <c r="R227" s="543" t="s">
        <v>2478</v>
      </c>
      <c r="S227" s="543" t="s">
        <v>2478</v>
      </c>
    </row>
    <row r="228" spans="1:19">
      <c r="A228" s="540" t="s">
        <v>3271</v>
      </c>
      <c r="B228" s="541"/>
      <c r="C228" s="541"/>
      <c r="D228" s="542">
        <v>90017</v>
      </c>
      <c r="E228" s="542">
        <v>90017</v>
      </c>
      <c r="F228" s="542" t="s">
        <v>3726</v>
      </c>
      <c r="G228" s="540" t="s">
        <v>3727</v>
      </c>
      <c r="H228" s="542" t="s">
        <v>2469</v>
      </c>
      <c r="I228" s="541" t="s">
        <v>2478</v>
      </c>
      <c r="J228" s="540" t="s">
        <v>2478</v>
      </c>
      <c r="K228" s="540" t="s">
        <v>2478</v>
      </c>
      <c r="L228" s="540" t="s">
        <v>2478</v>
      </c>
      <c r="M228" s="540" t="s">
        <v>2478</v>
      </c>
      <c r="N228" s="540" t="s">
        <v>2478</v>
      </c>
      <c r="O228" s="540" t="s">
        <v>2478</v>
      </c>
      <c r="P228" s="540" t="s">
        <v>2478</v>
      </c>
      <c r="Q228" s="540" t="s">
        <v>2478</v>
      </c>
      <c r="R228" s="540" t="s">
        <v>2478</v>
      </c>
      <c r="S228" s="540" t="s">
        <v>2478</v>
      </c>
    </row>
    <row r="229" spans="1:19">
      <c r="A229" s="543" t="s">
        <v>3271</v>
      </c>
      <c r="B229" s="544"/>
      <c r="C229" s="544"/>
      <c r="D229" s="545">
        <v>90017</v>
      </c>
      <c r="E229" s="545">
        <v>90017</v>
      </c>
      <c r="F229" s="545" t="s">
        <v>3728</v>
      </c>
      <c r="G229" s="543" t="s">
        <v>3729</v>
      </c>
      <c r="H229" s="545" t="s">
        <v>2469</v>
      </c>
      <c r="I229" s="544" t="s">
        <v>2478</v>
      </c>
      <c r="J229" s="543" t="s">
        <v>2478</v>
      </c>
      <c r="K229" s="543" t="s">
        <v>2478</v>
      </c>
      <c r="L229" s="543" t="s">
        <v>2478</v>
      </c>
      <c r="M229" s="543" t="s">
        <v>2478</v>
      </c>
      <c r="N229" s="543" t="s">
        <v>2478</v>
      </c>
      <c r="O229" s="543" t="s">
        <v>2478</v>
      </c>
      <c r="P229" s="543" t="s">
        <v>2478</v>
      </c>
      <c r="Q229" s="543" t="s">
        <v>2478</v>
      </c>
      <c r="R229" s="543" t="s">
        <v>2478</v>
      </c>
      <c r="S229" s="543" t="s">
        <v>2478</v>
      </c>
    </row>
    <row r="230" spans="1:19">
      <c r="A230" s="540" t="s">
        <v>3271</v>
      </c>
      <c r="B230" s="541"/>
      <c r="C230" s="541"/>
      <c r="D230" s="542">
        <v>90017</v>
      </c>
      <c r="E230" s="542">
        <v>90017</v>
      </c>
      <c r="F230" s="542" t="s">
        <v>3730</v>
      </c>
      <c r="G230" s="540" t="s">
        <v>3731</v>
      </c>
      <c r="H230" s="542" t="s">
        <v>2469</v>
      </c>
      <c r="I230" s="541" t="s">
        <v>2478</v>
      </c>
      <c r="J230" s="540" t="s">
        <v>2478</v>
      </c>
      <c r="K230" s="540" t="s">
        <v>2478</v>
      </c>
      <c r="L230" s="540" t="s">
        <v>2478</v>
      </c>
      <c r="M230" s="540" t="s">
        <v>2478</v>
      </c>
      <c r="N230" s="540" t="s">
        <v>2478</v>
      </c>
      <c r="O230" s="540" t="s">
        <v>2478</v>
      </c>
      <c r="P230" s="540" t="s">
        <v>2478</v>
      </c>
      <c r="Q230" s="540" t="s">
        <v>2478</v>
      </c>
      <c r="R230" s="540" t="s">
        <v>2478</v>
      </c>
      <c r="S230" s="540" t="s">
        <v>2478</v>
      </c>
    </row>
    <row r="231" spans="1:19">
      <c r="A231" s="543" t="s">
        <v>3271</v>
      </c>
      <c r="B231" s="544"/>
      <c r="C231" s="544"/>
      <c r="D231" s="545">
        <v>90017</v>
      </c>
      <c r="E231" s="545">
        <v>90017</v>
      </c>
      <c r="F231" s="545" t="s">
        <v>3732</v>
      </c>
      <c r="G231" s="543" t="s">
        <v>3733</v>
      </c>
      <c r="H231" s="545" t="s">
        <v>2469</v>
      </c>
      <c r="I231" s="544" t="s">
        <v>2478</v>
      </c>
      <c r="J231" s="543" t="s">
        <v>2478</v>
      </c>
      <c r="K231" s="543" t="s">
        <v>2478</v>
      </c>
      <c r="L231" s="543" t="s">
        <v>2478</v>
      </c>
      <c r="M231" s="543" t="s">
        <v>2478</v>
      </c>
      <c r="N231" s="543" t="s">
        <v>2478</v>
      </c>
      <c r="O231" s="543" t="s">
        <v>2478</v>
      </c>
      <c r="P231" s="543" t="s">
        <v>2478</v>
      </c>
      <c r="Q231" s="543" t="s">
        <v>2478</v>
      </c>
      <c r="R231" s="543" t="s">
        <v>2478</v>
      </c>
      <c r="S231" s="543" t="s">
        <v>2478</v>
      </c>
    </row>
    <row r="232" spans="1:19">
      <c r="A232" s="540" t="s">
        <v>3271</v>
      </c>
      <c r="B232" s="541"/>
      <c r="C232" s="541"/>
      <c r="D232" s="542">
        <v>90017</v>
      </c>
      <c r="E232" s="542">
        <v>90017</v>
      </c>
      <c r="F232" s="542" t="s">
        <v>3734</v>
      </c>
      <c r="G232" s="540" t="s">
        <v>3735</v>
      </c>
      <c r="H232" s="542" t="s">
        <v>2469</v>
      </c>
      <c r="I232" s="541" t="s">
        <v>2478</v>
      </c>
      <c r="J232" s="540" t="s">
        <v>2478</v>
      </c>
      <c r="K232" s="540" t="s">
        <v>2478</v>
      </c>
      <c r="L232" s="540" t="s">
        <v>2478</v>
      </c>
      <c r="M232" s="540" t="s">
        <v>2478</v>
      </c>
      <c r="N232" s="540" t="s">
        <v>2478</v>
      </c>
      <c r="O232" s="540" t="s">
        <v>2478</v>
      </c>
      <c r="P232" s="540" t="s">
        <v>2478</v>
      </c>
      <c r="Q232" s="540" t="s">
        <v>2478</v>
      </c>
      <c r="R232" s="540" t="s">
        <v>2478</v>
      </c>
      <c r="S232" s="540" t="s">
        <v>2478</v>
      </c>
    </row>
    <row r="233" spans="1:19">
      <c r="A233" s="543" t="s">
        <v>3271</v>
      </c>
      <c r="B233" s="544"/>
      <c r="C233" s="544"/>
      <c r="D233" s="545">
        <v>90017</v>
      </c>
      <c r="E233" s="545">
        <v>90017</v>
      </c>
      <c r="F233" s="545" t="s">
        <v>3736</v>
      </c>
      <c r="G233" s="543" t="s">
        <v>3737</v>
      </c>
      <c r="H233" s="545" t="s">
        <v>2469</v>
      </c>
      <c r="I233" s="544" t="s">
        <v>2478</v>
      </c>
      <c r="J233" s="543" t="s">
        <v>2478</v>
      </c>
      <c r="K233" s="543" t="s">
        <v>2478</v>
      </c>
      <c r="L233" s="543" t="s">
        <v>2478</v>
      </c>
      <c r="M233" s="543" t="s">
        <v>2478</v>
      </c>
      <c r="N233" s="543" t="s">
        <v>2478</v>
      </c>
      <c r="O233" s="543" t="s">
        <v>2478</v>
      </c>
      <c r="P233" s="543" t="s">
        <v>2478</v>
      </c>
      <c r="Q233" s="543" t="s">
        <v>2478</v>
      </c>
      <c r="R233" s="543" t="s">
        <v>2478</v>
      </c>
      <c r="S233" s="543" t="s">
        <v>2478</v>
      </c>
    </row>
    <row r="234" spans="1:19">
      <c r="A234" s="540" t="s">
        <v>3271</v>
      </c>
      <c r="B234" s="541"/>
      <c r="C234" s="541"/>
      <c r="D234" s="542">
        <v>90017</v>
      </c>
      <c r="E234" s="542">
        <v>90017</v>
      </c>
      <c r="F234" s="542" t="s">
        <v>3738</v>
      </c>
      <c r="G234" s="540" t="s">
        <v>3739</v>
      </c>
      <c r="H234" s="542" t="s">
        <v>2469</v>
      </c>
      <c r="I234" s="541" t="s">
        <v>2478</v>
      </c>
      <c r="J234" s="540" t="s">
        <v>2478</v>
      </c>
      <c r="K234" s="540" t="s">
        <v>2478</v>
      </c>
      <c r="L234" s="540" t="s">
        <v>2478</v>
      </c>
      <c r="M234" s="540" t="s">
        <v>2478</v>
      </c>
      <c r="N234" s="540" t="s">
        <v>2478</v>
      </c>
      <c r="O234" s="540" t="s">
        <v>2478</v>
      </c>
      <c r="P234" s="540" t="s">
        <v>2478</v>
      </c>
      <c r="Q234" s="540" t="s">
        <v>2478</v>
      </c>
      <c r="R234" s="540" t="s">
        <v>2478</v>
      </c>
      <c r="S234" s="540" t="s">
        <v>2478</v>
      </c>
    </row>
    <row r="235" spans="1:19">
      <c r="A235" s="543" t="s">
        <v>3271</v>
      </c>
      <c r="B235" s="544"/>
      <c r="C235" s="544"/>
      <c r="D235" s="545">
        <v>90017</v>
      </c>
      <c r="E235" s="545">
        <v>90017</v>
      </c>
      <c r="F235" s="545" t="s">
        <v>3740</v>
      </c>
      <c r="G235" s="543" t="s">
        <v>3741</v>
      </c>
      <c r="H235" s="545" t="s">
        <v>2469</v>
      </c>
      <c r="I235" s="544" t="s">
        <v>2478</v>
      </c>
      <c r="J235" s="543" t="s">
        <v>2478</v>
      </c>
      <c r="K235" s="543" t="s">
        <v>2478</v>
      </c>
      <c r="L235" s="543" t="s">
        <v>2478</v>
      </c>
      <c r="M235" s="543" t="s">
        <v>2478</v>
      </c>
      <c r="N235" s="543" t="s">
        <v>2478</v>
      </c>
      <c r="O235" s="543" t="s">
        <v>2478</v>
      </c>
      <c r="P235" s="543" t="s">
        <v>2478</v>
      </c>
      <c r="Q235" s="543" t="s">
        <v>2478</v>
      </c>
      <c r="R235" s="543" t="s">
        <v>2478</v>
      </c>
      <c r="S235" s="543" t="s">
        <v>2478</v>
      </c>
    </row>
    <row r="236" spans="1:19">
      <c r="A236" s="540" t="s">
        <v>3271</v>
      </c>
      <c r="B236" s="541"/>
      <c r="C236" s="541"/>
      <c r="D236" s="542">
        <v>90017</v>
      </c>
      <c r="E236" s="542">
        <v>90017</v>
      </c>
      <c r="F236" s="542" t="s">
        <v>3742</v>
      </c>
      <c r="G236" s="540" t="s">
        <v>3743</v>
      </c>
      <c r="H236" s="542" t="s">
        <v>2469</v>
      </c>
      <c r="I236" s="541" t="s">
        <v>2478</v>
      </c>
      <c r="J236" s="540" t="s">
        <v>2478</v>
      </c>
      <c r="K236" s="540" t="s">
        <v>2478</v>
      </c>
      <c r="L236" s="540" t="s">
        <v>2478</v>
      </c>
      <c r="M236" s="540" t="s">
        <v>2478</v>
      </c>
      <c r="N236" s="540" t="s">
        <v>2478</v>
      </c>
      <c r="O236" s="540" t="s">
        <v>2478</v>
      </c>
      <c r="P236" s="540" t="s">
        <v>2478</v>
      </c>
      <c r="Q236" s="540" t="s">
        <v>2478</v>
      </c>
      <c r="R236" s="540" t="s">
        <v>2478</v>
      </c>
      <c r="S236" s="540" t="s">
        <v>2478</v>
      </c>
    </row>
    <row r="237" spans="1:19">
      <c r="A237" s="543" t="s">
        <v>3271</v>
      </c>
      <c r="B237" s="544"/>
      <c r="C237" s="544"/>
      <c r="D237" s="545">
        <v>90017</v>
      </c>
      <c r="E237" s="545">
        <v>90017</v>
      </c>
      <c r="F237" s="545" t="s">
        <v>3744</v>
      </c>
      <c r="G237" s="543" t="s">
        <v>3745</v>
      </c>
      <c r="H237" s="545" t="s">
        <v>2469</v>
      </c>
      <c r="I237" s="544" t="s">
        <v>2478</v>
      </c>
      <c r="J237" s="543" t="s">
        <v>2478</v>
      </c>
      <c r="K237" s="543" t="s">
        <v>2478</v>
      </c>
      <c r="L237" s="543" t="s">
        <v>2478</v>
      </c>
      <c r="M237" s="543" t="s">
        <v>2478</v>
      </c>
      <c r="N237" s="543" t="s">
        <v>2478</v>
      </c>
      <c r="O237" s="543" t="s">
        <v>2478</v>
      </c>
      <c r="P237" s="543" t="s">
        <v>2478</v>
      </c>
      <c r="Q237" s="543" t="s">
        <v>2478</v>
      </c>
      <c r="R237" s="543" t="s">
        <v>2478</v>
      </c>
      <c r="S237" s="543" t="s">
        <v>2478</v>
      </c>
    </row>
    <row r="238" spans="1:19">
      <c r="A238" s="540" t="s">
        <v>3271</v>
      </c>
      <c r="B238" s="541"/>
      <c r="C238" s="541"/>
      <c r="D238" s="542">
        <v>90017</v>
      </c>
      <c r="E238" s="542">
        <v>90017</v>
      </c>
      <c r="F238" s="542" t="s">
        <v>3746</v>
      </c>
      <c r="G238" s="540" t="s">
        <v>3747</v>
      </c>
      <c r="H238" s="542" t="s">
        <v>2469</v>
      </c>
      <c r="I238" s="541" t="s">
        <v>2478</v>
      </c>
      <c r="J238" s="540" t="s">
        <v>2478</v>
      </c>
      <c r="K238" s="540" t="s">
        <v>2478</v>
      </c>
      <c r="L238" s="540" t="s">
        <v>2478</v>
      </c>
      <c r="M238" s="540" t="s">
        <v>2478</v>
      </c>
      <c r="N238" s="540" t="s">
        <v>2478</v>
      </c>
      <c r="O238" s="540" t="s">
        <v>2478</v>
      </c>
      <c r="P238" s="540" t="s">
        <v>2478</v>
      </c>
      <c r="Q238" s="540" t="s">
        <v>2478</v>
      </c>
      <c r="R238" s="540" t="s">
        <v>2478</v>
      </c>
      <c r="S238" s="540" t="s">
        <v>2478</v>
      </c>
    </row>
    <row r="239" spans="1:19">
      <c r="A239" s="543" t="s">
        <v>3271</v>
      </c>
      <c r="B239" s="544"/>
      <c r="C239" s="544"/>
      <c r="D239" s="545">
        <v>90017</v>
      </c>
      <c r="E239" s="545">
        <v>90017</v>
      </c>
      <c r="F239" s="545" t="s">
        <v>3748</v>
      </c>
      <c r="G239" s="543" t="s">
        <v>3749</v>
      </c>
      <c r="H239" s="545" t="s">
        <v>2469</v>
      </c>
      <c r="I239" s="544" t="s">
        <v>2478</v>
      </c>
      <c r="J239" s="543" t="s">
        <v>2478</v>
      </c>
      <c r="K239" s="543" t="s">
        <v>2478</v>
      </c>
      <c r="L239" s="543" t="s">
        <v>2478</v>
      </c>
      <c r="M239" s="543" t="s">
        <v>2478</v>
      </c>
      <c r="N239" s="543" t="s">
        <v>2478</v>
      </c>
      <c r="O239" s="543" t="s">
        <v>2478</v>
      </c>
      <c r="P239" s="543" t="s">
        <v>2478</v>
      </c>
      <c r="Q239" s="543" t="s">
        <v>2478</v>
      </c>
      <c r="R239" s="543" t="s">
        <v>2478</v>
      </c>
      <c r="S239" s="543" t="s">
        <v>2478</v>
      </c>
    </row>
    <row r="240" spans="1:19">
      <c r="A240" s="540" t="s">
        <v>3271</v>
      </c>
      <c r="B240" s="541"/>
      <c r="C240" s="541"/>
      <c r="D240" s="542">
        <v>90017</v>
      </c>
      <c r="E240" s="542">
        <v>90017</v>
      </c>
      <c r="F240" s="542" t="s">
        <v>3750</v>
      </c>
      <c r="G240" s="540" t="s">
        <v>3751</v>
      </c>
      <c r="H240" s="542" t="s">
        <v>2469</v>
      </c>
      <c r="I240" s="541" t="s">
        <v>2478</v>
      </c>
      <c r="J240" s="540" t="s">
        <v>2478</v>
      </c>
      <c r="K240" s="540" t="s">
        <v>2478</v>
      </c>
      <c r="L240" s="540" t="s">
        <v>2478</v>
      </c>
      <c r="M240" s="540" t="s">
        <v>2478</v>
      </c>
      <c r="N240" s="540" t="s">
        <v>2478</v>
      </c>
      <c r="O240" s="540" t="s">
        <v>2478</v>
      </c>
      <c r="P240" s="540" t="s">
        <v>2478</v>
      </c>
      <c r="Q240" s="540" t="s">
        <v>2478</v>
      </c>
      <c r="R240" s="540" t="s">
        <v>2478</v>
      </c>
      <c r="S240" s="540" t="s">
        <v>2478</v>
      </c>
    </row>
    <row r="241" spans="1:19">
      <c r="A241" s="543" t="s">
        <v>3271</v>
      </c>
      <c r="B241" s="544"/>
      <c r="C241" s="544"/>
      <c r="D241" s="545">
        <v>90017</v>
      </c>
      <c r="E241" s="545">
        <v>90017</v>
      </c>
      <c r="F241" s="545" t="s">
        <v>3752</v>
      </c>
      <c r="G241" s="543" t="s">
        <v>3753</v>
      </c>
      <c r="H241" s="545" t="s">
        <v>2469</v>
      </c>
      <c r="I241" s="544" t="s">
        <v>2478</v>
      </c>
      <c r="J241" s="543" t="s">
        <v>2478</v>
      </c>
      <c r="K241" s="543" t="s">
        <v>2478</v>
      </c>
      <c r="L241" s="543" t="s">
        <v>2478</v>
      </c>
      <c r="M241" s="543" t="s">
        <v>2478</v>
      </c>
      <c r="N241" s="543" t="s">
        <v>2478</v>
      </c>
      <c r="O241" s="543" t="s">
        <v>2478</v>
      </c>
      <c r="P241" s="543" t="s">
        <v>2478</v>
      </c>
      <c r="Q241" s="543" t="s">
        <v>2478</v>
      </c>
      <c r="R241" s="543" t="s">
        <v>2478</v>
      </c>
      <c r="S241" s="543" t="s">
        <v>2478</v>
      </c>
    </row>
    <row r="242" spans="1:19">
      <c r="A242" s="540" t="s">
        <v>3271</v>
      </c>
      <c r="B242" s="541"/>
      <c r="C242" s="541"/>
      <c r="D242" s="542">
        <v>90017</v>
      </c>
      <c r="E242" s="542">
        <v>90017</v>
      </c>
      <c r="F242" s="542" t="s">
        <v>3754</v>
      </c>
      <c r="G242" s="540" t="s">
        <v>3755</v>
      </c>
      <c r="H242" s="542" t="s">
        <v>2469</v>
      </c>
      <c r="I242" s="541" t="s">
        <v>2478</v>
      </c>
      <c r="J242" s="540" t="s">
        <v>2478</v>
      </c>
      <c r="K242" s="540" t="s">
        <v>2478</v>
      </c>
      <c r="L242" s="540" t="s">
        <v>2478</v>
      </c>
      <c r="M242" s="540" t="s">
        <v>2478</v>
      </c>
      <c r="N242" s="540" t="s">
        <v>2478</v>
      </c>
      <c r="O242" s="540" t="s">
        <v>2478</v>
      </c>
      <c r="P242" s="540" t="s">
        <v>2478</v>
      </c>
      <c r="Q242" s="540" t="s">
        <v>2478</v>
      </c>
      <c r="R242" s="540" t="s">
        <v>2478</v>
      </c>
      <c r="S242" s="540" t="s">
        <v>2478</v>
      </c>
    </row>
    <row r="243" spans="1:19">
      <c r="A243" s="543" t="s">
        <v>3271</v>
      </c>
      <c r="B243" s="544"/>
      <c r="C243" s="544"/>
      <c r="D243" s="545">
        <v>90017</v>
      </c>
      <c r="E243" s="545">
        <v>90017</v>
      </c>
      <c r="F243" s="545" t="s">
        <v>3756</v>
      </c>
      <c r="G243" s="543" t="s">
        <v>3757</v>
      </c>
      <c r="H243" s="545" t="s">
        <v>3519</v>
      </c>
      <c r="I243" s="544" t="s">
        <v>2478</v>
      </c>
      <c r="J243" s="543" t="s">
        <v>2478</v>
      </c>
      <c r="K243" s="543" t="s">
        <v>2478</v>
      </c>
      <c r="L243" s="543" t="s">
        <v>2478</v>
      </c>
      <c r="M243" s="543" t="s">
        <v>2478</v>
      </c>
      <c r="N243" s="543" t="s">
        <v>2478</v>
      </c>
      <c r="O243" s="543" t="s">
        <v>2478</v>
      </c>
      <c r="P243" s="543" t="s">
        <v>2478</v>
      </c>
      <c r="Q243" s="543" t="s">
        <v>2478</v>
      </c>
      <c r="R243" s="543" t="s">
        <v>2478</v>
      </c>
      <c r="S243" s="543" t="s">
        <v>2478</v>
      </c>
    </row>
    <row r="244" spans="1:19">
      <c r="A244" s="540" t="s">
        <v>3271</v>
      </c>
      <c r="B244" s="541"/>
      <c r="C244" s="541"/>
      <c r="D244" s="542">
        <v>90017</v>
      </c>
      <c r="E244" s="542">
        <v>90017</v>
      </c>
      <c r="F244" s="542" t="s">
        <v>3758</v>
      </c>
      <c r="G244" s="540" t="s">
        <v>3759</v>
      </c>
      <c r="H244" s="542" t="s">
        <v>2469</v>
      </c>
      <c r="I244" s="541" t="s">
        <v>2478</v>
      </c>
      <c r="J244" s="540" t="s">
        <v>2478</v>
      </c>
      <c r="K244" s="540" t="s">
        <v>2478</v>
      </c>
      <c r="L244" s="540" t="s">
        <v>2478</v>
      </c>
      <c r="M244" s="540" t="s">
        <v>2478</v>
      </c>
      <c r="N244" s="540" t="s">
        <v>2478</v>
      </c>
      <c r="O244" s="540" t="s">
        <v>2478</v>
      </c>
      <c r="P244" s="540" t="s">
        <v>2478</v>
      </c>
      <c r="Q244" s="540" t="s">
        <v>2478</v>
      </c>
      <c r="R244" s="540" t="s">
        <v>2478</v>
      </c>
      <c r="S244" s="540" t="s">
        <v>2478</v>
      </c>
    </row>
    <row r="245" spans="1:19">
      <c r="A245" s="543" t="s">
        <v>3271</v>
      </c>
      <c r="B245" s="544"/>
      <c r="C245" s="544"/>
      <c r="D245" s="545">
        <v>90017</v>
      </c>
      <c r="E245" s="545">
        <v>90017</v>
      </c>
      <c r="F245" s="545" t="s">
        <v>3760</v>
      </c>
      <c r="G245" s="543" t="s">
        <v>3761</v>
      </c>
      <c r="H245" s="545" t="s">
        <v>2469</v>
      </c>
      <c r="I245" s="544" t="s">
        <v>2478</v>
      </c>
      <c r="J245" s="543" t="s">
        <v>2478</v>
      </c>
      <c r="K245" s="543" t="s">
        <v>2478</v>
      </c>
      <c r="L245" s="543" t="s">
        <v>2478</v>
      </c>
      <c r="M245" s="543" t="s">
        <v>2478</v>
      </c>
      <c r="N245" s="543" t="s">
        <v>2478</v>
      </c>
      <c r="O245" s="543" t="s">
        <v>2478</v>
      </c>
      <c r="P245" s="543" t="s">
        <v>2478</v>
      </c>
      <c r="Q245" s="543" t="s">
        <v>2478</v>
      </c>
      <c r="R245" s="543" t="s">
        <v>2478</v>
      </c>
      <c r="S245" s="543" t="s">
        <v>2478</v>
      </c>
    </row>
    <row r="246" spans="1:19">
      <c r="A246" s="540" t="s">
        <v>3271</v>
      </c>
      <c r="B246" s="541"/>
      <c r="C246" s="541"/>
      <c r="D246" s="542">
        <v>90017</v>
      </c>
      <c r="E246" s="542">
        <v>90017</v>
      </c>
      <c r="F246" s="542" t="s">
        <v>3762</v>
      </c>
      <c r="G246" s="540" t="s">
        <v>3763</v>
      </c>
      <c r="H246" s="542" t="s">
        <v>2469</v>
      </c>
      <c r="I246" s="541" t="s">
        <v>2478</v>
      </c>
      <c r="J246" s="540" t="s">
        <v>2478</v>
      </c>
      <c r="K246" s="540" t="s">
        <v>2478</v>
      </c>
      <c r="L246" s="540" t="s">
        <v>2478</v>
      </c>
      <c r="M246" s="540" t="s">
        <v>2478</v>
      </c>
      <c r="N246" s="540" t="s">
        <v>2478</v>
      </c>
      <c r="O246" s="540" t="s">
        <v>2478</v>
      </c>
      <c r="P246" s="540" t="s">
        <v>2478</v>
      </c>
      <c r="Q246" s="540" t="s">
        <v>2478</v>
      </c>
      <c r="R246" s="540" t="s">
        <v>2478</v>
      </c>
      <c r="S246" s="540" t="s">
        <v>2478</v>
      </c>
    </row>
    <row r="247" spans="1:19">
      <c r="A247" s="543" t="s">
        <v>3271</v>
      </c>
      <c r="B247" s="544"/>
      <c r="C247" s="544"/>
      <c r="D247" s="545">
        <v>90017</v>
      </c>
      <c r="E247" s="545">
        <v>90017</v>
      </c>
      <c r="F247" s="545" t="s">
        <v>3764</v>
      </c>
      <c r="G247" s="543" t="s">
        <v>3765</v>
      </c>
      <c r="H247" s="545" t="s">
        <v>2469</v>
      </c>
      <c r="I247" s="544" t="s">
        <v>2478</v>
      </c>
      <c r="J247" s="543" t="s">
        <v>2478</v>
      </c>
      <c r="K247" s="543" t="s">
        <v>2478</v>
      </c>
      <c r="L247" s="543" t="s">
        <v>2478</v>
      </c>
      <c r="M247" s="543" t="s">
        <v>2478</v>
      </c>
      <c r="N247" s="543" t="s">
        <v>2478</v>
      </c>
      <c r="O247" s="543" t="s">
        <v>2478</v>
      </c>
      <c r="P247" s="543" t="s">
        <v>2478</v>
      </c>
      <c r="Q247" s="543" t="s">
        <v>2478</v>
      </c>
      <c r="R247" s="543" t="s">
        <v>2478</v>
      </c>
      <c r="S247" s="543" t="s">
        <v>2478</v>
      </c>
    </row>
    <row r="248" spans="1:19">
      <c r="A248" s="540" t="s">
        <v>3271</v>
      </c>
      <c r="B248" s="541"/>
      <c r="C248" s="541"/>
      <c r="D248" s="542">
        <v>90017</v>
      </c>
      <c r="E248" s="542">
        <v>90017</v>
      </c>
      <c r="F248" s="542" t="s">
        <v>3766</v>
      </c>
      <c r="G248" s="540" t="s">
        <v>3767</v>
      </c>
      <c r="H248" s="542" t="s">
        <v>2469</v>
      </c>
      <c r="I248" s="541" t="s">
        <v>2478</v>
      </c>
      <c r="J248" s="540" t="s">
        <v>2478</v>
      </c>
      <c r="K248" s="540" t="s">
        <v>2478</v>
      </c>
      <c r="L248" s="540" t="s">
        <v>2478</v>
      </c>
      <c r="M248" s="540" t="s">
        <v>2478</v>
      </c>
      <c r="N248" s="540" t="s">
        <v>2478</v>
      </c>
      <c r="O248" s="540" t="s">
        <v>2478</v>
      </c>
      <c r="P248" s="540" t="s">
        <v>2478</v>
      </c>
      <c r="Q248" s="540" t="s">
        <v>2478</v>
      </c>
      <c r="R248" s="540" t="s">
        <v>2478</v>
      </c>
      <c r="S248" s="540" t="s">
        <v>2478</v>
      </c>
    </row>
    <row r="249" spans="1:19">
      <c r="A249" s="543" t="s">
        <v>3271</v>
      </c>
      <c r="B249" s="544"/>
      <c r="C249" s="544"/>
      <c r="D249" s="545">
        <v>90017</v>
      </c>
      <c r="E249" s="545">
        <v>90017</v>
      </c>
      <c r="F249" s="545" t="s">
        <v>3768</v>
      </c>
      <c r="G249" s="543" t="s">
        <v>3769</v>
      </c>
      <c r="H249" s="545" t="s">
        <v>2469</v>
      </c>
      <c r="I249" s="544" t="s">
        <v>2478</v>
      </c>
      <c r="J249" s="543" t="s">
        <v>2478</v>
      </c>
      <c r="K249" s="543" t="s">
        <v>2478</v>
      </c>
      <c r="L249" s="543" t="s">
        <v>2478</v>
      </c>
      <c r="M249" s="543" t="s">
        <v>2478</v>
      </c>
      <c r="N249" s="543" t="s">
        <v>2478</v>
      </c>
      <c r="O249" s="543" t="s">
        <v>2478</v>
      </c>
      <c r="P249" s="543" t="s">
        <v>2478</v>
      </c>
      <c r="Q249" s="543" t="s">
        <v>2478</v>
      </c>
      <c r="R249" s="543" t="s">
        <v>2478</v>
      </c>
      <c r="S249" s="543" t="s">
        <v>2478</v>
      </c>
    </row>
    <row r="250" spans="1:19">
      <c r="A250" s="540" t="s">
        <v>3271</v>
      </c>
      <c r="B250" s="541"/>
      <c r="C250" s="541"/>
      <c r="D250" s="542">
        <v>90017</v>
      </c>
      <c r="E250" s="542">
        <v>90017</v>
      </c>
      <c r="F250" s="542" t="s">
        <v>3770</v>
      </c>
      <c r="G250" s="540" t="s">
        <v>3771</v>
      </c>
      <c r="H250" s="542" t="s">
        <v>2469</v>
      </c>
      <c r="I250" s="541" t="s">
        <v>2478</v>
      </c>
      <c r="J250" s="540" t="s">
        <v>2478</v>
      </c>
      <c r="K250" s="540" t="s">
        <v>2478</v>
      </c>
      <c r="L250" s="540" t="s">
        <v>2478</v>
      </c>
      <c r="M250" s="540" t="s">
        <v>2478</v>
      </c>
      <c r="N250" s="540" t="s">
        <v>2478</v>
      </c>
      <c r="O250" s="540" t="s">
        <v>2478</v>
      </c>
      <c r="P250" s="540" t="s">
        <v>2478</v>
      </c>
      <c r="Q250" s="540" t="s">
        <v>2478</v>
      </c>
      <c r="R250" s="540" t="s">
        <v>2478</v>
      </c>
      <c r="S250" s="540" t="s">
        <v>2478</v>
      </c>
    </row>
    <row r="251" spans="1:19">
      <c r="A251" s="543" t="s">
        <v>3271</v>
      </c>
      <c r="B251" s="544"/>
      <c r="C251" s="544"/>
      <c r="D251" s="545">
        <v>90017</v>
      </c>
      <c r="E251" s="545">
        <v>90017</v>
      </c>
      <c r="F251" s="545" t="s">
        <v>3772</v>
      </c>
      <c r="G251" s="543" t="s">
        <v>3773</v>
      </c>
      <c r="H251" s="545" t="s">
        <v>2469</v>
      </c>
      <c r="I251" s="544" t="s">
        <v>2478</v>
      </c>
      <c r="J251" s="543" t="s">
        <v>2478</v>
      </c>
      <c r="K251" s="543" t="s">
        <v>2478</v>
      </c>
      <c r="L251" s="543" t="s">
        <v>2478</v>
      </c>
      <c r="M251" s="543" t="s">
        <v>2478</v>
      </c>
      <c r="N251" s="543" t="s">
        <v>2478</v>
      </c>
      <c r="O251" s="543" t="s">
        <v>2478</v>
      </c>
      <c r="P251" s="543" t="s">
        <v>2478</v>
      </c>
      <c r="Q251" s="543" t="s">
        <v>2478</v>
      </c>
      <c r="R251" s="543" t="s">
        <v>2478</v>
      </c>
      <c r="S251" s="543" t="s">
        <v>2478</v>
      </c>
    </row>
    <row r="252" spans="1:19">
      <c r="A252" s="540" t="s">
        <v>3271</v>
      </c>
      <c r="B252" s="541"/>
      <c r="C252" s="541"/>
      <c r="D252" s="542">
        <v>90017</v>
      </c>
      <c r="E252" s="542">
        <v>90017</v>
      </c>
      <c r="F252" s="542" t="s">
        <v>3774</v>
      </c>
      <c r="G252" s="540" t="s">
        <v>3775</v>
      </c>
      <c r="H252" s="542" t="s">
        <v>2469</v>
      </c>
      <c r="I252" s="541" t="s">
        <v>2478</v>
      </c>
      <c r="J252" s="540" t="s">
        <v>2478</v>
      </c>
      <c r="K252" s="540" t="s">
        <v>2478</v>
      </c>
      <c r="L252" s="540" t="s">
        <v>2478</v>
      </c>
      <c r="M252" s="540" t="s">
        <v>2478</v>
      </c>
      <c r="N252" s="540" t="s">
        <v>2478</v>
      </c>
      <c r="O252" s="540" t="s">
        <v>2478</v>
      </c>
      <c r="P252" s="540" t="s">
        <v>2478</v>
      </c>
      <c r="Q252" s="540" t="s">
        <v>2478</v>
      </c>
      <c r="R252" s="540" t="s">
        <v>2478</v>
      </c>
      <c r="S252" s="540" t="s">
        <v>2478</v>
      </c>
    </row>
    <row r="253" spans="1:19">
      <c r="A253" s="543" t="s">
        <v>3271</v>
      </c>
      <c r="B253" s="544"/>
      <c r="C253" s="544"/>
      <c r="D253" s="545">
        <v>90017</v>
      </c>
      <c r="E253" s="545">
        <v>90017</v>
      </c>
      <c r="F253" s="545" t="s">
        <v>3776</v>
      </c>
      <c r="G253" s="543" t="s">
        <v>3777</v>
      </c>
      <c r="H253" s="545" t="s">
        <v>2469</v>
      </c>
      <c r="I253" s="544" t="s">
        <v>2478</v>
      </c>
      <c r="J253" s="543" t="s">
        <v>2478</v>
      </c>
      <c r="K253" s="543" t="s">
        <v>2478</v>
      </c>
      <c r="L253" s="543" t="s">
        <v>2478</v>
      </c>
      <c r="M253" s="543" t="s">
        <v>2478</v>
      </c>
      <c r="N253" s="543" t="s">
        <v>2478</v>
      </c>
      <c r="O253" s="543" t="s">
        <v>2478</v>
      </c>
      <c r="P253" s="543" t="s">
        <v>2478</v>
      </c>
      <c r="Q253" s="543" t="s">
        <v>2478</v>
      </c>
      <c r="R253" s="543" t="s">
        <v>2478</v>
      </c>
      <c r="S253" s="543" t="s">
        <v>2478</v>
      </c>
    </row>
    <row r="254" spans="1:19">
      <c r="A254" s="540" t="s">
        <v>3271</v>
      </c>
      <c r="B254" s="541"/>
      <c r="C254" s="541"/>
      <c r="D254" s="542">
        <v>90017</v>
      </c>
      <c r="E254" s="542">
        <v>90017</v>
      </c>
      <c r="F254" s="542" t="s">
        <v>3778</v>
      </c>
      <c r="G254" s="540" t="s">
        <v>3779</v>
      </c>
      <c r="H254" s="542" t="s">
        <v>2469</v>
      </c>
      <c r="I254" s="541" t="s">
        <v>2478</v>
      </c>
      <c r="J254" s="540" t="s">
        <v>2478</v>
      </c>
      <c r="K254" s="540" t="s">
        <v>2478</v>
      </c>
      <c r="L254" s="540" t="s">
        <v>2478</v>
      </c>
      <c r="M254" s="540" t="s">
        <v>2478</v>
      </c>
      <c r="N254" s="540" t="s">
        <v>2478</v>
      </c>
      <c r="O254" s="540" t="s">
        <v>2478</v>
      </c>
      <c r="P254" s="540" t="s">
        <v>2478</v>
      </c>
      <c r="Q254" s="540" t="s">
        <v>2478</v>
      </c>
      <c r="R254" s="540" t="s">
        <v>2478</v>
      </c>
      <c r="S254" s="540" t="s">
        <v>2478</v>
      </c>
    </row>
    <row r="255" spans="1:19">
      <c r="A255" s="543" t="s">
        <v>3271</v>
      </c>
      <c r="B255" s="544"/>
      <c r="C255" s="544"/>
      <c r="D255" s="545">
        <v>90017</v>
      </c>
      <c r="E255" s="545">
        <v>90017</v>
      </c>
      <c r="F255" s="545" t="s">
        <v>3780</v>
      </c>
      <c r="G255" s="543" t="s">
        <v>3781</v>
      </c>
      <c r="H255" s="545" t="s">
        <v>2546</v>
      </c>
      <c r="I255" s="544" t="s">
        <v>2478</v>
      </c>
      <c r="J255" s="543" t="s">
        <v>2478</v>
      </c>
      <c r="K255" s="543" t="s">
        <v>2478</v>
      </c>
      <c r="L255" s="543" t="s">
        <v>2478</v>
      </c>
      <c r="M255" s="543" t="s">
        <v>2478</v>
      </c>
      <c r="N255" s="543" t="s">
        <v>2478</v>
      </c>
      <c r="O255" s="543" t="s">
        <v>2478</v>
      </c>
      <c r="P255" s="543" t="s">
        <v>2478</v>
      </c>
      <c r="Q255" s="543" t="s">
        <v>2478</v>
      </c>
      <c r="R255" s="543" t="s">
        <v>2478</v>
      </c>
      <c r="S255" s="543" t="s">
        <v>2478</v>
      </c>
    </row>
    <row r="256" spans="1:19">
      <c r="A256" s="540" t="s">
        <v>3271</v>
      </c>
      <c r="B256" s="541"/>
      <c r="C256" s="541"/>
      <c r="D256" s="542">
        <v>90017</v>
      </c>
      <c r="E256" s="542">
        <v>90017</v>
      </c>
      <c r="F256" s="542" t="s">
        <v>3782</v>
      </c>
      <c r="G256" s="540" t="s">
        <v>3783</v>
      </c>
      <c r="H256" s="542" t="s">
        <v>2469</v>
      </c>
      <c r="I256" s="541" t="s">
        <v>2478</v>
      </c>
      <c r="J256" s="540" t="s">
        <v>2478</v>
      </c>
      <c r="K256" s="540" t="s">
        <v>2478</v>
      </c>
      <c r="L256" s="540" t="s">
        <v>2478</v>
      </c>
      <c r="M256" s="540" t="s">
        <v>2478</v>
      </c>
      <c r="N256" s="540" t="s">
        <v>2478</v>
      </c>
      <c r="O256" s="540" t="s">
        <v>2478</v>
      </c>
      <c r="P256" s="540" t="s">
        <v>2478</v>
      </c>
      <c r="Q256" s="540" t="s">
        <v>2478</v>
      </c>
      <c r="R256" s="540" t="s">
        <v>2478</v>
      </c>
      <c r="S256" s="540" t="s">
        <v>2478</v>
      </c>
    </row>
    <row r="257" spans="1:19">
      <c r="A257" s="543" t="s">
        <v>3271</v>
      </c>
      <c r="B257" s="544"/>
      <c r="C257" s="544"/>
      <c r="D257" s="545">
        <v>90017</v>
      </c>
      <c r="E257" s="545">
        <v>90017</v>
      </c>
      <c r="F257" s="545" t="s">
        <v>3784</v>
      </c>
      <c r="G257" s="543" t="s">
        <v>3785</v>
      </c>
      <c r="H257" s="545" t="s">
        <v>2469</v>
      </c>
      <c r="I257" s="544" t="s">
        <v>2478</v>
      </c>
      <c r="J257" s="543" t="s">
        <v>2478</v>
      </c>
      <c r="K257" s="543" t="s">
        <v>2478</v>
      </c>
      <c r="L257" s="543" t="s">
        <v>2478</v>
      </c>
      <c r="M257" s="543" t="s">
        <v>2478</v>
      </c>
      <c r="N257" s="543" t="s">
        <v>2478</v>
      </c>
      <c r="O257" s="543" t="s">
        <v>2478</v>
      </c>
      <c r="P257" s="543" t="s">
        <v>2478</v>
      </c>
      <c r="Q257" s="543" t="s">
        <v>2478</v>
      </c>
      <c r="R257" s="543" t="s">
        <v>2478</v>
      </c>
      <c r="S257" s="543" t="s">
        <v>2478</v>
      </c>
    </row>
    <row r="258" spans="1:19">
      <c r="A258" s="540" t="s">
        <v>3271</v>
      </c>
      <c r="B258" s="541"/>
      <c r="C258" s="541"/>
      <c r="D258" s="542">
        <v>90017</v>
      </c>
      <c r="E258" s="542">
        <v>90017</v>
      </c>
      <c r="F258" s="542" t="s">
        <v>3786</v>
      </c>
      <c r="G258" s="540" t="s">
        <v>3787</v>
      </c>
      <c r="H258" s="542" t="s">
        <v>2469</v>
      </c>
      <c r="I258" s="541" t="s">
        <v>2478</v>
      </c>
      <c r="J258" s="540" t="s">
        <v>2478</v>
      </c>
      <c r="K258" s="540" t="s">
        <v>2478</v>
      </c>
      <c r="L258" s="540" t="s">
        <v>2478</v>
      </c>
      <c r="M258" s="540" t="s">
        <v>2478</v>
      </c>
      <c r="N258" s="540" t="s">
        <v>2478</v>
      </c>
      <c r="O258" s="540" t="s">
        <v>2478</v>
      </c>
      <c r="P258" s="540" t="s">
        <v>2478</v>
      </c>
      <c r="Q258" s="540" t="s">
        <v>2478</v>
      </c>
      <c r="R258" s="540" t="s">
        <v>2478</v>
      </c>
      <c r="S258" s="540" t="s">
        <v>2478</v>
      </c>
    </row>
    <row r="259" spans="1:19">
      <c r="A259" s="543" t="s">
        <v>3271</v>
      </c>
      <c r="B259" s="544"/>
      <c r="C259" s="544"/>
      <c r="D259" s="545">
        <v>90017</v>
      </c>
      <c r="E259" s="545">
        <v>90017</v>
      </c>
      <c r="F259" s="545" t="s">
        <v>3788</v>
      </c>
      <c r="G259" s="543" t="s">
        <v>3789</v>
      </c>
      <c r="H259" s="545" t="s">
        <v>2469</v>
      </c>
      <c r="I259" s="544" t="s">
        <v>2478</v>
      </c>
      <c r="J259" s="543" t="s">
        <v>2478</v>
      </c>
      <c r="K259" s="543" t="s">
        <v>2478</v>
      </c>
      <c r="L259" s="543" t="s">
        <v>2478</v>
      </c>
      <c r="M259" s="543" t="s">
        <v>2478</v>
      </c>
      <c r="N259" s="543" t="s">
        <v>2478</v>
      </c>
      <c r="O259" s="543" t="s">
        <v>2478</v>
      </c>
      <c r="P259" s="543" t="s">
        <v>2478</v>
      </c>
      <c r="Q259" s="543" t="s">
        <v>2478</v>
      </c>
      <c r="R259" s="543" t="s">
        <v>2478</v>
      </c>
      <c r="S259" s="543" t="s">
        <v>2478</v>
      </c>
    </row>
    <row r="260" spans="1:19">
      <c r="A260" s="540" t="s">
        <v>3271</v>
      </c>
      <c r="B260" s="541"/>
      <c r="C260" s="541"/>
      <c r="D260" s="542">
        <v>90017</v>
      </c>
      <c r="E260" s="542">
        <v>90017</v>
      </c>
      <c r="F260" s="542" t="s">
        <v>3790</v>
      </c>
      <c r="G260" s="540" t="s">
        <v>3791</v>
      </c>
      <c r="H260" s="542" t="s">
        <v>2469</v>
      </c>
      <c r="I260" s="541" t="s">
        <v>2478</v>
      </c>
      <c r="J260" s="540" t="s">
        <v>2478</v>
      </c>
      <c r="K260" s="540" t="s">
        <v>2478</v>
      </c>
      <c r="L260" s="540" t="s">
        <v>2478</v>
      </c>
      <c r="M260" s="540" t="s">
        <v>2478</v>
      </c>
      <c r="N260" s="540" t="s">
        <v>2478</v>
      </c>
      <c r="O260" s="540" t="s">
        <v>2478</v>
      </c>
      <c r="P260" s="540" t="s">
        <v>2478</v>
      </c>
      <c r="Q260" s="540" t="s">
        <v>2478</v>
      </c>
      <c r="R260" s="540" t="s">
        <v>2478</v>
      </c>
      <c r="S260" s="540" t="s">
        <v>2478</v>
      </c>
    </row>
    <row r="261" spans="1:19">
      <c r="A261" s="543" t="s">
        <v>3271</v>
      </c>
      <c r="B261" s="544"/>
      <c r="C261" s="544"/>
      <c r="D261" s="545">
        <v>90017</v>
      </c>
      <c r="E261" s="545">
        <v>90017</v>
      </c>
      <c r="F261" s="545" t="s">
        <v>3792</v>
      </c>
      <c r="G261" s="543" t="s">
        <v>3793</v>
      </c>
      <c r="H261" s="545" t="s">
        <v>2469</v>
      </c>
      <c r="I261" s="544" t="s">
        <v>2478</v>
      </c>
      <c r="J261" s="543" t="s">
        <v>2478</v>
      </c>
      <c r="K261" s="543" t="s">
        <v>2478</v>
      </c>
      <c r="L261" s="543" t="s">
        <v>2478</v>
      </c>
      <c r="M261" s="543" t="s">
        <v>2478</v>
      </c>
      <c r="N261" s="543" t="s">
        <v>2478</v>
      </c>
      <c r="O261" s="543" t="s">
        <v>2478</v>
      </c>
      <c r="P261" s="543" t="s">
        <v>2478</v>
      </c>
      <c r="Q261" s="543" t="s">
        <v>2478</v>
      </c>
      <c r="R261" s="543" t="s">
        <v>2478</v>
      </c>
      <c r="S261" s="543" t="s">
        <v>2478</v>
      </c>
    </row>
    <row r="262" spans="1:19">
      <c r="A262" s="540" t="s">
        <v>3271</v>
      </c>
      <c r="B262" s="541"/>
      <c r="C262" s="541"/>
      <c r="D262" s="542">
        <v>90017</v>
      </c>
      <c r="E262" s="542">
        <v>90017</v>
      </c>
      <c r="F262" s="542" t="s">
        <v>3794</v>
      </c>
      <c r="G262" s="540" t="s">
        <v>3795</v>
      </c>
      <c r="H262" s="542" t="s">
        <v>2469</v>
      </c>
      <c r="I262" s="541" t="s">
        <v>2478</v>
      </c>
      <c r="J262" s="540" t="s">
        <v>2478</v>
      </c>
      <c r="K262" s="540" t="s">
        <v>2478</v>
      </c>
      <c r="L262" s="540" t="s">
        <v>2478</v>
      </c>
      <c r="M262" s="540" t="s">
        <v>2478</v>
      </c>
      <c r="N262" s="540" t="s">
        <v>2478</v>
      </c>
      <c r="O262" s="540" t="s">
        <v>2478</v>
      </c>
      <c r="P262" s="540" t="s">
        <v>2478</v>
      </c>
      <c r="Q262" s="540" t="s">
        <v>2478</v>
      </c>
      <c r="R262" s="540" t="s">
        <v>2478</v>
      </c>
      <c r="S262" s="540" t="s">
        <v>2478</v>
      </c>
    </row>
    <row r="263" spans="1:19">
      <c r="A263" s="543" t="s">
        <v>3271</v>
      </c>
      <c r="B263" s="544"/>
      <c r="C263" s="544"/>
      <c r="D263" s="545">
        <v>90017</v>
      </c>
      <c r="E263" s="545">
        <v>90017</v>
      </c>
      <c r="F263" s="545" t="s">
        <v>3796</v>
      </c>
      <c r="G263" s="543" t="s">
        <v>3797</v>
      </c>
      <c r="H263" s="545" t="s">
        <v>2469</v>
      </c>
      <c r="I263" s="544" t="s">
        <v>2478</v>
      </c>
      <c r="J263" s="543" t="s">
        <v>2478</v>
      </c>
      <c r="K263" s="543" t="s">
        <v>2478</v>
      </c>
      <c r="L263" s="543" t="s">
        <v>2478</v>
      </c>
      <c r="M263" s="543" t="s">
        <v>2478</v>
      </c>
      <c r="N263" s="543" t="s">
        <v>2478</v>
      </c>
      <c r="O263" s="543" t="s">
        <v>2478</v>
      </c>
      <c r="P263" s="543" t="s">
        <v>2478</v>
      </c>
      <c r="Q263" s="543" t="s">
        <v>2478</v>
      </c>
      <c r="R263" s="543" t="s">
        <v>2478</v>
      </c>
      <c r="S263" s="543" t="s">
        <v>2478</v>
      </c>
    </row>
    <row r="264" spans="1:19">
      <c r="A264" s="540" t="s">
        <v>3271</v>
      </c>
      <c r="B264" s="541"/>
      <c r="C264" s="541"/>
      <c r="D264" s="542">
        <v>90017</v>
      </c>
      <c r="E264" s="542">
        <v>90017</v>
      </c>
      <c r="F264" s="542" t="s">
        <v>3798</v>
      </c>
      <c r="G264" s="540" t="s">
        <v>3799</v>
      </c>
      <c r="H264" s="542" t="s">
        <v>2469</v>
      </c>
      <c r="I264" s="541" t="s">
        <v>2478</v>
      </c>
      <c r="J264" s="540" t="s">
        <v>2478</v>
      </c>
      <c r="K264" s="540" t="s">
        <v>2478</v>
      </c>
      <c r="L264" s="540" t="s">
        <v>2478</v>
      </c>
      <c r="M264" s="540" t="s">
        <v>2478</v>
      </c>
      <c r="N264" s="540" t="s">
        <v>2478</v>
      </c>
      <c r="O264" s="540" t="s">
        <v>2478</v>
      </c>
      <c r="P264" s="540" t="s">
        <v>2478</v>
      </c>
      <c r="Q264" s="540" t="s">
        <v>2478</v>
      </c>
      <c r="R264" s="540" t="s">
        <v>2478</v>
      </c>
      <c r="S264" s="540" t="s">
        <v>2478</v>
      </c>
    </row>
    <row r="265" spans="1:19">
      <c r="A265" s="543" t="s">
        <v>3271</v>
      </c>
      <c r="B265" s="544"/>
      <c r="C265" s="544"/>
      <c r="D265" s="545">
        <v>90017</v>
      </c>
      <c r="E265" s="545">
        <v>90017</v>
      </c>
      <c r="F265" s="545" t="s">
        <v>3800</v>
      </c>
      <c r="G265" s="543" t="s">
        <v>3801</v>
      </c>
      <c r="H265" s="545" t="s">
        <v>2469</v>
      </c>
      <c r="I265" s="544" t="s">
        <v>2478</v>
      </c>
      <c r="J265" s="543" t="s">
        <v>2478</v>
      </c>
      <c r="K265" s="543" t="s">
        <v>2478</v>
      </c>
      <c r="L265" s="543" t="s">
        <v>2478</v>
      </c>
      <c r="M265" s="543" t="s">
        <v>2478</v>
      </c>
      <c r="N265" s="543" t="s">
        <v>2478</v>
      </c>
      <c r="O265" s="543" t="s">
        <v>2478</v>
      </c>
      <c r="P265" s="543" t="s">
        <v>2478</v>
      </c>
      <c r="Q265" s="543" t="s">
        <v>2478</v>
      </c>
      <c r="R265" s="543" t="s">
        <v>2478</v>
      </c>
      <c r="S265" s="543" t="s">
        <v>2478</v>
      </c>
    </row>
    <row r="266" spans="1:19">
      <c r="A266" s="540" t="s">
        <v>3271</v>
      </c>
      <c r="B266" s="541"/>
      <c r="C266" s="541"/>
      <c r="D266" s="542">
        <v>90017</v>
      </c>
      <c r="E266" s="542">
        <v>90017</v>
      </c>
      <c r="F266" s="542" t="s">
        <v>3802</v>
      </c>
      <c r="G266" s="540" t="s">
        <v>3803</v>
      </c>
      <c r="H266" s="542" t="s">
        <v>2469</v>
      </c>
      <c r="I266" s="541" t="s">
        <v>2478</v>
      </c>
      <c r="J266" s="540" t="s">
        <v>2478</v>
      </c>
      <c r="K266" s="540" t="s">
        <v>2478</v>
      </c>
      <c r="L266" s="540" t="s">
        <v>2478</v>
      </c>
      <c r="M266" s="540" t="s">
        <v>2478</v>
      </c>
      <c r="N266" s="540" t="s">
        <v>2478</v>
      </c>
      <c r="O266" s="540" t="s">
        <v>2478</v>
      </c>
      <c r="P266" s="540" t="s">
        <v>2478</v>
      </c>
      <c r="Q266" s="540" t="s">
        <v>2478</v>
      </c>
      <c r="R266" s="540" t="s">
        <v>2478</v>
      </c>
      <c r="S266" s="540" t="s">
        <v>2478</v>
      </c>
    </row>
    <row r="267" spans="1:19">
      <c r="A267" s="543" t="s">
        <v>3271</v>
      </c>
      <c r="B267" s="544"/>
      <c r="C267" s="544"/>
      <c r="D267" s="545">
        <v>90017</v>
      </c>
      <c r="E267" s="545">
        <v>90017</v>
      </c>
      <c r="F267" s="545" t="s">
        <v>3804</v>
      </c>
      <c r="G267" s="543" t="s">
        <v>3805</v>
      </c>
      <c r="H267" s="545" t="s">
        <v>2469</v>
      </c>
      <c r="I267" s="544" t="s">
        <v>2478</v>
      </c>
      <c r="J267" s="543" t="s">
        <v>2478</v>
      </c>
      <c r="K267" s="543" t="s">
        <v>2478</v>
      </c>
      <c r="L267" s="543" t="s">
        <v>2478</v>
      </c>
      <c r="M267" s="543" t="s">
        <v>2478</v>
      </c>
      <c r="N267" s="543" t="s">
        <v>2478</v>
      </c>
      <c r="O267" s="543" t="s">
        <v>2478</v>
      </c>
      <c r="P267" s="543" t="s">
        <v>2478</v>
      </c>
      <c r="Q267" s="543" t="s">
        <v>2478</v>
      </c>
      <c r="R267" s="543" t="s">
        <v>2478</v>
      </c>
      <c r="S267" s="543" t="s">
        <v>2478</v>
      </c>
    </row>
    <row r="268" spans="1:19">
      <c r="A268" s="540" t="s">
        <v>3271</v>
      </c>
      <c r="B268" s="541"/>
      <c r="C268" s="541"/>
      <c r="D268" s="542">
        <v>90017</v>
      </c>
      <c r="E268" s="542">
        <v>90017</v>
      </c>
      <c r="F268" s="542" t="s">
        <v>3806</v>
      </c>
      <c r="G268" s="540" t="s">
        <v>3807</v>
      </c>
      <c r="H268" s="542" t="s">
        <v>2469</v>
      </c>
      <c r="I268" s="541" t="s">
        <v>2478</v>
      </c>
      <c r="J268" s="540" t="s">
        <v>2478</v>
      </c>
      <c r="K268" s="540" t="s">
        <v>2478</v>
      </c>
      <c r="L268" s="540" t="s">
        <v>2478</v>
      </c>
      <c r="M268" s="540" t="s">
        <v>2478</v>
      </c>
      <c r="N268" s="540" t="s">
        <v>2478</v>
      </c>
      <c r="O268" s="540" t="s">
        <v>2478</v>
      </c>
      <c r="P268" s="540" t="s">
        <v>2478</v>
      </c>
      <c r="Q268" s="540" t="s">
        <v>2478</v>
      </c>
      <c r="R268" s="540" t="s">
        <v>2478</v>
      </c>
      <c r="S268" s="540" t="s">
        <v>2478</v>
      </c>
    </row>
    <row r="269" spans="1:19">
      <c r="A269" s="543" t="s">
        <v>3271</v>
      </c>
      <c r="B269" s="544"/>
      <c r="C269" s="544"/>
      <c r="D269" s="545">
        <v>90017</v>
      </c>
      <c r="E269" s="545">
        <v>90017</v>
      </c>
      <c r="F269" s="545" t="s">
        <v>3808</v>
      </c>
      <c r="G269" s="543" t="s">
        <v>3809</v>
      </c>
      <c r="H269" s="545" t="s">
        <v>2469</v>
      </c>
      <c r="I269" s="544" t="s">
        <v>2478</v>
      </c>
      <c r="J269" s="543" t="s">
        <v>2478</v>
      </c>
      <c r="K269" s="543" t="s">
        <v>2478</v>
      </c>
      <c r="L269" s="543" t="s">
        <v>2478</v>
      </c>
      <c r="M269" s="543" t="s">
        <v>2478</v>
      </c>
      <c r="N269" s="543" t="s">
        <v>2478</v>
      </c>
      <c r="O269" s="543" t="s">
        <v>2478</v>
      </c>
      <c r="P269" s="543" t="s">
        <v>2478</v>
      </c>
      <c r="Q269" s="543" t="s">
        <v>2478</v>
      </c>
      <c r="R269" s="543" t="s">
        <v>2478</v>
      </c>
      <c r="S269" s="543" t="s">
        <v>2478</v>
      </c>
    </row>
    <row r="270" spans="1:19">
      <c r="A270" s="540" t="s">
        <v>3271</v>
      </c>
      <c r="B270" s="541"/>
      <c r="C270" s="541"/>
      <c r="D270" s="542">
        <v>90017</v>
      </c>
      <c r="E270" s="542">
        <v>90017</v>
      </c>
      <c r="F270" s="542" t="s">
        <v>3810</v>
      </c>
      <c r="G270" s="540" t="s">
        <v>3811</v>
      </c>
      <c r="H270" s="542" t="s">
        <v>2469</v>
      </c>
      <c r="I270" s="541" t="s">
        <v>2478</v>
      </c>
      <c r="J270" s="540" t="s">
        <v>2478</v>
      </c>
      <c r="K270" s="540" t="s">
        <v>2478</v>
      </c>
      <c r="L270" s="540" t="s">
        <v>2478</v>
      </c>
      <c r="M270" s="540" t="s">
        <v>2478</v>
      </c>
      <c r="N270" s="540" t="s">
        <v>2478</v>
      </c>
      <c r="O270" s="540" t="s">
        <v>2478</v>
      </c>
      <c r="P270" s="540" t="s">
        <v>2478</v>
      </c>
      <c r="Q270" s="540" t="s">
        <v>2478</v>
      </c>
      <c r="R270" s="540" t="s">
        <v>2478</v>
      </c>
      <c r="S270" s="540" t="s">
        <v>2478</v>
      </c>
    </row>
    <row r="271" spans="1:19">
      <c r="A271" s="543" t="s">
        <v>3271</v>
      </c>
      <c r="B271" s="544"/>
      <c r="C271" s="544"/>
      <c r="D271" s="545">
        <v>90017</v>
      </c>
      <c r="E271" s="545">
        <v>90017</v>
      </c>
      <c r="F271" s="545" t="s">
        <v>3812</v>
      </c>
      <c r="G271" s="543" t="s">
        <v>3813</v>
      </c>
      <c r="H271" s="545" t="s">
        <v>2469</v>
      </c>
      <c r="I271" s="544" t="s">
        <v>2478</v>
      </c>
      <c r="J271" s="543" t="s">
        <v>2478</v>
      </c>
      <c r="K271" s="543" t="s">
        <v>2478</v>
      </c>
      <c r="L271" s="543" t="s">
        <v>2478</v>
      </c>
      <c r="M271" s="543" t="s">
        <v>2478</v>
      </c>
      <c r="N271" s="543" t="s">
        <v>2478</v>
      </c>
      <c r="O271" s="543" t="s">
        <v>2478</v>
      </c>
      <c r="P271" s="543" t="s">
        <v>2478</v>
      </c>
      <c r="Q271" s="543" t="s">
        <v>2478</v>
      </c>
      <c r="R271" s="543" t="s">
        <v>2478</v>
      </c>
      <c r="S271" s="543" t="s">
        <v>2478</v>
      </c>
    </row>
    <row r="272" spans="1:19">
      <c r="A272" s="540" t="s">
        <v>3271</v>
      </c>
      <c r="B272" s="541"/>
      <c r="C272" s="541"/>
      <c r="D272" s="542">
        <v>90017</v>
      </c>
      <c r="E272" s="542">
        <v>90017</v>
      </c>
      <c r="F272" s="542" t="s">
        <v>3814</v>
      </c>
      <c r="G272" s="540" t="s">
        <v>3815</v>
      </c>
      <c r="H272" s="542" t="s">
        <v>2546</v>
      </c>
      <c r="I272" s="541" t="s">
        <v>2478</v>
      </c>
      <c r="J272" s="540" t="s">
        <v>2478</v>
      </c>
      <c r="K272" s="540" t="s">
        <v>2478</v>
      </c>
      <c r="L272" s="540" t="s">
        <v>2478</v>
      </c>
      <c r="M272" s="540" t="s">
        <v>2478</v>
      </c>
      <c r="N272" s="540" t="s">
        <v>2478</v>
      </c>
      <c r="O272" s="540" t="s">
        <v>2478</v>
      </c>
      <c r="P272" s="540" t="s">
        <v>2478</v>
      </c>
      <c r="Q272" s="540" t="s">
        <v>2478</v>
      </c>
      <c r="R272" s="540" t="s">
        <v>2478</v>
      </c>
      <c r="S272" s="540" t="s">
        <v>2478</v>
      </c>
    </row>
    <row r="273" spans="1:19">
      <c r="A273" s="543" t="s">
        <v>3271</v>
      </c>
      <c r="B273" s="544"/>
      <c r="C273" s="544"/>
      <c r="D273" s="545">
        <v>90017</v>
      </c>
      <c r="E273" s="545">
        <v>90017</v>
      </c>
      <c r="F273" s="545" t="s">
        <v>3816</v>
      </c>
      <c r="G273" s="543" t="s">
        <v>3817</v>
      </c>
      <c r="H273" s="545" t="s">
        <v>2469</v>
      </c>
      <c r="I273" s="544" t="s">
        <v>2478</v>
      </c>
      <c r="J273" s="543" t="s">
        <v>2478</v>
      </c>
      <c r="K273" s="543" t="s">
        <v>2478</v>
      </c>
      <c r="L273" s="543" t="s">
        <v>2478</v>
      </c>
      <c r="M273" s="543" t="s">
        <v>2478</v>
      </c>
      <c r="N273" s="543" t="s">
        <v>2478</v>
      </c>
      <c r="O273" s="543" t="s">
        <v>2478</v>
      </c>
      <c r="P273" s="543" t="s">
        <v>2478</v>
      </c>
      <c r="Q273" s="543" t="s">
        <v>2478</v>
      </c>
      <c r="R273" s="543" t="s">
        <v>2478</v>
      </c>
      <c r="S273" s="543" t="s">
        <v>2478</v>
      </c>
    </row>
    <row r="274" spans="1:19">
      <c r="A274" s="540" t="s">
        <v>3271</v>
      </c>
      <c r="B274" s="541"/>
      <c r="C274" s="541"/>
      <c r="D274" s="542">
        <v>90017</v>
      </c>
      <c r="E274" s="542">
        <v>90017</v>
      </c>
      <c r="F274" s="542" t="s">
        <v>3818</v>
      </c>
      <c r="G274" s="540" t="s">
        <v>3819</v>
      </c>
      <c r="H274" s="542" t="s">
        <v>2469</v>
      </c>
      <c r="I274" s="541" t="s">
        <v>2478</v>
      </c>
      <c r="J274" s="540" t="s">
        <v>2478</v>
      </c>
      <c r="K274" s="540" t="s">
        <v>2478</v>
      </c>
      <c r="L274" s="540" t="s">
        <v>2478</v>
      </c>
      <c r="M274" s="540" t="s">
        <v>2478</v>
      </c>
      <c r="N274" s="540" t="s">
        <v>2478</v>
      </c>
      <c r="O274" s="540" t="s">
        <v>2478</v>
      </c>
      <c r="P274" s="540" t="s">
        <v>2478</v>
      </c>
      <c r="Q274" s="540" t="s">
        <v>2478</v>
      </c>
      <c r="R274" s="540" t="s">
        <v>2478</v>
      </c>
      <c r="S274" s="540" t="s">
        <v>2478</v>
      </c>
    </row>
    <row r="275" spans="1:19">
      <c r="A275" s="543" t="s">
        <v>3271</v>
      </c>
      <c r="B275" s="544"/>
      <c r="C275" s="544"/>
      <c r="D275" s="545">
        <v>90017</v>
      </c>
      <c r="E275" s="545">
        <v>90017</v>
      </c>
      <c r="F275" s="545" t="s">
        <v>3820</v>
      </c>
      <c r="G275" s="543" t="s">
        <v>3821</v>
      </c>
      <c r="H275" s="545" t="s">
        <v>2469</v>
      </c>
      <c r="I275" s="544" t="s">
        <v>2478</v>
      </c>
      <c r="J275" s="543" t="s">
        <v>2478</v>
      </c>
      <c r="K275" s="543" t="s">
        <v>2478</v>
      </c>
      <c r="L275" s="543" t="s">
        <v>2478</v>
      </c>
      <c r="M275" s="543" t="s">
        <v>2478</v>
      </c>
      <c r="N275" s="543" t="s">
        <v>2478</v>
      </c>
      <c r="O275" s="543" t="s">
        <v>2478</v>
      </c>
      <c r="P275" s="543" t="s">
        <v>2478</v>
      </c>
      <c r="Q275" s="543" t="s">
        <v>2478</v>
      </c>
      <c r="R275" s="543" t="s">
        <v>2478</v>
      </c>
      <c r="S275" s="543" t="s">
        <v>2478</v>
      </c>
    </row>
    <row r="276" spans="1:19">
      <c r="A276" s="540" t="s">
        <v>3271</v>
      </c>
      <c r="B276" s="541"/>
      <c r="C276" s="541"/>
      <c r="D276" s="542">
        <v>90017</v>
      </c>
      <c r="E276" s="542">
        <v>90017</v>
      </c>
      <c r="F276" s="542" t="s">
        <v>3822</v>
      </c>
      <c r="G276" s="540" t="s">
        <v>3823</v>
      </c>
      <c r="H276" s="542" t="s">
        <v>2469</v>
      </c>
      <c r="I276" s="541" t="s">
        <v>2478</v>
      </c>
      <c r="J276" s="540" t="s">
        <v>2478</v>
      </c>
      <c r="K276" s="540" t="s">
        <v>2478</v>
      </c>
      <c r="L276" s="540" t="s">
        <v>2478</v>
      </c>
      <c r="M276" s="540" t="s">
        <v>2478</v>
      </c>
      <c r="N276" s="540" t="s">
        <v>2478</v>
      </c>
      <c r="O276" s="540" t="s">
        <v>2478</v>
      </c>
      <c r="P276" s="540" t="s">
        <v>2478</v>
      </c>
      <c r="Q276" s="540" t="s">
        <v>2478</v>
      </c>
      <c r="R276" s="540" t="s">
        <v>2478</v>
      </c>
      <c r="S276" s="540" t="s">
        <v>2478</v>
      </c>
    </row>
    <row r="277" spans="1:19">
      <c r="A277" s="543" t="s">
        <v>3271</v>
      </c>
      <c r="B277" s="544"/>
      <c r="C277" s="544"/>
      <c r="D277" s="545">
        <v>90017</v>
      </c>
      <c r="E277" s="545">
        <v>90017</v>
      </c>
      <c r="F277" s="545" t="s">
        <v>3824</v>
      </c>
      <c r="G277" s="543" t="s">
        <v>3825</v>
      </c>
      <c r="H277" s="545" t="s">
        <v>2469</v>
      </c>
      <c r="I277" s="544" t="s">
        <v>2478</v>
      </c>
      <c r="J277" s="543" t="s">
        <v>2478</v>
      </c>
      <c r="K277" s="543" t="s">
        <v>2478</v>
      </c>
      <c r="L277" s="543" t="s">
        <v>2478</v>
      </c>
      <c r="M277" s="543" t="s">
        <v>2478</v>
      </c>
      <c r="N277" s="543" t="s">
        <v>2478</v>
      </c>
      <c r="O277" s="543" t="s">
        <v>2478</v>
      </c>
      <c r="P277" s="543" t="s">
        <v>2478</v>
      </c>
      <c r="Q277" s="543" t="s">
        <v>2478</v>
      </c>
      <c r="R277" s="543" t="s">
        <v>2478</v>
      </c>
      <c r="S277" s="543" t="s">
        <v>2478</v>
      </c>
    </row>
    <row r="278" spans="1:19">
      <c r="A278" s="540" t="s">
        <v>3271</v>
      </c>
      <c r="B278" s="541"/>
      <c r="C278" s="541"/>
      <c r="D278" s="542">
        <v>90017</v>
      </c>
      <c r="E278" s="542">
        <v>90017</v>
      </c>
      <c r="F278" s="542" t="s">
        <v>3826</v>
      </c>
      <c r="G278" s="540" t="s">
        <v>3827</v>
      </c>
      <c r="H278" s="542" t="s">
        <v>2469</v>
      </c>
      <c r="I278" s="541" t="s">
        <v>2478</v>
      </c>
      <c r="J278" s="540" t="s">
        <v>2478</v>
      </c>
      <c r="K278" s="540" t="s">
        <v>2478</v>
      </c>
      <c r="L278" s="540" t="s">
        <v>2478</v>
      </c>
      <c r="M278" s="540" t="s">
        <v>2478</v>
      </c>
      <c r="N278" s="540" t="s">
        <v>2478</v>
      </c>
      <c r="O278" s="540" t="s">
        <v>2478</v>
      </c>
      <c r="P278" s="540" t="s">
        <v>2478</v>
      </c>
      <c r="Q278" s="540" t="s">
        <v>2478</v>
      </c>
      <c r="R278" s="540" t="s">
        <v>2478</v>
      </c>
      <c r="S278" s="540" t="s">
        <v>2478</v>
      </c>
    </row>
    <row r="279" spans="1:19">
      <c r="A279" s="543" t="s">
        <v>3271</v>
      </c>
      <c r="B279" s="544"/>
      <c r="C279" s="544"/>
      <c r="D279" s="545">
        <v>90017</v>
      </c>
      <c r="E279" s="545">
        <v>90017</v>
      </c>
      <c r="F279" s="545" t="s">
        <v>3828</v>
      </c>
      <c r="G279" s="543" t="s">
        <v>3829</v>
      </c>
      <c r="H279" s="545" t="s">
        <v>2469</v>
      </c>
      <c r="I279" s="544" t="s">
        <v>2478</v>
      </c>
      <c r="J279" s="543" t="s">
        <v>2478</v>
      </c>
      <c r="K279" s="543" t="s">
        <v>2478</v>
      </c>
      <c r="L279" s="543" t="s">
        <v>2478</v>
      </c>
      <c r="M279" s="543" t="s">
        <v>2478</v>
      </c>
      <c r="N279" s="543" t="s">
        <v>2478</v>
      </c>
      <c r="O279" s="543" t="s">
        <v>2478</v>
      </c>
      <c r="P279" s="543" t="s">
        <v>2478</v>
      </c>
      <c r="Q279" s="543" t="s">
        <v>2478</v>
      </c>
      <c r="R279" s="543" t="s">
        <v>2478</v>
      </c>
      <c r="S279" s="543" t="s">
        <v>2478</v>
      </c>
    </row>
    <row r="280" spans="1:19">
      <c r="A280" s="540" t="s">
        <v>3271</v>
      </c>
      <c r="B280" s="541"/>
      <c r="C280" s="541"/>
      <c r="D280" s="542">
        <v>90017</v>
      </c>
      <c r="E280" s="542">
        <v>90017</v>
      </c>
      <c r="F280" s="542" t="s">
        <v>3830</v>
      </c>
      <c r="G280" s="540" t="s">
        <v>3831</v>
      </c>
      <c r="H280" s="542" t="s">
        <v>2469</v>
      </c>
      <c r="I280" s="541" t="s">
        <v>2478</v>
      </c>
      <c r="J280" s="540" t="s">
        <v>2478</v>
      </c>
      <c r="K280" s="540" t="s">
        <v>2478</v>
      </c>
      <c r="L280" s="540" t="s">
        <v>2478</v>
      </c>
      <c r="M280" s="540" t="s">
        <v>2478</v>
      </c>
      <c r="N280" s="540" t="s">
        <v>2478</v>
      </c>
      <c r="O280" s="540" t="s">
        <v>2478</v>
      </c>
      <c r="P280" s="540" t="s">
        <v>2478</v>
      </c>
      <c r="Q280" s="540" t="s">
        <v>2478</v>
      </c>
      <c r="R280" s="540" t="s">
        <v>2478</v>
      </c>
      <c r="S280" s="540" t="s">
        <v>2478</v>
      </c>
    </row>
    <row r="281" spans="1:19">
      <c r="A281" s="543" t="s">
        <v>3271</v>
      </c>
      <c r="B281" s="544"/>
      <c r="C281" s="544"/>
      <c r="D281" s="545">
        <v>90017</v>
      </c>
      <c r="E281" s="545">
        <v>90017</v>
      </c>
      <c r="F281" s="545" t="s">
        <v>3832</v>
      </c>
      <c r="G281" s="543" t="s">
        <v>3833</v>
      </c>
      <c r="H281" s="545" t="s">
        <v>2469</v>
      </c>
      <c r="I281" s="544" t="s">
        <v>2478</v>
      </c>
      <c r="J281" s="543" t="s">
        <v>2478</v>
      </c>
      <c r="K281" s="543" t="s">
        <v>2478</v>
      </c>
      <c r="L281" s="543" t="s">
        <v>2478</v>
      </c>
      <c r="M281" s="543" t="s">
        <v>2478</v>
      </c>
      <c r="N281" s="543" t="s">
        <v>2478</v>
      </c>
      <c r="O281" s="543" t="s">
        <v>2478</v>
      </c>
      <c r="P281" s="543" t="s">
        <v>2478</v>
      </c>
      <c r="Q281" s="543" t="s">
        <v>2478</v>
      </c>
      <c r="R281" s="543" t="s">
        <v>2478</v>
      </c>
      <c r="S281" s="543" t="s">
        <v>2478</v>
      </c>
    </row>
    <row r="282" spans="1:19">
      <c r="A282" s="540" t="s">
        <v>3271</v>
      </c>
      <c r="B282" s="541"/>
      <c r="C282" s="541"/>
      <c r="D282" s="542">
        <v>90017</v>
      </c>
      <c r="E282" s="542">
        <v>90017</v>
      </c>
      <c r="F282" s="542" t="s">
        <v>3834</v>
      </c>
      <c r="G282" s="540" t="s">
        <v>3835</v>
      </c>
      <c r="H282" s="542" t="s">
        <v>2469</v>
      </c>
      <c r="I282" s="541" t="s">
        <v>2478</v>
      </c>
      <c r="J282" s="540" t="s">
        <v>2478</v>
      </c>
      <c r="K282" s="540" t="s">
        <v>2478</v>
      </c>
      <c r="L282" s="540" t="s">
        <v>2478</v>
      </c>
      <c r="M282" s="540" t="s">
        <v>2478</v>
      </c>
      <c r="N282" s="540" t="s">
        <v>2478</v>
      </c>
      <c r="O282" s="540" t="s">
        <v>2478</v>
      </c>
      <c r="P282" s="540" t="s">
        <v>2478</v>
      </c>
      <c r="Q282" s="540" t="s">
        <v>2478</v>
      </c>
      <c r="R282" s="540" t="s">
        <v>2478</v>
      </c>
      <c r="S282" s="540" t="s">
        <v>2478</v>
      </c>
    </row>
    <row r="283" spans="1:19">
      <c r="A283" s="543" t="s">
        <v>3271</v>
      </c>
      <c r="B283" s="544"/>
      <c r="C283" s="544"/>
      <c r="D283" s="545">
        <v>90017</v>
      </c>
      <c r="E283" s="545">
        <v>90017</v>
      </c>
      <c r="F283" s="545" t="s">
        <v>3836</v>
      </c>
      <c r="G283" s="543" t="s">
        <v>3837</v>
      </c>
      <c r="H283" s="545" t="s">
        <v>2546</v>
      </c>
      <c r="I283" s="544" t="s">
        <v>2478</v>
      </c>
      <c r="J283" s="543" t="s">
        <v>2478</v>
      </c>
      <c r="K283" s="543" t="s">
        <v>2478</v>
      </c>
      <c r="L283" s="543" t="s">
        <v>2478</v>
      </c>
      <c r="M283" s="543" t="s">
        <v>2478</v>
      </c>
      <c r="N283" s="543" t="s">
        <v>2478</v>
      </c>
      <c r="O283" s="543" t="s">
        <v>2478</v>
      </c>
      <c r="P283" s="543" t="s">
        <v>2478</v>
      </c>
      <c r="Q283" s="543" t="s">
        <v>2478</v>
      </c>
      <c r="R283" s="543" t="s">
        <v>2478</v>
      </c>
      <c r="S283" s="543" t="s">
        <v>2478</v>
      </c>
    </row>
    <row r="284" spans="1:19">
      <c r="A284" s="540" t="s">
        <v>3271</v>
      </c>
      <c r="B284" s="541"/>
      <c r="C284" s="541"/>
      <c r="D284" s="542">
        <v>90017</v>
      </c>
      <c r="E284" s="542">
        <v>90017</v>
      </c>
      <c r="F284" s="542" t="s">
        <v>3838</v>
      </c>
      <c r="G284" s="540" t="s">
        <v>3839</v>
      </c>
      <c r="H284" s="542" t="s">
        <v>2469</v>
      </c>
      <c r="I284" s="541" t="s">
        <v>2478</v>
      </c>
      <c r="J284" s="540" t="s">
        <v>2478</v>
      </c>
      <c r="K284" s="540" t="s">
        <v>2478</v>
      </c>
      <c r="L284" s="540" t="s">
        <v>2478</v>
      </c>
      <c r="M284" s="540" t="s">
        <v>2478</v>
      </c>
      <c r="N284" s="540" t="s">
        <v>2478</v>
      </c>
      <c r="O284" s="540" t="s">
        <v>2478</v>
      </c>
      <c r="P284" s="540" t="s">
        <v>2478</v>
      </c>
      <c r="Q284" s="540" t="s">
        <v>2478</v>
      </c>
      <c r="R284" s="540" t="s">
        <v>2478</v>
      </c>
      <c r="S284" s="540" t="s">
        <v>2478</v>
      </c>
    </row>
    <row r="285" spans="1:19">
      <c r="A285" s="543" t="s">
        <v>3271</v>
      </c>
      <c r="B285" s="544"/>
      <c r="C285" s="544"/>
      <c r="D285" s="545">
        <v>90017</v>
      </c>
      <c r="E285" s="545">
        <v>90017</v>
      </c>
      <c r="F285" s="545" t="s">
        <v>3840</v>
      </c>
      <c r="G285" s="543" t="s">
        <v>3841</v>
      </c>
      <c r="H285" s="545" t="s">
        <v>2469</v>
      </c>
      <c r="I285" s="544" t="s">
        <v>2478</v>
      </c>
      <c r="J285" s="543" t="s">
        <v>2478</v>
      </c>
      <c r="K285" s="543" t="s">
        <v>2478</v>
      </c>
      <c r="L285" s="543" t="s">
        <v>2478</v>
      </c>
      <c r="M285" s="543" t="s">
        <v>2478</v>
      </c>
      <c r="N285" s="543" t="s">
        <v>2478</v>
      </c>
      <c r="O285" s="543" t="s">
        <v>2478</v>
      </c>
      <c r="P285" s="543" t="s">
        <v>2478</v>
      </c>
      <c r="Q285" s="543" t="s">
        <v>2478</v>
      </c>
      <c r="R285" s="543" t="s">
        <v>2478</v>
      </c>
      <c r="S285" s="543" t="s">
        <v>2478</v>
      </c>
    </row>
    <row r="286" spans="1:19">
      <c r="A286" s="540" t="s">
        <v>3271</v>
      </c>
      <c r="B286" s="541"/>
      <c r="C286" s="541"/>
      <c r="D286" s="542">
        <v>90017</v>
      </c>
      <c r="E286" s="542">
        <v>90017</v>
      </c>
      <c r="F286" s="542" t="s">
        <v>3842</v>
      </c>
      <c r="G286" s="540" t="s">
        <v>3843</v>
      </c>
      <c r="H286" s="542" t="s">
        <v>2469</v>
      </c>
      <c r="I286" s="541" t="s">
        <v>2478</v>
      </c>
      <c r="J286" s="540" t="s">
        <v>2478</v>
      </c>
      <c r="K286" s="540" t="s">
        <v>2478</v>
      </c>
      <c r="L286" s="540" t="s">
        <v>2478</v>
      </c>
      <c r="M286" s="540" t="s">
        <v>2478</v>
      </c>
      <c r="N286" s="540" t="s">
        <v>2478</v>
      </c>
      <c r="O286" s="540" t="s">
        <v>2478</v>
      </c>
      <c r="P286" s="540" t="s">
        <v>2478</v>
      </c>
      <c r="Q286" s="540" t="s">
        <v>2478</v>
      </c>
      <c r="R286" s="540" t="s">
        <v>2478</v>
      </c>
      <c r="S286" s="540" t="s">
        <v>2478</v>
      </c>
    </row>
    <row r="287" spans="1:19">
      <c r="A287" s="543" t="s">
        <v>3271</v>
      </c>
      <c r="B287" s="544"/>
      <c r="C287" s="544"/>
      <c r="D287" s="545">
        <v>90017</v>
      </c>
      <c r="E287" s="545">
        <v>90017</v>
      </c>
      <c r="F287" s="545" t="s">
        <v>3844</v>
      </c>
      <c r="G287" s="543" t="s">
        <v>3845</v>
      </c>
      <c r="H287" s="545" t="s">
        <v>2546</v>
      </c>
      <c r="I287" s="544" t="s">
        <v>2478</v>
      </c>
      <c r="J287" s="543" t="s">
        <v>2478</v>
      </c>
      <c r="K287" s="543" t="s">
        <v>2478</v>
      </c>
      <c r="L287" s="543" t="s">
        <v>2478</v>
      </c>
      <c r="M287" s="543" t="s">
        <v>2478</v>
      </c>
      <c r="N287" s="543" t="s">
        <v>2478</v>
      </c>
      <c r="O287" s="543" t="s">
        <v>2478</v>
      </c>
      <c r="P287" s="543" t="s">
        <v>2478</v>
      </c>
      <c r="Q287" s="543" t="s">
        <v>2478</v>
      </c>
      <c r="R287" s="543" t="s">
        <v>2478</v>
      </c>
      <c r="S287" s="543" t="s">
        <v>2478</v>
      </c>
    </row>
    <row r="288" spans="1:19">
      <c r="A288" s="540" t="s">
        <v>3271</v>
      </c>
      <c r="B288" s="541"/>
      <c r="C288" s="541"/>
      <c r="D288" s="542">
        <v>90017</v>
      </c>
      <c r="E288" s="542">
        <v>90017</v>
      </c>
      <c r="F288" s="542" t="s">
        <v>3846</v>
      </c>
      <c r="G288" s="540" t="s">
        <v>3847</v>
      </c>
      <c r="H288" s="542" t="s">
        <v>2469</v>
      </c>
      <c r="I288" s="541" t="s">
        <v>2478</v>
      </c>
      <c r="J288" s="540" t="s">
        <v>2478</v>
      </c>
      <c r="K288" s="540" t="s">
        <v>2478</v>
      </c>
      <c r="L288" s="540" t="s">
        <v>2478</v>
      </c>
      <c r="M288" s="540" t="s">
        <v>2478</v>
      </c>
      <c r="N288" s="540" t="s">
        <v>2478</v>
      </c>
      <c r="O288" s="540" t="s">
        <v>2478</v>
      </c>
      <c r="P288" s="540" t="s">
        <v>2478</v>
      </c>
      <c r="Q288" s="540" t="s">
        <v>2478</v>
      </c>
      <c r="R288" s="540" t="s">
        <v>2478</v>
      </c>
      <c r="S288" s="540" t="s">
        <v>2478</v>
      </c>
    </row>
    <row r="289" spans="1:19">
      <c r="A289" s="543" t="s">
        <v>3271</v>
      </c>
      <c r="B289" s="544"/>
      <c r="C289" s="544"/>
      <c r="D289" s="545">
        <v>90017</v>
      </c>
      <c r="E289" s="545">
        <v>90017</v>
      </c>
      <c r="F289" s="545" t="s">
        <v>3848</v>
      </c>
      <c r="G289" s="543" t="s">
        <v>3849</v>
      </c>
      <c r="H289" s="545" t="s">
        <v>2469</v>
      </c>
      <c r="I289" s="544" t="s">
        <v>2478</v>
      </c>
      <c r="J289" s="543" t="s">
        <v>2478</v>
      </c>
      <c r="K289" s="543" t="s">
        <v>2478</v>
      </c>
      <c r="L289" s="543" t="s">
        <v>2478</v>
      </c>
      <c r="M289" s="543" t="s">
        <v>2478</v>
      </c>
      <c r="N289" s="543" t="s">
        <v>2478</v>
      </c>
      <c r="O289" s="543" t="s">
        <v>2478</v>
      </c>
      <c r="P289" s="543" t="s">
        <v>2478</v>
      </c>
      <c r="Q289" s="543" t="s">
        <v>2478</v>
      </c>
      <c r="R289" s="543" t="s">
        <v>2478</v>
      </c>
      <c r="S289" s="543" t="s">
        <v>2478</v>
      </c>
    </row>
    <row r="290" spans="1:19">
      <c r="A290" s="540" t="s">
        <v>3271</v>
      </c>
      <c r="B290" s="541"/>
      <c r="C290" s="541"/>
      <c r="D290" s="542">
        <v>90017</v>
      </c>
      <c r="E290" s="542">
        <v>90017</v>
      </c>
      <c r="F290" s="542" t="s">
        <v>3850</v>
      </c>
      <c r="G290" s="540" t="s">
        <v>3851</v>
      </c>
      <c r="H290" s="542" t="s">
        <v>2469</v>
      </c>
      <c r="I290" s="541" t="s">
        <v>2478</v>
      </c>
      <c r="J290" s="540" t="s">
        <v>2478</v>
      </c>
      <c r="K290" s="540" t="s">
        <v>2478</v>
      </c>
      <c r="L290" s="540" t="s">
        <v>2478</v>
      </c>
      <c r="M290" s="540" t="s">
        <v>2478</v>
      </c>
      <c r="N290" s="540" t="s">
        <v>2478</v>
      </c>
      <c r="O290" s="540" t="s">
        <v>2478</v>
      </c>
      <c r="P290" s="540" t="s">
        <v>2478</v>
      </c>
      <c r="Q290" s="540" t="s">
        <v>2478</v>
      </c>
      <c r="R290" s="540" t="s">
        <v>2478</v>
      </c>
      <c r="S290" s="540" t="s">
        <v>2478</v>
      </c>
    </row>
    <row r="291" spans="1:19">
      <c r="A291" s="543" t="s">
        <v>3271</v>
      </c>
      <c r="B291" s="544"/>
      <c r="C291" s="544"/>
      <c r="D291" s="545">
        <v>90017</v>
      </c>
      <c r="E291" s="545">
        <v>90017</v>
      </c>
      <c r="F291" s="545" t="s">
        <v>3852</v>
      </c>
      <c r="G291" s="543" t="s">
        <v>3853</v>
      </c>
      <c r="H291" s="545" t="s">
        <v>2469</v>
      </c>
      <c r="I291" s="544" t="s">
        <v>2478</v>
      </c>
      <c r="J291" s="543" t="s">
        <v>2478</v>
      </c>
      <c r="K291" s="543" t="s">
        <v>2478</v>
      </c>
      <c r="L291" s="543" t="s">
        <v>2478</v>
      </c>
      <c r="M291" s="543" t="s">
        <v>2478</v>
      </c>
      <c r="N291" s="543" t="s">
        <v>2478</v>
      </c>
      <c r="O291" s="543" t="s">
        <v>2478</v>
      </c>
      <c r="P291" s="543" t="s">
        <v>2478</v>
      </c>
      <c r="Q291" s="543" t="s">
        <v>2478</v>
      </c>
      <c r="R291" s="543" t="s">
        <v>2478</v>
      </c>
      <c r="S291" s="543" t="s">
        <v>2478</v>
      </c>
    </row>
    <row r="292" spans="1:19">
      <c r="A292" s="540" t="s">
        <v>3271</v>
      </c>
      <c r="B292" s="541"/>
      <c r="C292" s="541"/>
      <c r="D292" s="542">
        <v>90017</v>
      </c>
      <c r="E292" s="542">
        <v>90017</v>
      </c>
      <c r="F292" s="542" t="s">
        <v>3854</v>
      </c>
      <c r="G292" s="540" t="s">
        <v>3855</v>
      </c>
      <c r="H292" s="542" t="s">
        <v>2469</v>
      </c>
      <c r="I292" s="541" t="s">
        <v>2478</v>
      </c>
      <c r="J292" s="540" t="s">
        <v>2478</v>
      </c>
      <c r="K292" s="540" t="s">
        <v>2478</v>
      </c>
      <c r="L292" s="540" t="s">
        <v>2478</v>
      </c>
      <c r="M292" s="540" t="s">
        <v>2478</v>
      </c>
      <c r="N292" s="540" t="s">
        <v>2478</v>
      </c>
      <c r="O292" s="540" t="s">
        <v>2478</v>
      </c>
      <c r="P292" s="540" t="s">
        <v>2478</v>
      </c>
      <c r="Q292" s="540" t="s">
        <v>2478</v>
      </c>
      <c r="R292" s="540" t="s">
        <v>2478</v>
      </c>
      <c r="S292" s="540" t="s">
        <v>2478</v>
      </c>
    </row>
    <row r="293" spans="1:19">
      <c r="A293" s="543" t="s">
        <v>3271</v>
      </c>
      <c r="B293" s="544"/>
      <c r="C293" s="544"/>
      <c r="D293" s="545">
        <v>90017</v>
      </c>
      <c r="E293" s="545">
        <v>90017</v>
      </c>
      <c r="F293" s="545" t="s">
        <v>3856</v>
      </c>
      <c r="G293" s="543" t="s">
        <v>3857</v>
      </c>
      <c r="H293" s="545" t="s">
        <v>2469</v>
      </c>
      <c r="I293" s="544" t="s">
        <v>2478</v>
      </c>
      <c r="J293" s="543" t="s">
        <v>2478</v>
      </c>
      <c r="K293" s="543" t="s">
        <v>2478</v>
      </c>
      <c r="L293" s="543" t="s">
        <v>2478</v>
      </c>
      <c r="M293" s="543" t="s">
        <v>2478</v>
      </c>
      <c r="N293" s="543" t="s">
        <v>2478</v>
      </c>
      <c r="O293" s="543" t="s">
        <v>2478</v>
      </c>
      <c r="P293" s="543" t="s">
        <v>2478</v>
      </c>
      <c r="Q293" s="543" t="s">
        <v>2478</v>
      </c>
      <c r="R293" s="543" t="s">
        <v>2478</v>
      </c>
      <c r="S293" s="543" t="s">
        <v>2478</v>
      </c>
    </row>
    <row r="294" spans="1:19">
      <c r="A294" s="540" t="s">
        <v>3271</v>
      </c>
      <c r="B294" s="541"/>
      <c r="C294" s="541"/>
      <c r="D294" s="542">
        <v>90017</v>
      </c>
      <c r="E294" s="542">
        <v>90017</v>
      </c>
      <c r="F294" s="542" t="s">
        <v>3858</v>
      </c>
      <c r="G294" s="540" t="s">
        <v>3859</v>
      </c>
      <c r="H294" s="542" t="s">
        <v>2469</v>
      </c>
      <c r="I294" s="541" t="s">
        <v>2478</v>
      </c>
      <c r="J294" s="540" t="s">
        <v>2478</v>
      </c>
      <c r="K294" s="540" t="s">
        <v>2478</v>
      </c>
      <c r="L294" s="540" t="s">
        <v>2478</v>
      </c>
      <c r="M294" s="540" t="s">
        <v>2478</v>
      </c>
      <c r="N294" s="540" t="s">
        <v>2478</v>
      </c>
      <c r="O294" s="540" t="s">
        <v>2478</v>
      </c>
      <c r="P294" s="540" t="s">
        <v>2478</v>
      </c>
      <c r="Q294" s="540" t="s">
        <v>2478</v>
      </c>
      <c r="R294" s="540" t="s">
        <v>2478</v>
      </c>
      <c r="S294" s="540" t="s">
        <v>2478</v>
      </c>
    </row>
    <row r="295" spans="1:19">
      <c r="A295" s="543" t="s">
        <v>3271</v>
      </c>
      <c r="B295" s="544"/>
      <c r="C295" s="544"/>
      <c r="D295" s="545">
        <v>90017</v>
      </c>
      <c r="E295" s="545">
        <v>90017</v>
      </c>
      <c r="F295" s="545" t="s">
        <v>3860</v>
      </c>
      <c r="G295" s="543" t="s">
        <v>3861</v>
      </c>
      <c r="H295" s="545" t="s">
        <v>2469</v>
      </c>
      <c r="I295" s="544" t="s">
        <v>2478</v>
      </c>
      <c r="J295" s="543" t="s">
        <v>2478</v>
      </c>
      <c r="K295" s="543" t="s">
        <v>2478</v>
      </c>
      <c r="L295" s="543" t="s">
        <v>2478</v>
      </c>
      <c r="M295" s="543" t="s">
        <v>2478</v>
      </c>
      <c r="N295" s="543" t="s">
        <v>2478</v>
      </c>
      <c r="O295" s="543" t="s">
        <v>2478</v>
      </c>
      <c r="P295" s="543" t="s">
        <v>2478</v>
      </c>
      <c r="Q295" s="543" t="s">
        <v>2478</v>
      </c>
      <c r="R295" s="543" t="s">
        <v>2478</v>
      </c>
      <c r="S295" s="543" t="s">
        <v>2478</v>
      </c>
    </row>
    <row r="296" spans="1:19">
      <c r="A296" s="540" t="s">
        <v>3271</v>
      </c>
      <c r="B296" s="541"/>
      <c r="C296" s="541"/>
      <c r="D296" s="542">
        <v>90017</v>
      </c>
      <c r="E296" s="542">
        <v>90017</v>
      </c>
      <c r="F296" s="542" t="s">
        <v>3862</v>
      </c>
      <c r="G296" s="540" t="s">
        <v>3863</v>
      </c>
      <c r="H296" s="542" t="s">
        <v>2469</v>
      </c>
      <c r="I296" s="541" t="s">
        <v>2478</v>
      </c>
      <c r="J296" s="540" t="s">
        <v>2478</v>
      </c>
      <c r="K296" s="540" t="s">
        <v>2478</v>
      </c>
      <c r="L296" s="540" t="s">
        <v>2478</v>
      </c>
      <c r="M296" s="540" t="s">
        <v>2478</v>
      </c>
      <c r="N296" s="540" t="s">
        <v>2478</v>
      </c>
      <c r="O296" s="540" t="s">
        <v>2478</v>
      </c>
      <c r="P296" s="540" t="s">
        <v>2478</v>
      </c>
      <c r="Q296" s="540" t="s">
        <v>2478</v>
      </c>
      <c r="R296" s="540" t="s">
        <v>2478</v>
      </c>
      <c r="S296" s="540" t="s">
        <v>2478</v>
      </c>
    </row>
    <row r="297" spans="1:19">
      <c r="A297" s="543" t="s">
        <v>3271</v>
      </c>
      <c r="B297" s="544"/>
      <c r="C297" s="544"/>
      <c r="D297" s="545">
        <v>90017</v>
      </c>
      <c r="E297" s="545">
        <v>90017</v>
      </c>
      <c r="F297" s="545" t="s">
        <v>3864</v>
      </c>
      <c r="G297" s="543" t="s">
        <v>3865</v>
      </c>
      <c r="H297" s="545" t="s">
        <v>2469</v>
      </c>
      <c r="I297" s="544" t="s">
        <v>2478</v>
      </c>
      <c r="J297" s="543" t="s">
        <v>2478</v>
      </c>
      <c r="K297" s="543" t="s">
        <v>2478</v>
      </c>
      <c r="L297" s="543" t="s">
        <v>2478</v>
      </c>
      <c r="M297" s="543" t="s">
        <v>2478</v>
      </c>
      <c r="N297" s="543" t="s">
        <v>2478</v>
      </c>
      <c r="O297" s="543" t="s">
        <v>2478</v>
      </c>
      <c r="P297" s="543" t="s">
        <v>2478</v>
      </c>
      <c r="Q297" s="543" t="s">
        <v>2478</v>
      </c>
      <c r="R297" s="543" t="s">
        <v>2478</v>
      </c>
      <c r="S297" s="543" t="s">
        <v>2478</v>
      </c>
    </row>
    <row r="298" spans="1:19">
      <c r="A298" s="540" t="s">
        <v>3271</v>
      </c>
      <c r="B298" s="541"/>
      <c r="C298" s="541"/>
      <c r="D298" s="542">
        <v>90017</v>
      </c>
      <c r="E298" s="542">
        <v>90017</v>
      </c>
      <c r="F298" s="542" t="s">
        <v>3866</v>
      </c>
      <c r="G298" s="540" t="s">
        <v>3867</v>
      </c>
      <c r="H298" s="542" t="s">
        <v>2469</v>
      </c>
      <c r="I298" s="541" t="s">
        <v>2478</v>
      </c>
      <c r="J298" s="540" t="s">
        <v>2478</v>
      </c>
      <c r="K298" s="540" t="s">
        <v>2478</v>
      </c>
      <c r="L298" s="540" t="s">
        <v>2478</v>
      </c>
      <c r="M298" s="540" t="s">
        <v>2478</v>
      </c>
      <c r="N298" s="540" t="s">
        <v>2478</v>
      </c>
      <c r="O298" s="540" t="s">
        <v>2478</v>
      </c>
      <c r="P298" s="540" t="s">
        <v>2478</v>
      </c>
      <c r="Q298" s="540" t="s">
        <v>2478</v>
      </c>
      <c r="R298" s="540" t="s">
        <v>2478</v>
      </c>
      <c r="S298" s="540" t="s">
        <v>2478</v>
      </c>
    </row>
    <row r="299" spans="1:19">
      <c r="A299" s="543" t="s">
        <v>3271</v>
      </c>
      <c r="B299" s="544"/>
      <c r="C299" s="544"/>
      <c r="D299" s="545">
        <v>90017</v>
      </c>
      <c r="E299" s="545">
        <v>90017</v>
      </c>
      <c r="F299" s="545" t="s">
        <v>3868</v>
      </c>
      <c r="G299" s="543" t="s">
        <v>3869</v>
      </c>
      <c r="H299" s="545" t="s">
        <v>2469</v>
      </c>
      <c r="I299" s="544" t="s">
        <v>2478</v>
      </c>
      <c r="J299" s="543" t="s">
        <v>2478</v>
      </c>
      <c r="K299" s="543" t="s">
        <v>2478</v>
      </c>
      <c r="L299" s="543" t="s">
        <v>2478</v>
      </c>
      <c r="M299" s="543" t="s">
        <v>2478</v>
      </c>
      <c r="N299" s="543" t="s">
        <v>2478</v>
      </c>
      <c r="O299" s="543" t="s">
        <v>2478</v>
      </c>
      <c r="P299" s="543" t="s">
        <v>2478</v>
      </c>
      <c r="Q299" s="543" t="s">
        <v>2478</v>
      </c>
      <c r="R299" s="543" t="s">
        <v>2478</v>
      </c>
      <c r="S299" s="543" t="s">
        <v>2478</v>
      </c>
    </row>
    <row r="300" spans="1:19">
      <c r="A300" s="540" t="s">
        <v>3271</v>
      </c>
      <c r="B300" s="541"/>
      <c r="C300" s="541"/>
      <c r="D300" s="542">
        <v>90017</v>
      </c>
      <c r="E300" s="542">
        <v>90017</v>
      </c>
      <c r="F300" s="542" t="s">
        <v>3870</v>
      </c>
      <c r="G300" s="540" t="s">
        <v>3871</v>
      </c>
      <c r="H300" s="542" t="s">
        <v>2469</v>
      </c>
      <c r="I300" s="541" t="s">
        <v>2478</v>
      </c>
      <c r="J300" s="540" t="s">
        <v>2478</v>
      </c>
      <c r="K300" s="540" t="s">
        <v>2478</v>
      </c>
      <c r="L300" s="540" t="s">
        <v>2478</v>
      </c>
      <c r="M300" s="540" t="s">
        <v>2478</v>
      </c>
      <c r="N300" s="540" t="s">
        <v>2478</v>
      </c>
      <c r="O300" s="540" t="s">
        <v>2478</v>
      </c>
      <c r="P300" s="540" t="s">
        <v>2478</v>
      </c>
      <c r="Q300" s="540" t="s">
        <v>2478</v>
      </c>
      <c r="R300" s="540" t="s">
        <v>2478</v>
      </c>
      <c r="S300" s="540" t="s">
        <v>2478</v>
      </c>
    </row>
    <row r="301" spans="1:19">
      <c r="A301" s="543" t="s">
        <v>3271</v>
      </c>
      <c r="B301" s="544"/>
      <c r="C301" s="544"/>
      <c r="D301" s="545">
        <v>90017</v>
      </c>
      <c r="E301" s="545">
        <v>90017</v>
      </c>
      <c r="F301" s="545" t="s">
        <v>3872</v>
      </c>
      <c r="G301" s="543" t="s">
        <v>3873</v>
      </c>
      <c r="H301" s="545" t="s">
        <v>2469</v>
      </c>
      <c r="I301" s="544" t="s">
        <v>2478</v>
      </c>
      <c r="J301" s="543" t="s">
        <v>2478</v>
      </c>
      <c r="K301" s="543" t="s">
        <v>2478</v>
      </c>
      <c r="L301" s="543" t="s">
        <v>2478</v>
      </c>
      <c r="M301" s="543" t="s">
        <v>2478</v>
      </c>
      <c r="N301" s="543" t="s">
        <v>2478</v>
      </c>
      <c r="O301" s="543" t="s">
        <v>2478</v>
      </c>
      <c r="P301" s="543" t="s">
        <v>2478</v>
      </c>
      <c r="Q301" s="543" t="s">
        <v>2478</v>
      </c>
      <c r="R301" s="543" t="s">
        <v>2478</v>
      </c>
      <c r="S301" s="543" t="s">
        <v>2478</v>
      </c>
    </row>
    <row r="302" spans="1:19">
      <c r="A302" s="540" t="s">
        <v>3271</v>
      </c>
      <c r="B302" s="541"/>
      <c r="C302" s="541"/>
      <c r="D302" s="542">
        <v>90017</v>
      </c>
      <c r="E302" s="542">
        <v>90017</v>
      </c>
      <c r="F302" s="542" t="s">
        <v>3874</v>
      </c>
      <c r="G302" s="540" t="s">
        <v>3875</v>
      </c>
      <c r="H302" s="542" t="s">
        <v>2469</v>
      </c>
      <c r="I302" s="541" t="s">
        <v>2478</v>
      </c>
      <c r="J302" s="540" t="s">
        <v>2478</v>
      </c>
      <c r="K302" s="540" t="s">
        <v>2478</v>
      </c>
      <c r="L302" s="540" t="s">
        <v>2478</v>
      </c>
      <c r="M302" s="540" t="s">
        <v>2478</v>
      </c>
      <c r="N302" s="540" t="s">
        <v>2478</v>
      </c>
      <c r="O302" s="540" t="s">
        <v>2478</v>
      </c>
      <c r="P302" s="540" t="s">
        <v>2478</v>
      </c>
      <c r="Q302" s="540" t="s">
        <v>2478</v>
      </c>
      <c r="R302" s="540" t="s">
        <v>2478</v>
      </c>
      <c r="S302" s="540" t="s">
        <v>2478</v>
      </c>
    </row>
    <row r="303" spans="1:19">
      <c r="A303" s="543" t="s">
        <v>3271</v>
      </c>
      <c r="B303" s="544"/>
      <c r="C303" s="544"/>
      <c r="D303" s="545">
        <v>90017</v>
      </c>
      <c r="E303" s="545">
        <v>90017</v>
      </c>
      <c r="F303" s="545" t="s">
        <v>3876</v>
      </c>
      <c r="G303" s="543" t="s">
        <v>3877</v>
      </c>
      <c r="H303" s="545" t="s">
        <v>2469</v>
      </c>
      <c r="I303" s="544" t="s">
        <v>2478</v>
      </c>
      <c r="J303" s="543" t="s">
        <v>2478</v>
      </c>
      <c r="K303" s="543" t="s">
        <v>2478</v>
      </c>
      <c r="L303" s="543" t="s">
        <v>2478</v>
      </c>
      <c r="M303" s="543" t="s">
        <v>2478</v>
      </c>
      <c r="N303" s="543" t="s">
        <v>2478</v>
      </c>
      <c r="O303" s="543" t="s">
        <v>2478</v>
      </c>
      <c r="P303" s="543" t="s">
        <v>2478</v>
      </c>
      <c r="Q303" s="543" t="s">
        <v>2478</v>
      </c>
      <c r="R303" s="543" t="s">
        <v>2478</v>
      </c>
      <c r="S303" s="543" t="s">
        <v>2478</v>
      </c>
    </row>
    <row r="304" spans="1:19">
      <c r="A304" s="540" t="s">
        <v>3271</v>
      </c>
      <c r="B304" s="541"/>
      <c r="C304" s="541"/>
      <c r="D304" s="542">
        <v>90017</v>
      </c>
      <c r="E304" s="542">
        <v>90017</v>
      </c>
      <c r="F304" s="542" t="s">
        <v>3878</v>
      </c>
      <c r="G304" s="540" t="s">
        <v>3879</v>
      </c>
      <c r="H304" s="542" t="s">
        <v>2469</v>
      </c>
      <c r="I304" s="541" t="s">
        <v>2478</v>
      </c>
      <c r="J304" s="540" t="s">
        <v>2478</v>
      </c>
      <c r="K304" s="540" t="s">
        <v>2478</v>
      </c>
      <c r="L304" s="540" t="s">
        <v>2478</v>
      </c>
      <c r="M304" s="540" t="s">
        <v>2478</v>
      </c>
      <c r="N304" s="540" t="s">
        <v>2478</v>
      </c>
      <c r="O304" s="540" t="s">
        <v>2478</v>
      </c>
      <c r="P304" s="540" t="s">
        <v>2478</v>
      </c>
      <c r="Q304" s="540" t="s">
        <v>2478</v>
      </c>
      <c r="R304" s="540" t="s">
        <v>2478</v>
      </c>
      <c r="S304" s="540" t="s">
        <v>2478</v>
      </c>
    </row>
    <row r="305" spans="1:19">
      <c r="A305" s="543" t="s">
        <v>3271</v>
      </c>
      <c r="B305" s="544"/>
      <c r="C305" s="544"/>
      <c r="D305" s="545">
        <v>90017</v>
      </c>
      <c r="E305" s="545">
        <v>90017</v>
      </c>
      <c r="F305" s="545" t="s">
        <v>3880</v>
      </c>
      <c r="G305" s="543" t="s">
        <v>3881</v>
      </c>
      <c r="H305" s="545" t="s">
        <v>2469</v>
      </c>
      <c r="I305" s="544" t="s">
        <v>2478</v>
      </c>
      <c r="J305" s="543" t="s">
        <v>2478</v>
      </c>
      <c r="K305" s="543" t="s">
        <v>2478</v>
      </c>
      <c r="L305" s="543" t="s">
        <v>2478</v>
      </c>
      <c r="M305" s="543" t="s">
        <v>2478</v>
      </c>
      <c r="N305" s="543" t="s">
        <v>2478</v>
      </c>
      <c r="O305" s="543" t="s">
        <v>2478</v>
      </c>
      <c r="P305" s="543" t="s">
        <v>2478</v>
      </c>
      <c r="Q305" s="543" t="s">
        <v>2478</v>
      </c>
      <c r="R305" s="543" t="s">
        <v>2478</v>
      </c>
      <c r="S305" s="543" t="s">
        <v>2478</v>
      </c>
    </row>
    <row r="306" spans="1:19">
      <c r="A306" s="540" t="s">
        <v>3271</v>
      </c>
      <c r="B306" s="541"/>
      <c r="C306" s="541"/>
      <c r="D306" s="542">
        <v>90017</v>
      </c>
      <c r="E306" s="542">
        <v>90017</v>
      </c>
      <c r="F306" s="542" t="s">
        <v>3882</v>
      </c>
      <c r="G306" s="540" t="s">
        <v>3883</v>
      </c>
      <c r="H306" s="542" t="s">
        <v>2469</v>
      </c>
      <c r="I306" s="541" t="s">
        <v>2478</v>
      </c>
      <c r="J306" s="540" t="s">
        <v>2478</v>
      </c>
      <c r="K306" s="540" t="s">
        <v>2478</v>
      </c>
      <c r="L306" s="540" t="s">
        <v>2478</v>
      </c>
      <c r="M306" s="540" t="s">
        <v>2478</v>
      </c>
      <c r="N306" s="540" t="s">
        <v>2478</v>
      </c>
      <c r="O306" s="540" t="s">
        <v>2478</v>
      </c>
      <c r="P306" s="540" t="s">
        <v>2478</v>
      </c>
      <c r="Q306" s="540" t="s">
        <v>2478</v>
      </c>
      <c r="R306" s="540" t="s">
        <v>2478</v>
      </c>
      <c r="S306" s="540" t="s">
        <v>2478</v>
      </c>
    </row>
    <row r="307" spans="1:19">
      <c r="A307" s="543" t="s">
        <v>3271</v>
      </c>
      <c r="B307" s="544"/>
      <c r="C307" s="544"/>
      <c r="D307" s="545">
        <v>90017</v>
      </c>
      <c r="E307" s="545">
        <v>90017</v>
      </c>
      <c r="F307" s="545" t="s">
        <v>3884</v>
      </c>
      <c r="G307" s="543" t="s">
        <v>3885</v>
      </c>
      <c r="H307" s="545" t="s">
        <v>2469</v>
      </c>
      <c r="I307" s="544" t="s">
        <v>2478</v>
      </c>
      <c r="J307" s="543" t="s">
        <v>2478</v>
      </c>
      <c r="K307" s="543" t="s">
        <v>2478</v>
      </c>
      <c r="L307" s="543" t="s">
        <v>2478</v>
      </c>
      <c r="M307" s="543" t="s">
        <v>2478</v>
      </c>
      <c r="N307" s="543" t="s">
        <v>2478</v>
      </c>
      <c r="O307" s="543" t="s">
        <v>2478</v>
      </c>
      <c r="P307" s="543" t="s">
        <v>2478</v>
      </c>
      <c r="Q307" s="543" t="s">
        <v>2478</v>
      </c>
      <c r="R307" s="543" t="s">
        <v>2478</v>
      </c>
      <c r="S307" s="543" t="s">
        <v>2478</v>
      </c>
    </row>
    <row r="308" spans="1:19">
      <c r="A308" s="540" t="s">
        <v>3271</v>
      </c>
      <c r="B308" s="541"/>
      <c r="C308" s="541"/>
      <c r="D308" s="542">
        <v>90017</v>
      </c>
      <c r="E308" s="542">
        <v>90017</v>
      </c>
      <c r="F308" s="542" t="s">
        <v>3886</v>
      </c>
      <c r="G308" s="540" t="s">
        <v>3887</v>
      </c>
      <c r="H308" s="542" t="s">
        <v>2469</v>
      </c>
      <c r="I308" s="541" t="s">
        <v>2478</v>
      </c>
      <c r="J308" s="540" t="s">
        <v>2478</v>
      </c>
      <c r="K308" s="540" t="s">
        <v>2478</v>
      </c>
      <c r="L308" s="540" t="s">
        <v>2478</v>
      </c>
      <c r="M308" s="540" t="s">
        <v>2478</v>
      </c>
      <c r="N308" s="540" t="s">
        <v>2478</v>
      </c>
      <c r="O308" s="540" t="s">
        <v>2478</v>
      </c>
      <c r="P308" s="540" t="s">
        <v>2478</v>
      </c>
      <c r="Q308" s="540" t="s">
        <v>2478</v>
      </c>
      <c r="R308" s="540" t="s">
        <v>2478</v>
      </c>
      <c r="S308" s="540" t="s">
        <v>2478</v>
      </c>
    </row>
    <row r="309" spans="1:19">
      <c r="A309" s="543" t="s">
        <v>3271</v>
      </c>
      <c r="B309" s="544"/>
      <c r="C309" s="544"/>
      <c r="D309" s="545">
        <v>90017</v>
      </c>
      <c r="E309" s="545">
        <v>90017</v>
      </c>
      <c r="F309" s="545" t="s">
        <v>3888</v>
      </c>
      <c r="G309" s="543" t="s">
        <v>3889</v>
      </c>
      <c r="H309" s="545" t="s">
        <v>2469</v>
      </c>
      <c r="I309" s="544" t="s">
        <v>2478</v>
      </c>
      <c r="J309" s="543" t="s">
        <v>2478</v>
      </c>
      <c r="K309" s="543" t="s">
        <v>2478</v>
      </c>
      <c r="L309" s="543" t="s">
        <v>2478</v>
      </c>
      <c r="M309" s="543" t="s">
        <v>2478</v>
      </c>
      <c r="N309" s="543" t="s">
        <v>2478</v>
      </c>
      <c r="O309" s="543" t="s">
        <v>2478</v>
      </c>
      <c r="P309" s="543" t="s">
        <v>2478</v>
      </c>
      <c r="Q309" s="543" t="s">
        <v>2478</v>
      </c>
      <c r="R309" s="543" t="s">
        <v>2478</v>
      </c>
      <c r="S309" s="543" t="s">
        <v>2478</v>
      </c>
    </row>
    <row r="310" spans="1:19">
      <c r="A310" s="540" t="s">
        <v>3271</v>
      </c>
      <c r="B310" s="541"/>
      <c r="C310" s="541"/>
      <c r="D310" s="542">
        <v>90017</v>
      </c>
      <c r="E310" s="542">
        <v>90017</v>
      </c>
      <c r="F310" s="542" t="s">
        <v>3890</v>
      </c>
      <c r="G310" s="540" t="s">
        <v>3891</v>
      </c>
      <c r="H310" s="542" t="s">
        <v>2469</v>
      </c>
      <c r="I310" s="541" t="s">
        <v>2478</v>
      </c>
      <c r="J310" s="540" t="s">
        <v>2478</v>
      </c>
      <c r="K310" s="540" t="s">
        <v>2478</v>
      </c>
      <c r="L310" s="540" t="s">
        <v>2478</v>
      </c>
      <c r="M310" s="540" t="s">
        <v>2478</v>
      </c>
      <c r="N310" s="540" t="s">
        <v>2478</v>
      </c>
      <c r="O310" s="540" t="s">
        <v>2478</v>
      </c>
      <c r="P310" s="540" t="s">
        <v>2478</v>
      </c>
      <c r="Q310" s="540" t="s">
        <v>2478</v>
      </c>
      <c r="R310" s="540" t="s">
        <v>2478</v>
      </c>
      <c r="S310" s="540" t="s">
        <v>2478</v>
      </c>
    </row>
    <row r="311" spans="1:19">
      <c r="A311" s="543" t="s">
        <v>3271</v>
      </c>
      <c r="B311" s="544"/>
      <c r="C311" s="544"/>
      <c r="D311" s="545">
        <v>90017</v>
      </c>
      <c r="E311" s="545">
        <v>90017</v>
      </c>
      <c r="F311" s="545" t="s">
        <v>3892</v>
      </c>
      <c r="G311" s="543" t="s">
        <v>3893</v>
      </c>
      <c r="H311" s="545" t="s">
        <v>2546</v>
      </c>
      <c r="I311" s="544" t="s">
        <v>2478</v>
      </c>
      <c r="J311" s="543" t="s">
        <v>2478</v>
      </c>
      <c r="K311" s="543" t="s">
        <v>2478</v>
      </c>
      <c r="L311" s="543" t="s">
        <v>2478</v>
      </c>
      <c r="M311" s="543" t="s">
        <v>2478</v>
      </c>
      <c r="N311" s="543" t="s">
        <v>2478</v>
      </c>
      <c r="O311" s="543" t="s">
        <v>2478</v>
      </c>
      <c r="P311" s="543" t="s">
        <v>2478</v>
      </c>
      <c r="Q311" s="543" t="s">
        <v>2478</v>
      </c>
      <c r="R311" s="543" t="s">
        <v>2478</v>
      </c>
      <c r="S311" s="543" t="s">
        <v>2478</v>
      </c>
    </row>
    <row r="312" spans="1:19">
      <c r="A312" s="540" t="s">
        <v>3271</v>
      </c>
      <c r="B312" s="541"/>
      <c r="C312" s="541"/>
      <c r="D312" s="542">
        <v>90017</v>
      </c>
      <c r="E312" s="542">
        <v>90017</v>
      </c>
      <c r="F312" s="542" t="s">
        <v>3894</v>
      </c>
      <c r="G312" s="540" t="s">
        <v>3895</v>
      </c>
      <c r="H312" s="542" t="s">
        <v>2469</v>
      </c>
      <c r="I312" s="541" t="s">
        <v>2478</v>
      </c>
      <c r="J312" s="540" t="s">
        <v>2478</v>
      </c>
      <c r="K312" s="540" t="s">
        <v>2478</v>
      </c>
      <c r="L312" s="540" t="s">
        <v>2478</v>
      </c>
      <c r="M312" s="540" t="s">
        <v>2478</v>
      </c>
      <c r="N312" s="540" t="s">
        <v>2478</v>
      </c>
      <c r="O312" s="540" t="s">
        <v>2478</v>
      </c>
      <c r="P312" s="540" t="s">
        <v>2478</v>
      </c>
      <c r="Q312" s="540" t="s">
        <v>2478</v>
      </c>
      <c r="R312" s="540" t="s">
        <v>2478</v>
      </c>
      <c r="S312" s="540" t="s">
        <v>2478</v>
      </c>
    </row>
    <row r="313" spans="1:19">
      <c r="A313" s="543" t="s">
        <v>3271</v>
      </c>
      <c r="B313" s="544"/>
      <c r="C313" s="544"/>
      <c r="D313" s="545">
        <v>90017</v>
      </c>
      <c r="E313" s="545">
        <v>90017</v>
      </c>
      <c r="F313" s="545" t="s">
        <v>3896</v>
      </c>
      <c r="G313" s="543" t="s">
        <v>3897</v>
      </c>
      <c r="H313" s="545" t="s">
        <v>2469</v>
      </c>
      <c r="I313" s="544" t="s">
        <v>2478</v>
      </c>
      <c r="J313" s="543" t="s">
        <v>2478</v>
      </c>
      <c r="K313" s="543" t="s">
        <v>2478</v>
      </c>
      <c r="L313" s="543" t="s">
        <v>2478</v>
      </c>
      <c r="M313" s="543" t="s">
        <v>2478</v>
      </c>
      <c r="N313" s="543" t="s">
        <v>2478</v>
      </c>
      <c r="O313" s="543" t="s">
        <v>2478</v>
      </c>
      <c r="P313" s="543" t="s">
        <v>2478</v>
      </c>
      <c r="Q313" s="543" t="s">
        <v>2478</v>
      </c>
      <c r="R313" s="543" t="s">
        <v>2478</v>
      </c>
      <c r="S313" s="543" t="s">
        <v>2478</v>
      </c>
    </row>
    <row r="314" spans="1:19">
      <c r="A314" s="540" t="s">
        <v>3271</v>
      </c>
      <c r="B314" s="541"/>
      <c r="C314" s="541"/>
      <c r="D314" s="542">
        <v>90017</v>
      </c>
      <c r="E314" s="542">
        <v>90017</v>
      </c>
      <c r="F314" s="542" t="s">
        <v>3898</v>
      </c>
      <c r="G314" s="540" t="s">
        <v>3899</v>
      </c>
      <c r="H314" s="542" t="s">
        <v>2469</v>
      </c>
      <c r="I314" s="541" t="s">
        <v>2478</v>
      </c>
      <c r="J314" s="540" t="s">
        <v>2478</v>
      </c>
      <c r="K314" s="540" t="s">
        <v>2478</v>
      </c>
      <c r="L314" s="540" t="s">
        <v>2478</v>
      </c>
      <c r="M314" s="540" t="s">
        <v>2478</v>
      </c>
      <c r="N314" s="540" t="s">
        <v>2478</v>
      </c>
      <c r="O314" s="540" t="s">
        <v>2478</v>
      </c>
      <c r="P314" s="540" t="s">
        <v>2478</v>
      </c>
      <c r="Q314" s="540" t="s">
        <v>2478</v>
      </c>
      <c r="R314" s="540" t="s">
        <v>2478</v>
      </c>
      <c r="S314" s="540" t="s">
        <v>2478</v>
      </c>
    </row>
    <row r="315" spans="1:19">
      <c r="A315" s="543" t="s">
        <v>3271</v>
      </c>
      <c r="B315" s="544"/>
      <c r="C315" s="544"/>
      <c r="D315" s="545">
        <v>90017</v>
      </c>
      <c r="E315" s="545">
        <v>90017</v>
      </c>
      <c r="F315" s="545" t="s">
        <v>3900</v>
      </c>
      <c r="G315" s="543" t="s">
        <v>3901</v>
      </c>
      <c r="H315" s="545" t="s">
        <v>2469</v>
      </c>
      <c r="I315" s="544" t="s">
        <v>2478</v>
      </c>
      <c r="J315" s="543" t="s">
        <v>2478</v>
      </c>
      <c r="K315" s="543" t="s">
        <v>2478</v>
      </c>
      <c r="L315" s="543" t="s">
        <v>2478</v>
      </c>
      <c r="M315" s="543" t="s">
        <v>2478</v>
      </c>
      <c r="N315" s="543" t="s">
        <v>2478</v>
      </c>
      <c r="O315" s="543" t="s">
        <v>2478</v>
      </c>
      <c r="P315" s="543" t="s">
        <v>2478</v>
      </c>
      <c r="Q315" s="543" t="s">
        <v>2478</v>
      </c>
      <c r="R315" s="543" t="s">
        <v>2478</v>
      </c>
      <c r="S315" s="543" t="s">
        <v>2478</v>
      </c>
    </row>
    <row r="316" spans="1:19">
      <c r="A316" s="540" t="s">
        <v>3271</v>
      </c>
      <c r="B316" s="541"/>
      <c r="C316" s="541"/>
      <c r="D316" s="542">
        <v>90017</v>
      </c>
      <c r="E316" s="542">
        <v>90017</v>
      </c>
      <c r="F316" s="542" t="s">
        <v>3902</v>
      </c>
      <c r="G316" s="540" t="s">
        <v>3903</v>
      </c>
      <c r="H316" s="542" t="s">
        <v>2469</v>
      </c>
      <c r="I316" s="541" t="s">
        <v>2478</v>
      </c>
      <c r="J316" s="540" t="s">
        <v>2478</v>
      </c>
      <c r="K316" s="540" t="s">
        <v>2478</v>
      </c>
      <c r="L316" s="540" t="s">
        <v>2478</v>
      </c>
      <c r="M316" s="540" t="s">
        <v>2478</v>
      </c>
      <c r="N316" s="540" t="s">
        <v>2478</v>
      </c>
      <c r="O316" s="540" t="s">
        <v>2478</v>
      </c>
      <c r="P316" s="540" t="s">
        <v>2478</v>
      </c>
      <c r="Q316" s="540" t="s">
        <v>2478</v>
      </c>
      <c r="R316" s="540" t="s">
        <v>2478</v>
      </c>
      <c r="S316" s="540" t="s">
        <v>2478</v>
      </c>
    </row>
    <row r="317" spans="1:19">
      <c r="A317" s="543" t="s">
        <v>3271</v>
      </c>
      <c r="B317" s="544"/>
      <c r="C317" s="544"/>
      <c r="D317" s="545">
        <v>90017</v>
      </c>
      <c r="E317" s="545">
        <v>90017</v>
      </c>
      <c r="F317" s="545" t="s">
        <v>3904</v>
      </c>
      <c r="G317" s="543" t="s">
        <v>3905</v>
      </c>
      <c r="H317" s="545" t="s">
        <v>2469</v>
      </c>
      <c r="I317" s="544" t="s">
        <v>2478</v>
      </c>
      <c r="J317" s="543" t="s">
        <v>2478</v>
      </c>
      <c r="K317" s="543" t="s">
        <v>2478</v>
      </c>
      <c r="L317" s="543" t="s">
        <v>2478</v>
      </c>
      <c r="M317" s="543" t="s">
        <v>2478</v>
      </c>
      <c r="N317" s="543" t="s">
        <v>2478</v>
      </c>
      <c r="O317" s="543" t="s">
        <v>2478</v>
      </c>
      <c r="P317" s="543" t="s">
        <v>2478</v>
      </c>
      <c r="Q317" s="543" t="s">
        <v>2478</v>
      </c>
      <c r="R317" s="543" t="s">
        <v>2478</v>
      </c>
      <c r="S317" s="543" t="s">
        <v>2478</v>
      </c>
    </row>
    <row r="318" spans="1:19">
      <c r="A318" s="540" t="s">
        <v>3271</v>
      </c>
      <c r="B318" s="541"/>
      <c r="C318" s="541"/>
      <c r="D318" s="542">
        <v>90017</v>
      </c>
      <c r="E318" s="542">
        <v>90017</v>
      </c>
      <c r="F318" s="542" t="s">
        <v>3906</v>
      </c>
      <c r="G318" s="540" t="s">
        <v>3907</v>
      </c>
      <c r="H318" s="542" t="s">
        <v>2469</v>
      </c>
      <c r="I318" s="541" t="s">
        <v>2478</v>
      </c>
      <c r="J318" s="540" t="s">
        <v>2478</v>
      </c>
      <c r="K318" s="540" t="s">
        <v>2478</v>
      </c>
      <c r="L318" s="540" t="s">
        <v>2478</v>
      </c>
      <c r="M318" s="540" t="s">
        <v>2478</v>
      </c>
      <c r="N318" s="540" t="s">
        <v>2478</v>
      </c>
      <c r="O318" s="540" t="s">
        <v>2478</v>
      </c>
      <c r="P318" s="540" t="s">
        <v>2478</v>
      </c>
      <c r="Q318" s="540" t="s">
        <v>2478</v>
      </c>
      <c r="R318" s="540" t="s">
        <v>2478</v>
      </c>
      <c r="S318" s="540" t="s">
        <v>2478</v>
      </c>
    </row>
    <row r="319" spans="1:19">
      <c r="A319" s="543" t="s">
        <v>3271</v>
      </c>
      <c r="B319" s="544"/>
      <c r="C319" s="544"/>
      <c r="D319" s="545">
        <v>90017</v>
      </c>
      <c r="E319" s="545">
        <v>90017</v>
      </c>
      <c r="F319" s="545" t="s">
        <v>3908</v>
      </c>
      <c r="G319" s="543" t="s">
        <v>3909</v>
      </c>
      <c r="H319" s="545" t="s">
        <v>2469</v>
      </c>
      <c r="I319" s="544" t="s">
        <v>2478</v>
      </c>
      <c r="J319" s="543" t="s">
        <v>2478</v>
      </c>
      <c r="K319" s="543" t="s">
        <v>2478</v>
      </c>
      <c r="L319" s="543" t="s">
        <v>2478</v>
      </c>
      <c r="M319" s="543" t="s">
        <v>2478</v>
      </c>
      <c r="N319" s="543" t="s">
        <v>2478</v>
      </c>
      <c r="O319" s="543" t="s">
        <v>2478</v>
      </c>
      <c r="P319" s="543" t="s">
        <v>2478</v>
      </c>
      <c r="Q319" s="543" t="s">
        <v>2478</v>
      </c>
      <c r="R319" s="543" t="s">
        <v>2478</v>
      </c>
      <c r="S319" s="543" t="s">
        <v>2478</v>
      </c>
    </row>
    <row r="320" spans="1:19">
      <c r="A320" s="540" t="s">
        <v>3271</v>
      </c>
      <c r="B320" s="541"/>
      <c r="C320" s="541"/>
      <c r="D320" s="542">
        <v>90017</v>
      </c>
      <c r="E320" s="542">
        <v>90017</v>
      </c>
      <c r="F320" s="542" t="s">
        <v>3910</v>
      </c>
      <c r="G320" s="540" t="s">
        <v>3911</v>
      </c>
      <c r="H320" s="542" t="s">
        <v>2469</v>
      </c>
      <c r="I320" s="541" t="s">
        <v>2478</v>
      </c>
      <c r="J320" s="540" t="s">
        <v>2478</v>
      </c>
      <c r="K320" s="540" t="s">
        <v>2478</v>
      </c>
      <c r="L320" s="540" t="s">
        <v>2478</v>
      </c>
      <c r="M320" s="540" t="s">
        <v>2478</v>
      </c>
      <c r="N320" s="540" t="s">
        <v>2478</v>
      </c>
      <c r="O320" s="540" t="s">
        <v>2478</v>
      </c>
      <c r="P320" s="540" t="s">
        <v>2478</v>
      </c>
      <c r="Q320" s="540" t="s">
        <v>2478</v>
      </c>
      <c r="R320" s="540" t="s">
        <v>2478</v>
      </c>
      <c r="S320" s="540" t="s">
        <v>2478</v>
      </c>
    </row>
    <row r="321" spans="1:19">
      <c r="A321" s="543" t="s">
        <v>3271</v>
      </c>
      <c r="B321" s="544"/>
      <c r="C321" s="544"/>
      <c r="D321" s="545">
        <v>90017</v>
      </c>
      <c r="E321" s="545">
        <v>90017</v>
      </c>
      <c r="F321" s="545" t="s">
        <v>3912</v>
      </c>
      <c r="G321" s="543" t="s">
        <v>3913</v>
      </c>
      <c r="H321" s="545" t="s">
        <v>2469</v>
      </c>
      <c r="I321" s="544" t="s">
        <v>2478</v>
      </c>
      <c r="J321" s="543" t="s">
        <v>2478</v>
      </c>
      <c r="K321" s="543" t="s">
        <v>2478</v>
      </c>
      <c r="L321" s="543" t="s">
        <v>2478</v>
      </c>
      <c r="M321" s="543" t="s">
        <v>2478</v>
      </c>
      <c r="N321" s="543" t="s">
        <v>2478</v>
      </c>
      <c r="O321" s="543" t="s">
        <v>2478</v>
      </c>
      <c r="P321" s="543" t="s">
        <v>2478</v>
      </c>
      <c r="Q321" s="543" t="s">
        <v>2478</v>
      </c>
      <c r="R321" s="543" t="s">
        <v>2478</v>
      </c>
      <c r="S321" s="543" t="s">
        <v>2478</v>
      </c>
    </row>
    <row r="322" spans="1:19">
      <c r="A322" s="540" t="s">
        <v>3271</v>
      </c>
      <c r="B322" s="541"/>
      <c r="C322" s="541"/>
      <c r="D322" s="542">
        <v>90017</v>
      </c>
      <c r="E322" s="542">
        <v>90017</v>
      </c>
      <c r="F322" s="542" t="s">
        <v>3914</v>
      </c>
      <c r="G322" s="540" t="s">
        <v>3915</v>
      </c>
      <c r="H322" s="542" t="s">
        <v>2469</v>
      </c>
      <c r="I322" s="541" t="s">
        <v>2478</v>
      </c>
      <c r="J322" s="540" t="s">
        <v>2478</v>
      </c>
      <c r="K322" s="540" t="s">
        <v>2478</v>
      </c>
      <c r="L322" s="540" t="s">
        <v>2478</v>
      </c>
      <c r="M322" s="540" t="s">
        <v>2478</v>
      </c>
      <c r="N322" s="540" t="s">
        <v>2478</v>
      </c>
      <c r="O322" s="540" t="s">
        <v>2478</v>
      </c>
      <c r="P322" s="540" t="s">
        <v>2478</v>
      </c>
      <c r="Q322" s="540" t="s">
        <v>2478</v>
      </c>
      <c r="R322" s="540" t="s">
        <v>2478</v>
      </c>
      <c r="S322" s="540" t="s">
        <v>2478</v>
      </c>
    </row>
    <row r="323" spans="1:19">
      <c r="A323" s="543" t="s">
        <v>3271</v>
      </c>
      <c r="B323" s="544"/>
      <c r="C323" s="544"/>
      <c r="D323" s="545">
        <v>90017</v>
      </c>
      <c r="E323" s="545">
        <v>90017</v>
      </c>
      <c r="F323" s="545" t="s">
        <v>3916</v>
      </c>
      <c r="G323" s="543" t="s">
        <v>3917</v>
      </c>
      <c r="H323" s="545" t="s">
        <v>2469</v>
      </c>
      <c r="I323" s="544" t="s">
        <v>2478</v>
      </c>
      <c r="J323" s="543" t="s">
        <v>2478</v>
      </c>
      <c r="K323" s="543" t="s">
        <v>2478</v>
      </c>
      <c r="L323" s="543" t="s">
        <v>2478</v>
      </c>
      <c r="M323" s="543" t="s">
        <v>2478</v>
      </c>
      <c r="N323" s="543" t="s">
        <v>2478</v>
      </c>
      <c r="O323" s="543" t="s">
        <v>2478</v>
      </c>
      <c r="P323" s="543" t="s">
        <v>2478</v>
      </c>
      <c r="Q323" s="543" t="s">
        <v>2478</v>
      </c>
      <c r="R323" s="543" t="s">
        <v>2478</v>
      </c>
      <c r="S323" s="543" t="s">
        <v>2478</v>
      </c>
    </row>
    <row r="324" spans="1:19">
      <c r="A324" s="540" t="s">
        <v>3271</v>
      </c>
      <c r="B324" s="541"/>
      <c r="C324" s="541"/>
      <c r="D324" s="542">
        <v>90017</v>
      </c>
      <c r="E324" s="542">
        <v>90017</v>
      </c>
      <c r="F324" s="542" t="s">
        <v>3918</v>
      </c>
      <c r="G324" s="540" t="s">
        <v>3919</v>
      </c>
      <c r="H324" s="542" t="s">
        <v>2469</v>
      </c>
      <c r="I324" s="541" t="s">
        <v>2478</v>
      </c>
      <c r="J324" s="540" t="s">
        <v>2478</v>
      </c>
      <c r="K324" s="540" t="s">
        <v>2478</v>
      </c>
      <c r="L324" s="540" t="s">
        <v>2478</v>
      </c>
      <c r="M324" s="540" t="s">
        <v>2478</v>
      </c>
      <c r="N324" s="540" t="s">
        <v>2478</v>
      </c>
      <c r="O324" s="540" t="s">
        <v>2478</v>
      </c>
      <c r="P324" s="540" t="s">
        <v>2478</v>
      </c>
      <c r="Q324" s="540" t="s">
        <v>2478</v>
      </c>
      <c r="R324" s="540" t="s">
        <v>2478</v>
      </c>
      <c r="S324" s="540" t="s">
        <v>2478</v>
      </c>
    </row>
    <row r="325" spans="1:19">
      <c r="A325" s="543" t="s">
        <v>3271</v>
      </c>
      <c r="B325" s="544"/>
      <c r="C325" s="544"/>
      <c r="D325" s="545">
        <v>90017</v>
      </c>
      <c r="E325" s="545">
        <v>90017</v>
      </c>
      <c r="F325" s="545" t="s">
        <v>3920</v>
      </c>
      <c r="G325" s="543" t="s">
        <v>3921</v>
      </c>
      <c r="H325" s="545" t="s">
        <v>3468</v>
      </c>
      <c r="I325" s="544" t="s">
        <v>2478</v>
      </c>
      <c r="J325" s="543" t="s">
        <v>2478</v>
      </c>
      <c r="K325" s="543" t="s">
        <v>2478</v>
      </c>
      <c r="L325" s="543" t="s">
        <v>2478</v>
      </c>
      <c r="M325" s="543" t="s">
        <v>2478</v>
      </c>
      <c r="N325" s="543" t="s">
        <v>2478</v>
      </c>
      <c r="O325" s="543" t="s">
        <v>2478</v>
      </c>
      <c r="P325" s="543" t="s">
        <v>2478</v>
      </c>
      <c r="Q325" s="543" t="s">
        <v>2478</v>
      </c>
      <c r="R325" s="543" t="s">
        <v>2478</v>
      </c>
      <c r="S325" s="543" t="s">
        <v>2478</v>
      </c>
    </row>
    <row r="326" spans="1:19">
      <c r="A326" s="540" t="s">
        <v>3271</v>
      </c>
      <c r="B326" s="541"/>
      <c r="C326" s="541"/>
      <c r="D326" s="542">
        <v>90017</v>
      </c>
      <c r="E326" s="542">
        <v>90017</v>
      </c>
      <c r="F326" s="542" t="s">
        <v>3922</v>
      </c>
      <c r="G326" s="540" t="s">
        <v>3923</v>
      </c>
      <c r="H326" s="542" t="s">
        <v>2469</v>
      </c>
      <c r="I326" s="541" t="s">
        <v>2478</v>
      </c>
      <c r="J326" s="540" t="s">
        <v>2478</v>
      </c>
      <c r="K326" s="540" t="s">
        <v>2478</v>
      </c>
      <c r="L326" s="540" t="s">
        <v>2478</v>
      </c>
      <c r="M326" s="540" t="s">
        <v>2478</v>
      </c>
      <c r="N326" s="540" t="s">
        <v>2478</v>
      </c>
      <c r="O326" s="540" t="s">
        <v>2478</v>
      </c>
      <c r="P326" s="540" t="s">
        <v>2478</v>
      </c>
      <c r="Q326" s="540" t="s">
        <v>2478</v>
      </c>
      <c r="R326" s="540" t="s">
        <v>2478</v>
      </c>
      <c r="S326" s="540" t="s">
        <v>2478</v>
      </c>
    </row>
    <row r="327" spans="1:19">
      <c r="A327" s="543" t="s">
        <v>3271</v>
      </c>
      <c r="B327" s="544"/>
      <c r="C327" s="544"/>
      <c r="D327" s="545">
        <v>90017</v>
      </c>
      <c r="E327" s="545">
        <v>90017</v>
      </c>
      <c r="F327" s="545" t="s">
        <v>3924</v>
      </c>
      <c r="G327" s="543" t="s">
        <v>3925</v>
      </c>
      <c r="H327" s="545" t="s">
        <v>2546</v>
      </c>
      <c r="I327" s="544" t="s">
        <v>2478</v>
      </c>
      <c r="J327" s="543" t="s">
        <v>2478</v>
      </c>
      <c r="K327" s="543" t="s">
        <v>2478</v>
      </c>
      <c r="L327" s="543" t="s">
        <v>2478</v>
      </c>
      <c r="M327" s="543" t="s">
        <v>2478</v>
      </c>
      <c r="N327" s="543" t="s">
        <v>2478</v>
      </c>
      <c r="O327" s="543" t="s">
        <v>2478</v>
      </c>
      <c r="P327" s="543" t="s">
        <v>2478</v>
      </c>
      <c r="Q327" s="543" t="s">
        <v>2478</v>
      </c>
      <c r="R327" s="543" t="s">
        <v>2478</v>
      </c>
      <c r="S327" s="543" t="s">
        <v>2478</v>
      </c>
    </row>
    <row r="328" spans="1:19">
      <c r="A328" s="540" t="s">
        <v>3271</v>
      </c>
      <c r="B328" s="541"/>
      <c r="C328" s="541"/>
      <c r="D328" s="542">
        <v>90017</v>
      </c>
      <c r="E328" s="542">
        <v>90017</v>
      </c>
      <c r="F328" s="542" t="s">
        <v>3926</v>
      </c>
      <c r="G328" s="540" t="s">
        <v>3927</v>
      </c>
      <c r="H328" s="542" t="s">
        <v>2469</v>
      </c>
      <c r="I328" s="541" t="s">
        <v>2478</v>
      </c>
      <c r="J328" s="540" t="s">
        <v>2478</v>
      </c>
      <c r="K328" s="540" t="s">
        <v>2478</v>
      </c>
      <c r="L328" s="540" t="s">
        <v>2478</v>
      </c>
      <c r="M328" s="540" t="s">
        <v>2478</v>
      </c>
      <c r="N328" s="540" t="s">
        <v>2478</v>
      </c>
      <c r="O328" s="540" t="s">
        <v>2478</v>
      </c>
      <c r="P328" s="540" t="s">
        <v>2478</v>
      </c>
      <c r="Q328" s="540" t="s">
        <v>2478</v>
      </c>
      <c r="R328" s="540" t="s">
        <v>2478</v>
      </c>
      <c r="S328" s="540" t="s">
        <v>2478</v>
      </c>
    </row>
    <row r="329" spans="1:19">
      <c r="A329" s="543" t="s">
        <v>3271</v>
      </c>
      <c r="B329" s="544"/>
      <c r="C329" s="544"/>
      <c r="D329" s="545">
        <v>90017</v>
      </c>
      <c r="E329" s="545">
        <v>90017</v>
      </c>
      <c r="F329" s="545" t="s">
        <v>3928</v>
      </c>
      <c r="G329" s="543" t="s">
        <v>3929</v>
      </c>
      <c r="H329" s="545" t="s">
        <v>2469</v>
      </c>
      <c r="I329" s="544" t="s">
        <v>2478</v>
      </c>
      <c r="J329" s="543" t="s">
        <v>2478</v>
      </c>
      <c r="K329" s="543" t="s">
        <v>2478</v>
      </c>
      <c r="L329" s="543" t="s">
        <v>2478</v>
      </c>
      <c r="M329" s="543" t="s">
        <v>2478</v>
      </c>
      <c r="N329" s="543" t="s">
        <v>2478</v>
      </c>
      <c r="O329" s="543" t="s">
        <v>2478</v>
      </c>
      <c r="P329" s="543" t="s">
        <v>2478</v>
      </c>
      <c r="Q329" s="543" t="s">
        <v>2478</v>
      </c>
      <c r="R329" s="543" t="s">
        <v>2478</v>
      </c>
      <c r="S329" s="543" t="s">
        <v>2478</v>
      </c>
    </row>
    <row r="330" spans="1:19">
      <c r="A330" s="540" t="s">
        <v>3271</v>
      </c>
      <c r="B330" s="541"/>
      <c r="C330" s="541"/>
      <c r="D330" s="542">
        <v>90017</v>
      </c>
      <c r="E330" s="542">
        <v>90017</v>
      </c>
      <c r="F330" s="542" t="s">
        <v>3930</v>
      </c>
      <c r="G330" s="540" t="s">
        <v>3931</v>
      </c>
      <c r="H330" s="542" t="s">
        <v>2469</v>
      </c>
      <c r="I330" s="541" t="s">
        <v>2478</v>
      </c>
      <c r="J330" s="540" t="s">
        <v>2478</v>
      </c>
      <c r="K330" s="540" t="s">
        <v>2478</v>
      </c>
      <c r="L330" s="540" t="s">
        <v>2478</v>
      </c>
      <c r="M330" s="540" t="s">
        <v>2478</v>
      </c>
      <c r="N330" s="540" t="s">
        <v>2478</v>
      </c>
      <c r="O330" s="540" t="s">
        <v>2478</v>
      </c>
      <c r="P330" s="540" t="s">
        <v>2478</v>
      </c>
      <c r="Q330" s="540" t="s">
        <v>2478</v>
      </c>
      <c r="R330" s="540" t="s">
        <v>2478</v>
      </c>
      <c r="S330" s="540" t="s">
        <v>2478</v>
      </c>
    </row>
    <row r="331" spans="1:19">
      <c r="A331" s="543" t="s">
        <v>3271</v>
      </c>
      <c r="B331" s="544"/>
      <c r="C331" s="544"/>
      <c r="D331" s="545">
        <v>90017</v>
      </c>
      <c r="E331" s="545">
        <v>90017</v>
      </c>
      <c r="F331" s="545" t="s">
        <v>3932</v>
      </c>
      <c r="G331" s="543" t="s">
        <v>3933</v>
      </c>
      <c r="H331" s="545" t="s">
        <v>2469</v>
      </c>
      <c r="I331" s="544" t="s">
        <v>2478</v>
      </c>
      <c r="J331" s="543" t="s">
        <v>2478</v>
      </c>
      <c r="K331" s="543" t="s">
        <v>2478</v>
      </c>
      <c r="L331" s="543" t="s">
        <v>2478</v>
      </c>
      <c r="M331" s="543" t="s">
        <v>2478</v>
      </c>
      <c r="N331" s="543" t="s">
        <v>2478</v>
      </c>
      <c r="O331" s="543" t="s">
        <v>2478</v>
      </c>
      <c r="P331" s="543" t="s">
        <v>2478</v>
      </c>
      <c r="Q331" s="543" t="s">
        <v>2478</v>
      </c>
      <c r="R331" s="543" t="s">
        <v>2478</v>
      </c>
      <c r="S331" s="543" t="s">
        <v>2478</v>
      </c>
    </row>
    <row r="332" spans="1:19">
      <c r="A332" s="540" t="s">
        <v>3271</v>
      </c>
      <c r="B332" s="541"/>
      <c r="C332" s="541"/>
      <c r="D332" s="542">
        <v>90017</v>
      </c>
      <c r="E332" s="542">
        <v>90017</v>
      </c>
      <c r="F332" s="542" t="s">
        <v>3934</v>
      </c>
      <c r="G332" s="540" t="s">
        <v>3935</v>
      </c>
      <c r="H332" s="542" t="s">
        <v>2469</v>
      </c>
      <c r="I332" s="541" t="s">
        <v>2478</v>
      </c>
      <c r="J332" s="540" t="s">
        <v>2478</v>
      </c>
      <c r="K332" s="540" t="s">
        <v>2478</v>
      </c>
      <c r="L332" s="540" t="s">
        <v>2478</v>
      </c>
      <c r="M332" s="540" t="s">
        <v>2478</v>
      </c>
      <c r="N332" s="540" t="s">
        <v>2478</v>
      </c>
      <c r="O332" s="540" t="s">
        <v>2478</v>
      </c>
      <c r="P332" s="540" t="s">
        <v>2478</v>
      </c>
      <c r="Q332" s="540" t="s">
        <v>2478</v>
      </c>
      <c r="R332" s="540" t="s">
        <v>2478</v>
      </c>
      <c r="S332" s="540" t="s">
        <v>2478</v>
      </c>
    </row>
    <row r="333" spans="1:19">
      <c r="A333" s="543" t="s">
        <v>3271</v>
      </c>
      <c r="B333" s="544"/>
      <c r="C333" s="544"/>
      <c r="D333" s="545">
        <v>90017</v>
      </c>
      <c r="E333" s="545">
        <v>90017</v>
      </c>
      <c r="F333" s="545" t="s">
        <v>3936</v>
      </c>
      <c r="G333" s="543" t="s">
        <v>3937</v>
      </c>
      <c r="H333" s="545" t="s">
        <v>2469</v>
      </c>
      <c r="I333" s="544" t="s">
        <v>2478</v>
      </c>
      <c r="J333" s="543" t="s">
        <v>2478</v>
      </c>
      <c r="K333" s="543" t="s">
        <v>2478</v>
      </c>
      <c r="L333" s="543" t="s">
        <v>2478</v>
      </c>
      <c r="M333" s="543" t="s">
        <v>2478</v>
      </c>
      <c r="N333" s="543" t="s">
        <v>2478</v>
      </c>
      <c r="O333" s="543" t="s">
        <v>2478</v>
      </c>
      <c r="P333" s="543" t="s">
        <v>2478</v>
      </c>
      <c r="Q333" s="543" t="s">
        <v>2478</v>
      </c>
      <c r="R333" s="543" t="s">
        <v>2478</v>
      </c>
      <c r="S333" s="543" t="s">
        <v>2478</v>
      </c>
    </row>
    <row r="334" spans="1:19">
      <c r="A334" s="540" t="s">
        <v>3271</v>
      </c>
      <c r="B334" s="541"/>
      <c r="C334" s="541"/>
      <c r="D334" s="542">
        <v>90017</v>
      </c>
      <c r="E334" s="542">
        <v>90017</v>
      </c>
      <c r="F334" s="542" t="s">
        <v>3938</v>
      </c>
      <c r="G334" s="540" t="s">
        <v>3939</v>
      </c>
      <c r="H334" s="542" t="s">
        <v>2469</v>
      </c>
      <c r="I334" s="541" t="s">
        <v>2478</v>
      </c>
      <c r="J334" s="540" t="s">
        <v>2478</v>
      </c>
      <c r="K334" s="540" t="s">
        <v>2478</v>
      </c>
      <c r="L334" s="540" t="s">
        <v>2478</v>
      </c>
      <c r="M334" s="540" t="s">
        <v>2478</v>
      </c>
      <c r="N334" s="540" t="s">
        <v>2478</v>
      </c>
      <c r="O334" s="540" t="s">
        <v>2478</v>
      </c>
      <c r="P334" s="540" t="s">
        <v>2478</v>
      </c>
      <c r="Q334" s="540" t="s">
        <v>2478</v>
      </c>
      <c r="R334" s="540" t="s">
        <v>2478</v>
      </c>
      <c r="S334" s="540" t="s">
        <v>2478</v>
      </c>
    </row>
    <row r="335" spans="1:19">
      <c r="A335" s="543" t="s">
        <v>3271</v>
      </c>
      <c r="B335" s="544"/>
      <c r="C335" s="544"/>
      <c r="D335" s="545">
        <v>90017</v>
      </c>
      <c r="E335" s="545">
        <v>90017</v>
      </c>
      <c r="F335" s="545" t="s">
        <v>3940</v>
      </c>
      <c r="G335" s="543" t="s">
        <v>3941</v>
      </c>
      <c r="H335" s="545" t="s">
        <v>2469</v>
      </c>
      <c r="I335" s="544" t="s">
        <v>2478</v>
      </c>
      <c r="J335" s="543" t="s">
        <v>2478</v>
      </c>
      <c r="K335" s="543" t="s">
        <v>2478</v>
      </c>
      <c r="L335" s="543" t="s">
        <v>2478</v>
      </c>
      <c r="M335" s="543" t="s">
        <v>2478</v>
      </c>
      <c r="N335" s="543" t="s">
        <v>2478</v>
      </c>
      <c r="O335" s="543" t="s">
        <v>2478</v>
      </c>
      <c r="P335" s="543" t="s">
        <v>2478</v>
      </c>
      <c r="Q335" s="543" t="s">
        <v>2478</v>
      </c>
      <c r="R335" s="543" t="s">
        <v>2478</v>
      </c>
      <c r="S335" s="543" t="s">
        <v>2478</v>
      </c>
    </row>
    <row r="336" spans="1:19">
      <c r="A336" s="540" t="s">
        <v>3271</v>
      </c>
      <c r="B336" s="541"/>
      <c r="C336" s="541"/>
      <c r="D336" s="542">
        <v>90017</v>
      </c>
      <c r="E336" s="542">
        <v>90017</v>
      </c>
      <c r="F336" s="542" t="s">
        <v>3942</v>
      </c>
      <c r="G336" s="540" t="s">
        <v>3943</v>
      </c>
      <c r="H336" s="542" t="s">
        <v>2469</v>
      </c>
      <c r="I336" s="541" t="s">
        <v>2478</v>
      </c>
      <c r="J336" s="540" t="s">
        <v>2478</v>
      </c>
      <c r="K336" s="540" t="s">
        <v>2478</v>
      </c>
      <c r="L336" s="540" t="s">
        <v>2478</v>
      </c>
      <c r="M336" s="540" t="s">
        <v>2478</v>
      </c>
      <c r="N336" s="540" t="s">
        <v>2478</v>
      </c>
      <c r="O336" s="540" t="s">
        <v>2478</v>
      </c>
      <c r="P336" s="540" t="s">
        <v>2478</v>
      </c>
      <c r="Q336" s="540" t="s">
        <v>2478</v>
      </c>
      <c r="R336" s="540" t="s">
        <v>2478</v>
      </c>
      <c r="S336" s="540" t="s">
        <v>2478</v>
      </c>
    </row>
    <row r="337" spans="1:19">
      <c r="A337" s="543" t="s">
        <v>3271</v>
      </c>
      <c r="B337" s="544"/>
      <c r="C337" s="544"/>
      <c r="D337" s="545">
        <v>90017</v>
      </c>
      <c r="E337" s="545">
        <v>90017</v>
      </c>
      <c r="F337" s="545" t="s">
        <v>3944</v>
      </c>
      <c r="G337" s="543" t="s">
        <v>3945</v>
      </c>
      <c r="H337" s="545" t="s">
        <v>2469</v>
      </c>
      <c r="I337" s="544" t="s">
        <v>2478</v>
      </c>
      <c r="J337" s="543" t="s">
        <v>2478</v>
      </c>
      <c r="K337" s="543" t="s">
        <v>2478</v>
      </c>
      <c r="L337" s="543" t="s">
        <v>2478</v>
      </c>
      <c r="M337" s="543" t="s">
        <v>2478</v>
      </c>
      <c r="N337" s="543" t="s">
        <v>2478</v>
      </c>
      <c r="O337" s="543" t="s">
        <v>2478</v>
      </c>
      <c r="P337" s="543" t="s">
        <v>2478</v>
      </c>
      <c r="Q337" s="543" t="s">
        <v>2478</v>
      </c>
      <c r="R337" s="543" t="s">
        <v>2478</v>
      </c>
      <c r="S337" s="543" t="s">
        <v>2478</v>
      </c>
    </row>
    <row r="338" spans="1:19">
      <c r="A338" s="540" t="s">
        <v>3271</v>
      </c>
      <c r="B338" s="541"/>
      <c r="C338" s="541"/>
      <c r="D338" s="542">
        <v>90017</v>
      </c>
      <c r="E338" s="542">
        <v>90017</v>
      </c>
      <c r="F338" s="542" t="s">
        <v>3946</v>
      </c>
      <c r="G338" s="540" t="s">
        <v>3947</v>
      </c>
      <c r="H338" s="542" t="s">
        <v>2546</v>
      </c>
      <c r="I338" s="541" t="s">
        <v>2478</v>
      </c>
      <c r="J338" s="540" t="s">
        <v>2478</v>
      </c>
      <c r="K338" s="540" t="s">
        <v>2478</v>
      </c>
      <c r="L338" s="540" t="s">
        <v>2478</v>
      </c>
      <c r="M338" s="540" t="s">
        <v>2478</v>
      </c>
      <c r="N338" s="540" t="s">
        <v>2478</v>
      </c>
      <c r="O338" s="540" t="s">
        <v>2478</v>
      </c>
      <c r="P338" s="540" t="s">
        <v>2478</v>
      </c>
      <c r="Q338" s="540" t="s">
        <v>2478</v>
      </c>
      <c r="R338" s="540" t="s">
        <v>2478</v>
      </c>
      <c r="S338" s="540" t="s">
        <v>2478</v>
      </c>
    </row>
    <row r="339" spans="1:19">
      <c r="A339" s="543" t="s">
        <v>3271</v>
      </c>
      <c r="B339" s="544"/>
      <c r="C339" s="544"/>
      <c r="D339" s="545">
        <v>90017</v>
      </c>
      <c r="E339" s="545">
        <v>90017</v>
      </c>
      <c r="F339" s="545" t="s">
        <v>3948</v>
      </c>
      <c r="G339" s="543" t="s">
        <v>3949</v>
      </c>
      <c r="H339" s="545" t="s">
        <v>2469</v>
      </c>
      <c r="I339" s="544" t="s">
        <v>2478</v>
      </c>
      <c r="J339" s="543" t="s">
        <v>2478</v>
      </c>
      <c r="K339" s="543" t="s">
        <v>2478</v>
      </c>
      <c r="L339" s="543" t="s">
        <v>2478</v>
      </c>
      <c r="M339" s="543" t="s">
        <v>2478</v>
      </c>
      <c r="N339" s="543" t="s">
        <v>2478</v>
      </c>
      <c r="O339" s="543" t="s">
        <v>2478</v>
      </c>
      <c r="P339" s="543" t="s">
        <v>2478</v>
      </c>
      <c r="Q339" s="543" t="s">
        <v>2478</v>
      </c>
      <c r="R339" s="543" t="s">
        <v>2478</v>
      </c>
      <c r="S339" s="543" t="s">
        <v>2478</v>
      </c>
    </row>
    <row r="340" spans="1:19">
      <c r="A340" s="540" t="s">
        <v>3271</v>
      </c>
      <c r="B340" s="541"/>
      <c r="C340" s="541"/>
      <c r="D340" s="542">
        <v>90017</v>
      </c>
      <c r="E340" s="542">
        <v>90017</v>
      </c>
      <c r="F340" s="542" t="s">
        <v>3950</v>
      </c>
      <c r="G340" s="540" t="s">
        <v>3951</v>
      </c>
      <c r="H340" s="542" t="s">
        <v>2469</v>
      </c>
      <c r="I340" s="541" t="s">
        <v>2478</v>
      </c>
      <c r="J340" s="540" t="s">
        <v>2478</v>
      </c>
      <c r="K340" s="540" t="s">
        <v>2478</v>
      </c>
      <c r="L340" s="540" t="s">
        <v>2478</v>
      </c>
      <c r="M340" s="540" t="s">
        <v>2478</v>
      </c>
      <c r="N340" s="540" t="s">
        <v>2478</v>
      </c>
      <c r="O340" s="540" t="s">
        <v>2478</v>
      </c>
      <c r="P340" s="540" t="s">
        <v>2478</v>
      </c>
      <c r="Q340" s="540" t="s">
        <v>2478</v>
      </c>
      <c r="R340" s="540" t="s">
        <v>2478</v>
      </c>
      <c r="S340" s="540" t="s">
        <v>2478</v>
      </c>
    </row>
    <row r="341" spans="1:19">
      <c r="A341" s="543" t="s">
        <v>3271</v>
      </c>
      <c r="B341" s="544"/>
      <c r="C341" s="544"/>
      <c r="D341" s="545">
        <v>90017</v>
      </c>
      <c r="E341" s="545">
        <v>90017</v>
      </c>
      <c r="F341" s="545" t="s">
        <v>3952</v>
      </c>
      <c r="G341" s="543" t="s">
        <v>3953</v>
      </c>
      <c r="H341" s="545" t="s">
        <v>2469</v>
      </c>
      <c r="I341" s="544" t="s">
        <v>2478</v>
      </c>
      <c r="J341" s="543" t="s">
        <v>2478</v>
      </c>
      <c r="K341" s="543" t="s">
        <v>2478</v>
      </c>
      <c r="L341" s="543" t="s">
        <v>2478</v>
      </c>
      <c r="M341" s="543" t="s">
        <v>2478</v>
      </c>
      <c r="N341" s="543" t="s">
        <v>2478</v>
      </c>
      <c r="O341" s="543" t="s">
        <v>2478</v>
      </c>
      <c r="P341" s="543" t="s">
        <v>2478</v>
      </c>
      <c r="Q341" s="543" t="s">
        <v>2478</v>
      </c>
      <c r="R341" s="543" t="s">
        <v>2478</v>
      </c>
      <c r="S341" s="543" t="s">
        <v>2478</v>
      </c>
    </row>
    <row r="342" spans="1:19">
      <c r="A342" s="540" t="s">
        <v>3271</v>
      </c>
      <c r="B342" s="541"/>
      <c r="C342" s="541"/>
      <c r="D342" s="542">
        <v>90017</v>
      </c>
      <c r="E342" s="542">
        <v>90017</v>
      </c>
      <c r="F342" s="542" t="s">
        <v>3954</v>
      </c>
      <c r="G342" s="540" t="s">
        <v>3955</v>
      </c>
      <c r="H342" s="542" t="s">
        <v>2469</v>
      </c>
      <c r="I342" s="541" t="s">
        <v>2478</v>
      </c>
      <c r="J342" s="540" t="s">
        <v>2478</v>
      </c>
      <c r="K342" s="540" t="s">
        <v>2478</v>
      </c>
      <c r="L342" s="540" t="s">
        <v>2478</v>
      </c>
      <c r="M342" s="540" t="s">
        <v>2478</v>
      </c>
      <c r="N342" s="540" t="s">
        <v>2478</v>
      </c>
      <c r="O342" s="540" t="s">
        <v>2478</v>
      </c>
      <c r="P342" s="540" t="s">
        <v>2478</v>
      </c>
      <c r="Q342" s="540" t="s">
        <v>2478</v>
      </c>
      <c r="R342" s="540" t="s">
        <v>2478</v>
      </c>
      <c r="S342" s="540" t="s">
        <v>2478</v>
      </c>
    </row>
    <row r="343" spans="1:19">
      <c r="A343" s="543" t="s">
        <v>3271</v>
      </c>
      <c r="B343" s="544"/>
      <c r="C343" s="544"/>
      <c r="D343" s="545">
        <v>90017</v>
      </c>
      <c r="E343" s="545">
        <v>90017</v>
      </c>
      <c r="F343" s="545" t="s">
        <v>3956</v>
      </c>
      <c r="G343" s="543" t="s">
        <v>3957</v>
      </c>
      <c r="H343" s="545" t="s">
        <v>2469</v>
      </c>
      <c r="I343" s="544" t="s">
        <v>2478</v>
      </c>
      <c r="J343" s="543" t="s">
        <v>2478</v>
      </c>
      <c r="K343" s="543" t="s">
        <v>2478</v>
      </c>
      <c r="L343" s="543" t="s">
        <v>2478</v>
      </c>
      <c r="M343" s="543" t="s">
        <v>2478</v>
      </c>
      <c r="N343" s="543" t="s">
        <v>2478</v>
      </c>
      <c r="O343" s="543" t="s">
        <v>2478</v>
      </c>
      <c r="P343" s="543" t="s">
        <v>2478</v>
      </c>
      <c r="Q343" s="543" t="s">
        <v>2478</v>
      </c>
      <c r="R343" s="543" t="s">
        <v>2478</v>
      </c>
      <c r="S343" s="543" t="s">
        <v>2478</v>
      </c>
    </row>
    <row r="344" spans="1:19">
      <c r="A344" s="540" t="s">
        <v>3271</v>
      </c>
      <c r="B344" s="541"/>
      <c r="C344" s="541"/>
      <c r="D344" s="542">
        <v>90017</v>
      </c>
      <c r="E344" s="542">
        <v>90017</v>
      </c>
      <c r="F344" s="542" t="s">
        <v>3958</v>
      </c>
      <c r="G344" s="540" t="s">
        <v>3959</v>
      </c>
      <c r="H344" s="542" t="s">
        <v>2469</v>
      </c>
      <c r="I344" s="541" t="s">
        <v>2478</v>
      </c>
      <c r="J344" s="540" t="s">
        <v>2478</v>
      </c>
      <c r="K344" s="540" t="s">
        <v>2478</v>
      </c>
      <c r="L344" s="540" t="s">
        <v>2478</v>
      </c>
      <c r="M344" s="540" t="s">
        <v>2478</v>
      </c>
      <c r="N344" s="540" t="s">
        <v>2478</v>
      </c>
      <c r="O344" s="540" t="s">
        <v>2478</v>
      </c>
      <c r="P344" s="540" t="s">
        <v>2478</v>
      </c>
      <c r="Q344" s="540" t="s">
        <v>2478</v>
      </c>
      <c r="R344" s="540" t="s">
        <v>2478</v>
      </c>
      <c r="S344" s="540" t="s">
        <v>2478</v>
      </c>
    </row>
    <row r="345" spans="1:19">
      <c r="A345" s="543" t="s">
        <v>3271</v>
      </c>
      <c r="B345" s="544"/>
      <c r="C345" s="544"/>
      <c r="D345" s="545">
        <v>90017</v>
      </c>
      <c r="E345" s="545">
        <v>90017</v>
      </c>
      <c r="F345" s="545" t="s">
        <v>3960</v>
      </c>
      <c r="G345" s="543" t="s">
        <v>3961</v>
      </c>
      <c r="H345" s="545" t="s">
        <v>2469</v>
      </c>
      <c r="I345" s="544" t="s">
        <v>2478</v>
      </c>
      <c r="J345" s="543" t="s">
        <v>2478</v>
      </c>
      <c r="K345" s="543" t="s">
        <v>2478</v>
      </c>
      <c r="L345" s="543" t="s">
        <v>2478</v>
      </c>
      <c r="M345" s="543" t="s">
        <v>2478</v>
      </c>
      <c r="N345" s="543" t="s">
        <v>2478</v>
      </c>
      <c r="O345" s="543" t="s">
        <v>2478</v>
      </c>
      <c r="P345" s="543" t="s">
        <v>2478</v>
      </c>
      <c r="Q345" s="543" t="s">
        <v>2478</v>
      </c>
      <c r="R345" s="543" t="s">
        <v>2478</v>
      </c>
      <c r="S345" s="543" t="s">
        <v>2478</v>
      </c>
    </row>
    <row r="346" spans="1:19">
      <c r="A346" s="540" t="s">
        <v>3271</v>
      </c>
      <c r="B346" s="541"/>
      <c r="C346" s="541"/>
      <c r="D346" s="542">
        <v>90017</v>
      </c>
      <c r="E346" s="542">
        <v>90017</v>
      </c>
      <c r="F346" s="542" t="s">
        <v>3962</v>
      </c>
      <c r="G346" s="540" t="s">
        <v>3963</v>
      </c>
      <c r="H346" s="542" t="s">
        <v>2469</v>
      </c>
      <c r="I346" s="541" t="s">
        <v>2478</v>
      </c>
      <c r="J346" s="540" t="s">
        <v>2478</v>
      </c>
      <c r="K346" s="540" t="s">
        <v>2478</v>
      </c>
      <c r="L346" s="540" t="s">
        <v>2478</v>
      </c>
      <c r="M346" s="540" t="s">
        <v>2478</v>
      </c>
      <c r="N346" s="540" t="s">
        <v>2478</v>
      </c>
      <c r="O346" s="540" t="s">
        <v>2478</v>
      </c>
      <c r="P346" s="540" t="s">
        <v>2478</v>
      </c>
      <c r="Q346" s="540" t="s">
        <v>2478</v>
      </c>
      <c r="R346" s="540" t="s">
        <v>2478</v>
      </c>
      <c r="S346" s="540" t="s">
        <v>2478</v>
      </c>
    </row>
    <row r="347" spans="1:19">
      <c r="A347" s="543" t="s">
        <v>3271</v>
      </c>
      <c r="B347" s="544"/>
      <c r="C347" s="544"/>
      <c r="D347" s="545">
        <v>90017</v>
      </c>
      <c r="E347" s="545">
        <v>90017</v>
      </c>
      <c r="F347" s="545" t="s">
        <v>3964</v>
      </c>
      <c r="G347" s="543" t="s">
        <v>3965</v>
      </c>
      <c r="H347" s="545" t="s">
        <v>2469</v>
      </c>
      <c r="I347" s="544" t="s">
        <v>2478</v>
      </c>
      <c r="J347" s="543" t="s">
        <v>2478</v>
      </c>
      <c r="K347" s="543" t="s">
        <v>2478</v>
      </c>
      <c r="L347" s="543" t="s">
        <v>2478</v>
      </c>
      <c r="M347" s="543" t="s">
        <v>2478</v>
      </c>
      <c r="N347" s="543" t="s">
        <v>2478</v>
      </c>
      <c r="O347" s="543" t="s">
        <v>2478</v>
      </c>
      <c r="P347" s="543" t="s">
        <v>2478</v>
      </c>
      <c r="Q347" s="543" t="s">
        <v>2478</v>
      </c>
      <c r="R347" s="543" t="s">
        <v>2478</v>
      </c>
      <c r="S347" s="543" t="s">
        <v>2478</v>
      </c>
    </row>
    <row r="348" spans="1:19">
      <c r="A348" s="540" t="s">
        <v>3271</v>
      </c>
      <c r="B348" s="541"/>
      <c r="C348" s="541"/>
      <c r="D348" s="542">
        <v>90017</v>
      </c>
      <c r="E348" s="542">
        <v>90017</v>
      </c>
      <c r="F348" s="542" t="s">
        <v>3966</v>
      </c>
      <c r="G348" s="540" t="s">
        <v>3967</v>
      </c>
      <c r="H348" s="542" t="s">
        <v>2469</v>
      </c>
      <c r="I348" s="541" t="s">
        <v>2478</v>
      </c>
      <c r="J348" s="540" t="s">
        <v>2478</v>
      </c>
      <c r="K348" s="540" t="s">
        <v>2478</v>
      </c>
      <c r="L348" s="540" t="s">
        <v>2478</v>
      </c>
      <c r="M348" s="540" t="s">
        <v>2478</v>
      </c>
      <c r="N348" s="540" t="s">
        <v>2478</v>
      </c>
      <c r="O348" s="540" t="s">
        <v>2478</v>
      </c>
      <c r="P348" s="540" t="s">
        <v>2478</v>
      </c>
      <c r="Q348" s="540" t="s">
        <v>2478</v>
      </c>
      <c r="R348" s="540" t="s">
        <v>2478</v>
      </c>
      <c r="S348" s="540" t="s">
        <v>2478</v>
      </c>
    </row>
    <row r="349" spans="1:19">
      <c r="A349" s="543" t="s">
        <v>3271</v>
      </c>
      <c r="B349" s="544"/>
      <c r="C349" s="544"/>
      <c r="D349" s="545">
        <v>90017</v>
      </c>
      <c r="E349" s="545">
        <v>90017</v>
      </c>
      <c r="F349" s="545" t="s">
        <v>3968</v>
      </c>
      <c r="G349" s="543" t="s">
        <v>3969</v>
      </c>
      <c r="H349" s="545" t="s">
        <v>2469</v>
      </c>
      <c r="I349" s="544" t="s">
        <v>2478</v>
      </c>
      <c r="J349" s="543" t="s">
        <v>2478</v>
      </c>
      <c r="K349" s="543" t="s">
        <v>2478</v>
      </c>
      <c r="L349" s="543" t="s">
        <v>2478</v>
      </c>
      <c r="M349" s="543" t="s">
        <v>2478</v>
      </c>
      <c r="N349" s="543" t="s">
        <v>2478</v>
      </c>
      <c r="O349" s="543" t="s">
        <v>2478</v>
      </c>
      <c r="P349" s="543" t="s">
        <v>2478</v>
      </c>
      <c r="Q349" s="543" t="s">
        <v>2478</v>
      </c>
      <c r="R349" s="543" t="s">
        <v>2478</v>
      </c>
      <c r="S349" s="543" t="s">
        <v>2478</v>
      </c>
    </row>
    <row r="350" spans="1:19">
      <c r="A350" s="540" t="s">
        <v>3271</v>
      </c>
      <c r="B350" s="541"/>
      <c r="C350" s="541"/>
      <c r="D350" s="542">
        <v>90017</v>
      </c>
      <c r="E350" s="542">
        <v>90017</v>
      </c>
      <c r="F350" s="542" t="s">
        <v>3970</v>
      </c>
      <c r="G350" s="540" t="s">
        <v>3971</v>
      </c>
      <c r="H350" s="542" t="s">
        <v>2469</v>
      </c>
      <c r="I350" s="541" t="s">
        <v>2478</v>
      </c>
      <c r="J350" s="540" t="s">
        <v>2478</v>
      </c>
      <c r="K350" s="540" t="s">
        <v>2478</v>
      </c>
      <c r="L350" s="540" t="s">
        <v>2478</v>
      </c>
      <c r="M350" s="540" t="s">
        <v>2478</v>
      </c>
      <c r="N350" s="540" t="s">
        <v>2478</v>
      </c>
      <c r="O350" s="540" t="s">
        <v>2478</v>
      </c>
      <c r="P350" s="540" t="s">
        <v>2478</v>
      </c>
      <c r="Q350" s="540" t="s">
        <v>2478</v>
      </c>
      <c r="R350" s="540" t="s">
        <v>2478</v>
      </c>
      <c r="S350" s="540" t="s">
        <v>2478</v>
      </c>
    </row>
    <row r="351" spans="1:19">
      <c r="A351" s="543" t="s">
        <v>3271</v>
      </c>
      <c r="B351" s="544"/>
      <c r="C351" s="544"/>
      <c r="D351" s="545">
        <v>90017</v>
      </c>
      <c r="E351" s="545">
        <v>90017</v>
      </c>
      <c r="F351" s="545" t="s">
        <v>3972</v>
      </c>
      <c r="G351" s="543" t="s">
        <v>3973</v>
      </c>
      <c r="H351" s="545" t="s">
        <v>2469</v>
      </c>
      <c r="I351" s="544" t="s">
        <v>2478</v>
      </c>
      <c r="J351" s="543" t="s">
        <v>2478</v>
      </c>
      <c r="K351" s="543" t="s">
        <v>2478</v>
      </c>
      <c r="L351" s="543" t="s">
        <v>2478</v>
      </c>
      <c r="M351" s="543" t="s">
        <v>2478</v>
      </c>
      <c r="N351" s="543" t="s">
        <v>2478</v>
      </c>
      <c r="O351" s="543" t="s">
        <v>2478</v>
      </c>
      <c r="P351" s="543" t="s">
        <v>2478</v>
      </c>
      <c r="Q351" s="543" t="s">
        <v>2478</v>
      </c>
      <c r="R351" s="543" t="s">
        <v>2478</v>
      </c>
      <c r="S351" s="543" t="s">
        <v>2478</v>
      </c>
    </row>
    <row r="352" spans="1:19">
      <c r="A352" s="540" t="s">
        <v>3271</v>
      </c>
      <c r="B352" s="541"/>
      <c r="C352" s="541"/>
      <c r="D352" s="542">
        <v>90017</v>
      </c>
      <c r="E352" s="542">
        <v>90017</v>
      </c>
      <c r="F352" s="542" t="s">
        <v>3974</v>
      </c>
      <c r="G352" s="540" t="s">
        <v>3975</v>
      </c>
      <c r="H352" s="542" t="s">
        <v>2469</v>
      </c>
      <c r="I352" s="541" t="s">
        <v>2478</v>
      </c>
      <c r="J352" s="540" t="s">
        <v>2478</v>
      </c>
      <c r="K352" s="540" t="s">
        <v>2478</v>
      </c>
      <c r="L352" s="540" t="s">
        <v>2478</v>
      </c>
      <c r="M352" s="540" t="s">
        <v>2478</v>
      </c>
      <c r="N352" s="540" t="s">
        <v>2478</v>
      </c>
      <c r="O352" s="540" t="s">
        <v>2478</v>
      </c>
      <c r="P352" s="540" t="s">
        <v>2478</v>
      </c>
      <c r="Q352" s="540" t="s">
        <v>2478</v>
      </c>
      <c r="R352" s="540" t="s">
        <v>2478</v>
      </c>
      <c r="S352" s="540" t="s">
        <v>2478</v>
      </c>
    </row>
    <row r="353" spans="1:19">
      <c r="A353" s="543" t="s">
        <v>3271</v>
      </c>
      <c r="B353" s="544"/>
      <c r="C353" s="544"/>
      <c r="D353" s="545">
        <v>90017</v>
      </c>
      <c r="E353" s="545">
        <v>90017</v>
      </c>
      <c r="F353" s="545" t="s">
        <v>3976</v>
      </c>
      <c r="G353" s="543" t="s">
        <v>3977</v>
      </c>
      <c r="H353" s="545" t="s">
        <v>2469</v>
      </c>
      <c r="I353" s="544" t="s">
        <v>2478</v>
      </c>
      <c r="J353" s="543" t="s">
        <v>2478</v>
      </c>
      <c r="K353" s="543" t="s">
        <v>2478</v>
      </c>
      <c r="L353" s="543" t="s">
        <v>2478</v>
      </c>
      <c r="M353" s="543" t="s">
        <v>2478</v>
      </c>
      <c r="N353" s="543" t="s">
        <v>2478</v>
      </c>
      <c r="O353" s="543" t="s">
        <v>2478</v>
      </c>
      <c r="P353" s="543" t="s">
        <v>2478</v>
      </c>
      <c r="Q353" s="543" t="s">
        <v>2478</v>
      </c>
      <c r="R353" s="543" t="s">
        <v>2478</v>
      </c>
      <c r="S353" s="543" t="s">
        <v>2478</v>
      </c>
    </row>
    <row r="354" spans="1:19">
      <c r="A354" s="540" t="s">
        <v>3271</v>
      </c>
      <c r="B354" s="541"/>
      <c r="C354" s="541"/>
      <c r="D354" s="542">
        <v>90017</v>
      </c>
      <c r="E354" s="542">
        <v>90017</v>
      </c>
      <c r="F354" s="542" t="s">
        <v>3978</v>
      </c>
      <c r="G354" s="540" t="s">
        <v>3979</v>
      </c>
      <c r="H354" s="542" t="s">
        <v>2546</v>
      </c>
      <c r="I354" s="541" t="s">
        <v>2478</v>
      </c>
      <c r="J354" s="540" t="s">
        <v>2478</v>
      </c>
      <c r="K354" s="540" t="s">
        <v>2478</v>
      </c>
      <c r="L354" s="540" t="s">
        <v>2478</v>
      </c>
      <c r="M354" s="540" t="s">
        <v>2478</v>
      </c>
      <c r="N354" s="540" t="s">
        <v>2478</v>
      </c>
      <c r="O354" s="540" t="s">
        <v>2478</v>
      </c>
      <c r="P354" s="540" t="s">
        <v>2478</v>
      </c>
      <c r="Q354" s="540" t="s">
        <v>2478</v>
      </c>
      <c r="R354" s="540" t="s">
        <v>2478</v>
      </c>
      <c r="S354" s="540" t="s">
        <v>2478</v>
      </c>
    </row>
    <row r="355" spans="1:19">
      <c r="A355" s="543" t="s">
        <v>3271</v>
      </c>
      <c r="B355" s="544"/>
      <c r="C355" s="544"/>
      <c r="D355" s="545">
        <v>90017</v>
      </c>
      <c r="E355" s="545">
        <v>90017</v>
      </c>
      <c r="F355" s="545" t="s">
        <v>3980</v>
      </c>
      <c r="G355" s="543" t="s">
        <v>3981</v>
      </c>
      <c r="H355" s="545" t="s">
        <v>2469</v>
      </c>
      <c r="I355" s="544" t="s">
        <v>2478</v>
      </c>
      <c r="J355" s="543" t="s">
        <v>2478</v>
      </c>
      <c r="K355" s="543" t="s">
        <v>2478</v>
      </c>
      <c r="L355" s="543" t="s">
        <v>2478</v>
      </c>
      <c r="M355" s="543" t="s">
        <v>2478</v>
      </c>
      <c r="N355" s="543" t="s">
        <v>2478</v>
      </c>
      <c r="O355" s="543" t="s">
        <v>2478</v>
      </c>
      <c r="P355" s="543" t="s">
        <v>2478</v>
      </c>
      <c r="Q355" s="543" t="s">
        <v>2478</v>
      </c>
      <c r="R355" s="543" t="s">
        <v>2478</v>
      </c>
      <c r="S355" s="543" t="s">
        <v>2478</v>
      </c>
    </row>
    <row r="356" spans="1:19">
      <c r="A356" s="540" t="s">
        <v>3271</v>
      </c>
      <c r="B356" s="541"/>
      <c r="C356" s="541"/>
      <c r="D356" s="542">
        <v>90017</v>
      </c>
      <c r="E356" s="542">
        <v>90017</v>
      </c>
      <c r="F356" s="542" t="s">
        <v>3982</v>
      </c>
      <c r="G356" s="540" t="s">
        <v>3983</v>
      </c>
      <c r="H356" s="542" t="s">
        <v>2469</v>
      </c>
      <c r="I356" s="541" t="s">
        <v>2478</v>
      </c>
      <c r="J356" s="540" t="s">
        <v>2478</v>
      </c>
      <c r="K356" s="540" t="s">
        <v>2478</v>
      </c>
      <c r="L356" s="540" t="s">
        <v>2478</v>
      </c>
      <c r="M356" s="540" t="s">
        <v>2478</v>
      </c>
      <c r="N356" s="540" t="s">
        <v>2478</v>
      </c>
      <c r="O356" s="540" t="s">
        <v>2478</v>
      </c>
      <c r="P356" s="540" t="s">
        <v>2478</v>
      </c>
      <c r="Q356" s="540" t="s">
        <v>2478</v>
      </c>
      <c r="R356" s="540" t="s">
        <v>2478</v>
      </c>
      <c r="S356" s="540" t="s">
        <v>2478</v>
      </c>
    </row>
    <row r="357" spans="1:19">
      <c r="A357" s="543" t="s">
        <v>3271</v>
      </c>
      <c r="B357" s="544"/>
      <c r="C357" s="544"/>
      <c r="D357" s="545">
        <v>90017</v>
      </c>
      <c r="E357" s="545">
        <v>90017</v>
      </c>
      <c r="F357" s="545" t="s">
        <v>3984</v>
      </c>
      <c r="G357" s="543" t="s">
        <v>3985</v>
      </c>
      <c r="H357" s="545" t="s">
        <v>2469</v>
      </c>
      <c r="I357" s="544" t="s">
        <v>2478</v>
      </c>
      <c r="J357" s="543" t="s">
        <v>2478</v>
      </c>
      <c r="K357" s="543" t="s">
        <v>2478</v>
      </c>
      <c r="L357" s="543" t="s">
        <v>2478</v>
      </c>
      <c r="M357" s="543" t="s">
        <v>2478</v>
      </c>
      <c r="N357" s="543" t="s">
        <v>2478</v>
      </c>
      <c r="O357" s="543" t="s">
        <v>2478</v>
      </c>
      <c r="P357" s="543" t="s">
        <v>2478</v>
      </c>
      <c r="Q357" s="543" t="s">
        <v>2478</v>
      </c>
      <c r="R357" s="543" t="s">
        <v>2478</v>
      </c>
      <c r="S357" s="543" t="s">
        <v>2478</v>
      </c>
    </row>
    <row r="358" spans="1:19">
      <c r="A358" s="540" t="s">
        <v>3271</v>
      </c>
      <c r="B358" s="541"/>
      <c r="C358" s="541"/>
      <c r="D358" s="542">
        <v>90017</v>
      </c>
      <c r="E358" s="542">
        <v>90017</v>
      </c>
      <c r="F358" s="542" t="s">
        <v>3986</v>
      </c>
      <c r="G358" s="540" t="s">
        <v>3987</v>
      </c>
      <c r="H358" s="542" t="s">
        <v>2546</v>
      </c>
      <c r="I358" s="541" t="s">
        <v>2478</v>
      </c>
      <c r="J358" s="540" t="s">
        <v>2478</v>
      </c>
      <c r="K358" s="540" t="s">
        <v>2478</v>
      </c>
      <c r="L358" s="540" t="s">
        <v>2478</v>
      </c>
      <c r="M358" s="540" t="s">
        <v>2478</v>
      </c>
      <c r="N358" s="540" t="s">
        <v>2478</v>
      </c>
      <c r="O358" s="540" t="s">
        <v>2478</v>
      </c>
      <c r="P358" s="540" t="s">
        <v>2478</v>
      </c>
      <c r="Q358" s="540" t="s">
        <v>2478</v>
      </c>
      <c r="R358" s="540" t="s">
        <v>2478</v>
      </c>
      <c r="S358" s="540" t="s">
        <v>2478</v>
      </c>
    </row>
    <row r="359" spans="1:19">
      <c r="A359" s="543" t="s">
        <v>3271</v>
      </c>
      <c r="B359" s="544"/>
      <c r="C359" s="544"/>
      <c r="D359" s="545">
        <v>90017</v>
      </c>
      <c r="E359" s="545">
        <v>90017</v>
      </c>
      <c r="F359" s="545" t="s">
        <v>3988</v>
      </c>
      <c r="G359" s="543" t="s">
        <v>3989</v>
      </c>
      <c r="H359" s="545" t="s">
        <v>2469</v>
      </c>
      <c r="I359" s="544" t="s">
        <v>2478</v>
      </c>
      <c r="J359" s="543" t="s">
        <v>2478</v>
      </c>
      <c r="K359" s="543" t="s">
        <v>2478</v>
      </c>
      <c r="L359" s="543" t="s">
        <v>2478</v>
      </c>
      <c r="M359" s="543" t="s">
        <v>2478</v>
      </c>
      <c r="N359" s="543" t="s">
        <v>2478</v>
      </c>
      <c r="O359" s="543" t="s">
        <v>2478</v>
      </c>
      <c r="P359" s="543" t="s">
        <v>2478</v>
      </c>
      <c r="Q359" s="543" t="s">
        <v>2478</v>
      </c>
      <c r="R359" s="543" t="s">
        <v>2478</v>
      </c>
      <c r="S359" s="543" t="s">
        <v>2478</v>
      </c>
    </row>
    <row r="360" spans="1:19">
      <c r="A360" s="540" t="s">
        <v>3271</v>
      </c>
      <c r="B360" s="541"/>
      <c r="C360" s="541"/>
      <c r="D360" s="542">
        <v>90017</v>
      </c>
      <c r="E360" s="542">
        <v>90017</v>
      </c>
      <c r="F360" s="542" t="s">
        <v>3990</v>
      </c>
      <c r="G360" s="540" t="s">
        <v>3991</v>
      </c>
      <c r="H360" s="542" t="s">
        <v>2469</v>
      </c>
      <c r="I360" s="541" t="s">
        <v>2478</v>
      </c>
      <c r="J360" s="540" t="s">
        <v>2478</v>
      </c>
      <c r="K360" s="540" t="s">
        <v>2478</v>
      </c>
      <c r="L360" s="540" t="s">
        <v>2478</v>
      </c>
      <c r="M360" s="540" t="s">
        <v>2478</v>
      </c>
      <c r="N360" s="540" t="s">
        <v>2478</v>
      </c>
      <c r="O360" s="540" t="s">
        <v>2478</v>
      </c>
      <c r="P360" s="540" t="s">
        <v>2478</v>
      </c>
      <c r="Q360" s="540" t="s">
        <v>2478</v>
      </c>
      <c r="R360" s="540" t="s">
        <v>2478</v>
      </c>
      <c r="S360" s="540" t="s">
        <v>2478</v>
      </c>
    </row>
    <row r="361" spans="1:19">
      <c r="A361" s="543" t="s">
        <v>3271</v>
      </c>
      <c r="B361" s="544"/>
      <c r="C361" s="544"/>
      <c r="D361" s="545">
        <v>90017</v>
      </c>
      <c r="E361" s="545">
        <v>90017</v>
      </c>
      <c r="F361" s="545" t="s">
        <v>3992</v>
      </c>
      <c r="G361" s="543" t="s">
        <v>3993</v>
      </c>
      <c r="H361" s="545" t="s">
        <v>2469</v>
      </c>
      <c r="I361" s="544" t="s">
        <v>2478</v>
      </c>
      <c r="J361" s="543" t="s">
        <v>2478</v>
      </c>
      <c r="K361" s="543" t="s">
        <v>2478</v>
      </c>
      <c r="L361" s="543" t="s">
        <v>2478</v>
      </c>
      <c r="M361" s="543" t="s">
        <v>2478</v>
      </c>
      <c r="N361" s="543" t="s">
        <v>2478</v>
      </c>
      <c r="O361" s="543" t="s">
        <v>2478</v>
      </c>
      <c r="P361" s="543" t="s">
        <v>2478</v>
      </c>
      <c r="Q361" s="543" t="s">
        <v>2478</v>
      </c>
      <c r="R361" s="543" t="s">
        <v>2478</v>
      </c>
      <c r="S361" s="543" t="s">
        <v>2478</v>
      </c>
    </row>
    <row r="362" spans="1:19">
      <c r="A362" s="540" t="s">
        <v>3271</v>
      </c>
      <c r="B362" s="541"/>
      <c r="C362" s="541"/>
      <c r="D362" s="542">
        <v>90017</v>
      </c>
      <c r="E362" s="542">
        <v>90017</v>
      </c>
      <c r="F362" s="542" t="s">
        <v>3994</v>
      </c>
      <c r="G362" s="540" t="s">
        <v>3995</v>
      </c>
      <c r="H362" s="542" t="s">
        <v>2469</v>
      </c>
      <c r="I362" s="541" t="s">
        <v>2478</v>
      </c>
      <c r="J362" s="540" t="s">
        <v>2478</v>
      </c>
      <c r="K362" s="540" t="s">
        <v>2478</v>
      </c>
      <c r="L362" s="540" t="s">
        <v>2478</v>
      </c>
      <c r="M362" s="540" t="s">
        <v>2478</v>
      </c>
      <c r="N362" s="540" t="s">
        <v>2478</v>
      </c>
      <c r="O362" s="540" t="s">
        <v>2478</v>
      </c>
      <c r="P362" s="540" t="s">
        <v>2478</v>
      </c>
      <c r="Q362" s="540" t="s">
        <v>2478</v>
      </c>
      <c r="R362" s="540" t="s">
        <v>2478</v>
      </c>
      <c r="S362" s="540" t="s">
        <v>2478</v>
      </c>
    </row>
    <row r="363" spans="1:19">
      <c r="A363" s="543" t="s">
        <v>3271</v>
      </c>
      <c r="B363" s="544"/>
      <c r="C363" s="544"/>
      <c r="D363" s="545">
        <v>90017</v>
      </c>
      <c r="E363" s="545">
        <v>90017</v>
      </c>
      <c r="F363" s="545" t="s">
        <v>3996</v>
      </c>
      <c r="G363" s="543" t="s">
        <v>3997</v>
      </c>
      <c r="H363" s="545" t="s">
        <v>2469</v>
      </c>
      <c r="I363" s="544" t="s">
        <v>2478</v>
      </c>
      <c r="J363" s="543" t="s">
        <v>2478</v>
      </c>
      <c r="K363" s="543" t="s">
        <v>2478</v>
      </c>
      <c r="L363" s="543" t="s">
        <v>2478</v>
      </c>
      <c r="M363" s="543" t="s">
        <v>2478</v>
      </c>
      <c r="N363" s="543" t="s">
        <v>2478</v>
      </c>
      <c r="O363" s="543" t="s">
        <v>2478</v>
      </c>
      <c r="P363" s="543" t="s">
        <v>2478</v>
      </c>
      <c r="Q363" s="543" t="s">
        <v>2478</v>
      </c>
      <c r="R363" s="543" t="s">
        <v>2478</v>
      </c>
      <c r="S363" s="543" t="s">
        <v>2478</v>
      </c>
    </row>
    <row r="364" spans="1:19">
      <c r="A364" s="540" t="s">
        <v>3271</v>
      </c>
      <c r="B364" s="541"/>
      <c r="C364" s="541"/>
      <c r="D364" s="542">
        <v>90017</v>
      </c>
      <c r="E364" s="542">
        <v>90017</v>
      </c>
      <c r="F364" s="542" t="s">
        <v>3998</v>
      </c>
      <c r="G364" s="540" t="s">
        <v>3999</v>
      </c>
      <c r="H364" s="542" t="s">
        <v>2469</v>
      </c>
      <c r="I364" s="541" t="s">
        <v>2478</v>
      </c>
      <c r="J364" s="540" t="s">
        <v>2478</v>
      </c>
      <c r="K364" s="540" t="s">
        <v>2478</v>
      </c>
      <c r="L364" s="540" t="s">
        <v>2478</v>
      </c>
      <c r="M364" s="540" t="s">
        <v>2478</v>
      </c>
      <c r="N364" s="540" t="s">
        <v>2478</v>
      </c>
      <c r="O364" s="540" t="s">
        <v>2478</v>
      </c>
      <c r="P364" s="540" t="s">
        <v>2478</v>
      </c>
      <c r="Q364" s="540" t="s">
        <v>2478</v>
      </c>
      <c r="R364" s="540" t="s">
        <v>2478</v>
      </c>
      <c r="S364" s="540" t="s">
        <v>2478</v>
      </c>
    </row>
    <row r="365" spans="1:19">
      <c r="A365" s="543" t="s">
        <v>3271</v>
      </c>
      <c r="B365" s="544"/>
      <c r="C365" s="544"/>
      <c r="D365" s="545">
        <v>90017</v>
      </c>
      <c r="E365" s="545">
        <v>90017</v>
      </c>
      <c r="F365" s="545" t="s">
        <v>4000</v>
      </c>
      <c r="G365" s="543" t="s">
        <v>4001</v>
      </c>
      <c r="H365" s="545" t="s">
        <v>2469</v>
      </c>
      <c r="I365" s="544" t="s">
        <v>2478</v>
      </c>
      <c r="J365" s="543" t="s">
        <v>2478</v>
      </c>
      <c r="K365" s="543" t="s">
        <v>2478</v>
      </c>
      <c r="L365" s="543" t="s">
        <v>2478</v>
      </c>
      <c r="M365" s="543" t="s">
        <v>2478</v>
      </c>
      <c r="N365" s="543" t="s">
        <v>2478</v>
      </c>
      <c r="O365" s="543" t="s">
        <v>2478</v>
      </c>
      <c r="P365" s="543" t="s">
        <v>2478</v>
      </c>
      <c r="Q365" s="543" t="s">
        <v>2478</v>
      </c>
      <c r="R365" s="543" t="s">
        <v>2478</v>
      </c>
      <c r="S365" s="543" t="s">
        <v>2478</v>
      </c>
    </row>
    <row r="366" spans="1:19">
      <c r="A366" s="540" t="s">
        <v>3271</v>
      </c>
      <c r="B366" s="541"/>
      <c r="C366" s="541"/>
      <c r="D366" s="542">
        <v>90017</v>
      </c>
      <c r="E366" s="542">
        <v>90017</v>
      </c>
      <c r="F366" s="542" t="s">
        <v>4002</v>
      </c>
      <c r="G366" s="540" t="s">
        <v>4003</v>
      </c>
      <c r="H366" s="542" t="s">
        <v>2469</v>
      </c>
      <c r="I366" s="541" t="s">
        <v>2478</v>
      </c>
      <c r="J366" s="540" t="s">
        <v>2478</v>
      </c>
      <c r="K366" s="540" t="s">
        <v>2478</v>
      </c>
      <c r="L366" s="540" t="s">
        <v>2478</v>
      </c>
      <c r="M366" s="540" t="s">
        <v>2478</v>
      </c>
      <c r="N366" s="540" t="s">
        <v>2478</v>
      </c>
      <c r="O366" s="540" t="s">
        <v>2478</v>
      </c>
      <c r="P366" s="540" t="s">
        <v>2478</v>
      </c>
      <c r="Q366" s="540" t="s">
        <v>2478</v>
      </c>
      <c r="R366" s="540" t="s">
        <v>2478</v>
      </c>
      <c r="S366" s="540" t="s">
        <v>2478</v>
      </c>
    </row>
    <row r="367" spans="1:19">
      <c r="A367" s="543" t="s">
        <v>3271</v>
      </c>
      <c r="B367" s="544"/>
      <c r="C367" s="544"/>
      <c r="D367" s="545">
        <v>90017</v>
      </c>
      <c r="E367" s="545">
        <v>90017</v>
      </c>
      <c r="F367" s="545" t="s">
        <v>4004</v>
      </c>
      <c r="G367" s="543" t="s">
        <v>4005</v>
      </c>
      <c r="H367" s="545" t="s">
        <v>2546</v>
      </c>
      <c r="I367" s="544" t="s">
        <v>2478</v>
      </c>
      <c r="J367" s="543" t="s">
        <v>2478</v>
      </c>
      <c r="K367" s="543" t="s">
        <v>2478</v>
      </c>
      <c r="L367" s="543" t="s">
        <v>2478</v>
      </c>
      <c r="M367" s="543" t="s">
        <v>2478</v>
      </c>
      <c r="N367" s="543" t="s">
        <v>2478</v>
      </c>
      <c r="O367" s="543" t="s">
        <v>2478</v>
      </c>
      <c r="P367" s="543" t="s">
        <v>2478</v>
      </c>
      <c r="Q367" s="543" t="s">
        <v>2478</v>
      </c>
      <c r="R367" s="543" t="s">
        <v>2478</v>
      </c>
      <c r="S367" s="543" t="s">
        <v>2478</v>
      </c>
    </row>
    <row r="368" spans="1:19">
      <c r="A368" s="540" t="s">
        <v>3271</v>
      </c>
      <c r="B368" s="541"/>
      <c r="C368" s="541"/>
      <c r="D368" s="542">
        <v>90017</v>
      </c>
      <c r="E368" s="542">
        <v>90017</v>
      </c>
      <c r="F368" s="542" t="s">
        <v>4006</v>
      </c>
      <c r="G368" s="540" t="s">
        <v>4007</v>
      </c>
      <c r="H368" s="542" t="s">
        <v>2469</v>
      </c>
      <c r="I368" s="541" t="s">
        <v>2478</v>
      </c>
      <c r="J368" s="540" t="s">
        <v>2478</v>
      </c>
      <c r="K368" s="540" t="s">
        <v>2478</v>
      </c>
      <c r="L368" s="540" t="s">
        <v>2478</v>
      </c>
      <c r="M368" s="540" t="s">
        <v>2478</v>
      </c>
      <c r="N368" s="540" t="s">
        <v>2478</v>
      </c>
      <c r="O368" s="540" t="s">
        <v>2478</v>
      </c>
      <c r="P368" s="540" t="s">
        <v>2478</v>
      </c>
      <c r="Q368" s="540" t="s">
        <v>2478</v>
      </c>
      <c r="R368" s="540" t="s">
        <v>2478</v>
      </c>
      <c r="S368" s="540" t="s">
        <v>2478</v>
      </c>
    </row>
    <row r="369" spans="1:19">
      <c r="A369" s="543" t="s">
        <v>3271</v>
      </c>
      <c r="B369" s="544"/>
      <c r="C369" s="544"/>
      <c r="D369" s="545">
        <v>90017</v>
      </c>
      <c r="E369" s="545">
        <v>90017</v>
      </c>
      <c r="F369" s="545" t="s">
        <v>4008</v>
      </c>
      <c r="G369" s="543" t="s">
        <v>4009</v>
      </c>
      <c r="H369" s="545" t="s">
        <v>2469</v>
      </c>
      <c r="I369" s="544" t="s">
        <v>2478</v>
      </c>
      <c r="J369" s="543" t="s">
        <v>2478</v>
      </c>
      <c r="K369" s="543" t="s">
        <v>2478</v>
      </c>
      <c r="L369" s="543" t="s">
        <v>2478</v>
      </c>
      <c r="M369" s="543" t="s">
        <v>2478</v>
      </c>
      <c r="N369" s="543" t="s">
        <v>2478</v>
      </c>
      <c r="O369" s="543" t="s">
        <v>2478</v>
      </c>
      <c r="P369" s="543" t="s">
        <v>2478</v>
      </c>
      <c r="Q369" s="543" t="s">
        <v>2478</v>
      </c>
      <c r="R369" s="543" t="s">
        <v>2478</v>
      </c>
      <c r="S369" s="543" t="s">
        <v>2478</v>
      </c>
    </row>
    <row r="370" spans="1:19">
      <c r="A370" s="540" t="s">
        <v>3271</v>
      </c>
      <c r="B370" s="541"/>
      <c r="C370" s="541"/>
      <c r="D370" s="542">
        <v>90017</v>
      </c>
      <c r="E370" s="542">
        <v>90017</v>
      </c>
      <c r="F370" s="542" t="s">
        <v>4010</v>
      </c>
      <c r="G370" s="540" t="s">
        <v>4011</v>
      </c>
      <c r="H370" s="542" t="s">
        <v>2469</v>
      </c>
      <c r="I370" s="541" t="s">
        <v>2478</v>
      </c>
      <c r="J370" s="540" t="s">
        <v>2478</v>
      </c>
      <c r="K370" s="540" t="s">
        <v>2478</v>
      </c>
      <c r="L370" s="540" t="s">
        <v>2478</v>
      </c>
      <c r="M370" s="540" t="s">
        <v>2478</v>
      </c>
      <c r="N370" s="540" t="s">
        <v>2478</v>
      </c>
      <c r="O370" s="540" t="s">
        <v>2478</v>
      </c>
      <c r="P370" s="540" t="s">
        <v>2478</v>
      </c>
      <c r="Q370" s="540" t="s">
        <v>2478</v>
      </c>
      <c r="R370" s="540" t="s">
        <v>2478</v>
      </c>
      <c r="S370" s="540" t="s">
        <v>2478</v>
      </c>
    </row>
    <row r="371" spans="1:19">
      <c r="A371" s="543" t="s">
        <v>3271</v>
      </c>
      <c r="B371" s="544"/>
      <c r="C371" s="544"/>
      <c r="D371" s="545">
        <v>90017</v>
      </c>
      <c r="E371" s="545">
        <v>90017</v>
      </c>
      <c r="F371" s="545" t="s">
        <v>4012</v>
      </c>
      <c r="G371" s="543" t="s">
        <v>4013</v>
      </c>
      <c r="H371" s="545" t="s">
        <v>2469</v>
      </c>
      <c r="I371" s="544" t="s">
        <v>2478</v>
      </c>
      <c r="J371" s="543" t="s">
        <v>2478</v>
      </c>
      <c r="K371" s="543" t="s">
        <v>2478</v>
      </c>
      <c r="L371" s="543" t="s">
        <v>2478</v>
      </c>
      <c r="M371" s="543" t="s">
        <v>2478</v>
      </c>
      <c r="N371" s="543" t="s">
        <v>2478</v>
      </c>
      <c r="O371" s="543" t="s">
        <v>2478</v>
      </c>
      <c r="P371" s="543" t="s">
        <v>2478</v>
      </c>
      <c r="Q371" s="543" t="s">
        <v>2478</v>
      </c>
      <c r="R371" s="543" t="s">
        <v>2478</v>
      </c>
      <c r="S371" s="543" t="s">
        <v>2478</v>
      </c>
    </row>
    <row r="372" spans="1:19">
      <c r="A372" s="540" t="s">
        <v>3271</v>
      </c>
      <c r="B372" s="541"/>
      <c r="C372" s="541"/>
      <c r="D372" s="542">
        <v>90017</v>
      </c>
      <c r="E372" s="542">
        <v>90017</v>
      </c>
      <c r="F372" s="542" t="s">
        <v>4014</v>
      </c>
      <c r="G372" s="540" t="s">
        <v>4015</v>
      </c>
      <c r="H372" s="542" t="s">
        <v>2546</v>
      </c>
      <c r="I372" s="541" t="s">
        <v>2478</v>
      </c>
      <c r="J372" s="540" t="s">
        <v>2478</v>
      </c>
      <c r="K372" s="540" t="s">
        <v>2478</v>
      </c>
      <c r="L372" s="540" t="s">
        <v>2478</v>
      </c>
      <c r="M372" s="540" t="s">
        <v>2478</v>
      </c>
      <c r="N372" s="540" t="s">
        <v>2478</v>
      </c>
      <c r="O372" s="540" t="s">
        <v>2478</v>
      </c>
      <c r="P372" s="540" t="s">
        <v>2478</v>
      </c>
      <c r="Q372" s="540" t="s">
        <v>2478</v>
      </c>
      <c r="R372" s="540" t="s">
        <v>2478</v>
      </c>
      <c r="S372" s="540" t="s">
        <v>2478</v>
      </c>
    </row>
    <row r="373" spans="1:19">
      <c r="A373" s="543" t="s">
        <v>3271</v>
      </c>
      <c r="B373" s="544"/>
      <c r="C373" s="544"/>
      <c r="D373" s="545">
        <v>90017</v>
      </c>
      <c r="E373" s="545">
        <v>90017</v>
      </c>
      <c r="F373" s="545" t="s">
        <v>4016</v>
      </c>
      <c r="G373" s="543" t="s">
        <v>4017</v>
      </c>
      <c r="H373" s="545" t="s">
        <v>2546</v>
      </c>
      <c r="I373" s="544" t="s">
        <v>2478</v>
      </c>
      <c r="J373" s="543" t="s">
        <v>2478</v>
      </c>
      <c r="K373" s="543" t="s">
        <v>2478</v>
      </c>
      <c r="L373" s="543" t="s">
        <v>2478</v>
      </c>
      <c r="M373" s="543" t="s">
        <v>2478</v>
      </c>
      <c r="N373" s="543" t="s">
        <v>2478</v>
      </c>
      <c r="O373" s="543" t="s">
        <v>2478</v>
      </c>
      <c r="P373" s="543" t="s">
        <v>2478</v>
      </c>
      <c r="Q373" s="543" t="s">
        <v>2478</v>
      </c>
      <c r="R373" s="543" t="s">
        <v>2478</v>
      </c>
      <c r="S373" s="543" t="s">
        <v>2478</v>
      </c>
    </row>
    <row r="374" spans="1:19">
      <c r="A374" s="540" t="s">
        <v>3271</v>
      </c>
      <c r="B374" s="541"/>
      <c r="C374" s="541"/>
      <c r="D374" s="542">
        <v>90017</v>
      </c>
      <c r="E374" s="542">
        <v>90017</v>
      </c>
      <c r="F374" s="542" t="s">
        <v>4018</v>
      </c>
      <c r="G374" s="540" t="s">
        <v>4019</v>
      </c>
      <c r="H374" s="542" t="s">
        <v>2469</v>
      </c>
      <c r="I374" s="541" t="s">
        <v>2478</v>
      </c>
      <c r="J374" s="540" t="s">
        <v>2478</v>
      </c>
      <c r="K374" s="540" t="s">
        <v>2478</v>
      </c>
      <c r="L374" s="540" t="s">
        <v>2478</v>
      </c>
      <c r="M374" s="540" t="s">
        <v>2478</v>
      </c>
      <c r="N374" s="540" t="s">
        <v>2478</v>
      </c>
      <c r="O374" s="540" t="s">
        <v>2478</v>
      </c>
      <c r="P374" s="540" t="s">
        <v>2478</v>
      </c>
      <c r="Q374" s="540" t="s">
        <v>2478</v>
      </c>
      <c r="R374" s="540" t="s">
        <v>2478</v>
      </c>
      <c r="S374" s="540" t="s">
        <v>2478</v>
      </c>
    </row>
    <row r="375" spans="1:19">
      <c r="A375" s="543" t="s">
        <v>3271</v>
      </c>
      <c r="B375" s="544"/>
      <c r="C375" s="544"/>
      <c r="D375" s="545">
        <v>90017</v>
      </c>
      <c r="E375" s="545">
        <v>90017</v>
      </c>
      <c r="F375" s="545" t="s">
        <v>4020</v>
      </c>
      <c r="G375" s="543" t="s">
        <v>4021</v>
      </c>
      <c r="H375" s="545" t="s">
        <v>2546</v>
      </c>
      <c r="I375" s="544" t="s">
        <v>2478</v>
      </c>
      <c r="J375" s="543" t="s">
        <v>2478</v>
      </c>
      <c r="K375" s="543" t="s">
        <v>2478</v>
      </c>
      <c r="L375" s="543" t="s">
        <v>2478</v>
      </c>
      <c r="M375" s="543" t="s">
        <v>2478</v>
      </c>
      <c r="N375" s="543" t="s">
        <v>2478</v>
      </c>
      <c r="O375" s="543" t="s">
        <v>2478</v>
      </c>
      <c r="P375" s="543" t="s">
        <v>2478</v>
      </c>
      <c r="Q375" s="543" t="s">
        <v>2478</v>
      </c>
      <c r="R375" s="543" t="s">
        <v>2478</v>
      </c>
      <c r="S375" s="543" t="s">
        <v>2478</v>
      </c>
    </row>
    <row r="376" spans="1:19">
      <c r="A376" s="540" t="s">
        <v>3271</v>
      </c>
      <c r="B376" s="541"/>
      <c r="C376" s="541"/>
      <c r="D376" s="542">
        <v>90017</v>
      </c>
      <c r="E376" s="542">
        <v>90017</v>
      </c>
      <c r="F376" s="542" t="s">
        <v>4022</v>
      </c>
      <c r="G376" s="540" t="s">
        <v>4023</v>
      </c>
      <c r="H376" s="542" t="s">
        <v>2469</v>
      </c>
      <c r="I376" s="541" t="s">
        <v>2478</v>
      </c>
      <c r="J376" s="540" t="s">
        <v>2478</v>
      </c>
      <c r="K376" s="540" t="s">
        <v>2478</v>
      </c>
      <c r="L376" s="540" t="s">
        <v>2478</v>
      </c>
      <c r="M376" s="540" t="s">
        <v>2478</v>
      </c>
      <c r="N376" s="540" t="s">
        <v>2478</v>
      </c>
      <c r="O376" s="540" t="s">
        <v>2478</v>
      </c>
      <c r="P376" s="540" t="s">
        <v>2478</v>
      </c>
      <c r="Q376" s="540" t="s">
        <v>2478</v>
      </c>
      <c r="R376" s="540" t="s">
        <v>2478</v>
      </c>
      <c r="S376" s="540" t="s">
        <v>2478</v>
      </c>
    </row>
    <row r="377" spans="1:19">
      <c r="A377" s="543" t="s">
        <v>3271</v>
      </c>
      <c r="B377" s="544"/>
      <c r="C377" s="544"/>
      <c r="D377" s="545">
        <v>90017</v>
      </c>
      <c r="E377" s="545">
        <v>90017</v>
      </c>
      <c r="F377" s="545" t="s">
        <v>4024</v>
      </c>
      <c r="G377" s="543" t="s">
        <v>4025</v>
      </c>
      <c r="H377" s="545" t="s">
        <v>2469</v>
      </c>
      <c r="I377" s="544" t="s">
        <v>2478</v>
      </c>
      <c r="J377" s="543" t="s">
        <v>2478</v>
      </c>
      <c r="K377" s="543" t="s">
        <v>2478</v>
      </c>
      <c r="L377" s="543" t="s">
        <v>2478</v>
      </c>
      <c r="M377" s="543" t="s">
        <v>2478</v>
      </c>
      <c r="N377" s="543" t="s">
        <v>2478</v>
      </c>
      <c r="O377" s="543" t="s">
        <v>2478</v>
      </c>
      <c r="P377" s="543" t="s">
        <v>2478</v>
      </c>
      <c r="Q377" s="543" t="s">
        <v>2478</v>
      </c>
      <c r="R377" s="543" t="s">
        <v>2478</v>
      </c>
      <c r="S377" s="543" t="s">
        <v>2478</v>
      </c>
    </row>
    <row r="378" spans="1:19">
      <c r="A378" s="540" t="s">
        <v>3271</v>
      </c>
      <c r="B378" s="541"/>
      <c r="C378" s="541"/>
      <c r="D378" s="542">
        <v>90017</v>
      </c>
      <c r="E378" s="542">
        <v>90017</v>
      </c>
      <c r="F378" s="542" t="s">
        <v>4026</v>
      </c>
      <c r="G378" s="540" t="s">
        <v>4027</v>
      </c>
      <c r="H378" s="542" t="s">
        <v>2469</v>
      </c>
      <c r="I378" s="541" t="s">
        <v>2478</v>
      </c>
      <c r="J378" s="540" t="s">
        <v>2478</v>
      </c>
      <c r="K378" s="540" t="s">
        <v>2478</v>
      </c>
      <c r="L378" s="540" t="s">
        <v>2478</v>
      </c>
      <c r="M378" s="540" t="s">
        <v>2478</v>
      </c>
      <c r="N378" s="540" t="s">
        <v>2478</v>
      </c>
      <c r="O378" s="540" t="s">
        <v>2478</v>
      </c>
      <c r="P378" s="540" t="s">
        <v>2478</v>
      </c>
      <c r="Q378" s="540" t="s">
        <v>2478</v>
      </c>
      <c r="R378" s="540" t="s">
        <v>2478</v>
      </c>
      <c r="S378" s="540" t="s">
        <v>2478</v>
      </c>
    </row>
    <row r="379" spans="1:19">
      <c r="A379" s="543" t="s">
        <v>3271</v>
      </c>
      <c r="B379" s="544"/>
      <c r="C379" s="544"/>
      <c r="D379" s="545">
        <v>90017</v>
      </c>
      <c r="E379" s="545">
        <v>90017</v>
      </c>
      <c r="F379" s="545" t="s">
        <v>4028</v>
      </c>
      <c r="G379" s="543" t="s">
        <v>4029</v>
      </c>
      <c r="H379" s="545" t="s">
        <v>2469</v>
      </c>
      <c r="I379" s="544" t="s">
        <v>2478</v>
      </c>
      <c r="J379" s="543" t="s">
        <v>2478</v>
      </c>
      <c r="K379" s="543" t="s">
        <v>2478</v>
      </c>
      <c r="L379" s="543" t="s">
        <v>2478</v>
      </c>
      <c r="M379" s="543" t="s">
        <v>2478</v>
      </c>
      <c r="N379" s="543" t="s">
        <v>2478</v>
      </c>
      <c r="O379" s="543" t="s">
        <v>2478</v>
      </c>
      <c r="P379" s="543" t="s">
        <v>2478</v>
      </c>
      <c r="Q379" s="543" t="s">
        <v>2478</v>
      </c>
      <c r="R379" s="543" t="s">
        <v>2478</v>
      </c>
      <c r="S379" s="543" t="s">
        <v>2478</v>
      </c>
    </row>
    <row r="380" spans="1:19">
      <c r="A380" s="540" t="s">
        <v>3271</v>
      </c>
      <c r="B380" s="541"/>
      <c r="C380" s="541"/>
      <c r="D380" s="542">
        <v>90017</v>
      </c>
      <c r="E380" s="542">
        <v>90017</v>
      </c>
      <c r="F380" s="542" t="s">
        <v>4030</v>
      </c>
      <c r="G380" s="540" t="s">
        <v>4031</v>
      </c>
      <c r="H380" s="542" t="s">
        <v>2469</v>
      </c>
      <c r="I380" s="541" t="s">
        <v>2478</v>
      </c>
      <c r="J380" s="540" t="s">
        <v>2478</v>
      </c>
      <c r="K380" s="540" t="s">
        <v>2478</v>
      </c>
      <c r="L380" s="540" t="s">
        <v>2478</v>
      </c>
      <c r="M380" s="540" t="s">
        <v>2478</v>
      </c>
      <c r="N380" s="540" t="s">
        <v>2478</v>
      </c>
      <c r="O380" s="540" t="s">
        <v>2478</v>
      </c>
      <c r="P380" s="540" t="s">
        <v>2478</v>
      </c>
      <c r="Q380" s="540" t="s">
        <v>2478</v>
      </c>
      <c r="R380" s="540" t="s">
        <v>2478</v>
      </c>
      <c r="S380" s="540" t="s">
        <v>2478</v>
      </c>
    </row>
    <row r="381" spans="1:19">
      <c r="A381" s="543" t="s">
        <v>3271</v>
      </c>
      <c r="B381" s="544"/>
      <c r="C381" s="544"/>
      <c r="D381" s="545">
        <v>90017</v>
      </c>
      <c r="E381" s="545">
        <v>90017</v>
      </c>
      <c r="F381" s="545" t="s">
        <v>4032</v>
      </c>
      <c r="G381" s="543" t="s">
        <v>4033</v>
      </c>
      <c r="H381" s="545" t="s">
        <v>2546</v>
      </c>
      <c r="I381" s="544" t="s">
        <v>2478</v>
      </c>
      <c r="J381" s="543" t="s">
        <v>2478</v>
      </c>
      <c r="K381" s="543" t="s">
        <v>2478</v>
      </c>
      <c r="L381" s="543" t="s">
        <v>2478</v>
      </c>
      <c r="M381" s="543" t="s">
        <v>2478</v>
      </c>
      <c r="N381" s="543" t="s">
        <v>2478</v>
      </c>
      <c r="O381" s="543" t="s">
        <v>2478</v>
      </c>
      <c r="P381" s="543" t="s">
        <v>2478</v>
      </c>
      <c r="Q381" s="543" t="s">
        <v>2478</v>
      </c>
      <c r="R381" s="543" t="s">
        <v>2478</v>
      </c>
      <c r="S381" s="543" t="s">
        <v>2478</v>
      </c>
    </row>
    <row r="382" spans="1:19">
      <c r="A382" s="540" t="s">
        <v>3271</v>
      </c>
      <c r="B382" s="541"/>
      <c r="C382" s="541"/>
      <c r="D382" s="542">
        <v>90017</v>
      </c>
      <c r="E382" s="542">
        <v>90017</v>
      </c>
      <c r="F382" s="542" t="s">
        <v>4034</v>
      </c>
      <c r="G382" s="540" t="s">
        <v>4035</v>
      </c>
      <c r="H382" s="542" t="s">
        <v>2469</v>
      </c>
      <c r="I382" s="541" t="s">
        <v>2478</v>
      </c>
      <c r="J382" s="540" t="s">
        <v>2478</v>
      </c>
      <c r="K382" s="540" t="s">
        <v>2478</v>
      </c>
      <c r="L382" s="540" t="s">
        <v>2478</v>
      </c>
      <c r="M382" s="540" t="s">
        <v>2478</v>
      </c>
      <c r="N382" s="540" t="s">
        <v>2478</v>
      </c>
      <c r="O382" s="540" t="s">
        <v>2478</v>
      </c>
      <c r="P382" s="540" t="s">
        <v>2478</v>
      </c>
      <c r="Q382" s="540" t="s">
        <v>2478</v>
      </c>
      <c r="R382" s="540" t="s">
        <v>2478</v>
      </c>
      <c r="S382" s="540" t="s">
        <v>2478</v>
      </c>
    </row>
    <row r="383" spans="1:19">
      <c r="A383" s="543" t="s">
        <v>3271</v>
      </c>
      <c r="B383" s="544"/>
      <c r="C383" s="544"/>
      <c r="D383" s="545">
        <v>90017</v>
      </c>
      <c r="E383" s="545">
        <v>90017</v>
      </c>
      <c r="F383" s="545" t="s">
        <v>4036</v>
      </c>
      <c r="G383" s="543" t="s">
        <v>4037</v>
      </c>
      <c r="H383" s="545" t="s">
        <v>2469</v>
      </c>
      <c r="I383" s="544" t="s">
        <v>2478</v>
      </c>
      <c r="J383" s="543" t="s">
        <v>2478</v>
      </c>
      <c r="K383" s="543" t="s">
        <v>2478</v>
      </c>
      <c r="L383" s="543" t="s">
        <v>2478</v>
      </c>
      <c r="M383" s="543" t="s">
        <v>2478</v>
      </c>
      <c r="N383" s="543" t="s">
        <v>2478</v>
      </c>
      <c r="O383" s="543" t="s">
        <v>2478</v>
      </c>
      <c r="P383" s="543" t="s">
        <v>2478</v>
      </c>
      <c r="Q383" s="543" t="s">
        <v>2478</v>
      </c>
      <c r="R383" s="543" t="s">
        <v>2478</v>
      </c>
      <c r="S383" s="543" t="s">
        <v>2478</v>
      </c>
    </row>
    <row r="384" spans="1:19">
      <c r="A384" s="540" t="s">
        <v>3271</v>
      </c>
      <c r="B384" s="541"/>
      <c r="C384" s="541"/>
      <c r="D384" s="542">
        <v>90017</v>
      </c>
      <c r="E384" s="542">
        <v>90017</v>
      </c>
      <c r="F384" s="542" t="s">
        <v>4038</v>
      </c>
      <c r="G384" s="540" t="s">
        <v>4039</v>
      </c>
      <c r="H384" s="542" t="s">
        <v>2469</v>
      </c>
      <c r="I384" s="541" t="s">
        <v>2478</v>
      </c>
      <c r="J384" s="540" t="s">
        <v>2478</v>
      </c>
      <c r="K384" s="540" t="s">
        <v>2478</v>
      </c>
      <c r="L384" s="540" t="s">
        <v>2478</v>
      </c>
      <c r="M384" s="540" t="s">
        <v>2478</v>
      </c>
      <c r="N384" s="540" t="s">
        <v>2478</v>
      </c>
      <c r="O384" s="540" t="s">
        <v>2478</v>
      </c>
      <c r="P384" s="540" t="s">
        <v>2478</v>
      </c>
      <c r="Q384" s="540" t="s">
        <v>2478</v>
      </c>
      <c r="R384" s="540" t="s">
        <v>2478</v>
      </c>
      <c r="S384" s="540" t="s">
        <v>2478</v>
      </c>
    </row>
    <row r="385" spans="1:19">
      <c r="A385" s="543" t="s">
        <v>3271</v>
      </c>
      <c r="B385" s="544"/>
      <c r="C385" s="544"/>
      <c r="D385" s="545">
        <v>90017</v>
      </c>
      <c r="E385" s="545">
        <v>90017</v>
      </c>
      <c r="F385" s="545" t="s">
        <v>4040</v>
      </c>
      <c r="G385" s="543" t="s">
        <v>4041</v>
      </c>
      <c r="H385" s="545" t="s">
        <v>2469</v>
      </c>
      <c r="I385" s="544" t="s">
        <v>2478</v>
      </c>
      <c r="J385" s="543" t="s">
        <v>2478</v>
      </c>
      <c r="K385" s="543" t="s">
        <v>2478</v>
      </c>
      <c r="L385" s="543" t="s">
        <v>2478</v>
      </c>
      <c r="M385" s="543" t="s">
        <v>2478</v>
      </c>
      <c r="N385" s="543" t="s">
        <v>2478</v>
      </c>
      <c r="O385" s="543" t="s">
        <v>2478</v>
      </c>
      <c r="P385" s="543" t="s">
        <v>2478</v>
      </c>
      <c r="Q385" s="543" t="s">
        <v>2478</v>
      </c>
      <c r="R385" s="543" t="s">
        <v>2478</v>
      </c>
      <c r="S385" s="543" t="s">
        <v>2478</v>
      </c>
    </row>
    <row r="386" spans="1:19">
      <c r="A386" s="540" t="s">
        <v>3271</v>
      </c>
      <c r="B386" s="541"/>
      <c r="C386" s="541"/>
      <c r="D386" s="542">
        <v>90017</v>
      </c>
      <c r="E386" s="542">
        <v>90017</v>
      </c>
      <c r="F386" s="542" t="s">
        <v>4042</v>
      </c>
      <c r="G386" s="540" t="s">
        <v>4043</v>
      </c>
      <c r="H386" s="542" t="s">
        <v>2469</v>
      </c>
      <c r="I386" s="541" t="s">
        <v>2478</v>
      </c>
      <c r="J386" s="540" t="s">
        <v>2478</v>
      </c>
      <c r="K386" s="540" t="s">
        <v>2478</v>
      </c>
      <c r="L386" s="540" t="s">
        <v>2478</v>
      </c>
      <c r="M386" s="540" t="s">
        <v>2478</v>
      </c>
      <c r="N386" s="540" t="s">
        <v>2478</v>
      </c>
      <c r="O386" s="540" t="s">
        <v>2478</v>
      </c>
      <c r="P386" s="540" t="s">
        <v>2478</v>
      </c>
      <c r="Q386" s="540" t="s">
        <v>2478</v>
      </c>
      <c r="R386" s="540" t="s">
        <v>2478</v>
      </c>
      <c r="S386" s="540" t="s">
        <v>2478</v>
      </c>
    </row>
    <row r="387" spans="1:19">
      <c r="A387" s="543" t="s">
        <v>3271</v>
      </c>
      <c r="B387" s="544"/>
      <c r="C387" s="544"/>
      <c r="D387" s="545">
        <v>90017</v>
      </c>
      <c r="E387" s="545">
        <v>90017</v>
      </c>
      <c r="F387" s="545" t="s">
        <v>4044</v>
      </c>
      <c r="G387" s="543" t="s">
        <v>4045</v>
      </c>
      <c r="H387" s="545" t="s">
        <v>2469</v>
      </c>
      <c r="I387" s="544" t="s">
        <v>2478</v>
      </c>
      <c r="J387" s="543" t="s">
        <v>2478</v>
      </c>
      <c r="K387" s="543" t="s">
        <v>2478</v>
      </c>
      <c r="L387" s="543" t="s">
        <v>2478</v>
      </c>
      <c r="M387" s="543" t="s">
        <v>2478</v>
      </c>
      <c r="N387" s="543" t="s">
        <v>2478</v>
      </c>
      <c r="O387" s="543" t="s">
        <v>2478</v>
      </c>
      <c r="P387" s="543" t="s">
        <v>2478</v>
      </c>
      <c r="Q387" s="543" t="s">
        <v>2478</v>
      </c>
      <c r="R387" s="543" t="s">
        <v>2478</v>
      </c>
      <c r="S387" s="543" t="s">
        <v>2478</v>
      </c>
    </row>
    <row r="388" spans="1:19">
      <c r="A388" s="540" t="s">
        <v>3271</v>
      </c>
      <c r="B388" s="541"/>
      <c r="C388" s="541"/>
      <c r="D388" s="542">
        <v>90017</v>
      </c>
      <c r="E388" s="542">
        <v>90017</v>
      </c>
      <c r="F388" s="542" t="s">
        <v>4046</v>
      </c>
      <c r="G388" s="540" t="s">
        <v>4047</v>
      </c>
      <c r="H388" s="542" t="s">
        <v>2469</v>
      </c>
      <c r="I388" s="541" t="s">
        <v>2478</v>
      </c>
      <c r="J388" s="540" t="s">
        <v>2478</v>
      </c>
      <c r="K388" s="540" t="s">
        <v>2478</v>
      </c>
      <c r="L388" s="540" t="s">
        <v>2478</v>
      </c>
      <c r="M388" s="540" t="s">
        <v>2478</v>
      </c>
      <c r="N388" s="540" t="s">
        <v>2478</v>
      </c>
      <c r="O388" s="540" t="s">
        <v>2478</v>
      </c>
      <c r="P388" s="540" t="s">
        <v>2478</v>
      </c>
      <c r="Q388" s="540" t="s">
        <v>2478</v>
      </c>
      <c r="R388" s="540" t="s">
        <v>2478</v>
      </c>
      <c r="S388" s="540" t="s">
        <v>2478</v>
      </c>
    </row>
    <row r="389" spans="1:19">
      <c r="A389" s="543" t="s">
        <v>3271</v>
      </c>
      <c r="B389" s="544"/>
      <c r="C389" s="544"/>
      <c r="D389" s="545">
        <v>90017</v>
      </c>
      <c r="E389" s="545">
        <v>90017</v>
      </c>
      <c r="F389" s="545" t="s">
        <v>4048</v>
      </c>
      <c r="G389" s="543" t="s">
        <v>4049</v>
      </c>
      <c r="H389" s="545" t="s">
        <v>2469</v>
      </c>
      <c r="I389" s="544" t="s">
        <v>2478</v>
      </c>
      <c r="J389" s="543" t="s">
        <v>2478</v>
      </c>
      <c r="K389" s="543" t="s">
        <v>2478</v>
      </c>
      <c r="L389" s="543" t="s">
        <v>2478</v>
      </c>
      <c r="M389" s="543" t="s">
        <v>2478</v>
      </c>
      <c r="N389" s="543" t="s">
        <v>2478</v>
      </c>
      <c r="O389" s="543" t="s">
        <v>2478</v>
      </c>
      <c r="P389" s="543" t="s">
        <v>2478</v>
      </c>
      <c r="Q389" s="543" t="s">
        <v>2478</v>
      </c>
      <c r="R389" s="543" t="s">
        <v>2478</v>
      </c>
      <c r="S389" s="543" t="s">
        <v>2478</v>
      </c>
    </row>
    <row r="390" spans="1:19">
      <c r="A390" s="540" t="s">
        <v>3271</v>
      </c>
      <c r="B390" s="541"/>
      <c r="C390" s="541"/>
      <c r="D390" s="542">
        <v>90017</v>
      </c>
      <c r="E390" s="542">
        <v>90017</v>
      </c>
      <c r="F390" s="542" t="s">
        <v>4050</v>
      </c>
      <c r="G390" s="540" t="s">
        <v>4051</v>
      </c>
      <c r="H390" s="542" t="s">
        <v>2469</v>
      </c>
      <c r="I390" s="541" t="s">
        <v>2478</v>
      </c>
      <c r="J390" s="540" t="s">
        <v>2478</v>
      </c>
      <c r="K390" s="540" t="s">
        <v>2478</v>
      </c>
      <c r="L390" s="540" t="s">
        <v>2478</v>
      </c>
      <c r="M390" s="540" t="s">
        <v>2478</v>
      </c>
      <c r="N390" s="540" t="s">
        <v>2478</v>
      </c>
      <c r="O390" s="540" t="s">
        <v>2478</v>
      </c>
      <c r="P390" s="540" t="s">
        <v>2478</v>
      </c>
      <c r="Q390" s="540" t="s">
        <v>2478</v>
      </c>
      <c r="R390" s="540" t="s">
        <v>2478</v>
      </c>
      <c r="S390" s="540" t="s">
        <v>2478</v>
      </c>
    </row>
    <row r="391" spans="1:19">
      <c r="A391" s="543" t="s">
        <v>3271</v>
      </c>
      <c r="B391" s="544"/>
      <c r="C391" s="544"/>
      <c r="D391" s="545">
        <v>90017</v>
      </c>
      <c r="E391" s="545">
        <v>90017</v>
      </c>
      <c r="F391" s="545" t="s">
        <v>4052</v>
      </c>
      <c r="G391" s="543" t="s">
        <v>4053</v>
      </c>
      <c r="H391" s="545" t="s">
        <v>2469</v>
      </c>
      <c r="I391" s="544" t="s">
        <v>2478</v>
      </c>
      <c r="J391" s="543" t="s">
        <v>2478</v>
      </c>
      <c r="K391" s="543" t="s">
        <v>2478</v>
      </c>
      <c r="L391" s="543" t="s">
        <v>2478</v>
      </c>
      <c r="M391" s="543" t="s">
        <v>2478</v>
      </c>
      <c r="N391" s="543" t="s">
        <v>2478</v>
      </c>
      <c r="O391" s="543" t="s">
        <v>2478</v>
      </c>
      <c r="P391" s="543" t="s">
        <v>2478</v>
      </c>
      <c r="Q391" s="543" t="s">
        <v>2478</v>
      </c>
      <c r="R391" s="543" t="s">
        <v>2478</v>
      </c>
      <c r="S391" s="543" t="s">
        <v>2478</v>
      </c>
    </row>
    <row r="392" spans="1:19">
      <c r="A392" s="540" t="s">
        <v>3271</v>
      </c>
      <c r="B392" s="541"/>
      <c r="C392" s="541"/>
      <c r="D392" s="542">
        <v>90017</v>
      </c>
      <c r="E392" s="542">
        <v>90017</v>
      </c>
      <c r="F392" s="542" t="s">
        <v>4054</v>
      </c>
      <c r="G392" s="540" t="s">
        <v>4055</v>
      </c>
      <c r="H392" s="542" t="s">
        <v>2469</v>
      </c>
      <c r="I392" s="541" t="s">
        <v>2478</v>
      </c>
      <c r="J392" s="540" t="s">
        <v>2478</v>
      </c>
      <c r="K392" s="540" t="s">
        <v>2478</v>
      </c>
      <c r="L392" s="540" t="s">
        <v>2478</v>
      </c>
      <c r="M392" s="540" t="s">
        <v>2478</v>
      </c>
      <c r="N392" s="540" t="s">
        <v>2478</v>
      </c>
      <c r="O392" s="540" t="s">
        <v>2478</v>
      </c>
      <c r="P392" s="540" t="s">
        <v>2478</v>
      </c>
      <c r="Q392" s="540" t="s">
        <v>2478</v>
      </c>
      <c r="R392" s="540" t="s">
        <v>2478</v>
      </c>
      <c r="S392" s="540" t="s">
        <v>2478</v>
      </c>
    </row>
    <row r="393" spans="1:19">
      <c r="A393" s="543" t="s">
        <v>3271</v>
      </c>
      <c r="B393" s="544"/>
      <c r="C393" s="544"/>
      <c r="D393" s="545">
        <v>90017</v>
      </c>
      <c r="E393" s="545">
        <v>90017</v>
      </c>
      <c r="F393" s="545" t="s">
        <v>4056</v>
      </c>
      <c r="G393" s="543" t="s">
        <v>4057</v>
      </c>
      <c r="H393" s="545" t="s">
        <v>2469</v>
      </c>
      <c r="I393" s="544" t="s">
        <v>2478</v>
      </c>
      <c r="J393" s="543" t="s">
        <v>2478</v>
      </c>
      <c r="K393" s="543" t="s">
        <v>2478</v>
      </c>
      <c r="L393" s="543" t="s">
        <v>2478</v>
      </c>
      <c r="M393" s="543" t="s">
        <v>2478</v>
      </c>
      <c r="N393" s="543" t="s">
        <v>2478</v>
      </c>
      <c r="O393" s="543" t="s">
        <v>2478</v>
      </c>
      <c r="P393" s="543" t="s">
        <v>2478</v>
      </c>
      <c r="Q393" s="543" t="s">
        <v>2478</v>
      </c>
      <c r="R393" s="543" t="s">
        <v>2478</v>
      </c>
      <c r="S393" s="543" t="s">
        <v>2478</v>
      </c>
    </row>
    <row r="394" spans="1:19">
      <c r="A394" s="540" t="s">
        <v>3271</v>
      </c>
      <c r="B394" s="541"/>
      <c r="C394" s="541"/>
      <c r="D394" s="542">
        <v>90017</v>
      </c>
      <c r="E394" s="542">
        <v>90017</v>
      </c>
      <c r="F394" s="542" t="s">
        <v>4058</v>
      </c>
      <c r="G394" s="540" t="s">
        <v>4059</v>
      </c>
      <c r="H394" s="542" t="s">
        <v>2469</v>
      </c>
      <c r="I394" s="541" t="s">
        <v>2478</v>
      </c>
      <c r="J394" s="540" t="s">
        <v>2478</v>
      </c>
      <c r="K394" s="540" t="s">
        <v>2478</v>
      </c>
      <c r="L394" s="540" t="s">
        <v>2478</v>
      </c>
      <c r="M394" s="540" t="s">
        <v>2478</v>
      </c>
      <c r="N394" s="540" t="s">
        <v>2478</v>
      </c>
      <c r="O394" s="540" t="s">
        <v>2478</v>
      </c>
      <c r="P394" s="540" t="s">
        <v>2478</v>
      </c>
      <c r="Q394" s="540" t="s">
        <v>2478</v>
      </c>
      <c r="R394" s="540" t="s">
        <v>2478</v>
      </c>
      <c r="S394" s="540" t="s">
        <v>2478</v>
      </c>
    </row>
    <row r="395" spans="1:19">
      <c r="A395" s="543" t="s">
        <v>3271</v>
      </c>
      <c r="B395" s="544"/>
      <c r="C395" s="544"/>
      <c r="D395" s="545">
        <v>90017</v>
      </c>
      <c r="E395" s="545">
        <v>90017</v>
      </c>
      <c r="F395" s="545" t="s">
        <v>4060</v>
      </c>
      <c r="G395" s="543" t="s">
        <v>4061</v>
      </c>
      <c r="H395" s="545" t="s">
        <v>2469</v>
      </c>
      <c r="I395" s="544" t="s">
        <v>2478</v>
      </c>
      <c r="J395" s="543" t="s">
        <v>2478</v>
      </c>
      <c r="K395" s="543" t="s">
        <v>2478</v>
      </c>
      <c r="L395" s="543" t="s">
        <v>2478</v>
      </c>
      <c r="M395" s="543" t="s">
        <v>2478</v>
      </c>
      <c r="N395" s="543" t="s">
        <v>2478</v>
      </c>
      <c r="O395" s="543" t="s">
        <v>2478</v>
      </c>
      <c r="P395" s="543" t="s">
        <v>2478</v>
      </c>
      <c r="Q395" s="543" t="s">
        <v>2478</v>
      </c>
      <c r="R395" s="543" t="s">
        <v>2478</v>
      </c>
      <c r="S395" s="543" t="s">
        <v>2478</v>
      </c>
    </row>
    <row r="396" spans="1:19">
      <c r="A396" s="540" t="s">
        <v>3271</v>
      </c>
      <c r="B396" s="541"/>
      <c r="C396" s="541"/>
      <c r="D396" s="542">
        <v>90017</v>
      </c>
      <c r="E396" s="542">
        <v>90017</v>
      </c>
      <c r="F396" s="542" t="s">
        <v>4062</v>
      </c>
      <c r="G396" s="540" t="s">
        <v>4063</v>
      </c>
      <c r="H396" s="542" t="s">
        <v>2469</v>
      </c>
      <c r="I396" s="541" t="s">
        <v>2478</v>
      </c>
      <c r="J396" s="540" t="s">
        <v>2478</v>
      </c>
      <c r="K396" s="540" t="s">
        <v>2478</v>
      </c>
      <c r="L396" s="540" t="s">
        <v>2478</v>
      </c>
      <c r="M396" s="540" t="s">
        <v>2478</v>
      </c>
      <c r="N396" s="540" t="s">
        <v>2478</v>
      </c>
      <c r="O396" s="540" t="s">
        <v>2478</v>
      </c>
      <c r="P396" s="540" t="s">
        <v>2478</v>
      </c>
      <c r="Q396" s="540" t="s">
        <v>2478</v>
      </c>
      <c r="R396" s="540" t="s">
        <v>2478</v>
      </c>
      <c r="S396" s="540" t="s">
        <v>2478</v>
      </c>
    </row>
    <row r="397" spans="1:19">
      <c r="A397" s="543" t="s">
        <v>3271</v>
      </c>
      <c r="B397" s="544"/>
      <c r="C397" s="544"/>
      <c r="D397" s="545">
        <v>90017</v>
      </c>
      <c r="E397" s="545">
        <v>90017</v>
      </c>
      <c r="F397" s="545" t="s">
        <v>4064</v>
      </c>
      <c r="G397" s="543" t="s">
        <v>4065</v>
      </c>
      <c r="H397" s="545" t="s">
        <v>2469</v>
      </c>
      <c r="I397" s="544" t="s">
        <v>2478</v>
      </c>
      <c r="J397" s="543" t="s">
        <v>2478</v>
      </c>
      <c r="K397" s="543" t="s">
        <v>2478</v>
      </c>
      <c r="L397" s="543" t="s">
        <v>2478</v>
      </c>
      <c r="M397" s="543" t="s">
        <v>2478</v>
      </c>
      <c r="N397" s="543" t="s">
        <v>2478</v>
      </c>
      <c r="O397" s="543" t="s">
        <v>2478</v>
      </c>
      <c r="P397" s="543" t="s">
        <v>2478</v>
      </c>
      <c r="Q397" s="543" t="s">
        <v>2478</v>
      </c>
      <c r="R397" s="543" t="s">
        <v>2478</v>
      </c>
      <c r="S397" s="543" t="s">
        <v>2478</v>
      </c>
    </row>
    <row r="398" spans="1:19">
      <c r="A398" s="540" t="s">
        <v>3271</v>
      </c>
      <c r="B398" s="541"/>
      <c r="C398" s="541"/>
      <c r="D398" s="542">
        <v>90017</v>
      </c>
      <c r="E398" s="542">
        <v>90017</v>
      </c>
      <c r="F398" s="542" t="s">
        <v>4066</v>
      </c>
      <c r="G398" s="540" t="s">
        <v>4067</v>
      </c>
      <c r="H398" s="542" t="s">
        <v>2469</v>
      </c>
      <c r="I398" s="541" t="s">
        <v>2478</v>
      </c>
      <c r="J398" s="540" t="s">
        <v>2478</v>
      </c>
      <c r="K398" s="540" t="s">
        <v>2478</v>
      </c>
      <c r="L398" s="540" t="s">
        <v>2478</v>
      </c>
      <c r="M398" s="540" t="s">
        <v>2478</v>
      </c>
      <c r="N398" s="540" t="s">
        <v>2478</v>
      </c>
      <c r="O398" s="540" t="s">
        <v>2478</v>
      </c>
      <c r="P398" s="540" t="s">
        <v>2478</v>
      </c>
      <c r="Q398" s="540" t="s">
        <v>2478</v>
      </c>
      <c r="R398" s="540" t="s">
        <v>2478</v>
      </c>
      <c r="S398" s="540" t="s">
        <v>2478</v>
      </c>
    </row>
    <row r="399" spans="1:19">
      <c r="A399" s="543" t="s">
        <v>3271</v>
      </c>
      <c r="B399" s="544"/>
      <c r="C399" s="544"/>
      <c r="D399" s="545">
        <v>90017</v>
      </c>
      <c r="E399" s="545">
        <v>90017</v>
      </c>
      <c r="F399" s="545" t="s">
        <v>4068</v>
      </c>
      <c r="G399" s="543" t="s">
        <v>4069</v>
      </c>
      <c r="H399" s="545" t="s">
        <v>2469</v>
      </c>
      <c r="I399" s="544" t="s">
        <v>2478</v>
      </c>
      <c r="J399" s="543" t="s">
        <v>2478</v>
      </c>
      <c r="K399" s="543" t="s">
        <v>2478</v>
      </c>
      <c r="L399" s="543" t="s">
        <v>2478</v>
      </c>
      <c r="M399" s="543" t="s">
        <v>2478</v>
      </c>
      <c r="N399" s="543" t="s">
        <v>2478</v>
      </c>
      <c r="O399" s="543" t="s">
        <v>2478</v>
      </c>
      <c r="P399" s="543" t="s">
        <v>2478</v>
      </c>
      <c r="Q399" s="543" t="s">
        <v>2478</v>
      </c>
      <c r="R399" s="543" t="s">
        <v>2478</v>
      </c>
      <c r="S399" s="543" t="s">
        <v>2478</v>
      </c>
    </row>
    <row r="400" spans="1:19">
      <c r="A400" s="540" t="s">
        <v>3271</v>
      </c>
      <c r="B400" s="541"/>
      <c r="C400" s="541"/>
      <c r="D400" s="542">
        <v>90017</v>
      </c>
      <c r="E400" s="542">
        <v>90017</v>
      </c>
      <c r="F400" s="542" t="s">
        <v>4070</v>
      </c>
      <c r="G400" s="540" t="s">
        <v>4071</v>
      </c>
      <c r="H400" s="542" t="s">
        <v>2469</v>
      </c>
      <c r="I400" s="541" t="s">
        <v>2478</v>
      </c>
      <c r="J400" s="540" t="s">
        <v>2478</v>
      </c>
      <c r="K400" s="540" t="s">
        <v>2478</v>
      </c>
      <c r="L400" s="540" t="s">
        <v>2478</v>
      </c>
      <c r="M400" s="540" t="s">
        <v>2478</v>
      </c>
      <c r="N400" s="540" t="s">
        <v>2478</v>
      </c>
      <c r="O400" s="540" t="s">
        <v>2478</v>
      </c>
      <c r="P400" s="540" t="s">
        <v>2478</v>
      </c>
      <c r="Q400" s="540" t="s">
        <v>2478</v>
      </c>
      <c r="R400" s="540" t="s">
        <v>2478</v>
      </c>
      <c r="S400" s="540" t="s">
        <v>2478</v>
      </c>
    </row>
    <row r="401" spans="1:19">
      <c r="A401" s="543" t="s">
        <v>3271</v>
      </c>
      <c r="B401" s="544"/>
      <c r="C401" s="544"/>
      <c r="D401" s="545">
        <v>90017</v>
      </c>
      <c r="E401" s="545">
        <v>90017</v>
      </c>
      <c r="F401" s="545" t="s">
        <v>4072</v>
      </c>
      <c r="G401" s="543" t="s">
        <v>4073</v>
      </c>
      <c r="H401" s="545" t="s">
        <v>2469</v>
      </c>
      <c r="I401" s="544" t="s">
        <v>2478</v>
      </c>
      <c r="J401" s="543" t="s">
        <v>2478</v>
      </c>
      <c r="K401" s="543" t="s">
        <v>2478</v>
      </c>
      <c r="L401" s="543" t="s">
        <v>2478</v>
      </c>
      <c r="M401" s="543" t="s">
        <v>2478</v>
      </c>
      <c r="N401" s="543" t="s">
        <v>2478</v>
      </c>
      <c r="O401" s="543" t="s">
        <v>2478</v>
      </c>
      <c r="P401" s="543" t="s">
        <v>2478</v>
      </c>
      <c r="Q401" s="543" t="s">
        <v>2478</v>
      </c>
      <c r="R401" s="543" t="s">
        <v>2478</v>
      </c>
      <c r="S401" s="543" t="s">
        <v>2478</v>
      </c>
    </row>
    <row r="402" spans="1:19">
      <c r="A402" s="540" t="s">
        <v>3271</v>
      </c>
      <c r="B402" s="541"/>
      <c r="C402" s="541"/>
      <c r="D402" s="542">
        <v>90017</v>
      </c>
      <c r="E402" s="542">
        <v>90017</v>
      </c>
      <c r="F402" s="542" t="s">
        <v>4074</v>
      </c>
      <c r="G402" s="540" t="s">
        <v>4075</v>
      </c>
      <c r="H402" s="542" t="s">
        <v>2469</v>
      </c>
      <c r="I402" s="541" t="s">
        <v>2478</v>
      </c>
      <c r="J402" s="540" t="s">
        <v>2478</v>
      </c>
      <c r="K402" s="540" t="s">
        <v>2478</v>
      </c>
      <c r="L402" s="540" t="s">
        <v>2478</v>
      </c>
      <c r="M402" s="540" t="s">
        <v>2478</v>
      </c>
      <c r="N402" s="540" t="s">
        <v>2478</v>
      </c>
      <c r="O402" s="540" t="s">
        <v>2478</v>
      </c>
      <c r="P402" s="540" t="s">
        <v>2478</v>
      </c>
      <c r="Q402" s="540" t="s">
        <v>2478</v>
      </c>
      <c r="R402" s="540" t="s">
        <v>2478</v>
      </c>
      <c r="S402" s="540" t="s">
        <v>2478</v>
      </c>
    </row>
    <row r="403" spans="1:19">
      <c r="A403" s="543" t="s">
        <v>3271</v>
      </c>
      <c r="B403" s="544"/>
      <c r="C403" s="544"/>
      <c r="D403" s="545">
        <v>90017</v>
      </c>
      <c r="E403" s="545">
        <v>90017</v>
      </c>
      <c r="F403" s="545" t="s">
        <v>4076</v>
      </c>
      <c r="G403" s="543" t="s">
        <v>4077</v>
      </c>
      <c r="H403" s="545" t="s">
        <v>2469</v>
      </c>
      <c r="I403" s="544" t="s">
        <v>2478</v>
      </c>
      <c r="J403" s="543" t="s">
        <v>2478</v>
      </c>
      <c r="K403" s="543" t="s">
        <v>2478</v>
      </c>
      <c r="L403" s="543" t="s">
        <v>2478</v>
      </c>
      <c r="M403" s="543" t="s">
        <v>2478</v>
      </c>
      <c r="N403" s="543" t="s">
        <v>2478</v>
      </c>
      <c r="O403" s="543" t="s">
        <v>2478</v>
      </c>
      <c r="P403" s="543" t="s">
        <v>2478</v>
      </c>
      <c r="Q403" s="543" t="s">
        <v>2478</v>
      </c>
      <c r="R403" s="543" t="s">
        <v>2478</v>
      </c>
      <c r="S403" s="543" t="s">
        <v>2478</v>
      </c>
    </row>
    <row r="404" spans="1:19">
      <c r="A404" s="540" t="s">
        <v>3271</v>
      </c>
      <c r="B404" s="541"/>
      <c r="C404" s="541"/>
      <c r="D404" s="542">
        <v>90017</v>
      </c>
      <c r="E404" s="542">
        <v>90017</v>
      </c>
      <c r="F404" s="542" t="s">
        <v>4078</v>
      </c>
      <c r="G404" s="540" t="s">
        <v>4079</v>
      </c>
      <c r="H404" s="542" t="s">
        <v>2469</v>
      </c>
      <c r="I404" s="541" t="s">
        <v>2478</v>
      </c>
      <c r="J404" s="540" t="s">
        <v>2478</v>
      </c>
      <c r="K404" s="540" t="s">
        <v>2478</v>
      </c>
      <c r="L404" s="540" t="s">
        <v>2478</v>
      </c>
      <c r="M404" s="540" t="s">
        <v>2478</v>
      </c>
      <c r="N404" s="540" t="s">
        <v>2478</v>
      </c>
      <c r="O404" s="540" t="s">
        <v>2478</v>
      </c>
      <c r="P404" s="540" t="s">
        <v>2478</v>
      </c>
      <c r="Q404" s="540" t="s">
        <v>2478</v>
      </c>
      <c r="R404" s="540" t="s">
        <v>2478</v>
      </c>
      <c r="S404" s="540" t="s">
        <v>2478</v>
      </c>
    </row>
    <row r="405" spans="1:19">
      <c r="A405" s="543" t="s">
        <v>3271</v>
      </c>
      <c r="B405" s="544"/>
      <c r="C405" s="544"/>
      <c r="D405" s="545">
        <v>90017</v>
      </c>
      <c r="E405" s="545">
        <v>90017</v>
      </c>
      <c r="F405" s="545" t="s">
        <v>4080</v>
      </c>
      <c r="G405" s="543" t="s">
        <v>4081</v>
      </c>
      <c r="H405" s="545" t="s">
        <v>2546</v>
      </c>
      <c r="I405" s="544" t="s">
        <v>2478</v>
      </c>
      <c r="J405" s="543" t="s">
        <v>2478</v>
      </c>
      <c r="K405" s="543" t="s">
        <v>2478</v>
      </c>
      <c r="L405" s="543" t="s">
        <v>2478</v>
      </c>
      <c r="M405" s="543" t="s">
        <v>2478</v>
      </c>
      <c r="N405" s="543" t="s">
        <v>2478</v>
      </c>
      <c r="O405" s="543" t="s">
        <v>2478</v>
      </c>
      <c r="P405" s="543" t="s">
        <v>2478</v>
      </c>
      <c r="Q405" s="543" t="s">
        <v>2478</v>
      </c>
      <c r="R405" s="543" t="s">
        <v>2478</v>
      </c>
      <c r="S405" s="543" t="s">
        <v>2478</v>
      </c>
    </row>
    <row r="406" spans="1:19">
      <c r="A406" s="540" t="s">
        <v>3271</v>
      </c>
      <c r="B406" s="541"/>
      <c r="C406" s="541"/>
      <c r="D406" s="542">
        <v>90017</v>
      </c>
      <c r="E406" s="542">
        <v>90017</v>
      </c>
      <c r="F406" s="542" t="s">
        <v>4082</v>
      </c>
      <c r="G406" s="540" t="s">
        <v>4083</v>
      </c>
      <c r="H406" s="542" t="s">
        <v>2469</v>
      </c>
      <c r="I406" s="541" t="s">
        <v>2478</v>
      </c>
      <c r="J406" s="540" t="s">
        <v>2478</v>
      </c>
      <c r="K406" s="540" t="s">
        <v>2478</v>
      </c>
      <c r="L406" s="540" t="s">
        <v>2478</v>
      </c>
      <c r="M406" s="540" t="s">
        <v>2478</v>
      </c>
      <c r="N406" s="540" t="s">
        <v>2478</v>
      </c>
      <c r="O406" s="540" t="s">
        <v>2478</v>
      </c>
      <c r="P406" s="540" t="s">
        <v>2478</v>
      </c>
      <c r="Q406" s="540" t="s">
        <v>2478</v>
      </c>
      <c r="R406" s="540" t="s">
        <v>2478</v>
      </c>
      <c r="S406" s="540" t="s">
        <v>2478</v>
      </c>
    </row>
    <row r="407" spans="1:19">
      <c r="A407" s="543" t="s">
        <v>3271</v>
      </c>
      <c r="B407" s="544"/>
      <c r="C407" s="544"/>
      <c r="D407" s="545">
        <v>90017</v>
      </c>
      <c r="E407" s="545">
        <v>90017</v>
      </c>
      <c r="F407" s="545" t="s">
        <v>4084</v>
      </c>
      <c r="G407" s="543" t="s">
        <v>4085</v>
      </c>
      <c r="H407" s="545" t="s">
        <v>2469</v>
      </c>
      <c r="I407" s="544" t="s">
        <v>2478</v>
      </c>
      <c r="J407" s="543" t="s">
        <v>2478</v>
      </c>
      <c r="K407" s="543" t="s">
        <v>2478</v>
      </c>
      <c r="L407" s="543" t="s">
        <v>2478</v>
      </c>
      <c r="M407" s="543" t="s">
        <v>2478</v>
      </c>
      <c r="N407" s="543" t="s">
        <v>2478</v>
      </c>
      <c r="O407" s="543" t="s">
        <v>2478</v>
      </c>
      <c r="P407" s="543" t="s">
        <v>2478</v>
      </c>
      <c r="Q407" s="543" t="s">
        <v>2478</v>
      </c>
      <c r="R407" s="543" t="s">
        <v>2478</v>
      </c>
      <c r="S407" s="543" t="s">
        <v>2478</v>
      </c>
    </row>
    <row r="408" spans="1:19">
      <c r="A408" s="540" t="s">
        <v>3271</v>
      </c>
      <c r="B408" s="541"/>
      <c r="C408" s="541"/>
      <c r="D408" s="542">
        <v>90017</v>
      </c>
      <c r="E408" s="542">
        <v>90017</v>
      </c>
      <c r="F408" s="542" t="s">
        <v>4086</v>
      </c>
      <c r="G408" s="540" t="s">
        <v>4087</v>
      </c>
      <c r="H408" s="542" t="s">
        <v>2469</v>
      </c>
      <c r="I408" s="541" t="s">
        <v>2478</v>
      </c>
      <c r="J408" s="540" t="s">
        <v>2478</v>
      </c>
      <c r="K408" s="540" t="s">
        <v>2478</v>
      </c>
      <c r="L408" s="540" t="s">
        <v>2478</v>
      </c>
      <c r="M408" s="540" t="s">
        <v>2478</v>
      </c>
      <c r="N408" s="540" t="s">
        <v>2478</v>
      </c>
      <c r="O408" s="540" t="s">
        <v>2478</v>
      </c>
      <c r="P408" s="540" t="s">
        <v>2478</v>
      </c>
      <c r="Q408" s="540" t="s">
        <v>2478</v>
      </c>
      <c r="R408" s="540" t="s">
        <v>2478</v>
      </c>
      <c r="S408" s="540" t="s">
        <v>2478</v>
      </c>
    </row>
    <row r="409" spans="1:19">
      <c r="A409" s="543" t="s">
        <v>3271</v>
      </c>
      <c r="B409" s="544"/>
      <c r="C409" s="544"/>
      <c r="D409" s="545">
        <v>90017</v>
      </c>
      <c r="E409" s="545">
        <v>90017</v>
      </c>
      <c r="F409" s="545" t="s">
        <v>4088</v>
      </c>
      <c r="G409" s="543" t="s">
        <v>4089</v>
      </c>
      <c r="H409" s="545" t="s">
        <v>2469</v>
      </c>
      <c r="I409" s="544" t="s">
        <v>2478</v>
      </c>
      <c r="J409" s="543" t="s">
        <v>2478</v>
      </c>
      <c r="K409" s="543" t="s">
        <v>2478</v>
      </c>
      <c r="L409" s="543" t="s">
        <v>2478</v>
      </c>
      <c r="M409" s="543" t="s">
        <v>2478</v>
      </c>
      <c r="N409" s="543" t="s">
        <v>2478</v>
      </c>
      <c r="O409" s="543" t="s">
        <v>2478</v>
      </c>
      <c r="P409" s="543" t="s">
        <v>2478</v>
      </c>
      <c r="Q409" s="543" t="s">
        <v>2478</v>
      </c>
      <c r="R409" s="543" t="s">
        <v>2478</v>
      </c>
      <c r="S409" s="543" t="s">
        <v>2478</v>
      </c>
    </row>
    <row r="410" spans="1:19">
      <c r="A410" s="540" t="s">
        <v>3271</v>
      </c>
      <c r="B410" s="541"/>
      <c r="C410" s="541"/>
      <c r="D410" s="542">
        <v>90017</v>
      </c>
      <c r="E410" s="542">
        <v>90017</v>
      </c>
      <c r="F410" s="542" t="s">
        <v>4090</v>
      </c>
      <c r="G410" s="540" t="s">
        <v>4091</v>
      </c>
      <c r="H410" s="542" t="s">
        <v>2469</v>
      </c>
      <c r="I410" s="541" t="s">
        <v>2478</v>
      </c>
      <c r="J410" s="540" t="s">
        <v>2478</v>
      </c>
      <c r="K410" s="540" t="s">
        <v>2478</v>
      </c>
      <c r="L410" s="540" t="s">
        <v>2478</v>
      </c>
      <c r="M410" s="540" t="s">
        <v>2478</v>
      </c>
      <c r="N410" s="540" t="s">
        <v>2478</v>
      </c>
      <c r="O410" s="540" t="s">
        <v>2478</v>
      </c>
      <c r="P410" s="540" t="s">
        <v>2478</v>
      </c>
      <c r="Q410" s="540" t="s">
        <v>2478</v>
      </c>
      <c r="R410" s="540" t="s">
        <v>2478</v>
      </c>
      <c r="S410" s="540" t="s">
        <v>2478</v>
      </c>
    </row>
    <row r="411" spans="1:19">
      <c r="A411" s="543" t="s">
        <v>3271</v>
      </c>
      <c r="B411" s="544"/>
      <c r="C411" s="544"/>
      <c r="D411" s="545">
        <v>90017</v>
      </c>
      <c r="E411" s="545">
        <v>90017</v>
      </c>
      <c r="F411" s="545" t="s">
        <v>4092</v>
      </c>
      <c r="G411" s="543" t="s">
        <v>4093</v>
      </c>
      <c r="H411" s="545" t="s">
        <v>2469</v>
      </c>
      <c r="I411" s="544" t="s">
        <v>2478</v>
      </c>
      <c r="J411" s="543" t="s">
        <v>2478</v>
      </c>
      <c r="K411" s="543" t="s">
        <v>2478</v>
      </c>
      <c r="L411" s="543" t="s">
        <v>2478</v>
      </c>
      <c r="M411" s="543" t="s">
        <v>2478</v>
      </c>
      <c r="N411" s="543" t="s">
        <v>2478</v>
      </c>
      <c r="O411" s="543" t="s">
        <v>2478</v>
      </c>
      <c r="P411" s="543" t="s">
        <v>2478</v>
      </c>
      <c r="Q411" s="543" t="s">
        <v>2478</v>
      </c>
      <c r="R411" s="543" t="s">
        <v>2478</v>
      </c>
      <c r="S411" s="543" t="s">
        <v>2478</v>
      </c>
    </row>
    <row r="412" spans="1:19">
      <c r="A412" s="540" t="s">
        <v>3271</v>
      </c>
      <c r="B412" s="541"/>
      <c r="C412" s="541"/>
      <c r="D412" s="542">
        <v>90017</v>
      </c>
      <c r="E412" s="542">
        <v>90017</v>
      </c>
      <c r="F412" s="542" t="s">
        <v>4094</v>
      </c>
      <c r="G412" s="540" t="s">
        <v>4095</v>
      </c>
      <c r="H412" s="542" t="s">
        <v>2469</v>
      </c>
      <c r="I412" s="541" t="s">
        <v>2478</v>
      </c>
      <c r="J412" s="540" t="s">
        <v>2478</v>
      </c>
      <c r="K412" s="540" t="s">
        <v>2478</v>
      </c>
      <c r="L412" s="540" t="s">
        <v>2478</v>
      </c>
      <c r="M412" s="540" t="s">
        <v>2478</v>
      </c>
      <c r="N412" s="540" t="s">
        <v>2478</v>
      </c>
      <c r="O412" s="540" t="s">
        <v>2478</v>
      </c>
      <c r="P412" s="540" t="s">
        <v>2478</v>
      </c>
      <c r="Q412" s="540" t="s">
        <v>2478</v>
      </c>
      <c r="R412" s="540" t="s">
        <v>2478</v>
      </c>
      <c r="S412" s="540" t="s">
        <v>2478</v>
      </c>
    </row>
    <row r="413" spans="1:19">
      <c r="A413" s="543" t="s">
        <v>3271</v>
      </c>
      <c r="B413" s="544"/>
      <c r="C413" s="544"/>
      <c r="D413" s="545">
        <v>90017</v>
      </c>
      <c r="E413" s="545">
        <v>90017</v>
      </c>
      <c r="F413" s="545" t="s">
        <v>4096</v>
      </c>
      <c r="G413" s="543" t="s">
        <v>4097</v>
      </c>
      <c r="H413" s="545" t="s">
        <v>2469</v>
      </c>
      <c r="I413" s="544" t="s">
        <v>2478</v>
      </c>
      <c r="J413" s="543" t="s">
        <v>2478</v>
      </c>
      <c r="K413" s="543" t="s">
        <v>2478</v>
      </c>
      <c r="L413" s="543" t="s">
        <v>2478</v>
      </c>
      <c r="M413" s="543" t="s">
        <v>2478</v>
      </c>
      <c r="N413" s="543" t="s">
        <v>2478</v>
      </c>
      <c r="O413" s="543" t="s">
        <v>2478</v>
      </c>
      <c r="P413" s="543" t="s">
        <v>2478</v>
      </c>
      <c r="Q413" s="543" t="s">
        <v>2478</v>
      </c>
      <c r="R413" s="543" t="s">
        <v>2478</v>
      </c>
      <c r="S413" s="543" t="s">
        <v>2478</v>
      </c>
    </row>
    <row r="414" spans="1:19">
      <c r="A414" s="540" t="s">
        <v>3271</v>
      </c>
      <c r="B414" s="541"/>
      <c r="C414" s="541"/>
      <c r="D414" s="542">
        <v>90017</v>
      </c>
      <c r="E414" s="542">
        <v>90017</v>
      </c>
      <c r="F414" s="542" t="s">
        <v>4098</v>
      </c>
      <c r="G414" s="540" t="s">
        <v>4099</v>
      </c>
      <c r="H414" s="542" t="s">
        <v>2469</v>
      </c>
      <c r="I414" s="541" t="s">
        <v>2478</v>
      </c>
      <c r="J414" s="540" t="s">
        <v>2478</v>
      </c>
      <c r="K414" s="540" t="s">
        <v>2478</v>
      </c>
      <c r="L414" s="540" t="s">
        <v>2478</v>
      </c>
      <c r="M414" s="540" t="s">
        <v>2478</v>
      </c>
      <c r="N414" s="540" t="s">
        <v>2478</v>
      </c>
      <c r="O414" s="540" t="s">
        <v>2478</v>
      </c>
      <c r="P414" s="540" t="s">
        <v>2478</v>
      </c>
      <c r="Q414" s="540" t="s">
        <v>2478</v>
      </c>
      <c r="R414" s="540" t="s">
        <v>2478</v>
      </c>
      <c r="S414" s="540" t="s">
        <v>2478</v>
      </c>
    </row>
    <row r="415" spans="1:19">
      <c r="A415" s="543" t="s">
        <v>3271</v>
      </c>
      <c r="B415" s="544"/>
      <c r="C415" s="544"/>
      <c r="D415" s="545">
        <v>90017</v>
      </c>
      <c r="E415" s="545">
        <v>90017</v>
      </c>
      <c r="F415" s="545" t="s">
        <v>4100</v>
      </c>
      <c r="G415" s="543" t="s">
        <v>4101</v>
      </c>
      <c r="H415" s="545" t="s">
        <v>2469</v>
      </c>
      <c r="I415" s="544" t="s">
        <v>2478</v>
      </c>
      <c r="J415" s="543" t="s">
        <v>2478</v>
      </c>
      <c r="K415" s="543" t="s">
        <v>2478</v>
      </c>
      <c r="L415" s="543" t="s">
        <v>2478</v>
      </c>
      <c r="M415" s="543" t="s">
        <v>2478</v>
      </c>
      <c r="N415" s="543" t="s">
        <v>2478</v>
      </c>
      <c r="O415" s="543" t="s">
        <v>2478</v>
      </c>
      <c r="P415" s="543" t="s">
        <v>2478</v>
      </c>
      <c r="Q415" s="543" t="s">
        <v>2478</v>
      </c>
      <c r="R415" s="543" t="s">
        <v>2478</v>
      </c>
      <c r="S415" s="543" t="s">
        <v>2478</v>
      </c>
    </row>
    <row r="416" spans="1:19">
      <c r="A416" s="540" t="s">
        <v>3271</v>
      </c>
      <c r="B416" s="541"/>
      <c r="C416" s="541"/>
      <c r="D416" s="542">
        <v>90017</v>
      </c>
      <c r="E416" s="542">
        <v>90017</v>
      </c>
      <c r="F416" s="542" t="s">
        <v>4102</v>
      </c>
      <c r="G416" s="540" t="s">
        <v>4103</v>
      </c>
      <c r="H416" s="542" t="s">
        <v>2469</v>
      </c>
      <c r="I416" s="541" t="s">
        <v>2478</v>
      </c>
      <c r="J416" s="540" t="s">
        <v>2478</v>
      </c>
      <c r="K416" s="540" t="s">
        <v>2478</v>
      </c>
      <c r="L416" s="540" t="s">
        <v>2478</v>
      </c>
      <c r="M416" s="540" t="s">
        <v>2478</v>
      </c>
      <c r="N416" s="540" t="s">
        <v>2478</v>
      </c>
      <c r="O416" s="540" t="s">
        <v>2478</v>
      </c>
      <c r="P416" s="540" t="s">
        <v>2478</v>
      </c>
      <c r="Q416" s="540" t="s">
        <v>2478</v>
      </c>
      <c r="R416" s="540" t="s">
        <v>2478</v>
      </c>
      <c r="S416" s="540" t="s">
        <v>2478</v>
      </c>
    </row>
    <row r="417" spans="1:19">
      <c r="A417" s="543" t="s">
        <v>3271</v>
      </c>
      <c r="B417" s="544"/>
      <c r="C417" s="544"/>
      <c r="D417" s="545">
        <v>90017</v>
      </c>
      <c r="E417" s="545">
        <v>90017</v>
      </c>
      <c r="F417" s="545" t="s">
        <v>4104</v>
      </c>
      <c r="G417" s="543" t="s">
        <v>4105</v>
      </c>
      <c r="H417" s="545" t="s">
        <v>2469</v>
      </c>
      <c r="I417" s="544" t="s">
        <v>2478</v>
      </c>
      <c r="J417" s="543" t="s">
        <v>2478</v>
      </c>
      <c r="K417" s="543" t="s">
        <v>2478</v>
      </c>
      <c r="L417" s="543" t="s">
        <v>2478</v>
      </c>
      <c r="M417" s="543" t="s">
        <v>2478</v>
      </c>
      <c r="N417" s="543" t="s">
        <v>2478</v>
      </c>
      <c r="O417" s="543" t="s">
        <v>2478</v>
      </c>
      <c r="P417" s="543" t="s">
        <v>2478</v>
      </c>
      <c r="Q417" s="543" t="s">
        <v>2478</v>
      </c>
      <c r="R417" s="543" t="s">
        <v>2478</v>
      </c>
      <c r="S417" s="543" t="s">
        <v>2478</v>
      </c>
    </row>
    <row r="418" spans="1:19">
      <c r="A418" s="540" t="s">
        <v>3271</v>
      </c>
      <c r="B418" s="541"/>
      <c r="C418" s="541"/>
      <c r="D418" s="542">
        <v>90017</v>
      </c>
      <c r="E418" s="542">
        <v>90017</v>
      </c>
      <c r="F418" s="542" t="s">
        <v>4106</v>
      </c>
      <c r="G418" s="540" t="s">
        <v>4107</v>
      </c>
      <c r="H418" s="542" t="s">
        <v>2469</v>
      </c>
      <c r="I418" s="541" t="s">
        <v>2478</v>
      </c>
      <c r="J418" s="540" t="s">
        <v>2478</v>
      </c>
      <c r="K418" s="540" t="s">
        <v>2478</v>
      </c>
      <c r="L418" s="540" t="s">
        <v>2478</v>
      </c>
      <c r="M418" s="540" t="s">
        <v>2478</v>
      </c>
      <c r="N418" s="540" t="s">
        <v>2478</v>
      </c>
      <c r="O418" s="540" t="s">
        <v>2478</v>
      </c>
      <c r="P418" s="540" t="s">
        <v>2478</v>
      </c>
      <c r="Q418" s="540" t="s">
        <v>2478</v>
      </c>
      <c r="R418" s="540" t="s">
        <v>2478</v>
      </c>
      <c r="S418" s="540" t="s">
        <v>2478</v>
      </c>
    </row>
    <row r="419" spans="1:19">
      <c r="A419" s="543" t="s">
        <v>3271</v>
      </c>
      <c r="B419" s="544"/>
      <c r="C419" s="544"/>
      <c r="D419" s="545">
        <v>90017</v>
      </c>
      <c r="E419" s="545">
        <v>90017</v>
      </c>
      <c r="F419" s="545" t="s">
        <v>4108</v>
      </c>
      <c r="G419" s="543" t="s">
        <v>4109</v>
      </c>
      <c r="H419" s="545" t="s">
        <v>2469</v>
      </c>
      <c r="I419" s="544" t="s">
        <v>2478</v>
      </c>
      <c r="J419" s="543" t="s">
        <v>2478</v>
      </c>
      <c r="K419" s="543" t="s">
        <v>2478</v>
      </c>
      <c r="L419" s="543" t="s">
        <v>2478</v>
      </c>
      <c r="M419" s="543" t="s">
        <v>2478</v>
      </c>
      <c r="N419" s="543" t="s">
        <v>2478</v>
      </c>
      <c r="O419" s="543" t="s">
        <v>2478</v>
      </c>
      <c r="P419" s="543" t="s">
        <v>2478</v>
      </c>
      <c r="Q419" s="543" t="s">
        <v>2478</v>
      </c>
      <c r="R419" s="543" t="s">
        <v>2478</v>
      </c>
      <c r="S419" s="543" t="s">
        <v>2478</v>
      </c>
    </row>
    <row r="420" spans="1:19">
      <c r="A420" s="540" t="s">
        <v>3271</v>
      </c>
      <c r="B420" s="541"/>
      <c r="C420" s="541"/>
      <c r="D420" s="542">
        <v>90017</v>
      </c>
      <c r="E420" s="542">
        <v>90017</v>
      </c>
      <c r="F420" s="542" t="s">
        <v>4110</v>
      </c>
      <c r="G420" s="540" t="s">
        <v>4111</v>
      </c>
      <c r="H420" s="542" t="s">
        <v>2469</v>
      </c>
      <c r="I420" s="541" t="s">
        <v>2478</v>
      </c>
      <c r="J420" s="540" t="s">
        <v>2478</v>
      </c>
      <c r="K420" s="540" t="s">
        <v>2478</v>
      </c>
      <c r="L420" s="540" t="s">
        <v>2478</v>
      </c>
      <c r="M420" s="540" t="s">
        <v>2478</v>
      </c>
      <c r="N420" s="540" t="s">
        <v>2478</v>
      </c>
      <c r="O420" s="540" t="s">
        <v>2478</v>
      </c>
      <c r="P420" s="540" t="s">
        <v>2478</v>
      </c>
      <c r="Q420" s="540" t="s">
        <v>2478</v>
      </c>
      <c r="R420" s="540" t="s">
        <v>2478</v>
      </c>
      <c r="S420" s="540" t="s">
        <v>2478</v>
      </c>
    </row>
    <row r="421" spans="1:19">
      <c r="A421" s="543" t="s">
        <v>3271</v>
      </c>
      <c r="B421" s="544"/>
      <c r="C421" s="544"/>
      <c r="D421" s="545">
        <v>90017</v>
      </c>
      <c r="E421" s="545">
        <v>90017</v>
      </c>
      <c r="F421" s="545" t="s">
        <v>4112</v>
      </c>
      <c r="G421" s="543" t="s">
        <v>4113</v>
      </c>
      <c r="H421" s="545" t="s">
        <v>2469</v>
      </c>
      <c r="I421" s="544" t="s">
        <v>2478</v>
      </c>
      <c r="J421" s="543" t="s">
        <v>2478</v>
      </c>
      <c r="K421" s="543" t="s">
        <v>2478</v>
      </c>
      <c r="L421" s="543" t="s">
        <v>2478</v>
      </c>
      <c r="M421" s="543" t="s">
        <v>2478</v>
      </c>
      <c r="N421" s="543" t="s">
        <v>2478</v>
      </c>
      <c r="O421" s="543" t="s">
        <v>2478</v>
      </c>
      <c r="P421" s="543" t="s">
        <v>2478</v>
      </c>
      <c r="Q421" s="543" t="s">
        <v>2478</v>
      </c>
      <c r="R421" s="543" t="s">
        <v>2478</v>
      </c>
      <c r="S421" s="543" t="s">
        <v>2478</v>
      </c>
    </row>
    <row r="422" spans="1:19">
      <c r="A422" s="540" t="s">
        <v>3271</v>
      </c>
      <c r="B422" s="541"/>
      <c r="C422" s="541"/>
      <c r="D422" s="542">
        <v>90017</v>
      </c>
      <c r="E422" s="542">
        <v>90017</v>
      </c>
      <c r="F422" s="542" t="s">
        <v>4114</v>
      </c>
      <c r="G422" s="540" t="s">
        <v>4115</v>
      </c>
      <c r="H422" s="542" t="s">
        <v>2469</v>
      </c>
      <c r="I422" s="541" t="s">
        <v>2478</v>
      </c>
      <c r="J422" s="540" t="s">
        <v>2478</v>
      </c>
      <c r="K422" s="540" t="s">
        <v>2478</v>
      </c>
      <c r="L422" s="540" t="s">
        <v>2478</v>
      </c>
      <c r="M422" s="540" t="s">
        <v>2478</v>
      </c>
      <c r="N422" s="540" t="s">
        <v>2478</v>
      </c>
      <c r="O422" s="540" t="s">
        <v>2478</v>
      </c>
      <c r="P422" s="540" t="s">
        <v>2478</v>
      </c>
      <c r="Q422" s="540" t="s">
        <v>2478</v>
      </c>
      <c r="R422" s="540" t="s">
        <v>2478</v>
      </c>
      <c r="S422" s="540" t="s">
        <v>2478</v>
      </c>
    </row>
    <row r="423" spans="1:19">
      <c r="A423" s="543" t="s">
        <v>3271</v>
      </c>
      <c r="B423" s="544"/>
      <c r="C423" s="544"/>
      <c r="D423" s="545">
        <v>90017</v>
      </c>
      <c r="E423" s="545">
        <v>90017</v>
      </c>
      <c r="F423" s="545" t="s">
        <v>4116</v>
      </c>
      <c r="G423" s="543" t="s">
        <v>4117</v>
      </c>
      <c r="H423" s="545" t="s">
        <v>2469</v>
      </c>
      <c r="I423" s="544" t="s">
        <v>2478</v>
      </c>
      <c r="J423" s="543" t="s">
        <v>2478</v>
      </c>
      <c r="K423" s="543" t="s">
        <v>2478</v>
      </c>
      <c r="L423" s="543" t="s">
        <v>2478</v>
      </c>
      <c r="M423" s="543" t="s">
        <v>2478</v>
      </c>
      <c r="N423" s="543" t="s">
        <v>2478</v>
      </c>
      <c r="O423" s="543" t="s">
        <v>2478</v>
      </c>
      <c r="P423" s="543" t="s">
        <v>2478</v>
      </c>
      <c r="Q423" s="543" t="s">
        <v>2478</v>
      </c>
      <c r="R423" s="543" t="s">
        <v>2478</v>
      </c>
      <c r="S423" s="543" t="s">
        <v>2478</v>
      </c>
    </row>
    <row r="424" spans="1:19">
      <c r="A424" s="540" t="s">
        <v>3271</v>
      </c>
      <c r="B424" s="541"/>
      <c r="C424" s="541"/>
      <c r="D424" s="542">
        <v>90017</v>
      </c>
      <c r="E424" s="542">
        <v>90017</v>
      </c>
      <c r="F424" s="542" t="s">
        <v>4118</v>
      </c>
      <c r="G424" s="540" t="s">
        <v>4119</v>
      </c>
      <c r="H424" s="542" t="s">
        <v>2469</v>
      </c>
      <c r="I424" s="541" t="s">
        <v>2478</v>
      </c>
      <c r="J424" s="540" t="s">
        <v>2478</v>
      </c>
      <c r="K424" s="540" t="s">
        <v>2478</v>
      </c>
      <c r="L424" s="540" t="s">
        <v>2478</v>
      </c>
      <c r="M424" s="540" t="s">
        <v>2478</v>
      </c>
      <c r="N424" s="540" t="s">
        <v>2478</v>
      </c>
      <c r="O424" s="540" t="s">
        <v>2478</v>
      </c>
      <c r="P424" s="540" t="s">
        <v>2478</v>
      </c>
      <c r="Q424" s="540" t="s">
        <v>2478</v>
      </c>
      <c r="R424" s="540" t="s">
        <v>2478</v>
      </c>
      <c r="S424" s="540" t="s">
        <v>2478</v>
      </c>
    </row>
    <row r="425" spans="1:19">
      <c r="A425" s="543" t="s">
        <v>3271</v>
      </c>
      <c r="B425" s="544"/>
      <c r="C425" s="544"/>
      <c r="D425" s="545">
        <v>90017</v>
      </c>
      <c r="E425" s="545">
        <v>90017</v>
      </c>
      <c r="F425" s="545" t="s">
        <v>4120</v>
      </c>
      <c r="G425" s="543" t="s">
        <v>4121</v>
      </c>
      <c r="H425" s="545" t="s">
        <v>2469</v>
      </c>
      <c r="I425" s="544" t="s">
        <v>2478</v>
      </c>
      <c r="J425" s="543" t="s">
        <v>2478</v>
      </c>
      <c r="K425" s="543" t="s">
        <v>2478</v>
      </c>
      <c r="L425" s="543" t="s">
        <v>2478</v>
      </c>
      <c r="M425" s="543" t="s">
        <v>2478</v>
      </c>
      <c r="N425" s="543" t="s">
        <v>2478</v>
      </c>
      <c r="O425" s="543" t="s">
        <v>2478</v>
      </c>
      <c r="P425" s="543" t="s">
        <v>2478</v>
      </c>
      <c r="Q425" s="543" t="s">
        <v>2478</v>
      </c>
      <c r="R425" s="543" t="s">
        <v>2478</v>
      </c>
      <c r="S425" s="543" t="s">
        <v>2478</v>
      </c>
    </row>
    <row r="426" spans="1:19">
      <c r="A426" s="540" t="s">
        <v>3271</v>
      </c>
      <c r="B426" s="541"/>
      <c r="C426" s="541"/>
      <c r="D426" s="542">
        <v>90017</v>
      </c>
      <c r="E426" s="542">
        <v>90017</v>
      </c>
      <c r="F426" s="542" t="s">
        <v>4122</v>
      </c>
      <c r="G426" s="540" t="s">
        <v>4123</v>
      </c>
      <c r="H426" s="542" t="s">
        <v>2469</v>
      </c>
      <c r="I426" s="541" t="s">
        <v>2478</v>
      </c>
      <c r="J426" s="540" t="s">
        <v>2478</v>
      </c>
      <c r="K426" s="540" t="s">
        <v>2478</v>
      </c>
      <c r="L426" s="540" t="s">
        <v>2478</v>
      </c>
      <c r="M426" s="540" t="s">
        <v>2478</v>
      </c>
      <c r="N426" s="540" t="s">
        <v>2478</v>
      </c>
      <c r="O426" s="540" t="s">
        <v>2478</v>
      </c>
      <c r="P426" s="540" t="s">
        <v>2478</v>
      </c>
      <c r="Q426" s="540" t="s">
        <v>2478</v>
      </c>
      <c r="R426" s="540" t="s">
        <v>2478</v>
      </c>
      <c r="S426" s="540" t="s">
        <v>2478</v>
      </c>
    </row>
    <row r="427" spans="1:19">
      <c r="A427" s="543" t="s">
        <v>3271</v>
      </c>
      <c r="B427" s="544"/>
      <c r="C427" s="544"/>
      <c r="D427" s="545">
        <v>90017</v>
      </c>
      <c r="E427" s="545">
        <v>90017</v>
      </c>
      <c r="F427" s="545" t="s">
        <v>4124</v>
      </c>
      <c r="G427" s="543" t="s">
        <v>4125</v>
      </c>
      <c r="H427" s="545" t="s">
        <v>2469</v>
      </c>
      <c r="I427" s="544" t="s">
        <v>2478</v>
      </c>
      <c r="J427" s="543" t="s">
        <v>2478</v>
      </c>
      <c r="K427" s="543" t="s">
        <v>2478</v>
      </c>
      <c r="L427" s="543" t="s">
        <v>2478</v>
      </c>
      <c r="M427" s="543" t="s">
        <v>2478</v>
      </c>
      <c r="N427" s="543" t="s">
        <v>2478</v>
      </c>
      <c r="O427" s="543" t="s">
        <v>2478</v>
      </c>
      <c r="P427" s="543" t="s">
        <v>2478</v>
      </c>
      <c r="Q427" s="543" t="s">
        <v>2478</v>
      </c>
      <c r="R427" s="543" t="s">
        <v>2478</v>
      </c>
      <c r="S427" s="543" t="s">
        <v>2478</v>
      </c>
    </row>
    <row r="428" spans="1:19">
      <c r="A428" s="540" t="s">
        <v>3271</v>
      </c>
      <c r="B428" s="541"/>
      <c r="C428" s="541"/>
      <c r="D428" s="542">
        <v>90017</v>
      </c>
      <c r="E428" s="542">
        <v>90017</v>
      </c>
      <c r="F428" s="542" t="s">
        <v>4126</v>
      </c>
      <c r="G428" s="540" t="s">
        <v>4127</v>
      </c>
      <c r="H428" s="542" t="s">
        <v>2469</v>
      </c>
      <c r="I428" s="541" t="s">
        <v>2478</v>
      </c>
      <c r="J428" s="540" t="s">
        <v>2478</v>
      </c>
      <c r="K428" s="540" t="s">
        <v>2478</v>
      </c>
      <c r="L428" s="540" t="s">
        <v>2478</v>
      </c>
      <c r="M428" s="540" t="s">
        <v>2478</v>
      </c>
      <c r="N428" s="540" t="s">
        <v>2478</v>
      </c>
      <c r="O428" s="540" t="s">
        <v>2478</v>
      </c>
      <c r="P428" s="540" t="s">
        <v>2478</v>
      </c>
      <c r="Q428" s="540" t="s">
        <v>2478</v>
      </c>
      <c r="R428" s="540" t="s">
        <v>2478</v>
      </c>
      <c r="S428" s="540" t="s">
        <v>2478</v>
      </c>
    </row>
    <row r="429" spans="1:19">
      <c r="A429" s="543" t="s">
        <v>3271</v>
      </c>
      <c r="B429" s="544"/>
      <c r="C429" s="544"/>
      <c r="D429" s="545">
        <v>90017</v>
      </c>
      <c r="E429" s="545">
        <v>90017</v>
      </c>
      <c r="F429" s="545" t="s">
        <v>4128</v>
      </c>
      <c r="G429" s="543" t="s">
        <v>4129</v>
      </c>
      <c r="H429" s="545" t="s">
        <v>2469</v>
      </c>
      <c r="I429" s="544" t="s">
        <v>2478</v>
      </c>
      <c r="J429" s="543" t="s">
        <v>2478</v>
      </c>
      <c r="K429" s="543" t="s">
        <v>2478</v>
      </c>
      <c r="L429" s="543" t="s">
        <v>2478</v>
      </c>
      <c r="M429" s="543" t="s">
        <v>2478</v>
      </c>
      <c r="N429" s="543" t="s">
        <v>2478</v>
      </c>
      <c r="O429" s="543" t="s">
        <v>2478</v>
      </c>
      <c r="P429" s="543" t="s">
        <v>2478</v>
      </c>
      <c r="Q429" s="543" t="s">
        <v>2478</v>
      </c>
      <c r="R429" s="543" t="s">
        <v>2478</v>
      </c>
      <c r="S429" s="543" t="s">
        <v>2478</v>
      </c>
    </row>
    <row r="430" spans="1:19">
      <c r="A430" s="540" t="s">
        <v>3271</v>
      </c>
      <c r="B430" s="541"/>
      <c r="C430" s="541"/>
      <c r="D430" s="542">
        <v>90017</v>
      </c>
      <c r="E430" s="542">
        <v>90017</v>
      </c>
      <c r="F430" s="542" t="s">
        <v>4130</v>
      </c>
      <c r="G430" s="540" t="s">
        <v>4131</v>
      </c>
      <c r="H430" s="542" t="s">
        <v>2469</v>
      </c>
      <c r="I430" s="541" t="s">
        <v>2478</v>
      </c>
      <c r="J430" s="540" t="s">
        <v>2478</v>
      </c>
      <c r="K430" s="540" t="s">
        <v>2478</v>
      </c>
      <c r="L430" s="540" t="s">
        <v>2478</v>
      </c>
      <c r="M430" s="540" t="s">
        <v>2478</v>
      </c>
      <c r="N430" s="540" t="s">
        <v>2478</v>
      </c>
      <c r="O430" s="540" t="s">
        <v>2478</v>
      </c>
      <c r="P430" s="540" t="s">
        <v>2478</v>
      </c>
      <c r="Q430" s="540" t="s">
        <v>2478</v>
      </c>
      <c r="R430" s="540" t="s">
        <v>2478</v>
      </c>
      <c r="S430" s="540" t="s">
        <v>2478</v>
      </c>
    </row>
    <row r="431" spans="1:19">
      <c r="A431" s="543" t="s">
        <v>3271</v>
      </c>
      <c r="B431" s="544"/>
      <c r="C431" s="544"/>
      <c r="D431" s="545">
        <v>90017</v>
      </c>
      <c r="E431" s="545">
        <v>90017</v>
      </c>
      <c r="F431" s="545" t="s">
        <v>4132</v>
      </c>
      <c r="G431" s="543" t="s">
        <v>4133</v>
      </c>
      <c r="H431" s="545" t="s">
        <v>2469</v>
      </c>
      <c r="I431" s="544" t="s">
        <v>2478</v>
      </c>
      <c r="J431" s="543" t="s">
        <v>2478</v>
      </c>
      <c r="K431" s="543" t="s">
        <v>2478</v>
      </c>
      <c r="L431" s="543" t="s">
        <v>2478</v>
      </c>
      <c r="M431" s="543" t="s">
        <v>2478</v>
      </c>
      <c r="N431" s="543" t="s">
        <v>2478</v>
      </c>
      <c r="O431" s="543" t="s">
        <v>2478</v>
      </c>
      <c r="P431" s="543" t="s">
        <v>2478</v>
      </c>
      <c r="Q431" s="543" t="s">
        <v>2478</v>
      </c>
      <c r="R431" s="543" t="s">
        <v>2478</v>
      </c>
      <c r="S431" s="543" t="s">
        <v>2478</v>
      </c>
    </row>
    <row r="432" spans="1:19">
      <c r="A432" s="540" t="s">
        <v>3271</v>
      </c>
      <c r="B432" s="541"/>
      <c r="C432" s="541"/>
      <c r="D432" s="542">
        <v>90017</v>
      </c>
      <c r="E432" s="542">
        <v>90017</v>
      </c>
      <c r="F432" s="542" t="s">
        <v>4134</v>
      </c>
      <c r="G432" s="540" t="s">
        <v>4135</v>
      </c>
      <c r="H432" s="542" t="s">
        <v>2469</v>
      </c>
      <c r="I432" s="541" t="s">
        <v>2478</v>
      </c>
      <c r="J432" s="540" t="s">
        <v>2478</v>
      </c>
      <c r="K432" s="540" t="s">
        <v>2478</v>
      </c>
      <c r="L432" s="540" t="s">
        <v>2478</v>
      </c>
      <c r="M432" s="540" t="s">
        <v>2478</v>
      </c>
      <c r="N432" s="540" t="s">
        <v>2478</v>
      </c>
      <c r="O432" s="540" t="s">
        <v>2478</v>
      </c>
      <c r="P432" s="540" t="s">
        <v>2478</v>
      </c>
      <c r="Q432" s="540" t="s">
        <v>2478</v>
      </c>
      <c r="R432" s="540" t="s">
        <v>2478</v>
      </c>
      <c r="S432" s="540" t="s">
        <v>2478</v>
      </c>
    </row>
    <row r="433" spans="1:19">
      <c r="A433" s="543" t="s">
        <v>3271</v>
      </c>
      <c r="B433" s="544"/>
      <c r="C433" s="544"/>
      <c r="D433" s="545">
        <v>90017</v>
      </c>
      <c r="E433" s="545">
        <v>90017</v>
      </c>
      <c r="F433" s="545" t="s">
        <v>4136</v>
      </c>
      <c r="G433" s="543" t="s">
        <v>4137</v>
      </c>
      <c r="H433" s="545" t="s">
        <v>2469</v>
      </c>
      <c r="I433" s="544" t="s">
        <v>2478</v>
      </c>
      <c r="J433" s="543" t="s">
        <v>2478</v>
      </c>
      <c r="K433" s="543" t="s">
        <v>2478</v>
      </c>
      <c r="L433" s="543" t="s">
        <v>2478</v>
      </c>
      <c r="M433" s="543" t="s">
        <v>2478</v>
      </c>
      <c r="N433" s="543" t="s">
        <v>2478</v>
      </c>
      <c r="O433" s="543" t="s">
        <v>2478</v>
      </c>
      <c r="P433" s="543" t="s">
        <v>2478</v>
      </c>
      <c r="Q433" s="543" t="s">
        <v>2478</v>
      </c>
      <c r="R433" s="543" t="s">
        <v>2478</v>
      </c>
      <c r="S433" s="543" t="s">
        <v>2478</v>
      </c>
    </row>
    <row r="434" spans="1:19">
      <c r="A434" s="540" t="s">
        <v>3271</v>
      </c>
      <c r="B434" s="541"/>
      <c r="C434" s="541"/>
      <c r="D434" s="542">
        <v>90017</v>
      </c>
      <c r="E434" s="542">
        <v>90017</v>
      </c>
      <c r="F434" s="542" t="s">
        <v>4138</v>
      </c>
      <c r="G434" s="540" t="s">
        <v>4139</v>
      </c>
      <c r="H434" s="542" t="s">
        <v>2469</v>
      </c>
      <c r="I434" s="541" t="s">
        <v>2478</v>
      </c>
      <c r="J434" s="540" t="s">
        <v>2478</v>
      </c>
      <c r="K434" s="540" t="s">
        <v>2478</v>
      </c>
      <c r="L434" s="540" t="s">
        <v>2478</v>
      </c>
      <c r="M434" s="540" t="s">
        <v>2478</v>
      </c>
      <c r="N434" s="540" t="s">
        <v>2478</v>
      </c>
      <c r="O434" s="540" t="s">
        <v>2478</v>
      </c>
      <c r="P434" s="540" t="s">
        <v>2478</v>
      </c>
      <c r="Q434" s="540" t="s">
        <v>2478</v>
      </c>
      <c r="R434" s="540" t="s">
        <v>2478</v>
      </c>
      <c r="S434" s="540" t="s">
        <v>2478</v>
      </c>
    </row>
    <row r="435" spans="1:19">
      <c r="A435" s="543" t="s">
        <v>3271</v>
      </c>
      <c r="B435" s="544"/>
      <c r="C435" s="544"/>
      <c r="D435" s="545">
        <v>90017</v>
      </c>
      <c r="E435" s="545">
        <v>90017</v>
      </c>
      <c r="F435" s="545" t="s">
        <v>4140</v>
      </c>
      <c r="G435" s="543" t="s">
        <v>4141</v>
      </c>
      <c r="H435" s="545" t="s">
        <v>2469</v>
      </c>
      <c r="I435" s="544" t="s">
        <v>2478</v>
      </c>
      <c r="J435" s="543" t="s">
        <v>2478</v>
      </c>
      <c r="K435" s="543" t="s">
        <v>2478</v>
      </c>
      <c r="L435" s="543" t="s">
        <v>2478</v>
      </c>
      <c r="M435" s="543" t="s">
        <v>2478</v>
      </c>
      <c r="N435" s="543" t="s">
        <v>2478</v>
      </c>
      <c r="O435" s="543" t="s">
        <v>2478</v>
      </c>
      <c r="P435" s="543" t="s">
        <v>2478</v>
      </c>
      <c r="Q435" s="543" t="s">
        <v>2478</v>
      </c>
      <c r="R435" s="543" t="s">
        <v>2478</v>
      </c>
      <c r="S435" s="543" t="s">
        <v>2478</v>
      </c>
    </row>
    <row r="436" spans="1:19">
      <c r="A436" s="540" t="s">
        <v>3271</v>
      </c>
      <c r="B436" s="541"/>
      <c r="C436" s="541"/>
      <c r="D436" s="542">
        <v>90017</v>
      </c>
      <c r="E436" s="542">
        <v>90017</v>
      </c>
      <c r="F436" s="542" t="s">
        <v>4142</v>
      </c>
      <c r="G436" s="540" t="s">
        <v>4143</v>
      </c>
      <c r="H436" s="542" t="s">
        <v>2546</v>
      </c>
      <c r="I436" s="541" t="s">
        <v>2478</v>
      </c>
      <c r="J436" s="540" t="s">
        <v>2478</v>
      </c>
      <c r="K436" s="540" t="s">
        <v>2478</v>
      </c>
      <c r="L436" s="540" t="s">
        <v>2478</v>
      </c>
      <c r="M436" s="540" t="s">
        <v>2478</v>
      </c>
      <c r="N436" s="540" t="s">
        <v>2478</v>
      </c>
      <c r="O436" s="540" t="s">
        <v>2478</v>
      </c>
      <c r="P436" s="540" t="s">
        <v>2478</v>
      </c>
      <c r="Q436" s="540" t="s">
        <v>2478</v>
      </c>
      <c r="R436" s="540" t="s">
        <v>2478</v>
      </c>
      <c r="S436" s="540" t="s">
        <v>2478</v>
      </c>
    </row>
    <row r="437" spans="1:19">
      <c r="A437" s="543" t="s">
        <v>3271</v>
      </c>
      <c r="B437" s="544"/>
      <c r="C437" s="544"/>
      <c r="D437" s="545">
        <v>90017</v>
      </c>
      <c r="E437" s="545">
        <v>90017</v>
      </c>
      <c r="F437" s="545" t="s">
        <v>4144</v>
      </c>
      <c r="G437" s="543" t="s">
        <v>4145</v>
      </c>
      <c r="H437" s="545" t="s">
        <v>2469</v>
      </c>
      <c r="I437" s="544" t="s">
        <v>2478</v>
      </c>
      <c r="J437" s="543" t="s">
        <v>2478</v>
      </c>
      <c r="K437" s="543" t="s">
        <v>2478</v>
      </c>
      <c r="L437" s="543" t="s">
        <v>2478</v>
      </c>
      <c r="M437" s="543" t="s">
        <v>2478</v>
      </c>
      <c r="N437" s="543" t="s">
        <v>2478</v>
      </c>
      <c r="O437" s="543" t="s">
        <v>2478</v>
      </c>
      <c r="P437" s="543" t="s">
        <v>2478</v>
      </c>
      <c r="Q437" s="543" t="s">
        <v>2478</v>
      </c>
      <c r="R437" s="543" t="s">
        <v>2478</v>
      </c>
      <c r="S437" s="543" t="s">
        <v>2478</v>
      </c>
    </row>
    <row r="438" spans="1:19">
      <c r="A438" s="540" t="s">
        <v>3271</v>
      </c>
      <c r="B438" s="541"/>
      <c r="C438" s="541"/>
      <c r="D438" s="542">
        <v>90017</v>
      </c>
      <c r="E438" s="542">
        <v>90017</v>
      </c>
      <c r="F438" s="542" t="s">
        <v>4146</v>
      </c>
      <c r="G438" s="540" t="s">
        <v>4147</v>
      </c>
      <c r="H438" s="542" t="s">
        <v>2546</v>
      </c>
      <c r="I438" s="541" t="s">
        <v>2478</v>
      </c>
      <c r="J438" s="540" t="s">
        <v>2478</v>
      </c>
      <c r="K438" s="540" t="s">
        <v>2478</v>
      </c>
      <c r="L438" s="540" t="s">
        <v>2478</v>
      </c>
      <c r="M438" s="540" t="s">
        <v>2478</v>
      </c>
      <c r="N438" s="540" t="s">
        <v>2478</v>
      </c>
      <c r="O438" s="540" t="s">
        <v>2478</v>
      </c>
      <c r="P438" s="540" t="s">
        <v>2478</v>
      </c>
      <c r="Q438" s="540" t="s">
        <v>2478</v>
      </c>
      <c r="R438" s="540" t="s">
        <v>2478</v>
      </c>
      <c r="S438" s="540" t="s">
        <v>2478</v>
      </c>
    </row>
    <row r="439" spans="1:19">
      <c r="A439" s="543" t="s">
        <v>3271</v>
      </c>
      <c r="B439" s="544"/>
      <c r="C439" s="544"/>
      <c r="D439" s="545">
        <v>90017</v>
      </c>
      <c r="E439" s="545">
        <v>90017</v>
      </c>
      <c r="F439" s="545" t="s">
        <v>4148</v>
      </c>
      <c r="G439" s="543" t="s">
        <v>4149</v>
      </c>
      <c r="H439" s="545" t="s">
        <v>2469</v>
      </c>
      <c r="I439" s="544" t="s">
        <v>2478</v>
      </c>
      <c r="J439" s="543" t="s">
        <v>2478</v>
      </c>
      <c r="K439" s="543" t="s">
        <v>2478</v>
      </c>
      <c r="L439" s="543" t="s">
        <v>2478</v>
      </c>
      <c r="M439" s="543" t="s">
        <v>2478</v>
      </c>
      <c r="N439" s="543" t="s">
        <v>2478</v>
      </c>
      <c r="O439" s="543" t="s">
        <v>2478</v>
      </c>
      <c r="P439" s="543" t="s">
        <v>2478</v>
      </c>
      <c r="Q439" s="543" t="s">
        <v>2478</v>
      </c>
      <c r="R439" s="543" t="s">
        <v>2478</v>
      </c>
      <c r="S439" s="543" t="s">
        <v>2478</v>
      </c>
    </row>
    <row r="440" spans="1:19">
      <c r="A440" s="540" t="s">
        <v>3271</v>
      </c>
      <c r="B440" s="541"/>
      <c r="C440" s="541"/>
      <c r="D440" s="542">
        <v>90017</v>
      </c>
      <c r="E440" s="542">
        <v>90017</v>
      </c>
      <c r="F440" s="542" t="s">
        <v>4150</v>
      </c>
      <c r="G440" s="540" t="s">
        <v>4151</v>
      </c>
      <c r="H440" s="542" t="s">
        <v>2469</v>
      </c>
      <c r="I440" s="541" t="s">
        <v>2478</v>
      </c>
      <c r="J440" s="540" t="s">
        <v>2478</v>
      </c>
      <c r="K440" s="540" t="s">
        <v>2478</v>
      </c>
      <c r="L440" s="540" t="s">
        <v>2478</v>
      </c>
      <c r="M440" s="540" t="s">
        <v>2478</v>
      </c>
      <c r="N440" s="540" t="s">
        <v>2478</v>
      </c>
      <c r="O440" s="540" t="s">
        <v>2478</v>
      </c>
      <c r="P440" s="540" t="s">
        <v>2478</v>
      </c>
      <c r="Q440" s="540" t="s">
        <v>2478</v>
      </c>
      <c r="R440" s="540" t="s">
        <v>2478</v>
      </c>
      <c r="S440" s="540" t="s">
        <v>2478</v>
      </c>
    </row>
    <row r="441" spans="1:19">
      <c r="A441" s="543" t="s">
        <v>3271</v>
      </c>
      <c r="B441" s="544"/>
      <c r="C441" s="544"/>
      <c r="D441" s="545">
        <v>90017</v>
      </c>
      <c r="E441" s="545">
        <v>90017</v>
      </c>
      <c r="F441" s="545" t="s">
        <v>4152</v>
      </c>
      <c r="G441" s="543" t="s">
        <v>4153</v>
      </c>
      <c r="H441" s="545" t="s">
        <v>2469</v>
      </c>
      <c r="I441" s="544" t="s">
        <v>2478</v>
      </c>
      <c r="J441" s="543" t="s">
        <v>2478</v>
      </c>
      <c r="K441" s="543" t="s">
        <v>2478</v>
      </c>
      <c r="L441" s="543" t="s">
        <v>2478</v>
      </c>
      <c r="M441" s="543" t="s">
        <v>2478</v>
      </c>
      <c r="N441" s="543" t="s">
        <v>2478</v>
      </c>
      <c r="O441" s="543" t="s">
        <v>2478</v>
      </c>
      <c r="P441" s="543" t="s">
        <v>2478</v>
      </c>
      <c r="Q441" s="543" t="s">
        <v>2478</v>
      </c>
      <c r="R441" s="543" t="s">
        <v>2478</v>
      </c>
      <c r="S441" s="543" t="s">
        <v>2478</v>
      </c>
    </row>
    <row r="442" spans="1:19">
      <c r="A442" s="540" t="s">
        <v>3271</v>
      </c>
      <c r="B442" s="541"/>
      <c r="C442" s="541"/>
      <c r="D442" s="542">
        <v>90017</v>
      </c>
      <c r="E442" s="542">
        <v>90017</v>
      </c>
      <c r="F442" s="542" t="s">
        <v>4154</v>
      </c>
      <c r="G442" s="540" t="s">
        <v>4155</v>
      </c>
      <c r="H442" s="542" t="s">
        <v>2469</v>
      </c>
      <c r="I442" s="541" t="s">
        <v>2478</v>
      </c>
      <c r="J442" s="540" t="s">
        <v>2478</v>
      </c>
      <c r="K442" s="540" t="s">
        <v>2478</v>
      </c>
      <c r="L442" s="540" t="s">
        <v>2478</v>
      </c>
      <c r="M442" s="540" t="s">
        <v>2478</v>
      </c>
      <c r="N442" s="540" t="s">
        <v>2478</v>
      </c>
      <c r="O442" s="540" t="s">
        <v>2478</v>
      </c>
      <c r="P442" s="540" t="s">
        <v>2478</v>
      </c>
      <c r="Q442" s="540" t="s">
        <v>2478</v>
      </c>
      <c r="R442" s="540" t="s">
        <v>2478</v>
      </c>
      <c r="S442" s="540" t="s">
        <v>2478</v>
      </c>
    </row>
    <row r="443" spans="1:19">
      <c r="A443" s="543" t="s">
        <v>3271</v>
      </c>
      <c r="B443" s="544"/>
      <c r="C443" s="544"/>
      <c r="D443" s="545">
        <v>90017</v>
      </c>
      <c r="E443" s="545">
        <v>90017</v>
      </c>
      <c r="F443" s="545" t="s">
        <v>4156</v>
      </c>
      <c r="G443" s="543" t="s">
        <v>4157</v>
      </c>
      <c r="H443" s="545" t="s">
        <v>2546</v>
      </c>
      <c r="I443" s="544" t="s">
        <v>2478</v>
      </c>
      <c r="J443" s="543" t="s">
        <v>2478</v>
      </c>
      <c r="K443" s="543" t="s">
        <v>2478</v>
      </c>
      <c r="L443" s="543" t="s">
        <v>2478</v>
      </c>
      <c r="M443" s="543" t="s">
        <v>2478</v>
      </c>
      <c r="N443" s="543" t="s">
        <v>2478</v>
      </c>
      <c r="O443" s="543" t="s">
        <v>2478</v>
      </c>
      <c r="P443" s="543" t="s">
        <v>2478</v>
      </c>
      <c r="Q443" s="543" t="s">
        <v>2478</v>
      </c>
      <c r="R443" s="543" t="s">
        <v>2478</v>
      </c>
      <c r="S443" s="543" t="s">
        <v>2478</v>
      </c>
    </row>
    <row r="444" spans="1:19">
      <c r="A444" s="540" t="s">
        <v>3271</v>
      </c>
      <c r="B444" s="541"/>
      <c r="C444" s="541"/>
      <c r="D444" s="542">
        <v>90017</v>
      </c>
      <c r="E444" s="542">
        <v>90017</v>
      </c>
      <c r="F444" s="542" t="s">
        <v>4158</v>
      </c>
      <c r="G444" s="540" t="s">
        <v>4159</v>
      </c>
      <c r="H444" s="542" t="s">
        <v>2546</v>
      </c>
      <c r="I444" s="541" t="s">
        <v>2478</v>
      </c>
      <c r="J444" s="540" t="s">
        <v>2478</v>
      </c>
      <c r="K444" s="540" t="s">
        <v>2478</v>
      </c>
      <c r="L444" s="540" t="s">
        <v>2478</v>
      </c>
      <c r="M444" s="540" t="s">
        <v>2478</v>
      </c>
      <c r="N444" s="540" t="s">
        <v>2478</v>
      </c>
      <c r="O444" s="540" t="s">
        <v>2478</v>
      </c>
      <c r="P444" s="540" t="s">
        <v>2478</v>
      </c>
      <c r="Q444" s="540" t="s">
        <v>2478</v>
      </c>
      <c r="R444" s="540" t="s">
        <v>2478</v>
      </c>
      <c r="S444" s="540" t="s">
        <v>2478</v>
      </c>
    </row>
    <row r="445" spans="1:19">
      <c r="A445" s="543" t="s">
        <v>3271</v>
      </c>
      <c r="B445" s="544"/>
      <c r="C445" s="544"/>
      <c r="D445" s="545">
        <v>90017</v>
      </c>
      <c r="E445" s="545">
        <v>90017</v>
      </c>
      <c r="F445" s="545" t="s">
        <v>4160</v>
      </c>
      <c r="G445" s="543" t="s">
        <v>4161</v>
      </c>
      <c r="H445" s="545" t="s">
        <v>2469</v>
      </c>
      <c r="I445" s="544" t="s">
        <v>2478</v>
      </c>
      <c r="J445" s="543" t="s">
        <v>2478</v>
      </c>
      <c r="K445" s="543" t="s">
        <v>2478</v>
      </c>
      <c r="L445" s="543" t="s">
        <v>2478</v>
      </c>
      <c r="M445" s="543" t="s">
        <v>2478</v>
      </c>
      <c r="N445" s="543" t="s">
        <v>2478</v>
      </c>
      <c r="O445" s="543" t="s">
        <v>2478</v>
      </c>
      <c r="P445" s="543" t="s">
        <v>2478</v>
      </c>
      <c r="Q445" s="543" t="s">
        <v>2478</v>
      </c>
      <c r="R445" s="543" t="s">
        <v>2478</v>
      </c>
      <c r="S445" s="543" t="s">
        <v>2478</v>
      </c>
    </row>
    <row r="446" spans="1:19">
      <c r="A446" s="540" t="s">
        <v>3271</v>
      </c>
      <c r="B446" s="541"/>
      <c r="C446" s="541"/>
      <c r="D446" s="542">
        <v>90017</v>
      </c>
      <c r="E446" s="542">
        <v>90017</v>
      </c>
      <c r="F446" s="542" t="s">
        <v>4162</v>
      </c>
      <c r="G446" s="540" t="s">
        <v>4163</v>
      </c>
      <c r="H446" s="542" t="s">
        <v>2469</v>
      </c>
      <c r="I446" s="541" t="s">
        <v>2478</v>
      </c>
      <c r="J446" s="540" t="s">
        <v>2478</v>
      </c>
      <c r="K446" s="540" t="s">
        <v>2478</v>
      </c>
      <c r="L446" s="540" t="s">
        <v>2478</v>
      </c>
      <c r="M446" s="540" t="s">
        <v>2478</v>
      </c>
      <c r="N446" s="540" t="s">
        <v>2478</v>
      </c>
      <c r="O446" s="540" t="s">
        <v>2478</v>
      </c>
      <c r="P446" s="540" t="s">
        <v>2478</v>
      </c>
      <c r="Q446" s="540" t="s">
        <v>2478</v>
      </c>
      <c r="R446" s="540" t="s">
        <v>2478</v>
      </c>
      <c r="S446" s="540" t="s">
        <v>2478</v>
      </c>
    </row>
    <row r="447" spans="1:19">
      <c r="A447" s="543" t="s">
        <v>3271</v>
      </c>
      <c r="B447" s="544"/>
      <c r="C447" s="544"/>
      <c r="D447" s="545">
        <v>90017</v>
      </c>
      <c r="E447" s="545">
        <v>90017</v>
      </c>
      <c r="F447" s="545" t="s">
        <v>4164</v>
      </c>
      <c r="G447" s="543" t="s">
        <v>4165</v>
      </c>
      <c r="H447" s="545" t="s">
        <v>2469</v>
      </c>
      <c r="I447" s="544" t="s">
        <v>2478</v>
      </c>
      <c r="J447" s="543" t="s">
        <v>2478</v>
      </c>
      <c r="K447" s="543" t="s">
        <v>2478</v>
      </c>
      <c r="L447" s="543" t="s">
        <v>2478</v>
      </c>
      <c r="M447" s="543" t="s">
        <v>2478</v>
      </c>
      <c r="N447" s="543" t="s">
        <v>2478</v>
      </c>
      <c r="O447" s="543" t="s">
        <v>2478</v>
      </c>
      <c r="P447" s="543" t="s">
        <v>2478</v>
      </c>
      <c r="Q447" s="543" t="s">
        <v>2478</v>
      </c>
      <c r="R447" s="543" t="s">
        <v>2478</v>
      </c>
      <c r="S447" s="543" t="s">
        <v>2478</v>
      </c>
    </row>
    <row r="448" spans="1:19">
      <c r="A448" s="540" t="s">
        <v>3271</v>
      </c>
      <c r="B448" s="541"/>
      <c r="C448" s="541"/>
      <c r="D448" s="542">
        <v>90017</v>
      </c>
      <c r="E448" s="542">
        <v>90017</v>
      </c>
      <c r="F448" s="542" t="s">
        <v>4166</v>
      </c>
      <c r="G448" s="540" t="s">
        <v>4167</v>
      </c>
      <c r="H448" s="542" t="s">
        <v>2469</v>
      </c>
      <c r="I448" s="541" t="s">
        <v>2478</v>
      </c>
      <c r="J448" s="540" t="s">
        <v>2478</v>
      </c>
      <c r="K448" s="540" t="s">
        <v>2478</v>
      </c>
      <c r="L448" s="540" t="s">
        <v>2478</v>
      </c>
      <c r="M448" s="540" t="s">
        <v>2478</v>
      </c>
      <c r="N448" s="540" t="s">
        <v>2478</v>
      </c>
      <c r="O448" s="540" t="s">
        <v>2478</v>
      </c>
      <c r="P448" s="540" t="s">
        <v>2478</v>
      </c>
      <c r="Q448" s="540" t="s">
        <v>2478</v>
      </c>
      <c r="R448" s="540" t="s">
        <v>2478</v>
      </c>
      <c r="S448" s="540" t="s">
        <v>2478</v>
      </c>
    </row>
    <row r="449" spans="1:19">
      <c r="A449" s="543" t="s">
        <v>3271</v>
      </c>
      <c r="B449" s="544"/>
      <c r="C449" s="544"/>
      <c r="D449" s="545">
        <v>90017</v>
      </c>
      <c r="E449" s="545">
        <v>90017</v>
      </c>
      <c r="F449" s="545" t="s">
        <v>4168</v>
      </c>
      <c r="G449" s="543" t="s">
        <v>4169</v>
      </c>
      <c r="H449" s="545" t="s">
        <v>2546</v>
      </c>
      <c r="I449" s="544" t="s">
        <v>2478</v>
      </c>
      <c r="J449" s="543" t="s">
        <v>2478</v>
      </c>
      <c r="K449" s="543" t="s">
        <v>2478</v>
      </c>
      <c r="L449" s="543" t="s">
        <v>2478</v>
      </c>
      <c r="M449" s="543" t="s">
        <v>2478</v>
      </c>
      <c r="N449" s="543" t="s">
        <v>2478</v>
      </c>
      <c r="O449" s="543" t="s">
        <v>2478</v>
      </c>
      <c r="P449" s="543" t="s">
        <v>2478</v>
      </c>
      <c r="Q449" s="543" t="s">
        <v>2478</v>
      </c>
      <c r="R449" s="543" t="s">
        <v>2478</v>
      </c>
      <c r="S449" s="543" t="s">
        <v>2478</v>
      </c>
    </row>
    <row r="450" spans="1:19">
      <c r="A450" s="540" t="s">
        <v>3271</v>
      </c>
      <c r="B450" s="541"/>
      <c r="C450" s="541"/>
      <c r="D450" s="542">
        <v>90017</v>
      </c>
      <c r="E450" s="542">
        <v>90017</v>
      </c>
      <c r="F450" s="542" t="s">
        <v>4170</v>
      </c>
      <c r="G450" s="540" t="s">
        <v>4171</v>
      </c>
      <c r="H450" s="542" t="s">
        <v>2469</v>
      </c>
      <c r="I450" s="541" t="s">
        <v>2478</v>
      </c>
      <c r="J450" s="540" t="s">
        <v>2478</v>
      </c>
      <c r="K450" s="540" t="s">
        <v>2478</v>
      </c>
      <c r="L450" s="540" t="s">
        <v>2478</v>
      </c>
      <c r="M450" s="540" t="s">
        <v>2478</v>
      </c>
      <c r="N450" s="540" t="s">
        <v>2478</v>
      </c>
      <c r="O450" s="540" t="s">
        <v>2478</v>
      </c>
      <c r="P450" s="540" t="s">
        <v>2478</v>
      </c>
      <c r="Q450" s="540" t="s">
        <v>2478</v>
      </c>
      <c r="R450" s="540" t="s">
        <v>2478</v>
      </c>
      <c r="S450" s="540" t="s">
        <v>2478</v>
      </c>
    </row>
    <row r="451" spans="1:19">
      <c r="A451" s="543" t="s">
        <v>3271</v>
      </c>
      <c r="B451" s="544"/>
      <c r="C451" s="544"/>
      <c r="D451" s="545">
        <v>90017</v>
      </c>
      <c r="E451" s="545">
        <v>90017</v>
      </c>
      <c r="F451" s="545" t="s">
        <v>4172</v>
      </c>
      <c r="G451" s="543" t="s">
        <v>4173</v>
      </c>
      <c r="H451" s="545" t="s">
        <v>2469</v>
      </c>
      <c r="I451" s="544" t="s">
        <v>2478</v>
      </c>
      <c r="J451" s="543" t="s">
        <v>2478</v>
      </c>
      <c r="K451" s="543" t="s">
        <v>2478</v>
      </c>
      <c r="L451" s="543" t="s">
        <v>2478</v>
      </c>
      <c r="M451" s="543" t="s">
        <v>2478</v>
      </c>
      <c r="N451" s="543" t="s">
        <v>2478</v>
      </c>
      <c r="O451" s="543" t="s">
        <v>2478</v>
      </c>
      <c r="P451" s="543" t="s">
        <v>2478</v>
      </c>
      <c r="Q451" s="543" t="s">
        <v>2478</v>
      </c>
      <c r="R451" s="543" t="s">
        <v>2478</v>
      </c>
      <c r="S451" s="543" t="s">
        <v>2478</v>
      </c>
    </row>
    <row r="452" spans="1:19">
      <c r="A452" s="540" t="s">
        <v>3271</v>
      </c>
      <c r="B452" s="541"/>
      <c r="C452" s="541"/>
      <c r="D452" s="542">
        <v>90017</v>
      </c>
      <c r="E452" s="542">
        <v>90017</v>
      </c>
      <c r="F452" s="542" t="s">
        <v>4174</v>
      </c>
      <c r="G452" s="540" t="s">
        <v>4175</v>
      </c>
      <c r="H452" s="542" t="s">
        <v>2469</v>
      </c>
      <c r="I452" s="541" t="s">
        <v>2478</v>
      </c>
      <c r="J452" s="540" t="s">
        <v>2478</v>
      </c>
      <c r="K452" s="540" t="s">
        <v>2478</v>
      </c>
      <c r="L452" s="540" t="s">
        <v>2478</v>
      </c>
      <c r="M452" s="540" t="s">
        <v>2478</v>
      </c>
      <c r="N452" s="540" t="s">
        <v>2478</v>
      </c>
      <c r="O452" s="540" t="s">
        <v>2478</v>
      </c>
      <c r="P452" s="540" t="s">
        <v>2478</v>
      </c>
      <c r="Q452" s="540" t="s">
        <v>2478</v>
      </c>
      <c r="R452" s="540" t="s">
        <v>2478</v>
      </c>
      <c r="S452" s="540" t="s">
        <v>2478</v>
      </c>
    </row>
    <row r="453" spans="1:19">
      <c r="A453" s="543" t="s">
        <v>3271</v>
      </c>
      <c r="B453" s="544"/>
      <c r="C453" s="544"/>
      <c r="D453" s="545">
        <v>90017</v>
      </c>
      <c r="E453" s="545">
        <v>90017</v>
      </c>
      <c r="F453" s="545" t="s">
        <v>4176</v>
      </c>
      <c r="G453" s="543" t="s">
        <v>4177</v>
      </c>
      <c r="H453" s="545" t="s">
        <v>2469</v>
      </c>
      <c r="I453" s="544" t="s">
        <v>2478</v>
      </c>
      <c r="J453" s="543" t="s">
        <v>2478</v>
      </c>
      <c r="K453" s="543" t="s">
        <v>2478</v>
      </c>
      <c r="L453" s="543" t="s">
        <v>2478</v>
      </c>
      <c r="M453" s="543" t="s">
        <v>2478</v>
      </c>
      <c r="N453" s="543" t="s">
        <v>2478</v>
      </c>
      <c r="O453" s="543" t="s">
        <v>2478</v>
      </c>
      <c r="P453" s="543" t="s">
        <v>2478</v>
      </c>
      <c r="Q453" s="543" t="s">
        <v>2478</v>
      </c>
      <c r="R453" s="543" t="s">
        <v>2478</v>
      </c>
      <c r="S453" s="543" t="s">
        <v>2478</v>
      </c>
    </row>
    <row r="454" spans="1:19">
      <c r="A454" s="540" t="s">
        <v>3271</v>
      </c>
      <c r="B454" s="541"/>
      <c r="C454" s="541"/>
      <c r="D454" s="542">
        <v>90017</v>
      </c>
      <c r="E454" s="542">
        <v>90017</v>
      </c>
      <c r="F454" s="542" t="s">
        <v>4178</v>
      </c>
      <c r="G454" s="540" t="s">
        <v>4179</v>
      </c>
      <c r="H454" s="542" t="s">
        <v>2469</v>
      </c>
      <c r="I454" s="541" t="s">
        <v>2478</v>
      </c>
      <c r="J454" s="540" t="s">
        <v>2478</v>
      </c>
      <c r="K454" s="540" t="s">
        <v>2478</v>
      </c>
      <c r="L454" s="540" t="s">
        <v>2478</v>
      </c>
      <c r="M454" s="540" t="s">
        <v>2478</v>
      </c>
      <c r="N454" s="540" t="s">
        <v>2478</v>
      </c>
      <c r="O454" s="540" t="s">
        <v>2478</v>
      </c>
      <c r="P454" s="540" t="s">
        <v>2478</v>
      </c>
      <c r="Q454" s="540" t="s">
        <v>2478</v>
      </c>
      <c r="R454" s="540" t="s">
        <v>2478</v>
      </c>
      <c r="S454" s="540" t="s">
        <v>2478</v>
      </c>
    </row>
    <row r="455" spans="1:19">
      <c r="A455" s="543" t="s">
        <v>3271</v>
      </c>
      <c r="B455" s="544"/>
      <c r="C455" s="544"/>
      <c r="D455" s="545">
        <v>90017</v>
      </c>
      <c r="E455" s="545">
        <v>90017</v>
      </c>
      <c r="F455" s="545" t="s">
        <v>4180</v>
      </c>
      <c r="G455" s="543" t="s">
        <v>4181</v>
      </c>
      <c r="H455" s="545" t="s">
        <v>2469</v>
      </c>
      <c r="I455" s="544" t="s">
        <v>2478</v>
      </c>
      <c r="J455" s="543" t="s">
        <v>2478</v>
      </c>
      <c r="K455" s="543" t="s">
        <v>2478</v>
      </c>
      <c r="L455" s="543" t="s">
        <v>2478</v>
      </c>
      <c r="M455" s="543" t="s">
        <v>2478</v>
      </c>
      <c r="N455" s="543" t="s">
        <v>2478</v>
      </c>
      <c r="O455" s="543" t="s">
        <v>2478</v>
      </c>
      <c r="P455" s="543" t="s">
        <v>2478</v>
      </c>
      <c r="Q455" s="543" t="s">
        <v>2478</v>
      </c>
      <c r="R455" s="543" t="s">
        <v>2478</v>
      </c>
      <c r="S455" s="543" t="s">
        <v>2478</v>
      </c>
    </row>
    <row r="456" spans="1:19">
      <c r="A456" s="540" t="s">
        <v>3271</v>
      </c>
      <c r="B456" s="541"/>
      <c r="C456" s="541"/>
      <c r="D456" s="542">
        <v>90017</v>
      </c>
      <c r="E456" s="542">
        <v>90017</v>
      </c>
      <c r="F456" s="542" t="s">
        <v>4182</v>
      </c>
      <c r="G456" s="540" t="s">
        <v>4183</v>
      </c>
      <c r="H456" s="542" t="s">
        <v>2546</v>
      </c>
      <c r="I456" s="541" t="s">
        <v>2478</v>
      </c>
      <c r="J456" s="540" t="s">
        <v>2478</v>
      </c>
      <c r="K456" s="540" t="s">
        <v>2478</v>
      </c>
      <c r="L456" s="540" t="s">
        <v>2478</v>
      </c>
      <c r="M456" s="540" t="s">
        <v>2478</v>
      </c>
      <c r="N456" s="540" t="s">
        <v>2478</v>
      </c>
      <c r="O456" s="540" t="s">
        <v>2478</v>
      </c>
      <c r="P456" s="540" t="s">
        <v>2478</v>
      </c>
      <c r="Q456" s="540" t="s">
        <v>2478</v>
      </c>
      <c r="R456" s="540" t="s">
        <v>2478</v>
      </c>
      <c r="S456" s="540" t="s">
        <v>2478</v>
      </c>
    </row>
    <row r="457" spans="1:19">
      <c r="A457" s="543" t="s">
        <v>3271</v>
      </c>
      <c r="B457" s="544"/>
      <c r="C457" s="544"/>
      <c r="D457" s="545">
        <v>90017</v>
      </c>
      <c r="E457" s="545">
        <v>90017</v>
      </c>
      <c r="F457" s="545" t="s">
        <v>4184</v>
      </c>
      <c r="G457" s="543" t="s">
        <v>4185</v>
      </c>
      <c r="H457" s="545" t="s">
        <v>2546</v>
      </c>
      <c r="I457" s="544" t="s">
        <v>2478</v>
      </c>
      <c r="J457" s="543" t="s">
        <v>2478</v>
      </c>
      <c r="K457" s="543" t="s">
        <v>2478</v>
      </c>
      <c r="L457" s="543" t="s">
        <v>2478</v>
      </c>
      <c r="M457" s="543" t="s">
        <v>2478</v>
      </c>
      <c r="N457" s="543" t="s">
        <v>2478</v>
      </c>
      <c r="O457" s="543" t="s">
        <v>2478</v>
      </c>
      <c r="P457" s="543" t="s">
        <v>2478</v>
      </c>
      <c r="Q457" s="543" t="s">
        <v>2478</v>
      </c>
      <c r="R457" s="543" t="s">
        <v>2478</v>
      </c>
      <c r="S457" s="543" t="s">
        <v>2478</v>
      </c>
    </row>
    <row r="458" spans="1:19">
      <c r="A458" s="540" t="s">
        <v>3271</v>
      </c>
      <c r="B458" s="541"/>
      <c r="C458" s="541"/>
      <c r="D458" s="542">
        <v>90017</v>
      </c>
      <c r="E458" s="542">
        <v>90017</v>
      </c>
      <c r="F458" s="542" t="s">
        <v>4186</v>
      </c>
      <c r="G458" s="540" t="s">
        <v>4187</v>
      </c>
      <c r="H458" s="542" t="s">
        <v>2469</v>
      </c>
      <c r="I458" s="541" t="s">
        <v>2478</v>
      </c>
      <c r="J458" s="540" t="s">
        <v>2478</v>
      </c>
      <c r="K458" s="540" t="s">
        <v>2478</v>
      </c>
      <c r="L458" s="540" t="s">
        <v>2478</v>
      </c>
      <c r="M458" s="540" t="s">
        <v>2478</v>
      </c>
      <c r="N458" s="540" t="s">
        <v>2478</v>
      </c>
      <c r="O458" s="540" t="s">
        <v>2478</v>
      </c>
      <c r="P458" s="540" t="s">
        <v>2478</v>
      </c>
      <c r="Q458" s="540" t="s">
        <v>2478</v>
      </c>
      <c r="R458" s="540" t="s">
        <v>2478</v>
      </c>
      <c r="S458" s="540" t="s">
        <v>2478</v>
      </c>
    </row>
    <row r="459" spans="1:19">
      <c r="A459" s="543" t="s">
        <v>3271</v>
      </c>
      <c r="B459" s="544"/>
      <c r="C459" s="544"/>
      <c r="D459" s="545">
        <v>90017</v>
      </c>
      <c r="E459" s="545">
        <v>90017</v>
      </c>
      <c r="F459" s="545" t="s">
        <v>4188</v>
      </c>
      <c r="G459" s="543" t="s">
        <v>4189</v>
      </c>
      <c r="H459" s="545" t="s">
        <v>2469</v>
      </c>
      <c r="I459" s="544" t="s">
        <v>2478</v>
      </c>
      <c r="J459" s="543" t="s">
        <v>2478</v>
      </c>
      <c r="K459" s="543" t="s">
        <v>2478</v>
      </c>
      <c r="L459" s="543" t="s">
        <v>2478</v>
      </c>
      <c r="M459" s="543" t="s">
        <v>2478</v>
      </c>
      <c r="N459" s="543" t="s">
        <v>2478</v>
      </c>
      <c r="O459" s="543" t="s">
        <v>2478</v>
      </c>
      <c r="P459" s="543" t="s">
        <v>2478</v>
      </c>
      <c r="Q459" s="543" t="s">
        <v>2478</v>
      </c>
      <c r="R459" s="543" t="s">
        <v>2478</v>
      </c>
      <c r="S459" s="543" t="s">
        <v>2478</v>
      </c>
    </row>
    <row r="460" spans="1:19">
      <c r="A460" s="540" t="s">
        <v>3271</v>
      </c>
      <c r="B460" s="541"/>
      <c r="C460" s="541"/>
      <c r="D460" s="542">
        <v>90017</v>
      </c>
      <c r="E460" s="542">
        <v>90017</v>
      </c>
      <c r="F460" s="542" t="s">
        <v>4190</v>
      </c>
      <c r="G460" s="540" t="s">
        <v>4191</v>
      </c>
      <c r="H460" s="542" t="s">
        <v>2469</v>
      </c>
      <c r="I460" s="541" t="s">
        <v>2478</v>
      </c>
      <c r="J460" s="540" t="s">
        <v>2478</v>
      </c>
      <c r="K460" s="540" t="s">
        <v>2478</v>
      </c>
      <c r="L460" s="540" t="s">
        <v>2478</v>
      </c>
      <c r="M460" s="540" t="s">
        <v>2478</v>
      </c>
      <c r="N460" s="540" t="s">
        <v>2478</v>
      </c>
      <c r="O460" s="540" t="s">
        <v>2478</v>
      </c>
      <c r="P460" s="540" t="s">
        <v>2478</v>
      </c>
      <c r="Q460" s="540" t="s">
        <v>2478</v>
      </c>
      <c r="R460" s="540" t="s">
        <v>2478</v>
      </c>
      <c r="S460" s="540" t="s">
        <v>2478</v>
      </c>
    </row>
    <row r="461" spans="1:19">
      <c r="A461" s="543" t="s">
        <v>3271</v>
      </c>
      <c r="B461" s="544"/>
      <c r="C461" s="544"/>
      <c r="D461" s="545">
        <v>90017</v>
      </c>
      <c r="E461" s="545">
        <v>90017</v>
      </c>
      <c r="F461" s="545" t="s">
        <v>4192</v>
      </c>
      <c r="G461" s="543" t="s">
        <v>4193</v>
      </c>
      <c r="H461" s="545" t="s">
        <v>2469</v>
      </c>
      <c r="I461" s="544" t="s">
        <v>2478</v>
      </c>
      <c r="J461" s="543" t="s">
        <v>2478</v>
      </c>
      <c r="K461" s="543" t="s">
        <v>2478</v>
      </c>
      <c r="L461" s="543" t="s">
        <v>2478</v>
      </c>
      <c r="M461" s="543" t="s">
        <v>2478</v>
      </c>
      <c r="N461" s="543" t="s">
        <v>2478</v>
      </c>
      <c r="O461" s="543" t="s">
        <v>2478</v>
      </c>
      <c r="P461" s="543" t="s">
        <v>2478</v>
      </c>
      <c r="Q461" s="543" t="s">
        <v>2478</v>
      </c>
      <c r="R461" s="543" t="s">
        <v>2478</v>
      </c>
      <c r="S461" s="543" t="s">
        <v>2478</v>
      </c>
    </row>
    <row r="462" spans="1:19">
      <c r="A462" s="540" t="s">
        <v>3271</v>
      </c>
      <c r="B462" s="541"/>
      <c r="C462" s="541"/>
      <c r="D462" s="542">
        <v>90017</v>
      </c>
      <c r="E462" s="542">
        <v>90017</v>
      </c>
      <c r="F462" s="542" t="s">
        <v>4194</v>
      </c>
      <c r="G462" s="540" t="s">
        <v>4195</v>
      </c>
      <c r="H462" s="542" t="s">
        <v>2469</v>
      </c>
      <c r="I462" s="541" t="s">
        <v>2478</v>
      </c>
      <c r="J462" s="540" t="s">
        <v>2478</v>
      </c>
      <c r="K462" s="540" t="s">
        <v>2478</v>
      </c>
      <c r="L462" s="540" t="s">
        <v>2478</v>
      </c>
      <c r="M462" s="540" t="s">
        <v>2478</v>
      </c>
      <c r="N462" s="540" t="s">
        <v>2478</v>
      </c>
      <c r="O462" s="540" t="s">
        <v>2478</v>
      </c>
      <c r="P462" s="540" t="s">
        <v>2478</v>
      </c>
      <c r="Q462" s="540" t="s">
        <v>2478</v>
      </c>
      <c r="R462" s="540" t="s">
        <v>2478</v>
      </c>
      <c r="S462" s="540" t="s">
        <v>2478</v>
      </c>
    </row>
    <row r="463" spans="1:19">
      <c r="A463" s="543" t="s">
        <v>3271</v>
      </c>
      <c r="B463" s="544"/>
      <c r="C463" s="544"/>
      <c r="D463" s="545">
        <v>90017</v>
      </c>
      <c r="E463" s="545">
        <v>90017</v>
      </c>
      <c r="F463" s="545" t="s">
        <v>4196</v>
      </c>
      <c r="G463" s="543" t="s">
        <v>4197</v>
      </c>
      <c r="H463" s="545" t="s">
        <v>2469</v>
      </c>
      <c r="I463" s="544" t="s">
        <v>2478</v>
      </c>
      <c r="J463" s="543" t="s">
        <v>2478</v>
      </c>
      <c r="K463" s="543" t="s">
        <v>2478</v>
      </c>
      <c r="L463" s="543" t="s">
        <v>2478</v>
      </c>
      <c r="M463" s="543" t="s">
        <v>2478</v>
      </c>
      <c r="N463" s="543" t="s">
        <v>2478</v>
      </c>
      <c r="O463" s="543" t="s">
        <v>2478</v>
      </c>
      <c r="P463" s="543" t="s">
        <v>2478</v>
      </c>
      <c r="Q463" s="543" t="s">
        <v>2478</v>
      </c>
      <c r="R463" s="543" t="s">
        <v>2478</v>
      </c>
      <c r="S463" s="543" t="s">
        <v>2478</v>
      </c>
    </row>
    <row r="464" spans="1:19">
      <c r="A464" s="540" t="s">
        <v>3271</v>
      </c>
      <c r="B464" s="541"/>
      <c r="C464" s="541"/>
      <c r="D464" s="542">
        <v>90017</v>
      </c>
      <c r="E464" s="542">
        <v>90017</v>
      </c>
      <c r="F464" s="542" t="s">
        <v>4198</v>
      </c>
      <c r="G464" s="540" t="s">
        <v>4199</v>
      </c>
      <c r="H464" s="542" t="s">
        <v>2469</v>
      </c>
      <c r="I464" s="541" t="s">
        <v>2478</v>
      </c>
      <c r="J464" s="540" t="s">
        <v>2478</v>
      </c>
      <c r="K464" s="540" t="s">
        <v>2478</v>
      </c>
      <c r="L464" s="540" t="s">
        <v>2478</v>
      </c>
      <c r="M464" s="540" t="s">
        <v>2478</v>
      </c>
      <c r="N464" s="540" t="s">
        <v>2478</v>
      </c>
      <c r="O464" s="540" t="s">
        <v>2478</v>
      </c>
      <c r="P464" s="540" t="s">
        <v>2478</v>
      </c>
      <c r="Q464" s="540" t="s">
        <v>2478</v>
      </c>
      <c r="R464" s="540" t="s">
        <v>2478</v>
      </c>
      <c r="S464" s="540" t="s">
        <v>2478</v>
      </c>
    </row>
    <row r="465" spans="1:19">
      <c r="A465" s="543" t="s">
        <v>3271</v>
      </c>
      <c r="B465" s="544"/>
      <c r="C465" s="544"/>
      <c r="D465" s="545">
        <v>90017</v>
      </c>
      <c r="E465" s="545">
        <v>90017</v>
      </c>
      <c r="F465" s="545" t="s">
        <v>4200</v>
      </c>
      <c r="G465" s="543" t="s">
        <v>4201</v>
      </c>
      <c r="H465" s="545" t="s">
        <v>2469</v>
      </c>
      <c r="I465" s="544" t="s">
        <v>2478</v>
      </c>
      <c r="J465" s="543" t="s">
        <v>2478</v>
      </c>
      <c r="K465" s="543" t="s">
        <v>2478</v>
      </c>
      <c r="L465" s="543" t="s">
        <v>2478</v>
      </c>
      <c r="M465" s="543" t="s">
        <v>2478</v>
      </c>
      <c r="N465" s="543" t="s">
        <v>2478</v>
      </c>
      <c r="O465" s="543" t="s">
        <v>2478</v>
      </c>
      <c r="P465" s="543" t="s">
        <v>2478</v>
      </c>
      <c r="Q465" s="543" t="s">
        <v>2478</v>
      </c>
      <c r="R465" s="543" t="s">
        <v>2478</v>
      </c>
      <c r="S465" s="543" t="s">
        <v>2478</v>
      </c>
    </row>
    <row r="466" spans="1:19">
      <c r="A466" s="540" t="s">
        <v>3271</v>
      </c>
      <c r="B466" s="541"/>
      <c r="C466" s="541"/>
      <c r="D466" s="542">
        <v>90017</v>
      </c>
      <c r="E466" s="542">
        <v>90017</v>
      </c>
      <c r="F466" s="542" t="s">
        <v>4202</v>
      </c>
      <c r="G466" s="540" t="s">
        <v>4203</v>
      </c>
      <c r="H466" s="542" t="s">
        <v>2469</v>
      </c>
      <c r="I466" s="541" t="s">
        <v>2478</v>
      </c>
      <c r="J466" s="540" t="s">
        <v>2478</v>
      </c>
      <c r="K466" s="540" t="s">
        <v>2478</v>
      </c>
      <c r="L466" s="540" t="s">
        <v>2478</v>
      </c>
      <c r="M466" s="540" t="s">
        <v>2478</v>
      </c>
      <c r="N466" s="540" t="s">
        <v>2478</v>
      </c>
      <c r="O466" s="540" t="s">
        <v>2478</v>
      </c>
      <c r="P466" s="540" t="s">
        <v>2478</v>
      </c>
      <c r="Q466" s="540" t="s">
        <v>2478</v>
      </c>
      <c r="R466" s="540" t="s">
        <v>2478</v>
      </c>
      <c r="S466" s="540" t="s">
        <v>2478</v>
      </c>
    </row>
    <row r="467" spans="1:19">
      <c r="A467" s="543" t="s">
        <v>3271</v>
      </c>
      <c r="B467" s="544"/>
      <c r="C467" s="544"/>
      <c r="D467" s="545">
        <v>90017</v>
      </c>
      <c r="E467" s="545">
        <v>90017</v>
      </c>
      <c r="F467" s="545" t="s">
        <v>4204</v>
      </c>
      <c r="G467" s="543" t="s">
        <v>4205</v>
      </c>
      <c r="H467" s="545" t="s">
        <v>2469</v>
      </c>
      <c r="I467" s="544" t="s">
        <v>2478</v>
      </c>
      <c r="J467" s="543" t="s">
        <v>2478</v>
      </c>
      <c r="K467" s="543" t="s">
        <v>2478</v>
      </c>
      <c r="L467" s="543" t="s">
        <v>2478</v>
      </c>
      <c r="M467" s="543" t="s">
        <v>2478</v>
      </c>
      <c r="N467" s="543" t="s">
        <v>2478</v>
      </c>
      <c r="O467" s="543" t="s">
        <v>2478</v>
      </c>
      <c r="P467" s="543" t="s">
        <v>2478</v>
      </c>
      <c r="Q467" s="543" t="s">
        <v>2478</v>
      </c>
      <c r="R467" s="543" t="s">
        <v>2478</v>
      </c>
      <c r="S467" s="543" t="s">
        <v>2478</v>
      </c>
    </row>
    <row r="468" spans="1:19">
      <c r="A468" s="540" t="s">
        <v>3271</v>
      </c>
      <c r="B468" s="541"/>
      <c r="C468" s="541"/>
      <c r="D468" s="542">
        <v>90017</v>
      </c>
      <c r="E468" s="542">
        <v>90017</v>
      </c>
      <c r="F468" s="542" t="s">
        <v>4206</v>
      </c>
      <c r="G468" s="540" t="s">
        <v>4207</v>
      </c>
      <c r="H468" s="542" t="s">
        <v>2469</v>
      </c>
      <c r="I468" s="541" t="s">
        <v>2478</v>
      </c>
      <c r="J468" s="540" t="s">
        <v>2478</v>
      </c>
      <c r="K468" s="540" t="s">
        <v>2478</v>
      </c>
      <c r="L468" s="540" t="s">
        <v>2478</v>
      </c>
      <c r="M468" s="540" t="s">
        <v>2478</v>
      </c>
      <c r="N468" s="540" t="s">
        <v>2478</v>
      </c>
      <c r="O468" s="540" t="s">
        <v>2478</v>
      </c>
      <c r="P468" s="540" t="s">
        <v>2478</v>
      </c>
      <c r="Q468" s="540" t="s">
        <v>2478</v>
      </c>
      <c r="R468" s="540" t="s">
        <v>2478</v>
      </c>
      <c r="S468" s="540" t="s">
        <v>2478</v>
      </c>
    </row>
    <row r="469" spans="1:19">
      <c r="A469" s="543" t="s">
        <v>3271</v>
      </c>
      <c r="B469" s="544"/>
      <c r="C469" s="544"/>
      <c r="D469" s="545">
        <v>90017</v>
      </c>
      <c r="E469" s="545">
        <v>90017</v>
      </c>
      <c r="F469" s="545" t="s">
        <v>4208</v>
      </c>
      <c r="G469" s="543" t="s">
        <v>4209</v>
      </c>
      <c r="H469" s="545" t="s">
        <v>2469</v>
      </c>
      <c r="I469" s="544" t="s">
        <v>2478</v>
      </c>
      <c r="J469" s="543" t="s">
        <v>2478</v>
      </c>
      <c r="K469" s="543" t="s">
        <v>2478</v>
      </c>
      <c r="L469" s="543" t="s">
        <v>2478</v>
      </c>
      <c r="M469" s="543" t="s">
        <v>2478</v>
      </c>
      <c r="N469" s="543" t="s">
        <v>2478</v>
      </c>
      <c r="O469" s="543" t="s">
        <v>2478</v>
      </c>
      <c r="P469" s="543" t="s">
        <v>2478</v>
      </c>
      <c r="Q469" s="543" t="s">
        <v>2478</v>
      </c>
      <c r="R469" s="543" t="s">
        <v>2478</v>
      </c>
      <c r="S469" s="543" t="s">
        <v>2478</v>
      </c>
    </row>
    <row r="470" spans="1:19">
      <c r="A470" s="540" t="s">
        <v>3271</v>
      </c>
      <c r="B470" s="541"/>
      <c r="C470" s="541"/>
      <c r="D470" s="542">
        <v>90017</v>
      </c>
      <c r="E470" s="542">
        <v>90017</v>
      </c>
      <c r="F470" s="542" t="s">
        <v>4210</v>
      </c>
      <c r="G470" s="540" t="s">
        <v>4211</v>
      </c>
      <c r="H470" s="542" t="s">
        <v>2469</v>
      </c>
      <c r="I470" s="541" t="s">
        <v>2478</v>
      </c>
      <c r="J470" s="540" t="s">
        <v>2478</v>
      </c>
      <c r="K470" s="540" t="s">
        <v>2478</v>
      </c>
      <c r="L470" s="540" t="s">
        <v>2478</v>
      </c>
      <c r="M470" s="540" t="s">
        <v>2478</v>
      </c>
      <c r="N470" s="540" t="s">
        <v>2478</v>
      </c>
      <c r="O470" s="540" t="s">
        <v>2478</v>
      </c>
      <c r="P470" s="540" t="s">
        <v>2478</v>
      </c>
      <c r="Q470" s="540" t="s">
        <v>2478</v>
      </c>
      <c r="R470" s="540" t="s">
        <v>2478</v>
      </c>
      <c r="S470" s="540" t="s">
        <v>2478</v>
      </c>
    </row>
    <row r="471" spans="1:19">
      <c r="A471" s="543" t="s">
        <v>3271</v>
      </c>
      <c r="B471" s="544"/>
      <c r="C471" s="544"/>
      <c r="D471" s="545">
        <v>90017</v>
      </c>
      <c r="E471" s="545">
        <v>90017</v>
      </c>
      <c r="F471" s="545" t="s">
        <v>4212</v>
      </c>
      <c r="G471" s="543" t="s">
        <v>4213</v>
      </c>
      <c r="H471" s="545" t="s">
        <v>2546</v>
      </c>
      <c r="I471" s="544" t="s">
        <v>2478</v>
      </c>
      <c r="J471" s="543" t="s">
        <v>2478</v>
      </c>
      <c r="K471" s="543" t="s">
        <v>2478</v>
      </c>
      <c r="L471" s="543" t="s">
        <v>2478</v>
      </c>
      <c r="M471" s="543" t="s">
        <v>2478</v>
      </c>
      <c r="N471" s="543" t="s">
        <v>2478</v>
      </c>
      <c r="O471" s="543" t="s">
        <v>2478</v>
      </c>
      <c r="P471" s="543" t="s">
        <v>2478</v>
      </c>
      <c r="Q471" s="543" t="s">
        <v>2478</v>
      </c>
      <c r="R471" s="543" t="s">
        <v>2478</v>
      </c>
      <c r="S471" s="543" t="s">
        <v>2478</v>
      </c>
    </row>
    <row r="472" spans="1:19">
      <c r="A472" s="540" t="s">
        <v>3271</v>
      </c>
      <c r="B472" s="541"/>
      <c r="C472" s="541"/>
      <c r="D472" s="542">
        <v>90017</v>
      </c>
      <c r="E472" s="542">
        <v>90017</v>
      </c>
      <c r="F472" s="542" t="s">
        <v>4214</v>
      </c>
      <c r="G472" s="540" t="s">
        <v>4215</v>
      </c>
      <c r="H472" s="542" t="s">
        <v>2546</v>
      </c>
      <c r="I472" s="541" t="s">
        <v>2478</v>
      </c>
      <c r="J472" s="540" t="s">
        <v>2478</v>
      </c>
      <c r="K472" s="540" t="s">
        <v>2478</v>
      </c>
      <c r="L472" s="540" t="s">
        <v>2478</v>
      </c>
      <c r="M472" s="540" t="s">
        <v>2478</v>
      </c>
      <c r="N472" s="540" t="s">
        <v>2478</v>
      </c>
      <c r="O472" s="540" t="s">
        <v>2478</v>
      </c>
      <c r="P472" s="540" t="s">
        <v>2478</v>
      </c>
      <c r="Q472" s="540" t="s">
        <v>2478</v>
      </c>
      <c r="R472" s="540" t="s">
        <v>2478</v>
      </c>
      <c r="S472" s="540" t="s">
        <v>2478</v>
      </c>
    </row>
    <row r="473" spans="1:19">
      <c r="A473" s="543" t="s">
        <v>3271</v>
      </c>
      <c r="B473" s="544"/>
      <c r="C473" s="544"/>
      <c r="D473" s="545">
        <v>90017</v>
      </c>
      <c r="E473" s="545">
        <v>90017</v>
      </c>
      <c r="F473" s="545" t="s">
        <v>4216</v>
      </c>
      <c r="G473" s="543" t="s">
        <v>4217</v>
      </c>
      <c r="H473" s="545" t="s">
        <v>2469</v>
      </c>
      <c r="I473" s="544" t="s">
        <v>2478</v>
      </c>
      <c r="J473" s="543" t="s">
        <v>2478</v>
      </c>
      <c r="K473" s="543" t="s">
        <v>2478</v>
      </c>
      <c r="L473" s="543" t="s">
        <v>2478</v>
      </c>
      <c r="M473" s="543" t="s">
        <v>2478</v>
      </c>
      <c r="N473" s="543" t="s">
        <v>2478</v>
      </c>
      <c r="O473" s="543" t="s">
        <v>2478</v>
      </c>
      <c r="P473" s="543" t="s">
        <v>2478</v>
      </c>
      <c r="Q473" s="543" t="s">
        <v>2478</v>
      </c>
      <c r="R473" s="543" t="s">
        <v>2478</v>
      </c>
      <c r="S473" s="543" t="s">
        <v>2478</v>
      </c>
    </row>
    <row r="474" spans="1:19">
      <c r="A474" s="540" t="s">
        <v>3271</v>
      </c>
      <c r="B474" s="541"/>
      <c r="C474" s="541"/>
      <c r="D474" s="542">
        <v>90017</v>
      </c>
      <c r="E474" s="542">
        <v>90017</v>
      </c>
      <c r="F474" s="542" t="s">
        <v>4218</v>
      </c>
      <c r="G474" s="540" t="s">
        <v>4219</v>
      </c>
      <c r="H474" s="542" t="s">
        <v>2469</v>
      </c>
      <c r="I474" s="541" t="s">
        <v>2478</v>
      </c>
      <c r="J474" s="540" t="s">
        <v>2478</v>
      </c>
      <c r="K474" s="540" t="s">
        <v>2478</v>
      </c>
      <c r="L474" s="540" t="s">
        <v>2478</v>
      </c>
      <c r="M474" s="540" t="s">
        <v>2478</v>
      </c>
      <c r="N474" s="540" t="s">
        <v>2478</v>
      </c>
      <c r="O474" s="540" t="s">
        <v>2478</v>
      </c>
      <c r="P474" s="540" t="s">
        <v>2478</v>
      </c>
      <c r="Q474" s="540" t="s">
        <v>2478</v>
      </c>
      <c r="R474" s="540" t="s">
        <v>2478</v>
      </c>
      <c r="S474" s="540" t="s">
        <v>2478</v>
      </c>
    </row>
    <row r="475" spans="1:19">
      <c r="A475" s="543" t="s">
        <v>3271</v>
      </c>
      <c r="B475" s="544"/>
      <c r="C475" s="544"/>
      <c r="D475" s="545">
        <v>90017</v>
      </c>
      <c r="E475" s="545">
        <v>90017</v>
      </c>
      <c r="F475" s="545" t="s">
        <v>4220</v>
      </c>
      <c r="G475" s="543" t="s">
        <v>4221</v>
      </c>
      <c r="H475" s="545" t="s">
        <v>2469</v>
      </c>
      <c r="I475" s="544" t="s">
        <v>2478</v>
      </c>
      <c r="J475" s="543" t="s">
        <v>2478</v>
      </c>
      <c r="K475" s="543" t="s">
        <v>2478</v>
      </c>
      <c r="L475" s="543" t="s">
        <v>2478</v>
      </c>
      <c r="M475" s="543" t="s">
        <v>2478</v>
      </c>
      <c r="N475" s="543" t="s">
        <v>2478</v>
      </c>
      <c r="O475" s="543" t="s">
        <v>2478</v>
      </c>
      <c r="P475" s="543" t="s">
        <v>2478</v>
      </c>
      <c r="Q475" s="543" t="s">
        <v>2478</v>
      </c>
      <c r="R475" s="543" t="s">
        <v>2478</v>
      </c>
      <c r="S475" s="543" t="s">
        <v>2478</v>
      </c>
    </row>
    <row r="476" spans="1:19">
      <c r="A476" s="540" t="s">
        <v>3271</v>
      </c>
      <c r="B476" s="541"/>
      <c r="C476" s="541"/>
      <c r="D476" s="542">
        <v>90017</v>
      </c>
      <c r="E476" s="542">
        <v>90017</v>
      </c>
      <c r="F476" s="542" t="s">
        <v>4222</v>
      </c>
      <c r="G476" s="540" t="s">
        <v>4223</v>
      </c>
      <c r="H476" s="542" t="s">
        <v>2469</v>
      </c>
      <c r="I476" s="541" t="s">
        <v>2478</v>
      </c>
      <c r="J476" s="540" t="s">
        <v>2478</v>
      </c>
      <c r="K476" s="540" t="s">
        <v>2478</v>
      </c>
      <c r="L476" s="540" t="s">
        <v>2478</v>
      </c>
      <c r="M476" s="540" t="s">
        <v>2478</v>
      </c>
      <c r="N476" s="540" t="s">
        <v>2478</v>
      </c>
      <c r="O476" s="540" t="s">
        <v>2478</v>
      </c>
      <c r="P476" s="540" t="s">
        <v>2478</v>
      </c>
      <c r="Q476" s="540" t="s">
        <v>2478</v>
      </c>
      <c r="R476" s="540" t="s">
        <v>2478</v>
      </c>
      <c r="S476" s="540" t="s">
        <v>2478</v>
      </c>
    </row>
    <row r="477" spans="1:19">
      <c r="A477" s="543" t="s">
        <v>3271</v>
      </c>
      <c r="B477" s="544"/>
      <c r="C477" s="544"/>
      <c r="D477" s="545">
        <v>90017</v>
      </c>
      <c r="E477" s="545">
        <v>90017</v>
      </c>
      <c r="F477" s="545" t="s">
        <v>4224</v>
      </c>
      <c r="G477" s="543" t="s">
        <v>4225</v>
      </c>
      <c r="H477" s="545" t="s">
        <v>2469</v>
      </c>
      <c r="I477" s="544" t="s">
        <v>2478</v>
      </c>
      <c r="J477" s="543" t="s">
        <v>2478</v>
      </c>
      <c r="K477" s="543" t="s">
        <v>2478</v>
      </c>
      <c r="L477" s="543" t="s">
        <v>2478</v>
      </c>
      <c r="M477" s="543" t="s">
        <v>2478</v>
      </c>
      <c r="N477" s="543" t="s">
        <v>2478</v>
      </c>
      <c r="O477" s="543" t="s">
        <v>2478</v>
      </c>
      <c r="P477" s="543" t="s">
        <v>2478</v>
      </c>
      <c r="Q477" s="543" t="s">
        <v>2478</v>
      </c>
      <c r="R477" s="543" t="s">
        <v>2478</v>
      </c>
      <c r="S477" s="543" t="s">
        <v>2478</v>
      </c>
    </row>
    <row r="478" spans="1:19">
      <c r="A478" s="540" t="s">
        <v>3271</v>
      </c>
      <c r="B478" s="541"/>
      <c r="C478" s="541"/>
      <c r="D478" s="542">
        <v>90017</v>
      </c>
      <c r="E478" s="542">
        <v>90017</v>
      </c>
      <c r="F478" s="542" t="s">
        <v>4226</v>
      </c>
      <c r="G478" s="540" t="s">
        <v>4227</v>
      </c>
      <c r="H478" s="542" t="s">
        <v>2546</v>
      </c>
      <c r="I478" s="541" t="s">
        <v>2478</v>
      </c>
      <c r="J478" s="540" t="s">
        <v>2478</v>
      </c>
      <c r="K478" s="540" t="s">
        <v>2478</v>
      </c>
      <c r="L478" s="540" t="s">
        <v>2478</v>
      </c>
      <c r="M478" s="540" t="s">
        <v>2478</v>
      </c>
      <c r="N478" s="540" t="s">
        <v>2478</v>
      </c>
      <c r="O478" s="540" t="s">
        <v>2478</v>
      </c>
      <c r="P478" s="540" t="s">
        <v>2478</v>
      </c>
      <c r="Q478" s="540" t="s">
        <v>2478</v>
      </c>
      <c r="R478" s="540" t="s">
        <v>2478</v>
      </c>
      <c r="S478" s="540" t="s">
        <v>2478</v>
      </c>
    </row>
    <row r="479" spans="1:19">
      <c r="A479" s="543" t="s">
        <v>3271</v>
      </c>
      <c r="B479" s="544"/>
      <c r="C479" s="544"/>
      <c r="D479" s="545">
        <v>90017</v>
      </c>
      <c r="E479" s="545">
        <v>90017</v>
      </c>
      <c r="F479" s="545" t="s">
        <v>4228</v>
      </c>
      <c r="G479" s="543" t="s">
        <v>4229</v>
      </c>
      <c r="H479" s="545" t="s">
        <v>2546</v>
      </c>
      <c r="I479" s="544" t="s">
        <v>2478</v>
      </c>
      <c r="J479" s="543" t="s">
        <v>2478</v>
      </c>
      <c r="K479" s="543" t="s">
        <v>2478</v>
      </c>
      <c r="L479" s="543" t="s">
        <v>2478</v>
      </c>
      <c r="M479" s="543" t="s">
        <v>2478</v>
      </c>
      <c r="N479" s="543" t="s">
        <v>2478</v>
      </c>
      <c r="O479" s="543" t="s">
        <v>2478</v>
      </c>
      <c r="P479" s="543" t="s">
        <v>2478</v>
      </c>
      <c r="Q479" s="543" t="s">
        <v>2478</v>
      </c>
      <c r="R479" s="543" t="s">
        <v>2478</v>
      </c>
      <c r="S479" s="543" t="s">
        <v>2478</v>
      </c>
    </row>
    <row r="480" spans="1:19">
      <c r="A480" s="540" t="s">
        <v>3271</v>
      </c>
      <c r="B480" s="541"/>
      <c r="C480" s="541"/>
      <c r="D480" s="542">
        <v>90017</v>
      </c>
      <c r="E480" s="542">
        <v>90017</v>
      </c>
      <c r="F480" s="542" t="s">
        <v>4230</v>
      </c>
      <c r="G480" s="540" t="s">
        <v>4231</v>
      </c>
      <c r="H480" s="542" t="s">
        <v>2546</v>
      </c>
      <c r="I480" s="541" t="s">
        <v>2478</v>
      </c>
      <c r="J480" s="540" t="s">
        <v>2478</v>
      </c>
      <c r="K480" s="540" t="s">
        <v>2478</v>
      </c>
      <c r="L480" s="540" t="s">
        <v>2478</v>
      </c>
      <c r="M480" s="540" t="s">
        <v>2478</v>
      </c>
      <c r="N480" s="540" t="s">
        <v>2478</v>
      </c>
      <c r="O480" s="540" t="s">
        <v>2478</v>
      </c>
      <c r="P480" s="540" t="s">
        <v>2478</v>
      </c>
      <c r="Q480" s="540" t="s">
        <v>2478</v>
      </c>
      <c r="R480" s="540" t="s">
        <v>2478</v>
      </c>
      <c r="S480" s="540" t="s">
        <v>2478</v>
      </c>
    </row>
    <row r="481" spans="1:19">
      <c r="A481" s="543" t="s">
        <v>3271</v>
      </c>
      <c r="B481" s="544"/>
      <c r="C481" s="544"/>
      <c r="D481" s="545">
        <v>90017</v>
      </c>
      <c r="E481" s="545">
        <v>90017</v>
      </c>
      <c r="F481" s="545" t="s">
        <v>4232</v>
      </c>
      <c r="G481" s="543" t="s">
        <v>4233</v>
      </c>
      <c r="H481" s="545" t="s">
        <v>2469</v>
      </c>
      <c r="I481" s="544" t="s">
        <v>2478</v>
      </c>
      <c r="J481" s="543" t="s">
        <v>2478</v>
      </c>
      <c r="K481" s="543" t="s">
        <v>2478</v>
      </c>
      <c r="L481" s="543" t="s">
        <v>2478</v>
      </c>
      <c r="M481" s="543" t="s">
        <v>2478</v>
      </c>
      <c r="N481" s="543" t="s">
        <v>2478</v>
      </c>
      <c r="O481" s="543" t="s">
        <v>2478</v>
      </c>
      <c r="P481" s="543" t="s">
        <v>2478</v>
      </c>
      <c r="Q481" s="543" t="s">
        <v>2478</v>
      </c>
      <c r="R481" s="543" t="s">
        <v>2478</v>
      </c>
      <c r="S481" s="543" t="s">
        <v>2478</v>
      </c>
    </row>
    <row r="482" spans="1:19">
      <c r="A482" s="540" t="s">
        <v>3271</v>
      </c>
      <c r="B482" s="541"/>
      <c r="C482" s="541"/>
      <c r="D482" s="542">
        <v>90017</v>
      </c>
      <c r="E482" s="542">
        <v>90017</v>
      </c>
      <c r="F482" s="542" t="s">
        <v>4234</v>
      </c>
      <c r="G482" s="540" t="s">
        <v>4235</v>
      </c>
      <c r="H482" s="542" t="s">
        <v>2546</v>
      </c>
      <c r="I482" s="541" t="s">
        <v>2478</v>
      </c>
      <c r="J482" s="540" t="s">
        <v>2478</v>
      </c>
      <c r="K482" s="540" t="s">
        <v>2478</v>
      </c>
      <c r="L482" s="540" t="s">
        <v>2478</v>
      </c>
      <c r="M482" s="540" t="s">
        <v>2478</v>
      </c>
      <c r="N482" s="540" t="s">
        <v>2478</v>
      </c>
      <c r="O482" s="540" t="s">
        <v>2478</v>
      </c>
      <c r="P482" s="540" t="s">
        <v>2478</v>
      </c>
      <c r="Q482" s="540" t="s">
        <v>2478</v>
      </c>
      <c r="R482" s="540" t="s">
        <v>2478</v>
      </c>
      <c r="S482" s="540" t="s">
        <v>2478</v>
      </c>
    </row>
    <row r="483" spans="1:19">
      <c r="A483" s="543" t="s">
        <v>3271</v>
      </c>
      <c r="B483" s="544"/>
      <c r="C483" s="544"/>
      <c r="D483" s="545">
        <v>90017</v>
      </c>
      <c r="E483" s="545">
        <v>90017</v>
      </c>
      <c r="F483" s="545" t="s">
        <v>4236</v>
      </c>
      <c r="G483" s="543" t="s">
        <v>4237</v>
      </c>
      <c r="H483" s="545" t="s">
        <v>2469</v>
      </c>
      <c r="I483" s="544" t="s">
        <v>2478</v>
      </c>
      <c r="J483" s="543" t="s">
        <v>2478</v>
      </c>
      <c r="K483" s="543" t="s">
        <v>2478</v>
      </c>
      <c r="L483" s="543" t="s">
        <v>2478</v>
      </c>
      <c r="M483" s="543" t="s">
        <v>2478</v>
      </c>
      <c r="N483" s="543" t="s">
        <v>2478</v>
      </c>
      <c r="O483" s="543" t="s">
        <v>2478</v>
      </c>
      <c r="P483" s="543" t="s">
        <v>2478</v>
      </c>
      <c r="Q483" s="543" t="s">
        <v>2478</v>
      </c>
      <c r="R483" s="543" t="s">
        <v>2478</v>
      </c>
      <c r="S483" s="543" t="s">
        <v>2478</v>
      </c>
    </row>
    <row r="484" spans="1:19">
      <c r="A484" s="540" t="s">
        <v>3271</v>
      </c>
      <c r="B484" s="541"/>
      <c r="C484" s="541"/>
      <c r="D484" s="542">
        <v>90017</v>
      </c>
      <c r="E484" s="542">
        <v>90017</v>
      </c>
      <c r="F484" s="542" t="s">
        <v>4238</v>
      </c>
      <c r="G484" s="540" t="s">
        <v>4239</v>
      </c>
      <c r="H484" s="542" t="s">
        <v>2546</v>
      </c>
      <c r="I484" s="541" t="s">
        <v>2478</v>
      </c>
      <c r="J484" s="540" t="s">
        <v>2478</v>
      </c>
      <c r="K484" s="540" t="s">
        <v>2478</v>
      </c>
      <c r="L484" s="540" t="s">
        <v>2478</v>
      </c>
      <c r="M484" s="540" t="s">
        <v>2478</v>
      </c>
      <c r="N484" s="540" t="s">
        <v>2478</v>
      </c>
      <c r="O484" s="540" t="s">
        <v>2478</v>
      </c>
      <c r="P484" s="540" t="s">
        <v>2478</v>
      </c>
      <c r="Q484" s="540" t="s">
        <v>2478</v>
      </c>
      <c r="R484" s="540" t="s">
        <v>2478</v>
      </c>
      <c r="S484" s="540" t="s">
        <v>2478</v>
      </c>
    </row>
    <row r="485" spans="1:19">
      <c r="A485" s="543" t="s">
        <v>3271</v>
      </c>
      <c r="B485" s="544"/>
      <c r="C485" s="544"/>
      <c r="D485" s="545">
        <v>90017</v>
      </c>
      <c r="E485" s="545">
        <v>90017</v>
      </c>
      <c r="F485" s="545" t="s">
        <v>4240</v>
      </c>
      <c r="G485" s="543" t="s">
        <v>4241</v>
      </c>
      <c r="H485" s="545" t="s">
        <v>2546</v>
      </c>
      <c r="I485" s="544" t="s">
        <v>2478</v>
      </c>
      <c r="J485" s="543" t="s">
        <v>2478</v>
      </c>
      <c r="K485" s="543" t="s">
        <v>2478</v>
      </c>
      <c r="L485" s="543" t="s">
        <v>2478</v>
      </c>
      <c r="M485" s="543" t="s">
        <v>2478</v>
      </c>
      <c r="N485" s="543" t="s">
        <v>2478</v>
      </c>
      <c r="O485" s="543" t="s">
        <v>2478</v>
      </c>
      <c r="P485" s="543" t="s">
        <v>2478</v>
      </c>
      <c r="Q485" s="543" t="s">
        <v>2478</v>
      </c>
      <c r="R485" s="543" t="s">
        <v>2478</v>
      </c>
      <c r="S485" s="543" t="s">
        <v>2478</v>
      </c>
    </row>
    <row r="486" spans="1:19">
      <c r="A486" s="540" t="s">
        <v>3271</v>
      </c>
      <c r="B486" s="541"/>
      <c r="C486" s="541"/>
      <c r="D486" s="542">
        <v>90017</v>
      </c>
      <c r="E486" s="542">
        <v>90017</v>
      </c>
      <c r="F486" s="542" t="s">
        <v>4242</v>
      </c>
      <c r="G486" s="540" t="s">
        <v>4243</v>
      </c>
      <c r="H486" s="542" t="s">
        <v>2469</v>
      </c>
      <c r="I486" s="541" t="s">
        <v>2478</v>
      </c>
      <c r="J486" s="540" t="s">
        <v>2478</v>
      </c>
      <c r="K486" s="540" t="s">
        <v>2478</v>
      </c>
      <c r="L486" s="540" t="s">
        <v>2478</v>
      </c>
      <c r="M486" s="540" t="s">
        <v>2478</v>
      </c>
      <c r="N486" s="540" t="s">
        <v>2478</v>
      </c>
      <c r="O486" s="540" t="s">
        <v>2478</v>
      </c>
      <c r="P486" s="540" t="s">
        <v>2478</v>
      </c>
      <c r="Q486" s="540" t="s">
        <v>2478</v>
      </c>
      <c r="R486" s="540" t="s">
        <v>2478</v>
      </c>
      <c r="S486" s="540" t="s">
        <v>2478</v>
      </c>
    </row>
    <row r="487" spans="1:19">
      <c r="A487" s="543" t="s">
        <v>3271</v>
      </c>
      <c r="B487" s="544"/>
      <c r="C487" s="544"/>
      <c r="D487" s="545">
        <v>90017</v>
      </c>
      <c r="E487" s="545">
        <v>90017</v>
      </c>
      <c r="F487" s="545" t="s">
        <v>4244</v>
      </c>
      <c r="G487" s="543" t="s">
        <v>4245</v>
      </c>
      <c r="H487" s="545" t="s">
        <v>2469</v>
      </c>
      <c r="I487" s="544" t="s">
        <v>2478</v>
      </c>
      <c r="J487" s="543" t="s">
        <v>2478</v>
      </c>
      <c r="K487" s="543" t="s">
        <v>2478</v>
      </c>
      <c r="L487" s="543" t="s">
        <v>2478</v>
      </c>
      <c r="M487" s="543" t="s">
        <v>2478</v>
      </c>
      <c r="N487" s="543" t="s">
        <v>2478</v>
      </c>
      <c r="O487" s="543" t="s">
        <v>2478</v>
      </c>
      <c r="P487" s="543" t="s">
        <v>2478</v>
      </c>
      <c r="Q487" s="543" t="s">
        <v>2478</v>
      </c>
      <c r="R487" s="543" t="s">
        <v>2478</v>
      </c>
      <c r="S487" s="543" t="s">
        <v>2478</v>
      </c>
    </row>
    <row r="488" spans="1:19">
      <c r="A488" s="540" t="s">
        <v>3271</v>
      </c>
      <c r="B488" s="541"/>
      <c r="C488" s="541"/>
      <c r="D488" s="542">
        <v>90017</v>
      </c>
      <c r="E488" s="542">
        <v>90017</v>
      </c>
      <c r="F488" s="542" t="s">
        <v>4246</v>
      </c>
      <c r="G488" s="540" t="s">
        <v>4247</v>
      </c>
      <c r="H488" s="542" t="s">
        <v>2469</v>
      </c>
      <c r="I488" s="541" t="s">
        <v>2478</v>
      </c>
      <c r="J488" s="540" t="s">
        <v>2478</v>
      </c>
      <c r="K488" s="540" t="s">
        <v>2478</v>
      </c>
      <c r="L488" s="540" t="s">
        <v>2478</v>
      </c>
      <c r="M488" s="540" t="s">
        <v>2478</v>
      </c>
      <c r="N488" s="540" t="s">
        <v>2478</v>
      </c>
      <c r="O488" s="540" t="s">
        <v>2478</v>
      </c>
      <c r="P488" s="540" t="s">
        <v>2478</v>
      </c>
      <c r="Q488" s="540" t="s">
        <v>2478</v>
      </c>
      <c r="R488" s="540" t="s">
        <v>2478</v>
      </c>
      <c r="S488" s="540" t="s">
        <v>2478</v>
      </c>
    </row>
    <row r="489" spans="1:19">
      <c r="A489" s="543" t="s">
        <v>3271</v>
      </c>
      <c r="B489" s="544"/>
      <c r="C489" s="544"/>
      <c r="D489" s="545">
        <v>90017</v>
      </c>
      <c r="E489" s="545">
        <v>90017</v>
      </c>
      <c r="F489" s="545" t="s">
        <v>4248</v>
      </c>
      <c r="G489" s="543" t="s">
        <v>4249</v>
      </c>
      <c r="H489" s="545" t="s">
        <v>2469</v>
      </c>
      <c r="I489" s="544" t="s">
        <v>2478</v>
      </c>
      <c r="J489" s="543" t="s">
        <v>2478</v>
      </c>
      <c r="K489" s="543" t="s">
        <v>2478</v>
      </c>
      <c r="L489" s="543" t="s">
        <v>2478</v>
      </c>
      <c r="M489" s="543" t="s">
        <v>2478</v>
      </c>
      <c r="N489" s="543" t="s">
        <v>2478</v>
      </c>
      <c r="O489" s="543" t="s">
        <v>2478</v>
      </c>
      <c r="P489" s="543" t="s">
        <v>2478</v>
      </c>
      <c r="Q489" s="543" t="s">
        <v>2478</v>
      </c>
      <c r="R489" s="543" t="s">
        <v>2478</v>
      </c>
      <c r="S489" s="543" t="s">
        <v>2478</v>
      </c>
    </row>
    <row r="490" spans="1:19">
      <c r="A490" s="540" t="s">
        <v>3271</v>
      </c>
      <c r="B490" s="541"/>
      <c r="C490" s="541"/>
      <c r="D490" s="542">
        <v>90017</v>
      </c>
      <c r="E490" s="542">
        <v>90017</v>
      </c>
      <c r="F490" s="542" t="s">
        <v>4250</v>
      </c>
      <c r="G490" s="540" t="s">
        <v>4251</v>
      </c>
      <c r="H490" s="542" t="s">
        <v>2546</v>
      </c>
      <c r="I490" s="541" t="s">
        <v>2478</v>
      </c>
      <c r="J490" s="540" t="s">
        <v>2478</v>
      </c>
      <c r="K490" s="540" t="s">
        <v>2478</v>
      </c>
      <c r="L490" s="540" t="s">
        <v>2478</v>
      </c>
      <c r="M490" s="540" t="s">
        <v>2478</v>
      </c>
      <c r="N490" s="540" t="s">
        <v>2478</v>
      </c>
      <c r="O490" s="540" t="s">
        <v>2478</v>
      </c>
      <c r="P490" s="540" t="s">
        <v>2478</v>
      </c>
      <c r="Q490" s="540" t="s">
        <v>2478</v>
      </c>
      <c r="R490" s="540" t="s">
        <v>2478</v>
      </c>
      <c r="S490" s="540" t="s">
        <v>2478</v>
      </c>
    </row>
    <row r="491" spans="1:19">
      <c r="A491" s="543" t="s">
        <v>3271</v>
      </c>
      <c r="B491" s="544"/>
      <c r="C491" s="544"/>
      <c r="D491" s="545">
        <v>90017</v>
      </c>
      <c r="E491" s="545">
        <v>90017</v>
      </c>
      <c r="F491" s="545" t="s">
        <v>4252</v>
      </c>
      <c r="G491" s="543" t="s">
        <v>4253</v>
      </c>
      <c r="H491" s="545" t="s">
        <v>2469</v>
      </c>
      <c r="I491" s="544" t="s">
        <v>2478</v>
      </c>
      <c r="J491" s="543" t="s">
        <v>2478</v>
      </c>
      <c r="K491" s="543" t="s">
        <v>2478</v>
      </c>
      <c r="L491" s="543" t="s">
        <v>2478</v>
      </c>
      <c r="M491" s="543" t="s">
        <v>2478</v>
      </c>
      <c r="N491" s="543" t="s">
        <v>2478</v>
      </c>
      <c r="O491" s="543" t="s">
        <v>2478</v>
      </c>
      <c r="P491" s="543" t="s">
        <v>2478</v>
      </c>
      <c r="Q491" s="543" t="s">
        <v>2478</v>
      </c>
      <c r="R491" s="543" t="s">
        <v>2478</v>
      </c>
      <c r="S491" s="543" t="s">
        <v>2478</v>
      </c>
    </row>
    <row r="492" spans="1:19">
      <c r="A492" s="540" t="s">
        <v>3271</v>
      </c>
      <c r="B492" s="541"/>
      <c r="C492" s="541"/>
      <c r="D492" s="542">
        <v>90017</v>
      </c>
      <c r="E492" s="542">
        <v>90017</v>
      </c>
      <c r="F492" s="542" t="s">
        <v>4254</v>
      </c>
      <c r="G492" s="540" t="s">
        <v>4255</v>
      </c>
      <c r="H492" s="542" t="s">
        <v>2469</v>
      </c>
      <c r="I492" s="541" t="s">
        <v>2478</v>
      </c>
      <c r="J492" s="540" t="s">
        <v>2478</v>
      </c>
      <c r="K492" s="540" t="s">
        <v>2478</v>
      </c>
      <c r="L492" s="540" t="s">
        <v>2478</v>
      </c>
      <c r="M492" s="540" t="s">
        <v>2478</v>
      </c>
      <c r="N492" s="540" t="s">
        <v>2478</v>
      </c>
      <c r="O492" s="540" t="s">
        <v>2478</v>
      </c>
      <c r="P492" s="540" t="s">
        <v>2478</v>
      </c>
      <c r="Q492" s="540" t="s">
        <v>2478</v>
      </c>
      <c r="R492" s="540" t="s">
        <v>2478</v>
      </c>
      <c r="S492" s="540" t="s">
        <v>2478</v>
      </c>
    </row>
    <row r="493" spans="1:19">
      <c r="A493" s="543" t="s">
        <v>3271</v>
      </c>
      <c r="B493" s="544"/>
      <c r="C493" s="544"/>
      <c r="D493" s="545">
        <v>90017</v>
      </c>
      <c r="E493" s="545">
        <v>90017</v>
      </c>
      <c r="F493" s="545" t="s">
        <v>4256</v>
      </c>
      <c r="G493" s="543" t="s">
        <v>4257</v>
      </c>
      <c r="H493" s="545" t="s">
        <v>2469</v>
      </c>
      <c r="I493" s="544" t="s">
        <v>2478</v>
      </c>
      <c r="J493" s="543" t="s">
        <v>2478</v>
      </c>
      <c r="K493" s="543" t="s">
        <v>2478</v>
      </c>
      <c r="L493" s="543" t="s">
        <v>2478</v>
      </c>
      <c r="M493" s="543" t="s">
        <v>2478</v>
      </c>
      <c r="N493" s="543" t="s">
        <v>2478</v>
      </c>
      <c r="O493" s="543" t="s">
        <v>2478</v>
      </c>
      <c r="P493" s="543" t="s">
        <v>2478</v>
      </c>
      <c r="Q493" s="543" t="s">
        <v>2478</v>
      </c>
      <c r="R493" s="543" t="s">
        <v>2478</v>
      </c>
      <c r="S493" s="543" t="s">
        <v>2478</v>
      </c>
    </row>
    <row r="494" spans="1:19">
      <c r="A494" s="540" t="s">
        <v>3271</v>
      </c>
      <c r="B494" s="541"/>
      <c r="C494" s="541"/>
      <c r="D494" s="542">
        <v>90017</v>
      </c>
      <c r="E494" s="542">
        <v>90017</v>
      </c>
      <c r="F494" s="542" t="s">
        <v>4258</v>
      </c>
      <c r="G494" s="540" t="s">
        <v>4259</v>
      </c>
      <c r="H494" s="542" t="s">
        <v>2469</v>
      </c>
      <c r="I494" s="541" t="s">
        <v>2478</v>
      </c>
      <c r="J494" s="540" t="s">
        <v>2478</v>
      </c>
      <c r="K494" s="540" t="s">
        <v>2478</v>
      </c>
      <c r="L494" s="540" t="s">
        <v>2478</v>
      </c>
      <c r="M494" s="540" t="s">
        <v>2478</v>
      </c>
      <c r="N494" s="540" t="s">
        <v>2478</v>
      </c>
      <c r="O494" s="540" t="s">
        <v>2478</v>
      </c>
      <c r="P494" s="540" t="s">
        <v>2478</v>
      </c>
      <c r="Q494" s="540" t="s">
        <v>2478</v>
      </c>
      <c r="R494" s="540" t="s">
        <v>2478</v>
      </c>
      <c r="S494" s="540" t="s">
        <v>2478</v>
      </c>
    </row>
    <row r="495" spans="1:19">
      <c r="A495" s="543" t="s">
        <v>3271</v>
      </c>
      <c r="B495" s="544"/>
      <c r="C495" s="544"/>
      <c r="D495" s="545">
        <v>90017</v>
      </c>
      <c r="E495" s="545">
        <v>90017</v>
      </c>
      <c r="F495" s="545" t="s">
        <v>4260</v>
      </c>
      <c r="G495" s="543" t="s">
        <v>4261</v>
      </c>
      <c r="H495" s="545" t="s">
        <v>2469</v>
      </c>
      <c r="I495" s="544" t="s">
        <v>2478</v>
      </c>
      <c r="J495" s="543" t="s">
        <v>2478</v>
      </c>
      <c r="K495" s="543" t="s">
        <v>2478</v>
      </c>
      <c r="L495" s="543" t="s">
        <v>2478</v>
      </c>
      <c r="M495" s="543" t="s">
        <v>2478</v>
      </c>
      <c r="N495" s="543" t="s">
        <v>2478</v>
      </c>
      <c r="O495" s="543" t="s">
        <v>2478</v>
      </c>
      <c r="P495" s="543" t="s">
        <v>2478</v>
      </c>
      <c r="Q495" s="543" t="s">
        <v>2478</v>
      </c>
      <c r="R495" s="543" t="s">
        <v>2478</v>
      </c>
      <c r="S495" s="543" t="s">
        <v>2478</v>
      </c>
    </row>
    <row r="496" spans="1:19">
      <c r="A496" s="540" t="s">
        <v>3271</v>
      </c>
      <c r="B496" s="541"/>
      <c r="C496" s="541"/>
      <c r="D496" s="542">
        <v>90017</v>
      </c>
      <c r="E496" s="542">
        <v>90017</v>
      </c>
      <c r="F496" s="542" t="s">
        <v>4262</v>
      </c>
      <c r="G496" s="540" t="s">
        <v>4263</v>
      </c>
      <c r="H496" s="542" t="s">
        <v>2469</v>
      </c>
      <c r="I496" s="541" t="s">
        <v>2478</v>
      </c>
      <c r="J496" s="540" t="s">
        <v>2478</v>
      </c>
      <c r="K496" s="540" t="s">
        <v>2478</v>
      </c>
      <c r="L496" s="540" t="s">
        <v>2478</v>
      </c>
      <c r="M496" s="540" t="s">
        <v>2478</v>
      </c>
      <c r="N496" s="540" t="s">
        <v>2478</v>
      </c>
      <c r="O496" s="540" t="s">
        <v>2478</v>
      </c>
      <c r="P496" s="540" t="s">
        <v>2478</v>
      </c>
      <c r="Q496" s="540" t="s">
        <v>2478</v>
      </c>
      <c r="R496" s="540" t="s">
        <v>2478</v>
      </c>
      <c r="S496" s="540" t="s">
        <v>2478</v>
      </c>
    </row>
    <row r="497" spans="1:19">
      <c r="A497" s="543" t="s">
        <v>3271</v>
      </c>
      <c r="B497" s="544"/>
      <c r="C497" s="544"/>
      <c r="D497" s="545">
        <v>90017</v>
      </c>
      <c r="E497" s="545">
        <v>90017</v>
      </c>
      <c r="F497" s="545" t="s">
        <v>4264</v>
      </c>
      <c r="G497" s="543" t="s">
        <v>4265</v>
      </c>
      <c r="H497" s="545" t="s">
        <v>2469</v>
      </c>
      <c r="I497" s="544" t="s">
        <v>2478</v>
      </c>
      <c r="J497" s="543" t="s">
        <v>2478</v>
      </c>
      <c r="K497" s="543" t="s">
        <v>2478</v>
      </c>
      <c r="L497" s="543" t="s">
        <v>2478</v>
      </c>
      <c r="M497" s="543" t="s">
        <v>2478</v>
      </c>
      <c r="N497" s="543" t="s">
        <v>2478</v>
      </c>
      <c r="O497" s="543" t="s">
        <v>2478</v>
      </c>
      <c r="P497" s="543" t="s">
        <v>2478</v>
      </c>
      <c r="Q497" s="543" t="s">
        <v>2478</v>
      </c>
      <c r="R497" s="543" t="s">
        <v>2478</v>
      </c>
      <c r="S497" s="543" t="s">
        <v>2478</v>
      </c>
    </row>
    <row r="498" spans="1:19">
      <c r="A498" s="540" t="s">
        <v>3271</v>
      </c>
      <c r="B498" s="541"/>
      <c r="C498" s="541"/>
      <c r="D498" s="542">
        <v>90017</v>
      </c>
      <c r="E498" s="542">
        <v>90017</v>
      </c>
      <c r="F498" s="542" t="s">
        <v>4266</v>
      </c>
      <c r="G498" s="540" t="s">
        <v>4267</v>
      </c>
      <c r="H498" s="542" t="s">
        <v>2469</v>
      </c>
      <c r="I498" s="541" t="s">
        <v>2478</v>
      </c>
      <c r="J498" s="540" t="s">
        <v>2478</v>
      </c>
      <c r="K498" s="540" t="s">
        <v>2478</v>
      </c>
      <c r="L498" s="540" t="s">
        <v>2478</v>
      </c>
      <c r="M498" s="540" t="s">
        <v>2478</v>
      </c>
      <c r="N498" s="540" t="s">
        <v>2478</v>
      </c>
      <c r="O498" s="540" t="s">
        <v>2478</v>
      </c>
      <c r="P498" s="540" t="s">
        <v>2478</v>
      </c>
      <c r="Q498" s="540" t="s">
        <v>2478</v>
      </c>
      <c r="R498" s="540" t="s">
        <v>2478</v>
      </c>
      <c r="S498" s="540" t="s">
        <v>2478</v>
      </c>
    </row>
    <row r="499" spans="1:19">
      <c r="A499" s="543" t="s">
        <v>3271</v>
      </c>
      <c r="B499" s="544"/>
      <c r="C499" s="544"/>
      <c r="D499" s="545">
        <v>90017</v>
      </c>
      <c r="E499" s="545">
        <v>90017</v>
      </c>
      <c r="F499" s="545" t="s">
        <v>4268</v>
      </c>
      <c r="G499" s="543" t="s">
        <v>4269</v>
      </c>
      <c r="H499" s="545" t="s">
        <v>2469</v>
      </c>
      <c r="I499" s="544" t="s">
        <v>2478</v>
      </c>
      <c r="J499" s="543" t="s">
        <v>2478</v>
      </c>
      <c r="K499" s="543" t="s">
        <v>2478</v>
      </c>
      <c r="L499" s="543" t="s">
        <v>2478</v>
      </c>
      <c r="M499" s="543" t="s">
        <v>2478</v>
      </c>
      <c r="N499" s="543" t="s">
        <v>2478</v>
      </c>
      <c r="O499" s="543" t="s">
        <v>2478</v>
      </c>
      <c r="P499" s="543" t="s">
        <v>2478</v>
      </c>
      <c r="Q499" s="543" t="s">
        <v>2478</v>
      </c>
      <c r="R499" s="543" t="s">
        <v>2478</v>
      </c>
      <c r="S499" s="543" t="s">
        <v>2478</v>
      </c>
    </row>
    <row r="500" spans="1:19">
      <c r="A500" s="540" t="s">
        <v>3271</v>
      </c>
      <c r="B500" s="541"/>
      <c r="C500" s="541"/>
      <c r="D500" s="542">
        <v>90017</v>
      </c>
      <c r="E500" s="542">
        <v>90017</v>
      </c>
      <c r="F500" s="542" t="s">
        <v>4270</v>
      </c>
      <c r="G500" s="540" t="s">
        <v>4271</v>
      </c>
      <c r="H500" s="542" t="s">
        <v>2469</v>
      </c>
      <c r="I500" s="541" t="s">
        <v>2478</v>
      </c>
      <c r="J500" s="540" t="s">
        <v>2478</v>
      </c>
      <c r="K500" s="540" t="s">
        <v>2478</v>
      </c>
      <c r="L500" s="540" t="s">
        <v>2478</v>
      </c>
      <c r="M500" s="540" t="s">
        <v>2478</v>
      </c>
      <c r="N500" s="540" t="s">
        <v>2478</v>
      </c>
      <c r="O500" s="540" t="s">
        <v>2478</v>
      </c>
      <c r="P500" s="540" t="s">
        <v>2478</v>
      </c>
      <c r="Q500" s="540" t="s">
        <v>2478</v>
      </c>
      <c r="R500" s="540" t="s">
        <v>2478</v>
      </c>
      <c r="S500" s="540" t="s">
        <v>2478</v>
      </c>
    </row>
    <row r="501" spans="1:19">
      <c r="A501" s="543" t="s">
        <v>3271</v>
      </c>
      <c r="B501" s="544"/>
      <c r="C501" s="544"/>
      <c r="D501" s="545">
        <v>90017</v>
      </c>
      <c r="E501" s="545">
        <v>90017</v>
      </c>
      <c r="F501" s="545" t="s">
        <v>4272</v>
      </c>
      <c r="G501" s="543" t="s">
        <v>4273</v>
      </c>
      <c r="H501" s="545" t="s">
        <v>2469</v>
      </c>
      <c r="I501" s="544" t="s">
        <v>2478</v>
      </c>
      <c r="J501" s="543" t="s">
        <v>2478</v>
      </c>
      <c r="K501" s="543" t="s">
        <v>2478</v>
      </c>
      <c r="L501" s="543" t="s">
        <v>2478</v>
      </c>
      <c r="M501" s="543" t="s">
        <v>2478</v>
      </c>
      <c r="N501" s="543" t="s">
        <v>2478</v>
      </c>
      <c r="O501" s="543" t="s">
        <v>2478</v>
      </c>
      <c r="P501" s="543" t="s">
        <v>2478</v>
      </c>
      <c r="Q501" s="543" t="s">
        <v>2478</v>
      </c>
      <c r="R501" s="543" t="s">
        <v>2478</v>
      </c>
      <c r="S501" s="543" t="s">
        <v>2478</v>
      </c>
    </row>
    <row r="502" spans="1:19">
      <c r="A502" s="540" t="s">
        <v>3271</v>
      </c>
      <c r="B502" s="541"/>
      <c r="C502" s="541"/>
      <c r="D502" s="542">
        <v>90017</v>
      </c>
      <c r="E502" s="542">
        <v>90017</v>
      </c>
      <c r="F502" s="542" t="s">
        <v>4274</v>
      </c>
      <c r="G502" s="540" t="s">
        <v>4275</v>
      </c>
      <c r="H502" s="542" t="s">
        <v>2469</v>
      </c>
      <c r="I502" s="541" t="s">
        <v>2478</v>
      </c>
      <c r="J502" s="540" t="s">
        <v>2478</v>
      </c>
      <c r="K502" s="540" t="s">
        <v>2478</v>
      </c>
      <c r="L502" s="540" t="s">
        <v>2478</v>
      </c>
      <c r="M502" s="540" t="s">
        <v>2478</v>
      </c>
      <c r="N502" s="540" t="s">
        <v>2478</v>
      </c>
      <c r="O502" s="540" t="s">
        <v>2478</v>
      </c>
      <c r="P502" s="540" t="s">
        <v>2478</v>
      </c>
      <c r="Q502" s="540" t="s">
        <v>2478</v>
      </c>
      <c r="R502" s="540" t="s">
        <v>2478</v>
      </c>
      <c r="S502" s="540" t="s">
        <v>2478</v>
      </c>
    </row>
    <row r="503" spans="1:19">
      <c r="A503" s="543" t="s">
        <v>3271</v>
      </c>
      <c r="B503" s="544"/>
      <c r="C503" s="544"/>
      <c r="D503" s="545">
        <v>90017</v>
      </c>
      <c r="E503" s="545">
        <v>90017</v>
      </c>
      <c r="F503" s="545" t="s">
        <v>4276</v>
      </c>
      <c r="G503" s="543" t="s">
        <v>4277</v>
      </c>
      <c r="H503" s="545" t="s">
        <v>2469</v>
      </c>
      <c r="I503" s="544" t="s">
        <v>2478</v>
      </c>
      <c r="J503" s="543" t="s">
        <v>2478</v>
      </c>
      <c r="K503" s="543" t="s">
        <v>2478</v>
      </c>
      <c r="L503" s="543" t="s">
        <v>2478</v>
      </c>
      <c r="M503" s="543" t="s">
        <v>2478</v>
      </c>
      <c r="N503" s="543" t="s">
        <v>2478</v>
      </c>
      <c r="O503" s="543" t="s">
        <v>2478</v>
      </c>
      <c r="P503" s="543" t="s">
        <v>2478</v>
      </c>
      <c r="Q503" s="543" t="s">
        <v>2478</v>
      </c>
      <c r="R503" s="543" t="s">
        <v>2478</v>
      </c>
      <c r="S503" s="543" t="s">
        <v>2478</v>
      </c>
    </row>
    <row r="504" spans="1:19">
      <c r="A504" s="540" t="s">
        <v>3271</v>
      </c>
      <c r="B504" s="541"/>
      <c r="C504" s="541"/>
      <c r="D504" s="542">
        <v>90017</v>
      </c>
      <c r="E504" s="542">
        <v>90017</v>
      </c>
      <c r="F504" s="542" t="s">
        <v>4278</v>
      </c>
      <c r="G504" s="540" t="s">
        <v>4279</v>
      </c>
      <c r="H504" s="542" t="s">
        <v>2469</v>
      </c>
      <c r="I504" s="541" t="s">
        <v>2478</v>
      </c>
      <c r="J504" s="540" t="s">
        <v>2478</v>
      </c>
      <c r="K504" s="540" t="s">
        <v>2478</v>
      </c>
      <c r="L504" s="540" t="s">
        <v>2478</v>
      </c>
      <c r="M504" s="540" t="s">
        <v>2478</v>
      </c>
      <c r="N504" s="540" t="s">
        <v>2478</v>
      </c>
      <c r="O504" s="540" t="s">
        <v>2478</v>
      </c>
      <c r="P504" s="540" t="s">
        <v>2478</v>
      </c>
      <c r="Q504" s="540" t="s">
        <v>2478</v>
      </c>
      <c r="R504" s="540" t="s">
        <v>2478</v>
      </c>
      <c r="S504" s="540" t="s">
        <v>2478</v>
      </c>
    </row>
    <row r="505" spans="1:19">
      <c r="A505" s="543" t="s">
        <v>3271</v>
      </c>
      <c r="B505" s="544"/>
      <c r="C505" s="544"/>
      <c r="D505" s="545">
        <v>90017</v>
      </c>
      <c r="E505" s="545">
        <v>90017</v>
      </c>
      <c r="F505" s="545" t="s">
        <v>4280</v>
      </c>
      <c r="G505" s="543" t="s">
        <v>4281</v>
      </c>
      <c r="H505" s="545" t="s">
        <v>2469</v>
      </c>
      <c r="I505" s="544" t="s">
        <v>2478</v>
      </c>
      <c r="J505" s="543" t="s">
        <v>2478</v>
      </c>
      <c r="K505" s="543" t="s">
        <v>2478</v>
      </c>
      <c r="L505" s="543" t="s">
        <v>2478</v>
      </c>
      <c r="M505" s="543" t="s">
        <v>2478</v>
      </c>
      <c r="N505" s="543" t="s">
        <v>2478</v>
      </c>
      <c r="O505" s="543" t="s">
        <v>2478</v>
      </c>
      <c r="P505" s="543" t="s">
        <v>2478</v>
      </c>
      <c r="Q505" s="543" t="s">
        <v>2478</v>
      </c>
      <c r="R505" s="543" t="s">
        <v>2478</v>
      </c>
      <c r="S505" s="543" t="s">
        <v>2478</v>
      </c>
    </row>
    <row r="506" spans="1:19">
      <c r="A506" s="540" t="s">
        <v>3271</v>
      </c>
      <c r="B506" s="541"/>
      <c r="C506" s="541"/>
      <c r="D506" s="542">
        <v>90017</v>
      </c>
      <c r="E506" s="542">
        <v>90017</v>
      </c>
      <c r="F506" s="542" t="s">
        <v>4282</v>
      </c>
      <c r="G506" s="540" t="s">
        <v>4283</v>
      </c>
      <c r="H506" s="542" t="s">
        <v>2546</v>
      </c>
      <c r="I506" s="541" t="s">
        <v>2478</v>
      </c>
      <c r="J506" s="540" t="s">
        <v>2478</v>
      </c>
      <c r="K506" s="540" t="s">
        <v>2478</v>
      </c>
      <c r="L506" s="540" t="s">
        <v>2478</v>
      </c>
      <c r="M506" s="540" t="s">
        <v>2478</v>
      </c>
      <c r="N506" s="540" t="s">
        <v>2478</v>
      </c>
      <c r="O506" s="540" t="s">
        <v>2478</v>
      </c>
      <c r="P506" s="540" t="s">
        <v>2478</v>
      </c>
      <c r="Q506" s="540" t="s">
        <v>2478</v>
      </c>
      <c r="R506" s="540" t="s">
        <v>2478</v>
      </c>
      <c r="S506" s="540" t="s">
        <v>2478</v>
      </c>
    </row>
    <row r="507" spans="1:19">
      <c r="A507" s="543" t="s">
        <v>3271</v>
      </c>
      <c r="B507" s="544"/>
      <c r="C507" s="544"/>
      <c r="D507" s="545">
        <v>90017</v>
      </c>
      <c r="E507" s="545">
        <v>90017</v>
      </c>
      <c r="F507" s="545" t="s">
        <v>4284</v>
      </c>
      <c r="G507" s="543" t="s">
        <v>4285</v>
      </c>
      <c r="H507" s="545" t="s">
        <v>2469</v>
      </c>
      <c r="I507" s="544" t="s">
        <v>2478</v>
      </c>
      <c r="J507" s="543" t="s">
        <v>2478</v>
      </c>
      <c r="K507" s="543" t="s">
        <v>2478</v>
      </c>
      <c r="L507" s="543" t="s">
        <v>2478</v>
      </c>
      <c r="M507" s="543" t="s">
        <v>2478</v>
      </c>
      <c r="N507" s="543" t="s">
        <v>2478</v>
      </c>
      <c r="O507" s="543" t="s">
        <v>2478</v>
      </c>
      <c r="P507" s="543" t="s">
        <v>2478</v>
      </c>
      <c r="Q507" s="543" t="s">
        <v>2478</v>
      </c>
      <c r="R507" s="543" t="s">
        <v>2478</v>
      </c>
      <c r="S507" s="543" t="s">
        <v>2478</v>
      </c>
    </row>
    <row r="508" spans="1:19">
      <c r="A508" s="540" t="s">
        <v>3271</v>
      </c>
      <c r="B508" s="541"/>
      <c r="C508" s="541"/>
      <c r="D508" s="542">
        <v>90017</v>
      </c>
      <c r="E508" s="542">
        <v>90017</v>
      </c>
      <c r="F508" s="542" t="s">
        <v>4286</v>
      </c>
      <c r="G508" s="540" t="s">
        <v>4287</v>
      </c>
      <c r="H508" s="542" t="s">
        <v>2469</v>
      </c>
      <c r="I508" s="541" t="s">
        <v>2478</v>
      </c>
      <c r="J508" s="540" t="s">
        <v>2478</v>
      </c>
      <c r="K508" s="540" t="s">
        <v>2478</v>
      </c>
      <c r="L508" s="540" t="s">
        <v>2478</v>
      </c>
      <c r="M508" s="540" t="s">
        <v>2478</v>
      </c>
      <c r="N508" s="540" t="s">
        <v>2478</v>
      </c>
      <c r="O508" s="540" t="s">
        <v>2478</v>
      </c>
      <c r="P508" s="540" t="s">
        <v>2478</v>
      </c>
      <c r="Q508" s="540" t="s">
        <v>2478</v>
      </c>
      <c r="R508" s="540" t="s">
        <v>2478</v>
      </c>
      <c r="S508" s="540" t="s">
        <v>2478</v>
      </c>
    </row>
    <row r="509" spans="1:19">
      <c r="A509" s="543" t="s">
        <v>3271</v>
      </c>
      <c r="B509" s="544"/>
      <c r="C509" s="544"/>
      <c r="D509" s="545">
        <v>90017</v>
      </c>
      <c r="E509" s="545">
        <v>90017</v>
      </c>
      <c r="F509" s="545" t="s">
        <v>4288</v>
      </c>
      <c r="G509" s="543" t="s">
        <v>4289</v>
      </c>
      <c r="H509" s="545" t="s">
        <v>2546</v>
      </c>
      <c r="I509" s="544" t="s">
        <v>2478</v>
      </c>
      <c r="J509" s="543" t="s">
        <v>2478</v>
      </c>
      <c r="K509" s="543" t="s">
        <v>2478</v>
      </c>
      <c r="L509" s="543" t="s">
        <v>2478</v>
      </c>
      <c r="M509" s="543" t="s">
        <v>2478</v>
      </c>
      <c r="N509" s="543" t="s">
        <v>2478</v>
      </c>
      <c r="O509" s="543" t="s">
        <v>2478</v>
      </c>
      <c r="P509" s="543" t="s">
        <v>2478</v>
      </c>
      <c r="Q509" s="543" t="s">
        <v>2478</v>
      </c>
      <c r="R509" s="543" t="s">
        <v>2478</v>
      </c>
      <c r="S509" s="543" t="s">
        <v>2478</v>
      </c>
    </row>
    <row r="510" spans="1:19">
      <c r="A510" s="540" t="s">
        <v>3271</v>
      </c>
      <c r="B510" s="541"/>
      <c r="C510" s="541"/>
      <c r="D510" s="542">
        <v>90017</v>
      </c>
      <c r="E510" s="542">
        <v>90017</v>
      </c>
      <c r="F510" s="542" t="s">
        <v>4290</v>
      </c>
      <c r="G510" s="540" t="s">
        <v>4291</v>
      </c>
      <c r="H510" s="542" t="s">
        <v>2469</v>
      </c>
      <c r="I510" s="541" t="s">
        <v>2478</v>
      </c>
      <c r="J510" s="540" t="s">
        <v>2478</v>
      </c>
      <c r="K510" s="540" t="s">
        <v>2478</v>
      </c>
      <c r="L510" s="540" t="s">
        <v>2478</v>
      </c>
      <c r="M510" s="540" t="s">
        <v>2478</v>
      </c>
      <c r="N510" s="540" t="s">
        <v>2478</v>
      </c>
      <c r="O510" s="540" t="s">
        <v>2478</v>
      </c>
      <c r="P510" s="540" t="s">
        <v>2478</v>
      </c>
      <c r="Q510" s="540" t="s">
        <v>2478</v>
      </c>
      <c r="R510" s="540" t="s">
        <v>2478</v>
      </c>
      <c r="S510" s="540" t="s">
        <v>2478</v>
      </c>
    </row>
    <row r="511" spans="1:19">
      <c r="A511" s="543" t="s">
        <v>3271</v>
      </c>
      <c r="B511" s="544"/>
      <c r="C511" s="544"/>
      <c r="D511" s="545">
        <v>90017</v>
      </c>
      <c r="E511" s="545">
        <v>90017</v>
      </c>
      <c r="F511" s="545" t="s">
        <v>4292</v>
      </c>
      <c r="G511" s="543" t="s">
        <v>4293</v>
      </c>
      <c r="H511" s="545" t="s">
        <v>2469</v>
      </c>
      <c r="I511" s="544" t="s">
        <v>2478</v>
      </c>
      <c r="J511" s="543" t="s">
        <v>2478</v>
      </c>
      <c r="K511" s="543" t="s">
        <v>2478</v>
      </c>
      <c r="L511" s="543" t="s">
        <v>2478</v>
      </c>
      <c r="M511" s="543" t="s">
        <v>2478</v>
      </c>
      <c r="N511" s="543" t="s">
        <v>2478</v>
      </c>
      <c r="O511" s="543" t="s">
        <v>2478</v>
      </c>
      <c r="P511" s="543" t="s">
        <v>2478</v>
      </c>
      <c r="Q511" s="543" t="s">
        <v>2478</v>
      </c>
      <c r="R511" s="543" t="s">
        <v>2478</v>
      </c>
      <c r="S511" s="543" t="s">
        <v>2478</v>
      </c>
    </row>
    <row r="512" spans="1:19">
      <c r="A512" s="540" t="s">
        <v>3271</v>
      </c>
      <c r="B512" s="541"/>
      <c r="C512" s="541"/>
      <c r="D512" s="542">
        <v>90017</v>
      </c>
      <c r="E512" s="542">
        <v>90017</v>
      </c>
      <c r="F512" s="542" t="s">
        <v>4294</v>
      </c>
      <c r="G512" s="540" t="s">
        <v>4295</v>
      </c>
      <c r="H512" s="542" t="s">
        <v>2469</v>
      </c>
      <c r="I512" s="541" t="s">
        <v>2478</v>
      </c>
      <c r="J512" s="540" t="s">
        <v>2478</v>
      </c>
      <c r="K512" s="540" t="s">
        <v>2478</v>
      </c>
      <c r="L512" s="540" t="s">
        <v>2478</v>
      </c>
      <c r="M512" s="540" t="s">
        <v>2478</v>
      </c>
      <c r="N512" s="540" t="s">
        <v>2478</v>
      </c>
      <c r="O512" s="540" t="s">
        <v>2478</v>
      </c>
      <c r="P512" s="540" t="s">
        <v>2478</v>
      </c>
      <c r="Q512" s="540" t="s">
        <v>2478</v>
      </c>
      <c r="R512" s="540" t="s">
        <v>2478</v>
      </c>
      <c r="S512" s="540" t="s">
        <v>2478</v>
      </c>
    </row>
    <row r="513" spans="1:19">
      <c r="A513" s="543" t="s">
        <v>3271</v>
      </c>
      <c r="B513" s="544"/>
      <c r="C513" s="544"/>
      <c r="D513" s="545">
        <v>90017</v>
      </c>
      <c r="E513" s="545">
        <v>90017</v>
      </c>
      <c r="F513" s="545" t="s">
        <v>4296</v>
      </c>
      <c r="G513" s="543" t="s">
        <v>4297</v>
      </c>
      <c r="H513" s="545" t="s">
        <v>2469</v>
      </c>
      <c r="I513" s="544" t="s">
        <v>2478</v>
      </c>
      <c r="J513" s="543" t="s">
        <v>2478</v>
      </c>
      <c r="K513" s="543" t="s">
        <v>2478</v>
      </c>
      <c r="L513" s="543" t="s">
        <v>2478</v>
      </c>
      <c r="M513" s="543" t="s">
        <v>2478</v>
      </c>
      <c r="N513" s="543" t="s">
        <v>2478</v>
      </c>
      <c r="O513" s="543" t="s">
        <v>2478</v>
      </c>
      <c r="P513" s="543" t="s">
        <v>2478</v>
      </c>
      <c r="Q513" s="543" t="s">
        <v>2478</v>
      </c>
      <c r="R513" s="543" t="s">
        <v>2478</v>
      </c>
      <c r="S513" s="543" t="s">
        <v>2478</v>
      </c>
    </row>
    <row r="514" spans="1:19">
      <c r="A514" s="540" t="s">
        <v>3271</v>
      </c>
      <c r="B514" s="541"/>
      <c r="C514" s="541"/>
      <c r="D514" s="542">
        <v>90017</v>
      </c>
      <c r="E514" s="542">
        <v>90017</v>
      </c>
      <c r="F514" s="542" t="s">
        <v>4298</v>
      </c>
      <c r="G514" s="540" t="s">
        <v>4299</v>
      </c>
      <c r="H514" s="542" t="s">
        <v>2546</v>
      </c>
      <c r="I514" s="541" t="s">
        <v>2478</v>
      </c>
      <c r="J514" s="540" t="s">
        <v>2478</v>
      </c>
      <c r="K514" s="540" t="s">
        <v>2478</v>
      </c>
      <c r="L514" s="540" t="s">
        <v>2478</v>
      </c>
      <c r="M514" s="540" t="s">
        <v>2478</v>
      </c>
      <c r="N514" s="540" t="s">
        <v>2478</v>
      </c>
      <c r="O514" s="540" t="s">
        <v>2478</v>
      </c>
      <c r="P514" s="540" t="s">
        <v>2478</v>
      </c>
      <c r="Q514" s="540" t="s">
        <v>2478</v>
      </c>
      <c r="R514" s="540" t="s">
        <v>2478</v>
      </c>
      <c r="S514" s="540" t="s">
        <v>2478</v>
      </c>
    </row>
    <row r="515" spans="1:19">
      <c r="A515" s="543" t="s">
        <v>3271</v>
      </c>
      <c r="B515" s="544"/>
      <c r="C515" s="544"/>
      <c r="D515" s="545">
        <v>90017</v>
      </c>
      <c r="E515" s="545">
        <v>90017</v>
      </c>
      <c r="F515" s="545" t="s">
        <v>4300</v>
      </c>
      <c r="G515" s="543" t="s">
        <v>4301</v>
      </c>
      <c r="H515" s="545" t="s">
        <v>2546</v>
      </c>
      <c r="I515" s="544" t="s">
        <v>2478</v>
      </c>
      <c r="J515" s="543" t="s">
        <v>2478</v>
      </c>
      <c r="K515" s="543" t="s">
        <v>2478</v>
      </c>
      <c r="L515" s="543" t="s">
        <v>2478</v>
      </c>
      <c r="M515" s="543" t="s">
        <v>2478</v>
      </c>
      <c r="N515" s="543" t="s">
        <v>2478</v>
      </c>
      <c r="O515" s="543" t="s">
        <v>2478</v>
      </c>
      <c r="P515" s="543" t="s">
        <v>2478</v>
      </c>
      <c r="Q515" s="543" t="s">
        <v>2478</v>
      </c>
      <c r="R515" s="543" t="s">
        <v>2478</v>
      </c>
      <c r="S515" s="543" t="s">
        <v>2478</v>
      </c>
    </row>
    <row r="516" spans="1:19">
      <c r="A516" s="540" t="s">
        <v>3271</v>
      </c>
      <c r="B516" s="541"/>
      <c r="C516" s="541"/>
      <c r="D516" s="542">
        <v>90017</v>
      </c>
      <c r="E516" s="542">
        <v>90017</v>
      </c>
      <c r="F516" s="542" t="s">
        <v>4302</v>
      </c>
      <c r="G516" s="540" t="s">
        <v>4303</v>
      </c>
      <c r="H516" s="542" t="s">
        <v>2469</v>
      </c>
      <c r="I516" s="541" t="s">
        <v>2478</v>
      </c>
      <c r="J516" s="540" t="s">
        <v>2478</v>
      </c>
      <c r="K516" s="540" t="s">
        <v>2478</v>
      </c>
      <c r="L516" s="540" t="s">
        <v>2478</v>
      </c>
      <c r="M516" s="540" t="s">
        <v>2478</v>
      </c>
      <c r="N516" s="540" t="s">
        <v>2478</v>
      </c>
      <c r="O516" s="540" t="s">
        <v>2478</v>
      </c>
      <c r="P516" s="540" t="s">
        <v>2478</v>
      </c>
      <c r="Q516" s="540" t="s">
        <v>2478</v>
      </c>
      <c r="R516" s="540" t="s">
        <v>2478</v>
      </c>
      <c r="S516" s="540" t="s">
        <v>2478</v>
      </c>
    </row>
    <row r="517" spans="1:19">
      <c r="A517" s="543" t="s">
        <v>3271</v>
      </c>
      <c r="B517" s="544"/>
      <c r="C517" s="544"/>
      <c r="D517" s="545">
        <v>90017</v>
      </c>
      <c r="E517" s="545">
        <v>90017</v>
      </c>
      <c r="F517" s="545" t="s">
        <v>4304</v>
      </c>
      <c r="G517" s="543" t="s">
        <v>4305</v>
      </c>
      <c r="H517" s="545" t="s">
        <v>2469</v>
      </c>
      <c r="I517" s="544" t="s">
        <v>2478</v>
      </c>
      <c r="J517" s="543" t="s">
        <v>2478</v>
      </c>
      <c r="K517" s="543" t="s">
        <v>2478</v>
      </c>
      <c r="L517" s="543" t="s">
        <v>2478</v>
      </c>
      <c r="M517" s="543" t="s">
        <v>2478</v>
      </c>
      <c r="N517" s="543" t="s">
        <v>2478</v>
      </c>
      <c r="O517" s="543" t="s">
        <v>2478</v>
      </c>
      <c r="P517" s="543" t="s">
        <v>2478</v>
      </c>
      <c r="Q517" s="543" t="s">
        <v>2478</v>
      </c>
      <c r="R517" s="543" t="s">
        <v>2478</v>
      </c>
      <c r="S517" s="543" t="s">
        <v>2478</v>
      </c>
    </row>
    <row r="518" spans="1:19">
      <c r="A518" s="540" t="s">
        <v>3271</v>
      </c>
      <c r="B518" s="541"/>
      <c r="C518" s="541"/>
      <c r="D518" s="542">
        <v>90017</v>
      </c>
      <c r="E518" s="542">
        <v>90017</v>
      </c>
      <c r="F518" s="542" t="s">
        <v>4306</v>
      </c>
      <c r="G518" s="540" t="s">
        <v>4307</v>
      </c>
      <c r="H518" s="542" t="s">
        <v>2469</v>
      </c>
      <c r="I518" s="541" t="s">
        <v>2478</v>
      </c>
      <c r="J518" s="540" t="s">
        <v>2478</v>
      </c>
      <c r="K518" s="540" t="s">
        <v>2478</v>
      </c>
      <c r="L518" s="540" t="s">
        <v>2478</v>
      </c>
      <c r="M518" s="540" t="s">
        <v>2478</v>
      </c>
      <c r="N518" s="540" t="s">
        <v>2478</v>
      </c>
      <c r="O518" s="540" t="s">
        <v>2478</v>
      </c>
      <c r="P518" s="540" t="s">
        <v>2478</v>
      </c>
      <c r="Q518" s="540" t="s">
        <v>2478</v>
      </c>
      <c r="R518" s="540" t="s">
        <v>2478</v>
      </c>
      <c r="S518" s="540" t="s">
        <v>2478</v>
      </c>
    </row>
    <row r="519" spans="1:19">
      <c r="A519" s="543" t="s">
        <v>3271</v>
      </c>
      <c r="B519" s="544"/>
      <c r="C519" s="544"/>
      <c r="D519" s="545">
        <v>90017</v>
      </c>
      <c r="E519" s="545">
        <v>90017</v>
      </c>
      <c r="F519" s="545" t="s">
        <v>4308</v>
      </c>
      <c r="G519" s="543" t="s">
        <v>4309</v>
      </c>
      <c r="H519" s="545" t="s">
        <v>2546</v>
      </c>
      <c r="I519" s="544" t="s">
        <v>2478</v>
      </c>
      <c r="J519" s="543" t="s">
        <v>2478</v>
      </c>
      <c r="K519" s="543" t="s">
        <v>2478</v>
      </c>
      <c r="L519" s="543" t="s">
        <v>2478</v>
      </c>
      <c r="M519" s="543" t="s">
        <v>2478</v>
      </c>
      <c r="N519" s="543" t="s">
        <v>2478</v>
      </c>
      <c r="O519" s="543" t="s">
        <v>2478</v>
      </c>
      <c r="P519" s="543" t="s">
        <v>2478</v>
      </c>
      <c r="Q519" s="543" t="s">
        <v>2478</v>
      </c>
      <c r="R519" s="543" t="s">
        <v>2478</v>
      </c>
      <c r="S519" s="543" t="s">
        <v>2478</v>
      </c>
    </row>
    <row r="520" spans="1:19">
      <c r="A520" s="540" t="s">
        <v>3271</v>
      </c>
      <c r="B520" s="541"/>
      <c r="C520" s="541"/>
      <c r="D520" s="542">
        <v>90017</v>
      </c>
      <c r="E520" s="542">
        <v>90017</v>
      </c>
      <c r="F520" s="542" t="s">
        <v>4310</v>
      </c>
      <c r="G520" s="540" t="s">
        <v>4311</v>
      </c>
      <c r="H520" s="542" t="s">
        <v>2546</v>
      </c>
      <c r="I520" s="541" t="s">
        <v>2478</v>
      </c>
      <c r="J520" s="540" t="s">
        <v>2478</v>
      </c>
      <c r="K520" s="540" t="s">
        <v>2478</v>
      </c>
      <c r="L520" s="540" t="s">
        <v>2478</v>
      </c>
      <c r="M520" s="540" t="s">
        <v>2478</v>
      </c>
      <c r="N520" s="540" t="s">
        <v>2478</v>
      </c>
      <c r="O520" s="540" t="s">
        <v>2478</v>
      </c>
      <c r="P520" s="540" t="s">
        <v>2478</v>
      </c>
      <c r="Q520" s="540" t="s">
        <v>2478</v>
      </c>
      <c r="R520" s="540" t="s">
        <v>2478</v>
      </c>
      <c r="S520" s="540" t="s">
        <v>2478</v>
      </c>
    </row>
    <row r="521" spans="1:19">
      <c r="A521" s="543" t="s">
        <v>3271</v>
      </c>
      <c r="B521" s="544"/>
      <c r="C521" s="544"/>
      <c r="D521" s="545">
        <v>90017</v>
      </c>
      <c r="E521" s="545">
        <v>90017</v>
      </c>
      <c r="F521" s="545" t="s">
        <v>4312</v>
      </c>
      <c r="G521" s="543" t="s">
        <v>4313</v>
      </c>
      <c r="H521" s="545" t="s">
        <v>2469</v>
      </c>
      <c r="I521" s="544" t="s">
        <v>2478</v>
      </c>
      <c r="J521" s="543" t="s">
        <v>2478</v>
      </c>
      <c r="K521" s="543" t="s">
        <v>2478</v>
      </c>
      <c r="L521" s="543" t="s">
        <v>2478</v>
      </c>
      <c r="M521" s="543" t="s">
        <v>2478</v>
      </c>
      <c r="N521" s="543" t="s">
        <v>2478</v>
      </c>
      <c r="O521" s="543" t="s">
        <v>2478</v>
      </c>
      <c r="P521" s="543" t="s">
        <v>2478</v>
      </c>
      <c r="Q521" s="543" t="s">
        <v>2478</v>
      </c>
      <c r="R521" s="543" t="s">
        <v>2478</v>
      </c>
      <c r="S521" s="543" t="s">
        <v>2478</v>
      </c>
    </row>
    <row r="522" spans="1:19">
      <c r="A522" s="540" t="s">
        <v>3271</v>
      </c>
      <c r="B522" s="541"/>
      <c r="C522" s="541"/>
      <c r="D522" s="542">
        <v>90017</v>
      </c>
      <c r="E522" s="542">
        <v>90017</v>
      </c>
      <c r="F522" s="542" t="s">
        <v>4314</v>
      </c>
      <c r="G522" s="540" t="s">
        <v>4315</v>
      </c>
      <c r="H522" s="542" t="s">
        <v>2469</v>
      </c>
      <c r="I522" s="541" t="s">
        <v>2478</v>
      </c>
      <c r="J522" s="540" t="s">
        <v>2478</v>
      </c>
      <c r="K522" s="540" t="s">
        <v>2478</v>
      </c>
      <c r="L522" s="540" t="s">
        <v>2478</v>
      </c>
      <c r="M522" s="540" t="s">
        <v>2478</v>
      </c>
      <c r="N522" s="540" t="s">
        <v>2478</v>
      </c>
      <c r="O522" s="540" t="s">
        <v>2478</v>
      </c>
      <c r="P522" s="540" t="s">
        <v>2478</v>
      </c>
      <c r="Q522" s="540" t="s">
        <v>2478</v>
      </c>
      <c r="R522" s="540" t="s">
        <v>2478</v>
      </c>
      <c r="S522" s="540" t="s">
        <v>2478</v>
      </c>
    </row>
    <row r="523" spans="1:19">
      <c r="A523" s="543" t="s">
        <v>3271</v>
      </c>
      <c r="B523" s="544"/>
      <c r="C523" s="544"/>
      <c r="D523" s="545">
        <v>90017</v>
      </c>
      <c r="E523" s="545">
        <v>90017</v>
      </c>
      <c r="F523" s="545" t="s">
        <v>4316</v>
      </c>
      <c r="G523" s="543" t="s">
        <v>4317</v>
      </c>
      <c r="H523" s="545" t="s">
        <v>2546</v>
      </c>
      <c r="I523" s="544" t="s">
        <v>2478</v>
      </c>
      <c r="J523" s="543" t="s">
        <v>2478</v>
      </c>
      <c r="K523" s="543" t="s">
        <v>2478</v>
      </c>
      <c r="L523" s="543" t="s">
        <v>2478</v>
      </c>
      <c r="M523" s="543" t="s">
        <v>2478</v>
      </c>
      <c r="N523" s="543" t="s">
        <v>2478</v>
      </c>
      <c r="O523" s="543" t="s">
        <v>2478</v>
      </c>
      <c r="P523" s="543" t="s">
        <v>2478</v>
      </c>
      <c r="Q523" s="543" t="s">
        <v>2478</v>
      </c>
      <c r="R523" s="543" t="s">
        <v>2478</v>
      </c>
      <c r="S523" s="543" t="s">
        <v>2478</v>
      </c>
    </row>
    <row r="524" spans="1:19">
      <c r="A524" s="540" t="s">
        <v>3271</v>
      </c>
      <c r="B524" s="541"/>
      <c r="C524" s="541"/>
      <c r="D524" s="542">
        <v>90017</v>
      </c>
      <c r="E524" s="542">
        <v>90017</v>
      </c>
      <c r="F524" s="542" t="s">
        <v>4318</v>
      </c>
      <c r="G524" s="540" t="s">
        <v>4319</v>
      </c>
      <c r="H524" s="542" t="s">
        <v>2469</v>
      </c>
      <c r="I524" s="541" t="s">
        <v>2478</v>
      </c>
      <c r="J524" s="540" t="s">
        <v>2478</v>
      </c>
      <c r="K524" s="540" t="s">
        <v>2478</v>
      </c>
      <c r="L524" s="540" t="s">
        <v>2478</v>
      </c>
      <c r="M524" s="540" t="s">
        <v>2478</v>
      </c>
      <c r="N524" s="540" t="s">
        <v>2478</v>
      </c>
      <c r="O524" s="540" t="s">
        <v>2478</v>
      </c>
      <c r="P524" s="540" t="s">
        <v>2478</v>
      </c>
      <c r="Q524" s="540" t="s">
        <v>2478</v>
      </c>
      <c r="R524" s="540" t="s">
        <v>2478</v>
      </c>
      <c r="S524" s="540" t="s">
        <v>2478</v>
      </c>
    </row>
    <row r="525" spans="1:19">
      <c r="A525" s="543" t="s">
        <v>3271</v>
      </c>
      <c r="B525" s="544"/>
      <c r="C525" s="544"/>
      <c r="D525" s="545">
        <v>90017</v>
      </c>
      <c r="E525" s="545">
        <v>90017</v>
      </c>
      <c r="F525" s="545" t="s">
        <v>4320</v>
      </c>
      <c r="G525" s="543" t="s">
        <v>4321</v>
      </c>
      <c r="H525" s="545" t="s">
        <v>2546</v>
      </c>
      <c r="I525" s="544" t="s">
        <v>2478</v>
      </c>
      <c r="J525" s="543" t="s">
        <v>2478</v>
      </c>
      <c r="K525" s="543" t="s">
        <v>2478</v>
      </c>
      <c r="L525" s="543" t="s">
        <v>2478</v>
      </c>
      <c r="M525" s="543" t="s">
        <v>2478</v>
      </c>
      <c r="N525" s="543" t="s">
        <v>2478</v>
      </c>
      <c r="O525" s="543" t="s">
        <v>2478</v>
      </c>
      <c r="P525" s="543" t="s">
        <v>2478</v>
      </c>
      <c r="Q525" s="543" t="s">
        <v>2478</v>
      </c>
      <c r="R525" s="543" t="s">
        <v>2478</v>
      </c>
      <c r="S525" s="543" t="s">
        <v>2478</v>
      </c>
    </row>
    <row r="526" spans="1:19">
      <c r="A526" s="540" t="s">
        <v>3271</v>
      </c>
      <c r="B526" s="541"/>
      <c r="C526" s="541"/>
      <c r="D526" s="542">
        <v>90017</v>
      </c>
      <c r="E526" s="542">
        <v>90017</v>
      </c>
      <c r="F526" s="542" t="s">
        <v>4322</v>
      </c>
      <c r="G526" s="540" t="s">
        <v>4323</v>
      </c>
      <c r="H526" s="542" t="s">
        <v>2469</v>
      </c>
      <c r="I526" s="541" t="s">
        <v>2478</v>
      </c>
      <c r="J526" s="540" t="s">
        <v>2478</v>
      </c>
      <c r="K526" s="540" t="s">
        <v>2478</v>
      </c>
      <c r="L526" s="540" t="s">
        <v>2478</v>
      </c>
      <c r="M526" s="540" t="s">
        <v>2478</v>
      </c>
      <c r="N526" s="540" t="s">
        <v>2478</v>
      </c>
      <c r="O526" s="540" t="s">
        <v>2478</v>
      </c>
      <c r="P526" s="540" t="s">
        <v>2478</v>
      </c>
      <c r="Q526" s="540" t="s">
        <v>2478</v>
      </c>
      <c r="R526" s="540" t="s">
        <v>2478</v>
      </c>
      <c r="S526" s="540" t="s">
        <v>2478</v>
      </c>
    </row>
    <row r="527" spans="1:19">
      <c r="A527" s="543" t="s">
        <v>3271</v>
      </c>
      <c r="B527" s="544"/>
      <c r="C527" s="544"/>
      <c r="D527" s="545">
        <v>90017</v>
      </c>
      <c r="E527" s="545">
        <v>90017</v>
      </c>
      <c r="F527" s="545" t="s">
        <v>4324</v>
      </c>
      <c r="G527" s="543" t="s">
        <v>4325</v>
      </c>
      <c r="H527" s="545" t="s">
        <v>2469</v>
      </c>
      <c r="I527" s="544" t="s">
        <v>2478</v>
      </c>
      <c r="J527" s="543" t="s">
        <v>2478</v>
      </c>
      <c r="K527" s="543" t="s">
        <v>2478</v>
      </c>
      <c r="L527" s="543" t="s">
        <v>2478</v>
      </c>
      <c r="M527" s="543" t="s">
        <v>2478</v>
      </c>
      <c r="N527" s="543" t="s">
        <v>2478</v>
      </c>
      <c r="O527" s="543" t="s">
        <v>2478</v>
      </c>
      <c r="P527" s="543" t="s">
        <v>2478</v>
      </c>
      <c r="Q527" s="543" t="s">
        <v>2478</v>
      </c>
      <c r="R527" s="543" t="s">
        <v>2478</v>
      </c>
      <c r="S527" s="543" t="s">
        <v>2478</v>
      </c>
    </row>
    <row r="528" spans="1:19">
      <c r="A528" s="540" t="s">
        <v>3271</v>
      </c>
      <c r="B528" s="541"/>
      <c r="C528" s="541"/>
      <c r="D528" s="542">
        <v>90017</v>
      </c>
      <c r="E528" s="542">
        <v>90017</v>
      </c>
      <c r="F528" s="542" t="s">
        <v>4326</v>
      </c>
      <c r="G528" s="540" t="s">
        <v>4327</v>
      </c>
      <c r="H528" s="542" t="s">
        <v>2469</v>
      </c>
      <c r="I528" s="541" t="s">
        <v>2478</v>
      </c>
      <c r="J528" s="540" t="s">
        <v>2478</v>
      </c>
      <c r="K528" s="540" t="s">
        <v>2478</v>
      </c>
      <c r="L528" s="540" t="s">
        <v>2478</v>
      </c>
      <c r="M528" s="540" t="s">
        <v>2478</v>
      </c>
      <c r="N528" s="540" t="s">
        <v>2478</v>
      </c>
      <c r="O528" s="540" t="s">
        <v>2478</v>
      </c>
      <c r="P528" s="540" t="s">
        <v>2478</v>
      </c>
      <c r="Q528" s="540" t="s">
        <v>2478</v>
      </c>
      <c r="R528" s="540" t="s">
        <v>2478</v>
      </c>
      <c r="S528" s="540" t="s">
        <v>2478</v>
      </c>
    </row>
    <row r="529" spans="1:19">
      <c r="A529" s="543" t="s">
        <v>3271</v>
      </c>
      <c r="B529" s="544"/>
      <c r="C529" s="544"/>
      <c r="D529" s="545">
        <v>90017</v>
      </c>
      <c r="E529" s="545">
        <v>90017</v>
      </c>
      <c r="F529" s="545" t="s">
        <v>4328</v>
      </c>
      <c r="G529" s="543" t="s">
        <v>4329</v>
      </c>
      <c r="H529" s="545" t="s">
        <v>2469</v>
      </c>
      <c r="I529" s="544" t="s">
        <v>2478</v>
      </c>
      <c r="J529" s="543" t="s">
        <v>2478</v>
      </c>
      <c r="K529" s="543" t="s">
        <v>2478</v>
      </c>
      <c r="L529" s="543" t="s">
        <v>2478</v>
      </c>
      <c r="M529" s="543" t="s">
        <v>2478</v>
      </c>
      <c r="N529" s="543" t="s">
        <v>2478</v>
      </c>
      <c r="O529" s="543" t="s">
        <v>2478</v>
      </c>
      <c r="P529" s="543" t="s">
        <v>2478</v>
      </c>
      <c r="Q529" s="543" t="s">
        <v>2478</v>
      </c>
      <c r="R529" s="543" t="s">
        <v>2478</v>
      </c>
      <c r="S529" s="543" t="s">
        <v>2478</v>
      </c>
    </row>
    <row r="530" spans="1:19">
      <c r="A530" s="540" t="s">
        <v>3271</v>
      </c>
      <c r="B530" s="541"/>
      <c r="C530" s="541"/>
      <c r="D530" s="542">
        <v>90017</v>
      </c>
      <c r="E530" s="542">
        <v>90017</v>
      </c>
      <c r="F530" s="542" t="s">
        <v>4330</v>
      </c>
      <c r="G530" s="540" t="s">
        <v>4331</v>
      </c>
      <c r="H530" s="542" t="s">
        <v>2546</v>
      </c>
      <c r="I530" s="541" t="s">
        <v>2478</v>
      </c>
      <c r="J530" s="540" t="s">
        <v>2478</v>
      </c>
      <c r="K530" s="540" t="s">
        <v>2478</v>
      </c>
      <c r="L530" s="540" t="s">
        <v>2478</v>
      </c>
      <c r="M530" s="540" t="s">
        <v>2478</v>
      </c>
      <c r="N530" s="540" t="s">
        <v>2478</v>
      </c>
      <c r="O530" s="540" t="s">
        <v>2478</v>
      </c>
      <c r="P530" s="540" t="s">
        <v>2478</v>
      </c>
      <c r="Q530" s="540" t="s">
        <v>2478</v>
      </c>
      <c r="R530" s="540" t="s">
        <v>2478</v>
      </c>
      <c r="S530" s="540" t="s">
        <v>2478</v>
      </c>
    </row>
    <row r="531" spans="1:19">
      <c r="A531" s="543" t="s">
        <v>3271</v>
      </c>
      <c r="B531" s="544"/>
      <c r="C531" s="544"/>
      <c r="D531" s="545">
        <v>90017</v>
      </c>
      <c r="E531" s="545">
        <v>90017</v>
      </c>
      <c r="F531" s="545" t="s">
        <v>4332</v>
      </c>
      <c r="G531" s="543" t="s">
        <v>4333</v>
      </c>
      <c r="H531" s="545" t="s">
        <v>2469</v>
      </c>
      <c r="I531" s="544" t="s">
        <v>2478</v>
      </c>
      <c r="J531" s="543" t="s">
        <v>2478</v>
      </c>
      <c r="K531" s="543" t="s">
        <v>2478</v>
      </c>
      <c r="L531" s="543" t="s">
        <v>2478</v>
      </c>
      <c r="M531" s="543" t="s">
        <v>2478</v>
      </c>
      <c r="N531" s="543" t="s">
        <v>2478</v>
      </c>
      <c r="O531" s="543" t="s">
        <v>2478</v>
      </c>
      <c r="P531" s="543" t="s">
        <v>2478</v>
      </c>
      <c r="Q531" s="543" t="s">
        <v>2478</v>
      </c>
      <c r="R531" s="543" t="s">
        <v>2478</v>
      </c>
      <c r="S531" s="543" t="s">
        <v>2478</v>
      </c>
    </row>
    <row r="532" spans="1:19">
      <c r="A532" s="540" t="s">
        <v>3271</v>
      </c>
      <c r="B532" s="541"/>
      <c r="C532" s="541"/>
      <c r="D532" s="542">
        <v>90017</v>
      </c>
      <c r="E532" s="542">
        <v>90017</v>
      </c>
      <c r="F532" s="542" t="s">
        <v>4334</v>
      </c>
      <c r="G532" s="540" t="s">
        <v>4335</v>
      </c>
      <c r="H532" s="542" t="s">
        <v>2469</v>
      </c>
      <c r="I532" s="541" t="s">
        <v>2478</v>
      </c>
      <c r="J532" s="540" t="s">
        <v>2478</v>
      </c>
      <c r="K532" s="540" t="s">
        <v>2478</v>
      </c>
      <c r="L532" s="540" t="s">
        <v>2478</v>
      </c>
      <c r="M532" s="540" t="s">
        <v>2478</v>
      </c>
      <c r="N532" s="540" t="s">
        <v>2478</v>
      </c>
      <c r="O532" s="540" t="s">
        <v>2478</v>
      </c>
      <c r="P532" s="540" t="s">
        <v>2478</v>
      </c>
      <c r="Q532" s="540" t="s">
        <v>2478</v>
      </c>
      <c r="R532" s="540" t="s">
        <v>2478</v>
      </c>
      <c r="S532" s="540" t="s">
        <v>2478</v>
      </c>
    </row>
    <row r="533" spans="1:19">
      <c r="A533" s="543" t="s">
        <v>3271</v>
      </c>
      <c r="B533" s="544"/>
      <c r="C533" s="544"/>
      <c r="D533" s="545">
        <v>90017</v>
      </c>
      <c r="E533" s="545">
        <v>90017</v>
      </c>
      <c r="F533" s="545" t="s">
        <v>4336</v>
      </c>
      <c r="G533" s="543" t="s">
        <v>4337</v>
      </c>
      <c r="H533" s="545" t="s">
        <v>2469</v>
      </c>
      <c r="I533" s="544" t="s">
        <v>2478</v>
      </c>
      <c r="J533" s="543" t="s">
        <v>2478</v>
      </c>
      <c r="K533" s="543" t="s">
        <v>2478</v>
      </c>
      <c r="L533" s="543" t="s">
        <v>2478</v>
      </c>
      <c r="M533" s="543" t="s">
        <v>2478</v>
      </c>
      <c r="N533" s="543" t="s">
        <v>2478</v>
      </c>
      <c r="O533" s="543" t="s">
        <v>2478</v>
      </c>
      <c r="P533" s="543" t="s">
        <v>2478</v>
      </c>
      <c r="Q533" s="543" t="s">
        <v>2478</v>
      </c>
      <c r="R533" s="543" t="s">
        <v>2478</v>
      </c>
      <c r="S533" s="543" t="s">
        <v>2478</v>
      </c>
    </row>
    <row r="534" spans="1:19">
      <c r="A534" s="540" t="s">
        <v>3271</v>
      </c>
      <c r="B534" s="541"/>
      <c r="C534" s="541"/>
      <c r="D534" s="542">
        <v>90017</v>
      </c>
      <c r="E534" s="542">
        <v>90017</v>
      </c>
      <c r="F534" s="542" t="s">
        <v>4338</v>
      </c>
      <c r="G534" s="540" t="s">
        <v>4339</v>
      </c>
      <c r="H534" s="542" t="s">
        <v>2469</v>
      </c>
      <c r="I534" s="541" t="s">
        <v>2478</v>
      </c>
      <c r="J534" s="540" t="s">
        <v>2478</v>
      </c>
      <c r="K534" s="540" t="s">
        <v>2478</v>
      </c>
      <c r="L534" s="540" t="s">
        <v>2478</v>
      </c>
      <c r="M534" s="540" t="s">
        <v>2478</v>
      </c>
      <c r="N534" s="540" t="s">
        <v>2478</v>
      </c>
      <c r="O534" s="540" t="s">
        <v>2478</v>
      </c>
      <c r="P534" s="540" t="s">
        <v>2478</v>
      </c>
      <c r="Q534" s="540" t="s">
        <v>2478</v>
      </c>
      <c r="R534" s="540" t="s">
        <v>2478</v>
      </c>
      <c r="S534" s="540" t="s">
        <v>2478</v>
      </c>
    </row>
    <row r="535" spans="1:19">
      <c r="A535" s="543" t="s">
        <v>3271</v>
      </c>
      <c r="B535" s="544"/>
      <c r="C535" s="544"/>
      <c r="D535" s="545">
        <v>90017</v>
      </c>
      <c r="E535" s="545">
        <v>90017</v>
      </c>
      <c r="F535" s="545" t="s">
        <v>4340</v>
      </c>
      <c r="G535" s="543" t="s">
        <v>4341</v>
      </c>
      <c r="H535" s="545" t="s">
        <v>2469</v>
      </c>
      <c r="I535" s="544" t="s">
        <v>2478</v>
      </c>
      <c r="J535" s="543" t="s">
        <v>2478</v>
      </c>
      <c r="K535" s="543" t="s">
        <v>2478</v>
      </c>
      <c r="L535" s="543" t="s">
        <v>2478</v>
      </c>
      <c r="M535" s="543" t="s">
        <v>2478</v>
      </c>
      <c r="N535" s="543" t="s">
        <v>2478</v>
      </c>
      <c r="O535" s="543" t="s">
        <v>2478</v>
      </c>
      <c r="P535" s="543" t="s">
        <v>2478</v>
      </c>
      <c r="Q535" s="543" t="s">
        <v>2478</v>
      </c>
      <c r="R535" s="543" t="s">
        <v>2478</v>
      </c>
      <c r="S535" s="543" t="s">
        <v>2478</v>
      </c>
    </row>
    <row r="536" spans="1:19">
      <c r="A536" s="540" t="s">
        <v>3271</v>
      </c>
      <c r="B536" s="541"/>
      <c r="C536" s="541"/>
      <c r="D536" s="542">
        <v>90017</v>
      </c>
      <c r="E536" s="542">
        <v>90017</v>
      </c>
      <c r="F536" s="542" t="s">
        <v>4342</v>
      </c>
      <c r="G536" s="540" t="s">
        <v>4343</v>
      </c>
      <c r="H536" s="542" t="s">
        <v>2469</v>
      </c>
      <c r="I536" s="541" t="s">
        <v>2478</v>
      </c>
      <c r="J536" s="540" t="s">
        <v>2478</v>
      </c>
      <c r="K536" s="540" t="s">
        <v>2478</v>
      </c>
      <c r="L536" s="540" t="s">
        <v>2478</v>
      </c>
      <c r="M536" s="540" t="s">
        <v>2478</v>
      </c>
      <c r="N536" s="540" t="s">
        <v>2478</v>
      </c>
      <c r="O536" s="540" t="s">
        <v>2478</v>
      </c>
      <c r="P536" s="540" t="s">
        <v>2478</v>
      </c>
      <c r="Q536" s="540" t="s">
        <v>2478</v>
      </c>
      <c r="R536" s="540" t="s">
        <v>2478</v>
      </c>
      <c r="S536" s="540" t="s">
        <v>2478</v>
      </c>
    </row>
    <row r="537" spans="1:19">
      <c r="A537" s="543" t="s">
        <v>3271</v>
      </c>
      <c r="B537" s="544"/>
      <c r="C537" s="544"/>
      <c r="D537" s="545">
        <v>90017</v>
      </c>
      <c r="E537" s="545">
        <v>90017</v>
      </c>
      <c r="F537" s="545" t="s">
        <v>4344</v>
      </c>
      <c r="G537" s="543" t="s">
        <v>4345</v>
      </c>
      <c r="H537" s="545" t="s">
        <v>2546</v>
      </c>
      <c r="I537" s="544" t="s">
        <v>2478</v>
      </c>
      <c r="J537" s="543" t="s">
        <v>2478</v>
      </c>
      <c r="K537" s="543" t="s">
        <v>2478</v>
      </c>
      <c r="L537" s="543" t="s">
        <v>2478</v>
      </c>
      <c r="M537" s="543" t="s">
        <v>2478</v>
      </c>
      <c r="N537" s="543" t="s">
        <v>2478</v>
      </c>
      <c r="O537" s="543" t="s">
        <v>2478</v>
      </c>
      <c r="P537" s="543" t="s">
        <v>2478</v>
      </c>
      <c r="Q537" s="543" t="s">
        <v>2478</v>
      </c>
      <c r="R537" s="543" t="s">
        <v>2478</v>
      </c>
      <c r="S537" s="543" t="s">
        <v>2478</v>
      </c>
    </row>
    <row r="538" spans="1:19">
      <c r="A538" s="540" t="s">
        <v>3271</v>
      </c>
      <c r="B538" s="541"/>
      <c r="C538" s="541"/>
      <c r="D538" s="542">
        <v>90017</v>
      </c>
      <c r="E538" s="542">
        <v>90017</v>
      </c>
      <c r="F538" s="542" t="s">
        <v>4346</v>
      </c>
      <c r="G538" s="540" t="s">
        <v>4347</v>
      </c>
      <c r="H538" s="542" t="s">
        <v>2469</v>
      </c>
      <c r="I538" s="541" t="s">
        <v>2478</v>
      </c>
      <c r="J538" s="540" t="s">
        <v>2478</v>
      </c>
      <c r="K538" s="540" t="s">
        <v>2478</v>
      </c>
      <c r="L538" s="540" t="s">
        <v>2478</v>
      </c>
      <c r="M538" s="540" t="s">
        <v>2478</v>
      </c>
      <c r="N538" s="540" t="s">
        <v>2478</v>
      </c>
      <c r="O538" s="540" t="s">
        <v>2478</v>
      </c>
      <c r="P538" s="540" t="s">
        <v>2478</v>
      </c>
      <c r="Q538" s="540" t="s">
        <v>2478</v>
      </c>
      <c r="R538" s="540" t="s">
        <v>2478</v>
      </c>
      <c r="S538" s="540" t="s">
        <v>2478</v>
      </c>
    </row>
    <row r="539" spans="1:19">
      <c r="A539" s="543" t="s">
        <v>3271</v>
      </c>
      <c r="B539" s="544"/>
      <c r="C539" s="544"/>
      <c r="D539" s="545">
        <v>90017</v>
      </c>
      <c r="E539" s="545">
        <v>90017</v>
      </c>
      <c r="F539" s="545" t="s">
        <v>4348</v>
      </c>
      <c r="G539" s="543" t="s">
        <v>4349</v>
      </c>
      <c r="H539" s="545" t="s">
        <v>2469</v>
      </c>
      <c r="I539" s="544" t="s">
        <v>2478</v>
      </c>
      <c r="J539" s="543" t="s">
        <v>2478</v>
      </c>
      <c r="K539" s="543" t="s">
        <v>2478</v>
      </c>
      <c r="L539" s="543" t="s">
        <v>2478</v>
      </c>
      <c r="M539" s="543" t="s">
        <v>2478</v>
      </c>
      <c r="N539" s="543" t="s">
        <v>2478</v>
      </c>
      <c r="O539" s="543" t="s">
        <v>2478</v>
      </c>
      <c r="P539" s="543" t="s">
        <v>2478</v>
      </c>
      <c r="Q539" s="543" t="s">
        <v>2478</v>
      </c>
      <c r="R539" s="543" t="s">
        <v>2478</v>
      </c>
      <c r="S539" s="543" t="s">
        <v>2478</v>
      </c>
    </row>
    <row r="540" spans="1:19">
      <c r="A540" s="540" t="s">
        <v>3271</v>
      </c>
      <c r="B540" s="541"/>
      <c r="C540" s="541"/>
      <c r="D540" s="542">
        <v>90017</v>
      </c>
      <c r="E540" s="542">
        <v>90017</v>
      </c>
      <c r="F540" s="542" t="s">
        <v>4350</v>
      </c>
      <c r="G540" s="540" t="s">
        <v>4351</v>
      </c>
      <c r="H540" s="542" t="s">
        <v>2469</v>
      </c>
      <c r="I540" s="541" t="s">
        <v>2478</v>
      </c>
      <c r="J540" s="540" t="s">
        <v>2478</v>
      </c>
      <c r="K540" s="540" t="s">
        <v>2478</v>
      </c>
      <c r="L540" s="540" t="s">
        <v>2478</v>
      </c>
      <c r="M540" s="540" t="s">
        <v>2478</v>
      </c>
      <c r="N540" s="540" t="s">
        <v>2478</v>
      </c>
      <c r="O540" s="540" t="s">
        <v>2478</v>
      </c>
      <c r="P540" s="540" t="s">
        <v>2478</v>
      </c>
      <c r="Q540" s="540" t="s">
        <v>2478</v>
      </c>
      <c r="R540" s="540" t="s">
        <v>2478</v>
      </c>
      <c r="S540" s="540" t="s">
        <v>2478</v>
      </c>
    </row>
    <row r="541" spans="1:19">
      <c r="A541" s="543" t="s">
        <v>3271</v>
      </c>
      <c r="B541" s="544"/>
      <c r="C541" s="544"/>
      <c r="D541" s="545">
        <v>90017</v>
      </c>
      <c r="E541" s="545">
        <v>90017</v>
      </c>
      <c r="F541" s="545" t="s">
        <v>4352</v>
      </c>
      <c r="G541" s="543" t="s">
        <v>4353</v>
      </c>
      <c r="H541" s="545" t="s">
        <v>2469</v>
      </c>
      <c r="I541" s="544" t="s">
        <v>2478</v>
      </c>
      <c r="J541" s="543" t="s">
        <v>2478</v>
      </c>
      <c r="K541" s="543" t="s">
        <v>2478</v>
      </c>
      <c r="L541" s="543" t="s">
        <v>2478</v>
      </c>
      <c r="M541" s="543" t="s">
        <v>2478</v>
      </c>
      <c r="N541" s="543" t="s">
        <v>2478</v>
      </c>
      <c r="O541" s="543" t="s">
        <v>2478</v>
      </c>
      <c r="P541" s="543" t="s">
        <v>2478</v>
      </c>
      <c r="Q541" s="543" t="s">
        <v>2478</v>
      </c>
      <c r="R541" s="543" t="s">
        <v>2478</v>
      </c>
      <c r="S541" s="543" t="s">
        <v>2478</v>
      </c>
    </row>
    <row r="542" spans="1:19">
      <c r="A542" s="540" t="s">
        <v>3271</v>
      </c>
      <c r="B542" s="541"/>
      <c r="C542" s="541"/>
      <c r="D542" s="542">
        <v>90017</v>
      </c>
      <c r="E542" s="542">
        <v>90017</v>
      </c>
      <c r="F542" s="542" t="s">
        <v>4354</v>
      </c>
      <c r="G542" s="540" t="s">
        <v>4355</v>
      </c>
      <c r="H542" s="542" t="s">
        <v>2469</v>
      </c>
      <c r="I542" s="541" t="s">
        <v>2478</v>
      </c>
      <c r="J542" s="540" t="s">
        <v>2478</v>
      </c>
      <c r="K542" s="540" t="s">
        <v>2478</v>
      </c>
      <c r="L542" s="540" t="s">
        <v>2478</v>
      </c>
      <c r="M542" s="540" t="s">
        <v>2478</v>
      </c>
      <c r="N542" s="540" t="s">
        <v>2478</v>
      </c>
      <c r="O542" s="540" t="s">
        <v>2478</v>
      </c>
      <c r="P542" s="540" t="s">
        <v>2478</v>
      </c>
      <c r="Q542" s="540" t="s">
        <v>2478</v>
      </c>
      <c r="R542" s="540" t="s">
        <v>2478</v>
      </c>
      <c r="S542" s="540" t="s">
        <v>2478</v>
      </c>
    </row>
    <row r="543" spans="1:19">
      <c r="A543" s="543" t="s">
        <v>3271</v>
      </c>
      <c r="B543" s="544"/>
      <c r="C543" s="544"/>
      <c r="D543" s="545">
        <v>90017</v>
      </c>
      <c r="E543" s="545">
        <v>90017</v>
      </c>
      <c r="F543" s="545" t="s">
        <v>4356</v>
      </c>
      <c r="G543" s="543" t="s">
        <v>4357</v>
      </c>
      <c r="H543" s="545" t="s">
        <v>2469</v>
      </c>
      <c r="I543" s="544" t="s">
        <v>2478</v>
      </c>
      <c r="J543" s="543" t="s">
        <v>2478</v>
      </c>
      <c r="K543" s="543" t="s">
        <v>2478</v>
      </c>
      <c r="L543" s="543" t="s">
        <v>2478</v>
      </c>
      <c r="M543" s="543" t="s">
        <v>2478</v>
      </c>
      <c r="N543" s="543" t="s">
        <v>2478</v>
      </c>
      <c r="O543" s="543" t="s">
        <v>2478</v>
      </c>
      <c r="P543" s="543" t="s">
        <v>2478</v>
      </c>
      <c r="Q543" s="543" t="s">
        <v>2478</v>
      </c>
      <c r="R543" s="543" t="s">
        <v>2478</v>
      </c>
      <c r="S543" s="543" t="s">
        <v>2478</v>
      </c>
    </row>
    <row r="544" spans="1:19">
      <c r="A544" s="540" t="s">
        <v>3271</v>
      </c>
      <c r="B544" s="541"/>
      <c r="C544" s="541"/>
      <c r="D544" s="542">
        <v>90017</v>
      </c>
      <c r="E544" s="542">
        <v>90017</v>
      </c>
      <c r="F544" s="542" t="s">
        <v>4358</v>
      </c>
      <c r="G544" s="540" t="s">
        <v>4359</v>
      </c>
      <c r="H544" s="542" t="s">
        <v>2469</v>
      </c>
      <c r="I544" s="541" t="s">
        <v>2478</v>
      </c>
      <c r="J544" s="540" t="s">
        <v>2478</v>
      </c>
      <c r="K544" s="540" t="s">
        <v>2478</v>
      </c>
      <c r="L544" s="540" t="s">
        <v>2478</v>
      </c>
      <c r="M544" s="540" t="s">
        <v>2478</v>
      </c>
      <c r="N544" s="540" t="s">
        <v>2478</v>
      </c>
      <c r="O544" s="540" t="s">
        <v>2478</v>
      </c>
      <c r="P544" s="540" t="s">
        <v>2478</v>
      </c>
      <c r="Q544" s="540" t="s">
        <v>2478</v>
      </c>
      <c r="R544" s="540" t="s">
        <v>2478</v>
      </c>
      <c r="S544" s="540" t="s">
        <v>2478</v>
      </c>
    </row>
    <row r="545" spans="1:19">
      <c r="A545" s="543" t="s">
        <v>3271</v>
      </c>
      <c r="B545" s="544"/>
      <c r="C545" s="544"/>
      <c r="D545" s="545">
        <v>90017</v>
      </c>
      <c r="E545" s="545">
        <v>90017</v>
      </c>
      <c r="F545" s="545" t="s">
        <v>4360</v>
      </c>
      <c r="G545" s="543" t="s">
        <v>4361</v>
      </c>
      <c r="H545" s="545" t="s">
        <v>2469</v>
      </c>
      <c r="I545" s="544" t="s">
        <v>2478</v>
      </c>
      <c r="J545" s="543" t="s">
        <v>2478</v>
      </c>
      <c r="K545" s="543" t="s">
        <v>2478</v>
      </c>
      <c r="L545" s="543" t="s">
        <v>2478</v>
      </c>
      <c r="M545" s="543" t="s">
        <v>2478</v>
      </c>
      <c r="N545" s="543" t="s">
        <v>2478</v>
      </c>
      <c r="O545" s="543" t="s">
        <v>2478</v>
      </c>
      <c r="P545" s="543" t="s">
        <v>2478</v>
      </c>
      <c r="Q545" s="543" t="s">
        <v>2478</v>
      </c>
      <c r="R545" s="543" t="s">
        <v>2478</v>
      </c>
      <c r="S545" s="543" t="s">
        <v>2478</v>
      </c>
    </row>
    <row r="546" spans="1:19">
      <c r="A546" s="540" t="s">
        <v>3271</v>
      </c>
      <c r="B546" s="541"/>
      <c r="C546" s="541"/>
      <c r="D546" s="542">
        <v>90017</v>
      </c>
      <c r="E546" s="542">
        <v>90017</v>
      </c>
      <c r="F546" s="542" t="s">
        <v>4362</v>
      </c>
      <c r="G546" s="540" t="s">
        <v>4363</v>
      </c>
      <c r="H546" s="542" t="s">
        <v>2469</v>
      </c>
      <c r="I546" s="541" t="s">
        <v>2478</v>
      </c>
      <c r="J546" s="540" t="s">
        <v>2478</v>
      </c>
      <c r="K546" s="540" t="s">
        <v>2478</v>
      </c>
      <c r="L546" s="540" t="s">
        <v>2478</v>
      </c>
      <c r="M546" s="540" t="s">
        <v>2478</v>
      </c>
      <c r="N546" s="540" t="s">
        <v>2478</v>
      </c>
      <c r="O546" s="540" t="s">
        <v>2478</v>
      </c>
      <c r="P546" s="540" t="s">
        <v>2478</v>
      </c>
      <c r="Q546" s="540" t="s">
        <v>2478</v>
      </c>
      <c r="R546" s="540" t="s">
        <v>2478</v>
      </c>
      <c r="S546" s="540" t="s">
        <v>2478</v>
      </c>
    </row>
    <row r="547" spans="1:19">
      <c r="A547" s="543" t="s">
        <v>3271</v>
      </c>
      <c r="B547" s="544"/>
      <c r="C547" s="544"/>
      <c r="D547" s="545">
        <v>90017</v>
      </c>
      <c r="E547" s="545">
        <v>90017</v>
      </c>
      <c r="F547" s="545" t="s">
        <v>4364</v>
      </c>
      <c r="G547" s="543" t="s">
        <v>4365</v>
      </c>
      <c r="H547" s="545" t="s">
        <v>2469</v>
      </c>
      <c r="I547" s="544" t="s">
        <v>2478</v>
      </c>
      <c r="J547" s="543" t="s">
        <v>2478</v>
      </c>
      <c r="K547" s="543" t="s">
        <v>2478</v>
      </c>
      <c r="L547" s="543" t="s">
        <v>2478</v>
      </c>
      <c r="M547" s="543" t="s">
        <v>2478</v>
      </c>
      <c r="N547" s="543" t="s">
        <v>2478</v>
      </c>
      <c r="O547" s="543" t="s">
        <v>2478</v>
      </c>
      <c r="P547" s="543" t="s">
        <v>2478</v>
      </c>
      <c r="Q547" s="543" t="s">
        <v>2478</v>
      </c>
      <c r="R547" s="543" t="s">
        <v>2478</v>
      </c>
      <c r="S547" s="543" t="s">
        <v>2478</v>
      </c>
    </row>
    <row r="548" spans="1:19">
      <c r="A548" s="540" t="s">
        <v>3271</v>
      </c>
      <c r="B548" s="541"/>
      <c r="C548" s="541"/>
      <c r="D548" s="542">
        <v>90017</v>
      </c>
      <c r="E548" s="542">
        <v>90017</v>
      </c>
      <c r="F548" s="542" t="s">
        <v>4366</v>
      </c>
      <c r="G548" s="540" t="s">
        <v>4367</v>
      </c>
      <c r="H548" s="542" t="s">
        <v>2546</v>
      </c>
      <c r="I548" s="541" t="s">
        <v>2478</v>
      </c>
      <c r="J548" s="540" t="s">
        <v>2478</v>
      </c>
      <c r="K548" s="540" t="s">
        <v>2478</v>
      </c>
      <c r="L548" s="540" t="s">
        <v>2478</v>
      </c>
      <c r="M548" s="540" t="s">
        <v>2478</v>
      </c>
      <c r="N548" s="540" t="s">
        <v>2478</v>
      </c>
      <c r="O548" s="540" t="s">
        <v>2478</v>
      </c>
      <c r="P548" s="540" t="s">
        <v>2478</v>
      </c>
      <c r="Q548" s="540" t="s">
        <v>2478</v>
      </c>
      <c r="R548" s="540" t="s">
        <v>2478</v>
      </c>
      <c r="S548" s="540" t="s">
        <v>2478</v>
      </c>
    </row>
    <row r="549" spans="1:19">
      <c r="A549" s="543" t="s">
        <v>3271</v>
      </c>
      <c r="B549" s="544"/>
      <c r="C549" s="544"/>
      <c r="D549" s="545">
        <v>90017</v>
      </c>
      <c r="E549" s="545">
        <v>90017</v>
      </c>
      <c r="F549" s="545" t="s">
        <v>4368</v>
      </c>
      <c r="G549" s="543" t="s">
        <v>4369</v>
      </c>
      <c r="H549" s="545" t="s">
        <v>2469</v>
      </c>
      <c r="I549" s="544" t="s">
        <v>2478</v>
      </c>
      <c r="J549" s="543" t="s">
        <v>2478</v>
      </c>
      <c r="K549" s="543" t="s">
        <v>2478</v>
      </c>
      <c r="L549" s="543" t="s">
        <v>2478</v>
      </c>
      <c r="M549" s="543" t="s">
        <v>2478</v>
      </c>
      <c r="N549" s="543" t="s">
        <v>2478</v>
      </c>
      <c r="O549" s="543" t="s">
        <v>2478</v>
      </c>
      <c r="P549" s="543" t="s">
        <v>2478</v>
      </c>
      <c r="Q549" s="543" t="s">
        <v>2478</v>
      </c>
      <c r="R549" s="543" t="s">
        <v>2478</v>
      </c>
      <c r="S549" s="543" t="s">
        <v>2478</v>
      </c>
    </row>
    <row r="550" spans="1:19">
      <c r="A550" s="540" t="s">
        <v>3271</v>
      </c>
      <c r="B550" s="541"/>
      <c r="C550" s="541"/>
      <c r="D550" s="542">
        <v>90017</v>
      </c>
      <c r="E550" s="542">
        <v>90017</v>
      </c>
      <c r="F550" s="542" t="s">
        <v>4370</v>
      </c>
      <c r="G550" s="540" t="s">
        <v>4371</v>
      </c>
      <c r="H550" s="542" t="s">
        <v>2546</v>
      </c>
      <c r="I550" s="541" t="s">
        <v>2478</v>
      </c>
      <c r="J550" s="540" t="s">
        <v>2478</v>
      </c>
      <c r="K550" s="540" t="s">
        <v>2478</v>
      </c>
      <c r="L550" s="540" t="s">
        <v>2478</v>
      </c>
      <c r="M550" s="540" t="s">
        <v>2478</v>
      </c>
      <c r="N550" s="540" t="s">
        <v>2478</v>
      </c>
      <c r="O550" s="540" t="s">
        <v>2478</v>
      </c>
      <c r="P550" s="540" t="s">
        <v>2478</v>
      </c>
      <c r="Q550" s="540" t="s">
        <v>2478</v>
      </c>
      <c r="R550" s="540" t="s">
        <v>2478</v>
      </c>
      <c r="S550" s="540" t="s">
        <v>2478</v>
      </c>
    </row>
    <row r="551" spans="1:19">
      <c r="A551" s="543" t="s">
        <v>3271</v>
      </c>
      <c r="B551" s="544"/>
      <c r="C551" s="544"/>
      <c r="D551" s="545">
        <v>90017</v>
      </c>
      <c r="E551" s="545">
        <v>90017</v>
      </c>
      <c r="F551" s="545" t="s">
        <v>4372</v>
      </c>
      <c r="G551" s="543" t="s">
        <v>4373</v>
      </c>
      <c r="H551" s="545" t="s">
        <v>2469</v>
      </c>
      <c r="I551" s="544" t="s">
        <v>2478</v>
      </c>
      <c r="J551" s="543" t="s">
        <v>2478</v>
      </c>
      <c r="K551" s="543" t="s">
        <v>2478</v>
      </c>
      <c r="L551" s="543" t="s">
        <v>2478</v>
      </c>
      <c r="M551" s="543" t="s">
        <v>2478</v>
      </c>
      <c r="N551" s="543" t="s">
        <v>2478</v>
      </c>
      <c r="O551" s="543" t="s">
        <v>2478</v>
      </c>
      <c r="P551" s="543" t="s">
        <v>2478</v>
      </c>
      <c r="Q551" s="543" t="s">
        <v>2478</v>
      </c>
      <c r="R551" s="543" t="s">
        <v>2478</v>
      </c>
      <c r="S551" s="543" t="s">
        <v>2478</v>
      </c>
    </row>
    <row r="552" spans="1:19">
      <c r="A552" s="540" t="s">
        <v>3271</v>
      </c>
      <c r="B552" s="541"/>
      <c r="C552" s="541"/>
      <c r="D552" s="542">
        <v>90017</v>
      </c>
      <c r="E552" s="542">
        <v>90017</v>
      </c>
      <c r="F552" s="542" t="s">
        <v>4374</v>
      </c>
      <c r="G552" s="540" t="s">
        <v>4375</v>
      </c>
      <c r="H552" s="542" t="s">
        <v>2469</v>
      </c>
      <c r="I552" s="541" t="s">
        <v>2478</v>
      </c>
      <c r="J552" s="540" t="s">
        <v>2478</v>
      </c>
      <c r="K552" s="540" t="s">
        <v>2478</v>
      </c>
      <c r="L552" s="540" t="s">
        <v>2478</v>
      </c>
      <c r="M552" s="540" t="s">
        <v>2478</v>
      </c>
      <c r="N552" s="540" t="s">
        <v>2478</v>
      </c>
      <c r="O552" s="540" t="s">
        <v>2478</v>
      </c>
      <c r="P552" s="540" t="s">
        <v>2478</v>
      </c>
      <c r="Q552" s="540" t="s">
        <v>2478</v>
      </c>
      <c r="R552" s="540" t="s">
        <v>2478</v>
      </c>
      <c r="S552" s="540" t="s">
        <v>2478</v>
      </c>
    </row>
    <row r="553" spans="1:19">
      <c r="A553" s="543" t="s">
        <v>3271</v>
      </c>
      <c r="B553" s="544"/>
      <c r="C553" s="544"/>
      <c r="D553" s="545">
        <v>90017</v>
      </c>
      <c r="E553" s="545">
        <v>90017</v>
      </c>
      <c r="F553" s="545" t="s">
        <v>4376</v>
      </c>
      <c r="G553" s="543" t="s">
        <v>4377</v>
      </c>
      <c r="H553" s="545" t="s">
        <v>2546</v>
      </c>
      <c r="I553" s="544" t="s">
        <v>2478</v>
      </c>
      <c r="J553" s="543" t="s">
        <v>2478</v>
      </c>
      <c r="K553" s="543" t="s">
        <v>2478</v>
      </c>
      <c r="L553" s="543" t="s">
        <v>2478</v>
      </c>
      <c r="M553" s="543" t="s">
        <v>2478</v>
      </c>
      <c r="N553" s="543" t="s">
        <v>2478</v>
      </c>
      <c r="O553" s="543" t="s">
        <v>2478</v>
      </c>
      <c r="P553" s="543" t="s">
        <v>2478</v>
      </c>
      <c r="Q553" s="543" t="s">
        <v>2478</v>
      </c>
      <c r="R553" s="543" t="s">
        <v>2478</v>
      </c>
      <c r="S553" s="543" t="s">
        <v>2478</v>
      </c>
    </row>
    <row r="554" spans="1:19">
      <c r="A554" s="540" t="s">
        <v>3271</v>
      </c>
      <c r="B554" s="541"/>
      <c r="C554" s="541"/>
      <c r="D554" s="542">
        <v>90017</v>
      </c>
      <c r="E554" s="542">
        <v>90017</v>
      </c>
      <c r="F554" s="542" t="s">
        <v>4378</v>
      </c>
      <c r="G554" s="540" t="s">
        <v>4379</v>
      </c>
      <c r="H554" s="542" t="s">
        <v>2469</v>
      </c>
      <c r="I554" s="541" t="s">
        <v>2478</v>
      </c>
      <c r="J554" s="540" t="s">
        <v>2478</v>
      </c>
      <c r="K554" s="540" t="s">
        <v>2478</v>
      </c>
      <c r="L554" s="540" t="s">
        <v>2478</v>
      </c>
      <c r="M554" s="540" t="s">
        <v>2478</v>
      </c>
      <c r="N554" s="540" t="s">
        <v>2478</v>
      </c>
      <c r="O554" s="540" t="s">
        <v>2478</v>
      </c>
      <c r="P554" s="540" t="s">
        <v>2478</v>
      </c>
      <c r="Q554" s="540" t="s">
        <v>2478</v>
      </c>
      <c r="R554" s="540" t="s">
        <v>2478</v>
      </c>
      <c r="S554" s="540" t="s">
        <v>2478</v>
      </c>
    </row>
    <row r="555" spans="1:19">
      <c r="A555" s="543" t="s">
        <v>3271</v>
      </c>
      <c r="B555" s="544"/>
      <c r="C555" s="544"/>
      <c r="D555" s="545">
        <v>90017</v>
      </c>
      <c r="E555" s="545">
        <v>90017</v>
      </c>
      <c r="F555" s="545" t="s">
        <v>4380</v>
      </c>
      <c r="G555" s="543" t="s">
        <v>4381</v>
      </c>
      <c r="H555" s="545" t="s">
        <v>2469</v>
      </c>
      <c r="I555" s="544" t="s">
        <v>2478</v>
      </c>
      <c r="J555" s="543" t="s">
        <v>2478</v>
      </c>
      <c r="K555" s="543" t="s">
        <v>2478</v>
      </c>
      <c r="L555" s="543" t="s">
        <v>2478</v>
      </c>
      <c r="M555" s="543" t="s">
        <v>2478</v>
      </c>
      <c r="N555" s="543" t="s">
        <v>2478</v>
      </c>
      <c r="O555" s="543" t="s">
        <v>2478</v>
      </c>
      <c r="P555" s="543" t="s">
        <v>2478</v>
      </c>
      <c r="Q555" s="543" t="s">
        <v>2478</v>
      </c>
      <c r="R555" s="543" t="s">
        <v>2478</v>
      </c>
      <c r="S555" s="543" t="s">
        <v>2478</v>
      </c>
    </row>
    <row r="556" spans="1:19">
      <c r="A556" s="540" t="s">
        <v>3271</v>
      </c>
      <c r="B556" s="541"/>
      <c r="C556" s="541"/>
      <c r="D556" s="542">
        <v>90017</v>
      </c>
      <c r="E556" s="542">
        <v>90017</v>
      </c>
      <c r="F556" s="542" t="s">
        <v>4382</v>
      </c>
      <c r="G556" s="540" t="s">
        <v>4383</v>
      </c>
      <c r="H556" s="542" t="s">
        <v>2469</v>
      </c>
      <c r="I556" s="541" t="s">
        <v>2478</v>
      </c>
      <c r="J556" s="540" t="s">
        <v>2478</v>
      </c>
      <c r="K556" s="540" t="s">
        <v>2478</v>
      </c>
      <c r="L556" s="540" t="s">
        <v>2478</v>
      </c>
      <c r="M556" s="540" t="s">
        <v>2478</v>
      </c>
      <c r="N556" s="540" t="s">
        <v>2478</v>
      </c>
      <c r="O556" s="540" t="s">
        <v>2478</v>
      </c>
      <c r="P556" s="540" t="s">
        <v>2478</v>
      </c>
      <c r="Q556" s="540" t="s">
        <v>2478</v>
      </c>
      <c r="R556" s="540" t="s">
        <v>2478</v>
      </c>
      <c r="S556" s="540" t="s">
        <v>2478</v>
      </c>
    </row>
    <row r="557" spans="1:19">
      <c r="A557" s="543" t="s">
        <v>3271</v>
      </c>
      <c r="B557" s="544"/>
      <c r="C557" s="544"/>
      <c r="D557" s="545">
        <v>90017</v>
      </c>
      <c r="E557" s="545">
        <v>90017</v>
      </c>
      <c r="F557" s="545" t="s">
        <v>4384</v>
      </c>
      <c r="G557" s="543" t="s">
        <v>4385</v>
      </c>
      <c r="H557" s="545" t="s">
        <v>2469</v>
      </c>
      <c r="I557" s="544" t="s">
        <v>2478</v>
      </c>
      <c r="J557" s="543" t="s">
        <v>2478</v>
      </c>
      <c r="K557" s="543" t="s">
        <v>2478</v>
      </c>
      <c r="L557" s="543" t="s">
        <v>2478</v>
      </c>
      <c r="M557" s="543" t="s">
        <v>2478</v>
      </c>
      <c r="N557" s="543" t="s">
        <v>2478</v>
      </c>
      <c r="O557" s="543" t="s">
        <v>2478</v>
      </c>
      <c r="P557" s="543" t="s">
        <v>2478</v>
      </c>
      <c r="Q557" s="543" t="s">
        <v>2478</v>
      </c>
      <c r="R557" s="543" t="s">
        <v>2478</v>
      </c>
      <c r="S557" s="543" t="s">
        <v>2478</v>
      </c>
    </row>
    <row r="558" spans="1:19">
      <c r="A558" s="540" t="s">
        <v>3271</v>
      </c>
      <c r="B558" s="541"/>
      <c r="C558" s="541"/>
      <c r="D558" s="542">
        <v>90017</v>
      </c>
      <c r="E558" s="542">
        <v>90017</v>
      </c>
      <c r="F558" s="542" t="s">
        <v>4386</v>
      </c>
      <c r="G558" s="540" t="s">
        <v>4387</v>
      </c>
      <c r="H558" s="542" t="s">
        <v>2469</v>
      </c>
      <c r="I558" s="541" t="s">
        <v>2478</v>
      </c>
      <c r="J558" s="540" t="s">
        <v>2478</v>
      </c>
      <c r="K558" s="540" t="s">
        <v>2478</v>
      </c>
      <c r="L558" s="540" t="s">
        <v>2478</v>
      </c>
      <c r="M558" s="540" t="s">
        <v>2478</v>
      </c>
      <c r="N558" s="540" t="s">
        <v>2478</v>
      </c>
      <c r="O558" s="540" t="s">
        <v>2478</v>
      </c>
      <c r="P558" s="540" t="s">
        <v>2478</v>
      </c>
      <c r="Q558" s="540" t="s">
        <v>2478</v>
      </c>
      <c r="R558" s="540" t="s">
        <v>2478</v>
      </c>
      <c r="S558" s="540" t="s">
        <v>2478</v>
      </c>
    </row>
    <row r="559" spans="1:19">
      <c r="A559" s="543" t="s">
        <v>3271</v>
      </c>
      <c r="B559" s="544"/>
      <c r="C559" s="544"/>
      <c r="D559" s="545">
        <v>90017</v>
      </c>
      <c r="E559" s="545">
        <v>90017</v>
      </c>
      <c r="F559" s="545" t="s">
        <v>4388</v>
      </c>
      <c r="G559" s="543" t="s">
        <v>4389</v>
      </c>
      <c r="H559" s="545" t="s">
        <v>2546</v>
      </c>
      <c r="I559" s="544" t="s">
        <v>2478</v>
      </c>
      <c r="J559" s="543" t="s">
        <v>2478</v>
      </c>
      <c r="K559" s="543" t="s">
        <v>2478</v>
      </c>
      <c r="L559" s="543" t="s">
        <v>2478</v>
      </c>
      <c r="M559" s="543" t="s">
        <v>2478</v>
      </c>
      <c r="N559" s="543" t="s">
        <v>2478</v>
      </c>
      <c r="O559" s="543" t="s">
        <v>2478</v>
      </c>
      <c r="P559" s="543" t="s">
        <v>2478</v>
      </c>
      <c r="Q559" s="543" t="s">
        <v>2478</v>
      </c>
      <c r="R559" s="543" t="s">
        <v>2478</v>
      </c>
      <c r="S559" s="543" t="s">
        <v>2478</v>
      </c>
    </row>
    <row r="560" spans="1:19">
      <c r="A560" s="540" t="s">
        <v>3271</v>
      </c>
      <c r="B560" s="541"/>
      <c r="C560" s="541"/>
      <c r="D560" s="542">
        <v>90017</v>
      </c>
      <c r="E560" s="542">
        <v>90017</v>
      </c>
      <c r="F560" s="542" t="s">
        <v>4390</v>
      </c>
      <c r="G560" s="540" t="s">
        <v>4391</v>
      </c>
      <c r="H560" s="542" t="s">
        <v>2469</v>
      </c>
      <c r="I560" s="541" t="s">
        <v>2478</v>
      </c>
      <c r="J560" s="540" t="s">
        <v>2478</v>
      </c>
      <c r="K560" s="540" t="s">
        <v>2478</v>
      </c>
      <c r="L560" s="540" t="s">
        <v>2478</v>
      </c>
      <c r="M560" s="540" t="s">
        <v>2478</v>
      </c>
      <c r="N560" s="540" t="s">
        <v>2478</v>
      </c>
      <c r="O560" s="540" t="s">
        <v>2478</v>
      </c>
      <c r="P560" s="540" t="s">
        <v>2478</v>
      </c>
      <c r="Q560" s="540" t="s">
        <v>2478</v>
      </c>
      <c r="R560" s="540" t="s">
        <v>2478</v>
      </c>
      <c r="S560" s="540" t="s">
        <v>2478</v>
      </c>
    </row>
    <row r="561" spans="1:19">
      <c r="A561" s="543" t="s">
        <v>3271</v>
      </c>
      <c r="B561" s="544"/>
      <c r="C561" s="544"/>
      <c r="D561" s="545">
        <v>90017</v>
      </c>
      <c r="E561" s="545">
        <v>90017</v>
      </c>
      <c r="F561" s="545" t="s">
        <v>4392</v>
      </c>
      <c r="G561" s="543" t="s">
        <v>4393</v>
      </c>
      <c r="H561" s="545" t="s">
        <v>2469</v>
      </c>
      <c r="I561" s="544" t="s">
        <v>2478</v>
      </c>
      <c r="J561" s="543" t="s">
        <v>2478</v>
      </c>
      <c r="K561" s="543" t="s">
        <v>2478</v>
      </c>
      <c r="L561" s="543" t="s">
        <v>2478</v>
      </c>
      <c r="M561" s="543" t="s">
        <v>2478</v>
      </c>
      <c r="N561" s="543" t="s">
        <v>2478</v>
      </c>
      <c r="O561" s="543" t="s">
        <v>2478</v>
      </c>
      <c r="P561" s="543" t="s">
        <v>2478</v>
      </c>
      <c r="Q561" s="543" t="s">
        <v>2478</v>
      </c>
      <c r="R561" s="543" t="s">
        <v>2478</v>
      </c>
      <c r="S561" s="543" t="s">
        <v>2478</v>
      </c>
    </row>
    <row r="562" spans="1:19">
      <c r="A562" s="540" t="s">
        <v>3271</v>
      </c>
      <c r="B562" s="541"/>
      <c r="C562" s="541"/>
      <c r="D562" s="542">
        <v>90017</v>
      </c>
      <c r="E562" s="542">
        <v>90017</v>
      </c>
      <c r="F562" s="542" t="s">
        <v>4394</v>
      </c>
      <c r="G562" s="540" t="s">
        <v>4395</v>
      </c>
      <c r="H562" s="542" t="s">
        <v>2469</v>
      </c>
      <c r="I562" s="541" t="s">
        <v>2478</v>
      </c>
      <c r="J562" s="540" t="s">
        <v>2478</v>
      </c>
      <c r="K562" s="540" t="s">
        <v>2478</v>
      </c>
      <c r="L562" s="540" t="s">
        <v>2478</v>
      </c>
      <c r="M562" s="540" t="s">
        <v>2478</v>
      </c>
      <c r="N562" s="540" t="s">
        <v>2478</v>
      </c>
      <c r="O562" s="540" t="s">
        <v>2478</v>
      </c>
      <c r="P562" s="540" t="s">
        <v>2478</v>
      </c>
      <c r="Q562" s="540" t="s">
        <v>2478</v>
      </c>
      <c r="R562" s="540" t="s">
        <v>2478</v>
      </c>
      <c r="S562" s="540" t="s">
        <v>2478</v>
      </c>
    </row>
    <row r="563" spans="1:19">
      <c r="A563" s="543" t="s">
        <v>3271</v>
      </c>
      <c r="B563" s="544"/>
      <c r="C563" s="544"/>
      <c r="D563" s="545">
        <v>90017</v>
      </c>
      <c r="E563" s="545">
        <v>90017</v>
      </c>
      <c r="F563" s="545" t="s">
        <v>4396</v>
      </c>
      <c r="G563" s="543" t="s">
        <v>4397</v>
      </c>
      <c r="H563" s="545" t="s">
        <v>2469</v>
      </c>
      <c r="I563" s="544" t="s">
        <v>2478</v>
      </c>
      <c r="J563" s="543" t="s">
        <v>2478</v>
      </c>
      <c r="K563" s="543" t="s">
        <v>2478</v>
      </c>
      <c r="L563" s="543" t="s">
        <v>2478</v>
      </c>
      <c r="M563" s="543" t="s">
        <v>2478</v>
      </c>
      <c r="N563" s="543" t="s">
        <v>2478</v>
      </c>
      <c r="O563" s="543" t="s">
        <v>2478</v>
      </c>
      <c r="P563" s="543" t="s">
        <v>2478</v>
      </c>
      <c r="Q563" s="543" t="s">
        <v>2478</v>
      </c>
      <c r="R563" s="543" t="s">
        <v>2478</v>
      </c>
      <c r="S563" s="543" t="s">
        <v>2478</v>
      </c>
    </row>
    <row r="564" spans="1:19">
      <c r="A564" s="540" t="s">
        <v>3271</v>
      </c>
      <c r="B564" s="541"/>
      <c r="C564" s="541"/>
      <c r="D564" s="542">
        <v>90017</v>
      </c>
      <c r="E564" s="542">
        <v>90017</v>
      </c>
      <c r="F564" s="542" t="s">
        <v>4398</v>
      </c>
      <c r="G564" s="540" t="s">
        <v>4399</v>
      </c>
      <c r="H564" s="542" t="s">
        <v>2469</v>
      </c>
      <c r="I564" s="541" t="s">
        <v>2478</v>
      </c>
      <c r="J564" s="540" t="s">
        <v>2478</v>
      </c>
      <c r="K564" s="540" t="s">
        <v>2478</v>
      </c>
      <c r="L564" s="540" t="s">
        <v>2478</v>
      </c>
      <c r="M564" s="540" t="s">
        <v>2478</v>
      </c>
      <c r="N564" s="540" t="s">
        <v>2478</v>
      </c>
      <c r="O564" s="540" t="s">
        <v>2478</v>
      </c>
      <c r="P564" s="540" t="s">
        <v>2478</v>
      </c>
      <c r="Q564" s="540" t="s">
        <v>2478</v>
      </c>
      <c r="R564" s="540" t="s">
        <v>2478</v>
      </c>
      <c r="S564" s="540" t="s">
        <v>2478</v>
      </c>
    </row>
    <row r="565" spans="1:19">
      <c r="A565" s="543" t="s">
        <v>3271</v>
      </c>
      <c r="B565" s="544"/>
      <c r="C565" s="544"/>
      <c r="D565" s="545">
        <v>90017</v>
      </c>
      <c r="E565" s="545">
        <v>90017</v>
      </c>
      <c r="F565" s="545" t="s">
        <v>4400</v>
      </c>
      <c r="G565" s="543" t="s">
        <v>4401</v>
      </c>
      <c r="H565" s="545" t="s">
        <v>2469</v>
      </c>
      <c r="I565" s="544" t="s">
        <v>2478</v>
      </c>
      <c r="J565" s="543" t="s">
        <v>2478</v>
      </c>
      <c r="K565" s="543" t="s">
        <v>2478</v>
      </c>
      <c r="L565" s="543" t="s">
        <v>2478</v>
      </c>
      <c r="M565" s="543" t="s">
        <v>2478</v>
      </c>
      <c r="N565" s="543" t="s">
        <v>2478</v>
      </c>
      <c r="O565" s="543" t="s">
        <v>2478</v>
      </c>
      <c r="P565" s="543" t="s">
        <v>2478</v>
      </c>
      <c r="Q565" s="543" t="s">
        <v>2478</v>
      </c>
      <c r="R565" s="543" t="s">
        <v>2478</v>
      </c>
      <c r="S565" s="543" t="s">
        <v>2478</v>
      </c>
    </row>
    <row r="566" spans="1:19">
      <c r="A566" s="540" t="s">
        <v>3271</v>
      </c>
      <c r="B566" s="541"/>
      <c r="C566" s="541"/>
      <c r="D566" s="542">
        <v>90017</v>
      </c>
      <c r="E566" s="542">
        <v>90017</v>
      </c>
      <c r="F566" s="542" t="s">
        <v>4402</v>
      </c>
      <c r="G566" s="540" t="s">
        <v>4403</v>
      </c>
      <c r="H566" s="542" t="s">
        <v>2469</v>
      </c>
      <c r="I566" s="541" t="s">
        <v>2478</v>
      </c>
      <c r="J566" s="540" t="s">
        <v>2478</v>
      </c>
      <c r="K566" s="540" t="s">
        <v>2478</v>
      </c>
      <c r="L566" s="540" t="s">
        <v>2478</v>
      </c>
      <c r="M566" s="540" t="s">
        <v>2478</v>
      </c>
      <c r="N566" s="540" t="s">
        <v>2478</v>
      </c>
      <c r="O566" s="540" t="s">
        <v>2478</v>
      </c>
      <c r="P566" s="540" t="s">
        <v>2478</v>
      </c>
      <c r="Q566" s="540" t="s">
        <v>2478</v>
      </c>
      <c r="R566" s="540" t="s">
        <v>2478</v>
      </c>
      <c r="S566" s="540" t="s">
        <v>2478</v>
      </c>
    </row>
    <row r="567" spans="1:19">
      <c r="A567" s="543" t="s">
        <v>3271</v>
      </c>
      <c r="B567" s="544"/>
      <c r="C567" s="544"/>
      <c r="D567" s="545">
        <v>90017</v>
      </c>
      <c r="E567" s="545">
        <v>90017</v>
      </c>
      <c r="F567" s="545" t="s">
        <v>4404</v>
      </c>
      <c r="G567" s="543" t="s">
        <v>4405</v>
      </c>
      <c r="H567" s="545" t="s">
        <v>2546</v>
      </c>
      <c r="I567" s="544" t="s">
        <v>2478</v>
      </c>
      <c r="J567" s="543" t="s">
        <v>2478</v>
      </c>
      <c r="K567" s="543" t="s">
        <v>2478</v>
      </c>
      <c r="L567" s="543" t="s">
        <v>2478</v>
      </c>
      <c r="M567" s="543" t="s">
        <v>2478</v>
      </c>
      <c r="N567" s="543" t="s">
        <v>2478</v>
      </c>
      <c r="O567" s="543" t="s">
        <v>2478</v>
      </c>
      <c r="P567" s="543" t="s">
        <v>2478</v>
      </c>
      <c r="Q567" s="543" t="s">
        <v>2478</v>
      </c>
      <c r="R567" s="543" t="s">
        <v>2478</v>
      </c>
      <c r="S567" s="543" t="s">
        <v>2478</v>
      </c>
    </row>
    <row r="568" spans="1:19">
      <c r="A568" s="540" t="s">
        <v>3271</v>
      </c>
      <c r="B568" s="541"/>
      <c r="C568" s="541"/>
      <c r="D568" s="542">
        <v>90017</v>
      </c>
      <c r="E568" s="542">
        <v>90017</v>
      </c>
      <c r="F568" s="542" t="s">
        <v>4406</v>
      </c>
      <c r="G568" s="540" t="s">
        <v>4407</v>
      </c>
      <c r="H568" s="542" t="s">
        <v>2469</v>
      </c>
      <c r="I568" s="541" t="s">
        <v>2478</v>
      </c>
      <c r="J568" s="540" t="s">
        <v>2478</v>
      </c>
      <c r="K568" s="540" t="s">
        <v>2478</v>
      </c>
      <c r="L568" s="540" t="s">
        <v>2478</v>
      </c>
      <c r="M568" s="540" t="s">
        <v>2478</v>
      </c>
      <c r="N568" s="540" t="s">
        <v>2478</v>
      </c>
      <c r="O568" s="540" t="s">
        <v>2478</v>
      </c>
      <c r="P568" s="540" t="s">
        <v>2478</v>
      </c>
      <c r="Q568" s="540" t="s">
        <v>2478</v>
      </c>
      <c r="R568" s="540" t="s">
        <v>2478</v>
      </c>
      <c r="S568" s="540" t="s">
        <v>2478</v>
      </c>
    </row>
    <row r="569" spans="1:19">
      <c r="A569" s="543" t="s">
        <v>3271</v>
      </c>
      <c r="B569" s="544"/>
      <c r="C569" s="544"/>
      <c r="D569" s="545">
        <v>90017</v>
      </c>
      <c r="E569" s="545">
        <v>90017</v>
      </c>
      <c r="F569" s="545" t="s">
        <v>4408</v>
      </c>
      <c r="G569" s="543" t="s">
        <v>4409</v>
      </c>
      <c r="H569" s="545" t="s">
        <v>2546</v>
      </c>
      <c r="I569" s="544" t="s">
        <v>2478</v>
      </c>
      <c r="J569" s="543" t="s">
        <v>2478</v>
      </c>
      <c r="K569" s="543" t="s">
        <v>2478</v>
      </c>
      <c r="L569" s="543" t="s">
        <v>2478</v>
      </c>
      <c r="M569" s="543" t="s">
        <v>2478</v>
      </c>
      <c r="N569" s="543" t="s">
        <v>2478</v>
      </c>
      <c r="O569" s="543" t="s">
        <v>2478</v>
      </c>
      <c r="P569" s="543" t="s">
        <v>2478</v>
      </c>
      <c r="Q569" s="543" t="s">
        <v>2478</v>
      </c>
      <c r="R569" s="543" t="s">
        <v>2478</v>
      </c>
      <c r="S569" s="543" t="s">
        <v>2478</v>
      </c>
    </row>
    <row r="570" spans="1:19">
      <c r="A570" s="540" t="s">
        <v>3271</v>
      </c>
      <c r="B570" s="541"/>
      <c r="C570" s="541"/>
      <c r="D570" s="542">
        <v>90017</v>
      </c>
      <c r="E570" s="542">
        <v>90017</v>
      </c>
      <c r="F570" s="542" t="s">
        <v>4410</v>
      </c>
      <c r="G570" s="540" t="s">
        <v>4411</v>
      </c>
      <c r="H570" s="542" t="s">
        <v>2469</v>
      </c>
      <c r="I570" s="541" t="s">
        <v>2478</v>
      </c>
      <c r="J570" s="540" t="s">
        <v>2478</v>
      </c>
      <c r="K570" s="540" t="s">
        <v>2478</v>
      </c>
      <c r="L570" s="540" t="s">
        <v>2478</v>
      </c>
      <c r="M570" s="540" t="s">
        <v>2478</v>
      </c>
      <c r="N570" s="540" t="s">
        <v>2478</v>
      </c>
      <c r="O570" s="540" t="s">
        <v>2478</v>
      </c>
      <c r="P570" s="540" t="s">
        <v>2478</v>
      </c>
      <c r="Q570" s="540" t="s">
        <v>2478</v>
      </c>
      <c r="R570" s="540" t="s">
        <v>2478</v>
      </c>
      <c r="S570" s="540" t="s">
        <v>2478</v>
      </c>
    </row>
    <row r="571" spans="1:19">
      <c r="A571" s="543" t="s">
        <v>3271</v>
      </c>
      <c r="B571" s="544"/>
      <c r="C571" s="544"/>
      <c r="D571" s="545">
        <v>90017</v>
      </c>
      <c r="E571" s="545">
        <v>90017</v>
      </c>
      <c r="F571" s="545" t="s">
        <v>4412</v>
      </c>
      <c r="G571" s="543" t="s">
        <v>4413</v>
      </c>
      <c r="H571" s="545" t="s">
        <v>2469</v>
      </c>
      <c r="I571" s="544" t="s">
        <v>2478</v>
      </c>
      <c r="J571" s="543" t="s">
        <v>2478</v>
      </c>
      <c r="K571" s="543" t="s">
        <v>2478</v>
      </c>
      <c r="L571" s="543" t="s">
        <v>2478</v>
      </c>
      <c r="M571" s="543" t="s">
        <v>2478</v>
      </c>
      <c r="N571" s="543" t="s">
        <v>2478</v>
      </c>
      <c r="O571" s="543" t="s">
        <v>2478</v>
      </c>
      <c r="P571" s="543" t="s">
        <v>2478</v>
      </c>
      <c r="Q571" s="543" t="s">
        <v>2478</v>
      </c>
      <c r="R571" s="543" t="s">
        <v>2478</v>
      </c>
      <c r="S571" s="543" t="s">
        <v>2478</v>
      </c>
    </row>
    <row r="572" spans="1:19">
      <c r="A572" s="540" t="s">
        <v>3271</v>
      </c>
      <c r="B572" s="541"/>
      <c r="C572" s="541"/>
      <c r="D572" s="542">
        <v>90017</v>
      </c>
      <c r="E572" s="542">
        <v>90017</v>
      </c>
      <c r="F572" s="542" t="s">
        <v>4414</v>
      </c>
      <c r="G572" s="540" t="s">
        <v>4415</v>
      </c>
      <c r="H572" s="542" t="s">
        <v>2546</v>
      </c>
      <c r="I572" s="541" t="s">
        <v>2478</v>
      </c>
      <c r="J572" s="540" t="s">
        <v>2478</v>
      </c>
      <c r="K572" s="540" t="s">
        <v>2478</v>
      </c>
      <c r="L572" s="540" t="s">
        <v>2478</v>
      </c>
      <c r="M572" s="540" t="s">
        <v>2478</v>
      </c>
      <c r="N572" s="540" t="s">
        <v>2478</v>
      </c>
      <c r="O572" s="540" t="s">
        <v>2478</v>
      </c>
      <c r="P572" s="540" t="s">
        <v>2478</v>
      </c>
      <c r="Q572" s="540" t="s">
        <v>2478</v>
      </c>
      <c r="R572" s="540" t="s">
        <v>2478</v>
      </c>
      <c r="S572" s="540" t="s">
        <v>2478</v>
      </c>
    </row>
    <row r="573" spans="1:19">
      <c r="A573" s="543" t="s">
        <v>3271</v>
      </c>
      <c r="B573" s="544"/>
      <c r="C573" s="544"/>
      <c r="D573" s="545">
        <v>90017</v>
      </c>
      <c r="E573" s="545">
        <v>90017</v>
      </c>
      <c r="F573" s="545" t="s">
        <v>4416</v>
      </c>
      <c r="G573" s="543" t="s">
        <v>4417</v>
      </c>
      <c r="H573" s="545" t="s">
        <v>2469</v>
      </c>
      <c r="I573" s="544" t="s">
        <v>2478</v>
      </c>
      <c r="J573" s="543" t="s">
        <v>2478</v>
      </c>
      <c r="K573" s="543" t="s">
        <v>2478</v>
      </c>
      <c r="L573" s="543" t="s">
        <v>2478</v>
      </c>
      <c r="M573" s="543" t="s">
        <v>2478</v>
      </c>
      <c r="N573" s="543" t="s">
        <v>2478</v>
      </c>
      <c r="O573" s="543" t="s">
        <v>2478</v>
      </c>
      <c r="P573" s="543" t="s">
        <v>2478</v>
      </c>
      <c r="Q573" s="543" t="s">
        <v>2478</v>
      </c>
      <c r="R573" s="543" t="s">
        <v>2478</v>
      </c>
      <c r="S573" s="543" t="s">
        <v>2478</v>
      </c>
    </row>
    <row r="574" spans="1:19">
      <c r="A574" s="540" t="s">
        <v>3271</v>
      </c>
      <c r="B574" s="541"/>
      <c r="C574" s="541"/>
      <c r="D574" s="542">
        <v>90017</v>
      </c>
      <c r="E574" s="542">
        <v>90017</v>
      </c>
      <c r="F574" s="542" t="s">
        <v>4418</v>
      </c>
      <c r="G574" s="540" t="s">
        <v>4419</v>
      </c>
      <c r="H574" s="542" t="s">
        <v>2469</v>
      </c>
      <c r="I574" s="541" t="s">
        <v>2478</v>
      </c>
      <c r="J574" s="540" t="s">
        <v>2478</v>
      </c>
      <c r="K574" s="540" t="s">
        <v>2478</v>
      </c>
      <c r="L574" s="540" t="s">
        <v>2478</v>
      </c>
      <c r="M574" s="540" t="s">
        <v>2478</v>
      </c>
      <c r="N574" s="540" t="s">
        <v>2478</v>
      </c>
      <c r="O574" s="540" t="s">
        <v>2478</v>
      </c>
      <c r="P574" s="540" t="s">
        <v>2478</v>
      </c>
      <c r="Q574" s="540" t="s">
        <v>2478</v>
      </c>
      <c r="R574" s="540" t="s">
        <v>2478</v>
      </c>
      <c r="S574" s="540" t="s">
        <v>2478</v>
      </c>
    </row>
    <row r="575" spans="1:19">
      <c r="A575" s="543" t="s">
        <v>3271</v>
      </c>
      <c r="B575" s="544"/>
      <c r="C575" s="544"/>
      <c r="D575" s="545">
        <v>90017</v>
      </c>
      <c r="E575" s="545">
        <v>90017</v>
      </c>
      <c r="F575" s="545" t="s">
        <v>4420</v>
      </c>
      <c r="G575" s="543" t="s">
        <v>4421</v>
      </c>
      <c r="H575" s="545" t="s">
        <v>2469</v>
      </c>
      <c r="I575" s="544" t="s">
        <v>2478</v>
      </c>
      <c r="J575" s="543" t="s">
        <v>2478</v>
      </c>
      <c r="K575" s="543" t="s">
        <v>2478</v>
      </c>
      <c r="L575" s="543" t="s">
        <v>2478</v>
      </c>
      <c r="M575" s="543" t="s">
        <v>2478</v>
      </c>
      <c r="N575" s="543" t="s">
        <v>2478</v>
      </c>
      <c r="O575" s="543" t="s">
        <v>2478</v>
      </c>
      <c r="P575" s="543" t="s">
        <v>2478</v>
      </c>
      <c r="Q575" s="543" t="s">
        <v>2478</v>
      </c>
      <c r="R575" s="543" t="s">
        <v>2478</v>
      </c>
      <c r="S575" s="543" t="s">
        <v>2478</v>
      </c>
    </row>
    <row r="576" spans="1:19">
      <c r="A576" s="540" t="s">
        <v>3271</v>
      </c>
      <c r="B576" s="541"/>
      <c r="C576" s="541"/>
      <c r="D576" s="542">
        <v>90017</v>
      </c>
      <c r="E576" s="542">
        <v>90017</v>
      </c>
      <c r="F576" s="542" t="s">
        <v>4422</v>
      </c>
      <c r="G576" s="540" t="s">
        <v>4423</v>
      </c>
      <c r="H576" s="542" t="s">
        <v>2469</v>
      </c>
      <c r="I576" s="541" t="s">
        <v>2478</v>
      </c>
      <c r="J576" s="540" t="s">
        <v>2478</v>
      </c>
      <c r="K576" s="540" t="s">
        <v>2478</v>
      </c>
      <c r="L576" s="540" t="s">
        <v>2478</v>
      </c>
      <c r="M576" s="540" t="s">
        <v>2478</v>
      </c>
      <c r="N576" s="540" t="s">
        <v>2478</v>
      </c>
      <c r="O576" s="540" t="s">
        <v>2478</v>
      </c>
      <c r="P576" s="540" t="s">
        <v>2478</v>
      </c>
      <c r="Q576" s="540" t="s">
        <v>2478</v>
      </c>
      <c r="R576" s="540" t="s">
        <v>2478</v>
      </c>
      <c r="S576" s="540" t="s">
        <v>2478</v>
      </c>
    </row>
    <row r="577" spans="1:19">
      <c r="A577" s="543" t="s">
        <v>3271</v>
      </c>
      <c r="B577" s="544"/>
      <c r="C577" s="544"/>
      <c r="D577" s="545">
        <v>90017</v>
      </c>
      <c r="E577" s="545">
        <v>90017</v>
      </c>
      <c r="F577" s="545" t="s">
        <v>4424</v>
      </c>
      <c r="G577" s="543" t="s">
        <v>4425</v>
      </c>
      <c r="H577" s="545" t="s">
        <v>2546</v>
      </c>
      <c r="I577" s="544" t="s">
        <v>2478</v>
      </c>
      <c r="J577" s="543" t="s">
        <v>2478</v>
      </c>
      <c r="K577" s="543" t="s">
        <v>2478</v>
      </c>
      <c r="L577" s="543" t="s">
        <v>2478</v>
      </c>
      <c r="M577" s="543" t="s">
        <v>2478</v>
      </c>
      <c r="N577" s="543" t="s">
        <v>2478</v>
      </c>
      <c r="O577" s="543" t="s">
        <v>2478</v>
      </c>
      <c r="P577" s="543" t="s">
        <v>2478</v>
      </c>
      <c r="Q577" s="543" t="s">
        <v>2478</v>
      </c>
      <c r="R577" s="543" t="s">
        <v>2478</v>
      </c>
      <c r="S577" s="543" t="s">
        <v>2478</v>
      </c>
    </row>
    <row r="578" spans="1:19">
      <c r="A578" s="540" t="s">
        <v>3271</v>
      </c>
      <c r="B578" s="541"/>
      <c r="C578" s="541"/>
      <c r="D578" s="542">
        <v>90017</v>
      </c>
      <c r="E578" s="542">
        <v>90017</v>
      </c>
      <c r="F578" s="542" t="s">
        <v>4426</v>
      </c>
      <c r="G578" s="540" t="s">
        <v>4427</v>
      </c>
      <c r="H578" s="542" t="s">
        <v>2546</v>
      </c>
      <c r="I578" s="541" t="s">
        <v>2478</v>
      </c>
      <c r="J578" s="540" t="s">
        <v>2478</v>
      </c>
      <c r="K578" s="540" t="s">
        <v>2478</v>
      </c>
      <c r="L578" s="540" t="s">
        <v>2478</v>
      </c>
      <c r="M578" s="540" t="s">
        <v>2478</v>
      </c>
      <c r="N578" s="540" t="s">
        <v>2478</v>
      </c>
      <c r="O578" s="540" t="s">
        <v>2478</v>
      </c>
      <c r="P578" s="540" t="s">
        <v>2478</v>
      </c>
      <c r="Q578" s="540" t="s">
        <v>2478</v>
      </c>
      <c r="R578" s="540" t="s">
        <v>2478</v>
      </c>
      <c r="S578" s="540" t="s">
        <v>2478</v>
      </c>
    </row>
    <row r="579" spans="1:19">
      <c r="A579" s="543" t="s">
        <v>3271</v>
      </c>
      <c r="B579" s="544"/>
      <c r="C579" s="544"/>
      <c r="D579" s="545">
        <v>90017</v>
      </c>
      <c r="E579" s="545">
        <v>90017</v>
      </c>
      <c r="F579" s="545" t="s">
        <v>4428</v>
      </c>
      <c r="G579" s="543" t="s">
        <v>4429</v>
      </c>
      <c r="H579" s="545" t="s">
        <v>2469</v>
      </c>
      <c r="I579" s="544" t="s">
        <v>2478</v>
      </c>
      <c r="J579" s="543" t="s">
        <v>2478</v>
      </c>
      <c r="K579" s="543" t="s">
        <v>2478</v>
      </c>
      <c r="L579" s="543" t="s">
        <v>2478</v>
      </c>
      <c r="M579" s="543" t="s">
        <v>2478</v>
      </c>
      <c r="N579" s="543" t="s">
        <v>2478</v>
      </c>
      <c r="O579" s="543" t="s">
        <v>2478</v>
      </c>
      <c r="P579" s="543" t="s">
        <v>2478</v>
      </c>
      <c r="Q579" s="543" t="s">
        <v>2478</v>
      </c>
      <c r="R579" s="543" t="s">
        <v>2478</v>
      </c>
      <c r="S579" s="543" t="s">
        <v>2478</v>
      </c>
    </row>
    <row r="580" spans="1:19">
      <c r="A580" s="540" t="s">
        <v>3271</v>
      </c>
      <c r="B580" s="541"/>
      <c r="C580" s="541"/>
      <c r="D580" s="542">
        <v>90017</v>
      </c>
      <c r="E580" s="542">
        <v>90017</v>
      </c>
      <c r="F580" s="542" t="s">
        <v>4430</v>
      </c>
      <c r="G580" s="540" t="s">
        <v>4431</v>
      </c>
      <c r="H580" s="542" t="s">
        <v>2469</v>
      </c>
      <c r="I580" s="541" t="s">
        <v>2478</v>
      </c>
      <c r="J580" s="540" t="s">
        <v>2478</v>
      </c>
      <c r="K580" s="540" t="s">
        <v>2478</v>
      </c>
      <c r="L580" s="540" t="s">
        <v>2478</v>
      </c>
      <c r="M580" s="540" t="s">
        <v>2478</v>
      </c>
      <c r="N580" s="540" t="s">
        <v>2478</v>
      </c>
      <c r="O580" s="540" t="s">
        <v>2478</v>
      </c>
      <c r="P580" s="540" t="s">
        <v>2478</v>
      </c>
      <c r="Q580" s="540" t="s">
        <v>2478</v>
      </c>
      <c r="R580" s="540" t="s">
        <v>2478</v>
      </c>
      <c r="S580" s="540" t="s">
        <v>2478</v>
      </c>
    </row>
    <row r="581" spans="1:19">
      <c r="A581" s="543" t="s">
        <v>3271</v>
      </c>
      <c r="B581" s="544"/>
      <c r="C581" s="544"/>
      <c r="D581" s="545">
        <v>90017</v>
      </c>
      <c r="E581" s="545">
        <v>90017</v>
      </c>
      <c r="F581" s="545" t="s">
        <v>4432</v>
      </c>
      <c r="G581" s="543" t="s">
        <v>4433</v>
      </c>
      <c r="H581" s="545" t="s">
        <v>2469</v>
      </c>
      <c r="I581" s="544" t="s">
        <v>2478</v>
      </c>
      <c r="J581" s="543" t="s">
        <v>2478</v>
      </c>
      <c r="K581" s="543" t="s">
        <v>2478</v>
      </c>
      <c r="L581" s="543" t="s">
        <v>2478</v>
      </c>
      <c r="M581" s="543" t="s">
        <v>2478</v>
      </c>
      <c r="N581" s="543" t="s">
        <v>2478</v>
      </c>
      <c r="O581" s="543" t="s">
        <v>2478</v>
      </c>
      <c r="P581" s="543" t="s">
        <v>2478</v>
      </c>
      <c r="Q581" s="543" t="s">
        <v>2478</v>
      </c>
      <c r="R581" s="543" t="s">
        <v>2478</v>
      </c>
      <c r="S581" s="543" t="s">
        <v>2478</v>
      </c>
    </row>
    <row r="582" spans="1:19">
      <c r="A582" s="540" t="s">
        <v>3271</v>
      </c>
      <c r="B582" s="541"/>
      <c r="C582" s="541"/>
      <c r="D582" s="542">
        <v>90017</v>
      </c>
      <c r="E582" s="542">
        <v>90017</v>
      </c>
      <c r="F582" s="542" t="s">
        <v>4434</v>
      </c>
      <c r="G582" s="540" t="s">
        <v>4435</v>
      </c>
      <c r="H582" s="542" t="s">
        <v>2546</v>
      </c>
      <c r="I582" s="541" t="s">
        <v>2478</v>
      </c>
      <c r="J582" s="540" t="s">
        <v>2478</v>
      </c>
      <c r="K582" s="540" t="s">
        <v>2478</v>
      </c>
      <c r="L582" s="540" t="s">
        <v>2478</v>
      </c>
      <c r="M582" s="540" t="s">
        <v>2478</v>
      </c>
      <c r="N582" s="540" t="s">
        <v>2478</v>
      </c>
      <c r="O582" s="540" t="s">
        <v>2478</v>
      </c>
      <c r="P582" s="540" t="s">
        <v>2478</v>
      </c>
      <c r="Q582" s="540" t="s">
        <v>2478</v>
      </c>
      <c r="R582" s="540" t="s">
        <v>2478</v>
      </c>
      <c r="S582" s="540" t="s">
        <v>2478</v>
      </c>
    </row>
    <row r="583" spans="1:19">
      <c r="A583" s="543" t="s">
        <v>3271</v>
      </c>
      <c r="B583" s="544"/>
      <c r="C583" s="544"/>
      <c r="D583" s="545">
        <v>90017</v>
      </c>
      <c r="E583" s="545">
        <v>90017</v>
      </c>
      <c r="F583" s="545" t="s">
        <v>4436</v>
      </c>
      <c r="G583" s="543" t="s">
        <v>4437</v>
      </c>
      <c r="H583" s="545" t="s">
        <v>2469</v>
      </c>
      <c r="I583" s="544" t="s">
        <v>2478</v>
      </c>
      <c r="J583" s="543" t="s">
        <v>2478</v>
      </c>
      <c r="K583" s="543" t="s">
        <v>2478</v>
      </c>
      <c r="L583" s="543" t="s">
        <v>2478</v>
      </c>
      <c r="M583" s="543" t="s">
        <v>2478</v>
      </c>
      <c r="N583" s="543" t="s">
        <v>2478</v>
      </c>
      <c r="O583" s="543" t="s">
        <v>2478</v>
      </c>
      <c r="P583" s="543" t="s">
        <v>2478</v>
      </c>
      <c r="Q583" s="543" t="s">
        <v>2478</v>
      </c>
      <c r="R583" s="543" t="s">
        <v>2478</v>
      </c>
      <c r="S583" s="543" t="s">
        <v>2478</v>
      </c>
    </row>
    <row r="584" spans="1:19">
      <c r="A584" s="540" t="s">
        <v>3271</v>
      </c>
      <c r="B584" s="541"/>
      <c r="C584" s="541"/>
      <c r="D584" s="542">
        <v>90017</v>
      </c>
      <c r="E584" s="542">
        <v>90017</v>
      </c>
      <c r="F584" s="542" t="s">
        <v>4438</v>
      </c>
      <c r="G584" s="540" t="s">
        <v>4439</v>
      </c>
      <c r="H584" s="542" t="s">
        <v>2546</v>
      </c>
      <c r="I584" s="541" t="s">
        <v>2478</v>
      </c>
      <c r="J584" s="540" t="s">
        <v>2478</v>
      </c>
      <c r="K584" s="540" t="s">
        <v>2478</v>
      </c>
      <c r="L584" s="540" t="s">
        <v>2478</v>
      </c>
      <c r="M584" s="540" t="s">
        <v>2478</v>
      </c>
      <c r="N584" s="540" t="s">
        <v>2478</v>
      </c>
      <c r="O584" s="540" t="s">
        <v>2478</v>
      </c>
      <c r="P584" s="540" t="s">
        <v>2478</v>
      </c>
      <c r="Q584" s="540" t="s">
        <v>2478</v>
      </c>
      <c r="R584" s="540" t="s">
        <v>2478</v>
      </c>
      <c r="S584" s="540" t="s">
        <v>2478</v>
      </c>
    </row>
    <row r="585" spans="1:19">
      <c r="A585" s="543" t="s">
        <v>3271</v>
      </c>
      <c r="B585" s="544"/>
      <c r="C585" s="544"/>
      <c r="D585" s="545">
        <v>90017</v>
      </c>
      <c r="E585" s="545">
        <v>90017</v>
      </c>
      <c r="F585" s="545" t="s">
        <v>4440</v>
      </c>
      <c r="G585" s="543" t="s">
        <v>4441</v>
      </c>
      <c r="H585" s="545" t="s">
        <v>2469</v>
      </c>
      <c r="I585" s="544" t="s">
        <v>2478</v>
      </c>
      <c r="J585" s="543" t="s">
        <v>2478</v>
      </c>
      <c r="K585" s="543" t="s">
        <v>2478</v>
      </c>
      <c r="L585" s="543" t="s">
        <v>2478</v>
      </c>
      <c r="M585" s="543" t="s">
        <v>2478</v>
      </c>
      <c r="N585" s="543" t="s">
        <v>2478</v>
      </c>
      <c r="O585" s="543" t="s">
        <v>2478</v>
      </c>
      <c r="P585" s="543" t="s">
        <v>2478</v>
      </c>
      <c r="Q585" s="543" t="s">
        <v>2478</v>
      </c>
      <c r="R585" s="543" t="s">
        <v>2478</v>
      </c>
      <c r="S585" s="543" t="s">
        <v>2478</v>
      </c>
    </row>
    <row r="586" spans="1:19">
      <c r="A586" s="540" t="s">
        <v>3271</v>
      </c>
      <c r="B586" s="541"/>
      <c r="C586" s="541"/>
      <c r="D586" s="542">
        <v>90017</v>
      </c>
      <c r="E586" s="542">
        <v>90017</v>
      </c>
      <c r="F586" s="542" t="s">
        <v>4442</v>
      </c>
      <c r="G586" s="540" t="s">
        <v>4443</v>
      </c>
      <c r="H586" s="542" t="s">
        <v>2469</v>
      </c>
      <c r="I586" s="541" t="s">
        <v>2478</v>
      </c>
      <c r="J586" s="540" t="s">
        <v>2478</v>
      </c>
      <c r="K586" s="540" t="s">
        <v>2478</v>
      </c>
      <c r="L586" s="540" t="s">
        <v>2478</v>
      </c>
      <c r="M586" s="540" t="s">
        <v>2478</v>
      </c>
      <c r="N586" s="540" t="s">
        <v>2478</v>
      </c>
      <c r="O586" s="540" t="s">
        <v>2478</v>
      </c>
      <c r="P586" s="540" t="s">
        <v>2478</v>
      </c>
      <c r="Q586" s="540" t="s">
        <v>2478</v>
      </c>
      <c r="R586" s="540" t="s">
        <v>2478</v>
      </c>
      <c r="S586" s="540" t="s">
        <v>2478</v>
      </c>
    </row>
    <row r="587" spans="1:19">
      <c r="A587" s="543" t="s">
        <v>3271</v>
      </c>
      <c r="B587" s="544"/>
      <c r="C587" s="544"/>
      <c r="D587" s="545">
        <v>90017</v>
      </c>
      <c r="E587" s="545">
        <v>90017</v>
      </c>
      <c r="F587" s="545" t="s">
        <v>4444</v>
      </c>
      <c r="G587" s="543" t="s">
        <v>4445</v>
      </c>
      <c r="H587" s="545" t="s">
        <v>2469</v>
      </c>
      <c r="I587" s="544" t="s">
        <v>2478</v>
      </c>
      <c r="J587" s="543" t="s">
        <v>2478</v>
      </c>
      <c r="K587" s="543" t="s">
        <v>2478</v>
      </c>
      <c r="L587" s="543" t="s">
        <v>2478</v>
      </c>
      <c r="M587" s="543" t="s">
        <v>2478</v>
      </c>
      <c r="N587" s="543" t="s">
        <v>2478</v>
      </c>
      <c r="O587" s="543" t="s">
        <v>2478</v>
      </c>
      <c r="P587" s="543" t="s">
        <v>2478</v>
      </c>
      <c r="Q587" s="543" t="s">
        <v>2478</v>
      </c>
      <c r="R587" s="543" t="s">
        <v>2478</v>
      </c>
      <c r="S587" s="543" t="s">
        <v>2478</v>
      </c>
    </row>
    <row r="588" spans="1:19">
      <c r="A588" s="540" t="s">
        <v>3271</v>
      </c>
      <c r="B588" s="541"/>
      <c r="C588" s="541"/>
      <c r="D588" s="542">
        <v>90017</v>
      </c>
      <c r="E588" s="542">
        <v>90017</v>
      </c>
      <c r="F588" s="542" t="s">
        <v>4446</v>
      </c>
      <c r="G588" s="540" t="s">
        <v>4447</v>
      </c>
      <c r="H588" s="542" t="s">
        <v>2546</v>
      </c>
      <c r="I588" s="541" t="s">
        <v>2478</v>
      </c>
      <c r="J588" s="540" t="s">
        <v>2478</v>
      </c>
      <c r="K588" s="540" t="s">
        <v>2478</v>
      </c>
      <c r="L588" s="540" t="s">
        <v>2478</v>
      </c>
      <c r="M588" s="540" t="s">
        <v>2478</v>
      </c>
      <c r="N588" s="540" t="s">
        <v>2478</v>
      </c>
      <c r="O588" s="540" t="s">
        <v>2478</v>
      </c>
      <c r="P588" s="540" t="s">
        <v>2478</v>
      </c>
      <c r="Q588" s="540" t="s">
        <v>2478</v>
      </c>
      <c r="R588" s="540" t="s">
        <v>2478</v>
      </c>
      <c r="S588" s="540" t="s">
        <v>2478</v>
      </c>
    </row>
    <row r="589" spans="1:19">
      <c r="A589" s="543" t="s">
        <v>3271</v>
      </c>
      <c r="B589" s="544"/>
      <c r="C589" s="544"/>
      <c r="D589" s="545">
        <v>90017</v>
      </c>
      <c r="E589" s="545">
        <v>90017</v>
      </c>
      <c r="F589" s="545" t="s">
        <v>4448</v>
      </c>
      <c r="G589" s="543" t="s">
        <v>4449</v>
      </c>
      <c r="H589" s="545" t="s">
        <v>2469</v>
      </c>
      <c r="I589" s="544" t="s">
        <v>2478</v>
      </c>
      <c r="J589" s="543" t="s">
        <v>2478</v>
      </c>
      <c r="K589" s="543" t="s">
        <v>2478</v>
      </c>
      <c r="L589" s="543" t="s">
        <v>2478</v>
      </c>
      <c r="M589" s="543" t="s">
        <v>2478</v>
      </c>
      <c r="N589" s="543" t="s">
        <v>2478</v>
      </c>
      <c r="O589" s="543" t="s">
        <v>2478</v>
      </c>
      <c r="P589" s="543" t="s">
        <v>2478</v>
      </c>
      <c r="Q589" s="543" t="s">
        <v>2478</v>
      </c>
      <c r="R589" s="543" t="s">
        <v>2478</v>
      </c>
      <c r="S589" s="543" t="s">
        <v>2478</v>
      </c>
    </row>
    <row r="590" spans="1:19">
      <c r="A590" s="540" t="s">
        <v>3271</v>
      </c>
      <c r="B590" s="541"/>
      <c r="C590" s="541"/>
      <c r="D590" s="542">
        <v>90017</v>
      </c>
      <c r="E590" s="542">
        <v>90017</v>
      </c>
      <c r="F590" s="542" t="s">
        <v>4450</v>
      </c>
      <c r="G590" s="540" t="s">
        <v>4451</v>
      </c>
      <c r="H590" s="542" t="s">
        <v>2546</v>
      </c>
      <c r="I590" s="541" t="s">
        <v>2478</v>
      </c>
      <c r="J590" s="540" t="s">
        <v>2478</v>
      </c>
      <c r="K590" s="540" t="s">
        <v>2478</v>
      </c>
      <c r="L590" s="540" t="s">
        <v>2478</v>
      </c>
      <c r="M590" s="540" t="s">
        <v>2478</v>
      </c>
      <c r="N590" s="540" t="s">
        <v>2478</v>
      </c>
      <c r="O590" s="540" t="s">
        <v>2478</v>
      </c>
      <c r="P590" s="540" t="s">
        <v>2478</v>
      </c>
      <c r="Q590" s="540" t="s">
        <v>2478</v>
      </c>
      <c r="R590" s="540" t="s">
        <v>2478</v>
      </c>
      <c r="S590" s="540" t="s">
        <v>2478</v>
      </c>
    </row>
    <row r="591" spans="1:19">
      <c r="A591" s="543" t="s">
        <v>3271</v>
      </c>
      <c r="B591" s="544"/>
      <c r="C591" s="544"/>
      <c r="D591" s="545">
        <v>90017</v>
      </c>
      <c r="E591" s="545">
        <v>90017</v>
      </c>
      <c r="F591" s="545" t="s">
        <v>4452</v>
      </c>
      <c r="G591" s="543" t="s">
        <v>4453</v>
      </c>
      <c r="H591" s="545" t="s">
        <v>2469</v>
      </c>
      <c r="I591" s="544" t="s">
        <v>2478</v>
      </c>
      <c r="J591" s="543" t="s">
        <v>2478</v>
      </c>
      <c r="K591" s="543" t="s">
        <v>2478</v>
      </c>
      <c r="L591" s="543" t="s">
        <v>2478</v>
      </c>
      <c r="M591" s="543" t="s">
        <v>2478</v>
      </c>
      <c r="N591" s="543" t="s">
        <v>2478</v>
      </c>
      <c r="O591" s="543" t="s">
        <v>2478</v>
      </c>
      <c r="P591" s="543" t="s">
        <v>2478</v>
      </c>
      <c r="Q591" s="543" t="s">
        <v>2478</v>
      </c>
      <c r="R591" s="543" t="s">
        <v>2478</v>
      </c>
      <c r="S591" s="543" t="s">
        <v>2478</v>
      </c>
    </row>
    <row r="592" spans="1:19">
      <c r="A592" s="540" t="s">
        <v>3271</v>
      </c>
      <c r="B592" s="541"/>
      <c r="C592" s="541"/>
      <c r="D592" s="542">
        <v>90017</v>
      </c>
      <c r="E592" s="542">
        <v>90017</v>
      </c>
      <c r="F592" s="542" t="s">
        <v>4454</v>
      </c>
      <c r="G592" s="540" t="s">
        <v>4455</v>
      </c>
      <c r="H592" s="542" t="s">
        <v>2469</v>
      </c>
      <c r="I592" s="541" t="s">
        <v>2478</v>
      </c>
      <c r="J592" s="540" t="s">
        <v>2478</v>
      </c>
      <c r="K592" s="540" t="s">
        <v>2478</v>
      </c>
      <c r="L592" s="540" t="s">
        <v>2478</v>
      </c>
      <c r="M592" s="540" t="s">
        <v>2478</v>
      </c>
      <c r="N592" s="540" t="s">
        <v>2478</v>
      </c>
      <c r="O592" s="540" t="s">
        <v>2478</v>
      </c>
      <c r="P592" s="540" t="s">
        <v>2478</v>
      </c>
      <c r="Q592" s="540" t="s">
        <v>2478</v>
      </c>
      <c r="R592" s="540" t="s">
        <v>2478</v>
      </c>
      <c r="S592" s="540" t="s">
        <v>2478</v>
      </c>
    </row>
    <row r="593" spans="1:19">
      <c r="A593" s="543" t="s">
        <v>3271</v>
      </c>
      <c r="B593" s="544"/>
      <c r="C593" s="544"/>
      <c r="D593" s="545">
        <v>90017</v>
      </c>
      <c r="E593" s="545">
        <v>90017</v>
      </c>
      <c r="F593" s="545" t="s">
        <v>4456</v>
      </c>
      <c r="G593" s="543" t="s">
        <v>4457</v>
      </c>
      <c r="H593" s="545" t="s">
        <v>2469</v>
      </c>
      <c r="I593" s="544" t="s">
        <v>2478</v>
      </c>
      <c r="J593" s="543" t="s">
        <v>2478</v>
      </c>
      <c r="K593" s="543" t="s">
        <v>2478</v>
      </c>
      <c r="L593" s="543" t="s">
        <v>2478</v>
      </c>
      <c r="M593" s="543" t="s">
        <v>2478</v>
      </c>
      <c r="N593" s="543" t="s">
        <v>2478</v>
      </c>
      <c r="O593" s="543" t="s">
        <v>2478</v>
      </c>
      <c r="P593" s="543" t="s">
        <v>2478</v>
      </c>
      <c r="Q593" s="543" t="s">
        <v>2478</v>
      </c>
      <c r="R593" s="543" t="s">
        <v>2478</v>
      </c>
      <c r="S593" s="543" t="s">
        <v>2478</v>
      </c>
    </row>
    <row r="594" spans="1:19">
      <c r="A594" s="540" t="s">
        <v>3271</v>
      </c>
      <c r="B594" s="541"/>
      <c r="C594" s="541"/>
      <c r="D594" s="542">
        <v>90017</v>
      </c>
      <c r="E594" s="542">
        <v>90017</v>
      </c>
      <c r="F594" s="542" t="s">
        <v>4458</v>
      </c>
      <c r="G594" s="540" t="s">
        <v>4459</v>
      </c>
      <c r="H594" s="542" t="s">
        <v>2469</v>
      </c>
      <c r="I594" s="541" t="s">
        <v>2478</v>
      </c>
      <c r="J594" s="540" t="s">
        <v>2478</v>
      </c>
      <c r="K594" s="540" t="s">
        <v>2478</v>
      </c>
      <c r="L594" s="540" t="s">
        <v>2478</v>
      </c>
      <c r="M594" s="540" t="s">
        <v>2478</v>
      </c>
      <c r="N594" s="540" t="s">
        <v>2478</v>
      </c>
      <c r="O594" s="540" t="s">
        <v>2478</v>
      </c>
      <c r="P594" s="540" t="s">
        <v>2478</v>
      </c>
      <c r="Q594" s="540" t="s">
        <v>2478</v>
      </c>
      <c r="R594" s="540" t="s">
        <v>2478</v>
      </c>
      <c r="S594" s="540" t="s">
        <v>2478</v>
      </c>
    </row>
    <row r="595" spans="1:19">
      <c r="A595" s="543" t="s">
        <v>3271</v>
      </c>
      <c r="B595" s="544"/>
      <c r="C595" s="544"/>
      <c r="D595" s="545">
        <v>90017</v>
      </c>
      <c r="E595" s="545">
        <v>90017</v>
      </c>
      <c r="F595" s="545" t="s">
        <v>4460</v>
      </c>
      <c r="G595" s="543" t="s">
        <v>4461</v>
      </c>
      <c r="H595" s="545" t="s">
        <v>2469</v>
      </c>
      <c r="I595" s="544" t="s">
        <v>2478</v>
      </c>
      <c r="J595" s="543" t="s">
        <v>2478</v>
      </c>
      <c r="K595" s="543" t="s">
        <v>2478</v>
      </c>
      <c r="L595" s="543" t="s">
        <v>2478</v>
      </c>
      <c r="M595" s="543" t="s">
        <v>2478</v>
      </c>
      <c r="N595" s="543" t="s">
        <v>2478</v>
      </c>
      <c r="O595" s="543" t="s">
        <v>2478</v>
      </c>
      <c r="P595" s="543" t="s">
        <v>2478</v>
      </c>
      <c r="Q595" s="543" t="s">
        <v>2478</v>
      </c>
      <c r="R595" s="543" t="s">
        <v>2478</v>
      </c>
      <c r="S595" s="543" t="s">
        <v>2478</v>
      </c>
    </row>
    <row r="596" spans="1:19">
      <c r="A596" s="540" t="s">
        <v>3271</v>
      </c>
      <c r="B596" s="541"/>
      <c r="C596" s="541"/>
      <c r="D596" s="542">
        <v>90017</v>
      </c>
      <c r="E596" s="542">
        <v>90017</v>
      </c>
      <c r="F596" s="542" t="s">
        <v>4462</v>
      </c>
      <c r="G596" s="540" t="s">
        <v>4463</v>
      </c>
      <c r="H596" s="542" t="s">
        <v>2469</v>
      </c>
      <c r="I596" s="541" t="s">
        <v>2478</v>
      </c>
      <c r="J596" s="540" t="s">
        <v>2478</v>
      </c>
      <c r="K596" s="540" t="s">
        <v>2478</v>
      </c>
      <c r="L596" s="540" t="s">
        <v>2478</v>
      </c>
      <c r="M596" s="540" t="s">
        <v>2478</v>
      </c>
      <c r="N596" s="540" t="s">
        <v>2478</v>
      </c>
      <c r="O596" s="540" t="s">
        <v>2478</v>
      </c>
      <c r="P596" s="540" t="s">
        <v>2478</v>
      </c>
      <c r="Q596" s="540" t="s">
        <v>2478</v>
      </c>
      <c r="R596" s="540" t="s">
        <v>2478</v>
      </c>
      <c r="S596" s="540" t="s">
        <v>2478</v>
      </c>
    </row>
    <row r="597" spans="1:19">
      <c r="A597" s="543" t="s">
        <v>3271</v>
      </c>
      <c r="B597" s="544"/>
      <c r="C597" s="544"/>
      <c r="D597" s="545">
        <v>90017</v>
      </c>
      <c r="E597" s="545">
        <v>90017</v>
      </c>
      <c r="F597" s="545" t="s">
        <v>4464</v>
      </c>
      <c r="G597" s="543" t="s">
        <v>4465</v>
      </c>
      <c r="H597" s="545" t="s">
        <v>2469</v>
      </c>
      <c r="I597" s="544" t="s">
        <v>2478</v>
      </c>
      <c r="J597" s="543" t="s">
        <v>2478</v>
      </c>
      <c r="K597" s="543" t="s">
        <v>2478</v>
      </c>
      <c r="L597" s="543" t="s">
        <v>2478</v>
      </c>
      <c r="M597" s="543" t="s">
        <v>2478</v>
      </c>
      <c r="N597" s="543" t="s">
        <v>2478</v>
      </c>
      <c r="O597" s="543" t="s">
        <v>2478</v>
      </c>
      <c r="P597" s="543" t="s">
        <v>2478</v>
      </c>
      <c r="Q597" s="543" t="s">
        <v>2478</v>
      </c>
      <c r="R597" s="543" t="s">
        <v>2478</v>
      </c>
      <c r="S597" s="543" t="s">
        <v>2478</v>
      </c>
    </row>
    <row r="598" spans="1:19">
      <c r="A598" s="540" t="s">
        <v>3271</v>
      </c>
      <c r="B598" s="541"/>
      <c r="C598" s="541"/>
      <c r="D598" s="542">
        <v>90017</v>
      </c>
      <c r="E598" s="542">
        <v>90017</v>
      </c>
      <c r="F598" s="542" t="s">
        <v>4466</v>
      </c>
      <c r="G598" s="540" t="s">
        <v>4467</v>
      </c>
      <c r="H598" s="542" t="s">
        <v>2546</v>
      </c>
      <c r="I598" s="541" t="s">
        <v>2478</v>
      </c>
      <c r="J598" s="540" t="s">
        <v>2478</v>
      </c>
      <c r="K598" s="540" t="s">
        <v>2478</v>
      </c>
      <c r="L598" s="540" t="s">
        <v>2478</v>
      </c>
      <c r="M598" s="540" t="s">
        <v>2478</v>
      </c>
      <c r="N598" s="540" t="s">
        <v>2478</v>
      </c>
      <c r="O598" s="540" t="s">
        <v>2478</v>
      </c>
      <c r="P598" s="540" t="s">
        <v>2478</v>
      </c>
      <c r="Q598" s="540" t="s">
        <v>2478</v>
      </c>
      <c r="R598" s="540" t="s">
        <v>2478</v>
      </c>
      <c r="S598" s="540" t="s">
        <v>2478</v>
      </c>
    </row>
    <row r="599" spans="1:19">
      <c r="A599" s="543" t="s">
        <v>3271</v>
      </c>
      <c r="B599" s="544"/>
      <c r="C599" s="544"/>
      <c r="D599" s="545">
        <v>90017</v>
      </c>
      <c r="E599" s="545">
        <v>90017</v>
      </c>
      <c r="F599" s="545" t="s">
        <v>4468</v>
      </c>
      <c r="G599" s="543" t="s">
        <v>4469</v>
      </c>
      <c r="H599" s="545" t="s">
        <v>2469</v>
      </c>
      <c r="I599" s="544" t="s">
        <v>2478</v>
      </c>
      <c r="J599" s="543" t="s">
        <v>2478</v>
      </c>
      <c r="K599" s="543" t="s">
        <v>2478</v>
      </c>
      <c r="L599" s="543" t="s">
        <v>2478</v>
      </c>
      <c r="M599" s="543" t="s">
        <v>2478</v>
      </c>
      <c r="N599" s="543" t="s">
        <v>2478</v>
      </c>
      <c r="O599" s="543" t="s">
        <v>2478</v>
      </c>
      <c r="P599" s="543" t="s">
        <v>2478</v>
      </c>
      <c r="Q599" s="543" t="s">
        <v>2478</v>
      </c>
      <c r="R599" s="543" t="s">
        <v>2478</v>
      </c>
      <c r="S599" s="543" t="s">
        <v>2478</v>
      </c>
    </row>
    <row r="600" spans="1:19">
      <c r="A600" s="540" t="s">
        <v>3271</v>
      </c>
      <c r="B600" s="541"/>
      <c r="C600" s="541"/>
      <c r="D600" s="542">
        <v>90017</v>
      </c>
      <c r="E600" s="542">
        <v>90017</v>
      </c>
      <c r="F600" s="542" t="s">
        <v>4470</v>
      </c>
      <c r="G600" s="540" t="s">
        <v>4471</v>
      </c>
      <c r="H600" s="542" t="s">
        <v>2469</v>
      </c>
      <c r="I600" s="541" t="s">
        <v>2478</v>
      </c>
      <c r="J600" s="540" t="s">
        <v>2478</v>
      </c>
      <c r="K600" s="540" t="s">
        <v>2478</v>
      </c>
      <c r="L600" s="540" t="s">
        <v>2478</v>
      </c>
      <c r="M600" s="540" t="s">
        <v>2478</v>
      </c>
      <c r="N600" s="540" t="s">
        <v>2478</v>
      </c>
      <c r="O600" s="540" t="s">
        <v>2478</v>
      </c>
      <c r="P600" s="540" t="s">
        <v>2478</v>
      </c>
      <c r="Q600" s="540" t="s">
        <v>2478</v>
      </c>
      <c r="R600" s="540" t="s">
        <v>2478</v>
      </c>
      <c r="S600" s="540" t="s">
        <v>2478</v>
      </c>
    </row>
    <row r="601" spans="1:19">
      <c r="A601" s="543" t="s">
        <v>3271</v>
      </c>
      <c r="B601" s="544"/>
      <c r="C601" s="544"/>
      <c r="D601" s="545">
        <v>90017</v>
      </c>
      <c r="E601" s="545">
        <v>90017</v>
      </c>
      <c r="F601" s="545" t="s">
        <v>4472</v>
      </c>
      <c r="G601" s="543" t="s">
        <v>4473</v>
      </c>
      <c r="H601" s="545" t="s">
        <v>2469</v>
      </c>
      <c r="I601" s="544" t="s">
        <v>2478</v>
      </c>
      <c r="J601" s="543" t="s">
        <v>2478</v>
      </c>
      <c r="K601" s="543" t="s">
        <v>2478</v>
      </c>
      <c r="L601" s="543" t="s">
        <v>2478</v>
      </c>
      <c r="M601" s="543" t="s">
        <v>2478</v>
      </c>
      <c r="N601" s="543" t="s">
        <v>2478</v>
      </c>
      <c r="O601" s="543" t="s">
        <v>2478</v>
      </c>
      <c r="P601" s="543" t="s">
        <v>2478</v>
      </c>
      <c r="Q601" s="543" t="s">
        <v>2478</v>
      </c>
      <c r="R601" s="543" t="s">
        <v>2478</v>
      </c>
      <c r="S601" s="543" t="s">
        <v>2478</v>
      </c>
    </row>
    <row r="602" spans="1:19">
      <c r="A602" s="540" t="s">
        <v>3271</v>
      </c>
      <c r="B602" s="541"/>
      <c r="C602" s="541"/>
      <c r="D602" s="542">
        <v>90017</v>
      </c>
      <c r="E602" s="542">
        <v>90017</v>
      </c>
      <c r="F602" s="542" t="s">
        <v>4474</v>
      </c>
      <c r="G602" s="540" t="s">
        <v>4475</v>
      </c>
      <c r="H602" s="542" t="s">
        <v>2469</v>
      </c>
      <c r="I602" s="541" t="s">
        <v>2478</v>
      </c>
      <c r="J602" s="540" t="s">
        <v>2478</v>
      </c>
      <c r="K602" s="540" t="s">
        <v>2478</v>
      </c>
      <c r="L602" s="540" t="s">
        <v>2478</v>
      </c>
      <c r="M602" s="540" t="s">
        <v>2478</v>
      </c>
      <c r="N602" s="540" t="s">
        <v>2478</v>
      </c>
      <c r="O602" s="540" t="s">
        <v>2478</v>
      </c>
      <c r="P602" s="540" t="s">
        <v>2478</v>
      </c>
      <c r="Q602" s="540" t="s">
        <v>2478</v>
      </c>
      <c r="R602" s="540" t="s">
        <v>2478</v>
      </c>
      <c r="S602" s="540" t="s">
        <v>2478</v>
      </c>
    </row>
    <row r="603" spans="1:19">
      <c r="A603" s="543" t="s">
        <v>3271</v>
      </c>
      <c r="B603" s="544"/>
      <c r="C603" s="544"/>
      <c r="D603" s="545">
        <v>90017</v>
      </c>
      <c r="E603" s="545">
        <v>90017</v>
      </c>
      <c r="F603" s="545" t="s">
        <v>4476</v>
      </c>
      <c r="G603" s="543" t="s">
        <v>4477</v>
      </c>
      <c r="H603" s="545" t="s">
        <v>2469</v>
      </c>
      <c r="I603" s="544" t="s">
        <v>2478</v>
      </c>
      <c r="J603" s="543" t="s">
        <v>2478</v>
      </c>
      <c r="K603" s="543" t="s">
        <v>2478</v>
      </c>
      <c r="L603" s="543" t="s">
        <v>2478</v>
      </c>
      <c r="M603" s="543" t="s">
        <v>2478</v>
      </c>
      <c r="N603" s="543" t="s">
        <v>2478</v>
      </c>
      <c r="O603" s="543" t="s">
        <v>2478</v>
      </c>
      <c r="P603" s="543" t="s">
        <v>2478</v>
      </c>
      <c r="Q603" s="543" t="s">
        <v>2478</v>
      </c>
      <c r="R603" s="543" t="s">
        <v>2478</v>
      </c>
      <c r="S603" s="543" t="s">
        <v>2478</v>
      </c>
    </row>
    <row r="604" spans="1:19">
      <c r="A604" s="540" t="s">
        <v>3271</v>
      </c>
      <c r="B604" s="541"/>
      <c r="C604" s="541"/>
      <c r="D604" s="542">
        <v>90017</v>
      </c>
      <c r="E604" s="542">
        <v>90017</v>
      </c>
      <c r="F604" s="542" t="s">
        <v>4478</v>
      </c>
      <c r="G604" s="540" t="s">
        <v>4479</v>
      </c>
      <c r="H604" s="542" t="s">
        <v>2546</v>
      </c>
      <c r="I604" s="541" t="s">
        <v>2478</v>
      </c>
      <c r="J604" s="540" t="s">
        <v>2478</v>
      </c>
      <c r="K604" s="540" t="s">
        <v>2478</v>
      </c>
      <c r="L604" s="540" t="s">
        <v>2478</v>
      </c>
      <c r="M604" s="540" t="s">
        <v>2478</v>
      </c>
      <c r="N604" s="540" t="s">
        <v>2478</v>
      </c>
      <c r="O604" s="540" t="s">
        <v>2478</v>
      </c>
      <c r="P604" s="540" t="s">
        <v>2478</v>
      </c>
      <c r="Q604" s="540" t="s">
        <v>2478</v>
      </c>
      <c r="R604" s="540" t="s">
        <v>2478</v>
      </c>
      <c r="S604" s="540" t="s">
        <v>2478</v>
      </c>
    </row>
    <row r="605" spans="1:19">
      <c r="A605" s="543" t="s">
        <v>3271</v>
      </c>
      <c r="B605" s="544"/>
      <c r="C605" s="544"/>
      <c r="D605" s="545">
        <v>90017</v>
      </c>
      <c r="E605" s="545">
        <v>90017</v>
      </c>
      <c r="F605" s="545" t="s">
        <v>4480</v>
      </c>
      <c r="G605" s="543" t="s">
        <v>4481</v>
      </c>
      <c r="H605" s="545" t="s">
        <v>2469</v>
      </c>
      <c r="I605" s="544" t="s">
        <v>2478</v>
      </c>
      <c r="J605" s="543" t="s">
        <v>2478</v>
      </c>
      <c r="K605" s="543" t="s">
        <v>2478</v>
      </c>
      <c r="L605" s="543" t="s">
        <v>2478</v>
      </c>
      <c r="M605" s="543" t="s">
        <v>2478</v>
      </c>
      <c r="N605" s="543" t="s">
        <v>2478</v>
      </c>
      <c r="O605" s="543" t="s">
        <v>2478</v>
      </c>
      <c r="P605" s="543" t="s">
        <v>2478</v>
      </c>
      <c r="Q605" s="543" t="s">
        <v>2478</v>
      </c>
      <c r="R605" s="543" t="s">
        <v>2478</v>
      </c>
      <c r="S605" s="543" t="s">
        <v>2478</v>
      </c>
    </row>
    <row r="606" spans="1:19">
      <c r="A606" s="540" t="s">
        <v>3271</v>
      </c>
      <c r="B606" s="541"/>
      <c r="C606" s="541"/>
      <c r="D606" s="542">
        <v>90017</v>
      </c>
      <c r="E606" s="542">
        <v>90017</v>
      </c>
      <c r="F606" s="542" t="s">
        <v>4482</v>
      </c>
      <c r="G606" s="540" t="s">
        <v>4483</v>
      </c>
      <c r="H606" s="542" t="s">
        <v>2546</v>
      </c>
      <c r="I606" s="541" t="s">
        <v>2478</v>
      </c>
      <c r="J606" s="540" t="s">
        <v>2478</v>
      </c>
      <c r="K606" s="540" t="s">
        <v>2478</v>
      </c>
      <c r="L606" s="540" t="s">
        <v>2478</v>
      </c>
      <c r="M606" s="540" t="s">
        <v>2478</v>
      </c>
      <c r="N606" s="540" t="s">
        <v>2478</v>
      </c>
      <c r="O606" s="540" t="s">
        <v>2478</v>
      </c>
      <c r="P606" s="540" t="s">
        <v>2478</v>
      </c>
      <c r="Q606" s="540" t="s">
        <v>2478</v>
      </c>
      <c r="R606" s="540" t="s">
        <v>2478</v>
      </c>
      <c r="S606" s="540" t="s">
        <v>2478</v>
      </c>
    </row>
    <row r="607" spans="1:19">
      <c r="A607" s="543" t="s">
        <v>3271</v>
      </c>
      <c r="B607" s="544"/>
      <c r="C607" s="544"/>
      <c r="D607" s="545">
        <v>90017</v>
      </c>
      <c r="E607" s="545">
        <v>90017</v>
      </c>
      <c r="F607" s="545" t="s">
        <v>4484</v>
      </c>
      <c r="G607" s="543" t="s">
        <v>4485</v>
      </c>
      <c r="H607" s="545" t="s">
        <v>2469</v>
      </c>
      <c r="I607" s="544" t="s">
        <v>2478</v>
      </c>
      <c r="J607" s="543" t="s">
        <v>2478</v>
      </c>
      <c r="K607" s="543" t="s">
        <v>2478</v>
      </c>
      <c r="L607" s="543" t="s">
        <v>2478</v>
      </c>
      <c r="M607" s="543" t="s">
        <v>2478</v>
      </c>
      <c r="N607" s="543" t="s">
        <v>2478</v>
      </c>
      <c r="O607" s="543" t="s">
        <v>2478</v>
      </c>
      <c r="P607" s="543" t="s">
        <v>2478</v>
      </c>
      <c r="Q607" s="543" t="s">
        <v>2478</v>
      </c>
      <c r="R607" s="543" t="s">
        <v>2478</v>
      </c>
      <c r="S607" s="543" t="s">
        <v>2478</v>
      </c>
    </row>
    <row r="608" spans="1:19">
      <c r="A608" s="540" t="s">
        <v>3271</v>
      </c>
      <c r="B608" s="541"/>
      <c r="C608" s="541"/>
      <c r="D608" s="542">
        <v>90017</v>
      </c>
      <c r="E608" s="542">
        <v>90017</v>
      </c>
      <c r="F608" s="542" t="s">
        <v>4486</v>
      </c>
      <c r="G608" s="540" t="s">
        <v>4487</v>
      </c>
      <c r="H608" s="542" t="s">
        <v>2546</v>
      </c>
      <c r="I608" s="541" t="s">
        <v>2478</v>
      </c>
      <c r="J608" s="540" t="s">
        <v>2478</v>
      </c>
      <c r="K608" s="540" t="s">
        <v>2478</v>
      </c>
      <c r="L608" s="540" t="s">
        <v>2478</v>
      </c>
      <c r="M608" s="540" t="s">
        <v>2478</v>
      </c>
      <c r="N608" s="540" t="s">
        <v>2478</v>
      </c>
      <c r="O608" s="540" t="s">
        <v>2478</v>
      </c>
      <c r="P608" s="540" t="s">
        <v>2478</v>
      </c>
      <c r="Q608" s="540" t="s">
        <v>2478</v>
      </c>
      <c r="R608" s="540" t="s">
        <v>2478</v>
      </c>
      <c r="S608" s="540" t="s">
        <v>2478</v>
      </c>
    </row>
    <row r="609" spans="1:19">
      <c r="A609" s="543" t="s">
        <v>3271</v>
      </c>
      <c r="B609" s="544"/>
      <c r="C609" s="544"/>
      <c r="D609" s="545">
        <v>90017</v>
      </c>
      <c r="E609" s="545">
        <v>90017</v>
      </c>
      <c r="F609" s="545" t="s">
        <v>4488</v>
      </c>
      <c r="G609" s="543" t="s">
        <v>4489</v>
      </c>
      <c r="H609" s="545" t="s">
        <v>2469</v>
      </c>
      <c r="I609" s="544" t="s">
        <v>2478</v>
      </c>
      <c r="J609" s="543" t="s">
        <v>2478</v>
      </c>
      <c r="K609" s="543" t="s">
        <v>2478</v>
      </c>
      <c r="L609" s="543" t="s">
        <v>2478</v>
      </c>
      <c r="M609" s="543" t="s">
        <v>2478</v>
      </c>
      <c r="N609" s="543" t="s">
        <v>2478</v>
      </c>
      <c r="O609" s="543" t="s">
        <v>2478</v>
      </c>
      <c r="P609" s="543" t="s">
        <v>2478</v>
      </c>
      <c r="Q609" s="543" t="s">
        <v>2478</v>
      </c>
      <c r="R609" s="543" t="s">
        <v>2478</v>
      </c>
      <c r="S609" s="543" t="s">
        <v>2478</v>
      </c>
    </row>
    <row r="610" spans="1:19">
      <c r="A610" s="540" t="s">
        <v>3271</v>
      </c>
      <c r="B610" s="541"/>
      <c r="C610" s="541"/>
      <c r="D610" s="542">
        <v>90017</v>
      </c>
      <c r="E610" s="542">
        <v>90017</v>
      </c>
      <c r="F610" s="542" t="s">
        <v>4490</v>
      </c>
      <c r="G610" s="540" t="s">
        <v>4491</v>
      </c>
      <c r="H610" s="542" t="s">
        <v>2546</v>
      </c>
      <c r="I610" s="541" t="s">
        <v>2478</v>
      </c>
      <c r="J610" s="540" t="s">
        <v>2478</v>
      </c>
      <c r="K610" s="540" t="s">
        <v>2478</v>
      </c>
      <c r="L610" s="540" t="s">
        <v>2478</v>
      </c>
      <c r="M610" s="540" t="s">
        <v>2478</v>
      </c>
      <c r="N610" s="540" t="s">
        <v>2478</v>
      </c>
      <c r="O610" s="540" t="s">
        <v>2478</v>
      </c>
      <c r="P610" s="540" t="s">
        <v>2478</v>
      </c>
      <c r="Q610" s="540" t="s">
        <v>2478</v>
      </c>
      <c r="R610" s="540" t="s">
        <v>2478</v>
      </c>
      <c r="S610" s="540" t="s">
        <v>2478</v>
      </c>
    </row>
    <row r="611" spans="1:19">
      <c r="A611" s="543" t="s">
        <v>3271</v>
      </c>
      <c r="B611" s="544"/>
      <c r="C611" s="544"/>
      <c r="D611" s="545">
        <v>90017</v>
      </c>
      <c r="E611" s="545">
        <v>90017</v>
      </c>
      <c r="F611" s="545" t="s">
        <v>4492</v>
      </c>
      <c r="G611" s="543" t="s">
        <v>4493</v>
      </c>
      <c r="H611" s="545" t="s">
        <v>2469</v>
      </c>
      <c r="I611" s="544" t="s">
        <v>2478</v>
      </c>
      <c r="J611" s="543" t="s">
        <v>2478</v>
      </c>
      <c r="K611" s="543" t="s">
        <v>2478</v>
      </c>
      <c r="L611" s="543" t="s">
        <v>2478</v>
      </c>
      <c r="M611" s="543" t="s">
        <v>2478</v>
      </c>
      <c r="N611" s="543" t="s">
        <v>2478</v>
      </c>
      <c r="O611" s="543" t="s">
        <v>2478</v>
      </c>
      <c r="P611" s="543" t="s">
        <v>2478</v>
      </c>
      <c r="Q611" s="543" t="s">
        <v>2478</v>
      </c>
      <c r="R611" s="543" t="s">
        <v>2478</v>
      </c>
      <c r="S611" s="543" t="s">
        <v>2478</v>
      </c>
    </row>
    <row r="612" spans="1:19">
      <c r="A612" s="540" t="s">
        <v>3271</v>
      </c>
      <c r="B612" s="541"/>
      <c r="C612" s="541"/>
      <c r="D612" s="542">
        <v>90017</v>
      </c>
      <c r="E612" s="542">
        <v>90017</v>
      </c>
      <c r="F612" s="542" t="s">
        <v>4494</v>
      </c>
      <c r="G612" s="540" t="s">
        <v>4495</v>
      </c>
      <c r="H612" s="542" t="s">
        <v>2469</v>
      </c>
      <c r="I612" s="541" t="s">
        <v>2478</v>
      </c>
      <c r="J612" s="540" t="s">
        <v>2478</v>
      </c>
      <c r="K612" s="540" t="s">
        <v>2478</v>
      </c>
      <c r="L612" s="540" t="s">
        <v>2478</v>
      </c>
      <c r="M612" s="540" t="s">
        <v>2478</v>
      </c>
      <c r="N612" s="540" t="s">
        <v>2478</v>
      </c>
      <c r="O612" s="540" t="s">
        <v>2478</v>
      </c>
      <c r="P612" s="540" t="s">
        <v>2478</v>
      </c>
      <c r="Q612" s="540" t="s">
        <v>2478</v>
      </c>
      <c r="R612" s="540" t="s">
        <v>2478</v>
      </c>
      <c r="S612" s="540" t="s">
        <v>2478</v>
      </c>
    </row>
    <row r="613" spans="1:19">
      <c r="A613" s="543" t="s">
        <v>3271</v>
      </c>
      <c r="B613" s="544"/>
      <c r="C613" s="544"/>
      <c r="D613" s="545">
        <v>90017</v>
      </c>
      <c r="E613" s="545">
        <v>90017</v>
      </c>
      <c r="F613" s="545" t="s">
        <v>4496</v>
      </c>
      <c r="G613" s="543" t="s">
        <v>4497</v>
      </c>
      <c r="H613" s="545" t="s">
        <v>2469</v>
      </c>
      <c r="I613" s="544" t="s">
        <v>2478</v>
      </c>
      <c r="J613" s="543" t="s">
        <v>2478</v>
      </c>
      <c r="K613" s="543" t="s">
        <v>2478</v>
      </c>
      <c r="L613" s="543" t="s">
        <v>2478</v>
      </c>
      <c r="M613" s="543" t="s">
        <v>2478</v>
      </c>
      <c r="N613" s="543" t="s">
        <v>2478</v>
      </c>
      <c r="O613" s="543" t="s">
        <v>2478</v>
      </c>
      <c r="P613" s="543" t="s">
        <v>2478</v>
      </c>
      <c r="Q613" s="543" t="s">
        <v>2478</v>
      </c>
      <c r="R613" s="543" t="s">
        <v>2478</v>
      </c>
      <c r="S613" s="543" t="s">
        <v>2478</v>
      </c>
    </row>
    <row r="614" spans="1:19">
      <c r="A614" s="540" t="s">
        <v>3271</v>
      </c>
      <c r="B614" s="541"/>
      <c r="C614" s="541"/>
      <c r="D614" s="542">
        <v>90017</v>
      </c>
      <c r="E614" s="542">
        <v>90017</v>
      </c>
      <c r="F614" s="542" t="s">
        <v>4498</v>
      </c>
      <c r="G614" s="540" t="s">
        <v>4499</v>
      </c>
      <c r="H614" s="542" t="s">
        <v>2469</v>
      </c>
      <c r="I614" s="541" t="s">
        <v>2478</v>
      </c>
      <c r="J614" s="540" t="s">
        <v>2478</v>
      </c>
      <c r="K614" s="540" t="s">
        <v>2478</v>
      </c>
      <c r="L614" s="540" t="s">
        <v>2478</v>
      </c>
      <c r="M614" s="540" t="s">
        <v>2478</v>
      </c>
      <c r="N614" s="540" t="s">
        <v>2478</v>
      </c>
      <c r="O614" s="540" t="s">
        <v>2478</v>
      </c>
      <c r="P614" s="540" t="s">
        <v>2478</v>
      </c>
      <c r="Q614" s="540" t="s">
        <v>2478</v>
      </c>
      <c r="R614" s="540" t="s">
        <v>2478</v>
      </c>
      <c r="S614" s="540" t="s">
        <v>2478</v>
      </c>
    </row>
    <row r="615" spans="1:19">
      <c r="A615" s="543" t="s">
        <v>3271</v>
      </c>
      <c r="B615" s="544"/>
      <c r="C615" s="544"/>
      <c r="D615" s="545">
        <v>90017</v>
      </c>
      <c r="E615" s="545">
        <v>90017</v>
      </c>
      <c r="F615" s="545" t="s">
        <v>4500</v>
      </c>
      <c r="G615" s="543" t="s">
        <v>4501</v>
      </c>
      <c r="H615" s="545" t="s">
        <v>2469</v>
      </c>
      <c r="I615" s="544" t="s">
        <v>2478</v>
      </c>
      <c r="J615" s="543" t="s">
        <v>2478</v>
      </c>
      <c r="K615" s="543" t="s">
        <v>2478</v>
      </c>
      <c r="L615" s="543" t="s">
        <v>2478</v>
      </c>
      <c r="M615" s="543" t="s">
        <v>2478</v>
      </c>
      <c r="N615" s="543" t="s">
        <v>2478</v>
      </c>
      <c r="O615" s="543" t="s">
        <v>2478</v>
      </c>
      <c r="P615" s="543" t="s">
        <v>2478</v>
      </c>
      <c r="Q615" s="543" t="s">
        <v>2478</v>
      </c>
      <c r="R615" s="543" t="s">
        <v>2478</v>
      </c>
      <c r="S615" s="543" t="s">
        <v>2478</v>
      </c>
    </row>
    <row r="616" spans="1:19">
      <c r="A616" s="540" t="s">
        <v>3271</v>
      </c>
      <c r="B616" s="541"/>
      <c r="C616" s="541"/>
      <c r="D616" s="542">
        <v>90017</v>
      </c>
      <c r="E616" s="542">
        <v>90017</v>
      </c>
      <c r="F616" s="542" t="s">
        <v>4502</v>
      </c>
      <c r="G616" s="540" t="s">
        <v>4503</v>
      </c>
      <c r="H616" s="542" t="s">
        <v>2469</v>
      </c>
      <c r="I616" s="541" t="s">
        <v>2478</v>
      </c>
      <c r="J616" s="540" t="s">
        <v>2478</v>
      </c>
      <c r="K616" s="540" t="s">
        <v>2478</v>
      </c>
      <c r="L616" s="540" t="s">
        <v>2478</v>
      </c>
      <c r="M616" s="540" t="s">
        <v>2478</v>
      </c>
      <c r="N616" s="540" t="s">
        <v>2478</v>
      </c>
      <c r="O616" s="540" t="s">
        <v>2478</v>
      </c>
      <c r="P616" s="540" t="s">
        <v>2478</v>
      </c>
      <c r="Q616" s="540" t="s">
        <v>2478</v>
      </c>
      <c r="R616" s="540" t="s">
        <v>2478</v>
      </c>
      <c r="S616" s="540" t="s">
        <v>2478</v>
      </c>
    </row>
    <row r="617" spans="1:19">
      <c r="A617" s="543" t="s">
        <v>3271</v>
      </c>
      <c r="B617" s="544"/>
      <c r="C617" s="544"/>
      <c r="D617" s="545">
        <v>90017</v>
      </c>
      <c r="E617" s="545">
        <v>90017</v>
      </c>
      <c r="F617" s="545" t="s">
        <v>4504</v>
      </c>
      <c r="G617" s="543" t="s">
        <v>4505</v>
      </c>
      <c r="H617" s="545" t="s">
        <v>2469</v>
      </c>
      <c r="I617" s="544" t="s">
        <v>2478</v>
      </c>
      <c r="J617" s="543" t="s">
        <v>2478</v>
      </c>
      <c r="K617" s="543" t="s">
        <v>2478</v>
      </c>
      <c r="L617" s="543" t="s">
        <v>2478</v>
      </c>
      <c r="M617" s="543" t="s">
        <v>2478</v>
      </c>
      <c r="N617" s="543" t="s">
        <v>2478</v>
      </c>
      <c r="O617" s="543" t="s">
        <v>2478</v>
      </c>
      <c r="P617" s="543" t="s">
        <v>2478</v>
      </c>
      <c r="Q617" s="543" t="s">
        <v>2478</v>
      </c>
      <c r="R617" s="543" t="s">
        <v>2478</v>
      </c>
      <c r="S617" s="543" t="s">
        <v>2478</v>
      </c>
    </row>
    <row r="618" spans="1:19">
      <c r="A618" s="540" t="s">
        <v>3271</v>
      </c>
      <c r="B618" s="541"/>
      <c r="C618" s="541"/>
      <c r="D618" s="542">
        <v>90017</v>
      </c>
      <c r="E618" s="542">
        <v>90017</v>
      </c>
      <c r="F618" s="542" t="s">
        <v>4506</v>
      </c>
      <c r="G618" s="540" t="s">
        <v>4507</v>
      </c>
      <c r="H618" s="542" t="s">
        <v>2469</v>
      </c>
      <c r="I618" s="541" t="s">
        <v>2478</v>
      </c>
      <c r="J618" s="540" t="s">
        <v>2478</v>
      </c>
      <c r="K618" s="540" t="s">
        <v>2478</v>
      </c>
      <c r="L618" s="540" t="s">
        <v>2478</v>
      </c>
      <c r="M618" s="540" t="s">
        <v>2478</v>
      </c>
      <c r="N618" s="540" t="s">
        <v>2478</v>
      </c>
      <c r="O618" s="540" t="s">
        <v>2478</v>
      </c>
      <c r="P618" s="540" t="s">
        <v>2478</v>
      </c>
      <c r="Q618" s="540" t="s">
        <v>2478</v>
      </c>
      <c r="R618" s="540" t="s">
        <v>2478</v>
      </c>
      <c r="S618" s="540" t="s">
        <v>2478</v>
      </c>
    </row>
    <row r="619" spans="1:19">
      <c r="A619" s="543" t="s">
        <v>3271</v>
      </c>
      <c r="B619" s="544"/>
      <c r="C619" s="544"/>
      <c r="D619" s="545">
        <v>90017</v>
      </c>
      <c r="E619" s="545">
        <v>90017</v>
      </c>
      <c r="F619" s="545" t="s">
        <v>4508</v>
      </c>
      <c r="G619" s="543" t="s">
        <v>4509</v>
      </c>
      <c r="H619" s="545" t="s">
        <v>2469</v>
      </c>
      <c r="I619" s="544" t="s">
        <v>2478</v>
      </c>
      <c r="J619" s="543" t="s">
        <v>2478</v>
      </c>
      <c r="K619" s="543" t="s">
        <v>2478</v>
      </c>
      <c r="L619" s="543" t="s">
        <v>2478</v>
      </c>
      <c r="M619" s="543" t="s">
        <v>2478</v>
      </c>
      <c r="N619" s="543" t="s">
        <v>2478</v>
      </c>
      <c r="O619" s="543" t="s">
        <v>2478</v>
      </c>
      <c r="P619" s="543" t="s">
        <v>2478</v>
      </c>
      <c r="Q619" s="543" t="s">
        <v>2478</v>
      </c>
      <c r="R619" s="543" t="s">
        <v>2478</v>
      </c>
      <c r="S619" s="543" t="s">
        <v>2478</v>
      </c>
    </row>
    <row r="620" spans="1:19">
      <c r="A620" s="540" t="s">
        <v>3271</v>
      </c>
      <c r="B620" s="541"/>
      <c r="C620" s="541"/>
      <c r="D620" s="542">
        <v>90017</v>
      </c>
      <c r="E620" s="542">
        <v>90017</v>
      </c>
      <c r="F620" s="542" t="s">
        <v>4510</v>
      </c>
      <c r="G620" s="540" t="s">
        <v>4511</v>
      </c>
      <c r="H620" s="542" t="s">
        <v>2469</v>
      </c>
      <c r="I620" s="541" t="s">
        <v>2478</v>
      </c>
      <c r="J620" s="540" t="s">
        <v>2478</v>
      </c>
      <c r="K620" s="540" t="s">
        <v>2478</v>
      </c>
      <c r="L620" s="540" t="s">
        <v>2478</v>
      </c>
      <c r="M620" s="540" t="s">
        <v>2478</v>
      </c>
      <c r="N620" s="540" t="s">
        <v>2478</v>
      </c>
      <c r="O620" s="540" t="s">
        <v>2478</v>
      </c>
      <c r="P620" s="540" t="s">
        <v>2478</v>
      </c>
      <c r="Q620" s="540" t="s">
        <v>2478</v>
      </c>
      <c r="R620" s="540" t="s">
        <v>2478</v>
      </c>
      <c r="S620" s="540" t="s">
        <v>2478</v>
      </c>
    </row>
    <row r="621" spans="1:19">
      <c r="A621" s="543" t="s">
        <v>3271</v>
      </c>
      <c r="B621" s="544"/>
      <c r="C621" s="544"/>
      <c r="D621" s="545">
        <v>90017</v>
      </c>
      <c r="E621" s="545">
        <v>90017</v>
      </c>
      <c r="F621" s="545" t="s">
        <v>4512</v>
      </c>
      <c r="G621" s="543" t="s">
        <v>4513</v>
      </c>
      <c r="H621" s="545" t="s">
        <v>2469</v>
      </c>
      <c r="I621" s="544" t="s">
        <v>2478</v>
      </c>
      <c r="J621" s="543" t="s">
        <v>2478</v>
      </c>
      <c r="K621" s="543" t="s">
        <v>2478</v>
      </c>
      <c r="L621" s="543" t="s">
        <v>2478</v>
      </c>
      <c r="M621" s="543" t="s">
        <v>2478</v>
      </c>
      <c r="N621" s="543" t="s">
        <v>2478</v>
      </c>
      <c r="O621" s="543" t="s">
        <v>2478</v>
      </c>
      <c r="P621" s="543" t="s">
        <v>2478</v>
      </c>
      <c r="Q621" s="543" t="s">
        <v>2478</v>
      </c>
      <c r="R621" s="543" t="s">
        <v>2478</v>
      </c>
      <c r="S621" s="543" t="s">
        <v>2478</v>
      </c>
    </row>
    <row r="622" spans="1:19">
      <c r="A622" s="540" t="s">
        <v>3271</v>
      </c>
      <c r="B622" s="541"/>
      <c r="C622" s="541"/>
      <c r="D622" s="542">
        <v>90017</v>
      </c>
      <c r="E622" s="542">
        <v>90017</v>
      </c>
      <c r="F622" s="542" t="s">
        <v>4514</v>
      </c>
      <c r="G622" s="540" t="s">
        <v>4515</v>
      </c>
      <c r="H622" s="542" t="s">
        <v>2469</v>
      </c>
      <c r="I622" s="541" t="s">
        <v>2478</v>
      </c>
      <c r="J622" s="540" t="s">
        <v>2478</v>
      </c>
      <c r="K622" s="540" t="s">
        <v>2478</v>
      </c>
      <c r="L622" s="540" t="s">
        <v>2478</v>
      </c>
      <c r="M622" s="540" t="s">
        <v>2478</v>
      </c>
      <c r="N622" s="540" t="s">
        <v>2478</v>
      </c>
      <c r="O622" s="540" t="s">
        <v>2478</v>
      </c>
      <c r="P622" s="540" t="s">
        <v>2478</v>
      </c>
      <c r="Q622" s="540" t="s">
        <v>2478</v>
      </c>
      <c r="R622" s="540" t="s">
        <v>2478</v>
      </c>
      <c r="S622" s="540" t="s">
        <v>2478</v>
      </c>
    </row>
    <row r="623" spans="1:19">
      <c r="A623" s="543" t="s">
        <v>3271</v>
      </c>
      <c r="B623" s="544"/>
      <c r="C623" s="544"/>
      <c r="D623" s="545">
        <v>90017</v>
      </c>
      <c r="E623" s="545">
        <v>90017</v>
      </c>
      <c r="F623" s="545" t="s">
        <v>4516</v>
      </c>
      <c r="G623" s="543" t="s">
        <v>4517</v>
      </c>
      <c r="H623" s="545" t="s">
        <v>2546</v>
      </c>
      <c r="I623" s="544" t="s">
        <v>2478</v>
      </c>
      <c r="J623" s="543" t="s">
        <v>2478</v>
      </c>
      <c r="K623" s="543" t="s">
        <v>2478</v>
      </c>
      <c r="L623" s="543" t="s">
        <v>2478</v>
      </c>
      <c r="M623" s="543" t="s">
        <v>2478</v>
      </c>
      <c r="N623" s="543" t="s">
        <v>2478</v>
      </c>
      <c r="O623" s="543" t="s">
        <v>2478</v>
      </c>
      <c r="P623" s="543" t="s">
        <v>2478</v>
      </c>
      <c r="Q623" s="543" t="s">
        <v>2478</v>
      </c>
      <c r="R623" s="543" t="s">
        <v>2478</v>
      </c>
      <c r="S623" s="543" t="s">
        <v>2478</v>
      </c>
    </row>
    <row r="624" spans="1:19">
      <c r="A624" s="540" t="s">
        <v>3271</v>
      </c>
      <c r="B624" s="541"/>
      <c r="C624" s="541"/>
      <c r="D624" s="542">
        <v>90017</v>
      </c>
      <c r="E624" s="542">
        <v>90017</v>
      </c>
      <c r="F624" s="542" t="s">
        <v>4518</v>
      </c>
      <c r="G624" s="540" t="s">
        <v>4519</v>
      </c>
      <c r="H624" s="542" t="s">
        <v>2469</v>
      </c>
      <c r="I624" s="541" t="s">
        <v>2478</v>
      </c>
      <c r="J624" s="540" t="s">
        <v>2478</v>
      </c>
      <c r="K624" s="540" t="s">
        <v>2478</v>
      </c>
      <c r="L624" s="540" t="s">
        <v>2478</v>
      </c>
      <c r="M624" s="540" t="s">
        <v>2478</v>
      </c>
      <c r="N624" s="540" t="s">
        <v>2478</v>
      </c>
      <c r="O624" s="540" t="s">
        <v>2478</v>
      </c>
      <c r="P624" s="540" t="s">
        <v>2478</v>
      </c>
      <c r="Q624" s="540" t="s">
        <v>2478</v>
      </c>
      <c r="R624" s="540" t="s">
        <v>2478</v>
      </c>
      <c r="S624" s="540" t="s">
        <v>2478</v>
      </c>
    </row>
    <row r="625" spans="1:19">
      <c r="A625" s="543" t="s">
        <v>3271</v>
      </c>
      <c r="B625" s="544"/>
      <c r="C625" s="544"/>
      <c r="D625" s="545">
        <v>90017</v>
      </c>
      <c r="E625" s="545">
        <v>90017</v>
      </c>
      <c r="F625" s="545" t="s">
        <v>4520</v>
      </c>
      <c r="G625" s="543" t="s">
        <v>4521</v>
      </c>
      <c r="H625" s="545" t="s">
        <v>2469</v>
      </c>
      <c r="I625" s="544" t="s">
        <v>2478</v>
      </c>
      <c r="J625" s="543" t="s">
        <v>2478</v>
      </c>
      <c r="K625" s="543" t="s">
        <v>2478</v>
      </c>
      <c r="L625" s="543" t="s">
        <v>2478</v>
      </c>
      <c r="M625" s="543" t="s">
        <v>2478</v>
      </c>
      <c r="N625" s="543" t="s">
        <v>2478</v>
      </c>
      <c r="O625" s="543" t="s">
        <v>2478</v>
      </c>
      <c r="P625" s="543" t="s">
        <v>2478</v>
      </c>
      <c r="Q625" s="543" t="s">
        <v>2478</v>
      </c>
      <c r="R625" s="543" t="s">
        <v>2478</v>
      </c>
      <c r="S625" s="543" t="s">
        <v>2478</v>
      </c>
    </row>
    <row r="626" spans="1:19">
      <c r="A626" s="540" t="s">
        <v>3271</v>
      </c>
      <c r="B626" s="541"/>
      <c r="C626" s="541"/>
      <c r="D626" s="542">
        <v>90017</v>
      </c>
      <c r="E626" s="542">
        <v>90017</v>
      </c>
      <c r="F626" s="542" t="s">
        <v>4522</v>
      </c>
      <c r="G626" s="540" t="s">
        <v>4523</v>
      </c>
      <c r="H626" s="542" t="s">
        <v>2546</v>
      </c>
      <c r="I626" s="541" t="s">
        <v>2478</v>
      </c>
      <c r="J626" s="540" t="s">
        <v>2478</v>
      </c>
      <c r="K626" s="540" t="s">
        <v>2478</v>
      </c>
      <c r="L626" s="540" t="s">
        <v>2478</v>
      </c>
      <c r="M626" s="540" t="s">
        <v>2478</v>
      </c>
      <c r="N626" s="540" t="s">
        <v>2478</v>
      </c>
      <c r="O626" s="540" t="s">
        <v>2478</v>
      </c>
      <c r="P626" s="540" t="s">
        <v>2478</v>
      </c>
      <c r="Q626" s="540" t="s">
        <v>2478</v>
      </c>
      <c r="R626" s="540" t="s">
        <v>2478</v>
      </c>
      <c r="S626" s="540" t="s">
        <v>2478</v>
      </c>
    </row>
    <row r="627" spans="1:19">
      <c r="A627" s="543" t="s">
        <v>3271</v>
      </c>
      <c r="B627" s="544"/>
      <c r="C627" s="544"/>
      <c r="D627" s="545">
        <v>90017</v>
      </c>
      <c r="E627" s="545">
        <v>90017</v>
      </c>
      <c r="F627" s="545" t="s">
        <v>4524</v>
      </c>
      <c r="G627" s="543" t="s">
        <v>4525</v>
      </c>
      <c r="H627" s="545" t="s">
        <v>2469</v>
      </c>
      <c r="I627" s="544" t="s">
        <v>2478</v>
      </c>
      <c r="J627" s="543" t="s">
        <v>2478</v>
      </c>
      <c r="K627" s="543" t="s">
        <v>2478</v>
      </c>
      <c r="L627" s="543" t="s">
        <v>2478</v>
      </c>
      <c r="M627" s="543" t="s">
        <v>2478</v>
      </c>
      <c r="N627" s="543" t="s">
        <v>2478</v>
      </c>
      <c r="O627" s="543" t="s">
        <v>2478</v>
      </c>
      <c r="P627" s="543" t="s">
        <v>2478</v>
      </c>
      <c r="Q627" s="543" t="s">
        <v>2478</v>
      </c>
      <c r="R627" s="543" t="s">
        <v>2478</v>
      </c>
      <c r="S627" s="543" t="s">
        <v>2478</v>
      </c>
    </row>
    <row r="628" spans="1:19">
      <c r="A628" s="540" t="s">
        <v>3271</v>
      </c>
      <c r="B628" s="541"/>
      <c r="C628" s="541"/>
      <c r="D628" s="542">
        <v>90017</v>
      </c>
      <c r="E628" s="542">
        <v>90017</v>
      </c>
      <c r="F628" s="542" t="s">
        <v>4526</v>
      </c>
      <c r="G628" s="540" t="s">
        <v>4527</v>
      </c>
      <c r="H628" s="542" t="s">
        <v>2469</v>
      </c>
      <c r="I628" s="541" t="s">
        <v>2478</v>
      </c>
      <c r="J628" s="540" t="s">
        <v>2478</v>
      </c>
      <c r="K628" s="540" t="s">
        <v>2478</v>
      </c>
      <c r="L628" s="540" t="s">
        <v>2478</v>
      </c>
      <c r="M628" s="540" t="s">
        <v>2478</v>
      </c>
      <c r="N628" s="540" t="s">
        <v>2478</v>
      </c>
      <c r="O628" s="540" t="s">
        <v>2478</v>
      </c>
      <c r="P628" s="540" t="s">
        <v>2478</v>
      </c>
      <c r="Q628" s="540" t="s">
        <v>2478</v>
      </c>
      <c r="R628" s="540" t="s">
        <v>2478</v>
      </c>
      <c r="S628" s="540" t="s">
        <v>2478</v>
      </c>
    </row>
    <row r="629" spans="1:19">
      <c r="A629" s="543" t="s">
        <v>3271</v>
      </c>
      <c r="B629" s="544"/>
      <c r="C629" s="544"/>
      <c r="D629" s="545">
        <v>90017</v>
      </c>
      <c r="E629" s="545">
        <v>90017</v>
      </c>
      <c r="F629" s="545" t="s">
        <v>4528</v>
      </c>
      <c r="G629" s="543" t="s">
        <v>4529</v>
      </c>
      <c r="H629" s="545" t="s">
        <v>2469</v>
      </c>
      <c r="I629" s="544" t="s">
        <v>2478</v>
      </c>
      <c r="J629" s="543" t="s">
        <v>2478</v>
      </c>
      <c r="K629" s="543" t="s">
        <v>2478</v>
      </c>
      <c r="L629" s="543" t="s">
        <v>2478</v>
      </c>
      <c r="M629" s="543" t="s">
        <v>2478</v>
      </c>
      <c r="N629" s="543" t="s">
        <v>2478</v>
      </c>
      <c r="O629" s="543" t="s">
        <v>2478</v>
      </c>
      <c r="P629" s="543" t="s">
        <v>2478</v>
      </c>
      <c r="Q629" s="543" t="s">
        <v>2478</v>
      </c>
      <c r="R629" s="543" t="s">
        <v>2478</v>
      </c>
      <c r="S629" s="543" t="s">
        <v>2478</v>
      </c>
    </row>
    <row r="630" spans="1:19">
      <c r="A630" s="540" t="s">
        <v>3271</v>
      </c>
      <c r="B630" s="541"/>
      <c r="C630" s="541"/>
      <c r="D630" s="542">
        <v>90017</v>
      </c>
      <c r="E630" s="542">
        <v>90017</v>
      </c>
      <c r="F630" s="542" t="s">
        <v>4530</v>
      </c>
      <c r="G630" s="540" t="s">
        <v>4531</v>
      </c>
      <c r="H630" s="542" t="s">
        <v>2469</v>
      </c>
      <c r="I630" s="541" t="s">
        <v>2478</v>
      </c>
      <c r="J630" s="540" t="s">
        <v>2478</v>
      </c>
      <c r="K630" s="540" t="s">
        <v>2478</v>
      </c>
      <c r="L630" s="540" t="s">
        <v>2478</v>
      </c>
      <c r="M630" s="540" t="s">
        <v>2478</v>
      </c>
      <c r="N630" s="540" t="s">
        <v>2478</v>
      </c>
      <c r="O630" s="540" t="s">
        <v>2478</v>
      </c>
      <c r="P630" s="540" t="s">
        <v>2478</v>
      </c>
      <c r="Q630" s="540" t="s">
        <v>2478</v>
      </c>
      <c r="R630" s="540" t="s">
        <v>2478</v>
      </c>
      <c r="S630" s="540" t="s">
        <v>2478</v>
      </c>
    </row>
    <row r="631" spans="1:19">
      <c r="A631" s="543" t="s">
        <v>3271</v>
      </c>
      <c r="B631" s="544"/>
      <c r="C631" s="544"/>
      <c r="D631" s="545">
        <v>90017</v>
      </c>
      <c r="E631" s="545">
        <v>90017</v>
      </c>
      <c r="F631" s="545" t="s">
        <v>4532</v>
      </c>
      <c r="G631" s="543" t="s">
        <v>4533</v>
      </c>
      <c r="H631" s="545" t="s">
        <v>2469</v>
      </c>
      <c r="I631" s="544" t="s">
        <v>2478</v>
      </c>
      <c r="J631" s="543" t="s">
        <v>2478</v>
      </c>
      <c r="K631" s="543" t="s">
        <v>2478</v>
      </c>
      <c r="L631" s="543" t="s">
        <v>2478</v>
      </c>
      <c r="M631" s="543" t="s">
        <v>2478</v>
      </c>
      <c r="N631" s="543" t="s">
        <v>2478</v>
      </c>
      <c r="O631" s="543" t="s">
        <v>2478</v>
      </c>
      <c r="P631" s="543" t="s">
        <v>2478</v>
      </c>
      <c r="Q631" s="543" t="s">
        <v>2478</v>
      </c>
      <c r="R631" s="543" t="s">
        <v>2478</v>
      </c>
      <c r="S631" s="543" t="s">
        <v>2478</v>
      </c>
    </row>
    <row r="632" spans="1:19">
      <c r="A632" s="540" t="s">
        <v>3271</v>
      </c>
      <c r="B632" s="541"/>
      <c r="C632" s="541"/>
      <c r="D632" s="542">
        <v>90017</v>
      </c>
      <c r="E632" s="542">
        <v>90017</v>
      </c>
      <c r="F632" s="542" t="s">
        <v>4534</v>
      </c>
      <c r="G632" s="540" t="s">
        <v>4535</v>
      </c>
      <c r="H632" s="542" t="s">
        <v>2546</v>
      </c>
      <c r="I632" s="541" t="s">
        <v>2478</v>
      </c>
      <c r="J632" s="540" t="s">
        <v>2478</v>
      </c>
      <c r="K632" s="540" t="s">
        <v>2478</v>
      </c>
      <c r="L632" s="540" t="s">
        <v>2478</v>
      </c>
      <c r="M632" s="540" t="s">
        <v>2478</v>
      </c>
      <c r="N632" s="540" t="s">
        <v>2478</v>
      </c>
      <c r="O632" s="540" t="s">
        <v>2478</v>
      </c>
      <c r="P632" s="540" t="s">
        <v>2478</v>
      </c>
      <c r="Q632" s="540" t="s">
        <v>2478</v>
      </c>
      <c r="R632" s="540" t="s">
        <v>2478</v>
      </c>
      <c r="S632" s="540" t="s">
        <v>2478</v>
      </c>
    </row>
    <row r="633" spans="1:19">
      <c r="A633" s="543" t="s">
        <v>3271</v>
      </c>
      <c r="B633" s="544"/>
      <c r="C633" s="544"/>
      <c r="D633" s="545">
        <v>90017</v>
      </c>
      <c r="E633" s="545">
        <v>90017</v>
      </c>
      <c r="F633" s="545" t="s">
        <v>4536</v>
      </c>
      <c r="G633" s="543" t="s">
        <v>4537</v>
      </c>
      <c r="H633" s="545" t="s">
        <v>2546</v>
      </c>
      <c r="I633" s="544" t="s">
        <v>2478</v>
      </c>
      <c r="J633" s="543" t="s">
        <v>2478</v>
      </c>
      <c r="K633" s="543" t="s">
        <v>2478</v>
      </c>
      <c r="L633" s="543" t="s">
        <v>2478</v>
      </c>
      <c r="M633" s="543" t="s">
        <v>2478</v>
      </c>
      <c r="N633" s="543" t="s">
        <v>2478</v>
      </c>
      <c r="O633" s="543" t="s">
        <v>2478</v>
      </c>
      <c r="P633" s="543" t="s">
        <v>2478</v>
      </c>
      <c r="Q633" s="543" t="s">
        <v>2478</v>
      </c>
      <c r="R633" s="543" t="s">
        <v>2478</v>
      </c>
      <c r="S633" s="543" t="s">
        <v>2478</v>
      </c>
    </row>
    <row r="634" spans="1:19">
      <c r="A634" s="540" t="s">
        <v>3271</v>
      </c>
      <c r="B634" s="541"/>
      <c r="C634" s="541"/>
      <c r="D634" s="542">
        <v>90017</v>
      </c>
      <c r="E634" s="542">
        <v>90017</v>
      </c>
      <c r="F634" s="542" t="s">
        <v>4538</v>
      </c>
      <c r="G634" s="540" t="s">
        <v>4539</v>
      </c>
      <c r="H634" s="542" t="s">
        <v>2546</v>
      </c>
      <c r="I634" s="541" t="s">
        <v>2478</v>
      </c>
      <c r="J634" s="540" t="s">
        <v>2478</v>
      </c>
      <c r="K634" s="540" t="s">
        <v>2478</v>
      </c>
      <c r="L634" s="540" t="s">
        <v>2478</v>
      </c>
      <c r="M634" s="540" t="s">
        <v>2478</v>
      </c>
      <c r="N634" s="540" t="s">
        <v>2478</v>
      </c>
      <c r="O634" s="540" t="s">
        <v>2478</v>
      </c>
      <c r="P634" s="540" t="s">
        <v>2478</v>
      </c>
      <c r="Q634" s="540" t="s">
        <v>2478</v>
      </c>
      <c r="R634" s="540" t="s">
        <v>2478</v>
      </c>
      <c r="S634" s="540" t="s">
        <v>2478</v>
      </c>
    </row>
    <row r="635" spans="1:19">
      <c r="A635" s="543" t="s">
        <v>3271</v>
      </c>
      <c r="B635" s="544"/>
      <c r="C635" s="544"/>
      <c r="D635" s="545">
        <v>90017</v>
      </c>
      <c r="E635" s="545">
        <v>90017</v>
      </c>
      <c r="F635" s="545" t="s">
        <v>4540</v>
      </c>
      <c r="G635" s="543" t="s">
        <v>4541</v>
      </c>
      <c r="H635" s="545" t="s">
        <v>2469</v>
      </c>
      <c r="I635" s="544" t="s">
        <v>2478</v>
      </c>
      <c r="J635" s="543" t="s">
        <v>2478</v>
      </c>
      <c r="K635" s="543" t="s">
        <v>2478</v>
      </c>
      <c r="L635" s="543" t="s">
        <v>2478</v>
      </c>
      <c r="M635" s="543" t="s">
        <v>2478</v>
      </c>
      <c r="N635" s="543" t="s">
        <v>2478</v>
      </c>
      <c r="O635" s="543" t="s">
        <v>2478</v>
      </c>
      <c r="P635" s="543" t="s">
        <v>2478</v>
      </c>
      <c r="Q635" s="543" t="s">
        <v>2478</v>
      </c>
      <c r="R635" s="543" t="s">
        <v>2478</v>
      </c>
      <c r="S635" s="543" t="s">
        <v>2478</v>
      </c>
    </row>
    <row r="636" spans="1:19">
      <c r="A636" s="540" t="s">
        <v>3271</v>
      </c>
      <c r="B636" s="541"/>
      <c r="C636" s="541"/>
      <c r="D636" s="542">
        <v>90017</v>
      </c>
      <c r="E636" s="542">
        <v>90017</v>
      </c>
      <c r="F636" s="542" t="s">
        <v>4542</v>
      </c>
      <c r="G636" s="540" t="s">
        <v>4543</v>
      </c>
      <c r="H636" s="542" t="s">
        <v>2469</v>
      </c>
      <c r="I636" s="541" t="s">
        <v>2478</v>
      </c>
      <c r="J636" s="540" t="s">
        <v>2478</v>
      </c>
      <c r="K636" s="540" t="s">
        <v>2478</v>
      </c>
      <c r="L636" s="540" t="s">
        <v>2478</v>
      </c>
      <c r="M636" s="540" t="s">
        <v>2478</v>
      </c>
      <c r="N636" s="540" t="s">
        <v>2478</v>
      </c>
      <c r="O636" s="540" t="s">
        <v>2478</v>
      </c>
      <c r="P636" s="540" t="s">
        <v>2478</v>
      </c>
      <c r="Q636" s="540" t="s">
        <v>2478</v>
      </c>
      <c r="R636" s="540" t="s">
        <v>2478</v>
      </c>
      <c r="S636" s="540" t="s">
        <v>2478</v>
      </c>
    </row>
    <row r="637" spans="1:19">
      <c r="A637" s="543" t="s">
        <v>3271</v>
      </c>
      <c r="B637" s="544"/>
      <c r="C637" s="544"/>
      <c r="D637" s="545">
        <v>90017</v>
      </c>
      <c r="E637" s="545">
        <v>90017</v>
      </c>
      <c r="F637" s="545" t="s">
        <v>4544</v>
      </c>
      <c r="G637" s="543" t="s">
        <v>4545</v>
      </c>
      <c r="H637" s="545" t="s">
        <v>2546</v>
      </c>
      <c r="I637" s="544" t="s">
        <v>2478</v>
      </c>
      <c r="J637" s="543" t="s">
        <v>2478</v>
      </c>
      <c r="K637" s="543" t="s">
        <v>2478</v>
      </c>
      <c r="L637" s="543" t="s">
        <v>2478</v>
      </c>
      <c r="M637" s="543" t="s">
        <v>2478</v>
      </c>
      <c r="N637" s="543" t="s">
        <v>2478</v>
      </c>
      <c r="O637" s="543" t="s">
        <v>2478</v>
      </c>
      <c r="P637" s="543" t="s">
        <v>2478</v>
      </c>
      <c r="Q637" s="543" t="s">
        <v>2478</v>
      </c>
      <c r="R637" s="543" t="s">
        <v>2478</v>
      </c>
      <c r="S637" s="543" t="s">
        <v>2478</v>
      </c>
    </row>
    <row r="638" spans="1:19">
      <c r="A638" s="540" t="s">
        <v>3271</v>
      </c>
      <c r="B638" s="541"/>
      <c r="C638" s="541"/>
      <c r="D638" s="542">
        <v>90017</v>
      </c>
      <c r="E638" s="542">
        <v>90017</v>
      </c>
      <c r="F638" s="542" t="s">
        <v>4546</v>
      </c>
      <c r="G638" s="540" t="s">
        <v>4547</v>
      </c>
      <c r="H638" s="542" t="s">
        <v>2469</v>
      </c>
      <c r="I638" s="541" t="s">
        <v>2478</v>
      </c>
      <c r="J638" s="540" t="s">
        <v>2478</v>
      </c>
      <c r="K638" s="540" t="s">
        <v>2478</v>
      </c>
      <c r="L638" s="540" t="s">
        <v>2478</v>
      </c>
      <c r="M638" s="540" t="s">
        <v>2478</v>
      </c>
      <c r="N638" s="540" t="s">
        <v>2478</v>
      </c>
      <c r="O638" s="540" t="s">
        <v>2478</v>
      </c>
      <c r="P638" s="540" t="s">
        <v>2478</v>
      </c>
      <c r="Q638" s="540" t="s">
        <v>2478</v>
      </c>
      <c r="R638" s="540" t="s">
        <v>2478</v>
      </c>
      <c r="S638" s="540" t="s">
        <v>2478</v>
      </c>
    </row>
    <row r="639" spans="1:19">
      <c r="A639" s="543" t="s">
        <v>3271</v>
      </c>
      <c r="B639" s="544"/>
      <c r="C639" s="544"/>
      <c r="D639" s="545">
        <v>90017</v>
      </c>
      <c r="E639" s="545">
        <v>90017</v>
      </c>
      <c r="F639" s="545" t="s">
        <v>4548</v>
      </c>
      <c r="G639" s="543" t="s">
        <v>4549</v>
      </c>
      <c r="H639" s="545" t="s">
        <v>2469</v>
      </c>
      <c r="I639" s="544" t="s">
        <v>2478</v>
      </c>
      <c r="J639" s="543" t="s">
        <v>2478</v>
      </c>
      <c r="K639" s="543" t="s">
        <v>2478</v>
      </c>
      <c r="L639" s="543" t="s">
        <v>2478</v>
      </c>
      <c r="M639" s="543" t="s">
        <v>2478</v>
      </c>
      <c r="N639" s="543" t="s">
        <v>2478</v>
      </c>
      <c r="O639" s="543" t="s">
        <v>2478</v>
      </c>
      <c r="P639" s="543" t="s">
        <v>2478</v>
      </c>
      <c r="Q639" s="543" t="s">
        <v>2478</v>
      </c>
      <c r="R639" s="543" t="s">
        <v>2478</v>
      </c>
      <c r="S639" s="543" t="s">
        <v>2478</v>
      </c>
    </row>
    <row r="640" spans="1:19">
      <c r="A640" s="540" t="s">
        <v>3271</v>
      </c>
      <c r="B640" s="541"/>
      <c r="C640" s="541"/>
      <c r="D640" s="542">
        <v>90017</v>
      </c>
      <c r="E640" s="542">
        <v>90017</v>
      </c>
      <c r="F640" s="542" t="s">
        <v>4550</v>
      </c>
      <c r="G640" s="540" t="s">
        <v>4551</v>
      </c>
      <c r="H640" s="542" t="s">
        <v>2469</v>
      </c>
      <c r="I640" s="541" t="s">
        <v>2478</v>
      </c>
      <c r="J640" s="540" t="s">
        <v>2478</v>
      </c>
      <c r="K640" s="540" t="s">
        <v>2478</v>
      </c>
      <c r="L640" s="540" t="s">
        <v>2478</v>
      </c>
      <c r="M640" s="540" t="s">
        <v>2478</v>
      </c>
      <c r="N640" s="540" t="s">
        <v>2478</v>
      </c>
      <c r="O640" s="540" t="s">
        <v>2478</v>
      </c>
      <c r="P640" s="540" t="s">
        <v>2478</v>
      </c>
      <c r="Q640" s="540" t="s">
        <v>2478</v>
      </c>
      <c r="R640" s="540" t="s">
        <v>2478</v>
      </c>
      <c r="S640" s="540" t="s">
        <v>2478</v>
      </c>
    </row>
    <row r="641" spans="1:19">
      <c r="A641" s="543" t="s">
        <v>3271</v>
      </c>
      <c r="B641" s="544"/>
      <c r="C641" s="544"/>
      <c r="D641" s="545">
        <v>90017</v>
      </c>
      <c r="E641" s="545">
        <v>90017</v>
      </c>
      <c r="F641" s="545" t="s">
        <v>4552</v>
      </c>
      <c r="G641" s="543" t="s">
        <v>4553</v>
      </c>
      <c r="H641" s="545" t="s">
        <v>2469</v>
      </c>
      <c r="I641" s="544" t="s">
        <v>2478</v>
      </c>
      <c r="J641" s="543" t="s">
        <v>2478</v>
      </c>
      <c r="K641" s="543" t="s">
        <v>2478</v>
      </c>
      <c r="L641" s="543" t="s">
        <v>2478</v>
      </c>
      <c r="M641" s="543" t="s">
        <v>2478</v>
      </c>
      <c r="N641" s="543" t="s">
        <v>2478</v>
      </c>
      <c r="O641" s="543" t="s">
        <v>2478</v>
      </c>
      <c r="P641" s="543" t="s">
        <v>2478</v>
      </c>
      <c r="Q641" s="543" t="s">
        <v>2478</v>
      </c>
      <c r="R641" s="543" t="s">
        <v>2478</v>
      </c>
      <c r="S641" s="543" t="s">
        <v>2478</v>
      </c>
    </row>
    <row r="642" spans="1:19">
      <c r="A642" s="540" t="s">
        <v>3271</v>
      </c>
      <c r="B642" s="541"/>
      <c r="C642" s="541"/>
      <c r="D642" s="542">
        <v>90017</v>
      </c>
      <c r="E642" s="542">
        <v>90017</v>
      </c>
      <c r="F642" s="542" t="s">
        <v>4554</v>
      </c>
      <c r="G642" s="540" t="s">
        <v>4555</v>
      </c>
      <c r="H642" s="542" t="s">
        <v>2469</v>
      </c>
      <c r="I642" s="541" t="s">
        <v>2478</v>
      </c>
      <c r="J642" s="540" t="s">
        <v>2478</v>
      </c>
      <c r="K642" s="540" t="s">
        <v>2478</v>
      </c>
      <c r="L642" s="540" t="s">
        <v>2478</v>
      </c>
      <c r="M642" s="540" t="s">
        <v>2478</v>
      </c>
      <c r="N642" s="540" t="s">
        <v>2478</v>
      </c>
      <c r="O642" s="540" t="s">
        <v>2478</v>
      </c>
      <c r="P642" s="540" t="s">
        <v>2478</v>
      </c>
      <c r="Q642" s="540" t="s">
        <v>2478</v>
      </c>
      <c r="R642" s="540" t="s">
        <v>2478</v>
      </c>
      <c r="S642" s="540" t="s">
        <v>2478</v>
      </c>
    </row>
    <row r="643" spans="1:19">
      <c r="A643" s="543" t="s">
        <v>3271</v>
      </c>
      <c r="B643" s="544"/>
      <c r="C643" s="544"/>
      <c r="D643" s="545">
        <v>90017</v>
      </c>
      <c r="E643" s="545">
        <v>90017</v>
      </c>
      <c r="F643" s="545" t="s">
        <v>4556</v>
      </c>
      <c r="G643" s="543" t="s">
        <v>4557</v>
      </c>
      <c r="H643" s="545" t="s">
        <v>2469</v>
      </c>
      <c r="I643" s="544" t="s">
        <v>2478</v>
      </c>
      <c r="J643" s="543" t="s">
        <v>2478</v>
      </c>
      <c r="K643" s="543" t="s">
        <v>2478</v>
      </c>
      <c r="L643" s="543" t="s">
        <v>2478</v>
      </c>
      <c r="M643" s="543" t="s">
        <v>2478</v>
      </c>
      <c r="N643" s="543" t="s">
        <v>2478</v>
      </c>
      <c r="O643" s="543" t="s">
        <v>2478</v>
      </c>
      <c r="P643" s="543" t="s">
        <v>2478</v>
      </c>
      <c r="Q643" s="543" t="s">
        <v>2478</v>
      </c>
      <c r="R643" s="543" t="s">
        <v>2478</v>
      </c>
      <c r="S643" s="543" t="s">
        <v>2478</v>
      </c>
    </row>
    <row r="644" spans="1:19">
      <c r="A644" s="540" t="s">
        <v>3271</v>
      </c>
      <c r="B644" s="541"/>
      <c r="C644" s="541"/>
      <c r="D644" s="542">
        <v>90017</v>
      </c>
      <c r="E644" s="542">
        <v>90017</v>
      </c>
      <c r="F644" s="542" t="s">
        <v>4558</v>
      </c>
      <c r="G644" s="540" t="s">
        <v>4559</v>
      </c>
      <c r="H644" s="542" t="s">
        <v>2546</v>
      </c>
      <c r="I644" s="541" t="s">
        <v>2478</v>
      </c>
      <c r="J644" s="540" t="s">
        <v>2478</v>
      </c>
      <c r="K644" s="540" t="s">
        <v>2478</v>
      </c>
      <c r="L644" s="540" t="s">
        <v>2478</v>
      </c>
      <c r="M644" s="540" t="s">
        <v>2478</v>
      </c>
      <c r="N644" s="540" t="s">
        <v>2478</v>
      </c>
      <c r="O644" s="540" t="s">
        <v>2478</v>
      </c>
      <c r="P644" s="540" t="s">
        <v>2478</v>
      </c>
      <c r="Q644" s="540" t="s">
        <v>2478</v>
      </c>
      <c r="R644" s="540" t="s">
        <v>2478</v>
      </c>
      <c r="S644" s="540" t="s">
        <v>2478</v>
      </c>
    </row>
    <row r="645" spans="1:19">
      <c r="A645" s="543" t="s">
        <v>3271</v>
      </c>
      <c r="B645" s="544"/>
      <c r="C645" s="544"/>
      <c r="D645" s="545">
        <v>90017</v>
      </c>
      <c r="E645" s="545">
        <v>90017</v>
      </c>
      <c r="F645" s="545" t="s">
        <v>4560</v>
      </c>
      <c r="G645" s="543" t="s">
        <v>4561</v>
      </c>
      <c r="H645" s="545" t="s">
        <v>2546</v>
      </c>
      <c r="I645" s="544" t="s">
        <v>2478</v>
      </c>
      <c r="J645" s="543" t="s">
        <v>2478</v>
      </c>
      <c r="K645" s="543" t="s">
        <v>2478</v>
      </c>
      <c r="L645" s="543" t="s">
        <v>2478</v>
      </c>
      <c r="M645" s="543" t="s">
        <v>2478</v>
      </c>
      <c r="N645" s="543" t="s">
        <v>2478</v>
      </c>
      <c r="O645" s="543" t="s">
        <v>2478</v>
      </c>
      <c r="P645" s="543" t="s">
        <v>2478</v>
      </c>
      <c r="Q645" s="543" t="s">
        <v>2478</v>
      </c>
      <c r="R645" s="543" t="s">
        <v>2478</v>
      </c>
      <c r="S645" s="543" t="s">
        <v>2478</v>
      </c>
    </row>
    <row r="646" spans="1:19">
      <c r="A646" s="540" t="s">
        <v>3271</v>
      </c>
      <c r="B646" s="541"/>
      <c r="C646" s="541"/>
      <c r="D646" s="542">
        <v>90017</v>
      </c>
      <c r="E646" s="542">
        <v>90017</v>
      </c>
      <c r="F646" s="542" t="s">
        <v>4562</v>
      </c>
      <c r="G646" s="540" t="s">
        <v>4563</v>
      </c>
      <c r="H646" s="542" t="s">
        <v>2469</v>
      </c>
      <c r="I646" s="541" t="s">
        <v>2478</v>
      </c>
      <c r="J646" s="540" t="s">
        <v>2478</v>
      </c>
      <c r="K646" s="540" t="s">
        <v>2478</v>
      </c>
      <c r="L646" s="540" t="s">
        <v>2478</v>
      </c>
      <c r="M646" s="540" t="s">
        <v>2478</v>
      </c>
      <c r="N646" s="540" t="s">
        <v>2478</v>
      </c>
      <c r="O646" s="540" t="s">
        <v>2478</v>
      </c>
      <c r="P646" s="540" t="s">
        <v>2478</v>
      </c>
      <c r="Q646" s="540" t="s">
        <v>2478</v>
      </c>
      <c r="R646" s="540" t="s">
        <v>2478</v>
      </c>
      <c r="S646" s="540" t="s">
        <v>2478</v>
      </c>
    </row>
    <row r="647" spans="1:19">
      <c r="A647" s="543" t="s">
        <v>3271</v>
      </c>
      <c r="B647" s="544"/>
      <c r="C647" s="544"/>
      <c r="D647" s="545">
        <v>90017</v>
      </c>
      <c r="E647" s="545">
        <v>90017</v>
      </c>
      <c r="F647" s="545" t="s">
        <v>4564</v>
      </c>
      <c r="G647" s="543" t="s">
        <v>4565</v>
      </c>
      <c r="H647" s="545" t="s">
        <v>2469</v>
      </c>
      <c r="I647" s="544" t="s">
        <v>2478</v>
      </c>
      <c r="J647" s="543" t="s">
        <v>2478</v>
      </c>
      <c r="K647" s="543" t="s">
        <v>2478</v>
      </c>
      <c r="L647" s="543" t="s">
        <v>2478</v>
      </c>
      <c r="M647" s="543" t="s">
        <v>2478</v>
      </c>
      <c r="N647" s="543" t="s">
        <v>2478</v>
      </c>
      <c r="O647" s="543" t="s">
        <v>2478</v>
      </c>
      <c r="P647" s="543" t="s">
        <v>2478</v>
      </c>
      <c r="Q647" s="543" t="s">
        <v>2478</v>
      </c>
      <c r="R647" s="543" t="s">
        <v>2478</v>
      </c>
      <c r="S647" s="543" t="s">
        <v>2478</v>
      </c>
    </row>
    <row r="648" spans="1:19">
      <c r="A648" s="540" t="s">
        <v>3271</v>
      </c>
      <c r="B648" s="541"/>
      <c r="C648" s="541"/>
      <c r="D648" s="542">
        <v>90017</v>
      </c>
      <c r="E648" s="542">
        <v>90017</v>
      </c>
      <c r="F648" s="542" t="s">
        <v>4566</v>
      </c>
      <c r="G648" s="540" t="s">
        <v>4567</v>
      </c>
      <c r="H648" s="542" t="s">
        <v>2469</v>
      </c>
      <c r="I648" s="541" t="s">
        <v>2478</v>
      </c>
      <c r="J648" s="540" t="s">
        <v>2478</v>
      </c>
      <c r="K648" s="540" t="s">
        <v>2478</v>
      </c>
      <c r="L648" s="540" t="s">
        <v>2478</v>
      </c>
      <c r="M648" s="540" t="s">
        <v>2478</v>
      </c>
      <c r="N648" s="540" t="s">
        <v>2478</v>
      </c>
      <c r="O648" s="540" t="s">
        <v>2478</v>
      </c>
      <c r="P648" s="540" t="s">
        <v>2478</v>
      </c>
      <c r="Q648" s="540" t="s">
        <v>2478</v>
      </c>
      <c r="R648" s="540" t="s">
        <v>2478</v>
      </c>
      <c r="S648" s="540" t="s">
        <v>2478</v>
      </c>
    </row>
    <row r="649" spans="1:19">
      <c r="A649" s="543" t="s">
        <v>3271</v>
      </c>
      <c r="B649" s="544"/>
      <c r="C649" s="544"/>
      <c r="D649" s="545">
        <v>90017</v>
      </c>
      <c r="E649" s="545">
        <v>90017</v>
      </c>
      <c r="F649" s="545" t="s">
        <v>4568</v>
      </c>
      <c r="G649" s="543" t="s">
        <v>4569</v>
      </c>
      <c r="H649" s="545" t="s">
        <v>2469</v>
      </c>
      <c r="I649" s="544" t="s">
        <v>2478</v>
      </c>
      <c r="J649" s="543" t="s">
        <v>2478</v>
      </c>
      <c r="K649" s="543" t="s">
        <v>2478</v>
      </c>
      <c r="L649" s="543" t="s">
        <v>2478</v>
      </c>
      <c r="M649" s="543" t="s">
        <v>2478</v>
      </c>
      <c r="N649" s="543" t="s">
        <v>2478</v>
      </c>
      <c r="O649" s="543" t="s">
        <v>2478</v>
      </c>
      <c r="P649" s="543" t="s">
        <v>2478</v>
      </c>
      <c r="Q649" s="543" t="s">
        <v>2478</v>
      </c>
      <c r="R649" s="543" t="s">
        <v>2478</v>
      </c>
      <c r="S649" s="543" t="s">
        <v>2478</v>
      </c>
    </row>
    <row r="650" spans="1:19">
      <c r="A650" s="540" t="s">
        <v>3271</v>
      </c>
      <c r="B650" s="541"/>
      <c r="C650" s="541"/>
      <c r="D650" s="542">
        <v>90017</v>
      </c>
      <c r="E650" s="542">
        <v>90017</v>
      </c>
      <c r="F650" s="542" t="s">
        <v>4570</v>
      </c>
      <c r="G650" s="540" t="s">
        <v>4571</v>
      </c>
      <c r="H650" s="542" t="s">
        <v>2469</v>
      </c>
      <c r="I650" s="541" t="s">
        <v>2478</v>
      </c>
      <c r="J650" s="540" t="s">
        <v>2478</v>
      </c>
      <c r="K650" s="540" t="s">
        <v>2478</v>
      </c>
      <c r="L650" s="540" t="s">
        <v>2478</v>
      </c>
      <c r="M650" s="540" t="s">
        <v>2478</v>
      </c>
      <c r="N650" s="540" t="s">
        <v>2478</v>
      </c>
      <c r="O650" s="540" t="s">
        <v>2478</v>
      </c>
      <c r="P650" s="540" t="s">
        <v>2478</v>
      </c>
      <c r="Q650" s="540" t="s">
        <v>2478</v>
      </c>
      <c r="R650" s="540" t="s">
        <v>2478</v>
      </c>
      <c r="S650" s="540" t="s">
        <v>2478</v>
      </c>
    </row>
    <row r="651" spans="1:19">
      <c r="A651" s="543" t="s">
        <v>3271</v>
      </c>
      <c r="B651" s="544"/>
      <c r="C651" s="544"/>
      <c r="D651" s="545">
        <v>90017</v>
      </c>
      <c r="E651" s="545">
        <v>90017</v>
      </c>
      <c r="F651" s="545" t="s">
        <v>4572</v>
      </c>
      <c r="G651" s="543" t="s">
        <v>4573</v>
      </c>
      <c r="H651" s="545" t="s">
        <v>2469</v>
      </c>
      <c r="I651" s="544" t="s">
        <v>2478</v>
      </c>
      <c r="J651" s="543" t="s">
        <v>2478</v>
      </c>
      <c r="K651" s="543" t="s">
        <v>2478</v>
      </c>
      <c r="L651" s="543" t="s">
        <v>2478</v>
      </c>
      <c r="M651" s="543" t="s">
        <v>2478</v>
      </c>
      <c r="N651" s="543" t="s">
        <v>2478</v>
      </c>
      <c r="O651" s="543" t="s">
        <v>2478</v>
      </c>
      <c r="P651" s="543" t="s">
        <v>2478</v>
      </c>
      <c r="Q651" s="543" t="s">
        <v>2478</v>
      </c>
      <c r="R651" s="543" t="s">
        <v>2478</v>
      </c>
      <c r="S651" s="543" t="s">
        <v>2478</v>
      </c>
    </row>
    <row r="652" spans="1:19">
      <c r="A652" s="540" t="s">
        <v>3271</v>
      </c>
      <c r="B652" s="541"/>
      <c r="C652" s="541"/>
      <c r="D652" s="542">
        <v>90017</v>
      </c>
      <c r="E652" s="542">
        <v>90017</v>
      </c>
      <c r="F652" s="542" t="s">
        <v>4574</v>
      </c>
      <c r="G652" s="540" t="s">
        <v>4575</v>
      </c>
      <c r="H652" s="542" t="s">
        <v>2469</v>
      </c>
      <c r="I652" s="541" t="s">
        <v>2478</v>
      </c>
      <c r="J652" s="540" t="s">
        <v>2478</v>
      </c>
      <c r="K652" s="540" t="s">
        <v>2478</v>
      </c>
      <c r="L652" s="540" t="s">
        <v>2478</v>
      </c>
      <c r="M652" s="540" t="s">
        <v>2478</v>
      </c>
      <c r="N652" s="540" t="s">
        <v>2478</v>
      </c>
      <c r="O652" s="540" t="s">
        <v>2478</v>
      </c>
      <c r="P652" s="540" t="s">
        <v>2478</v>
      </c>
      <c r="Q652" s="540" t="s">
        <v>2478</v>
      </c>
      <c r="R652" s="540" t="s">
        <v>2478</v>
      </c>
      <c r="S652" s="540" t="s">
        <v>2478</v>
      </c>
    </row>
    <row r="653" spans="1:19">
      <c r="A653" s="543" t="s">
        <v>3271</v>
      </c>
      <c r="B653" s="544"/>
      <c r="C653" s="544"/>
      <c r="D653" s="545">
        <v>90017</v>
      </c>
      <c r="E653" s="545">
        <v>90017</v>
      </c>
      <c r="F653" s="545" t="s">
        <v>4576</v>
      </c>
      <c r="G653" s="543" t="s">
        <v>4577</v>
      </c>
      <c r="H653" s="545" t="s">
        <v>2546</v>
      </c>
      <c r="I653" s="544" t="s">
        <v>2478</v>
      </c>
      <c r="J653" s="543" t="s">
        <v>2478</v>
      </c>
      <c r="K653" s="543" t="s">
        <v>2478</v>
      </c>
      <c r="L653" s="543" t="s">
        <v>2478</v>
      </c>
      <c r="M653" s="543" t="s">
        <v>2478</v>
      </c>
      <c r="N653" s="543" t="s">
        <v>2478</v>
      </c>
      <c r="O653" s="543" t="s">
        <v>2478</v>
      </c>
      <c r="P653" s="543" t="s">
        <v>2478</v>
      </c>
      <c r="Q653" s="543" t="s">
        <v>2478</v>
      </c>
      <c r="R653" s="543" t="s">
        <v>2478</v>
      </c>
      <c r="S653" s="543" t="s">
        <v>2478</v>
      </c>
    </row>
    <row r="654" spans="1:19">
      <c r="A654" s="540" t="s">
        <v>3271</v>
      </c>
      <c r="B654" s="541"/>
      <c r="C654" s="541"/>
      <c r="D654" s="542">
        <v>90017</v>
      </c>
      <c r="E654" s="542">
        <v>90017</v>
      </c>
      <c r="F654" s="542" t="s">
        <v>4578</v>
      </c>
      <c r="G654" s="540" t="s">
        <v>4579</v>
      </c>
      <c r="H654" s="542" t="s">
        <v>2469</v>
      </c>
      <c r="I654" s="541" t="s">
        <v>2478</v>
      </c>
      <c r="J654" s="540" t="s">
        <v>2478</v>
      </c>
      <c r="K654" s="540" t="s">
        <v>2478</v>
      </c>
      <c r="L654" s="540" t="s">
        <v>2478</v>
      </c>
      <c r="M654" s="540" t="s">
        <v>2478</v>
      </c>
      <c r="N654" s="540" t="s">
        <v>2478</v>
      </c>
      <c r="O654" s="540" t="s">
        <v>2478</v>
      </c>
      <c r="P654" s="540" t="s">
        <v>2478</v>
      </c>
      <c r="Q654" s="540" t="s">
        <v>2478</v>
      </c>
      <c r="R654" s="540" t="s">
        <v>2478</v>
      </c>
      <c r="S654" s="540" t="s">
        <v>2478</v>
      </c>
    </row>
    <row r="655" spans="1:19">
      <c r="A655" s="543" t="s">
        <v>3271</v>
      </c>
      <c r="B655" s="544"/>
      <c r="C655" s="544"/>
      <c r="D655" s="545">
        <v>90017</v>
      </c>
      <c r="E655" s="545">
        <v>90017</v>
      </c>
      <c r="F655" s="545" t="s">
        <v>4580</v>
      </c>
      <c r="G655" s="543" t="s">
        <v>4581</v>
      </c>
      <c r="H655" s="545" t="s">
        <v>2469</v>
      </c>
      <c r="I655" s="544" t="s">
        <v>2478</v>
      </c>
      <c r="J655" s="543" t="s">
        <v>2478</v>
      </c>
      <c r="K655" s="543" t="s">
        <v>2478</v>
      </c>
      <c r="L655" s="543" t="s">
        <v>2478</v>
      </c>
      <c r="M655" s="543" t="s">
        <v>2478</v>
      </c>
      <c r="N655" s="543" t="s">
        <v>2478</v>
      </c>
      <c r="O655" s="543" t="s">
        <v>2478</v>
      </c>
      <c r="P655" s="543" t="s">
        <v>2478</v>
      </c>
      <c r="Q655" s="543" t="s">
        <v>2478</v>
      </c>
      <c r="R655" s="543" t="s">
        <v>2478</v>
      </c>
      <c r="S655" s="543" t="s">
        <v>2478</v>
      </c>
    </row>
    <row r="656" spans="1:19">
      <c r="A656" s="540" t="s">
        <v>3271</v>
      </c>
      <c r="B656" s="541"/>
      <c r="C656" s="541"/>
      <c r="D656" s="542">
        <v>90017</v>
      </c>
      <c r="E656" s="542">
        <v>90017</v>
      </c>
      <c r="F656" s="542" t="s">
        <v>4582</v>
      </c>
      <c r="G656" s="540" t="s">
        <v>4583</v>
      </c>
      <c r="H656" s="542" t="s">
        <v>2469</v>
      </c>
      <c r="I656" s="541" t="s">
        <v>2478</v>
      </c>
      <c r="J656" s="540" t="s">
        <v>2478</v>
      </c>
      <c r="K656" s="540" t="s">
        <v>2478</v>
      </c>
      <c r="L656" s="540" t="s">
        <v>2478</v>
      </c>
      <c r="M656" s="540" t="s">
        <v>2478</v>
      </c>
      <c r="N656" s="540" t="s">
        <v>2478</v>
      </c>
      <c r="O656" s="540" t="s">
        <v>2478</v>
      </c>
      <c r="P656" s="540" t="s">
        <v>2478</v>
      </c>
      <c r="Q656" s="540" t="s">
        <v>2478</v>
      </c>
      <c r="R656" s="540" t="s">
        <v>2478</v>
      </c>
      <c r="S656" s="540" t="s">
        <v>2478</v>
      </c>
    </row>
    <row r="657" spans="1:19">
      <c r="A657" s="543" t="s">
        <v>3271</v>
      </c>
      <c r="B657" s="544"/>
      <c r="C657" s="544"/>
      <c r="D657" s="545">
        <v>90017</v>
      </c>
      <c r="E657" s="545">
        <v>90017</v>
      </c>
      <c r="F657" s="545" t="s">
        <v>4584</v>
      </c>
      <c r="G657" s="543" t="s">
        <v>4585</v>
      </c>
      <c r="H657" s="545" t="s">
        <v>2469</v>
      </c>
      <c r="I657" s="544" t="s">
        <v>2478</v>
      </c>
      <c r="J657" s="543" t="s">
        <v>2478</v>
      </c>
      <c r="K657" s="543" t="s">
        <v>2478</v>
      </c>
      <c r="L657" s="543" t="s">
        <v>2478</v>
      </c>
      <c r="M657" s="543" t="s">
        <v>2478</v>
      </c>
      <c r="N657" s="543" t="s">
        <v>2478</v>
      </c>
      <c r="O657" s="543" t="s">
        <v>2478</v>
      </c>
      <c r="P657" s="543" t="s">
        <v>2478</v>
      </c>
      <c r="Q657" s="543" t="s">
        <v>2478</v>
      </c>
      <c r="R657" s="543" t="s">
        <v>2478</v>
      </c>
      <c r="S657" s="543" t="s">
        <v>2478</v>
      </c>
    </row>
    <row r="658" spans="1:19">
      <c r="A658" s="540" t="s">
        <v>3271</v>
      </c>
      <c r="B658" s="541"/>
      <c r="C658" s="541"/>
      <c r="D658" s="542">
        <v>90017</v>
      </c>
      <c r="E658" s="542">
        <v>90017</v>
      </c>
      <c r="F658" s="542" t="s">
        <v>4586</v>
      </c>
      <c r="G658" s="540" t="s">
        <v>4587</v>
      </c>
      <c r="H658" s="542" t="s">
        <v>2469</v>
      </c>
      <c r="I658" s="541" t="s">
        <v>2478</v>
      </c>
      <c r="J658" s="540" t="s">
        <v>2478</v>
      </c>
      <c r="K658" s="540" t="s">
        <v>2478</v>
      </c>
      <c r="L658" s="540" t="s">
        <v>2478</v>
      </c>
      <c r="M658" s="540" t="s">
        <v>2478</v>
      </c>
      <c r="N658" s="540" t="s">
        <v>2478</v>
      </c>
      <c r="O658" s="540" t="s">
        <v>2478</v>
      </c>
      <c r="P658" s="540" t="s">
        <v>2478</v>
      </c>
      <c r="Q658" s="540" t="s">
        <v>2478</v>
      </c>
      <c r="R658" s="540" t="s">
        <v>2478</v>
      </c>
      <c r="S658" s="540" t="s">
        <v>2478</v>
      </c>
    </row>
    <row r="659" spans="1:19">
      <c r="A659" s="543" t="s">
        <v>3271</v>
      </c>
      <c r="B659" s="544"/>
      <c r="C659" s="544"/>
      <c r="D659" s="545">
        <v>90017</v>
      </c>
      <c r="E659" s="545">
        <v>90017</v>
      </c>
      <c r="F659" s="545" t="s">
        <v>4588</v>
      </c>
      <c r="G659" s="543" t="s">
        <v>4589</v>
      </c>
      <c r="H659" s="545" t="s">
        <v>2469</v>
      </c>
      <c r="I659" s="544" t="s">
        <v>2478</v>
      </c>
      <c r="J659" s="543" t="s">
        <v>2478</v>
      </c>
      <c r="K659" s="543" t="s">
        <v>2478</v>
      </c>
      <c r="L659" s="543" t="s">
        <v>2478</v>
      </c>
      <c r="M659" s="543" t="s">
        <v>2478</v>
      </c>
      <c r="N659" s="543" t="s">
        <v>2478</v>
      </c>
      <c r="O659" s="543" t="s">
        <v>2478</v>
      </c>
      <c r="P659" s="543" t="s">
        <v>2478</v>
      </c>
      <c r="Q659" s="543" t="s">
        <v>2478</v>
      </c>
      <c r="R659" s="543" t="s">
        <v>2478</v>
      </c>
      <c r="S659" s="543" t="s">
        <v>2478</v>
      </c>
    </row>
    <row r="660" spans="1:19">
      <c r="A660" s="540" t="s">
        <v>3271</v>
      </c>
      <c r="B660" s="541"/>
      <c r="C660" s="541"/>
      <c r="D660" s="542">
        <v>90017</v>
      </c>
      <c r="E660" s="542">
        <v>90017</v>
      </c>
      <c r="F660" s="542" t="s">
        <v>4590</v>
      </c>
      <c r="G660" s="540" t="s">
        <v>4591</v>
      </c>
      <c r="H660" s="542" t="s">
        <v>2469</v>
      </c>
      <c r="I660" s="541" t="s">
        <v>2478</v>
      </c>
      <c r="J660" s="540" t="s">
        <v>2478</v>
      </c>
      <c r="K660" s="540" t="s">
        <v>2478</v>
      </c>
      <c r="L660" s="540" t="s">
        <v>2478</v>
      </c>
      <c r="M660" s="540" t="s">
        <v>2478</v>
      </c>
      <c r="N660" s="540" t="s">
        <v>2478</v>
      </c>
      <c r="O660" s="540" t="s">
        <v>2478</v>
      </c>
      <c r="P660" s="540" t="s">
        <v>2478</v>
      </c>
      <c r="Q660" s="540" t="s">
        <v>2478</v>
      </c>
      <c r="R660" s="540" t="s">
        <v>2478</v>
      </c>
      <c r="S660" s="540" t="s">
        <v>2478</v>
      </c>
    </row>
    <row r="661" spans="1:19">
      <c r="A661" s="543" t="s">
        <v>3271</v>
      </c>
      <c r="B661" s="544"/>
      <c r="C661" s="544"/>
      <c r="D661" s="545">
        <v>90017</v>
      </c>
      <c r="E661" s="545">
        <v>90017</v>
      </c>
      <c r="F661" s="545" t="s">
        <v>4592</v>
      </c>
      <c r="G661" s="543" t="s">
        <v>4593</v>
      </c>
      <c r="H661" s="545" t="s">
        <v>2469</v>
      </c>
      <c r="I661" s="544" t="s">
        <v>2478</v>
      </c>
      <c r="J661" s="543" t="s">
        <v>2478</v>
      </c>
      <c r="K661" s="543" t="s">
        <v>2478</v>
      </c>
      <c r="L661" s="543" t="s">
        <v>2478</v>
      </c>
      <c r="M661" s="543" t="s">
        <v>2478</v>
      </c>
      <c r="N661" s="543" t="s">
        <v>2478</v>
      </c>
      <c r="O661" s="543" t="s">
        <v>2478</v>
      </c>
      <c r="P661" s="543" t="s">
        <v>2478</v>
      </c>
      <c r="Q661" s="543" t="s">
        <v>2478</v>
      </c>
      <c r="R661" s="543" t="s">
        <v>2478</v>
      </c>
      <c r="S661" s="543" t="s">
        <v>2478</v>
      </c>
    </row>
    <row r="662" spans="1:19">
      <c r="A662" s="540" t="s">
        <v>3271</v>
      </c>
      <c r="B662" s="541"/>
      <c r="C662" s="541"/>
      <c r="D662" s="542">
        <v>90017</v>
      </c>
      <c r="E662" s="542">
        <v>90017</v>
      </c>
      <c r="F662" s="542" t="s">
        <v>4594</v>
      </c>
      <c r="G662" s="540" t="s">
        <v>4595</v>
      </c>
      <c r="H662" s="542" t="s">
        <v>2469</v>
      </c>
      <c r="I662" s="541" t="s">
        <v>2478</v>
      </c>
      <c r="J662" s="540" t="s">
        <v>2478</v>
      </c>
      <c r="K662" s="540" t="s">
        <v>2478</v>
      </c>
      <c r="L662" s="540" t="s">
        <v>2478</v>
      </c>
      <c r="M662" s="540" t="s">
        <v>2478</v>
      </c>
      <c r="N662" s="540" t="s">
        <v>2478</v>
      </c>
      <c r="O662" s="540" t="s">
        <v>2478</v>
      </c>
      <c r="P662" s="540" t="s">
        <v>2478</v>
      </c>
      <c r="Q662" s="540" t="s">
        <v>2478</v>
      </c>
      <c r="R662" s="540" t="s">
        <v>2478</v>
      </c>
      <c r="S662" s="540" t="s">
        <v>2478</v>
      </c>
    </row>
    <row r="663" spans="1:19">
      <c r="A663" s="543" t="s">
        <v>3271</v>
      </c>
      <c r="B663" s="544"/>
      <c r="C663" s="544"/>
      <c r="D663" s="545">
        <v>90017</v>
      </c>
      <c r="E663" s="545">
        <v>90017</v>
      </c>
      <c r="F663" s="545" t="s">
        <v>4596</v>
      </c>
      <c r="G663" s="543" t="s">
        <v>4597</v>
      </c>
      <c r="H663" s="545" t="s">
        <v>2469</v>
      </c>
      <c r="I663" s="544" t="s">
        <v>2478</v>
      </c>
      <c r="J663" s="543" t="s">
        <v>2478</v>
      </c>
      <c r="K663" s="543" t="s">
        <v>2478</v>
      </c>
      <c r="L663" s="543" t="s">
        <v>2478</v>
      </c>
      <c r="M663" s="543" t="s">
        <v>2478</v>
      </c>
      <c r="N663" s="543" t="s">
        <v>2478</v>
      </c>
      <c r="O663" s="543" t="s">
        <v>2478</v>
      </c>
      <c r="P663" s="543" t="s">
        <v>2478</v>
      </c>
      <c r="Q663" s="543" t="s">
        <v>2478</v>
      </c>
      <c r="R663" s="543" t="s">
        <v>2478</v>
      </c>
      <c r="S663" s="543" t="s">
        <v>2478</v>
      </c>
    </row>
    <row r="664" spans="1:19">
      <c r="A664" s="540" t="s">
        <v>3271</v>
      </c>
      <c r="B664" s="541"/>
      <c r="C664" s="541"/>
      <c r="D664" s="542">
        <v>90017</v>
      </c>
      <c r="E664" s="542">
        <v>90017</v>
      </c>
      <c r="F664" s="542" t="s">
        <v>4598</v>
      </c>
      <c r="G664" s="540" t="s">
        <v>4599</v>
      </c>
      <c r="H664" s="542" t="s">
        <v>2469</v>
      </c>
      <c r="I664" s="541" t="s">
        <v>2478</v>
      </c>
      <c r="J664" s="540" t="s">
        <v>2478</v>
      </c>
      <c r="K664" s="540" t="s">
        <v>2478</v>
      </c>
      <c r="L664" s="540" t="s">
        <v>2478</v>
      </c>
      <c r="M664" s="540" t="s">
        <v>2478</v>
      </c>
      <c r="N664" s="540" t="s">
        <v>2478</v>
      </c>
      <c r="O664" s="540" t="s">
        <v>2478</v>
      </c>
      <c r="P664" s="540" t="s">
        <v>2478</v>
      </c>
      <c r="Q664" s="540" t="s">
        <v>2478</v>
      </c>
      <c r="R664" s="540" t="s">
        <v>2478</v>
      </c>
      <c r="S664" s="540" t="s">
        <v>2478</v>
      </c>
    </row>
    <row r="665" spans="1:19">
      <c r="A665" s="543" t="s">
        <v>3271</v>
      </c>
      <c r="B665" s="544"/>
      <c r="C665" s="544"/>
      <c r="D665" s="545">
        <v>90017</v>
      </c>
      <c r="E665" s="545">
        <v>90017</v>
      </c>
      <c r="F665" s="545" t="s">
        <v>4600</v>
      </c>
      <c r="G665" s="543" t="s">
        <v>4601</v>
      </c>
      <c r="H665" s="545" t="s">
        <v>2546</v>
      </c>
      <c r="I665" s="544" t="s">
        <v>2478</v>
      </c>
      <c r="J665" s="543" t="s">
        <v>2478</v>
      </c>
      <c r="K665" s="543" t="s">
        <v>2478</v>
      </c>
      <c r="L665" s="543" t="s">
        <v>2478</v>
      </c>
      <c r="M665" s="543" t="s">
        <v>2478</v>
      </c>
      <c r="N665" s="543" t="s">
        <v>2478</v>
      </c>
      <c r="O665" s="543" t="s">
        <v>2478</v>
      </c>
      <c r="P665" s="543" t="s">
        <v>2478</v>
      </c>
      <c r="Q665" s="543" t="s">
        <v>2478</v>
      </c>
      <c r="R665" s="543" t="s">
        <v>2478</v>
      </c>
      <c r="S665" s="543" t="s">
        <v>2478</v>
      </c>
    </row>
    <row r="666" spans="1:19">
      <c r="A666" s="540" t="s">
        <v>3271</v>
      </c>
      <c r="B666" s="541"/>
      <c r="C666" s="541"/>
      <c r="D666" s="542">
        <v>90017</v>
      </c>
      <c r="E666" s="542">
        <v>90017</v>
      </c>
      <c r="F666" s="542" t="s">
        <v>4602</v>
      </c>
      <c r="G666" s="540" t="s">
        <v>4603</v>
      </c>
      <c r="H666" s="542" t="s">
        <v>2469</v>
      </c>
      <c r="I666" s="541" t="s">
        <v>2478</v>
      </c>
      <c r="J666" s="540" t="s">
        <v>2478</v>
      </c>
      <c r="K666" s="540" t="s">
        <v>2478</v>
      </c>
      <c r="L666" s="540" t="s">
        <v>2478</v>
      </c>
      <c r="M666" s="540" t="s">
        <v>2478</v>
      </c>
      <c r="N666" s="540" t="s">
        <v>2478</v>
      </c>
      <c r="O666" s="540" t="s">
        <v>2478</v>
      </c>
      <c r="P666" s="540" t="s">
        <v>2478</v>
      </c>
      <c r="Q666" s="540" t="s">
        <v>2478</v>
      </c>
      <c r="R666" s="540" t="s">
        <v>2478</v>
      </c>
      <c r="S666" s="540" t="s">
        <v>2478</v>
      </c>
    </row>
    <row r="667" spans="1:19">
      <c r="A667" s="543" t="s">
        <v>3271</v>
      </c>
      <c r="B667" s="544"/>
      <c r="C667" s="544"/>
      <c r="D667" s="545">
        <v>90017</v>
      </c>
      <c r="E667" s="545">
        <v>90017</v>
      </c>
      <c r="F667" s="545" t="s">
        <v>4604</v>
      </c>
      <c r="G667" s="543" t="s">
        <v>4605</v>
      </c>
      <c r="H667" s="545" t="s">
        <v>2469</v>
      </c>
      <c r="I667" s="544" t="s">
        <v>2478</v>
      </c>
      <c r="J667" s="543" t="s">
        <v>2478</v>
      </c>
      <c r="K667" s="543" t="s">
        <v>2478</v>
      </c>
      <c r="L667" s="543" t="s">
        <v>2478</v>
      </c>
      <c r="M667" s="543" t="s">
        <v>2478</v>
      </c>
      <c r="N667" s="543" t="s">
        <v>2478</v>
      </c>
      <c r="O667" s="543" t="s">
        <v>2478</v>
      </c>
      <c r="P667" s="543" t="s">
        <v>2478</v>
      </c>
      <c r="Q667" s="543" t="s">
        <v>2478</v>
      </c>
      <c r="R667" s="543" t="s">
        <v>2478</v>
      </c>
      <c r="S667" s="543" t="s">
        <v>2478</v>
      </c>
    </row>
    <row r="668" spans="1:19">
      <c r="A668" s="540" t="s">
        <v>3271</v>
      </c>
      <c r="B668" s="541"/>
      <c r="C668" s="541"/>
      <c r="D668" s="542">
        <v>90017</v>
      </c>
      <c r="E668" s="542">
        <v>90017</v>
      </c>
      <c r="F668" s="542" t="s">
        <v>4606</v>
      </c>
      <c r="G668" s="540" t="s">
        <v>4607</v>
      </c>
      <c r="H668" s="542" t="s">
        <v>2469</v>
      </c>
      <c r="I668" s="541" t="s">
        <v>2478</v>
      </c>
      <c r="J668" s="540" t="s">
        <v>2478</v>
      </c>
      <c r="K668" s="540" t="s">
        <v>2478</v>
      </c>
      <c r="L668" s="540" t="s">
        <v>2478</v>
      </c>
      <c r="M668" s="540" t="s">
        <v>2478</v>
      </c>
      <c r="N668" s="540" t="s">
        <v>2478</v>
      </c>
      <c r="O668" s="540" t="s">
        <v>2478</v>
      </c>
      <c r="P668" s="540" t="s">
        <v>2478</v>
      </c>
      <c r="Q668" s="540" t="s">
        <v>2478</v>
      </c>
      <c r="R668" s="540" t="s">
        <v>2478</v>
      </c>
      <c r="S668" s="540" t="s">
        <v>2478</v>
      </c>
    </row>
    <row r="669" spans="1:19">
      <c r="A669" s="543" t="s">
        <v>3271</v>
      </c>
      <c r="B669" s="544"/>
      <c r="C669" s="544"/>
      <c r="D669" s="545">
        <v>90017</v>
      </c>
      <c r="E669" s="545">
        <v>90017</v>
      </c>
      <c r="F669" s="545" t="s">
        <v>4608</v>
      </c>
      <c r="G669" s="543" t="s">
        <v>4609</v>
      </c>
      <c r="H669" s="545" t="s">
        <v>2469</v>
      </c>
      <c r="I669" s="544" t="s">
        <v>2478</v>
      </c>
      <c r="J669" s="543" t="s">
        <v>2478</v>
      </c>
      <c r="K669" s="543" t="s">
        <v>2478</v>
      </c>
      <c r="L669" s="543" t="s">
        <v>2478</v>
      </c>
      <c r="M669" s="543" t="s">
        <v>2478</v>
      </c>
      <c r="N669" s="543" t="s">
        <v>2478</v>
      </c>
      <c r="O669" s="543" t="s">
        <v>2478</v>
      </c>
      <c r="P669" s="543" t="s">
        <v>2478</v>
      </c>
      <c r="Q669" s="543" t="s">
        <v>2478</v>
      </c>
      <c r="R669" s="543" t="s">
        <v>2478</v>
      </c>
      <c r="S669" s="543" t="s">
        <v>2478</v>
      </c>
    </row>
    <row r="670" spans="1:19">
      <c r="A670" s="540" t="s">
        <v>3271</v>
      </c>
      <c r="B670" s="541"/>
      <c r="C670" s="541"/>
      <c r="D670" s="542">
        <v>90017</v>
      </c>
      <c r="E670" s="542">
        <v>90017</v>
      </c>
      <c r="F670" s="542" t="s">
        <v>4610</v>
      </c>
      <c r="G670" s="540" t="s">
        <v>4611</v>
      </c>
      <c r="H670" s="542" t="s">
        <v>2469</v>
      </c>
      <c r="I670" s="541" t="s">
        <v>2478</v>
      </c>
      <c r="J670" s="540" t="s">
        <v>2478</v>
      </c>
      <c r="K670" s="540" t="s">
        <v>2478</v>
      </c>
      <c r="L670" s="540" t="s">
        <v>2478</v>
      </c>
      <c r="M670" s="540" t="s">
        <v>2478</v>
      </c>
      <c r="N670" s="540" t="s">
        <v>2478</v>
      </c>
      <c r="O670" s="540" t="s">
        <v>2478</v>
      </c>
      <c r="P670" s="540" t="s">
        <v>2478</v>
      </c>
      <c r="Q670" s="540" t="s">
        <v>2478</v>
      </c>
      <c r="R670" s="540" t="s">
        <v>2478</v>
      </c>
      <c r="S670" s="540" t="s">
        <v>2478</v>
      </c>
    </row>
    <row r="671" spans="1:19">
      <c r="A671" s="543" t="s">
        <v>3271</v>
      </c>
      <c r="B671" s="544"/>
      <c r="C671" s="544"/>
      <c r="D671" s="545">
        <v>90017</v>
      </c>
      <c r="E671" s="545">
        <v>90017</v>
      </c>
      <c r="F671" s="545" t="s">
        <v>4612</v>
      </c>
      <c r="G671" s="543" t="s">
        <v>4613</v>
      </c>
      <c r="H671" s="545" t="s">
        <v>2469</v>
      </c>
      <c r="I671" s="544" t="s">
        <v>2478</v>
      </c>
      <c r="J671" s="543" t="s">
        <v>2478</v>
      </c>
      <c r="K671" s="543" t="s">
        <v>2478</v>
      </c>
      <c r="L671" s="543" t="s">
        <v>2478</v>
      </c>
      <c r="M671" s="543" t="s">
        <v>2478</v>
      </c>
      <c r="N671" s="543" t="s">
        <v>2478</v>
      </c>
      <c r="O671" s="543" t="s">
        <v>2478</v>
      </c>
      <c r="P671" s="543" t="s">
        <v>2478</v>
      </c>
      <c r="Q671" s="543" t="s">
        <v>2478</v>
      </c>
      <c r="R671" s="543" t="s">
        <v>2478</v>
      </c>
      <c r="S671" s="543" t="s">
        <v>2478</v>
      </c>
    </row>
    <row r="672" spans="1:19">
      <c r="A672" s="540" t="s">
        <v>3271</v>
      </c>
      <c r="B672" s="541"/>
      <c r="C672" s="541"/>
      <c r="D672" s="542">
        <v>90017</v>
      </c>
      <c r="E672" s="542">
        <v>90017</v>
      </c>
      <c r="F672" s="542" t="s">
        <v>4614</v>
      </c>
      <c r="G672" s="540" t="s">
        <v>4615</v>
      </c>
      <c r="H672" s="542" t="s">
        <v>3468</v>
      </c>
      <c r="I672" s="541" t="s">
        <v>2478</v>
      </c>
      <c r="J672" s="540" t="s">
        <v>2478</v>
      </c>
      <c r="K672" s="540" t="s">
        <v>2478</v>
      </c>
      <c r="L672" s="540" t="s">
        <v>2478</v>
      </c>
      <c r="M672" s="540" t="s">
        <v>2478</v>
      </c>
      <c r="N672" s="540" t="s">
        <v>2478</v>
      </c>
      <c r="O672" s="540" t="s">
        <v>2478</v>
      </c>
      <c r="P672" s="540" t="s">
        <v>2478</v>
      </c>
      <c r="Q672" s="540" t="s">
        <v>2478</v>
      </c>
      <c r="R672" s="540" t="s">
        <v>2478</v>
      </c>
      <c r="S672" s="540" t="s">
        <v>2478</v>
      </c>
    </row>
    <row r="673" spans="1:19">
      <c r="A673" s="543" t="s">
        <v>3271</v>
      </c>
      <c r="B673" s="544"/>
      <c r="C673" s="544"/>
      <c r="D673" s="545">
        <v>90017</v>
      </c>
      <c r="E673" s="545">
        <v>90017</v>
      </c>
      <c r="F673" s="545" t="s">
        <v>4616</v>
      </c>
      <c r="G673" s="543" t="s">
        <v>4617</v>
      </c>
      <c r="H673" s="545" t="s">
        <v>2469</v>
      </c>
      <c r="I673" s="544" t="s">
        <v>2478</v>
      </c>
      <c r="J673" s="543" t="s">
        <v>2478</v>
      </c>
      <c r="K673" s="543" t="s">
        <v>2478</v>
      </c>
      <c r="L673" s="543" t="s">
        <v>2478</v>
      </c>
      <c r="M673" s="543" t="s">
        <v>2478</v>
      </c>
      <c r="N673" s="543" t="s">
        <v>2478</v>
      </c>
      <c r="O673" s="543" t="s">
        <v>2478</v>
      </c>
      <c r="P673" s="543" t="s">
        <v>2478</v>
      </c>
      <c r="Q673" s="543" t="s">
        <v>2478</v>
      </c>
      <c r="R673" s="543" t="s">
        <v>2478</v>
      </c>
      <c r="S673" s="543" t="s">
        <v>2478</v>
      </c>
    </row>
    <row r="674" spans="1:19">
      <c r="A674" s="540" t="s">
        <v>3271</v>
      </c>
      <c r="B674" s="541"/>
      <c r="C674" s="541"/>
      <c r="D674" s="542">
        <v>90017</v>
      </c>
      <c r="E674" s="542">
        <v>90017</v>
      </c>
      <c r="F674" s="542" t="s">
        <v>4618</v>
      </c>
      <c r="G674" s="540" t="s">
        <v>4619</v>
      </c>
      <c r="H674" s="542" t="s">
        <v>2469</v>
      </c>
      <c r="I674" s="541" t="s">
        <v>2478</v>
      </c>
      <c r="J674" s="540" t="s">
        <v>2478</v>
      </c>
      <c r="K674" s="540" t="s">
        <v>2478</v>
      </c>
      <c r="L674" s="540" t="s">
        <v>2478</v>
      </c>
      <c r="M674" s="540" t="s">
        <v>2478</v>
      </c>
      <c r="N674" s="540" t="s">
        <v>2478</v>
      </c>
      <c r="O674" s="540" t="s">
        <v>2478</v>
      </c>
      <c r="P674" s="540" t="s">
        <v>2478</v>
      </c>
      <c r="Q674" s="540" t="s">
        <v>2478</v>
      </c>
      <c r="R674" s="540" t="s">
        <v>2478</v>
      </c>
      <c r="S674" s="540" t="s">
        <v>2478</v>
      </c>
    </row>
    <row r="675" spans="1:19">
      <c r="A675" s="543" t="s">
        <v>3271</v>
      </c>
      <c r="B675" s="544"/>
      <c r="C675" s="544"/>
      <c r="D675" s="545">
        <v>90017</v>
      </c>
      <c r="E675" s="545">
        <v>90017</v>
      </c>
      <c r="F675" s="545" t="s">
        <v>4620</v>
      </c>
      <c r="G675" s="543" t="s">
        <v>4621</v>
      </c>
      <c r="H675" s="545" t="s">
        <v>2546</v>
      </c>
      <c r="I675" s="544" t="s">
        <v>2478</v>
      </c>
      <c r="J675" s="543" t="s">
        <v>2478</v>
      </c>
      <c r="K675" s="543" t="s">
        <v>2478</v>
      </c>
      <c r="L675" s="543" t="s">
        <v>2478</v>
      </c>
      <c r="M675" s="543" t="s">
        <v>2478</v>
      </c>
      <c r="N675" s="543" t="s">
        <v>2478</v>
      </c>
      <c r="O675" s="543" t="s">
        <v>2478</v>
      </c>
      <c r="P675" s="543" t="s">
        <v>2478</v>
      </c>
      <c r="Q675" s="543" t="s">
        <v>2478</v>
      </c>
      <c r="R675" s="543" t="s">
        <v>2478</v>
      </c>
      <c r="S675" s="543" t="s">
        <v>2478</v>
      </c>
    </row>
    <row r="676" spans="1:19">
      <c r="A676" s="540" t="s">
        <v>3271</v>
      </c>
      <c r="B676" s="541"/>
      <c r="C676" s="541"/>
      <c r="D676" s="542">
        <v>90017</v>
      </c>
      <c r="E676" s="542">
        <v>90017</v>
      </c>
      <c r="F676" s="542" t="s">
        <v>4622</v>
      </c>
      <c r="G676" s="540" t="s">
        <v>4623</v>
      </c>
      <c r="H676" s="542" t="s">
        <v>2469</v>
      </c>
      <c r="I676" s="541" t="s">
        <v>2478</v>
      </c>
      <c r="J676" s="540" t="s">
        <v>2478</v>
      </c>
      <c r="K676" s="540" t="s">
        <v>2478</v>
      </c>
      <c r="L676" s="540" t="s">
        <v>2478</v>
      </c>
      <c r="M676" s="540" t="s">
        <v>2478</v>
      </c>
      <c r="N676" s="540" t="s">
        <v>2478</v>
      </c>
      <c r="O676" s="540" t="s">
        <v>2478</v>
      </c>
      <c r="P676" s="540" t="s">
        <v>2478</v>
      </c>
      <c r="Q676" s="540" t="s">
        <v>2478</v>
      </c>
      <c r="R676" s="540" t="s">
        <v>2478</v>
      </c>
      <c r="S676" s="540" t="s">
        <v>2478</v>
      </c>
    </row>
    <row r="677" spans="1:19">
      <c r="A677" s="543" t="s">
        <v>3271</v>
      </c>
      <c r="B677" s="544"/>
      <c r="C677" s="544"/>
      <c r="D677" s="545">
        <v>90017</v>
      </c>
      <c r="E677" s="545">
        <v>90017</v>
      </c>
      <c r="F677" s="545" t="s">
        <v>4624</v>
      </c>
      <c r="G677" s="543" t="s">
        <v>4625</v>
      </c>
      <c r="H677" s="545" t="s">
        <v>2469</v>
      </c>
      <c r="I677" s="544" t="s">
        <v>2478</v>
      </c>
      <c r="J677" s="543" t="s">
        <v>2478</v>
      </c>
      <c r="K677" s="543" t="s">
        <v>2478</v>
      </c>
      <c r="L677" s="543" t="s">
        <v>2478</v>
      </c>
      <c r="M677" s="543" t="s">
        <v>2478</v>
      </c>
      <c r="N677" s="543" t="s">
        <v>2478</v>
      </c>
      <c r="O677" s="543" t="s">
        <v>2478</v>
      </c>
      <c r="P677" s="543" t="s">
        <v>2478</v>
      </c>
      <c r="Q677" s="543" t="s">
        <v>2478</v>
      </c>
      <c r="R677" s="543" t="s">
        <v>2478</v>
      </c>
      <c r="S677" s="543" t="s">
        <v>2478</v>
      </c>
    </row>
    <row r="678" spans="1:19">
      <c r="A678" s="540" t="s">
        <v>3271</v>
      </c>
      <c r="B678" s="541"/>
      <c r="C678" s="541"/>
      <c r="D678" s="542">
        <v>90017</v>
      </c>
      <c r="E678" s="542">
        <v>90017</v>
      </c>
      <c r="F678" s="542" t="s">
        <v>4626</v>
      </c>
      <c r="G678" s="540" t="s">
        <v>4627</v>
      </c>
      <c r="H678" s="542" t="s">
        <v>2469</v>
      </c>
      <c r="I678" s="541" t="s">
        <v>2478</v>
      </c>
      <c r="J678" s="540" t="s">
        <v>2478</v>
      </c>
      <c r="K678" s="540" t="s">
        <v>2478</v>
      </c>
      <c r="L678" s="540" t="s">
        <v>2478</v>
      </c>
      <c r="M678" s="540" t="s">
        <v>2478</v>
      </c>
      <c r="N678" s="540" t="s">
        <v>2478</v>
      </c>
      <c r="O678" s="540" t="s">
        <v>2478</v>
      </c>
      <c r="P678" s="540" t="s">
        <v>2478</v>
      </c>
      <c r="Q678" s="540" t="s">
        <v>2478</v>
      </c>
      <c r="R678" s="540" t="s">
        <v>2478</v>
      </c>
      <c r="S678" s="540" t="s">
        <v>2478</v>
      </c>
    </row>
    <row r="679" spans="1:19">
      <c r="A679" s="543" t="s">
        <v>3271</v>
      </c>
      <c r="B679" s="544"/>
      <c r="C679" s="544"/>
      <c r="D679" s="545">
        <v>90017</v>
      </c>
      <c r="E679" s="545">
        <v>90017</v>
      </c>
      <c r="F679" s="545" t="s">
        <v>4628</v>
      </c>
      <c r="G679" s="543" t="s">
        <v>4629</v>
      </c>
      <c r="H679" s="545" t="s">
        <v>2469</v>
      </c>
      <c r="I679" s="544" t="s">
        <v>2478</v>
      </c>
      <c r="J679" s="543" t="s">
        <v>2478</v>
      </c>
      <c r="K679" s="543" t="s">
        <v>2478</v>
      </c>
      <c r="L679" s="543" t="s">
        <v>2478</v>
      </c>
      <c r="M679" s="543" t="s">
        <v>2478</v>
      </c>
      <c r="N679" s="543" t="s">
        <v>2478</v>
      </c>
      <c r="O679" s="543" t="s">
        <v>2478</v>
      </c>
      <c r="P679" s="543" t="s">
        <v>2478</v>
      </c>
      <c r="Q679" s="543" t="s">
        <v>2478</v>
      </c>
      <c r="R679" s="543" t="s">
        <v>2478</v>
      </c>
      <c r="S679" s="543" t="s">
        <v>2478</v>
      </c>
    </row>
    <row r="680" spans="1:19">
      <c r="A680" s="540" t="s">
        <v>3271</v>
      </c>
      <c r="B680" s="541"/>
      <c r="C680" s="541"/>
      <c r="D680" s="542">
        <v>90017</v>
      </c>
      <c r="E680" s="542">
        <v>90017</v>
      </c>
      <c r="F680" s="542" t="s">
        <v>4630</v>
      </c>
      <c r="G680" s="540" t="s">
        <v>4631</v>
      </c>
      <c r="H680" s="542" t="s">
        <v>2469</v>
      </c>
      <c r="I680" s="541" t="s">
        <v>2478</v>
      </c>
      <c r="J680" s="540" t="s">
        <v>2478</v>
      </c>
      <c r="K680" s="540" t="s">
        <v>2478</v>
      </c>
      <c r="L680" s="540" t="s">
        <v>2478</v>
      </c>
      <c r="M680" s="540" t="s">
        <v>2478</v>
      </c>
      <c r="N680" s="540" t="s">
        <v>2478</v>
      </c>
      <c r="O680" s="540" t="s">
        <v>2478</v>
      </c>
      <c r="P680" s="540" t="s">
        <v>2478</v>
      </c>
      <c r="Q680" s="540" t="s">
        <v>2478</v>
      </c>
      <c r="R680" s="540" t="s">
        <v>2478</v>
      </c>
      <c r="S680" s="540" t="s">
        <v>2478</v>
      </c>
    </row>
    <row r="681" spans="1:19">
      <c r="A681" s="543" t="s">
        <v>3271</v>
      </c>
      <c r="B681" s="544"/>
      <c r="C681" s="544"/>
      <c r="D681" s="545">
        <v>90017</v>
      </c>
      <c r="E681" s="545">
        <v>90017</v>
      </c>
      <c r="F681" s="545" t="s">
        <v>4632</v>
      </c>
      <c r="G681" s="543" t="s">
        <v>4633</v>
      </c>
      <c r="H681" s="545" t="s">
        <v>2546</v>
      </c>
      <c r="I681" s="544" t="s">
        <v>2478</v>
      </c>
      <c r="J681" s="543" t="s">
        <v>2478</v>
      </c>
      <c r="K681" s="543" t="s">
        <v>2478</v>
      </c>
      <c r="L681" s="543" t="s">
        <v>2478</v>
      </c>
      <c r="M681" s="543" t="s">
        <v>2478</v>
      </c>
      <c r="N681" s="543" t="s">
        <v>2478</v>
      </c>
      <c r="O681" s="543" t="s">
        <v>2478</v>
      </c>
      <c r="P681" s="543" t="s">
        <v>2478</v>
      </c>
      <c r="Q681" s="543" t="s">
        <v>2478</v>
      </c>
      <c r="R681" s="543" t="s">
        <v>2478</v>
      </c>
      <c r="S681" s="543" t="s">
        <v>2478</v>
      </c>
    </row>
    <row r="682" spans="1:19">
      <c r="A682" s="540" t="s">
        <v>3271</v>
      </c>
      <c r="B682" s="541"/>
      <c r="C682" s="541"/>
      <c r="D682" s="542">
        <v>90017</v>
      </c>
      <c r="E682" s="542">
        <v>90017</v>
      </c>
      <c r="F682" s="542" t="s">
        <v>4634</v>
      </c>
      <c r="G682" s="540" t="s">
        <v>4635</v>
      </c>
      <c r="H682" s="542" t="s">
        <v>2469</v>
      </c>
      <c r="I682" s="541" t="s">
        <v>2478</v>
      </c>
      <c r="J682" s="540" t="s">
        <v>2478</v>
      </c>
      <c r="K682" s="540" t="s">
        <v>2478</v>
      </c>
      <c r="L682" s="540" t="s">
        <v>2478</v>
      </c>
      <c r="M682" s="540" t="s">
        <v>2478</v>
      </c>
      <c r="N682" s="540" t="s">
        <v>2478</v>
      </c>
      <c r="O682" s="540" t="s">
        <v>2478</v>
      </c>
      <c r="P682" s="540" t="s">
        <v>2478</v>
      </c>
      <c r="Q682" s="540" t="s">
        <v>2478</v>
      </c>
      <c r="R682" s="540" t="s">
        <v>2478</v>
      </c>
      <c r="S682" s="540" t="s">
        <v>2478</v>
      </c>
    </row>
    <row r="683" spans="1:19">
      <c r="A683" s="543" t="s">
        <v>3271</v>
      </c>
      <c r="B683" s="544"/>
      <c r="C683" s="544"/>
      <c r="D683" s="545">
        <v>90017</v>
      </c>
      <c r="E683" s="545">
        <v>90017</v>
      </c>
      <c r="F683" s="545" t="s">
        <v>4636</v>
      </c>
      <c r="G683" s="543" t="s">
        <v>4637</v>
      </c>
      <c r="H683" s="545" t="s">
        <v>2469</v>
      </c>
      <c r="I683" s="544" t="s">
        <v>2478</v>
      </c>
      <c r="J683" s="543" t="s">
        <v>2478</v>
      </c>
      <c r="K683" s="543" t="s">
        <v>2478</v>
      </c>
      <c r="L683" s="543" t="s">
        <v>2478</v>
      </c>
      <c r="M683" s="543" t="s">
        <v>2478</v>
      </c>
      <c r="N683" s="543" t="s">
        <v>2478</v>
      </c>
      <c r="O683" s="543" t="s">
        <v>2478</v>
      </c>
      <c r="P683" s="543" t="s">
        <v>2478</v>
      </c>
      <c r="Q683" s="543" t="s">
        <v>2478</v>
      </c>
      <c r="R683" s="543" t="s">
        <v>2478</v>
      </c>
      <c r="S683" s="543" t="s">
        <v>2478</v>
      </c>
    </row>
    <row r="684" spans="1:19">
      <c r="A684" s="540" t="s">
        <v>3271</v>
      </c>
      <c r="B684" s="541"/>
      <c r="C684" s="541"/>
      <c r="D684" s="542">
        <v>90017</v>
      </c>
      <c r="E684" s="542">
        <v>90017</v>
      </c>
      <c r="F684" s="542" t="s">
        <v>4638</v>
      </c>
      <c r="G684" s="540" t="s">
        <v>4639</v>
      </c>
      <c r="H684" s="542" t="s">
        <v>2546</v>
      </c>
      <c r="I684" s="541" t="s">
        <v>2478</v>
      </c>
      <c r="J684" s="540" t="s">
        <v>2478</v>
      </c>
      <c r="K684" s="540" t="s">
        <v>2478</v>
      </c>
      <c r="L684" s="540" t="s">
        <v>2478</v>
      </c>
      <c r="M684" s="540" t="s">
        <v>2478</v>
      </c>
      <c r="N684" s="540" t="s">
        <v>2478</v>
      </c>
      <c r="O684" s="540" t="s">
        <v>2478</v>
      </c>
      <c r="P684" s="540" t="s">
        <v>2478</v>
      </c>
      <c r="Q684" s="540" t="s">
        <v>2478</v>
      </c>
      <c r="R684" s="540" t="s">
        <v>2478</v>
      </c>
      <c r="S684" s="540" t="s">
        <v>2478</v>
      </c>
    </row>
    <row r="685" spans="1:19">
      <c r="A685" s="543" t="s">
        <v>3271</v>
      </c>
      <c r="B685" s="544"/>
      <c r="C685" s="544"/>
      <c r="D685" s="545">
        <v>90017</v>
      </c>
      <c r="E685" s="545">
        <v>90017</v>
      </c>
      <c r="F685" s="545" t="s">
        <v>4640</v>
      </c>
      <c r="G685" s="543" t="s">
        <v>4641</v>
      </c>
      <c r="H685" s="545" t="s">
        <v>2546</v>
      </c>
      <c r="I685" s="544" t="s">
        <v>2478</v>
      </c>
      <c r="J685" s="543" t="s">
        <v>2478</v>
      </c>
      <c r="K685" s="543" t="s">
        <v>2478</v>
      </c>
      <c r="L685" s="543" t="s">
        <v>2478</v>
      </c>
      <c r="M685" s="543" t="s">
        <v>2478</v>
      </c>
      <c r="N685" s="543" t="s">
        <v>2478</v>
      </c>
      <c r="O685" s="543" t="s">
        <v>2478</v>
      </c>
      <c r="P685" s="543" t="s">
        <v>2478</v>
      </c>
      <c r="Q685" s="543" t="s">
        <v>2478</v>
      </c>
      <c r="R685" s="543" t="s">
        <v>2478</v>
      </c>
      <c r="S685" s="543" t="s">
        <v>2478</v>
      </c>
    </row>
    <row r="686" spans="1:19">
      <c r="A686" s="540" t="s">
        <v>3271</v>
      </c>
      <c r="B686" s="541"/>
      <c r="C686" s="541"/>
      <c r="D686" s="542">
        <v>90017</v>
      </c>
      <c r="E686" s="542">
        <v>90017</v>
      </c>
      <c r="F686" s="542" t="s">
        <v>4642</v>
      </c>
      <c r="G686" s="540" t="s">
        <v>4643</v>
      </c>
      <c r="H686" s="542" t="s">
        <v>2469</v>
      </c>
      <c r="I686" s="541" t="s">
        <v>2478</v>
      </c>
      <c r="J686" s="540" t="s">
        <v>2478</v>
      </c>
      <c r="K686" s="540" t="s">
        <v>2478</v>
      </c>
      <c r="L686" s="540" t="s">
        <v>2478</v>
      </c>
      <c r="M686" s="540" t="s">
        <v>2478</v>
      </c>
      <c r="N686" s="540" t="s">
        <v>2478</v>
      </c>
      <c r="O686" s="540" t="s">
        <v>2478</v>
      </c>
      <c r="P686" s="540" t="s">
        <v>2478</v>
      </c>
      <c r="Q686" s="540" t="s">
        <v>2478</v>
      </c>
      <c r="R686" s="540" t="s">
        <v>2478</v>
      </c>
      <c r="S686" s="540" t="s">
        <v>2478</v>
      </c>
    </row>
    <row r="687" spans="1:19">
      <c r="A687" s="543" t="s">
        <v>3271</v>
      </c>
      <c r="B687" s="544"/>
      <c r="C687" s="544"/>
      <c r="D687" s="545">
        <v>90017</v>
      </c>
      <c r="E687" s="545">
        <v>90017</v>
      </c>
      <c r="F687" s="545" t="s">
        <v>4644</v>
      </c>
      <c r="G687" s="543" t="s">
        <v>4645</v>
      </c>
      <c r="H687" s="545" t="s">
        <v>2546</v>
      </c>
      <c r="I687" s="544" t="s">
        <v>2478</v>
      </c>
      <c r="J687" s="543" t="s">
        <v>2478</v>
      </c>
      <c r="K687" s="543" t="s">
        <v>2478</v>
      </c>
      <c r="L687" s="543" t="s">
        <v>2478</v>
      </c>
      <c r="M687" s="543" t="s">
        <v>2478</v>
      </c>
      <c r="N687" s="543" t="s">
        <v>2478</v>
      </c>
      <c r="O687" s="543" t="s">
        <v>2478</v>
      </c>
      <c r="P687" s="543" t="s">
        <v>2478</v>
      </c>
      <c r="Q687" s="543" t="s">
        <v>2478</v>
      </c>
      <c r="R687" s="543" t="s">
        <v>2478</v>
      </c>
      <c r="S687" s="543" t="s">
        <v>2478</v>
      </c>
    </row>
    <row r="688" spans="1:19">
      <c r="A688" s="540" t="s">
        <v>3271</v>
      </c>
      <c r="B688" s="541"/>
      <c r="C688" s="541"/>
      <c r="D688" s="542">
        <v>90017</v>
      </c>
      <c r="E688" s="542">
        <v>90017</v>
      </c>
      <c r="F688" s="542" t="s">
        <v>4646</v>
      </c>
      <c r="G688" s="540" t="s">
        <v>4647</v>
      </c>
      <c r="H688" s="542" t="s">
        <v>2469</v>
      </c>
      <c r="I688" s="541" t="s">
        <v>2478</v>
      </c>
      <c r="J688" s="540" t="s">
        <v>2478</v>
      </c>
      <c r="K688" s="540" t="s">
        <v>2478</v>
      </c>
      <c r="L688" s="540" t="s">
        <v>2478</v>
      </c>
      <c r="M688" s="540" t="s">
        <v>2478</v>
      </c>
      <c r="N688" s="540" t="s">
        <v>2478</v>
      </c>
      <c r="O688" s="540" t="s">
        <v>2478</v>
      </c>
      <c r="P688" s="540" t="s">
        <v>2478</v>
      </c>
      <c r="Q688" s="540" t="s">
        <v>2478</v>
      </c>
      <c r="R688" s="540" t="s">
        <v>2478</v>
      </c>
      <c r="S688" s="540" t="s">
        <v>2478</v>
      </c>
    </row>
    <row r="689" spans="1:19">
      <c r="A689" s="543" t="s">
        <v>3271</v>
      </c>
      <c r="B689" s="544"/>
      <c r="C689" s="544"/>
      <c r="D689" s="545">
        <v>90017</v>
      </c>
      <c r="E689" s="545">
        <v>90017</v>
      </c>
      <c r="F689" s="545" t="s">
        <v>4648</v>
      </c>
      <c r="G689" s="543" t="s">
        <v>4649</v>
      </c>
      <c r="H689" s="545" t="s">
        <v>2469</v>
      </c>
      <c r="I689" s="544" t="s">
        <v>2478</v>
      </c>
      <c r="J689" s="543" t="s">
        <v>2478</v>
      </c>
      <c r="K689" s="543" t="s">
        <v>2478</v>
      </c>
      <c r="L689" s="543" t="s">
        <v>2478</v>
      </c>
      <c r="M689" s="543" t="s">
        <v>2478</v>
      </c>
      <c r="N689" s="543" t="s">
        <v>2478</v>
      </c>
      <c r="O689" s="543" t="s">
        <v>2478</v>
      </c>
      <c r="P689" s="543" t="s">
        <v>2478</v>
      </c>
      <c r="Q689" s="543" t="s">
        <v>2478</v>
      </c>
      <c r="R689" s="543" t="s">
        <v>2478</v>
      </c>
      <c r="S689" s="543" t="s">
        <v>2478</v>
      </c>
    </row>
    <row r="690" spans="1:19">
      <c r="A690" s="540" t="s">
        <v>3271</v>
      </c>
      <c r="B690" s="541"/>
      <c r="C690" s="541"/>
      <c r="D690" s="542">
        <v>90017</v>
      </c>
      <c r="E690" s="542">
        <v>90017</v>
      </c>
      <c r="F690" s="542" t="s">
        <v>4650</v>
      </c>
      <c r="G690" s="540" t="s">
        <v>4651</v>
      </c>
      <c r="H690" s="542" t="s">
        <v>2469</v>
      </c>
      <c r="I690" s="541" t="s">
        <v>2478</v>
      </c>
      <c r="J690" s="540" t="s">
        <v>2478</v>
      </c>
      <c r="K690" s="540" t="s">
        <v>2478</v>
      </c>
      <c r="L690" s="540" t="s">
        <v>2478</v>
      </c>
      <c r="M690" s="540" t="s">
        <v>2478</v>
      </c>
      <c r="N690" s="540" t="s">
        <v>2478</v>
      </c>
      <c r="O690" s="540" t="s">
        <v>2478</v>
      </c>
      <c r="P690" s="540" t="s">
        <v>2478</v>
      </c>
      <c r="Q690" s="540" t="s">
        <v>2478</v>
      </c>
      <c r="R690" s="540" t="s">
        <v>2478</v>
      </c>
      <c r="S690" s="540" t="s">
        <v>2478</v>
      </c>
    </row>
    <row r="691" spans="1:19">
      <c r="A691" s="543" t="s">
        <v>3271</v>
      </c>
      <c r="B691" s="544"/>
      <c r="C691" s="544"/>
      <c r="D691" s="545">
        <v>90017</v>
      </c>
      <c r="E691" s="545">
        <v>90017</v>
      </c>
      <c r="F691" s="545" t="s">
        <v>4652</v>
      </c>
      <c r="G691" s="543" t="s">
        <v>4653</v>
      </c>
      <c r="H691" s="545" t="s">
        <v>2469</v>
      </c>
      <c r="I691" s="544" t="s">
        <v>2478</v>
      </c>
      <c r="J691" s="543" t="s">
        <v>2478</v>
      </c>
      <c r="K691" s="543" t="s">
        <v>2478</v>
      </c>
      <c r="L691" s="543" t="s">
        <v>2478</v>
      </c>
      <c r="M691" s="543" t="s">
        <v>2478</v>
      </c>
      <c r="N691" s="543" t="s">
        <v>2478</v>
      </c>
      <c r="O691" s="543" t="s">
        <v>2478</v>
      </c>
      <c r="P691" s="543" t="s">
        <v>2478</v>
      </c>
      <c r="Q691" s="543" t="s">
        <v>2478</v>
      </c>
      <c r="R691" s="543" t="s">
        <v>2478</v>
      </c>
      <c r="S691" s="543" t="s">
        <v>2478</v>
      </c>
    </row>
    <row r="692" spans="1:19">
      <c r="A692" s="540" t="s">
        <v>3271</v>
      </c>
      <c r="B692" s="541"/>
      <c r="C692" s="541"/>
      <c r="D692" s="542">
        <v>90017</v>
      </c>
      <c r="E692" s="542">
        <v>90017</v>
      </c>
      <c r="F692" s="542" t="s">
        <v>4654</v>
      </c>
      <c r="G692" s="540" t="s">
        <v>4655</v>
      </c>
      <c r="H692" s="542" t="s">
        <v>2469</v>
      </c>
      <c r="I692" s="541" t="s">
        <v>2478</v>
      </c>
      <c r="J692" s="540" t="s">
        <v>2478</v>
      </c>
      <c r="K692" s="540" t="s">
        <v>2478</v>
      </c>
      <c r="L692" s="540" t="s">
        <v>2478</v>
      </c>
      <c r="M692" s="540" t="s">
        <v>2478</v>
      </c>
      <c r="N692" s="540" t="s">
        <v>2478</v>
      </c>
      <c r="O692" s="540" t="s">
        <v>2478</v>
      </c>
      <c r="P692" s="540" t="s">
        <v>2478</v>
      </c>
      <c r="Q692" s="540" t="s">
        <v>2478</v>
      </c>
      <c r="R692" s="540" t="s">
        <v>2478</v>
      </c>
      <c r="S692" s="540" t="s">
        <v>2478</v>
      </c>
    </row>
    <row r="693" spans="1:19">
      <c r="A693" s="543" t="s">
        <v>3271</v>
      </c>
      <c r="B693" s="544"/>
      <c r="C693" s="544"/>
      <c r="D693" s="545">
        <v>90017</v>
      </c>
      <c r="E693" s="545">
        <v>90017</v>
      </c>
      <c r="F693" s="545" t="s">
        <v>4656</v>
      </c>
      <c r="G693" s="543" t="s">
        <v>4657</v>
      </c>
      <c r="H693" s="545" t="s">
        <v>2546</v>
      </c>
      <c r="I693" s="544" t="s">
        <v>2478</v>
      </c>
      <c r="J693" s="543" t="s">
        <v>2478</v>
      </c>
      <c r="K693" s="543" t="s">
        <v>2478</v>
      </c>
      <c r="L693" s="543" t="s">
        <v>2478</v>
      </c>
      <c r="M693" s="543" t="s">
        <v>2478</v>
      </c>
      <c r="N693" s="543" t="s">
        <v>2478</v>
      </c>
      <c r="O693" s="543" t="s">
        <v>2478</v>
      </c>
      <c r="P693" s="543" t="s">
        <v>2478</v>
      </c>
      <c r="Q693" s="543" t="s">
        <v>2478</v>
      </c>
      <c r="R693" s="543" t="s">
        <v>2478</v>
      </c>
      <c r="S693" s="543" t="s">
        <v>2478</v>
      </c>
    </row>
    <row r="694" spans="1:19">
      <c r="A694" s="540" t="s">
        <v>3271</v>
      </c>
      <c r="B694" s="541"/>
      <c r="C694" s="541"/>
      <c r="D694" s="542">
        <v>90017</v>
      </c>
      <c r="E694" s="542">
        <v>90017</v>
      </c>
      <c r="F694" s="542" t="s">
        <v>4658</v>
      </c>
      <c r="G694" s="540" t="s">
        <v>4659</v>
      </c>
      <c r="H694" s="542" t="s">
        <v>2469</v>
      </c>
      <c r="I694" s="541" t="s">
        <v>2478</v>
      </c>
      <c r="J694" s="540" t="s">
        <v>2478</v>
      </c>
      <c r="K694" s="540" t="s">
        <v>2478</v>
      </c>
      <c r="L694" s="540" t="s">
        <v>2478</v>
      </c>
      <c r="M694" s="540" t="s">
        <v>2478</v>
      </c>
      <c r="N694" s="540" t="s">
        <v>2478</v>
      </c>
      <c r="O694" s="540" t="s">
        <v>2478</v>
      </c>
      <c r="P694" s="540" t="s">
        <v>2478</v>
      </c>
      <c r="Q694" s="540" t="s">
        <v>2478</v>
      </c>
      <c r="R694" s="540" t="s">
        <v>2478</v>
      </c>
      <c r="S694" s="540" t="s">
        <v>2478</v>
      </c>
    </row>
    <row r="695" spans="1:19">
      <c r="A695" s="543" t="s">
        <v>3271</v>
      </c>
      <c r="B695" s="544"/>
      <c r="C695" s="544"/>
      <c r="D695" s="545">
        <v>90017</v>
      </c>
      <c r="E695" s="545">
        <v>90017</v>
      </c>
      <c r="F695" s="545" t="s">
        <v>4660</v>
      </c>
      <c r="G695" s="543" t="s">
        <v>4661</v>
      </c>
      <c r="H695" s="545" t="s">
        <v>2546</v>
      </c>
      <c r="I695" s="544" t="s">
        <v>2478</v>
      </c>
      <c r="J695" s="543" t="s">
        <v>2478</v>
      </c>
      <c r="K695" s="543" t="s">
        <v>2478</v>
      </c>
      <c r="L695" s="543" t="s">
        <v>2478</v>
      </c>
      <c r="M695" s="543" t="s">
        <v>2478</v>
      </c>
      <c r="N695" s="543" t="s">
        <v>2478</v>
      </c>
      <c r="O695" s="543" t="s">
        <v>2478</v>
      </c>
      <c r="P695" s="543" t="s">
        <v>2478</v>
      </c>
      <c r="Q695" s="543" t="s">
        <v>2478</v>
      </c>
      <c r="R695" s="543" t="s">
        <v>2478</v>
      </c>
      <c r="S695" s="543" t="s">
        <v>2478</v>
      </c>
    </row>
    <row r="696" spans="1:19">
      <c r="A696" s="540" t="s">
        <v>3271</v>
      </c>
      <c r="B696" s="541"/>
      <c r="C696" s="541"/>
      <c r="D696" s="542">
        <v>90017</v>
      </c>
      <c r="E696" s="542">
        <v>90017</v>
      </c>
      <c r="F696" s="542" t="s">
        <v>4662</v>
      </c>
      <c r="G696" s="540" t="s">
        <v>4663</v>
      </c>
      <c r="H696" s="542" t="s">
        <v>2469</v>
      </c>
      <c r="I696" s="541" t="s">
        <v>2478</v>
      </c>
      <c r="J696" s="540" t="s">
        <v>2478</v>
      </c>
      <c r="K696" s="540" t="s">
        <v>2478</v>
      </c>
      <c r="L696" s="540" t="s">
        <v>2478</v>
      </c>
      <c r="M696" s="540" t="s">
        <v>2478</v>
      </c>
      <c r="N696" s="540" t="s">
        <v>2478</v>
      </c>
      <c r="O696" s="540" t="s">
        <v>2478</v>
      </c>
      <c r="P696" s="540" t="s">
        <v>2478</v>
      </c>
      <c r="Q696" s="540" t="s">
        <v>2478</v>
      </c>
      <c r="R696" s="540" t="s">
        <v>2478</v>
      </c>
      <c r="S696" s="540" t="s">
        <v>2478</v>
      </c>
    </row>
    <row r="697" spans="1:19">
      <c r="A697" s="543" t="s">
        <v>3271</v>
      </c>
      <c r="B697" s="544"/>
      <c r="C697" s="544"/>
      <c r="D697" s="545">
        <v>90017</v>
      </c>
      <c r="E697" s="545">
        <v>90017</v>
      </c>
      <c r="F697" s="545" t="s">
        <v>4664</v>
      </c>
      <c r="G697" s="543" t="s">
        <v>4665</v>
      </c>
      <c r="H697" s="545" t="s">
        <v>2469</v>
      </c>
      <c r="I697" s="544" t="s">
        <v>2478</v>
      </c>
      <c r="J697" s="543" t="s">
        <v>2478</v>
      </c>
      <c r="K697" s="543" t="s">
        <v>2478</v>
      </c>
      <c r="L697" s="543" t="s">
        <v>2478</v>
      </c>
      <c r="M697" s="543" t="s">
        <v>2478</v>
      </c>
      <c r="N697" s="543" t="s">
        <v>2478</v>
      </c>
      <c r="O697" s="543" t="s">
        <v>2478</v>
      </c>
      <c r="P697" s="543" t="s">
        <v>2478</v>
      </c>
      <c r="Q697" s="543" t="s">
        <v>2478</v>
      </c>
      <c r="R697" s="543" t="s">
        <v>2478</v>
      </c>
      <c r="S697" s="543" t="s">
        <v>2478</v>
      </c>
    </row>
    <row r="698" spans="1:19">
      <c r="A698" s="540" t="s">
        <v>3271</v>
      </c>
      <c r="B698" s="541"/>
      <c r="C698" s="541"/>
      <c r="D698" s="542">
        <v>90017</v>
      </c>
      <c r="E698" s="542">
        <v>90017</v>
      </c>
      <c r="F698" s="542" t="s">
        <v>4666</v>
      </c>
      <c r="G698" s="540" t="s">
        <v>4667</v>
      </c>
      <c r="H698" s="542" t="s">
        <v>2469</v>
      </c>
      <c r="I698" s="541" t="s">
        <v>2478</v>
      </c>
      <c r="J698" s="540" t="s">
        <v>2478</v>
      </c>
      <c r="K698" s="540" t="s">
        <v>2478</v>
      </c>
      <c r="L698" s="540" t="s">
        <v>2478</v>
      </c>
      <c r="M698" s="540" t="s">
        <v>2478</v>
      </c>
      <c r="N698" s="540" t="s">
        <v>2478</v>
      </c>
      <c r="O698" s="540" t="s">
        <v>2478</v>
      </c>
      <c r="P698" s="540" t="s">
        <v>2478</v>
      </c>
      <c r="Q698" s="540" t="s">
        <v>2478</v>
      </c>
      <c r="R698" s="540" t="s">
        <v>2478</v>
      </c>
      <c r="S698" s="540" t="s">
        <v>2478</v>
      </c>
    </row>
    <row r="699" spans="1:19">
      <c r="A699" s="543" t="s">
        <v>3271</v>
      </c>
      <c r="B699" s="544"/>
      <c r="C699" s="544"/>
      <c r="D699" s="545">
        <v>90017</v>
      </c>
      <c r="E699" s="545">
        <v>90017</v>
      </c>
      <c r="F699" s="545" t="s">
        <v>4668</v>
      </c>
      <c r="G699" s="543" t="s">
        <v>4669</v>
      </c>
      <c r="H699" s="545" t="s">
        <v>2469</v>
      </c>
      <c r="I699" s="544" t="s">
        <v>2478</v>
      </c>
      <c r="J699" s="543" t="s">
        <v>2478</v>
      </c>
      <c r="K699" s="543" t="s">
        <v>2478</v>
      </c>
      <c r="L699" s="543" t="s">
        <v>2478</v>
      </c>
      <c r="M699" s="543" t="s">
        <v>2478</v>
      </c>
      <c r="N699" s="543" t="s">
        <v>2478</v>
      </c>
      <c r="O699" s="543" t="s">
        <v>2478</v>
      </c>
      <c r="P699" s="543" t="s">
        <v>2478</v>
      </c>
      <c r="Q699" s="543" t="s">
        <v>2478</v>
      </c>
      <c r="R699" s="543" t="s">
        <v>2478</v>
      </c>
      <c r="S699" s="543" t="s">
        <v>2478</v>
      </c>
    </row>
    <row r="700" spans="1:19">
      <c r="A700" s="540" t="s">
        <v>3271</v>
      </c>
      <c r="B700" s="541"/>
      <c r="C700" s="541"/>
      <c r="D700" s="542">
        <v>90017</v>
      </c>
      <c r="E700" s="542">
        <v>90017</v>
      </c>
      <c r="F700" s="542" t="s">
        <v>4670</v>
      </c>
      <c r="G700" s="540" t="s">
        <v>4671</v>
      </c>
      <c r="H700" s="542" t="s">
        <v>2469</v>
      </c>
      <c r="I700" s="541" t="s">
        <v>2478</v>
      </c>
      <c r="J700" s="540" t="s">
        <v>2478</v>
      </c>
      <c r="K700" s="540" t="s">
        <v>2478</v>
      </c>
      <c r="L700" s="540" t="s">
        <v>2478</v>
      </c>
      <c r="M700" s="540" t="s">
        <v>2478</v>
      </c>
      <c r="N700" s="540" t="s">
        <v>2478</v>
      </c>
      <c r="O700" s="540" t="s">
        <v>2478</v>
      </c>
      <c r="P700" s="540" t="s">
        <v>2478</v>
      </c>
      <c r="Q700" s="540" t="s">
        <v>2478</v>
      </c>
      <c r="R700" s="540" t="s">
        <v>2478</v>
      </c>
      <c r="S700" s="540" t="s">
        <v>2478</v>
      </c>
    </row>
    <row r="701" spans="1:19">
      <c r="A701" s="543" t="s">
        <v>3271</v>
      </c>
      <c r="B701" s="544"/>
      <c r="C701" s="544"/>
      <c r="D701" s="545">
        <v>90017</v>
      </c>
      <c r="E701" s="545">
        <v>90017</v>
      </c>
      <c r="F701" s="545" t="s">
        <v>4672</v>
      </c>
      <c r="G701" s="543" t="s">
        <v>4673</v>
      </c>
      <c r="H701" s="545" t="s">
        <v>2546</v>
      </c>
      <c r="I701" s="544" t="s">
        <v>2478</v>
      </c>
      <c r="J701" s="543" t="s">
        <v>2478</v>
      </c>
      <c r="K701" s="543" t="s">
        <v>2478</v>
      </c>
      <c r="L701" s="543" t="s">
        <v>2478</v>
      </c>
      <c r="M701" s="543" t="s">
        <v>2478</v>
      </c>
      <c r="N701" s="543" t="s">
        <v>2478</v>
      </c>
      <c r="O701" s="543" t="s">
        <v>2478</v>
      </c>
      <c r="P701" s="543" t="s">
        <v>2478</v>
      </c>
      <c r="Q701" s="543" t="s">
        <v>2478</v>
      </c>
      <c r="R701" s="543" t="s">
        <v>2478</v>
      </c>
      <c r="S701" s="543" t="s">
        <v>2478</v>
      </c>
    </row>
    <row r="702" spans="1:19">
      <c r="A702" s="540" t="s">
        <v>3271</v>
      </c>
      <c r="B702" s="541"/>
      <c r="C702" s="541"/>
      <c r="D702" s="542">
        <v>90017</v>
      </c>
      <c r="E702" s="542">
        <v>90017</v>
      </c>
      <c r="F702" s="542" t="s">
        <v>4674</v>
      </c>
      <c r="G702" s="540" t="s">
        <v>4675</v>
      </c>
      <c r="H702" s="542" t="s">
        <v>2469</v>
      </c>
      <c r="I702" s="541" t="s">
        <v>2478</v>
      </c>
      <c r="J702" s="540" t="s">
        <v>2478</v>
      </c>
      <c r="K702" s="540" t="s">
        <v>2478</v>
      </c>
      <c r="L702" s="540" t="s">
        <v>2478</v>
      </c>
      <c r="M702" s="540" t="s">
        <v>2478</v>
      </c>
      <c r="N702" s="540" t="s">
        <v>2478</v>
      </c>
      <c r="O702" s="540" t="s">
        <v>2478</v>
      </c>
      <c r="P702" s="540" t="s">
        <v>2478</v>
      </c>
      <c r="Q702" s="540" t="s">
        <v>2478</v>
      </c>
      <c r="R702" s="540" t="s">
        <v>2478</v>
      </c>
      <c r="S702" s="540" t="s">
        <v>2478</v>
      </c>
    </row>
    <row r="703" spans="1:19">
      <c r="A703" s="543" t="s">
        <v>3271</v>
      </c>
      <c r="B703" s="544"/>
      <c r="C703" s="544"/>
      <c r="D703" s="545">
        <v>90017</v>
      </c>
      <c r="E703" s="545">
        <v>90017</v>
      </c>
      <c r="F703" s="545" t="s">
        <v>4676</v>
      </c>
      <c r="G703" s="543" t="s">
        <v>4677</v>
      </c>
      <c r="H703" s="545" t="s">
        <v>2469</v>
      </c>
      <c r="I703" s="544" t="s">
        <v>2478</v>
      </c>
      <c r="J703" s="543" t="s">
        <v>2478</v>
      </c>
      <c r="K703" s="543" t="s">
        <v>2478</v>
      </c>
      <c r="L703" s="543" t="s">
        <v>2478</v>
      </c>
      <c r="M703" s="543" t="s">
        <v>2478</v>
      </c>
      <c r="N703" s="543" t="s">
        <v>2478</v>
      </c>
      <c r="O703" s="543" t="s">
        <v>2478</v>
      </c>
      <c r="P703" s="543" t="s">
        <v>2478</v>
      </c>
      <c r="Q703" s="543" t="s">
        <v>2478</v>
      </c>
      <c r="R703" s="543" t="s">
        <v>2478</v>
      </c>
      <c r="S703" s="543" t="s">
        <v>2478</v>
      </c>
    </row>
    <row r="704" spans="1:19">
      <c r="A704" s="540" t="s">
        <v>3271</v>
      </c>
      <c r="B704" s="541"/>
      <c r="C704" s="541"/>
      <c r="D704" s="542">
        <v>90017</v>
      </c>
      <c r="E704" s="542">
        <v>90017</v>
      </c>
      <c r="F704" s="542" t="s">
        <v>4678</v>
      </c>
      <c r="G704" s="540" t="s">
        <v>4679</v>
      </c>
      <c r="H704" s="542" t="s">
        <v>2469</v>
      </c>
      <c r="I704" s="541" t="s">
        <v>2478</v>
      </c>
      <c r="J704" s="540" t="s">
        <v>2478</v>
      </c>
      <c r="K704" s="540" t="s">
        <v>2478</v>
      </c>
      <c r="L704" s="540" t="s">
        <v>2478</v>
      </c>
      <c r="M704" s="540" t="s">
        <v>2478</v>
      </c>
      <c r="N704" s="540" t="s">
        <v>2478</v>
      </c>
      <c r="O704" s="540" t="s">
        <v>2478</v>
      </c>
      <c r="P704" s="540" t="s">
        <v>2478</v>
      </c>
      <c r="Q704" s="540" t="s">
        <v>2478</v>
      </c>
      <c r="R704" s="540" t="s">
        <v>2478</v>
      </c>
      <c r="S704" s="540" t="s">
        <v>2478</v>
      </c>
    </row>
    <row r="705" spans="1:19">
      <c r="A705" s="543" t="s">
        <v>3271</v>
      </c>
      <c r="B705" s="544"/>
      <c r="C705" s="544"/>
      <c r="D705" s="545">
        <v>90017</v>
      </c>
      <c r="E705" s="545">
        <v>90017</v>
      </c>
      <c r="F705" s="545" t="s">
        <v>4680</v>
      </c>
      <c r="G705" s="543" t="s">
        <v>4681</v>
      </c>
      <c r="H705" s="545" t="s">
        <v>2469</v>
      </c>
      <c r="I705" s="544" t="s">
        <v>2478</v>
      </c>
      <c r="J705" s="543" t="s">
        <v>2478</v>
      </c>
      <c r="K705" s="543" t="s">
        <v>2478</v>
      </c>
      <c r="L705" s="543" t="s">
        <v>2478</v>
      </c>
      <c r="M705" s="543" t="s">
        <v>2478</v>
      </c>
      <c r="N705" s="543" t="s">
        <v>2478</v>
      </c>
      <c r="O705" s="543" t="s">
        <v>2478</v>
      </c>
      <c r="P705" s="543" t="s">
        <v>2478</v>
      </c>
      <c r="Q705" s="543" t="s">
        <v>2478</v>
      </c>
      <c r="R705" s="543" t="s">
        <v>2478</v>
      </c>
      <c r="S705" s="543" t="s">
        <v>2478</v>
      </c>
    </row>
    <row r="706" spans="1:19">
      <c r="A706" s="540" t="s">
        <v>3271</v>
      </c>
      <c r="B706" s="541"/>
      <c r="C706" s="541"/>
      <c r="D706" s="542">
        <v>90017</v>
      </c>
      <c r="E706" s="542">
        <v>90017</v>
      </c>
      <c r="F706" s="542" t="s">
        <v>4682</v>
      </c>
      <c r="G706" s="540" t="s">
        <v>4683</v>
      </c>
      <c r="H706" s="542" t="s">
        <v>3519</v>
      </c>
      <c r="I706" s="541" t="s">
        <v>2478</v>
      </c>
      <c r="J706" s="540" t="s">
        <v>2478</v>
      </c>
      <c r="K706" s="540" t="s">
        <v>2478</v>
      </c>
      <c r="L706" s="540" t="s">
        <v>2478</v>
      </c>
      <c r="M706" s="540" t="s">
        <v>2478</v>
      </c>
      <c r="N706" s="540" t="s">
        <v>2478</v>
      </c>
      <c r="O706" s="540" t="s">
        <v>2478</v>
      </c>
      <c r="P706" s="540" t="s">
        <v>2478</v>
      </c>
      <c r="Q706" s="540" t="s">
        <v>2478</v>
      </c>
      <c r="R706" s="540" t="s">
        <v>2478</v>
      </c>
      <c r="S706" s="540" t="s">
        <v>2478</v>
      </c>
    </row>
    <row r="707" spans="1:19">
      <c r="A707" s="543" t="s">
        <v>3271</v>
      </c>
      <c r="B707" s="544"/>
      <c r="C707" s="544"/>
      <c r="D707" s="545">
        <v>90017</v>
      </c>
      <c r="E707" s="545">
        <v>90017</v>
      </c>
      <c r="F707" s="545" t="s">
        <v>4684</v>
      </c>
      <c r="G707" s="543" t="s">
        <v>4685</v>
      </c>
      <c r="H707" s="545" t="s">
        <v>2469</v>
      </c>
      <c r="I707" s="544" t="s">
        <v>2478</v>
      </c>
      <c r="J707" s="543" t="s">
        <v>2478</v>
      </c>
      <c r="K707" s="543" t="s">
        <v>2478</v>
      </c>
      <c r="L707" s="543" t="s">
        <v>2478</v>
      </c>
      <c r="M707" s="543" t="s">
        <v>2478</v>
      </c>
      <c r="N707" s="543" t="s">
        <v>2478</v>
      </c>
      <c r="O707" s="543" t="s">
        <v>2478</v>
      </c>
      <c r="P707" s="543" t="s">
        <v>2478</v>
      </c>
      <c r="Q707" s="543" t="s">
        <v>2478</v>
      </c>
      <c r="R707" s="543" t="s">
        <v>2478</v>
      </c>
      <c r="S707" s="543" t="s">
        <v>2478</v>
      </c>
    </row>
    <row r="708" spans="1:19">
      <c r="A708" s="540" t="s">
        <v>3271</v>
      </c>
      <c r="B708" s="541"/>
      <c r="C708" s="541"/>
      <c r="D708" s="542">
        <v>90017</v>
      </c>
      <c r="E708" s="542">
        <v>90017</v>
      </c>
      <c r="F708" s="542" t="s">
        <v>4686</v>
      </c>
      <c r="G708" s="540" t="s">
        <v>4687</v>
      </c>
      <c r="H708" s="542" t="s">
        <v>2546</v>
      </c>
      <c r="I708" s="541" t="s">
        <v>2478</v>
      </c>
      <c r="J708" s="540" t="s">
        <v>2478</v>
      </c>
      <c r="K708" s="540" t="s">
        <v>2478</v>
      </c>
      <c r="L708" s="540" t="s">
        <v>2478</v>
      </c>
      <c r="M708" s="540" t="s">
        <v>2478</v>
      </c>
      <c r="N708" s="540" t="s">
        <v>2478</v>
      </c>
      <c r="O708" s="540" t="s">
        <v>2478</v>
      </c>
      <c r="P708" s="540" t="s">
        <v>2478</v>
      </c>
      <c r="Q708" s="540" t="s">
        <v>2478</v>
      </c>
      <c r="R708" s="540" t="s">
        <v>2478</v>
      </c>
      <c r="S708" s="540" t="s">
        <v>2478</v>
      </c>
    </row>
    <row r="709" spans="1:19">
      <c r="A709" s="543" t="s">
        <v>3271</v>
      </c>
      <c r="B709" s="544"/>
      <c r="C709" s="544"/>
      <c r="D709" s="545">
        <v>90017</v>
      </c>
      <c r="E709" s="545">
        <v>90017</v>
      </c>
      <c r="F709" s="545" t="s">
        <v>4688</v>
      </c>
      <c r="G709" s="543" t="s">
        <v>4689</v>
      </c>
      <c r="H709" s="545" t="s">
        <v>2469</v>
      </c>
      <c r="I709" s="544" t="s">
        <v>2478</v>
      </c>
      <c r="J709" s="543" t="s">
        <v>2478</v>
      </c>
      <c r="K709" s="543" t="s">
        <v>2478</v>
      </c>
      <c r="L709" s="543" t="s">
        <v>2478</v>
      </c>
      <c r="M709" s="543" t="s">
        <v>2478</v>
      </c>
      <c r="N709" s="543" t="s">
        <v>2478</v>
      </c>
      <c r="O709" s="543" t="s">
        <v>2478</v>
      </c>
      <c r="P709" s="543" t="s">
        <v>2478</v>
      </c>
      <c r="Q709" s="543" t="s">
        <v>2478</v>
      </c>
      <c r="R709" s="543" t="s">
        <v>2478</v>
      </c>
      <c r="S709" s="543" t="s">
        <v>2478</v>
      </c>
    </row>
    <row r="710" spans="1:19">
      <c r="A710" s="540" t="s">
        <v>3271</v>
      </c>
      <c r="B710" s="541"/>
      <c r="C710" s="541"/>
      <c r="D710" s="542">
        <v>90017</v>
      </c>
      <c r="E710" s="542">
        <v>90017</v>
      </c>
      <c r="F710" s="542" t="s">
        <v>4690</v>
      </c>
      <c r="G710" s="540" t="s">
        <v>4691</v>
      </c>
      <c r="H710" s="542" t="s">
        <v>2546</v>
      </c>
      <c r="I710" s="541" t="s">
        <v>2478</v>
      </c>
      <c r="J710" s="540" t="s">
        <v>2478</v>
      </c>
      <c r="K710" s="540" t="s">
        <v>2478</v>
      </c>
      <c r="L710" s="540" t="s">
        <v>2478</v>
      </c>
      <c r="M710" s="540" t="s">
        <v>2478</v>
      </c>
      <c r="N710" s="540" t="s">
        <v>2478</v>
      </c>
      <c r="O710" s="540" t="s">
        <v>2478</v>
      </c>
      <c r="P710" s="540" t="s">
        <v>2478</v>
      </c>
      <c r="Q710" s="540" t="s">
        <v>2478</v>
      </c>
      <c r="R710" s="540" t="s">
        <v>2478</v>
      </c>
      <c r="S710" s="540" t="s">
        <v>2478</v>
      </c>
    </row>
    <row r="711" spans="1:19">
      <c r="A711" s="543" t="s">
        <v>3271</v>
      </c>
      <c r="B711" s="544"/>
      <c r="C711" s="544"/>
      <c r="D711" s="545">
        <v>90017</v>
      </c>
      <c r="E711" s="545">
        <v>90017</v>
      </c>
      <c r="F711" s="545" t="s">
        <v>4692</v>
      </c>
      <c r="G711" s="543" t="s">
        <v>4693</v>
      </c>
      <c r="H711" s="545" t="s">
        <v>2546</v>
      </c>
      <c r="I711" s="544" t="s">
        <v>2478</v>
      </c>
      <c r="J711" s="543" t="s">
        <v>2478</v>
      </c>
      <c r="K711" s="543" t="s">
        <v>2478</v>
      </c>
      <c r="L711" s="543" t="s">
        <v>2478</v>
      </c>
      <c r="M711" s="543" t="s">
        <v>2478</v>
      </c>
      <c r="N711" s="543" t="s">
        <v>2478</v>
      </c>
      <c r="O711" s="543" t="s">
        <v>2478</v>
      </c>
      <c r="P711" s="543" t="s">
        <v>2478</v>
      </c>
      <c r="Q711" s="543" t="s">
        <v>2478</v>
      </c>
      <c r="R711" s="543" t="s">
        <v>2478</v>
      </c>
      <c r="S711" s="543" t="s">
        <v>2478</v>
      </c>
    </row>
    <row r="712" spans="1:19">
      <c r="A712" s="540" t="s">
        <v>3271</v>
      </c>
      <c r="B712" s="541"/>
      <c r="C712" s="541"/>
      <c r="D712" s="542">
        <v>90017</v>
      </c>
      <c r="E712" s="542">
        <v>90017</v>
      </c>
      <c r="F712" s="542" t="s">
        <v>4694</v>
      </c>
      <c r="G712" s="540" t="s">
        <v>4695</v>
      </c>
      <c r="H712" s="542" t="s">
        <v>2469</v>
      </c>
      <c r="I712" s="541" t="s">
        <v>2478</v>
      </c>
      <c r="J712" s="540" t="s">
        <v>2478</v>
      </c>
      <c r="K712" s="540" t="s">
        <v>2478</v>
      </c>
      <c r="L712" s="540" t="s">
        <v>2478</v>
      </c>
      <c r="M712" s="540" t="s">
        <v>2478</v>
      </c>
      <c r="N712" s="540" t="s">
        <v>2478</v>
      </c>
      <c r="O712" s="540" t="s">
        <v>2478</v>
      </c>
      <c r="P712" s="540" t="s">
        <v>2478</v>
      </c>
      <c r="Q712" s="540" t="s">
        <v>2478</v>
      </c>
      <c r="R712" s="540" t="s">
        <v>2478</v>
      </c>
      <c r="S712" s="540" t="s">
        <v>2478</v>
      </c>
    </row>
    <row r="713" spans="1:19">
      <c r="A713" s="543" t="s">
        <v>3271</v>
      </c>
      <c r="B713" s="544"/>
      <c r="C713" s="544"/>
      <c r="D713" s="545">
        <v>90017</v>
      </c>
      <c r="E713" s="545">
        <v>90017</v>
      </c>
      <c r="F713" s="545" t="s">
        <v>4696</v>
      </c>
      <c r="G713" s="543" t="s">
        <v>4697</v>
      </c>
      <c r="H713" s="545" t="s">
        <v>2546</v>
      </c>
      <c r="I713" s="544" t="s">
        <v>2478</v>
      </c>
      <c r="J713" s="543" t="s">
        <v>2478</v>
      </c>
      <c r="K713" s="543" t="s">
        <v>2478</v>
      </c>
      <c r="L713" s="543" t="s">
        <v>2478</v>
      </c>
      <c r="M713" s="543" t="s">
        <v>2478</v>
      </c>
      <c r="N713" s="543" t="s">
        <v>2478</v>
      </c>
      <c r="O713" s="543" t="s">
        <v>2478</v>
      </c>
      <c r="P713" s="543" t="s">
        <v>2478</v>
      </c>
      <c r="Q713" s="543" t="s">
        <v>2478</v>
      </c>
      <c r="R713" s="543" t="s">
        <v>2478</v>
      </c>
      <c r="S713" s="543" t="s">
        <v>2478</v>
      </c>
    </row>
    <row r="714" spans="1:19">
      <c r="A714" s="540" t="s">
        <v>3271</v>
      </c>
      <c r="B714" s="541"/>
      <c r="C714" s="541"/>
      <c r="D714" s="542">
        <v>90017</v>
      </c>
      <c r="E714" s="542">
        <v>90017</v>
      </c>
      <c r="F714" s="542" t="s">
        <v>4698</v>
      </c>
      <c r="G714" s="540" t="s">
        <v>4699</v>
      </c>
      <c r="H714" s="542" t="s">
        <v>2469</v>
      </c>
      <c r="I714" s="541" t="s">
        <v>2478</v>
      </c>
      <c r="J714" s="540" t="s">
        <v>2478</v>
      </c>
      <c r="K714" s="540" t="s">
        <v>2478</v>
      </c>
      <c r="L714" s="540" t="s">
        <v>2478</v>
      </c>
      <c r="M714" s="540" t="s">
        <v>2478</v>
      </c>
      <c r="N714" s="540" t="s">
        <v>2478</v>
      </c>
      <c r="O714" s="540" t="s">
        <v>2478</v>
      </c>
      <c r="P714" s="540" t="s">
        <v>2478</v>
      </c>
      <c r="Q714" s="540" t="s">
        <v>2478</v>
      </c>
      <c r="R714" s="540" t="s">
        <v>2478</v>
      </c>
      <c r="S714" s="540" t="s">
        <v>2478</v>
      </c>
    </row>
    <row r="715" spans="1:19">
      <c r="A715" s="543" t="s">
        <v>3271</v>
      </c>
      <c r="B715" s="544"/>
      <c r="C715" s="544"/>
      <c r="D715" s="545">
        <v>90017</v>
      </c>
      <c r="E715" s="545">
        <v>90017</v>
      </c>
      <c r="F715" s="545" t="s">
        <v>4700</v>
      </c>
      <c r="G715" s="543" t="s">
        <v>4701</v>
      </c>
      <c r="H715" s="545" t="s">
        <v>2546</v>
      </c>
      <c r="I715" s="544" t="s">
        <v>2478</v>
      </c>
      <c r="J715" s="543" t="s">
        <v>2478</v>
      </c>
      <c r="K715" s="543" t="s">
        <v>2478</v>
      </c>
      <c r="L715" s="543" t="s">
        <v>2478</v>
      </c>
      <c r="M715" s="543" t="s">
        <v>2478</v>
      </c>
      <c r="N715" s="543" t="s">
        <v>2478</v>
      </c>
      <c r="O715" s="543" t="s">
        <v>2478</v>
      </c>
      <c r="P715" s="543" t="s">
        <v>2478</v>
      </c>
      <c r="Q715" s="543" t="s">
        <v>2478</v>
      </c>
      <c r="R715" s="543" t="s">
        <v>2478</v>
      </c>
      <c r="S715" s="543" t="s">
        <v>2478</v>
      </c>
    </row>
    <row r="716" spans="1:19">
      <c r="A716" s="540" t="s">
        <v>3271</v>
      </c>
      <c r="B716" s="541"/>
      <c r="C716" s="541"/>
      <c r="D716" s="542">
        <v>90017</v>
      </c>
      <c r="E716" s="542">
        <v>90017</v>
      </c>
      <c r="F716" s="542" t="s">
        <v>4702</v>
      </c>
      <c r="G716" s="540" t="s">
        <v>4703</v>
      </c>
      <c r="H716" s="542" t="s">
        <v>2546</v>
      </c>
      <c r="I716" s="541" t="s">
        <v>2478</v>
      </c>
      <c r="J716" s="540" t="s">
        <v>2478</v>
      </c>
      <c r="K716" s="540" t="s">
        <v>2478</v>
      </c>
      <c r="L716" s="540" t="s">
        <v>2478</v>
      </c>
      <c r="M716" s="540" t="s">
        <v>2478</v>
      </c>
      <c r="N716" s="540" t="s">
        <v>2478</v>
      </c>
      <c r="O716" s="540" t="s">
        <v>2478</v>
      </c>
      <c r="P716" s="540" t="s">
        <v>2478</v>
      </c>
      <c r="Q716" s="540" t="s">
        <v>2478</v>
      </c>
      <c r="R716" s="540" t="s">
        <v>2478</v>
      </c>
      <c r="S716" s="540" t="s">
        <v>2478</v>
      </c>
    </row>
    <row r="717" spans="1:19">
      <c r="A717" s="543" t="s">
        <v>3271</v>
      </c>
      <c r="B717" s="544"/>
      <c r="C717" s="544"/>
      <c r="D717" s="545">
        <v>90017</v>
      </c>
      <c r="E717" s="545">
        <v>90017</v>
      </c>
      <c r="F717" s="545" t="s">
        <v>4704</v>
      </c>
      <c r="G717" s="543" t="s">
        <v>4705</v>
      </c>
      <c r="H717" s="545" t="s">
        <v>2546</v>
      </c>
      <c r="I717" s="544" t="s">
        <v>2478</v>
      </c>
      <c r="J717" s="543" t="s">
        <v>2478</v>
      </c>
      <c r="K717" s="543" t="s">
        <v>2478</v>
      </c>
      <c r="L717" s="543" t="s">
        <v>2478</v>
      </c>
      <c r="M717" s="543" t="s">
        <v>2478</v>
      </c>
      <c r="N717" s="543" t="s">
        <v>2478</v>
      </c>
      <c r="O717" s="543" t="s">
        <v>2478</v>
      </c>
      <c r="P717" s="543" t="s">
        <v>2478</v>
      </c>
      <c r="Q717" s="543" t="s">
        <v>2478</v>
      </c>
      <c r="R717" s="543" t="s">
        <v>2478</v>
      </c>
      <c r="S717" s="543" t="s">
        <v>2478</v>
      </c>
    </row>
    <row r="718" spans="1:19">
      <c r="A718" s="540" t="s">
        <v>3271</v>
      </c>
      <c r="B718" s="541"/>
      <c r="C718" s="541"/>
      <c r="D718" s="542">
        <v>90017</v>
      </c>
      <c r="E718" s="542">
        <v>90017</v>
      </c>
      <c r="F718" s="542" t="s">
        <v>4706</v>
      </c>
      <c r="G718" s="540" t="s">
        <v>4707</v>
      </c>
      <c r="H718" s="542" t="s">
        <v>2469</v>
      </c>
      <c r="I718" s="541" t="s">
        <v>2478</v>
      </c>
      <c r="J718" s="540" t="s">
        <v>2478</v>
      </c>
      <c r="K718" s="540" t="s">
        <v>2478</v>
      </c>
      <c r="L718" s="540" t="s">
        <v>2478</v>
      </c>
      <c r="M718" s="540" t="s">
        <v>2478</v>
      </c>
      <c r="N718" s="540" t="s">
        <v>2478</v>
      </c>
      <c r="O718" s="540" t="s">
        <v>2478</v>
      </c>
      <c r="P718" s="540" t="s">
        <v>2478</v>
      </c>
      <c r="Q718" s="540" t="s">
        <v>2478</v>
      </c>
      <c r="R718" s="540" t="s">
        <v>2478</v>
      </c>
      <c r="S718" s="540" t="s">
        <v>2478</v>
      </c>
    </row>
    <row r="719" spans="1:19">
      <c r="A719" s="543" t="s">
        <v>3271</v>
      </c>
      <c r="B719" s="544"/>
      <c r="C719" s="544"/>
      <c r="D719" s="545">
        <v>90017</v>
      </c>
      <c r="E719" s="545">
        <v>90017</v>
      </c>
      <c r="F719" s="545" t="s">
        <v>4708</v>
      </c>
      <c r="G719" s="543" t="s">
        <v>4709</v>
      </c>
      <c r="H719" s="545" t="s">
        <v>2546</v>
      </c>
      <c r="I719" s="544" t="s">
        <v>2478</v>
      </c>
      <c r="J719" s="543" t="s">
        <v>2478</v>
      </c>
      <c r="K719" s="543" t="s">
        <v>2478</v>
      </c>
      <c r="L719" s="543" t="s">
        <v>2478</v>
      </c>
      <c r="M719" s="543" t="s">
        <v>2478</v>
      </c>
      <c r="N719" s="543" t="s">
        <v>2478</v>
      </c>
      <c r="O719" s="543" t="s">
        <v>2478</v>
      </c>
      <c r="P719" s="543" t="s">
        <v>2478</v>
      </c>
      <c r="Q719" s="543" t="s">
        <v>2478</v>
      </c>
      <c r="R719" s="543" t="s">
        <v>2478</v>
      </c>
      <c r="S719" s="543" t="s">
        <v>2478</v>
      </c>
    </row>
    <row r="720" spans="1:19">
      <c r="A720" s="540" t="s">
        <v>3271</v>
      </c>
      <c r="B720" s="541"/>
      <c r="C720" s="541"/>
      <c r="D720" s="542">
        <v>90017</v>
      </c>
      <c r="E720" s="542">
        <v>90017</v>
      </c>
      <c r="F720" s="542" t="s">
        <v>4710</v>
      </c>
      <c r="G720" s="540" t="s">
        <v>4711</v>
      </c>
      <c r="H720" s="542" t="s">
        <v>2546</v>
      </c>
      <c r="I720" s="541" t="s">
        <v>2478</v>
      </c>
      <c r="J720" s="540" t="s">
        <v>2478</v>
      </c>
      <c r="K720" s="540" t="s">
        <v>2478</v>
      </c>
      <c r="L720" s="540" t="s">
        <v>2478</v>
      </c>
      <c r="M720" s="540" t="s">
        <v>2478</v>
      </c>
      <c r="N720" s="540" t="s">
        <v>2478</v>
      </c>
      <c r="O720" s="540" t="s">
        <v>2478</v>
      </c>
      <c r="P720" s="540" t="s">
        <v>2478</v>
      </c>
      <c r="Q720" s="540" t="s">
        <v>2478</v>
      </c>
      <c r="R720" s="540" t="s">
        <v>2478</v>
      </c>
      <c r="S720" s="540" t="s">
        <v>2478</v>
      </c>
    </row>
    <row r="721" spans="1:19">
      <c r="A721" s="543" t="s">
        <v>3271</v>
      </c>
      <c r="B721" s="544"/>
      <c r="C721" s="544"/>
      <c r="D721" s="545">
        <v>90017</v>
      </c>
      <c r="E721" s="545">
        <v>90017</v>
      </c>
      <c r="F721" s="545" t="s">
        <v>4712</v>
      </c>
      <c r="G721" s="543" t="s">
        <v>4713</v>
      </c>
      <c r="H721" s="545" t="s">
        <v>2469</v>
      </c>
      <c r="I721" s="544" t="s">
        <v>2478</v>
      </c>
      <c r="J721" s="543" t="s">
        <v>2478</v>
      </c>
      <c r="K721" s="543" t="s">
        <v>2478</v>
      </c>
      <c r="L721" s="543" t="s">
        <v>2478</v>
      </c>
      <c r="M721" s="543" t="s">
        <v>2478</v>
      </c>
      <c r="N721" s="543" t="s">
        <v>2478</v>
      </c>
      <c r="O721" s="543" t="s">
        <v>2478</v>
      </c>
      <c r="P721" s="543" t="s">
        <v>2478</v>
      </c>
      <c r="Q721" s="543" t="s">
        <v>2478</v>
      </c>
      <c r="R721" s="543" t="s">
        <v>2478</v>
      </c>
      <c r="S721" s="543" t="s">
        <v>2478</v>
      </c>
    </row>
    <row r="722" spans="1:19">
      <c r="A722" s="540" t="s">
        <v>3271</v>
      </c>
      <c r="B722" s="541"/>
      <c r="C722" s="541"/>
      <c r="D722" s="542">
        <v>90017</v>
      </c>
      <c r="E722" s="542">
        <v>90017</v>
      </c>
      <c r="F722" s="542" t="s">
        <v>4714</v>
      </c>
      <c r="G722" s="540" t="s">
        <v>4715</v>
      </c>
      <c r="H722" s="542" t="s">
        <v>2469</v>
      </c>
      <c r="I722" s="541" t="s">
        <v>2478</v>
      </c>
      <c r="J722" s="540" t="s">
        <v>2478</v>
      </c>
      <c r="K722" s="540" t="s">
        <v>2478</v>
      </c>
      <c r="L722" s="540" t="s">
        <v>2478</v>
      </c>
      <c r="M722" s="540" t="s">
        <v>2478</v>
      </c>
      <c r="N722" s="540" t="s">
        <v>2478</v>
      </c>
      <c r="O722" s="540" t="s">
        <v>2478</v>
      </c>
      <c r="P722" s="540" t="s">
        <v>2478</v>
      </c>
      <c r="Q722" s="540" t="s">
        <v>2478</v>
      </c>
      <c r="R722" s="540" t="s">
        <v>2478</v>
      </c>
      <c r="S722" s="540" t="s">
        <v>2478</v>
      </c>
    </row>
    <row r="723" spans="1:19">
      <c r="A723" s="543" t="s">
        <v>3271</v>
      </c>
      <c r="B723" s="544"/>
      <c r="C723" s="544"/>
      <c r="D723" s="545">
        <v>90017</v>
      </c>
      <c r="E723" s="545">
        <v>90017</v>
      </c>
      <c r="F723" s="545" t="s">
        <v>4716</v>
      </c>
      <c r="G723" s="543" t="s">
        <v>4717</v>
      </c>
      <c r="H723" s="545" t="s">
        <v>2469</v>
      </c>
      <c r="I723" s="544" t="s">
        <v>2478</v>
      </c>
      <c r="J723" s="543" t="s">
        <v>2478</v>
      </c>
      <c r="K723" s="543" t="s">
        <v>2478</v>
      </c>
      <c r="L723" s="543" t="s">
        <v>2478</v>
      </c>
      <c r="M723" s="543" t="s">
        <v>2478</v>
      </c>
      <c r="N723" s="543" t="s">
        <v>2478</v>
      </c>
      <c r="O723" s="543" t="s">
        <v>2478</v>
      </c>
      <c r="P723" s="543" t="s">
        <v>2478</v>
      </c>
      <c r="Q723" s="543" t="s">
        <v>2478</v>
      </c>
      <c r="R723" s="543" t="s">
        <v>2478</v>
      </c>
      <c r="S723" s="543" t="s">
        <v>2478</v>
      </c>
    </row>
    <row r="724" spans="1:19">
      <c r="A724" s="540" t="s">
        <v>3271</v>
      </c>
      <c r="B724" s="541"/>
      <c r="C724" s="541"/>
      <c r="D724" s="542">
        <v>90017</v>
      </c>
      <c r="E724" s="542">
        <v>90017</v>
      </c>
      <c r="F724" s="542" t="s">
        <v>4718</v>
      </c>
      <c r="G724" s="540" t="s">
        <v>4719</v>
      </c>
      <c r="H724" s="542" t="s">
        <v>2546</v>
      </c>
      <c r="I724" s="541" t="s">
        <v>2478</v>
      </c>
      <c r="J724" s="540" t="s">
        <v>2478</v>
      </c>
      <c r="K724" s="540" t="s">
        <v>2478</v>
      </c>
      <c r="L724" s="540" t="s">
        <v>2478</v>
      </c>
      <c r="M724" s="540" t="s">
        <v>2478</v>
      </c>
      <c r="N724" s="540" t="s">
        <v>2478</v>
      </c>
      <c r="O724" s="540" t="s">
        <v>2478</v>
      </c>
      <c r="P724" s="540" t="s">
        <v>2478</v>
      </c>
      <c r="Q724" s="540" t="s">
        <v>2478</v>
      </c>
      <c r="R724" s="540" t="s">
        <v>2478</v>
      </c>
      <c r="S724" s="540" t="s">
        <v>2478</v>
      </c>
    </row>
    <row r="725" spans="1:19">
      <c r="A725" s="543" t="s">
        <v>3271</v>
      </c>
      <c r="B725" s="544"/>
      <c r="C725" s="544"/>
      <c r="D725" s="545">
        <v>90017</v>
      </c>
      <c r="E725" s="545">
        <v>90017</v>
      </c>
      <c r="F725" s="545" t="s">
        <v>4720</v>
      </c>
      <c r="G725" s="543" t="s">
        <v>4721</v>
      </c>
      <c r="H725" s="545" t="s">
        <v>2546</v>
      </c>
      <c r="I725" s="544" t="s">
        <v>2478</v>
      </c>
      <c r="J725" s="543" t="s">
        <v>2478</v>
      </c>
      <c r="K725" s="543" t="s">
        <v>2478</v>
      </c>
      <c r="L725" s="543" t="s">
        <v>2478</v>
      </c>
      <c r="M725" s="543" t="s">
        <v>2478</v>
      </c>
      <c r="N725" s="543" t="s">
        <v>2478</v>
      </c>
      <c r="O725" s="543" t="s">
        <v>2478</v>
      </c>
      <c r="P725" s="543" t="s">
        <v>2478</v>
      </c>
      <c r="Q725" s="543" t="s">
        <v>2478</v>
      </c>
      <c r="R725" s="543" t="s">
        <v>2478</v>
      </c>
      <c r="S725" s="543" t="s">
        <v>2478</v>
      </c>
    </row>
    <row r="726" spans="1:19">
      <c r="A726" s="540" t="s">
        <v>3271</v>
      </c>
      <c r="B726" s="541"/>
      <c r="C726" s="541"/>
      <c r="D726" s="542">
        <v>90017</v>
      </c>
      <c r="E726" s="542">
        <v>90017</v>
      </c>
      <c r="F726" s="542" t="s">
        <v>4722</v>
      </c>
      <c r="G726" s="540" t="s">
        <v>4723</v>
      </c>
      <c r="H726" s="542" t="s">
        <v>2546</v>
      </c>
      <c r="I726" s="541" t="s">
        <v>2478</v>
      </c>
      <c r="J726" s="540" t="s">
        <v>2478</v>
      </c>
      <c r="K726" s="540" t="s">
        <v>2478</v>
      </c>
      <c r="L726" s="540" t="s">
        <v>2478</v>
      </c>
      <c r="M726" s="540" t="s">
        <v>2478</v>
      </c>
      <c r="N726" s="540" t="s">
        <v>2478</v>
      </c>
      <c r="O726" s="540" t="s">
        <v>2478</v>
      </c>
      <c r="P726" s="540" t="s">
        <v>2478</v>
      </c>
      <c r="Q726" s="540" t="s">
        <v>2478</v>
      </c>
      <c r="R726" s="540" t="s">
        <v>2478</v>
      </c>
      <c r="S726" s="540" t="s">
        <v>2478</v>
      </c>
    </row>
    <row r="727" spans="1:19">
      <c r="A727" s="543" t="s">
        <v>3271</v>
      </c>
      <c r="B727" s="544"/>
      <c r="C727" s="544"/>
      <c r="D727" s="545">
        <v>90017</v>
      </c>
      <c r="E727" s="545">
        <v>90017</v>
      </c>
      <c r="F727" s="545" t="s">
        <v>4724</v>
      </c>
      <c r="G727" s="543" t="s">
        <v>4725</v>
      </c>
      <c r="H727" s="545" t="s">
        <v>2469</v>
      </c>
      <c r="I727" s="544" t="s">
        <v>2478</v>
      </c>
      <c r="J727" s="543" t="s">
        <v>2478</v>
      </c>
      <c r="K727" s="543" t="s">
        <v>2478</v>
      </c>
      <c r="L727" s="543" t="s">
        <v>2478</v>
      </c>
      <c r="M727" s="543" t="s">
        <v>2478</v>
      </c>
      <c r="N727" s="543" t="s">
        <v>2478</v>
      </c>
      <c r="O727" s="543" t="s">
        <v>2478</v>
      </c>
      <c r="P727" s="543" t="s">
        <v>2478</v>
      </c>
      <c r="Q727" s="543" t="s">
        <v>2478</v>
      </c>
      <c r="R727" s="543" t="s">
        <v>2478</v>
      </c>
      <c r="S727" s="543" t="s">
        <v>2478</v>
      </c>
    </row>
    <row r="728" spans="1:19">
      <c r="A728" s="540" t="s">
        <v>3271</v>
      </c>
      <c r="B728" s="541"/>
      <c r="C728" s="541"/>
      <c r="D728" s="542">
        <v>90017</v>
      </c>
      <c r="E728" s="542">
        <v>90017</v>
      </c>
      <c r="F728" s="542" t="s">
        <v>4726</v>
      </c>
      <c r="G728" s="540" t="s">
        <v>4727</v>
      </c>
      <c r="H728" s="542" t="s">
        <v>2546</v>
      </c>
      <c r="I728" s="541" t="s">
        <v>2478</v>
      </c>
      <c r="J728" s="540" t="s">
        <v>2478</v>
      </c>
      <c r="K728" s="540" t="s">
        <v>2478</v>
      </c>
      <c r="L728" s="540" t="s">
        <v>2478</v>
      </c>
      <c r="M728" s="540" t="s">
        <v>2478</v>
      </c>
      <c r="N728" s="540" t="s">
        <v>2478</v>
      </c>
      <c r="O728" s="540" t="s">
        <v>2478</v>
      </c>
      <c r="P728" s="540" t="s">
        <v>2478</v>
      </c>
      <c r="Q728" s="540" t="s">
        <v>2478</v>
      </c>
      <c r="R728" s="540" t="s">
        <v>2478</v>
      </c>
      <c r="S728" s="540" t="s">
        <v>2478</v>
      </c>
    </row>
    <row r="729" spans="1:19">
      <c r="A729" s="543" t="s">
        <v>3271</v>
      </c>
      <c r="B729" s="544"/>
      <c r="C729" s="544"/>
      <c r="D729" s="545">
        <v>90017</v>
      </c>
      <c r="E729" s="545">
        <v>90017</v>
      </c>
      <c r="F729" s="545" t="s">
        <v>4728</v>
      </c>
      <c r="G729" s="543" t="s">
        <v>4729</v>
      </c>
      <c r="H729" s="545" t="s">
        <v>2469</v>
      </c>
      <c r="I729" s="544" t="s">
        <v>2478</v>
      </c>
      <c r="J729" s="543" t="s">
        <v>2478</v>
      </c>
      <c r="K729" s="543" t="s">
        <v>2478</v>
      </c>
      <c r="L729" s="543" t="s">
        <v>2478</v>
      </c>
      <c r="M729" s="543" t="s">
        <v>2478</v>
      </c>
      <c r="N729" s="543" t="s">
        <v>2478</v>
      </c>
      <c r="O729" s="543" t="s">
        <v>2478</v>
      </c>
      <c r="P729" s="543" t="s">
        <v>2478</v>
      </c>
      <c r="Q729" s="543" t="s">
        <v>2478</v>
      </c>
      <c r="R729" s="543" t="s">
        <v>2478</v>
      </c>
      <c r="S729" s="543" t="s">
        <v>2478</v>
      </c>
    </row>
    <row r="730" spans="1:19">
      <c r="A730" s="540" t="s">
        <v>3271</v>
      </c>
      <c r="B730" s="541"/>
      <c r="C730" s="541"/>
      <c r="D730" s="542">
        <v>90017</v>
      </c>
      <c r="E730" s="542">
        <v>90017</v>
      </c>
      <c r="F730" s="542" t="s">
        <v>4730</v>
      </c>
      <c r="G730" s="540" t="s">
        <v>4731</v>
      </c>
      <c r="H730" s="542" t="s">
        <v>2546</v>
      </c>
      <c r="I730" s="541" t="s">
        <v>2478</v>
      </c>
      <c r="J730" s="540" t="s">
        <v>2478</v>
      </c>
      <c r="K730" s="540" t="s">
        <v>2478</v>
      </c>
      <c r="L730" s="540" t="s">
        <v>2478</v>
      </c>
      <c r="M730" s="540" t="s">
        <v>2478</v>
      </c>
      <c r="N730" s="540" t="s">
        <v>2478</v>
      </c>
      <c r="O730" s="540" t="s">
        <v>2478</v>
      </c>
      <c r="P730" s="540" t="s">
        <v>2478</v>
      </c>
      <c r="Q730" s="540" t="s">
        <v>2478</v>
      </c>
      <c r="R730" s="540" t="s">
        <v>2478</v>
      </c>
      <c r="S730" s="540" t="s">
        <v>2478</v>
      </c>
    </row>
    <row r="731" spans="1:19">
      <c r="A731" s="543" t="s">
        <v>3271</v>
      </c>
      <c r="B731" s="544"/>
      <c r="C731" s="544"/>
      <c r="D731" s="545">
        <v>90017</v>
      </c>
      <c r="E731" s="545">
        <v>90017</v>
      </c>
      <c r="F731" s="545" t="s">
        <v>4732</v>
      </c>
      <c r="G731" s="543" t="s">
        <v>4733</v>
      </c>
      <c r="H731" s="545" t="s">
        <v>2546</v>
      </c>
      <c r="I731" s="544" t="s">
        <v>2478</v>
      </c>
      <c r="J731" s="543" t="s">
        <v>2478</v>
      </c>
      <c r="K731" s="543" t="s">
        <v>2478</v>
      </c>
      <c r="L731" s="543" t="s">
        <v>2478</v>
      </c>
      <c r="M731" s="543" t="s">
        <v>2478</v>
      </c>
      <c r="N731" s="543" t="s">
        <v>2478</v>
      </c>
      <c r="O731" s="543" t="s">
        <v>2478</v>
      </c>
      <c r="P731" s="543" t="s">
        <v>2478</v>
      </c>
      <c r="Q731" s="543" t="s">
        <v>2478</v>
      </c>
      <c r="R731" s="543" t="s">
        <v>2478</v>
      </c>
      <c r="S731" s="543" t="s">
        <v>2478</v>
      </c>
    </row>
    <row r="732" spans="1:19">
      <c r="A732" s="540" t="s">
        <v>3271</v>
      </c>
      <c r="B732" s="541"/>
      <c r="C732" s="541"/>
      <c r="D732" s="542">
        <v>90017</v>
      </c>
      <c r="E732" s="542">
        <v>90017</v>
      </c>
      <c r="F732" s="542" t="s">
        <v>4734</v>
      </c>
      <c r="G732" s="540" t="s">
        <v>4735</v>
      </c>
      <c r="H732" s="542" t="s">
        <v>2546</v>
      </c>
      <c r="I732" s="541" t="s">
        <v>2478</v>
      </c>
      <c r="J732" s="540" t="s">
        <v>2478</v>
      </c>
      <c r="K732" s="540" t="s">
        <v>2478</v>
      </c>
      <c r="L732" s="540" t="s">
        <v>2478</v>
      </c>
      <c r="M732" s="540" t="s">
        <v>2478</v>
      </c>
      <c r="N732" s="540" t="s">
        <v>2478</v>
      </c>
      <c r="O732" s="540" t="s">
        <v>2478</v>
      </c>
      <c r="P732" s="540" t="s">
        <v>2478</v>
      </c>
      <c r="Q732" s="540" t="s">
        <v>2478</v>
      </c>
      <c r="R732" s="540" t="s">
        <v>2478</v>
      </c>
      <c r="S732" s="540" t="s">
        <v>2478</v>
      </c>
    </row>
    <row r="733" spans="1:19">
      <c r="A733" s="543" t="s">
        <v>3271</v>
      </c>
      <c r="B733" s="544"/>
      <c r="C733" s="544"/>
      <c r="D733" s="545">
        <v>90017</v>
      </c>
      <c r="E733" s="545">
        <v>90017</v>
      </c>
      <c r="F733" s="545" t="s">
        <v>4736</v>
      </c>
      <c r="G733" s="543" t="s">
        <v>4737</v>
      </c>
      <c r="H733" s="545" t="s">
        <v>2546</v>
      </c>
      <c r="I733" s="544" t="s">
        <v>2478</v>
      </c>
      <c r="J733" s="543" t="s">
        <v>2478</v>
      </c>
      <c r="K733" s="543" t="s">
        <v>2478</v>
      </c>
      <c r="L733" s="543" t="s">
        <v>2478</v>
      </c>
      <c r="M733" s="543" t="s">
        <v>2478</v>
      </c>
      <c r="N733" s="543" t="s">
        <v>2478</v>
      </c>
      <c r="O733" s="543" t="s">
        <v>2478</v>
      </c>
      <c r="P733" s="543" t="s">
        <v>2478</v>
      </c>
      <c r="Q733" s="543" t="s">
        <v>2478</v>
      </c>
      <c r="R733" s="543" t="s">
        <v>2478</v>
      </c>
      <c r="S733" s="543" t="s">
        <v>2478</v>
      </c>
    </row>
    <row r="734" spans="1:19">
      <c r="A734" s="540" t="s">
        <v>3271</v>
      </c>
      <c r="B734" s="541"/>
      <c r="C734" s="541"/>
      <c r="D734" s="542">
        <v>90017</v>
      </c>
      <c r="E734" s="542">
        <v>90017</v>
      </c>
      <c r="F734" s="542" t="s">
        <v>4738</v>
      </c>
      <c r="G734" s="540" t="s">
        <v>4739</v>
      </c>
      <c r="H734" s="542" t="s">
        <v>2546</v>
      </c>
      <c r="I734" s="541" t="s">
        <v>2478</v>
      </c>
      <c r="J734" s="540" t="s">
        <v>2478</v>
      </c>
      <c r="K734" s="540" t="s">
        <v>2478</v>
      </c>
      <c r="L734" s="540" t="s">
        <v>2478</v>
      </c>
      <c r="M734" s="540" t="s">
        <v>2478</v>
      </c>
      <c r="N734" s="540" t="s">
        <v>2478</v>
      </c>
      <c r="O734" s="540" t="s">
        <v>2478</v>
      </c>
      <c r="P734" s="540" t="s">
        <v>2478</v>
      </c>
      <c r="Q734" s="540" t="s">
        <v>2478</v>
      </c>
      <c r="R734" s="540" t="s">
        <v>2478</v>
      </c>
      <c r="S734" s="540" t="s">
        <v>2478</v>
      </c>
    </row>
    <row r="735" spans="1:19">
      <c r="A735" s="543" t="s">
        <v>3271</v>
      </c>
      <c r="B735" s="544"/>
      <c r="C735" s="544"/>
      <c r="D735" s="545">
        <v>90017</v>
      </c>
      <c r="E735" s="545">
        <v>90017</v>
      </c>
      <c r="F735" s="545" t="s">
        <v>4740</v>
      </c>
      <c r="G735" s="543" t="s">
        <v>4741</v>
      </c>
      <c r="H735" s="545" t="s">
        <v>2546</v>
      </c>
      <c r="I735" s="544" t="s">
        <v>2478</v>
      </c>
      <c r="J735" s="543" t="s">
        <v>2478</v>
      </c>
      <c r="K735" s="543" t="s">
        <v>2478</v>
      </c>
      <c r="L735" s="543" t="s">
        <v>2478</v>
      </c>
      <c r="M735" s="543" t="s">
        <v>2478</v>
      </c>
      <c r="N735" s="543" t="s">
        <v>2478</v>
      </c>
      <c r="O735" s="543" t="s">
        <v>2478</v>
      </c>
      <c r="P735" s="543" t="s">
        <v>2478</v>
      </c>
      <c r="Q735" s="543" t="s">
        <v>2478</v>
      </c>
      <c r="R735" s="543" t="s">
        <v>2478</v>
      </c>
      <c r="S735" s="543" t="s">
        <v>2478</v>
      </c>
    </row>
    <row r="736" spans="1:19">
      <c r="A736" s="540" t="s">
        <v>3271</v>
      </c>
      <c r="B736" s="541"/>
      <c r="C736" s="541"/>
      <c r="D736" s="542">
        <v>90017</v>
      </c>
      <c r="E736" s="542">
        <v>90017</v>
      </c>
      <c r="F736" s="542" t="s">
        <v>4742</v>
      </c>
      <c r="G736" s="540" t="s">
        <v>4743</v>
      </c>
      <c r="H736" s="542" t="s">
        <v>2546</v>
      </c>
      <c r="I736" s="541" t="s">
        <v>2478</v>
      </c>
      <c r="J736" s="540" t="s">
        <v>2478</v>
      </c>
      <c r="K736" s="540" t="s">
        <v>2478</v>
      </c>
      <c r="L736" s="540" t="s">
        <v>2478</v>
      </c>
      <c r="M736" s="540" t="s">
        <v>2478</v>
      </c>
      <c r="N736" s="540" t="s">
        <v>2478</v>
      </c>
      <c r="O736" s="540" t="s">
        <v>2478</v>
      </c>
      <c r="P736" s="540" t="s">
        <v>2478</v>
      </c>
      <c r="Q736" s="540" t="s">
        <v>2478</v>
      </c>
      <c r="R736" s="540" t="s">
        <v>2478</v>
      </c>
      <c r="S736" s="540" t="s">
        <v>2478</v>
      </c>
    </row>
    <row r="737" spans="1:19">
      <c r="A737" s="543" t="s">
        <v>3271</v>
      </c>
      <c r="B737" s="544"/>
      <c r="C737" s="544"/>
      <c r="D737" s="545">
        <v>90017</v>
      </c>
      <c r="E737" s="545">
        <v>90017</v>
      </c>
      <c r="F737" s="545" t="s">
        <v>4744</v>
      </c>
      <c r="G737" s="543" t="s">
        <v>4745</v>
      </c>
      <c r="H737" s="545" t="s">
        <v>2546</v>
      </c>
      <c r="I737" s="544" t="s">
        <v>2478</v>
      </c>
      <c r="J737" s="543" t="s">
        <v>2478</v>
      </c>
      <c r="K737" s="543" t="s">
        <v>2478</v>
      </c>
      <c r="L737" s="543" t="s">
        <v>2478</v>
      </c>
      <c r="M737" s="543" t="s">
        <v>2478</v>
      </c>
      <c r="N737" s="543" t="s">
        <v>2478</v>
      </c>
      <c r="O737" s="543" t="s">
        <v>2478</v>
      </c>
      <c r="P737" s="543" t="s">
        <v>2478</v>
      </c>
      <c r="Q737" s="543" t="s">
        <v>2478</v>
      </c>
      <c r="R737" s="543" t="s">
        <v>2478</v>
      </c>
      <c r="S737" s="543" t="s">
        <v>2478</v>
      </c>
    </row>
    <row r="738" spans="1:19">
      <c r="A738" s="540" t="s">
        <v>3271</v>
      </c>
      <c r="B738" s="541"/>
      <c r="C738" s="541"/>
      <c r="D738" s="542">
        <v>90017</v>
      </c>
      <c r="E738" s="542">
        <v>90017</v>
      </c>
      <c r="F738" s="542" t="s">
        <v>4746</v>
      </c>
      <c r="G738" s="540" t="s">
        <v>4747</v>
      </c>
      <c r="H738" s="542" t="s">
        <v>2469</v>
      </c>
      <c r="I738" s="541" t="s">
        <v>2478</v>
      </c>
      <c r="J738" s="540" t="s">
        <v>2478</v>
      </c>
      <c r="K738" s="540" t="s">
        <v>2478</v>
      </c>
      <c r="L738" s="540" t="s">
        <v>2478</v>
      </c>
      <c r="M738" s="540" t="s">
        <v>2478</v>
      </c>
      <c r="N738" s="540" t="s">
        <v>2478</v>
      </c>
      <c r="O738" s="540" t="s">
        <v>2478</v>
      </c>
      <c r="P738" s="540" t="s">
        <v>2478</v>
      </c>
      <c r="Q738" s="540" t="s">
        <v>2478</v>
      </c>
      <c r="R738" s="540" t="s">
        <v>2478</v>
      </c>
      <c r="S738" s="540" t="s">
        <v>2478</v>
      </c>
    </row>
    <row r="739" spans="1:19">
      <c r="A739" s="543" t="s">
        <v>3271</v>
      </c>
      <c r="B739" s="544"/>
      <c r="C739" s="544"/>
      <c r="D739" s="545">
        <v>90017</v>
      </c>
      <c r="E739" s="545">
        <v>90017</v>
      </c>
      <c r="F739" s="545" t="s">
        <v>4748</v>
      </c>
      <c r="G739" s="543" t="s">
        <v>4749</v>
      </c>
      <c r="H739" s="545" t="s">
        <v>2469</v>
      </c>
      <c r="I739" s="544" t="s">
        <v>2478</v>
      </c>
      <c r="J739" s="543" t="s">
        <v>2478</v>
      </c>
      <c r="K739" s="543" t="s">
        <v>2478</v>
      </c>
      <c r="L739" s="543" t="s">
        <v>2478</v>
      </c>
      <c r="M739" s="543" t="s">
        <v>2478</v>
      </c>
      <c r="N739" s="543" t="s">
        <v>2478</v>
      </c>
      <c r="O739" s="543" t="s">
        <v>2478</v>
      </c>
      <c r="P739" s="543" t="s">
        <v>2478</v>
      </c>
      <c r="Q739" s="543" t="s">
        <v>2478</v>
      </c>
      <c r="R739" s="543" t="s">
        <v>2478</v>
      </c>
      <c r="S739" s="543" t="s">
        <v>2478</v>
      </c>
    </row>
    <row r="740" spans="1:19">
      <c r="A740" s="540" t="s">
        <v>3271</v>
      </c>
      <c r="B740" s="541"/>
      <c r="C740" s="541"/>
      <c r="D740" s="542">
        <v>90017</v>
      </c>
      <c r="E740" s="542">
        <v>90017</v>
      </c>
      <c r="F740" s="542" t="s">
        <v>4750</v>
      </c>
      <c r="G740" s="540" t="s">
        <v>4751</v>
      </c>
      <c r="H740" s="542" t="s">
        <v>2546</v>
      </c>
      <c r="I740" s="541" t="s">
        <v>2478</v>
      </c>
      <c r="J740" s="540" t="s">
        <v>2478</v>
      </c>
      <c r="K740" s="540" t="s">
        <v>2478</v>
      </c>
      <c r="L740" s="540" t="s">
        <v>2478</v>
      </c>
      <c r="M740" s="540" t="s">
        <v>2478</v>
      </c>
      <c r="N740" s="540" t="s">
        <v>2478</v>
      </c>
      <c r="O740" s="540" t="s">
        <v>2478</v>
      </c>
      <c r="P740" s="540" t="s">
        <v>2478</v>
      </c>
      <c r="Q740" s="540" t="s">
        <v>2478</v>
      </c>
      <c r="R740" s="540" t="s">
        <v>2478</v>
      </c>
      <c r="S740" s="540" t="s">
        <v>2478</v>
      </c>
    </row>
    <row r="741" spans="1:19">
      <c r="A741" s="543" t="s">
        <v>3271</v>
      </c>
      <c r="B741" s="544"/>
      <c r="C741" s="544"/>
      <c r="D741" s="545">
        <v>90017</v>
      </c>
      <c r="E741" s="545">
        <v>90017</v>
      </c>
      <c r="F741" s="545" t="s">
        <v>4752</v>
      </c>
      <c r="G741" s="543" t="s">
        <v>4753</v>
      </c>
      <c r="H741" s="545" t="s">
        <v>2469</v>
      </c>
      <c r="I741" s="544" t="s">
        <v>2478</v>
      </c>
      <c r="J741" s="543" t="s">
        <v>2478</v>
      </c>
      <c r="K741" s="543" t="s">
        <v>2478</v>
      </c>
      <c r="L741" s="543" t="s">
        <v>2478</v>
      </c>
      <c r="M741" s="543" t="s">
        <v>2478</v>
      </c>
      <c r="N741" s="543" t="s">
        <v>2478</v>
      </c>
      <c r="O741" s="543" t="s">
        <v>2478</v>
      </c>
      <c r="P741" s="543" t="s">
        <v>2478</v>
      </c>
      <c r="Q741" s="543" t="s">
        <v>2478</v>
      </c>
      <c r="R741" s="543" t="s">
        <v>2478</v>
      </c>
      <c r="S741" s="543" t="s">
        <v>2478</v>
      </c>
    </row>
    <row r="742" spans="1:19">
      <c r="A742" s="540" t="s">
        <v>3271</v>
      </c>
      <c r="B742" s="541"/>
      <c r="C742" s="541"/>
      <c r="D742" s="542">
        <v>90017</v>
      </c>
      <c r="E742" s="542">
        <v>90017</v>
      </c>
      <c r="F742" s="542" t="s">
        <v>4754</v>
      </c>
      <c r="G742" s="540" t="s">
        <v>4755</v>
      </c>
      <c r="H742" s="542" t="s">
        <v>2546</v>
      </c>
      <c r="I742" s="541" t="s">
        <v>2478</v>
      </c>
      <c r="J742" s="540" t="s">
        <v>2478</v>
      </c>
      <c r="K742" s="540" t="s">
        <v>2478</v>
      </c>
      <c r="L742" s="540" t="s">
        <v>2478</v>
      </c>
      <c r="M742" s="540" t="s">
        <v>2478</v>
      </c>
      <c r="N742" s="540" t="s">
        <v>2478</v>
      </c>
      <c r="O742" s="540" t="s">
        <v>2478</v>
      </c>
      <c r="P742" s="540" t="s">
        <v>2478</v>
      </c>
      <c r="Q742" s="540" t="s">
        <v>2478</v>
      </c>
      <c r="R742" s="540" t="s">
        <v>2478</v>
      </c>
      <c r="S742" s="540" t="s">
        <v>2478</v>
      </c>
    </row>
    <row r="743" spans="1:19">
      <c r="A743" s="543" t="s">
        <v>3271</v>
      </c>
      <c r="B743" s="544"/>
      <c r="C743" s="544"/>
      <c r="D743" s="545">
        <v>90017</v>
      </c>
      <c r="E743" s="545">
        <v>90017</v>
      </c>
      <c r="F743" s="545" t="s">
        <v>4756</v>
      </c>
      <c r="G743" s="543" t="s">
        <v>4757</v>
      </c>
      <c r="H743" s="545" t="s">
        <v>2546</v>
      </c>
      <c r="I743" s="544" t="s">
        <v>2478</v>
      </c>
      <c r="J743" s="543" t="s">
        <v>2478</v>
      </c>
      <c r="K743" s="543" t="s">
        <v>2478</v>
      </c>
      <c r="L743" s="543" t="s">
        <v>2478</v>
      </c>
      <c r="M743" s="543" t="s">
        <v>2478</v>
      </c>
      <c r="N743" s="543" t="s">
        <v>2478</v>
      </c>
      <c r="O743" s="543" t="s">
        <v>2478</v>
      </c>
      <c r="P743" s="543" t="s">
        <v>2478</v>
      </c>
      <c r="Q743" s="543" t="s">
        <v>2478</v>
      </c>
      <c r="R743" s="543" t="s">
        <v>2478</v>
      </c>
      <c r="S743" s="543" t="s">
        <v>2478</v>
      </c>
    </row>
    <row r="744" spans="1:19">
      <c r="A744" s="540" t="s">
        <v>3271</v>
      </c>
      <c r="B744" s="541"/>
      <c r="C744" s="541"/>
      <c r="D744" s="542">
        <v>90017</v>
      </c>
      <c r="E744" s="542">
        <v>90017</v>
      </c>
      <c r="F744" s="542" t="s">
        <v>4758</v>
      </c>
      <c r="G744" s="540" t="s">
        <v>4759</v>
      </c>
      <c r="H744" s="542" t="s">
        <v>2469</v>
      </c>
      <c r="I744" s="541" t="s">
        <v>2478</v>
      </c>
      <c r="J744" s="540" t="s">
        <v>2478</v>
      </c>
      <c r="K744" s="540" t="s">
        <v>2478</v>
      </c>
      <c r="L744" s="540" t="s">
        <v>2478</v>
      </c>
      <c r="M744" s="540" t="s">
        <v>2478</v>
      </c>
      <c r="N744" s="540" t="s">
        <v>2478</v>
      </c>
      <c r="O744" s="540" t="s">
        <v>2478</v>
      </c>
      <c r="P744" s="540" t="s">
        <v>2478</v>
      </c>
      <c r="Q744" s="540" t="s">
        <v>2478</v>
      </c>
      <c r="R744" s="540" t="s">
        <v>2478</v>
      </c>
      <c r="S744" s="540" t="s">
        <v>2478</v>
      </c>
    </row>
    <row r="745" spans="1:19">
      <c r="A745" s="543" t="s">
        <v>3271</v>
      </c>
      <c r="B745" s="544"/>
      <c r="C745" s="544"/>
      <c r="D745" s="545">
        <v>90017</v>
      </c>
      <c r="E745" s="545">
        <v>90017</v>
      </c>
      <c r="F745" s="545" t="s">
        <v>4760</v>
      </c>
      <c r="G745" s="543" t="s">
        <v>4761</v>
      </c>
      <c r="H745" s="545" t="s">
        <v>2469</v>
      </c>
      <c r="I745" s="544" t="s">
        <v>2478</v>
      </c>
      <c r="J745" s="543" t="s">
        <v>2478</v>
      </c>
      <c r="K745" s="543" t="s">
        <v>2478</v>
      </c>
      <c r="L745" s="543" t="s">
        <v>2478</v>
      </c>
      <c r="M745" s="543" t="s">
        <v>2478</v>
      </c>
      <c r="N745" s="543" t="s">
        <v>2478</v>
      </c>
      <c r="O745" s="543" t="s">
        <v>2478</v>
      </c>
      <c r="P745" s="543" t="s">
        <v>2478</v>
      </c>
      <c r="Q745" s="543" t="s">
        <v>2478</v>
      </c>
      <c r="R745" s="543" t="s">
        <v>2478</v>
      </c>
      <c r="S745" s="543" t="s">
        <v>2478</v>
      </c>
    </row>
    <row r="746" spans="1:19">
      <c r="A746" s="540" t="s">
        <v>3271</v>
      </c>
      <c r="B746" s="541"/>
      <c r="C746" s="541"/>
      <c r="D746" s="542">
        <v>90017</v>
      </c>
      <c r="E746" s="542">
        <v>90017</v>
      </c>
      <c r="F746" s="542" t="s">
        <v>4762</v>
      </c>
      <c r="G746" s="540" t="s">
        <v>4763</v>
      </c>
      <c r="H746" s="542" t="s">
        <v>2546</v>
      </c>
      <c r="I746" s="541" t="s">
        <v>2478</v>
      </c>
      <c r="J746" s="540" t="s">
        <v>2478</v>
      </c>
      <c r="K746" s="540" t="s">
        <v>2478</v>
      </c>
      <c r="L746" s="540" t="s">
        <v>2478</v>
      </c>
      <c r="M746" s="540" t="s">
        <v>2478</v>
      </c>
      <c r="N746" s="540" t="s">
        <v>2478</v>
      </c>
      <c r="O746" s="540" t="s">
        <v>2478</v>
      </c>
      <c r="P746" s="540" t="s">
        <v>2478</v>
      </c>
      <c r="Q746" s="540" t="s">
        <v>2478</v>
      </c>
      <c r="R746" s="540" t="s">
        <v>2478</v>
      </c>
      <c r="S746" s="540" t="s">
        <v>2478</v>
      </c>
    </row>
    <row r="747" spans="1:19">
      <c r="A747" s="543" t="s">
        <v>3271</v>
      </c>
      <c r="B747" s="544"/>
      <c r="C747" s="544"/>
      <c r="D747" s="545">
        <v>90017</v>
      </c>
      <c r="E747" s="545">
        <v>90017</v>
      </c>
      <c r="F747" s="545" t="s">
        <v>4764</v>
      </c>
      <c r="G747" s="543" t="s">
        <v>4765</v>
      </c>
      <c r="H747" s="545" t="s">
        <v>2469</v>
      </c>
      <c r="I747" s="544" t="s">
        <v>2478</v>
      </c>
      <c r="J747" s="543" t="s">
        <v>2478</v>
      </c>
      <c r="K747" s="543" t="s">
        <v>2478</v>
      </c>
      <c r="L747" s="543" t="s">
        <v>2478</v>
      </c>
      <c r="M747" s="543" t="s">
        <v>2478</v>
      </c>
      <c r="N747" s="543" t="s">
        <v>2478</v>
      </c>
      <c r="O747" s="543" t="s">
        <v>2478</v>
      </c>
      <c r="P747" s="543" t="s">
        <v>2478</v>
      </c>
      <c r="Q747" s="543" t="s">
        <v>2478</v>
      </c>
      <c r="R747" s="543" t="s">
        <v>2478</v>
      </c>
      <c r="S747" s="543" t="s">
        <v>2478</v>
      </c>
    </row>
    <row r="748" spans="1:19">
      <c r="A748" s="540" t="s">
        <v>3271</v>
      </c>
      <c r="B748" s="541"/>
      <c r="C748" s="541"/>
      <c r="D748" s="542">
        <v>90017</v>
      </c>
      <c r="E748" s="542">
        <v>90017</v>
      </c>
      <c r="F748" s="542" t="s">
        <v>4766</v>
      </c>
      <c r="G748" s="540" t="s">
        <v>4767</v>
      </c>
      <c r="H748" s="542" t="s">
        <v>2469</v>
      </c>
      <c r="I748" s="541" t="s">
        <v>2478</v>
      </c>
      <c r="J748" s="540" t="s">
        <v>2478</v>
      </c>
      <c r="K748" s="540" t="s">
        <v>2478</v>
      </c>
      <c r="L748" s="540" t="s">
        <v>2478</v>
      </c>
      <c r="M748" s="540" t="s">
        <v>2478</v>
      </c>
      <c r="N748" s="540" t="s">
        <v>2478</v>
      </c>
      <c r="O748" s="540" t="s">
        <v>2478</v>
      </c>
      <c r="P748" s="540" t="s">
        <v>2478</v>
      </c>
      <c r="Q748" s="540" t="s">
        <v>2478</v>
      </c>
      <c r="R748" s="540" t="s">
        <v>2478</v>
      </c>
      <c r="S748" s="540" t="s">
        <v>2478</v>
      </c>
    </row>
    <row r="749" spans="1:19">
      <c r="A749" s="543" t="s">
        <v>3271</v>
      </c>
      <c r="B749" s="544"/>
      <c r="C749" s="544"/>
      <c r="D749" s="545">
        <v>90017</v>
      </c>
      <c r="E749" s="545">
        <v>90017</v>
      </c>
      <c r="F749" s="545" t="s">
        <v>4768</v>
      </c>
      <c r="G749" s="543" t="s">
        <v>4769</v>
      </c>
      <c r="H749" s="545" t="s">
        <v>2469</v>
      </c>
      <c r="I749" s="544" t="s">
        <v>2478</v>
      </c>
      <c r="J749" s="543" t="s">
        <v>2478</v>
      </c>
      <c r="K749" s="543" t="s">
        <v>2478</v>
      </c>
      <c r="L749" s="543" t="s">
        <v>2478</v>
      </c>
      <c r="M749" s="543" t="s">
        <v>2478</v>
      </c>
      <c r="N749" s="543" t="s">
        <v>2478</v>
      </c>
      <c r="O749" s="543" t="s">
        <v>2478</v>
      </c>
      <c r="P749" s="543" t="s">
        <v>2478</v>
      </c>
      <c r="Q749" s="543" t="s">
        <v>2478</v>
      </c>
      <c r="R749" s="543" t="s">
        <v>2478</v>
      </c>
      <c r="S749" s="543" t="s">
        <v>2478</v>
      </c>
    </row>
    <row r="750" spans="1:19">
      <c r="A750" s="540" t="s">
        <v>3271</v>
      </c>
      <c r="B750" s="541"/>
      <c r="C750" s="541"/>
      <c r="D750" s="542">
        <v>90017</v>
      </c>
      <c r="E750" s="542">
        <v>90017</v>
      </c>
      <c r="F750" s="542" t="s">
        <v>4770</v>
      </c>
      <c r="G750" s="540" t="s">
        <v>4771</v>
      </c>
      <c r="H750" s="542" t="s">
        <v>2469</v>
      </c>
      <c r="I750" s="541" t="s">
        <v>2478</v>
      </c>
      <c r="J750" s="540" t="s">
        <v>2478</v>
      </c>
      <c r="K750" s="540" t="s">
        <v>2478</v>
      </c>
      <c r="L750" s="540" t="s">
        <v>2478</v>
      </c>
      <c r="M750" s="540" t="s">
        <v>2478</v>
      </c>
      <c r="N750" s="540" t="s">
        <v>2478</v>
      </c>
      <c r="O750" s="540" t="s">
        <v>2478</v>
      </c>
      <c r="P750" s="540" t="s">
        <v>2478</v>
      </c>
      <c r="Q750" s="540" t="s">
        <v>2478</v>
      </c>
      <c r="R750" s="540" t="s">
        <v>2478</v>
      </c>
      <c r="S750" s="540" t="s">
        <v>2478</v>
      </c>
    </row>
    <row r="751" spans="1:19">
      <c r="A751" s="543" t="s">
        <v>3271</v>
      </c>
      <c r="B751" s="544"/>
      <c r="C751" s="544"/>
      <c r="D751" s="545">
        <v>90017</v>
      </c>
      <c r="E751" s="545">
        <v>90017</v>
      </c>
      <c r="F751" s="545" t="s">
        <v>4772</v>
      </c>
      <c r="G751" s="543" t="s">
        <v>4773</v>
      </c>
      <c r="H751" s="545" t="s">
        <v>2469</v>
      </c>
      <c r="I751" s="544" t="s">
        <v>2478</v>
      </c>
      <c r="J751" s="543" t="s">
        <v>2478</v>
      </c>
      <c r="K751" s="543" t="s">
        <v>2478</v>
      </c>
      <c r="L751" s="543" t="s">
        <v>2478</v>
      </c>
      <c r="M751" s="543" t="s">
        <v>2478</v>
      </c>
      <c r="N751" s="543" t="s">
        <v>2478</v>
      </c>
      <c r="O751" s="543" t="s">
        <v>2478</v>
      </c>
      <c r="P751" s="543" t="s">
        <v>2478</v>
      </c>
      <c r="Q751" s="543" t="s">
        <v>2478</v>
      </c>
      <c r="R751" s="543" t="s">
        <v>2478</v>
      </c>
      <c r="S751" s="543" t="s">
        <v>2478</v>
      </c>
    </row>
    <row r="752" spans="1:19">
      <c r="A752" s="540" t="s">
        <v>3271</v>
      </c>
      <c r="B752" s="541"/>
      <c r="C752" s="541"/>
      <c r="D752" s="542">
        <v>90017</v>
      </c>
      <c r="E752" s="542">
        <v>90017</v>
      </c>
      <c r="F752" s="542" t="s">
        <v>4774</v>
      </c>
      <c r="G752" s="540" t="s">
        <v>4775</v>
      </c>
      <c r="H752" s="542" t="s">
        <v>2469</v>
      </c>
      <c r="I752" s="541" t="s">
        <v>2478</v>
      </c>
      <c r="J752" s="540" t="s">
        <v>2478</v>
      </c>
      <c r="K752" s="540" t="s">
        <v>2478</v>
      </c>
      <c r="L752" s="540" t="s">
        <v>2478</v>
      </c>
      <c r="M752" s="540" t="s">
        <v>2478</v>
      </c>
      <c r="N752" s="540" t="s">
        <v>2478</v>
      </c>
      <c r="O752" s="540" t="s">
        <v>2478</v>
      </c>
      <c r="P752" s="540" t="s">
        <v>2478</v>
      </c>
      <c r="Q752" s="540" t="s">
        <v>2478</v>
      </c>
      <c r="R752" s="540" t="s">
        <v>2478</v>
      </c>
      <c r="S752" s="540" t="s">
        <v>2478</v>
      </c>
    </row>
    <row r="753" spans="1:19">
      <c r="A753" s="543" t="s">
        <v>3271</v>
      </c>
      <c r="B753" s="544"/>
      <c r="C753" s="544"/>
      <c r="D753" s="545">
        <v>90017</v>
      </c>
      <c r="E753" s="545">
        <v>90017</v>
      </c>
      <c r="F753" s="545" t="s">
        <v>4776</v>
      </c>
      <c r="G753" s="543" t="s">
        <v>4777</v>
      </c>
      <c r="H753" s="545" t="s">
        <v>2469</v>
      </c>
      <c r="I753" s="544" t="s">
        <v>2478</v>
      </c>
      <c r="J753" s="543" t="s">
        <v>2478</v>
      </c>
      <c r="K753" s="543" t="s">
        <v>2478</v>
      </c>
      <c r="L753" s="543" t="s">
        <v>2478</v>
      </c>
      <c r="M753" s="543" t="s">
        <v>2478</v>
      </c>
      <c r="N753" s="543" t="s">
        <v>2478</v>
      </c>
      <c r="O753" s="543" t="s">
        <v>2478</v>
      </c>
      <c r="P753" s="543" t="s">
        <v>2478</v>
      </c>
      <c r="Q753" s="543" t="s">
        <v>2478</v>
      </c>
      <c r="R753" s="543" t="s">
        <v>2478</v>
      </c>
      <c r="S753" s="543" t="s">
        <v>2478</v>
      </c>
    </row>
    <row r="754" spans="1:19">
      <c r="A754" s="540" t="s">
        <v>3271</v>
      </c>
      <c r="B754" s="541"/>
      <c r="C754" s="541"/>
      <c r="D754" s="542">
        <v>90017</v>
      </c>
      <c r="E754" s="542">
        <v>90017</v>
      </c>
      <c r="F754" s="542" t="s">
        <v>4778</v>
      </c>
      <c r="G754" s="540" t="s">
        <v>4779</v>
      </c>
      <c r="H754" s="542" t="s">
        <v>2546</v>
      </c>
      <c r="I754" s="541" t="s">
        <v>2478</v>
      </c>
      <c r="J754" s="540" t="s">
        <v>2478</v>
      </c>
      <c r="K754" s="540" t="s">
        <v>2478</v>
      </c>
      <c r="L754" s="540" t="s">
        <v>2478</v>
      </c>
      <c r="M754" s="540" t="s">
        <v>2478</v>
      </c>
      <c r="N754" s="540" t="s">
        <v>2478</v>
      </c>
      <c r="O754" s="540" t="s">
        <v>2478</v>
      </c>
      <c r="P754" s="540" t="s">
        <v>2478</v>
      </c>
      <c r="Q754" s="540" t="s">
        <v>2478</v>
      </c>
      <c r="R754" s="540" t="s">
        <v>2478</v>
      </c>
      <c r="S754" s="540" t="s">
        <v>2478</v>
      </c>
    </row>
    <row r="755" spans="1:19">
      <c r="A755" s="543" t="s">
        <v>3271</v>
      </c>
      <c r="B755" s="544"/>
      <c r="C755" s="544"/>
      <c r="D755" s="545">
        <v>90017</v>
      </c>
      <c r="E755" s="545">
        <v>90017</v>
      </c>
      <c r="F755" s="545" t="s">
        <v>4780</v>
      </c>
      <c r="G755" s="543" t="s">
        <v>4781</v>
      </c>
      <c r="H755" s="545" t="s">
        <v>2546</v>
      </c>
      <c r="I755" s="544" t="s">
        <v>2478</v>
      </c>
      <c r="J755" s="543" t="s">
        <v>2478</v>
      </c>
      <c r="K755" s="543" t="s">
        <v>2478</v>
      </c>
      <c r="L755" s="543" t="s">
        <v>2478</v>
      </c>
      <c r="M755" s="543" t="s">
        <v>2478</v>
      </c>
      <c r="N755" s="543" t="s">
        <v>2478</v>
      </c>
      <c r="O755" s="543" t="s">
        <v>2478</v>
      </c>
      <c r="P755" s="543" t="s">
        <v>2478</v>
      </c>
      <c r="Q755" s="543" t="s">
        <v>2478</v>
      </c>
      <c r="R755" s="543" t="s">
        <v>2478</v>
      </c>
      <c r="S755" s="543" t="s">
        <v>2478</v>
      </c>
    </row>
    <row r="756" spans="1:19">
      <c r="A756" s="540" t="s">
        <v>3271</v>
      </c>
      <c r="B756" s="541"/>
      <c r="C756" s="541"/>
      <c r="D756" s="542">
        <v>90017</v>
      </c>
      <c r="E756" s="542">
        <v>90017</v>
      </c>
      <c r="F756" s="542" t="s">
        <v>4782</v>
      </c>
      <c r="G756" s="540" t="s">
        <v>4783</v>
      </c>
      <c r="H756" s="542" t="s">
        <v>2546</v>
      </c>
      <c r="I756" s="541" t="s">
        <v>2478</v>
      </c>
      <c r="J756" s="540" t="s">
        <v>2478</v>
      </c>
      <c r="K756" s="540" t="s">
        <v>2478</v>
      </c>
      <c r="L756" s="540" t="s">
        <v>2478</v>
      </c>
      <c r="M756" s="540" t="s">
        <v>2478</v>
      </c>
      <c r="N756" s="540" t="s">
        <v>2478</v>
      </c>
      <c r="O756" s="540" t="s">
        <v>2478</v>
      </c>
      <c r="P756" s="540" t="s">
        <v>2478</v>
      </c>
      <c r="Q756" s="540" t="s">
        <v>2478</v>
      </c>
      <c r="R756" s="540" t="s">
        <v>2478</v>
      </c>
      <c r="S756" s="540" t="s">
        <v>2478</v>
      </c>
    </row>
    <row r="757" spans="1:19">
      <c r="A757" s="543" t="s">
        <v>3271</v>
      </c>
      <c r="B757" s="544"/>
      <c r="C757" s="544"/>
      <c r="D757" s="545">
        <v>90017</v>
      </c>
      <c r="E757" s="545">
        <v>90017</v>
      </c>
      <c r="F757" s="545" t="s">
        <v>4784</v>
      </c>
      <c r="G757" s="543" t="s">
        <v>4785</v>
      </c>
      <c r="H757" s="545" t="s">
        <v>2546</v>
      </c>
      <c r="I757" s="544" t="s">
        <v>2478</v>
      </c>
      <c r="J757" s="543" t="s">
        <v>2478</v>
      </c>
      <c r="K757" s="543" t="s">
        <v>2478</v>
      </c>
      <c r="L757" s="543" t="s">
        <v>2478</v>
      </c>
      <c r="M757" s="543" t="s">
        <v>2478</v>
      </c>
      <c r="N757" s="543" t="s">
        <v>2478</v>
      </c>
      <c r="O757" s="543" t="s">
        <v>2478</v>
      </c>
      <c r="P757" s="543" t="s">
        <v>2478</v>
      </c>
      <c r="Q757" s="543" t="s">
        <v>2478</v>
      </c>
      <c r="R757" s="543" t="s">
        <v>2478</v>
      </c>
      <c r="S757" s="543" t="s">
        <v>2478</v>
      </c>
    </row>
    <row r="758" spans="1:19">
      <c r="A758" s="540" t="s">
        <v>3271</v>
      </c>
      <c r="B758" s="541"/>
      <c r="C758" s="541"/>
      <c r="D758" s="542">
        <v>90017</v>
      </c>
      <c r="E758" s="542">
        <v>90017</v>
      </c>
      <c r="F758" s="542" t="s">
        <v>4786</v>
      </c>
      <c r="G758" s="540" t="s">
        <v>4787</v>
      </c>
      <c r="H758" s="542" t="s">
        <v>2546</v>
      </c>
      <c r="I758" s="541" t="s">
        <v>2478</v>
      </c>
      <c r="J758" s="540" t="s">
        <v>2478</v>
      </c>
      <c r="K758" s="540" t="s">
        <v>2478</v>
      </c>
      <c r="L758" s="540" t="s">
        <v>2478</v>
      </c>
      <c r="M758" s="540" t="s">
        <v>2478</v>
      </c>
      <c r="N758" s="540" t="s">
        <v>2478</v>
      </c>
      <c r="O758" s="540" t="s">
        <v>2478</v>
      </c>
      <c r="P758" s="540" t="s">
        <v>2478</v>
      </c>
      <c r="Q758" s="540" t="s">
        <v>2478</v>
      </c>
      <c r="R758" s="540" t="s">
        <v>2478</v>
      </c>
      <c r="S758" s="540" t="s">
        <v>2478</v>
      </c>
    </row>
    <row r="759" spans="1:19">
      <c r="A759" s="543" t="s">
        <v>3271</v>
      </c>
      <c r="B759" s="544"/>
      <c r="C759" s="544"/>
      <c r="D759" s="545">
        <v>90017</v>
      </c>
      <c r="E759" s="545">
        <v>90017</v>
      </c>
      <c r="F759" s="545" t="s">
        <v>4788</v>
      </c>
      <c r="G759" s="543" t="s">
        <v>4789</v>
      </c>
      <c r="H759" s="545" t="s">
        <v>2469</v>
      </c>
      <c r="I759" s="544" t="s">
        <v>2478</v>
      </c>
      <c r="J759" s="543" t="s">
        <v>2478</v>
      </c>
      <c r="K759" s="543" t="s">
        <v>2478</v>
      </c>
      <c r="L759" s="543" t="s">
        <v>2478</v>
      </c>
      <c r="M759" s="543" t="s">
        <v>2478</v>
      </c>
      <c r="N759" s="543" t="s">
        <v>2478</v>
      </c>
      <c r="O759" s="543" t="s">
        <v>2478</v>
      </c>
      <c r="P759" s="543" t="s">
        <v>2478</v>
      </c>
      <c r="Q759" s="543" t="s">
        <v>2478</v>
      </c>
      <c r="R759" s="543" t="s">
        <v>2478</v>
      </c>
      <c r="S759" s="543" t="s">
        <v>2478</v>
      </c>
    </row>
    <row r="760" spans="1:19">
      <c r="A760" s="540" t="s">
        <v>3271</v>
      </c>
      <c r="B760" s="541"/>
      <c r="C760" s="541"/>
      <c r="D760" s="542">
        <v>90017</v>
      </c>
      <c r="E760" s="542">
        <v>90017</v>
      </c>
      <c r="F760" s="542" t="s">
        <v>4790</v>
      </c>
      <c r="G760" s="540" t="s">
        <v>4791</v>
      </c>
      <c r="H760" s="542" t="s">
        <v>2546</v>
      </c>
      <c r="I760" s="541" t="s">
        <v>2478</v>
      </c>
      <c r="J760" s="540" t="s">
        <v>2478</v>
      </c>
      <c r="K760" s="540" t="s">
        <v>2478</v>
      </c>
      <c r="L760" s="540" t="s">
        <v>2478</v>
      </c>
      <c r="M760" s="540" t="s">
        <v>2478</v>
      </c>
      <c r="N760" s="540" t="s">
        <v>2478</v>
      </c>
      <c r="O760" s="540" t="s">
        <v>2478</v>
      </c>
      <c r="P760" s="540" t="s">
        <v>2478</v>
      </c>
      <c r="Q760" s="540" t="s">
        <v>2478</v>
      </c>
      <c r="R760" s="540" t="s">
        <v>2478</v>
      </c>
      <c r="S760" s="540" t="s">
        <v>2478</v>
      </c>
    </row>
    <row r="761" spans="1:19">
      <c r="A761" s="543" t="s">
        <v>3271</v>
      </c>
      <c r="B761" s="544"/>
      <c r="C761" s="544"/>
      <c r="D761" s="545">
        <v>90017</v>
      </c>
      <c r="E761" s="545">
        <v>90017</v>
      </c>
      <c r="F761" s="545" t="s">
        <v>4792</v>
      </c>
      <c r="G761" s="543" t="s">
        <v>4793</v>
      </c>
      <c r="H761" s="545" t="s">
        <v>2546</v>
      </c>
      <c r="I761" s="544" t="s">
        <v>2478</v>
      </c>
      <c r="J761" s="543" t="s">
        <v>2478</v>
      </c>
      <c r="K761" s="543" t="s">
        <v>2478</v>
      </c>
      <c r="L761" s="543" t="s">
        <v>2478</v>
      </c>
      <c r="M761" s="543" t="s">
        <v>2478</v>
      </c>
      <c r="N761" s="543" t="s">
        <v>2478</v>
      </c>
      <c r="O761" s="543" t="s">
        <v>2478</v>
      </c>
      <c r="P761" s="543" t="s">
        <v>2478</v>
      </c>
      <c r="Q761" s="543" t="s">
        <v>2478</v>
      </c>
      <c r="R761" s="543" t="s">
        <v>2478</v>
      </c>
      <c r="S761" s="543" t="s">
        <v>2478</v>
      </c>
    </row>
    <row r="762" spans="1:19">
      <c r="A762" s="540" t="s">
        <v>3271</v>
      </c>
      <c r="B762" s="541"/>
      <c r="C762" s="541"/>
      <c r="D762" s="542">
        <v>90017</v>
      </c>
      <c r="E762" s="542">
        <v>90017</v>
      </c>
      <c r="F762" s="542" t="s">
        <v>4794</v>
      </c>
      <c r="G762" s="540" t="s">
        <v>4795</v>
      </c>
      <c r="H762" s="542" t="s">
        <v>2546</v>
      </c>
      <c r="I762" s="541" t="s">
        <v>2478</v>
      </c>
      <c r="J762" s="540" t="s">
        <v>2478</v>
      </c>
      <c r="K762" s="540" t="s">
        <v>2478</v>
      </c>
      <c r="L762" s="540" t="s">
        <v>2478</v>
      </c>
      <c r="M762" s="540" t="s">
        <v>2478</v>
      </c>
      <c r="N762" s="540" t="s">
        <v>2478</v>
      </c>
      <c r="O762" s="540" t="s">
        <v>2478</v>
      </c>
      <c r="P762" s="540" t="s">
        <v>2478</v>
      </c>
      <c r="Q762" s="540" t="s">
        <v>2478</v>
      </c>
      <c r="R762" s="540" t="s">
        <v>2478</v>
      </c>
      <c r="S762" s="540" t="s">
        <v>2478</v>
      </c>
    </row>
    <row r="763" spans="1:19">
      <c r="A763" s="543" t="s">
        <v>3271</v>
      </c>
      <c r="B763" s="544"/>
      <c r="C763" s="544"/>
      <c r="D763" s="545">
        <v>90017</v>
      </c>
      <c r="E763" s="545">
        <v>90017</v>
      </c>
      <c r="F763" s="545" t="s">
        <v>4796</v>
      </c>
      <c r="G763" s="543" t="s">
        <v>4797</v>
      </c>
      <c r="H763" s="545" t="s">
        <v>2469</v>
      </c>
      <c r="I763" s="544" t="s">
        <v>2478</v>
      </c>
      <c r="J763" s="543" t="s">
        <v>2478</v>
      </c>
      <c r="K763" s="543" t="s">
        <v>2478</v>
      </c>
      <c r="L763" s="543" t="s">
        <v>2478</v>
      </c>
      <c r="M763" s="543" t="s">
        <v>2478</v>
      </c>
      <c r="N763" s="543" t="s">
        <v>2478</v>
      </c>
      <c r="O763" s="543" t="s">
        <v>2478</v>
      </c>
      <c r="P763" s="543" t="s">
        <v>2478</v>
      </c>
      <c r="Q763" s="543" t="s">
        <v>2478</v>
      </c>
      <c r="R763" s="543" t="s">
        <v>2478</v>
      </c>
      <c r="S763" s="543" t="s">
        <v>2478</v>
      </c>
    </row>
    <row r="764" spans="1:19">
      <c r="A764" s="540" t="s">
        <v>3271</v>
      </c>
      <c r="B764" s="541"/>
      <c r="C764" s="541"/>
      <c r="D764" s="542">
        <v>90017</v>
      </c>
      <c r="E764" s="542">
        <v>90017</v>
      </c>
      <c r="F764" s="542" t="s">
        <v>4798</v>
      </c>
      <c r="G764" s="540" t="s">
        <v>4799</v>
      </c>
      <c r="H764" s="542" t="s">
        <v>2546</v>
      </c>
      <c r="I764" s="541" t="s">
        <v>2478</v>
      </c>
      <c r="J764" s="540" t="s">
        <v>2478</v>
      </c>
      <c r="K764" s="540" t="s">
        <v>2478</v>
      </c>
      <c r="L764" s="540" t="s">
        <v>2478</v>
      </c>
      <c r="M764" s="540" t="s">
        <v>2478</v>
      </c>
      <c r="N764" s="540" t="s">
        <v>2478</v>
      </c>
      <c r="O764" s="540" t="s">
        <v>2478</v>
      </c>
      <c r="P764" s="540" t="s">
        <v>2478</v>
      </c>
      <c r="Q764" s="540" t="s">
        <v>2478</v>
      </c>
      <c r="R764" s="540" t="s">
        <v>2478</v>
      </c>
      <c r="S764" s="540" t="s">
        <v>2478</v>
      </c>
    </row>
    <row r="765" spans="1:19">
      <c r="A765" s="543" t="s">
        <v>3271</v>
      </c>
      <c r="B765" s="544"/>
      <c r="C765" s="544"/>
      <c r="D765" s="545">
        <v>90017</v>
      </c>
      <c r="E765" s="545">
        <v>90017</v>
      </c>
      <c r="F765" s="545" t="s">
        <v>4800</v>
      </c>
      <c r="G765" s="543" t="s">
        <v>4801</v>
      </c>
      <c r="H765" s="545" t="s">
        <v>2469</v>
      </c>
      <c r="I765" s="544" t="s">
        <v>2478</v>
      </c>
      <c r="J765" s="543" t="s">
        <v>2478</v>
      </c>
      <c r="K765" s="543" t="s">
        <v>2478</v>
      </c>
      <c r="L765" s="543" t="s">
        <v>2478</v>
      </c>
      <c r="M765" s="543" t="s">
        <v>2478</v>
      </c>
      <c r="N765" s="543" t="s">
        <v>2478</v>
      </c>
      <c r="O765" s="543" t="s">
        <v>2478</v>
      </c>
      <c r="P765" s="543" t="s">
        <v>2478</v>
      </c>
      <c r="Q765" s="543" t="s">
        <v>2478</v>
      </c>
      <c r="R765" s="543" t="s">
        <v>2478</v>
      </c>
      <c r="S765" s="543" t="s">
        <v>2478</v>
      </c>
    </row>
    <row r="766" spans="1:19">
      <c r="A766" s="540" t="s">
        <v>3271</v>
      </c>
      <c r="B766" s="541"/>
      <c r="C766" s="541"/>
      <c r="D766" s="542">
        <v>90017</v>
      </c>
      <c r="E766" s="542">
        <v>90017</v>
      </c>
      <c r="F766" s="542" t="s">
        <v>4802</v>
      </c>
      <c r="G766" s="540" t="s">
        <v>4803</v>
      </c>
      <c r="H766" s="542" t="s">
        <v>2546</v>
      </c>
      <c r="I766" s="541" t="s">
        <v>2478</v>
      </c>
      <c r="J766" s="540" t="s">
        <v>2478</v>
      </c>
      <c r="K766" s="540" t="s">
        <v>2478</v>
      </c>
      <c r="L766" s="540" t="s">
        <v>2478</v>
      </c>
      <c r="M766" s="540" t="s">
        <v>2478</v>
      </c>
      <c r="N766" s="540" t="s">
        <v>2478</v>
      </c>
      <c r="O766" s="540" t="s">
        <v>2478</v>
      </c>
      <c r="P766" s="540" t="s">
        <v>2478</v>
      </c>
      <c r="Q766" s="540" t="s">
        <v>2478</v>
      </c>
      <c r="R766" s="540" t="s">
        <v>2478</v>
      </c>
      <c r="S766" s="540" t="s">
        <v>2478</v>
      </c>
    </row>
    <row r="767" spans="1:19">
      <c r="A767" s="543" t="s">
        <v>3271</v>
      </c>
      <c r="B767" s="544"/>
      <c r="C767" s="544"/>
      <c r="D767" s="545">
        <v>90017</v>
      </c>
      <c r="E767" s="545">
        <v>90017</v>
      </c>
      <c r="F767" s="545" t="s">
        <v>4804</v>
      </c>
      <c r="G767" s="543" t="s">
        <v>4805</v>
      </c>
      <c r="H767" s="545" t="s">
        <v>2469</v>
      </c>
      <c r="I767" s="544" t="s">
        <v>2478</v>
      </c>
      <c r="J767" s="543" t="s">
        <v>2478</v>
      </c>
      <c r="K767" s="543" t="s">
        <v>2478</v>
      </c>
      <c r="L767" s="543" t="s">
        <v>2478</v>
      </c>
      <c r="M767" s="543" t="s">
        <v>2478</v>
      </c>
      <c r="N767" s="543" t="s">
        <v>2478</v>
      </c>
      <c r="O767" s="543" t="s">
        <v>2478</v>
      </c>
      <c r="P767" s="543" t="s">
        <v>2478</v>
      </c>
      <c r="Q767" s="543" t="s">
        <v>2478</v>
      </c>
      <c r="R767" s="543" t="s">
        <v>2478</v>
      </c>
      <c r="S767" s="543" t="s">
        <v>2478</v>
      </c>
    </row>
    <row r="768" spans="1:19">
      <c r="A768" s="540" t="s">
        <v>3271</v>
      </c>
      <c r="B768" s="541"/>
      <c r="C768" s="541"/>
      <c r="D768" s="542">
        <v>90017</v>
      </c>
      <c r="E768" s="542">
        <v>90017</v>
      </c>
      <c r="F768" s="542" t="s">
        <v>4806</v>
      </c>
      <c r="G768" s="540" t="s">
        <v>4807</v>
      </c>
      <c r="H768" s="542" t="s">
        <v>2546</v>
      </c>
      <c r="I768" s="541" t="s">
        <v>2478</v>
      </c>
      <c r="J768" s="540" t="s">
        <v>2478</v>
      </c>
      <c r="K768" s="540" t="s">
        <v>2478</v>
      </c>
      <c r="L768" s="540" t="s">
        <v>2478</v>
      </c>
      <c r="M768" s="540" t="s">
        <v>2478</v>
      </c>
      <c r="N768" s="540" t="s">
        <v>2478</v>
      </c>
      <c r="O768" s="540" t="s">
        <v>2478</v>
      </c>
      <c r="P768" s="540" t="s">
        <v>2478</v>
      </c>
      <c r="Q768" s="540" t="s">
        <v>2478</v>
      </c>
      <c r="R768" s="540" t="s">
        <v>2478</v>
      </c>
      <c r="S768" s="540" t="s">
        <v>2478</v>
      </c>
    </row>
    <row r="769" spans="1:19">
      <c r="A769" s="543" t="s">
        <v>3271</v>
      </c>
      <c r="B769" s="544"/>
      <c r="C769" s="544"/>
      <c r="D769" s="545">
        <v>90017</v>
      </c>
      <c r="E769" s="545">
        <v>90017</v>
      </c>
      <c r="F769" s="545" t="s">
        <v>4808</v>
      </c>
      <c r="G769" s="543" t="s">
        <v>4809</v>
      </c>
      <c r="H769" s="545" t="s">
        <v>2546</v>
      </c>
      <c r="I769" s="544" t="s">
        <v>2478</v>
      </c>
      <c r="J769" s="543" t="s">
        <v>2478</v>
      </c>
      <c r="K769" s="543" t="s">
        <v>2478</v>
      </c>
      <c r="L769" s="543" t="s">
        <v>2478</v>
      </c>
      <c r="M769" s="543" t="s">
        <v>2478</v>
      </c>
      <c r="N769" s="543" t="s">
        <v>2478</v>
      </c>
      <c r="O769" s="543" t="s">
        <v>2478</v>
      </c>
      <c r="P769" s="543" t="s">
        <v>2478</v>
      </c>
      <c r="Q769" s="543" t="s">
        <v>2478</v>
      </c>
      <c r="R769" s="543" t="s">
        <v>2478</v>
      </c>
      <c r="S769" s="543" t="s">
        <v>2478</v>
      </c>
    </row>
    <row r="770" spans="1:19">
      <c r="A770" s="540" t="s">
        <v>3271</v>
      </c>
      <c r="B770" s="541"/>
      <c r="C770" s="541"/>
      <c r="D770" s="542">
        <v>90017</v>
      </c>
      <c r="E770" s="542">
        <v>90017</v>
      </c>
      <c r="F770" s="542" t="s">
        <v>4810</v>
      </c>
      <c r="G770" s="540" t="s">
        <v>4811</v>
      </c>
      <c r="H770" s="542" t="s">
        <v>2469</v>
      </c>
      <c r="I770" s="541" t="s">
        <v>2478</v>
      </c>
      <c r="J770" s="540" t="s">
        <v>2478</v>
      </c>
      <c r="K770" s="540" t="s">
        <v>2478</v>
      </c>
      <c r="L770" s="540" t="s">
        <v>2478</v>
      </c>
      <c r="M770" s="540" t="s">
        <v>2478</v>
      </c>
      <c r="N770" s="540" t="s">
        <v>2478</v>
      </c>
      <c r="O770" s="540" t="s">
        <v>2478</v>
      </c>
      <c r="P770" s="540" t="s">
        <v>2478</v>
      </c>
      <c r="Q770" s="540" t="s">
        <v>2478</v>
      </c>
      <c r="R770" s="540" t="s">
        <v>2478</v>
      </c>
      <c r="S770" s="540" t="s">
        <v>2478</v>
      </c>
    </row>
    <row r="771" spans="1:19">
      <c r="A771" s="543" t="s">
        <v>3271</v>
      </c>
      <c r="B771" s="544"/>
      <c r="C771" s="544"/>
      <c r="D771" s="545">
        <v>90017</v>
      </c>
      <c r="E771" s="545">
        <v>90017</v>
      </c>
      <c r="F771" s="545" t="s">
        <v>4812</v>
      </c>
      <c r="G771" s="543" t="s">
        <v>4813</v>
      </c>
      <c r="H771" s="545" t="s">
        <v>2546</v>
      </c>
      <c r="I771" s="544" t="s">
        <v>2478</v>
      </c>
      <c r="J771" s="543" t="s">
        <v>2478</v>
      </c>
      <c r="K771" s="543" t="s">
        <v>2478</v>
      </c>
      <c r="L771" s="543" t="s">
        <v>2478</v>
      </c>
      <c r="M771" s="543" t="s">
        <v>2478</v>
      </c>
      <c r="N771" s="543" t="s">
        <v>2478</v>
      </c>
      <c r="O771" s="543" t="s">
        <v>2478</v>
      </c>
      <c r="P771" s="543" t="s">
        <v>2478</v>
      </c>
      <c r="Q771" s="543" t="s">
        <v>2478</v>
      </c>
      <c r="R771" s="543" t="s">
        <v>2478</v>
      </c>
      <c r="S771" s="543" t="s">
        <v>2478</v>
      </c>
    </row>
    <row r="772" spans="1:19">
      <c r="A772" s="540" t="s">
        <v>3271</v>
      </c>
      <c r="B772" s="541"/>
      <c r="C772" s="541"/>
      <c r="D772" s="542">
        <v>90017</v>
      </c>
      <c r="E772" s="542">
        <v>90017</v>
      </c>
      <c r="F772" s="542" t="s">
        <v>4814</v>
      </c>
      <c r="G772" s="540" t="s">
        <v>4815</v>
      </c>
      <c r="H772" s="542" t="s">
        <v>2546</v>
      </c>
      <c r="I772" s="541" t="s">
        <v>2478</v>
      </c>
      <c r="J772" s="540" t="s">
        <v>2478</v>
      </c>
      <c r="K772" s="540" t="s">
        <v>2478</v>
      </c>
      <c r="L772" s="540" t="s">
        <v>2478</v>
      </c>
      <c r="M772" s="540" t="s">
        <v>2478</v>
      </c>
      <c r="N772" s="540" t="s">
        <v>2478</v>
      </c>
      <c r="O772" s="540" t="s">
        <v>2478</v>
      </c>
      <c r="P772" s="540" t="s">
        <v>2478</v>
      </c>
      <c r="Q772" s="540" t="s">
        <v>2478</v>
      </c>
      <c r="R772" s="540" t="s">
        <v>2478</v>
      </c>
      <c r="S772" s="540" t="s">
        <v>2478</v>
      </c>
    </row>
    <row r="773" spans="1:19">
      <c r="A773" s="543" t="s">
        <v>3271</v>
      </c>
      <c r="B773" s="544"/>
      <c r="C773" s="544"/>
      <c r="D773" s="545">
        <v>90017</v>
      </c>
      <c r="E773" s="545">
        <v>90017</v>
      </c>
      <c r="F773" s="545" t="s">
        <v>4816</v>
      </c>
      <c r="G773" s="543" t="s">
        <v>4817</v>
      </c>
      <c r="H773" s="545" t="s">
        <v>2546</v>
      </c>
      <c r="I773" s="544" t="s">
        <v>2478</v>
      </c>
      <c r="J773" s="543" t="s">
        <v>2478</v>
      </c>
      <c r="K773" s="543" t="s">
        <v>2478</v>
      </c>
      <c r="L773" s="543" t="s">
        <v>2478</v>
      </c>
      <c r="M773" s="543" t="s">
        <v>2478</v>
      </c>
      <c r="N773" s="543" t="s">
        <v>2478</v>
      </c>
      <c r="O773" s="543" t="s">
        <v>2478</v>
      </c>
      <c r="P773" s="543" t="s">
        <v>2478</v>
      </c>
      <c r="Q773" s="543" t="s">
        <v>2478</v>
      </c>
      <c r="R773" s="543" t="s">
        <v>2478</v>
      </c>
      <c r="S773" s="543" t="s">
        <v>2478</v>
      </c>
    </row>
    <row r="774" spans="1:19">
      <c r="A774" s="540" t="s">
        <v>3271</v>
      </c>
      <c r="B774" s="541"/>
      <c r="C774" s="541"/>
      <c r="D774" s="542">
        <v>90017</v>
      </c>
      <c r="E774" s="542">
        <v>90017</v>
      </c>
      <c r="F774" s="542" t="s">
        <v>4818</v>
      </c>
      <c r="G774" s="540" t="s">
        <v>4819</v>
      </c>
      <c r="H774" s="542" t="s">
        <v>2546</v>
      </c>
      <c r="I774" s="541" t="s">
        <v>2478</v>
      </c>
      <c r="J774" s="540" t="s">
        <v>2478</v>
      </c>
      <c r="K774" s="540" t="s">
        <v>2478</v>
      </c>
      <c r="L774" s="540" t="s">
        <v>2478</v>
      </c>
      <c r="M774" s="540" t="s">
        <v>2478</v>
      </c>
      <c r="N774" s="540" t="s">
        <v>2478</v>
      </c>
      <c r="O774" s="540" t="s">
        <v>2478</v>
      </c>
      <c r="P774" s="540" t="s">
        <v>2478</v>
      </c>
      <c r="Q774" s="540" t="s">
        <v>2478</v>
      </c>
      <c r="R774" s="540" t="s">
        <v>2478</v>
      </c>
      <c r="S774" s="540" t="s">
        <v>2478</v>
      </c>
    </row>
    <row r="775" spans="1:19">
      <c r="A775" s="543" t="s">
        <v>3271</v>
      </c>
      <c r="B775" s="544"/>
      <c r="C775" s="544"/>
      <c r="D775" s="545">
        <v>90017</v>
      </c>
      <c r="E775" s="545">
        <v>90017</v>
      </c>
      <c r="F775" s="545" t="s">
        <v>4820</v>
      </c>
      <c r="G775" s="543" t="s">
        <v>4821</v>
      </c>
      <c r="H775" s="545" t="s">
        <v>2469</v>
      </c>
      <c r="I775" s="544" t="s">
        <v>2478</v>
      </c>
      <c r="J775" s="543" t="s">
        <v>2478</v>
      </c>
      <c r="K775" s="543" t="s">
        <v>2478</v>
      </c>
      <c r="L775" s="543" t="s">
        <v>2478</v>
      </c>
      <c r="M775" s="543" t="s">
        <v>2478</v>
      </c>
      <c r="N775" s="543" t="s">
        <v>2478</v>
      </c>
      <c r="O775" s="543" t="s">
        <v>2478</v>
      </c>
      <c r="P775" s="543" t="s">
        <v>2478</v>
      </c>
      <c r="Q775" s="543" t="s">
        <v>2478</v>
      </c>
      <c r="R775" s="543" t="s">
        <v>2478</v>
      </c>
      <c r="S775" s="543" t="s">
        <v>2478</v>
      </c>
    </row>
    <row r="776" spans="1:19">
      <c r="A776" s="540" t="s">
        <v>3271</v>
      </c>
      <c r="B776" s="541"/>
      <c r="C776" s="541"/>
      <c r="D776" s="542">
        <v>90017</v>
      </c>
      <c r="E776" s="542">
        <v>90017</v>
      </c>
      <c r="F776" s="542" t="s">
        <v>4822</v>
      </c>
      <c r="G776" s="540" t="s">
        <v>4823</v>
      </c>
      <c r="H776" s="542" t="s">
        <v>2546</v>
      </c>
      <c r="I776" s="541" t="s">
        <v>2478</v>
      </c>
      <c r="J776" s="540" t="s">
        <v>2478</v>
      </c>
      <c r="K776" s="540" t="s">
        <v>2478</v>
      </c>
      <c r="L776" s="540" t="s">
        <v>2478</v>
      </c>
      <c r="M776" s="540" t="s">
        <v>2478</v>
      </c>
      <c r="N776" s="540" t="s">
        <v>2478</v>
      </c>
      <c r="O776" s="540" t="s">
        <v>2478</v>
      </c>
      <c r="P776" s="540" t="s">
        <v>2478</v>
      </c>
      <c r="Q776" s="540" t="s">
        <v>2478</v>
      </c>
      <c r="R776" s="540" t="s">
        <v>2478</v>
      </c>
      <c r="S776" s="540" t="s">
        <v>2478</v>
      </c>
    </row>
    <row r="777" spans="1:19">
      <c r="A777" s="543" t="s">
        <v>3271</v>
      </c>
      <c r="B777" s="544"/>
      <c r="C777" s="544"/>
      <c r="D777" s="545">
        <v>90017</v>
      </c>
      <c r="E777" s="545">
        <v>90017</v>
      </c>
      <c r="F777" s="545" t="s">
        <v>4824</v>
      </c>
      <c r="G777" s="543" t="s">
        <v>4825</v>
      </c>
      <c r="H777" s="545" t="s">
        <v>2469</v>
      </c>
      <c r="I777" s="544" t="s">
        <v>2478</v>
      </c>
      <c r="J777" s="543" t="s">
        <v>2478</v>
      </c>
      <c r="K777" s="543" t="s">
        <v>2478</v>
      </c>
      <c r="L777" s="543" t="s">
        <v>2478</v>
      </c>
      <c r="M777" s="543" t="s">
        <v>2478</v>
      </c>
      <c r="N777" s="543" t="s">
        <v>2478</v>
      </c>
      <c r="O777" s="543" t="s">
        <v>2478</v>
      </c>
      <c r="P777" s="543" t="s">
        <v>2478</v>
      </c>
      <c r="Q777" s="543" t="s">
        <v>2478</v>
      </c>
      <c r="R777" s="543" t="s">
        <v>2478</v>
      </c>
      <c r="S777" s="543" t="s">
        <v>2478</v>
      </c>
    </row>
    <row r="778" spans="1:19">
      <c r="A778" s="540" t="s">
        <v>3271</v>
      </c>
      <c r="B778" s="541"/>
      <c r="C778" s="541"/>
      <c r="D778" s="542">
        <v>90017</v>
      </c>
      <c r="E778" s="542">
        <v>90017</v>
      </c>
      <c r="F778" s="542" t="s">
        <v>4826</v>
      </c>
      <c r="G778" s="540" t="s">
        <v>4827</v>
      </c>
      <c r="H778" s="542" t="s">
        <v>2469</v>
      </c>
      <c r="I778" s="541" t="s">
        <v>2478</v>
      </c>
      <c r="J778" s="540" t="s">
        <v>2478</v>
      </c>
      <c r="K778" s="540" t="s">
        <v>2478</v>
      </c>
      <c r="L778" s="540" t="s">
        <v>2478</v>
      </c>
      <c r="M778" s="540" t="s">
        <v>2478</v>
      </c>
      <c r="N778" s="540" t="s">
        <v>2478</v>
      </c>
      <c r="O778" s="540" t="s">
        <v>2478</v>
      </c>
      <c r="P778" s="540" t="s">
        <v>2478</v>
      </c>
      <c r="Q778" s="540" t="s">
        <v>2478</v>
      </c>
      <c r="R778" s="540" t="s">
        <v>2478</v>
      </c>
      <c r="S778" s="540" t="s">
        <v>2478</v>
      </c>
    </row>
    <row r="779" spans="1:19">
      <c r="A779" s="543" t="s">
        <v>3271</v>
      </c>
      <c r="B779" s="544"/>
      <c r="C779" s="544"/>
      <c r="D779" s="545">
        <v>90017</v>
      </c>
      <c r="E779" s="545">
        <v>90017</v>
      </c>
      <c r="F779" s="545" t="s">
        <v>4828</v>
      </c>
      <c r="G779" s="543" t="s">
        <v>4829</v>
      </c>
      <c r="H779" s="545" t="s">
        <v>2546</v>
      </c>
      <c r="I779" s="544" t="s">
        <v>2478</v>
      </c>
      <c r="J779" s="543" t="s">
        <v>2478</v>
      </c>
      <c r="K779" s="543" t="s">
        <v>2478</v>
      </c>
      <c r="L779" s="543" t="s">
        <v>2478</v>
      </c>
      <c r="M779" s="543" t="s">
        <v>2478</v>
      </c>
      <c r="N779" s="543" t="s">
        <v>2478</v>
      </c>
      <c r="O779" s="543" t="s">
        <v>2478</v>
      </c>
      <c r="P779" s="543" t="s">
        <v>2478</v>
      </c>
      <c r="Q779" s="543" t="s">
        <v>2478</v>
      </c>
      <c r="R779" s="543" t="s">
        <v>2478</v>
      </c>
      <c r="S779" s="543" t="s">
        <v>2478</v>
      </c>
    </row>
    <row r="780" spans="1:19">
      <c r="A780" s="540" t="s">
        <v>3271</v>
      </c>
      <c r="B780" s="541"/>
      <c r="C780" s="541"/>
      <c r="D780" s="542">
        <v>90017</v>
      </c>
      <c r="E780" s="542">
        <v>90017</v>
      </c>
      <c r="F780" s="542" t="s">
        <v>4830</v>
      </c>
      <c r="G780" s="540" t="s">
        <v>4831</v>
      </c>
      <c r="H780" s="542" t="s">
        <v>2546</v>
      </c>
      <c r="I780" s="541" t="s">
        <v>2478</v>
      </c>
      <c r="J780" s="540" t="s">
        <v>2478</v>
      </c>
      <c r="K780" s="540" t="s">
        <v>2478</v>
      </c>
      <c r="L780" s="540" t="s">
        <v>2478</v>
      </c>
      <c r="M780" s="540" t="s">
        <v>2478</v>
      </c>
      <c r="N780" s="540" t="s">
        <v>2478</v>
      </c>
      <c r="O780" s="540" t="s">
        <v>2478</v>
      </c>
      <c r="P780" s="540" t="s">
        <v>2478</v>
      </c>
      <c r="Q780" s="540" t="s">
        <v>2478</v>
      </c>
      <c r="R780" s="540" t="s">
        <v>2478</v>
      </c>
      <c r="S780" s="540" t="s">
        <v>2478</v>
      </c>
    </row>
    <row r="781" spans="1:19">
      <c r="A781" s="543" t="s">
        <v>3271</v>
      </c>
      <c r="B781" s="544"/>
      <c r="C781" s="544"/>
      <c r="D781" s="545">
        <v>90017</v>
      </c>
      <c r="E781" s="545">
        <v>90017</v>
      </c>
      <c r="F781" s="545" t="s">
        <v>4832</v>
      </c>
      <c r="G781" s="543" t="s">
        <v>4833</v>
      </c>
      <c r="H781" s="545" t="s">
        <v>2546</v>
      </c>
      <c r="I781" s="544" t="s">
        <v>2478</v>
      </c>
      <c r="J781" s="543" t="s">
        <v>2478</v>
      </c>
      <c r="K781" s="543" t="s">
        <v>2478</v>
      </c>
      <c r="L781" s="543" t="s">
        <v>2478</v>
      </c>
      <c r="M781" s="543" t="s">
        <v>2478</v>
      </c>
      <c r="N781" s="543" t="s">
        <v>2478</v>
      </c>
      <c r="O781" s="543" t="s">
        <v>2478</v>
      </c>
      <c r="P781" s="543" t="s">
        <v>2478</v>
      </c>
      <c r="Q781" s="543" t="s">
        <v>2478</v>
      </c>
      <c r="R781" s="543" t="s">
        <v>2478</v>
      </c>
      <c r="S781" s="543" t="s">
        <v>2478</v>
      </c>
    </row>
    <row r="782" spans="1:19">
      <c r="A782" s="540" t="s">
        <v>3271</v>
      </c>
      <c r="B782" s="541"/>
      <c r="C782" s="541"/>
      <c r="D782" s="542">
        <v>90017</v>
      </c>
      <c r="E782" s="542">
        <v>90017</v>
      </c>
      <c r="F782" s="542" t="s">
        <v>4834</v>
      </c>
      <c r="G782" s="540" t="s">
        <v>4835</v>
      </c>
      <c r="H782" s="542" t="s">
        <v>2546</v>
      </c>
      <c r="I782" s="541" t="s">
        <v>2478</v>
      </c>
      <c r="J782" s="540" t="s">
        <v>2478</v>
      </c>
      <c r="K782" s="540" t="s">
        <v>2478</v>
      </c>
      <c r="L782" s="540" t="s">
        <v>2478</v>
      </c>
      <c r="M782" s="540" t="s">
        <v>2478</v>
      </c>
      <c r="N782" s="540" t="s">
        <v>2478</v>
      </c>
      <c r="O782" s="540" t="s">
        <v>2478</v>
      </c>
      <c r="P782" s="540" t="s">
        <v>2478</v>
      </c>
      <c r="Q782" s="540" t="s">
        <v>2478</v>
      </c>
      <c r="R782" s="540" t="s">
        <v>2478</v>
      </c>
      <c r="S782" s="540" t="s">
        <v>2478</v>
      </c>
    </row>
    <row r="783" spans="1:19">
      <c r="A783" s="543" t="s">
        <v>3271</v>
      </c>
      <c r="B783" s="544"/>
      <c r="C783" s="544"/>
      <c r="D783" s="545">
        <v>90017</v>
      </c>
      <c r="E783" s="545">
        <v>90017</v>
      </c>
      <c r="F783" s="545" t="s">
        <v>4836</v>
      </c>
      <c r="G783" s="543" t="s">
        <v>4837</v>
      </c>
      <c r="H783" s="545" t="s">
        <v>2469</v>
      </c>
      <c r="I783" s="544" t="s">
        <v>2478</v>
      </c>
      <c r="J783" s="543" t="s">
        <v>2478</v>
      </c>
      <c r="K783" s="543" t="s">
        <v>2478</v>
      </c>
      <c r="L783" s="543" t="s">
        <v>2478</v>
      </c>
      <c r="M783" s="543" t="s">
        <v>2478</v>
      </c>
      <c r="N783" s="543" t="s">
        <v>2478</v>
      </c>
      <c r="O783" s="543" t="s">
        <v>2478</v>
      </c>
      <c r="P783" s="543" t="s">
        <v>2478</v>
      </c>
      <c r="Q783" s="543" t="s">
        <v>2478</v>
      </c>
      <c r="R783" s="543" t="s">
        <v>2478</v>
      </c>
      <c r="S783" s="543" t="s">
        <v>2478</v>
      </c>
    </row>
    <row r="784" spans="1:19">
      <c r="A784" s="540" t="s">
        <v>3271</v>
      </c>
      <c r="B784" s="541"/>
      <c r="C784" s="541"/>
      <c r="D784" s="542">
        <v>90017</v>
      </c>
      <c r="E784" s="542">
        <v>90017</v>
      </c>
      <c r="F784" s="542" t="s">
        <v>4838</v>
      </c>
      <c r="G784" s="540" t="s">
        <v>4839</v>
      </c>
      <c r="H784" s="542" t="s">
        <v>2546</v>
      </c>
      <c r="I784" s="541" t="s">
        <v>2478</v>
      </c>
      <c r="J784" s="540" t="s">
        <v>2478</v>
      </c>
      <c r="K784" s="540" t="s">
        <v>2478</v>
      </c>
      <c r="L784" s="540" t="s">
        <v>2478</v>
      </c>
      <c r="M784" s="540" t="s">
        <v>2478</v>
      </c>
      <c r="N784" s="540" t="s">
        <v>2478</v>
      </c>
      <c r="O784" s="540" t="s">
        <v>2478</v>
      </c>
      <c r="P784" s="540" t="s">
        <v>2478</v>
      </c>
      <c r="Q784" s="540" t="s">
        <v>2478</v>
      </c>
      <c r="R784" s="540" t="s">
        <v>2478</v>
      </c>
      <c r="S784" s="540" t="s">
        <v>2478</v>
      </c>
    </row>
    <row r="785" spans="1:19">
      <c r="A785" s="543" t="s">
        <v>3271</v>
      </c>
      <c r="B785" s="544"/>
      <c r="C785" s="544"/>
      <c r="D785" s="545">
        <v>90017</v>
      </c>
      <c r="E785" s="545">
        <v>90017</v>
      </c>
      <c r="F785" s="545" t="s">
        <v>4840</v>
      </c>
      <c r="G785" s="543" t="s">
        <v>4841</v>
      </c>
      <c r="H785" s="545" t="s">
        <v>2546</v>
      </c>
      <c r="I785" s="544" t="s">
        <v>2478</v>
      </c>
      <c r="J785" s="543" t="s">
        <v>2478</v>
      </c>
      <c r="K785" s="543" t="s">
        <v>2478</v>
      </c>
      <c r="L785" s="543" t="s">
        <v>2478</v>
      </c>
      <c r="M785" s="543" t="s">
        <v>2478</v>
      </c>
      <c r="N785" s="543" t="s">
        <v>2478</v>
      </c>
      <c r="O785" s="543" t="s">
        <v>2478</v>
      </c>
      <c r="P785" s="543" t="s">
        <v>2478</v>
      </c>
      <c r="Q785" s="543" t="s">
        <v>2478</v>
      </c>
      <c r="R785" s="543" t="s">
        <v>2478</v>
      </c>
      <c r="S785" s="543" t="s">
        <v>2478</v>
      </c>
    </row>
    <row r="786" spans="1:19">
      <c r="A786" s="540" t="s">
        <v>3271</v>
      </c>
      <c r="B786" s="541"/>
      <c r="C786" s="541"/>
      <c r="D786" s="542">
        <v>90017</v>
      </c>
      <c r="E786" s="542">
        <v>90017</v>
      </c>
      <c r="F786" s="542" t="s">
        <v>4842</v>
      </c>
      <c r="G786" s="540" t="s">
        <v>4843</v>
      </c>
      <c r="H786" s="542" t="s">
        <v>2546</v>
      </c>
      <c r="I786" s="541" t="s">
        <v>2478</v>
      </c>
      <c r="J786" s="540" t="s">
        <v>2478</v>
      </c>
      <c r="K786" s="540" t="s">
        <v>2478</v>
      </c>
      <c r="L786" s="540" t="s">
        <v>2478</v>
      </c>
      <c r="M786" s="540" t="s">
        <v>2478</v>
      </c>
      <c r="N786" s="540" t="s">
        <v>2478</v>
      </c>
      <c r="O786" s="540" t="s">
        <v>2478</v>
      </c>
      <c r="P786" s="540" t="s">
        <v>2478</v>
      </c>
      <c r="Q786" s="540" t="s">
        <v>2478</v>
      </c>
      <c r="R786" s="540" t="s">
        <v>2478</v>
      </c>
      <c r="S786" s="540" t="s">
        <v>2478</v>
      </c>
    </row>
    <row r="787" spans="1:19">
      <c r="A787" s="543" t="s">
        <v>3271</v>
      </c>
      <c r="B787" s="544"/>
      <c r="C787" s="544"/>
      <c r="D787" s="545">
        <v>90017</v>
      </c>
      <c r="E787" s="545">
        <v>90017</v>
      </c>
      <c r="F787" s="545" t="s">
        <v>4844</v>
      </c>
      <c r="G787" s="543" t="s">
        <v>4845</v>
      </c>
      <c r="H787" s="545" t="s">
        <v>2546</v>
      </c>
      <c r="I787" s="544" t="s">
        <v>2478</v>
      </c>
      <c r="J787" s="543" t="s">
        <v>2478</v>
      </c>
      <c r="K787" s="543" t="s">
        <v>2478</v>
      </c>
      <c r="L787" s="543" t="s">
        <v>2478</v>
      </c>
      <c r="M787" s="543" t="s">
        <v>2478</v>
      </c>
      <c r="N787" s="543" t="s">
        <v>2478</v>
      </c>
      <c r="O787" s="543" t="s">
        <v>2478</v>
      </c>
      <c r="P787" s="543" t="s">
        <v>2478</v>
      </c>
      <c r="Q787" s="543" t="s">
        <v>2478</v>
      </c>
      <c r="R787" s="543" t="s">
        <v>2478</v>
      </c>
      <c r="S787" s="543" t="s">
        <v>2478</v>
      </c>
    </row>
    <row r="788" spans="1:19">
      <c r="A788" s="540" t="s">
        <v>3271</v>
      </c>
      <c r="B788" s="541"/>
      <c r="C788" s="541"/>
      <c r="D788" s="542">
        <v>90017</v>
      </c>
      <c r="E788" s="542">
        <v>90017</v>
      </c>
      <c r="F788" s="542" t="s">
        <v>4846</v>
      </c>
      <c r="G788" s="540" t="s">
        <v>4847</v>
      </c>
      <c r="H788" s="542" t="s">
        <v>2546</v>
      </c>
      <c r="I788" s="541" t="s">
        <v>2478</v>
      </c>
      <c r="J788" s="540" t="s">
        <v>2478</v>
      </c>
      <c r="K788" s="540" t="s">
        <v>2478</v>
      </c>
      <c r="L788" s="540" t="s">
        <v>2478</v>
      </c>
      <c r="M788" s="540" t="s">
        <v>2478</v>
      </c>
      <c r="N788" s="540" t="s">
        <v>2478</v>
      </c>
      <c r="O788" s="540" t="s">
        <v>2478</v>
      </c>
      <c r="P788" s="540" t="s">
        <v>2478</v>
      </c>
      <c r="Q788" s="540" t="s">
        <v>2478</v>
      </c>
      <c r="R788" s="540" t="s">
        <v>2478</v>
      </c>
      <c r="S788" s="540" t="s">
        <v>2478</v>
      </c>
    </row>
    <row r="789" spans="1:19">
      <c r="A789" s="543" t="s">
        <v>3271</v>
      </c>
      <c r="B789" s="544"/>
      <c r="C789" s="544"/>
      <c r="D789" s="545">
        <v>90017</v>
      </c>
      <c r="E789" s="545">
        <v>90017</v>
      </c>
      <c r="F789" s="545" t="s">
        <v>4848</v>
      </c>
      <c r="G789" s="543" t="s">
        <v>4849</v>
      </c>
      <c r="H789" s="545" t="s">
        <v>2546</v>
      </c>
      <c r="I789" s="544" t="s">
        <v>2478</v>
      </c>
      <c r="J789" s="543" t="s">
        <v>2478</v>
      </c>
      <c r="K789" s="543" t="s">
        <v>2478</v>
      </c>
      <c r="L789" s="543" t="s">
        <v>2478</v>
      </c>
      <c r="M789" s="543" t="s">
        <v>2478</v>
      </c>
      <c r="N789" s="543" t="s">
        <v>2478</v>
      </c>
      <c r="O789" s="543" t="s">
        <v>2478</v>
      </c>
      <c r="P789" s="543" t="s">
        <v>2478</v>
      </c>
      <c r="Q789" s="543" t="s">
        <v>2478</v>
      </c>
      <c r="R789" s="543" t="s">
        <v>2478</v>
      </c>
      <c r="S789" s="543" t="s">
        <v>2478</v>
      </c>
    </row>
    <row r="790" spans="1:19">
      <c r="A790" s="540" t="s">
        <v>3271</v>
      </c>
      <c r="B790" s="541"/>
      <c r="C790" s="541"/>
      <c r="D790" s="542">
        <v>90017</v>
      </c>
      <c r="E790" s="542">
        <v>90017</v>
      </c>
      <c r="F790" s="542" t="s">
        <v>4850</v>
      </c>
      <c r="G790" s="540" t="s">
        <v>4851</v>
      </c>
      <c r="H790" s="542" t="s">
        <v>2546</v>
      </c>
      <c r="I790" s="541" t="s">
        <v>2478</v>
      </c>
      <c r="J790" s="540" t="s">
        <v>2478</v>
      </c>
      <c r="K790" s="540" t="s">
        <v>2478</v>
      </c>
      <c r="L790" s="540" t="s">
        <v>2478</v>
      </c>
      <c r="M790" s="540" t="s">
        <v>2478</v>
      </c>
      <c r="N790" s="540" t="s">
        <v>2478</v>
      </c>
      <c r="O790" s="540" t="s">
        <v>2478</v>
      </c>
      <c r="P790" s="540" t="s">
        <v>2478</v>
      </c>
      <c r="Q790" s="540" t="s">
        <v>2478</v>
      </c>
      <c r="R790" s="540" t="s">
        <v>2478</v>
      </c>
      <c r="S790" s="540" t="s">
        <v>2478</v>
      </c>
    </row>
    <row r="791" spans="1:19">
      <c r="A791" s="543" t="s">
        <v>3271</v>
      </c>
      <c r="B791" s="544"/>
      <c r="C791" s="544"/>
      <c r="D791" s="545">
        <v>90017</v>
      </c>
      <c r="E791" s="545">
        <v>90017</v>
      </c>
      <c r="F791" s="545" t="s">
        <v>4852</v>
      </c>
      <c r="G791" s="543" t="s">
        <v>4853</v>
      </c>
      <c r="H791" s="545" t="s">
        <v>2469</v>
      </c>
      <c r="I791" s="544" t="s">
        <v>2478</v>
      </c>
      <c r="J791" s="543" t="s">
        <v>2478</v>
      </c>
      <c r="K791" s="543" t="s">
        <v>2478</v>
      </c>
      <c r="L791" s="543" t="s">
        <v>2478</v>
      </c>
      <c r="M791" s="543" t="s">
        <v>2478</v>
      </c>
      <c r="N791" s="543" t="s">
        <v>2478</v>
      </c>
      <c r="O791" s="543" t="s">
        <v>2478</v>
      </c>
      <c r="P791" s="543" t="s">
        <v>2478</v>
      </c>
      <c r="Q791" s="543" t="s">
        <v>2478</v>
      </c>
      <c r="R791" s="543" t="s">
        <v>2478</v>
      </c>
      <c r="S791" s="543" t="s">
        <v>2478</v>
      </c>
    </row>
    <row r="792" spans="1:19">
      <c r="A792" s="540" t="s">
        <v>3271</v>
      </c>
      <c r="B792" s="541"/>
      <c r="C792" s="541"/>
      <c r="D792" s="542">
        <v>90017</v>
      </c>
      <c r="E792" s="542">
        <v>90017</v>
      </c>
      <c r="F792" s="542" t="s">
        <v>4854</v>
      </c>
      <c r="G792" s="540" t="s">
        <v>4855</v>
      </c>
      <c r="H792" s="542" t="s">
        <v>2546</v>
      </c>
      <c r="I792" s="541" t="s">
        <v>2478</v>
      </c>
      <c r="J792" s="540" t="s">
        <v>2478</v>
      </c>
      <c r="K792" s="540" t="s">
        <v>2478</v>
      </c>
      <c r="L792" s="540" t="s">
        <v>2478</v>
      </c>
      <c r="M792" s="540" t="s">
        <v>2478</v>
      </c>
      <c r="N792" s="540" t="s">
        <v>2478</v>
      </c>
      <c r="O792" s="540" t="s">
        <v>2478</v>
      </c>
      <c r="P792" s="540" t="s">
        <v>2478</v>
      </c>
      <c r="Q792" s="540" t="s">
        <v>2478</v>
      </c>
      <c r="R792" s="540" t="s">
        <v>2478</v>
      </c>
      <c r="S792" s="540" t="s">
        <v>2478</v>
      </c>
    </row>
    <row r="793" spans="1:19">
      <c r="A793" s="543" t="s">
        <v>3271</v>
      </c>
      <c r="B793" s="544"/>
      <c r="C793" s="544"/>
      <c r="D793" s="545">
        <v>90017</v>
      </c>
      <c r="E793" s="545">
        <v>90017</v>
      </c>
      <c r="F793" s="545" t="s">
        <v>4856</v>
      </c>
      <c r="G793" s="543" t="s">
        <v>4857</v>
      </c>
      <c r="H793" s="545" t="s">
        <v>2546</v>
      </c>
      <c r="I793" s="544" t="s">
        <v>2478</v>
      </c>
      <c r="J793" s="543" t="s">
        <v>2478</v>
      </c>
      <c r="K793" s="543" t="s">
        <v>2478</v>
      </c>
      <c r="L793" s="543" t="s">
        <v>2478</v>
      </c>
      <c r="M793" s="543" t="s">
        <v>2478</v>
      </c>
      <c r="N793" s="543" t="s">
        <v>2478</v>
      </c>
      <c r="O793" s="543" t="s">
        <v>2478</v>
      </c>
      <c r="P793" s="543" t="s">
        <v>2478</v>
      </c>
      <c r="Q793" s="543" t="s">
        <v>2478</v>
      </c>
      <c r="R793" s="543" t="s">
        <v>2478</v>
      </c>
      <c r="S793" s="543" t="s">
        <v>2478</v>
      </c>
    </row>
    <row r="794" spans="1:19">
      <c r="A794" s="540" t="s">
        <v>3271</v>
      </c>
      <c r="B794" s="541"/>
      <c r="C794" s="541"/>
      <c r="D794" s="542">
        <v>90017</v>
      </c>
      <c r="E794" s="542">
        <v>90017</v>
      </c>
      <c r="F794" s="542" t="s">
        <v>4858</v>
      </c>
      <c r="G794" s="540" t="s">
        <v>4859</v>
      </c>
      <c r="H794" s="542" t="s">
        <v>2546</v>
      </c>
      <c r="I794" s="541" t="s">
        <v>2478</v>
      </c>
      <c r="J794" s="540" t="s">
        <v>2478</v>
      </c>
      <c r="K794" s="540" t="s">
        <v>2478</v>
      </c>
      <c r="L794" s="540" t="s">
        <v>2478</v>
      </c>
      <c r="M794" s="540" t="s">
        <v>2478</v>
      </c>
      <c r="N794" s="540" t="s">
        <v>2478</v>
      </c>
      <c r="O794" s="540" t="s">
        <v>2478</v>
      </c>
      <c r="P794" s="540" t="s">
        <v>2478</v>
      </c>
      <c r="Q794" s="540" t="s">
        <v>2478</v>
      </c>
      <c r="R794" s="540" t="s">
        <v>2478</v>
      </c>
      <c r="S794" s="540" t="s">
        <v>2478</v>
      </c>
    </row>
    <row r="795" spans="1:19">
      <c r="A795" s="543" t="s">
        <v>3271</v>
      </c>
      <c r="B795" s="544"/>
      <c r="C795" s="544"/>
      <c r="D795" s="545">
        <v>90017</v>
      </c>
      <c r="E795" s="545">
        <v>90017</v>
      </c>
      <c r="F795" s="545" t="s">
        <v>4860</v>
      </c>
      <c r="G795" s="543" t="s">
        <v>4861</v>
      </c>
      <c r="H795" s="545" t="s">
        <v>2469</v>
      </c>
      <c r="I795" s="544" t="s">
        <v>2478</v>
      </c>
      <c r="J795" s="543" t="s">
        <v>2478</v>
      </c>
      <c r="K795" s="543" t="s">
        <v>2478</v>
      </c>
      <c r="L795" s="543" t="s">
        <v>2478</v>
      </c>
      <c r="M795" s="543" t="s">
        <v>2478</v>
      </c>
      <c r="N795" s="543" t="s">
        <v>2478</v>
      </c>
      <c r="O795" s="543" t="s">
        <v>2478</v>
      </c>
      <c r="P795" s="543" t="s">
        <v>2478</v>
      </c>
      <c r="Q795" s="543" t="s">
        <v>2478</v>
      </c>
      <c r="R795" s="543" t="s">
        <v>2478</v>
      </c>
      <c r="S795" s="543" t="s">
        <v>2478</v>
      </c>
    </row>
    <row r="796" spans="1:19">
      <c r="A796" s="540" t="s">
        <v>3271</v>
      </c>
      <c r="B796" s="541"/>
      <c r="C796" s="541"/>
      <c r="D796" s="542">
        <v>90017</v>
      </c>
      <c r="E796" s="542">
        <v>90017</v>
      </c>
      <c r="F796" s="542" t="s">
        <v>4862</v>
      </c>
      <c r="G796" s="540" t="s">
        <v>4863</v>
      </c>
      <c r="H796" s="542" t="s">
        <v>2546</v>
      </c>
      <c r="I796" s="541" t="s">
        <v>2478</v>
      </c>
      <c r="J796" s="540" t="s">
        <v>2478</v>
      </c>
      <c r="K796" s="540" t="s">
        <v>2478</v>
      </c>
      <c r="L796" s="540" t="s">
        <v>2478</v>
      </c>
      <c r="M796" s="540" t="s">
        <v>2478</v>
      </c>
      <c r="N796" s="540" t="s">
        <v>2478</v>
      </c>
      <c r="O796" s="540" t="s">
        <v>2478</v>
      </c>
      <c r="P796" s="540" t="s">
        <v>2478</v>
      </c>
      <c r="Q796" s="540" t="s">
        <v>2478</v>
      </c>
      <c r="R796" s="540" t="s">
        <v>2478</v>
      </c>
      <c r="S796" s="540" t="s">
        <v>2478</v>
      </c>
    </row>
    <row r="797" spans="1:19">
      <c r="A797" s="543" t="s">
        <v>3271</v>
      </c>
      <c r="B797" s="544"/>
      <c r="C797" s="544"/>
      <c r="D797" s="545">
        <v>90017</v>
      </c>
      <c r="E797" s="545">
        <v>90017</v>
      </c>
      <c r="F797" s="545" t="s">
        <v>4864</v>
      </c>
      <c r="G797" s="543" t="s">
        <v>4865</v>
      </c>
      <c r="H797" s="545" t="s">
        <v>2469</v>
      </c>
      <c r="I797" s="544" t="s">
        <v>2478</v>
      </c>
      <c r="J797" s="543" t="s">
        <v>2478</v>
      </c>
      <c r="K797" s="543" t="s">
        <v>2478</v>
      </c>
      <c r="L797" s="543" t="s">
        <v>2478</v>
      </c>
      <c r="M797" s="543" t="s">
        <v>2478</v>
      </c>
      <c r="N797" s="543" t="s">
        <v>2478</v>
      </c>
      <c r="O797" s="543" t="s">
        <v>2478</v>
      </c>
      <c r="P797" s="543" t="s">
        <v>2478</v>
      </c>
      <c r="Q797" s="543" t="s">
        <v>2478</v>
      </c>
      <c r="R797" s="543" t="s">
        <v>2478</v>
      </c>
      <c r="S797" s="543" t="s">
        <v>2478</v>
      </c>
    </row>
    <row r="798" spans="1:19">
      <c r="A798" s="540" t="s">
        <v>3271</v>
      </c>
      <c r="B798" s="541"/>
      <c r="C798" s="541"/>
      <c r="D798" s="542">
        <v>90017</v>
      </c>
      <c r="E798" s="542">
        <v>90017</v>
      </c>
      <c r="F798" s="542" t="s">
        <v>4866</v>
      </c>
      <c r="G798" s="540" t="s">
        <v>4867</v>
      </c>
      <c r="H798" s="542" t="s">
        <v>2546</v>
      </c>
      <c r="I798" s="541" t="s">
        <v>2478</v>
      </c>
      <c r="J798" s="540" t="s">
        <v>2478</v>
      </c>
      <c r="K798" s="540" t="s">
        <v>2478</v>
      </c>
      <c r="L798" s="540" t="s">
        <v>2478</v>
      </c>
      <c r="M798" s="540" t="s">
        <v>2478</v>
      </c>
      <c r="N798" s="540" t="s">
        <v>2478</v>
      </c>
      <c r="O798" s="540" t="s">
        <v>2478</v>
      </c>
      <c r="P798" s="540" t="s">
        <v>2478</v>
      </c>
      <c r="Q798" s="540" t="s">
        <v>2478</v>
      </c>
      <c r="R798" s="540" t="s">
        <v>2478</v>
      </c>
      <c r="S798" s="540" t="s">
        <v>2478</v>
      </c>
    </row>
    <row r="799" spans="1:19">
      <c r="A799" s="543" t="s">
        <v>3271</v>
      </c>
      <c r="B799" s="544"/>
      <c r="C799" s="544"/>
      <c r="D799" s="545">
        <v>90017</v>
      </c>
      <c r="E799" s="545">
        <v>90017</v>
      </c>
      <c r="F799" s="545" t="s">
        <v>4868</v>
      </c>
      <c r="G799" s="543" t="s">
        <v>4869</v>
      </c>
      <c r="H799" s="545" t="s">
        <v>2469</v>
      </c>
      <c r="I799" s="544" t="s">
        <v>2478</v>
      </c>
      <c r="J799" s="543" t="s">
        <v>2478</v>
      </c>
      <c r="K799" s="543" t="s">
        <v>2478</v>
      </c>
      <c r="L799" s="543" t="s">
        <v>2478</v>
      </c>
      <c r="M799" s="543" t="s">
        <v>2478</v>
      </c>
      <c r="N799" s="543" t="s">
        <v>2478</v>
      </c>
      <c r="O799" s="543" t="s">
        <v>2478</v>
      </c>
      <c r="P799" s="543" t="s">
        <v>2478</v>
      </c>
      <c r="Q799" s="543" t="s">
        <v>2478</v>
      </c>
      <c r="R799" s="543" t="s">
        <v>2478</v>
      </c>
      <c r="S799" s="543" t="s">
        <v>2478</v>
      </c>
    </row>
    <row r="800" spans="1:19">
      <c r="A800" s="540" t="s">
        <v>3271</v>
      </c>
      <c r="B800" s="541"/>
      <c r="C800" s="541"/>
      <c r="D800" s="542">
        <v>90017</v>
      </c>
      <c r="E800" s="542">
        <v>90017</v>
      </c>
      <c r="F800" s="542" t="s">
        <v>4870</v>
      </c>
      <c r="G800" s="540" t="s">
        <v>4871</v>
      </c>
      <c r="H800" s="542" t="s">
        <v>2546</v>
      </c>
      <c r="I800" s="541" t="s">
        <v>2478</v>
      </c>
      <c r="J800" s="540" t="s">
        <v>2478</v>
      </c>
      <c r="K800" s="540" t="s">
        <v>2478</v>
      </c>
      <c r="L800" s="540" t="s">
        <v>2478</v>
      </c>
      <c r="M800" s="540" t="s">
        <v>2478</v>
      </c>
      <c r="N800" s="540" t="s">
        <v>2478</v>
      </c>
      <c r="O800" s="540" t="s">
        <v>2478</v>
      </c>
      <c r="P800" s="540" t="s">
        <v>2478</v>
      </c>
      <c r="Q800" s="540" t="s">
        <v>2478</v>
      </c>
      <c r="R800" s="540" t="s">
        <v>2478</v>
      </c>
      <c r="S800" s="540" t="s">
        <v>2478</v>
      </c>
    </row>
    <row r="801" spans="1:19">
      <c r="A801" s="543" t="s">
        <v>3271</v>
      </c>
      <c r="B801" s="544"/>
      <c r="C801" s="544"/>
      <c r="D801" s="545">
        <v>90017</v>
      </c>
      <c r="E801" s="545">
        <v>90017</v>
      </c>
      <c r="F801" s="545" t="s">
        <v>4872</v>
      </c>
      <c r="G801" s="543" t="s">
        <v>4873</v>
      </c>
      <c r="H801" s="545" t="s">
        <v>2546</v>
      </c>
      <c r="I801" s="544" t="s">
        <v>2478</v>
      </c>
      <c r="J801" s="543" t="s">
        <v>2478</v>
      </c>
      <c r="K801" s="543" t="s">
        <v>2478</v>
      </c>
      <c r="L801" s="543" t="s">
        <v>2478</v>
      </c>
      <c r="M801" s="543" t="s">
        <v>2478</v>
      </c>
      <c r="N801" s="543" t="s">
        <v>2478</v>
      </c>
      <c r="O801" s="543" t="s">
        <v>2478</v>
      </c>
      <c r="P801" s="543" t="s">
        <v>2478</v>
      </c>
      <c r="Q801" s="543" t="s">
        <v>2478</v>
      </c>
      <c r="R801" s="543" t="s">
        <v>2478</v>
      </c>
      <c r="S801" s="543" t="s">
        <v>2478</v>
      </c>
    </row>
    <row r="802" spans="1:19">
      <c r="A802" s="540" t="s">
        <v>3271</v>
      </c>
      <c r="B802" s="541"/>
      <c r="C802" s="541"/>
      <c r="D802" s="542">
        <v>90017</v>
      </c>
      <c r="E802" s="542">
        <v>90017</v>
      </c>
      <c r="F802" s="542" t="s">
        <v>4874</v>
      </c>
      <c r="G802" s="540" t="s">
        <v>4875</v>
      </c>
      <c r="H802" s="542" t="s">
        <v>2546</v>
      </c>
      <c r="I802" s="541" t="s">
        <v>2478</v>
      </c>
      <c r="J802" s="540" t="s">
        <v>2478</v>
      </c>
      <c r="K802" s="540" t="s">
        <v>2478</v>
      </c>
      <c r="L802" s="540" t="s">
        <v>2478</v>
      </c>
      <c r="M802" s="540" t="s">
        <v>2478</v>
      </c>
      <c r="N802" s="540" t="s">
        <v>2478</v>
      </c>
      <c r="O802" s="540" t="s">
        <v>2478</v>
      </c>
      <c r="P802" s="540" t="s">
        <v>2478</v>
      </c>
      <c r="Q802" s="540" t="s">
        <v>2478</v>
      </c>
      <c r="R802" s="540" t="s">
        <v>2478</v>
      </c>
      <c r="S802" s="540" t="s">
        <v>2478</v>
      </c>
    </row>
    <row r="803" spans="1:19">
      <c r="A803" s="543" t="s">
        <v>3271</v>
      </c>
      <c r="B803" s="544"/>
      <c r="C803" s="544"/>
      <c r="D803" s="545">
        <v>90017</v>
      </c>
      <c r="E803" s="545">
        <v>90017</v>
      </c>
      <c r="F803" s="545" t="s">
        <v>4876</v>
      </c>
      <c r="G803" s="543" t="s">
        <v>4877</v>
      </c>
      <c r="H803" s="545" t="s">
        <v>2546</v>
      </c>
      <c r="I803" s="544" t="s">
        <v>2478</v>
      </c>
      <c r="J803" s="543" t="s">
        <v>2478</v>
      </c>
      <c r="K803" s="543" t="s">
        <v>2478</v>
      </c>
      <c r="L803" s="543" t="s">
        <v>2478</v>
      </c>
      <c r="M803" s="543" t="s">
        <v>2478</v>
      </c>
      <c r="N803" s="543" t="s">
        <v>2478</v>
      </c>
      <c r="O803" s="543" t="s">
        <v>2478</v>
      </c>
      <c r="P803" s="543" t="s">
        <v>2478</v>
      </c>
      <c r="Q803" s="543" t="s">
        <v>2478</v>
      </c>
      <c r="R803" s="543" t="s">
        <v>2478</v>
      </c>
      <c r="S803" s="543" t="s">
        <v>2478</v>
      </c>
    </row>
    <row r="804" spans="1:19">
      <c r="A804" s="540" t="s">
        <v>3271</v>
      </c>
      <c r="B804" s="541"/>
      <c r="C804" s="541"/>
      <c r="D804" s="542">
        <v>90017</v>
      </c>
      <c r="E804" s="542">
        <v>90017</v>
      </c>
      <c r="F804" s="542" t="s">
        <v>4878</v>
      </c>
      <c r="G804" s="540" t="s">
        <v>4879</v>
      </c>
      <c r="H804" s="542" t="s">
        <v>2469</v>
      </c>
      <c r="I804" s="541" t="s">
        <v>2478</v>
      </c>
      <c r="J804" s="540" t="s">
        <v>2478</v>
      </c>
      <c r="K804" s="540" t="s">
        <v>2478</v>
      </c>
      <c r="L804" s="540" t="s">
        <v>2478</v>
      </c>
      <c r="M804" s="540" t="s">
        <v>2478</v>
      </c>
      <c r="N804" s="540" t="s">
        <v>2478</v>
      </c>
      <c r="O804" s="540" t="s">
        <v>2478</v>
      </c>
      <c r="P804" s="540" t="s">
        <v>2478</v>
      </c>
      <c r="Q804" s="540" t="s">
        <v>2478</v>
      </c>
      <c r="R804" s="540" t="s">
        <v>2478</v>
      </c>
      <c r="S804" s="540" t="s">
        <v>2478</v>
      </c>
    </row>
    <row r="805" spans="1:19">
      <c r="A805" s="543" t="s">
        <v>3271</v>
      </c>
      <c r="B805" s="544"/>
      <c r="C805" s="544"/>
      <c r="D805" s="545">
        <v>90017</v>
      </c>
      <c r="E805" s="545">
        <v>90017</v>
      </c>
      <c r="F805" s="545" t="s">
        <v>4880</v>
      </c>
      <c r="G805" s="543" t="s">
        <v>4881</v>
      </c>
      <c r="H805" s="545" t="s">
        <v>2546</v>
      </c>
      <c r="I805" s="544" t="s">
        <v>2478</v>
      </c>
      <c r="J805" s="543" t="s">
        <v>2478</v>
      </c>
      <c r="K805" s="543" t="s">
        <v>2478</v>
      </c>
      <c r="L805" s="543" t="s">
        <v>2478</v>
      </c>
      <c r="M805" s="543" t="s">
        <v>2478</v>
      </c>
      <c r="N805" s="543" t="s">
        <v>2478</v>
      </c>
      <c r="O805" s="543" t="s">
        <v>2478</v>
      </c>
      <c r="P805" s="543" t="s">
        <v>2478</v>
      </c>
      <c r="Q805" s="543" t="s">
        <v>2478</v>
      </c>
      <c r="R805" s="543" t="s">
        <v>2478</v>
      </c>
      <c r="S805" s="543" t="s">
        <v>2478</v>
      </c>
    </row>
    <row r="806" spans="1:19">
      <c r="A806" s="540" t="s">
        <v>3271</v>
      </c>
      <c r="B806" s="541"/>
      <c r="C806" s="541"/>
      <c r="D806" s="542">
        <v>90017</v>
      </c>
      <c r="E806" s="542">
        <v>90017</v>
      </c>
      <c r="F806" s="542" t="s">
        <v>4882</v>
      </c>
      <c r="G806" s="540" t="s">
        <v>4883</v>
      </c>
      <c r="H806" s="542" t="s">
        <v>2469</v>
      </c>
      <c r="I806" s="541" t="s">
        <v>2478</v>
      </c>
      <c r="J806" s="540" t="s">
        <v>2478</v>
      </c>
      <c r="K806" s="540" t="s">
        <v>2478</v>
      </c>
      <c r="L806" s="540" t="s">
        <v>2478</v>
      </c>
      <c r="M806" s="540" t="s">
        <v>2478</v>
      </c>
      <c r="N806" s="540" t="s">
        <v>2478</v>
      </c>
      <c r="O806" s="540" t="s">
        <v>2478</v>
      </c>
      <c r="P806" s="540" t="s">
        <v>2478</v>
      </c>
      <c r="Q806" s="540" t="s">
        <v>2478</v>
      </c>
      <c r="R806" s="540" t="s">
        <v>2478</v>
      </c>
      <c r="S806" s="540" t="s">
        <v>2478</v>
      </c>
    </row>
    <row r="807" spans="1:19">
      <c r="A807" s="543" t="s">
        <v>3271</v>
      </c>
      <c r="B807" s="544"/>
      <c r="C807" s="544"/>
      <c r="D807" s="545">
        <v>90017</v>
      </c>
      <c r="E807" s="545">
        <v>90017</v>
      </c>
      <c r="F807" s="545" t="s">
        <v>4884</v>
      </c>
      <c r="G807" s="543" t="s">
        <v>4885</v>
      </c>
      <c r="H807" s="545" t="s">
        <v>2546</v>
      </c>
      <c r="I807" s="544" t="s">
        <v>2478</v>
      </c>
      <c r="J807" s="543" t="s">
        <v>2478</v>
      </c>
      <c r="K807" s="543" t="s">
        <v>2478</v>
      </c>
      <c r="L807" s="543" t="s">
        <v>2478</v>
      </c>
      <c r="M807" s="543" t="s">
        <v>2478</v>
      </c>
      <c r="N807" s="543" t="s">
        <v>2478</v>
      </c>
      <c r="O807" s="543" t="s">
        <v>2478</v>
      </c>
      <c r="P807" s="543" t="s">
        <v>2478</v>
      </c>
      <c r="Q807" s="543" t="s">
        <v>2478</v>
      </c>
      <c r="R807" s="543" t="s">
        <v>2478</v>
      </c>
      <c r="S807" s="543" t="s">
        <v>2478</v>
      </c>
    </row>
    <row r="808" spans="1:19">
      <c r="A808" s="540" t="s">
        <v>3271</v>
      </c>
      <c r="B808" s="541"/>
      <c r="C808" s="541"/>
      <c r="D808" s="542">
        <v>90017</v>
      </c>
      <c r="E808" s="542">
        <v>90017</v>
      </c>
      <c r="F808" s="542" t="s">
        <v>4886</v>
      </c>
      <c r="G808" s="540" t="s">
        <v>4887</v>
      </c>
      <c r="H808" s="542" t="s">
        <v>2546</v>
      </c>
      <c r="I808" s="541" t="s">
        <v>2478</v>
      </c>
      <c r="J808" s="540" t="s">
        <v>2478</v>
      </c>
      <c r="K808" s="540" t="s">
        <v>2478</v>
      </c>
      <c r="L808" s="540" t="s">
        <v>2478</v>
      </c>
      <c r="M808" s="540" t="s">
        <v>2478</v>
      </c>
      <c r="N808" s="540" t="s">
        <v>2478</v>
      </c>
      <c r="O808" s="540" t="s">
        <v>2478</v>
      </c>
      <c r="P808" s="540" t="s">
        <v>2478</v>
      </c>
      <c r="Q808" s="540" t="s">
        <v>2478</v>
      </c>
      <c r="R808" s="540" t="s">
        <v>2478</v>
      </c>
      <c r="S808" s="540" t="s">
        <v>2478</v>
      </c>
    </row>
    <row r="809" spans="1:19">
      <c r="A809" s="543" t="s">
        <v>3271</v>
      </c>
      <c r="B809" s="544"/>
      <c r="C809" s="544"/>
      <c r="D809" s="545">
        <v>90017</v>
      </c>
      <c r="E809" s="545">
        <v>90017</v>
      </c>
      <c r="F809" s="545" t="s">
        <v>4888</v>
      </c>
      <c r="G809" s="543" t="s">
        <v>4889</v>
      </c>
      <c r="H809" s="545" t="s">
        <v>2546</v>
      </c>
      <c r="I809" s="544" t="s">
        <v>2478</v>
      </c>
      <c r="J809" s="543" t="s">
        <v>2478</v>
      </c>
      <c r="K809" s="543" t="s">
        <v>2478</v>
      </c>
      <c r="L809" s="543" t="s">
        <v>2478</v>
      </c>
      <c r="M809" s="543" t="s">
        <v>2478</v>
      </c>
      <c r="N809" s="543" t="s">
        <v>2478</v>
      </c>
      <c r="O809" s="543" t="s">
        <v>2478</v>
      </c>
      <c r="P809" s="543" t="s">
        <v>2478</v>
      </c>
      <c r="Q809" s="543" t="s">
        <v>2478</v>
      </c>
      <c r="R809" s="543" t="s">
        <v>2478</v>
      </c>
      <c r="S809" s="543" t="s">
        <v>2478</v>
      </c>
    </row>
    <row r="810" spans="1:19">
      <c r="A810" s="540" t="s">
        <v>3271</v>
      </c>
      <c r="B810" s="541"/>
      <c r="C810" s="541"/>
      <c r="D810" s="542">
        <v>90017</v>
      </c>
      <c r="E810" s="542">
        <v>90017</v>
      </c>
      <c r="F810" s="542" t="s">
        <v>4890</v>
      </c>
      <c r="G810" s="540" t="s">
        <v>4891</v>
      </c>
      <c r="H810" s="542" t="s">
        <v>2546</v>
      </c>
      <c r="I810" s="541" t="s">
        <v>2478</v>
      </c>
      <c r="J810" s="540" t="s">
        <v>2478</v>
      </c>
      <c r="K810" s="540" t="s">
        <v>2478</v>
      </c>
      <c r="L810" s="540" t="s">
        <v>2478</v>
      </c>
      <c r="M810" s="540" t="s">
        <v>2478</v>
      </c>
      <c r="N810" s="540" t="s">
        <v>2478</v>
      </c>
      <c r="O810" s="540" t="s">
        <v>2478</v>
      </c>
      <c r="P810" s="540" t="s">
        <v>2478</v>
      </c>
      <c r="Q810" s="540" t="s">
        <v>2478</v>
      </c>
      <c r="R810" s="540" t="s">
        <v>2478</v>
      </c>
      <c r="S810" s="540" t="s">
        <v>2478</v>
      </c>
    </row>
    <row r="811" spans="1:19">
      <c r="A811" s="543" t="s">
        <v>3271</v>
      </c>
      <c r="B811" s="544"/>
      <c r="C811" s="544"/>
      <c r="D811" s="545">
        <v>90017</v>
      </c>
      <c r="E811" s="545">
        <v>90017</v>
      </c>
      <c r="F811" s="545" t="s">
        <v>4892</v>
      </c>
      <c r="G811" s="543" t="s">
        <v>4893</v>
      </c>
      <c r="H811" s="545" t="s">
        <v>2469</v>
      </c>
      <c r="I811" s="544" t="s">
        <v>2478</v>
      </c>
      <c r="J811" s="543" t="s">
        <v>2478</v>
      </c>
      <c r="K811" s="543" t="s">
        <v>2478</v>
      </c>
      <c r="L811" s="543" t="s">
        <v>2478</v>
      </c>
      <c r="M811" s="543" t="s">
        <v>2478</v>
      </c>
      <c r="N811" s="543" t="s">
        <v>2478</v>
      </c>
      <c r="O811" s="543" t="s">
        <v>2478</v>
      </c>
      <c r="P811" s="543" t="s">
        <v>2478</v>
      </c>
      <c r="Q811" s="543" t="s">
        <v>2478</v>
      </c>
      <c r="R811" s="543" t="s">
        <v>2478</v>
      </c>
      <c r="S811" s="543" t="s">
        <v>2478</v>
      </c>
    </row>
    <row r="812" spans="1:19">
      <c r="A812" s="540" t="s">
        <v>3271</v>
      </c>
      <c r="B812" s="541"/>
      <c r="C812" s="541"/>
      <c r="D812" s="542">
        <v>90017</v>
      </c>
      <c r="E812" s="542">
        <v>90017</v>
      </c>
      <c r="F812" s="542" t="s">
        <v>4894</v>
      </c>
      <c r="G812" s="540" t="s">
        <v>4895</v>
      </c>
      <c r="H812" s="542" t="s">
        <v>2546</v>
      </c>
      <c r="I812" s="541" t="s">
        <v>2478</v>
      </c>
      <c r="J812" s="540" t="s">
        <v>2478</v>
      </c>
      <c r="K812" s="540" t="s">
        <v>2478</v>
      </c>
      <c r="L812" s="540" t="s">
        <v>2478</v>
      </c>
      <c r="M812" s="540" t="s">
        <v>2478</v>
      </c>
      <c r="N812" s="540" t="s">
        <v>2478</v>
      </c>
      <c r="O812" s="540" t="s">
        <v>2478</v>
      </c>
      <c r="P812" s="540" t="s">
        <v>2478</v>
      </c>
      <c r="Q812" s="540" t="s">
        <v>2478</v>
      </c>
      <c r="R812" s="540" t="s">
        <v>2478</v>
      </c>
      <c r="S812" s="540" t="s">
        <v>2478</v>
      </c>
    </row>
    <row r="813" spans="1:19">
      <c r="A813" s="543" t="s">
        <v>3271</v>
      </c>
      <c r="B813" s="544"/>
      <c r="C813" s="544"/>
      <c r="D813" s="545">
        <v>90017</v>
      </c>
      <c r="E813" s="545">
        <v>90017</v>
      </c>
      <c r="F813" s="545" t="s">
        <v>4896</v>
      </c>
      <c r="G813" s="543" t="s">
        <v>4897</v>
      </c>
      <c r="H813" s="545" t="s">
        <v>2546</v>
      </c>
      <c r="I813" s="544" t="s">
        <v>2478</v>
      </c>
      <c r="J813" s="543" t="s">
        <v>2478</v>
      </c>
      <c r="K813" s="543" t="s">
        <v>2478</v>
      </c>
      <c r="L813" s="543" t="s">
        <v>2478</v>
      </c>
      <c r="M813" s="543" t="s">
        <v>2478</v>
      </c>
      <c r="N813" s="543" t="s">
        <v>2478</v>
      </c>
      <c r="O813" s="543" t="s">
        <v>2478</v>
      </c>
      <c r="P813" s="543" t="s">
        <v>2478</v>
      </c>
      <c r="Q813" s="543" t="s">
        <v>2478</v>
      </c>
      <c r="R813" s="543" t="s">
        <v>2478</v>
      </c>
      <c r="S813" s="543" t="s">
        <v>2478</v>
      </c>
    </row>
    <row r="814" spans="1:19">
      <c r="A814" s="540" t="s">
        <v>3271</v>
      </c>
      <c r="B814" s="541"/>
      <c r="C814" s="541"/>
      <c r="D814" s="542">
        <v>90017</v>
      </c>
      <c r="E814" s="542">
        <v>90017</v>
      </c>
      <c r="F814" s="542" t="s">
        <v>4898</v>
      </c>
      <c r="G814" s="540" t="s">
        <v>4899</v>
      </c>
      <c r="H814" s="542" t="s">
        <v>2469</v>
      </c>
      <c r="I814" s="541" t="s">
        <v>2478</v>
      </c>
      <c r="J814" s="540" t="s">
        <v>2478</v>
      </c>
      <c r="K814" s="540" t="s">
        <v>2478</v>
      </c>
      <c r="L814" s="540" t="s">
        <v>2478</v>
      </c>
      <c r="M814" s="540" t="s">
        <v>2478</v>
      </c>
      <c r="N814" s="540" t="s">
        <v>2478</v>
      </c>
      <c r="O814" s="540" t="s">
        <v>2478</v>
      </c>
      <c r="P814" s="540" t="s">
        <v>2478</v>
      </c>
      <c r="Q814" s="540" t="s">
        <v>2478</v>
      </c>
      <c r="R814" s="540" t="s">
        <v>2478</v>
      </c>
      <c r="S814" s="540" t="s">
        <v>2478</v>
      </c>
    </row>
    <row r="815" spans="1:19">
      <c r="A815" s="543" t="s">
        <v>3271</v>
      </c>
      <c r="B815" s="544"/>
      <c r="C815" s="544"/>
      <c r="D815" s="545">
        <v>90017</v>
      </c>
      <c r="E815" s="545">
        <v>90017</v>
      </c>
      <c r="F815" s="545" t="s">
        <v>4900</v>
      </c>
      <c r="G815" s="543" t="s">
        <v>4901</v>
      </c>
      <c r="H815" s="545" t="s">
        <v>2546</v>
      </c>
      <c r="I815" s="544" t="s">
        <v>2478</v>
      </c>
      <c r="J815" s="543" t="s">
        <v>2478</v>
      </c>
      <c r="K815" s="543" t="s">
        <v>2478</v>
      </c>
      <c r="L815" s="543" t="s">
        <v>2478</v>
      </c>
      <c r="M815" s="543" t="s">
        <v>2478</v>
      </c>
      <c r="N815" s="543" t="s">
        <v>2478</v>
      </c>
      <c r="O815" s="543" t="s">
        <v>2478</v>
      </c>
      <c r="P815" s="543" t="s">
        <v>2478</v>
      </c>
      <c r="Q815" s="543" t="s">
        <v>2478</v>
      </c>
      <c r="R815" s="543" t="s">
        <v>2478</v>
      </c>
      <c r="S815" s="543" t="s">
        <v>2478</v>
      </c>
    </row>
    <row r="816" spans="1:19">
      <c r="A816" s="540" t="s">
        <v>3271</v>
      </c>
      <c r="B816" s="541"/>
      <c r="C816" s="541"/>
      <c r="D816" s="542">
        <v>90017</v>
      </c>
      <c r="E816" s="542">
        <v>90017</v>
      </c>
      <c r="F816" s="542" t="s">
        <v>4902</v>
      </c>
      <c r="G816" s="540" t="s">
        <v>4903</v>
      </c>
      <c r="H816" s="542" t="s">
        <v>2546</v>
      </c>
      <c r="I816" s="541" t="s">
        <v>2478</v>
      </c>
      <c r="J816" s="540" t="s">
        <v>2478</v>
      </c>
      <c r="K816" s="540" t="s">
        <v>2478</v>
      </c>
      <c r="L816" s="540" t="s">
        <v>2478</v>
      </c>
      <c r="M816" s="540" t="s">
        <v>2478</v>
      </c>
      <c r="N816" s="540" t="s">
        <v>2478</v>
      </c>
      <c r="O816" s="540" t="s">
        <v>2478</v>
      </c>
      <c r="P816" s="540" t="s">
        <v>2478</v>
      </c>
      <c r="Q816" s="540" t="s">
        <v>2478</v>
      </c>
      <c r="R816" s="540" t="s">
        <v>2478</v>
      </c>
      <c r="S816" s="540" t="s">
        <v>2478</v>
      </c>
    </row>
    <row r="817" spans="1:19">
      <c r="A817" s="543" t="s">
        <v>3271</v>
      </c>
      <c r="B817" s="544"/>
      <c r="C817" s="544"/>
      <c r="D817" s="545">
        <v>90017</v>
      </c>
      <c r="E817" s="545">
        <v>90017</v>
      </c>
      <c r="F817" s="545" t="s">
        <v>4904</v>
      </c>
      <c r="G817" s="543" t="s">
        <v>4905</v>
      </c>
      <c r="H817" s="545" t="s">
        <v>2546</v>
      </c>
      <c r="I817" s="544" t="s">
        <v>2478</v>
      </c>
      <c r="J817" s="543" t="s">
        <v>2478</v>
      </c>
      <c r="K817" s="543" t="s">
        <v>2478</v>
      </c>
      <c r="L817" s="543" t="s">
        <v>2478</v>
      </c>
      <c r="M817" s="543" t="s">
        <v>2478</v>
      </c>
      <c r="N817" s="543" t="s">
        <v>2478</v>
      </c>
      <c r="O817" s="543" t="s">
        <v>2478</v>
      </c>
      <c r="P817" s="543" t="s">
        <v>2478</v>
      </c>
      <c r="Q817" s="543" t="s">
        <v>2478</v>
      </c>
      <c r="R817" s="543" t="s">
        <v>2478</v>
      </c>
      <c r="S817" s="543" t="s">
        <v>2478</v>
      </c>
    </row>
    <row r="818" spans="1:19">
      <c r="A818" s="540" t="s">
        <v>3271</v>
      </c>
      <c r="B818" s="541"/>
      <c r="C818" s="541"/>
      <c r="D818" s="542">
        <v>90017</v>
      </c>
      <c r="E818" s="542">
        <v>90017</v>
      </c>
      <c r="F818" s="542" t="s">
        <v>4906</v>
      </c>
      <c r="G818" s="540" t="s">
        <v>4907</v>
      </c>
      <c r="H818" s="542" t="s">
        <v>2546</v>
      </c>
      <c r="I818" s="541" t="s">
        <v>2478</v>
      </c>
      <c r="J818" s="540" t="s">
        <v>2478</v>
      </c>
      <c r="K818" s="540" t="s">
        <v>2478</v>
      </c>
      <c r="L818" s="540" t="s">
        <v>2478</v>
      </c>
      <c r="M818" s="540" t="s">
        <v>2478</v>
      </c>
      <c r="N818" s="540" t="s">
        <v>2478</v>
      </c>
      <c r="O818" s="540" t="s">
        <v>2478</v>
      </c>
      <c r="P818" s="540" t="s">
        <v>2478</v>
      </c>
      <c r="Q818" s="540" t="s">
        <v>2478</v>
      </c>
      <c r="R818" s="540" t="s">
        <v>2478</v>
      </c>
      <c r="S818" s="540" t="s">
        <v>2478</v>
      </c>
    </row>
    <row r="819" spans="1:19">
      <c r="A819" s="543" t="s">
        <v>3271</v>
      </c>
      <c r="B819" s="544"/>
      <c r="C819" s="544"/>
      <c r="D819" s="545">
        <v>90017</v>
      </c>
      <c r="E819" s="545">
        <v>90017</v>
      </c>
      <c r="F819" s="545" t="s">
        <v>4908</v>
      </c>
      <c r="G819" s="543" t="s">
        <v>4909</v>
      </c>
      <c r="H819" s="545" t="s">
        <v>2546</v>
      </c>
      <c r="I819" s="544" t="s">
        <v>2478</v>
      </c>
      <c r="J819" s="543" t="s">
        <v>2478</v>
      </c>
      <c r="K819" s="543" t="s">
        <v>2478</v>
      </c>
      <c r="L819" s="543" t="s">
        <v>2478</v>
      </c>
      <c r="M819" s="543" t="s">
        <v>2478</v>
      </c>
      <c r="N819" s="543" t="s">
        <v>2478</v>
      </c>
      <c r="O819" s="543" t="s">
        <v>2478</v>
      </c>
      <c r="P819" s="543" t="s">
        <v>2478</v>
      </c>
      <c r="Q819" s="543" t="s">
        <v>2478</v>
      </c>
      <c r="R819" s="543" t="s">
        <v>2478</v>
      </c>
      <c r="S819" s="543" t="s">
        <v>2478</v>
      </c>
    </row>
    <row r="820" spans="1:19">
      <c r="A820" s="540" t="s">
        <v>3271</v>
      </c>
      <c r="B820" s="541"/>
      <c r="C820" s="541"/>
      <c r="D820" s="542">
        <v>90017</v>
      </c>
      <c r="E820" s="542">
        <v>90017</v>
      </c>
      <c r="F820" s="542" t="s">
        <v>4910</v>
      </c>
      <c r="G820" s="540" t="s">
        <v>4911</v>
      </c>
      <c r="H820" s="542" t="s">
        <v>2469</v>
      </c>
      <c r="I820" s="541" t="s">
        <v>2478</v>
      </c>
      <c r="J820" s="540" t="s">
        <v>2478</v>
      </c>
      <c r="K820" s="540" t="s">
        <v>2478</v>
      </c>
      <c r="L820" s="540" t="s">
        <v>2478</v>
      </c>
      <c r="M820" s="540" t="s">
        <v>2478</v>
      </c>
      <c r="N820" s="540" t="s">
        <v>2478</v>
      </c>
      <c r="O820" s="540" t="s">
        <v>2478</v>
      </c>
      <c r="P820" s="540" t="s">
        <v>2478</v>
      </c>
      <c r="Q820" s="540" t="s">
        <v>2478</v>
      </c>
      <c r="R820" s="540" t="s">
        <v>2478</v>
      </c>
      <c r="S820" s="540" t="s">
        <v>2478</v>
      </c>
    </row>
    <row r="821" spans="1:19">
      <c r="A821" s="543" t="s">
        <v>3271</v>
      </c>
      <c r="B821" s="544"/>
      <c r="C821" s="544"/>
      <c r="D821" s="545">
        <v>90017</v>
      </c>
      <c r="E821" s="545">
        <v>90017</v>
      </c>
      <c r="F821" s="545" t="s">
        <v>4912</v>
      </c>
      <c r="G821" s="543" t="s">
        <v>4913</v>
      </c>
      <c r="H821" s="545" t="s">
        <v>2546</v>
      </c>
      <c r="I821" s="544" t="s">
        <v>2478</v>
      </c>
      <c r="J821" s="543" t="s">
        <v>2478</v>
      </c>
      <c r="K821" s="543" t="s">
        <v>2478</v>
      </c>
      <c r="L821" s="543" t="s">
        <v>2478</v>
      </c>
      <c r="M821" s="543" t="s">
        <v>2478</v>
      </c>
      <c r="N821" s="543" t="s">
        <v>2478</v>
      </c>
      <c r="O821" s="543" t="s">
        <v>2478</v>
      </c>
      <c r="P821" s="543" t="s">
        <v>2478</v>
      </c>
      <c r="Q821" s="543" t="s">
        <v>2478</v>
      </c>
      <c r="R821" s="543" t="s">
        <v>2478</v>
      </c>
      <c r="S821" s="543" t="s">
        <v>2478</v>
      </c>
    </row>
    <row r="822" spans="1:19">
      <c r="A822" s="540" t="s">
        <v>3271</v>
      </c>
      <c r="B822" s="541"/>
      <c r="C822" s="541"/>
      <c r="D822" s="542">
        <v>90017</v>
      </c>
      <c r="E822" s="542">
        <v>90017</v>
      </c>
      <c r="F822" s="542" t="s">
        <v>4914</v>
      </c>
      <c r="G822" s="540" t="s">
        <v>4915</v>
      </c>
      <c r="H822" s="542" t="s">
        <v>2546</v>
      </c>
      <c r="I822" s="541" t="s">
        <v>2478</v>
      </c>
      <c r="J822" s="540" t="s">
        <v>2478</v>
      </c>
      <c r="K822" s="540" t="s">
        <v>2478</v>
      </c>
      <c r="L822" s="540" t="s">
        <v>2478</v>
      </c>
      <c r="M822" s="540" t="s">
        <v>2478</v>
      </c>
      <c r="N822" s="540" t="s">
        <v>2478</v>
      </c>
      <c r="O822" s="540" t="s">
        <v>2478</v>
      </c>
      <c r="P822" s="540" t="s">
        <v>2478</v>
      </c>
      <c r="Q822" s="540" t="s">
        <v>2478</v>
      </c>
      <c r="R822" s="540" t="s">
        <v>2478</v>
      </c>
      <c r="S822" s="540" t="s">
        <v>2478</v>
      </c>
    </row>
    <row r="823" spans="1:19">
      <c r="A823" s="543" t="s">
        <v>3271</v>
      </c>
      <c r="B823" s="544"/>
      <c r="C823" s="544"/>
      <c r="D823" s="545">
        <v>90017</v>
      </c>
      <c r="E823" s="545">
        <v>90017</v>
      </c>
      <c r="F823" s="545" t="s">
        <v>4916</v>
      </c>
      <c r="G823" s="543" t="s">
        <v>4917</v>
      </c>
      <c r="H823" s="545" t="s">
        <v>2546</v>
      </c>
      <c r="I823" s="544" t="s">
        <v>2478</v>
      </c>
      <c r="J823" s="543" t="s">
        <v>2478</v>
      </c>
      <c r="K823" s="543" t="s">
        <v>2478</v>
      </c>
      <c r="L823" s="543" t="s">
        <v>2478</v>
      </c>
      <c r="M823" s="543" t="s">
        <v>2478</v>
      </c>
      <c r="N823" s="543" t="s">
        <v>2478</v>
      </c>
      <c r="O823" s="543" t="s">
        <v>2478</v>
      </c>
      <c r="P823" s="543" t="s">
        <v>2478</v>
      </c>
      <c r="Q823" s="543" t="s">
        <v>2478</v>
      </c>
      <c r="R823" s="543" t="s">
        <v>2478</v>
      </c>
      <c r="S823" s="543" t="s">
        <v>2478</v>
      </c>
    </row>
    <row r="824" spans="1:19">
      <c r="A824" s="540" t="s">
        <v>3271</v>
      </c>
      <c r="B824" s="541"/>
      <c r="C824" s="541"/>
      <c r="D824" s="542">
        <v>90017</v>
      </c>
      <c r="E824" s="542">
        <v>90017</v>
      </c>
      <c r="F824" s="542" t="s">
        <v>4918</v>
      </c>
      <c r="G824" s="540" t="s">
        <v>4919</v>
      </c>
      <c r="H824" s="542" t="s">
        <v>2546</v>
      </c>
      <c r="I824" s="541" t="s">
        <v>2478</v>
      </c>
      <c r="J824" s="540" t="s">
        <v>2478</v>
      </c>
      <c r="K824" s="540" t="s">
        <v>2478</v>
      </c>
      <c r="L824" s="540" t="s">
        <v>2478</v>
      </c>
      <c r="M824" s="540" t="s">
        <v>2478</v>
      </c>
      <c r="N824" s="540" t="s">
        <v>2478</v>
      </c>
      <c r="O824" s="540" t="s">
        <v>2478</v>
      </c>
      <c r="P824" s="540" t="s">
        <v>2478</v>
      </c>
      <c r="Q824" s="540" t="s">
        <v>2478</v>
      </c>
      <c r="R824" s="540" t="s">
        <v>2478</v>
      </c>
      <c r="S824" s="540" t="s">
        <v>2478</v>
      </c>
    </row>
    <row r="825" spans="1:19">
      <c r="A825" s="543" t="s">
        <v>3271</v>
      </c>
      <c r="B825" s="544"/>
      <c r="C825" s="544"/>
      <c r="D825" s="545">
        <v>90017</v>
      </c>
      <c r="E825" s="545">
        <v>90017</v>
      </c>
      <c r="F825" s="545" t="s">
        <v>4920</v>
      </c>
      <c r="G825" s="543" t="s">
        <v>4921</v>
      </c>
      <c r="H825" s="545" t="s">
        <v>2469</v>
      </c>
      <c r="I825" s="544" t="s">
        <v>2478</v>
      </c>
      <c r="J825" s="543" t="s">
        <v>2478</v>
      </c>
      <c r="K825" s="543" t="s">
        <v>2478</v>
      </c>
      <c r="L825" s="543" t="s">
        <v>2478</v>
      </c>
      <c r="M825" s="543" t="s">
        <v>2478</v>
      </c>
      <c r="N825" s="543" t="s">
        <v>2478</v>
      </c>
      <c r="O825" s="543" t="s">
        <v>2478</v>
      </c>
      <c r="P825" s="543" t="s">
        <v>2478</v>
      </c>
      <c r="Q825" s="543" t="s">
        <v>2478</v>
      </c>
      <c r="R825" s="543" t="s">
        <v>2478</v>
      </c>
      <c r="S825" s="543" t="s">
        <v>2478</v>
      </c>
    </row>
    <row r="826" spans="1:19">
      <c r="A826" s="540" t="s">
        <v>3271</v>
      </c>
      <c r="B826" s="541"/>
      <c r="C826" s="541"/>
      <c r="D826" s="542">
        <v>90017</v>
      </c>
      <c r="E826" s="542">
        <v>90017</v>
      </c>
      <c r="F826" s="542" t="s">
        <v>4922</v>
      </c>
      <c r="G826" s="540" t="s">
        <v>4923</v>
      </c>
      <c r="H826" s="542" t="s">
        <v>2546</v>
      </c>
      <c r="I826" s="541" t="s">
        <v>2478</v>
      </c>
      <c r="J826" s="540" t="s">
        <v>2478</v>
      </c>
      <c r="K826" s="540" t="s">
        <v>2478</v>
      </c>
      <c r="L826" s="540" t="s">
        <v>2478</v>
      </c>
      <c r="M826" s="540" t="s">
        <v>2478</v>
      </c>
      <c r="N826" s="540" t="s">
        <v>2478</v>
      </c>
      <c r="O826" s="540" t="s">
        <v>2478</v>
      </c>
      <c r="P826" s="540" t="s">
        <v>2478</v>
      </c>
      <c r="Q826" s="540" t="s">
        <v>2478</v>
      </c>
      <c r="R826" s="540" t="s">
        <v>2478</v>
      </c>
      <c r="S826" s="540" t="s">
        <v>2478</v>
      </c>
    </row>
    <row r="827" spans="1:19">
      <c r="A827" s="543" t="s">
        <v>3271</v>
      </c>
      <c r="B827" s="544"/>
      <c r="C827" s="544"/>
      <c r="D827" s="545">
        <v>90017</v>
      </c>
      <c r="E827" s="545">
        <v>90017</v>
      </c>
      <c r="F827" s="545" t="s">
        <v>4924</v>
      </c>
      <c r="G827" s="543" t="s">
        <v>4925</v>
      </c>
      <c r="H827" s="545" t="s">
        <v>2469</v>
      </c>
      <c r="I827" s="544" t="s">
        <v>2478</v>
      </c>
      <c r="J827" s="543" t="s">
        <v>2478</v>
      </c>
      <c r="K827" s="543" t="s">
        <v>2478</v>
      </c>
      <c r="L827" s="543" t="s">
        <v>2478</v>
      </c>
      <c r="M827" s="543" t="s">
        <v>2478</v>
      </c>
      <c r="N827" s="543" t="s">
        <v>2478</v>
      </c>
      <c r="O827" s="543" t="s">
        <v>2478</v>
      </c>
      <c r="P827" s="543" t="s">
        <v>2478</v>
      </c>
      <c r="Q827" s="543" t="s">
        <v>2478</v>
      </c>
      <c r="R827" s="543" t="s">
        <v>2478</v>
      </c>
      <c r="S827" s="543" t="s">
        <v>2478</v>
      </c>
    </row>
    <row r="828" spans="1:19">
      <c r="A828" s="540" t="s">
        <v>3271</v>
      </c>
      <c r="B828" s="541"/>
      <c r="C828" s="541"/>
      <c r="D828" s="542">
        <v>90017</v>
      </c>
      <c r="E828" s="542">
        <v>90017</v>
      </c>
      <c r="F828" s="542" t="s">
        <v>4926</v>
      </c>
      <c r="G828" s="540" t="s">
        <v>4927</v>
      </c>
      <c r="H828" s="542" t="s">
        <v>2546</v>
      </c>
      <c r="I828" s="541" t="s">
        <v>2478</v>
      </c>
      <c r="J828" s="540" t="s">
        <v>2478</v>
      </c>
      <c r="K828" s="540" t="s">
        <v>2478</v>
      </c>
      <c r="L828" s="540" t="s">
        <v>2478</v>
      </c>
      <c r="M828" s="540" t="s">
        <v>2478</v>
      </c>
      <c r="N828" s="540" t="s">
        <v>2478</v>
      </c>
      <c r="O828" s="540" t="s">
        <v>2478</v>
      </c>
      <c r="P828" s="540" t="s">
        <v>2478</v>
      </c>
      <c r="Q828" s="540" t="s">
        <v>2478</v>
      </c>
      <c r="R828" s="540" t="s">
        <v>2478</v>
      </c>
      <c r="S828" s="540" t="s">
        <v>2478</v>
      </c>
    </row>
    <row r="829" spans="1:19">
      <c r="A829" s="543" t="s">
        <v>3271</v>
      </c>
      <c r="B829" s="544"/>
      <c r="C829" s="544"/>
      <c r="D829" s="545">
        <v>90017</v>
      </c>
      <c r="E829" s="545">
        <v>90017</v>
      </c>
      <c r="F829" s="545" t="s">
        <v>4928</v>
      </c>
      <c r="G829" s="543" t="s">
        <v>4929</v>
      </c>
      <c r="H829" s="545" t="s">
        <v>2546</v>
      </c>
      <c r="I829" s="544" t="s">
        <v>2478</v>
      </c>
      <c r="J829" s="543" t="s">
        <v>2478</v>
      </c>
      <c r="K829" s="543" t="s">
        <v>2478</v>
      </c>
      <c r="L829" s="543" t="s">
        <v>2478</v>
      </c>
      <c r="M829" s="543" t="s">
        <v>2478</v>
      </c>
      <c r="N829" s="543" t="s">
        <v>2478</v>
      </c>
      <c r="O829" s="543" t="s">
        <v>2478</v>
      </c>
      <c r="P829" s="543" t="s">
        <v>2478</v>
      </c>
      <c r="Q829" s="543" t="s">
        <v>2478</v>
      </c>
      <c r="R829" s="543" t="s">
        <v>2478</v>
      </c>
      <c r="S829" s="543" t="s">
        <v>2478</v>
      </c>
    </row>
    <row r="830" spans="1:19">
      <c r="A830" s="540" t="s">
        <v>3271</v>
      </c>
      <c r="B830" s="541"/>
      <c r="C830" s="541"/>
      <c r="D830" s="542">
        <v>90017</v>
      </c>
      <c r="E830" s="542">
        <v>90017</v>
      </c>
      <c r="F830" s="542" t="s">
        <v>4930</v>
      </c>
      <c r="G830" s="540" t="s">
        <v>4931</v>
      </c>
      <c r="H830" s="542" t="s">
        <v>2546</v>
      </c>
      <c r="I830" s="541" t="s">
        <v>2478</v>
      </c>
      <c r="J830" s="540" t="s">
        <v>2478</v>
      </c>
      <c r="K830" s="540" t="s">
        <v>2478</v>
      </c>
      <c r="L830" s="540" t="s">
        <v>2478</v>
      </c>
      <c r="M830" s="540" t="s">
        <v>2478</v>
      </c>
      <c r="N830" s="540" t="s">
        <v>2478</v>
      </c>
      <c r="O830" s="540" t="s">
        <v>2478</v>
      </c>
      <c r="P830" s="540" t="s">
        <v>2478</v>
      </c>
      <c r="Q830" s="540" t="s">
        <v>2478</v>
      </c>
      <c r="R830" s="540" t="s">
        <v>2478</v>
      </c>
      <c r="S830" s="540" t="s">
        <v>2478</v>
      </c>
    </row>
    <row r="831" spans="1:19">
      <c r="A831" s="543" t="s">
        <v>3271</v>
      </c>
      <c r="B831" s="544"/>
      <c r="C831" s="544"/>
      <c r="D831" s="545">
        <v>90017</v>
      </c>
      <c r="E831" s="545">
        <v>90017</v>
      </c>
      <c r="F831" s="545" t="s">
        <v>4932</v>
      </c>
      <c r="G831" s="543" t="s">
        <v>4933</v>
      </c>
      <c r="H831" s="545" t="s">
        <v>2546</v>
      </c>
      <c r="I831" s="544" t="s">
        <v>2478</v>
      </c>
      <c r="J831" s="543" t="s">
        <v>2478</v>
      </c>
      <c r="K831" s="543" t="s">
        <v>2478</v>
      </c>
      <c r="L831" s="543" t="s">
        <v>2478</v>
      </c>
      <c r="M831" s="543" t="s">
        <v>2478</v>
      </c>
      <c r="N831" s="543" t="s">
        <v>2478</v>
      </c>
      <c r="O831" s="543" t="s">
        <v>2478</v>
      </c>
      <c r="P831" s="543" t="s">
        <v>2478</v>
      </c>
      <c r="Q831" s="543" t="s">
        <v>2478</v>
      </c>
      <c r="R831" s="543" t="s">
        <v>2478</v>
      </c>
      <c r="S831" s="543" t="s">
        <v>2478</v>
      </c>
    </row>
    <row r="832" spans="1:19">
      <c r="A832" s="540" t="s">
        <v>3271</v>
      </c>
      <c r="B832" s="541"/>
      <c r="C832" s="541"/>
      <c r="D832" s="542">
        <v>90017</v>
      </c>
      <c r="E832" s="542">
        <v>90017</v>
      </c>
      <c r="F832" s="542" t="s">
        <v>4934</v>
      </c>
      <c r="G832" s="540" t="s">
        <v>4935</v>
      </c>
      <c r="H832" s="542" t="s">
        <v>2546</v>
      </c>
      <c r="I832" s="541" t="s">
        <v>2478</v>
      </c>
      <c r="J832" s="540" t="s">
        <v>2478</v>
      </c>
      <c r="K832" s="540" t="s">
        <v>2478</v>
      </c>
      <c r="L832" s="540" t="s">
        <v>2478</v>
      </c>
      <c r="M832" s="540" t="s">
        <v>2478</v>
      </c>
      <c r="N832" s="540" t="s">
        <v>2478</v>
      </c>
      <c r="O832" s="540" t="s">
        <v>2478</v>
      </c>
      <c r="P832" s="540" t="s">
        <v>2478</v>
      </c>
      <c r="Q832" s="540" t="s">
        <v>2478</v>
      </c>
      <c r="R832" s="540" t="s">
        <v>2478</v>
      </c>
      <c r="S832" s="540" t="s">
        <v>2478</v>
      </c>
    </row>
    <row r="833" spans="1:19">
      <c r="A833" s="543" t="s">
        <v>3271</v>
      </c>
      <c r="B833" s="544"/>
      <c r="C833" s="544"/>
      <c r="D833" s="545">
        <v>90017</v>
      </c>
      <c r="E833" s="545">
        <v>90017</v>
      </c>
      <c r="F833" s="545" t="s">
        <v>4936</v>
      </c>
      <c r="G833" s="543" t="s">
        <v>4937</v>
      </c>
      <c r="H833" s="545" t="s">
        <v>2469</v>
      </c>
      <c r="I833" s="544" t="s">
        <v>2478</v>
      </c>
      <c r="J833" s="543" t="s">
        <v>2478</v>
      </c>
      <c r="K833" s="543" t="s">
        <v>2478</v>
      </c>
      <c r="L833" s="543" t="s">
        <v>2478</v>
      </c>
      <c r="M833" s="543" t="s">
        <v>2478</v>
      </c>
      <c r="N833" s="543" t="s">
        <v>2478</v>
      </c>
      <c r="O833" s="543" t="s">
        <v>2478</v>
      </c>
      <c r="P833" s="543" t="s">
        <v>2478</v>
      </c>
      <c r="Q833" s="543" t="s">
        <v>2478</v>
      </c>
      <c r="R833" s="543" t="s">
        <v>2478</v>
      </c>
      <c r="S833" s="543" t="s">
        <v>2478</v>
      </c>
    </row>
    <row r="834" spans="1:19">
      <c r="A834" s="540" t="s">
        <v>3271</v>
      </c>
      <c r="B834" s="541"/>
      <c r="C834" s="541"/>
      <c r="D834" s="542">
        <v>90017</v>
      </c>
      <c r="E834" s="542">
        <v>90017</v>
      </c>
      <c r="F834" s="542" t="s">
        <v>4938</v>
      </c>
      <c r="G834" s="540" t="s">
        <v>4939</v>
      </c>
      <c r="H834" s="542" t="s">
        <v>2546</v>
      </c>
      <c r="I834" s="541" t="s">
        <v>2478</v>
      </c>
      <c r="J834" s="540" t="s">
        <v>2478</v>
      </c>
      <c r="K834" s="540" t="s">
        <v>2478</v>
      </c>
      <c r="L834" s="540" t="s">
        <v>2478</v>
      </c>
      <c r="M834" s="540" t="s">
        <v>2478</v>
      </c>
      <c r="N834" s="540" t="s">
        <v>2478</v>
      </c>
      <c r="O834" s="540" t="s">
        <v>2478</v>
      </c>
      <c r="P834" s="540" t="s">
        <v>2478</v>
      </c>
      <c r="Q834" s="540" t="s">
        <v>2478</v>
      </c>
      <c r="R834" s="540" t="s">
        <v>2478</v>
      </c>
      <c r="S834" s="540" t="s">
        <v>2478</v>
      </c>
    </row>
    <row r="835" spans="1:19">
      <c r="A835" s="543" t="s">
        <v>3271</v>
      </c>
      <c r="B835" s="544"/>
      <c r="C835" s="544"/>
      <c r="D835" s="545">
        <v>90017</v>
      </c>
      <c r="E835" s="545">
        <v>90017</v>
      </c>
      <c r="F835" s="545" t="s">
        <v>4940</v>
      </c>
      <c r="G835" s="543" t="s">
        <v>4941</v>
      </c>
      <c r="H835" s="545" t="s">
        <v>2546</v>
      </c>
      <c r="I835" s="544" t="s">
        <v>2478</v>
      </c>
      <c r="J835" s="543" t="s">
        <v>2478</v>
      </c>
      <c r="K835" s="543" t="s">
        <v>2478</v>
      </c>
      <c r="L835" s="543" t="s">
        <v>2478</v>
      </c>
      <c r="M835" s="543" t="s">
        <v>2478</v>
      </c>
      <c r="N835" s="543" t="s">
        <v>2478</v>
      </c>
      <c r="O835" s="543" t="s">
        <v>2478</v>
      </c>
      <c r="P835" s="543" t="s">
        <v>2478</v>
      </c>
      <c r="Q835" s="543" t="s">
        <v>2478</v>
      </c>
      <c r="R835" s="543" t="s">
        <v>2478</v>
      </c>
      <c r="S835" s="543" t="s">
        <v>2478</v>
      </c>
    </row>
    <row r="836" spans="1:19">
      <c r="A836" s="540" t="s">
        <v>3271</v>
      </c>
      <c r="B836" s="541"/>
      <c r="C836" s="541"/>
      <c r="D836" s="542">
        <v>90017</v>
      </c>
      <c r="E836" s="542">
        <v>90017</v>
      </c>
      <c r="F836" s="542" t="s">
        <v>4942</v>
      </c>
      <c r="G836" s="540" t="s">
        <v>4943</v>
      </c>
      <c r="H836" s="542" t="s">
        <v>2546</v>
      </c>
      <c r="I836" s="541" t="s">
        <v>2478</v>
      </c>
      <c r="J836" s="540" t="s">
        <v>2478</v>
      </c>
      <c r="K836" s="540" t="s">
        <v>2478</v>
      </c>
      <c r="L836" s="540" t="s">
        <v>2478</v>
      </c>
      <c r="M836" s="540" t="s">
        <v>2478</v>
      </c>
      <c r="N836" s="540" t="s">
        <v>2478</v>
      </c>
      <c r="O836" s="540" t="s">
        <v>2478</v>
      </c>
      <c r="P836" s="540" t="s">
        <v>2478</v>
      </c>
      <c r="Q836" s="540" t="s">
        <v>2478</v>
      </c>
      <c r="R836" s="540" t="s">
        <v>2478</v>
      </c>
      <c r="S836" s="540" t="s">
        <v>2478</v>
      </c>
    </row>
    <row r="837" spans="1:19">
      <c r="A837" s="543" t="s">
        <v>3271</v>
      </c>
      <c r="B837" s="544"/>
      <c r="C837" s="544"/>
      <c r="D837" s="545">
        <v>90017</v>
      </c>
      <c r="E837" s="545">
        <v>90017</v>
      </c>
      <c r="F837" s="545" t="s">
        <v>4944</v>
      </c>
      <c r="G837" s="543" t="s">
        <v>4945</v>
      </c>
      <c r="H837" s="545" t="s">
        <v>2546</v>
      </c>
      <c r="I837" s="544" t="s">
        <v>2478</v>
      </c>
      <c r="J837" s="543" t="s">
        <v>2478</v>
      </c>
      <c r="K837" s="543" t="s">
        <v>2478</v>
      </c>
      <c r="L837" s="543" t="s">
        <v>2478</v>
      </c>
      <c r="M837" s="543" t="s">
        <v>2478</v>
      </c>
      <c r="N837" s="543" t="s">
        <v>2478</v>
      </c>
      <c r="O837" s="543" t="s">
        <v>2478</v>
      </c>
      <c r="P837" s="543" t="s">
        <v>2478</v>
      </c>
      <c r="Q837" s="543" t="s">
        <v>2478</v>
      </c>
      <c r="R837" s="543" t="s">
        <v>2478</v>
      </c>
      <c r="S837" s="543" t="s">
        <v>2478</v>
      </c>
    </row>
    <row r="838" spans="1:19">
      <c r="A838" s="540" t="s">
        <v>3271</v>
      </c>
      <c r="B838" s="541"/>
      <c r="C838" s="541"/>
      <c r="D838" s="542">
        <v>90017</v>
      </c>
      <c r="E838" s="542">
        <v>90017</v>
      </c>
      <c r="F838" s="542" t="s">
        <v>4946</v>
      </c>
      <c r="G838" s="540" t="s">
        <v>4947</v>
      </c>
      <c r="H838" s="542" t="s">
        <v>2546</v>
      </c>
      <c r="I838" s="541" t="s">
        <v>2478</v>
      </c>
      <c r="J838" s="540" t="s">
        <v>2478</v>
      </c>
      <c r="K838" s="540" t="s">
        <v>2478</v>
      </c>
      <c r="L838" s="540" t="s">
        <v>2478</v>
      </c>
      <c r="M838" s="540" t="s">
        <v>2478</v>
      </c>
      <c r="N838" s="540" t="s">
        <v>2478</v>
      </c>
      <c r="O838" s="540" t="s">
        <v>2478</v>
      </c>
      <c r="P838" s="540" t="s">
        <v>2478</v>
      </c>
      <c r="Q838" s="540" t="s">
        <v>2478</v>
      </c>
      <c r="R838" s="540" t="s">
        <v>2478</v>
      </c>
      <c r="S838" s="540" t="s">
        <v>2478</v>
      </c>
    </row>
    <row r="839" spans="1:19">
      <c r="A839" s="543" t="s">
        <v>3271</v>
      </c>
      <c r="B839" s="544"/>
      <c r="C839" s="544"/>
      <c r="D839" s="545">
        <v>90017</v>
      </c>
      <c r="E839" s="545">
        <v>90017</v>
      </c>
      <c r="F839" s="545" t="s">
        <v>4948</v>
      </c>
      <c r="G839" s="543" t="s">
        <v>4949</v>
      </c>
      <c r="H839" s="545" t="s">
        <v>2546</v>
      </c>
      <c r="I839" s="544" t="s">
        <v>2478</v>
      </c>
      <c r="J839" s="543" t="s">
        <v>2478</v>
      </c>
      <c r="K839" s="543" t="s">
        <v>2478</v>
      </c>
      <c r="L839" s="543" t="s">
        <v>2478</v>
      </c>
      <c r="M839" s="543" t="s">
        <v>2478</v>
      </c>
      <c r="N839" s="543" t="s">
        <v>2478</v>
      </c>
      <c r="O839" s="543" t="s">
        <v>2478</v>
      </c>
      <c r="P839" s="543" t="s">
        <v>2478</v>
      </c>
      <c r="Q839" s="543" t="s">
        <v>2478</v>
      </c>
      <c r="R839" s="543" t="s">
        <v>2478</v>
      </c>
      <c r="S839" s="543" t="s">
        <v>2478</v>
      </c>
    </row>
    <row r="840" spans="1:19">
      <c r="A840" s="540" t="s">
        <v>3271</v>
      </c>
      <c r="B840" s="541"/>
      <c r="C840" s="541"/>
      <c r="D840" s="542">
        <v>90017</v>
      </c>
      <c r="E840" s="542">
        <v>90017</v>
      </c>
      <c r="F840" s="542" t="s">
        <v>4950</v>
      </c>
      <c r="G840" s="540" t="s">
        <v>4951</v>
      </c>
      <c r="H840" s="542" t="s">
        <v>2546</v>
      </c>
      <c r="I840" s="541" t="s">
        <v>2478</v>
      </c>
      <c r="J840" s="540" t="s">
        <v>2478</v>
      </c>
      <c r="K840" s="540" t="s">
        <v>2478</v>
      </c>
      <c r="L840" s="540" t="s">
        <v>2478</v>
      </c>
      <c r="M840" s="540" t="s">
        <v>2478</v>
      </c>
      <c r="N840" s="540" t="s">
        <v>2478</v>
      </c>
      <c r="O840" s="540" t="s">
        <v>2478</v>
      </c>
      <c r="P840" s="540" t="s">
        <v>2478</v>
      </c>
      <c r="Q840" s="540" t="s">
        <v>2478</v>
      </c>
      <c r="R840" s="540" t="s">
        <v>2478</v>
      </c>
      <c r="S840" s="540" t="s">
        <v>2478</v>
      </c>
    </row>
    <row r="841" spans="1:19">
      <c r="A841" s="543" t="s">
        <v>3271</v>
      </c>
      <c r="B841" s="544"/>
      <c r="C841" s="544"/>
      <c r="D841" s="545">
        <v>90017</v>
      </c>
      <c r="E841" s="545">
        <v>90017</v>
      </c>
      <c r="F841" s="545" t="s">
        <v>4952</v>
      </c>
      <c r="G841" s="543" t="s">
        <v>4953</v>
      </c>
      <c r="H841" s="545" t="s">
        <v>2546</v>
      </c>
      <c r="I841" s="544" t="s">
        <v>2478</v>
      </c>
      <c r="J841" s="543" t="s">
        <v>2478</v>
      </c>
      <c r="K841" s="543" t="s">
        <v>2478</v>
      </c>
      <c r="L841" s="543" t="s">
        <v>2478</v>
      </c>
      <c r="M841" s="543" t="s">
        <v>2478</v>
      </c>
      <c r="N841" s="543" t="s">
        <v>2478</v>
      </c>
      <c r="O841" s="543" t="s">
        <v>2478</v>
      </c>
      <c r="P841" s="543" t="s">
        <v>2478</v>
      </c>
      <c r="Q841" s="543" t="s">
        <v>2478</v>
      </c>
      <c r="R841" s="543" t="s">
        <v>2478</v>
      </c>
      <c r="S841" s="543" t="s">
        <v>2478</v>
      </c>
    </row>
    <row r="842" spans="1:19">
      <c r="A842" s="540" t="s">
        <v>3271</v>
      </c>
      <c r="B842" s="541"/>
      <c r="C842" s="541"/>
      <c r="D842" s="542">
        <v>90017</v>
      </c>
      <c r="E842" s="542">
        <v>90017</v>
      </c>
      <c r="F842" s="542" t="s">
        <v>4954</v>
      </c>
      <c r="G842" s="540" t="s">
        <v>4955</v>
      </c>
      <c r="H842" s="542" t="s">
        <v>2546</v>
      </c>
      <c r="I842" s="541" t="s">
        <v>2478</v>
      </c>
      <c r="J842" s="540" t="s">
        <v>2478</v>
      </c>
      <c r="K842" s="540" t="s">
        <v>2478</v>
      </c>
      <c r="L842" s="540" t="s">
        <v>2478</v>
      </c>
      <c r="M842" s="540" t="s">
        <v>2478</v>
      </c>
      <c r="N842" s="540" t="s">
        <v>2478</v>
      </c>
      <c r="O842" s="540" t="s">
        <v>2478</v>
      </c>
      <c r="P842" s="540" t="s">
        <v>2478</v>
      </c>
      <c r="Q842" s="540" t="s">
        <v>2478</v>
      </c>
      <c r="R842" s="540" t="s">
        <v>2478</v>
      </c>
      <c r="S842" s="540" t="s">
        <v>2478</v>
      </c>
    </row>
    <row r="843" spans="1:19">
      <c r="A843" s="543" t="s">
        <v>3271</v>
      </c>
      <c r="B843" s="544"/>
      <c r="C843" s="544"/>
      <c r="D843" s="545">
        <v>90017</v>
      </c>
      <c r="E843" s="545">
        <v>90017</v>
      </c>
      <c r="F843" s="545" t="s">
        <v>4956</v>
      </c>
      <c r="G843" s="543" t="s">
        <v>4957</v>
      </c>
      <c r="H843" s="545" t="s">
        <v>2546</v>
      </c>
      <c r="I843" s="544" t="s">
        <v>2478</v>
      </c>
      <c r="J843" s="543" t="s">
        <v>2478</v>
      </c>
      <c r="K843" s="543" t="s">
        <v>2478</v>
      </c>
      <c r="L843" s="543" t="s">
        <v>2478</v>
      </c>
      <c r="M843" s="543" t="s">
        <v>2478</v>
      </c>
      <c r="N843" s="543" t="s">
        <v>2478</v>
      </c>
      <c r="O843" s="543" t="s">
        <v>2478</v>
      </c>
      <c r="P843" s="543" t="s">
        <v>2478</v>
      </c>
      <c r="Q843" s="543" t="s">
        <v>2478</v>
      </c>
      <c r="R843" s="543" t="s">
        <v>2478</v>
      </c>
      <c r="S843" s="543" t="s">
        <v>2478</v>
      </c>
    </row>
    <row r="844" spans="1:19">
      <c r="A844" s="540" t="s">
        <v>3271</v>
      </c>
      <c r="B844" s="541"/>
      <c r="C844" s="541"/>
      <c r="D844" s="542">
        <v>90017</v>
      </c>
      <c r="E844" s="542">
        <v>90017</v>
      </c>
      <c r="F844" s="542" t="s">
        <v>4958</v>
      </c>
      <c r="G844" s="540" t="s">
        <v>4959</v>
      </c>
      <c r="H844" s="542" t="s">
        <v>2546</v>
      </c>
      <c r="I844" s="541" t="s">
        <v>2478</v>
      </c>
      <c r="J844" s="540" t="s">
        <v>2478</v>
      </c>
      <c r="K844" s="540" t="s">
        <v>2478</v>
      </c>
      <c r="L844" s="540" t="s">
        <v>2478</v>
      </c>
      <c r="M844" s="540" t="s">
        <v>2478</v>
      </c>
      <c r="N844" s="540" t="s">
        <v>2478</v>
      </c>
      <c r="O844" s="540" t="s">
        <v>2478</v>
      </c>
      <c r="P844" s="540" t="s">
        <v>2478</v>
      </c>
      <c r="Q844" s="540" t="s">
        <v>2478</v>
      </c>
      <c r="R844" s="540" t="s">
        <v>2478</v>
      </c>
      <c r="S844" s="540" t="s">
        <v>2478</v>
      </c>
    </row>
    <row r="845" spans="1:19">
      <c r="A845" s="543" t="s">
        <v>3271</v>
      </c>
      <c r="B845" s="544"/>
      <c r="C845" s="544"/>
      <c r="D845" s="545">
        <v>90017</v>
      </c>
      <c r="E845" s="545">
        <v>90017</v>
      </c>
      <c r="F845" s="545" t="s">
        <v>4960</v>
      </c>
      <c r="G845" s="543" t="s">
        <v>4961</v>
      </c>
      <c r="H845" s="545" t="s">
        <v>2546</v>
      </c>
      <c r="I845" s="544" t="s">
        <v>2478</v>
      </c>
      <c r="J845" s="543" t="s">
        <v>2478</v>
      </c>
      <c r="K845" s="543" t="s">
        <v>2478</v>
      </c>
      <c r="L845" s="543" t="s">
        <v>2478</v>
      </c>
      <c r="M845" s="543" t="s">
        <v>2478</v>
      </c>
      <c r="N845" s="543" t="s">
        <v>2478</v>
      </c>
      <c r="O845" s="543" t="s">
        <v>2478</v>
      </c>
      <c r="P845" s="543" t="s">
        <v>2478</v>
      </c>
      <c r="Q845" s="543" t="s">
        <v>2478</v>
      </c>
      <c r="R845" s="543" t="s">
        <v>2478</v>
      </c>
      <c r="S845" s="543" t="s">
        <v>2478</v>
      </c>
    </row>
    <row r="846" spans="1:19">
      <c r="A846" s="540" t="s">
        <v>3271</v>
      </c>
      <c r="B846" s="541"/>
      <c r="C846" s="541"/>
      <c r="D846" s="542">
        <v>90017</v>
      </c>
      <c r="E846" s="542">
        <v>90017</v>
      </c>
      <c r="F846" s="542" t="s">
        <v>4962</v>
      </c>
      <c r="G846" s="540" t="s">
        <v>4963</v>
      </c>
      <c r="H846" s="542" t="s">
        <v>2546</v>
      </c>
      <c r="I846" s="541" t="s">
        <v>2478</v>
      </c>
      <c r="J846" s="540" t="s">
        <v>2478</v>
      </c>
      <c r="K846" s="540" t="s">
        <v>2478</v>
      </c>
      <c r="L846" s="540" t="s">
        <v>2478</v>
      </c>
      <c r="M846" s="540" t="s">
        <v>2478</v>
      </c>
      <c r="N846" s="540" t="s">
        <v>2478</v>
      </c>
      <c r="O846" s="540" t="s">
        <v>2478</v>
      </c>
      <c r="P846" s="540" t="s">
        <v>2478</v>
      </c>
      <c r="Q846" s="540" t="s">
        <v>2478</v>
      </c>
      <c r="R846" s="540" t="s">
        <v>2478</v>
      </c>
      <c r="S846" s="540" t="s">
        <v>2478</v>
      </c>
    </row>
    <row r="847" spans="1:19">
      <c r="A847" s="543" t="s">
        <v>3271</v>
      </c>
      <c r="B847" s="544"/>
      <c r="C847" s="544"/>
      <c r="D847" s="545">
        <v>90017</v>
      </c>
      <c r="E847" s="545">
        <v>90017</v>
      </c>
      <c r="F847" s="545" t="s">
        <v>4964</v>
      </c>
      <c r="G847" s="543" t="s">
        <v>4965</v>
      </c>
      <c r="H847" s="545" t="s">
        <v>2546</v>
      </c>
      <c r="I847" s="544" t="s">
        <v>2478</v>
      </c>
      <c r="J847" s="543" t="s">
        <v>2478</v>
      </c>
      <c r="K847" s="543" t="s">
        <v>2478</v>
      </c>
      <c r="L847" s="543" t="s">
        <v>2478</v>
      </c>
      <c r="M847" s="543" t="s">
        <v>2478</v>
      </c>
      <c r="N847" s="543" t="s">
        <v>2478</v>
      </c>
      <c r="O847" s="543" t="s">
        <v>2478</v>
      </c>
      <c r="P847" s="543" t="s">
        <v>2478</v>
      </c>
      <c r="Q847" s="543" t="s">
        <v>2478</v>
      </c>
      <c r="R847" s="543" t="s">
        <v>2478</v>
      </c>
      <c r="S847" s="543" t="s">
        <v>2478</v>
      </c>
    </row>
    <row r="848" spans="1:19">
      <c r="A848" s="540" t="s">
        <v>3271</v>
      </c>
      <c r="B848" s="541"/>
      <c r="C848" s="541"/>
      <c r="D848" s="542">
        <v>90017</v>
      </c>
      <c r="E848" s="542">
        <v>90017</v>
      </c>
      <c r="F848" s="542" t="s">
        <v>4966</v>
      </c>
      <c r="G848" s="540" t="s">
        <v>4967</v>
      </c>
      <c r="H848" s="542" t="s">
        <v>2546</v>
      </c>
      <c r="I848" s="541" t="s">
        <v>2478</v>
      </c>
      <c r="J848" s="540" t="s">
        <v>2478</v>
      </c>
      <c r="K848" s="540" t="s">
        <v>2478</v>
      </c>
      <c r="L848" s="540" t="s">
        <v>2478</v>
      </c>
      <c r="M848" s="540" t="s">
        <v>2478</v>
      </c>
      <c r="N848" s="540" t="s">
        <v>2478</v>
      </c>
      <c r="O848" s="540" t="s">
        <v>2478</v>
      </c>
      <c r="P848" s="540" t="s">
        <v>2478</v>
      </c>
      <c r="Q848" s="540" t="s">
        <v>2478</v>
      </c>
      <c r="R848" s="540" t="s">
        <v>2478</v>
      </c>
      <c r="S848" s="540" t="s">
        <v>2478</v>
      </c>
    </row>
    <row r="849" spans="1:19">
      <c r="A849" s="543" t="s">
        <v>3271</v>
      </c>
      <c r="B849" s="544"/>
      <c r="C849" s="544"/>
      <c r="D849" s="545">
        <v>90017</v>
      </c>
      <c r="E849" s="545">
        <v>90017</v>
      </c>
      <c r="F849" s="545" t="s">
        <v>4968</v>
      </c>
      <c r="G849" s="543" t="s">
        <v>4969</v>
      </c>
      <c r="H849" s="545" t="s">
        <v>2546</v>
      </c>
      <c r="I849" s="544" t="s">
        <v>2478</v>
      </c>
      <c r="J849" s="543" t="s">
        <v>2478</v>
      </c>
      <c r="K849" s="543" t="s">
        <v>2478</v>
      </c>
      <c r="L849" s="543" t="s">
        <v>2478</v>
      </c>
      <c r="M849" s="543" t="s">
        <v>2478</v>
      </c>
      <c r="N849" s="543" t="s">
        <v>2478</v>
      </c>
      <c r="O849" s="543" t="s">
        <v>2478</v>
      </c>
      <c r="P849" s="543" t="s">
        <v>2478</v>
      </c>
      <c r="Q849" s="543" t="s">
        <v>2478</v>
      </c>
      <c r="R849" s="543" t="s">
        <v>2478</v>
      </c>
      <c r="S849" s="543" t="s">
        <v>2478</v>
      </c>
    </row>
    <row r="850" spans="1:19">
      <c r="A850" s="540" t="s">
        <v>3271</v>
      </c>
      <c r="B850" s="541"/>
      <c r="C850" s="541"/>
      <c r="D850" s="542">
        <v>90017</v>
      </c>
      <c r="E850" s="542">
        <v>90017</v>
      </c>
      <c r="F850" s="542" t="s">
        <v>4970</v>
      </c>
      <c r="G850" s="540" t="s">
        <v>4971</v>
      </c>
      <c r="H850" s="542" t="s">
        <v>2546</v>
      </c>
      <c r="I850" s="541" t="s">
        <v>2478</v>
      </c>
      <c r="J850" s="540" t="s">
        <v>2478</v>
      </c>
      <c r="K850" s="540" t="s">
        <v>2478</v>
      </c>
      <c r="L850" s="540" t="s">
        <v>2478</v>
      </c>
      <c r="M850" s="540" t="s">
        <v>2478</v>
      </c>
      <c r="N850" s="540" t="s">
        <v>2478</v>
      </c>
      <c r="O850" s="540" t="s">
        <v>2478</v>
      </c>
      <c r="P850" s="540" t="s">
        <v>2478</v>
      </c>
      <c r="Q850" s="540" t="s">
        <v>2478</v>
      </c>
      <c r="R850" s="540" t="s">
        <v>2478</v>
      </c>
      <c r="S850" s="540" t="s">
        <v>2478</v>
      </c>
    </row>
    <row r="851" spans="1:19">
      <c r="A851" s="543" t="s">
        <v>3271</v>
      </c>
      <c r="B851" s="544"/>
      <c r="C851" s="544"/>
      <c r="D851" s="545">
        <v>90017</v>
      </c>
      <c r="E851" s="545">
        <v>90017</v>
      </c>
      <c r="F851" s="545" t="s">
        <v>4972</v>
      </c>
      <c r="G851" s="543" t="s">
        <v>4973</v>
      </c>
      <c r="H851" s="545" t="s">
        <v>2546</v>
      </c>
      <c r="I851" s="544" t="s">
        <v>2478</v>
      </c>
      <c r="J851" s="543" t="s">
        <v>2478</v>
      </c>
      <c r="K851" s="543" t="s">
        <v>2478</v>
      </c>
      <c r="L851" s="543" t="s">
        <v>2478</v>
      </c>
      <c r="M851" s="543" t="s">
        <v>2478</v>
      </c>
      <c r="N851" s="543" t="s">
        <v>2478</v>
      </c>
      <c r="O851" s="543" t="s">
        <v>2478</v>
      </c>
      <c r="P851" s="543" t="s">
        <v>2478</v>
      </c>
      <c r="Q851" s="543" t="s">
        <v>2478</v>
      </c>
      <c r="R851" s="543" t="s">
        <v>2478</v>
      </c>
      <c r="S851" s="543" t="s">
        <v>2478</v>
      </c>
    </row>
    <row r="852" spans="1:19">
      <c r="A852" s="540" t="s">
        <v>3271</v>
      </c>
      <c r="B852" s="541"/>
      <c r="C852" s="541"/>
      <c r="D852" s="542">
        <v>90017</v>
      </c>
      <c r="E852" s="542">
        <v>90017</v>
      </c>
      <c r="F852" s="542" t="s">
        <v>4974</v>
      </c>
      <c r="G852" s="540" t="s">
        <v>4975</v>
      </c>
      <c r="H852" s="542" t="s">
        <v>2546</v>
      </c>
      <c r="I852" s="541" t="s">
        <v>2478</v>
      </c>
      <c r="J852" s="540" t="s">
        <v>2478</v>
      </c>
      <c r="K852" s="540" t="s">
        <v>2478</v>
      </c>
      <c r="L852" s="540" t="s">
        <v>2478</v>
      </c>
      <c r="M852" s="540" t="s">
        <v>2478</v>
      </c>
      <c r="N852" s="540" t="s">
        <v>2478</v>
      </c>
      <c r="O852" s="540" t="s">
        <v>2478</v>
      </c>
      <c r="P852" s="540" t="s">
        <v>2478</v>
      </c>
      <c r="Q852" s="540" t="s">
        <v>2478</v>
      </c>
      <c r="R852" s="540" t="s">
        <v>2478</v>
      </c>
      <c r="S852" s="540" t="s">
        <v>2478</v>
      </c>
    </row>
    <row r="853" spans="1:19">
      <c r="A853" s="543" t="s">
        <v>3271</v>
      </c>
      <c r="B853" s="544"/>
      <c r="C853" s="544"/>
      <c r="D853" s="545">
        <v>90017</v>
      </c>
      <c r="E853" s="545">
        <v>90017</v>
      </c>
      <c r="F853" s="545" t="s">
        <v>4976</v>
      </c>
      <c r="G853" s="543" t="s">
        <v>4977</v>
      </c>
      <c r="H853" s="545" t="s">
        <v>2546</v>
      </c>
      <c r="I853" s="544" t="s">
        <v>2478</v>
      </c>
      <c r="J853" s="543" t="s">
        <v>2478</v>
      </c>
      <c r="K853" s="543" t="s">
        <v>2478</v>
      </c>
      <c r="L853" s="543" t="s">
        <v>2478</v>
      </c>
      <c r="M853" s="543" t="s">
        <v>2478</v>
      </c>
      <c r="N853" s="543" t="s">
        <v>2478</v>
      </c>
      <c r="O853" s="543" t="s">
        <v>2478</v>
      </c>
      <c r="P853" s="543" t="s">
        <v>2478</v>
      </c>
      <c r="Q853" s="543" t="s">
        <v>2478</v>
      </c>
      <c r="R853" s="543" t="s">
        <v>2478</v>
      </c>
      <c r="S853" s="543" t="s">
        <v>2478</v>
      </c>
    </row>
    <row r="854" spans="1:19">
      <c r="A854" s="540" t="s">
        <v>3271</v>
      </c>
      <c r="B854" s="541"/>
      <c r="C854" s="541"/>
      <c r="D854" s="542">
        <v>90017</v>
      </c>
      <c r="E854" s="542">
        <v>90017</v>
      </c>
      <c r="F854" s="542" t="s">
        <v>4978</v>
      </c>
      <c r="G854" s="540" t="s">
        <v>4979</v>
      </c>
      <c r="H854" s="542" t="s">
        <v>2546</v>
      </c>
      <c r="I854" s="541" t="s">
        <v>2478</v>
      </c>
      <c r="J854" s="540" t="s">
        <v>2478</v>
      </c>
      <c r="K854" s="540" t="s">
        <v>2478</v>
      </c>
      <c r="L854" s="540" t="s">
        <v>2478</v>
      </c>
      <c r="M854" s="540" t="s">
        <v>2478</v>
      </c>
      <c r="N854" s="540" t="s">
        <v>2478</v>
      </c>
      <c r="O854" s="540" t="s">
        <v>2478</v>
      </c>
      <c r="P854" s="540" t="s">
        <v>2478</v>
      </c>
      <c r="Q854" s="540" t="s">
        <v>2478</v>
      </c>
      <c r="R854" s="540" t="s">
        <v>2478</v>
      </c>
      <c r="S854" s="540" t="s">
        <v>2478</v>
      </c>
    </row>
    <row r="855" spans="1:19">
      <c r="A855" s="543" t="s">
        <v>3271</v>
      </c>
      <c r="B855" s="544"/>
      <c r="C855" s="544"/>
      <c r="D855" s="545">
        <v>90017</v>
      </c>
      <c r="E855" s="545">
        <v>90017</v>
      </c>
      <c r="F855" s="545" t="s">
        <v>4980</v>
      </c>
      <c r="G855" s="543" t="s">
        <v>4981</v>
      </c>
      <c r="H855" s="545" t="s">
        <v>2546</v>
      </c>
      <c r="I855" s="544" t="s">
        <v>2478</v>
      </c>
      <c r="J855" s="543" t="s">
        <v>2478</v>
      </c>
      <c r="K855" s="543" t="s">
        <v>2478</v>
      </c>
      <c r="L855" s="543" t="s">
        <v>2478</v>
      </c>
      <c r="M855" s="543" t="s">
        <v>2478</v>
      </c>
      <c r="N855" s="543" t="s">
        <v>2478</v>
      </c>
      <c r="O855" s="543" t="s">
        <v>2478</v>
      </c>
      <c r="P855" s="543" t="s">
        <v>2478</v>
      </c>
      <c r="Q855" s="543" t="s">
        <v>2478</v>
      </c>
      <c r="R855" s="543" t="s">
        <v>2478</v>
      </c>
      <c r="S855" s="543" t="s">
        <v>2478</v>
      </c>
    </row>
    <row r="856" spans="1:19">
      <c r="A856" s="540" t="s">
        <v>3271</v>
      </c>
      <c r="B856" s="541"/>
      <c r="C856" s="541"/>
      <c r="D856" s="542">
        <v>90017</v>
      </c>
      <c r="E856" s="542">
        <v>90017</v>
      </c>
      <c r="F856" s="542" t="s">
        <v>4982</v>
      </c>
      <c r="G856" s="540" t="s">
        <v>4983</v>
      </c>
      <c r="H856" s="542" t="s">
        <v>2546</v>
      </c>
      <c r="I856" s="541" t="s">
        <v>2478</v>
      </c>
      <c r="J856" s="540" t="s">
        <v>2478</v>
      </c>
      <c r="K856" s="540" t="s">
        <v>2478</v>
      </c>
      <c r="L856" s="540" t="s">
        <v>2478</v>
      </c>
      <c r="M856" s="540" t="s">
        <v>2478</v>
      </c>
      <c r="N856" s="540" t="s">
        <v>2478</v>
      </c>
      <c r="O856" s="540" t="s">
        <v>2478</v>
      </c>
      <c r="P856" s="540" t="s">
        <v>2478</v>
      </c>
      <c r="Q856" s="540" t="s">
        <v>2478</v>
      </c>
      <c r="R856" s="540" t="s">
        <v>2478</v>
      </c>
      <c r="S856" s="540" t="s">
        <v>2478</v>
      </c>
    </row>
    <row r="857" spans="1:19">
      <c r="A857" s="543" t="s">
        <v>3271</v>
      </c>
      <c r="B857" s="544"/>
      <c r="C857" s="544"/>
      <c r="D857" s="545">
        <v>90017</v>
      </c>
      <c r="E857" s="545">
        <v>90017</v>
      </c>
      <c r="F857" s="545" t="s">
        <v>4984</v>
      </c>
      <c r="G857" s="543" t="s">
        <v>4985</v>
      </c>
      <c r="H857" s="545" t="s">
        <v>2546</v>
      </c>
      <c r="I857" s="544" t="s">
        <v>2478</v>
      </c>
      <c r="J857" s="543" t="s">
        <v>2478</v>
      </c>
      <c r="K857" s="543" t="s">
        <v>2478</v>
      </c>
      <c r="L857" s="543" t="s">
        <v>2478</v>
      </c>
      <c r="M857" s="543" t="s">
        <v>2478</v>
      </c>
      <c r="N857" s="543" t="s">
        <v>2478</v>
      </c>
      <c r="O857" s="543" t="s">
        <v>2478</v>
      </c>
      <c r="P857" s="543" t="s">
        <v>2478</v>
      </c>
      <c r="Q857" s="543" t="s">
        <v>2478</v>
      </c>
      <c r="R857" s="543" t="s">
        <v>2478</v>
      </c>
      <c r="S857" s="543" t="s">
        <v>2478</v>
      </c>
    </row>
    <row r="858" spans="1:19">
      <c r="A858" s="540" t="s">
        <v>3271</v>
      </c>
      <c r="B858" s="541"/>
      <c r="C858" s="541"/>
      <c r="D858" s="542">
        <v>90017</v>
      </c>
      <c r="E858" s="542">
        <v>90017</v>
      </c>
      <c r="F858" s="542" t="s">
        <v>4986</v>
      </c>
      <c r="G858" s="540" t="s">
        <v>4987</v>
      </c>
      <c r="H858" s="542" t="s">
        <v>2546</v>
      </c>
      <c r="I858" s="541" t="s">
        <v>2478</v>
      </c>
      <c r="J858" s="540" t="s">
        <v>2478</v>
      </c>
      <c r="K858" s="540" t="s">
        <v>2478</v>
      </c>
      <c r="L858" s="540" t="s">
        <v>2478</v>
      </c>
      <c r="M858" s="540" t="s">
        <v>2478</v>
      </c>
      <c r="N858" s="540" t="s">
        <v>2478</v>
      </c>
      <c r="O858" s="540" t="s">
        <v>2478</v>
      </c>
      <c r="P858" s="540" t="s">
        <v>2478</v>
      </c>
      <c r="Q858" s="540" t="s">
        <v>2478</v>
      </c>
      <c r="R858" s="540" t="s">
        <v>2478</v>
      </c>
      <c r="S858" s="540" t="s">
        <v>2478</v>
      </c>
    </row>
    <row r="859" spans="1:19">
      <c r="A859" s="543" t="s">
        <v>3271</v>
      </c>
      <c r="B859" s="544"/>
      <c r="C859" s="544"/>
      <c r="D859" s="545">
        <v>90017</v>
      </c>
      <c r="E859" s="545">
        <v>90017</v>
      </c>
      <c r="F859" s="545" t="s">
        <v>4988</v>
      </c>
      <c r="G859" s="543" t="s">
        <v>4989</v>
      </c>
      <c r="H859" s="545" t="s">
        <v>3519</v>
      </c>
      <c r="I859" s="544" t="s">
        <v>2478</v>
      </c>
      <c r="J859" s="543" t="s">
        <v>2478</v>
      </c>
      <c r="K859" s="543" t="s">
        <v>2478</v>
      </c>
      <c r="L859" s="543" t="s">
        <v>2478</v>
      </c>
      <c r="M859" s="543" t="s">
        <v>2478</v>
      </c>
      <c r="N859" s="543" t="s">
        <v>2478</v>
      </c>
      <c r="O859" s="543" t="s">
        <v>2478</v>
      </c>
      <c r="P859" s="543" t="s">
        <v>2478</v>
      </c>
      <c r="Q859" s="543" t="s">
        <v>2478</v>
      </c>
      <c r="R859" s="543" t="s">
        <v>2478</v>
      </c>
      <c r="S859" s="543" t="s">
        <v>2478</v>
      </c>
    </row>
    <row r="860" spans="1:19">
      <c r="A860" s="540" t="s">
        <v>3271</v>
      </c>
      <c r="B860" s="541"/>
      <c r="C860" s="541"/>
      <c r="D860" s="542">
        <v>90017</v>
      </c>
      <c r="E860" s="542">
        <v>90017</v>
      </c>
      <c r="F860" s="542" t="s">
        <v>4990</v>
      </c>
      <c r="G860" s="540" t="s">
        <v>4991</v>
      </c>
      <c r="H860" s="542" t="s">
        <v>2546</v>
      </c>
      <c r="I860" s="541" t="s">
        <v>2478</v>
      </c>
      <c r="J860" s="540" t="s">
        <v>2478</v>
      </c>
      <c r="K860" s="540" t="s">
        <v>2478</v>
      </c>
      <c r="L860" s="540" t="s">
        <v>2478</v>
      </c>
      <c r="M860" s="540" t="s">
        <v>2478</v>
      </c>
      <c r="N860" s="540" t="s">
        <v>2478</v>
      </c>
      <c r="O860" s="540" t="s">
        <v>2478</v>
      </c>
      <c r="P860" s="540" t="s">
        <v>2478</v>
      </c>
      <c r="Q860" s="540" t="s">
        <v>2478</v>
      </c>
      <c r="R860" s="540" t="s">
        <v>2478</v>
      </c>
      <c r="S860" s="540" t="s">
        <v>2478</v>
      </c>
    </row>
    <row r="861" spans="1:19">
      <c r="A861" s="543" t="s">
        <v>3271</v>
      </c>
      <c r="B861" s="544"/>
      <c r="C861" s="544"/>
      <c r="D861" s="545">
        <v>90017</v>
      </c>
      <c r="E861" s="545">
        <v>90017</v>
      </c>
      <c r="F861" s="545" t="s">
        <v>4992</v>
      </c>
      <c r="G861" s="543" t="s">
        <v>4993</v>
      </c>
      <c r="H861" s="545" t="s">
        <v>2546</v>
      </c>
      <c r="I861" s="544" t="s">
        <v>2478</v>
      </c>
      <c r="J861" s="543" t="s">
        <v>2478</v>
      </c>
      <c r="K861" s="543" t="s">
        <v>2478</v>
      </c>
      <c r="L861" s="543" t="s">
        <v>2478</v>
      </c>
      <c r="M861" s="543" t="s">
        <v>2478</v>
      </c>
      <c r="N861" s="543" t="s">
        <v>2478</v>
      </c>
      <c r="O861" s="543" t="s">
        <v>2478</v>
      </c>
      <c r="P861" s="543" t="s">
        <v>2478</v>
      </c>
      <c r="Q861" s="543" t="s">
        <v>2478</v>
      </c>
      <c r="R861" s="543" t="s">
        <v>2478</v>
      </c>
      <c r="S861" s="543" t="s">
        <v>2478</v>
      </c>
    </row>
    <row r="862" spans="1:19">
      <c r="A862" s="540" t="s">
        <v>3271</v>
      </c>
      <c r="B862" s="541"/>
      <c r="C862" s="541"/>
      <c r="D862" s="542">
        <v>90017</v>
      </c>
      <c r="E862" s="542">
        <v>90017</v>
      </c>
      <c r="F862" s="542" t="s">
        <v>4994</v>
      </c>
      <c r="G862" s="540" t="s">
        <v>4995</v>
      </c>
      <c r="H862" s="542" t="s">
        <v>2546</v>
      </c>
      <c r="I862" s="541" t="s">
        <v>2478</v>
      </c>
      <c r="J862" s="540" t="s">
        <v>2478</v>
      </c>
      <c r="K862" s="540" t="s">
        <v>2478</v>
      </c>
      <c r="L862" s="540" t="s">
        <v>2478</v>
      </c>
      <c r="M862" s="540" t="s">
        <v>2478</v>
      </c>
      <c r="N862" s="540" t="s">
        <v>2478</v>
      </c>
      <c r="O862" s="540" t="s">
        <v>2478</v>
      </c>
      <c r="P862" s="540" t="s">
        <v>2478</v>
      </c>
      <c r="Q862" s="540" t="s">
        <v>2478</v>
      </c>
      <c r="R862" s="540" t="s">
        <v>2478</v>
      </c>
      <c r="S862" s="540" t="s">
        <v>2478</v>
      </c>
    </row>
    <row r="863" spans="1:19">
      <c r="A863" s="543" t="s">
        <v>3271</v>
      </c>
      <c r="B863" s="544"/>
      <c r="C863" s="544"/>
      <c r="D863" s="545">
        <v>90017</v>
      </c>
      <c r="E863" s="545">
        <v>90017</v>
      </c>
      <c r="F863" s="545" t="s">
        <v>4996</v>
      </c>
      <c r="G863" s="543" t="s">
        <v>4997</v>
      </c>
      <c r="H863" s="545" t="s">
        <v>2546</v>
      </c>
      <c r="I863" s="544" t="s">
        <v>2478</v>
      </c>
      <c r="J863" s="543" t="s">
        <v>2478</v>
      </c>
      <c r="K863" s="543" t="s">
        <v>2478</v>
      </c>
      <c r="L863" s="543" t="s">
        <v>2478</v>
      </c>
      <c r="M863" s="543" t="s">
        <v>2478</v>
      </c>
      <c r="N863" s="543" t="s">
        <v>2478</v>
      </c>
      <c r="O863" s="543" t="s">
        <v>2478</v>
      </c>
      <c r="P863" s="543" t="s">
        <v>2478</v>
      </c>
      <c r="Q863" s="543" t="s">
        <v>2478</v>
      </c>
      <c r="R863" s="543" t="s">
        <v>2478</v>
      </c>
      <c r="S863" s="543" t="s">
        <v>2478</v>
      </c>
    </row>
    <row r="864" spans="1:19">
      <c r="A864" s="540" t="s">
        <v>3271</v>
      </c>
      <c r="B864" s="541"/>
      <c r="C864" s="541"/>
      <c r="D864" s="542">
        <v>90017</v>
      </c>
      <c r="E864" s="542">
        <v>90017</v>
      </c>
      <c r="F864" s="542" t="s">
        <v>4998</v>
      </c>
      <c r="G864" s="540" t="s">
        <v>4999</v>
      </c>
      <c r="H864" s="542" t="s">
        <v>2546</v>
      </c>
      <c r="I864" s="541" t="s">
        <v>2478</v>
      </c>
      <c r="J864" s="540" t="s">
        <v>2478</v>
      </c>
      <c r="K864" s="540" t="s">
        <v>2478</v>
      </c>
      <c r="L864" s="540" t="s">
        <v>2478</v>
      </c>
      <c r="M864" s="540" t="s">
        <v>2478</v>
      </c>
      <c r="N864" s="540" t="s">
        <v>2478</v>
      </c>
      <c r="O864" s="540" t="s">
        <v>2478</v>
      </c>
      <c r="P864" s="540" t="s">
        <v>2478</v>
      </c>
      <c r="Q864" s="540" t="s">
        <v>2478</v>
      </c>
      <c r="R864" s="540" t="s">
        <v>2478</v>
      </c>
      <c r="S864" s="540" t="s">
        <v>2478</v>
      </c>
    </row>
    <row r="865" spans="1:19">
      <c r="A865" s="543" t="s">
        <v>3271</v>
      </c>
      <c r="B865" s="544"/>
      <c r="C865" s="544"/>
      <c r="D865" s="545">
        <v>90017</v>
      </c>
      <c r="E865" s="545">
        <v>90017</v>
      </c>
      <c r="F865" s="545" t="s">
        <v>5000</v>
      </c>
      <c r="G865" s="543" t="s">
        <v>5001</v>
      </c>
      <c r="H865" s="545" t="s">
        <v>2546</v>
      </c>
      <c r="I865" s="544" t="s">
        <v>2478</v>
      </c>
      <c r="J865" s="543" t="s">
        <v>2478</v>
      </c>
      <c r="K865" s="543" t="s">
        <v>2478</v>
      </c>
      <c r="L865" s="543" t="s">
        <v>2478</v>
      </c>
      <c r="M865" s="543" t="s">
        <v>2478</v>
      </c>
      <c r="N865" s="543" t="s">
        <v>2478</v>
      </c>
      <c r="O865" s="543" t="s">
        <v>2478</v>
      </c>
      <c r="P865" s="543" t="s">
        <v>2478</v>
      </c>
      <c r="Q865" s="543" t="s">
        <v>2478</v>
      </c>
      <c r="R865" s="543" t="s">
        <v>2478</v>
      </c>
      <c r="S865" s="543" t="s">
        <v>2478</v>
      </c>
    </row>
    <row r="866" spans="1:19">
      <c r="A866" s="540" t="s">
        <v>3271</v>
      </c>
      <c r="B866" s="541"/>
      <c r="C866" s="541"/>
      <c r="D866" s="542">
        <v>90017</v>
      </c>
      <c r="E866" s="542">
        <v>90017</v>
      </c>
      <c r="F866" s="542" t="s">
        <v>5002</v>
      </c>
      <c r="G866" s="540" t="s">
        <v>5003</v>
      </c>
      <c r="H866" s="542" t="s">
        <v>2546</v>
      </c>
      <c r="I866" s="541" t="s">
        <v>2478</v>
      </c>
      <c r="J866" s="540" t="s">
        <v>2478</v>
      </c>
      <c r="K866" s="540" t="s">
        <v>2478</v>
      </c>
      <c r="L866" s="540" t="s">
        <v>2478</v>
      </c>
      <c r="M866" s="540" t="s">
        <v>2478</v>
      </c>
      <c r="N866" s="540" t="s">
        <v>2478</v>
      </c>
      <c r="O866" s="540" t="s">
        <v>2478</v>
      </c>
      <c r="P866" s="540" t="s">
        <v>2478</v>
      </c>
      <c r="Q866" s="540" t="s">
        <v>2478</v>
      </c>
      <c r="R866" s="540" t="s">
        <v>2478</v>
      </c>
      <c r="S866" s="540" t="s">
        <v>2478</v>
      </c>
    </row>
    <row r="867" spans="1:19">
      <c r="A867" s="543" t="s">
        <v>3271</v>
      </c>
      <c r="B867" s="544"/>
      <c r="C867" s="544"/>
      <c r="D867" s="545">
        <v>90017</v>
      </c>
      <c r="E867" s="545">
        <v>90017</v>
      </c>
      <c r="F867" s="545" t="s">
        <v>5004</v>
      </c>
      <c r="G867" s="543" t="s">
        <v>5005</v>
      </c>
      <c r="H867" s="545" t="s">
        <v>2546</v>
      </c>
      <c r="I867" s="544" t="s">
        <v>2478</v>
      </c>
      <c r="J867" s="543" t="s">
        <v>2478</v>
      </c>
      <c r="K867" s="543" t="s">
        <v>2478</v>
      </c>
      <c r="L867" s="543" t="s">
        <v>2478</v>
      </c>
      <c r="M867" s="543" t="s">
        <v>2478</v>
      </c>
      <c r="N867" s="543" t="s">
        <v>2478</v>
      </c>
      <c r="O867" s="543" t="s">
        <v>2478</v>
      </c>
      <c r="P867" s="543" t="s">
        <v>2478</v>
      </c>
      <c r="Q867" s="543" t="s">
        <v>2478</v>
      </c>
      <c r="R867" s="543" t="s">
        <v>2478</v>
      </c>
      <c r="S867" s="543" t="s">
        <v>2478</v>
      </c>
    </row>
    <row r="868" spans="1:19">
      <c r="A868" s="540" t="s">
        <v>3271</v>
      </c>
      <c r="B868" s="541"/>
      <c r="C868" s="541"/>
      <c r="D868" s="542">
        <v>90017</v>
      </c>
      <c r="E868" s="542">
        <v>90017</v>
      </c>
      <c r="F868" s="542" t="s">
        <v>5006</v>
      </c>
      <c r="G868" s="540" t="s">
        <v>5007</v>
      </c>
      <c r="H868" s="542" t="s">
        <v>2546</v>
      </c>
      <c r="I868" s="541" t="s">
        <v>2478</v>
      </c>
      <c r="J868" s="540" t="s">
        <v>2478</v>
      </c>
      <c r="K868" s="540" t="s">
        <v>2478</v>
      </c>
      <c r="L868" s="540" t="s">
        <v>2478</v>
      </c>
      <c r="M868" s="540" t="s">
        <v>2478</v>
      </c>
      <c r="N868" s="540" t="s">
        <v>2478</v>
      </c>
      <c r="O868" s="540" t="s">
        <v>2478</v>
      </c>
      <c r="P868" s="540" t="s">
        <v>2478</v>
      </c>
      <c r="Q868" s="540" t="s">
        <v>2478</v>
      </c>
      <c r="R868" s="540" t="s">
        <v>2478</v>
      </c>
      <c r="S868" s="540" t="s">
        <v>2478</v>
      </c>
    </row>
    <row r="869" spans="1:19">
      <c r="A869" s="543" t="s">
        <v>3271</v>
      </c>
      <c r="B869" s="544"/>
      <c r="C869" s="544"/>
      <c r="D869" s="545">
        <v>90017</v>
      </c>
      <c r="E869" s="545">
        <v>90017</v>
      </c>
      <c r="F869" s="545" t="s">
        <v>5008</v>
      </c>
      <c r="G869" s="543" t="s">
        <v>5009</v>
      </c>
      <c r="H869" s="545" t="s">
        <v>2546</v>
      </c>
      <c r="I869" s="544" t="s">
        <v>2478</v>
      </c>
      <c r="J869" s="543" t="s">
        <v>2478</v>
      </c>
      <c r="K869" s="543" t="s">
        <v>2478</v>
      </c>
      <c r="L869" s="543" t="s">
        <v>2478</v>
      </c>
      <c r="M869" s="543" t="s">
        <v>2478</v>
      </c>
      <c r="N869" s="543" t="s">
        <v>2478</v>
      </c>
      <c r="O869" s="543" t="s">
        <v>2478</v>
      </c>
      <c r="P869" s="543" t="s">
        <v>2478</v>
      </c>
      <c r="Q869" s="543" t="s">
        <v>2478</v>
      </c>
      <c r="R869" s="543" t="s">
        <v>2478</v>
      </c>
      <c r="S869" s="543" t="s">
        <v>2478</v>
      </c>
    </row>
    <row r="870" spans="1:19">
      <c r="A870" s="540" t="s">
        <v>3271</v>
      </c>
      <c r="B870" s="541"/>
      <c r="C870" s="541"/>
      <c r="D870" s="542">
        <v>90017</v>
      </c>
      <c r="E870" s="542">
        <v>90017</v>
      </c>
      <c r="F870" s="542" t="s">
        <v>5010</v>
      </c>
      <c r="G870" s="540" t="s">
        <v>5011</v>
      </c>
      <c r="H870" s="542" t="s">
        <v>3519</v>
      </c>
      <c r="I870" s="541" t="s">
        <v>2478</v>
      </c>
      <c r="J870" s="540" t="s">
        <v>2478</v>
      </c>
      <c r="K870" s="540" t="s">
        <v>2478</v>
      </c>
      <c r="L870" s="540" t="s">
        <v>2478</v>
      </c>
      <c r="M870" s="540" t="s">
        <v>2478</v>
      </c>
      <c r="N870" s="540" t="s">
        <v>2478</v>
      </c>
      <c r="O870" s="540" t="s">
        <v>2478</v>
      </c>
      <c r="P870" s="540" t="s">
        <v>2478</v>
      </c>
      <c r="Q870" s="540" t="s">
        <v>2478</v>
      </c>
      <c r="R870" s="540" t="s">
        <v>2478</v>
      </c>
      <c r="S870" s="540" t="s">
        <v>2478</v>
      </c>
    </row>
    <row r="871" spans="1:19">
      <c r="A871" s="543" t="s">
        <v>3271</v>
      </c>
      <c r="B871" s="544"/>
      <c r="C871" s="544"/>
      <c r="D871" s="545">
        <v>90017</v>
      </c>
      <c r="E871" s="545">
        <v>90017</v>
      </c>
      <c r="F871" s="545" t="s">
        <v>5012</v>
      </c>
      <c r="G871" s="543" t="s">
        <v>5013</v>
      </c>
      <c r="H871" s="545" t="s">
        <v>2546</v>
      </c>
      <c r="I871" s="544" t="s">
        <v>2478</v>
      </c>
      <c r="J871" s="543" t="s">
        <v>2478</v>
      </c>
      <c r="K871" s="543" t="s">
        <v>2478</v>
      </c>
      <c r="L871" s="543" t="s">
        <v>2478</v>
      </c>
      <c r="M871" s="543" t="s">
        <v>2478</v>
      </c>
      <c r="N871" s="543" t="s">
        <v>2478</v>
      </c>
      <c r="O871" s="543" t="s">
        <v>2478</v>
      </c>
      <c r="P871" s="543" t="s">
        <v>2478</v>
      </c>
      <c r="Q871" s="543" t="s">
        <v>2478</v>
      </c>
      <c r="R871" s="543" t="s">
        <v>2478</v>
      </c>
      <c r="S871" s="543" t="s">
        <v>2478</v>
      </c>
    </row>
    <row r="872" spans="1:19">
      <c r="A872" s="540" t="s">
        <v>3271</v>
      </c>
      <c r="B872" s="541"/>
      <c r="C872" s="541"/>
      <c r="D872" s="542">
        <v>90017</v>
      </c>
      <c r="E872" s="542">
        <v>90017</v>
      </c>
      <c r="F872" s="542" t="s">
        <v>5014</v>
      </c>
      <c r="G872" s="540" t="s">
        <v>5015</v>
      </c>
      <c r="H872" s="542" t="s">
        <v>2546</v>
      </c>
      <c r="I872" s="541" t="s">
        <v>2478</v>
      </c>
      <c r="J872" s="540" t="s">
        <v>2478</v>
      </c>
      <c r="K872" s="540" t="s">
        <v>2478</v>
      </c>
      <c r="L872" s="540" t="s">
        <v>2478</v>
      </c>
      <c r="M872" s="540" t="s">
        <v>2478</v>
      </c>
      <c r="N872" s="540" t="s">
        <v>2478</v>
      </c>
      <c r="O872" s="540" t="s">
        <v>2478</v>
      </c>
      <c r="P872" s="540" t="s">
        <v>2478</v>
      </c>
      <c r="Q872" s="540" t="s">
        <v>2478</v>
      </c>
      <c r="R872" s="540" t="s">
        <v>2478</v>
      </c>
      <c r="S872" s="540" t="s">
        <v>2478</v>
      </c>
    </row>
    <row r="873" spans="1:19">
      <c r="A873" s="543" t="s">
        <v>3271</v>
      </c>
      <c r="B873" s="544"/>
      <c r="C873" s="544"/>
      <c r="D873" s="545">
        <v>90017</v>
      </c>
      <c r="E873" s="545">
        <v>90017</v>
      </c>
      <c r="F873" s="545" t="s">
        <v>5016</v>
      </c>
      <c r="G873" s="543" t="s">
        <v>5017</v>
      </c>
      <c r="H873" s="545" t="s">
        <v>2546</v>
      </c>
      <c r="I873" s="544" t="s">
        <v>2478</v>
      </c>
      <c r="J873" s="543" t="s">
        <v>2478</v>
      </c>
      <c r="K873" s="543" t="s">
        <v>2478</v>
      </c>
      <c r="L873" s="543" t="s">
        <v>2478</v>
      </c>
      <c r="M873" s="543" t="s">
        <v>2478</v>
      </c>
      <c r="N873" s="543" t="s">
        <v>2478</v>
      </c>
      <c r="O873" s="543" t="s">
        <v>2478</v>
      </c>
      <c r="P873" s="543" t="s">
        <v>2478</v>
      </c>
      <c r="Q873" s="543" t="s">
        <v>2478</v>
      </c>
      <c r="R873" s="543" t="s">
        <v>2478</v>
      </c>
      <c r="S873" s="543" t="s">
        <v>2478</v>
      </c>
    </row>
    <row r="874" spans="1:19">
      <c r="A874" s="540" t="s">
        <v>3271</v>
      </c>
      <c r="B874" s="541"/>
      <c r="C874" s="541"/>
      <c r="D874" s="542">
        <v>90017</v>
      </c>
      <c r="E874" s="542">
        <v>90017</v>
      </c>
      <c r="F874" s="542" t="s">
        <v>5018</v>
      </c>
      <c r="G874" s="540" t="s">
        <v>5019</v>
      </c>
      <c r="H874" s="542" t="s">
        <v>2546</v>
      </c>
      <c r="I874" s="541" t="s">
        <v>2478</v>
      </c>
      <c r="J874" s="540" t="s">
        <v>2478</v>
      </c>
      <c r="K874" s="540" t="s">
        <v>2478</v>
      </c>
      <c r="L874" s="540" t="s">
        <v>2478</v>
      </c>
      <c r="M874" s="540" t="s">
        <v>2478</v>
      </c>
      <c r="N874" s="540" t="s">
        <v>2478</v>
      </c>
      <c r="O874" s="540" t="s">
        <v>2478</v>
      </c>
      <c r="P874" s="540" t="s">
        <v>2478</v>
      </c>
      <c r="Q874" s="540" t="s">
        <v>2478</v>
      </c>
      <c r="R874" s="540" t="s">
        <v>2478</v>
      </c>
      <c r="S874" s="540" t="s">
        <v>2478</v>
      </c>
    </row>
    <row r="875" spans="1:19">
      <c r="A875" s="543" t="s">
        <v>3271</v>
      </c>
      <c r="B875" s="544"/>
      <c r="C875" s="544"/>
      <c r="D875" s="545">
        <v>90017</v>
      </c>
      <c r="E875" s="545">
        <v>90017</v>
      </c>
      <c r="F875" s="545" t="s">
        <v>5020</v>
      </c>
      <c r="G875" s="543" t="s">
        <v>5021</v>
      </c>
      <c r="H875" s="545" t="s">
        <v>2546</v>
      </c>
      <c r="I875" s="544" t="s">
        <v>2478</v>
      </c>
      <c r="J875" s="543" t="s">
        <v>2478</v>
      </c>
      <c r="K875" s="543" t="s">
        <v>2478</v>
      </c>
      <c r="L875" s="543" t="s">
        <v>2478</v>
      </c>
      <c r="M875" s="543" t="s">
        <v>2478</v>
      </c>
      <c r="N875" s="543" t="s">
        <v>2478</v>
      </c>
      <c r="O875" s="543" t="s">
        <v>2478</v>
      </c>
      <c r="P875" s="543" t="s">
        <v>2478</v>
      </c>
      <c r="Q875" s="543" t="s">
        <v>2478</v>
      </c>
      <c r="R875" s="543" t="s">
        <v>2478</v>
      </c>
      <c r="S875" s="543" t="s">
        <v>2478</v>
      </c>
    </row>
    <row r="876" spans="1:19">
      <c r="A876" s="540" t="s">
        <v>3271</v>
      </c>
      <c r="B876" s="541"/>
      <c r="C876" s="541"/>
      <c r="D876" s="542">
        <v>90017</v>
      </c>
      <c r="E876" s="542">
        <v>90017</v>
      </c>
      <c r="F876" s="542" t="s">
        <v>5022</v>
      </c>
      <c r="G876" s="540" t="s">
        <v>5023</v>
      </c>
      <c r="H876" s="542" t="s">
        <v>2546</v>
      </c>
      <c r="I876" s="541" t="s">
        <v>2478</v>
      </c>
      <c r="J876" s="540" t="s">
        <v>2478</v>
      </c>
      <c r="K876" s="540" t="s">
        <v>2478</v>
      </c>
      <c r="L876" s="540" t="s">
        <v>2478</v>
      </c>
      <c r="M876" s="540" t="s">
        <v>2478</v>
      </c>
      <c r="N876" s="540" t="s">
        <v>2478</v>
      </c>
      <c r="O876" s="540" t="s">
        <v>2478</v>
      </c>
      <c r="P876" s="540" t="s">
        <v>2478</v>
      </c>
      <c r="Q876" s="540" t="s">
        <v>2478</v>
      </c>
      <c r="R876" s="540" t="s">
        <v>2478</v>
      </c>
      <c r="S876" s="540" t="s">
        <v>2478</v>
      </c>
    </row>
    <row r="877" spans="1:19">
      <c r="A877" s="543" t="s">
        <v>3271</v>
      </c>
      <c r="B877" s="544"/>
      <c r="C877" s="544"/>
      <c r="D877" s="545">
        <v>90017</v>
      </c>
      <c r="E877" s="545">
        <v>90017</v>
      </c>
      <c r="F877" s="545" t="s">
        <v>5024</v>
      </c>
      <c r="G877" s="543" t="s">
        <v>5025</v>
      </c>
      <c r="H877" s="545" t="s">
        <v>2546</v>
      </c>
      <c r="I877" s="544" t="s">
        <v>2478</v>
      </c>
      <c r="J877" s="543" t="s">
        <v>2478</v>
      </c>
      <c r="K877" s="543" t="s">
        <v>2478</v>
      </c>
      <c r="L877" s="543" t="s">
        <v>2478</v>
      </c>
      <c r="M877" s="543" t="s">
        <v>2478</v>
      </c>
      <c r="N877" s="543" t="s">
        <v>2478</v>
      </c>
      <c r="O877" s="543" t="s">
        <v>2478</v>
      </c>
      <c r="P877" s="543" t="s">
        <v>2478</v>
      </c>
      <c r="Q877" s="543" t="s">
        <v>2478</v>
      </c>
      <c r="R877" s="543" t="s">
        <v>2478</v>
      </c>
      <c r="S877" s="543" t="s">
        <v>2478</v>
      </c>
    </row>
    <row r="878" spans="1:19">
      <c r="A878" s="540" t="s">
        <v>3271</v>
      </c>
      <c r="B878" s="541"/>
      <c r="C878" s="541"/>
      <c r="D878" s="542">
        <v>90017</v>
      </c>
      <c r="E878" s="542">
        <v>90017</v>
      </c>
      <c r="F878" s="542" t="s">
        <v>5026</v>
      </c>
      <c r="G878" s="540" t="s">
        <v>5027</v>
      </c>
      <c r="H878" s="542" t="s">
        <v>2546</v>
      </c>
      <c r="I878" s="541" t="s">
        <v>2478</v>
      </c>
      <c r="J878" s="540" t="s">
        <v>2478</v>
      </c>
      <c r="K878" s="540" t="s">
        <v>2478</v>
      </c>
      <c r="L878" s="540" t="s">
        <v>2478</v>
      </c>
      <c r="M878" s="540" t="s">
        <v>2478</v>
      </c>
      <c r="N878" s="540" t="s">
        <v>2478</v>
      </c>
      <c r="O878" s="540" t="s">
        <v>2478</v>
      </c>
      <c r="P878" s="540" t="s">
        <v>2478</v>
      </c>
      <c r="Q878" s="540" t="s">
        <v>2478</v>
      </c>
      <c r="R878" s="540" t="s">
        <v>2478</v>
      </c>
      <c r="S878" s="540" t="s">
        <v>2478</v>
      </c>
    </row>
    <row r="879" spans="1:19">
      <c r="A879" s="543" t="s">
        <v>3271</v>
      </c>
      <c r="B879" s="544"/>
      <c r="C879" s="544"/>
      <c r="D879" s="545">
        <v>90017</v>
      </c>
      <c r="E879" s="545">
        <v>90017</v>
      </c>
      <c r="F879" s="545" t="s">
        <v>5028</v>
      </c>
      <c r="G879" s="543" t="s">
        <v>5029</v>
      </c>
      <c r="H879" s="545" t="s">
        <v>2546</v>
      </c>
      <c r="I879" s="544" t="s">
        <v>2478</v>
      </c>
      <c r="J879" s="543" t="s">
        <v>2478</v>
      </c>
      <c r="K879" s="543" t="s">
        <v>2478</v>
      </c>
      <c r="L879" s="543" t="s">
        <v>2478</v>
      </c>
      <c r="M879" s="543" t="s">
        <v>2478</v>
      </c>
      <c r="N879" s="543" t="s">
        <v>2478</v>
      </c>
      <c r="O879" s="543" t="s">
        <v>2478</v>
      </c>
      <c r="P879" s="543" t="s">
        <v>2478</v>
      </c>
      <c r="Q879" s="543" t="s">
        <v>2478</v>
      </c>
      <c r="R879" s="543" t="s">
        <v>2478</v>
      </c>
      <c r="S879" s="543" t="s">
        <v>2478</v>
      </c>
    </row>
    <row r="880" spans="1:19">
      <c r="A880" s="540" t="s">
        <v>3271</v>
      </c>
      <c r="B880" s="541"/>
      <c r="C880" s="541"/>
      <c r="D880" s="542">
        <v>90017</v>
      </c>
      <c r="E880" s="542">
        <v>90017</v>
      </c>
      <c r="F880" s="542" t="s">
        <v>5030</v>
      </c>
      <c r="G880" s="540" t="s">
        <v>5031</v>
      </c>
      <c r="H880" s="542" t="s">
        <v>2546</v>
      </c>
      <c r="I880" s="541" t="s">
        <v>2478</v>
      </c>
      <c r="J880" s="540" t="s">
        <v>2478</v>
      </c>
      <c r="K880" s="540" t="s">
        <v>2478</v>
      </c>
      <c r="L880" s="540" t="s">
        <v>2478</v>
      </c>
      <c r="M880" s="540" t="s">
        <v>2478</v>
      </c>
      <c r="N880" s="540" t="s">
        <v>2478</v>
      </c>
      <c r="O880" s="540" t="s">
        <v>2478</v>
      </c>
      <c r="P880" s="540" t="s">
        <v>2478</v>
      </c>
      <c r="Q880" s="540" t="s">
        <v>2478</v>
      </c>
      <c r="R880" s="540" t="s">
        <v>2478</v>
      </c>
      <c r="S880" s="540" t="s">
        <v>2478</v>
      </c>
    </row>
    <row r="881" spans="1:19">
      <c r="A881" s="543" t="s">
        <v>3271</v>
      </c>
      <c r="B881" s="544"/>
      <c r="C881" s="544"/>
      <c r="D881" s="545">
        <v>90017</v>
      </c>
      <c r="E881" s="545">
        <v>90017</v>
      </c>
      <c r="F881" s="545" t="s">
        <v>5032</v>
      </c>
      <c r="G881" s="543" t="s">
        <v>5033</v>
      </c>
      <c r="H881" s="545" t="s">
        <v>2546</v>
      </c>
      <c r="I881" s="544" t="s">
        <v>2478</v>
      </c>
      <c r="J881" s="543" t="s">
        <v>2478</v>
      </c>
      <c r="K881" s="543" t="s">
        <v>2478</v>
      </c>
      <c r="L881" s="543" t="s">
        <v>2478</v>
      </c>
      <c r="M881" s="543" t="s">
        <v>2478</v>
      </c>
      <c r="N881" s="543" t="s">
        <v>2478</v>
      </c>
      <c r="O881" s="543" t="s">
        <v>2478</v>
      </c>
      <c r="P881" s="543" t="s">
        <v>2478</v>
      </c>
      <c r="Q881" s="543" t="s">
        <v>2478</v>
      </c>
      <c r="R881" s="543" t="s">
        <v>2478</v>
      </c>
      <c r="S881" s="543" t="s">
        <v>2478</v>
      </c>
    </row>
    <row r="882" spans="1:19">
      <c r="A882" s="540" t="s">
        <v>3271</v>
      </c>
      <c r="B882" s="541"/>
      <c r="C882" s="541"/>
      <c r="D882" s="542">
        <v>90017</v>
      </c>
      <c r="E882" s="542">
        <v>90017</v>
      </c>
      <c r="F882" s="542" t="s">
        <v>5034</v>
      </c>
      <c r="G882" s="540" t="s">
        <v>5035</v>
      </c>
      <c r="H882" s="542" t="s">
        <v>2546</v>
      </c>
      <c r="I882" s="541" t="s">
        <v>2478</v>
      </c>
      <c r="J882" s="540" t="s">
        <v>2478</v>
      </c>
      <c r="K882" s="540" t="s">
        <v>2478</v>
      </c>
      <c r="L882" s="540" t="s">
        <v>2478</v>
      </c>
      <c r="M882" s="540" t="s">
        <v>2478</v>
      </c>
      <c r="N882" s="540" t="s">
        <v>2478</v>
      </c>
      <c r="O882" s="540" t="s">
        <v>2478</v>
      </c>
      <c r="P882" s="540" t="s">
        <v>2478</v>
      </c>
      <c r="Q882" s="540" t="s">
        <v>2478</v>
      </c>
      <c r="R882" s="540" t="s">
        <v>2478</v>
      </c>
      <c r="S882" s="540" t="s">
        <v>2478</v>
      </c>
    </row>
    <row r="883" spans="1:19">
      <c r="A883" s="543" t="s">
        <v>3271</v>
      </c>
      <c r="B883" s="544"/>
      <c r="C883" s="544"/>
      <c r="D883" s="545">
        <v>90017</v>
      </c>
      <c r="E883" s="545">
        <v>90017</v>
      </c>
      <c r="F883" s="545" t="s">
        <v>5036</v>
      </c>
      <c r="G883" s="543" t="s">
        <v>5037</v>
      </c>
      <c r="H883" s="545" t="s">
        <v>2546</v>
      </c>
      <c r="I883" s="544" t="s">
        <v>2478</v>
      </c>
      <c r="J883" s="543" t="s">
        <v>2478</v>
      </c>
      <c r="K883" s="543" t="s">
        <v>2478</v>
      </c>
      <c r="L883" s="543" t="s">
        <v>2478</v>
      </c>
      <c r="M883" s="543" t="s">
        <v>2478</v>
      </c>
      <c r="N883" s="543" t="s">
        <v>2478</v>
      </c>
      <c r="O883" s="543" t="s">
        <v>2478</v>
      </c>
      <c r="P883" s="543" t="s">
        <v>2478</v>
      </c>
      <c r="Q883" s="543" t="s">
        <v>2478</v>
      </c>
      <c r="R883" s="543" t="s">
        <v>2478</v>
      </c>
      <c r="S883" s="543" t="s">
        <v>2478</v>
      </c>
    </row>
    <row r="884" spans="1:19">
      <c r="A884" s="540" t="s">
        <v>3271</v>
      </c>
      <c r="B884" s="541"/>
      <c r="C884" s="541"/>
      <c r="D884" s="542">
        <v>90017</v>
      </c>
      <c r="E884" s="542">
        <v>90017</v>
      </c>
      <c r="F884" s="542" t="s">
        <v>5038</v>
      </c>
      <c r="G884" s="540" t="s">
        <v>5039</v>
      </c>
      <c r="H884" s="542" t="s">
        <v>2469</v>
      </c>
      <c r="I884" s="541" t="s">
        <v>2478</v>
      </c>
      <c r="J884" s="540" t="s">
        <v>2478</v>
      </c>
      <c r="K884" s="540" t="s">
        <v>2478</v>
      </c>
      <c r="L884" s="540" t="s">
        <v>2478</v>
      </c>
      <c r="M884" s="540" t="s">
        <v>2478</v>
      </c>
      <c r="N884" s="540" t="s">
        <v>2478</v>
      </c>
      <c r="O884" s="540" t="s">
        <v>2478</v>
      </c>
      <c r="P884" s="540" t="s">
        <v>2478</v>
      </c>
      <c r="Q884" s="540" t="s">
        <v>2478</v>
      </c>
      <c r="R884" s="540" t="s">
        <v>2478</v>
      </c>
      <c r="S884" s="540" t="s">
        <v>2478</v>
      </c>
    </row>
    <row r="885" spans="1:19">
      <c r="A885" s="543" t="s">
        <v>3271</v>
      </c>
      <c r="B885" s="544"/>
      <c r="C885" s="544"/>
      <c r="D885" s="545">
        <v>90017</v>
      </c>
      <c r="E885" s="545">
        <v>90017</v>
      </c>
      <c r="F885" s="545" t="s">
        <v>5040</v>
      </c>
      <c r="G885" s="543" t="s">
        <v>5041</v>
      </c>
      <c r="H885" s="545" t="s">
        <v>2546</v>
      </c>
      <c r="I885" s="544" t="s">
        <v>2478</v>
      </c>
      <c r="J885" s="543" t="s">
        <v>2478</v>
      </c>
      <c r="K885" s="543" t="s">
        <v>2478</v>
      </c>
      <c r="L885" s="543" t="s">
        <v>2478</v>
      </c>
      <c r="M885" s="543" t="s">
        <v>2478</v>
      </c>
      <c r="N885" s="543" t="s">
        <v>2478</v>
      </c>
      <c r="O885" s="543" t="s">
        <v>2478</v>
      </c>
      <c r="P885" s="543" t="s">
        <v>2478</v>
      </c>
      <c r="Q885" s="543" t="s">
        <v>2478</v>
      </c>
      <c r="R885" s="543" t="s">
        <v>2478</v>
      </c>
      <c r="S885" s="543" t="s">
        <v>2478</v>
      </c>
    </row>
    <row r="886" spans="1:19">
      <c r="A886" s="540" t="s">
        <v>3271</v>
      </c>
      <c r="B886" s="541"/>
      <c r="C886" s="541"/>
      <c r="D886" s="542">
        <v>90017</v>
      </c>
      <c r="E886" s="542">
        <v>90017</v>
      </c>
      <c r="F886" s="542" t="s">
        <v>5042</v>
      </c>
      <c r="G886" s="540" t="s">
        <v>5043</v>
      </c>
      <c r="H886" s="542" t="s">
        <v>2546</v>
      </c>
      <c r="I886" s="541" t="s">
        <v>2478</v>
      </c>
      <c r="J886" s="540" t="s">
        <v>2478</v>
      </c>
      <c r="K886" s="540" t="s">
        <v>2478</v>
      </c>
      <c r="L886" s="540" t="s">
        <v>2478</v>
      </c>
      <c r="M886" s="540" t="s">
        <v>2478</v>
      </c>
      <c r="N886" s="540" t="s">
        <v>2478</v>
      </c>
      <c r="O886" s="540" t="s">
        <v>2478</v>
      </c>
      <c r="P886" s="540" t="s">
        <v>2478</v>
      </c>
      <c r="Q886" s="540" t="s">
        <v>2478</v>
      </c>
      <c r="R886" s="540" t="s">
        <v>2478</v>
      </c>
      <c r="S886" s="540" t="s">
        <v>2478</v>
      </c>
    </row>
    <row r="887" spans="1:19">
      <c r="A887" s="543" t="s">
        <v>3271</v>
      </c>
      <c r="B887" s="544"/>
      <c r="C887" s="544"/>
      <c r="D887" s="545">
        <v>90017</v>
      </c>
      <c r="E887" s="545">
        <v>90017</v>
      </c>
      <c r="F887" s="545" t="s">
        <v>5044</v>
      </c>
      <c r="G887" s="543" t="s">
        <v>5045</v>
      </c>
      <c r="H887" s="545" t="s">
        <v>2546</v>
      </c>
      <c r="I887" s="544" t="s">
        <v>2478</v>
      </c>
      <c r="J887" s="543" t="s">
        <v>2478</v>
      </c>
      <c r="K887" s="543" t="s">
        <v>2478</v>
      </c>
      <c r="L887" s="543" t="s">
        <v>2478</v>
      </c>
      <c r="M887" s="543" t="s">
        <v>2478</v>
      </c>
      <c r="N887" s="543" t="s">
        <v>2478</v>
      </c>
      <c r="O887" s="543" t="s">
        <v>2478</v>
      </c>
      <c r="P887" s="543" t="s">
        <v>2478</v>
      </c>
      <c r="Q887" s="543" t="s">
        <v>2478</v>
      </c>
      <c r="R887" s="543" t="s">
        <v>2478</v>
      </c>
      <c r="S887" s="543" t="s">
        <v>2478</v>
      </c>
    </row>
    <row r="888" spans="1:19">
      <c r="A888" s="540" t="s">
        <v>3271</v>
      </c>
      <c r="B888" s="541"/>
      <c r="C888" s="541"/>
      <c r="D888" s="542">
        <v>90017</v>
      </c>
      <c r="E888" s="542">
        <v>90017</v>
      </c>
      <c r="F888" s="542" t="s">
        <v>5046</v>
      </c>
      <c r="G888" s="540" t="s">
        <v>5047</v>
      </c>
      <c r="H888" s="542" t="s">
        <v>3519</v>
      </c>
      <c r="I888" s="541" t="s">
        <v>2478</v>
      </c>
      <c r="J888" s="540" t="s">
        <v>2478</v>
      </c>
      <c r="K888" s="540" t="s">
        <v>2478</v>
      </c>
      <c r="L888" s="540" t="s">
        <v>2478</v>
      </c>
      <c r="M888" s="540" t="s">
        <v>2478</v>
      </c>
      <c r="N888" s="540" t="s">
        <v>2478</v>
      </c>
      <c r="O888" s="540" t="s">
        <v>2478</v>
      </c>
      <c r="P888" s="540" t="s">
        <v>2478</v>
      </c>
      <c r="Q888" s="540" t="s">
        <v>2478</v>
      </c>
      <c r="R888" s="540" t="s">
        <v>2478</v>
      </c>
      <c r="S888" s="540" t="s">
        <v>2478</v>
      </c>
    </row>
    <row r="889" spans="1:19">
      <c r="A889" s="543" t="s">
        <v>3271</v>
      </c>
      <c r="B889" s="544"/>
      <c r="C889" s="544"/>
      <c r="D889" s="545">
        <v>90017</v>
      </c>
      <c r="E889" s="545">
        <v>90017</v>
      </c>
      <c r="F889" s="545" t="s">
        <v>5048</v>
      </c>
      <c r="G889" s="543" t="s">
        <v>5049</v>
      </c>
      <c r="H889" s="545" t="s">
        <v>2546</v>
      </c>
      <c r="I889" s="544" t="s">
        <v>2478</v>
      </c>
      <c r="J889" s="543" t="s">
        <v>2478</v>
      </c>
      <c r="K889" s="543" t="s">
        <v>2478</v>
      </c>
      <c r="L889" s="543" t="s">
        <v>2478</v>
      </c>
      <c r="M889" s="543" t="s">
        <v>2478</v>
      </c>
      <c r="N889" s="543" t="s">
        <v>2478</v>
      </c>
      <c r="O889" s="543" t="s">
        <v>2478</v>
      </c>
      <c r="P889" s="543" t="s">
        <v>2478</v>
      </c>
      <c r="Q889" s="543" t="s">
        <v>2478</v>
      </c>
      <c r="R889" s="543" t="s">
        <v>2478</v>
      </c>
      <c r="S889" s="543" t="s">
        <v>2478</v>
      </c>
    </row>
    <row r="890" spans="1:19">
      <c r="A890" s="540" t="s">
        <v>3271</v>
      </c>
      <c r="B890" s="541"/>
      <c r="C890" s="541"/>
      <c r="D890" s="542">
        <v>90017</v>
      </c>
      <c r="E890" s="542">
        <v>90017</v>
      </c>
      <c r="F890" s="542" t="s">
        <v>5050</v>
      </c>
      <c r="G890" s="540" t="s">
        <v>5051</v>
      </c>
      <c r="H890" s="542" t="s">
        <v>2546</v>
      </c>
      <c r="I890" s="541" t="s">
        <v>2478</v>
      </c>
      <c r="J890" s="540" t="s">
        <v>2478</v>
      </c>
      <c r="K890" s="540" t="s">
        <v>2478</v>
      </c>
      <c r="L890" s="540" t="s">
        <v>2478</v>
      </c>
      <c r="M890" s="540" t="s">
        <v>2478</v>
      </c>
      <c r="N890" s="540" t="s">
        <v>2478</v>
      </c>
      <c r="O890" s="540" t="s">
        <v>2478</v>
      </c>
      <c r="P890" s="540" t="s">
        <v>2478</v>
      </c>
      <c r="Q890" s="540" t="s">
        <v>2478</v>
      </c>
      <c r="R890" s="540" t="s">
        <v>2478</v>
      </c>
      <c r="S890" s="540" t="s">
        <v>2478</v>
      </c>
    </row>
    <row r="891" spans="1:19">
      <c r="A891" s="543" t="s">
        <v>3271</v>
      </c>
      <c r="B891" s="544"/>
      <c r="C891" s="544"/>
      <c r="D891" s="545">
        <v>90017</v>
      </c>
      <c r="E891" s="545">
        <v>90017</v>
      </c>
      <c r="F891" s="545" t="s">
        <v>5052</v>
      </c>
      <c r="G891" s="543" t="s">
        <v>5053</v>
      </c>
      <c r="H891" s="545" t="s">
        <v>2546</v>
      </c>
      <c r="I891" s="544" t="s">
        <v>2478</v>
      </c>
      <c r="J891" s="543" t="s">
        <v>2478</v>
      </c>
      <c r="K891" s="543" t="s">
        <v>2478</v>
      </c>
      <c r="L891" s="543" t="s">
        <v>2478</v>
      </c>
      <c r="M891" s="543" t="s">
        <v>2478</v>
      </c>
      <c r="N891" s="543" t="s">
        <v>2478</v>
      </c>
      <c r="O891" s="543" t="s">
        <v>2478</v>
      </c>
      <c r="P891" s="543" t="s">
        <v>2478</v>
      </c>
      <c r="Q891" s="543" t="s">
        <v>2478</v>
      </c>
      <c r="R891" s="543" t="s">
        <v>2478</v>
      </c>
      <c r="S891" s="543" t="s">
        <v>2478</v>
      </c>
    </row>
    <row r="892" spans="1:19">
      <c r="A892" s="540" t="s">
        <v>3271</v>
      </c>
      <c r="B892" s="541"/>
      <c r="C892" s="541"/>
      <c r="D892" s="542">
        <v>90017</v>
      </c>
      <c r="E892" s="542">
        <v>90017</v>
      </c>
      <c r="F892" s="542" t="s">
        <v>5054</v>
      </c>
      <c r="G892" s="540" t="s">
        <v>5055</v>
      </c>
      <c r="H892" s="542" t="s">
        <v>2546</v>
      </c>
      <c r="I892" s="541" t="s">
        <v>2478</v>
      </c>
      <c r="J892" s="540" t="s">
        <v>2478</v>
      </c>
      <c r="K892" s="540" t="s">
        <v>2478</v>
      </c>
      <c r="L892" s="540" t="s">
        <v>2478</v>
      </c>
      <c r="M892" s="540" t="s">
        <v>2478</v>
      </c>
      <c r="N892" s="540" t="s">
        <v>2478</v>
      </c>
      <c r="O892" s="540" t="s">
        <v>2478</v>
      </c>
      <c r="P892" s="540" t="s">
        <v>2478</v>
      </c>
      <c r="Q892" s="540" t="s">
        <v>2478</v>
      </c>
      <c r="R892" s="540" t="s">
        <v>2478</v>
      </c>
      <c r="S892" s="540" t="s">
        <v>2478</v>
      </c>
    </row>
    <row r="893" spans="1:19">
      <c r="A893" s="543" t="s">
        <v>3271</v>
      </c>
      <c r="B893" s="544"/>
      <c r="C893" s="544"/>
      <c r="D893" s="545">
        <v>90017</v>
      </c>
      <c r="E893" s="545">
        <v>90017</v>
      </c>
      <c r="F893" s="545" t="s">
        <v>5056</v>
      </c>
      <c r="G893" s="543" t="s">
        <v>5057</v>
      </c>
      <c r="H893" s="545" t="s">
        <v>2546</v>
      </c>
      <c r="I893" s="544" t="s">
        <v>2478</v>
      </c>
      <c r="J893" s="543" t="s">
        <v>2478</v>
      </c>
      <c r="K893" s="543" t="s">
        <v>2478</v>
      </c>
      <c r="L893" s="543" t="s">
        <v>2478</v>
      </c>
      <c r="M893" s="543" t="s">
        <v>2478</v>
      </c>
      <c r="N893" s="543" t="s">
        <v>2478</v>
      </c>
      <c r="O893" s="543" t="s">
        <v>2478</v>
      </c>
      <c r="P893" s="543" t="s">
        <v>2478</v>
      </c>
      <c r="Q893" s="543" t="s">
        <v>2478</v>
      </c>
      <c r="R893" s="543" t="s">
        <v>2478</v>
      </c>
      <c r="S893" s="543" t="s">
        <v>2478</v>
      </c>
    </row>
    <row r="894" spans="1:19">
      <c r="A894" s="540" t="s">
        <v>3271</v>
      </c>
      <c r="B894" s="541"/>
      <c r="C894" s="541"/>
      <c r="D894" s="542">
        <v>90017</v>
      </c>
      <c r="E894" s="542">
        <v>90017</v>
      </c>
      <c r="F894" s="542" t="s">
        <v>5058</v>
      </c>
      <c r="G894" s="540" t="s">
        <v>5059</v>
      </c>
      <c r="H894" s="542" t="s">
        <v>2546</v>
      </c>
      <c r="I894" s="541" t="s">
        <v>2478</v>
      </c>
      <c r="J894" s="540" t="s">
        <v>2478</v>
      </c>
      <c r="K894" s="540" t="s">
        <v>2478</v>
      </c>
      <c r="L894" s="540" t="s">
        <v>2478</v>
      </c>
      <c r="M894" s="540" t="s">
        <v>2478</v>
      </c>
      <c r="N894" s="540" t="s">
        <v>2478</v>
      </c>
      <c r="O894" s="540" t="s">
        <v>2478</v>
      </c>
      <c r="P894" s="540" t="s">
        <v>2478</v>
      </c>
      <c r="Q894" s="540" t="s">
        <v>2478</v>
      </c>
      <c r="R894" s="540" t="s">
        <v>2478</v>
      </c>
      <c r="S894" s="540" t="s">
        <v>2478</v>
      </c>
    </row>
    <row r="895" spans="1:19">
      <c r="A895" s="543" t="s">
        <v>3271</v>
      </c>
      <c r="B895" s="544"/>
      <c r="C895" s="544"/>
      <c r="D895" s="545">
        <v>90017</v>
      </c>
      <c r="E895" s="545">
        <v>90017</v>
      </c>
      <c r="F895" s="545" t="s">
        <v>5060</v>
      </c>
      <c r="G895" s="543" t="s">
        <v>5061</v>
      </c>
      <c r="H895" s="545" t="s">
        <v>2546</v>
      </c>
      <c r="I895" s="544" t="s">
        <v>2478</v>
      </c>
      <c r="J895" s="543" t="s">
        <v>2478</v>
      </c>
      <c r="K895" s="543" t="s">
        <v>2478</v>
      </c>
      <c r="L895" s="543" t="s">
        <v>2478</v>
      </c>
      <c r="M895" s="543" t="s">
        <v>2478</v>
      </c>
      <c r="N895" s="543" t="s">
        <v>2478</v>
      </c>
      <c r="O895" s="543" t="s">
        <v>2478</v>
      </c>
      <c r="P895" s="543" t="s">
        <v>2478</v>
      </c>
      <c r="Q895" s="543" t="s">
        <v>2478</v>
      </c>
      <c r="R895" s="543" t="s">
        <v>2478</v>
      </c>
      <c r="S895" s="543" t="s">
        <v>2478</v>
      </c>
    </row>
    <row r="896" spans="1:19">
      <c r="A896" s="540" t="s">
        <v>3271</v>
      </c>
      <c r="B896" s="541"/>
      <c r="C896" s="541"/>
      <c r="D896" s="542">
        <v>90017</v>
      </c>
      <c r="E896" s="542">
        <v>90017</v>
      </c>
      <c r="F896" s="542" t="s">
        <v>5062</v>
      </c>
      <c r="G896" s="540" t="s">
        <v>5063</v>
      </c>
      <c r="H896" s="542" t="s">
        <v>2546</v>
      </c>
      <c r="I896" s="541" t="s">
        <v>2478</v>
      </c>
      <c r="J896" s="540" t="s">
        <v>2478</v>
      </c>
      <c r="K896" s="540" t="s">
        <v>2478</v>
      </c>
      <c r="L896" s="540" t="s">
        <v>2478</v>
      </c>
      <c r="M896" s="540" t="s">
        <v>2478</v>
      </c>
      <c r="N896" s="540" t="s">
        <v>2478</v>
      </c>
      <c r="O896" s="540" t="s">
        <v>2478</v>
      </c>
      <c r="P896" s="540" t="s">
        <v>2478</v>
      </c>
      <c r="Q896" s="540" t="s">
        <v>2478</v>
      </c>
      <c r="R896" s="540" t="s">
        <v>2478</v>
      </c>
      <c r="S896" s="540" t="s">
        <v>2478</v>
      </c>
    </row>
    <row r="897" spans="1:19">
      <c r="A897" s="543" t="s">
        <v>3271</v>
      </c>
      <c r="B897" s="544"/>
      <c r="C897" s="544"/>
      <c r="D897" s="545">
        <v>90017</v>
      </c>
      <c r="E897" s="545">
        <v>90017</v>
      </c>
      <c r="F897" s="545" t="s">
        <v>5064</v>
      </c>
      <c r="G897" s="543" t="s">
        <v>5065</v>
      </c>
      <c r="H897" s="545" t="s">
        <v>2469</v>
      </c>
      <c r="I897" s="544" t="s">
        <v>2478</v>
      </c>
      <c r="J897" s="543" t="s">
        <v>2478</v>
      </c>
      <c r="K897" s="543" t="s">
        <v>2478</v>
      </c>
      <c r="L897" s="543" t="s">
        <v>2478</v>
      </c>
      <c r="M897" s="543" t="s">
        <v>2478</v>
      </c>
      <c r="N897" s="543" t="s">
        <v>2478</v>
      </c>
      <c r="O897" s="543" t="s">
        <v>2478</v>
      </c>
      <c r="P897" s="543" t="s">
        <v>2478</v>
      </c>
      <c r="Q897" s="543" t="s">
        <v>2478</v>
      </c>
      <c r="R897" s="543" t="s">
        <v>2478</v>
      </c>
      <c r="S897" s="543" t="s">
        <v>2478</v>
      </c>
    </row>
    <row r="898" spans="1:19">
      <c r="A898" s="540" t="s">
        <v>3271</v>
      </c>
      <c r="B898" s="541"/>
      <c r="C898" s="541"/>
      <c r="D898" s="542">
        <v>90017</v>
      </c>
      <c r="E898" s="542">
        <v>90017</v>
      </c>
      <c r="F898" s="542" t="s">
        <v>5066</v>
      </c>
      <c r="G898" s="540" t="s">
        <v>5067</v>
      </c>
      <c r="H898" s="542" t="s">
        <v>2469</v>
      </c>
      <c r="I898" s="541" t="s">
        <v>2478</v>
      </c>
      <c r="J898" s="540" t="s">
        <v>2478</v>
      </c>
      <c r="K898" s="540" t="s">
        <v>2478</v>
      </c>
      <c r="L898" s="540" t="s">
        <v>2478</v>
      </c>
      <c r="M898" s="540" t="s">
        <v>2478</v>
      </c>
      <c r="N898" s="540" t="s">
        <v>2478</v>
      </c>
      <c r="O898" s="540" t="s">
        <v>2478</v>
      </c>
      <c r="P898" s="540" t="s">
        <v>2478</v>
      </c>
      <c r="Q898" s="540" t="s">
        <v>2478</v>
      </c>
      <c r="R898" s="540" t="s">
        <v>2478</v>
      </c>
      <c r="S898" s="540" t="s">
        <v>2478</v>
      </c>
    </row>
    <row r="899" spans="1:19">
      <c r="A899" s="543" t="s">
        <v>3271</v>
      </c>
      <c r="B899" s="544"/>
      <c r="C899" s="544"/>
      <c r="D899" s="545">
        <v>90017</v>
      </c>
      <c r="E899" s="545">
        <v>90017</v>
      </c>
      <c r="F899" s="545" t="s">
        <v>5068</v>
      </c>
      <c r="G899" s="543" t="s">
        <v>5069</v>
      </c>
      <c r="H899" s="545" t="s">
        <v>2546</v>
      </c>
      <c r="I899" s="544" t="s">
        <v>2478</v>
      </c>
      <c r="J899" s="543" t="s">
        <v>2478</v>
      </c>
      <c r="K899" s="543" t="s">
        <v>2478</v>
      </c>
      <c r="L899" s="543" t="s">
        <v>2478</v>
      </c>
      <c r="M899" s="543" t="s">
        <v>2478</v>
      </c>
      <c r="N899" s="543" t="s">
        <v>2478</v>
      </c>
      <c r="O899" s="543" t="s">
        <v>2478</v>
      </c>
      <c r="P899" s="543" t="s">
        <v>2478</v>
      </c>
      <c r="Q899" s="543" t="s">
        <v>2478</v>
      </c>
      <c r="R899" s="543" t="s">
        <v>2478</v>
      </c>
      <c r="S899" s="543" t="s">
        <v>2478</v>
      </c>
    </row>
    <row r="900" spans="1:19">
      <c r="A900" s="540" t="s">
        <v>3271</v>
      </c>
      <c r="B900" s="541"/>
      <c r="C900" s="541"/>
      <c r="D900" s="542">
        <v>90017</v>
      </c>
      <c r="E900" s="542">
        <v>90017</v>
      </c>
      <c r="F900" s="542" t="s">
        <v>5070</v>
      </c>
      <c r="G900" s="540" t="s">
        <v>5071</v>
      </c>
      <c r="H900" s="542" t="s">
        <v>2546</v>
      </c>
      <c r="I900" s="541" t="s">
        <v>2478</v>
      </c>
      <c r="J900" s="540" t="s">
        <v>2478</v>
      </c>
      <c r="K900" s="540" t="s">
        <v>2478</v>
      </c>
      <c r="L900" s="540" t="s">
        <v>2478</v>
      </c>
      <c r="M900" s="540" t="s">
        <v>2478</v>
      </c>
      <c r="N900" s="540" t="s">
        <v>2478</v>
      </c>
      <c r="O900" s="540" t="s">
        <v>2478</v>
      </c>
      <c r="P900" s="540" t="s">
        <v>2478</v>
      </c>
      <c r="Q900" s="540" t="s">
        <v>2478</v>
      </c>
      <c r="R900" s="540" t="s">
        <v>2478</v>
      </c>
      <c r="S900" s="540" t="s">
        <v>2478</v>
      </c>
    </row>
    <row r="901" spans="1:19">
      <c r="A901" s="543" t="s">
        <v>3271</v>
      </c>
      <c r="B901" s="544"/>
      <c r="C901" s="544"/>
      <c r="D901" s="545">
        <v>90017</v>
      </c>
      <c r="E901" s="545">
        <v>90017</v>
      </c>
      <c r="F901" s="545" t="s">
        <v>5072</v>
      </c>
      <c r="G901" s="543" t="s">
        <v>5073</v>
      </c>
      <c r="H901" s="545" t="s">
        <v>2546</v>
      </c>
      <c r="I901" s="544" t="s">
        <v>2478</v>
      </c>
      <c r="J901" s="543" t="s">
        <v>2478</v>
      </c>
      <c r="K901" s="543" t="s">
        <v>2478</v>
      </c>
      <c r="L901" s="543" t="s">
        <v>2478</v>
      </c>
      <c r="M901" s="543" t="s">
        <v>2478</v>
      </c>
      <c r="N901" s="543" t="s">
        <v>2478</v>
      </c>
      <c r="O901" s="543" t="s">
        <v>2478</v>
      </c>
      <c r="P901" s="543" t="s">
        <v>2478</v>
      </c>
      <c r="Q901" s="543" t="s">
        <v>2478</v>
      </c>
      <c r="R901" s="543" t="s">
        <v>2478</v>
      </c>
      <c r="S901" s="543" t="s">
        <v>2478</v>
      </c>
    </row>
    <row r="902" spans="1:19">
      <c r="A902" s="540" t="s">
        <v>3271</v>
      </c>
      <c r="B902" s="541"/>
      <c r="C902" s="541"/>
      <c r="D902" s="542">
        <v>90017</v>
      </c>
      <c r="E902" s="542">
        <v>90017</v>
      </c>
      <c r="F902" s="542" t="s">
        <v>5074</v>
      </c>
      <c r="G902" s="540" t="s">
        <v>5075</v>
      </c>
      <c r="H902" s="542" t="s">
        <v>2546</v>
      </c>
      <c r="I902" s="541" t="s">
        <v>2478</v>
      </c>
      <c r="J902" s="540" t="s">
        <v>2478</v>
      </c>
      <c r="K902" s="540" t="s">
        <v>2478</v>
      </c>
      <c r="L902" s="540" t="s">
        <v>2478</v>
      </c>
      <c r="M902" s="540" t="s">
        <v>2478</v>
      </c>
      <c r="N902" s="540" t="s">
        <v>2478</v>
      </c>
      <c r="O902" s="540" t="s">
        <v>2478</v>
      </c>
      <c r="P902" s="540" t="s">
        <v>2478</v>
      </c>
      <c r="Q902" s="540" t="s">
        <v>2478</v>
      </c>
      <c r="R902" s="540" t="s">
        <v>2478</v>
      </c>
      <c r="S902" s="540" t="s">
        <v>2478</v>
      </c>
    </row>
    <row r="903" spans="1:19">
      <c r="A903" s="543" t="s">
        <v>3271</v>
      </c>
      <c r="B903" s="544"/>
      <c r="C903" s="544"/>
      <c r="D903" s="545">
        <v>90017</v>
      </c>
      <c r="E903" s="545">
        <v>90017</v>
      </c>
      <c r="F903" s="545" t="s">
        <v>5076</v>
      </c>
      <c r="G903" s="543" t="s">
        <v>5077</v>
      </c>
      <c r="H903" s="545" t="s">
        <v>2546</v>
      </c>
      <c r="I903" s="544" t="s">
        <v>2478</v>
      </c>
      <c r="J903" s="543" t="s">
        <v>2478</v>
      </c>
      <c r="K903" s="543" t="s">
        <v>2478</v>
      </c>
      <c r="L903" s="543" t="s">
        <v>2478</v>
      </c>
      <c r="M903" s="543" t="s">
        <v>2478</v>
      </c>
      <c r="N903" s="543" t="s">
        <v>2478</v>
      </c>
      <c r="O903" s="543" t="s">
        <v>2478</v>
      </c>
      <c r="P903" s="543" t="s">
        <v>2478</v>
      </c>
      <c r="Q903" s="543" t="s">
        <v>2478</v>
      </c>
      <c r="R903" s="543" t="s">
        <v>2478</v>
      </c>
      <c r="S903" s="543" t="s">
        <v>2478</v>
      </c>
    </row>
    <row r="904" spans="1:19">
      <c r="A904" s="540" t="s">
        <v>3271</v>
      </c>
      <c r="B904" s="541"/>
      <c r="C904" s="541"/>
      <c r="D904" s="542">
        <v>90017</v>
      </c>
      <c r="E904" s="542">
        <v>90017</v>
      </c>
      <c r="F904" s="542" t="s">
        <v>5078</v>
      </c>
      <c r="G904" s="540" t="s">
        <v>5079</v>
      </c>
      <c r="H904" s="542" t="s">
        <v>2546</v>
      </c>
      <c r="I904" s="541" t="s">
        <v>2478</v>
      </c>
      <c r="J904" s="540" t="s">
        <v>2478</v>
      </c>
      <c r="K904" s="540" t="s">
        <v>2478</v>
      </c>
      <c r="L904" s="540" t="s">
        <v>2478</v>
      </c>
      <c r="M904" s="540" t="s">
        <v>2478</v>
      </c>
      <c r="N904" s="540" t="s">
        <v>2478</v>
      </c>
      <c r="O904" s="540" t="s">
        <v>2478</v>
      </c>
      <c r="P904" s="540" t="s">
        <v>2478</v>
      </c>
      <c r="Q904" s="540" t="s">
        <v>2478</v>
      </c>
      <c r="R904" s="540" t="s">
        <v>2478</v>
      </c>
      <c r="S904" s="540" t="s">
        <v>2478</v>
      </c>
    </row>
    <row r="905" spans="1:19">
      <c r="A905" s="543" t="s">
        <v>3271</v>
      </c>
      <c r="B905" s="544"/>
      <c r="C905" s="544"/>
      <c r="D905" s="545">
        <v>90017</v>
      </c>
      <c r="E905" s="545">
        <v>90017</v>
      </c>
      <c r="F905" s="545" t="s">
        <v>5080</v>
      </c>
      <c r="G905" s="543" t="s">
        <v>5081</v>
      </c>
      <c r="H905" s="545" t="s">
        <v>2546</v>
      </c>
      <c r="I905" s="544" t="s">
        <v>2478</v>
      </c>
      <c r="J905" s="543" t="s">
        <v>2478</v>
      </c>
      <c r="K905" s="543" t="s">
        <v>2478</v>
      </c>
      <c r="L905" s="543" t="s">
        <v>2478</v>
      </c>
      <c r="M905" s="543" t="s">
        <v>2478</v>
      </c>
      <c r="N905" s="543" t="s">
        <v>2478</v>
      </c>
      <c r="O905" s="543" t="s">
        <v>2478</v>
      </c>
      <c r="P905" s="543" t="s">
        <v>2478</v>
      </c>
      <c r="Q905" s="543" t="s">
        <v>2478</v>
      </c>
      <c r="R905" s="543" t="s">
        <v>2478</v>
      </c>
      <c r="S905" s="543" t="s">
        <v>2478</v>
      </c>
    </row>
    <row r="906" spans="1:19">
      <c r="A906" s="540" t="s">
        <v>3271</v>
      </c>
      <c r="B906" s="541"/>
      <c r="C906" s="541"/>
      <c r="D906" s="542">
        <v>90017</v>
      </c>
      <c r="E906" s="542">
        <v>90017</v>
      </c>
      <c r="F906" s="542" t="s">
        <v>5082</v>
      </c>
      <c r="G906" s="540" t="s">
        <v>5083</v>
      </c>
      <c r="H906" s="542" t="s">
        <v>2546</v>
      </c>
      <c r="I906" s="541" t="s">
        <v>2478</v>
      </c>
      <c r="J906" s="540" t="s">
        <v>2478</v>
      </c>
      <c r="K906" s="540" t="s">
        <v>2478</v>
      </c>
      <c r="L906" s="540" t="s">
        <v>2478</v>
      </c>
      <c r="M906" s="540" t="s">
        <v>2478</v>
      </c>
      <c r="N906" s="540" t="s">
        <v>2478</v>
      </c>
      <c r="O906" s="540" t="s">
        <v>2478</v>
      </c>
      <c r="P906" s="540" t="s">
        <v>2478</v>
      </c>
      <c r="Q906" s="540" t="s">
        <v>2478</v>
      </c>
      <c r="R906" s="540" t="s">
        <v>2478</v>
      </c>
      <c r="S906" s="540" t="s">
        <v>2478</v>
      </c>
    </row>
    <row r="907" spans="1:19">
      <c r="A907" s="543" t="s">
        <v>3271</v>
      </c>
      <c r="B907" s="544"/>
      <c r="C907" s="544"/>
      <c r="D907" s="545">
        <v>90017</v>
      </c>
      <c r="E907" s="545">
        <v>90017</v>
      </c>
      <c r="F907" s="545" t="s">
        <v>5084</v>
      </c>
      <c r="G907" s="543" t="s">
        <v>5085</v>
      </c>
      <c r="H907" s="545" t="s">
        <v>2546</v>
      </c>
      <c r="I907" s="544" t="s">
        <v>2478</v>
      </c>
      <c r="J907" s="543" t="s">
        <v>2478</v>
      </c>
      <c r="K907" s="543" t="s">
        <v>2478</v>
      </c>
      <c r="L907" s="543" t="s">
        <v>2478</v>
      </c>
      <c r="M907" s="543" t="s">
        <v>2478</v>
      </c>
      <c r="N907" s="543" t="s">
        <v>2478</v>
      </c>
      <c r="O907" s="543" t="s">
        <v>2478</v>
      </c>
      <c r="P907" s="543" t="s">
        <v>2478</v>
      </c>
      <c r="Q907" s="543" t="s">
        <v>2478</v>
      </c>
      <c r="R907" s="543" t="s">
        <v>2478</v>
      </c>
      <c r="S907" s="543" t="s">
        <v>2478</v>
      </c>
    </row>
    <row r="908" spans="1:19">
      <c r="A908" s="540" t="s">
        <v>3271</v>
      </c>
      <c r="B908" s="541"/>
      <c r="C908" s="541"/>
      <c r="D908" s="542">
        <v>90017</v>
      </c>
      <c r="E908" s="542">
        <v>90017</v>
      </c>
      <c r="F908" s="542" t="s">
        <v>5086</v>
      </c>
      <c r="G908" s="540" t="s">
        <v>5087</v>
      </c>
      <c r="H908" s="542" t="s">
        <v>2546</v>
      </c>
      <c r="I908" s="541" t="s">
        <v>2478</v>
      </c>
      <c r="J908" s="540" t="s">
        <v>2478</v>
      </c>
      <c r="K908" s="540" t="s">
        <v>2478</v>
      </c>
      <c r="L908" s="540" t="s">
        <v>2478</v>
      </c>
      <c r="M908" s="540" t="s">
        <v>2478</v>
      </c>
      <c r="N908" s="540" t="s">
        <v>2478</v>
      </c>
      <c r="O908" s="540" t="s">
        <v>2478</v>
      </c>
      <c r="P908" s="540" t="s">
        <v>2478</v>
      </c>
      <c r="Q908" s="540" t="s">
        <v>2478</v>
      </c>
      <c r="R908" s="540" t="s">
        <v>2478</v>
      </c>
      <c r="S908" s="540" t="s">
        <v>2478</v>
      </c>
    </row>
    <row r="909" spans="1:19">
      <c r="A909" s="543" t="s">
        <v>3271</v>
      </c>
      <c r="B909" s="544"/>
      <c r="C909" s="544"/>
      <c r="D909" s="545">
        <v>90017</v>
      </c>
      <c r="E909" s="545">
        <v>90017</v>
      </c>
      <c r="F909" s="545" t="s">
        <v>5088</v>
      </c>
      <c r="G909" s="543" t="s">
        <v>5089</v>
      </c>
      <c r="H909" s="545" t="s">
        <v>2546</v>
      </c>
      <c r="I909" s="544" t="s">
        <v>2478</v>
      </c>
      <c r="J909" s="543" t="s">
        <v>2478</v>
      </c>
      <c r="K909" s="543" t="s">
        <v>2478</v>
      </c>
      <c r="L909" s="543" t="s">
        <v>2478</v>
      </c>
      <c r="M909" s="543" t="s">
        <v>2478</v>
      </c>
      <c r="N909" s="543" t="s">
        <v>2478</v>
      </c>
      <c r="O909" s="543" t="s">
        <v>2478</v>
      </c>
      <c r="P909" s="543" t="s">
        <v>2478</v>
      </c>
      <c r="Q909" s="543" t="s">
        <v>2478</v>
      </c>
      <c r="R909" s="543" t="s">
        <v>2478</v>
      </c>
      <c r="S909" s="543" t="s">
        <v>2478</v>
      </c>
    </row>
    <row r="910" spans="1:19">
      <c r="A910" s="540" t="s">
        <v>3271</v>
      </c>
      <c r="B910" s="541"/>
      <c r="C910" s="541"/>
      <c r="D910" s="542">
        <v>90017</v>
      </c>
      <c r="E910" s="542">
        <v>90017</v>
      </c>
      <c r="F910" s="542" t="s">
        <v>5090</v>
      </c>
      <c r="G910" s="540" t="s">
        <v>5091</v>
      </c>
      <c r="H910" s="542" t="s">
        <v>2546</v>
      </c>
      <c r="I910" s="541" t="s">
        <v>2478</v>
      </c>
      <c r="J910" s="540" t="s">
        <v>2478</v>
      </c>
      <c r="K910" s="540" t="s">
        <v>2478</v>
      </c>
      <c r="L910" s="540" t="s">
        <v>2478</v>
      </c>
      <c r="M910" s="540" t="s">
        <v>2478</v>
      </c>
      <c r="N910" s="540" t="s">
        <v>2478</v>
      </c>
      <c r="O910" s="540" t="s">
        <v>2478</v>
      </c>
      <c r="P910" s="540" t="s">
        <v>2478</v>
      </c>
      <c r="Q910" s="540" t="s">
        <v>2478</v>
      </c>
      <c r="R910" s="540" t="s">
        <v>2478</v>
      </c>
      <c r="S910" s="540" t="s">
        <v>2478</v>
      </c>
    </row>
    <row r="911" spans="1:19">
      <c r="A911" s="543" t="s">
        <v>3271</v>
      </c>
      <c r="B911" s="544"/>
      <c r="C911" s="544"/>
      <c r="D911" s="545">
        <v>90017</v>
      </c>
      <c r="E911" s="545">
        <v>90017</v>
      </c>
      <c r="F911" s="545" t="s">
        <v>5092</v>
      </c>
      <c r="G911" s="543" t="s">
        <v>5093</v>
      </c>
      <c r="H911" s="545" t="s">
        <v>2546</v>
      </c>
      <c r="I911" s="544" t="s">
        <v>2478</v>
      </c>
      <c r="J911" s="543" t="s">
        <v>2478</v>
      </c>
      <c r="K911" s="543" t="s">
        <v>2478</v>
      </c>
      <c r="L911" s="543" t="s">
        <v>2478</v>
      </c>
      <c r="M911" s="543" t="s">
        <v>2478</v>
      </c>
      <c r="N911" s="543" t="s">
        <v>2478</v>
      </c>
      <c r="O911" s="543" t="s">
        <v>2478</v>
      </c>
      <c r="P911" s="543" t="s">
        <v>2478</v>
      </c>
      <c r="Q911" s="543" t="s">
        <v>2478</v>
      </c>
      <c r="R911" s="543" t="s">
        <v>2478</v>
      </c>
      <c r="S911" s="543" t="s">
        <v>2478</v>
      </c>
    </row>
    <row r="912" spans="1:19">
      <c r="A912" s="540" t="s">
        <v>3271</v>
      </c>
      <c r="B912" s="541"/>
      <c r="C912" s="541"/>
      <c r="D912" s="542">
        <v>90017</v>
      </c>
      <c r="E912" s="542">
        <v>90017</v>
      </c>
      <c r="F912" s="542" t="s">
        <v>5094</v>
      </c>
      <c r="G912" s="540" t="s">
        <v>5095</v>
      </c>
      <c r="H912" s="542" t="s">
        <v>2546</v>
      </c>
      <c r="I912" s="541" t="s">
        <v>2478</v>
      </c>
      <c r="J912" s="540" t="s">
        <v>2478</v>
      </c>
      <c r="K912" s="540" t="s">
        <v>2478</v>
      </c>
      <c r="L912" s="540" t="s">
        <v>2478</v>
      </c>
      <c r="M912" s="540" t="s">
        <v>2478</v>
      </c>
      <c r="N912" s="540" t="s">
        <v>2478</v>
      </c>
      <c r="O912" s="540" t="s">
        <v>2478</v>
      </c>
      <c r="P912" s="540" t="s">
        <v>2478</v>
      </c>
      <c r="Q912" s="540" t="s">
        <v>2478</v>
      </c>
      <c r="R912" s="540" t="s">
        <v>2478</v>
      </c>
      <c r="S912" s="540" t="s">
        <v>2478</v>
      </c>
    </row>
    <row r="913" spans="1:19">
      <c r="A913" s="543" t="s">
        <v>3271</v>
      </c>
      <c r="B913" s="544"/>
      <c r="C913" s="544"/>
      <c r="D913" s="545">
        <v>90017</v>
      </c>
      <c r="E913" s="545">
        <v>90017</v>
      </c>
      <c r="F913" s="545" t="s">
        <v>5096</v>
      </c>
      <c r="G913" s="543" t="s">
        <v>5097</v>
      </c>
      <c r="H913" s="545" t="s">
        <v>2546</v>
      </c>
      <c r="I913" s="544" t="s">
        <v>2478</v>
      </c>
      <c r="J913" s="543" t="s">
        <v>2478</v>
      </c>
      <c r="K913" s="543" t="s">
        <v>2478</v>
      </c>
      <c r="L913" s="543" t="s">
        <v>2478</v>
      </c>
      <c r="M913" s="543" t="s">
        <v>2478</v>
      </c>
      <c r="N913" s="543" t="s">
        <v>2478</v>
      </c>
      <c r="O913" s="543" t="s">
        <v>2478</v>
      </c>
      <c r="P913" s="543" t="s">
        <v>2478</v>
      </c>
      <c r="Q913" s="543" t="s">
        <v>2478</v>
      </c>
      <c r="R913" s="543" t="s">
        <v>2478</v>
      </c>
      <c r="S913" s="543" t="s">
        <v>2478</v>
      </c>
    </row>
    <row r="914" spans="1:19">
      <c r="A914" s="540" t="s">
        <v>3271</v>
      </c>
      <c r="B914" s="541"/>
      <c r="C914" s="541"/>
      <c r="D914" s="542">
        <v>90017</v>
      </c>
      <c r="E914" s="542">
        <v>90017</v>
      </c>
      <c r="F914" s="542" t="s">
        <v>5098</v>
      </c>
      <c r="G914" s="540" t="s">
        <v>5099</v>
      </c>
      <c r="H914" s="542" t="s">
        <v>2469</v>
      </c>
      <c r="I914" s="541" t="s">
        <v>2478</v>
      </c>
      <c r="J914" s="540" t="s">
        <v>2478</v>
      </c>
      <c r="K914" s="540" t="s">
        <v>2478</v>
      </c>
      <c r="L914" s="540" t="s">
        <v>2478</v>
      </c>
      <c r="M914" s="540" t="s">
        <v>2478</v>
      </c>
      <c r="N914" s="540" t="s">
        <v>2478</v>
      </c>
      <c r="O914" s="540" t="s">
        <v>2478</v>
      </c>
      <c r="P914" s="540" t="s">
        <v>2478</v>
      </c>
      <c r="Q914" s="540" t="s">
        <v>2478</v>
      </c>
      <c r="R914" s="540" t="s">
        <v>2478</v>
      </c>
      <c r="S914" s="540" t="s">
        <v>2478</v>
      </c>
    </row>
    <row r="915" spans="1:19">
      <c r="A915" s="543" t="s">
        <v>3271</v>
      </c>
      <c r="B915" s="544"/>
      <c r="C915" s="544"/>
      <c r="D915" s="545">
        <v>90017</v>
      </c>
      <c r="E915" s="545">
        <v>90017</v>
      </c>
      <c r="F915" s="545" t="s">
        <v>5100</v>
      </c>
      <c r="G915" s="543" t="s">
        <v>5101</v>
      </c>
      <c r="H915" s="545" t="s">
        <v>2546</v>
      </c>
      <c r="I915" s="544" t="s">
        <v>2478</v>
      </c>
      <c r="J915" s="543" t="s">
        <v>2478</v>
      </c>
      <c r="K915" s="543" t="s">
        <v>2478</v>
      </c>
      <c r="L915" s="543" t="s">
        <v>2478</v>
      </c>
      <c r="M915" s="543" t="s">
        <v>2478</v>
      </c>
      <c r="N915" s="543" t="s">
        <v>2478</v>
      </c>
      <c r="O915" s="543" t="s">
        <v>2478</v>
      </c>
      <c r="P915" s="543" t="s">
        <v>2478</v>
      </c>
      <c r="Q915" s="543" t="s">
        <v>2478</v>
      </c>
      <c r="R915" s="543" t="s">
        <v>2478</v>
      </c>
      <c r="S915" s="543" t="s">
        <v>2478</v>
      </c>
    </row>
    <row r="916" spans="1:19">
      <c r="A916" s="540" t="s">
        <v>3271</v>
      </c>
      <c r="B916" s="541"/>
      <c r="C916" s="541"/>
      <c r="D916" s="542">
        <v>90017</v>
      </c>
      <c r="E916" s="542">
        <v>90017</v>
      </c>
      <c r="F916" s="542" t="s">
        <v>5102</v>
      </c>
      <c r="G916" s="540" t="s">
        <v>5103</v>
      </c>
      <c r="H916" s="542" t="s">
        <v>2546</v>
      </c>
      <c r="I916" s="541" t="s">
        <v>2478</v>
      </c>
      <c r="J916" s="540" t="s">
        <v>2478</v>
      </c>
      <c r="K916" s="540" t="s">
        <v>2478</v>
      </c>
      <c r="L916" s="540" t="s">
        <v>2478</v>
      </c>
      <c r="M916" s="540" t="s">
        <v>2478</v>
      </c>
      <c r="N916" s="540" t="s">
        <v>2478</v>
      </c>
      <c r="O916" s="540" t="s">
        <v>2478</v>
      </c>
      <c r="P916" s="540" t="s">
        <v>2478</v>
      </c>
      <c r="Q916" s="540" t="s">
        <v>2478</v>
      </c>
      <c r="R916" s="540" t="s">
        <v>2478</v>
      </c>
      <c r="S916" s="540" t="s">
        <v>2478</v>
      </c>
    </row>
    <row r="917" spans="1:19">
      <c r="A917" s="543" t="s">
        <v>3271</v>
      </c>
      <c r="B917" s="544"/>
      <c r="C917" s="544"/>
      <c r="D917" s="545">
        <v>90017</v>
      </c>
      <c r="E917" s="545">
        <v>90017</v>
      </c>
      <c r="F917" s="545" t="s">
        <v>5104</v>
      </c>
      <c r="G917" s="543" t="s">
        <v>5105</v>
      </c>
      <c r="H917" s="545" t="s">
        <v>2546</v>
      </c>
      <c r="I917" s="544" t="s">
        <v>2478</v>
      </c>
      <c r="J917" s="543" t="s">
        <v>2478</v>
      </c>
      <c r="K917" s="543" t="s">
        <v>2478</v>
      </c>
      <c r="L917" s="543" t="s">
        <v>2478</v>
      </c>
      <c r="M917" s="543" t="s">
        <v>2478</v>
      </c>
      <c r="N917" s="543" t="s">
        <v>2478</v>
      </c>
      <c r="O917" s="543" t="s">
        <v>2478</v>
      </c>
      <c r="P917" s="543" t="s">
        <v>2478</v>
      </c>
      <c r="Q917" s="543" t="s">
        <v>2478</v>
      </c>
      <c r="R917" s="543" t="s">
        <v>2478</v>
      </c>
      <c r="S917" s="543" t="s">
        <v>2478</v>
      </c>
    </row>
    <row r="918" spans="1:19">
      <c r="A918" s="540" t="s">
        <v>3271</v>
      </c>
      <c r="B918" s="541"/>
      <c r="C918" s="541"/>
      <c r="D918" s="542">
        <v>90017</v>
      </c>
      <c r="E918" s="542">
        <v>90017</v>
      </c>
      <c r="F918" s="542" t="s">
        <v>5106</v>
      </c>
      <c r="G918" s="540" t="s">
        <v>5107</v>
      </c>
      <c r="H918" s="542" t="s">
        <v>2546</v>
      </c>
      <c r="I918" s="541" t="s">
        <v>2478</v>
      </c>
      <c r="J918" s="540" t="s">
        <v>2478</v>
      </c>
      <c r="K918" s="540" t="s">
        <v>2478</v>
      </c>
      <c r="L918" s="540" t="s">
        <v>2478</v>
      </c>
      <c r="M918" s="540" t="s">
        <v>2478</v>
      </c>
      <c r="N918" s="540" t="s">
        <v>2478</v>
      </c>
      <c r="O918" s="540" t="s">
        <v>2478</v>
      </c>
      <c r="P918" s="540" t="s">
        <v>2478</v>
      </c>
      <c r="Q918" s="540" t="s">
        <v>2478</v>
      </c>
      <c r="R918" s="540" t="s">
        <v>2478</v>
      </c>
      <c r="S918" s="540" t="s">
        <v>2478</v>
      </c>
    </row>
    <row r="919" spans="1:19">
      <c r="A919" s="543" t="s">
        <v>3271</v>
      </c>
      <c r="B919" s="544"/>
      <c r="C919" s="544"/>
      <c r="D919" s="545">
        <v>90017</v>
      </c>
      <c r="E919" s="545">
        <v>90017</v>
      </c>
      <c r="F919" s="545" t="s">
        <v>5108</v>
      </c>
      <c r="G919" s="543" t="s">
        <v>5109</v>
      </c>
      <c r="H919" s="545" t="s">
        <v>2546</v>
      </c>
      <c r="I919" s="544" t="s">
        <v>2478</v>
      </c>
      <c r="J919" s="543" t="s">
        <v>2478</v>
      </c>
      <c r="K919" s="543" t="s">
        <v>2478</v>
      </c>
      <c r="L919" s="543" t="s">
        <v>2478</v>
      </c>
      <c r="M919" s="543" t="s">
        <v>2478</v>
      </c>
      <c r="N919" s="543" t="s">
        <v>2478</v>
      </c>
      <c r="O919" s="543" t="s">
        <v>2478</v>
      </c>
      <c r="P919" s="543" t="s">
        <v>2478</v>
      </c>
      <c r="Q919" s="543" t="s">
        <v>2478</v>
      </c>
      <c r="R919" s="543" t="s">
        <v>2478</v>
      </c>
      <c r="S919" s="543" t="s">
        <v>2478</v>
      </c>
    </row>
    <row r="920" spans="1:19">
      <c r="A920" s="540" t="s">
        <v>3271</v>
      </c>
      <c r="B920" s="541"/>
      <c r="C920" s="541"/>
      <c r="D920" s="542">
        <v>90017</v>
      </c>
      <c r="E920" s="542">
        <v>90017</v>
      </c>
      <c r="F920" s="542" t="s">
        <v>5110</v>
      </c>
      <c r="G920" s="540" t="s">
        <v>5111</v>
      </c>
      <c r="H920" s="542" t="s">
        <v>2546</v>
      </c>
      <c r="I920" s="541" t="s">
        <v>2478</v>
      </c>
      <c r="J920" s="540" t="s">
        <v>2478</v>
      </c>
      <c r="K920" s="540" t="s">
        <v>2478</v>
      </c>
      <c r="L920" s="540" t="s">
        <v>2478</v>
      </c>
      <c r="M920" s="540" t="s">
        <v>2478</v>
      </c>
      <c r="N920" s="540" t="s">
        <v>2478</v>
      </c>
      <c r="O920" s="540" t="s">
        <v>2478</v>
      </c>
      <c r="P920" s="540" t="s">
        <v>2478</v>
      </c>
      <c r="Q920" s="540" t="s">
        <v>2478</v>
      </c>
      <c r="R920" s="540" t="s">
        <v>2478</v>
      </c>
      <c r="S920" s="540" t="s">
        <v>2478</v>
      </c>
    </row>
    <row r="921" spans="1:19">
      <c r="A921" s="543" t="s">
        <v>3271</v>
      </c>
      <c r="B921" s="544"/>
      <c r="C921" s="544"/>
      <c r="D921" s="545">
        <v>90017</v>
      </c>
      <c r="E921" s="545">
        <v>90017</v>
      </c>
      <c r="F921" s="545" t="s">
        <v>5112</v>
      </c>
      <c r="G921" s="543" t="s">
        <v>5113</v>
      </c>
      <c r="H921" s="545" t="s">
        <v>2546</v>
      </c>
      <c r="I921" s="544" t="s">
        <v>2478</v>
      </c>
      <c r="J921" s="543" t="s">
        <v>2478</v>
      </c>
      <c r="K921" s="543" t="s">
        <v>2478</v>
      </c>
      <c r="L921" s="543" t="s">
        <v>2478</v>
      </c>
      <c r="M921" s="543" t="s">
        <v>2478</v>
      </c>
      <c r="N921" s="543" t="s">
        <v>2478</v>
      </c>
      <c r="O921" s="543" t="s">
        <v>2478</v>
      </c>
      <c r="P921" s="543" t="s">
        <v>2478</v>
      </c>
      <c r="Q921" s="543" t="s">
        <v>2478</v>
      </c>
      <c r="R921" s="543" t="s">
        <v>2478</v>
      </c>
      <c r="S921" s="543" t="s">
        <v>2478</v>
      </c>
    </row>
    <row r="922" spans="1:19">
      <c r="A922" s="540" t="s">
        <v>3271</v>
      </c>
      <c r="B922" s="541"/>
      <c r="C922" s="541"/>
      <c r="D922" s="542">
        <v>90017</v>
      </c>
      <c r="E922" s="542">
        <v>90017</v>
      </c>
      <c r="F922" s="542" t="s">
        <v>5114</v>
      </c>
      <c r="G922" s="540" t="s">
        <v>5115</v>
      </c>
      <c r="H922" s="542" t="s">
        <v>2546</v>
      </c>
      <c r="I922" s="541" t="s">
        <v>2478</v>
      </c>
      <c r="J922" s="540" t="s">
        <v>2478</v>
      </c>
      <c r="K922" s="540" t="s">
        <v>2478</v>
      </c>
      <c r="L922" s="540" t="s">
        <v>2478</v>
      </c>
      <c r="M922" s="540" t="s">
        <v>2478</v>
      </c>
      <c r="N922" s="540" t="s">
        <v>2478</v>
      </c>
      <c r="O922" s="540" t="s">
        <v>2478</v>
      </c>
      <c r="P922" s="540" t="s">
        <v>2478</v>
      </c>
      <c r="Q922" s="540" t="s">
        <v>2478</v>
      </c>
      <c r="R922" s="540" t="s">
        <v>2478</v>
      </c>
      <c r="S922" s="540" t="s">
        <v>2478</v>
      </c>
    </row>
    <row r="923" spans="1:19">
      <c r="A923" s="543" t="s">
        <v>3271</v>
      </c>
      <c r="B923" s="544"/>
      <c r="C923" s="544"/>
      <c r="D923" s="545">
        <v>90017</v>
      </c>
      <c r="E923" s="545">
        <v>90017</v>
      </c>
      <c r="F923" s="545" t="s">
        <v>5116</v>
      </c>
      <c r="G923" s="543" t="s">
        <v>5117</v>
      </c>
      <c r="H923" s="545" t="s">
        <v>2546</v>
      </c>
      <c r="I923" s="544" t="s">
        <v>2478</v>
      </c>
      <c r="J923" s="543" t="s">
        <v>2478</v>
      </c>
      <c r="K923" s="543" t="s">
        <v>2478</v>
      </c>
      <c r="L923" s="543" t="s">
        <v>2478</v>
      </c>
      <c r="M923" s="543" t="s">
        <v>2478</v>
      </c>
      <c r="N923" s="543" t="s">
        <v>2478</v>
      </c>
      <c r="O923" s="543" t="s">
        <v>2478</v>
      </c>
      <c r="P923" s="543" t="s">
        <v>2478</v>
      </c>
      <c r="Q923" s="543" t="s">
        <v>2478</v>
      </c>
      <c r="R923" s="543" t="s">
        <v>2478</v>
      </c>
      <c r="S923" s="543" t="s">
        <v>2478</v>
      </c>
    </row>
    <row r="924" spans="1:19">
      <c r="A924" s="540" t="s">
        <v>3271</v>
      </c>
      <c r="B924" s="541"/>
      <c r="C924" s="541"/>
      <c r="D924" s="542">
        <v>90017</v>
      </c>
      <c r="E924" s="542">
        <v>90017</v>
      </c>
      <c r="F924" s="542" t="s">
        <v>5118</v>
      </c>
      <c r="G924" s="540" t="s">
        <v>5119</v>
      </c>
      <c r="H924" s="542" t="s">
        <v>2546</v>
      </c>
      <c r="I924" s="541" t="s">
        <v>2478</v>
      </c>
      <c r="J924" s="540" t="s">
        <v>2478</v>
      </c>
      <c r="K924" s="540" t="s">
        <v>2478</v>
      </c>
      <c r="L924" s="540" t="s">
        <v>2478</v>
      </c>
      <c r="M924" s="540" t="s">
        <v>2478</v>
      </c>
      <c r="N924" s="540" t="s">
        <v>2478</v>
      </c>
      <c r="O924" s="540" t="s">
        <v>2478</v>
      </c>
      <c r="P924" s="540" t="s">
        <v>2478</v>
      </c>
      <c r="Q924" s="540" t="s">
        <v>2478</v>
      </c>
      <c r="R924" s="540" t="s">
        <v>2478</v>
      </c>
      <c r="S924" s="540" t="s">
        <v>2478</v>
      </c>
    </row>
    <row r="925" spans="1:19">
      <c r="A925" s="543" t="s">
        <v>3271</v>
      </c>
      <c r="B925" s="544"/>
      <c r="C925" s="544"/>
      <c r="D925" s="545">
        <v>90017</v>
      </c>
      <c r="E925" s="545">
        <v>90017</v>
      </c>
      <c r="F925" s="545" t="s">
        <v>5120</v>
      </c>
      <c r="G925" s="543" t="s">
        <v>5121</v>
      </c>
      <c r="H925" s="545" t="s">
        <v>2469</v>
      </c>
      <c r="I925" s="544" t="s">
        <v>2478</v>
      </c>
      <c r="J925" s="543" t="s">
        <v>2478</v>
      </c>
      <c r="K925" s="543" t="s">
        <v>2478</v>
      </c>
      <c r="L925" s="543" t="s">
        <v>2478</v>
      </c>
      <c r="M925" s="543" t="s">
        <v>2478</v>
      </c>
      <c r="N925" s="543" t="s">
        <v>2478</v>
      </c>
      <c r="O925" s="543" t="s">
        <v>2478</v>
      </c>
      <c r="P925" s="543" t="s">
        <v>2478</v>
      </c>
      <c r="Q925" s="543" t="s">
        <v>2478</v>
      </c>
      <c r="R925" s="543" t="s">
        <v>2478</v>
      </c>
      <c r="S925" s="543" t="s">
        <v>2478</v>
      </c>
    </row>
    <row r="926" spans="1:19">
      <c r="A926" s="540" t="s">
        <v>3271</v>
      </c>
      <c r="B926" s="541"/>
      <c r="C926" s="541"/>
      <c r="D926" s="542">
        <v>90017</v>
      </c>
      <c r="E926" s="542">
        <v>90017</v>
      </c>
      <c r="F926" s="542" t="s">
        <v>5122</v>
      </c>
      <c r="G926" s="540" t="s">
        <v>5123</v>
      </c>
      <c r="H926" s="542" t="s">
        <v>2546</v>
      </c>
      <c r="I926" s="541" t="s">
        <v>2478</v>
      </c>
      <c r="J926" s="540" t="s">
        <v>2478</v>
      </c>
      <c r="K926" s="540" t="s">
        <v>2478</v>
      </c>
      <c r="L926" s="540" t="s">
        <v>2478</v>
      </c>
      <c r="M926" s="540" t="s">
        <v>2478</v>
      </c>
      <c r="N926" s="540" t="s">
        <v>2478</v>
      </c>
      <c r="O926" s="540" t="s">
        <v>2478</v>
      </c>
      <c r="P926" s="540" t="s">
        <v>2478</v>
      </c>
      <c r="Q926" s="540" t="s">
        <v>2478</v>
      </c>
      <c r="R926" s="540" t="s">
        <v>2478</v>
      </c>
      <c r="S926" s="540" t="s">
        <v>2478</v>
      </c>
    </row>
    <row r="927" spans="1:19">
      <c r="A927" s="543" t="s">
        <v>3271</v>
      </c>
      <c r="B927" s="544"/>
      <c r="C927" s="544"/>
      <c r="D927" s="545">
        <v>90017</v>
      </c>
      <c r="E927" s="545">
        <v>90017</v>
      </c>
      <c r="F927" s="545" t="s">
        <v>5124</v>
      </c>
      <c r="G927" s="543" t="s">
        <v>5125</v>
      </c>
      <c r="H927" s="545" t="s">
        <v>2546</v>
      </c>
      <c r="I927" s="544" t="s">
        <v>2478</v>
      </c>
      <c r="J927" s="543" t="s">
        <v>2478</v>
      </c>
      <c r="K927" s="543" t="s">
        <v>2478</v>
      </c>
      <c r="L927" s="543" t="s">
        <v>2478</v>
      </c>
      <c r="M927" s="543" t="s">
        <v>2478</v>
      </c>
      <c r="N927" s="543" t="s">
        <v>2478</v>
      </c>
      <c r="O927" s="543" t="s">
        <v>2478</v>
      </c>
      <c r="P927" s="543" t="s">
        <v>2478</v>
      </c>
      <c r="Q927" s="543" t="s">
        <v>2478</v>
      </c>
      <c r="R927" s="543" t="s">
        <v>2478</v>
      </c>
      <c r="S927" s="543" t="s">
        <v>2478</v>
      </c>
    </row>
    <row r="928" spans="1:19">
      <c r="A928" s="540" t="s">
        <v>3271</v>
      </c>
      <c r="B928" s="541"/>
      <c r="C928" s="541"/>
      <c r="D928" s="542">
        <v>90017</v>
      </c>
      <c r="E928" s="542">
        <v>90017</v>
      </c>
      <c r="F928" s="542" t="s">
        <v>5126</v>
      </c>
      <c r="G928" s="540" t="s">
        <v>5127</v>
      </c>
      <c r="H928" s="542" t="s">
        <v>2546</v>
      </c>
      <c r="I928" s="541" t="s">
        <v>2478</v>
      </c>
      <c r="J928" s="540" t="s">
        <v>2478</v>
      </c>
      <c r="K928" s="540" t="s">
        <v>2478</v>
      </c>
      <c r="L928" s="540" t="s">
        <v>2478</v>
      </c>
      <c r="M928" s="540" t="s">
        <v>2478</v>
      </c>
      <c r="N928" s="540" t="s">
        <v>2478</v>
      </c>
      <c r="O928" s="540" t="s">
        <v>2478</v>
      </c>
      <c r="P928" s="540" t="s">
        <v>2478</v>
      </c>
      <c r="Q928" s="540" t="s">
        <v>2478</v>
      </c>
      <c r="R928" s="540" t="s">
        <v>2478</v>
      </c>
      <c r="S928" s="540" t="s">
        <v>2478</v>
      </c>
    </row>
    <row r="929" spans="1:19">
      <c r="A929" s="543" t="s">
        <v>3271</v>
      </c>
      <c r="B929" s="544"/>
      <c r="C929" s="544"/>
      <c r="D929" s="545">
        <v>90017</v>
      </c>
      <c r="E929" s="545">
        <v>90017</v>
      </c>
      <c r="F929" s="545" t="s">
        <v>5128</v>
      </c>
      <c r="G929" s="543" t="s">
        <v>5129</v>
      </c>
      <c r="H929" s="545" t="s">
        <v>2546</v>
      </c>
      <c r="I929" s="544" t="s">
        <v>2478</v>
      </c>
      <c r="J929" s="543" t="s">
        <v>2478</v>
      </c>
      <c r="K929" s="543" t="s">
        <v>2478</v>
      </c>
      <c r="L929" s="543" t="s">
        <v>2478</v>
      </c>
      <c r="M929" s="543" t="s">
        <v>2478</v>
      </c>
      <c r="N929" s="543" t="s">
        <v>2478</v>
      </c>
      <c r="O929" s="543" t="s">
        <v>2478</v>
      </c>
      <c r="P929" s="543" t="s">
        <v>2478</v>
      </c>
      <c r="Q929" s="543" t="s">
        <v>2478</v>
      </c>
      <c r="R929" s="543" t="s">
        <v>2478</v>
      </c>
      <c r="S929" s="543" t="s">
        <v>2478</v>
      </c>
    </row>
    <row r="930" spans="1:19">
      <c r="A930" s="540" t="s">
        <v>3271</v>
      </c>
      <c r="B930" s="541"/>
      <c r="C930" s="541"/>
      <c r="D930" s="542">
        <v>90017</v>
      </c>
      <c r="E930" s="542">
        <v>90017</v>
      </c>
      <c r="F930" s="542" t="s">
        <v>5130</v>
      </c>
      <c r="G930" s="540" t="s">
        <v>5131</v>
      </c>
      <c r="H930" s="542" t="s">
        <v>2546</v>
      </c>
      <c r="I930" s="541" t="s">
        <v>2478</v>
      </c>
      <c r="J930" s="540" t="s">
        <v>2478</v>
      </c>
      <c r="K930" s="540" t="s">
        <v>2478</v>
      </c>
      <c r="L930" s="540" t="s">
        <v>2478</v>
      </c>
      <c r="M930" s="540" t="s">
        <v>2478</v>
      </c>
      <c r="N930" s="540" t="s">
        <v>2478</v>
      </c>
      <c r="O930" s="540" t="s">
        <v>2478</v>
      </c>
      <c r="P930" s="540" t="s">
        <v>2478</v>
      </c>
      <c r="Q930" s="540" t="s">
        <v>2478</v>
      </c>
      <c r="R930" s="540" t="s">
        <v>2478</v>
      </c>
      <c r="S930" s="540" t="s">
        <v>2478</v>
      </c>
    </row>
    <row r="931" spans="1:19">
      <c r="A931" s="543" t="s">
        <v>3271</v>
      </c>
      <c r="B931" s="544"/>
      <c r="C931" s="544"/>
      <c r="D931" s="545">
        <v>90017</v>
      </c>
      <c r="E931" s="545">
        <v>90017</v>
      </c>
      <c r="F931" s="545" t="s">
        <v>5132</v>
      </c>
      <c r="G931" s="543" t="s">
        <v>5133</v>
      </c>
      <c r="H931" s="545" t="s">
        <v>2546</v>
      </c>
      <c r="I931" s="544" t="s">
        <v>2478</v>
      </c>
      <c r="J931" s="543" t="s">
        <v>2478</v>
      </c>
      <c r="K931" s="543" t="s">
        <v>2478</v>
      </c>
      <c r="L931" s="543" t="s">
        <v>2478</v>
      </c>
      <c r="M931" s="543" t="s">
        <v>2478</v>
      </c>
      <c r="N931" s="543" t="s">
        <v>2478</v>
      </c>
      <c r="O931" s="543" t="s">
        <v>2478</v>
      </c>
      <c r="P931" s="543" t="s">
        <v>2478</v>
      </c>
      <c r="Q931" s="543" t="s">
        <v>2478</v>
      </c>
      <c r="R931" s="543" t="s">
        <v>2478</v>
      </c>
      <c r="S931" s="543" t="s">
        <v>2478</v>
      </c>
    </row>
    <row r="932" spans="1:19">
      <c r="A932" s="540" t="s">
        <v>3271</v>
      </c>
      <c r="B932" s="541"/>
      <c r="C932" s="541"/>
      <c r="D932" s="542">
        <v>90017</v>
      </c>
      <c r="E932" s="542">
        <v>90017</v>
      </c>
      <c r="F932" s="542" t="s">
        <v>5134</v>
      </c>
      <c r="G932" s="540" t="s">
        <v>5135</v>
      </c>
      <c r="H932" s="542" t="s">
        <v>3519</v>
      </c>
      <c r="I932" s="541" t="s">
        <v>2478</v>
      </c>
      <c r="J932" s="540" t="s">
        <v>2478</v>
      </c>
      <c r="K932" s="540" t="s">
        <v>2478</v>
      </c>
      <c r="L932" s="540" t="s">
        <v>2478</v>
      </c>
      <c r="M932" s="540" t="s">
        <v>2478</v>
      </c>
      <c r="N932" s="540" t="s">
        <v>2478</v>
      </c>
      <c r="O932" s="540" t="s">
        <v>2478</v>
      </c>
      <c r="P932" s="540" t="s">
        <v>2478</v>
      </c>
      <c r="Q932" s="540" t="s">
        <v>2478</v>
      </c>
      <c r="R932" s="540" t="s">
        <v>2478</v>
      </c>
      <c r="S932" s="540" t="s">
        <v>2478</v>
      </c>
    </row>
    <row r="933" spans="1:19">
      <c r="A933" s="543" t="s">
        <v>3271</v>
      </c>
      <c r="B933" s="544"/>
      <c r="C933" s="544"/>
      <c r="D933" s="545">
        <v>90017</v>
      </c>
      <c r="E933" s="545">
        <v>90017</v>
      </c>
      <c r="F933" s="545" t="s">
        <v>5136</v>
      </c>
      <c r="G933" s="543" t="s">
        <v>5137</v>
      </c>
      <c r="H933" s="545" t="s">
        <v>2546</v>
      </c>
      <c r="I933" s="544" t="s">
        <v>2478</v>
      </c>
      <c r="J933" s="543" t="s">
        <v>2478</v>
      </c>
      <c r="K933" s="543" t="s">
        <v>2478</v>
      </c>
      <c r="L933" s="543" t="s">
        <v>2478</v>
      </c>
      <c r="M933" s="543" t="s">
        <v>2478</v>
      </c>
      <c r="N933" s="543" t="s">
        <v>2478</v>
      </c>
      <c r="O933" s="543" t="s">
        <v>2478</v>
      </c>
      <c r="P933" s="543" t="s">
        <v>2478</v>
      </c>
      <c r="Q933" s="543" t="s">
        <v>2478</v>
      </c>
      <c r="R933" s="543" t="s">
        <v>2478</v>
      </c>
      <c r="S933" s="543" t="s">
        <v>2478</v>
      </c>
    </row>
    <row r="934" spans="1:19">
      <c r="A934" s="540" t="s">
        <v>3271</v>
      </c>
      <c r="B934" s="541"/>
      <c r="C934" s="541"/>
      <c r="D934" s="542">
        <v>90017</v>
      </c>
      <c r="E934" s="542">
        <v>90017</v>
      </c>
      <c r="F934" s="542" t="s">
        <v>5138</v>
      </c>
      <c r="G934" s="540" t="s">
        <v>5139</v>
      </c>
      <c r="H934" s="542" t="s">
        <v>2546</v>
      </c>
      <c r="I934" s="541" t="s">
        <v>2478</v>
      </c>
      <c r="J934" s="540" t="s">
        <v>2478</v>
      </c>
      <c r="K934" s="540" t="s">
        <v>2478</v>
      </c>
      <c r="L934" s="540" t="s">
        <v>2478</v>
      </c>
      <c r="M934" s="540" t="s">
        <v>2478</v>
      </c>
      <c r="N934" s="540" t="s">
        <v>2478</v>
      </c>
      <c r="O934" s="540" t="s">
        <v>2478</v>
      </c>
      <c r="P934" s="540" t="s">
        <v>2478</v>
      </c>
      <c r="Q934" s="540" t="s">
        <v>2478</v>
      </c>
      <c r="R934" s="540" t="s">
        <v>2478</v>
      </c>
      <c r="S934" s="540" t="s">
        <v>2478</v>
      </c>
    </row>
    <row r="935" spans="1:19">
      <c r="A935" s="543" t="s">
        <v>3271</v>
      </c>
      <c r="B935" s="544"/>
      <c r="C935" s="544"/>
      <c r="D935" s="545">
        <v>90017</v>
      </c>
      <c r="E935" s="545">
        <v>90017</v>
      </c>
      <c r="F935" s="545" t="s">
        <v>5140</v>
      </c>
      <c r="G935" s="543" t="s">
        <v>5141</v>
      </c>
      <c r="H935" s="545" t="s">
        <v>2546</v>
      </c>
      <c r="I935" s="544" t="s">
        <v>2478</v>
      </c>
      <c r="J935" s="543" t="s">
        <v>2478</v>
      </c>
      <c r="K935" s="543" t="s">
        <v>2478</v>
      </c>
      <c r="L935" s="543" t="s">
        <v>2478</v>
      </c>
      <c r="M935" s="543" t="s">
        <v>2478</v>
      </c>
      <c r="N935" s="543" t="s">
        <v>2478</v>
      </c>
      <c r="O935" s="543" t="s">
        <v>2478</v>
      </c>
      <c r="P935" s="543" t="s">
        <v>2478</v>
      </c>
      <c r="Q935" s="543" t="s">
        <v>2478</v>
      </c>
      <c r="R935" s="543" t="s">
        <v>2478</v>
      </c>
      <c r="S935" s="543" t="s">
        <v>2478</v>
      </c>
    </row>
    <row r="936" spans="1:19">
      <c r="A936" s="540" t="s">
        <v>3271</v>
      </c>
      <c r="B936" s="541"/>
      <c r="C936" s="541"/>
      <c r="D936" s="542">
        <v>90017</v>
      </c>
      <c r="E936" s="542">
        <v>90017</v>
      </c>
      <c r="F936" s="542" t="s">
        <v>5142</v>
      </c>
      <c r="G936" s="540" t="s">
        <v>5143</v>
      </c>
      <c r="H936" s="542" t="s">
        <v>2546</v>
      </c>
      <c r="I936" s="541" t="s">
        <v>2478</v>
      </c>
      <c r="J936" s="540" t="s">
        <v>2478</v>
      </c>
      <c r="K936" s="540" t="s">
        <v>2478</v>
      </c>
      <c r="L936" s="540" t="s">
        <v>2478</v>
      </c>
      <c r="M936" s="540" t="s">
        <v>2478</v>
      </c>
      <c r="N936" s="540" t="s">
        <v>2478</v>
      </c>
      <c r="O936" s="540" t="s">
        <v>2478</v>
      </c>
      <c r="P936" s="540" t="s">
        <v>2478</v>
      </c>
      <c r="Q936" s="540" t="s">
        <v>2478</v>
      </c>
      <c r="R936" s="540" t="s">
        <v>2478</v>
      </c>
      <c r="S936" s="540" t="s">
        <v>2478</v>
      </c>
    </row>
    <row r="937" spans="1:19">
      <c r="A937" s="543" t="s">
        <v>3271</v>
      </c>
      <c r="B937" s="544"/>
      <c r="C937" s="544"/>
      <c r="D937" s="545">
        <v>90017</v>
      </c>
      <c r="E937" s="545">
        <v>90017</v>
      </c>
      <c r="F937" s="545" t="s">
        <v>5144</v>
      </c>
      <c r="G937" s="543" t="s">
        <v>5145</v>
      </c>
      <c r="H937" s="545" t="s">
        <v>2546</v>
      </c>
      <c r="I937" s="544" t="s">
        <v>2478</v>
      </c>
      <c r="J937" s="543" t="s">
        <v>2478</v>
      </c>
      <c r="K937" s="543" t="s">
        <v>2478</v>
      </c>
      <c r="L937" s="543" t="s">
        <v>2478</v>
      </c>
      <c r="M937" s="543" t="s">
        <v>2478</v>
      </c>
      <c r="N937" s="543" t="s">
        <v>2478</v>
      </c>
      <c r="O937" s="543" t="s">
        <v>2478</v>
      </c>
      <c r="P937" s="543" t="s">
        <v>2478</v>
      </c>
      <c r="Q937" s="543" t="s">
        <v>2478</v>
      </c>
      <c r="R937" s="543" t="s">
        <v>2478</v>
      </c>
      <c r="S937" s="543" t="s">
        <v>2478</v>
      </c>
    </row>
    <row r="938" spans="1:19">
      <c r="A938" s="540" t="s">
        <v>3271</v>
      </c>
      <c r="B938" s="541"/>
      <c r="C938" s="541"/>
      <c r="D938" s="542">
        <v>90017</v>
      </c>
      <c r="E938" s="542">
        <v>90017</v>
      </c>
      <c r="F938" s="542" t="s">
        <v>5146</v>
      </c>
      <c r="G938" s="540" t="s">
        <v>5147</v>
      </c>
      <c r="H938" s="542" t="s">
        <v>2546</v>
      </c>
      <c r="I938" s="541" t="s">
        <v>2478</v>
      </c>
      <c r="J938" s="540" t="s">
        <v>2478</v>
      </c>
      <c r="K938" s="540" t="s">
        <v>2478</v>
      </c>
      <c r="L938" s="540" t="s">
        <v>2478</v>
      </c>
      <c r="M938" s="540" t="s">
        <v>2478</v>
      </c>
      <c r="N938" s="540" t="s">
        <v>2478</v>
      </c>
      <c r="O938" s="540" t="s">
        <v>2478</v>
      </c>
      <c r="P938" s="540" t="s">
        <v>2478</v>
      </c>
      <c r="Q938" s="540" t="s">
        <v>2478</v>
      </c>
      <c r="R938" s="540" t="s">
        <v>2478</v>
      </c>
      <c r="S938" s="540" t="s">
        <v>2478</v>
      </c>
    </row>
    <row r="939" spans="1:19">
      <c r="A939" s="543" t="s">
        <v>3271</v>
      </c>
      <c r="B939" s="544"/>
      <c r="C939" s="544"/>
      <c r="D939" s="545">
        <v>90017</v>
      </c>
      <c r="E939" s="545">
        <v>90017</v>
      </c>
      <c r="F939" s="545" t="s">
        <v>5148</v>
      </c>
      <c r="G939" s="543" t="s">
        <v>5149</v>
      </c>
      <c r="H939" s="545" t="s">
        <v>2546</v>
      </c>
      <c r="I939" s="544" t="s">
        <v>2478</v>
      </c>
      <c r="J939" s="543" t="s">
        <v>2478</v>
      </c>
      <c r="K939" s="543" t="s">
        <v>2478</v>
      </c>
      <c r="L939" s="543" t="s">
        <v>2478</v>
      </c>
      <c r="M939" s="543" t="s">
        <v>2478</v>
      </c>
      <c r="N939" s="543" t="s">
        <v>2478</v>
      </c>
      <c r="O939" s="543" t="s">
        <v>2478</v>
      </c>
      <c r="P939" s="543" t="s">
        <v>2478</v>
      </c>
      <c r="Q939" s="543" t="s">
        <v>2478</v>
      </c>
      <c r="R939" s="543" t="s">
        <v>2478</v>
      </c>
      <c r="S939" s="543" t="s">
        <v>2478</v>
      </c>
    </row>
    <row r="940" spans="1:19">
      <c r="A940" s="540" t="s">
        <v>3271</v>
      </c>
      <c r="B940" s="541"/>
      <c r="C940" s="541"/>
      <c r="D940" s="542">
        <v>90017</v>
      </c>
      <c r="E940" s="542">
        <v>90017</v>
      </c>
      <c r="F940" s="542" t="s">
        <v>5150</v>
      </c>
      <c r="G940" s="540" t="s">
        <v>5151</v>
      </c>
      <c r="H940" s="542" t="s">
        <v>2546</v>
      </c>
      <c r="I940" s="541" t="s">
        <v>2478</v>
      </c>
      <c r="J940" s="540" t="s">
        <v>2478</v>
      </c>
      <c r="K940" s="540" t="s">
        <v>2478</v>
      </c>
      <c r="L940" s="540" t="s">
        <v>2478</v>
      </c>
      <c r="M940" s="540" t="s">
        <v>2478</v>
      </c>
      <c r="N940" s="540" t="s">
        <v>2478</v>
      </c>
      <c r="O940" s="540" t="s">
        <v>2478</v>
      </c>
      <c r="P940" s="540" t="s">
        <v>2478</v>
      </c>
      <c r="Q940" s="540" t="s">
        <v>2478</v>
      </c>
      <c r="R940" s="540" t="s">
        <v>2478</v>
      </c>
      <c r="S940" s="540" t="s">
        <v>2478</v>
      </c>
    </row>
    <row r="941" spans="1:19">
      <c r="A941" s="543" t="s">
        <v>3271</v>
      </c>
      <c r="B941" s="544"/>
      <c r="C941" s="544"/>
      <c r="D941" s="545">
        <v>90017</v>
      </c>
      <c r="E941" s="545">
        <v>90017</v>
      </c>
      <c r="F941" s="545" t="s">
        <v>5152</v>
      </c>
      <c r="G941" s="543" t="s">
        <v>5153</v>
      </c>
      <c r="H941" s="545" t="s">
        <v>2546</v>
      </c>
      <c r="I941" s="544" t="s">
        <v>2478</v>
      </c>
      <c r="J941" s="543" t="s">
        <v>2478</v>
      </c>
      <c r="K941" s="543" t="s">
        <v>2478</v>
      </c>
      <c r="L941" s="543" t="s">
        <v>2478</v>
      </c>
      <c r="M941" s="543" t="s">
        <v>2478</v>
      </c>
      <c r="N941" s="543" t="s">
        <v>2478</v>
      </c>
      <c r="O941" s="543" t="s">
        <v>2478</v>
      </c>
      <c r="P941" s="543" t="s">
        <v>2478</v>
      </c>
      <c r="Q941" s="543" t="s">
        <v>2478</v>
      </c>
      <c r="R941" s="543" t="s">
        <v>2478</v>
      </c>
      <c r="S941" s="543" t="s">
        <v>2478</v>
      </c>
    </row>
    <row r="942" spans="1:19">
      <c r="A942" s="540" t="s">
        <v>3271</v>
      </c>
      <c r="B942" s="541"/>
      <c r="C942" s="541"/>
      <c r="D942" s="542">
        <v>90017</v>
      </c>
      <c r="E942" s="542">
        <v>90017</v>
      </c>
      <c r="F942" s="542" t="s">
        <v>5154</v>
      </c>
      <c r="G942" s="540" t="s">
        <v>5155</v>
      </c>
      <c r="H942" s="542" t="s">
        <v>3519</v>
      </c>
      <c r="I942" s="541" t="s">
        <v>2478</v>
      </c>
      <c r="J942" s="540" t="s">
        <v>2478</v>
      </c>
      <c r="K942" s="540" t="s">
        <v>2478</v>
      </c>
      <c r="L942" s="540" t="s">
        <v>2478</v>
      </c>
      <c r="M942" s="540" t="s">
        <v>2478</v>
      </c>
      <c r="N942" s="540" t="s">
        <v>2478</v>
      </c>
      <c r="O942" s="540" t="s">
        <v>2478</v>
      </c>
      <c r="P942" s="540" t="s">
        <v>2478</v>
      </c>
      <c r="Q942" s="540" t="s">
        <v>2478</v>
      </c>
      <c r="R942" s="540" t="s">
        <v>2478</v>
      </c>
      <c r="S942" s="540" t="s">
        <v>2478</v>
      </c>
    </row>
    <row r="943" spans="1:19">
      <c r="A943" s="543" t="s">
        <v>3271</v>
      </c>
      <c r="B943" s="544"/>
      <c r="C943" s="544"/>
      <c r="D943" s="545">
        <v>90017</v>
      </c>
      <c r="E943" s="545">
        <v>90017</v>
      </c>
      <c r="F943" s="545" t="s">
        <v>5156</v>
      </c>
      <c r="G943" s="543" t="s">
        <v>5157</v>
      </c>
      <c r="H943" s="545" t="s">
        <v>2546</v>
      </c>
      <c r="I943" s="544" t="s">
        <v>2478</v>
      </c>
      <c r="J943" s="543" t="s">
        <v>2478</v>
      </c>
      <c r="K943" s="543" t="s">
        <v>2478</v>
      </c>
      <c r="L943" s="543" t="s">
        <v>2478</v>
      </c>
      <c r="M943" s="543" t="s">
        <v>2478</v>
      </c>
      <c r="N943" s="543" t="s">
        <v>2478</v>
      </c>
      <c r="O943" s="543" t="s">
        <v>2478</v>
      </c>
      <c r="P943" s="543" t="s">
        <v>2478</v>
      </c>
      <c r="Q943" s="543" t="s">
        <v>2478</v>
      </c>
      <c r="R943" s="543" t="s">
        <v>2478</v>
      </c>
      <c r="S943" s="543" t="s">
        <v>2478</v>
      </c>
    </row>
    <row r="944" spans="1:19">
      <c r="A944" s="540" t="s">
        <v>3271</v>
      </c>
      <c r="B944" s="541"/>
      <c r="C944" s="541"/>
      <c r="D944" s="542">
        <v>90017</v>
      </c>
      <c r="E944" s="542">
        <v>90017</v>
      </c>
      <c r="F944" s="542" t="s">
        <v>5158</v>
      </c>
      <c r="G944" s="540" t="s">
        <v>5159</v>
      </c>
      <c r="H944" s="542" t="s">
        <v>2546</v>
      </c>
      <c r="I944" s="541" t="s">
        <v>2478</v>
      </c>
      <c r="J944" s="540" t="s">
        <v>2478</v>
      </c>
      <c r="K944" s="540" t="s">
        <v>2478</v>
      </c>
      <c r="L944" s="540" t="s">
        <v>2478</v>
      </c>
      <c r="M944" s="540" t="s">
        <v>2478</v>
      </c>
      <c r="N944" s="540" t="s">
        <v>2478</v>
      </c>
      <c r="O944" s="540" t="s">
        <v>2478</v>
      </c>
      <c r="P944" s="540" t="s">
        <v>2478</v>
      </c>
      <c r="Q944" s="540" t="s">
        <v>2478</v>
      </c>
      <c r="R944" s="540" t="s">
        <v>2478</v>
      </c>
      <c r="S944" s="540" t="s">
        <v>2478</v>
      </c>
    </row>
    <row r="945" spans="1:19">
      <c r="A945" s="543" t="s">
        <v>3271</v>
      </c>
      <c r="B945" s="544"/>
      <c r="C945" s="544"/>
      <c r="D945" s="545">
        <v>90017</v>
      </c>
      <c r="E945" s="545">
        <v>90017</v>
      </c>
      <c r="F945" s="545" t="s">
        <v>5160</v>
      </c>
      <c r="G945" s="543" t="s">
        <v>5161</v>
      </c>
      <c r="H945" s="545" t="s">
        <v>2546</v>
      </c>
      <c r="I945" s="544" t="s">
        <v>2478</v>
      </c>
      <c r="J945" s="543" t="s">
        <v>2478</v>
      </c>
      <c r="K945" s="543" t="s">
        <v>2478</v>
      </c>
      <c r="L945" s="543" t="s">
        <v>2478</v>
      </c>
      <c r="M945" s="543" t="s">
        <v>2478</v>
      </c>
      <c r="N945" s="543" t="s">
        <v>2478</v>
      </c>
      <c r="O945" s="543" t="s">
        <v>2478</v>
      </c>
      <c r="P945" s="543" t="s">
        <v>2478</v>
      </c>
      <c r="Q945" s="543" t="s">
        <v>2478</v>
      </c>
      <c r="R945" s="543" t="s">
        <v>2478</v>
      </c>
      <c r="S945" s="543" t="s">
        <v>2478</v>
      </c>
    </row>
    <row r="946" spans="1:19">
      <c r="A946" s="540" t="s">
        <v>3271</v>
      </c>
      <c r="B946" s="541"/>
      <c r="C946" s="541"/>
      <c r="D946" s="542">
        <v>90017</v>
      </c>
      <c r="E946" s="542">
        <v>90017</v>
      </c>
      <c r="F946" s="542" t="s">
        <v>5162</v>
      </c>
      <c r="G946" s="540" t="s">
        <v>5163</v>
      </c>
      <c r="H946" s="542" t="s">
        <v>2546</v>
      </c>
      <c r="I946" s="541" t="s">
        <v>2478</v>
      </c>
      <c r="J946" s="540" t="s">
        <v>2478</v>
      </c>
      <c r="K946" s="540" t="s">
        <v>2478</v>
      </c>
      <c r="L946" s="540" t="s">
        <v>2478</v>
      </c>
      <c r="M946" s="540" t="s">
        <v>2478</v>
      </c>
      <c r="N946" s="540" t="s">
        <v>2478</v>
      </c>
      <c r="O946" s="540" t="s">
        <v>2478</v>
      </c>
      <c r="P946" s="540" t="s">
        <v>2478</v>
      </c>
      <c r="Q946" s="540" t="s">
        <v>2478</v>
      </c>
      <c r="R946" s="540" t="s">
        <v>2478</v>
      </c>
      <c r="S946" s="540" t="s">
        <v>2478</v>
      </c>
    </row>
    <row r="947" spans="1:19">
      <c r="A947" s="543" t="s">
        <v>3271</v>
      </c>
      <c r="B947" s="544"/>
      <c r="C947" s="544"/>
      <c r="D947" s="545">
        <v>90017</v>
      </c>
      <c r="E947" s="545">
        <v>90017</v>
      </c>
      <c r="F947" s="545" t="s">
        <v>5164</v>
      </c>
      <c r="G947" s="543" t="s">
        <v>5165</v>
      </c>
      <c r="H947" s="545" t="s">
        <v>2546</v>
      </c>
      <c r="I947" s="544" t="s">
        <v>2478</v>
      </c>
      <c r="J947" s="543" t="s">
        <v>2478</v>
      </c>
      <c r="K947" s="543" t="s">
        <v>2478</v>
      </c>
      <c r="L947" s="543" t="s">
        <v>2478</v>
      </c>
      <c r="M947" s="543" t="s">
        <v>2478</v>
      </c>
      <c r="N947" s="543" t="s">
        <v>2478</v>
      </c>
      <c r="O947" s="543" t="s">
        <v>2478</v>
      </c>
      <c r="P947" s="543" t="s">
        <v>2478</v>
      </c>
      <c r="Q947" s="543" t="s">
        <v>2478</v>
      </c>
      <c r="R947" s="543" t="s">
        <v>2478</v>
      </c>
      <c r="S947" s="543" t="s">
        <v>2478</v>
      </c>
    </row>
    <row r="948" spans="1:19">
      <c r="A948" s="540" t="s">
        <v>3271</v>
      </c>
      <c r="B948" s="541"/>
      <c r="C948" s="541"/>
      <c r="D948" s="542">
        <v>90017</v>
      </c>
      <c r="E948" s="542">
        <v>90017</v>
      </c>
      <c r="F948" s="542" t="s">
        <v>5166</v>
      </c>
      <c r="G948" s="540" t="s">
        <v>5167</v>
      </c>
      <c r="H948" s="542" t="s">
        <v>2546</v>
      </c>
      <c r="I948" s="541" t="s">
        <v>2478</v>
      </c>
      <c r="J948" s="540" t="s">
        <v>2478</v>
      </c>
      <c r="K948" s="540" t="s">
        <v>2478</v>
      </c>
      <c r="L948" s="540" t="s">
        <v>2478</v>
      </c>
      <c r="M948" s="540" t="s">
        <v>2478</v>
      </c>
      <c r="N948" s="540" t="s">
        <v>2478</v>
      </c>
      <c r="O948" s="540" t="s">
        <v>2478</v>
      </c>
      <c r="P948" s="540" t="s">
        <v>2478</v>
      </c>
      <c r="Q948" s="540" t="s">
        <v>2478</v>
      </c>
      <c r="R948" s="540" t="s">
        <v>2478</v>
      </c>
      <c r="S948" s="540" t="s">
        <v>2478</v>
      </c>
    </row>
    <row r="949" spans="1:19">
      <c r="A949" s="543" t="s">
        <v>3271</v>
      </c>
      <c r="B949" s="544"/>
      <c r="C949" s="544"/>
      <c r="D949" s="545">
        <v>90017</v>
      </c>
      <c r="E949" s="545">
        <v>90017</v>
      </c>
      <c r="F949" s="545" t="s">
        <v>5168</v>
      </c>
      <c r="G949" s="543" t="s">
        <v>5169</v>
      </c>
      <c r="H949" s="545" t="s">
        <v>2546</v>
      </c>
      <c r="I949" s="544" t="s">
        <v>2478</v>
      </c>
      <c r="J949" s="543" t="s">
        <v>2478</v>
      </c>
      <c r="K949" s="543" t="s">
        <v>2478</v>
      </c>
      <c r="L949" s="543" t="s">
        <v>2478</v>
      </c>
      <c r="M949" s="543" t="s">
        <v>2478</v>
      </c>
      <c r="N949" s="543" t="s">
        <v>2478</v>
      </c>
      <c r="O949" s="543" t="s">
        <v>2478</v>
      </c>
      <c r="P949" s="543" t="s">
        <v>2478</v>
      </c>
      <c r="Q949" s="543" t="s">
        <v>2478</v>
      </c>
      <c r="R949" s="543" t="s">
        <v>2478</v>
      </c>
      <c r="S949" s="543" t="s">
        <v>2478</v>
      </c>
    </row>
    <row r="950" spans="1:19">
      <c r="A950" s="540" t="s">
        <v>3271</v>
      </c>
      <c r="B950" s="541"/>
      <c r="C950" s="541"/>
      <c r="D950" s="542">
        <v>90017</v>
      </c>
      <c r="E950" s="542">
        <v>90017</v>
      </c>
      <c r="F950" s="542" t="s">
        <v>5170</v>
      </c>
      <c r="G950" s="540" t="s">
        <v>5171</v>
      </c>
      <c r="H950" s="542" t="s">
        <v>2546</v>
      </c>
      <c r="I950" s="541" t="s">
        <v>2478</v>
      </c>
      <c r="J950" s="540" t="s">
        <v>2478</v>
      </c>
      <c r="K950" s="540" t="s">
        <v>2478</v>
      </c>
      <c r="L950" s="540" t="s">
        <v>2478</v>
      </c>
      <c r="M950" s="540" t="s">
        <v>2478</v>
      </c>
      <c r="N950" s="540" t="s">
        <v>2478</v>
      </c>
      <c r="O950" s="540" t="s">
        <v>2478</v>
      </c>
      <c r="P950" s="540" t="s">
        <v>2478</v>
      </c>
      <c r="Q950" s="540" t="s">
        <v>2478</v>
      </c>
      <c r="R950" s="540" t="s">
        <v>2478</v>
      </c>
      <c r="S950" s="540" t="s">
        <v>2478</v>
      </c>
    </row>
    <row r="951" spans="1:19">
      <c r="A951" s="543" t="s">
        <v>3271</v>
      </c>
      <c r="B951" s="544"/>
      <c r="C951" s="544"/>
      <c r="D951" s="545">
        <v>90017</v>
      </c>
      <c r="E951" s="545">
        <v>90017</v>
      </c>
      <c r="F951" s="545" t="s">
        <v>5172</v>
      </c>
      <c r="G951" s="543" t="s">
        <v>5173</v>
      </c>
      <c r="H951" s="545" t="s">
        <v>2546</v>
      </c>
      <c r="I951" s="544" t="s">
        <v>2478</v>
      </c>
      <c r="J951" s="543" t="s">
        <v>2478</v>
      </c>
      <c r="K951" s="543" t="s">
        <v>2478</v>
      </c>
      <c r="L951" s="543" t="s">
        <v>2478</v>
      </c>
      <c r="M951" s="543" t="s">
        <v>2478</v>
      </c>
      <c r="N951" s="543" t="s">
        <v>2478</v>
      </c>
      <c r="O951" s="543" t="s">
        <v>2478</v>
      </c>
      <c r="P951" s="543" t="s">
        <v>2478</v>
      </c>
      <c r="Q951" s="543" t="s">
        <v>2478</v>
      </c>
      <c r="R951" s="543" t="s">
        <v>2478</v>
      </c>
      <c r="S951" s="543" t="s">
        <v>2478</v>
      </c>
    </row>
    <row r="952" spans="1:19">
      <c r="A952" s="540" t="s">
        <v>3271</v>
      </c>
      <c r="B952" s="541"/>
      <c r="C952" s="541"/>
      <c r="D952" s="542">
        <v>90017</v>
      </c>
      <c r="E952" s="542">
        <v>90017</v>
      </c>
      <c r="F952" s="542" t="s">
        <v>5174</v>
      </c>
      <c r="G952" s="540" t="s">
        <v>5175</v>
      </c>
      <c r="H952" s="542" t="s">
        <v>2546</v>
      </c>
      <c r="I952" s="541" t="s">
        <v>2478</v>
      </c>
      <c r="J952" s="540" t="s">
        <v>2478</v>
      </c>
      <c r="K952" s="540" t="s">
        <v>2478</v>
      </c>
      <c r="L952" s="540" t="s">
        <v>2478</v>
      </c>
      <c r="M952" s="540" t="s">
        <v>2478</v>
      </c>
      <c r="N952" s="540" t="s">
        <v>2478</v>
      </c>
      <c r="O952" s="540" t="s">
        <v>2478</v>
      </c>
      <c r="P952" s="540" t="s">
        <v>2478</v>
      </c>
      <c r="Q952" s="540" t="s">
        <v>2478</v>
      </c>
      <c r="R952" s="540" t="s">
        <v>2478</v>
      </c>
      <c r="S952" s="540" t="s">
        <v>2478</v>
      </c>
    </row>
    <row r="953" spans="1:19">
      <c r="A953" s="543" t="s">
        <v>3271</v>
      </c>
      <c r="B953" s="544"/>
      <c r="C953" s="544"/>
      <c r="D953" s="545">
        <v>90017</v>
      </c>
      <c r="E953" s="545">
        <v>90017</v>
      </c>
      <c r="F953" s="545" t="s">
        <v>5176</v>
      </c>
      <c r="G953" s="543" t="s">
        <v>5177</v>
      </c>
      <c r="H953" s="545" t="s">
        <v>2546</v>
      </c>
      <c r="I953" s="544" t="s">
        <v>2478</v>
      </c>
      <c r="J953" s="543" t="s">
        <v>2478</v>
      </c>
      <c r="K953" s="543" t="s">
        <v>2478</v>
      </c>
      <c r="L953" s="543" t="s">
        <v>2478</v>
      </c>
      <c r="M953" s="543" t="s">
        <v>2478</v>
      </c>
      <c r="N953" s="543" t="s">
        <v>2478</v>
      </c>
      <c r="O953" s="543" t="s">
        <v>2478</v>
      </c>
      <c r="P953" s="543" t="s">
        <v>2478</v>
      </c>
      <c r="Q953" s="543" t="s">
        <v>2478</v>
      </c>
      <c r="R953" s="543" t="s">
        <v>2478</v>
      </c>
      <c r="S953" s="543" t="s">
        <v>2478</v>
      </c>
    </row>
    <row r="954" spans="1:19">
      <c r="A954" s="540" t="s">
        <v>3271</v>
      </c>
      <c r="B954" s="541"/>
      <c r="C954" s="541"/>
      <c r="D954" s="542">
        <v>90017</v>
      </c>
      <c r="E954" s="542">
        <v>90017</v>
      </c>
      <c r="F954" s="542" t="s">
        <v>5178</v>
      </c>
      <c r="G954" s="540" t="s">
        <v>5179</v>
      </c>
      <c r="H954" s="542" t="s">
        <v>2546</v>
      </c>
      <c r="I954" s="541" t="s">
        <v>2478</v>
      </c>
      <c r="J954" s="540" t="s">
        <v>2478</v>
      </c>
      <c r="K954" s="540" t="s">
        <v>2478</v>
      </c>
      <c r="L954" s="540" t="s">
        <v>2478</v>
      </c>
      <c r="M954" s="540" t="s">
        <v>2478</v>
      </c>
      <c r="N954" s="540" t="s">
        <v>2478</v>
      </c>
      <c r="O954" s="540" t="s">
        <v>2478</v>
      </c>
      <c r="P954" s="540" t="s">
        <v>2478</v>
      </c>
      <c r="Q954" s="540" t="s">
        <v>2478</v>
      </c>
      <c r="R954" s="540" t="s">
        <v>2478</v>
      </c>
      <c r="S954" s="540" t="s">
        <v>2478</v>
      </c>
    </row>
    <row r="955" spans="1:19">
      <c r="A955" s="543" t="s">
        <v>3271</v>
      </c>
      <c r="B955" s="544"/>
      <c r="C955" s="544"/>
      <c r="D955" s="545">
        <v>90017</v>
      </c>
      <c r="E955" s="545">
        <v>90017</v>
      </c>
      <c r="F955" s="545" t="s">
        <v>5180</v>
      </c>
      <c r="G955" s="543" t="s">
        <v>5181</v>
      </c>
      <c r="H955" s="545" t="s">
        <v>2546</v>
      </c>
      <c r="I955" s="544" t="s">
        <v>2478</v>
      </c>
      <c r="J955" s="543" t="s">
        <v>2478</v>
      </c>
      <c r="K955" s="543" t="s">
        <v>2478</v>
      </c>
      <c r="L955" s="543" t="s">
        <v>2478</v>
      </c>
      <c r="M955" s="543" t="s">
        <v>2478</v>
      </c>
      <c r="N955" s="543" t="s">
        <v>2478</v>
      </c>
      <c r="O955" s="543" t="s">
        <v>2478</v>
      </c>
      <c r="P955" s="543" t="s">
        <v>2478</v>
      </c>
      <c r="Q955" s="543" t="s">
        <v>2478</v>
      </c>
      <c r="R955" s="543" t="s">
        <v>2478</v>
      </c>
      <c r="S955" s="543" t="s">
        <v>2478</v>
      </c>
    </row>
    <row r="956" spans="1:19">
      <c r="A956" s="540" t="s">
        <v>3271</v>
      </c>
      <c r="B956" s="541"/>
      <c r="C956" s="541"/>
      <c r="D956" s="542">
        <v>90017</v>
      </c>
      <c r="E956" s="542">
        <v>90017</v>
      </c>
      <c r="F956" s="542" t="s">
        <v>5182</v>
      </c>
      <c r="G956" s="540" t="s">
        <v>5183</v>
      </c>
      <c r="H956" s="542" t="s">
        <v>3468</v>
      </c>
      <c r="I956" s="541" t="s">
        <v>2478</v>
      </c>
      <c r="J956" s="540" t="s">
        <v>2478</v>
      </c>
      <c r="K956" s="540" t="s">
        <v>2478</v>
      </c>
      <c r="L956" s="540" t="s">
        <v>2478</v>
      </c>
      <c r="M956" s="540" t="s">
        <v>2478</v>
      </c>
      <c r="N956" s="540" t="s">
        <v>2478</v>
      </c>
      <c r="O956" s="540" t="s">
        <v>2478</v>
      </c>
      <c r="P956" s="540" t="s">
        <v>2478</v>
      </c>
      <c r="Q956" s="540" t="s">
        <v>2478</v>
      </c>
      <c r="R956" s="540" t="s">
        <v>2478</v>
      </c>
      <c r="S956" s="540" t="s">
        <v>2478</v>
      </c>
    </row>
    <row r="957" spans="1:19">
      <c r="A957" s="543" t="s">
        <v>3271</v>
      </c>
      <c r="B957" s="544"/>
      <c r="C957" s="544"/>
      <c r="D957" s="545">
        <v>90017</v>
      </c>
      <c r="E957" s="545">
        <v>90017</v>
      </c>
      <c r="F957" s="545" t="s">
        <v>5184</v>
      </c>
      <c r="G957" s="543" t="s">
        <v>5185</v>
      </c>
      <c r="H957" s="545" t="s">
        <v>2546</v>
      </c>
      <c r="I957" s="544" t="s">
        <v>2478</v>
      </c>
      <c r="J957" s="543" t="s">
        <v>2478</v>
      </c>
      <c r="K957" s="543" t="s">
        <v>2478</v>
      </c>
      <c r="L957" s="543" t="s">
        <v>2478</v>
      </c>
      <c r="M957" s="543" t="s">
        <v>2478</v>
      </c>
      <c r="N957" s="543" t="s">
        <v>2478</v>
      </c>
      <c r="O957" s="543" t="s">
        <v>2478</v>
      </c>
      <c r="P957" s="543" t="s">
        <v>2478</v>
      </c>
      <c r="Q957" s="543" t="s">
        <v>2478</v>
      </c>
      <c r="R957" s="543" t="s">
        <v>2478</v>
      </c>
      <c r="S957" s="543" t="s">
        <v>2478</v>
      </c>
    </row>
    <row r="958" spans="1:19">
      <c r="A958" s="540" t="s">
        <v>3271</v>
      </c>
      <c r="B958" s="541"/>
      <c r="C958" s="541"/>
      <c r="D958" s="542">
        <v>90017</v>
      </c>
      <c r="E958" s="542">
        <v>90017</v>
      </c>
      <c r="F958" s="542" t="s">
        <v>5186</v>
      </c>
      <c r="G958" s="540" t="s">
        <v>5187</v>
      </c>
      <c r="H958" s="542" t="s">
        <v>2546</v>
      </c>
      <c r="I958" s="541" t="s">
        <v>2478</v>
      </c>
      <c r="J958" s="540" t="s">
        <v>2478</v>
      </c>
      <c r="K958" s="540" t="s">
        <v>2478</v>
      </c>
      <c r="L958" s="540" t="s">
        <v>2478</v>
      </c>
      <c r="M958" s="540" t="s">
        <v>2478</v>
      </c>
      <c r="N958" s="540" t="s">
        <v>2478</v>
      </c>
      <c r="O958" s="540" t="s">
        <v>2478</v>
      </c>
      <c r="P958" s="540" t="s">
        <v>2478</v>
      </c>
      <c r="Q958" s="540" t="s">
        <v>2478</v>
      </c>
      <c r="R958" s="540" t="s">
        <v>2478</v>
      </c>
      <c r="S958" s="540" t="s">
        <v>2478</v>
      </c>
    </row>
    <row r="959" spans="1:19">
      <c r="A959" s="543" t="s">
        <v>3271</v>
      </c>
      <c r="B959" s="544"/>
      <c r="C959" s="544"/>
      <c r="D959" s="545">
        <v>90017</v>
      </c>
      <c r="E959" s="545">
        <v>90017</v>
      </c>
      <c r="F959" s="545" t="s">
        <v>5188</v>
      </c>
      <c r="G959" s="543" t="s">
        <v>5189</v>
      </c>
      <c r="H959" s="545" t="s">
        <v>2546</v>
      </c>
      <c r="I959" s="544" t="s">
        <v>2478</v>
      </c>
      <c r="J959" s="543" t="s">
        <v>2478</v>
      </c>
      <c r="K959" s="543" t="s">
        <v>2478</v>
      </c>
      <c r="L959" s="543" t="s">
        <v>2478</v>
      </c>
      <c r="M959" s="543" t="s">
        <v>2478</v>
      </c>
      <c r="N959" s="543" t="s">
        <v>2478</v>
      </c>
      <c r="O959" s="543" t="s">
        <v>2478</v>
      </c>
      <c r="P959" s="543" t="s">
        <v>2478</v>
      </c>
      <c r="Q959" s="543" t="s">
        <v>2478</v>
      </c>
      <c r="R959" s="543" t="s">
        <v>2478</v>
      </c>
      <c r="S959" s="543" t="s">
        <v>2478</v>
      </c>
    </row>
    <row r="960" spans="1:19">
      <c r="A960" s="540" t="s">
        <v>3271</v>
      </c>
      <c r="B960" s="541"/>
      <c r="C960" s="541"/>
      <c r="D960" s="542">
        <v>90017</v>
      </c>
      <c r="E960" s="542">
        <v>90017</v>
      </c>
      <c r="F960" s="542" t="s">
        <v>5190</v>
      </c>
      <c r="G960" s="540" t="s">
        <v>5191</v>
      </c>
      <c r="H960" s="542" t="s">
        <v>2546</v>
      </c>
      <c r="I960" s="541" t="s">
        <v>2478</v>
      </c>
      <c r="J960" s="540" t="s">
        <v>2478</v>
      </c>
      <c r="K960" s="540" t="s">
        <v>2478</v>
      </c>
      <c r="L960" s="540" t="s">
        <v>2478</v>
      </c>
      <c r="M960" s="540" t="s">
        <v>2478</v>
      </c>
      <c r="N960" s="540" t="s">
        <v>2478</v>
      </c>
      <c r="O960" s="540" t="s">
        <v>2478</v>
      </c>
      <c r="P960" s="540" t="s">
        <v>2478</v>
      </c>
      <c r="Q960" s="540" t="s">
        <v>2478</v>
      </c>
      <c r="R960" s="540" t="s">
        <v>2478</v>
      </c>
      <c r="S960" s="540" t="s">
        <v>2478</v>
      </c>
    </row>
    <row r="961" spans="1:19">
      <c r="A961" s="543" t="s">
        <v>3271</v>
      </c>
      <c r="B961" s="544"/>
      <c r="C961" s="544"/>
      <c r="D961" s="545">
        <v>90017</v>
      </c>
      <c r="E961" s="545">
        <v>90017</v>
      </c>
      <c r="F961" s="545" t="s">
        <v>5192</v>
      </c>
      <c r="G961" s="543" t="s">
        <v>5193</v>
      </c>
      <c r="H961" s="545" t="s">
        <v>2546</v>
      </c>
      <c r="I961" s="544" t="s">
        <v>2478</v>
      </c>
      <c r="J961" s="543" t="s">
        <v>2478</v>
      </c>
      <c r="K961" s="543" t="s">
        <v>2478</v>
      </c>
      <c r="L961" s="543" t="s">
        <v>2478</v>
      </c>
      <c r="M961" s="543" t="s">
        <v>2478</v>
      </c>
      <c r="N961" s="543" t="s">
        <v>2478</v>
      </c>
      <c r="O961" s="543" t="s">
        <v>2478</v>
      </c>
      <c r="P961" s="543" t="s">
        <v>2478</v>
      </c>
      <c r="Q961" s="543" t="s">
        <v>2478</v>
      </c>
      <c r="R961" s="543" t="s">
        <v>2478</v>
      </c>
      <c r="S961" s="543" t="s">
        <v>2478</v>
      </c>
    </row>
    <row r="962" spans="1:19">
      <c r="A962" s="540" t="s">
        <v>3271</v>
      </c>
      <c r="B962" s="541"/>
      <c r="C962" s="541"/>
      <c r="D962" s="542">
        <v>90017</v>
      </c>
      <c r="E962" s="542">
        <v>90017</v>
      </c>
      <c r="F962" s="542" t="s">
        <v>5194</v>
      </c>
      <c r="G962" s="540" t="s">
        <v>5195</v>
      </c>
      <c r="H962" s="542" t="s">
        <v>2546</v>
      </c>
      <c r="I962" s="541" t="s">
        <v>2478</v>
      </c>
      <c r="J962" s="540" t="s">
        <v>2478</v>
      </c>
      <c r="K962" s="540" t="s">
        <v>2478</v>
      </c>
      <c r="L962" s="540" t="s">
        <v>2478</v>
      </c>
      <c r="M962" s="540" t="s">
        <v>2478</v>
      </c>
      <c r="N962" s="540" t="s">
        <v>2478</v>
      </c>
      <c r="O962" s="540" t="s">
        <v>2478</v>
      </c>
      <c r="P962" s="540" t="s">
        <v>2478</v>
      </c>
      <c r="Q962" s="540" t="s">
        <v>2478</v>
      </c>
      <c r="R962" s="540" t="s">
        <v>2478</v>
      </c>
      <c r="S962" s="540" t="s">
        <v>2478</v>
      </c>
    </row>
    <row r="963" spans="1:19">
      <c r="A963" s="543" t="s">
        <v>3271</v>
      </c>
      <c r="B963" s="544"/>
      <c r="C963" s="544"/>
      <c r="D963" s="545">
        <v>90017</v>
      </c>
      <c r="E963" s="545">
        <v>90017</v>
      </c>
      <c r="F963" s="545" t="s">
        <v>5196</v>
      </c>
      <c r="G963" s="543" t="s">
        <v>5197</v>
      </c>
      <c r="H963" s="545" t="s">
        <v>2546</v>
      </c>
      <c r="I963" s="544" t="s">
        <v>2478</v>
      </c>
      <c r="J963" s="543" t="s">
        <v>2478</v>
      </c>
      <c r="K963" s="543" t="s">
        <v>2478</v>
      </c>
      <c r="L963" s="543" t="s">
        <v>2478</v>
      </c>
      <c r="M963" s="543" t="s">
        <v>2478</v>
      </c>
      <c r="N963" s="543" t="s">
        <v>2478</v>
      </c>
      <c r="O963" s="543" t="s">
        <v>2478</v>
      </c>
      <c r="P963" s="543" t="s">
        <v>2478</v>
      </c>
      <c r="Q963" s="543" t="s">
        <v>2478</v>
      </c>
      <c r="R963" s="543" t="s">
        <v>2478</v>
      </c>
      <c r="S963" s="543" t="s">
        <v>2478</v>
      </c>
    </row>
    <row r="964" spans="1:19">
      <c r="A964" s="540" t="s">
        <v>3271</v>
      </c>
      <c r="B964" s="541"/>
      <c r="C964" s="541"/>
      <c r="D964" s="542">
        <v>90017</v>
      </c>
      <c r="E964" s="542">
        <v>90017</v>
      </c>
      <c r="F964" s="542" t="s">
        <v>5198</v>
      </c>
      <c r="G964" s="540" t="s">
        <v>5199</v>
      </c>
      <c r="H964" s="542" t="s">
        <v>2546</v>
      </c>
      <c r="I964" s="541" t="s">
        <v>2478</v>
      </c>
      <c r="J964" s="540" t="s">
        <v>2478</v>
      </c>
      <c r="K964" s="540" t="s">
        <v>2478</v>
      </c>
      <c r="L964" s="540" t="s">
        <v>2478</v>
      </c>
      <c r="M964" s="540" t="s">
        <v>2478</v>
      </c>
      <c r="N964" s="540" t="s">
        <v>2478</v>
      </c>
      <c r="O964" s="540" t="s">
        <v>2478</v>
      </c>
      <c r="P964" s="540" t="s">
        <v>2478</v>
      </c>
      <c r="Q964" s="540" t="s">
        <v>2478</v>
      </c>
      <c r="R964" s="540" t="s">
        <v>2478</v>
      </c>
      <c r="S964" s="540" t="s">
        <v>2478</v>
      </c>
    </row>
    <row r="965" spans="1:19">
      <c r="A965" s="543" t="s">
        <v>3271</v>
      </c>
      <c r="B965" s="544"/>
      <c r="C965" s="544"/>
      <c r="D965" s="545">
        <v>90017</v>
      </c>
      <c r="E965" s="545">
        <v>90017</v>
      </c>
      <c r="F965" s="545" t="s">
        <v>5200</v>
      </c>
      <c r="G965" s="543" t="s">
        <v>5201</v>
      </c>
      <c r="H965" s="545" t="s">
        <v>2546</v>
      </c>
      <c r="I965" s="544" t="s">
        <v>2478</v>
      </c>
      <c r="J965" s="543" t="s">
        <v>2478</v>
      </c>
      <c r="K965" s="543" t="s">
        <v>2478</v>
      </c>
      <c r="L965" s="543" t="s">
        <v>2478</v>
      </c>
      <c r="M965" s="543" t="s">
        <v>2478</v>
      </c>
      <c r="N965" s="543" t="s">
        <v>2478</v>
      </c>
      <c r="O965" s="543" t="s">
        <v>2478</v>
      </c>
      <c r="P965" s="543" t="s">
        <v>2478</v>
      </c>
      <c r="Q965" s="543" t="s">
        <v>2478</v>
      </c>
      <c r="R965" s="543" t="s">
        <v>2478</v>
      </c>
      <c r="S965" s="543" t="s">
        <v>2478</v>
      </c>
    </row>
    <row r="966" spans="1:19">
      <c r="A966" s="540" t="s">
        <v>3271</v>
      </c>
      <c r="B966" s="541"/>
      <c r="C966" s="541"/>
      <c r="D966" s="542">
        <v>90017</v>
      </c>
      <c r="E966" s="542">
        <v>90017</v>
      </c>
      <c r="F966" s="542" t="s">
        <v>5202</v>
      </c>
      <c r="G966" s="540" t="s">
        <v>5203</v>
      </c>
      <c r="H966" s="542" t="s">
        <v>2546</v>
      </c>
      <c r="I966" s="541" t="s">
        <v>2478</v>
      </c>
      <c r="J966" s="540" t="s">
        <v>2478</v>
      </c>
      <c r="K966" s="540" t="s">
        <v>2478</v>
      </c>
      <c r="L966" s="540" t="s">
        <v>2478</v>
      </c>
      <c r="M966" s="540" t="s">
        <v>2478</v>
      </c>
      <c r="N966" s="540" t="s">
        <v>2478</v>
      </c>
      <c r="O966" s="540" t="s">
        <v>2478</v>
      </c>
      <c r="P966" s="540" t="s">
        <v>2478</v>
      </c>
      <c r="Q966" s="540" t="s">
        <v>2478</v>
      </c>
      <c r="R966" s="540" t="s">
        <v>2478</v>
      </c>
      <c r="S966" s="540" t="s">
        <v>2478</v>
      </c>
    </row>
    <row r="967" spans="1:19">
      <c r="A967" s="543" t="s">
        <v>3271</v>
      </c>
      <c r="B967" s="544"/>
      <c r="C967" s="544"/>
      <c r="D967" s="545">
        <v>90017</v>
      </c>
      <c r="E967" s="545">
        <v>90017</v>
      </c>
      <c r="F967" s="545" t="s">
        <v>5204</v>
      </c>
      <c r="G967" s="543" t="s">
        <v>5205</v>
      </c>
      <c r="H967" s="545" t="s">
        <v>2546</v>
      </c>
      <c r="I967" s="544" t="s">
        <v>2478</v>
      </c>
      <c r="J967" s="543" t="s">
        <v>2478</v>
      </c>
      <c r="K967" s="543" t="s">
        <v>2478</v>
      </c>
      <c r="L967" s="543" t="s">
        <v>2478</v>
      </c>
      <c r="M967" s="543" t="s">
        <v>2478</v>
      </c>
      <c r="N967" s="543" t="s">
        <v>2478</v>
      </c>
      <c r="O967" s="543" t="s">
        <v>2478</v>
      </c>
      <c r="P967" s="543" t="s">
        <v>2478</v>
      </c>
      <c r="Q967" s="543" t="s">
        <v>2478</v>
      </c>
      <c r="R967" s="543" t="s">
        <v>2478</v>
      </c>
      <c r="S967" s="543" t="s">
        <v>2478</v>
      </c>
    </row>
    <row r="968" spans="1:19">
      <c r="A968" s="540" t="s">
        <v>3271</v>
      </c>
      <c r="B968" s="541"/>
      <c r="C968" s="541"/>
      <c r="D968" s="542">
        <v>90017</v>
      </c>
      <c r="E968" s="542">
        <v>90017</v>
      </c>
      <c r="F968" s="542" t="s">
        <v>5206</v>
      </c>
      <c r="G968" s="540" t="s">
        <v>5207</v>
      </c>
      <c r="H968" s="542" t="s">
        <v>2546</v>
      </c>
      <c r="I968" s="541" t="s">
        <v>2478</v>
      </c>
      <c r="J968" s="540" t="s">
        <v>2478</v>
      </c>
      <c r="K968" s="540" t="s">
        <v>2478</v>
      </c>
      <c r="L968" s="540" t="s">
        <v>2478</v>
      </c>
      <c r="M968" s="540" t="s">
        <v>2478</v>
      </c>
      <c r="N968" s="540" t="s">
        <v>2478</v>
      </c>
      <c r="O968" s="540" t="s">
        <v>2478</v>
      </c>
      <c r="P968" s="540" t="s">
        <v>2478</v>
      </c>
      <c r="Q968" s="540" t="s">
        <v>2478</v>
      </c>
      <c r="R968" s="540" t="s">
        <v>2478</v>
      </c>
      <c r="S968" s="540" t="s">
        <v>2478</v>
      </c>
    </row>
    <row r="969" spans="1:19">
      <c r="A969" s="543" t="s">
        <v>3271</v>
      </c>
      <c r="B969" s="544"/>
      <c r="C969" s="544"/>
      <c r="D969" s="545">
        <v>90017</v>
      </c>
      <c r="E969" s="545">
        <v>90017</v>
      </c>
      <c r="F969" s="545" t="s">
        <v>5208</v>
      </c>
      <c r="G969" s="543" t="s">
        <v>5209</v>
      </c>
      <c r="H969" s="545" t="s">
        <v>2546</v>
      </c>
      <c r="I969" s="544" t="s">
        <v>2478</v>
      </c>
      <c r="J969" s="543" t="s">
        <v>2478</v>
      </c>
      <c r="K969" s="543" t="s">
        <v>2478</v>
      </c>
      <c r="L969" s="543" t="s">
        <v>2478</v>
      </c>
      <c r="M969" s="543" t="s">
        <v>2478</v>
      </c>
      <c r="N969" s="543" t="s">
        <v>2478</v>
      </c>
      <c r="O969" s="543" t="s">
        <v>2478</v>
      </c>
      <c r="P969" s="543" t="s">
        <v>2478</v>
      </c>
      <c r="Q969" s="543" t="s">
        <v>2478</v>
      </c>
      <c r="R969" s="543" t="s">
        <v>2478</v>
      </c>
      <c r="S969" s="543" t="s">
        <v>2478</v>
      </c>
    </row>
    <row r="970" spans="1:19">
      <c r="A970" s="540" t="s">
        <v>3271</v>
      </c>
      <c r="B970" s="541"/>
      <c r="C970" s="541"/>
      <c r="D970" s="542">
        <v>90017</v>
      </c>
      <c r="E970" s="542">
        <v>90017</v>
      </c>
      <c r="F970" s="542" t="s">
        <v>5210</v>
      </c>
      <c r="G970" s="540" t="s">
        <v>5211</v>
      </c>
      <c r="H970" s="542" t="s">
        <v>2546</v>
      </c>
      <c r="I970" s="541" t="s">
        <v>2478</v>
      </c>
      <c r="J970" s="540" t="s">
        <v>2478</v>
      </c>
      <c r="K970" s="540" t="s">
        <v>2478</v>
      </c>
      <c r="L970" s="540" t="s">
        <v>2478</v>
      </c>
      <c r="M970" s="540" t="s">
        <v>2478</v>
      </c>
      <c r="N970" s="540" t="s">
        <v>2478</v>
      </c>
      <c r="O970" s="540" t="s">
        <v>2478</v>
      </c>
      <c r="P970" s="540" t="s">
        <v>2478</v>
      </c>
      <c r="Q970" s="540" t="s">
        <v>2478</v>
      </c>
      <c r="R970" s="540" t="s">
        <v>2478</v>
      </c>
      <c r="S970" s="540" t="s">
        <v>2478</v>
      </c>
    </row>
    <row r="971" spans="1:19">
      <c r="A971" s="543" t="s">
        <v>3271</v>
      </c>
      <c r="B971" s="544"/>
      <c r="C971" s="544"/>
      <c r="D971" s="545">
        <v>90017</v>
      </c>
      <c r="E971" s="545">
        <v>90017</v>
      </c>
      <c r="F971" s="545" t="s">
        <v>5212</v>
      </c>
      <c r="G971" s="543" t="s">
        <v>5213</v>
      </c>
      <c r="H971" s="545" t="s">
        <v>2546</v>
      </c>
      <c r="I971" s="544" t="s">
        <v>2478</v>
      </c>
      <c r="J971" s="543" t="s">
        <v>2478</v>
      </c>
      <c r="K971" s="543" t="s">
        <v>2478</v>
      </c>
      <c r="L971" s="543" t="s">
        <v>2478</v>
      </c>
      <c r="M971" s="543" t="s">
        <v>2478</v>
      </c>
      <c r="N971" s="543" t="s">
        <v>2478</v>
      </c>
      <c r="O971" s="543" t="s">
        <v>2478</v>
      </c>
      <c r="P971" s="543" t="s">
        <v>2478</v>
      </c>
      <c r="Q971" s="543" t="s">
        <v>2478</v>
      </c>
      <c r="R971" s="543" t="s">
        <v>2478</v>
      </c>
      <c r="S971" s="543" t="s">
        <v>2478</v>
      </c>
    </row>
    <row r="972" spans="1:19">
      <c r="A972" s="540" t="s">
        <v>3271</v>
      </c>
      <c r="B972" s="541"/>
      <c r="C972" s="541"/>
      <c r="D972" s="542">
        <v>90017</v>
      </c>
      <c r="E972" s="542">
        <v>90017</v>
      </c>
      <c r="F972" s="542" t="s">
        <v>5214</v>
      </c>
      <c r="G972" s="540" t="s">
        <v>5215</v>
      </c>
      <c r="H972" s="542" t="s">
        <v>2546</v>
      </c>
      <c r="I972" s="541" t="s">
        <v>2478</v>
      </c>
      <c r="J972" s="540" t="s">
        <v>2478</v>
      </c>
      <c r="K972" s="540" t="s">
        <v>2478</v>
      </c>
      <c r="L972" s="540" t="s">
        <v>2478</v>
      </c>
      <c r="M972" s="540" t="s">
        <v>2478</v>
      </c>
      <c r="N972" s="540" t="s">
        <v>2478</v>
      </c>
      <c r="O972" s="540" t="s">
        <v>2478</v>
      </c>
      <c r="P972" s="540" t="s">
        <v>2478</v>
      </c>
      <c r="Q972" s="540" t="s">
        <v>2478</v>
      </c>
      <c r="R972" s="540" t="s">
        <v>2478</v>
      </c>
      <c r="S972" s="540" t="s">
        <v>2478</v>
      </c>
    </row>
    <row r="973" spans="1:19">
      <c r="A973" s="543" t="s">
        <v>3271</v>
      </c>
      <c r="B973" s="544"/>
      <c r="C973" s="544"/>
      <c r="D973" s="545">
        <v>90017</v>
      </c>
      <c r="E973" s="545">
        <v>90017</v>
      </c>
      <c r="F973" s="545" t="s">
        <v>5216</v>
      </c>
      <c r="G973" s="543" t="s">
        <v>5217</v>
      </c>
      <c r="H973" s="545" t="s">
        <v>2546</v>
      </c>
      <c r="I973" s="544" t="s">
        <v>2478</v>
      </c>
      <c r="J973" s="543" t="s">
        <v>2478</v>
      </c>
      <c r="K973" s="543" t="s">
        <v>2478</v>
      </c>
      <c r="L973" s="543" t="s">
        <v>2478</v>
      </c>
      <c r="M973" s="543" t="s">
        <v>2478</v>
      </c>
      <c r="N973" s="543" t="s">
        <v>2478</v>
      </c>
      <c r="O973" s="543" t="s">
        <v>2478</v>
      </c>
      <c r="P973" s="543" t="s">
        <v>2478</v>
      </c>
      <c r="Q973" s="543" t="s">
        <v>2478</v>
      </c>
      <c r="R973" s="543" t="s">
        <v>2478</v>
      </c>
      <c r="S973" s="543" t="s">
        <v>2478</v>
      </c>
    </row>
    <row r="974" spans="1:19">
      <c r="A974" s="540" t="s">
        <v>3271</v>
      </c>
      <c r="B974" s="541"/>
      <c r="C974" s="541"/>
      <c r="D974" s="542">
        <v>90017</v>
      </c>
      <c r="E974" s="542">
        <v>90017</v>
      </c>
      <c r="F974" s="542" t="s">
        <v>5218</v>
      </c>
      <c r="G974" s="540" t="s">
        <v>5219</v>
      </c>
      <c r="H974" s="542" t="s">
        <v>2546</v>
      </c>
      <c r="I974" s="541" t="s">
        <v>2478</v>
      </c>
      <c r="J974" s="540" t="s">
        <v>2478</v>
      </c>
      <c r="K974" s="540" t="s">
        <v>2478</v>
      </c>
      <c r="L974" s="540" t="s">
        <v>2478</v>
      </c>
      <c r="M974" s="540" t="s">
        <v>2478</v>
      </c>
      <c r="N974" s="540" t="s">
        <v>2478</v>
      </c>
      <c r="O974" s="540" t="s">
        <v>2478</v>
      </c>
      <c r="P974" s="540" t="s">
        <v>2478</v>
      </c>
      <c r="Q974" s="540" t="s">
        <v>2478</v>
      </c>
      <c r="R974" s="540" t="s">
        <v>2478</v>
      </c>
      <c r="S974" s="540" t="s">
        <v>2478</v>
      </c>
    </row>
    <row r="975" spans="1:19">
      <c r="A975" s="543" t="s">
        <v>3271</v>
      </c>
      <c r="B975" s="544"/>
      <c r="C975" s="544"/>
      <c r="D975" s="545">
        <v>90017</v>
      </c>
      <c r="E975" s="545">
        <v>90017</v>
      </c>
      <c r="F975" s="545" t="s">
        <v>5220</v>
      </c>
      <c r="G975" s="543" t="s">
        <v>5221</v>
      </c>
      <c r="H975" s="545" t="s">
        <v>2546</v>
      </c>
      <c r="I975" s="544" t="s">
        <v>2478</v>
      </c>
      <c r="J975" s="543" t="s">
        <v>2478</v>
      </c>
      <c r="K975" s="543" t="s">
        <v>2478</v>
      </c>
      <c r="L975" s="543" t="s">
        <v>2478</v>
      </c>
      <c r="M975" s="543" t="s">
        <v>2478</v>
      </c>
      <c r="N975" s="543" t="s">
        <v>2478</v>
      </c>
      <c r="O975" s="543" t="s">
        <v>2478</v>
      </c>
      <c r="P975" s="543" t="s">
        <v>2478</v>
      </c>
      <c r="Q975" s="543" t="s">
        <v>2478</v>
      </c>
      <c r="R975" s="543" t="s">
        <v>2478</v>
      </c>
      <c r="S975" s="543" t="s">
        <v>2478</v>
      </c>
    </row>
    <row r="976" spans="1:19">
      <c r="A976" s="540" t="s">
        <v>3271</v>
      </c>
      <c r="B976" s="541"/>
      <c r="C976" s="541"/>
      <c r="D976" s="542">
        <v>90017</v>
      </c>
      <c r="E976" s="542">
        <v>90017</v>
      </c>
      <c r="F976" s="542" t="s">
        <v>5222</v>
      </c>
      <c r="G976" s="540" t="s">
        <v>5223</v>
      </c>
      <c r="H976" s="542" t="s">
        <v>2546</v>
      </c>
      <c r="I976" s="541" t="s">
        <v>2478</v>
      </c>
      <c r="J976" s="540" t="s">
        <v>2478</v>
      </c>
      <c r="K976" s="540" t="s">
        <v>2478</v>
      </c>
      <c r="L976" s="540" t="s">
        <v>2478</v>
      </c>
      <c r="M976" s="540" t="s">
        <v>2478</v>
      </c>
      <c r="N976" s="540" t="s">
        <v>2478</v>
      </c>
      <c r="O976" s="540" t="s">
        <v>2478</v>
      </c>
      <c r="P976" s="540" t="s">
        <v>2478</v>
      </c>
      <c r="Q976" s="540" t="s">
        <v>2478</v>
      </c>
      <c r="R976" s="540" t="s">
        <v>2478</v>
      </c>
      <c r="S976" s="540" t="s">
        <v>2478</v>
      </c>
    </row>
    <row r="977" spans="1:19">
      <c r="A977" s="543" t="s">
        <v>3271</v>
      </c>
      <c r="B977" s="544"/>
      <c r="C977" s="544"/>
      <c r="D977" s="545">
        <v>90017</v>
      </c>
      <c r="E977" s="545">
        <v>90017</v>
      </c>
      <c r="F977" s="545" t="s">
        <v>5224</v>
      </c>
      <c r="G977" s="543" t="s">
        <v>5225</v>
      </c>
      <c r="H977" s="545" t="s">
        <v>2546</v>
      </c>
      <c r="I977" s="544" t="s">
        <v>2478</v>
      </c>
      <c r="J977" s="543" t="s">
        <v>2478</v>
      </c>
      <c r="K977" s="543" t="s">
        <v>2478</v>
      </c>
      <c r="L977" s="543" t="s">
        <v>2478</v>
      </c>
      <c r="M977" s="543" t="s">
        <v>2478</v>
      </c>
      <c r="N977" s="543" t="s">
        <v>2478</v>
      </c>
      <c r="O977" s="543" t="s">
        <v>2478</v>
      </c>
      <c r="P977" s="543" t="s">
        <v>2478</v>
      </c>
      <c r="Q977" s="543" t="s">
        <v>2478</v>
      </c>
      <c r="R977" s="543" t="s">
        <v>2478</v>
      </c>
      <c r="S977" s="543" t="s">
        <v>2478</v>
      </c>
    </row>
    <row r="978" spans="1:19">
      <c r="A978" s="540" t="s">
        <v>3271</v>
      </c>
      <c r="B978" s="541"/>
      <c r="C978" s="541"/>
      <c r="D978" s="542">
        <v>90017</v>
      </c>
      <c r="E978" s="542">
        <v>90017</v>
      </c>
      <c r="F978" s="542" t="s">
        <v>5226</v>
      </c>
      <c r="G978" s="540" t="s">
        <v>5227</v>
      </c>
      <c r="H978" s="542" t="s">
        <v>2546</v>
      </c>
      <c r="I978" s="541" t="s">
        <v>2478</v>
      </c>
      <c r="J978" s="540" t="s">
        <v>2478</v>
      </c>
      <c r="K978" s="540" t="s">
        <v>2478</v>
      </c>
      <c r="L978" s="540" t="s">
        <v>2478</v>
      </c>
      <c r="M978" s="540" t="s">
        <v>2478</v>
      </c>
      <c r="N978" s="540" t="s">
        <v>2478</v>
      </c>
      <c r="O978" s="540" t="s">
        <v>2478</v>
      </c>
      <c r="P978" s="540" t="s">
        <v>2478</v>
      </c>
      <c r="Q978" s="540" t="s">
        <v>2478</v>
      </c>
      <c r="R978" s="540" t="s">
        <v>2478</v>
      </c>
      <c r="S978" s="540" t="s">
        <v>2478</v>
      </c>
    </row>
    <row r="979" spans="1:19">
      <c r="A979" s="543" t="s">
        <v>3271</v>
      </c>
      <c r="B979" s="544"/>
      <c r="C979" s="544"/>
      <c r="D979" s="545">
        <v>90017</v>
      </c>
      <c r="E979" s="545">
        <v>90017</v>
      </c>
      <c r="F979" s="545" t="s">
        <v>5228</v>
      </c>
      <c r="G979" s="543" t="s">
        <v>5229</v>
      </c>
      <c r="H979" s="545" t="s">
        <v>2546</v>
      </c>
      <c r="I979" s="544" t="s">
        <v>2478</v>
      </c>
      <c r="J979" s="543" t="s">
        <v>2478</v>
      </c>
      <c r="K979" s="543" t="s">
        <v>2478</v>
      </c>
      <c r="L979" s="543" t="s">
        <v>2478</v>
      </c>
      <c r="M979" s="543" t="s">
        <v>2478</v>
      </c>
      <c r="N979" s="543" t="s">
        <v>2478</v>
      </c>
      <c r="O979" s="543" t="s">
        <v>2478</v>
      </c>
      <c r="P979" s="543" t="s">
        <v>2478</v>
      </c>
      <c r="Q979" s="543" t="s">
        <v>2478</v>
      </c>
      <c r="R979" s="543" t="s">
        <v>2478</v>
      </c>
      <c r="S979" s="543" t="s">
        <v>2478</v>
      </c>
    </row>
    <row r="980" spans="1:19">
      <c r="A980" s="540" t="s">
        <v>3271</v>
      </c>
      <c r="B980" s="541"/>
      <c r="C980" s="541"/>
      <c r="D980" s="542">
        <v>90017</v>
      </c>
      <c r="E980" s="542">
        <v>90017</v>
      </c>
      <c r="F980" s="542" t="s">
        <v>5230</v>
      </c>
      <c r="G980" s="540" t="s">
        <v>5231</v>
      </c>
      <c r="H980" s="542" t="s">
        <v>2546</v>
      </c>
      <c r="I980" s="541" t="s">
        <v>2478</v>
      </c>
      <c r="J980" s="540" t="s">
        <v>2478</v>
      </c>
      <c r="K980" s="540" t="s">
        <v>2478</v>
      </c>
      <c r="L980" s="540" t="s">
        <v>2478</v>
      </c>
      <c r="M980" s="540" t="s">
        <v>2478</v>
      </c>
      <c r="N980" s="540" t="s">
        <v>2478</v>
      </c>
      <c r="O980" s="540" t="s">
        <v>2478</v>
      </c>
      <c r="P980" s="540" t="s">
        <v>2478</v>
      </c>
      <c r="Q980" s="540" t="s">
        <v>2478</v>
      </c>
      <c r="R980" s="540" t="s">
        <v>2478</v>
      </c>
      <c r="S980" s="540" t="s">
        <v>2478</v>
      </c>
    </row>
    <row r="981" spans="1:19">
      <c r="A981" s="543" t="s">
        <v>3271</v>
      </c>
      <c r="B981" s="544"/>
      <c r="C981" s="544"/>
      <c r="D981" s="545">
        <v>90017</v>
      </c>
      <c r="E981" s="545">
        <v>90017</v>
      </c>
      <c r="F981" s="545" t="s">
        <v>5232</v>
      </c>
      <c r="G981" s="543" t="s">
        <v>5233</v>
      </c>
      <c r="H981" s="545" t="s">
        <v>2546</v>
      </c>
      <c r="I981" s="544" t="s">
        <v>2478</v>
      </c>
      <c r="J981" s="543" t="s">
        <v>2478</v>
      </c>
      <c r="K981" s="543" t="s">
        <v>2478</v>
      </c>
      <c r="L981" s="543" t="s">
        <v>2478</v>
      </c>
      <c r="M981" s="543" t="s">
        <v>2478</v>
      </c>
      <c r="N981" s="543" t="s">
        <v>2478</v>
      </c>
      <c r="O981" s="543" t="s">
        <v>2478</v>
      </c>
      <c r="P981" s="543" t="s">
        <v>2478</v>
      </c>
      <c r="Q981" s="543" t="s">
        <v>2478</v>
      </c>
      <c r="R981" s="543" t="s">
        <v>2478</v>
      </c>
      <c r="S981" s="543" t="s">
        <v>2478</v>
      </c>
    </row>
    <row r="982" spans="1:19">
      <c r="A982" s="540" t="s">
        <v>3271</v>
      </c>
      <c r="B982" s="541"/>
      <c r="C982" s="541"/>
      <c r="D982" s="542">
        <v>90017</v>
      </c>
      <c r="E982" s="542">
        <v>90017</v>
      </c>
      <c r="F982" s="542" t="s">
        <v>5234</v>
      </c>
      <c r="G982" s="540" t="s">
        <v>5235</v>
      </c>
      <c r="H982" s="542" t="s">
        <v>2546</v>
      </c>
      <c r="I982" s="541" t="s">
        <v>2478</v>
      </c>
      <c r="J982" s="540" t="s">
        <v>2478</v>
      </c>
      <c r="K982" s="540" t="s">
        <v>2478</v>
      </c>
      <c r="L982" s="540" t="s">
        <v>2478</v>
      </c>
      <c r="M982" s="540" t="s">
        <v>2478</v>
      </c>
      <c r="N982" s="540" t="s">
        <v>2478</v>
      </c>
      <c r="O982" s="540" t="s">
        <v>2478</v>
      </c>
      <c r="P982" s="540" t="s">
        <v>2478</v>
      </c>
      <c r="Q982" s="540" t="s">
        <v>2478</v>
      </c>
      <c r="R982" s="540" t="s">
        <v>2478</v>
      </c>
      <c r="S982" s="540" t="s">
        <v>2478</v>
      </c>
    </row>
    <row r="983" spans="1:19">
      <c r="A983" s="543" t="s">
        <v>3271</v>
      </c>
      <c r="B983" s="544"/>
      <c r="C983" s="544"/>
      <c r="D983" s="545">
        <v>90017</v>
      </c>
      <c r="E983" s="545">
        <v>90017</v>
      </c>
      <c r="F983" s="545" t="s">
        <v>5236</v>
      </c>
      <c r="G983" s="543" t="s">
        <v>5237</v>
      </c>
      <c r="H983" s="545" t="s">
        <v>2546</v>
      </c>
      <c r="I983" s="544" t="s">
        <v>2478</v>
      </c>
      <c r="J983" s="543" t="s">
        <v>2478</v>
      </c>
      <c r="K983" s="543" t="s">
        <v>2478</v>
      </c>
      <c r="L983" s="543" t="s">
        <v>2478</v>
      </c>
      <c r="M983" s="543" t="s">
        <v>2478</v>
      </c>
      <c r="N983" s="543" t="s">
        <v>2478</v>
      </c>
      <c r="O983" s="543" t="s">
        <v>2478</v>
      </c>
      <c r="P983" s="543" t="s">
        <v>2478</v>
      </c>
      <c r="Q983" s="543" t="s">
        <v>2478</v>
      </c>
      <c r="R983" s="543" t="s">
        <v>2478</v>
      </c>
      <c r="S983" s="543" t="s">
        <v>2478</v>
      </c>
    </row>
    <row r="984" spans="1:19">
      <c r="A984" s="540" t="s">
        <v>3271</v>
      </c>
      <c r="B984" s="541"/>
      <c r="C984" s="541"/>
      <c r="D984" s="542">
        <v>90017</v>
      </c>
      <c r="E984" s="542">
        <v>90017</v>
      </c>
      <c r="F984" s="542" t="s">
        <v>5238</v>
      </c>
      <c r="G984" s="540" t="s">
        <v>5239</v>
      </c>
      <c r="H984" s="542" t="s">
        <v>2546</v>
      </c>
      <c r="I984" s="541" t="s">
        <v>2478</v>
      </c>
      <c r="J984" s="540" t="s">
        <v>2478</v>
      </c>
      <c r="K984" s="540" t="s">
        <v>2478</v>
      </c>
      <c r="L984" s="540" t="s">
        <v>2478</v>
      </c>
      <c r="M984" s="540" t="s">
        <v>2478</v>
      </c>
      <c r="N984" s="540" t="s">
        <v>2478</v>
      </c>
      <c r="O984" s="540" t="s">
        <v>2478</v>
      </c>
      <c r="P984" s="540" t="s">
        <v>2478</v>
      </c>
      <c r="Q984" s="540" t="s">
        <v>2478</v>
      </c>
      <c r="R984" s="540" t="s">
        <v>2478</v>
      </c>
      <c r="S984" s="540" t="s">
        <v>2478</v>
      </c>
    </row>
    <row r="985" spans="1:19">
      <c r="A985" s="543" t="s">
        <v>3271</v>
      </c>
      <c r="B985" s="544"/>
      <c r="C985" s="544"/>
      <c r="D985" s="545">
        <v>90017</v>
      </c>
      <c r="E985" s="545">
        <v>90017</v>
      </c>
      <c r="F985" s="545" t="s">
        <v>5240</v>
      </c>
      <c r="G985" s="543" t="s">
        <v>5241</v>
      </c>
      <c r="H985" s="545" t="s">
        <v>2546</v>
      </c>
      <c r="I985" s="544" t="s">
        <v>2478</v>
      </c>
      <c r="J985" s="543" t="s">
        <v>2478</v>
      </c>
      <c r="K985" s="543" t="s">
        <v>2478</v>
      </c>
      <c r="L985" s="543" t="s">
        <v>2478</v>
      </c>
      <c r="M985" s="543" t="s">
        <v>2478</v>
      </c>
      <c r="N985" s="543" t="s">
        <v>2478</v>
      </c>
      <c r="O985" s="543" t="s">
        <v>2478</v>
      </c>
      <c r="P985" s="543" t="s">
        <v>2478</v>
      </c>
      <c r="Q985" s="543" t="s">
        <v>2478</v>
      </c>
      <c r="R985" s="543" t="s">
        <v>2478</v>
      </c>
      <c r="S985" s="543" t="s">
        <v>2478</v>
      </c>
    </row>
    <row r="986" spans="1:19">
      <c r="A986" s="540" t="s">
        <v>3271</v>
      </c>
      <c r="B986" s="541"/>
      <c r="C986" s="541"/>
      <c r="D986" s="542">
        <v>90017</v>
      </c>
      <c r="E986" s="542">
        <v>90017</v>
      </c>
      <c r="F986" s="542" t="s">
        <v>5242</v>
      </c>
      <c r="G986" s="540" t="s">
        <v>5243</v>
      </c>
      <c r="H986" s="542" t="s">
        <v>2546</v>
      </c>
      <c r="I986" s="541" t="s">
        <v>2478</v>
      </c>
      <c r="J986" s="540" t="s">
        <v>2478</v>
      </c>
      <c r="K986" s="540" t="s">
        <v>2478</v>
      </c>
      <c r="L986" s="540" t="s">
        <v>2478</v>
      </c>
      <c r="M986" s="540" t="s">
        <v>2478</v>
      </c>
      <c r="N986" s="540" t="s">
        <v>2478</v>
      </c>
      <c r="O986" s="540" t="s">
        <v>2478</v>
      </c>
      <c r="P986" s="540" t="s">
        <v>2478</v>
      </c>
      <c r="Q986" s="540" t="s">
        <v>2478</v>
      </c>
      <c r="R986" s="540" t="s">
        <v>2478</v>
      </c>
      <c r="S986" s="540" t="s">
        <v>2478</v>
      </c>
    </row>
    <row r="987" spans="1:19">
      <c r="A987" s="543" t="s">
        <v>3271</v>
      </c>
      <c r="B987" s="544"/>
      <c r="C987" s="544"/>
      <c r="D987" s="545">
        <v>90017</v>
      </c>
      <c r="E987" s="545">
        <v>90017</v>
      </c>
      <c r="F987" s="545" t="s">
        <v>5244</v>
      </c>
      <c r="G987" s="543" t="s">
        <v>5245</v>
      </c>
      <c r="H987" s="545" t="s">
        <v>2546</v>
      </c>
      <c r="I987" s="544" t="s">
        <v>2478</v>
      </c>
      <c r="J987" s="543" t="s">
        <v>2478</v>
      </c>
      <c r="K987" s="543" t="s">
        <v>2478</v>
      </c>
      <c r="L987" s="543" t="s">
        <v>2478</v>
      </c>
      <c r="M987" s="543" t="s">
        <v>2478</v>
      </c>
      <c r="N987" s="543" t="s">
        <v>2478</v>
      </c>
      <c r="O987" s="543" t="s">
        <v>2478</v>
      </c>
      <c r="P987" s="543" t="s">
        <v>2478</v>
      </c>
      <c r="Q987" s="543" t="s">
        <v>2478</v>
      </c>
      <c r="R987" s="543" t="s">
        <v>2478</v>
      </c>
      <c r="S987" s="543" t="s">
        <v>2478</v>
      </c>
    </row>
    <row r="988" spans="1:19">
      <c r="A988" s="540" t="s">
        <v>3271</v>
      </c>
      <c r="B988" s="541"/>
      <c r="C988" s="541"/>
      <c r="D988" s="542">
        <v>90017</v>
      </c>
      <c r="E988" s="542">
        <v>90017</v>
      </c>
      <c r="F988" s="542" t="s">
        <v>5246</v>
      </c>
      <c r="G988" s="540" t="s">
        <v>5247</v>
      </c>
      <c r="H988" s="542" t="s">
        <v>2546</v>
      </c>
      <c r="I988" s="541" t="s">
        <v>2478</v>
      </c>
      <c r="J988" s="540" t="s">
        <v>2478</v>
      </c>
      <c r="K988" s="540" t="s">
        <v>2478</v>
      </c>
      <c r="L988" s="540" t="s">
        <v>2478</v>
      </c>
      <c r="M988" s="540" t="s">
        <v>2478</v>
      </c>
      <c r="N988" s="540" t="s">
        <v>2478</v>
      </c>
      <c r="O988" s="540" t="s">
        <v>2478</v>
      </c>
      <c r="P988" s="540" t="s">
        <v>2478</v>
      </c>
      <c r="Q988" s="540" t="s">
        <v>2478</v>
      </c>
      <c r="R988" s="540" t="s">
        <v>2478</v>
      </c>
      <c r="S988" s="540" t="s">
        <v>2478</v>
      </c>
    </row>
    <row r="989" spans="1:19">
      <c r="A989" s="543" t="s">
        <v>3271</v>
      </c>
      <c r="B989" s="544"/>
      <c r="C989" s="544"/>
      <c r="D989" s="545">
        <v>90017</v>
      </c>
      <c r="E989" s="545">
        <v>90017</v>
      </c>
      <c r="F989" s="545" t="s">
        <v>5248</v>
      </c>
      <c r="G989" s="543" t="s">
        <v>5249</v>
      </c>
      <c r="H989" s="545" t="s">
        <v>2546</v>
      </c>
      <c r="I989" s="544" t="s">
        <v>2478</v>
      </c>
      <c r="J989" s="543" t="s">
        <v>2478</v>
      </c>
      <c r="K989" s="543" t="s">
        <v>2478</v>
      </c>
      <c r="L989" s="543" t="s">
        <v>2478</v>
      </c>
      <c r="M989" s="543" t="s">
        <v>2478</v>
      </c>
      <c r="N989" s="543" t="s">
        <v>2478</v>
      </c>
      <c r="O989" s="543" t="s">
        <v>2478</v>
      </c>
      <c r="P989" s="543" t="s">
        <v>2478</v>
      </c>
      <c r="Q989" s="543" t="s">
        <v>2478</v>
      </c>
      <c r="R989" s="543" t="s">
        <v>2478</v>
      </c>
      <c r="S989" s="543" t="s">
        <v>2478</v>
      </c>
    </row>
    <row r="990" spans="1:19">
      <c r="A990" s="540" t="s">
        <v>3271</v>
      </c>
      <c r="B990" s="541"/>
      <c r="C990" s="541"/>
      <c r="D990" s="542">
        <v>90017</v>
      </c>
      <c r="E990" s="542">
        <v>90017</v>
      </c>
      <c r="F990" s="542" t="s">
        <v>5250</v>
      </c>
      <c r="G990" s="540" t="s">
        <v>5251</v>
      </c>
      <c r="H990" s="542" t="s">
        <v>2546</v>
      </c>
      <c r="I990" s="541" t="s">
        <v>2478</v>
      </c>
      <c r="J990" s="540" t="s">
        <v>2478</v>
      </c>
      <c r="K990" s="540" t="s">
        <v>2478</v>
      </c>
      <c r="L990" s="540" t="s">
        <v>2478</v>
      </c>
      <c r="M990" s="540" t="s">
        <v>2478</v>
      </c>
      <c r="N990" s="540" t="s">
        <v>2478</v>
      </c>
      <c r="O990" s="540" t="s">
        <v>2478</v>
      </c>
      <c r="P990" s="540" t="s">
        <v>2478</v>
      </c>
      <c r="Q990" s="540" t="s">
        <v>2478</v>
      </c>
      <c r="R990" s="540" t="s">
        <v>2478</v>
      </c>
      <c r="S990" s="540" t="s">
        <v>2478</v>
      </c>
    </row>
    <row r="991" spans="1:19">
      <c r="A991" s="543" t="s">
        <v>3271</v>
      </c>
      <c r="B991" s="544"/>
      <c r="C991" s="544"/>
      <c r="D991" s="545">
        <v>90017</v>
      </c>
      <c r="E991" s="545">
        <v>90017</v>
      </c>
      <c r="F991" s="545" t="s">
        <v>5252</v>
      </c>
      <c r="G991" s="543" t="s">
        <v>5253</v>
      </c>
      <c r="H991" s="545" t="s">
        <v>2546</v>
      </c>
      <c r="I991" s="544" t="s">
        <v>2478</v>
      </c>
      <c r="J991" s="543" t="s">
        <v>2478</v>
      </c>
      <c r="K991" s="543" t="s">
        <v>2478</v>
      </c>
      <c r="L991" s="543" t="s">
        <v>2478</v>
      </c>
      <c r="M991" s="543" t="s">
        <v>2478</v>
      </c>
      <c r="N991" s="543" t="s">
        <v>2478</v>
      </c>
      <c r="O991" s="543" t="s">
        <v>2478</v>
      </c>
      <c r="P991" s="543" t="s">
        <v>2478</v>
      </c>
      <c r="Q991" s="543" t="s">
        <v>2478</v>
      </c>
      <c r="R991" s="543" t="s">
        <v>2478</v>
      </c>
      <c r="S991" s="543" t="s">
        <v>2478</v>
      </c>
    </row>
    <row r="992" spans="1:19">
      <c r="A992" s="540" t="s">
        <v>3271</v>
      </c>
      <c r="B992" s="541"/>
      <c r="C992" s="541"/>
      <c r="D992" s="542">
        <v>90017</v>
      </c>
      <c r="E992" s="542">
        <v>90017</v>
      </c>
      <c r="F992" s="542" t="s">
        <v>5254</v>
      </c>
      <c r="G992" s="540" t="s">
        <v>5255</v>
      </c>
      <c r="H992" s="542" t="s">
        <v>2546</v>
      </c>
      <c r="I992" s="541" t="s">
        <v>2478</v>
      </c>
      <c r="J992" s="540" t="s">
        <v>2478</v>
      </c>
      <c r="K992" s="540" t="s">
        <v>2478</v>
      </c>
      <c r="L992" s="540" t="s">
        <v>2478</v>
      </c>
      <c r="M992" s="540" t="s">
        <v>2478</v>
      </c>
      <c r="N992" s="540" t="s">
        <v>2478</v>
      </c>
      <c r="O992" s="540" t="s">
        <v>2478</v>
      </c>
      <c r="P992" s="540" t="s">
        <v>2478</v>
      </c>
      <c r="Q992" s="540" t="s">
        <v>2478</v>
      </c>
      <c r="R992" s="540" t="s">
        <v>2478</v>
      </c>
      <c r="S992" s="540" t="s">
        <v>2478</v>
      </c>
    </row>
    <row r="993" spans="1:19">
      <c r="A993" s="543" t="s">
        <v>3271</v>
      </c>
      <c r="B993" s="544"/>
      <c r="C993" s="544"/>
      <c r="D993" s="545">
        <v>90017</v>
      </c>
      <c r="E993" s="545">
        <v>90017</v>
      </c>
      <c r="F993" s="545" t="s">
        <v>5256</v>
      </c>
      <c r="G993" s="543" t="s">
        <v>5257</v>
      </c>
      <c r="H993" s="545" t="s">
        <v>2546</v>
      </c>
      <c r="I993" s="544" t="s">
        <v>2478</v>
      </c>
      <c r="J993" s="543" t="s">
        <v>2478</v>
      </c>
      <c r="K993" s="543" t="s">
        <v>2478</v>
      </c>
      <c r="L993" s="543" t="s">
        <v>2478</v>
      </c>
      <c r="M993" s="543" t="s">
        <v>2478</v>
      </c>
      <c r="N993" s="543" t="s">
        <v>2478</v>
      </c>
      <c r="O993" s="543" t="s">
        <v>2478</v>
      </c>
      <c r="P993" s="543" t="s">
        <v>2478</v>
      </c>
      <c r="Q993" s="543" t="s">
        <v>2478</v>
      </c>
      <c r="R993" s="543" t="s">
        <v>2478</v>
      </c>
      <c r="S993" s="543" t="s">
        <v>2478</v>
      </c>
    </row>
    <row r="994" spans="1:19">
      <c r="A994" s="540" t="s">
        <v>3271</v>
      </c>
      <c r="B994" s="541"/>
      <c r="C994" s="541"/>
      <c r="D994" s="542">
        <v>90017</v>
      </c>
      <c r="E994" s="542">
        <v>90017</v>
      </c>
      <c r="F994" s="542" t="s">
        <v>5258</v>
      </c>
      <c r="G994" s="540" t="s">
        <v>5259</v>
      </c>
      <c r="H994" s="542" t="s">
        <v>2546</v>
      </c>
      <c r="I994" s="541" t="s">
        <v>2478</v>
      </c>
      <c r="J994" s="540" t="s">
        <v>2478</v>
      </c>
      <c r="K994" s="540" t="s">
        <v>2478</v>
      </c>
      <c r="L994" s="540" t="s">
        <v>2478</v>
      </c>
      <c r="M994" s="540" t="s">
        <v>2478</v>
      </c>
      <c r="N994" s="540" t="s">
        <v>2478</v>
      </c>
      <c r="O994" s="540" t="s">
        <v>2478</v>
      </c>
      <c r="P994" s="540" t="s">
        <v>2478</v>
      </c>
      <c r="Q994" s="540" t="s">
        <v>2478</v>
      </c>
      <c r="R994" s="540" t="s">
        <v>2478</v>
      </c>
      <c r="S994" s="540" t="s">
        <v>2478</v>
      </c>
    </row>
    <row r="995" spans="1:19">
      <c r="A995" s="543" t="s">
        <v>3271</v>
      </c>
      <c r="B995" s="544"/>
      <c r="C995" s="544"/>
      <c r="D995" s="545">
        <v>90017</v>
      </c>
      <c r="E995" s="545">
        <v>90017</v>
      </c>
      <c r="F995" s="545" t="s">
        <v>5260</v>
      </c>
      <c r="G995" s="543" t="s">
        <v>5261</v>
      </c>
      <c r="H995" s="545" t="s">
        <v>2546</v>
      </c>
      <c r="I995" s="544" t="s">
        <v>2478</v>
      </c>
      <c r="J995" s="543" t="s">
        <v>2478</v>
      </c>
      <c r="K995" s="543" t="s">
        <v>2478</v>
      </c>
      <c r="L995" s="543" t="s">
        <v>2478</v>
      </c>
      <c r="M995" s="543" t="s">
        <v>2478</v>
      </c>
      <c r="N995" s="543" t="s">
        <v>2478</v>
      </c>
      <c r="O995" s="543" t="s">
        <v>2478</v>
      </c>
      <c r="P995" s="543" t="s">
        <v>2478</v>
      </c>
      <c r="Q995" s="543" t="s">
        <v>2478</v>
      </c>
      <c r="R995" s="543" t="s">
        <v>2478</v>
      </c>
      <c r="S995" s="543" t="s">
        <v>2478</v>
      </c>
    </row>
    <row r="996" spans="1:19">
      <c r="A996" s="540" t="s">
        <v>3271</v>
      </c>
      <c r="B996" s="541"/>
      <c r="C996" s="541"/>
      <c r="D996" s="542">
        <v>90017</v>
      </c>
      <c r="E996" s="542">
        <v>90017</v>
      </c>
      <c r="F996" s="542" t="s">
        <v>5262</v>
      </c>
      <c r="G996" s="540" t="s">
        <v>5263</v>
      </c>
      <c r="H996" s="542" t="s">
        <v>2546</v>
      </c>
      <c r="I996" s="541" t="s">
        <v>2478</v>
      </c>
      <c r="J996" s="540" t="s">
        <v>2478</v>
      </c>
      <c r="K996" s="540" t="s">
        <v>2478</v>
      </c>
      <c r="L996" s="540" t="s">
        <v>2478</v>
      </c>
      <c r="M996" s="540" t="s">
        <v>2478</v>
      </c>
      <c r="N996" s="540" t="s">
        <v>2478</v>
      </c>
      <c r="O996" s="540" t="s">
        <v>2478</v>
      </c>
      <c r="P996" s="540" t="s">
        <v>2478</v>
      </c>
      <c r="Q996" s="540" t="s">
        <v>2478</v>
      </c>
      <c r="R996" s="540" t="s">
        <v>2478</v>
      </c>
      <c r="S996" s="540" t="s">
        <v>2478</v>
      </c>
    </row>
    <row r="997" spans="1:19">
      <c r="A997" s="543" t="s">
        <v>3271</v>
      </c>
      <c r="B997" s="544"/>
      <c r="C997" s="544"/>
      <c r="D997" s="545">
        <v>90017</v>
      </c>
      <c r="E997" s="545">
        <v>90017</v>
      </c>
      <c r="F997" s="545" t="s">
        <v>5264</v>
      </c>
      <c r="G997" s="543" t="s">
        <v>5265</v>
      </c>
      <c r="H997" s="545" t="s">
        <v>2546</v>
      </c>
      <c r="I997" s="544" t="s">
        <v>2478</v>
      </c>
      <c r="J997" s="543" t="s">
        <v>2478</v>
      </c>
      <c r="K997" s="543" t="s">
        <v>2478</v>
      </c>
      <c r="L997" s="543" t="s">
        <v>2478</v>
      </c>
      <c r="M997" s="543" t="s">
        <v>2478</v>
      </c>
      <c r="N997" s="543" t="s">
        <v>2478</v>
      </c>
      <c r="O997" s="543" t="s">
        <v>2478</v>
      </c>
      <c r="P997" s="543" t="s">
        <v>2478</v>
      </c>
      <c r="Q997" s="543" t="s">
        <v>2478</v>
      </c>
      <c r="R997" s="543" t="s">
        <v>2478</v>
      </c>
      <c r="S997" s="543" t="s">
        <v>2478</v>
      </c>
    </row>
    <row r="998" spans="1:19">
      <c r="A998" s="540" t="s">
        <v>3271</v>
      </c>
      <c r="B998" s="541"/>
      <c r="C998" s="541"/>
      <c r="D998" s="542">
        <v>90017</v>
      </c>
      <c r="E998" s="542">
        <v>90017</v>
      </c>
      <c r="F998" s="542" t="s">
        <v>5266</v>
      </c>
      <c r="G998" s="540" t="s">
        <v>5267</v>
      </c>
      <c r="H998" s="542" t="s">
        <v>2546</v>
      </c>
      <c r="I998" s="541" t="s">
        <v>2478</v>
      </c>
      <c r="J998" s="540" t="s">
        <v>2478</v>
      </c>
      <c r="K998" s="540" t="s">
        <v>2478</v>
      </c>
      <c r="L998" s="540" t="s">
        <v>2478</v>
      </c>
      <c r="M998" s="540" t="s">
        <v>2478</v>
      </c>
      <c r="N998" s="540" t="s">
        <v>2478</v>
      </c>
      <c r="O998" s="540" t="s">
        <v>2478</v>
      </c>
      <c r="P998" s="540" t="s">
        <v>2478</v>
      </c>
      <c r="Q998" s="540" t="s">
        <v>2478</v>
      </c>
      <c r="R998" s="540" t="s">
        <v>2478</v>
      </c>
      <c r="S998" s="540" t="s">
        <v>2478</v>
      </c>
    </row>
    <row r="999" spans="1:19">
      <c r="A999" s="543" t="s">
        <v>3271</v>
      </c>
      <c r="B999" s="544"/>
      <c r="C999" s="544"/>
      <c r="D999" s="545">
        <v>90017</v>
      </c>
      <c r="E999" s="545">
        <v>90017</v>
      </c>
      <c r="F999" s="545" t="s">
        <v>5268</v>
      </c>
      <c r="G999" s="543" t="s">
        <v>5269</v>
      </c>
      <c r="H999" s="545" t="s">
        <v>3519</v>
      </c>
      <c r="I999" s="544" t="s">
        <v>2478</v>
      </c>
      <c r="J999" s="543" t="s">
        <v>2478</v>
      </c>
      <c r="K999" s="543" t="s">
        <v>2478</v>
      </c>
      <c r="L999" s="543" t="s">
        <v>2478</v>
      </c>
      <c r="M999" s="543" t="s">
        <v>2478</v>
      </c>
      <c r="N999" s="543" t="s">
        <v>2478</v>
      </c>
      <c r="O999" s="543" t="s">
        <v>2478</v>
      </c>
      <c r="P999" s="543" t="s">
        <v>2478</v>
      </c>
      <c r="Q999" s="543" t="s">
        <v>2478</v>
      </c>
      <c r="R999" s="543" t="s">
        <v>2478</v>
      </c>
      <c r="S999" s="543" t="s">
        <v>2478</v>
      </c>
    </row>
    <row r="1000" spans="1:19">
      <c r="A1000" s="540" t="s">
        <v>3271</v>
      </c>
      <c r="B1000" s="541"/>
      <c r="C1000" s="541"/>
      <c r="D1000" s="542">
        <v>90017</v>
      </c>
      <c r="E1000" s="542">
        <v>90017</v>
      </c>
      <c r="F1000" s="542" t="s">
        <v>5270</v>
      </c>
      <c r="G1000" s="540" t="s">
        <v>5271</v>
      </c>
      <c r="H1000" s="542" t="s">
        <v>2546</v>
      </c>
      <c r="I1000" s="541" t="s">
        <v>2478</v>
      </c>
      <c r="J1000" s="540" t="s">
        <v>2478</v>
      </c>
      <c r="K1000" s="540" t="s">
        <v>2478</v>
      </c>
      <c r="L1000" s="540" t="s">
        <v>2478</v>
      </c>
      <c r="M1000" s="540" t="s">
        <v>2478</v>
      </c>
      <c r="N1000" s="540" t="s">
        <v>2478</v>
      </c>
      <c r="O1000" s="540" t="s">
        <v>2478</v>
      </c>
      <c r="P1000" s="540" t="s">
        <v>2478</v>
      </c>
      <c r="Q1000" s="540" t="s">
        <v>2478</v>
      </c>
      <c r="R1000" s="540" t="s">
        <v>2478</v>
      </c>
      <c r="S1000" s="540" t="s">
        <v>2478</v>
      </c>
    </row>
    <row r="1001" spans="1:19">
      <c r="A1001" s="543" t="s">
        <v>3271</v>
      </c>
      <c r="B1001" s="544"/>
      <c r="C1001" s="544"/>
      <c r="D1001" s="545">
        <v>90017</v>
      </c>
      <c r="E1001" s="545">
        <v>90017</v>
      </c>
      <c r="F1001" s="545" t="s">
        <v>5272</v>
      </c>
      <c r="G1001" s="543" t="s">
        <v>5273</v>
      </c>
      <c r="H1001" s="545" t="s">
        <v>2546</v>
      </c>
      <c r="I1001" s="544" t="s">
        <v>2478</v>
      </c>
      <c r="J1001" s="543" t="s">
        <v>2478</v>
      </c>
      <c r="K1001" s="543" t="s">
        <v>2478</v>
      </c>
      <c r="L1001" s="543" t="s">
        <v>2478</v>
      </c>
      <c r="M1001" s="543" t="s">
        <v>2478</v>
      </c>
      <c r="N1001" s="543" t="s">
        <v>2478</v>
      </c>
      <c r="O1001" s="543" t="s">
        <v>2478</v>
      </c>
      <c r="P1001" s="543" t="s">
        <v>2478</v>
      </c>
      <c r="Q1001" s="543" t="s">
        <v>2478</v>
      </c>
      <c r="R1001" s="543" t="s">
        <v>2478</v>
      </c>
      <c r="S1001" s="543" t="s">
        <v>2478</v>
      </c>
    </row>
    <row r="1002" spans="1:19">
      <c r="A1002" s="540" t="s">
        <v>3271</v>
      </c>
      <c r="B1002" s="541"/>
      <c r="C1002" s="541"/>
      <c r="D1002" s="542">
        <v>90017</v>
      </c>
      <c r="E1002" s="542">
        <v>90017</v>
      </c>
      <c r="F1002" s="542" t="s">
        <v>5274</v>
      </c>
      <c r="G1002" s="540" t="s">
        <v>5275</v>
      </c>
      <c r="H1002" s="542" t="s">
        <v>2546</v>
      </c>
      <c r="I1002" s="541" t="s">
        <v>2478</v>
      </c>
      <c r="J1002" s="540" t="s">
        <v>2478</v>
      </c>
      <c r="K1002" s="540" t="s">
        <v>2478</v>
      </c>
      <c r="L1002" s="540" t="s">
        <v>2478</v>
      </c>
      <c r="M1002" s="540" t="s">
        <v>2478</v>
      </c>
      <c r="N1002" s="540" t="s">
        <v>2478</v>
      </c>
      <c r="O1002" s="540" t="s">
        <v>2478</v>
      </c>
      <c r="P1002" s="540" t="s">
        <v>2478</v>
      </c>
      <c r="Q1002" s="540" t="s">
        <v>2478</v>
      </c>
      <c r="R1002" s="540" t="s">
        <v>2478</v>
      </c>
      <c r="S1002" s="540" t="s">
        <v>2478</v>
      </c>
    </row>
    <row r="1003" spans="1:19">
      <c r="A1003" s="543" t="s">
        <v>3271</v>
      </c>
      <c r="B1003" s="544"/>
      <c r="C1003" s="544"/>
      <c r="D1003" s="545">
        <v>90017</v>
      </c>
      <c r="E1003" s="545">
        <v>90017</v>
      </c>
      <c r="F1003" s="545" t="s">
        <v>5276</v>
      </c>
      <c r="G1003" s="543" t="s">
        <v>5277</v>
      </c>
      <c r="H1003" s="545" t="s">
        <v>2546</v>
      </c>
      <c r="I1003" s="544" t="s">
        <v>2478</v>
      </c>
      <c r="J1003" s="543" t="s">
        <v>2478</v>
      </c>
      <c r="K1003" s="543" t="s">
        <v>2478</v>
      </c>
      <c r="L1003" s="543" t="s">
        <v>2478</v>
      </c>
      <c r="M1003" s="543" t="s">
        <v>2478</v>
      </c>
      <c r="N1003" s="543" t="s">
        <v>2478</v>
      </c>
      <c r="O1003" s="543" t="s">
        <v>2478</v>
      </c>
      <c r="P1003" s="543" t="s">
        <v>2478</v>
      </c>
      <c r="Q1003" s="543" t="s">
        <v>2478</v>
      </c>
      <c r="R1003" s="543" t="s">
        <v>2478</v>
      </c>
      <c r="S1003" s="543" t="s">
        <v>2478</v>
      </c>
    </row>
    <row r="1004" spans="1:19">
      <c r="A1004" s="540" t="s">
        <v>3271</v>
      </c>
      <c r="B1004" s="541"/>
      <c r="C1004" s="541"/>
      <c r="D1004" s="542">
        <v>90017</v>
      </c>
      <c r="E1004" s="542">
        <v>90017</v>
      </c>
      <c r="F1004" s="542" t="s">
        <v>5278</v>
      </c>
      <c r="G1004" s="540" t="s">
        <v>5279</v>
      </c>
      <c r="H1004" s="542" t="s">
        <v>2546</v>
      </c>
      <c r="I1004" s="541" t="s">
        <v>2478</v>
      </c>
      <c r="J1004" s="540" t="s">
        <v>2478</v>
      </c>
      <c r="K1004" s="540" t="s">
        <v>2478</v>
      </c>
      <c r="L1004" s="540" t="s">
        <v>2478</v>
      </c>
      <c r="M1004" s="540" t="s">
        <v>2478</v>
      </c>
      <c r="N1004" s="540" t="s">
        <v>2478</v>
      </c>
      <c r="O1004" s="540" t="s">
        <v>2478</v>
      </c>
      <c r="P1004" s="540" t="s">
        <v>2478</v>
      </c>
      <c r="Q1004" s="540" t="s">
        <v>2478</v>
      </c>
      <c r="R1004" s="540" t="s">
        <v>2478</v>
      </c>
      <c r="S1004" s="540" t="s">
        <v>2478</v>
      </c>
    </row>
    <row r="1005" spans="1:19">
      <c r="A1005" s="543" t="s">
        <v>3271</v>
      </c>
      <c r="B1005" s="544"/>
      <c r="C1005" s="544"/>
      <c r="D1005" s="545">
        <v>90017</v>
      </c>
      <c r="E1005" s="545">
        <v>90017</v>
      </c>
      <c r="F1005" s="545" t="s">
        <v>5280</v>
      </c>
      <c r="G1005" s="543" t="s">
        <v>5281</v>
      </c>
      <c r="H1005" s="545" t="s">
        <v>2546</v>
      </c>
      <c r="I1005" s="544" t="s">
        <v>2478</v>
      </c>
      <c r="J1005" s="543" t="s">
        <v>2478</v>
      </c>
      <c r="K1005" s="543" t="s">
        <v>2478</v>
      </c>
      <c r="L1005" s="543" t="s">
        <v>2478</v>
      </c>
      <c r="M1005" s="543" t="s">
        <v>2478</v>
      </c>
      <c r="N1005" s="543" t="s">
        <v>2478</v>
      </c>
      <c r="O1005" s="543" t="s">
        <v>2478</v>
      </c>
      <c r="P1005" s="543" t="s">
        <v>2478</v>
      </c>
      <c r="Q1005" s="543" t="s">
        <v>2478</v>
      </c>
      <c r="R1005" s="543" t="s">
        <v>2478</v>
      </c>
      <c r="S1005" s="543" t="s">
        <v>2478</v>
      </c>
    </row>
    <row r="1006" spans="1:19">
      <c r="A1006" s="540" t="s">
        <v>3271</v>
      </c>
      <c r="B1006" s="541"/>
      <c r="C1006" s="541"/>
      <c r="D1006" s="542">
        <v>90017</v>
      </c>
      <c r="E1006" s="542">
        <v>90017</v>
      </c>
      <c r="F1006" s="542" t="s">
        <v>5282</v>
      </c>
      <c r="G1006" s="540" t="s">
        <v>5283</v>
      </c>
      <c r="H1006" s="542" t="s">
        <v>2469</v>
      </c>
      <c r="I1006" s="541" t="s">
        <v>2478</v>
      </c>
      <c r="J1006" s="540" t="s">
        <v>2478</v>
      </c>
      <c r="K1006" s="540" t="s">
        <v>2478</v>
      </c>
      <c r="L1006" s="540" t="s">
        <v>2478</v>
      </c>
      <c r="M1006" s="540" t="s">
        <v>2478</v>
      </c>
      <c r="N1006" s="540" t="s">
        <v>2478</v>
      </c>
      <c r="O1006" s="540" t="s">
        <v>2478</v>
      </c>
      <c r="P1006" s="540" t="s">
        <v>2478</v>
      </c>
      <c r="Q1006" s="540" t="s">
        <v>2478</v>
      </c>
      <c r="R1006" s="540" t="s">
        <v>2478</v>
      </c>
      <c r="S1006" s="540" t="s">
        <v>2478</v>
      </c>
    </row>
    <row r="1007" spans="1:19">
      <c r="A1007" s="543" t="s">
        <v>3271</v>
      </c>
      <c r="B1007" s="544"/>
      <c r="C1007" s="544"/>
      <c r="D1007" s="545">
        <v>90017</v>
      </c>
      <c r="E1007" s="545">
        <v>90017</v>
      </c>
      <c r="F1007" s="545" t="s">
        <v>5284</v>
      </c>
      <c r="G1007" s="543" t="s">
        <v>5285</v>
      </c>
      <c r="H1007" s="545" t="s">
        <v>2469</v>
      </c>
      <c r="I1007" s="544" t="s">
        <v>2478</v>
      </c>
      <c r="J1007" s="543" t="s">
        <v>2478</v>
      </c>
      <c r="K1007" s="543" t="s">
        <v>2478</v>
      </c>
      <c r="L1007" s="543" t="s">
        <v>2478</v>
      </c>
      <c r="M1007" s="543" t="s">
        <v>2478</v>
      </c>
      <c r="N1007" s="543" t="s">
        <v>2478</v>
      </c>
      <c r="O1007" s="543" t="s">
        <v>2478</v>
      </c>
      <c r="P1007" s="543" t="s">
        <v>2478</v>
      </c>
      <c r="Q1007" s="543" t="s">
        <v>2478</v>
      </c>
      <c r="R1007" s="543" t="s">
        <v>2478</v>
      </c>
      <c r="S1007" s="543" t="s">
        <v>2478</v>
      </c>
    </row>
    <row r="1008" spans="1:19">
      <c r="A1008" s="540" t="s">
        <v>3271</v>
      </c>
      <c r="B1008" s="541"/>
      <c r="C1008" s="541"/>
      <c r="D1008" s="542">
        <v>90017</v>
      </c>
      <c r="E1008" s="542">
        <v>90017</v>
      </c>
      <c r="F1008" s="542" t="s">
        <v>5286</v>
      </c>
      <c r="G1008" s="540" t="s">
        <v>5287</v>
      </c>
      <c r="H1008" s="542" t="s">
        <v>2546</v>
      </c>
      <c r="I1008" s="541" t="s">
        <v>2478</v>
      </c>
      <c r="J1008" s="540" t="s">
        <v>2478</v>
      </c>
      <c r="K1008" s="540" t="s">
        <v>2478</v>
      </c>
      <c r="L1008" s="540" t="s">
        <v>2478</v>
      </c>
      <c r="M1008" s="540" t="s">
        <v>2478</v>
      </c>
      <c r="N1008" s="540" t="s">
        <v>2478</v>
      </c>
      <c r="O1008" s="540" t="s">
        <v>2478</v>
      </c>
      <c r="P1008" s="540" t="s">
        <v>2478</v>
      </c>
      <c r="Q1008" s="540" t="s">
        <v>2478</v>
      </c>
      <c r="R1008" s="540" t="s">
        <v>2478</v>
      </c>
      <c r="S1008" s="540" t="s">
        <v>2478</v>
      </c>
    </row>
    <row r="1009" spans="1:19">
      <c r="A1009" s="543" t="s">
        <v>3271</v>
      </c>
      <c r="B1009" s="544"/>
      <c r="C1009" s="544"/>
      <c r="D1009" s="545">
        <v>90017</v>
      </c>
      <c r="E1009" s="545">
        <v>90017</v>
      </c>
      <c r="F1009" s="545" t="s">
        <v>5288</v>
      </c>
      <c r="G1009" s="543" t="s">
        <v>5289</v>
      </c>
      <c r="H1009" s="545" t="s">
        <v>2546</v>
      </c>
      <c r="I1009" s="544" t="s">
        <v>2478</v>
      </c>
      <c r="J1009" s="543" t="s">
        <v>2478</v>
      </c>
      <c r="K1009" s="543" t="s">
        <v>2478</v>
      </c>
      <c r="L1009" s="543" t="s">
        <v>2478</v>
      </c>
      <c r="M1009" s="543" t="s">
        <v>2478</v>
      </c>
      <c r="N1009" s="543" t="s">
        <v>2478</v>
      </c>
      <c r="O1009" s="543" t="s">
        <v>2478</v>
      </c>
      <c r="P1009" s="543" t="s">
        <v>2478</v>
      </c>
      <c r="Q1009" s="543" t="s">
        <v>2478</v>
      </c>
      <c r="R1009" s="543" t="s">
        <v>2478</v>
      </c>
      <c r="S1009" s="543" t="s">
        <v>2478</v>
      </c>
    </row>
    <row r="1010" spans="1:19">
      <c r="A1010" s="540" t="s">
        <v>3271</v>
      </c>
      <c r="B1010" s="541"/>
      <c r="C1010" s="541"/>
      <c r="D1010" s="542">
        <v>90017</v>
      </c>
      <c r="E1010" s="542">
        <v>90017</v>
      </c>
      <c r="F1010" s="542" t="s">
        <v>5290</v>
      </c>
      <c r="G1010" s="540" t="s">
        <v>5291</v>
      </c>
      <c r="H1010" s="542" t="s">
        <v>2546</v>
      </c>
      <c r="I1010" s="541" t="s">
        <v>2478</v>
      </c>
      <c r="J1010" s="540" t="s">
        <v>2478</v>
      </c>
      <c r="K1010" s="540" t="s">
        <v>2478</v>
      </c>
      <c r="L1010" s="540" t="s">
        <v>2478</v>
      </c>
      <c r="M1010" s="540" t="s">
        <v>2478</v>
      </c>
      <c r="N1010" s="540" t="s">
        <v>2478</v>
      </c>
      <c r="O1010" s="540" t="s">
        <v>2478</v>
      </c>
      <c r="P1010" s="540" t="s">
        <v>2478</v>
      </c>
      <c r="Q1010" s="540" t="s">
        <v>2478</v>
      </c>
      <c r="R1010" s="540" t="s">
        <v>2478</v>
      </c>
      <c r="S1010" s="540" t="s">
        <v>2478</v>
      </c>
    </row>
    <row r="1011" spans="1:19">
      <c r="A1011" s="543" t="s">
        <v>3271</v>
      </c>
      <c r="B1011" s="544"/>
      <c r="C1011" s="544"/>
      <c r="D1011" s="545">
        <v>90017</v>
      </c>
      <c r="E1011" s="545">
        <v>90017</v>
      </c>
      <c r="F1011" s="545" t="s">
        <v>5292</v>
      </c>
      <c r="G1011" s="543" t="s">
        <v>5293</v>
      </c>
      <c r="H1011" s="545" t="s">
        <v>2546</v>
      </c>
      <c r="I1011" s="544" t="s">
        <v>2478</v>
      </c>
      <c r="J1011" s="543" t="s">
        <v>2478</v>
      </c>
      <c r="K1011" s="543" t="s">
        <v>2478</v>
      </c>
      <c r="L1011" s="543" t="s">
        <v>2478</v>
      </c>
      <c r="M1011" s="543" t="s">
        <v>2478</v>
      </c>
      <c r="N1011" s="543" t="s">
        <v>2478</v>
      </c>
      <c r="O1011" s="543" t="s">
        <v>2478</v>
      </c>
      <c r="P1011" s="543" t="s">
        <v>2478</v>
      </c>
      <c r="Q1011" s="543" t="s">
        <v>2478</v>
      </c>
      <c r="R1011" s="543" t="s">
        <v>2478</v>
      </c>
      <c r="S1011" s="543" t="s">
        <v>2478</v>
      </c>
    </row>
    <row r="1012" spans="1:19">
      <c r="A1012" s="540" t="s">
        <v>3271</v>
      </c>
      <c r="B1012" s="541"/>
      <c r="C1012" s="541"/>
      <c r="D1012" s="542">
        <v>90017</v>
      </c>
      <c r="E1012" s="542">
        <v>90017</v>
      </c>
      <c r="F1012" s="542" t="s">
        <v>5294</v>
      </c>
      <c r="G1012" s="540" t="s">
        <v>5295</v>
      </c>
      <c r="H1012" s="542" t="s">
        <v>2546</v>
      </c>
      <c r="I1012" s="541" t="s">
        <v>2478</v>
      </c>
      <c r="J1012" s="540" t="s">
        <v>2478</v>
      </c>
      <c r="K1012" s="540" t="s">
        <v>2478</v>
      </c>
      <c r="L1012" s="540" t="s">
        <v>2478</v>
      </c>
      <c r="M1012" s="540" t="s">
        <v>2478</v>
      </c>
      <c r="N1012" s="540" t="s">
        <v>2478</v>
      </c>
      <c r="O1012" s="540" t="s">
        <v>2478</v>
      </c>
      <c r="P1012" s="540" t="s">
        <v>2478</v>
      </c>
      <c r="Q1012" s="540" t="s">
        <v>2478</v>
      </c>
      <c r="R1012" s="540" t="s">
        <v>2478</v>
      </c>
      <c r="S1012" s="540" t="s">
        <v>2478</v>
      </c>
    </row>
    <row r="1013" spans="1:19">
      <c r="A1013" s="543" t="s">
        <v>3271</v>
      </c>
      <c r="B1013" s="544"/>
      <c r="C1013" s="544"/>
      <c r="D1013" s="545">
        <v>90017</v>
      </c>
      <c r="E1013" s="545">
        <v>90017</v>
      </c>
      <c r="F1013" s="545" t="s">
        <v>5296</v>
      </c>
      <c r="G1013" s="543" t="s">
        <v>5297</v>
      </c>
      <c r="H1013" s="545" t="s">
        <v>2469</v>
      </c>
      <c r="I1013" s="544" t="s">
        <v>2478</v>
      </c>
      <c r="J1013" s="543" t="s">
        <v>2478</v>
      </c>
      <c r="K1013" s="543" t="s">
        <v>2478</v>
      </c>
      <c r="L1013" s="543" t="s">
        <v>2478</v>
      </c>
      <c r="M1013" s="543" t="s">
        <v>2478</v>
      </c>
      <c r="N1013" s="543" t="s">
        <v>2478</v>
      </c>
      <c r="O1013" s="543" t="s">
        <v>2478</v>
      </c>
      <c r="P1013" s="543" t="s">
        <v>2478</v>
      </c>
      <c r="Q1013" s="543" t="s">
        <v>2478</v>
      </c>
      <c r="R1013" s="543" t="s">
        <v>2478</v>
      </c>
      <c r="S1013" s="543" t="s">
        <v>2478</v>
      </c>
    </row>
    <row r="1014" spans="1:19">
      <c r="A1014" s="540" t="s">
        <v>3271</v>
      </c>
      <c r="B1014" s="541"/>
      <c r="C1014" s="541"/>
      <c r="D1014" s="542">
        <v>90017</v>
      </c>
      <c r="E1014" s="542">
        <v>90017</v>
      </c>
      <c r="F1014" s="542" t="s">
        <v>5298</v>
      </c>
      <c r="G1014" s="540" t="s">
        <v>5299</v>
      </c>
      <c r="H1014" s="542" t="s">
        <v>2546</v>
      </c>
      <c r="I1014" s="541" t="s">
        <v>2478</v>
      </c>
      <c r="J1014" s="540" t="s">
        <v>2478</v>
      </c>
      <c r="K1014" s="540" t="s">
        <v>2478</v>
      </c>
      <c r="L1014" s="540" t="s">
        <v>2478</v>
      </c>
      <c r="M1014" s="540" t="s">
        <v>2478</v>
      </c>
      <c r="N1014" s="540" t="s">
        <v>2478</v>
      </c>
      <c r="O1014" s="540" t="s">
        <v>2478</v>
      </c>
      <c r="P1014" s="540" t="s">
        <v>2478</v>
      </c>
      <c r="Q1014" s="540" t="s">
        <v>2478</v>
      </c>
      <c r="R1014" s="540" t="s">
        <v>2478</v>
      </c>
      <c r="S1014" s="540" t="s">
        <v>2478</v>
      </c>
    </row>
    <row r="1015" spans="1:19">
      <c r="A1015" s="543" t="s">
        <v>3271</v>
      </c>
      <c r="B1015" s="544"/>
      <c r="C1015" s="544"/>
      <c r="D1015" s="545">
        <v>90017</v>
      </c>
      <c r="E1015" s="545">
        <v>90017</v>
      </c>
      <c r="F1015" s="545" t="s">
        <v>5300</v>
      </c>
      <c r="G1015" s="543" t="s">
        <v>5301</v>
      </c>
      <c r="H1015" s="545" t="s">
        <v>2546</v>
      </c>
      <c r="I1015" s="544" t="s">
        <v>2478</v>
      </c>
      <c r="J1015" s="543" t="s">
        <v>2478</v>
      </c>
      <c r="K1015" s="543" t="s">
        <v>2478</v>
      </c>
      <c r="L1015" s="543" t="s">
        <v>2478</v>
      </c>
      <c r="M1015" s="543" t="s">
        <v>2478</v>
      </c>
      <c r="N1015" s="543" t="s">
        <v>2478</v>
      </c>
      <c r="O1015" s="543" t="s">
        <v>2478</v>
      </c>
      <c r="P1015" s="543" t="s">
        <v>2478</v>
      </c>
      <c r="Q1015" s="543" t="s">
        <v>2478</v>
      </c>
      <c r="R1015" s="543" t="s">
        <v>2478</v>
      </c>
      <c r="S1015" s="543" t="s">
        <v>2478</v>
      </c>
    </row>
    <row r="1016" spans="1:19">
      <c r="A1016" s="540" t="s">
        <v>3271</v>
      </c>
      <c r="B1016" s="541"/>
      <c r="C1016" s="541"/>
      <c r="D1016" s="542">
        <v>90017</v>
      </c>
      <c r="E1016" s="542">
        <v>90017</v>
      </c>
      <c r="F1016" s="542" t="s">
        <v>5302</v>
      </c>
      <c r="G1016" s="540" t="s">
        <v>5303</v>
      </c>
      <c r="H1016" s="542" t="s">
        <v>2546</v>
      </c>
      <c r="I1016" s="541" t="s">
        <v>2478</v>
      </c>
      <c r="J1016" s="540" t="s">
        <v>2478</v>
      </c>
      <c r="K1016" s="540" t="s">
        <v>2478</v>
      </c>
      <c r="L1016" s="540" t="s">
        <v>2478</v>
      </c>
      <c r="M1016" s="540" t="s">
        <v>2478</v>
      </c>
      <c r="N1016" s="540" t="s">
        <v>2478</v>
      </c>
      <c r="O1016" s="540" t="s">
        <v>2478</v>
      </c>
      <c r="P1016" s="540" t="s">
        <v>2478</v>
      </c>
      <c r="Q1016" s="540" t="s">
        <v>2478</v>
      </c>
      <c r="R1016" s="540" t="s">
        <v>2478</v>
      </c>
      <c r="S1016" s="540" t="s">
        <v>2478</v>
      </c>
    </row>
    <row r="1017" spans="1:19">
      <c r="A1017" s="543" t="s">
        <v>3271</v>
      </c>
      <c r="B1017" s="544"/>
      <c r="C1017" s="544"/>
      <c r="D1017" s="545">
        <v>90017</v>
      </c>
      <c r="E1017" s="545">
        <v>90017</v>
      </c>
      <c r="F1017" s="545" t="s">
        <v>5304</v>
      </c>
      <c r="G1017" s="543" t="s">
        <v>5305</v>
      </c>
      <c r="H1017" s="545" t="s">
        <v>2546</v>
      </c>
      <c r="I1017" s="544" t="s">
        <v>2478</v>
      </c>
      <c r="J1017" s="543" t="s">
        <v>2478</v>
      </c>
      <c r="K1017" s="543" t="s">
        <v>2478</v>
      </c>
      <c r="L1017" s="543" t="s">
        <v>2478</v>
      </c>
      <c r="M1017" s="543" t="s">
        <v>2478</v>
      </c>
      <c r="N1017" s="543" t="s">
        <v>2478</v>
      </c>
      <c r="O1017" s="543" t="s">
        <v>2478</v>
      </c>
      <c r="P1017" s="543" t="s">
        <v>2478</v>
      </c>
      <c r="Q1017" s="543" t="s">
        <v>2478</v>
      </c>
      <c r="R1017" s="543" t="s">
        <v>2478</v>
      </c>
      <c r="S1017" s="543" t="s">
        <v>2478</v>
      </c>
    </row>
    <row r="1018" spans="1:19">
      <c r="A1018" s="540" t="s">
        <v>3271</v>
      </c>
      <c r="B1018" s="541"/>
      <c r="C1018" s="541"/>
      <c r="D1018" s="542">
        <v>90017</v>
      </c>
      <c r="E1018" s="542">
        <v>90017</v>
      </c>
      <c r="F1018" s="542" t="s">
        <v>5306</v>
      </c>
      <c r="G1018" s="540" t="s">
        <v>5307</v>
      </c>
      <c r="H1018" s="542" t="s">
        <v>2546</v>
      </c>
      <c r="I1018" s="541" t="s">
        <v>2478</v>
      </c>
      <c r="J1018" s="540" t="s">
        <v>2478</v>
      </c>
      <c r="K1018" s="540" t="s">
        <v>2478</v>
      </c>
      <c r="L1018" s="540" t="s">
        <v>2478</v>
      </c>
      <c r="M1018" s="540" t="s">
        <v>2478</v>
      </c>
      <c r="N1018" s="540" t="s">
        <v>2478</v>
      </c>
      <c r="O1018" s="540" t="s">
        <v>2478</v>
      </c>
      <c r="P1018" s="540" t="s">
        <v>2478</v>
      </c>
      <c r="Q1018" s="540" t="s">
        <v>2478</v>
      </c>
      <c r="R1018" s="540" t="s">
        <v>2478</v>
      </c>
      <c r="S1018" s="540" t="s">
        <v>2478</v>
      </c>
    </row>
    <row r="1019" spans="1:19">
      <c r="A1019" s="543" t="s">
        <v>3271</v>
      </c>
      <c r="B1019" s="544"/>
      <c r="C1019" s="544"/>
      <c r="D1019" s="545">
        <v>90017</v>
      </c>
      <c r="E1019" s="545">
        <v>90017</v>
      </c>
      <c r="F1019" s="545" t="s">
        <v>5308</v>
      </c>
      <c r="G1019" s="543" t="s">
        <v>5309</v>
      </c>
      <c r="H1019" s="545" t="s">
        <v>2546</v>
      </c>
      <c r="I1019" s="544" t="s">
        <v>2478</v>
      </c>
      <c r="J1019" s="543" t="s">
        <v>2478</v>
      </c>
      <c r="K1019" s="543" t="s">
        <v>2478</v>
      </c>
      <c r="L1019" s="543" t="s">
        <v>2478</v>
      </c>
      <c r="M1019" s="543" t="s">
        <v>2478</v>
      </c>
      <c r="N1019" s="543" t="s">
        <v>2478</v>
      </c>
      <c r="O1019" s="543" t="s">
        <v>2478</v>
      </c>
      <c r="P1019" s="543" t="s">
        <v>2478</v>
      </c>
      <c r="Q1019" s="543" t="s">
        <v>2478</v>
      </c>
      <c r="R1019" s="543" t="s">
        <v>2478</v>
      </c>
      <c r="S1019" s="543" t="s">
        <v>2478</v>
      </c>
    </row>
    <row r="1020" spans="1:19">
      <c r="A1020" s="540" t="s">
        <v>3271</v>
      </c>
      <c r="B1020" s="541"/>
      <c r="C1020" s="541"/>
      <c r="D1020" s="542">
        <v>90017</v>
      </c>
      <c r="E1020" s="542">
        <v>90017</v>
      </c>
      <c r="F1020" s="542" t="s">
        <v>5310</v>
      </c>
      <c r="G1020" s="540" t="s">
        <v>5311</v>
      </c>
      <c r="H1020" s="542" t="s">
        <v>2546</v>
      </c>
      <c r="I1020" s="541" t="s">
        <v>2478</v>
      </c>
      <c r="J1020" s="540" t="s">
        <v>2478</v>
      </c>
      <c r="K1020" s="540" t="s">
        <v>2478</v>
      </c>
      <c r="L1020" s="540" t="s">
        <v>2478</v>
      </c>
      <c r="M1020" s="540" t="s">
        <v>2478</v>
      </c>
      <c r="N1020" s="540" t="s">
        <v>2478</v>
      </c>
      <c r="O1020" s="540" t="s">
        <v>2478</v>
      </c>
      <c r="P1020" s="540" t="s">
        <v>2478</v>
      </c>
      <c r="Q1020" s="540" t="s">
        <v>2478</v>
      </c>
      <c r="R1020" s="540" t="s">
        <v>2478</v>
      </c>
      <c r="S1020" s="540" t="s">
        <v>2478</v>
      </c>
    </row>
    <row r="1021" spans="1:19">
      <c r="A1021" s="543" t="s">
        <v>3271</v>
      </c>
      <c r="B1021" s="544"/>
      <c r="C1021" s="544"/>
      <c r="D1021" s="545">
        <v>90017</v>
      </c>
      <c r="E1021" s="545">
        <v>90017</v>
      </c>
      <c r="F1021" s="545" t="s">
        <v>5312</v>
      </c>
      <c r="G1021" s="543" t="s">
        <v>5313</v>
      </c>
      <c r="H1021" s="545" t="s">
        <v>2546</v>
      </c>
      <c r="I1021" s="544" t="s">
        <v>2478</v>
      </c>
      <c r="J1021" s="543" t="s">
        <v>2478</v>
      </c>
      <c r="K1021" s="543" t="s">
        <v>2478</v>
      </c>
      <c r="L1021" s="543" t="s">
        <v>2478</v>
      </c>
      <c r="M1021" s="543" t="s">
        <v>2478</v>
      </c>
      <c r="N1021" s="543" t="s">
        <v>2478</v>
      </c>
      <c r="O1021" s="543" t="s">
        <v>2478</v>
      </c>
      <c r="P1021" s="543" t="s">
        <v>2478</v>
      </c>
      <c r="Q1021" s="543" t="s">
        <v>2478</v>
      </c>
      <c r="R1021" s="543" t="s">
        <v>2478</v>
      </c>
      <c r="S1021" s="543" t="s">
        <v>2478</v>
      </c>
    </row>
    <row r="1022" spans="1:19">
      <c r="A1022" s="540" t="s">
        <v>3271</v>
      </c>
      <c r="B1022" s="541"/>
      <c r="C1022" s="541"/>
      <c r="D1022" s="542">
        <v>90017</v>
      </c>
      <c r="E1022" s="542">
        <v>90017</v>
      </c>
      <c r="F1022" s="542" t="s">
        <v>5314</v>
      </c>
      <c r="G1022" s="540" t="s">
        <v>5315</v>
      </c>
      <c r="H1022" s="542" t="s">
        <v>2546</v>
      </c>
      <c r="I1022" s="541" t="s">
        <v>2478</v>
      </c>
      <c r="J1022" s="540" t="s">
        <v>2478</v>
      </c>
      <c r="K1022" s="540" t="s">
        <v>2478</v>
      </c>
      <c r="L1022" s="540" t="s">
        <v>2478</v>
      </c>
      <c r="M1022" s="540" t="s">
        <v>2478</v>
      </c>
      <c r="N1022" s="540" t="s">
        <v>2478</v>
      </c>
      <c r="O1022" s="540" t="s">
        <v>2478</v>
      </c>
      <c r="P1022" s="540" t="s">
        <v>2478</v>
      </c>
      <c r="Q1022" s="540" t="s">
        <v>2478</v>
      </c>
      <c r="R1022" s="540" t="s">
        <v>2478</v>
      </c>
      <c r="S1022" s="540" t="s">
        <v>2478</v>
      </c>
    </row>
    <row r="1023" spans="1:19">
      <c r="A1023" s="543" t="s">
        <v>3271</v>
      </c>
      <c r="B1023" s="544"/>
      <c r="C1023" s="544"/>
      <c r="D1023" s="545">
        <v>90017</v>
      </c>
      <c r="E1023" s="545">
        <v>90017</v>
      </c>
      <c r="F1023" s="545" t="s">
        <v>5316</v>
      </c>
      <c r="G1023" s="543" t="s">
        <v>5317</v>
      </c>
      <c r="H1023" s="545" t="s">
        <v>2546</v>
      </c>
      <c r="I1023" s="544" t="s">
        <v>2478</v>
      </c>
      <c r="J1023" s="543" t="s">
        <v>2478</v>
      </c>
      <c r="K1023" s="543" t="s">
        <v>2478</v>
      </c>
      <c r="L1023" s="543" t="s">
        <v>2478</v>
      </c>
      <c r="M1023" s="543" t="s">
        <v>2478</v>
      </c>
      <c r="N1023" s="543" t="s">
        <v>2478</v>
      </c>
      <c r="O1023" s="543" t="s">
        <v>2478</v>
      </c>
      <c r="P1023" s="543" t="s">
        <v>2478</v>
      </c>
      <c r="Q1023" s="543" t="s">
        <v>2478</v>
      </c>
      <c r="R1023" s="543" t="s">
        <v>2478</v>
      </c>
      <c r="S1023" s="543" t="s">
        <v>2478</v>
      </c>
    </row>
    <row r="1024" spans="1:19">
      <c r="A1024" s="540" t="s">
        <v>3271</v>
      </c>
      <c r="B1024" s="541"/>
      <c r="C1024" s="541"/>
      <c r="D1024" s="542">
        <v>90017</v>
      </c>
      <c r="E1024" s="542">
        <v>90017</v>
      </c>
      <c r="F1024" s="542" t="s">
        <v>5318</v>
      </c>
      <c r="G1024" s="540" t="s">
        <v>5319</v>
      </c>
      <c r="H1024" s="542" t="s">
        <v>2546</v>
      </c>
      <c r="I1024" s="541" t="s">
        <v>2478</v>
      </c>
      <c r="J1024" s="540" t="s">
        <v>2478</v>
      </c>
      <c r="K1024" s="540" t="s">
        <v>2478</v>
      </c>
      <c r="L1024" s="540" t="s">
        <v>2478</v>
      </c>
      <c r="M1024" s="540" t="s">
        <v>2478</v>
      </c>
      <c r="N1024" s="540" t="s">
        <v>2478</v>
      </c>
      <c r="O1024" s="540" t="s">
        <v>2478</v>
      </c>
      <c r="P1024" s="540" t="s">
        <v>2478</v>
      </c>
      <c r="Q1024" s="540" t="s">
        <v>2478</v>
      </c>
      <c r="R1024" s="540" t="s">
        <v>2478</v>
      </c>
      <c r="S1024" s="540" t="s">
        <v>2478</v>
      </c>
    </row>
    <row r="1025" spans="1:19">
      <c r="A1025" s="543" t="s">
        <v>3271</v>
      </c>
      <c r="B1025" s="544"/>
      <c r="C1025" s="544"/>
      <c r="D1025" s="545">
        <v>90017</v>
      </c>
      <c r="E1025" s="545">
        <v>90017</v>
      </c>
      <c r="F1025" s="545" t="s">
        <v>5320</v>
      </c>
      <c r="G1025" s="543" t="s">
        <v>5321</v>
      </c>
      <c r="H1025" s="545" t="s">
        <v>2546</v>
      </c>
      <c r="I1025" s="544" t="s">
        <v>2478</v>
      </c>
      <c r="J1025" s="543" t="s">
        <v>2478</v>
      </c>
      <c r="K1025" s="543" t="s">
        <v>2478</v>
      </c>
      <c r="L1025" s="543" t="s">
        <v>2478</v>
      </c>
      <c r="M1025" s="543" t="s">
        <v>2478</v>
      </c>
      <c r="N1025" s="543" t="s">
        <v>2478</v>
      </c>
      <c r="O1025" s="543" t="s">
        <v>2478</v>
      </c>
      <c r="P1025" s="543" t="s">
        <v>2478</v>
      </c>
      <c r="Q1025" s="543" t="s">
        <v>2478</v>
      </c>
      <c r="R1025" s="543" t="s">
        <v>2478</v>
      </c>
      <c r="S1025" s="543" t="s">
        <v>2478</v>
      </c>
    </row>
    <row r="1026" spans="1:19">
      <c r="A1026" s="540" t="s">
        <v>3271</v>
      </c>
      <c r="B1026" s="541"/>
      <c r="C1026" s="541"/>
      <c r="D1026" s="542">
        <v>90017</v>
      </c>
      <c r="E1026" s="542">
        <v>90017</v>
      </c>
      <c r="F1026" s="542" t="s">
        <v>5322</v>
      </c>
      <c r="G1026" s="540" t="s">
        <v>5323</v>
      </c>
      <c r="H1026" s="542" t="s">
        <v>2546</v>
      </c>
      <c r="I1026" s="541" t="s">
        <v>2478</v>
      </c>
      <c r="J1026" s="540" t="s">
        <v>2478</v>
      </c>
      <c r="K1026" s="540" t="s">
        <v>2478</v>
      </c>
      <c r="L1026" s="540" t="s">
        <v>2478</v>
      </c>
      <c r="M1026" s="540" t="s">
        <v>2478</v>
      </c>
      <c r="N1026" s="540" t="s">
        <v>2478</v>
      </c>
      <c r="O1026" s="540" t="s">
        <v>2478</v>
      </c>
      <c r="P1026" s="540" t="s">
        <v>2478</v>
      </c>
      <c r="Q1026" s="540" t="s">
        <v>2478</v>
      </c>
      <c r="R1026" s="540" t="s">
        <v>2478</v>
      </c>
      <c r="S1026" s="540" t="s">
        <v>2478</v>
      </c>
    </row>
    <row r="1027" spans="1:19">
      <c r="A1027" s="543" t="s">
        <v>3271</v>
      </c>
      <c r="B1027" s="544"/>
      <c r="C1027" s="544"/>
      <c r="D1027" s="545">
        <v>90017</v>
      </c>
      <c r="E1027" s="545">
        <v>90017</v>
      </c>
      <c r="F1027" s="545" t="s">
        <v>5324</v>
      </c>
      <c r="G1027" s="543" t="s">
        <v>5325</v>
      </c>
      <c r="H1027" s="545" t="s">
        <v>2546</v>
      </c>
      <c r="I1027" s="544" t="s">
        <v>2478</v>
      </c>
      <c r="J1027" s="543" t="s">
        <v>2478</v>
      </c>
      <c r="K1027" s="543" t="s">
        <v>2478</v>
      </c>
      <c r="L1027" s="543" t="s">
        <v>2478</v>
      </c>
      <c r="M1027" s="543" t="s">
        <v>2478</v>
      </c>
      <c r="N1027" s="543" t="s">
        <v>2478</v>
      </c>
      <c r="O1027" s="543" t="s">
        <v>2478</v>
      </c>
      <c r="P1027" s="543" t="s">
        <v>2478</v>
      </c>
      <c r="Q1027" s="543" t="s">
        <v>2478</v>
      </c>
      <c r="R1027" s="543" t="s">
        <v>2478</v>
      </c>
      <c r="S1027" s="543" t="s">
        <v>2478</v>
      </c>
    </row>
    <row r="1028" spans="1:19">
      <c r="A1028" s="540" t="s">
        <v>3271</v>
      </c>
      <c r="B1028" s="541"/>
      <c r="C1028" s="541"/>
      <c r="D1028" s="542">
        <v>90017</v>
      </c>
      <c r="E1028" s="542">
        <v>90017</v>
      </c>
      <c r="F1028" s="542" t="s">
        <v>5326</v>
      </c>
      <c r="G1028" s="540" t="s">
        <v>5327</v>
      </c>
      <c r="H1028" s="542" t="s">
        <v>2546</v>
      </c>
      <c r="I1028" s="541" t="s">
        <v>2478</v>
      </c>
      <c r="J1028" s="540" t="s">
        <v>2478</v>
      </c>
      <c r="K1028" s="540" t="s">
        <v>2478</v>
      </c>
      <c r="L1028" s="540" t="s">
        <v>2478</v>
      </c>
      <c r="M1028" s="540" t="s">
        <v>2478</v>
      </c>
      <c r="N1028" s="540" t="s">
        <v>2478</v>
      </c>
      <c r="O1028" s="540" t="s">
        <v>2478</v>
      </c>
      <c r="P1028" s="540" t="s">
        <v>2478</v>
      </c>
      <c r="Q1028" s="540" t="s">
        <v>2478</v>
      </c>
      <c r="R1028" s="540" t="s">
        <v>2478</v>
      </c>
      <c r="S1028" s="540" t="s">
        <v>2478</v>
      </c>
    </row>
    <row r="1029" spans="1:19">
      <c r="A1029" s="543" t="s">
        <v>3271</v>
      </c>
      <c r="B1029" s="544"/>
      <c r="C1029" s="544"/>
      <c r="D1029" s="545">
        <v>90017</v>
      </c>
      <c r="E1029" s="545">
        <v>90017</v>
      </c>
      <c r="F1029" s="545" t="s">
        <v>5328</v>
      </c>
      <c r="G1029" s="543" t="s">
        <v>5329</v>
      </c>
      <c r="H1029" s="545" t="s">
        <v>2546</v>
      </c>
      <c r="I1029" s="544" t="s">
        <v>2478</v>
      </c>
      <c r="J1029" s="543" t="s">
        <v>2478</v>
      </c>
      <c r="K1029" s="543" t="s">
        <v>2478</v>
      </c>
      <c r="L1029" s="543" t="s">
        <v>2478</v>
      </c>
      <c r="M1029" s="543" t="s">
        <v>2478</v>
      </c>
      <c r="N1029" s="543" t="s">
        <v>2478</v>
      </c>
      <c r="O1029" s="543" t="s">
        <v>2478</v>
      </c>
      <c r="P1029" s="543" t="s">
        <v>2478</v>
      </c>
      <c r="Q1029" s="543" t="s">
        <v>2478</v>
      </c>
      <c r="R1029" s="543" t="s">
        <v>2478</v>
      </c>
      <c r="S1029" s="543" t="s">
        <v>2478</v>
      </c>
    </row>
    <row r="1030" spans="1:19">
      <c r="A1030" s="540" t="s">
        <v>3271</v>
      </c>
      <c r="B1030" s="541"/>
      <c r="C1030" s="541"/>
      <c r="D1030" s="542">
        <v>90017</v>
      </c>
      <c r="E1030" s="542">
        <v>90017</v>
      </c>
      <c r="F1030" s="542" t="s">
        <v>5330</v>
      </c>
      <c r="G1030" s="540" t="s">
        <v>5331</v>
      </c>
      <c r="H1030" s="542" t="s">
        <v>2546</v>
      </c>
      <c r="I1030" s="541" t="s">
        <v>2478</v>
      </c>
      <c r="J1030" s="540" t="s">
        <v>2478</v>
      </c>
      <c r="K1030" s="540" t="s">
        <v>2478</v>
      </c>
      <c r="L1030" s="540" t="s">
        <v>2478</v>
      </c>
      <c r="M1030" s="540" t="s">
        <v>2478</v>
      </c>
      <c r="N1030" s="540" t="s">
        <v>2478</v>
      </c>
      <c r="O1030" s="540" t="s">
        <v>2478</v>
      </c>
      <c r="P1030" s="540" t="s">
        <v>2478</v>
      </c>
      <c r="Q1030" s="540" t="s">
        <v>2478</v>
      </c>
      <c r="R1030" s="540" t="s">
        <v>2478</v>
      </c>
      <c r="S1030" s="540" t="s">
        <v>2478</v>
      </c>
    </row>
    <row r="1031" spans="1:19">
      <c r="A1031" s="543" t="s">
        <v>3271</v>
      </c>
      <c r="B1031" s="544"/>
      <c r="C1031" s="544"/>
      <c r="D1031" s="545">
        <v>90017</v>
      </c>
      <c r="E1031" s="545">
        <v>90017</v>
      </c>
      <c r="F1031" s="545" t="s">
        <v>5332</v>
      </c>
      <c r="G1031" s="543" t="s">
        <v>5333</v>
      </c>
      <c r="H1031" s="545" t="s">
        <v>2546</v>
      </c>
      <c r="I1031" s="544" t="s">
        <v>2478</v>
      </c>
      <c r="J1031" s="543" t="s">
        <v>2478</v>
      </c>
      <c r="K1031" s="543" t="s">
        <v>2478</v>
      </c>
      <c r="L1031" s="543" t="s">
        <v>2478</v>
      </c>
      <c r="M1031" s="543" t="s">
        <v>2478</v>
      </c>
      <c r="N1031" s="543" t="s">
        <v>2478</v>
      </c>
      <c r="O1031" s="543" t="s">
        <v>2478</v>
      </c>
      <c r="P1031" s="543" t="s">
        <v>2478</v>
      </c>
      <c r="Q1031" s="543" t="s">
        <v>2478</v>
      </c>
      <c r="R1031" s="543" t="s">
        <v>2478</v>
      </c>
      <c r="S1031" s="543" t="s">
        <v>2478</v>
      </c>
    </row>
    <row r="1032" spans="1:19">
      <c r="A1032" s="540" t="s">
        <v>3271</v>
      </c>
      <c r="B1032" s="541"/>
      <c r="C1032" s="541"/>
      <c r="D1032" s="542">
        <v>90017</v>
      </c>
      <c r="E1032" s="542">
        <v>90017</v>
      </c>
      <c r="F1032" s="542" t="s">
        <v>5334</v>
      </c>
      <c r="G1032" s="540" t="s">
        <v>5335</v>
      </c>
      <c r="H1032" s="542" t="s">
        <v>2546</v>
      </c>
      <c r="I1032" s="541" t="s">
        <v>2478</v>
      </c>
      <c r="J1032" s="540" t="s">
        <v>2478</v>
      </c>
      <c r="K1032" s="540" t="s">
        <v>2478</v>
      </c>
      <c r="L1032" s="540" t="s">
        <v>2478</v>
      </c>
      <c r="M1032" s="540" t="s">
        <v>2478</v>
      </c>
      <c r="N1032" s="540" t="s">
        <v>2478</v>
      </c>
      <c r="O1032" s="540" t="s">
        <v>2478</v>
      </c>
      <c r="P1032" s="540" t="s">
        <v>2478</v>
      </c>
      <c r="Q1032" s="540" t="s">
        <v>2478</v>
      </c>
      <c r="R1032" s="540" t="s">
        <v>2478</v>
      </c>
      <c r="S1032" s="540" t="s">
        <v>2478</v>
      </c>
    </row>
    <row r="1033" spans="1:19">
      <c r="A1033" s="543" t="s">
        <v>3271</v>
      </c>
      <c r="B1033" s="544"/>
      <c r="C1033" s="544"/>
      <c r="D1033" s="545">
        <v>90017</v>
      </c>
      <c r="E1033" s="545">
        <v>90017</v>
      </c>
      <c r="F1033" s="545" t="s">
        <v>5336</v>
      </c>
      <c r="G1033" s="543" t="s">
        <v>5337</v>
      </c>
      <c r="H1033" s="545" t="s">
        <v>2546</v>
      </c>
      <c r="I1033" s="544" t="s">
        <v>2478</v>
      </c>
      <c r="J1033" s="543" t="s">
        <v>2478</v>
      </c>
      <c r="K1033" s="543" t="s">
        <v>2478</v>
      </c>
      <c r="L1033" s="543" t="s">
        <v>2478</v>
      </c>
      <c r="M1033" s="543" t="s">
        <v>2478</v>
      </c>
      <c r="N1033" s="543" t="s">
        <v>2478</v>
      </c>
      <c r="O1033" s="543" t="s">
        <v>2478</v>
      </c>
      <c r="P1033" s="543" t="s">
        <v>2478</v>
      </c>
      <c r="Q1033" s="543" t="s">
        <v>2478</v>
      </c>
      <c r="R1033" s="543" t="s">
        <v>2478</v>
      </c>
      <c r="S1033" s="543" t="s">
        <v>2478</v>
      </c>
    </row>
    <row r="1034" spans="1:19">
      <c r="A1034" s="540" t="s">
        <v>3271</v>
      </c>
      <c r="B1034" s="541"/>
      <c r="C1034" s="541"/>
      <c r="D1034" s="542">
        <v>90017</v>
      </c>
      <c r="E1034" s="542">
        <v>90017</v>
      </c>
      <c r="F1034" s="542" t="s">
        <v>5338</v>
      </c>
      <c r="G1034" s="540" t="s">
        <v>5339</v>
      </c>
      <c r="H1034" s="542" t="s">
        <v>2546</v>
      </c>
      <c r="I1034" s="541" t="s">
        <v>2478</v>
      </c>
      <c r="J1034" s="540" t="s">
        <v>2478</v>
      </c>
      <c r="K1034" s="540" t="s">
        <v>2478</v>
      </c>
      <c r="L1034" s="540" t="s">
        <v>2478</v>
      </c>
      <c r="M1034" s="540" t="s">
        <v>2478</v>
      </c>
      <c r="N1034" s="540" t="s">
        <v>2478</v>
      </c>
      <c r="O1034" s="540" t="s">
        <v>2478</v>
      </c>
      <c r="P1034" s="540" t="s">
        <v>2478</v>
      </c>
      <c r="Q1034" s="540" t="s">
        <v>2478</v>
      </c>
      <c r="R1034" s="540" t="s">
        <v>2478</v>
      </c>
      <c r="S1034" s="540" t="s">
        <v>2478</v>
      </c>
    </row>
    <row r="1035" spans="1:19">
      <c r="A1035" s="543" t="s">
        <v>3271</v>
      </c>
      <c r="B1035" s="544"/>
      <c r="C1035" s="544"/>
      <c r="D1035" s="545">
        <v>90017</v>
      </c>
      <c r="E1035" s="545">
        <v>90017</v>
      </c>
      <c r="F1035" s="545" t="s">
        <v>5340</v>
      </c>
      <c r="G1035" s="543" t="s">
        <v>5341</v>
      </c>
      <c r="H1035" s="545" t="s">
        <v>2546</v>
      </c>
      <c r="I1035" s="544" t="s">
        <v>2478</v>
      </c>
      <c r="J1035" s="543" t="s">
        <v>2478</v>
      </c>
      <c r="K1035" s="543" t="s">
        <v>2478</v>
      </c>
      <c r="L1035" s="543" t="s">
        <v>2478</v>
      </c>
      <c r="M1035" s="543" t="s">
        <v>2478</v>
      </c>
      <c r="N1035" s="543" t="s">
        <v>2478</v>
      </c>
      <c r="O1035" s="543" t="s">
        <v>2478</v>
      </c>
      <c r="P1035" s="543" t="s">
        <v>2478</v>
      </c>
      <c r="Q1035" s="543" t="s">
        <v>2478</v>
      </c>
      <c r="R1035" s="543" t="s">
        <v>2478</v>
      </c>
      <c r="S1035" s="543" t="s">
        <v>2478</v>
      </c>
    </row>
    <row r="1036" spans="1:19">
      <c r="A1036" s="540" t="s">
        <v>3271</v>
      </c>
      <c r="B1036" s="541"/>
      <c r="C1036" s="541"/>
      <c r="D1036" s="542">
        <v>90017</v>
      </c>
      <c r="E1036" s="542">
        <v>90017</v>
      </c>
      <c r="F1036" s="542" t="s">
        <v>5342</v>
      </c>
      <c r="G1036" s="540" t="s">
        <v>5343</v>
      </c>
      <c r="H1036" s="542" t="s">
        <v>2546</v>
      </c>
      <c r="I1036" s="541" t="s">
        <v>2478</v>
      </c>
      <c r="J1036" s="540" t="s">
        <v>2478</v>
      </c>
      <c r="K1036" s="540" t="s">
        <v>2478</v>
      </c>
      <c r="L1036" s="540" t="s">
        <v>2478</v>
      </c>
      <c r="M1036" s="540" t="s">
        <v>2478</v>
      </c>
      <c r="N1036" s="540" t="s">
        <v>2478</v>
      </c>
      <c r="O1036" s="540" t="s">
        <v>2478</v>
      </c>
      <c r="P1036" s="540" t="s">
        <v>2478</v>
      </c>
      <c r="Q1036" s="540" t="s">
        <v>2478</v>
      </c>
      <c r="R1036" s="540" t="s">
        <v>2478</v>
      </c>
      <c r="S1036" s="540" t="s">
        <v>2478</v>
      </c>
    </row>
    <row r="1037" spans="1:19">
      <c r="A1037" s="543" t="s">
        <v>3271</v>
      </c>
      <c r="B1037" s="544"/>
      <c r="C1037" s="544"/>
      <c r="D1037" s="545">
        <v>90017</v>
      </c>
      <c r="E1037" s="545">
        <v>90017</v>
      </c>
      <c r="F1037" s="545" t="s">
        <v>5344</v>
      </c>
      <c r="G1037" s="543" t="s">
        <v>5345</v>
      </c>
      <c r="H1037" s="545" t="s">
        <v>2546</v>
      </c>
      <c r="I1037" s="544" t="s">
        <v>2478</v>
      </c>
      <c r="J1037" s="543" t="s">
        <v>2478</v>
      </c>
      <c r="K1037" s="543" t="s">
        <v>2478</v>
      </c>
      <c r="L1037" s="543" t="s">
        <v>2478</v>
      </c>
      <c r="M1037" s="543" t="s">
        <v>2478</v>
      </c>
      <c r="N1037" s="543" t="s">
        <v>2478</v>
      </c>
      <c r="O1037" s="543" t="s">
        <v>2478</v>
      </c>
      <c r="P1037" s="543" t="s">
        <v>2478</v>
      </c>
      <c r="Q1037" s="543" t="s">
        <v>2478</v>
      </c>
      <c r="R1037" s="543" t="s">
        <v>2478</v>
      </c>
      <c r="S1037" s="543" t="s">
        <v>2478</v>
      </c>
    </row>
    <row r="1038" spans="1:19">
      <c r="A1038" s="540" t="s">
        <v>3271</v>
      </c>
      <c r="B1038" s="541"/>
      <c r="C1038" s="541"/>
      <c r="D1038" s="542">
        <v>90017</v>
      </c>
      <c r="E1038" s="542">
        <v>90017</v>
      </c>
      <c r="F1038" s="542" t="s">
        <v>5346</v>
      </c>
      <c r="G1038" s="540" t="s">
        <v>5347</v>
      </c>
      <c r="H1038" s="542" t="s">
        <v>2546</v>
      </c>
      <c r="I1038" s="541" t="s">
        <v>2478</v>
      </c>
      <c r="J1038" s="540" t="s">
        <v>2478</v>
      </c>
      <c r="K1038" s="540" t="s">
        <v>2478</v>
      </c>
      <c r="L1038" s="540" t="s">
        <v>2478</v>
      </c>
      <c r="M1038" s="540" t="s">
        <v>2478</v>
      </c>
      <c r="N1038" s="540" t="s">
        <v>2478</v>
      </c>
      <c r="O1038" s="540" t="s">
        <v>2478</v>
      </c>
      <c r="P1038" s="540" t="s">
        <v>2478</v>
      </c>
      <c r="Q1038" s="540" t="s">
        <v>2478</v>
      </c>
      <c r="R1038" s="540" t="s">
        <v>2478</v>
      </c>
      <c r="S1038" s="540" t="s">
        <v>2478</v>
      </c>
    </row>
    <row r="1039" spans="1:19">
      <c r="A1039" s="543" t="s">
        <v>3271</v>
      </c>
      <c r="B1039" s="544"/>
      <c r="C1039" s="544"/>
      <c r="D1039" s="545">
        <v>90017</v>
      </c>
      <c r="E1039" s="545">
        <v>90017</v>
      </c>
      <c r="F1039" s="545" t="s">
        <v>5348</v>
      </c>
      <c r="G1039" s="543" t="s">
        <v>5349</v>
      </c>
      <c r="H1039" s="545" t="s">
        <v>2546</v>
      </c>
      <c r="I1039" s="544" t="s">
        <v>2478</v>
      </c>
      <c r="J1039" s="543" t="s">
        <v>2478</v>
      </c>
      <c r="K1039" s="543" t="s">
        <v>2478</v>
      </c>
      <c r="L1039" s="543" t="s">
        <v>2478</v>
      </c>
      <c r="M1039" s="543" t="s">
        <v>2478</v>
      </c>
      <c r="N1039" s="543" t="s">
        <v>2478</v>
      </c>
      <c r="O1039" s="543" t="s">
        <v>2478</v>
      </c>
      <c r="P1039" s="543" t="s">
        <v>2478</v>
      </c>
      <c r="Q1039" s="543" t="s">
        <v>2478</v>
      </c>
      <c r="R1039" s="543" t="s">
        <v>2478</v>
      </c>
      <c r="S1039" s="543" t="s">
        <v>2478</v>
      </c>
    </row>
    <row r="1040" spans="1:19">
      <c r="A1040" s="540" t="s">
        <v>3271</v>
      </c>
      <c r="B1040" s="541"/>
      <c r="C1040" s="541"/>
      <c r="D1040" s="542">
        <v>90017</v>
      </c>
      <c r="E1040" s="542">
        <v>90017</v>
      </c>
      <c r="F1040" s="542" t="s">
        <v>5350</v>
      </c>
      <c r="G1040" s="540" t="s">
        <v>5351</v>
      </c>
      <c r="H1040" s="542" t="s">
        <v>2546</v>
      </c>
      <c r="I1040" s="541" t="s">
        <v>2478</v>
      </c>
      <c r="J1040" s="540" t="s">
        <v>2478</v>
      </c>
      <c r="K1040" s="540" t="s">
        <v>2478</v>
      </c>
      <c r="L1040" s="540" t="s">
        <v>2478</v>
      </c>
      <c r="M1040" s="540" t="s">
        <v>2478</v>
      </c>
      <c r="N1040" s="540" t="s">
        <v>2478</v>
      </c>
      <c r="O1040" s="540" t="s">
        <v>2478</v>
      </c>
      <c r="P1040" s="540" t="s">
        <v>2478</v>
      </c>
      <c r="Q1040" s="540" t="s">
        <v>2478</v>
      </c>
      <c r="R1040" s="540" t="s">
        <v>2478</v>
      </c>
      <c r="S1040" s="540" t="s">
        <v>2478</v>
      </c>
    </row>
    <row r="1041" spans="1:19">
      <c r="A1041" s="543" t="s">
        <v>3271</v>
      </c>
      <c r="B1041" s="544"/>
      <c r="C1041" s="544"/>
      <c r="D1041" s="545">
        <v>90017</v>
      </c>
      <c r="E1041" s="545">
        <v>90017</v>
      </c>
      <c r="F1041" s="545" t="s">
        <v>5352</v>
      </c>
      <c r="G1041" s="543" t="s">
        <v>5353</v>
      </c>
      <c r="H1041" s="545" t="s">
        <v>2546</v>
      </c>
      <c r="I1041" s="544" t="s">
        <v>2478</v>
      </c>
      <c r="J1041" s="543" t="s">
        <v>2478</v>
      </c>
      <c r="K1041" s="543" t="s">
        <v>2478</v>
      </c>
      <c r="L1041" s="543" t="s">
        <v>2478</v>
      </c>
      <c r="M1041" s="543" t="s">
        <v>2478</v>
      </c>
      <c r="N1041" s="543" t="s">
        <v>2478</v>
      </c>
      <c r="O1041" s="543" t="s">
        <v>2478</v>
      </c>
      <c r="P1041" s="543" t="s">
        <v>2478</v>
      </c>
      <c r="Q1041" s="543" t="s">
        <v>2478</v>
      </c>
      <c r="R1041" s="543" t="s">
        <v>2478</v>
      </c>
      <c r="S1041" s="543" t="s">
        <v>2478</v>
      </c>
    </row>
    <row r="1042" spans="1:19">
      <c r="A1042" s="540" t="s">
        <v>3271</v>
      </c>
      <c r="B1042" s="541"/>
      <c r="C1042" s="541"/>
      <c r="D1042" s="542">
        <v>90017</v>
      </c>
      <c r="E1042" s="542">
        <v>90017</v>
      </c>
      <c r="F1042" s="542" t="s">
        <v>5354</v>
      </c>
      <c r="G1042" s="540" t="s">
        <v>5355</v>
      </c>
      <c r="H1042" s="542" t="s">
        <v>2546</v>
      </c>
      <c r="I1042" s="541" t="s">
        <v>2478</v>
      </c>
      <c r="J1042" s="540" t="s">
        <v>2478</v>
      </c>
      <c r="K1042" s="540" t="s">
        <v>2478</v>
      </c>
      <c r="L1042" s="540" t="s">
        <v>2478</v>
      </c>
      <c r="M1042" s="540" t="s">
        <v>2478</v>
      </c>
      <c r="N1042" s="540" t="s">
        <v>2478</v>
      </c>
      <c r="O1042" s="540" t="s">
        <v>2478</v>
      </c>
      <c r="P1042" s="540" t="s">
        <v>2478</v>
      </c>
      <c r="Q1042" s="540" t="s">
        <v>2478</v>
      </c>
      <c r="R1042" s="540" t="s">
        <v>2478</v>
      </c>
      <c r="S1042" s="540" t="s">
        <v>2478</v>
      </c>
    </row>
    <row r="1043" spans="1:19">
      <c r="A1043" s="543" t="s">
        <v>3271</v>
      </c>
      <c r="B1043" s="544"/>
      <c r="C1043" s="544"/>
      <c r="D1043" s="545">
        <v>90017</v>
      </c>
      <c r="E1043" s="545">
        <v>90017</v>
      </c>
      <c r="F1043" s="545" t="s">
        <v>5356</v>
      </c>
      <c r="G1043" s="543" t="s">
        <v>5357</v>
      </c>
      <c r="H1043" s="545" t="s">
        <v>2546</v>
      </c>
      <c r="I1043" s="544" t="s">
        <v>2478</v>
      </c>
      <c r="J1043" s="543" t="s">
        <v>2478</v>
      </c>
      <c r="K1043" s="543" t="s">
        <v>2478</v>
      </c>
      <c r="L1043" s="543" t="s">
        <v>2478</v>
      </c>
      <c r="M1043" s="543" t="s">
        <v>2478</v>
      </c>
      <c r="N1043" s="543" t="s">
        <v>2478</v>
      </c>
      <c r="O1043" s="543" t="s">
        <v>2478</v>
      </c>
      <c r="P1043" s="543" t="s">
        <v>2478</v>
      </c>
      <c r="Q1043" s="543" t="s">
        <v>2478</v>
      </c>
      <c r="R1043" s="543" t="s">
        <v>2478</v>
      </c>
      <c r="S1043" s="543" t="s">
        <v>2478</v>
      </c>
    </row>
    <row r="1044" spans="1:19">
      <c r="A1044" s="540" t="s">
        <v>3271</v>
      </c>
      <c r="B1044" s="541"/>
      <c r="C1044" s="541"/>
      <c r="D1044" s="542">
        <v>90017</v>
      </c>
      <c r="E1044" s="542">
        <v>90017</v>
      </c>
      <c r="F1044" s="542" t="s">
        <v>5358</v>
      </c>
      <c r="G1044" s="540" t="s">
        <v>5359</v>
      </c>
      <c r="H1044" s="542" t="s">
        <v>2546</v>
      </c>
      <c r="I1044" s="541" t="s">
        <v>2478</v>
      </c>
      <c r="J1044" s="540" t="s">
        <v>2478</v>
      </c>
      <c r="K1044" s="540" t="s">
        <v>2478</v>
      </c>
      <c r="L1044" s="540" t="s">
        <v>2478</v>
      </c>
      <c r="M1044" s="540" t="s">
        <v>2478</v>
      </c>
      <c r="N1044" s="540" t="s">
        <v>2478</v>
      </c>
      <c r="O1044" s="540" t="s">
        <v>2478</v>
      </c>
      <c r="P1044" s="540" t="s">
        <v>2478</v>
      </c>
      <c r="Q1044" s="540" t="s">
        <v>2478</v>
      </c>
      <c r="R1044" s="540" t="s">
        <v>2478</v>
      </c>
      <c r="S1044" s="540" t="s">
        <v>2478</v>
      </c>
    </row>
    <row r="1045" spans="1:19">
      <c r="A1045" s="543" t="s">
        <v>3271</v>
      </c>
      <c r="B1045" s="544"/>
      <c r="C1045" s="544"/>
      <c r="D1045" s="545">
        <v>90017</v>
      </c>
      <c r="E1045" s="545">
        <v>90017</v>
      </c>
      <c r="F1045" s="545" t="s">
        <v>5360</v>
      </c>
      <c r="G1045" s="543" t="s">
        <v>5361</v>
      </c>
      <c r="H1045" s="545" t="s">
        <v>2546</v>
      </c>
      <c r="I1045" s="544" t="s">
        <v>2478</v>
      </c>
      <c r="J1045" s="543" t="s">
        <v>2478</v>
      </c>
      <c r="K1045" s="543" t="s">
        <v>2478</v>
      </c>
      <c r="L1045" s="543" t="s">
        <v>2478</v>
      </c>
      <c r="M1045" s="543" t="s">
        <v>2478</v>
      </c>
      <c r="N1045" s="543" t="s">
        <v>2478</v>
      </c>
      <c r="O1045" s="543" t="s">
        <v>2478</v>
      </c>
      <c r="P1045" s="543" t="s">
        <v>2478</v>
      </c>
      <c r="Q1045" s="543" t="s">
        <v>2478</v>
      </c>
      <c r="R1045" s="543" t="s">
        <v>2478</v>
      </c>
      <c r="S1045" s="543" t="s">
        <v>2478</v>
      </c>
    </row>
    <row r="1046" spans="1:19">
      <c r="A1046" s="540" t="s">
        <v>3271</v>
      </c>
      <c r="B1046" s="541"/>
      <c r="C1046" s="541"/>
      <c r="D1046" s="542">
        <v>90017</v>
      </c>
      <c r="E1046" s="542">
        <v>90017</v>
      </c>
      <c r="F1046" s="542" t="s">
        <v>5362</v>
      </c>
      <c r="G1046" s="540" t="s">
        <v>5363</v>
      </c>
      <c r="H1046" s="542" t="s">
        <v>2546</v>
      </c>
      <c r="I1046" s="541" t="s">
        <v>2478</v>
      </c>
      <c r="J1046" s="540" t="s">
        <v>2478</v>
      </c>
      <c r="K1046" s="540" t="s">
        <v>2478</v>
      </c>
      <c r="L1046" s="540" t="s">
        <v>2478</v>
      </c>
      <c r="M1046" s="540" t="s">
        <v>2478</v>
      </c>
      <c r="N1046" s="540" t="s">
        <v>2478</v>
      </c>
      <c r="O1046" s="540" t="s">
        <v>2478</v>
      </c>
      <c r="P1046" s="540" t="s">
        <v>2478</v>
      </c>
      <c r="Q1046" s="540" t="s">
        <v>2478</v>
      </c>
      <c r="R1046" s="540" t="s">
        <v>2478</v>
      </c>
      <c r="S1046" s="540" t="s">
        <v>2478</v>
      </c>
    </row>
    <row r="1047" spans="1:19">
      <c r="A1047" s="543" t="s">
        <v>3271</v>
      </c>
      <c r="B1047" s="544"/>
      <c r="C1047" s="544"/>
      <c r="D1047" s="545">
        <v>90017</v>
      </c>
      <c r="E1047" s="545">
        <v>90017</v>
      </c>
      <c r="F1047" s="545" t="s">
        <v>5364</v>
      </c>
      <c r="G1047" s="543" t="s">
        <v>5365</v>
      </c>
      <c r="H1047" s="545" t="s">
        <v>2546</v>
      </c>
      <c r="I1047" s="544" t="s">
        <v>2478</v>
      </c>
      <c r="J1047" s="543" t="s">
        <v>2478</v>
      </c>
      <c r="K1047" s="543" t="s">
        <v>2478</v>
      </c>
      <c r="L1047" s="543" t="s">
        <v>2478</v>
      </c>
      <c r="M1047" s="543" t="s">
        <v>2478</v>
      </c>
      <c r="N1047" s="543" t="s">
        <v>2478</v>
      </c>
      <c r="O1047" s="543" t="s">
        <v>2478</v>
      </c>
      <c r="P1047" s="543" t="s">
        <v>2478</v>
      </c>
      <c r="Q1047" s="543" t="s">
        <v>2478</v>
      </c>
      <c r="R1047" s="543" t="s">
        <v>2478</v>
      </c>
      <c r="S1047" s="543" t="s">
        <v>2478</v>
      </c>
    </row>
    <row r="1048" spans="1:19">
      <c r="A1048" s="540" t="s">
        <v>3271</v>
      </c>
      <c r="B1048" s="541"/>
      <c r="C1048" s="541"/>
      <c r="D1048" s="542">
        <v>90017</v>
      </c>
      <c r="E1048" s="542">
        <v>90017</v>
      </c>
      <c r="F1048" s="542" t="s">
        <v>5366</v>
      </c>
      <c r="G1048" s="540" t="s">
        <v>5367</v>
      </c>
      <c r="H1048" s="542" t="s">
        <v>2546</v>
      </c>
      <c r="I1048" s="541" t="s">
        <v>2478</v>
      </c>
      <c r="J1048" s="540" t="s">
        <v>2478</v>
      </c>
      <c r="K1048" s="540" t="s">
        <v>2478</v>
      </c>
      <c r="L1048" s="540" t="s">
        <v>2478</v>
      </c>
      <c r="M1048" s="540" t="s">
        <v>2478</v>
      </c>
      <c r="N1048" s="540" t="s">
        <v>2478</v>
      </c>
      <c r="O1048" s="540" t="s">
        <v>2478</v>
      </c>
      <c r="P1048" s="540" t="s">
        <v>2478</v>
      </c>
      <c r="Q1048" s="540" t="s">
        <v>2478</v>
      </c>
      <c r="R1048" s="540" t="s">
        <v>2478</v>
      </c>
      <c r="S1048" s="540" t="s">
        <v>2478</v>
      </c>
    </row>
    <row r="1049" spans="1:19">
      <c r="A1049" s="543" t="s">
        <v>3271</v>
      </c>
      <c r="B1049" s="544"/>
      <c r="C1049" s="544"/>
      <c r="D1049" s="545">
        <v>90017</v>
      </c>
      <c r="E1049" s="545">
        <v>90017</v>
      </c>
      <c r="F1049" s="545" t="s">
        <v>5368</v>
      </c>
      <c r="G1049" s="543" t="s">
        <v>5369</v>
      </c>
      <c r="H1049" s="545" t="s">
        <v>2546</v>
      </c>
      <c r="I1049" s="544" t="s">
        <v>2478</v>
      </c>
      <c r="J1049" s="543" t="s">
        <v>2478</v>
      </c>
      <c r="K1049" s="543" t="s">
        <v>2478</v>
      </c>
      <c r="L1049" s="543" t="s">
        <v>2478</v>
      </c>
      <c r="M1049" s="543" t="s">
        <v>2478</v>
      </c>
      <c r="N1049" s="543" t="s">
        <v>2478</v>
      </c>
      <c r="O1049" s="543" t="s">
        <v>2478</v>
      </c>
      <c r="P1049" s="543" t="s">
        <v>2478</v>
      </c>
      <c r="Q1049" s="543" t="s">
        <v>2478</v>
      </c>
      <c r="R1049" s="543" t="s">
        <v>2478</v>
      </c>
      <c r="S1049" s="543" t="s">
        <v>2478</v>
      </c>
    </row>
    <row r="1050" spans="1:19">
      <c r="A1050" s="540" t="s">
        <v>3271</v>
      </c>
      <c r="B1050" s="541"/>
      <c r="C1050" s="541"/>
      <c r="D1050" s="542">
        <v>90017</v>
      </c>
      <c r="E1050" s="542">
        <v>90017</v>
      </c>
      <c r="F1050" s="542" t="s">
        <v>5370</v>
      </c>
      <c r="G1050" s="540" t="s">
        <v>5371</v>
      </c>
      <c r="H1050" s="542" t="s">
        <v>2546</v>
      </c>
      <c r="I1050" s="541" t="s">
        <v>2478</v>
      </c>
      <c r="J1050" s="540" t="s">
        <v>2478</v>
      </c>
      <c r="K1050" s="540" t="s">
        <v>2478</v>
      </c>
      <c r="L1050" s="540" t="s">
        <v>2478</v>
      </c>
      <c r="M1050" s="540" t="s">
        <v>2478</v>
      </c>
      <c r="N1050" s="540" t="s">
        <v>2478</v>
      </c>
      <c r="O1050" s="540" t="s">
        <v>2478</v>
      </c>
      <c r="P1050" s="540" t="s">
        <v>2478</v>
      </c>
      <c r="Q1050" s="540" t="s">
        <v>2478</v>
      </c>
      <c r="R1050" s="540" t="s">
        <v>2478</v>
      </c>
      <c r="S1050" s="540" t="s">
        <v>2478</v>
      </c>
    </row>
    <row r="1051" spans="1:19">
      <c r="A1051" s="543" t="s">
        <v>3271</v>
      </c>
      <c r="B1051" s="544"/>
      <c r="C1051" s="544"/>
      <c r="D1051" s="545">
        <v>90017</v>
      </c>
      <c r="E1051" s="545">
        <v>90017</v>
      </c>
      <c r="F1051" s="545" t="s">
        <v>5372</v>
      </c>
      <c r="G1051" s="543" t="s">
        <v>5373</v>
      </c>
      <c r="H1051" s="545" t="s">
        <v>2546</v>
      </c>
      <c r="I1051" s="544" t="s">
        <v>2478</v>
      </c>
      <c r="J1051" s="543" t="s">
        <v>2478</v>
      </c>
      <c r="K1051" s="543" t="s">
        <v>2478</v>
      </c>
      <c r="L1051" s="543" t="s">
        <v>2478</v>
      </c>
      <c r="M1051" s="543" t="s">
        <v>2478</v>
      </c>
      <c r="N1051" s="543" t="s">
        <v>2478</v>
      </c>
      <c r="O1051" s="543" t="s">
        <v>2478</v>
      </c>
      <c r="P1051" s="543" t="s">
        <v>2478</v>
      </c>
      <c r="Q1051" s="543" t="s">
        <v>2478</v>
      </c>
      <c r="R1051" s="543" t="s">
        <v>2478</v>
      </c>
      <c r="S1051" s="543" t="s">
        <v>2478</v>
      </c>
    </row>
    <row r="1052" spans="1:19">
      <c r="A1052" s="540" t="s">
        <v>3271</v>
      </c>
      <c r="B1052" s="541"/>
      <c r="C1052" s="541"/>
      <c r="D1052" s="542">
        <v>90017</v>
      </c>
      <c r="E1052" s="542">
        <v>90017</v>
      </c>
      <c r="F1052" s="542" t="s">
        <v>5374</v>
      </c>
      <c r="G1052" s="540" t="s">
        <v>5375</v>
      </c>
      <c r="H1052" s="542" t="s">
        <v>2546</v>
      </c>
      <c r="I1052" s="541" t="s">
        <v>2478</v>
      </c>
      <c r="J1052" s="540" t="s">
        <v>2478</v>
      </c>
      <c r="K1052" s="540" t="s">
        <v>2478</v>
      </c>
      <c r="L1052" s="540" t="s">
        <v>2478</v>
      </c>
      <c r="M1052" s="540" t="s">
        <v>2478</v>
      </c>
      <c r="N1052" s="540" t="s">
        <v>2478</v>
      </c>
      <c r="O1052" s="540" t="s">
        <v>2478</v>
      </c>
      <c r="P1052" s="540" t="s">
        <v>2478</v>
      </c>
      <c r="Q1052" s="540" t="s">
        <v>2478</v>
      </c>
      <c r="R1052" s="540" t="s">
        <v>2478</v>
      </c>
      <c r="S1052" s="540" t="s">
        <v>2478</v>
      </c>
    </row>
    <row r="1053" spans="1:19">
      <c r="A1053" s="543" t="s">
        <v>3271</v>
      </c>
      <c r="B1053" s="544"/>
      <c r="C1053" s="544"/>
      <c r="D1053" s="545">
        <v>90017</v>
      </c>
      <c r="E1053" s="545">
        <v>90017</v>
      </c>
      <c r="F1053" s="545" t="s">
        <v>5376</v>
      </c>
      <c r="G1053" s="543" t="s">
        <v>5377</v>
      </c>
      <c r="H1053" s="545" t="s">
        <v>2546</v>
      </c>
      <c r="I1053" s="544" t="s">
        <v>2478</v>
      </c>
      <c r="J1053" s="543" t="s">
        <v>2478</v>
      </c>
      <c r="K1053" s="543" t="s">
        <v>2478</v>
      </c>
      <c r="L1053" s="543" t="s">
        <v>2478</v>
      </c>
      <c r="M1053" s="543" t="s">
        <v>2478</v>
      </c>
      <c r="N1053" s="543" t="s">
        <v>2478</v>
      </c>
      <c r="O1053" s="543" t="s">
        <v>2478</v>
      </c>
      <c r="P1053" s="543" t="s">
        <v>2478</v>
      </c>
      <c r="Q1053" s="543" t="s">
        <v>2478</v>
      </c>
      <c r="R1053" s="543" t="s">
        <v>2478</v>
      </c>
      <c r="S1053" s="543" t="s">
        <v>2478</v>
      </c>
    </row>
    <row r="1054" spans="1:19">
      <c r="A1054" s="540" t="s">
        <v>3271</v>
      </c>
      <c r="B1054" s="541"/>
      <c r="C1054" s="541"/>
      <c r="D1054" s="542">
        <v>90017</v>
      </c>
      <c r="E1054" s="542">
        <v>90017</v>
      </c>
      <c r="F1054" s="542" t="s">
        <v>5378</v>
      </c>
      <c r="G1054" s="540" t="s">
        <v>5379</v>
      </c>
      <c r="H1054" s="542" t="s">
        <v>2546</v>
      </c>
      <c r="I1054" s="541" t="s">
        <v>2478</v>
      </c>
      <c r="J1054" s="540" t="s">
        <v>2478</v>
      </c>
      <c r="K1054" s="540" t="s">
        <v>2478</v>
      </c>
      <c r="L1054" s="540" t="s">
        <v>2478</v>
      </c>
      <c r="M1054" s="540" t="s">
        <v>2478</v>
      </c>
      <c r="N1054" s="540" t="s">
        <v>2478</v>
      </c>
      <c r="O1054" s="540" t="s">
        <v>2478</v>
      </c>
      <c r="P1054" s="540" t="s">
        <v>2478</v>
      </c>
      <c r="Q1054" s="540" t="s">
        <v>2478</v>
      </c>
      <c r="R1054" s="540" t="s">
        <v>2478</v>
      </c>
      <c r="S1054" s="540" t="s">
        <v>2478</v>
      </c>
    </row>
    <row r="1055" spans="1:19">
      <c r="A1055" s="543" t="s">
        <v>3271</v>
      </c>
      <c r="B1055" s="544"/>
      <c r="C1055" s="544"/>
      <c r="D1055" s="545">
        <v>90017</v>
      </c>
      <c r="E1055" s="545">
        <v>90017</v>
      </c>
      <c r="F1055" s="545" t="s">
        <v>5380</v>
      </c>
      <c r="G1055" s="543" t="s">
        <v>5381</v>
      </c>
      <c r="H1055" s="545" t="s">
        <v>2546</v>
      </c>
      <c r="I1055" s="544" t="s">
        <v>2478</v>
      </c>
      <c r="J1055" s="543" t="s">
        <v>2478</v>
      </c>
      <c r="K1055" s="543" t="s">
        <v>2478</v>
      </c>
      <c r="L1055" s="543" t="s">
        <v>2478</v>
      </c>
      <c r="M1055" s="543" t="s">
        <v>2478</v>
      </c>
      <c r="N1055" s="543" t="s">
        <v>2478</v>
      </c>
      <c r="O1055" s="543" t="s">
        <v>2478</v>
      </c>
      <c r="P1055" s="543" t="s">
        <v>2478</v>
      </c>
      <c r="Q1055" s="543" t="s">
        <v>2478</v>
      </c>
      <c r="R1055" s="543" t="s">
        <v>2478</v>
      </c>
      <c r="S1055" s="543" t="s">
        <v>2478</v>
      </c>
    </row>
    <row r="1056" spans="1:19">
      <c r="A1056" s="540" t="s">
        <v>3271</v>
      </c>
      <c r="B1056" s="541"/>
      <c r="C1056" s="541"/>
      <c r="D1056" s="542">
        <v>90017</v>
      </c>
      <c r="E1056" s="542">
        <v>90017</v>
      </c>
      <c r="F1056" s="542" t="s">
        <v>5382</v>
      </c>
      <c r="G1056" s="540" t="s">
        <v>5383</v>
      </c>
      <c r="H1056" s="542" t="s">
        <v>2546</v>
      </c>
      <c r="I1056" s="541" t="s">
        <v>2478</v>
      </c>
      <c r="J1056" s="540" t="s">
        <v>2478</v>
      </c>
      <c r="K1056" s="540" t="s">
        <v>2478</v>
      </c>
      <c r="L1056" s="540" t="s">
        <v>2478</v>
      </c>
      <c r="M1056" s="540" t="s">
        <v>2478</v>
      </c>
      <c r="N1056" s="540" t="s">
        <v>2478</v>
      </c>
      <c r="O1056" s="540" t="s">
        <v>2478</v>
      </c>
      <c r="P1056" s="540" t="s">
        <v>2478</v>
      </c>
      <c r="Q1056" s="540" t="s">
        <v>2478</v>
      </c>
      <c r="R1056" s="540" t="s">
        <v>2478</v>
      </c>
      <c r="S1056" s="540" t="s">
        <v>2478</v>
      </c>
    </row>
    <row r="1057" spans="1:19">
      <c r="A1057" s="543" t="s">
        <v>3271</v>
      </c>
      <c r="B1057" s="544"/>
      <c r="C1057" s="544"/>
      <c r="D1057" s="545">
        <v>90017</v>
      </c>
      <c r="E1057" s="545">
        <v>90017</v>
      </c>
      <c r="F1057" s="545" t="s">
        <v>5384</v>
      </c>
      <c r="G1057" s="543" t="s">
        <v>5385</v>
      </c>
      <c r="H1057" s="545" t="s">
        <v>2546</v>
      </c>
      <c r="I1057" s="544" t="s">
        <v>2478</v>
      </c>
      <c r="J1057" s="543" t="s">
        <v>2478</v>
      </c>
      <c r="K1057" s="543" t="s">
        <v>2478</v>
      </c>
      <c r="L1057" s="543" t="s">
        <v>2478</v>
      </c>
      <c r="M1057" s="543" t="s">
        <v>2478</v>
      </c>
      <c r="N1057" s="543" t="s">
        <v>2478</v>
      </c>
      <c r="O1057" s="543" t="s">
        <v>2478</v>
      </c>
      <c r="P1057" s="543" t="s">
        <v>2478</v>
      </c>
      <c r="Q1057" s="543" t="s">
        <v>2478</v>
      </c>
      <c r="R1057" s="543" t="s">
        <v>2478</v>
      </c>
      <c r="S1057" s="543" t="s">
        <v>2478</v>
      </c>
    </row>
    <row r="1058" spans="1:19">
      <c r="A1058" s="540" t="s">
        <v>3271</v>
      </c>
      <c r="B1058" s="541"/>
      <c r="C1058" s="541"/>
      <c r="D1058" s="542">
        <v>90017</v>
      </c>
      <c r="E1058" s="542">
        <v>90017</v>
      </c>
      <c r="F1058" s="542" t="s">
        <v>5386</v>
      </c>
      <c r="G1058" s="540" t="s">
        <v>5387</v>
      </c>
      <c r="H1058" s="542" t="s">
        <v>2546</v>
      </c>
      <c r="I1058" s="541" t="s">
        <v>2478</v>
      </c>
      <c r="J1058" s="540" t="s">
        <v>2478</v>
      </c>
      <c r="K1058" s="540" t="s">
        <v>2478</v>
      </c>
      <c r="L1058" s="540" t="s">
        <v>2478</v>
      </c>
      <c r="M1058" s="540" t="s">
        <v>2478</v>
      </c>
      <c r="N1058" s="540" t="s">
        <v>2478</v>
      </c>
      <c r="O1058" s="540" t="s">
        <v>2478</v>
      </c>
      <c r="P1058" s="540" t="s">
        <v>2478</v>
      </c>
      <c r="Q1058" s="540" t="s">
        <v>2478</v>
      </c>
      <c r="R1058" s="540" t="s">
        <v>2478</v>
      </c>
      <c r="S1058" s="540" t="s">
        <v>2478</v>
      </c>
    </row>
    <row r="1059" spans="1:19">
      <c r="A1059" s="543" t="s">
        <v>3271</v>
      </c>
      <c r="B1059" s="544"/>
      <c r="C1059" s="544"/>
      <c r="D1059" s="545">
        <v>90017</v>
      </c>
      <c r="E1059" s="545">
        <v>90017</v>
      </c>
      <c r="F1059" s="545" t="s">
        <v>5388</v>
      </c>
      <c r="G1059" s="543" t="s">
        <v>5389</v>
      </c>
      <c r="H1059" s="545" t="s">
        <v>2546</v>
      </c>
      <c r="I1059" s="544" t="s">
        <v>2478</v>
      </c>
      <c r="J1059" s="543" t="s">
        <v>2478</v>
      </c>
      <c r="K1059" s="543" t="s">
        <v>2478</v>
      </c>
      <c r="L1059" s="543" t="s">
        <v>2478</v>
      </c>
      <c r="M1059" s="543" t="s">
        <v>2478</v>
      </c>
      <c r="N1059" s="543" t="s">
        <v>2478</v>
      </c>
      <c r="O1059" s="543" t="s">
        <v>2478</v>
      </c>
      <c r="P1059" s="543" t="s">
        <v>2478</v>
      </c>
      <c r="Q1059" s="543" t="s">
        <v>2478</v>
      </c>
      <c r="R1059" s="543" t="s">
        <v>2478</v>
      </c>
      <c r="S1059" s="543" t="s">
        <v>2478</v>
      </c>
    </row>
    <row r="1060" spans="1:19">
      <c r="A1060" s="540" t="s">
        <v>3271</v>
      </c>
      <c r="B1060" s="541"/>
      <c r="C1060" s="541"/>
      <c r="D1060" s="542">
        <v>90017</v>
      </c>
      <c r="E1060" s="542">
        <v>90017</v>
      </c>
      <c r="F1060" s="542" t="s">
        <v>5390</v>
      </c>
      <c r="G1060" s="540" t="s">
        <v>5391</v>
      </c>
      <c r="H1060" s="542" t="s">
        <v>2469</v>
      </c>
      <c r="I1060" s="541" t="s">
        <v>2478</v>
      </c>
      <c r="J1060" s="540" t="s">
        <v>2478</v>
      </c>
      <c r="K1060" s="540" t="s">
        <v>2478</v>
      </c>
      <c r="L1060" s="540" t="s">
        <v>2478</v>
      </c>
      <c r="M1060" s="540" t="s">
        <v>2478</v>
      </c>
      <c r="N1060" s="540" t="s">
        <v>2478</v>
      </c>
      <c r="O1060" s="540" t="s">
        <v>2478</v>
      </c>
      <c r="P1060" s="540" t="s">
        <v>2478</v>
      </c>
      <c r="Q1060" s="540" t="s">
        <v>2478</v>
      </c>
      <c r="R1060" s="540" t="s">
        <v>2478</v>
      </c>
      <c r="S1060" s="540" t="s">
        <v>2478</v>
      </c>
    </row>
    <row r="1061" spans="1:19">
      <c r="A1061" s="543" t="s">
        <v>3271</v>
      </c>
      <c r="B1061" s="544"/>
      <c r="C1061" s="544"/>
      <c r="D1061" s="545">
        <v>90017</v>
      </c>
      <c r="E1061" s="545">
        <v>90017</v>
      </c>
      <c r="F1061" s="545" t="s">
        <v>5392</v>
      </c>
      <c r="G1061" s="543" t="s">
        <v>5393</v>
      </c>
      <c r="H1061" s="545" t="s">
        <v>2546</v>
      </c>
      <c r="I1061" s="544" t="s">
        <v>2478</v>
      </c>
      <c r="J1061" s="543" t="s">
        <v>2478</v>
      </c>
      <c r="K1061" s="543" t="s">
        <v>2478</v>
      </c>
      <c r="L1061" s="543" t="s">
        <v>2478</v>
      </c>
      <c r="M1061" s="543" t="s">
        <v>2478</v>
      </c>
      <c r="N1061" s="543" t="s">
        <v>2478</v>
      </c>
      <c r="O1061" s="543" t="s">
        <v>2478</v>
      </c>
      <c r="P1061" s="543" t="s">
        <v>2478</v>
      </c>
      <c r="Q1061" s="543" t="s">
        <v>2478</v>
      </c>
      <c r="R1061" s="543" t="s">
        <v>2478</v>
      </c>
      <c r="S1061" s="543" t="s">
        <v>2478</v>
      </c>
    </row>
    <row r="1062" spans="1:19">
      <c r="A1062" s="540" t="s">
        <v>3271</v>
      </c>
      <c r="B1062" s="541"/>
      <c r="C1062" s="541"/>
      <c r="D1062" s="542">
        <v>90017</v>
      </c>
      <c r="E1062" s="542">
        <v>90017</v>
      </c>
      <c r="F1062" s="542" t="s">
        <v>5394</v>
      </c>
      <c r="G1062" s="540" t="s">
        <v>5395</v>
      </c>
      <c r="H1062" s="542" t="s">
        <v>2546</v>
      </c>
      <c r="I1062" s="541" t="s">
        <v>2478</v>
      </c>
      <c r="J1062" s="540" t="s">
        <v>2478</v>
      </c>
      <c r="K1062" s="540" t="s">
        <v>2478</v>
      </c>
      <c r="L1062" s="540" t="s">
        <v>2478</v>
      </c>
      <c r="M1062" s="540" t="s">
        <v>2478</v>
      </c>
      <c r="N1062" s="540" t="s">
        <v>2478</v>
      </c>
      <c r="O1062" s="540" t="s">
        <v>2478</v>
      </c>
      <c r="P1062" s="540" t="s">
        <v>2478</v>
      </c>
      <c r="Q1062" s="540" t="s">
        <v>2478</v>
      </c>
      <c r="R1062" s="540" t="s">
        <v>2478</v>
      </c>
      <c r="S1062" s="540" t="s">
        <v>2478</v>
      </c>
    </row>
    <row r="1063" spans="1:19">
      <c r="A1063" s="543" t="s">
        <v>3271</v>
      </c>
      <c r="B1063" s="544"/>
      <c r="C1063" s="544"/>
      <c r="D1063" s="545">
        <v>90017</v>
      </c>
      <c r="E1063" s="545">
        <v>90017</v>
      </c>
      <c r="F1063" s="545" t="s">
        <v>5396</v>
      </c>
      <c r="G1063" s="543" t="s">
        <v>5397</v>
      </c>
      <c r="H1063" s="545" t="s">
        <v>2546</v>
      </c>
      <c r="I1063" s="544" t="s">
        <v>2478</v>
      </c>
      <c r="J1063" s="543" t="s">
        <v>2478</v>
      </c>
      <c r="K1063" s="543" t="s">
        <v>2478</v>
      </c>
      <c r="L1063" s="543" t="s">
        <v>2478</v>
      </c>
      <c r="M1063" s="543" t="s">
        <v>2478</v>
      </c>
      <c r="N1063" s="543" t="s">
        <v>2478</v>
      </c>
      <c r="O1063" s="543" t="s">
        <v>2478</v>
      </c>
      <c r="P1063" s="543" t="s">
        <v>2478</v>
      </c>
      <c r="Q1063" s="543" t="s">
        <v>2478</v>
      </c>
      <c r="R1063" s="543" t="s">
        <v>2478</v>
      </c>
      <c r="S1063" s="543" t="s">
        <v>2478</v>
      </c>
    </row>
    <row r="1064" spans="1:19">
      <c r="A1064" s="540" t="s">
        <v>3271</v>
      </c>
      <c r="B1064" s="541"/>
      <c r="C1064" s="541"/>
      <c r="D1064" s="542">
        <v>90017</v>
      </c>
      <c r="E1064" s="542">
        <v>90017</v>
      </c>
      <c r="F1064" s="542" t="s">
        <v>5398</v>
      </c>
      <c r="G1064" s="540" t="s">
        <v>5399</v>
      </c>
      <c r="H1064" s="542" t="s">
        <v>2546</v>
      </c>
      <c r="I1064" s="541" t="s">
        <v>2478</v>
      </c>
      <c r="J1064" s="540" t="s">
        <v>2478</v>
      </c>
      <c r="K1064" s="540" t="s">
        <v>2478</v>
      </c>
      <c r="L1064" s="540" t="s">
        <v>2478</v>
      </c>
      <c r="M1064" s="540" t="s">
        <v>2478</v>
      </c>
      <c r="N1064" s="540" t="s">
        <v>2478</v>
      </c>
      <c r="O1064" s="540" t="s">
        <v>2478</v>
      </c>
      <c r="P1064" s="540" t="s">
        <v>2478</v>
      </c>
      <c r="Q1064" s="540" t="s">
        <v>2478</v>
      </c>
      <c r="R1064" s="540" t="s">
        <v>2478</v>
      </c>
      <c r="S1064" s="540" t="s">
        <v>2478</v>
      </c>
    </row>
    <row r="1065" spans="1:19">
      <c r="A1065" s="543" t="s">
        <v>3271</v>
      </c>
      <c r="B1065" s="544"/>
      <c r="C1065" s="544"/>
      <c r="D1065" s="545">
        <v>90017</v>
      </c>
      <c r="E1065" s="545">
        <v>90017</v>
      </c>
      <c r="F1065" s="545" t="s">
        <v>5400</v>
      </c>
      <c r="G1065" s="543" t="s">
        <v>5401</v>
      </c>
      <c r="H1065" s="545" t="s">
        <v>2546</v>
      </c>
      <c r="I1065" s="544" t="s">
        <v>2478</v>
      </c>
      <c r="J1065" s="543" t="s">
        <v>2478</v>
      </c>
      <c r="K1065" s="543" t="s">
        <v>2478</v>
      </c>
      <c r="L1065" s="543" t="s">
        <v>2478</v>
      </c>
      <c r="M1065" s="543" t="s">
        <v>2478</v>
      </c>
      <c r="N1065" s="543" t="s">
        <v>2478</v>
      </c>
      <c r="O1065" s="543" t="s">
        <v>2478</v>
      </c>
      <c r="P1065" s="543" t="s">
        <v>2478</v>
      </c>
      <c r="Q1065" s="543" t="s">
        <v>2478</v>
      </c>
      <c r="R1065" s="543" t="s">
        <v>2478</v>
      </c>
      <c r="S1065" s="543" t="s">
        <v>2478</v>
      </c>
    </row>
    <row r="1066" spans="1:19">
      <c r="A1066" s="540" t="s">
        <v>3271</v>
      </c>
      <c r="B1066" s="541"/>
      <c r="C1066" s="541"/>
      <c r="D1066" s="542">
        <v>90017</v>
      </c>
      <c r="E1066" s="542">
        <v>90017</v>
      </c>
      <c r="F1066" s="542" t="s">
        <v>5402</v>
      </c>
      <c r="G1066" s="540" t="s">
        <v>5403</v>
      </c>
      <c r="H1066" s="542" t="s">
        <v>2546</v>
      </c>
      <c r="I1066" s="541" t="s">
        <v>2478</v>
      </c>
      <c r="J1066" s="540" t="s">
        <v>2478</v>
      </c>
      <c r="K1066" s="540" t="s">
        <v>2478</v>
      </c>
      <c r="L1066" s="540" t="s">
        <v>2478</v>
      </c>
      <c r="M1066" s="540" t="s">
        <v>2478</v>
      </c>
      <c r="N1066" s="540" t="s">
        <v>2478</v>
      </c>
      <c r="O1066" s="540" t="s">
        <v>2478</v>
      </c>
      <c r="P1066" s="540" t="s">
        <v>2478</v>
      </c>
      <c r="Q1066" s="540" t="s">
        <v>2478</v>
      </c>
      <c r="R1066" s="540" t="s">
        <v>2478</v>
      </c>
      <c r="S1066" s="540" t="s">
        <v>2478</v>
      </c>
    </row>
    <row r="1067" spans="1:19">
      <c r="A1067" s="543" t="s">
        <v>3271</v>
      </c>
      <c r="B1067" s="544"/>
      <c r="C1067" s="544"/>
      <c r="D1067" s="545">
        <v>90017</v>
      </c>
      <c r="E1067" s="545">
        <v>90017</v>
      </c>
      <c r="F1067" s="545" t="s">
        <v>5404</v>
      </c>
      <c r="G1067" s="543" t="s">
        <v>5405</v>
      </c>
      <c r="H1067" s="545" t="s">
        <v>2546</v>
      </c>
      <c r="I1067" s="544" t="s">
        <v>2478</v>
      </c>
      <c r="J1067" s="543" t="s">
        <v>2478</v>
      </c>
      <c r="K1067" s="543" t="s">
        <v>2478</v>
      </c>
      <c r="L1067" s="543" t="s">
        <v>2478</v>
      </c>
      <c r="M1067" s="543" t="s">
        <v>2478</v>
      </c>
      <c r="N1067" s="543" t="s">
        <v>2478</v>
      </c>
      <c r="O1067" s="543" t="s">
        <v>2478</v>
      </c>
      <c r="P1067" s="543" t="s">
        <v>2478</v>
      </c>
      <c r="Q1067" s="543" t="s">
        <v>2478</v>
      </c>
      <c r="R1067" s="543" t="s">
        <v>2478</v>
      </c>
      <c r="S1067" s="543" t="s">
        <v>2478</v>
      </c>
    </row>
    <row r="1068" spans="1:19">
      <c r="A1068" s="540" t="s">
        <v>3271</v>
      </c>
      <c r="B1068" s="541"/>
      <c r="C1068" s="541"/>
      <c r="D1068" s="542">
        <v>90017</v>
      </c>
      <c r="E1068" s="542">
        <v>90017</v>
      </c>
      <c r="F1068" s="542" t="s">
        <v>5406</v>
      </c>
      <c r="G1068" s="540" t="s">
        <v>5407</v>
      </c>
      <c r="H1068" s="542" t="s">
        <v>2546</v>
      </c>
      <c r="I1068" s="541" t="s">
        <v>2478</v>
      </c>
      <c r="J1068" s="540" t="s">
        <v>2478</v>
      </c>
      <c r="K1068" s="540" t="s">
        <v>2478</v>
      </c>
      <c r="L1068" s="540" t="s">
        <v>2478</v>
      </c>
      <c r="M1068" s="540" t="s">
        <v>2478</v>
      </c>
      <c r="N1068" s="540" t="s">
        <v>2478</v>
      </c>
      <c r="O1068" s="540" t="s">
        <v>2478</v>
      </c>
      <c r="P1068" s="540" t="s">
        <v>2478</v>
      </c>
      <c r="Q1068" s="540" t="s">
        <v>2478</v>
      </c>
      <c r="R1068" s="540" t="s">
        <v>2478</v>
      </c>
      <c r="S1068" s="540" t="s">
        <v>2478</v>
      </c>
    </row>
    <row r="1069" spans="1:19">
      <c r="A1069" s="543" t="s">
        <v>3271</v>
      </c>
      <c r="B1069" s="544"/>
      <c r="C1069" s="544"/>
      <c r="D1069" s="545">
        <v>90017</v>
      </c>
      <c r="E1069" s="545">
        <v>90017</v>
      </c>
      <c r="F1069" s="545" t="s">
        <v>5408</v>
      </c>
      <c r="G1069" s="543" t="s">
        <v>5409</v>
      </c>
      <c r="H1069" s="545" t="s">
        <v>2546</v>
      </c>
      <c r="I1069" s="544" t="s">
        <v>2478</v>
      </c>
      <c r="J1069" s="543" t="s">
        <v>2478</v>
      </c>
      <c r="K1069" s="543" t="s">
        <v>2478</v>
      </c>
      <c r="L1069" s="543" t="s">
        <v>2478</v>
      </c>
      <c r="M1069" s="543" t="s">
        <v>2478</v>
      </c>
      <c r="N1069" s="543" t="s">
        <v>2478</v>
      </c>
      <c r="O1069" s="543" t="s">
        <v>2478</v>
      </c>
      <c r="P1069" s="543" t="s">
        <v>2478</v>
      </c>
      <c r="Q1069" s="543" t="s">
        <v>2478</v>
      </c>
      <c r="R1069" s="543" t="s">
        <v>2478</v>
      </c>
      <c r="S1069" s="543" t="s">
        <v>2478</v>
      </c>
    </row>
    <row r="1070" spans="1:19">
      <c r="A1070" s="540" t="s">
        <v>3271</v>
      </c>
      <c r="B1070" s="541"/>
      <c r="C1070" s="541"/>
      <c r="D1070" s="542">
        <v>90017</v>
      </c>
      <c r="E1070" s="542">
        <v>90017</v>
      </c>
      <c r="F1070" s="542" t="s">
        <v>5410</v>
      </c>
      <c r="G1070" s="540" t="s">
        <v>5411</v>
      </c>
      <c r="H1070" s="542" t="s">
        <v>2546</v>
      </c>
      <c r="I1070" s="541" t="s">
        <v>2478</v>
      </c>
      <c r="J1070" s="540" t="s">
        <v>2478</v>
      </c>
      <c r="K1070" s="540" t="s">
        <v>2478</v>
      </c>
      <c r="L1070" s="540" t="s">
        <v>2478</v>
      </c>
      <c r="M1070" s="540" t="s">
        <v>2478</v>
      </c>
      <c r="N1070" s="540" t="s">
        <v>2478</v>
      </c>
      <c r="O1070" s="540" t="s">
        <v>2478</v>
      </c>
      <c r="P1070" s="540" t="s">
        <v>2478</v>
      </c>
      <c r="Q1070" s="540" t="s">
        <v>2478</v>
      </c>
      <c r="R1070" s="540" t="s">
        <v>2478</v>
      </c>
      <c r="S1070" s="540" t="s">
        <v>2478</v>
      </c>
    </row>
    <row r="1071" spans="1:19">
      <c r="A1071" s="543" t="s">
        <v>3271</v>
      </c>
      <c r="B1071" s="544"/>
      <c r="C1071" s="544"/>
      <c r="D1071" s="545">
        <v>90017</v>
      </c>
      <c r="E1071" s="545">
        <v>90017</v>
      </c>
      <c r="F1071" s="545" t="s">
        <v>5412</v>
      </c>
      <c r="G1071" s="543" t="s">
        <v>5413</v>
      </c>
      <c r="H1071" s="545" t="s">
        <v>2546</v>
      </c>
      <c r="I1071" s="544" t="s">
        <v>2478</v>
      </c>
      <c r="J1071" s="543" t="s">
        <v>2478</v>
      </c>
      <c r="K1071" s="543" t="s">
        <v>2478</v>
      </c>
      <c r="L1071" s="543" t="s">
        <v>2478</v>
      </c>
      <c r="M1071" s="543" t="s">
        <v>2478</v>
      </c>
      <c r="N1071" s="543" t="s">
        <v>2478</v>
      </c>
      <c r="O1071" s="543" t="s">
        <v>2478</v>
      </c>
      <c r="P1071" s="543" t="s">
        <v>2478</v>
      </c>
      <c r="Q1071" s="543" t="s">
        <v>2478</v>
      </c>
      <c r="R1071" s="543" t="s">
        <v>2478</v>
      </c>
      <c r="S1071" s="543" t="s">
        <v>2478</v>
      </c>
    </row>
    <row r="1072" spans="1:19">
      <c r="A1072" s="540" t="s">
        <v>3271</v>
      </c>
      <c r="B1072" s="541"/>
      <c r="C1072" s="541"/>
      <c r="D1072" s="542">
        <v>90017</v>
      </c>
      <c r="E1072" s="542">
        <v>90017</v>
      </c>
      <c r="F1072" s="542" t="s">
        <v>5414</v>
      </c>
      <c r="G1072" s="540" t="s">
        <v>5415</v>
      </c>
      <c r="H1072" s="542" t="s">
        <v>2546</v>
      </c>
      <c r="I1072" s="541" t="s">
        <v>2478</v>
      </c>
      <c r="J1072" s="540" t="s">
        <v>2478</v>
      </c>
      <c r="K1072" s="540" t="s">
        <v>2478</v>
      </c>
      <c r="L1072" s="540" t="s">
        <v>2478</v>
      </c>
      <c r="M1072" s="540" t="s">
        <v>2478</v>
      </c>
      <c r="N1072" s="540" t="s">
        <v>2478</v>
      </c>
      <c r="O1072" s="540" t="s">
        <v>2478</v>
      </c>
      <c r="P1072" s="540" t="s">
        <v>2478</v>
      </c>
      <c r="Q1072" s="540" t="s">
        <v>2478</v>
      </c>
      <c r="R1072" s="540" t="s">
        <v>2478</v>
      </c>
      <c r="S1072" s="540" t="s">
        <v>2478</v>
      </c>
    </row>
    <row r="1073" spans="1:19">
      <c r="A1073" s="543" t="s">
        <v>3271</v>
      </c>
      <c r="B1073" s="544"/>
      <c r="C1073" s="544"/>
      <c r="D1073" s="545">
        <v>90017</v>
      </c>
      <c r="E1073" s="545">
        <v>90017</v>
      </c>
      <c r="F1073" s="545" t="s">
        <v>5416</v>
      </c>
      <c r="G1073" s="543" t="s">
        <v>5417</v>
      </c>
      <c r="H1073" s="545" t="s">
        <v>2546</v>
      </c>
      <c r="I1073" s="544" t="s">
        <v>2478</v>
      </c>
      <c r="J1073" s="543" t="s">
        <v>2478</v>
      </c>
      <c r="K1073" s="543" t="s">
        <v>2478</v>
      </c>
      <c r="L1073" s="543" t="s">
        <v>2478</v>
      </c>
      <c r="M1073" s="543" t="s">
        <v>2478</v>
      </c>
      <c r="N1073" s="543" t="s">
        <v>2478</v>
      </c>
      <c r="O1073" s="543" t="s">
        <v>2478</v>
      </c>
      <c r="P1073" s="543" t="s">
        <v>2478</v>
      </c>
      <c r="Q1073" s="543" t="s">
        <v>2478</v>
      </c>
      <c r="R1073" s="543" t="s">
        <v>2478</v>
      </c>
      <c r="S1073" s="543" t="s">
        <v>2478</v>
      </c>
    </row>
    <row r="1074" spans="1:19">
      <c r="A1074" s="540" t="s">
        <v>3271</v>
      </c>
      <c r="B1074" s="541"/>
      <c r="C1074" s="541"/>
      <c r="D1074" s="542">
        <v>90017</v>
      </c>
      <c r="E1074" s="542">
        <v>90017</v>
      </c>
      <c r="F1074" s="542" t="s">
        <v>5418</v>
      </c>
      <c r="G1074" s="540" t="s">
        <v>5419</v>
      </c>
      <c r="H1074" s="542" t="s">
        <v>2546</v>
      </c>
      <c r="I1074" s="541" t="s">
        <v>2478</v>
      </c>
      <c r="J1074" s="540" t="s">
        <v>2478</v>
      </c>
      <c r="K1074" s="540" t="s">
        <v>2478</v>
      </c>
      <c r="L1074" s="540" t="s">
        <v>2478</v>
      </c>
      <c r="M1074" s="540" t="s">
        <v>2478</v>
      </c>
      <c r="N1074" s="540" t="s">
        <v>2478</v>
      </c>
      <c r="O1074" s="540" t="s">
        <v>2478</v>
      </c>
      <c r="P1074" s="540" t="s">
        <v>2478</v>
      </c>
      <c r="Q1074" s="540" t="s">
        <v>2478</v>
      </c>
      <c r="R1074" s="540" t="s">
        <v>2478</v>
      </c>
      <c r="S1074" s="540" t="s">
        <v>2478</v>
      </c>
    </row>
    <row r="1075" spans="1:19">
      <c r="A1075" s="543" t="s">
        <v>3271</v>
      </c>
      <c r="B1075" s="544"/>
      <c r="C1075" s="544"/>
      <c r="D1075" s="545">
        <v>90017</v>
      </c>
      <c r="E1075" s="545">
        <v>90017</v>
      </c>
      <c r="F1075" s="545" t="s">
        <v>5420</v>
      </c>
      <c r="G1075" s="543" t="s">
        <v>5421</v>
      </c>
      <c r="H1075" s="545" t="s">
        <v>2546</v>
      </c>
      <c r="I1075" s="544" t="s">
        <v>2478</v>
      </c>
      <c r="J1075" s="543" t="s">
        <v>2478</v>
      </c>
      <c r="K1075" s="543" t="s">
        <v>2478</v>
      </c>
      <c r="L1075" s="543" t="s">
        <v>2478</v>
      </c>
      <c r="M1075" s="543" t="s">
        <v>2478</v>
      </c>
      <c r="N1075" s="543" t="s">
        <v>2478</v>
      </c>
      <c r="O1075" s="543" t="s">
        <v>2478</v>
      </c>
      <c r="P1075" s="543" t="s">
        <v>2478</v>
      </c>
      <c r="Q1075" s="543" t="s">
        <v>2478</v>
      </c>
      <c r="R1075" s="543" t="s">
        <v>2478</v>
      </c>
      <c r="S1075" s="543" t="s">
        <v>2478</v>
      </c>
    </row>
    <row r="1076" spans="1:19">
      <c r="A1076" s="540" t="s">
        <v>3271</v>
      </c>
      <c r="B1076" s="541"/>
      <c r="C1076" s="541"/>
      <c r="D1076" s="542">
        <v>90017</v>
      </c>
      <c r="E1076" s="542">
        <v>90017</v>
      </c>
      <c r="F1076" s="542" t="s">
        <v>5422</v>
      </c>
      <c r="G1076" s="540" t="s">
        <v>5423</v>
      </c>
      <c r="H1076" s="542" t="s">
        <v>2546</v>
      </c>
      <c r="I1076" s="541" t="s">
        <v>2478</v>
      </c>
      <c r="J1076" s="540" t="s">
        <v>2478</v>
      </c>
      <c r="K1076" s="540" t="s">
        <v>2478</v>
      </c>
      <c r="L1076" s="540" t="s">
        <v>2478</v>
      </c>
      <c r="M1076" s="540" t="s">
        <v>2478</v>
      </c>
      <c r="N1076" s="540" t="s">
        <v>2478</v>
      </c>
      <c r="O1076" s="540" t="s">
        <v>2478</v>
      </c>
      <c r="P1076" s="540" t="s">
        <v>2478</v>
      </c>
      <c r="Q1076" s="540" t="s">
        <v>2478</v>
      </c>
      <c r="R1076" s="540" t="s">
        <v>2478</v>
      </c>
      <c r="S1076" s="540" t="s">
        <v>2478</v>
      </c>
    </row>
    <row r="1077" spans="1:19">
      <c r="A1077" s="543" t="s">
        <v>3271</v>
      </c>
      <c r="B1077" s="544"/>
      <c r="C1077" s="544"/>
      <c r="D1077" s="545">
        <v>90017</v>
      </c>
      <c r="E1077" s="545">
        <v>90017</v>
      </c>
      <c r="F1077" s="545" t="s">
        <v>5424</v>
      </c>
      <c r="G1077" s="543" t="s">
        <v>5425</v>
      </c>
      <c r="H1077" s="545" t="s">
        <v>2546</v>
      </c>
      <c r="I1077" s="544" t="s">
        <v>2478</v>
      </c>
      <c r="J1077" s="543" t="s">
        <v>2478</v>
      </c>
      <c r="K1077" s="543" t="s">
        <v>2478</v>
      </c>
      <c r="L1077" s="543" t="s">
        <v>2478</v>
      </c>
      <c r="M1077" s="543" t="s">
        <v>2478</v>
      </c>
      <c r="N1077" s="543" t="s">
        <v>2478</v>
      </c>
      <c r="O1077" s="543" t="s">
        <v>2478</v>
      </c>
      <c r="P1077" s="543" t="s">
        <v>2478</v>
      </c>
      <c r="Q1077" s="543" t="s">
        <v>2478</v>
      </c>
      <c r="R1077" s="543" t="s">
        <v>2478</v>
      </c>
      <c r="S1077" s="543" t="s">
        <v>2478</v>
      </c>
    </row>
    <row r="1078" spans="1:19">
      <c r="A1078" s="540" t="s">
        <v>3271</v>
      </c>
      <c r="B1078" s="541"/>
      <c r="C1078" s="541"/>
      <c r="D1078" s="542">
        <v>90017</v>
      </c>
      <c r="E1078" s="542">
        <v>90017</v>
      </c>
      <c r="F1078" s="542" t="s">
        <v>5426</v>
      </c>
      <c r="G1078" s="540" t="s">
        <v>5427</v>
      </c>
      <c r="H1078" s="542" t="s">
        <v>2546</v>
      </c>
      <c r="I1078" s="541" t="s">
        <v>2478</v>
      </c>
      <c r="J1078" s="540" t="s">
        <v>2478</v>
      </c>
      <c r="K1078" s="540" t="s">
        <v>2478</v>
      </c>
      <c r="L1078" s="540" t="s">
        <v>2478</v>
      </c>
      <c r="M1078" s="540" t="s">
        <v>2478</v>
      </c>
      <c r="N1078" s="540" t="s">
        <v>2478</v>
      </c>
      <c r="O1078" s="540" t="s">
        <v>2478</v>
      </c>
      <c r="P1078" s="540" t="s">
        <v>2478</v>
      </c>
      <c r="Q1078" s="540" t="s">
        <v>2478</v>
      </c>
      <c r="R1078" s="540" t="s">
        <v>2478</v>
      </c>
      <c r="S1078" s="540" t="s">
        <v>2478</v>
      </c>
    </row>
    <row r="1079" spans="1:19">
      <c r="A1079" s="543" t="s">
        <v>3271</v>
      </c>
      <c r="B1079" s="544"/>
      <c r="C1079" s="544"/>
      <c r="D1079" s="545">
        <v>90017</v>
      </c>
      <c r="E1079" s="545">
        <v>90017</v>
      </c>
      <c r="F1079" s="545" t="s">
        <v>5428</v>
      </c>
      <c r="G1079" s="543" t="s">
        <v>5429</v>
      </c>
      <c r="H1079" s="545" t="s">
        <v>2546</v>
      </c>
      <c r="I1079" s="544" t="s">
        <v>2478</v>
      </c>
      <c r="J1079" s="543" t="s">
        <v>2478</v>
      </c>
      <c r="K1079" s="543" t="s">
        <v>2478</v>
      </c>
      <c r="L1079" s="543" t="s">
        <v>2478</v>
      </c>
      <c r="M1079" s="543" t="s">
        <v>2478</v>
      </c>
      <c r="N1079" s="543" t="s">
        <v>2478</v>
      </c>
      <c r="O1079" s="543" t="s">
        <v>2478</v>
      </c>
      <c r="P1079" s="543" t="s">
        <v>2478</v>
      </c>
      <c r="Q1079" s="543" t="s">
        <v>2478</v>
      </c>
      <c r="R1079" s="543" t="s">
        <v>2478</v>
      </c>
      <c r="S1079" s="543" t="s">
        <v>2478</v>
      </c>
    </row>
    <row r="1080" spans="1:19">
      <c r="A1080" s="540" t="s">
        <v>3271</v>
      </c>
      <c r="B1080" s="541"/>
      <c r="C1080" s="541"/>
      <c r="D1080" s="542">
        <v>90017</v>
      </c>
      <c r="E1080" s="542">
        <v>90017</v>
      </c>
      <c r="F1080" s="542" t="s">
        <v>5430</v>
      </c>
      <c r="G1080" s="540" t="s">
        <v>5431</v>
      </c>
      <c r="H1080" s="542" t="s">
        <v>2546</v>
      </c>
      <c r="I1080" s="541" t="s">
        <v>2478</v>
      </c>
      <c r="J1080" s="540" t="s">
        <v>2478</v>
      </c>
      <c r="K1080" s="540" t="s">
        <v>2478</v>
      </c>
      <c r="L1080" s="540" t="s">
        <v>2478</v>
      </c>
      <c r="M1080" s="540" t="s">
        <v>2478</v>
      </c>
      <c r="N1080" s="540" t="s">
        <v>2478</v>
      </c>
      <c r="O1080" s="540" t="s">
        <v>2478</v>
      </c>
      <c r="P1080" s="540" t="s">
        <v>2478</v>
      </c>
      <c r="Q1080" s="540" t="s">
        <v>2478</v>
      </c>
      <c r="R1080" s="540" t="s">
        <v>2478</v>
      </c>
      <c r="S1080" s="540" t="s">
        <v>2478</v>
      </c>
    </row>
    <row r="1081" spans="1:19">
      <c r="A1081" s="543" t="s">
        <v>3271</v>
      </c>
      <c r="B1081" s="544"/>
      <c r="C1081" s="544"/>
      <c r="D1081" s="545">
        <v>90017</v>
      </c>
      <c r="E1081" s="545">
        <v>90017</v>
      </c>
      <c r="F1081" s="545" t="s">
        <v>5432</v>
      </c>
      <c r="G1081" s="543" t="s">
        <v>5433</v>
      </c>
      <c r="H1081" s="545" t="s">
        <v>2546</v>
      </c>
      <c r="I1081" s="544" t="s">
        <v>2478</v>
      </c>
      <c r="J1081" s="543" t="s">
        <v>2478</v>
      </c>
      <c r="K1081" s="543" t="s">
        <v>2478</v>
      </c>
      <c r="L1081" s="543" t="s">
        <v>2478</v>
      </c>
      <c r="M1081" s="543" t="s">
        <v>2478</v>
      </c>
      <c r="N1081" s="543" t="s">
        <v>2478</v>
      </c>
      <c r="O1081" s="543" t="s">
        <v>2478</v>
      </c>
      <c r="P1081" s="543" t="s">
        <v>2478</v>
      </c>
      <c r="Q1081" s="543" t="s">
        <v>2478</v>
      </c>
      <c r="R1081" s="543" t="s">
        <v>2478</v>
      </c>
      <c r="S1081" s="543" t="s">
        <v>2478</v>
      </c>
    </row>
    <row r="1082" spans="1:19">
      <c r="A1082" s="540" t="s">
        <v>3271</v>
      </c>
      <c r="B1082" s="541"/>
      <c r="C1082" s="541"/>
      <c r="D1082" s="542">
        <v>90017</v>
      </c>
      <c r="E1082" s="542">
        <v>90017</v>
      </c>
      <c r="F1082" s="542" t="s">
        <v>5434</v>
      </c>
      <c r="G1082" s="540" t="s">
        <v>5435</v>
      </c>
      <c r="H1082" s="542" t="s">
        <v>2546</v>
      </c>
      <c r="I1082" s="541" t="s">
        <v>2478</v>
      </c>
      <c r="J1082" s="540" t="s">
        <v>2478</v>
      </c>
      <c r="K1082" s="540" t="s">
        <v>2478</v>
      </c>
      <c r="L1082" s="540" t="s">
        <v>2478</v>
      </c>
      <c r="M1082" s="540" t="s">
        <v>2478</v>
      </c>
      <c r="N1082" s="540" t="s">
        <v>2478</v>
      </c>
      <c r="O1082" s="540" t="s">
        <v>2478</v>
      </c>
      <c r="P1082" s="540" t="s">
        <v>2478</v>
      </c>
      <c r="Q1082" s="540" t="s">
        <v>2478</v>
      </c>
      <c r="R1082" s="540" t="s">
        <v>2478</v>
      </c>
      <c r="S1082" s="540" t="s">
        <v>2478</v>
      </c>
    </row>
    <row r="1083" spans="1:19">
      <c r="A1083" s="543" t="s">
        <v>3271</v>
      </c>
      <c r="B1083" s="544"/>
      <c r="C1083" s="544"/>
      <c r="D1083" s="545">
        <v>90017</v>
      </c>
      <c r="E1083" s="545">
        <v>90017</v>
      </c>
      <c r="F1083" s="545" t="s">
        <v>5436</v>
      </c>
      <c r="G1083" s="543" t="s">
        <v>5437</v>
      </c>
      <c r="H1083" s="545" t="s">
        <v>2546</v>
      </c>
      <c r="I1083" s="544" t="s">
        <v>2478</v>
      </c>
      <c r="J1083" s="543" t="s">
        <v>2478</v>
      </c>
      <c r="K1083" s="543" t="s">
        <v>2478</v>
      </c>
      <c r="L1083" s="543" t="s">
        <v>2478</v>
      </c>
      <c r="M1083" s="543" t="s">
        <v>2478</v>
      </c>
      <c r="N1083" s="543" t="s">
        <v>2478</v>
      </c>
      <c r="O1083" s="543" t="s">
        <v>2478</v>
      </c>
      <c r="P1083" s="543" t="s">
        <v>2478</v>
      </c>
      <c r="Q1083" s="543" t="s">
        <v>2478</v>
      </c>
      <c r="R1083" s="543" t="s">
        <v>2478</v>
      </c>
      <c r="S1083" s="543" t="s">
        <v>2478</v>
      </c>
    </row>
    <row r="1084" spans="1:19">
      <c r="A1084" s="540" t="s">
        <v>3271</v>
      </c>
      <c r="B1084" s="541"/>
      <c r="C1084" s="541"/>
      <c r="D1084" s="542">
        <v>90017</v>
      </c>
      <c r="E1084" s="542">
        <v>90017</v>
      </c>
      <c r="F1084" s="542" t="s">
        <v>5438</v>
      </c>
      <c r="G1084" s="540" t="s">
        <v>5439</v>
      </c>
      <c r="H1084" s="542" t="s">
        <v>2546</v>
      </c>
      <c r="I1084" s="541" t="s">
        <v>2478</v>
      </c>
      <c r="J1084" s="540" t="s">
        <v>2478</v>
      </c>
      <c r="K1084" s="540" t="s">
        <v>2478</v>
      </c>
      <c r="L1084" s="540" t="s">
        <v>2478</v>
      </c>
      <c r="M1084" s="540" t="s">
        <v>2478</v>
      </c>
      <c r="N1084" s="540" t="s">
        <v>2478</v>
      </c>
      <c r="O1084" s="540" t="s">
        <v>2478</v>
      </c>
      <c r="P1084" s="540" t="s">
        <v>2478</v>
      </c>
      <c r="Q1084" s="540" t="s">
        <v>2478</v>
      </c>
      <c r="R1084" s="540" t="s">
        <v>2478</v>
      </c>
      <c r="S1084" s="540" t="s">
        <v>2478</v>
      </c>
    </row>
    <row r="1085" spans="1:19">
      <c r="A1085" s="543" t="s">
        <v>3271</v>
      </c>
      <c r="B1085" s="544"/>
      <c r="C1085" s="544"/>
      <c r="D1085" s="545">
        <v>90017</v>
      </c>
      <c r="E1085" s="545">
        <v>90017</v>
      </c>
      <c r="F1085" s="545" t="s">
        <v>5440</v>
      </c>
      <c r="G1085" s="543" t="s">
        <v>5441</v>
      </c>
      <c r="H1085" s="545" t="s">
        <v>2546</v>
      </c>
      <c r="I1085" s="544" t="s">
        <v>2478</v>
      </c>
      <c r="J1085" s="543" t="s">
        <v>2478</v>
      </c>
      <c r="K1085" s="543" t="s">
        <v>2478</v>
      </c>
      <c r="L1085" s="543" t="s">
        <v>2478</v>
      </c>
      <c r="M1085" s="543" t="s">
        <v>2478</v>
      </c>
      <c r="N1085" s="543" t="s">
        <v>2478</v>
      </c>
      <c r="O1085" s="543" t="s">
        <v>2478</v>
      </c>
      <c r="P1085" s="543" t="s">
        <v>2478</v>
      </c>
      <c r="Q1085" s="543" t="s">
        <v>2478</v>
      </c>
      <c r="R1085" s="543" t="s">
        <v>2478</v>
      </c>
      <c r="S1085" s="543" t="s">
        <v>2478</v>
      </c>
    </row>
    <row r="1086" spans="1:19">
      <c r="A1086" s="540" t="s">
        <v>3271</v>
      </c>
      <c r="B1086" s="541"/>
      <c r="C1086" s="541"/>
      <c r="D1086" s="542">
        <v>90017</v>
      </c>
      <c r="E1086" s="542">
        <v>90017</v>
      </c>
      <c r="F1086" s="542" t="s">
        <v>5442</v>
      </c>
      <c r="G1086" s="540" t="s">
        <v>5443</v>
      </c>
      <c r="H1086" s="542" t="s">
        <v>2546</v>
      </c>
      <c r="I1086" s="541" t="s">
        <v>2478</v>
      </c>
      <c r="J1086" s="540" t="s">
        <v>2478</v>
      </c>
      <c r="K1086" s="540" t="s">
        <v>2478</v>
      </c>
      <c r="L1086" s="540" t="s">
        <v>2478</v>
      </c>
      <c r="M1086" s="540" t="s">
        <v>2478</v>
      </c>
      <c r="N1086" s="540" t="s">
        <v>2478</v>
      </c>
      <c r="O1086" s="540" t="s">
        <v>2478</v>
      </c>
      <c r="P1086" s="540" t="s">
        <v>2478</v>
      </c>
      <c r="Q1086" s="540" t="s">
        <v>2478</v>
      </c>
      <c r="R1086" s="540" t="s">
        <v>2478</v>
      </c>
      <c r="S1086" s="540" t="s">
        <v>2478</v>
      </c>
    </row>
    <row r="1087" spans="1:19">
      <c r="A1087" s="543" t="s">
        <v>3271</v>
      </c>
      <c r="B1087" s="544"/>
      <c r="C1087" s="544"/>
      <c r="D1087" s="545">
        <v>90017</v>
      </c>
      <c r="E1087" s="545">
        <v>90017</v>
      </c>
      <c r="F1087" s="545" t="s">
        <v>5444</v>
      </c>
      <c r="G1087" s="543" t="s">
        <v>5445</v>
      </c>
      <c r="H1087" s="545" t="s">
        <v>2546</v>
      </c>
      <c r="I1087" s="544" t="s">
        <v>2478</v>
      </c>
      <c r="J1087" s="543" t="s">
        <v>2478</v>
      </c>
      <c r="K1087" s="543" t="s">
        <v>2478</v>
      </c>
      <c r="L1087" s="543" t="s">
        <v>2478</v>
      </c>
      <c r="M1087" s="543" t="s">
        <v>2478</v>
      </c>
      <c r="N1087" s="543" t="s">
        <v>2478</v>
      </c>
      <c r="O1087" s="543" t="s">
        <v>2478</v>
      </c>
      <c r="P1087" s="543" t="s">
        <v>2478</v>
      </c>
      <c r="Q1087" s="543" t="s">
        <v>2478</v>
      </c>
      <c r="R1087" s="543" t="s">
        <v>2478</v>
      </c>
      <c r="S1087" s="543" t="s">
        <v>2478</v>
      </c>
    </row>
    <row r="1088" spans="1:19">
      <c r="A1088" s="540" t="s">
        <v>3271</v>
      </c>
      <c r="B1088" s="541"/>
      <c r="C1088" s="541"/>
      <c r="D1088" s="542">
        <v>90017</v>
      </c>
      <c r="E1088" s="542">
        <v>90017</v>
      </c>
      <c r="F1088" s="542" t="s">
        <v>5446</v>
      </c>
      <c r="G1088" s="540" t="s">
        <v>5447</v>
      </c>
      <c r="H1088" s="542" t="s">
        <v>2546</v>
      </c>
      <c r="I1088" s="541" t="s">
        <v>2478</v>
      </c>
      <c r="J1088" s="540" t="s">
        <v>2478</v>
      </c>
      <c r="K1088" s="540" t="s">
        <v>2478</v>
      </c>
      <c r="L1088" s="540" t="s">
        <v>2478</v>
      </c>
      <c r="M1088" s="540" t="s">
        <v>2478</v>
      </c>
      <c r="N1088" s="540" t="s">
        <v>2478</v>
      </c>
      <c r="O1088" s="540" t="s">
        <v>2478</v>
      </c>
      <c r="P1088" s="540" t="s">
        <v>2478</v>
      </c>
      <c r="Q1088" s="540" t="s">
        <v>2478</v>
      </c>
      <c r="R1088" s="540" t="s">
        <v>2478</v>
      </c>
      <c r="S1088" s="540" t="s">
        <v>2478</v>
      </c>
    </row>
    <row r="1089" spans="1:19">
      <c r="A1089" s="543" t="s">
        <v>3271</v>
      </c>
      <c r="B1089" s="544"/>
      <c r="C1089" s="544"/>
      <c r="D1089" s="545">
        <v>90017</v>
      </c>
      <c r="E1089" s="545">
        <v>90017</v>
      </c>
      <c r="F1089" s="545" t="s">
        <v>5448</v>
      </c>
      <c r="G1089" s="543" t="s">
        <v>5449</v>
      </c>
      <c r="H1089" s="545" t="s">
        <v>2546</v>
      </c>
      <c r="I1089" s="544" t="s">
        <v>2478</v>
      </c>
      <c r="J1089" s="543" t="s">
        <v>2478</v>
      </c>
      <c r="K1089" s="543" t="s">
        <v>2478</v>
      </c>
      <c r="L1089" s="543" t="s">
        <v>2478</v>
      </c>
      <c r="M1089" s="543" t="s">
        <v>2478</v>
      </c>
      <c r="N1089" s="543" t="s">
        <v>2478</v>
      </c>
      <c r="O1089" s="543" t="s">
        <v>2478</v>
      </c>
      <c r="P1089" s="543" t="s">
        <v>2478</v>
      </c>
      <c r="Q1089" s="543" t="s">
        <v>2478</v>
      </c>
      <c r="R1089" s="543" t="s">
        <v>2478</v>
      </c>
      <c r="S1089" s="543" t="s">
        <v>2478</v>
      </c>
    </row>
    <row r="1090" spans="1:19">
      <c r="A1090" s="540" t="s">
        <v>3271</v>
      </c>
      <c r="B1090" s="541"/>
      <c r="C1090" s="541"/>
      <c r="D1090" s="542">
        <v>90017</v>
      </c>
      <c r="E1090" s="542">
        <v>90017</v>
      </c>
      <c r="F1090" s="542" t="s">
        <v>5450</v>
      </c>
      <c r="G1090" s="540" t="s">
        <v>5451</v>
      </c>
      <c r="H1090" s="542" t="s">
        <v>2546</v>
      </c>
      <c r="I1090" s="541" t="s">
        <v>2478</v>
      </c>
      <c r="J1090" s="540" t="s">
        <v>2478</v>
      </c>
      <c r="K1090" s="540" t="s">
        <v>2478</v>
      </c>
      <c r="L1090" s="540" t="s">
        <v>2478</v>
      </c>
      <c r="M1090" s="540" t="s">
        <v>2478</v>
      </c>
      <c r="N1090" s="540" t="s">
        <v>2478</v>
      </c>
      <c r="O1090" s="540" t="s">
        <v>2478</v>
      </c>
      <c r="P1090" s="540" t="s">
        <v>2478</v>
      </c>
      <c r="Q1090" s="540" t="s">
        <v>2478</v>
      </c>
      <c r="R1090" s="540" t="s">
        <v>2478</v>
      </c>
      <c r="S1090" s="540" t="s">
        <v>2478</v>
      </c>
    </row>
    <row r="1091" spans="1:19">
      <c r="A1091" s="543" t="s">
        <v>3271</v>
      </c>
      <c r="B1091" s="544"/>
      <c r="C1091" s="544"/>
      <c r="D1091" s="545">
        <v>90017</v>
      </c>
      <c r="E1091" s="545">
        <v>90017</v>
      </c>
      <c r="F1091" s="545" t="s">
        <v>5452</v>
      </c>
      <c r="G1091" s="543" t="s">
        <v>5453</v>
      </c>
      <c r="H1091" s="545" t="s">
        <v>2546</v>
      </c>
      <c r="I1091" s="544" t="s">
        <v>2478</v>
      </c>
      <c r="J1091" s="543" t="s">
        <v>2478</v>
      </c>
      <c r="K1091" s="543" t="s">
        <v>2478</v>
      </c>
      <c r="L1091" s="543" t="s">
        <v>2478</v>
      </c>
      <c r="M1091" s="543" t="s">
        <v>2478</v>
      </c>
      <c r="N1091" s="543" t="s">
        <v>2478</v>
      </c>
      <c r="O1091" s="543" t="s">
        <v>2478</v>
      </c>
      <c r="P1091" s="543" t="s">
        <v>2478</v>
      </c>
      <c r="Q1091" s="543" t="s">
        <v>2478</v>
      </c>
      <c r="R1091" s="543" t="s">
        <v>2478</v>
      </c>
      <c r="S1091" s="543" t="s">
        <v>2478</v>
      </c>
    </row>
    <row r="1092" spans="1:19">
      <c r="A1092" s="540" t="s">
        <v>3271</v>
      </c>
      <c r="B1092" s="541"/>
      <c r="C1092" s="541"/>
      <c r="D1092" s="542">
        <v>90017</v>
      </c>
      <c r="E1092" s="542">
        <v>90017</v>
      </c>
      <c r="F1092" s="542" t="s">
        <v>5454</v>
      </c>
      <c r="G1092" s="540" t="s">
        <v>5455</v>
      </c>
      <c r="H1092" s="542" t="s">
        <v>2546</v>
      </c>
      <c r="I1092" s="541" t="s">
        <v>2478</v>
      </c>
      <c r="J1092" s="540" t="s">
        <v>2478</v>
      </c>
      <c r="K1092" s="540" t="s">
        <v>2478</v>
      </c>
      <c r="L1092" s="540" t="s">
        <v>2478</v>
      </c>
      <c r="M1092" s="540" t="s">
        <v>2478</v>
      </c>
      <c r="N1092" s="540" t="s">
        <v>2478</v>
      </c>
      <c r="O1092" s="540" t="s">
        <v>2478</v>
      </c>
      <c r="P1092" s="540" t="s">
        <v>2478</v>
      </c>
      <c r="Q1092" s="540" t="s">
        <v>2478</v>
      </c>
      <c r="R1092" s="540" t="s">
        <v>2478</v>
      </c>
      <c r="S1092" s="540" t="s">
        <v>2478</v>
      </c>
    </row>
    <row r="1093" spans="1:19">
      <c r="A1093" s="543" t="s">
        <v>3271</v>
      </c>
      <c r="B1093" s="544"/>
      <c r="C1093" s="544"/>
      <c r="D1093" s="545">
        <v>90017</v>
      </c>
      <c r="E1093" s="545">
        <v>90017</v>
      </c>
      <c r="F1093" s="545" t="s">
        <v>5456</v>
      </c>
      <c r="G1093" s="543" t="s">
        <v>5457</v>
      </c>
      <c r="H1093" s="545" t="s">
        <v>2546</v>
      </c>
      <c r="I1093" s="544" t="s">
        <v>2478</v>
      </c>
      <c r="J1093" s="543" t="s">
        <v>2478</v>
      </c>
      <c r="K1093" s="543" t="s">
        <v>2478</v>
      </c>
      <c r="L1093" s="543" t="s">
        <v>2478</v>
      </c>
      <c r="M1093" s="543" t="s">
        <v>2478</v>
      </c>
      <c r="N1093" s="543" t="s">
        <v>2478</v>
      </c>
      <c r="O1093" s="543" t="s">
        <v>2478</v>
      </c>
      <c r="P1093" s="543" t="s">
        <v>2478</v>
      </c>
      <c r="Q1093" s="543" t="s">
        <v>2478</v>
      </c>
      <c r="R1093" s="543" t="s">
        <v>2478</v>
      </c>
      <c r="S1093" s="543" t="s">
        <v>2478</v>
      </c>
    </row>
    <row r="1094" spans="1:19">
      <c r="A1094" s="540" t="s">
        <v>3271</v>
      </c>
      <c r="B1094" s="541"/>
      <c r="C1094" s="541"/>
      <c r="D1094" s="542">
        <v>90017</v>
      </c>
      <c r="E1094" s="542">
        <v>90017</v>
      </c>
      <c r="F1094" s="542" t="s">
        <v>5458</v>
      </c>
      <c r="G1094" s="540" t="s">
        <v>5459</v>
      </c>
      <c r="H1094" s="542" t="s">
        <v>2546</v>
      </c>
      <c r="I1094" s="541" t="s">
        <v>2478</v>
      </c>
      <c r="J1094" s="540" t="s">
        <v>2478</v>
      </c>
      <c r="K1094" s="540" t="s">
        <v>2478</v>
      </c>
      <c r="L1094" s="540" t="s">
        <v>2478</v>
      </c>
      <c r="M1094" s="540" t="s">
        <v>2478</v>
      </c>
      <c r="N1094" s="540" t="s">
        <v>2478</v>
      </c>
      <c r="O1094" s="540" t="s">
        <v>2478</v>
      </c>
      <c r="P1094" s="540" t="s">
        <v>2478</v>
      </c>
      <c r="Q1094" s="540" t="s">
        <v>2478</v>
      </c>
      <c r="R1094" s="540" t="s">
        <v>2478</v>
      </c>
      <c r="S1094" s="540" t="s">
        <v>2478</v>
      </c>
    </row>
    <row r="1095" spans="1:19">
      <c r="A1095" s="543" t="s">
        <v>3271</v>
      </c>
      <c r="B1095" s="544"/>
      <c r="C1095" s="544"/>
      <c r="D1095" s="545">
        <v>90017</v>
      </c>
      <c r="E1095" s="545">
        <v>90017</v>
      </c>
      <c r="F1095" s="545" t="s">
        <v>5460</v>
      </c>
      <c r="G1095" s="543" t="s">
        <v>5461</v>
      </c>
      <c r="H1095" s="545" t="s">
        <v>2546</v>
      </c>
      <c r="I1095" s="544" t="s">
        <v>2478</v>
      </c>
      <c r="J1095" s="543" t="s">
        <v>2478</v>
      </c>
      <c r="K1095" s="543" t="s">
        <v>2478</v>
      </c>
      <c r="L1095" s="543" t="s">
        <v>2478</v>
      </c>
      <c r="M1095" s="543" t="s">
        <v>2478</v>
      </c>
      <c r="N1095" s="543" t="s">
        <v>2478</v>
      </c>
      <c r="O1095" s="543" t="s">
        <v>2478</v>
      </c>
      <c r="P1095" s="543" t="s">
        <v>2478</v>
      </c>
      <c r="Q1095" s="543" t="s">
        <v>2478</v>
      </c>
      <c r="R1095" s="543" t="s">
        <v>2478</v>
      </c>
      <c r="S1095" s="543" t="s">
        <v>2478</v>
      </c>
    </row>
    <row r="1096" spans="1:19">
      <c r="A1096" s="540" t="s">
        <v>3271</v>
      </c>
      <c r="B1096" s="541"/>
      <c r="C1096" s="541"/>
      <c r="D1096" s="542">
        <v>90017</v>
      </c>
      <c r="E1096" s="542">
        <v>90017</v>
      </c>
      <c r="F1096" s="542" t="s">
        <v>5462</v>
      </c>
      <c r="G1096" s="540" t="s">
        <v>5463</v>
      </c>
      <c r="H1096" s="542" t="s">
        <v>2546</v>
      </c>
      <c r="I1096" s="541" t="s">
        <v>2478</v>
      </c>
      <c r="J1096" s="540" t="s">
        <v>2478</v>
      </c>
      <c r="K1096" s="540" t="s">
        <v>2478</v>
      </c>
      <c r="L1096" s="540" t="s">
        <v>2478</v>
      </c>
      <c r="M1096" s="540" t="s">
        <v>2478</v>
      </c>
      <c r="N1096" s="540" t="s">
        <v>2478</v>
      </c>
      <c r="O1096" s="540" t="s">
        <v>2478</v>
      </c>
      <c r="P1096" s="540" t="s">
        <v>2478</v>
      </c>
      <c r="Q1096" s="540" t="s">
        <v>2478</v>
      </c>
      <c r="R1096" s="540" t="s">
        <v>2478</v>
      </c>
      <c r="S1096" s="540" t="s">
        <v>2478</v>
      </c>
    </row>
    <row r="1097" spans="1:19">
      <c r="A1097" s="543" t="s">
        <v>3271</v>
      </c>
      <c r="B1097" s="544"/>
      <c r="C1097" s="544"/>
      <c r="D1097" s="545">
        <v>90017</v>
      </c>
      <c r="E1097" s="545">
        <v>90017</v>
      </c>
      <c r="F1097" s="545" t="s">
        <v>5464</v>
      </c>
      <c r="G1097" s="543" t="s">
        <v>5465</v>
      </c>
      <c r="H1097" s="545" t="s">
        <v>2546</v>
      </c>
      <c r="I1097" s="544" t="s">
        <v>2478</v>
      </c>
      <c r="J1097" s="543" t="s">
        <v>2478</v>
      </c>
      <c r="K1097" s="543" t="s">
        <v>2478</v>
      </c>
      <c r="L1097" s="543" t="s">
        <v>2478</v>
      </c>
      <c r="M1097" s="543" t="s">
        <v>2478</v>
      </c>
      <c r="N1097" s="543" t="s">
        <v>2478</v>
      </c>
      <c r="O1097" s="543" t="s">
        <v>2478</v>
      </c>
      <c r="P1097" s="543" t="s">
        <v>2478</v>
      </c>
      <c r="Q1097" s="543" t="s">
        <v>2478</v>
      </c>
      <c r="R1097" s="543" t="s">
        <v>2478</v>
      </c>
      <c r="S1097" s="543" t="s">
        <v>2478</v>
      </c>
    </row>
    <row r="1098" spans="1:19">
      <c r="A1098" s="540" t="s">
        <v>3271</v>
      </c>
      <c r="B1098" s="541"/>
      <c r="C1098" s="541"/>
      <c r="D1098" s="542">
        <v>90017</v>
      </c>
      <c r="E1098" s="542">
        <v>90017</v>
      </c>
      <c r="F1098" s="542" t="s">
        <v>5466</v>
      </c>
      <c r="G1098" s="540" t="s">
        <v>5467</v>
      </c>
      <c r="H1098" s="542" t="s">
        <v>3468</v>
      </c>
      <c r="I1098" s="541" t="s">
        <v>2478</v>
      </c>
      <c r="J1098" s="540" t="s">
        <v>2478</v>
      </c>
      <c r="K1098" s="540" t="s">
        <v>2478</v>
      </c>
      <c r="L1098" s="540" t="s">
        <v>2478</v>
      </c>
      <c r="M1098" s="540" t="s">
        <v>2478</v>
      </c>
      <c r="N1098" s="540" t="s">
        <v>2478</v>
      </c>
      <c r="O1098" s="540" t="s">
        <v>2478</v>
      </c>
      <c r="P1098" s="540" t="s">
        <v>2478</v>
      </c>
      <c r="Q1098" s="540" t="s">
        <v>2478</v>
      </c>
      <c r="R1098" s="540" t="s">
        <v>2478</v>
      </c>
      <c r="S1098" s="540" t="s">
        <v>2478</v>
      </c>
    </row>
    <row r="1099" spans="1:19">
      <c r="A1099" s="543" t="s">
        <v>3271</v>
      </c>
      <c r="B1099" s="544"/>
      <c r="C1099" s="544"/>
      <c r="D1099" s="545">
        <v>90017</v>
      </c>
      <c r="E1099" s="545">
        <v>90017</v>
      </c>
      <c r="F1099" s="545" t="s">
        <v>5468</v>
      </c>
      <c r="G1099" s="543" t="s">
        <v>5469</v>
      </c>
      <c r="H1099" s="545" t="s">
        <v>2546</v>
      </c>
      <c r="I1099" s="544" t="s">
        <v>2478</v>
      </c>
      <c r="J1099" s="543" t="s">
        <v>2478</v>
      </c>
      <c r="K1099" s="543" t="s">
        <v>2478</v>
      </c>
      <c r="L1099" s="543" t="s">
        <v>2478</v>
      </c>
      <c r="M1099" s="543" t="s">
        <v>2478</v>
      </c>
      <c r="N1099" s="543" t="s">
        <v>2478</v>
      </c>
      <c r="O1099" s="543" t="s">
        <v>2478</v>
      </c>
      <c r="P1099" s="543" t="s">
        <v>2478</v>
      </c>
      <c r="Q1099" s="543" t="s">
        <v>2478</v>
      </c>
      <c r="R1099" s="543" t="s">
        <v>2478</v>
      </c>
      <c r="S1099" s="543" t="s">
        <v>2478</v>
      </c>
    </row>
    <row r="1100" spans="1:19">
      <c r="A1100" s="540" t="s">
        <v>3271</v>
      </c>
      <c r="B1100" s="541"/>
      <c r="C1100" s="541"/>
      <c r="D1100" s="542">
        <v>90017</v>
      </c>
      <c r="E1100" s="542">
        <v>90017</v>
      </c>
      <c r="F1100" s="542" t="s">
        <v>5470</v>
      </c>
      <c r="G1100" s="540" t="s">
        <v>5471</v>
      </c>
      <c r="H1100" s="542" t="s">
        <v>2546</v>
      </c>
      <c r="I1100" s="541" t="s">
        <v>2478</v>
      </c>
      <c r="J1100" s="540" t="s">
        <v>2478</v>
      </c>
      <c r="K1100" s="540" t="s">
        <v>2478</v>
      </c>
      <c r="L1100" s="540" t="s">
        <v>2478</v>
      </c>
      <c r="M1100" s="540" t="s">
        <v>2478</v>
      </c>
      <c r="N1100" s="540" t="s">
        <v>2478</v>
      </c>
      <c r="O1100" s="540" t="s">
        <v>2478</v>
      </c>
      <c r="P1100" s="540" t="s">
        <v>2478</v>
      </c>
      <c r="Q1100" s="540" t="s">
        <v>2478</v>
      </c>
      <c r="R1100" s="540" t="s">
        <v>2478</v>
      </c>
      <c r="S1100" s="540" t="s">
        <v>2478</v>
      </c>
    </row>
    <row r="1101" spans="1:19">
      <c r="A1101" s="543" t="s">
        <v>3271</v>
      </c>
      <c r="B1101" s="544"/>
      <c r="C1101" s="544"/>
      <c r="D1101" s="545">
        <v>90017</v>
      </c>
      <c r="E1101" s="545">
        <v>90017</v>
      </c>
      <c r="F1101" s="545" t="s">
        <v>5472</v>
      </c>
      <c r="G1101" s="543" t="s">
        <v>5473</v>
      </c>
      <c r="H1101" s="545" t="s">
        <v>2546</v>
      </c>
      <c r="I1101" s="544" t="s">
        <v>2478</v>
      </c>
      <c r="J1101" s="543" t="s">
        <v>2478</v>
      </c>
      <c r="K1101" s="543" t="s">
        <v>2478</v>
      </c>
      <c r="L1101" s="543" t="s">
        <v>2478</v>
      </c>
      <c r="M1101" s="543" t="s">
        <v>2478</v>
      </c>
      <c r="N1101" s="543" t="s">
        <v>2478</v>
      </c>
      <c r="O1101" s="543" t="s">
        <v>2478</v>
      </c>
      <c r="P1101" s="543" t="s">
        <v>2478</v>
      </c>
      <c r="Q1101" s="543" t="s">
        <v>2478</v>
      </c>
      <c r="R1101" s="543" t="s">
        <v>2478</v>
      </c>
      <c r="S1101" s="543" t="s">
        <v>2478</v>
      </c>
    </row>
    <row r="1102" spans="1:19">
      <c r="A1102" s="540" t="s">
        <v>3271</v>
      </c>
      <c r="B1102" s="541"/>
      <c r="C1102" s="541"/>
      <c r="D1102" s="542">
        <v>90017</v>
      </c>
      <c r="E1102" s="542">
        <v>90017</v>
      </c>
      <c r="F1102" s="542" t="s">
        <v>5474</v>
      </c>
      <c r="G1102" s="540" t="s">
        <v>5475</v>
      </c>
      <c r="H1102" s="542" t="s">
        <v>2546</v>
      </c>
      <c r="I1102" s="541" t="s">
        <v>2478</v>
      </c>
      <c r="J1102" s="540" t="s">
        <v>2478</v>
      </c>
      <c r="K1102" s="540" t="s">
        <v>2478</v>
      </c>
      <c r="L1102" s="540" t="s">
        <v>2478</v>
      </c>
      <c r="M1102" s="540" t="s">
        <v>2478</v>
      </c>
      <c r="N1102" s="540" t="s">
        <v>2478</v>
      </c>
      <c r="O1102" s="540" t="s">
        <v>2478</v>
      </c>
      <c r="P1102" s="540" t="s">
        <v>2478</v>
      </c>
      <c r="Q1102" s="540" t="s">
        <v>2478</v>
      </c>
      <c r="R1102" s="540" t="s">
        <v>2478</v>
      </c>
      <c r="S1102" s="540" t="s">
        <v>2478</v>
      </c>
    </row>
    <row r="1103" spans="1:19">
      <c r="A1103" s="543" t="s">
        <v>3271</v>
      </c>
      <c r="B1103" s="544"/>
      <c r="C1103" s="544"/>
      <c r="D1103" s="545">
        <v>90017</v>
      </c>
      <c r="E1103" s="545">
        <v>90017</v>
      </c>
      <c r="F1103" s="545" t="s">
        <v>5476</v>
      </c>
      <c r="G1103" s="543" t="s">
        <v>5477</v>
      </c>
      <c r="H1103" s="545" t="s">
        <v>2546</v>
      </c>
      <c r="I1103" s="544" t="s">
        <v>2478</v>
      </c>
      <c r="J1103" s="543" t="s">
        <v>2478</v>
      </c>
      <c r="K1103" s="543" t="s">
        <v>2478</v>
      </c>
      <c r="L1103" s="543" t="s">
        <v>2478</v>
      </c>
      <c r="M1103" s="543" t="s">
        <v>2478</v>
      </c>
      <c r="N1103" s="543" t="s">
        <v>2478</v>
      </c>
      <c r="O1103" s="543" t="s">
        <v>2478</v>
      </c>
      <c r="P1103" s="543" t="s">
        <v>2478</v>
      </c>
      <c r="Q1103" s="543" t="s">
        <v>2478</v>
      </c>
      <c r="R1103" s="543" t="s">
        <v>2478</v>
      </c>
      <c r="S1103" s="543" t="s">
        <v>2478</v>
      </c>
    </row>
    <row r="1104" spans="1:19">
      <c r="A1104" s="540" t="s">
        <v>3271</v>
      </c>
      <c r="B1104" s="541"/>
      <c r="C1104" s="541"/>
      <c r="D1104" s="542">
        <v>90017</v>
      </c>
      <c r="E1104" s="542">
        <v>90017</v>
      </c>
      <c r="F1104" s="542" t="s">
        <v>5478</v>
      </c>
      <c r="G1104" s="540" t="s">
        <v>5479</v>
      </c>
      <c r="H1104" s="542" t="s">
        <v>2546</v>
      </c>
      <c r="I1104" s="541" t="s">
        <v>2478</v>
      </c>
      <c r="J1104" s="540" t="s">
        <v>2478</v>
      </c>
      <c r="K1104" s="540" t="s">
        <v>2478</v>
      </c>
      <c r="L1104" s="540" t="s">
        <v>2478</v>
      </c>
      <c r="M1104" s="540" t="s">
        <v>2478</v>
      </c>
      <c r="N1104" s="540" t="s">
        <v>2478</v>
      </c>
      <c r="O1104" s="540" t="s">
        <v>2478</v>
      </c>
      <c r="P1104" s="540" t="s">
        <v>2478</v>
      </c>
      <c r="Q1104" s="540" t="s">
        <v>2478</v>
      </c>
      <c r="R1104" s="540" t="s">
        <v>2478</v>
      </c>
      <c r="S1104" s="540" t="s">
        <v>2478</v>
      </c>
    </row>
    <row r="1105" spans="1:19">
      <c r="A1105" s="543" t="s">
        <v>3271</v>
      </c>
      <c r="B1105" s="544"/>
      <c r="C1105" s="544"/>
      <c r="D1105" s="545">
        <v>90017</v>
      </c>
      <c r="E1105" s="545">
        <v>90017</v>
      </c>
      <c r="F1105" s="545" t="s">
        <v>5480</v>
      </c>
      <c r="G1105" s="543" t="s">
        <v>5481</v>
      </c>
      <c r="H1105" s="545" t="s">
        <v>2546</v>
      </c>
      <c r="I1105" s="544" t="s">
        <v>2478</v>
      </c>
      <c r="J1105" s="543" t="s">
        <v>2478</v>
      </c>
      <c r="K1105" s="543" t="s">
        <v>2478</v>
      </c>
      <c r="L1105" s="543" t="s">
        <v>2478</v>
      </c>
      <c r="M1105" s="543" t="s">
        <v>2478</v>
      </c>
      <c r="N1105" s="543" t="s">
        <v>2478</v>
      </c>
      <c r="O1105" s="543" t="s">
        <v>2478</v>
      </c>
      <c r="P1105" s="543" t="s">
        <v>2478</v>
      </c>
      <c r="Q1105" s="543" t="s">
        <v>2478</v>
      </c>
      <c r="R1105" s="543" t="s">
        <v>2478</v>
      </c>
      <c r="S1105" s="543" t="s">
        <v>2478</v>
      </c>
    </row>
    <row r="1106" spans="1:19">
      <c r="A1106" s="540" t="s">
        <v>3271</v>
      </c>
      <c r="B1106" s="541"/>
      <c r="C1106" s="541"/>
      <c r="D1106" s="542">
        <v>90017</v>
      </c>
      <c r="E1106" s="542">
        <v>90017</v>
      </c>
      <c r="F1106" s="542" t="s">
        <v>5482</v>
      </c>
      <c r="G1106" s="540" t="s">
        <v>5483</v>
      </c>
      <c r="H1106" s="542" t="s">
        <v>2546</v>
      </c>
      <c r="I1106" s="541" t="s">
        <v>2478</v>
      </c>
      <c r="J1106" s="540" t="s">
        <v>2478</v>
      </c>
      <c r="K1106" s="540" t="s">
        <v>2478</v>
      </c>
      <c r="L1106" s="540" t="s">
        <v>2478</v>
      </c>
      <c r="M1106" s="540" t="s">
        <v>2478</v>
      </c>
      <c r="N1106" s="540" t="s">
        <v>2478</v>
      </c>
      <c r="O1106" s="540" t="s">
        <v>2478</v>
      </c>
      <c r="P1106" s="540" t="s">
        <v>2478</v>
      </c>
      <c r="Q1106" s="540" t="s">
        <v>2478</v>
      </c>
      <c r="R1106" s="540" t="s">
        <v>2478</v>
      </c>
      <c r="S1106" s="540" t="s">
        <v>2478</v>
      </c>
    </row>
    <row r="1107" spans="1:19">
      <c r="A1107" s="543" t="s">
        <v>3271</v>
      </c>
      <c r="B1107" s="544"/>
      <c r="C1107" s="544"/>
      <c r="D1107" s="545">
        <v>90017</v>
      </c>
      <c r="E1107" s="545">
        <v>90017</v>
      </c>
      <c r="F1107" s="545" t="s">
        <v>5484</v>
      </c>
      <c r="G1107" s="543" t="s">
        <v>5485</v>
      </c>
      <c r="H1107" s="545" t="s">
        <v>2546</v>
      </c>
      <c r="I1107" s="544" t="s">
        <v>2478</v>
      </c>
      <c r="J1107" s="543" t="s">
        <v>2478</v>
      </c>
      <c r="K1107" s="543" t="s">
        <v>2478</v>
      </c>
      <c r="L1107" s="543" t="s">
        <v>2478</v>
      </c>
      <c r="M1107" s="543" t="s">
        <v>2478</v>
      </c>
      <c r="N1107" s="543" t="s">
        <v>2478</v>
      </c>
      <c r="O1107" s="543" t="s">
        <v>2478</v>
      </c>
      <c r="P1107" s="543" t="s">
        <v>2478</v>
      </c>
      <c r="Q1107" s="543" t="s">
        <v>2478</v>
      </c>
      <c r="R1107" s="543" t="s">
        <v>2478</v>
      </c>
      <c r="S1107" s="543" t="s">
        <v>2478</v>
      </c>
    </row>
    <row r="1108" spans="1:19">
      <c r="A1108" s="540" t="s">
        <v>3271</v>
      </c>
      <c r="B1108" s="541"/>
      <c r="C1108" s="541"/>
      <c r="D1108" s="542">
        <v>90017</v>
      </c>
      <c r="E1108" s="542">
        <v>90017</v>
      </c>
      <c r="F1108" s="542" t="s">
        <v>5486</v>
      </c>
      <c r="G1108" s="540" t="s">
        <v>5487</v>
      </c>
      <c r="H1108" s="542" t="s">
        <v>2546</v>
      </c>
      <c r="I1108" s="541" t="s">
        <v>2478</v>
      </c>
      <c r="J1108" s="540" t="s">
        <v>2478</v>
      </c>
      <c r="K1108" s="540" t="s">
        <v>2478</v>
      </c>
      <c r="L1108" s="540" t="s">
        <v>2478</v>
      </c>
      <c r="M1108" s="540" t="s">
        <v>2478</v>
      </c>
      <c r="N1108" s="540" t="s">
        <v>2478</v>
      </c>
      <c r="O1108" s="540" t="s">
        <v>2478</v>
      </c>
      <c r="P1108" s="540" t="s">
        <v>2478</v>
      </c>
      <c r="Q1108" s="540" t="s">
        <v>2478</v>
      </c>
      <c r="R1108" s="540" t="s">
        <v>2478</v>
      </c>
      <c r="S1108" s="540" t="s">
        <v>2478</v>
      </c>
    </row>
    <row r="1109" spans="1:19">
      <c r="A1109" s="543" t="s">
        <v>3271</v>
      </c>
      <c r="B1109" s="544"/>
      <c r="C1109" s="544"/>
      <c r="D1109" s="545">
        <v>90017</v>
      </c>
      <c r="E1109" s="545">
        <v>90017</v>
      </c>
      <c r="F1109" s="545" t="s">
        <v>5488</v>
      </c>
      <c r="G1109" s="543" t="s">
        <v>5489</v>
      </c>
      <c r="H1109" s="545" t="s">
        <v>2546</v>
      </c>
      <c r="I1109" s="544" t="s">
        <v>2478</v>
      </c>
      <c r="J1109" s="543" t="s">
        <v>2478</v>
      </c>
      <c r="K1109" s="543" t="s">
        <v>2478</v>
      </c>
      <c r="L1109" s="543" t="s">
        <v>2478</v>
      </c>
      <c r="M1109" s="543" t="s">
        <v>2478</v>
      </c>
      <c r="N1109" s="543" t="s">
        <v>2478</v>
      </c>
      <c r="O1109" s="543" t="s">
        <v>2478</v>
      </c>
      <c r="P1109" s="543" t="s">
        <v>2478</v>
      </c>
      <c r="Q1109" s="543" t="s">
        <v>2478</v>
      </c>
      <c r="R1109" s="543" t="s">
        <v>2478</v>
      </c>
      <c r="S1109" s="543" t="s">
        <v>2478</v>
      </c>
    </row>
    <row r="1110" spans="1:19">
      <c r="A1110" s="540" t="s">
        <v>3271</v>
      </c>
      <c r="B1110" s="541"/>
      <c r="C1110" s="541"/>
      <c r="D1110" s="542">
        <v>90017</v>
      </c>
      <c r="E1110" s="542">
        <v>90017</v>
      </c>
      <c r="F1110" s="542" t="s">
        <v>5490</v>
      </c>
      <c r="G1110" s="540" t="s">
        <v>5491</v>
      </c>
      <c r="H1110" s="542" t="s">
        <v>2546</v>
      </c>
      <c r="I1110" s="541" t="s">
        <v>2478</v>
      </c>
      <c r="J1110" s="540" t="s">
        <v>2478</v>
      </c>
      <c r="K1110" s="540" t="s">
        <v>2478</v>
      </c>
      <c r="L1110" s="540" t="s">
        <v>2478</v>
      </c>
      <c r="M1110" s="540" t="s">
        <v>2478</v>
      </c>
      <c r="N1110" s="540" t="s">
        <v>2478</v>
      </c>
      <c r="O1110" s="540" t="s">
        <v>2478</v>
      </c>
      <c r="P1110" s="540" t="s">
        <v>2478</v>
      </c>
      <c r="Q1110" s="540" t="s">
        <v>2478</v>
      </c>
      <c r="R1110" s="540" t="s">
        <v>2478</v>
      </c>
      <c r="S1110" s="540" t="s">
        <v>2478</v>
      </c>
    </row>
    <row r="1111" spans="1:19">
      <c r="A1111" s="543" t="s">
        <v>3271</v>
      </c>
      <c r="B1111" s="544"/>
      <c r="C1111" s="544"/>
      <c r="D1111" s="545">
        <v>90017</v>
      </c>
      <c r="E1111" s="545">
        <v>90017</v>
      </c>
      <c r="F1111" s="545" t="s">
        <v>5492</v>
      </c>
      <c r="G1111" s="543" t="s">
        <v>5493</v>
      </c>
      <c r="H1111" s="545" t="s">
        <v>2546</v>
      </c>
      <c r="I1111" s="544" t="s">
        <v>2478</v>
      </c>
      <c r="J1111" s="543" t="s">
        <v>2478</v>
      </c>
      <c r="K1111" s="543" t="s">
        <v>2478</v>
      </c>
      <c r="L1111" s="543" t="s">
        <v>2478</v>
      </c>
      <c r="M1111" s="543" t="s">
        <v>2478</v>
      </c>
      <c r="N1111" s="543" t="s">
        <v>2478</v>
      </c>
      <c r="O1111" s="543" t="s">
        <v>2478</v>
      </c>
      <c r="P1111" s="543" t="s">
        <v>2478</v>
      </c>
      <c r="Q1111" s="543" t="s">
        <v>2478</v>
      </c>
      <c r="R1111" s="543" t="s">
        <v>2478</v>
      </c>
      <c r="S1111" s="543" t="s">
        <v>2478</v>
      </c>
    </row>
    <row r="1112" spans="1:19">
      <c r="A1112" s="540" t="s">
        <v>3271</v>
      </c>
      <c r="B1112" s="541"/>
      <c r="C1112" s="541"/>
      <c r="D1112" s="542">
        <v>90017</v>
      </c>
      <c r="E1112" s="542">
        <v>90017</v>
      </c>
      <c r="F1112" s="542" t="s">
        <v>5494</v>
      </c>
      <c r="G1112" s="540" t="s">
        <v>5495</v>
      </c>
      <c r="H1112" s="542" t="s">
        <v>2546</v>
      </c>
      <c r="I1112" s="541" t="s">
        <v>2478</v>
      </c>
      <c r="J1112" s="540" t="s">
        <v>2478</v>
      </c>
      <c r="K1112" s="540" t="s">
        <v>2478</v>
      </c>
      <c r="L1112" s="540" t="s">
        <v>2478</v>
      </c>
      <c r="M1112" s="540" t="s">
        <v>2478</v>
      </c>
      <c r="N1112" s="540" t="s">
        <v>2478</v>
      </c>
      <c r="O1112" s="540" t="s">
        <v>2478</v>
      </c>
      <c r="P1112" s="540" t="s">
        <v>2478</v>
      </c>
      <c r="Q1112" s="540" t="s">
        <v>2478</v>
      </c>
      <c r="R1112" s="540" t="s">
        <v>2478</v>
      </c>
      <c r="S1112" s="540" t="s">
        <v>2478</v>
      </c>
    </row>
    <row r="1113" spans="1:19">
      <c r="A1113" s="543" t="s">
        <v>3271</v>
      </c>
      <c r="B1113" s="544"/>
      <c r="C1113" s="544"/>
      <c r="D1113" s="545">
        <v>90017</v>
      </c>
      <c r="E1113" s="545">
        <v>90017</v>
      </c>
      <c r="F1113" s="545" t="s">
        <v>5496</v>
      </c>
      <c r="G1113" s="543" t="s">
        <v>5497</v>
      </c>
      <c r="H1113" s="545" t="s">
        <v>2546</v>
      </c>
      <c r="I1113" s="544" t="s">
        <v>2478</v>
      </c>
      <c r="J1113" s="543" t="s">
        <v>2478</v>
      </c>
      <c r="K1113" s="543" t="s">
        <v>2478</v>
      </c>
      <c r="L1113" s="543" t="s">
        <v>2478</v>
      </c>
      <c r="M1113" s="543" t="s">
        <v>2478</v>
      </c>
      <c r="N1113" s="543" t="s">
        <v>2478</v>
      </c>
      <c r="O1113" s="543" t="s">
        <v>2478</v>
      </c>
      <c r="P1113" s="543" t="s">
        <v>2478</v>
      </c>
      <c r="Q1113" s="543" t="s">
        <v>2478</v>
      </c>
      <c r="R1113" s="543" t="s">
        <v>2478</v>
      </c>
      <c r="S1113" s="543" t="s">
        <v>2478</v>
      </c>
    </row>
    <row r="1114" spans="1:19">
      <c r="A1114" s="540" t="s">
        <v>3271</v>
      </c>
      <c r="B1114" s="541"/>
      <c r="C1114" s="541"/>
      <c r="D1114" s="542">
        <v>90017</v>
      </c>
      <c r="E1114" s="542">
        <v>90017</v>
      </c>
      <c r="F1114" s="542" t="s">
        <v>5498</v>
      </c>
      <c r="G1114" s="540" t="s">
        <v>5499</v>
      </c>
      <c r="H1114" s="542" t="s">
        <v>2546</v>
      </c>
      <c r="I1114" s="541" t="s">
        <v>2478</v>
      </c>
      <c r="J1114" s="540" t="s">
        <v>2478</v>
      </c>
      <c r="K1114" s="540" t="s">
        <v>2478</v>
      </c>
      <c r="L1114" s="540" t="s">
        <v>2478</v>
      </c>
      <c r="M1114" s="540" t="s">
        <v>2478</v>
      </c>
      <c r="N1114" s="540" t="s">
        <v>2478</v>
      </c>
      <c r="O1114" s="540" t="s">
        <v>2478</v>
      </c>
      <c r="P1114" s="540" t="s">
        <v>2478</v>
      </c>
      <c r="Q1114" s="540" t="s">
        <v>2478</v>
      </c>
      <c r="R1114" s="540" t="s">
        <v>2478</v>
      </c>
      <c r="S1114" s="540" t="s">
        <v>2478</v>
      </c>
    </row>
    <row r="1115" spans="1:19">
      <c r="A1115" s="543" t="s">
        <v>3271</v>
      </c>
      <c r="B1115" s="544"/>
      <c r="C1115" s="544"/>
      <c r="D1115" s="545">
        <v>90017</v>
      </c>
      <c r="E1115" s="545">
        <v>90017</v>
      </c>
      <c r="F1115" s="545" t="s">
        <v>5500</v>
      </c>
      <c r="G1115" s="543" t="s">
        <v>5501</v>
      </c>
      <c r="H1115" s="545" t="s">
        <v>2546</v>
      </c>
      <c r="I1115" s="544" t="s">
        <v>2478</v>
      </c>
      <c r="J1115" s="543" t="s">
        <v>2478</v>
      </c>
      <c r="K1115" s="543" t="s">
        <v>2478</v>
      </c>
      <c r="L1115" s="543" t="s">
        <v>2478</v>
      </c>
      <c r="M1115" s="543" t="s">
        <v>2478</v>
      </c>
      <c r="N1115" s="543" t="s">
        <v>2478</v>
      </c>
      <c r="O1115" s="543" t="s">
        <v>2478</v>
      </c>
      <c r="P1115" s="543" t="s">
        <v>2478</v>
      </c>
      <c r="Q1115" s="543" t="s">
        <v>2478</v>
      </c>
      <c r="R1115" s="543" t="s">
        <v>2478</v>
      </c>
      <c r="S1115" s="543" t="s">
        <v>2478</v>
      </c>
    </row>
    <row r="1116" spans="1:19">
      <c r="A1116" s="540" t="s">
        <v>3271</v>
      </c>
      <c r="B1116" s="541"/>
      <c r="C1116" s="541"/>
      <c r="D1116" s="542">
        <v>90017</v>
      </c>
      <c r="E1116" s="542">
        <v>90017</v>
      </c>
      <c r="F1116" s="542" t="s">
        <v>5502</v>
      </c>
      <c r="G1116" s="540" t="s">
        <v>5503</v>
      </c>
      <c r="H1116" s="542" t="s">
        <v>2546</v>
      </c>
      <c r="I1116" s="541" t="s">
        <v>2478</v>
      </c>
      <c r="J1116" s="540" t="s">
        <v>2478</v>
      </c>
      <c r="K1116" s="540" t="s">
        <v>2478</v>
      </c>
      <c r="L1116" s="540" t="s">
        <v>2478</v>
      </c>
      <c r="M1116" s="540" t="s">
        <v>2478</v>
      </c>
      <c r="N1116" s="540" t="s">
        <v>2478</v>
      </c>
      <c r="O1116" s="540" t="s">
        <v>2478</v>
      </c>
      <c r="P1116" s="540" t="s">
        <v>2478</v>
      </c>
      <c r="Q1116" s="540" t="s">
        <v>2478</v>
      </c>
      <c r="R1116" s="540" t="s">
        <v>2478</v>
      </c>
      <c r="S1116" s="540" t="s">
        <v>2478</v>
      </c>
    </row>
    <row r="1117" spans="1:19">
      <c r="A1117" s="543" t="s">
        <v>3271</v>
      </c>
      <c r="B1117" s="544"/>
      <c r="C1117" s="544"/>
      <c r="D1117" s="545">
        <v>90017</v>
      </c>
      <c r="E1117" s="545">
        <v>90017</v>
      </c>
      <c r="F1117" s="545" t="s">
        <v>5504</v>
      </c>
      <c r="G1117" s="543" t="s">
        <v>5505</v>
      </c>
      <c r="H1117" s="545" t="s">
        <v>2546</v>
      </c>
      <c r="I1117" s="544" t="s">
        <v>2478</v>
      </c>
      <c r="J1117" s="543" t="s">
        <v>2478</v>
      </c>
      <c r="K1117" s="543" t="s">
        <v>2478</v>
      </c>
      <c r="L1117" s="543" t="s">
        <v>2478</v>
      </c>
      <c r="M1117" s="543" t="s">
        <v>2478</v>
      </c>
      <c r="N1117" s="543" t="s">
        <v>2478</v>
      </c>
      <c r="O1117" s="543" t="s">
        <v>2478</v>
      </c>
      <c r="P1117" s="543" t="s">
        <v>2478</v>
      </c>
      <c r="Q1117" s="543" t="s">
        <v>2478</v>
      </c>
      <c r="R1117" s="543" t="s">
        <v>2478</v>
      </c>
      <c r="S1117" s="543" t="s">
        <v>2478</v>
      </c>
    </row>
    <row r="1118" spans="1:19">
      <c r="A1118" s="540" t="s">
        <v>3271</v>
      </c>
      <c r="B1118" s="541"/>
      <c r="C1118" s="541"/>
      <c r="D1118" s="542">
        <v>90017</v>
      </c>
      <c r="E1118" s="542">
        <v>90017</v>
      </c>
      <c r="F1118" s="542" t="s">
        <v>5506</v>
      </c>
      <c r="G1118" s="540" t="s">
        <v>5507</v>
      </c>
      <c r="H1118" s="542" t="s">
        <v>2546</v>
      </c>
      <c r="I1118" s="541" t="s">
        <v>2478</v>
      </c>
      <c r="J1118" s="540" t="s">
        <v>2478</v>
      </c>
      <c r="K1118" s="540" t="s">
        <v>2478</v>
      </c>
      <c r="L1118" s="540" t="s">
        <v>2478</v>
      </c>
      <c r="M1118" s="540" t="s">
        <v>2478</v>
      </c>
      <c r="N1118" s="540" t="s">
        <v>2478</v>
      </c>
      <c r="O1118" s="540" t="s">
        <v>2478</v>
      </c>
      <c r="P1118" s="540" t="s">
        <v>2478</v>
      </c>
      <c r="Q1118" s="540" t="s">
        <v>2478</v>
      </c>
      <c r="R1118" s="540" t="s">
        <v>2478</v>
      </c>
      <c r="S1118" s="540" t="s">
        <v>2478</v>
      </c>
    </row>
    <row r="1119" spans="1:19">
      <c r="A1119" s="543" t="s">
        <v>3271</v>
      </c>
      <c r="B1119" s="544"/>
      <c r="C1119" s="544"/>
      <c r="D1119" s="545">
        <v>90017</v>
      </c>
      <c r="E1119" s="545">
        <v>90017</v>
      </c>
      <c r="F1119" s="545" t="s">
        <v>5508</v>
      </c>
      <c r="G1119" s="543" t="s">
        <v>5509</v>
      </c>
      <c r="H1119" s="545" t="s">
        <v>2546</v>
      </c>
      <c r="I1119" s="544" t="s">
        <v>2478</v>
      </c>
      <c r="J1119" s="543" t="s">
        <v>2478</v>
      </c>
      <c r="K1119" s="543" t="s">
        <v>2478</v>
      </c>
      <c r="L1119" s="543" t="s">
        <v>2478</v>
      </c>
      <c r="M1119" s="543" t="s">
        <v>2478</v>
      </c>
      <c r="N1119" s="543" t="s">
        <v>2478</v>
      </c>
      <c r="O1119" s="543" t="s">
        <v>2478</v>
      </c>
      <c r="P1119" s="543" t="s">
        <v>2478</v>
      </c>
      <c r="Q1119" s="543" t="s">
        <v>2478</v>
      </c>
      <c r="R1119" s="543" t="s">
        <v>2478</v>
      </c>
      <c r="S1119" s="543" t="s">
        <v>2478</v>
      </c>
    </row>
    <row r="1120" spans="1:19">
      <c r="A1120" s="540" t="s">
        <v>3271</v>
      </c>
      <c r="B1120" s="541"/>
      <c r="C1120" s="541"/>
      <c r="D1120" s="542">
        <v>90017</v>
      </c>
      <c r="E1120" s="542">
        <v>90017</v>
      </c>
      <c r="F1120" s="542" t="s">
        <v>5510</v>
      </c>
      <c r="G1120" s="540" t="s">
        <v>5511</v>
      </c>
      <c r="H1120" s="542" t="s">
        <v>2546</v>
      </c>
      <c r="I1120" s="541" t="s">
        <v>2478</v>
      </c>
      <c r="J1120" s="540" t="s">
        <v>2478</v>
      </c>
      <c r="K1120" s="540" t="s">
        <v>2478</v>
      </c>
      <c r="L1120" s="540" t="s">
        <v>2478</v>
      </c>
      <c r="M1120" s="540" t="s">
        <v>2478</v>
      </c>
      <c r="N1120" s="540" t="s">
        <v>2478</v>
      </c>
      <c r="O1120" s="540" t="s">
        <v>2478</v>
      </c>
      <c r="P1120" s="540" t="s">
        <v>2478</v>
      </c>
      <c r="Q1120" s="540" t="s">
        <v>2478</v>
      </c>
      <c r="R1120" s="540" t="s">
        <v>2478</v>
      </c>
      <c r="S1120" s="540" t="s">
        <v>2478</v>
      </c>
    </row>
    <row r="1121" spans="1:19">
      <c r="A1121" s="543" t="s">
        <v>3271</v>
      </c>
      <c r="B1121" s="544"/>
      <c r="C1121" s="544"/>
      <c r="D1121" s="545">
        <v>90017</v>
      </c>
      <c r="E1121" s="545">
        <v>90017</v>
      </c>
      <c r="F1121" s="545" t="s">
        <v>5512</v>
      </c>
      <c r="G1121" s="543" t="s">
        <v>5513</v>
      </c>
      <c r="H1121" s="545" t="s">
        <v>2546</v>
      </c>
      <c r="I1121" s="544" t="s">
        <v>2478</v>
      </c>
      <c r="J1121" s="543" t="s">
        <v>2478</v>
      </c>
      <c r="K1121" s="543" t="s">
        <v>2478</v>
      </c>
      <c r="L1121" s="543" t="s">
        <v>2478</v>
      </c>
      <c r="M1121" s="543" t="s">
        <v>2478</v>
      </c>
      <c r="N1121" s="543" t="s">
        <v>2478</v>
      </c>
      <c r="O1121" s="543" t="s">
        <v>2478</v>
      </c>
      <c r="P1121" s="543" t="s">
        <v>2478</v>
      </c>
      <c r="Q1121" s="543" t="s">
        <v>2478</v>
      </c>
      <c r="R1121" s="543" t="s">
        <v>2478</v>
      </c>
      <c r="S1121" s="543" t="s">
        <v>2478</v>
      </c>
    </row>
    <row r="1122" spans="1:19">
      <c r="A1122" s="540" t="s">
        <v>3271</v>
      </c>
      <c r="B1122" s="541"/>
      <c r="C1122" s="541"/>
      <c r="D1122" s="542">
        <v>90017</v>
      </c>
      <c r="E1122" s="542">
        <v>90017</v>
      </c>
      <c r="F1122" s="542" t="s">
        <v>5514</v>
      </c>
      <c r="G1122" s="540" t="s">
        <v>5515</v>
      </c>
      <c r="H1122" s="542" t="s">
        <v>2546</v>
      </c>
      <c r="I1122" s="541" t="s">
        <v>2478</v>
      </c>
      <c r="J1122" s="540" t="s">
        <v>2478</v>
      </c>
      <c r="K1122" s="540" t="s">
        <v>2478</v>
      </c>
      <c r="L1122" s="540" t="s">
        <v>2478</v>
      </c>
      <c r="M1122" s="540" t="s">
        <v>2478</v>
      </c>
      <c r="N1122" s="540" t="s">
        <v>2478</v>
      </c>
      <c r="O1122" s="540" t="s">
        <v>2478</v>
      </c>
      <c r="P1122" s="540" t="s">
        <v>2478</v>
      </c>
      <c r="Q1122" s="540" t="s">
        <v>2478</v>
      </c>
      <c r="R1122" s="540" t="s">
        <v>2478</v>
      </c>
      <c r="S1122" s="540" t="s">
        <v>2478</v>
      </c>
    </row>
    <row r="1123" spans="1:19">
      <c r="A1123" s="543" t="s">
        <v>3271</v>
      </c>
      <c r="B1123" s="544"/>
      <c r="C1123" s="544"/>
      <c r="D1123" s="545">
        <v>90017</v>
      </c>
      <c r="E1123" s="545">
        <v>90017</v>
      </c>
      <c r="F1123" s="545" t="s">
        <v>5516</v>
      </c>
      <c r="G1123" s="543" t="s">
        <v>5517</v>
      </c>
      <c r="H1123" s="545" t="s">
        <v>2546</v>
      </c>
      <c r="I1123" s="544" t="s">
        <v>2478</v>
      </c>
      <c r="J1123" s="543" t="s">
        <v>2478</v>
      </c>
      <c r="K1123" s="543" t="s">
        <v>2478</v>
      </c>
      <c r="L1123" s="543" t="s">
        <v>2478</v>
      </c>
      <c r="M1123" s="543" t="s">
        <v>2478</v>
      </c>
      <c r="N1123" s="543" t="s">
        <v>2478</v>
      </c>
      <c r="O1123" s="543" t="s">
        <v>2478</v>
      </c>
      <c r="P1123" s="543" t="s">
        <v>2478</v>
      </c>
      <c r="Q1123" s="543" t="s">
        <v>2478</v>
      </c>
      <c r="R1123" s="543" t="s">
        <v>2478</v>
      </c>
      <c r="S1123" s="543" t="s">
        <v>2478</v>
      </c>
    </row>
    <row r="1124" spans="1:19">
      <c r="A1124" s="540" t="s">
        <v>3271</v>
      </c>
      <c r="B1124" s="541"/>
      <c r="C1124" s="541"/>
      <c r="D1124" s="542">
        <v>90017</v>
      </c>
      <c r="E1124" s="542">
        <v>90017</v>
      </c>
      <c r="F1124" s="542" t="s">
        <v>5518</v>
      </c>
      <c r="G1124" s="540" t="s">
        <v>5519</v>
      </c>
      <c r="H1124" s="542" t="s">
        <v>2546</v>
      </c>
      <c r="I1124" s="541" t="s">
        <v>2478</v>
      </c>
      <c r="J1124" s="540" t="s">
        <v>2478</v>
      </c>
      <c r="K1124" s="540" t="s">
        <v>2478</v>
      </c>
      <c r="L1124" s="540" t="s">
        <v>2478</v>
      </c>
      <c r="M1124" s="540" t="s">
        <v>2478</v>
      </c>
      <c r="N1124" s="540" t="s">
        <v>2478</v>
      </c>
      <c r="O1124" s="540" t="s">
        <v>2478</v>
      </c>
      <c r="P1124" s="540" t="s">
        <v>2478</v>
      </c>
      <c r="Q1124" s="540" t="s">
        <v>2478</v>
      </c>
      <c r="R1124" s="540" t="s">
        <v>2478</v>
      </c>
      <c r="S1124" s="540" t="s">
        <v>2478</v>
      </c>
    </row>
    <row r="1125" spans="1:19">
      <c r="A1125" s="543" t="s">
        <v>3271</v>
      </c>
      <c r="B1125" s="544"/>
      <c r="C1125" s="544"/>
      <c r="D1125" s="545">
        <v>90017</v>
      </c>
      <c r="E1125" s="545">
        <v>90017</v>
      </c>
      <c r="F1125" s="545" t="s">
        <v>5520</v>
      </c>
      <c r="G1125" s="543" t="s">
        <v>5521</v>
      </c>
      <c r="H1125" s="545" t="s">
        <v>2546</v>
      </c>
      <c r="I1125" s="544" t="s">
        <v>2478</v>
      </c>
      <c r="J1125" s="543" t="s">
        <v>2478</v>
      </c>
      <c r="K1125" s="543" t="s">
        <v>2478</v>
      </c>
      <c r="L1125" s="543" t="s">
        <v>2478</v>
      </c>
      <c r="M1125" s="543" t="s">
        <v>2478</v>
      </c>
      <c r="N1125" s="543" t="s">
        <v>2478</v>
      </c>
      <c r="O1125" s="543" t="s">
        <v>2478</v>
      </c>
      <c r="P1125" s="543" t="s">
        <v>2478</v>
      </c>
      <c r="Q1125" s="543" t="s">
        <v>2478</v>
      </c>
      <c r="R1125" s="543" t="s">
        <v>2478</v>
      </c>
      <c r="S1125" s="543" t="s">
        <v>2478</v>
      </c>
    </row>
    <row r="1126" spans="1:19">
      <c r="A1126" s="540" t="s">
        <v>3271</v>
      </c>
      <c r="B1126" s="541"/>
      <c r="C1126" s="541"/>
      <c r="D1126" s="542">
        <v>90017</v>
      </c>
      <c r="E1126" s="542">
        <v>90017</v>
      </c>
      <c r="F1126" s="542" t="s">
        <v>5522</v>
      </c>
      <c r="G1126" s="540" t="s">
        <v>5523</v>
      </c>
      <c r="H1126" s="542" t="s">
        <v>2546</v>
      </c>
      <c r="I1126" s="541" t="s">
        <v>2478</v>
      </c>
      <c r="J1126" s="540" t="s">
        <v>2478</v>
      </c>
      <c r="K1126" s="540" t="s">
        <v>2478</v>
      </c>
      <c r="L1126" s="540" t="s">
        <v>2478</v>
      </c>
      <c r="M1126" s="540" t="s">
        <v>2478</v>
      </c>
      <c r="N1126" s="540" t="s">
        <v>2478</v>
      </c>
      <c r="O1126" s="540" t="s">
        <v>2478</v>
      </c>
      <c r="P1126" s="540" t="s">
        <v>2478</v>
      </c>
      <c r="Q1126" s="540" t="s">
        <v>2478</v>
      </c>
      <c r="R1126" s="540" t="s">
        <v>2478</v>
      </c>
      <c r="S1126" s="540" t="s">
        <v>2478</v>
      </c>
    </row>
    <row r="1127" spans="1:19">
      <c r="A1127" s="543" t="s">
        <v>3271</v>
      </c>
      <c r="B1127" s="544"/>
      <c r="C1127" s="544"/>
      <c r="D1127" s="545">
        <v>90017</v>
      </c>
      <c r="E1127" s="545">
        <v>90017</v>
      </c>
      <c r="F1127" s="545" t="s">
        <v>5524</v>
      </c>
      <c r="G1127" s="543" t="s">
        <v>5525</v>
      </c>
      <c r="H1127" s="545" t="s">
        <v>2546</v>
      </c>
      <c r="I1127" s="544" t="s">
        <v>2478</v>
      </c>
      <c r="J1127" s="543" t="s">
        <v>2478</v>
      </c>
      <c r="K1127" s="543" t="s">
        <v>2478</v>
      </c>
      <c r="L1127" s="543" t="s">
        <v>2478</v>
      </c>
      <c r="M1127" s="543" t="s">
        <v>2478</v>
      </c>
      <c r="N1127" s="543" t="s">
        <v>2478</v>
      </c>
      <c r="O1127" s="543" t="s">
        <v>2478</v>
      </c>
      <c r="P1127" s="543" t="s">
        <v>2478</v>
      </c>
      <c r="Q1127" s="543" t="s">
        <v>2478</v>
      </c>
      <c r="R1127" s="543" t="s">
        <v>2478</v>
      </c>
      <c r="S1127" s="543" t="s">
        <v>2478</v>
      </c>
    </row>
    <row r="1128" spans="1:19">
      <c r="A1128" s="540" t="s">
        <v>3271</v>
      </c>
      <c r="B1128" s="541"/>
      <c r="C1128" s="541"/>
      <c r="D1128" s="542">
        <v>90017</v>
      </c>
      <c r="E1128" s="542">
        <v>90017</v>
      </c>
      <c r="F1128" s="542" t="s">
        <v>5526</v>
      </c>
      <c r="G1128" s="540" t="s">
        <v>5527</v>
      </c>
      <c r="H1128" s="542" t="s">
        <v>2546</v>
      </c>
      <c r="I1128" s="541" t="s">
        <v>2478</v>
      </c>
      <c r="J1128" s="540" t="s">
        <v>2478</v>
      </c>
      <c r="K1128" s="540" t="s">
        <v>2478</v>
      </c>
      <c r="L1128" s="540" t="s">
        <v>2478</v>
      </c>
      <c r="M1128" s="540" t="s">
        <v>2478</v>
      </c>
      <c r="N1128" s="540" t="s">
        <v>2478</v>
      </c>
      <c r="O1128" s="540" t="s">
        <v>2478</v>
      </c>
      <c r="P1128" s="540" t="s">
        <v>2478</v>
      </c>
      <c r="Q1128" s="540" t="s">
        <v>2478</v>
      </c>
      <c r="R1128" s="540" t="s">
        <v>2478</v>
      </c>
      <c r="S1128" s="540" t="s">
        <v>2478</v>
      </c>
    </row>
    <row r="1129" spans="1:19">
      <c r="A1129" s="543" t="s">
        <v>3271</v>
      </c>
      <c r="B1129" s="544"/>
      <c r="C1129" s="544"/>
      <c r="D1129" s="545">
        <v>90017</v>
      </c>
      <c r="E1129" s="545">
        <v>90017</v>
      </c>
      <c r="F1129" s="545" t="s">
        <v>5528</v>
      </c>
      <c r="G1129" s="543" t="s">
        <v>5529</v>
      </c>
      <c r="H1129" s="545" t="s">
        <v>2546</v>
      </c>
      <c r="I1129" s="544" t="s">
        <v>2478</v>
      </c>
      <c r="J1129" s="543" t="s">
        <v>2478</v>
      </c>
      <c r="K1129" s="543" t="s">
        <v>2478</v>
      </c>
      <c r="L1129" s="543" t="s">
        <v>2478</v>
      </c>
      <c r="M1129" s="543" t="s">
        <v>2478</v>
      </c>
      <c r="N1129" s="543" t="s">
        <v>2478</v>
      </c>
      <c r="O1129" s="543" t="s">
        <v>2478</v>
      </c>
      <c r="P1129" s="543" t="s">
        <v>2478</v>
      </c>
      <c r="Q1129" s="543" t="s">
        <v>2478</v>
      </c>
      <c r="R1129" s="543" t="s">
        <v>2478</v>
      </c>
      <c r="S1129" s="543" t="s">
        <v>2478</v>
      </c>
    </row>
    <row r="1130" spans="1:19">
      <c r="A1130" s="540" t="s">
        <v>3271</v>
      </c>
      <c r="B1130" s="541"/>
      <c r="C1130" s="541"/>
      <c r="D1130" s="542">
        <v>90017</v>
      </c>
      <c r="E1130" s="542">
        <v>90017</v>
      </c>
      <c r="F1130" s="542" t="s">
        <v>5530</v>
      </c>
      <c r="G1130" s="540" t="s">
        <v>5531</v>
      </c>
      <c r="H1130" s="542" t="s">
        <v>2546</v>
      </c>
      <c r="I1130" s="541" t="s">
        <v>2478</v>
      </c>
      <c r="J1130" s="540" t="s">
        <v>2478</v>
      </c>
      <c r="K1130" s="540" t="s">
        <v>2478</v>
      </c>
      <c r="L1130" s="540" t="s">
        <v>2478</v>
      </c>
      <c r="M1130" s="540" t="s">
        <v>2478</v>
      </c>
      <c r="N1130" s="540" t="s">
        <v>2478</v>
      </c>
      <c r="O1130" s="540" t="s">
        <v>2478</v>
      </c>
      <c r="P1130" s="540" t="s">
        <v>2478</v>
      </c>
      <c r="Q1130" s="540" t="s">
        <v>2478</v>
      </c>
      <c r="R1130" s="540" t="s">
        <v>2478</v>
      </c>
      <c r="S1130" s="540" t="s">
        <v>2478</v>
      </c>
    </row>
    <row r="1131" spans="1:19">
      <c r="A1131" s="543" t="s">
        <v>3271</v>
      </c>
      <c r="B1131" s="544"/>
      <c r="C1131" s="544"/>
      <c r="D1131" s="545">
        <v>90017</v>
      </c>
      <c r="E1131" s="545">
        <v>90017</v>
      </c>
      <c r="F1131" s="545" t="s">
        <v>5532</v>
      </c>
      <c r="G1131" s="543" t="s">
        <v>5533</v>
      </c>
      <c r="H1131" s="545" t="s">
        <v>2546</v>
      </c>
      <c r="I1131" s="544" t="s">
        <v>2478</v>
      </c>
      <c r="J1131" s="543" t="s">
        <v>2478</v>
      </c>
      <c r="K1131" s="543" t="s">
        <v>2478</v>
      </c>
      <c r="L1131" s="543" t="s">
        <v>2478</v>
      </c>
      <c r="M1131" s="543" t="s">
        <v>2478</v>
      </c>
      <c r="N1131" s="543" t="s">
        <v>2478</v>
      </c>
      <c r="O1131" s="543" t="s">
        <v>2478</v>
      </c>
      <c r="P1131" s="543" t="s">
        <v>2478</v>
      </c>
      <c r="Q1131" s="543" t="s">
        <v>2478</v>
      </c>
      <c r="R1131" s="543" t="s">
        <v>2478</v>
      </c>
      <c r="S1131" s="543" t="s">
        <v>2478</v>
      </c>
    </row>
    <row r="1132" spans="1:19">
      <c r="A1132" s="540" t="s">
        <v>3271</v>
      </c>
      <c r="B1132" s="541"/>
      <c r="C1132" s="541"/>
      <c r="D1132" s="542">
        <v>90017</v>
      </c>
      <c r="E1132" s="542">
        <v>90017</v>
      </c>
      <c r="F1132" s="542" t="s">
        <v>5534</v>
      </c>
      <c r="G1132" s="540" t="s">
        <v>5535</v>
      </c>
      <c r="H1132" s="542" t="s">
        <v>2546</v>
      </c>
      <c r="I1132" s="541" t="s">
        <v>2478</v>
      </c>
      <c r="J1132" s="540" t="s">
        <v>2478</v>
      </c>
      <c r="K1132" s="540" t="s">
        <v>2478</v>
      </c>
      <c r="L1132" s="540" t="s">
        <v>2478</v>
      </c>
      <c r="M1132" s="540" t="s">
        <v>2478</v>
      </c>
      <c r="N1132" s="540" t="s">
        <v>2478</v>
      </c>
      <c r="O1132" s="540" t="s">
        <v>2478</v>
      </c>
      <c r="P1132" s="540" t="s">
        <v>2478</v>
      </c>
      <c r="Q1132" s="540" t="s">
        <v>2478</v>
      </c>
      <c r="R1132" s="540" t="s">
        <v>2478</v>
      </c>
      <c r="S1132" s="540" t="s">
        <v>2478</v>
      </c>
    </row>
    <row r="1133" spans="1:19">
      <c r="A1133" s="543" t="s">
        <v>3271</v>
      </c>
      <c r="B1133" s="544"/>
      <c r="C1133" s="544"/>
      <c r="D1133" s="545">
        <v>90017</v>
      </c>
      <c r="E1133" s="545">
        <v>90017</v>
      </c>
      <c r="F1133" s="545" t="s">
        <v>5536</v>
      </c>
      <c r="G1133" s="543" t="s">
        <v>5537</v>
      </c>
      <c r="H1133" s="545" t="s">
        <v>2546</v>
      </c>
      <c r="I1133" s="544" t="s">
        <v>2478</v>
      </c>
      <c r="J1133" s="543" t="s">
        <v>2478</v>
      </c>
      <c r="K1133" s="543" t="s">
        <v>2478</v>
      </c>
      <c r="L1133" s="543" t="s">
        <v>2478</v>
      </c>
      <c r="M1133" s="543" t="s">
        <v>2478</v>
      </c>
      <c r="N1133" s="543" t="s">
        <v>2478</v>
      </c>
      <c r="O1133" s="543" t="s">
        <v>2478</v>
      </c>
      <c r="P1133" s="543" t="s">
        <v>2478</v>
      </c>
      <c r="Q1133" s="543" t="s">
        <v>2478</v>
      </c>
      <c r="R1133" s="543" t="s">
        <v>2478</v>
      </c>
      <c r="S1133" s="543" t="s">
        <v>2478</v>
      </c>
    </row>
    <row r="1134" spans="1:19">
      <c r="A1134" s="540" t="s">
        <v>3271</v>
      </c>
      <c r="B1134" s="541"/>
      <c r="C1134" s="541"/>
      <c r="D1134" s="542">
        <v>90017</v>
      </c>
      <c r="E1134" s="542">
        <v>90017</v>
      </c>
      <c r="F1134" s="542" t="s">
        <v>5538</v>
      </c>
      <c r="G1134" s="540" t="s">
        <v>5539</v>
      </c>
      <c r="H1134" s="542" t="s">
        <v>2546</v>
      </c>
      <c r="I1134" s="541" t="s">
        <v>2478</v>
      </c>
      <c r="J1134" s="540" t="s">
        <v>2478</v>
      </c>
      <c r="K1134" s="540" t="s">
        <v>2478</v>
      </c>
      <c r="L1134" s="540" t="s">
        <v>2478</v>
      </c>
      <c r="M1134" s="540" t="s">
        <v>2478</v>
      </c>
      <c r="N1134" s="540" t="s">
        <v>2478</v>
      </c>
      <c r="O1134" s="540" t="s">
        <v>2478</v>
      </c>
      <c r="P1134" s="540" t="s">
        <v>2478</v>
      </c>
      <c r="Q1134" s="540" t="s">
        <v>2478</v>
      </c>
      <c r="R1134" s="540" t="s">
        <v>2478</v>
      </c>
      <c r="S1134" s="540" t="s">
        <v>2478</v>
      </c>
    </row>
    <row r="1135" spans="1:19">
      <c r="A1135" s="543" t="s">
        <v>3271</v>
      </c>
      <c r="B1135" s="544"/>
      <c r="C1135" s="544"/>
      <c r="D1135" s="545">
        <v>90017</v>
      </c>
      <c r="E1135" s="545">
        <v>90017</v>
      </c>
      <c r="F1135" s="545" t="s">
        <v>5540</v>
      </c>
      <c r="G1135" s="543" t="s">
        <v>5541</v>
      </c>
      <c r="H1135" s="545" t="s">
        <v>2546</v>
      </c>
      <c r="I1135" s="544" t="s">
        <v>2478</v>
      </c>
      <c r="J1135" s="543" t="s">
        <v>2478</v>
      </c>
      <c r="K1135" s="543" t="s">
        <v>2478</v>
      </c>
      <c r="L1135" s="543" t="s">
        <v>2478</v>
      </c>
      <c r="M1135" s="543" t="s">
        <v>2478</v>
      </c>
      <c r="N1135" s="543" t="s">
        <v>2478</v>
      </c>
      <c r="O1135" s="543" t="s">
        <v>2478</v>
      </c>
      <c r="P1135" s="543" t="s">
        <v>2478</v>
      </c>
      <c r="Q1135" s="543" t="s">
        <v>2478</v>
      </c>
      <c r="R1135" s="543" t="s">
        <v>2478</v>
      </c>
      <c r="S1135" s="543" t="s">
        <v>2478</v>
      </c>
    </row>
    <row r="1136" spans="1:19">
      <c r="A1136" s="540" t="s">
        <v>3271</v>
      </c>
      <c r="B1136" s="541"/>
      <c r="C1136" s="541"/>
      <c r="D1136" s="542">
        <v>90017</v>
      </c>
      <c r="E1136" s="542">
        <v>90017</v>
      </c>
      <c r="F1136" s="542" t="s">
        <v>5542</v>
      </c>
      <c r="G1136" s="540" t="s">
        <v>5543</v>
      </c>
      <c r="H1136" s="542" t="s">
        <v>2546</v>
      </c>
      <c r="I1136" s="541" t="s">
        <v>2478</v>
      </c>
      <c r="J1136" s="540" t="s">
        <v>2478</v>
      </c>
      <c r="K1136" s="540" t="s">
        <v>2478</v>
      </c>
      <c r="L1136" s="540" t="s">
        <v>2478</v>
      </c>
      <c r="M1136" s="540" t="s">
        <v>2478</v>
      </c>
      <c r="N1136" s="540" t="s">
        <v>2478</v>
      </c>
      <c r="O1136" s="540" t="s">
        <v>2478</v>
      </c>
      <c r="P1136" s="540" t="s">
        <v>2478</v>
      </c>
      <c r="Q1136" s="540" t="s">
        <v>2478</v>
      </c>
      <c r="R1136" s="540" t="s">
        <v>2478</v>
      </c>
      <c r="S1136" s="540" t="s">
        <v>2478</v>
      </c>
    </row>
    <row r="1137" spans="1:19">
      <c r="A1137" s="543" t="s">
        <v>3271</v>
      </c>
      <c r="B1137" s="544"/>
      <c r="C1137" s="544"/>
      <c r="D1137" s="545">
        <v>90017</v>
      </c>
      <c r="E1137" s="545">
        <v>90017</v>
      </c>
      <c r="F1137" s="545" t="s">
        <v>5544</v>
      </c>
      <c r="G1137" s="543" t="s">
        <v>5545</v>
      </c>
      <c r="H1137" s="545" t="s">
        <v>2546</v>
      </c>
      <c r="I1137" s="544" t="s">
        <v>2478</v>
      </c>
      <c r="J1137" s="543" t="s">
        <v>2478</v>
      </c>
      <c r="K1137" s="543" t="s">
        <v>2478</v>
      </c>
      <c r="L1137" s="543" t="s">
        <v>2478</v>
      </c>
      <c r="M1137" s="543" t="s">
        <v>2478</v>
      </c>
      <c r="N1137" s="543" t="s">
        <v>2478</v>
      </c>
      <c r="O1137" s="543" t="s">
        <v>2478</v>
      </c>
      <c r="P1137" s="543" t="s">
        <v>2478</v>
      </c>
      <c r="Q1137" s="543" t="s">
        <v>2478</v>
      </c>
      <c r="R1137" s="543" t="s">
        <v>2478</v>
      </c>
      <c r="S1137" s="543" t="s">
        <v>2478</v>
      </c>
    </row>
    <row r="1138" spans="1:19">
      <c r="A1138" s="540" t="s">
        <v>3271</v>
      </c>
      <c r="B1138" s="541"/>
      <c r="C1138" s="541"/>
      <c r="D1138" s="542">
        <v>90017</v>
      </c>
      <c r="E1138" s="542">
        <v>90017</v>
      </c>
      <c r="F1138" s="542" t="s">
        <v>5546</v>
      </c>
      <c r="G1138" s="540" t="s">
        <v>5547</v>
      </c>
      <c r="H1138" s="542" t="s">
        <v>2546</v>
      </c>
      <c r="I1138" s="541" t="s">
        <v>2478</v>
      </c>
      <c r="J1138" s="540" t="s">
        <v>2478</v>
      </c>
      <c r="K1138" s="540" t="s">
        <v>2478</v>
      </c>
      <c r="L1138" s="540" t="s">
        <v>2478</v>
      </c>
      <c r="M1138" s="540" t="s">
        <v>2478</v>
      </c>
      <c r="N1138" s="540" t="s">
        <v>2478</v>
      </c>
      <c r="O1138" s="540" t="s">
        <v>2478</v>
      </c>
      <c r="P1138" s="540" t="s">
        <v>2478</v>
      </c>
      <c r="Q1138" s="540" t="s">
        <v>2478</v>
      </c>
      <c r="R1138" s="540" t="s">
        <v>2478</v>
      </c>
      <c r="S1138" s="540" t="s">
        <v>2478</v>
      </c>
    </row>
    <row r="1139" spans="1:19">
      <c r="A1139" s="543" t="s">
        <v>3271</v>
      </c>
      <c r="B1139" s="544"/>
      <c r="C1139" s="544"/>
      <c r="D1139" s="545">
        <v>90017</v>
      </c>
      <c r="E1139" s="545">
        <v>90017</v>
      </c>
      <c r="F1139" s="545" t="s">
        <v>5548</v>
      </c>
      <c r="G1139" s="543" t="s">
        <v>5549</v>
      </c>
      <c r="H1139" s="545" t="s">
        <v>2546</v>
      </c>
      <c r="I1139" s="544" t="s">
        <v>2478</v>
      </c>
      <c r="J1139" s="543" t="s">
        <v>2478</v>
      </c>
      <c r="K1139" s="543" t="s">
        <v>2478</v>
      </c>
      <c r="L1139" s="543" t="s">
        <v>2478</v>
      </c>
      <c r="M1139" s="543" t="s">
        <v>2478</v>
      </c>
      <c r="N1139" s="543" t="s">
        <v>2478</v>
      </c>
      <c r="O1139" s="543" t="s">
        <v>2478</v>
      </c>
      <c r="P1139" s="543" t="s">
        <v>2478</v>
      </c>
      <c r="Q1139" s="543" t="s">
        <v>2478</v>
      </c>
      <c r="R1139" s="543" t="s">
        <v>2478</v>
      </c>
      <c r="S1139" s="543" t="s">
        <v>2478</v>
      </c>
    </row>
    <row r="1140" spans="1:19">
      <c r="A1140" s="540" t="s">
        <v>3271</v>
      </c>
      <c r="B1140" s="541"/>
      <c r="C1140" s="541"/>
      <c r="D1140" s="542">
        <v>90017</v>
      </c>
      <c r="E1140" s="542">
        <v>90017</v>
      </c>
      <c r="F1140" s="542" t="s">
        <v>5550</v>
      </c>
      <c r="G1140" s="540" t="s">
        <v>5551</v>
      </c>
      <c r="H1140" s="542" t="s">
        <v>2546</v>
      </c>
      <c r="I1140" s="541" t="s">
        <v>2478</v>
      </c>
      <c r="J1140" s="540" t="s">
        <v>2478</v>
      </c>
      <c r="K1140" s="540" t="s">
        <v>2478</v>
      </c>
      <c r="L1140" s="540" t="s">
        <v>2478</v>
      </c>
      <c r="M1140" s="540" t="s">
        <v>2478</v>
      </c>
      <c r="N1140" s="540" t="s">
        <v>2478</v>
      </c>
      <c r="O1140" s="540" t="s">
        <v>2478</v>
      </c>
      <c r="P1140" s="540" t="s">
        <v>2478</v>
      </c>
      <c r="Q1140" s="540" t="s">
        <v>2478</v>
      </c>
      <c r="R1140" s="540" t="s">
        <v>2478</v>
      </c>
      <c r="S1140" s="540" t="s">
        <v>2478</v>
      </c>
    </row>
    <row r="1141" spans="1:19">
      <c r="A1141" s="543" t="s">
        <v>3271</v>
      </c>
      <c r="B1141" s="544"/>
      <c r="C1141" s="544"/>
      <c r="D1141" s="545">
        <v>90017</v>
      </c>
      <c r="E1141" s="545">
        <v>90017</v>
      </c>
      <c r="F1141" s="545" t="s">
        <v>5552</v>
      </c>
      <c r="G1141" s="543" t="s">
        <v>5553</v>
      </c>
      <c r="H1141" s="545" t="s">
        <v>2546</v>
      </c>
      <c r="I1141" s="544" t="s">
        <v>2478</v>
      </c>
      <c r="J1141" s="543" t="s">
        <v>2478</v>
      </c>
      <c r="K1141" s="543" t="s">
        <v>2478</v>
      </c>
      <c r="L1141" s="543" t="s">
        <v>2478</v>
      </c>
      <c r="M1141" s="543" t="s">
        <v>2478</v>
      </c>
      <c r="N1141" s="543" t="s">
        <v>2478</v>
      </c>
      <c r="O1141" s="543" t="s">
        <v>2478</v>
      </c>
      <c r="P1141" s="543" t="s">
        <v>2478</v>
      </c>
      <c r="Q1141" s="543" t="s">
        <v>2478</v>
      </c>
      <c r="R1141" s="543" t="s">
        <v>2478</v>
      </c>
      <c r="S1141" s="543" t="s">
        <v>2478</v>
      </c>
    </row>
    <row r="1142" spans="1:19">
      <c r="A1142" s="540" t="s">
        <v>3271</v>
      </c>
      <c r="B1142" s="541"/>
      <c r="C1142" s="541"/>
      <c r="D1142" s="542">
        <v>90017</v>
      </c>
      <c r="E1142" s="542">
        <v>90017</v>
      </c>
      <c r="F1142" s="542" t="s">
        <v>5554</v>
      </c>
      <c r="G1142" s="540" t="s">
        <v>5555</v>
      </c>
      <c r="H1142" s="542" t="s">
        <v>2546</v>
      </c>
      <c r="I1142" s="541" t="s">
        <v>2478</v>
      </c>
      <c r="J1142" s="540" t="s">
        <v>2478</v>
      </c>
      <c r="K1142" s="540" t="s">
        <v>2478</v>
      </c>
      <c r="L1142" s="540" t="s">
        <v>2478</v>
      </c>
      <c r="M1142" s="540" t="s">
        <v>2478</v>
      </c>
      <c r="N1142" s="540" t="s">
        <v>2478</v>
      </c>
      <c r="O1142" s="540" t="s">
        <v>2478</v>
      </c>
      <c r="P1142" s="540" t="s">
        <v>2478</v>
      </c>
      <c r="Q1142" s="540" t="s">
        <v>2478</v>
      </c>
      <c r="R1142" s="540" t="s">
        <v>2478</v>
      </c>
      <c r="S1142" s="540" t="s">
        <v>2478</v>
      </c>
    </row>
    <row r="1143" spans="1:19">
      <c r="A1143" s="543" t="s">
        <v>3271</v>
      </c>
      <c r="B1143" s="544"/>
      <c r="C1143" s="544"/>
      <c r="D1143" s="545">
        <v>90017</v>
      </c>
      <c r="E1143" s="545">
        <v>90017</v>
      </c>
      <c r="F1143" s="545" t="s">
        <v>5556</v>
      </c>
      <c r="G1143" s="543" t="s">
        <v>5557</v>
      </c>
      <c r="H1143" s="545" t="s">
        <v>2546</v>
      </c>
      <c r="I1143" s="544" t="s">
        <v>2478</v>
      </c>
      <c r="J1143" s="543" t="s">
        <v>2478</v>
      </c>
      <c r="K1143" s="543" t="s">
        <v>2478</v>
      </c>
      <c r="L1143" s="543" t="s">
        <v>2478</v>
      </c>
      <c r="M1143" s="543" t="s">
        <v>2478</v>
      </c>
      <c r="N1143" s="543" t="s">
        <v>2478</v>
      </c>
      <c r="O1143" s="543" t="s">
        <v>2478</v>
      </c>
      <c r="P1143" s="543" t="s">
        <v>2478</v>
      </c>
      <c r="Q1143" s="543" t="s">
        <v>2478</v>
      </c>
      <c r="R1143" s="543" t="s">
        <v>2478</v>
      </c>
      <c r="S1143" s="543" t="s">
        <v>2478</v>
      </c>
    </row>
    <row r="1144" spans="1:19">
      <c r="A1144" s="540" t="s">
        <v>3271</v>
      </c>
      <c r="B1144" s="541"/>
      <c r="C1144" s="541"/>
      <c r="D1144" s="542">
        <v>90017</v>
      </c>
      <c r="E1144" s="542">
        <v>90017</v>
      </c>
      <c r="F1144" s="542" t="s">
        <v>5558</v>
      </c>
      <c r="G1144" s="540" t="s">
        <v>5559</v>
      </c>
      <c r="H1144" s="542" t="s">
        <v>2546</v>
      </c>
      <c r="I1144" s="541" t="s">
        <v>2478</v>
      </c>
      <c r="J1144" s="540" t="s">
        <v>2478</v>
      </c>
      <c r="K1144" s="540" t="s">
        <v>2478</v>
      </c>
      <c r="L1144" s="540" t="s">
        <v>2478</v>
      </c>
      <c r="M1144" s="540" t="s">
        <v>2478</v>
      </c>
      <c r="N1144" s="540" t="s">
        <v>2478</v>
      </c>
      <c r="O1144" s="540" t="s">
        <v>2478</v>
      </c>
      <c r="P1144" s="540" t="s">
        <v>2478</v>
      </c>
      <c r="Q1144" s="540" t="s">
        <v>2478</v>
      </c>
      <c r="R1144" s="540" t="s">
        <v>2478</v>
      </c>
      <c r="S1144" s="540" t="s">
        <v>2478</v>
      </c>
    </row>
    <row r="1145" spans="1:19">
      <c r="A1145" s="543" t="s">
        <v>3271</v>
      </c>
      <c r="B1145" s="544"/>
      <c r="C1145" s="544"/>
      <c r="D1145" s="545">
        <v>90017</v>
      </c>
      <c r="E1145" s="545">
        <v>90017</v>
      </c>
      <c r="F1145" s="545" t="s">
        <v>5560</v>
      </c>
      <c r="G1145" s="543" t="s">
        <v>5561</v>
      </c>
      <c r="H1145" s="545" t="s">
        <v>2546</v>
      </c>
      <c r="I1145" s="544" t="s">
        <v>2478</v>
      </c>
      <c r="J1145" s="543" t="s">
        <v>2478</v>
      </c>
      <c r="K1145" s="543" t="s">
        <v>2478</v>
      </c>
      <c r="L1145" s="543" t="s">
        <v>2478</v>
      </c>
      <c r="M1145" s="543" t="s">
        <v>2478</v>
      </c>
      <c r="N1145" s="543" t="s">
        <v>2478</v>
      </c>
      <c r="O1145" s="543" t="s">
        <v>2478</v>
      </c>
      <c r="P1145" s="543" t="s">
        <v>2478</v>
      </c>
      <c r="Q1145" s="543" t="s">
        <v>2478</v>
      </c>
      <c r="R1145" s="543" t="s">
        <v>2478</v>
      </c>
      <c r="S1145" s="543" t="s">
        <v>2478</v>
      </c>
    </row>
    <row r="1146" spans="1:19">
      <c r="A1146" s="540" t="s">
        <v>3271</v>
      </c>
      <c r="B1146" s="541"/>
      <c r="C1146" s="541"/>
      <c r="D1146" s="542">
        <v>90017</v>
      </c>
      <c r="E1146" s="542">
        <v>90017</v>
      </c>
      <c r="F1146" s="542" t="s">
        <v>5562</v>
      </c>
      <c r="G1146" s="540" t="s">
        <v>5563</v>
      </c>
      <c r="H1146" s="542" t="s">
        <v>2546</v>
      </c>
      <c r="I1146" s="541" t="s">
        <v>2478</v>
      </c>
      <c r="J1146" s="540" t="s">
        <v>2478</v>
      </c>
      <c r="K1146" s="540" t="s">
        <v>2478</v>
      </c>
      <c r="L1146" s="540" t="s">
        <v>2478</v>
      </c>
      <c r="M1146" s="540" t="s">
        <v>2478</v>
      </c>
      <c r="N1146" s="540" t="s">
        <v>2478</v>
      </c>
      <c r="O1146" s="540" t="s">
        <v>2478</v>
      </c>
      <c r="P1146" s="540" t="s">
        <v>2478</v>
      </c>
      <c r="Q1146" s="540" t="s">
        <v>2478</v>
      </c>
      <c r="R1146" s="540" t="s">
        <v>2478</v>
      </c>
      <c r="S1146" s="540" t="s">
        <v>2478</v>
      </c>
    </row>
    <row r="1147" spans="1:19">
      <c r="A1147" s="543" t="s">
        <v>3271</v>
      </c>
      <c r="B1147" s="544"/>
      <c r="C1147" s="544"/>
      <c r="D1147" s="545">
        <v>90017</v>
      </c>
      <c r="E1147" s="545">
        <v>90017</v>
      </c>
      <c r="F1147" s="545" t="s">
        <v>5564</v>
      </c>
      <c r="G1147" s="543" t="s">
        <v>5565</v>
      </c>
      <c r="H1147" s="545" t="s">
        <v>2546</v>
      </c>
      <c r="I1147" s="544" t="s">
        <v>2478</v>
      </c>
      <c r="J1147" s="543" t="s">
        <v>2478</v>
      </c>
      <c r="K1147" s="543" t="s">
        <v>2478</v>
      </c>
      <c r="L1147" s="543" t="s">
        <v>2478</v>
      </c>
      <c r="M1147" s="543" t="s">
        <v>2478</v>
      </c>
      <c r="N1147" s="543" t="s">
        <v>2478</v>
      </c>
      <c r="O1147" s="543" t="s">
        <v>2478</v>
      </c>
      <c r="P1147" s="543" t="s">
        <v>2478</v>
      </c>
      <c r="Q1147" s="543" t="s">
        <v>2478</v>
      </c>
      <c r="R1147" s="543" t="s">
        <v>2478</v>
      </c>
      <c r="S1147" s="543" t="s">
        <v>2478</v>
      </c>
    </row>
    <row r="1148" spans="1:19">
      <c r="A1148" s="540" t="s">
        <v>3271</v>
      </c>
      <c r="B1148" s="541"/>
      <c r="C1148" s="541"/>
      <c r="D1148" s="542">
        <v>90017</v>
      </c>
      <c r="E1148" s="542">
        <v>90017</v>
      </c>
      <c r="F1148" s="542" t="s">
        <v>5566</v>
      </c>
      <c r="G1148" s="540" t="s">
        <v>5567</v>
      </c>
      <c r="H1148" s="542" t="s">
        <v>2546</v>
      </c>
      <c r="I1148" s="541" t="s">
        <v>2478</v>
      </c>
      <c r="J1148" s="540" t="s">
        <v>2478</v>
      </c>
      <c r="K1148" s="540" t="s">
        <v>2478</v>
      </c>
      <c r="L1148" s="540" t="s">
        <v>2478</v>
      </c>
      <c r="M1148" s="540" t="s">
        <v>2478</v>
      </c>
      <c r="N1148" s="540" t="s">
        <v>2478</v>
      </c>
      <c r="O1148" s="540" t="s">
        <v>2478</v>
      </c>
      <c r="P1148" s="540" t="s">
        <v>2478</v>
      </c>
      <c r="Q1148" s="540" t="s">
        <v>2478</v>
      </c>
      <c r="R1148" s="540" t="s">
        <v>2478</v>
      </c>
      <c r="S1148" s="540" t="s">
        <v>2478</v>
      </c>
    </row>
    <row r="1149" spans="1:19">
      <c r="A1149" s="543" t="s">
        <v>3271</v>
      </c>
      <c r="B1149" s="544"/>
      <c r="C1149" s="544"/>
      <c r="D1149" s="545">
        <v>90017</v>
      </c>
      <c r="E1149" s="545">
        <v>90017</v>
      </c>
      <c r="F1149" s="545" t="s">
        <v>5568</v>
      </c>
      <c r="G1149" s="543" t="s">
        <v>5569</v>
      </c>
      <c r="H1149" s="545" t="s">
        <v>2546</v>
      </c>
      <c r="I1149" s="544" t="s">
        <v>2478</v>
      </c>
      <c r="J1149" s="543" t="s">
        <v>2478</v>
      </c>
      <c r="K1149" s="543" t="s">
        <v>2478</v>
      </c>
      <c r="L1149" s="543" t="s">
        <v>2478</v>
      </c>
      <c r="M1149" s="543" t="s">
        <v>2478</v>
      </c>
      <c r="N1149" s="543" t="s">
        <v>2478</v>
      </c>
      <c r="O1149" s="543" t="s">
        <v>2478</v>
      </c>
      <c r="P1149" s="543" t="s">
        <v>2478</v>
      </c>
      <c r="Q1149" s="543" t="s">
        <v>2478</v>
      </c>
      <c r="R1149" s="543" t="s">
        <v>2478</v>
      </c>
      <c r="S1149" s="543" t="s">
        <v>2478</v>
      </c>
    </row>
    <row r="1150" spans="1:19">
      <c r="A1150" s="540" t="s">
        <v>3271</v>
      </c>
      <c r="B1150" s="541"/>
      <c r="C1150" s="541"/>
      <c r="D1150" s="542">
        <v>90017</v>
      </c>
      <c r="E1150" s="542">
        <v>90017</v>
      </c>
      <c r="F1150" s="542" t="s">
        <v>5570</v>
      </c>
      <c r="G1150" s="540" t="s">
        <v>5571</v>
      </c>
      <c r="H1150" s="542" t="s">
        <v>2546</v>
      </c>
      <c r="I1150" s="541" t="s">
        <v>2478</v>
      </c>
      <c r="J1150" s="540" t="s">
        <v>2478</v>
      </c>
      <c r="K1150" s="540" t="s">
        <v>2478</v>
      </c>
      <c r="L1150" s="540" t="s">
        <v>2478</v>
      </c>
      <c r="M1150" s="540" t="s">
        <v>2478</v>
      </c>
      <c r="N1150" s="540" t="s">
        <v>2478</v>
      </c>
      <c r="O1150" s="540" t="s">
        <v>2478</v>
      </c>
      <c r="P1150" s="540" t="s">
        <v>2478</v>
      </c>
      <c r="Q1150" s="540" t="s">
        <v>2478</v>
      </c>
      <c r="R1150" s="540" t="s">
        <v>2478</v>
      </c>
      <c r="S1150" s="540" t="s">
        <v>2478</v>
      </c>
    </row>
    <row r="1151" spans="1:19">
      <c r="A1151" s="543" t="s">
        <v>3271</v>
      </c>
      <c r="B1151" s="544"/>
      <c r="C1151" s="544"/>
      <c r="D1151" s="545">
        <v>90017</v>
      </c>
      <c r="E1151" s="545">
        <v>90017</v>
      </c>
      <c r="F1151" s="545" t="s">
        <v>5572</v>
      </c>
      <c r="G1151" s="543" t="s">
        <v>5573</v>
      </c>
      <c r="H1151" s="545" t="s">
        <v>2546</v>
      </c>
      <c r="I1151" s="544" t="s">
        <v>2478</v>
      </c>
      <c r="J1151" s="543" t="s">
        <v>2478</v>
      </c>
      <c r="K1151" s="543" t="s">
        <v>2478</v>
      </c>
      <c r="L1151" s="543" t="s">
        <v>2478</v>
      </c>
      <c r="M1151" s="543" t="s">
        <v>2478</v>
      </c>
      <c r="N1151" s="543" t="s">
        <v>2478</v>
      </c>
      <c r="O1151" s="543" t="s">
        <v>2478</v>
      </c>
      <c r="P1151" s="543" t="s">
        <v>2478</v>
      </c>
      <c r="Q1151" s="543" t="s">
        <v>2478</v>
      </c>
      <c r="R1151" s="543" t="s">
        <v>2478</v>
      </c>
      <c r="S1151" s="543" t="s">
        <v>2478</v>
      </c>
    </row>
    <row r="1152" spans="1:19">
      <c r="A1152" s="540" t="s">
        <v>3271</v>
      </c>
      <c r="B1152" s="541"/>
      <c r="C1152" s="541"/>
      <c r="D1152" s="542">
        <v>90017</v>
      </c>
      <c r="E1152" s="542">
        <v>90017</v>
      </c>
      <c r="F1152" s="542" t="s">
        <v>5574</v>
      </c>
      <c r="G1152" s="540" t="s">
        <v>5575</v>
      </c>
      <c r="H1152" s="542" t="s">
        <v>2546</v>
      </c>
      <c r="I1152" s="541" t="s">
        <v>2478</v>
      </c>
      <c r="J1152" s="540" t="s">
        <v>2478</v>
      </c>
      <c r="K1152" s="540" t="s">
        <v>2478</v>
      </c>
      <c r="L1152" s="540" t="s">
        <v>2478</v>
      </c>
      <c r="M1152" s="540" t="s">
        <v>2478</v>
      </c>
      <c r="N1152" s="540" t="s">
        <v>2478</v>
      </c>
      <c r="O1152" s="540" t="s">
        <v>2478</v>
      </c>
      <c r="P1152" s="540" t="s">
        <v>2478</v>
      </c>
      <c r="Q1152" s="540" t="s">
        <v>2478</v>
      </c>
      <c r="R1152" s="540" t="s">
        <v>2478</v>
      </c>
      <c r="S1152" s="540" t="s">
        <v>2478</v>
      </c>
    </row>
    <row r="1153" spans="1:19">
      <c r="A1153" s="543" t="s">
        <v>3271</v>
      </c>
      <c r="B1153" s="544"/>
      <c r="C1153" s="544"/>
      <c r="D1153" s="545">
        <v>90017</v>
      </c>
      <c r="E1153" s="545">
        <v>90017</v>
      </c>
      <c r="F1153" s="545" t="s">
        <v>5576</v>
      </c>
      <c r="G1153" s="543" t="s">
        <v>5577</v>
      </c>
      <c r="H1153" s="545" t="s">
        <v>2546</v>
      </c>
      <c r="I1153" s="544" t="s">
        <v>2478</v>
      </c>
      <c r="J1153" s="543" t="s">
        <v>2478</v>
      </c>
      <c r="K1153" s="543" t="s">
        <v>2478</v>
      </c>
      <c r="L1153" s="543" t="s">
        <v>2478</v>
      </c>
      <c r="M1153" s="543" t="s">
        <v>2478</v>
      </c>
      <c r="N1153" s="543" t="s">
        <v>2478</v>
      </c>
      <c r="O1153" s="543" t="s">
        <v>2478</v>
      </c>
      <c r="P1153" s="543" t="s">
        <v>2478</v>
      </c>
      <c r="Q1153" s="543" t="s">
        <v>2478</v>
      </c>
      <c r="R1153" s="543" t="s">
        <v>2478</v>
      </c>
      <c r="S1153" s="543" t="s">
        <v>2478</v>
      </c>
    </row>
    <row r="1154" spans="1:19">
      <c r="A1154" s="540" t="s">
        <v>3271</v>
      </c>
      <c r="B1154" s="541"/>
      <c r="C1154" s="541"/>
      <c r="D1154" s="542">
        <v>90017</v>
      </c>
      <c r="E1154" s="542">
        <v>90017</v>
      </c>
      <c r="F1154" s="542" t="s">
        <v>5578</v>
      </c>
      <c r="G1154" s="540" t="s">
        <v>5579</v>
      </c>
      <c r="H1154" s="542" t="s">
        <v>2546</v>
      </c>
      <c r="I1154" s="541" t="s">
        <v>2478</v>
      </c>
      <c r="J1154" s="540" t="s">
        <v>2478</v>
      </c>
      <c r="K1154" s="540" t="s">
        <v>2478</v>
      </c>
      <c r="L1154" s="540" t="s">
        <v>2478</v>
      </c>
      <c r="M1154" s="540" t="s">
        <v>2478</v>
      </c>
      <c r="N1154" s="540" t="s">
        <v>2478</v>
      </c>
      <c r="O1154" s="540" t="s">
        <v>2478</v>
      </c>
      <c r="P1154" s="540" t="s">
        <v>2478</v>
      </c>
      <c r="Q1154" s="540" t="s">
        <v>2478</v>
      </c>
      <c r="R1154" s="540" t="s">
        <v>2478</v>
      </c>
      <c r="S1154" s="540" t="s">
        <v>2478</v>
      </c>
    </row>
    <row r="1155" spans="1:19">
      <c r="A1155" s="543" t="s">
        <v>3271</v>
      </c>
      <c r="B1155" s="544"/>
      <c r="C1155" s="544"/>
      <c r="D1155" s="545">
        <v>90017</v>
      </c>
      <c r="E1155" s="545">
        <v>90017</v>
      </c>
      <c r="F1155" s="545" t="s">
        <v>5580</v>
      </c>
      <c r="G1155" s="543" t="s">
        <v>5581</v>
      </c>
      <c r="H1155" s="545" t="s">
        <v>2546</v>
      </c>
      <c r="I1155" s="544" t="s">
        <v>2478</v>
      </c>
      <c r="J1155" s="543" t="s">
        <v>2478</v>
      </c>
      <c r="K1155" s="543" t="s">
        <v>2478</v>
      </c>
      <c r="L1155" s="543" t="s">
        <v>2478</v>
      </c>
      <c r="M1155" s="543" t="s">
        <v>2478</v>
      </c>
      <c r="N1155" s="543" t="s">
        <v>2478</v>
      </c>
      <c r="O1155" s="543" t="s">
        <v>2478</v>
      </c>
      <c r="P1155" s="543" t="s">
        <v>2478</v>
      </c>
      <c r="Q1155" s="543" t="s">
        <v>2478</v>
      </c>
      <c r="R1155" s="543" t="s">
        <v>2478</v>
      </c>
      <c r="S1155" s="543" t="s">
        <v>2478</v>
      </c>
    </row>
    <row r="1156" spans="1:19">
      <c r="A1156" s="540" t="s">
        <v>3271</v>
      </c>
      <c r="B1156" s="541"/>
      <c r="C1156" s="541"/>
      <c r="D1156" s="542">
        <v>90017</v>
      </c>
      <c r="E1156" s="542">
        <v>90017</v>
      </c>
      <c r="F1156" s="542" t="s">
        <v>5582</v>
      </c>
      <c r="G1156" s="540" t="s">
        <v>5583</v>
      </c>
      <c r="H1156" s="542" t="s">
        <v>2546</v>
      </c>
      <c r="I1156" s="541" t="s">
        <v>2478</v>
      </c>
      <c r="J1156" s="540" t="s">
        <v>2478</v>
      </c>
      <c r="K1156" s="540" t="s">
        <v>2478</v>
      </c>
      <c r="L1156" s="540" t="s">
        <v>2478</v>
      </c>
      <c r="M1156" s="540" t="s">
        <v>2478</v>
      </c>
      <c r="N1156" s="540" t="s">
        <v>2478</v>
      </c>
      <c r="O1156" s="540" t="s">
        <v>2478</v>
      </c>
      <c r="P1156" s="540" t="s">
        <v>2478</v>
      </c>
      <c r="Q1156" s="540" t="s">
        <v>2478</v>
      </c>
      <c r="R1156" s="540" t="s">
        <v>2478</v>
      </c>
      <c r="S1156" s="540" t="s">
        <v>2478</v>
      </c>
    </row>
    <row r="1157" spans="1:19">
      <c r="A1157" s="543" t="s">
        <v>3271</v>
      </c>
      <c r="B1157" s="544"/>
      <c r="C1157" s="544"/>
      <c r="D1157" s="545">
        <v>90017</v>
      </c>
      <c r="E1157" s="545">
        <v>90017</v>
      </c>
      <c r="F1157" s="545" t="s">
        <v>5584</v>
      </c>
      <c r="G1157" s="543" t="s">
        <v>5585</v>
      </c>
      <c r="H1157" s="545" t="s">
        <v>2546</v>
      </c>
      <c r="I1157" s="544" t="s">
        <v>2478</v>
      </c>
      <c r="J1157" s="543" t="s">
        <v>2478</v>
      </c>
      <c r="K1157" s="543" t="s">
        <v>2478</v>
      </c>
      <c r="L1157" s="543" t="s">
        <v>2478</v>
      </c>
      <c r="M1157" s="543" t="s">
        <v>2478</v>
      </c>
      <c r="N1157" s="543" t="s">
        <v>2478</v>
      </c>
      <c r="O1157" s="543" t="s">
        <v>2478</v>
      </c>
      <c r="P1157" s="543" t="s">
        <v>2478</v>
      </c>
      <c r="Q1157" s="543" t="s">
        <v>2478</v>
      </c>
      <c r="R1157" s="543" t="s">
        <v>2478</v>
      </c>
      <c r="S1157" s="543" t="s">
        <v>2478</v>
      </c>
    </row>
    <row r="1158" spans="1:19">
      <c r="A1158" s="540" t="s">
        <v>3271</v>
      </c>
      <c r="B1158" s="541"/>
      <c r="C1158" s="541"/>
      <c r="D1158" s="542">
        <v>90017</v>
      </c>
      <c r="E1158" s="542">
        <v>90017</v>
      </c>
      <c r="F1158" s="542" t="s">
        <v>5586</v>
      </c>
      <c r="G1158" s="540" t="s">
        <v>5587</v>
      </c>
      <c r="H1158" s="542" t="s">
        <v>2546</v>
      </c>
      <c r="I1158" s="541" t="s">
        <v>2478</v>
      </c>
      <c r="J1158" s="540" t="s">
        <v>2478</v>
      </c>
      <c r="K1158" s="540" t="s">
        <v>2478</v>
      </c>
      <c r="L1158" s="540" t="s">
        <v>2478</v>
      </c>
      <c r="M1158" s="540" t="s">
        <v>2478</v>
      </c>
      <c r="N1158" s="540" t="s">
        <v>2478</v>
      </c>
      <c r="O1158" s="540" t="s">
        <v>2478</v>
      </c>
      <c r="P1158" s="540" t="s">
        <v>2478</v>
      </c>
      <c r="Q1158" s="540" t="s">
        <v>2478</v>
      </c>
      <c r="R1158" s="540" t="s">
        <v>2478</v>
      </c>
      <c r="S1158" s="540" t="s">
        <v>2478</v>
      </c>
    </row>
    <row r="1159" spans="1:19">
      <c r="A1159" s="543" t="s">
        <v>3271</v>
      </c>
      <c r="B1159" s="544"/>
      <c r="C1159" s="544"/>
      <c r="D1159" s="545">
        <v>90017</v>
      </c>
      <c r="E1159" s="545">
        <v>90017</v>
      </c>
      <c r="F1159" s="545" t="s">
        <v>5588</v>
      </c>
      <c r="G1159" s="543" t="s">
        <v>5589</v>
      </c>
      <c r="H1159" s="545" t="s">
        <v>2546</v>
      </c>
      <c r="I1159" s="544" t="s">
        <v>2478</v>
      </c>
      <c r="J1159" s="543" t="s">
        <v>2478</v>
      </c>
      <c r="K1159" s="543" t="s">
        <v>2478</v>
      </c>
      <c r="L1159" s="543" t="s">
        <v>2478</v>
      </c>
      <c r="M1159" s="543" t="s">
        <v>2478</v>
      </c>
      <c r="N1159" s="543" t="s">
        <v>2478</v>
      </c>
      <c r="O1159" s="543" t="s">
        <v>2478</v>
      </c>
      <c r="P1159" s="543" t="s">
        <v>2478</v>
      </c>
      <c r="Q1159" s="543" t="s">
        <v>2478</v>
      </c>
      <c r="R1159" s="543" t="s">
        <v>2478</v>
      </c>
      <c r="S1159" s="543" t="s">
        <v>2478</v>
      </c>
    </row>
    <row r="1160" spans="1:19">
      <c r="A1160" s="540" t="s">
        <v>3271</v>
      </c>
      <c r="B1160" s="541"/>
      <c r="C1160" s="541"/>
      <c r="D1160" s="542">
        <v>90017</v>
      </c>
      <c r="E1160" s="542">
        <v>90017</v>
      </c>
      <c r="F1160" s="542" t="s">
        <v>5590</v>
      </c>
      <c r="G1160" s="540" t="s">
        <v>5591</v>
      </c>
      <c r="H1160" s="542" t="s">
        <v>2546</v>
      </c>
      <c r="I1160" s="541" t="s">
        <v>2478</v>
      </c>
      <c r="J1160" s="540" t="s">
        <v>2478</v>
      </c>
      <c r="K1160" s="540" t="s">
        <v>2478</v>
      </c>
      <c r="L1160" s="540" t="s">
        <v>2478</v>
      </c>
      <c r="M1160" s="540" t="s">
        <v>2478</v>
      </c>
      <c r="N1160" s="540" t="s">
        <v>2478</v>
      </c>
      <c r="O1160" s="540" t="s">
        <v>2478</v>
      </c>
      <c r="P1160" s="540" t="s">
        <v>2478</v>
      </c>
      <c r="Q1160" s="540" t="s">
        <v>2478</v>
      </c>
      <c r="R1160" s="540" t="s">
        <v>2478</v>
      </c>
      <c r="S1160" s="540" t="s">
        <v>2478</v>
      </c>
    </row>
    <row r="1161" spans="1:19">
      <c r="A1161" s="543" t="s">
        <v>3271</v>
      </c>
      <c r="B1161" s="544"/>
      <c r="C1161" s="544"/>
      <c r="D1161" s="545">
        <v>90017</v>
      </c>
      <c r="E1161" s="545">
        <v>90017</v>
      </c>
      <c r="F1161" s="545" t="s">
        <v>5592</v>
      </c>
      <c r="G1161" s="543" t="s">
        <v>5593</v>
      </c>
      <c r="H1161" s="545" t="s">
        <v>2546</v>
      </c>
      <c r="I1161" s="544" t="s">
        <v>2478</v>
      </c>
      <c r="J1161" s="543" t="s">
        <v>2478</v>
      </c>
      <c r="K1161" s="543" t="s">
        <v>2478</v>
      </c>
      <c r="L1161" s="543" t="s">
        <v>2478</v>
      </c>
      <c r="M1161" s="543" t="s">
        <v>2478</v>
      </c>
      <c r="N1161" s="543" t="s">
        <v>2478</v>
      </c>
      <c r="O1161" s="543" t="s">
        <v>2478</v>
      </c>
      <c r="P1161" s="543" t="s">
        <v>2478</v>
      </c>
      <c r="Q1161" s="543" t="s">
        <v>2478</v>
      </c>
      <c r="R1161" s="543" t="s">
        <v>2478</v>
      </c>
      <c r="S1161" s="543" t="s">
        <v>2478</v>
      </c>
    </row>
    <row r="1162" spans="1:19">
      <c r="A1162" s="540" t="s">
        <v>3271</v>
      </c>
      <c r="B1162" s="541"/>
      <c r="C1162" s="541"/>
      <c r="D1162" s="542">
        <v>90017</v>
      </c>
      <c r="E1162" s="542">
        <v>90017</v>
      </c>
      <c r="F1162" s="542" t="s">
        <v>5594</v>
      </c>
      <c r="G1162" s="540" t="s">
        <v>5595</v>
      </c>
      <c r="H1162" s="542" t="s">
        <v>2546</v>
      </c>
      <c r="I1162" s="541" t="s">
        <v>2478</v>
      </c>
      <c r="J1162" s="540" t="s">
        <v>2478</v>
      </c>
      <c r="K1162" s="540" t="s">
        <v>2478</v>
      </c>
      <c r="L1162" s="540" t="s">
        <v>2478</v>
      </c>
      <c r="M1162" s="540" t="s">
        <v>2478</v>
      </c>
      <c r="N1162" s="540" t="s">
        <v>2478</v>
      </c>
      <c r="O1162" s="540" t="s">
        <v>2478</v>
      </c>
      <c r="P1162" s="540" t="s">
        <v>2478</v>
      </c>
      <c r="Q1162" s="540" t="s">
        <v>2478</v>
      </c>
      <c r="R1162" s="540" t="s">
        <v>2478</v>
      </c>
      <c r="S1162" s="540" t="s">
        <v>2478</v>
      </c>
    </row>
    <row r="1163" spans="1:19">
      <c r="A1163" s="543" t="s">
        <v>3271</v>
      </c>
      <c r="B1163" s="544"/>
      <c r="C1163" s="544"/>
      <c r="D1163" s="545">
        <v>90017</v>
      </c>
      <c r="E1163" s="545">
        <v>90017</v>
      </c>
      <c r="F1163" s="545" t="s">
        <v>5596</v>
      </c>
      <c r="G1163" s="543" t="s">
        <v>5597</v>
      </c>
      <c r="H1163" s="545" t="s">
        <v>2546</v>
      </c>
      <c r="I1163" s="544" t="s">
        <v>2478</v>
      </c>
      <c r="J1163" s="543" t="s">
        <v>2478</v>
      </c>
      <c r="K1163" s="543" t="s">
        <v>2478</v>
      </c>
      <c r="L1163" s="543" t="s">
        <v>2478</v>
      </c>
      <c r="M1163" s="543" t="s">
        <v>2478</v>
      </c>
      <c r="N1163" s="543" t="s">
        <v>2478</v>
      </c>
      <c r="O1163" s="543" t="s">
        <v>2478</v>
      </c>
      <c r="P1163" s="543" t="s">
        <v>2478</v>
      </c>
      <c r="Q1163" s="543" t="s">
        <v>2478</v>
      </c>
      <c r="R1163" s="543" t="s">
        <v>2478</v>
      </c>
      <c r="S1163" s="543" t="s">
        <v>2478</v>
      </c>
    </row>
    <row r="1164" spans="1:19">
      <c r="A1164" s="540" t="s">
        <v>3271</v>
      </c>
      <c r="B1164" s="541"/>
      <c r="C1164" s="541"/>
      <c r="D1164" s="542">
        <v>90017</v>
      </c>
      <c r="E1164" s="542">
        <v>90017</v>
      </c>
      <c r="F1164" s="542" t="s">
        <v>5598</v>
      </c>
      <c r="G1164" s="540" t="s">
        <v>5599</v>
      </c>
      <c r="H1164" s="542" t="s">
        <v>2546</v>
      </c>
      <c r="I1164" s="541" t="s">
        <v>2478</v>
      </c>
      <c r="J1164" s="540" t="s">
        <v>2478</v>
      </c>
      <c r="K1164" s="540" t="s">
        <v>2478</v>
      </c>
      <c r="L1164" s="540" t="s">
        <v>2478</v>
      </c>
      <c r="M1164" s="540" t="s">
        <v>2478</v>
      </c>
      <c r="N1164" s="540" t="s">
        <v>2478</v>
      </c>
      <c r="O1164" s="540" t="s">
        <v>2478</v>
      </c>
      <c r="P1164" s="540" t="s">
        <v>2478</v>
      </c>
      <c r="Q1164" s="540" t="s">
        <v>2478</v>
      </c>
      <c r="R1164" s="540" t="s">
        <v>2478</v>
      </c>
      <c r="S1164" s="540" t="s">
        <v>2478</v>
      </c>
    </row>
    <row r="1165" spans="1:19">
      <c r="A1165" s="543" t="s">
        <v>3271</v>
      </c>
      <c r="B1165" s="544"/>
      <c r="C1165" s="544"/>
      <c r="D1165" s="545">
        <v>90017</v>
      </c>
      <c r="E1165" s="545">
        <v>90017</v>
      </c>
      <c r="F1165" s="545" t="s">
        <v>5600</v>
      </c>
      <c r="G1165" s="543" t="s">
        <v>5601</v>
      </c>
      <c r="H1165" s="545" t="s">
        <v>2546</v>
      </c>
      <c r="I1165" s="544" t="s">
        <v>2478</v>
      </c>
      <c r="J1165" s="543" t="s">
        <v>2478</v>
      </c>
      <c r="K1165" s="543" t="s">
        <v>2478</v>
      </c>
      <c r="L1165" s="543" t="s">
        <v>2478</v>
      </c>
      <c r="M1165" s="543" t="s">
        <v>2478</v>
      </c>
      <c r="N1165" s="543" t="s">
        <v>2478</v>
      </c>
      <c r="O1165" s="543" t="s">
        <v>2478</v>
      </c>
      <c r="P1165" s="543" t="s">
        <v>2478</v>
      </c>
      <c r="Q1165" s="543" t="s">
        <v>2478</v>
      </c>
      <c r="R1165" s="543" t="s">
        <v>2478</v>
      </c>
      <c r="S1165" s="543" t="s">
        <v>2478</v>
      </c>
    </row>
    <row r="1166" spans="1:19">
      <c r="A1166" s="540" t="s">
        <v>3271</v>
      </c>
      <c r="B1166" s="541"/>
      <c r="C1166" s="541"/>
      <c r="D1166" s="542">
        <v>90017</v>
      </c>
      <c r="E1166" s="542">
        <v>90017</v>
      </c>
      <c r="F1166" s="542" t="s">
        <v>5602</v>
      </c>
      <c r="G1166" s="540" t="s">
        <v>5603</v>
      </c>
      <c r="H1166" s="542" t="s">
        <v>2546</v>
      </c>
      <c r="I1166" s="541" t="s">
        <v>2478</v>
      </c>
      <c r="J1166" s="540" t="s">
        <v>2478</v>
      </c>
      <c r="K1166" s="540" t="s">
        <v>2478</v>
      </c>
      <c r="L1166" s="540" t="s">
        <v>2478</v>
      </c>
      <c r="M1166" s="540" t="s">
        <v>2478</v>
      </c>
      <c r="N1166" s="540" t="s">
        <v>2478</v>
      </c>
      <c r="O1166" s="540" t="s">
        <v>2478</v>
      </c>
      <c r="P1166" s="540" t="s">
        <v>2478</v>
      </c>
      <c r="Q1166" s="540" t="s">
        <v>2478</v>
      </c>
      <c r="R1166" s="540" t="s">
        <v>2478</v>
      </c>
      <c r="S1166" s="540" t="s">
        <v>2478</v>
      </c>
    </row>
    <row r="1167" spans="1:19">
      <c r="A1167" s="543" t="s">
        <v>3271</v>
      </c>
      <c r="B1167" s="544"/>
      <c r="C1167" s="544"/>
      <c r="D1167" s="545">
        <v>90017</v>
      </c>
      <c r="E1167" s="545">
        <v>90017</v>
      </c>
      <c r="F1167" s="545" t="s">
        <v>5604</v>
      </c>
      <c r="G1167" s="543" t="s">
        <v>5605</v>
      </c>
      <c r="H1167" s="545" t="s">
        <v>2546</v>
      </c>
      <c r="I1167" s="544" t="s">
        <v>2478</v>
      </c>
      <c r="J1167" s="543" t="s">
        <v>2478</v>
      </c>
      <c r="K1167" s="543" t="s">
        <v>2478</v>
      </c>
      <c r="L1167" s="543" t="s">
        <v>2478</v>
      </c>
      <c r="M1167" s="543" t="s">
        <v>2478</v>
      </c>
      <c r="N1167" s="543" t="s">
        <v>2478</v>
      </c>
      <c r="O1167" s="543" t="s">
        <v>2478</v>
      </c>
      <c r="P1167" s="543" t="s">
        <v>2478</v>
      </c>
      <c r="Q1167" s="543" t="s">
        <v>2478</v>
      </c>
      <c r="R1167" s="543" t="s">
        <v>2478</v>
      </c>
      <c r="S1167" s="543" t="s">
        <v>2478</v>
      </c>
    </row>
    <row r="1168" spans="1:19">
      <c r="A1168" s="540" t="s">
        <v>3271</v>
      </c>
      <c r="B1168" s="541"/>
      <c r="C1168" s="541"/>
      <c r="D1168" s="542">
        <v>90017</v>
      </c>
      <c r="E1168" s="542">
        <v>90017</v>
      </c>
      <c r="F1168" s="542" t="s">
        <v>5606</v>
      </c>
      <c r="G1168" s="540" t="s">
        <v>5607</v>
      </c>
      <c r="H1168" s="542" t="s">
        <v>2546</v>
      </c>
      <c r="I1168" s="541" t="s">
        <v>2478</v>
      </c>
      <c r="J1168" s="540" t="s">
        <v>2478</v>
      </c>
      <c r="K1168" s="540" t="s">
        <v>2478</v>
      </c>
      <c r="L1168" s="540" t="s">
        <v>2478</v>
      </c>
      <c r="M1168" s="540" t="s">
        <v>2478</v>
      </c>
      <c r="N1168" s="540" t="s">
        <v>2478</v>
      </c>
      <c r="O1168" s="540" t="s">
        <v>2478</v>
      </c>
      <c r="P1168" s="540" t="s">
        <v>2478</v>
      </c>
      <c r="Q1168" s="540" t="s">
        <v>2478</v>
      </c>
      <c r="R1168" s="540" t="s">
        <v>2478</v>
      </c>
      <c r="S1168" s="540" t="s">
        <v>2478</v>
      </c>
    </row>
    <row r="1169" spans="1:19">
      <c r="A1169" s="543" t="s">
        <v>3271</v>
      </c>
      <c r="B1169" s="544"/>
      <c r="C1169" s="544"/>
      <c r="D1169" s="545">
        <v>90017</v>
      </c>
      <c r="E1169" s="545">
        <v>90017</v>
      </c>
      <c r="F1169" s="545" t="s">
        <v>5608</v>
      </c>
      <c r="G1169" s="543" t="s">
        <v>5609</v>
      </c>
      <c r="H1169" s="545" t="s">
        <v>2546</v>
      </c>
      <c r="I1169" s="544" t="s">
        <v>2478</v>
      </c>
      <c r="J1169" s="543" t="s">
        <v>2478</v>
      </c>
      <c r="K1169" s="543" t="s">
        <v>2478</v>
      </c>
      <c r="L1169" s="543" t="s">
        <v>2478</v>
      </c>
      <c r="M1169" s="543" t="s">
        <v>2478</v>
      </c>
      <c r="N1169" s="543" t="s">
        <v>2478</v>
      </c>
      <c r="O1169" s="543" t="s">
        <v>2478</v>
      </c>
      <c r="P1169" s="543" t="s">
        <v>2478</v>
      </c>
      <c r="Q1169" s="543" t="s">
        <v>2478</v>
      </c>
      <c r="R1169" s="543" t="s">
        <v>2478</v>
      </c>
      <c r="S1169" s="543" t="s">
        <v>2478</v>
      </c>
    </row>
    <row r="1170" spans="1:19">
      <c r="A1170" s="540" t="s">
        <v>3271</v>
      </c>
      <c r="B1170" s="541"/>
      <c r="C1170" s="541"/>
      <c r="D1170" s="542">
        <v>90017</v>
      </c>
      <c r="E1170" s="542">
        <v>90017</v>
      </c>
      <c r="F1170" s="542" t="s">
        <v>5610</v>
      </c>
      <c r="G1170" s="540" t="s">
        <v>5611</v>
      </c>
      <c r="H1170" s="542" t="s">
        <v>2546</v>
      </c>
      <c r="I1170" s="541" t="s">
        <v>2478</v>
      </c>
      <c r="J1170" s="540" t="s">
        <v>2478</v>
      </c>
      <c r="K1170" s="540" t="s">
        <v>2478</v>
      </c>
      <c r="L1170" s="540" t="s">
        <v>2478</v>
      </c>
      <c r="M1170" s="540" t="s">
        <v>2478</v>
      </c>
      <c r="N1170" s="540" t="s">
        <v>2478</v>
      </c>
      <c r="O1170" s="540" t="s">
        <v>2478</v>
      </c>
      <c r="P1170" s="540" t="s">
        <v>2478</v>
      </c>
      <c r="Q1170" s="540" t="s">
        <v>2478</v>
      </c>
      <c r="R1170" s="540" t="s">
        <v>2478</v>
      </c>
      <c r="S1170" s="540" t="s">
        <v>2478</v>
      </c>
    </row>
    <row r="1171" spans="1:19">
      <c r="A1171" s="543" t="s">
        <v>3271</v>
      </c>
      <c r="B1171" s="544"/>
      <c r="C1171" s="544"/>
      <c r="D1171" s="545">
        <v>90017</v>
      </c>
      <c r="E1171" s="545">
        <v>90017</v>
      </c>
      <c r="F1171" s="545" t="s">
        <v>5612</v>
      </c>
      <c r="G1171" s="543" t="s">
        <v>5613</v>
      </c>
      <c r="H1171" s="545" t="s">
        <v>2546</v>
      </c>
      <c r="I1171" s="544" t="s">
        <v>2478</v>
      </c>
      <c r="J1171" s="543" t="s">
        <v>2478</v>
      </c>
      <c r="K1171" s="543" t="s">
        <v>2478</v>
      </c>
      <c r="L1171" s="543" t="s">
        <v>2478</v>
      </c>
      <c r="M1171" s="543" t="s">
        <v>2478</v>
      </c>
      <c r="N1171" s="543" t="s">
        <v>2478</v>
      </c>
      <c r="O1171" s="543" t="s">
        <v>2478</v>
      </c>
      <c r="P1171" s="543" t="s">
        <v>2478</v>
      </c>
      <c r="Q1171" s="543" t="s">
        <v>2478</v>
      </c>
      <c r="R1171" s="543" t="s">
        <v>2478</v>
      </c>
      <c r="S1171" s="543" t="s">
        <v>2478</v>
      </c>
    </row>
    <row r="1172" spans="1:19">
      <c r="A1172" s="540" t="s">
        <v>3271</v>
      </c>
      <c r="B1172" s="541"/>
      <c r="C1172" s="541"/>
      <c r="D1172" s="542">
        <v>90017</v>
      </c>
      <c r="E1172" s="542">
        <v>90017</v>
      </c>
      <c r="F1172" s="542" t="s">
        <v>5614</v>
      </c>
      <c r="G1172" s="540" t="s">
        <v>5615</v>
      </c>
      <c r="H1172" s="542" t="s">
        <v>2546</v>
      </c>
      <c r="I1172" s="541" t="s">
        <v>2478</v>
      </c>
      <c r="J1172" s="540" t="s">
        <v>2478</v>
      </c>
      <c r="K1172" s="540" t="s">
        <v>2478</v>
      </c>
      <c r="L1172" s="540" t="s">
        <v>2478</v>
      </c>
      <c r="M1172" s="540" t="s">
        <v>2478</v>
      </c>
      <c r="N1172" s="540" t="s">
        <v>2478</v>
      </c>
      <c r="O1172" s="540" t="s">
        <v>2478</v>
      </c>
      <c r="P1172" s="540" t="s">
        <v>2478</v>
      </c>
      <c r="Q1172" s="540" t="s">
        <v>2478</v>
      </c>
      <c r="R1172" s="540" t="s">
        <v>2478</v>
      </c>
      <c r="S1172" s="540" t="s">
        <v>2478</v>
      </c>
    </row>
    <row r="1173" spans="1:19">
      <c r="A1173" s="543" t="s">
        <v>3271</v>
      </c>
      <c r="B1173" s="544"/>
      <c r="C1173" s="544"/>
      <c r="D1173" s="545">
        <v>90017</v>
      </c>
      <c r="E1173" s="545">
        <v>90017</v>
      </c>
      <c r="F1173" s="545" t="s">
        <v>5616</v>
      </c>
      <c r="G1173" s="543" t="s">
        <v>5617</v>
      </c>
      <c r="H1173" s="545" t="s">
        <v>2546</v>
      </c>
      <c r="I1173" s="544" t="s">
        <v>2478</v>
      </c>
      <c r="J1173" s="543" t="s">
        <v>2478</v>
      </c>
      <c r="K1173" s="543" t="s">
        <v>2478</v>
      </c>
      <c r="L1173" s="543" t="s">
        <v>2478</v>
      </c>
      <c r="M1173" s="543" t="s">
        <v>2478</v>
      </c>
      <c r="N1173" s="543" t="s">
        <v>2478</v>
      </c>
      <c r="O1173" s="543" t="s">
        <v>2478</v>
      </c>
      <c r="P1173" s="543" t="s">
        <v>2478</v>
      </c>
      <c r="Q1173" s="543" t="s">
        <v>2478</v>
      </c>
      <c r="R1173" s="543" t="s">
        <v>2478</v>
      </c>
      <c r="S1173" s="543" t="s">
        <v>2478</v>
      </c>
    </row>
    <row r="1174" spans="1:19">
      <c r="A1174" s="540" t="s">
        <v>3271</v>
      </c>
      <c r="B1174" s="541"/>
      <c r="C1174" s="541"/>
      <c r="D1174" s="542">
        <v>90017</v>
      </c>
      <c r="E1174" s="542">
        <v>90017</v>
      </c>
      <c r="F1174" s="542" t="s">
        <v>5618</v>
      </c>
      <c r="G1174" s="540" t="s">
        <v>5619</v>
      </c>
      <c r="H1174" s="542" t="s">
        <v>2546</v>
      </c>
      <c r="I1174" s="541" t="s">
        <v>2478</v>
      </c>
      <c r="J1174" s="540" t="s">
        <v>2478</v>
      </c>
      <c r="K1174" s="540" t="s">
        <v>2478</v>
      </c>
      <c r="L1174" s="540" t="s">
        <v>2478</v>
      </c>
      <c r="M1174" s="540" t="s">
        <v>2478</v>
      </c>
      <c r="N1174" s="540" t="s">
        <v>2478</v>
      </c>
      <c r="O1174" s="540" t="s">
        <v>2478</v>
      </c>
      <c r="P1174" s="540" t="s">
        <v>2478</v>
      </c>
      <c r="Q1174" s="540" t="s">
        <v>2478</v>
      </c>
      <c r="R1174" s="540" t="s">
        <v>2478</v>
      </c>
      <c r="S1174" s="540" t="s">
        <v>2478</v>
      </c>
    </row>
    <row r="1175" spans="1:19">
      <c r="A1175" s="543" t="s">
        <v>3271</v>
      </c>
      <c r="B1175" s="544"/>
      <c r="C1175" s="544"/>
      <c r="D1175" s="545">
        <v>90017</v>
      </c>
      <c r="E1175" s="545">
        <v>90017</v>
      </c>
      <c r="F1175" s="545" t="s">
        <v>5620</v>
      </c>
      <c r="G1175" s="543" t="s">
        <v>5621</v>
      </c>
      <c r="H1175" s="545" t="s">
        <v>2546</v>
      </c>
      <c r="I1175" s="544" t="s">
        <v>2478</v>
      </c>
      <c r="J1175" s="543" t="s">
        <v>2478</v>
      </c>
      <c r="K1175" s="543" t="s">
        <v>2478</v>
      </c>
      <c r="L1175" s="543" t="s">
        <v>2478</v>
      </c>
      <c r="M1175" s="543" t="s">
        <v>2478</v>
      </c>
      <c r="N1175" s="543" t="s">
        <v>2478</v>
      </c>
      <c r="O1175" s="543" t="s">
        <v>2478</v>
      </c>
      <c r="P1175" s="543" t="s">
        <v>2478</v>
      </c>
      <c r="Q1175" s="543" t="s">
        <v>2478</v>
      </c>
      <c r="R1175" s="543" t="s">
        <v>2478</v>
      </c>
      <c r="S1175" s="543" t="s">
        <v>2478</v>
      </c>
    </row>
    <row r="1176" spans="1:19">
      <c r="A1176" s="540" t="s">
        <v>3271</v>
      </c>
      <c r="B1176" s="541"/>
      <c r="C1176" s="541"/>
      <c r="D1176" s="542">
        <v>90017</v>
      </c>
      <c r="E1176" s="542">
        <v>90017</v>
      </c>
      <c r="F1176" s="542" t="s">
        <v>5622</v>
      </c>
      <c r="G1176" s="540" t="s">
        <v>5623</v>
      </c>
      <c r="H1176" s="542" t="s">
        <v>2546</v>
      </c>
      <c r="I1176" s="541" t="s">
        <v>2478</v>
      </c>
      <c r="J1176" s="540" t="s">
        <v>2478</v>
      </c>
      <c r="K1176" s="540" t="s">
        <v>2478</v>
      </c>
      <c r="L1176" s="540" t="s">
        <v>2478</v>
      </c>
      <c r="M1176" s="540" t="s">
        <v>2478</v>
      </c>
      <c r="N1176" s="540" t="s">
        <v>2478</v>
      </c>
      <c r="O1176" s="540" t="s">
        <v>2478</v>
      </c>
      <c r="P1176" s="540" t="s">
        <v>2478</v>
      </c>
      <c r="Q1176" s="540" t="s">
        <v>2478</v>
      </c>
      <c r="R1176" s="540" t="s">
        <v>2478</v>
      </c>
      <c r="S1176" s="540" t="s">
        <v>2478</v>
      </c>
    </row>
    <row r="1177" spans="1:19">
      <c r="A1177" s="543" t="s">
        <v>3271</v>
      </c>
      <c r="B1177" s="544"/>
      <c r="C1177" s="544"/>
      <c r="D1177" s="545">
        <v>90017</v>
      </c>
      <c r="E1177" s="545">
        <v>90017</v>
      </c>
      <c r="F1177" s="545" t="s">
        <v>5624</v>
      </c>
      <c r="G1177" s="543" t="s">
        <v>5625</v>
      </c>
      <c r="H1177" s="545" t="s">
        <v>2546</v>
      </c>
      <c r="I1177" s="544" t="s">
        <v>2478</v>
      </c>
      <c r="J1177" s="543" t="s">
        <v>2478</v>
      </c>
      <c r="K1177" s="543" t="s">
        <v>2478</v>
      </c>
      <c r="L1177" s="543" t="s">
        <v>2478</v>
      </c>
      <c r="M1177" s="543" t="s">
        <v>2478</v>
      </c>
      <c r="N1177" s="543" t="s">
        <v>2478</v>
      </c>
      <c r="O1177" s="543" t="s">
        <v>2478</v>
      </c>
      <c r="P1177" s="543" t="s">
        <v>2478</v>
      </c>
      <c r="Q1177" s="543" t="s">
        <v>2478</v>
      </c>
      <c r="R1177" s="543" t="s">
        <v>2478</v>
      </c>
      <c r="S1177" s="543" t="s">
        <v>2478</v>
      </c>
    </row>
    <row r="1178" spans="1:19">
      <c r="A1178" s="540" t="s">
        <v>3271</v>
      </c>
      <c r="B1178" s="541"/>
      <c r="C1178" s="541"/>
      <c r="D1178" s="542">
        <v>90017</v>
      </c>
      <c r="E1178" s="542">
        <v>90017</v>
      </c>
      <c r="F1178" s="542" t="s">
        <v>5626</v>
      </c>
      <c r="G1178" s="540" t="s">
        <v>5627</v>
      </c>
      <c r="H1178" s="542" t="s">
        <v>2546</v>
      </c>
      <c r="I1178" s="541" t="s">
        <v>2478</v>
      </c>
      <c r="J1178" s="540" t="s">
        <v>2478</v>
      </c>
      <c r="K1178" s="540" t="s">
        <v>2478</v>
      </c>
      <c r="L1178" s="540" t="s">
        <v>2478</v>
      </c>
      <c r="M1178" s="540" t="s">
        <v>2478</v>
      </c>
      <c r="N1178" s="540" t="s">
        <v>2478</v>
      </c>
      <c r="O1178" s="540" t="s">
        <v>2478</v>
      </c>
      <c r="P1178" s="540" t="s">
        <v>2478</v>
      </c>
      <c r="Q1178" s="540" t="s">
        <v>2478</v>
      </c>
      <c r="R1178" s="540" t="s">
        <v>2478</v>
      </c>
      <c r="S1178" s="540" t="s">
        <v>2478</v>
      </c>
    </row>
    <row r="1179" spans="1:19">
      <c r="A1179" s="543" t="s">
        <v>3271</v>
      </c>
      <c r="B1179" s="544"/>
      <c r="C1179" s="544"/>
      <c r="D1179" s="545">
        <v>90017</v>
      </c>
      <c r="E1179" s="545">
        <v>90017</v>
      </c>
      <c r="F1179" s="545" t="s">
        <v>5628</v>
      </c>
      <c r="G1179" s="543" t="s">
        <v>5629</v>
      </c>
      <c r="H1179" s="545" t="s">
        <v>2546</v>
      </c>
      <c r="I1179" s="544" t="s">
        <v>2478</v>
      </c>
      <c r="J1179" s="543" t="s">
        <v>2478</v>
      </c>
      <c r="K1179" s="543" t="s">
        <v>2478</v>
      </c>
      <c r="L1179" s="543" t="s">
        <v>2478</v>
      </c>
      <c r="M1179" s="543" t="s">
        <v>2478</v>
      </c>
      <c r="N1179" s="543" t="s">
        <v>2478</v>
      </c>
      <c r="O1179" s="543" t="s">
        <v>2478</v>
      </c>
      <c r="P1179" s="543" t="s">
        <v>2478</v>
      </c>
      <c r="Q1179" s="543" t="s">
        <v>2478</v>
      </c>
      <c r="R1179" s="543" t="s">
        <v>2478</v>
      </c>
      <c r="S1179" s="543" t="s">
        <v>2478</v>
      </c>
    </row>
    <row r="1180" spans="1:19">
      <c r="A1180" s="540" t="s">
        <v>3271</v>
      </c>
      <c r="B1180" s="541"/>
      <c r="C1180" s="541"/>
      <c r="D1180" s="542">
        <v>90017</v>
      </c>
      <c r="E1180" s="542">
        <v>90017</v>
      </c>
      <c r="F1180" s="542" t="s">
        <v>5630</v>
      </c>
      <c r="G1180" s="540" t="s">
        <v>5631</v>
      </c>
      <c r="H1180" s="542" t="s">
        <v>2546</v>
      </c>
      <c r="I1180" s="541" t="s">
        <v>2478</v>
      </c>
      <c r="J1180" s="540" t="s">
        <v>2478</v>
      </c>
      <c r="K1180" s="540" t="s">
        <v>2478</v>
      </c>
      <c r="L1180" s="540" t="s">
        <v>2478</v>
      </c>
      <c r="M1180" s="540" t="s">
        <v>2478</v>
      </c>
      <c r="N1180" s="540" t="s">
        <v>2478</v>
      </c>
      <c r="O1180" s="540" t="s">
        <v>2478</v>
      </c>
      <c r="P1180" s="540" t="s">
        <v>2478</v>
      </c>
      <c r="Q1180" s="540" t="s">
        <v>2478</v>
      </c>
      <c r="R1180" s="540" t="s">
        <v>2478</v>
      </c>
      <c r="S1180" s="540" t="s">
        <v>2478</v>
      </c>
    </row>
    <row r="1181" spans="1:19">
      <c r="A1181" s="543" t="s">
        <v>3271</v>
      </c>
      <c r="B1181" s="544"/>
      <c r="C1181" s="544"/>
      <c r="D1181" s="545">
        <v>90017</v>
      </c>
      <c r="E1181" s="545">
        <v>90017</v>
      </c>
      <c r="F1181" s="545" t="s">
        <v>5632</v>
      </c>
      <c r="G1181" s="543" t="s">
        <v>5633</v>
      </c>
      <c r="H1181" s="545" t="s">
        <v>2546</v>
      </c>
      <c r="I1181" s="544" t="s">
        <v>2478</v>
      </c>
      <c r="J1181" s="543" t="s">
        <v>2478</v>
      </c>
      <c r="K1181" s="543" t="s">
        <v>2478</v>
      </c>
      <c r="L1181" s="543" t="s">
        <v>2478</v>
      </c>
      <c r="M1181" s="543" t="s">
        <v>2478</v>
      </c>
      <c r="N1181" s="543" t="s">
        <v>2478</v>
      </c>
      <c r="O1181" s="543" t="s">
        <v>2478</v>
      </c>
      <c r="P1181" s="543" t="s">
        <v>2478</v>
      </c>
      <c r="Q1181" s="543" t="s">
        <v>2478</v>
      </c>
      <c r="R1181" s="543" t="s">
        <v>2478</v>
      </c>
      <c r="S1181" s="543" t="s">
        <v>2478</v>
      </c>
    </row>
    <row r="1182" spans="1:19">
      <c r="A1182" s="540" t="s">
        <v>3271</v>
      </c>
      <c r="B1182" s="541"/>
      <c r="C1182" s="541"/>
      <c r="D1182" s="542">
        <v>90017</v>
      </c>
      <c r="E1182" s="542">
        <v>90017</v>
      </c>
      <c r="F1182" s="542" t="s">
        <v>5634</v>
      </c>
      <c r="G1182" s="540" t="s">
        <v>5635</v>
      </c>
      <c r="H1182" s="542" t="s">
        <v>2546</v>
      </c>
      <c r="I1182" s="541" t="s">
        <v>2478</v>
      </c>
      <c r="J1182" s="540" t="s">
        <v>2478</v>
      </c>
      <c r="K1182" s="540" t="s">
        <v>2478</v>
      </c>
      <c r="L1182" s="540" t="s">
        <v>2478</v>
      </c>
      <c r="M1182" s="540" t="s">
        <v>2478</v>
      </c>
      <c r="N1182" s="540" t="s">
        <v>2478</v>
      </c>
      <c r="O1182" s="540" t="s">
        <v>2478</v>
      </c>
      <c r="P1182" s="540" t="s">
        <v>2478</v>
      </c>
      <c r="Q1182" s="540" t="s">
        <v>2478</v>
      </c>
      <c r="R1182" s="540" t="s">
        <v>2478</v>
      </c>
      <c r="S1182" s="540" t="s">
        <v>2478</v>
      </c>
    </row>
    <row r="1183" spans="1:19">
      <c r="A1183" s="543" t="s">
        <v>3271</v>
      </c>
      <c r="B1183" s="544"/>
      <c r="C1183" s="544"/>
      <c r="D1183" s="545">
        <v>90017</v>
      </c>
      <c r="E1183" s="545">
        <v>90017</v>
      </c>
      <c r="F1183" s="545" t="s">
        <v>5636</v>
      </c>
      <c r="G1183" s="543" t="s">
        <v>5637</v>
      </c>
      <c r="H1183" s="545" t="s">
        <v>2546</v>
      </c>
      <c r="I1183" s="544" t="s">
        <v>2478</v>
      </c>
      <c r="J1183" s="543" t="s">
        <v>2478</v>
      </c>
      <c r="K1183" s="543" t="s">
        <v>2478</v>
      </c>
      <c r="L1183" s="543" t="s">
        <v>2478</v>
      </c>
      <c r="M1183" s="543" t="s">
        <v>2478</v>
      </c>
      <c r="N1183" s="543" t="s">
        <v>2478</v>
      </c>
      <c r="O1183" s="543" t="s">
        <v>2478</v>
      </c>
      <c r="P1183" s="543" t="s">
        <v>2478</v>
      </c>
      <c r="Q1183" s="543" t="s">
        <v>2478</v>
      </c>
      <c r="R1183" s="543" t="s">
        <v>2478</v>
      </c>
      <c r="S1183" s="543" t="s">
        <v>2478</v>
      </c>
    </row>
    <row r="1184" spans="1:19">
      <c r="A1184" s="540" t="s">
        <v>3271</v>
      </c>
      <c r="B1184" s="541"/>
      <c r="C1184" s="541"/>
      <c r="D1184" s="542">
        <v>90017</v>
      </c>
      <c r="E1184" s="542">
        <v>90017</v>
      </c>
      <c r="F1184" s="542" t="s">
        <v>5638</v>
      </c>
      <c r="G1184" s="540" t="s">
        <v>5639</v>
      </c>
      <c r="H1184" s="542" t="s">
        <v>2546</v>
      </c>
      <c r="I1184" s="541" t="s">
        <v>2478</v>
      </c>
      <c r="J1184" s="540" t="s">
        <v>2478</v>
      </c>
      <c r="K1184" s="540" t="s">
        <v>2478</v>
      </c>
      <c r="L1184" s="540" t="s">
        <v>2478</v>
      </c>
      <c r="M1184" s="540" t="s">
        <v>2478</v>
      </c>
      <c r="N1184" s="540" t="s">
        <v>2478</v>
      </c>
      <c r="O1184" s="540" t="s">
        <v>2478</v>
      </c>
      <c r="P1184" s="540" t="s">
        <v>2478</v>
      </c>
      <c r="Q1184" s="540" t="s">
        <v>2478</v>
      </c>
      <c r="R1184" s="540" t="s">
        <v>2478</v>
      </c>
      <c r="S1184" s="540" t="s">
        <v>2478</v>
      </c>
    </row>
    <row r="1185" spans="1:19">
      <c r="A1185" s="543" t="s">
        <v>3271</v>
      </c>
      <c r="B1185" s="544"/>
      <c r="C1185" s="544"/>
      <c r="D1185" s="545">
        <v>90017</v>
      </c>
      <c r="E1185" s="545">
        <v>90017</v>
      </c>
      <c r="F1185" s="545" t="s">
        <v>5640</v>
      </c>
      <c r="G1185" s="543" t="s">
        <v>5641</v>
      </c>
      <c r="H1185" s="545" t="s">
        <v>2546</v>
      </c>
      <c r="I1185" s="544" t="s">
        <v>2478</v>
      </c>
      <c r="J1185" s="543" t="s">
        <v>2478</v>
      </c>
      <c r="K1185" s="543" t="s">
        <v>2478</v>
      </c>
      <c r="L1185" s="543" t="s">
        <v>2478</v>
      </c>
      <c r="M1185" s="543" t="s">
        <v>2478</v>
      </c>
      <c r="N1185" s="543" t="s">
        <v>2478</v>
      </c>
      <c r="O1185" s="543" t="s">
        <v>2478</v>
      </c>
      <c r="P1185" s="543" t="s">
        <v>2478</v>
      </c>
      <c r="Q1185" s="543" t="s">
        <v>2478</v>
      </c>
      <c r="R1185" s="543" t="s">
        <v>2478</v>
      </c>
      <c r="S1185" s="543" t="s">
        <v>2478</v>
      </c>
    </row>
    <row r="1186" spans="1:19">
      <c r="A1186" s="540" t="s">
        <v>3271</v>
      </c>
      <c r="B1186" s="541"/>
      <c r="C1186" s="541"/>
      <c r="D1186" s="542">
        <v>90017</v>
      </c>
      <c r="E1186" s="542">
        <v>90017</v>
      </c>
      <c r="F1186" s="542" t="s">
        <v>5642</v>
      </c>
      <c r="G1186" s="540" t="s">
        <v>5643</v>
      </c>
      <c r="H1186" s="542" t="s">
        <v>2546</v>
      </c>
      <c r="I1186" s="541" t="s">
        <v>2478</v>
      </c>
      <c r="J1186" s="540" t="s">
        <v>2478</v>
      </c>
      <c r="K1186" s="540" t="s">
        <v>2478</v>
      </c>
      <c r="L1186" s="540" t="s">
        <v>2478</v>
      </c>
      <c r="M1186" s="540" t="s">
        <v>2478</v>
      </c>
      <c r="N1186" s="540" t="s">
        <v>2478</v>
      </c>
      <c r="O1186" s="540" t="s">
        <v>2478</v>
      </c>
      <c r="P1186" s="540" t="s">
        <v>2478</v>
      </c>
      <c r="Q1186" s="540" t="s">
        <v>2478</v>
      </c>
      <c r="R1186" s="540" t="s">
        <v>2478</v>
      </c>
      <c r="S1186" s="540" t="s">
        <v>2478</v>
      </c>
    </row>
    <row r="1187" spans="1:19">
      <c r="A1187" s="543" t="s">
        <v>3271</v>
      </c>
      <c r="B1187" s="544"/>
      <c r="C1187" s="544"/>
      <c r="D1187" s="545">
        <v>90017</v>
      </c>
      <c r="E1187" s="545">
        <v>90017</v>
      </c>
      <c r="F1187" s="545" t="s">
        <v>5644</v>
      </c>
      <c r="G1187" s="543" t="s">
        <v>5645</v>
      </c>
      <c r="H1187" s="545" t="s">
        <v>2546</v>
      </c>
      <c r="I1187" s="544" t="s">
        <v>2478</v>
      </c>
      <c r="J1187" s="543" t="s">
        <v>2478</v>
      </c>
      <c r="K1187" s="543" t="s">
        <v>2478</v>
      </c>
      <c r="L1187" s="543" t="s">
        <v>2478</v>
      </c>
      <c r="M1187" s="543" t="s">
        <v>2478</v>
      </c>
      <c r="N1187" s="543" t="s">
        <v>2478</v>
      </c>
      <c r="O1187" s="543" t="s">
        <v>2478</v>
      </c>
      <c r="P1187" s="543" t="s">
        <v>2478</v>
      </c>
      <c r="Q1187" s="543" t="s">
        <v>2478</v>
      </c>
      <c r="R1187" s="543" t="s">
        <v>2478</v>
      </c>
      <c r="S1187" s="543" t="s">
        <v>2478</v>
      </c>
    </row>
    <row r="1188" spans="1:19">
      <c r="A1188" s="540" t="s">
        <v>3271</v>
      </c>
      <c r="B1188" s="541"/>
      <c r="C1188" s="541"/>
      <c r="D1188" s="542">
        <v>90017</v>
      </c>
      <c r="E1188" s="542">
        <v>90017</v>
      </c>
      <c r="F1188" s="542" t="s">
        <v>5646</v>
      </c>
      <c r="G1188" s="540" t="s">
        <v>5647</v>
      </c>
      <c r="H1188" s="542" t="s">
        <v>2546</v>
      </c>
      <c r="I1188" s="541" t="s">
        <v>2478</v>
      </c>
      <c r="J1188" s="540" t="s">
        <v>2478</v>
      </c>
      <c r="K1188" s="540" t="s">
        <v>2478</v>
      </c>
      <c r="L1188" s="540" t="s">
        <v>2478</v>
      </c>
      <c r="M1188" s="540" t="s">
        <v>2478</v>
      </c>
      <c r="N1188" s="540" t="s">
        <v>2478</v>
      </c>
      <c r="O1188" s="540" t="s">
        <v>2478</v>
      </c>
      <c r="P1188" s="540" t="s">
        <v>2478</v>
      </c>
      <c r="Q1188" s="540" t="s">
        <v>2478</v>
      </c>
      <c r="R1188" s="540" t="s">
        <v>2478</v>
      </c>
      <c r="S1188" s="540" t="s">
        <v>2478</v>
      </c>
    </row>
    <row r="1189" spans="1:19">
      <c r="A1189" s="543" t="s">
        <v>3271</v>
      </c>
      <c r="B1189" s="544"/>
      <c r="C1189" s="544"/>
      <c r="D1189" s="545">
        <v>90017</v>
      </c>
      <c r="E1189" s="545">
        <v>90017</v>
      </c>
      <c r="F1189" s="545" t="s">
        <v>5648</v>
      </c>
      <c r="G1189" s="543" t="s">
        <v>5649</v>
      </c>
      <c r="H1189" s="545" t="s">
        <v>2546</v>
      </c>
      <c r="I1189" s="544" t="s">
        <v>2478</v>
      </c>
      <c r="J1189" s="543" t="s">
        <v>2478</v>
      </c>
      <c r="K1189" s="543" t="s">
        <v>2478</v>
      </c>
      <c r="L1189" s="543" t="s">
        <v>2478</v>
      </c>
      <c r="M1189" s="543" t="s">
        <v>2478</v>
      </c>
      <c r="N1189" s="543" t="s">
        <v>2478</v>
      </c>
      <c r="O1189" s="543" t="s">
        <v>2478</v>
      </c>
      <c r="P1189" s="543" t="s">
        <v>2478</v>
      </c>
      <c r="Q1189" s="543" t="s">
        <v>2478</v>
      </c>
      <c r="R1189" s="543" t="s">
        <v>2478</v>
      </c>
      <c r="S1189" s="543" t="s">
        <v>2478</v>
      </c>
    </row>
    <row r="1190" spans="1:19">
      <c r="A1190" s="540" t="s">
        <v>3271</v>
      </c>
      <c r="B1190" s="541"/>
      <c r="C1190" s="541"/>
      <c r="D1190" s="542">
        <v>90017</v>
      </c>
      <c r="E1190" s="542">
        <v>90017</v>
      </c>
      <c r="F1190" s="542" t="s">
        <v>5650</v>
      </c>
      <c r="G1190" s="540" t="s">
        <v>5651</v>
      </c>
      <c r="H1190" s="542" t="s">
        <v>2546</v>
      </c>
      <c r="I1190" s="541" t="s">
        <v>2478</v>
      </c>
      <c r="J1190" s="540" t="s">
        <v>2478</v>
      </c>
      <c r="K1190" s="540" t="s">
        <v>2478</v>
      </c>
      <c r="L1190" s="540" t="s">
        <v>2478</v>
      </c>
      <c r="M1190" s="540" t="s">
        <v>2478</v>
      </c>
      <c r="N1190" s="540" t="s">
        <v>2478</v>
      </c>
      <c r="O1190" s="540" t="s">
        <v>2478</v>
      </c>
      <c r="P1190" s="540" t="s">
        <v>2478</v>
      </c>
      <c r="Q1190" s="540" t="s">
        <v>2478</v>
      </c>
      <c r="R1190" s="540" t="s">
        <v>2478</v>
      </c>
      <c r="S1190" s="540" t="s">
        <v>2478</v>
      </c>
    </row>
    <row r="1191" spans="1:19">
      <c r="A1191" s="543" t="s">
        <v>3271</v>
      </c>
      <c r="B1191" s="544"/>
      <c r="C1191" s="544"/>
      <c r="D1191" s="545">
        <v>90017</v>
      </c>
      <c r="E1191" s="545">
        <v>90017</v>
      </c>
      <c r="F1191" s="545" t="s">
        <v>5652</v>
      </c>
      <c r="G1191" s="543" t="s">
        <v>5653</v>
      </c>
      <c r="H1191" s="545" t="s">
        <v>2546</v>
      </c>
      <c r="I1191" s="544" t="s">
        <v>2478</v>
      </c>
      <c r="J1191" s="543" t="s">
        <v>2478</v>
      </c>
      <c r="K1191" s="543" t="s">
        <v>2478</v>
      </c>
      <c r="L1191" s="543" t="s">
        <v>2478</v>
      </c>
      <c r="M1191" s="543" t="s">
        <v>2478</v>
      </c>
      <c r="N1191" s="543" t="s">
        <v>2478</v>
      </c>
      <c r="O1191" s="543" t="s">
        <v>2478</v>
      </c>
      <c r="P1191" s="543" t="s">
        <v>2478</v>
      </c>
      <c r="Q1191" s="543" t="s">
        <v>2478</v>
      </c>
      <c r="R1191" s="543" t="s">
        <v>2478</v>
      </c>
      <c r="S1191" s="543" t="s">
        <v>2478</v>
      </c>
    </row>
    <row r="1192" spans="1:19">
      <c r="A1192" s="540" t="s">
        <v>3271</v>
      </c>
      <c r="B1192" s="541"/>
      <c r="C1192" s="541"/>
      <c r="D1192" s="542">
        <v>90017</v>
      </c>
      <c r="E1192" s="542">
        <v>90017</v>
      </c>
      <c r="F1192" s="542" t="s">
        <v>5654</v>
      </c>
      <c r="G1192" s="540" t="s">
        <v>5655</v>
      </c>
      <c r="H1192" s="542" t="s">
        <v>2546</v>
      </c>
      <c r="I1192" s="541" t="s">
        <v>2478</v>
      </c>
      <c r="J1192" s="540" t="s">
        <v>2478</v>
      </c>
      <c r="K1192" s="540" t="s">
        <v>2478</v>
      </c>
      <c r="L1192" s="540" t="s">
        <v>2478</v>
      </c>
      <c r="M1192" s="540" t="s">
        <v>2478</v>
      </c>
      <c r="N1192" s="540" t="s">
        <v>2478</v>
      </c>
      <c r="O1192" s="540" t="s">
        <v>2478</v>
      </c>
      <c r="P1192" s="540" t="s">
        <v>2478</v>
      </c>
      <c r="Q1192" s="540" t="s">
        <v>2478</v>
      </c>
      <c r="R1192" s="540" t="s">
        <v>2478</v>
      </c>
      <c r="S1192" s="540" t="s">
        <v>2478</v>
      </c>
    </row>
    <row r="1193" spans="1:19">
      <c r="A1193" s="543" t="s">
        <v>3271</v>
      </c>
      <c r="B1193" s="544"/>
      <c r="C1193" s="544"/>
      <c r="D1193" s="545">
        <v>90017</v>
      </c>
      <c r="E1193" s="545">
        <v>90017</v>
      </c>
      <c r="F1193" s="545" t="s">
        <v>5656</v>
      </c>
      <c r="G1193" s="543" t="s">
        <v>5657</v>
      </c>
      <c r="H1193" s="545" t="s">
        <v>2546</v>
      </c>
      <c r="I1193" s="544" t="s">
        <v>2478</v>
      </c>
      <c r="J1193" s="543" t="s">
        <v>2478</v>
      </c>
      <c r="K1193" s="543" t="s">
        <v>2478</v>
      </c>
      <c r="L1193" s="543" t="s">
        <v>2478</v>
      </c>
      <c r="M1193" s="543" t="s">
        <v>2478</v>
      </c>
      <c r="N1193" s="543" t="s">
        <v>2478</v>
      </c>
      <c r="O1193" s="543" t="s">
        <v>2478</v>
      </c>
      <c r="P1193" s="543" t="s">
        <v>2478</v>
      </c>
      <c r="Q1193" s="543" t="s">
        <v>2478</v>
      </c>
      <c r="R1193" s="543" t="s">
        <v>2478</v>
      </c>
      <c r="S1193" s="543" t="s">
        <v>2478</v>
      </c>
    </row>
    <row r="1194" spans="1:19">
      <c r="A1194" s="540" t="s">
        <v>3271</v>
      </c>
      <c r="B1194" s="541"/>
      <c r="C1194" s="541"/>
      <c r="D1194" s="542">
        <v>90017</v>
      </c>
      <c r="E1194" s="542">
        <v>90017</v>
      </c>
      <c r="F1194" s="542" t="s">
        <v>5658</v>
      </c>
      <c r="G1194" s="540" t="s">
        <v>5659</v>
      </c>
      <c r="H1194" s="542" t="s">
        <v>2546</v>
      </c>
      <c r="I1194" s="541" t="s">
        <v>2478</v>
      </c>
      <c r="J1194" s="540" t="s">
        <v>2478</v>
      </c>
      <c r="K1194" s="540" t="s">
        <v>2478</v>
      </c>
      <c r="L1194" s="540" t="s">
        <v>2478</v>
      </c>
      <c r="M1194" s="540" t="s">
        <v>2478</v>
      </c>
      <c r="N1194" s="540" t="s">
        <v>2478</v>
      </c>
      <c r="O1194" s="540" t="s">
        <v>2478</v>
      </c>
      <c r="P1194" s="540" t="s">
        <v>2478</v>
      </c>
      <c r="Q1194" s="540" t="s">
        <v>2478</v>
      </c>
      <c r="R1194" s="540" t="s">
        <v>2478</v>
      </c>
      <c r="S1194" s="540" t="s">
        <v>2478</v>
      </c>
    </row>
    <row r="1195" spans="1:19">
      <c r="A1195" s="543" t="s">
        <v>3271</v>
      </c>
      <c r="B1195" s="544"/>
      <c r="C1195" s="544"/>
      <c r="D1195" s="545">
        <v>90017</v>
      </c>
      <c r="E1195" s="545">
        <v>90017</v>
      </c>
      <c r="F1195" s="545" t="s">
        <v>5660</v>
      </c>
      <c r="G1195" s="543" t="s">
        <v>5661</v>
      </c>
      <c r="H1195" s="545" t="s">
        <v>2546</v>
      </c>
      <c r="I1195" s="544" t="s">
        <v>2478</v>
      </c>
      <c r="J1195" s="543" t="s">
        <v>2478</v>
      </c>
      <c r="K1195" s="543" t="s">
        <v>2478</v>
      </c>
      <c r="L1195" s="543" t="s">
        <v>2478</v>
      </c>
      <c r="M1195" s="543" t="s">
        <v>2478</v>
      </c>
      <c r="N1195" s="543" t="s">
        <v>2478</v>
      </c>
      <c r="O1195" s="543" t="s">
        <v>2478</v>
      </c>
      <c r="P1195" s="543" t="s">
        <v>2478</v>
      </c>
      <c r="Q1195" s="543" t="s">
        <v>2478</v>
      </c>
      <c r="R1195" s="543" t="s">
        <v>2478</v>
      </c>
      <c r="S1195" s="543" t="s">
        <v>2478</v>
      </c>
    </row>
    <row r="1196" spans="1:19">
      <c r="A1196" s="540" t="s">
        <v>3271</v>
      </c>
      <c r="B1196" s="541"/>
      <c r="C1196" s="541"/>
      <c r="D1196" s="542">
        <v>90017</v>
      </c>
      <c r="E1196" s="542">
        <v>90017</v>
      </c>
      <c r="F1196" s="542" t="s">
        <v>5662</v>
      </c>
      <c r="G1196" s="540" t="s">
        <v>5663</v>
      </c>
      <c r="H1196" s="542" t="s">
        <v>2546</v>
      </c>
      <c r="I1196" s="541" t="s">
        <v>2478</v>
      </c>
      <c r="J1196" s="540" t="s">
        <v>2478</v>
      </c>
      <c r="K1196" s="540" t="s">
        <v>2478</v>
      </c>
      <c r="L1196" s="540" t="s">
        <v>2478</v>
      </c>
      <c r="M1196" s="540" t="s">
        <v>2478</v>
      </c>
      <c r="N1196" s="540" t="s">
        <v>2478</v>
      </c>
      <c r="O1196" s="540" t="s">
        <v>2478</v>
      </c>
      <c r="P1196" s="540" t="s">
        <v>2478</v>
      </c>
      <c r="Q1196" s="540" t="s">
        <v>2478</v>
      </c>
      <c r="R1196" s="540" t="s">
        <v>2478</v>
      </c>
      <c r="S1196" s="540" t="s">
        <v>2478</v>
      </c>
    </row>
    <row r="1197" spans="1:19">
      <c r="A1197" s="543" t="s">
        <v>3271</v>
      </c>
      <c r="B1197" s="544"/>
      <c r="C1197" s="544"/>
      <c r="D1197" s="545">
        <v>90017</v>
      </c>
      <c r="E1197" s="545">
        <v>90017</v>
      </c>
      <c r="F1197" s="545" t="s">
        <v>5664</v>
      </c>
      <c r="G1197" s="543" t="s">
        <v>5665</v>
      </c>
      <c r="H1197" s="545" t="s">
        <v>2546</v>
      </c>
      <c r="I1197" s="544" t="s">
        <v>2478</v>
      </c>
      <c r="J1197" s="543" t="s">
        <v>2478</v>
      </c>
      <c r="K1197" s="543" t="s">
        <v>2478</v>
      </c>
      <c r="L1197" s="543" t="s">
        <v>2478</v>
      </c>
      <c r="M1197" s="543" t="s">
        <v>2478</v>
      </c>
      <c r="N1197" s="543" t="s">
        <v>2478</v>
      </c>
      <c r="O1197" s="543" t="s">
        <v>2478</v>
      </c>
      <c r="P1197" s="543" t="s">
        <v>2478</v>
      </c>
      <c r="Q1197" s="543" t="s">
        <v>2478</v>
      </c>
      <c r="R1197" s="543" t="s">
        <v>2478</v>
      </c>
      <c r="S1197" s="543" t="s">
        <v>2478</v>
      </c>
    </row>
    <row r="1198" spans="1:19">
      <c r="A1198" s="540" t="s">
        <v>3271</v>
      </c>
      <c r="B1198" s="541"/>
      <c r="C1198" s="541"/>
      <c r="D1198" s="542">
        <v>90017</v>
      </c>
      <c r="E1198" s="542">
        <v>90017</v>
      </c>
      <c r="F1198" s="542" t="s">
        <v>5666</v>
      </c>
      <c r="G1198" s="540" t="s">
        <v>5667</v>
      </c>
      <c r="H1198" s="542" t="s">
        <v>2546</v>
      </c>
      <c r="I1198" s="541" t="s">
        <v>2478</v>
      </c>
      <c r="J1198" s="540" t="s">
        <v>2478</v>
      </c>
      <c r="K1198" s="540" t="s">
        <v>2478</v>
      </c>
      <c r="L1198" s="540" t="s">
        <v>2478</v>
      </c>
      <c r="M1198" s="540" t="s">
        <v>2478</v>
      </c>
      <c r="N1198" s="540" t="s">
        <v>2478</v>
      </c>
      <c r="O1198" s="540" t="s">
        <v>2478</v>
      </c>
      <c r="P1198" s="540" t="s">
        <v>2478</v>
      </c>
      <c r="Q1198" s="540" t="s">
        <v>2478</v>
      </c>
      <c r="R1198" s="540" t="s">
        <v>2478</v>
      </c>
      <c r="S1198" s="540" t="s">
        <v>2478</v>
      </c>
    </row>
    <row r="1199" spans="1:19">
      <c r="A1199" s="543" t="s">
        <v>3271</v>
      </c>
      <c r="B1199" s="544"/>
      <c r="C1199" s="544"/>
      <c r="D1199" s="545">
        <v>90017</v>
      </c>
      <c r="E1199" s="545">
        <v>90017</v>
      </c>
      <c r="F1199" s="545" t="s">
        <v>5668</v>
      </c>
      <c r="G1199" s="543" t="s">
        <v>5669</v>
      </c>
      <c r="H1199" s="545" t="s">
        <v>2546</v>
      </c>
      <c r="I1199" s="544" t="s">
        <v>2478</v>
      </c>
      <c r="J1199" s="543" t="s">
        <v>2478</v>
      </c>
      <c r="K1199" s="543" t="s">
        <v>2478</v>
      </c>
      <c r="L1199" s="543" t="s">
        <v>2478</v>
      </c>
      <c r="M1199" s="543" t="s">
        <v>2478</v>
      </c>
      <c r="N1199" s="543" t="s">
        <v>2478</v>
      </c>
      <c r="O1199" s="543" t="s">
        <v>2478</v>
      </c>
      <c r="P1199" s="543" t="s">
        <v>2478</v>
      </c>
      <c r="Q1199" s="543" t="s">
        <v>2478</v>
      </c>
      <c r="R1199" s="543" t="s">
        <v>2478</v>
      </c>
      <c r="S1199" s="543" t="s">
        <v>2478</v>
      </c>
    </row>
    <row r="1200" spans="1:19">
      <c r="A1200" s="540" t="s">
        <v>3271</v>
      </c>
      <c r="B1200" s="541"/>
      <c r="C1200" s="541"/>
      <c r="D1200" s="542">
        <v>90017</v>
      </c>
      <c r="E1200" s="542">
        <v>90017</v>
      </c>
      <c r="F1200" s="542" t="s">
        <v>5670</v>
      </c>
      <c r="G1200" s="540" t="s">
        <v>5671</v>
      </c>
      <c r="H1200" s="542" t="s">
        <v>2546</v>
      </c>
      <c r="I1200" s="541" t="s">
        <v>2478</v>
      </c>
      <c r="J1200" s="540" t="s">
        <v>2478</v>
      </c>
      <c r="K1200" s="540" t="s">
        <v>2478</v>
      </c>
      <c r="L1200" s="540" t="s">
        <v>2478</v>
      </c>
      <c r="M1200" s="540" t="s">
        <v>2478</v>
      </c>
      <c r="N1200" s="540" t="s">
        <v>2478</v>
      </c>
      <c r="O1200" s="540" t="s">
        <v>2478</v>
      </c>
      <c r="P1200" s="540" t="s">
        <v>2478</v>
      </c>
      <c r="Q1200" s="540" t="s">
        <v>2478</v>
      </c>
      <c r="R1200" s="540" t="s">
        <v>2478</v>
      </c>
      <c r="S1200" s="540" t="s">
        <v>2478</v>
      </c>
    </row>
    <row r="1201" spans="1:19">
      <c r="A1201" s="543" t="s">
        <v>3271</v>
      </c>
      <c r="B1201" s="544"/>
      <c r="C1201" s="544"/>
      <c r="D1201" s="545">
        <v>90017</v>
      </c>
      <c r="E1201" s="545">
        <v>90017</v>
      </c>
      <c r="F1201" s="545" t="s">
        <v>5672</v>
      </c>
      <c r="G1201" s="543" t="s">
        <v>5673</v>
      </c>
      <c r="H1201" s="545" t="s">
        <v>2546</v>
      </c>
      <c r="I1201" s="544" t="s">
        <v>2478</v>
      </c>
      <c r="J1201" s="543" t="s">
        <v>2478</v>
      </c>
      <c r="K1201" s="543" t="s">
        <v>2478</v>
      </c>
      <c r="L1201" s="543" t="s">
        <v>2478</v>
      </c>
      <c r="M1201" s="543" t="s">
        <v>2478</v>
      </c>
      <c r="N1201" s="543" t="s">
        <v>2478</v>
      </c>
      <c r="O1201" s="543" t="s">
        <v>2478</v>
      </c>
      <c r="P1201" s="543" t="s">
        <v>2478</v>
      </c>
      <c r="Q1201" s="543" t="s">
        <v>2478</v>
      </c>
      <c r="R1201" s="543" t="s">
        <v>2478</v>
      </c>
      <c r="S1201" s="543" t="s">
        <v>2478</v>
      </c>
    </row>
    <row r="1202" spans="1:19">
      <c r="A1202" s="540" t="s">
        <v>3271</v>
      </c>
      <c r="B1202" s="541"/>
      <c r="C1202" s="541"/>
      <c r="D1202" s="542">
        <v>90017</v>
      </c>
      <c r="E1202" s="542">
        <v>90017</v>
      </c>
      <c r="F1202" s="542" t="s">
        <v>5674</v>
      </c>
      <c r="G1202" s="540" t="s">
        <v>5675</v>
      </c>
      <c r="H1202" s="542" t="s">
        <v>2546</v>
      </c>
      <c r="I1202" s="541" t="s">
        <v>2478</v>
      </c>
      <c r="J1202" s="540" t="s">
        <v>2478</v>
      </c>
      <c r="K1202" s="540" t="s">
        <v>2478</v>
      </c>
      <c r="L1202" s="540" t="s">
        <v>2478</v>
      </c>
      <c r="M1202" s="540" t="s">
        <v>2478</v>
      </c>
      <c r="N1202" s="540" t="s">
        <v>2478</v>
      </c>
      <c r="O1202" s="540" t="s">
        <v>2478</v>
      </c>
      <c r="P1202" s="540" t="s">
        <v>2478</v>
      </c>
      <c r="Q1202" s="540" t="s">
        <v>2478</v>
      </c>
      <c r="R1202" s="540" t="s">
        <v>2478</v>
      </c>
      <c r="S1202" s="540" t="s">
        <v>2478</v>
      </c>
    </row>
    <row r="1203" spans="1:19">
      <c r="A1203" s="543" t="s">
        <v>3271</v>
      </c>
      <c r="B1203" s="544"/>
      <c r="C1203" s="544"/>
      <c r="D1203" s="545">
        <v>90017</v>
      </c>
      <c r="E1203" s="545">
        <v>90017</v>
      </c>
      <c r="F1203" s="545" t="s">
        <v>5676</v>
      </c>
      <c r="G1203" s="543" t="s">
        <v>5677</v>
      </c>
      <c r="H1203" s="545" t="s">
        <v>2546</v>
      </c>
      <c r="I1203" s="544" t="s">
        <v>2478</v>
      </c>
      <c r="J1203" s="543" t="s">
        <v>2478</v>
      </c>
      <c r="K1203" s="543" t="s">
        <v>2478</v>
      </c>
      <c r="L1203" s="543" t="s">
        <v>2478</v>
      </c>
      <c r="M1203" s="543" t="s">
        <v>2478</v>
      </c>
      <c r="N1203" s="543" t="s">
        <v>2478</v>
      </c>
      <c r="O1203" s="543" t="s">
        <v>2478</v>
      </c>
      <c r="P1203" s="543" t="s">
        <v>2478</v>
      </c>
      <c r="Q1203" s="543" t="s">
        <v>2478</v>
      </c>
      <c r="R1203" s="543" t="s">
        <v>2478</v>
      </c>
      <c r="S1203" s="543" t="s">
        <v>2478</v>
      </c>
    </row>
    <row r="1204" spans="1:19">
      <c r="A1204" s="540" t="s">
        <v>3271</v>
      </c>
      <c r="B1204" s="541"/>
      <c r="C1204" s="541"/>
      <c r="D1204" s="542">
        <v>90017</v>
      </c>
      <c r="E1204" s="542">
        <v>90017</v>
      </c>
      <c r="F1204" s="542" t="s">
        <v>5678</v>
      </c>
      <c r="G1204" s="540" t="s">
        <v>5679</v>
      </c>
      <c r="H1204" s="542" t="s">
        <v>2546</v>
      </c>
      <c r="I1204" s="541" t="s">
        <v>2478</v>
      </c>
      <c r="J1204" s="540" t="s">
        <v>2478</v>
      </c>
      <c r="K1204" s="540" t="s">
        <v>2478</v>
      </c>
      <c r="L1204" s="540" t="s">
        <v>2478</v>
      </c>
      <c r="M1204" s="540" t="s">
        <v>2478</v>
      </c>
      <c r="N1204" s="540" t="s">
        <v>2478</v>
      </c>
      <c r="O1204" s="540" t="s">
        <v>2478</v>
      </c>
      <c r="P1204" s="540" t="s">
        <v>2478</v>
      </c>
      <c r="Q1204" s="540" t="s">
        <v>2478</v>
      </c>
      <c r="R1204" s="540" t="s">
        <v>2478</v>
      </c>
      <c r="S1204" s="540" t="s">
        <v>2478</v>
      </c>
    </row>
    <row r="1205" spans="1:19">
      <c r="A1205" s="543" t="s">
        <v>3271</v>
      </c>
      <c r="B1205" s="544"/>
      <c r="C1205" s="544"/>
      <c r="D1205" s="545">
        <v>90017</v>
      </c>
      <c r="E1205" s="545">
        <v>90017</v>
      </c>
      <c r="F1205" s="545" t="s">
        <v>5680</v>
      </c>
      <c r="G1205" s="543" t="s">
        <v>5681</v>
      </c>
      <c r="H1205" s="545" t="s">
        <v>2546</v>
      </c>
      <c r="I1205" s="544" t="s">
        <v>2478</v>
      </c>
      <c r="J1205" s="543" t="s">
        <v>2478</v>
      </c>
      <c r="K1205" s="543" t="s">
        <v>2478</v>
      </c>
      <c r="L1205" s="543" t="s">
        <v>2478</v>
      </c>
      <c r="M1205" s="543" t="s">
        <v>2478</v>
      </c>
      <c r="N1205" s="543" t="s">
        <v>2478</v>
      </c>
      <c r="O1205" s="543" t="s">
        <v>2478</v>
      </c>
      <c r="P1205" s="543" t="s">
        <v>2478</v>
      </c>
      <c r="Q1205" s="543" t="s">
        <v>2478</v>
      </c>
      <c r="R1205" s="543" t="s">
        <v>2478</v>
      </c>
      <c r="S1205" s="543" t="s">
        <v>2478</v>
      </c>
    </row>
    <row r="1206" spans="1:19">
      <c r="A1206" s="540" t="s">
        <v>3271</v>
      </c>
      <c r="B1206" s="541"/>
      <c r="C1206" s="541"/>
      <c r="D1206" s="542">
        <v>90017</v>
      </c>
      <c r="E1206" s="542">
        <v>90017</v>
      </c>
      <c r="F1206" s="542" t="s">
        <v>5682</v>
      </c>
      <c r="G1206" s="540" t="s">
        <v>5683</v>
      </c>
      <c r="H1206" s="542" t="s">
        <v>2546</v>
      </c>
      <c r="I1206" s="541" t="s">
        <v>2478</v>
      </c>
      <c r="J1206" s="540" t="s">
        <v>2478</v>
      </c>
      <c r="K1206" s="540" t="s">
        <v>2478</v>
      </c>
      <c r="L1206" s="540" t="s">
        <v>2478</v>
      </c>
      <c r="M1206" s="540" t="s">
        <v>2478</v>
      </c>
      <c r="N1206" s="540" t="s">
        <v>2478</v>
      </c>
      <c r="O1206" s="540" t="s">
        <v>2478</v>
      </c>
      <c r="P1206" s="540" t="s">
        <v>2478</v>
      </c>
      <c r="Q1206" s="540" t="s">
        <v>2478</v>
      </c>
      <c r="R1206" s="540" t="s">
        <v>2478</v>
      </c>
      <c r="S1206" s="540" t="s">
        <v>2478</v>
      </c>
    </row>
    <row r="1207" spans="1:19">
      <c r="A1207" s="543" t="s">
        <v>3271</v>
      </c>
      <c r="B1207" s="544"/>
      <c r="C1207" s="544"/>
      <c r="D1207" s="545">
        <v>90017</v>
      </c>
      <c r="E1207" s="545">
        <v>90017</v>
      </c>
      <c r="F1207" s="545" t="s">
        <v>5684</v>
      </c>
      <c r="G1207" s="543" t="s">
        <v>5685</v>
      </c>
      <c r="H1207" s="545" t="s">
        <v>2546</v>
      </c>
      <c r="I1207" s="544" t="s">
        <v>2478</v>
      </c>
      <c r="J1207" s="543" t="s">
        <v>2478</v>
      </c>
      <c r="K1207" s="543" t="s">
        <v>2478</v>
      </c>
      <c r="L1207" s="543" t="s">
        <v>2478</v>
      </c>
      <c r="M1207" s="543" t="s">
        <v>2478</v>
      </c>
      <c r="N1207" s="543" t="s">
        <v>2478</v>
      </c>
      <c r="O1207" s="543" t="s">
        <v>2478</v>
      </c>
      <c r="P1207" s="543" t="s">
        <v>2478</v>
      </c>
      <c r="Q1207" s="543" t="s">
        <v>2478</v>
      </c>
      <c r="R1207" s="543" t="s">
        <v>2478</v>
      </c>
      <c r="S1207" s="543" t="s">
        <v>2478</v>
      </c>
    </row>
    <row r="1208" spans="1:19">
      <c r="A1208" s="540" t="s">
        <v>3271</v>
      </c>
      <c r="B1208" s="541"/>
      <c r="C1208" s="541"/>
      <c r="D1208" s="542">
        <v>90017</v>
      </c>
      <c r="E1208" s="542">
        <v>90017</v>
      </c>
      <c r="F1208" s="542" t="s">
        <v>5686</v>
      </c>
      <c r="G1208" s="540" t="s">
        <v>5687</v>
      </c>
      <c r="H1208" s="542" t="s">
        <v>2546</v>
      </c>
      <c r="I1208" s="541" t="s">
        <v>2478</v>
      </c>
      <c r="J1208" s="540" t="s">
        <v>2478</v>
      </c>
      <c r="K1208" s="540" t="s">
        <v>2478</v>
      </c>
      <c r="L1208" s="540" t="s">
        <v>2478</v>
      </c>
      <c r="M1208" s="540" t="s">
        <v>2478</v>
      </c>
      <c r="N1208" s="540" t="s">
        <v>2478</v>
      </c>
      <c r="O1208" s="540" t="s">
        <v>2478</v>
      </c>
      <c r="P1208" s="540" t="s">
        <v>2478</v>
      </c>
      <c r="Q1208" s="540" t="s">
        <v>2478</v>
      </c>
      <c r="R1208" s="540" t="s">
        <v>2478</v>
      </c>
      <c r="S1208" s="540" t="s">
        <v>2478</v>
      </c>
    </row>
    <row r="1209" spans="1:19">
      <c r="A1209" s="543" t="s">
        <v>3271</v>
      </c>
      <c r="B1209" s="544"/>
      <c r="C1209" s="544"/>
      <c r="D1209" s="545">
        <v>90017</v>
      </c>
      <c r="E1209" s="545">
        <v>90017</v>
      </c>
      <c r="F1209" s="545" t="s">
        <v>5688</v>
      </c>
      <c r="G1209" s="543" t="s">
        <v>5689</v>
      </c>
      <c r="H1209" s="545" t="s">
        <v>2546</v>
      </c>
      <c r="I1209" s="544" t="s">
        <v>2478</v>
      </c>
      <c r="J1209" s="543" t="s">
        <v>2478</v>
      </c>
      <c r="K1209" s="543" t="s">
        <v>2478</v>
      </c>
      <c r="L1209" s="543" t="s">
        <v>2478</v>
      </c>
      <c r="M1209" s="543" t="s">
        <v>2478</v>
      </c>
      <c r="N1209" s="543" t="s">
        <v>2478</v>
      </c>
      <c r="O1209" s="543" t="s">
        <v>2478</v>
      </c>
      <c r="P1209" s="543" t="s">
        <v>2478</v>
      </c>
      <c r="Q1209" s="543" t="s">
        <v>2478</v>
      </c>
      <c r="R1209" s="543" t="s">
        <v>2478</v>
      </c>
      <c r="S1209" s="543" t="s">
        <v>2478</v>
      </c>
    </row>
    <row r="1210" spans="1:19">
      <c r="A1210" s="540" t="s">
        <v>3271</v>
      </c>
      <c r="B1210" s="541"/>
      <c r="C1210" s="541"/>
      <c r="D1210" s="542">
        <v>90017</v>
      </c>
      <c r="E1210" s="542">
        <v>90017</v>
      </c>
      <c r="F1210" s="542" t="s">
        <v>5690</v>
      </c>
      <c r="G1210" s="540" t="s">
        <v>5691</v>
      </c>
      <c r="H1210" s="542" t="s">
        <v>2546</v>
      </c>
      <c r="I1210" s="541" t="s">
        <v>2478</v>
      </c>
      <c r="J1210" s="540" t="s">
        <v>2478</v>
      </c>
      <c r="K1210" s="540" t="s">
        <v>2478</v>
      </c>
      <c r="L1210" s="540" t="s">
        <v>2478</v>
      </c>
      <c r="M1210" s="540" t="s">
        <v>2478</v>
      </c>
      <c r="N1210" s="540" t="s">
        <v>2478</v>
      </c>
      <c r="O1210" s="540" t="s">
        <v>2478</v>
      </c>
      <c r="P1210" s="540" t="s">
        <v>2478</v>
      </c>
      <c r="Q1210" s="540" t="s">
        <v>2478</v>
      </c>
      <c r="R1210" s="540" t="s">
        <v>2478</v>
      </c>
      <c r="S1210" s="540" t="s">
        <v>2478</v>
      </c>
    </row>
    <row r="1211" spans="1:19">
      <c r="A1211" s="543" t="s">
        <v>3271</v>
      </c>
      <c r="B1211" s="544"/>
      <c r="C1211" s="544"/>
      <c r="D1211" s="545">
        <v>90017</v>
      </c>
      <c r="E1211" s="545">
        <v>90017</v>
      </c>
      <c r="F1211" s="545" t="s">
        <v>5692</v>
      </c>
      <c r="G1211" s="543" t="s">
        <v>5693</v>
      </c>
      <c r="H1211" s="545" t="s">
        <v>2546</v>
      </c>
      <c r="I1211" s="544" t="s">
        <v>2478</v>
      </c>
      <c r="J1211" s="543" t="s">
        <v>2478</v>
      </c>
      <c r="K1211" s="543" t="s">
        <v>2478</v>
      </c>
      <c r="L1211" s="543" t="s">
        <v>2478</v>
      </c>
      <c r="M1211" s="543" t="s">
        <v>2478</v>
      </c>
      <c r="N1211" s="543" t="s">
        <v>2478</v>
      </c>
      <c r="O1211" s="543" t="s">
        <v>2478</v>
      </c>
      <c r="P1211" s="543" t="s">
        <v>2478</v>
      </c>
      <c r="Q1211" s="543" t="s">
        <v>2478</v>
      </c>
      <c r="R1211" s="543" t="s">
        <v>2478</v>
      </c>
      <c r="S1211" s="543" t="s">
        <v>2478</v>
      </c>
    </row>
    <row r="1212" spans="1:19">
      <c r="A1212" s="540" t="s">
        <v>3271</v>
      </c>
      <c r="B1212" s="541"/>
      <c r="C1212" s="541"/>
      <c r="D1212" s="542">
        <v>90017</v>
      </c>
      <c r="E1212" s="542">
        <v>90017</v>
      </c>
      <c r="F1212" s="542" t="s">
        <v>5694</v>
      </c>
      <c r="G1212" s="540" t="s">
        <v>5695</v>
      </c>
      <c r="H1212" s="542" t="s">
        <v>2546</v>
      </c>
      <c r="I1212" s="541" t="s">
        <v>2478</v>
      </c>
      <c r="J1212" s="540" t="s">
        <v>2478</v>
      </c>
      <c r="K1212" s="540" t="s">
        <v>2478</v>
      </c>
      <c r="L1212" s="540" t="s">
        <v>2478</v>
      </c>
      <c r="M1212" s="540" t="s">
        <v>2478</v>
      </c>
      <c r="N1212" s="540" t="s">
        <v>2478</v>
      </c>
      <c r="O1212" s="540" t="s">
        <v>2478</v>
      </c>
      <c r="P1212" s="540" t="s">
        <v>2478</v>
      </c>
      <c r="Q1212" s="540" t="s">
        <v>2478</v>
      </c>
      <c r="R1212" s="540" t="s">
        <v>2478</v>
      </c>
      <c r="S1212" s="540" t="s">
        <v>2478</v>
      </c>
    </row>
    <row r="1213" spans="1:19">
      <c r="A1213" s="543" t="s">
        <v>3271</v>
      </c>
      <c r="B1213" s="544"/>
      <c r="C1213" s="544"/>
      <c r="D1213" s="545">
        <v>90017</v>
      </c>
      <c r="E1213" s="545">
        <v>90017</v>
      </c>
      <c r="F1213" s="545" t="s">
        <v>5696</v>
      </c>
      <c r="G1213" s="543" t="s">
        <v>5697</v>
      </c>
      <c r="H1213" s="545" t="s">
        <v>2546</v>
      </c>
      <c r="I1213" s="544" t="s">
        <v>2478</v>
      </c>
      <c r="J1213" s="543" t="s">
        <v>2478</v>
      </c>
      <c r="K1213" s="543" t="s">
        <v>2478</v>
      </c>
      <c r="L1213" s="543" t="s">
        <v>2478</v>
      </c>
      <c r="M1213" s="543" t="s">
        <v>2478</v>
      </c>
      <c r="N1213" s="543" t="s">
        <v>2478</v>
      </c>
      <c r="O1213" s="543" t="s">
        <v>2478</v>
      </c>
      <c r="P1213" s="543" t="s">
        <v>2478</v>
      </c>
      <c r="Q1213" s="543" t="s">
        <v>2478</v>
      </c>
      <c r="R1213" s="543" t="s">
        <v>2478</v>
      </c>
      <c r="S1213" s="543" t="s">
        <v>2478</v>
      </c>
    </row>
    <row r="1214" spans="1:19">
      <c r="A1214" s="540" t="s">
        <v>3271</v>
      </c>
      <c r="B1214" s="541"/>
      <c r="C1214" s="541"/>
      <c r="D1214" s="542">
        <v>90017</v>
      </c>
      <c r="E1214" s="542">
        <v>90017</v>
      </c>
      <c r="F1214" s="542" t="s">
        <v>5698</v>
      </c>
      <c r="G1214" s="540" t="s">
        <v>5699</v>
      </c>
      <c r="H1214" s="542" t="s">
        <v>2546</v>
      </c>
      <c r="I1214" s="541" t="s">
        <v>2478</v>
      </c>
      <c r="J1214" s="540" t="s">
        <v>2478</v>
      </c>
      <c r="K1214" s="540" t="s">
        <v>2478</v>
      </c>
      <c r="L1214" s="540" t="s">
        <v>2478</v>
      </c>
      <c r="M1214" s="540" t="s">
        <v>2478</v>
      </c>
      <c r="N1214" s="540" t="s">
        <v>2478</v>
      </c>
      <c r="O1214" s="540" t="s">
        <v>2478</v>
      </c>
      <c r="P1214" s="540" t="s">
        <v>2478</v>
      </c>
      <c r="Q1214" s="540" t="s">
        <v>2478</v>
      </c>
      <c r="R1214" s="540" t="s">
        <v>2478</v>
      </c>
      <c r="S1214" s="540" t="s">
        <v>2478</v>
      </c>
    </row>
    <row r="1215" spans="1:19">
      <c r="A1215" s="543" t="s">
        <v>3271</v>
      </c>
      <c r="B1215" s="544"/>
      <c r="C1215" s="544"/>
      <c r="D1215" s="545">
        <v>90017</v>
      </c>
      <c r="E1215" s="545">
        <v>90017</v>
      </c>
      <c r="F1215" s="545" t="s">
        <v>5700</v>
      </c>
      <c r="G1215" s="543" t="s">
        <v>5701</v>
      </c>
      <c r="H1215" s="545" t="s">
        <v>2546</v>
      </c>
      <c r="I1215" s="544" t="s">
        <v>2478</v>
      </c>
      <c r="J1215" s="543" t="s">
        <v>2478</v>
      </c>
      <c r="K1215" s="543" t="s">
        <v>2478</v>
      </c>
      <c r="L1215" s="543" t="s">
        <v>2478</v>
      </c>
      <c r="M1215" s="543" t="s">
        <v>2478</v>
      </c>
      <c r="N1215" s="543" t="s">
        <v>2478</v>
      </c>
      <c r="O1215" s="543" t="s">
        <v>2478</v>
      </c>
      <c r="P1215" s="543" t="s">
        <v>2478</v>
      </c>
      <c r="Q1215" s="543" t="s">
        <v>2478</v>
      </c>
      <c r="R1215" s="543" t="s">
        <v>2478</v>
      </c>
      <c r="S1215" s="543" t="s">
        <v>2478</v>
      </c>
    </row>
    <row r="1216" spans="1:19">
      <c r="A1216" s="540" t="s">
        <v>3271</v>
      </c>
      <c r="B1216" s="541"/>
      <c r="C1216" s="541"/>
      <c r="D1216" s="542">
        <v>90017</v>
      </c>
      <c r="E1216" s="542">
        <v>90017</v>
      </c>
      <c r="F1216" s="542" t="s">
        <v>5702</v>
      </c>
      <c r="G1216" s="540" t="s">
        <v>5703</v>
      </c>
      <c r="H1216" s="542" t="s">
        <v>2546</v>
      </c>
      <c r="I1216" s="541" t="s">
        <v>2478</v>
      </c>
      <c r="J1216" s="540" t="s">
        <v>2478</v>
      </c>
      <c r="K1216" s="540" t="s">
        <v>2478</v>
      </c>
      <c r="L1216" s="540" t="s">
        <v>2478</v>
      </c>
      <c r="M1216" s="540" t="s">
        <v>2478</v>
      </c>
      <c r="N1216" s="540" t="s">
        <v>2478</v>
      </c>
      <c r="O1216" s="540" t="s">
        <v>2478</v>
      </c>
      <c r="P1216" s="540" t="s">
        <v>2478</v>
      </c>
      <c r="Q1216" s="540" t="s">
        <v>2478</v>
      </c>
      <c r="R1216" s="540" t="s">
        <v>2478</v>
      </c>
      <c r="S1216" s="540" t="s">
        <v>2478</v>
      </c>
    </row>
    <row r="1217" spans="1:19">
      <c r="A1217" s="543" t="s">
        <v>3271</v>
      </c>
      <c r="B1217" s="544"/>
      <c r="C1217" s="544"/>
      <c r="D1217" s="545">
        <v>90017</v>
      </c>
      <c r="E1217" s="545">
        <v>90017</v>
      </c>
      <c r="F1217" s="545" t="s">
        <v>5704</v>
      </c>
      <c r="G1217" s="543" t="s">
        <v>5705</v>
      </c>
      <c r="H1217" s="545" t="s">
        <v>2546</v>
      </c>
      <c r="I1217" s="544" t="s">
        <v>2478</v>
      </c>
      <c r="J1217" s="543" t="s">
        <v>2478</v>
      </c>
      <c r="K1217" s="543" t="s">
        <v>2478</v>
      </c>
      <c r="L1217" s="543" t="s">
        <v>2478</v>
      </c>
      <c r="M1217" s="543" t="s">
        <v>2478</v>
      </c>
      <c r="N1217" s="543" t="s">
        <v>2478</v>
      </c>
      <c r="O1217" s="543" t="s">
        <v>2478</v>
      </c>
      <c r="P1217" s="543" t="s">
        <v>2478</v>
      </c>
      <c r="Q1217" s="543" t="s">
        <v>2478</v>
      </c>
      <c r="R1217" s="543" t="s">
        <v>2478</v>
      </c>
      <c r="S1217" s="543" t="s">
        <v>2478</v>
      </c>
    </row>
    <row r="1218" spans="1:19">
      <c r="A1218" s="540" t="s">
        <v>3271</v>
      </c>
      <c r="B1218" s="541"/>
      <c r="C1218" s="541"/>
      <c r="D1218" s="542">
        <v>90017</v>
      </c>
      <c r="E1218" s="542">
        <v>90017</v>
      </c>
      <c r="F1218" s="542" t="s">
        <v>5706</v>
      </c>
      <c r="G1218" s="540" t="s">
        <v>5707</v>
      </c>
      <c r="H1218" s="542" t="s">
        <v>2546</v>
      </c>
      <c r="I1218" s="541" t="s">
        <v>2478</v>
      </c>
      <c r="J1218" s="540" t="s">
        <v>2478</v>
      </c>
      <c r="K1218" s="540" t="s">
        <v>2478</v>
      </c>
      <c r="L1218" s="540" t="s">
        <v>2478</v>
      </c>
      <c r="M1218" s="540" t="s">
        <v>2478</v>
      </c>
      <c r="N1218" s="540" t="s">
        <v>2478</v>
      </c>
      <c r="O1218" s="540" t="s">
        <v>2478</v>
      </c>
      <c r="P1218" s="540" t="s">
        <v>2478</v>
      </c>
      <c r="Q1218" s="540" t="s">
        <v>2478</v>
      </c>
      <c r="R1218" s="540" t="s">
        <v>2478</v>
      </c>
      <c r="S1218" s="540" t="s">
        <v>2478</v>
      </c>
    </row>
    <row r="1219" spans="1:19">
      <c r="A1219" s="543" t="s">
        <v>3271</v>
      </c>
      <c r="B1219" s="544"/>
      <c r="C1219" s="544"/>
      <c r="D1219" s="545">
        <v>90017</v>
      </c>
      <c r="E1219" s="545">
        <v>90017</v>
      </c>
      <c r="F1219" s="545" t="s">
        <v>5708</v>
      </c>
      <c r="G1219" s="543" t="s">
        <v>5709</v>
      </c>
      <c r="H1219" s="545" t="s">
        <v>2546</v>
      </c>
      <c r="I1219" s="544" t="s">
        <v>2478</v>
      </c>
      <c r="J1219" s="543" t="s">
        <v>2478</v>
      </c>
      <c r="K1219" s="543" t="s">
        <v>2478</v>
      </c>
      <c r="L1219" s="543" t="s">
        <v>2478</v>
      </c>
      <c r="M1219" s="543" t="s">
        <v>2478</v>
      </c>
      <c r="N1219" s="543" t="s">
        <v>2478</v>
      </c>
      <c r="O1219" s="543" t="s">
        <v>2478</v>
      </c>
      <c r="P1219" s="543" t="s">
        <v>2478</v>
      </c>
      <c r="Q1219" s="543" t="s">
        <v>2478</v>
      </c>
      <c r="R1219" s="543" t="s">
        <v>2478</v>
      </c>
      <c r="S1219" s="543" t="s">
        <v>2478</v>
      </c>
    </row>
    <row r="1220" spans="1:19">
      <c r="A1220" s="540" t="s">
        <v>3271</v>
      </c>
      <c r="B1220" s="541"/>
      <c r="C1220" s="541"/>
      <c r="D1220" s="542">
        <v>90017</v>
      </c>
      <c r="E1220" s="542">
        <v>90017</v>
      </c>
      <c r="F1220" s="542" t="s">
        <v>5710</v>
      </c>
      <c r="G1220" s="540" t="s">
        <v>5711</v>
      </c>
      <c r="H1220" s="542" t="s">
        <v>2546</v>
      </c>
      <c r="I1220" s="541" t="s">
        <v>2478</v>
      </c>
      <c r="J1220" s="540" t="s">
        <v>2478</v>
      </c>
      <c r="K1220" s="540" t="s">
        <v>2478</v>
      </c>
      <c r="L1220" s="540" t="s">
        <v>2478</v>
      </c>
      <c r="M1220" s="540" t="s">
        <v>2478</v>
      </c>
      <c r="N1220" s="540" t="s">
        <v>2478</v>
      </c>
      <c r="O1220" s="540" t="s">
        <v>2478</v>
      </c>
      <c r="P1220" s="540" t="s">
        <v>2478</v>
      </c>
      <c r="Q1220" s="540" t="s">
        <v>2478</v>
      </c>
      <c r="R1220" s="540" t="s">
        <v>2478</v>
      </c>
      <c r="S1220" s="540" t="s">
        <v>2478</v>
      </c>
    </row>
    <row r="1221" spans="1:19">
      <c r="A1221" s="543" t="s">
        <v>3271</v>
      </c>
      <c r="B1221" s="544"/>
      <c r="C1221" s="544"/>
      <c r="D1221" s="545">
        <v>90017</v>
      </c>
      <c r="E1221" s="545">
        <v>90017</v>
      </c>
      <c r="F1221" s="545" t="s">
        <v>5712</v>
      </c>
      <c r="G1221" s="543" t="s">
        <v>5713</v>
      </c>
      <c r="H1221" s="545" t="s">
        <v>2546</v>
      </c>
      <c r="I1221" s="544" t="s">
        <v>2478</v>
      </c>
      <c r="J1221" s="543" t="s">
        <v>2478</v>
      </c>
      <c r="K1221" s="543" t="s">
        <v>2478</v>
      </c>
      <c r="L1221" s="543" t="s">
        <v>2478</v>
      </c>
      <c r="M1221" s="543" t="s">
        <v>2478</v>
      </c>
      <c r="N1221" s="543" t="s">
        <v>2478</v>
      </c>
      <c r="O1221" s="543" t="s">
        <v>2478</v>
      </c>
      <c r="P1221" s="543" t="s">
        <v>2478</v>
      </c>
      <c r="Q1221" s="543" t="s">
        <v>2478</v>
      </c>
      <c r="R1221" s="543" t="s">
        <v>2478</v>
      </c>
      <c r="S1221" s="543" t="s">
        <v>2478</v>
      </c>
    </row>
    <row r="1222" spans="1:19">
      <c r="A1222" s="540" t="s">
        <v>3271</v>
      </c>
      <c r="B1222" s="541"/>
      <c r="C1222" s="541"/>
      <c r="D1222" s="542">
        <v>90017</v>
      </c>
      <c r="E1222" s="542">
        <v>90017</v>
      </c>
      <c r="F1222" s="542" t="s">
        <v>5714</v>
      </c>
      <c r="G1222" s="540" t="s">
        <v>5715</v>
      </c>
      <c r="H1222" s="542" t="s">
        <v>2546</v>
      </c>
      <c r="I1222" s="541" t="s">
        <v>2478</v>
      </c>
      <c r="J1222" s="540" t="s">
        <v>2478</v>
      </c>
      <c r="K1222" s="540" t="s">
        <v>2478</v>
      </c>
      <c r="L1222" s="540" t="s">
        <v>2478</v>
      </c>
      <c r="M1222" s="540" t="s">
        <v>2478</v>
      </c>
      <c r="N1222" s="540" t="s">
        <v>2478</v>
      </c>
      <c r="O1222" s="540" t="s">
        <v>2478</v>
      </c>
      <c r="P1222" s="540" t="s">
        <v>2478</v>
      </c>
      <c r="Q1222" s="540" t="s">
        <v>2478</v>
      </c>
      <c r="R1222" s="540" t="s">
        <v>2478</v>
      </c>
      <c r="S1222" s="540" t="s">
        <v>2478</v>
      </c>
    </row>
    <row r="1223" spans="1:19">
      <c r="A1223" s="543" t="s">
        <v>3271</v>
      </c>
      <c r="B1223" s="544"/>
      <c r="C1223" s="544"/>
      <c r="D1223" s="545">
        <v>90017</v>
      </c>
      <c r="E1223" s="545">
        <v>90017</v>
      </c>
      <c r="F1223" s="545" t="s">
        <v>5716</v>
      </c>
      <c r="G1223" s="543" t="s">
        <v>5717</v>
      </c>
      <c r="H1223" s="545" t="s">
        <v>2546</v>
      </c>
      <c r="I1223" s="544" t="s">
        <v>2478</v>
      </c>
      <c r="J1223" s="543" t="s">
        <v>2478</v>
      </c>
      <c r="K1223" s="543" t="s">
        <v>2478</v>
      </c>
      <c r="L1223" s="543" t="s">
        <v>2478</v>
      </c>
      <c r="M1223" s="543" t="s">
        <v>2478</v>
      </c>
      <c r="N1223" s="543" t="s">
        <v>2478</v>
      </c>
      <c r="O1223" s="543" t="s">
        <v>2478</v>
      </c>
      <c r="P1223" s="543" t="s">
        <v>2478</v>
      </c>
      <c r="Q1223" s="543" t="s">
        <v>2478</v>
      </c>
      <c r="R1223" s="543" t="s">
        <v>2478</v>
      </c>
      <c r="S1223" s="543" t="s">
        <v>2478</v>
      </c>
    </row>
    <row r="1224" spans="1:19">
      <c r="A1224" s="540" t="s">
        <v>3271</v>
      </c>
      <c r="B1224" s="541"/>
      <c r="C1224" s="541"/>
      <c r="D1224" s="542">
        <v>90017</v>
      </c>
      <c r="E1224" s="542">
        <v>90017</v>
      </c>
      <c r="F1224" s="542" t="s">
        <v>5718</v>
      </c>
      <c r="G1224" s="540" t="s">
        <v>5719</v>
      </c>
      <c r="H1224" s="542" t="s">
        <v>2546</v>
      </c>
      <c r="I1224" s="541" t="s">
        <v>2478</v>
      </c>
      <c r="J1224" s="540" t="s">
        <v>2478</v>
      </c>
      <c r="K1224" s="540" t="s">
        <v>2478</v>
      </c>
      <c r="L1224" s="540" t="s">
        <v>2478</v>
      </c>
      <c r="M1224" s="540" t="s">
        <v>2478</v>
      </c>
      <c r="N1224" s="540" t="s">
        <v>2478</v>
      </c>
      <c r="O1224" s="540" t="s">
        <v>2478</v>
      </c>
      <c r="P1224" s="540" t="s">
        <v>2478</v>
      </c>
      <c r="Q1224" s="540" t="s">
        <v>2478</v>
      </c>
      <c r="R1224" s="540" t="s">
        <v>2478</v>
      </c>
      <c r="S1224" s="540" t="s">
        <v>2478</v>
      </c>
    </row>
    <row r="1225" spans="1:19">
      <c r="A1225" s="543" t="s">
        <v>3271</v>
      </c>
      <c r="B1225" s="544"/>
      <c r="C1225" s="544"/>
      <c r="D1225" s="545">
        <v>90017</v>
      </c>
      <c r="E1225" s="545">
        <v>90017</v>
      </c>
      <c r="F1225" s="545" t="s">
        <v>5720</v>
      </c>
      <c r="G1225" s="543" t="s">
        <v>5721</v>
      </c>
      <c r="H1225" s="545" t="s">
        <v>2546</v>
      </c>
      <c r="I1225" s="544" t="s">
        <v>2478</v>
      </c>
      <c r="J1225" s="543" t="s">
        <v>2478</v>
      </c>
      <c r="K1225" s="543" t="s">
        <v>2478</v>
      </c>
      <c r="L1225" s="543" t="s">
        <v>2478</v>
      </c>
      <c r="M1225" s="543" t="s">
        <v>2478</v>
      </c>
      <c r="N1225" s="543" t="s">
        <v>2478</v>
      </c>
      <c r="O1225" s="543" t="s">
        <v>2478</v>
      </c>
      <c r="P1225" s="543" t="s">
        <v>2478</v>
      </c>
      <c r="Q1225" s="543" t="s">
        <v>2478</v>
      </c>
      <c r="R1225" s="543" t="s">
        <v>2478</v>
      </c>
      <c r="S1225" s="543" t="s">
        <v>2478</v>
      </c>
    </row>
    <row r="1226" spans="1:19">
      <c r="A1226" s="540" t="s">
        <v>3271</v>
      </c>
      <c r="B1226" s="541"/>
      <c r="C1226" s="541"/>
      <c r="D1226" s="542">
        <v>90017</v>
      </c>
      <c r="E1226" s="542">
        <v>90017</v>
      </c>
      <c r="F1226" s="542" t="s">
        <v>5722</v>
      </c>
      <c r="G1226" s="540" t="s">
        <v>5723</v>
      </c>
      <c r="H1226" s="542" t="s">
        <v>2546</v>
      </c>
      <c r="I1226" s="541" t="s">
        <v>2478</v>
      </c>
      <c r="J1226" s="540" t="s">
        <v>2478</v>
      </c>
      <c r="K1226" s="540" t="s">
        <v>2478</v>
      </c>
      <c r="L1226" s="540" t="s">
        <v>2478</v>
      </c>
      <c r="M1226" s="540" t="s">
        <v>2478</v>
      </c>
      <c r="N1226" s="540" t="s">
        <v>2478</v>
      </c>
      <c r="O1226" s="540" t="s">
        <v>2478</v>
      </c>
      <c r="P1226" s="540" t="s">
        <v>2478</v>
      </c>
      <c r="Q1226" s="540" t="s">
        <v>2478</v>
      </c>
      <c r="R1226" s="540" t="s">
        <v>2478</v>
      </c>
      <c r="S1226" s="540" t="s">
        <v>2478</v>
      </c>
    </row>
    <row r="1227" spans="1:19">
      <c r="A1227" s="543" t="s">
        <v>3271</v>
      </c>
      <c r="B1227" s="544"/>
      <c r="C1227" s="544"/>
      <c r="D1227" s="545">
        <v>90017</v>
      </c>
      <c r="E1227" s="545">
        <v>90017</v>
      </c>
      <c r="F1227" s="545" t="s">
        <v>5724</v>
      </c>
      <c r="G1227" s="543" t="s">
        <v>5725</v>
      </c>
      <c r="H1227" s="545" t="s">
        <v>2546</v>
      </c>
      <c r="I1227" s="544" t="s">
        <v>2478</v>
      </c>
      <c r="J1227" s="543" t="s">
        <v>2478</v>
      </c>
      <c r="K1227" s="543" t="s">
        <v>2478</v>
      </c>
      <c r="L1227" s="543" t="s">
        <v>2478</v>
      </c>
      <c r="M1227" s="543" t="s">
        <v>2478</v>
      </c>
      <c r="N1227" s="543" t="s">
        <v>2478</v>
      </c>
      <c r="O1227" s="543" t="s">
        <v>2478</v>
      </c>
      <c r="P1227" s="543" t="s">
        <v>2478</v>
      </c>
      <c r="Q1227" s="543" t="s">
        <v>2478</v>
      </c>
      <c r="R1227" s="543" t="s">
        <v>2478</v>
      </c>
      <c r="S1227" s="543" t="s">
        <v>2478</v>
      </c>
    </row>
    <row r="1228" spans="1:19">
      <c r="A1228" s="540" t="s">
        <v>3271</v>
      </c>
      <c r="B1228" s="541"/>
      <c r="C1228" s="541"/>
      <c r="D1228" s="542">
        <v>90017</v>
      </c>
      <c r="E1228" s="542">
        <v>90017</v>
      </c>
      <c r="F1228" s="542" t="s">
        <v>5726</v>
      </c>
      <c r="G1228" s="540" t="s">
        <v>5727</v>
      </c>
      <c r="H1228" s="542" t="s">
        <v>2546</v>
      </c>
      <c r="I1228" s="541" t="s">
        <v>2478</v>
      </c>
      <c r="J1228" s="540" t="s">
        <v>2478</v>
      </c>
      <c r="K1228" s="540" t="s">
        <v>2478</v>
      </c>
      <c r="L1228" s="540" t="s">
        <v>2478</v>
      </c>
      <c r="M1228" s="540" t="s">
        <v>2478</v>
      </c>
      <c r="N1228" s="540" t="s">
        <v>2478</v>
      </c>
      <c r="O1228" s="540" t="s">
        <v>2478</v>
      </c>
      <c r="P1228" s="540" t="s">
        <v>2478</v>
      </c>
      <c r="Q1228" s="540" t="s">
        <v>2478</v>
      </c>
      <c r="R1228" s="540" t="s">
        <v>2478</v>
      </c>
      <c r="S1228" s="540" t="s">
        <v>2478</v>
      </c>
    </row>
    <row r="1229" spans="1:19">
      <c r="A1229" s="543" t="s">
        <v>3271</v>
      </c>
      <c r="B1229" s="544"/>
      <c r="C1229" s="544"/>
      <c r="D1229" s="545">
        <v>90017</v>
      </c>
      <c r="E1229" s="545">
        <v>90017</v>
      </c>
      <c r="F1229" s="545" t="s">
        <v>5728</v>
      </c>
      <c r="G1229" s="543" t="s">
        <v>5729</v>
      </c>
      <c r="H1229" s="545" t="s">
        <v>2546</v>
      </c>
      <c r="I1229" s="544" t="s">
        <v>2478</v>
      </c>
      <c r="J1229" s="543" t="s">
        <v>2478</v>
      </c>
      <c r="K1229" s="543" t="s">
        <v>2478</v>
      </c>
      <c r="L1229" s="543" t="s">
        <v>2478</v>
      </c>
      <c r="M1229" s="543" t="s">
        <v>2478</v>
      </c>
      <c r="N1229" s="543" t="s">
        <v>2478</v>
      </c>
      <c r="O1229" s="543" t="s">
        <v>2478</v>
      </c>
      <c r="P1229" s="543" t="s">
        <v>2478</v>
      </c>
      <c r="Q1229" s="543" t="s">
        <v>2478</v>
      </c>
      <c r="R1229" s="543" t="s">
        <v>2478</v>
      </c>
      <c r="S1229" s="543" t="s">
        <v>2478</v>
      </c>
    </row>
    <row r="1230" spans="1:19">
      <c r="A1230" s="540" t="s">
        <v>3271</v>
      </c>
      <c r="B1230" s="541"/>
      <c r="C1230" s="541"/>
      <c r="D1230" s="542">
        <v>90017</v>
      </c>
      <c r="E1230" s="542">
        <v>90017</v>
      </c>
      <c r="F1230" s="542" t="s">
        <v>5730</v>
      </c>
      <c r="G1230" s="540" t="s">
        <v>5731</v>
      </c>
      <c r="H1230" s="542" t="s">
        <v>2546</v>
      </c>
      <c r="I1230" s="541" t="s">
        <v>2478</v>
      </c>
      <c r="J1230" s="540" t="s">
        <v>2478</v>
      </c>
      <c r="K1230" s="540" t="s">
        <v>2478</v>
      </c>
      <c r="L1230" s="540" t="s">
        <v>2478</v>
      </c>
      <c r="M1230" s="540" t="s">
        <v>2478</v>
      </c>
      <c r="N1230" s="540" t="s">
        <v>2478</v>
      </c>
      <c r="O1230" s="540" t="s">
        <v>2478</v>
      </c>
      <c r="P1230" s="540" t="s">
        <v>2478</v>
      </c>
      <c r="Q1230" s="540" t="s">
        <v>2478</v>
      </c>
      <c r="R1230" s="540" t="s">
        <v>2478</v>
      </c>
      <c r="S1230" s="540" t="s">
        <v>2478</v>
      </c>
    </row>
    <row r="1231" spans="1:19">
      <c r="A1231" s="543" t="s">
        <v>3271</v>
      </c>
      <c r="B1231" s="544"/>
      <c r="C1231" s="544"/>
      <c r="D1231" s="545">
        <v>90017</v>
      </c>
      <c r="E1231" s="545">
        <v>90017</v>
      </c>
      <c r="F1231" s="545" t="s">
        <v>5732</v>
      </c>
      <c r="G1231" s="543" t="s">
        <v>5733</v>
      </c>
      <c r="H1231" s="545" t="s">
        <v>2546</v>
      </c>
      <c r="I1231" s="544" t="s">
        <v>2478</v>
      </c>
      <c r="J1231" s="543" t="s">
        <v>2478</v>
      </c>
      <c r="K1231" s="543" t="s">
        <v>2478</v>
      </c>
      <c r="L1231" s="543" t="s">
        <v>2478</v>
      </c>
      <c r="M1231" s="543" t="s">
        <v>2478</v>
      </c>
      <c r="N1231" s="543" t="s">
        <v>2478</v>
      </c>
      <c r="O1231" s="543" t="s">
        <v>2478</v>
      </c>
      <c r="P1231" s="543" t="s">
        <v>2478</v>
      </c>
      <c r="Q1231" s="543" t="s">
        <v>2478</v>
      </c>
      <c r="R1231" s="543" t="s">
        <v>2478</v>
      </c>
      <c r="S1231" s="543" t="s">
        <v>2478</v>
      </c>
    </row>
    <row r="1232" spans="1:19">
      <c r="A1232" s="540" t="s">
        <v>3271</v>
      </c>
      <c r="B1232" s="541"/>
      <c r="C1232" s="541"/>
      <c r="D1232" s="542">
        <v>90017</v>
      </c>
      <c r="E1232" s="542">
        <v>90017</v>
      </c>
      <c r="F1232" s="542" t="s">
        <v>5734</v>
      </c>
      <c r="G1232" s="540" t="s">
        <v>5735</v>
      </c>
      <c r="H1232" s="542" t="s">
        <v>2546</v>
      </c>
      <c r="I1232" s="541" t="s">
        <v>2478</v>
      </c>
      <c r="J1232" s="540" t="s">
        <v>2478</v>
      </c>
      <c r="K1232" s="540" t="s">
        <v>2478</v>
      </c>
      <c r="L1232" s="540" t="s">
        <v>2478</v>
      </c>
      <c r="M1232" s="540" t="s">
        <v>2478</v>
      </c>
      <c r="N1232" s="540" t="s">
        <v>2478</v>
      </c>
      <c r="O1232" s="540" t="s">
        <v>2478</v>
      </c>
      <c r="P1232" s="540" t="s">
        <v>2478</v>
      </c>
      <c r="Q1232" s="540" t="s">
        <v>2478</v>
      </c>
      <c r="R1232" s="540" t="s">
        <v>2478</v>
      </c>
      <c r="S1232" s="540" t="s">
        <v>2478</v>
      </c>
    </row>
    <row r="1233" spans="1:19">
      <c r="A1233" s="543" t="s">
        <v>3271</v>
      </c>
      <c r="B1233" s="544"/>
      <c r="C1233" s="544"/>
      <c r="D1233" s="545">
        <v>90017</v>
      </c>
      <c r="E1233" s="545">
        <v>90017</v>
      </c>
      <c r="F1233" s="545" t="s">
        <v>5736</v>
      </c>
      <c r="G1233" s="543" t="s">
        <v>5737</v>
      </c>
      <c r="H1233" s="545" t="s">
        <v>2546</v>
      </c>
      <c r="I1233" s="544" t="s">
        <v>2478</v>
      </c>
      <c r="J1233" s="543" t="s">
        <v>2478</v>
      </c>
      <c r="K1233" s="543" t="s">
        <v>2478</v>
      </c>
      <c r="L1233" s="543" t="s">
        <v>2478</v>
      </c>
      <c r="M1233" s="543" t="s">
        <v>2478</v>
      </c>
      <c r="N1233" s="543" t="s">
        <v>2478</v>
      </c>
      <c r="O1233" s="543" t="s">
        <v>2478</v>
      </c>
      <c r="P1233" s="543" t="s">
        <v>2478</v>
      </c>
      <c r="Q1233" s="543" t="s">
        <v>2478</v>
      </c>
      <c r="R1233" s="543" t="s">
        <v>2478</v>
      </c>
      <c r="S1233" s="543" t="s">
        <v>2478</v>
      </c>
    </row>
    <row r="1234" spans="1:19">
      <c r="A1234" s="540" t="s">
        <v>3271</v>
      </c>
      <c r="B1234" s="541"/>
      <c r="C1234" s="541"/>
      <c r="D1234" s="542">
        <v>90017</v>
      </c>
      <c r="E1234" s="542">
        <v>90017</v>
      </c>
      <c r="F1234" s="542" t="s">
        <v>5738</v>
      </c>
      <c r="G1234" s="540" t="s">
        <v>5739</v>
      </c>
      <c r="H1234" s="542" t="s">
        <v>2546</v>
      </c>
      <c r="I1234" s="541" t="s">
        <v>2478</v>
      </c>
      <c r="J1234" s="540" t="s">
        <v>2478</v>
      </c>
      <c r="K1234" s="540" t="s">
        <v>2478</v>
      </c>
      <c r="L1234" s="540" t="s">
        <v>2478</v>
      </c>
      <c r="M1234" s="540" t="s">
        <v>2478</v>
      </c>
      <c r="N1234" s="540" t="s">
        <v>2478</v>
      </c>
      <c r="O1234" s="540" t="s">
        <v>2478</v>
      </c>
      <c r="P1234" s="540" t="s">
        <v>2478</v>
      </c>
      <c r="Q1234" s="540" t="s">
        <v>2478</v>
      </c>
      <c r="R1234" s="540" t="s">
        <v>2478</v>
      </c>
      <c r="S1234" s="540" t="s">
        <v>2478</v>
      </c>
    </row>
    <row r="1235" spans="1:19">
      <c r="A1235" s="543" t="s">
        <v>3271</v>
      </c>
      <c r="B1235" s="544"/>
      <c r="C1235" s="544"/>
      <c r="D1235" s="545">
        <v>90017</v>
      </c>
      <c r="E1235" s="545">
        <v>90017</v>
      </c>
      <c r="F1235" s="545" t="s">
        <v>5740</v>
      </c>
      <c r="G1235" s="543" t="s">
        <v>5741</v>
      </c>
      <c r="H1235" s="545" t="s">
        <v>2546</v>
      </c>
      <c r="I1235" s="544" t="s">
        <v>2478</v>
      </c>
      <c r="J1235" s="543" t="s">
        <v>2478</v>
      </c>
      <c r="K1235" s="543" t="s">
        <v>2478</v>
      </c>
      <c r="L1235" s="543" t="s">
        <v>2478</v>
      </c>
      <c r="M1235" s="543" t="s">
        <v>2478</v>
      </c>
      <c r="N1235" s="543" t="s">
        <v>2478</v>
      </c>
      <c r="O1235" s="543" t="s">
        <v>2478</v>
      </c>
      <c r="P1235" s="543" t="s">
        <v>2478</v>
      </c>
      <c r="Q1235" s="543" t="s">
        <v>2478</v>
      </c>
      <c r="R1235" s="543" t="s">
        <v>2478</v>
      </c>
      <c r="S1235" s="543" t="s">
        <v>2478</v>
      </c>
    </row>
    <row r="1236" spans="1:19">
      <c r="A1236" s="540" t="s">
        <v>3271</v>
      </c>
      <c r="B1236" s="541"/>
      <c r="C1236" s="541"/>
      <c r="D1236" s="542">
        <v>90017</v>
      </c>
      <c r="E1236" s="542">
        <v>90017</v>
      </c>
      <c r="F1236" s="542" t="s">
        <v>5742</v>
      </c>
      <c r="G1236" s="540" t="s">
        <v>5743</v>
      </c>
      <c r="H1236" s="542" t="s">
        <v>2546</v>
      </c>
      <c r="I1236" s="541" t="s">
        <v>2478</v>
      </c>
      <c r="J1236" s="540" t="s">
        <v>2478</v>
      </c>
      <c r="K1236" s="540" t="s">
        <v>2478</v>
      </c>
      <c r="L1236" s="540" t="s">
        <v>2478</v>
      </c>
      <c r="M1236" s="540" t="s">
        <v>2478</v>
      </c>
      <c r="N1236" s="540" t="s">
        <v>2478</v>
      </c>
      <c r="O1236" s="540" t="s">
        <v>2478</v>
      </c>
      <c r="P1236" s="540" t="s">
        <v>2478</v>
      </c>
      <c r="Q1236" s="540" t="s">
        <v>2478</v>
      </c>
      <c r="R1236" s="540" t="s">
        <v>2478</v>
      </c>
      <c r="S1236" s="540" t="s">
        <v>2478</v>
      </c>
    </row>
    <row r="1237" spans="1:19">
      <c r="A1237" s="543" t="s">
        <v>3271</v>
      </c>
      <c r="B1237" s="544"/>
      <c r="C1237" s="544"/>
      <c r="D1237" s="545">
        <v>90017</v>
      </c>
      <c r="E1237" s="545">
        <v>90017</v>
      </c>
      <c r="F1237" s="545" t="s">
        <v>5744</v>
      </c>
      <c r="G1237" s="543" t="s">
        <v>5745</v>
      </c>
      <c r="H1237" s="545" t="s">
        <v>2546</v>
      </c>
      <c r="I1237" s="544" t="s">
        <v>2478</v>
      </c>
      <c r="J1237" s="543" t="s">
        <v>2478</v>
      </c>
      <c r="K1237" s="543" t="s">
        <v>2478</v>
      </c>
      <c r="L1237" s="543" t="s">
        <v>2478</v>
      </c>
      <c r="M1237" s="543" t="s">
        <v>2478</v>
      </c>
      <c r="N1237" s="543" t="s">
        <v>2478</v>
      </c>
      <c r="O1237" s="543" t="s">
        <v>2478</v>
      </c>
      <c r="P1237" s="543" t="s">
        <v>2478</v>
      </c>
      <c r="Q1237" s="543" t="s">
        <v>2478</v>
      </c>
      <c r="R1237" s="543" t="s">
        <v>2478</v>
      </c>
      <c r="S1237" s="543" t="s">
        <v>2478</v>
      </c>
    </row>
    <row r="1238" spans="1:19">
      <c r="A1238" s="540" t="s">
        <v>3271</v>
      </c>
      <c r="B1238" s="541"/>
      <c r="C1238" s="541"/>
      <c r="D1238" s="542">
        <v>90017</v>
      </c>
      <c r="E1238" s="542">
        <v>90017</v>
      </c>
      <c r="F1238" s="542" t="s">
        <v>5746</v>
      </c>
      <c r="G1238" s="540" t="s">
        <v>5747</v>
      </c>
      <c r="H1238" s="542" t="s">
        <v>2546</v>
      </c>
      <c r="I1238" s="541" t="s">
        <v>2478</v>
      </c>
      <c r="J1238" s="540" t="s">
        <v>2478</v>
      </c>
      <c r="K1238" s="540" t="s">
        <v>2478</v>
      </c>
      <c r="L1238" s="540" t="s">
        <v>2478</v>
      </c>
      <c r="M1238" s="540" t="s">
        <v>2478</v>
      </c>
      <c r="N1238" s="540" t="s">
        <v>2478</v>
      </c>
      <c r="O1238" s="540" t="s">
        <v>2478</v>
      </c>
      <c r="P1238" s="540" t="s">
        <v>2478</v>
      </c>
      <c r="Q1238" s="540" t="s">
        <v>2478</v>
      </c>
      <c r="R1238" s="540" t="s">
        <v>2478</v>
      </c>
      <c r="S1238" s="540" t="s">
        <v>2478</v>
      </c>
    </row>
    <row r="1239" spans="1:19">
      <c r="A1239" s="543" t="s">
        <v>3271</v>
      </c>
      <c r="B1239" s="544"/>
      <c r="C1239" s="544"/>
      <c r="D1239" s="545">
        <v>90017</v>
      </c>
      <c r="E1239" s="545">
        <v>90017</v>
      </c>
      <c r="F1239" s="545" t="s">
        <v>5748</v>
      </c>
      <c r="G1239" s="543" t="s">
        <v>5749</v>
      </c>
      <c r="H1239" s="545" t="s">
        <v>2546</v>
      </c>
      <c r="I1239" s="544" t="s">
        <v>2478</v>
      </c>
      <c r="J1239" s="543" t="s">
        <v>2478</v>
      </c>
      <c r="K1239" s="543" t="s">
        <v>2478</v>
      </c>
      <c r="L1239" s="543" t="s">
        <v>2478</v>
      </c>
      <c r="M1239" s="543" t="s">
        <v>2478</v>
      </c>
      <c r="N1239" s="543" t="s">
        <v>2478</v>
      </c>
      <c r="O1239" s="543" t="s">
        <v>2478</v>
      </c>
      <c r="P1239" s="543" t="s">
        <v>2478</v>
      </c>
      <c r="Q1239" s="543" t="s">
        <v>2478</v>
      </c>
      <c r="R1239" s="543" t="s">
        <v>2478</v>
      </c>
      <c r="S1239" s="543" t="s">
        <v>2478</v>
      </c>
    </row>
    <row r="1240" spans="1:19">
      <c r="A1240" s="540" t="s">
        <v>3271</v>
      </c>
      <c r="B1240" s="541"/>
      <c r="C1240" s="541"/>
      <c r="D1240" s="542">
        <v>90017</v>
      </c>
      <c r="E1240" s="542">
        <v>90017</v>
      </c>
      <c r="F1240" s="542" t="s">
        <v>5750</v>
      </c>
      <c r="G1240" s="540" t="s">
        <v>5751</v>
      </c>
      <c r="H1240" s="542" t="s">
        <v>2546</v>
      </c>
      <c r="I1240" s="541" t="s">
        <v>2478</v>
      </c>
      <c r="J1240" s="540" t="s">
        <v>2478</v>
      </c>
      <c r="K1240" s="540" t="s">
        <v>2478</v>
      </c>
      <c r="L1240" s="540" t="s">
        <v>2478</v>
      </c>
      <c r="M1240" s="540" t="s">
        <v>2478</v>
      </c>
      <c r="N1240" s="540" t="s">
        <v>2478</v>
      </c>
      <c r="O1240" s="540" t="s">
        <v>2478</v>
      </c>
      <c r="P1240" s="540" t="s">
        <v>2478</v>
      </c>
      <c r="Q1240" s="540" t="s">
        <v>2478</v>
      </c>
      <c r="R1240" s="540" t="s">
        <v>2478</v>
      </c>
      <c r="S1240" s="540" t="s">
        <v>2478</v>
      </c>
    </row>
    <row r="1241" spans="1:19">
      <c r="A1241" s="543" t="s">
        <v>3271</v>
      </c>
      <c r="B1241" s="544"/>
      <c r="C1241" s="544"/>
      <c r="D1241" s="545">
        <v>90017</v>
      </c>
      <c r="E1241" s="545">
        <v>90017</v>
      </c>
      <c r="F1241" s="545" t="s">
        <v>5752</v>
      </c>
      <c r="G1241" s="543" t="s">
        <v>5753</v>
      </c>
      <c r="H1241" s="545" t="s">
        <v>2546</v>
      </c>
      <c r="I1241" s="544" t="s">
        <v>2478</v>
      </c>
      <c r="J1241" s="543" t="s">
        <v>2478</v>
      </c>
      <c r="K1241" s="543" t="s">
        <v>2478</v>
      </c>
      <c r="L1241" s="543" t="s">
        <v>2478</v>
      </c>
      <c r="M1241" s="543" t="s">
        <v>2478</v>
      </c>
      <c r="N1241" s="543" t="s">
        <v>2478</v>
      </c>
      <c r="O1241" s="543" t="s">
        <v>2478</v>
      </c>
      <c r="P1241" s="543" t="s">
        <v>2478</v>
      </c>
      <c r="Q1241" s="543" t="s">
        <v>2478</v>
      </c>
      <c r="R1241" s="543" t="s">
        <v>2478</v>
      </c>
      <c r="S1241" s="543" t="s">
        <v>2478</v>
      </c>
    </row>
    <row r="1242" spans="1:19">
      <c r="A1242" s="540" t="s">
        <v>3271</v>
      </c>
      <c r="B1242" s="541"/>
      <c r="C1242" s="541"/>
      <c r="D1242" s="542">
        <v>90017</v>
      </c>
      <c r="E1242" s="542">
        <v>90017</v>
      </c>
      <c r="F1242" s="542" t="s">
        <v>5754</v>
      </c>
      <c r="G1242" s="540" t="s">
        <v>5755</v>
      </c>
      <c r="H1242" s="542" t="s">
        <v>2546</v>
      </c>
      <c r="I1242" s="541" t="s">
        <v>2478</v>
      </c>
      <c r="J1242" s="540" t="s">
        <v>2478</v>
      </c>
      <c r="K1242" s="540" t="s">
        <v>2478</v>
      </c>
      <c r="L1242" s="540" t="s">
        <v>2478</v>
      </c>
      <c r="M1242" s="540" t="s">
        <v>2478</v>
      </c>
      <c r="N1242" s="540" t="s">
        <v>2478</v>
      </c>
      <c r="O1242" s="540" t="s">
        <v>2478</v>
      </c>
      <c r="P1242" s="540" t="s">
        <v>2478</v>
      </c>
      <c r="Q1242" s="540" t="s">
        <v>2478</v>
      </c>
      <c r="R1242" s="540" t="s">
        <v>2478</v>
      </c>
      <c r="S1242" s="540" t="s">
        <v>2478</v>
      </c>
    </row>
    <row r="1243" spans="1:19">
      <c r="A1243" s="543" t="s">
        <v>3271</v>
      </c>
      <c r="B1243" s="544"/>
      <c r="C1243" s="544"/>
      <c r="D1243" s="545">
        <v>90017</v>
      </c>
      <c r="E1243" s="545">
        <v>90017</v>
      </c>
      <c r="F1243" s="545" t="s">
        <v>5756</v>
      </c>
      <c r="G1243" s="543" t="s">
        <v>5757</v>
      </c>
      <c r="H1243" s="545" t="s">
        <v>2546</v>
      </c>
      <c r="I1243" s="544" t="s">
        <v>2478</v>
      </c>
      <c r="J1243" s="543" t="s">
        <v>2478</v>
      </c>
      <c r="K1243" s="543" t="s">
        <v>2478</v>
      </c>
      <c r="L1243" s="543" t="s">
        <v>2478</v>
      </c>
      <c r="M1243" s="543" t="s">
        <v>2478</v>
      </c>
      <c r="N1243" s="543" t="s">
        <v>2478</v>
      </c>
      <c r="O1243" s="543" t="s">
        <v>2478</v>
      </c>
      <c r="P1243" s="543" t="s">
        <v>2478</v>
      </c>
      <c r="Q1243" s="543" t="s">
        <v>2478</v>
      </c>
      <c r="R1243" s="543" t="s">
        <v>2478</v>
      </c>
      <c r="S1243" s="543" t="s">
        <v>2478</v>
      </c>
    </row>
    <row r="1244" spans="1:19">
      <c r="A1244" s="540" t="s">
        <v>3271</v>
      </c>
      <c r="B1244" s="541"/>
      <c r="C1244" s="541"/>
      <c r="D1244" s="542">
        <v>90017</v>
      </c>
      <c r="E1244" s="542">
        <v>90017</v>
      </c>
      <c r="F1244" s="542" t="s">
        <v>5758</v>
      </c>
      <c r="G1244" s="540" t="s">
        <v>5759</v>
      </c>
      <c r="H1244" s="542" t="s">
        <v>2546</v>
      </c>
      <c r="I1244" s="541" t="s">
        <v>2478</v>
      </c>
      <c r="J1244" s="540" t="s">
        <v>2478</v>
      </c>
      <c r="K1244" s="540" t="s">
        <v>2478</v>
      </c>
      <c r="L1244" s="540" t="s">
        <v>2478</v>
      </c>
      <c r="M1244" s="540" t="s">
        <v>2478</v>
      </c>
      <c r="N1244" s="540" t="s">
        <v>2478</v>
      </c>
      <c r="O1244" s="540" t="s">
        <v>2478</v>
      </c>
      <c r="P1244" s="540" t="s">
        <v>2478</v>
      </c>
      <c r="Q1244" s="540" t="s">
        <v>2478</v>
      </c>
      <c r="R1244" s="540" t="s">
        <v>2478</v>
      </c>
      <c r="S1244" s="540" t="s">
        <v>2478</v>
      </c>
    </row>
    <row r="1245" spans="1:19">
      <c r="A1245" s="543" t="s">
        <v>3271</v>
      </c>
      <c r="B1245" s="544"/>
      <c r="C1245" s="544"/>
      <c r="D1245" s="545">
        <v>90017</v>
      </c>
      <c r="E1245" s="545">
        <v>90017</v>
      </c>
      <c r="F1245" s="545" t="s">
        <v>5760</v>
      </c>
      <c r="G1245" s="543" t="s">
        <v>5761</v>
      </c>
      <c r="H1245" s="545" t="s">
        <v>2546</v>
      </c>
      <c r="I1245" s="544" t="s">
        <v>2478</v>
      </c>
      <c r="J1245" s="543" t="s">
        <v>2478</v>
      </c>
      <c r="K1245" s="543" t="s">
        <v>2478</v>
      </c>
      <c r="L1245" s="543" t="s">
        <v>2478</v>
      </c>
      <c r="M1245" s="543" t="s">
        <v>2478</v>
      </c>
      <c r="N1245" s="543" t="s">
        <v>2478</v>
      </c>
      <c r="O1245" s="543" t="s">
        <v>2478</v>
      </c>
      <c r="P1245" s="543" t="s">
        <v>2478</v>
      </c>
      <c r="Q1245" s="543" t="s">
        <v>2478</v>
      </c>
      <c r="R1245" s="543" t="s">
        <v>2478</v>
      </c>
      <c r="S1245" s="543" t="s">
        <v>2478</v>
      </c>
    </row>
    <row r="1246" spans="1:19">
      <c r="A1246" s="540" t="s">
        <v>3271</v>
      </c>
      <c r="B1246" s="541"/>
      <c r="C1246" s="541"/>
      <c r="D1246" s="542">
        <v>90017</v>
      </c>
      <c r="E1246" s="542">
        <v>90017</v>
      </c>
      <c r="F1246" s="542" t="s">
        <v>5762</v>
      </c>
      <c r="G1246" s="540" t="s">
        <v>5763</v>
      </c>
      <c r="H1246" s="542" t="s">
        <v>2546</v>
      </c>
      <c r="I1246" s="541" t="s">
        <v>2478</v>
      </c>
      <c r="J1246" s="540" t="s">
        <v>2478</v>
      </c>
      <c r="K1246" s="540" t="s">
        <v>2478</v>
      </c>
      <c r="L1246" s="540" t="s">
        <v>2478</v>
      </c>
      <c r="M1246" s="540" t="s">
        <v>2478</v>
      </c>
      <c r="N1246" s="540" t="s">
        <v>2478</v>
      </c>
      <c r="O1246" s="540" t="s">
        <v>2478</v>
      </c>
      <c r="P1246" s="540" t="s">
        <v>2478</v>
      </c>
      <c r="Q1246" s="540" t="s">
        <v>2478</v>
      </c>
      <c r="R1246" s="540" t="s">
        <v>2478</v>
      </c>
      <c r="S1246" s="540" t="s">
        <v>2478</v>
      </c>
    </row>
    <row r="1247" spans="1:19">
      <c r="A1247" s="543" t="s">
        <v>3271</v>
      </c>
      <c r="B1247" s="544"/>
      <c r="C1247" s="544"/>
      <c r="D1247" s="545">
        <v>90017</v>
      </c>
      <c r="E1247" s="545">
        <v>90017</v>
      </c>
      <c r="F1247" s="545" t="s">
        <v>5764</v>
      </c>
      <c r="G1247" s="543" t="s">
        <v>5765</v>
      </c>
      <c r="H1247" s="545" t="s">
        <v>2546</v>
      </c>
      <c r="I1247" s="544" t="s">
        <v>2478</v>
      </c>
      <c r="J1247" s="543" t="s">
        <v>2478</v>
      </c>
      <c r="K1247" s="543" t="s">
        <v>2478</v>
      </c>
      <c r="L1247" s="543" t="s">
        <v>2478</v>
      </c>
      <c r="M1247" s="543" t="s">
        <v>2478</v>
      </c>
      <c r="N1247" s="543" t="s">
        <v>2478</v>
      </c>
      <c r="O1247" s="543" t="s">
        <v>2478</v>
      </c>
      <c r="P1247" s="543" t="s">
        <v>2478</v>
      </c>
      <c r="Q1247" s="543" t="s">
        <v>2478</v>
      </c>
      <c r="R1247" s="543" t="s">
        <v>2478</v>
      </c>
      <c r="S1247" s="543" t="s">
        <v>2478</v>
      </c>
    </row>
    <row r="1248" spans="1:19">
      <c r="A1248" s="540" t="s">
        <v>3271</v>
      </c>
      <c r="B1248" s="541"/>
      <c r="C1248" s="541"/>
      <c r="D1248" s="542">
        <v>90017</v>
      </c>
      <c r="E1248" s="542">
        <v>90017</v>
      </c>
      <c r="F1248" s="542" t="s">
        <v>5766</v>
      </c>
      <c r="G1248" s="540" t="s">
        <v>5767</v>
      </c>
      <c r="H1248" s="542" t="s">
        <v>2546</v>
      </c>
      <c r="I1248" s="541" t="s">
        <v>2478</v>
      </c>
      <c r="J1248" s="540" t="s">
        <v>2478</v>
      </c>
      <c r="K1248" s="540" t="s">
        <v>2478</v>
      </c>
      <c r="L1248" s="540" t="s">
        <v>2478</v>
      </c>
      <c r="M1248" s="540" t="s">
        <v>2478</v>
      </c>
      <c r="N1248" s="540" t="s">
        <v>2478</v>
      </c>
      <c r="O1248" s="540" t="s">
        <v>2478</v>
      </c>
      <c r="P1248" s="540" t="s">
        <v>2478</v>
      </c>
      <c r="Q1248" s="540" t="s">
        <v>2478</v>
      </c>
      <c r="R1248" s="540" t="s">
        <v>2478</v>
      </c>
      <c r="S1248" s="540" t="s">
        <v>2478</v>
      </c>
    </row>
    <row r="1249" spans="1:19">
      <c r="A1249" s="543" t="s">
        <v>3271</v>
      </c>
      <c r="B1249" s="544"/>
      <c r="C1249" s="544"/>
      <c r="D1249" s="545">
        <v>90017</v>
      </c>
      <c r="E1249" s="545">
        <v>90017</v>
      </c>
      <c r="F1249" s="545" t="s">
        <v>5768</v>
      </c>
      <c r="G1249" s="543" t="s">
        <v>5769</v>
      </c>
      <c r="H1249" s="545" t="s">
        <v>2546</v>
      </c>
      <c r="I1249" s="544" t="s">
        <v>2478</v>
      </c>
      <c r="J1249" s="543" t="s">
        <v>2478</v>
      </c>
      <c r="K1249" s="543" t="s">
        <v>2478</v>
      </c>
      <c r="L1249" s="543" t="s">
        <v>2478</v>
      </c>
      <c r="M1249" s="543" t="s">
        <v>2478</v>
      </c>
      <c r="N1249" s="543" t="s">
        <v>2478</v>
      </c>
      <c r="O1249" s="543" t="s">
        <v>2478</v>
      </c>
      <c r="P1249" s="543" t="s">
        <v>2478</v>
      </c>
      <c r="Q1249" s="543" t="s">
        <v>2478</v>
      </c>
      <c r="R1249" s="543" t="s">
        <v>2478</v>
      </c>
      <c r="S1249" s="543" t="s">
        <v>2478</v>
      </c>
    </row>
    <row r="1250" spans="1:19">
      <c r="A1250" s="540" t="s">
        <v>3271</v>
      </c>
      <c r="B1250" s="541"/>
      <c r="C1250" s="541"/>
      <c r="D1250" s="542">
        <v>90017</v>
      </c>
      <c r="E1250" s="542">
        <v>90017</v>
      </c>
      <c r="F1250" s="542" t="s">
        <v>5770</v>
      </c>
      <c r="G1250" s="540" t="s">
        <v>5771</v>
      </c>
      <c r="H1250" s="542" t="s">
        <v>2546</v>
      </c>
      <c r="I1250" s="541" t="s">
        <v>2478</v>
      </c>
      <c r="J1250" s="540" t="s">
        <v>2478</v>
      </c>
      <c r="K1250" s="540" t="s">
        <v>2478</v>
      </c>
      <c r="L1250" s="540" t="s">
        <v>2478</v>
      </c>
      <c r="M1250" s="540" t="s">
        <v>2478</v>
      </c>
      <c r="N1250" s="540" t="s">
        <v>2478</v>
      </c>
      <c r="O1250" s="540" t="s">
        <v>2478</v>
      </c>
      <c r="P1250" s="540" t="s">
        <v>2478</v>
      </c>
      <c r="Q1250" s="540" t="s">
        <v>2478</v>
      </c>
      <c r="R1250" s="540" t="s">
        <v>2478</v>
      </c>
      <c r="S1250" s="540" t="s">
        <v>2478</v>
      </c>
    </row>
    <row r="1251" spans="1:19">
      <c r="A1251" s="543" t="s">
        <v>3271</v>
      </c>
      <c r="B1251" s="544"/>
      <c r="C1251" s="544"/>
      <c r="D1251" s="545">
        <v>90017</v>
      </c>
      <c r="E1251" s="545">
        <v>90017</v>
      </c>
      <c r="F1251" s="545" t="s">
        <v>5772</v>
      </c>
      <c r="G1251" s="543" t="s">
        <v>5773</v>
      </c>
      <c r="H1251" s="545" t="s">
        <v>2546</v>
      </c>
      <c r="I1251" s="544" t="s">
        <v>2478</v>
      </c>
      <c r="J1251" s="543" t="s">
        <v>2478</v>
      </c>
      <c r="K1251" s="543" t="s">
        <v>2478</v>
      </c>
      <c r="L1251" s="543" t="s">
        <v>2478</v>
      </c>
      <c r="M1251" s="543" t="s">
        <v>2478</v>
      </c>
      <c r="N1251" s="543" t="s">
        <v>2478</v>
      </c>
      <c r="O1251" s="543" t="s">
        <v>2478</v>
      </c>
      <c r="P1251" s="543" t="s">
        <v>2478</v>
      </c>
      <c r="Q1251" s="543" t="s">
        <v>2478</v>
      </c>
      <c r="R1251" s="543" t="s">
        <v>2478</v>
      </c>
      <c r="S1251" s="543" t="s">
        <v>2478</v>
      </c>
    </row>
    <row r="1252" spans="1:19">
      <c r="A1252" s="540" t="s">
        <v>3271</v>
      </c>
      <c r="B1252" s="541"/>
      <c r="C1252" s="541"/>
      <c r="D1252" s="542">
        <v>90017</v>
      </c>
      <c r="E1252" s="542">
        <v>90017</v>
      </c>
      <c r="F1252" s="542" t="s">
        <v>5774</v>
      </c>
      <c r="G1252" s="540" t="s">
        <v>5775</v>
      </c>
      <c r="H1252" s="542" t="s">
        <v>2546</v>
      </c>
      <c r="I1252" s="541" t="s">
        <v>2478</v>
      </c>
      <c r="J1252" s="540" t="s">
        <v>2478</v>
      </c>
      <c r="K1252" s="540" t="s">
        <v>2478</v>
      </c>
      <c r="L1252" s="540" t="s">
        <v>2478</v>
      </c>
      <c r="M1252" s="540" t="s">
        <v>2478</v>
      </c>
      <c r="N1252" s="540" t="s">
        <v>2478</v>
      </c>
      <c r="O1252" s="540" t="s">
        <v>2478</v>
      </c>
      <c r="P1252" s="540" t="s">
        <v>2478</v>
      </c>
      <c r="Q1252" s="540" t="s">
        <v>2478</v>
      </c>
      <c r="R1252" s="540" t="s">
        <v>2478</v>
      </c>
      <c r="S1252" s="540" t="s">
        <v>2478</v>
      </c>
    </row>
    <row r="1253" spans="1:19">
      <c r="A1253" s="543" t="s">
        <v>3271</v>
      </c>
      <c r="B1253" s="544"/>
      <c r="C1253" s="544"/>
      <c r="D1253" s="545">
        <v>90017</v>
      </c>
      <c r="E1253" s="545">
        <v>90017</v>
      </c>
      <c r="F1253" s="545" t="s">
        <v>5776</v>
      </c>
      <c r="G1253" s="543" t="s">
        <v>5777</v>
      </c>
      <c r="H1253" s="545" t="s">
        <v>2546</v>
      </c>
      <c r="I1253" s="544" t="s">
        <v>2478</v>
      </c>
      <c r="J1253" s="543" t="s">
        <v>2478</v>
      </c>
      <c r="K1253" s="543" t="s">
        <v>2478</v>
      </c>
      <c r="L1253" s="543" t="s">
        <v>2478</v>
      </c>
      <c r="M1253" s="543" t="s">
        <v>2478</v>
      </c>
      <c r="N1253" s="543" t="s">
        <v>2478</v>
      </c>
      <c r="O1253" s="543" t="s">
        <v>2478</v>
      </c>
      <c r="P1253" s="543" t="s">
        <v>2478</v>
      </c>
      <c r="Q1253" s="543" t="s">
        <v>2478</v>
      </c>
      <c r="R1253" s="543" t="s">
        <v>2478</v>
      </c>
      <c r="S1253" s="543" t="s">
        <v>2478</v>
      </c>
    </row>
    <row r="1254" spans="1:19">
      <c r="A1254" s="540" t="s">
        <v>3271</v>
      </c>
      <c r="B1254" s="541"/>
      <c r="C1254" s="541"/>
      <c r="D1254" s="542">
        <v>90017</v>
      </c>
      <c r="E1254" s="542">
        <v>90017</v>
      </c>
      <c r="F1254" s="542" t="s">
        <v>5778</v>
      </c>
      <c r="G1254" s="540" t="s">
        <v>5779</v>
      </c>
      <c r="H1254" s="542" t="s">
        <v>2546</v>
      </c>
      <c r="I1254" s="541" t="s">
        <v>2478</v>
      </c>
      <c r="J1254" s="540" t="s">
        <v>2478</v>
      </c>
      <c r="K1254" s="540" t="s">
        <v>2478</v>
      </c>
      <c r="L1254" s="540" t="s">
        <v>2478</v>
      </c>
      <c r="M1254" s="540" t="s">
        <v>2478</v>
      </c>
      <c r="N1254" s="540" t="s">
        <v>2478</v>
      </c>
      <c r="O1254" s="540" t="s">
        <v>2478</v>
      </c>
      <c r="P1254" s="540" t="s">
        <v>2478</v>
      </c>
      <c r="Q1254" s="540" t="s">
        <v>2478</v>
      </c>
      <c r="R1254" s="540" t="s">
        <v>2478</v>
      </c>
      <c r="S1254" s="540" t="s">
        <v>2478</v>
      </c>
    </row>
    <row r="1255" spans="1:19">
      <c r="A1255" s="543" t="s">
        <v>3271</v>
      </c>
      <c r="B1255" s="544"/>
      <c r="C1255" s="544"/>
      <c r="D1255" s="545">
        <v>90017</v>
      </c>
      <c r="E1255" s="545">
        <v>90017</v>
      </c>
      <c r="F1255" s="545" t="s">
        <v>5780</v>
      </c>
      <c r="G1255" s="543" t="s">
        <v>5781</v>
      </c>
      <c r="H1255" s="545" t="s">
        <v>2546</v>
      </c>
      <c r="I1255" s="544" t="s">
        <v>2478</v>
      </c>
      <c r="J1255" s="543" t="s">
        <v>2478</v>
      </c>
      <c r="K1255" s="543" t="s">
        <v>2478</v>
      </c>
      <c r="L1255" s="543" t="s">
        <v>2478</v>
      </c>
      <c r="M1255" s="543" t="s">
        <v>2478</v>
      </c>
      <c r="N1255" s="543" t="s">
        <v>2478</v>
      </c>
      <c r="O1255" s="543" t="s">
        <v>2478</v>
      </c>
      <c r="P1255" s="543" t="s">
        <v>2478</v>
      </c>
      <c r="Q1255" s="543" t="s">
        <v>2478</v>
      </c>
      <c r="R1255" s="543" t="s">
        <v>2478</v>
      </c>
      <c r="S1255" s="543" t="s">
        <v>2478</v>
      </c>
    </row>
    <row r="1256" spans="1:19">
      <c r="A1256" s="540" t="s">
        <v>3271</v>
      </c>
      <c r="B1256" s="541"/>
      <c r="C1256" s="541"/>
      <c r="D1256" s="542">
        <v>90017</v>
      </c>
      <c r="E1256" s="542">
        <v>90017</v>
      </c>
      <c r="F1256" s="542" t="s">
        <v>5782</v>
      </c>
      <c r="G1256" s="540" t="s">
        <v>5783</v>
      </c>
      <c r="H1256" s="542" t="s">
        <v>2546</v>
      </c>
      <c r="I1256" s="541" t="s">
        <v>2478</v>
      </c>
      <c r="J1256" s="540" t="s">
        <v>2478</v>
      </c>
      <c r="K1256" s="540" t="s">
        <v>2478</v>
      </c>
      <c r="L1256" s="540" t="s">
        <v>2478</v>
      </c>
      <c r="M1256" s="540" t="s">
        <v>2478</v>
      </c>
      <c r="N1256" s="540" t="s">
        <v>2478</v>
      </c>
      <c r="O1256" s="540" t="s">
        <v>2478</v>
      </c>
      <c r="P1256" s="540" t="s">
        <v>2478</v>
      </c>
      <c r="Q1256" s="540" t="s">
        <v>2478</v>
      </c>
      <c r="R1256" s="540" t="s">
        <v>2478</v>
      </c>
      <c r="S1256" s="540" t="s">
        <v>2478</v>
      </c>
    </row>
    <row r="1257" spans="1:19">
      <c r="A1257" s="543" t="s">
        <v>3271</v>
      </c>
      <c r="B1257" s="544"/>
      <c r="C1257" s="544"/>
      <c r="D1257" s="545">
        <v>90017</v>
      </c>
      <c r="E1257" s="545">
        <v>90017</v>
      </c>
      <c r="F1257" s="545" t="s">
        <v>5784</v>
      </c>
      <c r="G1257" s="543" t="s">
        <v>5785</v>
      </c>
      <c r="H1257" s="545" t="s">
        <v>2546</v>
      </c>
      <c r="I1257" s="544" t="s">
        <v>2478</v>
      </c>
      <c r="J1257" s="543" t="s">
        <v>2478</v>
      </c>
      <c r="K1257" s="543" t="s">
        <v>2478</v>
      </c>
      <c r="L1257" s="543" t="s">
        <v>2478</v>
      </c>
      <c r="M1257" s="543" t="s">
        <v>2478</v>
      </c>
      <c r="N1257" s="543" t="s">
        <v>2478</v>
      </c>
      <c r="O1257" s="543" t="s">
        <v>2478</v>
      </c>
      <c r="P1257" s="543" t="s">
        <v>2478</v>
      </c>
      <c r="Q1257" s="543" t="s">
        <v>2478</v>
      </c>
      <c r="R1257" s="543" t="s">
        <v>2478</v>
      </c>
      <c r="S1257" s="543" t="s">
        <v>2478</v>
      </c>
    </row>
    <row r="1258" spans="1:19">
      <c r="A1258" s="540" t="s">
        <v>3271</v>
      </c>
      <c r="B1258" s="541"/>
      <c r="C1258" s="541"/>
      <c r="D1258" s="542">
        <v>90017</v>
      </c>
      <c r="E1258" s="542">
        <v>90017</v>
      </c>
      <c r="F1258" s="542" t="s">
        <v>5786</v>
      </c>
      <c r="G1258" s="540" t="s">
        <v>5787</v>
      </c>
      <c r="H1258" s="542" t="s">
        <v>2469</v>
      </c>
      <c r="I1258" s="541" t="s">
        <v>2478</v>
      </c>
      <c r="J1258" s="540" t="s">
        <v>2478</v>
      </c>
      <c r="K1258" s="540" t="s">
        <v>2478</v>
      </c>
      <c r="L1258" s="540" t="s">
        <v>2478</v>
      </c>
      <c r="M1258" s="540" t="s">
        <v>2478</v>
      </c>
      <c r="N1258" s="540" t="s">
        <v>2478</v>
      </c>
      <c r="O1258" s="540" t="s">
        <v>2478</v>
      </c>
      <c r="P1258" s="540" t="s">
        <v>2478</v>
      </c>
      <c r="Q1258" s="540" t="s">
        <v>2478</v>
      </c>
      <c r="R1258" s="540" t="s">
        <v>2478</v>
      </c>
      <c r="S1258" s="540" t="s">
        <v>2478</v>
      </c>
    </row>
    <row r="1259" spans="1:19">
      <c r="A1259" s="543" t="s">
        <v>3271</v>
      </c>
      <c r="B1259" s="544"/>
      <c r="C1259" s="544"/>
      <c r="D1259" s="545">
        <v>90017</v>
      </c>
      <c r="E1259" s="545">
        <v>90017</v>
      </c>
      <c r="F1259" s="545" t="s">
        <v>5788</v>
      </c>
      <c r="G1259" s="543" t="s">
        <v>5789</v>
      </c>
      <c r="H1259" s="545" t="s">
        <v>2469</v>
      </c>
      <c r="I1259" s="544" t="s">
        <v>2478</v>
      </c>
      <c r="J1259" s="543" t="s">
        <v>2478</v>
      </c>
      <c r="K1259" s="543" t="s">
        <v>2478</v>
      </c>
      <c r="L1259" s="543" t="s">
        <v>2478</v>
      </c>
      <c r="M1259" s="543" t="s">
        <v>2478</v>
      </c>
      <c r="N1259" s="543" t="s">
        <v>2478</v>
      </c>
      <c r="O1259" s="543" t="s">
        <v>2478</v>
      </c>
      <c r="P1259" s="543" t="s">
        <v>2478</v>
      </c>
      <c r="Q1259" s="543" t="s">
        <v>2478</v>
      </c>
      <c r="R1259" s="543" t="s">
        <v>2478</v>
      </c>
      <c r="S1259" s="543" t="s">
        <v>2478</v>
      </c>
    </row>
    <row r="1260" spans="1:19">
      <c r="A1260" s="540" t="s">
        <v>3271</v>
      </c>
      <c r="B1260" s="541"/>
      <c r="C1260" s="541"/>
      <c r="D1260" s="542">
        <v>90017</v>
      </c>
      <c r="E1260" s="542">
        <v>90017</v>
      </c>
      <c r="F1260" s="542" t="s">
        <v>5790</v>
      </c>
      <c r="G1260" s="540" t="s">
        <v>5791</v>
      </c>
      <c r="H1260" s="542" t="s">
        <v>2469</v>
      </c>
      <c r="I1260" s="541" t="s">
        <v>2478</v>
      </c>
      <c r="J1260" s="540" t="s">
        <v>2478</v>
      </c>
      <c r="K1260" s="540" t="s">
        <v>2478</v>
      </c>
      <c r="L1260" s="540" t="s">
        <v>2478</v>
      </c>
      <c r="M1260" s="540" t="s">
        <v>2478</v>
      </c>
      <c r="N1260" s="540" t="s">
        <v>2478</v>
      </c>
      <c r="O1260" s="540" t="s">
        <v>2478</v>
      </c>
      <c r="P1260" s="540" t="s">
        <v>2478</v>
      </c>
      <c r="Q1260" s="540" t="s">
        <v>2478</v>
      </c>
      <c r="R1260" s="540" t="s">
        <v>2478</v>
      </c>
      <c r="S1260" s="540" t="s">
        <v>2478</v>
      </c>
    </row>
    <row r="1261" spans="1:19">
      <c r="A1261" s="543" t="s">
        <v>3271</v>
      </c>
      <c r="B1261" s="544"/>
      <c r="C1261" s="544"/>
      <c r="D1261" s="545">
        <v>90017</v>
      </c>
      <c r="E1261" s="545">
        <v>90017</v>
      </c>
      <c r="F1261" s="545" t="s">
        <v>5792</v>
      </c>
      <c r="G1261" s="543" t="s">
        <v>5793</v>
      </c>
      <c r="H1261" s="545" t="s">
        <v>2469</v>
      </c>
      <c r="I1261" s="544" t="s">
        <v>2478</v>
      </c>
      <c r="J1261" s="543" t="s">
        <v>2478</v>
      </c>
      <c r="K1261" s="543" t="s">
        <v>2478</v>
      </c>
      <c r="L1261" s="543" t="s">
        <v>2478</v>
      </c>
      <c r="M1261" s="543" t="s">
        <v>2478</v>
      </c>
      <c r="N1261" s="543" t="s">
        <v>2478</v>
      </c>
      <c r="O1261" s="543" t="s">
        <v>2478</v>
      </c>
      <c r="P1261" s="543" t="s">
        <v>2478</v>
      </c>
      <c r="Q1261" s="543" t="s">
        <v>2478</v>
      </c>
      <c r="R1261" s="543" t="s">
        <v>2478</v>
      </c>
      <c r="S1261" s="543" t="s">
        <v>2478</v>
      </c>
    </row>
    <row r="1262" spans="1:19">
      <c r="A1262" s="540" t="s">
        <v>3271</v>
      </c>
      <c r="B1262" s="541"/>
      <c r="C1262" s="541"/>
      <c r="D1262" s="542">
        <v>90017</v>
      </c>
      <c r="E1262" s="542">
        <v>90017</v>
      </c>
      <c r="F1262" s="542" t="s">
        <v>5794</v>
      </c>
      <c r="G1262" s="540" t="s">
        <v>5795</v>
      </c>
      <c r="H1262" s="542" t="s">
        <v>2469</v>
      </c>
      <c r="I1262" s="541" t="s">
        <v>2478</v>
      </c>
      <c r="J1262" s="540" t="s">
        <v>2478</v>
      </c>
      <c r="K1262" s="540" t="s">
        <v>2478</v>
      </c>
      <c r="L1262" s="540" t="s">
        <v>2478</v>
      </c>
      <c r="M1262" s="540" t="s">
        <v>2478</v>
      </c>
      <c r="N1262" s="540" t="s">
        <v>2478</v>
      </c>
      <c r="O1262" s="540" t="s">
        <v>2478</v>
      </c>
      <c r="P1262" s="540" t="s">
        <v>2478</v>
      </c>
      <c r="Q1262" s="540" t="s">
        <v>2478</v>
      </c>
      <c r="R1262" s="540" t="s">
        <v>2478</v>
      </c>
      <c r="S1262" s="540" t="s">
        <v>2478</v>
      </c>
    </row>
    <row r="1263" spans="1:19">
      <c r="A1263" s="543" t="s">
        <v>3271</v>
      </c>
      <c r="B1263" s="544"/>
      <c r="C1263" s="544"/>
      <c r="D1263" s="545">
        <v>90017</v>
      </c>
      <c r="E1263" s="545">
        <v>90017</v>
      </c>
      <c r="F1263" s="545" t="s">
        <v>5796</v>
      </c>
      <c r="G1263" s="543" t="s">
        <v>5797</v>
      </c>
      <c r="H1263" s="545" t="s">
        <v>2469</v>
      </c>
      <c r="I1263" s="544" t="s">
        <v>2478</v>
      </c>
      <c r="J1263" s="543" t="s">
        <v>2478</v>
      </c>
      <c r="K1263" s="543" t="s">
        <v>2478</v>
      </c>
      <c r="L1263" s="543" t="s">
        <v>2478</v>
      </c>
      <c r="M1263" s="543" t="s">
        <v>2478</v>
      </c>
      <c r="N1263" s="543" t="s">
        <v>2478</v>
      </c>
      <c r="O1263" s="543" t="s">
        <v>2478</v>
      </c>
      <c r="P1263" s="543" t="s">
        <v>2478</v>
      </c>
      <c r="Q1263" s="543" t="s">
        <v>2478</v>
      </c>
      <c r="R1263" s="543" t="s">
        <v>2478</v>
      </c>
      <c r="S1263" s="543" t="s">
        <v>2478</v>
      </c>
    </row>
    <row r="1264" spans="1:19">
      <c r="A1264" s="540" t="s">
        <v>3271</v>
      </c>
      <c r="B1264" s="541"/>
      <c r="C1264" s="541"/>
      <c r="D1264" s="542">
        <v>90017</v>
      </c>
      <c r="E1264" s="542">
        <v>90017</v>
      </c>
      <c r="F1264" s="542" t="s">
        <v>5798</v>
      </c>
      <c r="G1264" s="540" t="s">
        <v>5799</v>
      </c>
      <c r="H1264" s="542" t="s">
        <v>2469</v>
      </c>
      <c r="I1264" s="541" t="s">
        <v>2478</v>
      </c>
      <c r="J1264" s="540" t="s">
        <v>2478</v>
      </c>
      <c r="K1264" s="540" t="s">
        <v>2478</v>
      </c>
      <c r="L1264" s="540" t="s">
        <v>2478</v>
      </c>
      <c r="M1264" s="540" t="s">
        <v>2478</v>
      </c>
      <c r="N1264" s="540" t="s">
        <v>2478</v>
      </c>
      <c r="O1264" s="540" t="s">
        <v>2478</v>
      </c>
      <c r="P1264" s="540" t="s">
        <v>2478</v>
      </c>
      <c r="Q1264" s="540" t="s">
        <v>2478</v>
      </c>
      <c r="R1264" s="540" t="s">
        <v>2478</v>
      </c>
      <c r="S1264" s="540" t="s">
        <v>2478</v>
      </c>
    </row>
    <row r="1265" spans="1:19">
      <c r="A1265" s="543" t="s">
        <v>3271</v>
      </c>
      <c r="B1265" s="544"/>
      <c r="C1265" s="544"/>
      <c r="D1265" s="545">
        <v>90017</v>
      </c>
      <c r="E1265" s="545">
        <v>90017</v>
      </c>
      <c r="F1265" s="545" t="s">
        <v>5800</v>
      </c>
      <c r="G1265" s="543" t="s">
        <v>5801</v>
      </c>
      <c r="H1265" s="545" t="s">
        <v>2469</v>
      </c>
      <c r="I1265" s="544" t="s">
        <v>2478</v>
      </c>
      <c r="J1265" s="543" t="s">
        <v>2478</v>
      </c>
      <c r="K1265" s="543" t="s">
        <v>2478</v>
      </c>
      <c r="L1265" s="543" t="s">
        <v>2478</v>
      </c>
      <c r="M1265" s="543" t="s">
        <v>2478</v>
      </c>
      <c r="N1265" s="543" t="s">
        <v>2478</v>
      </c>
      <c r="O1265" s="543" t="s">
        <v>2478</v>
      </c>
      <c r="P1265" s="543" t="s">
        <v>2478</v>
      </c>
      <c r="Q1265" s="543" t="s">
        <v>2478</v>
      </c>
      <c r="R1265" s="543" t="s">
        <v>2478</v>
      </c>
      <c r="S1265" s="543" t="s">
        <v>2478</v>
      </c>
    </row>
    <row r="1266" spans="1:19">
      <c r="A1266" s="540" t="s">
        <v>3271</v>
      </c>
      <c r="B1266" s="541"/>
      <c r="C1266" s="541"/>
      <c r="D1266" s="542">
        <v>90017</v>
      </c>
      <c r="E1266" s="542">
        <v>90017</v>
      </c>
      <c r="F1266" s="542" t="s">
        <v>5802</v>
      </c>
      <c r="G1266" s="540" t="s">
        <v>5803</v>
      </c>
      <c r="H1266" s="542" t="s">
        <v>2469</v>
      </c>
      <c r="I1266" s="541" t="s">
        <v>2478</v>
      </c>
      <c r="J1266" s="540" t="s">
        <v>2478</v>
      </c>
      <c r="K1266" s="540" t="s">
        <v>2478</v>
      </c>
      <c r="L1266" s="540" t="s">
        <v>2478</v>
      </c>
      <c r="M1266" s="540" t="s">
        <v>2478</v>
      </c>
      <c r="N1266" s="540" t="s">
        <v>2478</v>
      </c>
      <c r="O1266" s="540" t="s">
        <v>2478</v>
      </c>
      <c r="P1266" s="540" t="s">
        <v>2478</v>
      </c>
      <c r="Q1266" s="540" t="s">
        <v>2478</v>
      </c>
      <c r="R1266" s="540" t="s">
        <v>2478</v>
      </c>
      <c r="S1266" s="540" t="s">
        <v>2478</v>
      </c>
    </row>
    <row r="1267" spans="1:19">
      <c r="A1267" s="543" t="s">
        <v>3271</v>
      </c>
      <c r="B1267" s="544"/>
      <c r="C1267" s="544"/>
      <c r="D1267" s="545">
        <v>90017</v>
      </c>
      <c r="E1267" s="545">
        <v>90017</v>
      </c>
      <c r="F1267" s="545" t="s">
        <v>5804</v>
      </c>
      <c r="G1267" s="543" t="s">
        <v>5805</v>
      </c>
      <c r="H1267" s="545" t="s">
        <v>2469</v>
      </c>
      <c r="I1267" s="544" t="s">
        <v>2478</v>
      </c>
      <c r="J1267" s="543" t="s">
        <v>2478</v>
      </c>
      <c r="K1267" s="543" t="s">
        <v>2478</v>
      </c>
      <c r="L1267" s="543" t="s">
        <v>2478</v>
      </c>
      <c r="M1267" s="543" t="s">
        <v>2478</v>
      </c>
      <c r="N1267" s="543" t="s">
        <v>2478</v>
      </c>
      <c r="O1267" s="543" t="s">
        <v>2478</v>
      </c>
      <c r="P1267" s="543" t="s">
        <v>2478</v>
      </c>
      <c r="Q1267" s="543" t="s">
        <v>2478</v>
      </c>
      <c r="R1267" s="543" t="s">
        <v>2478</v>
      </c>
      <c r="S1267" s="543" t="s">
        <v>2478</v>
      </c>
    </row>
    <row r="1268" spans="1:19">
      <c r="A1268" s="540" t="s">
        <v>3271</v>
      </c>
      <c r="B1268" s="541"/>
      <c r="C1268" s="541"/>
      <c r="D1268" s="542">
        <v>90017</v>
      </c>
      <c r="E1268" s="542">
        <v>90017</v>
      </c>
      <c r="F1268" s="542" t="s">
        <v>5806</v>
      </c>
      <c r="G1268" s="540" t="s">
        <v>5807</v>
      </c>
      <c r="H1268" s="542" t="s">
        <v>2469</v>
      </c>
      <c r="I1268" s="541" t="s">
        <v>2478</v>
      </c>
      <c r="J1268" s="540" t="s">
        <v>2478</v>
      </c>
      <c r="K1268" s="540" t="s">
        <v>2478</v>
      </c>
      <c r="L1268" s="540" t="s">
        <v>2478</v>
      </c>
      <c r="M1268" s="540" t="s">
        <v>2478</v>
      </c>
      <c r="N1268" s="540" t="s">
        <v>2478</v>
      </c>
      <c r="O1268" s="540" t="s">
        <v>2478</v>
      </c>
      <c r="P1268" s="540" t="s">
        <v>2478</v>
      </c>
      <c r="Q1268" s="540" t="s">
        <v>2478</v>
      </c>
      <c r="R1268" s="540" t="s">
        <v>2478</v>
      </c>
      <c r="S1268" s="540" t="s">
        <v>2478</v>
      </c>
    </row>
    <row r="1269" spans="1:19">
      <c r="A1269" s="543" t="s">
        <v>3271</v>
      </c>
      <c r="B1269" s="544"/>
      <c r="C1269" s="544"/>
      <c r="D1269" s="545">
        <v>90053</v>
      </c>
      <c r="E1269" s="545">
        <v>90053</v>
      </c>
      <c r="F1269" s="545" t="s">
        <v>5808</v>
      </c>
      <c r="G1269" s="543" t="s">
        <v>5809</v>
      </c>
      <c r="H1269" s="545" t="s">
        <v>2469</v>
      </c>
      <c r="I1269" s="544" t="s">
        <v>2478</v>
      </c>
      <c r="J1269" s="543" t="s">
        <v>2478</v>
      </c>
      <c r="K1269" s="543" t="s">
        <v>2478</v>
      </c>
      <c r="L1269" s="543" t="s">
        <v>2478</v>
      </c>
      <c r="M1269" s="543" t="s">
        <v>2478</v>
      </c>
      <c r="N1269" s="543" t="s">
        <v>2478</v>
      </c>
      <c r="O1269" s="543" t="s">
        <v>2478</v>
      </c>
      <c r="P1269" s="543" t="s">
        <v>2478</v>
      </c>
      <c r="Q1269" s="543" t="s">
        <v>2478</v>
      </c>
      <c r="R1269" s="543" t="s">
        <v>2478</v>
      </c>
      <c r="S1269" s="543" t="s">
        <v>2478</v>
      </c>
    </row>
    <row r="1270" spans="1:19">
      <c r="A1270" s="540" t="s">
        <v>3271</v>
      </c>
      <c r="B1270" s="541"/>
      <c r="C1270" s="541"/>
      <c r="D1270" s="542">
        <v>90053</v>
      </c>
      <c r="E1270" s="542">
        <v>90053</v>
      </c>
      <c r="F1270" s="542" t="s">
        <v>5810</v>
      </c>
      <c r="G1270" s="540" t="s">
        <v>5811</v>
      </c>
      <c r="H1270" s="542" t="s">
        <v>2469</v>
      </c>
      <c r="I1270" s="541" t="s">
        <v>2478</v>
      </c>
      <c r="J1270" s="540" t="s">
        <v>2478</v>
      </c>
      <c r="K1270" s="540" t="s">
        <v>2478</v>
      </c>
      <c r="L1270" s="540" t="s">
        <v>2478</v>
      </c>
      <c r="M1270" s="540" t="s">
        <v>2478</v>
      </c>
      <c r="N1270" s="540" t="s">
        <v>2478</v>
      </c>
      <c r="O1270" s="540" t="s">
        <v>2478</v>
      </c>
      <c r="P1270" s="540" t="s">
        <v>2478</v>
      </c>
      <c r="Q1270" s="540" t="s">
        <v>2478</v>
      </c>
      <c r="R1270" s="540" t="s">
        <v>2478</v>
      </c>
      <c r="S1270" s="540" t="s">
        <v>2478</v>
      </c>
    </row>
    <row r="1271" spans="1:19">
      <c r="A1271" s="543" t="s">
        <v>3271</v>
      </c>
      <c r="B1271" s="544"/>
      <c r="C1271" s="544"/>
      <c r="D1271" s="545">
        <v>90053</v>
      </c>
      <c r="E1271" s="545">
        <v>90053</v>
      </c>
      <c r="F1271" s="545" t="s">
        <v>5812</v>
      </c>
      <c r="G1271" s="543" t="s">
        <v>5813</v>
      </c>
      <c r="H1271" s="545" t="s">
        <v>2469</v>
      </c>
      <c r="I1271" s="544" t="s">
        <v>2478</v>
      </c>
      <c r="J1271" s="543" t="s">
        <v>2478</v>
      </c>
      <c r="K1271" s="543" t="s">
        <v>2478</v>
      </c>
      <c r="L1271" s="543" t="s">
        <v>2478</v>
      </c>
      <c r="M1271" s="543" t="s">
        <v>2478</v>
      </c>
      <c r="N1271" s="543" t="s">
        <v>2478</v>
      </c>
      <c r="O1271" s="543" t="s">
        <v>2478</v>
      </c>
      <c r="P1271" s="543" t="s">
        <v>2478</v>
      </c>
      <c r="Q1271" s="543" t="s">
        <v>2478</v>
      </c>
      <c r="R1271" s="543" t="s">
        <v>2478</v>
      </c>
      <c r="S1271" s="543" t="s">
        <v>2478</v>
      </c>
    </row>
    <row r="1272" spans="1:19">
      <c r="A1272" s="540" t="s">
        <v>3271</v>
      </c>
      <c r="B1272" s="541"/>
      <c r="C1272" s="541"/>
      <c r="D1272" s="542">
        <v>90017</v>
      </c>
      <c r="E1272" s="542">
        <v>90017</v>
      </c>
      <c r="F1272" s="542" t="s">
        <v>5814</v>
      </c>
      <c r="G1272" s="540" t="s">
        <v>5815</v>
      </c>
      <c r="H1272" s="542" t="s">
        <v>2469</v>
      </c>
      <c r="I1272" s="541" t="s">
        <v>2478</v>
      </c>
      <c r="J1272" s="540" t="s">
        <v>2478</v>
      </c>
      <c r="K1272" s="540" t="s">
        <v>2478</v>
      </c>
      <c r="L1272" s="540" t="s">
        <v>2478</v>
      </c>
      <c r="M1272" s="540" t="s">
        <v>2478</v>
      </c>
      <c r="N1272" s="540" t="s">
        <v>2478</v>
      </c>
      <c r="O1272" s="540" t="s">
        <v>2478</v>
      </c>
      <c r="P1272" s="540" t="s">
        <v>2478</v>
      </c>
      <c r="Q1272" s="540" t="s">
        <v>2478</v>
      </c>
      <c r="R1272" s="540" t="s">
        <v>2478</v>
      </c>
      <c r="S1272" s="540" t="s">
        <v>2478</v>
      </c>
    </row>
    <row r="1273" spans="1:19">
      <c r="A1273" s="543" t="s">
        <v>3271</v>
      </c>
      <c r="B1273" s="544"/>
      <c r="C1273" s="544"/>
      <c r="D1273" s="545">
        <v>90053</v>
      </c>
      <c r="E1273" s="545">
        <v>90053</v>
      </c>
      <c r="F1273" s="545" t="s">
        <v>5816</v>
      </c>
      <c r="G1273" s="543" t="s">
        <v>5817</v>
      </c>
      <c r="H1273" s="545" t="s">
        <v>2469</v>
      </c>
      <c r="I1273" s="544" t="s">
        <v>2478</v>
      </c>
      <c r="J1273" s="543" t="s">
        <v>2478</v>
      </c>
      <c r="K1273" s="543" t="s">
        <v>2478</v>
      </c>
      <c r="L1273" s="543" t="s">
        <v>2478</v>
      </c>
      <c r="M1273" s="543" t="s">
        <v>2478</v>
      </c>
      <c r="N1273" s="543" t="s">
        <v>2478</v>
      </c>
      <c r="O1273" s="543" t="s">
        <v>2478</v>
      </c>
      <c r="P1273" s="543" t="s">
        <v>2478</v>
      </c>
      <c r="Q1273" s="543" t="s">
        <v>2478</v>
      </c>
      <c r="R1273" s="543" t="s">
        <v>2478</v>
      </c>
      <c r="S1273" s="543" t="s">
        <v>2478</v>
      </c>
    </row>
    <row r="1274" spans="1:19">
      <c r="A1274" s="540" t="s">
        <v>3271</v>
      </c>
      <c r="B1274" s="541"/>
      <c r="C1274" s="541"/>
      <c r="D1274" s="542">
        <v>90017</v>
      </c>
      <c r="E1274" s="542">
        <v>90017</v>
      </c>
      <c r="F1274" s="542" t="s">
        <v>5818</v>
      </c>
      <c r="G1274" s="540" t="s">
        <v>5819</v>
      </c>
      <c r="H1274" s="542" t="s">
        <v>2469</v>
      </c>
      <c r="I1274" s="541" t="s">
        <v>2478</v>
      </c>
      <c r="J1274" s="540" t="s">
        <v>2478</v>
      </c>
      <c r="K1274" s="540" t="s">
        <v>2478</v>
      </c>
      <c r="L1274" s="540" t="s">
        <v>2478</v>
      </c>
      <c r="M1274" s="540" t="s">
        <v>2478</v>
      </c>
      <c r="N1274" s="540" t="s">
        <v>2478</v>
      </c>
      <c r="O1274" s="540" t="s">
        <v>2478</v>
      </c>
      <c r="P1274" s="540" t="s">
        <v>2478</v>
      </c>
      <c r="Q1274" s="540" t="s">
        <v>2478</v>
      </c>
      <c r="R1274" s="540" t="s">
        <v>2478</v>
      </c>
      <c r="S1274" s="540" t="s">
        <v>2478</v>
      </c>
    </row>
    <row r="1275" spans="1:19">
      <c r="A1275" s="543" t="s">
        <v>3271</v>
      </c>
      <c r="B1275" s="544"/>
      <c r="C1275" s="544"/>
      <c r="D1275" s="545">
        <v>90017</v>
      </c>
      <c r="E1275" s="545">
        <v>90017</v>
      </c>
      <c r="F1275" s="545" t="s">
        <v>5820</v>
      </c>
      <c r="G1275" s="543" t="s">
        <v>5821</v>
      </c>
      <c r="H1275" s="545" t="s">
        <v>2469</v>
      </c>
      <c r="I1275" s="544" t="s">
        <v>2478</v>
      </c>
      <c r="J1275" s="543" t="s">
        <v>2478</v>
      </c>
      <c r="K1275" s="543" t="s">
        <v>2478</v>
      </c>
      <c r="L1275" s="543" t="s">
        <v>2478</v>
      </c>
      <c r="M1275" s="543" t="s">
        <v>2478</v>
      </c>
      <c r="N1275" s="543" t="s">
        <v>2478</v>
      </c>
      <c r="O1275" s="543" t="s">
        <v>2478</v>
      </c>
      <c r="P1275" s="543" t="s">
        <v>2478</v>
      </c>
      <c r="Q1275" s="543" t="s">
        <v>2478</v>
      </c>
      <c r="R1275" s="543" t="s">
        <v>2478</v>
      </c>
      <c r="S1275" s="543" t="s">
        <v>2478</v>
      </c>
    </row>
    <row r="1276" spans="1:19">
      <c r="A1276" s="540" t="s">
        <v>3271</v>
      </c>
      <c r="B1276" s="541"/>
      <c r="C1276" s="541"/>
      <c r="D1276" s="542">
        <v>90017</v>
      </c>
      <c r="E1276" s="542">
        <v>90017</v>
      </c>
      <c r="F1276" s="542" t="s">
        <v>5822</v>
      </c>
      <c r="G1276" s="540" t="s">
        <v>5823</v>
      </c>
      <c r="H1276" s="542" t="s">
        <v>2469</v>
      </c>
      <c r="I1276" s="541" t="s">
        <v>2478</v>
      </c>
      <c r="J1276" s="540" t="s">
        <v>2478</v>
      </c>
      <c r="K1276" s="540" t="s">
        <v>2478</v>
      </c>
      <c r="L1276" s="540" t="s">
        <v>2478</v>
      </c>
      <c r="M1276" s="540" t="s">
        <v>2478</v>
      </c>
      <c r="N1276" s="540" t="s">
        <v>2478</v>
      </c>
      <c r="O1276" s="540" t="s">
        <v>2478</v>
      </c>
      <c r="P1276" s="540" t="s">
        <v>2478</v>
      </c>
      <c r="Q1276" s="540" t="s">
        <v>2478</v>
      </c>
      <c r="R1276" s="540" t="s">
        <v>2478</v>
      </c>
      <c r="S1276" s="540" t="s">
        <v>2478</v>
      </c>
    </row>
    <row r="1277" spans="1:19">
      <c r="A1277" s="543" t="s">
        <v>3271</v>
      </c>
      <c r="B1277" s="544"/>
      <c r="C1277" s="544"/>
      <c r="D1277" s="545">
        <v>90017</v>
      </c>
      <c r="E1277" s="545">
        <v>90017</v>
      </c>
      <c r="F1277" s="545" t="s">
        <v>5824</v>
      </c>
      <c r="G1277" s="543" t="s">
        <v>5825</v>
      </c>
      <c r="H1277" s="545" t="s">
        <v>2469</v>
      </c>
      <c r="I1277" s="544" t="s">
        <v>2478</v>
      </c>
      <c r="J1277" s="543" t="s">
        <v>2478</v>
      </c>
      <c r="K1277" s="543" t="s">
        <v>2478</v>
      </c>
      <c r="L1277" s="543" t="s">
        <v>2478</v>
      </c>
      <c r="M1277" s="543" t="s">
        <v>2478</v>
      </c>
      <c r="N1277" s="543" t="s">
        <v>2478</v>
      </c>
      <c r="O1277" s="543" t="s">
        <v>2478</v>
      </c>
      <c r="P1277" s="543" t="s">
        <v>2478</v>
      </c>
      <c r="Q1277" s="543" t="s">
        <v>2478</v>
      </c>
      <c r="R1277" s="543" t="s">
        <v>2478</v>
      </c>
      <c r="S1277" s="543" t="s">
        <v>2478</v>
      </c>
    </row>
    <row r="1278" spans="1:19">
      <c r="A1278" s="540" t="s">
        <v>3271</v>
      </c>
      <c r="B1278" s="541"/>
      <c r="C1278" s="541"/>
      <c r="D1278" s="542">
        <v>90017</v>
      </c>
      <c r="E1278" s="542">
        <v>90017</v>
      </c>
      <c r="F1278" s="542" t="s">
        <v>5826</v>
      </c>
      <c r="G1278" s="540" t="s">
        <v>5827</v>
      </c>
      <c r="H1278" s="542" t="s">
        <v>2469</v>
      </c>
      <c r="I1278" s="541" t="s">
        <v>2478</v>
      </c>
      <c r="J1278" s="540" t="s">
        <v>2478</v>
      </c>
      <c r="K1278" s="540" t="s">
        <v>2478</v>
      </c>
      <c r="L1278" s="540" t="s">
        <v>2478</v>
      </c>
      <c r="M1278" s="540" t="s">
        <v>2478</v>
      </c>
      <c r="N1278" s="540" t="s">
        <v>2478</v>
      </c>
      <c r="O1278" s="540" t="s">
        <v>2478</v>
      </c>
      <c r="P1278" s="540" t="s">
        <v>2478</v>
      </c>
      <c r="Q1278" s="540" t="s">
        <v>2478</v>
      </c>
      <c r="R1278" s="540" t="s">
        <v>2478</v>
      </c>
      <c r="S1278" s="540" t="s">
        <v>2478</v>
      </c>
    </row>
    <row r="1279" spans="1:19">
      <c r="A1279" s="543" t="s">
        <v>3271</v>
      </c>
      <c r="B1279" s="544"/>
      <c r="C1279" s="544"/>
      <c r="D1279" s="545">
        <v>90017</v>
      </c>
      <c r="E1279" s="545">
        <v>90017</v>
      </c>
      <c r="F1279" s="545" t="s">
        <v>5828</v>
      </c>
      <c r="G1279" s="543" t="s">
        <v>5829</v>
      </c>
      <c r="H1279" s="545" t="s">
        <v>2469</v>
      </c>
      <c r="I1279" s="544" t="s">
        <v>2478</v>
      </c>
      <c r="J1279" s="543" t="s">
        <v>2478</v>
      </c>
      <c r="K1279" s="543" t="s">
        <v>2478</v>
      </c>
      <c r="L1279" s="543" t="s">
        <v>2478</v>
      </c>
      <c r="M1279" s="543" t="s">
        <v>2478</v>
      </c>
      <c r="N1279" s="543" t="s">
        <v>2478</v>
      </c>
      <c r="O1279" s="543" t="s">
        <v>2478</v>
      </c>
      <c r="P1279" s="543" t="s">
        <v>2478</v>
      </c>
      <c r="Q1279" s="543" t="s">
        <v>2478</v>
      </c>
      <c r="R1279" s="543" t="s">
        <v>2478</v>
      </c>
      <c r="S1279" s="543" t="s">
        <v>2478</v>
      </c>
    </row>
    <row r="1280" spans="1:19">
      <c r="A1280" s="540" t="s">
        <v>3271</v>
      </c>
      <c r="B1280" s="541"/>
      <c r="C1280" s="541"/>
      <c r="D1280" s="542">
        <v>90017</v>
      </c>
      <c r="E1280" s="542">
        <v>90017</v>
      </c>
      <c r="F1280" s="542" t="s">
        <v>5830</v>
      </c>
      <c r="G1280" s="540" t="s">
        <v>5831</v>
      </c>
      <c r="H1280" s="542" t="s">
        <v>2469</v>
      </c>
      <c r="I1280" s="541" t="s">
        <v>2478</v>
      </c>
      <c r="J1280" s="540" t="s">
        <v>2478</v>
      </c>
      <c r="K1280" s="540" t="s">
        <v>2478</v>
      </c>
      <c r="L1280" s="540" t="s">
        <v>2478</v>
      </c>
      <c r="M1280" s="540" t="s">
        <v>2478</v>
      </c>
      <c r="N1280" s="540" t="s">
        <v>2478</v>
      </c>
      <c r="O1280" s="540" t="s">
        <v>2478</v>
      </c>
      <c r="P1280" s="540" t="s">
        <v>2478</v>
      </c>
      <c r="Q1280" s="540" t="s">
        <v>2478</v>
      </c>
      <c r="R1280" s="540" t="s">
        <v>2478</v>
      </c>
      <c r="S1280" s="540" t="s">
        <v>2478</v>
      </c>
    </row>
    <row r="1281" spans="1:19">
      <c r="A1281" s="543" t="s">
        <v>3271</v>
      </c>
      <c r="B1281" s="544"/>
      <c r="C1281" s="544"/>
      <c r="D1281" s="545">
        <v>90017</v>
      </c>
      <c r="E1281" s="545">
        <v>90017</v>
      </c>
      <c r="F1281" s="545" t="s">
        <v>5832</v>
      </c>
      <c r="G1281" s="543" t="s">
        <v>5833</v>
      </c>
      <c r="H1281" s="545" t="s">
        <v>2469</v>
      </c>
      <c r="I1281" s="544" t="s">
        <v>2478</v>
      </c>
      <c r="J1281" s="543" t="s">
        <v>2478</v>
      </c>
      <c r="K1281" s="543" t="s">
        <v>2478</v>
      </c>
      <c r="L1281" s="543" t="s">
        <v>2478</v>
      </c>
      <c r="M1281" s="543" t="s">
        <v>2478</v>
      </c>
      <c r="N1281" s="543" t="s">
        <v>2478</v>
      </c>
      <c r="O1281" s="543" t="s">
        <v>2478</v>
      </c>
      <c r="P1281" s="543" t="s">
        <v>2478</v>
      </c>
      <c r="Q1281" s="543" t="s">
        <v>2478</v>
      </c>
      <c r="R1281" s="543" t="s">
        <v>2478</v>
      </c>
      <c r="S1281" s="543" t="s">
        <v>2478</v>
      </c>
    </row>
    <row r="1282" spans="1:19">
      <c r="A1282" s="540" t="s">
        <v>3271</v>
      </c>
      <c r="B1282" s="541"/>
      <c r="C1282" s="541"/>
      <c r="D1282" s="542">
        <v>90017</v>
      </c>
      <c r="E1282" s="542">
        <v>90017</v>
      </c>
      <c r="F1282" s="542" t="s">
        <v>5834</v>
      </c>
      <c r="G1282" s="540" t="s">
        <v>5835</v>
      </c>
      <c r="H1282" s="542" t="s">
        <v>2469</v>
      </c>
      <c r="I1282" s="541" t="s">
        <v>2478</v>
      </c>
      <c r="J1282" s="540" t="s">
        <v>2478</v>
      </c>
      <c r="K1282" s="540" t="s">
        <v>2478</v>
      </c>
      <c r="L1282" s="540" t="s">
        <v>2478</v>
      </c>
      <c r="M1282" s="540" t="s">
        <v>2478</v>
      </c>
      <c r="N1282" s="540" t="s">
        <v>2478</v>
      </c>
      <c r="O1282" s="540" t="s">
        <v>2478</v>
      </c>
      <c r="P1282" s="540" t="s">
        <v>2478</v>
      </c>
      <c r="Q1282" s="540" t="s">
        <v>2478</v>
      </c>
      <c r="R1282" s="540" t="s">
        <v>2478</v>
      </c>
      <c r="S1282" s="540" t="s">
        <v>2478</v>
      </c>
    </row>
    <row r="1283" spans="1:19">
      <c r="A1283" s="543" t="s">
        <v>3271</v>
      </c>
      <c r="B1283" s="544"/>
      <c r="C1283" s="544"/>
      <c r="D1283" s="545">
        <v>90017</v>
      </c>
      <c r="E1283" s="545">
        <v>90017</v>
      </c>
      <c r="F1283" s="545" t="s">
        <v>5836</v>
      </c>
      <c r="G1283" s="543" t="s">
        <v>5837</v>
      </c>
      <c r="H1283" s="545" t="s">
        <v>2469</v>
      </c>
      <c r="I1283" s="544" t="s">
        <v>2478</v>
      </c>
      <c r="J1283" s="543" t="s">
        <v>2478</v>
      </c>
      <c r="K1283" s="543" t="s">
        <v>2478</v>
      </c>
      <c r="L1283" s="543" t="s">
        <v>2478</v>
      </c>
      <c r="M1283" s="543" t="s">
        <v>2478</v>
      </c>
      <c r="N1283" s="543" t="s">
        <v>2478</v>
      </c>
      <c r="O1283" s="543" t="s">
        <v>2478</v>
      </c>
      <c r="P1283" s="543" t="s">
        <v>2478</v>
      </c>
      <c r="Q1283" s="543" t="s">
        <v>2478</v>
      </c>
      <c r="R1283" s="543" t="s">
        <v>2478</v>
      </c>
      <c r="S1283" s="543" t="s">
        <v>2478</v>
      </c>
    </row>
    <row r="1284" spans="1:19">
      <c r="A1284" s="540" t="s">
        <v>3271</v>
      </c>
      <c r="B1284" s="541"/>
      <c r="C1284" s="541"/>
      <c r="D1284" s="542">
        <v>90017</v>
      </c>
      <c r="E1284" s="542">
        <v>90017</v>
      </c>
      <c r="F1284" s="542" t="s">
        <v>5838</v>
      </c>
      <c r="G1284" s="540" t="s">
        <v>5839</v>
      </c>
      <c r="H1284" s="542" t="s">
        <v>2469</v>
      </c>
      <c r="I1284" s="541" t="s">
        <v>2478</v>
      </c>
      <c r="J1284" s="540" t="s">
        <v>2478</v>
      </c>
      <c r="K1284" s="540" t="s">
        <v>2478</v>
      </c>
      <c r="L1284" s="540" t="s">
        <v>2478</v>
      </c>
      <c r="M1284" s="540" t="s">
        <v>2478</v>
      </c>
      <c r="N1284" s="540" t="s">
        <v>2478</v>
      </c>
      <c r="O1284" s="540" t="s">
        <v>2478</v>
      </c>
      <c r="P1284" s="540" t="s">
        <v>2478</v>
      </c>
      <c r="Q1284" s="540" t="s">
        <v>2478</v>
      </c>
      <c r="R1284" s="540" t="s">
        <v>2478</v>
      </c>
      <c r="S1284" s="540" t="s">
        <v>2478</v>
      </c>
    </row>
    <row r="1285" spans="1:19">
      <c r="A1285" s="543" t="s">
        <v>3271</v>
      </c>
      <c r="B1285" s="544"/>
      <c r="C1285" s="544"/>
      <c r="D1285" s="545">
        <v>90017</v>
      </c>
      <c r="E1285" s="545">
        <v>90017</v>
      </c>
      <c r="F1285" s="545" t="s">
        <v>5840</v>
      </c>
      <c r="G1285" s="543" t="s">
        <v>5841</v>
      </c>
      <c r="H1285" s="545" t="s">
        <v>2469</v>
      </c>
      <c r="I1285" s="544" t="s">
        <v>2478</v>
      </c>
      <c r="J1285" s="543" t="s">
        <v>2478</v>
      </c>
      <c r="K1285" s="543" t="s">
        <v>2478</v>
      </c>
      <c r="L1285" s="543" t="s">
        <v>2478</v>
      </c>
      <c r="M1285" s="543" t="s">
        <v>2478</v>
      </c>
      <c r="N1285" s="543" t="s">
        <v>2478</v>
      </c>
      <c r="O1285" s="543" t="s">
        <v>2478</v>
      </c>
      <c r="P1285" s="543" t="s">
        <v>2478</v>
      </c>
      <c r="Q1285" s="543" t="s">
        <v>2478</v>
      </c>
      <c r="R1285" s="543" t="s">
        <v>2478</v>
      </c>
      <c r="S1285" s="543" t="s">
        <v>2478</v>
      </c>
    </row>
    <row r="1286" spans="1:19">
      <c r="A1286" s="540" t="s">
        <v>3271</v>
      </c>
      <c r="B1286" s="541"/>
      <c r="C1286" s="541"/>
      <c r="D1286" s="542">
        <v>90017</v>
      </c>
      <c r="E1286" s="542">
        <v>90017</v>
      </c>
      <c r="F1286" s="542" t="s">
        <v>5842</v>
      </c>
      <c r="G1286" s="540" t="s">
        <v>5843</v>
      </c>
      <c r="H1286" s="542" t="s">
        <v>2469</v>
      </c>
      <c r="I1286" s="541" t="s">
        <v>2478</v>
      </c>
      <c r="J1286" s="540" t="s">
        <v>2478</v>
      </c>
      <c r="K1286" s="540" t="s">
        <v>2478</v>
      </c>
      <c r="L1286" s="540" t="s">
        <v>2478</v>
      </c>
      <c r="M1286" s="540" t="s">
        <v>2478</v>
      </c>
      <c r="N1286" s="540" t="s">
        <v>2478</v>
      </c>
      <c r="O1286" s="540" t="s">
        <v>2478</v>
      </c>
      <c r="P1286" s="540" t="s">
        <v>2478</v>
      </c>
      <c r="Q1286" s="540" t="s">
        <v>2478</v>
      </c>
      <c r="R1286" s="540" t="s">
        <v>2478</v>
      </c>
      <c r="S1286" s="540" t="s">
        <v>2478</v>
      </c>
    </row>
    <row r="1287" spans="1:19">
      <c r="A1287" s="543" t="s">
        <v>3271</v>
      </c>
      <c r="B1287" s="544"/>
      <c r="C1287" s="544"/>
      <c r="D1287" s="545">
        <v>90017</v>
      </c>
      <c r="E1287" s="545">
        <v>90017</v>
      </c>
      <c r="F1287" s="545" t="s">
        <v>5844</v>
      </c>
      <c r="G1287" s="543" t="s">
        <v>5845</v>
      </c>
      <c r="H1287" s="545" t="s">
        <v>2469</v>
      </c>
      <c r="I1287" s="544" t="s">
        <v>2478</v>
      </c>
      <c r="J1287" s="543" t="s">
        <v>2478</v>
      </c>
      <c r="K1287" s="543" t="s">
        <v>2478</v>
      </c>
      <c r="L1287" s="543" t="s">
        <v>2478</v>
      </c>
      <c r="M1287" s="543" t="s">
        <v>2478</v>
      </c>
      <c r="N1287" s="543" t="s">
        <v>2478</v>
      </c>
      <c r="O1287" s="543" t="s">
        <v>2478</v>
      </c>
      <c r="P1287" s="543" t="s">
        <v>2478</v>
      </c>
      <c r="Q1287" s="543" t="s">
        <v>2478</v>
      </c>
      <c r="R1287" s="543" t="s">
        <v>2478</v>
      </c>
      <c r="S1287" s="543" t="s">
        <v>2478</v>
      </c>
    </row>
    <row r="1288" spans="1:19">
      <c r="A1288" s="540" t="s">
        <v>3271</v>
      </c>
      <c r="B1288" s="541"/>
      <c r="C1288" s="541"/>
      <c r="D1288" s="542">
        <v>90017</v>
      </c>
      <c r="E1288" s="542">
        <v>90017</v>
      </c>
      <c r="F1288" s="542" t="s">
        <v>5846</v>
      </c>
      <c r="G1288" s="540" t="s">
        <v>5847</v>
      </c>
      <c r="H1288" s="542" t="s">
        <v>2469</v>
      </c>
      <c r="I1288" s="541" t="s">
        <v>2478</v>
      </c>
      <c r="J1288" s="540" t="s">
        <v>2478</v>
      </c>
      <c r="K1288" s="540" t="s">
        <v>2478</v>
      </c>
      <c r="L1288" s="540" t="s">
        <v>2478</v>
      </c>
      <c r="M1288" s="540" t="s">
        <v>2478</v>
      </c>
      <c r="N1288" s="540" t="s">
        <v>2478</v>
      </c>
      <c r="O1288" s="540" t="s">
        <v>2478</v>
      </c>
      <c r="P1288" s="540" t="s">
        <v>2478</v>
      </c>
      <c r="Q1288" s="540" t="s">
        <v>2478</v>
      </c>
      <c r="R1288" s="540" t="s">
        <v>2478</v>
      </c>
      <c r="S1288" s="540" t="s">
        <v>2478</v>
      </c>
    </row>
    <row r="1289" spans="1:19">
      <c r="A1289" s="543" t="s">
        <v>3271</v>
      </c>
      <c r="B1289" s="544"/>
      <c r="C1289" s="544"/>
      <c r="D1289" s="545">
        <v>90017</v>
      </c>
      <c r="E1289" s="545">
        <v>90017</v>
      </c>
      <c r="F1289" s="545" t="s">
        <v>5848</v>
      </c>
      <c r="G1289" s="543" t="s">
        <v>5849</v>
      </c>
      <c r="H1289" s="545" t="s">
        <v>2469</v>
      </c>
      <c r="I1289" s="544" t="s">
        <v>2478</v>
      </c>
      <c r="J1289" s="543" t="s">
        <v>2478</v>
      </c>
      <c r="K1289" s="543" t="s">
        <v>2478</v>
      </c>
      <c r="L1289" s="543" t="s">
        <v>2478</v>
      </c>
      <c r="M1289" s="543" t="s">
        <v>2478</v>
      </c>
      <c r="N1289" s="543" t="s">
        <v>2478</v>
      </c>
      <c r="O1289" s="543" t="s">
        <v>2478</v>
      </c>
      <c r="P1289" s="543" t="s">
        <v>2478</v>
      </c>
      <c r="Q1289" s="543" t="s">
        <v>2478</v>
      </c>
      <c r="R1289" s="543" t="s">
        <v>2478</v>
      </c>
      <c r="S1289" s="543" t="s">
        <v>2478</v>
      </c>
    </row>
    <row r="1290" spans="1:19">
      <c r="A1290" s="540" t="s">
        <v>3271</v>
      </c>
      <c r="B1290" s="541"/>
      <c r="C1290" s="541"/>
      <c r="D1290" s="542">
        <v>90017</v>
      </c>
      <c r="E1290" s="542">
        <v>90017</v>
      </c>
      <c r="F1290" s="542" t="s">
        <v>5850</v>
      </c>
      <c r="G1290" s="540" t="s">
        <v>5851</v>
      </c>
      <c r="H1290" s="542" t="s">
        <v>2469</v>
      </c>
      <c r="I1290" s="541" t="s">
        <v>2478</v>
      </c>
      <c r="J1290" s="540" t="s">
        <v>2478</v>
      </c>
      <c r="K1290" s="540" t="s">
        <v>2478</v>
      </c>
      <c r="L1290" s="540" t="s">
        <v>2478</v>
      </c>
      <c r="M1290" s="540" t="s">
        <v>2478</v>
      </c>
      <c r="N1290" s="540" t="s">
        <v>2478</v>
      </c>
      <c r="O1290" s="540" t="s">
        <v>2478</v>
      </c>
      <c r="P1290" s="540" t="s">
        <v>2478</v>
      </c>
      <c r="Q1290" s="540" t="s">
        <v>2478</v>
      </c>
      <c r="R1290" s="540" t="s">
        <v>2478</v>
      </c>
      <c r="S1290" s="540" t="s">
        <v>2478</v>
      </c>
    </row>
    <row r="1291" spans="1:19">
      <c r="A1291" s="543" t="s">
        <v>3271</v>
      </c>
      <c r="B1291" s="544"/>
      <c r="C1291" s="544"/>
      <c r="D1291" s="545">
        <v>90017</v>
      </c>
      <c r="E1291" s="545">
        <v>90017</v>
      </c>
      <c r="F1291" s="545" t="s">
        <v>5852</v>
      </c>
      <c r="G1291" s="543" t="s">
        <v>5853</v>
      </c>
      <c r="H1291" s="545" t="s">
        <v>2469</v>
      </c>
      <c r="I1291" s="544" t="s">
        <v>2478</v>
      </c>
      <c r="J1291" s="543" t="s">
        <v>2478</v>
      </c>
      <c r="K1291" s="543" t="s">
        <v>2478</v>
      </c>
      <c r="L1291" s="543" t="s">
        <v>2478</v>
      </c>
      <c r="M1291" s="543" t="s">
        <v>2478</v>
      </c>
      <c r="N1291" s="543" t="s">
        <v>2478</v>
      </c>
      <c r="O1291" s="543" t="s">
        <v>2478</v>
      </c>
      <c r="P1291" s="543" t="s">
        <v>2478</v>
      </c>
      <c r="Q1291" s="543" t="s">
        <v>2478</v>
      </c>
      <c r="R1291" s="543" t="s">
        <v>2478</v>
      </c>
      <c r="S1291" s="543" t="s">
        <v>2478</v>
      </c>
    </row>
    <row r="1292" spans="1:19">
      <c r="A1292" s="540" t="s">
        <v>3271</v>
      </c>
      <c r="B1292" s="541"/>
      <c r="C1292" s="541"/>
      <c r="D1292" s="542">
        <v>90017</v>
      </c>
      <c r="E1292" s="542">
        <v>90017</v>
      </c>
      <c r="F1292" s="542" t="s">
        <v>5854</v>
      </c>
      <c r="G1292" s="540" t="s">
        <v>5855</v>
      </c>
      <c r="H1292" s="542" t="s">
        <v>2469</v>
      </c>
      <c r="I1292" s="541" t="s">
        <v>2478</v>
      </c>
      <c r="J1292" s="540" t="s">
        <v>2478</v>
      </c>
      <c r="K1292" s="540" t="s">
        <v>2478</v>
      </c>
      <c r="L1292" s="540" t="s">
        <v>2478</v>
      </c>
      <c r="M1292" s="540" t="s">
        <v>2478</v>
      </c>
      <c r="N1292" s="540" t="s">
        <v>2478</v>
      </c>
      <c r="O1292" s="540" t="s">
        <v>2478</v>
      </c>
      <c r="P1292" s="540" t="s">
        <v>2478</v>
      </c>
      <c r="Q1292" s="540" t="s">
        <v>2478</v>
      </c>
      <c r="R1292" s="540" t="s">
        <v>2478</v>
      </c>
      <c r="S1292" s="540" t="s">
        <v>2478</v>
      </c>
    </row>
    <row r="1293" spans="1:19">
      <c r="A1293" s="543" t="s">
        <v>3271</v>
      </c>
      <c r="B1293" s="544"/>
      <c r="C1293" s="544"/>
      <c r="D1293" s="545">
        <v>90017</v>
      </c>
      <c r="E1293" s="545">
        <v>90017</v>
      </c>
      <c r="F1293" s="545" t="s">
        <v>5856</v>
      </c>
      <c r="G1293" s="543" t="s">
        <v>5857</v>
      </c>
      <c r="H1293" s="545" t="s">
        <v>2469</v>
      </c>
      <c r="I1293" s="544" t="s">
        <v>2478</v>
      </c>
      <c r="J1293" s="543" t="s">
        <v>2478</v>
      </c>
      <c r="K1293" s="543" t="s">
        <v>2478</v>
      </c>
      <c r="L1293" s="543" t="s">
        <v>2478</v>
      </c>
      <c r="M1293" s="543" t="s">
        <v>2478</v>
      </c>
      <c r="N1293" s="543" t="s">
        <v>2478</v>
      </c>
      <c r="O1293" s="543" t="s">
        <v>2478</v>
      </c>
      <c r="P1293" s="543" t="s">
        <v>2478</v>
      </c>
      <c r="Q1293" s="543" t="s">
        <v>2478</v>
      </c>
      <c r="R1293" s="543" t="s">
        <v>2478</v>
      </c>
      <c r="S1293" s="543" t="s">
        <v>2478</v>
      </c>
    </row>
    <row r="1294" spans="1:19">
      <c r="A1294" s="540" t="s">
        <v>3271</v>
      </c>
      <c r="B1294" s="541"/>
      <c r="C1294" s="541"/>
      <c r="D1294" s="542">
        <v>90017</v>
      </c>
      <c r="E1294" s="542">
        <v>90017</v>
      </c>
      <c r="F1294" s="542" t="s">
        <v>5858</v>
      </c>
      <c r="G1294" s="540" t="s">
        <v>5859</v>
      </c>
      <c r="H1294" s="542" t="s">
        <v>2469</v>
      </c>
      <c r="I1294" s="541" t="s">
        <v>2478</v>
      </c>
      <c r="J1294" s="540" t="s">
        <v>2478</v>
      </c>
      <c r="K1294" s="540" t="s">
        <v>2478</v>
      </c>
      <c r="L1294" s="540" t="s">
        <v>2478</v>
      </c>
      <c r="M1294" s="540" t="s">
        <v>2478</v>
      </c>
      <c r="N1294" s="540" t="s">
        <v>2478</v>
      </c>
      <c r="O1294" s="540" t="s">
        <v>2478</v>
      </c>
      <c r="P1294" s="540" t="s">
        <v>2478</v>
      </c>
      <c r="Q1294" s="540" t="s">
        <v>2478</v>
      </c>
      <c r="R1294" s="540" t="s">
        <v>2478</v>
      </c>
      <c r="S1294" s="540" t="s">
        <v>2478</v>
      </c>
    </row>
    <row r="1295" spans="1:19">
      <c r="A1295" s="543" t="s">
        <v>3271</v>
      </c>
      <c r="B1295" s="544"/>
      <c r="C1295" s="544"/>
      <c r="D1295" s="545">
        <v>90017</v>
      </c>
      <c r="E1295" s="545">
        <v>90017</v>
      </c>
      <c r="F1295" s="545" t="s">
        <v>5860</v>
      </c>
      <c r="G1295" s="543" t="s">
        <v>5861</v>
      </c>
      <c r="H1295" s="545" t="s">
        <v>2469</v>
      </c>
      <c r="I1295" s="544" t="s">
        <v>2478</v>
      </c>
      <c r="J1295" s="543" t="s">
        <v>2478</v>
      </c>
      <c r="K1295" s="543" t="s">
        <v>2478</v>
      </c>
      <c r="L1295" s="543" t="s">
        <v>2478</v>
      </c>
      <c r="M1295" s="543" t="s">
        <v>2478</v>
      </c>
      <c r="N1295" s="543" t="s">
        <v>2478</v>
      </c>
      <c r="O1295" s="543" t="s">
        <v>2478</v>
      </c>
      <c r="P1295" s="543" t="s">
        <v>2478</v>
      </c>
      <c r="Q1295" s="543" t="s">
        <v>2478</v>
      </c>
      <c r="R1295" s="543" t="s">
        <v>2478</v>
      </c>
      <c r="S1295" s="543" t="s">
        <v>2478</v>
      </c>
    </row>
    <row r="1296" spans="1:19">
      <c r="A1296" s="540" t="s">
        <v>3271</v>
      </c>
      <c r="B1296" s="541"/>
      <c r="C1296" s="541"/>
      <c r="D1296" s="542">
        <v>90017</v>
      </c>
      <c r="E1296" s="542">
        <v>90017</v>
      </c>
      <c r="F1296" s="542" t="s">
        <v>5862</v>
      </c>
      <c r="G1296" s="540" t="s">
        <v>5863</v>
      </c>
      <c r="H1296" s="542" t="s">
        <v>2469</v>
      </c>
      <c r="I1296" s="541" t="s">
        <v>2478</v>
      </c>
      <c r="J1296" s="540" t="s">
        <v>2478</v>
      </c>
      <c r="K1296" s="540" t="s">
        <v>2478</v>
      </c>
      <c r="L1296" s="540" t="s">
        <v>2478</v>
      </c>
      <c r="M1296" s="540" t="s">
        <v>2478</v>
      </c>
      <c r="N1296" s="540" t="s">
        <v>2478</v>
      </c>
      <c r="O1296" s="540" t="s">
        <v>2478</v>
      </c>
      <c r="P1296" s="540" t="s">
        <v>2478</v>
      </c>
      <c r="Q1296" s="540" t="s">
        <v>2478</v>
      </c>
      <c r="R1296" s="540" t="s">
        <v>2478</v>
      </c>
      <c r="S1296" s="540" t="s">
        <v>2478</v>
      </c>
    </row>
    <row r="1297" spans="1:19">
      <c r="A1297" s="543" t="s">
        <v>3271</v>
      </c>
      <c r="B1297" s="544"/>
      <c r="C1297" s="544"/>
      <c r="D1297" s="545">
        <v>90017</v>
      </c>
      <c r="E1297" s="545">
        <v>90017</v>
      </c>
      <c r="F1297" s="545" t="s">
        <v>5864</v>
      </c>
      <c r="G1297" s="543" t="s">
        <v>5865</v>
      </c>
      <c r="H1297" s="545" t="s">
        <v>2469</v>
      </c>
      <c r="I1297" s="544" t="s">
        <v>2478</v>
      </c>
      <c r="J1297" s="543" t="s">
        <v>2478</v>
      </c>
      <c r="K1297" s="543" t="s">
        <v>2478</v>
      </c>
      <c r="L1297" s="543" t="s">
        <v>2478</v>
      </c>
      <c r="M1297" s="543" t="s">
        <v>2478</v>
      </c>
      <c r="N1297" s="543" t="s">
        <v>2478</v>
      </c>
      <c r="O1297" s="543" t="s">
        <v>2478</v>
      </c>
      <c r="P1297" s="543" t="s">
        <v>2478</v>
      </c>
      <c r="Q1297" s="543" t="s">
        <v>2478</v>
      </c>
      <c r="R1297" s="543" t="s">
        <v>2478</v>
      </c>
      <c r="S1297" s="543" t="s">
        <v>2478</v>
      </c>
    </row>
    <row r="1298" spans="1:19">
      <c r="A1298" s="540" t="s">
        <v>3271</v>
      </c>
      <c r="B1298" s="541"/>
      <c r="C1298" s="541"/>
      <c r="D1298" s="542">
        <v>90017</v>
      </c>
      <c r="E1298" s="542">
        <v>90017</v>
      </c>
      <c r="F1298" s="542" t="s">
        <v>5866</v>
      </c>
      <c r="G1298" s="540" t="s">
        <v>5867</v>
      </c>
      <c r="H1298" s="542" t="s">
        <v>2469</v>
      </c>
      <c r="I1298" s="541" t="s">
        <v>2478</v>
      </c>
      <c r="J1298" s="540" t="s">
        <v>2478</v>
      </c>
      <c r="K1298" s="540" t="s">
        <v>2478</v>
      </c>
      <c r="L1298" s="540" t="s">
        <v>2478</v>
      </c>
      <c r="M1298" s="540" t="s">
        <v>2478</v>
      </c>
      <c r="N1298" s="540" t="s">
        <v>2478</v>
      </c>
      <c r="O1298" s="540" t="s">
        <v>2478</v>
      </c>
      <c r="P1298" s="540" t="s">
        <v>2478</v>
      </c>
      <c r="Q1298" s="540" t="s">
        <v>2478</v>
      </c>
      <c r="R1298" s="540" t="s">
        <v>2478</v>
      </c>
      <c r="S1298" s="540" t="s">
        <v>2478</v>
      </c>
    </row>
    <row r="1299" spans="1:19">
      <c r="A1299" s="543" t="s">
        <v>3271</v>
      </c>
      <c r="B1299" s="544"/>
      <c r="C1299" s="544"/>
      <c r="D1299" s="545">
        <v>90017</v>
      </c>
      <c r="E1299" s="545">
        <v>90017</v>
      </c>
      <c r="F1299" s="545" t="s">
        <v>5868</v>
      </c>
      <c r="G1299" s="543" t="s">
        <v>5869</v>
      </c>
      <c r="H1299" s="545" t="s">
        <v>2469</v>
      </c>
      <c r="I1299" s="544" t="s">
        <v>2478</v>
      </c>
      <c r="J1299" s="543" t="s">
        <v>2478</v>
      </c>
      <c r="K1299" s="543" t="s">
        <v>2478</v>
      </c>
      <c r="L1299" s="543" t="s">
        <v>2478</v>
      </c>
      <c r="M1299" s="543" t="s">
        <v>2478</v>
      </c>
      <c r="N1299" s="543" t="s">
        <v>2478</v>
      </c>
      <c r="O1299" s="543" t="s">
        <v>2478</v>
      </c>
      <c r="P1299" s="543" t="s">
        <v>2478</v>
      </c>
      <c r="Q1299" s="543" t="s">
        <v>2478</v>
      </c>
      <c r="R1299" s="543" t="s">
        <v>2478</v>
      </c>
      <c r="S1299" s="543" t="s">
        <v>2478</v>
      </c>
    </row>
    <row r="1300" spans="1:19">
      <c r="A1300" s="540" t="s">
        <v>3271</v>
      </c>
      <c r="B1300" s="541"/>
      <c r="C1300" s="541"/>
      <c r="D1300" s="542">
        <v>90017</v>
      </c>
      <c r="E1300" s="542">
        <v>90017</v>
      </c>
      <c r="F1300" s="542" t="s">
        <v>5870</v>
      </c>
      <c r="G1300" s="540" t="s">
        <v>5871</v>
      </c>
      <c r="H1300" s="542" t="s">
        <v>2469</v>
      </c>
      <c r="I1300" s="541" t="s">
        <v>2478</v>
      </c>
      <c r="J1300" s="540" t="s">
        <v>2478</v>
      </c>
      <c r="K1300" s="540" t="s">
        <v>2478</v>
      </c>
      <c r="L1300" s="540" t="s">
        <v>2478</v>
      </c>
      <c r="M1300" s="540" t="s">
        <v>2478</v>
      </c>
      <c r="N1300" s="540" t="s">
        <v>2478</v>
      </c>
      <c r="O1300" s="540" t="s">
        <v>2478</v>
      </c>
      <c r="P1300" s="540" t="s">
        <v>2478</v>
      </c>
      <c r="Q1300" s="540" t="s">
        <v>2478</v>
      </c>
      <c r="R1300" s="540" t="s">
        <v>2478</v>
      </c>
      <c r="S1300" s="540" t="s">
        <v>2478</v>
      </c>
    </row>
    <row r="1301" spans="1:19">
      <c r="A1301" s="543" t="s">
        <v>3271</v>
      </c>
      <c r="B1301" s="544"/>
      <c r="C1301" s="544"/>
      <c r="D1301" s="545">
        <v>90017</v>
      </c>
      <c r="E1301" s="545">
        <v>90017</v>
      </c>
      <c r="F1301" s="545" t="s">
        <v>5872</v>
      </c>
      <c r="G1301" s="543" t="s">
        <v>5873</v>
      </c>
      <c r="H1301" s="545" t="s">
        <v>2469</v>
      </c>
      <c r="I1301" s="544" t="s">
        <v>2478</v>
      </c>
      <c r="J1301" s="543" t="s">
        <v>2478</v>
      </c>
      <c r="K1301" s="543" t="s">
        <v>2478</v>
      </c>
      <c r="L1301" s="543" t="s">
        <v>2478</v>
      </c>
      <c r="M1301" s="543" t="s">
        <v>2478</v>
      </c>
      <c r="N1301" s="543" t="s">
        <v>2478</v>
      </c>
      <c r="O1301" s="543" t="s">
        <v>2478</v>
      </c>
      <c r="P1301" s="543" t="s">
        <v>2478</v>
      </c>
      <c r="Q1301" s="543" t="s">
        <v>2478</v>
      </c>
      <c r="R1301" s="543" t="s">
        <v>2478</v>
      </c>
      <c r="S1301" s="543" t="s">
        <v>2478</v>
      </c>
    </row>
    <row r="1302" spans="1:19">
      <c r="A1302" s="540" t="s">
        <v>3271</v>
      </c>
      <c r="B1302" s="541"/>
      <c r="C1302" s="541"/>
      <c r="D1302" s="542">
        <v>90017</v>
      </c>
      <c r="E1302" s="542">
        <v>90017</v>
      </c>
      <c r="F1302" s="542" t="s">
        <v>5874</v>
      </c>
      <c r="G1302" s="540" t="s">
        <v>5875</v>
      </c>
      <c r="H1302" s="542" t="s">
        <v>2469</v>
      </c>
      <c r="I1302" s="541" t="s">
        <v>2478</v>
      </c>
      <c r="J1302" s="540" t="s">
        <v>2478</v>
      </c>
      <c r="K1302" s="540" t="s">
        <v>2478</v>
      </c>
      <c r="L1302" s="540" t="s">
        <v>2478</v>
      </c>
      <c r="M1302" s="540" t="s">
        <v>2478</v>
      </c>
      <c r="N1302" s="540" t="s">
        <v>2478</v>
      </c>
      <c r="O1302" s="540" t="s">
        <v>2478</v>
      </c>
      <c r="P1302" s="540" t="s">
        <v>2478</v>
      </c>
      <c r="Q1302" s="540" t="s">
        <v>2478</v>
      </c>
      <c r="R1302" s="540" t="s">
        <v>2478</v>
      </c>
      <c r="S1302" s="540" t="s">
        <v>2478</v>
      </c>
    </row>
    <row r="1303" spans="1:19">
      <c r="A1303" s="543" t="s">
        <v>3271</v>
      </c>
      <c r="B1303" s="544"/>
      <c r="C1303" s="544"/>
      <c r="D1303" s="545">
        <v>90017</v>
      </c>
      <c r="E1303" s="545">
        <v>90017</v>
      </c>
      <c r="F1303" s="545" t="s">
        <v>5876</v>
      </c>
      <c r="G1303" s="543" t="s">
        <v>5877</v>
      </c>
      <c r="H1303" s="545" t="s">
        <v>2469</v>
      </c>
      <c r="I1303" s="544" t="s">
        <v>2478</v>
      </c>
      <c r="J1303" s="543" t="s">
        <v>2478</v>
      </c>
      <c r="K1303" s="543" t="s">
        <v>2478</v>
      </c>
      <c r="L1303" s="543" t="s">
        <v>2478</v>
      </c>
      <c r="M1303" s="543" t="s">
        <v>2478</v>
      </c>
      <c r="N1303" s="543" t="s">
        <v>2478</v>
      </c>
      <c r="O1303" s="543" t="s">
        <v>2478</v>
      </c>
      <c r="P1303" s="543" t="s">
        <v>2478</v>
      </c>
      <c r="Q1303" s="543" t="s">
        <v>2478</v>
      </c>
      <c r="R1303" s="543" t="s">
        <v>2478</v>
      </c>
      <c r="S1303" s="543" t="s">
        <v>2478</v>
      </c>
    </row>
    <row r="1304" spans="1:19">
      <c r="A1304" s="540" t="s">
        <v>3271</v>
      </c>
      <c r="B1304" s="541"/>
      <c r="C1304" s="541"/>
      <c r="D1304" s="542">
        <v>90017</v>
      </c>
      <c r="E1304" s="542">
        <v>90017</v>
      </c>
      <c r="F1304" s="542" t="s">
        <v>5878</v>
      </c>
      <c r="G1304" s="540" t="s">
        <v>5879</v>
      </c>
      <c r="H1304" s="542" t="s">
        <v>2469</v>
      </c>
      <c r="I1304" s="541" t="s">
        <v>2478</v>
      </c>
      <c r="J1304" s="540" t="s">
        <v>2478</v>
      </c>
      <c r="K1304" s="540" t="s">
        <v>2478</v>
      </c>
      <c r="L1304" s="540" t="s">
        <v>2478</v>
      </c>
      <c r="M1304" s="540" t="s">
        <v>2478</v>
      </c>
      <c r="N1304" s="540" t="s">
        <v>2478</v>
      </c>
      <c r="O1304" s="540" t="s">
        <v>2478</v>
      </c>
      <c r="P1304" s="540" t="s">
        <v>2478</v>
      </c>
      <c r="Q1304" s="540" t="s">
        <v>2478</v>
      </c>
      <c r="R1304" s="540" t="s">
        <v>2478</v>
      </c>
      <c r="S1304" s="540" t="s">
        <v>2478</v>
      </c>
    </row>
    <row r="1305" spans="1:19">
      <c r="A1305" s="543" t="s">
        <v>3271</v>
      </c>
      <c r="B1305" s="544"/>
      <c r="C1305" s="544"/>
      <c r="D1305" s="545">
        <v>90017</v>
      </c>
      <c r="E1305" s="545">
        <v>90017</v>
      </c>
      <c r="F1305" s="545" t="s">
        <v>5880</v>
      </c>
      <c r="G1305" s="543" t="s">
        <v>5881</v>
      </c>
      <c r="H1305" s="545" t="s">
        <v>2469</v>
      </c>
      <c r="I1305" s="544" t="s">
        <v>2478</v>
      </c>
      <c r="J1305" s="543" t="s">
        <v>2478</v>
      </c>
      <c r="K1305" s="543" t="s">
        <v>2478</v>
      </c>
      <c r="L1305" s="543" t="s">
        <v>2478</v>
      </c>
      <c r="M1305" s="543" t="s">
        <v>2478</v>
      </c>
      <c r="N1305" s="543" t="s">
        <v>2478</v>
      </c>
      <c r="O1305" s="543" t="s">
        <v>2478</v>
      </c>
      <c r="P1305" s="543" t="s">
        <v>2478</v>
      </c>
      <c r="Q1305" s="543" t="s">
        <v>2478</v>
      </c>
      <c r="R1305" s="543" t="s">
        <v>2478</v>
      </c>
      <c r="S1305" s="543" t="s">
        <v>2478</v>
      </c>
    </row>
    <row r="1306" spans="1:19">
      <c r="A1306" s="540" t="s">
        <v>3271</v>
      </c>
      <c r="B1306" s="541"/>
      <c r="C1306" s="541"/>
      <c r="D1306" s="542">
        <v>90017</v>
      </c>
      <c r="E1306" s="542">
        <v>90017</v>
      </c>
      <c r="F1306" s="542" t="s">
        <v>5882</v>
      </c>
      <c r="G1306" s="540" t="s">
        <v>5883</v>
      </c>
      <c r="H1306" s="542" t="s">
        <v>2469</v>
      </c>
      <c r="I1306" s="541" t="s">
        <v>2478</v>
      </c>
      <c r="J1306" s="540" t="s">
        <v>2478</v>
      </c>
      <c r="K1306" s="540" t="s">
        <v>2478</v>
      </c>
      <c r="L1306" s="540" t="s">
        <v>2478</v>
      </c>
      <c r="M1306" s="540" t="s">
        <v>2478</v>
      </c>
      <c r="N1306" s="540" t="s">
        <v>2478</v>
      </c>
      <c r="O1306" s="540" t="s">
        <v>2478</v>
      </c>
      <c r="P1306" s="540" t="s">
        <v>2478</v>
      </c>
      <c r="Q1306" s="540" t="s">
        <v>2478</v>
      </c>
      <c r="R1306" s="540" t="s">
        <v>2478</v>
      </c>
      <c r="S1306" s="540" t="s">
        <v>2478</v>
      </c>
    </row>
    <row r="1307" spans="1:19">
      <c r="A1307" s="543" t="s">
        <v>3271</v>
      </c>
      <c r="B1307" s="544"/>
      <c r="C1307" s="544"/>
      <c r="D1307" s="545">
        <v>90017</v>
      </c>
      <c r="E1307" s="545">
        <v>90017</v>
      </c>
      <c r="F1307" s="545" t="s">
        <v>5884</v>
      </c>
      <c r="G1307" s="543" t="s">
        <v>5885</v>
      </c>
      <c r="H1307" s="545" t="s">
        <v>2469</v>
      </c>
      <c r="I1307" s="544" t="s">
        <v>2478</v>
      </c>
      <c r="J1307" s="543" t="s">
        <v>2478</v>
      </c>
      <c r="K1307" s="543" t="s">
        <v>2478</v>
      </c>
      <c r="L1307" s="543" t="s">
        <v>2478</v>
      </c>
      <c r="M1307" s="543" t="s">
        <v>2478</v>
      </c>
      <c r="N1307" s="543" t="s">
        <v>2478</v>
      </c>
      <c r="O1307" s="543" t="s">
        <v>2478</v>
      </c>
      <c r="P1307" s="543" t="s">
        <v>2478</v>
      </c>
      <c r="Q1307" s="543" t="s">
        <v>2478</v>
      </c>
      <c r="R1307" s="543" t="s">
        <v>2478</v>
      </c>
      <c r="S1307" s="543" t="s">
        <v>2478</v>
      </c>
    </row>
    <row r="1308" spans="1:19">
      <c r="A1308" s="540" t="s">
        <v>3271</v>
      </c>
      <c r="B1308" s="541"/>
      <c r="C1308" s="541"/>
      <c r="D1308" s="542">
        <v>90017</v>
      </c>
      <c r="E1308" s="542">
        <v>90017</v>
      </c>
      <c r="F1308" s="542" t="s">
        <v>5886</v>
      </c>
      <c r="G1308" s="540" t="s">
        <v>5887</v>
      </c>
      <c r="H1308" s="542" t="s">
        <v>2469</v>
      </c>
      <c r="I1308" s="541" t="s">
        <v>2478</v>
      </c>
      <c r="J1308" s="540" t="s">
        <v>2478</v>
      </c>
      <c r="K1308" s="540" t="s">
        <v>2478</v>
      </c>
      <c r="L1308" s="540" t="s">
        <v>2478</v>
      </c>
      <c r="M1308" s="540" t="s">
        <v>2478</v>
      </c>
      <c r="N1308" s="540" t="s">
        <v>2478</v>
      </c>
      <c r="O1308" s="540" t="s">
        <v>2478</v>
      </c>
      <c r="P1308" s="540" t="s">
        <v>2478</v>
      </c>
      <c r="Q1308" s="540" t="s">
        <v>2478</v>
      </c>
      <c r="R1308" s="540" t="s">
        <v>2478</v>
      </c>
      <c r="S1308" s="540" t="s">
        <v>2478</v>
      </c>
    </row>
    <row r="1309" spans="1:19">
      <c r="A1309" s="543" t="s">
        <v>3271</v>
      </c>
      <c r="B1309" s="544"/>
      <c r="C1309" s="544"/>
      <c r="D1309" s="545">
        <v>90017</v>
      </c>
      <c r="E1309" s="545">
        <v>90017</v>
      </c>
      <c r="F1309" s="545" t="s">
        <v>5888</v>
      </c>
      <c r="G1309" s="543" t="s">
        <v>5889</v>
      </c>
      <c r="H1309" s="545" t="s">
        <v>2469</v>
      </c>
      <c r="I1309" s="544" t="s">
        <v>2478</v>
      </c>
      <c r="J1309" s="543" t="s">
        <v>2478</v>
      </c>
      <c r="K1309" s="543" t="s">
        <v>2478</v>
      </c>
      <c r="L1309" s="543" t="s">
        <v>2478</v>
      </c>
      <c r="M1309" s="543" t="s">
        <v>2478</v>
      </c>
      <c r="N1309" s="543" t="s">
        <v>2478</v>
      </c>
      <c r="O1309" s="543" t="s">
        <v>2478</v>
      </c>
      <c r="P1309" s="543" t="s">
        <v>2478</v>
      </c>
      <c r="Q1309" s="543" t="s">
        <v>2478</v>
      </c>
      <c r="R1309" s="543" t="s">
        <v>2478</v>
      </c>
      <c r="S1309" s="543" t="s">
        <v>2478</v>
      </c>
    </row>
    <row r="1310" spans="1:19">
      <c r="A1310" s="540" t="s">
        <v>3271</v>
      </c>
      <c r="B1310" s="541"/>
      <c r="C1310" s="541"/>
      <c r="D1310" s="542">
        <v>90017</v>
      </c>
      <c r="E1310" s="542">
        <v>90017</v>
      </c>
      <c r="F1310" s="542" t="s">
        <v>5890</v>
      </c>
      <c r="G1310" s="540" t="s">
        <v>5891</v>
      </c>
      <c r="H1310" s="542" t="s">
        <v>2469</v>
      </c>
      <c r="I1310" s="541" t="s">
        <v>2478</v>
      </c>
      <c r="J1310" s="540" t="s">
        <v>2478</v>
      </c>
      <c r="K1310" s="540" t="s">
        <v>2478</v>
      </c>
      <c r="L1310" s="540" t="s">
        <v>2478</v>
      </c>
      <c r="M1310" s="540" t="s">
        <v>2478</v>
      </c>
      <c r="N1310" s="540" t="s">
        <v>2478</v>
      </c>
      <c r="O1310" s="540" t="s">
        <v>2478</v>
      </c>
      <c r="P1310" s="540" t="s">
        <v>2478</v>
      </c>
      <c r="Q1310" s="540" t="s">
        <v>2478</v>
      </c>
      <c r="R1310" s="540" t="s">
        <v>2478</v>
      </c>
      <c r="S1310" s="540" t="s">
        <v>2478</v>
      </c>
    </row>
    <row r="1311" spans="1:19">
      <c r="A1311" s="543" t="s">
        <v>3271</v>
      </c>
      <c r="B1311" s="544"/>
      <c r="C1311" s="544"/>
      <c r="D1311" s="545">
        <v>90017</v>
      </c>
      <c r="E1311" s="545">
        <v>90017</v>
      </c>
      <c r="F1311" s="545" t="s">
        <v>5892</v>
      </c>
      <c r="G1311" s="543" t="s">
        <v>5893</v>
      </c>
      <c r="H1311" s="545" t="s">
        <v>2469</v>
      </c>
      <c r="I1311" s="544" t="s">
        <v>2478</v>
      </c>
      <c r="J1311" s="543" t="s">
        <v>2478</v>
      </c>
      <c r="K1311" s="543" t="s">
        <v>2478</v>
      </c>
      <c r="L1311" s="543" t="s">
        <v>2478</v>
      </c>
      <c r="M1311" s="543" t="s">
        <v>2478</v>
      </c>
      <c r="N1311" s="543" t="s">
        <v>2478</v>
      </c>
      <c r="O1311" s="543" t="s">
        <v>2478</v>
      </c>
      <c r="P1311" s="543" t="s">
        <v>2478</v>
      </c>
      <c r="Q1311" s="543" t="s">
        <v>2478</v>
      </c>
      <c r="R1311" s="543" t="s">
        <v>2478</v>
      </c>
      <c r="S1311" s="543" t="s">
        <v>2478</v>
      </c>
    </row>
    <row r="1312" spans="1:19">
      <c r="A1312" s="540" t="s">
        <v>3271</v>
      </c>
      <c r="B1312" s="541"/>
      <c r="C1312" s="541"/>
      <c r="D1312" s="542">
        <v>90017</v>
      </c>
      <c r="E1312" s="542">
        <v>90017</v>
      </c>
      <c r="F1312" s="542" t="s">
        <v>5894</v>
      </c>
      <c r="G1312" s="540" t="s">
        <v>5895</v>
      </c>
      <c r="H1312" s="542" t="s">
        <v>2469</v>
      </c>
      <c r="I1312" s="541" t="s">
        <v>2478</v>
      </c>
      <c r="J1312" s="540" t="s">
        <v>2478</v>
      </c>
      <c r="K1312" s="540" t="s">
        <v>2478</v>
      </c>
      <c r="L1312" s="540" t="s">
        <v>2478</v>
      </c>
      <c r="M1312" s="540" t="s">
        <v>2478</v>
      </c>
      <c r="N1312" s="540" t="s">
        <v>2478</v>
      </c>
      <c r="O1312" s="540" t="s">
        <v>2478</v>
      </c>
      <c r="P1312" s="540" t="s">
        <v>2478</v>
      </c>
      <c r="Q1312" s="540" t="s">
        <v>2478</v>
      </c>
      <c r="R1312" s="540" t="s">
        <v>2478</v>
      </c>
      <c r="S1312" s="540" t="s">
        <v>2478</v>
      </c>
    </row>
    <row r="1313" spans="1:19">
      <c r="A1313" s="543" t="s">
        <v>3271</v>
      </c>
      <c r="B1313" s="544"/>
      <c r="C1313" s="544"/>
      <c r="D1313" s="545">
        <v>90017</v>
      </c>
      <c r="E1313" s="545">
        <v>90017</v>
      </c>
      <c r="F1313" s="545" t="s">
        <v>5896</v>
      </c>
      <c r="G1313" s="543" t="s">
        <v>5897</v>
      </c>
      <c r="H1313" s="545" t="s">
        <v>2469</v>
      </c>
      <c r="I1313" s="544" t="s">
        <v>2478</v>
      </c>
      <c r="J1313" s="543" t="s">
        <v>2478</v>
      </c>
      <c r="K1313" s="543" t="s">
        <v>2478</v>
      </c>
      <c r="L1313" s="543" t="s">
        <v>2478</v>
      </c>
      <c r="M1313" s="543" t="s">
        <v>2478</v>
      </c>
      <c r="N1313" s="543" t="s">
        <v>2478</v>
      </c>
      <c r="O1313" s="543" t="s">
        <v>2478</v>
      </c>
      <c r="P1313" s="543" t="s">
        <v>2478</v>
      </c>
      <c r="Q1313" s="543" t="s">
        <v>2478</v>
      </c>
      <c r="R1313" s="543" t="s">
        <v>2478</v>
      </c>
      <c r="S1313" s="543" t="s">
        <v>2478</v>
      </c>
    </row>
    <row r="1314" spans="1:19">
      <c r="A1314" s="540" t="s">
        <v>3271</v>
      </c>
      <c r="B1314" s="541"/>
      <c r="C1314" s="541"/>
      <c r="D1314" s="542">
        <v>90017</v>
      </c>
      <c r="E1314" s="542">
        <v>90017</v>
      </c>
      <c r="F1314" s="542" t="s">
        <v>5898</v>
      </c>
      <c r="G1314" s="540" t="s">
        <v>5899</v>
      </c>
      <c r="H1314" s="542" t="s">
        <v>2469</v>
      </c>
      <c r="I1314" s="541" t="s">
        <v>2478</v>
      </c>
      <c r="J1314" s="540" t="s">
        <v>2478</v>
      </c>
      <c r="K1314" s="540" t="s">
        <v>2478</v>
      </c>
      <c r="L1314" s="540" t="s">
        <v>2478</v>
      </c>
      <c r="M1314" s="540" t="s">
        <v>2478</v>
      </c>
      <c r="N1314" s="540" t="s">
        <v>2478</v>
      </c>
      <c r="O1314" s="540" t="s">
        <v>2478</v>
      </c>
      <c r="P1314" s="540" t="s">
        <v>2478</v>
      </c>
      <c r="Q1314" s="540" t="s">
        <v>2478</v>
      </c>
      <c r="R1314" s="540" t="s">
        <v>2478</v>
      </c>
      <c r="S1314" s="540" t="s">
        <v>2478</v>
      </c>
    </row>
    <row r="1315" spans="1:19">
      <c r="A1315" s="543" t="s">
        <v>3271</v>
      </c>
      <c r="B1315" s="544"/>
      <c r="C1315" s="544"/>
      <c r="D1315" s="545">
        <v>90017</v>
      </c>
      <c r="E1315" s="545">
        <v>90017</v>
      </c>
      <c r="F1315" s="545" t="s">
        <v>5900</v>
      </c>
      <c r="G1315" s="543" t="s">
        <v>5901</v>
      </c>
      <c r="H1315" s="545" t="s">
        <v>2469</v>
      </c>
      <c r="I1315" s="544" t="s">
        <v>2478</v>
      </c>
      <c r="J1315" s="543" t="s">
        <v>2478</v>
      </c>
      <c r="K1315" s="543" t="s">
        <v>2478</v>
      </c>
      <c r="L1315" s="543" t="s">
        <v>2478</v>
      </c>
      <c r="M1315" s="543" t="s">
        <v>2478</v>
      </c>
      <c r="N1315" s="543" t="s">
        <v>2478</v>
      </c>
      <c r="O1315" s="543" t="s">
        <v>2478</v>
      </c>
      <c r="P1315" s="543" t="s">
        <v>2478</v>
      </c>
      <c r="Q1315" s="543" t="s">
        <v>2478</v>
      </c>
      <c r="R1315" s="543" t="s">
        <v>2478</v>
      </c>
      <c r="S1315" s="543" t="s">
        <v>2478</v>
      </c>
    </row>
    <row r="1316" spans="1:19">
      <c r="A1316" s="540" t="s">
        <v>3271</v>
      </c>
      <c r="B1316" s="541"/>
      <c r="C1316" s="541"/>
      <c r="D1316" s="542">
        <v>90017</v>
      </c>
      <c r="E1316" s="542">
        <v>90017</v>
      </c>
      <c r="F1316" s="542" t="s">
        <v>5902</v>
      </c>
      <c r="G1316" s="540" t="s">
        <v>5903</v>
      </c>
      <c r="H1316" s="542" t="s">
        <v>2469</v>
      </c>
      <c r="I1316" s="541" t="s">
        <v>2478</v>
      </c>
      <c r="J1316" s="540" t="s">
        <v>2478</v>
      </c>
      <c r="K1316" s="540" t="s">
        <v>2478</v>
      </c>
      <c r="L1316" s="540" t="s">
        <v>2478</v>
      </c>
      <c r="M1316" s="540" t="s">
        <v>2478</v>
      </c>
      <c r="N1316" s="540" t="s">
        <v>2478</v>
      </c>
      <c r="O1316" s="540" t="s">
        <v>2478</v>
      </c>
      <c r="P1316" s="540" t="s">
        <v>2478</v>
      </c>
      <c r="Q1316" s="540" t="s">
        <v>2478</v>
      </c>
      <c r="R1316" s="540" t="s">
        <v>2478</v>
      </c>
      <c r="S1316" s="540" t="s">
        <v>2478</v>
      </c>
    </row>
    <row r="1317" spans="1:19">
      <c r="A1317" s="543" t="s">
        <v>3271</v>
      </c>
      <c r="B1317" s="544"/>
      <c r="C1317" s="544"/>
      <c r="D1317" s="545">
        <v>90017</v>
      </c>
      <c r="E1317" s="545">
        <v>90017</v>
      </c>
      <c r="F1317" s="545" t="s">
        <v>5904</v>
      </c>
      <c r="G1317" s="543" t="s">
        <v>5905</v>
      </c>
      <c r="H1317" s="545" t="s">
        <v>2469</v>
      </c>
      <c r="I1317" s="544" t="s">
        <v>2478</v>
      </c>
      <c r="J1317" s="543" t="s">
        <v>2478</v>
      </c>
      <c r="K1317" s="543" t="s">
        <v>2478</v>
      </c>
      <c r="L1317" s="543" t="s">
        <v>2478</v>
      </c>
      <c r="M1317" s="543" t="s">
        <v>2478</v>
      </c>
      <c r="N1317" s="543" t="s">
        <v>2478</v>
      </c>
      <c r="O1317" s="543" t="s">
        <v>2478</v>
      </c>
      <c r="P1317" s="543" t="s">
        <v>2478</v>
      </c>
      <c r="Q1317" s="543" t="s">
        <v>2478</v>
      </c>
      <c r="R1317" s="543" t="s">
        <v>2478</v>
      </c>
      <c r="S1317" s="543" t="s">
        <v>2478</v>
      </c>
    </row>
    <row r="1318" spans="1:19">
      <c r="A1318" s="540" t="s">
        <v>3271</v>
      </c>
      <c r="B1318" s="541"/>
      <c r="C1318" s="541"/>
      <c r="D1318" s="542">
        <v>90017</v>
      </c>
      <c r="E1318" s="542">
        <v>90017</v>
      </c>
      <c r="F1318" s="542" t="s">
        <v>5906</v>
      </c>
      <c r="G1318" s="540" t="s">
        <v>5907</v>
      </c>
      <c r="H1318" s="542" t="s">
        <v>2469</v>
      </c>
      <c r="I1318" s="541" t="s">
        <v>2478</v>
      </c>
      <c r="J1318" s="540" t="s">
        <v>2478</v>
      </c>
      <c r="K1318" s="540" t="s">
        <v>2478</v>
      </c>
      <c r="L1318" s="540" t="s">
        <v>2478</v>
      </c>
      <c r="M1318" s="540" t="s">
        <v>2478</v>
      </c>
      <c r="N1318" s="540" t="s">
        <v>2478</v>
      </c>
      <c r="O1318" s="540" t="s">
        <v>2478</v>
      </c>
      <c r="P1318" s="540" t="s">
        <v>2478</v>
      </c>
      <c r="Q1318" s="540" t="s">
        <v>2478</v>
      </c>
      <c r="R1318" s="540" t="s">
        <v>2478</v>
      </c>
      <c r="S1318" s="540" t="s">
        <v>2478</v>
      </c>
    </row>
    <row r="1319" spans="1:19">
      <c r="A1319" s="543" t="s">
        <v>3271</v>
      </c>
      <c r="B1319" s="544"/>
      <c r="C1319" s="544"/>
      <c r="D1319" s="545">
        <v>90017</v>
      </c>
      <c r="E1319" s="545">
        <v>90017</v>
      </c>
      <c r="F1319" s="545" t="s">
        <v>5908</v>
      </c>
      <c r="G1319" s="543" t="s">
        <v>5909</v>
      </c>
      <c r="H1319" s="545" t="s">
        <v>2469</v>
      </c>
      <c r="I1319" s="544" t="s">
        <v>2478</v>
      </c>
      <c r="J1319" s="543" t="s">
        <v>2478</v>
      </c>
      <c r="K1319" s="543" t="s">
        <v>2478</v>
      </c>
      <c r="L1319" s="543" t="s">
        <v>2478</v>
      </c>
      <c r="M1319" s="543" t="s">
        <v>2478</v>
      </c>
      <c r="N1319" s="543" t="s">
        <v>2478</v>
      </c>
      <c r="O1319" s="543" t="s">
        <v>2478</v>
      </c>
      <c r="P1319" s="543" t="s">
        <v>2478</v>
      </c>
      <c r="Q1319" s="543" t="s">
        <v>2478</v>
      </c>
      <c r="R1319" s="543" t="s">
        <v>2478</v>
      </c>
      <c r="S1319" s="543" t="s">
        <v>2478</v>
      </c>
    </row>
    <row r="1320" spans="1:19">
      <c r="A1320" s="540" t="s">
        <v>3271</v>
      </c>
      <c r="B1320" s="541"/>
      <c r="C1320" s="541"/>
      <c r="D1320" s="542">
        <v>90017</v>
      </c>
      <c r="E1320" s="542">
        <v>90017</v>
      </c>
      <c r="F1320" s="542" t="s">
        <v>5910</v>
      </c>
      <c r="G1320" s="540" t="s">
        <v>5911</v>
      </c>
      <c r="H1320" s="542" t="s">
        <v>2469</v>
      </c>
      <c r="I1320" s="541" t="s">
        <v>2478</v>
      </c>
      <c r="J1320" s="540" t="s">
        <v>2478</v>
      </c>
      <c r="K1320" s="540" t="s">
        <v>2478</v>
      </c>
      <c r="L1320" s="540" t="s">
        <v>2478</v>
      </c>
      <c r="M1320" s="540" t="s">
        <v>2478</v>
      </c>
      <c r="N1320" s="540" t="s">
        <v>2478</v>
      </c>
      <c r="O1320" s="540" t="s">
        <v>2478</v>
      </c>
      <c r="P1320" s="540" t="s">
        <v>2478</v>
      </c>
      <c r="Q1320" s="540" t="s">
        <v>2478</v>
      </c>
      <c r="R1320" s="540" t="s">
        <v>2478</v>
      </c>
      <c r="S1320" s="540" t="s">
        <v>2478</v>
      </c>
    </row>
    <row r="1321" spans="1:19">
      <c r="A1321" s="543" t="s">
        <v>3271</v>
      </c>
      <c r="B1321" s="544"/>
      <c r="C1321" s="544"/>
      <c r="D1321" s="545">
        <v>90017</v>
      </c>
      <c r="E1321" s="545">
        <v>90017</v>
      </c>
      <c r="F1321" s="545" t="s">
        <v>5912</v>
      </c>
      <c r="G1321" s="543" t="s">
        <v>5913</v>
      </c>
      <c r="H1321" s="545" t="s">
        <v>2469</v>
      </c>
      <c r="I1321" s="544" t="s">
        <v>2478</v>
      </c>
      <c r="J1321" s="543" t="s">
        <v>2478</v>
      </c>
      <c r="K1321" s="543" t="s">
        <v>2478</v>
      </c>
      <c r="L1321" s="543" t="s">
        <v>2478</v>
      </c>
      <c r="M1321" s="543" t="s">
        <v>2478</v>
      </c>
      <c r="N1321" s="543" t="s">
        <v>2478</v>
      </c>
      <c r="O1321" s="543" t="s">
        <v>2478</v>
      </c>
      <c r="P1321" s="543" t="s">
        <v>2478</v>
      </c>
      <c r="Q1321" s="543" t="s">
        <v>2478</v>
      </c>
      <c r="R1321" s="543" t="s">
        <v>2478</v>
      </c>
      <c r="S1321" s="543" t="s">
        <v>2478</v>
      </c>
    </row>
    <row r="1322" spans="1:19">
      <c r="A1322" s="540" t="s">
        <v>3271</v>
      </c>
      <c r="B1322" s="541"/>
      <c r="C1322" s="541"/>
      <c r="D1322" s="542">
        <v>90017</v>
      </c>
      <c r="E1322" s="542">
        <v>90017</v>
      </c>
      <c r="F1322" s="542" t="s">
        <v>5914</v>
      </c>
      <c r="G1322" s="540" t="s">
        <v>5915</v>
      </c>
      <c r="H1322" s="542" t="s">
        <v>2469</v>
      </c>
      <c r="I1322" s="541" t="s">
        <v>2478</v>
      </c>
      <c r="J1322" s="540" t="s">
        <v>2478</v>
      </c>
      <c r="K1322" s="540" t="s">
        <v>2478</v>
      </c>
      <c r="L1322" s="540" t="s">
        <v>2478</v>
      </c>
      <c r="M1322" s="540" t="s">
        <v>2478</v>
      </c>
      <c r="N1322" s="540" t="s">
        <v>2478</v>
      </c>
      <c r="O1322" s="540" t="s">
        <v>2478</v>
      </c>
      <c r="P1322" s="540" t="s">
        <v>2478</v>
      </c>
      <c r="Q1322" s="540" t="s">
        <v>2478</v>
      </c>
      <c r="R1322" s="540" t="s">
        <v>2478</v>
      </c>
      <c r="S1322" s="540" t="s">
        <v>2478</v>
      </c>
    </row>
    <row r="1323" spans="1:19">
      <c r="A1323" s="543" t="s">
        <v>3271</v>
      </c>
      <c r="B1323" s="544"/>
      <c r="C1323" s="544"/>
      <c r="D1323" s="545">
        <v>90017</v>
      </c>
      <c r="E1323" s="545">
        <v>90017</v>
      </c>
      <c r="F1323" s="545" t="s">
        <v>5916</v>
      </c>
      <c r="G1323" s="543" t="s">
        <v>5917</v>
      </c>
      <c r="H1323" s="545" t="s">
        <v>2469</v>
      </c>
      <c r="I1323" s="544" t="s">
        <v>2478</v>
      </c>
      <c r="J1323" s="543" t="s">
        <v>2478</v>
      </c>
      <c r="K1323" s="543" t="s">
        <v>2478</v>
      </c>
      <c r="L1323" s="543" t="s">
        <v>2478</v>
      </c>
      <c r="M1323" s="543" t="s">
        <v>2478</v>
      </c>
      <c r="N1323" s="543" t="s">
        <v>2478</v>
      </c>
      <c r="O1323" s="543" t="s">
        <v>2478</v>
      </c>
      <c r="P1323" s="543" t="s">
        <v>2478</v>
      </c>
      <c r="Q1323" s="543" t="s">
        <v>2478</v>
      </c>
      <c r="R1323" s="543" t="s">
        <v>2478</v>
      </c>
      <c r="S1323" s="543" t="s">
        <v>2478</v>
      </c>
    </row>
    <row r="1324" spans="1:19">
      <c r="A1324" s="540" t="s">
        <v>3271</v>
      </c>
      <c r="B1324" s="541"/>
      <c r="C1324" s="541"/>
      <c r="D1324" s="542">
        <v>90017</v>
      </c>
      <c r="E1324" s="542">
        <v>90017</v>
      </c>
      <c r="F1324" s="542" t="s">
        <v>5918</v>
      </c>
      <c r="G1324" s="540" t="s">
        <v>5919</v>
      </c>
      <c r="H1324" s="542" t="s">
        <v>2469</v>
      </c>
      <c r="I1324" s="541" t="s">
        <v>2478</v>
      </c>
      <c r="J1324" s="540" t="s">
        <v>2478</v>
      </c>
      <c r="K1324" s="540" t="s">
        <v>2478</v>
      </c>
      <c r="L1324" s="540" t="s">
        <v>2478</v>
      </c>
      <c r="M1324" s="540" t="s">
        <v>2478</v>
      </c>
      <c r="N1324" s="540" t="s">
        <v>2478</v>
      </c>
      <c r="O1324" s="540" t="s">
        <v>2478</v>
      </c>
      <c r="P1324" s="540" t="s">
        <v>2478</v>
      </c>
      <c r="Q1324" s="540" t="s">
        <v>2478</v>
      </c>
      <c r="R1324" s="540" t="s">
        <v>2478</v>
      </c>
      <c r="S1324" s="540" t="s">
        <v>2478</v>
      </c>
    </row>
    <row r="1325" spans="1:19">
      <c r="A1325" s="543" t="s">
        <v>3271</v>
      </c>
      <c r="B1325" s="544"/>
      <c r="C1325" s="544"/>
      <c r="D1325" s="545">
        <v>90017</v>
      </c>
      <c r="E1325" s="545">
        <v>90017</v>
      </c>
      <c r="F1325" s="545" t="s">
        <v>5920</v>
      </c>
      <c r="G1325" s="543" t="s">
        <v>5921</v>
      </c>
      <c r="H1325" s="545" t="s">
        <v>2469</v>
      </c>
      <c r="I1325" s="544" t="s">
        <v>2478</v>
      </c>
      <c r="J1325" s="543" t="s">
        <v>2478</v>
      </c>
      <c r="K1325" s="543" t="s">
        <v>2478</v>
      </c>
      <c r="L1325" s="543" t="s">
        <v>2478</v>
      </c>
      <c r="M1325" s="543" t="s">
        <v>2478</v>
      </c>
      <c r="N1325" s="543" t="s">
        <v>2478</v>
      </c>
      <c r="O1325" s="543" t="s">
        <v>2478</v>
      </c>
      <c r="P1325" s="543" t="s">
        <v>2478</v>
      </c>
      <c r="Q1325" s="543" t="s">
        <v>2478</v>
      </c>
      <c r="R1325" s="543" t="s">
        <v>2478</v>
      </c>
      <c r="S1325" s="543" t="s">
        <v>2478</v>
      </c>
    </row>
    <row r="1326" spans="1:19">
      <c r="A1326" s="540" t="s">
        <v>3271</v>
      </c>
      <c r="B1326" s="541"/>
      <c r="C1326" s="541"/>
      <c r="D1326" s="542">
        <v>90017</v>
      </c>
      <c r="E1326" s="542">
        <v>90017</v>
      </c>
      <c r="F1326" s="542" t="s">
        <v>5922</v>
      </c>
      <c r="G1326" s="540" t="s">
        <v>5923</v>
      </c>
      <c r="H1326" s="542" t="s">
        <v>2469</v>
      </c>
      <c r="I1326" s="541" t="s">
        <v>2478</v>
      </c>
      <c r="J1326" s="540" t="s">
        <v>2478</v>
      </c>
      <c r="K1326" s="540" t="s">
        <v>2478</v>
      </c>
      <c r="L1326" s="540" t="s">
        <v>2478</v>
      </c>
      <c r="M1326" s="540" t="s">
        <v>2478</v>
      </c>
      <c r="N1326" s="540" t="s">
        <v>2478</v>
      </c>
      <c r="O1326" s="540" t="s">
        <v>2478</v>
      </c>
      <c r="P1326" s="540" t="s">
        <v>2478</v>
      </c>
      <c r="Q1326" s="540" t="s">
        <v>2478</v>
      </c>
      <c r="R1326" s="540" t="s">
        <v>2478</v>
      </c>
      <c r="S1326" s="540" t="s">
        <v>2478</v>
      </c>
    </row>
    <row r="1327" spans="1:19">
      <c r="A1327" s="543" t="s">
        <v>3271</v>
      </c>
      <c r="B1327" s="544"/>
      <c r="C1327" s="544"/>
      <c r="D1327" s="545">
        <v>90017</v>
      </c>
      <c r="E1327" s="545">
        <v>90017</v>
      </c>
      <c r="F1327" s="545" t="s">
        <v>5924</v>
      </c>
      <c r="G1327" s="543" t="s">
        <v>5925</v>
      </c>
      <c r="H1327" s="545" t="s">
        <v>2469</v>
      </c>
      <c r="I1327" s="544" t="s">
        <v>2478</v>
      </c>
      <c r="J1327" s="543" t="s">
        <v>2478</v>
      </c>
      <c r="K1327" s="543" t="s">
        <v>2478</v>
      </c>
      <c r="L1327" s="543" t="s">
        <v>2478</v>
      </c>
      <c r="M1327" s="543" t="s">
        <v>2478</v>
      </c>
      <c r="N1327" s="543" t="s">
        <v>2478</v>
      </c>
      <c r="O1327" s="543" t="s">
        <v>2478</v>
      </c>
      <c r="P1327" s="543" t="s">
        <v>2478</v>
      </c>
      <c r="Q1327" s="543" t="s">
        <v>2478</v>
      </c>
      <c r="R1327" s="543" t="s">
        <v>2478</v>
      </c>
      <c r="S1327" s="543" t="s">
        <v>2478</v>
      </c>
    </row>
    <row r="1328" spans="1:19">
      <c r="A1328" s="540" t="s">
        <v>3271</v>
      </c>
      <c r="B1328" s="541"/>
      <c r="C1328" s="541"/>
      <c r="D1328" s="542">
        <v>90017</v>
      </c>
      <c r="E1328" s="542">
        <v>90017</v>
      </c>
      <c r="F1328" s="542" t="s">
        <v>5926</v>
      </c>
      <c r="G1328" s="540" t="s">
        <v>5927</v>
      </c>
      <c r="H1328" s="542" t="s">
        <v>2469</v>
      </c>
      <c r="I1328" s="541" t="s">
        <v>2478</v>
      </c>
      <c r="J1328" s="540" t="s">
        <v>2478</v>
      </c>
      <c r="K1328" s="540" t="s">
        <v>2478</v>
      </c>
      <c r="L1328" s="540" t="s">
        <v>2478</v>
      </c>
      <c r="M1328" s="540" t="s">
        <v>2478</v>
      </c>
      <c r="N1328" s="540" t="s">
        <v>2478</v>
      </c>
      <c r="O1328" s="540" t="s">
        <v>2478</v>
      </c>
      <c r="P1328" s="540" t="s">
        <v>2478</v>
      </c>
      <c r="Q1328" s="540" t="s">
        <v>2478</v>
      </c>
      <c r="R1328" s="540" t="s">
        <v>2478</v>
      </c>
      <c r="S1328" s="540" t="s">
        <v>2478</v>
      </c>
    </row>
    <row r="1329" spans="1:19">
      <c r="A1329" s="543" t="s">
        <v>3271</v>
      </c>
      <c r="B1329" s="544"/>
      <c r="C1329" s="544"/>
      <c r="D1329" s="545">
        <v>90017</v>
      </c>
      <c r="E1329" s="545">
        <v>90017</v>
      </c>
      <c r="F1329" s="545" t="s">
        <v>5928</v>
      </c>
      <c r="G1329" s="543" t="s">
        <v>5929</v>
      </c>
      <c r="H1329" s="545" t="s">
        <v>2469</v>
      </c>
      <c r="I1329" s="544" t="s">
        <v>2478</v>
      </c>
      <c r="J1329" s="543" t="s">
        <v>2478</v>
      </c>
      <c r="K1329" s="543" t="s">
        <v>2478</v>
      </c>
      <c r="L1329" s="543" t="s">
        <v>2478</v>
      </c>
      <c r="M1329" s="543" t="s">
        <v>2478</v>
      </c>
      <c r="N1329" s="543" t="s">
        <v>2478</v>
      </c>
      <c r="O1329" s="543" t="s">
        <v>2478</v>
      </c>
      <c r="P1329" s="543" t="s">
        <v>2478</v>
      </c>
      <c r="Q1329" s="543" t="s">
        <v>2478</v>
      </c>
      <c r="R1329" s="543" t="s">
        <v>2478</v>
      </c>
      <c r="S1329" s="543" t="s">
        <v>2478</v>
      </c>
    </row>
    <row r="1330" spans="1:19">
      <c r="A1330" s="540" t="s">
        <v>3271</v>
      </c>
      <c r="B1330" s="541"/>
      <c r="C1330" s="541"/>
      <c r="D1330" s="542">
        <v>90017</v>
      </c>
      <c r="E1330" s="542">
        <v>90017</v>
      </c>
      <c r="F1330" s="542" t="s">
        <v>5930</v>
      </c>
      <c r="G1330" s="540" t="s">
        <v>5931</v>
      </c>
      <c r="H1330" s="542" t="s">
        <v>2469</v>
      </c>
      <c r="I1330" s="541" t="s">
        <v>2478</v>
      </c>
      <c r="J1330" s="540" t="s">
        <v>2478</v>
      </c>
      <c r="K1330" s="540" t="s">
        <v>2478</v>
      </c>
      <c r="L1330" s="540" t="s">
        <v>2478</v>
      </c>
      <c r="M1330" s="540" t="s">
        <v>2478</v>
      </c>
      <c r="N1330" s="540" t="s">
        <v>2478</v>
      </c>
      <c r="O1330" s="540" t="s">
        <v>2478</v>
      </c>
      <c r="P1330" s="540" t="s">
        <v>2478</v>
      </c>
      <c r="Q1330" s="540" t="s">
        <v>2478</v>
      </c>
      <c r="R1330" s="540" t="s">
        <v>2478</v>
      </c>
      <c r="S1330" s="540" t="s">
        <v>2478</v>
      </c>
    </row>
    <row r="1331" spans="1:19">
      <c r="A1331" s="543" t="s">
        <v>3271</v>
      </c>
      <c r="B1331" s="544"/>
      <c r="C1331" s="544"/>
      <c r="D1331" s="545">
        <v>90017</v>
      </c>
      <c r="E1331" s="545">
        <v>90017</v>
      </c>
      <c r="F1331" s="545" t="s">
        <v>5932</v>
      </c>
      <c r="G1331" s="543" t="s">
        <v>5933</v>
      </c>
      <c r="H1331" s="545" t="s">
        <v>2469</v>
      </c>
      <c r="I1331" s="544" t="s">
        <v>2478</v>
      </c>
      <c r="J1331" s="543" t="s">
        <v>2478</v>
      </c>
      <c r="K1331" s="543" t="s">
        <v>2478</v>
      </c>
      <c r="L1331" s="543" t="s">
        <v>2478</v>
      </c>
      <c r="M1331" s="543" t="s">
        <v>2478</v>
      </c>
      <c r="N1331" s="543" t="s">
        <v>2478</v>
      </c>
      <c r="O1331" s="543" t="s">
        <v>2478</v>
      </c>
      <c r="P1331" s="543" t="s">
        <v>2478</v>
      </c>
      <c r="Q1331" s="543" t="s">
        <v>2478</v>
      </c>
      <c r="R1331" s="543" t="s">
        <v>2478</v>
      </c>
      <c r="S1331" s="543" t="s">
        <v>2478</v>
      </c>
    </row>
    <row r="1332" spans="1:19">
      <c r="A1332" s="540" t="s">
        <v>3271</v>
      </c>
      <c r="B1332" s="541"/>
      <c r="C1332" s="541"/>
      <c r="D1332" s="542">
        <v>90017</v>
      </c>
      <c r="E1332" s="542">
        <v>90017</v>
      </c>
      <c r="F1332" s="542" t="s">
        <v>5934</v>
      </c>
      <c r="G1332" s="540" t="s">
        <v>5935</v>
      </c>
      <c r="H1332" s="542" t="s">
        <v>2469</v>
      </c>
      <c r="I1332" s="541" t="s">
        <v>2478</v>
      </c>
      <c r="J1332" s="540" t="s">
        <v>2478</v>
      </c>
      <c r="K1332" s="540" t="s">
        <v>2478</v>
      </c>
      <c r="L1332" s="540" t="s">
        <v>2478</v>
      </c>
      <c r="M1332" s="540" t="s">
        <v>2478</v>
      </c>
      <c r="N1332" s="540" t="s">
        <v>2478</v>
      </c>
      <c r="O1332" s="540" t="s">
        <v>2478</v>
      </c>
      <c r="P1332" s="540" t="s">
        <v>2478</v>
      </c>
      <c r="Q1332" s="540" t="s">
        <v>2478</v>
      </c>
      <c r="R1332" s="540" t="s">
        <v>2478</v>
      </c>
      <c r="S1332" s="540" t="s">
        <v>2478</v>
      </c>
    </row>
    <row r="1333" spans="1:19">
      <c r="A1333" s="543" t="s">
        <v>3271</v>
      </c>
      <c r="B1333" s="544"/>
      <c r="C1333" s="544"/>
      <c r="D1333" s="545">
        <v>90017</v>
      </c>
      <c r="E1333" s="545">
        <v>90017</v>
      </c>
      <c r="F1333" s="545" t="s">
        <v>5936</v>
      </c>
      <c r="G1333" s="543" t="s">
        <v>5937</v>
      </c>
      <c r="H1333" s="545" t="s">
        <v>2469</v>
      </c>
      <c r="I1333" s="544" t="s">
        <v>2478</v>
      </c>
      <c r="J1333" s="543" t="s">
        <v>2478</v>
      </c>
      <c r="K1333" s="543" t="s">
        <v>2478</v>
      </c>
      <c r="L1333" s="543" t="s">
        <v>2478</v>
      </c>
      <c r="M1333" s="543" t="s">
        <v>2478</v>
      </c>
      <c r="N1333" s="543" t="s">
        <v>2478</v>
      </c>
      <c r="O1333" s="543" t="s">
        <v>2478</v>
      </c>
      <c r="P1333" s="543" t="s">
        <v>2478</v>
      </c>
      <c r="Q1333" s="543" t="s">
        <v>2478</v>
      </c>
      <c r="R1333" s="543" t="s">
        <v>2478</v>
      </c>
      <c r="S1333" s="543" t="s">
        <v>2478</v>
      </c>
    </row>
    <row r="1334" spans="1:19">
      <c r="A1334" s="540" t="s">
        <v>3271</v>
      </c>
      <c r="B1334" s="541"/>
      <c r="C1334" s="541"/>
      <c r="D1334" s="542">
        <v>90017</v>
      </c>
      <c r="E1334" s="542">
        <v>90017</v>
      </c>
      <c r="F1334" s="542" t="s">
        <v>5938</v>
      </c>
      <c r="G1334" s="540" t="s">
        <v>5939</v>
      </c>
      <c r="H1334" s="542" t="s">
        <v>2469</v>
      </c>
      <c r="I1334" s="541" t="s">
        <v>2478</v>
      </c>
      <c r="J1334" s="540" t="s">
        <v>2478</v>
      </c>
      <c r="K1334" s="540" t="s">
        <v>2478</v>
      </c>
      <c r="L1334" s="540" t="s">
        <v>2478</v>
      </c>
      <c r="M1334" s="540" t="s">
        <v>2478</v>
      </c>
      <c r="N1334" s="540" t="s">
        <v>2478</v>
      </c>
      <c r="O1334" s="540" t="s">
        <v>2478</v>
      </c>
      <c r="P1334" s="540" t="s">
        <v>2478</v>
      </c>
      <c r="Q1334" s="540" t="s">
        <v>2478</v>
      </c>
      <c r="R1334" s="540" t="s">
        <v>2478</v>
      </c>
      <c r="S1334" s="540" t="s">
        <v>2478</v>
      </c>
    </row>
    <row r="1335" spans="1:19">
      <c r="A1335" s="543" t="s">
        <v>3271</v>
      </c>
      <c r="B1335" s="544"/>
      <c r="C1335" s="544"/>
      <c r="D1335" s="545">
        <v>90017</v>
      </c>
      <c r="E1335" s="545">
        <v>90017</v>
      </c>
      <c r="F1335" s="545" t="s">
        <v>5940</v>
      </c>
      <c r="G1335" s="543" t="s">
        <v>5941</v>
      </c>
      <c r="H1335" s="545" t="s">
        <v>2469</v>
      </c>
      <c r="I1335" s="544" t="s">
        <v>2478</v>
      </c>
      <c r="J1335" s="543" t="s">
        <v>2478</v>
      </c>
      <c r="K1335" s="543" t="s">
        <v>2478</v>
      </c>
      <c r="L1335" s="543" t="s">
        <v>2478</v>
      </c>
      <c r="M1335" s="543" t="s">
        <v>2478</v>
      </c>
      <c r="N1335" s="543" t="s">
        <v>2478</v>
      </c>
      <c r="O1335" s="543" t="s">
        <v>2478</v>
      </c>
      <c r="P1335" s="543" t="s">
        <v>2478</v>
      </c>
      <c r="Q1335" s="543" t="s">
        <v>2478</v>
      </c>
      <c r="R1335" s="543" t="s">
        <v>2478</v>
      </c>
      <c r="S1335" s="543" t="s">
        <v>2478</v>
      </c>
    </row>
    <row r="1336" spans="1:19">
      <c r="A1336" s="540" t="s">
        <v>3271</v>
      </c>
      <c r="B1336" s="541"/>
      <c r="C1336" s="541"/>
      <c r="D1336" s="542">
        <v>90017</v>
      </c>
      <c r="E1336" s="542">
        <v>90017</v>
      </c>
      <c r="F1336" s="542" t="s">
        <v>5942</v>
      </c>
      <c r="G1336" s="540" t="s">
        <v>5943</v>
      </c>
      <c r="H1336" s="542" t="s">
        <v>2469</v>
      </c>
      <c r="I1336" s="541" t="s">
        <v>2478</v>
      </c>
      <c r="J1336" s="540" t="s">
        <v>2478</v>
      </c>
      <c r="K1336" s="540" t="s">
        <v>2478</v>
      </c>
      <c r="L1336" s="540" t="s">
        <v>2478</v>
      </c>
      <c r="M1336" s="540" t="s">
        <v>2478</v>
      </c>
      <c r="N1336" s="540" t="s">
        <v>2478</v>
      </c>
      <c r="O1336" s="540" t="s">
        <v>2478</v>
      </c>
      <c r="P1336" s="540" t="s">
        <v>2478</v>
      </c>
      <c r="Q1336" s="540" t="s">
        <v>2478</v>
      </c>
      <c r="R1336" s="540" t="s">
        <v>2478</v>
      </c>
      <c r="S1336" s="540" t="s">
        <v>2478</v>
      </c>
    </row>
    <row r="1337" spans="1:19">
      <c r="A1337" s="543" t="s">
        <v>3271</v>
      </c>
      <c r="B1337" s="544"/>
      <c r="C1337" s="544"/>
      <c r="D1337" s="545">
        <v>90017</v>
      </c>
      <c r="E1337" s="545">
        <v>90017</v>
      </c>
      <c r="F1337" s="545" t="s">
        <v>5944</v>
      </c>
      <c r="G1337" s="543" t="s">
        <v>5945</v>
      </c>
      <c r="H1337" s="545" t="s">
        <v>2469</v>
      </c>
      <c r="I1337" s="544" t="s">
        <v>2478</v>
      </c>
      <c r="J1337" s="543" t="s">
        <v>2478</v>
      </c>
      <c r="K1337" s="543" t="s">
        <v>2478</v>
      </c>
      <c r="L1337" s="543" t="s">
        <v>2478</v>
      </c>
      <c r="M1337" s="543" t="s">
        <v>2478</v>
      </c>
      <c r="N1337" s="543" t="s">
        <v>2478</v>
      </c>
      <c r="O1337" s="543" t="s">
        <v>2478</v>
      </c>
      <c r="P1337" s="543" t="s">
        <v>2478</v>
      </c>
      <c r="Q1337" s="543" t="s">
        <v>2478</v>
      </c>
      <c r="R1337" s="543" t="s">
        <v>2478</v>
      </c>
      <c r="S1337" s="543" t="s">
        <v>2478</v>
      </c>
    </row>
    <row r="1338" spans="1:19">
      <c r="A1338" s="540" t="s">
        <v>3271</v>
      </c>
      <c r="B1338" s="541"/>
      <c r="C1338" s="541"/>
      <c r="D1338" s="542">
        <v>90017</v>
      </c>
      <c r="E1338" s="542">
        <v>90017</v>
      </c>
      <c r="F1338" s="542" t="s">
        <v>5946</v>
      </c>
      <c r="G1338" s="540" t="s">
        <v>5947</v>
      </c>
      <c r="H1338" s="542" t="s">
        <v>2469</v>
      </c>
      <c r="I1338" s="541" t="s">
        <v>2478</v>
      </c>
      <c r="J1338" s="540" t="s">
        <v>2478</v>
      </c>
      <c r="K1338" s="540" t="s">
        <v>2478</v>
      </c>
      <c r="L1338" s="540" t="s">
        <v>2478</v>
      </c>
      <c r="M1338" s="540" t="s">
        <v>2478</v>
      </c>
      <c r="N1338" s="540" t="s">
        <v>2478</v>
      </c>
      <c r="O1338" s="540" t="s">
        <v>2478</v>
      </c>
      <c r="P1338" s="540" t="s">
        <v>2478</v>
      </c>
      <c r="Q1338" s="540" t="s">
        <v>2478</v>
      </c>
      <c r="R1338" s="540" t="s">
        <v>2478</v>
      </c>
      <c r="S1338" s="540" t="s">
        <v>2478</v>
      </c>
    </row>
    <row r="1339" spans="1:19">
      <c r="A1339" s="543" t="s">
        <v>3271</v>
      </c>
      <c r="B1339" s="544"/>
      <c r="C1339" s="544"/>
      <c r="D1339" s="545">
        <v>90017</v>
      </c>
      <c r="E1339" s="545">
        <v>90017</v>
      </c>
      <c r="F1339" s="545" t="s">
        <v>5948</v>
      </c>
      <c r="G1339" s="543" t="s">
        <v>5949</v>
      </c>
      <c r="H1339" s="545" t="s">
        <v>2469</v>
      </c>
      <c r="I1339" s="544" t="s">
        <v>2478</v>
      </c>
      <c r="J1339" s="543" t="s">
        <v>2478</v>
      </c>
      <c r="K1339" s="543" t="s">
        <v>2478</v>
      </c>
      <c r="L1339" s="543" t="s">
        <v>2478</v>
      </c>
      <c r="M1339" s="543" t="s">
        <v>2478</v>
      </c>
      <c r="N1339" s="543" t="s">
        <v>2478</v>
      </c>
      <c r="O1339" s="543" t="s">
        <v>2478</v>
      </c>
      <c r="P1339" s="543" t="s">
        <v>2478</v>
      </c>
      <c r="Q1339" s="543" t="s">
        <v>2478</v>
      </c>
      <c r="R1339" s="543" t="s">
        <v>2478</v>
      </c>
      <c r="S1339" s="543" t="s">
        <v>2478</v>
      </c>
    </row>
    <row r="1340" spans="1:19">
      <c r="A1340" s="540" t="s">
        <v>3271</v>
      </c>
      <c r="B1340" s="541"/>
      <c r="C1340" s="541"/>
      <c r="D1340" s="542">
        <v>90017</v>
      </c>
      <c r="E1340" s="542">
        <v>90017</v>
      </c>
      <c r="F1340" s="542" t="s">
        <v>5950</v>
      </c>
      <c r="G1340" s="540" t="s">
        <v>5951</v>
      </c>
      <c r="H1340" s="542" t="s">
        <v>2469</v>
      </c>
      <c r="I1340" s="541" t="s">
        <v>2478</v>
      </c>
      <c r="J1340" s="540" t="s">
        <v>2478</v>
      </c>
      <c r="K1340" s="540" t="s">
        <v>2478</v>
      </c>
      <c r="L1340" s="540" t="s">
        <v>2478</v>
      </c>
      <c r="M1340" s="540" t="s">
        <v>2478</v>
      </c>
      <c r="N1340" s="540" t="s">
        <v>2478</v>
      </c>
      <c r="O1340" s="540" t="s">
        <v>2478</v>
      </c>
      <c r="P1340" s="540" t="s">
        <v>2478</v>
      </c>
      <c r="Q1340" s="540" t="s">
        <v>2478</v>
      </c>
      <c r="R1340" s="540" t="s">
        <v>2478</v>
      </c>
      <c r="S1340" s="540" t="s">
        <v>2478</v>
      </c>
    </row>
    <row r="1341" spans="1:19">
      <c r="A1341" s="543" t="s">
        <v>3271</v>
      </c>
      <c r="B1341" s="544"/>
      <c r="C1341" s="544"/>
      <c r="D1341" s="545">
        <v>90017</v>
      </c>
      <c r="E1341" s="545">
        <v>90017</v>
      </c>
      <c r="F1341" s="545" t="s">
        <v>5952</v>
      </c>
      <c r="G1341" s="543" t="s">
        <v>5953</v>
      </c>
      <c r="H1341" s="545" t="s">
        <v>2469</v>
      </c>
      <c r="I1341" s="544" t="s">
        <v>2478</v>
      </c>
      <c r="J1341" s="543" t="s">
        <v>2478</v>
      </c>
      <c r="K1341" s="543" t="s">
        <v>2478</v>
      </c>
      <c r="L1341" s="543" t="s">
        <v>2478</v>
      </c>
      <c r="M1341" s="543" t="s">
        <v>2478</v>
      </c>
      <c r="N1341" s="543" t="s">
        <v>2478</v>
      </c>
      <c r="O1341" s="543" t="s">
        <v>2478</v>
      </c>
      <c r="P1341" s="543" t="s">
        <v>2478</v>
      </c>
      <c r="Q1341" s="543" t="s">
        <v>2478</v>
      </c>
      <c r="R1341" s="543" t="s">
        <v>2478</v>
      </c>
      <c r="S1341" s="543" t="s">
        <v>2478</v>
      </c>
    </row>
    <row r="1342" spans="1:19">
      <c r="A1342" s="540" t="s">
        <v>3271</v>
      </c>
      <c r="B1342" s="541"/>
      <c r="C1342" s="541"/>
      <c r="D1342" s="542">
        <v>90017</v>
      </c>
      <c r="E1342" s="542">
        <v>90017</v>
      </c>
      <c r="F1342" s="542" t="s">
        <v>5954</v>
      </c>
      <c r="G1342" s="540" t="s">
        <v>5955</v>
      </c>
      <c r="H1342" s="542" t="s">
        <v>2469</v>
      </c>
      <c r="I1342" s="541" t="s">
        <v>2478</v>
      </c>
      <c r="J1342" s="540" t="s">
        <v>2478</v>
      </c>
      <c r="K1342" s="540" t="s">
        <v>2478</v>
      </c>
      <c r="L1342" s="540" t="s">
        <v>2478</v>
      </c>
      <c r="M1342" s="540" t="s">
        <v>2478</v>
      </c>
      <c r="N1342" s="540" t="s">
        <v>2478</v>
      </c>
      <c r="O1342" s="540" t="s">
        <v>2478</v>
      </c>
      <c r="P1342" s="540" t="s">
        <v>2478</v>
      </c>
      <c r="Q1342" s="540" t="s">
        <v>2478</v>
      </c>
      <c r="R1342" s="540" t="s">
        <v>2478</v>
      </c>
      <c r="S1342" s="540" t="s">
        <v>2478</v>
      </c>
    </row>
    <row r="1343" spans="1:19">
      <c r="A1343" s="543" t="s">
        <v>3271</v>
      </c>
      <c r="B1343" s="544"/>
      <c r="C1343" s="544"/>
      <c r="D1343" s="545">
        <v>90017</v>
      </c>
      <c r="E1343" s="545">
        <v>90017</v>
      </c>
      <c r="F1343" s="545" t="s">
        <v>5956</v>
      </c>
      <c r="G1343" s="543" t="s">
        <v>5957</v>
      </c>
      <c r="H1343" s="545" t="s">
        <v>2469</v>
      </c>
      <c r="I1343" s="544" t="s">
        <v>2478</v>
      </c>
      <c r="J1343" s="543" t="s">
        <v>2478</v>
      </c>
      <c r="K1343" s="543" t="s">
        <v>2478</v>
      </c>
      <c r="L1343" s="543" t="s">
        <v>2478</v>
      </c>
      <c r="M1343" s="543" t="s">
        <v>2478</v>
      </c>
      <c r="N1343" s="543" t="s">
        <v>2478</v>
      </c>
      <c r="O1343" s="543" t="s">
        <v>2478</v>
      </c>
      <c r="P1343" s="543" t="s">
        <v>2478</v>
      </c>
      <c r="Q1343" s="543" t="s">
        <v>2478</v>
      </c>
      <c r="R1343" s="543" t="s">
        <v>2478</v>
      </c>
      <c r="S1343" s="543" t="s">
        <v>2478</v>
      </c>
    </row>
    <row r="1344" spans="1:19">
      <c r="A1344" s="540" t="s">
        <v>3271</v>
      </c>
      <c r="B1344" s="541"/>
      <c r="C1344" s="541"/>
      <c r="D1344" s="542">
        <v>90017</v>
      </c>
      <c r="E1344" s="542">
        <v>90017</v>
      </c>
      <c r="F1344" s="542" t="s">
        <v>5958</v>
      </c>
      <c r="G1344" s="540" t="s">
        <v>5959</v>
      </c>
      <c r="H1344" s="542" t="s">
        <v>2469</v>
      </c>
      <c r="I1344" s="541" t="s">
        <v>2478</v>
      </c>
      <c r="J1344" s="540" t="s">
        <v>2478</v>
      </c>
      <c r="K1344" s="540" t="s">
        <v>2478</v>
      </c>
      <c r="L1344" s="540" t="s">
        <v>2478</v>
      </c>
      <c r="M1344" s="540" t="s">
        <v>2478</v>
      </c>
      <c r="N1344" s="540" t="s">
        <v>2478</v>
      </c>
      <c r="O1344" s="540" t="s">
        <v>2478</v>
      </c>
      <c r="P1344" s="540" t="s">
        <v>2478</v>
      </c>
      <c r="Q1344" s="540" t="s">
        <v>2478</v>
      </c>
      <c r="R1344" s="540" t="s">
        <v>2478</v>
      </c>
      <c r="S1344" s="540" t="s">
        <v>2478</v>
      </c>
    </row>
    <row r="1345" spans="1:19">
      <c r="A1345" s="543" t="s">
        <v>3271</v>
      </c>
      <c r="B1345" s="544"/>
      <c r="C1345" s="544"/>
      <c r="D1345" s="545">
        <v>90017</v>
      </c>
      <c r="E1345" s="545">
        <v>90017</v>
      </c>
      <c r="F1345" s="545" t="s">
        <v>5960</v>
      </c>
      <c r="G1345" s="543" t="s">
        <v>5961</v>
      </c>
      <c r="H1345" s="545" t="s">
        <v>2469</v>
      </c>
      <c r="I1345" s="544" t="s">
        <v>2478</v>
      </c>
      <c r="J1345" s="543" t="s">
        <v>2478</v>
      </c>
      <c r="K1345" s="543" t="s">
        <v>2478</v>
      </c>
      <c r="L1345" s="543" t="s">
        <v>2478</v>
      </c>
      <c r="M1345" s="543" t="s">
        <v>2478</v>
      </c>
      <c r="N1345" s="543" t="s">
        <v>2478</v>
      </c>
      <c r="O1345" s="543" t="s">
        <v>2478</v>
      </c>
      <c r="P1345" s="543" t="s">
        <v>2478</v>
      </c>
      <c r="Q1345" s="543" t="s">
        <v>2478</v>
      </c>
      <c r="R1345" s="543" t="s">
        <v>2478</v>
      </c>
      <c r="S1345" s="543" t="s">
        <v>2478</v>
      </c>
    </row>
    <row r="1346" spans="1:19">
      <c r="A1346" s="540" t="s">
        <v>3271</v>
      </c>
      <c r="B1346" s="541"/>
      <c r="C1346" s="541"/>
      <c r="D1346" s="542">
        <v>90017</v>
      </c>
      <c r="E1346" s="542">
        <v>90017</v>
      </c>
      <c r="F1346" s="542" t="s">
        <v>5962</v>
      </c>
      <c r="G1346" s="540" t="s">
        <v>5963</v>
      </c>
      <c r="H1346" s="542" t="s">
        <v>2469</v>
      </c>
      <c r="I1346" s="541" t="s">
        <v>2478</v>
      </c>
      <c r="J1346" s="540" t="s">
        <v>2478</v>
      </c>
      <c r="K1346" s="540" t="s">
        <v>2478</v>
      </c>
      <c r="L1346" s="540" t="s">
        <v>2478</v>
      </c>
      <c r="M1346" s="540" t="s">
        <v>2478</v>
      </c>
      <c r="N1346" s="540" t="s">
        <v>2478</v>
      </c>
      <c r="O1346" s="540" t="s">
        <v>2478</v>
      </c>
      <c r="P1346" s="540" t="s">
        <v>2478</v>
      </c>
      <c r="Q1346" s="540" t="s">
        <v>2478</v>
      </c>
      <c r="R1346" s="540" t="s">
        <v>2478</v>
      </c>
      <c r="S1346" s="540" t="s">
        <v>2478</v>
      </c>
    </row>
    <row r="1347" spans="1:19">
      <c r="A1347" s="543" t="s">
        <v>3271</v>
      </c>
      <c r="B1347" s="544"/>
      <c r="C1347" s="544"/>
      <c r="D1347" s="545">
        <v>90017</v>
      </c>
      <c r="E1347" s="545">
        <v>90017</v>
      </c>
      <c r="F1347" s="545" t="s">
        <v>5964</v>
      </c>
      <c r="G1347" s="543" t="s">
        <v>5965</v>
      </c>
      <c r="H1347" s="545" t="s">
        <v>2469</v>
      </c>
      <c r="I1347" s="544" t="s">
        <v>2478</v>
      </c>
      <c r="J1347" s="543" t="s">
        <v>2478</v>
      </c>
      <c r="K1347" s="543" t="s">
        <v>2478</v>
      </c>
      <c r="L1347" s="543" t="s">
        <v>2478</v>
      </c>
      <c r="M1347" s="543" t="s">
        <v>2478</v>
      </c>
      <c r="N1347" s="543" t="s">
        <v>2478</v>
      </c>
      <c r="O1347" s="543" t="s">
        <v>2478</v>
      </c>
      <c r="P1347" s="543" t="s">
        <v>2478</v>
      </c>
      <c r="Q1347" s="543" t="s">
        <v>2478</v>
      </c>
      <c r="R1347" s="543" t="s">
        <v>2478</v>
      </c>
      <c r="S1347" s="543" t="s">
        <v>2478</v>
      </c>
    </row>
    <row r="1348" spans="1:19">
      <c r="A1348" s="540" t="s">
        <v>3271</v>
      </c>
      <c r="B1348" s="541"/>
      <c r="C1348" s="541"/>
      <c r="D1348" s="542">
        <v>90017</v>
      </c>
      <c r="E1348" s="542">
        <v>90017</v>
      </c>
      <c r="F1348" s="542" t="s">
        <v>5966</v>
      </c>
      <c r="G1348" s="540" t="s">
        <v>5967</v>
      </c>
      <c r="H1348" s="542" t="s">
        <v>2469</v>
      </c>
      <c r="I1348" s="541" t="s">
        <v>2478</v>
      </c>
      <c r="J1348" s="540" t="s">
        <v>2478</v>
      </c>
      <c r="K1348" s="540" t="s">
        <v>2478</v>
      </c>
      <c r="L1348" s="540" t="s">
        <v>2478</v>
      </c>
      <c r="M1348" s="540" t="s">
        <v>2478</v>
      </c>
      <c r="N1348" s="540" t="s">
        <v>2478</v>
      </c>
      <c r="O1348" s="540" t="s">
        <v>2478</v>
      </c>
      <c r="P1348" s="540" t="s">
        <v>2478</v>
      </c>
      <c r="Q1348" s="540" t="s">
        <v>2478</v>
      </c>
      <c r="R1348" s="540" t="s">
        <v>2478</v>
      </c>
      <c r="S1348" s="540" t="s">
        <v>2478</v>
      </c>
    </row>
    <row r="1349" spans="1:19">
      <c r="A1349" s="543" t="s">
        <v>3271</v>
      </c>
      <c r="B1349" s="544"/>
      <c r="C1349" s="544"/>
      <c r="D1349" s="545">
        <v>90017</v>
      </c>
      <c r="E1349" s="545">
        <v>90017</v>
      </c>
      <c r="F1349" s="545" t="s">
        <v>5968</v>
      </c>
      <c r="G1349" s="543" t="s">
        <v>5969</v>
      </c>
      <c r="H1349" s="545" t="s">
        <v>2469</v>
      </c>
      <c r="I1349" s="544" t="s">
        <v>2478</v>
      </c>
      <c r="J1349" s="543" t="s">
        <v>2478</v>
      </c>
      <c r="K1349" s="543" t="s">
        <v>2478</v>
      </c>
      <c r="L1349" s="543" t="s">
        <v>2478</v>
      </c>
      <c r="M1349" s="543" t="s">
        <v>2478</v>
      </c>
      <c r="N1349" s="543" t="s">
        <v>2478</v>
      </c>
      <c r="O1349" s="543" t="s">
        <v>2478</v>
      </c>
      <c r="P1349" s="543" t="s">
        <v>2478</v>
      </c>
      <c r="Q1349" s="543" t="s">
        <v>2478</v>
      </c>
      <c r="R1349" s="543" t="s">
        <v>2478</v>
      </c>
      <c r="S1349" s="543" t="s">
        <v>2478</v>
      </c>
    </row>
    <row r="1350" spans="1:19">
      <c r="A1350" s="540" t="s">
        <v>3271</v>
      </c>
      <c r="B1350" s="541"/>
      <c r="C1350" s="541"/>
      <c r="D1350" s="542">
        <v>90017</v>
      </c>
      <c r="E1350" s="542">
        <v>90017</v>
      </c>
      <c r="F1350" s="542" t="s">
        <v>5970</v>
      </c>
      <c r="G1350" s="540" t="s">
        <v>5971</v>
      </c>
      <c r="H1350" s="542" t="s">
        <v>2469</v>
      </c>
      <c r="I1350" s="541" t="s">
        <v>2478</v>
      </c>
      <c r="J1350" s="540" t="s">
        <v>2478</v>
      </c>
      <c r="K1350" s="540" t="s">
        <v>2478</v>
      </c>
      <c r="L1350" s="540" t="s">
        <v>2478</v>
      </c>
      <c r="M1350" s="540" t="s">
        <v>2478</v>
      </c>
      <c r="N1350" s="540" t="s">
        <v>2478</v>
      </c>
      <c r="O1350" s="540" t="s">
        <v>2478</v>
      </c>
      <c r="P1350" s="540" t="s">
        <v>2478</v>
      </c>
      <c r="Q1350" s="540" t="s">
        <v>2478</v>
      </c>
      <c r="R1350" s="540" t="s">
        <v>2478</v>
      </c>
      <c r="S1350" s="540" t="s">
        <v>2478</v>
      </c>
    </row>
    <row r="1351" spans="1:19">
      <c r="A1351" s="543" t="s">
        <v>3271</v>
      </c>
      <c r="B1351" s="544"/>
      <c r="C1351" s="544"/>
      <c r="D1351" s="545">
        <v>90017</v>
      </c>
      <c r="E1351" s="545">
        <v>90017</v>
      </c>
      <c r="F1351" s="545" t="s">
        <v>5972</v>
      </c>
      <c r="G1351" s="543" t="s">
        <v>5973</v>
      </c>
      <c r="H1351" s="545" t="s">
        <v>2469</v>
      </c>
      <c r="I1351" s="544" t="s">
        <v>2478</v>
      </c>
      <c r="J1351" s="543" t="s">
        <v>2478</v>
      </c>
      <c r="K1351" s="543" t="s">
        <v>2478</v>
      </c>
      <c r="L1351" s="543" t="s">
        <v>2478</v>
      </c>
      <c r="M1351" s="543" t="s">
        <v>2478</v>
      </c>
      <c r="N1351" s="543" t="s">
        <v>2478</v>
      </c>
      <c r="O1351" s="543" t="s">
        <v>2478</v>
      </c>
      <c r="P1351" s="543" t="s">
        <v>2478</v>
      </c>
      <c r="Q1351" s="543" t="s">
        <v>2478</v>
      </c>
      <c r="R1351" s="543" t="s">
        <v>2478</v>
      </c>
      <c r="S1351" s="543" t="s">
        <v>2478</v>
      </c>
    </row>
    <row r="1352" spans="1:19">
      <c r="A1352" s="540" t="s">
        <v>3271</v>
      </c>
      <c r="B1352" s="541"/>
      <c r="C1352" s="541"/>
      <c r="D1352" s="542">
        <v>90017</v>
      </c>
      <c r="E1352" s="542">
        <v>90017</v>
      </c>
      <c r="F1352" s="542" t="s">
        <v>5974</v>
      </c>
      <c r="G1352" s="540" t="s">
        <v>5975</v>
      </c>
      <c r="H1352" s="542" t="s">
        <v>2469</v>
      </c>
      <c r="I1352" s="541" t="s">
        <v>2478</v>
      </c>
      <c r="J1352" s="540" t="s">
        <v>2478</v>
      </c>
      <c r="K1352" s="540" t="s">
        <v>2478</v>
      </c>
      <c r="L1352" s="540" t="s">
        <v>2478</v>
      </c>
      <c r="M1352" s="540" t="s">
        <v>2478</v>
      </c>
      <c r="N1352" s="540" t="s">
        <v>2478</v>
      </c>
      <c r="O1352" s="540" t="s">
        <v>2478</v>
      </c>
      <c r="P1352" s="540" t="s">
        <v>2478</v>
      </c>
      <c r="Q1352" s="540" t="s">
        <v>2478</v>
      </c>
      <c r="R1352" s="540" t="s">
        <v>2478</v>
      </c>
      <c r="S1352" s="540" t="s">
        <v>2478</v>
      </c>
    </row>
    <row r="1353" spans="1:19">
      <c r="A1353" s="543" t="s">
        <v>3271</v>
      </c>
      <c r="B1353" s="544"/>
      <c r="C1353" s="544"/>
      <c r="D1353" s="545">
        <v>90017</v>
      </c>
      <c r="E1353" s="545">
        <v>90017</v>
      </c>
      <c r="F1353" s="545" t="s">
        <v>5976</v>
      </c>
      <c r="G1353" s="543" t="s">
        <v>5977</v>
      </c>
      <c r="H1353" s="545" t="s">
        <v>2469</v>
      </c>
      <c r="I1353" s="544" t="s">
        <v>2478</v>
      </c>
      <c r="J1353" s="543" t="s">
        <v>2478</v>
      </c>
      <c r="K1353" s="543" t="s">
        <v>2478</v>
      </c>
      <c r="L1353" s="543" t="s">
        <v>2478</v>
      </c>
      <c r="M1353" s="543" t="s">
        <v>2478</v>
      </c>
      <c r="N1353" s="543" t="s">
        <v>2478</v>
      </c>
      <c r="O1353" s="543" t="s">
        <v>2478</v>
      </c>
      <c r="P1353" s="543" t="s">
        <v>2478</v>
      </c>
      <c r="Q1353" s="543" t="s">
        <v>2478</v>
      </c>
      <c r="R1353" s="543" t="s">
        <v>2478</v>
      </c>
      <c r="S1353" s="543" t="s">
        <v>2478</v>
      </c>
    </row>
    <row r="1354" spans="1:19">
      <c r="A1354" s="540" t="s">
        <v>3271</v>
      </c>
      <c r="B1354" s="541"/>
      <c r="C1354" s="541"/>
      <c r="D1354" s="542">
        <v>90017</v>
      </c>
      <c r="E1354" s="542">
        <v>90017</v>
      </c>
      <c r="F1354" s="542" t="s">
        <v>5978</v>
      </c>
      <c r="G1354" s="540" t="s">
        <v>5979</v>
      </c>
      <c r="H1354" s="542" t="s">
        <v>2469</v>
      </c>
      <c r="I1354" s="541" t="s">
        <v>2478</v>
      </c>
      <c r="J1354" s="540" t="s">
        <v>2478</v>
      </c>
      <c r="K1354" s="540" t="s">
        <v>2478</v>
      </c>
      <c r="L1354" s="540" t="s">
        <v>2478</v>
      </c>
      <c r="M1354" s="540" t="s">
        <v>2478</v>
      </c>
      <c r="N1354" s="540" t="s">
        <v>2478</v>
      </c>
      <c r="O1354" s="540" t="s">
        <v>2478</v>
      </c>
      <c r="P1354" s="540" t="s">
        <v>2478</v>
      </c>
      <c r="Q1354" s="540" t="s">
        <v>2478</v>
      </c>
      <c r="R1354" s="540" t="s">
        <v>2478</v>
      </c>
      <c r="S1354" s="540" t="s">
        <v>2478</v>
      </c>
    </row>
    <row r="1355" spans="1:19">
      <c r="A1355" s="543" t="s">
        <v>3271</v>
      </c>
      <c r="B1355" s="544"/>
      <c r="C1355" s="544"/>
      <c r="D1355" s="545">
        <v>90017</v>
      </c>
      <c r="E1355" s="545">
        <v>90017</v>
      </c>
      <c r="F1355" s="545" t="s">
        <v>5980</v>
      </c>
      <c r="G1355" s="543" t="s">
        <v>5981</v>
      </c>
      <c r="H1355" s="545" t="s">
        <v>2469</v>
      </c>
      <c r="I1355" s="544" t="s">
        <v>2478</v>
      </c>
      <c r="J1355" s="543" t="s">
        <v>2478</v>
      </c>
      <c r="K1355" s="543" t="s">
        <v>2478</v>
      </c>
      <c r="L1355" s="543" t="s">
        <v>2478</v>
      </c>
      <c r="M1355" s="543" t="s">
        <v>2478</v>
      </c>
      <c r="N1355" s="543" t="s">
        <v>2478</v>
      </c>
      <c r="O1355" s="543" t="s">
        <v>2478</v>
      </c>
      <c r="P1355" s="543" t="s">
        <v>2478</v>
      </c>
      <c r="Q1355" s="543" t="s">
        <v>2478</v>
      </c>
      <c r="R1355" s="543" t="s">
        <v>2478</v>
      </c>
      <c r="S1355" s="543" t="s">
        <v>2478</v>
      </c>
    </row>
    <row r="1356" spans="1:19">
      <c r="A1356" s="540" t="s">
        <v>3271</v>
      </c>
      <c r="B1356" s="541"/>
      <c r="C1356" s="541"/>
      <c r="D1356" s="542">
        <v>90017</v>
      </c>
      <c r="E1356" s="542">
        <v>90017</v>
      </c>
      <c r="F1356" s="542" t="s">
        <v>5982</v>
      </c>
      <c r="G1356" s="540" t="s">
        <v>5983</v>
      </c>
      <c r="H1356" s="542" t="s">
        <v>2469</v>
      </c>
      <c r="I1356" s="541" t="s">
        <v>2478</v>
      </c>
      <c r="J1356" s="540" t="s">
        <v>2478</v>
      </c>
      <c r="K1356" s="540" t="s">
        <v>2478</v>
      </c>
      <c r="L1356" s="540" t="s">
        <v>2478</v>
      </c>
      <c r="M1356" s="540" t="s">
        <v>2478</v>
      </c>
      <c r="N1356" s="540" t="s">
        <v>2478</v>
      </c>
      <c r="O1356" s="540" t="s">
        <v>2478</v>
      </c>
      <c r="P1356" s="540" t="s">
        <v>2478</v>
      </c>
      <c r="Q1356" s="540" t="s">
        <v>2478</v>
      </c>
      <c r="R1356" s="540" t="s">
        <v>2478</v>
      </c>
      <c r="S1356" s="540" t="s">
        <v>2478</v>
      </c>
    </row>
    <row r="1357" spans="1:19">
      <c r="A1357" s="543" t="s">
        <v>3271</v>
      </c>
      <c r="B1357" s="544"/>
      <c r="C1357" s="544"/>
      <c r="D1357" s="545">
        <v>90017</v>
      </c>
      <c r="E1357" s="545">
        <v>90017</v>
      </c>
      <c r="F1357" s="545" t="s">
        <v>5984</v>
      </c>
      <c r="G1357" s="543" t="s">
        <v>5985</v>
      </c>
      <c r="H1357" s="545" t="s">
        <v>2469</v>
      </c>
      <c r="I1357" s="544" t="s">
        <v>2478</v>
      </c>
      <c r="J1357" s="543" t="s">
        <v>2478</v>
      </c>
      <c r="K1357" s="543" t="s">
        <v>2478</v>
      </c>
      <c r="L1357" s="543" t="s">
        <v>2478</v>
      </c>
      <c r="M1357" s="543" t="s">
        <v>2478</v>
      </c>
      <c r="N1357" s="543" t="s">
        <v>2478</v>
      </c>
      <c r="O1357" s="543" t="s">
        <v>2478</v>
      </c>
      <c r="P1357" s="543" t="s">
        <v>2478</v>
      </c>
      <c r="Q1357" s="543" t="s">
        <v>2478</v>
      </c>
      <c r="R1357" s="543" t="s">
        <v>2478</v>
      </c>
      <c r="S1357" s="543" t="s">
        <v>2478</v>
      </c>
    </row>
    <row r="1358" spans="1:19">
      <c r="A1358" s="540" t="s">
        <v>3271</v>
      </c>
      <c r="B1358" s="541"/>
      <c r="C1358" s="541"/>
      <c r="D1358" s="542">
        <v>90017</v>
      </c>
      <c r="E1358" s="542">
        <v>90017</v>
      </c>
      <c r="F1358" s="542" t="s">
        <v>5986</v>
      </c>
      <c r="G1358" s="540" t="s">
        <v>5987</v>
      </c>
      <c r="H1358" s="542" t="s">
        <v>2469</v>
      </c>
      <c r="I1358" s="541" t="s">
        <v>2478</v>
      </c>
      <c r="J1358" s="540" t="s">
        <v>2478</v>
      </c>
      <c r="K1358" s="540" t="s">
        <v>2478</v>
      </c>
      <c r="L1358" s="540" t="s">
        <v>2478</v>
      </c>
      <c r="M1358" s="540" t="s">
        <v>2478</v>
      </c>
      <c r="N1358" s="540" t="s">
        <v>2478</v>
      </c>
      <c r="O1358" s="540" t="s">
        <v>2478</v>
      </c>
      <c r="P1358" s="540" t="s">
        <v>2478</v>
      </c>
      <c r="Q1358" s="540" t="s">
        <v>2478</v>
      </c>
      <c r="R1358" s="540" t="s">
        <v>2478</v>
      </c>
      <c r="S1358" s="540" t="s">
        <v>2478</v>
      </c>
    </row>
    <row r="1359" spans="1:19">
      <c r="A1359" s="543" t="s">
        <v>3271</v>
      </c>
      <c r="B1359" s="544"/>
      <c r="C1359" s="544"/>
      <c r="D1359" s="545">
        <v>90017</v>
      </c>
      <c r="E1359" s="545">
        <v>90017</v>
      </c>
      <c r="F1359" s="545" t="s">
        <v>5988</v>
      </c>
      <c r="G1359" s="543" t="s">
        <v>5989</v>
      </c>
      <c r="H1359" s="545" t="s">
        <v>2469</v>
      </c>
      <c r="I1359" s="544" t="s">
        <v>2478</v>
      </c>
      <c r="J1359" s="543" t="s">
        <v>2478</v>
      </c>
      <c r="K1359" s="543" t="s">
        <v>2478</v>
      </c>
      <c r="L1359" s="543" t="s">
        <v>2478</v>
      </c>
      <c r="M1359" s="543" t="s">
        <v>2478</v>
      </c>
      <c r="N1359" s="543" t="s">
        <v>2478</v>
      </c>
      <c r="O1359" s="543" t="s">
        <v>2478</v>
      </c>
      <c r="P1359" s="543" t="s">
        <v>2478</v>
      </c>
      <c r="Q1359" s="543" t="s">
        <v>2478</v>
      </c>
      <c r="R1359" s="543" t="s">
        <v>2478</v>
      </c>
      <c r="S1359" s="543" t="s">
        <v>2478</v>
      </c>
    </row>
    <row r="1360" spans="1:19">
      <c r="A1360" s="540" t="s">
        <v>3271</v>
      </c>
      <c r="B1360" s="541"/>
      <c r="C1360" s="541"/>
      <c r="D1360" s="542">
        <v>90017</v>
      </c>
      <c r="E1360" s="542">
        <v>90017</v>
      </c>
      <c r="F1360" s="542" t="s">
        <v>5990</v>
      </c>
      <c r="G1360" s="540" t="s">
        <v>5991</v>
      </c>
      <c r="H1360" s="542" t="s">
        <v>2469</v>
      </c>
      <c r="I1360" s="541" t="s">
        <v>2478</v>
      </c>
      <c r="J1360" s="540" t="s">
        <v>2478</v>
      </c>
      <c r="K1360" s="540" t="s">
        <v>2478</v>
      </c>
      <c r="L1360" s="540" t="s">
        <v>2478</v>
      </c>
      <c r="M1360" s="540" t="s">
        <v>2478</v>
      </c>
      <c r="N1360" s="540" t="s">
        <v>2478</v>
      </c>
      <c r="O1360" s="540" t="s">
        <v>2478</v>
      </c>
      <c r="P1360" s="540" t="s">
        <v>2478</v>
      </c>
      <c r="Q1360" s="540" t="s">
        <v>2478</v>
      </c>
      <c r="R1360" s="540" t="s">
        <v>2478</v>
      </c>
      <c r="S1360" s="540" t="s">
        <v>2478</v>
      </c>
    </row>
    <row r="1361" spans="1:19">
      <c r="A1361" s="543" t="s">
        <v>3271</v>
      </c>
      <c r="B1361" s="544"/>
      <c r="C1361" s="544"/>
      <c r="D1361" s="545">
        <v>90017</v>
      </c>
      <c r="E1361" s="545">
        <v>90017</v>
      </c>
      <c r="F1361" s="545" t="s">
        <v>5992</v>
      </c>
      <c r="G1361" s="543" t="s">
        <v>5993</v>
      </c>
      <c r="H1361" s="545" t="s">
        <v>2469</v>
      </c>
      <c r="I1361" s="544" t="s">
        <v>2478</v>
      </c>
      <c r="J1361" s="543" t="s">
        <v>2478</v>
      </c>
      <c r="K1361" s="543" t="s">
        <v>2478</v>
      </c>
      <c r="L1361" s="543" t="s">
        <v>2478</v>
      </c>
      <c r="M1361" s="543" t="s">
        <v>2478</v>
      </c>
      <c r="N1361" s="543" t="s">
        <v>2478</v>
      </c>
      <c r="O1361" s="543" t="s">
        <v>2478</v>
      </c>
      <c r="P1361" s="543" t="s">
        <v>2478</v>
      </c>
      <c r="Q1361" s="543" t="s">
        <v>2478</v>
      </c>
      <c r="R1361" s="543" t="s">
        <v>2478</v>
      </c>
      <c r="S1361" s="543" t="s">
        <v>2478</v>
      </c>
    </row>
    <row r="1362" spans="1:19">
      <c r="A1362" s="540" t="s">
        <v>3271</v>
      </c>
      <c r="B1362" s="541"/>
      <c r="C1362" s="541"/>
      <c r="D1362" s="542">
        <v>90017</v>
      </c>
      <c r="E1362" s="542">
        <v>90017</v>
      </c>
      <c r="F1362" s="542" t="s">
        <v>5994</v>
      </c>
      <c r="G1362" s="540" t="s">
        <v>5995</v>
      </c>
      <c r="H1362" s="542" t="s">
        <v>2469</v>
      </c>
      <c r="I1362" s="541" t="s">
        <v>2478</v>
      </c>
      <c r="J1362" s="540" t="s">
        <v>2478</v>
      </c>
      <c r="K1362" s="540" t="s">
        <v>2478</v>
      </c>
      <c r="L1362" s="540" t="s">
        <v>2478</v>
      </c>
      <c r="M1362" s="540" t="s">
        <v>2478</v>
      </c>
      <c r="N1362" s="540" t="s">
        <v>2478</v>
      </c>
      <c r="O1362" s="540" t="s">
        <v>2478</v>
      </c>
      <c r="P1362" s="540" t="s">
        <v>2478</v>
      </c>
      <c r="Q1362" s="540" t="s">
        <v>2478</v>
      </c>
      <c r="R1362" s="540" t="s">
        <v>2478</v>
      </c>
      <c r="S1362" s="540" t="s">
        <v>2478</v>
      </c>
    </row>
    <row r="1363" spans="1:19">
      <c r="A1363" s="543" t="s">
        <v>3271</v>
      </c>
      <c r="B1363" s="544"/>
      <c r="C1363" s="544"/>
      <c r="D1363" s="545">
        <v>90017</v>
      </c>
      <c r="E1363" s="545">
        <v>90017</v>
      </c>
      <c r="F1363" s="545" t="s">
        <v>5996</v>
      </c>
      <c r="G1363" s="543" t="s">
        <v>5997</v>
      </c>
      <c r="H1363" s="545" t="s">
        <v>2469</v>
      </c>
      <c r="I1363" s="544" t="s">
        <v>2478</v>
      </c>
      <c r="J1363" s="543" t="s">
        <v>2478</v>
      </c>
      <c r="K1363" s="543" t="s">
        <v>2478</v>
      </c>
      <c r="L1363" s="543" t="s">
        <v>2478</v>
      </c>
      <c r="M1363" s="543" t="s">
        <v>2478</v>
      </c>
      <c r="N1363" s="543" t="s">
        <v>2478</v>
      </c>
      <c r="O1363" s="543" t="s">
        <v>2478</v>
      </c>
      <c r="P1363" s="543" t="s">
        <v>2478</v>
      </c>
      <c r="Q1363" s="543" t="s">
        <v>2478</v>
      </c>
      <c r="R1363" s="543" t="s">
        <v>2478</v>
      </c>
      <c r="S1363" s="543" t="s">
        <v>2478</v>
      </c>
    </row>
    <row r="1364" spans="1:19">
      <c r="A1364" s="540" t="s">
        <v>3271</v>
      </c>
      <c r="B1364" s="541"/>
      <c r="C1364" s="541"/>
      <c r="D1364" s="542">
        <v>90017</v>
      </c>
      <c r="E1364" s="542">
        <v>90017</v>
      </c>
      <c r="F1364" s="542" t="s">
        <v>5998</v>
      </c>
      <c r="G1364" s="540" t="s">
        <v>5999</v>
      </c>
      <c r="H1364" s="542" t="s">
        <v>2469</v>
      </c>
      <c r="I1364" s="541" t="s">
        <v>2478</v>
      </c>
      <c r="J1364" s="540" t="s">
        <v>2478</v>
      </c>
      <c r="K1364" s="540" t="s">
        <v>2478</v>
      </c>
      <c r="L1364" s="540" t="s">
        <v>2478</v>
      </c>
      <c r="M1364" s="540" t="s">
        <v>2478</v>
      </c>
      <c r="N1364" s="540" t="s">
        <v>2478</v>
      </c>
      <c r="O1364" s="540" t="s">
        <v>2478</v>
      </c>
      <c r="P1364" s="540" t="s">
        <v>2478</v>
      </c>
      <c r="Q1364" s="540" t="s">
        <v>2478</v>
      </c>
      <c r="R1364" s="540" t="s">
        <v>2478</v>
      </c>
      <c r="S1364" s="540" t="s">
        <v>2478</v>
      </c>
    </row>
    <row r="1365" spans="1:19">
      <c r="A1365" s="543" t="s">
        <v>3271</v>
      </c>
      <c r="B1365" s="544"/>
      <c r="C1365" s="544"/>
      <c r="D1365" s="545">
        <v>90017</v>
      </c>
      <c r="E1365" s="545">
        <v>90017</v>
      </c>
      <c r="F1365" s="545" t="s">
        <v>6000</v>
      </c>
      <c r="G1365" s="543" t="s">
        <v>6001</v>
      </c>
      <c r="H1365" s="545" t="s">
        <v>2469</v>
      </c>
      <c r="I1365" s="544" t="s">
        <v>2478</v>
      </c>
      <c r="J1365" s="543" t="s">
        <v>2478</v>
      </c>
      <c r="K1365" s="543" t="s">
        <v>2478</v>
      </c>
      <c r="L1365" s="543" t="s">
        <v>2478</v>
      </c>
      <c r="M1365" s="543" t="s">
        <v>2478</v>
      </c>
      <c r="N1365" s="543" t="s">
        <v>2478</v>
      </c>
      <c r="O1365" s="543" t="s">
        <v>2478</v>
      </c>
      <c r="P1365" s="543" t="s">
        <v>2478</v>
      </c>
      <c r="Q1365" s="543" t="s">
        <v>2478</v>
      </c>
      <c r="R1365" s="543" t="s">
        <v>2478</v>
      </c>
      <c r="S1365" s="543" t="s">
        <v>2478</v>
      </c>
    </row>
    <row r="1366" spans="1:19">
      <c r="A1366" s="540" t="s">
        <v>3271</v>
      </c>
      <c r="B1366" s="541"/>
      <c r="C1366" s="541"/>
      <c r="D1366" s="542">
        <v>90017</v>
      </c>
      <c r="E1366" s="542">
        <v>90017</v>
      </c>
      <c r="F1366" s="542" t="s">
        <v>6002</v>
      </c>
      <c r="G1366" s="540" t="s">
        <v>6003</v>
      </c>
      <c r="H1366" s="542" t="s">
        <v>2469</v>
      </c>
      <c r="I1366" s="541" t="s">
        <v>2478</v>
      </c>
      <c r="J1366" s="540" t="s">
        <v>2478</v>
      </c>
      <c r="K1366" s="540" t="s">
        <v>2478</v>
      </c>
      <c r="L1366" s="540" t="s">
        <v>2478</v>
      </c>
      <c r="M1366" s="540" t="s">
        <v>2478</v>
      </c>
      <c r="N1366" s="540" t="s">
        <v>2478</v>
      </c>
      <c r="O1366" s="540" t="s">
        <v>2478</v>
      </c>
      <c r="P1366" s="540" t="s">
        <v>2478</v>
      </c>
      <c r="Q1366" s="540" t="s">
        <v>2478</v>
      </c>
      <c r="R1366" s="540" t="s">
        <v>2478</v>
      </c>
      <c r="S1366" s="540" t="s">
        <v>2478</v>
      </c>
    </row>
    <row r="1367" spans="1:19">
      <c r="A1367" s="543" t="s">
        <v>3271</v>
      </c>
      <c r="B1367" s="544"/>
      <c r="C1367" s="544"/>
      <c r="D1367" s="545">
        <v>90017</v>
      </c>
      <c r="E1367" s="545">
        <v>90017</v>
      </c>
      <c r="F1367" s="545" t="s">
        <v>6004</v>
      </c>
      <c r="G1367" s="543" t="s">
        <v>6005</v>
      </c>
      <c r="H1367" s="545" t="s">
        <v>2469</v>
      </c>
      <c r="I1367" s="544" t="s">
        <v>2478</v>
      </c>
      <c r="J1367" s="543" t="s">
        <v>2478</v>
      </c>
      <c r="K1367" s="543" t="s">
        <v>2478</v>
      </c>
      <c r="L1367" s="543" t="s">
        <v>2478</v>
      </c>
      <c r="M1367" s="543" t="s">
        <v>2478</v>
      </c>
      <c r="N1367" s="543" t="s">
        <v>2478</v>
      </c>
      <c r="O1367" s="543" t="s">
        <v>2478</v>
      </c>
      <c r="P1367" s="543" t="s">
        <v>2478</v>
      </c>
      <c r="Q1367" s="543" t="s">
        <v>2478</v>
      </c>
      <c r="R1367" s="543" t="s">
        <v>2478</v>
      </c>
      <c r="S1367" s="543" t="s">
        <v>2478</v>
      </c>
    </row>
    <row r="1368" spans="1:19">
      <c r="A1368" s="540" t="s">
        <v>3271</v>
      </c>
      <c r="B1368" s="541"/>
      <c r="C1368" s="541"/>
      <c r="D1368" s="542">
        <v>90017</v>
      </c>
      <c r="E1368" s="542">
        <v>90017</v>
      </c>
      <c r="F1368" s="542" t="s">
        <v>6006</v>
      </c>
      <c r="G1368" s="540" t="s">
        <v>6007</v>
      </c>
      <c r="H1368" s="542" t="s">
        <v>2469</v>
      </c>
      <c r="I1368" s="541" t="s">
        <v>2478</v>
      </c>
      <c r="J1368" s="540" t="s">
        <v>2478</v>
      </c>
      <c r="K1368" s="540" t="s">
        <v>2478</v>
      </c>
      <c r="L1368" s="540" t="s">
        <v>2478</v>
      </c>
      <c r="M1368" s="540" t="s">
        <v>2478</v>
      </c>
      <c r="N1368" s="540" t="s">
        <v>2478</v>
      </c>
      <c r="O1368" s="540" t="s">
        <v>2478</v>
      </c>
      <c r="P1368" s="540" t="s">
        <v>2478</v>
      </c>
      <c r="Q1368" s="540" t="s">
        <v>2478</v>
      </c>
      <c r="R1368" s="540" t="s">
        <v>2478</v>
      </c>
      <c r="S1368" s="540" t="s">
        <v>2478</v>
      </c>
    </row>
    <row r="1369" spans="1:19">
      <c r="A1369" s="543" t="s">
        <v>3271</v>
      </c>
      <c r="B1369" s="544"/>
      <c r="C1369" s="544"/>
      <c r="D1369" s="545">
        <v>90017</v>
      </c>
      <c r="E1369" s="545">
        <v>90017</v>
      </c>
      <c r="F1369" s="545" t="s">
        <v>6008</v>
      </c>
      <c r="G1369" s="543" t="s">
        <v>6009</v>
      </c>
      <c r="H1369" s="545" t="s">
        <v>2469</v>
      </c>
      <c r="I1369" s="544" t="s">
        <v>2478</v>
      </c>
      <c r="J1369" s="543" t="s">
        <v>2478</v>
      </c>
      <c r="K1369" s="543" t="s">
        <v>2478</v>
      </c>
      <c r="L1369" s="543" t="s">
        <v>2478</v>
      </c>
      <c r="M1369" s="543" t="s">
        <v>2478</v>
      </c>
      <c r="N1369" s="543" t="s">
        <v>2478</v>
      </c>
      <c r="O1369" s="543" t="s">
        <v>2478</v>
      </c>
      <c r="P1369" s="543" t="s">
        <v>2478</v>
      </c>
      <c r="Q1369" s="543" t="s">
        <v>2478</v>
      </c>
      <c r="R1369" s="543" t="s">
        <v>2478</v>
      </c>
      <c r="S1369" s="543" t="s">
        <v>2478</v>
      </c>
    </row>
    <row r="1370" spans="1:19">
      <c r="A1370" s="540" t="s">
        <v>3271</v>
      </c>
      <c r="B1370" s="541"/>
      <c r="C1370" s="541"/>
      <c r="D1370" s="542">
        <v>90017</v>
      </c>
      <c r="E1370" s="542">
        <v>90017</v>
      </c>
      <c r="F1370" s="542" t="s">
        <v>6010</v>
      </c>
      <c r="G1370" s="540" t="s">
        <v>6011</v>
      </c>
      <c r="H1370" s="542" t="s">
        <v>2469</v>
      </c>
      <c r="I1370" s="541" t="s">
        <v>2478</v>
      </c>
      <c r="J1370" s="540" t="s">
        <v>2478</v>
      </c>
      <c r="K1370" s="540" t="s">
        <v>2478</v>
      </c>
      <c r="L1370" s="540" t="s">
        <v>2478</v>
      </c>
      <c r="M1370" s="540" t="s">
        <v>2478</v>
      </c>
      <c r="N1370" s="540" t="s">
        <v>2478</v>
      </c>
      <c r="O1370" s="540" t="s">
        <v>2478</v>
      </c>
      <c r="P1370" s="540" t="s">
        <v>2478</v>
      </c>
      <c r="Q1370" s="540" t="s">
        <v>2478</v>
      </c>
      <c r="R1370" s="540" t="s">
        <v>2478</v>
      </c>
      <c r="S1370" s="540" t="s">
        <v>2478</v>
      </c>
    </row>
    <row r="1371" spans="1:19">
      <c r="A1371" s="543" t="s">
        <v>3271</v>
      </c>
      <c r="B1371" s="544"/>
      <c r="C1371" s="544"/>
      <c r="D1371" s="545">
        <v>90017</v>
      </c>
      <c r="E1371" s="545">
        <v>90017</v>
      </c>
      <c r="F1371" s="545" t="s">
        <v>6012</v>
      </c>
      <c r="G1371" s="543" t="s">
        <v>6013</v>
      </c>
      <c r="H1371" s="545" t="s">
        <v>2469</v>
      </c>
      <c r="I1371" s="544" t="s">
        <v>2478</v>
      </c>
      <c r="J1371" s="543" t="s">
        <v>2478</v>
      </c>
      <c r="K1371" s="543" t="s">
        <v>2478</v>
      </c>
      <c r="L1371" s="543" t="s">
        <v>2478</v>
      </c>
      <c r="M1371" s="543" t="s">
        <v>2478</v>
      </c>
      <c r="N1371" s="543" t="s">
        <v>2478</v>
      </c>
      <c r="O1371" s="543" t="s">
        <v>2478</v>
      </c>
      <c r="P1371" s="543" t="s">
        <v>2478</v>
      </c>
      <c r="Q1371" s="543" t="s">
        <v>2478</v>
      </c>
      <c r="R1371" s="543" t="s">
        <v>2478</v>
      </c>
      <c r="S1371" s="543" t="s">
        <v>2478</v>
      </c>
    </row>
    <row r="1372" spans="1:19">
      <c r="A1372" s="540" t="s">
        <v>3271</v>
      </c>
      <c r="B1372" s="541"/>
      <c r="C1372" s="541"/>
      <c r="D1372" s="542">
        <v>90017</v>
      </c>
      <c r="E1372" s="542">
        <v>90017</v>
      </c>
      <c r="F1372" s="542" t="s">
        <v>6014</v>
      </c>
      <c r="G1372" s="540" t="s">
        <v>6015</v>
      </c>
      <c r="H1372" s="542" t="s">
        <v>2469</v>
      </c>
      <c r="I1372" s="541" t="s">
        <v>2478</v>
      </c>
      <c r="J1372" s="540" t="s">
        <v>2478</v>
      </c>
      <c r="K1372" s="540" t="s">
        <v>2478</v>
      </c>
      <c r="L1372" s="540" t="s">
        <v>2478</v>
      </c>
      <c r="M1372" s="540" t="s">
        <v>2478</v>
      </c>
      <c r="N1372" s="540" t="s">
        <v>2478</v>
      </c>
      <c r="O1372" s="540" t="s">
        <v>2478</v>
      </c>
      <c r="P1372" s="540" t="s">
        <v>2478</v>
      </c>
      <c r="Q1372" s="540" t="s">
        <v>2478</v>
      </c>
      <c r="R1372" s="540" t="s">
        <v>2478</v>
      </c>
      <c r="S1372" s="540" t="s">
        <v>2478</v>
      </c>
    </row>
    <row r="1373" spans="1:19">
      <c r="A1373" s="543" t="s">
        <v>3271</v>
      </c>
      <c r="B1373" s="544"/>
      <c r="C1373" s="544"/>
      <c r="D1373" s="545">
        <v>90017</v>
      </c>
      <c r="E1373" s="545">
        <v>90017</v>
      </c>
      <c r="F1373" s="545" t="s">
        <v>6016</v>
      </c>
      <c r="G1373" s="543" t="s">
        <v>6017</v>
      </c>
      <c r="H1373" s="545" t="s">
        <v>2469</v>
      </c>
      <c r="I1373" s="544" t="s">
        <v>2478</v>
      </c>
      <c r="J1373" s="543" t="s">
        <v>2478</v>
      </c>
      <c r="K1373" s="543" t="s">
        <v>2478</v>
      </c>
      <c r="L1373" s="543" t="s">
        <v>2478</v>
      </c>
      <c r="M1373" s="543" t="s">
        <v>2478</v>
      </c>
      <c r="N1373" s="543" t="s">
        <v>2478</v>
      </c>
      <c r="O1373" s="543" t="s">
        <v>2478</v>
      </c>
      <c r="P1373" s="543" t="s">
        <v>2478</v>
      </c>
      <c r="Q1373" s="543" t="s">
        <v>2478</v>
      </c>
      <c r="R1373" s="543" t="s">
        <v>2478</v>
      </c>
      <c r="S1373" s="543" t="s">
        <v>2478</v>
      </c>
    </row>
    <row r="1374" spans="1:19">
      <c r="A1374" s="540" t="s">
        <v>3271</v>
      </c>
      <c r="B1374" s="541"/>
      <c r="C1374" s="541"/>
      <c r="D1374" s="542">
        <v>90017</v>
      </c>
      <c r="E1374" s="542">
        <v>90017</v>
      </c>
      <c r="F1374" s="542" t="s">
        <v>6018</v>
      </c>
      <c r="G1374" s="540" t="s">
        <v>6019</v>
      </c>
      <c r="H1374" s="542" t="s">
        <v>2469</v>
      </c>
      <c r="I1374" s="541" t="s">
        <v>2478</v>
      </c>
      <c r="J1374" s="540" t="s">
        <v>2478</v>
      </c>
      <c r="K1374" s="540" t="s">
        <v>2478</v>
      </c>
      <c r="L1374" s="540" t="s">
        <v>2478</v>
      </c>
      <c r="M1374" s="540" t="s">
        <v>2478</v>
      </c>
      <c r="N1374" s="540" t="s">
        <v>2478</v>
      </c>
      <c r="O1374" s="540" t="s">
        <v>2478</v>
      </c>
      <c r="P1374" s="540" t="s">
        <v>2478</v>
      </c>
      <c r="Q1374" s="540" t="s">
        <v>2478</v>
      </c>
      <c r="R1374" s="540" t="s">
        <v>2478</v>
      </c>
      <c r="S1374" s="540" t="s">
        <v>2478</v>
      </c>
    </row>
    <row r="1375" spans="1:19">
      <c r="A1375" s="543" t="s">
        <v>3271</v>
      </c>
      <c r="B1375" s="544"/>
      <c r="C1375" s="544"/>
      <c r="D1375" s="545">
        <v>90017</v>
      </c>
      <c r="E1375" s="545">
        <v>90017</v>
      </c>
      <c r="F1375" s="545" t="s">
        <v>6020</v>
      </c>
      <c r="G1375" s="543" t="s">
        <v>6021</v>
      </c>
      <c r="H1375" s="545" t="s">
        <v>2469</v>
      </c>
      <c r="I1375" s="544" t="s">
        <v>2478</v>
      </c>
      <c r="J1375" s="543" t="s">
        <v>2478</v>
      </c>
      <c r="K1375" s="543" t="s">
        <v>2478</v>
      </c>
      <c r="L1375" s="543" t="s">
        <v>2478</v>
      </c>
      <c r="M1375" s="543" t="s">
        <v>2478</v>
      </c>
      <c r="N1375" s="543" t="s">
        <v>2478</v>
      </c>
      <c r="O1375" s="543" t="s">
        <v>2478</v>
      </c>
      <c r="P1375" s="543" t="s">
        <v>2478</v>
      </c>
      <c r="Q1375" s="543" t="s">
        <v>2478</v>
      </c>
      <c r="R1375" s="543" t="s">
        <v>2478</v>
      </c>
      <c r="S1375" s="543" t="s">
        <v>2478</v>
      </c>
    </row>
    <row r="1376" spans="1:19">
      <c r="A1376" s="540" t="s">
        <v>3271</v>
      </c>
      <c r="B1376" s="541"/>
      <c r="C1376" s="541"/>
      <c r="D1376" s="542">
        <v>90017</v>
      </c>
      <c r="E1376" s="542">
        <v>90017</v>
      </c>
      <c r="F1376" s="542" t="s">
        <v>6022</v>
      </c>
      <c r="G1376" s="540" t="s">
        <v>6023</v>
      </c>
      <c r="H1376" s="542" t="s">
        <v>2469</v>
      </c>
      <c r="I1376" s="541" t="s">
        <v>2478</v>
      </c>
      <c r="J1376" s="540" t="s">
        <v>2478</v>
      </c>
      <c r="K1376" s="540" t="s">
        <v>2478</v>
      </c>
      <c r="L1376" s="540" t="s">
        <v>2478</v>
      </c>
      <c r="M1376" s="540" t="s">
        <v>2478</v>
      </c>
      <c r="N1376" s="540" t="s">
        <v>2478</v>
      </c>
      <c r="O1376" s="540" t="s">
        <v>2478</v>
      </c>
      <c r="P1376" s="540" t="s">
        <v>2478</v>
      </c>
      <c r="Q1376" s="540" t="s">
        <v>2478</v>
      </c>
      <c r="R1376" s="540" t="s">
        <v>2478</v>
      </c>
      <c r="S1376" s="540" t="s">
        <v>2478</v>
      </c>
    </row>
    <row r="1377" spans="1:19">
      <c r="A1377" s="543" t="s">
        <v>3271</v>
      </c>
      <c r="B1377" s="544"/>
      <c r="C1377" s="544"/>
      <c r="D1377" s="545">
        <v>90017</v>
      </c>
      <c r="E1377" s="545">
        <v>90017</v>
      </c>
      <c r="F1377" s="545" t="s">
        <v>6024</v>
      </c>
      <c r="G1377" s="543" t="s">
        <v>6025</v>
      </c>
      <c r="H1377" s="545" t="s">
        <v>2469</v>
      </c>
      <c r="I1377" s="544" t="s">
        <v>2478</v>
      </c>
      <c r="J1377" s="543" t="s">
        <v>2478</v>
      </c>
      <c r="K1377" s="543" t="s">
        <v>2478</v>
      </c>
      <c r="L1377" s="543" t="s">
        <v>2478</v>
      </c>
      <c r="M1377" s="543" t="s">
        <v>2478</v>
      </c>
      <c r="N1377" s="543" t="s">
        <v>2478</v>
      </c>
      <c r="O1377" s="543" t="s">
        <v>2478</v>
      </c>
      <c r="P1377" s="543" t="s">
        <v>2478</v>
      </c>
      <c r="Q1377" s="543" t="s">
        <v>2478</v>
      </c>
      <c r="R1377" s="543" t="s">
        <v>2478</v>
      </c>
      <c r="S1377" s="543" t="s">
        <v>2478</v>
      </c>
    </row>
    <row r="1378" spans="1:19">
      <c r="A1378" s="540" t="s">
        <v>3271</v>
      </c>
      <c r="B1378" s="541"/>
      <c r="C1378" s="541"/>
      <c r="D1378" s="542">
        <v>90017</v>
      </c>
      <c r="E1378" s="542">
        <v>90017</v>
      </c>
      <c r="F1378" s="542" t="s">
        <v>6026</v>
      </c>
      <c r="G1378" s="540" t="s">
        <v>6027</v>
      </c>
      <c r="H1378" s="542" t="s">
        <v>2469</v>
      </c>
      <c r="I1378" s="541" t="s">
        <v>2478</v>
      </c>
      <c r="J1378" s="540" t="s">
        <v>2478</v>
      </c>
      <c r="K1378" s="540" t="s">
        <v>2478</v>
      </c>
      <c r="L1378" s="540" t="s">
        <v>2478</v>
      </c>
      <c r="M1378" s="540" t="s">
        <v>2478</v>
      </c>
      <c r="N1378" s="540" t="s">
        <v>2478</v>
      </c>
      <c r="O1378" s="540" t="s">
        <v>2478</v>
      </c>
      <c r="P1378" s="540" t="s">
        <v>2478</v>
      </c>
      <c r="Q1378" s="540" t="s">
        <v>2478</v>
      </c>
      <c r="R1378" s="540" t="s">
        <v>2478</v>
      </c>
      <c r="S1378" s="540" t="s">
        <v>2478</v>
      </c>
    </row>
    <row r="1379" spans="1:19">
      <c r="A1379" s="543" t="s">
        <v>3271</v>
      </c>
      <c r="B1379" s="544"/>
      <c r="C1379" s="544"/>
      <c r="D1379" s="545">
        <v>90017</v>
      </c>
      <c r="E1379" s="545">
        <v>90017</v>
      </c>
      <c r="F1379" s="545" t="s">
        <v>6028</v>
      </c>
      <c r="G1379" s="543" t="s">
        <v>6029</v>
      </c>
      <c r="H1379" s="545" t="s">
        <v>2469</v>
      </c>
      <c r="I1379" s="544" t="s">
        <v>2478</v>
      </c>
      <c r="J1379" s="543" t="s">
        <v>2478</v>
      </c>
      <c r="K1379" s="543" t="s">
        <v>2478</v>
      </c>
      <c r="L1379" s="543" t="s">
        <v>2478</v>
      </c>
      <c r="M1379" s="543" t="s">
        <v>2478</v>
      </c>
      <c r="N1379" s="543" t="s">
        <v>2478</v>
      </c>
      <c r="O1379" s="543" t="s">
        <v>2478</v>
      </c>
      <c r="P1379" s="543" t="s">
        <v>2478</v>
      </c>
      <c r="Q1379" s="543" t="s">
        <v>2478</v>
      </c>
      <c r="R1379" s="543" t="s">
        <v>2478</v>
      </c>
      <c r="S1379" s="543" t="s">
        <v>2478</v>
      </c>
    </row>
    <row r="1380" spans="1:19">
      <c r="A1380" s="540" t="s">
        <v>3271</v>
      </c>
      <c r="B1380" s="541"/>
      <c r="C1380" s="541"/>
      <c r="D1380" s="542">
        <v>90017</v>
      </c>
      <c r="E1380" s="542">
        <v>90017</v>
      </c>
      <c r="F1380" s="542" t="s">
        <v>6030</v>
      </c>
      <c r="G1380" s="540" t="s">
        <v>6031</v>
      </c>
      <c r="H1380" s="542" t="s">
        <v>2469</v>
      </c>
      <c r="I1380" s="541" t="s">
        <v>2478</v>
      </c>
      <c r="J1380" s="540" t="s">
        <v>2478</v>
      </c>
      <c r="K1380" s="540" t="s">
        <v>2478</v>
      </c>
      <c r="L1380" s="540" t="s">
        <v>2478</v>
      </c>
      <c r="M1380" s="540" t="s">
        <v>2478</v>
      </c>
      <c r="N1380" s="540" t="s">
        <v>2478</v>
      </c>
      <c r="O1380" s="540" t="s">
        <v>2478</v>
      </c>
      <c r="P1380" s="540" t="s">
        <v>2478</v>
      </c>
      <c r="Q1380" s="540" t="s">
        <v>2478</v>
      </c>
      <c r="R1380" s="540" t="s">
        <v>2478</v>
      </c>
      <c r="S1380" s="540" t="s">
        <v>2478</v>
      </c>
    </row>
    <row r="1381" spans="1:19">
      <c r="A1381" s="543" t="s">
        <v>3271</v>
      </c>
      <c r="B1381" s="544"/>
      <c r="C1381" s="544"/>
      <c r="D1381" s="545">
        <v>90017</v>
      </c>
      <c r="E1381" s="545">
        <v>90017</v>
      </c>
      <c r="F1381" s="545" t="s">
        <v>6032</v>
      </c>
      <c r="G1381" s="543" t="s">
        <v>6033</v>
      </c>
      <c r="H1381" s="545" t="s">
        <v>2469</v>
      </c>
      <c r="I1381" s="544" t="s">
        <v>2478</v>
      </c>
      <c r="J1381" s="543" t="s">
        <v>2478</v>
      </c>
      <c r="K1381" s="543" t="s">
        <v>2478</v>
      </c>
      <c r="L1381" s="543" t="s">
        <v>2478</v>
      </c>
      <c r="M1381" s="543" t="s">
        <v>2478</v>
      </c>
      <c r="N1381" s="543" t="s">
        <v>2478</v>
      </c>
      <c r="O1381" s="543" t="s">
        <v>2478</v>
      </c>
      <c r="P1381" s="543" t="s">
        <v>2478</v>
      </c>
      <c r="Q1381" s="543" t="s">
        <v>2478</v>
      </c>
      <c r="R1381" s="543" t="s">
        <v>2478</v>
      </c>
      <c r="S1381" s="543" t="s">
        <v>2478</v>
      </c>
    </row>
    <row r="1382" spans="1:19">
      <c r="A1382" s="540" t="s">
        <v>3271</v>
      </c>
      <c r="B1382" s="541"/>
      <c r="C1382" s="541"/>
      <c r="D1382" s="542">
        <v>90017</v>
      </c>
      <c r="E1382" s="542">
        <v>90017</v>
      </c>
      <c r="F1382" s="542" t="s">
        <v>6034</v>
      </c>
      <c r="G1382" s="540" t="s">
        <v>6035</v>
      </c>
      <c r="H1382" s="542" t="s">
        <v>2469</v>
      </c>
      <c r="I1382" s="541" t="s">
        <v>2478</v>
      </c>
      <c r="J1382" s="540" t="s">
        <v>2478</v>
      </c>
      <c r="K1382" s="540" t="s">
        <v>2478</v>
      </c>
      <c r="L1382" s="540" t="s">
        <v>2478</v>
      </c>
      <c r="M1382" s="540" t="s">
        <v>2478</v>
      </c>
      <c r="N1382" s="540" t="s">
        <v>2478</v>
      </c>
      <c r="O1382" s="540" t="s">
        <v>2478</v>
      </c>
      <c r="P1382" s="540" t="s">
        <v>2478</v>
      </c>
      <c r="Q1382" s="540" t="s">
        <v>2478</v>
      </c>
      <c r="R1382" s="540" t="s">
        <v>2478</v>
      </c>
      <c r="S1382" s="540" t="s">
        <v>2478</v>
      </c>
    </row>
    <row r="1383" spans="1:19">
      <c r="A1383" s="543" t="s">
        <v>3271</v>
      </c>
      <c r="B1383" s="544"/>
      <c r="C1383" s="544"/>
      <c r="D1383" s="545">
        <v>90017</v>
      </c>
      <c r="E1383" s="545">
        <v>90017</v>
      </c>
      <c r="F1383" s="545" t="s">
        <v>6036</v>
      </c>
      <c r="G1383" s="543" t="s">
        <v>6037</v>
      </c>
      <c r="H1383" s="545" t="s">
        <v>2469</v>
      </c>
      <c r="I1383" s="544" t="s">
        <v>2478</v>
      </c>
      <c r="J1383" s="543" t="s">
        <v>2478</v>
      </c>
      <c r="K1383" s="543" t="s">
        <v>2478</v>
      </c>
      <c r="L1383" s="543" t="s">
        <v>2478</v>
      </c>
      <c r="M1383" s="543" t="s">
        <v>2478</v>
      </c>
      <c r="N1383" s="543" t="s">
        <v>2478</v>
      </c>
      <c r="O1383" s="543" t="s">
        <v>2478</v>
      </c>
      <c r="P1383" s="543" t="s">
        <v>2478</v>
      </c>
      <c r="Q1383" s="543" t="s">
        <v>2478</v>
      </c>
      <c r="R1383" s="543" t="s">
        <v>2478</v>
      </c>
      <c r="S1383" s="543" t="s">
        <v>2478</v>
      </c>
    </row>
    <row r="1384" spans="1:19">
      <c r="A1384" s="540" t="s">
        <v>3271</v>
      </c>
      <c r="B1384" s="541"/>
      <c r="C1384" s="541"/>
      <c r="D1384" s="542">
        <v>90017</v>
      </c>
      <c r="E1384" s="542">
        <v>90017</v>
      </c>
      <c r="F1384" s="542" t="s">
        <v>6038</v>
      </c>
      <c r="G1384" s="540" t="s">
        <v>6039</v>
      </c>
      <c r="H1384" s="542" t="s">
        <v>2469</v>
      </c>
      <c r="I1384" s="541" t="s">
        <v>2478</v>
      </c>
      <c r="J1384" s="540" t="s">
        <v>2478</v>
      </c>
      <c r="K1384" s="540" t="s">
        <v>2478</v>
      </c>
      <c r="L1384" s="540" t="s">
        <v>2478</v>
      </c>
      <c r="M1384" s="540" t="s">
        <v>2478</v>
      </c>
      <c r="N1384" s="540" t="s">
        <v>2478</v>
      </c>
      <c r="O1384" s="540" t="s">
        <v>2478</v>
      </c>
      <c r="P1384" s="540" t="s">
        <v>2478</v>
      </c>
      <c r="Q1384" s="540" t="s">
        <v>2478</v>
      </c>
      <c r="R1384" s="540" t="s">
        <v>2478</v>
      </c>
      <c r="S1384" s="540" t="s">
        <v>2478</v>
      </c>
    </row>
    <row r="1385" spans="1:19">
      <c r="A1385" s="543" t="s">
        <v>3271</v>
      </c>
      <c r="B1385" s="544"/>
      <c r="C1385" s="544"/>
      <c r="D1385" s="545">
        <v>90017</v>
      </c>
      <c r="E1385" s="545">
        <v>90017</v>
      </c>
      <c r="F1385" s="545" t="s">
        <v>6040</v>
      </c>
      <c r="G1385" s="543" t="s">
        <v>6041</v>
      </c>
      <c r="H1385" s="545" t="s">
        <v>2469</v>
      </c>
      <c r="I1385" s="544" t="s">
        <v>2478</v>
      </c>
      <c r="J1385" s="543" t="s">
        <v>2478</v>
      </c>
      <c r="K1385" s="543" t="s">
        <v>2478</v>
      </c>
      <c r="L1385" s="543" t="s">
        <v>2478</v>
      </c>
      <c r="M1385" s="543" t="s">
        <v>2478</v>
      </c>
      <c r="N1385" s="543" t="s">
        <v>2478</v>
      </c>
      <c r="O1385" s="543" t="s">
        <v>2478</v>
      </c>
      <c r="P1385" s="543" t="s">
        <v>2478</v>
      </c>
      <c r="Q1385" s="543" t="s">
        <v>2478</v>
      </c>
      <c r="R1385" s="543" t="s">
        <v>2478</v>
      </c>
      <c r="S1385" s="543" t="s">
        <v>2478</v>
      </c>
    </row>
    <row r="1386" spans="1:19">
      <c r="A1386" s="540" t="s">
        <v>3271</v>
      </c>
      <c r="B1386" s="541"/>
      <c r="C1386" s="541"/>
      <c r="D1386" s="542">
        <v>90017</v>
      </c>
      <c r="E1386" s="542">
        <v>90017</v>
      </c>
      <c r="F1386" s="542" t="s">
        <v>6042</v>
      </c>
      <c r="G1386" s="540" t="s">
        <v>6043</v>
      </c>
      <c r="H1386" s="542" t="s">
        <v>2469</v>
      </c>
      <c r="I1386" s="541" t="s">
        <v>2478</v>
      </c>
      <c r="J1386" s="540" t="s">
        <v>2478</v>
      </c>
      <c r="K1386" s="540" t="s">
        <v>2478</v>
      </c>
      <c r="L1386" s="540" t="s">
        <v>2478</v>
      </c>
      <c r="M1386" s="540" t="s">
        <v>2478</v>
      </c>
      <c r="N1386" s="540" t="s">
        <v>2478</v>
      </c>
      <c r="O1386" s="540" t="s">
        <v>2478</v>
      </c>
      <c r="P1386" s="540" t="s">
        <v>2478</v>
      </c>
      <c r="Q1386" s="540" t="s">
        <v>2478</v>
      </c>
      <c r="R1386" s="540" t="s">
        <v>2478</v>
      </c>
      <c r="S1386" s="540" t="s">
        <v>2478</v>
      </c>
    </row>
    <row r="1387" spans="1:19">
      <c r="A1387" s="543" t="s">
        <v>3271</v>
      </c>
      <c r="B1387" s="544"/>
      <c r="C1387" s="544"/>
      <c r="D1387" s="545">
        <v>90017</v>
      </c>
      <c r="E1387" s="545">
        <v>90017</v>
      </c>
      <c r="F1387" s="545" t="s">
        <v>6044</v>
      </c>
      <c r="G1387" s="543" t="s">
        <v>6045</v>
      </c>
      <c r="H1387" s="545" t="s">
        <v>2469</v>
      </c>
      <c r="I1387" s="544" t="s">
        <v>2478</v>
      </c>
      <c r="J1387" s="543" t="s">
        <v>2478</v>
      </c>
      <c r="K1387" s="543" t="s">
        <v>2478</v>
      </c>
      <c r="L1387" s="543" t="s">
        <v>2478</v>
      </c>
      <c r="M1387" s="543" t="s">
        <v>2478</v>
      </c>
      <c r="N1387" s="543" t="s">
        <v>2478</v>
      </c>
      <c r="O1387" s="543" t="s">
        <v>2478</v>
      </c>
      <c r="P1387" s="543" t="s">
        <v>2478</v>
      </c>
      <c r="Q1387" s="543" t="s">
        <v>2478</v>
      </c>
      <c r="R1387" s="543" t="s">
        <v>2478</v>
      </c>
      <c r="S1387" s="543" t="s">
        <v>2478</v>
      </c>
    </row>
    <row r="1388" spans="1:19">
      <c r="A1388" s="540" t="s">
        <v>3271</v>
      </c>
      <c r="B1388" s="541"/>
      <c r="C1388" s="541"/>
      <c r="D1388" s="542">
        <v>90017</v>
      </c>
      <c r="E1388" s="542">
        <v>90017</v>
      </c>
      <c r="F1388" s="542" t="s">
        <v>6046</v>
      </c>
      <c r="G1388" s="540" t="s">
        <v>6047</v>
      </c>
      <c r="H1388" s="542" t="s">
        <v>2469</v>
      </c>
      <c r="I1388" s="541" t="s">
        <v>2478</v>
      </c>
      <c r="J1388" s="540" t="s">
        <v>2478</v>
      </c>
      <c r="K1388" s="540" t="s">
        <v>2478</v>
      </c>
      <c r="L1388" s="540" t="s">
        <v>2478</v>
      </c>
      <c r="M1388" s="540" t="s">
        <v>2478</v>
      </c>
      <c r="N1388" s="540" t="s">
        <v>2478</v>
      </c>
      <c r="O1388" s="540" t="s">
        <v>2478</v>
      </c>
      <c r="P1388" s="540" t="s">
        <v>2478</v>
      </c>
      <c r="Q1388" s="540" t="s">
        <v>2478</v>
      </c>
      <c r="R1388" s="540" t="s">
        <v>2478</v>
      </c>
      <c r="S1388" s="540" t="s">
        <v>2478</v>
      </c>
    </row>
    <row r="1389" spans="1:19">
      <c r="A1389" s="543" t="s">
        <v>3271</v>
      </c>
      <c r="B1389" s="544"/>
      <c r="C1389" s="544"/>
      <c r="D1389" s="545">
        <v>90017</v>
      </c>
      <c r="E1389" s="545">
        <v>90017</v>
      </c>
      <c r="F1389" s="545" t="s">
        <v>6048</v>
      </c>
      <c r="G1389" s="543" t="s">
        <v>6049</v>
      </c>
      <c r="H1389" s="545" t="s">
        <v>2469</v>
      </c>
      <c r="I1389" s="544" t="s">
        <v>2478</v>
      </c>
      <c r="J1389" s="543" t="s">
        <v>2478</v>
      </c>
      <c r="K1389" s="543" t="s">
        <v>2478</v>
      </c>
      <c r="L1389" s="543" t="s">
        <v>2478</v>
      </c>
      <c r="M1389" s="543" t="s">
        <v>2478</v>
      </c>
      <c r="N1389" s="543" t="s">
        <v>2478</v>
      </c>
      <c r="O1389" s="543" t="s">
        <v>2478</v>
      </c>
      <c r="P1389" s="543" t="s">
        <v>2478</v>
      </c>
      <c r="Q1389" s="543" t="s">
        <v>2478</v>
      </c>
      <c r="R1389" s="543" t="s">
        <v>2478</v>
      </c>
      <c r="S1389" s="543" t="s">
        <v>2478</v>
      </c>
    </row>
    <row r="1390" spans="1:19">
      <c r="A1390" s="540" t="s">
        <v>3271</v>
      </c>
      <c r="B1390" s="541"/>
      <c r="C1390" s="541"/>
      <c r="D1390" s="542">
        <v>90017</v>
      </c>
      <c r="E1390" s="542">
        <v>90017</v>
      </c>
      <c r="F1390" s="542" t="s">
        <v>6050</v>
      </c>
      <c r="G1390" s="540" t="s">
        <v>6051</v>
      </c>
      <c r="H1390" s="542" t="s">
        <v>2469</v>
      </c>
      <c r="I1390" s="541" t="s">
        <v>2478</v>
      </c>
      <c r="J1390" s="540" t="s">
        <v>2478</v>
      </c>
      <c r="K1390" s="540" t="s">
        <v>2478</v>
      </c>
      <c r="L1390" s="540" t="s">
        <v>2478</v>
      </c>
      <c r="M1390" s="540" t="s">
        <v>2478</v>
      </c>
      <c r="N1390" s="540" t="s">
        <v>2478</v>
      </c>
      <c r="O1390" s="540" t="s">
        <v>2478</v>
      </c>
      <c r="P1390" s="540" t="s">
        <v>2478</v>
      </c>
      <c r="Q1390" s="540" t="s">
        <v>2478</v>
      </c>
      <c r="R1390" s="540" t="s">
        <v>2478</v>
      </c>
      <c r="S1390" s="540" t="s">
        <v>2478</v>
      </c>
    </row>
    <row r="1391" spans="1:19">
      <c r="A1391" s="543" t="s">
        <v>3271</v>
      </c>
      <c r="B1391" s="544"/>
      <c r="C1391" s="544"/>
      <c r="D1391" s="545">
        <v>90017</v>
      </c>
      <c r="E1391" s="545">
        <v>90017</v>
      </c>
      <c r="F1391" s="545" t="s">
        <v>6052</v>
      </c>
      <c r="G1391" s="543" t="s">
        <v>6053</v>
      </c>
      <c r="H1391" s="545" t="s">
        <v>2469</v>
      </c>
      <c r="I1391" s="544" t="s">
        <v>2478</v>
      </c>
      <c r="J1391" s="543" t="s">
        <v>2478</v>
      </c>
      <c r="K1391" s="543" t="s">
        <v>2478</v>
      </c>
      <c r="L1391" s="543" t="s">
        <v>2478</v>
      </c>
      <c r="M1391" s="543" t="s">
        <v>2478</v>
      </c>
      <c r="N1391" s="543" t="s">
        <v>2478</v>
      </c>
      <c r="O1391" s="543" t="s">
        <v>2478</v>
      </c>
      <c r="P1391" s="543" t="s">
        <v>2478</v>
      </c>
      <c r="Q1391" s="543" t="s">
        <v>2478</v>
      </c>
      <c r="R1391" s="543" t="s">
        <v>2478</v>
      </c>
      <c r="S1391" s="543" t="s">
        <v>2478</v>
      </c>
    </row>
    <row r="1392" spans="1:19">
      <c r="A1392" s="540" t="s">
        <v>3271</v>
      </c>
      <c r="B1392" s="541"/>
      <c r="C1392" s="541"/>
      <c r="D1392" s="542">
        <v>90017</v>
      </c>
      <c r="E1392" s="542">
        <v>90017</v>
      </c>
      <c r="F1392" s="542" t="s">
        <v>6054</v>
      </c>
      <c r="G1392" s="540" t="s">
        <v>6055</v>
      </c>
      <c r="H1392" s="542" t="s">
        <v>2469</v>
      </c>
      <c r="I1392" s="541" t="s">
        <v>2478</v>
      </c>
      <c r="J1392" s="540" t="s">
        <v>2478</v>
      </c>
      <c r="K1392" s="540" t="s">
        <v>2478</v>
      </c>
      <c r="L1392" s="540" t="s">
        <v>2478</v>
      </c>
      <c r="M1392" s="540" t="s">
        <v>2478</v>
      </c>
      <c r="N1392" s="540" t="s">
        <v>2478</v>
      </c>
      <c r="O1392" s="540" t="s">
        <v>2478</v>
      </c>
      <c r="P1392" s="540" t="s">
        <v>2478</v>
      </c>
      <c r="Q1392" s="540" t="s">
        <v>2478</v>
      </c>
      <c r="R1392" s="540" t="s">
        <v>2478</v>
      </c>
      <c r="S1392" s="540" t="s">
        <v>2478</v>
      </c>
    </row>
    <row r="1393" spans="1:19">
      <c r="A1393" s="543" t="s">
        <v>3271</v>
      </c>
      <c r="B1393" s="544"/>
      <c r="C1393" s="544"/>
      <c r="D1393" s="545">
        <v>90017</v>
      </c>
      <c r="E1393" s="545">
        <v>90017</v>
      </c>
      <c r="F1393" s="545" t="s">
        <v>6056</v>
      </c>
      <c r="G1393" s="543" t="s">
        <v>6057</v>
      </c>
      <c r="H1393" s="545" t="s">
        <v>2469</v>
      </c>
      <c r="I1393" s="544" t="s">
        <v>2478</v>
      </c>
      <c r="J1393" s="543" t="s">
        <v>2478</v>
      </c>
      <c r="K1393" s="543" t="s">
        <v>2478</v>
      </c>
      <c r="L1393" s="543" t="s">
        <v>2478</v>
      </c>
      <c r="M1393" s="543" t="s">
        <v>2478</v>
      </c>
      <c r="N1393" s="543" t="s">
        <v>2478</v>
      </c>
      <c r="O1393" s="543" t="s">
        <v>2478</v>
      </c>
      <c r="P1393" s="543" t="s">
        <v>2478</v>
      </c>
      <c r="Q1393" s="543" t="s">
        <v>2478</v>
      </c>
      <c r="R1393" s="543" t="s">
        <v>2478</v>
      </c>
      <c r="S1393" s="543" t="s">
        <v>2478</v>
      </c>
    </row>
    <row r="1394" spans="1:19">
      <c r="A1394" s="540" t="s">
        <v>3271</v>
      </c>
      <c r="B1394" s="541"/>
      <c r="C1394" s="541"/>
      <c r="D1394" s="542">
        <v>90017</v>
      </c>
      <c r="E1394" s="542">
        <v>90017</v>
      </c>
      <c r="F1394" s="542" t="s">
        <v>6058</v>
      </c>
      <c r="G1394" s="540" t="s">
        <v>6059</v>
      </c>
      <c r="H1394" s="542" t="s">
        <v>2469</v>
      </c>
      <c r="I1394" s="541" t="s">
        <v>2478</v>
      </c>
      <c r="J1394" s="540" t="s">
        <v>2478</v>
      </c>
      <c r="K1394" s="540" t="s">
        <v>2478</v>
      </c>
      <c r="L1394" s="540" t="s">
        <v>2478</v>
      </c>
      <c r="M1394" s="540" t="s">
        <v>2478</v>
      </c>
      <c r="N1394" s="540" t="s">
        <v>2478</v>
      </c>
      <c r="O1394" s="540" t="s">
        <v>2478</v>
      </c>
      <c r="P1394" s="540" t="s">
        <v>2478</v>
      </c>
      <c r="Q1394" s="540" t="s">
        <v>2478</v>
      </c>
      <c r="R1394" s="540" t="s">
        <v>2478</v>
      </c>
      <c r="S1394" s="540" t="s">
        <v>2478</v>
      </c>
    </row>
    <row r="1395" spans="1:19">
      <c r="A1395" s="543" t="s">
        <v>3271</v>
      </c>
      <c r="B1395" s="544"/>
      <c r="C1395" s="544"/>
      <c r="D1395" s="545">
        <v>90017</v>
      </c>
      <c r="E1395" s="545">
        <v>90017</v>
      </c>
      <c r="F1395" s="545" t="s">
        <v>6060</v>
      </c>
      <c r="G1395" s="543" t="s">
        <v>6061</v>
      </c>
      <c r="H1395" s="545" t="s">
        <v>2469</v>
      </c>
      <c r="I1395" s="544" t="s">
        <v>2478</v>
      </c>
      <c r="J1395" s="543" t="s">
        <v>2478</v>
      </c>
      <c r="K1395" s="543" t="s">
        <v>2478</v>
      </c>
      <c r="L1395" s="543" t="s">
        <v>2478</v>
      </c>
      <c r="M1395" s="543" t="s">
        <v>2478</v>
      </c>
      <c r="N1395" s="543" t="s">
        <v>2478</v>
      </c>
      <c r="O1395" s="543" t="s">
        <v>2478</v>
      </c>
      <c r="P1395" s="543" t="s">
        <v>2478</v>
      </c>
      <c r="Q1395" s="543" t="s">
        <v>2478</v>
      </c>
      <c r="R1395" s="543" t="s">
        <v>2478</v>
      </c>
      <c r="S1395" s="543" t="s">
        <v>2478</v>
      </c>
    </row>
    <row r="1396" spans="1:19">
      <c r="A1396" s="540" t="s">
        <v>3271</v>
      </c>
      <c r="B1396" s="541"/>
      <c r="C1396" s="541"/>
      <c r="D1396" s="542">
        <v>90017</v>
      </c>
      <c r="E1396" s="542">
        <v>90017</v>
      </c>
      <c r="F1396" s="542" t="s">
        <v>6062</v>
      </c>
      <c r="G1396" s="540" t="s">
        <v>6063</v>
      </c>
      <c r="H1396" s="542" t="s">
        <v>2469</v>
      </c>
      <c r="I1396" s="541" t="s">
        <v>2478</v>
      </c>
      <c r="J1396" s="540" t="s">
        <v>2478</v>
      </c>
      <c r="K1396" s="540" t="s">
        <v>2478</v>
      </c>
      <c r="L1396" s="540" t="s">
        <v>2478</v>
      </c>
      <c r="M1396" s="540" t="s">
        <v>2478</v>
      </c>
      <c r="N1396" s="540" t="s">
        <v>2478</v>
      </c>
      <c r="O1396" s="540" t="s">
        <v>2478</v>
      </c>
      <c r="P1396" s="540" t="s">
        <v>2478</v>
      </c>
      <c r="Q1396" s="540" t="s">
        <v>2478</v>
      </c>
      <c r="R1396" s="540" t="s">
        <v>2478</v>
      </c>
      <c r="S1396" s="540" t="s">
        <v>2478</v>
      </c>
    </row>
    <row r="1397" spans="1:19">
      <c r="A1397" s="543" t="s">
        <v>3271</v>
      </c>
      <c r="B1397" s="544"/>
      <c r="C1397" s="544"/>
      <c r="D1397" s="545">
        <v>90017</v>
      </c>
      <c r="E1397" s="545">
        <v>90017</v>
      </c>
      <c r="F1397" s="545" t="s">
        <v>6064</v>
      </c>
      <c r="G1397" s="543" t="s">
        <v>6065</v>
      </c>
      <c r="H1397" s="545" t="s">
        <v>2469</v>
      </c>
      <c r="I1397" s="544" t="s">
        <v>2478</v>
      </c>
      <c r="J1397" s="543" t="s">
        <v>2478</v>
      </c>
      <c r="K1397" s="543" t="s">
        <v>2478</v>
      </c>
      <c r="L1397" s="543" t="s">
        <v>2478</v>
      </c>
      <c r="M1397" s="543" t="s">
        <v>2478</v>
      </c>
      <c r="N1397" s="543" t="s">
        <v>2478</v>
      </c>
      <c r="O1397" s="543" t="s">
        <v>2478</v>
      </c>
      <c r="P1397" s="543" t="s">
        <v>2478</v>
      </c>
      <c r="Q1397" s="543" t="s">
        <v>2478</v>
      </c>
      <c r="R1397" s="543" t="s">
        <v>2478</v>
      </c>
      <c r="S1397" s="543" t="s">
        <v>2478</v>
      </c>
    </row>
    <row r="1398" spans="1:19">
      <c r="A1398" s="540" t="s">
        <v>3271</v>
      </c>
      <c r="B1398" s="541"/>
      <c r="C1398" s="541"/>
      <c r="D1398" s="542">
        <v>90017</v>
      </c>
      <c r="E1398" s="542">
        <v>90017</v>
      </c>
      <c r="F1398" s="542" t="s">
        <v>6066</v>
      </c>
      <c r="G1398" s="540" t="s">
        <v>6067</v>
      </c>
      <c r="H1398" s="542" t="s">
        <v>2469</v>
      </c>
      <c r="I1398" s="541" t="s">
        <v>2478</v>
      </c>
      <c r="J1398" s="540" t="s">
        <v>2478</v>
      </c>
      <c r="K1398" s="540" t="s">
        <v>2478</v>
      </c>
      <c r="L1398" s="540" t="s">
        <v>2478</v>
      </c>
      <c r="M1398" s="540" t="s">
        <v>2478</v>
      </c>
      <c r="N1398" s="540" t="s">
        <v>2478</v>
      </c>
      <c r="O1398" s="540" t="s">
        <v>2478</v>
      </c>
      <c r="P1398" s="540" t="s">
        <v>2478</v>
      </c>
      <c r="Q1398" s="540" t="s">
        <v>2478</v>
      </c>
      <c r="R1398" s="540" t="s">
        <v>2478</v>
      </c>
      <c r="S1398" s="540" t="s">
        <v>2478</v>
      </c>
    </row>
    <row r="1399" spans="1:19">
      <c r="A1399" s="543" t="s">
        <v>3271</v>
      </c>
      <c r="B1399" s="544"/>
      <c r="C1399" s="544"/>
      <c r="D1399" s="545">
        <v>90017</v>
      </c>
      <c r="E1399" s="545">
        <v>90017</v>
      </c>
      <c r="F1399" s="545" t="s">
        <v>6068</v>
      </c>
      <c r="G1399" s="543" t="s">
        <v>6069</v>
      </c>
      <c r="H1399" s="545" t="s">
        <v>2469</v>
      </c>
      <c r="I1399" s="544" t="s">
        <v>2478</v>
      </c>
      <c r="J1399" s="543" t="s">
        <v>2478</v>
      </c>
      <c r="K1399" s="543" t="s">
        <v>2478</v>
      </c>
      <c r="L1399" s="543" t="s">
        <v>2478</v>
      </c>
      <c r="M1399" s="543" t="s">
        <v>2478</v>
      </c>
      <c r="N1399" s="543" t="s">
        <v>2478</v>
      </c>
      <c r="O1399" s="543" t="s">
        <v>2478</v>
      </c>
      <c r="P1399" s="543" t="s">
        <v>2478</v>
      </c>
      <c r="Q1399" s="543" t="s">
        <v>2478</v>
      </c>
      <c r="R1399" s="543" t="s">
        <v>2478</v>
      </c>
      <c r="S1399" s="543" t="s">
        <v>2478</v>
      </c>
    </row>
    <row r="1400" spans="1:19">
      <c r="A1400" s="540" t="s">
        <v>3271</v>
      </c>
      <c r="B1400" s="541"/>
      <c r="C1400" s="541"/>
      <c r="D1400" s="542">
        <v>90017</v>
      </c>
      <c r="E1400" s="542">
        <v>90017</v>
      </c>
      <c r="F1400" s="542" t="s">
        <v>6070</v>
      </c>
      <c r="G1400" s="540" t="s">
        <v>6071</v>
      </c>
      <c r="H1400" s="542" t="s">
        <v>2469</v>
      </c>
      <c r="I1400" s="541" t="s">
        <v>2478</v>
      </c>
      <c r="J1400" s="540" t="s">
        <v>2478</v>
      </c>
      <c r="K1400" s="540" t="s">
        <v>2478</v>
      </c>
      <c r="L1400" s="540" t="s">
        <v>2478</v>
      </c>
      <c r="M1400" s="540" t="s">
        <v>2478</v>
      </c>
      <c r="N1400" s="540" t="s">
        <v>2478</v>
      </c>
      <c r="O1400" s="540" t="s">
        <v>2478</v>
      </c>
      <c r="P1400" s="540" t="s">
        <v>2478</v>
      </c>
      <c r="Q1400" s="540" t="s">
        <v>2478</v>
      </c>
      <c r="R1400" s="540" t="s">
        <v>2478</v>
      </c>
      <c r="S1400" s="540" t="s">
        <v>2478</v>
      </c>
    </row>
    <row r="1401" spans="1:19">
      <c r="A1401" s="543" t="s">
        <v>3271</v>
      </c>
      <c r="B1401" s="544"/>
      <c r="C1401" s="544"/>
      <c r="D1401" s="545">
        <v>90017</v>
      </c>
      <c r="E1401" s="545">
        <v>90017</v>
      </c>
      <c r="F1401" s="545" t="s">
        <v>6072</v>
      </c>
      <c r="G1401" s="543" t="s">
        <v>6073</v>
      </c>
      <c r="H1401" s="545" t="s">
        <v>2469</v>
      </c>
      <c r="I1401" s="544" t="s">
        <v>2478</v>
      </c>
      <c r="J1401" s="543" t="s">
        <v>2478</v>
      </c>
      <c r="K1401" s="543" t="s">
        <v>2478</v>
      </c>
      <c r="L1401" s="543" t="s">
        <v>2478</v>
      </c>
      <c r="M1401" s="543" t="s">
        <v>2478</v>
      </c>
      <c r="N1401" s="543" t="s">
        <v>2478</v>
      </c>
      <c r="O1401" s="543" t="s">
        <v>2478</v>
      </c>
      <c r="P1401" s="543" t="s">
        <v>2478</v>
      </c>
      <c r="Q1401" s="543" t="s">
        <v>2478</v>
      </c>
      <c r="R1401" s="543" t="s">
        <v>2478</v>
      </c>
      <c r="S1401" s="543" t="s">
        <v>2478</v>
      </c>
    </row>
    <row r="1402" spans="1:19">
      <c r="A1402" s="540" t="s">
        <v>3271</v>
      </c>
      <c r="B1402" s="541"/>
      <c r="C1402" s="541"/>
      <c r="D1402" s="542">
        <v>90017</v>
      </c>
      <c r="E1402" s="542">
        <v>90017</v>
      </c>
      <c r="F1402" s="542" t="s">
        <v>6074</v>
      </c>
      <c r="G1402" s="540" t="s">
        <v>6075</v>
      </c>
      <c r="H1402" s="542" t="s">
        <v>2469</v>
      </c>
      <c r="I1402" s="541" t="s">
        <v>2478</v>
      </c>
      <c r="J1402" s="540" t="s">
        <v>2478</v>
      </c>
      <c r="K1402" s="540" t="s">
        <v>2478</v>
      </c>
      <c r="L1402" s="540" t="s">
        <v>2478</v>
      </c>
      <c r="M1402" s="540" t="s">
        <v>2478</v>
      </c>
      <c r="N1402" s="540" t="s">
        <v>2478</v>
      </c>
      <c r="O1402" s="540" t="s">
        <v>2478</v>
      </c>
      <c r="P1402" s="540" t="s">
        <v>2478</v>
      </c>
      <c r="Q1402" s="540" t="s">
        <v>2478</v>
      </c>
      <c r="R1402" s="540" t="s">
        <v>2478</v>
      </c>
      <c r="S1402" s="540" t="s">
        <v>2478</v>
      </c>
    </row>
    <row r="1403" spans="1:19">
      <c r="A1403" s="543" t="s">
        <v>3271</v>
      </c>
      <c r="B1403" s="544"/>
      <c r="C1403" s="544"/>
      <c r="D1403" s="545">
        <v>90017</v>
      </c>
      <c r="E1403" s="545">
        <v>90017</v>
      </c>
      <c r="F1403" s="545" t="s">
        <v>6076</v>
      </c>
      <c r="G1403" s="543" t="s">
        <v>6077</v>
      </c>
      <c r="H1403" s="545" t="s">
        <v>2469</v>
      </c>
      <c r="I1403" s="544" t="s">
        <v>2478</v>
      </c>
      <c r="J1403" s="543" t="s">
        <v>2478</v>
      </c>
      <c r="K1403" s="543" t="s">
        <v>2478</v>
      </c>
      <c r="L1403" s="543" t="s">
        <v>2478</v>
      </c>
      <c r="M1403" s="543" t="s">
        <v>2478</v>
      </c>
      <c r="N1403" s="543" t="s">
        <v>2478</v>
      </c>
      <c r="O1403" s="543" t="s">
        <v>2478</v>
      </c>
      <c r="P1403" s="543" t="s">
        <v>2478</v>
      </c>
      <c r="Q1403" s="543" t="s">
        <v>2478</v>
      </c>
      <c r="R1403" s="543" t="s">
        <v>2478</v>
      </c>
      <c r="S1403" s="543" t="s">
        <v>2478</v>
      </c>
    </row>
    <row r="1404" spans="1:19">
      <c r="A1404" s="540" t="s">
        <v>3271</v>
      </c>
      <c r="B1404" s="541"/>
      <c r="C1404" s="541"/>
      <c r="D1404" s="542">
        <v>90017</v>
      </c>
      <c r="E1404" s="542">
        <v>90017</v>
      </c>
      <c r="F1404" s="542" t="s">
        <v>6078</v>
      </c>
      <c r="G1404" s="540" t="s">
        <v>6079</v>
      </c>
      <c r="H1404" s="542" t="s">
        <v>2469</v>
      </c>
      <c r="I1404" s="541" t="s">
        <v>2478</v>
      </c>
      <c r="J1404" s="540" t="s">
        <v>2478</v>
      </c>
      <c r="K1404" s="540" t="s">
        <v>2478</v>
      </c>
      <c r="L1404" s="540" t="s">
        <v>2478</v>
      </c>
      <c r="M1404" s="540" t="s">
        <v>2478</v>
      </c>
      <c r="N1404" s="540" t="s">
        <v>2478</v>
      </c>
      <c r="O1404" s="540" t="s">
        <v>2478</v>
      </c>
      <c r="P1404" s="540" t="s">
        <v>2478</v>
      </c>
      <c r="Q1404" s="540" t="s">
        <v>2478</v>
      </c>
      <c r="R1404" s="540" t="s">
        <v>2478</v>
      </c>
      <c r="S1404" s="540" t="s">
        <v>2478</v>
      </c>
    </row>
    <row r="1405" spans="1:19">
      <c r="A1405" s="543" t="s">
        <v>3271</v>
      </c>
      <c r="B1405" s="544"/>
      <c r="C1405" s="544"/>
      <c r="D1405" s="545">
        <v>90017</v>
      </c>
      <c r="E1405" s="545">
        <v>90017</v>
      </c>
      <c r="F1405" s="545" t="s">
        <v>6080</v>
      </c>
      <c r="G1405" s="543" t="s">
        <v>6081</v>
      </c>
      <c r="H1405" s="545" t="s">
        <v>2469</v>
      </c>
      <c r="I1405" s="544" t="s">
        <v>2478</v>
      </c>
      <c r="J1405" s="543" t="s">
        <v>2478</v>
      </c>
      <c r="K1405" s="543" t="s">
        <v>2478</v>
      </c>
      <c r="L1405" s="543" t="s">
        <v>2478</v>
      </c>
      <c r="M1405" s="543" t="s">
        <v>2478</v>
      </c>
      <c r="N1405" s="543" t="s">
        <v>2478</v>
      </c>
      <c r="O1405" s="543" t="s">
        <v>2478</v>
      </c>
      <c r="P1405" s="543" t="s">
        <v>2478</v>
      </c>
      <c r="Q1405" s="543" t="s">
        <v>2478</v>
      </c>
      <c r="R1405" s="543" t="s">
        <v>2478</v>
      </c>
      <c r="S1405" s="543" t="s">
        <v>2478</v>
      </c>
    </row>
    <row r="1406" spans="1:19">
      <c r="A1406" s="540" t="s">
        <v>3271</v>
      </c>
      <c r="B1406" s="541"/>
      <c r="C1406" s="541"/>
      <c r="D1406" s="542">
        <v>90017</v>
      </c>
      <c r="E1406" s="542">
        <v>90017</v>
      </c>
      <c r="F1406" s="542" t="s">
        <v>6082</v>
      </c>
      <c r="G1406" s="540" t="s">
        <v>6083</v>
      </c>
      <c r="H1406" s="542" t="s">
        <v>2469</v>
      </c>
      <c r="I1406" s="541" t="s">
        <v>2478</v>
      </c>
      <c r="J1406" s="540" t="s">
        <v>2478</v>
      </c>
      <c r="K1406" s="540" t="s">
        <v>2478</v>
      </c>
      <c r="L1406" s="540" t="s">
        <v>2478</v>
      </c>
      <c r="M1406" s="540" t="s">
        <v>2478</v>
      </c>
      <c r="N1406" s="540" t="s">
        <v>2478</v>
      </c>
      <c r="O1406" s="540" t="s">
        <v>2478</v>
      </c>
      <c r="P1406" s="540" t="s">
        <v>2478</v>
      </c>
      <c r="Q1406" s="540" t="s">
        <v>2478</v>
      </c>
      <c r="R1406" s="540" t="s">
        <v>2478</v>
      </c>
      <c r="S1406" s="540" t="s">
        <v>2478</v>
      </c>
    </row>
    <row r="1407" spans="1:19">
      <c r="A1407" s="543" t="s">
        <v>3271</v>
      </c>
      <c r="B1407" s="544"/>
      <c r="C1407" s="544"/>
      <c r="D1407" s="545">
        <v>90017</v>
      </c>
      <c r="E1407" s="545">
        <v>90017</v>
      </c>
      <c r="F1407" s="545" t="s">
        <v>6084</v>
      </c>
      <c r="G1407" s="543" t="s">
        <v>6085</v>
      </c>
      <c r="H1407" s="545" t="s">
        <v>2469</v>
      </c>
      <c r="I1407" s="544" t="s">
        <v>2478</v>
      </c>
      <c r="J1407" s="543" t="s">
        <v>2478</v>
      </c>
      <c r="K1407" s="543" t="s">
        <v>2478</v>
      </c>
      <c r="L1407" s="543" t="s">
        <v>2478</v>
      </c>
      <c r="M1407" s="543" t="s">
        <v>2478</v>
      </c>
      <c r="N1407" s="543" t="s">
        <v>2478</v>
      </c>
      <c r="O1407" s="543" t="s">
        <v>2478</v>
      </c>
      <c r="P1407" s="543" t="s">
        <v>2478</v>
      </c>
      <c r="Q1407" s="543" t="s">
        <v>2478</v>
      </c>
      <c r="R1407" s="543" t="s">
        <v>2478</v>
      </c>
      <c r="S1407" s="543" t="s">
        <v>2478</v>
      </c>
    </row>
    <row r="1408" spans="1:19">
      <c r="A1408" s="540" t="s">
        <v>3271</v>
      </c>
      <c r="B1408" s="541"/>
      <c r="C1408" s="541"/>
      <c r="D1408" s="542">
        <v>90017</v>
      </c>
      <c r="E1408" s="542">
        <v>90017</v>
      </c>
      <c r="F1408" s="542" t="s">
        <v>6086</v>
      </c>
      <c r="G1408" s="540" t="s">
        <v>6087</v>
      </c>
      <c r="H1408" s="542" t="s">
        <v>2469</v>
      </c>
      <c r="I1408" s="541" t="s">
        <v>2478</v>
      </c>
      <c r="J1408" s="540" t="s">
        <v>2478</v>
      </c>
      <c r="K1408" s="540" t="s">
        <v>2478</v>
      </c>
      <c r="L1408" s="540" t="s">
        <v>2478</v>
      </c>
      <c r="M1408" s="540" t="s">
        <v>2478</v>
      </c>
      <c r="N1408" s="540" t="s">
        <v>2478</v>
      </c>
      <c r="O1408" s="540" t="s">
        <v>2478</v>
      </c>
      <c r="P1408" s="540" t="s">
        <v>2478</v>
      </c>
      <c r="Q1408" s="540" t="s">
        <v>2478</v>
      </c>
      <c r="R1408" s="540" t="s">
        <v>2478</v>
      </c>
      <c r="S1408" s="540" t="s">
        <v>2478</v>
      </c>
    </row>
    <row r="1409" spans="1:19">
      <c r="A1409" s="543" t="s">
        <v>3271</v>
      </c>
      <c r="B1409" s="544"/>
      <c r="C1409" s="544"/>
      <c r="D1409" s="545">
        <v>90017</v>
      </c>
      <c r="E1409" s="545">
        <v>90017</v>
      </c>
      <c r="F1409" s="545" t="s">
        <v>6088</v>
      </c>
      <c r="G1409" s="543" t="s">
        <v>6089</v>
      </c>
      <c r="H1409" s="545" t="s">
        <v>2469</v>
      </c>
      <c r="I1409" s="544" t="s">
        <v>2478</v>
      </c>
      <c r="J1409" s="543" t="s">
        <v>2478</v>
      </c>
      <c r="K1409" s="543" t="s">
        <v>2478</v>
      </c>
      <c r="L1409" s="543" t="s">
        <v>2478</v>
      </c>
      <c r="M1409" s="543" t="s">
        <v>2478</v>
      </c>
      <c r="N1409" s="543" t="s">
        <v>2478</v>
      </c>
      <c r="O1409" s="543" t="s">
        <v>2478</v>
      </c>
      <c r="P1409" s="543" t="s">
        <v>2478</v>
      </c>
      <c r="Q1409" s="543" t="s">
        <v>2478</v>
      </c>
      <c r="R1409" s="543" t="s">
        <v>2478</v>
      </c>
      <c r="S1409" s="543" t="s">
        <v>2478</v>
      </c>
    </row>
    <row r="1410" spans="1:19">
      <c r="A1410" s="540" t="s">
        <v>3271</v>
      </c>
      <c r="B1410" s="541"/>
      <c r="C1410" s="541"/>
      <c r="D1410" s="542">
        <v>90017</v>
      </c>
      <c r="E1410" s="542">
        <v>90017</v>
      </c>
      <c r="F1410" s="542" t="s">
        <v>6090</v>
      </c>
      <c r="G1410" s="540" t="s">
        <v>6091</v>
      </c>
      <c r="H1410" s="542" t="s">
        <v>2469</v>
      </c>
      <c r="I1410" s="541" t="s">
        <v>2478</v>
      </c>
      <c r="J1410" s="540" t="s">
        <v>2478</v>
      </c>
      <c r="K1410" s="540" t="s">
        <v>2478</v>
      </c>
      <c r="L1410" s="540" t="s">
        <v>2478</v>
      </c>
      <c r="M1410" s="540" t="s">
        <v>2478</v>
      </c>
      <c r="N1410" s="540" t="s">
        <v>2478</v>
      </c>
      <c r="O1410" s="540" t="s">
        <v>2478</v>
      </c>
      <c r="P1410" s="540" t="s">
        <v>2478</v>
      </c>
      <c r="Q1410" s="540" t="s">
        <v>2478</v>
      </c>
      <c r="R1410" s="540" t="s">
        <v>2478</v>
      </c>
      <c r="S1410" s="540" t="s">
        <v>2478</v>
      </c>
    </row>
    <row r="1411" spans="1:19">
      <c r="A1411" s="543" t="s">
        <v>3271</v>
      </c>
      <c r="B1411" s="544"/>
      <c r="C1411" s="544"/>
      <c r="D1411" s="545">
        <v>90017</v>
      </c>
      <c r="E1411" s="545">
        <v>90017</v>
      </c>
      <c r="F1411" s="545" t="s">
        <v>6092</v>
      </c>
      <c r="G1411" s="543" t="s">
        <v>6093</v>
      </c>
      <c r="H1411" s="545" t="s">
        <v>2469</v>
      </c>
      <c r="I1411" s="544" t="s">
        <v>2478</v>
      </c>
      <c r="J1411" s="543" t="s">
        <v>2478</v>
      </c>
      <c r="K1411" s="543" t="s">
        <v>2478</v>
      </c>
      <c r="L1411" s="543" t="s">
        <v>2478</v>
      </c>
      <c r="M1411" s="543" t="s">
        <v>2478</v>
      </c>
      <c r="N1411" s="543" t="s">
        <v>2478</v>
      </c>
      <c r="O1411" s="543" t="s">
        <v>2478</v>
      </c>
      <c r="P1411" s="543" t="s">
        <v>2478</v>
      </c>
      <c r="Q1411" s="543" t="s">
        <v>2478</v>
      </c>
      <c r="R1411" s="543" t="s">
        <v>2478</v>
      </c>
      <c r="S1411" s="543" t="s">
        <v>2478</v>
      </c>
    </row>
    <row r="1412" spans="1:19">
      <c r="A1412" s="540" t="s">
        <v>3271</v>
      </c>
      <c r="B1412" s="541"/>
      <c r="C1412" s="541"/>
      <c r="D1412" s="542">
        <v>90017</v>
      </c>
      <c r="E1412" s="542">
        <v>90017</v>
      </c>
      <c r="F1412" s="542" t="s">
        <v>6094</v>
      </c>
      <c r="G1412" s="540" t="s">
        <v>6095</v>
      </c>
      <c r="H1412" s="542" t="s">
        <v>2469</v>
      </c>
      <c r="I1412" s="541" t="s">
        <v>2478</v>
      </c>
      <c r="J1412" s="540" t="s">
        <v>2478</v>
      </c>
      <c r="K1412" s="540" t="s">
        <v>2478</v>
      </c>
      <c r="L1412" s="540" t="s">
        <v>2478</v>
      </c>
      <c r="M1412" s="540" t="s">
        <v>2478</v>
      </c>
      <c r="N1412" s="540" t="s">
        <v>2478</v>
      </c>
      <c r="O1412" s="540" t="s">
        <v>2478</v>
      </c>
      <c r="P1412" s="540" t="s">
        <v>2478</v>
      </c>
      <c r="Q1412" s="540" t="s">
        <v>2478</v>
      </c>
      <c r="R1412" s="540" t="s">
        <v>2478</v>
      </c>
      <c r="S1412" s="540" t="s">
        <v>2478</v>
      </c>
    </row>
    <row r="1413" spans="1:19">
      <c r="A1413" s="543" t="s">
        <v>3271</v>
      </c>
      <c r="B1413" s="544"/>
      <c r="C1413" s="544"/>
      <c r="D1413" s="545">
        <v>90017</v>
      </c>
      <c r="E1413" s="545">
        <v>90017</v>
      </c>
      <c r="F1413" s="545" t="s">
        <v>6096</v>
      </c>
      <c r="G1413" s="543" t="s">
        <v>6097</v>
      </c>
      <c r="H1413" s="545" t="s">
        <v>2469</v>
      </c>
      <c r="I1413" s="544" t="s">
        <v>2478</v>
      </c>
      <c r="J1413" s="543" t="s">
        <v>2478</v>
      </c>
      <c r="K1413" s="543" t="s">
        <v>2478</v>
      </c>
      <c r="L1413" s="543" t="s">
        <v>2478</v>
      </c>
      <c r="M1413" s="543" t="s">
        <v>2478</v>
      </c>
      <c r="N1413" s="543" t="s">
        <v>2478</v>
      </c>
      <c r="O1413" s="543" t="s">
        <v>2478</v>
      </c>
      <c r="P1413" s="543" t="s">
        <v>2478</v>
      </c>
      <c r="Q1413" s="543" t="s">
        <v>2478</v>
      </c>
      <c r="R1413" s="543" t="s">
        <v>2478</v>
      </c>
      <c r="S1413" s="543" t="s">
        <v>2478</v>
      </c>
    </row>
    <row r="1414" spans="1:19">
      <c r="A1414" s="540" t="s">
        <v>3271</v>
      </c>
      <c r="B1414" s="541"/>
      <c r="C1414" s="541"/>
      <c r="D1414" s="542">
        <v>90017</v>
      </c>
      <c r="E1414" s="542">
        <v>90017</v>
      </c>
      <c r="F1414" s="542" t="s">
        <v>6098</v>
      </c>
      <c r="G1414" s="540" t="s">
        <v>6099</v>
      </c>
      <c r="H1414" s="542" t="s">
        <v>2469</v>
      </c>
      <c r="I1414" s="541" t="s">
        <v>2478</v>
      </c>
      <c r="J1414" s="540" t="s">
        <v>2478</v>
      </c>
      <c r="K1414" s="540" t="s">
        <v>2478</v>
      </c>
      <c r="L1414" s="540" t="s">
        <v>2478</v>
      </c>
      <c r="M1414" s="540" t="s">
        <v>2478</v>
      </c>
      <c r="N1414" s="540" t="s">
        <v>2478</v>
      </c>
      <c r="O1414" s="540" t="s">
        <v>2478</v>
      </c>
      <c r="P1414" s="540" t="s">
        <v>2478</v>
      </c>
      <c r="Q1414" s="540" t="s">
        <v>2478</v>
      </c>
      <c r="R1414" s="540" t="s">
        <v>2478</v>
      </c>
      <c r="S1414" s="540" t="s">
        <v>2478</v>
      </c>
    </row>
    <row r="1415" spans="1:19">
      <c r="A1415" s="543" t="s">
        <v>3271</v>
      </c>
      <c r="B1415" s="544"/>
      <c r="C1415" s="544"/>
      <c r="D1415" s="545">
        <v>90017</v>
      </c>
      <c r="E1415" s="545">
        <v>90017</v>
      </c>
      <c r="F1415" s="545" t="s">
        <v>6100</v>
      </c>
      <c r="G1415" s="543" t="s">
        <v>6101</v>
      </c>
      <c r="H1415" s="545" t="s">
        <v>2469</v>
      </c>
      <c r="I1415" s="544" t="s">
        <v>2478</v>
      </c>
      <c r="J1415" s="543" t="s">
        <v>2478</v>
      </c>
      <c r="K1415" s="543" t="s">
        <v>2478</v>
      </c>
      <c r="L1415" s="543" t="s">
        <v>2478</v>
      </c>
      <c r="M1415" s="543" t="s">
        <v>2478</v>
      </c>
      <c r="N1415" s="543" t="s">
        <v>2478</v>
      </c>
      <c r="O1415" s="543" t="s">
        <v>2478</v>
      </c>
      <c r="P1415" s="543" t="s">
        <v>2478</v>
      </c>
      <c r="Q1415" s="543" t="s">
        <v>2478</v>
      </c>
      <c r="R1415" s="543" t="s">
        <v>2478</v>
      </c>
      <c r="S1415" s="543" t="s">
        <v>2478</v>
      </c>
    </row>
    <row r="1416" spans="1:19">
      <c r="A1416" s="540" t="s">
        <v>3271</v>
      </c>
      <c r="B1416" s="541"/>
      <c r="C1416" s="541"/>
      <c r="D1416" s="542">
        <v>90017</v>
      </c>
      <c r="E1416" s="542">
        <v>90017</v>
      </c>
      <c r="F1416" s="542" t="s">
        <v>6102</v>
      </c>
      <c r="G1416" s="540" t="s">
        <v>6103</v>
      </c>
      <c r="H1416" s="542" t="s">
        <v>2469</v>
      </c>
      <c r="I1416" s="541" t="s">
        <v>2478</v>
      </c>
      <c r="J1416" s="540" t="s">
        <v>2478</v>
      </c>
      <c r="K1416" s="540" t="s">
        <v>2478</v>
      </c>
      <c r="L1416" s="540" t="s">
        <v>2478</v>
      </c>
      <c r="M1416" s="540" t="s">
        <v>2478</v>
      </c>
      <c r="N1416" s="540" t="s">
        <v>2478</v>
      </c>
      <c r="O1416" s="540" t="s">
        <v>2478</v>
      </c>
      <c r="P1416" s="540" t="s">
        <v>2478</v>
      </c>
      <c r="Q1416" s="540" t="s">
        <v>2478</v>
      </c>
      <c r="R1416" s="540" t="s">
        <v>2478</v>
      </c>
      <c r="S1416" s="540" t="s">
        <v>2478</v>
      </c>
    </row>
    <row r="1417" spans="1:19">
      <c r="A1417" s="543" t="s">
        <v>3271</v>
      </c>
      <c r="B1417" s="544"/>
      <c r="C1417" s="544"/>
      <c r="D1417" s="545">
        <v>90017</v>
      </c>
      <c r="E1417" s="545">
        <v>90017</v>
      </c>
      <c r="F1417" s="545" t="s">
        <v>6104</v>
      </c>
      <c r="G1417" s="543" t="s">
        <v>6105</v>
      </c>
      <c r="H1417" s="545" t="s">
        <v>2469</v>
      </c>
      <c r="I1417" s="544" t="s">
        <v>2478</v>
      </c>
      <c r="J1417" s="543" t="s">
        <v>2478</v>
      </c>
      <c r="K1417" s="543" t="s">
        <v>2478</v>
      </c>
      <c r="L1417" s="543" t="s">
        <v>2478</v>
      </c>
      <c r="M1417" s="543" t="s">
        <v>2478</v>
      </c>
      <c r="N1417" s="543" t="s">
        <v>2478</v>
      </c>
      <c r="O1417" s="543" t="s">
        <v>2478</v>
      </c>
      <c r="P1417" s="543" t="s">
        <v>2478</v>
      </c>
      <c r="Q1417" s="543" t="s">
        <v>2478</v>
      </c>
      <c r="R1417" s="543" t="s">
        <v>2478</v>
      </c>
      <c r="S1417" s="543" t="s">
        <v>2478</v>
      </c>
    </row>
    <row r="1418" spans="1:19">
      <c r="A1418" s="540" t="s">
        <v>3271</v>
      </c>
      <c r="B1418" s="541"/>
      <c r="C1418" s="541"/>
      <c r="D1418" s="542">
        <v>90017</v>
      </c>
      <c r="E1418" s="542">
        <v>90017</v>
      </c>
      <c r="F1418" s="542" t="s">
        <v>6106</v>
      </c>
      <c r="G1418" s="540" t="s">
        <v>6107</v>
      </c>
      <c r="H1418" s="542" t="s">
        <v>2469</v>
      </c>
      <c r="I1418" s="541" t="s">
        <v>2478</v>
      </c>
      <c r="J1418" s="540" t="s">
        <v>2478</v>
      </c>
      <c r="K1418" s="540" t="s">
        <v>2478</v>
      </c>
      <c r="L1418" s="540" t="s">
        <v>2478</v>
      </c>
      <c r="M1418" s="540" t="s">
        <v>2478</v>
      </c>
      <c r="N1418" s="540" t="s">
        <v>2478</v>
      </c>
      <c r="O1418" s="540" t="s">
        <v>2478</v>
      </c>
      <c r="P1418" s="540" t="s">
        <v>2478</v>
      </c>
      <c r="Q1418" s="540" t="s">
        <v>2478</v>
      </c>
      <c r="R1418" s="540" t="s">
        <v>2478</v>
      </c>
      <c r="S1418" s="540" t="s">
        <v>2478</v>
      </c>
    </row>
    <row r="1419" spans="1:19">
      <c r="A1419" s="543" t="s">
        <v>3271</v>
      </c>
      <c r="B1419" s="544"/>
      <c r="C1419" s="544"/>
      <c r="D1419" s="545">
        <v>90017</v>
      </c>
      <c r="E1419" s="545">
        <v>90017</v>
      </c>
      <c r="F1419" s="545" t="s">
        <v>6108</v>
      </c>
      <c r="G1419" s="543" t="s">
        <v>6109</v>
      </c>
      <c r="H1419" s="545" t="s">
        <v>2469</v>
      </c>
      <c r="I1419" s="544" t="s">
        <v>2478</v>
      </c>
      <c r="J1419" s="543" t="s">
        <v>2478</v>
      </c>
      <c r="K1419" s="543" t="s">
        <v>2478</v>
      </c>
      <c r="L1419" s="543" t="s">
        <v>2478</v>
      </c>
      <c r="M1419" s="543" t="s">
        <v>2478</v>
      </c>
      <c r="N1419" s="543" t="s">
        <v>2478</v>
      </c>
      <c r="O1419" s="543" t="s">
        <v>2478</v>
      </c>
      <c r="P1419" s="543" t="s">
        <v>2478</v>
      </c>
      <c r="Q1419" s="543" t="s">
        <v>2478</v>
      </c>
      <c r="R1419" s="543" t="s">
        <v>2478</v>
      </c>
      <c r="S1419" s="543" t="s">
        <v>2478</v>
      </c>
    </row>
    <row r="1420" spans="1:19">
      <c r="A1420" s="540" t="s">
        <v>3271</v>
      </c>
      <c r="B1420" s="541"/>
      <c r="C1420" s="541"/>
      <c r="D1420" s="542">
        <v>90017</v>
      </c>
      <c r="E1420" s="542">
        <v>90017</v>
      </c>
      <c r="F1420" s="542" t="s">
        <v>6110</v>
      </c>
      <c r="G1420" s="540" t="s">
        <v>6111</v>
      </c>
      <c r="H1420" s="542" t="s">
        <v>2469</v>
      </c>
      <c r="I1420" s="541" t="s">
        <v>2478</v>
      </c>
      <c r="J1420" s="540" t="s">
        <v>2478</v>
      </c>
      <c r="K1420" s="540" t="s">
        <v>2478</v>
      </c>
      <c r="L1420" s="540" t="s">
        <v>2478</v>
      </c>
      <c r="M1420" s="540" t="s">
        <v>2478</v>
      </c>
      <c r="N1420" s="540" t="s">
        <v>2478</v>
      </c>
      <c r="O1420" s="540" t="s">
        <v>2478</v>
      </c>
      <c r="P1420" s="540" t="s">
        <v>2478</v>
      </c>
      <c r="Q1420" s="540" t="s">
        <v>2478</v>
      </c>
      <c r="R1420" s="540" t="s">
        <v>2478</v>
      </c>
      <c r="S1420" s="540" t="s">
        <v>2478</v>
      </c>
    </row>
    <row r="1421" spans="1:19">
      <c r="A1421" s="543" t="s">
        <v>3271</v>
      </c>
      <c r="B1421" s="544"/>
      <c r="C1421" s="544"/>
      <c r="D1421" s="545">
        <v>90017</v>
      </c>
      <c r="E1421" s="545">
        <v>90017</v>
      </c>
      <c r="F1421" s="545" t="s">
        <v>6112</v>
      </c>
      <c r="G1421" s="543" t="s">
        <v>6113</v>
      </c>
      <c r="H1421" s="545" t="s">
        <v>2469</v>
      </c>
      <c r="I1421" s="544" t="s">
        <v>2478</v>
      </c>
      <c r="J1421" s="543" t="s">
        <v>2478</v>
      </c>
      <c r="K1421" s="543" t="s">
        <v>2478</v>
      </c>
      <c r="L1421" s="543" t="s">
        <v>2478</v>
      </c>
      <c r="M1421" s="543" t="s">
        <v>2478</v>
      </c>
      <c r="N1421" s="543" t="s">
        <v>2478</v>
      </c>
      <c r="O1421" s="543" t="s">
        <v>2478</v>
      </c>
      <c r="P1421" s="543" t="s">
        <v>2478</v>
      </c>
      <c r="Q1421" s="543" t="s">
        <v>2478</v>
      </c>
      <c r="R1421" s="543" t="s">
        <v>2478</v>
      </c>
      <c r="S1421" s="543" t="s">
        <v>2478</v>
      </c>
    </row>
    <row r="1422" spans="1:19">
      <c r="A1422" s="540" t="s">
        <v>3271</v>
      </c>
      <c r="B1422" s="541"/>
      <c r="C1422" s="541"/>
      <c r="D1422" s="542">
        <v>90017</v>
      </c>
      <c r="E1422" s="542">
        <v>90017</v>
      </c>
      <c r="F1422" s="542" t="s">
        <v>6114</v>
      </c>
      <c r="G1422" s="540" t="s">
        <v>6115</v>
      </c>
      <c r="H1422" s="542" t="s">
        <v>2469</v>
      </c>
      <c r="I1422" s="541" t="s">
        <v>2478</v>
      </c>
      <c r="J1422" s="540" t="s">
        <v>2478</v>
      </c>
      <c r="K1422" s="540" t="s">
        <v>2478</v>
      </c>
      <c r="L1422" s="540" t="s">
        <v>2478</v>
      </c>
      <c r="M1422" s="540" t="s">
        <v>2478</v>
      </c>
      <c r="N1422" s="540" t="s">
        <v>2478</v>
      </c>
      <c r="O1422" s="540" t="s">
        <v>2478</v>
      </c>
      <c r="P1422" s="540" t="s">
        <v>2478</v>
      </c>
      <c r="Q1422" s="540" t="s">
        <v>2478</v>
      </c>
      <c r="R1422" s="540" t="s">
        <v>2478</v>
      </c>
      <c r="S1422" s="540" t="s">
        <v>2478</v>
      </c>
    </row>
    <row r="1423" spans="1:19">
      <c r="A1423" s="543" t="s">
        <v>3271</v>
      </c>
      <c r="B1423" s="544"/>
      <c r="C1423" s="544"/>
      <c r="D1423" s="545">
        <v>90017</v>
      </c>
      <c r="E1423" s="545">
        <v>90017</v>
      </c>
      <c r="F1423" s="545" t="s">
        <v>6116</v>
      </c>
      <c r="G1423" s="543" t="s">
        <v>6117</v>
      </c>
      <c r="H1423" s="545" t="s">
        <v>2469</v>
      </c>
      <c r="I1423" s="544" t="s">
        <v>2478</v>
      </c>
      <c r="J1423" s="543" t="s">
        <v>2478</v>
      </c>
      <c r="K1423" s="543" t="s">
        <v>2478</v>
      </c>
      <c r="L1423" s="543" t="s">
        <v>2478</v>
      </c>
      <c r="M1423" s="543" t="s">
        <v>2478</v>
      </c>
      <c r="N1423" s="543" t="s">
        <v>2478</v>
      </c>
      <c r="O1423" s="543" t="s">
        <v>2478</v>
      </c>
      <c r="P1423" s="543" t="s">
        <v>2478</v>
      </c>
      <c r="Q1423" s="543" t="s">
        <v>2478</v>
      </c>
      <c r="R1423" s="543" t="s">
        <v>2478</v>
      </c>
      <c r="S1423" s="543" t="s">
        <v>2478</v>
      </c>
    </row>
    <row r="1424" spans="1:19">
      <c r="A1424" s="540" t="s">
        <v>3271</v>
      </c>
      <c r="B1424" s="541"/>
      <c r="C1424" s="541"/>
      <c r="D1424" s="542">
        <v>90017</v>
      </c>
      <c r="E1424" s="542">
        <v>90017</v>
      </c>
      <c r="F1424" s="542" t="s">
        <v>6118</v>
      </c>
      <c r="G1424" s="540" t="s">
        <v>6119</v>
      </c>
      <c r="H1424" s="542" t="s">
        <v>2469</v>
      </c>
      <c r="I1424" s="541" t="s">
        <v>2478</v>
      </c>
      <c r="J1424" s="540" t="s">
        <v>2478</v>
      </c>
      <c r="K1424" s="540" t="s">
        <v>2478</v>
      </c>
      <c r="L1424" s="540" t="s">
        <v>2478</v>
      </c>
      <c r="M1424" s="540" t="s">
        <v>2478</v>
      </c>
      <c r="N1424" s="540" t="s">
        <v>2478</v>
      </c>
      <c r="O1424" s="540" t="s">
        <v>2478</v>
      </c>
      <c r="P1424" s="540" t="s">
        <v>2478</v>
      </c>
      <c r="Q1424" s="540" t="s">
        <v>2478</v>
      </c>
      <c r="R1424" s="540" t="s">
        <v>2478</v>
      </c>
      <c r="S1424" s="540" t="s">
        <v>2478</v>
      </c>
    </row>
    <row r="1425" spans="1:19">
      <c r="A1425" s="543" t="s">
        <v>3271</v>
      </c>
      <c r="B1425" s="544"/>
      <c r="C1425" s="544"/>
      <c r="D1425" s="545">
        <v>90017</v>
      </c>
      <c r="E1425" s="545">
        <v>90017</v>
      </c>
      <c r="F1425" s="545" t="s">
        <v>6120</v>
      </c>
      <c r="G1425" s="543" t="s">
        <v>6121</v>
      </c>
      <c r="H1425" s="545" t="s">
        <v>2469</v>
      </c>
      <c r="I1425" s="544" t="s">
        <v>2478</v>
      </c>
      <c r="J1425" s="543" t="s">
        <v>2478</v>
      </c>
      <c r="K1425" s="543" t="s">
        <v>2478</v>
      </c>
      <c r="L1425" s="543" t="s">
        <v>2478</v>
      </c>
      <c r="M1425" s="543" t="s">
        <v>2478</v>
      </c>
      <c r="N1425" s="543" t="s">
        <v>2478</v>
      </c>
      <c r="O1425" s="543" t="s">
        <v>2478</v>
      </c>
      <c r="P1425" s="543" t="s">
        <v>2478</v>
      </c>
      <c r="Q1425" s="543" t="s">
        <v>2478</v>
      </c>
      <c r="R1425" s="543" t="s">
        <v>2478</v>
      </c>
      <c r="S1425" s="543" t="s">
        <v>2478</v>
      </c>
    </row>
    <row r="1426" spans="1:19">
      <c r="A1426" s="540" t="s">
        <v>3271</v>
      </c>
      <c r="B1426" s="541"/>
      <c r="C1426" s="541"/>
      <c r="D1426" s="542">
        <v>90017</v>
      </c>
      <c r="E1426" s="542">
        <v>90017</v>
      </c>
      <c r="F1426" s="542" t="s">
        <v>6122</v>
      </c>
      <c r="G1426" s="540" t="s">
        <v>6123</v>
      </c>
      <c r="H1426" s="542" t="s">
        <v>2469</v>
      </c>
      <c r="I1426" s="541" t="s">
        <v>2478</v>
      </c>
      <c r="J1426" s="540" t="s">
        <v>2478</v>
      </c>
      <c r="K1426" s="540" t="s">
        <v>2478</v>
      </c>
      <c r="L1426" s="540" t="s">
        <v>2478</v>
      </c>
      <c r="M1426" s="540" t="s">
        <v>2478</v>
      </c>
      <c r="N1426" s="540" t="s">
        <v>2478</v>
      </c>
      <c r="O1426" s="540" t="s">
        <v>2478</v>
      </c>
      <c r="P1426" s="540" t="s">
        <v>2478</v>
      </c>
      <c r="Q1426" s="540" t="s">
        <v>2478</v>
      </c>
      <c r="R1426" s="540" t="s">
        <v>2478</v>
      </c>
      <c r="S1426" s="540" t="s">
        <v>2478</v>
      </c>
    </row>
    <row r="1427" spans="1:19">
      <c r="A1427" s="543" t="s">
        <v>3271</v>
      </c>
      <c r="B1427" s="544"/>
      <c r="C1427" s="544"/>
      <c r="D1427" s="545">
        <v>90017</v>
      </c>
      <c r="E1427" s="545">
        <v>90017</v>
      </c>
      <c r="F1427" s="545" t="s">
        <v>6124</v>
      </c>
      <c r="G1427" s="543" t="s">
        <v>6125</v>
      </c>
      <c r="H1427" s="545" t="s">
        <v>2469</v>
      </c>
      <c r="I1427" s="544" t="s">
        <v>2478</v>
      </c>
      <c r="J1427" s="543" t="s">
        <v>2478</v>
      </c>
      <c r="K1427" s="543" t="s">
        <v>2478</v>
      </c>
      <c r="L1427" s="543" t="s">
        <v>2478</v>
      </c>
      <c r="M1427" s="543" t="s">
        <v>2478</v>
      </c>
      <c r="N1427" s="543" t="s">
        <v>2478</v>
      </c>
      <c r="O1427" s="543" t="s">
        <v>2478</v>
      </c>
      <c r="P1427" s="543" t="s">
        <v>2478</v>
      </c>
      <c r="Q1427" s="543" t="s">
        <v>2478</v>
      </c>
      <c r="R1427" s="543" t="s">
        <v>2478</v>
      </c>
      <c r="S1427" s="543" t="s">
        <v>2478</v>
      </c>
    </row>
    <row r="1428" spans="1:19">
      <c r="A1428" s="540" t="s">
        <v>3271</v>
      </c>
      <c r="B1428" s="541"/>
      <c r="C1428" s="541"/>
      <c r="D1428" s="542">
        <v>90017</v>
      </c>
      <c r="E1428" s="542">
        <v>90017</v>
      </c>
      <c r="F1428" s="542" t="s">
        <v>6126</v>
      </c>
      <c r="G1428" s="540" t="s">
        <v>6127</v>
      </c>
      <c r="H1428" s="542" t="s">
        <v>2469</v>
      </c>
      <c r="I1428" s="541" t="s">
        <v>2478</v>
      </c>
      <c r="J1428" s="540" t="s">
        <v>2478</v>
      </c>
      <c r="K1428" s="540" t="s">
        <v>2478</v>
      </c>
      <c r="L1428" s="540" t="s">
        <v>2478</v>
      </c>
      <c r="M1428" s="540" t="s">
        <v>2478</v>
      </c>
      <c r="N1428" s="540" t="s">
        <v>2478</v>
      </c>
      <c r="O1428" s="540" t="s">
        <v>2478</v>
      </c>
      <c r="P1428" s="540" t="s">
        <v>2478</v>
      </c>
      <c r="Q1428" s="540" t="s">
        <v>2478</v>
      </c>
      <c r="R1428" s="540" t="s">
        <v>2478</v>
      </c>
      <c r="S1428" s="540" t="s">
        <v>2478</v>
      </c>
    </row>
    <row r="1429" spans="1:19">
      <c r="A1429" s="543" t="s">
        <v>3271</v>
      </c>
      <c r="B1429" s="544"/>
      <c r="C1429" s="544"/>
      <c r="D1429" s="545">
        <v>90017</v>
      </c>
      <c r="E1429" s="545">
        <v>90017</v>
      </c>
      <c r="F1429" s="545" t="s">
        <v>6128</v>
      </c>
      <c r="G1429" s="543" t="s">
        <v>6129</v>
      </c>
      <c r="H1429" s="545" t="s">
        <v>2469</v>
      </c>
      <c r="I1429" s="544" t="s">
        <v>2478</v>
      </c>
      <c r="J1429" s="543" t="s">
        <v>2478</v>
      </c>
      <c r="K1429" s="543" t="s">
        <v>2478</v>
      </c>
      <c r="L1429" s="543" t="s">
        <v>2478</v>
      </c>
      <c r="M1429" s="543" t="s">
        <v>2478</v>
      </c>
      <c r="N1429" s="543" t="s">
        <v>2478</v>
      </c>
      <c r="O1429" s="543" t="s">
        <v>2478</v>
      </c>
      <c r="P1429" s="543" t="s">
        <v>2478</v>
      </c>
      <c r="Q1429" s="543" t="s">
        <v>2478</v>
      </c>
      <c r="R1429" s="543" t="s">
        <v>2478</v>
      </c>
      <c r="S1429" s="543" t="s">
        <v>2478</v>
      </c>
    </row>
    <row r="1430" spans="1:19">
      <c r="A1430" s="540" t="s">
        <v>3271</v>
      </c>
      <c r="B1430" s="541"/>
      <c r="C1430" s="541"/>
      <c r="D1430" s="542">
        <v>90017</v>
      </c>
      <c r="E1430" s="542">
        <v>90017</v>
      </c>
      <c r="F1430" s="542" t="s">
        <v>6130</v>
      </c>
      <c r="G1430" s="540" t="s">
        <v>6131</v>
      </c>
      <c r="H1430" s="542" t="s">
        <v>2469</v>
      </c>
      <c r="I1430" s="541" t="s">
        <v>2478</v>
      </c>
      <c r="J1430" s="540" t="s">
        <v>2478</v>
      </c>
      <c r="K1430" s="540" t="s">
        <v>2478</v>
      </c>
      <c r="L1430" s="540" t="s">
        <v>2478</v>
      </c>
      <c r="M1430" s="540" t="s">
        <v>2478</v>
      </c>
      <c r="N1430" s="540" t="s">
        <v>2478</v>
      </c>
      <c r="O1430" s="540" t="s">
        <v>2478</v>
      </c>
      <c r="P1430" s="540" t="s">
        <v>2478</v>
      </c>
      <c r="Q1430" s="540" t="s">
        <v>2478</v>
      </c>
      <c r="R1430" s="540" t="s">
        <v>2478</v>
      </c>
      <c r="S1430" s="540" t="s">
        <v>2478</v>
      </c>
    </row>
    <row r="1431" spans="1:19">
      <c r="A1431" s="543" t="s">
        <v>3271</v>
      </c>
      <c r="B1431" s="544"/>
      <c r="C1431" s="544"/>
      <c r="D1431" s="545">
        <v>90017</v>
      </c>
      <c r="E1431" s="545">
        <v>90017</v>
      </c>
      <c r="F1431" s="545" t="s">
        <v>6132</v>
      </c>
      <c r="G1431" s="543" t="s">
        <v>6133</v>
      </c>
      <c r="H1431" s="545" t="s">
        <v>2469</v>
      </c>
      <c r="I1431" s="544" t="s">
        <v>2478</v>
      </c>
      <c r="J1431" s="543" t="s">
        <v>2478</v>
      </c>
      <c r="K1431" s="543" t="s">
        <v>2478</v>
      </c>
      <c r="L1431" s="543" t="s">
        <v>2478</v>
      </c>
      <c r="M1431" s="543" t="s">
        <v>2478</v>
      </c>
      <c r="N1431" s="543" t="s">
        <v>2478</v>
      </c>
      <c r="O1431" s="543" t="s">
        <v>2478</v>
      </c>
      <c r="P1431" s="543" t="s">
        <v>2478</v>
      </c>
      <c r="Q1431" s="543" t="s">
        <v>2478</v>
      </c>
      <c r="R1431" s="543" t="s">
        <v>2478</v>
      </c>
      <c r="S1431" s="543" t="s">
        <v>2478</v>
      </c>
    </row>
    <row r="1432" spans="1:19">
      <c r="A1432" s="540" t="s">
        <v>3271</v>
      </c>
      <c r="B1432" s="541"/>
      <c r="C1432" s="541"/>
      <c r="D1432" s="542">
        <v>90017</v>
      </c>
      <c r="E1432" s="542">
        <v>90017</v>
      </c>
      <c r="F1432" s="542" t="s">
        <v>6134</v>
      </c>
      <c r="G1432" s="540" t="s">
        <v>6135</v>
      </c>
      <c r="H1432" s="542" t="s">
        <v>2469</v>
      </c>
      <c r="I1432" s="541" t="s">
        <v>2478</v>
      </c>
      <c r="J1432" s="540" t="s">
        <v>2478</v>
      </c>
      <c r="K1432" s="540" t="s">
        <v>2478</v>
      </c>
      <c r="L1432" s="540" t="s">
        <v>2478</v>
      </c>
      <c r="M1432" s="540" t="s">
        <v>2478</v>
      </c>
      <c r="N1432" s="540" t="s">
        <v>2478</v>
      </c>
      <c r="O1432" s="540" t="s">
        <v>2478</v>
      </c>
      <c r="P1432" s="540" t="s">
        <v>2478</v>
      </c>
      <c r="Q1432" s="540" t="s">
        <v>2478</v>
      </c>
      <c r="R1432" s="540" t="s">
        <v>2478</v>
      </c>
      <c r="S1432" s="540" t="s">
        <v>2478</v>
      </c>
    </row>
    <row r="1433" spans="1:19">
      <c r="A1433" s="543" t="s">
        <v>3271</v>
      </c>
      <c r="B1433" s="544"/>
      <c r="C1433" s="544"/>
      <c r="D1433" s="545">
        <v>90017</v>
      </c>
      <c r="E1433" s="545">
        <v>90017</v>
      </c>
      <c r="F1433" s="545" t="s">
        <v>6136</v>
      </c>
      <c r="G1433" s="543" t="s">
        <v>6137</v>
      </c>
      <c r="H1433" s="545" t="s">
        <v>2469</v>
      </c>
      <c r="I1433" s="544" t="s">
        <v>2478</v>
      </c>
      <c r="J1433" s="543" t="s">
        <v>2478</v>
      </c>
      <c r="K1433" s="543" t="s">
        <v>2478</v>
      </c>
      <c r="L1433" s="543" t="s">
        <v>2478</v>
      </c>
      <c r="M1433" s="543" t="s">
        <v>2478</v>
      </c>
      <c r="N1433" s="543" t="s">
        <v>2478</v>
      </c>
      <c r="O1433" s="543" t="s">
        <v>2478</v>
      </c>
      <c r="P1433" s="543" t="s">
        <v>2478</v>
      </c>
      <c r="Q1433" s="543" t="s">
        <v>2478</v>
      </c>
      <c r="R1433" s="543" t="s">
        <v>2478</v>
      </c>
      <c r="S1433" s="543" t="s">
        <v>2478</v>
      </c>
    </row>
    <row r="1434" spans="1:19">
      <c r="A1434" s="540" t="s">
        <v>3271</v>
      </c>
      <c r="B1434" s="541"/>
      <c r="C1434" s="541"/>
      <c r="D1434" s="542">
        <v>90017</v>
      </c>
      <c r="E1434" s="542">
        <v>90017</v>
      </c>
      <c r="F1434" s="542" t="s">
        <v>6138</v>
      </c>
      <c r="G1434" s="540" t="s">
        <v>6139</v>
      </c>
      <c r="H1434" s="542" t="s">
        <v>2469</v>
      </c>
      <c r="I1434" s="541" t="s">
        <v>2478</v>
      </c>
      <c r="J1434" s="540" t="s">
        <v>2478</v>
      </c>
      <c r="K1434" s="540" t="s">
        <v>2478</v>
      </c>
      <c r="L1434" s="540" t="s">
        <v>2478</v>
      </c>
      <c r="M1434" s="540" t="s">
        <v>2478</v>
      </c>
      <c r="N1434" s="540" t="s">
        <v>2478</v>
      </c>
      <c r="O1434" s="540" t="s">
        <v>2478</v>
      </c>
      <c r="P1434" s="540" t="s">
        <v>2478</v>
      </c>
      <c r="Q1434" s="540" t="s">
        <v>2478</v>
      </c>
      <c r="R1434" s="540" t="s">
        <v>2478</v>
      </c>
      <c r="S1434" s="540" t="s">
        <v>2478</v>
      </c>
    </row>
    <row r="1435" spans="1:19">
      <c r="A1435" s="543" t="s">
        <v>3271</v>
      </c>
      <c r="B1435" s="544"/>
      <c r="C1435" s="544"/>
      <c r="D1435" s="545">
        <v>90017</v>
      </c>
      <c r="E1435" s="545">
        <v>90017</v>
      </c>
      <c r="F1435" s="545" t="s">
        <v>6140</v>
      </c>
      <c r="G1435" s="543" t="s">
        <v>6141</v>
      </c>
      <c r="H1435" s="545" t="s">
        <v>2469</v>
      </c>
      <c r="I1435" s="544" t="s">
        <v>2478</v>
      </c>
      <c r="J1435" s="543" t="s">
        <v>2478</v>
      </c>
      <c r="K1435" s="543" t="s">
        <v>2478</v>
      </c>
      <c r="L1435" s="543" t="s">
        <v>2478</v>
      </c>
      <c r="M1435" s="543" t="s">
        <v>2478</v>
      </c>
      <c r="N1435" s="543" t="s">
        <v>2478</v>
      </c>
      <c r="O1435" s="543" t="s">
        <v>2478</v>
      </c>
      <c r="P1435" s="543" t="s">
        <v>2478</v>
      </c>
      <c r="Q1435" s="543" t="s">
        <v>2478</v>
      </c>
      <c r="R1435" s="543" t="s">
        <v>2478</v>
      </c>
      <c r="S1435" s="543" t="s">
        <v>2478</v>
      </c>
    </row>
    <row r="1436" spans="1:19">
      <c r="A1436" s="540" t="s">
        <v>3271</v>
      </c>
      <c r="B1436" s="541"/>
      <c r="C1436" s="541"/>
      <c r="D1436" s="542">
        <v>90017</v>
      </c>
      <c r="E1436" s="542">
        <v>90017</v>
      </c>
      <c r="F1436" s="542" t="s">
        <v>6142</v>
      </c>
      <c r="G1436" s="540" t="s">
        <v>6143</v>
      </c>
      <c r="H1436" s="542" t="s">
        <v>2469</v>
      </c>
      <c r="I1436" s="541" t="s">
        <v>2478</v>
      </c>
      <c r="J1436" s="540" t="s">
        <v>2478</v>
      </c>
      <c r="K1436" s="540" t="s">
        <v>2478</v>
      </c>
      <c r="L1436" s="540" t="s">
        <v>2478</v>
      </c>
      <c r="M1436" s="540" t="s">
        <v>2478</v>
      </c>
      <c r="N1436" s="540" t="s">
        <v>2478</v>
      </c>
      <c r="O1436" s="540" t="s">
        <v>2478</v>
      </c>
      <c r="P1436" s="540" t="s">
        <v>2478</v>
      </c>
      <c r="Q1436" s="540" t="s">
        <v>2478</v>
      </c>
      <c r="R1436" s="540" t="s">
        <v>2478</v>
      </c>
      <c r="S1436" s="540" t="s">
        <v>2478</v>
      </c>
    </row>
    <row r="1437" spans="1:19">
      <c r="A1437" s="543" t="s">
        <v>3271</v>
      </c>
      <c r="B1437" s="544"/>
      <c r="C1437" s="544"/>
      <c r="D1437" s="545">
        <v>90017</v>
      </c>
      <c r="E1437" s="545">
        <v>90017</v>
      </c>
      <c r="F1437" s="545" t="s">
        <v>6144</v>
      </c>
      <c r="G1437" s="543" t="s">
        <v>6145</v>
      </c>
      <c r="H1437" s="545" t="s">
        <v>2469</v>
      </c>
      <c r="I1437" s="544" t="s">
        <v>2478</v>
      </c>
      <c r="J1437" s="543" t="s">
        <v>2478</v>
      </c>
      <c r="K1437" s="543" t="s">
        <v>2478</v>
      </c>
      <c r="L1437" s="543" t="s">
        <v>2478</v>
      </c>
      <c r="M1437" s="543" t="s">
        <v>2478</v>
      </c>
      <c r="N1437" s="543" t="s">
        <v>2478</v>
      </c>
      <c r="O1437" s="543" t="s">
        <v>2478</v>
      </c>
      <c r="P1437" s="543" t="s">
        <v>2478</v>
      </c>
      <c r="Q1437" s="543" t="s">
        <v>2478</v>
      </c>
      <c r="R1437" s="543" t="s">
        <v>2478</v>
      </c>
      <c r="S1437" s="543" t="s">
        <v>2478</v>
      </c>
    </row>
    <row r="1438" spans="1:19">
      <c r="A1438" s="540" t="s">
        <v>3271</v>
      </c>
      <c r="B1438" s="541"/>
      <c r="C1438" s="541"/>
      <c r="D1438" s="542">
        <v>90017</v>
      </c>
      <c r="E1438" s="542">
        <v>90017</v>
      </c>
      <c r="F1438" s="542" t="s">
        <v>6146</v>
      </c>
      <c r="G1438" s="540" t="s">
        <v>6147</v>
      </c>
      <c r="H1438" s="542" t="s">
        <v>2469</v>
      </c>
      <c r="I1438" s="541" t="s">
        <v>2478</v>
      </c>
      <c r="J1438" s="540" t="s">
        <v>2478</v>
      </c>
      <c r="K1438" s="540" t="s">
        <v>2478</v>
      </c>
      <c r="L1438" s="540" t="s">
        <v>2478</v>
      </c>
      <c r="M1438" s="540" t="s">
        <v>2478</v>
      </c>
      <c r="N1438" s="540" t="s">
        <v>2478</v>
      </c>
      <c r="O1438" s="540" t="s">
        <v>2478</v>
      </c>
      <c r="P1438" s="540" t="s">
        <v>2478</v>
      </c>
      <c r="Q1438" s="540" t="s">
        <v>2478</v>
      </c>
      <c r="R1438" s="540" t="s">
        <v>2478</v>
      </c>
      <c r="S1438" s="540" t="s">
        <v>2478</v>
      </c>
    </row>
    <row r="1439" spans="1:19">
      <c r="A1439" s="543" t="s">
        <v>3271</v>
      </c>
      <c r="B1439" s="544"/>
      <c r="C1439" s="544"/>
      <c r="D1439" s="545">
        <v>90017</v>
      </c>
      <c r="E1439" s="545">
        <v>90017</v>
      </c>
      <c r="F1439" s="545" t="s">
        <v>6148</v>
      </c>
      <c r="G1439" s="543" t="s">
        <v>6149</v>
      </c>
      <c r="H1439" s="545" t="s">
        <v>2469</v>
      </c>
      <c r="I1439" s="544" t="s">
        <v>2478</v>
      </c>
      <c r="J1439" s="543" t="s">
        <v>2478</v>
      </c>
      <c r="K1439" s="543" t="s">
        <v>2478</v>
      </c>
      <c r="L1439" s="543" t="s">
        <v>2478</v>
      </c>
      <c r="M1439" s="543" t="s">
        <v>2478</v>
      </c>
      <c r="N1439" s="543" t="s">
        <v>2478</v>
      </c>
      <c r="O1439" s="543" t="s">
        <v>2478</v>
      </c>
      <c r="P1439" s="543" t="s">
        <v>2478</v>
      </c>
      <c r="Q1439" s="543" t="s">
        <v>2478</v>
      </c>
      <c r="R1439" s="543" t="s">
        <v>2478</v>
      </c>
      <c r="S1439" s="543" t="s">
        <v>2478</v>
      </c>
    </row>
    <row r="1440" spans="1:19">
      <c r="A1440" s="540" t="s">
        <v>3271</v>
      </c>
      <c r="B1440" s="541"/>
      <c r="C1440" s="541"/>
      <c r="D1440" s="542">
        <v>90017</v>
      </c>
      <c r="E1440" s="542">
        <v>90017</v>
      </c>
      <c r="F1440" s="542" t="s">
        <v>6150</v>
      </c>
      <c r="G1440" s="540" t="s">
        <v>6151</v>
      </c>
      <c r="H1440" s="542" t="s">
        <v>2469</v>
      </c>
      <c r="I1440" s="541" t="s">
        <v>2478</v>
      </c>
      <c r="J1440" s="540" t="s">
        <v>2478</v>
      </c>
      <c r="K1440" s="540" t="s">
        <v>2478</v>
      </c>
      <c r="L1440" s="540" t="s">
        <v>2478</v>
      </c>
      <c r="M1440" s="540" t="s">
        <v>2478</v>
      </c>
      <c r="N1440" s="540" t="s">
        <v>2478</v>
      </c>
      <c r="O1440" s="540" t="s">
        <v>2478</v>
      </c>
      <c r="P1440" s="540" t="s">
        <v>2478</v>
      </c>
      <c r="Q1440" s="540" t="s">
        <v>2478</v>
      </c>
      <c r="R1440" s="540" t="s">
        <v>2478</v>
      </c>
      <c r="S1440" s="540" t="s">
        <v>2478</v>
      </c>
    </row>
    <row r="1441" spans="1:19">
      <c r="A1441" s="543" t="s">
        <v>3271</v>
      </c>
      <c r="B1441" s="544"/>
      <c r="C1441" s="544"/>
      <c r="D1441" s="545">
        <v>90017</v>
      </c>
      <c r="E1441" s="545">
        <v>90017</v>
      </c>
      <c r="F1441" s="545" t="s">
        <v>6152</v>
      </c>
      <c r="G1441" s="543" t="s">
        <v>6153</v>
      </c>
      <c r="H1441" s="545" t="s">
        <v>2469</v>
      </c>
      <c r="I1441" s="544" t="s">
        <v>2478</v>
      </c>
      <c r="J1441" s="543" t="s">
        <v>2478</v>
      </c>
      <c r="K1441" s="543" t="s">
        <v>2478</v>
      </c>
      <c r="L1441" s="543" t="s">
        <v>2478</v>
      </c>
      <c r="M1441" s="543" t="s">
        <v>2478</v>
      </c>
      <c r="N1441" s="543" t="s">
        <v>2478</v>
      </c>
      <c r="O1441" s="543" t="s">
        <v>2478</v>
      </c>
      <c r="P1441" s="543" t="s">
        <v>2478</v>
      </c>
      <c r="Q1441" s="543" t="s">
        <v>2478</v>
      </c>
      <c r="R1441" s="543" t="s">
        <v>2478</v>
      </c>
      <c r="S1441" s="543" t="s">
        <v>2478</v>
      </c>
    </row>
    <row r="1442" spans="1:19">
      <c r="A1442" s="540" t="s">
        <v>3271</v>
      </c>
      <c r="B1442" s="541"/>
      <c r="C1442" s="541"/>
      <c r="D1442" s="542">
        <v>90017</v>
      </c>
      <c r="E1442" s="542">
        <v>90017</v>
      </c>
      <c r="F1442" s="542" t="s">
        <v>6154</v>
      </c>
      <c r="G1442" s="540" t="s">
        <v>6155</v>
      </c>
      <c r="H1442" s="542" t="s">
        <v>2469</v>
      </c>
      <c r="I1442" s="541" t="s">
        <v>2478</v>
      </c>
      <c r="J1442" s="540" t="s">
        <v>2478</v>
      </c>
      <c r="K1442" s="540" t="s">
        <v>2478</v>
      </c>
      <c r="L1442" s="540" t="s">
        <v>2478</v>
      </c>
      <c r="M1442" s="540" t="s">
        <v>2478</v>
      </c>
      <c r="N1442" s="540" t="s">
        <v>2478</v>
      </c>
      <c r="O1442" s="540" t="s">
        <v>2478</v>
      </c>
      <c r="P1442" s="540" t="s">
        <v>2478</v>
      </c>
      <c r="Q1442" s="540" t="s">
        <v>2478</v>
      </c>
      <c r="R1442" s="540" t="s">
        <v>2478</v>
      </c>
      <c r="S1442" s="540" t="s">
        <v>2478</v>
      </c>
    </row>
    <row r="1443" spans="1:19">
      <c r="A1443" s="543" t="s">
        <v>3271</v>
      </c>
      <c r="B1443" s="544"/>
      <c r="C1443" s="544"/>
      <c r="D1443" s="545">
        <v>90017</v>
      </c>
      <c r="E1443" s="545">
        <v>90017</v>
      </c>
      <c r="F1443" s="545" t="s">
        <v>6156</v>
      </c>
      <c r="G1443" s="543" t="s">
        <v>6157</v>
      </c>
      <c r="H1443" s="545" t="s">
        <v>2469</v>
      </c>
      <c r="I1443" s="544" t="s">
        <v>2478</v>
      </c>
      <c r="J1443" s="543" t="s">
        <v>2478</v>
      </c>
      <c r="K1443" s="543" t="s">
        <v>2478</v>
      </c>
      <c r="L1443" s="543" t="s">
        <v>2478</v>
      </c>
      <c r="M1443" s="543" t="s">
        <v>2478</v>
      </c>
      <c r="N1443" s="543" t="s">
        <v>2478</v>
      </c>
      <c r="O1443" s="543" t="s">
        <v>2478</v>
      </c>
      <c r="P1443" s="543" t="s">
        <v>2478</v>
      </c>
      <c r="Q1443" s="543" t="s">
        <v>2478</v>
      </c>
      <c r="R1443" s="543" t="s">
        <v>2478</v>
      </c>
      <c r="S1443" s="543" t="s">
        <v>2478</v>
      </c>
    </row>
    <row r="1444" spans="1:19">
      <c r="A1444" s="540" t="s">
        <v>3271</v>
      </c>
      <c r="B1444" s="541"/>
      <c r="C1444" s="541"/>
      <c r="D1444" s="542">
        <v>90017</v>
      </c>
      <c r="E1444" s="542">
        <v>90017</v>
      </c>
      <c r="F1444" s="542" t="s">
        <v>6158</v>
      </c>
      <c r="G1444" s="540" t="s">
        <v>6159</v>
      </c>
      <c r="H1444" s="542" t="s">
        <v>2469</v>
      </c>
      <c r="I1444" s="541" t="s">
        <v>2478</v>
      </c>
      <c r="J1444" s="540" t="s">
        <v>2478</v>
      </c>
      <c r="K1444" s="540" t="s">
        <v>2478</v>
      </c>
      <c r="L1444" s="540" t="s">
        <v>2478</v>
      </c>
      <c r="M1444" s="540" t="s">
        <v>2478</v>
      </c>
      <c r="N1444" s="540" t="s">
        <v>2478</v>
      </c>
      <c r="O1444" s="540" t="s">
        <v>2478</v>
      </c>
      <c r="P1444" s="540" t="s">
        <v>2478</v>
      </c>
      <c r="Q1444" s="540" t="s">
        <v>2478</v>
      </c>
      <c r="R1444" s="540" t="s">
        <v>2478</v>
      </c>
      <c r="S1444" s="540" t="s">
        <v>2478</v>
      </c>
    </row>
    <row r="1445" spans="1:19">
      <c r="A1445" s="543" t="s">
        <v>3271</v>
      </c>
      <c r="B1445" s="544"/>
      <c r="C1445" s="544"/>
      <c r="D1445" s="545">
        <v>90017</v>
      </c>
      <c r="E1445" s="545">
        <v>90017</v>
      </c>
      <c r="F1445" s="545" t="s">
        <v>6160</v>
      </c>
      <c r="G1445" s="543" t="s">
        <v>6161</v>
      </c>
      <c r="H1445" s="545" t="s">
        <v>2469</v>
      </c>
      <c r="I1445" s="544" t="s">
        <v>2478</v>
      </c>
      <c r="J1445" s="543" t="s">
        <v>2478</v>
      </c>
      <c r="K1445" s="543" t="s">
        <v>2478</v>
      </c>
      <c r="L1445" s="543" t="s">
        <v>2478</v>
      </c>
      <c r="M1445" s="543" t="s">
        <v>2478</v>
      </c>
      <c r="N1445" s="543" t="s">
        <v>2478</v>
      </c>
      <c r="O1445" s="543" t="s">
        <v>2478</v>
      </c>
      <c r="P1445" s="543" t="s">
        <v>2478</v>
      </c>
      <c r="Q1445" s="543" t="s">
        <v>2478</v>
      </c>
      <c r="R1445" s="543" t="s">
        <v>2478</v>
      </c>
      <c r="S1445" s="543" t="s">
        <v>2478</v>
      </c>
    </row>
    <row r="1446" spans="1:19">
      <c r="A1446" s="540" t="s">
        <v>3271</v>
      </c>
      <c r="B1446" s="541"/>
      <c r="C1446" s="541"/>
      <c r="D1446" s="542">
        <v>90017</v>
      </c>
      <c r="E1446" s="542">
        <v>90017</v>
      </c>
      <c r="F1446" s="542" t="s">
        <v>6162</v>
      </c>
      <c r="G1446" s="540" t="s">
        <v>6163</v>
      </c>
      <c r="H1446" s="542" t="s">
        <v>2469</v>
      </c>
      <c r="I1446" s="541" t="s">
        <v>2478</v>
      </c>
      <c r="J1446" s="540" t="s">
        <v>2478</v>
      </c>
      <c r="K1446" s="540" t="s">
        <v>2478</v>
      </c>
      <c r="L1446" s="540" t="s">
        <v>2478</v>
      </c>
      <c r="M1446" s="540" t="s">
        <v>2478</v>
      </c>
      <c r="N1446" s="540" t="s">
        <v>2478</v>
      </c>
      <c r="O1446" s="540" t="s">
        <v>2478</v>
      </c>
      <c r="P1446" s="540" t="s">
        <v>2478</v>
      </c>
      <c r="Q1446" s="540" t="s">
        <v>2478</v>
      </c>
      <c r="R1446" s="540" t="s">
        <v>2478</v>
      </c>
      <c r="S1446" s="540" t="s">
        <v>2478</v>
      </c>
    </row>
    <row r="1447" spans="1:19">
      <c r="A1447" s="543" t="s">
        <v>3271</v>
      </c>
      <c r="B1447" s="544"/>
      <c r="C1447" s="544"/>
      <c r="D1447" s="545">
        <v>90017</v>
      </c>
      <c r="E1447" s="545">
        <v>90017</v>
      </c>
      <c r="F1447" s="545" t="s">
        <v>6164</v>
      </c>
      <c r="G1447" s="543" t="s">
        <v>6165</v>
      </c>
      <c r="H1447" s="545" t="s">
        <v>2469</v>
      </c>
      <c r="I1447" s="544" t="s">
        <v>2478</v>
      </c>
      <c r="J1447" s="543" t="s">
        <v>2478</v>
      </c>
      <c r="K1447" s="543" t="s">
        <v>2478</v>
      </c>
      <c r="L1447" s="543" t="s">
        <v>2478</v>
      </c>
      <c r="M1447" s="543" t="s">
        <v>2478</v>
      </c>
      <c r="N1447" s="543" t="s">
        <v>2478</v>
      </c>
      <c r="O1447" s="543" t="s">
        <v>2478</v>
      </c>
      <c r="P1447" s="543" t="s">
        <v>2478</v>
      </c>
      <c r="Q1447" s="543" t="s">
        <v>2478</v>
      </c>
      <c r="R1447" s="543" t="s">
        <v>2478</v>
      </c>
      <c r="S1447" s="543" t="s">
        <v>2478</v>
      </c>
    </row>
    <row r="1448" spans="1:19">
      <c r="A1448" s="540" t="s">
        <v>3271</v>
      </c>
      <c r="B1448" s="541"/>
      <c r="C1448" s="541"/>
      <c r="D1448" s="542">
        <v>90017</v>
      </c>
      <c r="E1448" s="542">
        <v>90017</v>
      </c>
      <c r="F1448" s="542" t="s">
        <v>6166</v>
      </c>
      <c r="G1448" s="540" t="s">
        <v>6167</v>
      </c>
      <c r="H1448" s="542" t="s">
        <v>2469</v>
      </c>
      <c r="I1448" s="541" t="s">
        <v>2478</v>
      </c>
      <c r="J1448" s="540" t="s">
        <v>2478</v>
      </c>
      <c r="K1448" s="540" t="s">
        <v>2478</v>
      </c>
      <c r="L1448" s="540" t="s">
        <v>2478</v>
      </c>
      <c r="M1448" s="540" t="s">
        <v>2478</v>
      </c>
      <c r="N1448" s="540" t="s">
        <v>2478</v>
      </c>
      <c r="O1448" s="540" t="s">
        <v>2478</v>
      </c>
      <c r="P1448" s="540" t="s">
        <v>2478</v>
      </c>
      <c r="Q1448" s="540" t="s">
        <v>2478</v>
      </c>
      <c r="R1448" s="540" t="s">
        <v>2478</v>
      </c>
      <c r="S1448" s="540" t="s">
        <v>2478</v>
      </c>
    </row>
    <row r="1449" spans="1:19">
      <c r="A1449" s="543" t="s">
        <v>3271</v>
      </c>
      <c r="B1449" s="544"/>
      <c r="C1449" s="544"/>
      <c r="D1449" s="545">
        <v>90017</v>
      </c>
      <c r="E1449" s="545">
        <v>90017</v>
      </c>
      <c r="F1449" s="545" t="s">
        <v>6168</v>
      </c>
      <c r="G1449" s="543" t="s">
        <v>6169</v>
      </c>
      <c r="H1449" s="545" t="s">
        <v>2469</v>
      </c>
      <c r="I1449" s="544" t="s">
        <v>2478</v>
      </c>
      <c r="J1449" s="543" t="s">
        <v>2478</v>
      </c>
      <c r="K1449" s="543" t="s">
        <v>2478</v>
      </c>
      <c r="L1449" s="543" t="s">
        <v>2478</v>
      </c>
      <c r="M1449" s="543" t="s">
        <v>2478</v>
      </c>
      <c r="N1449" s="543" t="s">
        <v>2478</v>
      </c>
      <c r="O1449" s="543" t="s">
        <v>2478</v>
      </c>
      <c r="P1449" s="543" t="s">
        <v>2478</v>
      </c>
      <c r="Q1449" s="543" t="s">
        <v>2478</v>
      </c>
      <c r="R1449" s="543" t="s">
        <v>2478</v>
      </c>
      <c r="S1449" s="543" t="s">
        <v>2478</v>
      </c>
    </row>
    <row r="1450" spans="1:19">
      <c r="A1450" s="540" t="s">
        <v>3271</v>
      </c>
      <c r="B1450" s="541"/>
      <c r="C1450" s="541"/>
      <c r="D1450" s="542">
        <v>90017</v>
      </c>
      <c r="E1450" s="542">
        <v>90017</v>
      </c>
      <c r="F1450" s="542" t="s">
        <v>6170</v>
      </c>
      <c r="G1450" s="540" t="s">
        <v>6171</v>
      </c>
      <c r="H1450" s="542" t="s">
        <v>2469</v>
      </c>
      <c r="I1450" s="541" t="s">
        <v>2478</v>
      </c>
      <c r="J1450" s="540" t="s">
        <v>2478</v>
      </c>
      <c r="K1450" s="540" t="s">
        <v>2478</v>
      </c>
      <c r="L1450" s="540" t="s">
        <v>2478</v>
      </c>
      <c r="M1450" s="540" t="s">
        <v>2478</v>
      </c>
      <c r="N1450" s="540" t="s">
        <v>2478</v>
      </c>
      <c r="O1450" s="540" t="s">
        <v>2478</v>
      </c>
      <c r="P1450" s="540" t="s">
        <v>2478</v>
      </c>
      <c r="Q1450" s="540" t="s">
        <v>2478</v>
      </c>
      <c r="R1450" s="540" t="s">
        <v>2478</v>
      </c>
      <c r="S1450" s="540" t="s">
        <v>2478</v>
      </c>
    </row>
    <row r="1451" spans="1:19">
      <c r="A1451" s="543" t="s">
        <v>3271</v>
      </c>
      <c r="B1451" s="544"/>
      <c r="C1451" s="544"/>
      <c r="D1451" s="545">
        <v>90017</v>
      </c>
      <c r="E1451" s="545">
        <v>90017</v>
      </c>
      <c r="F1451" s="545" t="s">
        <v>6172</v>
      </c>
      <c r="G1451" s="543" t="s">
        <v>6173</v>
      </c>
      <c r="H1451" s="545" t="s">
        <v>2469</v>
      </c>
      <c r="I1451" s="544" t="s">
        <v>2478</v>
      </c>
      <c r="J1451" s="543" t="s">
        <v>2478</v>
      </c>
      <c r="K1451" s="543" t="s">
        <v>2478</v>
      </c>
      <c r="L1451" s="543" t="s">
        <v>2478</v>
      </c>
      <c r="M1451" s="543" t="s">
        <v>2478</v>
      </c>
      <c r="N1451" s="543" t="s">
        <v>2478</v>
      </c>
      <c r="O1451" s="543" t="s">
        <v>2478</v>
      </c>
      <c r="P1451" s="543" t="s">
        <v>2478</v>
      </c>
      <c r="Q1451" s="543" t="s">
        <v>2478</v>
      </c>
      <c r="R1451" s="543" t="s">
        <v>2478</v>
      </c>
      <c r="S1451" s="543" t="s">
        <v>2478</v>
      </c>
    </row>
    <row r="1452" spans="1:19">
      <c r="A1452" s="540" t="s">
        <v>3271</v>
      </c>
      <c r="B1452" s="541"/>
      <c r="C1452" s="541"/>
      <c r="D1452" s="542">
        <v>90017</v>
      </c>
      <c r="E1452" s="542">
        <v>90017</v>
      </c>
      <c r="F1452" s="542" t="s">
        <v>6174</v>
      </c>
      <c r="G1452" s="540" t="s">
        <v>6175</v>
      </c>
      <c r="H1452" s="542" t="s">
        <v>2469</v>
      </c>
      <c r="I1452" s="541" t="s">
        <v>2478</v>
      </c>
      <c r="J1452" s="540" t="s">
        <v>2478</v>
      </c>
      <c r="K1452" s="540" t="s">
        <v>2478</v>
      </c>
      <c r="L1452" s="540" t="s">
        <v>2478</v>
      </c>
      <c r="M1452" s="540" t="s">
        <v>2478</v>
      </c>
      <c r="N1452" s="540" t="s">
        <v>2478</v>
      </c>
      <c r="O1452" s="540" t="s">
        <v>2478</v>
      </c>
      <c r="P1452" s="540" t="s">
        <v>2478</v>
      </c>
      <c r="Q1452" s="540" t="s">
        <v>2478</v>
      </c>
      <c r="R1452" s="540" t="s">
        <v>2478</v>
      </c>
      <c r="S1452" s="540" t="s">
        <v>2478</v>
      </c>
    </row>
    <row r="1453" spans="1:19">
      <c r="A1453" s="543" t="s">
        <v>3271</v>
      </c>
      <c r="B1453" s="544"/>
      <c r="C1453" s="544"/>
      <c r="D1453" s="545">
        <v>90017</v>
      </c>
      <c r="E1453" s="545">
        <v>90017</v>
      </c>
      <c r="F1453" s="545" t="s">
        <v>6176</v>
      </c>
      <c r="G1453" s="543" t="s">
        <v>6177</v>
      </c>
      <c r="H1453" s="545" t="s">
        <v>2469</v>
      </c>
      <c r="I1453" s="544" t="s">
        <v>2478</v>
      </c>
      <c r="J1453" s="543" t="s">
        <v>2478</v>
      </c>
      <c r="K1453" s="543" t="s">
        <v>2478</v>
      </c>
      <c r="L1453" s="543" t="s">
        <v>2478</v>
      </c>
      <c r="M1453" s="543" t="s">
        <v>2478</v>
      </c>
      <c r="N1453" s="543" t="s">
        <v>2478</v>
      </c>
      <c r="O1453" s="543" t="s">
        <v>2478</v>
      </c>
      <c r="P1453" s="543" t="s">
        <v>2478</v>
      </c>
      <c r="Q1453" s="543" t="s">
        <v>2478</v>
      </c>
      <c r="R1453" s="543" t="s">
        <v>2478</v>
      </c>
      <c r="S1453" s="543" t="s">
        <v>2478</v>
      </c>
    </row>
    <row r="1454" spans="1:19">
      <c r="A1454" s="540" t="s">
        <v>3271</v>
      </c>
      <c r="B1454" s="541"/>
      <c r="C1454" s="541"/>
      <c r="D1454" s="542">
        <v>90017</v>
      </c>
      <c r="E1454" s="542">
        <v>90017</v>
      </c>
      <c r="F1454" s="542" t="s">
        <v>6178</v>
      </c>
      <c r="G1454" s="540" t="s">
        <v>6179</v>
      </c>
      <c r="H1454" s="542" t="s">
        <v>2469</v>
      </c>
      <c r="I1454" s="541" t="s">
        <v>2478</v>
      </c>
      <c r="J1454" s="540" t="s">
        <v>2478</v>
      </c>
      <c r="K1454" s="540" t="s">
        <v>2478</v>
      </c>
      <c r="L1454" s="540" t="s">
        <v>2478</v>
      </c>
      <c r="M1454" s="540" t="s">
        <v>2478</v>
      </c>
      <c r="N1454" s="540" t="s">
        <v>2478</v>
      </c>
      <c r="O1454" s="540" t="s">
        <v>2478</v>
      </c>
      <c r="P1454" s="540" t="s">
        <v>2478</v>
      </c>
      <c r="Q1454" s="540" t="s">
        <v>2478</v>
      </c>
      <c r="R1454" s="540" t="s">
        <v>2478</v>
      </c>
      <c r="S1454" s="540" t="s">
        <v>2478</v>
      </c>
    </row>
    <row r="1455" spans="1:19">
      <c r="A1455" s="543" t="s">
        <v>3271</v>
      </c>
      <c r="B1455" s="544"/>
      <c r="C1455" s="544"/>
      <c r="D1455" s="545">
        <v>90017</v>
      </c>
      <c r="E1455" s="545">
        <v>90017</v>
      </c>
      <c r="F1455" s="545" t="s">
        <v>6180</v>
      </c>
      <c r="G1455" s="543" t="s">
        <v>6181</v>
      </c>
      <c r="H1455" s="545" t="s">
        <v>2469</v>
      </c>
      <c r="I1455" s="544" t="s">
        <v>2478</v>
      </c>
      <c r="J1455" s="543" t="s">
        <v>2478</v>
      </c>
      <c r="K1455" s="543" t="s">
        <v>2478</v>
      </c>
      <c r="L1455" s="543" t="s">
        <v>2478</v>
      </c>
      <c r="M1455" s="543" t="s">
        <v>2478</v>
      </c>
      <c r="N1455" s="543" t="s">
        <v>2478</v>
      </c>
      <c r="O1455" s="543" t="s">
        <v>2478</v>
      </c>
      <c r="P1455" s="543" t="s">
        <v>2478</v>
      </c>
      <c r="Q1455" s="543" t="s">
        <v>2478</v>
      </c>
      <c r="R1455" s="543" t="s">
        <v>2478</v>
      </c>
      <c r="S1455" s="543" t="s">
        <v>2478</v>
      </c>
    </row>
    <row r="1456" spans="1:19">
      <c r="A1456" s="540" t="s">
        <v>3271</v>
      </c>
      <c r="B1456" s="541"/>
      <c r="C1456" s="541"/>
      <c r="D1456" s="542">
        <v>90017</v>
      </c>
      <c r="E1456" s="542">
        <v>90017</v>
      </c>
      <c r="F1456" s="542" t="s">
        <v>6182</v>
      </c>
      <c r="G1456" s="540" t="s">
        <v>6183</v>
      </c>
      <c r="H1456" s="542" t="s">
        <v>2469</v>
      </c>
      <c r="I1456" s="541" t="s">
        <v>2478</v>
      </c>
      <c r="J1456" s="540" t="s">
        <v>2478</v>
      </c>
      <c r="K1456" s="540" t="s">
        <v>2478</v>
      </c>
      <c r="L1456" s="540" t="s">
        <v>2478</v>
      </c>
      <c r="M1456" s="540" t="s">
        <v>2478</v>
      </c>
      <c r="N1456" s="540" t="s">
        <v>2478</v>
      </c>
      <c r="O1456" s="540" t="s">
        <v>2478</v>
      </c>
      <c r="P1456" s="540" t="s">
        <v>2478</v>
      </c>
      <c r="Q1456" s="540" t="s">
        <v>2478</v>
      </c>
      <c r="R1456" s="540" t="s">
        <v>2478</v>
      </c>
      <c r="S1456" s="540" t="s">
        <v>2478</v>
      </c>
    </row>
    <row r="1457" spans="1:19">
      <c r="A1457" s="543" t="s">
        <v>3271</v>
      </c>
      <c r="B1457" s="544"/>
      <c r="C1457" s="544"/>
      <c r="D1457" s="545">
        <v>90017</v>
      </c>
      <c r="E1457" s="545">
        <v>90017</v>
      </c>
      <c r="F1457" s="545" t="s">
        <v>6184</v>
      </c>
      <c r="G1457" s="543" t="s">
        <v>6185</v>
      </c>
      <c r="H1457" s="545" t="s">
        <v>2469</v>
      </c>
      <c r="I1457" s="544" t="s">
        <v>2478</v>
      </c>
      <c r="J1457" s="543" t="s">
        <v>2478</v>
      </c>
      <c r="K1457" s="543" t="s">
        <v>2478</v>
      </c>
      <c r="L1457" s="543" t="s">
        <v>2478</v>
      </c>
      <c r="M1457" s="543" t="s">
        <v>2478</v>
      </c>
      <c r="N1457" s="543" t="s">
        <v>2478</v>
      </c>
      <c r="O1457" s="543" t="s">
        <v>2478</v>
      </c>
      <c r="P1457" s="543" t="s">
        <v>2478</v>
      </c>
      <c r="Q1457" s="543" t="s">
        <v>2478</v>
      </c>
      <c r="R1457" s="543" t="s">
        <v>2478</v>
      </c>
      <c r="S1457" s="543" t="s">
        <v>2478</v>
      </c>
    </row>
    <row r="1458" spans="1:19">
      <c r="A1458" s="540" t="s">
        <v>3271</v>
      </c>
      <c r="B1458" s="541"/>
      <c r="C1458" s="541"/>
      <c r="D1458" s="542">
        <v>90017</v>
      </c>
      <c r="E1458" s="542">
        <v>90017</v>
      </c>
      <c r="F1458" s="542" t="s">
        <v>6186</v>
      </c>
      <c r="G1458" s="540" t="s">
        <v>6187</v>
      </c>
      <c r="H1458" s="542" t="s">
        <v>2546</v>
      </c>
      <c r="I1458" s="541" t="s">
        <v>2478</v>
      </c>
      <c r="J1458" s="540" t="s">
        <v>2478</v>
      </c>
      <c r="K1458" s="540" t="s">
        <v>2478</v>
      </c>
      <c r="L1458" s="540" t="s">
        <v>2478</v>
      </c>
      <c r="M1458" s="540" t="s">
        <v>2478</v>
      </c>
      <c r="N1458" s="540" t="s">
        <v>2478</v>
      </c>
      <c r="O1458" s="540" t="s">
        <v>2478</v>
      </c>
      <c r="P1458" s="540" t="s">
        <v>2478</v>
      </c>
      <c r="Q1458" s="540" t="s">
        <v>2478</v>
      </c>
      <c r="R1458" s="540" t="s">
        <v>2478</v>
      </c>
      <c r="S1458" s="540" t="s">
        <v>2478</v>
      </c>
    </row>
    <row r="1459" spans="1:19">
      <c r="A1459" s="543" t="s">
        <v>3271</v>
      </c>
      <c r="B1459" s="544"/>
      <c r="C1459" s="544"/>
      <c r="D1459" s="545">
        <v>90017</v>
      </c>
      <c r="E1459" s="545">
        <v>90017</v>
      </c>
      <c r="F1459" s="545" t="s">
        <v>6188</v>
      </c>
      <c r="G1459" s="543" t="s">
        <v>6189</v>
      </c>
      <c r="H1459" s="545" t="s">
        <v>2546</v>
      </c>
      <c r="I1459" s="544" t="s">
        <v>2478</v>
      </c>
      <c r="J1459" s="543" t="s">
        <v>2478</v>
      </c>
      <c r="K1459" s="543" t="s">
        <v>2478</v>
      </c>
      <c r="L1459" s="543" t="s">
        <v>2478</v>
      </c>
      <c r="M1459" s="543" t="s">
        <v>2478</v>
      </c>
      <c r="N1459" s="543" t="s">
        <v>2478</v>
      </c>
      <c r="O1459" s="543" t="s">
        <v>2478</v>
      </c>
      <c r="P1459" s="543" t="s">
        <v>2478</v>
      </c>
      <c r="Q1459" s="543" t="s">
        <v>2478</v>
      </c>
      <c r="R1459" s="543" t="s">
        <v>2478</v>
      </c>
      <c r="S1459" s="543" t="s">
        <v>2478</v>
      </c>
    </row>
    <row r="1460" spans="1:19">
      <c r="A1460" s="540" t="s">
        <v>3271</v>
      </c>
      <c r="B1460" s="541"/>
      <c r="C1460" s="541"/>
      <c r="D1460" s="542">
        <v>90017</v>
      </c>
      <c r="E1460" s="542">
        <v>90017</v>
      </c>
      <c r="F1460" s="542" t="s">
        <v>6190</v>
      </c>
      <c r="G1460" s="540" t="s">
        <v>6191</v>
      </c>
      <c r="H1460" s="542" t="s">
        <v>2546</v>
      </c>
      <c r="I1460" s="541" t="s">
        <v>2478</v>
      </c>
      <c r="J1460" s="540" t="s">
        <v>2478</v>
      </c>
      <c r="K1460" s="540" t="s">
        <v>2478</v>
      </c>
      <c r="L1460" s="540" t="s">
        <v>2478</v>
      </c>
      <c r="M1460" s="540" t="s">
        <v>2478</v>
      </c>
      <c r="N1460" s="540" t="s">
        <v>2478</v>
      </c>
      <c r="O1460" s="540" t="s">
        <v>2478</v>
      </c>
      <c r="P1460" s="540" t="s">
        <v>2478</v>
      </c>
      <c r="Q1460" s="540" t="s">
        <v>2478</v>
      </c>
      <c r="R1460" s="540" t="s">
        <v>2478</v>
      </c>
      <c r="S1460" s="540" t="s">
        <v>2478</v>
      </c>
    </row>
    <row r="1461" spans="1:19">
      <c r="A1461" s="543" t="s">
        <v>3271</v>
      </c>
      <c r="B1461" s="544"/>
      <c r="C1461" s="544"/>
      <c r="D1461" s="545">
        <v>90017</v>
      </c>
      <c r="E1461" s="545">
        <v>90017</v>
      </c>
      <c r="F1461" s="545" t="s">
        <v>6192</v>
      </c>
      <c r="G1461" s="543" t="s">
        <v>6193</v>
      </c>
      <c r="H1461" s="545" t="s">
        <v>2546</v>
      </c>
      <c r="I1461" s="544" t="s">
        <v>2478</v>
      </c>
      <c r="J1461" s="543" t="s">
        <v>2478</v>
      </c>
      <c r="K1461" s="543" t="s">
        <v>2478</v>
      </c>
      <c r="L1461" s="543" t="s">
        <v>2478</v>
      </c>
      <c r="M1461" s="543" t="s">
        <v>2478</v>
      </c>
      <c r="N1461" s="543" t="s">
        <v>2478</v>
      </c>
      <c r="O1461" s="543" t="s">
        <v>2478</v>
      </c>
      <c r="P1461" s="543" t="s">
        <v>2478</v>
      </c>
      <c r="Q1461" s="543" t="s">
        <v>2478</v>
      </c>
      <c r="R1461" s="543" t="s">
        <v>2478</v>
      </c>
      <c r="S1461" s="543" t="s">
        <v>2478</v>
      </c>
    </row>
    <row r="1462" spans="1:19">
      <c r="A1462" s="540" t="s">
        <v>3271</v>
      </c>
      <c r="B1462" s="541"/>
      <c r="C1462" s="541"/>
      <c r="D1462" s="542">
        <v>90017</v>
      </c>
      <c r="E1462" s="542">
        <v>90017</v>
      </c>
      <c r="F1462" s="542" t="s">
        <v>6194</v>
      </c>
      <c r="G1462" s="540" t="s">
        <v>6195</v>
      </c>
      <c r="H1462" s="542" t="s">
        <v>2546</v>
      </c>
      <c r="I1462" s="541" t="s">
        <v>2478</v>
      </c>
      <c r="J1462" s="540" t="s">
        <v>2478</v>
      </c>
      <c r="K1462" s="540" t="s">
        <v>2478</v>
      </c>
      <c r="L1462" s="540" t="s">
        <v>2478</v>
      </c>
      <c r="M1462" s="540" t="s">
        <v>2478</v>
      </c>
      <c r="N1462" s="540" t="s">
        <v>2478</v>
      </c>
      <c r="O1462" s="540" t="s">
        <v>2478</v>
      </c>
      <c r="P1462" s="540" t="s">
        <v>2478</v>
      </c>
      <c r="Q1462" s="540" t="s">
        <v>2478</v>
      </c>
      <c r="R1462" s="540" t="s">
        <v>2478</v>
      </c>
      <c r="S1462" s="540" t="s">
        <v>2478</v>
      </c>
    </row>
    <row r="1463" spans="1:19">
      <c r="A1463" s="543" t="s">
        <v>3271</v>
      </c>
      <c r="B1463" s="544"/>
      <c r="C1463" s="544"/>
      <c r="D1463" s="545">
        <v>90017</v>
      </c>
      <c r="E1463" s="545">
        <v>90017</v>
      </c>
      <c r="F1463" s="545" t="s">
        <v>6196</v>
      </c>
      <c r="G1463" s="543" t="s">
        <v>6197</v>
      </c>
      <c r="H1463" s="545" t="s">
        <v>2546</v>
      </c>
      <c r="I1463" s="544" t="s">
        <v>2478</v>
      </c>
      <c r="J1463" s="543" t="s">
        <v>2478</v>
      </c>
      <c r="K1463" s="543" t="s">
        <v>2478</v>
      </c>
      <c r="L1463" s="543" t="s">
        <v>2478</v>
      </c>
      <c r="M1463" s="543" t="s">
        <v>2478</v>
      </c>
      <c r="N1463" s="543" t="s">
        <v>2478</v>
      </c>
      <c r="O1463" s="543" t="s">
        <v>2478</v>
      </c>
      <c r="P1463" s="543" t="s">
        <v>2478</v>
      </c>
      <c r="Q1463" s="543" t="s">
        <v>2478</v>
      </c>
      <c r="R1463" s="543" t="s">
        <v>2478</v>
      </c>
      <c r="S1463" s="543" t="s">
        <v>2478</v>
      </c>
    </row>
    <row r="1464" spans="1:19">
      <c r="A1464" s="540" t="s">
        <v>3271</v>
      </c>
      <c r="B1464" s="541"/>
      <c r="C1464" s="541"/>
      <c r="D1464" s="542">
        <v>90017</v>
      </c>
      <c r="E1464" s="542">
        <v>90017</v>
      </c>
      <c r="F1464" s="542" t="s">
        <v>6198</v>
      </c>
      <c r="G1464" s="540" t="s">
        <v>6199</v>
      </c>
      <c r="H1464" s="542" t="s">
        <v>2469</v>
      </c>
      <c r="I1464" s="541" t="s">
        <v>2478</v>
      </c>
      <c r="J1464" s="540" t="s">
        <v>2478</v>
      </c>
      <c r="K1464" s="540" t="s">
        <v>2478</v>
      </c>
      <c r="L1464" s="540" t="s">
        <v>2478</v>
      </c>
      <c r="M1464" s="540" t="s">
        <v>2478</v>
      </c>
      <c r="N1464" s="540" t="s">
        <v>2478</v>
      </c>
      <c r="O1464" s="540" t="s">
        <v>2478</v>
      </c>
      <c r="P1464" s="540" t="s">
        <v>2478</v>
      </c>
      <c r="Q1464" s="540" t="s">
        <v>2478</v>
      </c>
      <c r="R1464" s="540" t="s">
        <v>2478</v>
      </c>
      <c r="S1464" s="540" t="s">
        <v>2478</v>
      </c>
    </row>
    <row r="1465" spans="1:19">
      <c r="A1465" s="543" t="s">
        <v>3271</v>
      </c>
      <c r="B1465" s="544"/>
      <c r="C1465" s="544"/>
      <c r="D1465" s="545">
        <v>90017</v>
      </c>
      <c r="E1465" s="545">
        <v>90017</v>
      </c>
      <c r="F1465" s="545" t="s">
        <v>6200</v>
      </c>
      <c r="G1465" s="543" t="s">
        <v>6201</v>
      </c>
      <c r="H1465" s="545" t="s">
        <v>2469</v>
      </c>
      <c r="I1465" s="544" t="s">
        <v>2478</v>
      </c>
      <c r="J1465" s="543" t="s">
        <v>2478</v>
      </c>
      <c r="K1465" s="543" t="s">
        <v>2478</v>
      </c>
      <c r="L1465" s="543" t="s">
        <v>2478</v>
      </c>
      <c r="M1465" s="543" t="s">
        <v>2478</v>
      </c>
      <c r="N1465" s="543" t="s">
        <v>2478</v>
      </c>
      <c r="O1465" s="543" t="s">
        <v>2478</v>
      </c>
      <c r="P1465" s="543" t="s">
        <v>2478</v>
      </c>
      <c r="Q1465" s="543" t="s">
        <v>2478</v>
      </c>
      <c r="R1465" s="543" t="s">
        <v>2478</v>
      </c>
      <c r="S1465" s="543" t="s">
        <v>2478</v>
      </c>
    </row>
    <row r="1466" spans="1:19">
      <c r="A1466" s="540" t="s">
        <v>3271</v>
      </c>
      <c r="B1466" s="541"/>
      <c r="C1466" s="541"/>
      <c r="D1466" s="542">
        <v>90017</v>
      </c>
      <c r="E1466" s="542">
        <v>90017</v>
      </c>
      <c r="F1466" s="542" t="s">
        <v>6202</v>
      </c>
      <c r="G1466" s="540" t="s">
        <v>6203</v>
      </c>
      <c r="H1466" s="542" t="s">
        <v>2546</v>
      </c>
      <c r="I1466" s="541" t="s">
        <v>2478</v>
      </c>
      <c r="J1466" s="540" t="s">
        <v>2478</v>
      </c>
      <c r="K1466" s="540" t="s">
        <v>2478</v>
      </c>
      <c r="L1466" s="540" t="s">
        <v>2478</v>
      </c>
      <c r="M1466" s="540" t="s">
        <v>2478</v>
      </c>
      <c r="N1466" s="540" t="s">
        <v>2478</v>
      </c>
      <c r="O1466" s="540" t="s">
        <v>2478</v>
      </c>
      <c r="P1466" s="540" t="s">
        <v>2478</v>
      </c>
      <c r="Q1466" s="540" t="s">
        <v>2478</v>
      </c>
      <c r="R1466" s="540" t="s">
        <v>2478</v>
      </c>
      <c r="S1466" s="540" t="s">
        <v>2478</v>
      </c>
    </row>
    <row r="1467" spans="1:19">
      <c r="A1467" s="543" t="s">
        <v>6204</v>
      </c>
      <c r="B1467" s="544"/>
      <c r="C1467" s="544"/>
      <c r="D1467" s="545">
        <v>90037</v>
      </c>
      <c r="E1467" s="545">
        <v>90037</v>
      </c>
      <c r="F1467" s="545" t="s">
        <v>6205</v>
      </c>
      <c r="G1467" s="543" t="s">
        <v>6206</v>
      </c>
      <c r="H1467" s="545" t="s">
        <v>2469</v>
      </c>
      <c r="I1467" s="544" t="s">
        <v>2478</v>
      </c>
      <c r="J1467" s="543" t="s">
        <v>2478</v>
      </c>
      <c r="K1467" s="543" t="s">
        <v>2478</v>
      </c>
      <c r="L1467" s="543" t="s">
        <v>2478</v>
      </c>
      <c r="M1467" s="543" t="s">
        <v>2478</v>
      </c>
      <c r="N1467" s="543" t="s">
        <v>2478</v>
      </c>
      <c r="O1467" s="543" t="s">
        <v>2478</v>
      </c>
      <c r="P1467" s="543" t="s">
        <v>2478</v>
      </c>
      <c r="Q1467" s="543" t="s">
        <v>2478</v>
      </c>
      <c r="R1467" s="543" t="s">
        <v>2478</v>
      </c>
      <c r="S1467" s="543" t="s">
        <v>2478</v>
      </c>
    </row>
    <row r="1468" spans="1:19">
      <c r="A1468" s="540" t="s">
        <v>6204</v>
      </c>
      <c r="B1468" s="542">
        <v>1294</v>
      </c>
      <c r="C1468" s="542">
        <v>83182</v>
      </c>
      <c r="D1468" s="542">
        <v>90058</v>
      </c>
      <c r="E1468" s="542">
        <v>90058</v>
      </c>
      <c r="F1468" s="542" t="s">
        <v>6207</v>
      </c>
      <c r="G1468" s="540" t="s">
        <v>6208</v>
      </c>
      <c r="H1468" s="542" t="s">
        <v>3468</v>
      </c>
      <c r="I1468" s="541" t="s">
        <v>2478</v>
      </c>
      <c r="J1468" s="540" t="s">
        <v>2478</v>
      </c>
      <c r="K1468" s="540" t="s">
        <v>2478</v>
      </c>
      <c r="L1468" s="540" t="s">
        <v>2546</v>
      </c>
      <c r="M1468" s="540" t="s">
        <v>6209</v>
      </c>
      <c r="N1468" s="540" t="s">
        <v>2210</v>
      </c>
      <c r="O1468" s="540" t="s">
        <v>2478</v>
      </c>
      <c r="P1468" s="540" t="s">
        <v>2478</v>
      </c>
      <c r="Q1468" s="540" t="s">
        <v>2478</v>
      </c>
      <c r="R1468" s="540" t="s">
        <v>2478</v>
      </c>
      <c r="S1468" s="546">
        <v>43866.533356481479</v>
      </c>
    </row>
    <row r="1469" spans="1:19">
      <c r="A1469" s="543" t="s">
        <v>6204</v>
      </c>
      <c r="B1469" s="545">
        <v>1294</v>
      </c>
      <c r="C1469" s="545">
        <v>83182</v>
      </c>
      <c r="D1469" s="545">
        <v>90058</v>
      </c>
      <c r="E1469" s="545">
        <v>90058</v>
      </c>
      <c r="F1469" s="545" t="s">
        <v>6210</v>
      </c>
      <c r="G1469" s="543" t="s">
        <v>6211</v>
      </c>
      <c r="H1469" s="545" t="s">
        <v>3468</v>
      </c>
      <c r="I1469" s="544" t="s">
        <v>2478</v>
      </c>
      <c r="J1469" s="543" t="s">
        <v>2478</v>
      </c>
      <c r="K1469" s="543" t="s">
        <v>2478</v>
      </c>
      <c r="L1469" s="543" t="s">
        <v>2546</v>
      </c>
      <c r="M1469" s="543" t="s">
        <v>6209</v>
      </c>
      <c r="N1469" s="543" t="s">
        <v>2210</v>
      </c>
      <c r="O1469" s="543" t="s">
        <v>2478</v>
      </c>
      <c r="P1469" s="543" t="s">
        <v>2478</v>
      </c>
      <c r="Q1469" s="543" t="s">
        <v>2478</v>
      </c>
      <c r="R1469" s="543" t="s">
        <v>2478</v>
      </c>
      <c r="S1469" s="547">
        <v>43866.533356481479</v>
      </c>
    </row>
    <row r="1470" spans="1:19">
      <c r="A1470" s="540" t="s">
        <v>6204</v>
      </c>
      <c r="B1470" s="541"/>
      <c r="C1470" s="541"/>
      <c r="D1470" s="542">
        <v>90047</v>
      </c>
      <c r="E1470" s="542">
        <v>90047</v>
      </c>
      <c r="F1470" s="542" t="s">
        <v>6212</v>
      </c>
      <c r="G1470" s="540" t="s">
        <v>6213</v>
      </c>
      <c r="H1470" s="542" t="s">
        <v>2469</v>
      </c>
      <c r="I1470" s="541" t="s">
        <v>2478</v>
      </c>
      <c r="J1470" s="540" t="s">
        <v>2478</v>
      </c>
      <c r="K1470" s="540" t="s">
        <v>2478</v>
      </c>
      <c r="L1470" s="540" t="s">
        <v>2478</v>
      </c>
      <c r="M1470" s="540" t="s">
        <v>2478</v>
      </c>
      <c r="N1470" s="540" t="s">
        <v>2478</v>
      </c>
      <c r="O1470" s="540" t="s">
        <v>2478</v>
      </c>
      <c r="P1470" s="540" t="s">
        <v>2478</v>
      </c>
      <c r="Q1470" s="540" t="s">
        <v>2478</v>
      </c>
      <c r="R1470" s="540" t="s">
        <v>2478</v>
      </c>
      <c r="S1470" s="540" t="s">
        <v>2478</v>
      </c>
    </row>
    <row r="1471" spans="1:19">
      <c r="A1471" s="543" t="s">
        <v>6204</v>
      </c>
      <c r="B1471" s="544"/>
      <c r="C1471" s="544"/>
      <c r="D1471" s="545">
        <v>90047</v>
      </c>
      <c r="E1471" s="545">
        <v>90047</v>
      </c>
      <c r="F1471" s="545" t="s">
        <v>6214</v>
      </c>
      <c r="G1471" s="543" t="s">
        <v>6215</v>
      </c>
      <c r="H1471" s="545" t="s">
        <v>2469</v>
      </c>
      <c r="I1471" s="544" t="s">
        <v>2478</v>
      </c>
      <c r="J1471" s="543" t="s">
        <v>2478</v>
      </c>
      <c r="K1471" s="543" t="s">
        <v>2478</v>
      </c>
      <c r="L1471" s="543" t="s">
        <v>2478</v>
      </c>
      <c r="M1471" s="543" t="s">
        <v>2478</v>
      </c>
      <c r="N1471" s="543" t="s">
        <v>2478</v>
      </c>
      <c r="O1471" s="543" t="s">
        <v>2478</v>
      </c>
      <c r="P1471" s="543" t="s">
        <v>2478</v>
      </c>
      <c r="Q1471" s="543" t="s">
        <v>2478</v>
      </c>
      <c r="R1471" s="543" t="s">
        <v>2478</v>
      </c>
      <c r="S1471" s="543" t="s">
        <v>2478</v>
      </c>
    </row>
    <row r="1472" spans="1:19">
      <c r="A1472" s="540" t="s">
        <v>6204</v>
      </c>
      <c r="B1472" s="542">
        <v>1294</v>
      </c>
      <c r="C1472" s="542">
        <v>83182</v>
      </c>
      <c r="D1472" s="542">
        <v>90058</v>
      </c>
      <c r="E1472" s="542">
        <v>90058</v>
      </c>
      <c r="F1472" s="542" t="s">
        <v>6216</v>
      </c>
      <c r="G1472" s="540" t="s">
        <v>6217</v>
      </c>
      <c r="H1472" s="542" t="s">
        <v>3468</v>
      </c>
      <c r="I1472" s="541" t="s">
        <v>2478</v>
      </c>
      <c r="J1472" s="540" t="s">
        <v>2478</v>
      </c>
      <c r="K1472" s="540" t="s">
        <v>2478</v>
      </c>
      <c r="L1472" s="540" t="s">
        <v>2546</v>
      </c>
      <c r="M1472" s="540" t="s">
        <v>6209</v>
      </c>
      <c r="N1472" s="540" t="s">
        <v>2210</v>
      </c>
      <c r="O1472" s="540" t="s">
        <v>2478</v>
      </c>
      <c r="P1472" s="540" t="s">
        <v>2478</v>
      </c>
      <c r="Q1472" s="540" t="s">
        <v>2478</v>
      </c>
      <c r="R1472" s="540" t="s">
        <v>2478</v>
      </c>
      <c r="S1472" s="546">
        <v>43866.533356481479</v>
      </c>
    </row>
    <row r="1473" spans="1:19">
      <c r="A1473" s="543" t="s">
        <v>6204</v>
      </c>
      <c r="B1473" s="545">
        <v>1294</v>
      </c>
      <c r="C1473" s="545">
        <v>83182</v>
      </c>
      <c r="D1473" s="545">
        <v>90058</v>
      </c>
      <c r="E1473" s="545">
        <v>90058</v>
      </c>
      <c r="F1473" s="545" t="s">
        <v>6218</v>
      </c>
      <c r="G1473" s="543" t="s">
        <v>6219</v>
      </c>
      <c r="H1473" s="545" t="s">
        <v>3468</v>
      </c>
      <c r="I1473" s="544" t="s">
        <v>2478</v>
      </c>
      <c r="J1473" s="543" t="s">
        <v>2478</v>
      </c>
      <c r="K1473" s="543" t="s">
        <v>2478</v>
      </c>
      <c r="L1473" s="543" t="s">
        <v>2546</v>
      </c>
      <c r="M1473" s="543" t="s">
        <v>6209</v>
      </c>
      <c r="N1473" s="543" t="s">
        <v>2210</v>
      </c>
      <c r="O1473" s="543" t="s">
        <v>2478</v>
      </c>
      <c r="P1473" s="543" t="s">
        <v>2478</v>
      </c>
      <c r="Q1473" s="543" t="s">
        <v>2478</v>
      </c>
      <c r="R1473" s="543" t="s">
        <v>2478</v>
      </c>
      <c r="S1473" s="547">
        <v>43866.533356481479</v>
      </c>
    </row>
    <row r="1474" spans="1:19">
      <c r="A1474" s="540" t="s">
        <v>6204</v>
      </c>
      <c r="B1474" s="542">
        <v>1294</v>
      </c>
      <c r="C1474" s="542">
        <v>83182</v>
      </c>
      <c r="D1474" s="542">
        <v>90058</v>
      </c>
      <c r="E1474" s="542">
        <v>90058</v>
      </c>
      <c r="F1474" s="542" t="s">
        <v>6220</v>
      </c>
      <c r="G1474" s="540" t="s">
        <v>6221</v>
      </c>
      <c r="H1474" s="542" t="s">
        <v>3468</v>
      </c>
      <c r="I1474" s="541" t="s">
        <v>2478</v>
      </c>
      <c r="J1474" s="540" t="s">
        <v>2478</v>
      </c>
      <c r="K1474" s="540" t="s">
        <v>2478</v>
      </c>
      <c r="L1474" s="540" t="s">
        <v>2546</v>
      </c>
      <c r="M1474" s="540" t="s">
        <v>6209</v>
      </c>
      <c r="N1474" s="540" t="s">
        <v>2210</v>
      </c>
      <c r="O1474" s="540" t="s">
        <v>2478</v>
      </c>
      <c r="P1474" s="540" t="s">
        <v>2478</v>
      </c>
      <c r="Q1474" s="540" t="s">
        <v>2478</v>
      </c>
      <c r="R1474" s="540" t="s">
        <v>2478</v>
      </c>
      <c r="S1474" s="546">
        <v>43866.533356481479</v>
      </c>
    </row>
    <row r="1475" spans="1:19">
      <c r="A1475" s="543" t="s">
        <v>6204</v>
      </c>
      <c r="B1475" s="545">
        <v>1294</v>
      </c>
      <c r="C1475" s="545">
        <v>83182</v>
      </c>
      <c r="D1475" s="545">
        <v>90058</v>
      </c>
      <c r="E1475" s="545">
        <v>90058</v>
      </c>
      <c r="F1475" s="545" t="s">
        <v>6222</v>
      </c>
      <c r="G1475" s="543" t="s">
        <v>6223</v>
      </c>
      <c r="H1475" s="545" t="s">
        <v>3468</v>
      </c>
      <c r="I1475" s="544" t="s">
        <v>2478</v>
      </c>
      <c r="J1475" s="543" t="s">
        <v>2478</v>
      </c>
      <c r="K1475" s="543" t="s">
        <v>2478</v>
      </c>
      <c r="L1475" s="543" t="s">
        <v>2546</v>
      </c>
      <c r="M1475" s="543" t="s">
        <v>6209</v>
      </c>
      <c r="N1475" s="543" t="s">
        <v>2210</v>
      </c>
      <c r="O1475" s="543" t="s">
        <v>2478</v>
      </c>
      <c r="P1475" s="543" t="s">
        <v>2478</v>
      </c>
      <c r="Q1475" s="543" t="s">
        <v>2478</v>
      </c>
      <c r="R1475" s="543" t="s">
        <v>2478</v>
      </c>
      <c r="S1475" s="547">
        <v>43866.533356481479</v>
      </c>
    </row>
    <row r="1476" spans="1:19">
      <c r="A1476" s="540" t="s">
        <v>6204</v>
      </c>
      <c r="B1476" s="542">
        <v>1294</v>
      </c>
      <c r="C1476" s="542">
        <v>83182</v>
      </c>
      <c r="D1476" s="542">
        <v>90058</v>
      </c>
      <c r="E1476" s="542">
        <v>90058</v>
      </c>
      <c r="F1476" s="542" t="s">
        <v>6224</v>
      </c>
      <c r="G1476" s="540" t="s">
        <v>6225</v>
      </c>
      <c r="H1476" s="542" t="s">
        <v>3468</v>
      </c>
      <c r="I1476" s="541" t="s">
        <v>2478</v>
      </c>
      <c r="J1476" s="540" t="s">
        <v>2478</v>
      </c>
      <c r="K1476" s="540" t="s">
        <v>2478</v>
      </c>
      <c r="L1476" s="540" t="s">
        <v>2546</v>
      </c>
      <c r="M1476" s="540" t="s">
        <v>6209</v>
      </c>
      <c r="N1476" s="540" t="s">
        <v>2210</v>
      </c>
      <c r="O1476" s="540" t="s">
        <v>2478</v>
      </c>
      <c r="P1476" s="540" t="s">
        <v>2478</v>
      </c>
      <c r="Q1476" s="540" t="s">
        <v>2478</v>
      </c>
      <c r="R1476" s="540" t="s">
        <v>2478</v>
      </c>
      <c r="S1476" s="546">
        <v>43866.533356481479</v>
      </c>
    </row>
    <row r="1477" spans="1:19">
      <c r="A1477" s="543" t="s">
        <v>6204</v>
      </c>
      <c r="B1477" s="545">
        <v>1294</v>
      </c>
      <c r="C1477" s="545">
        <v>83182</v>
      </c>
      <c r="D1477" s="545">
        <v>90058</v>
      </c>
      <c r="E1477" s="545">
        <v>90058</v>
      </c>
      <c r="F1477" s="545" t="s">
        <v>6226</v>
      </c>
      <c r="G1477" s="543" t="s">
        <v>6227</v>
      </c>
      <c r="H1477" s="545" t="s">
        <v>3468</v>
      </c>
      <c r="I1477" s="544" t="s">
        <v>2478</v>
      </c>
      <c r="J1477" s="543" t="s">
        <v>2478</v>
      </c>
      <c r="K1477" s="543" t="s">
        <v>2478</v>
      </c>
      <c r="L1477" s="543" t="s">
        <v>2546</v>
      </c>
      <c r="M1477" s="543" t="s">
        <v>6209</v>
      </c>
      <c r="N1477" s="543" t="s">
        <v>2210</v>
      </c>
      <c r="O1477" s="543" t="s">
        <v>2478</v>
      </c>
      <c r="P1477" s="543" t="s">
        <v>2478</v>
      </c>
      <c r="Q1477" s="543" t="s">
        <v>2478</v>
      </c>
      <c r="R1477" s="543" t="s">
        <v>2478</v>
      </c>
      <c r="S1477" s="547">
        <v>43866.533356481479</v>
      </c>
    </row>
    <row r="1478" spans="1:19">
      <c r="A1478" s="540" t="s">
        <v>6204</v>
      </c>
      <c r="B1478" s="542">
        <v>1294</v>
      </c>
      <c r="C1478" s="542">
        <v>83182</v>
      </c>
      <c r="D1478" s="542">
        <v>90058</v>
      </c>
      <c r="E1478" s="542">
        <v>90058</v>
      </c>
      <c r="F1478" s="542" t="s">
        <v>6228</v>
      </c>
      <c r="G1478" s="540" t="s">
        <v>6229</v>
      </c>
      <c r="H1478" s="542" t="s">
        <v>3468</v>
      </c>
      <c r="I1478" s="541" t="s">
        <v>2478</v>
      </c>
      <c r="J1478" s="540" t="s">
        <v>2478</v>
      </c>
      <c r="K1478" s="540" t="s">
        <v>2478</v>
      </c>
      <c r="L1478" s="540" t="s">
        <v>2546</v>
      </c>
      <c r="M1478" s="540" t="s">
        <v>6209</v>
      </c>
      <c r="N1478" s="540" t="s">
        <v>2210</v>
      </c>
      <c r="O1478" s="540" t="s">
        <v>2478</v>
      </c>
      <c r="P1478" s="540" t="s">
        <v>2478</v>
      </c>
      <c r="Q1478" s="540" t="s">
        <v>2478</v>
      </c>
      <c r="R1478" s="540" t="s">
        <v>2478</v>
      </c>
      <c r="S1478" s="546">
        <v>43866.533356481479</v>
      </c>
    </row>
    <row r="1479" spans="1:19">
      <c r="A1479" s="543" t="s">
        <v>6204</v>
      </c>
      <c r="B1479" s="545">
        <v>1294</v>
      </c>
      <c r="C1479" s="545">
        <v>83182</v>
      </c>
      <c r="D1479" s="545">
        <v>90058</v>
      </c>
      <c r="E1479" s="545">
        <v>90058</v>
      </c>
      <c r="F1479" s="545" t="s">
        <v>6230</v>
      </c>
      <c r="G1479" s="543" t="s">
        <v>6231</v>
      </c>
      <c r="H1479" s="545" t="s">
        <v>3468</v>
      </c>
      <c r="I1479" s="544" t="s">
        <v>2478</v>
      </c>
      <c r="J1479" s="543" t="s">
        <v>2478</v>
      </c>
      <c r="K1479" s="543" t="s">
        <v>2478</v>
      </c>
      <c r="L1479" s="543" t="s">
        <v>2546</v>
      </c>
      <c r="M1479" s="543" t="s">
        <v>6209</v>
      </c>
      <c r="N1479" s="543" t="s">
        <v>2210</v>
      </c>
      <c r="O1479" s="543" t="s">
        <v>2478</v>
      </c>
      <c r="P1479" s="543" t="s">
        <v>2478</v>
      </c>
      <c r="Q1479" s="543" t="s">
        <v>2478</v>
      </c>
      <c r="R1479" s="543" t="s">
        <v>2478</v>
      </c>
      <c r="S1479" s="547">
        <v>43866.533356481479</v>
      </c>
    </row>
    <row r="1480" spans="1:19">
      <c r="A1480" s="540" t="s">
        <v>6204</v>
      </c>
      <c r="B1480" s="542">
        <v>1294</v>
      </c>
      <c r="C1480" s="542">
        <v>83182</v>
      </c>
      <c r="D1480" s="542">
        <v>90058</v>
      </c>
      <c r="E1480" s="542">
        <v>90058</v>
      </c>
      <c r="F1480" s="542" t="s">
        <v>6232</v>
      </c>
      <c r="G1480" s="540" t="s">
        <v>6233</v>
      </c>
      <c r="H1480" s="542" t="s">
        <v>3468</v>
      </c>
      <c r="I1480" s="541" t="s">
        <v>2478</v>
      </c>
      <c r="J1480" s="540" t="s">
        <v>2478</v>
      </c>
      <c r="K1480" s="540" t="s">
        <v>2478</v>
      </c>
      <c r="L1480" s="540" t="s">
        <v>2546</v>
      </c>
      <c r="M1480" s="540" t="s">
        <v>6209</v>
      </c>
      <c r="N1480" s="540" t="s">
        <v>2210</v>
      </c>
      <c r="O1480" s="540" t="s">
        <v>2478</v>
      </c>
      <c r="P1480" s="540" t="s">
        <v>2478</v>
      </c>
      <c r="Q1480" s="540" t="s">
        <v>2478</v>
      </c>
      <c r="R1480" s="540" t="s">
        <v>2478</v>
      </c>
      <c r="S1480" s="546">
        <v>43866.533356481479</v>
      </c>
    </row>
    <row r="1481" spans="1:19">
      <c r="A1481" s="543" t="s">
        <v>6204</v>
      </c>
      <c r="B1481" s="544"/>
      <c r="C1481" s="544"/>
      <c r="D1481" s="545">
        <v>90056</v>
      </c>
      <c r="E1481" s="545">
        <v>90056</v>
      </c>
      <c r="F1481" s="545" t="s">
        <v>6234</v>
      </c>
      <c r="G1481" s="543" t="s">
        <v>6235</v>
      </c>
      <c r="H1481" s="545" t="s">
        <v>3468</v>
      </c>
      <c r="I1481" s="544" t="s">
        <v>2478</v>
      </c>
      <c r="J1481" s="543" t="s">
        <v>2478</v>
      </c>
      <c r="K1481" s="543" t="s">
        <v>2478</v>
      </c>
      <c r="L1481" s="543" t="s">
        <v>2478</v>
      </c>
      <c r="M1481" s="543" t="s">
        <v>2478</v>
      </c>
      <c r="N1481" s="543" t="s">
        <v>2478</v>
      </c>
      <c r="O1481" s="543" t="s">
        <v>2478</v>
      </c>
      <c r="P1481" s="543" t="s">
        <v>2478</v>
      </c>
      <c r="Q1481" s="543" t="s">
        <v>2478</v>
      </c>
      <c r="R1481" s="543" t="s">
        <v>2478</v>
      </c>
      <c r="S1481" s="543" t="s">
        <v>2478</v>
      </c>
    </row>
    <row r="1482" spans="1:19">
      <c r="A1482" s="540" t="s">
        <v>6204</v>
      </c>
      <c r="B1482" s="542">
        <v>1294</v>
      </c>
      <c r="C1482" s="542">
        <v>83182</v>
      </c>
      <c r="D1482" s="542">
        <v>90058</v>
      </c>
      <c r="E1482" s="542">
        <v>90058</v>
      </c>
      <c r="F1482" s="542" t="s">
        <v>6236</v>
      </c>
      <c r="G1482" s="540" t="s">
        <v>6237</v>
      </c>
      <c r="H1482" s="542" t="s">
        <v>3468</v>
      </c>
      <c r="I1482" s="541" t="s">
        <v>2478</v>
      </c>
      <c r="J1482" s="540" t="s">
        <v>2478</v>
      </c>
      <c r="K1482" s="540" t="s">
        <v>2478</v>
      </c>
      <c r="L1482" s="540" t="s">
        <v>2546</v>
      </c>
      <c r="M1482" s="540" t="s">
        <v>6209</v>
      </c>
      <c r="N1482" s="540" t="s">
        <v>2210</v>
      </c>
      <c r="O1482" s="540" t="s">
        <v>2478</v>
      </c>
      <c r="P1482" s="540" t="s">
        <v>2478</v>
      </c>
      <c r="Q1482" s="540" t="s">
        <v>2478</v>
      </c>
      <c r="R1482" s="540" t="s">
        <v>2478</v>
      </c>
      <c r="S1482" s="546">
        <v>43866.533356481479</v>
      </c>
    </row>
    <row r="1483" spans="1:19">
      <c r="A1483" s="543" t="s">
        <v>6204</v>
      </c>
      <c r="B1483" s="545">
        <v>1294</v>
      </c>
      <c r="C1483" s="545">
        <v>83182</v>
      </c>
      <c r="D1483" s="545">
        <v>90058</v>
      </c>
      <c r="E1483" s="545">
        <v>90058</v>
      </c>
      <c r="F1483" s="545" t="s">
        <v>6238</v>
      </c>
      <c r="G1483" s="543" t="s">
        <v>6239</v>
      </c>
      <c r="H1483" s="545" t="s">
        <v>3468</v>
      </c>
      <c r="I1483" s="544" t="s">
        <v>2478</v>
      </c>
      <c r="J1483" s="543" t="s">
        <v>2478</v>
      </c>
      <c r="K1483" s="543" t="s">
        <v>2478</v>
      </c>
      <c r="L1483" s="543" t="s">
        <v>2546</v>
      </c>
      <c r="M1483" s="543" t="s">
        <v>6209</v>
      </c>
      <c r="N1483" s="543" t="s">
        <v>2210</v>
      </c>
      <c r="O1483" s="543" t="s">
        <v>2478</v>
      </c>
      <c r="P1483" s="543" t="s">
        <v>2478</v>
      </c>
      <c r="Q1483" s="543" t="s">
        <v>2478</v>
      </c>
      <c r="R1483" s="543" t="s">
        <v>2478</v>
      </c>
      <c r="S1483" s="547">
        <v>43866.533356481479</v>
      </c>
    </row>
    <row r="1484" spans="1:19">
      <c r="A1484" s="540" t="s">
        <v>6204</v>
      </c>
      <c r="B1484" s="542">
        <v>1294</v>
      </c>
      <c r="C1484" s="542">
        <v>83182</v>
      </c>
      <c r="D1484" s="542">
        <v>90058</v>
      </c>
      <c r="E1484" s="542">
        <v>90058</v>
      </c>
      <c r="F1484" s="542" t="s">
        <v>6240</v>
      </c>
      <c r="G1484" s="540" t="s">
        <v>6241</v>
      </c>
      <c r="H1484" s="542" t="s">
        <v>3468</v>
      </c>
      <c r="I1484" s="541" t="s">
        <v>2478</v>
      </c>
      <c r="J1484" s="540" t="s">
        <v>2478</v>
      </c>
      <c r="K1484" s="540" t="s">
        <v>2478</v>
      </c>
      <c r="L1484" s="540" t="s">
        <v>2546</v>
      </c>
      <c r="M1484" s="540" t="s">
        <v>6209</v>
      </c>
      <c r="N1484" s="540" t="s">
        <v>2210</v>
      </c>
      <c r="O1484" s="540" t="s">
        <v>2478</v>
      </c>
      <c r="P1484" s="540" t="s">
        <v>2478</v>
      </c>
      <c r="Q1484" s="540" t="s">
        <v>2478</v>
      </c>
      <c r="R1484" s="540" t="s">
        <v>2478</v>
      </c>
      <c r="S1484" s="546">
        <v>43866.533356481479</v>
      </c>
    </row>
    <row r="1485" spans="1:19">
      <c r="A1485" s="543" t="s">
        <v>6204</v>
      </c>
      <c r="B1485" s="545">
        <v>1294</v>
      </c>
      <c r="C1485" s="545">
        <v>83182</v>
      </c>
      <c r="D1485" s="545">
        <v>90058</v>
      </c>
      <c r="E1485" s="545">
        <v>90058</v>
      </c>
      <c r="F1485" s="545" t="s">
        <v>6242</v>
      </c>
      <c r="G1485" s="543" t="s">
        <v>6243</v>
      </c>
      <c r="H1485" s="545" t="s">
        <v>3468</v>
      </c>
      <c r="I1485" s="544" t="s">
        <v>2478</v>
      </c>
      <c r="J1485" s="543" t="s">
        <v>2478</v>
      </c>
      <c r="K1485" s="543" t="s">
        <v>2478</v>
      </c>
      <c r="L1485" s="543" t="s">
        <v>2546</v>
      </c>
      <c r="M1485" s="543" t="s">
        <v>6209</v>
      </c>
      <c r="N1485" s="543" t="s">
        <v>2210</v>
      </c>
      <c r="O1485" s="543" t="s">
        <v>2478</v>
      </c>
      <c r="P1485" s="543" t="s">
        <v>2478</v>
      </c>
      <c r="Q1485" s="543" t="s">
        <v>2478</v>
      </c>
      <c r="R1485" s="543" t="s">
        <v>2478</v>
      </c>
      <c r="S1485" s="547">
        <v>43866.533356481479</v>
      </c>
    </row>
    <row r="1486" spans="1:19">
      <c r="A1486" s="540" t="s">
        <v>6204</v>
      </c>
      <c r="B1486" s="542">
        <v>1294</v>
      </c>
      <c r="C1486" s="542">
        <v>83182</v>
      </c>
      <c r="D1486" s="542">
        <v>90058</v>
      </c>
      <c r="E1486" s="542">
        <v>90058</v>
      </c>
      <c r="F1486" s="542" t="s">
        <v>6244</v>
      </c>
      <c r="G1486" s="540" t="s">
        <v>6245</v>
      </c>
      <c r="H1486" s="542" t="s">
        <v>3468</v>
      </c>
      <c r="I1486" s="541" t="s">
        <v>2478</v>
      </c>
      <c r="J1486" s="540" t="s">
        <v>2478</v>
      </c>
      <c r="K1486" s="540" t="s">
        <v>2478</v>
      </c>
      <c r="L1486" s="540" t="s">
        <v>2546</v>
      </c>
      <c r="M1486" s="540" t="s">
        <v>6209</v>
      </c>
      <c r="N1486" s="540" t="s">
        <v>2210</v>
      </c>
      <c r="O1486" s="540" t="s">
        <v>2478</v>
      </c>
      <c r="P1486" s="540" t="s">
        <v>2478</v>
      </c>
      <c r="Q1486" s="540" t="s">
        <v>2478</v>
      </c>
      <c r="R1486" s="540" t="s">
        <v>2478</v>
      </c>
      <c r="S1486" s="546">
        <v>43866.533356481479</v>
      </c>
    </row>
    <row r="1487" spans="1:19">
      <c r="A1487" s="543" t="s">
        <v>6204</v>
      </c>
      <c r="B1487" s="545">
        <v>1294</v>
      </c>
      <c r="C1487" s="545">
        <v>83182</v>
      </c>
      <c r="D1487" s="545">
        <v>90058</v>
      </c>
      <c r="E1487" s="545">
        <v>90058</v>
      </c>
      <c r="F1487" s="545" t="s">
        <v>6246</v>
      </c>
      <c r="G1487" s="543" t="s">
        <v>6247</v>
      </c>
      <c r="H1487" s="545" t="s">
        <v>3468</v>
      </c>
      <c r="I1487" s="544" t="s">
        <v>2478</v>
      </c>
      <c r="J1487" s="543" t="s">
        <v>2478</v>
      </c>
      <c r="K1487" s="543" t="s">
        <v>2478</v>
      </c>
      <c r="L1487" s="543" t="s">
        <v>2546</v>
      </c>
      <c r="M1487" s="543" t="s">
        <v>6209</v>
      </c>
      <c r="N1487" s="543" t="s">
        <v>2210</v>
      </c>
      <c r="O1487" s="543" t="s">
        <v>2478</v>
      </c>
      <c r="P1487" s="543" t="s">
        <v>2478</v>
      </c>
      <c r="Q1487" s="543" t="s">
        <v>2478</v>
      </c>
      <c r="R1487" s="543" t="s">
        <v>2478</v>
      </c>
      <c r="S1487" s="547">
        <v>43866.533356481479</v>
      </c>
    </row>
    <row r="1488" spans="1:19">
      <c r="A1488" s="540" t="s">
        <v>6204</v>
      </c>
      <c r="B1488" s="541"/>
      <c r="C1488" s="541"/>
      <c r="D1488" s="542">
        <v>90019</v>
      </c>
      <c r="E1488" s="542">
        <v>90019</v>
      </c>
      <c r="F1488" s="542" t="s">
        <v>6248</v>
      </c>
      <c r="G1488" s="540" t="s">
        <v>6249</v>
      </c>
      <c r="H1488" s="542" t="s">
        <v>2546</v>
      </c>
      <c r="I1488" s="541" t="s">
        <v>2478</v>
      </c>
      <c r="J1488" s="540" t="s">
        <v>2478</v>
      </c>
      <c r="K1488" s="540" t="s">
        <v>2478</v>
      </c>
      <c r="L1488" s="540" t="s">
        <v>2478</v>
      </c>
      <c r="M1488" s="540" t="s">
        <v>2478</v>
      </c>
      <c r="N1488" s="540" t="s">
        <v>2478</v>
      </c>
      <c r="O1488" s="540" t="s">
        <v>2478</v>
      </c>
      <c r="P1488" s="540" t="s">
        <v>2478</v>
      </c>
      <c r="Q1488" s="540" t="s">
        <v>2478</v>
      </c>
      <c r="R1488" s="540" t="s">
        <v>2478</v>
      </c>
      <c r="S1488" s="540" t="s">
        <v>2478</v>
      </c>
    </row>
    <row r="1489" spans="1:19">
      <c r="A1489" s="543" t="s">
        <v>6204</v>
      </c>
      <c r="B1489" s="544"/>
      <c r="C1489" s="544"/>
      <c r="D1489" s="545">
        <v>90016</v>
      </c>
      <c r="E1489" s="545">
        <v>90016</v>
      </c>
      <c r="F1489" s="545" t="s">
        <v>6250</v>
      </c>
      <c r="G1489" s="543" t="s">
        <v>6251</v>
      </c>
      <c r="H1489" s="545" t="s">
        <v>2469</v>
      </c>
      <c r="I1489" s="544" t="s">
        <v>2478</v>
      </c>
      <c r="J1489" s="543" t="s">
        <v>2478</v>
      </c>
      <c r="K1489" s="543" t="s">
        <v>2478</v>
      </c>
      <c r="L1489" s="543" t="s">
        <v>2478</v>
      </c>
      <c r="M1489" s="543" t="s">
        <v>2478</v>
      </c>
      <c r="N1489" s="543" t="s">
        <v>2478</v>
      </c>
      <c r="O1489" s="543" t="s">
        <v>2478</v>
      </c>
      <c r="P1489" s="543" t="s">
        <v>2478</v>
      </c>
      <c r="Q1489" s="543" t="s">
        <v>2478</v>
      </c>
      <c r="R1489" s="543" t="s">
        <v>2478</v>
      </c>
      <c r="S1489" s="543" t="s">
        <v>2478</v>
      </c>
    </row>
    <row r="1490" spans="1:19">
      <c r="A1490" s="540" t="s">
        <v>6204</v>
      </c>
      <c r="B1490" s="541"/>
      <c r="C1490" s="541"/>
      <c r="D1490" s="542">
        <v>90016</v>
      </c>
      <c r="E1490" s="542">
        <v>90016</v>
      </c>
      <c r="F1490" s="542" t="s">
        <v>6252</v>
      </c>
      <c r="G1490" s="540" t="s">
        <v>6253</v>
      </c>
      <c r="H1490" s="542" t="s">
        <v>2546</v>
      </c>
      <c r="I1490" s="541" t="s">
        <v>2478</v>
      </c>
      <c r="J1490" s="540" t="s">
        <v>2478</v>
      </c>
      <c r="K1490" s="540" t="s">
        <v>2478</v>
      </c>
      <c r="L1490" s="540" t="s">
        <v>2478</v>
      </c>
      <c r="M1490" s="540" t="s">
        <v>2478</v>
      </c>
      <c r="N1490" s="540" t="s">
        <v>2478</v>
      </c>
      <c r="O1490" s="540" t="s">
        <v>2478</v>
      </c>
      <c r="P1490" s="540" t="s">
        <v>2478</v>
      </c>
      <c r="Q1490" s="540" t="s">
        <v>2478</v>
      </c>
      <c r="R1490" s="540" t="s">
        <v>2478</v>
      </c>
      <c r="S1490" s="540" t="s">
        <v>2478</v>
      </c>
    </row>
    <row r="1491" spans="1:19">
      <c r="A1491" s="543" t="s">
        <v>6204</v>
      </c>
      <c r="B1491" s="544"/>
      <c r="C1491" s="544"/>
      <c r="D1491" s="545">
        <v>90016</v>
      </c>
      <c r="E1491" s="545">
        <v>90016</v>
      </c>
      <c r="F1491" s="545" t="s">
        <v>6254</v>
      </c>
      <c r="G1491" s="543" t="s">
        <v>6255</v>
      </c>
      <c r="H1491" s="545" t="s">
        <v>3468</v>
      </c>
      <c r="I1491" s="544" t="s">
        <v>2478</v>
      </c>
      <c r="J1491" s="543" t="s">
        <v>2478</v>
      </c>
      <c r="K1491" s="543" t="s">
        <v>2478</v>
      </c>
      <c r="L1491" s="543" t="s">
        <v>2478</v>
      </c>
      <c r="M1491" s="543" t="s">
        <v>2478</v>
      </c>
      <c r="N1491" s="543" t="s">
        <v>2478</v>
      </c>
      <c r="O1491" s="543" t="s">
        <v>2478</v>
      </c>
      <c r="P1491" s="543" t="s">
        <v>2478</v>
      </c>
      <c r="Q1491" s="543" t="s">
        <v>2478</v>
      </c>
      <c r="R1491" s="543" t="s">
        <v>2478</v>
      </c>
      <c r="S1491" s="543" t="s">
        <v>2478</v>
      </c>
    </row>
    <row r="1492" spans="1:19">
      <c r="A1492" s="540" t="s">
        <v>6204</v>
      </c>
      <c r="B1492" s="541"/>
      <c r="C1492" s="541"/>
      <c r="D1492" s="542">
        <v>90016</v>
      </c>
      <c r="E1492" s="542">
        <v>90016</v>
      </c>
      <c r="F1492" s="542" t="s">
        <v>6256</v>
      </c>
      <c r="G1492" s="540" t="s">
        <v>6257</v>
      </c>
      <c r="H1492" s="542" t="s">
        <v>2469</v>
      </c>
      <c r="I1492" s="541" t="s">
        <v>2478</v>
      </c>
      <c r="J1492" s="540" t="s">
        <v>2478</v>
      </c>
      <c r="K1492" s="540" t="s">
        <v>2478</v>
      </c>
      <c r="L1492" s="540" t="s">
        <v>2478</v>
      </c>
      <c r="M1492" s="540" t="s">
        <v>2478</v>
      </c>
      <c r="N1492" s="540" t="s">
        <v>2478</v>
      </c>
      <c r="O1492" s="540" t="s">
        <v>2478</v>
      </c>
      <c r="P1492" s="540" t="s">
        <v>2478</v>
      </c>
      <c r="Q1492" s="540" t="s">
        <v>2478</v>
      </c>
      <c r="R1492" s="540" t="s">
        <v>2478</v>
      </c>
      <c r="S1492" s="540" t="s">
        <v>2478</v>
      </c>
    </row>
    <row r="1493" spans="1:19">
      <c r="A1493" s="543" t="s">
        <v>6204</v>
      </c>
      <c r="B1493" s="544"/>
      <c r="C1493" s="544"/>
      <c r="D1493" s="545">
        <v>90054</v>
      </c>
      <c r="E1493" s="545">
        <v>90054</v>
      </c>
      <c r="F1493" s="545" t="s">
        <v>6258</v>
      </c>
      <c r="G1493" s="543" t="s">
        <v>6259</v>
      </c>
      <c r="H1493" s="545" t="s">
        <v>2469</v>
      </c>
      <c r="I1493" s="544" t="s">
        <v>2478</v>
      </c>
      <c r="J1493" s="543" t="s">
        <v>2478</v>
      </c>
      <c r="K1493" s="543" t="s">
        <v>2478</v>
      </c>
      <c r="L1493" s="543" t="s">
        <v>2478</v>
      </c>
      <c r="M1493" s="543" t="s">
        <v>2478</v>
      </c>
      <c r="N1493" s="543" t="s">
        <v>2478</v>
      </c>
      <c r="O1493" s="543" t="s">
        <v>2478</v>
      </c>
      <c r="P1493" s="543" t="s">
        <v>2478</v>
      </c>
      <c r="Q1493" s="543" t="s">
        <v>2478</v>
      </c>
      <c r="R1493" s="543" t="s">
        <v>2478</v>
      </c>
      <c r="S1493" s="543" t="s">
        <v>2478</v>
      </c>
    </row>
    <row r="1494" spans="1:19">
      <c r="A1494" s="540" t="s">
        <v>6204</v>
      </c>
      <c r="B1494" s="541"/>
      <c r="C1494" s="541"/>
      <c r="D1494" s="542">
        <v>60021</v>
      </c>
      <c r="E1494" s="542">
        <v>60021</v>
      </c>
      <c r="F1494" s="542" t="s">
        <v>6260</v>
      </c>
      <c r="G1494" s="540" t="s">
        <v>6261</v>
      </c>
      <c r="H1494" s="542" t="s">
        <v>2546</v>
      </c>
      <c r="I1494" s="541" t="s">
        <v>2478</v>
      </c>
      <c r="J1494" s="540" t="s">
        <v>2478</v>
      </c>
      <c r="K1494" s="540" t="s">
        <v>2478</v>
      </c>
      <c r="L1494" s="540" t="s">
        <v>2478</v>
      </c>
      <c r="M1494" s="540" t="s">
        <v>2478</v>
      </c>
      <c r="N1494" s="540" t="s">
        <v>2478</v>
      </c>
      <c r="O1494" s="540" t="s">
        <v>2478</v>
      </c>
      <c r="P1494" s="540" t="s">
        <v>2478</v>
      </c>
      <c r="Q1494" s="540" t="s">
        <v>2478</v>
      </c>
      <c r="R1494" s="540" t="s">
        <v>2478</v>
      </c>
      <c r="S1494" s="540" t="s">
        <v>2478</v>
      </c>
    </row>
    <row r="1495" spans="1:19">
      <c r="A1495" s="543" t="s">
        <v>6204</v>
      </c>
      <c r="B1495" s="544"/>
      <c r="C1495" s="544"/>
      <c r="D1495" s="545">
        <v>90904</v>
      </c>
      <c r="E1495" s="545">
        <v>90904</v>
      </c>
      <c r="F1495" s="548" t="s">
        <v>6262</v>
      </c>
      <c r="G1495" s="543" t="s">
        <v>6263</v>
      </c>
      <c r="H1495" s="545" t="s">
        <v>3468</v>
      </c>
      <c r="I1495" s="544" t="s">
        <v>2478</v>
      </c>
      <c r="J1495" s="543" t="s">
        <v>2478</v>
      </c>
      <c r="K1495" s="543" t="s">
        <v>2478</v>
      </c>
      <c r="L1495" s="543" t="s">
        <v>2478</v>
      </c>
      <c r="M1495" s="543" t="s">
        <v>2478</v>
      </c>
      <c r="N1495" s="543" t="s">
        <v>2478</v>
      </c>
      <c r="O1495" s="543" t="s">
        <v>2478</v>
      </c>
      <c r="P1495" s="543" t="s">
        <v>2478</v>
      </c>
      <c r="Q1495" s="543" t="s">
        <v>2478</v>
      </c>
      <c r="R1495" s="543" t="s">
        <v>2478</v>
      </c>
      <c r="S1495" s="543" t="s">
        <v>2478</v>
      </c>
    </row>
    <row r="1496" spans="1:19">
      <c r="A1496" s="540" t="s">
        <v>6204</v>
      </c>
      <c r="B1496" s="541"/>
      <c r="C1496" s="541"/>
      <c r="D1496" s="542">
        <v>90904</v>
      </c>
      <c r="E1496" s="542">
        <v>90904</v>
      </c>
      <c r="F1496" s="549" t="s">
        <v>6264</v>
      </c>
      <c r="G1496" s="540" t="s">
        <v>6265</v>
      </c>
      <c r="H1496" s="542" t="s">
        <v>3468</v>
      </c>
      <c r="I1496" s="541" t="s">
        <v>2478</v>
      </c>
      <c r="J1496" s="540" t="s">
        <v>2478</v>
      </c>
      <c r="K1496" s="540" t="s">
        <v>2478</v>
      </c>
      <c r="L1496" s="540" t="s">
        <v>2478</v>
      </c>
      <c r="M1496" s="540" t="s">
        <v>2478</v>
      </c>
      <c r="N1496" s="540" t="s">
        <v>2478</v>
      </c>
      <c r="O1496" s="540" t="s">
        <v>2478</v>
      </c>
      <c r="P1496" s="540" t="s">
        <v>2478</v>
      </c>
      <c r="Q1496" s="540" t="s">
        <v>2478</v>
      </c>
      <c r="R1496" s="540" t="s">
        <v>2478</v>
      </c>
      <c r="S1496" s="540" t="s">
        <v>2478</v>
      </c>
    </row>
    <row r="1497" spans="1:19">
      <c r="A1497" s="543" t="s">
        <v>6204</v>
      </c>
      <c r="B1497" s="544"/>
      <c r="C1497" s="544"/>
      <c r="D1497" s="545">
        <v>90904</v>
      </c>
      <c r="E1497" s="545">
        <v>90904</v>
      </c>
      <c r="F1497" s="548" t="s">
        <v>6266</v>
      </c>
      <c r="G1497" s="543" t="s">
        <v>6267</v>
      </c>
      <c r="H1497" s="545" t="s">
        <v>3468</v>
      </c>
      <c r="I1497" s="544" t="s">
        <v>2478</v>
      </c>
      <c r="J1497" s="543" t="s">
        <v>2478</v>
      </c>
      <c r="K1497" s="543" t="s">
        <v>2478</v>
      </c>
      <c r="L1497" s="543" t="s">
        <v>2478</v>
      </c>
      <c r="M1497" s="543" t="s">
        <v>2478</v>
      </c>
      <c r="N1497" s="543" t="s">
        <v>2478</v>
      </c>
      <c r="O1497" s="543" t="s">
        <v>2478</v>
      </c>
      <c r="P1497" s="543" t="s">
        <v>2478</v>
      </c>
      <c r="Q1497" s="543" t="s">
        <v>2478</v>
      </c>
      <c r="R1497" s="543" t="s">
        <v>2478</v>
      </c>
      <c r="S1497" s="543" t="s">
        <v>2478</v>
      </c>
    </row>
    <row r="1498" spans="1:19">
      <c r="A1498" s="540" t="s">
        <v>6204</v>
      </c>
      <c r="B1498" s="541"/>
      <c r="C1498" s="541"/>
      <c r="D1498" s="542">
        <v>90904</v>
      </c>
      <c r="E1498" s="542">
        <v>90904</v>
      </c>
      <c r="F1498" s="549" t="s">
        <v>6268</v>
      </c>
      <c r="G1498" s="540" t="s">
        <v>6269</v>
      </c>
      <c r="H1498" s="542" t="s">
        <v>3468</v>
      </c>
      <c r="I1498" s="541" t="s">
        <v>2478</v>
      </c>
      <c r="J1498" s="540" t="s">
        <v>2478</v>
      </c>
      <c r="K1498" s="540" t="s">
        <v>2478</v>
      </c>
      <c r="L1498" s="540" t="s">
        <v>2478</v>
      </c>
      <c r="M1498" s="540" t="s">
        <v>2478</v>
      </c>
      <c r="N1498" s="540" t="s">
        <v>2478</v>
      </c>
      <c r="O1498" s="540" t="s">
        <v>2478</v>
      </c>
      <c r="P1498" s="540" t="s">
        <v>2478</v>
      </c>
      <c r="Q1498" s="540" t="s">
        <v>2478</v>
      </c>
      <c r="R1498" s="540" t="s">
        <v>2478</v>
      </c>
      <c r="S1498" s="540" t="s">
        <v>2478</v>
      </c>
    </row>
    <row r="1499" spans="1:19">
      <c r="A1499" s="543" t="s">
        <v>6204</v>
      </c>
      <c r="B1499" s="544"/>
      <c r="C1499" s="544"/>
      <c r="D1499" s="545">
        <v>90904</v>
      </c>
      <c r="E1499" s="545">
        <v>90904</v>
      </c>
      <c r="F1499" s="548" t="s">
        <v>6270</v>
      </c>
      <c r="G1499" s="543" t="s">
        <v>6271</v>
      </c>
      <c r="H1499" s="545" t="s">
        <v>3468</v>
      </c>
      <c r="I1499" s="544" t="s">
        <v>2478</v>
      </c>
      <c r="J1499" s="543" t="s">
        <v>2478</v>
      </c>
      <c r="K1499" s="543" t="s">
        <v>2478</v>
      </c>
      <c r="L1499" s="543" t="s">
        <v>2478</v>
      </c>
      <c r="M1499" s="543" t="s">
        <v>2478</v>
      </c>
      <c r="N1499" s="543" t="s">
        <v>2478</v>
      </c>
      <c r="O1499" s="543" t="s">
        <v>2478</v>
      </c>
      <c r="P1499" s="543" t="s">
        <v>2478</v>
      </c>
      <c r="Q1499" s="543" t="s">
        <v>2478</v>
      </c>
      <c r="R1499" s="543" t="s">
        <v>2478</v>
      </c>
      <c r="S1499" s="543" t="s">
        <v>2478</v>
      </c>
    </row>
    <row r="1500" spans="1:19">
      <c r="A1500" s="540" t="s">
        <v>6204</v>
      </c>
      <c r="B1500" s="541"/>
      <c r="C1500" s="541"/>
      <c r="D1500" s="542">
        <v>90904</v>
      </c>
      <c r="E1500" s="542">
        <v>90904</v>
      </c>
      <c r="F1500" s="549" t="s">
        <v>6272</v>
      </c>
      <c r="G1500" s="540" t="s">
        <v>6273</v>
      </c>
      <c r="H1500" s="542" t="s">
        <v>3468</v>
      </c>
      <c r="I1500" s="541" t="s">
        <v>2478</v>
      </c>
      <c r="J1500" s="540" t="s">
        <v>2478</v>
      </c>
      <c r="K1500" s="540" t="s">
        <v>2478</v>
      </c>
      <c r="L1500" s="540" t="s">
        <v>2478</v>
      </c>
      <c r="M1500" s="540" t="s">
        <v>2478</v>
      </c>
      <c r="N1500" s="540" t="s">
        <v>2478</v>
      </c>
      <c r="O1500" s="540" t="s">
        <v>2478</v>
      </c>
      <c r="P1500" s="540" t="s">
        <v>2478</v>
      </c>
      <c r="Q1500" s="540" t="s">
        <v>2478</v>
      </c>
      <c r="R1500" s="540" t="s">
        <v>2478</v>
      </c>
      <c r="S1500" s="540" t="s">
        <v>2478</v>
      </c>
    </row>
    <row r="1501" spans="1:19">
      <c r="A1501" s="543" t="s">
        <v>6204</v>
      </c>
      <c r="B1501" s="544"/>
      <c r="C1501" s="544"/>
      <c r="D1501" s="545">
        <v>90904</v>
      </c>
      <c r="E1501" s="545">
        <v>90904</v>
      </c>
      <c r="F1501" s="548" t="s">
        <v>6274</v>
      </c>
      <c r="G1501" s="543" t="s">
        <v>6275</v>
      </c>
      <c r="H1501" s="545" t="s">
        <v>3468</v>
      </c>
      <c r="I1501" s="544" t="s">
        <v>2478</v>
      </c>
      <c r="J1501" s="543" t="s">
        <v>2478</v>
      </c>
      <c r="K1501" s="543" t="s">
        <v>2478</v>
      </c>
      <c r="L1501" s="543" t="s">
        <v>2478</v>
      </c>
      <c r="M1501" s="543" t="s">
        <v>2478</v>
      </c>
      <c r="N1501" s="543" t="s">
        <v>2478</v>
      </c>
      <c r="O1501" s="543" t="s">
        <v>2478</v>
      </c>
      <c r="P1501" s="543" t="s">
        <v>2478</v>
      </c>
      <c r="Q1501" s="543" t="s">
        <v>2478</v>
      </c>
      <c r="R1501" s="543" t="s">
        <v>2478</v>
      </c>
      <c r="S1501" s="543" t="s">
        <v>2478</v>
      </c>
    </row>
    <row r="1502" spans="1:19">
      <c r="A1502" s="540" t="s">
        <v>6204</v>
      </c>
      <c r="B1502" s="542">
        <v>1294</v>
      </c>
      <c r="C1502" s="542">
        <v>83182</v>
      </c>
      <c r="D1502" s="542">
        <v>90058</v>
      </c>
      <c r="E1502" s="542">
        <v>90058</v>
      </c>
      <c r="F1502" s="542" t="s">
        <v>6276</v>
      </c>
      <c r="G1502" s="540" t="s">
        <v>6277</v>
      </c>
      <c r="H1502" s="542" t="s">
        <v>3468</v>
      </c>
      <c r="I1502" s="541" t="s">
        <v>2478</v>
      </c>
      <c r="J1502" s="540" t="s">
        <v>2478</v>
      </c>
      <c r="K1502" s="540" t="s">
        <v>2478</v>
      </c>
      <c r="L1502" s="540" t="s">
        <v>2546</v>
      </c>
      <c r="M1502" s="540" t="s">
        <v>6209</v>
      </c>
      <c r="N1502" s="540" t="s">
        <v>2210</v>
      </c>
      <c r="O1502" s="540" t="s">
        <v>2478</v>
      </c>
      <c r="P1502" s="540" t="s">
        <v>2478</v>
      </c>
      <c r="Q1502" s="540" t="s">
        <v>2478</v>
      </c>
      <c r="R1502" s="540" t="s">
        <v>2478</v>
      </c>
      <c r="S1502" s="546">
        <v>43866.533356481479</v>
      </c>
    </row>
    <row r="1503" spans="1:19">
      <c r="A1503" s="543" t="s">
        <v>6204</v>
      </c>
      <c r="B1503" s="545">
        <v>1294</v>
      </c>
      <c r="C1503" s="545">
        <v>83182</v>
      </c>
      <c r="D1503" s="545">
        <v>90058</v>
      </c>
      <c r="E1503" s="545">
        <v>90058</v>
      </c>
      <c r="F1503" s="545" t="s">
        <v>6278</v>
      </c>
      <c r="G1503" s="543" t="s">
        <v>6279</v>
      </c>
      <c r="H1503" s="545" t="s">
        <v>3468</v>
      </c>
      <c r="I1503" s="544" t="s">
        <v>2478</v>
      </c>
      <c r="J1503" s="543" t="s">
        <v>2478</v>
      </c>
      <c r="K1503" s="543" t="s">
        <v>2478</v>
      </c>
      <c r="L1503" s="543" t="s">
        <v>2546</v>
      </c>
      <c r="M1503" s="543" t="s">
        <v>6209</v>
      </c>
      <c r="N1503" s="543" t="s">
        <v>2210</v>
      </c>
      <c r="O1503" s="543" t="s">
        <v>2478</v>
      </c>
      <c r="P1503" s="543" t="s">
        <v>2478</v>
      </c>
      <c r="Q1503" s="543" t="s">
        <v>2478</v>
      </c>
      <c r="R1503" s="543" t="s">
        <v>2478</v>
      </c>
      <c r="S1503" s="547">
        <v>43866.533356481479</v>
      </c>
    </row>
    <row r="1504" spans="1:19">
      <c r="A1504" s="540" t="s">
        <v>6204</v>
      </c>
      <c r="B1504" s="542">
        <v>1294</v>
      </c>
      <c r="C1504" s="542">
        <v>83182</v>
      </c>
      <c r="D1504" s="542">
        <v>90058</v>
      </c>
      <c r="E1504" s="542">
        <v>90058</v>
      </c>
      <c r="F1504" s="542" t="s">
        <v>6280</v>
      </c>
      <c r="G1504" s="540" t="s">
        <v>6281</v>
      </c>
      <c r="H1504" s="542" t="s">
        <v>3468</v>
      </c>
      <c r="I1504" s="541" t="s">
        <v>2478</v>
      </c>
      <c r="J1504" s="540" t="s">
        <v>2478</v>
      </c>
      <c r="K1504" s="540" t="s">
        <v>2478</v>
      </c>
      <c r="L1504" s="540" t="s">
        <v>2546</v>
      </c>
      <c r="M1504" s="540" t="s">
        <v>6209</v>
      </c>
      <c r="N1504" s="540" t="s">
        <v>2210</v>
      </c>
      <c r="O1504" s="540" t="s">
        <v>2478</v>
      </c>
      <c r="P1504" s="540" t="s">
        <v>2478</v>
      </c>
      <c r="Q1504" s="540" t="s">
        <v>2478</v>
      </c>
      <c r="R1504" s="540" t="s">
        <v>2478</v>
      </c>
      <c r="S1504" s="546">
        <v>43866.533356481479</v>
      </c>
    </row>
    <row r="1505" spans="1:19">
      <c r="A1505" s="543" t="s">
        <v>6204</v>
      </c>
      <c r="B1505" s="544"/>
      <c r="C1505" s="544"/>
      <c r="D1505" s="545">
        <v>90043</v>
      </c>
      <c r="E1505" s="545">
        <v>90043</v>
      </c>
      <c r="F1505" s="545" t="s">
        <v>6282</v>
      </c>
      <c r="G1505" s="543" t="s">
        <v>6283</v>
      </c>
      <c r="H1505" s="545" t="s">
        <v>2469</v>
      </c>
      <c r="I1505" s="544" t="s">
        <v>2478</v>
      </c>
      <c r="J1505" s="543" t="s">
        <v>2478</v>
      </c>
      <c r="K1505" s="543" t="s">
        <v>2478</v>
      </c>
      <c r="L1505" s="543" t="s">
        <v>2478</v>
      </c>
      <c r="M1505" s="543" t="s">
        <v>2478</v>
      </c>
      <c r="N1505" s="543" t="s">
        <v>2478</v>
      </c>
      <c r="O1505" s="543" t="s">
        <v>2478</v>
      </c>
      <c r="P1505" s="543" t="s">
        <v>2478</v>
      </c>
      <c r="Q1505" s="543" t="s">
        <v>2478</v>
      </c>
      <c r="R1505" s="543" t="s">
        <v>2478</v>
      </c>
      <c r="S1505" s="543" t="s">
        <v>2478</v>
      </c>
    </row>
    <row r="1506" spans="1:19">
      <c r="A1506" s="540" t="s">
        <v>6204</v>
      </c>
      <c r="B1506" s="542">
        <v>1294</v>
      </c>
      <c r="C1506" s="542">
        <v>83182</v>
      </c>
      <c r="D1506" s="542">
        <v>90058</v>
      </c>
      <c r="E1506" s="542">
        <v>90058</v>
      </c>
      <c r="F1506" s="542" t="s">
        <v>6284</v>
      </c>
      <c r="G1506" s="540" t="s">
        <v>6285</v>
      </c>
      <c r="H1506" s="542" t="s">
        <v>3468</v>
      </c>
      <c r="I1506" s="541" t="s">
        <v>2478</v>
      </c>
      <c r="J1506" s="540" t="s">
        <v>2478</v>
      </c>
      <c r="K1506" s="540" t="s">
        <v>2478</v>
      </c>
      <c r="L1506" s="540" t="s">
        <v>2546</v>
      </c>
      <c r="M1506" s="540" t="s">
        <v>6209</v>
      </c>
      <c r="N1506" s="540" t="s">
        <v>2210</v>
      </c>
      <c r="O1506" s="540" t="s">
        <v>2478</v>
      </c>
      <c r="P1506" s="540" t="s">
        <v>2478</v>
      </c>
      <c r="Q1506" s="540" t="s">
        <v>2478</v>
      </c>
      <c r="R1506" s="540" t="s">
        <v>2478</v>
      </c>
      <c r="S1506" s="546">
        <v>43866.533356481479</v>
      </c>
    </row>
    <row r="1507" spans="1:19">
      <c r="A1507" s="543" t="s">
        <v>6204</v>
      </c>
      <c r="B1507" s="544"/>
      <c r="C1507" s="544"/>
      <c r="D1507" s="545">
        <v>10216</v>
      </c>
      <c r="E1507" s="545">
        <v>10216</v>
      </c>
      <c r="F1507" s="545" t="s">
        <v>6286</v>
      </c>
      <c r="G1507" s="543" t="s">
        <v>6287</v>
      </c>
      <c r="H1507" s="545" t="s">
        <v>2546</v>
      </c>
      <c r="I1507" s="544" t="s">
        <v>2478</v>
      </c>
      <c r="J1507" s="545" t="s">
        <v>6288</v>
      </c>
      <c r="K1507" s="543" t="s">
        <v>2478</v>
      </c>
      <c r="L1507" s="543" t="s">
        <v>2478</v>
      </c>
      <c r="M1507" s="543" t="s">
        <v>2478</v>
      </c>
      <c r="N1507" s="543" t="s">
        <v>2478</v>
      </c>
      <c r="O1507" s="543" t="s">
        <v>2478</v>
      </c>
      <c r="P1507" s="543" t="s">
        <v>2478</v>
      </c>
      <c r="Q1507" s="543" t="s">
        <v>2478</v>
      </c>
      <c r="R1507" s="543" t="s">
        <v>2478</v>
      </c>
      <c r="S1507" s="543" t="s">
        <v>2478</v>
      </c>
    </row>
    <row r="1508" spans="1:19">
      <c r="A1508" s="540" t="s">
        <v>6204</v>
      </c>
      <c r="B1508" s="541"/>
      <c r="C1508" s="541"/>
      <c r="D1508" s="542">
        <v>90903</v>
      </c>
      <c r="E1508" s="542">
        <v>90903</v>
      </c>
      <c r="F1508" s="542" t="s">
        <v>6289</v>
      </c>
      <c r="G1508" s="540" t="s">
        <v>6290</v>
      </c>
      <c r="H1508" s="542" t="s">
        <v>3519</v>
      </c>
      <c r="I1508" s="541" t="s">
        <v>2478</v>
      </c>
      <c r="J1508" s="540" t="s">
        <v>2478</v>
      </c>
      <c r="K1508" s="540" t="s">
        <v>2478</v>
      </c>
      <c r="L1508" s="540" t="s">
        <v>2478</v>
      </c>
      <c r="M1508" s="540" t="s">
        <v>2478</v>
      </c>
      <c r="N1508" s="540" t="s">
        <v>2478</v>
      </c>
      <c r="O1508" s="540" t="s">
        <v>2478</v>
      </c>
      <c r="P1508" s="540" t="s">
        <v>2478</v>
      </c>
      <c r="Q1508" s="540" t="s">
        <v>2478</v>
      </c>
      <c r="R1508" s="540" t="s">
        <v>2478</v>
      </c>
      <c r="S1508" s="540" t="s">
        <v>2478</v>
      </c>
    </row>
    <row r="1509" spans="1:19">
      <c r="A1509" s="543" t="s">
        <v>6204</v>
      </c>
      <c r="B1509" s="544"/>
      <c r="C1509" s="544"/>
      <c r="D1509" s="545">
        <v>90902</v>
      </c>
      <c r="E1509" s="545">
        <v>90902</v>
      </c>
      <c r="F1509" s="545" t="s">
        <v>6291</v>
      </c>
      <c r="G1509" s="543" t="s">
        <v>6292</v>
      </c>
      <c r="H1509" s="545" t="s">
        <v>2469</v>
      </c>
      <c r="I1509" s="544" t="s">
        <v>2478</v>
      </c>
      <c r="J1509" s="543" t="s">
        <v>2478</v>
      </c>
      <c r="K1509" s="543" t="s">
        <v>2478</v>
      </c>
      <c r="L1509" s="543" t="s">
        <v>2478</v>
      </c>
      <c r="M1509" s="543" t="s">
        <v>2478</v>
      </c>
      <c r="N1509" s="543" t="s">
        <v>2478</v>
      </c>
      <c r="O1509" s="543" t="s">
        <v>2478</v>
      </c>
      <c r="P1509" s="543" t="s">
        <v>2478</v>
      </c>
      <c r="Q1509" s="543" t="s">
        <v>2478</v>
      </c>
      <c r="R1509" s="543" t="s">
        <v>2478</v>
      </c>
      <c r="S1509" s="543" t="s">
        <v>2478</v>
      </c>
    </row>
    <row r="1510" spans="1:19">
      <c r="A1510" s="540" t="s">
        <v>6204</v>
      </c>
      <c r="B1510" s="541"/>
      <c r="C1510" s="541"/>
      <c r="D1510" s="542">
        <v>90902</v>
      </c>
      <c r="E1510" s="542">
        <v>90902</v>
      </c>
      <c r="F1510" s="542" t="s">
        <v>6293</v>
      </c>
      <c r="G1510" s="540" t="s">
        <v>6294</v>
      </c>
      <c r="H1510" s="542" t="s">
        <v>3468</v>
      </c>
      <c r="I1510" s="541" t="s">
        <v>2478</v>
      </c>
      <c r="J1510" s="540" t="s">
        <v>2478</v>
      </c>
      <c r="K1510" s="540" t="s">
        <v>2478</v>
      </c>
      <c r="L1510" s="540" t="s">
        <v>2478</v>
      </c>
      <c r="M1510" s="540" t="s">
        <v>2478</v>
      </c>
      <c r="N1510" s="540" t="s">
        <v>2478</v>
      </c>
      <c r="O1510" s="540" t="s">
        <v>2478</v>
      </c>
      <c r="P1510" s="540" t="s">
        <v>2478</v>
      </c>
      <c r="Q1510" s="540" t="s">
        <v>2478</v>
      </c>
      <c r="R1510" s="540" t="s">
        <v>2478</v>
      </c>
      <c r="S1510" s="540" t="s">
        <v>2478</v>
      </c>
    </row>
    <row r="1511" spans="1:19">
      <c r="A1511" s="543" t="s">
        <v>6204</v>
      </c>
      <c r="B1511" s="544"/>
      <c r="C1511" s="544"/>
      <c r="D1511" s="545">
        <v>90902</v>
      </c>
      <c r="E1511" s="545">
        <v>90902</v>
      </c>
      <c r="F1511" s="545" t="s">
        <v>6295</v>
      </c>
      <c r="G1511" s="543" t="s">
        <v>6296</v>
      </c>
      <c r="H1511" s="545" t="s">
        <v>3468</v>
      </c>
      <c r="I1511" s="544" t="s">
        <v>2478</v>
      </c>
      <c r="J1511" s="543" t="s">
        <v>2478</v>
      </c>
      <c r="K1511" s="543" t="s">
        <v>2478</v>
      </c>
      <c r="L1511" s="543" t="s">
        <v>2478</v>
      </c>
      <c r="M1511" s="543" t="s">
        <v>2478</v>
      </c>
      <c r="N1511" s="543" t="s">
        <v>2478</v>
      </c>
      <c r="O1511" s="543" t="s">
        <v>2478</v>
      </c>
      <c r="P1511" s="543" t="s">
        <v>2478</v>
      </c>
      <c r="Q1511" s="543" t="s">
        <v>2478</v>
      </c>
      <c r="R1511" s="543" t="s">
        <v>2478</v>
      </c>
      <c r="S1511" s="543" t="s">
        <v>2478</v>
      </c>
    </row>
    <row r="1512" spans="1:19">
      <c r="A1512" s="540" t="s">
        <v>6204</v>
      </c>
      <c r="B1512" s="541"/>
      <c r="C1512" s="541"/>
      <c r="D1512" s="542">
        <v>90902</v>
      </c>
      <c r="E1512" s="542">
        <v>90902</v>
      </c>
      <c r="F1512" s="542" t="s">
        <v>6297</v>
      </c>
      <c r="G1512" s="540" t="s">
        <v>6298</v>
      </c>
      <c r="H1512" s="542" t="s">
        <v>3519</v>
      </c>
      <c r="I1512" s="541" t="s">
        <v>2478</v>
      </c>
      <c r="J1512" s="540" t="s">
        <v>2478</v>
      </c>
      <c r="K1512" s="540" t="s">
        <v>2478</v>
      </c>
      <c r="L1512" s="540" t="s">
        <v>2478</v>
      </c>
      <c r="M1512" s="540" t="s">
        <v>2478</v>
      </c>
      <c r="N1512" s="540" t="s">
        <v>2478</v>
      </c>
      <c r="O1512" s="540" t="s">
        <v>2478</v>
      </c>
      <c r="P1512" s="540" t="s">
        <v>2478</v>
      </c>
      <c r="Q1512" s="540" t="s">
        <v>2478</v>
      </c>
      <c r="R1512" s="540" t="s">
        <v>2478</v>
      </c>
      <c r="S1512" s="540" t="s">
        <v>2478</v>
      </c>
    </row>
    <row r="1513" spans="1:19">
      <c r="A1513" s="543" t="s">
        <v>6204</v>
      </c>
      <c r="B1513" s="544"/>
      <c r="C1513" s="544"/>
      <c r="D1513" s="545">
        <v>90902</v>
      </c>
      <c r="E1513" s="545">
        <v>90902</v>
      </c>
      <c r="F1513" s="545" t="s">
        <v>6299</v>
      </c>
      <c r="G1513" s="543" t="s">
        <v>6300</v>
      </c>
      <c r="H1513" s="545" t="s">
        <v>3519</v>
      </c>
      <c r="I1513" s="544" t="s">
        <v>2478</v>
      </c>
      <c r="J1513" s="543" t="s">
        <v>2478</v>
      </c>
      <c r="K1513" s="543" t="s">
        <v>2478</v>
      </c>
      <c r="L1513" s="543" t="s">
        <v>2478</v>
      </c>
      <c r="M1513" s="543" t="s">
        <v>2478</v>
      </c>
      <c r="N1513" s="543" t="s">
        <v>2478</v>
      </c>
      <c r="O1513" s="543" t="s">
        <v>2478</v>
      </c>
      <c r="P1513" s="543" t="s">
        <v>2478</v>
      </c>
      <c r="Q1513" s="543" t="s">
        <v>2478</v>
      </c>
      <c r="R1513" s="543" t="s">
        <v>2478</v>
      </c>
      <c r="S1513" s="543" t="s">
        <v>2478</v>
      </c>
    </row>
    <row r="1514" spans="1:19">
      <c r="A1514" s="540" t="s">
        <v>6204</v>
      </c>
      <c r="B1514" s="541"/>
      <c r="C1514" s="541"/>
      <c r="D1514" s="542">
        <v>90902</v>
      </c>
      <c r="E1514" s="542">
        <v>90902</v>
      </c>
      <c r="F1514" s="542" t="s">
        <v>6301</v>
      </c>
      <c r="G1514" s="540" t="s">
        <v>6302</v>
      </c>
      <c r="H1514" s="542" t="s">
        <v>3519</v>
      </c>
      <c r="I1514" s="541" t="s">
        <v>2478</v>
      </c>
      <c r="J1514" s="540" t="s">
        <v>2478</v>
      </c>
      <c r="K1514" s="540" t="s">
        <v>2478</v>
      </c>
      <c r="L1514" s="540" t="s">
        <v>2478</v>
      </c>
      <c r="M1514" s="540" t="s">
        <v>2478</v>
      </c>
      <c r="N1514" s="540" t="s">
        <v>2478</v>
      </c>
      <c r="O1514" s="540" t="s">
        <v>2478</v>
      </c>
      <c r="P1514" s="540" t="s">
        <v>2478</v>
      </c>
      <c r="Q1514" s="540" t="s">
        <v>2478</v>
      </c>
      <c r="R1514" s="540" t="s">
        <v>2478</v>
      </c>
      <c r="S1514" s="540" t="s">
        <v>2478</v>
      </c>
    </row>
    <row r="1515" spans="1:19">
      <c r="A1515" s="543" t="s">
        <v>6204</v>
      </c>
      <c r="B1515" s="544"/>
      <c r="C1515" s="544"/>
      <c r="D1515" s="545">
        <v>90902</v>
      </c>
      <c r="E1515" s="545">
        <v>90902</v>
      </c>
      <c r="F1515" s="545" t="s">
        <v>6303</v>
      </c>
      <c r="G1515" s="543" t="s">
        <v>6304</v>
      </c>
      <c r="H1515" s="545" t="s">
        <v>3519</v>
      </c>
      <c r="I1515" s="544" t="s">
        <v>2478</v>
      </c>
      <c r="J1515" s="543" t="s">
        <v>2478</v>
      </c>
      <c r="K1515" s="543" t="s">
        <v>2478</v>
      </c>
      <c r="L1515" s="543" t="s">
        <v>2478</v>
      </c>
      <c r="M1515" s="543" t="s">
        <v>2478</v>
      </c>
      <c r="N1515" s="543" t="s">
        <v>2478</v>
      </c>
      <c r="O1515" s="543" t="s">
        <v>2478</v>
      </c>
      <c r="P1515" s="543" t="s">
        <v>2478</v>
      </c>
      <c r="Q1515" s="543" t="s">
        <v>2478</v>
      </c>
      <c r="R1515" s="543" t="s">
        <v>2478</v>
      </c>
      <c r="S1515" s="543" t="s">
        <v>2478</v>
      </c>
    </row>
    <row r="1516" spans="1:19">
      <c r="A1516" s="540" t="s">
        <v>6204</v>
      </c>
      <c r="B1516" s="541"/>
      <c r="C1516" s="541"/>
      <c r="D1516" s="542">
        <v>90902</v>
      </c>
      <c r="E1516" s="542">
        <v>90902</v>
      </c>
      <c r="F1516" s="542" t="s">
        <v>6305</v>
      </c>
      <c r="G1516" s="540" t="s">
        <v>6306</v>
      </c>
      <c r="H1516" s="542" t="s">
        <v>3519</v>
      </c>
      <c r="I1516" s="541" t="s">
        <v>2478</v>
      </c>
      <c r="J1516" s="540" t="s">
        <v>2478</v>
      </c>
      <c r="K1516" s="540" t="s">
        <v>2478</v>
      </c>
      <c r="L1516" s="540" t="s">
        <v>2478</v>
      </c>
      <c r="M1516" s="540" t="s">
        <v>2478</v>
      </c>
      <c r="N1516" s="540" t="s">
        <v>2478</v>
      </c>
      <c r="O1516" s="540" t="s">
        <v>2478</v>
      </c>
      <c r="P1516" s="540" t="s">
        <v>2478</v>
      </c>
      <c r="Q1516" s="540" t="s">
        <v>2478</v>
      </c>
      <c r="R1516" s="540" t="s">
        <v>2478</v>
      </c>
      <c r="S1516" s="540" t="s">
        <v>2478</v>
      </c>
    </row>
    <row r="1517" spans="1:19">
      <c r="A1517" s="543" t="s">
        <v>6204</v>
      </c>
      <c r="B1517" s="544"/>
      <c r="C1517" s="544"/>
      <c r="D1517" s="545">
        <v>90902</v>
      </c>
      <c r="E1517" s="545">
        <v>90902</v>
      </c>
      <c r="F1517" s="545" t="s">
        <v>6307</v>
      </c>
      <c r="G1517" s="543" t="s">
        <v>6308</v>
      </c>
      <c r="H1517" s="545" t="s">
        <v>3519</v>
      </c>
      <c r="I1517" s="544" t="s">
        <v>2478</v>
      </c>
      <c r="J1517" s="543" t="s">
        <v>2478</v>
      </c>
      <c r="K1517" s="543" t="s">
        <v>2478</v>
      </c>
      <c r="L1517" s="543" t="s">
        <v>2478</v>
      </c>
      <c r="M1517" s="543" t="s">
        <v>2478</v>
      </c>
      <c r="N1517" s="543" t="s">
        <v>2478</v>
      </c>
      <c r="O1517" s="543" t="s">
        <v>2478</v>
      </c>
      <c r="P1517" s="543" t="s">
        <v>2478</v>
      </c>
      <c r="Q1517" s="543" t="s">
        <v>2478</v>
      </c>
      <c r="R1517" s="543" t="s">
        <v>2478</v>
      </c>
      <c r="S1517" s="543" t="s">
        <v>2478</v>
      </c>
    </row>
    <row r="1518" spans="1:19">
      <c r="A1518" s="540" t="s">
        <v>6204</v>
      </c>
      <c r="B1518" s="541"/>
      <c r="C1518" s="541"/>
      <c r="D1518" s="542">
        <v>90000</v>
      </c>
      <c r="E1518" s="542">
        <v>90000</v>
      </c>
      <c r="F1518" s="542" t="s">
        <v>6309</v>
      </c>
      <c r="G1518" s="540" t="s">
        <v>6310</v>
      </c>
      <c r="H1518" s="542" t="s">
        <v>2469</v>
      </c>
      <c r="I1518" s="542" t="s">
        <v>2469</v>
      </c>
      <c r="J1518" s="540" t="s">
        <v>2478</v>
      </c>
      <c r="K1518" s="540" t="s">
        <v>2478</v>
      </c>
      <c r="L1518" s="540" t="s">
        <v>2478</v>
      </c>
      <c r="M1518" s="540" t="s">
        <v>2478</v>
      </c>
      <c r="N1518" s="540" t="s">
        <v>2478</v>
      </c>
      <c r="O1518" s="540" t="s">
        <v>2478</v>
      </c>
      <c r="P1518" s="540" t="s">
        <v>2478</v>
      </c>
      <c r="Q1518" s="540" t="s">
        <v>2478</v>
      </c>
      <c r="R1518" s="540" t="s">
        <v>2478</v>
      </c>
      <c r="S1518" s="540" t="s">
        <v>2478</v>
      </c>
    </row>
    <row r="1519" spans="1:19">
      <c r="A1519" s="543" t="s">
        <v>6204</v>
      </c>
      <c r="B1519" s="544"/>
      <c r="C1519" s="544"/>
      <c r="D1519" s="545">
        <v>90000</v>
      </c>
      <c r="E1519" s="545">
        <v>90000</v>
      </c>
      <c r="F1519" s="545" t="s">
        <v>6311</v>
      </c>
      <c r="G1519" s="543" t="s">
        <v>6312</v>
      </c>
      <c r="H1519" s="545" t="s">
        <v>2469</v>
      </c>
      <c r="I1519" s="545" t="s">
        <v>2469</v>
      </c>
      <c r="J1519" s="543" t="s">
        <v>2478</v>
      </c>
      <c r="K1519" s="543" t="s">
        <v>2478</v>
      </c>
      <c r="L1519" s="543" t="s">
        <v>2478</v>
      </c>
      <c r="M1519" s="543" t="s">
        <v>2478</v>
      </c>
      <c r="N1519" s="543" t="s">
        <v>2478</v>
      </c>
      <c r="O1519" s="543" t="s">
        <v>2478</v>
      </c>
      <c r="P1519" s="543" t="s">
        <v>2478</v>
      </c>
      <c r="Q1519" s="543" t="s">
        <v>2478</v>
      </c>
      <c r="R1519" s="543" t="s">
        <v>2478</v>
      </c>
      <c r="S1519" s="543" t="s">
        <v>2478</v>
      </c>
    </row>
    <row r="1520" spans="1:19">
      <c r="A1520" s="540" t="s">
        <v>6204</v>
      </c>
      <c r="B1520" s="541"/>
      <c r="C1520" s="541"/>
      <c r="D1520" s="542">
        <v>90000</v>
      </c>
      <c r="E1520" s="542">
        <v>90000</v>
      </c>
      <c r="F1520" s="542" t="s">
        <v>6313</v>
      </c>
      <c r="G1520" s="540" t="s">
        <v>6314</v>
      </c>
      <c r="H1520" s="542" t="s">
        <v>2469</v>
      </c>
      <c r="I1520" s="542" t="s">
        <v>2469</v>
      </c>
      <c r="J1520" s="540" t="s">
        <v>2478</v>
      </c>
      <c r="K1520" s="540" t="s">
        <v>2478</v>
      </c>
      <c r="L1520" s="540" t="s">
        <v>2478</v>
      </c>
      <c r="M1520" s="540" t="s">
        <v>2478</v>
      </c>
      <c r="N1520" s="540" t="s">
        <v>2478</v>
      </c>
      <c r="O1520" s="540" t="s">
        <v>2478</v>
      </c>
      <c r="P1520" s="540" t="s">
        <v>2478</v>
      </c>
      <c r="Q1520" s="540" t="s">
        <v>2478</v>
      </c>
      <c r="R1520" s="540" t="s">
        <v>2478</v>
      </c>
      <c r="S1520" s="540" t="s">
        <v>2478</v>
      </c>
    </row>
    <row r="1521" spans="1:19">
      <c r="A1521" s="543" t="s">
        <v>6204</v>
      </c>
      <c r="B1521" s="544"/>
      <c r="C1521" s="544"/>
      <c r="D1521" s="545">
        <v>90016</v>
      </c>
      <c r="E1521" s="545">
        <v>90016</v>
      </c>
      <c r="F1521" s="545" t="s">
        <v>6315</v>
      </c>
      <c r="G1521" s="543" t="s">
        <v>6316</v>
      </c>
      <c r="H1521" s="545" t="s">
        <v>2546</v>
      </c>
      <c r="I1521" s="544" t="s">
        <v>2478</v>
      </c>
      <c r="J1521" s="543" t="s">
        <v>2478</v>
      </c>
      <c r="K1521" s="543" t="s">
        <v>2478</v>
      </c>
      <c r="L1521" s="543" t="s">
        <v>2478</v>
      </c>
      <c r="M1521" s="543" t="s">
        <v>2478</v>
      </c>
      <c r="N1521" s="543" t="s">
        <v>2478</v>
      </c>
      <c r="O1521" s="543" t="s">
        <v>2478</v>
      </c>
      <c r="P1521" s="543" t="s">
        <v>2478</v>
      </c>
      <c r="Q1521" s="543" t="s">
        <v>2478</v>
      </c>
      <c r="R1521" s="543" t="s">
        <v>2478</v>
      </c>
      <c r="S1521" s="543" t="s">
        <v>2478</v>
      </c>
    </row>
    <row r="1522" spans="1:19">
      <c r="A1522" s="540" t="s">
        <v>6204</v>
      </c>
      <c r="B1522" s="541"/>
      <c r="C1522" s="541"/>
      <c r="D1522" s="542">
        <v>90016</v>
      </c>
      <c r="E1522" s="542">
        <v>90016</v>
      </c>
      <c r="F1522" s="542" t="s">
        <v>6317</v>
      </c>
      <c r="G1522" s="540" t="s">
        <v>6318</v>
      </c>
      <c r="H1522" s="542" t="s">
        <v>2546</v>
      </c>
      <c r="I1522" s="541" t="s">
        <v>2478</v>
      </c>
      <c r="J1522" s="540" t="s">
        <v>2478</v>
      </c>
      <c r="K1522" s="540" t="s">
        <v>2478</v>
      </c>
      <c r="L1522" s="540" t="s">
        <v>2478</v>
      </c>
      <c r="M1522" s="540" t="s">
        <v>2478</v>
      </c>
      <c r="N1522" s="540" t="s">
        <v>2478</v>
      </c>
      <c r="O1522" s="540" t="s">
        <v>2478</v>
      </c>
      <c r="P1522" s="540" t="s">
        <v>2478</v>
      </c>
      <c r="Q1522" s="540" t="s">
        <v>2478</v>
      </c>
      <c r="R1522" s="540" t="s">
        <v>2478</v>
      </c>
      <c r="S1522" s="540" t="s">
        <v>2478</v>
      </c>
    </row>
    <row r="1523" spans="1:19">
      <c r="A1523" s="543" t="s">
        <v>6204</v>
      </c>
      <c r="B1523" s="544"/>
      <c r="C1523" s="544"/>
      <c r="D1523" s="545">
        <v>90016</v>
      </c>
      <c r="E1523" s="545">
        <v>90016</v>
      </c>
      <c r="F1523" s="545" t="s">
        <v>6319</v>
      </c>
      <c r="G1523" s="543" t="s">
        <v>6320</v>
      </c>
      <c r="H1523" s="545" t="s">
        <v>2546</v>
      </c>
      <c r="I1523" s="544" t="s">
        <v>2478</v>
      </c>
      <c r="J1523" s="543" t="s">
        <v>2478</v>
      </c>
      <c r="K1523" s="543" t="s">
        <v>2478</v>
      </c>
      <c r="L1523" s="543" t="s">
        <v>2478</v>
      </c>
      <c r="M1523" s="543" t="s">
        <v>2478</v>
      </c>
      <c r="N1523" s="543" t="s">
        <v>2478</v>
      </c>
      <c r="O1523" s="543" t="s">
        <v>2478</v>
      </c>
      <c r="P1523" s="543" t="s">
        <v>2478</v>
      </c>
      <c r="Q1523" s="543" t="s">
        <v>2478</v>
      </c>
      <c r="R1523" s="543" t="s">
        <v>2478</v>
      </c>
      <c r="S1523" s="543" t="s">
        <v>2478</v>
      </c>
    </row>
    <row r="1524" spans="1:19">
      <c r="A1524" s="540" t="s">
        <v>6204</v>
      </c>
      <c r="B1524" s="541"/>
      <c r="C1524" s="541"/>
      <c r="D1524" s="542">
        <v>90016</v>
      </c>
      <c r="E1524" s="542">
        <v>90016</v>
      </c>
      <c r="F1524" s="542" t="s">
        <v>6321</v>
      </c>
      <c r="G1524" s="540" t="s">
        <v>6322</v>
      </c>
      <c r="H1524" s="542" t="s">
        <v>2546</v>
      </c>
      <c r="I1524" s="541" t="s">
        <v>2478</v>
      </c>
      <c r="J1524" s="540" t="s">
        <v>2478</v>
      </c>
      <c r="K1524" s="540" t="s">
        <v>2478</v>
      </c>
      <c r="L1524" s="540" t="s">
        <v>2478</v>
      </c>
      <c r="M1524" s="540" t="s">
        <v>2478</v>
      </c>
      <c r="N1524" s="540" t="s">
        <v>2478</v>
      </c>
      <c r="O1524" s="540" t="s">
        <v>2478</v>
      </c>
      <c r="P1524" s="540" t="s">
        <v>2478</v>
      </c>
      <c r="Q1524" s="540" t="s">
        <v>2478</v>
      </c>
      <c r="R1524" s="540" t="s">
        <v>2478</v>
      </c>
      <c r="S1524" s="540" t="s">
        <v>2478</v>
      </c>
    </row>
    <row r="1525" spans="1:19">
      <c r="A1525" s="543" t="s">
        <v>6204</v>
      </c>
      <c r="B1525" s="544"/>
      <c r="C1525" s="544"/>
      <c r="D1525" s="545">
        <v>90016</v>
      </c>
      <c r="E1525" s="545">
        <v>90016</v>
      </c>
      <c r="F1525" s="545" t="s">
        <v>6323</v>
      </c>
      <c r="G1525" s="543" t="s">
        <v>6324</v>
      </c>
      <c r="H1525" s="545" t="s">
        <v>2546</v>
      </c>
      <c r="I1525" s="544" t="s">
        <v>2478</v>
      </c>
      <c r="J1525" s="543" t="s">
        <v>2478</v>
      </c>
      <c r="K1525" s="543" t="s">
        <v>2478</v>
      </c>
      <c r="L1525" s="543" t="s">
        <v>2478</v>
      </c>
      <c r="M1525" s="543" t="s">
        <v>2478</v>
      </c>
      <c r="N1525" s="543" t="s">
        <v>2478</v>
      </c>
      <c r="O1525" s="543" t="s">
        <v>2478</v>
      </c>
      <c r="P1525" s="543" t="s">
        <v>2478</v>
      </c>
      <c r="Q1525" s="543" t="s">
        <v>2478</v>
      </c>
      <c r="R1525" s="543" t="s">
        <v>2478</v>
      </c>
      <c r="S1525" s="543" t="s">
        <v>2478</v>
      </c>
    </row>
    <row r="1526" spans="1:19">
      <c r="A1526" s="540" t="s">
        <v>6204</v>
      </c>
      <c r="B1526" s="541"/>
      <c r="C1526" s="541"/>
      <c r="D1526" s="542">
        <v>90016</v>
      </c>
      <c r="E1526" s="542">
        <v>90016</v>
      </c>
      <c r="F1526" s="542" t="s">
        <v>6325</v>
      </c>
      <c r="G1526" s="540" t="s">
        <v>6326</v>
      </c>
      <c r="H1526" s="542" t="s">
        <v>2469</v>
      </c>
      <c r="I1526" s="541" t="s">
        <v>2478</v>
      </c>
      <c r="J1526" s="540" t="s">
        <v>2478</v>
      </c>
      <c r="K1526" s="540" t="s">
        <v>2478</v>
      </c>
      <c r="L1526" s="540" t="s">
        <v>2478</v>
      </c>
      <c r="M1526" s="540" t="s">
        <v>2478</v>
      </c>
      <c r="N1526" s="540" t="s">
        <v>2478</v>
      </c>
      <c r="O1526" s="540" t="s">
        <v>2478</v>
      </c>
      <c r="P1526" s="540" t="s">
        <v>2478</v>
      </c>
      <c r="Q1526" s="540" t="s">
        <v>2478</v>
      </c>
      <c r="R1526" s="540" t="s">
        <v>2478</v>
      </c>
      <c r="S1526" s="540" t="s">
        <v>2478</v>
      </c>
    </row>
    <row r="1527" spans="1:19">
      <c r="A1527" s="543" t="s">
        <v>6204</v>
      </c>
      <c r="B1527" s="544"/>
      <c r="C1527" s="544"/>
      <c r="D1527" s="545">
        <v>90016</v>
      </c>
      <c r="E1527" s="545">
        <v>90016</v>
      </c>
      <c r="F1527" s="545" t="s">
        <v>6327</v>
      </c>
      <c r="G1527" s="543" t="s">
        <v>6328</v>
      </c>
      <c r="H1527" s="545" t="s">
        <v>2546</v>
      </c>
      <c r="I1527" s="544" t="s">
        <v>2478</v>
      </c>
      <c r="J1527" s="543" t="s">
        <v>2478</v>
      </c>
      <c r="K1527" s="543" t="s">
        <v>2478</v>
      </c>
      <c r="L1527" s="543" t="s">
        <v>2478</v>
      </c>
      <c r="M1527" s="543" t="s">
        <v>2478</v>
      </c>
      <c r="N1527" s="543" t="s">
        <v>2478</v>
      </c>
      <c r="O1527" s="543" t="s">
        <v>2478</v>
      </c>
      <c r="P1527" s="543" t="s">
        <v>2478</v>
      </c>
      <c r="Q1527" s="543" t="s">
        <v>2478</v>
      </c>
      <c r="R1527" s="543" t="s">
        <v>2478</v>
      </c>
      <c r="S1527" s="543" t="s">
        <v>2478</v>
      </c>
    </row>
    <row r="1528" spans="1:19">
      <c r="A1528" s="540" t="s">
        <v>6204</v>
      </c>
      <c r="B1528" s="541"/>
      <c r="C1528" s="541"/>
      <c r="D1528" s="542">
        <v>90016</v>
      </c>
      <c r="E1528" s="542">
        <v>90016</v>
      </c>
      <c r="F1528" s="542" t="s">
        <v>6329</v>
      </c>
      <c r="G1528" s="540" t="s">
        <v>6330</v>
      </c>
      <c r="H1528" s="542" t="s">
        <v>2546</v>
      </c>
      <c r="I1528" s="541" t="s">
        <v>2478</v>
      </c>
      <c r="J1528" s="540" t="s">
        <v>2478</v>
      </c>
      <c r="K1528" s="540" t="s">
        <v>2478</v>
      </c>
      <c r="L1528" s="540" t="s">
        <v>2478</v>
      </c>
      <c r="M1528" s="540" t="s">
        <v>2478</v>
      </c>
      <c r="N1528" s="540" t="s">
        <v>2478</v>
      </c>
      <c r="O1528" s="540" t="s">
        <v>2478</v>
      </c>
      <c r="P1528" s="540" t="s">
        <v>2478</v>
      </c>
      <c r="Q1528" s="540" t="s">
        <v>2478</v>
      </c>
      <c r="R1528" s="540" t="s">
        <v>2478</v>
      </c>
      <c r="S1528" s="540" t="s">
        <v>2478</v>
      </c>
    </row>
    <row r="1529" spans="1:19">
      <c r="A1529" s="543" t="s">
        <v>6204</v>
      </c>
      <c r="B1529" s="544"/>
      <c r="C1529" s="544"/>
      <c r="D1529" s="545">
        <v>90016</v>
      </c>
      <c r="E1529" s="545">
        <v>90016</v>
      </c>
      <c r="F1529" s="545" t="s">
        <v>6331</v>
      </c>
      <c r="G1529" s="543" t="s">
        <v>6332</v>
      </c>
      <c r="H1529" s="545" t="s">
        <v>2546</v>
      </c>
      <c r="I1529" s="544" t="s">
        <v>2478</v>
      </c>
      <c r="J1529" s="543" t="s">
        <v>2478</v>
      </c>
      <c r="K1529" s="543" t="s">
        <v>2478</v>
      </c>
      <c r="L1529" s="543" t="s">
        <v>2478</v>
      </c>
      <c r="M1529" s="543" t="s">
        <v>2478</v>
      </c>
      <c r="N1529" s="543" t="s">
        <v>2478</v>
      </c>
      <c r="O1529" s="543" t="s">
        <v>2478</v>
      </c>
      <c r="P1529" s="543" t="s">
        <v>2478</v>
      </c>
      <c r="Q1529" s="543" t="s">
        <v>2478</v>
      </c>
      <c r="R1529" s="543" t="s">
        <v>2478</v>
      </c>
      <c r="S1529" s="543" t="s">
        <v>2478</v>
      </c>
    </row>
    <row r="1530" spans="1:19">
      <c r="A1530" s="540" t="s">
        <v>6204</v>
      </c>
      <c r="B1530" s="541"/>
      <c r="C1530" s="541"/>
      <c r="D1530" s="542">
        <v>90016</v>
      </c>
      <c r="E1530" s="542">
        <v>90016</v>
      </c>
      <c r="F1530" s="542" t="s">
        <v>6333</v>
      </c>
      <c r="G1530" s="540" t="s">
        <v>6334</v>
      </c>
      <c r="H1530" s="542" t="s">
        <v>2546</v>
      </c>
      <c r="I1530" s="541" t="s">
        <v>2478</v>
      </c>
      <c r="J1530" s="540" t="s">
        <v>2478</v>
      </c>
      <c r="K1530" s="540" t="s">
        <v>2478</v>
      </c>
      <c r="L1530" s="540" t="s">
        <v>2478</v>
      </c>
      <c r="M1530" s="540" t="s">
        <v>2478</v>
      </c>
      <c r="N1530" s="540" t="s">
        <v>2478</v>
      </c>
      <c r="O1530" s="540" t="s">
        <v>2478</v>
      </c>
      <c r="P1530" s="540" t="s">
        <v>2478</v>
      </c>
      <c r="Q1530" s="540" t="s">
        <v>2478</v>
      </c>
      <c r="R1530" s="540" t="s">
        <v>2478</v>
      </c>
      <c r="S1530" s="540" t="s">
        <v>2478</v>
      </c>
    </row>
    <row r="1531" spans="1:19">
      <c r="A1531" s="543" t="s">
        <v>6204</v>
      </c>
      <c r="B1531" s="544"/>
      <c r="C1531" s="544"/>
      <c r="D1531" s="545">
        <v>90016</v>
      </c>
      <c r="E1531" s="545">
        <v>90016</v>
      </c>
      <c r="F1531" s="545" t="s">
        <v>6335</v>
      </c>
      <c r="G1531" s="543" t="s">
        <v>6336</v>
      </c>
      <c r="H1531" s="545" t="s">
        <v>2546</v>
      </c>
      <c r="I1531" s="544" t="s">
        <v>2478</v>
      </c>
      <c r="J1531" s="543" t="s">
        <v>2478</v>
      </c>
      <c r="K1531" s="543" t="s">
        <v>2478</v>
      </c>
      <c r="L1531" s="543" t="s">
        <v>2478</v>
      </c>
      <c r="M1531" s="543" t="s">
        <v>2478</v>
      </c>
      <c r="N1531" s="543" t="s">
        <v>2478</v>
      </c>
      <c r="O1531" s="543" t="s">
        <v>2478</v>
      </c>
      <c r="P1531" s="543" t="s">
        <v>2478</v>
      </c>
      <c r="Q1531" s="543" t="s">
        <v>2478</v>
      </c>
      <c r="R1531" s="543" t="s">
        <v>2478</v>
      </c>
      <c r="S1531" s="543" t="s">
        <v>2478</v>
      </c>
    </row>
    <row r="1532" spans="1:19">
      <c r="A1532" s="540" t="s">
        <v>6204</v>
      </c>
      <c r="B1532" s="541"/>
      <c r="C1532" s="541"/>
      <c r="D1532" s="542">
        <v>90016</v>
      </c>
      <c r="E1532" s="542">
        <v>90016</v>
      </c>
      <c r="F1532" s="542" t="s">
        <v>6337</v>
      </c>
      <c r="G1532" s="540" t="s">
        <v>6338</v>
      </c>
      <c r="H1532" s="542" t="s">
        <v>2546</v>
      </c>
      <c r="I1532" s="541" t="s">
        <v>2478</v>
      </c>
      <c r="J1532" s="540" t="s">
        <v>2478</v>
      </c>
      <c r="K1532" s="540" t="s">
        <v>2478</v>
      </c>
      <c r="L1532" s="540" t="s">
        <v>2478</v>
      </c>
      <c r="M1532" s="540" t="s">
        <v>2478</v>
      </c>
      <c r="N1532" s="540" t="s">
        <v>2478</v>
      </c>
      <c r="O1532" s="540" t="s">
        <v>2478</v>
      </c>
      <c r="P1532" s="540" t="s">
        <v>2478</v>
      </c>
      <c r="Q1532" s="540" t="s">
        <v>2478</v>
      </c>
      <c r="R1532" s="540" t="s">
        <v>2478</v>
      </c>
      <c r="S1532" s="540" t="s">
        <v>2478</v>
      </c>
    </row>
    <row r="1533" spans="1:19">
      <c r="A1533" s="543" t="s">
        <v>6204</v>
      </c>
      <c r="B1533" s="544"/>
      <c r="C1533" s="544"/>
      <c r="D1533" s="545">
        <v>90016</v>
      </c>
      <c r="E1533" s="545">
        <v>90016</v>
      </c>
      <c r="F1533" s="545" t="s">
        <v>6339</v>
      </c>
      <c r="G1533" s="543" t="s">
        <v>6340</v>
      </c>
      <c r="H1533" s="545" t="s">
        <v>2546</v>
      </c>
      <c r="I1533" s="544" t="s">
        <v>2478</v>
      </c>
      <c r="J1533" s="543" t="s">
        <v>2478</v>
      </c>
      <c r="K1533" s="543" t="s">
        <v>2478</v>
      </c>
      <c r="L1533" s="543" t="s">
        <v>2478</v>
      </c>
      <c r="M1533" s="543" t="s">
        <v>2478</v>
      </c>
      <c r="N1533" s="543" t="s">
        <v>2478</v>
      </c>
      <c r="O1533" s="543" t="s">
        <v>2478</v>
      </c>
      <c r="P1533" s="543" t="s">
        <v>2478</v>
      </c>
      <c r="Q1533" s="543" t="s">
        <v>2478</v>
      </c>
      <c r="R1533" s="543" t="s">
        <v>2478</v>
      </c>
      <c r="S1533" s="543" t="s">
        <v>2478</v>
      </c>
    </row>
    <row r="1534" spans="1:19">
      <c r="A1534" s="540" t="s">
        <v>6204</v>
      </c>
      <c r="B1534" s="541"/>
      <c r="C1534" s="541"/>
      <c r="D1534" s="542">
        <v>90093</v>
      </c>
      <c r="E1534" s="542">
        <v>90093</v>
      </c>
      <c r="F1534" s="542" t="s">
        <v>6341</v>
      </c>
      <c r="G1534" s="540" t="s">
        <v>6342</v>
      </c>
      <c r="H1534" s="542" t="s">
        <v>2546</v>
      </c>
      <c r="I1534" s="541" t="s">
        <v>2478</v>
      </c>
      <c r="J1534" s="540" t="s">
        <v>2478</v>
      </c>
      <c r="K1534" s="540" t="s">
        <v>2478</v>
      </c>
      <c r="L1534" s="540" t="s">
        <v>2478</v>
      </c>
      <c r="M1534" s="540" t="s">
        <v>2478</v>
      </c>
      <c r="N1534" s="540" t="s">
        <v>2478</v>
      </c>
      <c r="O1534" s="540" t="s">
        <v>2478</v>
      </c>
      <c r="P1534" s="540" t="s">
        <v>2478</v>
      </c>
      <c r="Q1534" s="540" t="s">
        <v>2478</v>
      </c>
      <c r="R1534" s="540" t="s">
        <v>2478</v>
      </c>
      <c r="S1534" s="540" t="s">
        <v>2478</v>
      </c>
    </row>
    <row r="1535" spans="1:19">
      <c r="A1535" s="543" t="s">
        <v>6204</v>
      </c>
      <c r="B1535" s="544"/>
      <c r="C1535" s="544"/>
      <c r="D1535" s="545">
        <v>90016</v>
      </c>
      <c r="E1535" s="545">
        <v>90016</v>
      </c>
      <c r="F1535" s="545" t="s">
        <v>6343</v>
      </c>
      <c r="G1535" s="543" t="s">
        <v>6344</v>
      </c>
      <c r="H1535" s="545" t="s">
        <v>2546</v>
      </c>
      <c r="I1535" s="544" t="s">
        <v>2478</v>
      </c>
      <c r="J1535" s="543" t="s">
        <v>2478</v>
      </c>
      <c r="K1535" s="543" t="s">
        <v>2478</v>
      </c>
      <c r="L1535" s="543" t="s">
        <v>2478</v>
      </c>
      <c r="M1535" s="543" t="s">
        <v>2478</v>
      </c>
      <c r="N1535" s="543" t="s">
        <v>2478</v>
      </c>
      <c r="O1535" s="543" t="s">
        <v>2478</v>
      </c>
      <c r="P1535" s="543" t="s">
        <v>2478</v>
      </c>
      <c r="Q1535" s="543" t="s">
        <v>2478</v>
      </c>
      <c r="R1535" s="543" t="s">
        <v>2478</v>
      </c>
      <c r="S1535" s="543" t="s">
        <v>2478</v>
      </c>
    </row>
    <row r="1536" spans="1:19">
      <c r="A1536" s="540" t="s">
        <v>6204</v>
      </c>
      <c r="B1536" s="541"/>
      <c r="C1536" s="541"/>
      <c r="D1536" s="542">
        <v>90016</v>
      </c>
      <c r="E1536" s="542">
        <v>90016</v>
      </c>
      <c r="F1536" s="542" t="s">
        <v>6345</v>
      </c>
      <c r="G1536" s="540" t="s">
        <v>6346</v>
      </c>
      <c r="H1536" s="542" t="s">
        <v>2546</v>
      </c>
      <c r="I1536" s="541" t="s">
        <v>2478</v>
      </c>
      <c r="J1536" s="540" t="s">
        <v>2478</v>
      </c>
      <c r="K1536" s="540" t="s">
        <v>2478</v>
      </c>
      <c r="L1536" s="540" t="s">
        <v>2478</v>
      </c>
      <c r="M1536" s="540" t="s">
        <v>2478</v>
      </c>
      <c r="N1536" s="540" t="s">
        <v>2478</v>
      </c>
      <c r="O1536" s="540" t="s">
        <v>2478</v>
      </c>
      <c r="P1536" s="540" t="s">
        <v>2478</v>
      </c>
      <c r="Q1536" s="540" t="s">
        <v>2478</v>
      </c>
      <c r="R1536" s="540" t="s">
        <v>2478</v>
      </c>
      <c r="S1536" s="540" t="s">
        <v>2478</v>
      </c>
    </row>
    <row r="1537" spans="1:19">
      <c r="A1537" s="543" t="s">
        <v>6204</v>
      </c>
      <c r="B1537" s="544"/>
      <c r="C1537" s="544"/>
      <c r="D1537" s="545">
        <v>90016</v>
      </c>
      <c r="E1537" s="545">
        <v>90016</v>
      </c>
      <c r="F1537" s="545" t="s">
        <v>6347</v>
      </c>
      <c r="G1537" s="543" t="s">
        <v>6348</v>
      </c>
      <c r="H1537" s="545" t="s">
        <v>2546</v>
      </c>
      <c r="I1537" s="544" t="s">
        <v>2478</v>
      </c>
      <c r="J1537" s="543" t="s">
        <v>2478</v>
      </c>
      <c r="K1537" s="543" t="s">
        <v>2478</v>
      </c>
      <c r="L1537" s="543" t="s">
        <v>2478</v>
      </c>
      <c r="M1537" s="543" t="s">
        <v>2478</v>
      </c>
      <c r="N1537" s="543" t="s">
        <v>2478</v>
      </c>
      <c r="O1537" s="543" t="s">
        <v>2478</v>
      </c>
      <c r="P1537" s="543" t="s">
        <v>2478</v>
      </c>
      <c r="Q1537" s="543" t="s">
        <v>2478</v>
      </c>
      <c r="R1537" s="543" t="s">
        <v>2478</v>
      </c>
      <c r="S1537" s="543" t="s">
        <v>2478</v>
      </c>
    </row>
    <row r="1538" spans="1:19">
      <c r="A1538" s="540" t="s">
        <v>6204</v>
      </c>
      <c r="B1538" s="541"/>
      <c r="C1538" s="541"/>
      <c r="D1538" s="542">
        <v>90016</v>
      </c>
      <c r="E1538" s="542">
        <v>90016</v>
      </c>
      <c r="F1538" s="542" t="s">
        <v>6349</v>
      </c>
      <c r="G1538" s="540" t="s">
        <v>6350</v>
      </c>
      <c r="H1538" s="542" t="s">
        <v>2546</v>
      </c>
      <c r="I1538" s="541" t="s">
        <v>2478</v>
      </c>
      <c r="J1538" s="540" t="s">
        <v>2478</v>
      </c>
      <c r="K1538" s="540" t="s">
        <v>2478</v>
      </c>
      <c r="L1538" s="540" t="s">
        <v>2478</v>
      </c>
      <c r="M1538" s="540" t="s">
        <v>2478</v>
      </c>
      <c r="N1538" s="540" t="s">
        <v>2478</v>
      </c>
      <c r="O1538" s="540" t="s">
        <v>2478</v>
      </c>
      <c r="P1538" s="540" t="s">
        <v>2478</v>
      </c>
      <c r="Q1538" s="540" t="s">
        <v>2478</v>
      </c>
      <c r="R1538" s="540" t="s">
        <v>2478</v>
      </c>
      <c r="S1538" s="540" t="s">
        <v>2478</v>
      </c>
    </row>
    <row r="1539" spans="1:19">
      <c r="A1539" s="543" t="s">
        <v>6204</v>
      </c>
      <c r="B1539" s="544"/>
      <c r="C1539" s="544"/>
      <c r="D1539" s="545">
        <v>90079</v>
      </c>
      <c r="E1539" s="545">
        <v>90079</v>
      </c>
      <c r="F1539" s="545" t="s">
        <v>6351</v>
      </c>
      <c r="G1539" s="543" t="s">
        <v>6352</v>
      </c>
      <c r="H1539" s="545" t="s">
        <v>3468</v>
      </c>
      <c r="I1539" s="544" t="s">
        <v>2478</v>
      </c>
      <c r="J1539" s="543" t="s">
        <v>2478</v>
      </c>
      <c r="K1539" s="543" t="s">
        <v>2478</v>
      </c>
      <c r="L1539" s="543" t="s">
        <v>2478</v>
      </c>
      <c r="M1539" s="543" t="s">
        <v>2478</v>
      </c>
      <c r="N1539" s="543" t="s">
        <v>2478</v>
      </c>
      <c r="O1539" s="543" t="s">
        <v>2478</v>
      </c>
      <c r="P1539" s="543" t="s">
        <v>2478</v>
      </c>
      <c r="Q1539" s="543" t="s">
        <v>2478</v>
      </c>
      <c r="R1539" s="543" t="s">
        <v>2478</v>
      </c>
      <c r="S1539" s="543" t="s">
        <v>2478</v>
      </c>
    </row>
    <row r="1540" spans="1:19">
      <c r="A1540" s="540" t="s">
        <v>6204</v>
      </c>
      <c r="B1540" s="541"/>
      <c r="C1540" s="541"/>
      <c r="D1540" s="542">
        <v>90079</v>
      </c>
      <c r="E1540" s="542">
        <v>90079</v>
      </c>
      <c r="F1540" s="542" t="s">
        <v>6353</v>
      </c>
      <c r="G1540" s="540" t="s">
        <v>6354</v>
      </c>
      <c r="H1540" s="542" t="s">
        <v>3468</v>
      </c>
      <c r="I1540" s="541" t="s">
        <v>2478</v>
      </c>
      <c r="J1540" s="540" t="s">
        <v>2478</v>
      </c>
      <c r="K1540" s="540" t="s">
        <v>2478</v>
      </c>
      <c r="L1540" s="540" t="s">
        <v>2478</v>
      </c>
      <c r="M1540" s="540" t="s">
        <v>2478</v>
      </c>
      <c r="N1540" s="540" t="s">
        <v>2478</v>
      </c>
      <c r="O1540" s="540" t="s">
        <v>2478</v>
      </c>
      <c r="P1540" s="540" t="s">
        <v>2478</v>
      </c>
      <c r="Q1540" s="540" t="s">
        <v>2478</v>
      </c>
      <c r="R1540" s="540" t="s">
        <v>2478</v>
      </c>
      <c r="S1540" s="540" t="s">
        <v>2478</v>
      </c>
    </row>
    <row r="1541" spans="1:19">
      <c r="A1541" s="543" t="s">
        <v>6204</v>
      </c>
      <c r="B1541" s="544"/>
      <c r="C1541" s="544"/>
      <c r="D1541" s="545">
        <v>90079</v>
      </c>
      <c r="E1541" s="545">
        <v>90079</v>
      </c>
      <c r="F1541" s="545" t="s">
        <v>6355</v>
      </c>
      <c r="G1541" s="543" t="s">
        <v>6356</v>
      </c>
      <c r="H1541" s="545" t="s">
        <v>3468</v>
      </c>
      <c r="I1541" s="544" t="s">
        <v>2478</v>
      </c>
      <c r="J1541" s="543" t="s">
        <v>2478</v>
      </c>
      <c r="K1541" s="543" t="s">
        <v>2478</v>
      </c>
      <c r="L1541" s="543" t="s">
        <v>2478</v>
      </c>
      <c r="M1541" s="543" t="s">
        <v>2478</v>
      </c>
      <c r="N1541" s="543" t="s">
        <v>2478</v>
      </c>
      <c r="O1541" s="543" t="s">
        <v>2478</v>
      </c>
      <c r="P1541" s="543" t="s">
        <v>2478</v>
      </c>
      <c r="Q1541" s="543" t="s">
        <v>2478</v>
      </c>
      <c r="R1541" s="543" t="s">
        <v>2478</v>
      </c>
      <c r="S1541" s="543" t="s">
        <v>2478</v>
      </c>
    </row>
    <row r="1542" spans="1:19">
      <c r="A1542" s="540" t="s">
        <v>6204</v>
      </c>
      <c r="B1542" s="541"/>
      <c r="C1542" s="541"/>
      <c r="D1542" s="542">
        <v>90079</v>
      </c>
      <c r="E1542" s="542">
        <v>90079</v>
      </c>
      <c r="F1542" s="542" t="s">
        <v>6357</v>
      </c>
      <c r="G1542" s="540" t="s">
        <v>6358</v>
      </c>
      <c r="H1542" s="542" t="s">
        <v>3468</v>
      </c>
      <c r="I1542" s="541" t="s">
        <v>2478</v>
      </c>
      <c r="J1542" s="540" t="s">
        <v>2478</v>
      </c>
      <c r="K1542" s="540" t="s">
        <v>2478</v>
      </c>
      <c r="L1542" s="540" t="s">
        <v>2478</v>
      </c>
      <c r="M1542" s="540" t="s">
        <v>2478</v>
      </c>
      <c r="N1542" s="540" t="s">
        <v>2478</v>
      </c>
      <c r="O1542" s="540" t="s">
        <v>2478</v>
      </c>
      <c r="P1542" s="540" t="s">
        <v>2478</v>
      </c>
      <c r="Q1542" s="540" t="s">
        <v>2478</v>
      </c>
      <c r="R1542" s="540" t="s">
        <v>2478</v>
      </c>
      <c r="S1542" s="540" t="s">
        <v>2478</v>
      </c>
    </row>
    <row r="1543" spans="1:19">
      <c r="A1543" s="543" t="s">
        <v>6204</v>
      </c>
      <c r="B1543" s="544"/>
      <c r="C1543" s="544"/>
      <c r="D1543" s="545">
        <v>90079</v>
      </c>
      <c r="E1543" s="545">
        <v>90079</v>
      </c>
      <c r="F1543" s="545" t="s">
        <v>6359</v>
      </c>
      <c r="G1543" s="543" t="s">
        <v>6360</v>
      </c>
      <c r="H1543" s="545" t="s">
        <v>3468</v>
      </c>
      <c r="I1543" s="544" t="s">
        <v>2478</v>
      </c>
      <c r="J1543" s="543" t="s">
        <v>2478</v>
      </c>
      <c r="K1543" s="543" t="s">
        <v>2478</v>
      </c>
      <c r="L1543" s="543" t="s">
        <v>2478</v>
      </c>
      <c r="M1543" s="543" t="s">
        <v>2478</v>
      </c>
      <c r="N1543" s="543" t="s">
        <v>2478</v>
      </c>
      <c r="O1543" s="543" t="s">
        <v>2478</v>
      </c>
      <c r="P1543" s="543" t="s">
        <v>2478</v>
      </c>
      <c r="Q1543" s="543" t="s">
        <v>2478</v>
      </c>
      <c r="R1543" s="543" t="s">
        <v>2478</v>
      </c>
      <c r="S1543" s="543" t="s">
        <v>2478</v>
      </c>
    </row>
    <row r="1544" spans="1:19">
      <c r="A1544" s="540" t="s">
        <v>6204</v>
      </c>
      <c r="B1544" s="541"/>
      <c r="C1544" s="541"/>
      <c r="D1544" s="542">
        <v>90079</v>
      </c>
      <c r="E1544" s="542">
        <v>90079</v>
      </c>
      <c r="F1544" s="542" t="s">
        <v>6361</v>
      </c>
      <c r="G1544" s="540" t="s">
        <v>6362</v>
      </c>
      <c r="H1544" s="542" t="s">
        <v>3468</v>
      </c>
      <c r="I1544" s="541" t="s">
        <v>2478</v>
      </c>
      <c r="J1544" s="540" t="s">
        <v>2478</v>
      </c>
      <c r="K1544" s="540" t="s">
        <v>2478</v>
      </c>
      <c r="L1544" s="540" t="s">
        <v>2478</v>
      </c>
      <c r="M1544" s="540" t="s">
        <v>2478</v>
      </c>
      <c r="N1544" s="540" t="s">
        <v>2478</v>
      </c>
      <c r="O1544" s="540" t="s">
        <v>2478</v>
      </c>
      <c r="P1544" s="540" t="s">
        <v>2478</v>
      </c>
      <c r="Q1544" s="540" t="s">
        <v>2478</v>
      </c>
      <c r="R1544" s="540" t="s">
        <v>2478</v>
      </c>
      <c r="S1544" s="540" t="s">
        <v>2478</v>
      </c>
    </row>
    <row r="1545" spans="1:19">
      <c r="A1545" s="543" t="s">
        <v>6204</v>
      </c>
      <c r="B1545" s="544"/>
      <c r="C1545" s="544"/>
      <c r="D1545" s="545">
        <v>90102</v>
      </c>
      <c r="E1545" s="545">
        <v>90102</v>
      </c>
      <c r="F1545" s="545" t="s">
        <v>6363</v>
      </c>
      <c r="G1545" s="543" t="s">
        <v>6364</v>
      </c>
      <c r="H1545" s="545" t="s">
        <v>3468</v>
      </c>
      <c r="I1545" s="544" t="s">
        <v>2478</v>
      </c>
      <c r="J1545" s="543" t="s">
        <v>2478</v>
      </c>
      <c r="K1545" s="543" t="s">
        <v>2478</v>
      </c>
      <c r="L1545" s="543" t="s">
        <v>2478</v>
      </c>
      <c r="M1545" s="543" t="s">
        <v>2478</v>
      </c>
      <c r="N1545" s="543" t="s">
        <v>2478</v>
      </c>
      <c r="O1545" s="543" t="s">
        <v>2478</v>
      </c>
      <c r="P1545" s="543" t="s">
        <v>2478</v>
      </c>
      <c r="Q1545" s="543" t="s">
        <v>2478</v>
      </c>
      <c r="R1545" s="543" t="s">
        <v>2478</v>
      </c>
      <c r="S1545" s="543" t="s">
        <v>2478</v>
      </c>
    </row>
    <row r="1546" spans="1:19">
      <c r="A1546" s="540" t="s">
        <v>6204</v>
      </c>
      <c r="B1546" s="541"/>
      <c r="C1546" s="541"/>
      <c r="D1546" s="542">
        <v>90102</v>
      </c>
      <c r="E1546" s="542">
        <v>90102</v>
      </c>
      <c r="F1546" s="542" t="s">
        <v>6365</v>
      </c>
      <c r="G1546" s="540" t="s">
        <v>6366</v>
      </c>
      <c r="H1546" s="542" t="s">
        <v>3468</v>
      </c>
      <c r="I1546" s="541" t="s">
        <v>2478</v>
      </c>
      <c r="J1546" s="540" t="s">
        <v>2478</v>
      </c>
      <c r="K1546" s="540" t="s">
        <v>2478</v>
      </c>
      <c r="L1546" s="540" t="s">
        <v>2478</v>
      </c>
      <c r="M1546" s="540" t="s">
        <v>2478</v>
      </c>
      <c r="N1546" s="540" t="s">
        <v>2478</v>
      </c>
      <c r="O1546" s="540" t="s">
        <v>2478</v>
      </c>
      <c r="P1546" s="540" t="s">
        <v>2478</v>
      </c>
      <c r="Q1546" s="540" t="s">
        <v>2478</v>
      </c>
      <c r="R1546" s="540" t="s">
        <v>2478</v>
      </c>
      <c r="S1546" s="540" t="s">
        <v>2478</v>
      </c>
    </row>
    <row r="1547" spans="1:19">
      <c r="A1547" s="543" t="s">
        <v>6204</v>
      </c>
      <c r="B1547" s="544"/>
      <c r="C1547" s="544"/>
      <c r="D1547" s="545">
        <v>90079</v>
      </c>
      <c r="E1547" s="545">
        <v>90079</v>
      </c>
      <c r="F1547" s="545" t="s">
        <v>6367</v>
      </c>
      <c r="G1547" s="543" t="s">
        <v>6368</v>
      </c>
      <c r="H1547" s="545" t="s">
        <v>2469</v>
      </c>
      <c r="I1547" s="544" t="s">
        <v>2478</v>
      </c>
      <c r="J1547" s="543" t="s">
        <v>2478</v>
      </c>
      <c r="K1547" s="543" t="s">
        <v>2478</v>
      </c>
      <c r="L1547" s="543" t="s">
        <v>2478</v>
      </c>
      <c r="M1547" s="543" t="s">
        <v>2478</v>
      </c>
      <c r="N1547" s="543" t="s">
        <v>2478</v>
      </c>
      <c r="O1547" s="543" t="s">
        <v>2478</v>
      </c>
      <c r="P1547" s="543" t="s">
        <v>2478</v>
      </c>
      <c r="Q1547" s="543" t="s">
        <v>2478</v>
      </c>
      <c r="R1547" s="543" t="s">
        <v>2478</v>
      </c>
      <c r="S1547" s="543" t="s">
        <v>2478</v>
      </c>
    </row>
    <row r="1548" spans="1:19">
      <c r="A1548" s="540" t="s">
        <v>6204</v>
      </c>
      <c r="B1548" s="541"/>
      <c r="C1548" s="541"/>
      <c r="D1548" s="542">
        <v>10153</v>
      </c>
      <c r="E1548" s="542">
        <v>10153</v>
      </c>
      <c r="F1548" s="542" t="s">
        <v>6369</v>
      </c>
      <c r="G1548" s="540" t="s">
        <v>6370</v>
      </c>
      <c r="H1548" s="542" t="s">
        <v>2469</v>
      </c>
      <c r="I1548" s="542" t="s">
        <v>2469</v>
      </c>
      <c r="J1548" s="540" t="s">
        <v>2478</v>
      </c>
      <c r="K1548" s="540" t="s">
        <v>2478</v>
      </c>
      <c r="L1548" s="540" t="s">
        <v>2478</v>
      </c>
      <c r="M1548" s="540" t="s">
        <v>2478</v>
      </c>
      <c r="N1548" s="540" t="s">
        <v>2478</v>
      </c>
      <c r="O1548" s="540" t="s">
        <v>2478</v>
      </c>
      <c r="P1548" s="540" t="s">
        <v>2478</v>
      </c>
      <c r="Q1548" s="540" t="s">
        <v>2478</v>
      </c>
      <c r="R1548" s="540" t="s">
        <v>2478</v>
      </c>
      <c r="S1548" s="540" t="s">
        <v>2478</v>
      </c>
    </row>
    <row r="1549" spans="1:19">
      <c r="A1549" s="543" t="s">
        <v>6204</v>
      </c>
      <c r="B1549" s="544"/>
      <c r="C1549" s="544"/>
      <c r="D1549" s="545">
        <v>10153</v>
      </c>
      <c r="E1549" s="545">
        <v>10153</v>
      </c>
      <c r="F1549" s="545" t="s">
        <v>6371</v>
      </c>
      <c r="G1549" s="543" t="s">
        <v>6372</v>
      </c>
      <c r="H1549" s="545" t="s">
        <v>2469</v>
      </c>
      <c r="I1549" s="545" t="s">
        <v>2469</v>
      </c>
      <c r="J1549" s="543" t="s">
        <v>2478</v>
      </c>
      <c r="K1549" s="543" t="s">
        <v>2478</v>
      </c>
      <c r="L1549" s="543" t="s">
        <v>2478</v>
      </c>
      <c r="M1549" s="543" t="s">
        <v>2478</v>
      </c>
      <c r="N1549" s="543" t="s">
        <v>2478</v>
      </c>
      <c r="O1549" s="543" t="s">
        <v>2478</v>
      </c>
      <c r="P1549" s="543" t="s">
        <v>2478</v>
      </c>
      <c r="Q1549" s="543" t="s">
        <v>2478</v>
      </c>
      <c r="R1549" s="543" t="s">
        <v>2478</v>
      </c>
      <c r="S1549" s="543" t="s">
        <v>2478</v>
      </c>
    </row>
    <row r="1550" spans="1:19">
      <c r="A1550" s="540" t="s">
        <v>6204</v>
      </c>
      <c r="B1550" s="541"/>
      <c r="C1550" s="541"/>
      <c r="D1550" s="542">
        <v>60000</v>
      </c>
      <c r="E1550" s="542">
        <v>60000</v>
      </c>
      <c r="F1550" s="542" t="s">
        <v>6373</v>
      </c>
      <c r="G1550" s="540" t="s">
        <v>6374</v>
      </c>
      <c r="H1550" s="542" t="s">
        <v>2469</v>
      </c>
      <c r="I1550" s="541" t="s">
        <v>2478</v>
      </c>
      <c r="J1550" s="540" t="s">
        <v>2478</v>
      </c>
      <c r="K1550" s="540" t="s">
        <v>2478</v>
      </c>
      <c r="L1550" s="540" t="s">
        <v>2478</v>
      </c>
      <c r="M1550" s="540" t="s">
        <v>2478</v>
      </c>
      <c r="N1550" s="540" t="s">
        <v>2478</v>
      </c>
      <c r="O1550" s="540" t="s">
        <v>2478</v>
      </c>
      <c r="P1550" s="540" t="s">
        <v>2478</v>
      </c>
      <c r="Q1550" s="540" t="s">
        <v>2478</v>
      </c>
      <c r="R1550" s="540" t="s">
        <v>2478</v>
      </c>
      <c r="S1550" s="540" t="s">
        <v>2478</v>
      </c>
    </row>
    <row r="1551" spans="1:19">
      <c r="A1551" s="543" t="s">
        <v>6204</v>
      </c>
      <c r="B1551" s="544"/>
      <c r="C1551" s="544"/>
      <c r="D1551" s="545">
        <v>60000</v>
      </c>
      <c r="E1551" s="545">
        <v>60000</v>
      </c>
      <c r="F1551" s="545" t="s">
        <v>6375</v>
      </c>
      <c r="G1551" s="543" t="s">
        <v>6376</v>
      </c>
      <c r="H1551" s="545" t="s">
        <v>2469</v>
      </c>
      <c r="I1551" s="544" t="s">
        <v>2478</v>
      </c>
      <c r="J1551" s="543" t="s">
        <v>2478</v>
      </c>
      <c r="K1551" s="543" t="s">
        <v>2478</v>
      </c>
      <c r="L1551" s="543" t="s">
        <v>2478</v>
      </c>
      <c r="M1551" s="543" t="s">
        <v>2478</v>
      </c>
      <c r="N1551" s="543" t="s">
        <v>2478</v>
      </c>
      <c r="O1551" s="543" t="s">
        <v>2478</v>
      </c>
      <c r="P1551" s="543" t="s">
        <v>2478</v>
      </c>
      <c r="Q1551" s="543" t="s">
        <v>2478</v>
      </c>
      <c r="R1551" s="543" t="s">
        <v>2478</v>
      </c>
      <c r="S1551" s="543" t="s">
        <v>2478</v>
      </c>
    </row>
    <row r="1552" spans="1:19">
      <c r="A1552" s="540" t="s">
        <v>6204</v>
      </c>
      <c r="B1552" s="541"/>
      <c r="C1552" s="541"/>
      <c r="D1552" s="542">
        <v>90900</v>
      </c>
      <c r="E1552" s="542">
        <v>90900</v>
      </c>
      <c r="F1552" s="542" t="s">
        <v>6377</v>
      </c>
      <c r="G1552" s="540" t="s">
        <v>6378</v>
      </c>
      <c r="H1552" s="542" t="s">
        <v>2469</v>
      </c>
      <c r="I1552" s="542" t="s">
        <v>2469</v>
      </c>
      <c r="J1552" s="540" t="s">
        <v>2478</v>
      </c>
      <c r="K1552" s="540" t="s">
        <v>2478</v>
      </c>
      <c r="L1552" s="540" t="s">
        <v>2478</v>
      </c>
      <c r="M1552" s="540" t="s">
        <v>2478</v>
      </c>
      <c r="N1552" s="540" t="s">
        <v>2478</v>
      </c>
      <c r="O1552" s="540" t="s">
        <v>2478</v>
      </c>
      <c r="P1552" s="540" t="s">
        <v>2478</v>
      </c>
      <c r="Q1552" s="546">
        <v>44628.708333333336</v>
      </c>
      <c r="R1552" s="540" t="s">
        <v>2478</v>
      </c>
      <c r="S1552" s="540" t="s">
        <v>2478</v>
      </c>
    </row>
    <row r="1553" spans="1:19">
      <c r="A1553" s="543" t="s">
        <v>6204</v>
      </c>
      <c r="B1553" s="544"/>
      <c r="C1553" s="544"/>
      <c r="D1553" s="545">
        <v>90005</v>
      </c>
      <c r="E1553" s="545">
        <v>90005</v>
      </c>
      <c r="F1553" s="545" t="s">
        <v>6379</v>
      </c>
      <c r="G1553" s="543" t="s">
        <v>6380</v>
      </c>
      <c r="H1553" s="545" t="s">
        <v>2469</v>
      </c>
      <c r="I1553" s="544" t="s">
        <v>2478</v>
      </c>
      <c r="J1553" s="543" t="s">
        <v>2478</v>
      </c>
      <c r="K1553" s="543" t="s">
        <v>2478</v>
      </c>
      <c r="L1553" s="543" t="s">
        <v>2478</v>
      </c>
      <c r="M1553" s="543" t="s">
        <v>2478</v>
      </c>
      <c r="N1553" s="543" t="s">
        <v>2478</v>
      </c>
      <c r="O1553" s="543" t="s">
        <v>2478</v>
      </c>
      <c r="P1553" s="543" t="s">
        <v>2478</v>
      </c>
      <c r="Q1553" s="543" t="s">
        <v>2478</v>
      </c>
      <c r="R1553" s="543" t="s">
        <v>2478</v>
      </c>
      <c r="S1553" s="543" t="s">
        <v>2478</v>
      </c>
    </row>
    <row r="1554" spans="1:19">
      <c r="A1554" s="540" t="s">
        <v>6204</v>
      </c>
      <c r="B1554" s="541"/>
      <c r="C1554" s="541"/>
      <c r="D1554" s="542">
        <v>90005</v>
      </c>
      <c r="E1554" s="542">
        <v>90005</v>
      </c>
      <c r="F1554" s="542" t="s">
        <v>6381</v>
      </c>
      <c r="G1554" s="540" t="s">
        <v>6382</v>
      </c>
      <c r="H1554" s="542" t="s">
        <v>2469</v>
      </c>
      <c r="I1554" s="541" t="s">
        <v>2478</v>
      </c>
      <c r="J1554" s="540" t="s">
        <v>2478</v>
      </c>
      <c r="K1554" s="540" t="s">
        <v>2478</v>
      </c>
      <c r="L1554" s="540" t="s">
        <v>2478</v>
      </c>
      <c r="M1554" s="540" t="s">
        <v>2478</v>
      </c>
      <c r="N1554" s="540" t="s">
        <v>2478</v>
      </c>
      <c r="O1554" s="540" t="s">
        <v>2478</v>
      </c>
      <c r="P1554" s="540" t="s">
        <v>2478</v>
      </c>
      <c r="Q1554" s="540" t="s">
        <v>2478</v>
      </c>
      <c r="R1554" s="540" t="s">
        <v>2478</v>
      </c>
      <c r="S1554" s="540" t="s">
        <v>2478</v>
      </c>
    </row>
    <row r="1555" spans="1:19">
      <c r="A1555" s="543" t="s">
        <v>6204</v>
      </c>
      <c r="B1555" s="544"/>
      <c r="C1555" s="544"/>
      <c r="D1555" s="545">
        <v>90900</v>
      </c>
      <c r="E1555" s="545">
        <v>90900</v>
      </c>
      <c r="F1555" s="545" t="s">
        <v>6383</v>
      </c>
      <c r="G1555" s="543" t="s">
        <v>6384</v>
      </c>
      <c r="H1555" s="545" t="s">
        <v>2469</v>
      </c>
      <c r="I1555" s="545" t="s">
        <v>2469</v>
      </c>
      <c r="J1555" s="543" t="s">
        <v>2478</v>
      </c>
      <c r="K1555" s="543" t="s">
        <v>2478</v>
      </c>
      <c r="L1555" s="543" t="s">
        <v>2478</v>
      </c>
      <c r="M1555" s="543" t="s">
        <v>2478</v>
      </c>
      <c r="N1555" s="543" t="s">
        <v>2478</v>
      </c>
      <c r="O1555" s="543" t="s">
        <v>2478</v>
      </c>
      <c r="P1555" s="543" t="s">
        <v>2478</v>
      </c>
      <c r="Q1555" s="547">
        <v>44628.708333333336</v>
      </c>
      <c r="R1555" s="543" t="s">
        <v>2478</v>
      </c>
      <c r="S1555" s="543" t="s">
        <v>2478</v>
      </c>
    </row>
    <row r="1556" spans="1:19">
      <c r="A1556" s="540" t="s">
        <v>6204</v>
      </c>
      <c r="B1556" s="541"/>
      <c r="C1556" s="541"/>
      <c r="D1556" s="542">
        <v>90005</v>
      </c>
      <c r="E1556" s="542">
        <v>90005</v>
      </c>
      <c r="F1556" s="542" t="s">
        <v>6385</v>
      </c>
      <c r="G1556" s="540" t="s">
        <v>6386</v>
      </c>
      <c r="H1556" s="542" t="s">
        <v>2469</v>
      </c>
      <c r="I1556" s="541" t="s">
        <v>2478</v>
      </c>
      <c r="J1556" s="540" t="s">
        <v>2478</v>
      </c>
      <c r="K1556" s="540" t="s">
        <v>2478</v>
      </c>
      <c r="L1556" s="540" t="s">
        <v>2478</v>
      </c>
      <c r="M1556" s="540" t="s">
        <v>2478</v>
      </c>
      <c r="N1556" s="540" t="s">
        <v>2478</v>
      </c>
      <c r="O1556" s="540" t="s">
        <v>2478</v>
      </c>
      <c r="P1556" s="540" t="s">
        <v>2478</v>
      </c>
      <c r="Q1556" s="540" t="s">
        <v>2478</v>
      </c>
      <c r="R1556" s="540" t="s">
        <v>2478</v>
      </c>
      <c r="S1556" s="540" t="s">
        <v>2478</v>
      </c>
    </row>
    <row r="1557" spans="1:19">
      <c r="A1557" s="543" t="s">
        <v>6204</v>
      </c>
      <c r="B1557" s="544"/>
      <c r="C1557" s="544"/>
      <c r="D1557" s="545">
        <v>90005</v>
      </c>
      <c r="E1557" s="545">
        <v>90005</v>
      </c>
      <c r="F1557" s="545" t="s">
        <v>6387</v>
      </c>
      <c r="G1557" s="543" t="s">
        <v>6388</v>
      </c>
      <c r="H1557" s="545" t="s">
        <v>2469</v>
      </c>
      <c r="I1557" s="544" t="s">
        <v>2478</v>
      </c>
      <c r="J1557" s="543" t="s">
        <v>2478</v>
      </c>
      <c r="K1557" s="543" t="s">
        <v>2478</v>
      </c>
      <c r="L1557" s="543" t="s">
        <v>2478</v>
      </c>
      <c r="M1557" s="543" t="s">
        <v>2478</v>
      </c>
      <c r="N1557" s="543" t="s">
        <v>2478</v>
      </c>
      <c r="O1557" s="543" t="s">
        <v>2478</v>
      </c>
      <c r="P1557" s="543" t="s">
        <v>2478</v>
      </c>
      <c r="Q1557" s="543" t="s">
        <v>2478</v>
      </c>
      <c r="R1557" s="543" t="s">
        <v>2478</v>
      </c>
      <c r="S1557" s="543" t="s">
        <v>2478</v>
      </c>
    </row>
    <row r="1558" spans="1:19">
      <c r="A1558" s="540" t="s">
        <v>6204</v>
      </c>
      <c r="B1558" s="541"/>
      <c r="C1558" s="541"/>
      <c r="D1558" s="542">
        <v>60000</v>
      </c>
      <c r="E1558" s="542">
        <v>60000</v>
      </c>
      <c r="F1558" s="542" t="s">
        <v>6389</v>
      </c>
      <c r="G1558" s="540" t="s">
        <v>6390</v>
      </c>
      <c r="H1558" s="542" t="s">
        <v>2469</v>
      </c>
      <c r="I1558" s="541" t="s">
        <v>2478</v>
      </c>
      <c r="J1558" s="540" t="s">
        <v>2478</v>
      </c>
      <c r="K1558" s="540" t="s">
        <v>2478</v>
      </c>
      <c r="L1558" s="540" t="s">
        <v>2478</v>
      </c>
      <c r="M1558" s="540" t="s">
        <v>2478</v>
      </c>
      <c r="N1558" s="540" t="s">
        <v>2478</v>
      </c>
      <c r="O1558" s="540" t="s">
        <v>2478</v>
      </c>
      <c r="P1558" s="540" t="s">
        <v>2478</v>
      </c>
      <c r="Q1558" s="540" t="s">
        <v>2478</v>
      </c>
      <c r="R1558" s="540" t="s">
        <v>2478</v>
      </c>
      <c r="S1558" s="540" t="s">
        <v>2478</v>
      </c>
    </row>
    <row r="1559" spans="1:19">
      <c r="A1559" s="543" t="s">
        <v>6204</v>
      </c>
      <c r="B1559" s="544"/>
      <c r="C1559" s="544"/>
      <c r="D1559" s="545">
        <v>60000</v>
      </c>
      <c r="E1559" s="545">
        <v>60000</v>
      </c>
      <c r="F1559" s="545" t="s">
        <v>6391</v>
      </c>
      <c r="G1559" s="543" t="s">
        <v>6392</v>
      </c>
      <c r="H1559" s="545" t="s">
        <v>2469</v>
      </c>
      <c r="I1559" s="544" t="s">
        <v>2478</v>
      </c>
      <c r="J1559" s="543" t="s">
        <v>2478</v>
      </c>
      <c r="K1559" s="543" t="s">
        <v>2478</v>
      </c>
      <c r="L1559" s="543" t="s">
        <v>2478</v>
      </c>
      <c r="M1559" s="543" t="s">
        <v>2478</v>
      </c>
      <c r="N1559" s="543" t="s">
        <v>2478</v>
      </c>
      <c r="O1559" s="543" t="s">
        <v>2478</v>
      </c>
      <c r="P1559" s="543" t="s">
        <v>2478</v>
      </c>
      <c r="Q1559" s="543" t="s">
        <v>2478</v>
      </c>
      <c r="R1559" s="543" t="s">
        <v>2478</v>
      </c>
      <c r="S1559" s="543" t="s">
        <v>2478</v>
      </c>
    </row>
    <row r="1560" spans="1:19">
      <c r="A1560" s="540" t="s">
        <v>6204</v>
      </c>
      <c r="B1560" s="541"/>
      <c r="C1560" s="541"/>
      <c r="D1560" s="542">
        <v>90007</v>
      </c>
      <c r="E1560" s="542">
        <v>90007</v>
      </c>
      <c r="F1560" s="542" t="s">
        <v>6393</v>
      </c>
      <c r="G1560" s="540" t="s">
        <v>6394</v>
      </c>
      <c r="H1560" s="542" t="s">
        <v>2469</v>
      </c>
      <c r="I1560" s="541" t="s">
        <v>2478</v>
      </c>
      <c r="J1560" s="540" t="s">
        <v>2478</v>
      </c>
      <c r="K1560" s="540" t="s">
        <v>2478</v>
      </c>
      <c r="L1560" s="540" t="s">
        <v>2478</v>
      </c>
      <c r="M1560" s="540" t="s">
        <v>2478</v>
      </c>
      <c r="N1560" s="540" t="s">
        <v>2478</v>
      </c>
      <c r="O1560" s="540" t="s">
        <v>2478</v>
      </c>
      <c r="P1560" s="540" t="s">
        <v>2478</v>
      </c>
      <c r="Q1560" s="540" t="s">
        <v>2478</v>
      </c>
      <c r="R1560" s="540" t="s">
        <v>2478</v>
      </c>
      <c r="S1560" s="540" t="s">
        <v>2478</v>
      </c>
    </row>
    <row r="1561" spans="1:19">
      <c r="A1561" s="543" t="s">
        <v>6204</v>
      </c>
      <c r="B1561" s="544"/>
      <c r="C1561" s="544"/>
      <c r="D1561" s="545">
        <v>90007</v>
      </c>
      <c r="E1561" s="545">
        <v>90007</v>
      </c>
      <c r="F1561" s="545" t="s">
        <v>6395</v>
      </c>
      <c r="G1561" s="543" t="s">
        <v>6396</v>
      </c>
      <c r="H1561" s="545" t="s">
        <v>2469</v>
      </c>
      <c r="I1561" s="544" t="s">
        <v>2478</v>
      </c>
      <c r="J1561" s="543" t="s">
        <v>2478</v>
      </c>
      <c r="K1561" s="543" t="s">
        <v>2478</v>
      </c>
      <c r="L1561" s="543" t="s">
        <v>2478</v>
      </c>
      <c r="M1561" s="543" t="s">
        <v>2478</v>
      </c>
      <c r="N1561" s="543" t="s">
        <v>2478</v>
      </c>
      <c r="O1561" s="543" t="s">
        <v>2478</v>
      </c>
      <c r="P1561" s="543" t="s">
        <v>2478</v>
      </c>
      <c r="Q1561" s="543" t="s">
        <v>2478</v>
      </c>
      <c r="R1561" s="543" t="s">
        <v>2478</v>
      </c>
      <c r="S1561" s="543" t="s">
        <v>2478</v>
      </c>
    </row>
    <row r="1562" spans="1:19">
      <c r="A1562" s="540" t="s">
        <v>6204</v>
      </c>
      <c r="B1562" s="541"/>
      <c r="C1562" s="541"/>
      <c r="D1562" s="542">
        <v>90005</v>
      </c>
      <c r="E1562" s="542">
        <v>90005</v>
      </c>
      <c r="F1562" s="542" t="s">
        <v>6397</v>
      </c>
      <c r="G1562" s="540" t="s">
        <v>6398</v>
      </c>
      <c r="H1562" s="542" t="s">
        <v>2469</v>
      </c>
      <c r="I1562" s="541" t="s">
        <v>2478</v>
      </c>
      <c r="J1562" s="540" t="s">
        <v>2478</v>
      </c>
      <c r="K1562" s="540" t="s">
        <v>2478</v>
      </c>
      <c r="L1562" s="540" t="s">
        <v>2478</v>
      </c>
      <c r="M1562" s="540" t="s">
        <v>2478</v>
      </c>
      <c r="N1562" s="540" t="s">
        <v>2478</v>
      </c>
      <c r="O1562" s="540" t="s">
        <v>2478</v>
      </c>
      <c r="P1562" s="540" t="s">
        <v>2478</v>
      </c>
      <c r="Q1562" s="540" t="s">
        <v>2478</v>
      </c>
      <c r="R1562" s="540" t="s">
        <v>2478</v>
      </c>
      <c r="S1562" s="540" t="s">
        <v>2478</v>
      </c>
    </row>
    <row r="1563" spans="1:19">
      <c r="A1563" s="543" t="s">
        <v>6204</v>
      </c>
      <c r="B1563" s="544"/>
      <c r="C1563" s="544"/>
      <c r="D1563" s="545">
        <v>90005</v>
      </c>
      <c r="E1563" s="545">
        <v>90005</v>
      </c>
      <c r="F1563" s="545" t="s">
        <v>6399</v>
      </c>
      <c r="G1563" s="543" t="s">
        <v>6400</v>
      </c>
      <c r="H1563" s="545" t="s">
        <v>2546</v>
      </c>
      <c r="I1563" s="544" t="s">
        <v>2478</v>
      </c>
      <c r="J1563" s="543" t="s">
        <v>2478</v>
      </c>
      <c r="K1563" s="543" t="s">
        <v>2478</v>
      </c>
      <c r="L1563" s="543" t="s">
        <v>2478</v>
      </c>
      <c r="M1563" s="543" t="s">
        <v>2478</v>
      </c>
      <c r="N1563" s="543" t="s">
        <v>2478</v>
      </c>
      <c r="O1563" s="543" t="s">
        <v>2478</v>
      </c>
      <c r="P1563" s="543" t="s">
        <v>2478</v>
      </c>
      <c r="Q1563" s="543" t="s">
        <v>2478</v>
      </c>
      <c r="R1563" s="543" t="s">
        <v>2478</v>
      </c>
      <c r="S1563" s="543" t="s">
        <v>2478</v>
      </c>
    </row>
    <row r="1564" spans="1:19">
      <c r="A1564" s="540" t="s">
        <v>6204</v>
      </c>
      <c r="B1564" s="541"/>
      <c r="C1564" s="541"/>
      <c r="D1564" s="542">
        <v>90005</v>
      </c>
      <c r="E1564" s="542">
        <v>90005</v>
      </c>
      <c r="F1564" s="542" t="s">
        <v>6401</v>
      </c>
      <c r="G1564" s="540" t="s">
        <v>6402</v>
      </c>
      <c r="H1564" s="542" t="s">
        <v>2546</v>
      </c>
      <c r="I1564" s="541" t="s">
        <v>2478</v>
      </c>
      <c r="J1564" s="540" t="s">
        <v>2478</v>
      </c>
      <c r="K1564" s="540" t="s">
        <v>2478</v>
      </c>
      <c r="L1564" s="540" t="s">
        <v>2478</v>
      </c>
      <c r="M1564" s="540" t="s">
        <v>2478</v>
      </c>
      <c r="N1564" s="540" t="s">
        <v>2478</v>
      </c>
      <c r="O1564" s="540" t="s">
        <v>2478</v>
      </c>
      <c r="P1564" s="540" t="s">
        <v>2478</v>
      </c>
      <c r="Q1564" s="540" t="s">
        <v>2478</v>
      </c>
      <c r="R1564" s="540" t="s">
        <v>2478</v>
      </c>
      <c r="S1564" s="540" t="s">
        <v>2478</v>
      </c>
    </row>
    <row r="1565" spans="1:19">
      <c r="A1565" s="543" t="s">
        <v>6204</v>
      </c>
      <c r="B1565" s="544"/>
      <c r="C1565" s="544"/>
      <c r="D1565" s="545">
        <v>90005</v>
      </c>
      <c r="E1565" s="545">
        <v>90005</v>
      </c>
      <c r="F1565" s="545" t="s">
        <v>6403</v>
      </c>
      <c r="G1565" s="543" t="s">
        <v>6404</v>
      </c>
      <c r="H1565" s="545" t="s">
        <v>2546</v>
      </c>
      <c r="I1565" s="544" t="s">
        <v>2478</v>
      </c>
      <c r="J1565" s="543" t="s">
        <v>2478</v>
      </c>
      <c r="K1565" s="543" t="s">
        <v>2478</v>
      </c>
      <c r="L1565" s="543" t="s">
        <v>2478</v>
      </c>
      <c r="M1565" s="543" t="s">
        <v>2478</v>
      </c>
      <c r="N1565" s="543" t="s">
        <v>2478</v>
      </c>
      <c r="O1565" s="543" t="s">
        <v>2478</v>
      </c>
      <c r="P1565" s="543" t="s">
        <v>2478</v>
      </c>
      <c r="Q1565" s="543" t="s">
        <v>2478</v>
      </c>
      <c r="R1565" s="543" t="s">
        <v>2478</v>
      </c>
      <c r="S1565" s="543" t="s">
        <v>2478</v>
      </c>
    </row>
    <row r="1566" spans="1:19">
      <c r="A1566" s="540" t="s">
        <v>6204</v>
      </c>
      <c r="B1566" s="541"/>
      <c r="C1566" s="541"/>
      <c r="D1566" s="542">
        <v>90005</v>
      </c>
      <c r="E1566" s="542">
        <v>90005</v>
      </c>
      <c r="F1566" s="542" t="s">
        <v>6405</v>
      </c>
      <c r="G1566" s="540" t="s">
        <v>6406</v>
      </c>
      <c r="H1566" s="542" t="s">
        <v>2469</v>
      </c>
      <c r="I1566" s="541" t="s">
        <v>2478</v>
      </c>
      <c r="J1566" s="540" t="s">
        <v>2478</v>
      </c>
      <c r="K1566" s="540" t="s">
        <v>2478</v>
      </c>
      <c r="L1566" s="540" t="s">
        <v>2478</v>
      </c>
      <c r="M1566" s="540" t="s">
        <v>2478</v>
      </c>
      <c r="N1566" s="540" t="s">
        <v>2478</v>
      </c>
      <c r="O1566" s="540" t="s">
        <v>2478</v>
      </c>
      <c r="P1566" s="540" t="s">
        <v>2478</v>
      </c>
      <c r="Q1566" s="540" t="s">
        <v>2478</v>
      </c>
      <c r="R1566" s="540" t="s">
        <v>2478</v>
      </c>
      <c r="S1566" s="540" t="s">
        <v>2478</v>
      </c>
    </row>
    <row r="1567" spans="1:19">
      <c r="A1567" s="543" t="s">
        <v>6204</v>
      </c>
      <c r="B1567" s="544"/>
      <c r="C1567" s="544"/>
      <c r="D1567" s="545">
        <v>90005</v>
      </c>
      <c r="E1567" s="545">
        <v>90005</v>
      </c>
      <c r="F1567" s="545" t="s">
        <v>6407</v>
      </c>
      <c r="G1567" s="543" t="s">
        <v>6408</v>
      </c>
      <c r="H1567" s="545" t="s">
        <v>2469</v>
      </c>
      <c r="I1567" s="544" t="s">
        <v>2478</v>
      </c>
      <c r="J1567" s="543" t="s">
        <v>2478</v>
      </c>
      <c r="K1567" s="543" t="s">
        <v>2478</v>
      </c>
      <c r="L1567" s="543" t="s">
        <v>2478</v>
      </c>
      <c r="M1567" s="543" t="s">
        <v>2478</v>
      </c>
      <c r="N1567" s="543" t="s">
        <v>2478</v>
      </c>
      <c r="O1567" s="543" t="s">
        <v>2478</v>
      </c>
      <c r="P1567" s="543" t="s">
        <v>2478</v>
      </c>
      <c r="Q1567" s="543" t="s">
        <v>2478</v>
      </c>
      <c r="R1567" s="543" t="s">
        <v>2478</v>
      </c>
      <c r="S1567" s="543" t="s">
        <v>2478</v>
      </c>
    </row>
    <row r="1568" spans="1:19">
      <c r="A1568" s="540" t="s">
        <v>6204</v>
      </c>
      <c r="B1568" s="541"/>
      <c r="C1568" s="541"/>
      <c r="D1568" s="542">
        <v>90005</v>
      </c>
      <c r="E1568" s="542">
        <v>90005</v>
      </c>
      <c r="F1568" s="542" t="s">
        <v>6409</v>
      </c>
      <c r="G1568" s="540" t="s">
        <v>6410</v>
      </c>
      <c r="H1568" s="542" t="s">
        <v>2469</v>
      </c>
      <c r="I1568" s="541" t="s">
        <v>2478</v>
      </c>
      <c r="J1568" s="540" t="s">
        <v>2478</v>
      </c>
      <c r="K1568" s="540" t="s">
        <v>2478</v>
      </c>
      <c r="L1568" s="540" t="s">
        <v>2478</v>
      </c>
      <c r="M1568" s="540" t="s">
        <v>2478</v>
      </c>
      <c r="N1568" s="540" t="s">
        <v>2478</v>
      </c>
      <c r="O1568" s="540" t="s">
        <v>2478</v>
      </c>
      <c r="P1568" s="540" t="s">
        <v>2478</v>
      </c>
      <c r="Q1568" s="540" t="s">
        <v>2478</v>
      </c>
      <c r="R1568" s="540" t="s">
        <v>2478</v>
      </c>
      <c r="S1568" s="540" t="s">
        <v>2478</v>
      </c>
    </row>
    <row r="1569" spans="1:19">
      <c r="A1569" s="543" t="s">
        <v>6204</v>
      </c>
      <c r="B1569" s="544"/>
      <c r="C1569" s="544"/>
      <c r="D1569" s="545">
        <v>90005</v>
      </c>
      <c r="E1569" s="545">
        <v>90005</v>
      </c>
      <c r="F1569" s="545" t="s">
        <v>6411</v>
      </c>
      <c r="G1569" s="543" t="s">
        <v>6412</v>
      </c>
      <c r="H1569" s="545" t="s">
        <v>2469</v>
      </c>
      <c r="I1569" s="544" t="s">
        <v>2478</v>
      </c>
      <c r="J1569" s="543" t="s">
        <v>2478</v>
      </c>
      <c r="K1569" s="543" t="s">
        <v>2478</v>
      </c>
      <c r="L1569" s="543" t="s">
        <v>2478</v>
      </c>
      <c r="M1569" s="543" t="s">
        <v>2478</v>
      </c>
      <c r="N1569" s="543" t="s">
        <v>2478</v>
      </c>
      <c r="O1569" s="543" t="s">
        <v>2478</v>
      </c>
      <c r="P1569" s="543" t="s">
        <v>2478</v>
      </c>
      <c r="Q1569" s="543" t="s">
        <v>2478</v>
      </c>
      <c r="R1569" s="543" t="s">
        <v>2478</v>
      </c>
      <c r="S1569" s="543" t="s">
        <v>2478</v>
      </c>
    </row>
    <row r="1570" spans="1:19">
      <c r="A1570" s="540" t="s">
        <v>6204</v>
      </c>
      <c r="B1570" s="541"/>
      <c r="C1570" s="541"/>
      <c r="D1570" s="542">
        <v>90005</v>
      </c>
      <c r="E1570" s="542">
        <v>90005</v>
      </c>
      <c r="F1570" s="542" t="s">
        <v>6413</v>
      </c>
      <c r="G1570" s="540" t="s">
        <v>6414</v>
      </c>
      <c r="H1570" s="542" t="s">
        <v>2469</v>
      </c>
      <c r="I1570" s="541" t="s">
        <v>2478</v>
      </c>
      <c r="J1570" s="540" t="s">
        <v>2478</v>
      </c>
      <c r="K1570" s="540" t="s">
        <v>2478</v>
      </c>
      <c r="L1570" s="540" t="s">
        <v>2478</v>
      </c>
      <c r="M1570" s="540" t="s">
        <v>2478</v>
      </c>
      <c r="N1570" s="540" t="s">
        <v>2478</v>
      </c>
      <c r="O1570" s="540" t="s">
        <v>2478</v>
      </c>
      <c r="P1570" s="540" t="s">
        <v>2478</v>
      </c>
      <c r="Q1570" s="540" t="s">
        <v>2478</v>
      </c>
      <c r="R1570" s="540" t="s">
        <v>2478</v>
      </c>
      <c r="S1570" s="540" t="s">
        <v>2478</v>
      </c>
    </row>
    <row r="1571" spans="1:19">
      <c r="A1571" s="543" t="s">
        <v>6204</v>
      </c>
      <c r="B1571" s="544"/>
      <c r="C1571" s="544"/>
      <c r="D1571" s="545">
        <v>90005</v>
      </c>
      <c r="E1571" s="545">
        <v>90005</v>
      </c>
      <c r="F1571" s="545" t="s">
        <v>6415</v>
      </c>
      <c r="G1571" s="543" t="s">
        <v>6416</v>
      </c>
      <c r="H1571" s="545" t="s">
        <v>2469</v>
      </c>
      <c r="I1571" s="544" t="s">
        <v>2478</v>
      </c>
      <c r="J1571" s="543" t="s">
        <v>2478</v>
      </c>
      <c r="K1571" s="543" t="s">
        <v>2478</v>
      </c>
      <c r="L1571" s="543" t="s">
        <v>2478</v>
      </c>
      <c r="M1571" s="543" t="s">
        <v>2478</v>
      </c>
      <c r="N1571" s="543" t="s">
        <v>2478</v>
      </c>
      <c r="O1571" s="543" t="s">
        <v>2478</v>
      </c>
      <c r="P1571" s="543" t="s">
        <v>2478</v>
      </c>
      <c r="Q1571" s="543" t="s">
        <v>2478</v>
      </c>
      <c r="R1571" s="543" t="s">
        <v>2478</v>
      </c>
      <c r="S1571" s="543" t="s">
        <v>2478</v>
      </c>
    </row>
    <row r="1572" spans="1:19">
      <c r="A1572" s="540" t="s">
        <v>6204</v>
      </c>
      <c r="B1572" s="541"/>
      <c r="C1572" s="541"/>
      <c r="D1572" s="542">
        <v>90005</v>
      </c>
      <c r="E1572" s="542">
        <v>90005</v>
      </c>
      <c r="F1572" s="542" t="s">
        <v>6417</v>
      </c>
      <c r="G1572" s="540" t="s">
        <v>6418</v>
      </c>
      <c r="H1572" s="542" t="s">
        <v>2469</v>
      </c>
      <c r="I1572" s="541" t="s">
        <v>2478</v>
      </c>
      <c r="J1572" s="540" t="s">
        <v>2478</v>
      </c>
      <c r="K1572" s="540" t="s">
        <v>2478</v>
      </c>
      <c r="L1572" s="540" t="s">
        <v>2478</v>
      </c>
      <c r="M1572" s="540" t="s">
        <v>2478</v>
      </c>
      <c r="N1572" s="540" t="s">
        <v>2478</v>
      </c>
      <c r="O1572" s="540" t="s">
        <v>2478</v>
      </c>
      <c r="P1572" s="540" t="s">
        <v>2478</v>
      </c>
      <c r="Q1572" s="540" t="s">
        <v>2478</v>
      </c>
      <c r="R1572" s="540" t="s">
        <v>2478</v>
      </c>
      <c r="S1572" s="540" t="s">
        <v>2478</v>
      </c>
    </row>
    <row r="1573" spans="1:19">
      <c r="A1573" s="543" t="s">
        <v>6204</v>
      </c>
      <c r="B1573" s="544"/>
      <c r="C1573" s="544"/>
      <c r="D1573" s="545">
        <v>90005</v>
      </c>
      <c r="E1573" s="545">
        <v>90005</v>
      </c>
      <c r="F1573" s="545" t="s">
        <v>6419</v>
      </c>
      <c r="G1573" s="543" t="s">
        <v>6420</v>
      </c>
      <c r="H1573" s="545" t="s">
        <v>2469</v>
      </c>
      <c r="I1573" s="544" t="s">
        <v>2478</v>
      </c>
      <c r="J1573" s="543" t="s">
        <v>2478</v>
      </c>
      <c r="K1573" s="543" t="s">
        <v>2478</v>
      </c>
      <c r="L1573" s="543" t="s">
        <v>2478</v>
      </c>
      <c r="M1573" s="543" t="s">
        <v>2478</v>
      </c>
      <c r="N1573" s="543" t="s">
        <v>2478</v>
      </c>
      <c r="O1573" s="543" t="s">
        <v>2478</v>
      </c>
      <c r="P1573" s="543" t="s">
        <v>2478</v>
      </c>
      <c r="Q1573" s="543" t="s">
        <v>2478</v>
      </c>
      <c r="R1573" s="543" t="s">
        <v>2478</v>
      </c>
      <c r="S1573" s="543" t="s">
        <v>2478</v>
      </c>
    </row>
    <row r="1574" spans="1:19">
      <c r="A1574" s="540" t="s">
        <v>6204</v>
      </c>
      <c r="B1574" s="541"/>
      <c r="C1574" s="541"/>
      <c r="D1574" s="542">
        <v>90005</v>
      </c>
      <c r="E1574" s="542">
        <v>90005</v>
      </c>
      <c r="F1574" s="542" t="s">
        <v>6421</v>
      </c>
      <c r="G1574" s="540" t="s">
        <v>6422</v>
      </c>
      <c r="H1574" s="542" t="s">
        <v>2469</v>
      </c>
      <c r="I1574" s="541" t="s">
        <v>2478</v>
      </c>
      <c r="J1574" s="540" t="s">
        <v>2478</v>
      </c>
      <c r="K1574" s="540" t="s">
        <v>2478</v>
      </c>
      <c r="L1574" s="540" t="s">
        <v>2478</v>
      </c>
      <c r="M1574" s="540" t="s">
        <v>2478</v>
      </c>
      <c r="N1574" s="540" t="s">
        <v>2478</v>
      </c>
      <c r="O1574" s="540" t="s">
        <v>2478</v>
      </c>
      <c r="P1574" s="540" t="s">
        <v>2478</v>
      </c>
      <c r="Q1574" s="540" t="s">
        <v>2478</v>
      </c>
      <c r="R1574" s="540" t="s">
        <v>2478</v>
      </c>
      <c r="S1574" s="540" t="s">
        <v>2478</v>
      </c>
    </row>
    <row r="1575" spans="1:19">
      <c r="A1575" s="543" t="s">
        <v>6204</v>
      </c>
      <c r="B1575" s="544"/>
      <c r="C1575" s="544"/>
      <c r="D1575" s="545">
        <v>90005</v>
      </c>
      <c r="E1575" s="545">
        <v>90005</v>
      </c>
      <c r="F1575" s="545" t="s">
        <v>6423</v>
      </c>
      <c r="G1575" s="543" t="s">
        <v>6424</v>
      </c>
      <c r="H1575" s="545" t="s">
        <v>2469</v>
      </c>
      <c r="I1575" s="544" t="s">
        <v>2478</v>
      </c>
      <c r="J1575" s="543" t="s">
        <v>2478</v>
      </c>
      <c r="K1575" s="543" t="s">
        <v>2478</v>
      </c>
      <c r="L1575" s="543" t="s">
        <v>2478</v>
      </c>
      <c r="M1575" s="543" t="s">
        <v>2478</v>
      </c>
      <c r="N1575" s="543" t="s">
        <v>2478</v>
      </c>
      <c r="O1575" s="543" t="s">
        <v>2478</v>
      </c>
      <c r="P1575" s="543" t="s">
        <v>2478</v>
      </c>
      <c r="Q1575" s="543" t="s">
        <v>2478</v>
      </c>
      <c r="R1575" s="543" t="s">
        <v>2478</v>
      </c>
      <c r="S1575" s="543" t="s">
        <v>2478</v>
      </c>
    </row>
    <row r="1576" spans="1:19">
      <c r="A1576" s="540" t="s">
        <v>6204</v>
      </c>
      <c r="B1576" s="541"/>
      <c r="C1576" s="541"/>
      <c r="D1576" s="542">
        <v>90005</v>
      </c>
      <c r="E1576" s="542">
        <v>90005</v>
      </c>
      <c r="F1576" s="542" t="s">
        <v>6425</v>
      </c>
      <c r="G1576" s="540" t="s">
        <v>6426</v>
      </c>
      <c r="H1576" s="542" t="s">
        <v>2469</v>
      </c>
      <c r="I1576" s="541" t="s">
        <v>2478</v>
      </c>
      <c r="J1576" s="540" t="s">
        <v>2478</v>
      </c>
      <c r="K1576" s="540" t="s">
        <v>2478</v>
      </c>
      <c r="L1576" s="540" t="s">
        <v>2478</v>
      </c>
      <c r="M1576" s="540" t="s">
        <v>2478</v>
      </c>
      <c r="N1576" s="540" t="s">
        <v>2478</v>
      </c>
      <c r="O1576" s="540" t="s">
        <v>2478</v>
      </c>
      <c r="P1576" s="540" t="s">
        <v>2478</v>
      </c>
      <c r="Q1576" s="540" t="s">
        <v>2478</v>
      </c>
      <c r="R1576" s="540" t="s">
        <v>2478</v>
      </c>
      <c r="S1576" s="540" t="s">
        <v>2478</v>
      </c>
    </row>
    <row r="1577" spans="1:19">
      <c r="A1577" s="543" t="s">
        <v>6204</v>
      </c>
      <c r="B1577" s="544"/>
      <c r="C1577" s="544"/>
      <c r="D1577" s="545">
        <v>90005</v>
      </c>
      <c r="E1577" s="545">
        <v>90005</v>
      </c>
      <c r="F1577" s="545" t="s">
        <v>6427</v>
      </c>
      <c r="G1577" s="543" t="s">
        <v>6428</v>
      </c>
      <c r="H1577" s="545" t="s">
        <v>2469</v>
      </c>
      <c r="I1577" s="544" t="s">
        <v>2478</v>
      </c>
      <c r="J1577" s="543" t="s">
        <v>2478</v>
      </c>
      <c r="K1577" s="543" t="s">
        <v>2478</v>
      </c>
      <c r="L1577" s="543" t="s">
        <v>2478</v>
      </c>
      <c r="M1577" s="543" t="s">
        <v>2478</v>
      </c>
      <c r="N1577" s="543" t="s">
        <v>2478</v>
      </c>
      <c r="O1577" s="543" t="s">
        <v>2478</v>
      </c>
      <c r="P1577" s="543" t="s">
        <v>2478</v>
      </c>
      <c r="Q1577" s="543" t="s">
        <v>2478</v>
      </c>
      <c r="R1577" s="543" t="s">
        <v>2478</v>
      </c>
      <c r="S1577" s="543" t="s">
        <v>2478</v>
      </c>
    </row>
    <row r="1578" spans="1:19">
      <c r="A1578" s="540" t="s">
        <v>6204</v>
      </c>
      <c r="B1578" s="541"/>
      <c r="C1578" s="541"/>
      <c r="D1578" s="542">
        <v>90005</v>
      </c>
      <c r="E1578" s="542">
        <v>90005</v>
      </c>
      <c r="F1578" s="542" t="s">
        <v>6429</v>
      </c>
      <c r="G1578" s="540" t="s">
        <v>6430</v>
      </c>
      <c r="H1578" s="542" t="s">
        <v>2469</v>
      </c>
      <c r="I1578" s="541" t="s">
        <v>2478</v>
      </c>
      <c r="J1578" s="540" t="s">
        <v>2478</v>
      </c>
      <c r="K1578" s="540" t="s">
        <v>2478</v>
      </c>
      <c r="L1578" s="540" t="s">
        <v>2478</v>
      </c>
      <c r="M1578" s="540" t="s">
        <v>2478</v>
      </c>
      <c r="N1578" s="540" t="s">
        <v>2478</v>
      </c>
      <c r="O1578" s="540" t="s">
        <v>2478</v>
      </c>
      <c r="P1578" s="540" t="s">
        <v>2478</v>
      </c>
      <c r="Q1578" s="540" t="s">
        <v>2478</v>
      </c>
      <c r="R1578" s="540" t="s">
        <v>2478</v>
      </c>
      <c r="S1578" s="540" t="s">
        <v>2478</v>
      </c>
    </row>
    <row r="1579" spans="1:19">
      <c r="A1579" s="543" t="s">
        <v>6204</v>
      </c>
      <c r="B1579" s="544"/>
      <c r="C1579" s="544"/>
      <c r="D1579" s="545">
        <v>90005</v>
      </c>
      <c r="E1579" s="545">
        <v>90005</v>
      </c>
      <c r="F1579" s="545" t="s">
        <v>6431</v>
      </c>
      <c r="G1579" s="543" t="s">
        <v>6432</v>
      </c>
      <c r="H1579" s="545" t="s">
        <v>2469</v>
      </c>
      <c r="I1579" s="544" t="s">
        <v>2478</v>
      </c>
      <c r="J1579" s="543" t="s">
        <v>2478</v>
      </c>
      <c r="K1579" s="543" t="s">
        <v>2478</v>
      </c>
      <c r="L1579" s="543" t="s">
        <v>2478</v>
      </c>
      <c r="M1579" s="543" t="s">
        <v>2478</v>
      </c>
      <c r="N1579" s="543" t="s">
        <v>2478</v>
      </c>
      <c r="O1579" s="543" t="s">
        <v>2478</v>
      </c>
      <c r="P1579" s="543" t="s">
        <v>2478</v>
      </c>
      <c r="Q1579" s="543" t="s">
        <v>2478</v>
      </c>
      <c r="R1579" s="543" t="s">
        <v>2478</v>
      </c>
      <c r="S1579" s="543" t="s">
        <v>2478</v>
      </c>
    </row>
    <row r="1580" spans="1:19">
      <c r="A1580" s="540" t="s">
        <v>6204</v>
      </c>
      <c r="B1580" s="541"/>
      <c r="C1580" s="541"/>
      <c r="D1580" s="542">
        <v>90005</v>
      </c>
      <c r="E1580" s="542">
        <v>90005</v>
      </c>
      <c r="F1580" s="542" t="s">
        <v>6433</v>
      </c>
      <c r="G1580" s="540" t="s">
        <v>6434</v>
      </c>
      <c r="H1580" s="542" t="s">
        <v>2469</v>
      </c>
      <c r="I1580" s="541" t="s">
        <v>2478</v>
      </c>
      <c r="J1580" s="540" t="s">
        <v>2478</v>
      </c>
      <c r="K1580" s="540" t="s">
        <v>2478</v>
      </c>
      <c r="L1580" s="540" t="s">
        <v>2478</v>
      </c>
      <c r="M1580" s="540" t="s">
        <v>2478</v>
      </c>
      <c r="N1580" s="540" t="s">
        <v>2478</v>
      </c>
      <c r="O1580" s="540" t="s">
        <v>2478</v>
      </c>
      <c r="P1580" s="540" t="s">
        <v>2478</v>
      </c>
      <c r="Q1580" s="540" t="s">
        <v>2478</v>
      </c>
      <c r="R1580" s="540" t="s">
        <v>2478</v>
      </c>
      <c r="S1580" s="540" t="s">
        <v>2478</v>
      </c>
    </row>
    <row r="1581" spans="1:19">
      <c r="A1581" s="543" t="s">
        <v>6204</v>
      </c>
      <c r="B1581" s="544"/>
      <c r="C1581" s="544"/>
      <c r="D1581" s="545">
        <v>90005</v>
      </c>
      <c r="E1581" s="545">
        <v>90005</v>
      </c>
      <c r="F1581" s="545" t="s">
        <v>6435</v>
      </c>
      <c r="G1581" s="543" t="s">
        <v>6436</v>
      </c>
      <c r="H1581" s="545" t="s">
        <v>2469</v>
      </c>
      <c r="I1581" s="544" t="s">
        <v>2478</v>
      </c>
      <c r="J1581" s="543" t="s">
        <v>2478</v>
      </c>
      <c r="K1581" s="543" t="s">
        <v>2478</v>
      </c>
      <c r="L1581" s="543" t="s">
        <v>2478</v>
      </c>
      <c r="M1581" s="543" t="s">
        <v>2478</v>
      </c>
      <c r="N1581" s="543" t="s">
        <v>2478</v>
      </c>
      <c r="O1581" s="543" t="s">
        <v>2478</v>
      </c>
      <c r="P1581" s="543" t="s">
        <v>2478</v>
      </c>
      <c r="Q1581" s="543" t="s">
        <v>2478</v>
      </c>
      <c r="R1581" s="543" t="s">
        <v>2478</v>
      </c>
      <c r="S1581" s="543" t="s">
        <v>2478</v>
      </c>
    </row>
    <row r="1582" spans="1:19">
      <c r="A1582" s="540" t="s">
        <v>6204</v>
      </c>
      <c r="B1582" s="541"/>
      <c r="C1582" s="541"/>
      <c r="D1582" s="542">
        <v>90005</v>
      </c>
      <c r="E1582" s="542">
        <v>90005</v>
      </c>
      <c r="F1582" s="542" t="s">
        <v>6437</v>
      </c>
      <c r="G1582" s="540" t="s">
        <v>6438</v>
      </c>
      <c r="H1582" s="542" t="s">
        <v>2469</v>
      </c>
      <c r="I1582" s="541" t="s">
        <v>2478</v>
      </c>
      <c r="J1582" s="540" t="s">
        <v>2478</v>
      </c>
      <c r="K1582" s="540" t="s">
        <v>2478</v>
      </c>
      <c r="L1582" s="540" t="s">
        <v>2478</v>
      </c>
      <c r="M1582" s="540" t="s">
        <v>2478</v>
      </c>
      <c r="N1582" s="540" t="s">
        <v>2478</v>
      </c>
      <c r="O1582" s="540" t="s">
        <v>2478</v>
      </c>
      <c r="P1582" s="540" t="s">
        <v>2478</v>
      </c>
      <c r="Q1582" s="540" t="s">
        <v>2478</v>
      </c>
      <c r="R1582" s="540" t="s">
        <v>2478</v>
      </c>
      <c r="S1582" s="540" t="s">
        <v>2478</v>
      </c>
    </row>
    <row r="1583" spans="1:19">
      <c r="A1583" s="543" t="s">
        <v>6204</v>
      </c>
      <c r="B1583" s="544"/>
      <c r="C1583" s="544"/>
      <c r="D1583" s="545">
        <v>90005</v>
      </c>
      <c r="E1583" s="545">
        <v>90005</v>
      </c>
      <c r="F1583" s="545" t="s">
        <v>6439</v>
      </c>
      <c r="G1583" s="543" t="s">
        <v>6440</v>
      </c>
      <c r="H1583" s="545" t="s">
        <v>2469</v>
      </c>
      <c r="I1583" s="544" t="s">
        <v>2478</v>
      </c>
      <c r="J1583" s="543" t="s">
        <v>2478</v>
      </c>
      <c r="K1583" s="543" t="s">
        <v>2478</v>
      </c>
      <c r="L1583" s="543" t="s">
        <v>2478</v>
      </c>
      <c r="M1583" s="543" t="s">
        <v>2478</v>
      </c>
      <c r="N1583" s="543" t="s">
        <v>2478</v>
      </c>
      <c r="O1583" s="543" t="s">
        <v>2478</v>
      </c>
      <c r="P1583" s="543" t="s">
        <v>2478</v>
      </c>
      <c r="Q1583" s="543" t="s">
        <v>2478</v>
      </c>
      <c r="R1583" s="543" t="s">
        <v>2478</v>
      </c>
      <c r="S1583" s="543" t="s">
        <v>2478</v>
      </c>
    </row>
    <row r="1584" spans="1:19">
      <c r="A1584" s="540" t="s">
        <v>6204</v>
      </c>
      <c r="B1584" s="541"/>
      <c r="C1584" s="541"/>
      <c r="D1584" s="542">
        <v>90005</v>
      </c>
      <c r="E1584" s="542">
        <v>90005</v>
      </c>
      <c r="F1584" s="542" t="s">
        <v>6441</v>
      </c>
      <c r="G1584" s="540" t="s">
        <v>6442</v>
      </c>
      <c r="H1584" s="542" t="s">
        <v>2546</v>
      </c>
      <c r="I1584" s="541" t="s">
        <v>2478</v>
      </c>
      <c r="J1584" s="540" t="s">
        <v>2478</v>
      </c>
      <c r="K1584" s="540" t="s">
        <v>2478</v>
      </c>
      <c r="L1584" s="540" t="s">
        <v>2478</v>
      </c>
      <c r="M1584" s="540" t="s">
        <v>2478</v>
      </c>
      <c r="N1584" s="540" t="s">
        <v>2478</v>
      </c>
      <c r="O1584" s="540" t="s">
        <v>2478</v>
      </c>
      <c r="P1584" s="540" t="s">
        <v>2478</v>
      </c>
      <c r="Q1584" s="540" t="s">
        <v>2478</v>
      </c>
      <c r="R1584" s="540" t="s">
        <v>2478</v>
      </c>
      <c r="S1584" s="540" t="s">
        <v>2478</v>
      </c>
    </row>
    <row r="1585" spans="1:19">
      <c r="A1585" s="543" t="s">
        <v>6204</v>
      </c>
      <c r="B1585" s="544"/>
      <c r="C1585" s="544"/>
      <c r="D1585" s="545">
        <v>90010</v>
      </c>
      <c r="E1585" s="545">
        <v>90010</v>
      </c>
      <c r="F1585" s="545" t="s">
        <v>6443</v>
      </c>
      <c r="G1585" s="543" t="s">
        <v>6444</v>
      </c>
      <c r="H1585" s="545" t="s">
        <v>2546</v>
      </c>
      <c r="I1585" s="544" t="s">
        <v>2478</v>
      </c>
      <c r="J1585" s="543" t="s">
        <v>2478</v>
      </c>
      <c r="K1585" s="543" t="s">
        <v>2478</v>
      </c>
      <c r="L1585" s="543" t="s">
        <v>2478</v>
      </c>
      <c r="M1585" s="543" t="s">
        <v>2478</v>
      </c>
      <c r="N1585" s="543" t="s">
        <v>2478</v>
      </c>
      <c r="O1585" s="543" t="s">
        <v>2478</v>
      </c>
      <c r="P1585" s="543" t="s">
        <v>2478</v>
      </c>
      <c r="Q1585" s="543" t="s">
        <v>2478</v>
      </c>
      <c r="R1585" s="543" t="s">
        <v>2478</v>
      </c>
      <c r="S1585" s="543" t="s">
        <v>2478</v>
      </c>
    </row>
    <row r="1586" spans="1:19">
      <c r="A1586" s="540" t="s">
        <v>6204</v>
      </c>
      <c r="B1586" s="541"/>
      <c r="C1586" s="541"/>
      <c r="D1586" s="542">
        <v>90029</v>
      </c>
      <c r="E1586" s="542">
        <v>90029</v>
      </c>
      <c r="F1586" s="542" t="s">
        <v>6445</v>
      </c>
      <c r="G1586" s="540" t="s">
        <v>6446</v>
      </c>
      <c r="H1586" s="542" t="s">
        <v>2469</v>
      </c>
      <c r="I1586" s="541" t="s">
        <v>2478</v>
      </c>
      <c r="J1586" s="540" t="s">
        <v>2478</v>
      </c>
      <c r="K1586" s="540" t="s">
        <v>2478</v>
      </c>
      <c r="L1586" s="540" t="s">
        <v>2478</v>
      </c>
      <c r="M1586" s="540" t="s">
        <v>2478</v>
      </c>
      <c r="N1586" s="540" t="s">
        <v>2478</v>
      </c>
      <c r="O1586" s="540" t="s">
        <v>2478</v>
      </c>
      <c r="P1586" s="540" t="s">
        <v>2478</v>
      </c>
      <c r="Q1586" s="540" t="s">
        <v>2478</v>
      </c>
      <c r="R1586" s="540" t="s">
        <v>2478</v>
      </c>
      <c r="S1586" s="540" t="s">
        <v>2478</v>
      </c>
    </row>
    <row r="1587" spans="1:19">
      <c r="A1587" s="543" t="s">
        <v>6204</v>
      </c>
      <c r="B1587" s="544"/>
      <c r="C1587" s="544"/>
      <c r="D1587" s="545">
        <v>90005</v>
      </c>
      <c r="E1587" s="545">
        <v>90005</v>
      </c>
      <c r="F1587" s="545" t="s">
        <v>6447</v>
      </c>
      <c r="G1587" s="543" t="s">
        <v>6448</v>
      </c>
      <c r="H1587" s="545" t="s">
        <v>2469</v>
      </c>
      <c r="I1587" s="544" t="s">
        <v>2478</v>
      </c>
      <c r="J1587" s="543" t="s">
        <v>2478</v>
      </c>
      <c r="K1587" s="543" t="s">
        <v>2478</v>
      </c>
      <c r="L1587" s="543" t="s">
        <v>2478</v>
      </c>
      <c r="M1587" s="543" t="s">
        <v>2478</v>
      </c>
      <c r="N1587" s="543" t="s">
        <v>2478</v>
      </c>
      <c r="O1587" s="543" t="s">
        <v>2478</v>
      </c>
      <c r="P1587" s="543" t="s">
        <v>2478</v>
      </c>
      <c r="Q1587" s="543" t="s">
        <v>2478</v>
      </c>
      <c r="R1587" s="543" t="s">
        <v>2478</v>
      </c>
      <c r="S1587" s="543" t="s">
        <v>2478</v>
      </c>
    </row>
    <row r="1588" spans="1:19">
      <c r="A1588" s="540" t="s">
        <v>6204</v>
      </c>
      <c r="B1588" s="541"/>
      <c r="C1588" s="541"/>
      <c r="D1588" s="542">
        <v>10144</v>
      </c>
      <c r="E1588" s="542">
        <v>10144</v>
      </c>
      <c r="F1588" s="542" t="s">
        <v>6449</v>
      </c>
      <c r="G1588" s="540" t="s">
        <v>6450</v>
      </c>
      <c r="H1588" s="542" t="s">
        <v>2469</v>
      </c>
      <c r="I1588" s="541" t="s">
        <v>2478</v>
      </c>
      <c r="J1588" s="540" t="s">
        <v>2478</v>
      </c>
      <c r="K1588" s="540" t="s">
        <v>2478</v>
      </c>
      <c r="L1588" s="540" t="s">
        <v>2478</v>
      </c>
      <c r="M1588" s="540" t="s">
        <v>2478</v>
      </c>
      <c r="N1588" s="540" t="s">
        <v>2478</v>
      </c>
      <c r="O1588" s="540" t="s">
        <v>2478</v>
      </c>
      <c r="P1588" s="540" t="s">
        <v>2478</v>
      </c>
      <c r="Q1588" s="540" t="s">
        <v>2478</v>
      </c>
      <c r="R1588" s="540" t="s">
        <v>2478</v>
      </c>
      <c r="S1588" s="540" t="s">
        <v>2478</v>
      </c>
    </row>
    <row r="1589" spans="1:19">
      <c r="A1589" s="543" t="s">
        <v>6204</v>
      </c>
      <c r="B1589" s="544"/>
      <c r="C1589" s="544"/>
      <c r="D1589" s="545">
        <v>10144</v>
      </c>
      <c r="E1589" s="545">
        <v>10144</v>
      </c>
      <c r="F1589" s="545" t="s">
        <v>6451</v>
      </c>
      <c r="G1589" s="543" t="s">
        <v>6452</v>
      </c>
      <c r="H1589" s="545" t="s">
        <v>2469</v>
      </c>
      <c r="I1589" s="544" t="s">
        <v>2478</v>
      </c>
      <c r="J1589" s="543" t="s">
        <v>2478</v>
      </c>
      <c r="K1589" s="543" t="s">
        <v>2478</v>
      </c>
      <c r="L1589" s="543" t="s">
        <v>2478</v>
      </c>
      <c r="M1589" s="543" t="s">
        <v>2478</v>
      </c>
      <c r="N1589" s="543" t="s">
        <v>2478</v>
      </c>
      <c r="O1589" s="543" t="s">
        <v>2478</v>
      </c>
      <c r="P1589" s="543" t="s">
        <v>2478</v>
      </c>
      <c r="Q1589" s="543" t="s">
        <v>2478</v>
      </c>
      <c r="R1589" s="543" t="s">
        <v>2478</v>
      </c>
      <c r="S1589" s="543" t="s">
        <v>2478</v>
      </c>
    </row>
    <row r="1590" spans="1:19">
      <c r="A1590" s="540" t="s">
        <v>6204</v>
      </c>
      <c r="B1590" s="541"/>
      <c r="C1590" s="541"/>
      <c r="D1590" s="542">
        <v>10144</v>
      </c>
      <c r="E1590" s="542">
        <v>10144</v>
      </c>
      <c r="F1590" s="542" t="s">
        <v>6453</v>
      </c>
      <c r="G1590" s="540" t="s">
        <v>6454</v>
      </c>
      <c r="H1590" s="542" t="s">
        <v>2469</v>
      </c>
      <c r="I1590" s="541" t="s">
        <v>2478</v>
      </c>
      <c r="J1590" s="540" t="s">
        <v>2478</v>
      </c>
      <c r="K1590" s="540" t="s">
        <v>2478</v>
      </c>
      <c r="L1590" s="540" t="s">
        <v>2478</v>
      </c>
      <c r="M1590" s="540" t="s">
        <v>2478</v>
      </c>
      <c r="N1590" s="540" t="s">
        <v>2478</v>
      </c>
      <c r="O1590" s="540" t="s">
        <v>2478</v>
      </c>
      <c r="P1590" s="540" t="s">
        <v>2478</v>
      </c>
      <c r="Q1590" s="540" t="s">
        <v>2478</v>
      </c>
      <c r="R1590" s="540" t="s">
        <v>2478</v>
      </c>
      <c r="S1590" s="540" t="s">
        <v>2478</v>
      </c>
    </row>
    <row r="1591" spans="1:19">
      <c r="A1591" s="543" t="s">
        <v>6204</v>
      </c>
      <c r="B1591" s="544"/>
      <c r="C1591" s="544"/>
      <c r="D1591" s="545">
        <v>90007</v>
      </c>
      <c r="E1591" s="545">
        <v>90007</v>
      </c>
      <c r="F1591" s="545" t="s">
        <v>6455</v>
      </c>
      <c r="G1591" s="543" t="s">
        <v>6456</v>
      </c>
      <c r="H1591" s="545" t="s">
        <v>2469</v>
      </c>
      <c r="I1591" s="544" t="s">
        <v>2478</v>
      </c>
      <c r="J1591" s="543" t="s">
        <v>2478</v>
      </c>
      <c r="K1591" s="543" t="s">
        <v>2478</v>
      </c>
      <c r="L1591" s="543" t="s">
        <v>2478</v>
      </c>
      <c r="M1591" s="543" t="s">
        <v>2478</v>
      </c>
      <c r="N1591" s="543" t="s">
        <v>2478</v>
      </c>
      <c r="O1591" s="543" t="s">
        <v>2478</v>
      </c>
      <c r="P1591" s="543" t="s">
        <v>2478</v>
      </c>
      <c r="Q1591" s="543" t="s">
        <v>2478</v>
      </c>
      <c r="R1591" s="543" t="s">
        <v>2478</v>
      </c>
      <c r="S1591" s="543" t="s">
        <v>2478</v>
      </c>
    </row>
    <row r="1592" spans="1:19">
      <c r="A1592" s="540" t="s">
        <v>6204</v>
      </c>
      <c r="B1592" s="541"/>
      <c r="C1592" s="541"/>
      <c r="D1592" s="542">
        <v>60002</v>
      </c>
      <c r="E1592" s="542">
        <v>60002</v>
      </c>
      <c r="F1592" s="542" t="s">
        <v>6457</v>
      </c>
      <c r="G1592" s="540" t="s">
        <v>6458</v>
      </c>
      <c r="H1592" s="542" t="s">
        <v>2469</v>
      </c>
      <c r="I1592" s="541" t="s">
        <v>2478</v>
      </c>
      <c r="J1592" s="540" t="s">
        <v>2478</v>
      </c>
      <c r="K1592" s="540" t="s">
        <v>2478</v>
      </c>
      <c r="L1592" s="540" t="s">
        <v>2478</v>
      </c>
      <c r="M1592" s="540" t="s">
        <v>2478</v>
      </c>
      <c r="N1592" s="540" t="s">
        <v>2478</v>
      </c>
      <c r="O1592" s="540" t="s">
        <v>2478</v>
      </c>
      <c r="P1592" s="540" t="s">
        <v>2478</v>
      </c>
      <c r="Q1592" s="540" t="s">
        <v>2478</v>
      </c>
      <c r="R1592" s="540" t="s">
        <v>2478</v>
      </c>
      <c r="S1592" s="540" t="s">
        <v>2478</v>
      </c>
    </row>
    <row r="1593" spans="1:19">
      <c r="A1593" s="543" t="s">
        <v>6204</v>
      </c>
      <c r="B1593" s="544"/>
      <c r="C1593" s="544"/>
      <c r="D1593" s="545">
        <v>90029</v>
      </c>
      <c r="E1593" s="545">
        <v>90029</v>
      </c>
      <c r="F1593" s="545" t="s">
        <v>6459</v>
      </c>
      <c r="G1593" s="543" t="s">
        <v>6460</v>
      </c>
      <c r="H1593" s="545" t="s">
        <v>2469</v>
      </c>
      <c r="I1593" s="544" t="s">
        <v>2478</v>
      </c>
      <c r="J1593" s="543" t="s">
        <v>2478</v>
      </c>
      <c r="K1593" s="543" t="s">
        <v>2478</v>
      </c>
      <c r="L1593" s="543" t="s">
        <v>2478</v>
      </c>
      <c r="M1593" s="543" t="s">
        <v>2478</v>
      </c>
      <c r="N1593" s="543" t="s">
        <v>2478</v>
      </c>
      <c r="O1593" s="543" t="s">
        <v>2478</v>
      </c>
      <c r="P1593" s="543" t="s">
        <v>2478</v>
      </c>
      <c r="Q1593" s="543" t="s">
        <v>2478</v>
      </c>
      <c r="R1593" s="543" t="s">
        <v>2478</v>
      </c>
      <c r="S1593" s="543" t="s">
        <v>2478</v>
      </c>
    </row>
    <row r="1594" spans="1:19">
      <c r="A1594" s="540" t="s">
        <v>6204</v>
      </c>
      <c r="B1594" s="541"/>
      <c r="C1594" s="541"/>
      <c r="D1594" s="542">
        <v>90029</v>
      </c>
      <c r="E1594" s="542">
        <v>90029</v>
      </c>
      <c r="F1594" s="542" t="s">
        <v>6461</v>
      </c>
      <c r="G1594" s="540" t="s">
        <v>6462</v>
      </c>
      <c r="H1594" s="542" t="s">
        <v>2469</v>
      </c>
      <c r="I1594" s="541" t="s">
        <v>2478</v>
      </c>
      <c r="J1594" s="540" t="s">
        <v>2478</v>
      </c>
      <c r="K1594" s="540" t="s">
        <v>2478</v>
      </c>
      <c r="L1594" s="540" t="s">
        <v>2478</v>
      </c>
      <c r="M1594" s="540" t="s">
        <v>2478</v>
      </c>
      <c r="N1594" s="540" t="s">
        <v>2478</v>
      </c>
      <c r="O1594" s="540" t="s">
        <v>2478</v>
      </c>
      <c r="P1594" s="540" t="s">
        <v>2478</v>
      </c>
      <c r="Q1594" s="540" t="s">
        <v>2478</v>
      </c>
      <c r="R1594" s="540" t="s">
        <v>2478</v>
      </c>
      <c r="S1594" s="540" t="s">
        <v>2478</v>
      </c>
    </row>
    <row r="1595" spans="1:19">
      <c r="A1595" s="543" t="s">
        <v>6204</v>
      </c>
      <c r="B1595" s="544"/>
      <c r="C1595" s="544"/>
      <c r="D1595" s="545">
        <v>90030</v>
      </c>
      <c r="E1595" s="545">
        <v>90030</v>
      </c>
      <c r="F1595" s="545" t="s">
        <v>6463</v>
      </c>
      <c r="G1595" s="543" t="s">
        <v>6464</v>
      </c>
      <c r="H1595" s="545" t="s">
        <v>2469</v>
      </c>
      <c r="I1595" s="544" t="s">
        <v>2478</v>
      </c>
      <c r="J1595" s="543" t="s">
        <v>2478</v>
      </c>
      <c r="K1595" s="543" t="s">
        <v>2478</v>
      </c>
      <c r="L1595" s="543" t="s">
        <v>2478</v>
      </c>
      <c r="M1595" s="543" t="s">
        <v>2478</v>
      </c>
      <c r="N1595" s="543" t="s">
        <v>2478</v>
      </c>
      <c r="O1595" s="543" t="s">
        <v>2478</v>
      </c>
      <c r="P1595" s="543" t="s">
        <v>2478</v>
      </c>
      <c r="Q1595" s="543" t="s">
        <v>2478</v>
      </c>
      <c r="R1595" s="543" t="s">
        <v>2478</v>
      </c>
      <c r="S1595" s="543" t="s">
        <v>2478</v>
      </c>
    </row>
    <row r="1596" spans="1:19">
      <c r="A1596" s="540" t="s">
        <v>6204</v>
      </c>
      <c r="B1596" s="541"/>
      <c r="C1596" s="541"/>
      <c r="D1596" s="542">
        <v>90030</v>
      </c>
      <c r="E1596" s="542">
        <v>90030</v>
      </c>
      <c r="F1596" s="542" t="s">
        <v>6465</v>
      </c>
      <c r="G1596" s="540" t="s">
        <v>6466</v>
      </c>
      <c r="H1596" s="542" t="s">
        <v>3468</v>
      </c>
      <c r="I1596" s="541" t="s">
        <v>2478</v>
      </c>
      <c r="J1596" s="540" t="s">
        <v>2478</v>
      </c>
      <c r="K1596" s="540" t="s">
        <v>2478</v>
      </c>
      <c r="L1596" s="540" t="s">
        <v>2478</v>
      </c>
      <c r="M1596" s="540" t="s">
        <v>2478</v>
      </c>
      <c r="N1596" s="540" t="s">
        <v>2478</v>
      </c>
      <c r="O1596" s="540" t="s">
        <v>2478</v>
      </c>
      <c r="P1596" s="540" t="s">
        <v>2478</v>
      </c>
      <c r="Q1596" s="540" t="s">
        <v>2478</v>
      </c>
      <c r="R1596" s="540" t="s">
        <v>2478</v>
      </c>
      <c r="S1596" s="540" t="s">
        <v>2478</v>
      </c>
    </row>
    <row r="1597" spans="1:19">
      <c r="A1597" s="543" t="s">
        <v>6204</v>
      </c>
      <c r="B1597" s="544"/>
      <c r="C1597" s="544"/>
      <c r="D1597" s="545">
        <v>90031</v>
      </c>
      <c r="E1597" s="545">
        <v>90031</v>
      </c>
      <c r="F1597" s="545" t="s">
        <v>6467</v>
      </c>
      <c r="G1597" s="543" t="s">
        <v>6468</v>
      </c>
      <c r="H1597" s="545" t="s">
        <v>3468</v>
      </c>
      <c r="I1597" s="544" t="s">
        <v>2478</v>
      </c>
      <c r="J1597" s="543" t="s">
        <v>2478</v>
      </c>
      <c r="K1597" s="543" t="s">
        <v>2478</v>
      </c>
      <c r="L1597" s="543" t="s">
        <v>2478</v>
      </c>
      <c r="M1597" s="543" t="s">
        <v>2478</v>
      </c>
      <c r="N1597" s="543" t="s">
        <v>2478</v>
      </c>
      <c r="O1597" s="543" t="s">
        <v>2478</v>
      </c>
      <c r="P1597" s="543" t="s">
        <v>2478</v>
      </c>
      <c r="Q1597" s="543" t="s">
        <v>2478</v>
      </c>
      <c r="R1597" s="543" t="s">
        <v>2478</v>
      </c>
      <c r="S1597" s="543" t="s">
        <v>2478</v>
      </c>
    </row>
    <row r="1598" spans="1:19">
      <c r="A1598" s="540" t="s">
        <v>6204</v>
      </c>
      <c r="B1598" s="541"/>
      <c r="C1598" s="541"/>
      <c r="D1598" s="542">
        <v>90030</v>
      </c>
      <c r="E1598" s="542">
        <v>90030</v>
      </c>
      <c r="F1598" s="542" t="s">
        <v>6469</v>
      </c>
      <c r="G1598" s="540" t="s">
        <v>6470</v>
      </c>
      <c r="H1598" s="542" t="s">
        <v>2469</v>
      </c>
      <c r="I1598" s="541" t="s">
        <v>2478</v>
      </c>
      <c r="J1598" s="540" t="s">
        <v>2478</v>
      </c>
      <c r="K1598" s="540" t="s">
        <v>2478</v>
      </c>
      <c r="L1598" s="540" t="s">
        <v>2478</v>
      </c>
      <c r="M1598" s="540" t="s">
        <v>2478</v>
      </c>
      <c r="N1598" s="540" t="s">
        <v>2478</v>
      </c>
      <c r="O1598" s="540" t="s">
        <v>2478</v>
      </c>
      <c r="P1598" s="540" t="s">
        <v>2478</v>
      </c>
      <c r="Q1598" s="540" t="s">
        <v>2478</v>
      </c>
      <c r="R1598" s="540" t="s">
        <v>2478</v>
      </c>
      <c r="S1598" s="540" t="s">
        <v>2478</v>
      </c>
    </row>
    <row r="1599" spans="1:19">
      <c r="A1599" s="543" t="s">
        <v>6204</v>
      </c>
      <c r="B1599" s="544"/>
      <c r="C1599" s="544"/>
      <c r="D1599" s="545">
        <v>90031</v>
      </c>
      <c r="E1599" s="545">
        <v>90031</v>
      </c>
      <c r="F1599" s="545" t="s">
        <v>6471</v>
      </c>
      <c r="G1599" s="543" t="s">
        <v>6472</v>
      </c>
      <c r="H1599" s="545" t="s">
        <v>3468</v>
      </c>
      <c r="I1599" s="544" t="s">
        <v>2478</v>
      </c>
      <c r="J1599" s="543" t="s">
        <v>2478</v>
      </c>
      <c r="K1599" s="543" t="s">
        <v>2478</v>
      </c>
      <c r="L1599" s="543" t="s">
        <v>2478</v>
      </c>
      <c r="M1599" s="543" t="s">
        <v>2478</v>
      </c>
      <c r="N1599" s="543" t="s">
        <v>2478</v>
      </c>
      <c r="O1599" s="543" t="s">
        <v>2478</v>
      </c>
      <c r="P1599" s="543" t="s">
        <v>2478</v>
      </c>
      <c r="Q1599" s="543" t="s">
        <v>2478</v>
      </c>
      <c r="R1599" s="543" t="s">
        <v>2478</v>
      </c>
      <c r="S1599" s="543" t="s">
        <v>2478</v>
      </c>
    </row>
    <row r="1600" spans="1:19">
      <c r="A1600" s="540" t="s">
        <v>6204</v>
      </c>
      <c r="B1600" s="541"/>
      <c r="C1600" s="541"/>
      <c r="D1600" s="542">
        <v>90030</v>
      </c>
      <c r="E1600" s="542">
        <v>90030</v>
      </c>
      <c r="F1600" s="542" t="s">
        <v>6473</v>
      </c>
      <c r="G1600" s="540" t="s">
        <v>6474</v>
      </c>
      <c r="H1600" s="542" t="s">
        <v>2469</v>
      </c>
      <c r="I1600" s="541" t="s">
        <v>2478</v>
      </c>
      <c r="J1600" s="540" t="s">
        <v>2478</v>
      </c>
      <c r="K1600" s="540" t="s">
        <v>2478</v>
      </c>
      <c r="L1600" s="540" t="s">
        <v>2478</v>
      </c>
      <c r="M1600" s="540" t="s">
        <v>2478</v>
      </c>
      <c r="N1600" s="540" t="s">
        <v>2478</v>
      </c>
      <c r="O1600" s="540" t="s">
        <v>2478</v>
      </c>
      <c r="P1600" s="540" t="s">
        <v>2478</v>
      </c>
      <c r="Q1600" s="540" t="s">
        <v>2478</v>
      </c>
      <c r="R1600" s="540" t="s">
        <v>2478</v>
      </c>
      <c r="S1600" s="540" t="s">
        <v>2478</v>
      </c>
    </row>
    <row r="1601" spans="1:19">
      <c r="A1601" s="543" t="s">
        <v>6204</v>
      </c>
      <c r="B1601" s="544"/>
      <c r="C1601" s="544"/>
      <c r="D1601" s="545">
        <v>90031</v>
      </c>
      <c r="E1601" s="545">
        <v>90031</v>
      </c>
      <c r="F1601" s="545" t="s">
        <v>6475</v>
      </c>
      <c r="G1601" s="543" t="s">
        <v>6476</v>
      </c>
      <c r="H1601" s="545" t="s">
        <v>2469</v>
      </c>
      <c r="I1601" s="544" t="s">
        <v>2478</v>
      </c>
      <c r="J1601" s="543" t="s">
        <v>2478</v>
      </c>
      <c r="K1601" s="543" t="s">
        <v>2478</v>
      </c>
      <c r="L1601" s="543" t="s">
        <v>2478</v>
      </c>
      <c r="M1601" s="543" t="s">
        <v>2478</v>
      </c>
      <c r="N1601" s="543" t="s">
        <v>2478</v>
      </c>
      <c r="O1601" s="543" t="s">
        <v>2478</v>
      </c>
      <c r="P1601" s="543" t="s">
        <v>2478</v>
      </c>
      <c r="Q1601" s="543" t="s">
        <v>2478</v>
      </c>
      <c r="R1601" s="543" t="s">
        <v>2478</v>
      </c>
      <c r="S1601" s="543" t="s">
        <v>2478</v>
      </c>
    </row>
    <row r="1602" spans="1:19">
      <c r="A1602" s="540" t="s">
        <v>6204</v>
      </c>
      <c r="B1602" s="541"/>
      <c r="C1602" s="541"/>
      <c r="D1602" s="542">
        <v>90032</v>
      </c>
      <c r="E1602" s="542">
        <v>90032</v>
      </c>
      <c r="F1602" s="542" t="s">
        <v>6477</v>
      </c>
      <c r="G1602" s="540" t="s">
        <v>6478</v>
      </c>
      <c r="H1602" s="542" t="s">
        <v>3468</v>
      </c>
      <c r="I1602" s="541" t="s">
        <v>2478</v>
      </c>
      <c r="J1602" s="540" t="s">
        <v>2478</v>
      </c>
      <c r="K1602" s="540" t="s">
        <v>2478</v>
      </c>
      <c r="L1602" s="540" t="s">
        <v>2478</v>
      </c>
      <c r="M1602" s="540" t="s">
        <v>2478</v>
      </c>
      <c r="N1602" s="540" t="s">
        <v>2478</v>
      </c>
      <c r="O1602" s="540" t="s">
        <v>2478</v>
      </c>
      <c r="P1602" s="540" t="s">
        <v>2478</v>
      </c>
      <c r="Q1602" s="540" t="s">
        <v>2478</v>
      </c>
      <c r="R1602" s="540" t="s">
        <v>2478</v>
      </c>
      <c r="S1602" s="540" t="s">
        <v>2478</v>
      </c>
    </row>
    <row r="1603" spans="1:19">
      <c r="A1603" s="543" t="s">
        <v>6204</v>
      </c>
      <c r="B1603" s="544"/>
      <c r="C1603" s="544"/>
      <c r="D1603" s="545">
        <v>90032</v>
      </c>
      <c r="E1603" s="545">
        <v>90032</v>
      </c>
      <c r="F1603" s="545" t="s">
        <v>6479</v>
      </c>
      <c r="G1603" s="543" t="s">
        <v>6480</v>
      </c>
      <c r="H1603" s="545" t="s">
        <v>2469</v>
      </c>
      <c r="I1603" s="544" t="s">
        <v>2478</v>
      </c>
      <c r="J1603" s="543" t="s">
        <v>2478</v>
      </c>
      <c r="K1603" s="543" t="s">
        <v>2478</v>
      </c>
      <c r="L1603" s="543" t="s">
        <v>2478</v>
      </c>
      <c r="M1603" s="543" t="s">
        <v>2478</v>
      </c>
      <c r="N1603" s="543" t="s">
        <v>2478</v>
      </c>
      <c r="O1603" s="543" t="s">
        <v>2478</v>
      </c>
      <c r="P1603" s="543" t="s">
        <v>2478</v>
      </c>
      <c r="Q1603" s="543" t="s">
        <v>2478</v>
      </c>
      <c r="R1603" s="543" t="s">
        <v>2478</v>
      </c>
      <c r="S1603" s="543" t="s">
        <v>2478</v>
      </c>
    </row>
    <row r="1604" spans="1:19">
      <c r="A1604" s="540" t="s">
        <v>6204</v>
      </c>
      <c r="B1604" s="541"/>
      <c r="C1604" s="541"/>
      <c r="D1604" s="542">
        <v>90032</v>
      </c>
      <c r="E1604" s="542">
        <v>90032</v>
      </c>
      <c r="F1604" s="542" t="s">
        <v>6481</v>
      </c>
      <c r="G1604" s="540" t="s">
        <v>6482</v>
      </c>
      <c r="H1604" s="542" t="s">
        <v>3468</v>
      </c>
      <c r="I1604" s="541" t="s">
        <v>2478</v>
      </c>
      <c r="J1604" s="540" t="s">
        <v>2478</v>
      </c>
      <c r="K1604" s="540" t="s">
        <v>2478</v>
      </c>
      <c r="L1604" s="540" t="s">
        <v>2478</v>
      </c>
      <c r="M1604" s="540" t="s">
        <v>2478</v>
      </c>
      <c r="N1604" s="540" t="s">
        <v>2478</v>
      </c>
      <c r="O1604" s="540" t="s">
        <v>2478</v>
      </c>
      <c r="P1604" s="540" t="s">
        <v>2478</v>
      </c>
      <c r="Q1604" s="540" t="s">
        <v>2478</v>
      </c>
      <c r="R1604" s="540" t="s">
        <v>2478</v>
      </c>
      <c r="S1604" s="540" t="s">
        <v>2478</v>
      </c>
    </row>
    <row r="1605" spans="1:19">
      <c r="A1605" s="543" t="s">
        <v>6204</v>
      </c>
      <c r="B1605" s="544"/>
      <c r="C1605" s="544"/>
      <c r="D1605" s="545">
        <v>90033</v>
      </c>
      <c r="E1605" s="545">
        <v>90033</v>
      </c>
      <c r="F1605" s="545" t="s">
        <v>6483</v>
      </c>
      <c r="G1605" s="543" t="s">
        <v>6484</v>
      </c>
      <c r="H1605" s="545" t="s">
        <v>2469</v>
      </c>
      <c r="I1605" s="544" t="s">
        <v>2478</v>
      </c>
      <c r="J1605" s="543" t="s">
        <v>2478</v>
      </c>
      <c r="K1605" s="543" t="s">
        <v>2478</v>
      </c>
      <c r="L1605" s="543" t="s">
        <v>2478</v>
      </c>
      <c r="M1605" s="543" t="s">
        <v>2478</v>
      </c>
      <c r="N1605" s="543" t="s">
        <v>2478</v>
      </c>
      <c r="O1605" s="543" t="s">
        <v>2478</v>
      </c>
      <c r="P1605" s="543" t="s">
        <v>2478</v>
      </c>
      <c r="Q1605" s="543" t="s">
        <v>2478</v>
      </c>
      <c r="R1605" s="543" t="s">
        <v>2478</v>
      </c>
      <c r="S1605" s="543" t="s">
        <v>2478</v>
      </c>
    </row>
    <row r="1606" spans="1:19">
      <c r="A1606" s="540" t="s">
        <v>6204</v>
      </c>
      <c r="B1606" s="541"/>
      <c r="C1606" s="541"/>
      <c r="D1606" s="542">
        <v>90033</v>
      </c>
      <c r="E1606" s="542">
        <v>90033</v>
      </c>
      <c r="F1606" s="542" t="s">
        <v>6485</v>
      </c>
      <c r="G1606" s="540" t="s">
        <v>6486</v>
      </c>
      <c r="H1606" s="542" t="s">
        <v>2469</v>
      </c>
      <c r="I1606" s="541" t="s">
        <v>2478</v>
      </c>
      <c r="J1606" s="540" t="s">
        <v>2478</v>
      </c>
      <c r="K1606" s="540" t="s">
        <v>2478</v>
      </c>
      <c r="L1606" s="540" t="s">
        <v>2478</v>
      </c>
      <c r="M1606" s="540" t="s">
        <v>2478</v>
      </c>
      <c r="N1606" s="540" t="s">
        <v>2478</v>
      </c>
      <c r="O1606" s="540" t="s">
        <v>2478</v>
      </c>
      <c r="P1606" s="540" t="s">
        <v>2478</v>
      </c>
      <c r="Q1606" s="540" t="s">
        <v>2478</v>
      </c>
      <c r="R1606" s="540" t="s">
        <v>2478</v>
      </c>
      <c r="S1606" s="540" t="s">
        <v>2478</v>
      </c>
    </row>
    <row r="1607" spans="1:19">
      <c r="A1607" s="543" t="s">
        <v>6204</v>
      </c>
      <c r="B1607" s="544"/>
      <c r="C1607" s="544"/>
      <c r="D1607" s="545">
        <v>90033</v>
      </c>
      <c r="E1607" s="545">
        <v>90033</v>
      </c>
      <c r="F1607" s="545" t="s">
        <v>6487</v>
      </c>
      <c r="G1607" s="543" t="s">
        <v>6488</v>
      </c>
      <c r="H1607" s="545" t="s">
        <v>2469</v>
      </c>
      <c r="I1607" s="544" t="s">
        <v>2478</v>
      </c>
      <c r="J1607" s="543" t="s">
        <v>2478</v>
      </c>
      <c r="K1607" s="543" t="s">
        <v>2478</v>
      </c>
      <c r="L1607" s="543" t="s">
        <v>2478</v>
      </c>
      <c r="M1607" s="543" t="s">
        <v>2478</v>
      </c>
      <c r="N1607" s="543" t="s">
        <v>2478</v>
      </c>
      <c r="O1607" s="543" t="s">
        <v>2478</v>
      </c>
      <c r="P1607" s="543" t="s">
        <v>2478</v>
      </c>
      <c r="Q1607" s="543" t="s">
        <v>2478</v>
      </c>
      <c r="R1607" s="543" t="s">
        <v>2478</v>
      </c>
      <c r="S1607" s="543" t="s">
        <v>2478</v>
      </c>
    </row>
    <row r="1608" spans="1:19">
      <c r="A1608" s="540" t="s">
        <v>6204</v>
      </c>
      <c r="B1608" s="541"/>
      <c r="C1608" s="541"/>
      <c r="D1608" s="542">
        <v>90029</v>
      </c>
      <c r="E1608" s="542">
        <v>90029</v>
      </c>
      <c r="F1608" s="542" t="s">
        <v>6489</v>
      </c>
      <c r="G1608" s="540" t="s">
        <v>6490</v>
      </c>
      <c r="H1608" s="542" t="s">
        <v>2469</v>
      </c>
      <c r="I1608" s="541" t="s">
        <v>2478</v>
      </c>
      <c r="J1608" s="540" t="s">
        <v>2478</v>
      </c>
      <c r="K1608" s="540" t="s">
        <v>2478</v>
      </c>
      <c r="L1608" s="540" t="s">
        <v>2478</v>
      </c>
      <c r="M1608" s="540" t="s">
        <v>2478</v>
      </c>
      <c r="N1608" s="540" t="s">
        <v>2478</v>
      </c>
      <c r="O1608" s="540" t="s">
        <v>2478</v>
      </c>
      <c r="P1608" s="540" t="s">
        <v>2478</v>
      </c>
      <c r="Q1608" s="540" t="s">
        <v>2478</v>
      </c>
      <c r="R1608" s="540" t="s">
        <v>2478</v>
      </c>
      <c r="S1608" s="540" t="s">
        <v>2478</v>
      </c>
    </row>
    <row r="1609" spans="1:19">
      <c r="A1609" s="543" t="s">
        <v>6204</v>
      </c>
      <c r="B1609" s="544"/>
      <c r="C1609" s="544"/>
      <c r="D1609" s="545">
        <v>90029</v>
      </c>
      <c r="E1609" s="545">
        <v>90029</v>
      </c>
      <c r="F1609" s="545" t="s">
        <v>6491</v>
      </c>
      <c r="G1609" s="543" t="s">
        <v>6492</v>
      </c>
      <c r="H1609" s="545" t="s">
        <v>3468</v>
      </c>
      <c r="I1609" s="544" t="s">
        <v>2478</v>
      </c>
      <c r="J1609" s="543" t="s">
        <v>2478</v>
      </c>
      <c r="K1609" s="543" t="s">
        <v>2478</v>
      </c>
      <c r="L1609" s="543" t="s">
        <v>2478</v>
      </c>
      <c r="M1609" s="543" t="s">
        <v>2478</v>
      </c>
      <c r="N1609" s="543" t="s">
        <v>2478</v>
      </c>
      <c r="O1609" s="543" t="s">
        <v>2478</v>
      </c>
      <c r="P1609" s="543" t="s">
        <v>2478</v>
      </c>
      <c r="Q1609" s="543" t="s">
        <v>2478</v>
      </c>
      <c r="R1609" s="543" t="s">
        <v>2478</v>
      </c>
      <c r="S1609" s="543" t="s">
        <v>2478</v>
      </c>
    </row>
    <row r="1610" spans="1:19">
      <c r="A1610" s="540" t="s">
        <v>6204</v>
      </c>
      <c r="B1610" s="541"/>
      <c r="C1610" s="541"/>
      <c r="D1610" s="542">
        <v>90029</v>
      </c>
      <c r="E1610" s="542">
        <v>90029</v>
      </c>
      <c r="F1610" s="542" t="s">
        <v>6493</v>
      </c>
      <c r="G1610" s="540" t="s">
        <v>6494</v>
      </c>
      <c r="H1610" s="542" t="s">
        <v>2469</v>
      </c>
      <c r="I1610" s="541" t="s">
        <v>2478</v>
      </c>
      <c r="J1610" s="540" t="s">
        <v>2478</v>
      </c>
      <c r="K1610" s="540" t="s">
        <v>2478</v>
      </c>
      <c r="L1610" s="540" t="s">
        <v>2478</v>
      </c>
      <c r="M1610" s="540" t="s">
        <v>2478</v>
      </c>
      <c r="N1610" s="540" t="s">
        <v>2478</v>
      </c>
      <c r="O1610" s="540" t="s">
        <v>2478</v>
      </c>
      <c r="P1610" s="540" t="s">
        <v>2478</v>
      </c>
      <c r="Q1610" s="540" t="s">
        <v>2478</v>
      </c>
      <c r="R1610" s="540" t="s">
        <v>2478</v>
      </c>
      <c r="S1610" s="540" t="s">
        <v>2478</v>
      </c>
    </row>
    <row r="1611" spans="1:19">
      <c r="A1611" s="543" t="s">
        <v>6204</v>
      </c>
      <c r="B1611" s="544"/>
      <c r="C1611" s="544"/>
      <c r="D1611" s="545">
        <v>90029</v>
      </c>
      <c r="E1611" s="545">
        <v>90029</v>
      </c>
      <c r="F1611" s="545" t="s">
        <v>6495</v>
      </c>
      <c r="G1611" s="543" t="s">
        <v>6496</v>
      </c>
      <c r="H1611" s="545" t="s">
        <v>2469</v>
      </c>
      <c r="I1611" s="544" t="s">
        <v>2478</v>
      </c>
      <c r="J1611" s="543" t="s">
        <v>2478</v>
      </c>
      <c r="K1611" s="543" t="s">
        <v>2478</v>
      </c>
      <c r="L1611" s="543" t="s">
        <v>2478</v>
      </c>
      <c r="M1611" s="543" t="s">
        <v>2478</v>
      </c>
      <c r="N1611" s="543" t="s">
        <v>2478</v>
      </c>
      <c r="O1611" s="543" t="s">
        <v>2478</v>
      </c>
      <c r="P1611" s="543" t="s">
        <v>2478</v>
      </c>
      <c r="Q1611" s="543" t="s">
        <v>2478</v>
      </c>
      <c r="R1611" s="543" t="s">
        <v>2478</v>
      </c>
      <c r="S1611" s="543" t="s">
        <v>2478</v>
      </c>
    </row>
    <row r="1612" spans="1:19">
      <c r="A1612" s="540" t="s">
        <v>6204</v>
      </c>
      <c r="B1612" s="541"/>
      <c r="C1612" s="541"/>
      <c r="D1612" s="542">
        <v>90038</v>
      </c>
      <c r="E1612" s="542">
        <v>90038</v>
      </c>
      <c r="F1612" s="542" t="s">
        <v>6497</v>
      </c>
      <c r="G1612" s="540" t="s">
        <v>6498</v>
      </c>
      <c r="H1612" s="542" t="s">
        <v>2469</v>
      </c>
      <c r="I1612" s="541" t="s">
        <v>2478</v>
      </c>
      <c r="J1612" s="540" t="s">
        <v>2478</v>
      </c>
      <c r="K1612" s="540" t="s">
        <v>2478</v>
      </c>
      <c r="L1612" s="540" t="s">
        <v>2478</v>
      </c>
      <c r="M1612" s="540" t="s">
        <v>2478</v>
      </c>
      <c r="N1612" s="540" t="s">
        <v>2478</v>
      </c>
      <c r="O1612" s="540" t="s">
        <v>2478</v>
      </c>
      <c r="P1612" s="540" t="s">
        <v>2478</v>
      </c>
      <c r="Q1612" s="540" t="s">
        <v>2478</v>
      </c>
      <c r="R1612" s="540" t="s">
        <v>2478</v>
      </c>
      <c r="S1612" s="540" t="s">
        <v>2478</v>
      </c>
    </row>
    <row r="1613" spans="1:19">
      <c r="A1613" s="543" t="s">
        <v>6204</v>
      </c>
      <c r="B1613" s="544"/>
      <c r="C1613" s="544"/>
      <c r="D1613" s="545">
        <v>90039</v>
      </c>
      <c r="E1613" s="545">
        <v>90039</v>
      </c>
      <c r="F1613" s="545" t="s">
        <v>6499</v>
      </c>
      <c r="G1613" s="543" t="s">
        <v>6500</v>
      </c>
      <c r="H1613" s="545" t="s">
        <v>2546</v>
      </c>
      <c r="I1613" s="544" t="s">
        <v>2478</v>
      </c>
      <c r="J1613" s="543" t="s">
        <v>2478</v>
      </c>
      <c r="K1613" s="543" t="s">
        <v>2478</v>
      </c>
      <c r="L1613" s="543" t="s">
        <v>2478</v>
      </c>
      <c r="M1613" s="543" t="s">
        <v>2478</v>
      </c>
      <c r="N1613" s="543" t="s">
        <v>2478</v>
      </c>
      <c r="O1613" s="543" t="s">
        <v>2478</v>
      </c>
      <c r="P1613" s="543" t="s">
        <v>2478</v>
      </c>
      <c r="Q1613" s="543" t="s">
        <v>2478</v>
      </c>
      <c r="R1613" s="543" t="s">
        <v>2478</v>
      </c>
      <c r="S1613" s="543" t="s">
        <v>2478</v>
      </c>
    </row>
    <row r="1614" spans="1:19">
      <c r="A1614" s="540" t="s">
        <v>6204</v>
      </c>
      <c r="B1614" s="541"/>
      <c r="C1614" s="541"/>
      <c r="D1614" s="542">
        <v>90039</v>
      </c>
      <c r="E1614" s="542">
        <v>90039</v>
      </c>
      <c r="F1614" s="542" t="s">
        <v>6501</v>
      </c>
      <c r="G1614" s="540" t="s">
        <v>6502</v>
      </c>
      <c r="H1614" s="542" t="s">
        <v>2469</v>
      </c>
      <c r="I1614" s="541" t="s">
        <v>2478</v>
      </c>
      <c r="J1614" s="540" t="s">
        <v>2478</v>
      </c>
      <c r="K1614" s="540" t="s">
        <v>2478</v>
      </c>
      <c r="L1614" s="540" t="s">
        <v>2478</v>
      </c>
      <c r="M1614" s="540" t="s">
        <v>2478</v>
      </c>
      <c r="N1614" s="540" t="s">
        <v>2478</v>
      </c>
      <c r="O1614" s="540" t="s">
        <v>2478</v>
      </c>
      <c r="P1614" s="540" t="s">
        <v>2478</v>
      </c>
      <c r="Q1614" s="540" t="s">
        <v>2478</v>
      </c>
      <c r="R1614" s="540" t="s">
        <v>2478</v>
      </c>
      <c r="S1614" s="540" t="s">
        <v>2478</v>
      </c>
    </row>
    <row r="1615" spans="1:19">
      <c r="A1615" s="543" t="s">
        <v>6204</v>
      </c>
      <c r="B1615" s="544"/>
      <c r="C1615" s="544"/>
      <c r="D1615" s="545">
        <v>90039</v>
      </c>
      <c r="E1615" s="545">
        <v>90039</v>
      </c>
      <c r="F1615" s="545" t="s">
        <v>6503</v>
      </c>
      <c r="G1615" s="543" t="s">
        <v>6504</v>
      </c>
      <c r="H1615" s="545" t="s">
        <v>2546</v>
      </c>
      <c r="I1615" s="544" t="s">
        <v>2478</v>
      </c>
      <c r="J1615" s="543" t="s">
        <v>2478</v>
      </c>
      <c r="K1615" s="543" t="s">
        <v>2478</v>
      </c>
      <c r="L1615" s="543" t="s">
        <v>2478</v>
      </c>
      <c r="M1615" s="543" t="s">
        <v>2478</v>
      </c>
      <c r="N1615" s="543" t="s">
        <v>2478</v>
      </c>
      <c r="O1615" s="543" t="s">
        <v>2478</v>
      </c>
      <c r="P1615" s="543" t="s">
        <v>2478</v>
      </c>
      <c r="Q1615" s="543" t="s">
        <v>2478</v>
      </c>
      <c r="R1615" s="543" t="s">
        <v>2478</v>
      </c>
      <c r="S1615" s="543" t="s">
        <v>2478</v>
      </c>
    </row>
    <row r="1616" spans="1:19">
      <c r="A1616" s="540" t="s">
        <v>6204</v>
      </c>
      <c r="B1616" s="541"/>
      <c r="C1616" s="541"/>
      <c r="D1616" s="542">
        <v>90039</v>
      </c>
      <c r="E1616" s="542">
        <v>90039</v>
      </c>
      <c r="F1616" s="542" t="s">
        <v>6505</v>
      </c>
      <c r="G1616" s="540" t="s">
        <v>6506</v>
      </c>
      <c r="H1616" s="542" t="s">
        <v>2469</v>
      </c>
      <c r="I1616" s="541" t="s">
        <v>2478</v>
      </c>
      <c r="J1616" s="540" t="s">
        <v>2478</v>
      </c>
      <c r="K1616" s="540" t="s">
        <v>2478</v>
      </c>
      <c r="L1616" s="540" t="s">
        <v>2478</v>
      </c>
      <c r="M1616" s="540" t="s">
        <v>2478</v>
      </c>
      <c r="N1616" s="540" t="s">
        <v>2478</v>
      </c>
      <c r="O1616" s="540" t="s">
        <v>2478</v>
      </c>
      <c r="P1616" s="540" t="s">
        <v>2478</v>
      </c>
      <c r="Q1616" s="540" t="s">
        <v>2478</v>
      </c>
      <c r="R1616" s="540" t="s">
        <v>2478</v>
      </c>
      <c r="S1616" s="540" t="s">
        <v>2478</v>
      </c>
    </row>
    <row r="1617" spans="1:19">
      <c r="A1617" s="543" t="s">
        <v>6204</v>
      </c>
      <c r="B1617" s="544"/>
      <c r="C1617" s="544"/>
      <c r="D1617" s="545">
        <v>50001</v>
      </c>
      <c r="E1617" s="545">
        <v>50001</v>
      </c>
      <c r="F1617" s="545" t="s">
        <v>6507</v>
      </c>
      <c r="G1617" s="543" t="s">
        <v>6508</v>
      </c>
      <c r="H1617" s="545" t="s">
        <v>2469</v>
      </c>
      <c r="I1617" s="544" t="s">
        <v>2478</v>
      </c>
      <c r="J1617" s="543" t="s">
        <v>2478</v>
      </c>
      <c r="K1617" s="543" t="s">
        <v>2478</v>
      </c>
      <c r="L1617" s="543" t="s">
        <v>2478</v>
      </c>
      <c r="M1617" s="543" t="s">
        <v>2478</v>
      </c>
      <c r="N1617" s="543" t="s">
        <v>2478</v>
      </c>
      <c r="O1617" s="543" t="s">
        <v>2478</v>
      </c>
      <c r="P1617" s="543" t="s">
        <v>2478</v>
      </c>
      <c r="Q1617" s="543" t="s">
        <v>2478</v>
      </c>
      <c r="R1617" s="543" t="s">
        <v>2478</v>
      </c>
      <c r="S1617" s="543" t="s">
        <v>2478</v>
      </c>
    </row>
    <row r="1618" spans="1:19">
      <c r="A1618" s="540" t="s">
        <v>6204</v>
      </c>
      <c r="B1618" s="541"/>
      <c r="C1618" s="541"/>
      <c r="D1618" s="542">
        <v>50001</v>
      </c>
      <c r="E1618" s="542">
        <v>50001</v>
      </c>
      <c r="F1618" s="542" t="s">
        <v>6509</v>
      </c>
      <c r="G1618" s="540" t="s">
        <v>6510</v>
      </c>
      <c r="H1618" s="542" t="s">
        <v>2469</v>
      </c>
      <c r="I1618" s="541" t="s">
        <v>2478</v>
      </c>
      <c r="J1618" s="540" t="s">
        <v>2478</v>
      </c>
      <c r="K1618" s="540" t="s">
        <v>2478</v>
      </c>
      <c r="L1618" s="540" t="s">
        <v>2478</v>
      </c>
      <c r="M1618" s="540" t="s">
        <v>2478</v>
      </c>
      <c r="N1618" s="540" t="s">
        <v>2478</v>
      </c>
      <c r="O1618" s="540" t="s">
        <v>2478</v>
      </c>
      <c r="P1618" s="540" t="s">
        <v>2478</v>
      </c>
      <c r="Q1618" s="540" t="s">
        <v>2478</v>
      </c>
      <c r="R1618" s="540" t="s">
        <v>2478</v>
      </c>
      <c r="S1618" s="540" t="s">
        <v>2478</v>
      </c>
    </row>
    <row r="1619" spans="1:19">
      <c r="A1619" s="543" t="s">
        <v>6204</v>
      </c>
      <c r="B1619" s="544"/>
      <c r="C1619" s="544"/>
      <c r="D1619" s="545">
        <v>50001</v>
      </c>
      <c r="E1619" s="545">
        <v>50001</v>
      </c>
      <c r="F1619" s="545" t="s">
        <v>6511</v>
      </c>
      <c r="G1619" s="543" t="s">
        <v>6512</v>
      </c>
      <c r="H1619" s="545" t="s">
        <v>2546</v>
      </c>
      <c r="I1619" s="544" t="s">
        <v>2478</v>
      </c>
      <c r="J1619" s="543" t="s">
        <v>2478</v>
      </c>
      <c r="K1619" s="543" t="s">
        <v>2478</v>
      </c>
      <c r="L1619" s="543" t="s">
        <v>2478</v>
      </c>
      <c r="M1619" s="543" t="s">
        <v>2478</v>
      </c>
      <c r="N1619" s="543" t="s">
        <v>2478</v>
      </c>
      <c r="O1619" s="543" t="s">
        <v>2478</v>
      </c>
      <c r="P1619" s="543" t="s">
        <v>2478</v>
      </c>
      <c r="Q1619" s="543" t="s">
        <v>2478</v>
      </c>
      <c r="R1619" s="543" t="s">
        <v>2478</v>
      </c>
      <c r="S1619" s="543" t="s">
        <v>2478</v>
      </c>
    </row>
    <row r="1620" spans="1:19">
      <c r="A1620" s="540" t="s">
        <v>6204</v>
      </c>
      <c r="B1620" s="541"/>
      <c r="C1620" s="541"/>
      <c r="D1620" s="542">
        <v>50001</v>
      </c>
      <c r="E1620" s="542">
        <v>50001</v>
      </c>
      <c r="F1620" s="542" t="s">
        <v>6513</v>
      </c>
      <c r="G1620" s="540" t="s">
        <v>6514</v>
      </c>
      <c r="H1620" s="542" t="s">
        <v>2469</v>
      </c>
      <c r="I1620" s="541" t="s">
        <v>2478</v>
      </c>
      <c r="J1620" s="540" t="s">
        <v>2478</v>
      </c>
      <c r="K1620" s="540" t="s">
        <v>2478</v>
      </c>
      <c r="L1620" s="540" t="s">
        <v>2478</v>
      </c>
      <c r="M1620" s="540" t="s">
        <v>2478</v>
      </c>
      <c r="N1620" s="540" t="s">
        <v>2478</v>
      </c>
      <c r="O1620" s="540" t="s">
        <v>2478</v>
      </c>
      <c r="P1620" s="540" t="s">
        <v>2478</v>
      </c>
      <c r="Q1620" s="540" t="s">
        <v>2478</v>
      </c>
      <c r="R1620" s="540" t="s">
        <v>2478</v>
      </c>
      <c r="S1620" s="540" t="s">
        <v>2478</v>
      </c>
    </row>
    <row r="1621" spans="1:19">
      <c r="A1621" s="543" t="s">
        <v>6204</v>
      </c>
      <c r="B1621" s="544"/>
      <c r="C1621" s="544"/>
      <c r="D1621" s="545">
        <v>50001</v>
      </c>
      <c r="E1621" s="545">
        <v>50001</v>
      </c>
      <c r="F1621" s="545" t="s">
        <v>6515</v>
      </c>
      <c r="G1621" s="543" t="s">
        <v>6516</v>
      </c>
      <c r="H1621" s="545" t="s">
        <v>2546</v>
      </c>
      <c r="I1621" s="544" t="s">
        <v>2478</v>
      </c>
      <c r="J1621" s="543" t="s">
        <v>2478</v>
      </c>
      <c r="K1621" s="543" t="s">
        <v>2478</v>
      </c>
      <c r="L1621" s="543" t="s">
        <v>2478</v>
      </c>
      <c r="M1621" s="543" t="s">
        <v>2478</v>
      </c>
      <c r="N1621" s="543" t="s">
        <v>2478</v>
      </c>
      <c r="O1621" s="543" t="s">
        <v>2478</v>
      </c>
      <c r="P1621" s="543" t="s">
        <v>2478</v>
      </c>
      <c r="Q1621" s="543" t="s">
        <v>2478</v>
      </c>
      <c r="R1621" s="543" t="s">
        <v>2478</v>
      </c>
      <c r="S1621" s="543" t="s">
        <v>2478</v>
      </c>
    </row>
    <row r="1622" spans="1:19">
      <c r="A1622" s="540" t="s">
        <v>6204</v>
      </c>
      <c r="B1622" s="541"/>
      <c r="C1622" s="541"/>
      <c r="D1622" s="542">
        <v>50001</v>
      </c>
      <c r="E1622" s="542">
        <v>50001</v>
      </c>
      <c r="F1622" s="542" t="s">
        <v>6517</v>
      </c>
      <c r="G1622" s="540" t="s">
        <v>6518</v>
      </c>
      <c r="H1622" s="542" t="s">
        <v>2546</v>
      </c>
      <c r="I1622" s="541" t="s">
        <v>2478</v>
      </c>
      <c r="J1622" s="540" t="s">
        <v>2478</v>
      </c>
      <c r="K1622" s="540" t="s">
        <v>2478</v>
      </c>
      <c r="L1622" s="540" t="s">
        <v>2478</v>
      </c>
      <c r="M1622" s="540" t="s">
        <v>2478</v>
      </c>
      <c r="N1622" s="540" t="s">
        <v>2478</v>
      </c>
      <c r="O1622" s="540" t="s">
        <v>2478</v>
      </c>
      <c r="P1622" s="540" t="s">
        <v>2478</v>
      </c>
      <c r="Q1622" s="540" t="s">
        <v>2478</v>
      </c>
      <c r="R1622" s="540" t="s">
        <v>2478</v>
      </c>
      <c r="S1622" s="540" t="s">
        <v>2478</v>
      </c>
    </row>
    <row r="1623" spans="1:19">
      <c r="A1623" s="543" t="s">
        <v>6204</v>
      </c>
      <c r="B1623" s="544"/>
      <c r="C1623" s="544"/>
      <c r="D1623" s="545">
        <v>90021</v>
      </c>
      <c r="E1623" s="545">
        <v>90021</v>
      </c>
      <c r="F1623" s="545" t="s">
        <v>6519</v>
      </c>
      <c r="G1623" s="543" t="s">
        <v>6520</v>
      </c>
      <c r="H1623" s="545" t="s">
        <v>2469</v>
      </c>
      <c r="I1623" s="544" t="s">
        <v>2478</v>
      </c>
      <c r="J1623" s="543" t="s">
        <v>2478</v>
      </c>
      <c r="K1623" s="543" t="s">
        <v>2478</v>
      </c>
      <c r="L1623" s="543" t="s">
        <v>2478</v>
      </c>
      <c r="M1623" s="543" t="s">
        <v>2478</v>
      </c>
      <c r="N1623" s="543" t="s">
        <v>2478</v>
      </c>
      <c r="O1623" s="543" t="s">
        <v>2478</v>
      </c>
      <c r="P1623" s="543" t="s">
        <v>2478</v>
      </c>
      <c r="Q1623" s="543" t="s">
        <v>2478</v>
      </c>
      <c r="R1623" s="543" t="s">
        <v>2478</v>
      </c>
      <c r="S1623" s="543" t="s">
        <v>2478</v>
      </c>
    </row>
    <row r="1624" spans="1:19">
      <c r="A1624" s="540" t="s">
        <v>6204</v>
      </c>
      <c r="B1624" s="541"/>
      <c r="C1624" s="541"/>
      <c r="D1624" s="542">
        <v>90021</v>
      </c>
      <c r="E1624" s="542">
        <v>90021</v>
      </c>
      <c r="F1624" s="542" t="s">
        <v>6521</v>
      </c>
      <c r="G1624" s="540" t="s">
        <v>6522</v>
      </c>
      <c r="H1624" s="542" t="s">
        <v>2469</v>
      </c>
      <c r="I1624" s="541" t="s">
        <v>2478</v>
      </c>
      <c r="J1624" s="540" t="s">
        <v>2478</v>
      </c>
      <c r="K1624" s="540" t="s">
        <v>2478</v>
      </c>
      <c r="L1624" s="540" t="s">
        <v>2478</v>
      </c>
      <c r="M1624" s="540" t="s">
        <v>2478</v>
      </c>
      <c r="N1624" s="540" t="s">
        <v>2478</v>
      </c>
      <c r="O1624" s="540" t="s">
        <v>2478</v>
      </c>
      <c r="P1624" s="540" t="s">
        <v>2478</v>
      </c>
      <c r="Q1624" s="540" t="s">
        <v>2478</v>
      </c>
      <c r="R1624" s="540" t="s">
        <v>2478</v>
      </c>
      <c r="S1624" s="540" t="s">
        <v>2478</v>
      </c>
    </row>
    <row r="1625" spans="1:19">
      <c r="A1625" s="543" t="s">
        <v>6204</v>
      </c>
      <c r="B1625" s="544"/>
      <c r="C1625" s="544"/>
      <c r="D1625" s="545">
        <v>90021</v>
      </c>
      <c r="E1625" s="545">
        <v>90021</v>
      </c>
      <c r="F1625" s="545" t="s">
        <v>6523</v>
      </c>
      <c r="G1625" s="543" t="s">
        <v>6524</v>
      </c>
      <c r="H1625" s="545" t="s">
        <v>2469</v>
      </c>
      <c r="I1625" s="544" t="s">
        <v>2478</v>
      </c>
      <c r="J1625" s="543" t="s">
        <v>2478</v>
      </c>
      <c r="K1625" s="543" t="s">
        <v>2478</v>
      </c>
      <c r="L1625" s="543" t="s">
        <v>2478</v>
      </c>
      <c r="M1625" s="543" t="s">
        <v>2478</v>
      </c>
      <c r="N1625" s="543" t="s">
        <v>2478</v>
      </c>
      <c r="O1625" s="543" t="s">
        <v>2478</v>
      </c>
      <c r="P1625" s="543" t="s">
        <v>2478</v>
      </c>
      <c r="Q1625" s="543" t="s">
        <v>2478</v>
      </c>
      <c r="R1625" s="543" t="s">
        <v>2478</v>
      </c>
      <c r="S1625" s="543" t="s">
        <v>2478</v>
      </c>
    </row>
    <row r="1626" spans="1:19">
      <c r="A1626" s="540" t="s">
        <v>6204</v>
      </c>
      <c r="B1626" s="541"/>
      <c r="C1626" s="541"/>
      <c r="D1626" s="542">
        <v>90021</v>
      </c>
      <c r="E1626" s="542">
        <v>90021</v>
      </c>
      <c r="F1626" s="542" t="s">
        <v>6525</v>
      </c>
      <c r="G1626" s="540" t="s">
        <v>6526</v>
      </c>
      <c r="H1626" s="542" t="s">
        <v>2469</v>
      </c>
      <c r="I1626" s="541" t="s">
        <v>2478</v>
      </c>
      <c r="J1626" s="540" t="s">
        <v>2478</v>
      </c>
      <c r="K1626" s="540" t="s">
        <v>2478</v>
      </c>
      <c r="L1626" s="540" t="s">
        <v>2478</v>
      </c>
      <c r="M1626" s="540" t="s">
        <v>2478</v>
      </c>
      <c r="N1626" s="540" t="s">
        <v>2478</v>
      </c>
      <c r="O1626" s="540" t="s">
        <v>2478</v>
      </c>
      <c r="P1626" s="540" t="s">
        <v>2478</v>
      </c>
      <c r="Q1626" s="540" t="s">
        <v>2478</v>
      </c>
      <c r="R1626" s="540" t="s">
        <v>2478</v>
      </c>
      <c r="S1626" s="540" t="s">
        <v>2478</v>
      </c>
    </row>
    <row r="1627" spans="1:19">
      <c r="A1627" s="543" t="s">
        <v>6204</v>
      </c>
      <c r="B1627" s="544"/>
      <c r="C1627" s="544"/>
      <c r="D1627" s="545">
        <v>60008</v>
      </c>
      <c r="E1627" s="545">
        <v>60008</v>
      </c>
      <c r="F1627" s="545" t="s">
        <v>6527</v>
      </c>
      <c r="G1627" s="543" t="s">
        <v>6528</v>
      </c>
      <c r="H1627" s="545" t="s">
        <v>2469</v>
      </c>
      <c r="I1627" s="544" t="s">
        <v>2478</v>
      </c>
      <c r="J1627" s="543" t="s">
        <v>2478</v>
      </c>
      <c r="K1627" s="543" t="s">
        <v>2478</v>
      </c>
      <c r="L1627" s="543" t="s">
        <v>2478</v>
      </c>
      <c r="M1627" s="543" t="s">
        <v>2478</v>
      </c>
      <c r="N1627" s="543" t="s">
        <v>2478</v>
      </c>
      <c r="O1627" s="543" t="s">
        <v>2478</v>
      </c>
      <c r="P1627" s="543" t="s">
        <v>2478</v>
      </c>
      <c r="Q1627" s="543" t="s">
        <v>2478</v>
      </c>
      <c r="R1627" s="543" t="s">
        <v>2478</v>
      </c>
      <c r="S1627" s="543" t="s">
        <v>2478</v>
      </c>
    </row>
    <row r="1628" spans="1:19">
      <c r="A1628" s="540" t="s">
        <v>6204</v>
      </c>
      <c r="B1628" s="541"/>
      <c r="C1628" s="541"/>
      <c r="D1628" s="542">
        <v>90005</v>
      </c>
      <c r="E1628" s="542">
        <v>90005</v>
      </c>
      <c r="F1628" s="542" t="s">
        <v>6529</v>
      </c>
      <c r="G1628" s="540" t="s">
        <v>6530</v>
      </c>
      <c r="H1628" s="542" t="s">
        <v>2469</v>
      </c>
      <c r="I1628" s="541" t="s">
        <v>2478</v>
      </c>
      <c r="J1628" s="540" t="s">
        <v>2478</v>
      </c>
      <c r="K1628" s="540" t="s">
        <v>2478</v>
      </c>
      <c r="L1628" s="540" t="s">
        <v>2478</v>
      </c>
      <c r="M1628" s="540" t="s">
        <v>2478</v>
      </c>
      <c r="N1628" s="540" t="s">
        <v>2478</v>
      </c>
      <c r="O1628" s="540" t="s">
        <v>2478</v>
      </c>
      <c r="P1628" s="540" t="s">
        <v>2478</v>
      </c>
      <c r="Q1628" s="540" t="s">
        <v>2478</v>
      </c>
      <c r="R1628" s="540" t="s">
        <v>2478</v>
      </c>
      <c r="S1628" s="540" t="s">
        <v>2478</v>
      </c>
    </row>
    <row r="1629" spans="1:19">
      <c r="A1629" s="543" t="s">
        <v>6204</v>
      </c>
      <c r="B1629" s="544"/>
      <c r="C1629" s="544"/>
      <c r="D1629" s="545">
        <v>90042</v>
      </c>
      <c r="E1629" s="545">
        <v>90042</v>
      </c>
      <c r="F1629" s="545" t="s">
        <v>6531</v>
      </c>
      <c r="G1629" s="543" t="s">
        <v>6532</v>
      </c>
      <c r="H1629" s="545" t="s">
        <v>2546</v>
      </c>
      <c r="I1629" s="544" t="s">
        <v>2478</v>
      </c>
      <c r="J1629" s="543" t="s">
        <v>2478</v>
      </c>
      <c r="K1629" s="543" t="s">
        <v>2478</v>
      </c>
      <c r="L1629" s="543" t="s">
        <v>2478</v>
      </c>
      <c r="M1629" s="543" t="s">
        <v>2478</v>
      </c>
      <c r="N1629" s="543" t="s">
        <v>2478</v>
      </c>
      <c r="O1629" s="543" t="s">
        <v>2478</v>
      </c>
      <c r="P1629" s="543" t="s">
        <v>2478</v>
      </c>
      <c r="Q1629" s="543" t="s">
        <v>2478</v>
      </c>
      <c r="R1629" s="543" t="s">
        <v>2478</v>
      </c>
      <c r="S1629" s="543" t="s">
        <v>2478</v>
      </c>
    </row>
    <row r="1630" spans="1:19">
      <c r="A1630" s="540" t="s">
        <v>6204</v>
      </c>
      <c r="B1630" s="541"/>
      <c r="C1630" s="541"/>
      <c r="D1630" s="542">
        <v>90901</v>
      </c>
      <c r="E1630" s="542">
        <v>90901</v>
      </c>
      <c r="F1630" s="542" t="s">
        <v>6533</v>
      </c>
      <c r="G1630" s="540" t="s">
        <v>6534</v>
      </c>
      <c r="H1630" s="542" t="s">
        <v>2469</v>
      </c>
      <c r="I1630" s="541" t="s">
        <v>2478</v>
      </c>
      <c r="J1630" s="540" t="s">
        <v>2478</v>
      </c>
      <c r="K1630" s="540" t="s">
        <v>2478</v>
      </c>
      <c r="L1630" s="540" t="s">
        <v>2478</v>
      </c>
      <c r="M1630" s="540" t="s">
        <v>2478</v>
      </c>
      <c r="N1630" s="540" t="s">
        <v>2478</v>
      </c>
      <c r="O1630" s="540" t="s">
        <v>2478</v>
      </c>
      <c r="P1630" s="540" t="s">
        <v>2478</v>
      </c>
      <c r="Q1630" s="540" t="s">
        <v>2478</v>
      </c>
      <c r="R1630" s="540" t="s">
        <v>2478</v>
      </c>
      <c r="S1630" s="540" t="s">
        <v>2478</v>
      </c>
    </row>
    <row r="1631" spans="1:19">
      <c r="A1631" s="543" t="s">
        <v>6204</v>
      </c>
      <c r="B1631" s="544"/>
      <c r="C1631" s="544"/>
      <c r="D1631" s="545">
        <v>90901</v>
      </c>
      <c r="E1631" s="545">
        <v>90901</v>
      </c>
      <c r="F1631" s="545" t="s">
        <v>6535</v>
      </c>
      <c r="G1631" s="543" t="s">
        <v>6536</v>
      </c>
      <c r="H1631" s="545" t="s">
        <v>2469</v>
      </c>
      <c r="I1631" s="544" t="s">
        <v>2478</v>
      </c>
      <c r="J1631" s="543" t="s">
        <v>2478</v>
      </c>
      <c r="K1631" s="543" t="s">
        <v>2478</v>
      </c>
      <c r="L1631" s="543" t="s">
        <v>2478</v>
      </c>
      <c r="M1631" s="543" t="s">
        <v>2478</v>
      </c>
      <c r="N1631" s="543" t="s">
        <v>2478</v>
      </c>
      <c r="O1631" s="543" t="s">
        <v>2478</v>
      </c>
      <c r="P1631" s="543" t="s">
        <v>2478</v>
      </c>
      <c r="Q1631" s="543" t="s">
        <v>2478</v>
      </c>
      <c r="R1631" s="543" t="s">
        <v>2478</v>
      </c>
      <c r="S1631" s="543" t="s">
        <v>2478</v>
      </c>
    </row>
    <row r="1632" spans="1:19">
      <c r="A1632" s="540" t="s">
        <v>6204</v>
      </c>
      <c r="B1632" s="541"/>
      <c r="C1632" s="541"/>
      <c r="D1632" s="542">
        <v>90901</v>
      </c>
      <c r="E1632" s="542">
        <v>90901</v>
      </c>
      <c r="F1632" s="542" t="s">
        <v>6537</v>
      </c>
      <c r="G1632" s="540" t="s">
        <v>6538</v>
      </c>
      <c r="H1632" s="542" t="s">
        <v>2469</v>
      </c>
      <c r="I1632" s="541" t="s">
        <v>2478</v>
      </c>
      <c r="J1632" s="540" t="s">
        <v>2478</v>
      </c>
      <c r="K1632" s="540" t="s">
        <v>2478</v>
      </c>
      <c r="L1632" s="540" t="s">
        <v>2478</v>
      </c>
      <c r="M1632" s="540" t="s">
        <v>2478</v>
      </c>
      <c r="N1632" s="540" t="s">
        <v>2478</v>
      </c>
      <c r="O1632" s="540" t="s">
        <v>2478</v>
      </c>
      <c r="P1632" s="540" t="s">
        <v>2478</v>
      </c>
      <c r="Q1632" s="540" t="s">
        <v>2478</v>
      </c>
      <c r="R1632" s="540" t="s">
        <v>2478</v>
      </c>
      <c r="S1632" s="540" t="s">
        <v>2478</v>
      </c>
    </row>
    <row r="1633" spans="1:19">
      <c r="A1633" s="543" t="s">
        <v>6204</v>
      </c>
      <c r="B1633" s="544"/>
      <c r="C1633" s="544"/>
      <c r="D1633" s="545">
        <v>90901</v>
      </c>
      <c r="E1633" s="545">
        <v>90901</v>
      </c>
      <c r="F1633" s="545" t="s">
        <v>6539</v>
      </c>
      <c r="G1633" s="543" t="s">
        <v>6540</v>
      </c>
      <c r="H1633" s="545" t="s">
        <v>3468</v>
      </c>
      <c r="I1633" s="544" t="s">
        <v>2478</v>
      </c>
      <c r="J1633" s="543" t="s">
        <v>2478</v>
      </c>
      <c r="K1633" s="543" t="s">
        <v>2478</v>
      </c>
      <c r="L1633" s="543" t="s">
        <v>2478</v>
      </c>
      <c r="M1633" s="543" t="s">
        <v>2478</v>
      </c>
      <c r="N1633" s="543" t="s">
        <v>2478</v>
      </c>
      <c r="O1633" s="543" t="s">
        <v>2478</v>
      </c>
      <c r="P1633" s="543" t="s">
        <v>2478</v>
      </c>
      <c r="Q1633" s="543" t="s">
        <v>2478</v>
      </c>
      <c r="R1633" s="543" t="s">
        <v>2478</v>
      </c>
      <c r="S1633" s="543" t="s">
        <v>2478</v>
      </c>
    </row>
    <row r="1634" spans="1:19">
      <c r="A1634" s="540" t="s">
        <v>6204</v>
      </c>
      <c r="B1634" s="541"/>
      <c r="C1634" s="541"/>
      <c r="D1634" s="542">
        <v>90901</v>
      </c>
      <c r="E1634" s="542">
        <v>90901</v>
      </c>
      <c r="F1634" s="542" t="s">
        <v>6541</v>
      </c>
      <c r="G1634" s="540" t="s">
        <v>6542</v>
      </c>
      <c r="H1634" s="542" t="s">
        <v>2469</v>
      </c>
      <c r="I1634" s="541" t="s">
        <v>2478</v>
      </c>
      <c r="J1634" s="540" t="s">
        <v>2478</v>
      </c>
      <c r="K1634" s="540" t="s">
        <v>2478</v>
      </c>
      <c r="L1634" s="540" t="s">
        <v>2478</v>
      </c>
      <c r="M1634" s="540" t="s">
        <v>2478</v>
      </c>
      <c r="N1634" s="540" t="s">
        <v>2478</v>
      </c>
      <c r="O1634" s="540" t="s">
        <v>2478</v>
      </c>
      <c r="P1634" s="540" t="s">
        <v>2478</v>
      </c>
      <c r="Q1634" s="540" t="s">
        <v>2478</v>
      </c>
      <c r="R1634" s="540" t="s">
        <v>2478</v>
      </c>
      <c r="S1634" s="540" t="s">
        <v>2478</v>
      </c>
    </row>
    <row r="1635" spans="1:19">
      <c r="A1635" s="543" t="s">
        <v>6204</v>
      </c>
      <c r="B1635" s="544"/>
      <c r="C1635" s="544"/>
      <c r="D1635" s="545">
        <v>90901</v>
      </c>
      <c r="E1635" s="545">
        <v>90901</v>
      </c>
      <c r="F1635" s="545" t="s">
        <v>6543</v>
      </c>
      <c r="G1635" s="543" t="s">
        <v>6544</v>
      </c>
      <c r="H1635" s="545" t="s">
        <v>3468</v>
      </c>
      <c r="I1635" s="544" t="s">
        <v>2478</v>
      </c>
      <c r="J1635" s="543" t="s">
        <v>2478</v>
      </c>
      <c r="K1635" s="543" t="s">
        <v>2478</v>
      </c>
      <c r="L1635" s="543" t="s">
        <v>2478</v>
      </c>
      <c r="M1635" s="543" t="s">
        <v>2478</v>
      </c>
      <c r="N1635" s="543" t="s">
        <v>2478</v>
      </c>
      <c r="O1635" s="543" t="s">
        <v>2478</v>
      </c>
      <c r="P1635" s="543" t="s">
        <v>2478</v>
      </c>
      <c r="Q1635" s="543" t="s">
        <v>2478</v>
      </c>
      <c r="R1635" s="543" t="s">
        <v>2478</v>
      </c>
      <c r="S1635" s="543" t="s">
        <v>2478</v>
      </c>
    </row>
    <row r="1636" spans="1:19">
      <c r="A1636" s="540" t="s">
        <v>6204</v>
      </c>
      <c r="B1636" s="541"/>
      <c r="C1636" s="541"/>
      <c r="D1636" s="542">
        <v>90901</v>
      </c>
      <c r="E1636" s="542">
        <v>90901</v>
      </c>
      <c r="F1636" s="542" t="s">
        <v>6545</v>
      </c>
      <c r="G1636" s="540" t="s">
        <v>6546</v>
      </c>
      <c r="H1636" s="542" t="s">
        <v>3468</v>
      </c>
      <c r="I1636" s="541" t="s">
        <v>2478</v>
      </c>
      <c r="J1636" s="540" t="s">
        <v>2478</v>
      </c>
      <c r="K1636" s="540" t="s">
        <v>2478</v>
      </c>
      <c r="L1636" s="540" t="s">
        <v>2478</v>
      </c>
      <c r="M1636" s="540" t="s">
        <v>2478</v>
      </c>
      <c r="N1636" s="540" t="s">
        <v>2478</v>
      </c>
      <c r="O1636" s="540" t="s">
        <v>2478</v>
      </c>
      <c r="P1636" s="540" t="s">
        <v>2478</v>
      </c>
      <c r="Q1636" s="540" t="s">
        <v>2478</v>
      </c>
      <c r="R1636" s="540" t="s">
        <v>2478</v>
      </c>
      <c r="S1636" s="540" t="s">
        <v>2478</v>
      </c>
    </row>
    <row r="1637" spans="1:19">
      <c r="A1637" s="543" t="s">
        <v>6204</v>
      </c>
      <c r="B1637" s="544"/>
      <c r="C1637" s="544"/>
      <c r="D1637" s="545">
        <v>90901</v>
      </c>
      <c r="E1637" s="545">
        <v>90901</v>
      </c>
      <c r="F1637" s="545" t="s">
        <v>6547</v>
      </c>
      <c r="G1637" s="543" t="s">
        <v>6548</v>
      </c>
      <c r="H1637" s="545" t="s">
        <v>3468</v>
      </c>
      <c r="I1637" s="544" t="s">
        <v>2478</v>
      </c>
      <c r="J1637" s="543" t="s">
        <v>2478</v>
      </c>
      <c r="K1637" s="543" t="s">
        <v>2478</v>
      </c>
      <c r="L1637" s="543" t="s">
        <v>2478</v>
      </c>
      <c r="M1637" s="543" t="s">
        <v>2478</v>
      </c>
      <c r="N1637" s="543" t="s">
        <v>2478</v>
      </c>
      <c r="O1637" s="543" t="s">
        <v>2478</v>
      </c>
      <c r="P1637" s="543" t="s">
        <v>2478</v>
      </c>
      <c r="Q1637" s="543" t="s">
        <v>2478</v>
      </c>
      <c r="R1637" s="543" t="s">
        <v>2478</v>
      </c>
      <c r="S1637" s="543" t="s">
        <v>2478</v>
      </c>
    </row>
    <row r="1638" spans="1:19">
      <c r="A1638" s="540" t="s">
        <v>6204</v>
      </c>
      <c r="B1638" s="541"/>
      <c r="C1638" s="541"/>
      <c r="D1638" s="542">
        <v>90901</v>
      </c>
      <c r="E1638" s="542">
        <v>90901</v>
      </c>
      <c r="F1638" s="542" t="s">
        <v>6549</v>
      </c>
      <c r="G1638" s="540" t="s">
        <v>6550</v>
      </c>
      <c r="H1638" s="542" t="s">
        <v>3468</v>
      </c>
      <c r="I1638" s="541" t="s">
        <v>2478</v>
      </c>
      <c r="J1638" s="540" t="s">
        <v>2478</v>
      </c>
      <c r="K1638" s="540" t="s">
        <v>2478</v>
      </c>
      <c r="L1638" s="540" t="s">
        <v>2478</v>
      </c>
      <c r="M1638" s="540" t="s">
        <v>2478</v>
      </c>
      <c r="N1638" s="540" t="s">
        <v>2478</v>
      </c>
      <c r="O1638" s="540" t="s">
        <v>2478</v>
      </c>
      <c r="P1638" s="540" t="s">
        <v>2478</v>
      </c>
      <c r="Q1638" s="540" t="s">
        <v>2478</v>
      </c>
      <c r="R1638" s="540" t="s">
        <v>2478</v>
      </c>
      <c r="S1638" s="540" t="s">
        <v>2478</v>
      </c>
    </row>
    <row r="1639" spans="1:19">
      <c r="A1639" s="543" t="s">
        <v>6204</v>
      </c>
      <c r="B1639" s="544"/>
      <c r="C1639" s="544"/>
      <c r="D1639" s="545">
        <v>90901</v>
      </c>
      <c r="E1639" s="545">
        <v>90901</v>
      </c>
      <c r="F1639" s="545" t="s">
        <v>6551</v>
      </c>
      <c r="G1639" s="543" t="s">
        <v>6552</v>
      </c>
      <c r="H1639" s="545" t="s">
        <v>3468</v>
      </c>
      <c r="I1639" s="544" t="s">
        <v>2478</v>
      </c>
      <c r="J1639" s="543" t="s">
        <v>2478</v>
      </c>
      <c r="K1639" s="543" t="s">
        <v>2478</v>
      </c>
      <c r="L1639" s="543" t="s">
        <v>2478</v>
      </c>
      <c r="M1639" s="543" t="s">
        <v>2478</v>
      </c>
      <c r="N1639" s="543" t="s">
        <v>2478</v>
      </c>
      <c r="O1639" s="543" t="s">
        <v>2478</v>
      </c>
      <c r="P1639" s="543" t="s">
        <v>2478</v>
      </c>
      <c r="Q1639" s="543" t="s">
        <v>2478</v>
      </c>
      <c r="R1639" s="543" t="s">
        <v>2478</v>
      </c>
      <c r="S1639" s="543" t="s">
        <v>2478</v>
      </c>
    </row>
    <row r="1640" spans="1:19">
      <c r="A1640" s="540" t="s">
        <v>6204</v>
      </c>
      <c r="B1640" s="541"/>
      <c r="C1640" s="541"/>
      <c r="D1640" s="542">
        <v>90901</v>
      </c>
      <c r="E1640" s="542">
        <v>90901</v>
      </c>
      <c r="F1640" s="542" t="s">
        <v>6553</v>
      </c>
      <c r="G1640" s="540" t="s">
        <v>6554</v>
      </c>
      <c r="H1640" s="542" t="s">
        <v>3468</v>
      </c>
      <c r="I1640" s="541" t="s">
        <v>2478</v>
      </c>
      <c r="J1640" s="540" t="s">
        <v>2478</v>
      </c>
      <c r="K1640" s="540" t="s">
        <v>2478</v>
      </c>
      <c r="L1640" s="540" t="s">
        <v>2478</v>
      </c>
      <c r="M1640" s="540" t="s">
        <v>2478</v>
      </c>
      <c r="N1640" s="540" t="s">
        <v>2478</v>
      </c>
      <c r="O1640" s="540" t="s">
        <v>2478</v>
      </c>
      <c r="P1640" s="540" t="s">
        <v>2478</v>
      </c>
      <c r="Q1640" s="540" t="s">
        <v>2478</v>
      </c>
      <c r="R1640" s="540" t="s">
        <v>2478</v>
      </c>
      <c r="S1640" s="540" t="s">
        <v>2478</v>
      </c>
    </row>
    <row r="1641" spans="1:19">
      <c r="A1641" s="543" t="s">
        <v>6204</v>
      </c>
      <c r="B1641" s="544"/>
      <c r="C1641" s="544"/>
      <c r="D1641" s="545">
        <v>90901</v>
      </c>
      <c r="E1641" s="545">
        <v>90901</v>
      </c>
      <c r="F1641" s="545" t="s">
        <v>6555</v>
      </c>
      <c r="G1641" s="543" t="s">
        <v>6556</v>
      </c>
      <c r="H1641" s="545" t="s">
        <v>3468</v>
      </c>
      <c r="I1641" s="544" t="s">
        <v>2478</v>
      </c>
      <c r="J1641" s="543" t="s">
        <v>2478</v>
      </c>
      <c r="K1641" s="543" t="s">
        <v>2478</v>
      </c>
      <c r="L1641" s="543" t="s">
        <v>2478</v>
      </c>
      <c r="M1641" s="543" t="s">
        <v>2478</v>
      </c>
      <c r="N1641" s="543" t="s">
        <v>2478</v>
      </c>
      <c r="O1641" s="543" t="s">
        <v>2478</v>
      </c>
      <c r="P1641" s="543" t="s">
        <v>2478</v>
      </c>
      <c r="Q1641" s="543" t="s">
        <v>2478</v>
      </c>
      <c r="R1641" s="543" t="s">
        <v>2478</v>
      </c>
      <c r="S1641" s="543" t="s">
        <v>2478</v>
      </c>
    </row>
    <row r="1642" spans="1:19">
      <c r="A1642" s="540" t="s">
        <v>6204</v>
      </c>
      <c r="B1642" s="541"/>
      <c r="C1642" s="541"/>
      <c r="D1642" s="542">
        <v>90901</v>
      </c>
      <c r="E1642" s="542">
        <v>90901</v>
      </c>
      <c r="F1642" s="542" t="s">
        <v>6557</v>
      </c>
      <c r="G1642" s="540" t="s">
        <v>6558</v>
      </c>
      <c r="H1642" s="542" t="s">
        <v>3468</v>
      </c>
      <c r="I1642" s="541" t="s">
        <v>2478</v>
      </c>
      <c r="J1642" s="540" t="s">
        <v>2478</v>
      </c>
      <c r="K1642" s="540" t="s">
        <v>2478</v>
      </c>
      <c r="L1642" s="540" t="s">
        <v>2478</v>
      </c>
      <c r="M1642" s="540" t="s">
        <v>2478</v>
      </c>
      <c r="N1642" s="540" t="s">
        <v>2478</v>
      </c>
      <c r="O1642" s="540" t="s">
        <v>2478</v>
      </c>
      <c r="P1642" s="540" t="s">
        <v>2478</v>
      </c>
      <c r="Q1642" s="540" t="s">
        <v>2478</v>
      </c>
      <c r="R1642" s="540" t="s">
        <v>2478</v>
      </c>
      <c r="S1642" s="540" t="s">
        <v>2478</v>
      </c>
    </row>
    <row r="1643" spans="1:19">
      <c r="A1643" s="543" t="s">
        <v>6204</v>
      </c>
      <c r="B1643" s="544"/>
      <c r="C1643" s="544"/>
      <c r="D1643" s="545">
        <v>90902</v>
      </c>
      <c r="E1643" s="545">
        <v>90902</v>
      </c>
      <c r="F1643" s="545" t="s">
        <v>6559</v>
      </c>
      <c r="G1643" s="543" t="s">
        <v>6560</v>
      </c>
      <c r="H1643" s="545" t="s">
        <v>2469</v>
      </c>
      <c r="I1643" s="544" t="s">
        <v>2478</v>
      </c>
      <c r="J1643" s="543" t="s">
        <v>2478</v>
      </c>
      <c r="K1643" s="543" t="s">
        <v>2478</v>
      </c>
      <c r="L1643" s="543" t="s">
        <v>2478</v>
      </c>
      <c r="M1643" s="543" t="s">
        <v>2478</v>
      </c>
      <c r="N1643" s="543" t="s">
        <v>2478</v>
      </c>
      <c r="O1643" s="543" t="s">
        <v>2478</v>
      </c>
      <c r="P1643" s="543" t="s">
        <v>2478</v>
      </c>
      <c r="Q1643" s="543" t="s">
        <v>2478</v>
      </c>
      <c r="R1643" s="543" t="s">
        <v>2478</v>
      </c>
      <c r="S1643" s="543" t="s">
        <v>2478</v>
      </c>
    </row>
    <row r="1644" spans="1:19">
      <c r="A1644" s="540" t="s">
        <v>6204</v>
      </c>
      <c r="B1644" s="541"/>
      <c r="C1644" s="541"/>
      <c r="D1644" s="542">
        <v>90039</v>
      </c>
      <c r="E1644" s="542">
        <v>90039</v>
      </c>
      <c r="F1644" s="542" t="s">
        <v>6561</v>
      </c>
      <c r="G1644" s="540" t="s">
        <v>6562</v>
      </c>
      <c r="H1644" s="542" t="s">
        <v>2469</v>
      </c>
      <c r="I1644" s="541" t="s">
        <v>2478</v>
      </c>
      <c r="J1644" s="540" t="s">
        <v>2478</v>
      </c>
      <c r="K1644" s="540" t="s">
        <v>2478</v>
      </c>
      <c r="L1644" s="540" t="s">
        <v>2478</v>
      </c>
      <c r="M1644" s="540" t="s">
        <v>2478</v>
      </c>
      <c r="N1644" s="540" t="s">
        <v>2478</v>
      </c>
      <c r="O1644" s="540" t="s">
        <v>2478</v>
      </c>
      <c r="P1644" s="540" t="s">
        <v>2478</v>
      </c>
      <c r="Q1644" s="540" t="s">
        <v>2478</v>
      </c>
      <c r="R1644" s="540" t="s">
        <v>2478</v>
      </c>
      <c r="S1644" s="540" t="s">
        <v>2478</v>
      </c>
    </row>
    <row r="1645" spans="1:19">
      <c r="A1645" s="543" t="s">
        <v>6204</v>
      </c>
      <c r="B1645" s="544"/>
      <c r="C1645" s="544"/>
      <c r="D1645" s="545">
        <v>90044</v>
      </c>
      <c r="E1645" s="545">
        <v>90044</v>
      </c>
      <c r="F1645" s="545" t="s">
        <v>6563</v>
      </c>
      <c r="G1645" s="543" t="s">
        <v>6564</v>
      </c>
      <c r="H1645" s="545" t="s">
        <v>2546</v>
      </c>
      <c r="I1645" s="544" t="s">
        <v>2478</v>
      </c>
      <c r="J1645" s="543" t="s">
        <v>2478</v>
      </c>
      <c r="K1645" s="543" t="s">
        <v>2478</v>
      </c>
      <c r="L1645" s="543" t="s">
        <v>2478</v>
      </c>
      <c r="M1645" s="543" t="s">
        <v>2478</v>
      </c>
      <c r="N1645" s="543" t="s">
        <v>2478</v>
      </c>
      <c r="O1645" s="543" t="s">
        <v>2478</v>
      </c>
      <c r="P1645" s="543" t="s">
        <v>2478</v>
      </c>
      <c r="Q1645" s="543" t="s">
        <v>2478</v>
      </c>
      <c r="R1645" s="543" t="s">
        <v>2478</v>
      </c>
      <c r="S1645" s="543" t="s">
        <v>2478</v>
      </c>
    </row>
    <row r="1646" spans="1:19">
      <c r="A1646" s="540" t="s">
        <v>6204</v>
      </c>
      <c r="B1646" s="541"/>
      <c r="C1646" s="541"/>
      <c r="D1646" s="542">
        <v>90046</v>
      </c>
      <c r="E1646" s="542">
        <v>90046</v>
      </c>
      <c r="F1646" s="542" t="s">
        <v>6565</v>
      </c>
      <c r="G1646" s="540" t="s">
        <v>6566</v>
      </c>
      <c r="H1646" s="542" t="s">
        <v>2469</v>
      </c>
      <c r="I1646" s="541" t="s">
        <v>2478</v>
      </c>
      <c r="J1646" s="540" t="s">
        <v>2478</v>
      </c>
      <c r="K1646" s="540" t="s">
        <v>2478</v>
      </c>
      <c r="L1646" s="540" t="s">
        <v>2478</v>
      </c>
      <c r="M1646" s="540" t="s">
        <v>2478</v>
      </c>
      <c r="N1646" s="540" t="s">
        <v>2478</v>
      </c>
      <c r="O1646" s="540" t="s">
        <v>2478</v>
      </c>
      <c r="P1646" s="540" t="s">
        <v>2478</v>
      </c>
      <c r="Q1646" s="540" t="s">
        <v>2478</v>
      </c>
      <c r="R1646" s="540" t="s">
        <v>2478</v>
      </c>
      <c r="S1646" s="540" t="s">
        <v>2478</v>
      </c>
    </row>
    <row r="1647" spans="1:19">
      <c r="A1647" s="543" t="s">
        <v>6204</v>
      </c>
      <c r="B1647" s="544"/>
      <c r="C1647" s="544"/>
      <c r="D1647" s="545">
        <v>90044</v>
      </c>
      <c r="E1647" s="545">
        <v>90044</v>
      </c>
      <c r="F1647" s="545" t="s">
        <v>6567</v>
      </c>
      <c r="G1647" s="543" t="s">
        <v>6568</v>
      </c>
      <c r="H1647" s="545" t="s">
        <v>2546</v>
      </c>
      <c r="I1647" s="544" t="s">
        <v>2478</v>
      </c>
      <c r="J1647" s="543" t="s">
        <v>2478</v>
      </c>
      <c r="K1647" s="543" t="s">
        <v>2478</v>
      </c>
      <c r="L1647" s="543" t="s">
        <v>2478</v>
      </c>
      <c r="M1647" s="543" t="s">
        <v>2478</v>
      </c>
      <c r="N1647" s="543" t="s">
        <v>2478</v>
      </c>
      <c r="O1647" s="543" t="s">
        <v>2478</v>
      </c>
      <c r="P1647" s="543" t="s">
        <v>2478</v>
      </c>
      <c r="Q1647" s="543" t="s">
        <v>2478</v>
      </c>
      <c r="R1647" s="543" t="s">
        <v>2478</v>
      </c>
      <c r="S1647" s="543" t="s">
        <v>2478</v>
      </c>
    </row>
    <row r="1648" spans="1:19">
      <c r="A1648" s="540" t="s">
        <v>6204</v>
      </c>
      <c r="B1648" s="541"/>
      <c r="C1648" s="541"/>
      <c r="D1648" s="542">
        <v>90039</v>
      </c>
      <c r="E1648" s="542">
        <v>90039</v>
      </c>
      <c r="F1648" s="542" t="s">
        <v>6569</v>
      </c>
      <c r="G1648" s="540" t="s">
        <v>6570</v>
      </c>
      <c r="H1648" s="542" t="s">
        <v>2469</v>
      </c>
      <c r="I1648" s="541" t="s">
        <v>2478</v>
      </c>
      <c r="J1648" s="540" t="s">
        <v>2478</v>
      </c>
      <c r="K1648" s="540" t="s">
        <v>2478</v>
      </c>
      <c r="L1648" s="540" t="s">
        <v>2478</v>
      </c>
      <c r="M1648" s="540" t="s">
        <v>2478</v>
      </c>
      <c r="N1648" s="540" t="s">
        <v>2478</v>
      </c>
      <c r="O1648" s="540" t="s">
        <v>2478</v>
      </c>
      <c r="P1648" s="540" t="s">
        <v>2478</v>
      </c>
      <c r="Q1648" s="540" t="s">
        <v>2478</v>
      </c>
      <c r="R1648" s="540" t="s">
        <v>2478</v>
      </c>
      <c r="S1648" s="540" t="s">
        <v>2478</v>
      </c>
    </row>
    <row r="1649" spans="1:19">
      <c r="A1649" s="543" t="s">
        <v>6204</v>
      </c>
      <c r="B1649" s="544"/>
      <c r="C1649" s="544"/>
      <c r="D1649" s="545">
        <v>90901</v>
      </c>
      <c r="E1649" s="545">
        <v>90901</v>
      </c>
      <c r="F1649" s="545" t="s">
        <v>6571</v>
      </c>
      <c r="G1649" s="543" t="s">
        <v>6572</v>
      </c>
      <c r="H1649" s="545" t="s">
        <v>2469</v>
      </c>
      <c r="I1649" s="544" t="s">
        <v>2478</v>
      </c>
      <c r="J1649" s="543" t="s">
        <v>2478</v>
      </c>
      <c r="K1649" s="543" t="s">
        <v>2478</v>
      </c>
      <c r="L1649" s="543" t="s">
        <v>2478</v>
      </c>
      <c r="M1649" s="543" t="s">
        <v>2478</v>
      </c>
      <c r="N1649" s="543" t="s">
        <v>2478</v>
      </c>
      <c r="O1649" s="543" t="s">
        <v>2478</v>
      </c>
      <c r="P1649" s="543" t="s">
        <v>2478</v>
      </c>
      <c r="Q1649" s="543" t="s">
        <v>2478</v>
      </c>
      <c r="R1649" s="543" t="s">
        <v>2478</v>
      </c>
      <c r="S1649" s="543" t="s">
        <v>2478</v>
      </c>
    </row>
    <row r="1650" spans="1:19">
      <c r="A1650" s="540" t="s">
        <v>6204</v>
      </c>
      <c r="B1650" s="541"/>
      <c r="C1650" s="541"/>
      <c r="D1650" s="542">
        <v>90901</v>
      </c>
      <c r="E1650" s="542">
        <v>90901</v>
      </c>
      <c r="F1650" s="542" t="s">
        <v>6573</v>
      </c>
      <c r="G1650" s="540" t="s">
        <v>6574</v>
      </c>
      <c r="H1650" s="542" t="s">
        <v>2469</v>
      </c>
      <c r="I1650" s="541" t="s">
        <v>2478</v>
      </c>
      <c r="J1650" s="540" t="s">
        <v>2478</v>
      </c>
      <c r="K1650" s="540" t="s">
        <v>2478</v>
      </c>
      <c r="L1650" s="540" t="s">
        <v>2478</v>
      </c>
      <c r="M1650" s="540" t="s">
        <v>2478</v>
      </c>
      <c r="N1650" s="540" t="s">
        <v>2478</v>
      </c>
      <c r="O1650" s="540" t="s">
        <v>2478</v>
      </c>
      <c r="P1650" s="540" t="s">
        <v>2478</v>
      </c>
      <c r="Q1650" s="540" t="s">
        <v>2478</v>
      </c>
      <c r="R1650" s="540" t="s">
        <v>2478</v>
      </c>
      <c r="S1650" s="540" t="s">
        <v>2478</v>
      </c>
    </row>
    <row r="1651" spans="1:19">
      <c r="A1651" s="543" t="s">
        <v>6204</v>
      </c>
      <c r="B1651" s="544"/>
      <c r="C1651" s="544"/>
      <c r="D1651" s="545">
        <v>90048</v>
      </c>
      <c r="E1651" s="545">
        <v>90048</v>
      </c>
      <c r="F1651" s="545" t="s">
        <v>6575</v>
      </c>
      <c r="G1651" s="543" t="s">
        <v>6576</v>
      </c>
      <c r="H1651" s="545" t="s">
        <v>2469</v>
      </c>
      <c r="I1651" s="544" t="s">
        <v>2478</v>
      </c>
      <c r="J1651" s="543" t="s">
        <v>2478</v>
      </c>
      <c r="K1651" s="543" t="s">
        <v>2478</v>
      </c>
      <c r="L1651" s="543" t="s">
        <v>2478</v>
      </c>
      <c r="M1651" s="543" t="s">
        <v>2478</v>
      </c>
      <c r="N1651" s="543" t="s">
        <v>2478</v>
      </c>
      <c r="O1651" s="543" t="s">
        <v>2478</v>
      </c>
      <c r="P1651" s="543" t="s">
        <v>2478</v>
      </c>
      <c r="Q1651" s="543" t="s">
        <v>2478</v>
      </c>
      <c r="R1651" s="543" t="s">
        <v>2478</v>
      </c>
      <c r="S1651" s="543" t="s">
        <v>2478</v>
      </c>
    </row>
    <row r="1652" spans="1:19">
      <c r="A1652" s="540" t="s">
        <v>6204</v>
      </c>
      <c r="B1652" s="541"/>
      <c r="C1652" s="541"/>
      <c r="D1652" s="542">
        <v>90048</v>
      </c>
      <c r="E1652" s="542">
        <v>90048</v>
      </c>
      <c r="F1652" s="542" t="s">
        <v>6577</v>
      </c>
      <c r="G1652" s="540" t="s">
        <v>6578</v>
      </c>
      <c r="H1652" s="542" t="s">
        <v>2469</v>
      </c>
      <c r="I1652" s="541" t="s">
        <v>2478</v>
      </c>
      <c r="J1652" s="540" t="s">
        <v>2478</v>
      </c>
      <c r="K1652" s="540" t="s">
        <v>2478</v>
      </c>
      <c r="L1652" s="540" t="s">
        <v>2478</v>
      </c>
      <c r="M1652" s="540" t="s">
        <v>2478</v>
      </c>
      <c r="N1652" s="540" t="s">
        <v>2478</v>
      </c>
      <c r="O1652" s="540" t="s">
        <v>2478</v>
      </c>
      <c r="P1652" s="540" t="s">
        <v>2478</v>
      </c>
      <c r="Q1652" s="540" t="s">
        <v>2478</v>
      </c>
      <c r="R1652" s="540" t="s">
        <v>2478</v>
      </c>
      <c r="S1652" s="540" t="s">
        <v>2478</v>
      </c>
    </row>
    <row r="1653" spans="1:19">
      <c r="A1653" s="543" t="s">
        <v>6204</v>
      </c>
      <c r="B1653" s="544"/>
      <c r="C1653" s="544"/>
      <c r="D1653" s="545">
        <v>90048</v>
      </c>
      <c r="E1653" s="545">
        <v>90048</v>
      </c>
      <c r="F1653" s="545" t="s">
        <v>6579</v>
      </c>
      <c r="G1653" s="543" t="s">
        <v>6580</v>
      </c>
      <c r="H1653" s="545" t="s">
        <v>3468</v>
      </c>
      <c r="I1653" s="544" t="s">
        <v>2478</v>
      </c>
      <c r="J1653" s="543" t="s">
        <v>2478</v>
      </c>
      <c r="K1653" s="543" t="s">
        <v>2478</v>
      </c>
      <c r="L1653" s="543" t="s">
        <v>2478</v>
      </c>
      <c r="M1653" s="543" t="s">
        <v>2478</v>
      </c>
      <c r="N1653" s="543" t="s">
        <v>2478</v>
      </c>
      <c r="O1653" s="543" t="s">
        <v>2478</v>
      </c>
      <c r="P1653" s="543" t="s">
        <v>2478</v>
      </c>
      <c r="Q1653" s="543" t="s">
        <v>2478</v>
      </c>
      <c r="R1653" s="543" t="s">
        <v>2478</v>
      </c>
      <c r="S1653" s="543" t="s">
        <v>2478</v>
      </c>
    </row>
    <row r="1654" spans="1:19">
      <c r="A1654" s="540" t="s">
        <v>6204</v>
      </c>
      <c r="B1654" s="541"/>
      <c r="C1654" s="541"/>
      <c r="D1654" s="542">
        <v>60012</v>
      </c>
      <c r="E1654" s="542">
        <v>60012</v>
      </c>
      <c r="F1654" s="542" t="s">
        <v>6581</v>
      </c>
      <c r="G1654" s="540" t="s">
        <v>6582</v>
      </c>
      <c r="H1654" s="542" t="s">
        <v>2469</v>
      </c>
      <c r="I1654" s="541" t="s">
        <v>2478</v>
      </c>
      <c r="J1654" s="540" t="s">
        <v>2478</v>
      </c>
      <c r="K1654" s="540" t="s">
        <v>2478</v>
      </c>
      <c r="L1654" s="540" t="s">
        <v>2478</v>
      </c>
      <c r="M1654" s="540" t="s">
        <v>2478</v>
      </c>
      <c r="N1654" s="540" t="s">
        <v>2478</v>
      </c>
      <c r="O1654" s="540" t="s">
        <v>2478</v>
      </c>
      <c r="P1654" s="540" t="s">
        <v>2478</v>
      </c>
      <c r="Q1654" s="540" t="s">
        <v>2478</v>
      </c>
      <c r="R1654" s="540" t="s">
        <v>2478</v>
      </c>
      <c r="S1654" s="540" t="s">
        <v>2478</v>
      </c>
    </row>
    <row r="1655" spans="1:19">
      <c r="A1655" s="543" t="s">
        <v>6204</v>
      </c>
      <c r="B1655" s="544"/>
      <c r="C1655" s="544"/>
      <c r="D1655" s="545">
        <v>30060</v>
      </c>
      <c r="E1655" s="545">
        <v>30060</v>
      </c>
      <c r="F1655" s="545" t="s">
        <v>6583</v>
      </c>
      <c r="G1655" s="543" t="s">
        <v>6584</v>
      </c>
      <c r="H1655" s="545" t="s">
        <v>2469</v>
      </c>
      <c r="I1655" s="544" t="s">
        <v>2478</v>
      </c>
      <c r="J1655" s="543" t="s">
        <v>2478</v>
      </c>
      <c r="K1655" s="543" t="s">
        <v>2478</v>
      </c>
      <c r="L1655" s="543" t="s">
        <v>2478</v>
      </c>
      <c r="M1655" s="543" t="s">
        <v>2478</v>
      </c>
      <c r="N1655" s="543" t="s">
        <v>2478</v>
      </c>
      <c r="O1655" s="543" t="s">
        <v>2478</v>
      </c>
      <c r="P1655" s="543" t="s">
        <v>2478</v>
      </c>
      <c r="Q1655" s="543" t="s">
        <v>2478</v>
      </c>
      <c r="R1655" s="543" t="s">
        <v>2478</v>
      </c>
      <c r="S1655" s="543" t="s">
        <v>2478</v>
      </c>
    </row>
    <row r="1656" spans="1:19">
      <c r="A1656" s="540" t="s">
        <v>6204</v>
      </c>
      <c r="B1656" s="541"/>
      <c r="C1656" s="541"/>
      <c r="D1656" s="542">
        <v>90902</v>
      </c>
      <c r="E1656" s="542">
        <v>90902</v>
      </c>
      <c r="F1656" s="542" t="s">
        <v>6585</v>
      </c>
      <c r="G1656" s="540" t="s">
        <v>6586</v>
      </c>
      <c r="H1656" s="542" t="s">
        <v>2469</v>
      </c>
      <c r="I1656" s="541" t="s">
        <v>2478</v>
      </c>
      <c r="J1656" s="540" t="s">
        <v>2478</v>
      </c>
      <c r="K1656" s="540" t="s">
        <v>2478</v>
      </c>
      <c r="L1656" s="540" t="s">
        <v>2478</v>
      </c>
      <c r="M1656" s="540" t="s">
        <v>2478</v>
      </c>
      <c r="N1656" s="540" t="s">
        <v>2478</v>
      </c>
      <c r="O1656" s="540" t="s">
        <v>2478</v>
      </c>
      <c r="P1656" s="540" t="s">
        <v>2478</v>
      </c>
      <c r="Q1656" s="540" t="s">
        <v>2478</v>
      </c>
      <c r="R1656" s="540" t="s">
        <v>2478</v>
      </c>
      <c r="S1656" s="540" t="s">
        <v>2478</v>
      </c>
    </row>
    <row r="1657" spans="1:19">
      <c r="A1657" s="543" t="s">
        <v>6204</v>
      </c>
      <c r="B1657" s="544"/>
      <c r="C1657" s="544"/>
      <c r="D1657" s="545">
        <v>90902</v>
      </c>
      <c r="E1657" s="545">
        <v>90902</v>
      </c>
      <c r="F1657" s="545" t="s">
        <v>6587</v>
      </c>
      <c r="G1657" s="543" t="s">
        <v>6588</v>
      </c>
      <c r="H1657" s="545" t="s">
        <v>2469</v>
      </c>
      <c r="I1657" s="544" t="s">
        <v>2478</v>
      </c>
      <c r="J1657" s="543" t="s">
        <v>2478</v>
      </c>
      <c r="K1657" s="543" t="s">
        <v>2478</v>
      </c>
      <c r="L1657" s="543" t="s">
        <v>2478</v>
      </c>
      <c r="M1657" s="543" t="s">
        <v>2478</v>
      </c>
      <c r="N1657" s="543" t="s">
        <v>2478</v>
      </c>
      <c r="O1657" s="543" t="s">
        <v>2478</v>
      </c>
      <c r="P1657" s="543" t="s">
        <v>2478</v>
      </c>
      <c r="Q1657" s="543" t="s">
        <v>2478</v>
      </c>
      <c r="R1657" s="543" t="s">
        <v>2478</v>
      </c>
      <c r="S1657" s="543" t="s">
        <v>2478</v>
      </c>
    </row>
    <row r="1658" spans="1:19">
      <c r="A1658" s="540" t="s">
        <v>6204</v>
      </c>
      <c r="B1658" s="541"/>
      <c r="C1658" s="541"/>
      <c r="D1658" s="542">
        <v>90901</v>
      </c>
      <c r="E1658" s="542">
        <v>90901</v>
      </c>
      <c r="F1658" s="542" t="s">
        <v>6589</v>
      </c>
      <c r="G1658" s="540" t="s">
        <v>6590</v>
      </c>
      <c r="H1658" s="542" t="s">
        <v>3468</v>
      </c>
      <c r="I1658" s="541" t="s">
        <v>2478</v>
      </c>
      <c r="J1658" s="540" t="s">
        <v>2478</v>
      </c>
      <c r="K1658" s="540" t="s">
        <v>2478</v>
      </c>
      <c r="L1658" s="540" t="s">
        <v>2478</v>
      </c>
      <c r="M1658" s="540" t="s">
        <v>2478</v>
      </c>
      <c r="N1658" s="540" t="s">
        <v>2478</v>
      </c>
      <c r="O1658" s="540" t="s">
        <v>2478</v>
      </c>
      <c r="P1658" s="540" t="s">
        <v>2478</v>
      </c>
      <c r="Q1658" s="540" t="s">
        <v>2478</v>
      </c>
      <c r="R1658" s="540" t="s">
        <v>2478</v>
      </c>
      <c r="S1658" s="540" t="s">
        <v>2478</v>
      </c>
    </row>
    <row r="1659" spans="1:19">
      <c r="A1659" s="543" t="s">
        <v>6204</v>
      </c>
      <c r="B1659" s="544"/>
      <c r="C1659" s="544"/>
      <c r="D1659" s="545">
        <v>90902</v>
      </c>
      <c r="E1659" s="545">
        <v>90902</v>
      </c>
      <c r="F1659" s="545" t="s">
        <v>6591</v>
      </c>
      <c r="G1659" s="543" t="s">
        <v>6592</v>
      </c>
      <c r="H1659" s="545" t="s">
        <v>2469</v>
      </c>
      <c r="I1659" s="544" t="s">
        <v>2478</v>
      </c>
      <c r="J1659" s="543" t="s">
        <v>2478</v>
      </c>
      <c r="K1659" s="543" t="s">
        <v>2478</v>
      </c>
      <c r="L1659" s="543" t="s">
        <v>2478</v>
      </c>
      <c r="M1659" s="543" t="s">
        <v>2478</v>
      </c>
      <c r="N1659" s="543" t="s">
        <v>2478</v>
      </c>
      <c r="O1659" s="543" t="s">
        <v>2478</v>
      </c>
      <c r="P1659" s="543" t="s">
        <v>2478</v>
      </c>
      <c r="Q1659" s="543" t="s">
        <v>2478</v>
      </c>
      <c r="R1659" s="543" t="s">
        <v>2478</v>
      </c>
      <c r="S1659" s="543" t="s">
        <v>2478</v>
      </c>
    </row>
    <row r="1660" spans="1:19">
      <c r="A1660" s="540" t="s">
        <v>6204</v>
      </c>
      <c r="B1660" s="541"/>
      <c r="C1660" s="541"/>
      <c r="D1660" s="542">
        <v>40015</v>
      </c>
      <c r="E1660" s="542">
        <v>40015</v>
      </c>
      <c r="F1660" s="542" t="s">
        <v>6593</v>
      </c>
      <c r="G1660" s="540" t="s">
        <v>6594</v>
      </c>
      <c r="H1660" s="542" t="s">
        <v>2469</v>
      </c>
      <c r="I1660" s="541" t="s">
        <v>2478</v>
      </c>
      <c r="J1660" s="540" t="s">
        <v>2478</v>
      </c>
      <c r="K1660" s="540" t="s">
        <v>2478</v>
      </c>
      <c r="L1660" s="540" t="s">
        <v>2478</v>
      </c>
      <c r="M1660" s="540" t="s">
        <v>2478</v>
      </c>
      <c r="N1660" s="540" t="s">
        <v>2478</v>
      </c>
      <c r="O1660" s="540" t="s">
        <v>2478</v>
      </c>
      <c r="P1660" s="540" t="s">
        <v>2478</v>
      </c>
      <c r="Q1660" s="540" t="s">
        <v>2478</v>
      </c>
      <c r="R1660" s="540" t="s">
        <v>2478</v>
      </c>
      <c r="S1660" s="540" t="s">
        <v>2478</v>
      </c>
    </row>
    <row r="1661" spans="1:19">
      <c r="A1661" s="543" t="s">
        <v>6204</v>
      </c>
      <c r="B1661" s="544"/>
      <c r="C1661" s="544"/>
      <c r="D1661" s="545">
        <v>40016</v>
      </c>
      <c r="E1661" s="545">
        <v>40016</v>
      </c>
      <c r="F1661" s="545" t="s">
        <v>6595</v>
      </c>
      <c r="G1661" s="543" t="s">
        <v>6596</v>
      </c>
      <c r="H1661" s="545" t="s">
        <v>2469</v>
      </c>
      <c r="I1661" s="544" t="s">
        <v>2478</v>
      </c>
      <c r="J1661" s="543" t="s">
        <v>2478</v>
      </c>
      <c r="K1661" s="543" t="s">
        <v>2478</v>
      </c>
      <c r="L1661" s="543" t="s">
        <v>2478</v>
      </c>
      <c r="M1661" s="543" t="s">
        <v>2478</v>
      </c>
      <c r="N1661" s="543" t="s">
        <v>2478</v>
      </c>
      <c r="O1661" s="543" t="s">
        <v>2478</v>
      </c>
      <c r="P1661" s="543" t="s">
        <v>2478</v>
      </c>
      <c r="Q1661" s="543" t="s">
        <v>2478</v>
      </c>
      <c r="R1661" s="543" t="s">
        <v>2478</v>
      </c>
      <c r="S1661" s="543" t="s">
        <v>2478</v>
      </c>
    </row>
    <row r="1662" spans="1:19">
      <c r="A1662" s="540" t="s">
        <v>6204</v>
      </c>
      <c r="B1662" s="541"/>
      <c r="C1662" s="541"/>
      <c r="D1662" s="542">
        <v>90050</v>
      </c>
      <c r="E1662" s="542">
        <v>90050</v>
      </c>
      <c r="F1662" s="542" t="s">
        <v>6597</v>
      </c>
      <c r="G1662" s="540" t="s">
        <v>6598</v>
      </c>
      <c r="H1662" s="542" t="s">
        <v>2469</v>
      </c>
      <c r="I1662" s="541" t="s">
        <v>2478</v>
      </c>
      <c r="J1662" s="540" t="s">
        <v>2478</v>
      </c>
      <c r="K1662" s="540" t="s">
        <v>2478</v>
      </c>
      <c r="L1662" s="540" t="s">
        <v>2478</v>
      </c>
      <c r="M1662" s="540" t="s">
        <v>2478</v>
      </c>
      <c r="N1662" s="540" t="s">
        <v>2478</v>
      </c>
      <c r="O1662" s="540" t="s">
        <v>2478</v>
      </c>
      <c r="P1662" s="540" t="s">
        <v>2478</v>
      </c>
      <c r="Q1662" s="540" t="s">
        <v>2478</v>
      </c>
      <c r="R1662" s="540" t="s">
        <v>2478</v>
      </c>
      <c r="S1662" s="540" t="s">
        <v>2478</v>
      </c>
    </row>
    <row r="1663" spans="1:19">
      <c r="A1663" s="543" t="s">
        <v>6204</v>
      </c>
      <c r="B1663" s="544"/>
      <c r="C1663" s="544"/>
      <c r="D1663" s="545">
        <v>90050</v>
      </c>
      <c r="E1663" s="545">
        <v>90050</v>
      </c>
      <c r="F1663" s="545" t="s">
        <v>6599</v>
      </c>
      <c r="G1663" s="543" t="s">
        <v>6600</v>
      </c>
      <c r="H1663" s="545" t="s">
        <v>2546</v>
      </c>
      <c r="I1663" s="544" t="s">
        <v>2478</v>
      </c>
      <c r="J1663" s="543" t="s">
        <v>2478</v>
      </c>
      <c r="K1663" s="543" t="s">
        <v>2478</v>
      </c>
      <c r="L1663" s="543" t="s">
        <v>2478</v>
      </c>
      <c r="M1663" s="543" t="s">
        <v>2478</v>
      </c>
      <c r="N1663" s="543" t="s">
        <v>2478</v>
      </c>
      <c r="O1663" s="543" t="s">
        <v>2478</v>
      </c>
      <c r="P1663" s="543" t="s">
        <v>2478</v>
      </c>
      <c r="Q1663" s="543" t="s">
        <v>2478</v>
      </c>
      <c r="R1663" s="543" t="s">
        <v>2478</v>
      </c>
      <c r="S1663" s="543" t="s">
        <v>2478</v>
      </c>
    </row>
    <row r="1664" spans="1:19">
      <c r="A1664" s="540" t="s">
        <v>6204</v>
      </c>
      <c r="B1664" s="541"/>
      <c r="C1664" s="541"/>
      <c r="D1664" s="542">
        <v>61000</v>
      </c>
      <c r="E1664" s="542">
        <v>61000</v>
      </c>
      <c r="F1664" s="542" t="s">
        <v>6601</v>
      </c>
      <c r="G1664" s="540" t="s">
        <v>6602</v>
      </c>
      <c r="H1664" s="542" t="s">
        <v>2546</v>
      </c>
      <c r="I1664" s="541" t="s">
        <v>2478</v>
      </c>
      <c r="J1664" s="540" t="s">
        <v>2478</v>
      </c>
      <c r="K1664" s="540" t="s">
        <v>2478</v>
      </c>
      <c r="L1664" s="540" t="s">
        <v>2478</v>
      </c>
      <c r="M1664" s="540" t="s">
        <v>2478</v>
      </c>
      <c r="N1664" s="540" t="s">
        <v>2478</v>
      </c>
      <c r="O1664" s="540" t="s">
        <v>2478</v>
      </c>
      <c r="P1664" s="540" t="s">
        <v>2478</v>
      </c>
      <c r="Q1664" s="540" t="s">
        <v>2478</v>
      </c>
      <c r="R1664" s="540" t="s">
        <v>2478</v>
      </c>
      <c r="S1664" s="540" t="s">
        <v>2478</v>
      </c>
    </row>
    <row r="1665" spans="1:19">
      <c r="A1665" s="543" t="s">
        <v>6204</v>
      </c>
      <c r="B1665" s="544"/>
      <c r="C1665" s="544"/>
      <c r="D1665" s="545">
        <v>90044</v>
      </c>
      <c r="E1665" s="545">
        <v>90044</v>
      </c>
      <c r="F1665" s="545" t="s">
        <v>6603</v>
      </c>
      <c r="G1665" s="543" t="s">
        <v>6604</v>
      </c>
      <c r="H1665" s="545" t="s">
        <v>2469</v>
      </c>
      <c r="I1665" s="544" t="s">
        <v>2478</v>
      </c>
      <c r="J1665" s="543" t="s">
        <v>2478</v>
      </c>
      <c r="K1665" s="543" t="s">
        <v>2478</v>
      </c>
      <c r="L1665" s="543" t="s">
        <v>2478</v>
      </c>
      <c r="M1665" s="543" t="s">
        <v>2478</v>
      </c>
      <c r="N1665" s="543" t="s">
        <v>2478</v>
      </c>
      <c r="O1665" s="543" t="s">
        <v>2478</v>
      </c>
      <c r="P1665" s="543" t="s">
        <v>2478</v>
      </c>
      <c r="Q1665" s="543" t="s">
        <v>2478</v>
      </c>
      <c r="R1665" s="543" t="s">
        <v>2478</v>
      </c>
      <c r="S1665" s="543" t="s">
        <v>2478</v>
      </c>
    </row>
    <row r="1666" spans="1:19">
      <c r="A1666" s="540" t="s">
        <v>6204</v>
      </c>
      <c r="B1666" s="541"/>
      <c r="C1666" s="541"/>
      <c r="D1666" s="542">
        <v>60014</v>
      </c>
      <c r="E1666" s="542">
        <v>60014</v>
      </c>
      <c r="F1666" s="542" t="s">
        <v>6605</v>
      </c>
      <c r="G1666" s="540" t="s">
        <v>6606</v>
      </c>
      <c r="H1666" s="542" t="s">
        <v>2469</v>
      </c>
      <c r="I1666" s="541" t="s">
        <v>2478</v>
      </c>
      <c r="J1666" s="540" t="s">
        <v>2478</v>
      </c>
      <c r="K1666" s="540" t="s">
        <v>2478</v>
      </c>
      <c r="L1666" s="540" t="s">
        <v>2478</v>
      </c>
      <c r="M1666" s="540" t="s">
        <v>2478</v>
      </c>
      <c r="N1666" s="540" t="s">
        <v>2478</v>
      </c>
      <c r="O1666" s="540" t="s">
        <v>2478</v>
      </c>
      <c r="P1666" s="540" t="s">
        <v>2478</v>
      </c>
      <c r="Q1666" s="540" t="s">
        <v>2478</v>
      </c>
      <c r="R1666" s="540" t="s">
        <v>2478</v>
      </c>
      <c r="S1666" s="540" t="s">
        <v>2478</v>
      </c>
    </row>
    <row r="1667" spans="1:19">
      <c r="A1667" s="543" t="s">
        <v>6204</v>
      </c>
      <c r="B1667" s="544"/>
      <c r="C1667" s="544"/>
      <c r="D1667" s="545">
        <v>90901</v>
      </c>
      <c r="E1667" s="545">
        <v>90901</v>
      </c>
      <c r="F1667" s="545" t="s">
        <v>6607</v>
      </c>
      <c r="G1667" s="543" t="s">
        <v>6608</v>
      </c>
      <c r="H1667" s="545" t="s">
        <v>2469</v>
      </c>
      <c r="I1667" s="544" t="s">
        <v>2478</v>
      </c>
      <c r="J1667" s="543" t="s">
        <v>2478</v>
      </c>
      <c r="K1667" s="543" t="s">
        <v>2478</v>
      </c>
      <c r="L1667" s="543" t="s">
        <v>2478</v>
      </c>
      <c r="M1667" s="543" t="s">
        <v>2478</v>
      </c>
      <c r="N1667" s="543" t="s">
        <v>2478</v>
      </c>
      <c r="O1667" s="543" t="s">
        <v>2478</v>
      </c>
      <c r="P1667" s="543" t="s">
        <v>2478</v>
      </c>
      <c r="Q1667" s="543" t="s">
        <v>2478</v>
      </c>
      <c r="R1667" s="543" t="s">
        <v>2478</v>
      </c>
      <c r="S1667" s="543" t="s">
        <v>2478</v>
      </c>
    </row>
    <row r="1668" spans="1:19">
      <c r="A1668" s="540" t="s">
        <v>6204</v>
      </c>
      <c r="B1668" s="541"/>
      <c r="C1668" s="541"/>
      <c r="D1668" s="542">
        <v>90902</v>
      </c>
      <c r="E1668" s="542">
        <v>90902</v>
      </c>
      <c r="F1668" s="542" t="s">
        <v>6609</v>
      </c>
      <c r="G1668" s="540" t="s">
        <v>6610</v>
      </c>
      <c r="H1668" s="542" t="s">
        <v>2469</v>
      </c>
      <c r="I1668" s="541" t="s">
        <v>2478</v>
      </c>
      <c r="J1668" s="540" t="s">
        <v>2478</v>
      </c>
      <c r="K1668" s="540" t="s">
        <v>2478</v>
      </c>
      <c r="L1668" s="540" t="s">
        <v>2478</v>
      </c>
      <c r="M1668" s="540" t="s">
        <v>2478</v>
      </c>
      <c r="N1668" s="540" t="s">
        <v>2478</v>
      </c>
      <c r="O1668" s="540" t="s">
        <v>2478</v>
      </c>
      <c r="P1668" s="540" t="s">
        <v>2478</v>
      </c>
      <c r="Q1668" s="540" t="s">
        <v>2478</v>
      </c>
      <c r="R1668" s="540" t="s">
        <v>2478</v>
      </c>
      <c r="S1668" s="540" t="s">
        <v>2478</v>
      </c>
    </row>
    <row r="1669" spans="1:19">
      <c r="A1669" s="543" t="s">
        <v>6204</v>
      </c>
      <c r="B1669" s="544"/>
      <c r="C1669" s="544"/>
      <c r="D1669" s="545">
        <v>30061</v>
      </c>
      <c r="E1669" s="545">
        <v>30061</v>
      </c>
      <c r="F1669" s="545" t="s">
        <v>6611</v>
      </c>
      <c r="G1669" s="543" t="s">
        <v>6612</v>
      </c>
      <c r="H1669" s="545" t="s">
        <v>2546</v>
      </c>
      <c r="I1669" s="544" t="s">
        <v>2478</v>
      </c>
      <c r="J1669" s="543" t="s">
        <v>2478</v>
      </c>
      <c r="K1669" s="543" t="s">
        <v>2478</v>
      </c>
      <c r="L1669" s="543" t="s">
        <v>2478</v>
      </c>
      <c r="M1669" s="543" t="s">
        <v>2478</v>
      </c>
      <c r="N1669" s="543" t="s">
        <v>2478</v>
      </c>
      <c r="O1669" s="543" t="s">
        <v>2478</v>
      </c>
      <c r="P1669" s="543" t="s">
        <v>2478</v>
      </c>
      <c r="Q1669" s="543" t="s">
        <v>2478</v>
      </c>
      <c r="R1669" s="543" t="s">
        <v>2478</v>
      </c>
      <c r="S1669" s="543" t="s">
        <v>2478</v>
      </c>
    </row>
    <row r="1670" spans="1:19">
      <c r="A1670" s="540" t="s">
        <v>6204</v>
      </c>
      <c r="B1670" s="541"/>
      <c r="C1670" s="541"/>
      <c r="D1670" s="542">
        <v>90901</v>
      </c>
      <c r="E1670" s="542">
        <v>90901</v>
      </c>
      <c r="F1670" s="542" t="s">
        <v>6613</v>
      </c>
      <c r="G1670" s="540" t="s">
        <v>6614</v>
      </c>
      <c r="H1670" s="542" t="s">
        <v>2469</v>
      </c>
      <c r="I1670" s="541" t="s">
        <v>2478</v>
      </c>
      <c r="J1670" s="540" t="s">
        <v>2478</v>
      </c>
      <c r="K1670" s="540" t="s">
        <v>2478</v>
      </c>
      <c r="L1670" s="540" t="s">
        <v>2478</v>
      </c>
      <c r="M1670" s="540" t="s">
        <v>2478</v>
      </c>
      <c r="N1670" s="540" t="s">
        <v>2478</v>
      </c>
      <c r="O1670" s="540" t="s">
        <v>2478</v>
      </c>
      <c r="P1670" s="540" t="s">
        <v>2478</v>
      </c>
      <c r="Q1670" s="540" t="s">
        <v>2478</v>
      </c>
      <c r="R1670" s="540" t="s">
        <v>2478</v>
      </c>
      <c r="S1670" s="540" t="s">
        <v>2478</v>
      </c>
    </row>
    <row r="1671" spans="1:19">
      <c r="A1671" s="543" t="s">
        <v>6204</v>
      </c>
      <c r="B1671" s="544"/>
      <c r="C1671" s="544"/>
      <c r="D1671" s="545">
        <v>90901</v>
      </c>
      <c r="E1671" s="545">
        <v>90901</v>
      </c>
      <c r="F1671" s="545" t="s">
        <v>6615</v>
      </c>
      <c r="G1671" s="543" t="s">
        <v>6616</v>
      </c>
      <c r="H1671" s="545" t="s">
        <v>2469</v>
      </c>
      <c r="I1671" s="544" t="s">
        <v>2478</v>
      </c>
      <c r="J1671" s="543" t="s">
        <v>2478</v>
      </c>
      <c r="K1671" s="543" t="s">
        <v>2478</v>
      </c>
      <c r="L1671" s="543" t="s">
        <v>2478</v>
      </c>
      <c r="M1671" s="543" t="s">
        <v>2478</v>
      </c>
      <c r="N1671" s="543" t="s">
        <v>2478</v>
      </c>
      <c r="O1671" s="543" t="s">
        <v>2478</v>
      </c>
      <c r="P1671" s="543" t="s">
        <v>2478</v>
      </c>
      <c r="Q1671" s="543" t="s">
        <v>2478</v>
      </c>
      <c r="R1671" s="543" t="s">
        <v>2478</v>
      </c>
      <c r="S1671" s="543" t="s">
        <v>2478</v>
      </c>
    </row>
    <row r="1672" spans="1:19">
      <c r="A1672" s="540" t="s">
        <v>6204</v>
      </c>
      <c r="B1672" s="541"/>
      <c r="C1672" s="541"/>
      <c r="D1672" s="542">
        <v>90902</v>
      </c>
      <c r="E1672" s="542">
        <v>90902</v>
      </c>
      <c r="F1672" s="542" t="s">
        <v>6617</v>
      </c>
      <c r="G1672" s="540" t="s">
        <v>6618</v>
      </c>
      <c r="H1672" s="542" t="s">
        <v>2469</v>
      </c>
      <c r="I1672" s="541" t="s">
        <v>2478</v>
      </c>
      <c r="J1672" s="540" t="s">
        <v>2478</v>
      </c>
      <c r="K1672" s="540" t="s">
        <v>2478</v>
      </c>
      <c r="L1672" s="540" t="s">
        <v>2478</v>
      </c>
      <c r="M1672" s="540" t="s">
        <v>2478</v>
      </c>
      <c r="N1672" s="540" t="s">
        <v>2478</v>
      </c>
      <c r="O1672" s="540" t="s">
        <v>2478</v>
      </c>
      <c r="P1672" s="540" t="s">
        <v>2478</v>
      </c>
      <c r="Q1672" s="540" t="s">
        <v>2478</v>
      </c>
      <c r="R1672" s="540" t="s">
        <v>2478</v>
      </c>
      <c r="S1672" s="540" t="s">
        <v>2478</v>
      </c>
    </row>
    <row r="1673" spans="1:19">
      <c r="A1673" s="543" t="s">
        <v>6204</v>
      </c>
      <c r="B1673" s="544"/>
      <c r="C1673" s="544"/>
      <c r="D1673" s="545">
        <v>90903</v>
      </c>
      <c r="E1673" s="545">
        <v>90903</v>
      </c>
      <c r="F1673" s="545" t="s">
        <v>6619</v>
      </c>
      <c r="G1673" s="543" t="s">
        <v>6620</v>
      </c>
      <c r="H1673" s="545" t="s">
        <v>2469</v>
      </c>
      <c r="I1673" s="544" t="s">
        <v>2478</v>
      </c>
      <c r="J1673" s="543" t="s">
        <v>2478</v>
      </c>
      <c r="K1673" s="543" t="s">
        <v>2478</v>
      </c>
      <c r="L1673" s="543" t="s">
        <v>2478</v>
      </c>
      <c r="M1673" s="543" t="s">
        <v>2478</v>
      </c>
      <c r="N1673" s="543" t="s">
        <v>2478</v>
      </c>
      <c r="O1673" s="543" t="s">
        <v>2478</v>
      </c>
      <c r="P1673" s="543" t="s">
        <v>2478</v>
      </c>
      <c r="Q1673" s="543" t="s">
        <v>2478</v>
      </c>
      <c r="R1673" s="543" t="s">
        <v>2478</v>
      </c>
      <c r="S1673" s="543" t="s">
        <v>2478</v>
      </c>
    </row>
    <row r="1674" spans="1:19">
      <c r="A1674" s="540" t="s">
        <v>6204</v>
      </c>
      <c r="B1674" s="541"/>
      <c r="C1674" s="541"/>
      <c r="D1674" s="542">
        <v>90902</v>
      </c>
      <c r="E1674" s="542">
        <v>90902</v>
      </c>
      <c r="F1674" s="542" t="s">
        <v>6621</v>
      </c>
      <c r="G1674" s="540" t="s">
        <v>6622</v>
      </c>
      <c r="H1674" s="542" t="s">
        <v>3468</v>
      </c>
      <c r="I1674" s="541" t="s">
        <v>2478</v>
      </c>
      <c r="J1674" s="540" t="s">
        <v>2478</v>
      </c>
      <c r="K1674" s="540" t="s">
        <v>2478</v>
      </c>
      <c r="L1674" s="540" t="s">
        <v>2478</v>
      </c>
      <c r="M1674" s="540" t="s">
        <v>2478</v>
      </c>
      <c r="N1674" s="540" t="s">
        <v>2478</v>
      </c>
      <c r="O1674" s="540" t="s">
        <v>2478</v>
      </c>
      <c r="P1674" s="540" t="s">
        <v>2478</v>
      </c>
      <c r="Q1674" s="540" t="s">
        <v>2478</v>
      </c>
      <c r="R1674" s="540" t="s">
        <v>2478</v>
      </c>
      <c r="S1674" s="540" t="s">
        <v>2478</v>
      </c>
    </row>
    <row r="1675" spans="1:19">
      <c r="A1675" s="543" t="s">
        <v>6204</v>
      </c>
      <c r="B1675" s="544"/>
      <c r="C1675" s="544"/>
      <c r="D1675" s="545">
        <v>90902</v>
      </c>
      <c r="E1675" s="545">
        <v>90902</v>
      </c>
      <c r="F1675" s="545" t="s">
        <v>6623</v>
      </c>
      <c r="G1675" s="543" t="s">
        <v>6624</v>
      </c>
      <c r="H1675" s="545" t="s">
        <v>2469</v>
      </c>
      <c r="I1675" s="544" t="s">
        <v>2478</v>
      </c>
      <c r="J1675" s="543" t="s">
        <v>2478</v>
      </c>
      <c r="K1675" s="543" t="s">
        <v>2478</v>
      </c>
      <c r="L1675" s="543" t="s">
        <v>2478</v>
      </c>
      <c r="M1675" s="543" t="s">
        <v>2478</v>
      </c>
      <c r="N1675" s="543" t="s">
        <v>2478</v>
      </c>
      <c r="O1675" s="543" t="s">
        <v>2478</v>
      </c>
      <c r="P1675" s="543" t="s">
        <v>2478</v>
      </c>
      <c r="Q1675" s="543" t="s">
        <v>2478</v>
      </c>
      <c r="R1675" s="543" t="s">
        <v>2478</v>
      </c>
      <c r="S1675" s="543" t="s">
        <v>2478</v>
      </c>
    </row>
    <row r="1676" spans="1:19">
      <c r="A1676" s="540" t="s">
        <v>6204</v>
      </c>
      <c r="B1676" s="541"/>
      <c r="C1676" s="541"/>
      <c r="D1676" s="542">
        <v>90052</v>
      </c>
      <c r="E1676" s="542">
        <v>90052</v>
      </c>
      <c r="F1676" s="542" t="s">
        <v>6625</v>
      </c>
      <c r="G1676" s="540" t="s">
        <v>6626</v>
      </c>
      <c r="H1676" s="542" t="s">
        <v>2469</v>
      </c>
      <c r="I1676" s="541" t="s">
        <v>2478</v>
      </c>
      <c r="J1676" s="540" t="s">
        <v>2478</v>
      </c>
      <c r="K1676" s="540" t="s">
        <v>2478</v>
      </c>
      <c r="L1676" s="540" t="s">
        <v>2478</v>
      </c>
      <c r="M1676" s="540" t="s">
        <v>2478</v>
      </c>
      <c r="N1676" s="540" t="s">
        <v>2478</v>
      </c>
      <c r="O1676" s="540" t="s">
        <v>2478</v>
      </c>
      <c r="P1676" s="540" t="s">
        <v>2478</v>
      </c>
      <c r="Q1676" s="540" t="s">
        <v>2478</v>
      </c>
      <c r="R1676" s="540" t="s">
        <v>2478</v>
      </c>
      <c r="S1676" s="540" t="s">
        <v>2478</v>
      </c>
    </row>
    <row r="1677" spans="1:19">
      <c r="A1677" s="543" t="s">
        <v>6204</v>
      </c>
      <c r="B1677" s="544"/>
      <c r="C1677" s="544"/>
      <c r="D1677" s="545">
        <v>90901</v>
      </c>
      <c r="E1677" s="545">
        <v>90901</v>
      </c>
      <c r="F1677" s="545" t="s">
        <v>6627</v>
      </c>
      <c r="G1677" s="543" t="s">
        <v>6628</v>
      </c>
      <c r="H1677" s="545" t="s">
        <v>2469</v>
      </c>
      <c r="I1677" s="544" t="s">
        <v>2478</v>
      </c>
      <c r="J1677" s="543" t="s">
        <v>2478</v>
      </c>
      <c r="K1677" s="543" t="s">
        <v>2478</v>
      </c>
      <c r="L1677" s="543" t="s">
        <v>2478</v>
      </c>
      <c r="M1677" s="543" t="s">
        <v>2478</v>
      </c>
      <c r="N1677" s="543" t="s">
        <v>2478</v>
      </c>
      <c r="O1677" s="543" t="s">
        <v>2478</v>
      </c>
      <c r="P1677" s="543" t="s">
        <v>2478</v>
      </c>
      <c r="Q1677" s="543" t="s">
        <v>2478</v>
      </c>
      <c r="R1677" s="543" t="s">
        <v>2478</v>
      </c>
      <c r="S1677" s="543" t="s">
        <v>2478</v>
      </c>
    </row>
    <row r="1678" spans="1:19">
      <c r="A1678" s="540" t="s">
        <v>6204</v>
      </c>
      <c r="B1678" s="541"/>
      <c r="C1678" s="541"/>
      <c r="D1678" s="542">
        <v>90902</v>
      </c>
      <c r="E1678" s="542">
        <v>90902</v>
      </c>
      <c r="F1678" s="542" t="s">
        <v>6629</v>
      </c>
      <c r="G1678" s="540" t="s">
        <v>6630</v>
      </c>
      <c r="H1678" s="542" t="s">
        <v>2469</v>
      </c>
      <c r="I1678" s="541" t="s">
        <v>2478</v>
      </c>
      <c r="J1678" s="540" t="s">
        <v>2478</v>
      </c>
      <c r="K1678" s="540" t="s">
        <v>2478</v>
      </c>
      <c r="L1678" s="540" t="s">
        <v>2478</v>
      </c>
      <c r="M1678" s="540" t="s">
        <v>2478</v>
      </c>
      <c r="N1678" s="540" t="s">
        <v>2478</v>
      </c>
      <c r="O1678" s="540" t="s">
        <v>2478</v>
      </c>
      <c r="P1678" s="540" t="s">
        <v>2478</v>
      </c>
      <c r="Q1678" s="540" t="s">
        <v>2478</v>
      </c>
      <c r="R1678" s="540" t="s">
        <v>2478</v>
      </c>
      <c r="S1678" s="540" t="s">
        <v>2478</v>
      </c>
    </row>
    <row r="1679" spans="1:19">
      <c r="A1679" s="543" t="s">
        <v>6204</v>
      </c>
      <c r="B1679" s="544"/>
      <c r="C1679" s="544"/>
      <c r="D1679" s="545">
        <v>90902</v>
      </c>
      <c r="E1679" s="545">
        <v>90902</v>
      </c>
      <c r="F1679" s="545" t="s">
        <v>6631</v>
      </c>
      <c r="G1679" s="543" t="s">
        <v>6632</v>
      </c>
      <c r="H1679" s="545" t="s">
        <v>2469</v>
      </c>
      <c r="I1679" s="544" t="s">
        <v>2478</v>
      </c>
      <c r="J1679" s="543" t="s">
        <v>2478</v>
      </c>
      <c r="K1679" s="543" t="s">
        <v>2478</v>
      </c>
      <c r="L1679" s="543" t="s">
        <v>2478</v>
      </c>
      <c r="M1679" s="543" t="s">
        <v>2478</v>
      </c>
      <c r="N1679" s="543" t="s">
        <v>2478</v>
      </c>
      <c r="O1679" s="543" t="s">
        <v>2478</v>
      </c>
      <c r="P1679" s="543" t="s">
        <v>2478</v>
      </c>
      <c r="Q1679" s="543" t="s">
        <v>2478</v>
      </c>
      <c r="R1679" s="543" t="s">
        <v>2478</v>
      </c>
      <c r="S1679" s="543" t="s">
        <v>2478</v>
      </c>
    </row>
    <row r="1680" spans="1:19">
      <c r="A1680" s="540" t="s">
        <v>6204</v>
      </c>
      <c r="B1680" s="541"/>
      <c r="C1680" s="541"/>
      <c r="D1680" s="542">
        <v>90901</v>
      </c>
      <c r="E1680" s="542">
        <v>90901</v>
      </c>
      <c r="F1680" s="542" t="s">
        <v>6633</v>
      </c>
      <c r="G1680" s="540" t="s">
        <v>6634</v>
      </c>
      <c r="H1680" s="542" t="s">
        <v>2469</v>
      </c>
      <c r="I1680" s="541" t="s">
        <v>2478</v>
      </c>
      <c r="J1680" s="540" t="s">
        <v>2478</v>
      </c>
      <c r="K1680" s="540" t="s">
        <v>2478</v>
      </c>
      <c r="L1680" s="540" t="s">
        <v>2478</v>
      </c>
      <c r="M1680" s="540" t="s">
        <v>2478</v>
      </c>
      <c r="N1680" s="540" t="s">
        <v>2478</v>
      </c>
      <c r="O1680" s="540" t="s">
        <v>2478</v>
      </c>
      <c r="P1680" s="540" t="s">
        <v>2478</v>
      </c>
      <c r="Q1680" s="540" t="s">
        <v>2478</v>
      </c>
      <c r="R1680" s="540" t="s">
        <v>2478</v>
      </c>
      <c r="S1680" s="540" t="s">
        <v>2478</v>
      </c>
    </row>
    <row r="1681" spans="1:19">
      <c r="A1681" s="543" t="s">
        <v>6204</v>
      </c>
      <c r="B1681" s="544"/>
      <c r="C1681" s="544"/>
      <c r="D1681" s="545">
        <v>90901</v>
      </c>
      <c r="E1681" s="545">
        <v>90901</v>
      </c>
      <c r="F1681" s="545" t="s">
        <v>6635</v>
      </c>
      <c r="G1681" s="543" t="s">
        <v>6636</v>
      </c>
      <c r="H1681" s="545" t="s">
        <v>3468</v>
      </c>
      <c r="I1681" s="544" t="s">
        <v>2478</v>
      </c>
      <c r="J1681" s="543" t="s">
        <v>2478</v>
      </c>
      <c r="K1681" s="543" t="s">
        <v>2478</v>
      </c>
      <c r="L1681" s="543" t="s">
        <v>2478</v>
      </c>
      <c r="M1681" s="543" t="s">
        <v>2478</v>
      </c>
      <c r="N1681" s="543" t="s">
        <v>2478</v>
      </c>
      <c r="O1681" s="543" t="s">
        <v>2478</v>
      </c>
      <c r="P1681" s="543" t="s">
        <v>2478</v>
      </c>
      <c r="Q1681" s="543" t="s">
        <v>2478</v>
      </c>
      <c r="R1681" s="543" t="s">
        <v>2478</v>
      </c>
      <c r="S1681" s="543" t="s">
        <v>2478</v>
      </c>
    </row>
    <row r="1682" spans="1:19">
      <c r="A1682" s="540" t="s">
        <v>6204</v>
      </c>
      <c r="B1682" s="541"/>
      <c r="C1682" s="541"/>
      <c r="D1682" s="542">
        <v>90901</v>
      </c>
      <c r="E1682" s="542">
        <v>90901</v>
      </c>
      <c r="F1682" s="542" t="s">
        <v>6637</v>
      </c>
      <c r="G1682" s="540" t="s">
        <v>6638</v>
      </c>
      <c r="H1682" s="542" t="s">
        <v>3468</v>
      </c>
      <c r="I1682" s="541" t="s">
        <v>2478</v>
      </c>
      <c r="J1682" s="540" t="s">
        <v>2478</v>
      </c>
      <c r="K1682" s="540" t="s">
        <v>2478</v>
      </c>
      <c r="L1682" s="540" t="s">
        <v>2478</v>
      </c>
      <c r="M1682" s="540" t="s">
        <v>2478</v>
      </c>
      <c r="N1682" s="540" t="s">
        <v>2478</v>
      </c>
      <c r="O1682" s="540" t="s">
        <v>2478</v>
      </c>
      <c r="P1682" s="540" t="s">
        <v>2478</v>
      </c>
      <c r="Q1682" s="540" t="s">
        <v>2478</v>
      </c>
      <c r="R1682" s="540" t="s">
        <v>2478</v>
      </c>
      <c r="S1682" s="540" t="s">
        <v>2478</v>
      </c>
    </row>
    <row r="1683" spans="1:19">
      <c r="A1683" s="543" t="s">
        <v>6204</v>
      </c>
      <c r="B1683" s="544"/>
      <c r="C1683" s="544"/>
      <c r="D1683" s="545">
        <v>90059</v>
      </c>
      <c r="E1683" s="545">
        <v>90059</v>
      </c>
      <c r="F1683" s="545" t="s">
        <v>6639</v>
      </c>
      <c r="G1683" s="543" t="s">
        <v>6640</v>
      </c>
      <c r="H1683" s="545" t="s">
        <v>2469</v>
      </c>
      <c r="I1683" s="544" t="s">
        <v>2478</v>
      </c>
      <c r="J1683" s="543" t="s">
        <v>2478</v>
      </c>
      <c r="K1683" s="543" t="s">
        <v>2478</v>
      </c>
      <c r="L1683" s="543" t="s">
        <v>2478</v>
      </c>
      <c r="M1683" s="543" t="s">
        <v>2478</v>
      </c>
      <c r="N1683" s="543" t="s">
        <v>2478</v>
      </c>
      <c r="O1683" s="543" t="s">
        <v>2478</v>
      </c>
      <c r="P1683" s="543" t="s">
        <v>2478</v>
      </c>
      <c r="Q1683" s="543" t="s">
        <v>2478</v>
      </c>
      <c r="R1683" s="543" t="s">
        <v>2478</v>
      </c>
      <c r="S1683" s="543" t="s">
        <v>2478</v>
      </c>
    </row>
    <row r="1684" spans="1:19">
      <c r="A1684" s="540" t="s">
        <v>6204</v>
      </c>
      <c r="B1684" s="541"/>
      <c r="C1684" s="541"/>
      <c r="D1684" s="542">
        <v>90060</v>
      </c>
      <c r="E1684" s="542">
        <v>90060</v>
      </c>
      <c r="F1684" s="542" t="s">
        <v>6641</v>
      </c>
      <c r="G1684" s="540" t="s">
        <v>6642</v>
      </c>
      <c r="H1684" s="542" t="s">
        <v>2546</v>
      </c>
      <c r="I1684" s="541" t="s">
        <v>2478</v>
      </c>
      <c r="J1684" s="540" t="s">
        <v>2478</v>
      </c>
      <c r="K1684" s="540" t="s">
        <v>2478</v>
      </c>
      <c r="L1684" s="540" t="s">
        <v>2478</v>
      </c>
      <c r="M1684" s="540" t="s">
        <v>2478</v>
      </c>
      <c r="N1684" s="540" t="s">
        <v>2478</v>
      </c>
      <c r="O1684" s="540" t="s">
        <v>2478</v>
      </c>
      <c r="P1684" s="540" t="s">
        <v>2478</v>
      </c>
      <c r="Q1684" s="540" t="s">
        <v>2478</v>
      </c>
      <c r="R1684" s="540" t="s">
        <v>2478</v>
      </c>
      <c r="S1684" s="540" t="s">
        <v>2478</v>
      </c>
    </row>
    <row r="1685" spans="1:19">
      <c r="A1685" s="543" t="s">
        <v>6204</v>
      </c>
      <c r="B1685" s="544"/>
      <c r="C1685" s="544"/>
      <c r="D1685" s="545">
        <v>90061</v>
      </c>
      <c r="E1685" s="545">
        <v>90061</v>
      </c>
      <c r="F1685" s="545" t="s">
        <v>6643</v>
      </c>
      <c r="G1685" s="543" t="s">
        <v>6644</v>
      </c>
      <c r="H1685" s="545" t="s">
        <v>2469</v>
      </c>
      <c r="I1685" s="544" t="s">
        <v>2478</v>
      </c>
      <c r="J1685" s="543" t="s">
        <v>2478</v>
      </c>
      <c r="K1685" s="543" t="s">
        <v>2478</v>
      </c>
      <c r="L1685" s="543" t="s">
        <v>2478</v>
      </c>
      <c r="M1685" s="543" t="s">
        <v>2478</v>
      </c>
      <c r="N1685" s="543" t="s">
        <v>2478</v>
      </c>
      <c r="O1685" s="543" t="s">
        <v>2478</v>
      </c>
      <c r="P1685" s="543" t="s">
        <v>2478</v>
      </c>
      <c r="Q1685" s="543" t="s">
        <v>2478</v>
      </c>
      <c r="R1685" s="543" t="s">
        <v>2478</v>
      </c>
      <c r="S1685" s="543" t="s">
        <v>2478</v>
      </c>
    </row>
    <row r="1686" spans="1:19">
      <c r="A1686" s="540" t="s">
        <v>6204</v>
      </c>
      <c r="B1686" s="541"/>
      <c r="C1686" s="541"/>
      <c r="D1686" s="542">
        <v>90062</v>
      </c>
      <c r="E1686" s="542">
        <v>90062</v>
      </c>
      <c r="F1686" s="542" t="s">
        <v>6645</v>
      </c>
      <c r="G1686" s="540" t="s">
        <v>6646</v>
      </c>
      <c r="H1686" s="542" t="s">
        <v>3468</v>
      </c>
      <c r="I1686" s="541" t="s">
        <v>2478</v>
      </c>
      <c r="J1686" s="540" t="s">
        <v>2478</v>
      </c>
      <c r="K1686" s="540" t="s">
        <v>2478</v>
      </c>
      <c r="L1686" s="540" t="s">
        <v>2478</v>
      </c>
      <c r="M1686" s="540" t="s">
        <v>2478</v>
      </c>
      <c r="N1686" s="540" t="s">
        <v>2478</v>
      </c>
      <c r="O1686" s="540" t="s">
        <v>2478</v>
      </c>
      <c r="P1686" s="540" t="s">
        <v>2478</v>
      </c>
      <c r="Q1686" s="540" t="s">
        <v>2478</v>
      </c>
      <c r="R1686" s="540" t="s">
        <v>2478</v>
      </c>
      <c r="S1686" s="540" t="s">
        <v>2478</v>
      </c>
    </row>
    <row r="1687" spans="1:19">
      <c r="A1687" s="543" t="s">
        <v>6204</v>
      </c>
      <c r="B1687" s="544"/>
      <c r="C1687" s="544"/>
      <c r="D1687" s="545">
        <v>90063</v>
      </c>
      <c r="E1687" s="545">
        <v>90063</v>
      </c>
      <c r="F1687" s="545" t="s">
        <v>6647</v>
      </c>
      <c r="G1687" s="543" t="s">
        <v>6648</v>
      </c>
      <c r="H1687" s="545" t="s">
        <v>2469</v>
      </c>
      <c r="I1687" s="544" t="s">
        <v>2478</v>
      </c>
      <c r="J1687" s="543" t="s">
        <v>2478</v>
      </c>
      <c r="K1687" s="543" t="s">
        <v>2478</v>
      </c>
      <c r="L1687" s="543" t="s">
        <v>2478</v>
      </c>
      <c r="M1687" s="543" t="s">
        <v>2478</v>
      </c>
      <c r="N1687" s="543" t="s">
        <v>2478</v>
      </c>
      <c r="O1687" s="543" t="s">
        <v>2478</v>
      </c>
      <c r="P1687" s="543" t="s">
        <v>2478</v>
      </c>
      <c r="Q1687" s="543" t="s">
        <v>2478</v>
      </c>
      <c r="R1687" s="543" t="s">
        <v>2478</v>
      </c>
      <c r="S1687" s="543" t="s">
        <v>2478</v>
      </c>
    </row>
    <row r="1688" spans="1:19">
      <c r="A1688" s="540" t="s">
        <v>6204</v>
      </c>
      <c r="B1688" s="541"/>
      <c r="C1688" s="541"/>
      <c r="D1688" s="542">
        <v>90064</v>
      </c>
      <c r="E1688" s="542">
        <v>90064</v>
      </c>
      <c r="F1688" s="542" t="s">
        <v>6649</v>
      </c>
      <c r="G1688" s="540" t="s">
        <v>6650</v>
      </c>
      <c r="H1688" s="542" t="s">
        <v>2546</v>
      </c>
      <c r="I1688" s="541" t="s">
        <v>2478</v>
      </c>
      <c r="J1688" s="540" t="s">
        <v>2478</v>
      </c>
      <c r="K1688" s="540" t="s">
        <v>2478</v>
      </c>
      <c r="L1688" s="540" t="s">
        <v>2478</v>
      </c>
      <c r="M1688" s="540" t="s">
        <v>2478</v>
      </c>
      <c r="N1688" s="540" t="s">
        <v>2478</v>
      </c>
      <c r="O1688" s="540" t="s">
        <v>2478</v>
      </c>
      <c r="P1688" s="540" t="s">
        <v>2478</v>
      </c>
      <c r="Q1688" s="540" t="s">
        <v>2478</v>
      </c>
      <c r="R1688" s="540" t="s">
        <v>2478</v>
      </c>
      <c r="S1688" s="540" t="s">
        <v>2478</v>
      </c>
    </row>
    <row r="1689" spans="1:19">
      <c r="A1689" s="543" t="s">
        <v>6204</v>
      </c>
      <c r="B1689" s="544"/>
      <c r="C1689" s="544"/>
      <c r="D1689" s="545">
        <v>90065</v>
      </c>
      <c r="E1689" s="545">
        <v>90065</v>
      </c>
      <c r="F1689" s="545" t="s">
        <v>6651</v>
      </c>
      <c r="G1689" s="543" t="s">
        <v>6652</v>
      </c>
      <c r="H1689" s="545" t="s">
        <v>2546</v>
      </c>
      <c r="I1689" s="544" t="s">
        <v>2478</v>
      </c>
      <c r="J1689" s="543" t="s">
        <v>2478</v>
      </c>
      <c r="K1689" s="543" t="s">
        <v>2478</v>
      </c>
      <c r="L1689" s="543" t="s">
        <v>2478</v>
      </c>
      <c r="M1689" s="543" t="s">
        <v>2478</v>
      </c>
      <c r="N1689" s="543" t="s">
        <v>2478</v>
      </c>
      <c r="O1689" s="543" t="s">
        <v>2478</v>
      </c>
      <c r="P1689" s="543" t="s">
        <v>2478</v>
      </c>
      <c r="Q1689" s="543" t="s">
        <v>2478</v>
      </c>
      <c r="R1689" s="543" t="s">
        <v>2478</v>
      </c>
      <c r="S1689" s="543" t="s">
        <v>2478</v>
      </c>
    </row>
    <row r="1690" spans="1:19">
      <c r="A1690" s="540" t="s">
        <v>6204</v>
      </c>
      <c r="B1690" s="541"/>
      <c r="C1690" s="541"/>
      <c r="D1690" s="542">
        <v>90901</v>
      </c>
      <c r="E1690" s="542">
        <v>90901</v>
      </c>
      <c r="F1690" s="542" t="s">
        <v>6653</v>
      </c>
      <c r="G1690" s="540" t="s">
        <v>6654</v>
      </c>
      <c r="H1690" s="542" t="s">
        <v>2469</v>
      </c>
      <c r="I1690" s="541" t="s">
        <v>2478</v>
      </c>
      <c r="J1690" s="540" t="s">
        <v>2478</v>
      </c>
      <c r="K1690" s="540" t="s">
        <v>2478</v>
      </c>
      <c r="L1690" s="540" t="s">
        <v>2478</v>
      </c>
      <c r="M1690" s="540" t="s">
        <v>2478</v>
      </c>
      <c r="N1690" s="540" t="s">
        <v>2478</v>
      </c>
      <c r="O1690" s="540" t="s">
        <v>2478</v>
      </c>
      <c r="P1690" s="540" t="s">
        <v>2478</v>
      </c>
      <c r="Q1690" s="540" t="s">
        <v>2478</v>
      </c>
      <c r="R1690" s="540" t="s">
        <v>2478</v>
      </c>
      <c r="S1690" s="540" t="s">
        <v>2478</v>
      </c>
    </row>
    <row r="1691" spans="1:19">
      <c r="A1691" s="543" t="s">
        <v>6204</v>
      </c>
      <c r="B1691" s="544"/>
      <c r="C1691" s="544"/>
      <c r="D1691" s="545">
        <v>90901</v>
      </c>
      <c r="E1691" s="545">
        <v>90901</v>
      </c>
      <c r="F1691" s="545" t="s">
        <v>6655</v>
      </c>
      <c r="G1691" s="543" t="s">
        <v>6656</v>
      </c>
      <c r="H1691" s="545" t="s">
        <v>2469</v>
      </c>
      <c r="I1691" s="544" t="s">
        <v>2478</v>
      </c>
      <c r="J1691" s="543" t="s">
        <v>2478</v>
      </c>
      <c r="K1691" s="543" t="s">
        <v>2478</v>
      </c>
      <c r="L1691" s="543" t="s">
        <v>2478</v>
      </c>
      <c r="M1691" s="543" t="s">
        <v>2478</v>
      </c>
      <c r="N1691" s="543" t="s">
        <v>2478</v>
      </c>
      <c r="O1691" s="543" t="s">
        <v>2478</v>
      </c>
      <c r="P1691" s="543" t="s">
        <v>2478</v>
      </c>
      <c r="Q1691" s="543" t="s">
        <v>2478</v>
      </c>
      <c r="R1691" s="543" t="s">
        <v>2478</v>
      </c>
      <c r="S1691" s="543" t="s">
        <v>2478</v>
      </c>
    </row>
    <row r="1692" spans="1:19">
      <c r="A1692" s="540" t="s">
        <v>6204</v>
      </c>
      <c r="B1692" s="541"/>
      <c r="C1692" s="541"/>
      <c r="D1692" s="542">
        <v>90901</v>
      </c>
      <c r="E1692" s="542">
        <v>90901</v>
      </c>
      <c r="F1692" s="542" t="s">
        <v>6657</v>
      </c>
      <c r="G1692" s="540" t="s">
        <v>6658</v>
      </c>
      <c r="H1692" s="542" t="s">
        <v>2469</v>
      </c>
      <c r="I1692" s="541" t="s">
        <v>2478</v>
      </c>
      <c r="J1692" s="540" t="s">
        <v>2478</v>
      </c>
      <c r="K1692" s="540" t="s">
        <v>2478</v>
      </c>
      <c r="L1692" s="540" t="s">
        <v>2478</v>
      </c>
      <c r="M1692" s="540" t="s">
        <v>2478</v>
      </c>
      <c r="N1692" s="540" t="s">
        <v>2478</v>
      </c>
      <c r="O1692" s="540" t="s">
        <v>2478</v>
      </c>
      <c r="P1692" s="540" t="s">
        <v>2478</v>
      </c>
      <c r="Q1692" s="540" t="s">
        <v>2478</v>
      </c>
      <c r="R1692" s="540" t="s">
        <v>2478</v>
      </c>
      <c r="S1692" s="540" t="s">
        <v>2478</v>
      </c>
    </row>
    <row r="1693" spans="1:19">
      <c r="A1693" s="543" t="s">
        <v>6204</v>
      </c>
      <c r="B1693" s="544"/>
      <c r="C1693" s="544"/>
      <c r="D1693" s="545">
        <v>90901</v>
      </c>
      <c r="E1693" s="545">
        <v>90901</v>
      </c>
      <c r="F1693" s="545" t="s">
        <v>6659</v>
      </c>
      <c r="G1693" s="543" t="s">
        <v>6660</v>
      </c>
      <c r="H1693" s="545" t="s">
        <v>2469</v>
      </c>
      <c r="I1693" s="544" t="s">
        <v>2478</v>
      </c>
      <c r="J1693" s="543" t="s">
        <v>2478</v>
      </c>
      <c r="K1693" s="543" t="s">
        <v>2478</v>
      </c>
      <c r="L1693" s="543" t="s">
        <v>2478</v>
      </c>
      <c r="M1693" s="543" t="s">
        <v>2478</v>
      </c>
      <c r="N1693" s="543" t="s">
        <v>2478</v>
      </c>
      <c r="O1693" s="543" t="s">
        <v>2478</v>
      </c>
      <c r="P1693" s="543" t="s">
        <v>2478</v>
      </c>
      <c r="Q1693" s="543" t="s">
        <v>2478</v>
      </c>
      <c r="R1693" s="543" t="s">
        <v>2478</v>
      </c>
      <c r="S1693" s="543" t="s">
        <v>2478</v>
      </c>
    </row>
    <row r="1694" spans="1:19">
      <c r="A1694" s="540" t="s">
        <v>6204</v>
      </c>
      <c r="B1694" s="541"/>
      <c r="C1694" s="541"/>
      <c r="D1694" s="542">
        <v>90901</v>
      </c>
      <c r="E1694" s="542">
        <v>90901</v>
      </c>
      <c r="F1694" s="542" t="s">
        <v>6661</v>
      </c>
      <c r="G1694" s="540" t="s">
        <v>6662</v>
      </c>
      <c r="H1694" s="542" t="s">
        <v>2469</v>
      </c>
      <c r="I1694" s="541" t="s">
        <v>2478</v>
      </c>
      <c r="J1694" s="540" t="s">
        <v>2478</v>
      </c>
      <c r="K1694" s="540" t="s">
        <v>2478</v>
      </c>
      <c r="L1694" s="540" t="s">
        <v>2478</v>
      </c>
      <c r="M1694" s="540" t="s">
        <v>2478</v>
      </c>
      <c r="N1694" s="540" t="s">
        <v>2478</v>
      </c>
      <c r="O1694" s="540" t="s">
        <v>2478</v>
      </c>
      <c r="P1694" s="540" t="s">
        <v>2478</v>
      </c>
      <c r="Q1694" s="540" t="s">
        <v>2478</v>
      </c>
      <c r="R1694" s="540" t="s">
        <v>2478</v>
      </c>
      <c r="S1694" s="540" t="s">
        <v>2478</v>
      </c>
    </row>
    <row r="1695" spans="1:19">
      <c r="A1695" s="543" t="s">
        <v>6204</v>
      </c>
      <c r="B1695" s="544"/>
      <c r="C1695" s="544"/>
      <c r="D1695" s="545">
        <v>90901</v>
      </c>
      <c r="E1695" s="545">
        <v>90901</v>
      </c>
      <c r="F1695" s="545" t="s">
        <v>6663</v>
      </c>
      <c r="G1695" s="543" t="s">
        <v>6664</v>
      </c>
      <c r="H1695" s="545" t="s">
        <v>2469</v>
      </c>
      <c r="I1695" s="544" t="s">
        <v>2478</v>
      </c>
      <c r="J1695" s="543" t="s">
        <v>2478</v>
      </c>
      <c r="K1695" s="543" t="s">
        <v>2478</v>
      </c>
      <c r="L1695" s="543" t="s">
        <v>2478</v>
      </c>
      <c r="M1695" s="543" t="s">
        <v>2478</v>
      </c>
      <c r="N1695" s="543" t="s">
        <v>2478</v>
      </c>
      <c r="O1695" s="543" t="s">
        <v>2478</v>
      </c>
      <c r="P1695" s="543" t="s">
        <v>2478</v>
      </c>
      <c r="Q1695" s="543" t="s">
        <v>2478</v>
      </c>
      <c r="R1695" s="543" t="s">
        <v>2478</v>
      </c>
      <c r="S1695" s="543" t="s">
        <v>2478</v>
      </c>
    </row>
    <row r="1696" spans="1:19">
      <c r="A1696" s="540" t="s">
        <v>6204</v>
      </c>
      <c r="B1696" s="541"/>
      <c r="C1696" s="541"/>
      <c r="D1696" s="542">
        <v>90901</v>
      </c>
      <c r="E1696" s="542">
        <v>90901</v>
      </c>
      <c r="F1696" s="542" t="s">
        <v>6665</v>
      </c>
      <c r="G1696" s="540" t="s">
        <v>6666</v>
      </c>
      <c r="H1696" s="542" t="s">
        <v>2469</v>
      </c>
      <c r="I1696" s="541" t="s">
        <v>2478</v>
      </c>
      <c r="J1696" s="540" t="s">
        <v>2478</v>
      </c>
      <c r="K1696" s="540" t="s">
        <v>2478</v>
      </c>
      <c r="L1696" s="540" t="s">
        <v>2478</v>
      </c>
      <c r="M1696" s="540" t="s">
        <v>2478</v>
      </c>
      <c r="N1696" s="540" t="s">
        <v>2478</v>
      </c>
      <c r="O1696" s="540" t="s">
        <v>2478</v>
      </c>
      <c r="P1696" s="540" t="s">
        <v>2478</v>
      </c>
      <c r="Q1696" s="540" t="s">
        <v>2478</v>
      </c>
      <c r="R1696" s="540" t="s">
        <v>2478</v>
      </c>
      <c r="S1696" s="540" t="s">
        <v>2478</v>
      </c>
    </row>
    <row r="1697" spans="1:19">
      <c r="A1697" s="543" t="s">
        <v>6204</v>
      </c>
      <c r="B1697" s="544"/>
      <c r="C1697" s="544"/>
      <c r="D1697" s="545">
        <v>90901</v>
      </c>
      <c r="E1697" s="545">
        <v>90901</v>
      </c>
      <c r="F1697" s="545" t="s">
        <v>6667</v>
      </c>
      <c r="G1697" s="543" t="s">
        <v>6668</v>
      </c>
      <c r="H1697" s="545" t="s">
        <v>2469</v>
      </c>
      <c r="I1697" s="544" t="s">
        <v>2478</v>
      </c>
      <c r="J1697" s="543" t="s">
        <v>2478</v>
      </c>
      <c r="K1697" s="543" t="s">
        <v>2478</v>
      </c>
      <c r="L1697" s="543" t="s">
        <v>2478</v>
      </c>
      <c r="M1697" s="543" t="s">
        <v>2478</v>
      </c>
      <c r="N1697" s="543" t="s">
        <v>2478</v>
      </c>
      <c r="O1697" s="543" t="s">
        <v>2478</v>
      </c>
      <c r="P1697" s="543" t="s">
        <v>2478</v>
      </c>
      <c r="Q1697" s="543" t="s">
        <v>2478</v>
      </c>
      <c r="R1697" s="543" t="s">
        <v>2478</v>
      </c>
      <c r="S1697" s="543" t="s">
        <v>2478</v>
      </c>
    </row>
    <row r="1698" spans="1:19">
      <c r="A1698" s="540" t="s">
        <v>6204</v>
      </c>
      <c r="B1698" s="541"/>
      <c r="C1698" s="541"/>
      <c r="D1698" s="542">
        <v>90901</v>
      </c>
      <c r="E1698" s="542">
        <v>90901</v>
      </c>
      <c r="F1698" s="542" t="s">
        <v>6669</v>
      </c>
      <c r="G1698" s="540" t="s">
        <v>6670</v>
      </c>
      <c r="H1698" s="542" t="s">
        <v>2469</v>
      </c>
      <c r="I1698" s="541" t="s">
        <v>2478</v>
      </c>
      <c r="J1698" s="540" t="s">
        <v>2478</v>
      </c>
      <c r="K1698" s="540" t="s">
        <v>2478</v>
      </c>
      <c r="L1698" s="540" t="s">
        <v>2478</v>
      </c>
      <c r="M1698" s="540" t="s">
        <v>2478</v>
      </c>
      <c r="N1698" s="540" t="s">
        <v>2478</v>
      </c>
      <c r="O1698" s="540" t="s">
        <v>2478</v>
      </c>
      <c r="P1698" s="540" t="s">
        <v>2478</v>
      </c>
      <c r="Q1698" s="540" t="s">
        <v>2478</v>
      </c>
      <c r="R1698" s="540" t="s">
        <v>2478</v>
      </c>
      <c r="S1698" s="540" t="s">
        <v>2478</v>
      </c>
    </row>
    <row r="1699" spans="1:19">
      <c r="A1699" s="543" t="s">
        <v>6204</v>
      </c>
      <c r="B1699" s="544"/>
      <c r="C1699" s="544"/>
      <c r="D1699" s="545">
        <v>90901</v>
      </c>
      <c r="E1699" s="545">
        <v>90901</v>
      </c>
      <c r="F1699" s="545" t="s">
        <v>6671</v>
      </c>
      <c r="G1699" s="543" t="s">
        <v>6672</v>
      </c>
      <c r="H1699" s="545" t="s">
        <v>2469</v>
      </c>
      <c r="I1699" s="544" t="s">
        <v>2478</v>
      </c>
      <c r="J1699" s="543" t="s">
        <v>2478</v>
      </c>
      <c r="K1699" s="543" t="s">
        <v>2478</v>
      </c>
      <c r="L1699" s="543" t="s">
        <v>2478</v>
      </c>
      <c r="M1699" s="543" t="s">
        <v>2478</v>
      </c>
      <c r="N1699" s="543" t="s">
        <v>2478</v>
      </c>
      <c r="O1699" s="543" t="s">
        <v>2478</v>
      </c>
      <c r="P1699" s="543" t="s">
        <v>2478</v>
      </c>
      <c r="Q1699" s="543" t="s">
        <v>2478</v>
      </c>
      <c r="R1699" s="543" t="s">
        <v>2478</v>
      </c>
      <c r="S1699" s="543" t="s">
        <v>2478</v>
      </c>
    </row>
    <row r="1700" spans="1:19">
      <c r="A1700" s="540" t="s">
        <v>6204</v>
      </c>
      <c r="B1700" s="541"/>
      <c r="C1700" s="541"/>
      <c r="D1700" s="542">
        <v>90901</v>
      </c>
      <c r="E1700" s="542">
        <v>90901</v>
      </c>
      <c r="F1700" s="542" t="s">
        <v>6673</v>
      </c>
      <c r="G1700" s="540" t="s">
        <v>6674</v>
      </c>
      <c r="H1700" s="542" t="s">
        <v>2469</v>
      </c>
      <c r="I1700" s="541" t="s">
        <v>2478</v>
      </c>
      <c r="J1700" s="540" t="s">
        <v>2478</v>
      </c>
      <c r="K1700" s="540" t="s">
        <v>2478</v>
      </c>
      <c r="L1700" s="540" t="s">
        <v>2478</v>
      </c>
      <c r="M1700" s="540" t="s">
        <v>2478</v>
      </c>
      <c r="N1700" s="540" t="s">
        <v>2478</v>
      </c>
      <c r="O1700" s="540" t="s">
        <v>2478</v>
      </c>
      <c r="P1700" s="540" t="s">
        <v>2478</v>
      </c>
      <c r="Q1700" s="540" t="s">
        <v>2478</v>
      </c>
      <c r="R1700" s="540" t="s">
        <v>2478</v>
      </c>
      <c r="S1700" s="540" t="s">
        <v>2478</v>
      </c>
    </row>
    <row r="1701" spans="1:19">
      <c r="A1701" s="543" t="s">
        <v>6204</v>
      </c>
      <c r="B1701" s="544"/>
      <c r="C1701" s="544"/>
      <c r="D1701" s="545">
        <v>90901</v>
      </c>
      <c r="E1701" s="545">
        <v>90901</v>
      </c>
      <c r="F1701" s="545" t="s">
        <v>6675</v>
      </c>
      <c r="G1701" s="543" t="s">
        <v>6676</v>
      </c>
      <c r="H1701" s="545" t="s">
        <v>3468</v>
      </c>
      <c r="I1701" s="544" t="s">
        <v>2478</v>
      </c>
      <c r="J1701" s="543" t="s">
        <v>2478</v>
      </c>
      <c r="K1701" s="543" t="s">
        <v>2478</v>
      </c>
      <c r="L1701" s="543" t="s">
        <v>2478</v>
      </c>
      <c r="M1701" s="543" t="s">
        <v>2478</v>
      </c>
      <c r="N1701" s="543" t="s">
        <v>2478</v>
      </c>
      <c r="O1701" s="543" t="s">
        <v>2478</v>
      </c>
      <c r="P1701" s="543" t="s">
        <v>2478</v>
      </c>
      <c r="Q1701" s="543" t="s">
        <v>2478</v>
      </c>
      <c r="R1701" s="543" t="s">
        <v>2478</v>
      </c>
      <c r="S1701" s="543" t="s">
        <v>2478</v>
      </c>
    </row>
    <row r="1702" spans="1:19">
      <c r="A1702" s="540" t="s">
        <v>6204</v>
      </c>
      <c r="B1702" s="541"/>
      <c r="C1702" s="541"/>
      <c r="D1702" s="542">
        <v>90030</v>
      </c>
      <c r="E1702" s="542">
        <v>90030</v>
      </c>
      <c r="F1702" s="542" t="s">
        <v>6677</v>
      </c>
      <c r="G1702" s="540" t="s">
        <v>6678</v>
      </c>
      <c r="H1702" s="542" t="s">
        <v>2469</v>
      </c>
      <c r="I1702" s="541" t="s">
        <v>2478</v>
      </c>
      <c r="J1702" s="540" t="s">
        <v>2478</v>
      </c>
      <c r="K1702" s="540" t="s">
        <v>2478</v>
      </c>
      <c r="L1702" s="540" t="s">
        <v>2478</v>
      </c>
      <c r="M1702" s="540" t="s">
        <v>2478</v>
      </c>
      <c r="N1702" s="540" t="s">
        <v>2478</v>
      </c>
      <c r="O1702" s="540" t="s">
        <v>2478</v>
      </c>
      <c r="P1702" s="540" t="s">
        <v>2478</v>
      </c>
      <c r="Q1702" s="540" t="s">
        <v>2478</v>
      </c>
      <c r="R1702" s="540" t="s">
        <v>2478</v>
      </c>
      <c r="S1702" s="540" t="s">
        <v>2478</v>
      </c>
    </row>
    <row r="1703" spans="1:19">
      <c r="A1703" s="543" t="s">
        <v>6204</v>
      </c>
      <c r="B1703" s="544"/>
      <c r="C1703" s="544"/>
      <c r="D1703" s="545">
        <v>90901</v>
      </c>
      <c r="E1703" s="545">
        <v>90901</v>
      </c>
      <c r="F1703" s="545" t="s">
        <v>6679</v>
      </c>
      <c r="G1703" s="543" t="s">
        <v>6680</v>
      </c>
      <c r="H1703" s="545" t="s">
        <v>2469</v>
      </c>
      <c r="I1703" s="544" t="s">
        <v>2478</v>
      </c>
      <c r="J1703" s="543" t="s">
        <v>2478</v>
      </c>
      <c r="K1703" s="543" t="s">
        <v>2478</v>
      </c>
      <c r="L1703" s="543" t="s">
        <v>2478</v>
      </c>
      <c r="M1703" s="543" t="s">
        <v>2478</v>
      </c>
      <c r="N1703" s="543" t="s">
        <v>2478</v>
      </c>
      <c r="O1703" s="543" t="s">
        <v>2478</v>
      </c>
      <c r="P1703" s="543" t="s">
        <v>2478</v>
      </c>
      <c r="Q1703" s="543" t="s">
        <v>2478</v>
      </c>
      <c r="R1703" s="543" t="s">
        <v>2478</v>
      </c>
      <c r="S1703" s="543" t="s">
        <v>2478</v>
      </c>
    </row>
    <row r="1704" spans="1:19">
      <c r="A1704" s="540" t="s">
        <v>6204</v>
      </c>
      <c r="B1704" s="541"/>
      <c r="C1704" s="541"/>
      <c r="D1704" s="542">
        <v>90901</v>
      </c>
      <c r="E1704" s="542">
        <v>90901</v>
      </c>
      <c r="F1704" s="542" t="s">
        <v>6681</v>
      </c>
      <c r="G1704" s="540" t="s">
        <v>6682</v>
      </c>
      <c r="H1704" s="542" t="s">
        <v>2469</v>
      </c>
      <c r="I1704" s="541" t="s">
        <v>2478</v>
      </c>
      <c r="J1704" s="540" t="s">
        <v>2478</v>
      </c>
      <c r="K1704" s="540" t="s">
        <v>2478</v>
      </c>
      <c r="L1704" s="540" t="s">
        <v>2478</v>
      </c>
      <c r="M1704" s="540" t="s">
        <v>2478</v>
      </c>
      <c r="N1704" s="540" t="s">
        <v>2478</v>
      </c>
      <c r="O1704" s="540" t="s">
        <v>2478</v>
      </c>
      <c r="P1704" s="540" t="s">
        <v>2478</v>
      </c>
      <c r="Q1704" s="540" t="s">
        <v>2478</v>
      </c>
      <c r="R1704" s="540" t="s">
        <v>2478</v>
      </c>
      <c r="S1704" s="540" t="s">
        <v>2478</v>
      </c>
    </row>
    <row r="1705" spans="1:19">
      <c r="A1705" s="543" t="s">
        <v>6204</v>
      </c>
      <c r="B1705" s="544"/>
      <c r="C1705" s="544"/>
      <c r="D1705" s="545">
        <v>90068</v>
      </c>
      <c r="E1705" s="545">
        <v>90068</v>
      </c>
      <c r="F1705" s="545" t="s">
        <v>6683</v>
      </c>
      <c r="G1705" s="543" t="s">
        <v>6684</v>
      </c>
      <c r="H1705" s="545" t="s">
        <v>2546</v>
      </c>
      <c r="I1705" s="544" t="s">
        <v>2478</v>
      </c>
      <c r="J1705" s="543" t="s">
        <v>2478</v>
      </c>
      <c r="K1705" s="543" t="s">
        <v>2478</v>
      </c>
      <c r="L1705" s="543" t="s">
        <v>2478</v>
      </c>
      <c r="M1705" s="543" t="s">
        <v>2478</v>
      </c>
      <c r="N1705" s="543" t="s">
        <v>2478</v>
      </c>
      <c r="O1705" s="543" t="s">
        <v>2478</v>
      </c>
      <c r="P1705" s="543" t="s">
        <v>2478</v>
      </c>
      <c r="Q1705" s="543" t="s">
        <v>2478</v>
      </c>
      <c r="R1705" s="543" t="s">
        <v>2478</v>
      </c>
      <c r="S1705" s="543" t="s">
        <v>2478</v>
      </c>
    </row>
    <row r="1706" spans="1:19">
      <c r="A1706" s="540" t="s">
        <v>6204</v>
      </c>
      <c r="B1706" s="541"/>
      <c r="C1706" s="541"/>
      <c r="D1706" s="542">
        <v>90069</v>
      </c>
      <c r="E1706" s="542">
        <v>90069</v>
      </c>
      <c r="F1706" s="542" t="s">
        <v>6685</v>
      </c>
      <c r="G1706" s="540" t="s">
        <v>6686</v>
      </c>
      <c r="H1706" s="542" t="s">
        <v>2469</v>
      </c>
      <c r="I1706" s="541" t="s">
        <v>2478</v>
      </c>
      <c r="J1706" s="540" t="s">
        <v>2478</v>
      </c>
      <c r="K1706" s="540" t="s">
        <v>2478</v>
      </c>
      <c r="L1706" s="540" t="s">
        <v>2478</v>
      </c>
      <c r="M1706" s="540" t="s">
        <v>2478</v>
      </c>
      <c r="N1706" s="540" t="s">
        <v>2478</v>
      </c>
      <c r="O1706" s="540" t="s">
        <v>2478</v>
      </c>
      <c r="P1706" s="540" t="s">
        <v>2478</v>
      </c>
      <c r="Q1706" s="540" t="s">
        <v>2478</v>
      </c>
      <c r="R1706" s="540" t="s">
        <v>2478</v>
      </c>
      <c r="S1706" s="540" t="s">
        <v>2478</v>
      </c>
    </row>
    <row r="1707" spans="1:19">
      <c r="A1707" s="543" t="s">
        <v>6204</v>
      </c>
      <c r="B1707" s="544"/>
      <c r="C1707" s="544"/>
      <c r="D1707" s="545">
        <v>90069</v>
      </c>
      <c r="E1707" s="545">
        <v>90069</v>
      </c>
      <c r="F1707" s="545" t="s">
        <v>6687</v>
      </c>
      <c r="G1707" s="543" t="s">
        <v>6688</v>
      </c>
      <c r="H1707" s="545" t="s">
        <v>2546</v>
      </c>
      <c r="I1707" s="544" t="s">
        <v>2478</v>
      </c>
      <c r="J1707" s="543" t="s">
        <v>2478</v>
      </c>
      <c r="K1707" s="543" t="s">
        <v>2478</v>
      </c>
      <c r="L1707" s="543" t="s">
        <v>2478</v>
      </c>
      <c r="M1707" s="543" t="s">
        <v>2478</v>
      </c>
      <c r="N1707" s="543" t="s">
        <v>2478</v>
      </c>
      <c r="O1707" s="543" t="s">
        <v>2478</v>
      </c>
      <c r="P1707" s="543" t="s">
        <v>2478</v>
      </c>
      <c r="Q1707" s="543" t="s">
        <v>2478</v>
      </c>
      <c r="R1707" s="543" t="s">
        <v>2478</v>
      </c>
      <c r="S1707" s="543" t="s">
        <v>2478</v>
      </c>
    </row>
    <row r="1708" spans="1:19">
      <c r="A1708" s="540" t="s">
        <v>6204</v>
      </c>
      <c r="B1708" s="541"/>
      <c r="C1708" s="541"/>
      <c r="D1708" s="542">
        <v>90070</v>
      </c>
      <c r="E1708" s="542">
        <v>90070</v>
      </c>
      <c r="F1708" s="542" t="s">
        <v>6689</v>
      </c>
      <c r="G1708" s="540" t="s">
        <v>6690</v>
      </c>
      <c r="H1708" s="542" t="s">
        <v>2469</v>
      </c>
      <c r="I1708" s="541" t="s">
        <v>2478</v>
      </c>
      <c r="J1708" s="540" t="s">
        <v>2478</v>
      </c>
      <c r="K1708" s="540" t="s">
        <v>2478</v>
      </c>
      <c r="L1708" s="540" t="s">
        <v>2478</v>
      </c>
      <c r="M1708" s="540" t="s">
        <v>2478</v>
      </c>
      <c r="N1708" s="540" t="s">
        <v>2478</v>
      </c>
      <c r="O1708" s="540" t="s">
        <v>2478</v>
      </c>
      <c r="P1708" s="540" t="s">
        <v>2478</v>
      </c>
      <c r="Q1708" s="540" t="s">
        <v>2478</v>
      </c>
      <c r="R1708" s="540" t="s">
        <v>2478</v>
      </c>
      <c r="S1708" s="540" t="s">
        <v>2478</v>
      </c>
    </row>
    <row r="1709" spans="1:19">
      <c r="A1709" s="543" t="s">
        <v>6204</v>
      </c>
      <c r="B1709" s="544"/>
      <c r="C1709" s="544"/>
      <c r="D1709" s="545">
        <v>90030</v>
      </c>
      <c r="E1709" s="545">
        <v>90030</v>
      </c>
      <c r="F1709" s="545" t="s">
        <v>6691</v>
      </c>
      <c r="G1709" s="543" t="s">
        <v>6692</v>
      </c>
      <c r="H1709" s="545" t="s">
        <v>2546</v>
      </c>
      <c r="I1709" s="544" t="s">
        <v>2478</v>
      </c>
      <c r="J1709" s="543" t="s">
        <v>2478</v>
      </c>
      <c r="K1709" s="543" t="s">
        <v>2478</v>
      </c>
      <c r="L1709" s="543" t="s">
        <v>2478</v>
      </c>
      <c r="M1709" s="543" t="s">
        <v>2478</v>
      </c>
      <c r="N1709" s="543" t="s">
        <v>2478</v>
      </c>
      <c r="O1709" s="543" t="s">
        <v>2478</v>
      </c>
      <c r="P1709" s="543" t="s">
        <v>2478</v>
      </c>
      <c r="Q1709" s="543" t="s">
        <v>2478</v>
      </c>
      <c r="R1709" s="543" t="s">
        <v>2478</v>
      </c>
      <c r="S1709" s="543" t="s">
        <v>2478</v>
      </c>
    </row>
    <row r="1710" spans="1:19">
      <c r="A1710" s="540" t="s">
        <v>6204</v>
      </c>
      <c r="B1710" s="541"/>
      <c r="C1710" s="541"/>
      <c r="D1710" s="542">
        <v>91000</v>
      </c>
      <c r="E1710" s="542">
        <v>91000</v>
      </c>
      <c r="F1710" s="542" t="s">
        <v>6693</v>
      </c>
      <c r="G1710" s="540" t="s">
        <v>6694</v>
      </c>
      <c r="H1710" s="542" t="s">
        <v>2469</v>
      </c>
      <c r="I1710" s="541" t="s">
        <v>2478</v>
      </c>
      <c r="J1710" s="540" t="s">
        <v>2478</v>
      </c>
      <c r="K1710" s="540" t="s">
        <v>2478</v>
      </c>
      <c r="L1710" s="540" t="s">
        <v>2478</v>
      </c>
      <c r="M1710" s="540" t="s">
        <v>2478</v>
      </c>
      <c r="N1710" s="540" t="s">
        <v>2478</v>
      </c>
      <c r="O1710" s="540" t="s">
        <v>2478</v>
      </c>
      <c r="P1710" s="540" t="s">
        <v>2478</v>
      </c>
      <c r="Q1710" s="540" t="s">
        <v>2478</v>
      </c>
      <c r="R1710" s="540" t="s">
        <v>2478</v>
      </c>
      <c r="S1710" s="540" t="s">
        <v>2478</v>
      </c>
    </row>
    <row r="1711" spans="1:19">
      <c r="A1711" s="543" t="s">
        <v>6204</v>
      </c>
      <c r="B1711" s="544"/>
      <c r="C1711" s="544"/>
      <c r="D1711" s="545">
        <v>40051</v>
      </c>
      <c r="E1711" s="545">
        <v>40051</v>
      </c>
      <c r="F1711" s="545" t="s">
        <v>6695</v>
      </c>
      <c r="G1711" s="543" t="s">
        <v>6696</v>
      </c>
      <c r="H1711" s="545" t="s">
        <v>2469</v>
      </c>
      <c r="I1711" s="544" t="s">
        <v>2478</v>
      </c>
      <c r="J1711" s="543" t="s">
        <v>2478</v>
      </c>
      <c r="K1711" s="543" t="s">
        <v>2478</v>
      </c>
      <c r="L1711" s="543" t="s">
        <v>2478</v>
      </c>
      <c r="M1711" s="543" t="s">
        <v>2478</v>
      </c>
      <c r="N1711" s="543" t="s">
        <v>2478</v>
      </c>
      <c r="O1711" s="543" t="s">
        <v>2478</v>
      </c>
      <c r="P1711" s="543" t="s">
        <v>2478</v>
      </c>
      <c r="Q1711" s="543" t="s">
        <v>2478</v>
      </c>
      <c r="R1711" s="543" t="s">
        <v>2478</v>
      </c>
      <c r="S1711" s="543" t="s">
        <v>2478</v>
      </c>
    </row>
    <row r="1712" spans="1:19">
      <c r="A1712" s="540" t="s">
        <v>6204</v>
      </c>
      <c r="B1712" s="541"/>
      <c r="C1712" s="541"/>
      <c r="D1712" s="541"/>
      <c r="E1712" s="541"/>
      <c r="F1712" s="542" t="s">
        <v>6697</v>
      </c>
      <c r="G1712" s="540" t="s">
        <v>6698</v>
      </c>
      <c r="H1712" s="542" t="s">
        <v>2469</v>
      </c>
      <c r="I1712" s="541" t="s">
        <v>2478</v>
      </c>
      <c r="J1712" s="540" t="s">
        <v>2478</v>
      </c>
      <c r="K1712" s="540" t="s">
        <v>2478</v>
      </c>
      <c r="L1712" s="540" t="s">
        <v>2478</v>
      </c>
      <c r="M1712" s="540" t="s">
        <v>2478</v>
      </c>
      <c r="N1712" s="540" t="s">
        <v>2478</v>
      </c>
      <c r="O1712" s="540" t="s">
        <v>2478</v>
      </c>
      <c r="P1712" s="540" t="s">
        <v>2478</v>
      </c>
      <c r="Q1712" s="540" t="s">
        <v>2478</v>
      </c>
      <c r="R1712" s="540" t="s">
        <v>2478</v>
      </c>
      <c r="S1712" s="540" t="s">
        <v>2478</v>
      </c>
    </row>
    <row r="1713" spans="1:19">
      <c r="A1713" s="543" t="s">
        <v>6204</v>
      </c>
      <c r="B1713" s="544"/>
      <c r="C1713" s="544"/>
      <c r="D1713" s="545">
        <v>90063</v>
      </c>
      <c r="E1713" s="545">
        <v>90063</v>
      </c>
      <c r="F1713" s="545" t="s">
        <v>6699</v>
      </c>
      <c r="G1713" s="543" t="s">
        <v>6700</v>
      </c>
      <c r="H1713" s="545" t="s">
        <v>2469</v>
      </c>
      <c r="I1713" s="544" t="s">
        <v>2478</v>
      </c>
      <c r="J1713" s="543" t="s">
        <v>2478</v>
      </c>
      <c r="K1713" s="543" t="s">
        <v>2478</v>
      </c>
      <c r="L1713" s="543" t="s">
        <v>2478</v>
      </c>
      <c r="M1713" s="543" t="s">
        <v>2478</v>
      </c>
      <c r="N1713" s="543" t="s">
        <v>2478</v>
      </c>
      <c r="O1713" s="543" t="s">
        <v>2478</v>
      </c>
      <c r="P1713" s="543" t="s">
        <v>2478</v>
      </c>
      <c r="Q1713" s="543" t="s">
        <v>2478</v>
      </c>
      <c r="R1713" s="543" t="s">
        <v>2478</v>
      </c>
      <c r="S1713" s="543" t="s">
        <v>2478</v>
      </c>
    </row>
    <row r="1714" spans="1:19">
      <c r="A1714" s="540" t="s">
        <v>6204</v>
      </c>
      <c r="B1714" s="541"/>
      <c r="C1714" s="541"/>
      <c r="D1714" s="542">
        <v>90072</v>
      </c>
      <c r="E1714" s="542">
        <v>90072</v>
      </c>
      <c r="F1714" s="542" t="s">
        <v>6701</v>
      </c>
      <c r="G1714" s="540" t="s">
        <v>6702</v>
      </c>
      <c r="H1714" s="542" t="s">
        <v>2546</v>
      </c>
      <c r="I1714" s="541" t="s">
        <v>2478</v>
      </c>
      <c r="J1714" s="540" t="s">
        <v>2478</v>
      </c>
      <c r="K1714" s="540" t="s">
        <v>2478</v>
      </c>
      <c r="L1714" s="540" t="s">
        <v>2478</v>
      </c>
      <c r="M1714" s="540" t="s">
        <v>2478</v>
      </c>
      <c r="N1714" s="540" t="s">
        <v>2478</v>
      </c>
      <c r="O1714" s="540" t="s">
        <v>2478</v>
      </c>
      <c r="P1714" s="540" t="s">
        <v>2478</v>
      </c>
      <c r="Q1714" s="540" t="s">
        <v>2478</v>
      </c>
      <c r="R1714" s="540" t="s">
        <v>2478</v>
      </c>
      <c r="S1714" s="540" t="s">
        <v>2478</v>
      </c>
    </row>
    <row r="1715" spans="1:19">
      <c r="A1715" s="543" t="s">
        <v>6204</v>
      </c>
      <c r="B1715" s="544"/>
      <c r="C1715" s="544"/>
      <c r="D1715" s="545">
        <v>60020</v>
      </c>
      <c r="E1715" s="545">
        <v>60020</v>
      </c>
      <c r="F1715" s="545" t="s">
        <v>6703</v>
      </c>
      <c r="G1715" s="543" t="s">
        <v>6704</v>
      </c>
      <c r="H1715" s="545" t="s">
        <v>2546</v>
      </c>
      <c r="I1715" s="544" t="s">
        <v>2478</v>
      </c>
      <c r="J1715" s="543" t="s">
        <v>2478</v>
      </c>
      <c r="K1715" s="543" t="s">
        <v>2478</v>
      </c>
      <c r="L1715" s="543" t="s">
        <v>2478</v>
      </c>
      <c r="M1715" s="543" t="s">
        <v>2478</v>
      </c>
      <c r="N1715" s="543" t="s">
        <v>2478</v>
      </c>
      <c r="O1715" s="543" t="s">
        <v>2478</v>
      </c>
      <c r="P1715" s="543" t="s">
        <v>2478</v>
      </c>
      <c r="Q1715" s="543" t="s">
        <v>2478</v>
      </c>
      <c r="R1715" s="543" t="s">
        <v>2478</v>
      </c>
      <c r="S1715" s="543" t="s">
        <v>2478</v>
      </c>
    </row>
    <row r="1716" spans="1:19">
      <c r="A1716" s="540" t="s">
        <v>6204</v>
      </c>
      <c r="B1716" s="541"/>
      <c r="C1716" s="541"/>
      <c r="D1716" s="542">
        <v>90064</v>
      </c>
      <c r="E1716" s="542">
        <v>90064</v>
      </c>
      <c r="F1716" s="542" t="s">
        <v>6705</v>
      </c>
      <c r="G1716" s="540" t="s">
        <v>6706</v>
      </c>
      <c r="H1716" s="542" t="s">
        <v>2546</v>
      </c>
      <c r="I1716" s="541" t="s">
        <v>2478</v>
      </c>
      <c r="J1716" s="540" t="s">
        <v>2478</v>
      </c>
      <c r="K1716" s="540" t="s">
        <v>2478</v>
      </c>
      <c r="L1716" s="540" t="s">
        <v>2478</v>
      </c>
      <c r="M1716" s="540" t="s">
        <v>2478</v>
      </c>
      <c r="N1716" s="540" t="s">
        <v>2478</v>
      </c>
      <c r="O1716" s="540" t="s">
        <v>2478</v>
      </c>
      <c r="P1716" s="540" t="s">
        <v>2478</v>
      </c>
      <c r="Q1716" s="540" t="s">
        <v>2478</v>
      </c>
      <c r="R1716" s="540" t="s">
        <v>2478</v>
      </c>
      <c r="S1716" s="540" t="s">
        <v>2478</v>
      </c>
    </row>
    <row r="1717" spans="1:19">
      <c r="A1717" s="543" t="s">
        <v>6204</v>
      </c>
      <c r="B1717" s="544"/>
      <c r="C1717" s="544"/>
      <c r="D1717" s="545">
        <v>90064</v>
      </c>
      <c r="E1717" s="545">
        <v>90064</v>
      </c>
      <c r="F1717" s="545" t="s">
        <v>6707</v>
      </c>
      <c r="G1717" s="543" t="s">
        <v>6708</v>
      </c>
      <c r="H1717" s="545" t="s">
        <v>2546</v>
      </c>
      <c r="I1717" s="544" t="s">
        <v>2478</v>
      </c>
      <c r="J1717" s="543" t="s">
        <v>2478</v>
      </c>
      <c r="K1717" s="543" t="s">
        <v>2478</v>
      </c>
      <c r="L1717" s="543" t="s">
        <v>2478</v>
      </c>
      <c r="M1717" s="543" t="s">
        <v>2478</v>
      </c>
      <c r="N1717" s="543" t="s">
        <v>2478</v>
      </c>
      <c r="O1717" s="543" t="s">
        <v>2478</v>
      </c>
      <c r="P1717" s="543" t="s">
        <v>2478</v>
      </c>
      <c r="Q1717" s="543" t="s">
        <v>2478</v>
      </c>
      <c r="R1717" s="543" t="s">
        <v>2478</v>
      </c>
      <c r="S1717" s="543" t="s">
        <v>2478</v>
      </c>
    </row>
    <row r="1718" spans="1:19">
      <c r="A1718" s="540" t="s">
        <v>6204</v>
      </c>
      <c r="B1718" s="541"/>
      <c r="C1718" s="541"/>
      <c r="D1718" s="542">
        <v>90064</v>
      </c>
      <c r="E1718" s="542">
        <v>90064</v>
      </c>
      <c r="F1718" s="542" t="s">
        <v>6709</v>
      </c>
      <c r="G1718" s="540" t="s">
        <v>6710</v>
      </c>
      <c r="H1718" s="542" t="s">
        <v>2469</v>
      </c>
      <c r="I1718" s="541" t="s">
        <v>2478</v>
      </c>
      <c r="J1718" s="540" t="s">
        <v>2478</v>
      </c>
      <c r="K1718" s="540" t="s">
        <v>2478</v>
      </c>
      <c r="L1718" s="540" t="s">
        <v>2478</v>
      </c>
      <c r="M1718" s="540" t="s">
        <v>2478</v>
      </c>
      <c r="N1718" s="540" t="s">
        <v>2478</v>
      </c>
      <c r="O1718" s="540" t="s">
        <v>2478</v>
      </c>
      <c r="P1718" s="540" t="s">
        <v>2478</v>
      </c>
      <c r="Q1718" s="540" t="s">
        <v>2478</v>
      </c>
      <c r="R1718" s="540" t="s">
        <v>2478</v>
      </c>
      <c r="S1718" s="540" t="s">
        <v>2478</v>
      </c>
    </row>
    <row r="1719" spans="1:19">
      <c r="A1719" s="543" t="s">
        <v>6204</v>
      </c>
      <c r="B1719" s="544"/>
      <c r="C1719" s="544"/>
      <c r="D1719" s="545">
        <v>90064</v>
      </c>
      <c r="E1719" s="545">
        <v>90064</v>
      </c>
      <c r="F1719" s="545" t="s">
        <v>6711</v>
      </c>
      <c r="G1719" s="543" t="s">
        <v>6712</v>
      </c>
      <c r="H1719" s="545" t="s">
        <v>2469</v>
      </c>
      <c r="I1719" s="544" t="s">
        <v>2478</v>
      </c>
      <c r="J1719" s="543" t="s">
        <v>2478</v>
      </c>
      <c r="K1719" s="543" t="s">
        <v>2478</v>
      </c>
      <c r="L1719" s="543" t="s">
        <v>2478</v>
      </c>
      <c r="M1719" s="543" t="s">
        <v>2478</v>
      </c>
      <c r="N1719" s="543" t="s">
        <v>2478</v>
      </c>
      <c r="O1719" s="543" t="s">
        <v>2478</v>
      </c>
      <c r="P1719" s="543" t="s">
        <v>2478</v>
      </c>
      <c r="Q1719" s="543" t="s">
        <v>2478</v>
      </c>
      <c r="R1719" s="543" t="s">
        <v>2478</v>
      </c>
      <c r="S1719" s="543" t="s">
        <v>2478</v>
      </c>
    </row>
    <row r="1720" spans="1:19">
      <c r="A1720" s="540" t="s">
        <v>6204</v>
      </c>
      <c r="B1720" s="541"/>
      <c r="C1720" s="541"/>
      <c r="D1720" s="542">
        <v>40053</v>
      </c>
      <c r="E1720" s="542">
        <v>40053</v>
      </c>
      <c r="F1720" s="542" t="s">
        <v>6713</v>
      </c>
      <c r="G1720" s="540" t="s">
        <v>6714</v>
      </c>
      <c r="H1720" s="542" t="s">
        <v>2469</v>
      </c>
      <c r="I1720" s="541" t="s">
        <v>2478</v>
      </c>
      <c r="J1720" s="540" t="s">
        <v>2478</v>
      </c>
      <c r="K1720" s="540" t="s">
        <v>2478</v>
      </c>
      <c r="L1720" s="540" t="s">
        <v>2478</v>
      </c>
      <c r="M1720" s="540" t="s">
        <v>2478</v>
      </c>
      <c r="N1720" s="540" t="s">
        <v>2478</v>
      </c>
      <c r="O1720" s="540" t="s">
        <v>2478</v>
      </c>
      <c r="P1720" s="540" t="s">
        <v>2478</v>
      </c>
      <c r="Q1720" s="540" t="s">
        <v>2478</v>
      </c>
      <c r="R1720" s="540" t="s">
        <v>2478</v>
      </c>
      <c r="S1720" s="540" t="s">
        <v>2478</v>
      </c>
    </row>
    <row r="1721" spans="1:19">
      <c r="A1721" s="543" t="s">
        <v>6204</v>
      </c>
      <c r="B1721" s="544"/>
      <c r="C1721" s="544"/>
      <c r="D1721" s="545">
        <v>90075</v>
      </c>
      <c r="E1721" s="545">
        <v>90075</v>
      </c>
      <c r="F1721" s="545" t="s">
        <v>6715</v>
      </c>
      <c r="G1721" s="543" t="s">
        <v>6716</v>
      </c>
      <c r="H1721" s="545" t="s">
        <v>2546</v>
      </c>
      <c r="I1721" s="544" t="s">
        <v>2478</v>
      </c>
      <c r="J1721" s="543" t="s">
        <v>2478</v>
      </c>
      <c r="K1721" s="543" t="s">
        <v>2478</v>
      </c>
      <c r="L1721" s="543" t="s">
        <v>2478</v>
      </c>
      <c r="M1721" s="543" t="s">
        <v>2478</v>
      </c>
      <c r="N1721" s="543" t="s">
        <v>2478</v>
      </c>
      <c r="O1721" s="543" t="s">
        <v>2478</v>
      </c>
      <c r="P1721" s="543" t="s">
        <v>2478</v>
      </c>
      <c r="Q1721" s="543" t="s">
        <v>2478</v>
      </c>
      <c r="R1721" s="543" t="s">
        <v>2478</v>
      </c>
      <c r="S1721" s="543" t="s">
        <v>2478</v>
      </c>
    </row>
    <row r="1722" spans="1:19">
      <c r="A1722" s="540" t="s">
        <v>6204</v>
      </c>
      <c r="B1722" s="541"/>
      <c r="C1722" s="541"/>
      <c r="D1722" s="542">
        <v>90075</v>
      </c>
      <c r="E1722" s="542">
        <v>90075</v>
      </c>
      <c r="F1722" s="542" t="s">
        <v>6717</v>
      </c>
      <c r="G1722" s="540" t="s">
        <v>6718</v>
      </c>
      <c r="H1722" s="542" t="s">
        <v>2546</v>
      </c>
      <c r="I1722" s="541" t="s">
        <v>2478</v>
      </c>
      <c r="J1722" s="540" t="s">
        <v>2478</v>
      </c>
      <c r="K1722" s="540" t="s">
        <v>2478</v>
      </c>
      <c r="L1722" s="540" t="s">
        <v>2478</v>
      </c>
      <c r="M1722" s="540" t="s">
        <v>2478</v>
      </c>
      <c r="N1722" s="540" t="s">
        <v>2478</v>
      </c>
      <c r="O1722" s="540" t="s">
        <v>2478</v>
      </c>
      <c r="P1722" s="540" t="s">
        <v>2478</v>
      </c>
      <c r="Q1722" s="540" t="s">
        <v>2478</v>
      </c>
      <c r="R1722" s="540" t="s">
        <v>2478</v>
      </c>
      <c r="S1722" s="540" t="s">
        <v>2478</v>
      </c>
    </row>
    <row r="1723" spans="1:19">
      <c r="A1723" s="543" t="s">
        <v>6204</v>
      </c>
      <c r="B1723" s="544"/>
      <c r="C1723" s="544"/>
      <c r="D1723" s="545">
        <v>90075</v>
      </c>
      <c r="E1723" s="545">
        <v>90075</v>
      </c>
      <c r="F1723" s="545" t="s">
        <v>6719</v>
      </c>
      <c r="G1723" s="543" t="s">
        <v>6720</v>
      </c>
      <c r="H1723" s="545" t="s">
        <v>2546</v>
      </c>
      <c r="I1723" s="544" t="s">
        <v>2478</v>
      </c>
      <c r="J1723" s="543" t="s">
        <v>2478</v>
      </c>
      <c r="K1723" s="543" t="s">
        <v>2478</v>
      </c>
      <c r="L1723" s="543" t="s">
        <v>2478</v>
      </c>
      <c r="M1723" s="543" t="s">
        <v>2478</v>
      </c>
      <c r="N1723" s="543" t="s">
        <v>2478</v>
      </c>
      <c r="O1723" s="543" t="s">
        <v>2478</v>
      </c>
      <c r="P1723" s="543" t="s">
        <v>2478</v>
      </c>
      <c r="Q1723" s="543" t="s">
        <v>2478</v>
      </c>
      <c r="R1723" s="543" t="s">
        <v>2478</v>
      </c>
      <c r="S1723" s="543" t="s">
        <v>2478</v>
      </c>
    </row>
    <row r="1724" spans="1:19">
      <c r="A1724" s="540" t="s">
        <v>6204</v>
      </c>
      <c r="B1724" s="541"/>
      <c r="C1724" s="541"/>
      <c r="D1724" s="542">
        <v>90075</v>
      </c>
      <c r="E1724" s="542">
        <v>90075</v>
      </c>
      <c r="F1724" s="542" t="s">
        <v>6721</v>
      </c>
      <c r="G1724" s="540" t="s">
        <v>6722</v>
      </c>
      <c r="H1724" s="542" t="s">
        <v>2546</v>
      </c>
      <c r="I1724" s="541" t="s">
        <v>2478</v>
      </c>
      <c r="J1724" s="540" t="s">
        <v>2478</v>
      </c>
      <c r="K1724" s="540" t="s">
        <v>2478</v>
      </c>
      <c r="L1724" s="540" t="s">
        <v>2478</v>
      </c>
      <c r="M1724" s="540" t="s">
        <v>2478</v>
      </c>
      <c r="N1724" s="540" t="s">
        <v>2478</v>
      </c>
      <c r="O1724" s="540" t="s">
        <v>2478</v>
      </c>
      <c r="P1724" s="540" t="s">
        <v>2478</v>
      </c>
      <c r="Q1724" s="540" t="s">
        <v>2478</v>
      </c>
      <c r="R1724" s="540" t="s">
        <v>2478</v>
      </c>
      <c r="S1724" s="540" t="s">
        <v>2478</v>
      </c>
    </row>
    <row r="1725" spans="1:19">
      <c r="A1725" s="543" t="s">
        <v>6204</v>
      </c>
      <c r="B1725" s="544"/>
      <c r="C1725" s="544"/>
      <c r="D1725" s="545">
        <v>90075</v>
      </c>
      <c r="E1725" s="545">
        <v>90075</v>
      </c>
      <c r="F1725" s="545" t="s">
        <v>6723</v>
      </c>
      <c r="G1725" s="543" t="s">
        <v>6724</v>
      </c>
      <c r="H1725" s="545" t="s">
        <v>2546</v>
      </c>
      <c r="I1725" s="544" t="s">
        <v>2478</v>
      </c>
      <c r="J1725" s="543" t="s">
        <v>2478</v>
      </c>
      <c r="K1725" s="543" t="s">
        <v>2478</v>
      </c>
      <c r="L1725" s="543" t="s">
        <v>2478</v>
      </c>
      <c r="M1725" s="543" t="s">
        <v>2478</v>
      </c>
      <c r="N1725" s="543" t="s">
        <v>2478</v>
      </c>
      <c r="O1725" s="543" t="s">
        <v>2478</v>
      </c>
      <c r="P1725" s="543" t="s">
        <v>2478</v>
      </c>
      <c r="Q1725" s="543" t="s">
        <v>2478</v>
      </c>
      <c r="R1725" s="543" t="s">
        <v>2478</v>
      </c>
      <c r="S1725" s="543" t="s">
        <v>2478</v>
      </c>
    </row>
    <row r="1726" spans="1:19">
      <c r="A1726" s="540" t="s">
        <v>6204</v>
      </c>
      <c r="B1726" s="541"/>
      <c r="C1726" s="541"/>
      <c r="D1726" s="542">
        <v>90075</v>
      </c>
      <c r="E1726" s="542">
        <v>90075</v>
      </c>
      <c r="F1726" s="542" t="s">
        <v>6725</v>
      </c>
      <c r="G1726" s="540" t="s">
        <v>6726</v>
      </c>
      <c r="H1726" s="542" t="s">
        <v>2546</v>
      </c>
      <c r="I1726" s="541" t="s">
        <v>2478</v>
      </c>
      <c r="J1726" s="540" t="s">
        <v>2478</v>
      </c>
      <c r="K1726" s="540" t="s">
        <v>2478</v>
      </c>
      <c r="L1726" s="540" t="s">
        <v>2478</v>
      </c>
      <c r="M1726" s="540" t="s">
        <v>2478</v>
      </c>
      <c r="N1726" s="540" t="s">
        <v>2478</v>
      </c>
      <c r="O1726" s="540" t="s">
        <v>2478</v>
      </c>
      <c r="P1726" s="540" t="s">
        <v>2478</v>
      </c>
      <c r="Q1726" s="540" t="s">
        <v>2478</v>
      </c>
      <c r="R1726" s="540" t="s">
        <v>2478</v>
      </c>
      <c r="S1726" s="540" t="s">
        <v>2478</v>
      </c>
    </row>
    <row r="1727" spans="1:19">
      <c r="A1727" s="543" t="s">
        <v>6204</v>
      </c>
      <c r="B1727" s="544"/>
      <c r="C1727" s="544"/>
      <c r="D1727" s="545">
        <v>90075</v>
      </c>
      <c r="E1727" s="545">
        <v>90075</v>
      </c>
      <c r="F1727" s="545" t="s">
        <v>6727</v>
      </c>
      <c r="G1727" s="543" t="s">
        <v>6728</v>
      </c>
      <c r="H1727" s="545" t="s">
        <v>2546</v>
      </c>
      <c r="I1727" s="544" t="s">
        <v>2478</v>
      </c>
      <c r="J1727" s="543" t="s">
        <v>2478</v>
      </c>
      <c r="K1727" s="543" t="s">
        <v>2478</v>
      </c>
      <c r="L1727" s="543" t="s">
        <v>2478</v>
      </c>
      <c r="M1727" s="543" t="s">
        <v>2478</v>
      </c>
      <c r="N1727" s="543" t="s">
        <v>2478</v>
      </c>
      <c r="O1727" s="543" t="s">
        <v>2478</v>
      </c>
      <c r="P1727" s="543" t="s">
        <v>2478</v>
      </c>
      <c r="Q1727" s="543" t="s">
        <v>2478</v>
      </c>
      <c r="R1727" s="543" t="s">
        <v>2478</v>
      </c>
      <c r="S1727" s="543" t="s">
        <v>2478</v>
      </c>
    </row>
    <row r="1728" spans="1:19">
      <c r="A1728" s="540" t="s">
        <v>6204</v>
      </c>
      <c r="B1728" s="541"/>
      <c r="C1728" s="541"/>
      <c r="D1728" s="542">
        <v>90075</v>
      </c>
      <c r="E1728" s="542">
        <v>90075</v>
      </c>
      <c r="F1728" s="542" t="s">
        <v>6729</v>
      </c>
      <c r="G1728" s="540" t="s">
        <v>6730</v>
      </c>
      <c r="H1728" s="542" t="s">
        <v>2546</v>
      </c>
      <c r="I1728" s="541" t="s">
        <v>2478</v>
      </c>
      <c r="J1728" s="540" t="s">
        <v>2478</v>
      </c>
      <c r="K1728" s="540" t="s">
        <v>2478</v>
      </c>
      <c r="L1728" s="540" t="s">
        <v>2478</v>
      </c>
      <c r="M1728" s="540" t="s">
        <v>2478</v>
      </c>
      <c r="N1728" s="540" t="s">
        <v>2478</v>
      </c>
      <c r="O1728" s="540" t="s">
        <v>2478</v>
      </c>
      <c r="P1728" s="540" t="s">
        <v>2478</v>
      </c>
      <c r="Q1728" s="540" t="s">
        <v>2478</v>
      </c>
      <c r="R1728" s="540" t="s">
        <v>2478</v>
      </c>
      <c r="S1728" s="540" t="s">
        <v>2478</v>
      </c>
    </row>
    <row r="1729" spans="1:19">
      <c r="A1729" s="543" t="s">
        <v>6204</v>
      </c>
      <c r="B1729" s="544"/>
      <c r="C1729" s="544"/>
      <c r="D1729" s="545">
        <v>90075</v>
      </c>
      <c r="E1729" s="545">
        <v>90075</v>
      </c>
      <c r="F1729" s="545" t="s">
        <v>6731</v>
      </c>
      <c r="G1729" s="543" t="s">
        <v>6732</v>
      </c>
      <c r="H1729" s="545" t="s">
        <v>2546</v>
      </c>
      <c r="I1729" s="544" t="s">
        <v>2478</v>
      </c>
      <c r="J1729" s="543" t="s">
        <v>2478</v>
      </c>
      <c r="K1729" s="543" t="s">
        <v>2478</v>
      </c>
      <c r="L1729" s="543" t="s">
        <v>2478</v>
      </c>
      <c r="M1729" s="543" t="s">
        <v>2478</v>
      </c>
      <c r="N1729" s="543" t="s">
        <v>2478</v>
      </c>
      <c r="O1729" s="543" t="s">
        <v>2478</v>
      </c>
      <c r="P1729" s="543" t="s">
        <v>2478</v>
      </c>
      <c r="Q1729" s="543" t="s">
        <v>2478</v>
      </c>
      <c r="R1729" s="543" t="s">
        <v>2478</v>
      </c>
      <c r="S1729" s="543" t="s">
        <v>2478</v>
      </c>
    </row>
    <row r="1730" spans="1:19">
      <c r="A1730" s="540" t="s">
        <v>6204</v>
      </c>
      <c r="B1730" s="541"/>
      <c r="C1730" s="541"/>
      <c r="D1730" s="542">
        <v>30068</v>
      </c>
      <c r="E1730" s="542">
        <v>30068</v>
      </c>
      <c r="F1730" s="542" t="s">
        <v>6733</v>
      </c>
      <c r="G1730" s="540" t="s">
        <v>6734</v>
      </c>
      <c r="H1730" s="542" t="s">
        <v>2546</v>
      </c>
      <c r="I1730" s="541" t="s">
        <v>2478</v>
      </c>
      <c r="J1730" s="540" t="s">
        <v>2478</v>
      </c>
      <c r="K1730" s="540" t="s">
        <v>2478</v>
      </c>
      <c r="L1730" s="540" t="s">
        <v>2478</v>
      </c>
      <c r="M1730" s="540" t="s">
        <v>2478</v>
      </c>
      <c r="N1730" s="540" t="s">
        <v>2478</v>
      </c>
      <c r="O1730" s="540" t="s">
        <v>2478</v>
      </c>
      <c r="P1730" s="540" t="s">
        <v>2478</v>
      </c>
      <c r="Q1730" s="540" t="s">
        <v>2478</v>
      </c>
      <c r="R1730" s="540" t="s">
        <v>2478</v>
      </c>
      <c r="S1730" s="540" t="s">
        <v>2478</v>
      </c>
    </row>
    <row r="1731" spans="1:19">
      <c r="A1731" s="543" t="s">
        <v>6204</v>
      </c>
      <c r="B1731" s="544"/>
      <c r="C1731" s="544"/>
      <c r="D1731" s="545">
        <v>30068</v>
      </c>
      <c r="E1731" s="545">
        <v>30068</v>
      </c>
      <c r="F1731" s="545" t="s">
        <v>6735</v>
      </c>
      <c r="G1731" s="543" t="s">
        <v>6736</v>
      </c>
      <c r="H1731" s="545" t="s">
        <v>2546</v>
      </c>
      <c r="I1731" s="544" t="s">
        <v>2478</v>
      </c>
      <c r="J1731" s="543" t="s">
        <v>2478</v>
      </c>
      <c r="K1731" s="543" t="s">
        <v>2478</v>
      </c>
      <c r="L1731" s="543" t="s">
        <v>2478</v>
      </c>
      <c r="M1731" s="543" t="s">
        <v>2478</v>
      </c>
      <c r="N1731" s="543" t="s">
        <v>2478</v>
      </c>
      <c r="O1731" s="543" t="s">
        <v>2478</v>
      </c>
      <c r="P1731" s="543" t="s">
        <v>2478</v>
      </c>
      <c r="Q1731" s="543" t="s">
        <v>2478</v>
      </c>
      <c r="R1731" s="543" t="s">
        <v>2478</v>
      </c>
      <c r="S1731" s="543" t="s">
        <v>2478</v>
      </c>
    </row>
    <row r="1732" spans="1:19">
      <c r="A1732" s="540" t="s">
        <v>6204</v>
      </c>
      <c r="B1732" s="541"/>
      <c r="C1732" s="541"/>
      <c r="D1732" s="542">
        <v>30068</v>
      </c>
      <c r="E1732" s="542">
        <v>30068</v>
      </c>
      <c r="F1732" s="542" t="s">
        <v>6737</v>
      </c>
      <c r="G1732" s="540" t="s">
        <v>6738</v>
      </c>
      <c r="H1732" s="542" t="s">
        <v>2546</v>
      </c>
      <c r="I1732" s="541" t="s">
        <v>2478</v>
      </c>
      <c r="J1732" s="540" t="s">
        <v>2478</v>
      </c>
      <c r="K1732" s="540" t="s">
        <v>2478</v>
      </c>
      <c r="L1732" s="540" t="s">
        <v>2478</v>
      </c>
      <c r="M1732" s="540" t="s">
        <v>2478</v>
      </c>
      <c r="N1732" s="540" t="s">
        <v>2478</v>
      </c>
      <c r="O1732" s="540" t="s">
        <v>2478</v>
      </c>
      <c r="P1732" s="540" t="s">
        <v>2478</v>
      </c>
      <c r="Q1732" s="540" t="s">
        <v>2478</v>
      </c>
      <c r="R1732" s="540" t="s">
        <v>2478</v>
      </c>
      <c r="S1732" s="540" t="s">
        <v>2478</v>
      </c>
    </row>
    <row r="1733" spans="1:19">
      <c r="A1733" s="543" t="s">
        <v>6204</v>
      </c>
      <c r="B1733" s="544"/>
      <c r="C1733" s="544"/>
      <c r="D1733" s="545">
        <v>30068</v>
      </c>
      <c r="E1733" s="545">
        <v>30068</v>
      </c>
      <c r="F1733" s="545" t="s">
        <v>6739</v>
      </c>
      <c r="G1733" s="543" t="s">
        <v>6740</v>
      </c>
      <c r="H1733" s="545" t="s">
        <v>2546</v>
      </c>
      <c r="I1733" s="544" t="s">
        <v>2478</v>
      </c>
      <c r="J1733" s="543" t="s">
        <v>2478</v>
      </c>
      <c r="K1733" s="543" t="s">
        <v>2478</v>
      </c>
      <c r="L1733" s="543" t="s">
        <v>2478</v>
      </c>
      <c r="M1733" s="543" t="s">
        <v>2478</v>
      </c>
      <c r="N1733" s="543" t="s">
        <v>2478</v>
      </c>
      <c r="O1733" s="543" t="s">
        <v>2478</v>
      </c>
      <c r="P1733" s="543" t="s">
        <v>2478</v>
      </c>
      <c r="Q1733" s="543" t="s">
        <v>2478</v>
      </c>
      <c r="R1733" s="543" t="s">
        <v>2478</v>
      </c>
      <c r="S1733" s="543" t="s">
        <v>2478</v>
      </c>
    </row>
    <row r="1734" spans="1:19">
      <c r="A1734" s="540" t="s">
        <v>6204</v>
      </c>
      <c r="B1734" s="541"/>
      <c r="C1734" s="541"/>
      <c r="D1734" s="542">
        <v>30068</v>
      </c>
      <c r="E1734" s="542">
        <v>30068</v>
      </c>
      <c r="F1734" s="542" t="s">
        <v>6741</v>
      </c>
      <c r="G1734" s="540" t="s">
        <v>6742</v>
      </c>
      <c r="H1734" s="542" t="s">
        <v>2546</v>
      </c>
      <c r="I1734" s="541" t="s">
        <v>2478</v>
      </c>
      <c r="J1734" s="540" t="s">
        <v>2478</v>
      </c>
      <c r="K1734" s="540" t="s">
        <v>2478</v>
      </c>
      <c r="L1734" s="540" t="s">
        <v>2478</v>
      </c>
      <c r="M1734" s="540" t="s">
        <v>2478</v>
      </c>
      <c r="N1734" s="540" t="s">
        <v>2478</v>
      </c>
      <c r="O1734" s="540" t="s">
        <v>2478</v>
      </c>
      <c r="P1734" s="540" t="s">
        <v>2478</v>
      </c>
      <c r="Q1734" s="540" t="s">
        <v>2478</v>
      </c>
      <c r="R1734" s="540" t="s">
        <v>2478</v>
      </c>
      <c r="S1734" s="540" t="s">
        <v>2478</v>
      </c>
    </row>
    <row r="1735" spans="1:19">
      <c r="A1735" s="543" t="s">
        <v>6204</v>
      </c>
      <c r="B1735" s="544"/>
      <c r="C1735" s="544"/>
      <c r="D1735" s="545">
        <v>30068</v>
      </c>
      <c r="E1735" s="545">
        <v>30068</v>
      </c>
      <c r="F1735" s="545" t="s">
        <v>6743</v>
      </c>
      <c r="G1735" s="543" t="s">
        <v>6744</v>
      </c>
      <c r="H1735" s="545" t="s">
        <v>2546</v>
      </c>
      <c r="I1735" s="544" t="s">
        <v>2478</v>
      </c>
      <c r="J1735" s="543" t="s">
        <v>2478</v>
      </c>
      <c r="K1735" s="543" t="s">
        <v>2478</v>
      </c>
      <c r="L1735" s="543" t="s">
        <v>2478</v>
      </c>
      <c r="M1735" s="543" t="s">
        <v>2478</v>
      </c>
      <c r="N1735" s="543" t="s">
        <v>2478</v>
      </c>
      <c r="O1735" s="543" t="s">
        <v>2478</v>
      </c>
      <c r="P1735" s="543" t="s">
        <v>2478</v>
      </c>
      <c r="Q1735" s="543" t="s">
        <v>2478</v>
      </c>
      <c r="R1735" s="543" t="s">
        <v>2478</v>
      </c>
      <c r="S1735" s="543" t="s">
        <v>2478</v>
      </c>
    </row>
    <row r="1736" spans="1:19">
      <c r="A1736" s="540" t="s">
        <v>6204</v>
      </c>
      <c r="B1736" s="541"/>
      <c r="C1736" s="541"/>
      <c r="D1736" s="542">
        <v>30068</v>
      </c>
      <c r="E1736" s="542">
        <v>30068</v>
      </c>
      <c r="F1736" s="542" t="s">
        <v>6745</v>
      </c>
      <c r="G1736" s="540" t="s">
        <v>6746</v>
      </c>
      <c r="H1736" s="542" t="s">
        <v>2546</v>
      </c>
      <c r="I1736" s="541" t="s">
        <v>2478</v>
      </c>
      <c r="J1736" s="540" t="s">
        <v>2478</v>
      </c>
      <c r="K1736" s="540" t="s">
        <v>2478</v>
      </c>
      <c r="L1736" s="540" t="s">
        <v>2478</v>
      </c>
      <c r="M1736" s="540" t="s">
        <v>2478</v>
      </c>
      <c r="N1736" s="540" t="s">
        <v>2478</v>
      </c>
      <c r="O1736" s="540" t="s">
        <v>2478</v>
      </c>
      <c r="P1736" s="540" t="s">
        <v>2478</v>
      </c>
      <c r="Q1736" s="540" t="s">
        <v>2478</v>
      </c>
      <c r="R1736" s="540" t="s">
        <v>2478</v>
      </c>
      <c r="S1736" s="540" t="s">
        <v>2478</v>
      </c>
    </row>
    <row r="1737" spans="1:19">
      <c r="A1737" s="543" t="s">
        <v>6204</v>
      </c>
      <c r="B1737" s="544"/>
      <c r="C1737" s="544"/>
      <c r="D1737" s="545">
        <v>30068</v>
      </c>
      <c r="E1737" s="545">
        <v>30068</v>
      </c>
      <c r="F1737" s="545" t="s">
        <v>6747</v>
      </c>
      <c r="G1737" s="543" t="s">
        <v>6748</v>
      </c>
      <c r="H1737" s="545" t="s">
        <v>2546</v>
      </c>
      <c r="I1737" s="544" t="s">
        <v>2478</v>
      </c>
      <c r="J1737" s="543" t="s">
        <v>2478</v>
      </c>
      <c r="K1737" s="543" t="s">
        <v>2478</v>
      </c>
      <c r="L1737" s="543" t="s">
        <v>2478</v>
      </c>
      <c r="M1737" s="543" t="s">
        <v>2478</v>
      </c>
      <c r="N1737" s="543" t="s">
        <v>2478</v>
      </c>
      <c r="O1737" s="543" t="s">
        <v>2478</v>
      </c>
      <c r="P1737" s="543" t="s">
        <v>2478</v>
      </c>
      <c r="Q1737" s="543" t="s">
        <v>2478</v>
      </c>
      <c r="R1737" s="543" t="s">
        <v>2478</v>
      </c>
      <c r="S1737" s="543" t="s">
        <v>2478</v>
      </c>
    </row>
    <row r="1738" spans="1:19">
      <c r="A1738" s="540" t="s">
        <v>6204</v>
      </c>
      <c r="B1738" s="541"/>
      <c r="C1738" s="541"/>
      <c r="D1738" s="542">
        <v>30068</v>
      </c>
      <c r="E1738" s="542">
        <v>30068</v>
      </c>
      <c r="F1738" s="542" t="s">
        <v>6749</v>
      </c>
      <c r="G1738" s="540" t="s">
        <v>6750</v>
      </c>
      <c r="H1738" s="542" t="s">
        <v>2546</v>
      </c>
      <c r="I1738" s="541" t="s">
        <v>2478</v>
      </c>
      <c r="J1738" s="540" t="s">
        <v>2478</v>
      </c>
      <c r="K1738" s="540" t="s">
        <v>2478</v>
      </c>
      <c r="L1738" s="540" t="s">
        <v>2478</v>
      </c>
      <c r="M1738" s="540" t="s">
        <v>2478</v>
      </c>
      <c r="N1738" s="540" t="s">
        <v>2478</v>
      </c>
      <c r="O1738" s="540" t="s">
        <v>2478</v>
      </c>
      <c r="P1738" s="540" t="s">
        <v>2478</v>
      </c>
      <c r="Q1738" s="540" t="s">
        <v>2478</v>
      </c>
      <c r="R1738" s="540" t="s">
        <v>2478</v>
      </c>
      <c r="S1738" s="540" t="s">
        <v>2478</v>
      </c>
    </row>
    <row r="1739" spans="1:19">
      <c r="A1739" s="543" t="s">
        <v>6204</v>
      </c>
      <c r="B1739" s="544"/>
      <c r="C1739" s="544"/>
      <c r="D1739" s="545">
        <v>30068</v>
      </c>
      <c r="E1739" s="545">
        <v>30068</v>
      </c>
      <c r="F1739" s="545" t="s">
        <v>6751</v>
      </c>
      <c r="G1739" s="543" t="s">
        <v>6752</v>
      </c>
      <c r="H1739" s="545" t="s">
        <v>2546</v>
      </c>
      <c r="I1739" s="544" t="s">
        <v>2478</v>
      </c>
      <c r="J1739" s="543" t="s">
        <v>2478</v>
      </c>
      <c r="K1739" s="543" t="s">
        <v>2478</v>
      </c>
      <c r="L1739" s="543" t="s">
        <v>2478</v>
      </c>
      <c r="M1739" s="543" t="s">
        <v>2478</v>
      </c>
      <c r="N1739" s="543" t="s">
        <v>2478</v>
      </c>
      <c r="O1739" s="543" t="s">
        <v>2478</v>
      </c>
      <c r="P1739" s="543" t="s">
        <v>2478</v>
      </c>
      <c r="Q1739" s="543" t="s">
        <v>2478</v>
      </c>
      <c r="R1739" s="543" t="s">
        <v>2478</v>
      </c>
      <c r="S1739" s="543" t="s">
        <v>2478</v>
      </c>
    </row>
    <row r="1740" spans="1:19">
      <c r="A1740" s="540" t="s">
        <v>6204</v>
      </c>
      <c r="B1740" s="541"/>
      <c r="C1740" s="541"/>
      <c r="D1740" s="542">
        <v>30068</v>
      </c>
      <c r="E1740" s="542">
        <v>30068</v>
      </c>
      <c r="F1740" s="542" t="s">
        <v>6753</v>
      </c>
      <c r="G1740" s="540" t="s">
        <v>6754</v>
      </c>
      <c r="H1740" s="542" t="s">
        <v>2546</v>
      </c>
      <c r="I1740" s="541" t="s">
        <v>2478</v>
      </c>
      <c r="J1740" s="540" t="s">
        <v>2478</v>
      </c>
      <c r="K1740" s="540" t="s">
        <v>2478</v>
      </c>
      <c r="L1740" s="540" t="s">
        <v>2478</v>
      </c>
      <c r="M1740" s="540" t="s">
        <v>2478</v>
      </c>
      <c r="N1740" s="540" t="s">
        <v>2478</v>
      </c>
      <c r="O1740" s="540" t="s">
        <v>2478</v>
      </c>
      <c r="P1740" s="540" t="s">
        <v>2478</v>
      </c>
      <c r="Q1740" s="540" t="s">
        <v>2478</v>
      </c>
      <c r="R1740" s="540" t="s">
        <v>2478</v>
      </c>
      <c r="S1740" s="540" t="s">
        <v>2478</v>
      </c>
    </row>
    <row r="1741" spans="1:19">
      <c r="A1741" s="543" t="s">
        <v>6204</v>
      </c>
      <c r="B1741" s="544"/>
      <c r="C1741" s="544"/>
      <c r="D1741" s="545">
        <v>30068</v>
      </c>
      <c r="E1741" s="545">
        <v>30068</v>
      </c>
      <c r="F1741" s="545" t="s">
        <v>6755</v>
      </c>
      <c r="G1741" s="543" t="s">
        <v>6756</v>
      </c>
      <c r="H1741" s="545" t="s">
        <v>2546</v>
      </c>
      <c r="I1741" s="544" t="s">
        <v>2478</v>
      </c>
      <c r="J1741" s="543" t="s">
        <v>2478</v>
      </c>
      <c r="K1741" s="543" t="s">
        <v>2478</v>
      </c>
      <c r="L1741" s="543" t="s">
        <v>2478</v>
      </c>
      <c r="M1741" s="543" t="s">
        <v>2478</v>
      </c>
      <c r="N1741" s="543" t="s">
        <v>2478</v>
      </c>
      <c r="O1741" s="543" t="s">
        <v>2478</v>
      </c>
      <c r="P1741" s="543" t="s">
        <v>2478</v>
      </c>
      <c r="Q1741" s="543" t="s">
        <v>2478</v>
      </c>
      <c r="R1741" s="543" t="s">
        <v>2478</v>
      </c>
      <c r="S1741" s="543" t="s">
        <v>2478</v>
      </c>
    </row>
    <row r="1742" spans="1:19">
      <c r="A1742" s="540" t="s">
        <v>6204</v>
      </c>
      <c r="B1742" s="541"/>
      <c r="C1742" s="541"/>
      <c r="D1742" s="542">
        <v>30068</v>
      </c>
      <c r="E1742" s="542">
        <v>30068</v>
      </c>
      <c r="F1742" s="542" t="s">
        <v>6757</v>
      </c>
      <c r="G1742" s="540" t="s">
        <v>6758</v>
      </c>
      <c r="H1742" s="542" t="s">
        <v>2546</v>
      </c>
      <c r="I1742" s="541" t="s">
        <v>2478</v>
      </c>
      <c r="J1742" s="540" t="s">
        <v>2478</v>
      </c>
      <c r="K1742" s="540" t="s">
        <v>2478</v>
      </c>
      <c r="L1742" s="540" t="s">
        <v>2478</v>
      </c>
      <c r="M1742" s="540" t="s">
        <v>2478</v>
      </c>
      <c r="N1742" s="540" t="s">
        <v>2478</v>
      </c>
      <c r="O1742" s="540" t="s">
        <v>2478</v>
      </c>
      <c r="P1742" s="540" t="s">
        <v>2478</v>
      </c>
      <c r="Q1742" s="540" t="s">
        <v>2478</v>
      </c>
      <c r="R1742" s="540" t="s">
        <v>2478</v>
      </c>
      <c r="S1742" s="540" t="s">
        <v>2478</v>
      </c>
    </row>
    <row r="1743" spans="1:19">
      <c r="A1743" s="543" t="s">
        <v>6204</v>
      </c>
      <c r="B1743" s="544"/>
      <c r="C1743" s="544"/>
      <c r="D1743" s="545">
        <v>30068</v>
      </c>
      <c r="E1743" s="545">
        <v>30068</v>
      </c>
      <c r="F1743" s="545" t="s">
        <v>6759</v>
      </c>
      <c r="G1743" s="543" t="s">
        <v>6760</v>
      </c>
      <c r="H1743" s="545" t="s">
        <v>2546</v>
      </c>
      <c r="I1743" s="544" t="s">
        <v>2478</v>
      </c>
      <c r="J1743" s="543" t="s">
        <v>2478</v>
      </c>
      <c r="K1743" s="543" t="s">
        <v>2478</v>
      </c>
      <c r="L1743" s="543" t="s">
        <v>2478</v>
      </c>
      <c r="M1743" s="543" t="s">
        <v>2478</v>
      </c>
      <c r="N1743" s="543" t="s">
        <v>2478</v>
      </c>
      <c r="O1743" s="543" t="s">
        <v>2478</v>
      </c>
      <c r="P1743" s="543" t="s">
        <v>2478</v>
      </c>
      <c r="Q1743" s="543" t="s">
        <v>2478</v>
      </c>
      <c r="R1743" s="543" t="s">
        <v>2478</v>
      </c>
      <c r="S1743" s="543" t="s">
        <v>2478</v>
      </c>
    </row>
    <row r="1744" spans="1:19">
      <c r="A1744" s="540" t="s">
        <v>6204</v>
      </c>
      <c r="B1744" s="541"/>
      <c r="C1744" s="541"/>
      <c r="D1744" s="542">
        <v>30068</v>
      </c>
      <c r="E1744" s="542">
        <v>30068</v>
      </c>
      <c r="F1744" s="542" t="s">
        <v>6761</v>
      </c>
      <c r="G1744" s="540" t="s">
        <v>6762</v>
      </c>
      <c r="H1744" s="542" t="s">
        <v>2546</v>
      </c>
      <c r="I1744" s="541" t="s">
        <v>2478</v>
      </c>
      <c r="J1744" s="540" t="s">
        <v>2478</v>
      </c>
      <c r="K1744" s="540" t="s">
        <v>2478</v>
      </c>
      <c r="L1744" s="540" t="s">
        <v>2478</v>
      </c>
      <c r="M1744" s="540" t="s">
        <v>2478</v>
      </c>
      <c r="N1744" s="540" t="s">
        <v>2478</v>
      </c>
      <c r="O1744" s="540" t="s">
        <v>2478</v>
      </c>
      <c r="P1744" s="540" t="s">
        <v>2478</v>
      </c>
      <c r="Q1744" s="540" t="s">
        <v>2478</v>
      </c>
      <c r="R1744" s="540" t="s">
        <v>2478</v>
      </c>
      <c r="S1744" s="540" t="s">
        <v>2478</v>
      </c>
    </row>
    <row r="1745" spans="1:19">
      <c r="A1745" s="543" t="s">
        <v>6204</v>
      </c>
      <c r="B1745" s="544"/>
      <c r="C1745" s="544"/>
      <c r="D1745" s="545">
        <v>30068</v>
      </c>
      <c r="E1745" s="545">
        <v>30068</v>
      </c>
      <c r="F1745" s="545" t="s">
        <v>6763</v>
      </c>
      <c r="G1745" s="543" t="s">
        <v>6764</v>
      </c>
      <c r="H1745" s="545" t="s">
        <v>2546</v>
      </c>
      <c r="I1745" s="544" t="s">
        <v>2478</v>
      </c>
      <c r="J1745" s="543" t="s">
        <v>2478</v>
      </c>
      <c r="K1745" s="543" t="s">
        <v>2478</v>
      </c>
      <c r="L1745" s="543" t="s">
        <v>2478</v>
      </c>
      <c r="M1745" s="543" t="s">
        <v>2478</v>
      </c>
      <c r="N1745" s="543" t="s">
        <v>2478</v>
      </c>
      <c r="O1745" s="543" t="s">
        <v>2478</v>
      </c>
      <c r="P1745" s="543" t="s">
        <v>2478</v>
      </c>
      <c r="Q1745" s="543" t="s">
        <v>2478</v>
      </c>
      <c r="R1745" s="543" t="s">
        <v>2478</v>
      </c>
      <c r="S1745" s="543" t="s">
        <v>2478</v>
      </c>
    </row>
    <row r="1746" spans="1:19">
      <c r="A1746" s="540" t="s">
        <v>6204</v>
      </c>
      <c r="B1746" s="541"/>
      <c r="C1746" s="541"/>
      <c r="D1746" s="542">
        <v>90075</v>
      </c>
      <c r="E1746" s="542">
        <v>90075</v>
      </c>
      <c r="F1746" s="542" t="s">
        <v>6765</v>
      </c>
      <c r="G1746" s="540" t="s">
        <v>6766</v>
      </c>
      <c r="H1746" s="542" t="s">
        <v>2546</v>
      </c>
      <c r="I1746" s="541" t="s">
        <v>2478</v>
      </c>
      <c r="J1746" s="540" t="s">
        <v>2478</v>
      </c>
      <c r="K1746" s="540" t="s">
        <v>2478</v>
      </c>
      <c r="L1746" s="540" t="s">
        <v>2478</v>
      </c>
      <c r="M1746" s="540" t="s">
        <v>2478</v>
      </c>
      <c r="N1746" s="540" t="s">
        <v>2478</v>
      </c>
      <c r="O1746" s="540" t="s">
        <v>2478</v>
      </c>
      <c r="P1746" s="540" t="s">
        <v>2478</v>
      </c>
      <c r="Q1746" s="540" t="s">
        <v>2478</v>
      </c>
      <c r="R1746" s="540" t="s">
        <v>2478</v>
      </c>
      <c r="S1746" s="540" t="s">
        <v>2478</v>
      </c>
    </row>
    <row r="1747" spans="1:19">
      <c r="A1747" s="543" t="s">
        <v>6204</v>
      </c>
      <c r="B1747" s="544"/>
      <c r="C1747" s="544"/>
      <c r="D1747" s="545">
        <v>90076</v>
      </c>
      <c r="E1747" s="545">
        <v>90076</v>
      </c>
      <c r="F1747" s="545" t="s">
        <v>6767</v>
      </c>
      <c r="G1747" s="543" t="s">
        <v>6768</v>
      </c>
      <c r="H1747" s="545" t="s">
        <v>2546</v>
      </c>
      <c r="I1747" s="544" t="s">
        <v>2478</v>
      </c>
      <c r="J1747" s="543" t="s">
        <v>2478</v>
      </c>
      <c r="K1747" s="543" t="s">
        <v>2478</v>
      </c>
      <c r="L1747" s="543" t="s">
        <v>2478</v>
      </c>
      <c r="M1747" s="543" t="s">
        <v>2478</v>
      </c>
      <c r="N1747" s="543" t="s">
        <v>2478</v>
      </c>
      <c r="O1747" s="543" t="s">
        <v>2478</v>
      </c>
      <c r="P1747" s="543" t="s">
        <v>2478</v>
      </c>
      <c r="Q1747" s="543" t="s">
        <v>2478</v>
      </c>
      <c r="R1747" s="543" t="s">
        <v>2478</v>
      </c>
      <c r="S1747" s="543" t="s">
        <v>2478</v>
      </c>
    </row>
    <row r="1748" spans="1:19">
      <c r="A1748" s="540" t="s">
        <v>6204</v>
      </c>
      <c r="B1748" s="541"/>
      <c r="C1748" s="541"/>
      <c r="D1748" s="542">
        <v>90072</v>
      </c>
      <c r="E1748" s="542">
        <v>90072</v>
      </c>
      <c r="F1748" s="542" t="s">
        <v>6769</v>
      </c>
      <c r="G1748" s="540" t="s">
        <v>6770</v>
      </c>
      <c r="H1748" s="542" t="s">
        <v>2469</v>
      </c>
      <c r="I1748" s="541" t="s">
        <v>2478</v>
      </c>
      <c r="J1748" s="540" t="s">
        <v>2478</v>
      </c>
      <c r="K1748" s="540" t="s">
        <v>2478</v>
      </c>
      <c r="L1748" s="540" t="s">
        <v>2478</v>
      </c>
      <c r="M1748" s="540" t="s">
        <v>2478</v>
      </c>
      <c r="N1748" s="540" t="s">
        <v>2478</v>
      </c>
      <c r="O1748" s="540" t="s">
        <v>2478</v>
      </c>
      <c r="P1748" s="540" t="s">
        <v>2478</v>
      </c>
      <c r="Q1748" s="540" t="s">
        <v>2478</v>
      </c>
      <c r="R1748" s="540" t="s">
        <v>2478</v>
      </c>
      <c r="S1748" s="540" t="s">
        <v>2478</v>
      </c>
    </row>
    <row r="1749" spans="1:19">
      <c r="A1749" s="543" t="s">
        <v>6204</v>
      </c>
      <c r="B1749" s="544"/>
      <c r="C1749" s="544"/>
      <c r="D1749" s="545">
        <v>90078</v>
      </c>
      <c r="E1749" s="545">
        <v>90078</v>
      </c>
      <c r="F1749" s="545" t="s">
        <v>6771</v>
      </c>
      <c r="G1749" s="543" t="s">
        <v>6772</v>
      </c>
      <c r="H1749" s="545" t="s">
        <v>2546</v>
      </c>
      <c r="I1749" s="544" t="s">
        <v>2478</v>
      </c>
      <c r="J1749" s="543" t="s">
        <v>2478</v>
      </c>
      <c r="K1749" s="543" t="s">
        <v>2478</v>
      </c>
      <c r="L1749" s="543" t="s">
        <v>2478</v>
      </c>
      <c r="M1749" s="543" t="s">
        <v>2478</v>
      </c>
      <c r="N1749" s="543" t="s">
        <v>2478</v>
      </c>
      <c r="O1749" s="543" t="s">
        <v>2478</v>
      </c>
      <c r="P1749" s="543" t="s">
        <v>2478</v>
      </c>
      <c r="Q1749" s="543" t="s">
        <v>2478</v>
      </c>
      <c r="R1749" s="543" t="s">
        <v>2478</v>
      </c>
      <c r="S1749" s="543" t="s">
        <v>2478</v>
      </c>
    </row>
    <row r="1750" spans="1:19">
      <c r="A1750" s="540" t="s">
        <v>6204</v>
      </c>
      <c r="B1750" s="541"/>
      <c r="C1750" s="541"/>
      <c r="D1750" s="542">
        <v>90080</v>
      </c>
      <c r="E1750" s="542">
        <v>90080</v>
      </c>
      <c r="F1750" s="542" t="s">
        <v>6773</v>
      </c>
      <c r="G1750" s="540" t="s">
        <v>6774</v>
      </c>
      <c r="H1750" s="542" t="s">
        <v>2546</v>
      </c>
      <c r="I1750" s="541" t="s">
        <v>2478</v>
      </c>
      <c r="J1750" s="540" t="s">
        <v>2478</v>
      </c>
      <c r="K1750" s="540" t="s">
        <v>2478</v>
      </c>
      <c r="L1750" s="540" t="s">
        <v>2478</v>
      </c>
      <c r="M1750" s="540" t="s">
        <v>2478</v>
      </c>
      <c r="N1750" s="540" t="s">
        <v>2478</v>
      </c>
      <c r="O1750" s="540" t="s">
        <v>2478</v>
      </c>
      <c r="P1750" s="540" t="s">
        <v>2478</v>
      </c>
      <c r="Q1750" s="540" t="s">
        <v>2478</v>
      </c>
      <c r="R1750" s="540" t="s">
        <v>2478</v>
      </c>
      <c r="S1750" s="540" t="s">
        <v>2478</v>
      </c>
    </row>
    <row r="1751" spans="1:19">
      <c r="A1751" s="543" t="s">
        <v>6204</v>
      </c>
      <c r="B1751" s="544"/>
      <c r="C1751" s="544"/>
      <c r="D1751" s="545">
        <v>90081</v>
      </c>
      <c r="E1751" s="545">
        <v>90081</v>
      </c>
      <c r="F1751" s="545" t="s">
        <v>6775</v>
      </c>
      <c r="G1751" s="543" t="s">
        <v>6776</v>
      </c>
      <c r="H1751" s="545" t="s">
        <v>2546</v>
      </c>
      <c r="I1751" s="544" t="s">
        <v>2478</v>
      </c>
      <c r="J1751" s="543" t="s">
        <v>2478</v>
      </c>
      <c r="K1751" s="543" t="s">
        <v>2478</v>
      </c>
      <c r="L1751" s="543" t="s">
        <v>2478</v>
      </c>
      <c r="M1751" s="543" t="s">
        <v>2478</v>
      </c>
      <c r="N1751" s="543" t="s">
        <v>2478</v>
      </c>
      <c r="O1751" s="543" t="s">
        <v>2478</v>
      </c>
      <c r="P1751" s="543" t="s">
        <v>2478</v>
      </c>
      <c r="Q1751" s="543" t="s">
        <v>2478</v>
      </c>
      <c r="R1751" s="543" t="s">
        <v>2478</v>
      </c>
      <c r="S1751" s="543" t="s">
        <v>2478</v>
      </c>
    </row>
    <row r="1752" spans="1:19">
      <c r="A1752" s="540" t="s">
        <v>6204</v>
      </c>
      <c r="B1752" s="541"/>
      <c r="C1752" s="541"/>
      <c r="D1752" s="542">
        <v>90082</v>
      </c>
      <c r="E1752" s="542">
        <v>90082</v>
      </c>
      <c r="F1752" s="542" t="s">
        <v>6777</v>
      </c>
      <c r="G1752" s="540" t="s">
        <v>6778</v>
      </c>
      <c r="H1752" s="542" t="s">
        <v>2546</v>
      </c>
      <c r="I1752" s="541" t="s">
        <v>2478</v>
      </c>
      <c r="J1752" s="540" t="s">
        <v>2478</v>
      </c>
      <c r="K1752" s="540" t="s">
        <v>2478</v>
      </c>
      <c r="L1752" s="540" t="s">
        <v>2478</v>
      </c>
      <c r="M1752" s="540" t="s">
        <v>2478</v>
      </c>
      <c r="N1752" s="540" t="s">
        <v>2478</v>
      </c>
      <c r="O1752" s="540" t="s">
        <v>2478</v>
      </c>
      <c r="P1752" s="540" t="s">
        <v>2478</v>
      </c>
      <c r="Q1752" s="540" t="s">
        <v>2478</v>
      </c>
      <c r="R1752" s="540" t="s">
        <v>2478</v>
      </c>
      <c r="S1752" s="540" t="s">
        <v>2478</v>
      </c>
    </row>
    <row r="1753" spans="1:19">
      <c r="A1753" s="543" t="s">
        <v>6204</v>
      </c>
      <c r="B1753" s="544"/>
      <c r="C1753" s="544"/>
      <c r="D1753" s="545">
        <v>40055</v>
      </c>
      <c r="E1753" s="545">
        <v>40055</v>
      </c>
      <c r="F1753" s="545" t="s">
        <v>6779</v>
      </c>
      <c r="G1753" s="543" t="s">
        <v>6780</v>
      </c>
      <c r="H1753" s="545" t="s">
        <v>2546</v>
      </c>
      <c r="I1753" s="544" t="s">
        <v>2478</v>
      </c>
      <c r="J1753" s="543" t="s">
        <v>2478</v>
      </c>
      <c r="K1753" s="543" t="s">
        <v>2478</v>
      </c>
      <c r="L1753" s="543" t="s">
        <v>2478</v>
      </c>
      <c r="M1753" s="543" t="s">
        <v>2478</v>
      </c>
      <c r="N1753" s="543" t="s">
        <v>2478</v>
      </c>
      <c r="O1753" s="543" t="s">
        <v>2478</v>
      </c>
      <c r="P1753" s="543" t="s">
        <v>2478</v>
      </c>
      <c r="Q1753" s="543" t="s">
        <v>2478</v>
      </c>
      <c r="R1753" s="543" t="s">
        <v>2478</v>
      </c>
      <c r="S1753" s="543" t="s">
        <v>2478</v>
      </c>
    </row>
    <row r="1754" spans="1:19">
      <c r="A1754" s="540" t="s">
        <v>6204</v>
      </c>
      <c r="B1754" s="541"/>
      <c r="C1754" s="541"/>
      <c r="D1754" s="542">
        <v>90054</v>
      </c>
      <c r="E1754" s="542">
        <v>90054</v>
      </c>
      <c r="F1754" s="542" t="s">
        <v>6781</v>
      </c>
      <c r="G1754" s="540" t="s">
        <v>6782</v>
      </c>
      <c r="H1754" s="542" t="s">
        <v>2546</v>
      </c>
      <c r="I1754" s="541" t="s">
        <v>2478</v>
      </c>
      <c r="J1754" s="540" t="s">
        <v>2478</v>
      </c>
      <c r="K1754" s="540" t="s">
        <v>2478</v>
      </c>
      <c r="L1754" s="540" t="s">
        <v>2478</v>
      </c>
      <c r="M1754" s="540" t="s">
        <v>2478</v>
      </c>
      <c r="N1754" s="540" t="s">
        <v>2478</v>
      </c>
      <c r="O1754" s="540" t="s">
        <v>2478</v>
      </c>
      <c r="P1754" s="540" t="s">
        <v>2478</v>
      </c>
      <c r="Q1754" s="540" t="s">
        <v>2478</v>
      </c>
      <c r="R1754" s="540" t="s">
        <v>2478</v>
      </c>
      <c r="S1754" s="540" t="s">
        <v>2478</v>
      </c>
    </row>
    <row r="1755" spans="1:19">
      <c r="A1755" s="543" t="s">
        <v>6204</v>
      </c>
      <c r="B1755" s="544"/>
      <c r="C1755" s="544"/>
      <c r="D1755" s="545">
        <v>90054</v>
      </c>
      <c r="E1755" s="545">
        <v>90054</v>
      </c>
      <c r="F1755" s="545" t="s">
        <v>6783</v>
      </c>
      <c r="G1755" s="543" t="s">
        <v>6784</v>
      </c>
      <c r="H1755" s="545" t="s">
        <v>2546</v>
      </c>
      <c r="I1755" s="544" t="s">
        <v>2478</v>
      </c>
      <c r="J1755" s="543" t="s">
        <v>2478</v>
      </c>
      <c r="K1755" s="543" t="s">
        <v>2478</v>
      </c>
      <c r="L1755" s="543" t="s">
        <v>2478</v>
      </c>
      <c r="M1755" s="543" t="s">
        <v>2478</v>
      </c>
      <c r="N1755" s="543" t="s">
        <v>2478</v>
      </c>
      <c r="O1755" s="543" t="s">
        <v>2478</v>
      </c>
      <c r="P1755" s="543" t="s">
        <v>2478</v>
      </c>
      <c r="Q1755" s="543" t="s">
        <v>2478</v>
      </c>
      <c r="R1755" s="543" t="s">
        <v>2478</v>
      </c>
      <c r="S1755" s="543" t="s">
        <v>2478</v>
      </c>
    </row>
    <row r="1756" spans="1:19">
      <c r="A1756" s="540" t="s">
        <v>6204</v>
      </c>
      <c r="B1756" s="541"/>
      <c r="C1756" s="541"/>
      <c r="D1756" s="542">
        <v>90054</v>
      </c>
      <c r="E1756" s="542">
        <v>90054</v>
      </c>
      <c r="F1756" s="542" t="s">
        <v>6785</v>
      </c>
      <c r="G1756" s="540" t="s">
        <v>6786</v>
      </c>
      <c r="H1756" s="542" t="s">
        <v>2546</v>
      </c>
      <c r="I1756" s="541" t="s">
        <v>2478</v>
      </c>
      <c r="J1756" s="540" t="s">
        <v>2478</v>
      </c>
      <c r="K1756" s="540" t="s">
        <v>2478</v>
      </c>
      <c r="L1756" s="540" t="s">
        <v>2478</v>
      </c>
      <c r="M1756" s="540" t="s">
        <v>2478</v>
      </c>
      <c r="N1756" s="540" t="s">
        <v>2478</v>
      </c>
      <c r="O1756" s="540" t="s">
        <v>2478</v>
      </c>
      <c r="P1756" s="540" t="s">
        <v>2478</v>
      </c>
      <c r="Q1756" s="540" t="s">
        <v>2478</v>
      </c>
      <c r="R1756" s="540" t="s">
        <v>2478</v>
      </c>
      <c r="S1756" s="540" t="s">
        <v>2478</v>
      </c>
    </row>
    <row r="1757" spans="1:19">
      <c r="A1757" s="543" t="s">
        <v>6204</v>
      </c>
      <c r="B1757" s="544"/>
      <c r="C1757" s="544"/>
      <c r="D1757" s="545">
        <v>90054</v>
      </c>
      <c r="E1757" s="545">
        <v>90054</v>
      </c>
      <c r="F1757" s="545" t="s">
        <v>6787</v>
      </c>
      <c r="G1757" s="543" t="s">
        <v>6788</v>
      </c>
      <c r="H1757" s="545" t="s">
        <v>2546</v>
      </c>
      <c r="I1757" s="544" t="s">
        <v>2478</v>
      </c>
      <c r="J1757" s="543" t="s">
        <v>2478</v>
      </c>
      <c r="K1757" s="543" t="s">
        <v>2478</v>
      </c>
      <c r="L1757" s="543" t="s">
        <v>2478</v>
      </c>
      <c r="M1757" s="543" t="s">
        <v>2478</v>
      </c>
      <c r="N1757" s="543" t="s">
        <v>2478</v>
      </c>
      <c r="O1757" s="543" t="s">
        <v>2478</v>
      </c>
      <c r="P1757" s="543" t="s">
        <v>2478</v>
      </c>
      <c r="Q1757" s="543" t="s">
        <v>2478</v>
      </c>
      <c r="R1757" s="543" t="s">
        <v>2478</v>
      </c>
      <c r="S1757" s="543" t="s">
        <v>2478</v>
      </c>
    </row>
    <row r="1758" spans="1:19">
      <c r="A1758" s="540" t="s">
        <v>6204</v>
      </c>
      <c r="B1758" s="541"/>
      <c r="C1758" s="541"/>
      <c r="D1758" s="542">
        <v>90054</v>
      </c>
      <c r="E1758" s="542">
        <v>90054</v>
      </c>
      <c r="F1758" s="542" t="s">
        <v>6789</v>
      </c>
      <c r="G1758" s="540" t="s">
        <v>6790</v>
      </c>
      <c r="H1758" s="542" t="s">
        <v>2546</v>
      </c>
      <c r="I1758" s="541" t="s">
        <v>2478</v>
      </c>
      <c r="J1758" s="540" t="s">
        <v>2478</v>
      </c>
      <c r="K1758" s="540" t="s">
        <v>2478</v>
      </c>
      <c r="L1758" s="540" t="s">
        <v>2478</v>
      </c>
      <c r="M1758" s="540" t="s">
        <v>2478</v>
      </c>
      <c r="N1758" s="540" t="s">
        <v>2478</v>
      </c>
      <c r="O1758" s="540" t="s">
        <v>2478</v>
      </c>
      <c r="P1758" s="540" t="s">
        <v>2478</v>
      </c>
      <c r="Q1758" s="540" t="s">
        <v>2478</v>
      </c>
      <c r="R1758" s="540" t="s">
        <v>2478</v>
      </c>
      <c r="S1758" s="540" t="s">
        <v>2478</v>
      </c>
    </row>
    <row r="1759" spans="1:19">
      <c r="A1759" s="543" t="s">
        <v>6204</v>
      </c>
      <c r="B1759" s="544"/>
      <c r="C1759" s="544"/>
      <c r="D1759" s="545">
        <v>90083</v>
      </c>
      <c r="E1759" s="545">
        <v>90083</v>
      </c>
      <c r="F1759" s="545" t="s">
        <v>6791</v>
      </c>
      <c r="G1759" s="543" t="s">
        <v>6792</v>
      </c>
      <c r="H1759" s="545" t="s">
        <v>2546</v>
      </c>
      <c r="I1759" s="544" t="s">
        <v>2478</v>
      </c>
      <c r="J1759" s="543" t="s">
        <v>2478</v>
      </c>
      <c r="K1759" s="543" t="s">
        <v>2478</v>
      </c>
      <c r="L1759" s="543" t="s">
        <v>2478</v>
      </c>
      <c r="M1759" s="543" t="s">
        <v>2478</v>
      </c>
      <c r="N1759" s="543" t="s">
        <v>2478</v>
      </c>
      <c r="O1759" s="543" t="s">
        <v>2478</v>
      </c>
      <c r="P1759" s="543" t="s">
        <v>2478</v>
      </c>
      <c r="Q1759" s="543" t="s">
        <v>2478</v>
      </c>
      <c r="R1759" s="543" t="s">
        <v>2478</v>
      </c>
      <c r="S1759" s="543" t="s">
        <v>2478</v>
      </c>
    </row>
    <row r="1760" spans="1:19">
      <c r="A1760" s="540" t="s">
        <v>6204</v>
      </c>
      <c r="B1760" s="541"/>
      <c r="C1760" s="541"/>
      <c r="D1760" s="542">
        <v>40056</v>
      </c>
      <c r="E1760" s="542">
        <v>40056</v>
      </c>
      <c r="F1760" s="542" t="s">
        <v>6793</v>
      </c>
      <c r="G1760" s="540" t="s">
        <v>6794</v>
      </c>
      <c r="H1760" s="542" t="s">
        <v>2546</v>
      </c>
      <c r="I1760" s="541" t="s">
        <v>2478</v>
      </c>
      <c r="J1760" s="540" t="s">
        <v>2478</v>
      </c>
      <c r="K1760" s="540" t="s">
        <v>2478</v>
      </c>
      <c r="L1760" s="540" t="s">
        <v>2478</v>
      </c>
      <c r="M1760" s="540" t="s">
        <v>2478</v>
      </c>
      <c r="N1760" s="540" t="s">
        <v>2478</v>
      </c>
      <c r="O1760" s="540" t="s">
        <v>2478</v>
      </c>
      <c r="P1760" s="540" t="s">
        <v>2478</v>
      </c>
      <c r="Q1760" s="540" t="s">
        <v>2478</v>
      </c>
      <c r="R1760" s="540" t="s">
        <v>2478</v>
      </c>
      <c r="S1760" s="540" t="s">
        <v>2478</v>
      </c>
    </row>
    <row r="1761" spans="1:19">
      <c r="A1761" s="543" t="s">
        <v>6204</v>
      </c>
      <c r="B1761" s="544"/>
      <c r="C1761" s="544"/>
      <c r="D1761" s="545">
        <v>40056</v>
      </c>
      <c r="E1761" s="545">
        <v>40056</v>
      </c>
      <c r="F1761" s="545" t="s">
        <v>6795</v>
      </c>
      <c r="G1761" s="543" t="s">
        <v>6796</v>
      </c>
      <c r="H1761" s="545" t="s">
        <v>2546</v>
      </c>
      <c r="I1761" s="544" t="s">
        <v>2478</v>
      </c>
      <c r="J1761" s="543" t="s">
        <v>2478</v>
      </c>
      <c r="K1761" s="543" t="s">
        <v>2478</v>
      </c>
      <c r="L1761" s="543" t="s">
        <v>2478</v>
      </c>
      <c r="M1761" s="543" t="s">
        <v>2478</v>
      </c>
      <c r="N1761" s="543" t="s">
        <v>2478</v>
      </c>
      <c r="O1761" s="543" t="s">
        <v>2478</v>
      </c>
      <c r="P1761" s="543" t="s">
        <v>2478</v>
      </c>
      <c r="Q1761" s="543" t="s">
        <v>2478</v>
      </c>
      <c r="R1761" s="543" t="s">
        <v>2478</v>
      </c>
      <c r="S1761" s="543" t="s">
        <v>2478</v>
      </c>
    </row>
    <row r="1762" spans="1:19">
      <c r="A1762" s="540" t="s">
        <v>6204</v>
      </c>
      <c r="B1762" s="541"/>
      <c r="C1762" s="541"/>
      <c r="D1762" s="542">
        <v>90084</v>
      </c>
      <c r="E1762" s="542">
        <v>90084</v>
      </c>
      <c r="F1762" s="542" t="s">
        <v>6797</v>
      </c>
      <c r="G1762" s="540" t="s">
        <v>6798</v>
      </c>
      <c r="H1762" s="542" t="s">
        <v>3468</v>
      </c>
      <c r="I1762" s="541" t="s">
        <v>2478</v>
      </c>
      <c r="J1762" s="540" t="s">
        <v>2478</v>
      </c>
      <c r="K1762" s="540" t="s">
        <v>2478</v>
      </c>
      <c r="L1762" s="540" t="s">
        <v>2478</v>
      </c>
      <c r="M1762" s="540" t="s">
        <v>2478</v>
      </c>
      <c r="N1762" s="540" t="s">
        <v>2478</v>
      </c>
      <c r="O1762" s="540" t="s">
        <v>2478</v>
      </c>
      <c r="P1762" s="540" t="s">
        <v>2478</v>
      </c>
      <c r="Q1762" s="540" t="s">
        <v>2478</v>
      </c>
      <c r="R1762" s="540" t="s">
        <v>2478</v>
      </c>
      <c r="S1762" s="540" t="s">
        <v>2478</v>
      </c>
    </row>
    <row r="1763" spans="1:19">
      <c r="A1763" s="543" t="s">
        <v>6204</v>
      </c>
      <c r="B1763" s="544"/>
      <c r="C1763" s="544"/>
      <c r="D1763" s="545">
        <v>90084</v>
      </c>
      <c r="E1763" s="545">
        <v>90084</v>
      </c>
      <c r="F1763" s="545" t="s">
        <v>6799</v>
      </c>
      <c r="G1763" s="543" t="s">
        <v>6800</v>
      </c>
      <c r="H1763" s="545" t="s">
        <v>2546</v>
      </c>
      <c r="I1763" s="544" t="s">
        <v>2478</v>
      </c>
      <c r="J1763" s="543" t="s">
        <v>2478</v>
      </c>
      <c r="K1763" s="543" t="s">
        <v>2478</v>
      </c>
      <c r="L1763" s="543" t="s">
        <v>2478</v>
      </c>
      <c r="M1763" s="543" t="s">
        <v>2478</v>
      </c>
      <c r="N1763" s="543" t="s">
        <v>2478</v>
      </c>
      <c r="O1763" s="543" t="s">
        <v>2478</v>
      </c>
      <c r="P1763" s="543" t="s">
        <v>2478</v>
      </c>
      <c r="Q1763" s="543" t="s">
        <v>2478</v>
      </c>
      <c r="R1763" s="543" t="s">
        <v>2478</v>
      </c>
      <c r="S1763" s="543" t="s">
        <v>2478</v>
      </c>
    </row>
    <row r="1764" spans="1:19">
      <c r="A1764" s="540" t="s">
        <v>6204</v>
      </c>
      <c r="B1764" s="541"/>
      <c r="C1764" s="541"/>
      <c r="D1764" s="542">
        <v>90084</v>
      </c>
      <c r="E1764" s="542">
        <v>90084</v>
      </c>
      <c r="F1764" s="542" t="s">
        <v>6801</v>
      </c>
      <c r="G1764" s="540" t="s">
        <v>6802</v>
      </c>
      <c r="H1764" s="542" t="s">
        <v>3468</v>
      </c>
      <c r="I1764" s="541" t="s">
        <v>2478</v>
      </c>
      <c r="J1764" s="540" t="s">
        <v>2478</v>
      </c>
      <c r="K1764" s="540" t="s">
        <v>2478</v>
      </c>
      <c r="L1764" s="540" t="s">
        <v>2478</v>
      </c>
      <c r="M1764" s="540" t="s">
        <v>2478</v>
      </c>
      <c r="N1764" s="540" t="s">
        <v>2478</v>
      </c>
      <c r="O1764" s="540" t="s">
        <v>2478</v>
      </c>
      <c r="P1764" s="540" t="s">
        <v>2478</v>
      </c>
      <c r="Q1764" s="540" t="s">
        <v>2478</v>
      </c>
      <c r="R1764" s="540" t="s">
        <v>2478</v>
      </c>
      <c r="S1764" s="540" t="s">
        <v>2478</v>
      </c>
    </row>
    <row r="1765" spans="1:19">
      <c r="A1765" s="543" t="s">
        <v>6204</v>
      </c>
      <c r="B1765" s="544"/>
      <c r="C1765" s="544"/>
      <c r="D1765" s="545">
        <v>90084</v>
      </c>
      <c r="E1765" s="545">
        <v>90084</v>
      </c>
      <c r="F1765" s="545" t="s">
        <v>6803</v>
      </c>
      <c r="G1765" s="543" t="s">
        <v>6804</v>
      </c>
      <c r="H1765" s="545" t="s">
        <v>2546</v>
      </c>
      <c r="I1765" s="544" t="s">
        <v>2478</v>
      </c>
      <c r="J1765" s="543" t="s">
        <v>2478</v>
      </c>
      <c r="K1765" s="543" t="s">
        <v>2478</v>
      </c>
      <c r="L1765" s="543" t="s">
        <v>2478</v>
      </c>
      <c r="M1765" s="543" t="s">
        <v>2478</v>
      </c>
      <c r="N1765" s="543" t="s">
        <v>2478</v>
      </c>
      <c r="O1765" s="543" t="s">
        <v>2478</v>
      </c>
      <c r="P1765" s="543" t="s">
        <v>2478</v>
      </c>
      <c r="Q1765" s="543" t="s">
        <v>2478</v>
      </c>
      <c r="R1765" s="543" t="s">
        <v>2478</v>
      </c>
      <c r="S1765" s="543" t="s">
        <v>2478</v>
      </c>
    </row>
    <row r="1766" spans="1:19">
      <c r="A1766" s="540" t="s">
        <v>6204</v>
      </c>
      <c r="B1766" s="541"/>
      <c r="C1766" s="541"/>
      <c r="D1766" s="542">
        <v>90084</v>
      </c>
      <c r="E1766" s="542">
        <v>90084</v>
      </c>
      <c r="F1766" s="542" t="s">
        <v>6805</v>
      </c>
      <c r="G1766" s="540" t="s">
        <v>6806</v>
      </c>
      <c r="H1766" s="542" t="s">
        <v>2546</v>
      </c>
      <c r="I1766" s="541" t="s">
        <v>2478</v>
      </c>
      <c r="J1766" s="540" t="s">
        <v>2478</v>
      </c>
      <c r="K1766" s="540" t="s">
        <v>2478</v>
      </c>
      <c r="L1766" s="540" t="s">
        <v>2478</v>
      </c>
      <c r="M1766" s="540" t="s">
        <v>2478</v>
      </c>
      <c r="N1766" s="540" t="s">
        <v>2478</v>
      </c>
      <c r="O1766" s="540" t="s">
        <v>2478</v>
      </c>
      <c r="P1766" s="540" t="s">
        <v>2478</v>
      </c>
      <c r="Q1766" s="540" t="s">
        <v>2478</v>
      </c>
      <c r="R1766" s="540" t="s">
        <v>2478</v>
      </c>
      <c r="S1766" s="540" t="s">
        <v>2478</v>
      </c>
    </row>
    <row r="1767" spans="1:19">
      <c r="A1767" s="543" t="s">
        <v>6204</v>
      </c>
      <c r="B1767" s="544"/>
      <c r="C1767" s="544"/>
      <c r="D1767" s="545">
        <v>90084</v>
      </c>
      <c r="E1767" s="545">
        <v>90084</v>
      </c>
      <c r="F1767" s="545" t="s">
        <v>6807</v>
      </c>
      <c r="G1767" s="543" t="s">
        <v>6808</v>
      </c>
      <c r="H1767" s="545" t="s">
        <v>2469</v>
      </c>
      <c r="I1767" s="544" t="s">
        <v>2478</v>
      </c>
      <c r="J1767" s="543" t="s">
        <v>2478</v>
      </c>
      <c r="K1767" s="543" t="s">
        <v>2478</v>
      </c>
      <c r="L1767" s="543" t="s">
        <v>2478</v>
      </c>
      <c r="M1767" s="543" t="s">
        <v>2478</v>
      </c>
      <c r="N1767" s="543" t="s">
        <v>2478</v>
      </c>
      <c r="O1767" s="543" t="s">
        <v>2478</v>
      </c>
      <c r="P1767" s="543" t="s">
        <v>2478</v>
      </c>
      <c r="Q1767" s="543" t="s">
        <v>2478</v>
      </c>
      <c r="R1767" s="543" t="s">
        <v>2478</v>
      </c>
      <c r="S1767" s="543" t="s">
        <v>2478</v>
      </c>
    </row>
    <row r="1768" spans="1:19">
      <c r="A1768" s="540" t="s">
        <v>6204</v>
      </c>
      <c r="B1768" s="541"/>
      <c r="C1768" s="541"/>
      <c r="D1768" s="542">
        <v>90085</v>
      </c>
      <c r="E1768" s="542">
        <v>90085</v>
      </c>
      <c r="F1768" s="542" t="s">
        <v>6809</v>
      </c>
      <c r="G1768" s="540" t="s">
        <v>6810</v>
      </c>
      <c r="H1768" s="542" t="s">
        <v>2546</v>
      </c>
      <c r="I1768" s="541" t="s">
        <v>2478</v>
      </c>
      <c r="J1768" s="540" t="s">
        <v>2478</v>
      </c>
      <c r="K1768" s="540" t="s">
        <v>2478</v>
      </c>
      <c r="L1768" s="540" t="s">
        <v>2478</v>
      </c>
      <c r="M1768" s="540" t="s">
        <v>2478</v>
      </c>
      <c r="N1768" s="540" t="s">
        <v>2478</v>
      </c>
      <c r="O1768" s="540" t="s">
        <v>2478</v>
      </c>
      <c r="P1768" s="540" t="s">
        <v>2478</v>
      </c>
      <c r="Q1768" s="540" t="s">
        <v>2478</v>
      </c>
      <c r="R1768" s="540" t="s">
        <v>2478</v>
      </c>
      <c r="S1768" s="540" t="s">
        <v>2478</v>
      </c>
    </row>
    <row r="1769" spans="1:19">
      <c r="A1769" s="543" t="s">
        <v>6204</v>
      </c>
      <c r="B1769" s="544"/>
      <c r="C1769" s="544"/>
      <c r="D1769" s="545">
        <v>90085</v>
      </c>
      <c r="E1769" s="545">
        <v>90085</v>
      </c>
      <c r="F1769" s="545" t="s">
        <v>6811</v>
      </c>
      <c r="G1769" s="543" t="s">
        <v>6812</v>
      </c>
      <c r="H1769" s="545" t="s">
        <v>2469</v>
      </c>
      <c r="I1769" s="544" t="s">
        <v>2478</v>
      </c>
      <c r="J1769" s="543" t="s">
        <v>2478</v>
      </c>
      <c r="K1769" s="543" t="s">
        <v>2478</v>
      </c>
      <c r="L1769" s="543" t="s">
        <v>2478</v>
      </c>
      <c r="M1769" s="543" t="s">
        <v>2478</v>
      </c>
      <c r="N1769" s="543" t="s">
        <v>2478</v>
      </c>
      <c r="O1769" s="543" t="s">
        <v>2478</v>
      </c>
      <c r="P1769" s="543" t="s">
        <v>2478</v>
      </c>
      <c r="Q1769" s="543" t="s">
        <v>2478</v>
      </c>
      <c r="R1769" s="543" t="s">
        <v>2478</v>
      </c>
      <c r="S1769" s="543" t="s">
        <v>2478</v>
      </c>
    </row>
    <row r="1770" spans="1:19">
      <c r="A1770" s="540" t="s">
        <v>6204</v>
      </c>
      <c r="B1770" s="541"/>
      <c r="C1770" s="541"/>
      <c r="D1770" s="542">
        <v>90085</v>
      </c>
      <c r="E1770" s="542">
        <v>90085</v>
      </c>
      <c r="F1770" s="542" t="s">
        <v>6813</v>
      </c>
      <c r="G1770" s="540" t="s">
        <v>6814</v>
      </c>
      <c r="H1770" s="542" t="s">
        <v>2546</v>
      </c>
      <c r="I1770" s="541" t="s">
        <v>2478</v>
      </c>
      <c r="J1770" s="540" t="s">
        <v>2478</v>
      </c>
      <c r="K1770" s="540" t="s">
        <v>2478</v>
      </c>
      <c r="L1770" s="540" t="s">
        <v>2478</v>
      </c>
      <c r="M1770" s="540" t="s">
        <v>2478</v>
      </c>
      <c r="N1770" s="540" t="s">
        <v>2478</v>
      </c>
      <c r="O1770" s="540" t="s">
        <v>2478</v>
      </c>
      <c r="P1770" s="540" t="s">
        <v>2478</v>
      </c>
      <c r="Q1770" s="540" t="s">
        <v>2478</v>
      </c>
      <c r="R1770" s="540" t="s">
        <v>2478</v>
      </c>
      <c r="S1770" s="540" t="s">
        <v>2478</v>
      </c>
    </row>
    <row r="1771" spans="1:19">
      <c r="A1771" s="543" t="s">
        <v>6204</v>
      </c>
      <c r="B1771" s="544"/>
      <c r="C1771" s="544"/>
      <c r="D1771" s="545">
        <v>90085</v>
      </c>
      <c r="E1771" s="545">
        <v>90085</v>
      </c>
      <c r="F1771" s="545" t="s">
        <v>6815</v>
      </c>
      <c r="G1771" s="543" t="s">
        <v>6816</v>
      </c>
      <c r="H1771" s="545" t="s">
        <v>2546</v>
      </c>
      <c r="I1771" s="544" t="s">
        <v>2478</v>
      </c>
      <c r="J1771" s="543" t="s">
        <v>2478</v>
      </c>
      <c r="K1771" s="543" t="s">
        <v>2478</v>
      </c>
      <c r="L1771" s="543" t="s">
        <v>2478</v>
      </c>
      <c r="M1771" s="543" t="s">
        <v>2478</v>
      </c>
      <c r="N1771" s="543" t="s">
        <v>2478</v>
      </c>
      <c r="O1771" s="543" t="s">
        <v>2478</v>
      </c>
      <c r="P1771" s="543" t="s">
        <v>2478</v>
      </c>
      <c r="Q1771" s="543" t="s">
        <v>2478</v>
      </c>
      <c r="R1771" s="543" t="s">
        <v>2478</v>
      </c>
      <c r="S1771" s="543" t="s">
        <v>2478</v>
      </c>
    </row>
    <row r="1772" spans="1:19">
      <c r="A1772" s="540" t="s">
        <v>6204</v>
      </c>
      <c r="B1772" s="541"/>
      <c r="C1772" s="541"/>
      <c r="D1772" s="542">
        <v>90085</v>
      </c>
      <c r="E1772" s="542">
        <v>90085</v>
      </c>
      <c r="F1772" s="542" t="s">
        <v>6817</v>
      </c>
      <c r="G1772" s="540" t="s">
        <v>6818</v>
      </c>
      <c r="H1772" s="542" t="s">
        <v>2469</v>
      </c>
      <c r="I1772" s="541" t="s">
        <v>2478</v>
      </c>
      <c r="J1772" s="540" t="s">
        <v>2478</v>
      </c>
      <c r="K1772" s="540" t="s">
        <v>2478</v>
      </c>
      <c r="L1772" s="540" t="s">
        <v>2478</v>
      </c>
      <c r="M1772" s="540" t="s">
        <v>2478</v>
      </c>
      <c r="N1772" s="540" t="s">
        <v>2478</v>
      </c>
      <c r="O1772" s="540" t="s">
        <v>2478</v>
      </c>
      <c r="P1772" s="540" t="s">
        <v>2478</v>
      </c>
      <c r="Q1772" s="540" t="s">
        <v>2478</v>
      </c>
      <c r="R1772" s="540" t="s">
        <v>2478</v>
      </c>
      <c r="S1772" s="540" t="s">
        <v>2478</v>
      </c>
    </row>
    <row r="1773" spans="1:19">
      <c r="A1773" s="543" t="s">
        <v>6204</v>
      </c>
      <c r="B1773" s="544"/>
      <c r="C1773" s="544"/>
      <c r="D1773" s="545">
        <v>90085</v>
      </c>
      <c r="E1773" s="545">
        <v>90085</v>
      </c>
      <c r="F1773" s="545" t="s">
        <v>6819</v>
      </c>
      <c r="G1773" s="543" t="s">
        <v>6820</v>
      </c>
      <c r="H1773" s="545" t="s">
        <v>2469</v>
      </c>
      <c r="I1773" s="544" t="s">
        <v>2478</v>
      </c>
      <c r="J1773" s="543" t="s">
        <v>2478</v>
      </c>
      <c r="K1773" s="543" t="s">
        <v>2478</v>
      </c>
      <c r="L1773" s="543" t="s">
        <v>2478</v>
      </c>
      <c r="M1773" s="543" t="s">
        <v>2478</v>
      </c>
      <c r="N1773" s="543" t="s">
        <v>2478</v>
      </c>
      <c r="O1773" s="543" t="s">
        <v>2478</v>
      </c>
      <c r="P1773" s="543" t="s">
        <v>2478</v>
      </c>
      <c r="Q1773" s="543" t="s">
        <v>2478</v>
      </c>
      <c r="R1773" s="543" t="s">
        <v>2478</v>
      </c>
      <c r="S1773" s="543" t="s">
        <v>2478</v>
      </c>
    </row>
    <row r="1774" spans="1:19">
      <c r="A1774" s="540" t="s">
        <v>6204</v>
      </c>
      <c r="B1774" s="541"/>
      <c r="C1774" s="541"/>
      <c r="D1774" s="542">
        <v>40057</v>
      </c>
      <c r="E1774" s="542">
        <v>40057</v>
      </c>
      <c r="F1774" s="542" t="s">
        <v>6821</v>
      </c>
      <c r="G1774" s="540" t="s">
        <v>6822</v>
      </c>
      <c r="H1774" s="542" t="s">
        <v>2469</v>
      </c>
      <c r="I1774" s="541" t="s">
        <v>2478</v>
      </c>
      <c r="J1774" s="540" t="s">
        <v>2478</v>
      </c>
      <c r="K1774" s="540" t="s">
        <v>2478</v>
      </c>
      <c r="L1774" s="540" t="s">
        <v>2478</v>
      </c>
      <c r="M1774" s="540" t="s">
        <v>2478</v>
      </c>
      <c r="N1774" s="540" t="s">
        <v>2478</v>
      </c>
      <c r="O1774" s="540" t="s">
        <v>2478</v>
      </c>
      <c r="P1774" s="540" t="s">
        <v>2478</v>
      </c>
      <c r="Q1774" s="540" t="s">
        <v>2478</v>
      </c>
      <c r="R1774" s="540" t="s">
        <v>2478</v>
      </c>
      <c r="S1774" s="540" t="s">
        <v>2478</v>
      </c>
    </row>
    <row r="1775" spans="1:19">
      <c r="A1775" s="543" t="s">
        <v>6204</v>
      </c>
      <c r="B1775" s="544"/>
      <c r="C1775" s="544"/>
      <c r="D1775" s="545">
        <v>90086</v>
      </c>
      <c r="E1775" s="545">
        <v>90086</v>
      </c>
      <c r="F1775" s="545" t="s">
        <v>6823</v>
      </c>
      <c r="G1775" s="543" t="s">
        <v>6824</v>
      </c>
      <c r="H1775" s="545" t="s">
        <v>2546</v>
      </c>
      <c r="I1775" s="544" t="s">
        <v>2478</v>
      </c>
      <c r="J1775" s="543" t="s">
        <v>2478</v>
      </c>
      <c r="K1775" s="543" t="s">
        <v>2478</v>
      </c>
      <c r="L1775" s="543" t="s">
        <v>2478</v>
      </c>
      <c r="M1775" s="543" t="s">
        <v>2478</v>
      </c>
      <c r="N1775" s="543" t="s">
        <v>2478</v>
      </c>
      <c r="O1775" s="543" t="s">
        <v>2478</v>
      </c>
      <c r="P1775" s="543" t="s">
        <v>2478</v>
      </c>
      <c r="Q1775" s="543" t="s">
        <v>2478</v>
      </c>
      <c r="R1775" s="543" t="s">
        <v>2478</v>
      </c>
      <c r="S1775" s="543" t="s">
        <v>2478</v>
      </c>
    </row>
    <row r="1776" spans="1:19">
      <c r="A1776" s="540" t="s">
        <v>6204</v>
      </c>
      <c r="B1776" s="541"/>
      <c r="C1776" s="541"/>
      <c r="D1776" s="542">
        <v>60000</v>
      </c>
      <c r="E1776" s="542">
        <v>60000</v>
      </c>
      <c r="F1776" s="542" t="s">
        <v>6825</v>
      </c>
      <c r="G1776" s="540" t="s">
        <v>6826</v>
      </c>
      <c r="H1776" s="542" t="s">
        <v>2546</v>
      </c>
      <c r="I1776" s="541" t="s">
        <v>2478</v>
      </c>
      <c r="J1776" s="540" t="s">
        <v>2478</v>
      </c>
      <c r="K1776" s="540" t="s">
        <v>2478</v>
      </c>
      <c r="L1776" s="540" t="s">
        <v>2478</v>
      </c>
      <c r="M1776" s="540" t="s">
        <v>2478</v>
      </c>
      <c r="N1776" s="540" t="s">
        <v>2478</v>
      </c>
      <c r="O1776" s="540" t="s">
        <v>2478</v>
      </c>
      <c r="P1776" s="540" t="s">
        <v>2478</v>
      </c>
      <c r="Q1776" s="540" t="s">
        <v>2478</v>
      </c>
      <c r="R1776" s="540" t="s">
        <v>2478</v>
      </c>
      <c r="S1776" s="540" t="s">
        <v>2478</v>
      </c>
    </row>
    <row r="1777" spans="1:19">
      <c r="A1777" s="543" t="s">
        <v>6204</v>
      </c>
      <c r="B1777" s="544"/>
      <c r="C1777" s="544"/>
      <c r="D1777" s="545">
        <v>90088</v>
      </c>
      <c r="E1777" s="545">
        <v>90088</v>
      </c>
      <c r="F1777" s="545" t="s">
        <v>6827</v>
      </c>
      <c r="G1777" s="543" t="s">
        <v>6828</v>
      </c>
      <c r="H1777" s="545" t="s">
        <v>2469</v>
      </c>
      <c r="I1777" s="544" t="s">
        <v>2478</v>
      </c>
      <c r="J1777" s="543" t="s">
        <v>2478</v>
      </c>
      <c r="K1777" s="543" t="s">
        <v>2478</v>
      </c>
      <c r="L1777" s="543" t="s">
        <v>2478</v>
      </c>
      <c r="M1777" s="543" t="s">
        <v>2478</v>
      </c>
      <c r="N1777" s="543" t="s">
        <v>2478</v>
      </c>
      <c r="O1777" s="543" t="s">
        <v>2478</v>
      </c>
      <c r="P1777" s="543" t="s">
        <v>2478</v>
      </c>
      <c r="Q1777" s="543" t="s">
        <v>2478</v>
      </c>
      <c r="R1777" s="543" t="s">
        <v>2478</v>
      </c>
      <c r="S1777" s="543" t="s">
        <v>2478</v>
      </c>
    </row>
    <row r="1778" spans="1:19">
      <c r="A1778" s="540" t="s">
        <v>6204</v>
      </c>
      <c r="B1778" s="541"/>
      <c r="C1778" s="541"/>
      <c r="D1778" s="542">
        <v>90012</v>
      </c>
      <c r="E1778" s="542">
        <v>90012</v>
      </c>
      <c r="F1778" s="542" t="s">
        <v>6829</v>
      </c>
      <c r="G1778" s="540" t="s">
        <v>6830</v>
      </c>
      <c r="H1778" s="542" t="s">
        <v>2546</v>
      </c>
      <c r="I1778" s="541" t="s">
        <v>2478</v>
      </c>
      <c r="J1778" s="540" t="s">
        <v>2478</v>
      </c>
      <c r="K1778" s="540" t="s">
        <v>2478</v>
      </c>
      <c r="L1778" s="540" t="s">
        <v>2478</v>
      </c>
      <c r="M1778" s="540" t="s">
        <v>2478</v>
      </c>
      <c r="N1778" s="540" t="s">
        <v>2478</v>
      </c>
      <c r="O1778" s="540" t="s">
        <v>2478</v>
      </c>
      <c r="P1778" s="540" t="s">
        <v>2478</v>
      </c>
      <c r="Q1778" s="540" t="s">
        <v>2478</v>
      </c>
      <c r="R1778" s="540" t="s">
        <v>2478</v>
      </c>
      <c r="S1778" s="540" t="s">
        <v>2478</v>
      </c>
    </row>
    <row r="1779" spans="1:19">
      <c r="A1779" s="543" t="s">
        <v>6204</v>
      </c>
      <c r="B1779" s="544"/>
      <c r="C1779" s="544"/>
      <c r="D1779" s="545">
        <v>90089</v>
      </c>
      <c r="E1779" s="545">
        <v>90089</v>
      </c>
      <c r="F1779" s="545" t="s">
        <v>6831</v>
      </c>
      <c r="G1779" s="543" t="s">
        <v>6832</v>
      </c>
      <c r="H1779" s="545" t="s">
        <v>3468</v>
      </c>
      <c r="I1779" s="544" t="s">
        <v>2478</v>
      </c>
      <c r="J1779" s="543" t="s">
        <v>2478</v>
      </c>
      <c r="K1779" s="543" t="s">
        <v>2478</v>
      </c>
      <c r="L1779" s="543" t="s">
        <v>2478</v>
      </c>
      <c r="M1779" s="543" t="s">
        <v>2478</v>
      </c>
      <c r="N1779" s="543" t="s">
        <v>2478</v>
      </c>
      <c r="O1779" s="543" t="s">
        <v>2478</v>
      </c>
      <c r="P1779" s="543" t="s">
        <v>2478</v>
      </c>
      <c r="Q1779" s="543" t="s">
        <v>2478</v>
      </c>
      <c r="R1779" s="543" t="s">
        <v>2478</v>
      </c>
      <c r="S1779" s="543" t="s">
        <v>2478</v>
      </c>
    </row>
    <row r="1780" spans="1:19">
      <c r="A1780" s="540" t="s">
        <v>6204</v>
      </c>
      <c r="B1780" s="541"/>
      <c r="C1780" s="541"/>
      <c r="D1780" s="542">
        <v>90090</v>
      </c>
      <c r="E1780" s="542">
        <v>90090</v>
      </c>
      <c r="F1780" s="542" t="s">
        <v>6833</v>
      </c>
      <c r="G1780" s="540" t="s">
        <v>6834</v>
      </c>
      <c r="H1780" s="542" t="s">
        <v>2546</v>
      </c>
      <c r="I1780" s="541" t="s">
        <v>2478</v>
      </c>
      <c r="J1780" s="540" t="s">
        <v>2478</v>
      </c>
      <c r="K1780" s="540" t="s">
        <v>2478</v>
      </c>
      <c r="L1780" s="540" t="s">
        <v>2478</v>
      </c>
      <c r="M1780" s="540" t="s">
        <v>2478</v>
      </c>
      <c r="N1780" s="540" t="s">
        <v>2478</v>
      </c>
      <c r="O1780" s="540" t="s">
        <v>2478</v>
      </c>
      <c r="P1780" s="540" t="s">
        <v>2478</v>
      </c>
      <c r="Q1780" s="540" t="s">
        <v>2478</v>
      </c>
      <c r="R1780" s="540" t="s">
        <v>2478</v>
      </c>
      <c r="S1780" s="540" t="s">
        <v>2478</v>
      </c>
    </row>
    <row r="1781" spans="1:19">
      <c r="A1781" s="543" t="s">
        <v>6204</v>
      </c>
      <c r="B1781" s="544"/>
      <c r="C1781" s="544"/>
      <c r="D1781" s="545">
        <v>60022</v>
      </c>
      <c r="E1781" s="545">
        <v>60022</v>
      </c>
      <c r="F1781" s="545" t="s">
        <v>6835</v>
      </c>
      <c r="G1781" s="543" t="s">
        <v>6836</v>
      </c>
      <c r="H1781" s="545" t="s">
        <v>2546</v>
      </c>
      <c r="I1781" s="544" t="s">
        <v>2478</v>
      </c>
      <c r="J1781" s="543" t="s">
        <v>2478</v>
      </c>
      <c r="K1781" s="543" t="s">
        <v>2478</v>
      </c>
      <c r="L1781" s="543" t="s">
        <v>2478</v>
      </c>
      <c r="M1781" s="543" t="s">
        <v>2478</v>
      </c>
      <c r="N1781" s="543" t="s">
        <v>2478</v>
      </c>
      <c r="O1781" s="543" t="s">
        <v>2478</v>
      </c>
      <c r="P1781" s="543" t="s">
        <v>2478</v>
      </c>
      <c r="Q1781" s="543" t="s">
        <v>2478</v>
      </c>
      <c r="R1781" s="543" t="s">
        <v>2478</v>
      </c>
      <c r="S1781" s="543" t="s">
        <v>2478</v>
      </c>
    </row>
    <row r="1782" spans="1:19">
      <c r="A1782" s="540" t="s">
        <v>6204</v>
      </c>
      <c r="B1782" s="541"/>
      <c r="C1782" s="541"/>
      <c r="D1782" s="542">
        <v>60023</v>
      </c>
      <c r="E1782" s="542">
        <v>60023</v>
      </c>
      <c r="F1782" s="542" t="s">
        <v>6837</v>
      </c>
      <c r="G1782" s="540" t="s">
        <v>6838</v>
      </c>
      <c r="H1782" s="542" t="s">
        <v>2546</v>
      </c>
      <c r="I1782" s="541" t="s">
        <v>2478</v>
      </c>
      <c r="J1782" s="540" t="s">
        <v>2478</v>
      </c>
      <c r="K1782" s="540" t="s">
        <v>2478</v>
      </c>
      <c r="L1782" s="540" t="s">
        <v>2478</v>
      </c>
      <c r="M1782" s="540" t="s">
        <v>2478</v>
      </c>
      <c r="N1782" s="540" t="s">
        <v>2478</v>
      </c>
      <c r="O1782" s="540" t="s">
        <v>2478</v>
      </c>
      <c r="P1782" s="540" t="s">
        <v>2478</v>
      </c>
      <c r="Q1782" s="540" t="s">
        <v>2478</v>
      </c>
      <c r="R1782" s="540" t="s">
        <v>2478</v>
      </c>
      <c r="S1782" s="540" t="s">
        <v>2478</v>
      </c>
    </row>
    <row r="1783" spans="1:19">
      <c r="A1783" s="543" t="s">
        <v>6204</v>
      </c>
      <c r="B1783" s="544"/>
      <c r="C1783" s="544"/>
      <c r="D1783" s="545">
        <v>40056</v>
      </c>
      <c r="E1783" s="545">
        <v>40056</v>
      </c>
      <c r="F1783" s="545" t="s">
        <v>6839</v>
      </c>
      <c r="G1783" s="543" t="s">
        <v>6840</v>
      </c>
      <c r="H1783" s="545" t="s">
        <v>2469</v>
      </c>
      <c r="I1783" s="544" t="s">
        <v>2478</v>
      </c>
      <c r="J1783" s="543" t="s">
        <v>2478</v>
      </c>
      <c r="K1783" s="543" t="s">
        <v>2478</v>
      </c>
      <c r="L1783" s="543" t="s">
        <v>2478</v>
      </c>
      <c r="M1783" s="543" t="s">
        <v>2478</v>
      </c>
      <c r="N1783" s="543" t="s">
        <v>2478</v>
      </c>
      <c r="O1783" s="543" t="s">
        <v>2478</v>
      </c>
      <c r="P1783" s="543" t="s">
        <v>2478</v>
      </c>
      <c r="Q1783" s="543" t="s">
        <v>2478</v>
      </c>
      <c r="R1783" s="543" t="s">
        <v>2478</v>
      </c>
      <c r="S1783" s="543" t="s">
        <v>2478</v>
      </c>
    </row>
    <row r="1784" spans="1:19">
      <c r="A1784" s="540" t="s">
        <v>6204</v>
      </c>
      <c r="B1784" s="541"/>
      <c r="C1784" s="541"/>
      <c r="D1784" s="542">
        <v>30004</v>
      </c>
      <c r="E1784" s="542">
        <v>30004</v>
      </c>
      <c r="F1784" s="542" t="s">
        <v>6841</v>
      </c>
      <c r="G1784" s="540" t="s">
        <v>6842</v>
      </c>
      <c r="H1784" s="542" t="s">
        <v>2469</v>
      </c>
      <c r="I1784" s="541" t="s">
        <v>2478</v>
      </c>
      <c r="J1784" s="540" t="s">
        <v>2478</v>
      </c>
      <c r="K1784" s="540" t="s">
        <v>2478</v>
      </c>
      <c r="L1784" s="540" t="s">
        <v>2478</v>
      </c>
      <c r="M1784" s="540" t="s">
        <v>2478</v>
      </c>
      <c r="N1784" s="540" t="s">
        <v>2478</v>
      </c>
      <c r="O1784" s="540" t="s">
        <v>2478</v>
      </c>
      <c r="P1784" s="540" t="s">
        <v>2478</v>
      </c>
      <c r="Q1784" s="540" t="s">
        <v>2478</v>
      </c>
      <c r="R1784" s="540" t="s">
        <v>2478</v>
      </c>
      <c r="S1784" s="540" t="s">
        <v>2478</v>
      </c>
    </row>
    <row r="1785" spans="1:19">
      <c r="A1785" s="543" t="s">
        <v>6204</v>
      </c>
      <c r="B1785" s="544"/>
      <c r="C1785" s="544"/>
      <c r="D1785" s="545">
        <v>30073</v>
      </c>
      <c r="E1785" s="545">
        <v>30073</v>
      </c>
      <c r="F1785" s="545" t="s">
        <v>6843</v>
      </c>
      <c r="G1785" s="543" t="s">
        <v>6844</v>
      </c>
      <c r="H1785" s="545" t="s">
        <v>2469</v>
      </c>
      <c r="I1785" s="544" t="s">
        <v>2478</v>
      </c>
      <c r="J1785" s="543" t="s">
        <v>2478</v>
      </c>
      <c r="K1785" s="543" t="s">
        <v>2478</v>
      </c>
      <c r="L1785" s="543" t="s">
        <v>2478</v>
      </c>
      <c r="M1785" s="543" t="s">
        <v>2478</v>
      </c>
      <c r="N1785" s="543" t="s">
        <v>2478</v>
      </c>
      <c r="O1785" s="543" t="s">
        <v>2478</v>
      </c>
      <c r="P1785" s="543" t="s">
        <v>2478</v>
      </c>
      <c r="Q1785" s="543" t="s">
        <v>2478</v>
      </c>
      <c r="R1785" s="543" t="s">
        <v>2478</v>
      </c>
      <c r="S1785" s="543" t="s">
        <v>2478</v>
      </c>
    </row>
    <row r="1786" spans="1:19">
      <c r="A1786" s="540" t="s">
        <v>6204</v>
      </c>
      <c r="B1786" s="541"/>
      <c r="C1786" s="541"/>
      <c r="D1786" s="542">
        <v>30074</v>
      </c>
      <c r="E1786" s="542">
        <v>30074</v>
      </c>
      <c r="F1786" s="542" t="s">
        <v>6845</v>
      </c>
      <c r="G1786" s="540" t="s">
        <v>6846</v>
      </c>
      <c r="H1786" s="542" t="s">
        <v>2469</v>
      </c>
      <c r="I1786" s="541" t="s">
        <v>2478</v>
      </c>
      <c r="J1786" s="540" t="s">
        <v>2478</v>
      </c>
      <c r="K1786" s="540" t="s">
        <v>2478</v>
      </c>
      <c r="L1786" s="540" t="s">
        <v>2478</v>
      </c>
      <c r="M1786" s="540" t="s">
        <v>2478</v>
      </c>
      <c r="N1786" s="540" t="s">
        <v>2478</v>
      </c>
      <c r="O1786" s="540" t="s">
        <v>2478</v>
      </c>
      <c r="P1786" s="540" t="s">
        <v>2478</v>
      </c>
      <c r="Q1786" s="540" t="s">
        <v>2478</v>
      </c>
      <c r="R1786" s="540" t="s">
        <v>2478</v>
      </c>
      <c r="S1786" s="540" t="s">
        <v>2478</v>
      </c>
    </row>
    <row r="1787" spans="1:19">
      <c r="A1787" s="543" t="s">
        <v>6204</v>
      </c>
      <c r="B1787" s="544"/>
      <c r="C1787" s="544"/>
      <c r="D1787" s="545">
        <v>90905</v>
      </c>
      <c r="E1787" s="545">
        <v>90905</v>
      </c>
      <c r="F1787" s="545" t="s">
        <v>6847</v>
      </c>
      <c r="G1787" s="543" t="s">
        <v>6848</v>
      </c>
      <c r="H1787" s="545" t="s">
        <v>2469</v>
      </c>
      <c r="I1787" s="544" t="s">
        <v>2478</v>
      </c>
      <c r="J1787" s="543" t="s">
        <v>2478</v>
      </c>
      <c r="K1787" s="543" t="s">
        <v>2478</v>
      </c>
      <c r="L1787" s="543" t="s">
        <v>2478</v>
      </c>
      <c r="M1787" s="543" t="s">
        <v>2478</v>
      </c>
      <c r="N1787" s="543" t="s">
        <v>2478</v>
      </c>
      <c r="O1787" s="543" t="s">
        <v>2478</v>
      </c>
      <c r="P1787" s="543" t="s">
        <v>2478</v>
      </c>
      <c r="Q1787" s="543" t="s">
        <v>2478</v>
      </c>
      <c r="R1787" s="543" t="s">
        <v>2478</v>
      </c>
      <c r="S1787" s="543" t="s">
        <v>2478</v>
      </c>
    </row>
    <row r="1788" spans="1:19">
      <c r="A1788" s="540" t="s">
        <v>6204</v>
      </c>
      <c r="B1788" s="541"/>
      <c r="C1788" s="541"/>
      <c r="D1788" s="542">
        <v>90905</v>
      </c>
      <c r="E1788" s="542">
        <v>90905</v>
      </c>
      <c r="F1788" s="542" t="s">
        <v>6849</v>
      </c>
      <c r="G1788" s="540" t="s">
        <v>6850</v>
      </c>
      <c r="H1788" s="542" t="s">
        <v>2469</v>
      </c>
      <c r="I1788" s="541" t="s">
        <v>2478</v>
      </c>
      <c r="J1788" s="540" t="s">
        <v>2478</v>
      </c>
      <c r="K1788" s="540" t="s">
        <v>2478</v>
      </c>
      <c r="L1788" s="540" t="s">
        <v>2478</v>
      </c>
      <c r="M1788" s="540" t="s">
        <v>2478</v>
      </c>
      <c r="N1788" s="540" t="s">
        <v>2478</v>
      </c>
      <c r="O1788" s="540" t="s">
        <v>2478</v>
      </c>
      <c r="P1788" s="540" t="s">
        <v>2478</v>
      </c>
      <c r="Q1788" s="540" t="s">
        <v>2478</v>
      </c>
      <c r="R1788" s="540" t="s">
        <v>2478</v>
      </c>
      <c r="S1788" s="540" t="s">
        <v>2478</v>
      </c>
    </row>
    <row r="1789" spans="1:19">
      <c r="A1789" s="543" t="s">
        <v>6204</v>
      </c>
      <c r="B1789" s="544"/>
      <c r="C1789" s="544"/>
      <c r="D1789" s="545">
        <v>90091</v>
      </c>
      <c r="E1789" s="545">
        <v>90091</v>
      </c>
      <c r="F1789" s="545" t="s">
        <v>6851</v>
      </c>
      <c r="G1789" s="543" t="s">
        <v>6852</v>
      </c>
      <c r="H1789" s="545" t="s">
        <v>2546</v>
      </c>
      <c r="I1789" s="544" t="s">
        <v>2478</v>
      </c>
      <c r="J1789" s="543" t="s">
        <v>2478</v>
      </c>
      <c r="K1789" s="543" t="s">
        <v>2478</v>
      </c>
      <c r="L1789" s="543" t="s">
        <v>2478</v>
      </c>
      <c r="M1789" s="543" t="s">
        <v>2478</v>
      </c>
      <c r="N1789" s="543" t="s">
        <v>2478</v>
      </c>
      <c r="O1789" s="543" t="s">
        <v>2478</v>
      </c>
      <c r="P1789" s="543" t="s">
        <v>2478</v>
      </c>
      <c r="Q1789" s="543" t="s">
        <v>2478</v>
      </c>
      <c r="R1789" s="543" t="s">
        <v>2478</v>
      </c>
      <c r="S1789" s="543" t="s">
        <v>2478</v>
      </c>
    </row>
    <row r="1790" spans="1:19">
      <c r="A1790" s="540" t="s">
        <v>6204</v>
      </c>
      <c r="B1790" s="541"/>
      <c r="C1790" s="541"/>
      <c r="D1790" s="542">
        <v>90091</v>
      </c>
      <c r="E1790" s="542">
        <v>90091</v>
      </c>
      <c r="F1790" s="542" t="s">
        <v>6853</v>
      </c>
      <c r="G1790" s="540" t="s">
        <v>6854</v>
      </c>
      <c r="H1790" s="542" t="s">
        <v>2546</v>
      </c>
      <c r="I1790" s="541" t="s">
        <v>2478</v>
      </c>
      <c r="J1790" s="540" t="s">
        <v>2478</v>
      </c>
      <c r="K1790" s="540" t="s">
        <v>2478</v>
      </c>
      <c r="L1790" s="540" t="s">
        <v>2478</v>
      </c>
      <c r="M1790" s="540" t="s">
        <v>2478</v>
      </c>
      <c r="N1790" s="540" t="s">
        <v>2478</v>
      </c>
      <c r="O1790" s="540" t="s">
        <v>2478</v>
      </c>
      <c r="P1790" s="540" t="s">
        <v>2478</v>
      </c>
      <c r="Q1790" s="540" t="s">
        <v>2478</v>
      </c>
      <c r="R1790" s="540" t="s">
        <v>2478</v>
      </c>
      <c r="S1790" s="540" t="s">
        <v>2478</v>
      </c>
    </row>
    <row r="1791" spans="1:19">
      <c r="A1791" s="543" t="s">
        <v>6204</v>
      </c>
      <c r="B1791" s="544"/>
      <c r="C1791" s="544"/>
      <c r="D1791" s="545">
        <v>90092</v>
      </c>
      <c r="E1791" s="545">
        <v>90092</v>
      </c>
      <c r="F1791" s="545" t="s">
        <v>6855</v>
      </c>
      <c r="G1791" s="543" t="s">
        <v>6856</v>
      </c>
      <c r="H1791" s="545" t="s">
        <v>2546</v>
      </c>
      <c r="I1791" s="544" t="s">
        <v>2478</v>
      </c>
      <c r="J1791" s="543" t="s">
        <v>2478</v>
      </c>
      <c r="K1791" s="543" t="s">
        <v>2478</v>
      </c>
      <c r="L1791" s="543" t="s">
        <v>2478</v>
      </c>
      <c r="M1791" s="543" t="s">
        <v>2478</v>
      </c>
      <c r="N1791" s="543" t="s">
        <v>2478</v>
      </c>
      <c r="O1791" s="543" t="s">
        <v>2478</v>
      </c>
      <c r="P1791" s="543" t="s">
        <v>2478</v>
      </c>
      <c r="Q1791" s="543" t="s">
        <v>2478</v>
      </c>
      <c r="R1791" s="543" t="s">
        <v>2478</v>
      </c>
      <c r="S1791" s="543" t="s">
        <v>2478</v>
      </c>
    </row>
    <row r="1792" spans="1:19">
      <c r="A1792" s="540" t="s">
        <v>6204</v>
      </c>
      <c r="B1792" s="541"/>
      <c r="C1792" s="541"/>
      <c r="D1792" s="542">
        <v>90905</v>
      </c>
      <c r="E1792" s="542">
        <v>90905</v>
      </c>
      <c r="F1792" s="542" t="s">
        <v>6857</v>
      </c>
      <c r="G1792" s="540" t="s">
        <v>6858</v>
      </c>
      <c r="H1792" s="542" t="s">
        <v>2469</v>
      </c>
      <c r="I1792" s="541" t="s">
        <v>2478</v>
      </c>
      <c r="J1792" s="540" t="s">
        <v>2478</v>
      </c>
      <c r="K1792" s="540" t="s">
        <v>2478</v>
      </c>
      <c r="L1792" s="540" t="s">
        <v>2478</v>
      </c>
      <c r="M1792" s="540" t="s">
        <v>2478</v>
      </c>
      <c r="N1792" s="540" t="s">
        <v>2478</v>
      </c>
      <c r="O1792" s="540" t="s">
        <v>2478</v>
      </c>
      <c r="P1792" s="540" t="s">
        <v>2478</v>
      </c>
      <c r="Q1792" s="540" t="s">
        <v>2478</v>
      </c>
      <c r="R1792" s="540" t="s">
        <v>2478</v>
      </c>
      <c r="S1792" s="540" t="s">
        <v>2478</v>
      </c>
    </row>
    <row r="1793" spans="1:19">
      <c r="A1793" s="543" t="s">
        <v>6204</v>
      </c>
      <c r="B1793" s="544"/>
      <c r="C1793" s="544"/>
      <c r="D1793" s="545">
        <v>90905</v>
      </c>
      <c r="E1793" s="545">
        <v>90905</v>
      </c>
      <c r="F1793" s="545" t="s">
        <v>6859</v>
      </c>
      <c r="G1793" s="543" t="s">
        <v>6860</v>
      </c>
      <c r="H1793" s="545" t="s">
        <v>2469</v>
      </c>
      <c r="I1793" s="544" t="s">
        <v>2478</v>
      </c>
      <c r="J1793" s="543" t="s">
        <v>2478</v>
      </c>
      <c r="K1793" s="543" t="s">
        <v>2478</v>
      </c>
      <c r="L1793" s="543" t="s">
        <v>2478</v>
      </c>
      <c r="M1793" s="543" t="s">
        <v>2478</v>
      </c>
      <c r="N1793" s="543" t="s">
        <v>2478</v>
      </c>
      <c r="O1793" s="543" t="s">
        <v>2478</v>
      </c>
      <c r="P1793" s="543" t="s">
        <v>2478</v>
      </c>
      <c r="Q1793" s="543" t="s">
        <v>2478</v>
      </c>
      <c r="R1793" s="543" t="s">
        <v>2478</v>
      </c>
      <c r="S1793" s="543" t="s">
        <v>2478</v>
      </c>
    </row>
    <row r="1794" spans="1:19">
      <c r="A1794" s="540" t="s">
        <v>6204</v>
      </c>
      <c r="B1794" s="541"/>
      <c r="C1794" s="541"/>
      <c r="D1794" s="542">
        <v>90905</v>
      </c>
      <c r="E1794" s="542">
        <v>90905</v>
      </c>
      <c r="F1794" s="542" t="s">
        <v>6861</v>
      </c>
      <c r="G1794" s="540" t="s">
        <v>6862</v>
      </c>
      <c r="H1794" s="542" t="s">
        <v>2546</v>
      </c>
      <c r="I1794" s="541" t="s">
        <v>2478</v>
      </c>
      <c r="J1794" s="540" t="s">
        <v>2478</v>
      </c>
      <c r="K1794" s="540" t="s">
        <v>2478</v>
      </c>
      <c r="L1794" s="540" t="s">
        <v>2478</v>
      </c>
      <c r="M1794" s="540" t="s">
        <v>2478</v>
      </c>
      <c r="N1794" s="540" t="s">
        <v>2478</v>
      </c>
      <c r="O1794" s="540" t="s">
        <v>2478</v>
      </c>
      <c r="P1794" s="540" t="s">
        <v>2478</v>
      </c>
      <c r="Q1794" s="540" t="s">
        <v>2478</v>
      </c>
      <c r="R1794" s="540" t="s">
        <v>2478</v>
      </c>
      <c r="S1794" s="540" t="s">
        <v>2478</v>
      </c>
    </row>
    <row r="1795" spans="1:19">
      <c r="A1795" s="543" t="s">
        <v>6204</v>
      </c>
      <c r="B1795" s="544"/>
      <c r="C1795" s="544"/>
      <c r="D1795" s="545" t="s">
        <v>6204</v>
      </c>
      <c r="E1795" s="545" t="s">
        <v>6204</v>
      </c>
      <c r="F1795" s="545" t="s">
        <v>6863</v>
      </c>
      <c r="G1795" s="543" t="s">
        <v>6864</v>
      </c>
      <c r="H1795" s="545" t="s">
        <v>3468</v>
      </c>
      <c r="I1795" s="544" t="s">
        <v>2478</v>
      </c>
      <c r="J1795" s="543" t="s">
        <v>2478</v>
      </c>
      <c r="K1795" s="543" t="s">
        <v>2478</v>
      </c>
      <c r="L1795" s="543" t="s">
        <v>2478</v>
      </c>
      <c r="M1795" s="543" t="s">
        <v>2478</v>
      </c>
      <c r="N1795" s="543" t="s">
        <v>2478</v>
      </c>
      <c r="O1795" s="543" t="s">
        <v>2478</v>
      </c>
      <c r="P1795" s="543" t="s">
        <v>2478</v>
      </c>
      <c r="Q1795" s="543" t="s">
        <v>2478</v>
      </c>
      <c r="R1795" s="543" t="s">
        <v>2478</v>
      </c>
      <c r="S1795" s="543" t="s">
        <v>2478</v>
      </c>
    </row>
    <row r="1796" spans="1:19">
      <c r="A1796" s="540" t="s">
        <v>6204</v>
      </c>
      <c r="B1796" s="541"/>
      <c r="C1796" s="541"/>
      <c r="D1796" s="542" t="s">
        <v>6204</v>
      </c>
      <c r="E1796" s="542" t="s">
        <v>6204</v>
      </c>
      <c r="F1796" s="542" t="s">
        <v>6865</v>
      </c>
      <c r="G1796" s="540" t="s">
        <v>6866</v>
      </c>
      <c r="H1796" s="542" t="s">
        <v>2546</v>
      </c>
      <c r="I1796" s="541" t="s">
        <v>2478</v>
      </c>
      <c r="J1796" s="540" t="s">
        <v>2478</v>
      </c>
      <c r="K1796" s="540" t="s">
        <v>2478</v>
      </c>
      <c r="L1796" s="540" t="s">
        <v>2478</v>
      </c>
      <c r="M1796" s="540" t="s">
        <v>2478</v>
      </c>
      <c r="N1796" s="540" t="s">
        <v>2478</v>
      </c>
      <c r="O1796" s="540" t="s">
        <v>2478</v>
      </c>
      <c r="P1796" s="540" t="s">
        <v>2478</v>
      </c>
      <c r="Q1796" s="540" t="s">
        <v>2478</v>
      </c>
      <c r="R1796" s="540" t="s">
        <v>2478</v>
      </c>
      <c r="S1796" s="540" t="s">
        <v>2478</v>
      </c>
    </row>
    <row r="1797" spans="1:19">
      <c r="A1797" s="543" t="s">
        <v>6204</v>
      </c>
      <c r="B1797" s="544"/>
      <c r="C1797" s="544"/>
      <c r="D1797" s="545" t="s">
        <v>6204</v>
      </c>
      <c r="E1797" s="545" t="s">
        <v>6204</v>
      </c>
      <c r="F1797" s="545" t="s">
        <v>6867</v>
      </c>
      <c r="G1797" s="543" t="s">
        <v>6868</v>
      </c>
      <c r="H1797" s="545" t="s">
        <v>2546</v>
      </c>
      <c r="I1797" s="544" t="s">
        <v>2478</v>
      </c>
      <c r="J1797" s="543" t="s">
        <v>2478</v>
      </c>
      <c r="K1797" s="543" t="s">
        <v>2478</v>
      </c>
      <c r="L1797" s="543" t="s">
        <v>2478</v>
      </c>
      <c r="M1797" s="543" t="s">
        <v>2478</v>
      </c>
      <c r="N1797" s="543" t="s">
        <v>2478</v>
      </c>
      <c r="O1797" s="543" t="s">
        <v>2478</v>
      </c>
      <c r="P1797" s="543" t="s">
        <v>2478</v>
      </c>
      <c r="Q1797" s="543" t="s">
        <v>2478</v>
      </c>
      <c r="R1797" s="543" t="s">
        <v>2478</v>
      </c>
      <c r="S1797" s="543" t="s">
        <v>2478</v>
      </c>
    </row>
    <row r="1798" spans="1:19">
      <c r="A1798" s="540" t="s">
        <v>6204</v>
      </c>
      <c r="B1798" s="541"/>
      <c r="C1798" s="541"/>
      <c r="D1798" s="542">
        <v>90095</v>
      </c>
      <c r="E1798" s="542">
        <v>90095</v>
      </c>
      <c r="F1798" s="542" t="s">
        <v>6869</v>
      </c>
      <c r="G1798" s="540" t="s">
        <v>6870</v>
      </c>
      <c r="H1798" s="542" t="s">
        <v>2546</v>
      </c>
      <c r="I1798" s="541" t="s">
        <v>2478</v>
      </c>
      <c r="J1798" s="540" t="s">
        <v>2478</v>
      </c>
      <c r="K1798" s="540" t="s">
        <v>2478</v>
      </c>
      <c r="L1798" s="540" t="s">
        <v>2478</v>
      </c>
      <c r="M1798" s="540" t="s">
        <v>2478</v>
      </c>
      <c r="N1798" s="540" t="s">
        <v>2478</v>
      </c>
      <c r="O1798" s="540" t="s">
        <v>2478</v>
      </c>
      <c r="P1798" s="540" t="s">
        <v>2478</v>
      </c>
      <c r="Q1798" s="540" t="s">
        <v>2478</v>
      </c>
      <c r="R1798" s="540" t="s">
        <v>2478</v>
      </c>
      <c r="S1798" s="540" t="s">
        <v>2478</v>
      </c>
    </row>
    <row r="1799" spans="1:19">
      <c r="A1799" s="543" t="s">
        <v>6204</v>
      </c>
      <c r="B1799" s="544"/>
      <c r="C1799" s="544"/>
      <c r="D1799" s="545">
        <v>90095</v>
      </c>
      <c r="E1799" s="545">
        <v>90095</v>
      </c>
      <c r="F1799" s="545" t="s">
        <v>6871</v>
      </c>
      <c r="G1799" s="543" t="s">
        <v>6872</v>
      </c>
      <c r="H1799" s="545" t="s">
        <v>2469</v>
      </c>
      <c r="I1799" s="544" t="s">
        <v>2478</v>
      </c>
      <c r="J1799" s="543" t="s">
        <v>2478</v>
      </c>
      <c r="K1799" s="543" t="s">
        <v>2478</v>
      </c>
      <c r="L1799" s="543" t="s">
        <v>2478</v>
      </c>
      <c r="M1799" s="543" t="s">
        <v>2478</v>
      </c>
      <c r="N1799" s="543" t="s">
        <v>2478</v>
      </c>
      <c r="O1799" s="543" t="s">
        <v>2478</v>
      </c>
      <c r="P1799" s="543" t="s">
        <v>2478</v>
      </c>
      <c r="Q1799" s="543" t="s">
        <v>2478</v>
      </c>
      <c r="R1799" s="543" t="s">
        <v>2478</v>
      </c>
      <c r="S1799" s="543" t="s">
        <v>2478</v>
      </c>
    </row>
    <row r="1800" spans="1:19">
      <c r="A1800" s="540" t="s">
        <v>6204</v>
      </c>
      <c r="B1800" s="541"/>
      <c r="C1800" s="541"/>
      <c r="D1800" s="542">
        <v>90095</v>
      </c>
      <c r="E1800" s="542">
        <v>90095</v>
      </c>
      <c r="F1800" s="542" t="s">
        <v>6873</v>
      </c>
      <c r="G1800" s="540" t="s">
        <v>6874</v>
      </c>
      <c r="H1800" s="542" t="s">
        <v>2546</v>
      </c>
      <c r="I1800" s="541" t="s">
        <v>2478</v>
      </c>
      <c r="J1800" s="540" t="s">
        <v>2478</v>
      </c>
      <c r="K1800" s="540" t="s">
        <v>2478</v>
      </c>
      <c r="L1800" s="540" t="s">
        <v>2478</v>
      </c>
      <c r="M1800" s="540" t="s">
        <v>2478</v>
      </c>
      <c r="N1800" s="540" t="s">
        <v>2478</v>
      </c>
      <c r="O1800" s="540" t="s">
        <v>2478</v>
      </c>
      <c r="P1800" s="540" t="s">
        <v>2478</v>
      </c>
      <c r="Q1800" s="540" t="s">
        <v>2478</v>
      </c>
      <c r="R1800" s="540" t="s">
        <v>2478</v>
      </c>
      <c r="S1800" s="540" t="s">
        <v>2478</v>
      </c>
    </row>
    <row r="1801" spans="1:19">
      <c r="A1801" s="543" t="s">
        <v>6204</v>
      </c>
      <c r="B1801" s="544"/>
      <c r="C1801" s="544"/>
      <c r="D1801" s="545">
        <v>90096</v>
      </c>
      <c r="E1801" s="545">
        <v>90096</v>
      </c>
      <c r="F1801" s="545" t="s">
        <v>6875</v>
      </c>
      <c r="G1801" s="543" t="s">
        <v>6876</v>
      </c>
      <c r="H1801" s="545" t="s">
        <v>2546</v>
      </c>
      <c r="I1801" s="544" t="s">
        <v>2478</v>
      </c>
      <c r="J1801" s="543" t="s">
        <v>2478</v>
      </c>
      <c r="K1801" s="543" t="s">
        <v>2478</v>
      </c>
      <c r="L1801" s="543" t="s">
        <v>2478</v>
      </c>
      <c r="M1801" s="543" t="s">
        <v>2478</v>
      </c>
      <c r="N1801" s="543" t="s">
        <v>2478</v>
      </c>
      <c r="O1801" s="543" t="s">
        <v>2478</v>
      </c>
      <c r="P1801" s="543" t="s">
        <v>2478</v>
      </c>
      <c r="Q1801" s="543" t="s">
        <v>2478</v>
      </c>
      <c r="R1801" s="543" t="s">
        <v>2478</v>
      </c>
      <c r="S1801" s="543" t="s">
        <v>2478</v>
      </c>
    </row>
    <row r="1802" spans="1:19">
      <c r="A1802" s="540" t="s">
        <v>6204</v>
      </c>
      <c r="B1802" s="541"/>
      <c r="C1802" s="541"/>
      <c r="D1802" s="542">
        <v>90096</v>
      </c>
      <c r="E1802" s="542">
        <v>90096</v>
      </c>
      <c r="F1802" s="542" t="s">
        <v>6877</v>
      </c>
      <c r="G1802" s="540" t="s">
        <v>6878</v>
      </c>
      <c r="H1802" s="542" t="s">
        <v>2546</v>
      </c>
      <c r="I1802" s="541" t="s">
        <v>2478</v>
      </c>
      <c r="J1802" s="540" t="s">
        <v>2478</v>
      </c>
      <c r="K1802" s="540" t="s">
        <v>2478</v>
      </c>
      <c r="L1802" s="540" t="s">
        <v>2478</v>
      </c>
      <c r="M1802" s="540" t="s">
        <v>2478</v>
      </c>
      <c r="N1802" s="540" t="s">
        <v>2478</v>
      </c>
      <c r="O1802" s="540" t="s">
        <v>2478</v>
      </c>
      <c r="P1802" s="540" t="s">
        <v>2478</v>
      </c>
      <c r="Q1802" s="540" t="s">
        <v>2478</v>
      </c>
      <c r="R1802" s="540" t="s">
        <v>2478</v>
      </c>
      <c r="S1802" s="540" t="s">
        <v>2478</v>
      </c>
    </row>
    <row r="1803" spans="1:19">
      <c r="A1803" s="543" t="s">
        <v>6204</v>
      </c>
      <c r="B1803" s="544"/>
      <c r="C1803" s="544"/>
      <c r="D1803" s="545">
        <v>94000</v>
      </c>
      <c r="E1803" s="545">
        <v>94000</v>
      </c>
      <c r="F1803" s="545" t="s">
        <v>6879</v>
      </c>
      <c r="G1803" s="543" t="s">
        <v>6880</v>
      </c>
      <c r="H1803" s="545" t="s">
        <v>2546</v>
      </c>
      <c r="I1803" s="544" t="s">
        <v>2478</v>
      </c>
      <c r="J1803" s="543" t="s">
        <v>2478</v>
      </c>
      <c r="K1803" s="543" t="s">
        <v>2478</v>
      </c>
      <c r="L1803" s="543" t="s">
        <v>2478</v>
      </c>
      <c r="M1803" s="543" t="s">
        <v>2478</v>
      </c>
      <c r="N1803" s="543" t="s">
        <v>2478</v>
      </c>
      <c r="O1803" s="543" t="s">
        <v>2478</v>
      </c>
      <c r="P1803" s="543" t="s">
        <v>2478</v>
      </c>
      <c r="Q1803" s="543" t="s">
        <v>2478</v>
      </c>
      <c r="R1803" s="543" t="s">
        <v>2478</v>
      </c>
      <c r="S1803" s="543" t="s">
        <v>2478</v>
      </c>
    </row>
    <row r="1804" spans="1:19">
      <c r="A1804" s="540" t="s">
        <v>6204</v>
      </c>
      <c r="B1804" s="541"/>
      <c r="C1804" s="541"/>
      <c r="D1804" s="542">
        <v>94000</v>
      </c>
      <c r="E1804" s="542">
        <v>94000</v>
      </c>
      <c r="F1804" s="542" t="s">
        <v>6881</v>
      </c>
      <c r="G1804" s="540" t="s">
        <v>6882</v>
      </c>
      <c r="H1804" s="542" t="s">
        <v>2469</v>
      </c>
      <c r="I1804" s="541" t="s">
        <v>2478</v>
      </c>
      <c r="J1804" s="540" t="s">
        <v>2478</v>
      </c>
      <c r="K1804" s="540" t="s">
        <v>2478</v>
      </c>
      <c r="L1804" s="540" t="s">
        <v>2478</v>
      </c>
      <c r="M1804" s="540" t="s">
        <v>2478</v>
      </c>
      <c r="N1804" s="540" t="s">
        <v>2478</v>
      </c>
      <c r="O1804" s="540" t="s">
        <v>2478</v>
      </c>
      <c r="P1804" s="540" t="s">
        <v>2478</v>
      </c>
      <c r="Q1804" s="540" t="s">
        <v>2478</v>
      </c>
      <c r="R1804" s="540" t="s">
        <v>2478</v>
      </c>
      <c r="S1804" s="540" t="s">
        <v>2478</v>
      </c>
    </row>
    <row r="1805" spans="1:19">
      <c r="A1805" s="543" t="s">
        <v>6204</v>
      </c>
      <c r="B1805" s="544"/>
      <c r="C1805" s="544"/>
      <c r="D1805" s="545">
        <v>94000</v>
      </c>
      <c r="E1805" s="545">
        <v>94000</v>
      </c>
      <c r="F1805" s="545" t="s">
        <v>6883</v>
      </c>
      <c r="G1805" s="543" t="s">
        <v>6884</v>
      </c>
      <c r="H1805" s="545" t="s">
        <v>2469</v>
      </c>
      <c r="I1805" s="544" t="s">
        <v>2478</v>
      </c>
      <c r="J1805" s="543" t="s">
        <v>2478</v>
      </c>
      <c r="K1805" s="543" t="s">
        <v>2478</v>
      </c>
      <c r="L1805" s="543" t="s">
        <v>2478</v>
      </c>
      <c r="M1805" s="543" t="s">
        <v>2478</v>
      </c>
      <c r="N1805" s="543" t="s">
        <v>2478</v>
      </c>
      <c r="O1805" s="543" t="s">
        <v>2478</v>
      </c>
      <c r="P1805" s="543" t="s">
        <v>2478</v>
      </c>
      <c r="Q1805" s="543" t="s">
        <v>2478</v>
      </c>
      <c r="R1805" s="543" t="s">
        <v>2478</v>
      </c>
      <c r="S1805" s="543" t="s">
        <v>2478</v>
      </c>
    </row>
    <row r="1806" spans="1:19">
      <c r="A1806" s="540" t="s">
        <v>6204</v>
      </c>
      <c r="B1806" s="541"/>
      <c r="C1806" s="541"/>
      <c r="D1806" s="542">
        <v>94000</v>
      </c>
      <c r="E1806" s="542">
        <v>94000</v>
      </c>
      <c r="F1806" s="542" t="s">
        <v>6885</v>
      </c>
      <c r="G1806" s="540" t="s">
        <v>6886</v>
      </c>
      <c r="H1806" s="542" t="s">
        <v>2546</v>
      </c>
      <c r="I1806" s="541" t="s">
        <v>2478</v>
      </c>
      <c r="J1806" s="540" t="s">
        <v>2478</v>
      </c>
      <c r="K1806" s="540" t="s">
        <v>2478</v>
      </c>
      <c r="L1806" s="540" t="s">
        <v>2478</v>
      </c>
      <c r="M1806" s="540" t="s">
        <v>2478</v>
      </c>
      <c r="N1806" s="540" t="s">
        <v>2478</v>
      </c>
      <c r="O1806" s="540" t="s">
        <v>2478</v>
      </c>
      <c r="P1806" s="540" t="s">
        <v>2478</v>
      </c>
      <c r="Q1806" s="540" t="s">
        <v>2478</v>
      </c>
      <c r="R1806" s="540" t="s">
        <v>2478</v>
      </c>
      <c r="S1806" s="540" t="s">
        <v>2478</v>
      </c>
    </row>
    <row r="1807" spans="1:19">
      <c r="A1807" s="543" t="s">
        <v>6204</v>
      </c>
      <c r="B1807" s="544"/>
      <c r="C1807" s="544"/>
      <c r="D1807" s="545">
        <v>94000</v>
      </c>
      <c r="E1807" s="545">
        <v>94000</v>
      </c>
      <c r="F1807" s="545" t="s">
        <v>6887</v>
      </c>
      <c r="G1807" s="543" t="s">
        <v>6888</v>
      </c>
      <c r="H1807" s="545" t="s">
        <v>2546</v>
      </c>
      <c r="I1807" s="544" t="s">
        <v>2478</v>
      </c>
      <c r="J1807" s="543" t="s">
        <v>2478</v>
      </c>
      <c r="K1807" s="543" t="s">
        <v>2478</v>
      </c>
      <c r="L1807" s="543" t="s">
        <v>2478</v>
      </c>
      <c r="M1807" s="543" t="s">
        <v>2478</v>
      </c>
      <c r="N1807" s="543" t="s">
        <v>2478</v>
      </c>
      <c r="O1807" s="543" t="s">
        <v>2478</v>
      </c>
      <c r="P1807" s="543" t="s">
        <v>2478</v>
      </c>
      <c r="Q1807" s="543" t="s">
        <v>2478</v>
      </c>
      <c r="R1807" s="543" t="s">
        <v>2478</v>
      </c>
      <c r="S1807" s="543" t="s">
        <v>2478</v>
      </c>
    </row>
    <row r="1808" spans="1:19">
      <c r="A1808" s="540" t="s">
        <v>6204</v>
      </c>
      <c r="B1808" s="541"/>
      <c r="C1808" s="541"/>
      <c r="D1808" s="542">
        <v>94000</v>
      </c>
      <c r="E1808" s="542">
        <v>94000</v>
      </c>
      <c r="F1808" s="542" t="s">
        <v>6889</v>
      </c>
      <c r="G1808" s="540" t="s">
        <v>6890</v>
      </c>
      <c r="H1808" s="542" t="s">
        <v>2546</v>
      </c>
      <c r="I1808" s="541" t="s">
        <v>2478</v>
      </c>
      <c r="J1808" s="540" t="s">
        <v>2478</v>
      </c>
      <c r="K1808" s="540" t="s">
        <v>2478</v>
      </c>
      <c r="L1808" s="540" t="s">
        <v>2478</v>
      </c>
      <c r="M1808" s="540" t="s">
        <v>2478</v>
      </c>
      <c r="N1808" s="540" t="s">
        <v>2478</v>
      </c>
      <c r="O1808" s="540" t="s">
        <v>2478</v>
      </c>
      <c r="P1808" s="540" t="s">
        <v>2478</v>
      </c>
      <c r="Q1808" s="540" t="s">
        <v>2478</v>
      </c>
      <c r="R1808" s="540" t="s">
        <v>2478</v>
      </c>
      <c r="S1808" s="540" t="s">
        <v>2478</v>
      </c>
    </row>
    <row r="1809" spans="1:19">
      <c r="A1809" s="543" t="s">
        <v>6204</v>
      </c>
      <c r="B1809" s="544"/>
      <c r="C1809" s="544"/>
      <c r="D1809" s="545">
        <v>94000</v>
      </c>
      <c r="E1809" s="545">
        <v>94000</v>
      </c>
      <c r="F1809" s="545" t="s">
        <v>6891</v>
      </c>
      <c r="G1809" s="543" t="s">
        <v>6892</v>
      </c>
      <c r="H1809" s="545" t="s">
        <v>2546</v>
      </c>
      <c r="I1809" s="544" t="s">
        <v>2478</v>
      </c>
      <c r="J1809" s="543" t="s">
        <v>2478</v>
      </c>
      <c r="K1809" s="543" t="s">
        <v>2478</v>
      </c>
      <c r="L1809" s="543" t="s">
        <v>2478</v>
      </c>
      <c r="M1809" s="543" t="s">
        <v>2478</v>
      </c>
      <c r="N1809" s="543" t="s">
        <v>2478</v>
      </c>
      <c r="O1809" s="543" t="s">
        <v>2478</v>
      </c>
      <c r="P1809" s="543" t="s">
        <v>2478</v>
      </c>
      <c r="Q1809" s="543" t="s">
        <v>2478</v>
      </c>
      <c r="R1809" s="543" t="s">
        <v>2478</v>
      </c>
      <c r="S1809" s="543" t="s">
        <v>2478</v>
      </c>
    </row>
    <row r="1810" spans="1:19">
      <c r="A1810" s="540" t="s">
        <v>6204</v>
      </c>
      <c r="B1810" s="541"/>
      <c r="C1810" s="541"/>
      <c r="D1810" s="542">
        <v>94000</v>
      </c>
      <c r="E1810" s="542">
        <v>94000</v>
      </c>
      <c r="F1810" s="542" t="s">
        <v>6893</v>
      </c>
      <c r="G1810" s="540" t="s">
        <v>6894</v>
      </c>
      <c r="H1810" s="542" t="s">
        <v>2546</v>
      </c>
      <c r="I1810" s="541" t="s">
        <v>2478</v>
      </c>
      <c r="J1810" s="540" t="s">
        <v>2478</v>
      </c>
      <c r="K1810" s="540" t="s">
        <v>2478</v>
      </c>
      <c r="L1810" s="540" t="s">
        <v>2478</v>
      </c>
      <c r="M1810" s="540" t="s">
        <v>2478</v>
      </c>
      <c r="N1810" s="540" t="s">
        <v>2478</v>
      </c>
      <c r="O1810" s="540" t="s">
        <v>2478</v>
      </c>
      <c r="P1810" s="540" t="s">
        <v>2478</v>
      </c>
      <c r="Q1810" s="540" t="s">
        <v>2478</v>
      </c>
      <c r="R1810" s="540" t="s">
        <v>2478</v>
      </c>
      <c r="S1810" s="540" t="s">
        <v>2478</v>
      </c>
    </row>
    <row r="1811" spans="1:19">
      <c r="A1811" s="543" t="s">
        <v>6204</v>
      </c>
      <c r="B1811" s="544"/>
      <c r="C1811" s="544"/>
      <c r="D1811" s="545" t="s">
        <v>6204</v>
      </c>
      <c r="E1811" s="545" t="s">
        <v>6204</v>
      </c>
      <c r="F1811" s="545" t="s">
        <v>6895</v>
      </c>
      <c r="G1811" s="543" t="s">
        <v>6896</v>
      </c>
      <c r="H1811" s="545" t="s">
        <v>3468</v>
      </c>
      <c r="I1811" s="544" t="s">
        <v>2478</v>
      </c>
      <c r="J1811" s="543" t="s">
        <v>2478</v>
      </c>
      <c r="K1811" s="543" t="s">
        <v>2478</v>
      </c>
      <c r="L1811" s="543" t="s">
        <v>2478</v>
      </c>
      <c r="M1811" s="543" t="s">
        <v>2478</v>
      </c>
      <c r="N1811" s="543" t="s">
        <v>2478</v>
      </c>
      <c r="O1811" s="543" t="s">
        <v>2478</v>
      </c>
      <c r="P1811" s="543" t="s">
        <v>2478</v>
      </c>
      <c r="Q1811" s="543" t="s">
        <v>2478</v>
      </c>
      <c r="R1811" s="543" t="s">
        <v>2478</v>
      </c>
      <c r="S1811" s="543" t="s">
        <v>2478</v>
      </c>
    </row>
    <row r="1812" spans="1:19">
      <c r="A1812" s="540" t="s">
        <v>6204</v>
      </c>
      <c r="B1812" s="541"/>
      <c r="C1812" s="541"/>
      <c r="D1812" s="542">
        <v>40056</v>
      </c>
      <c r="E1812" s="542">
        <v>40056</v>
      </c>
      <c r="F1812" s="542" t="s">
        <v>6897</v>
      </c>
      <c r="G1812" s="540" t="s">
        <v>6898</v>
      </c>
      <c r="H1812" s="542" t="s">
        <v>2546</v>
      </c>
      <c r="I1812" s="541" t="s">
        <v>2478</v>
      </c>
      <c r="J1812" s="540" t="s">
        <v>2478</v>
      </c>
      <c r="K1812" s="540" t="s">
        <v>2478</v>
      </c>
      <c r="L1812" s="540" t="s">
        <v>2478</v>
      </c>
      <c r="M1812" s="540" t="s">
        <v>2478</v>
      </c>
      <c r="N1812" s="540" t="s">
        <v>2478</v>
      </c>
      <c r="O1812" s="540" t="s">
        <v>2478</v>
      </c>
      <c r="P1812" s="540" t="s">
        <v>2478</v>
      </c>
      <c r="Q1812" s="540" t="s">
        <v>2478</v>
      </c>
      <c r="R1812" s="540" t="s">
        <v>2478</v>
      </c>
      <c r="S1812" s="540" t="s">
        <v>2478</v>
      </c>
    </row>
    <row r="1813" spans="1:19">
      <c r="A1813" s="543" t="s">
        <v>6204</v>
      </c>
      <c r="B1813" s="544"/>
      <c r="C1813" s="544"/>
      <c r="D1813" s="545">
        <v>80011</v>
      </c>
      <c r="E1813" s="545">
        <v>80011</v>
      </c>
      <c r="F1813" s="545" t="s">
        <v>6899</v>
      </c>
      <c r="G1813" s="543" t="s">
        <v>6900</v>
      </c>
      <c r="H1813" s="545" t="s">
        <v>3468</v>
      </c>
      <c r="I1813" s="544" t="s">
        <v>2478</v>
      </c>
      <c r="J1813" s="543" t="s">
        <v>2478</v>
      </c>
      <c r="K1813" s="543" t="s">
        <v>2478</v>
      </c>
      <c r="L1813" s="543" t="s">
        <v>2478</v>
      </c>
      <c r="M1813" s="543" t="s">
        <v>2478</v>
      </c>
      <c r="N1813" s="543" t="s">
        <v>2478</v>
      </c>
      <c r="O1813" s="543" t="s">
        <v>2478</v>
      </c>
      <c r="P1813" s="543" t="s">
        <v>2478</v>
      </c>
      <c r="Q1813" s="543" t="s">
        <v>2478</v>
      </c>
      <c r="R1813" s="543" t="s">
        <v>2478</v>
      </c>
      <c r="S1813" s="543" t="s">
        <v>2478</v>
      </c>
    </row>
    <row r="1814" spans="1:19">
      <c r="A1814" s="540" t="s">
        <v>6204</v>
      </c>
      <c r="B1814" s="541"/>
      <c r="C1814" s="541"/>
      <c r="D1814" s="542">
        <v>80012</v>
      </c>
      <c r="E1814" s="542">
        <v>80012</v>
      </c>
      <c r="F1814" s="542" t="s">
        <v>6901</v>
      </c>
      <c r="G1814" s="540" t="s">
        <v>6902</v>
      </c>
      <c r="H1814" s="542" t="s">
        <v>2546</v>
      </c>
      <c r="I1814" s="541" t="s">
        <v>2478</v>
      </c>
      <c r="J1814" s="540" t="s">
        <v>2478</v>
      </c>
      <c r="K1814" s="540" t="s">
        <v>2478</v>
      </c>
      <c r="L1814" s="540" t="s">
        <v>2478</v>
      </c>
      <c r="M1814" s="540" t="s">
        <v>2478</v>
      </c>
      <c r="N1814" s="540" t="s">
        <v>2478</v>
      </c>
      <c r="O1814" s="540" t="s">
        <v>2478</v>
      </c>
      <c r="P1814" s="540" t="s">
        <v>2478</v>
      </c>
      <c r="Q1814" s="540" t="s">
        <v>2478</v>
      </c>
      <c r="R1814" s="540" t="s">
        <v>2478</v>
      </c>
      <c r="S1814" s="540" t="s">
        <v>2478</v>
      </c>
    </row>
    <row r="1815" spans="1:19">
      <c r="A1815" s="543" t="s">
        <v>6204</v>
      </c>
      <c r="B1815" s="544"/>
      <c r="C1815" s="544"/>
      <c r="D1815" s="545">
        <v>90097</v>
      </c>
      <c r="E1815" s="545">
        <v>90097</v>
      </c>
      <c r="F1815" s="545" t="s">
        <v>6903</v>
      </c>
      <c r="G1815" s="543" t="s">
        <v>6904</v>
      </c>
      <c r="H1815" s="545" t="s">
        <v>2469</v>
      </c>
      <c r="I1815" s="544" t="s">
        <v>2478</v>
      </c>
      <c r="J1815" s="543" t="s">
        <v>2478</v>
      </c>
      <c r="K1815" s="543" t="s">
        <v>2478</v>
      </c>
      <c r="L1815" s="543" t="s">
        <v>2478</v>
      </c>
      <c r="M1815" s="543" t="s">
        <v>2478</v>
      </c>
      <c r="N1815" s="543" t="s">
        <v>2478</v>
      </c>
      <c r="O1815" s="543" t="s">
        <v>2478</v>
      </c>
      <c r="P1815" s="543" t="s">
        <v>2478</v>
      </c>
      <c r="Q1815" s="543" t="s">
        <v>2478</v>
      </c>
      <c r="R1815" s="543" t="s">
        <v>2478</v>
      </c>
      <c r="S1815" s="543" t="s">
        <v>2478</v>
      </c>
    </row>
    <row r="1816" spans="1:19">
      <c r="A1816" s="540" t="s">
        <v>6204</v>
      </c>
      <c r="B1816" s="541"/>
      <c r="C1816" s="541"/>
      <c r="D1816" s="542" t="s">
        <v>6204</v>
      </c>
      <c r="E1816" s="542" t="s">
        <v>6204</v>
      </c>
      <c r="F1816" s="542" t="s">
        <v>6905</v>
      </c>
      <c r="G1816" s="540" t="s">
        <v>6906</v>
      </c>
      <c r="H1816" s="542" t="s">
        <v>3468</v>
      </c>
      <c r="I1816" s="541" t="s">
        <v>2478</v>
      </c>
      <c r="J1816" s="540" t="s">
        <v>2478</v>
      </c>
      <c r="K1816" s="540" t="s">
        <v>2478</v>
      </c>
      <c r="L1816" s="540" t="s">
        <v>2478</v>
      </c>
      <c r="M1816" s="540" t="s">
        <v>2478</v>
      </c>
      <c r="N1816" s="540" t="s">
        <v>2478</v>
      </c>
      <c r="O1816" s="540" t="s">
        <v>2478</v>
      </c>
      <c r="P1816" s="540" t="s">
        <v>2478</v>
      </c>
      <c r="Q1816" s="540" t="s">
        <v>2478</v>
      </c>
      <c r="R1816" s="540" t="s">
        <v>2478</v>
      </c>
      <c r="S1816" s="540" t="s">
        <v>2478</v>
      </c>
    </row>
    <row r="1817" spans="1:19">
      <c r="A1817" s="543" t="s">
        <v>6204</v>
      </c>
      <c r="B1817" s="544"/>
      <c r="C1817" s="544"/>
      <c r="D1817" s="545" t="s">
        <v>6204</v>
      </c>
      <c r="E1817" s="545" t="s">
        <v>6204</v>
      </c>
      <c r="F1817" s="545" t="s">
        <v>6907</v>
      </c>
      <c r="G1817" s="543" t="s">
        <v>6908</v>
      </c>
      <c r="H1817" s="545" t="s">
        <v>3468</v>
      </c>
      <c r="I1817" s="544" t="s">
        <v>2478</v>
      </c>
      <c r="J1817" s="543" t="s">
        <v>2478</v>
      </c>
      <c r="K1817" s="543" t="s">
        <v>2478</v>
      </c>
      <c r="L1817" s="543" t="s">
        <v>2478</v>
      </c>
      <c r="M1817" s="543" t="s">
        <v>2478</v>
      </c>
      <c r="N1817" s="543" t="s">
        <v>2478</v>
      </c>
      <c r="O1817" s="543" t="s">
        <v>2478</v>
      </c>
      <c r="P1817" s="543" t="s">
        <v>2478</v>
      </c>
      <c r="Q1817" s="543" t="s">
        <v>2478</v>
      </c>
      <c r="R1817" s="543" t="s">
        <v>2478</v>
      </c>
      <c r="S1817" s="543" t="s">
        <v>2478</v>
      </c>
    </row>
    <row r="1818" spans="1:19">
      <c r="A1818" s="540" t="s">
        <v>6204</v>
      </c>
      <c r="B1818" s="541"/>
      <c r="C1818" s="541"/>
      <c r="D1818" s="542">
        <v>90103</v>
      </c>
      <c r="E1818" s="542">
        <v>90103</v>
      </c>
      <c r="F1818" s="542" t="s">
        <v>6909</v>
      </c>
      <c r="G1818" s="540" t="s">
        <v>6910</v>
      </c>
      <c r="H1818" s="542" t="s">
        <v>2469</v>
      </c>
      <c r="I1818" s="541" t="s">
        <v>2478</v>
      </c>
      <c r="J1818" s="540" t="s">
        <v>2478</v>
      </c>
      <c r="K1818" s="540" t="s">
        <v>2478</v>
      </c>
      <c r="L1818" s="540" t="s">
        <v>2478</v>
      </c>
      <c r="M1818" s="540" t="s">
        <v>2478</v>
      </c>
      <c r="N1818" s="540" t="s">
        <v>2478</v>
      </c>
      <c r="O1818" s="540" t="s">
        <v>2478</v>
      </c>
      <c r="P1818" s="540" t="s">
        <v>2478</v>
      </c>
      <c r="Q1818" s="540" t="s">
        <v>2478</v>
      </c>
      <c r="R1818" s="540" t="s">
        <v>2478</v>
      </c>
      <c r="S1818" s="540" t="s">
        <v>2478</v>
      </c>
    </row>
    <row r="1819" spans="1:19">
      <c r="A1819" s="543" t="s">
        <v>6204</v>
      </c>
      <c r="B1819" s="544"/>
      <c r="C1819" s="544"/>
      <c r="D1819" s="545">
        <v>90097</v>
      </c>
      <c r="E1819" s="545">
        <v>90097</v>
      </c>
      <c r="F1819" s="545" t="s">
        <v>6911</v>
      </c>
      <c r="G1819" s="543" t="s">
        <v>6912</v>
      </c>
      <c r="H1819" s="545" t="s">
        <v>2469</v>
      </c>
      <c r="I1819" s="544" t="s">
        <v>2478</v>
      </c>
      <c r="J1819" s="543" t="s">
        <v>2478</v>
      </c>
      <c r="K1819" s="543" t="s">
        <v>2478</v>
      </c>
      <c r="L1819" s="543" t="s">
        <v>2478</v>
      </c>
      <c r="M1819" s="543" t="s">
        <v>2478</v>
      </c>
      <c r="N1819" s="543" t="s">
        <v>2478</v>
      </c>
      <c r="O1819" s="543" t="s">
        <v>2478</v>
      </c>
      <c r="P1819" s="543" t="s">
        <v>2478</v>
      </c>
      <c r="Q1819" s="543" t="s">
        <v>2478</v>
      </c>
      <c r="R1819" s="543" t="s">
        <v>2478</v>
      </c>
      <c r="S1819" s="543" t="s">
        <v>2478</v>
      </c>
    </row>
    <row r="1820" spans="1:19">
      <c r="A1820" s="540" t="s">
        <v>6204</v>
      </c>
      <c r="B1820" s="541"/>
      <c r="C1820" s="541"/>
      <c r="D1820" s="542">
        <v>90097</v>
      </c>
      <c r="E1820" s="542">
        <v>90097</v>
      </c>
      <c r="F1820" s="542" t="s">
        <v>6913</v>
      </c>
      <c r="G1820" s="540" t="s">
        <v>6914</v>
      </c>
      <c r="H1820" s="542" t="s">
        <v>2469</v>
      </c>
      <c r="I1820" s="541" t="s">
        <v>2478</v>
      </c>
      <c r="J1820" s="540" t="s">
        <v>2478</v>
      </c>
      <c r="K1820" s="540" t="s">
        <v>2478</v>
      </c>
      <c r="L1820" s="540" t="s">
        <v>2478</v>
      </c>
      <c r="M1820" s="540" t="s">
        <v>2478</v>
      </c>
      <c r="N1820" s="540" t="s">
        <v>2478</v>
      </c>
      <c r="O1820" s="540" t="s">
        <v>2478</v>
      </c>
      <c r="P1820" s="540" t="s">
        <v>2478</v>
      </c>
      <c r="Q1820" s="540" t="s">
        <v>2478</v>
      </c>
      <c r="R1820" s="540" t="s">
        <v>2478</v>
      </c>
      <c r="S1820" s="540" t="s">
        <v>2478</v>
      </c>
    </row>
    <row r="1821" spans="1:19">
      <c r="A1821" s="543" t="s">
        <v>6204</v>
      </c>
      <c r="B1821" s="544"/>
      <c r="C1821" s="544"/>
      <c r="D1821" s="545">
        <v>90017</v>
      </c>
      <c r="E1821" s="545" t="s">
        <v>6915</v>
      </c>
      <c r="F1821" s="545" t="s">
        <v>6916</v>
      </c>
      <c r="G1821" s="543" t="s">
        <v>6917</v>
      </c>
      <c r="H1821" s="545" t="s">
        <v>2546</v>
      </c>
      <c r="I1821" s="544" t="s">
        <v>2478</v>
      </c>
      <c r="J1821" s="543" t="s">
        <v>2478</v>
      </c>
      <c r="K1821" s="543" t="s">
        <v>2478</v>
      </c>
      <c r="L1821" s="543" t="s">
        <v>2478</v>
      </c>
      <c r="M1821" s="543" t="s">
        <v>2478</v>
      </c>
      <c r="N1821" s="543" t="s">
        <v>2478</v>
      </c>
      <c r="O1821" s="543" t="s">
        <v>2478</v>
      </c>
      <c r="P1821" s="543" t="s">
        <v>2478</v>
      </c>
      <c r="Q1821" s="543" t="s">
        <v>2478</v>
      </c>
      <c r="R1821" s="543" t="s">
        <v>2478</v>
      </c>
      <c r="S1821" s="543" t="s">
        <v>2478</v>
      </c>
    </row>
    <row r="1822" spans="1:19">
      <c r="A1822" s="540" t="s">
        <v>6204</v>
      </c>
      <c r="B1822" s="541"/>
      <c r="C1822" s="541"/>
      <c r="D1822" s="542">
        <v>80011</v>
      </c>
      <c r="E1822" s="542">
        <v>80011</v>
      </c>
      <c r="F1822" s="542" t="s">
        <v>6918</v>
      </c>
      <c r="G1822" s="540" t="s">
        <v>6919</v>
      </c>
      <c r="H1822" s="542" t="s">
        <v>3468</v>
      </c>
      <c r="I1822" s="541" t="s">
        <v>2478</v>
      </c>
      <c r="J1822" s="540" t="s">
        <v>2478</v>
      </c>
      <c r="K1822" s="540" t="s">
        <v>2478</v>
      </c>
      <c r="L1822" s="540" t="s">
        <v>2478</v>
      </c>
      <c r="M1822" s="540" t="s">
        <v>2478</v>
      </c>
      <c r="N1822" s="540" t="s">
        <v>2478</v>
      </c>
      <c r="O1822" s="540" t="s">
        <v>2478</v>
      </c>
      <c r="P1822" s="540" t="s">
        <v>2478</v>
      </c>
      <c r="Q1822" s="540" t="s">
        <v>2478</v>
      </c>
      <c r="R1822" s="540" t="s">
        <v>2478</v>
      </c>
      <c r="S1822" s="540" t="s">
        <v>2478</v>
      </c>
    </row>
    <row r="1823" spans="1:19">
      <c r="A1823" s="543" t="s">
        <v>6204</v>
      </c>
      <c r="B1823" s="544"/>
      <c r="C1823" s="544"/>
      <c r="D1823" s="545">
        <v>90104</v>
      </c>
      <c r="E1823" s="545">
        <v>90104</v>
      </c>
      <c r="F1823" s="545" t="s">
        <v>6920</v>
      </c>
      <c r="G1823" s="543" t="s">
        <v>6921</v>
      </c>
      <c r="H1823" s="545" t="s">
        <v>2469</v>
      </c>
      <c r="I1823" s="544" t="s">
        <v>2478</v>
      </c>
      <c r="J1823" s="543" t="s">
        <v>2478</v>
      </c>
      <c r="K1823" s="543" t="s">
        <v>2478</v>
      </c>
      <c r="L1823" s="543" t="s">
        <v>2478</v>
      </c>
      <c r="M1823" s="543" t="s">
        <v>2478</v>
      </c>
      <c r="N1823" s="543" t="s">
        <v>2478</v>
      </c>
      <c r="O1823" s="543" t="s">
        <v>2478</v>
      </c>
      <c r="P1823" s="543" t="s">
        <v>2478</v>
      </c>
      <c r="Q1823" s="543" t="s">
        <v>2478</v>
      </c>
      <c r="R1823" s="543" t="s">
        <v>2478</v>
      </c>
      <c r="S1823" s="543" t="s">
        <v>2478</v>
      </c>
    </row>
    <row r="1824" spans="1:19">
      <c r="A1824" s="540" t="s">
        <v>6204</v>
      </c>
      <c r="B1824" s="541"/>
      <c r="C1824" s="541"/>
      <c r="D1824" s="542">
        <v>80012</v>
      </c>
      <c r="E1824" s="542">
        <v>80012</v>
      </c>
      <c r="F1824" s="542" t="s">
        <v>6922</v>
      </c>
      <c r="G1824" s="540" t="s">
        <v>6923</v>
      </c>
      <c r="H1824" s="542" t="s">
        <v>3468</v>
      </c>
      <c r="I1824" s="541" t="s">
        <v>2478</v>
      </c>
      <c r="J1824" s="540" t="s">
        <v>2478</v>
      </c>
      <c r="K1824" s="540" t="s">
        <v>2478</v>
      </c>
      <c r="L1824" s="540" t="s">
        <v>2478</v>
      </c>
      <c r="M1824" s="540" t="s">
        <v>2478</v>
      </c>
      <c r="N1824" s="540" t="s">
        <v>2478</v>
      </c>
      <c r="O1824" s="540" t="s">
        <v>2478</v>
      </c>
      <c r="P1824" s="540" t="s">
        <v>2478</v>
      </c>
      <c r="Q1824" s="540" t="s">
        <v>2478</v>
      </c>
      <c r="R1824" s="540" t="s">
        <v>2478</v>
      </c>
      <c r="S1824" s="540" t="s">
        <v>2478</v>
      </c>
    </row>
    <row r="1825" spans="1:19">
      <c r="A1825" s="543" t="s">
        <v>6204</v>
      </c>
      <c r="B1825" s="544"/>
      <c r="C1825" s="544"/>
      <c r="D1825" s="545">
        <v>90105</v>
      </c>
      <c r="E1825" s="545">
        <v>90105</v>
      </c>
      <c r="F1825" s="545" t="s">
        <v>6924</v>
      </c>
      <c r="G1825" s="543" t="s">
        <v>6925</v>
      </c>
      <c r="H1825" s="545" t="s">
        <v>2546</v>
      </c>
      <c r="I1825" s="544" t="s">
        <v>2478</v>
      </c>
      <c r="J1825" s="543" t="s">
        <v>2478</v>
      </c>
      <c r="K1825" s="543" t="s">
        <v>2478</v>
      </c>
      <c r="L1825" s="543" t="s">
        <v>2478</v>
      </c>
      <c r="M1825" s="543" t="s">
        <v>2478</v>
      </c>
      <c r="N1825" s="543" t="s">
        <v>2478</v>
      </c>
      <c r="O1825" s="543" t="s">
        <v>2478</v>
      </c>
      <c r="P1825" s="543" t="s">
        <v>2478</v>
      </c>
      <c r="Q1825" s="543" t="s">
        <v>2478</v>
      </c>
      <c r="R1825" s="543" t="s">
        <v>2478</v>
      </c>
      <c r="S1825" s="543" t="s">
        <v>2478</v>
      </c>
    </row>
    <row r="1826" spans="1:19">
      <c r="A1826" s="540" t="s">
        <v>6204</v>
      </c>
      <c r="B1826" s="541"/>
      <c r="C1826" s="541"/>
      <c r="D1826" s="542" t="s">
        <v>6204</v>
      </c>
      <c r="E1826" s="542" t="s">
        <v>6204</v>
      </c>
      <c r="F1826" s="542" t="s">
        <v>6926</v>
      </c>
      <c r="G1826" s="540" t="s">
        <v>6927</v>
      </c>
      <c r="H1826" s="542" t="s">
        <v>2546</v>
      </c>
      <c r="I1826" s="541" t="s">
        <v>2478</v>
      </c>
      <c r="J1826" s="540" t="s">
        <v>2478</v>
      </c>
      <c r="K1826" s="540" t="s">
        <v>2478</v>
      </c>
      <c r="L1826" s="540" t="s">
        <v>2478</v>
      </c>
      <c r="M1826" s="540" t="s">
        <v>2478</v>
      </c>
      <c r="N1826" s="540" t="s">
        <v>2478</v>
      </c>
      <c r="O1826" s="540" t="s">
        <v>2478</v>
      </c>
      <c r="P1826" s="540" t="s">
        <v>2478</v>
      </c>
      <c r="Q1826" s="540" t="s">
        <v>2478</v>
      </c>
      <c r="R1826" s="540" t="s">
        <v>2478</v>
      </c>
      <c r="S1826" s="540" t="s">
        <v>2478</v>
      </c>
    </row>
    <row r="1827" spans="1:19">
      <c r="A1827" s="543" t="s">
        <v>6204</v>
      </c>
      <c r="B1827" s="544"/>
      <c r="C1827" s="544"/>
      <c r="D1827" s="545">
        <v>90906</v>
      </c>
      <c r="E1827" s="545">
        <v>90906</v>
      </c>
      <c r="F1827" s="545" t="s">
        <v>6928</v>
      </c>
      <c r="G1827" s="543" t="s">
        <v>6929</v>
      </c>
      <c r="H1827" s="545" t="s">
        <v>2546</v>
      </c>
      <c r="I1827" s="544" t="s">
        <v>2478</v>
      </c>
      <c r="J1827" s="543" t="s">
        <v>2478</v>
      </c>
      <c r="K1827" s="543" t="s">
        <v>2478</v>
      </c>
      <c r="L1827" s="543" t="s">
        <v>2478</v>
      </c>
      <c r="M1827" s="543" t="s">
        <v>2478</v>
      </c>
      <c r="N1827" s="543" t="s">
        <v>2478</v>
      </c>
      <c r="O1827" s="543" t="s">
        <v>2478</v>
      </c>
      <c r="P1827" s="543" t="s">
        <v>2478</v>
      </c>
      <c r="Q1827" s="543" t="s">
        <v>2478</v>
      </c>
      <c r="R1827" s="543" t="s">
        <v>2478</v>
      </c>
      <c r="S1827" s="543" t="s">
        <v>2478</v>
      </c>
    </row>
    <row r="1828" spans="1:19">
      <c r="A1828" s="540" t="s">
        <v>6204</v>
      </c>
      <c r="B1828" s="541"/>
      <c r="C1828" s="541"/>
      <c r="D1828" s="542">
        <v>90906</v>
      </c>
      <c r="E1828" s="542">
        <v>90906</v>
      </c>
      <c r="F1828" s="542" t="s">
        <v>6930</v>
      </c>
      <c r="G1828" s="540" t="s">
        <v>6931</v>
      </c>
      <c r="H1828" s="542" t="s">
        <v>2546</v>
      </c>
      <c r="I1828" s="541" t="s">
        <v>2478</v>
      </c>
      <c r="J1828" s="540" t="s">
        <v>2478</v>
      </c>
      <c r="K1828" s="540" t="s">
        <v>2478</v>
      </c>
      <c r="L1828" s="540" t="s">
        <v>2478</v>
      </c>
      <c r="M1828" s="540" t="s">
        <v>2478</v>
      </c>
      <c r="N1828" s="540" t="s">
        <v>2478</v>
      </c>
      <c r="O1828" s="540" t="s">
        <v>2478</v>
      </c>
      <c r="P1828" s="540" t="s">
        <v>2478</v>
      </c>
      <c r="Q1828" s="540" t="s">
        <v>2478</v>
      </c>
      <c r="R1828" s="540" t="s">
        <v>2478</v>
      </c>
      <c r="S1828" s="540" t="s">
        <v>2478</v>
      </c>
    </row>
    <row r="1829" spans="1:19">
      <c r="A1829" s="543" t="s">
        <v>6204</v>
      </c>
      <c r="B1829" s="544"/>
      <c r="C1829" s="544"/>
      <c r="D1829" s="545">
        <v>90906</v>
      </c>
      <c r="E1829" s="545">
        <v>90906</v>
      </c>
      <c r="F1829" s="545" t="s">
        <v>6932</v>
      </c>
      <c r="G1829" s="543" t="s">
        <v>6933</v>
      </c>
      <c r="H1829" s="545" t="s">
        <v>2546</v>
      </c>
      <c r="I1829" s="544" t="s">
        <v>2478</v>
      </c>
      <c r="J1829" s="543" t="s">
        <v>2478</v>
      </c>
      <c r="K1829" s="543" t="s">
        <v>2478</v>
      </c>
      <c r="L1829" s="543" t="s">
        <v>2478</v>
      </c>
      <c r="M1829" s="543" t="s">
        <v>2478</v>
      </c>
      <c r="N1829" s="543" t="s">
        <v>2478</v>
      </c>
      <c r="O1829" s="543" t="s">
        <v>2478</v>
      </c>
      <c r="P1829" s="543" t="s">
        <v>2478</v>
      </c>
      <c r="Q1829" s="543" t="s">
        <v>2478</v>
      </c>
      <c r="R1829" s="543" t="s">
        <v>2478</v>
      </c>
      <c r="S1829" s="543" t="s">
        <v>2478</v>
      </c>
    </row>
    <row r="1830" spans="1:19">
      <c r="A1830" s="540" t="s">
        <v>6204</v>
      </c>
      <c r="B1830" s="541"/>
      <c r="C1830" s="541"/>
      <c r="D1830" s="542">
        <v>90906</v>
      </c>
      <c r="E1830" s="542">
        <v>90906</v>
      </c>
      <c r="F1830" s="542" t="s">
        <v>6934</v>
      </c>
      <c r="G1830" s="540" t="s">
        <v>6935</v>
      </c>
      <c r="H1830" s="542" t="s">
        <v>2546</v>
      </c>
      <c r="I1830" s="541" t="s">
        <v>2478</v>
      </c>
      <c r="J1830" s="540" t="s">
        <v>2478</v>
      </c>
      <c r="K1830" s="540" t="s">
        <v>2478</v>
      </c>
      <c r="L1830" s="540" t="s">
        <v>2478</v>
      </c>
      <c r="M1830" s="540" t="s">
        <v>2478</v>
      </c>
      <c r="N1830" s="540" t="s">
        <v>2478</v>
      </c>
      <c r="O1830" s="540" t="s">
        <v>2478</v>
      </c>
      <c r="P1830" s="540" t="s">
        <v>2478</v>
      </c>
      <c r="Q1830" s="540" t="s">
        <v>2478</v>
      </c>
      <c r="R1830" s="540" t="s">
        <v>2478</v>
      </c>
      <c r="S1830" s="540" t="s">
        <v>2478</v>
      </c>
    </row>
    <row r="1831" spans="1:19">
      <c r="A1831" s="543" t="s">
        <v>6204</v>
      </c>
      <c r="B1831" s="544"/>
      <c r="C1831" s="544"/>
      <c r="D1831" s="545" t="s">
        <v>6204</v>
      </c>
      <c r="E1831" s="545" t="s">
        <v>6204</v>
      </c>
      <c r="F1831" s="545" t="s">
        <v>6936</v>
      </c>
      <c r="G1831" s="543" t="s">
        <v>6937</v>
      </c>
      <c r="H1831" s="545" t="s">
        <v>2546</v>
      </c>
      <c r="I1831" s="544" t="s">
        <v>2478</v>
      </c>
      <c r="J1831" s="543" t="s">
        <v>2478</v>
      </c>
      <c r="K1831" s="543" t="s">
        <v>2478</v>
      </c>
      <c r="L1831" s="543" t="s">
        <v>2478</v>
      </c>
      <c r="M1831" s="543" t="s">
        <v>2478</v>
      </c>
      <c r="N1831" s="543" t="s">
        <v>2478</v>
      </c>
      <c r="O1831" s="543" t="s">
        <v>2478</v>
      </c>
      <c r="P1831" s="543" t="s">
        <v>2478</v>
      </c>
      <c r="Q1831" s="543" t="s">
        <v>2478</v>
      </c>
      <c r="R1831" s="543" t="s">
        <v>2478</v>
      </c>
      <c r="S1831" s="543" t="s">
        <v>2478</v>
      </c>
    </row>
    <row r="1832" spans="1:19">
      <c r="A1832" s="540" t="s">
        <v>6204</v>
      </c>
      <c r="B1832" s="541"/>
      <c r="C1832" s="541"/>
      <c r="D1832" s="542">
        <v>90906</v>
      </c>
      <c r="E1832" s="542">
        <v>90906</v>
      </c>
      <c r="F1832" s="542" t="s">
        <v>6938</v>
      </c>
      <c r="G1832" s="540" t="s">
        <v>6939</v>
      </c>
      <c r="H1832" s="542" t="s">
        <v>2546</v>
      </c>
      <c r="I1832" s="541" t="s">
        <v>2478</v>
      </c>
      <c r="J1832" s="540" t="s">
        <v>2478</v>
      </c>
      <c r="K1832" s="540" t="s">
        <v>2478</v>
      </c>
      <c r="L1832" s="540" t="s">
        <v>2478</v>
      </c>
      <c r="M1832" s="540" t="s">
        <v>2478</v>
      </c>
      <c r="N1832" s="540" t="s">
        <v>2478</v>
      </c>
      <c r="O1832" s="540" t="s">
        <v>2478</v>
      </c>
      <c r="P1832" s="540" t="s">
        <v>2478</v>
      </c>
      <c r="Q1832" s="540" t="s">
        <v>2478</v>
      </c>
      <c r="R1832" s="540" t="s">
        <v>2478</v>
      </c>
      <c r="S1832" s="540" t="s">
        <v>2478</v>
      </c>
    </row>
    <row r="1833" spans="1:19">
      <c r="A1833" s="543" t="s">
        <v>6204</v>
      </c>
      <c r="B1833" s="544"/>
      <c r="C1833" s="544"/>
      <c r="D1833" s="545">
        <v>90097</v>
      </c>
      <c r="E1833" s="545">
        <v>90097</v>
      </c>
      <c r="F1833" s="545" t="s">
        <v>6940</v>
      </c>
      <c r="G1833" s="543" t="s">
        <v>6941</v>
      </c>
      <c r="H1833" s="545" t="s">
        <v>2469</v>
      </c>
      <c r="I1833" s="544" t="s">
        <v>2478</v>
      </c>
      <c r="J1833" s="543" t="s">
        <v>2478</v>
      </c>
      <c r="K1833" s="543" t="s">
        <v>2478</v>
      </c>
      <c r="L1833" s="543" t="s">
        <v>2478</v>
      </c>
      <c r="M1833" s="543" t="s">
        <v>2478</v>
      </c>
      <c r="N1833" s="543" t="s">
        <v>2478</v>
      </c>
      <c r="O1833" s="543" t="s">
        <v>2478</v>
      </c>
      <c r="P1833" s="543" t="s">
        <v>2478</v>
      </c>
      <c r="Q1833" s="543" t="s">
        <v>2478</v>
      </c>
      <c r="R1833" s="543" t="s">
        <v>2478</v>
      </c>
      <c r="S1833" s="543" t="s">
        <v>2478</v>
      </c>
    </row>
    <row r="1834" spans="1:19">
      <c r="A1834" s="540" t="s">
        <v>6204</v>
      </c>
      <c r="B1834" s="541"/>
      <c r="C1834" s="541"/>
      <c r="D1834" s="542">
        <v>90107</v>
      </c>
      <c r="E1834" s="542">
        <v>90107</v>
      </c>
      <c r="F1834" s="542" t="s">
        <v>6942</v>
      </c>
      <c r="G1834" s="540" t="s">
        <v>6943</v>
      </c>
      <c r="H1834" s="542" t="s">
        <v>2546</v>
      </c>
      <c r="I1834" s="541" t="s">
        <v>2478</v>
      </c>
      <c r="J1834" s="540" t="s">
        <v>2478</v>
      </c>
      <c r="K1834" s="540" t="s">
        <v>2478</v>
      </c>
      <c r="L1834" s="540" t="s">
        <v>2478</v>
      </c>
      <c r="M1834" s="540" t="s">
        <v>2478</v>
      </c>
      <c r="N1834" s="540" t="s">
        <v>2478</v>
      </c>
      <c r="O1834" s="540" t="s">
        <v>2478</v>
      </c>
      <c r="P1834" s="540" t="s">
        <v>2478</v>
      </c>
      <c r="Q1834" s="540" t="s">
        <v>2478</v>
      </c>
      <c r="R1834" s="540" t="s">
        <v>2478</v>
      </c>
      <c r="S1834" s="540" t="s">
        <v>2478</v>
      </c>
    </row>
    <row r="1835" spans="1:19">
      <c r="A1835" s="543" t="s">
        <v>6204</v>
      </c>
      <c r="B1835" s="544"/>
      <c r="C1835" s="544"/>
      <c r="D1835" s="545">
        <v>90108</v>
      </c>
      <c r="E1835" s="545">
        <v>90108</v>
      </c>
      <c r="F1835" s="545" t="s">
        <v>6944</v>
      </c>
      <c r="G1835" s="543" t="s">
        <v>6945</v>
      </c>
      <c r="H1835" s="545" t="s">
        <v>2546</v>
      </c>
      <c r="I1835" s="544" t="s">
        <v>2478</v>
      </c>
      <c r="J1835" s="543" t="s">
        <v>2478</v>
      </c>
      <c r="K1835" s="543" t="s">
        <v>2478</v>
      </c>
      <c r="L1835" s="543" t="s">
        <v>2478</v>
      </c>
      <c r="M1835" s="543" t="s">
        <v>2478</v>
      </c>
      <c r="N1835" s="543" t="s">
        <v>2478</v>
      </c>
      <c r="O1835" s="543" t="s">
        <v>2478</v>
      </c>
      <c r="P1835" s="543" t="s">
        <v>2478</v>
      </c>
      <c r="Q1835" s="543" t="s">
        <v>2478</v>
      </c>
      <c r="R1835" s="543" t="s">
        <v>2478</v>
      </c>
      <c r="S1835" s="543" t="s">
        <v>2478</v>
      </c>
    </row>
    <row r="1836" spans="1:19">
      <c r="A1836" s="540" t="s">
        <v>6204</v>
      </c>
      <c r="B1836" s="541"/>
      <c r="C1836" s="541"/>
      <c r="D1836" s="542">
        <v>80015</v>
      </c>
      <c r="E1836" s="542">
        <v>80015</v>
      </c>
      <c r="F1836" s="542" t="s">
        <v>6946</v>
      </c>
      <c r="G1836" s="540" t="s">
        <v>6947</v>
      </c>
      <c r="H1836" s="542" t="s">
        <v>2546</v>
      </c>
      <c r="I1836" s="541" t="s">
        <v>2478</v>
      </c>
      <c r="J1836" s="540" t="s">
        <v>2478</v>
      </c>
      <c r="K1836" s="540" t="s">
        <v>2478</v>
      </c>
      <c r="L1836" s="540" t="s">
        <v>2478</v>
      </c>
      <c r="M1836" s="540" t="s">
        <v>2478</v>
      </c>
      <c r="N1836" s="540" t="s">
        <v>2478</v>
      </c>
      <c r="O1836" s="540" t="s">
        <v>2478</v>
      </c>
      <c r="P1836" s="540" t="s">
        <v>2478</v>
      </c>
      <c r="Q1836" s="540" t="s">
        <v>2478</v>
      </c>
      <c r="R1836" s="540" t="s">
        <v>2478</v>
      </c>
      <c r="S1836" s="540" t="s">
        <v>2478</v>
      </c>
    </row>
    <row r="1837" spans="1:19">
      <c r="A1837" s="543" t="s">
        <v>6204</v>
      </c>
      <c r="B1837" s="544"/>
      <c r="C1837" s="544"/>
      <c r="D1837" s="545">
        <v>90097</v>
      </c>
      <c r="E1837" s="545">
        <v>90097</v>
      </c>
      <c r="F1837" s="545" t="s">
        <v>6948</v>
      </c>
      <c r="G1837" s="543" t="s">
        <v>6949</v>
      </c>
      <c r="H1837" s="545" t="s">
        <v>2546</v>
      </c>
      <c r="I1837" s="544" t="s">
        <v>2478</v>
      </c>
      <c r="J1837" s="543" t="s">
        <v>2478</v>
      </c>
      <c r="K1837" s="543" t="s">
        <v>2478</v>
      </c>
      <c r="L1837" s="543" t="s">
        <v>2478</v>
      </c>
      <c r="M1837" s="543" t="s">
        <v>2478</v>
      </c>
      <c r="N1837" s="543" t="s">
        <v>2478</v>
      </c>
      <c r="O1837" s="543" t="s">
        <v>2478</v>
      </c>
      <c r="P1837" s="543" t="s">
        <v>2478</v>
      </c>
      <c r="Q1837" s="543" t="s">
        <v>2478</v>
      </c>
      <c r="R1837" s="543" t="s">
        <v>2478</v>
      </c>
      <c r="S1837" s="543" t="s">
        <v>2478</v>
      </c>
    </row>
    <row r="1838" spans="1:19">
      <c r="A1838" s="540" t="s">
        <v>6204</v>
      </c>
      <c r="B1838" s="541"/>
      <c r="C1838" s="541"/>
      <c r="D1838" s="542">
        <v>80016</v>
      </c>
      <c r="E1838" s="542">
        <v>80016</v>
      </c>
      <c r="F1838" s="542" t="s">
        <v>6950</v>
      </c>
      <c r="G1838" s="540" t="s">
        <v>6951</v>
      </c>
      <c r="H1838" s="542" t="s">
        <v>2546</v>
      </c>
      <c r="I1838" s="541" t="s">
        <v>2478</v>
      </c>
      <c r="J1838" s="540" t="s">
        <v>2478</v>
      </c>
      <c r="K1838" s="540" t="s">
        <v>2478</v>
      </c>
      <c r="L1838" s="540" t="s">
        <v>2478</v>
      </c>
      <c r="M1838" s="540" t="s">
        <v>2478</v>
      </c>
      <c r="N1838" s="540" t="s">
        <v>2478</v>
      </c>
      <c r="O1838" s="540" t="s">
        <v>2478</v>
      </c>
      <c r="P1838" s="540" t="s">
        <v>2478</v>
      </c>
      <c r="Q1838" s="540" t="s">
        <v>2478</v>
      </c>
      <c r="R1838" s="540" t="s">
        <v>2478</v>
      </c>
      <c r="S1838" s="540" t="s">
        <v>2478</v>
      </c>
    </row>
    <row r="1839" spans="1:19">
      <c r="A1839" s="543" t="s">
        <v>6204</v>
      </c>
      <c r="B1839" s="544"/>
      <c r="C1839" s="544"/>
      <c r="D1839" s="545">
        <v>90900</v>
      </c>
      <c r="E1839" s="545">
        <v>90900</v>
      </c>
      <c r="F1839" s="545" t="s">
        <v>6952</v>
      </c>
      <c r="G1839" s="543" t="s">
        <v>6953</v>
      </c>
      <c r="H1839" s="545" t="s">
        <v>3468</v>
      </c>
      <c r="I1839" s="545" t="s">
        <v>2469</v>
      </c>
      <c r="J1839" s="543" t="s">
        <v>2478</v>
      </c>
      <c r="K1839" s="543" t="s">
        <v>2478</v>
      </c>
      <c r="L1839" s="543" t="s">
        <v>2478</v>
      </c>
      <c r="M1839" s="543" t="s">
        <v>2478</v>
      </c>
      <c r="N1839" s="543" t="s">
        <v>2478</v>
      </c>
      <c r="O1839" s="543" t="s">
        <v>2478</v>
      </c>
      <c r="P1839" s="543" t="s">
        <v>2478</v>
      </c>
      <c r="Q1839" s="547">
        <v>44628.708333333336</v>
      </c>
      <c r="R1839" s="543" t="s">
        <v>2478</v>
      </c>
      <c r="S1839" s="543" t="s">
        <v>2478</v>
      </c>
    </row>
    <row r="1840" spans="1:19">
      <c r="A1840" s="540" t="s">
        <v>6204</v>
      </c>
      <c r="B1840" s="541"/>
      <c r="C1840" s="541"/>
      <c r="D1840" s="542">
        <v>80017</v>
      </c>
      <c r="E1840" s="542">
        <v>80017</v>
      </c>
      <c r="F1840" s="542" t="s">
        <v>6954</v>
      </c>
      <c r="G1840" s="540" t="s">
        <v>6955</v>
      </c>
      <c r="H1840" s="542" t="s">
        <v>2546</v>
      </c>
      <c r="I1840" s="541" t="s">
        <v>2478</v>
      </c>
      <c r="J1840" s="540" t="s">
        <v>2478</v>
      </c>
      <c r="K1840" s="540" t="s">
        <v>2478</v>
      </c>
      <c r="L1840" s="540" t="s">
        <v>2478</v>
      </c>
      <c r="M1840" s="540" t="s">
        <v>2478</v>
      </c>
      <c r="N1840" s="540" t="s">
        <v>2478</v>
      </c>
      <c r="O1840" s="540" t="s">
        <v>2478</v>
      </c>
      <c r="P1840" s="540" t="s">
        <v>2478</v>
      </c>
      <c r="Q1840" s="540" t="s">
        <v>2478</v>
      </c>
      <c r="R1840" s="540" t="s">
        <v>2478</v>
      </c>
      <c r="S1840" s="540" t="s">
        <v>2478</v>
      </c>
    </row>
    <row r="1841" spans="1:19">
      <c r="A1841" s="543" t="s">
        <v>6204</v>
      </c>
      <c r="B1841" s="544"/>
      <c r="C1841" s="544"/>
      <c r="D1841" s="545">
        <v>90110</v>
      </c>
      <c r="E1841" s="545">
        <v>90110</v>
      </c>
      <c r="F1841" s="545" t="s">
        <v>6956</v>
      </c>
      <c r="G1841" s="543" t="s">
        <v>6957</v>
      </c>
      <c r="H1841" s="545" t="s">
        <v>2546</v>
      </c>
      <c r="I1841" s="544" t="s">
        <v>2478</v>
      </c>
      <c r="J1841" s="543" t="s">
        <v>2478</v>
      </c>
      <c r="K1841" s="543" t="s">
        <v>2478</v>
      </c>
      <c r="L1841" s="543" t="s">
        <v>2478</v>
      </c>
      <c r="M1841" s="543" t="s">
        <v>2478</v>
      </c>
      <c r="N1841" s="543" t="s">
        <v>2478</v>
      </c>
      <c r="O1841" s="543" t="s">
        <v>2478</v>
      </c>
      <c r="P1841" s="543" t="s">
        <v>2478</v>
      </c>
      <c r="Q1841" s="543" t="s">
        <v>2478</v>
      </c>
      <c r="R1841" s="543" t="s">
        <v>2478</v>
      </c>
      <c r="S1841" s="543" t="s">
        <v>2478</v>
      </c>
    </row>
    <row r="1842" spans="1:19">
      <c r="A1842" s="540" t="s">
        <v>6204</v>
      </c>
      <c r="B1842" s="541"/>
      <c r="C1842" s="541"/>
      <c r="D1842" s="542">
        <v>90097</v>
      </c>
      <c r="E1842" s="542">
        <v>90097</v>
      </c>
      <c r="F1842" s="542" t="s">
        <v>6958</v>
      </c>
      <c r="G1842" s="540" t="s">
        <v>6959</v>
      </c>
      <c r="H1842" s="542" t="s">
        <v>2546</v>
      </c>
      <c r="I1842" s="541" t="s">
        <v>2478</v>
      </c>
      <c r="J1842" s="540" t="s">
        <v>2478</v>
      </c>
      <c r="K1842" s="540" t="s">
        <v>2478</v>
      </c>
      <c r="L1842" s="540" t="s">
        <v>2478</v>
      </c>
      <c r="M1842" s="540" t="s">
        <v>2478</v>
      </c>
      <c r="N1842" s="540" t="s">
        <v>2478</v>
      </c>
      <c r="O1842" s="540" t="s">
        <v>2478</v>
      </c>
      <c r="P1842" s="540" t="s">
        <v>2478</v>
      </c>
      <c r="Q1842" s="540" t="s">
        <v>2478</v>
      </c>
      <c r="R1842" s="540" t="s">
        <v>2478</v>
      </c>
      <c r="S1842" s="540" t="s">
        <v>2478</v>
      </c>
    </row>
    <row r="1843" spans="1:19">
      <c r="A1843" s="543" t="s">
        <v>6204</v>
      </c>
      <c r="B1843" s="544"/>
      <c r="C1843" s="544"/>
      <c r="D1843" s="545">
        <v>90907</v>
      </c>
      <c r="E1843" s="545">
        <v>90907</v>
      </c>
      <c r="F1843" s="545" t="s">
        <v>6960</v>
      </c>
      <c r="G1843" s="543" t="s">
        <v>6961</v>
      </c>
      <c r="H1843" s="545" t="s">
        <v>2546</v>
      </c>
      <c r="I1843" s="544" t="s">
        <v>2478</v>
      </c>
      <c r="J1843" s="543" t="s">
        <v>2478</v>
      </c>
      <c r="K1843" s="543" t="s">
        <v>2478</v>
      </c>
      <c r="L1843" s="543" t="s">
        <v>2478</v>
      </c>
      <c r="M1843" s="543" t="s">
        <v>2478</v>
      </c>
      <c r="N1843" s="543" t="s">
        <v>2478</v>
      </c>
      <c r="O1843" s="543" t="s">
        <v>2478</v>
      </c>
      <c r="P1843" s="543" t="s">
        <v>2478</v>
      </c>
      <c r="Q1843" s="543" t="s">
        <v>2478</v>
      </c>
      <c r="R1843" s="543" t="s">
        <v>2478</v>
      </c>
      <c r="S1843" s="543" t="s">
        <v>2478</v>
      </c>
    </row>
    <row r="1844" spans="1:19">
      <c r="A1844" s="540" t="s">
        <v>6204</v>
      </c>
      <c r="B1844" s="541"/>
      <c r="C1844" s="541"/>
      <c r="D1844" s="542">
        <v>90097</v>
      </c>
      <c r="E1844" s="542">
        <v>90097</v>
      </c>
      <c r="F1844" s="542" t="s">
        <v>6962</v>
      </c>
      <c r="G1844" s="540" t="s">
        <v>6963</v>
      </c>
      <c r="H1844" s="542" t="s">
        <v>2546</v>
      </c>
      <c r="I1844" s="541" t="s">
        <v>2478</v>
      </c>
      <c r="J1844" s="540" t="s">
        <v>2478</v>
      </c>
      <c r="K1844" s="540" t="s">
        <v>2478</v>
      </c>
      <c r="L1844" s="540" t="s">
        <v>2478</v>
      </c>
      <c r="M1844" s="540" t="s">
        <v>2478</v>
      </c>
      <c r="N1844" s="540" t="s">
        <v>2478</v>
      </c>
      <c r="O1844" s="540" t="s">
        <v>2478</v>
      </c>
      <c r="P1844" s="540" t="s">
        <v>2478</v>
      </c>
      <c r="Q1844" s="540" t="s">
        <v>2478</v>
      </c>
      <c r="R1844" s="540" t="s">
        <v>2478</v>
      </c>
      <c r="S1844" s="540" t="s">
        <v>2478</v>
      </c>
    </row>
    <row r="1845" spans="1:19">
      <c r="A1845" s="543" t="s">
        <v>6204</v>
      </c>
      <c r="B1845" s="544"/>
      <c r="C1845" s="544"/>
      <c r="D1845" s="545">
        <v>60029</v>
      </c>
      <c r="E1845" s="545">
        <v>60029</v>
      </c>
      <c r="F1845" s="545" t="s">
        <v>6964</v>
      </c>
      <c r="G1845" s="543" t="s">
        <v>6965</v>
      </c>
      <c r="H1845" s="545" t="s">
        <v>2546</v>
      </c>
      <c r="I1845" s="544" t="s">
        <v>2478</v>
      </c>
      <c r="J1845" s="543" t="s">
        <v>2478</v>
      </c>
      <c r="K1845" s="543" t="s">
        <v>2478</v>
      </c>
      <c r="L1845" s="543" t="s">
        <v>2478</v>
      </c>
      <c r="M1845" s="543" t="s">
        <v>2478</v>
      </c>
      <c r="N1845" s="543" t="s">
        <v>2478</v>
      </c>
      <c r="O1845" s="543" t="s">
        <v>2478</v>
      </c>
      <c r="P1845" s="543" t="s">
        <v>2478</v>
      </c>
      <c r="Q1845" s="543" t="s">
        <v>2478</v>
      </c>
      <c r="R1845" s="543" t="s">
        <v>2478</v>
      </c>
      <c r="S1845" s="543" t="s">
        <v>2478</v>
      </c>
    </row>
    <row r="1846" spans="1:19">
      <c r="A1846" s="540" t="s">
        <v>6204</v>
      </c>
      <c r="B1846" s="541"/>
      <c r="C1846" s="541"/>
      <c r="D1846" s="542">
        <v>90111</v>
      </c>
      <c r="E1846" s="542">
        <v>90111</v>
      </c>
      <c r="F1846" s="542" t="s">
        <v>6966</v>
      </c>
      <c r="G1846" s="540" t="s">
        <v>6967</v>
      </c>
      <c r="H1846" s="542" t="s">
        <v>2546</v>
      </c>
      <c r="I1846" s="541" t="s">
        <v>2478</v>
      </c>
      <c r="J1846" s="540" t="s">
        <v>2478</v>
      </c>
      <c r="K1846" s="540" t="s">
        <v>2478</v>
      </c>
      <c r="L1846" s="540" t="s">
        <v>2478</v>
      </c>
      <c r="M1846" s="540" t="s">
        <v>2478</v>
      </c>
      <c r="N1846" s="540" t="s">
        <v>2478</v>
      </c>
      <c r="O1846" s="540" t="s">
        <v>2478</v>
      </c>
      <c r="P1846" s="540" t="s">
        <v>2478</v>
      </c>
      <c r="Q1846" s="540" t="s">
        <v>2478</v>
      </c>
      <c r="R1846" s="540" t="s">
        <v>2478</v>
      </c>
      <c r="S1846" s="540" t="s">
        <v>2478</v>
      </c>
    </row>
    <row r="1847" spans="1:19">
      <c r="A1847" s="543" t="s">
        <v>6204</v>
      </c>
      <c r="B1847" s="544"/>
      <c r="C1847" s="544"/>
      <c r="D1847" s="545">
        <v>50000</v>
      </c>
      <c r="E1847" s="545">
        <v>50000</v>
      </c>
      <c r="F1847" s="545" t="s">
        <v>6968</v>
      </c>
      <c r="G1847" s="543" t="s">
        <v>6969</v>
      </c>
      <c r="H1847" s="545" t="s">
        <v>2469</v>
      </c>
      <c r="I1847" s="545" t="s">
        <v>2546</v>
      </c>
      <c r="J1847" s="543" t="s">
        <v>2478</v>
      </c>
      <c r="K1847" s="543" t="s">
        <v>2478</v>
      </c>
      <c r="L1847" s="543" t="s">
        <v>2478</v>
      </c>
      <c r="M1847" s="543" t="s">
        <v>2478</v>
      </c>
      <c r="N1847" s="543" t="s">
        <v>2478</v>
      </c>
      <c r="O1847" s="547">
        <v>44568.708333333336</v>
      </c>
      <c r="P1847" s="547">
        <v>44568.708333333336</v>
      </c>
      <c r="Q1847" s="543" t="s">
        <v>2478</v>
      </c>
      <c r="R1847" s="543" t="s">
        <v>2478</v>
      </c>
      <c r="S1847" s="543" t="s">
        <v>2478</v>
      </c>
    </row>
    <row r="1848" spans="1:19">
      <c r="A1848" s="540" t="s">
        <v>6204</v>
      </c>
      <c r="B1848" s="541"/>
      <c r="C1848" s="541"/>
      <c r="D1848" s="542">
        <v>50000</v>
      </c>
      <c r="E1848" s="542">
        <v>50000</v>
      </c>
      <c r="F1848" s="542" t="s">
        <v>6970</v>
      </c>
      <c r="G1848" s="540" t="s">
        <v>6971</v>
      </c>
      <c r="H1848" s="542" t="s">
        <v>2469</v>
      </c>
      <c r="I1848" s="542" t="s">
        <v>2546</v>
      </c>
      <c r="J1848" s="540" t="s">
        <v>2478</v>
      </c>
      <c r="K1848" s="540" t="s">
        <v>2478</v>
      </c>
      <c r="L1848" s="540" t="s">
        <v>2478</v>
      </c>
      <c r="M1848" s="540" t="s">
        <v>2478</v>
      </c>
      <c r="N1848" s="540" t="s">
        <v>2478</v>
      </c>
      <c r="O1848" s="546">
        <v>44568.708333333336</v>
      </c>
      <c r="P1848" s="546">
        <v>44568.708333333336</v>
      </c>
      <c r="Q1848" s="540" t="s">
        <v>2478</v>
      </c>
      <c r="R1848" s="540" t="s">
        <v>2478</v>
      </c>
      <c r="S1848" s="540" t="s">
        <v>2478</v>
      </c>
    </row>
    <row r="1849" spans="1:19">
      <c r="A1849" s="543" t="s">
        <v>6204</v>
      </c>
      <c r="B1849" s="544"/>
      <c r="C1849" s="544"/>
      <c r="D1849" s="545">
        <v>50000</v>
      </c>
      <c r="E1849" s="545">
        <v>50000</v>
      </c>
      <c r="F1849" s="545" t="s">
        <v>6972</v>
      </c>
      <c r="G1849" s="543" t="s">
        <v>6973</v>
      </c>
      <c r="H1849" s="545" t="s">
        <v>2469</v>
      </c>
      <c r="I1849" s="545" t="s">
        <v>2546</v>
      </c>
      <c r="J1849" s="543" t="s">
        <v>2478</v>
      </c>
      <c r="K1849" s="543" t="s">
        <v>2478</v>
      </c>
      <c r="L1849" s="543" t="s">
        <v>2478</v>
      </c>
      <c r="M1849" s="543" t="s">
        <v>2478</v>
      </c>
      <c r="N1849" s="543" t="s">
        <v>2478</v>
      </c>
      <c r="O1849" s="547">
        <v>44568.708333333336</v>
      </c>
      <c r="P1849" s="547">
        <v>44568.708333333336</v>
      </c>
      <c r="Q1849" s="543" t="s">
        <v>2478</v>
      </c>
      <c r="R1849" s="543" t="s">
        <v>2478</v>
      </c>
      <c r="S1849" s="543" t="s">
        <v>2478</v>
      </c>
    </row>
    <row r="1850" spans="1:19">
      <c r="A1850" s="540" t="s">
        <v>6204</v>
      </c>
      <c r="B1850" s="541"/>
      <c r="C1850" s="541"/>
      <c r="D1850" s="542">
        <v>50000</v>
      </c>
      <c r="E1850" s="542">
        <v>50000</v>
      </c>
      <c r="F1850" s="542" t="s">
        <v>6974</v>
      </c>
      <c r="G1850" s="540" t="s">
        <v>6975</v>
      </c>
      <c r="H1850" s="542" t="s">
        <v>2469</v>
      </c>
      <c r="I1850" s="542" t="s">
        <v>2546</v>
      </c>
      <c r="J1850" s="540" t="s">
        <v>2478</v>
      </c>
      <c r="K1850" s="540" t="s">
        <v>2478</v>
      </c>
      <c r="L1850" s="540" t="s">
        <v>2478</v>
      </c>
      <c r="M1850" s="540" t="s">
        <v>2478</v>
      </c>
      <c r="N1850" s="540" t="s">
        <v>2478</v>
      </c>
      <c r="O1850" s="546">
        <v>44568.708333333336</v>
      </c>
      <c r="P1850" s="546">
        <v>44568.708333333336</v>
      </c>
      <c r="Q1850" s="540" t="s">
        <v>2478</v>
      </c>
      <c r="R1850" s="540" t="s">
        <v>2478</v>
      </c>
      <c r="S1850" s="540" t="s">
        <v>2478</v>
      </c>
    </row>
    <row r="1851" spans="1:19">
      <c r="A1851" s="543" t="s">
        <v>6204</v>
      </c>
      <c r="B1851" s="544"/>
      <c r="C1851" s="544"/>
      <c r="D1851" s="545">
        <v>50000</v>
      </c>
      <c r="E1851" s="545">
        <v>50000</v>
      </c>
      <c r="F1851" s="545" t="s">
        <v>6976</v>
      </c>
      <c r="G1851" s="543" t="s">
        <v>6977</v>
      </c>
      <c r="H1851" s="545" t="s">
        <v>2469</v>
      </c>
      <c r="I1851" s="545" t="s">
        <v>2546</v>
      </c>
      <c r="J1851" s="543" t="s">
        <v>2478</v>
      </c>
      <c r="K1851" s="543" t="s">
        <v>2478</v>
      </c>
      <c r="L1851" s="543" t="s">
        <v>2478</v>
      </c>
      <c r="M1851" s="543" t="s">
        <v>2478</v>
      </c>
      <c r="N1851" s="543" t="s">
        <v>2478</v>
      </c>
      <c r="O1851" s="547">
        <v>44568.708333333336</v>
      </c>
      <c r="P1851" s="547">
        <v>44568.708333333336</v>
      </c>
      <c r="Q1851" s="543" t="s">
        <v>2478</v>
      </c>
      <c r="R1851" s="543" t="s">
        <v>2478</v>
      </c>
      <c r="S1851" s="543" t="s">
        <v>2478</v>
      </c>
    </row>
    <row r="1852" spans="1:19">
      <c r="A1852" s="540" t="s">
        <v>6204</v>
      </c>
      <c r="B1852" s="541"/>
      <c r="C1852" s="541"/>
      <c r="D1852" s="542">
        <v>50000</v>
      </c>
      <c r="E1852" s="542">
        <v>50000</v>
      </c>
      <c r="F1852" s="542" t="s">
        <v>6978</v>
      </c>
      <c r="G1852" s="540" t="s">
        <v>6979</v>
      </c>
      <c r="H1852" s="542" t="s">
        <v>2469</v>
      </c>
      <c r="I1852" s="542" t="s">
        <v>2546</v>
      </c>
      <c r="J1852" s="540" t="s">
        <v>2478</v>
      </c>
      <c r="K1852" s="540" t="s">
        <v>2478</v>
      </c>
      <c r="L1852" s="540" t="s">
        <v>2478</v>
      </c>
      <c r="M1852" s="540" t="s">
        <v>2478</v>
      </c>
      <c r="N1852" s="540" t="s">
        <v>2478</v>
      </c>
      <c r="O1852" s="546">
        <v>44568.708333333336</v>
      </c>
      <c r="P1852" s="546">
        <v>44568.708333333336</v>
      </c>
      <c r="Q1852" s="540" t="s">
        <v>2478</v>
      </c>
      <c r="R1852" s="540" t="s">
        <v>2478</v>
      </c>
      <c r="S1852" s="540" t="s">
        <v>2478</v>
      </c>
    </row>
    <row r="1853" spans="1:19">
      <c r="A1853" s="543" t="s">
        <v>6204</v>
      </c>
      <c r="B1853" s="544"/>
      <c r="C1853" s="544"/>
      <c r="D1853" s="545">
        <v>80012</v>
      </c>
      <c r="E1853" s="545">
        <v>80012</v>
      </c>
      <c r="F1853" s="545" t="s">
        <v>6980</v>
      </c>
      <c r="G1853" s="543" t="s">
        <v>6981</v>
      </c>
      <c r="H1853" s="545" t="s">
        <v>2546</v>
      </c>
      <c r="I1853" s="544" t="s">
        <v>2478</v>
      </c>
      <c r="J1853" s="543" t="s">
        <v>2478</v>
      </c>
      <c r="K1853" s="543" t="s">
        <v>2478</v>
      </c>
      <c r="L1853" s="543" t="s">
        <v>2478</v>
      </c>
      <c r="M1853" s="543" t="s">
        <v>2478</v>
      </c>
      <c r="N1853" s="543" t="s">
        <v>2478</v>
      </c>
      <c r="O1853" s="543" t="s">
        <v>2478</v>
      </c>
      <c r="P1853" s="543" t="s">
        <v>2478</v>
      </c>
      <c r="Q1853" s="543" t="s">
        <v>2478</v>
      </c>
      <c r="R1853" s="543" t="s">
        <v>2478</v>
      </c>
      <c r="S1853" s="543" t="s">
        <v>2478</v>
      </c>
    </row>
    <row r="1854" spans="1:19">
      <c r="A1854" s="540" t="s">
        <v>6204</v>
      </c>
      <c r="B1854" s="541"/>
      <c r="C1854" s="541"/>
      <c r="D1854" s="542">
        <v>90907</v>
      </c>
      <c r="E1854" s="542">
        <v>90907</v>
      </c>
      <c r="F1854" s="542" t="s">
        <v>6982</v>
      </c>
      <c r="G1854" s="540" t="s">
        <v>6983</v>
      </c>
      <c r="H1854" s="542" t="s">
        <v>2546</v>
      </c>
      <c r="I1854" s="541" t="s">
        <v>2478</v>
      </c>
      <c r="J1854" s="540" t="s">
        <v>2478</v>
      </c>
      <c r="K1854" s="540" t="s">
        <v>2478</v>
      </c>
      <c r="L1854" s="540" t="s">
        <v>2478</v>
      </c>
      <c r="M1854" s="540" t="s">
        <v>2478</v>
      </c>
      <c r="N1854" s="540" t="s">
        <v>2478</v>
      </c>
      <c r="O1854" s="540" t="s">
        <v>2478</v>
      </c>
      <c r="P1854" s="540" t="s">
        <v>2478</v>
      </c>
      <c r="Q1854" s="540" t="s">
        <v>2478</v>
      </c>
      <c r="R1854" s="540" t="s">
        <v>2478</v>
      </c>
      <c r="S1854" s="540" t="s">
        <v>2478</v>
      </c>
    </row>
    <row r="1855" spans="1:19">
      <c r="A1855" s="543" t="s">
        <v>6204</v>
      </c>
      <c r="B1855" s="544"/>
      <c r="C1855" s="544"/>
      <c r="D1855" s="545">
        <v>80018</v>
      </c>
      <c r="E1855" s="545">
        <v>80018</v>
      </c>
      <c r="F1855" s="545" t="s">
        <v>6984</v>
      </c>
      <c r="G1855" s="543" t="s">
        <v>6985</v>
      </c>
      <c r="H1855" s="545" t="s">
        <v>2546</v>
      </c>
      <c r="I1855" s="544" t="s">
        <v>2478</v>
      </c>
      <c r="J1855" s="543" t="s">
        <v>2478</v>
      </c>
      <c r="K1855" s="543" t="s">
        <v>2478</v>
      </c>
      <c r="L1855" s="543" t="s">
        <v>2478</v>
      </c>
      <c r="M1855" s="543" t="s">
        <v>2478</v>
      </c>
      <c r="N1855" s="543" t="s">
        <v>2478</v>
      </c>
      <c r="O1855" s="543" t="s">
        <v>2478</v>
      </c>
      <c r="P1855" s="543" t="s">
        <v>2478</v>
      </c>
      <c r="Q1855" s="543" t="s">
        <v>2478</v>
      </c>
      <c r="R1855" s="543" t="s">
        <v>2478</v>
      </c>
      <c r="S1855" s="543" t="s">
        <v>2478</v>
      </c>
    </row>
    <row r="1856" spans="1:19">
      <c r="A1856" s="540" t="s">
        <v>6204</v>
      </c>
      <c r="B1856" s="541"/>
      <c r="C1856" s="541"/>
      <c r="D1856" s="542">
        <v>90906</v>
      </c>
      <c r="E1856" s="542">
        <v>90906</v>
      </c>
      <c r="F1856" s="542" t="s">
        <v>6986</v>
      </c>
      <c r="G1856" s="540" t="s">
        <v>6987</v>
      </c>
      <c r="H1856" s="542" t="s">
        <v>2546</v>
      </c>
      <c r="I1856" s="541" t="s">
        <v>2478</v>
      </c>
      <c r="J1856" s="540" t="s">
        <v>2478</v>
      </c>
      <c r="K1856" s="540" t="s">
        <v>2478</v>
      </c>
      <c r="L1856" s="540" t="s">
        <v>2478</v>
      </c>
      <c r="M1856" s="540" t="s">
        <v>2478</v>
      </c>
      <c r="N1856" s="540" t="s">
        <v>2478</v>
      </c>
      <c r="O1856" s="540" t="s">
        <v>2478</v>
      </c>
      <c r="P1856" s="540" t="s">
        <v>2478</v>
      </c>
      <c r="Q1856" s="540" t="s">
        <v>2478</v>
      </c>
      <c r="R1856" s="540" t="s">
        <v>2478</v>
      </c>
      <c r="S1856" s="540" t="s">
        <v>2478</v>
      </c>
    </row>
    <row r="1857" spans="1:19">
      <c r="A1857" s="543" t="s">
        <v>6204</v>
      </c>
      <c r="B1857" s="544"/>
      <c r="C1857" s="544"/>
      <c r="D1857" s="545">
        <v>90906</v>
      </c>
      <c r="E1857" s="545">
        <v>90906</v>
      </c>
      <c r="F1857" s="545" t="s">
        <v>6988</v>
      </c>
      <c r="G1857" s="543" t="s">
        <v>6989</v>
      </c>
      <c r="H1857" s="545" t="s">
        <v>2546</v>
      </c>
      <c r="I1857" s="544" t="s">
        <v>2478</v>
      </c>
      <c r="J1857" s="543" t="s">
        <v>2478</v>
      </c>
      <c r="K1857" s="543" t="s">
        <v>2478</v>
      </c>
      <c r="L1857" s="543" t="s">
        <v>2478</v>
      </c>
      <c r="M1857" s="543" t="s">
        <v>2478</v>
      </c>
      <c r="N1857" s="543" t="s">
        <v>2478</v>
      </c>
      <c r="O1857" s="543" t="s">
        <v>2478</v>
      </c>
      <c r="P1857" s="543" t="s">
        <v>2478</v>
      </c>
      <c r="Q1857" s="543" t="s">
        <v>2478</v>
      </c>
      <c r="R1857" s="543" t="s">
        <v>2478</v>
      </c>
      <c r="S1857" s="543" t="s">
        <v>2478</v>
      </c>
    </row>
    <row r="1858" spans="1:19">
      <c r="A1858" s="540" t="s">
        <v>6204</v>
      </c>
      <c r="B1858" s="541"/>
      <c r="C1858" s="541"/>
      <c r="D1858" s="542">
        <v>40091</v>
      </c>
      <c r="E1858" s="542">
        <v>40091</v>
      </c>
      <c r="F1858" s="542" t="s">
        <v>6990</v>
      </c>
      <c r="G1858" s="540" t="s">
        <v>6991</v>
      </c>
      <c r="H1858" s="542" t="s">
        <v>2546</v>
      </c>
      <c r="I1858" s="541" t="s">
        <v>2478</v>
      </c>
      <c r="J1858" s="540" t="s">
        <v>2478</v>
      </c>
      <c r="K1858" s="540" t="s">
        <v>2478</v>
      </c>
      <c r="L1858" s="540" t="s">
        <v>2478</v>
      </c>
      <c r="M1858" s="540" t="s">
        <v>2478</v>
      </c>
      <c r="N1858" s="540" t="s">
        <v>2478</v>
      </c>
      <c r="O1858" s="540" t="s">
        <v>2478</v>
      </c>
      <c r="P1858" s="540" t="s">
        <v>2478</v>
      </c>
      <c r="Q1858" s="540" t="s">
        <v>2478</v>
      </c>
      <c r="R1858" s="540" t="s">
        <v>2478</v>
      </c>
      <c r="S1858" s="540" t="s">
        <v>2478</v>
      </c>
    </row>
    <row r="1859" spans="1:19">
      <c r="A1859" s="543" t="s">
        <v>6204</v>
      </c>
      <c r="B1859" s="544"/>
      <c r="C1859" s="544"/>
      <c r="D1859" s="545">
        <v>80019</v>
      </c>
      <c r="E1859" s="545">
        <v>80019</v>
      </c>
      <c r="F1859" s="545" t="s">
        <v>6992</v>
      </c>
      <c r="G1859" s="543" t="s">
        <v>6993</v>
      </c>
      <c r="H1859" s="545" t="s">
        <v>2546</v>
      </c>
      <c r="I1859" s="544" t="s">
        <v>2478</v>
      </c>
      <c r="J1859" s="543" t="s">
        <v>2478</v>
      </c>
      <c r="K1859" s="543" t="s">
        <v>2478</v>
      </c>
      <c r="L1859" s="543" t="s">
        <v>2478</v>
      </c>
      <c r="M1859" s="543" t="s">
        <v>2478</v>
      </c>
      <c r="N1859" s="543" t="s">
        <v>2478</v>
      </c>
      <c r="O1859" s="543" t="s">
        <v>2478</v>
      </c>
      <c r="P1859" s="543" t="s">
        <v>2478</v>
      </c>
      <c r="Q1859" s="543" t="s">
        <v>2478</v>
      </c>
      <c r="R1859" s="543" t="s">
        <v>2478</v>
      </c>
      <c r="S1859" s="543" t="s">
        <v>2478</v>
      </c>
    </row>
    <row r="1860" spans="1:19">
      <c r="A1860" s="540" t="s">
        <v>6204</v>
      </c>
      <c r="B1860" s="541"/>
      <c r="C1860" s="541"/>
      <c r="D1860" s="542">
        <v>80020</v>
      </c>
      <c r="E1860" s="542">
        <v>80020</v>
      </c>
      <c r="F1860" s="542" t="s">
        <v>6994</v>
      </c>
      <c r="G1860" s="540" t="s">
        <v>6995</v>
      </c>
      <c r="H1860" s="542" t="s">
        <v>2546</v>
      </c>
      <c r="I1860" s="541" t="s">
        <v>2478</v>
      </c>
      <c r="J1860" s="540" t="s">
        <v>2478</v>
      </c>
      <c r="K1860" s="540" t="s">
        <v>2478</v>
      </c>
      <c r="L1860" s="540" t="s">
        <v>2478</v>
      </c>
      <c r="M1860" s="540" t="s">
        <v>2478</v>
      </c>
      <c r="N1860" s="540" t="s">
        <v>2478</v>
      </c>
      <c r="O1860" s="540" t="s">
        <v>2478</v>
      </c>
      <c r="P1860" s="540" t="s">
        <v>2478</v>
      </c>
      <c r="Q1860" s="540" t="s">
        <v>2478</v>
      </c>
      <c r="R1860" s="540" t="s">
        <v>2478</v>
      </c>
      <c r="S1860" s="540" t="s">
        <v>2478</v>
      </c>
    </row>
    <row r="1861" spans="1:19">
      <c r="A1861" s="543" t="s">
        <v>6204</v>
      </c>
      <c r="B1861" s="544"/>
      <c r="C1861" s="544"/>
      <c r="D1861" s="545">
        <v>90097</v>
      </c>
      <c r="E1861" s="545">
        <v>90097</v>
      </c>
      <c r="F1861" s="545" t="s">
        <v>6996</v>
      </c>
      <c r="G1861" s="543" t="s">
        <v>6997</v>
      </c>
      <c r="H1861" s="545" t="s">
        <v>2469</v>
      </c>
      <c r="I1861" s="544" t="s">
        <v>2478</v>
      </c>
      <c r="J1861" s="543" t="s">
        <v>2478</v>
      </c>
      <c r="K1861" s="543" t="s">
        <v>2478</v>
      </c>
      <c r="L1861" s="543" t="s">
        <v>2478</v>
      </c>
      <c r="M1861" s="543" t="s">
        <v>2478</v>
      </c>
      <c r="N1861" s="543" t="s">
        <v>2478</v>
      </c>
      <c r="O1861" s="543" t="s">
        <v>2478</v>
      </c>
      <c r="P1861" s="543" t="s">
        <v>2478</v>
      </c>
      <c r="Q1861" s="543" t="s">
        <v>2478</v>
      </c>
      <c r="R1861" s="543" t="s">
        <v>2478</v>
      </c>
      <c r="S1861" s="543" t="s">
        <v>2478</v>
      </c>
    </row>
    <row r="1862" spans="1:19">
      <c r="A1862" s="540" t="s">
        <v>6204</v>
      </c>
      <c r="B1862" s="541"/>
      <c r="C1862" s="541"/>
      <c r="D1862" s="542">
        <v>90097</v>
      </c>
      <c r="E1862" s="542">
        <v>90097</v>
      </c>
      <c r="F1862" s="542" t="s">
        <v>6998</v>
      </c>
      <c r="G1862" s="540" t="s">
        <v>6999</v>
      </c>
      <c r="H1862" s="542" t="s">
        <v>2546</v>
      </c>
      <c r="I1862" s="541" t="s">
        <v>2478</v>
      </c>
      <c r="J1862" s="540" t="s">
        <v>2478</v>
      </c>
      <c r="K1862" s="540" t="s">
        <v>2478</v>
      </c>
      <c r="L1862" s="540" t="s">
        <v>2478</v>
      </c>
      <c r="M1862" s="540" t="s">
        <v>2478</v>
      </c>
      <c r="N1862" s="540" t="s">
        <v>2478</v>
      </c>
      <c r="O1862" s="540" t="s">
        <v>2478</v>
      </c>
      <c r="P1862" s="540" t="s">
        <v>2478</v>
      </c>
      <c r="Q1862" s="540" t="s">
        <v>2478</v>
      </c>
      <c r="R1862" s="540" t="s">
        <v>2478</v>
      </c>
      <c r="S1862" s="540" t="s">
        <v>2478</v>
      </c>
    </row>
    <row r="1863" spans="1:19">
      <c r="A1863" s="543" t="s">
        <v>6204</v>
      </c>
      <c r="B1863" s="544"/>
      <c r="C1863" s="544"/>
      <c r="D1863" s="545">
        <v>90079</v>
      </c>
      <c r="E1863" s="545">
        <v>90079</v>
      </c>
      <c r="F1863" s="545" t="s">
        <v>7000</v>
      </c>
      <c r="G1863" s="543" t="s">
        <v>7001</v>
      </c>
      <c r="H1863" s="545" t="s">
        <v>3468</v>
      </c>
      <c r="I1863" s="544" t="s">
        <v>2478</v>
      </c>
      <c r="J1863" s="543" t="s">
        <v>2478</v>
      </c>
      <c r="K1863" s="543" t="s">
        <v>2478</v>
      </c>
      <c r="L1863" s="543" t="s">
        <v>2478</v>
      </c>
      <c r="M1863" s="543" t="s">
        <v>2478</v>
      </c>
      <c r="N1863" s="543" t="s">
        <v>2478</v>
      </c>
      <c r="O1863" s="543" t="s">
        <v>2478</v>
      </c>
      <c r="P1863" s="543" t="s">
        <v>2478</v>
      </c>
      <c r="Q1863" s="543" t="s">
        <v>2478</v>
      </c>
      <c r="R1863" s="543" t="s">
        <v>2478</v>
      </c>
      <c r="S1863" s="543" t="s">
        <v>2478</v>
      </c>
    </row>
    <row r="1864" spans="1:19">
      <c r="A1864" s="540" t="s">
        <v>6204</v>
      </c>
      <c r="B1864" s="541"/>
      <c r="C1864" s="541"/>
      <c r="D1864" s="542">
        <v>32003</v>
      </c>
      <c r="E1864" s="542">
        <v>32003</v>
      </c>
      <c r="F1864" s="542" t="s">
        <v>7002</v>
      </c>
      <c r="G1864" s="540" t="s">
        <v>7003</v>
      </c>
      <c r="H1864" s="542" t="s">
        <v>2469</v>
      </c>
      <c r="I1864" s="541" t="s">
        <v>2478</v>
      </c>
      <c r="J1864" s="540" t="s">
        <v>2478</v>
      </c>
      <c r="K1864" s="540" t="s">
        <v>2478</v>
      </c>
      <c r="L1864" s="540" t="s">
        <v>2478</v>
      </c>
      <c r="M1864" s="540" t="s">
        <v>2478</v>
      </c>
      <c r="N1864" s="540" t="s">
        <v>2478</v>
      </c>
      <c r="O1864" s="540" t="s">
        <v>2478</v>
      </c>
      <c r="P1864" s="540" t="s">
        <v>2478</v>
      </c>
      <c r="Q1864" s="540" t="s">
        <v>2478</v>
      </c>
      <c r="R1864" s="540" t="s">
        <v>2478</v>
      </c>
      <c r="S1864" s="540" t="s">
        <v>2478</v>
      </c>
    </row>
    <row r="1865" spans="1:19">
      <c r="A1865" s="543" t="s">
        <v>6204</v>
      </c>
      <c r="B1865" s="544"/>
      <c r="C1865" s="544"/>
      <c r="D1865" s="545">
        <v>32003</v>
      </c>
      <c r="E1865" s="545">
        <v>32003</v>
      </c>
      <c r="F1865" s="545" t="s">
        <v>7004</v>
      </c>
      <c r="G1865" s="543" t="s">
        <v>7005</v>
      </c>
      <c r="H1865" s="545" t="s">
        <v>2469</v>
      </c>
      <c r="I1865" s="544" t="s">
        <v>2478</v>
      </c>
      <c r="J1865" s="543" t="s">
        <v>2478</v>
      </c>
      <c r="K1865" s="543" t="s">
        <v>2478</v>
      </c>
      <c r="L1865" s="543" t="s">
        <v>2478</v>
      </c>
      <c r="M1865" s="543" t="s">
        <v>2478</v>
      </c>
      <c r="N1865" s="543" t="s">
        <v>2478</v>
      </c>
      <c r="O1865" s="543" t="s">
        <v>2478</v>
      </c>
      <c r="P1865" s="543" t="s">
        <v>2478</v>
      </c>
      <c r="Q1865" s="543" t="s">
        <v>2478</v>
      </c>
      <c r="R1865" s="543" t="s">
        <v>2478</v>
      </c>
      <c r="S1865" s="543" t="s">
        <v>2478</v>
      </c>
    </row>
    <row r="1866" spans="1:19">
      <c r="A1866" s="540" t="s">
        <v>6204</v>
      </c>
      <c r="B1866" s="541"/>
      <c r="C1866" s="541"/>
      <c r="D1866" s="542">
        <v>32003</v>
      </c>
      <c r="E1866" s="542">
        <v>32003</v>
      </c>
      <c r="F1866" s="542" t="s">
        <v>7006</v>
      </c>
      <c r="G1866" s="540" t="s">
        <v>7007</v>
      </c>
      <c r="H1866" s="542" t="s">
        <v>2469</v>
      </c>
      <c r="I1866" s="541" t="s">
        <v>2478</v>
      </c>
      <c r="J1866" s="540" t="s">
        <v>2478</v>
      </c>
      <c r="K1866" s="540" t="s">
        <v>2478</v>
      </c>
      <c r="L1866" s="540" t="s">
        <v>2478</v>
      </c>
      <c r="M1866" s="540" t="s">
        <v>2478</v>
      </c>
      <c r="N1866" s="540" t="s">
        <v>2478</v>
      </c>
      <c r="O1866" s="540" t="s">
        <v>2478</v>
      </c>
      <c r="P1866" s="540" t="s">
        <v>2478</v>
      </c>
      <c r="Q1866" s="540" t="s">
        <v>2478</v>
      </c>
      <c r="R1866" s="540" t="s">
        <v>2478</v>
      </c>
      <c r="S1866" s="540" t="s">
        <v>2478</v>
      </c>
    </row>
    <row r="1867" spans="1:19">
      <c r="A1867" s="543" t="s">
        <v>6204</v>
      </c>
      <c r="B1867" s="544"/>
      <c r="C1867" s="544"/>
      <c r="D1867" s="545">
        <v>32003</v>
      </c>
      <c r="E1867" s="545">
        <v>32003</v>
      </c>
      <c r="F1867" s="545" t="s">
        <v>7008</v>
      </c>
      <c r="G1867" s="543" t="s">
        <v>7009</v>
      </c>
      <c r="H1867" s="545" t="s">
        <v>2469</v>
      </c>
      <c r="I1867" s="544" t="s">
        <v>2478</v>
      </c>
      <c r="J1867" s="543" t="s">
        <v>2478</v>
      </c>
      <c r="K1867" s="543" t="s">
        <v>2478</v>
      </c>
      <c r="L1867" s="543" t="s">
        <v>2478</v>
      </c>
      <c r="M1867" s="543" t="s">
        <v>2478</v>
      </c>
      <c r="N1867" s="543" t="s">
        <v>2478</v>
      </c>
      <c r="O1867" s="543" t="s">
        <v>2478</v>
      </c>
      <c r="P1867" s="543" t="s">
        <v>2478</v>
      </c>
      <c r="Q1867" s="543" t="s">
        <v>2478</v>
      </c>
      <c r="R1867" s="543" t="s">
        <v>2478</v>
      </c>
      <c r="S1867" s="543" t="s">
        <v>2478</v>
      </c>
    </row>
    <row r="1868" spans="1:19">
      <c r="A1868" s="540" t="s">
        <v>6204</v>
      </c>
      <c r="B1868" s="541"/>
      <c r="C1868" s="541"/>
      <c r="D1868" s="542">
        <v>32003</v>
      </c>
      <c r="E1868" s="542">
        <v>32003</v>
      </c>
      <c r="F1868" s="542" t="s">
        <v>7010</v>
      </c>
      <c r="G1868" s="540" t="s">
        <v>7011</v>
      </c>
      <c r="H1868" s="542" t="s">
        <v>2469</v>
      </c>
      <c r="I1868" s="541" t="s">
        <v>2478</v>
      </c>
      <c r="J1868" s="540" t="s">
        <v>2478</v>
      </c>
      <c r="K1868" s="540" t="s">
        <v>2478</v>
      </c>
      <c r="L1868" s="540" t="s">
        <v>2478</v>
      </c>
      <c r="M1868" s="540" t="s">
        <v>2478</v>
      </c>
      <c r="N1868" s="540" t="s">
        <v>2478</v>
      </c>
      <c r="O1868" s="540" t="s">
        <v>2478</v>
      </c>
      <c r="P1868" s="540" t="s">
        <v>2478</v>
      </c>
      <c r="Q1868" s="540" t="s">
        <v>2478</v>
      </c>
      <c r="R1868" s="540" t="s">
        <v>2478</v>
      </c>
      <c r="S1868" s="540" t="s">
        <v>2478</v>
      </c>
    </row>
    <row r="1869" spans="1:19">
      <c r="A1869" s="543" t="s">
        <v>6204</v>
      </c>
      <c r="B1869" s="544"/>
      <c r="C1869" s="544"/>
      <c r="D1869" s="545">
        <v>32003</v>
      </c>
      <c r="E1869" s="545">
        <v>32003</v>
      </c>
      <c r="F1869" s="545" t="s">
        <v>7012</v>
      </c>
      <c r="G1869" s="543" t="s">
        <v>7013</v>
      </c>
      <c r="H1869" s="545" t="s">
        <v>2469</v>
      </c>
      <c r="I1869" s="544" t="s">
        <v>2478</v>
      </c>
      <c r="J1869" s="543" t="s">
        <v>2478</v>
      </c>
      <c r="K1869" s="543" t="s">
        <v>2478</v>
      </c>
      <c r="L1869" s="543" t="s">
        <v>2478</v>
      </c>
      <c r="M1869" s="543" t="s">
        <v>2478</v>
      </c>
      <c r="N1869" s="543" t="s">
        <v>2478</v>
      </c>
      <c r="O1869" s="543" t="s">
        <v>2478</v>
      </c>
      <c r="P1869" s="543" t="s">
        <v>2478</v>
      </c>
      <c r="Q1869" s="543" t="s">
        <v>2478</v>
      </c>
      <c r="R1869" s="543" t="s">
        <v>2478</v>
      </c>
      <c r="S1869" s="543" t="s">
        <v>2478</v>
      </c>
    </row>
    <row r="1870" spans="1:19">
      <c r="A1870" s="540" t="s">
        <v>6204</v>
      </c>
      <c r="B1870" s="541"/>
      <c r="C1870" s="541"/>
      <c r="D1870" s="542">
        <v>32003</v>
      </c>
      <c r="E1870" s="542">
        <v>32003</v>
      </c>
      <c r="F1870" s="542" t="s">
        <v>7014</v>
      </c>
      <c r="G1870" s="540" t="s">
        <v>7015</v>
      </c>
      <c r="H1870" s="542" t="s">
        <v>2469</v>
      </c>
      <c r="I1870" s="541" t="s">
        <v>2478</v>
      </c>
      <c r="J1870" s="540" t="s">
        <v>2478</v>
      </c>
      <c r="K1870" s="540" t="s">
        <v>2478</v>
      </c>
      <c r="L1870" s="540" t="s">
        <v>2478</v>
      </c>
      <c r="M1870" s="540" t="s">
        <v>2478</v>
      </c>
      <c r="N1870" s="540" t="s">
        <v>2478</v>
      </c>
      <c r="O1870" s="540" t="s">
        <v>2478</v>
      </c>
      <c r="P1870" s="540" t="s">
        <v>2478</v>
      </c>
      <c r="Q1870" s="540" t="s">
        <v>2478</v>
      </c>
      <c r="R1870" s="540" t="s">
        <v>2478</v>
      </c>
      <c r="S1870" s="540" t="s">
        <v>2478</v>
      </c>
    </row>
    <row r="1871" spans="1:19">
      <c r="A1871" s="543" t="s">
        <v>6204</v>
      </c>
      <c r="B1871" s="544"/>
      <c r="C1871" s="544"/>
      <c r="D1871" s="545">
        <v>32003</v>
      </c>
      <c r="E1871" s="545">
        <v>32003</v>
      </c>
      <c r="F1871" s="545" t="s">
        <v>7016</v>
      </c>
      <c r="G1871" s="543" t="s">
        <v>7017</v>
      </c>
      <c r="H1871" s="545" t="s">
        <v>2469</v>
      </c>
      <c r="I1871" s="544" t="s">
        <v>2478</v>
      </c>
      <c r="J1871" s="543" t="s">
        <v>2478</v>
      </c>
      <c r="K1871" s="543" t="s">
        <v>2478</v>
      </c>
      <c r="L1871" s="543" t="s">
        <v>2478</v>
      </c>
      <c r="M1871" s="543" t="s">
        <v>2478</v>
      </c>
      <c r="N1871" s="543" t="s">
        <v>2478</v>
      </c>
      <c r="O1871" s="543" t="s">
        <v>2478</v>
      </c>
      <c r="P1871" s="543" t="s">
        <v>2478</v>
      </c>
      <c r="Q1871" s="543" t="s">
        <v>2478</v>
      </c>
      <c r="R1871" s="543" t="s">
        <v>2478</v>
      </c>
      <c r="S1871" s="543" t="s">
        <v>2478</v>
      </c>
    </row>
    <row r="1872" spans="1:19">
      <c r="A1872" s="540" t="s">
        <v>6204</v>
      </c>
      <c r="B1872" s="541"/>
      <c r="C1872" s="541"/>
      <c r="D1872" s="542">
        <v>32003</v>
      </c>
      <c r="E1872" s="542">
        <v>32003</v>
      </c>
      <c r="F1872" s="542" t="s">
        <v>7018</v>
      </c>
      <c r="G1872" s="540" t="s">
        <v>7019</v>
      </c>
      <c r="H1872" s="542" t="s">
        <v>2469</v>
      </c>
      <c r="I1872" s="541" t="s">
        <v>2478</v>
      </c>
      <c r="J1872" s="540" t="s">
        <v>2478</v>
      </c>
      <c r="K1872" s="540" t="s">
        <v>2478</v>
      </c>
      <c r="L1872" s="540" t="s">
        <v>2478</v>
      </c>
      <c r="M1872" s="540" t="s">
        <v>2478</v>
      </c>
      <c r="N1872" s="540" t="s">
        <v>2478</v>
      </c>
      <c r="O1872" s="540" t="s">
        <v>2478</v>
      </c>
      <c r="P1872" s="540" t="s">
        <v>2478</v>
      </c>
      <c r="Q1872" s="540" t="s">
        <v>2478</v>
      </c>
      <c r="R1872" s="540" t="s">
        <v>2478</v>
      </c>
      <c r="S1872" s="540" t="s">
        <v>2478</v>
      </c>
    </row>
    <row r="1873" spans="1:19">
      <c r="A1873" s="543" t="s">
        <v>6204</v>
      </c>
      <c r="B1873" s="544"/>
      <c r="C1873" s="544"/>
      <c r="D1873" s="545">
        <v>32003</v>
      </c>
      <c r="E1873" s="545">
        <v>32003</v>
      </c>
      <c r="F1873" s="545" t="s">
        <v>7020</v>
      </c>
      <c r="G1873" s="543" t="s">
        <v>7021</v>
      </c>
      <c r="H1873" s="545" t="s">
        <v>2469</v>
      </c>
      <c r="I1873" s="544" t="s">
        <v>2478</v>
      </c>
      <c r="J1873" s="543" t="s">
        <v>2478</v>
      </c>
      <c r="K1873" s="543" t="s">
        <v>2478</v>
      </c>
      <c r="L1873" s="543" t="s">
        <v>2478</v>
      </c>
      <c r="M1873" s="543" t="s">
        <v>2478</v>
      </c>
      <c r="N1873" s="543" t="s">
        <v>2478</v>
      </c>
      <c r="O1873" s="543" t="s">
        <v>2478</v>
      </c>
      <c r="P1873" s="543" t="s">
        <v>2478</v>
      </c>
      <c r="Q1873" s="543" t="s">
        <v>2478</v>
      </c>
      <c r="R1873" s="543" t="s">
        <v>2478</v>
      </c>
      <c r="S1873" s="543" t="s">
        <v>2478</v>
      </c>
    </row>
    <row r="1874" spans="1:19">
      <c r="A1874" s="540" t="s">
        <v>6204</v>
      </c>
      <c r="B1874" s="541"/>
      <c r="C1874" s="541"/>
      <c r="D1874" s="542">
        <v>32003</v>
      </c>
      <c r="E1874" s="542">
        <v>32003</v>
      </c>
      <c r="F1874" s="542" t="s">
        <v>7022</v>
      </c>
      <c r="G1874" s="540" t="s">
        <v>7023</v>
      </c>
      <c r="H1874" s="542" t="s">
        <v>2469</v>
      </c>
      <c r="I1874" s="541" t="s">
        <v>2478</v>
      </c>
      <c r="J1874" s="540" t="s">
        <v>2478</v>
      </c>
      <c r="K1874" s="540" t="s">
        <v>2478</v>
      </c>
      <c r="L1874" s="540" t="s">
        <v>2478</v>
      </c>
      <c r="M1874" s="540" t="s">
        <v>2478</v>
      </c>
      <c r="N1874" s="540" t="s">
        <v>2478</v>
      </c>
      <c r="O1874" s="540" t="s">
        <v>2478</v>
      </c>
      <c r="P1874" s="540" t="s">
        <v>2478</v>
      </c>
      <c r="Q1874" s="540" t="s">
        <v>2478</v>
      </c>
      <c r="R1874" s="540" t="s">
        <v>2478</v>
      </c>
      <c r="S1874" s="540" t="s">
        <v>2478</v>
      </c>
    </row>
    <row r="1875" spans="1:19">
      <c r="A1875" s="543" t="s">
        <v>6204</v>
      </c>
      <c r="B1875" s="544"/>
      <c r="C1875" s="544"/>
      <c r="D1875" s="545">
        <v>32003</v>
      </c>
      <c r="E1875" s="545">
        <v>32003</v>
      </c>
      <c r="F1875" s="545" t="s">
        <v>7024</v>
      </c>
      <c r="G1875" s="543" t="s">
        <v>7025</v>
      </c>
      <c r="H1875" s="545" t="s">
        <v>2469</v>
      </c>
      <c r="I1875" s="544" t="s">
        <v>2478</v>
      </c>
      <c r="J1875" s="543" t="s">
        <v>2478</v>
      </c>
      <c r="K1875" s="543" t="s">
        <v>2478</v>
      </c>
      <c r="L1875" s="543" t="s">
        <v>2478</v>
      </c>
      <c r="M1875" s="543" t="s">
        <v>2478</v>
      </c>
      <c r="N1875" s="543" t="s">
        <v>2478</v>
      </c>
      <c r="O1875" s="543" t="s">
        <v>2478</v>
      </c>
      <c r="P1875" s="543" t="s">
        <v>2478</v>
      </c>
      <c r="Q1875" s="543" t="s">
        <v>2478</v>
      </c>
      <c r="R1875" s="543" t="s">
        <v>2478</v>
      </c>
      <c r="S1875" s="543" t="s">
        <v>2478</v>
      </c>
    </row>
    <row r="1876" spans="1:19">
      <c r="A1876" s="540" t="s">
        <v>6204</v>
      </c>
      <c r="B1876" s="541"/>
      <c r="C1876" s="541"/>
      <c r="D1876" s="542">
        <v>32003</v>
      </c>
      <c r="E1876" s="542">
        <v>32003</v>
      </c>
      <c r="F1876" s="542" t="s">
        <v>7026</v>
      </c>
      <c r="G1876" s="540" t="s">
        <v>7027</v>
      </c>
      <c r="H1876" s="542" t="s">
        <v>2469</v>
      </c>
      <c r="I1876" s="541" t="s">
        <v>2478</v>
      </c>
      <c r="J1876" s="540" t="s">
        <v>2478</v>
      </c>
      <c r="K1876" s="540" t="s">
        <v>2478</v>
      </c>
      <c r="L1876" s="540" t="s">
        <v>2478</v>
      </c>
      <c r="M1876" s="540" t="s">
        <v>2478</v>
      </c>
      <c r="N1876" s="540" t="s">
        <v>2478</v>
      </c>
      <c r="O1876" s="540" t="s">
        <v>2478</v>
      </c>
      <c r="P1876" s="540" t="s">
        <v>2478</v>
      </c>
      <c r="Q1876" s="540" t="s">
        <v>2478</v>
      </c>
      <c r="R1876" s="540" t="s">
        <v>2478</v>
      </c>
      <c r="S1876" s="540" t="s">
        <v>2478</v>
      </c>
    </row>
    <row r="1877" spans="1:19">
      <c r="A1877" s="543" t="s">
        <v>6204</v>
      </c>
      <c r="B1877" s="544"/>
      <c r="C1877" s="544"/>
      <c r="D1877" s="545">
        <v>32003</v>
      </c>
      <c r="E1877" s="545">
        <v>32003</v>
      </c>
      <c r="F1877" s="545" t="s">
        <v>7028</v>
      </c>
      <c r="G1877" s="543" t="s">
        <v>7029</v>
      </c>
      <c r="H1877" s="545" t="s">
        <v>2469</v>
      </c>
      <c r="I1877" s="544" t="s">
        <v>2478</v>
      </c>
      <c r="J1877" s="543" t="s">
        <v>2478</v>
      </c>
      <c r="K1877" s="543" t="s">
        <v>2478</v>
      </c>
      <c r="L1877" s="543" t="s">
        <v>2478</v>
      </c>
      <c r="M1877" s="543" t="s">
        <v>2478</v>
      </c>
      <c r="N1877" s="543" t="s">
        <v>2478</v>
      </c>
      <c r="O1877" s="543" t="s">
        <v>2478</v>
      </c>
      <c r="P1877" s="543" t="s">
        <v>2478</v>
      </c>
      <c r="Q1877" s="543" t="s">
        <v>2478</v>
      </c>
      <c r="R1877" s="543" t="s">
        <v>2478</v>
      </c>
      <c r="S1877" s="543" t="s">
        <v>2478</v>
      </c>
    </row>
    <row r="1878" spans="1:19">
      <c r="A1878" s="540" t="s">
        <v>6204</v>
      </c>
      <c r="B1878" s="541"/>
      <c r="C1878" s="541"/>
      <c r="D1878" s="542">
        <v>32003</v>
      </c>
      <c r="E1878" s="542">
        <v>32003</v>
      </c>
      <c r="F1878" s="542" t="s">
        <v>7030</v>
      </c>
      <c r="G1878" s="540" t="s">
        <v>7031</v>
      </c>
      <c r="H1878" s="542" t="s">
        <v>2469</v>
      </c>
      <c r="I1878" s="541" t="s">
        <v>2478</v>
      </c>
      <c r="J1878" s="540" t="s">
        <v>2478</v>
      </c>
      <c r="K1878" s="540" t="s">
        <v>2478</v>
      </c>
      <c r="L1878" s="540" t="s">
        <v>2478</v>
      </c>
      <c r="M1878" s="540" t="s">
        <v>2478</v>
      </c>
      <c r="N1878" s="540" t="s">
        <v>2478</v>
      </c>
      <c r="O1878" s="540" t="s">
        <v>2478</v>
      </c>
      <c r="P1878" s="540" t="s">
        <v>2478</v>
      </c>
      <c r="Q1878" s="540" t="s">
        <v>2478</v>
      </c>
      <c r="R1878" s="540" t="s">
        <v>2478</v>
      </c>
      <c r="S1878" s="540" t="s">
        <v>2478</v>
      </c>
    </row>
    <row r="1879" spans="1:19">
      <c r="A1879" s="543" t="s">
        <v>6204</v>
      </c>
      <c r="B1879" s="544"/>
      <c r="C1879" s="544"/>
      <c r="D1879" s="545">
        <v>32003</v>
      </c>
      <c r="E1879" s="545">
        <v>32003</v>
      </c>
      <c r="F1879" s="545" t="s">
        <v>7032</v>
      </c>
      <c r="G1879" s="543" t="s">
        <v>7033</v>
      </c>
      <c r="H1879" s="545" t="s">
        <v>2469</v>
      </c>
      <c r="I1879" s="544" t="s">
        <v>2478</v>
      </c>
      <c r="J1879" s="543" t="s">
        <v>2478</v>
      </c>
      <c r="K1879" s="543" t="s">
        <v>2478</v>
      </c>
      <c r="L1879" s="543" t="s">
        <v>2478</v>
      </c>
      <c r="M1879" s="543" t="s">
        <v>2478</v>
      </c>
      <c r="N1879" s="543" t="s">
        <v>2478</v>
      </c>
      <c r="O1879" s="543" t="s">
        <v>2478</v>
      </c>
      <c r="P1879" s="543" t="s">
        <v>2478</v>
      </c>
      <c r="Q1879" s="543" t="s">
        <v>2478</v>
      </c>
      <c r="R1879" s="543" t="s">
        <v>2478</v>
      </c>
      <c r="S1879" s="543" t="s">
        <v>2478</v>
      </c>
    </row>
    <row r="1880" spans="1:19">
      <c r="A1880" s="540" t="s">
        <v>6204</v>
      </c>
      <c r="B1880" s="541"/>
      <c r="C1880" s="541"/>
      <c r="D1880" s="542">
        <v>32003</v>
      </c>
      <c r="E1880" s="542">
        <v>32003</v>
      </c>
      <c r="F1880" s="542" t="s">
        <v>7034</v>
      </c>
      <c r="G1880" s="540" t="s">
        <v>7035</v>
      </c>
      <c r="H1880" s="542" t="s">
        <v>2469</v>
      </c>
      <c r="I1880" s="541" t="s">
        <v>2478</v>
      </c>
      <c r="J1880" s="540" t="s">
        <v>2478</v>
      </c>
      <c r="K1880" s="540" t="s">
        <v>2478</v>
      </c>
      <c r="L1880" s="540" t="s">
        <v>2478</v>
      </c>
      <c r="M1880" s="540" t="s">
        <v>2478</v>
      </c>
      <c r="N1880" s="540" t="s">
        <v>2478</v>
      </c>
      <c r="O1880" s="540" t="s">
        <v>2478</v>
      </c>
      <c r="P1880" s="540" t="s">
        <v>2478</v>
      </c>
      <c r="Q1880" s="540" t="s">
        <v>2478</v>
      </c>
      <c r="R1880" s="540" t="s">
        <v>2478</v>
      </c>
      <c r="S1880" s="540" t="s">
        <v>2478</v>
      </c>
    </row>
    <row r="1881" spans="1:19">
      <c r="A1881" s="543" t="s">
        <v>6204</v>
      </c>
      <c r="B1881" s="544"/>
      <c r="C1881" s="544"/>
      <c r="D1881" s="545">
        <v>32003</v>
      </c>
      <c r="E1881" s="545">
        <v>32003</v>
      </c>
      <c r="F1881" s="545" t="s">
        <v>7036</v>
      </c>
      <c r="G1881" s="543" t="s">
        <v>7037</v>
      </c>
      <c r="H1881" s="545" t="s">
        <v>2469</v>
      </c>
      <c r="I1881" s="544" t="s">
        <v>2478</v>
      </c>
      <c r="J1881" s="543" t="s">
        <v>2478</v>
      </c>
      <c r="K1881" s="543" t="s">
        <v>2478</v>
      </c>
      <c r="L1881" s="543" t="s">
        <v>2478</v>
      </c>
      <c r="M1881" s="543" t="s">
        <v>2478</v>
      </c>
      <c r="N1881" s="543" t="s">
        <v>2478</v>
      </c>
      <c r="O1881" s="543" t="s">
        <v>2478</v>
      </c>
      <c r="P1881" s="543" t="s">
        <v>2478</v>
      </c>
      <c r="Q1881" s="543" t="s">
        <v>2478</v>
      </c>
      <c r="R1881" s="543" t="s">
        <v>2478</v>
      </c>
      <c r="S1881" s="543" t="s">
        <v>2478</v>
      </c>
    </row>
    <row r="1882" spans="1:19">
      <c r="A1882" s="540" t="s">
        <v>6204</v>
      </c>
      <c r="B1882" s="541"/>
      <c r="C1882" s="541"/>
      <c r="D1882" s="542">
        <v>32003</v>
      </c>
      <c r="E1882" s="542">
        <v>32003</v>
      </c>
      <c r="F1882" s="542" t="s">
        <v>7038</v>
      </c>
      <c r="G1882" s="540" t="s">
        <v>7039</v>
      </c>
      <c r="H1882" s="542" t="s">
        <v>2469</v>
      </c>
      <c r="I1882" s="541" t="s">
        <v>2478</v>
      </c>
      <c r="J1882" s="540" t="s">
        <v>2478</v>
      </c>
      <c r="K1882" s="540" t="s">
        <v>2478</v>
      </c>
      <c r="L1882" s="540" t="s">
        <v>2478</v>
      </c>
      <c r="M1882" s="540" t="s">
        <v>2478</v>
      </c>
      <c r="N1882" s="540" t="s">
        <v>2478</v>
      </c>
      <c r="O1882" s="540" t="s">
        <v>2478</v>
      </c>
      <c r="P1882" s="540" t="s">
        <v>2478</v>
      </c>
      <c r="Q1882" s="540" t="s">
        <v>2478</v>
      </c>
      <c r="R1882" s="540" t="s">
        <v>2478</v>
      </c>
      <c r="S1882" s="540" t="s">
        <v>2478</v>
      </c>
    </row>
    <row r="1883" spans="1:19">
      <c r="A1883" s="543" t="s">
        <v>6204</v>
      </c>
      <c r="B1883" s="544"/>
      <c r="C1883" s="544"/>
      <c r="D1883" s="545">
        <v>32003</v>
      </c>
      <c r="E1883" s="545">
        <v>32003</v>
      </c>
      <c r="F1883" s="545" t="s">
        <v>7040</v>
      </c>
      <c r="G1883" s="543" t="s">
        <v>7041</v>
      </c>
      <c r="H1883" s="545" t="s">
        <v>2469</v>
      </c>
      <c r="I1883" s="544" t="s">
        <v>2478</v>
      </c>
      <c r="J1883" s="543" t="s">
        <v>2478</v>
      </c>
      <c r="K1883" s="543" t="s">
        <v>2478</v>
      </c>
      <c r="L1883" s="543" t="s">
        <v>2478</v>
      </c>
      <c r="M1883" s="543" t="s">
        <v>2478</v>
      </c>
      <c r="N1883" s="543" t="s">
        <v>2478</v>
      </c>
      <c r="O1883" s="543" t="s">
        <v>2478</v>
      </c>
      <c r="P1883" s="543" t="s">
        <v>2478</v>
      </c>
      <c r="Q1883" s="543" t="s">
        <v>2478</v>
      </c>
      <c r="R1883" s="543" t="s">
        <v>2478</v>
      </c>
      <c r="S1883" s="543" t="s">
        <v>2478</v>
      </c>
    </row>
    <row r="1884" spans="1:19">
      <c r="A1884" s="540" t="s">
        <v>6204</v>
      </c>
      <c r="B1884" s="541"/>
      <c r="C1884" s="541"/>
      <c r="D1884" s="542">
        <v>32003</v>
      </c>
      <c r="E1884" s="542">
        <v>32003</v>
      </c>
      <c r="F1884" s="542" t="s">
        <v>7042</v>
      </c>
      <c r="G1884" s="540" t="s">
        <v>7043</v>
      </c>
      <c r="H1884" s="542" t="s">
        <v>2469</v>
      </c>
      <c r="I1884" s="541" t="s">
        <v>2478</v>
      </c>
      <c r="J1884" s="540" t="s">
        <v>2478</v>
      </c>
      <c r="K1884" s="540" t="s">
        <v>2478</v>
      </c>
      <c r="L1884" s="540" t="s">
        <v>2478</v>
      </c>
      <c r="M1884" s="540" t="s">
        <v>2478</v>
      </c>
      <c r="N1884" s="540" t="s">
        <v>2478</v>
      </c>
      <c r="O1884" s="540" t="s">
        <v>2478</v>
      </c>
      <c r="P1884" s="540" t="s">
        <v>2478</v>
      </c>
      <c r="Q1884" s="540" t="s">
        <v>2478</v>
      </c>
      <c r="R1884" s="540" t="s">
        <v>2478</v>
      </c>
      <c r="S1884" s="540" t="s">
        <v>2478</v>
      </c>
    </row>
    <row r="1885" spans="1:19">
      <c r="A1885" s="543" t="s">
        <v>6204</v>
      </c>
      <c r="B1885" s="544"/>
      <c r="C1885" s="544"/>
      <c r="D1885" s="545">
        <v>32003</v>
      </c>
      <c r="E1885" s="545">
        <v>32003</v>
      </c>
      <c r="F1885" s="545" t="s">
        <v>7044</v>
      </c>
      <c r="G1885" s="543" t="s">
        <v>7045</v>
      </c>
      <c r="H1885" s="545" t="s">
        <v>2469</v>
      </c>
      <c r="I1885" s="544" t="s">
        <v>2478</v>
      </c>
      <c r="J1885" s="543" t="s">
        <v>2478</v>
      </c>
      <c r="K1885" s="543" t="s">
        <v>2478</v>
      </c>
      <c r="L1885" s="543" t="s">
        <v>2478</v>
      </c>
      <c r="M1885" s="543" t="s">
        <v>2478</v>
      </c>
      <c r="N1885" s="543" t="s">
        <v>2478</v>
      </c>
      <c r="O1885" s="543" t="s">
        <v>2478</v>
      </c>
      <c r="P1885" s="543" t="s">
        <v>2478</v>
      </c>
      <c r="Q1885" s="543" t="s">
        <v>2478</v>
      </c>
      <c r="R1885" s="543" t="s">
        <v>2478</v>
      </c>
      <c r="S1885" s="543" t="s">
        <v>2478</v>
      </c>
    </row>
    <row r="1886" spans="1:19">
      <c r="A1886" s="540" t="s">
        <v>6204</v>
      </c>
      <c r="B1886" s="541"/>
      <c r="C1886" s="541"/>
      <c r="D1886" s="542">
        <v>40058</v>
      </c>
      <c r="E1886" s="542">
        <v>40058</v>
      </c>
      <c r="F1886" s="542" t="s">
        <v>7046</v>
      </c>
      <c r="G1886" s="540" t="s">
        <v>7047</v>
      </c>
      <c r="H1886" s="542" t="s">
        <v>2469</v>
      </c>
      <c r="I1886" s="541" t="s">
        <v>2478</v>
      </c>
      <c r="J1886" s="540" t="s">
        <v>2478</v>
      </c>
      <c r="K1886" s="540" t="s">
        <v>2478</v>
      </c>
      <c r="L1886" s="540" t="s">
        <v>2478</v>
      </c>
      <c r="M1886" s="540" t="s">
        <v>2478</v>
      </c>
      <c r="N1886" s="540" t="s">
        <v>2478</v>
      </c>
      <c r="O1886" s="540" t="s">
        <v>2478</v>
      </c>
      <c r="P1886" s="540" t="s">
        <v>2478</v>
      </c>
      <c r="Q1886" s="540" t="s">
        <v>2478</v>
      </c>
      <c r="R1886" s="540" t="s">
        <v>2478</v>
      </c>
      <c r="S1886" s="540" t="s">
        <v>2478</v>
      </c>
    </row>
    <row r="1887" spans="1:19">
      <c r="A1887" s="543" t="s">
        <v>7048</v>
      </c>
      <c r="B1887" s="545">
        <v>1294</v>
      </c>
      <c r="C1887" s="545">
        <v>83182</v>
      </c>
      <c r="D1887" s="545">
        <v>90058</v>
      </c>
      <c r="E1887" s="545">
        <v>90058</v>
      </c>
      <c r="F1887" s="545" t="s">
        <v>7049</v>
      </c>
      <c r="G1887" s="543" t="s">
        <v>7050</v>
      </c>
      <c r="H1887" s="545" t="s">
        <v>3468</v>
      </c>
      <c r="I1887" s="544" t="s">
        <v>2478</v>
      </c>
      <c r="J1887" s="543" t="s">
        <v>2478</v>
      </c>
      <c r="K1887" s="543" t="s">
        <v>2478</v>
      </c>
      <c r="L1887" s="543" t="s">
        <v>2546</v>
      </c>
      <c r="M1887" s="543" t="s">
        <v>6209</v>
      </c>
      <c r="N1887" s="543" t="s">
        <v>2210</v>
      </c>
      <c r="O1887" s="543" t="s">
        <v>2478</v>
      </c>
      <c r="P1887" s="543" t="s">
        <v>2478</v>
      </c>
      <c r="Q1887" s="543" t="s">
        <v>2478</v>
      </c>
      <c r="R1887" s="543" t="s">
        <v>2478</v>
      </c>
      <c r="S1887" s="547">
        <v>43866.533356481479</v>
      </c>
    </row>
    <row r="1888" spans="1:19">
      <c r="A1888" s="540" t="s">
        <v>7048</v>
      </c>
      <c r="B1888" s="541"/>
      <c r="C1888" s="541"/>
      <c r="D1888" s="542">
        <v>90000</v>
      </c>
      <c r="E1888" s="542">
        <v>90000</v>
      </c>
      <c r="F1888" s="542" t="s">
        <v>7051</v>
      </c>
      <c r="G1888" s="540" t="s">
        <v>7052</v>
      </c>
      <c r="H1888" s="542" t="s">
        <v>2546</v>
      </c>
      <c r="I1888" s="542" t="s">
        <v>2469</v>
      </c>
      <c r="J1888" s="540" t="s">
        <v>2478</v>
      </c>
      <c r="K1888" s="540" t="s">
        <v>2478</v>
      </c>
      <c r="L1888" s="540" t="s">
        <v>2478</v>
      </c>
      <c r="M1888" s="540" t="s">
        <v>2478</v>
      </c>
      <c r="N1888" s="540" t="s">
        <v>2478</v>
      </c>
      <c r="O1888" s="540" t="s">
        <v>2478</v>
      </c>
      <c r="P1888" s="540" t="s">
        <v>2478</v>
      </c>
      <c r="Q1888" s="540" t="s">
        <v>2478</v>
      </c>
      <c r="R1888" s="540" t="s">
        <v>2478</v>
      </c>
      <c r="S1888" s="540" t="s">
        <v>2478</v>
      </c>
    </row>
    <row r="1889" spans="1:19">
      <c r="A1889" s="543" t="s">
        <v>7048</v>
      </c>
      <c r="B1889" s="545">
        <v>1294</v>
      </c>
      <c r="C1889" s="545">
        <v>83182</v>
      </c>
      <c r="D1889" s="545">
        <v>90102</v>
      </c>
      <c r="E1889" s="545">
        <v>90102</v>
      </c>
      <c r="F1889" s="545" t="s">
        <v>7053</v>
      </c>
      <c r="G1889" s="543" t="s">
        <v>7054</v>
      </c>
      <c r="H1889" s="545" t="s">
        <v>2546</v>
      </c>
      <c r="I1889" s="544" t="s">
        <v>2478</v>
      </c>
      <c r="J1889" s="543" t="s">
        <v>2478</v>
      </c>
      <c r="K1889" s="543" t="s">
        <v>2478</v>
      </c>
      <c r="L1889" s="543" t="s">
        <v>2546</v>
      </c>
      <c r="M1889" s="543" t="s">
        <v>6209</v>
      </c>
      <c r="N1889" s="543" t="s">
        <v>2210</v>
      </c>
      <c r="O1889" s="543" t="s">
        <v>2478</v>
      </c>
      <c r="P1889" s="543" t="s">
        <v>2478</v>
      </c>
      <c r="Q1889" s="543" t="s">
        <v>2478</v>
      </c>
      <c r="R1889" s="543" t="s">
        <v>2478</v>
      </c>
      <c r="S1889" s="547">
        <v>43866.533356481479</v>
      </c>
    </row>
    <row r="1890" spans="1:19">
      <c r="A1890" s="540" t="s">
        <v>7055</v>
      </c>
      <c r="B1890" s="541"/>
      <c r="C1890" s="541"/>
      <c r="D1890" s="542">
        <v>80003</v>
      </c>
      <c r="E1890" s="542">
        <v>80003</v>
      </c>
      <c r="F1890" s="542" t="s">
        <v>7056</v>
      </c>
      <c r="G1890" s="540" t="s">
        <v>7057</v>
      </c>
      <c r="H1890" s="542" t="s">
        <v>2469</v>
      </c>
      <c r="I1890" s="541" t="s">
        <v>2478</v>
      </c>
      <c r="J1890" s="540" t="s">
        <v>2478</v>
      </c>
      <c r="K1890" s="540" t="s">
        <v>2478</v>
      </c>
      <c r="L1890" s="540" t="s">
        <v>2478</v>
      </c>
      <c r="M1890" s="540" t="s">
        <v>2478</v>
      </c>
      <c r="N1890" s="540" t="s">
        <v>2478</v>
      </c>
      <c r="O1890" s="540" t="s">
        <v>2478</v>
      </c>
      <c r="P1890" s="540" t="s">
        <v>2478</v>
      </c>
      <c r="Q1890" s="540" t="s">
        <v>2478</v>
      </c>
      <c r="R1890" s="540" t="s">
        <v>2478</v>
      </c>
      <c r="S1890" s="540" t="s">
        <v>2478</v>
      </c>
    </row>
    <row r="1891" spans="1:19">
      <c r="A1891" s="543" t="s">
        <v>7055</v>
      </c>
      <c r="B1891" s="544"/>
      <c r="C1891" s="544"/>
      <c r="D1891" s="545">
        <v>80003</v>
      </c>
      <c r="E1891" s="545">
        <v>80003</v>
      </c>
      <c r="F1891" s="545" t="s">
        <v>7058</v>
      </c>
      <c r="G1891" s="543" t="s">
        <v>7059</v>
      </c>
      <c r="H1891" s="545" t="s">
        <v>3519</v>
      </c>
      <c r="I1891" s="544" t="s">
        <v>2478</v>
      </c>
      <c r="J1891" s="543" t="s">
        <v>2478</v>
      </c>
      <c r="K1891" s="543" t="s">
        <v>2478</v>
      </c>
      <c r="L1891" s="543" t="s">
        <v>2478</v>
      </c>
      <c r="M1891" s="543" t="s">
        <v>2478</v>
      </c>
      <c r="N1891" s="543" t="s">
        <v>2478</v>
      </c>
      <c r="O1891" s="543" t="s">
        <v>2478</v>
      </c>
      <c r="P1891" s="543" t="s">
        <v>2478</v>
      </c>
      <c r="Q1891" s="543" t="s">
        <v>2478</v>
      </c>
      <c r="R1891" s="543" t="s">
        <v>2478</v>
      </c>
      <c r="S1891" s="543" t="s">
        <v>2478</v>
      </c>
    </row>
    <row r="1892" spans="1:19">
      <c r="A1892" s="540" t="s">
        <v>7055</v>
      </c>
      <c r="B1892" s="541"/>
      <c r="C1892" s="541"/>
      <c r="D1892" s="542">
        <v>80003</v>
      </c>
      <c r="E1892" s="542">
        <v>80003</v>
      </c>
      <c r="F1892" s="542" t="s">
        <v>7060</v>
      </c>
      <c r="G1892" s="540" t="s">
        <v>7061</v>
      </c>
      <c r="H1892" s="542" t="s">
        <v>3468</v>
      </c>
      <c r="I1892" s="541" t="s">
        <v>2478</v>
      </c>
      <c r="J1892" s="540" t="s">
        <v>2478</v>
      </c>
      <c r="K1892" s="540" t="s">
        <v>2478</v>
      </c>
      <c r="L1892" s="540" t="s">
        <v>2478</v>
      </c>
      <c r="M1892" s="540" t="s">
        <v>2478</v>
      </c>
      <c r="N1892" s="540" t="s">
        <v>2478</v>
      </c>
      <c r="O1892" s="540" t="s">
        <v>2478</v>
      </c>
      <c r="P1892" s="540" t="s">
        <v>2478</v>
      </c>
      <c r="Q1892" s="540" t="s">
        <v>2478</v>
      </c>
      <c r="R1892" s="540" t="s">
        <v>2478</v>
      </c>
      <c r="S1892" s="540" t="s">
        <v>2478</v>
      </c>
    </row>
    <row r="1893" spans="1:19">
      <c r="A1893" s="543" t="s">
        <v>7055</v>
      </c>
      <c r="B1893" s="544"/>
      <c r="C1893" s="544"/>
      <c r="D1893" s="545">
        <v>80003</v>
      </c>
      <c r="E1893" s="545">
        <v>80003</v>
      </c>
      <c r="F1893" s="545" t="s">
        <v>7062</v>
      </c>
      <c r="G1893" s="543" t="s">
        <v>7063</v>
      </c>
      <c r="H1893" s="545" t="s">
        <v>2469</v>
      </c>
      <c r="I1893" s="544" t="s">
        <v>2478</v>
      </c>
      <c r="J1893" s="543" t="s">
        <v>2478</v>
      </c>
      <c r="K1893" s="543" t="s">
        <v>2478</v>
      </c>
      <c r="L1893" s="543" t="s">
        <v>2478</v>
      </c>
      <c r="M1893" s="543" t="s">
        <v>2478</v>
      </c>
      <c r="N1893" s="543" t="s">
        <v>2478</v>
      </c>
      <c r="O1893" s="543" t="s">
        <v>2478</v>
      </c>
      <c r="P1893" s="543" t="s">
        <v>2478</v>
      </c>
      <c r="Q1893" s="543" t="s">
        <v>2478</v>
      </c>
      <c r="R1893" s="543" t="s">
        <v>2478</v>
      </c>
      <c r="S1893" s="543" t="s">
        <v>2478</v>
      </c>
    </row>
    <row r="1894" spans="1:19">
      <c r="A1894" s="540" t="s">
        <v>7055</v>
      </c>
      <c r="B1894" s="541"/>
      <c r="C1894" s="541"/>
      <c r="D1894" s="542">
        <v>80003</v>
      </c>
      <c r="E1894" s="542">
        <v>80003</v>
      </c>
      <c r="F1894" s="542" t="s">
        <v>7064</v>
      </c>
      <c r="G1894" s="540" t="s">
        <v>7065</v>
      </c>
      <c r="H1894" s="542" t="s">
        <v>2469</v>
      </c>
      <c r="I1894" s="541" t="s">
        <v>2478</v>
      </c>
      <c r="J1894" s="540" t="s">
        <v>2478</v>
      </c>
      <c r="K1894" s="540" t="s">
        <v>2478</v>
      </c>
      <c r="L1894" s="540" t="s">
        <v>2478</v>
      </c>
      <c r="M1894" s="540" t="s">
        <v>2478</v>
      </c>
      <c r="N1894" s="540" t="s">
        <v>2478</v>
      </c>
      <c r="O1894" s="540" t="s">
        <v>2478</v>
      </c>
      <c r="P1894" s="540" t="s">
        <v>2478</v>
      </c>
      <c r="Q1894" s="540" t="s">
        <v>2478</v>
      </c>
      <c r="R1894" s="540" t="s">
        <v>2478</v>
      </c>
      <c r="S1894" s="540" t="s">
        <v>2478</v>
      </c>
    </row>
    <row r="1895" spans="1:19">
      <c r="A1895" s="543" t="s">
        <v>7055</v>
      </c>
      <c r="B1895" s="544"/>
      <c r="C1895" s="544"/>
      <c r="D1895" s="545">
        <v>80003</v>
      </c>
      <c r="E1895" s="545">
        <v>80003</v>
      </c>
      <c r="F1895" s="545" t="s">
        <v>7066</v>
      </c>
      <c r="G1895" s="543" t="s">
        <v>7067</v>
      </c>
      <c r="H1895" s="545" t="s">
        <v>2469</v>
      </c>
      <c r="I1895" s="544" t="s">
        <v>2478</v>
      </c>
      <c r="J1895" s="543" t="s">
        <v>2478</v>
      </c>
      <c r="K1895" s="543" t="s">
        <v>2478</v>
      </c>
      <c r="L1895" s="543" t="s">
        <v>2478</v>
      </c>
      <c r="M1895" s="543" t="s">
        <v>2478</v>
      </c>
      <c r="N1895" s="543" t="s">
        <v>2478</v>
      </c>
      <c r="O1895" s="543" t="s">
        <v>2478</v>
      </c>
      <c r="P1895" s="543" t="s">
        <v>2478</v>
      </c>
      <c r="Q1895" s="543" t="s">
        <v>2478</v>
      </c>
      <c r="R1895" s="543" t="s">
        <v>2478</v>
      </c>
      <c r="S1895" s="543" t="s">
        <v>2478</v>
      </c>
    </row>
    <row r="1896" spans="1:19">
      <c r="A1896" s="540" t="s">
        <v>7055</v>
      </c>
      <c r="B1896" s="541"/>
      <c r="C1896" s="541"/>
      <c r="D1896" s="542">
        <v>80003</v>
      </c>
      <c r="E1896" s="542">
        <v>80003</v>
      </c>
      <c r="F1896" s="542" t="s">
        <v>7068</v>
      </c>
      <c r="G1896" s="540" t="s">
        <v>7069</v>
      </c>
      <c r="H1896" s="542" t="s">
        <v>3468</v>
      </c>
      <c r="I1896" s="541" t="s">
        <v>2478</v>
      </c>
      <c r="J1896" s="540" t="s">
        <v>2478</v>
      </c>
      <c r="K1896" s="540" t="s">
        <v>2478</v>
      </c>
      <c r="L1896" s="540" t="s">
        <v>2478</v>
      </c>
      <c r="M1896" s="540" t="s">
        <v>2478</v>
      </c>
      <c r="N1896" s="540" t="s">
        <v>2478</v>
      </c>
      <c r="O1896" s="540" t="s">
        <v>2478</v>
      </c>
      <c r="P1896" s="540" t="s">
        <v>2478</v>
      </c>
      <c r="Q1896" s="540" t="s">
        <v>2478</v>
      </c>
      <c r="R1896" s="540" t="s">
        <v>2478</v>
      </c>
      <c r="S1896" s="540" t="s">
        <v>2478</v>
      </c>
    </row>
    <row r="1897" spans="1:19">
      <c r="A1897" s="543" t="s">
        <v>7055</v>
      </c>
      <c r="B1897" s="544"/>
      <c r="C1897" s="544"/>
      <c r="D1897" s="545">
        <v>80003</v>
      </c>
      <c r="E1897" s="545">
        <v>80003</v>
      </c>
      <c r="F1897" s="545" t="s">
        <v>7070</v>
      </c>
      <c r="G1897" s="543" t="s">
        <v>7071</v>
      </c>
      <c r="H1897" s="545" t="s">
        <v>3468</v>
      </c>
      <c r="I1897" s="544" t="s">
        <v>2478</v>
      </c>
      <c r="J1897" s="543" t="s">
        <v>2478</v>
      </c>
      <c r="K1897" s="543" t="s">
        <v>2478</v>
      </c>
      <c r="L1897" s="543" t="s">
        <v>2478</v>
      </c>
      <c r="M1897" s="543" t="s">
        <v>2478</v>
      </c>
      <c r="N1897" s="543" t="s">
        <v>2478</v>
      </c>
      <c r="O1897" s="543" t="s">
        <v>2478</v>
      </c>
      <c r="P1897" s="543" t="s">
        <v>2478</v>
      </c>
      <c r="Q1897" s="543" t="s">
        <v>2478</v>
      </c>
      <c r="R1897" s="543" t="s">
        <v>2478</v>
      </c>
      <c r="S1897" s="543" t="s">
        <v>2478</v>
      </c>
    </row>
    <row r="1898" spans="1:19">
      <c r="A1898" s="540" t="s">
        <v>7055</v>
      </c>
      <c r="B1898" s="541"/>
      <c r="C1898" s="541"/>
      <c r="D1898" s="542">
        <v>80003</v>
      </c>
      <c r="E1898" s="542">
        <v>80003</v>
      </c>
      <c r="F1898" s="542" t="s">
        <v>7072</v>
      </c>
      <c r="G1898" s="540" t="s">
        <v>7073</v>
      </c>
      <c r="H1898" s="542" t="s">
        <v>2469</v>
      </c>
      <c r="I1898" s="541" t="s">
        <v>2478</v>
      </c>
      <c r="J1898" s="540" t="s">
        <v>2478</v>
      </c>
      <c r="K1898" s="540" t="s">
        <v>2478</v>
      </c>
      <c r="L1898" s="540" t="s">
        <v>2478</v>
      </c>
      <c r="M1898" s="540" t="s">
        <v>2478</v>
      </c>
      <c r="N1898" s="540" t="s">
        <v>2478</v>
      </c>
      <c r="O1898" s="540" t="s">
        <v>2478</v>
      </c>
      <c r="P1898" s="540" t="s">
        <v>2478</v>
      </c>
      <c r="Q1898" s="540" t="s">
        <v>2478</v>
      </c>
      <c r="R1898" s="540" t="s">
        <v>2478</v>
      </c>
      <c r="S1898" s="540" t="s">
        <v>2478</v>
      </c>
    </row>
    <row r="1899" spans="1:19">
      <c r="A1899" s="543" t="s">
        <v>7074</v>
      </c>
      <c r="B1899" s="544"/>
      <c r="C1899" s="544"/>
      <c r="D1899" s="545">
        <v>80004</v>
      </c>
      <c r="E1899" s="545">
        <v>80004</v>
      </c>
      <c r="F1899" s="545" t="s">
        <v>7075</v>
      </c>
      <c r="G1899" s="543" t="s">
        <v>7076</v>
      </c>
      <c r="H1899" s="545" t="s">
        <v>2469</v>
      </c>
      <c r="I1899" s="544" t="s">
        <v>2478</v>
      </c>
      <c r="J1899" s="543" t="s">
        <v>2478</v>
      </c>
      <c r="K1899" s="543" t="s">
        <v>2478</v>
      </c>
      <c r="L1899" s="543" t="s">
        <v>2478</v>
      </c>
      <c r="M1899" s="543" t="s">
        <v>2478</v>
      </c>
      <c r="N1899" s="543" t="s">
        <v>2478</v>
      </c>
      <c r="O1899" s="543" t="s">
        <v>2478</v>
      </c>
      <c r="P1899" s="543" t="s">
        <v>2478</v>
      </c>
      <c r="Q1899" s="543" t="s">
        <v>2478</v>
      </c>
      <c r="R1899" s="543" t="s">
        <v>2478</v>
      </c>
      <c r="S1899" s="543" t="s">
        <v>2478</v>
      </c>
    </row>
    <row r="1900" spans="1:19">
      <c r="A1900" s="540" t="s">
        <v>7074</v>
      </c>
      <c r="B1900" s="541"/>
      <c r="C1900" s="541"/>
      <c r="D1900" s="542">
        <v>80004</v>
      </c>
      <c r="E1900" s="542">
        <v>80004</v>
      </c>
      <c r="F1900" s="542" t="s">
        <v>7077</v>
      </c>
      <c r="G1900" s="540" t="s">
        <v>7078</v>
      </c>
      <c r="H1900" s="542" t="s">
        <v>2546</v>
      </c>
      <c r="I1900" s="541" t="s">
        <v>2478</v>
      </c>
      <c r="J1900" s="540" t="s">
        <v>2478</v>
      </c>
      <c r="K1900" s="540" t="s">
        <v>2478</v>
      </c>
      <c r="L1900" s="540" t="s">
        <v>2478</v>
      </c>
      <c r="M1900" s="540" t="s">
        <v>2478</v>
      </c>
      <c r="N1900" s="540" t="s">
        <v>2478</v>
      </c>
      <c r="O1900" s="540" t="s">
        <v>2478</v>
      </c>
      <c r="P1900" s="540" t="s">
        <v>2478</v>
      </c>
      <c r="Q1900" s="540" t="s">
        <v>2478</v>
      </c>
      <c r="R1900" s="540" t="s">
        <v>2478</v>
      </c>
      <c r="S1900" s="540" t="s">
        <v>2478</v>
      </c>
    </row>
    <row r="1901" spans="1:19">
      <c r="A1901" s="543" t="s">
        <v>7074</v>
      </c>
      <c r="B1901" s="544"/>
      <c r="C1901" s="544"/>
      <c r="D1901" s="545">
        <v>80004</v>
      </c>
      <c r="E1901" s="545">
        <v>80004</v>
      </c>
      <c r="F1901" s="545" t="s">
        <v>7079</v>
      </c>
      <c r="G1901" s="543" t="s">
        <v>7080</v>
      </c>
      <c r="H1901" s="545" t="s">
        <v>3468</v>
      </c>
      <c r="I1901" s="544" t="s">
        <v>2478</v>
      </c>
      <c r="J1901" s="543" t="s">
        <v>2478</v>
      </c>
      <c r="K1901" s="543" t="s">
        <v>2478</v>
      </c>
      <c r="L1901" s="543" t="s">
        <v>2478</v>
      </c>
      <c r="M1901" s="543" t="s">
        <v>2478</v>
      </c>
      <c r="N1901" s="543" t="s">
        <v>2478</v>
      </c>
      <c r="O1901" s="543" t="s">
        <v>2478</v>
      </c>
      <c r="P1901" s="543" t="s">
        <v>2478</v>
      </c>
      <c r="Q1901" s="543" t="s">
        <v>2478</v>
      </c>
      <c r="R1901" s="543" t="s">
        <v>2478</v>
      </c>
      <c r="S1901" s="543" t="s">
        <v>2478</v>
      </c>
    </row>
    <row r="1902" spans="1:19">
      <c r="A1902" s="540" t="s">
        <v>7074</v>
      </c>
      <c r="B1902" s="541"/>
      <c r="C1902" s="541"/>
      <c r="D1902" s="542">
        <v>80004</v>
      </c>
      <c r="E1902" s="542">
        <v>80004</v>
      </c>
      <c r="F1902" s="542" t="s">
        <v>7081</v>
      </c>
      <c r="G1902" s="540" t="s">
        <v>7082</v>
      </c>
      <c r="H1902" s="542" t="s">
        <v>2469</v>
      </c>
      <c r="I1902" s="541" t="s">
        <v>2478</v>
      </c>
      <c r="J1902" s="540" t="s">
        <v>2478</v>
      </c>
      <c r="K1902" s="540" t="s">
        <v>2478</v>
      </c>
      <c r="L1902" s="540" t="s">
        <v>2478</v>
      </c>
      <c r="M1902" s="540" t="s">
        <v>2478</v>
      </c>
      <c r="N1902" s="540" t="s">
        <v>2478</v>
      </c>
      <c r="O1902" s="540" t="s">
        <v>2478</v>
      </c>
      <c r="P1902" s="540" t="s">
        <v>2478</v>
      </c>
      <c r="Q1902" s="540" t="s">
        <v>2478</v>
      </c>
      <c r="R1902" s="540" t="s">
        <v>2478</v>
      </c>
      <c r="S1902" s="540" t="s">
        <v>2478</v>
      </c>
    </row>
    <row r="1903" spans="1:19">
      <c r="A1903" s="543" t="s">
        <v>7074</v>
      </c>
      <c r="B1903" s="544"/>
      <c r="C1903" s="544"/>
      <c r="D1903" s="545">
        <v>80004</v>
      </c>
      <c r="E1903" s="545">
        <v>80004</v>
      </c>
      <c r="F1903" s="545" t="s">
        <v>7083</v>
      </c>
      <c r="G1903" s="543" t="s">
        <v>7084</v>
      </c>
      <c r="H1903" s="545" t="s">
        <v>2469</v>
      </c>
      <c r="I1903" s="544" t="s">
        <v>2478</v>
      </c>
      <c r="J1903" s="543" t="s">
        <v>2478</v>
      </c>
      <c r="K1903" s="543" t="s">
        <v>2478</v>
      </c>
      <c r="L1903" s="543" t="s">
        <v>2478</v>
      </c>
      <c r="M1903" s="543" t="s">
        <v>2478</v>
      </c>
      <c r="N1903" s="543" t="s">
        <v>2478</v>
      </c>
      <c r="O1903" s="543" t="s">
        <v>2478</v>
      </c>
      <c r="P1903" s="543" t="s">
        <v>2478</v>
      </c>
      <c r="Q1903" s="543" t="s">
        <v>2478</v>
      </c>
      <c r="R1903" s="543" t="s">
        <v>2478</v>
      </c>
      <c r="S1903" s="543" t="s">
        <v>2478</v>
      </c>
    </row>
    <row r="1904" spans="1:19">
      <c r="A1904" s="540" t="s">
        <v>7074</v>
      </c>
      <c r="B1904" s="541"/>
      <c r="C1904" s="541"/>
      <c r="D1904" s="542">
        <v>80004</v>
      </c>
      <c r="E1904" s="542">
        <v>80004</v>
      </c>
      <c r="F1904" s="542" t="s">
        <v>7085</v>
      </c>
      <c r="G1904" s="540" t="s">
        <v>7086</v>
      </c>
      <c r="H1904" s="542" t="s">
        <v>2469</v>
      </c>
      <c r="I1904" s="541" t="s">
        <v>2478</v>
      </c>
      <c r="J1904" s="540" t="s">
        <v>2478</v>
      </c>
      <c r="K1904" s="540" t="s">
        <v>2478</v>
      </c>
      <c r="L1904" s="540" t="s">
        <v>2478</v>
      </c>
      <c r="M1904" s="540" t="s">
        <v>2478</v>
      </c>
      <c r="N1904" s="540" t="s">
        <v>2478</v>
      </c>
      <c r="O1904" s="540" t="s">
        <v>2478</v>
      </c>
      <c r="P1904" s="540" t="s">
        <v>2478</v>
      </c>
      <c r="Q1904" s="540" t="s">
        <v>2478</v>
      </c>
      <c r="R1904" s="540" t="s">
        <v>2478</v>
      </c>
      <c r="S1904" s="540" t="s">
        <v>2478</v>
      </c>
    </row>
    <row r="1905" spans="1:19">
      <c r="A1905" s="543" t="s">
        <v>7074</v>
      </c>
      <c r="B1905" s="544"/>
      <c r="C1905" s="544"/>
      <c r="D1905" s="545">
        <v>80004</v>
      </c>
      <c r="E1905" s="545">
        <v>80004</v>
      </c>
      <c r="F1905" s="545" t="s">
        <v>7087</v>
      </c>
      <c r="G1905" s="543" t="s">
        <v>7088</v>
      </c>
      <c r="H1905" s="545" t="s">
        <v>2469</v>
      </c>
      <c r="I1905" s="544" t="s">
        <v>2478</v>
      </c>
      <c r="J1905" s="543" t="s">
        <v>2478</v>
      </c>
      <c r="K1905" s="543" t="s">
        <v>2478</v>
      </c>
      <c r="L1905" s="543" t="s">
        <v>2478</v>
      </c>
      <c r="M1905" s="543" t="s">
        <v>2478</v>
      </c>
      <c r="N1905" s="543" t="s">
        <v>2478</v>
      </c>
      <c r="O1905" s="543" t="s">
        <v>2478</v>
      </c>
      <c r="P1905" s="543" t="s">
        <v>2478</v>
      </c>
      <c r="Q1905" s="543" t="s">
        <v>2478</v>
      </c>
      <c r="R1905" s="543" t="s">
        <v>2478</v>
      </c>
      <c r="S1905" s="543" t="s">
        <v>2478</v>
      </c>
    </row>
    <row r="1906" spans="1:19">
      <c r="A1906" s="540" t="s">
        <v>7074</v>
      </c>
      <c r="B1906" s="541"/>
      <c r="C1906" s="541"/>
      <c r="D1906" s="542">
        <v>80004</v>
      </c>
      <c r="E1906" s="542">
        <v>80004</v>
      </c>
      <c r="F1906" s="542" t="s">
        <v>7089</v>
      </c>
      <c r="G1906" s="540" t="s">
        <v>7090</v>
      </c>
      <c r="H1906" s="542" t="s">
        <v>2546</v>
      </c>
      <c r="I1906" s="541" t="s">
        <v>2478</v>
      </c>
      <c r="J1906" s="540" t="s">
        <v>2478</v>
      </c>
      <c r="K1906" s="540" t="s">
        <v>2478</v>
      </c>
      <c r="L1906" s="540" t="s">
        <v>2478</v>
      </c>
      <c r="M1906" s="540" t="s">
        <v>2478</v>
      </c>
      <c r="N1906" s="540" t="s">
        <v>2478</v>
      </c>
      <c r="O1906" s="540" t="s">
        <v>2478</v>
      </c>
      <c r="P1906" s="540" t="s">
        <v>2478</v>
      </c>
      <c r="Q1906" s="540" t="s">
        <v>2478</v>
      </c>
      <c r="R1906" s="540" t="s">
        <v>2478</v>
      </c>
      <c r="S1906" s="540" t="s">
        <v>2478</v>
      </c>
    </row>
    <row r="1907" spans="1:19">
      <c r="A1907" s="543" t="s">
        <v>7091</v>
      </c>
      <c r="B1907" s="544"/>
      <c r="C1907" s="544"/>
      <c r="D1907" s="545">
        <v>80001</v>
      </c>
      <c r="E1907" s="545">
        <v>80001</v>
      </c>
      <c r="F1907" s="545" t="s">
        <v>7092</v>
      </c>
      <c r="G1907" s="543" t="s">
        <v>7093</v>
      </c>
      <c r="H1907" s="545" t="s">
        <v>2546</v>
      </c>
      <c r="I1907" s="544" t="s">
        <v>2478</v>
      </c>
      <c r="J1907" s="543" t="s">
        <v>2478</v>
      </c>
      <c r="K1907" s="543" t="s">
        <v>2478</v>
      </c>
      <c r="L1907" s="543" t="s">
        <v>2478</v>
      </c>
      <c r="M1907" s="543" t="s">
        <v>2478</v>
      </c>
      <c r="N1907" s="543" t="s">
        <v>2478</v>
      </c>
      <c r="O1907" s="543" t="s">
        <v>2478</v>
      </c>
      <c r="P1907" s="543" t="s">
        <v>2478</v>
      </c>
      <c r="Q1907" s="543" t="s">
        <v>2478</v>
      </c>
      <c r="R1907" s="543" t="s">
        <v>2478</v>
      </c>
      <c r="S1907" s="543" t="s">
        <v>2478</v>
      </c>
    </row>
    <row r="1908" spans="1:19">
      <c r="A1908" s="540" t="s">
        <v>7091</v>
      </c>
      <c r="B1908" s="541"/>
      <c r="C1908" s="541"/>
      <c r="D1908" s="542">
        <v>80001</v>
      </c>
      <c r="E1908" s="542">
        <v>80001</v>
      </c>
      <c r="F1908" s="542" t="s">
        <v>7094</v>
      </c>
      <c r="G1908" s="540" t="s">
        <v>7095</v>
      </c>
      <c r="H1908" s="542" t="s">
        <v>3468</v>
      </c>
      <c r="I1908" s="541" t="s">
        <v>2478</v>
      </c>
      <c r="J1908" s="540" t="s">
        <v>2478</v>
      </c>
      <c r="K1908" s="540" t="s">
        <v>2478</v>
      </c>
      <c r="L1908" s="540" t="s">
        <v>2478</v>
      </c>
      <c r="M1908" s="540" t="s">
        <v>2478</v>
      </c>
      <c r="N1908" s="540" t="s">
        <v>2478</v>
      </c>
      <c r="O1908" s="540" t="s">
        <v>2478</v>
      </c>
      <c r="P1908" s="540" t="s">
        <v>2478</v>
      </c>
      <c r="Q1908" s="540" t="s">
        <v>2478</v>
      </c>
      <c r="R1908" s="540" t="s">
        <v>2478</v>
      </c>
      <c r="S1908" s="540" t="s">
        <v>2478</v>
      </c>
    </row>
    <row r="1909" spans="1:19">
      <c r="A1909" s="543" t="s">
        <v>7091</v>
      </c>
      <c r="B1909" s="544"/>
      <c r="C1909" s="544"/>
      <c r="D1909" s="545">
        <v>80009</v>
      </c>
      <c r="E1909" s="545">
        <v>80009</v>
      </c>
      <c r="F1909" s="545" t="s">
        <v>7096</v>
      </c>
      <c r="G1909" s="543" t="s">
        <v>7097</v>
      </c>
      <c r="H1909" s="545" t="s">
        <v>2546</v>
      </c>
      <c r="I1909" s="544" t="s">
        <v>2478</v>
      </c>
      <c r="J1909" s="543" t="s">
        <v>2478</v>
      </c>
      <c r="K1909" s="543" t="s">
        <v>2478</v>
      </c>
      <c r="L1909" s="543" t="s">
        <v>2478</v>
      </c>
      <c r="M1909" s="543" t="s">
        <v>2478</v>
      </c>
      <c r="N1909" s="543" t="s">
        <v>2478</v>
      </c>
      <c r="O1909" s="543" t="s">
        <v>2478</v>
      </c>
      <c r="P1909" s="543" t="s">
        <v>2478</v>
      </c>
      <c r="Q1909" s="543" t="s">
        <v>2478</v>
      </c>
      <c r="R1909" s="543" t="s">
        <v>2478</v>
      </c>
      <c r="S1909" s="543" t="s">
        <v>2478</v>
      </c>
    </row>
    <row r="1910" spans="1:19">
      <c r="A1910" s="540" t="s">
        <v>7091</v>
      </c>
      <c r="B1910" s="541"/>
      <c r="C1910" s="541"/>
      <c r="D1910" s="542">
        <v>80009</v>
      </c>
      <c r="E1910" s="542">
        <v>80009</v>
      </c>
      <c r="F1910" s="542" t="s">
        <v>7098</v>
      </c>
      <c r="G1910" s="540" t="s">
        <v>7099</v>
      </c>
      <c r="H1910" s="542" t="s">
        <v>2546</v>
      </c>
      <c r="I1910" s="541" t="s">
        <v>2478</v>
      </c>
      <c r="J1910" s="540" t="s">
        <v>2478</v>
      </c>
      <c r="K1910" s="540" t="s">
        <v>2478</v>
      </c>
      <c r="L1910" s="540" t="s">
        <v>2478</v>
      </c>
      <c r="M1910" s="540" t="s">
        <v>2478</v>
      </c>
      <c r="N1910" s="540" t="s">
        <v>2478</v>
      </c>
      <c r="O1910" s="540" t="s">
        <v>2478</v>
      </c>
      <c r="P1910" s="540" t="s">
        <v>2478</v>
      </c>
      <c r="Q1910" s="540" t="s">
        <v>2478</v>
      </c>
      <c r="R1910" s="540" t="s">
        <v>2478</v>
      </c>
      <c r="S1910" s="540" t="s">
        <v>2478</v>
      </c>
    </row>
    <row r="1911" spans="1:19">
      <c r="A1911" s="543" t="s">
        <v>7091</v>
      </c>
      <c r="B1911" s="544"/>
      <c r="C1911" s="544"/>
      <c r="D1911" s="545">
        <v>80009</v>
      </c>
      <c r="E1911" s="545">
        <v>80009</v>
      </c>
      <c r="F1911" s="545" t="s">
        <v>7100</v>
      </c>
      <c r="G1911" s="543" t="s">
        <v>7101</v>
      </c>
      <c r="H1911" s="545" t="s">
        <v>2469</v>
      </c>
      <c r="I1911" s="544" t="s">
        <v>2478</v>
      </c>
      <c r="J1911" s="543" t="s">
        <v>2478</v>
      </c>
      <c r="K1911" s="543" t="s">
        <v>2478</v>
      </c>
      <c r="L1911" s="543" t="s">
        <v>2478</v>
      </c>
      <c r="M1911" s="543" t="s">
        <v>2478</v>
      </c>
      <c r="N1911" s="543" t="s">
        <v>2478</v>
      </c>
      <c r="O1911" s="543" t="s">
        <v>2478</v>
      </c>
      <c r="P1911" s="543" t="s">
        <v>2478</v>
      </c>
      <c r="Q1911" s="543" t="s">
        <v>2478</v>
      </c>
      <c r="R1911" s="543" t="s">
        <v>2478</v>
      </c>
      <c r="S1911" s="543" t="s">
        <v>2478</v>
      </c>
    </row>
    <row r="1912" spans="1:19">
      <c r="A1912" s="540" t="s">
        <v>7091</v>
      </c>
      <c r="B1912" s="541"/>
      <c r="C1912" s="541"/>
      <c r="D1912" s="542">
        <v>80009</v>
      </c>
      <c r="E1912" s="542">
        <v>80009</v>
      </c>
      <c r="F1912" s="542" t="s">
        <v>7102</v>
      </c>
      <c r="G1912" s="540" t="s">
        <v>7103</v>
      </c>
      <c r="H1912" s="542" t="s">
        <v>2546</v>
      </c>
      <c r="I1912" s="541" t="s">
        <v>2478</v>
      </c>
      <c r="J1912" s="540" t="s">
        <v>2478</v>
      </c>
      <c r="K1912" s="540" t="s">
        <v>2478</v>
      </c>
      <c r="L1912" s="540" t="s">
        <v>2478</v>
      </c>
      <c r="M1912" s="540" t="s">
        <v>2478</v>
      </c>
      <c r="N1912" s="540" t="s">
        <v>2478</v>
      </c>
      <c r="O1912" s="540" t="s">
        <v>2478</v>
      </c>
      <c r="P1912" s="540" t="s">
        <v>2478</v>
      </c>
      <c r="Q1912" s="540" t="s">
        <v>2478</v>
      </c>
      <c r="R1912" s="540" t="s">
        <v>2478</v>
      </c>
      <c r="S1912" s="540" t="s">
        <v>2478</v>
      </c>
    </row>
    <row r="1913" spans="1:19">
      <c r="A1913" s="543" t="s">
        <v>7091</v>
      </c>
      <c r="B1913" s="544"/>
      <c r="C1913" s="544"/>
      <c r="D1913" s="545">
        <v>80001</v>
      </c>
      <c r="E1913" s="545">
        <v>80001</v>
      </c>
      <c r="F1913" s="545" t="s">
        <v>7104</v>
      </c>
      <c r="G1913" s="543" t="s">
        <v>7105</v>
      </c>
      <c r="H1913" s="545" t="s">
        <v>3519</v>
      </c>
      <c r="I1913" s="544" t="s">
        <v>2478</v>
      </c>
      <c r="J1913" s="543" t="s">
        <v>2478</v>
      </c>
      <c r="K1913" s="543" t="s">
        <v>2478</v>
      </c>
      <c r="L1913" s="543" t="s">
        <v>2478</v>
      </c>
      <c r="M1913" s="543" t="s">
        <v>2478</v>
      </c>
      <c r="N1913" s="543" t="s">
        <v>2478</v>
      </c>
      <c r="O1913" s="543" t="s">
        <v>2478</v>
      </c>
      <c r="P1913" s="543" t="s">
        <v>2478</v>
      </c>
      <c r="Q1913" s="543" t="s">
        <v>2478</v>
      </c>
      <c r="R1913" s="543" t="s">
        <v>2478</v>
      </c>
      <c r="S1913" s="543" t="s">
        <v>2478</v>
      </c>
    </row>
    <row r="1914" spans="1:19">
      <c r="A1914" s="540" t="s">
        <v>7091</v>
      </c>
      <c r="B1914" s="541"/>
      <c r="C1914" s="541"/>
      <c r="D1914" s="542">
        <v>10145</v>
      </c>
      <c r="E1914" s="542">
        <v>10145</v>
      </c>
      <c r="F1914" s="542" t="s">
        <v>7106</v>
      </c>
      <c r="G1914" s="540" t="s">
        <v>7107</v>
      </c>
      <c r="H1914" s="542" t="s">
        <v>2469</v>
      </c>
      <c r="I1914" s="541" t="s">
        <v>2478</v>
      </c>
      <c r="J1914" s="540" t="s">
        <v>2478</v>
      </c>
      <c r="K1914" s="540" t="s">
        <v>2478</v>
      </c>
      <c r="L1914" s="540" t="s">
        <v>2478</v>
      </c>
      <c r="M1914" s="540" t="s">
        <v>2478</v>
      </c>
      <c r="N1914" s="540" t="s">
        <v>2478</v>
      </c>
      <c r="O1914" s="540" t="s">
        <v>2478</v>
      </c>
      <c r="P1914" s="540" t="s">
        <v>2478</v>
      </c>
      <c r="Q1914" s="540" t="s">
        <v>2478</v>
      </c>
      <c r="R1914" s="540" t="s">
        <v>2478</v>
      </c>
      <c r="S1914" s="540" t="s">
        <v>2478</v>
      </c>
    </row>
    <row r="1915" spans="1:19">
      <c r="A1915" s="543" t="s">
        <v>7091</v>
      </c>
      <c r="B1915" s="544"/>
      <c r="C1915" s="544"/>
      <c r="D1915" s="545">
        <v>80006</v>
      </c>
      <c r="E1915" s="545">
        <v>80006</v>
      </c>
      <c r="F1915" s="545" t="s">
        <v>7108</v>
      </c>
      <c r="G1915" s="543" t="s">
        <v>7109</v>
      </c>
      <c r="H1915" s="545" t="s">
        <v>2469</v>
      </c>
      <c r="I1915" s="544" t="s">
        <v>2478</v>
      </c>
      <c r="J1915" s="543" t="s">
        <v>2478</v>
      </c>
      <c r="K1915" s="543" t="s">
        <v>2478</v>
      </c>
      <c r="L1915" s="543" t="s">
        <v>2478</v>
      </c>
      <c r="M1915" s="543" t="s">
        <v>2478</v>
      </c>
      <c r="N1915" s="543" t="s">
        <v>2478</v>
      </c>
      <c r="O1915" s="543" t="s">
        <v>2478</v>
      </c>
      <c r="P1915" s="543" t="s">
        <v>2478</v>
      </c>
      <c r="Q1915" s="543" t="s">
        <v>2478</v>
      </c>
      <c r="R1915" s="543" t="s">
        <v>2478</v>
      </c>
      <c r="S1915" s="543" t="s">
        <v>2478</v>
      </c>
    </row>
    <row r="1916" spans="1:19">
      <c r="A1916" s="540" t="s">
        <v>7091</v>
      </c>
      <c r="B1916" s="541"/>
      <c r="C1916" s="541"/>
      <c r="D1916" s="542">
        <v>80009</v>
      </c>
      <c r="E1916" s="542">
        <v>80009</v>
      </c>
      <c r="F1916" s="542" t="s">
        <v>7110</v>
      </c>
      <c r="G1916" s="540" t="s">
        <v>7111</v>
      </c>
      <c r="H1916" s="542" t="s">
        <v>2546</v>
      </c>
      <c r="I1916" s="541" t="s">
        <v>2478</v>
      </c>
      <c r="J1916" s="540" t="s">
        <v>2478</v>
      </c>
      <c r="K1916" s="540" t="s">
        <v>2478</v>
      </c>
      <c r="L1916" s="540" t="s">
        <v>2478</v>
      </c>
      <c r="M1916" s="540" t="s">
        <v>2478</v>
      </c>
      <c r="N1916" s="540" t="s">
        <v>2478</v>
      </c>
      <c r="O1916" s="540" t="s">
        <v>2478</v>
      </c>
      <c r="P1916" s="540" t="s">
        <v>2478</v>
      </c>
      <c r="Q1916" s="540" t="s">
        <v>2478</v>
      </c>
      <c r="R1916" s="540" t="s">
        <v>2478</v>
      </c>
      <c r="S1916" s="540" t="s">
        <v>2478</v>
      </c>
    </row>
    <row r="1917" spans="1:19">
      <c r="A1917" s="543" t="s">
        <v>7091</v>
      </c>
      <c r="B1917" s="544"/>
      <c r="C1917" s="544"/>
      <c r="D1917" s="545">
        <v>80010</v>
      </c>
      <c r="E1917" s="545">
        <v>80010</v>
      </c>
      <c r="F1917" s="545" t="s">
        <v>7112</v>
      </c>
      <c r="G1917" s="543" t="s">
        <v>7113</v>
      </c>
      <c r="H1917" s="545" t="s">
        <v>2469</v>
      </c>
      <c r="I1917" s="544" t="s">
        <v>2478</v>
      </c>
      <c r="J1917" s="543" t="s">
        <v>2478</v>
      </c>
      <c r="K1917" s="543" t="s">
        <v>2478</v>
      </c>
      <c r="L1917" s="543" t="s">
        <v>2478</v>
      </c>
      <c r="M1917" s="543" t="s">
        <v>2478</v>
      </c>
      <c r="N1917" s="543" t="s">
        <v>2478</v>
      </c>
      <c r="O1917" s="543" t="s">
        <v>2478</v>
      </c>
      <c r="P1917" s="543" t="s">
        <v>2478</v>
      </c>
      <c r="Q1917" s="543" t="s">
        <v>2478</v>
      </c>
      <c r="R1917" s="543" t="s">
        <v>2478</v>
      </c>
      <c r="S1917" s="543" t="s">
        <v>2478</v>
      </c>
    </row>
    <row r="1918" spans="1:19">
      <c r="A1918" s="540" t="s">
        <v>7091</v>
      </c>
      <c r="B1918" s="541"/>
      <c r="C1918" s="541"/>
      <c r="D1918" s="542">
        <v>80013</v>
      </c>
      <c r="E1918" s="542">
        <v>80013</v>
      </c>
      <c r="F1918" s="542" t="s">
        <v>7114</v>
      </c>
      <c r="G1918" s="540" t="s">
        <v>7115</v>
      </c>
      <c r="H1918" s="542" t="s">
        <v>2546</v>
      </c>
      <c r="I1918" s="541" t="s">
        <v>2478</v>
      </c>
      <c r="J1918" s="540" t="s">
        <v>2478</v>
      </c>
      <c r="K1918" s="540" t="s">
        <v>2478</v>
      </c>
      <c r="L1918" s="540" t="s">
        <v>2478</v>
      </c>
      <c r="M1918" s="540" t="s">
        <v>2478</v>
      </c>
      <c r="N1918" s="540" t="s">
        <v>2478</v>
      </c>
      <c r="O1918" s="540" t="s">
        <v>2478</v>
      </c>
      <c r="P1918" s="540" t="s">
        <v>2478</v>
      </c>
      <c r="Q1918" s="540" t="s">
        <v>2478</v>
      </c>
      <c r="R1918" s="540" t="s">
        <v>2478</v>
      </c>
      <c r="S1918" s="540" t="s">
        <v>2478</v>
      </c>
    </row>
    <row r="1919" spans="1:19">
      <c r="A1919" s="543" t="s">
        <v>7091</v>
      </c>
      <c r="B1919" s="544"/>
      <c r="C1919" s="544"/>
      <c r="D1919" s="545">
        <v>80014</v>
      </c>
      <c r="E1919" s="545">
        <v>80014</v>
      </c>
      <c r="F1919" s="545" t="s">
        <v>7116</v>
      </c>
      <c r="G1919" s="543" t="s">
        <v>7117</v>
      </c>
      <c r="H1919" s="545" t="s">
        <v>3468</v>
      </c>
      <c r="I1919" s="544" t="s">
        <v>2478</v>
      </c>
      <c r="J1919" s="543" t="s">
        <v>2478</v>
      </c>
      <c r="K1919" s="543" t="s">
        <v>2478</v>
      </c>
      <c r="L1919" s="543" t="s">
        <v>2478</v>
      </c>
      <c r="M1919" s="543" t="s">
        <v>2478</v>
      </c>
      <c r="N1919" s="543" t="s">
        <v>2478</v>
      </c>
      <c r="O1919" s="543" t="s">
        <v>2478</v>
      </c>
      <c r="P1919" s="543" t="s">
        <v>2478</v>
      </c>
      <c r="Q1919" s="543" t="s">
        <v>2478</v>
      </c>
      <c r="R1919" s="543" t="s">
        <v>2478</v>
      </c>
      <c r="S1919" s="543" t="s">
        <v>2478</v>
      </c>
    </row>
    <row r="1920" spans="1:19">
      <c r="A1920" s="540" t="s">
        <v>7118</v>
      </c>
      <c r="B1920" s="541"/>
      <c r="C1920" s="541"/>
      <c r="D1920" s="542">
        <v>90101</v>
      </c>
      <c r="E1920" s="542">
        <v>90101</v>
      </c>
      <c r="F1920" s="542" t="s">
        <v>7119</v>
      </c>
      <c r="G1920" s="540" t="s">
        <v>7120</v>
      </c>
      <c r="H1920" s="542" t="s">
        <v>2469</v>
      </c>
      <c r="I1920" s="541" t="s">
        <v>2478</v>
      </c>
      <c r="J1920" s="540" t="s">
        <v>2478</v>
      </c>
      <c r="K1920" s="540" t="s">
        <v>2478</v>
      </c>
      <c r="L1920" s="540" t="s">
        <v>2478</v>
      </c>
      <c r="M1920" s="540" t="s">
        <v>2478</v>
      </c>
      <c r="N1920" s="540" t="s">
        <v>2478</v>
      </c>
      <c r="O1920" s="540" t="s">
        <v>2478</v>
      </c>
      <c r="P1920" s="540" t="s">
        <v>2478</v>
      </c>
      <c r="Q1920" s="540" t="s">
        <v>2478</v>
      </c>
      <c r="R1920" s="540" t="s">
        <v>2478</v>
      </c>
      <c r="S1920" s="540" t="s">
        <v>2478</v>
      </c>
    </row>
    <row r="1921" spans="1:19">
      <c r="A1921" s="543" t="s">
        <v>7121</v>
      </c>
      <c r="B1921" s="544"/>
      <c r="C1921" s="544"/>
      <c r="D1921" s="545">
        <v>10158</v>
      </c>
      <c r="E1921" s="545">
        <v>10158</v>
      </c>
      <c r="F1921" s="545" t="s">
        <v>7122</v>
      </c>
      <c r="G1921" s="543" t="s">
        <v>7123</v>
      </c>
      <c r="H1921" s="545" t="s">
        <v>3468</v>
      </c>
      <c r="I1921" s="544" t="s">
        <v>2478</v>
      </c>
      <c r="J1921" s="543" t="s">
        <v>2478</v>
      </c>
      <c r="K1921" s="543" t="s">
        <v>2478</v>
      </c>
      <c r="L1921" s="543" t="s">
        <v>2478</v>
      </c>
      <c r="M1921" s="543" t="s">
        <v>2478</v>
      </c>
      <c r="N1921" s="543" t="s">
        <v>2478</v>
      </c>
      <c r="O1921" s="543" t="s">
        <v>2478</v>
      </c>
      <c r="P1921" s="543" t="s">
        <v>2478</v>
      </c>
      <c r="Q1921" s="543" t="s">
        <v>2478</v>
      </c>
      <c r="R1921" s="543" t="s">
        <v>2478</v>
      </c>
      <c r="S1921" s="543" t="s">
        <v>2478</v>
      </c>
    </row>
    <row r="1922" spans="1:19">
      <c r="A1922" s="540" t="s">
        <v>7121</v>
      </c>
      <c r="B1922" s="541"/>
      <c r="C1922" s="541"/>
      <c r="D1922" s="542">
        <v>10158</v>
      </c>
      <c r="E1922" s="542">
        <v>10158</v>
      </c>
      <c r="F1922" s="542" t="s">
        <v>7124</v>
      </c>
      <c r="G1922" s="540" t="s">
        <v>7125</v>
      </c>
      <c r="H1922" s="542" t="s">
        <v>2546</v>
      </c>
      <c r="I1922" s="541" t="s">
        <v>2478</v>
      </c>
      <c r="J1922" s="540" t="s">
        <v>2478</v>
      </c>
      <c r="K1922" s="540" t="s">
        <v>2478</v>
      </c>
      <c r="L1922" s="540" t="s">
        <v>2478</v>
      </c>
      <c r="M1922" s="540" t="s">
        <v>2478</v>
      </c>
      <c r="N1922" s="540" t="s">
        <v>2478</v>
      </c>
      <c r="O1922" s="540" t="s">
        <v>2478</v>
      </c>
      <c r="P1922" s="540" t="s">
        <v>2478</v>
      </c>
      <c r="Q1922" s="540" t="s">
        <v>2478</v>
      </c>
      <c r="R1922" s="540" t="s">
        <v>2478</v>
      </c>
      <c r="S1922" s="540" t="s">
        <v>2478</v>
      </c>
    </row>
    <row r="1923" spans="1:19">
      <c r="A1923" s="543" t="s">
        <v>7121</v>
      </c>
      <c r="B1923" s="544"/>
      <c r="C1923" s="544"/>
      <c r="D1923" s="545">
        <v>10158</v>
      </c>
      <c r="E1923" s="545">
        <v>10158</v>
      </c>
      <c r="F1923" s="545" t="s">
        <v>7126</v>
      </c>
      <c r="G1923" s="543" t="s">
        <v>7127</v>
      </c>
      <c r="H1923" s="545" t="s">
        <v>3468</v>
      </c>
      <c r="I1923" s="544" t="s">
        <v>2478</v>
      </c>
      <c r="J1923" s="543" t="s">
        <v>2478</v>
      </c>
      <c r="K1923" s="543" t="s">
        <v>2478</v>
      </c>
      <c r="L1923" s="543" t="s">
        <v>2478</v>
      </c>
      <c r="M1923" s="543" t="s">
        <v>2478</v>
      </c>
      <c r="N1923" s="543" t="s">
        <v>2478</v>
      </c>
      <c r="O1923" s="543" t="s">
        <v>2478</v>
      </c>
      <c r="P1923" s="543" t="s">
        <v>2478</v>
      </c>
      <c r="Q1923" s="543" t="s">
        <v>2478</v>
      </c>
      <c r="R1923" s="543" t="s">
        <v>2478</v>
      </c>
      <c r="S1923" s="543" t="s">
        <v>2478</v>
      </c>
    </row>
    <row r="1924" spans="1:19">
      <c r="A1924" s="540" t="s">
        <v>7121</v>
      </c>
      <c r="B1924" s="541"/>
      <c r="C1924" s="541"/>
      <c r="D1924" s="542">
        <v>10158</v>
      </c>
      <c r="E1924" s="542">
        <v>10158</v>
      </c>
      <c r="F1924" s="542" t="s">
        <v>7128</v>
      </c>
      <c r="G1924" s="540" t="s">
        <v>7129</v>
      </c>
      <c r="H1924" s="542" t="s">
        <v>3468</v>
      </c>
      <c r="I1924" s="541" t="s">
        <v>2478</v>
      </c>
      <c r="J1924" s="540" t="s">
        <v>2478</v>
      </c>
      <c r="K1924" s="540" t="s">
        <v>2478</v>
      </c>
      <c r="L1924" s="540" t="s">
        <v>2478</v>
      </c>
      <c r="M1924" s="540" t="s">
        <v>2478</v>
      </c>
      <c r="N1924" s="540" t="s">
        <v>2478</v>
      </c>
      <c r="O1924" s="540" t="s">
        <v>2478</v>
      </c>
      <c r="P1924" s="540" t="s">
        <v>2478</v>
      </c>
      <c r="Q1924" s="540" t="s">
        <v>2478</v>
      </c>
      <c r="R1924" s="540" t="s">
        <v>2478</v>
      </c>
      <c r="S1924" s="540" t="s">
        <v>2478</v>
      </c>
    </row>
    <row r="1925" spans="1:19">
      <c r="A1925" s="543" t="s">
        <v>7121</v>
      </c>
      <c r="B1925" s="544"/>
      <c r="C1925" s="544"/>
      <c r="D1925" s="545">
        <v>10158</v>
      </c>
      <c r="E1925" s="545">
        <v>10158</v>
      </c>
      <c r="F1925" s="545" t="s">
        <v>7130</v>
      </c>
      <c r="G1925" s="543" t="s">
        <v>7131</v>
      </c>
      <c r="H1925" s="545" t="s">
        <v>2546</v>
      </c>
      <c r="I1925" s="544" t="s">
        <v>2478</v>
      </c>
      <c r="J1925" s="543" t="s">
        <v>2478</v>
      </c>
      <c r="K1925" s="543" t="s">
        <v>2478</v>
      </c>
      <c r="L1925" s="543" t="s">
        <v>2478</v>
      </c>
      <c r="M1925" s="543" t="s">
        <v>2478</v>
      </c>
      <c r="N1925" s="543" t="s">
        <v>2478</v>
      </c>
      <c r="O1925" s="543" t="s">
        <v>2478</v>
      </c>
      <c r="P1925" s="543" t="s">
        <v>2478</v>
      </c>
      <c r="Q1925" s="543" t="s">
        <v>2478</v>
      </c>
      <c r="R1925" s="543" t="s">
        <v>2478</v>
      </c>
      <c r="S1925" s="543" t="s">
        <v>2478</v>
      </c>
    </row>
    <row r="1926" spans="1:19">
      <c r="A1926" s="540" t="s">
        <v>7121</v>
      </c>
      <c r="B1926" s="541"/>
      <c r="C1926" s="541"/>
      <c r="D1926" s="542">
        <v>10158</v>
      </c>
      <c r="E1926" s="542">
        <v>10158</v>
      </c>
      <c r="F1926" s="542" t="s">
        <v>7132</v>
      </c>
      <c r="G1926" s="540" t="s">
        <v>7133</v>
      </c>
      <c r="H1926" s="542" t="s">
        <v>2469</v>
      </c>
      <c r="I1926" s="541" t="s">
        <v>2478</v>
      </c>
      <c r="J1926" s="540" t="s">
        <v>2478</v>
      </c>
      <c r="K1926" s="540" t="s">
        <v>2478</v>
      </c>
      <c r="L1926" s="540" t="s">
        <v>2478</v>
      </c>
      <c r="M1926" s="540" t="s">
        <v>2478</v>
      </c>
      <c r="N1926" s="540" t="s">
        <v>2478</v>
      </c>
      <c r="O1926" s="540" t="s">
        <v>2478</v>
      </c>
      <c r="P1926" s="540" t="s">
        <v>2478</v>
      </c>
      <c r="Q1926" s="540" t="s">
        <v>2478</v>
      </c>
      <c r="R1926" s="540" t="s">
        <v>2478</v>
      </c>
      <c r="S1926" s="540" t="s">
        <v>2478</v>
      </c>
    </row>
    <row r="1927" spans="1:19">
      <c r="A1927" s="543" t="s">
        <v>7121</v>
      </c>
      <c r="B1927" s="544"/>
      <c r="C1927" s="544"/>
      <c r="D1927" s="545">
        <v>10158</v>
      </c>
      <c r="E1927" s="545">
        <v>10158</v>
      </c>
      <c r="F1927" s="545" t="s">
        <v>7134</v>
      </c>
      <c r="G1927" s="543" t="s">
        <v>7135</v>
      </c>
      <c r="H1927" s="545" t="s">
        <v>2469</v>
      </c>
      <c r="I1927" s="544" t="s">
        <v>2478</v>
      </c>
      <c r="J1927" s="543" t="s">
        <v>2478</v>
      </c>
      <c r="K1927" s="543" t="s">
        <v>2478</v>
      </c>
      <c r="L1927" s="543" t="s">
        <v>2478</v>
      </c>
      <c r="M1927" s="543" t="s">
        <v>2478</v>
      </c>
      <c r="N1927" s="543" t="s">
        <v>2478</v>
      </c>
      <c r="O1927" s="543" t="s">
        <v>2478</v>
      </c>
      <c r="P1927" s="543" t="s">
        <v>2478</v>
      </c>
      <c r="Q1927" s="543" t="s">
        <v>2478</v>
      </c>
      <c r="R1927" s="543" t="s">
        <v>2478</v>
      </c>
      <c r="S1927" s="543" t="s">
        <v>2478</v>
      </c>
    </row>
    <row r="1928" spans="1:19">
      <c r="A1928" s="540" t="s">
        <v>7121</v>
      </c>
      <c r="B1928" s="541"/>
      <c r="C1928" s="541"/>
      <c r="D1928" s="542">
        <v>10158</v>
      </c>
      <c r="E1928" s="542">
        <v>10158</v>
      </c>
      <c r="F1928" s="542" t="s">
        <v>7136</v>
      </c>
      <c r="G1928" s="540" t="s">
        <v>7137</v>
      </c>
      <c r="H1928" s="542" t="s">
        <v>3468</v>
      </c>
      <c r="I1928" s="541" t="s">
        <v>2478</v>
      </c>
      <c r="J1928" s="540" t="s">
        <v>2478</v>
      </c>
      <c r="K1928" s="540" t="s">
        <v>2478</v>
      </c>
      <c r="L1928" s="540" t="s">
        <v>2478</v>
      </c>
      <c r="M1928" s="540" t="s">
        <v>2478</v>
      </c>
      <c r="N1928" s="540" t="s">
        <v>2478</v>
      </c>
      <c r="O1928" s="540" t="s">
        <v>2478</v>
      </c>
      <c r="P1928" s="540" t="s">
        <v>2478</v>
      </c>
      <c r="Q1928" s="540" t="s">
        <v>2478</v>
      </c>
      <c r="R1928" s="540" t="s">
        <v>2478</v>
      </c>
      <c r="S1928" s="540" t="s">
        <v>2478</v>
      </c>
    </row>
    <row r="1929" spans="1:19">
      <c r="A1929" s="543" t="s">
        <v>7121</v>
      </c>
      <c r="B1929" s="544"/>
      <c r="C1929" s="544"/>
      <c r="D1929" s="545">
        <v>10158</v>
      </c>
      <c r="E1929" s="545">
        <v>10158</v>
      </c>
      <c r="F1929" s="545" t="s">
        <v>7138</v>
      </c>
      <c r="G1929" s="543" t="s">
        <v>7139</v>
      </c>
      <c r="H1929" s="545" t="s">
        <v>3468</v>
      </c>
      <c r="I1929" s="544" t="s">
        <v>2478</v>
      </c>
      <c r="J1929" s="543" t="s">
        <v>2478</v>
      </c>
      <c r="K1929" s="543" t="s">
        <v>2478</v>
      </c>
      <c r="L1929" s="543" t="s">
        <v>2478</v>
      </c>
      <c r="M1929" s="543" t="s">
        <v>2478</v>
      </c>
      <c r="N1929" s="543" t="s">
        <v>2478</v>
      </c>
      <c r="O1929" s="543" t="s">
        <v>2478</v>
      </c>
      <c r="P1929" s="543" t="s">
        <v>2478</v>
      </c>
      <c r="Q1929" s="543" t="s">
        <v>2478</v>
      </c>
      <c r="R1929" s="543" t="s">
        <v>2478</v>
      </c>
      <c r="S1929" s="543" t="s">
        <v>2478</v>
      </c>
    </row>
    <row r="1930" spans="1:19">
      <c r="A1930" s="540" t="s">
        <v>7121</v>
      </c>
      <c r="B1930" s="541"/>
      <c r="C1930" s="541"/>
      <c r="D1930" s="542">
        <v>10158</v>
      </c>
      <c r="E1930" s="542">
        <v>10158</v>
      </c>
      <c r="F1930" s="542" t="s">
        <v>7140</v>
      </c>
      <c r="G1930" s="540" t="s">
        <v>7141</v>
      </c>
      <c r="H1930" s="542" t="s">
        <v>3468</v>
      </c>
      <c r="I1930" s="541" t="s">
        <v>2478</v>
      </c>
      <c r="J1930" s="540" t="s">
        <v>2478</v>
      </c>
      <c r="K1930" s="540" t="s">
        <v>2478</v>
      </c>
      <c r="L1930" s="540" t="s">
        <v>2478</v>
      </c>
      <c r="M1930" s="540" t="s">
        <v>2478</v>
      </c>
      <c r="N1930" s="540" t="s">
        <v>2478</v>
      </c>
      <c r="O1930" s="540" t="s">
        <v>2478</v>
      </c>
      <c r="P1930" s="540" t="s">
        <v>2478</v>
      </c>
      <c r="Q1930" s="540" t="s">
        <v>2478</v>
      </c>
      <c r="R1930" s="540" t="s">
        <v>2478</v>
      </c>
      <c r="S1930" s="540" t="s">
        <v>2478</v>
      </c>
    </row>
    <row r="1931" spans="1:19">
      <c r="A1931" s="543" t="s">
        <v>7121</v>
      </c>
      <c r="B1931" s="544"/>
      <c r="C1931" s="544"/>
      <c r="D1931" s="545">
        <v>10158</v>
      </c>
      <c r="E1931" s="545">
        <v>10158</v>
      </c>
      <c r="F1931" s="545" t="s">
        <v>7142</v>
      </c>
      <c r="G1931" s="543" t="s">
        <v>7143</v>
      </c>
      <c r="H1931" s="545" t="s">
        <v>3468</v>
      </c>
      <c r="I1931" s="544" t="s">
        <v>2478</v>
      </c>
      <c r="J1931" s="543" t="s">
        <v>2478</v>
      </c>
      <c r="K1931" s="543" t="s">
        <v>2478</v>
      </c>
      <c r="L1931" s="543" t="s">
        <v>2478</v>
      </c>
      <c r="M1931" s="543" t="s">
        <v>2478</v>
      </c>
      <c r="N1931" s="543" t="s">
        <v>2478</v>
      </c>
      <c r="O1931" s="543" t="s">
        <v>2478</v>
      </c>
      <c r="P1931" s="543" t="s">
        <v>2478</v>
      </c>
      <c r="Q1931" s="543" t="s">
        <v>2478</v>
      </c>
      <c r="R1931" s="543" t="s">
        <v>2478</v>
      </c>
      <c r="S1931" s="543" t="s">
        <v>2478</v>
      </c>
    </row>
    <row r="1932" spans="1:19">
      <c r="A1932" s="540" t="s">
        <v>7121</v>
      </c>
      <c r="B1932" s="541"/>
      <c r="C1932" s="541"/>
      <c r="D1932" s="542">
        <v>10158</v>
      </c>
      <c r="E1932" s="542">
        <v>10158</v>
      </c>
      <c r="F1932" s="542" t="s">
        <v>7144</v>
      </c>
      <c r="G1932" s="540" t="s">
        <v>7145</v>
      </c>
      <c r="H1932" s="542" t="s">
        <v>3468</v>
      </c>
      <c r="I1932" s="541" t="s">
        <v>2478</v>
      </c>
      <c r="J1932" s="540" t="s">
        <v>2478</v>
      </c>
      <c r="K1932" s="540" t="s">
        <v>2478</v>
      </c>
      <c r="L1932" s="540" t="s">
        <v>2478</v>
      </c>
      <c r="M1932" s="540" t="s">
        <v>2478</v>
      </c>
      <c r="N1932" s="540" t="s">
        <v>2478</v>
      </c>
      <c r="O1932" s="540" t="s">
        <v>2478</v>
      </c>
      <c r="P1932" s="540" t="s">
        <v>2478</v>
      </c>
      <c r="Q1932" s="540" t="s">
        <v>2478</v>
      </c>
      <c r="R1932" s="540" t="s">
        <v>2478</v>
      </c>
      <c r="S1932" s="540" t="s">
        <v>2478</v>
      </c>
    </row>
    <row r="1933" spans="1:19">
      <c r="A1933" s="543" t="s">
        <v>7121</v>
      </c>
      <c r="B1933" s="544"/>
      <c r="C1933" s="544"/>
      <c r="D1933" s="545">
        <v>10158</v>
      </c>
      <c r="E1933" s="545">
        <v>10158</v>
      </c>
      <c r="F1933" s="545" t="s">
        <v>7146</v>
      </c>
      <c r="G1933" s="543" t="s">
        <v>7147</v>
      </c>
      <c r="H1933" s="545" t="s">
        <v>2546</v>
      </c>
      <c r="I1933" s="544" t="s">
        <v>2478</v>
      </c>
      <c r="J1933" s="543" t="s">
        <v>2478</v>
      </c>
      <c r="K1933" s="543" t="s">
        <v>2478</v>
      </c>
      <c r="L1933" s="543" t="s">
        <v>2478</v>
      </c>
      <c r="M1933" s="543" t="s">
        <v>2478</v>
      </c>
      <c r="N1933" s="543" t="s">
        <v>2478</v>
      </c>
      <c r="O1933" s="543" t="s">
        <v>2478</v>
      </c>
      <c r="P1933" s="543" t="s">
        <v>2478</v>
      </c>
      <c r="Q1933" s="543" t="s">
        <v>2478</v>
      </c>
      <c r="R1933" s="543" t="s">
        <v>2478</v>
      </c>
      <c r="S1933" s="543" t="s">
        <v>2478</v>
      </c>
    </row>
    <row r="1934" spans="1:19">
      <c r="A1934" s="540" t="s">
        <v>7121</v>
      </c>
      <c r="B1934" s="541"/>
      <c r="C1934" s="541"/>
      <c r="D1934" s="542">
        <v>10030</v>
      </c>
      <c r="E1934" s="542">
        <v>10030</v>
      </c>
      <c r="F1934" s="542" t="s">
        <v>7148</v>
      </c>
      <c r="G1934" s="540" t="s">
        <v>7149</v>
      </c>
      <c r="H1934" s="542" t="s">
        <v>2546</v>
      </c>
      <c r="I1934" s="542" t="s">
        <v>2469</v>
      </c>
      <c r="J1934" s="540" t="s">
        <v>2478</v>
      </c>
      <c r="K1934" s="540" t="s">
        <v>2478</v>
      </c>
      <c r="L1934" s="540" t="s">
        <v>2478</v>
      </c>
      <c r="M1934" s="540" t="s">
        <v>2478</v>
      </c>
      <c r="N1934" s="540" t="s">
        <v>2478</v>
      </c>
      <c r="O1934" s="540" t="s">
        <v>2478</v>
      </c>
      <c r="P1934" s="540" t="s">
        <v>2478</v>
      </c>
      <c r="Q1934" s="546">
        <v>46216.708333333336</v>
      </c>
      <c r="R1934" s="540" t="s">
        <v>2478</v>
      </c>
      <c r="S1934" s="540" t="s">
        <v>2478</v>
      </c>
    </row>
    <row r="1935" spans="1:19">
      <c r="A1935" s="543" t="s">
        <v>7121</v>
      </c>
      <c r="B1935" s="544"/>
      <c r="C1935" s="544"/>
      <c r="D1935" s="545">
        <v>10031</v>
      </c>
      <c r="E1935" s="545">
        <v>10031</v>
      </c>
      <c r="F1935" s="545" t="s">
        <v>7150</v>
      </c>
      <c r="G1935" s="543" t="s">
        <v>7151</v>
      </c>
      <c r="H1935" s="545" t="s">
        <v>2469</v>
      </c>
      <c r="I1935" s="545" t="s">
        <v>2469</v>
      </c>
      <c r="J1935" s="543" t="s">
        <v>2478</v>
      </c>
      <c r="K1935" s="543" t="s">
        <v>2478</v>
      </c>
      <c r="L1935" s="543" t="s">
        <v>2478</v>
      </c>
      <c r="M1935" s="543" t="s">
        <v>2478</v>
      </c>
      <c r="N1935" s="543" t="s">
        <v>2478</v>
      </c>
      <c r="O1935" s="543" t="s">
        <v>2478</v>
      </c>
      <c r="P1935" s="543" t="s">
        <v>2478</v>
      </c>
      <c r="Q1935" s="547">
        <v>46441.64166666667</v>
      </c>
      <c r="R1935" s="543" t="s">
        <v>2478</v>
      </c>
      <c r="S1935" s="543" t="s">
        <v>2478</v>
      </c>
    </row>
    <row r="1936" spans="1:19">
      <c r="A1936" s="540" t="s">
        <v>7121</v>
      </c>
      <c r="B1936" s="542">
        <v>107227</v>
      </c>
      <c r="C1936" s="542">
        <v>169804</v>
      </c>
      <c r="D1936" s="542">
        <v>10032</v>
      </c>
      <c r="E1936" s="542">
        <v>10032</v>
      </c>
      <c r="F1936" s="542" t="s">
        <v>7152</v>
      </c>
      <c r="G1936" s="540" t="s">
        <v>7153</v>
      </c>
      <c r="H1936" s="542" t="s">
        <v>2469</v>
      </c>
      <c r="I1936" s="542" t="s">
        <v>2469</v>
      </c>
      <c r="J1936" s="540" t="s">
        <v>2478</v>
      </c>
      <c r="K1936" s="540" t="s">
        <v>2478</v>
      </c>
      <c r="L1936" s="540" t="s">
        <v>7154</v>
      </c>
      <c r="M1936" s="540" t="s">
        <v>7155</v>
      </c>
      <c r="N1936" s="540" t="s">
        <v>7156</v>
      </c>
      <c r="O1936" s="540" t="s">
        <v>2478</v>
      </c>
      <c r="P1936" s="540" t="s">
        <v>2478</v>
      </c>
      <c r="Q1936" s="546">
        <v>45561.708333333336</v>
      </c>
      <c r="R1936" s="540" t="s">
        <v>2478</v>
      </c>
      <c r="S1936" s="540" t="s">
        <v>2478</v>
      </c>
    </row>
    <row r="1937" spans="1:19">
      <c r="A1937" s="543" t="s">
        <v>7121</v>
      </c>
      <c r="B1937" s="545">
        <v>107708</v>
      </c>
      <c r="C1937" s="545">
        <v>548596</v>
      </c>
      <c r="D1937" s="545">
        <v>10033</v>
      </c>
      <c r="E1937" s="545">
        <v>10033</v>
      </c>
      <c r="F1937" s="545" t="s">
        <v>7157</v>
      </c>
      <c r="G1937" s="543" t="s">
        <v>7158</v>
      </c>
      <c r="H1937" s="545" t="s">
        <v>2469</v>
      </c>
      <c r="I1937" s="545" t="s">
        <v>2469</v>
      </c>
      <c r="J1937" s="543" t="s">
        <v>2478</v>
      </c>
      <c r="K1937" s="543" t="s">
        <v>2478</v>
      </c>
      <c r="L1937" s="543" t="s">
        <v>7154</v>
      </c>
      <c r="M1937" s="543" t="s">
        <v>7155</v>
      </c>
      <c r="N1937" s="543" t="s">
        <v>7156</v>
      </c>
      <c r="O1937" s="543" t="s">
        <v>2478</v>
      </c>
      <c r="P1937" s="543" t="s">
        <v>2478</v>
      </c>
      <c r="Q1937" s="547">
        <v>46038.708333333336</v>
      </c>
      <c r="R1937" s="543" t="s">
        <v>2478</v>
      </c>
      <c r="S1937" s="543" t="s">
        <v>2478</v>
      </c>
    </row>
    <row r="1938" spans="1:19">
      <c r="A1938" s="540" t="s">
        <v>7121</v>
      </c>
      <c r="B1938" s="542">
        <v>107705</v>
      </c>
      <c r="C1938" s="542">
        <v>548393</v>
      </c>
      <c r="D1938" s="542">
        <v>10034</v>
      </c>
      <c r="E1938" s="542">
        <v>10034</v>
      </c>
      <c r="F1938" s="542" t="s">
        <v>7159</v>
      </c>
      <c r="G1938" s="540" t="s">
        <v>7160</v>
      </c>
      <c r="H1938" s="542" t="s">
        <v>2469</v>
      </c>
      <c r="I1938" s="542" t="s">
        <v>2469</v>
      </c>
      <c r="J1938" s="540" t="s">
        <v>2478</v>
      </c>
      <c r="K1938" s="540" t="s">
        <v>2478</v>
      </c>
      <c r="L1938" s="540" t="s">
        <v>7154</v>
      </c>
      <c r="M1938" s="540" t="s">
        <v>7155</v>
      </c>
      <c r="N1938" s="540" t="s">
        <v>7156</v>
      </c>
      <c r="O1938" s="540" t="s">
        <v>2478</v>
      </c>
      <c r="P1938" s="540" t="s">
        <v>2478</v>
      </c>
      <c r="Q1938" s="540" t="s">
        <v>2478</v>
      </c>
      <c r="R1938" s="540" t="s">
        <v>2478</v>
      </c>
      <c r="S1938" s="540" t="s">
        <v>2478</v>
      </c>
    </row>
    <row r="1939" spans="1:19">
      <c r="A1939" s="543" t="s">
        <v>7121</v>
      </c>
      <c r="B1939" s="545">
        <v>11570</v>
      </c>
      <c r="C1939" s="545">
        <v>551247</v>
      </c>
      <c r="D1939" s="545">
        <v>10035</v>
      </c>
      <c r="E1939" s="545">
        <v>10035</v>
      </c>
      <c r="F1939" s="545" t="s">
        <v>7161</v>
      </c>
      <c r="G1939" s="543" t="s">
        <v>7162</v>
      </c>
      <c r="H1939" s="545" t="s">
        <v>2469</v>
      </c>
      <c r="I1939" s="545" t="s">
        <v>2546</v>
      </c>
      <c r="J1939" s="543" t="s">
        <v>2478</v>
      </c>
      <c r="K1939" s="543" t="s">
        <v>2478</v>
      </c>
      <c r="L1939" s="543" t="s">
        <v>7154</v>
      </c>
      <c r="M1939" s="543" t="s">
        <v>7155</v>
      </c>
      <c r="N1939" s="543" t="s">
        <v>7156</v>
      </c>
      <c r="O1939" s="543" t="s">
        <v>2478</v>
      </c>
      <c r="P1939" s="543" t="s">
        <v>2478</v>
      </c>
      <c r="Q1939" s="547">
        <v>45518.708333333336</v>
      </c>
      <c r="R1939" s="543" t="s">
        <v>2478</v>
      </c>
      <c r="S1939" s="543" t="s">
        <v>2478</v>
      </c>
    </row>
    <row r="1940" spans="1:19">
      <c r="A1940" s="540" t="s">
        <v>7121</v>
      </c>
      <c r="B1940" s="542">
        <v>107726</v>
      </c>
      <c r="C1940" s="542">
        <v>551242</v>
      </c>
      <c r="D1940" s="542">
        <v>10036</v>
      </c>
      <c r="E1940" s="542">
        <v>10036</v>
      </c>
      <c r="F1940" s="542" t="s">
        <v>7163</v>
      </c>
      <c r="G1940" s="540" t="s">
        <v>7164</v>
      </c>
      <c r="H1940" s="542" t="s">
        <v>2469</v>
      </c>
      <c r="I1940" s="542" t="s">
        <v>2469</v>
      </c>
      <c r="J1940" s="540" t="s">
        <v>2478</v>
      </c>
      <c r="K1940" s="540" t="s">
        <v>2478</v>
      </c>
      <c r="L1940" s="540" t="s">
        <v>7154</v>
      </c>
      <c r="M1940" s="540" t="s">
        <v>7155</v>
      </c>
      <c r="N1940" s="540" t="s">
        <v>7156</v>
      </c>
      <c r="O1940" s="540" t="s">
        <v>2478</v>
      </c>
      <c r="P1940" s="540" t="s">
        <v>2478</v>
      </c>
      <c r="Q1940" s="540" t="s">
        <v>2478</v>
      </c>
      <c r="R1940" s="540" t="s">
        <v>2478</v>
      </c>
      <c r="S1940" s="540" t="s">
        <v>2478</v>
      </c>
    </row>
    <row r="1941" spans="1:19">
      <c r="A1941" s="543" t="s">
        <v>7121</v>
      </c>
      <c r="B1941" s="545">
        <v>107711</v>
      </c>
      <c r="C1941" s="545">
        <v>550060</v>
      </c>
      <c r="D1941" s="545">
        <v>10037</v>
      </c>
      <c r="E1941" s="545">
        <v>10037</v>
      </c>
      <c r="F1941" s="545" t="s">
        <v>7165</v>
      </c>
      <c r="G1941" s="543" t="s">
        <v>7166</v>
      </c>
      <c r="H1941" s="545" t="s">
        <v>2469</v>
      </c>
      <c r="I1941" s="545" t="s">
        <v>2469</v>
      </c>
      <c r="J1941" s="543" t="s">
        <v>2478</v>
      </c>
      <c r="K1941" s="543" t="s">
        <v>2478</v>
      </c>
      <c r="L1941" s="543" t="s">
        <v>7154</v>
      </c>
      <c r="M1941" s="543" t="s">
        <v>7155</v>
      </c>
      <c r="N1941" s="543" t="s">
        <v>7156</v>
      </c>
      <c r="O1941" s="543" t="s">
        <v>2478</v>
      </c>
      <c r="P1941" s="543" t="s">
        <v>2478</v>
      </c>
      <c r="Q1941" s="543" t="s">
        <v>2478</v>
      </c>
      <c r="R1941" s="543" t="s">
        <v>2478</v>
      </c>
      <c r="S1941" s="543" t="s">
        <v>2478</v>
      </c>
    </row>
    <row r="1942" spans="1:19">
      <c r="A1942" s="540" t="s">
        <v>7121</v>
      </c>
      <c r="B1942" s="542">
        <v>107732</v>
      </c>
      <c r="C1942" s="542">
        <v>551827</v>
      </c>
      <c r="D1942" s="542">
        <v>10038</v>
      </c>
      <c r="E1942" s="542">
        <v>10038</v>
      </c>
      <c r="F1942" s="542" t="s">
        <v>7167</v>
      </c>
      <c r="G1942" s="540" t="s">
        <v>7168</v>
      </c>
      <c r="H1942" s="542" t="s">
        <v>2469</v>
      </c>
      <c r="I1942" s="542" t="s">
        <v>2469</v>
      </c>
      <c r="J1942" s="540" t="s">
        <v>2478</v>
      </c>
      <c r="K1942" s="540" t="s">
        <v>2478</v>
      </c>
      <c r="L1942" s="540" t="s">
        <v>7154</v>
      </c>
      <c r="M1942" s="540" t="s">
        <v>7155</v>
      </c>
      <c r="N1942" s="540" t="s">
        <v>7156</v>
      </c>
      <c r="O1942" s="540" t="s">
        <v>2478</v>
      </c>
      <c r="P1942" s="540" t="s">
        <v>2478</v>
      </c>
      <c r="Q1942" s="546">
        <v>45464.708333333336</v>
      </c>
      <c r="R1942" s="540" t="s">
        <v>2478</v>
      </c>
      <c r="S1942" s="540" t="s">
        <v>2478</v>
      </c>
    </row>
    <row r="1943" spans="1:19">
      <c r="A1943" s="543" t="s">
        <v>7121</v>
      </c>
      <c r="B1943" s="545">
        <v>107707</v>
      </c>
      <c r="C1943" s="545">
        <v>548440</v>
      </c>
      <c r="D1943" s="545">
        <v>10039</v>
      </c>
      <c r="E1943" s="545">
        <v>10039</v>
      </c>
      <c r="F1943" s="545" t="s">
        <v>7169</v>
      </c>
      <c r="G1943" s="543" t="s">
        <v>7170</v>
      </c>
      <c r="H1943" s="545" t="s">
        <v>2469</v>
      </c>
      <c r="I1943" s="545" t="s">
        <v>2469</v>
      </c>
      <c r="J1943" s="543" t="s">
        <v>2478</v>
      </c>
      <c r="K1943" s="543" t="s">
        <v>2478</v>
      </c>
      <c r="L1943" s="543" t="s">
        <v>7154</v>
      </c>
      <c r="M1943" s="543" t="s">
        <v>7155</v>
      </c>
      <c r="N1943" s="543" t="s">
        <v>7156</v>
      </c>
      <c r="O1943" s="543" t="s">
        <v>2478</v>
      </c>
      <c r="P1943" s="543" t="s">
        <v>2478</v>
      </c>
      <c r="Q1943" s="547">
        <v>45540.708333333336</v>
      </c>
      <c r="R1943" s="543" t="s">
        <v>2478</v>
      </c>
      <c r="S1943" s="543" t="s">
        <v>2478</v>
      </c>
    </row>
    <row r="1944" spans="1:19">
      <c r="A1944" s="540" t="s">
        <v>7121</v>
      </c>
      <c r="B1944" s="542">
        <v>107718</v>
      </c>
      <c r="C1944" s="542">
        <v>550500</v>
      </c>
      <c r="D1944" s="542">
        <v>10040</v>
      </c>
      <c r="E1944" s="542">
        <v>10040</v>
      </c>
      <c r="F1944" s="542" t="s">
        <v>7171</v>
      </c>
      <c r="G1944" s="540" t="s">
        <v>7172</v>
      </c>
      <c r="H1944" s="542" t="s">
        <v>2469</v>
      </c>
      <c r="I1944" s="542" t="s">
        <v>2469</v>
      </c>
      <c r="J1944" s="540" t="s">
        <v>2478</v>
      </c>
      <c r="K1944" s="540" t="s">
        <v>2478</v>
      </c>
      <c r="L1944" s="540" t="s">
        <v>7154</v>
      </c>
      <c r="M1944" s="540" t="s">
        <v>7155</v>
      </c>
      <c r="N1944" s="540" t="s">
        <v>7156</v>
      </c>
      <c r="O1944" s="540" t="s">
        <v>2478</v>
      </c>
      <c r="P1944" s="540" t="s">
        <v>2478</v>
      </c>
      <c r="Q1944" s="546">
        <v>45581.708333333336</v>
      </c>
      <c r="R1944" s="540" t="s">
        <v>2478</v>
      </c>
      <c r="S1944" s="540" t="s">
        <v>2478</v>
      </c>
    </row>
    <row r="1945" spans="1:19">
      <c r="A1945" s="543" t="s">
        <v>7121</v>
      </c>
      <c r="B1945" s="544"/>
      <c r="C1945" s="544"/>
      <c r="D1945" s="545">
        <v>10041</v>
      </c>
      <c r="E1945" s="545">
        <v>10041</v>
      </c>
      <c r="F1945" s="545" t="s">
        <v>7173</v>
      </c>
      <c r="G1945" s="543" t="s">
        <v>7174</v>
      </c>
      <c r="H1945" s="545" t="s">
        <v>3468</v>
      </c>
      <c r="I1945" s="544" t="s">
        <v>2478</v>
      </c>
      <c r="J1945" s="543" t="s">
        <v>2478</v>
      </c>
      <c r="K1945" s="543" t="s">
        <v>2478</v>
      </c>
      <c r="L1945" s="543" t="s">
        <v>2478</v>
      </c>
      <c r="M1945" s="543" t="s">
        <v>2478</v>
      </c>
      <c r="N1945" s="543" t="s">
        <v>2478</v>
      </c>
      <c r="O1945" s="543" t="s">
        <v>2478</v>
      </c>
      <c r="P1945" s="543" t="s">
        <v>2478</v>
      </c>
      <c r="Q1945" s="543" t="s">
        <v>2478</v>
      </c>
      <c r="R1945" s="543" t="s">
        <v>2478</v>
      </c>
      <c r="S1945" s="543" t="s">
        <v>2478</v>
      </c>
    </row>
    <row r="1946" spans="1:19">
      <c r="A1946" s="540" t="s">
        <v>7121</v>
      </c>
      <c r="B1946" s="541"/>
      <c r="C1946" s="541"/>
      <c r="D1946" s="542">
        <v>10158</v>
      </c>
      <c r="E1946" s="542">
        <v>10158</v>
      </c>
      <c r="F1946" s="542" t="s">
        <v>7175</v>
      </c>
      <c r="G1946" s="540" t="s">
        <v>7176</v>
      </c>
      <c r="H1946" s="542" t="s">
        <v>2546</v>
      </c>
      <c r="I1946" s="541" t="s">
        <v>2478</v>
      </c>
      <c r="J1946" s="540" t="s">
        <v>2478</v>
      </c>
      <c r="K1946" s="540" t="s">
        <v>2478</v>
      </c>
      <c r="L1946" s="540" t="s">
        <v>2478</v>
      </c>
      <c r="M1946" s="540" t="s">
        <v>2478</v>
      </c>
      <c r="N1946" s="540" t="s">
        <v>2478</v>
      </c>
      <c r="O1946" s="540" t="s">
        <v>2478</v>
      </c>
      <c r="P1946" s="540" t="s">
        <v>2478</v>
      </c>
      <c r="Q1946" s="540" t="s">
        <v>2478</v>
      </c>
      <c r="R1946" s="540" t="s">
        <v>2478</v>
      </c>
      <c r="S1946" s="540" t="s">
        <v>2478</v>
      </c>
    </row>
    <row r="1947" spans="1:19">
      <c r="A1947" s="543" t="s">
        <v>7121</v>
      </c>
      <c r="B1947" s="545">
        <v>11862</v>
      </c>
      <c r="C1947" s="545">
        <v>679006</v>
      </c>
      <c r="D1947" s="545">
        <v>10163</v>
      </c>
      <c r="E1947" s="545">
        <v>10163</v>
      </c>
      <c r="F1947" s="545" t="s">
        <v>7177</v>
      </c>
      <c r="G1947" s="543" t="s">
        <v>7178</v>
      </c>
      <c r="H1947" s="545" t="s">
        <v>2469</v>
      </c>
      <c r="I1947" s="545" t="s">
        <v>2546</v>
      </c>
      <c r="J1947" s="543" t="s">
        <v>2478</v>
      </c>
      <c r="K1947" s="543" t="s">
        <v>2478</v>
      </c>
      <c r="L1947" s="543" t="s">
        <v>7154</v>
      </c>
      <c r="M1947" s="543" t="s">
        <v>7155</v>
      </c>
      <c r="N1947" s="543" t="s">
        <v>7156</v>
      </c>
      <c r="O1947" s="543" t="s">
        <v>2478</v>
      </c>
      <c r="P1947" s="543" t="s">
        <v>2478</v>
      </c>
      <c r="Q1947" s="543" t="s">
        <v>2478</v>
      </c>
      <c r="R1947" s="547">
        <v>44867</v>
      </c>
      <c r="S1947" s="543" t="s">
        <v>2478</v>
      </c>
    </row>
    <row r="1948" spans="1:19">
      <c r="A1948" s="540" t="s">
        <v>7121</v>
      </c>
      <c r="B1948" s="541"/>
      <c r="C1948" s="541"/>
      <c r="D1948" s="542">
        <v>90066</v>
      </c>
      <c r="E1948" s="542">
        <v>90066</v>
      </c>
      <c r="F1948" s="542" t="s">
        <v>7179</v>
      </c>
      <c r="G1948" s="540" t="s">
        <v>7180</v>
      </c>
      <c r="H1948" s="542" t="s">
        <v>2469</v>
      </c>
      <c r="I1948" s="541" t="s">
        <v>2478</v>
      </c>
      <c r="J1948" s="540" t="s">
        <v>2478</v>
      </c>
      <c r="K1948" s="540" t="s">
        <v>2478</v>
      </c>
      <c r="L1948" s="540" t="s">
        <v>2478</v>
      </c>
      <c r="M1948" s="540" t="s">
        <v>2478</v>
      </c>
      <c r="N1948" s="540" t="s">
        <v>2478</v>
      </c>
      <c r="O1948" s="540" t="s">
        <v>2478</v>
      </c>
      <c r="P1948" s="540" t="s">
        <v>2478</v>
      </c>
      <c r="Q1948" s="540" t="s">
        <v>2478</v>
      </c>
      <c r="R1948" s="540" t="s">
        <v>2478</v>
      </c>
      <c r="S1948" s="540" t="s">
        <v>2478</v>
      </c>
    </row>
    <row r="1949" spans="1:19">
      <c r="A1949" s="543" t="s">
        <v>7121</v>
      </c>
      <c r="B1949" s="544"/>
      <c r="C1949" s="544"/>
      <c r="D1949" s="545">
        <v>10214</v>
      </c>
      <c r="E1949" s="545">
        <v>10214</v>
      </c>
      <c r="F1949" s="545" t="s">
        <v>7181</v>
      </c>
      <c r="G1949" s="543" t="s">
        <v>7182</v>
      </c>
      <c r="H1949" s="545" t="s">
        <v>2469</v>
      </c>
      <c r="I1949" s="544" t="s">
        <v>2478</v>
      </c>
      <c r="J1949" s="543" t="s">
        <v>2478</v>
      </c>
      <c r="K1949" s="543" t="s">
        <v>2478</v>
      </c>
      <c r="L1949" s="543" t="s">
        <v>2478</v>
      </c>
      <c r="M1949" s="543" t="s">
        <v>2478</v>
      </c>
      <c r="N1949" s="543" t="s">
        <v>2478</v>
      </c>
      <c r="O1949" s="543" t="s">
        <v>2478</v>
      </c>
      <c r="P1949" s="543" t="s">
        <v>2478</v>
      </c>
      <c r="Q1949" s="543" t="s">
        <v>2478</v>
      </c>
      <c r="R1949" s="543" t="s">
        <v>2478</v>
      </c>
      <c r="S1949" s="543" t="s">
        <v>2478</v>
      </c>
    </row>
    <row r="1950" spans="1:19">
      <c r="A1950" s="540" t="s">
        <v>7121</v>
      </c>
      <c r="B1950" s="541"/>
      <c r="C1950" s="541"/>
      <c r="D1950" s="542">
        <v>10158</v>
      </c>
      <c r="E1950" s="542">
        <v>10158</v>
      </c>
      <c r="F1950" s="542" t="s">
        <v>7183</v>
      </c>
      <c r="G1950" s="540" t="s">
        <v>7184</v>
      </c>
      <c r="H1950" s="542" t="s">
        <v>2546</v>
      </c>
      <c r="I1950" s="541" t="s">
        <v>2478</v>
      </c>
      <c r="J1950" s="540" t="s">
        <v>2478</v>
      </c>
      <c r="K1950" s="540" t="s">
        <v>2478</v>
      </c>
      <c r="L1950" s="540" t="s">
        <v>2478</v>
      </c>
      <c r="M1950" s="540" t="s">
        <v>2478</v>
      </c>
      <c r="N1950" s="540" t="s">
        <v>2478</v>
      </c>
      <c r="O1950" s="540" t="s">
        <v>2478</v>
      </c>
      <c r="P1950" s="540" t="s">
        <v>2478</v>
      </c>
      <c r="Q1950" s="540" t="s">
        <v>2478</v>
      </c>
      <c r="R1950" s="540" t="s">
        <v>2478</v>
      </c>
      <c r="S1950" s="540" t="s">
        <v>2478</v>
      </c>
    </row>
    <row r="1951" spans="1:19">
      <c r="A1951" s="543" t="s">
        <v>7121</v>
      </c>
      <c r="B1951" s="544"/>
      <c r="C1951" s="544"/>
      <c r="D1951" s="545">
        <v>10158</v>
      </c>
      <c r="E1951" s="545">
        <v>10158</v>
      </c>
      <c r="F1951" s="545" t="s">
        <v>7185</v>
      </c>
      <c r="G1951" s="543" t="s">
        <v>7186</v>
      </c>
      <c r="H1951" s="545" t="s">
        <v>3519</v>
      </c>
      <c r="I1951" s="544" t="s">
        <v>2478</v>
      </c>
      <c r="J1951" s="543" t="s">
        <v>2478</v>
      </c>
      <c r="K1951" s="543" t="s">
        <v>2478</v>
      </c>
      <c r="L1951" s="543" t="s">
        <v>2478</v>
      </c>
      <c r="M1951" s="543" t="s">
        <v>2478</v>
      </c>
      <c r="N1951" s="543" t="s">
        <v>2478</v>
      </c>
      <c r="O1951" s="543" t="s">
        <v>2478</v>
      </c>
      <c r="P1951" s="543" t="s">
        <v>2478</v>
      </c>
      <c r="Q1951" s="543" t="s">
        <v>2478</v>
      </c>
      <c r="R1951" s="543" t="s">
        <v>2478</v>
      </c>
      <c r="S1951" s="543" t="s">
        <v>2478</v>
      </c>
    </row>
    <row r="1952" spans="1:19">
      <c r="A1952" s="540" t="s">
        <v>7121</v>
      </c>
      <c r="B1952" s="541"/>
      <c r="C1952" s="541"/>
      <c r="D1952" s="542">
        <v>10158</v>
      </c>
      <c r="E1952" s="542">
        <v>10158</v>
      </c>
      <c r="F1952" s="542" t="s">
        <v>7187</v>
      </c>
      <c r="G1952" s="540" t="s">
        <v>7188</v>
      </c>
      <c r="H1952" s="542" t="s">
        <v>2546</v>
      </c>
      <c r="I1952" s="541" t="s">
        <v>2478</v>
      </c>
      <c r="J1952" s="540" t="s">
        <v>2478</v>
      </c>
      <c r="K1952" s="540" t="s">
        <v>2478</v>
      </c>
      <c r="L1952" s="540" t="s">
        <v>2478</v>
      </c>
      <c r="M1952" s="540" t="s">
        <v>2478</v>
      </c>
      <c r="N1952" s="540" t="s">
        <v>2478</v>
      </c>
      <c r="O1952" s="540" t="s">
        <v>2478</v>
      </c>
      <c r="P1952" s="540" t="s">
        <v>2478</v>
      </c>
      <c r="Q1952" s="540" t="s">
        <v>2478</v>
      </c>
      <c r="R1952" s="540" t="s">
        <v>2478</v>
      </c>
      <c r="S1952" s="540" t="s">
        <v>2478</v>
      </c>
    </row>
    <row r="1953" spans="1:19">
      <c r="A1953" s="543" t="s">
        <v>7121</v>
      </c>
      <c r="B1953" s="544"/>
      <c r="C1953" s="544"/>
      <c r="D1953" s="545">
        <v>10158</v>
      </c>
      <c r="E1953" s="545">
        <v>10158</v>
      </c>
      <c r="F1953" s="545" t="s">
        <v>7189</v>
      </c>
      <c r="G1953" s="543" t="s">
        <v>7190</v>
      </c>
      <c r="H1953" s="545" t="s">
        <v>2546</v>
      </c>
      <c r="I1953" s="544" t="s">
        <v>2478</v>
      </c>
      <c r="J1953" s="543" t="s">
        <v>2478</v>
      </c>
      <c r="K1953" s="543" t="s">
        <v>2478</v>
      </c>
      <c r="L1953" s="543" t="s">
        <v>2478</v>
      </c>
      <c r="M1953" s="543" t="s">
        <v>2478</v>
      </c>
      <c r="N1953" s="543" t="s">
        <v>2478</v>
      </c>
      <c r="O1953" s="543" t="s">
        <v>2478</v>
      </c>
      <c r="P1953" s="543" t="s">
        <v>2478</v>
      </c>
      <c r="Q1953" s="543" t="s">
        <v>2478</v>
      </c>
      <c r="R1953" s="543" t="s">
        <v>2478</v>
      </c>
      <c r="S1953" s="543" t="s">
        <v>2478</v>
      </c>
    </row>
    <row r="1954" spans="1:19">
      <c r="A1954" s="540" t="s">
        <v>7121</v>
      </c>
      <c r="B1954" s="541"/>
      <c r="C1954" s="541"/>
      <c r="D1954" s="542">
        <v>10158</v>
      </c>
      <c r="E1954" s="542">
        <v>10158</v>
      </c>
      <c r="F1954" s="542" t="s">
        <v>7191</v>
      </c>
      <c r="G1954" s="540" t="s">
        <v>7192</v>
      </c>
      <c r="H1954" s="542" t="s">
        <v>2546</v>
      </c>
      <c r="I1954" s="541" t="s">
        <v>2478</v>
      </c>
      <c r="J1954" s="540" t="s">
        <v>2478</v>
      </c>
      <c r="K1954" s="540" t="s">
        <v>2478</v>
      </c>
      <c r="L1954" s="540" t="s">
        <v>2478</v>
      </c>
      <c r="M1954" s="540" t="s">
        <v>2478</v>
      </c>
      <c r="N1954" s="540" t="s">
        <v>2478</v>
      </c>
      <c r="O1954" s="540" t="s">
        <v>2478</v>
      </c>
      <c r="P1954" s="540" t="s">
        <v>2478</v>
      </c>
      <c r="Q1954" s="540" t="s">
        <v>2478</v>
      </c>
      <c r="R1954" s="540" t="s">
        <v>2478</v>
      </c>
      <c r="S1954" s="540" t="s">
        <v>2478</v>
      </c>
    </row>
    <row r="1955" spans="1:19">
      <c r="A1955" s="543" t="s">
        <v>7121</v>
      </c>
      <c r="B1955" s="544"/>
      <c r="C1955" s="544"/>
      <c r="D1955" s="545">
        <v>10158</v>
      </c>
      <c r="E1955" s="545">
        <v>10158</v>
      </c>
      <c r="F1955" s="545" t="s">
        <v>7193</v>
      </c>
      <c r="G1955" s="543" t="s">
        <v>7194</v>
      </c>
      <c r="H1955" s="545" t="s">
        <v>2546</v>
      </c>
      <c r="I1955" s="544" t="s">
        <v>2478</v>
      </c>
      <c r="J1955" s="543" t="s">
        <v>2478</v>
      </c>
      <c r="K1955" s="543" t="s">
        <v>2478</v>
      </c>
      <c r="L1955" s="543" t="s">
        <v>2478</v>
      </c>
      <c r="M1955" s="543" t="s">
        <v>2478</v>
      </c>
      <c r="N1955" s="543" t="s">
        <v>2478</v>
      </c>
      <c r="O1955" s="543" t="s">
        <v>2478</v>
      </c>
      <c r="P1955" s="543" t="s">
        <v>2478</v>
      </c>
      <c r="Q1955" s="543" t="s">
        <v>2478</v>
      </c>
      <c r="R1955" s="543" t="s">
        <v>2478</v>
      </c>
      <c r="S1955" s="543" t="s">
        <v>2478</v>
      </c>
    </row>
    <row r="1956" spans="1:19">
      <c r="A1956" s="540" t="s">
        <v>7121</v>
      </c>
      <c r="B1956" s="541"/>
      <c r="C1956" s="541"/>
      <c r="D1956" s="542">
        <v>10158</v>
      </c>
      <c r="E1956" s="542">
        <v>10158</v>
      </c>
      <c r="F1956" s="542" t="s">
        <v>7195</v>
      </c>
      <c r="G1956" s="540" t="s">
        <v>7196</v>
      </c>
      <c r="H1956" s="542" t="s">
        <v>2469</v>
      </c>
      <c r="I1956" s="541" t="s">
        <v>2478</v>
      </c>
      <c r="J1956" s="540" t="s">
        <v>2478</v>
      </c>
      <c r="K1956" s="540" t="s">
        <v>2478</v>
      </c>
      <c r="L1956" s="540" t="s">
        <v>2478</v>
      </c>
      <c r="M1956" s="540" t="s">
        <v>2478</v>
      </c>
      <c r="N1956" s="540" t="s">
        <v>2478</v>
      </c>
      <c r="O1956" s="540" t="s">
        <v>2478</v>
      </c>
      <c r="P1956" s="540" t="s">
        <v>2478</v>
      </c>
      <c r="Q1956" s="540" t="s">
        <v>2478</v>
      </c>
      <c r="R1956" s="540" t="s">
        <v>2478</v>
      </c>
      <c r="S1956" s="540" t="s">
        <v>2478</v>
      </c>
    </row>
    <row r="1957" spans="1:19">
      <c r="A1957" s="543" t="s">
        <v>7121</v>
      </c>
      <c r="B1957" s="544"/>
      <c r="C1957" s="544"/>
      <c r="D1957" s="545">
        <v>10158</v>
      </c>
      <c r="E1957" s="545">
        <v>10158</v>
      </c>
      <c r="F1957" s="545" t="s">
        <v>7197</v>
      </c>
      <c r="G1957" s="543" t="s">
        <v>7198</v>
      </c>
      <c r="H1957" s="545" t="s">
        <v>2546</v>
      </c>
      <c r="I1957" s="544" t="s">
        <v>2478</v>
      </c>
      <c r="J1957" s="543" t="s">
        <v>2478</v>
      </c>
      <c r="K1957" s="543" t="s">
        <v>2478</v>
      </c>
      <c r="L1957" s="543" t="s">
        <v>2478</v>
      </c>
      <c r="M1957" s="543" t="s">
        <v>2478</v>
      </c>
      <c r="N1957" s="543" t="s">
        <v>2478</v>
      </c>
      <c r="O1957" s="543" t="s">
        <v>2478</v>
      </c>
      <c r="P1957" s="543" t="s">
        <v>2478</v>
      </c>
      <c r="Q1957" s="543" t="s">
        <v>2478</v>
      </c>
      <c r="R1957" s="543" t="s">
        <v>2478</v>
      </c>
      <c r="S1957" s="543" t="s">
        <v>2478</v>
      </c>
    </row>
    <row r="1958" spans="1:19">
      <c r="A1958" s="540" t="s">
        <v>7121</v>
      </c>
      <c r="B1958" s="541"/>
      <c r="C1958" s="541"/>
      <c r="D1958" s="542">
        <v>10158</v>
      </c>
      <c r="E1958" s="542">
        <v>10158</v>
      </c>
      <c r="F1958" s="542" t="s">
        <v>7199</v>
      </c>
      <c r="G1958" s="540" t="s">
        <v>7200</v>
      </c>
      <c r="H1958" s="542" t="s">
        <v>2546</v>
      </c>
      <c r="I1958" s="541" t="s">
        <v>2478</v>
      </c>
      <c r="J1958" s="540" t="s">
        <v>2478</v>
      </c>
      <c r="K1958" s="540" t="s">
        <v>2478</v>
      </c>
      <c r="L1958" s="540" t="s">
        <v>2478</v>
      </c>
      <c r="M1958" s="540" t="s">
        <v>2478</v>
      </c>
      <c r="N1958" s="540" t="s">
        <v>2478</v>
      </c>
      <c r="O1958" s="540" t="s">
        <v>2478</v>
      </c>
      <c r="P1958" s="540" t="s">
        <v>2478</v>
      </c>
      <c r="Q1958" s="540" t="s">
        <v>2478</v>
      </c>
      <c r="R1958" s="540" t="s">
        <v>2478</v>
      </c>
      <c r="S1958" s="540" t="s">
        <v>2478</v>
      </c>
    </row>
    <row r="1959" spans="1:19">
      <c r="A1959" s="543" t="s">
        <v>7121</v>
      </c>
      <c r="B1959" s="544"/>
      <c r="C1959" s="544"/>
      <c r="D1959" s="545">
        <v>10158</v>
      </c>
      <c r="E1959" s="545">
        <v>10158</v>
      </c>
      <c r="F1959" s="545" t="s">
        <v>7201</v>
      </c>
      <c r="G1959" s="543" t="s">
        <v>7202</v>
      </c>
      <c r="H1959" s="545" t="s">
        <v>3519</v>
      </c>
      <c r="I1959" s="544" t="s">
        <v>2478</v>
      </c>
      <c r="J1959" s="543" t="s">
        <v>2478</v>
      </c>
      <c r="K1959" s="543" t="s">
        <v>2478</v>
      </c>
      <c r="L1959" s="543" t="s">
        <v>2478</v>
      </c>
      <c r="M1959" s="543" t="s">
        <v>2478</v>
      </c>
      <c r="N1959" s="543" t="s">
        <v>2478</v>
      </c>
      <c r="O1959" s="543" t="s">
        <v>2478</v>
      </c>
      <c r="P1959" s="543" t="s">
        <v>2478</v>
      </c>
      <c r="Q1959" s="543" t="s">
        <v>2478</v>
      </c>
      <c r="R1959" s="543" t="s">
        <v>2478</v>
      </c>
      <c r="S1959" s="543" t="s">
        <v>2478</v>
      </c>
    </row>
    <row r="1960" spans="1:19">
      <c r="A1960" s="540" t="s">
        <v>7121</v>
      </c>
      <c r="B1960" s="541"/>
      <c r="C1960" s="541"/>
      <c r="D1960" s="542">
        <v>10158</v>
      </c>
      <c r="E1960" s="542">
        <v>10158</v>
      </c>
      <c r="F1960" s="542" t="s">
        <v>7203</v>
      </c>
      <c r="G1960" s="540" t="s">
        <v>7204</v>
      </c>
      <c r="H1960" s="542" t="s">
        <v>2546</v>
      </c>
      <c r="I1960" s="541" t="s">
        <v>2478</v>
      </c>
      <c r="J1960" s="540" t="s">
        <v>2478</v>
      </c>
      <c r="K1960" s="540" t="s">
        <v>2478</v>
      </c>
      <c r="L1960" s="540" t="s">
        <v>2478</v>
      </c>
      <c r="M1960" s="540" t="s">
        <v>2478</v>
      </c>
      <c r="N1960" s="540" t="s">
        <v>2478</v>
      </c>
      <c r="O1960" s="540" t="s">
        <v>2478</v>
      </c>
      <c r="P1960" s="540" t="s">
        <v>2478</v>
      </c>
      <c r="Q1960" s="540" t="s">
        <v>2478</v>
      </c>
      <c r="R1960" s="540" t="s">
        <v>2478</v>
      </c>
      <c r="S1960" s="540" t="s">
        <v>2478</v>
      </c>
    </row>
    <row r="1961" spans="1:19">
      <c r="A1961" s="543" t="s">
        <v>7121</v>
      </c>
      <c r="B1961" s="545">
        <v>1294</v>
      </c>
      <c r="C1961" s="545">
        <v>83182</v>
      </c>
      <c r="D1961" s="545">
        <v>90102</v>
      </c>
      <c r="E1961" s="545">
        <v>90102</v>
      </c>
      <c r="F1961" s="545" t="s">
        <v>7205</v>
      </c>
      <c r="G1961" s="543" t="s">
        <v>7206</v>
      </c>
      <c r="H1961" s="545" t="s">
        <v>2546</v>
      </c>
      <c r="I1961" s="544" t="s">
        <v>2478</v>
      </c>
      <c r="J1961" s="543" t="s">
        <v>2478</v>
      </c>
      <c r="K1961" s="543" t="s">
        <v>2478</v>
      </c>
      <c r="L1961" s="543" t="s">
        <v>2546</v>
      </c>
      <c r="M1961" s="543" t="s">
        <v>6209</v>
      </c>
      <c r="N1961" s="543" t="s">
        <v>2210</v>
      </c>
      <c r="O1961" s="543" t="s">
        <v>2478</v>
      </c>
      <c r="P1961" s="543" t="s">
        <v>2478</v>
      </c>
      <c r="Q1961" s="543" t="s">
        <v>2478</v>
      </c>
      <c r="R1961" s="543" t="s">
        <v>2478</v>
      </c>
      <c r="S1961" s="547">
        <v>43866.533356481479</v>
      </c>
    </row>
    <row r="1962" spans="1:19">
      <c r="A1962" s="540" t="s">
        <v>7121</v>
      </c>
      <c r="B1962" s="541"/>
      <c r="C1962" s="541"/>
      <c r="D1962" s="542">
        <v>90005</v>
      </c>
      <c r="E1962" s="542">
        <v>90005</v>
      </c>
      <c r="F1962" s="542" t="s">
        <v>7207</v>
      </c>
      <c r="G1962" s="540" t="s">
        <v>7208</v>
      </c>
      <c r="H1962" s="542" t="s">
        <v>2469</v>
      </c>
      <c r="I1962" s="541" t="s">
        <v>2478</v>
      </c>
      <c r="J1962" s="540" t="s">
        <v>2478</v>
      </c>
      <c r="K1962" s="540" t="s">
        <v>2478</v>
      </c>
      <c r="L1962" s="540" t="s">
        <v>2478</v>
      </c>
      <c r="M1962" s="540" t="s">
        <v>2478</v>
      </c>
      <c r="N1962" s="540" t="s">
        <v>2478</v>
      </c>
      <c r="O1962" s="540" t="s">
        <v>2478</v>
      </c>
      <c r="P1962" s="540" t="s">
        <v>2478</v>
      </c>
      <c r="Q1962" s="540" t="s">
        <v>2478</v>
      </c>
      <c r="R1962" s="540" t="s">
        <v>2478</v>
      </c>
      <c r="S1962" s="540" t="s">
        <v>2478</v>
      </c>
    </row>
    <row r="1963" spans="1:19">
      <c r="A1963" s="543" t="s">
        <v>7121</v>
      </c>
      <c r="B1963" s="544"/>
      <c r="C1963" s="544"/>
      <c r="D1963" s="545">
        <v>90005</v>
      </c>
      <c r="E1963" s="545">
        <v>90005</v>
      </c>
      <c r="F1963" s="545" t="s">
        <v>7209</v>
      </c>
      <c r="G1963" s="543" t="s">
        <v>7210</v>
      </c>
      <c r="H1963" s="545" t="s">
        <v>2469</v>
      </c>
      <c r="I1963" s="544" t="s">
        <v>2478</v>
      </c>
      <c r="J1963" s="543" t="s">
        <v>2478</v>
      </c>
      <c r="K1963" s="543" t="s">
        <v>2478</v>
      </c>
      <c r="L1963" s="543" t="s">
        <v>2478</v>
      </c>
      <c r="M1963" s="543" t="s">
        <v>2478</v>
      </c>
      <c r="N1963" s="543" t="s">
        <v>2478</v>
      </c>
      <c r="O1963" s="543" t="s">
        <v>2478</v>
      </c>
      <c r="P1963" s="543" t="s">
        <v>2478</v>
      </c>
      <c r="Q1963" s="543" t="s">
        <v>2478</v>
      </c>
      <c r="R1963" s="543" t="s">
        <v>2478</v>
      </c>
      <c r="S1963" s="543" t="s">
        <v>2478</v>
      </c>
    </row>
    <row r="1964" spans="1:19">
      <c r="A1964" s="540" t="s">
        <v>7121</v>
      </c>
      <c r="B1964" s="541"/>
      <c r="C1964" s="541"/>
      <c r="D1964" s="542">
        <v>90005</v>
      </c>
      <c r="E1964" s="542">
        <v>90005</v>
      </c>
      <c r="F1964" s="542" t="s">
        <v>7211</v>
      </c>
      <c r="G1964" s="540" t="s">
        <v>7212</v>
      </c>
      <c r="H1964" s="542" t="s">
        <v>2469</v>
      </c>
      <c r="I1964" s="541" t="s">
        <v>2478</v>
      </c>
      <c r="J1964" s="540" t="s">
        <v>2478</v>
      </c>
      <c r="K1964" s="540" t="s">
        <v>2478</v>
      </c>
      <c r="L1964" s="540" t="s">
        <v>2478</v>
      </c>
      <c r="M1964" s="540" t="s">
        <v>2478</v>
      </c>
      <c r="N1964" s="540" t="s">
        <v>2478</v>
      </c>
      <c r="O1964" s="540" t="s">
        <v>2478</v>
      </c>
      <c r="P1964" s="540" t="s">
        <v>2478</v>
      </c>
      <c r="Q1964" s="540" t="s">
        <v>2478</v>
      </c>
      <c r="R1964" s="540" t="s">
        <v>2478</v>
      </c>
      <c r="S1964" s="540" t="s">
        <v>2478</v>
      </c>
    </row>
    <row r="1965" spans="1:19">
      <c r="A1965" s="543" t="s">
        <v>7121</v>
      </c>
      <c r="B1965" s="544"/>
      <c r="C1965" s="544"/>
      <c r="D1965" s="545">
        <v>10158</v>
      </c>
      <c r="E1965" s="545">
        <v>10158</v>
      </c>
      <c r="F1965" s="545" t="s">
        <v>7213</v>
      </c>
      <c r="G1965" s="543" t="s">
        <v>7214</v>
      </c>
      <c r="H1965" s="545" t="s">
        <v>2546</v>
      </c>
      <c r="I1965" s="544" t="s">
        <v>2478</v>
      </c>
      <c r="J1965" s="543" t="s">
        <v>2478</v>
      </c>
      <c r="K1965" s="543" t="s">
        <v>2478</v>
      </c>
      <c r="L1965" s="543" t="s">
        <v>2478</v>
      </c>
      <c r="M1965" s="543" t="s">
        <v>2478</v>
      </c>
      <c r="N1965" s="543" t="s">
        <v>2478</v>
      </c>
      <c r="O1965" s="543" t="s">
        <v>2478</v>
      </c>
      <c r="P1965" s="543" t="s">
        <v>2478</v>
      </c>
      <c r="Q1965" s="543" t="s">
        <v>2478</v>
      </c>
      <c r="R1965" s="543" t="s">
        <v>2478</v>
      </c>
      <c r="S1965" s="543" t="s">
        <v>2478</v>
      </c>
    </row>
    <row r="1966" spans="1:19">
      <c r="A1966" s="540" t="s">
        <v>7121</v>
      </c>
      <c r="B1966" s="541"/>
      <c r="C1966" s="541"/>
      <c r="D1966" s="542">
        <v>10158</v>
      </c>
      <c r="E1966" s="542">
        <v>10158</v>
      </c>
      <c r="F1966" s="542" t="s">
        <v>7215</v>
      </c>
      <c r="G1966" s="540" t="s">
        <v>7216</v>
      </c>
      <c r="H1966" s="542" t="s">
        <v>2469</v>
      </c>
      <c r="I1966" s="541" t="s">
        <v>2478</v>
      </c>
      <c r="J1966" s="540" t="s">
        <v>2478</v>
      </c>
      <c r="K1966" s="540" t="s">
        <v>2478</v>
      </c>
      <c r="L1966" s="540" t="s">
        <v>2478</v>
      </c>
      <c r="M1966" s="540" t="s">
        <v>2478</v>
      </c>
      <c r="N1966" s="540" t="s">
        <v>2478</v>
      </c>
      <c r="O1966" s="540" t="s">
        <v>2478</v>
      </c>
      <c r="P1966" s="540" t="s">
        <v>2478</v>
      </c>
      <c r="Q1966" s="540" t="s">
        <v>2478</v>
      </c>
      <c r="R1966" s="540" t="s">
        <v>2478</v>
      </c>
      <c r="S1966" s="540" t="s">
        <v>2478</v>
      </c>
    </row>
    <row r="1967" spans="1:19">
      <c r="A1967" s="543" t="s">
        <v>7121</v>
      </c>
      <c r="B1967" s="544"/>
      <c r="C1967" s="544"/>
      <c r="D1967" s="545">
        <v>10158</v>
      </c>
      <c r="E1967" s="545">
        <v>10158</v>
      </c>
      <c r="F1967" s="545" t="s">
        <v>7217</v>
      </c>
      <c r="G1967" s="543" t="s">
        <v>7218</v>
      </c>
      <c r="H1967" s="545" t="s">
        <v>2546</v>
      </c>
      <c r="I1967" s="544" t="s">
        <v>2478</v>
      </c>
      <c r="J1967" s="543" t="s">
        <v>2478</v>
      </c>
      <c r="K1967" s="543" t="s">
        <v>2478</v>
      </c>
      <c r="L1967" s="543" t="s">
        <v>2478</v>
      </c>
      <c r="M1967" s="543" t="s">
        <v>2478</v>
      </c>
      <c r="N1967" s="543" t="s">
        <v>2478</v>
      </c>
      <c r="O1967" s="543" t="s">
        <v>2478</v>
      </c>
      <c r="P1967" s="543" t="s">
        <v>2478</v>
      </c>
      <c r="Q1967" s="543" t="s">
        <v>2478</v>
      </c>
      <c r="R1967" s="543" t="s">
        <v>2478</v>
      </c>
      <c r="S1967" s="543" t="s">
        <v>2478</v>
      </c>
    </row>
    <row r="1968" spans="1:19">
      <c r="A1968" s="540" t="s">
        <v>7121</v>
      </c>
      <c r="B1968" s="541"/>
      <c r="C1968" s="541"/>
      <c r="D1968" s="542">
        <v>10158</v>
      </c>
      <c r="E1968" s="542">
        <v>10158</v>
      </c>
      <c r="F1968" s="542" t="s">
        <v>7219</v>
      </c>
      <c r="G1968" s="540" t="s">
        <v>7220</v>
      </c>
      <c r="H1968" s="542" t="s">
        <v>2469</v>
      </c>
      <c r="I1968" s="541" t="s">
        <v>2478</v>
      </c>
      <c r="J1968" s="540" t="s">
        <v>2478</v>
      </c>
      <c r="K1968" s="540" t="s">
        <v>2478</v>
      </c>
      <c r="L1968" s="540" t="s">
        <v>2478</v>
      </c>
      <c r="M1968" s="540" t="s">
        <v>2478</v>
      </c>
      <c r="N1968" s="540" t="s">
        <v>2478</v>
      </c>
      <c r="O1968" s="540" t="s">
        <v>2478</v>
      </c>
      <c r="P1968" s="540" t="s">
        <v>2478</v>
      </c>
      <c r="Q1968" s="540" t="s">
        <v>2478</v>
      </c>
      <c r="R1968" s="540" t="s">
        <v>2478</v>
      </c>
      <c r="S1968" s="540" t="s">
        <v>2478</v>
      </c>
    </row>
    <row r="1969" spans="1:19">
      <c r="A1969" s="543" t="s">
        <v>7121</v>
      </c>
      <c r="B1969" s="544"/>
      <c r="C1969" s="544"/>
      <c r="D1969" s="545">
        <v>10158</v>
      </c>
      <c r="E1969" s="545">
        <v>10158</v>
      </c>
      <c r="F1969" s="545" t="s">
        <v>7221</v>
      </c>
      <c r="G1969" s="543" t="s">
        <v>7222</v>
      </c>
      <c r="H1969" s="545" t="s">
        <v>2469</v>
      </c>
      <c r="I1969" s="544" t="s">
        <v>2478</v>
      </c>
      <c r="J1969" s="543" t="s">
        <v>2478</v>
      </c>
      <c r="K1969" s="543" t="s">
        <v>2478</v>
      </c>
      <c r="L1969" s="543" t="s">
        <v>2478</v>
      </c>
      <c r="M1969" s="543" t="s">
        <v>2478</v>
      </c>
      <c r="N1969" s="543" t="s">
        <v>2478</v>
      </c>
      <c r="O1969" s="543" t="s">
        <v>2478</v>
      </c>
      <c r="P1969" s="543" t="s">
        <v>2478</v>
      </c>
      <c r="Q1969" s="543" t="s">
        <v>2478</v>
      </c>
      <c r="R1969" s="543" t="s">
        <v>2478</v>
      </c>
      <c r="S1969" s="543" t="s">
        <v>2478</v>
      </c>
    </row>
    <row r="1970" spans="1:19">
      <c r="A1970" s="540" t="s">
        <v>7121</v>
      </c>
      <c r="B1970" s="541"/>
      <c r="C1970" s="541"/>
      <c r="D1970" s="542">
        <v>10158</v>
      </c>
      <c r="E1970" s="542">
        <v>10158</v>
      </c>
      <c r="F1970" s="542" t="s">
        <v>7223</v>
      </c>
      <c r="G1970" s="540" t="s">
        <v>7224</v>
      </c>
      <c r="H1970" s="542" t="s">
        <v>2546</v>
      </c>
      <c r="I1970" s="541" t="s">
        <v>2478</v>
      </c>
      <c r="J1970" s="540" t="s">
        <v>2478</v>
      </c>
      <c r="K1970" s="540" t="s">
        <v>2478</v>
      </c>
      <c r="L1970" s="540" t="s">
        <v>2478</v>
      </c>
      <c r="M1970" s="540" t="s">
        <v>2478</v>
      </c>
      <c r="N1970" s="540" t="s">
        <v>2478</v>
      </c>
      <c r="O1970" s="540" t="s">
        <v>2478</v>
      </c>
      <c r="P1970" s="540" t="s">
        <v>2478</v>
      </c>
      <c r="Q1970" s="540" t="s">
        <v>2478</v>
      </c>
      <c r="R1970" s="540" t="s">
        <v>2478</v>
      </c>
      <c r="S1970" s="540" t="s">
        <v>2478</v>
      </c>
    </row>
    <row r="1971" spans="1:19">
      <c r="A1971" s="543" t="s">
        <v>7121</v>
      </c>
      <c r="B1971" s="544"/>
      <c r="C1971" s="544"/>
      <c r="D1971" s="545">
        <v>10158</v>
      </c>
      <c r="E1971" s="545">
        <v>10158</v>
      </c>
      <c r="F1971" s="545" t="s">
        <v>7225</v>
      </c>
      <c r="G1971" s="543" t="s">
        <v>7226</v>
      </c>
      <c r="H1971" s="545" t="s">
        <v>2469</v>
      </c>
      <c r="I1971" s="544" t="s">
        <v>2478</v>
      </c>
      <c r="J1971" s="543" t="s">
        <v>2478</v>
      </c>
      <c r="K1971" s="543" t="s">
        <v>2478</v>
      </c>
      <c r="L1971" s="543" t="s">
        <v>2478</v>
      </c>
      <c r="M1971" s="543" t="s">
        <v>2478</v>
      </c>
      <c r="N1971" s="543" t="s">
        <v>2478</v>
      </c>
      <c r="O1971" s="543" t="s">
        <v>2478</v>
      </c>
      <c r="P1971" s="543" t="s">
        <v>2478</v>
      </c>
      <c r="Q1971" s="543" t="s">
        <v>2478</v>
      </c>
      <c r="R1971" s="543" t="s">
        <v>2478</v>
      </c>
      <c r="S1971" s="543" t="s">
        <v>2478</v>
      </c>
    </row>
    <row r="1972" spans="1:19">
      <c r="A1972" s="540" t="s">
        <v>7121</v>
      </c>
      <c r="B1972" s="541"/>
      <c r="C1972" s="541"/>
      <c r="D1972" s="541"/>
      <c r="E1972" s="541"/>
      <c r="F1972" s="542" t="s">
        <v>7227</v>
      </c>
      <c r="G1972" s="540" t="s">
        <v>7228</v>
      </c>
      <c r="H1972" s="542" t="s">
        <v>2469</v>
      </c>
      <c r="I1972" s="541" t="s">
        <v>2478</v>
      </c>
      <c r="J1972" s="540" t="s">
        <v>2478</v>
      </c>
      <c r="K1972" s="540" t="s">
        <v>2478</v>
      </c>
      <c r="L1972" s="540" t="s">
        <v>2478</v>
      </c>
      <c r="M1972" s="540" t="s">
        <v>2478</v>
      </c>
      <c r="N1972" s="540" t="s">
        <v>2478</v>
      </c>
      <c r="O1972" s="540" t="s">
        <v>2478</v>
      </c>
      <c r="P1972" s="540" t="s">
        <v>2478</v>
      </c>
      <c r="Q1972" s="540" t="s">
        <v>2478</v>
      </c>
      <c r="R1972" s="540" t="s">
        <v>2478</v>
      </c>
      <c r="S1972" s="540" t="s">
        <v>2478</v>
      </c>
    </row>
    <row r="1973" spans="1:19">
      <c r="A1973" s="543" t="s">
        <v>7121</v>
      </c>
      <c r="B1973" s="544"/>
      <c r="C1973" s="544"/>
      <c r="D1973" s="545">
        <v>10158</v>
      </c>
      <c r="E1973" s="545">
        <v>10158</v>
      </c>
      <c r="F1973" s="545" t="s">
        <v>7229</v>
      </c>
      <c r="G1973" s="543" t="s">
        <v>7230</v>
      </c>
      <c r="H1973" s="545" t="s">
        <v>2469</v>
      </c>
      <c r="I1973" s="544" t="s">
        <v>2478</v>
      </c>
      <c r="J1973" s="543" t="s">
        <v>2478</v>
      </c>
      <c r="K1973" s="543" t="s">
        <v>2478</v>
      </c>
      <c r="L1973" s="543" t="s">
        <v>2478</v>
      </c>
      <c r="M1973" s="543" t="s">
        <v>2478</v>
      </c>
      <c r="N1973" s="543" t="s">
        <v>2478</v>
      </c>
      <c r="O1973" s="543" t="s">
        <v>2478</v>
      </c>
      <c r="P1973" s="543" t="s">
        <v>2478</v>
      </c>
      <c r="Q1973" s="543" t="s">
        <v>2478</v>
      </c>
      <c r="R1973" s="543" t="s">
        <v>2478</v>
      </c>
      <c r="S1973" s="543" t="s">
        <v>2478</v>
      </c>
    </row>
    <row r="1974" spans="1:19">
      <c r="A1974" s="540" t="s">
        <v>7121</v>
      </c>
      <c r="B1974" s="541"/>
      <c r="C1974" s="541"/>
      <c r="D1974" s="542">
        <v>10158</v>
      </c>
      <c r="E1974" s="542">
        <v>10158</v>
      </c>
      <c r="F1974" s="542" t="s">
        <v>7231</v>
      </c>
      <c r="G1974" s="540" t="s">
        <v>7232</v>
      </c>
      <c r="H1974" s="542" t="s">
        <v>3468</v>
      </c>
      <c r="I1974" s="541" t="s">
        <v>2478</v>
      </c>
      <c r="J1974" s="540" t="s">
        <v>2478</v>
      </c>
      <c r="K1974" s="540" t="s">
        <v>2478</v>
      </c>
      <c r="L1974" s="540" t="s">
        <v>2478</v>
      </c>
      <c r="M1974" s="540" t="s">
        <v>2478</v>
      </c>
      <c r="N1974" s="540" t="s">
        <v>2478</v>
      </c>
      <c r="O1974" s="540" t="s">
        <v>2478</v>
      </c>
      <c r="P1974" s="540" t="s">
        <v>2478</v>
      </c>
      <c r="Q1974" s="540" t="s">
        <v>2478</v>
      </c>
      <c r="R1974" s="540" t="s">
        <v>2478</v>
      </c>
      <c r="S1974" s="540" t="s">
        <v>2478</v>
      </c>
    </row>
    <row r="1975" spans="1:19">
      <c r="A1975" s="543" t="s">
        <v>7121</v>
      </c>
      <c r="B1975" s="544"/>
      <c r="C1975" s="544"/>
      <c r="D1975" s="545">
        <v>10158</v>
      </c>
      <c r="E1975" s="545">
        <v>10158</v>
      </c>
      <c r="F1975" s="545" t="s">
        <v>7233</v>
      </c>
      <c r="G1975" s="543" t="s">
        <v>7234</v>
      </c>
      <c r="H1975" s="545" t="s">
        <v>2546</v>
      </c>
      <c r="I1975" s="544" t="s">
        <v>2478</v>
      </c>
      <c r="J1975" s="543" t="s">
        <v>2478</v>
      </c>
      <c r="K1975" s="543" t="s">
        <v>2478</v>
      </c>
      <c r="L1975" s="543" t="s">
        <v>2478</v>
      </c>
      <c r="M1975" s="543" t="s">
        <v>2478</v>
      </c>
      <c r="N1975" s="543" t="s">
        <v>2478</v>
      </c>
      <c r="O1975" s="543" t="s">
        <v>2478</v>
      </c>
      <c r="P1975" s="543" t="s">
        <v>2478</v>
      </c>
      <c r="Q1975" s="543" t="s">
        <v>2478</v>
      </c>
      <c r="R1975" s="543" t="s">
        <v>2478</v>
      </c>
      <c r="S1975" s="543" t="s">
        <v>2478</v>
      </c>
    </row>
    <row r="1976" spans="1:19">
      <c r="A1976" s="540" t="s">
        <v>7235</v>
      </c>
      <c r="B1976" s="541"/>
      <c r="C1976" s="541"/>
      <c r="D1976" s="542">
        <v>90034</v>
      </c>
      <c r="E1976" s="542">
        <v>90034</v>
      </c>
      <c r="F1976" s="542" t="s">
        <v>7236</v>
      </c>
      <c r="G1976" s="540" t="s">
        <v>7237</v>
      </c>
      <c r="H1976" s="542" t="s">
        <v>2546</v>
      </c>
      <c r="I1976" s="541" t="s">
        <v>2478</v>
      </c>
      <c r="J1976" s="540" t="s">
        <v>2478</v>
      </c>
      <c r="K1976" s="540" t="s">
        <v>2478</v>
      </c>
      <c r="L1976" s="540" t="s">
        <v>2478</v>
      </c>
      <c r="M1976" s="540" t="s">
        <v>2478</v>
      </c>
      <c r="N1976" s="540" t="s">
        <v>2478</v>
      </c>
      <c r="O1976" s="540" t="s">
        <v>2478</v>
      </c>
      <c r="P1976" s="540" t="s">
        <v>2478</v>
      </c>
      <c r="Q1976" s="540" t="s">
        <v>2478</v>
      </c>
      <c r="R1976" s="540" t="s">
        <v>2478</v>
      </c>
      <c r="S1976" s="540" t="s">
        <v>2478</v>
      </c>
    </row>
    <row r="1977" spans="1:19">
      <c r="A1977" s="543" t="s">
        <v>7235</v>
      </c>
      <c r="B1977" s="544"/>
      <c r="C1977" s="544"/>
      <c r="D1977" s="545">
        <v>90035</v>
      </c>
      <c r="E1977" s="545">
        <v>90035</v>
      </c>
      <c r="F1977" s="545" t="s">
        <v>7238</v>
      </c>
      <c r="G1977" s="543" t="s">
        <v>7239</v>
      </c>
      <c r="H1977" s="545" t="s">
        <v>2546</v>
      </c>
      <c r="I1977" s="544" t="s">
        <v>2478</v>
      </c>
      <c r="J1977" s="543" t="s">
        <v>2478</v>
      </c>
      <c r="K1977" s="543" t="s">
        <v>2478</v>
      </c>
      <c r="L1977" s="543" t="s">
        <v>2478</v>
      </c>
      <c r="M1977" s="543" t="s">
        <v>2478</v>
      </c>
      <c r="N1977" s="543" t="s">
        <v>2478</v>
      </c>
      <c r="O1977" s="543" t="s">
        <v>2478</v>
      </c>
      <c r="P1977" s="543" t="s">
        <v>2478</v>
      </c>
      <c r="Q1977" s="543" t="s">
        <v>2478</v>
      </c>
      <c r="R1977" s="543" t="s">
        <v>2478</v>
      </c>
      <c r="S1977" s="543" t="s">
        <v>2478</v>
      </c>
    </row>
    <row r="1978" spans="1:19">
      <c r="A1978" s="540" t="s">
        <v>7235</v>
      </c>
      <c r="B1978" s="541"/>
      <c r="C1978" s="541"/>
      <c r="D1978" s="542">
        <v>90035</v>
      </c>
      <c r="E1978" s="542">
        <v>90035</v>
      </c>
      <c r="F1978" s="542" t="s">
        <v>7240</v>
      </c>
      <c r="G1978" s="540" t="s">
        <v>7241</v>
      </c>
      <c r="H1978" s="542" t="s">
        <v>2546</v>
      </c>
      <c r="I1978" s="541" t="s">
        <v>2478</v>
      </c>
      <c r="J1978" s="540" t="s">
        <v>2478</v>
      </c>
      <c r="K1978" s="540" t="s">
        <v>2478</v>
      </c>
      <c r="L1978" s="540" t="s">
        <v>2478</v>
      </c>
      <c r="M1978" s="540" t="s">
        <v>2478</v>
      </c>
      <c r="N1978" s="540" t="s">
        <v>2478</v>
      </c>
      <c r="O1978" s="540" t="s">
        <v>2478</v>
      </c>
      <c r="P1978" s="540" t="s">
        <v>2478</v>
      </c>
      <c r="Q1978" s="540" t="s">
        <v>2478</v>
      </c>
      <c r="R1978" s="540" t="s">
        <v>2478</v>
      </c>
      <c r="S1978" s="540" t="s">
        <v>2478</v>
      </c>
    </row>
    <row r="1979" spans="1:19">
      <c r="A1979" s="543" t="s">
        <v>7235</v>
      </c>
      <c r="B1979" s="544"/>
      <c r="C1979" s="544"/>
      <c r="D1979" s="545">
        <v>90035</v>
      </c>
      <c r="E1979" s="545">
        <v>90035</v>
      </c>
      <c r="F1979" s="545" t="s">
        <v>7242</v>
      </c>
      <c r="G1979" s="543" t="s">
        <v>7243</v>
      </c>
      <c r="H1979" s="545" t="s">
        <v>2546</v>
      </c>
      <c r="I1979" s="544" t="s">
        <v>2478</v>
      </c>
      <c r="J1979" s="543" t="s">
        <v>2478</v>
      </c>
      <c r="K1979" s="543" t="s">
        <v>2478</v>
      </c>
      <c r="L1979" s="543" t="s">
        <v>2478</v>
      </c>
      <c r="M1979" s="543" t="s">
        <v>2478</v>
      </c>
      <c r="N1979" s="543" t="s">
        <v>2478</v>
      </c>
      <c r="O1979" s="543" t="s">
        <v>2478</v>
      </c>
      <c r="P1979" s="543" t="s">
        <v>2478</v>
      </c>
      <c r="Q1979" s="543" t="s">
        <v>2478</v>
      </c>
      <c r="R1979" s="543" t="s">
        <v>2478</v>
      </c>
      <c r="S1979" s="543" t="s">
        <v>2478</v>
      </c>
    </row>
    <row r="1980" spans="1:19">
      <c r="A1980" s="540" t="s">
        <v>7244</v>
      </c>
      <c r="B1980" s="541"/>
      <c r="C1980" s="541"/>
      <c r="D1980" s="542">
        <v>60001</v>
      </c>
      <c r="E1980" s="542">
        <v>60001</v>
      </c>
      <c r="F1980" s="542" t="s">
        <v>7245</v>
      </c>
      <c r="G1980" s="540" t="s">
        <v>7246</v>
      </c>
      <c r="H1980" s="542" t="s">
        <v>3519</v>
      </c>
      <c r="I1980" s="541" t="s">
        <v>2478</v>
      </c>
      <c r="J1980" s="540" t="s">
        <v>2478</v>
      </c>
      <c r="K1980" s="540" t="s">
        <v>2478</v>
      </c>
      <c r="L1980" s="540" t="s">
        <v>2478</v>
      </c>
      <c r="M1980" s="540" t="s">
        <v>2478</v>
      </c>
      <c r="N1980" s="540" t="s">
        <v>2478</v>
      </c>
      <c r="O1980" s="540" t="s">
        <v>2478</v>
      </c>
      <c r="P1980" s="540" t="s">
        <v>2478</v>
      </c>
      <c r="Q1980" s="540" t="s">
        <v>2478</v>
      </c>
      <c r="R1980" s="540" t="s">
        <v>2478</v>
      </c>
      <c r="S1980" s="540" t="s">
        <v>2478</v>
      </c>
    </row>
    <row r="1981" spans="1:19">
      <c r="A1981" s="543" t="s">
        <v>7244</v>
      </c>
      <c r="B1981" s="544"/>
      <c r="C1981" s="544"/>
      <c r="D1981" s="545">
        <v>60010</v>
      </c>
      <c r="E1981" s="545">
        <v>60010</v>
      </c>
      <c r="F1981" s="545" t="s">
        <v>7247</v>
      </c>
      <c r="G1981" s="543" t="s">
        <v>7248</v>
      </c>
      <c r="H1981" s="545" t="s">
        <v>2469</v>
      </c>
      <c r="I1981" s="544" t="s">
        <v>2478</v>
      </c>
      <c r="J1981" s="543" t="s">
        <v>2478</v>
      </c>
      <c r="K1981" s="543" t="s">
        <v>2478</v>
      </c>
      <c r="L1981" s="543" t="s">
        <v>2478</v>
      </c>
      <c r="M1981" s="543" t="s">
        <v>2478</v>
      </c>
      <c r="N1981" s="543" t="s">
        <v>2478</v>
      </c>
      <c r="O1981" s="543" t="s">
        <v>2478</v>
      </c>
      <c r="P1981" s="543" t="s">
        <v>2478</v>
      </c>
      <c r="Q1981" s="543" t="s">
        <v>2478</v>
      </c>
      <c r="R1981" s="543" t="s">
        <v>2478</v>
      </c>
      <c r="S1981" s="543" t="s">
        <v>2478</v>
      </c>
    </row>
    <row r="1982" spans="1:19">
      <c r="A1982" s="540" t="s">
        <v>7244</v>
      </c>
      <c r="B1982" s="541"/>
      <c r="C1982" s="541"/>
      <c r="D1982" s="542">
        <v>90049</v>
      </c>
      <c r="E1982" s="542">
        <v>90049</v>
      </c>
      <c r="F1982" s="542" t="s">
        <v>7249</v>
      </c>
      <c r="G1982" s="540" t="s">
        <v>7250</v>
      </c>
      <c r="H1982" s="542" t="s">
        <v>2546</v>
      </c>
      <c r="I1982" s="541" t="s">
        <v>2478</v>
      </c>
      <c r="J1982" s="540" t="s">
        <v>2478</v>
      </c>
      <c r="K1982" s="540" t="s">
        <v>2478</v>
      </c>
      <c r="L1982" s="540" t="s">
        <v>2478</v>
      </c>
      <c r="M1982" s="540" t="s">
        <v>2478</v>
      </c>
      <c r="N1982" s="540" t="s">
        <v>2478</v>
      </c>
      <c r="O1982" s="540" t="s">
        <v>2478</v>
      </c>
      <c r="P1982" s="540" t="s">
        <v>2478</v>
      </c>
      <c r="Q1982" s="540" t="s">
        <v>2478</v>
      </c>
      <c r="R1982" s="540" t="s">
        <v>2478</v>
      </c>
      <c r="S1982" s="540" t="s">
        <v>2478</v>
      </c>
    </row>
    <row r="1983" spans="1:19">
      <c r="A1983" s="543" t="s">
        <v>7244</v>
      </c>
      <c r="B1983" s="544"/>
      <c r="C1983" s="544"/>
      <c r="D1983" s="545">
        <v>60013</v>
      </c>
      <c r="E1983" s="545">
        <v>60013</v>
      </c>
      <c r="F1983" s="545" t="s">
        <v>7251</v>
      </c>
      <c r="G1983" s="543" t="s">
        <v>7252</v>
      </c>
      <c r="H1983" s="545" t="s">
        <v>2469</v>
      </c>
      <c r="I1983" s="544" t="s">
        <v>2478</v>
      </c>
      <c r="J1983" s="543" t="s">
        <v>2478</v>
      </c>
      <c r="K1983" s="543" t="s">
        <v>2478</v>
      </c>
      <c r="L1983" s="543" t="s">
        <v>2478</v>
      </c>
      <c r="M1983" s="543" t="s">
        <v>2478</v>
      </c>
      <c r="N1983" s="543" t="s">
        <v>2478</v>
      </c>
      <c r="O1983" s="543" t="s">
        <v>2478</v>
      </c>
      <c r="P1983" s="543" t="s">
        <v>2478</v>
      </c>
      <c r="Q1983" s="543" t="s">
        <v>2478</v>
      </c>
      <c r="R1983" s="543" t="s">
        <v>2478</v>
      </c>
      <c r="S1983" s="543" t="s">
        <v>2478</v>
      </c>
    </row>
    <row r="1984" spans="1:19">
      <c r="A1984" s="540" t="s">
        <v>7244</v>
      </c>
      <c r="B1984" s="541"/>
      <c r="C1984" s="541"/>
      <c r="D1984" s="542">
        <v>60015</v>
      </c>
      <c r="E1984" s="542">
        <v>60015</v>
      </c>
      <c r="F1984" s="542" t="s">
        <v>7253</v>
      </c>
      <c r="G1984" s="540" t="s">
        <v>7254</v>
      </c>
      <c r="H1984" s="542" t="s">
        <v>3519</v>
      </c>
      <c r="I1984" s="541" t="s">
        <v>2478</v>
      </c>
      <c r="J1984" s="540" t="s">
        <v>2478</v>
      </c>
      <c r="K1984" s="540" t="s">
        <v>2478</v>
      </c>
      <c r="L1984" s="540" t="s">
        <v>2478</v>
      </c>
      <c r="M1984" s="540" t="s">
        <v>2478</v>
      </c>
      <c r="N1984" s="540" t="s">
        <v>2478</v>
      </c>
      <c r="O1984" s="540" t="s">
        <v>2478</v>
      </c>
      <c r="P1984" s="540" t="s">
        <v>2478</v>
      </c>
      <c r="Q1984" s="540" t="s">
        <v>2478</v>
      </c>
      <c r="R1984" s="540" t="s">
        <v>2478</v>
      </c>
      <c r="S1984" s="540" t="s">
        <v>2478</v>
      </c>
    </row>
    <row r="1985" spans="1:19">
      <c r="A1985" s="543" t="s">
        <v>7244</v>
      </c>
      <c r="B1985" s="544"/>
      <c r="C1985" s="544"/>
      <c r="D1985" s="545">
        <v>60019</v>
      </c>
      <c r="E1985" s="545">
        <v>60019</v>
      </c>
      <c r="F1985" s="545" t="s">
        <v>7255</v>
      </c>
      <c r="G1985" s="543" t="s">
        <v>7256</v>
      </c>
      <c r="H1985" s="545" t="s">
        <v>2546</v>
      </c>
      <c r="I1985" s="544" t="s">
        <v>2478</v>
      </c>
      <c r="J1985" s="543" t="s">
        <v>2478</v>
      </c>
      <c r="K1985" s="543" t="s">
        <v>2478</v>
      </c>
      <c r="L1985" s="543" t="s">
        <v>2478</v>
      </c>
      <c r="M1985" s="543" t="s">
        <v>2478</v>
      </c>
      <c r="N1985" s="543" t="s">
        <v>2478</v>
      </c>
      <c r="O1985" s="543" t="s">
        <v>2478</v>
      </c>
      <c r="P1985" s="543" t="s">
        <v>2478</v>
      </c>
      <c r="Q1985" s="543" t="s">
        <v>2478</v>
      </c>
      <c r="R1985" s="543" t="s">
        <v>2478</v>
      </c>
      <c r="S1985" s="543" t="s">
        <v>2478</v>
      </c>
    </row>
    <row r="1986" spans="1:19">
      <c r="A1986" s="540" t="s">
        <v>7244</v>
      </c>
      <c r="B1986" s="541"/>
      <c r="C1986" s="541"/>
      <c r="D1986" s="542">
        <v>90074</v>
      </c>
      <c r="E1986" s="542">
        <v>90074</v>
      </c>
      <c r="F1986" s="542" t="s">
        <v>7257</v>
      </c>
      <c r="G1986" s="540" t="s">
        <v>7258</v>
      </c>
      <c r="H1986" s="542" t="s">
        <v>3468</v>
      </c>
      <c r="I1986" s="541" t="s">
        <v>2478</v>
      </c>
      <c r="J1986" s="540" t="s">
        <v>2478</v>
      </c>
      <c r="K1986" s="540" t="s">
        <v>2478</v>
      </c>
      <c r="L1986" s="540" t="s">
        <v>2478</v>
      </c>
      <c r="M1986" s="540" t="s">
        <v>2478</v>
      </c>
      <c r="N1986" s="540" t="s">
        <v>2478</v>
      </c>
      <c r="O1986" s="540" t="s">
        <v>2478</v>
      </c>
      <c r="P1986" s="540" t="s">
        <v>2478</v>
      </c>
      <c r="Q1986" s="540" t="s">
        <v>2478</v>
      </c>
      <c r="R1986" s="540" t="s">
        <v>2478</v>
      </c>
      <c r="S1986" s="540" t="s">
        <v>2478</v>
      </c>
    </row>
    <row r="1987" spans="1:19">
      <c r="A1987" s="543" t="s">
        <v>7244</v>
      </c>
      <c r="B1987" s="544"/>
      <c r="C1987" s="544"/>
      <c r="D1987" s="545">
        <v>60030</v>
      </c>
      <c r="E1987" s="545">
        <v>60030</v>
      </c>
      <c r="F1987" s="545" t="s">
        <v>7259</v>
      </c>
      <c r="G1987" s="543" t="s">
        <v>7260</v>
      </c>
      <c r="H1987" s="545" t="s">
        <v>2546</v>
      </c>
      <c r="I1987" s="544" t="s">
        <v>2478</v>
      </c>
      <c r="J1987" s="543" t="s">
        <v>2478</v>
      </c>
      <c r="K1987" s="543" t="s">
        <v>2478</v>
      </c>
      <c r="L1987" s="543" t="s">
        <v>2478</v>
      </c>
      <c r="M1987" s="543" t="s">
        <v>2478</v>
      </c>
      <c r="N1987" s="543" t="s">
        <v>2478</v>
      </c>
      <c r="O1987" s="543" t="s">
        <v>2478</v>
      </c>
      <c r="P1987" s="543" t="s">
        <v>2478</v>
      </c>
      <c r="Q1987" s="543" t="s">
        <v>2478</v>
      </c>
      <c r="R1987" s="543" t="s">
        <v>2478</v>
      </c>
      <c r="S1987" s="543" t="s">
        <v>2478</v>
      </c>
    </row>
    <row r="1988" spans="1:19">
      <c r="A1988" s="540" t="s">
        <v>7261</v>
      </c>
      <c r="B1988" s="541"/>
      <c r="C1988" s="541"/>
      <c r="D1988" s="542">
        <v>90018</v>
      </c>
      <c r="E1988" s="542">
        <v>90018</v>
      </c>
      <c r="F1988" s="542" t="s">
        <v>7262</v>
      </c>
      <c r="G1988" s="540" t="s">
        <v>7263</v>
      </c>
      <c r="H1988" s="542" t="s">
        <v>2546</v>
      </c>
      <c r="I1988" s="541" t="s">
        <v>2478</v>
      </c>
      <c r="J1988" s="540" t="s">
        <v>2478</v>
      </c>
      <c r="K1988" s="540" t="s">
        <v>2478</v>
      </c>
      <c r="L1988" s="540" t="s">
        <v>2478</v>
      </c>
      <c r="M1988" s="540" t="s">
        <v>2478</v>
      </c>
      <c r="N1988" s="540" t="s">
        <v>2478</v>
      </c>
      <c r="O1988" s="540" t="s">
        <v>2478</v>
      </c>
      <c r="P1988" s="540" t="s">
        <v>2478</v>
      </c>
      <c r="Q1988" s="540" t="s">
        <v>2478</v>
      </c>
      <c r="R1988" s="540" t="s">
        <v>2478</v>
      </c>
      <c r="S1988" s="540" t="s">
        <v>2478</v>
      </c>
    </row>
    <row r="1989" spans="1:19">
      <c r="A1989" s="543" t="s">
        <v>7264</v>
      </c>
      <c r="B1989" s="544"/>
      <c r="C1989" s="544"/>
      <c r="D1989" s="545">
        <v>90011</v>
      </c>
      <c r="E1989" s="545">
        <v>90011</v>
      </c>
      <c r="F1989" s="545" t="s">
        <v>7265</v>
      </c>
      <c r="G1989" s="543" t="s">
        <v>7266</v>
      </c>
      <c r="H1989" s="545" t="s">
        <v>2546</v>
      </c>
      <c r="I1989" s="544" t="s">
        <v>2478</v>
      </c>
      <c r="J1989" s="543" t="s">
        <v>2478</v>
      </c>
      <c r="K1989" s="543" t="s">
        <v>2478</v>
      </c>
      <c r="L1989" s="543" t="s">
        <v>2478</v>
      </c>
      <c r="M1989" s="543" t="s">
        <v>2478</v>
      </c>
      <c r="N1989" s="543" t="s">
        <v>2478</v>
      </c>
      <c r="O1989" s="543" t="s">
        <v>2478</v>
      </c>
      <c r="P1989" s="543" t="s">
        <v>2478</v>
      </c>
      <c r="Q1989" s="543" t="s">
        <v>2478</v>
      </c>
      <c r="R1989" s="543" t="s">
        <v>2478</v>
      </c>
      <c r="S1989" s="543" t="s">
        <v>2478</v>
      </c>
    </row>
    <row r="1990" spans="1:19">
      <c r="A1990" s="540" t="s">
        <v>7267</v>
      </c>
      <c r="B1990" s="541"/>
      <c r="C1990" s="541"/>
      <c r="D1990" s="542">
        <v>90020</v>
      </c>
      <c r="E1990" s="542">
        <v>90020</v>
      </c>
      <c r="F1990" s="542" t="s">
        <v>7268</v>
      </c>
      <c r="G1990" s="540" t="s">
        <v>7269</v>
      </c>
      <c r="H1990" s="542" t="s">
        <v>3519</v>
      </c>
      <c r="I1990" s="541" t="s">
        <v>2478</v>
      </c>
      <c r="J1990" s="540" t="s">
        <v>2478</v>
      </c>
      <c r="K1990" s="540" t="s">
        <v>2478</v>
      </c>
      <c r="L1990" s="540" t="s">
        <v>2478</v>
      </c>
      <c r="M1990" s="540" t="s">
        <v>2478</v>
      </c>
      <c r="N1990" s="540" t="s">
        <v>2478</v>
      </c>
      <c r="O1990" s="540" t="s">
        <v>2478</v>
      </c>
      <c r="P1990" s="540" t="s">
        <v>2478</v>
      </c>
      <c r="Q1990" s="540" t="s">
        <v>2478</v>
      </c>
      <c r="R1990" s="540" t="s">
        <v>2478</v>
      </c>
      <c r="S1990" s="540" t="s">
        <v>2478</v>
      </c>
    </row>
    <row r="1991" spans="1:19">
      <c r="A1991" s="543" t="s">
        <v>7267</v>
      </c>
      <c r="B1991" s="544"/>
      <c r="C1991" s="544"/>
      <c r="D1991" s="545">
        <v>90020</v>
      </c>
      <c r="E1991" s="545">
        <v>90020</v>
      </c>
      <c r="F1991" s="545" t="s">
        <v>7270</v>
      </c>
      <c r="G1991" s="543" t="s">
        <v>7271</v>
      </c>
      <c r="H1991" s="545" t="s">
        <v>2469</v>
      </c>
      <c r="I1991" s="544" t="s">
        <v>2478</v>
      </c>
      <c r="J1991" s="543" t="s">
        <v>2478</v>
      </c>
      <c r="K1991" s="543" t="s">
        <v>2478</v>
      </c>
      <c r="L1991" s="543" t="s">
        <v>2478</v>
      </c>
      <c r="M1991" s="543" t="s">
        <v>2478</v>
      </c>
      <c r="N1991" s="543" t="s">
        <v>2478</v>
      </c>
      <c r="O1991" s="543" t="s">
        <v>2478</v>
      </c>
      <c r="P1991" s="543" t="s">
        <v>2478</v>
      </c>
      <c r="Q1991" s="543" t="s">
        <v>2478</v>
      </c>
      <c r="R1991" s="543" t="s">
        <v>2478</v>
      </c>
      <c r="S1991" s="543" t="s">
        <v>2478</v>
      </c>
    </row>
    <row r="1992" spans="1:19">
      <c r="A1992" s="540" t="s">
        <v>7272</v>
      </c>
      <c r="B1992" s="541"/>
      <c r="C1992" s="541"/>
      <c r="D1992" s="542">
        <v>90024</v>
      </c>
      <c r="E1992" s="542">
        <v>90024</v>
      </c>
      <c r="F1992" s="542" t="s">
        <v>7273</v>
      </c>
      <c r="G1992" s="540" t="s">
        <v>7274</v>
      </c>
      <c r="H1992" s="542" t="s">
        <v>3519</v>
      </c>
      <c r="I1992" s="541" t="s">
        <v>2478</v>
      </c>
      <c r="J1992" s="540" t="s">
        <v>2478</v>
      </c>
      <c r="K1992" s="540" t="s">
        <v>2478</v>
      </c>
      <c r="L1992" s="540" t="s">
        <v>2478</v>
      </c>
      <c r="M1992" s="540" t="s">
        <v>2478</v>
      </c>
      <c r="N1992" s="540" t="s">
        <v>2478</v>
      </c>
      <c r="O1992" s="540" t="s">
        <v>2478</v>
      </c>
      <c r="P1992" s="540" t="s">
        <v>2478</v>
      </c>
      <c r="Q1992" s="540" t="s">
        <v>2478</v>
      </c>
      <c r="R1992" s="540" t="s">
        <v>2478</v>
      </c>
      <c r="S1992" s="540" t="s">
        <v>2478</v>
      </c>
    </row>
    <row r="1993" spans="1:19">
      <c r="A1993" s="543" t="s">
        <v>7272</v>
      </c>
      <c r="B1993" s="544"/>
      <c r="C1993" s="544"/>
      <c r="D1993" s="545">
        <v>90025</v>
      </c>
      <c r="E1993" s="545">
        <v>90025</v>
      </c>
      <c r="F1993" s="545" t="s">
        <v>7275</v>
      </c>
      <c r="G1993" s="543" t="s">
        <v>7276</v>
      </c>
      <c r="H1993" s="545" t="s">
        <v>2469</v>
      </c>
      <c r="I1993" s="544" t="s">
        <v>2478</v>
      </c>
      <c r="J1993" s="543" t="s">
        <v>2478</v>
      </c>
      <c r="K1993" s="543" t="s">
        <v>2478</v>
      </c>
      <c r="L1993" s="543" t="s">
        <v>2478</v>
      </c>
      <c r="M1993" s="543" t="s">
        <v>2478</v>
      </c>
      <c r="N1993" s="543" t="s">
        <v>2478</v>
      </c>
      <c r="O1993" s="543" t="s">
        <v>2478</v>
      </c>
      <c r="P1993" s="543" t="s">
        <v>2478</v>
      </c>
      <c r="Q1993" s="543" t="s">
        <v>2478</v>
      </c>
      <c r="R1993" s="543" t="s">
        <v>2478</v>
      </c>
      <c r="S1993" s="543" t="s">
        <v>2478</v>
      </c>
    </row>
    <row r="1994" spans="1:19">
      <c r="A1994" s="540" t="s">
        <v>7272</v>
      </c>
      <c r="B1994" s="541"/>
      <c r="C1994" s="541"/>
      <c r="D1994" s="542">
        <v>90027</v>
      </c>
      <c r="E1994" s="542">
        <v>90027</v>
      </c>
      <c r="F1994" s="542" t="s">
        <v>7277</v>
      </c>
      <c r="G1994" s="540" t="s">
        <v>7278</v>
      </c>
      <c r="H1994" s="542" t="s">
        <v>3519</v>
      </c>
      <c r="I1994" s="541" t="s">
        <v>2478</v>
      </c>
      <c r="J1994" s="540" t="s">
        <v>2478</v>
      </c>
      <c r="K1994" s="540" t="s">
        <v>2478</v>
      </c>
      <c r="L1994" s="540" t="s">
        <v>2478</v>
      </c>
      <c r="M1994" s="540" t="s">
        <v>2478</v>
      </c>
      <c r="N1994" s="540" t="s">
        <v>2478</v>
      </c>
      <c r="O1994" s="540" t="s">
        <v>2478</v>
      </c>
      <c r="P1994" s="540" t="s">
        <v>2478</v>
      </c>
      <c r="Q1994" s="540" t="s">
        <v>2478</v>
      </c>
      <c r="R1994" s="540" t="s">
        <v>2478</v>
      </c>
      <c r="S1994" s="540" t="s">
        <v>2478</v>
      </c>
    </row>
    <row r="1995" spans="1:19">
      <c r="A1995" s="543" t="s">
        <v>7272</v>
      </c>
      <c r="B1995" s="544"/>
      <c r="C1995" s="544"/>
      <c r="D1995" s="545">
        <v>90026</v>
      </c>
      <c r="E1995" s="545">
        <v>90026</v>
      </c>
      <c r="F1995" s="545" t="s">
        <v>7279</v>
      </c>
      <c r="G1995" s="543" t="s">
        <v>7280</v>
      </c>
      <c r="H1995" s="545" t="s">
        <v>2469</v>
      </c>
      <c r="I1995" s="544" t="s">
        <v>2478</v>
      </c>
      <c r="J1995" s="543" t="s">
        <v>2478</v>
      </c>
      <c r="K1995" s="543" t="s">
        <v>2478</v>
      </c>
      <c r="L1995" s="543" t="s">
        <v>2478</v>
      </c>
      <c r="M1995" s="543" t="s">
        <v>2478</v>
      </c>
      <c r="N1995" s="543" t="s">
        <v>2478</v>
      </c>
      <c r="O1995" s="543" t="s">
        <v>2478</v>
      </c>
      <c r="P1995" s="543" t="s">
        <v>2478</v>
      </c>
      <c r="Q1995" s="543" t="s">
        <v>2478</v>
      </c>
      <c r="R1995" s="543" t="s">
        <v>2478</v>
      </c>
      <c r="S1995" s="543" t="s">
        <v>2478</v>
      </c>
    </row>
    <row r="1996" spans="1:19">
      <c r="A1996" s="540" t="s">
        <v>7281</v>
      </c>
      <c r="B1996" s="541"/>
      <c r="C1996" s="541"/>
      <c r="D1996" s="542">
        <v>90009</v>
      </c>
      <c r="E1996" s="542">
        <v>90009</v>
      </c>
      <c r="F1996" s="542" t="s">
        <v>7282</v>
      </c>
      <c r="G1996" s="540" t="s">
        <v>7283</v>
      </c>
      <c r="H1996" s="542" t="s">
        <v>3519</v>
      </c>
      <c r="I1996" s="541" t="s">
        <v>2478</v>
      </c>
      <c r="J1996" s="540" t="s">
        <v>2478</v>
      </c>
      <c r="K1996" s="540" t="s">
        <v>2478</v>
      </c>
      <c r="L1996" s="540" t="s">
        <v>2478</v>
      </c>
      <c r="M1996" s="540" t="s">
        <v>2478</v>
      </c>
      <c r="N1996" s="540" t="s">
        <v>2478</v>
      </c>
      <c r="O1996" s="540" t="s">
        <v>2478</v>
      </c>
      <c r="P1996" s="540" t="s">
        <v>2478</v>
      </c>
      <c r="Q1996" s="540" t="s">
        <v>2478</v>
      </c>
      <c r="R1996" s="540" t="s">
        <v>2478</v>
      </c>
      <c r="S1996" s="540" t="s">
        <v>2478</v>
      </c>
    </row>
    <row r="1997" spans="1:19">
      <c r="A1997" s="543" t="s">
        <v>7281</v>
      </c>
      <c r="B1997" s="544"/>
      <c r="C1997" s="544"/>
      <c r="D1997" s="545">
        <v>90009</v>
      </c>
      <c r="E1997" s="545">
        <v>90009</v>
      </c>
      <c r="F1997" s="545" t="s">
        <v>7284</v>
      </c>
      <c r="G1997" s="543" t="s">
        <v>7285</v>
      </c>
      <c r="H1997" s="545" t="s">
        <v>3519</v>
      </c>
      <c r="I1997" s="544" t="s">
        <v>2478</v>
      </c>
      <c r="J1997" s="543" t="s">
        <v>2478</v>
      </c>
      <c r="K1997" s="543" t="s">
        <v>2478</v>
      </c>
      <c r="L1997" s="543" t="s">
        <v>2478</v>
      </c>
      <c r="M1997" s="543" t="s">
        <v>2478</v>
      </c>
      <c r="N1997" s="543" t="s">
        <v>2478</v>
      </c>
      <c r="O1997" s="543" t="s">
        <v>2478</v>
      </c>
      <c r="P1997" s="543" t="s">
        <v>2478</v>
      </c>
      <c r="Q1997" s="543" t="s">
        <v>2478</v>
      </c>
      <c r="R1997" s="543" t="s">
        <v>2478</v>
      </c>
      <c r="S1997" s="543" t="s">
        <v>2478</v>
      </c>
    </row>
    <row r="1998" spans="1:19">
      <c r="A1998" s="540" t="s">
        <v>7281</v>
      </c>
      <c r="B1998" s="541"/>
      <c r="C1998" s="541"/>
      <c r="D1998" s="542">
        <v>90009</v>
      </c>
      <c r="E1998" s="542">
        <v>90009</v>
      </c>
      <c r="F1998" s="542" t="s">
        <v>7286</v>
      </c>
      <c r="G1998" s="540" t="s">
        <v>7287</v>
      </c>
      <c r="H1998" s="542" t="s">
        <v>2469</v>
      </c>
      <c r="I1998" s="541" t="s">
        <v>2478</v>
      </c>
      <c r="J1998" s="540" t="s">
        <v>2478</v>
      </c>
      <c r="K1998" s="540" t="s">
        <v>2478</v>
      </c>
      <c r="L1998" s="540" t="s">
        <v>2478</v>
      </c>
      <c r="M1998" s="540" t="s">
        <v>2478</v>
      </c>
      <c r="N1998" s="540" t="s">
        <v>2478</v>
      </c>
      <c r="O1998" s="540" t="s">
        <v>2478</v>
      </c>
      <c r="P1998" s="540" t="s">
        <v>2478</v>
      </c>
      <c r="Q1998" s="540" t="s">
        <v>2478</v>
      </c>
      <c r="R1998" s="540" t="s">
        <v>2478</v>
      </c>
      <c r="S1998" s="540" t="s">
        <v>2478</v>
      </c>
    </row>
    <row r="1999" spans="1:19">
      <c r="A1999" s="543" t="s">
        <v>7281</v>
      </c>
      <c r="B1999" s="544"/>
      <c r="C1999" s="544"/>
      <c r="D1999" s="545">
        <v>90009</v>
      </c>
      <c r="E1999" s="545">
        <v>90009</v>
      </c>
      <c r="F1999" s="545" t="s">
        <v>7288</v>
      </c>
      <c r="G1999" s="543" t="s">
        <v>7289</v>
      </c>
      <c r="H1999" s="545" t="s">
        <v>3468</v>
      </c>
      <c r="I1999" s="544" t="s">
        <v>2478</v>
      </c>
      <c r="J1999" s="543" t="s">
        <v>2478</v>
      </c>
      <c r="K1999" s="543" t="s">
        <v>2478</v>
      </c>
      <c r="L1999" s="543" t="s">
        <v>2478</v>
      </c>
      <c r="M1999" s="543" t="s">
        <v>2478</v>
      </c>
      <c r="N1999" s="543" t="s">
        <v>2478</v>
      </c>
      <c r="O1999" s="543" t="s">
        <v>2478</v>
      </c>
      <c r="P1999" s="543" t="s">
        <v>2478</v>
      </c>
      <c r="Q1999" s="543" t="s">
        <v>2478</v>
      </c>
      <c r="R1999" s="543" t="s">
        <v>2478</v>
      </c>
      <c r="S1999" s="543" t="s">
        <v>2478</v>
      </c>
    </row>
    <row r="2000" spans="1:19">
      <c r="A2000" s="540" t="s">
        <v>7281</v>
      </c>
      <c r="B2000" s="541"/>
      <c r="C2000" s="541"/>
      <c r="D2000" s="542">
        <v>90057</v>
      </c>
      <c r="E2000" s="542">
        <v>90057</v>
      </c>
      <c r="F2000" s="542" t="s">
        <v>7290</v>
      </c>
      <c r="G2000" s="540" t="s">
        <v>7291</v>
      </c>
      <c r="H2000" s="542" t="s">
        <v>3468</v>
      </c>
      <c r="I2000" s="541" t="s">
        <v>2478</v>
      </c>
      <c r="J2000" s="540" t="s">
        <v>2478</v>
      </c>
      <c r="K2000" s="540" t="s">
        <v>2478</v>
      </c>
      <c r="L2000" s="540" t="s">
        <v>2478</v>
      </c>
      <c r="M2000" s="540" t="s">
        <v>2478</v>
      </c>
      <c r="N2000" s="540" t="s">
        <v>2478</v>
      </c>
      <c r="O2000" s="540" t="s">
        <v>2478</v>
      </c>
      <c r="P2000" s="540" t="s">
        <v>2478</v>
      </c>
      <c r="Q2000" s="540" t="s">
        <v>2478</v>
      </c>
      <c r="R2000" s="540" t="s">
        <v>2478</v>
      </c>
      <c r="S2000" s="540" t="s">
        <v>2478</v>
      </c>
    </row>
    <row r="2001" spans="1:19">
      <c r="A2001" s="543" t="s">
        <v>7292</v>
      </c>
      <c r="B2001" s="544"/>
      <c r="C2001" s="544"/>
      <c r="D2001" s="545">
        <v>995</v>
      </c>
      <c r="E2001" s="545" t="s">
        <v>7293</v>
      </c>
      <c r="F2001" s="545" t="s">
        <v>7294</v>
      </c>
      <c r="G2001" s="543" t="s">
        <v>7295</v>
      </c>
      <c r="H2001" s="545" t="s">
        <v>2546</v>
      </c>
      <c r="I2001" s="545" t="s">
        <v>2546</v>
      </c>
      <c r="J2001" s="543" t="s">
        <v>2478</v>
      </c>
      <c r="K2001" s="543" t="s">
        <v>2478</v>
      </c>
      <c r="L2001" s="543" t="s">
        <v>2478</v>
      </c>
      <c r="M2001" s="543" t="s">
        <v>2478</v>
      </c>
      <c r="N2001" s="543" t="s">
        <v>2478</v>
      </c>
      <c r="O2001" s="547">
        <v>45544.333333333336</v>
      </c>
      <c r="P2001" s="547">
        <v>45544.333333333336</v>
      </c>
      <c r="Q2001" s="543" t="s">
        <v>2478</v>
      </c>
      <c r="R2001" s="543" t="s">
        <v>2478</v>
      </c>
      <c r="S2001" s="543" t="s">
        <v>2478</v>
      </c>
    </row>
    <row r="2002" spans="1:19">
      <c r="A2002" s="540" t="s">
        <v>7292</v>
      </c>
      <c r="B2002" s="541"/>
      <c r="C2002" s="541"/>
      <c r="D2002" s="542">
        <v>60027</v>
      </c>
      <c r="E2002" s="542">
        <v>60027</v>
      </c>
      <c r="F2002" s="542" t="s">
        <v>7296</v>
      </c>
      <c r="G2002" s="540" t="s">
        <v>7297</v>
      </c>
      <c r="H2002" s="542" t="s">
        <v>2469</v>
      </c>
      <c r="I2002" s="541" t="s">
        <v>2478</v>
      </c>
      <c r="J2002" s="540" t="s">
        <v>2478</v>
      </c>
      <c r="K2002" s="540" t="s">
        <v>2478</v>
      </c>
      <c r="L2002" s="540" t="s">
        <v>2478</v>
      </c>
      <c r="M2002" s="540" t="s">
        <v>2478</v>
      </c>
      <c r="N2002" s="540" t="s">
        <v>2478</v>
      </c>
      <c r="O2002" s="540" t="s">
        <v>2478</v>
      </c>
      <c r="P2002" s="540" t="s">
        <v>2478</v>
      </c>
      <c r="Q2002" s="540" t="s">
        <v>2478</v>
      </c>
      <c r="R2002" s="540" t="s">
        <v>2478</v>
      </c>
      <c r="S2002" s="540" t="s">
        <v>2478</v>
      </c>
    </row>
    <row r="2003" spans="1:19">
      <c r="A2003" s="543" t="s">
        <v>7292</v>
      </c>
      <c r="B2003" s="544"/>
      <c r="C2003" s="544"/>
      <c r="D2003" s="545">
        <v>60028</v>
      </c>
      <c r="E2003" s="545" t="s">
        <v>7298</v>
      </c>
      <c r="F2003" s="545" t="s">
        <v>7299</v>
      </c>
      <c r="G2003" s="543" t="s">
        <v>7300</v>
      </c>
      <c r="H2003" s="545" t="s">
        <v>2546</v>
      </c>
      <c r="I2003" s="545" t="s">
        <v>2546</v>
      </c>
      <c r="J2003" s="543" t="s">
        <v>2478</v>
      </c>
      <c r="K2003" s="543" t="s">
        <v>2478</v>
      </c>
      <c r="L2003" s="543" t="s">
        <v>2478</v>
      </c>
      <c r="M2003" s="543" t="s">
        <v>2478</v>
      </c>
      <c r="N2003" s="543" t="s">
        <v>2478</v>
      </c>
      <c r="O2003" s="547">
        <v>45793.333333333336</v>
      </c>
      <c r="P2003" s="547">
        <v>45793.333333333336</v>
      </c>
      <c r="Q2003" s="543" t="s">
        <v>2478</v>
      </c>
      <c r="R2003" s="543" t="s">
        <v>2478</v>
      </c>
      <c r="S2003" s="543" t="s">
        <v>2478</v>
      </c>
    </row>
    <row r="2004" spans="1:19">
      <c r="A2004" s="540" t="s">
        <v>7292</v>
      </c>
      <c r="B2004" s="541"/>
      <c r="C2004" s="541"/>
      <c r="D2004" s="542">
        <v>60028</v>
      </c>
      <c r="E2004" s="542">
        <v>60028</v>
      </c>
      <c r="F2004" s="542" t="s">
        <v>7301</v>
      </c>
      <c r="G2004" s="540" t="s">
        <v>7302</v>
      </c>
      <c r="H2004" s="542" t="s">
        <v>2546</v>
      </c>
      <c r="I2004" s="542" t="s">
        <v>2546</v>
      </c>
      <c r="J2004" s="540" t="s">
        <v>2478</v>
      </c>
      <c r="K2004" s="540" t="s">
        <v>2478</v>
      </c>
      <c r="L2004" s="540" t="s">
        <v>2478</v>
      </c>
      <c r="M2004" s="540" t="s">
        <v>2478</v>
      </c>
      <c r="N2004" s="540" t="s">
        <v>2478</v>
      </c>
      <c r="O2004" s="546">
        <v>45859.333333333336</v>
      </c>
      <c r="P2004" s="546">
        <v>45859.333333333336</v>
      </c>
      <c r="Q2004" s="540" t="s">
        <v>2478</v>
      </c>
      <c r="R2004" s="540" t="s">
        <v>2478</v>
      </c>
      <c r="S2004" s="540" t="s">
        <v>2478</v>
      </c>
    </row>
    <row r="2005" spans="1:19">
      <c r="A2005" s="543" t="s">
        <v>7292</v>
      </c>
      <c r="B2005" s="544"/>
      <c r="C2005" s="544"/>
      <c r="D2005" s="545">
        <v>60028</v>
      </c>
      <c r="E2005" s="545" t="s">
        <v>7303</v>
      </c>
      <c r="F2005" s="545" t="s">
        <v>7304</v>
      </c>
      <c r="G2005" s="543" t="s">
        <v>7305</v>
      </c>
      <c r="H2005" s="545" t="s">
        <v>2546</v>
      </c>
      <c r="I2005" s="545" t="s">
        <v>2546</v>
      </c>
      <c r="J2005" s="543" t="s">
        <v>2478</v>
      </c>
      <c r="K2005" s="543" t="s">
        <v>2478</v>
      </c>
      <c r="L2005" s="543" t="s">
        <v>2478</v>
      </c>
      <c r="M2005" s="543" t="s">
        <v>2478</v>
      </c>
      <c r="N2005" s="543" t="s">
        <v>2478</v>
      </c>
      <c r="O2005" s="547">
        <v>45876.333333333336</v>
      </c>
      <c r="P2005" s="547">
        <v>45876.333333333336</v>
      </c>
      <c r="Q2005" s="543" t="s">
        <v>2478</v>
      </c>
      <c r="R2005" s="543" t="s">
        <v>2478</v>
      </c>
      <c r="S2005" s="543" t="s">
        <v>2478</v>
      </c>
    </row>
    <row r="2006" spans="1:19">
      <c r="A2006" s="540" t="s">
        <v>7292</v>
      </c>
      <c r="B2006" s="541"/>
      <c r="C2006" s="541"/>
      <c r="D2006" s="542">
        <v>60028</v>
      </c>
      <c r="E2006" s="542" t="s">
        <v>7306</v>
      </c>
      <c r="F2006" s="542" t="s">
        <v>7307</v>
      </c>
      <c r="G2006" s="540" t="s">
        <v>7308</v>
      </c>
      <c r="H2006" s="542" t="s">
        <v>2469</v>
      </c>
      <c r="I2006" s="542" t="s">
        <v>2546</v>
      </c>
      <c r="J2006" s="540" t="s">
        <v>2478</v>
      </c>
      <c r="K2006" s="540" t="s">
        <v>2478</v>
      </c>
      <c r="L2006" s="540" t="s">
        <v>2478</v>
      </c>
      <c r="M2006" s="540" t="s">
        <v>2478</v>
      </c>
      <c r="N2006" s="540" t="s">
        <v>2478</v>
      </c>
      <c r="O2006" s="546">
        <v>45793.333333333336</v>
      </c>
      <c r="P2006" s="546">
        <v>45793.333333333336</v>
      </c>
      <c r="Q2006" s="540" t="s">
        <v>2478</v>
      </c>
      <c r="R2006" s="540" t="s">
        <v>2478</v>
      </c>
      <c r="S2006" s="540" t="s">
        <v>2478</v>
      </c>
    </row>
    <row r="2007" spans="1:19">
      <c r="A2007" s="543" t="s">
        <v>7292</v>
      </c>
      <c r="B2007" s="544"/>
      <c r="C2007" s="544"/>
      <c r="D2007" s="545">
        <v>60028</v>
      </c>
      <c r="E2007" s="545" t="s">
        <v>7309</v>
      </c>
      <c r="F2007" s="545" t="s">
        <v>7310</v>
      </c>
      <c r="G2007" s="543" t="s">
        <v>7311</v>
      </c>
      <c r="H2007" s="545" t="s">
        <v>2546</v>
      </c>
      <c r="I2007" s="545" t="s">
        <v>2546</v>
      </c>
      <c r="J2007" s="543" t="s">
        <v>2478</v>
      </c>
      <c r="K2007" s="543" t="s">
        <v>2478</v>
      </c>
      <c r="L2007" s="543" t="s">
        <v>2478</v>
      </c>
      <c r="M2007" s="543" t="s">
        <v>2478</v>
      </c>
      <c r="N2007" s="543" t="s">
        <v>2478</v>
      </c>
      <c r="O2007" s="547">
        <v>45876.333333333336</v>
      </c>
      <c r="P2007" s="547">
        <v>45876.333333333336</v>
      </c>
      <c r="Q2007" s="543" t="s">
        <v>2478</v>
      </c>
      <c r="R2007" s="543" t="s">
        <v>2478</v>
      </c>
      <c r="S2007" s="543" t="s">
        <v>2478</v>
      </c>
    </row>
    <row r="2008" spans="1:19">
      <c r="A2008" s="540" t="s">
        <v>7292</v>
      </c>
      <c r="B2008" s="542">
        <v>107765</v>
      </c>
      <c r="C2008" s="542">
        <v>674506</v>
      </c>
      <c r="D2008" s="542">
        <v>10044</v>
      </c>
      <c r="E2008" s="542">
        <v>10044</v>
      </c>
      <c r="F2008" s="542" t="s">
        <v>7312</v>
      </c>
      <c r="G2008" s="540" t="s">
        <v>7313</v>
      </c>
      <c r="H2008" s="542" t="s">
        <v>2469</v>
      </c>
      <c r="I2008" s="542" t="s">
        <v>2469</v>
      </c>
      <c r="J2008" s="540" t="s">
        <v>2478</v>
      </c>
      <c r="K2008" s="540" t="s">
        <v>2478</v>
      </c>
      <c r="L2008" s="540" t="s">
        <v>7154</v>
      </c>
      <c r="M2008" s="540" t="s">
        <v>7155</v>
      </c>
      <c r="N2008" s="540" t="s">
        <v>7156</v>
      </c>
      <c r="O2008" s="540" t="s">
        <v>2478</v>
      </c>
      <c r="P2008" s="540" t="s">
        <v>2478</v>
      </c>
      <c r="Q2008" s="546">
        <v>45901.708333333336</v>
      </c>
      <c r="R2008" s="540" t="s">
        <v>2478</v>
      </c>
      <c r="S2008" s="540" t="s">
        <v>2478</v>
      </c>
    </row>
    <row r="2009" spans="1:19">
      <c r="A2009" s="543" t="s">
        <v>7292</v>
      </c>
      <c r="B2009" s="544"/>
      <c r="C2009" s="544"/>
      <c r="D2009" s="545">
        <v>20002</v>
      </c>
      <c r="E2009" s="544"/>
      <c r="F2009" s="545" t="s">
        <v>7314</v>
      </c>
      <c r="G2009" s="543" t="s">
        <v>7315</v>
      </c>
      <c r="H2009" s="545" t="s">
        <v>2469</v>
      </c>
      <c r="I2009" s="545" t="s">
        <v>2546</v>
      </c>
      <c r="J2009" s="543" t="s">
        <v>2478</v>
      </c>
      <c r="K2009" s="543" t="s">
        <v>2478</v>
      </c>
      <c r="L2009" s="543" t="s">
        <v>2478</v>
      </c>
      <c r="M2009" s="543" t="s">
        <v>2478</v>
      </c>
      <c r="N2009" s="543" t="s">
        <v>2478</v>
      </c>
      <c r="O2009" s="543" t="s">
        <v>2478</v>
      </c>
      <c r="P2009" s="543" t="s">
        <v>2478</v>
      </c>
      <c r="Q2009" s="543" t="s">
        <v>2478</v>
      </c>
      <c r="R2009" s="543" t="s">
        <v>2478</v>
      </c>
      <c r="S2009" s="543" t="s">
        <v>2478</v>
      </c>
    </row>
    <row r="2010" spans="1:19">
      <c r="A2010" s="540" t="s">
        <v>7292</v>
      </c>
      <c r="B2010" s="542">
        <v>107742</v>
      </c>
      <c r="C2010" s="542">
        <v>662238</v>
      </c>
      <c r="D2010" s="542" t="s">
        <v>7316</v>
      </c>
      <c r="E2010" s="542" t="s">
        <v>7316</v>
      </c>
      <c r="F2010" s="542" t="s">
        <v>7317</v>
      </c>
      <c r="G2010" s="540" t="s">
        <v>7318</v>
      </c>
      <c r="H2010" s="542" t="s">
        <v>2469</v>
      </c>
      <c r="I2010" s="542" t="s">
        <v>2546</v>
      </c>
      <c r="J2010" s="540" t="s">
        <v>2478</v>
      </c>
      <c r="K2010" s="540" t="s">
        <v>2478</v>
      </c>
      <c r="L2010" s="540" t="s">
        <v>2546</v>
      </c>
      <c r="M2010" s="540" t="s">
        <v>7319</v>
      </c>
      <c r="N2010" s="540" t="s">
        <v>7320</v>
      </c>
      <c r="O2010" s="546">
        <v>44727.333333333336</v>
      </c>
      <c r="P2010" s="546">
        <v>44727.333333333336</v>
      </c>
      <c r="Q2010" s="546">
        <v>45072.708333333336</v>
      </c>
      <c r="R2010" s="546">
        <v>45069</v>
      </c>
      <c r="S2010" s="540" t="s">
        <v>2478</v>
      </c>
    </row>
    <row r="2011" spans="1:19">
      <c r="A2011" s="543" t="s">
        <v>7292</v>
      </c>
      <c r="B2011" s="545">
        <v>11859</v>
      </c>
      <c r="C2011" s="545">
        <v>551963</v>
      </c>
      <c r="D2011" s="545" t="s">
        <v>7321</v>
      </c>
      <c r="E2011" s="545" t="s">
        <v>7321</v>
      </c>
      <c r="F2011" s="545" t="s">
        <v>7322</v>
      </c>
      <c r="G2011" s="543" t="s">
        <v>7323</v>
      </c>
      <c r="H2011" s="545" t="s">
        <v>2546</v>
      </c>
      <c r="I2011" s="545" t="s">
        <v>2469</v>
      </c>
      <c r="J2011" s="543" t="s">
        <v>2478</v>
      </c>
      <c r="K2011" s="543" t="s">
        <v>2478</v>
      </c>
      <c r="L2011" s="543" t="s">
        <v>2546</v>
      </c>
      <c r="M2011" s="543" t="s">
        <v>7324</v>
      </c>
      <c r="N2011" s="543" t="s">
        <v>2204</v>
      </c>
      <c r="O2011" s="547">
        <v>45601.333333333336</v>
      </c>
      <c r="P2011" s="547">
        <v>45601.333333333336</v>
      </c>
      <c r="Q2011" s="547">
        <v>45737.333333333336</v>
      </c>
      <c r="R2011" s="547">
        <v>45136</v>
      </c>
      <c r="S2011" s="547">
        <v>45917.761250000003</v>
      </c>
    </row>
    <row r="2012" spans="1:19">
      <c r="A2012" s="540" t="s">
        <v>7292</v>
      </c>
      <c r="B2012" s="541"/>
      <c r="C2012" s="541"/>
      <c r="D2012" s="542">
        <v>10050</v>
      </c>
      <c r="E2012" s="542">
        <v>10050</v>
      </c>
      <c r="F2012" s="542" t="s">
        <v>7325</v>
      </c>
      <c r="G2012" s="540" t="s">
        <v>7326</v>
      </c>
      <c r="H2012" s="542" t="s">
        <v>3468</v>
      </c>
      <c r="I2012" s="542" t="s">
        <v>2469</v>
      </c>
      <c r="J2012" s="540" t="s">
        <v>2478</v>
      </c>
      <c r="K2012" s="540" t="s">
        <v>2478</v>
      </c>
      <c r="L2012" s="540" t="s">
        <v>2478</v>
      </c>
      <c r="M2012" s="540" t="s">
        <v>2478</v>
      </c>
      <c r="N2012" s="540" t="s">
        <v>2478</v>
      </c>
      <c r="O2012" s="540" t="s">
        <v>2478</v>
      </c>
      <c r="P2012" s="540" t="s">
        <v>2478</v>
      </c>
      <c r="Q2012" s="540" t="s">
        <v>2478</v>
      </c>
      <c r="R2012" s="540" t="s">
        <v>2478</v>
      </c>
      <c r="S2012" s="540" t="s">
        <v>2478</v>
      </c>
    </row>
    <row r="2013" spans="1:19">
      <c r="A2013" s="543" t="s">
        <v>7292</v>
      </c>
      <c r="B2013" s="544"/>
      <c r="C2013" s="544"/>
      <c r="D2013" s="545">
        <v>10157</v>
      </c>
      <c r="E2013" s="545">
        <v>10157</v>
      </c>
      <c r="F2013" s="545" t="s">
        <v>7327</v>
      </c>
      <c r="G2013" s="543" t="s">
        <v>7328</v>
      </c>
      <c r="H2013" s="545" t="s">
        <v>2469</v>
      </c>
      <c r="I2013" s="545" t="s">
        <v>2469</v>
      </c>
      <c r="J2013" s="543" t="s">
        <v>2478</v>
      </c>
      <c r="K2013" s="543" t="s">
        <v>2478</v>
      </c>
      <c r="L2013" s="543" t="s">
        <v>2478</v>
      </c>
      <c r="M2013" s="543" t="s">
        <v>2478</v>
      </c>
      <c r="N2013" s="543" t="s">
        <v>2478</v>
      </c>
      <c r="O2013" s="547">
        <v>46073.333333333336</v>
      </c>
      <c r="P2013" s="543" t="s">
        <v>2478</v>
      </c>
      <c r="Q2013" s="547">
        <v>46118.708333333336</v>
      </c>
      <c r="R2013" s="543" t="s">
        <v>2478</v>
      </c>
      <c r="S2013" s="543" t="s">
        <v>2478</v>
      </c>
    </row>
    <row r="2014" spans="1:19">
      <c r="A2014" s="540" t="s">
        <v>7292</v>
      </c>
      <c r="B2014" s="542">
        <v>107767</v>
      </c>
      <c r="C2014" s="542">
        <v>675406</v>
      </c>
      <c r="D2014" s="542">
        <v>10162</v>
      </c>
      <c r="E2014" s="542">
        <v>10162</v>
      </c>
      <c r="F2014" s="542" t="s">
        <v>7329</v>
      </c>
      <c r="G2014" s="540" t="s">
        <v>7330</v>
      </c>
      <c r="H2014" s="542" t="s">
        <v>2469</v>
      </c>
      <c r="I2014" s="542" t="s">
        <v>2469</v>
      </c>
      <c r="J2014" s="540" t="s">
        <v>2478</v>
      </c>
      <c r="K2014" s="540" t="s">
        <v>2478</v>
      </c>
      <c r="L2014" s="540" t="s">
        <v>7154</v>
      </c>
      <c r="M2014" s="540" t="s">
        <v>7155</v>
      </c>
      <c r="N2014" s="540" t="s">
        <v>7156</v>
      </c>
      <c r="O2014" s="540" t="s">
        <v>2478</v>
      </c>
      <c r="P2014" s="540" t="s">
        <v>2478</v>
      </c>
      <c r="Q2014" s="546">
        <v>45905.5</v>
      </c>
      <c r="R2014" s="540" t="s">
        <v>2478</v>
      </c>
      <c r="S2014" s="540" t="s">
        <v>2478</v>
      </c>
    </row>
    <row r="2015" spans="1:19">
      <c r="A2015" s="543" t="s">
        <v>7292</v>
      </c>
      <c r="B2015" s="545">
        <v>107777</v>
      </c>
      <c r="C2015" s="545">
        <v>682331</v>
      </c>
      <c r="D2015" s="545">
        <v>10164</v>
      </c>
      <c r="E2015" s="545">
        <v>10164</v>
      </c>
      <c r="F2015" s="545" t="s">
        <v>7331</v>
      </c>
      <c r="G2015" s="543" t="s">
        <v>7332</v>
      </c>
      <c r="H2015" s="545" t="s">
        <v>2469</v>
      </c>
      <c r="I2015" s="545" t="s">
        <v>2469</v>
      </c>
      <c r="J2015" s="543" t="s">
        <v>2478</v>
      </c>
      <c r="K2015" s="543" t="s">
        <v>2478</v>
      </c>
      <c r="L2015" s="543" t="s">
        <v>7154</v>
      </c>
      <c r="M2015" s="543" t="s">
        <v>7155</v>
      </c>
      <c r="N2015" s="543" t="s">
        <v>7156</v>
      </c>
      <c r="O2015" s="543" t="s">
        <v>2478</v>
      </c>
      <c r="P2015" s="543" t="s">
        <v>2478</v>
      </c>
      <c r="Q2015" s="547">
        <v>45922.400000000001</v>
      </c>
      <c r="R2015" s="543" t="s">
        <v>2478</v>
      </c>
      <c r="S2015" s="543" t="s">
        <v>2478</v>
      </c>
    </row>
    <row r="2016" spans="1:19">
      <c r="A2016" s="540" t="s">
        <v>7292</v>
      </c>
      <c r="B2016" s="542">
        <v>107742</v>
      </c>
      <c r="C2016" s="542">
        <v>662238</v>
      </c>
      <c r="D2016" s="542" t="s">
        <v>7316</v>
      </c>
      <c r="E2016" s="542" t="s">
        <v>7316</v>
      </c>
      <c r="F2016" s="542" t="s">
        <v>7333</v>
      </c>
      <c r="G2016" s="540" t="s">
        <v>7334</v>
      </c>
      <c r="H2016" s="542" t="s">
        <v>2546</v>
      </c>
      <c r="I2016" s="542" t="s">
        <v>2546</v>
      </c>
      <c r="J2016" s="540" t="s">
        <v>2478</v>
      </c>
      <c r="K2016" s="540" t="s">
        <v>2478</v>
      </c>
      <c r="L2016" s="540" t="s">
        <v>2546</v>
      </c>
      <c r="M2016" s="540" t="s">
        <v>7319</v>
      </c>
      <c r="N2016" s="540" t="s">
        <v>7320</v>
      </c>
      <c r="O2016" s="546">
        <v>44727.333333333336</v>
      </c>
      <c r="P2016" s="546">
        <v>44727.333333333336</v>
      </c>
      <c r="Q2016" s="546">
        <v>45072.708333333336</v>
      </c>
      <c r="R2016" s="546">
        <v>45069</v>
      </c>
      <c r="S2016" s="540" t="s">
        <v>2478</v>
      </c>
    </row>
    <row r="2017" spans="1:19">
      <c r="A2017" s="543" t="s">
        <v>7292</v>
      </c>
      <c r="B2017" s="545">
        <v>11452</v>
      </c>
      <c r="C2017" s="545">
        <v>673292</v>
      </c>
      <c r="D2017" s="545">
        <v>20002</v>
      </c>
      <c r="E2017" s="545">
        <v>20002</v>
      </c>
      <c r="F2017" s="545" t="s">
        <v>7335</v>
      </c>
      <c r="G2017" s="543" t="s">
        <v>7336</v>
      </c>
      <c r="H2017" s="545" t="s">
        <v>2546</v>
      </c>
      <c r="I2017" s="545" t="s">
        <v>2546</v>
      </c>
      <c r="J2017" s="543" t="s">
        <v>2478</v>
      </c>
      <c r="K2017" s="543" t="s">
        <v>2478</v>
      </c>
      <c r="L2017" s="543" t="s">
        <v>2546</v>
      </c>
      <c r="M2017" s="543" t="s">
        <v>6209</v>
      </c>
      <c r="N2017" s="543" t="s">
        <v>2210</v>
      </c>
      <c r="O2017" s="547">
        <v>44732.333333333336</v>
      </c>
      <c r="P2017" s="547">
        <v>44732.333333333336</v>
      </c>
      <c r="Q2017" s="547">
        <v>45684.708333333336</v>
      </c>
      <c r="R2017" s="547">
        <v>45327</v>
      </c>
      <c r="S2017" s="547">
        <v>45960.843993055554</v>
      </c>
    </row>
    <row r="2018" spans="1:19">
      <c r="A2018" s="540" t="s">
        <v>7292</v>
      </c>
      <c r="B2018" s="542">
        <v>11861</v>
      </c>
      <c r="C2018" s="542">
        <v>679035</v>
      </c>
      <c r="D2018" s="542" t="s">
        <v>7337</v>
      </c>
      <c r="E2018" s="542" t="s">
        <v>7337</v>
      </c>
      <c r="F2018" s="542" t="s">
        <v>7338</v>
      </c>
      <c r="G2018" s="540" t="s">
        <v>7339</v>
      </c>
      <c r="H2018" s="542" t="s">
        <v>2469</v>
      </c>
      <c r="I2018" s="542" t="s">
        <v>2469</v>
      </c>
      <c r="J2018" s="540" t="s">
        <v>2478</v>
      </c>
      <c r="K2018" s="540" t="s">
        <v>2478</v>
      </c>
      <c r="L2018" s="540" t="s">
        <v>7154</v>
      </c>
      <c r="M2018" s="540" t="s">
        <v>7155</v>
      </c>
      <c r="N2018" s="540" t="s">
        <v>7156</v>
      </c>
      <c r="O2018" s="540" t="s">
        <v>2478</v>
      </c>
      <c r="P2018" s="540" t="s">
        <v>2478</v>
      </c>
      <c r="Q2018" s="546">
        <v>45884.708333333336</v>
      </c>
      <c r="R2018" s="540" t="s">
        <v>2478</v>
      </c>
      <c r="S2018" s="540" t="s">
        <v>2478</v>
      </c>
    </row>
    <row r="2019" spans="1:19">
      <c r="A2019" s="543" t="s">
        <v>7292</v>
      </c>
      <c r="B2019" s="545">
        <v>11861</v>
      </c>
      <c r="C2019" s="545">
        <v>679035</v>
      </c>
      <c r="D2019" s="545" t="s">
        <v>7340</v>
      </c>
      <c r="E2019" s="545" t="s">
        <v>7340</v>
      </c>
      <c r="F2019" s="545" t="s">
        <v>7341</v>
      </c>
      <c r="G2019" s="543" t="s">
        <v>7342</v>
      </c>
      <c r="H2019" s="545" t="s">
        <v>2469</v>
      </c>
      <c r="I2019" s="545" t="s">
        <v>2469</v>
      </c>
      <c r="J2019" s="543" t="s">
        <v>2478</v>
      </c>
      <c r="K2019" s="543" t="s">
        <v>2478</v>
      </c>
      <c r="L2019" s="543" t="s">
        <v>7154</v>
      </c>
      <c r="M2019" s="543" t="s">
        <v>7155</v>
      </c>
      <c r="N2019" s="543" t="s">
        <v>7156</v>
      </c>
      <c r="O2019" s="543" t="s">
        <v>2478</v>
      </c>
      <c r="P2019" s="543" t="s">
        <v>2478</v>
      </c>
      <c r="Q2019" s="547">
        <v>45884.708333333336</v>
      </c>
      <c r="R2019" s="543" t="s">
        <v>2478</v>
      </c>
      <c r="S2019" s="543" t="s">
        <v>2478</v>
      </c>
    </row>
    <row r="2020" spans="1:19">
      <c r="A2020" s="540" t="s">
        <v>7292</v>
      </c>
      <c r="B2020" s="542">
        <v>11861</v>
      </c>
      <c r="C2020" s="542">
        <v>679035</v>
      </c>
      <c r="D2020" s="542" t="s">
        <v>7343</v>
      </c>
      <c r="E2020" s="542" t="s">
        <v>7343</v>
      </c>
      <c r="F2020" s="542" t="s">
        <v>7344</v>
      </c>
      <c r="G2020" s="540" t="s">
        <v>7345</v>
      </c>
      <c r="H2020" s="542" t="s">
        <v>2469</v>
      </c>
      <c r="I2020" s="542" t="s">
        <v>2469</v>
      </c>
      <c r="J2020" s="540" t="s">
        <v>2478</v>
      </c>
      <c r="K2020" s="540" t="s">
        <v>2478</v>
      </c>
      <c r="L2020" s="540" t="s">
        <v>7154</v>
      </c>
      <c r="M2020" s="540" t="s">
        <v>7155</v>
      </c>
      <c r="N2020" s="540" t="s">
        <v>7156</v>
      </c>
      <c r="O2020" s="540" t="s">
        <v>2478</v>
      </c>
      <c r="P2020" s="540" t="s">
        <v>2478</v>
      </c>
      <c r="Q2020" s="546">
        <v>45884.708333333336</v>
      </c>
      <c r="R2020" s="540" t="s">
        <v>2478</v>
      </c>
      <c r="S2020" s="540" t="s">
        <v>2478</v>
      </c>
    </row>
    <row r="2021" spans="1:19">
      <c r="A2021" s="543" t="s">
        <v>7292</v>
      </c>
      <c r="B2021" s="545">
        <v>11425</v>
      </c>
      <c r="C2021" s="545">
        <v>678800</v>
      </c>
      <c r="D2021" s="545" t="s">
        <v>7346</v>
      </c>
      <c r="E2021" s="545" t="s">
        <v>7346</v>
      </c>
      <c r="F2021" s="545" t="s">
        <v>7347</v>
      </c>
      <c r="G2021" s="543" t="s">
        <v>7348</v>
      </c>
      <c r="H2021" s="545" t="s">
        <v>2546</v>
      </c>
      <c r="I2021" s="545" t="s">
        <v>2546</v>
      </c>
      <c r="J2021" s="543" t="s">
        <v>2478</v>
      </c>
      <c r="K2021" s="543" t="s">
        <v>2478</v>
      </c>
      <c r="L2021" s="543" t="s">
        <v>2546</v>
      </c>
      <c r="M2021" s="543" t="s">
        <v>6209</v>
      </c>
      <c r="N2021" s="543" t="s">
        <v>2210</v>
      </c>
      <c r="O2021" s="543" t="s">
        <v>2478</v>
      </c>
      <c r="P2021" s="543" t="s">
        <v>2478</v>
      </c>
      <c r="Q2021" s="547">
        <v>45426.333333333336</v>
      </c>
      <c r="R2021" s="547">
        <v>45426</v>
      </c>
      <c r="S2021" s="547">
        <v>45966.678159722222</v>
      </c>
    </row>
    <row r="2022" spans="1:19">
      <c r="A2022" s="540" t="s">
        <v>7292</v>
      </c>
      <c r="B2022" s="542">
        <v>11425</v>
      </c>
      <c r="C2022" s="542">
        <v>678800</v>
      </c>
      <c r="D2022" s="542" t="s">
        <v>7349</v>
      </c>
      <c r="E2022" s="542" t="s">
        <v>7349</v>
      </c>
      <c r="F2022" s="542" t="s">
        <v>7350</v>
      </c>
      <c r="G2022" s="540" t="s">
        <v>7351</v>
      </c>
      <c r="H2022" s="542" t="s">
        <v>2546</v>
      </c>
      <c r="I2022" s="542" t="s">
        <v>2546</v>
      </c>
      <c r="J2022" s="540" t="s">
        <v>2478</v>
      </c>
      <c r="K2022" s="540" t="s">
        <v>2478</v>
      </c>
      <c r="L2022" s="540" t="s">
        <v>2546</v>
      </c>
      <c r="M2022" s="540" t="s">
        <v>6209</v>
      </c>
      <c r="N2022" s="540" t="s">
        <v>2210</v>
      </c>
      <c r="O2022" s="540" t="s">
        <v>2478</v>
      </c>
      <c r="P2022" s="540" t="s">
        <v>2478</v>
      </c>
      <c r="Q2022" s="546">
        <v>45426.333333333336</v>
      </c>
      <c r="R2022" s="546">
        <v>45426</v>
      </c>
      <c r="S2022" s="546">
        <v>45966.678159722222</v>
      </c>
    </row>
    <row r="2023" spans="1:19">
      <c r="A2023" s="543" t="s">
        <v>7292</v>
      </c>
      <c r="B2023" s="545">
        <v>11425</v>
      </c>
      <c r="C2023" s="545">
        <v>678800</v>
      </c>
      <c r="D2023" s="545" t="s">
        <v>7352</v>
      </c>
      <c r="E2023" s="545" t="s">
        <v>7352</v>
      </c>
      <c r="F2023" s="545" t="s">
        <v>7353</v>
      </c>
      <c r="G2023" s="543" t="s">
        <v>7354</v>
      </c>
      <c r="H2023" s="545" t="s">
        <v>2546</v>
      </c>
      <c r="I2023" s="545" t="s">
        <v>2546</v>
      </c>
      <c r="J2023" s="543" t="s">
        <v>2478</v>
      </c>
      <c r="K2023" s="543" t="s">
        <v>2478</v>
      </c>
      <c r="L2023" s="543" t="s">
        <v>2546</v>
      </c>
      <c r="M2023" s="543" t="s">
        <v>6209</v>
      </c>
      <c r="N2023" s="543" t="s">
        <v>2210</v>
      </c>
      <c r="O2023" s="543" t="s">
        <v>2478</v>
      </c>
      <c r="P2023" s="543" t="s">
        <v>2478</v>
      </c>
      <c r="Q2023" s="547">
        <v>45426.333333333336</v>
      </c>
      <c r="R2023" s="547">
        <v>45426</v>
      </c>
      <c r="S2023" s="547">
        <v>45966.678159722222</v>
      </c>
    </row>
    <row r="2024" spans="1:19">
      <c r="A2024" s="540" t="s">
        <v>7292</v>
      </c>
      <c r="B2024" s="542">
        <v>11425</v>
      </c>
      <c r="C2024" s="542">
        <v>678800</v>
      </c>
      <c r="D2024" s="542" t="s">
        <v>7355</v>
      </c>
      <c r="E2024" s="542" t="s">
        <v>7355</v>
      </c>
      <c r="F2024" s="542" t="s">
        <v>7356</v>
      </c>
      <c r="G2024" s="540" t="s">
        <v>7357</v>
      </c>
      <c r="H2024" s="542" t="s">
        <v>2546</v>
      </c>
      <c r="I2024" s="542" t="s">
        <v>2546</v>
      </c>
      <c r="J2024" s="540" t="s">
        <v>2478</v>
      </c>
      <c r="K2024" s="540" t="s">
        <v>2478</v>
      </c>
      <c r="L2024" s="540" t="s">
        <v>2546</v>
      </c>
      <c r="M2024" s="540" t="s">
        <v>6209</v>
      </c>
      <c r="N2024" s="540" t="s">
        <v>2210</v>
      </c>
      <c r="O2024" s="540" t="s">
        <v>2478</v>
      </c>
      <c r="P2024" s="540" t="s">
        <v>2478</v>
      </c>
      <c r="Q2024" s="546">
        <v>45426.333333333336</v>
      </c>
      <c r="R2024" s="546">
        <v>45426</v>
      </c>
      <c r="S2024" s="546">
        <v>45966.678159722222</v>
      </c>
    </row>
    <row r="2025" spans="1:19">
      <c r="A2025" s="543" t="s">
        <v>7292</v>
      </c>
      <c r="B2025" s="545">
        <v>11425</v>
      </c>
      <c r="C2025" s="545">
        <v>678800</v>
      </c>
      <c r="D2025" s="545" t="s">
        <v>7358</v>
      </c>
      <c r="E2025" s="545" t="s">
        <v>7358</v>
      </c>
      <c r="F2025" s="545" t="s">
        <v>7359</v>
      </c>
      <c r="G2025" s="543" t="s">
        <v>7360</v>
      </c>
      <c r="H2025" s="545" t="s">
        <v>2546</v>
      </c>
      <c r="I2025" s="545" t="s">
        <v>2546</v>
      </c>
      <c r="J2025" s="543" t="s">
        <v>2478</v>
      </c>
      <c r="K2025" s="543" t="s">
        <v>2478</v>
      </c>
      <c r="L2025" s="543" t="s">
        <v>2546</v>
      </c>
      <c r="M2025" s="543" t="s">
        <v>6209</v>
      </c>
      <c r="N2025" s="543" t="s">
        <v>2210</v>
      </c>
      <c r="O2025" s="543" t="s">
        <v>2478</v>
      </c>
      <c r="P2025" s="543" t="s">
        <v>2478</v>
      </c>
      <c r="Q2025" s="547">
        <v>45426.333333333336</v>
      </c>
      <c r="R2025" s="547">
        <v>45426</v>
      </c>
      <c r="S2025" s="547">
        <v>45966.678159722222</v>
      </c>
    </row>
    <row r="2026" spans="1:19">
      <c r="A2026" s="540" t="s">
        <v>7292</v>
      </c>
      <c r="B2026" s="542">
        <v>107825</v>
      </c>
      <c r="C2026" s="542">
        <v>704763</v>
      </c>
      <c r="D2026" s="542">
        <v>20005</v>
      </c>
      <c r="E2026" s="542">
        <v>20005</v>
      </c>
      <c r="F2026" s="542" t="s">
        <v>7361</v>
      </c>
      <c r="G2026" s="540" t="s">
        <v>7362</v>
      </c>
      <c r="H2026" s="542" t="s">
        <v>2469</v>
      </c>
      <c r="I2026" s="541" t="s">
        <v>2478</v>
      </c>
      <c r="J2026" s="540" t="s">
        <v>2478</v>
      </c>
      <c r="K2026" s="540" t="s">
        <v>2478</v>
      </c>
      <c r="L2026" s="540" t="s">
        <v>7154</v>
      </c>
      <c r="M2026" s="540" t="s">
        <v>7155</v>
      </c>
      <c r="N2026" s="540" t="s">
        <v>7156</v>
      </c>
      <c r="O2026" s="540" t="s">
        <v>2478</v>
      </c>
      <c r="P2026" s="540" t="s">
        <v>2478</v>
      </c>
      <c r="Q2026" s="540" t="s">
        <v>2478</v>
      </c>
      <c r="R2026" s="540" t="s">
        <v>2478</v>
      </c>
      <c r="S2026" s="540" t="s">
        <v>2478</v>
      </c>
    </row>
    <row r="2027" spans="1:19">
      <c r="A2027" s="543" t="s">
        <v>7292</v>
      </c>
      <c r="B2027" s="545">
        <v>107825</v>
      </c>
      <c r="C2027" s="545">
        <v>704763</v>
      </c>
      <c r="D2027" s="545" t="s">
        <v>7363</v>
      </c>
      <c r="E2027" s="545" t="s">
        <v>7363</v>
      </c>
      <c r="F2027" s="545" t="s">
        <v>7364</v>
      </c>
      <c r="G2027" s="543" t="s">
        <v>7365</v>
      </c>
      <c r="H2027" s="545" t="s">
        <v>2469</v>
      </c>
      <c r="I2027" s="545" t="s">
        <v>2469</v>
      </c>
      <c r="J2027" s="543" t="s">
        <v>2478</v>
      </c>
      <c r="K2027" s="543" t="s">
        <v>2478</v>
      </c>
      <c r="L2027" s="543" t="s">
        <v>7154</v>
      </c>
      <c r="M2027" s="543" t="s">
        <v>7155</v>
      </c>
      <c r="N2027" s="543" t="s">
        <v>7156</v>
      </c>
      <c r="O2027" s="543" t="s">
        <v>2478</v>
      </c>
      <c r="P2027" s="543" t="s">
        <v>2478</v>
      </c>
      <c r="Q2027" s="543" t="s">
        <v>2478</v>
      </c>
      <c r="R2027" s="543" t="s">
        <v>2478</v>
      </c>
      <c r="S2027" s="543" t="s">
        <v>2478</v>
      </c>
    </row>
    <row r="2028" spans="1:19">
      <c r="A2028" s="540" t="s">
        <v>7292</v>
      </c>
      <c r="B2028" s="542">
        <v>107825</v>
      </c>
      <c r="C2028" s="542">
        <v>704763</v>
      </c>
      <c r="D2028" s="542">
        <v>20005</v>
      </c>
      <c r="E2028" s="542">
        <v>20005</v>
      </c>
      <c r="F2028" s="542" t="s">
        <v>7366</v>
      </c>
      <c r="G2028" s="540" t="s">
        <v>7367</v>
      </c>
      <c r="H2028" s="542" t="s">
        <v>2469</v>
      </c>
      <c r="I2028" s="541" t="s">
        <v>2478</v>
      </c>
      <c r="J2028" s="540" t="s">
        <v>2478</v>
      </c>
      <c r="K2028" s="540" t="s">
        <v>2478</v>
      </c>
      <c r="L2028" s="540" t="s">
        <v>7154</v>
      </c>
      <c r="M2028" s="540" t="s">
        <v>7155</v>
      </c>
      <c r="N2028" s="540" t="s">
        <v>7156</v>
      </c>
      <c r="O2028" s="540" t="s">
        <v>2478</v>
      </c>
      <c r="P2028" s="540" t="s">
        <v>2478</v>
      </c>
      <c r="Q2028" s="540" t="s">
        <v>2478</v>
      </c>
      <c r="R2028" s="540" t="s">
        <v>2478</v>
      </c>
      <c r="S2028" s="540" t="s">
        <v>2478</v>
      </c>
    </row>
    <row r="2029" spans="1:19">
      <c r="A2029" s="543" t="s">
        <v>7292</v>
      </c>
      <c r="B2029" s="545">
        <v>11863</v>
      </c>
      <c r="C2029" s="545">
        <v>704805</v>
      </c>
      <c r="D2029" s="545" t="s">
        <v>7368</v>
      </c>
      <c r="E2029" s="545" t="s">
        <v>7368</v>
      </c>
      <c r="F2029" s="545" t="s">
        <v>7369</v>
      </c>
      <c r="G2029" s="543" t="s">
        <v>7370</v>
      </c>
      <c r="H2029" s="545" t="s">
        <v>2469</v>
      </c>
      <c r="I2029" s="545" t="s">
        <v>2469</v>
      </c>
      <c r="J2029" s="543" t="s">
        <v>2478</v>
      </c>
      <c r="K2029" s="543" t="s">
        <v>2478</v>
      </c>
      <c r="L2029" s="543" t="s">
        <v>7154</v>
      </c>
      <c r="M2029" s="543" t="s">
        <v>7155</v>
      </c>
      <c r="N2029" s="543" t="s">
        <v>7156</v>
      </c>
      <c r="O2029" s="543" t="s">
        <v>2478</v>
      </c>
      <c r="P2029" s="543" t="s">
        <v>2478</v>
      </c>
      <c r="Q2029" s="547">
        <v>45884.708333333336</v>
      </c>
      <c r="R2029" s="543" t="s">
        <v>2478</v>
      </c>
      <c r="S2029" s="543" t="s">
        <v>2478</v>
      </c>
    </row>
    <row r="2030" spans="1:19">
      <c r="A2030" s="540" t="s">
        <v>7292</v>
      </c>
      <c r="B2030" s="542">
        <v>11863</v>
      </c>
      <c r="C2030" s="542">
        <v>704805</v>
      </c>
      <c r="D2030" s="542" t="s">
        <v>7371</v>
      </c>
      <c r="E2030" s="542" t="s">
        <v>7371</v>
      </c>
      <c r="F2030" s="542" t="s">
        <v>7372</v>
      </c>
      <c r="G2030" s="540" t="s">
        <v>7373</v>
      </c>
      <c r="H2030" s="542" t="s">
        <v>2469</v>
      </c>
      <c r="I2030" s="542" t="s">
        <v>2469</v>
      </c>
      <c r="J2030" s="540" t="s">
        <v>2478</v>
      </c>
      <c r="K2030" s="540" t="s">
        <v>2478</v>
      </c>
      <c r="L2030" s="540" t="s">
        <v>7154</v>
      </c>
      <c r="M2030" s="540" t="s">
        <v>7155</v>
      </c>
      <c r="N2030" s="540" t="s">
        <v>7156</v>
      </c>
      <c r="O2030" s="540" t="s">
        <v>2478</v>
      </c>
      <c r="P2030" s="540" t="s">
        <v>2478</v>
      </c>
      <c r="Q2030" s="546">
        <v>45884.708333333336</v>
      </c>
      <c r="R2030" s="540" t="s">
        <v>2478</v>
      </c>
      <c r="S2030" s="540" t="s">
        <v>2478</v>
      </c>
    </row>
    <row r="2031" spans="1:19">
      <c r="A2031" s="543" t="s">
        <v>7292</v>
      </c>
      <c r="B2031" s="545">
        <v>11863</v>
      </c>
      <c r="C2031" s="545">
        <v>704805</v>
      </c>
      <c r="D2031" s="545" t="s">
        <v>7374</v>
      </c>
      <c r="E2031" s="545" t="s">
        <v>7374</v>
      </c>
      <c r="F2031" s="545" t="s">
        <v>7375</v>
      </c>
      <c r="G2031" s="543" t="s">
        <v>7376</v>
      </c>
      <c r="H2031" s="545" t="s">
        <v>2469</v>
      </c>
      <c r="I2031" s="545" t="s">
        <v>2469</v>
      </c>
      <c r="J2031" s="543" t="s">
        <v>2478</v>
      </c>
      <c r="K2031" s="543" t="s">
        <v>2478</v>
      </c>
      <c r="L2031" s="543" t="s">
        <v>7154</v>
      </c>
      <c r="M2031" s="543" t="s">
        <v>7155</v>
      </c>
      <c r="N2031" s="543" t="s">
        <v>7156</v>
      </c>
      <c r="O2031" s="543" t="s">
        <v>2478</v>
      </c>
      <c r="P2031" s="543" t="s">
        <v>2478</v>
      </c>
      <c r="Q2031" s="547">
        <v>45884.708333333336</v>
      </c>
      <c r="R2031" s="543" t="s">
        <v>2478</v>
      </c>
      <c r="S2031" s="543" t="s">
        <v>2478</v>
      </c>
    </row>
    <row r="2032" spans="1:19">
      <c r="A2032" s="540" t="s">
        <v>7292</v>
      </c>
      <c r="B2032" s="542">
        <v>11863</v>
      </c>
      <c r="C2032" s="542">
        <v>704805</v>
      </c>
      <c r="D2032" s="542" t="s">
        <v>7377</v>
      </c>
      <c r="E2032" s="542" t="s">
        <v>7377</v>
      </c>
      <c r="F2032" s="542" t="s">
        <v>7378</v>
      </c>
      <c r="G2032" s="540" t="s">
        <v>7379</v>
      </c>
      <c r="H2032" s="542" t="s">
        <v>2469</v>
      </c>
      <c r="I2032" s="541" t="s">
        <v>2478</v>
      </c>
      <c r="J2032" s="540" t="s">
        <v>2478</v>
      </c>
      <c r="K2032" s="540" t="s">
        <v>2478</v>
      </c>
      <c r="L2032" s="540" t="s">
        <v>7154</v>
      </c>
      <c r="M2032" s="540" t="s">
        <v>7155</v>
      </c>
      <c r="N2032" s="540" t="s">
        <v>7156</v>
      </c>
      <c r="O2032" s="540" t="s">
        <v>2478</v>
      </c>
      <c r="P2032" s="540" t="s">
        <v>2478</v>
      </c>
      <c r="Q2032" s="540" t="s">
        <v>2478</v>
      </c>
      <c r="R2032" s="540" t="s">
        <v>2478</v>
      </c>
      <c r="S2032" s="540" t="s">
        <v>2478</v>
      </c>
    </row>
    <row r="2033" spans="1:19">
      <c r="A2033" s="543" t="s">
        <v>7292</v>
      </c>
      <c r="B2033" s="545">
        <v>108105</v>
      </c>
      <c r="C2033" s="545">
        <v>814792</v>
      </c>
      <c r="D2033" s="545" t="s">
        <v>7380</v>
      </c>
      <c r="E2033" s="545" t="s">
        <v>7380</v>
      </c>
      <c r="F2033" s="545" t="s">
        <v>7381</v>
      </c>
      <c r="G2033" s="543" t="s">
        <v>7382</v>
      </c>
      <c r="H2033" s="545" t="s">
        <v>2469</v>
      </c>
      <c r="I2033" s="545" t="s">
        <v>2469</v>
      </c>
      <c r="J2033" s="543" t="s">
        <v>2478</v>
      </c>
      <c r="K2033" s="543" t="s">
        <v>2478</v>
      </c>
      <c r="L2033" s="543" t="s">
        <v>7154</v>
      </c>
      <c r="M2033" s="543" t="s">
        <v>7155</v>
      </c>
      <c r="N2033" s="543" t="s">
        <v>7156</v>
      </c>
      <c r="O2033" s="543" t="s">
        <v>2478</v>
      </c>
      <c r="P2033" s="543" t="s">
        <v>2478</v>
      </c>
      <c r="Q2033" s="547">
        <v>46013.708333333336</v>
      </c>
      <c r="R2033" s="543" t="s">
        <v>2478</v>
      </c>
      <c r="S2033" s="543" t="s">
        <v>2478</v>
      </c>
    </row>
    <row r="2034" spans="1:19">
      <c r="A2034" s="540" t="s">
        <v>7292</v>
      </c>
      <c r="B2034" s="542">
        <v>108105</v>
      </c>
      <c r="C2034" s="542">
        <v>814792</v>
      </c>
      <c r="D2034" s="542" t="s">
        <v>7383</v>
      </c>
      <c r="E2034" s="542" t="s">
        <v>7383</v>
      </c>
      <c r="F2034" s="542" t="s">
        <v>7384</v>
      </c>
      <c r="G2034" s="540" t="s">
        <v>7385</v>
      </c>
      <c r="H2034" s="542" t="s">
        <v>2469</v>
      </c>
      <c r="I2034" s="542" t="s">
        <v>2469</v>
      </c>
      <c r="J2034" s="540" t="s">
        <v>2478</v>
      </c>
      <c r="K2034" s="540" t="s">
        <v>2478</v>
      </c>
      <c r="L2034" s="540" t="s">
        <v>7154</v>
      </c>
      <c r="M2034" s="540" t="s">
        <v>7155</v>
      </c>
      <c r="N2034" s="540" t="s">
        <v>7156</v>
      </c>
      <c r="O2034" s="540" t="s">
        <v>2478</v>
      </c>
      <c r="P2034" s="540" t="s">
        <v>2478</v>
      </c>
      <c r="Q2034" s="546">
        <v>46017.708333333336</v>
      </c>
      <c r="R2034" s="540" t="s">
        <v>2478</v>
      </c>
      <c r="S2034" s="540" t="s">
        <v>2478</v>
      </c>
    </row>
    <row r="2035" spans="1:19">
      <c r="A2035" s="543" t="s">
        <v>7292</v>
      </c>
      <c r="B2035" s="545">
        <v>108105</v>
      </c>
      <c r="C2035" s="545">
        <v>814792</v>
      </c>
      <c r="D2035" s="545" t="s">
        <v>7386</v>
      </c>
      <c r="E2035" s="545" t="s">
        <v>7386</v>
      </c>
      <c r="F2035" s="545" t="s">
        <v>7387</v>
      </c>
      <c r="G2035" s="543" t="s">
        <v>7388</v>
      </c>
      <c r="H2035" s="545" t="s">
        <v>2469</v>
      </c>
      <c r="I2035" s="545" t="s">
        <v>2469</v>
      </c>
      <c r="J2035" s="543" t="s">
        <v>2478</v>
      </c>
      <c r="K2035" s="543" t="s">
        <v>2478</v>
      </c>
      <c r="L2035" s="543" t="s">
        <v>7154</v>
      </c>
      <c r="M2035" s="543" t="s">
        <v>7155</v>
      </c>
      <c r="N2035" s="543" t="s">
        <v>7156</v>
      </c>
      <c r="O2035" s="543" t="s">
        <v>2478</v>
      </c>
      <c r="P2035" s="543" t="s">
        <v>2478</v>
      </c>
      <c r="Q2035" s="547">
        <v>45981.708333333336</v>
      </c>
      <c r="R2035" s="543" t="s">
        <v>2478</v>
      </c>
      <c r="S2035" s="543" t="s">
        <v>2478</v>
      </c>
    </row>
    <row r="2036" spans="1:19">
      <c r="A2036" s="540" t="s">
        <v>7292</v>
      </c>
      <c r="B2036" s="541"/>
      <c r="C2036" s="541"/>
      <c r="D2036" s="542">
        <v>63001</v>
      </c>
      <c r="E2036" s="542">
        <v>63001</v>
      </c>
      <c r="F2036" s="542" t="s">
        <v>7389</v>
      </c>
      <c r="G2036" s="540" t="s">
        <v>7390</v>
      </c>
      <c r="H2036" s="542" t="s">
        <v>2469</v>
      </c>
      <c r="I2036" s="541" t="s">
        <v>2478</v>
      </c>
      <c r="J2036" s="540" t="s">
        <v>2478</v>
      </c>
      <c r="K2036" s="540" t="s">
        <v>2478</v>
      </c>
      <c r="L2036" s="540" t="s">
        <v>2478</v>
      </c>
      <c r="M2036" s="540" t="s">
        <v>2478</v>
      </c>
      <c r="N2036" s="540" t="s">
        <v>2478</v>
      </c>
      <c r="O2036" s="540" t="s">
        <v>2478</v>
      </c>
      <c r="P2036" s="540" t="s">
        <v>2478</v>
      </c>
      <c r="Q2036" s="540" t="s">
        <v>2478</v>
      </c>
      <c r="R2036" s="540" t="s">
        <v>2478</v>
      </c>
      <c r="S2036" s="540" t="s">
        <v>2478</v>
      </c>
    </row>
    <row r="2037" spans="1:19">
      <c r="A2037" s="543" t="s">
        <v>7292</v>
      </c>
      <c r="B2037" s="544"/>
      <c r="C2037" s="544"/>
      <c r="D2037" s="545">
        <v>63001</v>
      </c>
      <c r="E2037" s="545">
        <v>63001</v>
      </c>
      <c r="F2037" s="545" t="s">
        <v>7391</v>
      </c>
      <c r="G2037" s="543" t="s">
        <v>7392</v>
      </c>
      <c r="H2037" s="545" t="s">
        <v>3519</v>
      </c>
      <c r="I2037" s="544" t="s">
        <v>2478</v>
      </c>
      <c r="J2037" s="543" t="s">
        <v>2478</v>
      </c>
      <c r="K2037" s="543" t="s">
        <v>2478</v>
      </c>
      <c r="L2037" s="543" t="s">
        <v>2478</v>
      </c>
      <c r="M2037" s="543" t="s">
        <v>2478</v>
      </c>
      <c r="N2037" s="543" t="s">
        <v>2478</v>
      </c>
      <c r="O2037" s="543" t="s">
        <v>2478</v>
      </c>
      <c r="P2037" s="543" t="s">
        <v>2478</v>
      </c>
      <c r="Q2037" s="543" t="s">
        <v>2478</v>
      </c>
      <c r="R2037" s="543" t="s">
        <v>2478</v>
      </c>
      <c r="S2037" s="543" t="s">
        <v>2478</v>
      </c>
    </row>
    <row r="2038" spans="1:19">
      <c r="A2038" s="540" t="s">
        <v>7292</v>
      </c>
      <c r="B2038" s="541"/>
      <c r="C2038" s="541"/>
      <c r="D2038" s="542">
        <v>63001</v>
      </c>
      <c r="E2038" s="542">
        <v>63001</v>
      </c>
      <c r="F2038" s="542" t="s">
        <v>7393</v>
      </c>
      <c r="G2038" s="540" t="s">
        <v>7394</v>
      </c>
      <c r="H2038" s="542" t="s">
        <v>2469</v>
      </c>
      <c r="I2038" s="541" t="s">
        <v>2478</v>
      </c>
      <c r="J2038" s="540" t="s">
        <v>2478</v>
      </c>
      <c r="K2038" s="540" t="s">
        <v>2478</v>
      </c>
      <c r="L2038" s="540" t="s">
        <v>2478</v>
      </c>
      <c r="M2038" s="540" t="s">
        <v>2478</v>
      </c>
      <c r="N2038" s="540" t="s">
        <v>2478</v>
      </c>
      <c r="O2038" s="540" t="s">
        <v>2478</v>
      </c>
      <c r="P2038" s="540" t="s">
        <v>2478</v>
      </c>
      <c r="Q2038" s="540" t="s">
        <v>2478</v>
      </c>
      <c r="R2038" s="540" t="s">
        <v>2478</v>
      </c>
      <c r="S2038" s="540" t="s">
        <v>2478</v>
      </c>
    </row>
    <row r="2039" spans="1:19">
      <c r="A2039" s="543" t="s">
        <v>7292</v>
      </c>
      <c r="B2039" s="544"/>
      <c r="C2039" s="544"/>
      <c r="D2039" s="545">
        <v>63001</v>
      </c>
      <c r="E2039" s="545">
        <v>63001</v>
      </c>
      <c r="F2039" s="545" t="s">
        <v>7395</v>
      </c>
      <c r="G2039" s="543" t="s">
        <v>7396</v>
      </c>
      <c r="H2039" s="545" t="s">
        <v>3519</v>
      </c>
      <c r="I2039" s="544" t="s">
        <v>2478</v>
      </c>
      <c r="J2039" s="543" t="s">
        <v>2478</v>
      </c>
      <c r="K2039" s="543" t="s">
        <v>2478</v>
      </c>
      <c r="L2039" s="543" t="s">
        <v>2478</v>
      </c>
      <c r="M2039" s="543" t="s">
        <v>2478</v>
      </c>
      <c r="N2039" s="543" t="s">
        <v>2478</v>
      </c>
      <c r="O2039" s="543" t="s">
        <v>2478</v>
      </c>
      <c r="P2039" s="543" t="s">
        <v>2478</v>
      </c>
      <c r="Q2039" s="543" t="s">
        <v>2478</v>
      </c>
      <c r="R2039" s="543" t="s">
        <v>2478</v>
      </c>
      <c r="S2039" s="543" t="s">
        <v>2478</v>
      </c>
    </row>
    <row r="2040" spans="1:19">
      <c r="A2040" s="540" t="s">
        <v>7292</v>
      </c>
      <c r="B2040" s="541"/>
      <c r="C2040" s="541"/>
      <c r="D2040" s="542">
        <v>63001</v>
      </c>
      <c r="E2040" s="542">
        <v>63001</v>
      </c>
      <c r="F2040" s="542" t="s">
        <v>7397</v>
      </c>
      <c r="G2040" s="540" t="s">
        <v>7398</v>
      </c>
      <c r="H2040" s="542" t="s">
        <v>2469</v>
      </c>
      <c r="I2040" s="541" t="s">
        <v>2478</v>
      </c>
      <c r="J2040" s="540" t="s">
        <v>2478</v>
      </c>
      <c r="K2040" s="540" t="s">
        <v>2478</v>
      </c>
      <c r="L2040" s="540" t="s">
        <v>2478</v>
      </c>
      <c r="M2040" s="540" t="s">
        <v>2478</v>
      </c>
      <c r="N2040" s="540" t="s">
        <v>2478</v>
      </c>
      <c r="O2040" s="540" t="s">
        <v>2478</v>
      </c>
      <c r="P2040" s="540" t="s">
        <v>2478</v>
      </c>
      <c r="Q2040" s="540" t="s">
        <v>2478</v>
      </c>
      <c r="R2040" s="540" t="s">
        <v>2478</v>
      </c>
      <c r="S2040" s="540" t="s">
        <v>2478</v>
      </c>
    </row>
    <row r="2041" spans="1:19">
      <c r="A2041" s="543" t="s">
        <v>7292</v>
      </c>
      <c r="B2041" s="544"/>
      <c r="C2041" s="544"/>
      <c r="D2041" s="545">
        <v>63001</v>
      </c>
      <c r="E2041" s="545">
        <v>63001</v>
      </c>
      <c r="F2041" s="545" t="s">
        <v>7399</v>
      </c>
      <c r="G2041" s="543" t="s">
        <v>7400</v>
      </c>
      <c r="H2041" s="545" t="s">
        <v>2469</v>
      </c>
      <c r="I2041" s="544" t="s">
        <v>2478</v>
      </c>
      <c r="J2041" s="543" t="s">
        <v>2478</v>
      </c>
      <c r="K2041" s="543" t="s">
        <v>2478</v>
      </c>
      <c r="L2041" s="543" t="s">
        <v>2478</v>
      </c>
      <c r="M2041" s="543" t="s">
        <v>2478</v>
      </c>
      <c r="N2041" s="543" t="s">
        <v>2478</v>
      </c>
      <c r="O2041" s="543" t="s">
        <v>2478</v>
      </c>
      <c r="P2041" s="543" t="s">
        <v>2478</v>
      </c>
      <c r="Q2041" s="543" t="s">
        <v>2478</v>
      </c>
      <c r="R2041" s="543" t="s">
        <v>2478</v>
      </c>
      <c r="S2041" s="543" t="s">
        <v>2478</v>
      </c>
    </row>
    <row r="2042" spans="1:19">
      <c r="A2042" s="540" t="s">
        <v>7292</v>
      </c>
      <c r="B2042" s="541"/>
      <c r="C2042" s="541"/>
      <c r="D2042" s="542">
        <v>63001</v>
      </c>
      <c r="E2042" s="542">
        <v>63001</v>
      </c>
      <c r="F2042" s="542" t="s">
        <v>7401</v>
      </c>
      <c r="G2042" s="540" t="s">
        <v>7402</v>
      </c>
      <c r="H2042" s="542" t="s">
        <v>2469</v>
      </c>
      <c r="I2042" s="541" t="s">
        <v>2478</v>
      </c>
      <c r="J2042" s="540" t="s">
        <v>2478</v>
      </c>
      <c r="K2042" s="540" t="s">
        <v>2478</v>
      </c>
      <c r="L2042" s="540" t="s">
        <v>2478</v>
      </c>
      <c r="M2042" s="540" t="s">
        <v>2478</v>
      </c>
      <c r="N2042" s="540" t="s">
        <v>2478</v>
      </c>
      <c r="O2042" s="540" t="s">
        <v>2478</v>
      </c>
      <c r="P2042" s="540" t="s">
        <v>2478</v>
      </c>
      <c r="Q2042" s="540" t="s">
        <v>2478</v>
      </c>
      <c r="R2042" s="540" t="s">
        <v>2478</v>
      </c>
      <c r="S2042" s="540" t="s">
        <v>2478</v>
      </c>
    </row>
    <row r="2043" spans="1:19">
      <c r="A2043" s="543" t="s">
        <v>7292</v>
      </c>
      <c r="B2043" s="544"/>
      <c r="C2043" s="544"/>
      <c r="D2043" s="545">
        <v>63001</v>
      </c>
      <c r="E2043" s="545">
        <v>63001</v>
      </c>
      <c r="F2043" s="545" t="s">
        <v>7403</v>
      </c>
      <c r="G2043" s="543" t="s">
        <v>7404</v>
      </c>
      <c r="H2043" s="545" t="s">
        <v>2469</v>
      </c>
      <c r="I2043" s="544" t="s">
        <v>2478</v>
      </c>
      <c r="J2043" s="543" t="s">
        <v>2478</v>
      </c>
      <c r="K2043" s="543" t="s">
        <v>2478</v>
      </c>
      <c r="L2043" s="543" t="s">
        <v>2478</v>
      </c>
      <c r="M2043" s="543" t="s">
        <v>2478</v>
      </c>
      <c r="N2043" s="543" t="s">
        <v>2478</v>
      </c>
      <c r="O2043" s="543" t="s">
        <v>2478</v>
      </c>
      <c r="P2043" s="543" t="s">
        <v>2478</v>
      </c>
      <c r="Q2043" s="543" t="s">
        <v>2478</v>
      </c>
      <c r="R2043" s="543" t="s">
        <v>2478</v>
      </c>
      <c r="S2043" s="543" t="s">
        <v>2478</v>
      </c>
    </row>
    <row r="2044" spans="1:19">
      <c r="A2044" s="540" t="s">
        <v>7292</v>
      </c>
      <c r="B2044" s="542">
        <v>11863</v>
      </c>
      <c r="C2044" s="542">
        <v>704805</v>
      </c>
      <c r="D2044" s="542">
        <v>20007</v>
      </c>
      <c r="E2044" s="542">
        <v>20007</v>
      </c>
      <c r="F2044" s="542" t="s">
        <v>7405</v>
      </c>
      <c r="G2044" s="540" t="s">
        <v>7406</v>
      </c>
      <c r="H2044" s="542" t="s">
        <v>2469</v>
      </c>
      <c r="I2044" s="541" t="s">
        <v>2478</v>
      </c>
      <c r="J2044" s="540" t="s">
        <v>2478</v>
      </c>
      <c r="K2044" s="540" t="s">
        <v>2478</v>
      </c>
      <c r="L2044" s="540" t="s">
        <v>7154</v>
      </c>
      <c r="M2044" s="540" t="s">
        <v>7155</v>
      </c>
      <c r="N2044" s="540" t="s">
        <v>7156</v>
      </c>
      <c r="O2044" s="540" t="s">
        <v>2478</v>
      </c>
      <c r="P2044" s="540" t="s">
        <v>2478</v>
      </c>
      <c r="Q2044" s="540" t="s">
        <v>2478</v>
      </c>
      <c r="R2044" s="540" t="s">
        <v>2478</v>
      </c>
      <c r="S2044" s="540" t="s">
        <v>2478</v>
      </c>
    </row>
    <row r="2045" spans="1:19">
      <c r="A2045" s="543" t="s">
        <v>7292</v>
      </c>
      <c r="B2045" s="544"/>
      <c r="C2045" s="544"/>
      <c r="D2045" s="545">
        <v>60017</v>
      </c>
      <c r="E2045" s="545">
        <v>60017</v>
      </c>
      <c r="F2045" s="545" t="s">
        <v>7407</v>
      </c>
      <c r="G2045" s="543" t="s">
        <v>7408</v>
      </c>
      <c r="H2045" s="545" t="s">
        <v>2469</v>
      </c>
      <c r="I2045" s="545" t="s">
        <v>2469</v>
      </c>
      <c r="J2045" s="543" t="s">
        <v>2478</v>
      </c>
      <c r="K2045" s="543" t="s">
        <v>2478</v>
      </c>
      <c r="L2045" s="543" t="s">
        <v>2478</v>
      </c>
      <c r="M2045" s="543" t="s">
        <v>2478</v>
      </c>
      <c r="N2045" s="543" t="s">
        <v>2478</v>
      </c>
      <c r="O2045" s="543" t="s">
        <v>2478</v>
      </c>
      <c r="P2045" s="543" t="s">
        <v>2478</v>
      </c>
      <c r="Q2045" s="547">
        <v>45602.708333333336</v>
      </c>
      <c r="R2045" s="543" t="s">
        <v>2478</v>
      </c>
      <c r="S2045" s="543" t="s">
        <v>2478</v>
      </c>
    </row>
    <row r="2046" spans="1:19">
      <c r="A2046" s="540" t="s">
        <v>7292</v>
      </c>
      <c r="B2046" s="542">
        <v>108106</v>
      </c>
      <c r="C2046" s="542">
        <v>814793</v>
      </c>
      <c r="D2046" s="542" t="s">
        <v>7409</v>
      </c>
      <c r="E2046" s="542" t="s">
        <v>7409</v>
      </c>
      <c r="F2046" s="542" t="s">
        <v>7410</v>
      </c>
      <c r="G2046" s="540" t="s">
        <v>7411</v>
      </c>
      <c r="H2046" s="542" t="s">
        <v>2469</v>
      </c>
      <c r="I2046" s="542" t="s">
        <v>2469</v>
      </c>
      <c r="J2046" s="540" t="s">
        <v>2478</v>
      </c>
      <c r="K2046" s="540" t="s">
        <v>2478</v>
      </c>
      <c r="L2046" s="540" t="s">
        <v>7154</v>
      </c>
      <c r="M2046" s="540" t="s">
        <v>7155</v>
      </c>
      <c r="N2046" s="540" t="s">
        <v>7156</v>
      </c>
      <c r="O2046" s="540" t="s">
        <v>2478</v>
      </c>
      <c r="P2046" s="540" t="s">
        <v>2478</v>
      </c>
      <c r="Q2046" s="546">
        <v>45979.708333333336</v>
      </c>
      <c r="R2046" s="540" t="s">
        <v>2478</v>
      </c>
      <c r="S2046" s="540" t="s">
        <v>2478</v>
      </c>
    </row>
    <row r="2047" spans="1:19">
      <c r="A2047" s="543" t="s">
        <v>7292</v>
      </c>
      <c r="B2047" s="545">
        <v>108106</v>
      </c>
      <c r="C2047" s="545">
        <v>814793</v>
      </c>
      <c r="D2047" s="545" t="s">
        <v>7412</v>
      </c>
      <c r="E2047" s="545" t="s">
        <v>7412</v>
      </c>
      <c r="F2047" s="545" t="s">
        <v>7413</v>
      </c>
      <c r="G2047" s="543" t="s">
        <v>7414</v>
      </c>
      <c r="H2047" s="545" t="s">
        <v>2469</v>
      </c>
      <c r="I2047" s="545" t="s">
        <v>2469</v>
      </c>
      <c r="J2047" s="543" t="s">
        <v>2478</v>
      </c>
      <c r="K2047" s="543" t="s">
        <v>2478</v>
      </c>
      <c r="L2047" s="543" t="s">
        <v>7154</v>
      </c>
      <c r="M2047" s="543" t="s">
        <v>7155</v>
      </c>
      <c r="N2047" s="543" t="s">
        <v>7156</v>
      </c>
      <c r="O2047" s="543" t="s">
        <v>2478</v>
      </c>
      <c r="P2047" s="543" t="s">
        <v>2478</v>
      </c>
      <c r="Q2047" s="547">
        <v>45975.708333333336</v>
      </c>
      <c r="R2047" s="543" t="s">
        <v>2478</v>
      </c>
      <c r="S2047" s="543" t="s">
        <v>2478</v>
      </c>
    </row>
    <row r="2048" spans="1:19">
      <c r="A2048" s="540" t="s">
        <v>7292</v>
      </c>
      <c r="B2048" s="542">
        <v>108106</v>
      </c>
      <c r="C2048" s="542">
        <v>814793</v>
      </c>
      <c r="D2048" s="542" t="s">
        <v>7415</v>
      </c>
      <c r="E2048" s="542" t="s">
        <v>7415</v>
      </c>
      <c r="F2048" s="542" t="s">
        <v>7416</v>
      </c>
      <c r="G2048" s="540" t="s">
        <v>7417</v>
      </c>
      <c r="H2048" s="542" t="s">
        <v>2469</v>
      </c>
      <c r="I2048" s="542" t="s">
        <v>2469</v>
      </c>
      <c r="J2048" s="540" t="s">
        <v>2478</v>
      </c>
      <c r="K2048" s="540" t="s">
        <v>2478</v>
      </c>
      <c r="L2048" s="540" t="s">
        <v>7154</v>
      </c>
      <c r="M2048" s="540" t="s">
        <v>7155</v>
      </c>
      <c r="N2048" s="540" t="s">
        <v>7156</v>
      </c>
      <c r="O2048" s="540" t="s">
        <v>2478</v>
      </c>
      <c r="P2048" s="540" t="s">
        <v>2478</v>
      </c>
      <c r="Q2048" s="546">
        <v>45943.708333333336</v>
      </c>
      <c r="R2048" s="540" t="s">
        <v>2478</v>
      </c>
      <c r="S2048" s="540" t="s">
        <v>2478</v>
      </c>
    </row>
    <row r="2049" spans="1:19">
      <c r="A2049" s="543" t="s">
        <v>7292</v>
      </c>
      <c r="B2049" s="544"/>
      <c r="C2049" s="544"/>
      <c r="D2049" s="545" t="s">
        <v>7418</v>
      </c>
      <c r="E2049" s="545" t="s">
        <v>7418</v>
      </c>
      <c r="F2049" s="545" t="s">
        <v>7419</v>
      </c>
      <c r="G2049" s="543" t="s">
        <v>7420</v>
      </c>
      <c r="H2049" s="545" t="s">
        <v>2469</v>
      </c>
      <c r="I2049" s="545" t="s">
        <v>2469</v>
      </c>
      <c r="J2049" s="545" t="s">
        <v>7421</v>
      </c>
      <c r="K2049" s="543" t="s">
        <v>2478</v>
      </c>
      <c r="L2049" s="543" t="s">
        <v>2478</v>
      </c>
      <c r="M2049" s="543" t="s">
        <v>2478</v>
      </c>
      <c r="N2049" s="543" t="s">
        <v>2478</v>
      </c>
      <c r="O2049" s="543" t="s">
        <v>2478</v>
      </c>
      <c r="P2049" s="543" t="s">
        <v>2478</v>
      </c>
      <c r="Q2049" s="547">
        <v>46484.708333333336</v>
      </c>
      <c r="R2049" s="543" t="s">
        <v>2478</v>
      </c>
      <c r="S2049" s="543" t="s">
        <v>2478</v>
      </c>
    </row>
    <row r="2050" spans="1:19">
      <c r="A2050" s="540" t="s">
        <v>7292</v>
      </c>
      <c r="B2050" s="541"/>
      <c r="C2050" s="541"/>
      <c r="D2050" s="542" t="s">
        <v>7422</v>
      </c>
      <c r="E2050" s="542" t="s">
        <v>7422</v>
      </c>
      <c r="F2050" s="542" t="s">
        <v>7423</v>
      </c>
      <c r="G2050" s="540" t="s">
        <v>7424</v>
      </c>
      <c r="H2050" s="542" t="s">
        <v>2469</v>
      </c>
      <c r="I2050" s="542" t="s">
        <v>2469</v>
      </c>
      <c r="J2050" s="542" t="s">
        <v>7421</v>
      </c>
      <c r="K2050" s="540" t="s">
        <v>2478</v>
      </c>
      <c r="L2050" s="540" t="s">
        <v>2478</v>
      </c>
      <c r="M2050" s="540" t="s">
        <v>2478</v>
      </c>
      <c r="N2050" s="540" t="s">
        <v>2478</v>
      </c>
      <c r="O2050" s="540" t="s">
        <v>2478</v>
      </c>
      <c r="P2050" s="540" t="s">
        <v>2478</v>
      </c>
      <c r="Q2050" s="546">
        <v>46302.708333333336</v>
      </c>
      <c r="R2050" s="540" t="s">
        <v>2478</v>
      </c>
      <c r="S2050" s="540" t="s">
        <v>2478</v>
      </c>
    </row>
    <row r="2051" spans="1:19">
      <c r="A2051" s="543" t="s">
        <v>7292</v>
      </c>
      <c r="B2051" s="544"/>
      <c r="C2051" s="544"/>
      <c r="D2051" s="545" t="s">
        <v>7425</v>
      </c>
      <c r="E2051" s="545" t="s">
        <v>7425</v>
      </c>
      <c r="F2051" s="545" t="s">
        <v>7426</v>
      </c>
      <c r="G2051" s="543" t="s">
        <v>7427</v>
      </c>
      <c r="H2051" s="545" t="s">
        <v>2469</v>
      </c>
      <c r="I2051" s="545" t="s">
        <v>2469</v>
      </c>
      <c r="J2051" s="545" t="s">
        <v>7421</v>
      </c>
      <c r="K2051" s="543" t="s">
        <v>2478</v>
      </c>
      <c r="L2051" s="543" t="s">
        <v>2478</v>
      </c>
      <c r="M2051" s="543" t="s">
        <v>2478</v>
      </c>
      <c r="N2051" s="543" t="s">
        <v>2478</v>
      </c>
      <c r="O2051" s="543" t="s">
        <v>2478</v>
      </c>
      <c r="P2051" s="543" t="s">
        <v>2478</v>
      </c>
      <c r="Q2051" s="547">
        <v>46119.708333333336</v>
      </c>
      <c r="R2051" s="543" t="s">
        <v>2478</v>
      </c>
      <c r="S2051" s="543" t="s">
        <v>2478</v>
      </c>
    </row>
    <row r="2052" spans="1:19">
      <c r="A2052" s="540" t="s">
        <v>7292</v>
      </c>
      <c r="B2052" s="542">
        <v>108004</v>
      </c>
      <c r="C2052" s="542">
        <v>753302</v>
      </c>
      <c r="D2052" s="542" t="s">
        <v>7428</v>
      </c>
      <c r="E2052" s="542" t="s">
        <v>7428</v>
      </c>
      <c r="F2052" s="542" t="s">
        <v>7429</v>
      </c>
      <c r="G2052" s="540" t="s">
        <v>7430</v>
      </c>
      <c r="H2052" s="542" t="s">
        <v>2469</v>
      </c>
      <c r="I2052" s="542" t="s">
        <v>2469</v>
      </c>
      <c r="J2052" s="542" t="s">
        <v>6288</v>
      </c>
      <c r="K2052" s="540" t="s">
        <v>2478</v>
      </c>
      <c r="L2052" s="540" t="s">
        <v>7154</v>
      </c>
      <c r="M2052" s="540" t="s">
        <v>7155</v>
      </c>
      <c r="N2052" s="540" t="s">
        <v>7156</v>
      </c>
      <c r="O2052" s="540" t="s">
        <v>2478</v>
      </c>
      <c r="P2052" s="540" t="s">
        <v>2478</v>
      </c>
      <c r="Q2052" s="546">
        <v>46105.708333333336</v>
      </c>
      <c r="R2052" s="540" t="s">
        <v>2478</v>
      </c>
      <c r="S2052" s="540" t="s">
        <v>2478</v>
      </c>
    </row>
    <row r="2053" spans="1:19">
      <c r="A2053" s="543" t="s">
        <v>7292</v>
      </c>
      <c r="B2053" s="545">
        <v>108004</v>
      </c>
      <c r="C2053" s="545">
        <v>753302</v>
      </c>
      <c r="D2053" s="545" t="s">
        <v>7431</v>
      </c>
      <c r="E2053" s="545" t="s">
        <v>7431</v>
      </c>
      <c r="F2053" s="545" t="s">
        <v>7432</v>
      </c>
      <c r="G2053" s="543" t="s">
        <v>7433</v>
      </c>
      <c r="H2053" s="545" t="s">
        <v>2469</v>
      </c>
      <c r="I2053" s="545" t="s">
        <v>2469</v>
      </c>
      <c r="J2053" s="545" t="s">
        <v>6288</v>
      </c>
      <c r="K2053" s="543" t="s">
        <v>2478</v>
      </c>
      <c r="L2053" s="543" t="s">
        <v>7154</v>
      </c>
      <c r="M2053" s="543" t="s">
        <v>7155</v>
      </c>
      <c r="N2053" s="543" t="s">
        <v>7156</v>
      </c>
      <c r="O2053" s="543" t="s">
        <v>2478</v>
      </c>
      <c r="P2053" s="543" t="s">
        <v>2478</v>
      </c>
      <c r="Q2053" s="547">
        <v>46119.708333333336</v>
      </c>
      <c r="R2053" s="543" t="s">
        <v>2478</v>
      </c>
      <c r="S2053" s="543" t="s">
        <v>2478</v>
      </c>
    </row>
    <row r="2054" spans="1:19">
      <c r="A2054" s="540" t="s">
        <v>7292</v>
      </c>
      <c r="B2054" s="541"/>
      <c r="C2054" s="541"/>
      <c r="D2054" s="542" t="s">
        <v>7434</v>
      </c>
      <c r="E2054" s="542" t="s">
        <v>7434</v>
      </c>
      <c r="F2054" s="542" t="s">
        <v>7435</v>
      </c>
      <c r="G2054" s="540" t="s">
        <v>7436</v>
      </c>
      <c r="H2054" s="542" t="s">
        <v>2469</v>
      </c>
      <c r="I2054" s="542" t="s">
        <v>2469</v>
      </c>
      <c r="J2054" s="542" t="s">
        <v>7421</v>
      </c>
      <c r="K2054" s="540" t="s">
        <v>2478</v>
      </c>
      <c r="L2054" s="540" t="s">
        <v>2478</v>
      </c>
      <c r="M2054" s="540" t="s">
        <v>2478</v>
      </c>
      <c r="N2054" s="540" t="s">
        <v>2478</v>
      </c>
      <c r="O2054" s="540" t="s">
        <v>2478</v>
      </c>
      <c r="P2054" s="540" t="s">
        <v>2478</v>
      </c>
      <c r="Q2054" s="546">
        <v>46213.708333333336</v>
      </c>
      <c r="R2054" s="540" t="s">
        <v>2478</v>
      </c>
      <c r="S2054" s="540" t="s">
        <v>2478</v>
      </c>
    </row>
    <row r="2055" spans="1:19">
      <c r="A2055" s="543" t="s">
        <v>7292</v>
      </c>
      <c r="B2055" s="545">
        <v>11859</v>
      </c>
      <c r="C2055" s="545">
        <v>551963</v>
      </c>
      <c r="D2055" s="545" t="s">
        <v>7437</v>
      </c>
      <c r="E2055" s="545" t="s">
        <v>7437</v>
      </c>
      <c r="F2055" s="545" t="s">
        <v>7438</v>
      </c>
      <c r="G2055" s="543" t="s">
        <v>7439</v>
      </c>
      <c r="H2055" s="545" t="s">
        <v>2546</v>
      </c>
      <c r="I2055" s="545" t="s">
        <v>2546</v>
      </c>
      <c r="J2055" s="543" t="s">
        <v>7440</v>
      </c>
      <c r="K2055" s="543" t="s">
        <v>2478</v>
      </c>
      <c r="L2055" s="543" t="s">
        <v>2546</v>
      </c>
      <c r="M2055" s="543" t="s">
        <v>7324</v>
      </c>
      <c r="N2055" s="543" t="s">
        <v>2204</v>
      </c>
      <c r="O2055" s="543" t="s">
        <v>2478</v>
      </c>
      <c r="P2055" s="543" t="s">
        <v>2478</v>
      </c>
      <c r="Q2055" s="547">
        <v>45737.333333333336</v>
      </c>
      <c r="R2055" s="547">
        <v>45136</v>
      </c>
      <c r="S2055" s="547">
        <v>45917.761250000003</v>
      </c>
    </row>
    <row r="2056" spans="1:19">
      <c r="A2056" s="540" t="s">
        <v>7292</v>
      </c>
      <c r="B2056" s="542">
        <v>11859</v>
      </c>
      <c r="C2056" s="542">
        <v>551963</v>
      </c>
      <c r="D2056" s="542" t="s">
        <v>7441</v>
      </c>
      <c r="E2056" s="542" t="s">
        <v>7441</v>
      </c>
      <c r="F2056" s="542" t="s">
        <v>7442</v>
      </c>
      <c r="G2056" s="540" t="s">
        <v>7443</v>
      </c>
      <c r="H2056" s="542" t="s">
        <v>2546</v>
      </c>
      <c r="I2056" s="542" t="s">
        <v>2546</v>
      </c>
      <c r="J2056" s="540" t="s">
        <v>7440</v>
      </c>
      <c r="K2056" s="540" t="s">
        <v>2478</v>
      </c>
      <c r="L2056" s="540" t="s">
        <v>2546</v>
      </c>
      <c r="M2056" s="540" t="s">
        <v>7324</v>
      </c>
      <c r="N2056" s="540" t="s">
        <v>2204</v>
      </c>
      <c r="O2056" s="540" t="s">
        <v>2478</v>
      </c>
      <c r="P2056" s="540" t="s">
        <v>2478</v>
      </c>
      <c r="Q2056" s="546">
        <v>45737.333333333336</v>
      </c>
      <c r="R2056" s="546">
        <v>45136</v>
      </c>
      <c r="S2056" s="546">
        <v>45917.761250000003</v>
      </c>
    </row>
    <row r="2057" spans="1:19">
      <c r="A2057" s="543" t="s">
        <v>7292</v>
      </c>
      <c r="B2057" s="545">
        <v>11859</v>
      </c>
      <c r="C2057" s="545">
        <v>551963</v>
      </c>
      <c r="D2057" s="545" t="s">
        <v>7444</v>
      </c>
      <c r="E2057" s="545" t="s">
        <v>7444</v>
      </c>
      <c r="F2057" s="545" t="s">
        <v>7445</v>
      </c>
      <c r="G2057" s="543" t="s">
        <v>7446</v>
      </c>
      <c r="H2057" s="545" t="s">
        <v>2546</v>
      </c>
      <c r="I2057" s="545" t="s">
        <v>2546</v>
      </c>
      <c r="J2057" s="543" t="s">
        <v>7440</v>
      </c>
      <c r="K2057" s="543" t="s">
        <v>2478</v>
      </c>
      <c r="L2057" s="543" t="s">
        <v>2546</v>
      </c>
      <c r="M2057" s="543" t="s">
        <v>7324</v>
      </c>
      <c r="N2057" s="543" t="s">
        <v>2204</v>
      </c>
      <c r="O2057" s="543" t="s">
        <v>2478</v>
      </c>
      <c r="P2057" s="543" t="s">
        <v>2478</v>
      </c>
      <c r="Q2057" s="547">
        <v>45737.333333333336</v>
      </c>
      <c r="R2057" s="547">
        <v>45136</v>
      </c>
      <c r="S2057" s="547">
        <v>45917.761250000003</v>
      </c>
    </row>
    <row r="2058" spans="1:19">
      <c r="A2058" s="540" t="s">
        <v>7292</v>
      </c>
      <c r="B2058" s="542">
        <v>1294</v>
      </c>
      <c r="C2058" s="542">
        <v>83182</v>
      </c>
      <c r="D2058" s="542">
        <v>90102</v>
      </c>
      <c r="E2058" s="542">
        <v>90102</v>
      </c>
      <c r="F2058" s="542" t="s">
        <v>7447</v>
      </c>
      <c r="G2058" s="540" t="s">
        <v>7448</v>
      </c>
      <c r="H2058" s="542" t="s">
        <v>2546</v>
      </c>
      <c r="I2058" s="541" t="s">
        <v>2478</v>
      </c>
      <c r="J2058" s="540" t="s">
        <v>2478</v>
      </c>
      <c r="K2058" s="540" t="s">
        <v>2478</v>
      </c>
      <c r="L2058" s="540" t="s">
        <v>2546</v>
      </c>
      <c r="M2058" s="540" t="s">
        <v>6209</v>
      </c>
      <c r="N2058" s="540" t="s">
        <v>2210</v>
      </c>
      <c r="O2058" s="540" t="s">
        <v>2478</v>
      </c>
      <c r="P2058" s="540" t="s">
        <v>2478</v>
      </c>
      <c r="Q2058" s="540" t="s">
        <v>2478</v>
      </c>
      <c r="R2058" s="540" t="s">
        <v>2478</v>
      </c>
      <c r="S2058" s="546">
        <v>43866.533356481479</v>
      </c>
    </row>
    <row r="2059" spans="1:19">
      <c r="A2059" s="543" t="s">
        <v>7292</v>
      </c>
      <c r="B2059" s="544"/>
      <c r="C2059" s="544"/>
      <c r="D2059" s="545">
        <v>90102</v>
      </c>
      <c r="E2059" s="545">
        <v>90102</v>
      </c>
      <c r="F2059" s="545" t="s">
        <v>7449</v>
      </c>
      <c r="G2059" s="543" t="s">
        <v>7450</v>
      </c>
      <c r="H2059" s="545" t="s">
        <v>2469</v>
      </c>
      <c r="I2059" s="544" t="s">
        <v>2478</v>
      </c>
      <c r="J2059" s="543" t="s">
        <v>2478</v>
      </c>
      <c r="K2059" s="543" t="s">
        <v>2478</v>
      </c>
      <c r="L2059" s="543" t="s">
        <v>2478</v>
      </c>
      <c r="M2059" s="543" t="s">
        <v>2478</v>
      </c>
      <c r="N2059" s="543" t="s">
        <v>2478</v>
      </c>
      <c r="O2059" s="543" t="s">
        <v>2478</v>
      </c>
      <c r="P2059" s="543" t="s">
        <v>2478</v>
      </c>
      <c r="Q2059" s="543" t="s">
        <v>2478</v>
      </c>
      <c r="R2059" s="543" t="s">
        <v>2478</v>
      </c>
      <c r="S2059" s="543" t="s">
        <v>2478</v>
      </c>
    </row>
    <row r="2060" spans="1:19">
      <c r="A2060" s="540" t="s">
        <v>7292</v>
      </c>
      <c r="B2060" s="541"/>
      <c r="C2060" s="541"/>
      <c r="D2060" s="542">
        <v>10157</v>
      </c>
      <c r="E2060" s="542">
        <v>10157</v>
      </c>
      <c r="F2060" s="542" t="s">
        <v>7451</v>
      </c>
      <c r="G2060" s="540" t="s">
        <v>7452</v>
      </c>
      <c r="H2060" s="542" t="s">
        <v>2469</v>
      </c>
      <c r="I2060" s="542" t="s">
        <v>2469</v>
      </c>
      <c r="J2060" s="540" t="s">
        <v>2478</v>
      </c>
      <c r="K2060" s="540" t="s">
        <v>2478</v>
      </c>
      <c r="L2060" s="540" t="s">
        <v>2478</v>
      </c>
      <c r="M2060" s="540" t="s">
        <v>2478</v>
      </c>
      <c r="N2060" s="540" t="s">
        <v>2478</v>
      </c>
      <c r="O2060" s="546">
        <v>46073.333333333336</v>
      </c>
      <c r="P2060" s="540" t="s">
        <v>2478</v>
      </c>
      <c r="Q2060" s="546">
        <v>46118.708333333336</v>
      </c>
      <c r="R2060" s="540" t="s">
        <v>2478</v>
      </c>
      <c r="S2060" s="540" t="s">
        <v>2478</v>
      </c>
    </row>
    <row r="2061" spans="1:19">
      <c r="A2061" s="543" t="s">
        <v>7453</v>
      </c>
      <c r="B2061" s="545">
        <v>107753</v>
      </c>
      <c r="C2061" s="545">
        <v>668665</v>
      </c>
      <c r="D2061" s="545">
        <v>10042</v>
      </c>
      <c r="E2061" s="545">
        <v>10042</v>
      </c>
      <c r="F2061" s="545" t="s">
        <v>7454</v>
      </c>
      <c r="G2061" s="543" t="s">
        <v>7455</v>
      </c>
      <c r="H2061" s="545" t="s">
        <v>3468</v>
      </c>
      <c r="I2061" s="545" t="s">
        <v>2469</v>
      </c>
      <c r="J2061" s="543" t="s">
        <v>2478</v>
      </c>
      <c r="K2061" s="543" t="s">
        <v>2478</v>
      </c>
      <c r="L2061" s="543" t="s">
        <v>7154</v>
      </c>
      <c r="M2061" s="543" t="s">
        <v>7155</v>
      </c>
      <c r="N2061" s="543" t="s">
        <v>7156</v>
      </c>
      <c r="O2061" s="543" t="s">
        <v>2478</v>
      </c>
      <c r="P2061" s="543" t="s">
        <v>2478</v>
      </c>
      <c r="Q2061" s="547">
        <v>44931.568333333336</v>
      </c>
      <c r="R2061" s="547">
        <v>45230</v>
      </c>
      <c r="S2061" s="543" t="s">
        <v>2478</v>
      </c>
    </row>
    <row r="2062" spans="1:19">
      <c r="A2062" s="540" t="s">
        <v>7453</v>
      </c>
      <c r="B2062" s="541"/>
      <c r="C2062" s="541"/>
      <c r="D2062" s="542">
        <v>10042</v>
      </c>
      <c r="E2062" s="542">
        <v>10042</v>
      </c>
      <c r="F2062" s="542" t="s">
        <v>7456</v>
      </c>
      <c r="G2062" s="540" t="s">
        <v>7457</v>
      </c>
      <c r="H2062" s="542" t="s">
        <v>3519</v>
      </c>
      <c r="I2062" s="542" t="s">
        <v>2469</v>
      </c>
      <c r="J2062" s="540" t="s">
        <v>2478</v>
      </c>
      <c r="K2062" s="540" t="s">
        <v>2478</v>
      </c>
      <c r="L2062" s="540" t="s">
        <v>2478</v>
      </c>
      <c r="M2062" s="540" t="s">
        <v>2478</v>
      </c>
      <c r="N2062" s="540" t="s">
        <v>2478</v>
      </c>
      <c r="O2062" s="540" t="s">
        <v>2478</v>
      </c>
      <c r="P2062" s="540" t="s">
        <v>2478</v>
      </c>
      <c r="Q2062" s="546">
        <v>44931.568333333336</v>
      </c>
      <c r="R2062" s="540" t="s">
        <v>2478</v>
      </c>
      <c r="S2062" s="540" t="s">
        <v>2478</v>
      </c>
    </row>
    <row r="2063" spans="1:19">
      <c r="A2063" s="543" t="s">
        <v>7453</v>
      </c>
      <c r="B2063" s="544"/>
      <c r="C2063" s="544"/>
      <c r="D2063" s="545">
        <v>10042</v>
      </c>
      <c r="E2063" s="545">
        <v>10042</v>
      </c>
      <c r="F2063" s="545" t="s">
        <v>7458</v>
      </c>
      <c r="G2063" s="543" t="s">
        <v>7459</v>
      </c>
      <c r="H2063" s="545" t="s">
        <v>3519</v>
      </c>
      <c r="I2063" s="545" t="s">
        <v>2469</v>
      </c>
      <c r="J2063" s="543" t="s">
        <v>2478</v>
      </c>
      <c r="K2063" s="543" t="s">
        <v>2478</v>
      </c>
      <c r="L2063" s="543" t="s">
        <v>2478</v>
      </c>
      <c r="M2063" s="543" t="s">
        <v>2478</v>
      </c>
      <c r="N2063" s="543" t="s">
        <v>2478</v>
      </c>
      <c r="O2063" s="543" t="s">
        <v>2478</v>
      </c>
      <c r="P2063" s="543" t="s">
        <v>2478</v>
      </c>
      <c r="Q2063" s="547">
        <v>44931.568333333336</v>
      </c>
      <c r="R2063" s="543" t="s">
        <v>2478</v>
      </c>
      <c r="S2063" s="543" t="s">
        <v>2478</v>
      </c>
    </row>
    <row r="2064" spans="1:19">
      <c r="A2064" s="540" t="s">
        <v>7453</v>
      </c>
      <c r="B2064" s="541"/>
      <c r="C2064" s="541"/>
      <c r="D2064" s="542">
        <v>10042</v>
      </c>
      <c r="E2064" s="542">
        <v>10042</v>
      </c>
      <c r="F2064" s="542" t="s">
        <v>7460</v>
      </c>
      <c r="G2064" s="540" t="s">
        <v>7461</v>
      </c>
      <c r="H2064" s="542" t="s">
        <v>2469</v>
      </c>
      <c r="I2064" s="542" t="s">
        <v>2469</v>
      </c>
      <c r="J2064" s="540" t="s">
        <v>2478</v>
      </c>
      <c r="K2064" s="540" t="s">
        <v>2478</v>
      </c>
      <c r="L2064" s="540" t="s">
        <v>2478</v>
      </c>
      <c r="M2064" s="540" t="s">
        <v>2478</v>
      </c>
      <c r="N2064" s="540" t="s">
        <v>2478</v>
      </c>
      <c r="O2064" s="540" t="s">
        <v>2478</v>
      </c>
      <c r="P2064" s="540" t="s">
        <v>2478</v>
      </c>
      <c r="Q2064" s="546">
        <v>44931.568333333336</v>
      </c>
      <c r="R2064" s="540" t="s">
        <v>2478</v>
      </c>
      <c r="S2064" s="540" t="s">
        <v>2478</v>
      </c>
    </row>
    <row r="2065" spans="1:19">
      <c r="A2065" s="543" t="s">
        <v>7453</v>
      </c>
      <c r="B2065" s="544"/>
      <c r="C2065" s="544"/>
      <c r="D2065" s="545">
        <v>10042</v>
      </c>
      <c r="E2065" s="545">
        <v>10042</v>
      </c>
      <c r="F2065" s="545" t="s">
        <v>7462</v>
      </c>
      <c r="G2065" s="543" t="s">
        <v>7463</v>
      </c>
      <c r="H2065" s="545" t="s">
        <v>3519</v>
      </c>
      <c r="I2065" s="545" t="s">
        <v>2469</v>
      </c>
      <c r="J2065" s="543" t="s">
        <v>2478</v>
      </c>
      <c r="K2065" s="543" t="s">
        <v>2478</v>
      </c>
      <c r="L2065" s="543" t="s">
        <v>2478</v>
      </c>
      <c r="M2065" s="543" t="s">
        <v>2478</v>
      </c>
      <c r="N2065" s="543" t="s">
        <v>2478</v>
      </c>
      <c r="O2065" s="543" t="s">
        <v>2478</v>
      </c>
      <c r="P2065" s="543" t="s">
        <v>2478</v>
      </c>
      <c r="Q2065" s="547">
        <v>44931.568333333336</v>
      </c>
      <c r="R2065" s="543" t="s">
        <v>2478</v>
      </c>
      <c r="S2065" s="543" t="s">
        <v>2478</v>
      </c>
    </row>
    <row r="2066" spans="1:19">
      <c r="A2066" s="540" t="s">
        <v>7453</v>
      </c>
      <c r="B2066" s="541"/>
      <c r="C2066" s="541"/>
      <c r="D2066" s="542">
        <v>10042</v>
      </c>
      <c r="E2066" s="542">
        <v>10042</v>
      </c>
      <c r="F2066" s="542" t="s">
        <v>7464</v>
      </c>
      <c r="G2066" s="540" t="s">
        <v>7465</v>
      </c>
      <c r="H2066" s="542" t="s">
        <v>3519</v>
      </c>
      <c r="I2066" s="542" t="s">
        <v>2469</v>
      </c>
      <c r="J2066" s="540" t="s">
        <v>2478</v>
      </c>
      <c r="K2066" s="540" t="s">
        <v>2478</v>
      </c>
      <c r="L2066" s="540" t="s">
        <v>2478</v>
      </c>
      <c r="M2066" s="540" t="s">
        <v>2478</v>
      </c>
      <c r="N2066" s="540" t="s">
        <v>2478</v>
      </c>
      <c r="O2066" s="540" t="s">
        <v>2478</v>
      </c>
      <c r="P2066" s="540" t="s">
        <v>2478</v>
      </c>
      <c r="Q2066" s="546">
        <v>44931.568333333336</v>
      </c>
      <c r="R2066" s="540" t="s">
        <v>2478</v>
      </c>
      <c r="S2066" s="540" t="s">
        <v>2478</v>
      </c>
    </row>
    <row r="2067" spans="1:19">
      <c r="A2067" s="543" t="s">
        <v>7453</v>
      </c>
      <c r="B2067" s="544"/>
      <c r="C2067" s="544"/>
      <c r="D2067" s="545">
        <v>10042</v>
      </c>
      <c r="E2067" s="545">
        <v>10042</v>
      </c>
      <c r="F2067" s="545" t="s">
        <v>7466</v>
      </c>
      <c r="G2067" s="543" t="s">
        <v>7467</v>
      </c>
      <c r="H2067" s="545" t="s">
        <v>2469</v>
      </c>
      <c r="I2067" s="545" t="s">
        <v>2469</v>
      </c>
      <c r="J2067" s="543" t="s">
        <v>2478</v>
      </c>
      <c r="K2067" s="543" t="s">
        <v>2478</v>
      </c>
      <c r="L2067" s="543" t="s">
        <v>2478</v>
      </c>
      <c r="M2067" s="543" t="s">
        <v>2478</v>
      </c>
      <c r="N2067" s="543" t="s">
        <v>2478</v>
      </c>
      <c r="O2067" s="543" t="s">
        <v>2478</v>
      </c>
      <c r="P2067" s="543" t="s">
        <v>2478</v>
      </c>
      <c r="Q2067" s="547">
        <v>44931.568333333336</v>
      </c>
      <c r="R2067" s="543" t="s">
        <v>2478</v>
      </c>
      <c r="S2067" s="543" t="s">
        <v>2478</v>
      </c>
    </row>
    <row r="2068" spans="1:19">
      <c r="A2068" s="540" t="s">
        <v>7453</v>
      </c>
      <c r="B2068" s="541"/>
      <c r="C2068" s="541"/>
      <c r="D2068" s="542">
        <v>10042</v>
      </c>
      <c r="E2068" s="542">
        <v>10042</v>
      </c>
      <c r="F2068" s="542" t="s">
        <v>7468</v>
      </c>
      <c r="G2068" s="540" t="s">
        <v>7469</v>
      </c>
      <c r="H2068" s="542" t="s">
        <v>2469</v>
      </c>
      <c r="I2068" s="542" t="s">
        <v>2469</v>
      </c>
      <c r="J2068" s="540" t="s">
        <v>2478</v>
      </c>
      <c r="K2068" s="540" t="s">
        <v>2478</v>
      </c>
      <c r="L2068" s="540" t="s">
        <v>2478</v>
      </c>
      <c r="M2068" s="540" t="s">
        <v>2478</v>
      </c>
      <c r="N2068" s="540" t="s">
        <v>2478</v>
      </c>
      <c r="O2068" s="540" t="s">
        <v>2478</v>
      </c>
      <c r="P2068" s="540" t="s">
        <v>2478</v>
      </c>
      <c r="Q2068" s="546">
        <v>44931.568333333336</v>
      </c>
      <c r="R2068" s="540" t="s">
        <v>2478</v>
      </c>
      <c r="S2068" s="540" t="s">
        <v>2478</v>
      </c>
    </row>
    <row r="2069" spans="1:19">
      <c r="A2069" s="543" t="s">
        <v>7453</v>
      </c>
      <c r="B2069" s="544"/>
      <c r="C2069" s="544"/>
      <c r="D2069" s="545">
        <v>10042</v>
      </c>
      <c r="E2069" s="545">
        <v>10042</v>
      </c>
      <c r="F2069" s="545" t="s">
        <v>7470</v>
      </c>
      <c r="G2069" s="543" t="s">
        <v>7471</v>
      </c>
      <c r="H2069" s="545" t="s">
        <v>3468</v>
      </c>
      <c r="I2069" s="545" t="s">
        <v>2469</v>
      </c>
      <c r="J2069" s="543" t="s">
        <v>2478</v>
      </c>
      <c r="K2069" s="543" t="s">
        <v>2478</v>
      </c>
      <c r="L2069" s="543" t="s">
        <v>2478</v>
      </c>
      <c r="M2069" s="543" t="s">
        <v>2478</v>
      </c>
      <c r="N2069" s="543" t="s">
        <v>2478</v>
      </c>
      <c r="O2069" s="543" t="s">
        <v>2478</v>
      </c>
      <c r="P2069" s="543" t="s">
        <v>2478</v>
      </c>
      <c r="Q2069" s="547">
        <v>44931.568333333336</v>
      </c>
      <c r="R2069" s="543" t="s">
        <v>2478</v>
      </c>
      <c r="S2069" s="543" t="s">
        <v>2478</v>
      </c>
    </row>
    <row r="2070" spans="1:19">
      <c r="A2070" s="540" t="s">
        <v>7453</v>
      </c>
      <c r="B2070" s="541"/>
      <c r="C2070" s="541"/>
      <c r="D2070" s="542">
        <v>10042</v>
      </c>
      <c r="E2070" s="542">
        <v>10042</v>
      </c>
      <c r="F2070" s="542" t="s">
        <v>7472</v>
      </c>
      <c r="G2070" s="540" t="s">
        <v>7473</v>
      </c>
      <c r="H2070" s="542" t="s">
        <v>3468</v>
      </c>
      <c r="I2070" s="542" t="s">
        <v>2469</v>
      </c>
      <c r="J2070" s="540" t="s">
        <v>2478</v>
      </c>
      <c r="K2070" s="540" t="s">
        <v>2478</v>
      </c>
      <c r="L2070" s="540" t="s">
        <v>2478</v>
      </c>
      <c r="M2070" s="540" t="s">
        <v>2478</v>
      </c>
      <c r="N2070" s="540" t="s">
        <v>2478</v>
      </c>
      <c r="O2070" s="540" t="s">
        <v>2478</v>
      </c>
      <c r="P2070" s="540" t="s">
        <v>2478</v>
      </c>
      <c r="Q2070" s="546">
        <v>44931.568333333336</v>
      </c>
      <c r="R2070" s="540" t="s">
        <v>2478</v>
      </c>
      <c r="S2070" s="540" t="s">
        <v>2478</v>
      </c>
    </row>
    <row r="2071" spans="1:19">
      <c r="A2071" s="543" t="s">
        <v>7453</v>
      </c>
      <c r="B2071" s="544"/>
      <c r="C2071" s="544"/>
      <c r="D2071" s="545">
        <v>10042</v>
      </c>
      <c r="E2071" s="545">
        <v>10042</v>
      </c>
      <c r="F2071" s="545" t="s">
        <v>7474</v>
      </c>
      <c r="G2071" s="543" t="s">
        <v>7475</v>
      </c>
      <c r="H2071" s="545" t="s">
        <v>2469</v>
      </c>
      <c r="I2071" s="545" t="s">
        <v>2469</v>
      </c>
      <c r="J2071" s="543" t="s">
        <v>2478</v>
      </c>
      <c r="K2071" s="543" t="s">
        <v>2478</v>
      </c>
      <c r="L2071" s="543" t="s">
        <v>2478</v>
      </c>
      <c r="M2071" s="543" t="s">
        <v>2478</v>
      </c>
      <c r="N2071" s="543" t="s">
        <v>2478</v>
      </c>
      <c r="O2071" s="543" t="s">
        <v>2478</v>
      </c>
      <c r="P2071" s="543" t="s">
        <v>2478</v>
      </c>
      <c r="Q2071" s="547">
        <v>44931.568333333336</v>
      </c>
      <c r="R2071" s="543" t="s">
        <v>2478</v>
      </c>
      <c r="S2071" s="543" t="s">
        <v>2478</v>
      </c>
    </row>
    <row r="2072" spans="1:19">
      <c r="A2072" s="540" t="s">
        <v>7453</v>
      </c>
      <c r="B2072" s="541"/>
      <c r="C2072" s="541"/>
      <c r="D2072" s="542">
        <v>10042</v>
      </c>
      <c r="E2072" s="542">
        <v>10042</v>
      </c>
      <c r="F2072" s="542" t="s">
        <v>7476</v>
      </c>
      <c r="G2072" s="540" t="s">
        <v>7477</v>
      </c>
      <c r="H2072" s="542" t="s">
        <v>3468</v>
      </c>
      <c r="I2072" s="542" t="s">
        <v>2469</v>
      </c>
      <c r="J2072" s="540" t="s">
        <v>2478</v>
      </c>
      <c r="K2072" s="540" t="s">
        <v>2478</v>
      </c>
      <c r="L2072" s="540" t="s">
        <v>2478</v>
      </c>
      <c r="M2072" s="540" t="s">
        <v>2478</v>
      </c>
      <c r="N2072" s="540" t="s">
        <v>2478</v>
      </c>
      <c r="O2072" s="540" t="s">
        <v>2478</v>
      </c>
      <c r="P2072" s="540" t="s">
        <v>2478</v>
      </c>
      <c r="Q2072" s="546">
        <v>44931.568333333336</v>
      </c>
      <c r="R2072" s="540" t="s">
        <v>2478</v>
      </c>
      <c r="S2072" s="540" t="s">
        <v>2478</v>
      </c>
    </row>
    <row r="2073" spans="1:19">
      <c r="A2073" s="543" t="s">
        <v>7453</v>
      </c>
      <c r="B2073" s="544"/>
      <c r="C2073" s="544"/>
      <c r="D2073" s="545">
        <v>10042</v>
      </c>
      <c r="E2073" s="545">
        <v>10042</v>
      </c>
      <c r="F2073" s="545" t="s">
        <v>7478</v>
      </c>
      <c r="G2073" s="543" t="s">
        <v>7479</v>
      </c>
      <c r="H2073" s="545" t="s">
        <v>2469</v>
      </c>
      <c r="I2073" s="545" t="s">
        <v>2469</v>
      </c>
      <c r="J2073" s="543" t="s">
        <v>2478</v>
      </c>
      <c r="K2073" s="543" t="s">
        <v>2478</v>
      </c>
      <c r="L2073" s="543" t="s">
        <v>2478</v>
      </c>
      <c r="M2073" s="543" t="s">
        <v>2478</v>
      </c>
      <c r="N2073" s="543" t="s">
        <v>2478</v>
      </c>
      <c r="O2073" s="543" t="s">
        <v>2478</v>
      </c>
      <c r="P2073" s="543" t="s">
        <v>2478</v>
      </c>
      <c r="Q2073" s="547">
        <v>44931.568333333336</v>
      </c>
      <c r="R2073" s="543" t="s">
        <v>2478</v>
      </c>
      <c r="S2073" s="543" t="s">
        <v>2478</v>
      </c>
    </row>
    <row r="2074" spans="1:19">
      <c r="A2074" s="540" t="s">
        <v>7453</v>
      </c>
      <c r="B2074" s="541"/>
      <c r="C2074" s="541"/>
      <c r="D2074" s="542">
        <v>10042</v>
      </c>
      <c r="E2074" s="542">
        <v>10042</v>
      </c>
      <c r="F2074" s="542" t="s">
        <v>7480</v>
      </c>
      <c r="G2074" s="540" t="s">
        <v>7481</v>
      </c>
      <c r="H2074" s="542" t="s">
        <v>2469</v>
      </c>
      <c r="I2074" s="542" t="s">
        <v>2469</v>
      </c>
      <c r="J2074" s="540" t="s">
        <v>2478</v>
      </c>
      <c r="K2074" s="540" t="s">
        <v>2478</v>
      </c>
      <c r="L2074" s="540" t="s">
        <v>2478</v>
      </c>
      <c r="M2074" s="540" t="s">
        <v>2478</v>
      </c>
      <c r="N2074" s="540" t="s">
        <v>2478</v>
      </c>
      <c r="O2074" s="540" t="s">
        <v>2478</v>
      </c>
      <c r="P2074" s="540" t="s">
        <v>2478</v>
      </c>
      <c r="Q2074" s="546">
        <v>44931.568333333336</v>
      </c>
      <c r="R2074" s="540" t="s">
        <v>2478</v>
      </c>
      <c r="S2074" s="540" t="s">
        <v>2478</v>
      </c>
    </row>
    <row r="2075" spans="1:19">
      <c r="A2075" s="543" t="s">
        <v>7453</v>
      </c>
      <c r="B2075" s="544"/>
      <c r="C2075" s="544"/>
      <c r="D2075" s="545">
        <v>10042</v>
      </c>
      <c r="E2075" s="545">
        <v>10042</v>
      </c>
      <c r="F2075" s="545" t="s">
        <v>7482</v>
      </c>
      <c r="G2075" s="543" t="s">
        <v>7483</v>
      </c>
      <c r="H2075" s="545" t="s">
        <v>2469</v>
      </c>
      <c r="I2075" s="545" t="s">
        <v>2469</v>
      </c>
      <c r="J2075" s="543" t="s">
        <v>2478</v>
      </c>
      <c r="K2075" s="543" t="s">
        <v>2478</v>
      </c>
      <c r="L2075" s="543" t="s">
        <v>2478</v>
      </c>
      <c r="M2075" s="543" t="s">
        <v>2478</v>
      </c>
      <c r="N2075" s="543" t="s">
        <v>2478</v>
      </c>
      <c r="O2075" s="543" t="s">
        <v>2478</v>
      </c>
      <c r="P2075" s="543" t="s">
        <v>2478</v>
      </c>
      <c r="Q2075" s="547">
        <v>44931.568333333336</v>
      </c>
      <c r="R2075" s="543" t="s">
        <v>2478</v>
      </c>
      <c r="S2075" s="543" t="s">
        <v>2478</v>
      </c>
    </row>
    <row r="2076" spans="1:19">
      <c r="A2076" s="540" t="s">
        <v>7453</v>
      </c>
      <c r="B2076" s="541"/>
      <c r="C2076" s="541"/>
      <c r="D2076" s="542">
        <v>10042</v>
      </c>
      <c r="E2076" s="542">
        <v>10042</v>
      </c>
      <c r="F2076" s="542" t="s">
        <v>7484</v>
      </c>
      <c r="G2076" s="540" t="s">
        <v>7485</v>
      </c>
      <c r="H2076" s="542" t="s">
        <v>3468</v>
      </c>
      <c r="I2076" s="542" t="s">
        <v>2469</v>
      </c>
      <c r="J2076" s="540" t="s">
        <v>2478</v>
      </c>
      <c r="K2076" s="540" t="s">
        <v>2478</v>
      </c>
      <c r="L2076" s="540" t="s">
        <v>2478</v>
      </c>
      <c r="M2076" s="540" t="s">
        <v>2478</v>
      </c>
      <c r="N2076" s="540" t="s">
        <v>2478</v>
      </c>
      <c r="O2076" s="540" t="s">
        <v>2478</v>
      </c>
      <c r="P2076" s="540" t="s">
        <v>2478</v>
      </c>
      <c r="Q2076" s="546">
        <v>44931.568333333336</v>
      </c>
      <c r="R2076" s="540" t="s">
        <v>2478</v>
      </c>
      <c r="S2076" s="540" t="s">
        <v>2478</v>
      </c>
    </row>
    <row r="2077" spans="1:19">
      <c r="A2077" s="543" t="s">
        <v>7453</v>
      </c>
      <c r="B2077" s="544"/>
      <c r="C2077" s="544"/>
      <c r="D2077" s="545">
        <v>10042</v>
      </c>
      <c r="E2077" s="545">
        <v>10042</v>
      </c>
      <c r="F2077" s="545" t="s">
        <v>7486</v>
      </c>
      <c r="G2077" s="543" t="s">
        <v>7487</v>
      </c>
      <c r="H2077" s="545" t="s">
        <v>3468</v>
      </c>
      <c r="I2077" s="545" t="s">
        <v>2469</v>
      </c>
      <c r="J2077" s="543" t="s">
        <v>2478</v>
      </c>
      <c r="K2077" s="543" t="s">
        <v>2478</v>
      </c>
      <c r="L2077" s="543" t="s">
        <v>2478</v>
      </c>
      <c r="M2077" s="543" t="s">
        <v>2478</v>
      </c>
      <c r="N2077" s="543" t="s">
        <v>2478</v>
      </c>
      <c r="O2077" s="543" t="s">
        <v>2478</v>
      </c>
      <c r="P2077" s="543" t="s">
        <v>2478</v>
      </c>
      <c r="Q2077" s="547">
        <v>44931.568333333336</v>
      </c>
      <c r="R2077" s="543" t="s">
        <v>2478</v>
      </c>
      <c r="S2077" s="543" t="s">
        <v>2478</v>
      </c>
    </row>
    <row r="2078" spans="1:19">
      <c r="A2078" s="540" t="s">
        <v>7453</v>
      </c>
      <c r="B2078" s="541"/>
      <c r="C2078" s="541"/>
      <c r="D2078" s="542">
        <v>10042</v>
      </c>
      <c r="E2078" s="542">
        <v>10042</v>
      </c>
      <c r="F2078" s="542" t="s">
        <v>7488</v>
      </c>
      <c r="G2078" s="540" t="s">
        <v>7489</v>
      </c>
      <c r="H2078" s="542" t="s">
        <v>3468</v>
      </c>
      <c r="I2078" s="542" t="s">
        <v>2469</v>
      </c>
      <c r="J2078" s="540" t="s">
        <v>2478</v>
      </c>
      <c r="K2078" s="540" t="s">
        <v>2478</v>
      </c>
      <c r="L2078" s="540" t="s">
        <v>2478</v>
      </c>
      <c r="M2078" s="540" t="s">
        <v>2478</v>
      </c>
      <c r="N2078" s="540" t="s">
        <v>2478</v>
      </c>
      <c r="O2078" s="540" t="s">
        <v>2478</v>
      </c>
      <c r="P2078" s="540" t="s">
        <v>2478</v>
      </c>
      <c r="Q2078" s="546">
        <v>44931.568333333336</v>
      </c>
      <c r="R2078" s="540" t="s">
        <v>2478</v>
      </c>
      <c r="S2078" s="540" t="s">
        <v>2478</v>
      </c>
    </row>
    <row r="2079" spans="1:19">
      <c r="A2079" s="543" t="s">
        <v>7453</v>
      </c>
      <c r="B2079" s="544"/>
      <c r="C2079" s="544"/>
      <c r="D2079" s="545">
        <v>10042</v>
      </c>
      <c r="E2079" s="545">
        <v>10042</v>
      </c>
      <c r="F2079" s="545" t="s">
        <v>7490</v>
      </c>
      <c r="G2079" s="543" t="s">
        <v>7491</v>
      </c>
      <c r="H2079" s="545" t="s">
        <v>2469</v>
      </c>
      <c r="I2079" s="545" t="s">
        <v>2469</v>
      </c>
      <c r="J2079" s="543" t="s">
        <v>2478</v>
      </c>
      <c r="K2079" s="543" t="s">
        <v>2478</v>
      </c>
      <c r="L2079" s="543" t="s">
        <v>2478</v>
      </c>
      <c r="M2079" s="543" t="s">
        <v>2478</v>
      </c>
      <c r="N2079" s="543" t="s">
        <v>2478</v>
      </c>
      <c r="O2079" s="543" t="s">
        <v>2478</v>
      </c>
      <c r="P2079" s="543" t="s">
        <v>2478</v>
      </c>
      <c r="Q2079" s="547">
        <v>44931.568333333336</v>
      </c>
      <c r="R2079" s="543" t="s">
        <v>2478</v>
      </c>
      <c r="S2079" s="543" t="s">
        <v>2478</v>
      </c>
    </row>
    <row r="2080" spans="1:19">
      <c r="A2080" s="540" t="s">
        <v>7453</v>
      </c>
      <c r="B2080" s="541"/>
      <c r="C2080" s="541"/>
      <c r="D2080" s="542">
        <v>10042</v>
      </c>
      <c r="E2080" s="542">
        <v>10042</v>
      </c>
      <c r="F2080" s="542" t="s">
        <v>7492</v>
      </c>
      <c r="G2080" s="540" t="s">
        <v>7493</v>
      </c>
      <c r="H2080" s="542" t="s">
        <v>3468</v>
      </c>
      <c r="I2080" s="542" t="s">
        <v>2469</v>
      </c>
      <c r="J2080" s="540" t="s">
        <v>2478</v>
      </c>
      <c r="K2080" s="540" t="s">
        <v>2478</v>
      </c>
      <c r="L2080" s="540" t="s">
        <v>2478</v>
      </c>
      <c r="M2080" s="540" t="s">
        <v>2478</v>
      </c>
      <c r="N2080" s="540" t="s">
        <v>2478</v>
      </c>
      <c r="O2080" s="540" t="s">
        <v>2478</v>
      </c>
      <c r="P2080" s="540" t="s">
        <v>2478</v>
      </c>
      <c r="Q2080" s="546">
        <v>44931.568333333336</v>
      </c>
      <c r="R2080" s="540" t="s">
        <v>2478</v>
      </c>
      <c r="S2080" s="540" t="s">
        <v>2478</v>
      </c>
    </row>
    <row r="2081" spans="1:19">
      <c r="A2081" s="543" t="s">
        <v>7453</v>
      </c>
      <c r="B2081" s="544"/>
      <c r="C2081" s="544"/>
      <c r="D2081" s="545">
        <v>10042</v>
      </c>
      <c r="E2081" s="545">
        <v>10042</v>
      </c>
      <c r="F2081" s="545" t="s">
        <v>7494</v>
      </c>
      <c r="G2081" s="543" t="s">
        <v>7495</v>
      </c>
      <c r="H2081" s="545" t="s">
        <v>3468</v>
      </c>
      <c r="I2081" s="545" t="s">
        <v>2469</v>
      </c>
      <c r="J2081" s="543" t="s">
        <v>2478</v>
      </c>
      <c r="K2081" s="543" t="s">
        <v>2478</v>
      </c>
      <c r="L2081" s="543" t="s">
        <v>2478</v>
      </c>
      <c r="M2081" s="543" t="s">
        <v>2478</v>
      </c>
      <c r="N2081" s="543" t="s">
        <v>2478</v>
      </c>
      <c r="O2081" s="543" t="s">
        <v>2478</v>
      </c>
      <c r="P2081" s="543" t="s">
        <v>2478</v>
      </c>
      <c r="Q2081" s="547">
        <v>44931.568333333336</v>
      </c>
      <c r="R2081" s="543" t="s">
        <v>2478</v>
      </c>
      <c r="S2081" s="543" t="s">
        <v>2478</v>
      </c>
    </row>
    <row r="2082" spans="1:19">
      <c r="A2082" s="540" t="s">
        <v>7453</v>
      </c>
      <c r="B2082" s="541"/>
      <c r="C2082" s="541"/>
      <c r="D2082" s="542">
        <v>10042</v>
      </c>
      <c r="E2082" s="542">
        <v>10042</v>
      </c>
      <c r="F2082" s="542" t="s">
        <v>7496</v>
      </c>
      <c r="G2082" s="540" t="s">
        <v>7497</v>
      </c>
      <c r="H2082" s="542" t="s">
        <v>2469</v>
      </c>
      <c r="I2082" s="542" t="s">
        <v>2469</v>
      </c>
      <c r="J2082" s="540" t="s">
        <v>2478</v>
      </c>
      <c r="K2082" s="540" t="s">
        <v>2478</v>
      </c>
      <c r="L2082" s="540" t="s">
        <v>2478</v>
      </c>
      <c r="M2082" s="540" t="s">
        <v>2478</v>
      </c>
      <c r="N2082" s="540" t="s">
        <v>2478</v>
      </c>
      <c r="O2082" s="540" t="s">
        <v>2478</v>
      </c>
      <c r="P2082" s="540" t="s">
        <v>2478</v>
      </c>
      <c r="Q2082" s="546">
        <v>44931.568333333336</v>
      </c>
      <c r="R2082" s="540" t="s">
        <v>2478</v>
      </c>
      <c r="S2082" s="540" t="s">
        <v>2478</v>
      </c>
    </row>
    <row r="2083" spans="1:19">
      <c r="A2083" s="543" t="s">
        <v>7453</v>
      </c>
      <c r="B2083" s="544"/>
      <c r="C2083" s="544"/>
      <c r="D2083" s="545">
        <v>10042</v>
      </c>
      <c r="E2083" s="545">
        <v>10042</v>
      </c>
      <c r="F2083" s="545" t="s">
        <v>7498</v>
      </c>
      <c r="G2083" s="543" t="s">
        <v>7499</v>
      </c>
      <c r="H2083" s="545" t="s">
        <v>2546</v>
      </c>
      <c r="I2083" s="545" t="s">
        <v>2469</v>
      </c>
      <c r="J2083" s="543" t="s">
        <v>2478</v>
      </c>
      <c r="K2083" s="543" t="s">
        <v>2478</v>
      </c>
      <c r="L2083" s="543" t="s">
        <v>2478</v>
      </c>
      <c r="M2083" s="543" t="s">
        <v>2478</v>
      </c>
      <c r="N2083" s="543" t="s">
        <v>2478</v>
      </c>
      <c r="O2083" s="543" t="s">
        <v>2478</v>
      </c>
      <c r="P2083" s="543" t="s">
        <v>2478</v>
      </c>
      <c r="Q2083" s="547">
        <v>44931.568333333336</v>
      </c>
      <c r="R2083" s="543" t="s">
        <v>2478</v>
      </c>
      <c r="S2083" s="543" t="s">
        <v>2478</v>
      </c>
    </row>
    <row r="2084" spans="1:19">
      <c r="A2084" s="540" t="s">
        <v>7500</v>
      </c>
      <c r="B2084" s="541"/>
      <c r="C2084" s="541"/>
      <c r="D2084" s="542">
        <v>10144</v>
      </c>
      <c r="E2084" s="542">
        <v>10144</v>
      </c>
      <c r="F2084" s="542" t="s">
        <v>7501</v>
      </c>
      <c r="G2084" s="540" t="s">
        <v>7502</v>
      </c>
      <c r="H2084" s="542" t="s">
        <v>2469</v>
      </c>
      <c r="I2084" s="541" t="s">
        <v>2478</v>
      </c>
      <c r="J2084" s="540" t="s">
        <v>2478</v>
      </c>
      <c r="K2084" s="540" t="s">
        <v>2478</v>
      </c>
      <c r="L2084" s="540" t="s">
        <v>2478</v>
      </c>
      <c r="M2084" s="540" t="s">
        <v>2478</v>
      </c>
      <c r="N2084" s="540" t="s">
        <v>2478</v>
      </c>
      <c r="O2084" s="540" t="s">
        <v>2478</v>
      </c>
      <c r="P2084" s="540" t="s">
        <v>2478</v>
      </c>
      <c r="Q2084" s="540" t="s">
        <v>2478</v>
      </c>
      <c r="R2084" s="540" t="s">
        <v>2478</v>
      </c>
      <c r="S2084" s="540" t="s">
        <v>2478</v>
      </c>
    </row>
    <row r="2085" spans="1:19">
      <c r="A2085" s="543" t="s">
        <v>7500</v>
      </c>
      <c r="B2085" s="544"/>
      <c r="C2085" s="544"/>
      <c r="D2085" s="545">
        <v>10144</v>
      </c>
      <c r="E2085" s="545">
        <v>10144</v>
      </c>
      <c r="F2085" s="545" t="s">
        <v>7503</v>
      </c>
      <c r="G2085" s="543" t="s">
        <v>7504</v>
      </c>
      <c r="H2085" s="545" t="s">
        <v>2469</v>
      </c>
      <c r="I2085" s="544" t="s">
        <v>2478</v>
      </c>
      <c r="J2085" s="543" t="s">
        <v>2478</v>
      </c>
      <c r="K2085" s="543" t="s">
        <v>2478</v>
      </c>
      <c r="L2085" s="543" t="s">
        <v>2478</v>
      </c>
      <c r="M2085" s="543" t="s">
        <v>2478</v>
      </c>
      <c r="N2085" s="543" t="s">
        <v>2478</v>
      </c>
      <c r="O2085" s="543" t="s">
        <v>2478</v>
      </c>
      <c r="P2085" s="543" t="s">
        <v>2478</v>
      </c>
      <c r="Q2085" s="543" t="s">
        <v>2478</v>
      </c>
      <c r="R2085" s="543" t="s">
        <v>2478</v>
      </c>
      <c r="S2085" s="543" t="s">
        <v>2478</v>
      </c>
    </row>
    <row r="2086" spans="1:19">
      <c r="A2086" s="540" t="s">
        <v>7500</v>
      </c>
      <c r="B2086" s="541"/>
      <c r="C2086" s="541"/>
      <c r="D2086" s="542">
        <v>10144</v>
      </c>
      <c r="E2086" s="542">
        <v>10144</v>
      </c>
      <c r="F2086" s="542" t="s">
        <v>7505</v>
      </c>
      <c r="G2086" s="540" t="s">
        <v>7506</v>
      </c>
      <c r="H2086" s="542" t="s">
        <v>2469</v>
      </c>
      <c r="I2086" s="541" t="s">
        <v>2478</v>
      </c>
      <c r="J2086" s="540" t="s">
        <v>2478</v>
      </c>
      <c r="K2086" s="540" t="s">
        <v>2478</v>
      </c>
      <c r="L2086" s="540" t="s">
        <v>2478</v>
      </c>
      <c r="M2086" s="540" t="s">
        <v>2478</v>
      </c>
      <c r="N2086" s="540" t="s">
        <v>2478</v>
      </c>
      <c r="O2086" s="540" t="s">
        <v>2478</v>
      </c>
      <c r="P2086" s="540" t="s">
        <v>2478</v>
      </c>
      <c r="Q2086" s="540" t="s">
        <v>2478</v>
      </c>
      <c r="R2086" s="540" t="s">
        <v>2478</v>
      </c>
      <c r="S2086" s="540" t="s">
        <v>2478</v>
      </c>
    </row>
    <row r="2087" spans="1:19">
      <c r="A2087" s="543" t="s">
        <v>7500</v>
      </c>
      <c r="B2087" s="544"/>
      <c r="C2087" s="544"/>
      <c r="D2087" s="545">
        <v>60004</v>
      </c>
      <c r="E2087" s="545">
        <v>60004</v>
      </c>
      <c r="F2087" s="545" t="s">
        <v>7507</v>
      </c>
      <c r="G2087" s="543" t="s">
        <v>7508</v>
      </c>
      <c r="H2087" s="545" t="s">
        <v>2469</v>
      </c>
      <c r="I2087" s="544" t="s">
        <v>2478</v>
      </c>
      <c r="J2087" s="543" t="s">
        <v>2478</v>
      </c>
      <c r="K2087" s="543" t="s">
        <v>2478</v>
      </c>
      <c r="L2087" s="543" t="s">
        <v>2478</v>
      </c>
      <c r="M2087" s="543" t="s">
        <v>2478</v>
      </c>
      <c r="N2087" s="543" t="s">
        <v>2478</v>
      </c>
      <c r="O2087" s="543" t="s">
        <v>2478</v>
      </c>
      <c r="P2087" s="543" t="s">
        <v>2478</v>
      </c>
      <c r="Q2087" s="543" t="s">
        <v>2478</v>
      </c>
      <c r="R2087" s="543" t="s">
        <v>2478</v>
      </c>
      <c r="S2087" s="543" t="s">
        <v>2478</v>
      </c>
    </row>
    <row r="2088" spans="1:19">
      <c r="A2088" s="540" t="s">
        <v>7500</v>
      </c>
      <c r="B2088" s="541"/>
      <c r="C2088" s="541"/>
      <c r="D2088" s="542">
        <v>60004</v>
      </c>
      <c r="E2088" s="542">
        <v>60004</v>
      </c>
      <c r="F2088" s="542" t="s">
        <v>7509</v>
      </c>
      <c r="G2088" s="540" t="s">
        <v>7510</v>
      </c>
      <c r="H2088" s="542" t="s">
        <v>2546</v>
      </c>
      <c r="I2088" s="541" t="s">
        <v>2478</v>
      </c>
      <c r="J2088" s="540" t="s">
        <v>2478</v>
      </c>
      <c r="K2088" s="540" t="s">
        <v>2478</v>
      </c>
      <c r="L2088" s="540" t="s">
        <v>2478</v>
      </c>
      <c r="M2088" s="540" t="s">
        <v>2478</v>
      </c>
      <c r="N2088" s="540" t="s">
        <v>2478</v>
      </c>
      <c r="O2088" s="540" t="s">
        <v>2478</v>
      </c>
      <c r="P2088" s="540" t="s">
        <v>2478</v>
      </c>
      <c r="Q2088" s="540" t="s">
        <v>2478</v>
      </c>
      <c r="R2088" s="540" t="s">
        <v>2478</v>
      </c>
      <c r="S2088" s="540" t="s">
        <v>2478</v>
      </c>
    </row>
    <row r="2089" spans="1:19">
      <c r="A2089" s="543" t="s">
        <v>7500</v>
      </c>
      <c r="B2089" s="544"/>
      <c r="C2089" s="544"/>
      <c r="D2089" s="545">
        <v>60004</v>
      </c>
      <c r="E2089" s="545">
        <v>60004</v>
      </c>
      <c r="F2089" s="545" t="s">
        <v>7511</v>
      </c>
      <c r="G2089" s="543" t="s">
        <v>7512</v>
      </c>
      <c r="H2089" s="545" t="s">
        <v>3468</v>
      </c>
      <c r="I2089" s="544" t="s">
        <v>2478</v>
      </c>
      <c r="J2089" s="543" t="s">
        <v>2478</v>
      </c>
      <c r="K2089" s="543" t="s">
        <v>2478</v>
      </c>
      <c r="L2089" s="543" t="s">
        <v>2478</v>
      </c>
      <c r="M2089" s="543" t="s">
        <v>2478</v>
      </c>
      <c r="N2089" s="543" t="s">
        <v>2478</v>
      </c>
      <c r="O2089" s="543" t="s">
        <v>2478</v>
      </c>
      <c r="P2089" s="543" t="s">
        <v>2478</v>
      </c>
      <c r="Q2089" s="543" t="s">
        <v>2478</v>
      </c>
      <c r="R2089" s="543" t="s">
        <v>2478</v>
      </c>
      <c r="S2089" s="543" t="s">
        <v>2478</v>
      </c>
    </row>
    <row r="2090" spans="1:19">
      <c r="A2090" s="540" t="s">
        <v>7500</v>
      </c>
      <c r="B2090" s="541"/>
      <c r="C2090" s="541"/>
      <c r="D2090" s="542">
        <v>60004</v>
      </c>
      <c r="E2090" s="542">
        <v>60004</v>
      </c>
      <c r="F2090" s="542" t="s">
        <v>7513</v>
      </c>
      <c r="G2090" s="540" t="s">
        <v>7514</v>
      </c>
      <c r="H2090" s="542" t="s">
        <v>2546</v>
      </c>
      <c r="I2090" s="541" t="s">
        <v>2478</v>
      </c>
      <c r="J2090" s="540" t="s">
        <v>2478</v>
      </c>
      <c r="K2090" s="540" t="s">
        <v>2478</v>
      </c>
      <c r="L2090" s="540" t="s">
        <v>2478</v>
      </c>
      <c r="M2090" s="540" t="s">
        <v>2478</v>
      </c>
      <c r="N2090" s="540" t="s">
        <v>2478</v>
      </c>
      <c r="O2090" s="540" t="s">
        <v>2478</v>
      </c>
      <c r="P2090" s="540" t="s">
        <v>2478</v>
      </c>
      <c r="Q2090" s="540" t="s">
        <v>2478</v>
      </c>
      <c r="R2090" s="540" t="s">
        <v>2478</v>
      </c>
      <c r="S2090" s="540" t="s">
        <v>2478</v>
      </c>
    </row>
    <row r="2091" spans="1:19">
      <c r="A2091" s="543" t="s">
        <v>7500</v>
      </c>
      <c r="B2091" s="544"/>
      <c r="C2091" s="544"/>
      <c r="D2091" s="545">
        <v>60004</v>
      </c>
      <c r="E2091" s="545">
        <v>60004</v>
      </c>
      <c r="F2091" s="545" t="s">
        <v>7515</v>
      </c>
      <c r="G2091" s="543" t="s">
        <v>7516</v>
      </c>
      <c r="H2091" s="545" t="s">
        <v>2469</v>
      </c>
      <c r="I2091" s="544" t="s">
        <v>2478</v>
      </c>
      <c r="J2091" s="543" t="s">
        <v>2478</v>
      </c>
      <c r="K2091" s="543" t="s">
        <v>2478</v>
      </c>
      <c r="L2091" s="543" t="s">
        <v>2478</v>
      </c>
      <c r="M2091" s="543" t="s">
        <v>2478</v>
      </c>
      <c r="N2091" s="543" t="s">
        <v>2478</v>
      </c>
      <c r="O2091" s="543" t="s">
        <v>2478</v>
      </c>
      <c r="P2091" s="543" t="s">
        <v>2478</v>
      </c>
      <c r="Q2091" s="543" t="s">
        <v>2478</v>
      </c>
      <c r="R2091" s="543" t="s">
        <v>2478</v>
      </c>
      <c r="S2091" s="543" t="s">
        <v>2478</v>
      </c>
    </row>
    <row r="2092" spans="1:19">
      <c r="A2092" s="540" t="s">
        <v>7500</v>
      </c>
      <c r="B2092" s="541"/>
      <c r="C2092" s="541"/>
      <c r="D2092" s="542">
        <v>60004</v>
      </c>
      <c r="E2092" s="542">
        <v>60004</v>
      </c>
      <c r="F2092" s="542" t="s">
        <v>7517</v>
      </c>
      <c r="G2092" s="540" t="s">
        <v>7518</v>
      </c>
      <c r="H2092" s="542" t="s">
        <v>2469</v>
      </c>
      <c r="I2092" s="541" t="s">
        <v>2478</v>
      </c>
      <c r="J2092" s="540" t="s">
        <v>2478</v>
      </c>
      <c r="K2092" s="540" t="s">
        <v>2478</v>
      </c>
      <c r="L2092" s="540" t="s">
        <v>2478</v>
      </c>
      <c r="M2092" s="540" t="s">
        <v>2478</v>
      </c>
      <c r="N2092" s="540" t="s">
        <v>2478</v>
      </c>
      <c r="O2092" s="540" t="s">
        <v>2478</v>
      </c>
      <c r="P2092" s="540" t="s">
        <v>2478</v>
      </c>
      <c r="Q2092" s="540" t="s">
        <v>2478</v>
      </c>
      <c r="R2092" s="540" t="s">
        <v>2478</v>
      </c>
      <c r="S2092" s="540" t="s">
        <v>2478</v>
      </c>
    </row>
    <row r="2093" spans="1:19">
      <c r="A2093" s="543" t="s">
        <v>7500</v>
      </c>
      <c r="B2093" s="544"/>
      <c r="C2093" s="544"/>
      <c r="D2093" s="545">
        <v>60004</v>
      </c>
      <c r="E2093" s="545">
        <v>60004</v>
      </c>
      <c r="F2093" s="545" t="s">
        <v>7519</v>
      </c>
      <c r="G2093" s="543" t="s">
        <v>7520</v>
      </c>
      <c r="H2093" s="545" t="s">
        <v>2546</v>
      </c>
      <c r="I2093" s="544" t="s">
        <v>2478</v>
      </c>
      <c r="J2093" s="543" t="s">
        <v>2478</v>
      </c>
      <c r="K2093" s="543" t="s">
        <v>2478</v>
      </c>
      <c r="L2093" s="543" t="s">
        <v>2478</v>
      </c>
      <c r="M2093" s="543" t="s">
        <v>2478</v>
      </c>
      <c r="N2093" s="543" t="s">
        <v>2478</v>
      </c>
      <c r="O2093" s="543" t="s">
        <v>2478</v>
      </c>
      <c r="P2093" s="543" t="s">
        <v>2478</v>
      </c>
      <c r="Q2093" s="543" t="s">
        <v>2478</v>
      </c>
      <c r="R2093" s="543" t="s">
        <v>2478</v>
      </c>
      <c r="S2093" s="543" t="s">
        <v>2478</v>
      </c>
    </row>
    <row r="2094" spans="1:19">
      <c r="A2094" s="540" t="s">
        <v>7521</v>
      </c>
      <c r="B2094" s="541"/>
      <c r="C2094" s="541"/>
      <c r="D2094" s="542">
        <v>60003</v>
      </c>
      <c r="E2094" s="542">
        <v>60003</v>
      </c>
      <c r="F2094" s="542" t="s">
        <v>7522</v>
      </c>
      <c r="G2094" s="540" t="s">
        <v>7523</v>
      </c>
      <c r="H2094" s="542" t="s">
        <v>2469</v>
      </c>
      <c r="I2094" s="542" t="s">
        <v>2546</v>
      </c>
      <c r="J2094" s="540" t="s">
        <v>2478</v>
      </c>
      <c r="K2094" s="540" t="s">
        <v>2478</v>
      </c>
      <c r="L2094" s="540" t="s">
        <v>2478</v>
      </c>
      <c r="M2094" s="540" t="s">
        <v>2478</v>
      </c>
      <c r="N2094" s="540" t="s">
        <v>2478</v>
      </c>
      <c r="O2094" s="540" t="s">
        <v>2478</v>
      </c>
      <c r="P2094" s="540" t="s">
        <v>2478</v>
      </c>
      <c r="Q2094" s="540" t="s">
        <v>2478</v>
      </c>
      <c r="R2094" s="540" t="s">
        <v>2478</v>
      </c>
      <c r="S2094" s="540" t="s">
        <v>2478</v>
      </c>
    </row>
    <row r="2095" spans="1:19">
      <c r="A2095" s="543" t="s">
        <v>7521</v>
      </c>
      <c r="B2095" s="544"/>
      <c r="C2095" s="544"/>
      <c r="D2095" s="545">
        <v>60003</v>
      </c>
      <c r="E2095" s="545">
        <v>60003</v>
      </c>
      <c r="F2095" s="545" t="s">
        <v>7524</v>
      </c>
      <c r="G2095" s="543" t="s">
        <v>7525</v>
      </c>
      <c r="H2095" s="545" t="s">
        <v>2469</v>
      </c>
      <c r="I2095" s="545" t="s">
        <v>2546</v>
      </c>
      <c r="J2095" s="543" t="s">
        <v>2478</v>
      </c>
      <c r="K2095" s="543" t="s">
        <v>2478</v>
      </c>
      <c r="L2095" s="543" t="s">
        <v>2478</v>
      </c>
      <c r="M2095" s="543" t="s">
        <v>2478</v>
      </c>
      <c r="N2095" s="543" t="s">
        <v>2478</v>
      </c>
      <c r="O2095" s="543" t="s">
        <v>2478</v>
      </c>
      <c r="P2095" s="543" t="s">
        <v>2478</v>
      </c>
      <c r="Q2095" s="543" t="s">
        <v>2478</v>
      </c>
      <c r="R2095" s="543" t="s">
        <v>2478</v>
      </c>
      <c r="S2095" s="543" t="s">
        <v>2478</v>
      </c>
    </row>
    <row r="2096" spans="1:19">
      <c r="A2096" s="540" t="s">
        <v>7521</v>
      </c>
      <c r="B2096" s="541"/>
      <c r="C2096" s="541"/>
      <c r="D2096" s="542">
        <v>60003</v>
      </c>
      <c r="E2096" s="542">
        <v>60003</v>
      </c>
      <c r="F2096" s="542" t="s">
        <v>7526</v>
      </c>
      <c r="G2096" s="540" t="s">
        <v>7527</v>
      </c>
      <c r="H2096" s="542" t="s">
        <v>2469</v>
      </c>
      <c r="I2096" s="542" t="s">
        <v>2546</v>
      </c>
      <c r="J2096" s="540" t="s">
        <v>2478</v>
      </c>
      <c r="K2096" s="540" t="s">
        <v>2478</v>
      </c>
      <c r="L2096" s="540" t="s">
        <v>2478</v>
      </c>
      <c r="M2096" s="540" t="s">
        <v>2478</v>
      </c>
      <c r="N2096" s="540" t="s">
        <v>2478</v>
      </c>
      <c r="O2096" s="540" t="s">
        <v>2478</v>
      </c>
      <c r="P2096" s="540" t="s">
        <v>2478</v>
      </c>
      <c r="Q2096" s="540" t="s">
        <v>2478</v>
      </c>
      <c r="R2096" s="540" t="s">
        <v>2478</v>
      </c>
      <c r="S2096" s="540" t="s">
        <v>2478</v>
      </c>
    </row>
    <row r="2097" spans="1:19">
      <c r="A2097" s="543" t="s">
        <v>7521</v>
      </c>
      <c r="B2097" s="544"/>
      <c r="C2097" s="544"/>
      <c r="D2097" s="545">
        <v>60006</v>
      </c>
      <c r="E2097" s="545">
        <v>60006</v>
      </c>
      <c r="F2097" s="545" t="s">
        <v>7528</v>
      </c>
      <c r="G2097" s="543" t="s">
        <v>7529</v>
      </c>
      <c r="H2097" s="545" t="s">
        <v>2469</v>
      </c>
      <c r="I2097" s="545" t="s">
        <v>2546</v>
      </c>
      <c r="J2097" s="543" t="s">
        <v>2478</v>
      </c>
      <c r="K2097" s="543" t="s">
        <v>2478</v>
      </c>
      <c r="L2097" s="543" t="s">
        <v>2478</v>
      </c>
      <c r="M2097" s="543" t="s">
        <v>2478</v>
      </c>
      <c r="N2097" s="543" t="s">
        <v>2478</v>
      </c>
      <c r="O2097" s="543" t="s">
        <v>2478</v>
      </c>
      <c r="P2097" s="543" t="s">
        <v>2478</v>
      </c>
      <c r="Q2097" s="543" t="s">
        <v>2478</v>
      </c>
      <c r="R2097" s="543" t="s">
        <v>2478</v>
      </c>
      <c r="S2097" s="543" t="s">
        <v>2478</v>
      </c>
    </row>
    <row r="2098" spans="1:19">
      <c r="A2098" s="540" t="s">
        <v>7521</v>
      </c>
      <c r="B2098" s="541"/>
      <c r="C2098" s="541"/>
      <c r="D2098" s="542">
        <v>60006</v>
      </c>
      <c r="E2098" s="542">
        <v>60006</v>
      </c>
      <c r="F2098" s="542" t="s">
        <v>7530</v>
      </c>
      <c r="G2098" s="540" t="s">
        <v>7531</v>
      </c>
      <c r="H2098" s="542" t="s">
        <v>2469</v>
      </c>
      <c r="I2098" s="542" t="s">
        <v>2546</v>
      </c>
      <c r="J2098" s="540" t="s">
        <v>2478</v>
      </c>
      <c r="K2098" s="540" t="s">
        <v>2478</v>
      </c>
      <c r="L2098" s="540" t="s">
        <v>2478</v>
      </c>
      <c r="M2098" s="540" t="s">
        <v>2478</v>
      </c>
      <c r="N2098" s="540" t="s">
        <v>2478</v>
      </c>
      <c r="O2098" s="540" t="s">
        <v>2478</v>
      </c>
      <c r="P2098" s="540" t="s">
        <v>2478</v>
      </c>
      <c r="Q2098" s="540" t="s">
        <v>2478</v>
      </c>
      <c r="R2098" s="540" t="s">
        <v>2478</v>
      </c>
      <c r="S2098" s="540" t="s">
        <v>2478</v>
      </c>
    </row>
    <row r="2099" spans="1:19">
      <c r="A2099" s="543" t="s">
        <v>7521</v>
      </c>
      <c r="B2099" s="544"/>
      <c r="C2099" s="544"/>
      <c r="D2099" s="545">
        <v>60006</v>
      </c>
      <c r="E2099" s="545">
        <v>60006</v>
      </c>
      <c r="F2099" s="545" t="s">
        <v>7532</v>
      </c>
      <c r="G2099" s="543" t="s">
        <v>7533</v>
      </c>
      <c r="H2099" s="545" t="s">
        <v>2469</v>
      </c>
      <c r="I2099" s="545" t="s">
        <v>2546</v>
      </c>
      <c r="J2099" s="543" t="s">
        <v>2478</v>
      </c>
      <c r="K2099" s="543" t="s">
        <v>2478</v>
      </c>
      <c r="L2099" s="543" t="s">
        <v>2478</v>
      </c>
      <c r="M2099" s="543" t="s">
        <v>2478</v>
      </c>
      <c r="N2099" s="543" t="s">
        <v>2478</v>
      </c>
      <c r="O2099" s="543" t="s">
        <v>2478</v>
      </c>
      <c r="P2099" s="543" t="s">
        <v>2478</v>
      </c>
      <c r="Q2099" s="543" t="s">
        <v>2478</v>
      </c>
      <c r="R2099" s="543" t="s">
        <v>2478</v>
      </c>
      <c r="S2099" s="543" t="s">
        <v>2478</v>
      </c>
    </row>
    <row r="2100" spans="1:19">
      <c r="A2100" s="540" t="s">
        <v>7521</v>
      </c>
      <c r="B2100" s="541"/>
      <c r="C2100" s="541"/>
      <c r="D2100" s="542">
        <v>60006</v>
      </c>
      <c r="E2100" s="542">
        <v>60006</v>
      </c>
      <c r="F2100" s="542" t="s">
        <v>7534</v>
      </c>
      <c r="G2100" s="540" t="s">
        <v>7535</v>
      </c>
      <c r="H2100" s="542" t="s">
        <v>3468</v>
      </c>
      <c r="I2100" s="542" t="s">
        <v>2546</v>
      </c>
      <c r="J2100" s="540" t="s">
        <v>2478</v>
      </c>
      <c r="K2100" s="540" t="s">
        <v>2478</v>
      </c>
      <c r="L2100" s="540" t="s">
        <v>2478</v>
      </c>
      <c r="M2100" s="540" t="s">
        <v>2478</v>
      </c>
      <c r="N2100" s="540" t="s">
        <v>2478</v>
      </c>
      <c r="O2100" s="540" t="s">
        <v>2478</v>
      </c>
      <c r="P2100" s="540" t="s">
        <v>2478</v>
      </c>
      <c r="Q2100" s="540" t="s">
        <v>2478</v>
      </c>
      <c r="R2100" s="540" t="s">
        <v>2478</v>
      </c>
      <c r="S2100" s="540" t="s">
        <v>2478</v>
      </c>
    </row>
    <row r="2101" spans="1:19">
      <c r="A2101" s="543" t="s">
        <v>7521</v>
      </c>
      <c r="B2101" s="544"/>
      <c r="C2101" s="544"/>
      <c r="D2101" s="545">
        <v>60006</v>
      </c>
      <c r="E2101" s="545">
        <v>60006</v>
      </c>
      <c r="F2101" s="545" t="s">
        <v>7536</v>
      </c>
      <c r="G2101" s="543" t="s">
        <v>7537</v>
      </c>
      <c r="H2101" s="545" t="s">
        <v>2469</v>
      </c>
      <c r="I2101" s="545" t="s">
        <v>2546</v>
      </c>
      <c r="J2101" s="543" t="s">
        <v>2478</v>
      </c>
      <c r="K2101" s="543" t="s">
        <v>2478</v>
      </c>
      <c r="L2101" s="543" t="s">
        <v>2478</v>
      </c>
      <c r="M2101" s="543" t="s">
        <v>2478</v>
      </c>
      <c r="N2101" s="543" t="s">
        <v>2478</v>
      </c>
      <c r="O2101" s="543" t="s">
        <v>2478</v>
      </c>
      <c r="P2101" s="543" t="s">
        <v>2478</v>
      </c>
      <c r="Q2101" s="543" t="s">
        <v>2478</v>
      </c>
      <c r="R2101" s="543" t="s">
        <v>2478</v>
      </c>
      <c r="S2101" s="543" t="s">
        <v>2478</v>
      </c>
    </row>
    <row r="2102" spans="1:19">
      <c r="A2102" s="540" t="s">
        <v>7521</v>
      </c>
      <c r="B2102" s="541"/>
      <c r="C2102" s="541"/>
      <c r="D2102" s="542">
        <v>60006</v>
      </c>
      <c r="E2102" s="542">
        <v>60006</v>
      </c>
      <c r="F2102" s="542" t="s">
        <v>7538</v>
      </c>
      <c r="G2102" s="540" t="s">
        <v>7539</v>
      </c>
      <c r="H2102" s="542" t="s">
        <v>2469</v>
      </c>
      <c r="I2102" s="542" t="s">
        <v>2546</v>
      </c>
      <c r="J2102" s="540" t="s">
        <v>2478</v>
      </c>
      <c r="K2102" s="540" t="s">
        <v>2478</v>
      </c>
      <c r="L2102" s="540" t="s">
        <v>2478</v>
      </c>
      <c r="M2102" s="540" t="s">
        <v>2478</v>
      </c>
      <c r="N2102" s="540" t="s">
        <v>2478</v>
      </c>
      <c r="O2102" s="540" t="s">
        <v>2478</v>
      </c>
      <c r="P2102" s="540" t="s">
        <v>2478</v>
      </c>
      <c r="Q2102" s="540" t="s">
        <v>2478</v>
      </c>
      <c r="R2102" s="540" t="s">
        <v>2478</v>
      </c>
      <c r="S2102" s="540" t="s">
        <v>2478</v>
      </c>
    </row>
    <row r="2103" spans="1:19">
      <c r="A2103" s="543" t="s">
        <v>7521</v>
      </c>
      <c r="B2103" s="544"/>
      <c r="C2103" s="544"/>
      <c r="D2103" s="545">
        <v>60003</v>
      </c>
      <c r="E2103" s="545">
        <v>60003</v>
      </c>
      <c r="F2103" s="545" t="s">
        <v>7540</v>
      </c>
      <c r="G2103" s="543" t="s">
        <v>7541</v>
      </c>
      <c r="H2103" s="545" t="s">
        <v>2469</v>
      </c>
      <c r="I2103" s="545" t="s">
        <v>2546</v>
      </c>
      <c r="J2103" s="543" t="s">
        <v>2478</v>
      </c>
      <c r="K2103" s="543" t="s">
        <v>2478</v>
      </c>
      <c r="L2103" s="543" t="s">
        <v>2478</v>
      </c>
      <c r="M2103" s="543" t="s">
        <v>2478</v>
      </c>
      <c r="N2103" s="543" t="s">
        <v>2478</v>
      </c>
      <c r="O2103" s="543" t="s">
        <v>2478</v>
      </c>
      <c r="P2103" s="543" t="s">
        <v>2478</v>
      </c>
      <c r="Q2103" s="543" t="s">
        <v>2478</v>
      </c>
      <c r="R2103" s="543" t="s">
        <v>2478</v>
      </c>
      <c r="S2103" s="543" t="s">
        <v>2478</v>
      </c>
    </row>
    <row r="2104" spans="1:19">
      <c r="A2104" s="540" t="s">
        <v>7521</v>
      </c>
      <c r="B2104" s="541"/>
      <c r="C2104" s="541"/>
      <c r="D2104" s="542">
        <v>60003</v>
      </c>
      <c r="E2104" s="542">
        <v>60003</v>
      </c>
      <c r="F2104" s="542" t="s">
        <v>7542</v>
      </c>
      <c r="G2104" s="540" t="s">
        <v>7543</v>
      </c>
      <c r="H2104" s="542" t="s">
        <v>2469</v>
      </c>
      <c r="I2104" s="542" t="s">
        <v>2546</v>
      </c>
      <c r="J2104" s="540" t="s">
        <v>2478</v>
      </c>
      <c r="K2104" s="540" t="s">
        <v>2478</v>
      </c>
      <c r="L2104" s="540" t="s">
        <v>2478</v>
      </c>
      <c r="M2104" s="540" t="s">
        <v>2478</v>
      </c>
      <c r="N2104" s="540" t="s">
        <v>2478</v>
      </c>
      <c r="O2104" s="540" t="s">
        <v>2478</v>
      </c>
      <c r="P2104" s="540" t="s">
        <v>2478</v>
      </c>
      <c r="Q2104" s="540" t="s">
        <v>2478</v>
      </c>
      <c r="R2104" s="540" t="s">
        <v>2478</v>
      </c>
      <c r="S2104" s="540" t="s">
        <v>2478</v>
      </c>
    </row>
    <row r="2105" spans="1:19">
      <c r="A2105" s="543" t="s">
        <v>7521</v>
      </c>
      <c r="B2105" s="544"/>
      <c r="C2105" s="544"/>
      <c r="D2105" s="545">
        <v>60006</v>
      </c>
      <c r="E2105" s="545">
        <v>60006</v>
      </c>
      <c r="F2105" s="545" t="s">
        <v>7544</v>
      </c>
      <c r="G2105" s="543" t="s">
        <v>7545</v>
      </c>
      <c r="H2105" s="545" t="s">
        <v>2469</v>
      </c>
      <c r="I2105" s="545" t="s">
        <v>2546</v>
      </c>
      <c r="J2105" s="543" t="s">
        <v>2478</v>
      </c>
      <c r="K2105" s="543" t="s">
        <v>2478</v>
      </c>
      <c r="L2105" s="543" t="s">
        <v>2478</v>
      </c>
      <c r="M2105" s="543" t="s">
        <v>2478</v>
      </c>
      <c r="N2105" s="543" t="s">
        <v>2478</v>
      </c>
      <c r="O2105" s="543" t="s">
        <v>2478</v>
      </c>
      <c r="P2105" s="543" t="s">
        <v>2478</v>
      </c>
      <c r="Q2105" s="543" t="s">
        <v>2478</v>
      </c>
      <c r="R2105" s="543" t="s">
        <v>2478</v>
      </c>
      <c r="S2105" s="543" t="s">
        <v>2478</v>
      </c>
    </row>
    <row r="2106" spans="1:19">
      <c r="A2106" s="540" t="s">
        <v>7521</v>
      </c>
      <c r="B2106" s="541"/>
      <c r="C2106" s="541"/>
      <c r="D2106" s="542">
        <v>60006</v>
      </c>
      <c r="E2106" s="542">
        <v>60006</v>
      </c>
      <c r="F2106" s="542" t="s">
        <v>7546</v>
      </c>
      <c r="G2106" s="540" t="s">
        <v>7547</v>
      </c>
      <c r="H2106" s="542" t="s">
        <v>2469</v>
      </c>
      <c r="I2106" s="542" t="s">
        <v>2546</v>
      </c>
      <c r="J2106" s="540" t="s">
        <v>2478</v>
      </c>
      <c r="K2106" s="540" t="s">
        <v>2478</v>
      </c>
      <c r="L2106" s="540" t="s">
        <v>2478</v>
      </c>
      <c r="M2106" s="540" t="s">
        <v>2478</v>
      </c>
      <c r="N2106" s="540" t="s">
        <v>2478</v>
      </c>
      <c r="O2106" s="540" t="s">
        <v>2478</v>
      </c>
      <c r="P2106" s="540" t="s">
        <v>2478</v>
      </c>
      <c r="Q2106" s="540" t="s">
        <v>2478</v>
      </c>
      <c r="R2106" s="540" t="s">
        <v>2478</v>
      </c>
      <c r="S2106" s="540" t="s">
        <v>2478</v>
      </c>
    </row>
    <row r="2107" spans="1:19">
      <c r="A2107" s="543" t="s">
        <v>7521</v>
      </c>
      <c r="B2107" s="544"/>
      <c r="C2107" s="544"/>
      <c r="D2107" s="545">
        <v>60006</v>
      </c>
      <c r="E2107" s="545">
        <v>60006</v>
      </c>
      <c r="F2107" s="545" t="s">
        <v>7548</v>
      </c>
      <c r="G2107" s="543" t="s">
        <v>7549</v>
      </c>
      <c r="H2107" s="545" t="s">
        <v>2469</v>
      </c>
      <c r="I2107" s="545" t="s">
        <v>2546</v>
      </c>
      <c r="J2107" s="543" t="s">
        <v>2478</v>
      </c>
      <c r="K2107" s="543" t="s">
        <v>2478</v>
      </c>
      <c r="L2107" s="543" t="s">
        <v>2478</v>
      </c>
      <c r="M2107" s="543" t="s">
        <v>2478</v>
      </c>
      <c r="N2107" s="543" t="s">
        <v>2478</v>
      </c>
      <c r="O2107" s="543" t="s">
        <v>2478</v>
      </c>
      <c r="P2107" s="543" t="s">
        <v>2478</v>
      </c>
      <c r="Q2107" s="543" t="s">
        <v>2478</v>
      </c>
      <c r="R2107" s="543" t="s">
        <v>2478</v>
      </c>
      <c r="S2107" s="543" t="s">
        <v>2478</v>
      </c>
    </row>
    <row r="2108" spans="1:19">
      <c r="A2108" s="540" t="s">
        <v>7521</v>
      </c>
      <c r="B2108" s="541"/>
      <c r="C2108" s="541"/>
      <c r="D2108" s="542">
        <v>60006</v>
      </c>
      <c r="E2108" s="542">
        <v>60006</v>
      </c>
      <c r="F2108" s="542" t="s">
        <v>7550</v>
      </c>
      <c r="G2108" s="540" t="s">
        <v>7551</v>
      </c>
      <c r="H2108" s="542" t="s">
        <v>2469</v>
      </c>
      <c r="I2108" s="542" t="s">
        <v>2546</v>
      </c>
      <c r="J2108" s="540" t="s">
        <v>2478</v>
      </c>
      <c r="K2108" s="540" t="s">
        <v>2478</v>
      </c>
      <c r="L2108" s="540" t="s">
        <v>2478</v>
      </c>
      <c r="M2108" s="540" t="s">
        <v>2478</v>
      </c>
      <c r="N2108" s="540" t="s">
        <v>2478</v>
      </c>
      <c r="O2108" s="540" t="s">
        <v>2478</v>
      </c>
      <c r="P2108" s="540" t="s">
        <v>2478</v>
      </c>
      <c r="Q2108" s="540" t="s">
        <v>2478</v>
      </c>
      <c r="R2108" s="540" t="s">
        <v>2478</v>
      </c>
      <c r="S2108" s="540" t="s">
        <v>2478</v>
      </c>
    </row>
    <row r="2109" spans="1:19">
      <c r="A2109" s="543" t="s">
        <v>7521</v>
      </c>
      <c r="B2109" s="544"/>
      <c r="C2109" s="544"/>
      <c r="D2109" s="545">
        <v>60006</v>
      </c>
      <c r="E2109" s="545">
        <v>60006</v>
      </c>
      <c r="F2109" s="545" t="s">
        <v>7552</v>
      </c>
      <c r="G2109" s="543" t="s">
        <v>7553</v>
      </c>
      <c r="H2109" s="545" t="s">
        <v>2469</v>
      </c>
      <c r="I2109" s="545" t="s">
        <v>2546</v>
      </c>
      <c r="J2109" s="543" t="s">
        <v>2478</v>
      </c>
      <c r="K2109" s="543" t="s">
        <v>2478</v>
      </c>
      <c r="L2109" s="543" t="s">
        <v>2478</v>
      </c>
      <c r="M2109" s="543" t="s">
        <v>2478</v>
      </c>
      <c r="N2109" s="543" t="s">
        <v>2478</v>
      </c>
      <c r="O2109" s="543" t="s">
        <v>2478</v>
      </c>
      <c r="P2109" s="543" t="s">
        <v>2478</v>
      </c>
      <c r="Q2109" s="543" t="s">
        <v>2478</v>
      </c>
      <c r="R2109" s="543" t="s">
        <v>2478</v>
      </c>
      <c r="S2109" s="543" t="s">
        <v>2478</v>
      </c>
    </row>
    <row r="2110" spans="1:19">
      <c r="A2110" s="540" t="s">
        <v>7521</v>
      </c>
      <c r="B2110" s="541"/>
      <c r="C2110" s="541"/>
      <c r="D2110" s="542">
        <v>60006</v>
      </c>
      <c r="E2110" s="542">
        <v>60006</v>
      </c>
      <c r="F2110" s="542" t="s">
        <v>7554</v>
      </c>
      <c r="G2110" s="540" t="s">
        <v>7555</v>
      </c>
      <c r="H2110" s="542" t="s">
        <v>3468</v>
      </c>
      <c r="I2110" s="542" t="s">
        <v>2546</v>
      </c>
      <c r="J2110" s="540" t="s">
        <v>2478</v>
      </c>
      <c r="K2110" s="540" t="s">
        <v>2478</v>
      </c>
      <c r="L2110" s="540" t="s">
        <v>2478</v>
      </c>
      <c r="M2110" s="540" t="s">
        <v>2478</v>
      </c>
      <c r="N2110" s="540" t="s">
        <v>2478</v>
      </c>
      <c r="O2110" s="540" t="s">
        <v>2478</v>
      </c>
      <c r="P2110" s="540" t="s">
        <v>2478</v>
      </c>
      <c r="Q2110" s="540" t="s">
        <v>2478</v>
      </c>
      <c r="R2110" s="540" t="s">
        <v>2478</v>
      </c>
      <c r="S2110" s="540" t="s">
        <v>2478</v>
      </c>
    </row>
    <row r="2111" spans="1:19">
      <c r="A2111" s="543" t="s">
        <v>7521</v>
      </c>
      <c r="B2111" s="544"/>
      <c r="C2111" s="544"/>
      <c r="D2111" s="545">
        <v>60006</v>
      </c>
      <c r="E2111" s="545">
        <v>60006</v>
      </c>
      <c r="F2111" s="545" t="s">
        <v>7556</v>
      </c>
      <c r="G2111" s="543" t="s">
        <v>7557</v>
      </c>
      <c r="H2111" s="545" t="s">
        <v>2469</v>
      </c>
      <c r="I2111" s="545" t="s">
        <v>2546</v>
      </c>
      <c r="J2111" s="543" t="s">
        <v>2478</v>
      </c>
      <c r="K2111" s="543" t="s">
        <v>2478</v>
      </c>
      <c r="L2111" s="543" t="s">
        <v>2478</v>
      </c>
      <c r="M2111" s="543" t="s">
        <v>2478</v>
      </c>
      <c r="N2111" s="543" t="s">
        <v>2478</v>
      </c>
      <c r="O2111" s="543" t="s">
        <v>2478</v>
      </c>
      <c r="P2111" s="543" t="s">
        <v>2478</v>
      </c>
      <c r="Q2111" s="543" t="s">
        <v>2478</v>
      </c>
      <c r="R2111" s="543" t="s">
        <v>2478</v>
      </c>
      <c r="S2111" s="543" t="s">
        <v>2478</v>
      </c>
    </row>
    <row r="2112" spans="1:19">
      <c r="A2112" s="540" t="s">
        <v>7521</v>
      </c>
      <c r="B2112" s="541"/>
      <c r="C2112" s="541"/>
      <c r="D2112" s="542">
        <v>60006</v>
      </c>
      <c r="E2112" s="542">
        <v>60006</v>
      </c>
      <c r="F2112" s="542" t="s">
        <v>7558</v>
      </c>
      <c r="G2112" s="540" t="s">
        <v>7559</v>
      </c>
      <c r="H2112" s="542" t="s">
        <v>2469</v>
      </c>
      <c r="I2112" s="542" t="s">
        <v>2546</v>
      </c>
      <c r="J2112" s="540" t="s">
        <v>2478</v>
      </c>
      <c r="K2112" s="540" t="s">
        <v>2478</v>
      </c>
      <c r="L2112" s="540" t="s">
        <v>2478</v>
      </c>
      <c r="M2112" s="540" t="s">
        <v>2478</v>
      </c>
      <c r="N2112" s="540" t="s">
        <v>2478</v>
      </c>
      <c r="O2112" s="540" t="s">
        <v>2478</v>
      </c>
      <c r="P2112" s="540" t="s">
        <v>2478</v>
      </c>
      <c r="Q2112" s="540" t="s">
        <v>2478</v>
      </c>
      <c r="R2112" s="540" t="s">
        <v>2478</v>
      </c>
      <c r="S2112" s="540" t="s">
        <v>2478</v>
      </c>
    </row>
    <row r="2113" spans="1:19">
      <c r="A2113" s="543" t="s">
        <v>7521</v>
      </c>
      <c r="B2113" s="544"/>
      <c r="C2113" s="544"/>
      <c r="D2113" s="545">
        <v>60006</v>
      </c>
      <c r="E2113" s="545">
        <v>60006</v>
      </c>
      <c r="F2113" s="545" t="s">
        <v>7560</v>
      </c>
      <c r="G2113" s="543" t="s">
        <v>7561</v>
      </c>
      <c r="H2113" s="545" t="s">
        <v>3468</v>
      </c>
      <c r="I2113" s="545" t="s">
        <v>2546</v>
      </c>
      <c r="J2113" s="543" t="s">
        <v>2478</v>
      </c>
      <c r="K2113" s="543" t="s">
        <v>2478</v>
      </c>
      <c r="L2113" s="543" t="s">
        <v>2478</v>
      </c>
      <c r="M2113" s="543" t="s">
        <v>2478</v>
      </c>
      <c r="N2113" s="543" t="s">
        <v>2478</v>
      </c>
      <c r="O2113" s="543" t="s">
        <v>2478</v>
      </c>
      <c r="P2113" s="543" t="s">
        <v>2478</v>
      </c>
      <c r="Q2113" s="543" t="s">
        <v>2478</v>
      </c>
      <c r="R2113" s="543" t="s">
        <v>2478</v>
      </c>
      <c r="S2113" s="543" t="s">
        <v>2478</v>
      </c>
    </row>
    <row r="2114" spans="1:19">
      <c r="A2114" s="540" t="s">
        <v>7521</v>
      </c>
      <c r="B2114" s="541"/>
      <c r="C2114" s="541"/>
      <c r="D2114" s="542">
        <v>60006</v>
      </c>
      <c r="E2114" s="542">
        <v>60006</v>
      </c>
      <c r="F2114" s="542" t="s">
        <v>7562</v>
      </c>
      <c r="G2114" s="540" t="s">
        <v>7563</v>
      </c>
      <c r="H2114" s="542" t="s">
        <v>3468</v>
      </c>
      <c r="I2114" s="542" t="s">
        <v>2546</v>
      </c>
      <c r="J2114" s="540" t="s">
        <v>2478</v>
      </c>
      <c r="K2114" s="540" t="s">
        <v>2478</v>
      </c>
      <c r="L2114" s="540" t="s">
        <v>2478</v>
      </c>
      <c r="M2114" s="540" t="s">
        <v>2478</v>
      </c>
      <c r="N2114" s="540" t="s">
        <v>2478</v>
      </c>
      <c r="O2114" s="540" t="s">
        <v>2478</v>
      </c>
      <c r="P2114" s="540" t="s">
        <v>2478</v>
      </c>
      <c r="Q2114" s="540" t="s">
        <v>2478</v>
      </c>
      <c r="R2114" s="540" t="s">
        <v>2478</v>
      </c>
      <c r="S2114" s="540" t="s">
        <v>2478</v>
      </c>
    </row>
    <row r="2115" spans="1:19">
      <c r="A2115" s="543" t="s">
        <v>7521</v>
      </c>
      <c r="B2115" s="544"/>
      <c r="C2115" s="544"/>
      <c r="D2115" s="545">
        <v>60006</v>
      </c>
      <c r="E2115" s="545">
        <v>60006</v>
      </c>
      <c r="F2115" s="545" t="s">
        <v>7564</v>
      </c>
      <c r="G2115" s="543" t="s">
        <v>7565</v>
      </c>
      <c r="H2115" s="545" t="s">
        <v>3519</v>
      </c>
      <c r="I2115" s="545" t="s">
        <v>2546</v>
      </c>
      <c r="J2115" s="543" t="s">
        <v>2478</v>
      </c>
      <c r="K2115" s="543" t="s">
        <v>2478</v>
      </c>
      <c r="L2115" s="543" t="s">
        <v>2478</v>
      </c>
      <c r="M2115" s="543" t="s">
        <v>2478</v>
      </c>
      <c r="N2115" s="543" t="s">
        <v>2478</v>
      </c>
      <c r="O2115" s="543" t="s">
        <v>2478</v>
      </c>
      <c r="P2115" s="543" t="s">
        <v>2478</v>
      </c>
      <c r="Q2115" s="543" t="s">
        <v>2478</v>
      </c>
      <c r="R2115" s="543" t="s">
        <v>2478</v>
      </c>
      <c r="S2115" s="543" t="s">
        <v>2478</v>
      </c>
    </row>
    <row r="2116" spans="1:19">
      <c r="A2116" s="540" t="s">
        <v>7521</v>
      </c>
      <c r="B2116" s="541"/>
      <c r="C2116" s="541"/>
      <c r="D2116" s="542">
        <v>60006</v>
      </c>
      <c r="E2116" s="542">
        <v>60006</v>
      </c>
      <c r="F2116" s="542" t="s">
        <v>7566</v>
      </c>
      <c r="G2116" s="540" t="s">
        <v>7567</v>
      </c>
      <c r="H2116" s="542" t="s">
        <v>2469</v>
      </c>
      <c r="I2116" s="542" t="s">
        <v>2546</v>
      </c>
      <c r="J2116" s="540" t="s">
        <v>2478</v>
      </c>
      <c r="K2116" s="540" t="s">
        <v>2478</v>
      </c>
      <c r="L2116" s="540" t="s">
        <v>2478</v>
      </c>
      <c r="M2116" s="540" t="s">
        <v>2478</v>
      </c>
      <c r="N2116" s="540" t="s">
        <v>2478</v>
      </c>
      <c r="O2116" s="540" t="s">
        <v>2478</v>
      </c>
      <c r="P2116" s="540" t="s">
        <v>2478</v>
      </c>
      <c r="Q2116" s="540" t="s">
        <v>2478</v>
      </c>
      <c r="R2116" s="540" t="s">
        <v>2478</v>
      </c>
      <c r="S2116" s="540" t="s">
        <v>2478</v>
      </c>
    </row>
    <row r="2117" spans="1:19">
      <c r="A2117" s="543" t="s">
        <v>7521</v>
      </c>
      <c r="B2117" s="544"/>
      <c r="C2117" s="544"/>
      <c r="D2117" s="545">
        <v>60006</v>
      </c>
      <c r="E2117" s="545">
        <v>60006</v>
      </c>
      <c r="F2117" s="545" t="s">
        <v>7568</v>
      </c>
      <c r="G2117" s="543" t="s">
        <v>7569</v>
      </c>
      <c r="H2117" s="545" t="s">
        <v>2469</v>
      </c>
      <c r="I2117" s="545" t="s">
        <v>2546</v>
      </c>
      <c r="J2117" s="543" t="s">
        <v>2478</v>
      </c>
      <c r="K2117" s="543" t="s">
        <v>2478</v>
      </c>
      <c r="L2117" s="543" t="s">
        <v>2478</v>
      </c>
      <c r="M2117" s="543" t="s">
        <v>2478</v>
      </c>
      <c r="N2117" s="543" t="s">
        <v>2478</v>
      </c>
      <c r="O2117" s="543" t="s">
        <v>2478</v>
      </c>
      <c r="P2117" s="543" t="s">
        <v>2478</v>
      </c>
      <c r="Q2117" s="543" t="s">
        <v>2478</v>
      </c>
      <c r="R2117" s="543" t="s">
        <v>2478</v>
      </c>
      <c r="S2117" s="543" t="s">
        <v>2478</v>
      </c>
    </row>
    <row r="2118" spans="1:19">
      <c r="A2118" s="540" t="s">
        <v>7521</v>
      </c>
      <c r="B2118" s="541"/>
      <c r="C2118" s="541"/>
      <c r="D2118" s="542">
        <v>10158</v>
      </c>
      <c r="E2118" s="542">
        <v>10158</v>
      </c>
      <c r="F2118" s="542" t="s">
        <v>7570</v>
      </c>
      <c r="G2118" s="540" t="s">
        <v>7571</v>
      </c>
      <c r="H2118" s="542" t="s">
        <v>3468</v>
      </c>
      <c r="I2118" s="541" t="s">
        <v>2478</v>
      </c>
      <c r="J2118" s="540" t="s">
        <v>2478</v>
      </c>
      <c r="K2118" s="540" t="s">
        <v>2478</v>
      </c>
      <c r="L2118" s="540" t="s">
        <v>2478</v>
      </c>
      <c r="M2118" s="540" t="s">
        <v>2478</v>
      </c>
      <c r="N2118" s="540" t="s">
        <v>2478</v>
      </c>
      <c r="O2118" s="540" t="s">
        <v>2478</v>
      </c>
      <c r="P2118" s="540" t="s">
        <v>2478</v>
      </c>
      <c r="Q2118" s="540" t="s">
        <v>2478</v>
      </c>
      <c r="R2118" s="540" t="s">
        <v>2478</v>
      </c>
      <c r="S2118" s="540" t="s">
        <v>2478</v>
      </c>
    </row>
    <row r="2119" spans="1:19">
      <c r="A2119" s="543" t="s">
        <v>7521</v>
      </c>
      <c r="B2119" s="544"/>
      <c r="C2119" s="544"/>
      <c r="D2119" s="545">
        <v>60006</v>
      </c>
      <c r="E2119" s="545">
        <v>60006</v>
      </c>
      <c r="F2119" s="545" t="s">
        <v>7572</v>
      </c>
      <c r="G2119" s="543" t="s">
        <v>7573</v>
      </c>
      <c r="H2119" s="545" t="s">
        <v>2469</v>
      </c>
      <c r="I2119" s="545" t="s">
        <v>2546</v>
      </c>
      <c r="J2119" s="543" t="s">
        <v>2478</v>
      </c>
      <c r="K2119" s="543" t="s">
        <v>2478</v>
      </c>
      <c r="L2119" s="543" t="s">
        <v>2478</v>
      </c>
      <c r="M2119" s="543" t="s">
        <v>2478</v>
      </c>
      <c r="N2119" s="543" t="s">
        <v>2478</v>
      </c>
      <c r="O2119" s="543" t="s">
        <v>2478</v>
      </c>
      <c r="P2119" s="543" t="s">
        <v>2478</v>
      </c>
      <c r="Q2119" s="543" t="s">
        <v>2478</v>
      </c>
      <c r="R2119" s="543" t="s">
        <v>2478</v>
      </c>
      <c r="S2119" s="543" t="s">
        <v>2478</v>
      </c>
    </row>
    <row r="2120" spans="1:19">
      <c r="A2120" s="540" t="s">
        <v>7521</v>
      </c>
      <c r="B2120" s="541"/>
      <c r="C2120" s="541"/>
      <c r="D2120" s="542">
        <v>60006</v>
      </c>
      <c r="E2120" s="542">
        <v>60006</v>
      </c>
      <c r="F2120" s="542" t="s">
        <v>7574</v>
      </c>
      <c r="G2120" s="540" t="s">
        <v>7575</v>
      </c>
      <c r="H2120" s="542" t="s">
        <v>2469</v>
      </c>
      <c r="I2120" s="542" t="s">
        <v>2546</v>
      </c>
      <c r="J2120" s="540" t="s">
        <v>2478</v>
      </c>
      <c r="K2120" s="540" t="s">
        <v>2478</v>
      </c>
      <c r="L2120" s="540" t="s">
        <v>2478</v>
      </c>
      <c r="M2120" s="540" t="s">
        <v>2478</v>
      </c>
      <c r="N2120" s="540" t="s">
        <v>2478</v>
      </c>
      <c r="O2120" s="540" t="s">
        <v>2478</v>
      </c>
      <c r="P2120" s="540" t="s">
        <v>2478</v>
      </c>
      <c r="Q2120" s="540" t="s">
        <v>2478</v>
      </c>
      <c r="R2120" s="540" t="s">
        <v>2478</v>
      </c>
      <c r="S2120" s="540" t="s">
        <v>2478</v>
      </c>
    </row>
    <row r="2121" spans="1:19">
      <c r="A2121" s="543" t="s">
        <v>7521</v>
      </c>
      <c r="B2121" s="544"/>
      <c r="C2121" s="544"/>
      <c r="D2121" s="545">
        <v>60006</v>
      </c>
      <c r="E2121" s="545">
        <v>60006</v>
      </c>
      <c r="F2121" s="545" t="s">
        <v>7576</v>
      </c>
      <c r="G2121" s="543" t="s">
        <v>7577</v>
      </c>
      <c r="H2121" s="545" t="s">
        <v>2546</v>
      </c>
      <c r="I2121" s="545" t="s">
        <v>2546</v>
      </c>
      <c r="J2121" s="543" t="s">
        <v>2478</v>
      </c>
      <c r="K2121" s="543" t="s">
        <v>2478</v>
      </c>
      <c r="L2121" s="543" t="s">
        <v>2478</v>
      </c>
      <c r="M2121" s="543" t="s">
        <v>2478</v>
      </c>
      <c r="N2121" s="543" t="s">
        <v>2478</v>
      </c>
      <c r="O2121" s="543" t="s">
        <v>2478</v>
      </c>
      <c r="P2121" s="543" t="s">
        <v>2478</v>
      </c>
      <c r="Q2121" s="543" t="s">
        <v>2478</v>
      </c>
      <c r="R2121" s="543" t="s">
        <v>2478</v>
      </c>
      <c r="S2121" s="543" t="s">
        <v>2478</v>
      </c>
    </row>
    <row r="2122" spans="1:19">
      <c r="A2122" s="540" t="s">
        <v>7521</v>
      </c>
      <c r="B2122" s="541"/>
      <c r="C2122" s="541"/>
      <c r="D2122" s="542">
        <v>60006</v>
      </c>
      <c r="E2122" s="542">
        <v>60006</v>
      </c>
      <c r="F2122" s="542" t="s">
        <v>7578</v>
      </c>
      <c r="G2122" s="540" t="s">
        <v>7579</v>
      </c>
      <c r="H2122" s="542" t="s">
        <v>2546</v>
      </c>
      <c r="I2122" s="542" t="s">
        <v>2546</v>
      </c>
      <c r="J2122" s="540" t="s">
        <v>2478</v>
      </c>
      <c r="K2122" s="540" t="s">
        <v>2478</v>
      </c>
      <c r="L2122" s="540" t="s">
        <v>2478</v>
      </c>
      <c r="M2122" s="540" t="s">
        <v>2478</v>
      </c>
      <c r="N2122" s="540" t="s">
        <v>2478</v>
      </c>
      <c r="O2122" s="540" t="s">
        <v>2478</v>
      </c>
      <c r="P2122" s="540" t="s">
        <v>2478</v>
      </c>
      <c r="Q2122" s="540" t="s">
        <v>2478</v>
      </c>
      <c r="R2122" s="540" t="s">
        <v>2478</v>
      </c>
      <c r="S2122" s="540" t="s">
        <v>2478</v>
      </c>
    </row>
    <row r="2123" spans="1:19">
      <c r="A2123" s="543" t="s">
        <v>7521</v>
      </c>
      <c r="B2123" s="544"/>
      <c r="C2123" s="544"/>
      <c r="D2123" s="545">
        <v>60006</v>
      </c>
      <c r="E2123" s="545">
        <v>60006</v>
      </c>
      <c r="F2123" s="545" t="s">
        <v>7580</v>
      </c>
      <c r="G2123" s="543" t="s">
        <v>7581</v>
      </c>
      <c r="H2123" s="545" t="s">
        <v>2469</v>
      </c>
      <c r="I2123" s="545" t="s">
        <v>2546</v>
      </c>
      <c r="J2123" s="543" t="s">
        <v>2478</v>
      </c>
      <c r="K2123" s="543" t="s">
        <v>2478</v>
      </c>
      <c r="L2123" s="543" t="s">
        <v>2478</v>
      </c>
      <c r="M2123" s="543" t="s">
        <v>2478</v>
      </c>
      <c r="N2123" s="543" t="s">
        <v>2478</v>
      </c>
      <c r="O2123" s="543" t="s">
        <v>2478</v>
      </c>
      <c r="P2123" s="543" t="s">
        <v>2478</v>
      </c>
      <c r="Q2123" s="543" t="s">
        <v>2478</v>
      </c>
      <c r="R2123" s="543" t="s">
        <v>2478</v>
      </c>
      <c r="S2123" s="543" t="s">
        <v>2478</v>
      </c>
    </row>
    <row r="2124" spans="1:19">
      <c r="A2124" s="540" t="s">
        <v>7521</v>
      </c>
      <c r="B2124" s="542">
        <v>1294</v>
      </c>
      <c r="C2124" s="542">
        <v>83182</v>
      </c>
      <c r="D2124" s="542">
        <v>90102</v>
      </c>
      <c r="E2124" s="542">
        <v>90102</v>
      </c>
      <c r="F2124" s="542" t="s">
        <v>7582</v>
      </c>
      <c r="G2124" s="540" t="s">
        <v>7583</v>
      </c>
      <c r="H2124" s="542" t="s">
        <v>2469</v>
      </c>
      <c r="I2124" s="541" t="s">
        <v>2478</v>
      </c>
      <c r="J2124" s="540" t="s">
        <v>2478</v>
      </c>
      <c r="K2124" s="540" t="s">
        <v>2478</v>
      </c>
      <c r="L2124" s="540" t="s">
        <v>2546</v>
      </c>
      <c r="M2124" s="540" t="s">
        <v>6209</v>
      </c>
      <c r="N2124" s="540" t="s">
        <v>2210</v>
      </c>
      <c r="O2124" s="540" t="s">
        <v>2478</v>
      </c>
      <c r="P2124" s="540" t="s">
        <v>2478</v>
      </c>
      <c r="Q2124" s="540" t="s">
        <v>2478</v>
      </c>
      <c r="R2124" s="540" t="s">
        <v>2478</v>
      </c>
      <c r="S2124" s="546">
        <v>43866.533356481479</v>
      </c>
    </row>
    <row r="2125" spans="1:19">
      <c r="A2125" s="543" t="s">
        <v>7521</v>
      </c>
      <c r="B2125" s="544"/>
      <c r="C2125" s="544"/>
      <c r="D2125" s="545">
        <v>60003</v>
      </c>
      <c r="E2125" s="545">
        <v>60003</v>
      </c>
      <c r="F2125" s="545" t="s">
        <v>7584</v>
      </c>
      <c r="G2125" s="543" t="s">
        <v>7585</v>
      </c>
      <c r="H2125" s="545" t="s">
        <v>2546</v>
      </c>
      <c r="I2125" s="545" t="s">
        <v>2546</v>
      </c>
      <c r="J2125" s="543" t="s">
        <v>2478</v>
      </c>
      <c r="K2125" s="543" t="s">
        <v>2478</v>
      </c>
      <c r="L2125" s="543" t="s">
        <v>2478</v>
      </c>
      <c r="M2125" s="543" t="s">
        <v>2478</v>
      </c>
      <c r="N2125" s="543" t="s">
        <v>2478</v>
      </c>
      <c r="O2125" s="543" t="s">
        <v>2478</v>
      </c>
      <c r="P2125" s="543" t="s">
        <v>2478</v>
      </c>
      <c r="Q2125" s="543" t="s">
        <v>2478</v>
      </c>
      <c r="R2125" s="543" t="s">
        <v>2478</v>
      </c>
      <c r="S2125" s="543" t="s">
        <v>2478</v>
      </c>
    </row>
    <row r="2126" spans="1:19">
      <c r="A2126" s="540" t="s">
        <v>7521</v>
      </c>
      <c r="B2126" s="541"/>
      <c r="C2126" s="541"/>
      <c r="D2126" s="542">
        <v>60006</v>
      </c>
      <c r="E2126" s="542">
        <v>60006</v>
      </c>
      <c r="F2126" s="542" t="s">
        <v>7586</v>
      </c>
      <c r="G2126" s="540" t="s">
        <v>7587</v>
      </c>
      <c r="H2126" s="542" t="s">
        <v>2469</v>
      </c>
      <c r="I2126" s="542" t="s">
        <v>2546</v>
      </c>
      <c r="J2126" s="540" t="s">
        <v>2478</v>
      </c>
      <c r="K2126" s="540" t="s">
        <v>2478</v>
      </c>
      <c r="L2126" s="540" t="s">
        <v>2478</v>
      </c>
      <c r="M2126" s="540" t="s">
        <v>2478</v>
      </c>
      <c r="N2126" s="540" t="s">
        <v>2478</v>
      </c>
      <c r="O2126" s="540" t="s">
        <v>2478</v>
      </c>
      <c r="P2126" s="540" t="s">
        <v>2478</v>
      </c>
      <c r="Q2126" s="540" t="s">
        <v>2478</v>
      </c>
      <c r="R2126" s="540" t="s">
        <v>2478</v>
      </c>
      <c r="S2126" s="540" t="s">
        <v>2478</v>
      </c>
    </row>
    <row r="2127" spans="1:19">
      <c r="A2127" s="543" t="s">
        <v>7521</v>
      </c>
      <c r="B2127" s="544"/>
      <c r="C2127" s="544"/>
      <c r="D2127" s="545">
        <v>60006</v>
      </c>
      <c r="E2127" s="545">
        <v>60006</v>
      </c>
      <c r="F2127" s="545" t="s">
        <v>7588</v>
      </c>
      <c r="G2127" s="543" t="s">
        <v>7589</v>
      </c>
      <c r="H2127" s="545" t="s">
        <v>2469</v>
      </c>
      <c r="I2127" s="545" t="s">
        <v>2546</v>
      </c>
      <c r="J2127" s="543" t="s">
        <v>2478</v>
      </c>
      <c r="K2127" s="543" t="s">
        <v>2478</v>
      </c>
      <c r="L2127" s="543" t="s">
        <v>2478</v>
      </c>
      <c r="M2127" s="543" t="s">
        <v>2478</v>
      </c>
      <c r="N2127" s="543" t="s">
        <v>2478</v>
      </c>
      <c r="O2127" s="543" t="s">
        <v>2478</v>
      </c>
      <c r="P2127" s="543" t="s">
        <v>2478</v>
      </c>
      <c r="Q2127" s="543" t="s">
        <v>2478</v>
      </c>
      <c r="R2127" s="543" t="s">
        <v>2478</v>
      </c>
      <c r="S2127" s="543" t="s">
        <v>2478</v>
      </c>
    </row>
    <row r="2128" spans="1:19">
      <c r="A2128" s="540" t="s">
        <v>7521</v>
      </c>
      <c r="B2128" s="541"/>
      <c r="C2128" s="541"/>
      <c r="D2128" s="542">
        <v>60006</v>
      </c>
      <c r="E2128" s="542">
        <v>60006</v>
      </c>
      <c r="F2128" s="542" t="s">
        <v>7590</v>
      </c>
      <c r="G2128" s="540" t="s">
        <v>7591</v>
      </c>
      <c r="H2128" s="542" t="s">
        <v>2546</v>
      </c>
      <c r="I2128" s="542" t="s">
        <v>2546</v>
      </c>
      <c r="J2128" s="540" t="s">
        <v>2478</v>
      </c>
      <c r="K2128" s="540" t="s">
        <v>2478</v>
      </c>
      <c r="L2128" s="540" t="s">
        <v>2478</v>
      </c>
      <c r="M2128" s="540" t="s">
        <v>2478</v>
      </c>
      <c r="N2128" s="540" t="s">
        <v>2478</v>
      </c>
      <c r="O2128" s="540" t="s">
        <v>2478</v>
      </c>
      <c r="P2128" s="540" t="s">
        <v>2478</v>
      </c>
      <c r="Q2128" s="540" t="s">
        <v>2478</v>
      </c>
      <c r="R2128" s="540" t="s">
        <v>2478</v>
      </c>
      <c r="S2128" s="540" t="s">
        <v>2478</v>
      </c>
    </row>
    <row r="2129" spans="1:19">
      <c r="A2129" s="543" t="s">
        <v>7521</v>
      </c>
      <c r="B2129" s="544"/>
      <c r="C2129" s="544"/>
      <c r="D2129" s="545">
        <v>60006</v>
      </c>
      <c r="E2129" s="545">
        <v>60006</v>
      </c>
      <c r="F2129" s="545" t="s">
        <v>7592</v>
      </c>
      <c r="G2129" s="543" t="s">
        <v>7593</v>
      </c>
      <c r="H2129" s="545" t="s">
        <v>2469</v>
      </c>
      <c r="I2129" s="545" t="s">
        <v>2546</v>
      </c>
      <c r="J2129" s="543" t="s">
        <v>2478</v>
      </c>
      <c r="K2129" s="543" t="s">
        <v>2478</v>
      </c>
      <c r="L2129" s="543" t="s">
        <v>2478</v>
      </c>
      <c r="M2129" s="543" t="s">
        <v>2478</v>
      </c>
      <c r="N2129" s="543" t="s">
        <v>2478</v>
      </c>
      <c r="O2129" s="543" t="s">
        <v>2478</v>
      </c>
      <c r="P2129" s="543" t="s">
        <v>2478</v>
      </c>
      <c r="Q2129" s="543" t="s">
        <v>2478</v>
      </c>
      <c r="R2129" s="543" t="s">
        <v>2478</v>
      </c>
      <c r="S2129" s="543" t="s">
        <v>2478</v>
      </c>
    </row>
    <row r="2130" spans="1:19">
      <c r="A2130" s="540" t="s">
        <v>7521</v>
      </c>
      <c r="B2130" s="541"/>
      <c r="C2130" s="541"/>
      <c r="D2130" s="542">
        <v>60006</v>
      </c>
      <c r="E2130" s="542">
        <v>60006</v>
      </c>
      <c r="F2130" s="542" t="s">
        <v>7594</v>
      </c>
      <c r="G2130" s="540" t="s">
        <v>7595</v>
      </c>
      <c r="H2130" s="542" t="s">
        <v>2546</v>
      </c>
      <c r="I2130" s="542" t="s">
        <v>2546</v>
      </c>
      <c r="J2130" s="540" t="s">
        <v>2478</v>
      </c>
      <c r="K2130" s="540" t="s">
        <v>2478</v>
      </c>
      <c r="L2130" s="540" t="s">
        <v>2478</v>
      </c>
      <c r="M2130" s="540" t="s">
        <v>2478</v>
      </c>
      <c r="N2130" s="540" t="s">
        <v>2478</v>
      </c>
      <c r="O2130" s="540" t="s">
        <v>2478</v>
      </c>
      <c r="P2130" s="540" t="s">
        <v>2478</v>
      </c>
      <c r="Q2130" s="540" t="s">
        <v>2478</v>
      </c>
      <c r="R2130" s="540" t="s">
        <v>2478</v>
      </c>
      <c r="S2130" s="540" t="s">
        <v>2478</v>
      </c>
    </row>
    <row r="2131" spans="1:19">
      <c r="A2131" s="543" t="s">
        <v>7521</v>
      </c>
      <c r="B2131" s="544"/>
      <c r="C2131" s="544"/>
      <c r="D2131" s="545">
        <v>60006</v>
      </c>
      <c r="E2131" s="545">
        <v>60006</v>
      </c>
      <c r="F2131" s="545" t="s">
        <v>7596</v>
      </c>
      <c r="G2131" s="543" t="s">
        <v>7597</v>
      </c>
      <c r="H2131" s="545" t="s">
        <v>3468</v>
      </c>
      <c r="I2131" s="545" t="s">
        <v>2546</v>
      </c>
      <c r="J2131" s="543" t="s">
        <v>2478</v>
      </c>
      <c r="K2131" s="543" t="s">
        <v>2478</v>
      </c>
      <c r="L2131" s="543" t="s">
        <v>2478</v>
      </c>
      <c r="M2131" s="543" t="s">
        <v>2478</v>
      </c>
      <c r="N2131" s="543" t="s">
        <v>2478</v>
      </c>
      <c r="O2131" s="543" t="s">
        <v>2478</v>
      </c>
      <c r="P2131" s="543" t="s">
        <v>2478</v>
      </c>
      <c r="Q2131" s="543" t="s">
        <v>2478</v>
      </c>
      <c r="R2131" s="543" t="s">
        <v>2478</v>
      </c>
      <c r="S2131" s="543" t="s">
        <v>2478</v>
      </c>
    </row>
    <row r="2132" spans="1:19">
      <c r="A2132" s="540" t="s">
        <v>7521</v>
      </c>
      <c r="B2132" s="541"/>
      <c r="C2132" s="541"/>
      <c r="D2132" s="542">
        <v>60006</v>
      </c>
      <c r="E2132" s="542">
        <v>60006</v>
      </c>
      <c r="F2132" s="542" t="s">
        <v>7598</v>
      </c>
      <c r="G2132" s="540" t="s">
        <v>7599</v>
      </c>
      <c r="H2132" s="542" t="s">
        <v>2469</v>
      </c>
      <c r="I2132" s="542" t="s">
        <v>2546</v>
      </c>
      <c r="J2132" s="540" t="s">
        <v>2478</v>
      </c>
      <c r="K2132" s="540" t="s">
        <v>2478</v>
      </c>
      <c r="L2132" s="540" t="s">
        <v>2478</v>
      </c>
      <c r="M2132" s="540" t="s">
        <v>2478</v>
      </c>
      <c r="N2132" s="540" t="s">
        <v>2478</v>
      </c>
      <c r="O2132" s="540" t="s">
        <v>2478</v>
      </c>
      <c r="P2132" s="540" t="s">
        <v>2478</v>
      </c>
      <c r="Q2132" s="540" t="s">
        <v>2478</v>
      </c>
      <c r="R2132" s="540" t="s">
        <v>2478</v>
      </c>
      <c r="S2132" s="540" t="s">
        <v>2478</v>
      </c>
    </row>
    <row r="2133" spans="1:19">
      <c r="A2133" s="543" t="s">
        <v>7521</v>
      </c>
      <c r="B2133" s="544"/>
      <c r="C2133" s="544"/>
      <c r="D2133" s="545">
        <v>60006</v>
      </c>
      <c r="E2133" s="545">
        <v>60006</v>
      </c>
      <c r="F2133" s="545" t="s">
        <v>7600</v>
      </c>
      <c r="G2133" s="543" t="s">
        <v>7601</v>
      </c>
      <c r="H2133" s="545" t="s">
        <v>3468</v>
      </c>
      <c r="I2133" s="545" t="s">
        <v>2546</v>
      </c>
      <c r="J2133" s="543" t="s">
        <v>2478</v>
      </c>
      <c r="K2133" s="543" t="s">
        <v>2478</v>
      </c>
      <c r="L2133" s="543" t="s">
        <v>2478</v>
      </c>
      <c r="M2133" s="543" t="s">
        <v>2478</v>
      </c>
      <c r="N2133" s="543" t="s">
        <v>2478</v>
      </c>
      <c r="O2133" s="543" t="s">
        <v>2478</v>
      </c>
      <c r="P2133" s="543" t="s">
        <v>2478</v>
      </c>
      <c r="Q2133" s="543" t="s">
        <v>2478</v>
      </c>
      <c r="R2133" s="543" t="s">
        <v>2478</v>
      </c>
      <c r="S2133" s="543" t="s">
        <v>2478</v>
      </c>
    </row>
    <row r="2134" spans="1:19">
      <c r="A2134" s="540" t="s">
        <v>7521</v>
      </c>
      <c r="B2134" s="541"/>
      <c r="C2134" s="541"/>
      <c r="D2134" s="542">
        <v>60003</v>
      </c>
      <c r="E2134" s="542">
        <v>60003</v>
      </c>
      <c r="F2134" s="542" t="s">
        <v>7602</v>
      </c>
      <c r="G2134" s="540" t="s">
        <v>7603</v>
      </c>
      <c r="H2134" s="542" t="s">
        <v>3468</v>
      </c>
      <c r="I2134" s="542" t="s">
        <v>2546</v>
      </c>
      <c r="J2134" s="540" t="s">
        <v>2478</v>
      </c>
      <c r="K2134" s="540" t="s">
        <v>2478</v>
      </c>
      <c r="L2134" s="540" t="s">
        <v>2478</v>
      </c>
      <c r="M2134" s="540" t="s">
        <v>2478</v>
      </c>
      <c r="N2134" s="540" t="s">
        <v>2478</v>
      </c>
      <c r="O2134" s="540" t="s">
        <v>2478</v>
      </c>
      <c r="P2134" s="540" t="s">
        <v>2478</v>
      </c>
      <c r="Q2134" s="540" t="s">
        <v>2478</v>
      </c>
      <c r="R2134" s="540" t="s">
        <v>2478</v>
      </c>
      <c r="S2134" s="540" t="s">
        <v>2478</v>
      </c>
    </row>
    <row r="2135" spans="1:19">
      <c r="A2135" s="543" t="s">
        <v>7521</v>
      </c>
      <c r="B2135" s="544"/>
      <c r="C2135" s="544"/>
      <c r="D2135" s="545">
        <v>60003</v>
      </c>
      <c r="E2135" s="545">
        <v>60003</v>
      </c>
      <c r="F2135" s="545" t="s">
        <v>7604</v>
      </c>
      <c r="G2135" s="543" t="s">
        <v>7605</v>
      </c>
      <c r="H2135" s="545" t="s">
        <v>3468</v>
      </c>
      <c r="I2135" s="545" t="s">
        <v>2546</v>
      </c>
      <c r="J2135" s="543" t="s">
        <v>2478</v>
      </c>
      <c r="K2135" s="543" t="s">
        <v>2478</v>
      </c>
      <c r="L2135" s="543" t="s">
        <v>2478</v>
      </c>
      <c r="M2135" s="543" t="s">
        <v>2478</v>
      </c>
      <c r="N2135" s="543" t="s">
        <v>2478</v>
      </c>
      <c r="O2135" s="543" t="s">
        <v>2478</v>
      </c>
      <c r="P2135" s="543" t="s">
        <v>2478</v>
      </c>
      <c r="Q2135" s="543" t="s">
        <v>2478</v>
      </c>
      <c r="R2135" s="543" t="s">
        <v>2478</v>
      </c>
      <c r="S2135" s="543" t="s">
        <v>2478</v>
      </c>
    </row>
    <row r="2136" spans="1:19">
      <c r="A2136" s="540" t="s">
        <v>7521</v>
      </c>
      <c r="B2136" s="541"/>
      <c r="C2136" s="541"/>
      <c r="D2136" s="542">
        <v>60003</v>
      </c>
      <c r="E2136" s="542">
        <v>60003</v>
      </c>
      <c r="F2136" s="542" t="s">
        <v>7606</v>
      </c>
      <c r="G2136" s="540" t="s">
        <v>7607</v>
      </c>
      <c r="H2136" s="542" t="s">
        <v>2469</v>
      </c>
      <c r="I2136" s="542" t="s">
        <v>2546</v>
      </c>
      <c r="J2136" s="540" t="s">
        <v>2478</v>
      </c>
      <c r="K2136" s="540" t="s">
        <v>2478</v>
      </c>
      <c r="L2136" s="540" t="s">
        <v>2478</v>
      </c>
      <c r="M2136" s="540" t="s">
        <v>2478</v>
      </c>
      <c r="N2136" s="540" t="s">
        <v>2478</v>
      </c>
      <c r="O2136" s="540" t="s">
        <v>2478</v>
      </c>
      <c r="P2136" s="540" t="s">
        <v>2478</v>
      </c>
      <c r="Q2136" s="540" t="s">
        <v>2478</v>
      </c>
      <c r="R2136" s="540" t="s">
        <v>2478</v>
      </c>
      <c r="S2136" s="540" t="s">
        <v>2478</v>
      </c>
    </row>
    <row r="2137" spans="1:19">
      <c r="A2137" s="543" t="s">
        <v>7521</v>
      </c>
      <c r="B2137" s="544"/>
      <c r="C2137" s="544"/>
      <c r="D2137" s="545">
        <v>60006</v>
      </c>
      <c r="E2137" s="545">
        <v>60006</v>
      </c>
      <c r="F2137" s="545" t="s">
        <v>7608</v>
      </c>
      <c r="G2137" s="543" t="s">
        <v>7609</v>
      </c>
      <c r="H2137" s="545" t="s">
        <v>2546</v>
      </c>
      <c r="I2137" s="545" t="s">
        <v>2546</v>
      </c>
      <c r="J2137" s="543" t="s">
        <v>2478</v>
      </c>
      <c r="K2137" s="543" t="s">
        <v>2478</v>
      </c>
      <c r="L2137" s="543" t="s">
        <v>2478</v>
      </c>
      <c r="M2137" s="543" t="s">
        <v>2478</v>
      </c>
      <c r="N2137" s="543" t="s">
        <v>2478</v>
      </c>
      <c r="O2137" s="543" t="s">
        <v>2478</v>
      </c>
      <c r="P2137" s="543" t="s">
        <v>2478</v>
      </c>
      <c r="Q2137" s="543" t="s">
        <v>2478</v>
      </c>
      <c r="R2137" s="543" t="s">
        <v>2478</v>
      </c>
      <c r="S2137" s="543" t="s">
        <v>2478</v>
      </c>
    </row>
    <row r="2138" spans="1:19">
      <c r="A2138" s="540" t="s">
        <v>7521</v>
      </c>
      <c r="B2138" s="541"/>
      <c r="C2138" s="541"/>
      <c r="D2138" s="542">
        <v>60006</v>
      </c>
      <c r="E2138" s="542">
        <v>60006</v>
      </c>
      <c r="F2138" s="542" t="s">
        <v>7610</v>
      </c>
      <c r="G2138" s="540" t="s">
        <v>7611</v>
      </c>
      <c r="H2138" s="542" t="s">
        <v>2469</v>
      </c>
      <c r="I2138" s="542" t="s">
        <v>2546</v>
      </c>
      <c r="J2138" s="540" t="s">
        <v>2478</v>
      </c>
      <c r="K2138" s="540" t="s">
        <v>2478</v>
      </c>
      <c r="L2138" s="540" t="s">
        <v>2478</v>
      </c>
      <c r="M2138" s="540" t="s">
        <v>2478</v>
      </c>
      <c r="N2138" s="540" t="s">
        <v>2478</v>
      </c>
      <c r="O2138" s="540" t="s">
        <v>2478</v>
      </c>
      <c r="P2138" s="540" t="s">
        <v>2478</v>
      </c>
      <c r="Q2138" s="540" t="s">
        <v>2478</v>
      </c>
      <c r="R2138" s="540" t="s">
        <v>2478</v>
      </c>
      <c r="S2138" s="540" t="s">
        <v>2478</v>
      </c>
    </row>
    <row r="2139" spans="1:19">
      <c r="A2139" s="543" t="s">
        <v>7612</v>
      </c>
      <c r="B2139" s="544"/>
      <c r="C2139" s="544"/>
      <c r="D2139" s="545">
        <v>60005</v>
      </c>
      <c r="E2139" s="545">
        <v>60005</v>
      </c>
      <c r="F2139" s="545" t="s">
        <v>7613</v>
      </c>
      <c r="G2139" s="543" t="s">
        <v>7614</v>
      </c>
      <c r="H2139" s="545" t="s">
        <v>2469</v>
      </c>
      <c r="I2139" s="544" t="s">
        <v>2478</v>
      </c>
      <c r="J2139" s="543" t="s">
        <v>2478</v>
      </c>
      <c r="K2139" s="543" t="s">
        <v>2478</v>
      </c>
      <c r="L2139" s="543" t="s">
        <v>2478</v>
      </c>
      <c r="M2139" s="543" t="s">
        <v>2478</v>
      </c>
      <c r="N2139" s="543" t="s">
        <v>2478</v>
      </c>
      <c r="O2139" s="543" t="s">
        <v>2478</v>
      </c>
      <c r="P2139" s="543" t="s">
        <v>2478</v>
      </c>
      <c r="Q2139" s="543" t="s">
        <v>2478</v>
      </c>
      <c r="R2139" s="543" t="s">
        <v>2478</v>
      </c>
      <c r="S2139" s="543" t="s">
        <v>2478</v>
      </c>
    </row>
    <row r="2140" spans="1:19">
      <c r="A2140" s="540" t="s">
        <v>7612</v>
      </c>
      <c r="B2140" s="541"/>
      <c r="C2140" s="541"/>
      <c r="D2140" s="542">
        <v>60005</v>
      </c>
      <c r="E2140" s="542">
        <v>60005</v>
      </c>
      <c r="F2140" s="542" t="s">
        <v>7615</v>
      </c>
      <c r="G2140" s="540" t="s">
        <v>7616</v>
      </c>
      <c r="H2140" s="542" t="s">
        <v>2469</v>
      </c>
      <c r="I2140" s="541" t="s">
        <v>2478</v>
      </c>
      <c r="J2140" s="540" t="s">
        <v>2478</v>
      </c>
      <c r="K2140" s="540" t="s">
        <v>2478</v>
      </c>
      <c r="L2140" s="540" t="s">
        <v>2478</v>
      </c>
      <c r="M2140" s="540" t="s">
        <v>2478</v>
      </c>
      <c r="N2140" s="540" t="s">
        <v>2478</v>
      </c>
      <c r="O2140" s="540" t="s">
        <v>2478</v>
      </c>
      <c r="P2140" s="540" t="s">
        <v>2478</v>
      </c>
      <c r="Q2140" s="540" t="s">
        <v>2478</v>
      </c>
      <c r="R2140" s="540" t="s">
        <v>2478</v>
      </c>
      <c r="S2140" s="540" t="s">
        <v>2478</v>
      </c>
    </row>
    <row r="2141" spans="1:19">
      <c r="A2141" s="543" t="s">
        <v>7612</v>
      </c>
      <c r="B2141" s="544"/>
      <c r="C2141" s="544"/>
      <c r="D2141" s="545">
        <v>60005</v>
      </c>
      <c r="E2141" s="545">
        <v>60005</v>
      </c>
      <c r="F2141" s="545" t="s">
        <v>7617</v>
      </c>
      <c r="G2141" s="543" t="s">
        <v>7618</v>
      </c>
      <c r="H2141" s="545" t="s">
        <v>2469</v>
      </c>
      <c r="I2141" s="544" t="s">
        <v>2478</v>
      </c>
      <c r="J2141" s="543" t="s">
        <v>2478</v>
      </c>
      <c r="K2141" s="543" t="s">
        <v>2478</v>
      </c>
      <c r="L2141" s="543" t="s">
        <v>2478</v>
      </c>
      <c r="M2141" s="543" t="s">
        <v>2478</v>
      </c>
      <c r="N2141" s="543" t="s">
        <v>2478</v>
      </c>
      <c r="O2141" s="543" t="s">
        <v>2478</v>
      </c>
      <c r="P2141" s="543" t="s">
        <v>2478</v>
      </c>
      <c r="Q2141" s="543" t="s">
        <v>2478</v>
      </c>
      <c r="R2141" s="543" t="s">
        <v>2478</v>
      </c>
      <c r="S2141" s="543" t="s">
        <v>2478</v>
      </c>
    </row>
    <row r="2142" spans="1:19">
      <c r="A2142" s="540" t="s">
        <v>7612</v>
      </c>
      <c r="B2142" s="541"/>
      <c r="C2142" s="541"/>
      <c r="D2142" s="542">
        <v>60005</v>
      </c>
      <c r="E2142" s="542">
        <v>60005</v>
      </c>
      <c r="F2142" s="542" t="s">
        <v>7619</v>
      </c>
      <c r="G2142" s="540" t="s">
        <v>7620</v>
      </c>
      <c r="H2142" s="542" t="s">
        <v>2469</v>
      </c>
      <c r="I2142" s="541" t="s">
        <v>2478</v>
      </c>
      <c r="J2142" s="540" t="s">
        <v>2478</v>
      </c>
      <c r="K2142" s="540" t="s">
        <v>2478</v>
      </c>
      <c r="L2142" s="540" t="s">
        <v>2478</v>
      </c>
      <c r="M2142" s="540" t="s">
        <v>2478</v>
      </c>
      <c r="N2142" s="540" t="s">
        <v>2478</v>
      </c>
      <c r="O2142" s="540" t="s">
        <v>2478</v>
      </c>
      <c r="P2142" s="540" t="s">
        <v>2478</v>
      </c>
      <c r="Q2142" s="540" t="s">
        <v>2478</v>
      </c>
      <c r="R2142" s="540" t="s">
        <v>2478</v>
      </c>
      <c r="S2142" s="540" t="s">
        <v>2478</v>
      </c>
    </row>
    <row r="2143" spans="1:19">
      <c r="A2143" s="543" t="s">
        <v>7621</v>
      </c>
      <c r="B2143" s="544"/>
      <c r="C2143" s="544"/>
      <c r="D2143" s="545">
        <v>70000</v>
      </c>
      <c r="E2143" s="545">
        <v>70000</v>
      </c>
      <c r="F2143" s="545" t="s">
        <v>7622</v>
      </c>
      <c r="G2143" s="543" t="s">
        <v>7623</v>
      </c>
      <c r="H2143" s="545" t="s">
        <v>2469</v>
      </c>
      <c r="I2143" s="544" t="s">
        <v>2478</v>
      </c>
      <c r="J2143" s="543" t="s">
        <v>2478</v>
      </c>
      <c r="K2143" s="543" t="s">
        <v>2478</v>
      </c>
      <c r="L2143" s="543" t="s">
        <v>2478</v>
      </c>
      <c r="M2143" s="543" t="s">
        <v>2478</v>
      </c>
      <c r="N2143" s="543" t="s">
        <v>2478</v>
      </c>
      <c r="O2143" s="543" t="s">
        <v>2478</v>
      </c>
      <c r="P2143" s="543" t="s">
        <v>2478</v>
      </c>
      <c r="Q2143" s="543" t="s">
        <v>2478</v>
      </c>
      <c r="R2143" s="543" t="s">
        <v>2478</v>
      </c>
      <c r="S2143" s="543" t="s">
        <v>2478</v>
      </c>
    </row>
    <row r="2144" spans="1:19">
      <c r="A2144" s="540" t="s">
        <v>7621</v>
      </c>
      <c r="B2144" s="541"/>
      <c r="C2144" s="541"/>
      <c r="D2144" s="542">
        <v>90008</v>
      </c>
      <c r="E2144" s="542">
        <v>90008</v>
      </c>
      <c r="F2144" s="542" t="s">
        <v>7624</v>
      </c>
      <c r="G2144" s="540" t="s">
        <v>7625</v>
      </c>
      <c r="H2144" s="542" t="s">
        <v>2469</v>
      </c>
      <c r="I2144" s="541" t="s">
        <v>2478</v>
      </c>
      <c r="J2144" s="540" t="s">
        <v>2478</v>
      </c>
      <c r="K2144" s="540" t="s">
        <v>2478</v>
      </c>
      <c r="L2144" s="540" t="s">
        <v>2478</v>
      </c>
      <c r="M2144" s="540" t="s">
        <v>2478</v>
      </c>
      <c r="N2144" s="540" t="s">
        <v>2478</v>
      </c>
      <c r="O2144" s="540" t="s">
        <v>2478</v>
      </c>
      <c r="P2144" s="540" t="s">
        <v>2478</v>
      </c>
      <c r="Q2144" s="540" t="s">
        <v>2478</v>
      </c>
      <c r="R2144" s="540" t="s">
        <v>2478</v>
      </c>
      <c r="S2144" s="540" t="s">
        <v>2478</v>
      </c>
    </row>
    <row r="2145" spans="1:19">
      <c r="A2145" s="543" t="s">
        <v>7621</v>
      </c>
      <c r="B2145" s="544"/>
      <c r="C2145" s="544"/>
      <c r="D2145" s="545">
        <v>70000</v>
      </c>
      <c r="E2145" s="545">
        <v>70000</v>
      </c>
      <c r="F2145" s="545" t="s">
        <v>7626</v>
      </c>
      <c r="G2145" s="543" t="s">
        <v>7627</v>
      </c>
      <c r="H2145" s="545" t="s">
        <v>3468</v>
      </c>
      <c r="I2145" s="544" t="s">
        <v>2478</v>
      </c>
      <c r="J2145" s="543" t="s">
        <v>2478</v>
      </c>
      <c r="K2145" s="543" t="s">
        <v>2478</v>
      </c>
      <c r="L2145" s="543" t="s">
        <v>2478</v>
      </c>
      <c r="M2145" s="543" t="s">
        <v>2478</v>
      </c>
      <c r="N2145" s="543" t="s">
        <v>2478</v>
      </c>
      <c r="O2145" s="543" t="s">
        <v>2478</v>
      </c>
      <c r="P2145" s="543" t="s">
        <v>2478</v>
      </c>
      <c r="Q2145" s="543" t="s">
        <v>2478</v>
      </c>
      <c r="R2145" s="543" t="s">
        <v>2478</v>
      </c>
      <c r="S2145" s="543" t="s">
        <v>2478</v>
      </c>
    </row>
    <row r="2146" spans="1:19">
      <c r="A2146" s="540" t="s">
        <v>7621</v>
      </c>
      <c r="B2146" s="541"/>
      <c r="C2146" s="541"/>
      <c r="D2146" s="542">
        <v>90008</v>
      </c>
      <c r="E2146" s="542">
        <v>90008</v>
      </c>
      <c r="F2146" s="542" t="s">
        <v>7628</v>
      </c>
      <c r="G2146" s="540" t="s">
        <v>7629</v>
      </c>
      <c r="H2146" s="542" t="s">
        <v>2546</v>
      </c>
      <c r="I2146" s="541" t="s">
        <v>2478</v>
      </c>
      <c r="J2146" s="540" t="s">
        <v>2478</v>
      </c>
      <c r="K2146" s="540" t="s">
        <v>2478</v>
      </c>
      <c r="L2146" s="540" t="s">
        <v>2478</v>
      </c>
      <c r="M2146" s="540" t="s">
        <v>2478</v>
      </c>
      <c r="N2146" s="540" t="s">
        <v>2478</v>
      </c>
      <c r="O2146" s="540" t="s">
        <v>2478</v>
      </c>
      <c r="P2146" s="540" t="s">
        <v>2478</v>
      </c>
      <c r="Q2146" s="540" t="s">
        <v>2478</v>
      </c>
      <c r="R2146" s="540" t="s">
        <v>2478</v>
      </c>
      <c r="S2146" s="540" t="s">
        <v>2478</v>
      </c>
    </row>
    <row r="2147" spans="1:19">
      <c r="A2147" s="543" t="s">
        <v>7621</v>
      </c>
      <c r="B2147" s="544"/>
      <c r="C2147" s="544"/>
      <c r="D2147" s="545">
        <v>70000</v>
      </c>
      <c r="E2147" s="545">
        <v>70000</v>
      </c>
      <c r="F2147" s="545" t="s">
        <v>7630</v>
      </c>
      <c r="G2147" s="543" t="s">
        <v>7631</v>
      </c>
      <c r="H2147" s="545" t="s">
        <v>3468</v>
      </c>
      <c r="I2147" s="544" t="s">
        <v>2478</v>
      </c>
      <c r="J2147" s="543" t="s">
        <v>2478</v>
      </c>
      <c r="K2147" s="543" t="s">
        <v>2478</v>
      </c>
      <c r="L2147" s="543" t="s">
        <v>2478</v>
      </c>
      <c r="M2147" s="543" t="s">
        <v>2478</v>
      </c>
      <c r="N2147" s="543" t="s">
        <v>2478</v>
      </c>
      <c r="O2147" s="543" t="s">
        <v>2478</v>
      </c>
      <c r="P2147" s="543" t="s">
        <v>2478</v>
      </c>
      <c r="Q2147" s="543" t="s">
        <v>2478</v>
      </c>
      <c r="R2147" s="543" t="s">
        <v>2478</v>
      </c>
      <c r="S2147" s="543" t="s">
        <v>2478</v>
      </c>
    </row>
    <row r="2148" spans="1:19">
      <c r="A2148" s="540" t="s">
        <v>7621</v>
      </c>
      <c r="B2148" s="541"/>
      <c r="C2148" s="541"/>
      <c r="D2148" s="542">
        <v>90109</v>
      </c>
      <c r="E2148" s="542">
        <v>90109</v>
      </c>
      <c r="F2148" s="542" t="s">
        <v>7632</v>
      </c>
      <c r="G2148" s="540" t="s">
        <v>7633</v>
      </c>
      <c r="H2148" s="542" t="s">
        <v>2546</v>
      </c>
      <c r="I2148" s="541" t="s">
        <v>2478</v>
      </c>
      <c r="J2148" s="540" t="s">
        <v>2478</v>
      </c>
      <c r="K2148" s="540" t="s">
        <v>2478</v>
      </c>
      <c r="L2148" s="540" t="s">
        <v>2478</v>
      </c>
      <c r="M2148" s="540" t="s">
        <v>2478</v>
      </c>
      <c r="N2148" s="540" t="s">
        <v>2478</v>
      </c>
      <c r="O2148" s="540" t="s">
        <v>2478</v>
      </c>
      <c r="P2148" s="540" t="s">
        <v>2478</v>
      </c>
      <c r="Q2148" s="540" t="s">
        <v>2478</v>
      </c>
      <c r="R2148" s="540" t="s">
        <v>2478</v>
      </c>
      <c r="S2148" s="540" t="s">
        <v>2478</v>
      </c>
    </row>
    <row r="2149" spans="1:19">
      <c r="A2149" s="543" t="s">
        <v>7621</v>
      </c>
      <c r="B2149" s="545">
        <v>1294</v>
      </c>
      <c r="C2149" s="545">
        <v>83182</v>
      </c>
      <c r="D2149" s="545">
        <v>90102</v>
      </c>
      <c r="E2149" s="545">
        <v>90102</v>
      </c>
      <c r="F2149" s="545" t="s">
        <v>7634</v>
      </c>
      <c r="G2149" s="543" t="s">
        <v>7635</v>
      </c>
      <c r="H2149" s="545" t="s">
        <v>2469</v>
      </c>
      <c r="I2149" s="544" t="s">
        <v>2478</v>
      </c>
      <c r="J2149" s="543" t="s">
        <v>2478</v>
      </c>
      <c r="K2149" s="543" t="s">
        <v>2478</v>
      </c>
      <c r="L2149" s="543" t="s">
        <v>2546</v>
      </c>
      <c r="M2149" s="543" t="s">
        <v>6209</v>
      </c>
      <c r="N2149" s="543" t="s">
        <v>2210</v>
      </c>
      <c r="O2149" s="543" t="s">
        <v>2478</v>
      </c>
      <c r="P2149" s="543" t="s">
        <v>2478</v>
      </c>
      <c r="Q2149" s="543" t="s">
        <v>2478</v>
      </c>
      <c r="R2149" s="543" t="s">
        <v>2478</v>
      </c>
      <c r="S2149" s="547">
        <v>43866.533356481479</v>
      </c>
    </row>
    <row r="2150" spans="1:19">
      <c r="A2150" s="540" t="s">
        <v>7621</v>
      </c>
      <c r="B2150" s="541"/>
      <c r="C2150" s="541"/>
      <c r="D2150" s="542">
        <v>70000</v>
      </c>
      <c r="E2150" s="542">
        <v>70000</v>
      </c>
      <c r="F2150" s="542" t="s">
        <v>7636</v>
      </c>
      <c r="G2150" s="540" t="s">
        <v>7637</v>
      </c>
      <c r="H2150" s="542" t="s">
        <v>2546</v>
      </c>
      <c r="I2150" s="541" t="s">
        <v>2478</v>
      </c>
      <c r="J2150" s="540" t="s">
        <v>2478</v>
      </c>
      <c r="K2150" s="540" t="s">
        <v>2478</v>
      </c>
      <c r="L2150" s="540" t="s">
        <v>2478</v>
      </c>
      <c r="M2150" s="540" t="s">
        <v>2478</v>
      </c>
      <c r="N2150" s="540" t="s">
        <v>2478</v>
      </c>
      <c r="O2150" s="540" t="s">
        <v>2478</v>
      </c>
      <c r="P2150" s="540" t="s">
        <v>2478</v>
      </c>
      <c r="Q2150" s="540" t="s">
        <v>2478</v>
      </c>
      <c r="R2150" s="540" t="s">
        <v>2478</v>
      </c>
      <c r="S2150" s="540" t="s">
        <v>2478</v>
      </c>
    </row>
    <row r="2151" spans="1:19">
      <c r="A2151" s="543" t="s">
        <v>7638</v>
      </c>
      <c r="B2151" s="544"/>
      <c r="C2151" s="544"/>
      <c r="D2151" s="545">
        <v>90028</v>
      </c>
      <c r="E2151" s="545">
        <v>90028</v>
      </c>
      <c r="F2151" s="545" t="s">
        <v>7639</v>
      </c>
      <c r="G2151" s="543" t="s">
        <v>7640</v>
      </c>
      <c r="H2151" s="545" t="s">
        <v>2469</v>
      </c>
      <c r="I2151" s="544" t="s">
        <v>2478</v>
      </c>
      <c r="J2151" s="543" t="s">
        <v>2478</v>
      </c>
      <c r="K2151" s="543" t="s">
        <v>2478</v>
      </c>
      <c r="L2151" s="543" t="s">
        <v>2478</v>
      </c>
      <c r="M2151" s="543" t="s">
        <v>2478</v>
      </c>
      <c r="N2151" s="543" t="s">
        <v>2478</v>
      </c>
      <c r="O2151" s="543" t="s">
        <v>2478</v>
      </c>
      <c r="P2151" s="543" t="s">
        <v>2478</v>
      </c>
      <c r="Q2151" s="543" t="s">
        <v>2478</v>
      </c>
      <c r="R2151" s="543" t="s">
        <v>2478</v>
      </c>
      <c r="S2151" s="543" t="s">
        <v>2478</v>
      </c>
    </row>
    <row r="2152" spans="1:19">
      <c r="A2152" s="540" t="s">
        <v>7638</v>
      </c>
      <c r="B2152" s="541"/>
      <c r="C2152" s="541"/>
      <c r="D2152" s="542">
        <v>90028</v>
      </c>
      <c r="E2152" s="542">
        <v>90028</v>
      </c>
      <c r="F2152" s="542" t="s">
        <v>7641</v>
      </c>
      <c r="G2152" s="540" t="s">
        <v>7642</v>
      </c>
      <c r="H2152" s="542" t="s">
        <v>2546</v>
      </c>
      <c r="I2152" s="541" t="s">
        <v>2478</v>
      </c>
      <c r="J2152" s="540" t="s">
        <v>2478</v>
      </c>
      <c r="K2152" s="540" t="s">
        <v>2478</v>
      </c>
      <c r="L2152" s="540" t="s">
        <v>2478</v>
      </c>
      <c r="M2152" s="540" t="s">
        <v>2478</v>
      </c>
      <c r="N2152" s="540" t="s">
        <v>2478</v>
      </c>
      <c r="O2152" s="540" t="s">
        <v>2478</v>
      </c>
      <c r="P2152" s="540" t="s">
        <v>2478</v>
      </c>
      <c r="Q2152" s="540" t="s">
        <v>2478</v>
      </c>
      <c r="R2152" s="540" t="s">
        <v>2478</v>
      </c>
      <c r="S2152" s="540" t="s">
        <v>2478</v>
      </c>
    </row>
    <row r="2153" spans="1:19">
      <c r="A2153" s="543" t="s">
        <v>7638</v>
      </c>
      <c r="B2153" s="544"/>
      <c r="C2153" s="544"/>
      <c r="D2153" s="545">
        <v>90028</v>
      </c>
      <c r="E2153" s="545">
        <v>90028</v>
      </c>
      <c r="F2153" s="545" t="s">
        <v>7643</v>
      </c>
      <c r="G2153" s="543" t="s">
        <v>7644</v>
      </c>
      <c r="H2153" s="545" t="s">
        <v>2546</v>
      </c>
      <c r="I2153" s="544" t="s">
        <v>2478</v>
      </c>
      <c r="J2153" s="543" t="s">
        <v>2478</v>
      </c>
      <c r="K2153" s="543" t="s">
        <v>2478</v>
      </c>
      <c r="L2153" s="543" t="s">
        <v>2478</v>
      </c>
      <c r="M2153" s="543" t="s">
        <v>2478</v>
      </c>
      <c r="N2153" s="543" t="s">
        <v>2478</v>
      </c>
      <c r="O2153" s="543" t="s">
        <v>2478</v>
      </c>
      <c r="P2153" s="543" t="s">
        <v>2478</v>
      </c>
      <c r="Q2153" s="543" t="s">
        <v>2478</v>
      </c>
      <c r="R2153" s="543" t="s">
        <v>2478</v>
      </c>
      <c r="S2153" s="543" t="s">
        <v>2478</v>
      </c>
    </row>
    <row r="2154" spans="1:19">
      <c r="A2154" s="540" t="s">
        <v>7645</v>
      </c>
      <c r="B2154" s="541"/>
      <c r="C2154" s="541"/>
      <c r="D2154" s="542">
        <v>70002</v>
      </c>
      <c r="E2154" s="542">
        <v>70002</v>
      </c>
      <c r="F2154" s="542" t="s">
        <v>7646</v>
      </c>
      <c r="G2154" s="540" t="s">
        <v>7647</v>
      </c>
      <c r="H2154" s="542" t="s">
        <v>2546</v>
      </c>
      <c r="I2154" s="541" t="s">
        <v>2478</v>
      </c>
      <c r="J2154" s="540" t="s">
        <v>2478</v>
      </c>
      <c r="K2154" s="540" t="s">
        <v>2478</v>
      </c>
      <c r="L2154" s="540" t="s">
        <v>2478</v>
      </c>
      <c r="M2154" s="540" t="s">
        <v>2478</v>
      </c>
      <c r="N2154" s="540" t="s">
        <v>2478</v>
      </c>
      <c r="O2154" s="540" t="s">
        <v>2478</v>
      </c>
      <c r="P2154" s="540" t="s">
        <v>2478</v>
      </c>
      <c r="Q2154" s="540" t="s">
        <v>2478</v>
      </c>
      <c r="R2154" s="540" t="s">
        <v>2478</v>
      </c>
      <c r="S2154" s="540" t="s">
        <v>2478</v>
      </c>
    </row>
    <row r="2155" spans="1:19">
      <c r="A2155" s="543" t="s">
        <v>7645</v>
      </c>
      <c r="B2155" s="544"/>
      <c r="C2155" s="544"/>
      <c r="D2155" s="545">
        <v>40017</v>
      </c>
      <c r="E2155" s="545">
        <v>40017</v>
      </c>
      <c r="F2155" s="545" t="s">
        <v>7648</v>
      </c>
      <c r="G2155" s="543" t="s">
        <v>7649</v>
      </c>
      <c r="H2155" s="545" t="s">
        <v>2546</v>
      </c>
      <c r="I2155" s="544" t="s">
        <v>2478</v>
      </c>
      <c r="J2155" s="543" t="s">
        <v>2478</v>
      </c>
      <c r="K2155" s="543" t="s">
        <v>2478</v>
      </c>
      <c r="L2155" s="543" t="s">
        <v>2478</v>
      </c>
      <c r="M2155" s="543" t="s">
        <v>2478</v>
      </c>
      <c r="N2155" s="543" t="s">
        <v>2478</v>
      </c>
      <c r="O2155" s="543" t="s">
        <v>2478</v>
      </c>
      <c r="P2155" s="543" t="s">
        <v>2478</v>
      </c>
      <c r="Q2155" s="543" t="s">
        <v>2478</v>
      </c>
      <c r="R2155" s="543" t="s">
        <v>2478</v>
      </c>
      <c r="S2155" s="543" t="s">
        <v>2478</v>
      </c>
    </row>
    <row r="2156" spans="1:19">
      <c r="A2156" s="540" t="s">
        <v>7645</v>
      </c>
      <c r="B2156" s="541"/>
      <c r="C2156" s="541"/>
      <c r="D2156" s="542">
        <v>70003</v>
      </c>
      <c r="E2156" s="542">
        <v>70003</v>
      </c>
      <c r="F2156" s="542" t="s">
        <v>7650</v>
      </c>
      <c r="G2156" s="540" t="s">
        <v>7651</v>
      </c>
      <c r="H2156" s="542" t="s">
        <v>2546</v>
      </c>
      <c r="I2156" s="541" t="s">
        <v>2478</v>
      </c>
      <c r="J2156" s="540" t="s">
        <v>2478</v>
      </c>
      <c r="K2156" s="540" t="s">
        <v>2478</v>
      </c>
      <c r="L2156" s="540" t="s">
        <v>2478</v>
      </c>
      <c r="M2156" s="540" t="s">
        <v>2478</v>
      </c>
      <c r="N2156" s="540" t="s">
        <v>2478</v>
      </c>
      <c r="O2156" s="540" t="s">
        <v>2478</v>
      </c>
      <c r="P2156" s="540" t="s">
        <v>2478</v>
      </c>
      <c r="Q2156" s="540" t="s">
        <v>2478</v>
      </c>
      <c r="R2156" s="540" t="s">
        <v>2478</v>
      </c>
      <c r="S2156" s="540" t="s">
        <v>2478</v>
      </c>
    </row>
    <row r="2157" spans="1:19">
      <c r="A2157" s="543" t="s">
        <v>7645</v>
      </c>
      <c r="B2157" s="544"/>
      <c r="C2157" s="544"/>
      <c r="D2157" s="545">
        <v>70002</v>
      </c>
      <c r="E2157" s="545">
        <v>70002</v>
      </c>
      <c r="F2157" s="545" t="s">
        <v>7652</v>
      </c>
      <c r="G2157" s="543" t="s">
        <v>7653</v>
      </c>
      <c r="H2157" s="545" t="s">
        <v>3468</v>
      </c>
      <c r="I2157" s="544" t="s">
        <v>2478</v>
      </c>
      <c r="J2157" s="543" t="s">
        <v>2478</v>
      </c>
      <c r="K2157" s="543" t="s">
        <v>2478</v>
      </c>
      <c r="L2157" s="543" t="s">
        <v>2478</v>
      </c>
      <c r="M2157" s="543" t="s">
        <v>2478</v>
      </c>
      <c r="N2157" s="543" t="s">
        <v>2478</v>
      </c>
      <c r="O2157" s="543" t="s">
        <v>2478</v>
      </c>
      <c r="P2157" s="543" t="s">
        <v>2478</v>
      </c>
      <c r="Q2157" s="543" t="s">
        <v>2478</v>
      </c>
      <c r="R2157" s="543" t="s">
        <v>2478</v>
      </c>
      <c r="S2157" s="543" t="s">
        <v>2478</v>
      </c>
    </row>
    <row r="2158" spans="1:19">
      <c r="A2158" s="540" t="s">
        <v>7654</v>
      </c>
      <c r="B2158" s="541"/>
      <c r="C2158" s="541"/>
      <c r="D2158" s="542">
        <v>70001</v>
      </c>
      <c r="E2158" s="542">
        <v>70001</v>
      </c>
      <c r="F2158" s="542" t="s">
        <v>7655</v>
      </c>
      <c r="G2158" s="540" t="s">
        <v>7656</v>
      </c>
      <c r="H2158" s="542" t="s">
        <v>2469</v>
      </c>
      <c r="I2158" s="541" t="s">
        <v>2478</v>
      </c>
      <c r="J2158" s="540" t="s">
        <v>2478</v>
      </c>
      <c r="K2158" s="540" t="s">
        <v>2478</v>
      </c>
      <c r="L2158" s="540" t="s">
        <v>2478</v>
      </c>
      <c r="M2158" s="540" t="s">
        <v>2478</v>
      </c>
      <c r="N2158" s="540" t="s">
        <v>2478</v>
      </c>
      <c r="O2158" s="540" t="s">
        <v>2478</v>
      </c>
      <c r="P2158" s="540" t="s">
        <v>2478</v>
      </c>
      <c r="Q2158" s="540" t="s">
        <v>2478</v>
      </c>
      <c r="R2158" s="540" t="s">
        <v>2478</v>
      </c>
      <c r="S2158" s="540" t="s">
        <v>2478</v>
      </c>
    </row>
    <row r="2159" spans="1:19">
      <c r="A2159" s="543" t="s">
        <v>7654</v>
      </c>
      <c r="B2159" s="544"/>
      <c r="C2159" s="544"/>
      <c r="D2159" s="545">
        <v>70001</v>
      </c>
      <c r="E2159" s="545">
        <v>70001</v>
      </c>
      <c r="F2159" s="545" t="s">
        <v>7657</v>
      </c>
      <c r="G2159" s="543" t="s">
        <v>7658</v>
      </c>
      <c r="H2159" s="545" t="s">
        <v>2469</v>
      </c>
      <c r="I2159" s="544" t="s">
        <v>2478</v>
      </c>
      <c r="J2159" s="543" t="s">
        <v>2478</v>
      </c>
      <c r="K2159" s="543" t="s">
        <v>2478</v>
      </c>
      <c r="L2159" s="543" t="s">
        <v>2478</v>
      </c>
      <c r="M2159" s="543" t="s">
        <v>2478</v>
      </c>
      <c r="N2159" s="543" t="s">
        <v>2478</v>
      </c>
      <c r="O2159" s="543" t="s">
        <v>2478</v>
      </c>
      <c r="P2159" s="543" t="s">
        <v>2478</v>
      </c>
      <c r="Q2159" s="543" t="s">
        <v>2478</v>
      </c>
      <c r="R2159" s="543" t="s">
        <v>2478</v>
      </c>
      <c r="S2159" s="543" t="s">
        <v>2478</v>
      </c>
    </row>
    <row r="2160" spans="1:19">
      <c r="A2160" s="540" t="s">
        <v>7654</v>
      </c>
      <c r="B2160" s="542">
        <v>10710</v>
      </c>
      <c r="C2160" s="542">
        <v>673691</v>
      </c>
      <c r="D2160" s="542">
        <v>90051</v>
      </c>
      <c r="E2160" s="542">
        <v>90051</v>
      </c>
      <c r="F2160" s="542" t="s">
        <v>7659</v>
      </c>
      <c r="G2160" s="540" t="s">
        <v>7660</v>
      </c>
      <c r="H2160" s="542" t="s">
        <v>2546</v>
      </c>
      <c r="I2160" s="541" t="s">
        <v>2478</v>
      </c>
      <c r="J2160" s="540" t="s">
        <v>2478</v>
      </c>
      <c r="K2160" s="540" t="s">
        <v>2478</v>
      </c>
      <c r="L2160" s="540" t="s">
        <v>2546</v>
      </c>
      <c r="M2160" s="540" t="s">
        <v>6209</v>
      </c>
      <c r="N2160" s="540" t="s">
        <v>2416</v>
      </c>
      <c r="O2160" s="540" t="s">
        <v>2478</v>
      </c>
      <c r="P2160" s="540" t="s">
        <v>2478</v>
      </c>
      <c r="Q2160" s="540" t="s">
        <v>2478</v>
      </c>
      <c r="R2160" s="540" t="s">
        <v>2478</v>
      </c>
      <c r="S2160" s="546">
        <v>44722.491863425923</v>
      </c>
    </row>
    <row r="2161" spans="1:19">
      <c r="A2161" s="543" t="s">
        <v>7654</v>
      </c>
      <c r="B2161" s="544"/>
      <c r="C2161" s="544"/>
      <c r="D2161" s="545">
        <v>70001</v>
      </c>
      <c r="E2161" s="545">
        <v>70001</v>
      </c>
      <c r="F2161" s="545" t="s">
        <v>7661</v>
      </c>
      <c r="G2161" s="543" t="s">
        <v>7662</v>
      </c>
      <c r="H2161" s="545" t="s">
        <v>2469</v>
      </c>
      <c r="I2161" s="544" t="s">
        <v>2478</v>
      </c>
      <c r="J2161" s="543" t="s">
        <v>2478</v>
      </c>
      <c r="K2161" s="543" t="s">
        <v>2478</v>
      </c>
      <c r="L2161" s="543" t="s">
        <v>2478</v>
      </c>
      <c r="M2161" s="543" t="s">
        <v>2478</v>
      </c>
      <c r="N2161" s="543" t="s">
        <v>2478</v>
      </c>
      <c r="O2161" s="543" t="s">
        <v>2478</v>
      </c>
      <c r="P2161" s="543" t="s">
        <v>2478</v>
      </c>
      <c r="Q2161" s="543" t="s">
        <v>2478</v>
      </c>
      <c r="R2161" s="543" t="s">
        <v>2478</v>
      </c>
      <c r="S2161" s="543" t="s">
        <v>2478</v>
      </c>
    </row>
    <row r="2162" spans="1:19">
      <c r="A2162" s="540" t="s">
        <v>7654</v>
      </c>
      <c r="B2162" s="541"/>
      <c r="C2162" s="541"/>
      <c r="D2162" s="542">
        <v>70001</v>
      </c>
      <c r="E2162" s="542">
        <v>70001</v>
      </c>
      <c r="F2162" s="542" t="s">
        <v>7663</v>
      </c>
      <c r="G2162" s="540" t="s">
        <v>7664</v>
      </c>
      <c r="H2162" s="542" t="s">
        <v>2469</v>
      </c>
      <c r="I2162" s="541" t="s">
        <v>2478</v>
      </c>
      <c r="J2162" s="540" t="s">
        <v>2478</v>
      </c>
      <c r="K2162" s="540" t="s">
        <v>2478</v>
      </c>
      <c r="L2162" s="540" t="s">
        <v>2478</v>
      </c>
      <c r="M2162" s="540" t="s">
        <v>2478</v>
      </c>
      <c r="N2162" s="540" t="s">
        <v>2478</v>
      </c>
      <c r="O2162" s="540" t="s">
        <v>2478</v>
      </c>
      <c r="P2162" s="540" t="s">
        <v>2478</v>
      </c>
      <c r="Q2162" s="540" t="s">
        <v>2478</v>
      </c>
      <c r="R2162" s="540" t="s">
        <v>2478</v>
      </c>
      <c r="S2162" s="540" t="s">
        <v>2478</v>
      </c>
    </row>
    <row r="2163" spans="1:19">
      <c r="A2163" s="543" t="s">
        <v>7654</v>
      </c>
      <c r="B2163" s="545">
        <v>1294</v>
      </c>
      <c r="C2163" s="545">
        <v>83182</v>
      </c>
      <c r="D2163" s="545">
        <v>90102</v>
      </c>
      <c r="E2163" s="545">
        <v>90102</v>
      </c>
      <c r="F2163" s="545" t="s">
        <v>7665</v>
      </c>
      <c r="G2163" s="543" t="s">
        <v>7666</v>
      </c>
      <c r="H2163" s="545" t="s">
        <v>2546</v>
      </c>
      <c r="I2163" s="544" t="s">
        <v>2478</v>
      </c>
      <c r="J2163" s="543" t="s">
        <v>2478</v>
      </c>
      <c r="K2163" s="543" t="s">
        <v>2478</v>
      </c>
      <c r="L2163" s="543" t="s">
        <v>2546</v>
      </c>
      <c r="M2163" s="543" t="s">
        <v>6209</v>
      </c>
      <c r="N2163" s="543" t="s">
        <v>2210</v>
      </c>
      <c r="O2163" s="543" t="s">
        <v>2478</v>
      </c>
      <c r="P2163" s="543" t="s">
        <v>2478</v>
      </c>
      <c r="Q2163" s="543" t="s">
        <v>2478</v>
      </c>
      <c r="R2163" s="543" t="s">
        <v>2478</v>
      </c>
      <c r="S2163" s="547">
        <v>43866.533356481479</v>
      </c>
    </row>
    <row r="2164" spans="1:19">
      <c r="A2164" s="540" t="s">
        <v>7654</v>
      </c>
      <c r="B2164" s="541"/>
      <c r="C2164" s="541"/>
      <c r="D2164" s="542">
        <v>70001</v>
      </c>
      <c r="E2164" s="542">
        <v>70001</v>
      </c>
      <c r="F2164" s="542" t="s">
        <v>7667</v>
      </c>
      <c r="G2164" s="540" t="s">
        <v>7668</v>
      </c>
      <c r="H2164" s="542" t="s">
        <v>2469</v>
      </c>
      <c r="I2164" s="541" t="s">
        <v>2478</v>
      </c>
      <c r="J2164" s="540" t="s">
        <v>2478</v>
      </c>
      <c r="K2164" s="540" t="s">
        <v>2478</v>
      </c>
      <c r="L2164" s="540" t="s">
        <v>2478</v>
      </c>
      <c r="M2164" s="540" t="s">
        <v>2478</v>
      </c>
      <c r="N2164" s="540" t="s">
        <v>2478</v>
      </c>
      <c r="O2164" s="540" t="s">
        <v>2478</v>
      </c>
      <c r="P2164" s="540" t="s">
        <v>2478</v>
      </c>
      <c r="Q2164" s="540" t="s">
        <v>2478</v>
      </c>
      <c r="R2164" s="540" t="s">
        <v>2478</v>
      </c>
      <c r="S2164" s="540" t="s">
        <v>2478</v>
      </c>
    </row>
    <row r="2165" spans="1:19">
      <c r="A2165" s="543" t="s">
        <v>7669</v>
      </c>
      <c r="B2165" s="545">
        <v>107940</v>
      </c>
      <c r="C2165" s="545">
        <v>741097</v>
      </c>
      <c r="D2165" s="545">
        <v>11000</v>
      </c>
      <c r="E2165" s="545">
        <v>11000</v>
      </c>
      <c r="F2165" s="545" t="s">
        <v>7670</v>
      </c>
      <c r="G2165" s="543" t="s">
        <v>7671</v>
      </c>
      <c r="H2165" s="545" t="s">
        <v>3468</v>
      </c>
      <c r="I2165" s="545" t="s">
        <v>2469</v>
      </c>
      <c r="J2165" s="543" t="s">
        <v>2478</v>
      </c>
      <c r="K2165" s="543" t="s">
        <v>2478</v>
      </c>
      <c r="L2165" s="543" t="s">
        <v>7154</v>
      </c>
      <c r="M2165" s="543" t="s">
        <v>7155</v>
      </c>
      <c r="N2165" s="543" t="s">
        <v>7156</v>
      </c>
      <c r="O2165" s="547">
        <v>45541.333333333336</v>
      </c>
      <c r="P2165" s="547">
        <v>45541.333333333336</v>
      </c>
      <c r="Q2165" s="547">
        <v>45125.708333333336</v>
      </c>
      <c r="R2165" s="547">
        <v>45279</v>
      </c>
      <c r="S2165" s="543" t="s">
        <v>2478</v>
      </c>
    </row>
    <row r="2166" spans="1:19">
      <c r="A2166" s="540" t="s">
        <v>7669</v>
      </c>
      <c r="B2166" s="542">
        <v>11696</v>
      </c>
      <c r="C2166" s="542">
        <v>723883</v>
      </c>
      <c r="D2166" s="542">
        <v>11000</v>
      </c>
      <c r="E2166" s="542">
        <v>11000</v>
      </c>
      <c r="F2166" s="542" t="s">
        <v>7672</v>
      </c>
      <c r="G2166" s="540" t="s">
        <v>7673</v>
      </c>
      <c r="H2166" s="542" t="s">
        <v>2469</v>
      </c>
      <c r="I2166" s="542" t="s">
        <v>2469</v>
      </c>
      <c r="J2166" s="540" t="s">
        <v>2478</v>
      </c>
      <c r="K2166" s="540" t="s">
        <v>2478</v>
      </c>
      <c r="L2166" s="540" t="s">
        <v>2546</v>
      </c>
      <c r="M2166" s="540" t="s">
        <v>6209</v>
      </c>
      <c r="N2166" s="540" t="s">
        <v>2210</v>
      </c>
      <c r="O2166" s="546">
        <v>45541.333333333336</v>
      </c>
      <c r="P2166" s="546">
        <v>45541.333333333336</v>
      </c>
      <c r="Q2166" s="546">
        <v>45125.708333333336</v>
      </c>
      <c r="R2166" s="546">
        <v>45125</v>
      </c>
      <c r="S2166" s="546">
        <v>45448.468877314815</v>
      </c>
    </row>
    <row r="2167" spans="1:19">
      <c r="A2167" s="543" t="s">
        <v>7669</v>
      </c>
      <c r="B2167" s="545">
        <v>107899</v>
      </c>
      <c r="C2167" s="545">
        <v>727608</v>
      </c>
      <c r="D2167" s="545">
        <v>11000</v>
      </c>
      <c r="E2167" s="545">
        <v>11000</v>
      </c>
      <c r="F2167" s="545" t="s">
        <v>7674</v>
      </c>
      <c r="G2167" s="543" t="s">
        <v>7675</v>
      </c>
      <c r="H2167" s="545" t="s">
        <v>2469</v>
      </c>
      <c r="I2167" s="545" t="s">
        <v>2469</v>
      </c>
      <c r="J2167" s="543" t="s">
        <v>2478</v>
      </c>
      <c r="K2167" s="543" t="s">
        <v>2478</v>
      </c>
      <c r="L2167" s="543" t="s">
        <v>2546</v>
      </c>
      <c r="M2167" s="543" t="s">
        <v>6209</v>
      </c>
      <c r="N2167" s="543" t="s">
        <v>2210</v>
      </c>
      <c r="O2167" s="547">
        <v>45541.333333333336</v>
      </c>
      <c r="P2167" s="547">
        <v>45541.333333333336</v>
      </c>
      <c r="Q2167" s="547">
        <v>45125.708333333336</v>
      </c>
      <c r="R2167" s="547">
        <v>45138</v>
      </c>
      <c r="S2167" s="547">
        <v>46082.760798611111</v>
      </c>
    </row>
    <row r="2168" spans="1:19">
      <c r="A2168" s="540" t="s">
        <v>7669</v>
      </c>
      <c r="B2168" s="542">
        <v>107933</v>
      </c>
      <c r="C2168" s="542">
        <v>740406</v>
      </c>
      <c r="D2168" s="542">
        <v>11000</v>
      </c>
      <c r="E2168" s="542">
        <v>11000</v>
      </c>
      <c r="F2168" s="542" t="s">
        <v>7676</v>
      </c>
      <c r="G2168" s="540" t="s">
        <v>7677</v>
      </c>
      <c r="H2168" s="542" t="s">
        <v>2469</v>
      </c>
      <c r="I2168" s="542" t="s">
        <v>2469</v>
      </c>
      <c r="J2168" s="540" t="s">
        <v>2478</v>
      </c>
      <c r="K2168" s="540" t="s">
        <v>2478</v>
      </c>
      <c r="L2168" s="540" t="s">
        <v>7154</v>
      </c>
      <c r="M2168" s="540" t="s">
        <v>7155</v>
      </c>
      <c r="N2168" s="540" t="s">
        <v>7156</v>
      </c>
      <c r="O2168" s="546">
        <v>45541.333333333336</v>
      </c>
      <c r="P2168" s="546">
        <v>45541.333333333336</v>
      </c>
      <c r="Q2168" s="546">
        <v>45125.708333333336</v>
      </c>
      <c r="R2168" s="546">
        <v>45271</v>
      </c>
      <c r="S2168" s="540" t="s">
        <v>2478</v>
      </c>
    </row>
    <row r="2169" spans="1:19">
      <c r="A2169" s="543" t="s">
        <v>7669</v>
      </c>
      <c r="B2169" s="545">
        <v>107902</v>
      </c>
      <c r="C2169" s="545">
        <v>727691</v>
      </c>
      <c r="D2169" s="545">
        <v>11000</v>
      </c>
      <c r="E2169" s="545">
        <v>11000</v>
      </c>
      <c r="F2169" s="545" t="s">
        <v>7678</v>
      </c>
      <c r="G2169" s="543" t="s">
        <v>7679</v>
      </c>
      <c r="H2169" s="545" t="s">
        <v>2469</v>
      </c>
      <c r="I2169" s="545" t="s">
        <v>2469</v>
      </c>
      <c r="J2169" s="543" t="s">
        <v>2478</v>
      </c>
      <c r="K2169" s="543" t="s">
        <v>2478</v>
      </c>
      <c r="L2169" s="543" t="s">
        <v>7154</v>
      </c>
      <c r="M2169" s="543" t="s">
        <v>7155</v>
      </c>
      <c r="N2169" s="543" t="s">
        <v>7156</v>
      </c>
      <c r="O2169" s="547">
        <v>45541.333333333336</v>
      </c>
      <c r="P2169" s="547">
        <v>45541.333333333336</v>
      </c>
      <c r="Q2169" s="547">
        <v>45125.708333333336</v>
      </c>
      <c r="R2169" s="547">
        <v>45138</v>
      </c>
      <c r="S2169" s="543" t="s">
        <v>2478</v>
      </c>
    </row>
    <row r="2170" spans="1:19">
      <c r="A2170" s="540" t="s">
        <v>7669</v>
      </c>
      <c r="B2170" s="542">
        <v>107945</v>
      </c>
      <c r="C2170" s="542">
        <v>741104</v>
      </c>
      <c r="D2170" s="542">
        <v>11000</v>
      </c>
      <c r="E2170" s="542">
        <v>11000</v>
      </c>
      <c r="F2170" s="542" t="s">
        <v>7680</v>
      </c>
      <c r="G2170" s="540" t="s">
        <v>7681</v>
      </c>
      <c r="H2170" s="542" t="s">
        <v>3468</v>
      </c>
      <c r="I2170" s="542" t="s">
        <v>2469</v>
      </c>
      <c r="J2170" s="540" t="s">
        <v>2478</v>
      </c>
      <c r="K2170" s="540" t="s">
        <v>2478</v>
      </c>
      <c r="L2170" s="540" t="s">
        <v>7154</v>
      </c>
      <c r="M2170" s="540" t="s">
        <v>7155</v>
      </c>
      <c r="N2170" s="540" t="s">
        <v>7156</v>
      </c>
      <c r="O2170" s="546">
        <v>45541.333333333336</v>
      </c>
      <c r="P2170" s="546">
        <v>45541.333333333336</v>
      </c>
      <c r="Q2170" s="546">
        <v>45125.708333333336</v>
      </c>
      <c r="R2170" s="546">
        <v>45278</v>
      </c>
      <c r="S2170" s="540" t="s">
        <v>2478</v>
      </c>
    </row>
    <row r="2171" spans="1:19">
      <c r="A2171" s="543" t="s">
        <v>7669</v>
      </c>
      <c r="B2171" s="545">
        <v>11715</v>
      </c>
      <c r="C2171" s="545">
        <v>727531</v>
      </c>
      <c r="D2171" s="544"/>
      <c r="E2171" s="544"/>
      <c r="F2171" s="545" t="s">
        <v>7682</v>
      </c>
      <c r="G2171" s="543" t="s">
        <v>7683</v>
      </c>
      <c r="H2171" s="545" t="s">
        <v>2469</v>
      </c>
      <c r="I2171" s="544" t="s">
        <v>2478</v>
      </c>
      <c r="J2171" s="543" t="s">
        <v>2478</v>
      </c>
      <c r="K2171" s="543" t="s">
        <v>2478</v>
      </c>
      <c r="L2171" s="543" t="s">
        <v>2546</v>
      </c>
      <c r="M2171" s="543" t="s">
        <v>6209</v>
      </c>
      <c r="N2171" s="543" t="s">
        <v>2210</v>
      </c>
      <c r="O2171" s="543" t="s">
        <v>2478</v>
      </c>
      <c r="P2171" s="543" t="s">
        <v>2478</v>
      </c>
      <c r="Q2171" s="543" t="s">
        <v>2478</v>
      </c>
      <c r="R2171" s="547">
        <v>45141</v>
      </c>
      <c r="S2171" s="547">
        <v>45775.802256944444</v>
      </c>
    </row>
    <row r="2172" spans="1:19">
      <c r="A2172" s="540" t="s">
        <v>7669</v>
      </c>
      <c r="B2172" s="542">
        <v>107893</v>
      </c>
      <c r="C2172" s="542">
        <v>727529</v>
      </c>
      <c r="D2172" s="542">
        <v>11000</v>
      </c>
      <c r="E2172" s="542">
        <v>11000</v>
      </c>
      <c r="F2172" s="542" t="s">
        <v>7684</v>
      </c>
      <c r="G2172" s="540" t="s">
        <v>7685</v>
      </c>
      <c r="H2172" s="542" t="s">
        <v>3468</v>
      </c>
      <c r="I2172" s="542" t="s">
        <v>2469</v>
      </c>
      <c r="J2172" s="540" t="s">
        <v>2478</v>
      </c>
      <c r="K2172" s="540" t="s">
        <v>2478</v>
      </c>
      <c r="L2172" s="540" t="s">
        <v>2546</v>
      </c>
      <c r="M2172" s="540" t="s">
        <v>6209</v>
      </c>
      <c r="N2172" s="540" t="s">
        <v>2210</v>
      </c>
      <c r="O2172" s="546">
        <v>45541.333333333336</v>
      </c>
      <c r="P2172" s="546">
        <v>45541.333333333336</v>
      </c>
      <c r="Q2172" s="546">
        <v>45125.708333333336</v>
      </c>
      <c r="R2172" s="546">
        <v>45138</v>
      </c>
      <c r="S2172" s="546">
        <v>46082.760717592595</v>
      </c>
    </row>
    <row r="2173" spans="1:19">
      <c r="A2173" s="543" t="s">
        <v>7669</v>
      </c>
      <c r="B2173" s="545">
        <v>107938</v>
      </c>
      <c r="C2173" s="545">
        <v>740414</v>
      </c>
      <c r="D2173" s="545">
        <v>11000</v>
      </c>
      <c r="E2173" s="545">
        <v>11000</v>
      </c>
      <c r="F2173" s="545" t="s">
        <v>7686</v>
      </c>
      <c r="G2173" s="543" t="s">
        <v>7687</v>
      </c>
      <c r="H2173" s="545" t="s">
        <v>2469</v>
      </c>
      <c r="I2173" s="545" t="s">
        <v>2469</v>
      </c>
      <c r="J2173" s="543" t="s">
        <v>2478</v>
      </c>
      <c r="K2173" s="543" t="s">
        <v>2478</v>
      </c>
      <c r="L2173" s="543" t="s">
        <v>7154</v>
      </c>
      <c r="M2173" s="543" t="s">
        <v>7155</v>
      </c>
      <c r="N2173" s="543" t="s">
        <v>7156</v>
      </c>
      <c r="O2173" s="547">
        <v>45541.333333333336</v>
      </c>
      <c r="P2173" s="547">
        <v>45541.333333333336</v>
      </c>
      <c r="Q2173" s="547">
        <v>45125.708333333336</v>
      </c>
      <c r="R2173" s="547">
        <v>45279</v>
      </c>
      <c r="S2173" s="543" t="s">
        <v>2478</v>
      </c>
    </row>
    <row r="2174" spans="1:19">
      <c r="A2174" s="540" t="s">
        <v>7669</v>
      </c>
      <c r="B2174" s="542">
        <v>107894</v>
      </c>
      <c r="C2174" s="542">
        <v>727530</v>
      </c>
      <c r="D2174" s="542">
        <v>11000</v>
      </c>
      <c r="E2174" s="542">
        <v>11000</v>
      </c>
      <c r="F2174" s="542" t="s">
        <v>7688</v>
      </c>
      <c r="G2174" s="540" t="s">
        <v>7689</v>
      </c>
      <c r="H2174" s="542" t="s">
        <v>3468</v>
      </c>
      <c r="I2174" s="542" t="s">
        <v>2469</v>
      </c>
      <c r="J2174" s="540" t="s">
        <v>2478</v>
      </c>
      <c r="K2174" s="540" t="s">
        <v>2478</v>
      </c>
      <c r="L2174" s="540" t="s">
        <v>7154</v>
      </c>
      <c r="M2174" s="540" t="s">
        <v>7155</v>
      </c>
      <c r="N2174" s="540" t="s">
        <v>7156</v>
      </c>
      <c r="O2174" s="546">
        <v>45541.333333333336</v>
      </c>
      <c r="P2174" s="546">
        <v>45541.333333333336</v>
      </c>
      <c r="Q2174" s="546">
        <v>45125.708333333336</v>
      </c>
      <c r="R2174" s="546">
        <v>45138</v>
      </c>
      <c r="S2174" s="540" t="s">
        <v>2478</v>
      </c>
    </row>
    <row r="2175" spans="1:19">
      <c r="A2175" s="543" t="s">
        <v>7669</v>
      </c>
      <c r="B2175" s="545">
        <v>107944</v>
      </c>
      <c r="C2175" s="545">
        <v>741102</v>
      </c>
      <c r="D2175" s="545">
        <v>11000</v>
      </c>
      <c r="E2175" s="545">
        <v>11000</v>
      </c>
      <c r="F2175" s="545" t="s">
        <v>7690</v>
      </c>
      <c r="G2175" s="543" t="s">
        <v>7691</v>
      </c>
      <c r="H2175" s="545" t="s">
        <v>3468</v>
      </c>
      <c r="I2175" s="545" t="s">
        <v>2469</v>
      </c>
      <c r="J2175" s="543" t="s">
        <v>2478</v>
      </c>
      <c r="K2175" s="543" t="s">
        <v>2478</v>
      </c>
      <c r="L2175" s="543" t="s">
        <v>7154</v>
      </c>
      <c r="M2175" s="543" t="s">
        <v>7155</v>
      </c>
      <c r="N2175" s="543" t="s">
        <v>7156</v>
      </c>
      <c r="O2175" s="547">
        <v>45541.333333333336</v>
      </c>
      <c r="P2175" s="547">
        <v>45541.333333333336</v>
      </c>
      <c r="Q2175" s="547">
        <v>45125.708333333336</v>
      </c>
      <c r="R2175" s="547">
        <v>45279</v>
      </c>
      <c r="S2175" s="543" t="s">
        <v>2478</v>
      </c>
    </row>
    <row r="2176" spans="1:19">
      <c r="A2176" s="540" t="s">
        <v>7669</v>
      </c>
      <c r="B2176" s="542">
        <v>11718</v>
      </c>
      <c r="C2176" s="542">
        <v>728832</v>
      </c>
      <c r="D2176" s="541"/>
      <c r="E2176" s="541"/>
      <c r="F2176" s="542" t="s">
        <v>7692</v>
      </c>
      <c r="G2176" s="540" t="s">
        <v>7693</v>
      </c>
      <c r="H2176" s="542" t="s">
        <v>2469</v>
      </c>
      <c r="I2176" s="541" t="s">
        <v>2478</v>
      </c>
      <c r="J2176" s="540" t="s">
        <v>2478</v>
      </c>
      <c r="K2176" s="540" t="s">
        <v>2478</v>
      </c>
      <c r="L2176" s="540" t="s">
        <v>2546</v>
      </c>
      <c r="M2176" s="540" t="s">
        <v>6209</v>
      </c>
      <c r="N2176" s="540" t="s">
        <v>2210</v>
      </c>
      <c r="O2176" s="540" t="s">
        <v>2478</v>
      </c>
      <c r="P2176" s="540" t="s">
        <v>2478</v>
      </c>
      <c r="Q2176" s="540" t="s">
        <v>2478</v>
      </c>
      <c r="R2176" s="546">
        <v>45155</v>
      </c>
      <c r="S2176" s="546">
        <v>45775.802291666667</v>
      </c>
    </row>
    <row r="2177" spans="1:19">
      <c r="A2177" s="543" t="s">
        <v>7669</v>
      </c>
      <c r="B2177" s="545">
        <v>107900</v>
      </c>
      <c r="C2177" s="545">
        <v>727657</v>
      </c>
      <c r="D2177" s="545">
        <v>11000</v>
      </c>
      <c r="E2177" s="545">
        <v>11000</v>
      </c>
      <c r="F2177" s="545" t="s">
        <v>7694</v>
      </c>
      <c r="G2177" s="543" t="s">
        <v>7695</v>
      </c>
      <c r="H2177" s="545" t="s">
        <v>3468</v>
      </c>
      <c r="I2177" s="545" t="s">
        <v>2469</v>
      </c>
      <c r="J2177" s="543" t="s">
        <v>2478</v>
      </c>
      <c r="K2177" s="543" t="s">
        <v>2478</v>
      </c>
      <c r="L2177" s="543" t="s">
        <v>2546</v>
      </c>
      <c r="M2177" s="543" t="s">
        <v>6209</v>
      </c>
      <c r="N2177" s="543" t="s">
        <v>2210</v>
      </c>
      <c r="O2177" s="547">
        <v>45541.333333333336</v>
      </c>
      <c r="P2177" s="547">
        <v>45541.333333333336</v>
      </c>
      <c r="Q2177" s="547">
        <v>45125.708333333336</v>
      </c>
      <c r="R2177" s="547">
        <v>45138</v>
      </c>
      <c r="S2177" s="547">
        <v>46082.760868055557</v>
      </c>
    </row>
    <row r="2178" spans="1:19">
      <c r="A2178" s="540" t="s">
        <v>7669</v>
      </c>
      <c r="B2178" s="542">
        <v>107937</v>
      </c>
      <c r="C2178" s="542">
        <v>740411</v>
      </c>
      <c r="D2178" s="542">
        <v>11000</v>
      </c>
      <c r="E2178" s="542">
        <v>11000</v>
      </c>
      <c r="F2178" s="542" t="s">
        <v>7696</v>
      </c>
      <c r="G2178" s="540" t="s">
        <v>7697</v>
      </c>
      <c r="H2178" s="542" t="s">
        <v>3468</v>
      </c>
      <c r="I2178" s="542" t="s">
        <v>2469</v>
      </c>
      <c r="J2178" s="540" t="s">
        <v>2478</v>
      </c>
      <c r="K2178" s="540" t="s">
        <v>2478</v>
      </c>
      <c r="L2178" s="540" t="s">
        <v>7154</v>
      </c>
      <c r="M2178" s="540" t="s">
        <v>7155</v>
      </c>
      <c r="N2178" s="540" t="s">
        <v>7156</v>
      </c>
      <c r="O2178" s="546">
        <v>45541.333333333336</v>
      </c>
      <c r="P2178" s="546">
        <v>45541.333333333336</v>
      </c>
      <c r="Q2178" s="546">
        <v>45125.708333333336</v>
      </c>
      <c r="R2178" s="546">
        <v>45271</v>
      </c>
      <c r="S2178" s="540" t="s">
        <v>2478</v>
      </c>
    </row>
    <row r="2179" spans="1:19">
      <c r="A2179" s="543" t="s">
        <v>7669</v>
      </c>
      <c r="B2179" s="545">
        <v>107897</v>
      </c>
      <c r="C2179" s="545">
        <v>727562</v>
      </c>
      <c r="D2179" s="545">
        <v>11000</v>
      </c>
      <c r="E2179" s="545">
        <v>11000</v>
      </c>
      <c r="F2179" s="545" t="s">
        <v>7698</v>
      </c>
      <c r="G2179" s="543" t="s">
        <v>7699</v>
      </c>
      <c r="H2179" s="545" t="s">
        <v>3468</v>
      </c>
      <c r="I2179" s="545" t="s">
        <v>2469</v>
      </c>
      <c r="J2179" s="543" t="s">
        <v>2478</v>
      </c>
      <c r="K2179" s="543" t="s">
        <v>2478</v>
      </c>
      <c r="L2179" s="543" t="s">
        <v>7154</v>
      </c>
      <c r="M2179" s="543" t="s">
        <v>7155</v>
      </c>
      <c r="N2179" s="543" t="s">
        <v>7156</v>
      </c>
      <c r="O2179" s="547">
        <v>45541.333333333336</v>
      </c>
      <c r="P2179" s="547">
        <v>45541.333333333336</v>
      </c>
      <c r="Q2179" s="547">
        <v>45125.708333333336</v>
      </c>
      <c r="R2179" s="547">
        <v>45138</v>
      </c>
      <c r="S2179" s="543" t="s">
        <v>2478</v>
      </c>
    </row>
    <row r="2180" spans="1:19">
      <c r="A2180" s="540" t="s">
        <v>7669</v>
      </c>
      <c r="B2180" s="542">
        <v>107942</v>
      </c>
      <c r="C2180" s="542">
        <v>741100</v>
      </c>
      <c r="D2180" s="542">
        <v>11000</v>
      </c>
      <c r="E2180" s="542">
        <v>11000</v>
      </c>
      <c r="F2180" s="542" t="s">
        <v>7700</v>
      </c>
      <c r="G2180" s="540" t="s">
        <v>7701</v>
      </c>
      <c r="H2180" s="542" t="s">
        <v>3468</v>
      </c>
      <c r="I2180" s="542" t="s">
        <v>2469</v>
      </c>
      <c r="J2180" s="540" t="s">
        <v>2478</v>
      </c>
      <c r="K2180" s="540" t="s">
        <v>2478</v>
      </c>
      <c r="L2180" s="540" t="s">
        <v>7154</v>
      </c>
      <c r="M2180" s="540" t="s">
        <v>7155</v>
      </c>
      <c r="N2180" s="540" t="s">
        <v>7156</v>
      </c>
      <c r="O2180" s="546">
        <v>45541.333333333336</v>
      </c>
      <c r="P2180" s="546">
        <v>45541.333333333336</v>
      </c>
      <c r="Q2180" s="546">
        <v>45125.708333333336</v>
      </c>
      <c r="R2180" s="546">
        <v>45279</v>
      </c>
      <c r="S2180" s="540" t="s">
        <v>2478</v>
      </c>
    </row>
    <row r="2181" spans="1:19">
      <c r="A2181" s="543" t="s">
        <v>7669</v>
      </c>
      <c r="B2181" s="545">
        <v>11724</v>
      </c>
      <c r="C2181" s="545">
        <v>727692</v>
      </c>
      <c r="D2181" s="544"/>
      <c r="E2181" s="544"/>
      <c r="F2181" s="545" t="s">
        <v>7702</v>
      </c>
      <c r="G2181" s="543" t="s">
        <v>7703</v>
      </c>
      <c r="H2181" s="545" t="s">
        <v>2469</v>
      </c>
      <c r="I2181" s="544" t="s">
        <v>2478</v>
      </c>
      <c r="J2181" s="543" t="s">
        <v>2478</v>
      </c>
      <c r="K2181" s="543" t="s">
        <v>2478</v>
      </c>
      <c r="L2181" s="543" t="s">
        <v>2546</v>
      </c>
      <c r="M2181" s="543" t="s">
        <v>6209</v>
      </c>
      <c r="N2181" s="543" t="s">
        <v>2210</v>
      </c>
      <c r="O2181" s="543" t="s">
        <v>2478</v>
      </c>
      <c r="P2181" s="543" t="s">
        <v>2478</v>
      </c>
      <c r="Q2181" s="543" t="s">
        <v>2478</v>
      </c>
      <c r="R2181" s="547">
        <v>45142</v>
      </c>
      <c r="S2181" s="547">
        <v>45775.802268518521</v>
      </c>
    </row>
    <row r="2182" spans="1:19">
      <c r="A2182" s="540" t="s">
        <v>7669</v>
      </c>
      <c r="B2182" s="542">
        <v>107898</v>
      </c>
      <c r="C2182" s="542">
        <v>727606</v>
      </c>
      <c r="D2182" s="542">
        <v>11000</v>
      </c>
      <c r="E2182" s="542">
        <v>11000</v>
      </c>
      <c r="F2182" s="542" t="s">
        <v>7704</v>
      </c>
      <c r="G2182" s="540" t="s">
        <v>7705</v>
      </c>
      <c r="H2182" s="542" t="s">
        <v>3468</v>
      </c>
      <c r="I2182" s="542" t="s">
        <v>2469</v>
      </c>
      <c r="J2182" s="540" t="s">
        <v>2478</v>
      </c>
      <c r="K2182" s="540" t="s">
        <v>2478</v>
      </c>
      <c r="L2182" s="540" t="s">
        <v>2546</v>
      </c>
      <c r="M2182" s="540" t="s">
        <v>6209</v>
      </c>
      <c r="N2182" s="540" t="s">
        <v>2210</v>
      </c>
      <c r="O2182" s="546">
        <v>45541.333333333336</v>
      </c>
      <c r="P2182" s="546">
        <v>45541.333333333336</v>
      </c>
      <c r="Q2182" s="546">
        <v>45125.708333333336</v>
      </c>
      <c r="R2182" s="546">
        <v>45138</v>
      </c>
      <c r="S2182" s="546">
        <v>46082.760821759257</v>
      </c>
    </row>
    <row r="2183" spans="1:19">
      <c r="A2183" s="543" t="s">
        <v>7669</v>
      </c>
      <c r="B2183" s="545">
        <v>107935</v>
      </c>
      <c r="C2183" s="545">
        <v>740409</v>
      </c>
      <c r="D2183" s="545">
        <v>11000</v>
      </c>
      <c r="E2183" s="545">
        <v>11000</v>
      </c>
      <c r="F2183" s="545" t="s">
        <v>7706</v>
      </c>
      <c r="G2183" s="543" t="s">
        <v>7707</v>
      </c>
      <c r="H2183" s="545" t="s">
        <v>3468</v>
      </c>
      <c r="I2183" s="545" t="s">
        <v>2469</v>
      </c>
      <c r="J2183" s="543" t="s">
        <v>2478</v>
      </c>
      <c r="K2183" s="543" t="s">
        <v>2478</v>
      </c>
      <c r="L2183" s="543" t="s">
        <v>7154</v>
      </c>
      <c r="M2183" s="543" t="s">
        <v>7155</v>
      </c>
      <c r="N2183" s="543" t="s">
        <v>7156</v>
      </c>
      <c r="O2183" s="547">
        <v>45541.333333333336</v>
      </c>
      <c r="P2183" s="547">
        <v>45541.333333333336</v>
      </c>
      <c r="Q2183" s="547">
        <v>45125.708333333336</v>
      </c>
      <c r="R2183" s="547">
        <v>45271</v>
      </c>
      <c r="S2183" s="543" t="s">
        <v>2478</v>
      </c>
    </row>
    <row r="2184" spans="1:19">
      <c r="A2184" s="540" t="s">
        <v>7669</v>
      </c>
      <c r="B2184" s="542">
        <v>107903</v>
      </c>
      <c r="C2184" s="542">
        <v>727694</v>
      </c>
      <c r="D2184" s="542">
        <v>11000</v>
      </c>
      <c r="E2184" s="542">
        <v>11000</v>
      </c>
      <c r="F2184" s="542" t="s">
        <v>7708</v>
      </c>
      <c r="G2184" s="540" t="s">
        <v>7709</v>
      </c>
      <c r="H2184" s="542" t="s">
        <v>3468</v>
      </c>
      <c r="I2184" s="542" t="s">
        <v>2469</v>
      </c>
      <c r="J2184" s="540" t="s">
        <v>2478</v>
      </c>
      <c r="K2184" s="540" t="s">
        <v>2478</v>
      </c>
      <c r="L2184" s="540" t="s">
        <v>7154</v>
      </c>
      <c r="M2184" s="540" t="s">
        <v>7155</v>
      </c>
      <c r="N2184" s="540" t="s">
        <v>7156</v>
      </c>
      <c r="O2184" s="546">
        <v>45541.333333333336</v>
      </c>
      <c r="P2184" s="546">
        <v>45541.333333333336</v>
      </c>
      <c r="Q2184" s="546">
        <v>45125.708333333336</v>
      </c>
      <c r="R2184" s="546">
        <v>45138</v>
      </c>
      <c r="S2184" s="540" t="s">
        <v>2478</v>
      </c>
    </row>
    <row r="2185" spans="1:19">
      <c r="A2185" s="543" t="s">
        <v>7669</v>
      </c>
      <c r="B2185" s="545">
        <v>107941</v>
      </c>
      <c r="C2185" s="545">
        <v>741098</v>
      </c>
      <c r="D2185" s="545">
        <v>11000</v>
      </c>
      <c r="E2185" s="545">
        <v>11000</v>
      </c>
      <c r="F2185" s="545" t="s">
        <v>7710</v>
      </c>
      <c r="G2185" s="543" t="s">
        <v>7711</v>
      </c>
      <c r="H2185" s="545" t="s">
        <v>3468</v>
      </c>
      <c r="I2185" s="545" t="s">
        <v>2469</v>
      </c>
      <c r="J2185" s="543" t="s">
        <v>2478</v>
      </c>
      <c r="K2185" s="543" t="s">
        <v>2478</v>
      </c>
      <c r="L2185" s="543" t="s">
        <v>7154</v>
      </c>
      <c r="M2185" s="543" t="s">
        <v>7155</v>
      </c>
      <c r="N2185" s="543" t="s">
        <v>7156</v>
      </c>
      <c r="O2185" s="547">
        <v>45541.333333333336</v>
      </c>
      <c r="P2185" s="547">
        <v>45541.333333333336</v>
      </c>
      <c r="Q2185" s="547">
        <v>45125.708333333336</v>
      </c>
      <c r="R2185" s="547">
        <v>45279</v>
      </c>
      <c r="S2185" s="543" t="s">
        <v>2478</v>
      </c>
    </row>
    <row r="2186" spans="1:19">
      <c r="A2186" s="540" t="s">
        <v>7669</v>
      </c>
      <c r="B2186" s="542">
        <v>11720</v>
      </c>
      <c r="C2186" s="542">
        <v>727572</v>
      </c>
      <c r="D2186" s="542">
        <v>11000</v>
      </c>
      <c r="E2186" s="542">
        <v>11000</v>
      </c>
      <c r="F2186" s="542" t="s">
        <v>7712</v>
      </c>
      <c r="G2186" s="540" t="s">
        <v>7713</v>
      </c>
      <c r="H2186" s="542" t="s">
        <v>2469</v>
      </c>
      <c r="I2186" s="542" t="s">
        <v>2469</v>
      </c>
      <c r="J2186" s="540" t="s">
        <v>2478</v>
      </c>
      <c r="K2186" s="540" t="s">
        <v>2478</v>
      </c>
      <c r="L2186" s="540" t="s">
        <v>2546</v>
      </c>
      <c r="M2186" s="540" t="s">
        <v>6209</v>
      </c>
      <c r="N2186" s="540" t="s">
        <v>2210</v>
      </c>
      <c r="O2186" s="546">
        <v>45541.333333333336</v>
      </c>
      <c r="P2186" s="546">
        <v>45541.333333333336</v>
      </c>
      <c r="Q2186" s="546">
        <v>45125.708333333336</v>
      </c>
      <c r="R2186" s="546">
        <v>45141</v>
      </c>
      <c r="S2186" s="546">
        <v>46082.760659722226</v>
      </c>
    </row>
    <row r="2187" spans="1:19">
      <c r="A2187" s="543" t="s">
        <v>7669</v>
      </c>
      <c r="B2187" s="545">
        <v>107892</v>
      </c>
      <c r="C2187" s="545">
        <v>727522</v>
      </c>
      <c r="D2187" s="545">
        <v>11000</v>
      </c>
      <c r="E2187" s="545">
        <v>11000</v>
      </c>
      <c r="F2187" s="545" t="s">
        <v>7714</v>
      </c>
      <c r="G2187" s="543" t="s">
        <v>7715</v>
      </c>
      <c r="H2187" s="545" t="s">
        <v>2469</v>
      </c>
      <c r="I2187" s="545" t="s">
        <v>2469</v>
      </c>
      <c r="J2187" s="543" t="s">
        <v>2478</v>
      </c>
      <c r="K2187" s="543" t="s">
        <v>2478</v>
      </c>
      <c r="L2187" s="543" t="s">
        <v>2546</v>
      </c>
      <c r="M2187" s="543" t="s">
        <v>6209</v>
      </c>
      <c r="N2187" s="543" t="s">
        <v>2210</v>
      </c>
      <c r="O2187" s="547">
        <v>45541.333333333336</v>
      </c>
      <c r="P2187" s="547">
        <v>45541.333333333336</v>
      </c>
      <c r="Q2187" s="547">
        <v>45125.708333333336</v>
      </c>
      <c r="R2187" s="547">
        <v>45138</v>
      </c>
      <c r="S2187" s="547">
        <v>46082.76085648148</v>
      </c>
    </row>
    <row r="2188" spans="1:19">
      <c r="A2188" s="540" t="s">
        <v>7669</v>
      </c>
      <c r="B2188" s="542">
        <v>107934</v>
      </c>
      <c r="C2188" s="542">
        <v>740408</v>
      </c>
      <c r="D2188" s="542">
        <v>11000</v>
      </c>
      <c r="E2188" s="542">
        <v>11000</v>
      </c>
      <c r="F2188" s="542" t="s">
        <v>7716</v>
      </c>
      <c r="G2188" s="540" t="s">
        <v>7717</v>
      </c>
      <c r="H2188" s="542" t="s">
        <v>2469</v>
      </c>
      <c r="I2188" s="542" t="s">
        <v>2469</v>
      </c>
      <c r="J2188" s="540" t="s">
        <v>2478</v>
      </c>
      <c r="K2188" s="540" t="s">
        <v>2478</v>
      </c>
      <c r="L2188" s="540" t="s">
        <v>7154</v>
      </c>
      <c r="M2188" s="540" t="s">
        <v>7155</v>
      </c>
      <c r="N2188" s="540" t="s">
        <v>7156</v>
      </c>
      <c r="O2188" s="546">
        <v>45541.333333333336</v>
      </c>
      <c r="P2188" s="546">
        <v>45541.333333333336</v>
      </c>
      <c r="Q2188" s="546">
        <v>45125.708333333336</v>
      </c>
      <c r="R2188" s="546">
        <v>45271</v>
      </c>
      <c r="S2188" s="540" t="s">
        <v>2478</v>
      </c>
    </row>
    <row r="2189" spans="1:19">
      <c r="A2189" s="543" t="s">
        <v>7669</v>
      </c>
      <c r="B2189" s="545">
        <v>107896</v>
      </c>
      <c r="C2189" s="545">
        <v>727558</v>
      </c>
      <c r="D2189" s="545">
        <v>11000</v>
      </c>
      <c r="E2189" s="545">
        <v>11000</v>
      </c>
      <c r="F2189" s="545" t="s">
        <v>7718</v>
      </c>
      <c r="G2189" s="543" t="s">
        <v>7719</v>
      </c>
      <c r="H2189" s="545" t="s">
        <v>2469</v>
      </c>
      <c r="I2189" s="545" t="s">
        <v>2469</v>
      </c>
      <c r="J2189" s="543" t="s">
        <v>2478</v>
      </c>
      <c r="K2189" s="543" t="s">
        <v>2478</v>
      </c>
      <c r="L2189" s="543" t="s">
        <v>7154</v>
      </c>
      <c r="M2189" s="543" t="s">
        <v>7155</v>
      </c>
      <c r="N2189" s="543" t="s">
        <v>7156</v>
      </c>
      <c r="O2189" s="547">
        <v>45541.333333333336</v>
      </c>
      <c r="P2189" s="547">
        <v>45541.333333333336</v>
      </c>
      <c r="Q2189" s="547">
        <v>45125.708333333336</v>
      </c>
      <c r="R2189" s="547">
        <v>45138</v>
      </c>
      <c r="S2189" s="543" t="s">
        <v>2478</v>
      </c>
    </row>
    <row r="2190" spans="1:19">
      <c r="A2190" s="540" t="s">
        <v>7669</v>
      </c>
      <c r="B2190" s="542">
        <v>107943</v>
      </c>
      <c r="C2190" s="542">
        <v>741101</v>
      </c>
      <c r="D2190" s="542">
        <v>11000</v>
      </c>
      <c r="E2190" s="542">
        <v>11000</v>
      </c>
      <c r="F2190" s="542" t="s">
        <v>7720</v>
      </c>
      <c r="G2190" s="540" t="s">
        <v>7721</v>
      </c>
      <c r="H2190" s="542" t="s">
        <v>3468</v>
      </c>
      <c r="I2190" s="542" t="s">
        <v>2469</v>
      </c>
      <c r="J2190" s="540" t="s">
        <v>2478</v>
      </c>
      <c r="K2190" s="540" t="s">
        <v>2478</v>
      </c>
      <c r="L2190" s="540" t="s">
        <v>7154</v>
      </c>
      <c r="M2190" s="540" t="s">
        <v>7155</v>
      </c>
      <c r="N2190" s="540" t="s">
        <v>7156</v>
      </c>
      <c r="O2190" s="546">
        <v>45541.333333333336</v>
      </c>
      <c r="P2190" s="546">
        <v>45541.333333333336</v>
      </c>
      <c r="Q2190" s="546">
        <v>45125.708333333336</v>
      </c>
      <c r="R2190" s="546">
        <v>45279</v>
      </c>
      <c r="S2190" s="540" t="s">
        <v>2478</v>
      </c>
    </row>
    <row r="2191" spans="1:19">
      <c r="A2191" s="543" t="s">
        <v>7669</v>
      </c>
      <c r="B2191" s="545">
        <v>11714</v>
      </c>
      <c r="C2191" s="545">
        <v>728827</v>
      </c>
      <c r="D2191" s="544"/>
      <c r="E2191" s="544"/>
      <c r="F2191" s="545" t="s">
        <v>7722</v>
      </c>
      <c r="G2191" s="543" t="s">
        <v>7723</v>
      </c>
      <c r="H2191" s="545" t="s">
        <v>2469</v>
      </c>
      <c r="I2191" s="544" t="s">
        <v>2478</v>
      </c>
      <c r="J2191" s="543" t="s">
        <v>2478</v>
      </c>
      <c r="K2191" s="543" t="s">
        <v>2478</v>
      </c>
      <c r="L2191" s="543" t="s">
        <v>2546</v>
      </c>
      <c r="M2191" s="543" t="s">
        <v>6209</v>
      </c>
      <c r="N2191" s="543" t="s">
        <v>2210</v>
      </c>
      <c r="O2191" s="543" t="s">
        <v>2478</v>
      </c>
      <c r="P2191" s="543" t="s">
        <v>2478</v>
      </c>
      <c r="Q2191" s="543" t="s">
        <v>2478</v>
      </c>
      <c r="R2191" s="547">
        <v>45155</v>
      </c>
      <c r="S2191" s="547">
        <v>45775.80228009259</v>
      </c>
    </row>
    <row r="2192" spans="1:19">
      <c r="A2192" s="540" t="s">
        <v>7669</v>
      </c>
      <c r="B2192" s="542">
        <v>107901</v>
      </c>
      <c r="C2192" s="542">
        <v>727659</v>
      </c>
      <c r="D2192" s="542">
        <v>11000</v>
      </c>
      <c r="E2192" s="542">
        <v>11000</v>
      </c>
      <c r="F2192" s="542" t="s">
        <v>7724</v>
      </c>
      <c r="G2192" s="540" t="s">
        <v>7725</v>
      </c>
      <c r="H2192" s="542" t="s">
        <v>3468</v>
      </c>
      <c r="I2192" s="542" t="s">
        <v>2469</v>
      </c>
      <c r="J2192" s="540" t="s">
        <v>2478</v>
      </c>
      <c r="K2192" s="540" t="s">
        <v>2478</v>
      </c>
      <c r="L2192" s="540" t="s">
        <v>2546</v>
      </c>
      <c r="M2192" s="540" t="s">
        <v>6209</v>
      </c>
      <c r="N2192" s="540" t="s">
        <v>2210</v>
      </c>
      <c r="O2192" s="546">
        <v>45541.333333333336</v>
      </c>
      <c r="P2192" s="546">
        <v>45541.333333333336</v>
      </c>
      <c r="Q2192" s="546">
        <v>45125.708333333336</v>
      </c>
      <c r="R2192" s="546">
        <v>45138</v>
      </c>
      <c r="S2192" s="546">
        <v>46082.760821759257</v>
      </c>
    </row>
    <row r="2193" spans="1:19">
      <c r="A2193" s="543" t="s">
        <v>7669</v>
      </c>
      <c r="B2193" s="545">
        <v>107936</v>
      </c>
      <c r="C2193" s="545">
        <v>740410</v>
      </c>
      <c r="D2193" s="545">
        <v>11000</v>
      </c>
      <c r="E2193" s="545">
        <v>11000</v>
      </c>
      <c r="F2193" s="545" t="s">
        <v>7726</v>
      </c>
      <c r="G2193" s="543" t="s">
        <v>7727</v>
      </c>
      <c r="H2193" s="545" t="s">
        <v>3468</v>
      </c>
      <c r="I2193" s="545" t="s">
        <v>2469</v>
      </c>
      <c r="J2193" s="543" t="s">
        <v>2478</v>
      </c>
      <c r="K2193" s="543" t="s">
        <v>2478</v>
      </c>
      <c r="L2193" s="543" t="s">
        <v>7154</v>
      </c>
      <c r="M2193" s="543" t="s">
        <v>7155</v>
      </c>
      <c r="N2193" s="543" t="s">
        <v>7156</v>
      </c>
      <c r="O2193" s="547">
        <v>45541.333333333336</v>
      </c>
      <c r="P2193" s="547">
        <v>45541.333333333336</v>
      </c>
      <c r="Q2193" s="547">
        <v>45125.708333333336</v>
      </c>
      <c r="R2193" s="547">
        <v>45271</v>
      </c>
      <c r="S2193" s="543" t="s">
        <v>2478</v>
      </c>
    </row>
    <row r="2194" spans="1:19">
      <c r="A2194" s="540" t="s">
        <v>7669</v>
      </c>
      <c r="B2194" s="542">
        <v>107895</v>
      </c>
      <c r="C2194" s="542">
        <v>727540</v>
      </c>
      <c r="D2194" s="542">
        <v>11000</v>
      </c>
      <c r="E2194" s="542">
        <v>11000</v>
      </c>
      <c r="F2194" s="542" t="s">
        <v>7728</v>
      </c>
      <c r="G2194" s="540" t="s">
        <v>7729</v>
      </c>
      <c r="H2194" s="542" t="s">
        <v>3468</v>
      </c>
      <c r="I2194" s="542" t="s">
        <v>2469</v>
      </c>
      <c r="J2194" s="540" t="s">
        <v>2478</v>
      </c>
      <c r="K2194" s="540" t="s">
        <v>2478</v>
      </c>
      <c r="L2194" s="540" t="s">
        <v>7154</v>
      </c>
      <c r="M2194" s="540" t="s">
        <v>7155</v>
      </c>
      <c r="N2194" s="540" t="s">
        <v>7156</v>
      </c>
      <c r="O2194" s="546">
        <v>45541.333333333336</v>
      </c>
      <c r="P2194" s="546">
        <v>45541.333333333336</v>
      </c>
      <c r="Q2194" s="546">
        <v>45125.708333333336</v>
      </c>
      <c r="R2194" s="546">
        <v>45138</v>
      </c>
      <c r="S2194" s="540" t="s">
        <v>2478</v>
      </c>
    </row>
    <row r="2195" spans="1:19">
      <c r="A2195" s="543" t="s">
        <v>7669</v>
      </c>
      <c r="B2195" s="545">
        <v>107946</v>
      </c>
      <c r="C2195" s="545">
        <v>741105</v>
      </c>
      <c r="D2195" s="545">
        <v>11000</v>
      </c>
      <c r="E2195" s="545">
        <v>11000</v>
      </c>
      <c r="F2195" s="545" t="s">
        <v>7730</v>
      </c>
      <c r="G2195" s="543" t="s">
        <v>7731</v>
      </c>
      <c r="H2195" s="545" t="s">
        <v>3468</v>
      </c>
      <c r="I2195" s="545" t="s">
        <v>2469</v>
      </c>
      <c r="J2195" s="543" t="s">
        <v>2478</v>
      </c>
      <c r="K2195" s="543" t="s">
        <v>2478</v>
      </c>
      <c r="L2195" s="543" t="s">
        <v>2546</v>
      </c>
      <c r="M2195" s="543" t="s">
        <v>6209</v>
      </c>
      <c r="N2195" s="543" t="s">
        <v>2210</v>
      </c>
      <c r="O2195" s="547">
        <v>45541.333333333336</v>
      </c>
      <c r="P2195" s="547">
        <v>45541.333333333336</v>
      </c>
      <c r="Q2195" s="547">
        <v>45125.708333333336</v>
      </c>
      <c r="R2195" s="547">
        <v>45278</v>
      </c>
      <c r="S2195" s="547">
        <v>46082.760694444441</v>
      </c>
    </row>
    <row r="2196" spans="1:19">
      <c r="A2196" s="540" t="s">
        <v>7669</v>
      </c>
      <c r="B2196" s="542">
        <v>11715</v>
      </c>
      <c r="C2196" s="542">
        <v>727531</v>
      </c>
      <c r="D2196" s="542" t="s">
        <v>7732</v>
      </c>
      <c r="E2196" s="542" t="s">
        <v>7732</v>
      </c>
      <c r="F2196" s="542" t="s">
        <v>7733</v>
      </c>
      <c r="G2196" s="540" t="s">
        <v>7734</v>
      </c>
      <c r="H2196" s="542" t="s">
        <v>2546</v>
      </c>
      <c r="I2196" s="542" t="s">
        <v>2546</v>
      </c>
      <c r="J2196" s="540" t="s">
        <v>2478</v>
      </c>
      <c r="K2196" s="540" t="s">
        <v>2478</v>
      </c>
      <c r="L2196" s="540" t="s">
        <v>2546</v>
      </c>
      <c r="M2196" s="540" t="s">
        <v>6209</v>
      </c>
      <c r="N2196" s="540" t="s">
        <v>2210</v>
      </c>
      <c r="O2196" s="546">
        <v>45740.333333333336</v>
      </c>
      <c r="P2196" s="546">
        <v>45740.333333333336</v>
      </c>
      <c r="Q2196" s="546">
        <v>45141.708333333336</v>
      </c>
      <c r="R2196" s="546">
        <v>45141</v>
      </c>
      <c r="S2196" s="546">
        <v>45775.802256944444</v>
      </c>
    </row>
    <row r="2197" spans="1:19">
      <c r="A2197" s="543" t="s">
        <v>7669</v>
      </c>
      <c r="B2197" s="545">
        <v>11696</v>
      </c>
      <c r="C2197" s="545">
        <v>723883</v>
      </c>
      <c r="D2197" s="545">
        <v>11000</v>
      </c>
      <c r="E2197" s="545">
        <v>11000</v>
      </c>
      <c r="F2197" s="545" t="s">
        <v>7735</v>
      </c>
      <c r="G2197" s="543" t="s">
        <v>7736</v>
      </c>
      <c r="H2197" s="545" t="s">
        <v>2469</v>
      </c>
      <c r="I2197" s="545" t="s">
        <v>2469</v>
      </c>
      <c r="J2197" s="543" t="s">
        <v>2478</v>
      </c>
      <c r="K2197" s="543" t="s">
        <v>2478</v>
      </c>
      <c r="L2197" s="543" t="s">
        <v>2546</v>
      </c>
      <c r="M2197" s="543" t="s">
        <v>6209</v>
      </c>
      <c r="N2197" s="543" t="s">
        <v>2210</v>
      </c>
      <c r="O2197" s="547">
        <v>45541.333333333336</v>
      </c>
      <c r="P2197" s="547">
        <v>45541.333333333336</v>
      </c>
      <c r="Q2197" s="547">
        <v>45125.708333333336</v>
      </c>
      <c r="R2197" s="547">
        <v>45125</v>
      </c>
      <c r="S2197" s="547">
        <v>45448.468877314815</v>
      </c>
    </row>
    <row r="2198" spans="1:19">
      <c r="A2198" s="540" t="s">
        <v>7669</v>
      </c>
      <c r="B2198" s="542">
        <v>11718</v>
      </c>
      <c r="C2198" s="542">
        <v>728832</v>
      </c>
      <c r="D2198" s="542" t="s">
        <v>7737</v>
      </c>
      <c r="E2198" s="542" t="s">
        <v>7737</v>
      </c>
      <c r="F2198" s="542" t="s">
        <v>7738</v>
      </c>
      <c r="G2198" s="540" t="s">
        <v>7739</v>
      </c>
      <c r="H2198" s="542" t="s">
        <v>2546</v>
      </c>
      <c r="I2198" s="542" t="s">
        <v>2546</v>
      </c>
      <c r="J2198" s="540" t="s">
        <v>2478</v>
      </c>
      <c r="K2198" s="540" t="s">
        <v>2478</v>
      </c>
      <c r="L2198" s="540" t="s">
        <v>2546</v>
      </c>
      <c r="M2198" s="540" t="s">
        <v>6209</v>
      </c>
      <c r="N2198" s="540" t="s">
        <v>2210</v>
      </c>
      <c r="O2198" s="546">
        <v>45677.333333333336</v>
      </c>
      <c r="P2198" s="546">
        <v>45677.333333333336</v>
      </c>
      <c r="Q2198" s="546">
        <v>45155.708333333336</v>
      </c>
      <c r="R2198" s="546">
        <v>45155</v>
      </c>
      <c r="S2198" s="546">
        <v>45775.802291666667</v>
      </c>
    </row>
    <row r="2199" spans="1:19">
      <c r="A2199" s="543" t="s">
        <v>7669</v>
      </c>
      <c r="B2199" s="545">
        <v>11724</v>
      </c>
      <c r="C2199" s="545">
        <v>727692</v>
      </c>
      <c r="D2199" s="545" t="s">
        <v>7740</v>
      </c>
      <c r="E2199" s="545" t="s">
        <v>7740</v>
      </c>
      <c r="F2199" s="545" t="s">
        <v>7741</v>
      </c>
      <c r="G2199" s="543" t="s">
        <v>7742</v>
      </c>
      <c r="H2199" s="545" t="s">
        <v>2546</v>
      </c>
      <c r="I2199" s="545" t="s">
        <v>2546</v>
      </c>
      <c r="J2199" s="543" t="s">
        <v>2478</v>
      </c>
      <c r="K2199" s="543" t="s">
        <v>2478</v>
      </c>
      <c r="L2199" s="543" t="s">
        <v>2546</v>
      </c>
      <c r="M2199" s="543" t="s">
        <v>6209</v>
      </c>
      <c r="N2199" s="543" t="s">
        <v>2210</v>
      </c>
      <c r="O2199" s="547">
        <v>45667.333333333336</v>
      </c>
      <c r="P2199" s="547">
        <v>45667.333333333336</v>
      </c>
      <c r="Q2199" s="547">
        <v>45142.333333333336</v>
      </c>
      <c r="R2199" s="547">
        <v>45142</v>
      </c>
      <c r="S2199" s="547">
        <v>45775.802268518521</v>
      </c>
    </row>
    <row r="2200" spans="1:19">
      <c r="A2200" s="540" t="s">
        <v>7669</v>
      </c>
      <c r="B2200" s="542">
        <v>11720</v>
      </c>
      <c r="C2200" s="542">
        <v>727572</v>
      </c>
      <c r="D2200" s="542" t="s">
        <v>7743</v>
      </c>
      <c r="E2200" s="542" t="s">
        <v>7743</v>
      </c>
      <c r="F2200" s="542" t="s">
        <v>7744</v>
      </c>
      <c r="G2200" s="540" t="s">
        <v>7745</v>
      </c>
      <c r="H2200" s="542" t="s">
        <v>2546</v>
      </c>
      <c r="I2200" s="542" t="s">
        <v>2546</v>
      </c>
      <c r="J2200" s="540" t="s">
        <v>2478</v>
      </c>
      <c r="K2200" s="540" t="s">
        <v>2478</v>
      </c>
      <c r="L2200" s="540" t="s">
        <v>2546</v>
      </c>
      <c r="M2200" s="540" t="s">
        <v>6209</v>
      </c>
      <c r="N2200" s="540" t="s">
        <v>2210</v>
      </c>
      <c r="O2200" s="546">
        <v>46097.708333333336</v>
      </c>
      <c r="P2200" s="540">
        <v>46097.708333333336</v>
      </c>
      <c r="Q2200" s="546">
        <v>45141.708333333336</v>
      </c>
      <c r="R2200" s="546">
        <v>45141</v>
      </c>
      <c r="S2200" s="546">
        <v>46082.760659722226</v>
      </c>
    </row>
    <row r="2201" spans="1:19">
      <c r="A2201" s="543" t="s">
        <v>7669</v>
      </c>
      <c r="B2201" s="545">
        <v>11714</v>
      </c>
      <c r="C2201" s="545">
        <v>728827</v>
      </c>
      <c r="D2201" s="545" t="s">
        <v>7746</v>
      </c>
      <c r="E2201" s="545" t="s">
        <v>7746</v>
      </c>
      <c r="F2201" s="545" t="s">
        <v>7747</v>
      </c>
      <c r="G2201" s="543" t="s">
        <v>7748</v>
      </c>
      <c r="H2201" s="545" t="s">
        <v>2546</v>
      </c>
      <c r="I2201" s="545" t="s">
        <v>2546</v>
      </c>
      <c r="J2201" s="543" t="s">
        <v>2478</v>
      </c>
      <c r="K2201" s="543" t="s">
        <v>2478</v>
      </c>
      <c r="L2201" s="543" t="s">
        <v>2546</v>
      </c>
      <c r="M2201" s="543" t="s">
        <v>6209</v>
      </c>
      <c r="N2201" s="543" t="s">
        <v>2210</v>
      </c>
      <c r="O2201" s="547">
        <v>45684.333333333336</v>
      </c>
      <c r="P2201" s="547">
        <v>45684.333333333336</v>
      </c>
      <c r="Q2201" s="547">
        <v>45155.708333333336</v>
      </c>
      <c r="R2201" s="547">
        <v>45155</v>
      </c>
      <c r="S2201" s="547">
        <v>45775.80228009259</v>
      </c>
    </row>
    <row r="2202" spans="1:19">
      <c r="A2202" s="540" t="s">
        <v>7669</v>
      </c>
      <c r="B2202" s="542">
        <v>107965</v>
      </c>
      <c r="C2202" s="542">
        <v>750063</v>
      </c>
      <c r="D2202" s="542" t="s">
        <v>7749</v>
      </c>
      <c r="E2202" s="542" t="s">
        <v>7749</v>
      </c>
      <c r="F2202" s="542" t="s">
        <v>7750</v>
      </c>
      <c r="G2202" s="540" t="s">
        <v>7751</v>
      </c>
      <c r="H2202" s="542" t="s">
        <v>2546</v>
      </c>
      <c r="I2202" s="542" t="s">
        <v>2546</v>
      </c>
      <c r="J2202" s="540" t="s">
        <v>2478</v>
      </c>
      <c r="K2202" s="540" t="s">
        <v>2478</v>
      </c>
      <c r="L2202" s="540" t="s">
        <v>2546</v>
      </c>
      <c r="M2202" s="540" t="s">
        <v>6209</v>
      </c>
      <c r="N2202" s="540" t="s">
        <v>2416</v>
      </c>
      <c r="O2202" s="546">
        <v>46142.708333333336</v>
      </c>
      <c r="P2202" s="540" t="s">
        <v>2478</v>
      </c>
      <c r="Q2202" s="546">
        <v>45617.708333333336</v>
      </c>
      <c r="R2202" s="546">
        <v>45617</v>
      </c>
      <c r="S2202" s="540" t="s">
        <v>2478</v>
      </c>
    </row>
    <row r="2203" spans="1:19">
      <c r="A2203" s="543" t="s">
        <v>7669</v>
      </c>
      <c r="B2203" s="545">
        <v>107969</v>
      </c>
      <c r="C2203" s="545">
        <v>750068</v>
      </c>
      <c r="D2203" s="545" t="s">
        <v>7752</v>
      </c>
      <c r="E2203" s="545" t="s">
        <v>7752</v>
      </c>
      <c r="F2203" s="545" t="s">
        <v>7753</v>
      </c>
      <c r="G2203" s="543" t="s">
        <v>7754</v>
      </c>
      <c r="H2203" s="545" t="s">
        <v>2546</v>
      </c>
      <c r="I2203" s="545" t="s">
        <v>2546</v>
      </c>
      <c r="J2203" s="543" t="s">
        <v>2478</v>
      </c>
      <c r="K2203" s="543" t="s">
        <v>2478</v>
      </c>
      <c r="L2203" s="543" t="s">
        <v>2546</v>
      </c>
      <c r="M2203" s="543" t="s">
        <v>6209</v>
      </c>
      <c r="N2203" s="543" t="s">
        <v>2210</v>
      </c>
      <c r="O2203" s="547">
        <v>46143.333333333336</v>
      </c>
      <c r="P2203" s="543" t="s">
        <v>2478</v>
      </c>
      <c r="Q2203" s="547">
        <v>45617.708333333336</v>
      </c>
      <c r="R2203" s="547">
        <v>45617</v>
      </c>
      <c r="S2203" s="547">
        <v>46082.760636574072</v>
      </c>
    </row>
    <row r="2204" spans="1:19">
      <c r="A2204" s="540" t="s">
        <v>7669</v>
      </c>
      <c r="B2204" s="542">
        <v>107967</v>
      </c>
      <c r="C2204" s="542">
        <v>750066</v>
      </c>
      <c r="D2204" s="542" t="s">
        <v>7755</v>
      </c>
      <c r="E2204" s="542" t="s">
        <v>7755</v>
      </c>
      <c r="F2204" s="542" t="s">
        <v>7756</v>
      </c>
      <c r="G2204" s="540" t="s">
        <v>7757</v>
      </c>
      <c r="H2204" s="542" t="s">
        <v>2546</v>
      </c>
      <c r="I2204" s="542" t="s">
        <v>2546</v>
      </c>
      <c r="J2204" s="540" t="s">
        <v>2478</v>
      </c>
      <c r="K2204" s="540" t="s">
        <v>2478</v>
      </c>
      <c r="L2204" s="540" t="s">
        <v>2546</v>
      </c>
      <c r="M2204" s="540" t="s">
        <v>6209</v>
      </c>
      <c r="N2204" s="540" t="s">
        <v>2210</v>
      </c>
      <c r="O2204" s="546">
        <v>46357.708333333336</v>
      </c>
      <c r="P2204" s="540" t="s">
        <v>2478</v>
      </c>
      <c r="Q2204" s="546">
        <v>45617.708333333336</v>
      </c>
      <c r="R2204" s="546">
        <v>45617</v>
      </c>
      <c r="S2204" s="546">
        <v>46082.718923611108</v>
      </c>
    </row>
    <row r="2205" spans="1:19">
      <c r="A2205" s="543" t="s">
        <v>7669</v>
      </c>
      <c r="B2205" s="545">
        <v>107966</v>
      </c>
      <c r="C2205" s="545">
        <v>750065</v>
      </c>
      <c r="D2205" s="545" t="s">
        <v>7758</v>
      </c>
      <c r="E2205" s="545" t="s">
        <v>7758</v>
      </c>
      <c r="F2205" s="545" t="s">
        <v>7759</v>
      </c>
      <c r="G2205" s="543" t="s">
        <v>7760</v>
      </c>
      <c r="H2205" s="545" t="s">
        <v>2546</v>
      </c>
      <c r="I2205" s="545" t="s">
        <v>2546</v>
      </c>
      <c r="J2205" s="543" t="s">
        <v>2478</v>
      </c>
      <c r="K2205" s="543" t="s">
        <v>2478</v>
      </c>
      <c r="L2205" s="543" t="s">
        <v>2546</v>
      </c>
      <c r="M2205" s="543" t="s">
        <v>6209</v>
      </c>
      <c r="N2205" s="543" t="s">
        <v>2210</v>
      </c>
      <c r="O2205" s="547">
        <v>46125.708333333336</v>
      </c>
      <c r="P2205" s="543" t="s">
        <v>2478</v>
      </c>
      <c r="Q2205" s="547">
        <v>45617.708333333336</v>
      </c>
      <c r="R2205" s="547">
        <v>45617</v>
      </c>
      <c r="S2205" s="547">
        <v>46082.76059027778</v>
      </c>
    </row>
    <row r="2206" spans="1:19">
      <c r="A2206" s="540" t="s">
        <v>7669</v>
      </c>
      <c r="B2206" s="542">
        <v>107968</v>
      </c>
      <c r="C2206" s="542">
        <v>750067</v>
      </c>
      <c r="D2206" s="542" t="s">
        <v>7761</v>
      </c>
      <c r="E2206" s="542" t="s">
        <v>7761</v>
      </c>
      <c r="F2206" s="542" t="s">
        <v>7762</v>
      </c>
      <c r="G2206" s="540" t="s">
        <v>7763</v>
      </c>
      <c r="H2206" s="542" t="s">
        <v>2546</v>
      </c>
      <c r="I2206" s="542" t="s">
        <v>2546</v>
      </c>
      <c r="J2206" s="540" t="s">
        <v>2478</v>
      </c>
      <c r="K2206" s="540" t="s">
        <v>2478</v>
      </c>
      <c r="L2206" s="540" t="s">
        <v>2546</v>
      </c>
      <c r="M2206" s="540" t="s">
        <v>6209</v>
      </c>
      <c r="N2206" s="540" t="s">
        <v>2210</v>
      </c>
      <c r="O2206" s="546">
        <v>46142.708333333336</v>
      </c>
      <c r="P2206" s="540" t="s">
        <v>2478</v>
      </c>
      <c r="Q2206" s="546">
        <v>45617.708333333336</v>
      </c>
      <c r="R2206" s="546">
        <v>45617</v>
      </c>
      <c r="S2206" s="546">
        <v>46082.760613425926</v>
      </c>
    </row>
    <row r="2207" spans="1:19">
      <c r="A2207" s="543" t="s">
        <v>7669</v>
      </c>
      <c r="B2207" s="545">
        <v>107933</v>
      </c>
      <c r="C2207" s="545">
        <v>740406</v>
      </c>
      <c r="D2207" s="545" t="s">
        <v>7764</v>
      </c>
      <c r="E2207" s="545" t="s">
        <v>7764</v>
      </c>
      <c r="F2207" s="545" t="s">
        <v>7765</v>
      </c>
      <c r="G2207" s="543" t="s">
        <v>7766</v>
      </c>
      <c r="H2207" s="545" t="s">
        <v>2469</v>
      </c>
      <c r="I2207" s="545" t="s">
        <v>2469</v>
      </c>
      <c r="J2207" s="543" t="s">
        <v>2478</v>
      </c>
      <c r="K2207" s="543" t="s">
        <v>2478</v>
      </c>
      <c r="L2207" s="543" t="s">
        <v>7154</v>
      </c>
      <c r="M2207" s="543" t="s">
        <v>7155</v>
      </c>
      <c r="N2207" s="543" t="s">
        <v>7156</v>
      </c>
      <c r="O2207" s="547">
        <v>46223.333333333336</v>
      </c>
      <c r="P2207" s="543" t="s">
        <v>2478</v>
      </c>
      <c r="Q2207" s="547">
        <v>45271.333333333336</v>
      </c>
      <c r="R2207" s="547">
        <v>45271</v>
      </c>
      <c r="S2207" s="543" t="s">
        <v>2478</v>
      </c>
    </row>
    <row r="2208" spans="1:19">
      <c r="A2208" s="540" t="s">
        <v>7669</v>
      </c>
      <c r="B2208" s="542">
        <v>107935</v>
      </c>
      <c r="C2208" s="542">
        <v>740409</v>
      </c>
      <c r="D2208" s="542" t="s">
        <v>7767</v>
      </c>
      <c r="E2208" s="542" t="s">
        <v>7767</v>
      </c>
      <c r="F2208" s="542" t="s">
        <v>7768</v>
      </c>
      <c r="G2208" s="540" t="s">
        <v>7769</v>
      </c>
      <c r="H2208" s="542" t="s">
        <v>2469</v>
      </c>
      <c r="I2208" s="542" t="s">
        <v>2469</v>
      </c>
      <c r="J2208" s="540" t="s">
        <v>2478</v>
      </c>
      <c r="K2208" s="540" t="s">
        <v>2478</v>
      </c>
      <c r="L2208" s="540" t="s">
        <v>7154</v>
      </c>
      <c r="M2208" s="540" t="s">
        <v>7155</v>
      </c>
      <c r="N2208" s="540" t="s">
        <v>7156</v>
      </c>
      <c r="O2208" s="546">
        <v>46210.333333333336</v>
      </c>
      <c r="P2208" s="540" t="s">
        <v>2478</v>
      </c>
      <c r="Q2208" s="546">
        <v>45271.708333333336</v>
      </c>
      <c r="R2208" s="546">
        <v>45271</v>
      </c>
      <c r="S2208" s="540" t="s">
        <v>2478</v>
      </c>
    </row>
    <row r="2209" spans="1:19">
      <c r="A2209" s="543" t="s">
        <v>7669</v>
      </c>
      <c r="B2209" s="545">
        <v>107934</v>
      </c>
      <c r="C2209" s="545">
        <v>740408</v>
      </c>
      <c r="D2209" s="545" t="s">
        <v>7770</v>
      </c>
      <c r="E2209" s="545" t="s">
        <v>7770</v>
      </c>
      <c r="F2209" s="545" t="s">
        <v>7771</v>
      </c>
      <c r="G2209" s="543" t="s">
        <v>7772</v>
      </c>
      <c r="H2209" s="545" t="s">
        <v>2469</v>
      </c>
      <c r="I2209" s="545" t="s">
        <v>2469</v>
      </c>
      <c r="J2209" s="543" t="s">
        <v>2478</v>
      </c>
      <c r="K2209" s="543" t="s">
        <v>2478</v>
      </c>
      <c r="L2209" s="543" t="s">
        <v>7154</v>
      </c>
      <c r="M2209" s="543" t="s">
        <v>7155</v>
      </c>
      <c r="N2209" s="543" t="s">
        <v>7156</v>
      </c>
      <c r="O2209" s="547">
        <v>46218.333333333336</v>
      </c>
      <c r="P2209" s="543" t="s">
        <v>2478</v>
      </c>
      <c r="Q2209" s="547">
        <v>45271.333333333336</v>
      </c>
      <c r="R2209" s="547">
        <v>45271</v>
      </c>
      <c r="S2209" s="543" t="s">
        <v>2478</v>
      </c>
    </row>
    <row r="2210" spans="1:19">
      <c r="A2210" s="540" t="s">
        <v>7669</v>
      </c>
      <c r="B2210" s="542">
        <v>107937</v>
      </c>
      <c r="C2210" s="542">
        <v>740411</v>
      </c>
      <c r="D2210" s="542" t="s">
        <v>7773</v>
      </c>
      <c r="E2210" s="542" t="s">
        <v>7773</v>
      </c>
      <c r="F2210" s="542" t="s">
        <v>7774</v>
      </c>
      <c r="G2210" s="540" t="s">
        <v>7775</v>
      </c>
      <c r="H2210" s="542" t="s">
        <v>2469</v>
      </c>
      <c r="I2210" s="542" t="s">
        <v>2469</v>
      </c>
      <c r="J2210" s="540" t="s">
        <v>2478</v>
      </c>
      <c r="K2210" s="540" t="s">
        <v>2478</v>
      </c>
      <c r="L2210" s="540" t="s">
        <v>7154</v>
      </c>
      <c r="M2210" s="540" t="s">
        <v>7155</v>
      </c>
      <c r="N2210" s="540" t="s">
        <v>7156</v>
      </c>
      <c r="O2210" s="546">
        <v>46244.333333333336</v>
      </c>
      <c r="P2210" s="540" t="s">
        <v>2478</v>
      </c>
      <c r="Q2210" s="546">
        <v>45271.708333333336</v>
      </c>
      <c r="R2210" s="546">
        <v>45271</v>
      </c>
      <c r="S2210" s="540" t="s">
        <v>2478</v>
      </c>
    </row>
    <row r="2211" spans="1:19">
      <c r="A2211" s="543" t="s">
        <v>7669</v>
      </c>
      <c r="B2211" s="545">
        <v>107936</v>
      </c>
      <c r="C2211" s="545">
        <v>740410</v>
      </c>
      <c r="D2211" s="545" t="s">
        <v>7776</v>
      </c>
      <c r="E2211" s="545" t="s">
        <v>7776</v>
      </c>
      <c r="F2211" s="545" t="s">
        <v>7777</v>
      </c>
      <c r="G2211" s="543" t="s">
        <v>7778</v>
      </c>
      <c r="H2211" s="545" t="s">
        <v>2469</v>
      </c>
      <c r="I2211" s="545" t="s">
        <v>2469</v>
      </c>
      <c r="J2211" s="543" t="s">
        <v>2478</v>
      </c>
      <c r="K2211" s="543" t="s">
        <v>2478</v>
      </c>
      <c r="L2211" s="543" t="s">
        <v>7154</v>
      </c>
      <c r="M2211" s="543" t="s">
        <v>7155</v>
      </c>
      <c r="N2211" s="543" t="s">
        <v>7156</v>
      </c>
      <c r="O2211" s="547">
        <v>46216.333333333336</v>
      </c>
      <c r="P2211" s="543" t="s">
        <v>2478</v>
      </c>
      <c r="Q2211" s="547">
        <v>45271.708333333336</v>
      </c>
      <c r="R2211" s="547">
        <v>45271</v>
      </c>
      <c r="S2211" s="543" t="s">
        <v>2478</v>
      </c>
    </row>
    <row r="2212" spans="1:19">
      <c r="A2212" s="540" t="s">
        <v>7669</v>
      </c>
      <c r="B2212" s="542">
        <v>107938</v>
      </c>
      <c r="C2212" s="542">
        <v>740414</v>
      </c>
      <c r="D2212" s="542" t="s">
        <v>7779</v>
      </c>
      <c r="E2212" s="542" t="s">
        <v>7779</v>
      </c>
      <c r="F2212" s="542" t="s">
        <v>7780</v>
      </c>
      <c r="G2212" s="540" t="s">
        <v>7781</v>
      </c>
      <c r="H2212" s="542" t="s">
        <v>2469</v>
      </c>
      <c r="I2212" s="542" t="s">
        <v>2469</v>
      </c>
      <c r="J2212" s="540" t="s">
        <v>2478</v>
      </c>
      <c r="K2212" s="540" t="s">
        <v>2478</v>
      </c>
      <c r="L2212" s="540" t="s">
        <v>7154</v>
      </c>
      <c r="M2212" s="540" t="s">
        <v>7155</v>
      </c>
      <c r="N2212" s="540" t="s">
        <v>7156</v>
      </c>
      <c r="O2212" s="546">
        <v>46210.333333333336</v>
      </c>
      <c r="P2212" s="540" t="s">
        <v>2478</v>
      </c>
      <c r="Q2212" s="546">
        <v>45271.708333333336</v>
      </c>
      <c r="R2212" s="546">
        <v>45279</v>
      </c>
      <c r="S2212" s="540" t="s">
        <v>2478</v>
      </c>
    </row>
    <row r="2213" spans="1:19">
      <c r="A2213" s="543" t="s">
        <v>7669</v>
      </c>
      <c r="B2213" s="545">
        <v>107902</v>
      </c>
      <c r="C2213" s="545">
        <v>727691</v>
      </c>
      <c r="D2213" s="545" t="s">
        <v>7782</v>
      </c>
      <c r="E2213" s="545" t="s">
        <v>7782</v>
      </c>
      <c r="F2213" s="545" t="s">
        <v>7783</v>
      </c>
      <c r="G2213" s="543" t="s">
        <v>7784</v>
      </c>
      <c r="H2213" s="545" t="s">
        <v>2469</v>
      </c>
      <c r="I2213" s="545" t="s">
        <v>2469</v>
      </c>
      <c r="J2213" s="543" t="s">
        <v>2478</v>
      </c>
      <c r="K2213" s="543" t="s">
        <v>2478</v>
      </c>
      <c r="L2213" s="543" t="s">
        <v>7154</v>
      </c>
      <c r="M2213" s="543" t="s">
        <v>7155</v>
      </c>
      <c r="N2213" s="543" t="s">
        <v>7156</v>
      </c>
      <c r="O2213" s="547">
        <v>46127.333333333336</v>
      </c>
      <c r="P2213" s="543" t="s">
        <v>2478</v>
      </c>
      <c r="Q2213" s="547">
        <v>45869.333333333336</v>
      </c>
      <c r="R2213" s="547">
        <v>45138</v>
      </c>
      <c r="S2213" s="543" t="s">
        <v>2478</v>
      </c>
    </row>
    <row r="2214" spans="1:19">
      <c r="A2214" s="540" t="s">
        <v>7669</v>
      </c>
      <c r="B2214" s="542">
        <v>108148</v>
      </c>
      <c r="C2214" s="542">
        <v>956335</v>
      </c>
      <c r="D2214" s="542" t="s">
        <v>7782</v>
      </c>
      <c r="E2214" s="542" t="s">
        <v>7782</v>
      </c>
      <c r="F2214" s="542" t="s">
        <v>7785</v>
      </c>
      <c r="G2214" s="540" t="s">
        <v>7786</v>
      </c>
      <c r="H2214" s="542" t="s">
        <v>2546</v>
      </c>
      <c r="I2214" s="542" t="s">
        <v>2469</v>
      </c>
      <c r="J2214" s="540" t="s">
        <v>2478</v>
      </c>
      <c r="K2214" s="540" t="s">
        <v>2478</v>
      </c>
      <c r="L2214" s="540" t="s">
        <v>2546</v>
      </c>
      <c r="M2214" s="540" t="s">
        <v>7787</v>
      </c>
      <c r="N2214" s="540" t="s">
        <v>2423</v>
      </c>
      <c r="O2214" s="546">
        <v>46127.333333333336</v>
      </c>
      <c r="P2214" s="540" t="s">
        <v>2478</v>
      </c>
      <c r="Q2214" s="546">
        <v>45869.333333333336</v>
      </c>
      <c r="R2214" s="546">
        <v>45835</v>
      </c>
      <c r="S2214" s="540" t="s">
        <v>2478</v>
      </c>
    </row>
    <row r="2215" spans="1:19">
      <c r="A2215" s="543" t="s">
        <v>7669</v>
      </c>
      <c r="B2215" s="545">
        <v>108147</v>
      </c>
      <c r="C2215" s="545">
        <v>956332</v>
      </c>
      <c r="D2215" s="545" t="s">
        <v>7782</v>
      </c>
      <c r="E2215" s="545" t="s">
        <v>7782</v>
      </c>
      <c r="F2215" s="545" t="s">
        <v>7788</v>
      </c>
      <c r="G2215" s="543" t="s">
        <v>7789</v>
      </c>
      <c r="H2215" s="545" t="s">
        <v>2546</v>
      </c>
      <c r="I2215" s="545" t="s">
        <v>2469</v>
      </c>
      <c r="J2215" s="543" t="s">
        <v>2478</v>
      </c>
      <c r="K2215" s="543" t="s">
        <v>2478</v>
      </c>
      <c r="L2215" s="543" t="s">
        <v>2546</v>
      </c>
      <c r="M2215" s="543" t="s">
        <v>7787</v>
      </c>
      <c r="N2215" s="543" t="s">
        <v>2423</v>
      </c>
      <c r="O2215" s="547">
        <v>46127.333333333336</v>
      </c>
      <c r="P2215" s="543" t="s">
        <v>2478</v>
      </c>
      <c r="Q2215" s="547">
        <v>45869.333333333336</v>
      </c>
      <c r="R2215" s="547">
        <v>45835</v>
      </c>
      <c r="S2215" s="543" t="s">
        <v>2478</v>
      </c>
    </row>
    <row r="2216" spans="1:19">
      <c r="A2216" s="540" t="s">
        <v>7669</v>
      </c>
      <c r="B2216" s="542">
        <v>107903</v>
      </c>
      <c r="C2216" s="542">
        <v>727694</v>
      </c>
      <c r="D2216" s="542" t="s">
        <v>7790</v>
      </c>
      <c r="E2216" s="542" t="s">
        <v>7790</v>
      </c>
      <c r="F2216" s="542" t="s">
        <v>7791</v>
      </c>
      <c r="G2216" s="540" t="s">
        <v>7792</v>
      </c>
      <c r="H2216" s="542" t="s">
        <v>2469</v>
      </c>
      <c r="I2216" s="542" t="s">
        <v>2469</v>
      </c>
      <c r="J2216" s="540" t="s">
        <v>2478</v>
      </c>
      <c r="K2216" s="540" t="s">
        <v>2478</v>
      </c>
      <c r="L2216" s="540" t="s">
        <v>7154</v>
      </c>
      <c r="M2216" s="540" t="s">
        <v>7155</v>
      </c>
      <c r="N2216" s="540" t="s">
        <v>7156</v>
      </c>
      <c r="O2216" s="546">
        <v>46230.333333333336</v>
      </c>
      <c r="P2216" s="540" t="s">
        <v>2478</v>
      </c>
      <c r="Q2216" s="546">
        <v>45138.333333333336</v>
      </c>
      <c r="R2216" s="546">
        <v>45138</v>
      </c>
      <c r="S2216" s="540" t="s">
        <v>2478</v>
      </c>
    </row>
    <row r="2217" spans="1:19">
      <c r="A2217" s="543" t="s">
        <v>7669</v>
      </c>
      <c r="B2217" s="545">
        <v>108145</v>
      </c>
      <c r="C2217" s="545">
        <v>956330</v>
      </c>
      <c r="D2217" s="545" t="s">
        <v>7790</v>
      </c>
      <c r="E2217" s="545" t="s">
        <v>7790</v>
      </c>
      <c r="F2217" s="545" t="s">
        <v>7793</v>
      </c>
      <c r="G2217" s="543" t="s">
        <v>7794</v>
      </c>
      <c r="H2217" s="545" t="s">
        <v>2546</v>
      </c>
      <c r="I2217" s="545" t="s">
        <v>2469</v>
      </c>
      <c r="J2217" s="543" t="s">
        <v>2478</v>
      </c>
      <c r="K2217" s="543" t="s">
        <v>2478</v>
      </c>
      <c r="L2217" s="543" t="s">
        <v>2546</v>
      </c>
      <c r="M2217" s="543" t="s">
        <v>6209</v>
      </c>
      <c r="N2217" s="543" t="s">
        <v>2416</v>
      </c>
      <c r="O2217" s="547">
        <v>46230.333333333336</v>
      </c>
      <c r="P2217" s="543" t="s">
        <v>2478</v>
      </c>
      <c r="Q2217" s="547">
        <v>45138.333333333336</v>
      </c>
      <c r="R2217" s="547">
        <v>45835</v>
      </c>
      <c r="S2217" s="543" t="s">
        <v>2478</v>
      </c>
    </row>
    <row r="2218" spans="1:19">
      <c r="A2218" s="540" t="s">
        <v>7669</v>
      </c>
      <c r="B2218" s="542">
        <v>108150</v>
      </c>
      <c r="C2218" s="542">
        <v>956339</v>
      </c>
      <c r="D2218" s="542" t="s">
        <v>7790</v>
      </c>
      <c r="E2218" s="542" t="s">
        <v>7790</v>
      </c>
      <c r="F2218" s="542" t="s">
        <v>7795</v>
      </c>
      <c r="G2218" s="540" t="s">
        <v>7796</v>
      </c>
      <c r="H2218" s="542" t="s">
        <v>2546</v>
      </c>
      <c r="I2218" s="542" t="s">
        <v>2469</v>
      </c>
      <c r="J2218" s="540" t="s">
        <v>2478</v>
      </c>
      <c r="K2218" s="540" t="s">
        <v>2478</v>
      </c>
      <c r="L2218" s="540" t="s">
        <v>2546</v>
      </c>
      <c r="M2218" s="540" t="s">
        <v>6209</v>
      </c>
      <c r="N2218" s="540" t="s">
        <v>2416</v>
      </c>
      <c r="O2218" s="546">
        <v>46230.333333333336</v>
      </c>
      <c r="P2218" s="540" t="s">
        <v>2478</v>
      </c>
      <c r="Q2218" s="546">
        <v>45138.333333333336</v>
      </c>
      <c r="R2218" s="546">
        <v>45835</v>
      </c>
      <c r="S2218" s="540" t="s">
        <v>2478</v>
      </c>
    </row>
    <row r="2219" spans="1:19">
      <c r="A2219" s="543" t="s">
        <v>7669</v>
      </c>
      <c r="B2219" s="545">
        <v>107896</v>
      </c>
      <c r="C2219" s="545">
        <v>727558</v>
      </c>
      <c r="D2219" s="545" t="s">
        <v>7797</v>
      </c>
      <c r="E2219" s="545" t="s">
        <v>7797</v>
      </c>
      <c r="F2219" s="545" t="s">
        <v>7798</v>
      </c>
      <c r="G2219" s="543" t="s">
        <v>7799</v>
      </c>
      <c r="H2219" s="545" t="s">
        <v>2469</v>
      </c>
      <c r="I2219" s="545" t="s">
        <v>2469</v>
      </c>
      <c r="J2219" s="543" t="s">
        <v>2478</v>
      </c>
      <c r="K2219" s="543" t="s">
        <v>2478</v>
      </c>
      <c r="L2219" s="543" t="s">
        <v>7154</v>
      </c>
      <c r="M2219" s="543" t="s">
        <v>7155</v>
      </c>
      <c r="N2219" s="543" t="s">
        <v>7156</v>
      </c>
      <c r="O2219" s="547">
        <v>46230.333333333336</v>
      </c>
      <c r="P2219" s="543" t="s">
        <v>2478</v>
      </c>
      <c r="Q2219" s="547">
        <v>45138.333333333336</v>
      </c>
      <c r="R2219" s="547">
        <v>45138</v>
      </c>
      <c r="S2219" s="543" t="s">
        <v>2478</v>
      </c>
    </row>
    <row r="2220" spans="1:19">
      <c r="A2220" s="540" t="s">
        <v>7669</v>
      </c>
      <c r="B2220" s="542">
        <v>107897</v>
      </c>
      <c r="C2220" s="542">
        <v>727562</v>
      </c>
      <c r="D2220" s="542" t="s">
        <v>7800</v>
      </c>
      <c r="E2220" s="542" t="s">
        <v>7800</v>
      </c>
      <c r="F2220" s="542" t="s">
        <v>7801</v>
      </c>
      <c r="G2220" s="540" t="s">
        <v>7802</v>
      </c>
      <c r="H2220" s="542" t="s">
        <v>2469</v>
      </c>
      <c r="I2220" s="542" t="s">
        <v>2469</v>
      </c>
      <c r="J2220" s="540" t="s">
        <v>2478</v>
      </c>
      <c r="K2220" s="540" t="s">
        <v>2478</v>
      </c>
      <c r="L2220" s="540" t="s">
        <v>7154</v>
      </c>
      <c r="M2220" s="540" t="s">
        <v>7155</v>
      </c>
      <c r="N2220" s="540" t="s">
        <v>7156</v>
      </c>
      <c r="O2220" s="546">
        <v>46230.333333333336</v>
      </c>
      <c r="P2220" s="540" t="s">
        <v>2478</v>
      </c>
      <c r="Q2220" s="546">
        <v>45138.333333333336</v>
      </c>
      <c r="R2220" s="546">
        <v>45138</v>
      </c>
      <c r="S2220" s="540" t="s">
        <v>2478</v>
      </c>
    </row>
    <row r="2221" spans="1:19">
      <c r="A2221" s="543" t="s">
        <v>7669</v>
      </c>
      <c r="B2221" s="545">
        <v>108149</v>
      </c>
      <c r="C2221" s="545">
        <v>956337</v>
      </c>
      <c r="D2221" s="545" t="s">
        <v>7800</v>
      </c>
      <c r="E2221" s="545" t="s">
        <v>7800</v>
      </c>
      <c r="F2221" s="545" t="s">
        <v>7803</v>
      </c>
      <c r="G2221" s="543" t="s">
        <v>7804</v>
      </c>
      <c r="H2221" s="545" t="s">
        <v>2546</v>
      </c>
      <c r="I2221" s="545" t="s">
        <v>2469</v>
      </c>
      <c r="J2221" s="543" t="s">
        <v>2478</v>
      </c>
      <c r="K2221" s="543" t="s">
        <v>2478</v>
      </c>
      <c r="L2221" s="543" t="s">
        <v>2546</v>
      </c>
      <c r="M2221" s="543" t="s">
        <v>6209</v>
      </c>
      <c r="N2221" s="543" t="s">
        <v>2416</v>
      </c>
      <c r="O2221" s="547">
        <v>46230.333333333336</v>
      </c>
      <c r="P2221" s="543" t="s">
        <v>2478</v>
      </c>
      <c r="Q2221" s="547">
        <v>45138.333333333336</v>
      </c>
      <c r="R2221" s="547">
        <v>45835</v>
      </c>
      <c r="S2221" s="543" t="s">
        <v>2478</v>
      </c>
    </row>
    <row r="2222" spans="1:19">
      <c r="A2222" s="540" t="s">
        <v>7669</v>
      </c>
      <c r="B2222" s="542">
        <v>108146</v>
      </c>
      <c r="C2222" s="542">
        <v>956331</v>
      </c>
      <c r="D2222" s="542" t="s">
        <v>7800</v>
      </c>
      <c r="E2222" s="542" t="s">
        <v>7800</v>
      </c>
      <c r="F2222" s="542" t="s">
        <v>7805</v>
      </c>
      <c r="G2222" s="540" t="s">
        <v>7806</v>
      </c>
      <c r="H2222" s="542" t="s">
        <v>2546</v>
      </c>
      <c r="I2222" s="542" t="s">
        <v>2469</v>
      </c>
      <c r="J2222" s="540" t="s">
        <v>2478</v>
      </c>
      <c r="K2222" s="540" t="s">
        <v>2478</v>
      </c>
      <c r="L2222" s="540" t="s">
        <v>2546</v>
      </c>
      <c r="M2222" s="540" t="s">
        <v>6209</v>
      </c>
      <c r="N2222" s="540" t="s">
        <v>2416</v>
      </c>
      <c r="O2222" s="546">
        <v>46230.333333333336</v>
      </c>
      <c r="P2222" s="540" t="s">
        <v>2478</v>
      </c>
      <c r="Q2222" s="546">
        <v>45138.333333333336</v>
      </c>
      <c r="R2222" s="546">
        <v>45835</v>
      </c>
      <c r="S2222" s="540" t="s">
        <v>2478</v>
      </c>
    </row>
    <row r="2223" spans="1:19">
      <c r="A2223" s="543" t="s">
        <v>7669</v>
      </c>
      <c r="B2223" s="545">
        <v>107895</v>
      </c>
      <c r="C2223" s="545">
        <v>727540</v>
      </c>
      <c r="D2223" s="545" t="s">
        <v>7807</v>
      </c>
      <c r="E2223" s="545" t="s">
        <v>7807</v>
      </c>
      <c r="F2223" s="545" t="s">
        <v>7808</v>
      </c>
      <c r="G2223" s="543" t="s">
        <v>7809</v>
      </c>
      <c r="H2223" s="545" t="s">
        <v>2469</v>
      </c>
      <c r="I2223" s="545" t="s">
        <v>2469</v>
      </c>
      <c r="J2223" s="543" t="s">
        <v>2478</v>
      </c>
      <c r="K2223" s="543" t="s">
        <v>2478</v>
      </c>
      <c r="L2223" s="543" t="s">
        <v>7154</v>
      </c>
      <c r="M2223" s="543" t="s">
        <v>7155</v>
      </c>
      <c r="N2223" s="543" t="s">
        <v>7156</v>
      </c>
      <c r="O2223" s="547">
        <v>46237.333333333336</v>
      </c>
      <c r="P2223" s="543" t="s">
        <v>2478</v>
      </c>
      <c r="Q2223" s="547">
        <v>45138.333333333336</v>
      </c>
      <c r="R2223" s="547">
        <v>45138</v>
      </c>
      <c r="S2223" s="543" t="s">
        <v>2478</v>
      </c>
    </row>
    <row r="2224" spans="1:19">
      <c r="A2224" s="540" t="s">
        <v>7669</v>
      </c>
      <c r="B2224" s="542">
        <v>107894</v>
      </c>
      <c r="C2224" s="542">
        <v>727530</v>
      </c>
      <c r="D2224" s="542" t="s">
        <v>7810</v>
      </c>
      <c r="E2224" s="542" t="s">
        <v>7810</v>
      </c>
      <c r="F2224" s="542" t="s">
        <v>7811</v>
      </c>
      <c r="G2224" s="540" t="s">
        <v>7812</v>
      </c>
      <c r="H2224" s="542" t="s">
        <v>2469</v>
      </c>
      <c r="I2224" s="542" t="s">
        <v>2469</v>
      </c>
      <c r="J2224" s="540" t="s">
        <v>2478</v>
      </c>
      <c r="K2224" s="540" t="s">
        <v>2478</v>
      </c>
      <c r="L2224" s="540" t="s">
        <v>7154</v>
      </c>
      <c r="M2224" s="540" t="s">
        <v>7155</v>
      </c>
      <c r="N2224" s="540" t="s">
        <v>7156</v>
      </c>
      <c r="O2224" s="546">
        <v>46230.333333333336</v>
      </c>
      <c r="P2224" s="540" t="s">
        <v>2478</v>
      </c>
      <c r="Q2224" s="546">
        <v>45138.333333333336</v>
      </c>
      <c r="R2224" s="546">
        <v>45138</v>
      </c>
      <c r="S2224" s="540" t="s">
        <v>2478</v>
      </c>
    </row>
    <row r="2225" spans="1:19">
      <c r="A2225" s="543" t="s">
        <v>7669</v>
      </c>
      <c r="B2225" s="545">
        <v>108151</v>
      </c>
      <c r="C2225" s="545">
        <v>956340</v>
      </c>
      <c r="D2225" s="545" t="s">
        <v>7810</v>
      </c>
      <c r="E2225" s="545" t="s">
        <v>7810</v>
      </c>
      <c r="F2225" s="545" t="s">
        <v>7813</v>
      </c>
      <c r="G2225" s="543" t="s">
        <v>7814</v>
      </c>
      <c r="H2225" s="545" t="s">
        <v>2546</v>
      </c>
      <c r="I2225" s="545" t="s">
        <v>2469</v>
      </c>
      <c r="J2225" s="543" t="s">
        <v>2478</v>
      </c>
      <c r="K2225" s="543" t="s">
        <v>2478</v>
      </c>
      <c r="L2225" s="543" t="s">
        <v>2546</v>
      </c>
      <c r="M2225" s="543" t="s">
        <v>7787</v>
      </c>
      <c r="N2225" s="543" t="s">
        <v>2423</v>
      </c>
      <c r="O2225" s="547">
        <v>46230.333333333336</v>
      </c>
      <c r="P2225" s="543" t="s">
        <v>2478</v>
      </c>
      <c r="Q2225" s="547">
        <v>45138.333333333336</v>
      </c>
      <c r="R2225" s="547">
        <v>45835</v>
      </c>
      <c r="S2225" s="543" t="s">
        <v>2478</v>
      </c>
    </row>
    <row r="2226" spans="1:19">
      <c r="A2226" s="540" t="s">
        <v>7669</v>
      </c>
      <c r="B2226" s="542">
        <v>108152</v>
      </c>
      <c r="C2226" s="542">
        <v>956341</v>
      </c>
      <c r="D2226" s="542" t="s">
        <v>7810</v>
      </c>
      <c r="E2226" s="542" t="s">
        <v>7810</v>
      </c>
      <c r="F2226" s="542" t="s">
        <v>7815</v>
      </c>
      <c r="G2226" s="540" t="s">
        <v>7816</v>
      </c>
      <c r="H2226" s="542" t="s">
        <v>2546</v>
      </c>
      <c r="I2226" s="542" t="s">
        <v>2469</v>
      </c>
      <c r="J2226" s="540" t="s">
        <v>2478</v>
      </c>
      <c r="K2226" s="540" t="s">
        <v>2478</v>
      </c>
      <c r="L2226" s="540" t="s">
        <v>2546</v>
      </c>
      <c r="M2226" s="540" t="s">
        <v>2478</v>
      </c>
      <c r="N2226" s="540" t="s">
        <v>7817</v>
      </c>
      <c r="O2226" s="546">
        <v>46230.333333333336</v>
      </c>
      <c r="P2226" s="540" t="s">
        <v>2478</v>
      </c>
      <c r="Q2226" s="546">
        <v>45138.333333333336</v>
      </c>
      <c r="R2226" s="546">
        <v>45835</v>
      </c>
      <c r="S2226" s="540" t="s">
        <v>2478</v>
      </c>
    </row>
    <row r="2227" spans="1:19">
      <c r="A2227" s="543" t="s">
        <v>7669</v>
      </c>
      <c r="B2227" s="545">
        <v>1294</v>
      </c>
      <c r="C2227" s="545">
        <v>83182</v>
      </c>
      <c r="D2227" s="545">
        <v>90102</v>
      </c>
      <c r="E2227" s="545">
        <v>90102</v>
      </c>
      <c r="F2227" s="545" t="s">
        <v>7818</v>
      </c>
      <c r="G2227" s="543" t="s">
        <v>7819</v>
      </c>
      <c r="H2227" s="545" t="s">
        <v>2546</v>
      </c>
      <c r="I2227" s="544" t="s">
        <v>2478</v>
      </c>
      <c r="J2227" s="543" t="s">
        <v>2478</v>
      </c>
      <c r="K2227" s="543" t="s">
        <v>2478</v>
      </c>
      <c r="L2227" s="543" t="s">
        <v>2546</v>
      </c>
      <c r="M2227" s="543" t="s">
        <v>6209</v>
      </c>
      <c r="N2227" s="543" t="s">
        <v>2210</v>
      </c>
      <c r="O2227" s="543" t="s">
        <v>2478</v>
      </c>
      <c r="P2227" s="543" t="s">
        <v>2478</v>
      </c>
      <c r="Q2227" s="543" t="s">
        <v>2478</v>
      </c>
      <c r="R2227" s="543" t="s">
        <v>2478</v>
      </c>
      <c r="S2227" s="547">
        <v>43866.533356481479</v>
      </c>
    </row>
    <row r="2228" spans="1:19">
      <c r="A2228" s="540" t="s">
        <v>7669</v>
      </c>
      <c r="B2228" s="542">
        <v>107899</v>
      </c>
      <c r="C2228" s="542">
        <v>727608</v>
      </c>
      <c r="D2228" s="542" t="s">
        <v>7820</v>
      </c>
      <c r="E2228" s="542" t="s">
        <v>7820</v>
      </c>
      <c r="F2228" s="542" t="s">
        <v>7821</v>
      </c>
      <c r="G2228" s="540" t="s">
        <v>7822</v>
      </c>
      <c r="H2228" s="542" t="s">
        <v>2546</v>
      </c>
      <c r="I2228" s="542" t="s">
        <v>2546</v>
      </c>
      <c r="J2228" s="540" t="s">
        <v>2478</v>
      </c>
      <c r="K2228" s="540" t="s">
        <v>2478</v>
      </c>
      <c r="L2228" s="540" t="s">
        <v>2546</v>
      </c>
      <c r="M2228" s="540" t="s">
        <v>6209</v>
      </c>
      <c r="N2228" s="540" t="s">
        <v>2210</v>
      </c>
      <c r="O2228" s="546">
        <v>46357.708333333336</v>
      </c>
      <c r="P2228" s="540" t="s">
        <v>2478</v>
      </c>
      <c r="Q2228" s="546">
        <v>45138.333333333336</v>
      </c>
      <c r="R2228" s="546">
        <v>45138</v>
      </c>
      <c r="S2228" s="546">
        <v>46082.760798611111</v>
      </c>
    </row>
    <row r="2229" spans="1:19">
      <c r="A2229" s="543" t="s">
        <v>7669</v>
      </c>
      <c r="B2229" s="545">
        <v>107898</v>
      </c>
      <c r="C2229" s="545">
        <v>727606</v>
      </c>
      <c r="D2229" s="545" t="s">
        <v>7823</v>
      </c>
      <c r="E2229" s="545" t="s">
        <v>7823</v>
      </c>
      <c r="F2229" s="545" t="s">
        <v>7824</v>
      </c>
      <c r="G2229" s="543" t="s">
        <v>7825</v>
      </c>
      <c r="H2229" s="545" t="s">
        <v>2546</v>
      </c>
      <c r="I2229" s="545" t="s">
        <v>2546</v>
      </c>
      <c r="J2229" s="543" t="s">
        <v>2478</v>
      </c>
      <c r="K2229" s="543" t="s">
        <v>2478</v>
      </c>
      <c r="L2229" s="543" t="s">
        <v>2546</v>
      </c>
      <c r="M2229" s="543" t="s">
        <v>6209</v>
      </c>
      <c r="N2229" s="543" t="s">
        <v>2210</v>
      </c>
      <c r="O2229" s="547">
        <v>46125.708333333336</v>
      </c>
      <c r="P2229" s="543" t="s">
        <v>2478</v>
      </c>
      <c r="Q2229" s="547">
        <v>45138.333333333336</v>
      </c>
      <c r="R2229" s="547">
        <v>45138</v>
      </c>
      <c r="S2229" s="547">
        <v>46082.760821759257</v>
      </c>
    </row>
    <row r="2230" spans="1:19">
      <c r="A2230" s="540" t="s">
        <v>7669</v>
      </c>
      <c r="B2230" s="542">
        <v>107892</v>
      </c>
      <c r="C2230" s="542">
        <v>727522</v>
      </c>
      <c r="D2230" s="542" t="s">
        <v>7826</v>
      </c>
      <c r="E2230" s="542" t="s">
        <v>7826</v>
      </c>
      <c r="F2230" s="542" t="s">
        <v>7827</v>
      </c>
      <c r="G2230" s="540" t="s">
        <v>7828</v>
      </c>
      <c r="H2230" s="542" t="s">
        <v>2546</v>
      </c>
      <c r="I2230" s="542" t="s">
        <v>2546</v>
      </c>
      <c r="J2230" s="540" t="s">
        <v>2478</v>
      </c>
      <c r="K2230" s="540" t="s">
        <v>2478</v>
      </c>
      <c r="L2230" s="540" t="s">
        <v>2546</v>
      </c>
      <c r="M2230" s="540" t="s">
        <v>6209</v>
      </c>
      <c r="N2230" s="540" t="s">
        <v>2210</v>
      </c>
      <c r="O2230" s="546">
        <v>46357.708333333336</v>
      </c>
      <c r="P2230" s="540" t="s">
        <v>2478</v>
      </c>
      <c r="Q2230" s="546">
        <v>45869.333333333336</v>
      </c>
      <c r="R2230" s="546">
        <v>45138</v>
      </c>
      <c r="S2230" s="546">
        <v>46082.76085648148</v>
      </c>
    </row>
    <row r="2231" spans="1:19">
      <c r="A2231" s="543" t="s">
        <v>7669</v>
      </c>
      <c r="B2231" s="545">
        <v>107900</v>
      </c>
      <c r="C2231" s="545">
        <v>727657</v>
      </c>
      <c r="D2231" s="545" t="s">
        <v>7829</v>
      </c>
      <c r="E2231" s="545" t="s">
        <v>7829</v>
      </c>
      <c r="F2231" s="545" t="s">
        <v>7830</v>
      </c>
      <c r="G2231" s="543" t="s">
        <v>7831</v>
      </c>
      <c r="H2231" s="545" t="s">
        <v>2546</v>
      </c>
      <c r="I2231" s="545" t="s">
        <v>2546</v>
      </c>
      <c r="J2231" s="543" t="s">
        <v>2478</v>
      </c>
      <c r="K2231" s="543" t="s">
        <v>2478</v>
      </c>
      <c r="L2231" s="543" t="s">
        <v>2546</v>
      </c>
      <c r="M2231" s="543" t="s">
        <v>6209</v>
      </c>
      <c r="N2231" s="543" t="s">
        <v>2210</v>
      </c>
      <c r="O2231" s="547">
        <v>46357.708333333336</v>
      </c>
      <c r="P2231" s="543" t="s">
        <v>2478</v>
      </c>
      <c r="Q2231" s="547">
        <v>45138.333333333336</v>
      </c>
      <c r="R2231" s="547">
        <v>45138</v>
      </c>
      <c r="S2231" s="547">
        <v>46082.760868055557</v>
      </c>
    </row>
    <row r="2232" spans="1:19">
      <c r="A2232" s="540" t="s">
        <v>7669</v>
      </c>
      <c r="B2232" s="542">
        <v>107901</v>
      </c>
      <c r="C2232" s="542">
        <v>727659</v>
      </c>
      <c r="D2232" s="542" t="s">
        <v>7832</v>
      </c>
      <c r="E2232" s="542" t="s">
        <v>7832</v>
      </c>
      <c r="F2232" s="542" t="s">
        <v>7833</v>
      </c>
      <c r="G2232" s="540" t="s">
        <v>7834</v>
      </c>
      <c r="H2232" s="542" t="s">
        <v>2546</v>
      </c>
      <c r="I2232" s="542" t="s">
        <v>2546</v>
      </c>
      <c r="J2232" s="540" t="s">
        <v>2478</v>
      </c>
      <c r="K2232" s="540" t="s">
        <v>2478</v>
      </c>
      <c r="L2232" s="540" t="s">
        <v>2546</v>
      </c>
      <c r="M2232" s="540" t="s">
        <v>6209</v>
      </c>
      <c r="N2232" s="540" t="s">
        <v>2210</v>
      </c>
      <c r="O2232" s="546">
        <v>46357.708333333336</v>
      </c>
      <c r="P2232" s="540" t="s">
        <v>2478</v>
      </c>
      <c r="Q2232" s="546">
        <v>45138.333333333336</v>
      </c>
      <c r="R2232" s="546">
        <v>45138</v>
      </c>
      <c r="S2232" s="546">
        <v>46082.760821759257</v>
      </c>
    </row>
    <row r="2233" spans="1:19">
      <c r="A2233" s="543" t="s">
        <v>7669</v>
      </c>
      <c r="B2233" s="545">
        <v>107893</v>
      </c>
      <c r="C2233" s="545">
        <v>727529</v>
      </c>
      <c r="D2233" s="545" t="s">
        <v>7835</v>
      </c>
      <c r="E2233" s="545" t="s">
        <v>7835</v>
      </c>
      <c r="F2233" s="545" t="s">
        <v>7836</v>
      </c>
      <c r="G2233" s="543" t="s">
        <v>7837</v>
      </c>
      <c r="H2233" s="545" t="s">
        <v>2546</v>
      </c>
      <c r="I2233" s="545" t="s">
        <v>2546</v>
      </c>
      <c r="J2233" s="543" t="s">
        <v>2478</v>
      </c>
      <c r="K2233" s="543" t="s">
        <v>2478</v>
      </c>
      <c r="L2233" s="543" t="s">
        <v>2546</v>
      </c>
      <c r="M2233" s="543" t="s">
        <v>6209</v>
      </c>
      <c r="N2233" s="543" t="s">
        <v>2210</v>
      </c>
      <c r="O2233" s="547">
        <v>46357.708333333336</v>
      </c>
      <c r="P2233" s="543" t="s">
        <v>2478</v>
      </c>
      <c r="Q2233" s="547">
        <v>45138.333333333336</v>
      </c>
      <c r="R2233" s="547">
        <v>45138</v>
      </c>
      <c r="S2233" s="547">
        <v>46082.760717592595</v>
      </c>
    </row>
    <row r="2234" spans="1:19">
      <c r="A2234" s="540" t="s">
        <v>7669</v>
      </c>
      <c r="B2234" s="542">
        <v>107940</v>
      </c>
      <c r="C2234" s="542">
        <v>741097</v>
      </c>
      <c r="D2234" s="542" t="s">
        <v>7838</v>
      </c>
      <c r="E2234" s="542" t="s">
        <v>7838</v>
      </c>
      <c r="F2234" s="542" t="s">
        <v>7839</v>
      </c>
      <c r="G2234" s="540" t="s">
        <v>7840</v>
      </c>
      <c r="H2234" s="542" t="s">
        <v>2469</v>
      </c>
      <c r="I2234" s="542" t="s">
        <v>2469</v>
      </c>
      <c r="J2234" s="540" t="s">
        <v>2478</v>
      </c>
      <c r="K2234" s="540" t="s">
        <v>2478</v>
      </c>
      <c r="L2234" s="540" t="s">
        <v>7154</v>
      </c>
      <c r="M2234" s="540" t="s">
        <v>7155</v>
      </c>
      <c r="N2234" s="540" t="s">
        <v>7156</v>
      </c>
      <c r="O2234" s="540" t="s">
        <v>2478</v>
      </c>
      <c r="P2234" s="540" t="s">
        <v>2478</v>
      </c>
      <c r="Q2234" s="546">
        <v>45279.333333333336</v>
      </c>
      <c r="R2234" s="546">
        <v>45279</v>
      </c>
      <c r="S2234" s="540" t="s">
        <v>2478</v>
      </c>
    </row>
    <row r="2235" spans="1:19">
      <c r="A2235" s="543" t="s">
        <v>7669</v>
      </c>
      <c r="B2235" s="545">
        <v>107942</v>
      </c>
      <c r="C2235" s="545">
        <v>741100</v>
      </c>
      <c r="D2235" s="545" t="s">
        <v>7841</v>
      </c>
      <c r="E2235" s="545" t="s">
        <v>7841</v>
      </c>
      <c r="F2235" s="545" t="s">
        <v>7842</v>
      </c>
      <c r="G2235" s="543" t="s">
        <v>7843</v>
      </c>
      <c r="H2235" s="545" t="s">
        <v>2469</v>
      </c>
      <c r="I2235" s="545" t="s">
        <v>2469</v>
      </c>
      <c r="J2235" s="543" t="s">
        <v>2478</v>
      </c>
      <c r="K2235" s="543" t="s">
        <v>2478</v>
      </c>
      <c r="L2235" s="543" t="s">
        <v>7154</v>
      </c>
      <c r="M2235" s="543" t="s">
        <v>7155</v>
      </c>
      <c r="N2235" s="543" t="s">
        <v>7156</v>
      </c>
      <c r="O2235" s="543" t="s">
        <v>2478</v>
      </c>
      <c r="P2235" s="543" t="s">
        <v>2478</v>
      </c>
      <c r="Q2235" s="547">
        <v>45279.333333333336</v>
      </c>
      <c r="R2235" s="547">
        <v>45279</v>
      </c>
      <c r="S2235" s="543" t="s">
        <v>2478</v>
      </c>
    </row>
    <row r="2236" spans="1:19">
      <c r="A2236" s="540" t="s">
        <v>7669</v>
      </c>
      <c r="B2236" s="542">
        <v>107941</v>
      </c>
      <c r="C2236" s="542">
        <v>741098</v>
      </c>
      <c r="D2236" s="542" t="s">
        <v>7844</v>
      </c>
      <c r="E2236" s="542" t="s">
        <v>7844</v>
      </c>
      <c r="F2236" s="542" t="s">
        <v>7845</v>
      </c>
      <c r="G2236" s="540" t="s">
        <v>7846</v>
      </c>
      <c r="H2236" s="542" t="s">
        <v>2469</v>
      </c>
      <c r="I2236" s="542" t="s">
        <v>2469</v>
      </c>
      <c r="J2236" s="540" t="s">
        <v>2478</v>
      </c>
      <c r="K2236" s="540" t="s">
        <v>2478</v>
      </c>
      <c r="L2236" s="540" t="s">
        <v>7154</v>
      </c>
      <c r="M2236" s="540" t="s">
        <v>7155</v>
      </c>
      <c r="N2236" s="540" t="s">
        <v>7156</v>
      </c>
      <c r="O2236" s="540" t="s">
        <v>2478</v>
      </c>
      <c r="P2236" s="540" t="s">
        <v>2478</v>
      </c>
      <c r="Q2236" s="546">
        <v>45279.333333333336</v>
      </c>
      <c r="R2236" s="546">
        <v>45279</v>
      </c>
      <c r="S2236" s="540" t="s">
        <v>2478</v>
      </c>
    </row>
    <row r="2237" spans="1:19">
      <c r="A2237" s="543" t="s">
        <v>7669</v>
      </c>
      <c r="B2237" s="545">
        <v>107944</v>
      </c>
      <c r="C2237" s="545">
        <v>741102</v>
      </c>
      <c r="D2237" s="545" t="s">
        <v>7847</v>
      </c>
      <c r="E2237" s="545" t="s">
        <v>7847</v>
      </c>
      <c r="F2237" s="545" t="s">
        <v>7848</v>
      </c>
      <c r="G2237" s="543" t="s">
        <v>7849</v>
      </c>
      <c r="H2237" s="545" t="s">
        <v>2469</v>
      </c>
      <c r="I2237" s="545" t="s">
        <v>2469</v>
      </c>
      <c r="J2237" s="543" t="s">
        <v>2478</v>
      </c>
      <c r="K2237" s="543" t="s">
        <v>2478</v>
      </c>
      <c r="L2237" s="543" t="s">
        <v>7154</v>
      </c>
      <c r="M2237" s="543" t="s">
        <v>7155</v>
      </c>
      <c r="N2237" s="543" t="s">
        <v>7156</v>
      </c>
      <c r="O2237" s="543" t="s">
        <v>2478</v>
      </c>
      <c r="P2237" s="543" t="s">
        <v>2478</v>
      </c>
      <c r="Q2237" s="547">
        <v>45279.708333333336</v>
      </c>
      <c r="R2237" s="547">
        <v>45279</v>
      </c>
      <c r="S2237" s="543" t="s">
        <v>2478</v>
      </c>
    </row>
    <row r="2238" spans="1:19">
      <c r="A2238" s="540" t="s">
        <v>7669</v>
      </c>
      <c r="B2238" s="542">
        <v>107943</v>
      </c>
      <c r="C2238" s="542">
        <v>741101</v>
      </c>
      <c r="D2238" s="542" t="s">
        <v>7850</v>
      </c>
      <c r="E2238" s="542" t="s">
        <v>7850</v>
      </c>
      <c r="F2238" s="542" t="s">
        <v>7851</v>
      </c>
      <c r="G2238" s="540" t="s">
        <v>7852</v>
      </c>
      <c r="H2238" s="542" t="s">
        <v>2469</v>
      </c>
      <c r="I2238" s="542" t="s">
        <v>2469</v>
      </c>
      <c r="J2238" s="540" t="s">
        <v>2478</v>
      </c>
      <c r="K2238" s="540" t="s">
        <v>2478</v>
      </c>
      <c r="L2238" s="540" t="s">
        <v>7154</v>
      </c>
      <c r="M2238" s="540" t="s">
        <v>7155</v>
      </c>
      <c r="N2238" s="540" t="s">
        <v>7156</v>
      </c>
      <c r="O2238" s="540" t="s">
        <v>2478</v>
      </c>
      <c r="P2238" s="540" t="s">
        <v>2478</v>
      </c>
      <c r="Q2238" s="546">
        <v>45279.333333333336</v>
      </c>
      <c r="R2238" s="546">
        <v>45279</v>
      </c>
      <c r="S2238" s="540" t="s">
        <v>2478</v>
      </c>
    </row>
    <row r="2239" spans="1:19">
      <c r="A2239" s="543" t="s">
        <v>7669</v>
      </c>
      <c r="B2239" s="545">
        <v>107945</v>
      </c>
      <c r="C2239" s="545">
        <v>741104</v>
      </c>
      <c r="D2239" s="545" t="s">
        <v>7853</v>
      </c>
      <c r="E2239" s="545" t="s">
        <v>7853</v>
      </c>
      <c r="F2239" s="545" t="s">
        <v>7854</v>
      </c>
      <c r="G2239" s="543" t="s">
        <v>7855</v>
      </c>
      <c r="H2239" s="545" t="s">
        <v>2469</v>
      </c>
      <c r="I2239" s="545" t="s">
        <v>2469</v>
      </c>
      <c r="J2239" s="543" t="s">
        <v>2478</v>
      </c>
      <c r="K2239" s="543" t="s">
        <v>2478</v>
      </c>
      <c r="L2239" s="543" t="s">
        <v>7154</v>
      </c>
      <c r="M2239" s="543" t="s">
        <v>7155</v>
      </c>
      <c r="N2239" s="543" t="s">
        <v>7156</v>
      </c>
      <c r="O2239" s="543" t="s">
        <v>2478</v>
      </c>
      <c r="P2239" s="543" t="s">
        <v>2478</v>
      </c>
      <c r="Q2239" s="547">
        <v>45278.333333333336</v>
      </c>
      <c r="R2239" s="547">
        <v>45278</v>
      </c>
      <c r="S2239" s="543" t="s">
        <v>2478</v>
      </c>
    </row>
    <row r="2240" spans="1:19">
      <c r="A2240" s="540" t="s">
        <v>7669</v>
      </c>
      <c r="B2240" s="542">
        <v>107946</v>
      </c>
      <c r="C2240" s="542">
        <v>741105</v>
      </c>
      <c r="D2240" s="542" t="s">
        <v>7856</v>
      </c>
      <c r="E2240" s="542" t="s">
        <v>7856</v>
      </c>
      <c r="F2240" s="542" t="s">
        <v>7857</v>
      </c>
      <c r="G2240" s="540" t="s">
        <v>7858</v>
      </c>
      <c r="H2240" s="542" t="s">
        <v>2546</v>
      </c>
      <c r="I2240" s="542" t="s">
        <v>2469</v>
      </c>
      <c r="J2240" s="540" t="s">
        <v>2478</v>
      </c>
      <c r="K2240" s="540" t="s">
        <v>2478</v>
      </c>
      <c r="L2240" s="540" t="s">
        <v>2546</v>
      </c>
      <c r="M2240" s="540" t="s">
        <v>6209</v>
      </c>
      <c r="N2240" s="540" t="s">
        <v>2210</v>
      </c>
      <c r="O2240" s="540" t="s">
        <v>2478</v>
      </c>
      <c r="P2240" s="540" t="s">
        <v>2478</v>
      </c>
      <c r="Q2240" s="546">
        <v>45901.708333333336</v>
      </c>
      <c r="R2240" s="546">
        <v>45278</v>
      </c>
      <c r="S2240" s="546">
        <v>46082.760694444441</v>
      </c>
    </row>
    <row r="2241" spans="1:19">
      <c r="A2241" s="543" t="s">
        <v>7669</v>
      </c>
      <c r="B2241" s="545">
        <v>108160</v>
      </c>
      <c r="C2241" s="545">
        <v>956357</v>
      </c>
      <c r="D2241" s="545" t="s">
        <v>7859</v>
      </c>
      <c r="E2241" s="545" t="s">
        <v>7859</v>
      </c>
      <c r="F2241" s="545" t="s">
        <v>7860</v>
      </c>
      <c r="G2241" s="543" t="s">
        <v>7861</v>
      </c>
      <c r="H2241" s="545" t="s">
        <v>2546</v>
      </c>
      <c r="I2241" s="544" t="s">
        <v>2546</v>
      </c>
      <c r="J2241" s="543" t="s">
        <v>2478</v>
      </c>
      <c r="K2241" s="543" t="s">
        <v>2478</v>
      </c>
      <c r="L2241" s="543" t="s">
        <v>2546</v>
      </c>
      <c r="M2241" s="543" t="s">
        <v>7787</v>
      </c>
      <c r="N2241" s="543" t="s">
        <v>7862</v>
      </c>
      <c r="O2241" s="547">
        <v>46143.333333333336</v>
      </c>
      <c r="P2241" s="543" t="s">
        <v>2478</v>
      </c>
      <c r="Q2241" s="547">
        <v>45834.708333333336</v>
      </c>
      <c r="R2241" s="547">
        <v>45834</v>
      </c>
      <c r="S2241" s="543" t="s">
        <v>2478</v>
      </c>
    </row>
    <row r="2242" spans="1:19">
      <c r="A2242" s="540" t="s">
        <v>7669</v>
      </c>
      <c r="B2242" s="542">
        <v>108155</v>
      </c>
      <c r="C2242" s="542">
        <v>956345</v>
      </c>
      <c r="D2242" s="542" t="s">
        <v>7863</v>
      </c>
      <c r="E2242" s="542" t="s">
        <v>7863</v>
      </c>
      <c r="F2242" s="542" t="s">
        <v>7864</v>
      </c>
      <c r="G2242" s="540" t="s">
        <v>7865</v>
      </c>
      <c r="H2242" s="542" t="s">
        <v>2546</v>
      </c>
      <c r="I2242" s="541" t="s">
        <v>2546</v>
      </c>
      <c r="J2242" s="540" t="s">
        <v>2478</v>
      </c>
      <c r="K2242" s="540" t="s">
        <v>2478</v>
      </c>
      <c r="L2242" s="540" t="s">
        <v>2546</v>
      </c>
      <c r="M2242" s="540" t="s">
        <v>2478</v>
      </c>
      <c r="N2242" s="540" t="s">
        <v>7817</v>
      </c>
      <c r="O2242" s="546">
        <v>46143.333333333336</v>
      </c>
      <c r="P2242" s="540" t="s">
        <v>2478</v>
      </c>
      <c r="Q2242" s="546">
        <v>45834.708333333336</v>
      </c>
      <c r="R2242" s="546">
        <v>45834</v>
      </c>
      <c r="S2242" s="540" t="s">
        <v>2478</v>
      </c>
    </row>
    <row r="2243" spans="1:19">
      <c r="A2243" s="543" t="s">
        <v>7669</v>
      </c>
      <c r="B2243" s="545">
        <v>108154</v>
      </c>
      <c r="C2243" s="545">
        <v>956343</v>
      </c>
      <c r="D2243" s="545" t="s">
        <v>7866</v>
      </c>
      <c r="E2243" s="545" t="s">
        <v>7866</v>
      </c>
      <c r="F2243" s="545" t="s">
        <v>7867</v>
      </c>
      <c r="G2243" s="543" t="s">
        <v>7868</v>
      </c>
      <c r="H2243" s="545" t="s">
        <v>2546</v>
      </c>
      <c r="I2243" s="544" t="s">
        <v>2546</v>
      </c>
      <c r="J2243" s="543" t="s">
        <v>2478</v>
      </c>
      <c r="K2243" s="543" t="s">
        <v>2478</v>
      </c>
      <c r="L2243" s="543" t="s">
        <v>2546</v>
      </c>
      <c r="M2243" s="543" t="s">
        <v>6209</v>
      </c>
      <c r="N2243" s="543" t="s">
        <v>2416</v>
      </c>
      <c r="O2243" s="547">
        <v>46143.333333333336</v>
      </c>
      <c r="P2243" s="543" t="s">
        <v>2478</v>
      </c>
      <c r="Q2243" s="547">
        <v>45834.708333333336</v>
      </c>
      <c r="R2243" s="547">
        <v>45834</v>
      </c>
      <c r="S2243" s="543" t="s">
        <v>2478</v>
      </c>
    </row>
    <row r="2244" spans="1:19">
      <c r="A2244" s="540" t="s">
        <v>7669</v>
      </c>
      <c r="B2244" s="542">
        <v>108156</v>
      </c>
      <c r="C2244" s="542">
        <v>956348</v>
      </c>
      <c r="D2244" s="542" t="s">
        <v>7869</v>
      </c>
      <c r="E2244" s="542" t="s">
        <v>7869</v>
      </c>
      <c r="F2244" s="542" t="s">
        <v>7870</v>
      </c>
      <c r="G2244" s="540" t="s">
        <v>7871</v>
      </c>
      <c r="H2244" s="542" t="s">
        <v>2546</v>
      </c>
      <c r="I2244" s="541" t="s">
        <v>2546</v>
      </c>
      <c r="J2244" s="540" t="s">
        <v>2478</v>
      </c>
      <c r="K2244" s="540" t="s">
        <v>2478</v>
      </c>
      <c r="L2244" s="540" t="s">
        <v>2546</v>
      </c>
      <c r="M2244" s="540" t="s">
        <v>2478</v>
      </c>
      <c r="N2244" s="540" t="s">
        <v>7817</v>
      </c>
      <c r="O2244" s="546">
        <v>46148.333333333336</v>
      </c>
      <c r="P2244" s="540" t="s">
        <v>2478</v>
      </c>
      <c r="Q2244" s="546">
        <v>45834.708333333336</v>
      </c>
      <c r="R2244" s="546">
        <v>45834</v>
      </c>
      <c r="S2244" s="540" t="s">
        <v>2478</v>
      </c>
    </row>
    <row r="2245" spans="1:19">
      <c r="A2245" s="543" t="s">
        <v>7669</v>
      </c>
      <c r="B2245" s="545">
        <v>108158</v>
      </c>
      <c r="C2245" s="545">
        <v>956353</v>
      </c>
      <c r="D2245" s="545" t="s">
        <v>7872</v>
      </c>
      <c r="E2245" s="545" t="s">
        <v>7872</v>
      </c>
      <c r="F2245" s="545" t="s">
        <v>7873</v>
      </c>
      <c r="G2245" s="543" t="s">
        <v>7874</v>
      </c>
      <c r="H2245" s="545" t="s">
        <v>2546</v>
      </c>
      <c r="I2245" s="544" t="s">
        <v>2546</v>
      </c>
      <c r="J2245" s="543" t="s">
        <v>2478</v>
      </c>
      <c r="K2245" s="543" t="s">
        <v>2478</v>
      </c>
      <c r="L2245" s="543" t="s">
        <v>2546</v>
      </c>
      <c r="M2245" s="543" t="s">
        <v>6209</v>
      </c>
      <c r="N2245" s="543" t="s">
        <v>2210</v>
      </c>
      <c r="O2245" s="547">
        <v>46002.708333333336</v>
      </c>
      <c r="P2245" s="547">
        <v>46002.708333333336</v>
      </c>
      <c r="Q2245" s="547">
        <v>45834.708333333336</v>
      </c>
      <c r="R2245" s="547">
        <v>45834</v>
      </c>
      <c r="S2245" s="547">
        <v>45917.761273148149</v>
      </c>
    </row>
    <row r="2246" spans="1:19">
      <c r="A2246" s="540" t="s">
        <v>7669</v>
      </c>
      <c r="B2246" s="542">
        <v>108153</v>
      </c>
      <c r="C2246" s="542">
        <v>956342</v>
      </c>
      <c r="D2246" s="542" t="s">
        <v>7875</v>
      </c>
      <c r="E2246" s="542" t="s">
        <v>7875</v>
      </c>
      <c r="F2246" s="542" t="s">
        <v>7876</v>
      </c>
      <c r="G2246" s="540" t="s">
        <v>7877</v>
      </c>
      <c r="H2246" s="542" t="s">
        <v>2546</v>
      </c>
      <c r="I2246" s="541" t="s">
        <v>2546</v>
      </c>
      <c r="J2246" s="540" t="s">
        <v>2478</v>
      </c>
      <c r="K2246" s="540" t="s">
        <v>2478</v>
      </c>
      <c r="L2246" s="540" t="s">
        <v>2546</v>
      </c>
      <c r="M2246" s="540" t="s">
        <v>6209</v>
      </c>
      <c r="N2246" s="540" t="s">
        <v>2210</v>
      </c>
      <c r="O2246" s="546">
        <v>45918.333333333336</v>
      </c>
      <c r="P2246" s="546">
        <v>45918.333333333336</v>
      </c>
      <c r="Q2246" s="546">
        <v>45834.708333333336</v>
      </c>
      <c r="R2246" s="546">
        <v>45834</v>
      </c>
      <c r="S2246" s="546">
        <v>45917.761261574073</v>
      </c>
    </row>
    <row r="2247" spans="1:19">
      <c r="A2247" s="543" t="s">
        <v>7669</v>
      </c>
      <c r="B2247" s="545">
        <v>108157</v>
      </c>
      <c r="C2247" s="545">
        <v>956349</v>
      </c>
      <c r="D2247" s="545" t="s">
        <v>7878</v>
      </c>
      <c r="E2247" s="545" t="s">
        <v>7878</v>
      </c>
      <c r="F2247" s="545" t="s">
        <v>7879</v>
      </c>
      <c r="G2247" s="543" t="s">
        <v>7880</v>
      </c>
      <c r="H2247" s="545" t="s">
        <v>2546</v>
      </c>
      <c r="I2247" s="544" t="s">
        <v>2546</v>
      </c>
      <c r="J2247" s="543" t="s">
        <v>2478</v>
      </c>
      <c r="K2247" s="543" t="s">
        <v>2478</v>
      </c>
      <c r="L2247" s="543" t="s">
        <v>2546</v>
      </c>
      <c r="M2247" s="543" t="s">
        <v>7787</v>
      </c>
      <c r="N2247" s="543" t="s">
        <v>2423</v>
      </c>
      <c r="O2247" s="547">
        <v>45965.333333333336</v>
      </c>
      <c r="P2247" s="547">
        <v>45965.333333333336</v>
      </c>
      <c r="Q2247" s="547">
        <v>45834.708333333336</v>
      </c>
      <c r="R2247" s="547">
        <v>45834</v>
      </c>
      <c r="S2247" s="547">
        <v>45917.802303240744</v>
      </c>
    </row>
    <row r="2248" spans="1:19">
      <c r="A2248" s="540" t="s">
        <v>7669</v>
      </c>
      <c r="B2248" s="542">
        <v>108159</v>
      </c>
      <c r="C2248" s="542">
        <v>956356</v>
      </c>
      <c r="D2248" s="542" t="s">
        <v>7881</v>
      </c>
      <c r="E2248" s="542" t="s">
        <v>7881</v>
      </c>
      <c r="F2248" s="542" t="s">
        <v>7882</v>
      </c>
      <c r="G2248" s="540" t="s">
        <v>7883</v>
      </c>
      <c r="H2248" s="542" t="s">
        <v>2546</v>
      </c>
      <c r="I2248" s="541" t="s">
        <v>2546</v>
      </c>
      <c r="J2248" s="540" t="s">
        <v>2478</v>
      </c>
      <c r="K2248" s="540" t="s">
        <v>2478</v>
      </c>
      <c r="L2248" s="540" t="s">
        <v>2546</v>
      </c>
      <c r="M2248" s="540" t="s">
        <v>6209</v>
      </c>
      <c r="N2248" s="540" t="s">
        <v>2210</v>
      </c>
      <c r="O2248" s="546">
        <v>45958.333333333336</v>
      </c>
      <c r="P2248" s="546">
        <v>45958.333333333336</v>
      </c>
      <c r="Q2248" s="546">
        <v>45834.708333333336</v>
      </c>
      <c r="R2248" s="546">
        <v>45834</v>
      </c>
      <c r="S2248" s="546">
        <v>45917.802395833336</v>
      </c>
    </row>
    <row r="2249" spans="1:19">
      <c r="A2249" s="543" t="s">
        <v>7669</v>
      </c>
      <c r="B2249" s="544"/>
      <c r="C2249" s="544"/>
      <c r="D2249" s="545">
        <v>71000</v>
      </c>
      <c r="E2249" s="545">
        <v>71000</v>
      </c>
      <c r="F2249" s="545" t="s">
        <v>7884</v>
      </c>
      <c r="G2249" s="543" t="s">
        <v>7885</v>
      </c>
      <c r="H2249" s="545" t="s">
        <v>2546</v>
      </c>
      <c r="I2249" s="544" t="s">
        <v>2478</v>
      </c>
      <c r="J2249" s="543" t="s">
        <v>2478</v>
      </c>
      <c r="K2249" s="543" t="s">
        <v>2478</v>
      </c>
      <c r="L2249" s="543" t="s">
        <v>2478</v>
      </c>
      <c r="M2249" s="543" t="s">
        <v>2478</v>
      </c>
      <c r="N2249" s="543" t="s">
        <v>2478</v>
      </c>
      <c r="O2249" s="543" t="s">
        <v>2478</v>
      </c>
      <c r="P2249" s="543" t="s">
        <v>2478</v>
      </c>
      <c r="Q2249" s="543" t="s">
        <v>2478</v>
      </c>
      <c r="R2249" s="543" t="s">
        <v>2478</v>
      </c>
      <c r="S2249" s="543" t="s">
        <v>2478</v>
      </c>
    </row>
    <row r="2250" spans="1:19">
      <c r="A2250" s="540" t="s">
        <v>7669</v>
      </c>
      <c r="B2250" s="541"/>
      <c r="C2250" s="541"/>
      <c r="D2250" s="542">
        <v>71000</v>
      </c>
      <c r="E2250" s="542">
        <v>71000</v>
      </c>
      <c r="F2250" s="542" t="s">
        <v>7886</v>
      </c>
      <c r="G2250" s="540" t="s">
        <v>7887</v>
      </c>
      <c r="H2250" s="542" t="s">
        <v>3468</v>
      </c>
      <c r="I2250" s="541" t="s">
        <v>2478</v>
      </c>
      <c r="J2250" s="540" t="s">
        <v>2478</v>
      </c>
      <c r="K2250" s="540" t="s">
        <v>2478</v>
      </c>
      <c r="L2250" s="540" t="s">
        <v>2478</v>
      </c>
      <c r="M2250" s="540" t="s">
        <v>2478</v>
      </c>
      <c r="N2250" s="540" t="s">
        <v>2478</v>
      </c>
      <c r="O2250" s="540" t="s">
        <v>2478</v>
      </c>
      <c r="P2250" s="540" t="s">
        <v>2478</v>
      </c>
      <c r="Q2250" s="540" t="s">
        <v>2478</v>
      </c>
      <c r="R2250" s="540" t="s">
        <v>2478</v>
      </c>
      <c r="S2250" s="540" t="s">
        <v>2478</v>
      </c>
    </row>
    <row r="2251" spans="1:19">
      <c r="A2251" s="543" t="s">
        <v>7669</v>
      </c>
      <c r="B2251" s="544"/>
      <c r="C2251" s="544"/>
      <c r="D2251" s="545">
        <v>71000</v>
      </c>
      <c r="E2251" s="545">
        <v>71000</v>
      </c>
      <c r="F2251" s="545" t="s">
        <v>7888</v>
      </c>
      <c r="G2251" s="543" t="s">
        <v>7889</v>
      </c>
      <c r="H2251" s="545" t="s">
        <v>3468</v>
      </c>
      <c r="I2251" s="544" t="s">
        <v>2478</v>
      </c>
      <c r="J2251" s="543" t="s">
        <v>2478</v>
      </c>
      <c r="K2251" s="543" t="s">
        <v>2478</v>
      </c>
      <c r="L2251" s="543" t="s">
        <v>2478</v>
      </c>
      <c r="M2251" s="543" t="s">
        <v>2478</v>
      </c>
      <c r="N2251" s="543" t="s">
        <v>2478</v>
      </c>
      <c r="O2251" s="543" t="s">
        <v>2478</v>
      </c>
      <c r="P2251" s="543" t="s">
        <v>2478</v>
      </c>
      <c r="Q2251" s="543" t="s">
        <v>2478</v>
      </c>
      <c r="R2251" s="543" t="s">
        <v>2478</v>
      </c>
      <c r="S2251" s="543" t="s">
        <v>2478</v>
      </c>
    </row>
    <row r="2252" spans="1:19">
      <c r="A2252" s="540" t="s">
        <v>7669</v>
      </c>
      <c r="B2252" s="541"/>
      <c r="C2252" s="541"/>
      <c r="D2252" s="542">
        <v>71000</v>
      </c>
      <c r="E2252" s="542">
        <v>71000</v>
      </c>
      <c r="F2252" s="542" t="s">
        <v>7890</v>
      </c>
      <c r="G2252" s="540" t="s">
        <v>7891</v>
      </c>
      <c r="H2252" s="542" t="s">
        <v>3468</v>
      </c>
      <c r="I2252" s="541" t="s">
        <v>2478</v>
      </c>
      <c r="J2252" s="540" t="s">
        <v>2478</v>
      </c>
      <c r="K2252" s="540" t="s">
        <v>2478</v>
      </c>
      <c r="L2252" s="540" t="s">
        <v>2478</v>
      </c>
      <c r="M2252" s="540" t="s">
        <v>2478</v>
      </c>
      <c r="N2252" s="540" t="s">
        <v>2478</v>
      </c>
      <c r="O2252" s="540" t="s">
        <v>2478</v>
      </c>
      <c r="P2252" s="540" t="s">
        <v>2478</v>
      </c>
      <c r="Q2252" s="540" t="s">
        <v>2478</v>
      </c>
      <c r="R2252" s="540" t="s">
        <v>2478</v>
      </c>
      <c r="S2252" s="540" t="s">
        <v>2478</v>
      </c>
    </row>
    <row r="2253" spans="1:19">
      <c r="A2253" s="543" t="s">
        <v>7669</v>
      </c>
      <c r="B2253" s="544"/>
      <c r="C2253" s="544"/>
      <c r="D2253" s="545">
        <v>71000</v>
      </c>
      <c r="E2253" s="545">
        <v>71000</v>
      </c>
      <c r="F2253" s="545" t="s">
        <v>7892</v>
      </c>
      <c r="G2253" s="543" t="s">
        <v>7893</v>
      </c>
      <c r="H2253" s="545" t="s">
        <v>3468</v>
      </c>
      <c r="I2253" s="544" t="s">
        <v>2478</v>
      </c>
      <c r="J2253" s="543" t="s">
        <v>2478</v>
      </c>
      <c r="K2253" s="543" t="s">
        <v>2478</v>
      </c>
      <c r="L2253" s="543" t="s">
        <v>2478</v>
      </c>
      <c r="M2253" s="543" t="s">
        <v>2478</v>
      </c>
      <c r="N2253" s="543" t="s">
        <v>2478</v>
      </c>
      <c r="O2253" s="543" t="s">
        <v>2478</v>
      </c>
      <c r="P2253" s="543" t="s">
        <v>2478</v>
      </c>
      <c r="Q2253" s="543" t="s">
        <v>2478</v>
      </c>
      <c r="R2253" s="543" t="s">
        <v>2478</v>
      </c>
      <c r="S2253" s="543" t="s">
        <v>2478</v>
      </c>
    </row>
    <row r="2254" spans="1:19">
      <c r="A2254" s="540" t="s">
        <v>7669</v>
      </c>
      <c r="B2254" s="541"/>
      <c r="C2254" s="541"/>
      <c r="D2254" s="542">
        <v>31000</v>
      </c>
      <c r="E2254" s="542">
        <v>31000</v>
      </c>
      <c r="F2254" s="542" t="s">
        <v>7894</v>
      </c>
      <c r="G2254" s="540" t="s">
        <v>7895</v>
      </c>
      <c r="H2254" s="542" t="s">
        <v>2546</v>
      </c>
      <c r="I2254" s="541" t="s">
        <v>2478</v>
      </c>
      <c r="J2254" s="540" t="s">
        <v>2478</v>
      </c>
      <c r="K2254" s="540" t="s">
        <v>2478</v>
      </c>
      <c r="L2254" s="540" t="s">
        <v>2478</v>
      </c>
      <c r="M2254" s="540" t="s">
        <v>2478</v>
      </c>
      <c r="N2254" s="540" t="s">
        <v>2478</v>
      </c>
      <c r="O2254" s="540" t="s">
        <v>2478</v>
      </c>
      <c r="P2254" s="540" t="s">
        <v>2478</v>
      </c>
      <c r="Q2254" s="540" t="s">
        <v>2478</v>
      </c>
      <c r="R2254" s="540" t="s">
        <v>2478</v>
      </c>
      <c r="S2254" s="540" t="s">
        <v>2478</v>
      </c>
    </row>
    <row r="2255" spans="1:19">
      <c r="A2255" s="543" t="s">
        <v>7669</v>
      </c>
      <c r="B2255" s="544"/>
      <c r="C2255" s="544"/>
      <c r="D2255" s="545">
        <v>31000</v>
      </c>
      <c r="E2255" s="545">
        <v>31000</v>
      </c>
      <c r="F2255" s="545" t="s">
        <v>7896</v>
      </c>
      <c r="G2255" s="543" t="s">
        <v>7897</v>
      </c>
      <c r="H2255" s="545" t="s">
        <v>2546</v>
      </c>
      <c r="I2255" s="544" t="s">
        <v>2478</v>
      </c>
      <c r="J2255" s="543" t="s">
        <v>2478</v>
      </c>
      <c r="K2255" s="543" t="s">
        <v>2478</v>
      </c>
      <c r="L2255" s="543" t="s">
        <v>2478</v>
      </c>
      <c r="M2255" s="543" t="s">
        <v>2478</v>
      </c>
      <c r="N2255" s="543" t="s">
        <v>2478</v>
      </c>
      <c r="O2255" s="543" t="s">
        <v>2478</v>
      </c>
      <c r="P2255" s="543" t="s">
        <v>2478</v>
      </c>
      <c r="Q2255" s="543" t="s">
        <v>2478</v>
      </c>
      <c r="R2255" s="543" t="s">
        <v>2478</v>
      </c>
      <c r="S2255" s="543" t="s">
        <v>2478</v>
      </c>
    </row>
    <row r="2256" spans="1:19">
      <c r="A2256" s="540" t="s">
        <v>7669</v>
      </c>
      <c r="B2256" s="541"/>
      <c r="C2256" s="541"/>
      <c r="D2256" s="542">
        <v>31000</v>
      </c>
      <c r="E2256" s="542">
        <v>31000</v>
      </c>
      <c r="F2256" s="542" t="s">
        <v>7898</v>
      </c>
      <c r="G2256" s="540" t="s">
        <v>7899</v>
      </c>
      <c r="H2256" s="542" t="s">
        <v>2469</v>
      </c>
      <c r="I2256" s="541" t="s">
        <v>2478</v>
      </c>
      <c r="J2256" s="540" t="s">
        <v>2478</v>
      </c>
      <c r="K2256" s="540" t="s">
        <v>2478</v>
      </c>
      <c r="L2256" s="540" t="s">
        <v>2478</v>
      </c>
      <c r="M2256" s="540" t="s">
        <v>2478</v>
      </c>
      <c r="N2256" s="540" t="s">
        <v>2478</v>
      </c>
      <c r="O2256" s="540" t="s">
        <v>2478</v>
      </c>
      <c r="P2256" s="540" t="s">
        <v>2478</v>
      </c>
      <c r="Q2256" s="540" t="s">
        <v>2478</v>
      </c>
      <c r="R2256" s="540" t="s">
        <v>2478</v>
      </c>
      <c r="S2256" s="540" t="s">
        <v>2478</v>
      </c>
    </row>
    <row r="2257" spans="1:19">
      <c r="A2257" s="543" t="s">
        <v>7669</v>
      </c>
      <c r="B2257" s="544"/>
      <c r="C2257" s="544"/>
      <c r="D2257" s="545">
        <v>31000</v>
      </c>
      <c r="E2257" s="545">
        <v>31000</v>
      </c>
      <c r="F2257" s="545" t="s">
        <v>7900</v>
      </c>
      <c r="G2257" s="543" t="s">
        <v>7901</v>
      </c>
      <c r="H2257" s="545" t="s">
        <v>2546</v>
      </c>
      <c r="I2257" s="544" t="s">
        <v>2478</v>
      </c>
      <c r="J2257" s="543" t="s">
        <v>2478</v>
      </c>
      <c r="K2257" s="543" t="s">
        <v>2478</v>
      </c>
      <c r="L2257" s="543" t="s">
        <v>2478</v>
      </c>
      <c r="M2257" s="543" t="s">
        <v>2478</v>
      </c>
      <c r="N2257" s="543" t="s">
        <v>2478</v>
      </c>
      <c r="O2257" s="543" t="s">
        <v>2478</v>
      </c>
      <c r="P2257" s="543" t="s">
        <v>2478</v>
      </c>
      <c r="Q2257" s="543" t="s">
        <v>2478</v>
      </c>
      <c r="R2257" s="543" t="s">
        <v>2478</v>
      </c>
      <c r="S2257" s="543" t="s">
        <v>2478</v>
      </c>
    </row>
    <row r="2258" spans="1:19">
      <c r="A2258" s="540" t="s">
        <v>7669</v>
      </c>
      <c r="B2258" s="541"/>
      <c r="C2258" s="541"/>
      <c r="D2258" s="542">
        <v>31000</v>
      </c>
      <c r="E2258" s="542">
        <v>31000</v>
      </c>
      <c r="F2258" s="542" t="s">
        <v>7902</v>
      </c>
      <c r="G2258" s="540" t="s">
        <v>7903</v>
      </c>
      <c r="H2258" s="542" t="s">
        <v>2546</v>
      </c>
      <c r="I2258" s="541" t="s">
        <v>2478</v>
      </c>
      <c r="J2258" s="540" t="s">
        <v>2478</v>
      </c>
      <c r="K2258" s="540" t="s">
        <v>2478</v>
      </c>
      <c r="L2258" s="540" t="s">
        <v>2478</v>
      </c>
      <c r="M2258" s="540" t="s">
        <v>2478</v>
      </c>
      <c r="N2258" s="540" t="s">
        <v>2478</v>
      </c>
      <c r="O2258" s="540" t="s">
        <v>2478</v>
      </c>
      <c r="P2258" s="540" t="s">
        <v>2478</v>
      </c>
      <c r="Q2258" s="540" t="s">
        <v>2478</v>
      </c>
      <c r="R2258" s="540" t="s">
        <v>2478</v>
      </c>
      <c r="S2258" s="540" t="s">
        <v>2478</v>
      </c>
    </row>
    <row r="2259" spans="1:19">
      <c r="A2259" s="543" t="s">
        <v>7669</v>
      </c>
      <c r="B2259" s="544"/>
      <c r="C2259" s="544"/>
      <c r="D2259" s="545">
        <v>31000</v>
      </c>
      <c r="E2259" s="545">
        <v>31000</v>
      </c>
      <c r="F2259" s="545" t="s">
        <v>7904</v>
      </c>
      <c r="G2259" s="543" t="s">
        <v>7905</v>
      </c>
      <c r="H2259" s="545" t="s">
        <v>2546</v>
      </c>
      <c r="I2259" s="544" t="s">
        <v>2478</v>
      </c>
      <c r="J2259" s="543" t="s">
        <v>2478</v>
      </c>
      <c r="K2259" s="543" t="s">
        <v>2478</v>
      </c>
      <c r="L2259" s="543" t="s">
        <v>2478</v>
      </c>
      <c r="M2259" s="543" t="s">
        <v>2478</v>
      </c>
      <c r="N2259" s="543" t="s">
        <v>2478</v>
      </c>
      <c r="O2259" s="543" t="s">
        <v>2478</v>
      </c>
      <c r="P2259" s="543" t="s">
        <v>2478</v>
      </c>
      <c r="Q2259" s="543" t="s">
        <v>2478</v>
      </c>
      <c r="R2259" s="543" t="s">
        <v>2478</v>
      </c>
      <c r="S2259" s="543" t="s">
        <v>2478</v>
      </c>
    </row>
    <row r="2260" spans="1:19">
      <c r="A2260" s="540" t="s">
        <v>7669</v>
      </c>
      <c r="B2260" s="541"/>
      <c r="C2260" s="541"/>
      <c r="D2260" s="542">
        <v>31000</v>
      </c>
      <c r="E2260" s="542">
        <v>31000</v>
      </c>
      <c r="F2260" s="542" t="s">
        <v>7906</v>
      </c>
      <c r="G2260" s="540" t="s">
        <v>7907</v>
      </c>
      <c r="H2260" s="542" t="s">
        <v>2469</v>
      </c>
      <c r="I2260" s="541" t="s">
        <v>2478</v>
      </c>
      <c r="J2260" s="540" t="s">
        <v>2478</v>
      </c>
      <c r="K2260" s="540" t="s">
        <v>2478</v>
      </c>
      <c r="L2260" s="540" t="s">
        <v>2478</v>
      </c>
      <c r="M2260" s="540" t="s">
        <v>2478</v>
      </c>
      <c r="N2260" s="540" t="s">
        <v>2478</v>
      </c>
      <c r="O2260" s="540" t="s">
        <v>2478</v>
      </c>
      <c r="P2260" s="540" t="s">
        <v>2478</v>
      </c>
      <c r="Q2260" s="540" t="s">
        <v>2478</v>
      </c>
      <c r="R2260" s="540" t="s">
        <v>2478</v>
      </c>
      <c r="S2260" s="540" t="s">
        <v>2478</v>
      </c>
    </row>
    <row r="2261" spans="1:19">
      <c r="A2261" s="543" t="s">
        <v>7669</v>
      </c>
      <c r="B2261" s="544"/>
      <c r="C2261" s="544"/>
      <c r="D2261" s="545">
        <v>31004</v>
      </c>
      <c r="E2261" s="545">
        <v>31004</v>
      </c>
      <c r="F2261" s="545" t="s">
        <v>7908</v>
      </c>
      <c r="G2261" s="543" t="s">
        <v>7909</v>
      </c>
      <c r="H2261" s="545" t="s">
        <v>2546</v>
      </c>
      <c r="I2261" s="544" t="s">
        <v>2478</v>
      </c>
      <c r="J2261" s="543" t="s">
        <v>2478</v>
      </c>
      <c r="K2261" s="543" t="s">
        <v>2478</v>
      </c>
      <c r="L2261" s="543" t="s">
        <v>2478</v>
      </c>
      <c r="M2261" s="543" t="s">
        <v>2478</v>
      </c>
      <c r="N2261" s="543" t="s">
        <v>2478</v>
      </c>
      <c r="O2261" s="543" t="s">
        <v>2478</v>
      </c>
      <c r="P2261" s="543" t="s">
        <v>2478</v>
      </c>
      <c r="Q2261" s="543" t="s">
        <v>2478</v>
      </c>
      <c r="R2261" s="543" t="s">
        <v>2478</v>
      </c>
      <c r="S2261" s="543" t="s">
        <v>2478</v>
      </c>
    </row>
    <row r="2262" spans="1:19">
      <c r="A2262" s="540" t="s">
        <v>7669</v>
      </c>
      <c r="B2262" s="541"/>
      <c r="C2262" s="541"/>
      <c r="D2262" s="542">
        <v>31004</v>
      </c>
      <c r="E2262" s="542">
        <v>31004</v>
      </c>
      <c r="F2262" s="542" t="s">
        <v>7910</v>
      </c>
      <c r="G2262" s="540" t="s">
        <v>7911</v>
      </c>
      <c r="H2262" s="542" t="s">
        <v>2546</v>
      </c>
      <c r="I2262" s="541" t="s">
        <v>2478</v>
      </c>
      <c r="J2262" s="540" t="s">
        <v>2478</v>
      </c>
      <c r="K2262" s="540" t="s">
        <v>2478</v>
      </c>
      <c r="L2262" s="540" t="s">
        <v>2478</v>
      </c>
      <c r="M2262" s="540" t="s">
        <v>2478</v>
      </c>
      <c r="N2262" s="540" t="s">
        <v>2478</v>
      </c>
      <c r="O2262" s="540" t="s">
        <v>2478</v>
      </c>
      <c r="P2262" s="540" t="s">
        <v>2478</v>
      </c>
      <c r="Q2262" s="540" t="s">
        <v>2478</v>
      </c>
      <c r="R2262" s="540" t="s">
        <v>2478</v>
      </c>
      <c r="S2262" s="540" t="s">
        <v>2478</v>
      </c>
    </row>
    <row r="2263" spans="1:19">
      <c r="A2263" s="543" t="s">
        <v>7669</v>
      </c>
      <c r="B2263" s="544"/>
      <c r="C2263" s="544"/>
      <c r="D2263" s="545">
        <v>31004</v>
      </c>
      <c r="E2263" s="545">
        <v>31004</v>
      </c>
      <c r="F2263" s="545" t="s">
        <v>7912</v>
      </c>
      <c r="G2263" s="543" t="s">
        <v>7913</v>
      </c>
      <c r="H2263" s="545" t="s">
        <v>2546</v>
      </c>
      <c r="I2263" s="544" t="s">
        <v>2478</v>
      </c>
      <c r="J2263" s="543" t="s">
        <v>2478</v>
      </c>
      <c r="K2263" s="543" t="s">
        <v>2478</v>
      </c>
      <c r="L2263" s="543" t="s">
        <v>2478</v>
      </c>
      <c r="M2263" s="543" t="s">
        <v>2478</v>
      </c>
      <c r="N2263" s="543" t="s">
        <v>2478</v>
      </c>
      <c r="O2263" s="543" t="s">
        <v>2478</v>
      </c>
      <c r="P2263" s="543" t="s">
        <v>2478</v>
      </c>
      <c r="Q2263" s="543" t="s">
        <v>2478</v>
      </c>
      <c r="R2263" s="543" t="s">
        <v>2478</v>
      </c>
      <c r="S2263" s="543" t="s">
        <v>2478</v>
      </c>
    </row>
    <row r="2264" spans="1:19">
      <c r="A2264" s="540" t="s">
        <v>7669</v>
      </c>
      <c r="B2264" s="541"/>
      <c r="C2264" s="541"/>
      <c r="D2264" s="542">
        <v>31004</v>
      </c>
      <c r="E2264" s="542">
        <v>31004</v>
      </c>
      <c r="F2264" s="542" t="s">
        <v>7914</v>
      </c>
      <c r="G2264" s="540" t="s">
        <v>7915</v>
      </c>
      <c r="H2264" s="542" t="s">
        <v>2546</v>
      </c>
      <c r="I2264" s="541" t="s">
        <v>2478</v>
      </c>
      <c r="J2264" s="540" t="s">
        <v>2478</v>
      </c>
      <c r="K2264" s="540" t="s">
        <v>2478</v>
      </c>
      <c r="L2264" s="540" t="s">
        <v>2478</v>
      </c>
      <c r="M2264" s="540" t="s">
        <v>2478</v>
      </c>
      <c r="N2264" s="540" t="s">
        <v>2478</v>
      </c>
      <c r="O2264" s="540" t="s">
        <v>2478</v>
      </c>
      <c r="P2264" s="540" t="s">
        <v>2478</v>
      </c>
      <c r="Q2264" s="540" t="s">
        <v>2478</v>
      </c>
      <c r="R2264" s="540" t="s">
        <v>2478</v>
      </c>
      <c r="S2264" s="540" t="s">
        <v>2478</v>
      </c>
    </row>
    <row r="2265" spans="1:19">
      <c r="A2265" s="543" t="s">
        <v>7669</v>
      </c>
      <c r="B2265" s="544"/>
      <c r="C2265" s="544"/>
      <c r="D2265" s="545">
        <v>31004</v>
      </c>
      <c r="E2265" s="545">
        <v>31004</v>
      </c>
      <c r="F2265" s="545" t="s">
        <v>7916</v>
      </c>
      <c r="G2265" s="543" t="s">
        <v>7917</v>
      </c>
      <c r="H2265" s="545" t="s">
        <v>2546</v>
      </c>
      <c r="I2265" s="544" t="s">
        <v>2478</v>
      </c>
      <c r="J2265" s="543" t="s">
        <v>2478</v>
      </c>
      <c r="K2265" s="543" t="s">
        <v>2478</v>
      </c>
      <c r="L2265" s="543" t="s">
        <v>2478</v>
      </c>
      <c r="M2265" s="543" t="s">
        <v>2478</v>
      </c>
      <c r="N2265" s="543" t="s">
        <v>2478</v>
      </c>
      <c r="O2265" s="543" t="s">
        <v>2478</v>
      </c>
      <c r="P2265" s="543" t="s">
        <v>2478</v>
      </c>
      <c r="Q2265" s="543" t="s">
        <v>2478</v>
      </c>
      <c r="R2265" s="543" t="s">
        <v>2478</v>
      </c>
      <c r="S2265" s="543" t="s">
        <v>2478</v>
      </c>
    </row>
    <row r="2266" spans="1:19">
      <c r="A2266" s="540" t="s">
        <v>7669</v>
      </c>
      <c r="B2266" s="541"/>
      <c r="C2266" s="541"/>
      <c r="D2266" s="542">
        <v>31004</v>
      </c>
      <c r="E2266" s="542">
        <v>31004</v>
      </c>
      <c r="F2266" s="542" t="s">
        <v>7918</v>
      </c>
      <c r="G2266" s="540" t="s">
        <v>7919</v>
      </c>
      <c r="H2266" s="542" t="s">
        <v>2546</v>
      </c>
      <c r="I2266" s="541" t="s">
        <v>2478</v>
      </c>
      <c r="J2266" s="540" t="s">
        <v>2478</v>
      </c>
      <c r="K2266" s="540" t="s">
        <v>2478</v>
      </c>
      <c r="L2266" s="540" t="s">
        <v>2478</v>
      </c>
      <c r="M2266" s="540" t="s">
        <v>2478</v>
      </c>
      <c r="N2266" s="540" t="s">
        <v>2478</v>
      </c>
      <c r="O2266" s="540" t="s">
        <v>2478</v>
      </c>
      <c r="P2266" s="540" t="s">
        <v>2478</v>
      </c>
      <c r="Q2266" s="540" t="s">
        <v>2478</v>
      </c>
      <c r="R2266" s="540" t="s">
        <v>2478</v>
      </c>
      <c r="S2266" s="540" t="s">
        <v>2478</v>
      </c>
    </row>
    <row r="2267" spans="1:19">
      <c r="A2267" s="543" t="s">
        <v>7669</v>
      </c>
      <c r="B2267" s="544"/>
      <c r="C2267" s="544"/>
      <c r="D2267" s="545">
        <v>31004</v>
      </c>
      <c r="E2267" s="545">
        <v>31004</v>
      </c>
      <c r="F2267" s="545" t="s">
        <v>7920</v>
      </c>
      <c r="G2267" s="543" t="s">
        <v>7921</v>
      </c>
      <c r="H2267" s="545" t="s">
        <v>2469</v>
      </c>
      <c r="I2267" s="544" t="s">
        <v>2478</v>
      </c>
      <c r="J2267" s="543" t="s">
        <v>2478</v>
      </c>
      <c r="K2267" s="543" t="s">
        <v>2478</v>
      </c>
      <c r="L2267" s="543" t="s">
        <v>2478</v>
      </c>
      <c r="M2267" s="543" t="s">
        <v>2478</v>
      </c>
      <c r="N2267" s="543" t="s">
        <v>2478</v>
      </c>
      <c r="O2267" s="543" t="s">
        <v>2478</v>
      </c>
      <c r="P2267" s="543" t="s">
        <v>2478</v>
      </c>
      <c r="Q2267" s="543" t="s">
        <v>2478</v>
      </c>
      <c r="R2267" s="543" t="s">
        <v>2478</v>
      </c>
      <c r="S2267" s="543" t="s">
        <v>2478</v>
      </c>
    </row>
    <row r="2268" spans="1:19">
      <c r="A2268" s="540" t="s">
        <v>7669</v>
      </c>
      <c r="B2268" s="541"/>
      <c r="C2268" s="541"/>
      <c r="D2268" s="542">
        <v>31001</v>
      </c>
      <c r="E2268" s="542">
        <v>31001</v>
      </c>
      <c r="F2268" s="542" t="s">
        <v>7922</v>
      </c>
      <c r="G2268" s="540" t="s">
        <v>7923</v>
      </c>
      <c r="H2268" s="542" t="s">
        <v>2546</v>
      </c>
      <c r="I2268" s="541" t="s">
        <v>2478</v>
      </c>
      <c r="J2268" s="540" t="s">
        <v>2478</v>
      </c>
      <c r="K2268" s="540" t="s">
        <v>2478</v>
      </c>
      <c r="L2268" s="540" t="s">
        <v>2478</v>
      </c>
      <c r="M2268" s="540" t="s">
        <v>2478</v>
      </c>
      <c r="N2268" s="540" t="s">
        <v>2478</v>
      </c>
      <c r="O2268" s="540" t="s">
        <v>2478</v>
      </c>
      <c r="P2268" s="540" t="s">
        <v>2478</v>
      </c>
      <c r="Q2268" s="540" t="s">
        <v>2478</v>
      </c>
      <c r="R2268" s="540" t="s">
        <v>2478</v>
      </c>
      <c r="S2268" s="540" t="s">
        <v>2478</v>
      </c>
    </row>
    <row r="2269" spans="1:19">
      <c r="A2269" s="543" t="s">
        <v>7669</v>
      </c>
      <c r="B2269" s="544"/>
      <c r="C2269" s="544"/>
      <c r="D2269" s="545">
        <v>31001</v>
      </c>
      <c r="E2269" s="545">
        <v>31001</v>
      </c>
      <c r="F2269" s="545" t="s">
        <v>7924</v>
      </c>
      <c r="G2269" s="543" t="s">
        <v>7925</v>
      </c>
      <c r="H2269" s="545" t="s">
        <v>2546</v>
      </c>
      <c r="I2269" s="544" t="s">
        <v>2478</v>
      </c>
      <c r="J2269" s="543" t="s">
        <v>2478</v>
      </c>
      <c r="K2269" s="543" t="s">
        <v>2478</v>
      </c>
      <c r="L2269" s="543" t="s">
        <v>2478</v>
      </c>
      <c r="M2269" s="543" t="s">
        <v>2478</v>
      </c>
      <c r="N2269" s="543" t="s">
        <v>2478</v>
      </c>
      <c r="O2269" s="543" t="s">
        <v>2478</v>
      </c>
      <c r="P2269" s="543" t="s">
        <v>2478</v>
      </c>
      <c r="Q2269" s="543" t="s">
        <v>2478</v>
      </c>
      <c r="R2269" s="543" t="s">
        <v>2478</v>
      </c>
      <c r="S2269" s="543" t="s">
        <v>2478</v>
      </c>
    </row>
    <row r="2270" spans="1:19">
      <c r="A2270" s="540" t="s">
        <v>7669</v>
      </c>
      <c r="B2270" s="541"/>
      <c r="C2270" s="541"/>
      <c r="D2270" s="542">
        <v>31001</v>
      </c>
      <c r="E2270" s="542">
        <v>31001</v>
      </c>
      <c r="F2270" s="542" t="s">
        <v>7926</v>
      </c>
      <c r="G2270" s="540" t="s">
        <v>7927</v>
      </c>
      <c r="H2270" s="542" t="s">
        <v>2546</v>
      </c>
      <c r="I2270" s="541" t="s">
        <v>2478</v>
      </c>
      <c r="J2270" s="540" t="s">
        <v>2478</v>
      </c>
      <c r="K2270" s="540" t="s">
        <v>2478</v>
      </c>
      <c r="L2270" s="540" t="s">
        <v>2478</v>
      </c>
      <c r="M2270" s="540" t="s">
        <v>2478</v>
      </c>
      <c r="N2270" s="540" t="s">
        <v>2478</v>
      </c>
      <c r="O2270" s="540" t="s">
        <v>2478</v>
      </c>
      <c r="P2270" s="540" t="s">
        <v>2478</v>
      </c>
      <c r="Q2270" s="540" t="s">
        <v>2478</v>
      </c>
      <c r="R2270" s="540" t="s">
        <v>2478</v>
      </c>
      <c r="S2270" s="540" t="s">
        <v>2478</v>
      </c>
    </row>
    <row r="2271" spans="1:19">
      <c r="A2271" s="543" t="s">
        <v>7669</v>
      </c>
      <c r="B2271" s="544"/>
      <c r="C2271" s="544"/>
      <c r="D2271" s="545">
        <v>31001</v>
      </c>
      <c r="E2271" s="545">
        <v>31001</v>
      </c>
      <c r="F2271" s="545" t="s">
        <v>7928</v>
      </c>
      <c r="G2271" s="543" t="s">
        <v>7929</v>
      </c>
      <c r="H2271" s="545" t="s">
        <v>2546</v>
      </c>
      <c r="I2271" s="544" t="s">
        <v>2478</v>
      </c>
      <c r="J2271" s="543" t="s">
        <v>2478</v>
      </c>
      <c r="K2271" s="543" t="s">
        <v>2478</v>
      </c>
      <c r="L2271" s="543" t="s">
        <v>2478</v>
      </c>
      <c r="M2271" s="543" t="s">
        <v>2478</v>
      </c>
      <c r="N2271" s="543" t="s">
        <v>2478</v>
      </c>
      <c r="O2271" s="543" t="s">
        <v>2478</v>
      </c>
      <c r="P2271" s="543" t="s">
        <v>2478</v>
      </c>
      <c r="Q2271" s="543" t="s">
        <v>2478</v>
      </c>
      <c r="R2271" s="543" t="s">
        <v>2478</v>
      </c>
      <c r="S2271" s="543" t="s">
        <v>2478</v>
      </c>
    </row>
    <row r="2272" spans="1:19">
      <c r="A2272" s="540" t="s">
        <v>7669</v>
      </c>
      <c r="B2272" s="541"/>
      <c r="C2272" s="541"/>
      <c r="D2272" s="542">
        <v>31001</v>
      </c>
      <c r="E2272" s="542">
        <v>31001</v>
      </c>
      <c r="F2272" s="542" t="s">
        <v>7930</v>
      </c>
      <c r="G2272" s="540" t="s">
        <v>7931</v>
      </c>
      <c r="H2272" s="542" t="s">
        <v>2546</v>
      </c>
      <c r="I2272" s="541" t="s">
        <v>2478</v>
      </c>
      <c r="J2272" s="540" t="s">
        <v>2478</v>
      </c>
      <c r="K2272" s="540" t="s">
        <v>2478</v>
      </c>
      <c r="L2272" s="540" t="s">
        <v>2478</v>
      </c>
      <c r="M2272" s="540" t="s">
        <v>2478</v>
      </c>
      <c r="N2272" s="540" t="s">
        <v>2478</v>
      </c>
      <c r="O2272" s="540" t="s">
        <v>2478</v>
      </c>
      <c r="P2272" s="540" t="s">
        <v>2478</v>
      </c>
      <c r="Q2272" s="540" t="s">
        <v>2478</v>
      </c>
      <c r="R2272" s="540" t="s">
        <v>2478</v>
      </c>
      <c r="S2272" s="540" t="s">
        <v>2478</v>
      </c>
    </row>
    <row r="2273" spans="1:19">
      <c r="A2273" s="543" t="s">
        <v>7669</v>
      </c>
      <c r="B2273" s="544"/>
      <c r="C2273" s="544"/>
      <c r="D2273" s="545">
        <v>31001</v>
      </c>
      <c r="E2273" s="545">
        <v>31001</v>
      </c>
      <c r="F2273" s="545" t="s">
        <v>7932</v>
      </c>
      <c r="G2273" s="543" t="s">
        <v>7933</v>
      </c>
      <c r="H2273" s="545" t="s">
        <v>2546</v>
      </c>
      <c r="I2273" s="544" t="s">
        <v>2478</v>
      </c>
      <c r="J2273" s="543" t="s">
        <v>2478</v>
      </c>
      <c r="K2273" s="543" t="s">
        <v>2478</v>
      </c>
      <c r="L2273" s="543" t="s">
        <v>2478</v>
      </c>
      <c r="M2273" s="543" t="s">
        <v>2478</v>
      </c>
      <c r="N2273" s="543" t="s">
        <v>2478</v>
      </c>
      <c r="O2273" s="543" t="s">
        <v>2478</v>
      </c>
      <c r="P2273" s="543" t="s">
        <v>2478</v>
      </c>
      <c r="Q2273" s="543" t="s">
        <v>2478</v>
      </c>
      <c r="R2273" s="543" t="s">
        <v>2478</v>
      </c>
      <c r="S2273" s="543" t="s">
        <v>2478</v>
      </c>
    </row>
    <row r="2274" spans="1:19">
      <c r="A2274" s="540" t="s">
        <v>7669</v>
      </c>
      <c r="B2274" s="541"/>
      <c r="C2274" s="541"/>
      <c r="D2274" s="542">
        <v>31001</v>
      </c>
      <c r="E2274" s="542">
        <v>31001</v>
      </c>
      <c r="F2274" s="542" t="s">
        <v>7934</v>
      </c>
      <c r="G2274" s="540" t="s">
        <v>7935</v>
      </c>
      <c r="H2274" s="542" t="s">
        <v>2546</v>
      </c>
      <c r="I2274" s="541" t="s">
        <v>2478</v>
      </c>
      <c r="J2274" s="540" t="s">
        <v>2478</v>
      </c>
      <c r="K2274" s="540" t="s">
        <v>2478</v>
      </c>
      <c r="L2274" s="540" t="s">
        <v>2478</v>
      </c>
      <c r="M2274" s="540" t="s">
        <v>2478</v>
      </c>
      <c r="N2274" s="540" t="s">
        <v>2478</v>
      </c>
      <c r="O2274" s="540" t="s">
        <v>2478</v>
      </c>
      <c r="P2274" s="540" t="s">
        <v>2478</v>
      </c>
      <c r="Q2274" s="540" t="s">
        <v>2478</v>
      </c>
      <c r="R2274" s="540" t="s">
        <v>2478</v>
      </c>
      <c r="S2274" s="540" t="s">
        <v>2478</v>
      </c>
    </row>
    <row r="2275" spans="1:19">
      <c r="A2275" s="543" t="s">
        <v>7669</v>
      </c>
      <c r="B2275" s="544"/>
      <c r="C2275" s="544"/>
      <c r="D2275" s="545">
        <v>31002</v>
      </c>
      <c r="E2275" s="545">
        <v>31002</v>
      </c>
      <c r="F2275" s="545" t="s">
        <v>7936</v>
      </c>
      <c r="G2275" s="543" t="s">
        <v>7937</v>
      </c>
      <c r="H2275" s="545" t="s">
        <v>2546</v>
      </c>
      <c r="I2275" s="544" t="s">
        <v>2478</v>
      </c>
      <c r="J2275" s="543" t="s">
        <v>2478</v>
      </c>
      <c r="K2275" s="543" t="s">
        <v>2478</v>
      </c>
      <c r="L2275" s="543" t="s">
        <v>2478</v>
      </c>
      <c r="M2275" s="543" t="s">
        <v>2478</v>
      </c>
      <c r="N2275" s="543" t="s">
        <v>2478</v>
      </c>
      <c r="O2275" s="543" t="s">
        <v>2478</v>
      </c>
      <c r="P2275" s="543" t="s">
        <v>2478</v>
      </c>
      <c r="Q2275" s="543" t="s">
        <v>2478</v>
      </c>
      <c r="R2275" s="543" t="s">
        <v>2478</v>
      </c>
      <c r="S2275" s="543" t="s">
        <v>2478</v>
      </c>
    </row>
    <row r="2276" spans="1:19">
      <c r="A2276" s="540" t="s">
        <v>7669</v>
      </c>
      <c r="B2276" s="541"/>
      <c r="C2276" s="541"/>
      <c r="D2276" s="542">
        <v>31002</v>
      </c>
      <c r="E2276" s="542">
        <v>31002</v>
      </c>
      <c r="F2276" s="542" t="s">
        <v>7938</v>
      </c>
      <c r="G2276" s="540" t="s">
        <v>7939</v>
      </c>
      <c r="H2276" s="542" t="s">
        <v>2469</v>
      </c>
      <c r="I2276" s="541" t="s">
        <v>2478</v>
      </c>
      <c r="J2276" s="540" t="s">
        <v>2478</v>
      </c>
      <c r="K2276" s="540" t="s">
        <v>2478</v>
      </c>
      <c r="L2276" s="540" t="s">
        <v>2478</v>
      </c>
      <c r="M2276" s="540" t="s">
        <v>2478</v>
      </c>
      <c r="N2276" s="540" t="s">
        <v>2478</v>
      </c>
      <c r="O2276" s="540" t="s">
        <v>2478</v>
      </c>
      <c r="P2276" s="540" t="s">
        <v>2478</v>
      </c>
      <c r="Q2276" s="540" t="s">
        <v>2478</v>
      </c>
      <c r="R2276" s="540" t="s">
        <v>2478</v>
      </c>
      <c r="S2276" s="540" t="s">
        <v>2478</v>
      </c>
    </row>
    <row r="2277" spans="1:19">
      <c r="A2277" s="543" t="s">
        <v>7669</v>
      </c>
      <c r="B2277" s="544"/>
      <c r="C2277" s="544"/>
      <c r="D2277" s="545">
        <v>31002</v>
      </c>
      <c r="E2277" s="545">
        <v>31002</v>
      </c>
      <c r="F2277" s="545" t="s">
        <v>7940</v>
      </c>
      <c r="G2277" s="543" t="s">
        <v>7941</v>
      </c>
      <c r="H2277" s="545" t="s">
        <v>2469</v>
      </c>
      <c r="I2277" s="544" t="s">
        <v>2478</v>
      </c>
      <c r="J2277" s="543" t="s">
        <v>2478</v>
      </c>
      <c r="K2277" s="543" t="s">
        <v>2478</v>
      </c>
      <c r="L2277" s="543" t="s">
        <v>2478</v>
      </c>
      <c r="M2277" s="543" t="s">
        <v>2478</v>
      </c>
      <c r="N2277" s="543" t="s">
        <v>2478</v>
      </c>
      <c r="O2277" s="543" t="s">
        <v>2478</v>
      </c>
      <c r="P2277" s="543" t="s">
        <v>2478</v>
      </c>
      <c r="Q2277" s="543" t="s">
        <v>2478</v>
      </c>
      <c r="R2277" s="543" t="s">
        <v>2478</v>
      </c>
      <c r="S2277" s="543" t="s">
        <v>2478</v>
      </c>
    </row>
    <row r="2278" spans="1:19">
      <c r="A2278" s="540" t="s">
        <v>7669</v>
      </c>
      <c r="B2278" s="541"/>
      <c r="C2278" s="541"/>
      <c r="D2278" s="542">
        <v>31002</v>
      </c>
      <c r="E2278" s="542">
        <v>31002</v>
      </c>
      <c r="F2278" s="542" t="s">
        <v>7942</v>
      </c>
      <c r="G2278" s="540" t="s">
        <v>7943</v>
      </c>
      <c r="H2278" s="542" t="s">
        <v>2546</v>
      </c>
      <c r="I2278" s="541" t="s">
        <v>2478</v>
      </c>
      <c r="J2278" s="540" t="s">
        <v>2478</v>
      </c>
      <c r="K2278" s="540" t="s">
        <v>2478</v>
      </c>
      <c r="L2278" s="540" t="s">
        <v>2478</v>
      </c>
      <c r="M2278" s="540" t="s">
        <v>2478</v>
      </c>
      <c r="N2278" s="540" t="s">
        <v>2478</v>
      </c>
      <c r="O2278" s="540" t="s">
        <v>2478</v>
      </c>
      <c r="P2278" s="540" t="s">
        <v>2478</v>
      </c>
      <c r="Q2278" s="540" t="s">
        <v>2478</v>
      </c>
      <c r="R2278" s="540" t="s">
        <v>2478</v>
      </c>
      <c r="S2278" s="540" t="s">
        <v>2478</v>
      </c>
    </row>
    <row r="2279" spans="1:19">
      <c r="A2279" s="543" t="s">
        <v>7669</v>
      </c>
      <c r="B2279" s="544"/>
      <c r="C2279" s="544"/>
      <c r="D2279" s="545">
        <v>31002</v>
      </c>
      <c r="E2279" s="545">
        <v>31002</v>
      </c>
      <c r="F2279" s="545" t="s">
        <v>7944</v>
      </c>
      <c r="G2279" s="543" t="s">
        <v>7945</v>
      </c>
      <c r="H2279" s="545" t="s">
        <v>2546</v>
      </c>
      <c r="I2279" s="544" t="s">
        <v>2478</v>
      </c>
      <c r="J2279" s="543" t="s">
        <v>2478</v>
      </c>
      <c r="K2279" s="543" t="s">
        <v>2478</v>
      </c>
      <c r="L2279" s="543" t="s">
        <v>2478</v>
      </c>
      <c r="M2279" s="543" t="s">
        <v>2478</v>
      </c>
      <c r="N2279" s="543" t="s">
        <v>2478</v>
      </c>
      <c r="O2279" s="543" t="s">
        <v>2478</v>
      </c>
      <c r="P2279" s="543" t="s">
        <v>2478</v>
      </c>
      <c r="Q2279" s="543" t="s">
        <v>2478</v>
      </c>
      <c r="R2279" s="543" t="s">
        <v>2478</v>
      </c>
      <c r="S2279" s="543" t="s">
        <v>2478</v>
      </c>
    </row>
    <row r="2280" spans="1:19">
      <c r="A2280" s="540" t="s">
        <v>7669</v>
      </c>
      <c r="B2280" s="541"/>
      <c r="C2280" s="541"/>
      <c r="D2280" s="542">
        <v>31002</v>
      </c>
      <c r="E2280" s="542">
        <v>31002</v>
      </c>
      <c r="F2280" s="542" t="s">
        <v>7946</v>
      </c>
      <c r="G2280" s="540" t="s">
        <v>7947</v>
      </c>
      <c r="H2280" s="542" t="s">
        <v>2546</v>
      </c>
      <c r="I2280" s="541" t="s">
        <v>2478</v>
      </c>
      <c r="J2280" s="540" t="s">
        <v>2478</v>
      </c>
      <c r="K2280" s="540" t="s">
        <v>2478</v>
      </c>
      <c r="L2280" s="540" t="s">
        <v>2478</v>
      </c>
      <c r="M2280" s="540" t="s">
        <v>2478</v>
      </c>
      <c r="N2280" s="540" t="s">
        <v>2478</v>
      </c>
      <c r="O2280" s="540" t="s">
        <v>2478</v>
      </c>
      <c r="P2280" s="540" t="s">
        <v>2478</v>
      </c>
      <c r="Q2280" s="540" t="s">
        <v>2478</v>
      </c>
      <c r="R2280" s="540" t="s">
        <v>2478</v>
      </c>
      <c r="S2280" s="540" t="s">
        <v>2478</v>
      </c>
    </row>
    <row r="2281" spans="1:19">
      <c r="A2281" s="543" t="s">
        <v>7669</v>
      </c>
      <c r="B2281" s="544"/>
      <c r="C2281" s="544"/>
      <c r="D2281" s="545">
        <v>31002</v>
      </c>
      <c r="E2281" s="545">
        <v>31002</v>
      </c>
      <c r="F2281" s="545" t="s">
        <v>7948</v>
      </c>
      <c r="G2281" s="543" t="s">
        <v>7949</v>
      </c>
      <c r="H2281" s="545" t="s">
        <v>2469</v>
      </c>
      <c r="I2281" s="544" t="s">
        <v>2478</v>
      </c>
      <c r="J2281" s="543" t="s">
        <v>2478</v>
      </c>
      <c r="K2281" s="543" t="s">
        <v>2478</v>
      </c>
      <c r="L2281" s="543" t="s">
        <v>2478</v>
      </c>
      <c r="M2281" s="543" t="s">
        <v>2478</v>
      </c>
      <c r="N2281" s="543" t="s">
        <v>2478</v>
      </c>
      <c r="O2281" s="543" t="s">
        <v>2478</v>
      </c>
      <c r="P2281" s="543" t="s">
        <v>2478</v>
      </c>
      <c r="Q2281" s="543" t="s">
        <v>2478</v>
      </c>
      <c r="R2281" s="543" t="s">
        <v>2478</v>
      </c>
      <c r="S2281" s="543" t="s">
        <v>2478</v>
      </c>
    </row>
    <row r="2282" spans="1:19">
      <c r="A2282" s="540" t="s">
        <v>7669</v>
      </c>
      <c r="B2282" s="541"/>
      <c r="C2282" s="541"/>
      <c r="D2282" s="542">
        <v>31003</v>
      </c>
      <c r="E2282" s="542">
        <v>31003</v>
      </c>
      <c r="F2282" s="542" t="s">
        <v>7950</v>
      </c>
      <c r="G2282" s="540" t="s">
        <v>7951</v>
      </c>
      <c r="H2282" s="542" t="s">
        <v>2546</v>
      </c>
      <c r="I2282" s="541" t="s">
        <v>2478</v>
      </c>
      <c r="J2282" s="540" t="s">
        <v>2478</v>
      </c>
      <c r="K2282" s="540" t="s">
        <v>2478</v>
      </c>
      <c r="L2282" s="540" t="s">
        <v>2478</v>
      </c>
      <c r="M2282" s="540" t="s">
        <v>2478</v>
      </c>
      <c r="N2282" s="540" t="s">
        <v>2478</v>
      </c>
      <c r="O2282" s="540" t="s">
        <v>2478</v>
      </c>
      <c r="P2282" s="540" t="s">
        <v>2478</v>
      </c>
      <c r="Q2282" s="540" t="s">
        <v>2478</v>
      </c>
      <c r="R2282" s="540" t="s">
        <v>2478</v>
      </c>
      <c r="S2282" s="540" t="s">
        <v>2478</v>
      </c>
    </row>
    <row r="2283" spans="1:19">
      <c r="A2283" s="543" t="s">
        <v>7669</v>
      </c>
      <c r="B2283" s="544"/>
      <c r="C2283" s="544"/>
      <c r="D2283" s="545">
        <v>31003</v>
      </c>
      <c r="E2283" s="545">
        <v>31003</v>
      </c>
      <c r="F2283" s="545" t="s">
        <v>7952</v>
      </c>
      <c r="G2283" s="543" t="s">
        <v>7953</v>
      </c>
      <c r="H2283" s="545" t="s">
        <v>2546</v>
      </c>
      <c r="I2283" s="544" t="s">
        <v>2478</v>
      </c>
      <c r="J2283" s="543" t="s">
        <v>2478</v>
      </c>
      <c r="K2283" s="543" t="s">
        <v>2478</v>
      </c>
      <c r="L2283" s="543" t="s">
        <v>2478</v>
      </c>
      <c r="M2283" s="543" t="s">
        <v>2478</v>
      </c>
      <c r="N2283" s="543" t="s">
        <v>2478</v>
      </c>
      <c r="O2283" s="543" t="s">
        <v>2478</v>
      </c>
      <c r="P2283" s="543" t="s">
        <v>2478</v>
      </c>
      <c r="Q2283" s="543" t="s">
        <v>2478</v>
      </c>
      <c r="R2283" s="543" t="s">
        <v>2478</v>
      </c>
      <c r="S2283" s="543" t="s">
        <v>2478</v>
      </c>
    </row>
    <row r="2284" spans="1:19">
      <c r="A2284" s="540" t="s">
        <v>7669</v>
      </c>
      <c r="B2284" s="541"/>
      <c r="C2284" s="541"/>
      <c r="D2284" s="542">
        <v>31003</v>
      </c>
      <c r="E2284" s="542">
        <v>31003</v>
      </c>
      <c r="F2284" s="542" t="s">
        <v>7954</v>
      </c>
      <c r="G2284" s="540" t="s">
        <v>7955</v>
      </c>
      <c r="H2284" s="542" t="s">
        <v>2546</v>
      </c>
      <c r="I2284" s="541" t="s">
        <v>2478</v>
      </c>
      <c r="J2284" s="540" t="s">
        <v>2478</v>
      </c>
      <c r="K2284" s="540" t="s">
        <v>2478</v>
      </c>
      <c r="L2284" s="540" t="s">
        <v>2478</v>
      </c>
      <c r="M2284" s="540" t="s">
        <v>2478</v>
      </c>
      <c r="N2284" s="540" t="s">
        <v>2478</v>
      </c>
      <c r="O2284" s="540" t="s">
        <v>2478</v>
      </c>
      <c r="P2284" s="540" t="s">
        <v>2478</v>
      </c>
      <c r="Q2284" s="540" t="s">
        <v>2478</v>
      </c>
      <c r="R2284" s="540" t="s">
        <v>2478</v>
      </c>
      <c r="S2284" s="540" t="s">
        <v>2478</v>
      </c>
    </row>
    <row r="2285" spans="1:19">
      <c r="A2285" s="543" t="s">
        <v>7669</v>
      </c>
      <c r="B2285" s="544"/>
      <c r="C2285" s="544"/>
      <c r="D2285" s="545">
        <v>31003</v>
      </c>
      <c r="E2285" s="545">
        <v>31003</v>
      </c>
      <c r="F2285" s="545" t="s">
        <v>7956</v>
      </c>
      <c r="G2285" s="543" t="s">
        <v>7957</v>
      </c>
      <c r="H2285" s="545" t="s">
        <v>2546</v>
      </c>
      <c r="I2285" s="544" t="s">
        <v>2478</v>
      </c>
      <c r="J2285" s="543" t="s">
        <v>2478</v>
      </c>
      <c r="K2285" s="543" t="s">
        <v>2478</v>
      </c>
      <c r="L2285" s="543" t="s">
        <v>2478</v>
      </c>
      <c r="M2285" s="543" t="s">
        <v>2478</v>
      </c>
      <c r="N2285" s="543" t="s">
        <v>2478</v>
      </c>
      <c r="O2285" s="543" t="s">
        <v>2478</v>
      </c>
      <c r="P2285" s="543" t="s">
        <v>2478</v>
      </c>
      <c r="Q2285" s="543" t="s">
        <v>2478</v>
      </c>
      <c r="R2285" s="543" t="s">
        <v>2478</v>
      </c>
      <c r="S2285" s="543" t="s">
        <v>2478</v>
      </c>
    </row>
    <row r="2286" spans="1:19">
      <c r="A2286" s="540" t="s">
        <v>7669</v>
      </c>
      <c r="B2286" s="541"/>
      <c r="C2286" s="541"/>
      <c r="D2286" s="542">
        <v>31003</v>
      </c>
      <c r="E2286" s="542">
        <v>31003</v>
      </c>
      <c r="F2286" s="542" t="s">
        <v>7958</v>
      </c>
      <c r="G2286" s="540" t="s">
        <v>7959</v>
      </c>
      <c r="H2286" s="542" t="s">
        <v>2546</v>
      </c>
      <c r="I2286" s="541" t="s">
        <v>2478</v>
      </c>
      <c r="J2286" s="540" t="s">
        <v>2478</v>
      </c>
      <c r="K2286" s="540" t="s">
        <v>2478</v>
      </c>
      <c r="L2286" s="540" t="s">
        <v>2478</v>
      </c>
      <c r="M2286" s="540" t="s">
        <v>2478</v>
      </c>
      <c r="N2286" s="540" t="s">
        <v>2478</v>
      </c>
      <c r="O2286" s="540" t="s">
        <v>2478</v>
      </c>
      <c r="P2286" s="540" t="s">
        <v>2478</v>
      </c>
      <c r="Q2286" s="540" t="s">
        <v>2478</v>
      </c>
      <c r="R2286" s="540" t="s">
        <v>2478</v>
      </c>
      <c r="S2286" s="540" t="s">
        <v>2478</v>
      </c>
    </row>
    <row r="2287" spans="1:19">
      <c r="A2287" s="543" t="s">
        <v>7669</v>
      </c>
      <c r="B2287" s="544"/>
      <c r="C2287" s="544"/>
      <c r="D2287" s="545">
        <v>31003</v>
      </c>
      <c r="E2287" s="545">
        <v>31003</v>
      </c>
      <c r="F2287" s="545" t="s">
        <v>7960</v>
      </c>
      <c r="G2287" s="543" t="s">
        <v>7961</v>
      </c>
      <c r="H2287" s="545" t="s">
        <v>2546</v>
      </c>
      <c r="I2287" s="544" t="s">
        <v>2478</v>
      </c>
      <c r="J2287" s="543" t="s">
        <v>2478</v>
      </c>
      <c r="K2287" s="543" t="s">
        <v>2478</v>
      </c>
      <c r="L2287" s="543" t="s">
        <v>2478</v>
      </c>
      <c r="M2287" s="543" t="s">
        <v>2478</v>
      </c>
      <c r="N2287" s="543" t="s">
        <v>2478</v>
      </c>
      <c r="O2287" s="543" t="s">
        <v>2478</v>
      </c>
      <c r="P2287" s="543" t="s">
        <v>2478</v>
      </c>
      <c r="Q2287" s="543" t="s">
        <v>2478</v>
      </c>
      <c r="R2287" s="543" t="s">
        <v>2478</v>
      </c>
      <c r="S2287" s="543" t="s">
        <v>2478</v>
      </c>
    </row>
    <row r="2288" spans="1:19">
      <c r="A2288" s="540" t="s">
        <v>7669</v>
      </c>
      <c r="B2288" s="541"/>
      <c r="C2288" s="541"/>
      <c r="D2288" s="542">
        <v>31003</v>
      </c>
      <c r="E2288" s="542">
        <v>31003</v>
      </c>
      <c r="F2288" s="542" t="s">
        <v>7962</v>
      </c>
      <c r="G2288" s="540" t="s">
        <v>7963</v>
      </c>
      <c r="H2288" s="542" t="s">
        <v>2546</v>
      </c>
      <c r="I2288" s="541" t="s">
        <v>2478</v>
      </c>
      <c r="J2288" s="540" t="s">
        <v>2478</v>
      </c>
      <c r="K2288" s="540" t="s">
        <v>2478</v>
      </c>
      <c r="L2288" s="540" t="s">
        <v>2478</v>
      </c>
      <c r="M2288" s="540" t="s">
        <v>2478</v>
      </c>
      <c r="N2288" s="540" t="s">
        <v>2478</v>
      </c>
      <c r="O2288" s="540" t="s">
        <v>2478</v>
      </c>
      <c r="P2288" s="540" t="s">
        <v>2478</v>
      </c>
      <c r="Q2288" s="540" t="s">
        <v>2478</v>
      </c>
      <c r="R2288" s="540" t="s">
        <v>2478</v>
      </c>
      <c r="S2288" s="540" t="s">
        <v>2478</v>
      </c>
    </row>
    <row r="2289" spans="1:19">
      <c r="A2289" s="543" t="s">
        <v>7669</v>
      </c>
      <c r="B2289" s="544"/>
      <c r="C2289" s="544"/>
      <c r="D2289" s="545">
        <v>31005</v>
      </c>
      <c r="E2289" s="545">
        <v>31005</v>
      </c>
      <c r="F2289" s="545" t="s">
        <v>7964</v>
      </c>
      <c r="G2289" s="543" t="s">
        <v>7965</v>
      </c>
      <c r="H2289" s="545" t="s">
        <v>2546</v>
      </c>
      <c r="I2289" s="544" t="s">
        <v>2478</v>
      </c>
      <c r="J2289" s="543" t="s">
        <v>2478</v>
      </c>
      <c r="K2289" s="543" t="s">
        <v>2478</v>
      </c>
      <c r="L2289" s="543" t="s">
        <v>2478</v>
      </c>
      <c r="M2289" s="543" t="s">
        <v>2478</v>
      </c>
      <c r="N2289" s="543" t="s">
        <v>2478</v>
      </c>
      <c r="O2289" s="543" t="s">
        <v>2478</v>
      </c>
      <c r="P2289" s="543" t="s">
        <v>2478</v>
      </c>
      <c r="Q2289" s="543" t="s">
        <v>2478</v>
      </c>
      <c r="R2289" s="543" t="s">
        <v>2478</v>
      </c>
      <c r="S2289" s="543" t="s">
        <v>2478</v>
      </c>
    </row>
    <row r="2290" spans="1:19">
      <c r="A2290" s="540" t="s">
        <v>7669</v>
      </c>
      <c r="B2290" s="541"/>
      <c r="C2290" s="541"/>
      <c r="D2290" s="542">
        <v>31005</v>
      </c>
      <c r="E2290" s="542">
        <v>31005</v>
      </c>
      <c r="F2290" s="542" t="s">
        <v>7966</v>
      </c>
      <c r="G2290" s="540" t="s">
        <v>7967</v>
      </c>
      <c r="H2290" s="542" t="s">
        <v>2546</v>
      </c>
      <c r="I2290" s="541" t="s">
        <v>2478</v>
      </c>
      <c r="J2290" s="540" t="s">
        <v>2478</v>
      </c>
      <c r="K2290" s="540" t="s">
        <v>2478</v>
      </c>
      <c r="L2290" s="540" t="s">
        <v>2478</v>
      </c>
      <c r="M2290" s="540" t="s">
        <v>2478</v>
      </c>
      <c r="N2290" s="540" t="s">
        <v>2478</v>
      </c>
      <c r="O2290" s="540" t="s">
        <v>2478</v>
      </c>
      <c r="P2290" s="540" t="s">
        <v>2478</v>
      </c>
      <c r="Q2290" s="540" t="s">
        <v>2478</v>
      </c>
      <c r="R2290" s="540" t="s">
        <v>2478</v>
      </c>
      <c r="S2290" s="540" t="s">
        <v>2478</v>
      </c>
    </row>
    <row r="2291" spans="1:19">
      <c r="A2291" s="543" t="s">
        <v>7669</v>
      </c>
      <c r="B2291" s="544"/>
      <c r="C2291" s="544"/>
      <c r="D2291" s="545">
        <v>31005</v>
      </c>
      <c r="E2291" s="545">
        <v>31005</v>
      </c>
      <c r="F2291" s="545" t="s">
        <v>7968</v>
      </c>
      <c r="G2291" s="543" t="s">
        <v>7969</v>
      </c>
      <c r="H2291" s="545" t="s">
        <v>2546</v>
      </c>
      <c r="I2291" s="544" t="s">
        <v>2478</v>
      </c>
      <c r="J2291" s="543" t="s">
        <v>2478</v>
      </c>
      <c r="K2291" s="543" t="s">
        <v>2478</v>
      </c>
      <c r="L2291" s="543" t="s">
        <v>2478</v>
      </c>
      <c r="M2291" s="543" t="s">
        <v>2478</v>
      </c>
      <c r="N2291" s="543" t="s">
        <v>2478</v>
      </c>
      <c r="O2291" s="543" t="s">
        <v>2478</v>
      </c>
      <c r="P2291" s="543" t="s">
        <v>2478</v>
      </c>
      <c r="Q2291" s="543" t="s">
        <v>2478</v>
      </c>
      <c r="R2291" s="543" t="s">
        <v>2478</v>
      </c>
      <c r="S2291" s="543" t="s">
        <v>2478</v>
      </c>
    </row>
    <row r="2292" spans="1:19">
      <c r="A2292" s="540" t="s">
        <v>7669</v>
      </c>
      <c r="B2292" s="541"/>
      <c r="C2292" s="541"/>
      <c r="D2292" s="542">
        <v>31005</v>
      </c>
      <c r="E2292" s="542">
        <v>31005</v>
      </c>
      <c r="F2292" s="542" t="s">
        <v>7970</v>
      </c>
      <c r="G2292" s="540" t="s">
        <v>7971</v>
      </c>
      <c r="H2292" s="542" t="s">
        <v>2546</v>
      </c>
      <c r="I2292" s="541" t="s">
        <v>2478</v>
      </c>
      <c r="J2292" s="540" t="s">
        <v>2478</v>
      </c>
      <c r="K2292" s="540" t="s">
        <v>2478</v>
      </c>
      <c r="L2292" s="540" t="s">
        <v>2478</v>
      </c>
      <c r="M2292" s="540" t="s">
        <v>2478</v>
      </c>
      <c r="N2292" s="540" t="s">
        <v>2478</v>
      </c>
      <c r="O2292" s="540" t="s">
        <v>2478</v>
      </c>
      <c r="P2292" s="540" t="s">
        <v>2478</v>
      </c>
      <c r="Q2292" s="540" t="s">
        <v>2478</v>
      </c>
      <c r="R2292" s="540" t="s">
        <v>2478</v>
      </c>
      <c r="S2292" s="540" t="s">
        <v>2478</v>
      </c>
    </row>
    <row r="2293" spans="1:19">
      <c r="A2293" s="543" t="s">
        <v>7669</v>
      </c>
      <c r="B2293" s="544"/>
      <c r="C2293" s="544"/>
      <c r="D2293" s="545">
        <v>31005</v>
      </c>
      <c r="E2293" s="545">
        <v>31005</v>
      </c>
      <c r="F2293" s="545" t="s">
        <v>7972</v>
      </c>
      <c r="G2293" s="543" t="s">
        <v>7973</v>
      </c>
      <c r="H2293" s="545" t="s">
        <v>2546</v>
      </c>
      <c r="I2293" s="544" t="s">
        <v>2478</v>
      </c>
      <c r="J2293" s="543" t="s">
        <v>2478</v>
      </c>
      <c r="K2293" s="543" t="s">
        <v>2478</v>
      </c>
      <c r="L2293" s="543" t="s">
        <v>2478</v>
      </c>
      <c r="M2293" s="543" t="s">
        <v>2478</v>
      </c>
      <c r="N2293" s="543" t="s">
        <v>2478</v>
      </c>
      <c r="O2293" s="543" t="s">
        <v>2478</v>
      </c>
      <c r="P2293" s="543" t="s">
        <v>2478</v>
      </c>
      <c r="Q2293" s="543" t="s">
        <v>2478</v>
      </c>
      <c r="R2293" s="543" t="s">
        <v>2478</v>
      </c>
      <c r="S2293" s="543" t="s">
        <v>2478</v>
      </c>
    </row>
    <row r="2294" spans="1:19">
      <c r="A2294" s="540" t="s">
        <v>7669</v>
      </c>
      <c r="B2294" s="541"/>
      <c r="C2294" s="541"/>
      <c r="D2294" s="542">
        <v>31005</v>
      </c>
      <c r="E2294" s="542">
        <v>31005</v>
      </c>
      <c r="F2294" s="542" t="s">
        <v>7974</v>
      </c>
      <c r="G2294" s="540" t="s">
        <v>7975</v>
      </c>
      <c r="H2294" s="542" t="s">
        <v>2546</v>
      </c>
      <c r="I2294" s="541" t="s">
        <v>2478</v>
      </c>
      <c r="J2294" s="540" t="s">
        <v>2478</v>
      </c>
      <c r="K2294" s="540" t="s">
        <v>2478</v>
      </c>
      <c r="L2294" s="540" t="s">
        <v>2478</v>
      </c>
      <c r="M2294" s="540" t="s">
        <v>2478</v>
      </c>
      <c r="N2294" s="540" t="s">
        <v>2478</v>
      </c>
      <c r="O2294" s="540" t="s">
        <v>2478</v>
      </c>
      <c r="P2294" s="540" t="s">
        <v>2478</v>
      </c>
      <c r="Q2294" s="540" t="s">
        <v>2478</v>
      </c>
      <c r="R2294" s="540" t="s">
        <v>2478</v>
      </c>
      <c r="S2294" s="540" t="s">
        <v>2478</v>
      </c>
    </row>
    <row r="2295" spans="1:19">
      <c r="A2295" s="543" t="s">
        <v>7669</v>
      </c>
      <c r="B2295" s="544"/>
      <c r="C2295" s="544"/>
      <c r="D2295" s="545">
        <v>31005</v>
      </c>
      <c r="E2295" s="545">
        <v>31005</v>
      </c>
      <c r="F2295" s="545" t="s">
        <v>7976</v>
      </c>
      <c r="G2295" s="543" t="s">
        <v>7977</v>
      </c>
      <c r="H2295" s="545" t="s">
        <v>2546</v>
      </c>
      <c r="I2295" s="544" t="s">
        <v>2478</v>
      </c>
      <c r="J2295" s="543" t="s">
        <v>2478</v>
      </c>
      <c r="K2295" s="543" t="s">
        <v>2478</v>
      </c>
      <c r="L2295" s="543" t="s">
        <v>2478</v>
      </c>
      <c r="M2295" s="543" t="s">
        <v>2478</v>
      </c>
      <c r="N2295" s="543" t="s">
        <v>2478</v>
      </c>
      <c r="O2295" s="543" t="s">
        <v>2478</v>
      </c>
      <c r="P2295" s="543" t="s">
        <v>2478</v>
      </c>
      <c r="Q2295" s="543" t="s">
        <v>2478</v>
      </c>
      <c r="R2295" s="543" t="s">
        <v>2478</v>
      </c>
      <c r="S2295" s="543" t="s">
        <v>2478</v>
      </c>
    </row>
    <row r="2296" spans="1:19">
      <c r="A2296" s="540" t="s">
        <v>7669</v>
      </c>
      <c r="B2296" s="541"/>
      <c r="C2296" s="541"/>
      <c r="D2296" s="542">
        <v>41000</v>
      </c>
      <c r="E2296" s="542">
        <v>41000</v>
      </c>
      <c r="F2296" s="542" t="s">
        <v>7978</v>
      </c>
      <c r="G2296" s="540" t="s">
        <v>7979</v>
      </c>
      <c r="H2296" s="542" t="s">
        <v>2546</v>
      </c>
      <c r="I2296" s="541" t="s">
        <v>2478</v>
      </c>
      <c r="J2296" s="540" t="s">
        <v>2478</v>
      </c>
      <c r="K2296" s="540" t="s">
        <v>2478</v>
      </c>
      <c r="L2296" s="540" t="s">
        <v>2478</v>
      </c>
      <c r="M2296" s="540" t="s">
        <v>2478</v>
      </c>
      <c r="N2296" s="540" t="s">
        <v>2478</v>
      </c>
      <c r="O2296" s="540" t="s">
        <v>2478</v>
      </c>
      <c r="P2296" s="540" t="s">
        <v>2478</v>
      </c>
      <c r="Q2296" s="540" t="s">
        <v>2478</v>
      </c>
      <c r="R2296" s="540" t="s">
        <v>2478</v>
      </c>
      <c r="S2296" s="540" t="s">
        <v>2478</v>
      </c>
    </row>
    <row r="2297" spans="1:19">
      <c r="A2297" s="543" t="s">
        <v>7669</v>
      </c>
      <c r="B2297" s="544"/>
      <c r="C2297" s="544"/>
      <c r="D2297" s="545">
        <v>41000</v>
      </c>
      <c r="E2297" s="545">
        <v>41000</v>
      </c>
      <c r="F2297" s="545" t="s">
        <v>7980</v>
      </c>
      <c r="G2297" s="543" t="s">
        <v>7981</v>
      </c>
      <c r="H2297" s="545" t="s">
        <v>2546</v>
      </c>
      <c r="I2297" s="544" t="s">
        <v>2478</v>
      </c>
      <c r="J2297" s="543" t="s">
        <v>2478</v>
      </c>
      <c r="K2297" s="543" t="s">
        <v>2478</v>
      </c>
      <c r="L2297" s="543" t="s">
        <v>2478</v>
      </c>
      <c r="M2297" s="543" t="s">
        <v>2478</v>
      </c>
      <c r="N2297" s="543" t="s">
        <v>2478</v>
      </c>
      <c r="O2297" s="543" t="s">
        <v>2478</v>
      </c>
      <c r="P2297" s="543" t="s">
        <v>2478</v>
      </c>
      <c r="Q2297" s="543" t="s">
        <v>2478</v>
      </c>
      <c r="R2297" s="543" t="s">
        <v>2478</v>
      </c>
      <c r="S2297" s="543" t="s">
        <v>2478</v>
      </c>
    </row>
    <row r="2298" spans="1:19">
      <c r="A2298" s="540" t="s">
        <v>7669</v>
      </c>
      <c r="B2298" s="541"/>
      <c r="C2298" s="541"/>
      <c r="D2298" s="542">
        <v>41000</v>
      </c>
      <c r="E2298" s="542">
        <v>41000</v>
      </c>
      <c r="F2298" s="542" t="s">
        <v>7982</v>
      </c>
      <c r="G2298" s="540" t="s">
        <v>7983</v>
      </c>
      <c r="H2298" s="542" t="s">
        <v>2546</v>
      </c>
      <c r="I2298" s="541" t="s">
        <v>2478</v>
      </c>
      <c r="J2298" s="540" t="s">
        <v>2478</v>
      </c>
      <c r="K2298" s="540" t="s">
        <v>2478</v>
      </c>
      <c r="L2298" s="540" t="s">
        <v>2478</v>
      </c>
      <c r="M2298" s="540" t="s">
        <v>2478</v>
      </c>
      <c r="N2298" s="540" t="s">
        <v>2478</v>
      </c>
      <c r="O2298" s="540" t="s">
        <v>2478</v>
      </c>
      <c r="P2298" s="540" t="s">
        <v>2478</v>
      </c>
      <c r="Q2298" s="540" t="s">
        <v>2478</v>
      </c>
      <c r="R2298" s="540" t="s">
        <v>2478</v>
      </c>
      <c r="S2298" s="540" t="s">
        <v>2478</v>
      </c>
    </row>
    <row r="2299" spans="1:19">
      <c r="A2299" s="543" t="s">
        <v>7669</v>
      </c>
      <c r="B2299" s="544"/>
      <c r="C2299" s="544"/>
      <c r="D2299" s="545">
        <v>41000</v>
      </c>
      <c r="E2299" s="545">
        <v>41000</v>
      </c>
      <c r="F2299" s="545" t="s">
        <v>7984</v>
      </c>
      <c r="G2299" s="543" t="s">
        <v>7985</v>
      </c>
      <c r="H2299" s="545" t="s">
        <v>2546</v>
      </c>
      <c r="I2299" s="544" t="s">
        <v>2478</v>
      </c>
      <c r="J2299" s="543" t="s">
        <v>2478</v>
      </c>
      <c r="K2299" s="543" t="s">
        <v>2478</v>
      </c>
      <c r="L2299" s="543" t="s">
        <v>2478</v>
      </c>
      <c r="M2299" s="543" t="s">
        <v>2478</v>
      </c>
      <c r="N2299" s="543" t="s">
        <v>2478</v>
      </c>
      <c r="O2299" s="543" t="s">
        <v>2478</v>
      </c>
      <c r="P2299" s="543" t="s">
        <v>2478</v>
      </c>
      <c r="Q2299" s="543" t="s">
        <v>2478</v>
      </c>
      <c r="R2299" s="543" t="s">
        <v>2478</v>
      </c>
      <c r="S2299" s="543" t="s">
        <v>2478</v>
      </c>
    </row>
    <row r="2300" spans="1:19">
      <c r="A2300" s="540" t="s">
        <v>7669</v>
      </c>
      <c r="B2300" s="541"/>
      <c r="C2300" s="541"/>
      <c r="D2300" s="542">
        <v>41000</v>
      </c>
      <c r="E2300" s="542">
        <v>41000</v>
      </c>
      <c r="F2300" s="542" t="s">
        <v>7986</v>
      </c>
      <c r="G2300" s="540" t="s">
        <v>7987</v>
      </c>
      <c r="H2300" s="542" t="s">
        <v>2469</v>
      </c>
      <c r="I2300" s="541" t="s">
        <v>2478</v>
      </c>
      <c r="J2300" s="540" t="s">
        <v>2478</v>
      </c>
      <c r="K2300" s="540" t="s">
        <v>2478</v>
      </c>
      <c r="L2300" s="540" t="s">
        <v>2478</v>
      </c>
      <c r="M2300" s="540" t="s">
        <v>2478</v>
      </c>
      <c r="N2300" s="540" t="s">
        <v>2478</v>
      </c>
      <c r="O2300" s="540" t="s">
        <v>2478</v>
      </c>
      <c r="P2300" s="540" t="s">
        <v>2478</v>
      </c>
      <c r="Q2300" s="540" t="s">
        <v>2478</v>
      </c>
      <c r="R2300" s="540" t="s">
        <v>2478</v>
      </c>
      <c r="S2300" s="540" t="s">
        <v>2478</v>
      </c>
    </row>
    <row r="2301" spans="1:19">
      <c r="A2301" s="543" t="s">
        <v>7669</v>
      </c>
      <c r="B2301" s="544"/>
      <c r="C2301" s="544"/>
      <c r="D2301" s="545">
        <v>41000</v>
      </c>
      <c r="E2301" s="545">
        <v>41000</v>
      </c>
      <c r="F2301" s="545" t="s">
        <v>7988</v>
      </c>
      <c r="G2301" s="543" t="s">
        <v>7989</v>
      </c>
      <c r="H2301" s="545" t="s">
        <v>2546</v>
      </c>
      <c r="I2301" s="544" t="s">
        <v>2478</v>
      </c>
      <c r="J2301" s="543" t="s">
        <v>2478</v>
      </c>
      <c r="K2301" s="543" t="s">
        <v>2478</v>
      </c>
      <c r="L2301" s="543" t="s">
        <v>2478</v>
      </c>
      <c r="M2301" s="543" t="s">
        <v>2478</v>
      </c>
      <c r="N2301" s="543" t="s">
        <v>2478</v>
      </c>
      <c r="O2301" s="543" t="s">
        <v>2478</v>
      </c>
      <c r="P2301" s="543" t="s">
        <v>2478</v>
      </c>
      <c r="Q2301" s="543" t="s">
        <v>2478</v>
      </c>
      <c r="R2301" s="543" t="s">
        <v>2478</v>
      </c>
      <c r="S2301" s="543" t="s">
        <v>2478</v>
      </c>
    </row>
    <row r="2302" spans="1:19">
      <c r="A2302" s="540" t="s">
        <v>7669</v>
      </c>
      <c r="B2302" s="541"/>
      <c r="C2302" s="541"/>
      <c r="D2302" s="542">
        <v>41000</v>
      </c>
      <c r="E2302" s="542">
        <v>41000</v>
      </c>
      <c r="F2302" s="542" t="s">
        <v>7990</v>
      </c>
      <c r="G2302" s="540" t="s">
        <v>7991</v>
      </c>
      <c r="H2302" s="542" t="s">
        <v>2546</v>
      </c>
      <c r="I2302" s="541" t="s">
        <v>2478</v>
      </c>
      <c r="J2302" s="540" t="s">
        <v>2478</v>
      </c>
      <c r="K2302" s="540" t="s">
        <v>2478</v>
      </c>
      <c r="L2302" s="540" t="s">
        <v>2478</v>
      </c>
      <c r="M2302" s="540" t="s">
        <v>2478</v>
      </c>
      <c r="N2302" s="540" t="s">
        <v>2478</v>
      </c>
      <c r="O2302" s="540" t="s">
        <v>2478</v>
      </c>
      <c r="P2302" s="540" t="s">
        <v>2478</v>
      </c>
      <c r="Q2302" s="540" t="s">
        <v>2478</v>
      </c>
      <c r="R2302" s="540" t="s">
        <v>2478</v>
      </c>
      <c r="S2302" s="540" t="s">
        <v>2478</v>
      </c>
    </row>
    <row r="2303" spans="1:19">
      <c r="A2303" s="543" t="s">
        <v>7669</v>
      </c>
      <c r="B2303" s="544"/>
      <c r="C2303" s="544"/>
      <c r="D2303" s="545">
        <v>21000</v>
      </c>
      <c r="E2303" s="545">
        <v>21000</v>
      </c>
      <c r="F2303" s="545" t="s">
        <v>7992</v>
      </c>
      <c r="G2303" s="543" t="s">
        <v>7993</v>
      </c>
      <c r="H2303" s="545" t="s">
        <v>2546</v>
      </c>
      <c r="I2303" s="544" t="s">
        <v>2478</v>
      </c>
      <c r="J2303" s="543" t="s">
        <v>2478</v>
      </c>
      <c r="K2303" s="543" t="s">
        <v>2478</v>
      </c>
      <c r="L2303" s="543" t="s">
        <v>2478</v>
      </c>
      <c r="M2303" s="543" t="s">
        <v>2478</v>
      </c>
      <c r="N2303" s="543" t="s">
        <v>2478</v>
      </c>
      <c r="O2303" s="543" t="s">
        <v>2478</v>
      </c>
      <c r="P2303" s="543" t="s">
        <v>2478</v>
      </c>
      <c r="Q2303" s="543" t="s">
        <v>2478</v>
      </c>
      <c r="R2303" s="543" t="s">
        <v>2478</v>
      </c>
      <c r="S2303" s="543" t="s">
        <v>2478</v>
      </c>
    </row>
    <row r="2304" spans="1:19">
      <c r="A2304" s="540" t="s">
        <v>7669</v>
      </c>
      <c r="B2304" s="541"/>
      <c r="C2304" s="541"/>
      <c r="D2304" s="542">
        <v>21000</v>
      </c>
      <c r="E2304" s="542">
        <v>21000</v>
      </c>
      <c r="F2304" s="542" t="s">
        <v>7994</v>
      </c>
      <c r="G2304" s="540" t="s">
        <v>7995</v>
      </c>
      <c r="H2304" s="542" t="s">
        <v>2546</v>
      </c>
      <c r="I2304" s="541" t="s">
        <v>2478</v>
      </c>
      <c r="J2304" s="540" t="s">
        <v>2478</v>
      </c>
      <c r="K2304" s="540" t="s">
        <v>2478</v>
      </c>
      <c r="L2304" s="540" t="s">
        <v>2478</v>
      </c>
      <c r="M2304" s="540" t="s">
        <v>2478</v>
      </c>
      <c r="N2304" s="540" t="s">
        <v>2478</v>
      </c>
      <c r="O2304" s="540" t="s">
        <v>2478</v>
      </c>
      <c r="P2304" s="540" t="s">
        <v>2478</v>
      </c>
      <c r="Q2304" s="540" t="s">
        <v>2478</v>
      </c>
      <c r="R2304" s="540" t="s">
        <v>2478</v>
      </c>
      <c r="S2304" s="540" t="s">
        <v>2478</v>
      </c>
    </row>
    <row r="2305" spans="1:19">
      <c r="A2305" s="543" t="s">
        <v>7669</v>
      </c>
      <c r="B2305" s="544"/>
      <c r="C2305" s="544"/>
      <c r="D2305" s="545">
        <v>21000</v>
      </c>
      <c r="E2305" s="545">
        <v>21000</v>
      </c>
      <c r="F2305" s="545" t="s">
        <v>7996</v>
      </c>
      <c r="G2305" s="543" t="s">
        <v>7997</v>
      </c>
      <c r="H2305" s="545" t="s">
        <v>2546</v>
      </c>
      <c r="I2305" s="544" t="s">
        <v>2478</v>
      </c>
      <c r="J2305" s="543" t="s">
        <v>2478</v>
      </c>
      <c r="K2305" s="543" t="s">
        <v>2478</v>
      </c>
      <c r="L2305" s="543" t="s">
        <v>2478</v>
      </c>
      <c r="M2305" s="543" t="s">
        <v>2478</v>
      </c>
      <c r="N2305" s="543" t="s">
        <v>2478</v>
      </c>
      <c r="O2305" s="543" t="s">
        <v>2478</v>
      </c>
      <c r="P2305" s="543" t="s">
        <v>2478</v>
      </c>
      <c r="Q2305" s="543" t="s">
        <v>2478</v>
      </c>
      <c r="R2305" s="543" t="s">
        <v>2478</v>
      </c>
      <c r="S2305" s="543" t="s">
        <v>2478</v>
      </c>
    </row>
    <row r="2306" spans="1:19">
      <c r="A2306" s="540" t="s">
        <v>7669</v>
      </c>
      <c r="B2306" s="541"/>
      <c r="C2306" s="541"/>
      <c r="D2306" s="542">
        <v>21000</v>
      </c>
      <c r="E2306" s="542">
        <v>21000</v>
      </c>
      <c r="F2306" s="542" t="s">
        <v>7998</v>
      </c>
      <c r="G2306" s="540" t="s">
        <v>7999</v>
      </c>
      <c r="H2306" s="542" t="s">
        <v>2546</v>
      </c>
      <c r="I2306" s="541" t="s">
        <v>2478</v>
      </c>
      <c r="J2306" s="540" t="s">
        <v>2478</v>
      </c>
      <c r="K2306" s="540" t="s">
        <v>2478</v>
      </c>
      <c r="L2306" s="540" t="s">
        <v>2478</v>
      </c>
      <c r="M2306" s="540" t="s">
        <v>2478</v>
      </c>
      <c r="N2306" s="540" t="s">
        <v>2478</v>
      </c>
      <c r="O2306" s="540" t="s">
        <v>2478</v>
      </c>
      <c r="P2306" s="540" t="s">
        <v>2478</v>
      </c>
      <c r="Q2306" s="540" t="s">
        <v>2478</v>
      </c>
      <c r="R2306" s="540" t="s">
        <v>2478</v>
      </c>
      <c r="S2306" s="540" t="s">
        <v>2478</v>
      </c>
    </row>
    <row r="2307" spans="1:19">
      <c r="A2307" s="543" t="s">
        <v>7669</v>
      </c>
      <c r="B2307" s="544"/>
      <c r="C2307" s="544"/>
      <c r="D2307" s="545">
        <v>21000</v>
      </c>
      <c r="E2307" s="545">
        <v>21000</v>
      </c>
      <c r="F2307" s="545" t="s">
        <v>8000</v>
      </c>
      <c r="G2307" s="543" t="s">
        <v>8001</v>
      </c>
      <c r="H2307" s="545" t="s">
        <v>2546</v>
      </c>
      <c r="I2307" s="544" t="s">
        <v>2478</v>
      </c>
      <c r="J2307" s="543" t="s">
        <v>2478</v>
      </c>
      <c r="K2307" s="543" t="s">
        <v>2478</v>
      </c>
      <c r="L2307" s="543" t="s">
        <v>2478</v>
      </c>
      <c r="M2307" s="543" t="s">
        <v>2478</v>
      </c>
      <c r="N2307" s="543" t="s">
        <v>2478</v>
      </c>
      <c r="O2307" s="543" t="s">
        <v>2478</v>
      </c>
      <c r="P2307" s="543" t="s">
        <v>2478</v>
      </c>
      <c r="Q2307" s="543" t="s">
        <v>2478</v>
      </c>
      <c r="R2307" s="543" t="s">
        <v>2478</v>
      </c>
      <c r="S2307" s="543" t="s">
        <v>2478</v>
      </c>
    </row>
    <row r="2308" spans="1:19">
      <c r="A2308" s="540" t="s">
        <v>7669</v>
      </c>
      <c r="B2308" s="541"/>
      <c r="C2308" s="541"/>
      <c r="D2308" s="542">
        <v>21000</v>
      </c>
      <c r="E2308" s="542">
        <v>21000</v>
      </c>
      <c r="F2308" s="542" t="s">
        <v>8002</v>
      </c>
      <c r="G2308" s="540" t="s">
        <v>8003</v>
      </c>
      <c r="H2308" s="542" t="s">
        <v>2546</v>
      </c>
      <c r="I2308" s="541" t="s">
        <v>2478</v>
      </c>
      <c r="J2308" s="540" t="s">
        <v>2478</v>
      </c>
      <c r="K2308" s="540" t="s">
        <v>2478</v>
      </c>
      <c r="L2308" s="540" t="s">
        <v>2478</v>
      </c>
      <c r="M2308" s="540" t="s">
        <v>2478</v>
      </c>
      <c r="N2308" s="540" t="s">
        <v>2478</v>
      </c>
      <c r="O2308" s="540" t="s">
        <v>2478</v>
      </c>
      <c r="P2308" s="540" t="s">
        <v>2478</v>
      </c>
      <c r="Q2308" s="540" t="s">
        <v>2478</v>
      </c>
      <c r="R2308" s="540" t="s">
        <v>2478</v>
      </c>
      <c r="S2308" s="540" t="s">
        <v>2478</v>
      </c>
    </row>
    <row r="2309" spans="1:19">
      <c r="A2309" s="543" t="s">
        <v>7669</v>
      </c>
      <c r="B2309" s="544"/>
      <c r="C2309" s="544"/>
      <c r="D2309" s="545">
        <v>21000</v>
      </c>
      <c r="E2309" s="545">
        <v>21000</v>
      </c>
      <c r="F2309" s="545" t="s">
        <v>8004</v>
      </c>
      <c r="G2309" s="543" t="s">
        <v>8005</v>
      </c>
      <c r="H2309" s="545" t="s">
        <v>2546</v>
      </c>
      <c r="I2309" s="544" t="s">
        <v>2478</v>
      </c>
      <c r="J2309" s="543" t="s">
        <v>2478</v>
      </c>
      <c r="K2309" s="543" t="s">
        <v>2478</v>
      </c>
      <c r="L2309" s="543" t="s">
        <v>2478</v>
      </c>
      <c r="M2309" s="543" t="s">
        <v>2478</v>
      </c>
      <c r="N2309" s="543" t="s">
        <v>2478</v>
      </c>
      <c r="O2309" s="543" t="s">
        <v>2478</v>
      </c>
      <c r="P2309" s="543" t="s">
        <v>2478</v>
      </c>
      <c r="Q2309" s="543" t="s">
        <v>2478</v>
      </c>
      <c r="R2309" s="543" t="s">
        <v>2478</v>
      </c>
      <c r="S2309" s="543" t="s">
        <v>2478</v>
      </c>
    </row>
    <row r="2310" spans="1:19">
      <c r="A2310" s="540" t="s">
        <v>7669</v>
      </c>
      <c r="B2310" s="541"/>
      <c r="C2310" s="541"/>
      <c r="D2310" s="542">
        <v>31006</v>
      </c>
      <c r="E2310" s="542">
        <v>31006</v>
      </c>
      <c r="F2310" s="542" t="s">
        <v>8006</v>
      </c>
      <c r="G2310" s="540" t="s">
        <v>8007</v>
      </c>
      <c r="H2310" s="542" t="s">
        <v>2546</v>
      </c>
      <c r="I2310" s="541" t="s">
        <v>2478</v>
      </c>
      <c r="J2310" s="540" t="s">
        <v>2478</v>
      </c>
      <c r="K2310" s="540" t="s">
        <v>2478</v>
      </c>
      <c r="L2310" s="540" t="s">
        <v>2478</v>
      </c>
      <c r="M2310" s="540" t="s">
        <v>2478</v>
      </c>
      <c r="N2310" s="540" t="s">
        <v>2478</v>
      </c>
      <c r="O2310" s="540" t="s">
        <v>2478</v>
      </c>
      <c r="P2310" s="540" t="s">
        <v>2478</v>
      </c>
      <c r="Q2310" s="540" t="s">
        <v>2478</v>
      </c>
      <c r="R2310" s="540" t="s">
        <v>2478</v>
      </c>
      <c r="S2310" s="540" t="s">
        <v>2478</v>
      </c>
    </row>
    <row r="2311" spans="1:19">
      <c r="A2311" s="543" t="s">
        <v>8008</v>
      </c>
      <c r="B2311" s="544"/>
      <c r="C2311" s="544"/>
      <c r="D2311" s="545">
        <v>90022</v>
      </c>
      <c r="E2311" s="545">
        <v>90022</v>
      </c>
      <c r="F2311" s="545" t="s">
        <v>8009</v>
      </c>
      <c r="G2311" s="543" t="s">
        <v>8010</v>
      </c>
      <c r="H2311" s="545" t="s">
        <v>2546</v>
      </c>
      <c r="I2311" s="544" t="s">
        <v>2478</v>
      </c>
      <c r="J2311" s="543" t="s">
        <v>2478</v>
      </c>
      <c r="K2311" s="543" t="s">
        <v>2478</v>
      </c>
      <c r="L2311" s="543" t="s">
        <v>2478</v>
      </c>
      <c r="M2311" s="543" t="s">
        <v>2478</v>
      </c>
      <c r="N2311" s="543" t="s">
        <v>2478</v>
      </c>
      <c r="O2311" s="543" t="s">
        <v>2478</v>
      </c>
      <c r="P2311" s="543" t="s">
        <v>2478</v>
      </c>
      <c r="Q2311" s="543" t="s">
        <v>2478</v>
      </c>
      <c r="R2311" s="543" t="s">
        <v>2478</v>
      </c>
      <c r="S2311" s="543" t="s">
        <v>2478</v>
      </c>
    </row>
    <row r="2312" spans="1:19">
      <c r="A2312" s="540" t="s">
        <v>8008</v>
      </c>
      <c r="B2312" s="541"/>
      <c r="C2312" s="541"/>
      <c r="D2312" s="542">
        <v>90022</v>
      </c>
      <c r="E2312" s="542">
        <v>90022</v>
      </c>
      <c r="F2312" s="542" t="s">
        <v>8011</v>
      </c>
      <c r="G2312" s="540" t="s">
        <v>8012</v>
      </c>
      <c r="H2312" s="542" t="s">
        <v>2546</v>
      </c>
      <c r="I2312" s="541" t="s">
        <v>2478</v>
      </c>
      <c r="J2312" s="540" t="s">
        <v>2478</v>
      </c>
      <c r="K2312" s="540" t="s">
        <v>2478</v>
      </c>
      <c r="L2312" s="540" t="s">
        <v>2478</v>
      </c>
      <c r="M2312" s="540" t="s">
        <v>2478</v>
      </c>
      <c r="N2312" s="540" t="s">
        <v>2478</v>
      </c>
      <c r="O2312" s="540" t="s">
        <v>2478</v>
      </c>
      <c r="P2312" s="540" t="s">
        <v>2478</v>
      </c>
      <c r="Q2312" s="540" t="s">
        <v>2478</v>
      </c>
      <c r="R2312" s="540" t="s">
        <v>2478</v>
      </c>
      <c r="S2312" s="540" t="s">
        <v>2478</v>
      </c>
    </row>
    <row r="2313" spans="1:19">
      <c r="A2313" s="543" t="s">
        <v>8008</v>
      </c>
      <c r="B2313" s="544"/>
      <c r="C2313" s="544"/>
      <c r="D2313" s="545">
        <v>90022</v>
      </c>
      <c r="E2313" s="545">
        <v>90022</v>
      </c>
      <c r="F2313" s="545" t="s">
        <v>8013</v>
      </c>
      <c r="G2313" s="543" t="s">
        <v>8014</v>
      </c>
      <c r="H2313" s="545" t="s">
        <v>2546</v>
      </c>
      <c r="I2313" s="544" t="s">
        <v>2478</v>
      </c>
      <c r="J2313" s="543" t="s">
        <v>2478</v>
      </c>
      <c r="K2313" s="543" t="s">
        <v>2478</v>
      </c>
      <c r="L2313" s="543" t="s">
        <v>2478</v>
      </c>
      <c r="M2313" s="543" t="s">
        <v>2478</v>
      </c>
      <c r="N2313" s="543" t="s">
        <v>2478</v>
      </c>
      <c r="O2313" s="543" t="s">
        <v>2478</v>
      </c>
      <c r="P2313" s="543" t="s">
        <v>2478</v>
      </c>
      <c r="Q2313" s="543" t="s">
        <v>2478</v>
      </c>
      <c r="R2313" s="543" t="s">
        <v>2478</v>
      </c>
      <c r="S2313" s="543" t="s">
        <v>2478</v>
      </c>
    </row>
    <row r="2314" spans="1:19">
      <c r="A2314" s="540" t="s">
        <v>8008</v>
      </c>
      <c r="B2314" s="541"/>
      <c r="C2314" s="541"/>
      <c r="D2314" s="542">
        <v>90022</v>
      </c>
      <c r="E2314" s="542">
        <v>90022</v>
      </c>
      <c r="F2314" s="542" t="s">
        <v>8015</v>
      </c>
      <c r="G2314" s="540" t="s">
        <v>8016</v>
      </c>
      <c r="H2314" s="542" t="s">
        <v>2546</v>
      </c>
      <c r="I2314" s="541" t="s">
        <v>2478</v>
      </c>
      <c r="J2314" s="540" t="s">
        <v>2478</v>
      </c>
      <c r="K2314" s="540" t="s">
        <v>2478</v>
      </c>
      <c r="L2314" s="540" t="s">
        <v>2478</v>
      </c>
      <c r="M2314" s="540" t="s">
        <v>2478</v>
      </c>
      <c r="N2314" s="540" t="s">
        <v>2478</v>
      </c>
      <c r="O2314" s="540" t="s">
        <v>2478</v>
      </c>
      <c r="P2314" s="540" t="s">
        <v>2478</v>
      </c>
      <c r="Q2314" s="540" t="s">
        <v>2478</v>
      </c>
      <c r="R2314" s="540" t="s">
        <v>2478</v>
      </c>
      <c r="S2314" s="540" t="s">
        <v>2478</v>
      </c>
    </row>
    <row r="2315" spans="1:19">
      <c r="A2315" s="543" t="s">
        <v>8008</v>
      </c>
      <c r="B2315" s="544"/>
      <c r="C2315" s="544"/>
      <c r="D2315" s="545">
        <v>90022</v>
      </c>
      <c r="E2315" s="545">
        <v>90022</v>
      </c>
      <c r="F2315" s="545" t="s">
        <v>8017</v>
      </c>
      <c r="G2315" s="543" t="s">
        <v>8018</v>
      </c>
      <c r="H2315" s="545" t="s">
        <v>2546</v>
      </c>
      <c r="I2315" s="544" t="s">
        <v>2478</v>
      </c>
      <c r="J2315" s="543" t="s">
        <v>2478</v>
      </c>
      <c r="K2315" s="543" t="s">
        <v>2478</v>
      </c>
      <c r="L2315" s="543" t="s">
        <v>2478</v>
      </c>
      <c r="M2315" s="543" t="s">
        <v>2478</v>
      </c>
      <c r="N2315" s="543" t="s">
        <v>2478</v>
      </c>
      <c r="O2315" s="543" t="s">
        <v>2478</v>
      </c>
      <c r="P2315" s="543" t="s">
        <v>2478</v>
      </c>
      <c r="Q2315" s="543" t="s">
        <v>2478</v>
      </c>
      <c r="R2315" s="543" t="s">
        <v>2478</v>
      </c>
      <c r="S2315" s="543" t="s">
        <v>2478</v>
      </c>
    </row>
    <row r="2316" spans="1:19">
      <c r="A2316" s="540" t="s">
        <v>8008</v>
      </c>
      <c r="B2316" s="541"/>
      <c r="C2316" s="541"/>
      <c r="D2316" s="542">
        <v>90022</v>
      </c>
      <c r="E2316" s="542">
        <v>90022</v>
      </c>
      <c r="F2316" s="542" t="s">
        <v>8019</v>
      </c>
      <c r="G2316" s="540" t="s">
        <v>8020</v>
      </c>
      <c r="H2316" s="542" t="s">
        <v>2546</v>
      </c>
      <c r="I2316" s="541" t="s">
        <v>2478</v>
      </c>
      <c r="J2316" s="540" t="s">
        <v>2478</v>
      </c>
      <c r="K2316" s="540" t="s">
        <v>2478</v>
      </c>
      <c r="L2316" s="540" t="s">
        <v>2478</v>
      </c>
      <c r="M2316" s="540" t="s">
        <v>2478</v>
      </c>
      <c r="N2316" s="540" t="s">
        <v>2478</v>
      </c>
      <c r="O2316" s="540" t="s">
        <v>2478</v>
      </c>
      <c r="P2316" s="540" t="s">
        <v>2478</v>
      </c>
      <c r="Q2316" s="540" t="s">
        <v>2478</v>
      </c>
      <c r="R2316" s="540" t="s">
        <v>2478</v>
      </c>
      <c r="S2316" s="540" t="s">
        <v>2478</v>
      </c>
    </row>
    <row r="2317" spans="1:19">
      <c r="A2317" s="543" t="s">
        <v>8008</v>
      </c>
      <c r="B2317" s="544"/>
      <c r="C2317" s="544"/>
      <c r="D2317" s="545">
        <v>90021</v>
      </c>
      <c r="E2317" s="545">
        <v>90021</v>
      </c>
      <c r="F2317" s="545" t="s">
        <v>8021</v>
      </c>
      <c r="G2317" s="543" t="s">
        <v>8022</v>
      </c>
      <c r="H2317" s="545" t="s">
        <v>2546</v>
      </c>
      <c r="I2317" s="544" t="s">
        <v>2478</v>
      </c>
      <c r="J2317" s="543" t="s">
        <v>2478</v>
      </c>
      <c r="K2317" s="543" t="s">
        <v>2478</v>
      </c>
      <c r="L2317" s="543" t="s">
        <v>2478</v>
      </c>
      <c r="M2317" s="543" t="s">
        <v>2478</v>
      </c>
      <c r="N2317" s="543" t="s">
        <v>2478</v>
      </c>
      <c r="O2317" s="543" t="s">
        <v>2478</v>
      </c>
      <c r="P2317" s="543" t="s">
        <v>2478</v>
      </c>
      <c r="Q2317" s="543" t="s">
        <v>2478</v>
      </c>
      <c r="R2317" s="543" t="s">
        <v>2478</v>
      </c>
      <c r="S2317" s="543" t="s">
        <v>2478</v>
      </c>
    </row>
    <row r="2318" spans="1:19">
      <c r="A2318" s="540" t="s">
        <v>8008</v>
      </c>
      <c r="B2318" s="541"/>
      <c r="C2318" s="541"/>
      <c r="D2318" s="542">
        <v>90021</v>
      </c>
      <c r="E2318" s="542">
        <v>90021</v>
      </c>
      <c r="F2318" s="542" t="s">
        <v>8023</v>
      </c>
      <c r="G2318" s="540" t="s">
        <v>8024</v>
      </c>
      <c r="H2318" s="542" t="s">
        <v>2469</v>
      </c>
      <c r="I2318" s="541" t="s">
        <v>2478</v>
      </c>
      <c r="J2318" s="540" t="s">
        <v>2478</v>
      </c>
      <c r="K2318" s="540" t="s">
        <v>2478</v>
      </c>
      <c r="L2318" s="540" t="s">
        <v>2478</v>
      </c>
      <c r="M2318" s="540" t="s">
        <v>2478</v>
      </c>
      <c r="N2318" s="540" t="s">
        <v>2478</v>
      </c>
      <c r="O2318" s="540" t="s">
        <v>2478</v>
      </c>
      <c r="P2318" s="540" t="s">
        <v>2478</v>
      </c>
      <c r="Q2318" s="540" t="s">
        <v>2478</v>
      </c>
      <c r="R2318" s="540" t="s">
        <v>2478</v>
      </c>
      <c r="S2318" s="540" t="s">
        <v>2478</v>
      </c>
    </row>
    <row r="2319" spans="1:19">
      <c r="A2319" s="543" t="s">
        <v>8025</v>
      </c>
      <c r="B2319" s="544"/>
      <c r="C2319" s="544"/>
      <c r="D2319" s="545">
        <v>50002</v>
      </c>
      <c r="E2319" s="545">
        <v>50002</v>
      </c>
      <c r="F2319" s="545" t="s">
        <v>8026</v>
      </c>
      <c r="G2319" s="543" t="s">
        <v>8027</v>
      </c>
      <c r="H2319" s="545" t="s">
        <v>2546</v>
      </c>
      <c r="I2319" s="544" t="s">
        <v>2478</v>
      </c>
      <c r="J2319" s="543" t="s">
        <v>2478</v>
      </c>
      <c r="K2319" s="543" t="s">
        <v>2478</v>
      </c>
      <c r="L2319" s="543" t="s">
        <v>2478</v>
      </c>
      <c r="M2319" s="543" t="s">
        <v>2478</v>
      </c>
      <c r="N2319" s="543" t="s">
        <v>2478</v>
      </c>
      <c r="O2319" s="543" t="s">
        <v>2478</v>
      </c>
      <c r="P2319" s="543" t="s">
        <v>2478</v>
      </c>
      <c r="Q2319" s="543" t="s">
        <v>2478</v>
      </c>
      <c r="R2319" s="543" t="s">
        <v>2478</v>
      </c>
      <c r="S2319" s="543" t="s">
        <v>2478</v>
      </c>
    </row>
    <row r="2320" spans="1:19">
      <c r="A2320" s="540" t="s">
        <v>8025</v>
      </c>
      <c r="B2320" s="542">
        <v>1294</v>
      </c>
      <c r="C2320" s="542">
        <v>83182</v>
      </c>
      <c r="D2320" s="542">
        <v>90102</v>
      </c>
      <c r="E2320" s="542">
        <v>90102</v>
      </c>
      <c r="F2320" s="542" t="s">
        <v>8028</v>
      </c>
      <c r="G2320" s="540" t="s">
        <v>8029</v>
      </c>
      <c r="H2320" s="542" t="s">
        <v>2469</v>
      </c>
      <c r="I2320" s="541" t="s">
        <v>2478</v>
      </c>
      <c r="J2320" s="540" t="s">
        <v>2478</v>
      </c>
      <c r="K2320" s="540" t="s">
        <v>2478</v>
      </c>
      <c r="L2320" s="540" t="s">
        <v>2546</v>
      </c>
      <c r="M2320" s="540" t="s">
        <v>6209</v>
      </c>
      <c r="N2320" s="540" t="s">
        <v>2210</v>
      </c>
      <c r="O2320" s="540" t="s">
        <v>2478</v>
      </c>
      <c r="P2320" s="540" t="s">
        <v>2478</v>
      </c>
      <c r="Q2320" s="540" t="s">
        <v>2478</v>
      </c>
      <c r="R2320" s="540" t="s">
        <v>2478</v>
      </c>
      <c r="S2320" s="546">
        <v>43866.533356481479</v>
      </c>
    </row>
    <row r="2321" spans="1:19">
      <c r="A2321" s="543" t="s">
        <v>8025</v>
      </c>
      <c r="B2321" s="544"/>
      <c r="C2321" s="544"/>
      <c r="D2321" s="545">
        <v>90021</v>
      </c>
      <c r="E2321" s="545">
        <v>90021</v>
      </c>
      <c r="F2321" s="545" t="s">
        <v>8030</v>
      </c>
      <c r="G2321" s="543" t="s">
        <v>8031</v>
      </c>
      <c r="H2321" s="545" t="s">
        <v>2469</v>
      </c>
      <c r="I2321" s="544" t="s">
        <v>2478</v>
      </c>
      <c r="J2321" s="543" t="s">
        <v>2478</v>
      </c>
      <c r="K2321" s="543" t="s">
        <v>2478</v>
      </c>
      <c r="L2321" s="543" t="s">
        <v>2478</v>
      </c>
      <c r="M2321" s="543" t="s">
        <v>2478</v>
      </c>
      <c r="N2321" s="543" t="s">
        <v>2478</v>
      </c>
      <c r="O2321" s="543" t="s">
        <v>2478</v>
      </c>
      <c r="P2321" s="543" t="s">
        <v>2478</v>
      </c>
      <c r="Q2321" s="543" t="s">
        <v>2478</v>
      </c>
      <c r="R2321" s="543" t="s">
        <v>2478</v>
      </c>
      <c r="S2321" s="543" t="s">
        <v>2478</v>
      </c>
    </row>
    <row r="2322" spans="1:19">
      <c r="A2322" s="540" t="s">
        <v>8025</v>
      </c>
      <c r="B2322" s="541"/>
      <c r="C2322" s="541"/>
      <c r="D2322" s="542">
        <v>50002</v>
      </c>
      <c r="E2322" s="542">
        <v>50002</v>
      </c>
      <c r="F2322" s="542" t="s">
        <v>8032</v>
      </c>
      <c r="G2322" s="540" t="s">
        <v>8033</v>
      </c>
      <c r="H2322" s="542" t="s">
        <v>2546</v>
      </c>
      <c r="I2322" s="541" t="s">
        <v>2478</v>
      </c>
      <c r="J2322" s="540" t="s">
        <v>2478</v>
      </c>
      <c r="K2322" s="540" t="s">
        <v>2478</v>
      </c>
      <c r="L2322" s="540" t="s">
        <v>2478</v>
      </c>
      <c r="M2322" s="540" t="s">
        <v>2478</v>
      </c>
      <c r="N2322" s="540" t="s">
        <v>2478</v>
      </c>
      <c r="O2322" s="540" t="s">
        <v>2478</v>
      </c>
      <c r="P2322" s="540" t="s">
        <v>2478</v>
      </c>
      <c r="Q2322" s="540" t="s">
        <v>2478</v>
      </c>
      <c r="R2322" s="540" t="s">
        <v>2478</v>
      </c>
      <c r="S2322" s="540" t="s">
        <v>2478</v>
      </c>
    </row>
    <row r="2323" spans="1:19">
      <c r="A2323" s="543" t="s">
        <v>8025</v>
      </c>
      <c r="B2323" s="544"/>
      <c r="C2323" s="544"/>
      <c r="D2323" s="545">
        <v>50002</v>
      </c>
      <c r="E2323" s="545">
        <v>50002</v>
      </c>
      <c r="F2323" s="545" t="s">
        <v>8034</v>
      </c>
      <c r="G2323" s="543" t="s">
        <v>8035</v>
      </c>
      <c r="H2323" s="545" t="s">
        <v>2469</v>
      </c>
      <c r="I2323" s="544" t="s">
        <v>2478</v>
      </c>
      <c r="J2323" s="543" t="s">
        <v>2478</v>
      </c>
      <c r="K2323" s="543" t="s">
        <v>2478</v>
      </c>
      <c r="L2323" s="543" t="s">
        <v>2478</v>
      </c>
      <c r="M2323" s="543" t="s">
        <v>2478</v>
      </c>
      <c r="N2323" s="543" t="s">
        <v>2478</v>
      </c>
      <c r="O2323" s="543" t="s">
        <v>2478</v>
      </c>
      <c r="P2323" s="543" t="s">
        <v>2478</v>
      </c>
      <c r="Q2323" s="543" t="s">
        <v>2478</v>
      </c>
      <c r="R2323" s="543" t="s">
        <v>2478</v>
      </c>
      <c r="S2323" s="543" t="s">
        <v>2478</v>
      </c>
    </row>
    <row r="2324" spans="1:19">
      <c r="A2324" s="540" t="s">
        <v>8025</v>
      </c>
      <c r="B2324" s="541"/>
      <c r="C2324" s="541"/>
      <c r="D2324" s="542">
        <v>50002</v>
      </c>
      <c r="E2324" s="542">
        <v>50002</v>
      </c>
      <c r="F2324" s="542" t="s">
        <v>8036</v>
      </c>
      <c r="G2324" s="540" t="s">
        <v>8037</v>
      </c>
      <c r="H2324" s="542" t="s">
        <v>2546</v>
      </c>
      <c r="I2324" s="541" t="s">
        <v>2478</v>
      </c>
      <c r="J2324" s="540" t="s">
        <v>2478</v>
      </c>
      <c r="K2324" s="540" t="s">
        <v>2478</v>
      </c>
      <c r="L2324" s="540" t="s">
        <v>2478</v>
      </c>
      <c r="M2324" s="540" t="s">
        <v>2478</v>
      </c>
      <c r="N2324" s="540" t="s">
        <v>2478</v>
      </c>
      <c r="O2324" s="540" t="s">
        <v>2478</v>
      </c>
      <c r="P2324" s="540" t="s">
        <v>2478</v>
      </c>
      <c r="Q2324" s="540" t="s">
        <v>2478</v>
      </c>
      <c r="R2324" s="540" t="s">
        <v>2478</v>
      </c>
      <c r="S2324" s="540" t="s">
        <v>2478</v>
      </c>
    </row>
    <row r="2325" spans="1:19">
      <c r="A2325" s="543" t="s">
        <v>8025</v>
      </c>
      <c r="B2325" s="544"/>
      <c r="C2325" s="544"/>
      <c r="D2325" s="545">
        <v>50002</v>
      </c>
      <c r="E2325" s="545">
        <v>50002</v>
      </c>
      <c r="F2325" s="545" t="s">
        <v>8038</v>
      </c>
      <c r="G2325" s="543" t="s">
        <v>8039</v>
      </c>
      <c r="H2325" s="545" t="s">
        <v>2546</v>
      </c>
      <c r="I2325" s="544" t="s">
        <v>2478</v>
      </c>
      <c r="J2325" s="543" t="s">
        <v>2478</v>
      </c>
      <c r="K2325" s="543" t="s">
        <v>2478</v>
      </c>
      <c r="L2325" s="543" t="s">
        <v>2478</v>
      </c>
      <c r="M2325" s="543" t="s">
        <v>2478</v>
      </c>
      <c r="N2325" s="543" t="s">
        <v>2478</v>
      </c>
      <c r="O2325" s="543" t="s">
        <v>2478</v>
      </c>
      <c r="P2325" s="543" t="s">
        <v>2478</v>
      </c>
      <c r="Q2325" s="543" t="s">
        <v>2478</v>
      </c>
      <c r="R2325" s="543" t="s">
        <v>2478</v>
      </c>
      <c r="S2325" s="543" t="s">
        <v>2478</v>
      </c>
    </row>
    <row r="2326" spans="1:19">
      <c r="A2326" s="540" t="s">
        <v>8025</v>
      </c>
      <c r="B2326" s="541"/>
      <c r="C2326" s="541"/>
      <c r="D2326" s="542">
        <v>50002</v>
      </c>
      <c r="E2326" s="542">
        <v>50002</v>
      </c>
      <c r="F2326" s="542" t="s">
        <v>8040</v>
      </c>
      <c r="G2326" s="540" t="s">
        <v>8041</v>
      </c>
      <c r="H2326" s="542" t="s">
        <v>2546</v>
      </c>
      <c r="I2326" s="541" t="s">
        <v>2478</v>
      </c>
      <c r="J2326" s="540" t="s">
        <v>2478</v>
      </c>
      <c r="K2326" s="540" t="s">
        <v>2478</v>
      </c>
      <c r="L2326" s="540" t="s">
        <v>2478</v>
      </c>
      <c r="M2326" s="540" t="s">
        <v>2478</v>
      </c>
      <c r="N2326" s="540" t="s">
        <v>2478</v>
      </c>
      <c r="O2326" s="540" t="s">
        <v>2478</v>
      </c>
      <c r="P2326" s="540" t="s">
        <v>2478</v>
      </c>
      <c r="Q2326" s="540" t="s">
        <v>2478</v>
      </c>
      <c r="R2326" s="540" t="s">
        <v>2478</v>
      </c>
      <c r="S2326" s="540" t="s">
        <v>2478</v>
      </c>
    </row>
    <row r="2327" spans="1:19">
      <c r="A2327" s="543" t="s">
        <v>8025</v>
      </c>
      <c r="B2327" s="544"/>
      <c r="C2327" s="544"/>
      <c r="D2327" s="545">
        <v>50002</v>
      </c>
      <c r="E2327" s="545">
        <v>50002</v>
      </c>
      <c r="F2327" s="545" t="s">
        <v>8042</v>
      </c>
      <c r="G2327" s="543" t="s">
        <v>8043</v>
      </c>
      <c r="H2327" s="545" t="s">
        <v>2546</v>
      </c>
      <c r="I2327" s="544" t="s">
        <v>2478</v>
      </c>
      <c r="J2327" s="543" t="s">
        <v>2478</v>
      </c>
      <c r="K2327" s="543" t="s">
        <v>2478</v>
      </c>
      <c r="L2327" s="543" t="s">
        <v>2478</v>
      </c>
      <c r="M2327" s="543" t="s">
        <v>2478</v>
      </c>
      <c r="N2327" s="543" t="s">
        <v>2478</v>
      </c>
      <c r="O2327" s="543" t="s">
        <v>2478</v>
      </c>
      <c r="P2327" s="543" t="s">
        <v>2478</v>
      </c>
      <c r="Q2327" s="543" t="s">
        <v>2478</v>
      </c>
      <c r="R2327" s="543" t="s">
        <v>2478</v>
      </c>
      <c r="S2327" s="543" t="s">
        <v>2478</v>
      </c>
    </row>
    <row r="2328" spans="1:19">
      <c r="A2328" s="540" t="s">
        <v>8025</v>
      </c>
      <c r="B2328" s="541"/>
      <c r="C2328" s="541"/>
      <c r="D2328" s="542">
        <v>50002</v>
      </c>
      <c r="E2328" s="542">
        <v>50002</v>
      </c>
      <c r="F2328" s="542" t="s">
        <v>8044</v>
      </c>
      <c r="G2328" s="540" t="s">
        <v>8045</v>
      </c>
      <c r="H2328" s="542" t="s">
        <v>2546</v>
      </c>
      <c r="I2328" s="541" t="s">
        <v>2478</v>
      </c>
      <c r="J2328" s="540" t="s">
        <v>2478</v>
      </c>
      <c r="K2328" s="540" t="s">
        <v>2478</v>
      </c>
      <c r="L2328" s="540" t="s">
        <v>2478</v>
      </c>
      <c r="M2328" s="540" t="s">
        <v>2478</v>
      </c>
      <c r="N2328" s="540" t="s">
        <v>2478</v>
      </c>
      <c r="O2328" s="540" t="s">
        <v>2478</v>
      </c>
      <c r="P2328" s="540" t="s">
        <v>2478</v>
      </c>
      <c r="Q2328" s="540" t="s">
        <v>2478</v>
      </c>
      <c r="R2328" s="540" t="s">
        <v>2478</v>
      </c>
      <c r="S2328" s="540" t="s">
        <v>2478</v>
      </c>
    </row>
    <row r="2329" spans="1:19">
      <c r="A2329" s="543" t="s">
        <v>8025</v>
      </c>
      <c r="B2329" s="544"/>
      <c r="C2329" s="544"/>
      <c r="D2329" s="545">
        <v>50002</v>
      </c>
      <c r="E2329" s="545">
        <v>50002</v>
      </c>
      <c r="F2329" s="545" t="s">
        <v>8046</v>
      </c>
      <c r="G2329" s="543" t="s">
        <v>8047</v>
      </c>
      <c r="H2329" s="545" t="s">
        <v>2546</v>
      </c>
      <c r="I2329" s="544" t="s">
        <v>2478</v>
      </c>
      <c r="J2329" s="543" t="s">
        <v>2478</v>
      </c>
      <c r="K2329" s="543" t="s">
        <v>2478</v>
      </c>
      <c r="L2329" s="543" t="s">
        <v>2478</v>
      </c>
      <c r="M2329" s="543" t="s">
        <v>2478</v>
      </c>
      <c r="N2329" s="543" t="s">
        <v>2478</v>
      </c>
      <c r="O2329" s="543" t="s">
        <v>2478</v>
      </c>
      <c r="P2329" s="543" t="s">
        <v>2478</v>
      </c>
      <c r="Q2329" s="543" t="s">
        <v>2478</v>
      </c>
      <c r="R2329" s="543" t="s">
        <v>2478</v>
      </c>
      <c r="S2329" s="543" t="s">
        <v>2478</v>
      </c>
    </row>
    <row r="2330" spans="1:19">
      <c r="A2330" s="540" t="s">
        <v>8025</v>
      </c>
      <c r="B2330" s="541"/>
      <c r="C2330" s="541"/>
      <c r="D2330" s="542">
        <v>50002</v>
      </c>
      <c r="E2330" s="542">
        <v>50002</v>
      </c>
      <c r="F2330" s="542" t="s">
        <v>8048</v>
      </c>
      <c r="G2330" s="540" t="s">
        <v>8049</v>
      </c>
      <c r="H2330" s="542" t="s">
        <v>2546</v>
      </c>
      <c r="I2330" s="541" t="s">
        <v>2478</v>
      </c>
      <c r="J2330" s="540" t="s">
        <v>2478</v>
      </c>
      <c r="K2330" s="540" t="s">
        <v>2478</v>
      </c>
      <c r="L2330" s="540" t="s">
        <v>2478</v>
      </c>
      <c r="M2330" s="540" t="s">
        <v>2478</v>
      </c>
      <c r="N2330" s="540" t="s">
        <v>2478</v>
      </c>
      <c r="O2330" s="540" t="s">
        <v>2478</v>
      </c>
      <c r="P2330" s="540" t="s">
        <v>2478</v>
      </c>
      <c r="Q2330" s="540" t="s">
        <v>2478</v>
      </c>
      <c r="R2330" s="540" t="s">
        <v>2478</v>
      </c>
      <c r="S2330" s="540" t="s">
        <v>2478</v>
      </c>
    </row>
    <row r="2331" spans="1:19">
      <c r="A2331" s="543" t="s">
        <v>8025</v>
      </c>
      <c r="B2331" s="544"/>
      <c r="C2331" s="544"/>
      <c r="D2331" s="545">
        <v>50002</v>
      </c>
      <c r="E2331" s="545">
        <v>50002</v>
      </c>
      <c r="F2331" s="545" t="s">
        <v>8050</v>
      </c>
      <c r="G2331" s="543" t="s">
        <v>8051</v>
      </c>
      <c r="H2331" s="545" t="s">
        <v>2546</v>
      </c>
      <c r="I2331" s="544" t="s">
        <v>2478</v>
      </c>
      <c r="J2331" s="543" t="s">
        <v>2478</v>
      </c>
      <c r="K2331" s="543" t="s">
        <v>2478</v>
      </c>
      <c r="L2331" s="543" t="s">
        <v>2478</v>
      </c>
      <c r="M2331" s="543" t="s">
        <v>2478</v>
      </c>
      <c r="N2331" s="543" t="s">
        <v>2478</v>
      </c>
      <c r="O2331" s="543" t="s">
        <v>2478</v>
      </c>
      <c r="P2331" s="543" t="s">
        <v>2478</v>
      </c>
      <c r="Q2331" s="543" t="s">
        <v>2478</v>
      </c>
      <c r="R2331" s="543" t="s">
        <v>2478</v>
      </c>
      <c r="S2331" s="543" t="s">
        <v>2478</v>
      </c>
    </row>
    <row r="2332" spans="1:19">
      <c r="A2332" s="540" t="s">
        <v>8025</v>
      </c>
      <c r="B2332" s="541"/>
      <c r="C2332" s="541"/>
      <c r="D2332" s="542">
        <v>50002</v>
      </c>
      <c r="E2332" s="542">
        <v>50002</v>
      </c>
      <c r="F2332" s="542" t="s">
        <v>8052</v>
      </c>
      <c r="G2332" s="540" t="s">
        <v>8053</v>
      </c>
      <c r="H2332" s="542" t="s">
        <v>2546</v>
      </c>
      <c r="I2332" s="541" t="s">
        <v>2478</v>
      </c>
      <c r="J2332" s="540" t="s">
        <v>2478</v>
      </c>
      <c r="K2332" s="540" t="s">
        <v>2478</v>
      </c>
      <c r="L2332" s="540" t="s">
        <v>2478</v>
      </c>
      <c r="M2332" s="540" t="s">
        <v>2478</v>
      </c>
      <c r="N2332" s="540" t="s">
        <v>2478</v>
      </c>
      <c r="O2332" s="540" t="s">
        <v>2478</v>
      </c>
      <c r="P2332" s="540" t="s">
        <v>2478</v>
      </c>
      <c r="Q2332" s="540" t="s">
        <v>2478</v>
      </c>
      <c r="R2332" s="540" t="s">
        <v>2478</v>
      </c>
      <c r="S2332" s="540" t="s">
        <v>2478</v>
      </c>
    </row>
    <row r="2333" spans="1:19">
      <c r="A2333" s="543" t="s">
        <v>8025</v>
      </c>
      <c r="B2333" s="544"/>
      <c r="C2333" s="544"/>
      <c r="D2333" s="545">
        <v>50002</v>
      </c>
      <c r="E2333" s="545">
        <v>50002</v>
      </c>
      <c r="F2333" s="545" t="s">
        <v>8054</v>
      </c>
      <c r="G2333" s="543" t="s">
        <v>8055</v>
      </c>
      <c r="H2333" s="545" t="s">
        <v>2469</v>
      </c>
      <c r="I2333" s="544" t="s">
        <v>2478</v>
      </c>
      <c r="J2333" s="543" t="s">
        <v>2478</v>
      </c>
      <c r="K2333" s="543" t="s">
        <v>2478</v>
      </c>
      <c r="L2333" s="543" t="s">
        <v>2478</v>
      </c>
      <c r="M2333" s="543" t="s">
        <v>2478</v>
      </c>
      <c r="N2333" s="543" t="s">
        <v>2478</v>
      </c>
      <c r="O2333" s="543" t="s">
        <v>2478</v>
      </c>
      <c r="P2333" s="543" t="s">
        <v>2478</v>
      </c>
      <c r="Q2333" s="543" t="s">
        <v>2478</v>
      </c>
      <c r="R2333" s="543" t="s">
        <v>2478</v>
      </c>
      <c r="S2333" s="543" t="s">
        <v>2478</v>
      </c>
    </row>
    <row r="2334" spans="1:19">
      <c r="A2334" s="540" t="s">
        <v>8025</v>
      </c>
      <c r="B2334" s="541"/>
      <c r="C2334" s="541"/>
      <c r="D2334" s="542">
        <v>50002</v>
      </c>
      <c r="E2334" s="542">
        <v>50002</v>
      </c>
      <c r="F2334" s="542" t="s">
        <v>8056</v>
      </c>
      <c r="G2334" s="540" t="s">
        <v>8057</v>
      </c>
      <c r="H2334" s="542" t="s">
        <v>2546</v>
      </c>
      <c r="I2334" s="541" t="s">
        <v>2478</v>
      </c>
      <c r="J2334" s="540" t="s">
        <v>2478</v>
      </c>
      <c r="K2334" s="540" t="s">
        <v>2478</v>
      </c>
      <c r="L2334" s="540" t="s">
        <v>2478</v>
      </c>
      <c r="M2334" s="540" t="s">
        <v>2478</v>
      </c>
      <c r="N2334" s="540" t="s">
        <v>2478</v>
      </c>
      <c r="O2334" s="540" t="s">
        <v>2478</v>
      </c>
      <c r="P2334" s="540" t="s">
        <v>2478</v>
      </c>
      <c r="Q2334" s="540" t="s">
        <v>2478</v>
      </c>
      <c r="R2334" s="540" t="s">
        <v>2478</v>
      </c>
      <c r="S2334" s="540" t="s">
        <v>2478</v>
      </c>
    </row>
    <row r="2335" spans="1:19">
      <c r="A2335" s="543" t="s">
        <v>8025</v>
      </c>
      <c r="B2335" s="544"/>
      <c r="C2335" s="544"/>
      <c r="D2335" s="545">
        <v>50002</v>
      </c>
      <c r="E2335" s="545">
        <v>50002</v>
      </c>
      <c r="F2335" s="545" t="s">
        <v>8058</v>
      </c>
      <c r="G2335" s="543" t="s">
        <v>8059</v>
      </c>
      <c r="H2335" s="545" t="s">
        <v>2546</v>
      </c>
      <c r="I2335" s="544" t="s">
        <v>2478</v>
      </c>
      <c r="J2335" s="543" t="s">
        <v>2478</v>
      </c>
      <c r="K2335" s="543" t="s">
        <v>2478</v>
      </c>
      <c r="L2335" s="543" t="s">
        <v>2478</v>
      </c>
      <c r="M2335" s="543" t="s">
        <v>2478</v>
      </c>
      <c r="N2335" s="543" t="s">
        <v>2478</v>
      </c>
      <c r="O2335" s="543" t="s">
        <v>2478</v>
      </c>
      <c r="P2335" s="543" t="s">
        <v>2478</v>
      </c>
      <c r="Q2335" s="543" t="s">
        <v>2478</v>
      </c>
      <c r="R2335" s="543" t="s">
        <v>2478</v>
      </c>
      <c r="S2335" s="543" t="s">
        <v>2478</v>
      </c>
    </row>
    <row r="2336" spans="1:19">
      <c r="A2336" s="540" t="s">
        <v>8025</v>
      </c>
      <c r="B2336" s="541"/>
      <c r="C2336" s="541"/>
      <c r="D2336" s="542">
        <v>50002</v>
      </c>
      <c r="E2336" s="542">
        <v>50002</v>
      </c>
      <c r="F2336" s="542" t="s">
        <v>8060</v>
      </c>
      <c r="G2336" s="540" t="s">
        <v>8061</v>
      </c>
      <c r="H2336" s="542" t="s">
        <v>2546</v>
      </c>
      <c r="I2336" s="541" t="s">
        <v>2478</v>
      </c>
      <c r="J2336" s="540" t="s">
        <v>2478</v>
      </c>
      <c r="K2336" s="540" t="s">
        <v>2478</v>
      </c>
      <c r="L2336" s="540" t="s">
        <v>2478</v>
      </c>
      <c r="M2336" s="540" t="s">
        <v>2478</v>
      </c>
      <c r="N2336" s="540" t="s">
        <v>2478</v>
      </c>
      <c r="O2336" s="540" t="s">
        <v>2478</v>
      </c>
      <c r="P2336" s="540" t="s">
        <v>2478</v>
      </c>
      <c r="Q2336" s="540" t="s">
        <v>2478</v>
      </c>
      <c r="R2336" s="540" t="s">
        <v>2478</v>
      </c>
      <c r="S2336" s="540" t="s">
        <v>2478</v>
      </c>
    </row>
    <row r="2337" spans="1:19">
      <c r="A2337" s="543" t="s">
        <v>8025</v>
      </c>
      <c r="B2337" s="544"/>
      <c r="C2337" s="544"/>
      <c r="D2337" s="545">
        <v>50002</v>
      </c>
      <c r="E2337" s="545">
        <v>50002</v>
      </c>
      <c r="F2337" s="545" t="s">
        <v>8062</v>
      </c>
      <c r="G2337" s="543" t="s">
        <v>8063</v>
      </c>
      <c r="H2337" s="545" t="s">
        <v>2546</v>
      </c>
      <c r="I2337" s="544" t="s">
        <v>2478</v>
      </c>
      <c r="J2337" s="543" t="s">
        <v>2478</v>
      </c>
      <c r="K2337" s="543" t="s">
        <v>2478</v>
      </c>
      <c r="L2337" s="543" t="s">
        <v>2478</v>
      </c>
      <c r="M2337" s="543" t="s">
        <v>2478</v>
      </c>
      <c r="N2337" s="543" t="s">
        <v>2478</v>
      </c>
      <c r="O2337" s="543" t="s">
        <v>2478</v>
      </c>
      <c r="P2337" s="543" t="s">
        <v>2478</v>
      </c>
      <c r="Q2337" s="543" t="s">
        <v>2478</v>
      </c>
      <c r="R2337" s="543" t="s">
        <v>2478</v>
      </c>
      <c r="S2337" s="543" t="s">
        <v>2478</v>
      </c>
    </row>
    <row r="2338" spans="1:19">
      <c r="A2338" s="540" t="s">
        <v>8025</v>
      </c>
      <c r="B2338" s="541"/>
      <c r="C2338" s="541"/>
      <c r="D2338" s="542">
        <v>50003</v>
      </c>
      <c r="E2338" s="542">
        <v>50003</v>
      </c>
      <c r="F2338" s="542" t="s">
        <v>8064</v>
      </c>
      <c r="G2338" s="540" t="s">
        <v>8065</v>
      </c>
      <c r="H2338" s="542" t="s">
        <v>2469</v>
      </c>
      <c r="I2338" s="541" t="s">
        <v>2478</v>
      </c>
      <c r="J2338" s="540" t="s">
        <v>2478</v>
      </c>
      <c r="K2338" s="540" t="s">
        <v>2478</v>
      </c>
      <c r="L2338" s="540" t="s">
        <v>2478</v>
      </c>
      <c r="M2338" s="540" t="s">
        <v>2478</v>
      </c>
      <c r="N2338" s="540" t="s">
        <v>2478</v>
      </c>
      <c r="O2338" s="540" t="s">
        <v>2478</v>
      </c>
      <c r="P2338" s="540" t="s">
        <v>2478</v>
      </c>
      <c r="Q2338" s="540" t="s">
        <v>2478</v>
      </c>
      <c r="R2338" s="540" t="s">
        <v>2478</v>
      </c>
      <c r="S2338" s="540" t="s">
        <v>2478</v>
      </c>
    </row>
    <row r="2339" spans="1:19">
      <c r="A2339" s="543" t="s">
        <v>8025</v>
      </c>
      <c r="B2339" s="544"/>
      <c r="C2339" s="544"/>
      <c r="D2339" s="545">
        <v>50002</v>
      </c>
      <c r="E2339" s="545">
        <v>50002</v>
      </c>
      <c r="F2339" s="545" t="s">
        <v>8066</v>
      </c>
      <c r="G2339" s="543" t="s">
        <v>8067</v>
      </c>
      <c r="H2339" s="545" t="s">
        <v>2546</v>
      </c>
      <c r="I2339" s="544" t="s">
        <v>2478</v>
      </c>
      <c r="J2339" s="543" t="s">
        <v>2478</v>
      </c>
      <c r="K2339" s="543" t="s">
        <v>2478</v>
      </c>
      <c r="L2339" s="543" t="s">
        <v>2478</v>
      </c>
      <c r="M2339" s="543" t="s">
        <v>2478</v>
      </c>
      <c r="N2339" s="543" t="s">
        <v>2478</v>
      </c>
      <c r="O2339" s="543" t="s">
        <v>2478</v>
      </c>
      <c r="P2339" s="543" t="s">
        <v>2478</v>
      </c>
      <c r="Q2339" s="543" t="s">
        <v>2478</v>
      </c>
      <c r="R2339" s="543" t="s">
        <v>2478</v>
      </c>
      <c r="S2339" s="543" t="s">
        <v>2478</v>
      </c>
    </row>
    <row r="2340" spans="1:19">
      <c r="A2340" s="540" t="s">
        <v>8025</v>
      </c>
      <c r="B2340" s="541"/>
      <c r="C2340" s="541"/>
      <c r="D2340" s="542">
        <v>50002</v>
      </c>
      <c r="E2340" s="542">
        <v>50002</v>
      </c>
      <c r="F2340" s="542" t="s">
        <v>8068</v>
      </c>
      <c r="G2340" s="540" t="s">
        <v>8069</v>
      </c>
      <c r="H2340" s="542" t="s">
        <v>2546</v>
      </c>
      <c r="I2340" s="541" t="s">
        <v>2478</v>
      </c>
      <c r="J2340" s="540" t="s">
        <v>2478</v>
      </c>
      <c r="K2340" s="540" t="s">
        <v>2478</v>
      </c>
      <c r="L2340" s="540" t="s">
        <v>2478</v>
      </c>
      <c r="M2340" s="540" t="s">
        <v>2478</v>
      </c>
      <c r="N2340" s="540" t="s">
        <v>2478</v>
      </c>
      <c r="O2340" s="540" t="s">
        <v>2478</v>
      </c>
      <c r="P2340" s="540" t="s">
        <v>2478</v>
      </c>
      <c r="Q2340" s="540" t="s">
        <v>2478</v>
      </c>
      <c r="R2340" s="540" t="s">
        <v>2478</v>
      </c>
      <c r="S2340" s="540" t="s">
        <v>2478</v>
      </c>
    </row>
    <row r="2341" spans="1:19">
      <c r="A2341" s="543" t="s">
        <v>8025</v>
      </c>
      <c r="B2341" s="544"/>
      <c r="C2341" s="544"/>
      <c r="D2341" s="545">
        <v>29000</v>
      </c>
      <c r="E2341" s="545" t="s">
        <v>8070</v>
      </c>
      <c r="F2341" s="545" t="s">
        <v>8071</v>
      </c>
      <c r="G2341" s="543" t="s">
        <v>8072</v>
      </c>
      <c r="H2341" s="545" t="s">
        <v>2469</v>
      </c>
      <c r="I2341" s="544" t="s">
        <v>2478</v>
      </c>
      <c r="J2341" s="543" t="s">
        <v>2478</v>
      </c>
      <c r="K2341" s="543" t="s">
        <v>2478</v>
      </c>
      <c r="L2341" s="543" t="s">
        <v>2478</v>
      </c>
      <c r="M2341" s="543" t="s">
        <v>2478</v>
      </c>
      <c r="N2341" s="543" t="s">
        <v>2478</v>
      </c>
      <c r="O2341" s="543" t="s">
        <v>2478</v>
      </c>
      <c r="P2341" s="543" t="s">
        <v>2478</v>
      </c>
      <c r="Q2341" s="543" t="s">
        <v>2478</v>
      </c>
      <c r="R2341" s="543" t="s">
        <v>2478</v>
      </c>
      <c r="S2341" s="543" t="s">
        <v>2478</v>
      </c>
    </row>
    <row r="2342" spans="1:19">
      <c r="A2342" s="540" t="s">
        <v>8073</v>
      </c>
      <c r="B2342" s="541"/>
      <c r="C2342" s="541"/>
      <c r="D2342" s="542">
        <v>90023</v>
      </c>
      <c r="E2342" s="542">
        <v>90023</v>
      </c>
      <c r="F2342" s="542" t="s">
        <v>8074</v>
      </c>
      <c r="G2342" s="540" t="s">
        <v>8075</v>
      </c>
      <c r="H2342" s="542" t="s">
        <v>2546</v>
      </c>
      <c r="I2342" s="541" t="s">
        <v>2478</v>
      </c>
      <c r="J2342" s="540" t="s">
        <v>2478</v>
      </c>
      <c r="K2342" s="540" t="s">
        <v>2478</v>
      </c>
      <c r="L2342" s="540" t="s">
        <v>2478</v>
      </c>
      <c r="M2342" s="540" t="s">
        <v>2478</v>
      </c>
      <c r="N2342" s="540" t="s">
        <v>2478</v>
      </c>
      <c r="O2342" s="540" t="s">
        <v>2478</v>
      </c>
      <c r="P2342" s="540" t="s">
        <v>2478</v>
      </c>
      <c r="Q2342" s="540" t="s">
        <v>2478</v>
      </c>
      <c r="R2342" s="540" t="s">
        <v>2478</v>
      </c>
      <c r="S2342" s="540" t="s">
        <v>2478</v>
      </c>
    </row>
    <row r="2343" spans="1:19">
      <c r="A2343" s="543" t="s">
        <v>8073</v>
      </c>
      <c r="B2343" s="544"/>
      <c r="C2343" s="544"/>
      <c r="D2343" s="545">
        <v>90023</v>
      </c>
      <c r="E2343" s="545">
        <v>90023</v>
      </c>
      <c r="F2343" s="545" t="s">
        <v>8076</v>
      </c>
      <c r="G2343" s="543" t="s">
        <v>8077</v>
      </c>
      <c r="H2343" s="545" t="s">
        <v>2469</v>
      </c>
      <c r="I2343" s="544" t="s">
        <v>2478</v>
      </c>
      <c r="J2343" s="543" t="s">
        <v>2478</v>
      </c>
      <c r="K2343" s="543" t="s">
        <v>2478</v>
      </c>
      <c r="L2343" s="543" t="s">
        <v>2478</v>
      </c>
      <c r="M2343" s="543" t="s">
        <v>2478</v>
      </c>
      <c r="N2343" s="543" t="s">
        <v>2478</v>
      </c>
      <c r="O2343" s="543" t="s">
        <v>2478</v>
      </c>
      <c r="P2343" s="543" t="s">
        <v>2478</v>
      </c>
      <c r="Q2343" s="543" t="s">
        <v>2478</v>
      </c>
      <c r="R2343" s="543" t="s">
        <v>2478</v>
      </c>
      <c r="S2343" s="543" t="s">
        <v>2478</v>
      </c>
    </row>
    <row r="2344" spans="1:19">
      <c r="A2344" s="540" t="s">
        <v>8078</v>
      </c>
      <c r="B2344" s="541"/>
      <c r="C2344" s="541"/>
      <c r="D2344" s="542">
        <v>90007</v>
      </c>
      <c r="E2344" s="542">
        <v>90007</v>
      </c>
      <c r="F2344" s="542" t="s">
        <v>8079</v>
      </c>
      <c r="G2344" s="540" t="s">
        <v>8080</v>
      </c>
      <c r="H2344" s="542" t="s">
        <v>2546</v>
      </c>
      <c r="I2344" s="541" t="s">
        <v>2478</v>
      </c>
      <c r="J2344" s="540" t="s">
        <v>2478</v>
      </c>
      <c r="K2344" s="540" t="s">
        <v>2478</v>
      </c>
      <c r="L2344" s="540" t="s">
        <v>2478</v>
      </c>
      <c r="M2344" s="540" t="s">
        <v>2478</v>
      </c>
      <c r="N2344" s="540" t="s">
        <v>2478</v>
      </c>
      <c r="O2344" s="540" t="s">
        <v>2478</v>
      </c>
      <c r="P2344" s="540" t="s">
        <v>2478</v>
      </c>
      <c r="Q2344" s="540" t="s">
        <v>2478</v>
      </c>
      <c r="R2344" s="540" t="s">
        <v>2478</v>
      </c>
      <c r="S2344" s="540" t="s">
        <v>2478</v>
      </c>
    </row>
    <row r="2345" spans="1:19">
      <c r="A2345" s="543" t="s">
        <v>8081</v>
      </c>
      <c r="B2345" s="544"/>
      <c r="C2345" s="544"/>
      <c r="D2345" s="545">
        <v>90012</v>
      </c>
      <c r="E2345" s="545">
        <v>90012</v>
      </c>
      <c r="F2345" s="545" t="s">
        <v>8082</v>
      </c>
      <c r="G2345" s="543" t="s">
        <v>8083</v>
      </c>
      <c r="H2345" s="545" t="s">
        <v>3468</v>
      </c>
      <c r="I2345" s="544" t="s">
        <v>2478</v>
      </c>
      <c r="J2345" s="543" t="s">
        <v>2478</v>
      </c>
      <c r="K2345" s="543" t="s">
        <v>2478</v>
      </c>
      <c r="L2345" s="543" t="s">
        <v>2478</v>
      </c>
      <c r="M2345" s="543" t="s">
        <v>2478</v>
      </c>
      <c r="N2345" s="543" t="s">
        <v>2478</v>
      </c>
      <c r="O2345" s="543" t="s">
        <v>2478</v>
      </c>
      <c r="P2345" s="543" t="s">
        <v>2478</v>
      </c>
      <c r="Q2345" s="543" t="s">
        <v>2478</v>
      </c>
      <c r="R2345" s="543" t="s">
        <v>2478</v>
      </c>
      <c r="S2345" s="543" t="s">
        <v>2478</v>
      </c>
    </row>
    <row r="2346" spans="1:19">
      <c r="A2346" s="540" t="s">
        <v>8081</v>
      </c>
      <c r="B2346" s="541"/>
      <c r="C2346" s="541"/>
      <c r="D2346" s="542">
        <v>90012</v>
      </c>
      <c r="E2346" s="542">
        <v>90012</v>
      </c>
      <c r="F2346" s="542" t="s">
        <v>8084</v>
      </c>
      <c r="G2346" s="540" t="s">
        <v>8085</v>
      </c>
      <c r="H2346" s="542" t="s">
        <v>2469</v>
      </c>
      <c r="I2346" s="541" t="s">
        <v>2478</v>
      </c>
      <c r="J2346" s="540" t="s">
        <v>2478</v>
      </c>
      <c r="K2346" s="540" t="s">
        <v>2478</v>
      </c>
      <c r="L2346" s="540" t="s">
        <v>2478</v>
      </c>
      <c r="M2346" s="540" t="s">
        <v>2478</v>
      </c>
      <c r="N2346" s="540" t="s">
        <v>2478</v>
      </c>
      <c r="O2346" s="540" t="s">
        <v>2478</v>
      </c>
      <c r="P2346" s="540" t="s">
        <v>2478</v>
      </c>
      <c r="Q2346" s="540" t="s">
        <v>2478</v>
      </c>
      <c r="R2346" s="540" t="s">
        <v>2478</v>
      </c>
      <c r="S2346" s="540" t="s">
        <v>2478</v>
      </c>
    </row>
    <row r="2347" spans="1:19">
      <c r="A2347" s="543" t="s">
        <v>8081</v>
      </c>
      <c r="B2347" s="544"/>
      <c r="C2347" s="544"/>
      <c r="D2347" s="545">
        <v>90016</v>
      </c>
      <c r="E2347" s="545">
        <v>90016</v>
      </c>
      <c r="F2347" s="545" t="s">
        <v>8086</v>
      </c>
      <c r="G2347" s="543" t="s">
        <v>8087</v>
      </c>
      <c r="H2347" s="545" t="s">
        <v>2469</v>
      </c>
      <c r="I2347" s="544" t="s">
        <v>2478</v>
      </c>
      <c r="J2347" s="543" t="s">
        <v>2478</v>
      </c>
      <c r="K2347" s="543" t="s">
        <v>2478</v>
      </c>
      <c r="L2347" s="543" t="s">
        <v>2478</v>
      </c>
      <c r="M2347" s="543" t="s">
        <v>2478</v>
      </c>
      <c r="N2347" s="543" t="s">
        <v>2478</v>
      </c>
      <c r="O2347" s="543" t="s">
        <v>2478</v>
      </c>
      <c r="P2347" s="543" t="s">
        <v>2478</v>
      </c>
      <c r="Q2347" s="543" t="s">
        <v>2478</v>
      </c>
      <c r="R2347" s="543" t="s">
        <v>2478</v>
      </c>
      <c r="S2347" s="543" t="s">
        <v>2478</v>
      </c>
    </row>
    <row r="2348" spans="1:19">
      <c r="A2348" s="540" t="s">
        <v>8081</v>
      </c>
      <c r="B2348" s="541"/>
      <c r="C2348" s="541"/>
      <c r="D2348" s="542">
        <v>90041</v>
      </c>
      <c r="E2348" s="542">
        <v>90041</v>
      </c>
      <c r="F2348" s="542" t="s">
        <v>8088</v>
      </c>
      <c r="G2348" s="540" t="s">
        <v>8089</v>
      </c>
      <c r="H2348" s="542" t="s">
        <v>3468</v>
      </c>
      <c r="I2348" s="541" t="s">
        <v>2478</v>
      </c>
      <c r="J2348" s="540" t="s">
        <v>2478</v>
      </c>
      <c r="K2348" s="540" t="s">
        <v>2478</v>
      </c>
      <c r="L2348" s="540" t="s">
        <v>2478</v>
      </c>
      <c r="M2348" s="540" t="s">
        <v>2478</v>
      </c>
      <c r="N2348" s="540" t="s">
        <v>2478</v>
      </c>
      <c r="O2348" s="540" t="s">
        <v>2478</v>
      </c>
      <c r="P2348" s="540" t="s">
        <v>2478</v>
      </c>
      <c r="Q2348" s="540" t="s">
        <v>2478</v>
      </c>
      <c r="R2348" s="540" t="s">
        <v>2478</v>
      </c>
      <c r="S2348" s="540" t="s">
        <v>2478</v>
      </c>
    </row>
    <row r="2349" spans="1:19">
      <c r="A2349" s="543" t="s">
        <v>8081</v>
      </c>
      <c r="B2349" s="544"/>
      <c r="C2349" s="544"/>
      <c r="D2349" s="545">
        <v>90012</v>
      </c>
      <c r="E2349" s="545">
        <v>90012</v>
      </c>
      <c r="F2349" s="545" t="s">
        <v>8090</v>
      </c>
      <c r="G2349" s="543" t="s">
        <v>8091</v>
      </c>
      <c r="H2349" s="545" t="s">
        <v>2469</v>
      </c>
      <c r="I2349" s="544" t="s">
        <v>2478</v>
      </c>
      <c r="J2349" s="543" t="s">
        <v>2478</v>
      </c>
      <c r="K2349" s="543" t="s">
        <v>2478</v>
      </c>
      <c r="L2349" s="543" t="s">
        <v>2478</v>
      </c>
      <c r="M2349" s="543" t="s">
        <v>2478</v>
      </c>
      <c r="N2349" s="543" t="s">
        <v>2478</v>
      </c>
      <c r="O2349" s="543" t="s">
        <v>2478</v>
      </c>
      <c r="P2349" s="543" t="s">
        <v>2478</v>
      </c>
      <c r="Q2349" s="543" t="s">
        <v>2478</v>
      </c>
      <c r="R2349" s="543" t="s">
        <v>2478</v>
      </c>
      <c r="S2349" s="543" t="s">
        <v>2478</v>
      </c>
    </row>
    <row r="2350" spans="1:19">
      <c r="A2350" s="540" t="s">
        <v>8081</v>
      </c>
      <c r="B2350" s="541"/>
      <c r="C2350" s="541"/>
      <c r="D2350" s="542">
        <v>90016</v>
      </c>
      <c r="E2350" s="542">
        <v>90016</v>
      </c>
      <c r="F2350" s="542" t="s">
        <v>8092</v>
      </c>
      <c r="G2350" s="540" t="s">
        <v>8093</v>
      </c>
      <c r="H2350" s="542" t="s">
        <v>2469</v>
      </c>
      <c r="I2350" s="541" t="s">
        <v>2478</v>
      </c>
      <c r="J2350" s="540" t="s">
        <v>2478</v>
      </c>
      <c r="K2350" s="540" t="s">
        <v>2478</v>
      </c>
      <c r="L2350" s="540" t="s">
        <v>2478</v>
      </c>
      <c r="M2350" s="540" t="s">
        <v>2478</v>
      </c>
      <c r="N2350" s="540" t="s">
        <v>2478</v>
      </c>
      <c r="O2350" s="540" t="s">
        <v>2478</v>
      </c>
      <c r="P2350" s="540" t="s">
        <v>2478</v>
      </c>
      <c r="Q2350" s="540" t="s">
        <v>2478</v>
      </c>
      <c r="R2350" s="540" t="s">
        <v>2478</v>
      </c>
      <c r="S2350" s="540" t="s">
        <v>2478</v>
      </c>
    </row>
    <row r="2351" spans="1:19">
      <c r="A2351" s="543" t="s">
        <v>8081</v>
      </c>
      <c r="B2351" s="544"/>
      <c r="C2351" s="544"/>
      <c r="D2351" s="545">
        <v>40018</v>
      </c>
      <c r="E2351" s="545">
        <v>40018</v>
      </c>
      <c r="F2351" s="545" t="s">
        <v>8094</v>
      </c>
      <c r="G2351" s="543" t="s">
        <v>8095</v>
      </c>
      <c r="H2351" s="545" t="s">
        <v>2469</v>
      </c>
      <c r="I2351" s="544" t="s">
        <v>2478</v>
      </c>
      <c r="J2351" s="543" t="s">
        <v>2478</v>
      </c>
      <c r="K2351" s="543" t="s">
        <v>2478</v>
      </c>
      <c r="L2351" s="543" t="s">
        <v>2478</v>
      </c>
      <c r="M2351" s="543" t="s">
        <v>2478</v>
      </c>
      <c r="N2351" s="543" t="s">
        <v>2478</v>
      </c>
      <c r="O2351" s="543" t="s">
        <v>2478</v>
      </c>
      <c r="P2351" s="543" t="s">
        <v>2478</v>
      </c>
      <c r="Q2351" s="543" t="s">
        <v>2478</v>
      </c>
      <c r="R2351" s="543" t="s">
        <v>2478</v>
      </c>
      <c r="S2351" s="543" t="s">
        <v>2478</v>
      </c>
    </row>
    <row r="2352" spans="1:19">
      <c r="A2352" s="540" t="s">
        <v>8081</v>
      </c>
      <c r="B2352" s="541"/>
      <c r="C2352" s="541"/>
      <c r="D2352" s="542">
        <v>90098</v>
      </c>
      <c r="E2352" s="542">
        <v>90098</v>
      </c>
      <c r="F2352" s="542" t="s">
        <v>8096</v>
      </c>
      <c r="G2352" s="540" t="s">
        <v>8097</v>
      </c>
      <c r="H2352" s="542" t="s">
        <v>2546</v>
      </c>
      <c r="I2352" s="541" t="s">
        <v>2478</v>
      </c>
      <c r="J2352" s="540" t="s">
        <v>2478</v>
      </c>
      <c r="K2352" s="540" t="s">
        <v>2478</v>
      </c>
      <c r="L2352" s="540" t="s">
        <v>2478</v>
      </c>
      <c r="M2352" s="540" t="s">
        <v>2478</v>
      </c>
      <c r="N2352" s="540" t="s">
        <v>2478</v>
      </c>
      <c r="O2352" s="540" t="s">
        <v>2478</v>
      </c>
      <c r="P2352" s="540" t="s">
        <v>2478</v>
      </c>
      <c r="Q2352" s="540" t="s">
        <v>2478</v>
      </c>
      <c r="R2352" s="540" t="s">
        <v>2478</v>
      </c>
      <c r="S2352" s="540" t="s">
        <v>2478</v>
      </c>
    </row>
    <row r="2353" spans="1:19">
      <c r="A2353" s="543" t="s">
        <v>8081</v>
      </c>
      <c r="B2353" s="544"/>
      <c r="C2353" s="544"/>
      <c r="D2353" s="545">
        <v>40001</v>
      </c>
      <c r="E2353" s="545">
        <v>40001</v>
      </c>
      <c r="F2353" s="545" t="s">
        <v>8098</v>
      </c>
      <c r="G2353" s="543" t="s">
        <v>8099</v>
      </c>
      <c r="H2353" s="545" t="s">
        <v>2469</v>
      </c>
      <c r="I2353" s="545" t="s">
        <v>2469</v>
      </c>
      <c r="J2353" s="543" t="s">
        <v>2478</v>
      </c>
      <c r="K2353" s="543" t="s">
        <v>2478</v>
      </c>
      <c r="L2353" s="543" t="s">
        <v>2478</v>
      </c>
      <c r="M2353" s="543" t="s">
        <v>2478</v>
      </c>
      <c r="N2353" s="543" t="s">
        <v>2478</v>
      </c>
      <c r="O2353" s="543" t="s">
        <v>2478</v>
      </c>
      <c r="P2353" s="543" t="s">
        <v>2478</v>
      </c>
      <c r="Q2353" s="543" t="s">
        <v>2478</v>
      </c>
      <c r="R2353" s="543" t="s">
        <v>2478</v>
      </c>
      <c r="S2353" s="543" t="s">
        <v>2478</v>
      </c>
    </row>
    <row r="2354" spans="1:19">
      <c r="A2354" s="540" t="s">
        <v>8081</v>
      </c>
      <c r="B2354" s="541"/>
      <c r="C2354" s="541"/>
      <c r="D2354" s="542">
        <v>90900</v>
      </c>
      <c r="E2354" s="542">
        <v>90900</v>
      </c>
      <c r="F2354" s="542" t="s">
        <v>8100</v>
      </c>
      <c r="G2354" s="540" t="s">
        <v>8101</v>
      </c>
      <c r="H2354" s="542" t="s">
        <v>2546</v>
      </c>
      <c r="I2354" s="542" t="s">
        <v>2469</v>
      </c>
      <c r="J2354" s="540" t="s">
        <v>2478</v>
      </c>
      <c r="K2354" s="540" t="s">
        <v>2478</v>
      </c>
      <c r="L2354" s="540" t="s">
        <v>2478</v>
      </c>
      <c r="M2354" s="540" t="s">
        <v>2478</v>
      </c>
      <c r="N2354" s="540" t="s">
        <v>2478</v>
      </c>
      <c r="O2354" s="540" t="s">
        <v>2478</v>
      </c>
      <c r="P2354" s="540" t="s">
        <v>2478</v>
      </c>
      <c r="Q2354" s="546">
        <v>44628.708333333336</v>
      </c>
      <c r="R2354" s="540" t="s">
        <v>2478</v>
      </c>
      <c r="S2354" s="540" t="s">
        <v>2478</v>
      </c>
    </row>
    <row r="2355" spans="1:19">
      <c r="A2355" s="543" t="s">
        <v>8081</v>
      </c>
      <c r="B2355" s="544"/>
      <c r="C2355" s="544"/>
      <c r="D2355" s="545">
        <v>90900</v>
      </c>
      <c r="E2355" s="545">
        <v>90900</v>
      </c>
      <c r="F2355" s="545" t="s">
        <v>8102</v>
      </c>
      <c r="G2355" s="543" t="s">
        <v>8103</v>
      </c>
      <c r="H2355" s="545" t="s">
        <v>2546</v>
      </c>
      <c r="I2355" s="545" t="s">
        <v>2469</v>
      </c>
      <c r="J2355" s="543" t="s">
        <v>2478</v>
      </c>
      <c r="K2355" s="543" t="s">
        <v>2478</v>
      </c>
      <c r="L2355" s="543" t="s">
        <v>2478</v>
      </c>
      <c r="M2355" s="543" t="s">
        <v>2478</v>
      </c>
      <c r="N2355" s="543" t="s">
        <v>2478</v>
      </c>
      <c r="O2355" s="543" t="s">
        <v>2478</v>
      </c>
      <c r="P2355" s="543" t="s">
        <v>2478</v>
      </c>
      <c r="Q2355" s="547">
        <v>44628.708333333336</v>
      </c>
      <c r="R2355" s="543" t="s">
        <v>2478</v>
      </c>
      <c r="S2355" s="543" t="s">
        <v>2478</v>
      </c>
    </row>
    <row r="2356" spans="1:19">
      <c r="A2356" s="540" t="s">
        <v>8081</v>
      </c>
      <c r="B2356" s="541"/>
      <c r="C2356" s="541"/>
      <c r="D2356" s="541"/>
      <c r="E2356" s="541"/>
      <c r="F2356" s="542" t="s">
        <v>8104</v>
      </c>
      <c r="G2356" s="540" t="s">
        <v>8105</v>
      </c>
      <c r="H2356" s="542" t="s">
        <v>2546</v>
      </c>
      <c r="I2356" s="541" t="s">
        <v>2478</v>
      </c>
      <c r="J2356" s="540" t="s">
        <v>2478</v>
      </c>
      <c r="K2356" s="540" t="s">
        <v>2478</v>
      </c>
      <c r="L2356" s="540" t="s">
        <v>2478</v>
      </c>
      <c r="M2356" s="540" t="s">
        <v>2478</v>
      </c>
      <c r="N2356" s="540" t="s">
        <v>2478</v>
      </c>
      <c r="O2356" s="540" t="s">
        <v>2478</v>
      </c>
      <c r="P2356" s="540" t="s">
        <v>2478</v>
      </c>
      <c r="Q2356" s="540" t="s">
        <v>2478</v>
      </c>
      <c r="R2356" s="540" t="s">
        <v>2478</v>
      </c>
      <c r="S2356" s="540" t="s">
        <v>2478</v>
      </c>
    </row>
    <row r="2357" spans="1:19">
      <c r="A2357" s="543" t="s">
        <v>8081</v>
      </c>
      <c r="B2357" s="544"/>
      <c r="C2357" s="544"/>
      <c r="D2357" s="545">
        <v>90900</v>
      </c>
      <c r="E2357" s="545">
        <v>90900</v>
      </c>
      <c r="F2357" s="545" t="s">
        <v>8106</v>
      </c>
      <c r="G2357" s="543" t="s">
        <v>8107</v>
      </c>
      <c r="H2357" s="545" t="s">
        <v>2546</v>
      </c>
      <c r="I2357" s="545" t="s">
        <v>2469</v>
      </c>
      <c r="J2357" s="543" t="s">
        <v>2478</v>
      </c>
      <c r="K2357" s="543" t="s">
        <v>2478</v>
      </c>
      <c r="L2357" s="543" t="s">
        <v>2478</v>
      </c>
      <c r="M2357" s="543" t="s">
        <v>2478</v>
      </c>
      <c r="N2357" s="543" t="s">
        <v>2478</v>
      </c>
      <c r="O2357" s="543" t="s">
        <v>2478</v>
      </c>
      <c r="P2357" s="543" t="s">
        <v>2478</v>
      </c>
      <c r="Q2357" s="547">
        <v>44628.708333333336</v>
      </c>
      <c r="R2357" s="543" t="s">
        <v>2478</v>
      </c>
      <c r="S2357" s="543" t="s">
        <v>2478</v>
      </c>
    </row>
    <row r="2358" spans="1:19">
      <c r="A2358" s="540" t="s">
        <v>8081</v>
      </c>
      <c r="B2358" s="541"/>
      <c r="C2358" s="541"/>
      <c r="D2358" s="542">
        <v>10160</v>
      </c>
      <c r="E2358" s="542">
        <v>10160</v>
      </c>
      <c r="F2358" s="542" t="s">
        <v>8108</v>
      </c>
      <c r="G2358" s="540" t="s">
        <v>8109</v>
      </c>
      <c r="H2358" s="542" t="s">
        <v>2546</v>
      </c>
      <c r="I2358" s="542" t="s">
        <v>2469</v>
      </c>
      <c r="J2358" s="540" t="s">
        <v>2478</v>
      </c>
      <c r="K2358" s="540" t="s">
        <v>2478</v>
      </c>
      <c r="L2358" s="540" t="s">
        <v>2478</v>
      </c>
      <c r="M2358" s="540" t="s">
        <v>2478</v>
      </c>
      <c r="N2358" s="540" t="s">
        <v>2478</v>
      </c>
      <c r="O2358" s="540" t="s">
        <v>2478</v>
      </c>
      <c r="P2358" s="540" t="s">
        <v>2478</v>
      </c>
      <c r="Q2358" s="540" t="s">
        <v>2478</v>
      </c>
      <c r="R2358" s="540" t="s">
        <v>2478</v>
      </c>
      <c r="S2358" s="540" t="s">
        <v>2478</v>
      </c>
    </row>
    <row r="2359" spans="1:19">
      <c r="A2359" s="543" t="s">
        <v>8081</v>
      </c>
      <c r="B2359" s="544"/>
      <c r="C2359" s="544"/>
      <c r="D2359" s="545">
        <v>90012</v>
      </c>
      <c r="E2359" s="545">
        <v>90012</v>
      </c>
      <c r="F2359" s="545" t="s">
        <v>8110</v>
      </c>
      <c r="G2359" s="543" t="s">
        <v>8111</v>
      </c>
      <c r="H2359" s="545" t="s">
        <v>3468</v>
      </c>
      <c r="I2359" s="544" t="s">
        <v>2478</v>
      </c>
      <c r="J2359" s="543" t="s">
        <v>2478</v>
      </c>
      <c r="K2359" s="543" t="s">
        <v>2478</v>
      </c>
      <c r="L2359" s="543" t="s">
        <v>2478</v>
      </c>
      <c r="M2359" s="543" t="s">
        <v>2478</v>
      </c>
      <c r="N2359" s="543" t="s">
        <v>2478</v>
      </c>
      <c r="O2359" s="543" t="s">
        <v>2478</v>
      </c>
      <c r="P2359" s="543" t="s">
        <v>2478</v>
      </c>
      <c r="Q2359" s="543" t="s">
        <v>2478</v>
      </c>
      <c r="R2359" s="543" t="s">
        <v>2478</v>
      </c>
      <c r="S2359" s="543" t="s">
        <v>2478</v>
      </c>
    </row>
    <row r="2360" spans="1:19">
      <c r="A2360" s="540" t="s">
        <v>8081</v>
      </c>
      <c r="B2360" s="541"/>
      <c r="C2360" s="541"/>
      <c r="D2360" s="542">
        <v>90012</v>
      </c>
      <c r="E2360" s="542">
        <v>90012</v>
      </c>
      <c r="F2360" s="542" t="s">
        <v>8112</v>
      </c>
      <c r="G2360" s="540" t="s">
        <v>8113</v>
      </c>
      <c r="H2360" s="542" t="s">
        <v>2546</v>
      </c>
      <c r="I2360" s="541" t="s">
        <v>2478</v>
      </c>
      <c r="J2360" s="540" t="s">
        <v>2478</v>
      </c>
      <c r="K2360" s="540" t="s">
        <v>2478</v>
      </c>
      <c r="L2360" s="540" t="s">
        <v>2478</v>
      </c>
      <c r="M2360" s="540" t="s">
        <v>2478</v>
      </c>
      <c r="N2360" s="540" t="s">
        <v>2478</v>
      </c>
      <c r="O2360" s="540" t="s">
        <v>2478</v>
      </c>
      <c r="P2360" s="540" t="s">
        <v>2478</v>
      </c>
      <c r="Q2360" s="540" t="s">
        <v>2478</v>
      </c>
      <c r="R2360" s="540" t="s">
        <v>2478</v>
      </c>
      <c r="S2360" s="540" t="s">
        <v>2478</v>
      </c>
    </row>
    <row r="2361" spans="1:19">
      <c r="A2361" s="543" t="s">
        <v>8081</v>
      </c>
      <c r="B2361" s="544"/>
      <c r="C2361" s="544"/>
      <c r="D2361" s="545">
        <v>90012</v>
      </c>
      <c r="E2361" s="545">
        <v>90012</v>
      </c>
      <c r="F2361" s="545" t="s">
        <v>8114</v>
      </c>
      <c r="G2361" s="543" t="s">
        <v>8115</v>
      </c>
      <c r="H2361" s="545" t="s">
        <v>2469</v>
      </c>
      <c r="I2361" s="544" t="s">
        <v>2478</v>
      </c>
      <c r="J2361" s="543" t="s">
        <v>2478</v>
      </c>
      <c r="K2361" s="543" t="s">
        <v>2478</v>
      </c>
      <c r="L2361" s="543" t="s">
        <v>2478</v>
      </c>
      <c r="M2361" s="543" t="s">
        <v>2478</v>
      </c>
      <c r="N2361" s="543" t="s">
        <v>2478</v>
      </c>
      <c r="O2361" s="543" t="s">
        <v>2478</v>
      </c>
      <c r="P2361" s="543" t="s">
        <v>2478</v>
      </c>
      <c r="Q2361" s="543" t="s">
        <v>2478</v>
      </c>
      <c r="R2361" s="543" t="s">
        <v>2478</v>
      </c>
      <c r="S2361" s="543" t="s">
        <v>2478</v>
      </c>
    </row>
    <row r="2362" spans="1:19">
      <c r="A2362" s="540" t="s">
        <v>8081</v>
      </c>
      <c r="B2362" s="542">
        <v>1294</v>
      </c>
      <c r="C2362" s="542">
        <v>83182</v>
      </c>
      <c r="D2362" s="542">
        <v>90102</v>
      </c>
      <c r="E2362" s="542">
        <v>90102</v>
      </c>
      <c r="F2362" s="542" t="s">
        <v>8116</v>
      </c>
      <c r="G2362" s="540" t="s">
        <v>8117</v>
      </c>
      <c r="H2362" s="542" t="s">
        <v>2546</v>
      </c>
      <c r="I2362" s="541" t="s">
        <v>2478</v>
      </c>
      <c r="J2362" s="540" t="s">
        <v>2478</v>
      </c>
      <c r="K2362" s="540" t="s">
        <v>2478</v>
      </c>
      <c r="L2362" s="540" t="s">
        <v>2546</v>
      </c>
      <c r="M2362" s="540" t="s">
        <v>6209</v>
      </c>
      <c r="N2362" s="540" t="s">
        <v>2210</v>
      </c>
      <c r="O2362" s="540" t="s">
        <v>2478</v>
      </c>
      <c r="P2362" s="540" t="s">
        <v>2478</v>
      </c>
      <c r="Q2362" s="540" t="s">
        <v>2478</v>
      </c>
      <c r="R2362" s="540" t="s">
        <v>2478</v>
      </c>
      <c r="S2362" s="546">
        <v>43866.533356481479</v>
      </c>
    </row>
    <row r="2363" spans="1:19">
      <c r="A2363" s="543" t="s">
        <v>8081</v>
      </c>
      <c r="B2363" s="544"/>
      <c r="C2363" s="544"/>
      <c r="D2363" s="545">
        <v>90005</v>
      </c>
      <c r="E2363" s="545">
        <v>90005</v>
      </c>
      <c r="F2363" s="545" t="s">
        <v>8118</v>
      </c>
      <c r="G2363" s="543" t="s">
        <v>8119</v>
      </c>
      <c r="H2363" s="545" t="s">
        <v>2469</v>
      </c>
      <c r="I2363" s="544" t="s">
        <v>2478</v>
      </c>
      <c r="J2363" s="543" t="s">
        <v>2478</v>
      </c>
      <c r="K2363" s="543" t="s">
        <v>2478</v>
      </c>
      <c r="L2363" s="543" t="s">
        <v>2478</v>
      </c>
      <c r="M2363" s="543" t="s">
        <v>2478</v>
      </c>
      <c r="N2363" s="543" t="s">
        <v>2478</v>
      </c>
      <c r="O2363" s="543" t="s">
        <v>2478</v>
      </c>
      <c r="P2363" s="543" t="s">
        <v>2478</v>
      </c>
      <c r="Q2363" s="543" t="s">
        <v>2478</v>
      </c>
      <c r="R2363" s="543" t="s">
        <v>2478</v>
      </c>
      <c r="S2363" s="543" t="s">
        <v>2478</v>
      </c>
    </row>
    <row r="2364" spans="1:19">
      <c r="A2364" s="540" t="s">
        <v>8081</v>
      </c>
      <c r="B2364" s="541"/>
      <c r="C2364" s="541"/>
      <c r="D2364" s="542">
        <v>90005</v>
      </c>
      <c r="E2364" s="542">
        <v>90005</v>
      </c>
      <c r="F2364" s="542" t="s">
        <v>8120</v>
      </c>
      <c r="G2364" s="540" t="s">
        <v>8121</v>
      </c>
      <c r="H2364" s="542" t="s">
        <v>2469</v>
      </c>
      <c r="I2364" s="541" t="s">
        <v>2478</v>
      </c>
      <c r="J2364" s="540" t="s">
        <v>2478</v>
      </c>
      <c r="K2364" s="540" t="s">
        <v>2478</v>
      </c>
      <c r="L2364" s="540" t="s">
        <v>2478</v>
      </c>
      <c r="M2364" s="540" t="s">
        <v>2478</v>
      </c>
      <c r="N2364" s="540" t="s">
        <v>2478</v>
      </c>
      <c r="O2364" s="540" t="s">
        <v>2478</v>
      </c>
      <c r="P2364" s="540" t="s">
        <v>2478</v>
      </c>
      <c r="Q2364" s="540" t="s">
        <v>2478</v>
      </c>
      <c r="R2364" s="540" t="s">
        <v>2478</v>
      </c>
      <c r="S2364" s="540" t="s">
        <v>2478</v>
      </c>
    </row>
    <row r="2365" spans="1:19">
      <c r="A2365" s="543" t="s">
        <v>8081</v>
      </c>
      <c r="B2365" s="544"/>
      <c r="C2365" s="544"/>
      <c r="D2365" s="545">
        <v>90005</v>
      </c>
      <c r="E2365" s="545">
        <v>90005</v>
      </c>
      <c r="F2365" s="545" t="s">
        <v>8122</v>
      </c>
      <c r="G2365" s="543" t="s">
        <v>8123</v>
      </c>
      <c r="H2365" s="545" t="s">
        <v>2469</v>
      </c>
      <c r="I2365" s="544" t="s">
        <v>2478</v>
      </c>
      <c r="J2365" s="543" t="s">
        <v>2478</v>
      </c>
      <c r="K2365" s="543" t="s">
        <v>2478</v>
      </c>
      <c r="L2365" s="543" t="s">
        <v>2478</v>
      </c>
      <c r="M2365" s="543" t="s">
        <v>2478</v>
      </c>
      <c r="N2365" s="543" t="s">
        <v>2478</v>
      </c>
      <c r="O2365" s="543" t="s">
        <v>2478</v>
      </c>
      <c r="P2365" s="543" t="s">
        <v>2478</v>
      </c>
      <c r="Q2365" s="543" t="s">
        <v>2478</v>
      </c>
      <c r="R2365" s="543" t="s">
        <v>2478</v>
      </c>
      <c r="S2365" s="543" t="s">
        <v>2478</v>
      </c>
    </row>
    <row r="2366" spans="1:19">
      <c r="A2366" s="540" t="s">
        <v>8081</v>
      </c>
      <c r="B2366" s="541"/>
      <c r="C2366" s="541"/>
      <c r="D2366" s="542">
        <v>90005</v>
      </c>
      <c r="E2366" s="542">
        <v>90005</v>
      </c>
      <c r="F2366" s="542" t="s">
        <v>8124</v>
      </c>
      <c r="G2366" s="540" t="s">
        <v>8125</v>
      </c>
      <c r="H2366" s="542" t="s">
        <v>2469</v>
      </c>
      <c r="I2366" s="541" t="s">
        <v>2478</v>
      </c>
      <c r="J2366" s="540" t="s">
        <v>2478</v>
      </c>
      <c r="K2366" s="540" t="s">
        <v>2478</v>
      </c>
      <c r="L2366" s="540" t="s">
        <v>2478</v>
      </c>
      <c r="M2366" s="540" t="s">
        <v>2478</v>
      </c>
      <c r="N2366" s="540" t="s">
        <v>2478</v>
      </c>
      <c r="O2366" s="540" t="s">
        <v>2478</v>
      </c>
      <c r="P2366" s="540" t="s">
        <v>2478</v>
      </c>
      <c r="Q2366" s="540" t="s">
        <v>2478</v>
      </c>
      <c r="R2366" s="540" t="s">
        <v>2478</v>
      </c>
      <c r="S2366" s="540" t="s">
        <v>2478</v>
      </c>
    </row>
    <row r="2367" spans="1:19">
      <c r="A2367" s="543" t="s">
        <v>8126</v>
      </c>
      <c r="B2367" s="544"/>
      <c r="C2367" s="544"/>
      <c r="D2367" s="545">
        <v>90012</v>
      </c>
      <c r="E2367" s="545">
        <v>90012</v>
      </c>
      <c r="F2367" s="545" t="s">
        <v>8127</v>
      </c>
      <c r="G2367" s="543" t="s">
        <v>8128</v>
      </c>
      <c r="H2367" s="545" t="s">
        <v>2469</v>
      </c>
      <c r="I2367" s="544" t="s">
        <v>2478</v>
      </c>
      <c r="J2367" s="543" t="s">
        <v>2478</v>
      </c>
      <c r="K2367" s="543" t="s">
        <v>2478</v>
      </c>
      <c r="L2367" s="543" t="s">
        <v>2478</v>
      </c>
      <c r="M2367" s="543" t="s">
        <v>2478</v>
      </c>
      <c r="N2367" s="543" t="s">
        <v>2478</v>
      </c>
      <c r="O2367" s="543" t="s">
        <v>2478</v>
      </c>
      <c r="P2367" s="543" t="s">
        <v>2478</v>
      </c>
      <c r="Q2367" s="543" t="s">
        <v>2478</v>
      </c>
      <c r="R2367" s="543" t="s">
        <v>2478</v>
      </c>
      <c r="S2367" s="543" t="s">
        <v>2478</v>
      </c>
    </row>
    <row r="2368" spans="1:19">
      <c r="A2368" s="540" t="s">
        <v>8126</v>
      </c>
      <c r="B2368" s="541"/>
      <c r="C2368" s="541"/>
      <c r="D2368" s="542">
        <v>30059</v>
      </c>
      <c r="E2368" s="542">
        <v>30059</v>
      </c>
      <c r="F2368" s="542" t="s">
        <v>8129</v>
      </c>
      <c r="G2368" s="540" t="s">
        <v>8130</v>
      </c>
      <c r="H2368" s="542" t="s">
        <v>3468</v>
      </c>
      <c r="I2368" s="542" t="s">
        <v>2469</v>
      </c>
      <c r="J2368" s="540" t="s">
        <v>2478</v>
      </c>
      <c r="K2368" s="540" t="s">
        <v>2478</v>
      </c>
      <c r="L2368" s="540" t="s">
        <v>2478</v>
      </c>
      <c r="M2368" s="540" t="s">
        <v>2478</v>
      </c>
      <c r="N2368" s="540" t="s">
        <v>2478</v>
      </c>
      <c r="O2368" s="540" t="s">
        <v>2478</v>
      </c>
      <c r="P2368" s="540" t="s">
        <v>2478</v>
      </c>
      <c r="Q2368" s="546">
        <v>45040.708333333336</v>
      </c>
      <c r="R2368" s="540" t="s">
        <v>2478</v>
      </c>
      <c r="S2368" s="540" t="s">
        <v>2478</v>
      </c>
    </row>
    <row r="2369" spans="1:19">
      <c r="A2369" s="543" t="s">
        <v>8126</v>
      </c>
      <c r="B2369" s="544"/>
      <c r="C2369" s="544"/>
      <c r="D2369" s="545">
        <v>30059</v>
      </c>
      <c r="E2369" s="545">
        <v>30059</v>
      </c>
      <c r="F2369" s="545" t="s">
        <v>8131</v>
      </c>
      <c r="G2369" s="543" t="s">
        <v>8132</v>
      </c>
      <c r="H2369" s="545" t="s">
        <v>3468</v>
      </c>
      <c r="I2369" s="545" t="s">
        <v>2469</v>
      </c>
      <c r="J2369" s="543" t="s">
        <v>2478</v>
      </c>
      <c r="K2369" s="543" t="s">
        <v>2478</v>
      </c>
      <c r="L2369" s="543" t="s">
        <v>2478</v>
      </c>
      <c r="M2369" s="543" t="s">
        <v>2478</v>
      </c>
      <c r="N2369" s="543" t="s">
        <v>2478</v>
      </c>
      <c r="O2369" s="543" t="s">
        <v>2478</v>
      </c>
      <c r="P2369" s="543" t="s">
        <v>2478</v>
      </c>
      <c r="Q2369" s="547">
        <v>45040.708333333336</v>
      </c>
      <c r="R2369" s="543" t="s">
        <v>2478</v>
      </c>
      <c r="S2369" s="543" t="s">
        <v>2478</v>
      </c>
    </row>
    <row r="2370" spans="1:19">
      <c r="A2370" s="540" t="s">
        <v>8126</v>
      </c>
      <c r="B2370" s="541"/>
      <c r="C2370" s="541"/>
      <c r="D2370" s="542">
        <v>30059</v>
      </c>
      <c r="E2370" s="542">
        <v>30059</v>
      </c>
      <c r="F2370" s="542" t="s">
        <v>8133</v>
      </c>
      <c r="G2370" s="540" t="s">
        <v>8134</v>
      </c>
      <c r="H2370" s="542" t="s">
        <v>3468</v>
      </c>
      <c r="I2370" s="542" t="s">
        <v>2469</v>
      </c>
      <c r="J2370" s="540" t="s">
        <v>2478</v>
      </c>
      <c r="K2370" s="540" t="s">
        <v>2478</v>
      </c>
      <c r="L2370" s="540" t="s">
        <v>2478</v>
      </c>
      <c r="M2370" s="540" t="s">
        <v>2478</v>
      </c>
      <c r="N2370" s="540" t="s">
        <v>2478</v>
      </c>
      <c r="O2370" s="540" t="s">
        <v>2478</v>
      </c>
      <c r="P2370" s="540" t="s">
        <v>2478</v>
      </c>
      <c r="Q2370" s="546">
        <v>45040.708333333336</v>
      </c>
      <c r="R2370" s="540" t="s">
        <v>2478</v>
      </c>
      <c r="S2370" s="540" t="s">
        <v>2478</v>
      </c>
    </row>
    <row r="2371" spans="1:19">
      <c r="A2371" s="543" t="s">
        <v>8126</v>
      </c>
      <c r="B2371" s="544"/>
      <c r="C2371" s="544"/>
      <c r="D2371" s="545">
        <v>30059</v>
      </c>
      <c r="E2371" s="545">
        <v>30059</v>
      </c>
      <c r="F2371" s="545" t="s">
        <v>8135</v>
      </c>
      <c r="G2371" s="543" t="s">
        <v>8136</v>
      </c>
      <c r="H2371" s="545" t="s">
        <v>3468</v>
      </c>
      <c r="I2371" s="545" t="s">
        <v>2469</v>
      </c>
      <c r="J2371" s="543" t="s">
        <v>2478</v>
      </c>
      <c r="K2371" s="543" t="s">
        <v>2478</v>
      </c>
      <c r="L2371" s="543" t="s">
        <v>2478</v>
      </c>
      <c r="M2371" s="543" t="s">
        <v>2478</v>
      </c>
      <c r="N2371" s="543" t="s">
        <v>2478</v>
      </c>
      <c r="O2371" s="543" t="s">
        <v>2478</v>
      </c>
      <c r="P2371" s="543" t="s">
        <v>2478</v>
      </c>
      <c r="Q2371" s="547">
        <v>45040.708333333336</v>
      </c>
      <c r="R2371" s="543" t="s">
        <v>2478</v>
      </c>
      <c r="S2371" s="543" t="s">
        <v>2478</v>
      </c>
    </row>
    <row r="2372" spans="1:19">
      <c r="A2372" s="540" t="s">
        <v>8126</v>
      </c>
      <c r="B2372" s="541"/>
      <c r="C2372" s="541"/>
      <c r="D2372" s="542">
        <v>30059</v>
      </c>
      <c r="E2372" s="542">
        <v>30059</v>
      </c>
      <c r="F2372" s="542" t="s">
        <v>8137</v>
      </c>
      <c r="G2372" s="540" t="s">
        <v>8138</v>
      </c>
      <c r="H2372" s="542" t="s">
        <v>3468</v>
      </c>
      <c r="I2372" s="542" t="s">
        <v>2469</v>
      </c>
      <c r="J2372" s="540" t="s">
        <v>2478</v>
      </c>
      <c r="K2372" s="540" t="s">
        <v>2478</v>
      </c>
      <c r="L2372" s="540" t="s">
        <v>2478</v>
      </c>
      <c r="M2372" s="540" t="s">
        <v>2478</v>
      </c>
      <c r="N2372" s="540" t="s">
        <v>2478</v>
      </c>
      <c r="O2372" s="540" t="s">
        <v>2478</v>
      </c>
      <c r="P2372" s="540" t="s">
        <v>2478</v>
      </c>
      <c r="Q2372" s="546">
        <v>45040.708333333336</v>
      </c>
      <c r="R2372" s="540" t="s">
        <v>2478</v>
      </c>
      <c r="S2372" s="540" t="s">
        <v>2478</v>
      </c>
    </row>
    <row r="2373" spans="1:19">
      <c r="A2373" s="543" t="s">
        <v>8126</v>
      </c>
      <c r="B2373" s="544"/>
      <c r="C2373" s="544"/>
      <c r="D2373" s="545">
        <v>30059</v>
      </c>
      <c r="E2373" s="545">
        <v>30059</v>
      </c>
      <c r="F2373" s="545" t="s">
        <v>8139</v>
      </c>
      <c r="G2373" s="543" t="s">
        <v>8140</v>
      </c>
      <c r="H2373" s="545" t="s">
        <v>3468</v>
      </c>
      <c r="I2373" s="545" t="s">
        <v>2469</v>
      </c>
      <c r="J2373" s="543" t="s">
        <v>2478</v>
      </c>
      <c r="K2373" s="543" t="s">
        <v>2478</v>
      </c>
      <c r="L2373" s="543" t="s">
        <v>2478</v>
      </c>
      <c r="M2373" s="543" t="s">
        <v>2478</v>
      </c>
      <c r="N2373" s="543" t="s">
        <v>2478</v>
      </c>
      <c r="O2373" s="543" t="s">
        <v>2478</v>
      </c>
      <c r="P2373" s="543" t="s">
        <v>2478</v>
      </c>
      <c r="Q2373" s="547">
        <v>45040.708333333336</v>
      </c>
      <c r="R2373" s="543" t="s">
        <v>2478</v>
      </c>
      <c r="S2373" s="543" t="s">
        <v>2478</v>
      </c>
    </row>
    <row r="2374" spans="1:19">
      <c r="A2374" s="540" t="s">
        <v>8126</v>
      </c>
      <c r="B2374" s="541"/>
      <c r="C2374" s="541"/>
      <c r="D2374" s="542">
        <v>30059</v>
      </c>
      <c r="E2374" s="542">
        <v>30059</v>
      </c>
      <c r="F2374" s="542" t="s">
        <v>8141</v>
      </c>
      <c r="G2374" s="540" t="s">
        <v>8142</v>
      </c>
      <c r="H2374" s="542" t="s">
        <v>3468</v>
      </c>
      <c r="I2374" s="542" t="s">
        <v>2469</v>
      </c>
      <c r="J2374" s="540" t="s">
        <v>2478</v>
      </c>
      <c r="K2374" s="540" t="s">
        <v>2478</v>
      </c>
      <c r="L2374" s="540" t="s">
        <v>2478</v>
      </c>
      <c r="M2374" s="540" t="s">
        <v>2478</v>
      </c>
      <c r="N2374" s="540" t="s">
        <v>2478</v>
      </c>
      <c r="O2374" s="540" t="s">
        <v>2478</v>
      </c>
      <c r="P2374" s="540" t="s">
        <v>2478</v>
      </c>
      <c r="Q2374" s="546">
        <v>45040.708333333336</v>
      </c>
      <c r="R2374" s="540" t="s">
        <v>2478</v>
      </c>
      <c r="S2374" s="540" t="s">
        <v>2478</v>
      </c>
    </row>
    <row r="2375" spans="1:19">
      <c r="A2375" s="543" t="s">
        <v>8126</v>
      </c>
      <c r="B2375" s="544"/>
      <c r="C2375" s="544"/>
      <c r="D2375" s="545">
        <v>30059</v>
      </c>
      <c r="E2375" s="545">
        <v>30059</v>
      </c>
      <c r="F2375" s="545" t="s">
        <v>8143</v>
      </c>
      <c r="G2375" s="543" t="s">
        <v>8144</v>
      </c>
      <c r="H2375" s="545" t="s">
        <v>3468</v>
      </c>
      <c r="I2375" s="545" t="s">
        <v>2469</v>
      </c>
      <c r="J2375" s="543" t="s">
        <v>2478</v>
      </c>
      <c r="K2375" s="543" t="s">
        <v>2478</v>
      </c>
      <c r="L2375" s="543" t="s">
        <v>2478</v>
      </c>
      <c r="M2375" s="543" t="s">
        <v>2478</v>
      </c>
      <c r="N2375" s="543" t="s">
        <v>2478</v>
      </c>
      <c r="O2375" s="543" t="s">
        <v>2478</v>
      </c>
      <c r="P2375" s="543" t="s">
        <v>2478</v>
      </c>
      <c r="Q2375" s="547">
        <v>45040.708333333336</v>
      </c>
      <c r="R2375" s="543" t="s">
        <v>2478</v>
      </c>
      <c r="S2375" s="543" t="s">
        <v>2478</v>
      </c>
    </row>
    <row r="2376" spans="1:19">
      <c r="A2376" s="540" t="s">
        <v>8126</v>
      </c>
      <c r="B2376" s="541"/>
      <c r="C2376" s="541"/>
      <c r="D2376" s="542">
        <v>30059</v>
      </c>
      <c r="E2376" s="542">
        <v>30059</v>
      </c>
      <c r="F2376" s="542" t="s">
        <v>8145</v>
      </c>
      <c r="G2376" s="540" t="s">
        <v>8146</v>
      </c>
      <c r="H2376" s="542" t="s">
        <v>3468</v>
      </c>
      <c r="I2376" s="542" t="s">
        <v>2469</v>
      </c>
      <c r="J2376" s="540" t="s">
        <v>2478</v>
      </c>
      <c r="K2376" s="540" t="s">
        <v>2478</v>
      </c>
      <c r="L2376" s="540" t="s">
        <v>2478</v>
      </c>
      <c r="M2376" s="540" t="s">
        <v>2478</v>
      </c>
      <c r="N2376" s="540" t="s">
        <v>2478</v>
      </c>
      <c r="O2376" s="540" t="s">
        <v>2478</v>
      </c>
      <c r="P2376" s="540" t="s">
        <v>2478</v>
      </c>
      <c r="Q2376" s="546">
        <v>45040.708333333336</v>
      </c>
      <c r="R2376" s="540" t="s">
        <v>2478</v>
      </c>
      <c r="S2376" s="540" t="s">
        <v>2478</v>
      </c>
    </row>
    <row r="2377" spans="1:19">
      <c r="A2377" s="543" t="s">
        <v>8126</v>
      </c>
      <c r="B2377" s="544"/>
      <c r="C2377" s="544"/>
      <c r="D2377" s="545">
        <v>30059</v>
      </c>
      <c r="E2377" s="545">
        <v>30059</v>
      </c>
      <c r="F2377" s="545" t="s">
        <v>8147</v>
      </c>
      <c r="G2377" s="543" t="s">
        <v>8148</v>
      </c>
      <c r="H2377" s="545" t="s">
        <v>3468</v>
      </c>
      <c r="I2377" s="545" t="s">
        <v>2469</v>
      </c>
      <c r="J2377" s="543" t="s">
        <v>2478</v>
      </c>
      <c r="K2377" s="543" t="s">
        <v>2478</v>
      </c>
      <c r="L2377" s="543" t="s">
        <v>2478</v>
      </c>
      <c r="M2377" s="543" t="s">
        <v>2478</v>
      </c>
      <c r="N2377" s="543" t="s">
        <v>2478</v>
      </c>
      <c r="O2377" s="543" t="s">
        <v>2478</v>
      </c>
      <c r="P2377" s="543" t="s">
        <v>2478</v>
      </c>
      <c r="Q2377" s="547">
        <v>45040.708333333336</v>
      </c>
      <c r="R2377" s="543" t="s">
        <v>2478</v>
      </c>
      <c r="S2377" s="543" t="s">
        <v>2478</v>
      </c>
    </row>
    <row r="2378" spans="1:19">
      <c r="A2378" s="540" t="s">
        <v>8126</v>
      </c>
      <c r="B2378" s="541"/>
      <c r="C2378" s="541"/>
      <c r="D2378" s="542">
        <v>30059</v>
      </c>
      <c r="E2378" s="542">
        <v>30059</v>
      </c>
      <c r="F2378" s="542" t="s">
        <v>8149</v>
      </c>
      <c r="G2378" s="540" t="s">
        <v>8150</v>
      </c>
      <c r="H2378" s="542" t="s">
        <v>3468</v>
      </c>
      <c r="I2378" s="542" t="s">
        <v>2469</v>
      </c>
      <c r="J2378" s="540" t="s">
        <v>2478</v>
      </c>
      <c r="K2378" s="540" t="s">
        <v>2478</v>
      </c>
      <c r="L2378" s="540" t="s">
        <v>2478</v>
      </c>
      <c r="M2378" s="540" t="s">
        <v>2478</v>
      </c>
      <c r="N2378" s="540" t="s">
        <v>2478</v>
      </c>
      <c r="O2378" s="540" t="s">
        <v>2478</v>
      </c>
      <c r="P2378" s="540" t="s">
        <v>2478</v>
      </c>
      <c r="Q2378" s="546">
        <v>45040.708333333336</v>
      </c>
      <c r="R2378" s="540" t="s">
        <v>2478</v>
      </c>
      <c r="S2378" s="540" t="s">
        <v>2478</v>
      </c>
    </row>
    <row r="2379" spans="1:19">
      <c r="A2379" s="543" t="s">
        <v>8126</v>
      </c>
      <c r="B2379" s="544"/>
      <c r="C2379" s="544"/>
      <c r="D2379" s="545">
        <v>30059</v>
      </c>
      <c r="E2379" s="545">
        <v>30059</v>
      </c>
      <c r="F2379" s="545" t="s">
        <v>8151</v>
      </c>
      <c r="G2379" s="543" t="s">
        <v>8152</v>
      </c>
      <c r="H2379" s="545" t="s">
        <v>3468</v>
      </c>
      <c r="I2379" s="545" t="s">
        <v>2469</v>
      </c>
      <c r="J2379" s="543" t="s">
        <v>2478</v>
      </c>
      <c r="K2379" s="543" t="s">
        <v>2478</v>
      </c>
      <c r="L2379" s="543" t="s">
        <v>2478</v>
      </c>
      <c r="M2379" s="543" t="s">
        <v>2478</v>
      </c>
      <c r="N2379" s="543" t="s">
        <v>2478</v>
      </c>
      <c r="O2379" s="543" t="s">
        <v>2478</v>
      </c>
      <c r="P2379" s="543" t="s">
        <v>2478</v>
      </c>
      <c r="Q2379" s="547">
        <v>45040.708333333336</v>
      </c>
      <c r="R2379" s="543" t="s">
        <v>2478</v>
      </c>
      <c r="S2379" s="543" t="s">
        <v>2478</v>
      </c>
    </row>
    <row r="2380" spans="1:19">
      <c r="A2380" s="540" t="s">
        <v>8126</v>
      </c>
      <c r="B2380" s="541"/>
      <c r="C2380" s="541"/>
      <c r="D2380" s="542">
        <v>30059</v>
      </c>
      <c r="E2380" s="542">
        <v>30059</v>
      </c>
      <c r="F2380" s="542" t="s">
        <v>8153</v>
      </c>
      <c r="G2380" s="540" t="s">
        <v>8154</v>
      </c>
      <c r="H2380" s="542" t="s">
        <v>3468</v>
      </c>
      <c r="I2380" s="542" t="s">
        <v>2469</v>
      </c>
      <c r="J2380" s="540" t="s">
        <v>2478</v>
      </c>
      <c r="K2380" s="540" t="s">
        <v>2478</v>
      </c>
      <c r="L2380" s="540" t="s">
        <v>2478</v>
      </c>
      <c r="M2380" s="540" t="s">
        <v>2478</v>
      </c>
      <c r="N2380" s="540" t="s">
        <v>2478</v>
      </c>
      <c r="O2380" s="540" t="s">
        <v>2478</v>
      </c>
      <c r="P2380" s="540" t="s">
        <v>2478</v>
      </c>
      <c r="Q2380" s="546">
        <v>45040.708333333336</v>
      </c>
      <c r="R2380" s="540" t="s">
        <v>2478</v>
      </c>
      <c r="S2380" s="540" t="s">
        <v>2478</v>
      </c>
    </row>
    <row r="2381" spans="1:19">
      <c r="A2381" s="543" t="s">
        <v>8126</v>
      </c>
      <c r="B2381" s="544"/>
      <c r="C2381" s="544"/>
      <c r="D2381" s="545">
        <v>30059</v>
      </c>
      <c r="E2381" s="545">
        <v>30059</v>
      </c>
      <c r="F2381" s="545" t="s">
        <v>8155</v>
      </c>
      <c r="G2381" s="543" t="s">
        <v>8156</v>
      </c>
      <c r="H2381" s="545" t="s">
        <v>3468</v>
      </c>
      <c r="I2381" s="545" t="s">
        <v>2469</v>
      </c>
      <c r="J2381" s="543" t="s">
        <v>2478</v>
      </c>
      <c r="K2381" s="543" t="s">
        <v>2478</v>
      </c>
      <c r="L2381" s="543" t="s">
        <v>2478</v>
      </c>
      <c r="M2381" s="543" t="s">
        <v>2478</v>
      </c>
      <c r="N2381" s="543" t="s">
        <v>2478</v>
      </c>
      <c r="O2381" s="543" t="s">
        <v>2478</v>
      </c>
      <c r="P2381" s="543" t="s">
        <v>2478</v>
      </c>
      <c r="Q2381" s="547">
        <v>45040.708333333336</v>
      </c>
      <c r="R2381" s="543" t="s">
        <v>2478</v>
      </c>
      <c r="S2381" s="543" t="s">
        <v>2478</v>
      </c>
    </row>
    <row r="2382" spans="1:19">
      <c r="A2382" s="540" t="s">
        <v>8126</v>
      </c>
      <c r="B2382" s="541"/>
      <c r="C2382" s="541"/>
      <c r="D2382" s="542">
        <v>30059</v>
      </c>
      <c r="E2382" s="542">
        <v>30059</v>
      </c>
      <c r="F2382" s="542" t="s">
        <v>8157</v>
      </c>
      <c r="G2382" s="540" t="s">
        <v>8158</v>
      </c>
      <c r="H2382" s="542" t="s">
        <v>3468</v>
      </c>
      <c r="I2382" s="542" t="s">
        <v>2469</v>
      </c>
      <c r="J2382" s="540" t="s">
        <v>2478</v>
      </c>
      <c r="K2382" s="540" t="s">
        <v>2478</v>
      </c>
      <c r="L2382" s="540" t="s">
        <v>2478</v>
      </c>
      <c r="M2382" s="540" t="s">
        <v>2478</v>
      </c>
      <c r="N2382" s="540" t="s">
        <v>2478</v>
      </c>
      <c r="O2382" s="540" t="s">
        <v>2478</v>
      </c>
      <c r="P2382" s="540" t="s">
        <v>2478</v>
      </c>
      <c r="Q2382" s="546">
        <v>45040.708333333336</v>
      </c>
      <c r="R2382" s="540" t="s">
        <v>2478</v>
      </c>
      <c r="S2382" s="540" t="s">
        <v>2478</v>
      </c>
    </row>
    <row r="2383" spans="1:19">
      <c r="A2383" s="543" t="s">
        <v>8126</v>
      </c>
      <c r="B2383" s="544"/>
      <c r="C2383" s="544"/>
      <c r="D2383" s="545">
        <v>30059</v>
      </c>
      <c r="E2383" s="545">
        <v>30059</v>
      </c>
      <c r="F2383" s="545" t="s">
        <v>8159</v>
      </c>
      <c r="G2383" s="543" t="s">
        <v>8160</v>
      </c>
      <c r="H2383" s="545" t="s">
        <v>3468</v>
      </c>
      <c r="I2383" s="545" t="s">
        <v>2469</v>
      </c>
      <c r="J2383" s="543" t="s">
        <v>2478</v>
      </c>
      <c r="K2383" s="543" t="s">
        <v>2478</v>
      </c>
      <c r="L2383" s="543" t="s">
        <v>2478</v>
      </c>
      <c r="M2383" s="543" t="s">
        <v>2478</v>
      </c>
      <c r="N2383" s="543" t="s">
        <v>2478</v>
      </c>
      <c r="O2383" s="543" t="s">
        <v>2478</v>
      </c>
      <c r="P2383" s="543" t="s">
        <v>2478</v>
      </c>
      <c r="Q2383" s="547">
        <v>45040.708333333336</v>
      </c>
      <c r="R2383" s="543" t="s">
        <v>2478</v>
      </c>
      <c r="S2383" s="543" t="s">
        <v>2478</v>
      </c>
    </row>
    <row r="2384" spans="1:19">
      <c r="A2384" s="540" t="s">
        <v>8126</v>
      </c>
      <c r="B2384" s="541"/>
      <c r="C2384" s="541"/>
      <c r="D2384" s="542">
        <v>30059</v>
      </c>
      <c r="E2384" s="542">
        <v>30059</v>
      </c>
      <c r="F2384" s="542" t="s">
        <v>8161</v>
      </c>
      <c r="G2384" s="540" t="s">
        <v>8162</v>
      </c>
      <c r="H2384" s="542" t="s">
        <v>3468</v>
      </c>
      <c r="I2384" s="542" t="s">
        <v>2469</v>
      </c>
      <c r="J2384" s="540" t="s">
        <v>2478</v>
      </c>
      <c r="K2384" s="540" t="s">
        <v>2478</v>
      </c>
      <c r="L2384" s="540" t="s">
        <v>2478</v>
      </c>
      <c r="M2384" s="540" t="s">
        <v>2478</v>
      </c>
      <c r="N2384" s="540" t="s">
        <v>2478</v>
      </c>
      <c r="O2384" s="540" t="s">
        <v>2478</v>
      </c>
      <c r="P2384" s="540" t="s">
        <v>2478</v>
      </c>
      <c r="Q2384" s="546">
        <v>45040.708333333336</v>
      </c>
      <c r="R2384" s="540" t="s">
        <v>2478</v>
      </c>
      <c r="S2384" s="540" t="s">
        <v>2478</v>
      </c>
    </row>
    <row r="2385" spans="1:19">
      <c r="A2385" s="543" t="s">
        <v>8126</v>
      </c>
      <c r="B2385" s="544"/>
      <c r="C2385" s="544"/>
      <c r="D2385" s="545">
        <v>30059</v>
      </c>
      <c r="E2385" s="545">
        <v>30059</v>
      </c>
      <c r="F2385" s="545" t="s">
        <v>8163</v>
      </c>
      <c r="G2385" s="543" t="s">
        <v>8164</v>
      </c>
      <c r="H2385" s="545" t="s">
        <v>2469</v>
      </c>
      <c r="I2385" s="545" t="s">
        <v>2469</v>
      </c>
      <c r="J2385" s="543" t="s">
        <v>2478</v>
      </c>
      <c r="K2385" s="543" t="s">
        <v>2478</v>
      </c>
      <c r="L2385" s="543" t="s">
        <v>2478</v>
      </c>
      <c r="M2385" s="543" t="s">
        <v>2478</v>
      </c>
      <c r="N2385" s="543" t="s">
        <v>2478</v>
      </c>
      <c r="O2385" s="543" t="s">
        <v>2478</v>
      </c>
      <c r="P2385" s="543" t="s">
        <v>2478</v>
      </c>
      <c r="Q2385" s="547">
        <v>45040.708333333336</v>
      </c>
      <c r="R2385" s="543" t="s">
        <v>2478</v>
      </c>
      <c r="S2385" s="543" t="s">
        <v>2478</v>
      </c>
    </row>
    <row r="2386" spans="1:19">
      <c r="A2386" s="540" t="s">
        <v>8126</v>
      </c>
      <c r="B2386" s="542">
        <v>11839</v>
      </c>
      <c r="C2386" s="542">
        <v>745859</v>
      </c>
      <c r="D2386" s="542">
        <v>30059</v>
      </c>
      <c r="E2386" s="542" t="s">
        <v>8165</v>
      </c>
      <c r="F2386" s="542" t="s">
        <v>8166</v>
      </c>
      <c r="G2386" s="540" t="s">
        <v>8167</v>
      </c>
      <c r="H2386" s="542" t="s">
        <v>2546</v>
      </c>
      <c r="I2386" s="542" t="s">
        <v>2469</v>
      </c>
      <c r="J2386" s="540" t="s">
        <v>2478</v>
      </c>
      <c r="K2386" s="540" t="s">
        <v>2478</v>
      </c>
      <c r="L2386" s="540" t="s">
        <v>2546</v>
      </c>
      <c r="M2386" s="540" t="s">
        <v>2478</v>
      </c>
      <c r="N2386" s="540" t="s">
        <v>7817</v>
      </c>
      <c r="O2386" s="546">
        <v>45302.333333333336</v>
      </c>
      <c r="P2386" s="546">
        <v>45302.333333333336</v>
      </c>
      <c r="Q2386" s="546">
        <v>45380.708333333336</v>
      </c>
      <c r="R2386" s="546">
        <v>45322</v>
      </c>
      <c r="S2386" s="546">
        <v>45553.635555555556</v>
      </c>
    </row>
    <row r="2387" spans="1:19">
      <c r="A2387" s="543" t="s">
        <v>8126</v>
      </c>
      <c r="B2387" s="545">
        <v>107959</v>
      </c>
      <c r="C2387" s="545">
        <v>746309</v>
      </c>
      <c r="D2387" s="545">
        <v>30059</v>
      </c>
      <c r="E2387" s="545" t="s">
        <v>8168</v>
      </c>
      <c r="F2387" s="545" t="s">
        <v>8169</v>
      </c>
      <c r="G2387" s="543" t="s">
        <v>8170</v>
      </c>
      <c r="H2387" s="545" t="s">
        <v>2546</v>
      </c>
      <c r="I2387" s="545" t="s">
        <v>2469</v>
      </c>
      <c r="J2387" s="543" t="s">
        <v>2478</v>
      </c>
      <c r="K2387" s="543" t="s">
        <v>2478</v>
      </c>
      <c r="L2387" s="543" t="s">
        <v>2546</v>
      </c>
      <c r="M2387" s="543" t="s">
        <v>6209</v>
      </c>
      <c r="N2387" s="543" t="s">
        <v>2210</v>
      </c>
      <c r="O2387" s="547">
        <v>45302.333333333336</v>
      </c>
      <c r="P2387" s="547">
        <v>45302.333333333336</v>
      </c>
      <c r="Q2387" s="547">
        <v>45618.708333333336</v>
      </c>
      <c r="R2387" s="547">
        <v>45383</v>
      </c>
      <c r="S2387" s="547">
        <v>46082.760960648149</v>
      </c>
    </row>
    <row r="2388" spans="1:19">
      <c r="A2388" s="540" t="s">
        <v>8126</v>
      </c>
      <c r="B2388" s="542">
        <v>107956</v>
      </c>
      <c r="C2388" s="542">
        <v>745856</v>
      </c>
      <c r="D2388" s="542">
        <v>30059</v>
      </c>
      <c r="E2388" s="542" t="s">
        <v>8171</v>
      </c>
      <c r="F2388" s="542" t="s">
        <v>8172</v>
      </c>
      <c r="G2388" s="540" t="s">
        <v>8173</v>
      </c>
      <c r="H2388" s="542" t="s">
        <v>2546</v>
      </c>
      <c r="I2388" s="542" t="s">
        <v>2469</v>
      </c>
      <c r="J2388" s="540" t="s">
        <v>2478</v>
      </c>
      <c r="K2388" s="540" t="s">
        <v>2478</v>
      </c>
      <c r="L2388" s="540" t="s">
        <v>2546</v>
      </c>
      <c r="M2388" s="540" t="s">
        <v>7319</v>
      </c>
      <c r="N2388" s="540" t="s">
        <v>7320</v>
      </c>
      <c r="O2388" s="546">
        <v>45336.333333333336</v>
      </c>
      <c r="P2388" s="546">
        <v>45336.333333333336</v>
      </c>
      <c r="Q2388" s="546">
        <v>45322.333333333336</v>
      </c>
      <c r="R2388" s="546">
        <v>45322</v>
      </c>
      <c r="S2388" s="546">
        <v>45694.844282407408</v>
      </c>
    </row>
    <row r="2389" spans="1:19">
      <c r="A2389" s="543" t="s">
        <v>8126</v>
      </c>
      <c r="B2389" s="545">
        <v>107956</v>
      </c>
      <c r="C2389" s="545">
        <v>745856</v>
      </c>
      <c r="D2389" s="545">
        <v>30059</v>
      </c>
      <c r="E2389" s="545" t="s">
        <v>8171</v>
      </c>
      <c r="F2389" s="545" t="s">
        <v>8174</v>
      </c>
      <c r="G2389" s="543" t="s">
        <v>8175</v>
      </c>
      <c r="H2389" s="545" t="s">
        <v>2546</v>
      </c>
      <c r="I2389" s="545" t="s">
        <v>2469</v>
      </c>
      <c r="J2389" s="543" t="s">
        <v>2478</v>
      </c>
      <c r="K2389" s="543" t="s">
        <v>2478</v>
      </c>
      <c r="L2389" s="543" t="s">
        <v>2546</v>
      </c>
      <c r="M2389" s="543" t="s">
        <v>7319</v>
      </c>
      <c r="N2389" s="543" t="s">
        <v>7320</v>
      </c>
      <c r="O2389" s="547">
        <v>45336.333333333336</v>
      </c>
      <c r="P2389" s="547">
        <v>45336.333333333336</v>
      </c>
      <c r="Q2389" s="547">
        <v>45322.333333333336</v>
      </c>
      <c r="R2389" s="547">
        <v>45322</v>
      </c>
      <c r="S2389" s="547">
        <v>45694.844282407408</v>
      </c>
    </row>
    <row r="2390" spans="1:19">
      <c r="A2390" s="540" t="s">
        <v>8126</v>
      </c>
      <c r="B2390" s="541"/>
      <c r="C2390" s="541"/>
      <c r="D2390" s="542">
        <v>30059</v>
      </c>
      <c r="E2390" s="542">
        <v>30059</v>
      </c>
      <c r="F2390" s="542" t="s">
        <v>8176</v>
      </c>
      <c r="G2390" s="540" t="s">
        <v>8177</v>
      </c>
      <c r="H2390" s="542" t="s">
        <v>2469</v>
      </c>
      <c r="I2390" s="542" t="s">
        <v>2469</v>
      </c>
      <c r="J2390" s="540" t="s">
        <v>2478</v>
      </c>
      <c r="K2390" s="540" t="s">
        <v>2478</v>
      </c>
      <c r="L2390" s="540" t="s">
        <v>2478</v>
      </c>
      <c r="M2390" s="540" t="s">
        <v>2478</v>
      </c>
      <c r="N2390" s="540" t="s">
        <v>2478</v>
      </c>
      <c r="O2390" s="540" t="s">
        <v>2478</v>
      </c>
      <c r="P2390" s="540" t="s">
        <v>2478</v>
      </c>
      <c r="Q2390" s="546">
        <v>45040.708333333336</v>
      </c>
      <c r="R2390" s="540" t="s">
        <v>2478</v>
      </c>
      <c r="S2390" s="540" t="s">
        <v>2478</v>
      </c>
    </row>
    <row r="2391" spans="1:19">
      <c r="A2391" s="543" t="s">
        <v>8126</v>
      </c>
      <c r="B2391" s="544"/>
      <c r="C2391" s="544"/>
      <c r="D2391" s="545">
        <v>30059</v>
      </c>
      <c r="E2391" s="545">
        <v>30059</v>
      </c>
      <c r="F2391" s="545" t="s">
        <v>8178</v>
      </c>
      <c r="G2391" s="543" t="s">
        <v>8179</v>
      </c>
      <c r="H2391" s="545" t="s">
        <v>2469</v>
      </c>
      <c r="I2391" s="545" t="s">
        <v>2469</v>
      </c>
      <c r="J2391" s="543" t="s">
        <v>2478</v>
      </c>
      <c r="K2391" s="543" t="s">
        <v>2478</v>
      </c>
      <c r="L2391" s="543" t="s">
        <v>2478</v>
      </c>
      <c r="M2391" s="543" t="s">
        <v>2478</v>
      </c>
      <c r="N2391" s="543" t="s">
        <v>2478</v>
      </c>
      <c r="O2391" s="543" t="s">
        <v>2478</v>
      </c>
      <c r="P2391" s="543" t="s">
        <v>2478</v>
      </c>
      <c r="Q2391" s="547">
        <v>45040.708333333336</v>
      </c>
      <c r="R2391" s="543" t="s">
        <v>2478</v>
      </c>
      <c r="S2391" s="543" t="s">
        <v>2478</v>
      </c>
    </row>
    <row r="2392" spans="1:19">
      <c r="A2392" s="540" t="s">
        <v>8126</v>
      </c>
      <c r="B2392" s="542">
        <v>107957</v>
      </c>
      <c r="C2392" s="542">
        <v>745861</v>
      </c>
      <c r="D2392" s="542">
        <v>30059</v>
      </c>
      <c r="E2392" s="542" t="s">
        <v>8180</v>
      </c>
      <c r="F2392" s="542" t="s">
        <v>8181</v>
      </c>
      <c r="G2392" s="540" t="s">
        <v>8182</v>
      </c>
      <c r="H2392" s="542" t="s">
        <v>2546</v>
      </c>
      <c r="I2392" s="542" t="s">
        <v>2469</v>
      </c>
      <c r="J2392" s="540" t="s">
        <v>2478</v>
      </c>
      <c r="K2392" s="540" t="s">
        <v>2478</v>
      </c>
      <c r="L2392" s="540" t="s">
        <v>2546</v>
      </c>
      <c r="M2392" s="540" t="s">
        <v>7324</v>
      </c>
      <c r="N2392" s="540" t="s">
        <v>2358</v>
      </c>
      <c r="O2392" s="546">
        <v>45358.333333333336</v>
      </c>
      <c r="P2392" s="546">
        <v>45358.333333333336</v>
      </c>
      <c r="Q2392" s="546">
        <v>45539.708333333336</v>
      </c>
      <c r="R2392" s="546">
        <v>45463</v>
      </c>
      <c r="S2392" s="546">
        <v>45694.844270833331</v>
      </c>
    </row>
    <row r="2393" spans="1:19">
      <c r="A2393" s="543" t="s">
        <v>8126</v>
      </c>
      <c r="B2393" s="545">
        <v>107957</v>
      </c>
      <c r="C2393" s="545">
        <v>745861</v>
      </c>
      <c r="D2393" s="545">
        <v>30059</v>
      </c>
      <c r="E2393" s="545" t="s">
        <v>8180</v>
      </c>
      <c r="F2393" s="545" t="s">
        <v>8183</v>
      </c>
      <c r="G2393" s="543" t="s">
        <v>8184</v>
      </c>
      <c r="H2393" s="545" t="s">
        <v>2546</v>
      </c>
      <c r="I2393" s="545" t="s">
        <v>2469</v>
      </c>
      <c r="J2393" s="543" t="s">
        <v>2478</v>
      </c>
      <c r="K2393" s="543" t="s">
        <v>2478</v>
      </c>
      <c r="L2393" s="543" t="s">
        <v>2546</v>
      </c>
      <c r="M2393" s="543" t="s">
        <v>7324</v>
      </c>
      <c r="N2393" s="543" t="s">
        <v>2358</v>
      </c>
      <c r="O2393" s="547">
        <v>45358.333333333336</v>
      </c>
      <c r="P2393" s="547">
        <v>45358.333333333336</v>
      </c>
      <c r="Q2393" s="547">
        <v>45539.708333333336</v>
      </c>
      <c r="R2393" s="547">
        <v>45463</v>
      </c>
      <c r="S2393" s="547">
        <v>45694.844270833331</v>
      </c>
    </row>
    <row r="2394" spans="1:19">
      <c r="A2394" s="540" t="s">
        <v>8126</v>
      </c>
      <c r="B2394" s="542">
        <v>107957</v>
      </c>
      <c r="C2394" s="542">
        <v>745861</v>
      </c>
      <c r="D2394" s="542">
        <v>30059</v>
      </c>
      <c r="E2394" s="542" t="s">
        <v>8180</v>
      </c>
      <c r="F2394" s="542" t="s">
        <v>8185</v>
      </c>
      <c r="G2394" s="540" t="s">
        <v>8186</v>
      </c>
      <c r="H2394" s="542" t="s">
        <v>2546</v>
      </c>
      <c r="I2394" s="542" t="s">
        <v>2469</v>
      </c>
      <c r="J2394" s="540" t="s">
        <v>2478</v>
      </c>
      <c r="K2394" s="540" t="s">
        <v>2478</v>
      </c>
      <c r="L2394" s="540" t="s">
        <v>2546</v>
      </c>
      <c r="M2394" s="540" t="s">
        <v>7324</v>
      </c>
      <c r="N2394" s="540" t="s">
        <v>2358</v>
      </c>
      <c r="O2394" s="546">
        <v>45358.333333333336</v>
      </c>
      <c r="P2394" s="546">
        <v>45358.333333333336</v>
      </c>
      <c r="Q2394" s="546">
        <v>45539.708333333336</v>
      </c>
      <c r="R2394" s="546">
        <v>45463</v>
      </c>
      <c r="S2394" s="546">
        <v>45694.844270833331</v>
      </c>
    </row>
    <row r="2395" spans="1:19">
      <c r="A2395" s="543" t="s">
        <v>8126</v>
      </c>
      <c r="B2395" s="545">
        <v>107957</v>
      </c>
      <c r="C2395" s="545">
        <v>745861</v>
      </c>
      <c r="D2395" s="545">
        <v>30059</v>
      </c>
      <c r="E2395" s="545" t="s">
        <v>8180</v>
      </c>
      <c r="F2395" s="545" t="s">
        <v>8187</v>
      </c>
      <c r="G2395" s="543" t="s">
        <v>8188</v>
      </c>
      <c r="H2395" s="545" t="s">
        <v>2546</v>
      </c>
      <c r="I2395" s="545" t="s">
        <v>2469</v>
      </c>
      <c r="J2395" s="543" t="s">
        <v>2478</v>
      </c>
      <c r="K2395" s="543" t="s">
        <v>2478</v>
      </c>
      <c r="L2395" s="543" t="s">
        <v>2546</v>
      </c>
      <c r="M2395" s="543" t="s">
        <v>7324</v>
      </c>
      <c r="N2395" s="543" t="s">
        <v>2358</v>
      </c>
      <c r="O2395" s="547">
        <v>45358.333333333336</v>
      </c>
      <c r="P2395" s="547">
        <v>45358.333333333336</v>
      </c>
      <c r="Q2395" s="547">
        <v>45539.708333333336</v>
      </c>
      <c r="R2395" s="547">
        <v>45463</v>
      </c>
      <c r="S2395" s="547">
        <v>45694.844270833331</v>
      </c>
    </row>
    <row r="2396" spans="1:19">
      <c r="A2396" s="540" t="s">
        <v>8126</v>
      </c>
      <c r="B2396" s="542">
        <v>108022</v>
      </c>
      <c r="C2396" s="542">
        <v>755211</v>
      </c>
      <c r="D2396" s="542">
        <v>30059</v>
      </c>
      <c r="E2396" s="542" t="s">
        <v>8189</v>
      </c>
      <c r="F2396" s="542" t="s">
        <v>8190</v>
      </c>
      <c r="G2396" s="540" t="s">
        <v>8191</v>
      </c>
      <c r="H2396" s="542" t="s">
        <v>2546</v>
      </c>
      <c r="I2396" s="542" t="s">
        <v>2469</v>
      </c>
      <c r="J2396" s="540" t="s">
        <v>2478</v>
      </c>
      <c r="K2396" s="540" t="s">
        <v>2478</v>
      </c>
      <c r="L2396" s="540" t="s">
        <v>2546</v>
      </c>
      <c r="M2396" s="540" t="s">
        <v>2478</v>
      </c>
      <c r="N2396" s="540" t="s">
        <v>7817</v>
      </c>
      <c r="O2396" s="546">
        <v>45463.333333333336</v>
      </c>
      <c r="P2396" s="546">
        <v>45463.333333333336</v>
      </c>
      <c r="Q2396" s="546">
        <v>45694.708333333336</v>
      </c>
      <c r="R2396" s="546">
        <v>45541</v>
      </c>
      <c r="S2396" s="546">
        <v>45694.844293981485</v>
      </c>
    </row>
    <row r="2397" spans="1:19">
      <c r="A2397" s="543" t="s">
        <v>8126</v>
      </c>
      <c r="B2397" s="545">
        <v>108000</v>
      </c>
      <c r="C2397" s="545">
        <v>752808</v>
      </c>
      <c r="D2397" s="545">
        <v>30059</v>
      </c>
      <c r="E2397" s="545" t="s">
        <v>8192</v>
      </c>
      <c r="F2397" s="545" t="s">
        <v>8193</v>
      </c>
      <c r="G2397" s="543" t="s">
        <v>8194</v>
      </c>
      <c r="H2397" s="545" t="s">
        <v>2546</v>
      </c>
      <c r="I2397" s="545" t="s">
        <v>2469</v>
      </c>
      <c r="J2397" s="543" t="s">
        <v>2478</v>
      </c>
      <c r="K2397" s="543" t="s">
        <v>2478</v>
      </c>
      <c r="L2397" s="543" t="s">
        <v>2546</v>
      </c>
      <c r="M2397" s="543" t="s">
        <v>7787</v>
      </c>
      <c r="N2397" s="543" t="s">
        <v>2423</v>
      </c>
      <c r="O2397" s="547">
        <v>45386.333333333336</v>
      </c>
      <c r="P2397" s="547">
        <v>45386.333333333336</v>
      </c>
      <c r="Q2397" s="547">
        <v>45539.708333333336</v>
      </c>
      <c r="R2397" s="547">
        <v>45539</v>
      </c>
      <c r="S2397" s="547">
        <v>45694.844317129631</v>
      </c>
    </row>
    <row r="2398" spans="1:19">
      <c r="A2398" s="540" t="s">
        <v>8126</v>
      </c>
      <c r="B2398" s="542">
        <v>108000</v>
      </c>
      <c r="C2398" s="542">
        <v>752808</v>
      </c>
      <c r="D2398" s="542">
        <v>30059</v>
      </c>
      <c r="E2398" s="542" t="s">
        <v>8192</v>
      </c>
      <c r="F2398" s="542" t="s">
        <v>8195</v>
      </c>
      <c r="G2398" s="540" t="s">
        <v>8196</v>
      </c>
      <c r="H2398" s="542" t="s">
        <v>2546</v>
      </c>
      <c r="I2398" s="542" t="s">
        <v>2469</v>
      </c>
      <c r="J2398" s="540" t="s">
        <v>2478</v>
      </c>
      <c r="K2398" s="540" t="s">
        <v>2478</v>
      </c>
      <c r="L2398" s="540" t="s">
        <v>2546</v>
      </c>
      <c r="M2398" s="540" t="s">
        <v>7787</v>
      </c>
      <c r="N2398" s="540" t="s">
        <v>2423</v>
      </c>
      <c r="O2398" s="546">
        <v>45386.333333333336</v>
      </c>
      <c r="P2398" s="546">
        <v>45386.333333333336</v>
      </c>
      <c r="Q2398" s="546">
        <v>45539.708333333336</v>
      </c>
      <c r="R2398" s="546">
        <v>45539</v>
      </c>
      <c r="S2398" s="546">
        <v>45694.844317129631</v>
      </c>
    </row>
    <row r="2399" spans="1:19">
      <c r="A2399" s="543" t="s">
        <v>8126</v>
      </c>
      <c r="B2399" s="545">
        <v>108000</v>
      </c>
      <c r="C2399" s="545">
        <v>752808</v>
      </c>
      <c r="D2399" s="545">
        <v>30059</v>
      </c>
      <c r="E2399" s="545" t="s">
        <v>8192</v>
      </c>
      <c r="F2399" s="545" t="s">
        <v>8197</v>
      </c>
      <c r="G2399" s="543" t="s">
        <v>8198</v>
      </c>
      <c r="H2399" s="545" t="s">
        <v>2546</v>
      </c>
      <c r="I2399" s="545" t="s">
        <v>2469</v>
      </c>
      <c r="J2399" s="543" t="s">
        <v>2478</v>
      </c>
      <c r="K2399" s="543" t="s">
        <v>2478</v>
      </c>
      <c r="L2399" s="543" t="s">
        <v>2546</v>
      </c>
      <c r="M2399" s="543" t="s">
        <v>7787</v>
      </c>
      <c r="N2399" s="543" t="s">
        <v>2423</v>
      </c>
      <c r="O2399" s="547">
        <v>45386.333333333336</v>
      </c>
      <c r="P2399" s="547">
        <v>45386.333333333336</v>
      </c>
      <c r="Q2399" s="547">
        <v>45539.708333333336</v>
      </c>
      <c r="R2399" s="547">
        <v>45539</v>
      </c>
      <c r="S2399" s="547">
        <v>45694.844317129631</v>
      </c>
    </row>
    <row r="2400" spans="1:19">
      <c r="A2400" s="540" t="s">
        <v>8126</v>
      </c>
      <c r="B2400" s="542">
        <v>108033</v>
      </c>
      <c r="C2400" s="542">
        <v>757687</v>
      </c>
      <c r="D2400" s="542">
        <v>30059</v>
      </c>
      <c r="E2400" s="542" t="s">
        <v>8199</v>
      </c>
      <c r="F2400" s="542" t="s">
        <v>8200</v>
      </c>
      <c r="G2400" s="540" t="s">
        <v>8201</v>
      </c>
      <c r="H2400" s="542" t="s">
        <v>2546</v>
      </c>
      <c r="I2400" s="542" t="s">
        <v>2469</v>
      </c>
      <c r="J2400" s="540" t="s">
        <v>2478</v>
      </c>
      <c r="K2400" s="540" t="s">
        <v>2478</v>
      </c>
      <c r="L2400" s="540" t="s">
        <v>2546</v>
      </c>
      <c r="M2400" s="540" t="s">
        <v>6209</v>
      </c>
      <c r="N2400" s="540" t="s">
        <v>2210</v>
      </c>
      <c r="O2400" s="546">
        <v>45344.333333333336</v>
      </c>
      <c r="P2400" s="546">
        <v>45344.333333333336</v>
      </c>
      <c r="Q2400" s="546">
        <v>45688.708333333336</v>
      </c>
      <c r="R2400" s="546">
        <v>45688</v>
      </c>
      <c r="S2400" s="546">
        <v>45960.844004629631</v>
      </c>
    </row>
    <row r="2401" spans="1:19">
      <c r="A2401" s="543" t="s">
        <v>8126</v>
      </c>
      <c r="B2401" s="545">
        <v>108033</v>
      </c>
      <c r="C2401" s="545">
        <v>757687</v>
      </c>
      <c r="D2401" s="545">
        <v>30059</v>
      </c>
      <c r="E2401" s="545" t="s">
        <v>8199</v>
      </c>
      <c r="F2401" s="545" t="s">
        <v>8202</v>
      </c>
      <c r="G2401" s="543" t="s">
        <v>8203</v>
      </c>
      <c r="H2401" s="545" t="s">
        <v>2546</v>
      </c>
      <c r="I2401" s="545" t="s">
        <v>2469</v>
      </c>
      <c r="J2401" s="543" t="s">
        <v>2478</v>
      </c>
      <c r="K2401" s="543" t="s">
        <v>2478</v>
      </c>
      <c r="L2401" s="543" t="s">
        <v>2546</v>
      </c>
      <c r="M2401" s="543" t="s">
        <v>6209</v>
      </c>
      <c r="N2401" s="543" t="s">
        <v>2210</v>
      </c>
      <c r="O2401" s="547">
        <v>45344.333333333336</v>
      </c>
      <c r="P2401" s="547">
        <v>45344.333333333336</v>
      </c>
      <c r="Q2401" s="547">
        <v>45688.708333333336</v>
      </c>
      <c r="R2401" s="547">
        <v>45688</v>
      </c>
      <c r="S2401" s="547">
        <v>45960.844004629631</v>
      </c>
    </row>
    <row r="2402" spans="1:19">
      <c r="A2402" s="540" t="s">
        <v>8126</v>
      </c>
      <c r="B2402" s="542">
        <v>108033</v>
      </c>
      <c r="C2402" s="542">
        <v>757687</v>
      </c>
      <c r="D2402" s="542">
        <v>30059</v>
      </c>
      <c r="E2402" s="542" t="s">
        <v>8199</v>
      </c>
      <c r="F2402" s="542" t="s">
        <v>8204</v>
      </c>
      <c r="G2402" s="540" t="s">
        <v>8205</v>
      </c>
      <c r="H2402" s="542" t="s">
        <v>2546</v>
      </c>
      <c r="I2402" s="542" t="s">
        <v>2469</v>
      </c>
      <c r="J2402" s="540" t="s">
        <v>2478</v>
      </c>
      <c r="K2402" s="540" t="s">
        <v>2478</v>
      </c>
      <c r="L2402" s="540" t="s">
        <v>2546</v>
      </c>
      <c r="M2402" s="540" t="s">
        <v>6209</v>
      </c>
      <c r="N2402" s="540" t="s">
        <v>2210</v>
      </c>
      <c r="O2402" s="546">
        <v>45344.333333333336</v>
      </c>
      <c r="P2402" s="546">
        <v>45344.333333333336</v>
      </c>
      <c r="Q2402" s="546">
        <v>45688.708333333336</v>
      </c>
      <c r="R2402" s="546">
        <v>45688</v>
      </c>
      <c r="S2402" s="546">
        <v>45960.844004629631</v>
      </c>
    </row>
    <row r="2403" spans="1:19">
      <c r="A2403" s="543" t="s">
        <v>8126</v>
      </c>
      <c r="B2403" s="545">
        <v>108033</v>
      </c>
      <c r="C2403" s="545">
        <v>757687</v>
      </c>
      <c r="D2403" s="545">
        <v>30059</v>
      </c>
      <c r="E2403" s="545" t="s">
        <v>8199</v>
      </c>
      <c r="F2403" s="545" t="s">
        <v>8206</v>
      </c>
      <c r="G2403" s="543" t="s">
        <v>8207</v>
      </c>
      <c r="H2403" s="545" t="s">
        <v>2546</v>
      </c>
      <c r="I2403" s="545" t="s">
        <v>2469</v>
      </c>
      <c r="J2403" s="543" t="s">
        <v>2478</v>
      </c>
      <c r="K2403" s="543" t="s">
        <v>2478</v>
      </c>
      <c r="L2403" s="543" t="s">
        <v>2546</v>
      </c>
      <c r="M2403" s="543" t="s">
        <v>6209</v>
      </c>
      <c r="N2403" s="543" t="s">
        <v>2210</v>
      </c>
      <c r="O2403" s="547">
        <v>45344.333333333336</v>
      </c>
      <c r="P2403" s="547">
        <v>45344.333333333336</v>
      </c>
      <c r="Q2403" s="547">
        <v>45688.708333333336</v>
      </c>
      <c r="R2403" s="547">
        <v>45688</v>
      </c>
      <c r="S2403" s="547">
        <v>45960.844004629631</v>
      </c>
    </row>
    <row r="2404" spans="1:19">
      <c r="A2404" s="540" t="s">
        <v>8126</v>
      </c>
      <c r="B2404" s="542">
        <v>108035</v>
      </c>
      <c r="C2404" s="542">
        <v>757692</v>
      </c>
      <c r="D2404" s="542">
        <v>30059</v>
      </c>
      <c r="E2404" s="542" t="s">
        <v>8208</v>
      </c>
      <c r="F2404" s="542" t="s">
        <v>8209</v>
      </c>
      <c r="G2404" s="540" t="s">
        <v>8210</v>
      </c>
      <c r="H2404" s="542" t="s">
        <v>2546</v>
      </c>
      <c r="I2404" s="542" t="s">
        <v>2469</v>
      </c>
      <c r="J2404" s="540" t="s">
        <v>2478</v>
      </c>
      <c r="K2404" s="540" t="s">
        <v>2478</v>
      </c>
      <c r="L2404" s="540" t="s">
        <v>2546</v>
      </c>
      <c r="M2404" s="540" t="s">
        <v>7324</v>
      </c>
      <c r="N2404" s="540" t="s">
        <v>2358</v>
      </c>
      <c r="O2404" s="546">
        <v>45520.333333333336</v>
      </c>
      <c r="P2404" s="546">
        <v>45520.333333333336</v>
      </c>
      <c r="Q2404" s="546">
        <v>45688.333333333336</v>
      </c>
      <c r="R2404" s="546">
        <v>45688</v>
      </c>
      <c r="S2404" s="546">
        <v>45903.843969907408</v>
      </c>
    </row>
    <row r="2405" spans="1:19">
      <c r="A2405" s="543" t="s">
        <v>8126</v>
      </c>
      <c r="B2405" s="545">
        <v>108037</v>
      </c>
      <c r="C2405" s="545">
        <v>757696</v>
      </c>
      <c r="D2405" s="545">
        <v>30059</v>
      </c>
      <c r="E2405" s="545" t="s">
        <v>8211</v>
      </c>
      <c r="F2405" s="545" t="s">
        <v>8212</v>
      </c>
      <c r="G2405" s="543" t="s">
        <v>8213</v>
      </c>
      <c r="H2405" s="545" t="s">
        <v>2546</v>
      </c>
      <c r="I2405" s="545" t="s">
        <v>2469</v>
      </c>
      <c r="J2405" s="543" t="s">
        <v>2478</v>
      </c>
      <c r="K2405" s="543" t="s">
        <v>2478</v>
      </c>
      <c r="L2405" s="543" t="s">
        <v>2546</v>
      </c>
      <c r="M2405" s="543" t="s">
        <v>7324</v>
      </c>
      <c r="N2405" s="543" t="s">
        <v>2358</v>
      </c>
      <c r="O2405" s="547">
        <v>45281.333333333336</v>
      </c>
      <c r="P2405" s="547">
        <v>45281.333333333336</v>
      </c>
      <c r="Q2405" s="547">
        <v>45688.708333333336</v>
      </c>
      <c r="R2405" s="547">
        <v>45688</v>
      </c>
      <c r="S2405" s="547">
        <v>45917.802337962959</v>
      </c>
    </row>
    <row r="2406" spans="1:19">
      <c r="A2406" s="540" t="s">
        <v>8126</v>
      </c>
      <c r="B2406" s="541"/>
      <c r="C2406" s="541"/>
      <c r="D2406" s="542">
        <v>30059</v>
      </c>
      <c r="E2406" s="542">
        <v>30059</v>
      </c>
      <c r="F2406" s="542" t="s">
        <v>8214</v>
      </c>
      <c r="G2406" s="540" t="s">
        <v>8215</v>
      </c>
      <c r="H2406" s="542" t="s">
        <v>2469</v>
      </c>
      <c r="I2406" s="542" t="s">
        <v>2469</v>
      </c>
      <c r="J2406" s="540" t="s">
        <v>2478</v>
      </c>
      <c r="K2406" s="540" t="s">
        <v>2478</v>
      </c>
      <c r="L2406" s="540" t="s">
        <v>2478</v>
      </c>
      <c r="M2406" s="540" t="s">
        <v>2478</v>
      </c>
      <c r="N2406" s="540" t="s">
        <v>2478</v>
      </c>
      <c r="O2406" s="540" t="s">
        <v>2478</v>
      </c>
      <c r="P2406" s="540" t="s">
        <v>2478</v>
      </c>
      <c r="Q2406" s="546">
        <v>45040.708333333336</v>
      </c>
      <c r="R2406" s="540" t="s">
        <v>2478</v>
      </c>
      <c r="S2406" s="540" t="s">
        <v>2478</v>
      </c>
    </row>
    <row r="2407" spans="1:19">
      <c r="A2407" s="543" t="s">
        <v>8126</v>
      </c>
      <c r="B2407" s="544"/>
      <c r="C2407" s="544"/>
      <c r="D2407" s="545">
        <v>30059</v>
      </c>
      <c r="E2407" s="545">
        <v>30059</v>
      </c>
      <c r="F2407" s="545" t="s">
        <v>8216</v>
      </c>
      <c r="G2407" s="543" t="s">
        <v>8217</v>
      </c>
      <c r="H2407" s="545" t="s">
        <v>2469</v>
      </c>
      <c r="I2407" s="545" t="s">
        <v>2469</v>
      </c>
      <c r="J2407" s="543" t="s">
        <v>2478</v>
      </c>
      <c r="K2407" s="543" t="s">
        <v>2478</v>
      </c>
      <c r="L2407" s="543" t="s">
        <v>2478</v>
      </c>
      <c r="M2407" s="543" t="s">
        <v>2478</v>
      </c>
      <c r="N2407" s="543" t="s">
        <v>2478</v>
      </c>
      <c r="O2407" s="543" t="s">
        <v>2478</v>
      </c>
      <c r="P2407" s="543" t="s">
        <v>2478</v>
      </c>
      <c r="Q2407" s="547">
        <v>45040.708333333336</v>
      </c>
      <c r="R2407" s="543" t="s">
        <v>2478</v>
      </c>
      <c r="S2407" s="543" t="s">
        <v>2478</v>
      </c>
    </row>
    <row r="2408" spans="1:19">
      <c r="A2408" s="540" t="s">
        <v>8126</v>
      </c>
      <c r="B2408" s="542">
        <v>108037</v>
      </c>
      <c r="C2408" s="542">
        <v>757696</v>
      </c>
      <c r="D2408" s="542">
        <v>30059</v>
      </c>
      <c r="E2408" s="542" t="s">
        <v>8211</v>
      </c>
      <c r="F2408" s="542" t="s">
        <v>8218</v>
      </c>
      <c r="G2408" s="540" t="s">
        <v>8219</v>
      </c>
      <c r="H2408" s="542" t="s">
        <v>2546</v>
      </c>
      <c r="I2408" s="542" t="s">
        <v>2469</v>
      </c>
      <c r="J2408" s="540" t="s">
        <v>2478</v>
      </c>
      <c r="K2408" s="540" t="s">
        <v>2478</v>
      </c>
      <c r="L2408" s="540" t="s">
        <v>2546</v>
      </c>
      <c r="M2408" s="540" t="s">
        <v>7324</v>
      </c>
      <c r="N2408" s="540" t="s">
        <v>2358</v>
      </c>
      <c r="O2408" s="546">
        <v>45281.333333333336</v>
      </c>
      <c r="P2408" s="546">
        <v>45281.333333333336</v>
      </c>
      <c r="Q2408" s="546">
        <v>45688.708333333336</v>
      </c>
      <c r="R2408" s="546">
        <v>45688</v>
      </c>
      <c r="S2408" s="546">
        <v>45917.802337962959</v>
      </c>
    </row>
    <row r="2409" spans="1:19">
      <c r="A2409" s="543" t="s">
        <v>8126</v>
      </c>
      <c r="B2409" s="544"/>
      <c r="C2409" s="544"/>
      <c r="D2409" s="545">
        <v>30059</v>
      </c>
      <c r="E2409" s="545">
        <v>30059</v>
      </c>
      <c r="F2409" s="545" t="s">
        <v>8220</v>
      </c>
      <c r="G2409" s="543" t="s">
        <v>8221</v>
      </c>
      <c r="H2409" s="545" t="s">
        <v>2469</v>
      </c>
      <c r="I2409" s="545" t="s">
        <v>2469</v>
      </c>
      <c r="J2409" s="543" t="s">
        <v>2478</v>
      </c>
      <c r="K2409" s="543" t="s">
        <v>2478</v>
      </c>
      <c r="L2409" s="543" t="s">
        <v>2478</v>
      </c>
      <c r="M2409" s="543" t="s">
        <v>2478</v>
      </c>
      <c r="N2409" s="543" t="s">
        <v>2478</v>
      </c>
      <c r="O2409" s="543" t="s">
        <v>2478</v>
      </c>
      <c r="P2409" s="543" t="s">
        <v>2478</v>
      </c>
      <c r="Q2409" s="547">
        <v>45040.708333333336</v>
      </c>
      <c r="R2409" s="543" t="s">
        <v>2478</v>
      </c>
      <c r="S2409" s="543" t="s">
        <v>2478</v>
      </c>
    </row>
    <row r="2410" spans="1:19">
      <c r="A2410" s="540" t="s">
        <v>8126</v>
      </c>
      <c r="B2410" s="541"/>
      <c r="C2410" s="541"/>
      <c r="D2410" s="542">
        <v>30059</v>
      </c>
      <c r="E2410" s="542">
        <v>30059</v>
      </c>
      <c r="F2410" s="542" t="s">
        <v>8222</v>
      </c>
      <c r="G2410" s="540" t="s">
        <v>8223</v>
      </c>
      <c r="H2410" s="542" t="s">
        <v>2469</v>
      </c>
      <c r="I2410" s="542" t="s">
        <v>2469</v>
      </c>
      <c r="J2410" s="540" t="s">
        <v>2478</v>
      </c>
      <c r="K2410" s="540" t="s">
        <v>2478</v>
      </c>
      <c r="L2410" s="540" t="s">
        <v>2478</v>
      </c>
      <c r="M2410" s="540" t="s">
        <v>2478</v>
      </c>
      <c r="N2410" s="540" t="s">
        <v>2478</v>
      </c>
      <c r="O2410" s="540" t="s">
        <v>2478</v>
      </c>
      <c r="P2410" s="540" t="s">
        <v>2478</v>
      </c>
      <c r="Q2410" s="546">
        <v>45040.708333333336</v>
      </c>
      <c r="R2410" s="540" t="s">
        <v>2478</v>
      </c>
      <c r="S2410" s="540" t="s">
        <v>2478</v>
      </c>
    </row>
    <row r="2411" spans="1:19">
      <c r="A2411" s="543" t="s">
        <v>8126</v>
      </c>
      <c r="B2411" s="544"/>
      <c r="C2411" s="544"/>
      <c r="D2411" s="545">
        <v>30059</v>
      </c>
      <c r="E2411" s="545">
        <v>30059</v>
      </c>
      <c r="F2411" s="545" t="s">
        <v>8224</v>
      </c>
      <c r="G2411" s="543" t="s">
        <v>8225</v>
      </c>
      <c r="H2411" s="545" t="s">
        <v>2469</v>
      </c>
      <c r="I2411" s="545" t="s">
        <v>2469</v>
      </c>
      <c r="J2411" s="543" t="s">
        <v>2478</v>
      </c>
      <c r="K2411" s="543" t="s">
        <v>2478</v>
      </c>
      <c r="L2411" s="543" t="s">
        <v>2478</v>
      </c>
      <c r="M2411" s="543" t="s">
        <v>2478</v>
      </c>
      <c r="N2411" s="543" t="s">
        <v>2478</v>
      </c>
      <c r="O2411" s="543" t="s">
        <v>2478</v>
      </c>
      <c r="P2411" s="543" t="s">
        <v>2478</v>
      </c>
      <c r="Q2411" s="547">
        <v>45040.708333333336</v>
      </c>
      <c r="R2411" s="543" t="s">
        <v>2478</v>
      </c>
      <c r="S2411" s="543" t="s">
        <v>2478</v>
      </c>
    </row>
    <row r="2412" spans="1:19">
      <c r="A2412" s="540" t="s">
        <v>8126</v>
      </c>
      <c r="B2412" s="541"/>
      <c r="C2412" s="541"/>
      <c r="D2412" s="542">
        <v>30059</v>
      </c>
      <c r="E2412" s="542">
        <v>30059</v>
      </c>
      <c r="F2412" s="542" t="s">
        <v>8226</v>
      </c>
      <c r="G2412" s="540" t="s">
        <v>8227</v>
      </c>
      <c r="H2412" s="542" t="s">
        <v>2469</v>
      </c>
      <c r="I2412" s="542" t="s">
        <v>2469</v>
      </c>
      <c r="J2412" s="540" t="s">
        <v>2478</v>
      </c>
      <c r="K2412" s="540" t="s">
        <v>2478</v>
      </c>
      <c r="L2412" s="540" t="s">
        <v>2478</v>
      </c>
      <c r="M2412" s="540" t="s">
        <v>2478</v>
      </c>
      <c r="N2412" s="540" t="s">
        <v>2478</v>
      </c>
      <c r="O2412" s="540" t="s">
        <v>2478</v>
      </c>
      <c r="P2412" s="540" t="s">
        <v>2478</v>
      </c>
      <c r="Q2412" s="546">
        <v>45040.708333333336</v>
      </c>
      <c r="R2412" s="540" t="s">
        <v>2478</v>
      </c>
      <c r="S2412" s="540" t="s">
        <v>2478</v>
      </c>
    </row>
    <row r="2413" spans="1:19">
      <c r="A2413" s="543" t="s">
        <v>8126</v>
      </c>
      <c r="B2413" s="544"/>
      <c r="C2413" s="544"/>
      <c r="D2413" s="545">
        <v>30059</v>
      </c>
      <c r="E2413" s="545">
        <v>30059</v>
      </c>
      <c r="F2413" s="545" t="s">
        <v>8228</v>
      </c>
      <c r="G2413" s="543" t="s">
        <v>8229</v>
      </c>
      <c r="H2413" s="545" t="s">
        <v>2469</v>
      </c>
      <c r="I2413" s="545" t="s">
        <v>2469</v>
      </c>
      <c r="J2413" s="543" t="s">
        <v>2478</v>
      </c>
      <c r="K2413" s="543" t="s">
        <v>2478</v>
      </c>
      <c r="L2413" s="543" t="s">
        <v>2478</v>
      </c>
      <c r="M2413" s="543" t="s">
        <v>2478</v>
      </c>
      <c r="N2413" s="543" t="s">
        <v>2478</v>
      </c>
      <c r="O2413" s="543" t="s">
        <v>2478</v>
      </c>
      <c r="P2413" s="543" t="s">
        <v>2478</v>
      </c>
      <c r="Q2413" s="547">
        <v>45040.708333333336</v>
      </c>
      <c r="R2413" s="543" t="s">
        <v>2478</v>
      </c>
      <c r="S2413" s="543" t="s">
        <v>2478</v>
      </c>
    </row>
    <row r="2414" spans="1:19">
      <c r="A2414" s="540" t="s">
        <v>8126</v>
      </c>
      <c r="B2414" s="541"/>
      <c r="C2414" s="541"/>
      <c r="D2414" s="542">
        <v>30059</v>
      </c>
      <c r="E2414" s="542">
        <v>30059</v>
      </c>
      <c r="F2414" s="542" t="s">
        <v>8230</v>
      </c>
      <c r="G2414" s="540" t="s">
        <v>8231</v>
      </c>
      <c r="H2414" s="542" t="s">
        <v>2469</v>
      </c>
      <c r="I2414" s="542" t="s">
        <v>2469</v>
      </c>
      <c r="J2414" s="540" t="s">
        <v>2478</v>
      </c>
      <c r="K2414" s="540" t="s">
        <v>2478</v>
      </c>
      <c r="L2414" s="540" t="s">
        <v>2478</v>
      </c>
      <c r="M2414" s="540" t="s">
        <v>2478</v>
      </c>
      <c r="N2414" s="540" t="s">
        <v>2478</v>
      </c>
      <c r="O2414" s="540" t="s">
        <v>2478</v>
      </c>
      <c r="P2414" s="540" t="s">
        <v>2478</v>
      </c>
      <c r="Q2414" s="546">
        <v>45040.708333333336</v>
      </c>
      <c r="R2414" s="540" t="s">
        <v>2478</v>
      </c>
      <c r="S2414" s="540" t="s">
        <v>2478</v>
      </c>
    </row>
    <row r="2415" spans="1:19">
      <c r="A2415" s="543" t="s">
        <v>8126</v>
      </c>
      <c r="B2415" s="545">
        <v>108039</v>
      </c>
      <c r="C2415" s="545">
        <v>757698</v>
      </c>
      <c r="D2415" s="545">
        <v>30059</v>
      </c>
      <c r="E2415" s="545" t="s">
        <v>8232</v>
      </c>
      <c r="F2415" s="545" t="s">
        <v>8233</v>
      </c>
      <c r="G2415" s="543" t="s">
        <v>8234</v>
      </c>
      <c r="H2415" s="545" t="s">
        <v>2546</v>
      </c>
      <c r="I2415" s="545" t="s">
        <v>2469</v>
      </c>
      <c r="J2415" s="543" t="s">
        <v>2478</v>
      </c>
      <c r="K2415" s="543" t="s">
        <v>2478</v>
      </c>
      <c r="L2415" s="543" t="s">
        <v>2546</v>
      </c>
      <c r="M2415" s="543" t="s">
        <v>6209</v>
      </c>
      <c r="N2415" s="543" t="s">
        <v>2210</v>
      </c>
      <c r="O2415" s="547">
        <v>45252.333333333336</v>
      </c>
      <c r="P2415" s="547">
        <v>45252.333333333336</v>
      </c>
      <c r="Q2415" s="547">
        <v>45727.708333333336</v>
      </c>
      <c r="R2415" s="547">
        <v>45727</v>
      </c>
      <c r="S2415" s="547">
        <v>45925.718900462962</v>
      </c>
    </row>
    <row r="2416" spans="1:19">
      <c r="A2416" s="540" t="s">
        <v>8126</v>
      </c>
      <c r="B2416" s="542">
        <v>108039</v>
      </c>
      <c r="C2416" s="542">
        <v>757698</v>
      </c>
      <c r="D2416" s="542">
        <v>30059</v>
      </c>
      <c r="E2416" s="542" t="s">
        <v>8232</v>
      </c>
      <c r="F2416" s="542" t="s">
        <v>8235</v>
      </c>
      <c r="G2416" s="540" t="s">
        <v>8236</v>
      </c>
      <c r="H2416" s="542" t="s">
        <v>2546</v>
      </c>
      <c r="I2416" s="542" t="s">
        <v>2469</v>
      </c>
      <c r="J2416" s="540" t="s">
        <v>2478</v>
      </c>
      <c r="K2416" s="540" t="s">
        <v>2478</v>
      </c>
      <c r="L2416" s="540" t="s">
        <v>2546</v>
      </c>
      <c r="M2416" s="540" t="s">
        <v>6209</v>
      </c>
      <c r="N2416" s="540" t="s">
        <v>2210</v>
      </c>
      <c r="O2416" s="546">
        <v>45252.333333333336</v>
      </c>
      <c r="P2416" s="546">
        <v>45252.333333333336</v>
      </c>
      <c r="Q2416" s="546">
        <v>45727.708333333336</v>
      </c>
      <c r="R2416" s="546">
        <v>45727</v>
      </c>
      <c r="S2416" s="546">
        <v>45925.718900462962</v>
      </c>
    </row>
    <row r="2417" spans="1:19">
      <c r="A2417" s="543" t="s">
        <v>8126</v>
      </c>
      <c r="B2417" s="545">
        <v>108039</v>
      </c>
      <c r="C2417" s="545">
        <v>757698</v>
      </c>
      <c r="D2417" s="545">
        <v>30059</v>
      </c>
      <c r="E2417" s="545" t="s">
        <v>8232</v>
      </c>
      <c r="F2417" s="545" t="s">
        <v>8237</v>
      </c>
      <c r="G2417" s="543" t="s">
        <v>8238</v>
      </c>
      <c r="H2417" s="545" t="s">
        <v>2546</v>
      </c>
      <c r="I2417" s="545" t="s">
        <v>2469</v>
      </c>
      <c r="J2417" s="543" t="s">
        <v>2478</v>
      </c>
      <c r="K2417" s="543" t="s">
        <v>2478</v>
      </c>
      <c r="L2417" s="543" t="s">
        <v>2546</v>
      </c>
      <c r="M2417" s="543" t="s">
        <v>6209</v>
      </c>
      <c r="N2417" s="543" t="s">
        <v>2210</v>
      </c>
      <c r="O2417" s="547">
        <v>45252.333333333336</v>
      </c>
      <c r="P2417" s="547">
        <v>45252.333333333336</v>
      </c>
      <c r="Q2417" s="547">
        <v>45727.708333333336</v>
      </c>
      <c r="R2417" s="547">
        <v>45727</v>
      </c>
      <c r="S2417" s="547">
        <v>45925.718900462962</v>
      </c>
    </row>
    <row r="2418" spans="1:19">
      <c r="A2418" s="540" t="s">
        <v>8126</v>
      </c>
      <c r="B2418" s="541"/>
      <c r="C2418" s="541"/>
      <c r="D2418" s="542">
        <v>30059</v>
      </c>
      <c r="E2418" s="542">
        <v>30059</v>
      </c>
      <c r="F2418" s="542" t="s">
        <v>8239</v>
      </c>
      <c r="G2418" s="540" t="s">
        <v>8240</v>
      </c>
      <c r="H2418" s="542" t="s">
        <v>2469</v>
      </c>
      <c r="I2418" s="542" t="s">
        <v>2469</v>
      </c>
      <c r="J2418" s="540" t="s">
        <v>2478</v>
      </c>
      <c r="K2418" s="540" t="s">
        <v>2478</v>
      </c>
      <c r="L2418" s="540" t="s">
        <v>2478</v>
      </c>
      <c r="M2418" s="540" t="s">
        <v>2478</v>
      </c>
      <c r="N2418" s="540" t="s">
        <v>2478</v>
      </c>
      <c r="O2418" s="540" t="s">
        <v>2478</v>
      </c>
      <c r="P2418" s="540" t="s">
        <v>2478</v>
      </c>
      <c r="Q2418" s="546">
        <v>45040.708333333336</v>
      </c>
      <c r="R2418" s="540" t="s">
        <v>2478</v>
      </c>
      <c r="S2418" s="540" t="s">
        <v>2478</v>
      </c>
    </row>
    <row r="2419" spans="1:19">
      <c r="A2419" s="543" t="s">
        <v>8126</v>
      </c>
      <c r="B2419" s="544"/>
      <c r="C2419" s="544"/>
      <c r="D2419" s="545">
        <v>30059</v>
      </c>
      <c r="E2419" s="545">
        <v>30059</v>
      </c>
      <c r="F2419" s="545" t="s">
        <v>8241</v>
      </c>
      <c r="G2419" s="543" t="s">
        <v>8242</v>
      </c>
      <c r="H2419" s="545" t="s">
        <v>2469</v>
      </c>
      <c r="I2419" s="545" t="s">
        <v>2469</v>
      </c>
      <c r="J2419" s="543" t="s">
        <v>2478</v>
      </c>
      <c r="K2419" s="543" t="s">
        <v>2478</v>
      </c>
      <c r="L2419" s="543" t="s">
        <v>2478</v>
      </c>
      <c r="M2419" s="543" t="s">
        <v>2478</v>
      </c>
      <c r="N2419" s="543" t="s">
        <v>2478</v>
      </c>
      <c r="O2419" s="543" t="s">
        <v>2478</v>
      </c>
      <c r="P2419" s="543" t="s">
        <v>2478</v>
      </c>
      <c r="Q2419" s="547">
        <v>45040.708333333336</v>
      </c>
      <c r="R2419" s="543" t="s">
        <v>2478</v>
      </c>
      <c r="S2419" s="543" t="s">
        <v>2478</v>
      </c>
    </row>
    <row r="2420" spans="1:19">
      <c r="A2420" s="540" t="s">
        <v>8126</v>
      </c>
      <c r="B2420" s="541"/>
      <c r="C2420" s="541"/>
      <c r="D2420" s="542">
        <v>30059</v>
      </c>
      <c r="E2420" s="542">
        <v>30059</v>
      </c>
      <c r="F2420" s="542" t="s">
        <v>8243</v>
      </c>
      <c r="G2420" s="540" t="s">
        <v>8244</v>
      </c>
      <c r="H2420" s="542" t="s">
        <v>2469</v>
      </c>
      <c r="I2420" s="542" t="s">
        <v>2469</v>
      </c>
      <c r="J2420" s="540" t="s">
        <v>2478</v>
      </c>
      <c r="K2420" s="540" t="s">
        <v>2478</v>
      </c>
      <c r="L2420" s="540" t="s">
        <v>2478</v>
      </c>
      <c r="M2420" s="540" t="s">
        <v>2478</v>
      </c>
      <c r="N2420" s="540" t="s">
        <v>2478</v>
      </c>
      <c r="O2420" s="540" t="s">
        <v>2478</v>
      </c>
      <c r="P2420" s="540" t="s">
        <v>2478</v>
      </c>
      <c r="Q2420" s="546">
        <v>45040.708333333336</v>
      </c>
      <c r="R2420" s="540" t="s">
        <v>2478</v>
      </c>
      <c r="S2420" s="540" t="s">
        <v>2478</v>
      </c>
    </row>
    <row r="2421" spans="1:19">
      <c r="A2421" s="543" t="s">
        <v>8126</v>
      </c>
      <c r="B2421" s="544"/>
      <c r="C2421" s="544"/>
      <c r="D2421" s="545">
        <v>30059</v>
      </c>
      <c r="E2421" s="545">
        <v>30059</v>
      </c>
      <c r="F2421" s="545" t="s">
        <v>8245</v>
      </c>
      <c r="G2421" s="543" t="s">
        <v>8246</v>
      </c>
      <c r="H2421" s="545" t="s">
        <v>2469</v>
      </c>
      <c r="I2421" s="545" t="s">
        <v>2469</v>
      </c>
      <c r="J2421" s="543" t="s">
        <v>2478</v>
      </c>
      <c r="K2421" s="543" t="s">
        <v>2478</v>
      </c>
      <c r="L2421" s="543" t="s">
        <v>2478</v>
      </c>
      <c r="M2421" s="543" t="s">
        <v>2478</v>
      </c>
      <c r="N2421" s="543" t="s">
        <v>2478</v>
      </c>
      <c r="O2421" s="543" t="s">
        <v>2478</v>
      </c>
      <c r="P2421" s="543" t="s">
        <v>2478</v>
      </c>
      <c r="Q2421" s="547">
        <v>45040.708333333336</v>
      </c>
      <c r="R2421" s="543" t="s">
        <v>2478</v>
      </c>
      <c r="S2421" s="543" t="s">
        <v>2478</v>
      </c>
    </row>
    <row r="2422" spans="1:19">
      <c r="A2422" s="540" t="s">
        <v>8126</v>
      </c>
      <c r="B2422" s="542">
        <v>108041</v>
      </c>
      <c r="C2422" s="542">
        <v>757700</v>
      </c>
      <c r="D2422" s="542">
        <v>30059</v>
      </c>
      <c r="E2422" s="542" t="s">
        <v>8247</v>
      </c>
      <c r="F2422" s="542" t="s">
        <v>8248</v>
      </c>
      <c r="G2422" s="540" t="s">
        <v>8249</v>
      </c>
      <c r="H2422" s="542" t="s">
        <v>2546</v>
      </c>
      <c r="I2422" s="542" t="s">
        <v>2469</v>
      </c>
      <c r="J2422" s="540" t="s">
        <v>2478</v>
      </c>
      <c r="K2422" s="540" t="s">
        <v>2478</v>
      </c>
      <c r="L2422" s="540" t="s">
        <v>2546</v>
      </c>
      <c r="M2422" s="540" t="s">
        <v>7319</v>
      </c>
      <c r="N2422" s="540" t="s">
        <v>7320</v>
      </c>
      <c r="O2422" s="546">
        <v>45250.333333333336</v>
      </c>
      <c r="P2422" s="546">
        <v>45250.333333333336</v>
      </c>
      <c r="Q2422" s="546">
        <v>45727.708333333336</v>
      </c>
      <c r="R2422" s="546">
        <v>45727</v>
      </c>
      <c r="S2422" s="546">
        <v>45917.802361111113</v>
      </c>
    </row>
    <row r="2423" spans="1:19">
      <c r="A2423" s="543" t="s">
        <v>8126</v>
      </c>
      <c r="B2423" s="545">
        <v>108041</v>
      </c>
      <c r="C2423" s="545">
        <v>757700</v>
      </c>
      <c r="D2423" s="545">
        <v>30059</v>
      </c>
      <c r="E2423" s="545" t="s">
        <v>8247</v>
      </c>
      <c r="F2423" s="545" t="s">
        <v>8250</v>
      </c>
      <c r="G2423" s="543" t="s">
        <v>8251</v>
      </c>
      <c r="H2423" s="545" t="s">
        <v>2546</v>
      </c>
      <c r="I2423" s="545" t="s">
        <v>2469</v>
      </c>
      <c r="J2423" s="543" t="s">
        <v>2478</v>
      </c>
      <c r="K2423" s="543" t="s">
        <v>2478</v>
      </c>
      <c r="L2423" s="543" t="s">
        <v>2546</v>
      </c>
      <c r="M2423" s="543" t="s">
        <v>7319</v>
      </c>
      <c r="N2423" s="543" t="s">
        <v>7320</v>
      </c>
      <c r="O2423" s="547">
        <v>45250.333333333336</v>
      </c>
      <c r="P2423" s="547">
        <v>45250.333333333336</v>
      </c>
      <c r="Q2423" s="547">
        <v>45727.708333333336</v>
      </c>
      <c r="R2423" s="547">
        <v>45727</v>
      </c>
      <c r="S2423" s="547">
        <v>45917.802361111113</v>
      </c>
    </row>
    <row r="2424" spans="1:19">
      <c r="A2424" s="540" t="s">
        <v>8126</v>
      </c>
      <c r="B2424" s="542">
        <v>108041</v>
      </c>
      <c r="C2424" s="542">
        <v>757700</v>
      </c>
      <c r="D2424" s="542">
        <v>30059</v>
      </c>
      <c r="E2424" s="542" t="s">
        <v>8247</v>
      </c>
      <c r="F2424" s="542" t="s">
        <v>8252</v>
      </c>
      <c r="G2424" s="540" t="s">
        <v>8253</v>
      </c>
      <c r="H2424" s="542" t="s">
        <v>2546</v>
      </c>
      <c r="I2424" s="542" t="s">
        <v>2469</v>
      </c>
      <c r="J2424" s="540" t="s">
        <v>2478</v>
      </c>
      <c r="K2424" s="540" t="s">
        <v>2478</v>
      </c>
      <c r="L2424" s="540" t="s">
        <v>2546</v>
      </c>
      <c r="M2424" s="540" t="s">
        <v>7319</v>
      </c>
      <c r="N2424" s="540" t="s">
        <v>7320</v>
      </c>
      <c r="O2424" s="546">
        <v>45250.333333333336</v>
      </c>
      <c r="P2424" s="546">
        <v>45250.333333333336</v>
      </c>
      <c r="Q2424" s="546">
        <v>45727.708333333336</v>
      </c>
      <c r="R2424" s="546">
        <v>45727</v>
      </c>
      <c r="S2424" s="546">
        <v>45917.802361111113</v>
      </c>
    </row>
    <row r="2425" spans="1:19">
      <c r="A2425" s="543" t="s">
        <v>8126</v>
      </c>
      <c r="B2425" s="544"/>
      <c r="C2425" s="544"/>
      <c r="D2425" s="545">
        <v>30059</v>
      </c>
      <c r="E2425" s="545">
        <v>30059</v>
      </c>
      <c r="F2425" s="545" t="s">
        <v>8254</v>
      </c>
      <c r="G2425" s="543" t="s">
        <v>8255</v>
      </c>
      <c r="H2425" s="545" t="s">
        <v>2469</v>
      </c>
      <c r="I2425" s="545" t="s">
        <v>2469</v>
      </c>
      <c r="J2425" s="543" t="s">
        <v>2478</v>
      </c>
      <c r="K2425" s="543" t="s">
        <v>2478</v>
      </c>
      <c r="L2425" s="543" t="s">
        <v>2478</v>
      </c>
      <c r="M2425" s="543" t="s">
        <v>2478</v>
      </c>
      <c r="N2425" s="543" t="s">
        <v>2478</v>
      </c>
      <c r="O2425" s="543" t="s">
        <v>2478</v>
      </c>
      <c r="P2425" s="543" t="s">
        <v>2478</v>
      </c>
      <c r="Q2425" s="547">
        <v>45040.708333333336</v>
      </c>
      <c r="R2425" s="543" t="s">
        <v>2478</v>
      </c>
      <c r="S2425" s="543" t="s">
        <v>2478</v>
      </c>
    </row>
    <row r="2426" spans="1:19">
      <c r="A2426" s="540" t="s">
        <v>8126</v>
      </c>
      <c r="B2426" s="542">
        <v>108079</v>
      </c>
      <c r="C2426" s="542">
        <v>800369</v>
      </c>
      <c r="D2426" s="542">
        <v>30059</v>
      </c>
      <c r="E2426" s="542" t="s">
        <v>8256</v>
      </c>
      <c r="F2426" s="542" t="s">
        <v>8257</v>
      </c>
      <c r="G2426" s="540" t="s">
        <v>8258</v>
      </c>
      <c r="H2426" s="542" t="s">
        <v>2469</v>
      </c>
      <c r="I2426" s="542" t="s">
        <v>2469</v>
      </c>
      <c r="J2426" s="540" t="s">
        <v>2478</v>
      </c>
      <c r="K2426" s="540" t="s">
        <v>2478</v>
      </c>
      <c r="L2426" s="540" t="s">
        <v>7154</v>
      </c>
      <c r="M2426" s="540" t="s">
        <v>7155</v>
      </c>
      <c r="N2426" s="540" t="s">
        <v>7156</v>
      </c>
      <c r="O2426" s="540" t="s">
        <v>2478</v>
      </c>
      <c r="P2426" s="540" t="s">
        <v>2478</v>
      </c>
      <c r="Q2426" s="540" t="s">
        <v>2478</v>
      </c>
      <c r="R2426" s="540" t="s">
        <v>2478</v>
      </c>
      <c r="S2426" s="540" t="s">
        <v>2478</v>
      </c>
    </row>
    <row r="2427" spans="1:19">
      <c r="A2427" s="543" t="s">
        <v>8126</v>
      </c>
      <c r="B2427" s="545">
        <v>108079</v>
      </c>
      <c r="C2427" s="545">
        <v>800369</v>
      </c>
      <c r="D2427" s="545">
        <v>30059</v>
      </c>
      <c r="E2427" s="545" t="s">
        <v>8256</v>
      </c>
      <c r="F2427" s="545" t="s">
        <v>8259</v>
      </c>
      <c r="G2427" s="543" t="s">
        <v>8260</v>
      </c>
      <c r="H2427" s="545" t="s">
        <v>2469</v>
      </c>
      <c r="I2427" s="545" t="s">
        <v>2469</v>
      </c>
      <c r="J2427" s="543" t="s">
        <v>2478</v>
      </c>
      <c r="K2427" s="543" t="s">
        <v>2478</v>
      </c>
      <c r="L2427" s="543" t="s">
        <v>7154</v>
      </c>
      <c r="M2427" s="543" t="s">
        <v>7155</v>
      </c>
      <c r="N2427" s="543" t="s">
        <v>7156</v>
      </c>
      <c r="O2427" s="543" t="s">
        <v>2478</v>
      </c>
      <c r="P2427" s="543" t="s">
        <v>2478</v>
      </c>
      <c r="Q2427" s="543" t="s">
        <v>2478</v>
      </c>
      <c r="R2427" s="543" t="s">
        <v>2478</v>
      </c>
      <c r="S2427" s="543" t="s">
        <v>2478</v>
      </c>
    </row>
    <row r="2428" spans="1:19">
      <c r="A2428" s="540" t="s">
        <v>8126</v>
      </c>
      <c r="B2428" s="542">
        <v>108079</v>
      </c>
      <c r="C2428" s="542">
        <v>800369</v>
      </c>
      <c r="D2428" s="542">
        <v>30059</v>
      </c>
      <c r="E2428" s="542" t="s">
        <v>8256</v>
      </c>
      <c r="F2428" s="542" t="s">
        <v>8261</v>
      </c>
      <c r="G2428" s="540" t="s">
        <v>8262</v>
      </c>
      <c r="H2428" s="542" t="s">
        <v>2469</v>
      </c>
      <c r="I2428" s="542" t="s">
        <v>2469</v>
      </c>
      <c r="J2428" s="540" t="s">
        <v>2478</v>
      </c>
      <c r="K2428" s="540" t="s">
        <v>2478</v>
      </c>
      <c r="L2428" s="540" t="s">
        <v>7154</v>
      </c>
      <c r="M2428" s="540" t="s">
        <v>7155</v>
      </c>
      <c r="N2428" s="540" t="s">
        <v>7156</v>
      </c>
      <c r="O2428" s="540" t="s">
        <v>2478</v>
      </c>
      <c r="P2428" s="540" t="s">
        <v>2478</v>
      </c>
      <c r="Q2428" s="540" t="s">
        <v>2478</v>
      </c>
      <c r="R2428" s="540" t="s">
        <v>2478</v>
      </c>
      <c r="S2428" s="540" t="s">
        <v>2478</v>
      </c>
    </row>
    <row r="2429" spans="1:19">
      <c r="A2429" s="543" t="s">
        <v>8126</v>
      </c>
      <c r="B2429" s="544"/>
      <c r="C2429" s="544"/>
      <c r="D2429" s="545">
        <v>30059</v>
      </c>
      <c r="E2429" s="545">
        <v>30059</v>
      </c>
      <c r="F2429" s="545" t="s">
        <v>8263</v>
      </c>
      <c r="G2429" s="543" t="s">
        <v>8264</v>
      </c>
      <c r="H2429" s="545" t="s">
        <v>2469</v>
      </c>
      <c r="I2429" s="545" t="s">
        <v>2469</v>
      </c>
      <c r="J2429" s="543" t="s">
        <v>2478</v>
      </c>
      <c r="K2429" s="543" t="s">
        <v>2478</v>
      </c>
      <c r="L2429" s="543" t="s">
        <v>2478</v>
      </c>
      <c r="M2429" s="543" t="s">
        <v>2478</v>
      </c>
      <c r="N2429" s="543" t="s">
        <v>2478</v>
      </c>
      <c r="O2429" s="543" t="s">
        <v>2478</v>
      </c>
      <c r="P2429" s="543" t="s">
        <v>2478</v>
      </c>
      <c r="Q2429" s="547">
        <v>45040.708333333336</v>
      </c>
      <c r="R2429" s="543" t="s">
        <v>2478</v>
      </c>
      <c r="S2429" s="543" t="s">
        <v>2478</v>
      </c>
    </row>
    <row r="2430" spans="1:19">
      <c r="A2430" s="540" t="s">
        <v>8126</v>
      </c>
      <c r="B2430" s="541"/>
      <c r="C2430" s="541"/>
      <c r="D2430" s="542">
        <v>30059</v>
      </c>
      <c r="E2430" s="542">
        <v>30059</v>
      </c>
      <c r="F2430" s="542" t="s">
        <v>8265</v>
      </c>
      <c r="G2430" s="540" t="s">
        <v>8266</v>
      </c>
      <c r="H2430" s="542" t="s">
        <v>2469</v>
      </c>
      <c r="I2430" s="542" t="s">
        <v>2469</v>
      </c>
      <c r="J2430" s="540" t="s">
        <v>2478</v>
      </c>
      <c r="K2430" s="540" t="s">
        <v>2478</v>
      </c>
      <c r="L2430" s="540" t="s">
        <v>2478</v>
      </c>
      <c r="M2430" s="540" t="s">
        <v>2478</v>
      </c>
      <c r="N2430" s="540" t="s">
        <v>2478</v>
      </c>
      <c r="O2430" s="540" t="s">
        <v>2478</v>
      </c>
      <c r="P2430" s="540" t="s">
        <v>2478</v>
      </c>
      <c r="Q2430" s="546">
        <v>45040.708333333336</v>
      </c>
      <c r="R2430" s="540" t="s">
        <v>2478</v>
      </c>
      <c r="S2430" s="540" t="s">
        <v>2478</v>
      </c>
    </row>
    <row r="2431" spans="1:19">
      <c r="A2431" s="543" t="s">
        <v>8126</v>
      </c>
      <c r="B2431" s="544"/>
      <c r="C2431" s="544"/>
      <c r="D2431" s="545">
        <v>30059</v>
      </c>
      <c r="E2431" s="545">
        <v>30059</v>
      </c>
      <c r="F2431" s="545" t="s">
        <v>8267</v>
      </c>
      <c r="G2431" s="543" t="s">
        <v>8268</v>
      </c>
      <c r="H2431" s="545" t="s">
        <v>2469</v>
      </c>
      <c r="I2431" s="545" t="s">
        <v>2469</v>
      </c>
      <c r="J2431" s="543" t="s">
        <v>2478</v>
      </c>
      <c r="K2431" s="543" t="s">
        <v>2478</v>
      </c>
      <c r="L2431" s="543" t="s">
        <v>2478</v>
      </c>
      <c r="M2431" s="543" t="s">
        <v>2478</v>
      </c>
      <c r="N2431" s="543" t="s">
        <v>2478</v>
      </c>
      <c r="O2431" s="543" t="s">
        <v>2478</v>
      </c>
      <c r="P2431" s="543" t="s">
        <v>2478</v>
      </c>
      <c r="Q2431" s="547">
        <v>45040.708333333336</v>
      </c>
      <c r="R2431" s="543" t="s">
        <v>2478</v>
      </c>
      <c r="S2431" s="543" t="s">
        <v>2478</v>
      </c>
    </row>
    <row r="2432" spans="1:19">
      <c r="A2432" s="540" t="s">
        <v>8126</v>
      </c>
      <c r="B2432" s="541"/>
      <c r="C2432" s="541"/>
      <c r="D2432" s="542">
        <v>30059</v>
      </c>
      <c r="E2432" s="542">
        <v>30059</v>
      </c>
      <c r="F2432" s="542" t="s">
        <v>8269</v>
      </c>
      <c r="G2432" s="540" t="s">
        <v>8270</v>
      </c>
      <c r="H2432" s="542" t="s">
        <v>2469</v>
      </c>
      <c r="I2432" s="542" t="s">
        <v>2469</v>
      </c>
      <c r="J2432" s="540" t="s">
        <v>2478</v>
      </c>
      <c r="K2432" s="540" t="s">
        <v>2478</v>
      </c>
      <c r="L2432" s="540" t="s">
        <v>2478</v>
      </c>
      <c r="M2432" s="540" t="s">
        <v>2478</v>
      </c>
      <c r="N2432" s="540" t="s">
        <v>2478</v>
      </c>
      <c r="O2432" s="540" t="s">
        <v>2478</v>
      </c>
      <c r="P2432" s="540" t="s">
        <v>2478</v>
      </c>
      <c r="Q2432" s="546">
        <v>45040.708333333336</v>
      </c>
      <c r="R2432" s="540" t="s">
        <v>2478</v>
      </c>
      <c r="S2432" s="540" t="s">
        <v>2478</v>
      </c>
    </row>
    <row r="2433" spans="1:19">
      <c r="A2433" s="543" t="s">
        <v>8126</v>
      </c>
      <c r="B2433" s="544"/>
      <c r="C2433" s="544"/>
      <c r="D2433" s="545">
        <v>30059</v>
      </c>
      <c r="E2433" s="545">
        <v>30059</v>
      </c>
      <c r="F2433" s="545" t="s">
        <v>8271</v>
      </c>
      <c r="G2433" s="543" t="s">
        <v>8272</v>
      </c>
      <c r="H2433" s="545" t="s">
        <v>2469</v>
      </c>
      <c r="I2433" s="545" t="s">
        <v>2469</v>
      </c>
      <c r="J2433" s="543" t="s">
        <v>2478</v>
      </c>
      <c r="K2433" s="543" t="s">
        <v>2478</v>
      </c>
      <c r="L2433" s="543" t="s">
        <v>2478</v>
      </c>
      <c r="M2433" s="543" t="s">
        <v>2478</v>
      </c>
      <c r="N2433" s="543" t="s">
        <v>2478</v>
      </c>
      <c r="O2433" s="543" t="s">
        <v>2478</v>
      </c>
      <c r="P2433" s="543" t="s">
        <v>2478</v>
      </c>
      <c r="Q2433" s="547">
        <v>45040.708333333336</v>
      </c>
      <c r="R2433" s="543" t="s">
        <v>2478</v>
      </c>
      <c r="S2433" s="543" t="s">
        <v>2478</v>
      </c>
    </row>
    <row r="2434" spans="1:19">
      <c r="A2434" s="540" t="s">
        <v>8126</v>
      </c>
      <c r="B2434" s="541"/>
      <c r="C2434" s="541"/>
      <c r="D2434" s="542">
        <v>30059</v>
      </c>
      <c r="E2434" s="542">
        <v>30059</v>
      </c>
      <c r="F2434" s="542" t="s">
        <v>8273</v>
      </c>
      <c r="G2434" s="540" t="s">
        <v>8274</v>
      </c>
      <c r="H2434" s="542" t="s">
        <v>2469</v>
      </c>
      <c r="I2434" s="542" t="s">
        <v>2469</v>
      </c>
      <c r="J2434" s="540" t="s">
        <v>2478</v>
      </c>
      <c r="K2434" s="540" t="s">
        <v>2478</v>
      </c>
      <c r="L2434" s="540" t="s">
        <v>2478</v>
      </c>
      <c r="M2434" s="540" t="s">
        <v>2478</v>
      </c>
      <c r="N2434" s="540" t="s">
        <v>2478</v>
      </c>
      <c r="O2434" s="540" t="s">
        <v>2478</v>
      </c>
      <c r="P2434" s="540" t="s">
        <v>2478</v>
      </c>
      <c r="Q2434" s="546">
        <v>45040.708333333336</v>
      </c>
      <c r="R2434" s="540" t="s">
        <v>2478</v>
      </c>
      <c r="S2434" s="540" t="s">
        <v>2478</v>
      </c>
    </row>
    <row r="2435" spans="1:19">
      <c r="A2435" s="543" t="s">
        <v>8126</v>
      </c>
      <c r="B2435" s="544"/>
      <c r="C2435" s="544"/>
      <c r="D2435" s="545">
        <v>30059</v>
      </c>
      <c r="E2435" s="545">
        <v>30059</v>
      </c>
      <c r="F2435" s="545" t="s">
        <v>8275</v>
      </c>
      <c r="G2435" s="543" t="s">
        <v>8276</v>
      </c>
      <c r="H2435" s="545" t="s">
        <v>2469</v>
      </c>
      <c r="I2435" s="545" t="s">
        <v>2469</v>
      </c>
      <c r="J2435" s="543" t="s">
        <v>2478</v>
      </c>
      <c r="K2435" s="543" t="s">
        <v>2478</v>
      </c>
      <c r="L2435" s="543" t="s">
        <v>2478</v>
      </c>
      <c r="M2435" s="543" t="s">
        <v>2478</v>
      </c>
      <c r="N2435" s="543" t="s">
        <v>2478</v>
      </c>
      <c r="O2435" s="543" t="s">
        <v>2478</v>
      </c>
      <c r="P2435" s="543" t="s">
        <v>2478</v>
      </c>
      <c r="Q2435" s="547">
        <v>45040.708333333336</v>
      </c>
      <c r="R2435" s="543" t="s">
        <v>2478</v>
      </c>
      <c r="S2435" s="543" t="s">
        <v>2478</v>
      </c>
    </row>
    <row r="2436" spans="1:19">
      <c r="A2436" s="540" t="s">
        <v>8126</v>
      </c>
      <c r="B2436" s="541"/>
      <c r="C2436" s="541"/>
      <c r="D2436" s="542">
        <v>30059</v>
      </c>
      <c r="E2436" s="542">
        <v>30059</v>
      </c>
      <c r="F2436" s="542" t="s">
        <v>8277</v>
      </c>
      <c r="G2436" s="540" t="s">
        <v>8278</v>
      </c>
      <c r="H2436" s="542" t="s">
        <v>2469</v>
      </c>
      <c r="I2436" s="542" t="s">
        <v>2469</v>
      </c>
      <c r="J2436" s="540" t="s">
        <v>2478</v>
      </c>
      <c r="K2436" s="540" t="s">
        <v>2478</v>
      </c>
      <c r="L2436" s="540" t="s">
        <v>2478</v>
      </c>
      <c r="M2436" s="540" t="s">
        <v>2478</v>
      </c>
      <c r="N2436" s="540" t="s">
        <v>2478</v>
      </c>
      <c r="O2436" s="540" t="s">
        <v>2478</v>
      </c>
      <c r="P2436" s="540" t="s">
        <v>2478</v>
      </c>
      <c r="Q2436" s="546">
        <v>45040.708333333336</v>
      </c>
      <c r="R2436" s="540" t="s">
        <v>2478</v>
      </c>
      <c r="S2436" s="540" t="s">
        <v>2478</v>
      </c>
    </row>
    <row r="2437" spans="1:19">
      <c r="A2437" s="543" t="s">
        <v>8126</v>
      </c>
      <c r="B2437" s="544"/>
      <c r="C2437" s="544"/>
      <c r="D2437" s="545">
        <v>30059</v>
      </c>
      <c r="E2437" s="545">
        <v>30059</v>
      </c>
      <c r="F2437" s="545" t="s">
        <v>8279</v>
      </c>
      <c r="G2437" s="543" t="s">
        <v>8280</v>
      </c>
      <c r="H2437" s="545" t="s">
        <v>2469</v>
      </c>
      <c r="I2437" s="545" t="s">
        <v>2469</v>
      </c>
      <c r="J2437" s="543" t="s">
        <v>2478</v>
      </c>
      <c r="K2437" s="543" t="s">
        <v>2478</v>
      </c>
      <c r="L2437" s="543" t="s">
        <v>2478</v>
      </c>
      <c r="M2437" s="543" t="s">
        <v>2478</v>
      </c>
      <c r="N2437" s="543" t="s">
        <v>2478</v>
      </c>
      <c r="O2437" s="543" t="s">
        <v>2478</v>
      </c>
      <c r="P2437" s="543" t="s">
        <v>2478</v>
      </c>
      <c r="Q2437" s="547">
        <v>45040.708333333336</v>
      </c>
      <c r="R2437" s="543" t="s">
        <v>2478</v>
      </c>
      <c r="S2437" s="543" t="s">
        <v>2478</v>
      </c>
    </row>
    <row r="2438" spans="1:19">
      <c r="A2438" s="540" t="s">
        <v>8126</v>
      </c>
      <c r="B2438" s="542">
        <v>108001</v>
      </c>
      <c r="C2438" s="542">
        <v>752810</v>
      </c>
      <c r="D2438" s="542">
        <v>30059</v>
      </c>
      <c r="E2438" s="542" t="s">
        <v>8281</v>
      </c>
      <c r="F2438" s="542" t="s">
        <v>8282</v>
      </c>
      <c r="G2438" s="540" t="s">
        <v>8283</v>
      </c>
      <c r="H2438" s="542" t="s">
        <v>2546</v>
      </c>
      <c r="I2438" s="542" t="s">
        <v>2469</v>
      </c>
      <c r="J2438" s="540" t="s">
        <v>2478</v>
      </c>
      <c r="K2438" s="540" t="s">
        <v>2478</v>
      </c>
      <c r="L2438" s="540" t="s">
        <v>2546</v>
      </c>
      <c r="M2438" s="540" t="s">
        <v>7324</v>
      </c>
      <c r="N2438" s="540" t="s">
        <v>2358</v>
      </c>
      <c r="O2438" s="546">
        <v>45337.333333333336</v>
      </c>
      <c r="P2438" s="546">
        <v>45337.333333333336</v>
      </c>
      <c r="Q2438" s="546">
        <v>45539.708333333336</v>
      </c>
      <c r="R2438" s="546">
        <v>45539</v>
      </c>
      <c r="S2438" s="546">
        <v>45694.844305555554</v>
      </c>
    </row>
    <row r="2439" spans="1:19">
      <c r="A2439" s="543" t="s">
        <v>8126</v>
      </c>
      <c r="B2439" s="545">
        <v>108001</v>
      </c>
      <c r="C2439" s="545">
        <v>752810</v>
      </c>
      <c r="D2439" s="545">
        <v>30059</v>
      </c>
      <c r="E2439" s="545" t="s">
        <v>8281</v>
      </c>
      <c r="F2439" s="545" t="s">
        <v>8284</v>
      </c>
      <c r="G2439" s="543" t="s">
        <v>8285</v>
      </c>
      <c r="H2439" s="545" t="s">
        <v>2546</v>
      </c>
      <c r="I2439" s="545" t="s">
        <v>2469</v>
      </c>
      <c r="J2439" s="543" t="s">
        <v>2478</v>
      </c>
      <c r="K2439" s="543" t="s">
        <v>2478</v>
      </c>
      <c r="L2439" s="543" t="s">
        <v>2546</v>
      </c>
      <c r="M2439" s="543" t="s">
        <v>7324</v>
      </c>
      <c r="N2439" s="543" t="s">
        <v>2358</v>
      </c>
      <c r="O2439" s="547">
        <v>45337.333333333336</v>
      </c>
      <c r="P2439" s="547">
        <v>45337.333333333336</v>
      </c>
      <c r="Q2439" s="547">
        <v>45539.708333333336</v>
      </c>
      <c r="R2439" s="547">
        <v>45539</v>
      </c>
      <c r="S2439" s="547">
        <v>45694.844305555554</v>
      </c>
    </row>
    <row r="2440" spans="1:19">
      <c r="A2440" s="540" t="s">
        <v>8126</v>
      </c>
      <c r="B2440" s="542">
        <v>108001</v>
      </c>
      <c r="C2440" s="542">
        <v>752810</v>
      </c>
      <c r="D2440" s="542">
        <v>30059</v>
      </c>
      <c r="E2440" s="542" t="s">
        <v>8281</v>
      </c>
      <c r="F2440" s="542" t="s">
        <v>8286</v>
      </c>
      <c r="G2440" s="540" t="s">
        <v>8287</v>
      </c>
      <c r="H2440" s="542" t="s">
        <v>2546</v>
      </c>
      <c r="I2440" s="542" t="s">
        <v>2469</v>
      </c>
      <c r="J2440" s="540" t="s">
        <v>2478</v>
      </c>
      <c r="K2440" s="540" t="s">
        <v>2478</v>
      </c>
      <c r="L2440" s="540" t="s">
        <v>2546</v>
      </c>
      <c r="M2440" s="540" t="s">
        <v>7324</v>
      </c>
      <c r="N2440" s="540" t="s">
        <v>2358</v>
      </c>
      <c r="O2440" s="546">
        <v>45337.333333333336</v>
      </c>
      <c r="P2440" s="546">
        <v>45337.333333333336</v>
      </c>
      <c r="Q2440" s="546">
        <v>45539.708333333336</v>
      </c>
      <c r="R2440" s="546">
        <v>45539</v>
      </c>
      <c r="S2440" s="546">
        <v>45694.844305555554</v>
      </c>
    </row>
    <row r="2441" spans="1:19">
      <c r="A2441" s="543" t="s">
        <v>8126</v>
      </c>
      <c r="B2441" s="544"/>
      <c r="C2441" s="544"/>
      <c r="D2441" s="545">
        <v>30059</v>
      </c>
      <c r="E2441" s="545">
        <v>30059</v>
      </c>
      <c r="F2441" s="545" t="s">
        <v>8288</v>
      </c>
      <c r="G2441" s="543" t="s">
        <v>8289</v>
      </c>
      <c r="H2441" s="545" t="s">
        <v>2469</v>
      </c>
      <c r="I2441" s="545" t="s">
        <v>2469</v>
      </c>
      <c r="J2441" s="543" t="s">
        <v>2478</v>
      </c>
      <c r="K2441" s="543" t="s">
        <v>2478</v>
      </c>
      <c r="L2441" s="543" t="s">
        <v>2478</v>
      </c>
      <c r="M2441" s="543" t="s">
        <v>2478</v>
      </c>
      <c r="N2441" s="543" t="s">
        <v>2478</v>
      </c>
      <c r="O2441" s="543" t="s">
        <v>2478</v>
      </c>
      <c r="P2441" s="543" t="s">
        <v>2478</v>
      </c>
      <c r="Q2441" s="547">
        <v>45040.708333333336</v>
      </c>
      <c r="R2441" s="543" t="s">
        <v>2478</v>
      </c>
      <c r="S2441" s="543" t="s">
        <v>2478</v>
      </c>
    </row>
    <row r="2442" spans="1:19">
      <c r="A2442" s="540" t="s">
        <v>8126</v>
      </c>
      <c r="B2442" s="541"/>
      <c r="C2442" s="541"/>
      <c r="D2442" s="542">
        <v>30059</v>
      </c>
      <c r="E2442" s="542">
        <v>30059</v>
      </c>
      <c r="F2442" s="542" t="s">
        <v>8290</v>
      </c>
      <c r="G2442" s="540" t="s">
        <v>8291</v>
      </c>
      <c r="H2442" s="542" t="s">
        <v>2469</v>
      </c>
      <c r="I2442" s="542" t="s">
        <v>2469</v>
      </c>
      <c r="J2442" s="540" t="s">
        <v>2478</v>
      </c>
      <c r="K2442" s="540" t="s">
        <v>2478</v>
      </c>
      <c r="L2442" s="540" t="s">
        <v>2478</v>
      </c>
      <c r="M2442" s="540" t="s">
        <v>2478</v>
      </c>
      <c r="N2442" s="540" t="s">
        <v>2478</v>
      </c>
      <c r="O2442" s="540" t="s">
        <v>2478</v>
      </c>
      <c r="P2442" s="540" t="s">
        <v>2478</v>
      </c>
      <c r="Q2442" s="546">
        <v>45040.708333333336</v>
      </c>
      <c r="R2442" s="540" t="s">
        <v>2478</v>
      </c>
      <c r="S2442" s="540" t="s">
        <v>2478</v>
      </c>
    </row>
    <row r="2443" spans="1:19">
      <c r="A2443" s="543" t="s">
        <v>8126</v>
      </c>
      <c r="B2443" s="545">
        <v>108001</v>
      </c>
      <c r="C2443" s="545">
        <v>752810</v>
      </c>
      <c r="D2443" s="545">
        <v>30059</v>
      </c>
      <c r="E2443" s="545" t="s">
        <v>8281</v>
      </c>
      <c r="F2443" s="545" t="s">
        <v>8292</v>
      </c>
      <c r="G2443" s="543" t="s">
        <v>8293</v>
      </c>
      <c r="H2443" s="545" t="s">
        <v>2546</v>
      </c>
      <c r="I2443" s="545" t="s">
        <v>2469</v>
      </c>
      <c r="J2443" s="543" t="s">
        <v>2478</v>
      </c>
      <c r="K2443" s="543" t="s">
        <v>2478</v>
      </c>
      <c r="L2443" s="543" t="s">
        <v>2546</v>
      </c>
      <c r="M2443" s="543" t="s">
        <v>7324</v>
      </c>
      <c r="N2443" s="543" t="s">
        <v>2358</v>
      </c>
      <c r="O2443" s="547">
        <v>45337.333333333336</v>
      </c>
      <c r="P2443" s="547">
        <v>45337.333333333336</v>
      </c>
      <c r="Q2443" s="547">
        <v>45539.708333333336</v>
      </c>
      <c r="R2443" s="547">
        <v>45539</v>
      </c>
      <c r="S2443" s="547">
        <v>45694.844305555554</v>
      </c>
    </row>
    <row r="2444" spans="1:19">
      <c r="A2444" s="540" t="s">
        <v>8126</v>
      </c>
      <c r="B2444" s="542">
        <v>108032</v>
      </c>
      <c r="C2444" s="542">
        <v>757662</v>
      </c>
      <c r="D2444" s="542">
        <v>30059</v>
      </c>
      <c r="E2444" s="542" t="s">
        <v>8294</v>
      </c>
      <c r="F2444" s="542" t="s">
        <v>8295</v>
      </c>
      <c r="G2444" s="540" t="s">
        <v>8296</v>
      </c>
      <c r="H2444" s="542" t="s">
        <v>2546</v>
      </c>
      <c r="I2444" s="542" t="s">
        <v>2469</v>
      </c>
      <c r="J2444" s="540" t="s">
        <v>2478</v>
      </c>
      <c r="K2444" s="540" t="s">
        <v>2478</v>
      </c>
      <c r="L2444" s="540" t="s">
        <v>2546</v>
      </c>
      <c r="M2444" s="540" t="s">
        <v>6209</v>
      </c>
      <c r="N2444" s="540" t="s">
        <v>2210</v>
      </c>
      <c r="O2444" s="546">
        <v>45337.333333333336</v>
      </c>
      <c r="P2444" s="546">
        <v>45337.333333333336</v>
      </c>
      <c r="Q2444" s="546">
        <v>45688.708333333336</v>
      </c>
      <c r="R2444" s="546">
        <v>45688</v>
      </c>
      <c r="S2444" s="546">
        <v>45960.8440162037</v>
      </c>
    </row>
    <row r="2445" spans="1:19">
      <c r="A2445" s="543" t="s">
        <v>8126</v>
      </c>
      <c r="B2445" s="545">
        <v>108032</v>
      </c>
      <c r="C2445" s="545">
        <v>757662</v>
      </c>
      <c r="D2445" s="545">
        <v>30059</v>
      </c>
      <c r="E2445" s="545" t="s">
        <v>8294</v>
      </c>
      <c r="F2445" s="545" t="s">
        <v>8297</v>
      </c>
      <c r="G2445" s="543" t="s">
        <v>8298</v>
      </c>
      <c r="H2445" s="545" t="s">
        <v>2546</v>
      </c>
      <c r="I2445" s="545" t="s">
        <v>2469</v>
      </c>
      <c r="J2445" s="543" t="s">
        <v>2478</v>
      </c>
      <c r="K2445" s="543" t="s">
        <v>2478</v>
      </c>
      <c r="L2445" s="543" t="s">
        <v>2546</v>
      </c>
      <c r="M2445" s="543" t="s">
        <v>6209</v>
      </c>
      <c r="N2445" s="543" t="s">
        <v>2210</v>
      </c>
      <c r="O2445" s="547">
        <v>45337.333333333336</v>
      </c>
      <c r="P2445" s="547">
        <v>45337.333333333336</v>
      </c>
      <c r="Q2445" s="547">
        <v>45688.708333333336</v>
      </c>
      <c r="R2445" s="547">
        <v>45688</v>
      </c>
      <c r="S2445" s="547">
        <v>45960.8440162037</v>
      </c>
    </row>
    <row r="2446" spans="1:19">
      <c r="A2446" s="540" t="s">
        <v>8126</v>
      </c>
      <c r="B2446" s="542">
        <v>108032</v>
      </c>
      <c r="C2446" s="542">
        <v>757662</v>
      </c>
      <c r="D2446" s="542">
        <v>30059</v>
      </c>
      <c r="E2446" s="542" t="s">
        <v>8294</v>
      </c>
      <c r="F2446" s="542" t="s">
        <v>8299</v>
      </c>
      <c r="G2446" s="540" t="s">
        <v>8300</v>
      </c>
      <c r="H2446" s="542" t="s">
        <v>2546</v>
      </c>
      <c r="I2446" s="542" t="s">
        <v>2469</v>
      </c>
      <c r="J2446" s="540" t="s">
        <v>2478</v>
      </c>
      <c r="K2446" s="540" t="s">
        <v>2478</v>
      </c>
      <c r="L2446" s="540" t="s">
        <v>2546</v>
      </c>
      <c r="M2446" s="540" t="s">
        <v>6209</v>
      </c>
      <c r="N2446" s="540" t="s">
        <v>2210</v>
      </c>
      <c r="O2446" s="546">
        <v>45337.333333333336</v>
      </c>
      <c r="P2446" s="546">
        <v>45337.333333333336</v>
      </c>
      <c r="Q2446" s="546">
        <v>45688.708333333336</v>
      </c>
      <c r="R2446" s="546">
        <v>45688</v>
      </c>
      <c r="S2446" s="546">
        <v>45960.8440162037</v>
      </c>
    </row>
    <row r="2447" spans="1:19">
      <c r="A2447" s="543" t="s">
        <v>8126</v>
      </c>
      <c r="B2447" s="545">
        <v>108032</v>
      </c>
      <c r="C2447" s="545">
        <v>757662</v>
      </c>
      <c r="D2447" s="545">
        <v>30059</v>
      </c>
      <c r="E2447" s="545" t="s">
        <v>8294</v>
      </c>
      <c r="F2447" s="545" t="s">
        <v>8301</v>
      </c>
      <c r="G2447" s="543" t="s">
        <v>8302</v>
      </c>
      <c r="H2447" s="545" t="s">
        <v>2546</v>
      </c>
      <c r="I2447" s="545" t="s">
        <v>2469</v>
      </c>
      <c r="J2447" s="543" t="s">
        <v>2478</v>
      </c>
      <c r="K2447" s="543" t="s">
        <v>2478</v>
      </c>
      <c r="L2447" s="543" t="s">
        <v>2546</v>
      </c>
      <c r="M2447" s="543" t="s">
        <v>6209</v>
      </c>
      <c r="N2447" s="543" t="s">
        <v>2210</v>
      </c>
      <c r="O2447" s="547">
        <v>45337.333333333336</v>
      </c>
      <c r="P2447" s="547">
        <v>45337.333333333336</v>
      </c>
      <c r="Q2447" s="547">
        <v>45688.708333333336</v>
      </c>
      <c r="R2447" s="547">
        <v>45688</v>
      </c>
      <c r="S2447" s="547">
        <v>45960.8440162037</v>
      </c>
    </row>
    <row r="2448" spans="1:19">
      <c r="A2448" s="540" t="s">
        <v>8126</v>
      </c>
      <c r="B2448" s="541"/>
      <c r="C2448" s="541"/>
      <c r="D2448" s="542">
        <v>30059</v>
      </c>
      <c r="E2448" s="542">
        <v>30059</v>
      </c>
      <c r="F2448" s="542" t="s">
        <v>8303</v>
      </c>
      <c r="G2448" s="540" t="s">
        <v>8304</v>
      </c>
      <c r="H2448" s="542" t="s">
        <v>2469</v>
      </c>
      <c r="I2448" s="542" t="s">
        <v>2469</v>
      </c>
      <c r="J2448" s="540" t="s">
        <v>2478</v>
      </c>
      <c r="K2448" s="540" t="s">
        <v>2478</v>
      </c>
      <c r="L2448" s="540" t="s">
        <v>2478</v>
      </c>
      <c r="M2448" s="540" t="s">
        <v>2478</v>
      </c>
      <c r="N2448" s="540" t="s">
        <v>2478</v>
      </c>
      <c r="O2448" s="540" t="s">
        <v>2478</v>
      </c>
      <c r="P2448" s="540" t="s">
        <v>2478</v>
      </c>
      <c r="Q2448" s="546">
        <v>45040.708333333336</v>
      </c>
      <c r="R2448" s="540" t="s">
        <v>2478</v>
      </c>
      <c r="S2448" s="540" t="s">
        <v>2478</v>
      </c>
    </row>
    <row r="2449" spans="1:19">
      <c r="A2449" s="543" t="s">
        <v>8126</v>
      </c>
      <c r="B2449" s="544"/>
      <c r="C2449" s="544"/>
      <c r="D2449" s="545">
        <v>30059</v>
      </c>
      <c r="E2449" s="545">
        <v>30059</v>
      </c>
      <c r="F2449" s="545" t="s">
        <v>8305</v>
      </c>
      <c r="G2449" s="543" t="s">
        <v>8306</v>
      </c>
      <c r="H2449" s="545" t="s">
        <v>2469</v>
      </c>
      <c r="I2449" s="545" t="s">
        <v>2469</v>
      </c>
      <c r="J2449" s="543" t="s">
        <v>2478</v>
      </c>
      <c r="K2449" s="543" t="s">
        <v>2478</v>
      </c>
      <c r="L2449" s="543" t="s">
        <v>2478</v>
      </c>
      <c r="M2449" s="543" t="s">
        <v>2478</v>
      </c>
      <c r="N2449" s="543" t="s">
        <v>2478</v>
      </c>
      <c r="O2449" s="543" t="s">
        <v>2478</v>
      </c>
      <c r="P2449" s="543" t="s">
        <v>2478</v>
      </c>
      <c r="Q2449" s="547">
        <v>45040.708333333336</v>
      </c>
      <c r="R2449" s="543" t="s">
        <v>2478</v>
      </c>
      <c r="S2449" s="543" t="s">
        <v>2478</v>
      </c>
    </row>
    <row r="2450" spans="1:19">
      <c r="A2450" s="540" t="s">
        <v>8126</v>
      </c>
      <c r="B2450" s="541"/>
      <c r="C2450" s="541"/>
      <c r="D2450" s="542">
        <v>30059</v>
      </c>
      <c r="E2450" s="542">
        <v>30059</v>
      </c>
      <c r="F2450" s="542" t="s">
        <v>8307</v>
      </c>
      <c r="G2450" s="540" t="s">
        <v>8308</v>
      </c>
      <c r="H2450" s="542" t="s">
        <v>2469</v>
      </c>
      <c r="I2450" s="542" t="s">
        <v>2469</v>
      </c>
      <c r="J2450" s="540" t="s">
        <v>2478</v>
      </c>
      <c r="K2450" s="540" t="s">
        <v>2478</v>
      </c>
      <c r="L2450" s="540" t="s">
        <v>2478</v>
      </c>
      <c r="M2450" s="540" t="s">
        <v>2478</v>
      </c>
      <c r="N2450" s="540" t="s">
        <v>2478</v>
      </c>
      <c r="O2450" s="540" t="s">
        <v>2478</v>
      </c>
      <c r="P2450" s="540" t="s">
        <v>2478</v>
      </c>
      <c r="Q2450" s="546">
        <v>45040.708333333336</v>
      </c>
      <c r="R2450" s="540" t="s">
        <v>2478</v>
      </c>
      <c r="S2450" s="540" t="s">
        <v>2478</v>
      </c>
    </row>
    <row r="2451" spans="1:19">
      <c r="A2451" s="543" t="s">
        <v>8126</v>
      </c>
      <c r="B2451" s="545">
        <v>108034</v>
      </c>
      <c r="C2451" s="545">
        <v>757689</v>
      </c>
      <c r="D2451" s="545">
        <v>30059</v>
      </c>
      <c r="E2451" s="545" t="s">
        <v>8309</v>
      </c>
      <c r="F2451" s="545" t="s">
        <v>8310</v>
      </c>
      <c r="G2451" s="543" t="s">
        <v>8311</v>
      </c>
      <c r="H2451" s="545" t="s">
        <v>2546</v>
      </c>
      <c r="I2451" s="545" t="s">
        <v>2469</v>
      </c>
      <c r="J2451" s="543" t="s">
        <v>2478</v>
      </c>
      <c r="K2451" s="543" t="s">
        <v>2478</v>
      </c>
      <c r="L2451" s="543" t="s">
        <v>2546</v>
      </c>
      <c r="M2451" s="543" t="s">
        <v>6209</v>
      </c>
      <c r="N2451" s="543" t="s">
        <v>8312</v>
      </c>
      <c r="O2451" s="547">
        <v>45366.333333333336</v>
      </c>
      <c r="P2451" s="547">
        <v>45366.333333333336</v>
      </c>
      <c r="Q2451" s="547">
        <v>45688.333333333336</v>
      </c>
      <c r="R2451" s="547">
        <v>45688</v>
      </c>
      <c r="S2451" s="547">
        <v>45917.802245370367</v>
      </c>
    </row>
    <row r="2452" spans="1:19">
      <c r="A2452" s="540" t="s">
        <v>8126</v>
      </c>
      <c r="B2452" s="542">
        <v>108034</v>
      </c>
      <c r="C2452" s="542">
        <v>757689</v>
      </c>
      <c r="D2452" s="542">
        <v>30059</v>
      </c>
      <c r="E2452" s="542" t="s">
        <v>8309</v>
      </c>
      <c r="F2452" s="542" t="s">
        <v>8313</v>
      </c>
      <c r="G2452" s="540" t="s">
        <v>8314</v>
      </c>
      <c r="H2452" s="542" t="s">
        <v>2546</v>
      </c>
      <c r="I2452" s="542" t="s">
        <v>2469</v>
      </c>
      <c r="J2452" s="540" t="s">
        <v>2478</v>
      </c>
      <c r="K2452" s="540" t="s">
        <v>2478</v>
      </c>
      <c r="L2452" s="540" t="s">
        <v>2546</v>
      </c>
      <c r="M2452" s="540" t="s">
        <v>6209</v>
      </c>
      <c r="N2452" s="540" t="s">
        <v>8312</v>
      </c>
      <c r="O2452" s="546">
        <v>45366.333333333336</v>
      </c>
      <c r="P2452" s="546">
        <v>45366.333333333336</v>
      </c>
      <c r="Q2452" s="546">
        <v>45688.333333333336</v>
      </c>
      <c r="R2452" s="546">
        <v>45688</v>
      </c>
      <c r="S2452" s="546">
        <v>45917.802245370367</v>
      </c>
    </row>
    <row r="2453" spans="1:19">
      <c r="A2453" s="543" t="s">
        <v>8126</v>
      </c>
      <c r="B2453" s="545">
        <v>108034</v>
      </c>
      <c r="C2453" s="545">
        <v>757689</v>
      </c>
      <c r="D2453" s="545">
        <v>30059</v>
      </c>
      <c r="E2453" s="545" t="s">
        <v>8309</v>
      </c>
      <c r="F2453" s="545" t="s">
        <v>8315</v>
      </c>
      <c r="G2453" s="543" t="s">
        <v>8316</v>
      </c>
      <c r="H2453" s="545" t="s">
        <v>2546</v>
      </c>
      <c r="I2453" s="545" t="s">
        <v>2469</v>
      </c>
      <c r="J2453" s="543" t="s">
        <v>2478</v>
      </c>
      <c r="K2453" s="543" t="s">
        <v>2478</v>
      </c>
      <c r="L2453" s="543" t="s">
        <v>2546</v>
      </c>
      <c r="M2453" s="543" t="s">
        <v>6209</v>
      </c>
      <c r="N2453" s="543" t="s">
        <v>8312</v>
      </c>
      <c r="O2453" s="547">
        <v>45366.333333333336</v>
      </c>
      <c r="P2453" s="547">
        <v>45366.333333333336</v>
      </c>
      <c r="Q2453" s="547">
        <v>45688.333333333336</v>
      </c>
      <c r="R2453" s="547">
        <v>45688</v>
      </c>
      <c r="S2453" s="547">
        <v>45917.802245370367</v>
      </c>
    </row>
    <row r="2454" spans="1:19">
      <c r="A2454" s="540" t="s">
        <v>8126</v>
      </c>
      <c r="B2454" s="542">
        <v>108036</v>
      </c>
      <c r="C2454" s="542">
        <v>757694</v>
      </c>
      <c r="D2454" s="542">
        <v>30059</v>
      </c>
      <c r="E2454" s="542" t="s">
        <v>8317</v>
      </c>
      <c r="F2454" s="542" t="s">
        <v>8318</v>
      </c>
      <c r="G2454" s="540" t="s">
        <v>8319</v>
      </c>
      <c r="H2454" s="542" t="s">
        <v>2546</v>
      </c>
      <c r="I2454" s="542" t="s">
        <v>2469</v>
      </c>
      <c r="J2454" s="540" t="s">
        <v>2478</v>
      </c>
      <c r="K2454" s="540" t="s">
        <v>2478</v>
      </c>
      <c r="L2454" s="540" t="s">
        <v>2546</v>
      </c>
      <c r="M2454" s="540" t="s">
        <v>6209</v>
      </c>
      <c r="N2454" s="540" t="s">
        <v>2210</v>
      </c>
      <c r="O2454" s="546">
        <v>45387.333333333336</v>
      </c>
      <c r="P2454" s="546">
        <v>45387.333333333336</v>
      </c>
      <c r="Q2454" s="546">
        <v>45688.708333333336</v>
      </c>
      <c r="R2454" s="546">
        <v>45688</v>
      </c>
      <c r="S2454" s="546">
        <v>45925.677430555559</v>
      </c>
    </row>
    <row r="2455" spans="1:19">
      <c r="A2455" s="543" t="s">
        <v>8126</v>
      </c>
      <c r="B2455" s="545">
        <v>108036</v>
      </c>
      <c r="C2455" s="545">
        <v>757694</v>
      </c>
      <c r="D2455" s="545">
        <v>30059</v>
      </c>
      <c r="E2455" s="545" t="s">
        <v>8317</v>
      </c>
      <c r="F2455" s="545" t="s">
        <v>8320</v>
      </c>
      <c r="G2455" s="543" t="s">
        <v>8321</v>
      </c>
      <c r="H2455" s="545" t="s">
        <v>2546</v>
      </c>
      <c r="I2455" s="545" t="s">
        <v>2469</v>
      </c>
      <c r="J2455" s="543" t="s">
        <v>2478</v>
      </c>
      <c r="K2455" s="543" t="s">
        <v>2478</v>
      </c>
      <c r="L2455" s="543" t="s">
        <v>2546</v>
      </c>
      <c r="M2455" s="543" t="s">
        <v>6209</v>
      </c>
      <c r="N2455" s="543" t="s">
        <v>2210</v>
      </c>
      <c r="O2455" s="547">
        <v>45387.333333333336</v>
      </c>
      <c r="P2455" s="547">
        <v>45387.333333333336</v>
      </c>
      <c r="Q2455" s="547">
        <v>45688.708333333336</v>
      </c>
      <c r="R2455" s="547">
        <v>45688</v>
      </c>
      <c r="S2455" s="547">
        <v>45925.677430555559</v>
      </c>
    </row>
    <row r="2456" spans="1:19">
      <c r="A2456" s="540" t="s">
        <v>8126</v>
      </c>
      <c r="B2456" s="542">
        <v>108036</v>
      </c>
      <c r="C2456" s="542">
        <v>757694</v>
      </c>
      <c r="D2456" s="542">
        <v>30059</v>
      </c>
      <c r="E2456" s="542" t="s">
        <v>8317</v>
      </c>
      <c r="F2456" s="542" t="s">
        <v>8322</v>
      </c>
      <c r="G2456" s="540" t="s">
        <v>8323</v>
      </c>
      <c r="H2456" s="542" t="s">
        <v>2546</v>
      </c>
      <c r="I2456" s="542" t="s">
        <v>2469</v>
      </c>
      <c r="J2456" s="540" t="s">
        <v>2478</v>
      </c>
      <c r="K2456" s="540" t="s">
        <v>2478</v>
      </c>
      <c r="L2456" s="540" t="s">
        <v>2546</v>
      </c>
      <c r="M2456" s="540" t="s">
        <v>6209</v>
      </c>
      <c r="N2456" s="540" t="s">
        <v>2210</v>
      </c>
      <c r="O2456" s="546">
        <v>45387.333333333336</v>
      </c>
      <c r="P2456" s="546">
        <v>45387.333333333336</v>
      </c>
      <c r="Q2456" s="546">
        <v>45688.708333333336</v>
      </c>
      <c r="R2456" s="546">
        <v>45688</v>
      </c>
      <c r="S2456" s="546">
        <v>45925.677430555559</v>
      </c>
    </row>
    <row r="2457" spans="1:19">
      <c r="A2457" s="543" t="s">
        <v>8126</v>
      </c>
      <c r="B2457" s="545">
        <v>108036</v>
      </c>
      <c r="C2457" s="545">
        <v>757694</v>
      </c>
      <c r="D2457" s="545">
        <v>30059</v>
      </c>
      <c r="E2457" s="545" t="s">
        <v>8317</v>
      </c>
      <c r="F2457" s="545" t="s">
        <v>8324</v>
      </c>
      <c r="G2457" s="543" t="s">
        <v>8325</v>
      </c>
      <c r="H2457" s="545" t="s">
        <v>2546</v>
      </c>
      <c r="I2457" s="545" t="s">
        <v>2469</v>
      </c>
      <c r="J2457" s="543" t="s">
        <v>2478</v>
      </c>
      <c r="K2457" s="543" t="s">
        <v>2478</v>
      </c>
      <c r="L2457" s="543" t="s">
        <v>2546</v>
      </c>
      <c r="M2457" s="543" t="s">
        <v>6209</v>
      </c>
      <c r="N2457" s="543" t="s">
        <v>2210</v>
      </c>
      <c r="O2457" s="547">
        <v>45387.333333333336</v>
      </c>
      <c r="P2457" s="547">
        <v>45387.333333333336</v>
      </c>
      <c r="Q2457" s="547">
        <v>45688.708333333336</v>
      </c>
      <c r="R2457" s="547">
        <v>45688</v>
      </c>
      <c r="S2457" s="547">
        <v>45925.677430555559</v>
      </c>
    </row>
    <row r="2458" spans="1:19">
      <c r="A2458" s="540" t="s">
        <v>8126</v>
      </c>
      <c r="B2458" s="541"/>
      <c r="C2458" s="541"/>
      <c r="D2458" s="542">
        <v>30059</v>
      </c>
      <c r="E2458" s="542">
        <v>30059</v>
      </c>
      <c r="F2458" s="542" t="s">
        <v>8326</v>
      </c>
      <c r="G2458" s="540" t="s">
        <v>8327</v>
      </c>
      <c r="H2458" s="542" t="s">
        <v>2469</v>
      </c>
      <c r="I2458" s="542" t="s">
        <v>2469</v>
      </c>
      <c r="J2458" s="540" t="s">
        <v>2478</v>
      </c>
      <c r="K2458" s="540" t="s">
        <v>2478</v>
      </c>
      <c r="L2458" s="540" t="s">
        <v>2478</v>
      </c>
      <c r="M2458" s="540" t="s">
        <v>2478</v>
      </c>
      <c r="N2458" s="540" t="s">
        <v>2478</v>
      </c>
      <c r="O2458" s="540" t="s">
        <v>2478</v>
      </c>
      <c r="P2458" s="540" t="s">
        <v>2478</v>
      </c>
      <c r="Q2458" s="546">
        <v>45040.708333333336</v>
      </c>
      <c r="R2458" s="540" t="s">
        <v>2478</v>
      </c>
      <c r="S2458" s="540" t="s">
        <v>2478</v>
      </c>
    </row>
    <row r="2459" spans="1:19">
      <c r="A2459" s="543" t="s">
        <v>8126</v>
      </c>
      <c r="B2459" s="544"/>
      <c r="C2459" s="544"/>
      <c r="D2459" s="545">
        <v>30059</v>
      </c>
      <c r="E2459" s="545">
        <v>30059</v>
      </c>
      <c r="F2459" s="545" t="s">
        <v>8328</v>
      </c>
      <c r="G2459" s="543" t="s">
        <v>8329</v>
      </c>
      <c r="H2459" s="545" t="s">
        <v>2469</v>
      </c>
      <c r="I2459" s="545" t="s">
        <v>2469</v>
      </c>
      <c r="J2459" s="543" t="s">
        <v>2478</v>
      </c>
      <c r="K2459" s="543" t="s">
        <v>2478</v>
      </c>
      <c r="L2459" s="543" t="s">
        <v>2478</v>
      </c>
      <c r="M2459" s="543" t="s">
        <v>2478</v>
      </c>
      <c r="N2459" s="543" t="s">
        <v>2478</v>
      </c>
      <c r="O2459" s="543" t="s">
        <v>2478</v>
      </c>
      <c r="P2459" s="543" t="s">
        <v>2478</v>
      </c>
      <c r="Q2459" s="547">
        <v>45040.708333333336</v>
      </c>
      <c r="R2459" s="543" t="s">
        <v>2478</v>
      </c>
      <c r="S2459" s="543" t="s">
        <v>2478</v>
      </c>
    </row>
    <row r="2460" spans="1:19">
      <c r="A2460" s="540" t="s">
        <v>8126</v>
      </c>
      <c r="B2460" s="542">
        <v>108038</v>
      </c>
      <c r="C2460" s="542">
        <v>757697</v>
      </c>
      <c r="D2460" s="542">
        <v>30059</v>
      </c>
      <c r="E2460" s="542" t="s">
        <v>8330</v>
      </c>
      <c r="F2460" s="542" t="s">
        <v>8331</v>
      </c>
      <c r="G2460" s="540" t="s">
        <v>8332</v>
      </c>
      <c r="H2460" s="542" t="s">
        <v>2546</v>
      </c>
      <c r="I2460" s="542" t="s">
        <v>2469</v>
      </c>
      <c r="J2460" s="540" t="s">
        <v>2478</v>
      </c>
      <c r="K2460" s="540" t="s">
        <v>2478</v>
      </c>
      <c r="L2460" s="540" t="s">
        <v>2546</v>
      </c>
      <c r="M2460" s="540" t="s">
        <v>6209</v>
      </c>
      <c r="N2460" s="540" t="s">
        <v>2210</v>
      </c>
      <c r="O2460" s="546">
        <v>45372.333333333336</v>
      </c>
      <c r="P2460" s="546">
        <v>45372.333333333336</v>
      </c>
      <c r="Q2460" s="546">
        <v>45688.708333333336</v>
      </c>
      <c r="R2460" s="546">
        <v>45688</v>
      </c>
      <c r="S2460" s="546">
        <v>45925.718912037039</v>
      </c>
    </row>
    <row r="2461" spans="1:19">
      <c r="A2461" s="543" t="s">
        <v>8126</v>
      </c>
      <c r="B2461" s="545">
        <v>108038</v>
      </c>
      <c r="C2461" s="545">
        <v>757697</v>
      </c>
      <c r="D2461" s="545">
        <v>30059</v>
      </c>
      <c r="E2461" s="545" t="s">
        <v>8330</v>
      </c>
      <c r="F2461" s="545" t="s">
        <v>8333</v>
      </c>
      <c r="G2461" s="543" t="s">
        <v>8334</v>
      </c>
      <c r="H2461" s="545" t="s">
        <v>2546</v>
      </c>
      <c r="I2461" s="545" t="s">
        <v>2469</v>
      </c>
      <c r="J2461" s="543" t="s">
        <v>2478</v>
      </c>
      <c r="K2461" s="543" t="s">
        <v>2478</v>
      </c>
      <c r="L2461" s="543" t="s">
        <v>2546</v>
      </c>
      <c r="M2461" s="543" t="s">
        <v>6209</v>
      </c>
      <c r="N2461" s="543" t="s">
        <v>2210</v>
      </c>
      <c r="O2461" s="547">
        <v>45372.333333333336</v>
      </c>
      <c r="P2461" s="547">
        <v>45372.333333333336</v>
      </c>
      <c r="Q2461" s="547">
        <v>45688.708333333336</v>
      </c>
      <c r="R2461" s="547">
        <v>45688</v>
      </c>
      <c r="S2461" s="547">
        <v>45925.718912037039</v>
      </c>
    </row>
    <row r="2462" spans="1:19">
      <c r="A2462" s="540" t="s">
        <v>8126</v>
      </c>
      <c r="B2462" s="542">
        <v>108038</v>
      </c>
      <c r="C2462" s="542">
        <v>757697</v>
      </c>
      <c r="D2462" s="542">
        <v>30059</v>
      </c>
      <c r="E2462" s="542" t="s">
        <v>8330</v>
      </c>
      <c r="F2462" s="542" t="s">
        <v>8335</v>
      </c>
      <c r="G2462" s="540" t="s">
        <v>8336</v>
      </c>
      <c r="H2462" s="542" t="s">
        <v>2546</v>
      </c>
      <c r="I2462" s="542" t="s">
        <v>2469</v>
      </c>
      <c r="J2462" s="540" t="s">
        <v>2478</v>
      </c>
      <c r="K2462" s="540" t="s">
        <v>2478</v>
      </c>
      <c r="L2462" s="540" t="s">
        <v>2546</v>
      </c>
      <c r="M2462" s="540" t="s">
        <v>6209</v>
      </c>
      <c r="N2462" s="540" t="s">
        <v>2210</v>
      </c>
      <c r="O2462" s="546">
        <v>45372.333333333336</v>
      </c>
      <c r="P2462" s="546">
        <v>45372.333333333336</v>
      </c>
      <c r="Q2462" s="546">
        <v>45688.708333333336</v>
      </c>
      <c r="R2462" s="546">
        <v>45688</v>
      </c>
      <c r="S2462" s="546">
        <v>45925.718912037039</v>
      </c>
    </row>
    <row r="2463" spans="1:19">
      <c r="A2463" s="543" t="s">
        <v>8126</v>
      </c>
      <c r="B2463" s="545">
        <v>108038</v>
      </c>
      <c r="C2463" s="545">
        <v>757697</v>
      </c>
      <c r="D2463" s="545">
        <v>30059</v>
      </c>
      <c r="E2463" s="545" t="s">
        <v>8330</v>
      </c>
      <c r="F2463" s="545" t="s">
        <v>8337</v>
      </c>
      <c r="G2463" s="543" t="s">
        <v>8338</v>
      </c>
      <c r="H2463" s="545" t="s">
        <v>2546</v>
      </c>
      <c r="I2463" s="545" t="s">
        <v>2469</v>
      </c>
      <c r="J2463" s="543" t="s">
        <v>2478</v>
      </c>
      <c r="K2463" s="543" t="s">
        <v>2478</v>
      </c>
      <c r="L2463" s="543" t="s">
        <v>2546</v>
      </c>
      <c r="M2463" s="543" t="s">
        <v>6209</v>
      </c>
      <c r="N2463" s="543" t="s">
        <v>2210</v>
      </c>
      <c r="O2463" s="547">
        <v>45372.333333333336</v>
      </c>
      <c r="P2463" s="547">
        <v>45372.333333333336</v>
      </c>
      <c r="Q2463" s="547">
        <v>45688.708333333336</v>
      </c>
      <c r="R2463" s="547">
        <v>45688</v>
      </c>
      <c r="S2463" s="547">
        <v>45925.718912037039</v>
      </c>
    </row>
    <row r="2464" spans="1:19">
      <c r="A2464" s="540" t="s">
        <v>8126</v>
      </c>
      <c r="B2464" s="541"/>
      <c r="C2464" s="541"/>
      <c r="D2464" s="542">
        <v>30059</v>
      </c>
      <c r="E2464" s="542">
        <v>30059</v>
      </c>
      <c r="F2464" s="542" t="s">
        <v>8339</v>
      </c>
      <c r="G2464" s="540" t="s">
        <v>8340</v>
      </c>
      <c r="H2464" s="542" t="s">
        <v>2469</v>
      </c>
      <c r="I2464" s="542" t="s">
        <v>2469</v>
      </c>
      <c r="J2464" s="540" t="s">
        <v>2478</v>
      </c>
      <c r="K2464" s="540" t="s">
        <v>2478</v>
      </c>
      <c r="L2464" s="540" t="s">
        <v>2478</v>
      </c>
      <c r="M2464" s="540" t="s">
        <v>2478</v>
      </c>
      <c r="N2464" s="540" t="s">
        <v>2478</v>
      </c>
      <c r="O2464" s="540" t="s">
        <v>2478</v>
      </c>
      <c r="P2464" s="540" t="s">
        <v>2478</v>
      </c>
      <c r="Q2464" s="546">
        <v>45040.708333333336</v>
      </c>
      <c r="R2464" s="540" t="s">
        <v>2478</v>
      </c>
      <c r="S2464" s="540" t="s">
        <v>2478</v>
      </c>
    </row>
    <row r="2465" spans="1:19">
      <c r="A2465" s="543" t="s">
        <v>8126</v>
      </c>
      <c r="B2465" s="544"/>
      <c r="C2465" s="544"/>
      <c r="D2465" s="545">
        <v>30059</v>
      </c>
      <c r="E2465" s="545">
        <v>30059</v>
      </c>
      <c r="F2465" s="545" t="s">
        <v>8341</v>
      </c>
      <c r="G2465" s="543" t="s">
        <v>8342</v>
      </c>
      <c r="H2465" s="545" t="s">
        <v>2469</v>
      </c>
      <c r="I2465" s="545" t="s">
        <v>2469</v>
      </c>
      <c r="J2465" s="543" t="s">
        <v>2478</v>
      </c>
      <c r="K2465" s="543" t="s">
        <v>2478</v>
      </c>
      <c r="L2465" s="543" t="s">
        <v>2478</v>
      </c>
      <c r="M2465" s="543" t="s">
        <v>2478</v>
      </c>
      <c r="N2465" s="543" t="s">
        <v>2478</v>
      </c>
      <c r="O2465" s="543" t="s">
        <v>2478</v>
      </c>
      <c r="P2465" s="543" t="s">
        <v>2478</v>
      </c>
      <c r="Q2465" s="547">
        <v>45040.708333333336</v>
      </c>
      <c r="R2465" s="543" t="s">
        <v>2478</v>
      </c>
      <c r="S2465" s="543" t="s">
        <v>2478</v>
      </c>
    </row>
    <row r="2466" spans="1:19">
      <c r="A2466" s="540" t="s">
        <v>8126</v>
      </c>
      <c r="B2466" s="542">
        <v>108080</v>
      </c>
      <c r="C2466" s="542">
        <v>800394</v>
      </c>
      <c r="D2466" s="542">
        <v>30059</v>
      </c>
      <c r="E2466" s="542" t="s">
        <v>8343</v>
      </c>
      <c r="F2466" s="542" t="s">
        <v>8344</v>
      </c>
      <c r="G2466" s="540" t="s">
        <v>8345</v>
      </c>
      <c r="H2466" s="542" t="s">
        <v>2469</v>
      </c>
      <c r="I2466" s="542" t="s">
        <v>2469</v>
      </c>
      <c r="J2466" s="540" t="s">
        <v>2478</v>
      </c>
      <c r="K2466" s="540" t="s">
        <v>2478</v>
      </c>
      <c r="L2466" s="540" t="s">
        <v>7154</v>
      </c>
      <c r="M2466" s="540" t="s">
        <v>7155</v>
      </c>
      <c r="N2466" s="540" t="s">
        <v>7156</v>
      </c>
      <c r="O2466" s="540" t="s">
        <v>2478</v>
      </c>
      <c r="P2466" s="540" t="s">
        <v>2478</v>
      </c>
      <c r="Q2466" s="540" t="s">
        <v>2478</v>
      </c>
      <c r="R2466" s="540" t="s">
        <v>2478</v>
      </c>
      <c r="S2466" s="540" t="s">
        <v>2478</v>
      </c>
    </row>
    <row r="2467" spans="1:19">
      <c r="A2467" s="543" t="s">
        <v>8126</v>
      </c>
      <c r="B2467" s="544"/>
      <c r="C2467" s="544"/>
      <c r="D2467" s="545">
        <v>30059</v>
      </c>
      <c r="E2467" s="545">
        <v>30059</v>
      </c>
      <c r="F2467" s="545" t="s">
        <v>8346</v>
      </c>
      <c r="G2467" s="543" t="s">
        <v>8347</v>
      </c>
      <c r="H2467" s="545" t="s">
        <v>2469</v>
      </c>
      <c r="I2467" s="545" t="s">
        <v>2469</v>
      </c>
      <c r="J2467" s="543" t="s">
        <v>2478</v>
      </c>
      <c r="K2467" s="543" t="s">
        <v>2478</v>
      </c>
      <c r="L2467" s="543" t="s">
        <v>2478</v>
      </c>
      <c r="M2467" s="543" t="s">
        <v>2478</v>
      </c>
      <c r="N2467" s="543" t="s">
        <v>2478</v>
      </c>
      <c r="O2467" s="543" t="s">
        <v>2478</v>
      </c>
      <c r="P2467" s="543" t="s">
        <v>2478</v>
      </c>
      <c r="Q2467" s="547">
        <v>45040.708333333336</v>
      </c>
      <c r="R2467" s="543" t="s">
        <v>2478</v>
      </c>
      <c r="S2467" s="543" t="s">
        <v>2478</v>
      </c>
    </row>
    <row r="2468" spans="1:19">
      <c r="A2468" s="540" t="s">
        <v>8126</v>
      </c>
      <c r="B2468" s="541"/>
      <c r="C2468" s="541"/>
      <c r="D2468" s="542">
        <v>30059</v>
      </c>
      <c r="E2468" s="542">
        <v>30059</v>
      </c>
      <c r="F2468" s="542" t="s">
        <v>8348</v>
      </c>
      <c r="G2468" s="540" t="s">
        <v>8349</v>
      </c>
      <c r="H2468" s="542" t="s">
        <v>2546</v>
      </c>
      <c r="I2468" s="542" t="s">
        <v>2469</v>
      </c>
      <c r="J2468" s="540" t="s">
        <v>2478</v>
      </c>
      <c r="K2468" s="540" t="s">
        <v>2478</v>
      </c>
      <c r="L2468" s="540" t="s">
        <v>2478</v>
      </c>
      <c r="M2468" s="540" t="s">
        <v>2478</v>
      </c>
      <c r="N2468" s="540" t="s">
        <v>2478</v>
      </c>
      <c r="O2468" s="540" t="s">
        <v>2478</v>
      </c>
      <c r="P2468" s="540" t="s">
        <v>2478</v>
      </c>
      <c r="Q2468" s="546">
        <v>45040.708333333336</v>
      </c>
      <c r="R2468" s="540" t="s">
        <v>2478</v>
      </c>
      <c r="S2468" s="540" t="s">
        <v>2478</v>
      </c>
    </row>
    <row r="2469" spans="1:19">
      <c r="A2469" s="543" t="s">
        <v>8126</v>
      </c>
      <c r="B2469" s="544"/>
      <c r="C2469" s="544"/>
      <c r="D2469" s="545">
        <v>30059</v>
      </c>
      <c r="E2469" s="545">
        <v>30059</v>
      </c>
      <c r="F2469" s="545" t="s">
        <v>8350</v>
      </c>
      <c r="G2469" s="543" t="s">
        <v>8351</v>
      </c>
      <c r="H2469" s="545" t="s">
        <v>2469</v>
      </c>
      <c r="I2469" s="545" t="s">
        <v>2469</v>
      </c>
      <c r="J2469" s="543" t="s">
        <v>2478</v>
      </c>
      <c r="K2469" s="543" t="s">
        <v>2478</v>
      </c>
      <c r="L2469" s="543" t="s">
        <v>2478</v>
      </c>
      <c r="M2469" s="543" t="s">
        <v>2478</v>
      </c>
      <c r="N2469" s="543" t="s">
        <v>2478</v>
      </c>
      <c r="O2469" s="543" t="s">
        <v>2478</v>
      </c>
      <c r="P2469" s="543" t="s">
        <v>2478</v>
      </c>
      <c r="Q2469" s="547">
        <v>45040.708333333336</v>
      </c>
      <c r="R2469" s="543" t="s">
        <v>2478</v>
      </c>
      <c r="S2469" s="543" t="s">
        <v>2478</v>
      </c>
    </row>
    <row r="2470" spans="1:19">
      <c r="A2470" s="540" t="s">
        <v>8126</v>
      </c>
      <c r="B2470" s="541"/>
      <c r="C2470" s="541"/>
      <c r="D2470" s="542">
        <v>30059</v>
      </c>
      <c r="E2470" s="542">
        <v>30059</v>
      </c>
      <c r="F2470" s="542" t="s">
        <v>8352</v>
      </c>
      <c r="G2470" s="540" t="s">
        <v>8353</v>
      </c>
      <c r="H2470" s="542" t="s">
        <v>2469</v>
      </c>
      <c r="I2470" s="542" t="s">
        <v>2469</v>
      </c>
      <c r="J2470" s="540" t="s">
        <v>2478</v>
      </c>
      <c r="K2470" s="540" t="s">
        <v>2478</v>
      </c>
      <c r="L2470" s="540" t="s">
        <v>2478</v>
      </c>
      <c r="M2470" s="540" t="s">
        <v>2478</v>
      </c>
      <c r="N2470" s="540" t="s">
        <v>2478</v>
      </c>
      <c r="O2470" s="540" t="s">
        <v>2478</v>
      </c>
      <c r="P2470" s="540" t="s">
        <v>2478</v>
      </c>
      <c r="Q2470" s="546">
        <v>45040.708333333336</v>
      </c>
      <c r="R2470" s="540" t="s">
        <v>2478</v>
      </c>
      <c r="S2470" s="540" t="s">
        <v>2478</v>
      </c>
    </row>
    <row r="2471" spans="1:19">
      <c r="A2471" s="543" t="s">
        <v>8126</v>
      </c>
      <c r="B2471" s="544"/>
      <c r="C2471" s="544"/>
      <c r="D2471" s="545">
        <v>30059</v>
      </c>
      <c r="E2471" s="545">
        <v>30059</v>
      </c>
      <c r="F2471" s="545" t="s">
        <v>8354</v>
      </c>
      <c r="G2471" s="543" t="s">
        <v>8355</v>
      </c>
      <c r="H2471" s="545" t="s">
        <v>2469</v>
      </c>
      <c r="I2471" s="545" t="s">
        <v>2469</v>
      </c>
      <c r="J2471" s="543" t="s">
        <v>2478</v>
      </c>
      <c r="K2471" s="543" t="s">
        <v>2478</v>
      </c>
      <c r="L2471" s="543" t="s">
        <v>2478</v>
      </c>
      <c r="M2471" s="543" t="s">
        <v>2478</v>
      </c>
      <c r="N2471" s="543" t="s">
        <v>2478</v>
      </c>
      <c r="O2471" s="543" t="s">
        <v>2478</v>
      </c>
      <c r="P2471" s="543" t="s">
        <v>2478</v>
      </c>
      <c r="Q2471" s="547">
        <v>45040.708333333336</v>
      </c>
      <c r="R2471" s="543" t="s">
        <v>2478</v>
      </c>
      <c r="S2471" s="543" t="s">
        <v>2478</v>
      </c>
    </row>
    <row r="2472" spans="1:19">
      <c r="A2472" s="540" t="s">
        <v>8126</v>
      </c>
      <c r="B2472" s="541"/>
      <c r="C2472" s="541"/>
      <c r="D2472" s="542">
        <v>30059</v>
      </c>
      <c r="E2472" s="542">
        <v>30059</v>
      </c>
      <c r="F2472" s="542" t="s">
        <v>8356</v>
      </c>
      <c r="G2472" s="540" t="s">
        <v>8357</v>
      </c>
      <c r="H2472" s="542" t="s">
        <v>2469</v>
      </c>
      <c r="I2472" s="542" t="s">
        <v>2469</v>
      </c>
      <c r="J2472" s="540" t="s">
        <v>2478</v>
      </c>
      <c r="K2472" s="540" t="s">
        <v>2478</v>
      </c>
      <c r="L2472" s="540" t="s">
        <v>2478</v>
      </c>
      <c r="M2472" s="540" t="s">
        <v>2478</v>
      </c>
      <c r="N2472" s="540" t="s">
        <v>2478</v>
      </c>
      <c r="O2472" s="540" t="s">
        <v>2478</v>
      </c>
      <c r="P2472" s="540" t="s">
        <v>2478</v>
      </c>
      <c r="Q2472" s="546">
        <v>45040.708333333336</v>
      </c>
      <c r="R2472" s="540" t="s">
        <v>2478</v>
      </c>
      <c r="S2472" s="540" t="s">
        <v>2478</v>
      </c>
    </row>
    <row r="2473" spans="1:19">
      <c r="A2473" s="543" t="s">
        <v>8126</v>
      </c>
      <c r="B2473" s="545">
        <v>108081</v>
      </c>
      <c r="C2473" s="545">
        <v>800399</v>
      </c>
      <c r="D2473" s="545">
        <v>30059</v>
      </c>
      <c r="E2473" s="545" t="s">
        <v>8358</v>
      </c>
      <c r="F2473" s="545" t="s">
        <v>8359</v>
      </c>
      <c r="G2473" s="543" t="s">
        <v>8360</v>
      </c>
      <c r="H2473" s="545" t="s">
        <v>2469</v>
      </c>
      <c r="I2473" s="545" t="s">
        <v>2469</v>
      </c>
      <c r="J2473" s="543" t="s">
        <v>2478</v>
      </c>
      <c r="K2473" s="543" t="s">
        <v>2478</v>
      </c>
      <c r="L2473" s="543" t="s">
        <v>7154</v>
      </c>
      <c r="M2473" s="543" t="s">
        <v>7155</v>
      </c>
      <c r="N2473" s="543" t="s">
        <v>7156</v>
      </c>
      <c r="O2473" s="543" t="s">
        <v>2478</v>
      </c>
      <c r="P2473" s="543" t="s">
        <v>2478</v>
      </c>
      <c r="Q2473" s="543" t="s">
        <v>2478</v>
      </c>
      <c r="R2473" s="543" t="s">
        <v>2478</v>
      </c>
      <c r="S2473" s="543" t="s">
        <v>2478</v>
      </c>
    </row>
    <row r="2474" spans="1:19">
      <c r="A2474" s="540" t="s">
        <v>8126</v>
      </c>
      <c r="B2474" s="541"/>
      <c r="C2474" s="541"/>
      <c r="D2474" s="542">
        <v>30059</v>
      </c>
      <c r="E2474" s="542">
        <v>30059</v>
      </c>
      <c r="F2474" s="542" t="s">
        <v>8361</v>
      </c>
      <c r="G2474" s="540" t="s">
        <v>8362</v>
      </c>
      <c r="H2474" s="542" t="s">
        <v>2469</v>
      </c>
      <c r="I2474" s="542" t="s">
        <v>2469</v>
      </c>
      <c r="J2474" s="540" t="s">
        <v>2478</v>
      </c>
      <c r="K2474" s="540" t="s">
        <v>2478</v>
      </c>
      <c r="L2474" s="540" t="s">
        <v>2478</v>
      </c>
      <c r="M2474" s="540" t="s">
        <v>2478</v>
      </c>
      <c r="N2474" s="540" t="s">
        <v>2478</v>
      </c>
      <c r="O2474" s="540" t="s">
        <v>2478</v>
      </c>
      <c r="P2474" s="540" t="s">
        <v>2478</v>
      </c>
      <c r="Q2474" s="546">
        <v>45040.708333333336</v>
      </c>
      <c r="R2474" s="540" t="s">
        <v>2478</v>
      </c>
      <c r="S2474" s="540" t="s">
        <v>2478</v>
      </c>
    </row>
    <row r="2475" spans="1:19">
      <c r="A2475" s="543" t="s">
        <v>8126</v>
      </c>
      <c r="B2475" s="544"/>
      <c r="C2475" s="544"/>
      <c r="D2475" s="545">
        <v>30059</v>
      </c>
      <c r="E2475" s="545">
        <v>30059</v>
      </c>
      <c r="F2475" s="545" t="s">
        <v>8363</v>
      </c>
      <c r="G2475" s="543" t="s">
        <v>8364</v>
      </c>
      <c r="H2475" s="545" t="s">
        <v>2469</v>
      </c>
      <c r="I2475" s="545" t="s">
        <v>2469</v>
      </c>
      <c r="J2475" s="543" t="s">
        <v>2478</v>
      </c>
      <c r="K2475" s="543" t="s">
        <v>2478</v>
      </c>
      <c r="L2475" s="543" t="s">
        <v>2478</v>
      </c>
      <c r="M2475" s="543" t="s">
        <v>2478</v>
      </c>
      <c r="N2475" s="543" t="s">
        <v>2478</v>
      </c>
      <c r="O2475" s="543" t="s">
        <v>2478</v>
      </c>
      <c r="P2475" s="543" t="s">
        <v>2478</v>
      </c>
      <c r="Q2475" s="547">
        <v>45040.708333333336</v>
      </c>
      <c r="R2475" s="543" t="s">
        <v>2478</v>
      </c>
      <c r="S2475" s="543" t="s">
        <v>2478</v>
      </c>
    </row>
    <row r="2476" spans="1:19">
      <c r="A2476" s="540" t="s">
        <v>8126</v>
      </c>
      <c r="B2476" s="541"/>
      <c r="C2476" s="541"/>
      <c r="D2476" s="542">
        <v>30059</v>
      </c>
      <c r="E2476" s="542">
        <v>30059</v>
      </c>
      <c r="F2476" s="542" t="s">
        <v>8365</v>
      </c>
      <c r="G2476" s="540" t="s">
        <v>8366</v>
      </c>
      <c r="H2476" s="542" t="s">
        <v>2469</v>
      </c>
      <c r="I2476" s="542" t="s">
        <v>2469</v>
      </c>
      <c r="J2476" s="540" t="s">
        <v>2478</v>
      </c>
      <c r="K2476" s="540" t="s">
        <v>2478</v>
      </c>
      <c r="L2476" s="540" t="s">
        <v>2478</v>
      </c>
      <c r="M2476" s="540" t="s">
        <v>2478</v>
      </c>
      <c r="N2476" s="540" t="s">
        <v>2478</v>
      </c>
      <c r="O2476" s="540" t="s">
        <v>2478</v>
      </c>
      <c r="P2476" s="540" t="s">
        <v>2478</v>
      </c>
      <c r="Q2476" s="546">
        <v>45040.708333333336</v>
      </c>
      <c r="R2476" s="540" t="s">
        <v>2478</v>
      </c>
      <c r="S2476" s="540" t="s">
        <v>2478</v>
      </c>
    </row>
    <row r="2477" spans="1:19">
      <c r="A2477" s="543" t="s">
        <v>8126</v>
      </c>
      <c r="B2477" s="545">
        <v>108081</v>
      </c>
      <c r="C2477" s="545">
        <v>800399</v>
      </c>
      <c r="D2477" s="545">
        <v>30059</v>
      </c>
      <c r="E2477" s="545" t="s">
        <v>8358</v>
      </c>
      <c r="F2477" s="545" t="s">
        <v>8367</v>
      </c>
      <c r="G2477" s="543" t="s">
        <v>8368</v>
      </c>
      <c r="H2477" s="545" t="s">
        <v>2469</v>
      </c>
      <c r="I2477" s="545" t="s">
        <v>2469</v>
      </c>
      <c r="J2477" s="543" t="s">
        <v>2478</v>
      </c>
      <c r="K2477" s="543" t="s">
        <v>2478</v>
      </c>
      <c r="L2477" s="543" t="s">
        <v>7154</v>
      </c>
      <c r="M2477" s="543" t="s">
        <v>7155</v>
      </c>
      <c r="N2477" s="543" t="s">
        <v>7156</v>
      </c>
      <c r="O2477" s="543" t="s">
        <v>2478</v>
      </c>
      <c r="P2477" s="543" t="s">
        <v>2478</v>
      </c>
      <c r="Q2477" s="543" t="s">
        <v>2478</v>
      </c>
      <c r="R2477" s="543" t="s">
        <v>2478</v>
      </c>
      <c r="S2477" s="543" t="s">
        <v>2478</v>
      </c>
    </row>
    <row r="2478" spans="1:19">
      <c r="A2478" s="540" t="s">
        <v>8126</v>
      </c>
      <c r="B2478" s="541"/>
      <c r="C2478" s="541"/>
      <c r="D2478" s="542">
        <v>30059</v>
      </c>
      <c r="E2478" s="542">
        <v>30059</v>
      </c>
      <c r="F2478" s="542" t="s">
        <v>8369</v>
      </c>
      <c r="G2478" s="540" t="s">
        <v>8370</v>
      </c>
      <c r="H2478" s="542" t="s">
        <v>2469</v>
      </c>
      <c r="I2478" s="542" t="s">
        <v>2469</v>
      </c>
      <c r="J2478" s="540" t="s">
        <v>2478</v>
      </c>
      <c r="K2478" s="540" t="s">
        <v>2478</v>
      </c>
      <c r="L2478" s="540" t="s">
        <v>2478</v>
      </c>
      <c r="M2478" s="540" t="s">
        <v>2478</v>
      </c>
      <c r="N2478" s="540" t="s">
        <v>2478</v>
      </c>
      <c r="O2478" s="540" t="s">
        <v>2478</v>
      </c>
      <c r="P2478" s="540" t="s">
        <v>2478</v>
      </c>
      <c r="Q2478" s="546">
        <v>45040.708333333336</v>
      </c>
      <c r="R2478" s="540" t="s">
        <v>2478</v>
      </c>
      <c r="S2478" s="540" t="s">
        <v>2478</v>
      </c>
    </row>
    <row r="2479" spans="1:19">
      <c r="A2479" s="543" t="s">
        <v>8126</v>
      </c>
      <c r="B2479" s="545">
        <v>108089</v>
      </c>
      <c r="C2479" s="545">
        <v>801441</v>
      </c>
      <c r="D2479" s="545">
        <v>30059</v>
      </c>
      <c r="E2479" s="545" t="s">
        <v>8371</v>
      </c>
      <c r="F2479" s="545" t="s">
        <v>8372</v>
      </c>
      <c r="G2479" s="543" t="s">
        <v>8373</v>
      </c>
      <c r="H2479" s="545" t="s">
        <v>2469</v>
      </c>
      <c r="I2479" s="545" t="s">
        <v>2469</v>
      </c>
      <c r="J2479" s="543" t="s">
        <v>2478</v>
      </c>
      <c r="K2479" s="543" t="s">
        <v>2478</v>
      </c>
      <c r="L2479" s="543" t="s">
        <v>7154</v>
      </c>
      <c r="M2479" s="543" t="s">
        <v>7155</v>
      </c>
      <c r="N2479" s="543" t="s">
        <v>7156</v>
      </c>
      <c r="O2479" s="543" t="s">
        <v>2478</v>
      </c>
      <c r="P2479" s="543" t="s">
        <v>2478</v>
      </c>
      <c r="Q2479" s="543" t="s">
        <v>2478</v>
      </c>
      <c r="R2479" s="543" t="s">
        <v>2478</v>
      </c>
      <c r="S2479" s="543" t="s">
        <v>2478</v>
      </c>
    </row>
    <row r="2480" spans="1:19">
      <c r="A2480" s="540" t="s">
        <v>8126</v>
      </c>
      <c r="B2480" s="542">
        <v>108089</v>
      </c>
      <c r="C2480" s="542">
        <v>801441</v>
      </c>
      <c r="D2480" s="542">
        <v>30059</v>
      </c>
      <c r="E2480" s="542" t="s">
        <v>8371</v>
      </c>
      <c r="F2480" s="542" t="s">
        <v>8374</v>
      </c>
      <c r="G2480" s="540" t="s">
        <v>8375</v>
      </c>
      <c r="H2480" s="542" t="s">
        <v>2469</v>
      </c>
      <c r="I2480" s="542" t="s">
        <v>2469</v>
      </c>
      <c r="J2480" s="540" t="s">
        <v>2478</v>
      </c>
      <c r="K2480" s="540" t="s">
        <v>2478</v>
      </c>
      <c r="L2480" s="540" t="s">
        <v>7154</v>
      </c>
      <c r="M2480" s="540" t="s">
        <v>7155</v>
      </c>
      <c r="N2480" s="540" t="s">
        <v>7156</v>
      </c>
      <c r="O2480" s="540" t="s">
        <v>2478</v>
      </c>
      <c r="P2480" s="540" t="s">
        <v>2478</v>
      </c>
      <c r="Q2480" s="540" t="s">
        <v>2478</v>
      </c>
      <c r="R2480" s="540" t="s">
        <v>2478</v>
      </c>
      <c r="S2480" s="540" t="s">
        <v>2478</v>
      </c>
    </row>
    <row r="2481" spans="1:19">
      <c r="A2481" s="543" t="s">
        <v>8126</v>
      </c>
      <c r="B2481" s="545">
        <v>108089</v>
      </c>
      <c r="C2481" s="545">
        <v>801441</v>
      </c>
      <c r="D2481" s="545">
        <v>30059</v>
      </c>
      <c r="E2481" s="545" t="s">
        <v>8371</v>
      </c>
      <c r="F2481" s="545" t="s">
        <v>8376</v>
      </c>
      <c r="G2481" s="543" t="s">
        <v>8377</v>
      </c>
      <c r="H2481" s="545" t="s">
        <v>2469</v>
      </c>
      <c r="I2481" s="545" t="s">
        <v>2469</v>
      </c>
      <c r="J2481" s="543" t="s">
        <v>2478</v>
      </c>
      <c r="K2481" s="543" t="s">
        <v>2478</v>
      </c>
      <c r="L2481" s="543" t="s">
        <v>7154</v>
      </c>
      <c r="M2481" s="543" t="s">
        <v>7155</v>
      </c>
      <c r="N2481" s="543" t="s">
        <v>7156</v>
      </c>
      <c r="O2481" s="543" t="s">
        <v>2478</v>
      </c>
      <c r="P2481" s="543" t="s">
        <v>2478</v>
      </c>
      <c r="Q2481" s="543" t="s">
        <v>2478</v>
      </c>
      <c r="R2481" s="543" t="s">
        <v>2478</v>
      </c>
      <c r="S2481" s="543" t="s">
        <v>2478</v>
      </c>
    </row>
    <row r="2482" spans="1:19">
      <c r="A2482" s="540" t="s">
        <v>8126</v>
      </c>
      <c r="B2482" s="541"/>
      <c r="C2482" s="541"/>
      <c r="D2482" s="542">
        <v>30059</v>
      </c>
      <c r="E2482" s="542">
        <v>30059</v>
      </c>
      <c r="F2482" s="542" t="s">
        <v>8378</v>
      </c>
      <c r="G2482" s="540" t="s">
        <v>8379</v>
      </c>
      <c r="H2482" s="542" t="s">
        <v>2469</v>
      </c>
      <c r="I2482" s="542" t="s">
        <v>2469</v>
      </c>
      <c r="J2482" s="540" t="s">
        <v>2478</v>
      </c>
      <c r="K2482" s="540" t="s">
        <v>2478</v>
      </c>
      <c r="L2482" s="540" t="s">
        <v>2478</v>
      </c>
      <c r="M2482" s="540" t="s">
        <v>2478</v>
      </c>
      <c r="N2482" s="540" t="s">
        <v>2478</v>
      </c>
      <c r="O2482" s="540" t="s">
        <v>2478</v>
      </c>
      <c r="P2482" s="540" t="s">
        <v>2478</v>
      </c>
      <c r="Q2482" s="546">
        <v>45040.708333333336</v>
      </c>
      <c r="R2482" s="540" t="s">
        <v>2478</v>
      </c>
      <c r="S2482" s="540" t="s">
        <v>2478</v>
      </c>
    </row>
    <row r="2483" spans="1:19">
      <c r="A2483" s="543" t="s">
        <v>8126</v>
      </c>
      <c r="B2483" s="544"/>
      <c r="C2483" s="544"/>
      <c r="D2483" s="545">
        <v>30059</v>
      </c>
      <c r="E2483" s="545">
        <v>30059</v>
      </c>
      <c r="F2483" s="545" t="s">
        <v>8380</v>
      </c>
      <c r="G2483" s="543" t="s">
        <v>8381</v>
      </c>
      <c r="H2483" s="545" t="s">
        <v>2469</v>
      </c>
      <c r="I2483" s="545" t="s">
        <v>2469</v>
      </c>
      <c r="J2483" s="543" t="s">
        <v>2478</v>
      </c>
      <c r="K2483" s="543" t="s">
        <v>2478</v>
      </c>
      <c r="L2483" s="543" t="s">
        <v>2478</v>
      </c>
      <c r="M2483" s="543" t="s">
        <v>2478</v>
      </c>
      <c r="N2483" s="543" t="s">
        <v>2478</v>
      </c>
      <c r="O2483" s="543" t="s">
        <v>2478</v>
      </c>
      <c r="P2483" s="543" t="s">
        <v>2478</v>
      </c>
      <c r="Q2483" s="547">
        <v>45040.708333333336</v>
      </c>
      <c r="R2483" s="543" t="s">
        <v>2478</v>
      </c>
      <c r="S2483" s="543" t="s">
        <v>2478</v>
      </c>
    </row>
    <row r="2484" spans="1:19">
      <c r="A2484" s="540" t="s">
        <v>8126</v>
      </c>
      <c r="B2484" s="541"/>
      <c r="C2484" s="541"/>
      <c r="D2484" s="542">
        <v>30059</v>
      </c>
      <c r="E2484" s="542">
        <v>30059</v>
      </c>
      <c r="F2484" s="542" t="s">
        <v>8382</v>
      </c>
      <c r="G2484" s="540" t="s">
        <v>8383</v>
      </c>
      <c r="H2484" s="542" t="s">
        <v>2469</v>
      </c>
      <c r="I2484" s="542" t="s">
        <v>2469</v>
      </c>
      <c r="J2484" s="540" t="s">
        <v>2478</v>
      </c>
      <c r="K2484" s="540" t="s">
        <v>2478</v>
      </c>
      <c r="L2484" s="540" t="s">
        <v>2478</v>
      </c>
      <c r="M2484" s="540" t="s">
        <v>2478</v>
      </c>
      <c r="N2484" s="540" t="s">
        <v>2478</v>
      </c>
      <c r="O2484" s="540" t="s">
        <v>2478</v>
      </c>
      <c r="P2484" s="540" t="s">
        <v>2478</v>
      </c>
      <c r="Q2484" s="546">
        <v>45040.708333333336</v>
      </c>
      <c r="R2484" s="540" t="s">
        <v>2478</v>
      </c>
      <c r="S2484" s="540" t="s">
        <v>2478</v>
      </c>
    </row>
    <row r="2485" spans="1:19">
      <c r="A2485" s="543" t="s">
        <v>8126</v>
      </c>
      <c r="B2485" s="544"/>
      <c r="C2485" s="544"/>
      <c r="D2485" s="545">
        <v>30059</v>
      </c>
      <c r="E2485" s="545">
        <v>30059</v>
      </c>
      <c r="F2485" s="545" t="s">
        <v>8384</v>
      </c>
      <c r="G2485" s="543" t="s">
        <v>8385</v>
      </c>
      <c r="H2485" s="545" t="s">
        <v>2469</v>
      </c>
      <c r="I2485" s="545" t="s">
        <v>2469</v>
      </c>
      <c r="J2485" s="543" t="s">
        <v>2478</v>
      </c>
      <c r="K2485" s="543" t="s">
        <v>2478</v>
      </c>
      <c r="L2485" s="543" t="s">
        <v>2478</v>
      </c>
      <c r="M2485" s="543" t="s">
        <v>2478</v>
      </c>
      <c r="N2485" s="543" t="s">
        <v>2478</v>
      </c>
      <c r="O2485" s="543" t="s">
        <v>2478</v>
      </c>
      <c r="P2485" s="543" t="s">
        <v>2478</v>
      </c>
      <c r="Q2485" s="547">
        <v>45040.708333333336</v>
      </c>
      <c r="R2485" s="543" t="s">
        <v>2478</v>
      </c>
      <c r="S2485" s="543" t="s">
        <v>2478</v>
      </c>
    </row>
    <row r="2486" spans="1:19">
      <c r="A2486" s="540" t="s">
        <v>8126</v>
      </c>
      <c r="B2486" s="542">
        <v>108078</v>
      </c>
      <c r="C2486" s="542">
        <v>800361</v>
      </c>
      <c r="D2486" s="542">
        <v>30059</v>
      </c>
      <c r="E2486" s="542" t="s">
        <v>8386</v>
      </c>
      <c r="F2486" s="542" t="s">
        <v>8387</v>
      </c>
      <c r="G2486" s="540" t="s">
        <v>8388</v>
      </c>
      <c r="H2486" s="542" t="s">
        <v>2546</v>
      </c>
      <c r="I2486" s="542" t="s">
        <v>2469</v>
      </c>
      <c r="J2486" s="540" t="s">
        <v>2478</v>
      </c>
      <c r="K2486" s="540" t="s">
        <v>2478</v>
      </c>
      <c r="L2486" s="540" t="s">
        <v>2546</v>
      </c>
      <c r="M2486" s="540" t="s">
        <v>6209</v>
      </c>
      <c r="N2486" s="540" t="s">
        <v>8312</v>
      </c>
      <c r="O2486" s="546">
        <v>45379.333333333336</v>
      </c>
      <c r="P2486" s="546">
        <v>45379.333333333336</v>
      </c>
      <c r="Q2486" s="546">
        <v>45775.708333333336</v>
      </c>
      <c r="R2486" s="546">
        <v>45775</v>
      </c>
      <c r="S2486" s="546">
        <v>45917.802268518521</v>
      </c>
    </row>
    <row r="2487" spans="1:19">
      <c r="A2487" s="543" t="s">
        <v>8126</v>
      </c>
      <c r="B2487" s="544"/>
      <c r="C2487" s="544"/>
      <c r="D2487" s="545">
        <v>30059</v>
      </c>
      <c r="E2487" s="545">
        <v>30059</v>
      </c>
      <c r="F2487" s="545" t="s">
        <v>8389</v>
      </c>
      <c r="G2487" s="543" t="s">
        <v>8390</v>
      </c>
      <c r="H2487" s="545" t="s">
        <v>2469</v>
      </c>
      <c r="I2487" s="545" t="s">
        <v>2469</v>
      </c>
      <c r="J2487" s="543" t="s">
        <v>2478</v>
      </c>
      <c r="K2487" s="543" t="s">
        <v>2478</v>
      </c>
      <c r="L2487" s="543" t="s">
        <v>2478</v>
      </c>
      <c r="M2487" s="543" t="s">
        <v>2478</v>
      </c>
      <c r="N2487" s="543" t="s">
        <v>2478</v>
      </c>
      <c r="O2487" s="543" t="s">
        <v>2478</v>
      </c>
      <c r="P2487" s="543" t="s">
        <v>2478</v>
      </c>
      <c r="Q2487" s="547">
        <v>45040.708333333336</v>
      </c>
      <c r="R2487" s="543" t="s">
        <v>2478</v>
      </c>
      <c r="S2487" s="543" t="s">
        <v>2478</v>
      </c>
    </row>
    <row r="2488" spans="1:19">
      <c r="A2488" s="540" t="s">
        <v>8126</v>
      </c>
      <c r="B2488" s="541"/>
      <c r="C2488" s="541"/>
      <c r="D2488" s="542">
        <v>30059</v>
      </c>
      <c r="E2488" s="542">
        <v>30059</v>
      </c>
      <c r="F2488" s="542" t="s">
        <v>8391</v>
      </c>
      <c r="G2488" s="540" t="s">
        <v>8392</v>
      </c>
      <c r="H2488" s="542" t="s">
        <v>2469</v>
      </c>
      <c r="I2488" s="542" t="s">
        <v>2469</v>
      </c>
      <c r="J2488" s="540" t="s">
        <v>2478</v>
      </c>
      <c r="K2488" s="540" t="s">
        <v>2478</v>
      </c>
      <c r="L2488" s="540" t="s">
        <v>2478</v>
      </c>
      <c r="M2488" s="540" t="s">
        <v>2478</v>
      </c>
      <c r="N2488" s="540" t="s">
        <v>2478</v>
      </c>
      <c r="O2488" s="540" t="s">
        <v>2478</v>
      </c>
      <c r="P2488" s="540" t="s">
        <v>2478</v>
      </c>
      <c r="Q2488" s="546">
        <v>45040.708333333336</v>
      </c>
      <c r="R2488" s="540" t="s">
        <v>2478</v>
      </c>
      <c r="S2488" s="540" t="s">
        <v>2478</v>
      </c>
    </row>
    <row r="2489" spans="1:19">
      <c r="A2489" s="543" t="s">
        <v>8126</v>
      </c>
      <c r="B2489" s="544"/>
      <c r="C2489" s="544"/>
      <c r="D2489" s="545">
        <v>30059</v>
      </c>
      <c r="E2489" s="545">
        <v>30059</v>
      </c>
      <c r="F2489" s="545" t="s">
        <v>8393</v>
      </c>
      <c r="G2489" s="543" t="s">
        <v>8394</v>
      </c>
      <c r="H2489" s="545" t="s">
        <v>2469</v>
      </c>
      <c r="I2489" s="545" t="s">
        <v>2469</v>
      </c>
      <c r="J2489" s="543" t="s">
        <v>2478</v>
      </c>
      <c r="K2489" s="543" t="s">
        <v>2478</v>
      </c>
      <c r="L2489" s="543" t="s">
        <v>2478</v>
      </c>
      <c r="M2489" s="543" t="s">
        <v>2478</v>
      </c>
      <c r="N2489" s="543" t="s">
        <v>2478</v>
      </c>
      <c r="O2489" s="543" t="s">
        <v>2478</v>
      </c>
      <c r="P2489" s="543" t="s">
        <v>2478</v>
      </c>
      <c r="Q2489" s="547">
        <v>45040.708333333336</v>
      </c>
      <c r="R2489" s="543" t="s">
        <v>2478</v>
      </c>
      <c r="S2489" s="543" t="s">
        <v>2478</v>
      </c>
    </row>
    <row r="2490" spans="1:19">
      <c r="A2490" s="540" t="s">
        <v>8126</v>
      </c>
      <c r="B2490" s="541"/>
      <c r="C2490" s="541"/>
      <c r="D2490" s="542">
        <v>30059</v>
      </c>
      <c r="E2490" s="542">
        <v>30059</v>
      </c>
      <c r="F2490" s="542" t="s">
        <v>8395</v>
      </c>
      <c r="G2490" s="540" t="s">
        <v>8396</v>
      </c>
      <c r="H2490" s="542" t="s">
        <v>2469</v>
      </c>
      <c r="I2490" s="542" t="s">
        <v>2469</v>
      </c>
      <c r="J2490" s="540" t="s">
        <v>2478</v>
      </c>
      <c r="K2490" s="540" t="s">
        <v>2478</v>
      </c>
      <c r="L2490" s="540" t="s">
        <v>2478</v>
      </c>
      <c r="M2490" s="540" t="s">
        <v>2478</v>
      </c>
      <c r="N2490" s="540" t="s">
        <v>2478</v>
      </c>
      <c r="O2490" s="540" t="s">
        <v>2478</v>
      </c>
      <c r="P2490" s="540" t="s">
        <v>2478</v>
      </c>
      <c r="Q2490" s="546">
        <v>45040.708333333336</v>
      </c>
      <c r="R2490" s="540" t="s">
        <v>2478</v>
      </c>
      <c r="S2490" s="540" t="s">
        <v>2478</v>
      </c>
    </row>
    <row r="2491" spans="1:19">
      <c r="A2491" s="543" t="s">
        <v>8126</v>
      </c>
      <c r="B2491" s="544"/>
      <c r="C2491" s="544"/>
      <c r="D2491" s="545">
        <v>30059</v>
      </c>
      <c r="E2491" s="545">
        <v>30059</v>
      </c>
      <c r="F2491" s="545" t="s">
        <v>8397</v>
      </c>
      <c r="G2491" s="543" t="s">
        <v>8398</v>
      </c>
      <c r="H2491" s="545" t="s">
        <v>2469</v>
      </c>
      <c r="I2491" s="545" t="s">
        <v>2469</v>
      </c>
      <c r="J2491" s="543" t="s">
        <v>2478</v>
      </c>
      <c r="K2491" s="543" t="s">
        <v>2478</v>
      </c>
      <c r="L2491" s="543" t="s">
        <v>2478</v>
      </c>
      <c r="M2491" s="543" t="s">
        <v>2478</v>
      </c>
      <c r="N2491" s="543" t="s">
        <v>2478</v>
      </c>
      <c r="O2491" s="543" t="s">
        <v>2478</v>
      </c>
      <c r="P2491" s="543" t="s">
        <v>2478</v>
      </c>
      <c r="Q2491" s="547">
        <v>45040.708333333336</v>
      </c>
      <c r="R2491" s="543" t="s">
        <v>2478</v>
      </c>
      <c r="S2491" s="543" t="s">
        <v>2478</v>
      </c>
    </row>
    <row r="2492" spans="1:19">
      <c r="A2492" s="540" t="s">
        <v>8126</v>
      </c>
      <c r="B2492" s="541"/>
      <c r="C2492" s="541"/>
      <c r="D2492" s="542">
        <v>30059</v>
      </c>
      <c r="E2492" s="542">
        <v>30059</v>
      </c>
      <c r="F2492" s="542" t="s">
        <v>8399</v>
      </c>
      <c r="G2492" s="540" t="s">
        <v>8400</v>
      </c>
      <c r="H2492" s="542" t="s">
        <v>2469</v>
      </c>
      <c r="I2492" s="542" t="s">
        <v>2469</v>
      </c>
      <c r="J2492" s="540" t="s">
        <v>2478</v>
      </c>
      <c r="K2492" s="540" t="s">
        <v>2478</v>
      </c>
      <c r="L2492" s="540" t="s">
        <v>2478</v>
      </c>
      <c r="M2492" s="540" t="s">
        <v>2478</v>
      </c>
      <c r="N2492" s="540" t="s">
        <v>2478</v>
      </c>
      <c r="O2492" s="540" t="s">
        <v>2478</v>
      </c>
      <c r="P2492" s="540" t="s">
        <v>2478</v>
      </c>
      <c r="Q2492" s="546">
        <v>45040.708333333336</v>
      </c>
      <c r="R2492" s="540" t="s">
        <v>2478</v>
      </c>
      <c r="S2492" s="540" t="s">
        <v>2478</v>
      </c>
    </row>
    <row r="2493" spans="1:19">
      <c r="A2493" s="543" t="s">
        <v>8126</v>
      </c>
      <c r="B2493" s="544"/>
      <c r="C2493" s="544"/>
      <c r="D2493" s="545">
        <v>30059</v>
      </c>
      <c r="E2493" s="545">
        <v>30059</v>
      </c>
      <c r="F2493" s="545" t="s">
        <v>8401</v>
      </c>
      <c r="G2493" s="543" t="s">
        <v>8402</v>
      </c>
      <c r="H2493" s="545" t="s">
        <v>2469</v>
      </c>
      <c r="I2493" s="545" t="s">
        <v>2469</v>
      </c>
      <c r="J2493" s="543" t="s">
        <v>2478</v>
      </c>
      <c r="K2493" s="543" t="s">
        <v>2478</v>
      </c>
      <c r="L2493" s="543" t="s">
        <v>2478</v>
      </c>
      <c r="M2493" s="543" t="s">
        <v>2478</v>
      </c>
      <c r="N2493" s="543" t="s">
        <v>2478</v>
      </c>
      <c r="O2493" s="543" t="s">
        <v>2478</v>
      </c>
      <c r="P2493" s="543" t="s">
        <v>2478</v>
      </c>
      <c r="Q2493" s="547">
        <v>45040.708333333336</v>
      </c>
      <c r="R2493" s="543" t="s">
        <v>2478</v>
      </c>
      <c r="S2493" s="543" t="s">
        <v>2478</v>
      </c>
    </row>
    <row r="2494" spans="1:19">
      <c r="A2494" s="540" t="s">
        <v>8126</v>
      </c>
      <c r="B2494" s="541"/>
      <c r="C2494" s="541"/>
      <c r="D2494" s="542">
        <v>30059</v>
      </c>
      <c r="E2494" s="542">
        <v>30059</v>
      </c>
      <c r="F2494" s="542" t="s">
        <v>8403</v>
      </c>
      <c r="G2494" s="540" t="s">
        <v>8404</v>
      </c>
      <c r="H2494" s="542" t="s">
        <v>2469</v>
      </c>
      <c r="I2494" s="542" t="s">
        <v>2469</v>
      </c>
      <c r="J2494" s="540" t="s">
        <v>2478</v>
      </c>
      <c r="K2494" s="540" t="s">
        <v>2478</v>
      </c>
      <c r="L2494" s="540" t="s">
        <v>2478</v>
      </c>
      <c r="M2494" s="540" t="s">
        <v>2478</v>
      </c>
      <c r="N2494" s="540" t="s">
        <v>2478</v>
      </c>
      <c r="O2494" s="540" t="s">
        <v>2478</v>
      </c>
      <c r="P2494" s="540" t="s">
        <v>2478</v>
      </c>
      <c r="Q2494" s="546">
        <v>45040.708333333336</v>
      </c>
      <c r="R2494" s="540" t="s">
        <v>2478</v>
      </c>
      <c r="S2494" s="540" t="s">
        <v>2478</v>
      </c>
    </row>
    <row r="2495" spans="1:19">
      <c r="A2495" s="543" t="s">
        <v>8126</v>
      </c>
      <c r="B2495" s="544"/>
      <c r="C2495" s="544"/>
      <c r="D2495" s="545">
        <v>30059</v>
      </c>
      <c r="E2495" s="545">
        <v>30059</v>
      </c>
      <c r="F2495" s="545" t="s">
        <v>8405</v>
      </c>
      <c r="G2495" s="543" t="s">
        <v>8406</v>
      </c>
      <c r="H2495" s="545" t="s">
        <v>2469</v>
      </c>
      <c r="I2495" s="545" t="s">
        <v>2469</v>
      </c>
      <c r="J2495" s="543" t="s">
        <v>2478</v>
      </c>
      <c r="K2495" s="543" t="s">
        <v>2478</v>
      </c>
      <c r="L2495" s="543" t="s">
        <v>2478</v>
      </c>
      <c r="M2495" s="543" t="s">
        <v>2478</v>
      </c>
      <c r="N2495" s="543" t="s">
        <v>2478</v>
      </c>
      <c r="O2495" s="543" t="s">
        <v>2478</v>
      </c>
      <c r="P2495" s="543" t="s">
        <v>2478</v>
      </c>
      <c r="Q2495" s="547">
        <v>45040.708333333336</v>
      </c>
      <c r="R2495" s="543" t="s">
        <v>2478</v>
      </c>
      <c r="S2495" s="543" t="s">
        <v>2478</v>
      </c>
    </row>
    <row r="2496" spans="1:19">
      <c r="A2496" s="540" t="s">
        <v>8126</v>
      </c>
      <c r="B2496" s="541"/>
      <c r="C2496" s="541"/>
      <c r="D2496" s="542">
        <v>30059</v>
      </c>
      <c r="E2496" s="542">
        <v>30059</v>
      </c>
      <c r="F2496" s="542" t="s">
        <v>8407</v>
      </c>
      <c r="G2496" s="540" t="s">
        <v>8408</v>
      </c>
      <c r="H2496" s="542" t="s">
        <v>2469</v>
      </c>
      <c r="I2496" s="542" t="s">
        <v>2469</v>
      </c>
      <c r="J2496" s="540" t="s">
        <v>2478</v>
      </c>
      <c r="K2496" s="540" t="s">
        <v>2478</v>
      </c>
      <c r="L2496" s="540" t="s">
        <v>2478</v>
      </c>
      <c r="M2496" s="540" t="s">
        <v>2478</v>
      </c>
      <c r="N2496" s="540" t="s">
        <v>2478</v>
      </c>
      <c r="O2496" s="540" t="s">
        <v>2478</v>
      </c>
      <c r="P2496" s="540" t="s">
        <v>2478</v>
      </c>
      <c r="Q2496" s="546">
        <v>45040.708333333336</v>
      </c>
      <c r="R2496" s="540" t="s">
        <v>2478</v>
      </c>
      <c r="S2496" s="540" t="s">
        <v>2478</v>
      </c>
    </row>
    <row r="2497" spans="1:19">
      <c r="A2497" s="543" t="s">
        <v>8126</v>
      </c>
      <c r="B2497" s="544"/>
      <c r="C2497" s="544"/>
      <c r="D2497" s="545">
        <v>30059</v>
      </c>
      <c r="E2497" s="545">
        <v>30059</v>
      </c>
      <c r="F2497" s="545" t="s">
        <v>8409</v>
      </c>
      <c r="G2497" s="543" t="s">
        <v>8410</v>
      </c>
      <c r="H2497" s="545" t="s">
        <v>2469</v>
      </c>
      <c r="I2497" s="545" t="s">
        <v>2469</v>
      </c>
      <c r="J2497" s="543" t="s">
        <v>2478</v>
      </c>
      <c r="K2497" s="543" t="s">
        <v>2478</v>
      </c>
      <c r="L2497" s="543" t="s">
        <v>2478</v>
      </c>
      <c r="M2497" s="543" t="s">
        <v>2478</v>
      </c>
      <c r="N2497" s="543" t="s">
        <v>2478</v>
      </c>
      <c r="O2497" s="543" t="s">
        <v>2478</v>
      </c>
      <c r="P2497" s="543" t="s">
        <v>2478</v>
      </c>
      <c r="Q2497" s="547">
        <v>45040.708333333336</v>
      </c>
      <c r="R2497" s="543" t="s">
        <v>2478</v>
      </c>
      <c r="S2497" s="543" t="s">
        <v>2478</v>
      </c>
    </row>
    <row r="2498" spans="1:19">
      <c r="A2498" s="540" t="s">
        <v>8126</v>
      </c>
      <c r="B2498" s="541"/>
      <c r="C2498" s="541"/>
      <c r="D2498" s="542">
        <v>30059</v>
      </c>
      <c r="E2498" s="542">
        <v>30059</v>
      </c>
      <c r="F2498" s="542" t="s">
        <v>8411</v>
      </c>
      <c r="G2498" s="540" t="s">
        <v>8412</v>
      </c>
      <c r="H2498" s="542" t="s">
        <v>2469</v>
      </c>
      <c r="I2498" s="542" t="s">
        <v>2469</v>
      </c>
      <c r="J2498" s="540" t="s">
        <v>2478</v>
      </c>
      <c r="K2498" s="540" t="s">
        <v>2478</v>
      </c>
      <c r="L2498" s="540" t="s">
        <v>2478</v>
      </c>
      <c r="M2498" s="540" t="s">
        <v>2478</v>
      </c>
      <c r="N2498" s="540" t="s">
        <v>2478</v>
      </c>
      <c r="O2498" s="540" t="s">
        <v>2478</v>
      </c>
      <c r="P2498" s="540" t="s">
        <v>2478</v>
      </c>
      <c r="Q2498" s="546">
        <v>45040.708333333336</v>
      </c>
      <c r="R2498" s="540" t="s">
        <v>2478</v>
      </c>
      <c r="S2498" s="540" t="s">
        <v>2478</v>
      </c>
    </row>
    <row r="2499" spans="1:19">
      <c r="A2499" s="543" t="s">
        <v>8126</v>
      </c>
      <c r="B2499" s="544"/>
      <c r="C2499" s="544"/>
      <c r="D2499" s="545">
        <v>30059</v>
      </c>
      <c r="E2499" s="545">
        <v>30059</v>
      </c>
      <c r="F2499" s="545" t="s">
        <v>8413</v>
      </c>
      <c r="G2499" s="543" t="s">
        <v>8414</v>
      </c>
      <c r="H2499" s="545" t="s">
        <v>2469</v>
      </c>
      <c r="I2499" s="545" t="s">
        <v>2469</v>
      </c>
      <c r="J2499" s="543" t="s">
        <v>2478</v>
      </c>
      <c r="K2499" s="543" t="s">
        <v>2478</v>
      </c>
      <c r="L2499" s="543" t="s">
        <v>2478</v>
      </c>
      <c r="M2499" s="543" t="s">
        <v>2478</v>
      </c>
      <c r="N2499" s="543" t="s">
        <v>2478</v>
      </c>
      <c r="O2499" s="543" t="s">
        <v>2478</v>
      </c>
      <c r="P2499" s="543" t="s">
        <v>2478</v>
      </c>
      <c r="Q2499" s="547">
        <v>45040.708333333336</v>
      </c>
      <c r="R2499" s="543" t="s">
        <v>2478</v>
      </c>
      <c r="S2499" s="543" t="s">
        <v>2478</v>
      </c>
    </row>
    <row r="2500" spans="1:19">
      <c r="A2500" s="540" t="s">
        <v>8126</v>
      </c>
      <c r="B2500" s="541"/>
      <c r="C2500" s="541"/>
      <c r="D2500" s="542">
        <v>30059</v>
      </c>
      <c r="E2500" s="542">
        <v>30059</v>
      </c>
      <c r="F2500" s="542" t="s">
        <v>8415</v>
      </c>
      <c r="G2500" s="540" t="s">
        <v>8416</v>
      </c>
      <c r="H2500" s="542" t="s">
        <v>2469</v>
      </c>
      <c r="I2500" s="542" t="s">
        <v>2469</v>
      </c>
      <c r="J2500" s="540" t="s">
        <v>2478</v>
      </c>
      <c r="K2500" s="540" t="s">
        <v>2478</v>
      </c>
      <c r="L2500" s="540" t="s">
        <v>2478</v>
      </c>
      <c r="M2500" s="540" t="s">
        <v>2478</v>
      </c>
      <c r="N2500" s="540" t="s">
        <v>2478</v>
      </c>
      <c r="O2500" s="540" t="s">
        <v>2478</v>
      </c>
      <c r="P2500" s="540" t="s">
        <v>2478</v>
      </c>
      <c r="Q2500" s="546">
        <v>45040.708333333336</v>
      </c>
      <c r="R2500" s="540" t="s">
        <v>2478</v>
      </c>
      <c r="S2500" s="540" t="s">
        <v>2478</v>
      </c>
    </row>
    <row r="2501" spans="1:19">
      <c r="A2501" s="543" t="s">
        <v>8126</v>
      </c>
      <c r="B2501" s="544"/>
      <c r="C2501" s="544"/>
      <c r="D2501" s="545">
        <v>30059</v>
      </c>
      <c r="E2501" s="545">
        <v>30059</v>
      </c>
      <c r="F2501" s="545" t="s">
        <v>8417</v>
      </c>
      <c r="G2501" s="543" t="s">
        <v>8418</v>
      </c>
      <c r="H2501" s="545" t="s">
        <v>2469</v>
      </c>
      <c r="I2501" s="545" t="s">
        <v>2469</v>
      </c>
      <c r="J2501" s="543" t="s">
        <v>2478</v>
      </c>
      <c r="K2501" s="543" t="s">
        <v>2478</v>
      </c>
      <c r="L2501" s="543" t="s">
        <v>2478</v>
      </c>
      <c r="M2501" s="543" t="s">
        <v>2478</v>
      </c>
      <c r="N2501" s="543" t="s">
        <v>2478</v>
      </c>
      <c r="O2501" s="543" t="s">
        <v>2478</v>
      </c>
      <c r="P2501" s="543" t="s">
        <v>2478</v>
      </c>
      <c r="Q2501" s="547">
        <v>45040.708333333336</v>
      </c>
      <c r="R2501" s="543" t="s">
        <v>2478</v>
      </c>
      <c r="S2501" s="543" t="s">
        <v>2478</v>
      </c>
    </row>
    <row r="2502" spans="1:19">
      <c r="A2502" s="540" t="s">
        <v>8126</v>
      </c>
      <c r="B2502" s="541"/>
      <c r="C2502" s="541"/>
      <c r="D2502" s="542">
        <v>30059</v>
      </c>
      <c r="E2502" s="542">
        <v>30059</v>
      </c>
      <c r="F2502" s="542" t="s">
        <v>8419</v>
      </c>
      <c r="G2502" s="540" t="s">
        <v>8420</v>
      </c>
      <c r="H2502" s="542" t="s">
        <v>2469</v>
      </c>
      <c r="I2502" s="542" t="s">
        <v>2469</v>
      </c>
      <c r="J2502" s="540" t="s">
        <v>2478</v>
      </c>
      <c r="K2502" s="540" t="s">
        <v>2478</v>
      </c>
      <c r="L2502" s="540" t="s">
        <v>2478</v>
      </c>
      <c r="M2502" s="540" t="s">
        <v>2478</v>
      </c>
      <c r="N2502" s="540" t="s">
        <v>2478</v>
      </c>
      <c r="O2502" s="540" t="s">
        <v>2478</v>
      </c>
      <c r="P2502" s="540" t="s">
        <v>2478</v>
      </c>
      <c r="Q2502" s="546">
        <v>45040.708333333336</v>
      </c>
      <c r="R2502" s="540" t="s">
        <v>2478</v>
      </c>
      <c r="S2502" s="540" t="s">
        <v>2478</v>
      </c>
    </row>
    <row r="2503" spans="1:19">
      <c r="A2503" s="543" t="s">
        <v>8126</v>
      </c>
      <c r="B2503" s="544"/>
      <c r="C2503" s="544"/>
      <c r="D2503" s="545">
        <v>30059</v>
      </c>
      <c r="E2503" s="545">
        <v>30059</v>
      </c>
      <c r="F2503" s="545" t="s">
        <v>8421</v>
      </c>
      <c r="G2503" s="543" t="s">
        <v>8422</v>
      </c>
      <c r="H2503" s="545" t="s">
        <v>2469</v>
      </c>
      <c r="I2503" s="545" t="s">
        <v>2469</v>
      </c>
      <c r="J2503" s="543" t="s">
        <v>2478</v>
      </c>
      <c r="K2503" s="543" t="s">
        <v>2478</v>
      </c>
      <c r="L2503" s="543" t="s">
        <v>2478</v>
      </c>
      <c r="M2503" s="543" t="s">
        <v>2478</v>
      </c>
      <c r="N2503" s="543" t="s">
        <v>2478</v>
      </c>
      <c r="O2503" s="543" t="s">
        <v>2478</v>
      </c>
      <c r="P2503" s="543" t="s">
        <v>2478</v>
      </c>
      <c r="Q2503" s="547">
        <v>45040.708333333336</v>
      </c>
      <c r="R2503" s="543" t="s">
        <v>2478</v>
      </c>
      <c r="S2503" s="543" t="s">
        <v>2478</v>
      </c>
    </row>
    <row r="2504" spans="1:19">
      <c r="A2504" s="540" t="s">
        <v>8126</v>
      </c>
      <c r="B2504" s="541"/>
      <c r="C2504" s="541"/>
      <c r="D2504" s="542">
        <v>30059</v>
      </c>
      <c r="E2504" s="542">
        <v>30059</v>
      </c>
      <c r="F2504" s="542" t="s">
        <v>8423</v>
      </c>
      <c r="G2504" s="540" t="s">
        <v>8424</v>
      </c>
      <c r="H2504" s="542" t="s">
        <v>2469</v>
      </c>
      <c r="I2504" s="542" t="s">
        <v>2469</v>
      </c>
      <c r="J2504" s="540" t="s">
        <v>2478</v>
      </c>
      <c r="K2504" s="540" t="s">
        <v>2478</v>
      </c>
      <c r="L2504" s="540" t="s">
        <v>2478</v>
      </c>
      <c r="M2504" s="540" t="s">
        <v>2478</v>
      </c>
      <c r="N2504" s="540" t="s">
        <v>2478</v>
      </c>
      <c r="O2504" s="540" t="s">
        <v>2478</v>
      </c>
      <c r="P2504" s="540" t="s">
        <v>2478</v>
      </c>
      <c r="Q2504" s="546">
        <v>45040.708333333336</v>
      </c>
      <c r="R2504" s="540" t="s">
        <v>2478</v>
      </c>
      <c r="S2504" s="540" t="s">
        <v>2478</v>
      </c>
    </row>
    <row r="2505" spans="1:19">
      <c r="A2505" s="543" t="s">
        <v>8126</v>
      </c>
      <c r="B2505" s="544"/>
      <c r="C2505" s="544"/>
      <c r="D2505" s="545">
        <v>30059</v>
      </c>
      <c r="E2505" s="545">
        <v>30059</v>
      </c>
      <c r="F2505" s="545" t="s">
        <v>8425</v>
      </c>
      <c r="G2505" s="543" t="s">
        <v>8426</v>
      </c>
      <c r="H2505" s="545" t="s">
        <v>2469</v>
      </c>
      <c r="I2505" s="545" t="s">
        <v>2469</v>
      </c>
      <c r="J2505" s="543" t="s">
        <v>2478</v>
      </c>
      <c r="K2505" s="543" t="s">
        <v>2478</v>
      </c>
      <c r="L2505" s="543" t="s">
        <v>2478</v>
      </c>
      <c r="M2505" s="543" t="s">
        <v>2478</v>
      </c>
      <c r="N2505" s="543" t="s">
        <v>2478</v>
      </c>
      <c r="O2505" s="543" t="s">
        <v>2478</v>
      </c>
      <c r="P2505" s="543" t="s">
        <v>2478</v>
      </c>
      <c r="Q2505" s="547">
        <v>45040.708333333336</v>
      </c>
      <c r="R2505" s="543" t="s">
        <v>2478</v>
      </c>
      <c r="S2505" s="543" t="s">
        <v>2478</v>
      </c>
    </row>
    <row r="2506" spans="1:19">
      <c r="A2506" s="540" t="s">
        <v>8126</v>
      </c>
      <c r="B2506" s="541"/>
      <c r="C2506" s="541"/>
      <c r="D2506" s="542">
        <v>30059</v>
      </c>
      <c r="E2506" s="542" t="s">
        <v>8427</v>
      </c>
      <c r="F2506" s="542" t="s">
        <v>8428</v>
      </c>
      <c r="G2506" s="540" t="s">
        <v>8429</v>
      </c>
      <c r="H2506" s="542" t="s">
        <v>2469</v>
      </c>
      <c r="I2506" s="542" t="s">
        <v>2469</v>
      </c>
      <c r="J2506" s="540" t="s">
        <v>2478</v>
      </c>
      <c r="K2506" s="540" t="s">
        <v>2478</v>
      </c>
      <c r="L2506" s="540" t="s">
        <v>2478</v>
      </c>
      <c r="M2506" s="540" t="s">
        <v>2478</v>
      </c>
      <c r="N2506" s="540" t="s">
        <v>2478</v>
      </c>
      <c r="O2506" s="540" t="s">
        <v>2478</v>
      </c>
      <c r="P2506" s="540" t="s">
        <v>2478</v>
      </c>
      <c r="Q2506" s="540" t="s">
        <v>2478</v>
      </c>
      <c r="R2506" s="540" t="s">
        <v>2478</v>
      </c>
      <c r="S2506" s="540" t="s">
        <v>2478</v>
      </c>
    </row>
    <row r="2507" spans="1:19">
      <c r="A2507" s="543" t="s">
        <v>8126</v>
      </c>
      <c r="B2507" s="544"/>
      <c r="C2507" s="544"/>
      <c r="D2507" s="545">
        <v>30059</v>
      </c>
      <c r="E2507" s="545">
        <v>30059</v>
      </c>
      <c r="F2507" s="545" t="s">
        <v>8430</v>
      </c>
      <c r="G2507" s="543" t="s">
        <v>8431</v>
      </c>
      <c r="H2507" s="545" t="s">
        <v>2469</v>
      </c>
      <c r="I2507" s="545" t="s">
        <v>2469</v>
      </c>
      <c r="J2507" s="543" t="s">
        <v>2478</v>
      </c>
      <c r="K2507" s="543" t="s">
        <v>2478</v>
      </c>
      <c r="L2507" s="543" t="s">
        <v>2478</v>
      </c>
      <c r="M2507" s="543" t="s">
        <v>2478</v>
      </c>
      <c r="N2507" s="543" t="s">
        <v>2478</v>
      </c>
      <c r="O2507" s="543" t="s">
        <v>2478</v>
      </c>
      <c r="P2507" s="543" t="s">
        <v>2478</v>
      </c>
      <c r="Q2507" s="547">
        <v>45040.708333333336</v>
      </c>
      <c r="R2507" s="543" t="s">
        <v>2478</v>
      </c>
      <c r="S2507" s="543" t="s">
        <v>2478</v>
      </c>
    </row>
    <row r="2508" spans="1:19">
      <c r="A2508" s="540" t="s">
        <v>8126</v>
      </c>
      <c r="B2508" s="541"/>
      <c r="C2508" s="541"/>
      <c r="D2508" s="542">
        <v>30059</v>
      </c>
      <c r="E2508" s="542" t="s">
        <v>8427</v>
      </c>
      <c r="F2508" s="542" t="s">
        <v>8432</v>
      </c>
      <c r="G2508" s="540" t="s">
        <v>8433</v>
      </c>
      <c r="H2508" s="542" t="s">
        <v>2469</v>
      </c>
      <c r="I2508" s="542" t="s">
        <v>2469</v>
      </c>
      <c r="J2508" s="540" t="s">
        <v>2478</v>
      </c>
      <c r="K2508" s="540" t="s">
        <v>2478</v>
      </c>
      <c r="L2508" s="540" t="s">
        <v>2478</v>
      </c>
      <c r="M2508" s="540" t="s">
        <v>2478</v>
      </c>
      <c r="N2508" s="540" t="s">
        <v>2478</v>
      </c>
      <c r="O2508" s="540" t="s">
        <v>2478</v>
      </c>
      <c r="P2508" s="540" t="s">
        <v>2478</v>
      </c>
      <c r="Q2508" s="540" t="s">
        <v>2478</v>
      </c>
      <c r="R2508" s="540" t="s">
        <v>2478</v>
      </c>
      <c r="S2508" s="540" t="s">
        <v>2478</v>
      </c>
    </row>
    <row r="2509" spans="1:19">
      <c r="A2509" s="543" t="s">
        <v>8126</v>
      </c>
      <c r="B2509" s="544"/>
      <c r="C2509" s="544"/>
      <c r="D2509" s="545">
        <v>30059</v>
      </c>
      <c r="E2509" s="545" t="s">
        <v>8427</v>
      </c>
      <c r="F2509" s="545" t="s">
        <v>8434</v>
      </c>
      <c r="G2509" s="543" t="s">
        <v>8435</v>
      </c>
      <c r="H2509" s="545" t="s">
        <v>2469</v>
      </c>
      <c r="I2509" s="545" t="s">
        <v>2469</v>
      </c>
      <c r="J2509" s="543" t="s">
        <v>2478</v>
      </c>
      <c r="K2509" s="543" t="s">
        <v>2478</v>
      </c>
      <c r="L2509" s="543" t="s">
        <v>2478</v>
      </c>
      <c r="M2509" s="543" t="s">
        <v>2478</v>
      </c>
      <c r="N2509" s="543" t="s">
        <v>2478</v>
      </c>
      <c r="O2509" s="543" t="s">
        <v>2478</v>
      </c>
      <c r="P2509" s="543" t="s">
        <v>2478</v>
      </c>
      <c r="Q2509" s="543" t="s">
        <v>2478</v>
      </c>
      <c r="R2509" s="543" t="s">
        <v>2478</v>
      </c>
      <c r="S2509" s="543" t="s">
        <v>2478</v>
      </c>
    </row>
    <row r="2510" spans="1:19">
      <c r="A2510" s="540" t="s">
        <v>8126</v>
      </c>
      <c r="B2510" s="541"/>
      <c r="C2510" s="541"/>
      <c r="D2510" s="542">
        <v>30059</v>
      </c>
      <c r="E2510" s="542" t="s">
        <v>8427</v>
      </c>
      <c r="F2510" s="542" t="s">
        <v>8436</v>
      </c>
      <c r="G2510" s="540" t="s">
        <v>8437</v>
      </c>
      <c r="H2510" s="542" t="s">
        <v>2469</v>
      </c>
      <c r="I2510" s="542" t="s">
        <v>2469</v>
      </c>
      <c r="J2510" s="540" t="s">
        <v>2478</v>
      </c>
      <c r="K2510" s="540" t="s">
        <v>2478</v>
      </c>
      <c r="L2510" s="540" t="s">
        <v>2478</v>
      </c>
      <c r="M2510" s="540" t="s">
        <v>2478</v>
      </c>
      <c r="N2510" s="540" t="s">
        <v>2478</v>
      </c>
      <c r="O2510" s="540" t="s">
        <v>2478</v>
      </c>
      <c r="P2510" s="540" t="s">
        <v>2478</v>
      </c>
      <c r="Q2510" s="540" t="s">
        <v>2478</v>
      </c>
      <c r="R2510" s="540" t="s">
        <v>2478</v>
      </c>
      <c r="S2510" s="540" t="s">
        <v>2478</v>
      </c>
    </row>
    <row r="2511" spans="1:19">
      <c r="A2511" s="543" t="s">
        <v>8126</v>
      </c>
      <c r="B2511" s="544"/>
      <c r="C2511" s="544"/>
      <c r="D2511" s="545">
        <v>30059</v>
      </c>
      <c r="E2511" s="545">
        <v>30059</v>
      </c>
      <c r="F2511" s="545" t="s">
        <v>8438</v>
      </c>
      <c r="G2511" s="543" t="s">
        <v>8439</v>
      </c>
      <c r="H2511" s="545" t="s">
        <v>2469</v>
      </c>
      <c r="I2511" s="545" t="s">
        <v>2469</v>
      </c>
      <c r="J2511" s="543" t="s">
        <v>2478</v>
      </c>
      <c r="K2511" s="543" t="s">
        <v>2478</v>
      </c>
      <c r="L2511" s="543" t="s">
        <v>2478</v>
      </c>
      <c r="M2511" s="543" t="s">
        <v>2478</v>
      </c>
      <c r="N2511" s="543" t="s">
        <v>2478</v>
      </c>
      <c r="O2511" s="543" t="s">
        <v>2478</v>
      </c>
      <c r="P2511" s="543" t="s">
        <v>2478</v>
      </c>
      <c r="Q2511" s="547">
        <v>45040.708333333336</v>
      </c>
      <c r="R2511" s="543" t="s">
        <v>2478</v>
      </c>
      <c r="S2511" s="543" t="s">
        <v>2478</v>
      </c>
    </row>
    <row r="2512" spans="1:19">
      <c r="A2512" s="540" t="s">
        <v>8126</v>
      </c>
      <c r="B2512" s="541"/>
      <c r="C2512" s="541"/>
      <c r="D2512" s="542">
        <v>30059</v>
      </c>
      <c r="E2512" s="542">
        <v>30059</v>
      </c>
      <c r="F2512" s="542" t="s">
        <v>8440</v>
      </c>
      <c r="G2512" s="540" t="s">
        <v>8441</v>
      </c>
      <c r="H2512" s="542" t="s">
        <v>2469</v>
      </c>
      <c r="I2512" s="542" t="s">
        <v>2469</v>
      </c>
      <c r="J2512" s="540" t="s">
        <v>2478</v>
      </c>
      <c r="K2512" s="540" t="s">
        <v>2478</v>
      </c>
      <c r="L2512" s="540" t="s">
        <v>2478</v>
      </c>
      <c r="M2512" s="540" t="s">
        <v>2478</v>
      </c>
      <c r="N2512" s="540" t="s">
        <v>2478</v>
      </c>
      <c r="O2512" s="540" t="s">
        <v>2478</v>
      </c>
      <c r="P2512" s="540" t="s">
        <v>2478</v>
      </c>
      <c r="Q2512" s="546">
        <v>45040.708333333336</v>
      </c>
      <c r="R2512" s="540" t="s">
        <v>2478</v>
      </c>
      <c r="S2512" s="540" t="s">
        <v>2478</v>
      </c>
    </row>
    <row r="2513" spans="1:19">
      <c r="A2513" s="543" t="s">
        <v>8126</v>
      </c>
      <c r="B2513" s="544"/>
      <c r="C2513" s="544"/>
      <c r="D2513" s="545">
        <v>30059</v>
      </c>
      <c r="E2513" s="545">
        <v>30059</v>
      </c>
      <c r="F2513" s="545" t="s">
        <v>8442</v>
      </c>
      <c r="G2513" s="543" t="s">
        <v>8443</v>
      </c>
      <c r="H2513" s="545" t="s">
        <v>2469</v>
      </c>
      <c r="I2513" s="545" t="s">
        <v>2469</v>
      </c>
      <c r="J2513" s="543" t="s">
        <v>2478</v>
      </c>
      <c r="K2513" s="543" t="s">
        <v>2478</v>
      </c>
      <c r="L2513" s="543" t="s">
        <v>2478</v>
      </c>
      <c r="M2513" s="543" t="s">
        <v>2478</v>
      </c>
      <c r="N2513" s="543" t="s">
        <v>2478</v>
      </c>
      <c r="O2513" s="543" t="s">
        <v>2478</v>
      </c>
      <c r="P2513" s="543" t="s">
        <v>2478</v>
      </c>
      <c r="Q2513" s="547">
        <v>45040.708333333336</v>
      </c>
      <c r="R2513" s="543" t="s">
        <v>2478</v>
      </c>
      <c r="S2513" s="543" t="s">
        <v>2478</v>
      </c>
    </row>
    <row r="2514" spans="1:19">
      <c r="A2514" s="540" t="s">
        <v>8126</v>
      </c>
      <c r="B2514" s="541"/>
      <c r="C2514" s="541"/>
      <c r="D2514" s="542">
        <v>30059</v>
      </c>
      <c r="E2514" s="542">
        <v>30059</v>
      </c>
      <c r="F2514" s="542" t="s">
        <v>8444</v>
      </c>
      <c r="G2514" s="540" t="s">
        <v>8445</v>
      </c>
      <c r="H2514" s="542" t="s">
        <v>2469</v>
      </c>
      <c r="I2514" s="542" t="s">
        <v>2469</v>
      </c>
      <c r="J2514" s="540" t="s">
        <v>2478</v>
      </c>
      <c r="K2514" s="540" t="s">
        <v>2478</v>
      </c>
      <c r="L2514" s="540" t="s">
        <v>2478</v>
      </c>
      <c r="M2514" s="540" t="s">
        <v>2478</v>
      </c>
      <c r="N2514" s="540" t="s">
        <v>2478</v>
      </c>
      <c r="O2514" s="540" t="s">
        <v>2478</v>
      </c>
      <c r="P2514" s="540" t="s">
        <v>2478</v>
      </c>
      <c r="Q2514" s="546">
        <v>45040.708333333336</v>
      </c>
      <c r="R2514" s="540" t="s">
        <v>2478</v>
      </c>
      <c r="S2514" s="540" t="s">
        <v>2478</v>
      </c>
    </row>
    <row r="2515" spans="1:19">
      <c r="A2515" s="543" t="s">
        <v>8126</v>
      </c>
      <c r="B2515" s="544"/>
      <c r="C2515" s="544"/>
      <c r="D2515" s="545">
        <v>30059</v>
      </c>
      <c r="E2515" s="545">
        <v>30059</v>
      </c>
      <c r="F2515" s="545" t="s">
        <v>8446</v>
      </c>
      <c r="G2515" s="543" t="s">
        <v>8447</v>
      </c>
      <c r="H2515" s="545" t="s">
        <v>2469</v>
      </c>
      <c r="I2515" s="545" t="s">
        <v>2469</v>
      </c>
      <c r="J2515" s="543" t="s">
        <v>2478</v>
      </c>
      <c r="K2515" s="543" t="s">
        <v>2478</v>
      </c>
      <c r="L2515" s="543" t="s">
        <v>2478</v>
      </c>
      <c r="M2515" s="543" t="s">
        <v>2478</v>
      </c>
      <c r="N2515" s="543" t="s">
        <v>2478</v>
      </c>
      <c r="O2515" s="543" t="s">
        <v>2478</v>
      </c>
      <c r="P2515" s="543" t="s">
        <v>2478</v>
      </c>
      <c r="Q2515" s="547">
        <v>45040.708333333336</v>
      </c>
      <c r="R2515" s="543" t="s">
        <v>2478</v>
      </c>
      <c r="S2515" s="543" t="s">
        <v>2478</v>
      </c>
    </row>
    <row r="2516" spans="1:19">
      <c r="A2516" s="540" t="s">
        <v>8126</v>
      </c>
      <c r="B2516" s="542">
        <v>107955</v>
      </c>
      <c r="C2516" s="542">
        <v>745854</v>
      </c>
      <c r="D2516" s="542">
        <v>30059</v>
      </c>
      <c r="E2516" s="542" t="s">
        <v>8448</v>
      </c>
      <c r="F2516" s="542" t="s">
        <v>8449</v>
      </c>
      <c r="G2516" s="540" t="s">
        <v>8450</v>
      </c>
      <c r="H2516" s="542" t="s">
        <v>2469</v>
      </c>
      <c r="I2516" s="542" t="s">
        <v>2469</v>
      </c>
      <c r="J2516" s="540" t="s">
        <v>2478</v>
      </c>
      <c r="K2516" s="540" t="s">
        <v>2478</v>
      </c>
      <c r="L2516" s="540" t="s">
        <v>7154</v>
      </c>
      <c r="M2516" s="540" t="s">
        <v>7155</v>
      </c>
      <c r="N2516" s="540" t="s">
        <v>7156</v>
      </c>
      <c r="O2516" s="540" t="s">
        <v>2478</v>
      </c>
      <c r="P2516" s="540" t="s">
        <v>2478</v>
      </c>
      <c r="Q2516" s="540" t="s">
        <v>2478</v>
      </c>
      <c r="R2516" s="546">
        <v>45322</v>
      </c>
      <c r="S2516" s="540" t="s">
        <v>2478</v>
      </c>
    </row>
    <row r="2517" spans="1:19">
      <c r="A2517" s="543" t="s">
        <v>8126</v>
      </c>
      <c r="B2517" s="544"/>
      <c r="C2517" s="544"/>
      <c r="D2517" s="545">
        <v>30059</v>
      </c>
      <c r="E2517" s="545">
        <v>30059</v>
      </c>
      <c r="F2517" s="545" t="s">
        <v>8451</v>
      </c>
      <c r="G2517" s="543" t="s">
        <v>8452</v>
      </c>
      <c r="H2517" s="545" t="s">
        <v>2469</v>
      </c>
      <c r="I2517" s="545" t="s">
        <v>2469</v>
      </c>
      <c r="J2517" s="543" t="s">
        <v>2478</v>
      </c>
      <c r="K2517" s="543" t="s">
        <v>2478</v>
      </c>
      <c r="L2517" s="543" t="s">
        <v>2478</v>
      </c>
      <c r="M2517" s="543" t="s">
        <v>2478</v>
      </c>
      <c r="N2517" s="543" t="s">
        <v>2478</v>
      </c>
      <c r="O2517" s="543" t="s">
        <v>2478</v>
      </c>
      <c r="P2517" s="543" t="s">
        <v>2478</v>
      </c>
      <c r="Q2517" s="547">
        <v>45040.708333333336</v>
      </c>
      <c r="R2517" s="543" t="s">
        <v>2478</v>
      </c>
      <c r="S2517" s="543" t="s">
        <v>2478</v>
      </c>
    </row>
    <row r="2518" spans="1:19">
      <c r="A2518" s="540" t="s">
        <v>8126</v>
      </c>
      <c r="B2518" s="542">
        <v>107955</v>
      </c>
      <c r="C2518" s="542">
        <v>745854</v>
      </c>
      <c r="D2518" s="542">
        <v>30059</v>
      </c>
      <c r="E2518" s="542" t="s">
        <v>8448</v>
      </c>
      <c r="F2518" s="542" t="s">
        <v>8453</v>
      </c>
      <c r="G2518" s="540" t="s">
        <v>8454</v>
      </c>
      <c r="H2518" s="542" t="s">
        <v>2469</v>
      </c>
      <c r="I2518" s="542" t="s">
        <v>2469</v>
      </c>
      <c r="J2518" s="540" t="s">
        <v>2478</v>
      </c>
      <c r="K2518" s="540" t="s">
        <v>2478</v>
      </c>
      <c r="L2518" s="540" t="s">
        <v>7154</v>
      </c>
      <c r="M2518" s="540" t="s">
        <v>7155</v>
      </c>
      <c r="N2518" s="540" t="s">
        <v>7156</v>
      </c>
      <c r="O2518" s="540" t="s">
        <v>2478</v>
      </c>
      <c r="P2518" s="540" t="s">
        <v>2478</v>
      </c>
      <c r="Q2518" s="540" t="s">
        <v>2478</v>
      </c>
      <c r="R2518" s="546">
        <v>45322</v>
      </c>
      <c r="S2518" s="540" t="s">
        <v>2478</v>
      </c>
    </row>
    <row r="2519" spans="1:19">
      <c r="A2519" s="543" t="s">
        <v>8126</v>
      </c>
      <c r="B2519" s="545">
        <v>107955</v>
      </c>
      <c r="C2519" s="545">
        <v>745854</v>
      </c>
      <c r="D2519" s="545">
        <v>30059</v>
      </c>
      <c r="E2519" s="545" t="s">
        <v>8448</v>
      </c>
      <c r="F2519" s="545" t="s">
        <v>8455</v>
      </c>
      <c r="G2519" s="543" t="s">
        <v>8456</v>
      </c>
      <c r="H2519" s="545" t="s">
        <v>2469</v>
      </c>
      <c r="I2519" s="545" t="s">
        <v>2469</v>
      </c>
      <c r="J2519" s="543" t="s">
        <v>2478</v>
      </c>
      <c r="K2519" s="543" t="s">
        <v>2478</v>
      </c>
      <c r="L2519" s="543" t="s">
        <v>7154</v>
      </c>
      <c r="M2519" s="543" t="s">
        <v>7155</v>
      </c>
      <c r="N2519" s="543" t="s">
        <v>7156</v>
      </c>
      <c r="O2519" s="543" t="s">
        <v>2478</v>
      </c>
      <c r="P2519" s="543" t="s">
        <v>2478</v>
      </c>
      <c r="Q2519" s="543" t="s">
        <v>2478</v>
      </c>
      <c r="R2519" s="547">
        <v>45322</v>
      </c>
      <c r="S2519" s="543" t="s">
        <v>2478</v>
      </c>
    </row>
    <row r="2520" spans="1:19">
      <c r="A2520" s="540" t="s">
        <v>8126</v>
      </c>
      <c r="B2520" s="542">
        <v>107955</v>
      </c>
      <c r="C2520" s="542">
        <v>745854</v>
      </c>
      <c r="D2520" s="542">
        <v>30059</v>
      </c>
      <c r="E2520" s="542" t="s">
        <v>8448</v>
      </c>
      <c r="F2520" s="542" t="s">
        <v>8457</v>
      </c>
      <c r="G2520" s="540" t="s">
        <v>8458</v>
      </c>
      <c r="H2520" s="542" t="s">
        <v>2469</v>
      </c>
      <c r="I2520" s="542" t="s">
        <v>2469</v>
      </c>
      <c r="J2520" s="540" t="s">
        <v>2478</v>
      </c>
      <c r="K2520" s="540" t="s">
        <v>2478</v>
      </c>
      <c r="L2520" s="540" t="s">
        <v>7154</v>
      </c>
      <c r="M2520" s="540" t="s">
        <v>7155</v>
      </c>
      <c r="N2520" s="540" t="s">
        <v>7156</v>
      </c>
      <c r="O2520" s="540" t="s">
        <v>2478</v>
      </c>
      <c r="P2520" s="540" t="s">
        <v>2478</v>
      </c>
      <c r="Q2520" s="540" t="s">
        <v>2478</v>
      </c>
      <c r="R2520" s="546">
        <v>45322</v>
      </c>
      <c r="S2520" s="540" t="s">
        <v>2478</v>
      </c>
    </row>
    <row r="2521" spans="1:19">
      <c r="A2521" s="543" t="s">
        <v>8126</v>
      </c>
      <c r="B2521" s="544"/>
      <c r="C2521" s="544"/>
      <c r="D2521" s="545">
        <v>30059</v>
      </c>
      <c r="E2521" s="545">
        <v>30059</v>
      </c>
      <c r="F2521" s="545" t="s">
        <v>8459</v>
      </c>
      <c r="G2521" s="543" t="s">
        <v>8460</v>
      </c>
      <c r="H2521" s="545" t="s">
        <v>2469</v>
      </c>
      <c r="I2521" s="545" t="s">
        <v>2469</v>
      </c>
      <c r="J2521" s="543" t="s">
        <v>2478</v>
      </c>
      <c r="K2521" s="543" t="s">
        <v>2478</v>
      </c>
      <c r="L2521" s="543" t="s">
        <v>2478</v>
      </c>
      <c r="M2521" s="543" t="s">
        <v>2478</v>
      </c>
      <c r="N2521" s="543" t="s">
        <v>2478</v>
      </c>
      <c r="O2521" s="543" t="s">
        <v>2478</v>
      </c>
      <c r="P2521" s="543" t="s">
        <v>2478</v>
      </c>
      <c r="Q2521" s="547">
        <v>45040.708333333336</v>
      </c>
      <c r="R2521" s="543" t="s">
        <v>2478</v>
      </c>
      <c r="S2521" s="543" t="s">
        <v>2478</v>
      </c>
    </row>
    <row r="2522" spans="1:19">
      <c r="A2522" s="540" t="s">
        <v>8126</v>
      </c>
      <c r="B2522" s="541"/>
      <c r="C2522" s="541"/>
      <c r="D2522" s="542">
        <v>30059</v>
      </c>
      <c r="E2522" s="542">
        <v>30059</v>
      </c>
      <c r="F2522" s="542" t="s">
        <v>8461</v>
      </c>
      <c r="G2522" s="540" t="s">
        <v>8462</v>
      </c>
      <c r="H2522" s="542" t="s">
        <v>2469</v>
      </c>
      <c r="I2522" s="542" t="s">
        <v>2469</v>
      </c>
      <c r="J2522" s="540" t="s">
        <v>2478</v>
      </c>
      <c r="K2522" s="540" t="s">
        <v>2478</v>
      </c>
      <c r="L2522" s="540" t="s">
        <v>2478</v>
      </c>
      <c r="M2522" s="540" t="s">
        <v>2478</v>
      </c>
      <c r="N2522" s="540" t="s">
        <v>2478</v>
      </c>
      <c r="O2522" s="540" t="s">
        <v>2478</v>
      </c>
      <c r="P2522" s="540" t="s">
        <v>2478</v>
      </c>
      <c r="Q2522" s="546">
        <v>45040.708333333336</v>
      </c>
      <c r="R2522" s="540" t="s">
        <v>2478</v>
      </c>
      <c r="S2522" s="540" t="s">
        <v>2478</v>
      </c>
    </row>
    <row r="2523" spans="1:19">
      <c r="A2523" s="543" t="s">
        <v>8126</v>
      </c>
      <c r="B2523" s="544"/>
      <c r="C2523" s="544"/>
      <c r="D2523" s="545">
        <v>30059</v>
      </c>
      <c r="E2523" s="545">
        <v>30059</v>
      </c>
      <c r="F2523" s="545" t="s">
        <v>8463</v>
      </c>
      <c r="G2523" s="543" t="s">
        <v>8464</v>
      </c>
      <c r="H2523" s="545" t="s">
        <v>2469</v>
      </c>
      <c r="I2523" s="545" t="s">
        <v>2469</v>
      </c>
      <c r="J2523" s="543" t="s">
        <v>2478</v>
      </c>
      <c r="K2523" s="543" t="s">
        <v>2478</v>
      </c>
      <c r="L2523" s="543" t="s">
        <v>2478</v>
      </c>
      <c r="M2523" s="543" t="s">
        <v>2478</v>
      </c>
      <c r="N2523" s="543" t="s">
        <v>2478</v>
      </c>
      <c r="O2523" s="543" t="s">
        <v>2478</v>
      </c>
      <c r="P2523" s="543" t="s">
        <v>2478</v>
      </c>
      <c r="Q2523" s="547">
        <v>45040.708333333336</v>
      </c>
      <c r="R2523" s="543" t="s">
        <v>2478</v>
      </c>
      <c r="S2523" s="543" t="s">
        <v>2478</v>
      </c>
    </row>
    <row r="2524" spans="1:19">
      <c r="A2524" s="540" t="s">
        <v>8126</v>
      </c>
      <c r="B2524" s="541"/>
      <c r="C2524" s="541"/>
      <c r="D2524" s="542">
        <v>30059</v>
      </c>
      <c r="E2524" s="542">
        <v>30059</v>
      </c>
      <c r="F2524" s="542" t="s">
        <v>8465</v>
      </c>
      <c r="G2524" s="540" t="s">
        <v>8466</v>
      </c>
      <c r="H2524" s="542" t="s">
        <v>2469</v>
      </c>
      <c r="I2524" s="542" t="s">
        <v>2469</v>
      </c>
      <c r="J2524" s="540" t="s">
        <v>2478</v>
      </c>
      <c r="K2524" s="540" t="s">
        <v>2478</v>
      </c>
      <c r="L2524" s="540" t="s">
        <v>2478</v>
      </c>
      <c r="M2524" s="540" t="s">
        <v>2478</v>
      </c>
      <c r="N2524" s="540" t="s">
        <v>2478</v>
      </c>
      <c r="O2524" s="540" t="s">
        <v>2478</v>
      </c>
      <c r="P2524" s="540" t="s">
        <v>2478</v>
      </c>
      <c r="Q2524" s="546">
        <v>45040.708333333336</v>
      </c>
      <c r="R2524" s="540" t="s">
        <v>2478</v>
      </c>
      <c r="S2524" s="540" t="s">
        <v>2478</v>
      </c>
    </row>
    <row r="2525" spans="1:19">
      <c r="A2525" s="543" t="s">
        <v>8126</v>
      </c>
      <c r="B2525" s="545">
        <v>107953</v>
      </c>
      <c r="C2525" s="545">
        <v>745851</v>
      </c>
      <c r="D2525" s="545">
        <v>30059</v>
      </c>
      <c r="E2525" s="545" t="s">
        <v>8467</v>
      </c>
      <c r="F2525" s="545" t="s">
        <v>8468</v>
      </c>
      <c r="G2525" s="543" t="s">
        <v>8469</v>
      </c>
      <c r="H2525" s="545" t="s">
        <v>2469</v>
      </c>
      <c r="I2525" s="545" t="s">
        <v>2469</v>
      </c>
      <c r="J2525" s="543" t="s">
        <v>2478</v>
      </c>
      <c r="K2525" s="543" t="s">
        <v>2478</v>
      </c>
      <c r="L2525" s="543" t="s">
        <v>7154</v>
      </c>
      <c r="M2525" s="543" t="s">
        <v>7155</v>
      </c>
      <c r="N2525" s="543" t="s">
        <v>7156</v>
      </c>
      <c r="O2525" s="543" t="s">
        <v>2478</v>
      </c>
      <c r="P2525" s="543" t="s">
        <v>2478</v>
      </c>
      <c r="Q2525" s="543" t="s">
        <v>2478</v>
      </c>
      <c r="R2525" s="547">
        <v>45322</v>
      </c>
      <c r="S2525" s="543" t="s">
        <v>2478</v>
      </c>
    </row>
    <row r="2526" spans="1:19">
      <c r="A2526" s="540" t="s">
        <v>8126</v>
      </c>
      <c r="B2526" s="542">
        <v>107953</v>
      </c>
      <c r="C2526" s="542">
        <v>745851</v>
      </c>
      <c r="D2526" s="542">
        <v>30059</v>
      </c>
      <c r="E2526" s="542" t="s">
        <v>8467</v>
      </c>
      <c r="F2526" s="542" t="s">
        <v>8470</v>
      </c>
      <c r="G2526" s="540" t="s">
        <v>8471</v>
      </c>
      <c r="H2526" s="542" t="s">
        <v>2469</v>
      </c>
      <c r="I2526" s="542" t="s">
        <v>2469</v>
      </c>
      <c r="J2526" s="540" t="s">
        <v>2478</v>
      </c>
      <c r="K2526" s="540" t="s">
        <v>2478</v>
      </c>
      <c r="L2526" s="540" t="s">
        <v>7154</v>
      </c>
      <c r="M2526" s="540" t="s">
        <v>7155</v>
      </c>
      <c r="N2526" s="540" t="s">
        <v>7156</v>
      </c>
      <c r="O2526" s="540" t="s">
        <v>2478</v>
      </c>
      <c r="P2526" s="540" t="s">
        <v>2478</v>
      </c>
      <c r="Q2526" s="540" t="s">
        <v>2478</v>
      </c>
      <c r="R2526" s="546">
        <v>45322</v>
      </c>
      <c r="S2526" s="540" t="s">
        <v>2478</v>
      </c>
    </row>
    <row r="2527" spans="1:19">
      <c r="A2527" s="543" t="s">
        <v>8126</v>
      </c>
      <c r="B2527" s="544"/>
      <c r="C2527" s="544"/>
      <c r="D2527" s="545">
        <v>30059</v>
      </c>
      <c r="E2527" s="545">
        <v>30059</v>
      </c>
      <c r="F2527" s="545" t="s">
        <v>8472</v>
      </c>
      <c r="G2527" s="543" t="s">
        <v>8473</v>
      </c>
      <c r="H2527" s="545" t="s">
        <v>2469</v>
      </c>
      <c r="I2527" s="545" t="s">
        <v>2469</v>
      </c>
      <c r="J2527" s="543" t="s">
        <v>2478</v>
      </c>
      <c r="K2527" s="543" t="s">
        <v>2478</v>
      </c>
      <c r="L2527" s="543" t="s">
        <v>2478</v>
      </c>
      <c r="M2527" s="543" t="s">
        <v>2478</v>
      </c>
      <c r="N2527" s="543" t="s">
        <v>2478</v>
      </c>
      <c r="O2527" s="543" t="s">
        <v>2478</v>
      </c>
      <c r="P2527" s="543" t="s">
        <v>2478</v>
      </c>
      <c r="Q2527" s="547">
        <v>45040.708333333336</v>
      </c>
      <c r="R2527" s="543" t="s">
        <v>2478</v>
      </c>
      <c r="S2527" s="543" t="s">
        <v>2478</v>
      </c>
    </row>
    <row r="2528" spans="1:19">
      <c r="A2528" s="540" t="s">
        <v>8126</v>
      </c>
      <c r="B2528" s="541"/>
      <c r="C2528" s="541"/>
      <c r="D2528" s="542">
        <v>30059</v>
      </c>
      <c r="E2528" s="542">
        <v>30059</v>
      </c>
      <c r="F2528" s="542" t="s">
        <v>8474</v>
      </c>
      <c r="G2528" s="540" t="s">
        <v>8475</v>
      </c>
      <c r="H2528" s="542" t="s">
        <v>2469</v>
      </c>
      <c r="I2528" s="542" t="s">
        <v>2469</v>
      </c>
      <c r="J2528" s="540" t="s">
        <v>2478</v>
      </c>
      <c r="K2528" s="540" t="s">
        <v>2478</v>
      </c>
      <c r="L2528" s="540" t="s">
        <v>2478</v>
      </c>
      <c r="M2528" s="540" t="s">
        <v>2478</v>
      </c>
      <c r="N2528" s="540" t="s">
        <v>2478</v>
      </c>
      <c r="O2528" s="540" t="s">
        <v>2478</v>
      </c>
      <c r="P2528" s="540" t="s">
        <v>2478</v>
      </c>
      <c r="Q2528" s="546">
        <v>45040.708333333336</v>
      </c>
      <c r="R2528" s="540" t="s">
        <v>2478</v>
      </c>
      <c r="S2528" s="540" t="s">
        <v>2478</v>
      </c>
    </row>
    <row r="2529" spans="1:19">
      <c r="A2529" s="543" t="s">
        <v>8126</v>
      </c>
      <c r="B2529" s="544"/>
      <c r="C2529" s="544"/>
      <c r="D2529" s="545">
        <v>30059</v>
      </c>
      <c r="E2529" s="545">
        <v>30059</v>
      </c>
      <c r="F2529" s="545" t="s">
        <v>8476</v>
      </c>
      <c r="G2529" s="543" t="s">
        <v>8477</v>
      </c>
      <c r="H2529" s="545" t="s">
        <v>2469</v>
      </c>
      <c r="I2529" s="545" t="s">
        <v>2469</v>
      </c>
      <c r="J2529" s="543" t="s">
        <v>2478</v>
      </c>
      <c r="K2529" s="543" t="s">
        <v>2478</v>
      </c>
      <c r="L2529" s="543" t="s">
        <v>2478</v>
      </c>
      <c r="M2529" s="543" t="s">
        <v>2478</v>
      </c>
      <c r="N2529" s="543" t="s">
        <v>2478</v>
      </c>
      <c r="O2529" s="543" t="s">
        <v>2478</v>
      </c>
      <c r="P2529" s="543" t="s">
        <v>2478</v>
      </c>
      <c r="Q2529" s="547">
        <v>45040.708333333336</v>
      </c>
      <c r="R2529" s="543" t="s">
        <v>2478</v>
      </c>
      <c r="S2529" s="543" t="s">
        <v>2478</v>
      </c>
    </row>
    <row r="2530" spans="1:19">
      <c r="A2530" s="540" t="s">
        <v>8126</v>
      </c>
      <c r="B2530" s="541"/>
      <c r="C2530" s="541"/>
      <c r="D2530" s="542">
        <v>30059</v>
      </c>
      <c r="E2530" s="542">
        <v>30059</v>
      </c>
      <c r="F2530" s="542" t="s">
        <v>8478</v>
      </c>
      <c r="G2530" s="540" t="s">
        <v>8479</v>
      </c>
      <c r="H2530" s="542" t="s">
        <v>2469</v>
      </c>
      <c r="I2530" s="542" t="s">
        <v>2469</v>
      </c>
      <c r="J2530" s="540" t="s">
        <v>2478</v>
      </c>
      <c r="K2530" s="540" t="s">
        <v>2478</v>
      </c>
      <c r="L2530" s="540" t="s">
        <v>2478</v>
      </c>
      <c r="M2530" s="540" t="s">
        <v>2478</v>
      </c>
      <c r="N2530" s="540" t="s">
        <v>2478</v>
      </c>
      <c r="O2530" s="540" t="s">
        <v>2478</v>
      </c>
      <c r="P2530" s="540" t="s">
        <v>2478</v>
      </c>
      <c r="Q2530" s="546">
        <v>45040.708333333336</v>
      </c>
      <c r="R2530" s="540" t="s">
        <v>2478</v>
      </c>
      <c r="S2530" s="540" t="s">
        <v>2478</v>
      </c>
    </row>
    <row r="2531" spans="1:19">
      <c r="A2531" s="543" t="s">
        <v>8126</v>
      </c>
      <c r="B2531" s="544"/>
      <c r="C2531" s="544"/>
      <c r="D2531" s="545">
        <v>30059</v>
      </c>
      <c r="E2531" s="545">
        <v>30059</v>
      </c>
      <c r="F2531" s="545" t="s">
        <v>8480</v>
      </c>
      <c r="G2531" s="543" t="s">
        <v>8481</v>
      </c>
      <c r="H2531" s="545" t="s">
        <v>2469</v>
      </c>
      <c r="I2531" s="545" t="s">
        <v>2469</v>
      </c>
      <c r="J2531" s="543" t="s">
        <v>2478</v>
      </c>
      <c r="K2531" s="543" t="s">
        <v>2478</v>
      </c>
      <c r="L2531" s="543" t="s">
        <v>2478</v>
      </c>
      <c r="M2531" s="543" t="s">
        <v>2478</v>
      </c>
      <c r="N2531" s="543" t="s">
        <v>2478</v>
      </c>
      <c r="O2531" s="543" t="s">
        <v>2478</v>
      </c>
      <c r="P2531" s="543" t="s">
        <v>2478</v>
      </c>
      <c r="Q2531" s="547">
        <v>45040.708333333336</v>
      </c>
      <c r="R2531" s="543" t="s">
        <v>2478</v>
      </c>
      <c r="S2531" s="543" t="s">
        <v>2478</v>
      </c>
    </row>
    <row r="2532" spans="1:19">
      <c r="A2532" s="540" t="s">
        <v>8126</v>
      </c>
      <c r="B2532" s="541"/>
      <c r="C2532" s="541"/>
      <c r="D2532" s="542">
        <v>30059</v>
      </c>
      <c r="E2532" s="542">
        <v>30059</v>
      </c>
      <c r="F2532" s="542" t="s">
        <v>8482</v>
      </c>
      <c r="G2532" s="540" t="s">
        <v>8483</v>
      </c>
      <c r="H2532" s="542" t="s">
        <v>2469</v>
      </c>
      <c r="I2532" s="542" t="s">
        <v>2469</v>
      </c>
      <c r="J2532" s="540" t="s">
        <v>2478</v>
      </c>
      <c r="K2532" s="540" t="s">
        <v>2478</v>
      </c>
      <c r="L2532" s="540" t="s">
        <v>2478</v>
      </c>
      <c r="M2532" s="540" t="s">
        <v>2478</v>
      </c>
      <c r="N2532" s="540" t="s">
        <v>2478</v>
      </c>
      <c r="O2532" s="540" t="s">
        <v>2478</v>
      </c>
      <c r="P2532" s="540" t="s">
        <v>2478</v>
      </c>
      <c r="Q2532" s="546">
        <v>45040.708333333336</v>
      </c>
      <c r="R2532" s="540" t="s">
        <v>2478</v>
      </c>
      <c r="S2532" s="540" t="s">
        <v>2478</v>
      </c>
    </row>
    <row r="2533" spans="1:19">
      <c r="A2533" s="543" t="s">
        <v>8126</v>
      </c>
      <c r="B2533" s="544"/>
      <c r="C2533" s="544"/>
      <c r="D2533" s="545">
        <v>30059</v>
      </c>
      <c r="E2533" s="545">
        <v>30059</v>
      </c>
      <c r="F2533" s="545" t="s">
        <v>8484</v>
      </c>
      <c r="G2533" s="543" t="s">
        <v>8485</v>
      </c>
      <c r="H2533" s="545" t="s">
        <v>2469</v>
      </c>
      <c r="I2533" s="545" t="s">
        <v>2469</v>
      </c>
      <c r="J2533" s="543" t="s">
        <v>2478</v>
      </c>
      <c r="K2533" s="543" t="s">
        <v>2478</v>
      </c>
      <c r="L2533" s="543" t="s">
        <v>2478</v>
      </c>
      <c r="M2533" s="543" t="s">
        <v>2478</v>
      </c>
      <c r="N2533" s="543" t="s">
        <v>2478</v>
      </c>
      <c r="O2533" s="543" t="s">
        <v>2478</v>
      </c>
      <c r="P2533" s="543" t="s">
        <v>2478</v>
      </c>
      <c r="Q2533" s="547">
        <v>45040.708333333336</v>
      </c>
      <c r="R2533" s="543" t="s">
        <v>2478</v>
      </c>
      <c r="S2533" s="543" t="s">
        <v>2478</v>
      </c>
    </row>
    <row r="2534" spans="1:19">
      <c r="A2534" s="540" t="s">
        <v>8126</v>
      </c>
      <c r="B2534" s="541"/>
      <c r="C2534" s="541"/>
      <c r="D2534" s="542">
        <v>30059</v>
      </c>
      <c r="E2534" s="542">
        <v>30059</v>
      </c>
      <c r="F2534" s="542" t="s">
        <v>8486</v>
      </c>
      <c r="G2534" s="540" t="s">
        <v>8487</v>
      </c>
      <c r="H2534" s="542" t="s">
        <v>2469</v>
      </c>
      <c r="I2534" s="542" t="s">
        <v>2469</v>
      </c>
      <c r="J2534" s="540" t="s">
        <v>2478</v>
      </c>
      <c r="K2534" s="540" t="s">
        <v>2478</v>
      </c>
      <c r="L2534" s="540" t="s">
        <v>2478</v>
      </c>
      <c r="M2534" s="540" t="s">
        <v>2478</v>
      </c>
      <c r="N2534" s="540" t="s">
        <v>2478</v>
      </c>
      <c r="O2534" s="540" t="s">
        <v>2478</v>
      </c>
      <c r="P2534" s="540" t="s">
        <v>2478</v>
      </c>
      <c r="Q2534" s="546">
        <v>45040.708333333336</v>
      </c>
      <c r="R2534" s="540" t="s">
        <v>2478</v>
      </c>
      <c r="S2534" s="540" t="s">
        <v>2478</v>
      </c>
    </row>
    <row r="2535" spans="1:19">
      <c r="A2535" s="543" t="s">
        <v>8126</v>
      </c>
      <c r="B2535" s="544"/>
      <c r="C2535" s="544"/>
      <c r="D2535" s="545">
        <v>30059</v>
      </c>
      <c r="E2535" s="545">
        <v>30059</v>
      </c>
      <c r="F2535" s="545" t="s">
        <v>8488</v>
      </c>
      <c r="G2535" s="543" t="s">
        <v>8489</v>
      </c>
      <c r="H2535" s="545" t="s">
        <v>2469</v>
      </c>
      <c r="I2535" s="545" t="s">
        <v>2469</v>
      </c>
      <c r="J2535" s="543" t="s">
        <v>2478</v>
      </c>
      <c r="K2535" s="543" t="s">
        <v>2478</v>
      </c>
      <c r="L2535" s="543" t="s">
        <v>2478</v>
      </c>
      <c r="M2535" s="543" t="s">
        <v>2478</v>
      </c>
      <c r="N2535" s="543" t="s">
        <v>2478</v>
      </c>
      <c r="O2535" s="543" t="s">
        <v>2478</v>
      </c>
      <c r="P2535" s="543" t="s">
        <v>2478</v>
      </c>
      <c r="Q2535" s="547">
        <v>45040.708333333336</v>
      </c>
      <c r="R2535" s="543" t="s">
        <v>2478</v>
      </c>
      <c r="S2535" s="543" t="s">
        <v>2478</v>
      </c>
    </row>
    <row r="2536" spans="1:19">
      <c r="A2536" s="540" t="s">
        <v>8126</v>
      </c>
      <c r="B2536" s="541"/>
      <c r="C2536" s="541"/>
      <c r="D2536" s="542">
        <v>30059</v>
      </c>
      <c r="E2536" s="542">
        <v>30059</v>
      </c>
      <c r="F2536" s="542" t="s">
        <v>8490</v>
      </c>
      <c r="G2536" s="540" t="s">
        <v>8491</v>
      </c>
      <c r="H2536" s="542" t="s">
        <v>2469</v>
      </c>
      <c r="I2536" s="542" t="s">
        <v>2469</v>
      </c>
      <c r="J2536" s="540" t="s">
        <v>2478</v>
      </c>
      <c r="K2536" s="540" t="s">
        <v>2478</v>
      </c>
      <c r="L2536" s="540" t="s">
        <v>2478</v>
      </c>
      <c r="M2536" s="540" t="s">
        <v>2478</v>
      </c>
      <c r="N2536" s="540" t="s">
        <v>2478</v>
      </c>
      <c r="O2536" s="540" t="s">
        <v>2478</v>
      </c>
      <c r="P2536" s="540" t="s">
        <v>2478</v>
      </c>
      <c r="Q2536" s="546">
        <v>45040.708333333336</v>
      </c>
      <c r="R2536" s="540" t="s">
        <v>2478</v>
      </c>
      <c r="S2536" s="540" t="s">
        <v>2478</v>
      </c>
    </row>
    <row r="2537" spans="1:19">
      <c r="A2537" s="543" t="s">
        <v>8126</v>
      </c>
      <c r="B2537" s="544"/>
      <c r="C2537" s="544"/>
      <c r="D2537" s="545">
        <v>30059</v>
      </c>
      <c r="E2537" s="545">
        <v>30059</v>
      </c>
      <c r="F2537" s="545" t="s">
        <v>8492</v>
      </c>
      <c r="G2537" s="543" t="s">
        <v>8493</v>
      </c>
      <c r="H2537" s="545" t="s">
        <v>2469</v>
      </c>
      <c r="I2537" s="545" t="s">
        <v>2469</v>
      </c>
      <c r="J2537" s="543" t="s">
        <v>2478</v>
      </c>
      <c r="K2537" s="543" t="s">
        <v>2478</v>
      </c>
      <c r="L2537" s="543" t="s">
        <v>2478</v>
      </c>
      <c r="M2537" s="543" t="s">
        <v>2478</v>
      </c>
      <c r="N2537" s="543" t="s">
        <v>2478</v>
      </c>
      <c r="O2537" s="543" t="s">
        <v>2478</v>
      </c>
      <c r="P2537" s="543" t="s">
        <v>2478</v>
      </c>
      <c r="Q2537" s="547">
        <v>45040.708333333336</v>
      </c>
      <c r="R2537" s="543" t="s">
        <v>2478</v>
      </c>
      <c r="S2537" s="543" t="s">
        <v>2478</v>
      </c>
    </row>
    <row r="2538" spans="1:19">
      <c r="A2538" s="540" t="s">
        <v>8126</v>
      </c>
      <c r="B2538" s="541"/>
      <c r="C2538" s="541"/>
      <c r="D2538" s="542">
        <v>30059</v>
      </c>
      <c r="E2538" s="542">
        <v>30059</v>
      </c>
      <c r="F2538" s="542" t="s">
        <v>8494</v>
      </c>
      <c r="G2538" s="540" t="s">
        <v>8495</v>
      </c>
      <c r="H2538" s="542" t="s">
        <v>2469</v>
      </c>
      <c r="I2538" s="542" t="s">
        <v>2469</v>
      </c>
      <c r="J2538" s="540" t="s">
        <v>2478</v>
      </c>
      <c r="K2538" s="540" t="s">
        <v>2478</v>
      </c>
      <c r="L2538" s="540" t="s">
        <v>2478</v>
      </c>
      <c r="M2538" s="540" t="s">
        <v>2478</v>
      </c>
      <c r="N2538" s="540" t="s">
        <v>2478</v>
      </c>
      <c r="O2538" s="540" t="s">
        <v>2478</v>
      </c>
      <c r="P2538" s="540" t="s">
        <v>2478</v>
      </c>
      <c r="Q2538" s="546">
        <v>45040.708333333336</v>
      </c>
      <c r="R2538" s="540" t="s">
        <v>2478</v>
      </c>
      <c r="S2538" s="540" t="s">
        <v>2478</v>
      </c>
    </row>
    <row r="2539" spans="1:19">
      <c r="A2539" s="543" t="s">
        <v>8126</v>
      </c>
      <c r="B2539" s="544"/>
      <c r="C2539" s="544"/>
      <c r="D2539" s="545">
        <v>30059</v>
      </c>
      <c r="E2539" s="545">
        <v>30059</v>
      </c>
      <c r="F2539" s="545" t="s">
        <v>8496</v>
      </c>
      <c r="G2539" s="543" t="s">
        <v>8497</v>
      </c>
      <c r="H2539" s="545" t="s">
        <v>2469</v>
      </c>
      <c r="I2539" s="545" t="s">
        <v>2469</v>
      </c>
      <c r="J2539" s="543" t="s">
        <v>2478</v>
      </c>
      <c r="K2539" s="543" t="s">
        <v>2478</v>
      </c>
      <c r="L2539" s="543" t="s">
        <v>2478</v>
      </c>
      <c r="M2539" s="543" t="s">
        <v>2478</v>
      </c>
      <c r="N2539" s="543" t="s">
        <v>2478</v>
      </c>
      <c r="O2539" s="543" t="s">
        <v>2478</v>
      </c>
      <c r="P2539" s="543" t="s">
        <v>2478</v>
      </c>
      <c r="Q2539" s="547">
        <v>45040.708333333336</v>
      </c>
      <c r="R2539" s="543" t="s">
        <v>2478</v>
      </c>
      <c r="S2539" s="543" t="s">
        <v>2478</v>
      </c>
    </row>
    <row r="2540" spans="1:19">
      <c r="A2540" s="540" t="s">
        <v>8126</v>
      </c>
      <c r="B2540" s="541"/>
      <c r="C2540" s="541"/>
      <c r="D2540" s="542">
        <v>30059</v>
      </c>
      <c r="E2540" s="542">
        <v>30059</v>
      </c>
      <c r="F2540" s="542" t="s">
        <v>8498</v>
      </c>
      <c r="G2540" s="540" t="s">
        <v>8499</v>
      </c>
      <c r="H2540" s="542" t="s">
        <v>2469</v>
      </c>
      <c r="I2540" s="542" t="s">
        <v>2469</v>
      </c>
      <c r="J2540" s="540" t="s">
        <v>2478</v>
      </c>
      <c r="K2540" s="540" t="s">
        <v>2478</v>
      </c>
      <c r="L2540" s="540" t="s">
        <v>2478</v>
      </c>
      <c r="M2540" s="540" t="s">
        <v>2478</v>
      </c>
      <c r="N2540" s="540" t="s">
        <v>2478</v>
      </c>
      <c r="O2540" s="540" t="s">
        <v>2478</v>
      </c>
      <c r="P2540" s="540" t="s">
        <v>2478</v>
      </c>
      <c r="Q2540" s="546">
        <v>45040.708333333336</v>
      </c>
      <c r="R2540" s="540" t="s">
        <v>2478</v>
      </c>
      <c r="S2540" s="540" t="s">
        <v>2478</v>
      </c>
    </row>
    <row r="2541" spans="1:19">
      <c r="A2541" s="543" t="s">
        <v>8126</v>
      </c>
      <c r="B2541" s="544"/>
      <c r="C2541" s="544"/>
      <c r="D2541" s="545">
        <v>30059</v>
      </c>
      <c r="E2541" s="545">
        <v>30059</v>
      </c>
      <c r="F2541" s="545" t="s">
        <v>8500</v>
      </c>
      <c r="G2541" s="543" t="s">
        <v>8501</v>
      </c>
      <c r="H2541" s="545" t="s">
        <v>2469</v>
      </c>
      <c r="I2541" s="545" t="s">
        <v>2469</v>
      </c>
      <c r="J2541" s="543" t="s">
        <v>2478</v>
      </c>
      <c r="K2541" s="543" t="s">
        <v>2478</v>
      </c>
      <c r="L2541" s="543" t="s">
        <v>2478</v>
      </c>
      <c r="M2541" s="543" t="s">
        <v>2478</v>
      </c>
      <c r="N2541" s="543" t="s">
        <v>2478</v>
      </c>
      <c r="O2541" s="543" t="s">
        <v>2478</v>
      </c>
      <c r="P2541" s="543" t="s">
        <v>2478</v>
      </c>
      <c r="Q2541" s="547">
        <v>45040.708333333336</v>
      </c>
      <c r="R2541" s="543" t="s">
        <v>2478</v>
      </c>
      <c r="S2541" s="543" t="s">
        <v>2478</v>
      </c>
    </row>
    <row r="2542" spans="1:19">
      <c r="A2542" s="540" t="s">
        <v>8126</v>
      </c>
      <c r="B2542" s="542">
        <v>108086</v>
      </c>
      <c r="C2542" s="542">
        <v>801437</v>
      </c>
      <c r="D2542" s="542">
        <v>30059</v>
      </c>
      <c r="E2542" s="542" t="s">
        <v>8502</v>
      </c>
      <c r="F2542" s="542" t="s">
        <v>8503</v>
      </c>
      <c r="G2542" s="540" t="s">
        <v>8504</v>
      </c>
      <c r="H2542" s="542" t="s">
        <v>2469</v>
      </c>
      <c r="I2542" s="542" t="s">
        <v>2469</v>
      </c>
      <c r="J2542" s="540" t="s">
        <v>2478</v>
      </c>
      <c r="K2542" s="540" t="s">
        <v>2478</v>
      </c>
      <c r="L2542" s="540" t="s">
        <v>7154</v>
      </c>
      <c r="M2542" s="540" t="s">
        <v>7155</v>
      </c>
      <c r="N2542" s="540" t="s">
        <v>7156</v>
      </c>
      <c r="O2542" s="540" t="s">
        <v>2478</v>
      </c>
      <c r="P2542" s="540" t="s">
        <v>2478</v>
      </c>
      <c r="Q2542" s="540" t="s">
        <v>2478</v>
      </c>
      <c r="R2542" s="540" t="s">
        <v>2478</v>
      </c>
      <c r="S2542" s="540" t="s">
        <v>2478</v>
      </c>
    </row>
    <row r="2543" spans="1:19">
      <c r="A2543" s="543" t="s">
        <v>8126</v>
      </c>
      <c r="B2543" s="544"/>
      <c r="C2543" s="544"/>
      <c r="D2543" s="545">
        <v>30059</v>
      </c>
      <c r="E2543" s="545">
        <v>30059</v>
      </c>
      <c r="F2543" s="545" t="s">
        <v>8505</v>
      </c>
      <c r="G2543" s="543" t="s">
        <v>8506</v>
      </c>
      <c r="H2543" s="545" t="s">
        <v>2469</v>
      </c>
      <c r="I2543" s="545" t="s">
        <v>2469</v>
      </c>
      <c r="J2543" s="543" t="s">
        <v>2478</v>
      </c>
      <c r="K2543" s="543" t="s">
        <v>2478</v>
      </c>
      <c r="L2543" s="543" t="s">
        <v>2478</v>
      </c>
      <c r="M2543" s="543" t="s">
        <v>2478</v>
      </c>
      <c r="N2543" s="543" t="s">
        <v>2478</v>
      </c>
      <c r="O2543" s="543" t="s">
        <v>2478</v>
      </c>
      <c r="P2543" s="543" t="s">
        <v>2478</v>
      </c>
      <c r="Q2543" s="547">
        <v>45040.708333333336</v>
      </c>
      <c r="R2543" s="543" t="s">
        <v>2478</v>
      </c>
      <c r="S2543" s="543" t="s">
        <v>2478</v>
      </c>
    </row>
    <row r="2544" spans="1:19">
      <c r="A2544" s="540" t="s">
        <v>8126</v>
      </c>
      <c r="B2544" s="541"/>
      <c r="C2544" s="541"/>
      <c r="D2544" s="542">
        <v>30059</v>
      </c>
      <c r="E2544" s="542">
        <v>30059</v>
      </c>
      <c r="F2544" s="542" t="s">
        <v>8507</v>
      </c>
      <c r="G2544" s="540" t="s">
        <v>8508</v>
      </c>
      <c r="H2544" s="542" t="s">
        <v>2469</v>
      </c>
      <c r="I2544" s="542" t="s">
        <v>2469</v>
      </c>
      <c r="J2544" s="540" t="s">
        <v>2478</v>
      </c>
      <c r="K2544" s="540" t="s">
        <v>2478</v>
      </c>
      <c r="L2544" s="540" t="s">
        <v>2478</v>
      </c>
      <c r="M2544" s="540" t="s">
        <v>2478</v>
      </c>
      <c r="N2544" s="540" t="s">
        <v>2478</v>
      </c>
      <c r="O2544" s="540" t="s">
        <v>2478</v>
      </c>
      <c r="P2544" s="540" t="s">
        <v>2478</v>
      </c>
      <c r="Q2544" s="546">
        <v>45040.708333333336</v>
      </c>
      <c r="R2544" s="540" t="s">
        <v>2478</v>
      </c>
      <c r="S2544" s="540" t="s">
        <v>2478</v>
      </c>
    </row>
    <row r="2545" spans="1:19">
      <c r="A2545" s="543" t="s">
        <v>8126</v>
      </c>
      <c r="B2545" s="544"/>
      <c r="C2545" s="544"/>
      <c r="D2545" s="545">
        <v>30059</v>
      </c>
      <c r="E2545" s="545">
        <v>30059</v>
      </c>
      <c r="F2545" s="545" t="s">
        <v>8509</v>
      </c>
      <c r="G2545" s="543" t="s">
        <v>8510</v>
      </c>
      <c r="H2545" s="545" t="s">
        <v>2469</v>
      </c>
      <c r="I2545" s="545" t="s">
        <v>2469</v>
      </c>
      <c r="J2545" s="543" t="s">
        <v>2478</v>
      </c>
      <c r="K2545" s="543" t="s">
        <v>2478</v>
      </c>
      <c r="L2545" s="543" t="s">
        <v>2478</v>
      </c>
      <c r="M2545" s="543" t="s">
        <v>2478</v>
      </c>
      <c r="N2545" s="543" t="s">
        <v>2478</v>
      </c>
      <c r="O2545" s="543" t="s">
        <v>2478</v>
      </c>
      <c r="P2545" s="543" t="s">
        <v>2478</v>
      </c>
      <c r="Q2545" s="547">
        <v>45040.708333333336</v>
      </c>
      <c r="R2545" s="543" t="s">
        <v>2478</v>
      </c>
      <c r="S2545" s="543" t="s">
        <v>2478</v>
      </c>
    </row>
    <row r="2546" spans="1:19">
      <c r="A2546" s="540" t="s">
        <v>8126</v>
      </c>
      <c r="B2546" s="541"/>
      <c r="C2546" s="541"/>
      <c r="D2546" s="542">
        <v>30059</v>
      </c>
      <c r="E2546" s="542">
        <v>30059</v>
      </c>
      <c r="F2546" s="542" t="s">
        <v>8511</v>
      </c>
      <c r="G2546" s="540" t="s">
        <v>8512</v>
      </c>
      <c r="H2546" s="542" t="s">
        <v>2469</v>
      </c>
      <c r="I2546" s="542" t="s">
        <v>2469</v>
      </c>
      <c r="J2546" s="540" t="s">
        <v>2478</v>
      </c>
      <c r="K2546" s="540" t="s">
        <v>2478</v>
      </c>
      <c r="L2546" s="540" t="s">
        <v>2478</v>
      </c>
      <c r="M2546" s="540" t="s">
        <v>2478</v>
      </c>
      <c r="N2546" s="540" t="s">
        <v>2478</v>
      </c>
      <c r="O2546" s="540" t="s">
        <v>2478</v>
      </c>
      <c r="P2546" s="540" t="s">
        <v>2478</v>
      </c>
      <c r="Q2546" s="546">
        <v>45040.708333333336</v>
      </c>
      <c r="R2546" s="540" t="s">
        <v>2478</v>
      </c>
      <c r="S2546" s="540" t="s">
        <v>2478</v>
      </c>
    </row>
    <row r="2547" spans="1:19">
      <c r="A2547" s="543" t="s">
        <v>8126</v>
      </c>
      <c r="B2547" s="544"/>
      <c r="C2547" s="544"/>
      <c r="D2547" s="545">
        <v>30059</v>
      </c>
      <c r="E2547" s="545">
        <v>30059</v>
      </c>
      <c r="F2547" s="545" t="s">
        <v>8513</v>
      </c>
      <c r="G2547" s="543" t="s">
        <v>8514</v>
      </c>
      <c r="H2547" s="545" t="s">
        <v>2469</v>
      </c>
      <c r="I2547" s="545" t="s">
        <v>2469</v>
      </c>
      <c r="J2547" s="543" t="s">
        <v>2478</v>
      </c>
      <c r="K2547" s="543" t="s">
        <v>2478</v>
      </c>
      <c r="L2547" s="543" t="s">
        <v>2478</v>
      </c>
      <c r="M2547" s="543" t="s">
        <v>2478</v>
      </c>
      <c r="N2547" s="543" t="s">
        <v>2478</v>
      </c>
      <c r="O2547" s="543" t="s">
        <v>2478</v>
      </c>
      <c r="P2547" s="543" t="s">
        <v>2478</v>
      </c>
      <c r="Q2547" s="547">
        <v>45040.708333333336</v>
      </c>
      <c r="R2547" s="543" t="s">
        <v>2478</v>
      </c>
      <c r="S2547" s="543" t="s">
        <v>2478</v>
      </c>
    </row>
    <row r="2548" spans="1:19">
      <c r="A2548" s="540" t="s">
        <v>8126</v>
      </c>
      <c r="B2548" s="542">
        <v>108080</v>
      </c>
      <c r="C2548" s="542">
        <v>800394</v>
      </c>
      <c r="D2548" s="542">
        <v>30059</v>
      </c>
      <c r="E2548" s="542" t="s">
        <v>8343</v>
      </c>
      <c r="F2548" s="542" t="s">
        <v>8515</v>
      </c>
      <c r="G2548" s="540" t="s">
        <v>8516</v>
      </c>
      <c r="H2548" s="542" t="s">
        <v>2469</v>
      </c>
      <c r="I2548" s="542" t="s">
        <v>2469</v>
      </c>
      <c r="J2548" s="540" t="s">
        <v>2478</v>
      </c>
      <c r="K2548" s="540" t="s">
        <v>2478</v>
      </c>
      <c r="L2548" s="540" t="s">
        <v>7154</v>
      </c>
      <c r="M2548" s="540" t="s">
        <v>7155</v>
      </c>
      <c r="N2548" s="540" t="s">
        <v>7156</v>
      </c>
      <c r="O2548" s="540" t="s">
        <v>2478</v>
      </c>
      <c r="P2548" s="540" t="s">
        <v>2478</v>
      </c>
      <c r="Q2548" s="540" t="s">
        <v>2478</v>
      </c>
      <c r="R2548" s="540" t="s">
        <v>2478</v>
      </c>
      <c r="S2548" s="540" t="s">
        <v>2478</v>
      </c>
    </row>
    <row r="2549" spans="1:19">
      <c r="A2549" s="543" t="s">
        <v>8126</v>
      </c>
      <c r="B2549" s="545">
        <v>108080</v>
      </c>
      <c r="C2549" s="545">
        <v>800394</v>
      </c>
      <c r="D2549" s="545">
        <v>30059</v>
      </c>
      <c r="E2549" s="545" t="s">
        <v>8343</v>
      </c>
      <c r="F2549" s="545" t="s">
        <v>8517</v>
      </c>
      <c r="G2549" s="543" t="s">
        <v>8518</v>
      </c>
      <c r="H2549" s="545" t="s">
        <v>2469</v>
      </c>
      <c r="I2549" s="545" t="s">
        <v>2469</v>
      </c>
      <c r="J2549" s="543" t="s">
        <v>2478</v>
      </c>
      <c r="K2549" s="543" t="s">
        <v>2478</v>
      </c>
      <c r="L2549" s="543" t="s">
        <v>7154</v>
      </c>
      <c r="M2549" s="543" t="s">
        <v>7155</v>
      </c>
      <c r="N2549" s="543" t="s">
        <v>7156</v>
      </c>
      <c r="O2549" s="543" t="s">
        <v>2478</v>
      </c>
      <c r="P2549" s="543" t="s">
        <v>2478</v>
      </c>
      <c r="Q2549" s="543" t="s">
        <v>2478</v>
      </c>
      <c r="R2549" s="543" t="s">
        <v>2478</v>
      </c>
      <c r="S2549" s="543" t="s">
        <v>2478</v>
      </c>
    </row>
    <row r="2550" spans="1:19">
      <c r="A2550" s="540" t="s">
        <v>8126</v>
      </c>
      <c r="B2550" s="541"/>
      <c r="C2550" s="541"/>
      <c r="D2550" s="542">
        <v>30059</v>
      </c>
      <c r="E2550" s="542">
        <v>30059</v>
      </c>
      <c r="F2550" s="542" t="s">
        <v>8519</v>
      </c>
      <c r="G2550" s="540" t="s">
        <v>8520</v>
      </c>
      <c r="H2550" s="542" t="s">
        <v>2469</v>
      </c>
      <c r="I2550" s="542" t="s">
        <v>2469</v>
      </c>
      <c r="J2550" s="540" t="s">
        <v>2478</v>
      </c>
      <c r="K2550" s="540" t="s">
        <v>2478</v>
      </c>
      <c r="L2550" s="540" t="s">
        <v>2478</v>
      </c>
      <c r="M2550" s="540" t="s">
        <v>2478</v>
      </c>
      <c r="N2550" s="540" t="s">
        <v>2478</v>
      </c>
      <c r="O2550" s="540" t="s">
        <v>2478</v>
      </c>
      <c r="P2550" s="540" t="s">
        <v>2478</v>
      </c>
      <c r="Q2550" s="546">
        <v>45040.708333333336</v>
      </c>
      <c r="R2550" s="540" t="s">
        <v>2478</v>
      </c>
      <c r="S2550" s="540" t="s">
        <v>2478</v>
      </c>
    </row>
    <row r="2551" spans="1:19">
      <c r="A2551" s="543" t="s">
        <v>8126</v>
      </c>
      <c r="B2551" s="544"/>
      <c r="C2551" s="544"/>
      <c r="D2551" s="545">
        <v>30059</v>
      </c>
      <c r="E2551" s="545">
        <v>30059</v>
      </c>
      <c r="F2551" s="545" t="s">
        <v>8521</v>
      </c>
      <c r="G2551" s="543" t="s">
        <v>8522</v>
      </c>
      <c r="H2551" s="545" t="s">
        <v>2469</v>
      </c>
      <c r="I2551" s="545" t="s">
        <v>2469</v>
      </c>
      <c r="J2551" s="543" t="s">
        <v>2478</v>
      </c>
      <c r="K2551" s="543" t="s">
        <v>2478</v>
      </c>
      <c r="L2551" s="543" t="s">
        <v>2478</v>
      </c>
      <c r="M2551" s="543" t="s">
        <v>2478</v>
      </c>
      <c r="N2551" s="543" t="s">
        <v>2478</v>
      </c>
      <c r="O2551" s="543" t="s">
        <v>2478</v>
      </c>
      <c r="P2551" s="543" t="s">
        <v>2478</v>
      </c>
      <c r="Q2551" s="547">
        <v>45040.708333333336</v>
      </c>
      <c r="R2551" s="543" t="s">
        <v>2478</v>
      </c>
      <c r="S2551" s="543" t="s">
        <v>2478</v>
      </c>
    </row>
    <row r="2552" spans="1:19">
      <c r="A2552" s="540" t="s">
        <v>8126</v>
      </c>
      <c r="B2552" s="541"/>
      <c r="C2552" s="541"/>
      <c r="D2552" s="542">
        <v>30059</v>
      </c>
      <c r="E2552" s="542">
        <v>30059</v>
      </c>
      <c r="F2552" s="542" t="s">
        <v>8523</v>
      </c>
      <c r="G2552" s="540" t="s">
        <v>8524</v>
      </c>
      <c r="H2552" s="542" t="s">
        <v>2469</v>
      </c>
      <c r="I2552" s="542" t="s">
        <v>2469</v>
      </c>
      <c r="J2552" s="540" t="s">
        <v>2478</v>
      </c>
      <c r="K2552" s="540" t="s">
        <v>2478</v>
      </c>
      <c r="L2552" s="540" t="s">
        <v>2478</v>
      </c>
      <c r="M2552" s="540" t="s">
        <v>2478</v>
      </c>
      <c r="N2552" s="540" t="s">
        <v>2478</v>
      </c>
      <c r="O2552" s="540" t="s">
        <v>2478</v>
      </c>
      <c r="P2552" s="540" t="s">
        <v>2478</v>
      </c>
      <c r="Q2552" s="546">
        <v>45040.708333333336</v>
      </c>
      <c r="R2552" s="540" t="s">
        <v>2478</v>
      </c>
      <c r="S2552" s="540" t="s">
        <v>2478</v>
      </c>
    </row>
    <row r="2553" spans="1:19">
      <c r="A2553" s="543" t="s">
        <v>8126</v>
      </c>
      <c r="B2553" s="544"/>
      <c r="C2553" s="544"/>
      <c r="D2553" s="545">
        <v>30059</v>
      </c>
      <c r="E2553" s="545">
        <v>30059</v>
      </c>
      <c r="F2553" s="545" t="s">
        <v>8525</v>
      </c>
      <c r="G2553" s="543" t="s">
        <v>8526</v>
      </c>
      <c r="H2553" s="545" t="s">
        <v>2469</v>
      </c>
      <c r="I2553" s="545" t="s">
        <v>2469</v>
      </c>
      <c r="J2553" s="543" t="s">
        <v>2478</v>
      </c>
      <c r="K2553" s="543" t="s">
        <v>2478</v>
      </c>
      <c r="L2553" s="543" t="s">
        <v>2478</v>
      </c>
      <c r="M2553" s="543" t="s">
        <v>2478</v>
      </c>
      <c r="N2553" s="543" t="s">
        <v>2478</v>
      </c>
      <c r="O2553" s="543" t="s">
        <v>2478</v>
      </c>
      <c r="P2553" s="543" t="s">
        <v>2478</v>
      </c>
      <c r="Q2553" s="547">
        <v>45040.708333333336</v>
      </c>
      <c r="R2553" s="543" t="s">
        <v>2478</v>
      </c>
      <c r="S2553" s="543" t="s">
        <v>2478</v>
      </c>
    </row>
    <row r="2554" spans="1:19">
      <c r="A2554" s="540" t="s">
        <v>8126</v>
      </c>
      <c r="B2554" s="541"/>
      <c r="C2554" s="541"/>
      <c r="D2554" s="542">
        <v>30059</v>
      </c>
      <c r="E2554" s="542">
        <v>30059</v>
      </c>
      <c r="F2554" s="542" t="s">
        <v>8527</v>
      </c>
      <c r="G2554" s="540" t="s">
        <v>8528</v>
      </c>
      <c r="H2554" s="542" t="s">
        <v>2469</v>
      </c>
      <c r="I2554" s="542" t="s">
        <v>2469</v>
      </c>
      <c r="J2554" s="540" t="s">
        <v>2478</v>
      </c>
      <c r="K2554" s="540" t="s">
        <v>2478</v>
      </c>
      <c r="L2554" s="540" t="s">
        <v>2478</v>
      </c>
      <c r="M2554" s="540" t="s">
        <v>2478</v>
      </c>
      <c r="N2554" s="540" t="s">
        <v>2478</v>
      </c>
      <c r="O2554" s="540" t="s">
        <v>2478</v>
      </c>
      <c r="P2554" s="540" t="s">
        <v>2478</v>
      </c>
      <c r="Q2554" s="546">
        <v>45040.708333333336</v>
      </c>
      <c r="R2554" s="540" t="s">
        <v>2478</v>
      </c>
      <c r="S2554" s="540" t="s">
        <v>2478</v>
      </c>
    </row>
    <row r="2555" spans="1:19">
      <c r="A2555" s="543" t="s">
        <v>8126</v>
      </c>
      <c r="B2555" s="544"/>
      <c r="C2555" s="544"/>
      <c r="D2555" s="545">
        <v>30059</v>
      </c>
      <c r="E2555" s="545">
        <v>30059</v>
      </c>
      <c r="F2555" s="545" t="s">
        <v>8529</v>
      </c>
      <c r="G2555" s="543" t="s">
        <v>8530</v>
      </c>
      <c r="H2555" s="545" t="s">
        <v>2469</v>
      </c>
      <c r="I2555" s="545" t="s">
        <v>2469</v>
      </c>
      <c r="J2555" s="543" t="s">
        <v>2478</v>
      </c>
      <c r="K2555" s="543" t="s">
        <v>2478</v>
      </c>
      <c r="L2555" s="543" t="s">
        <v>2478</v>
      </c>
      <c r="M2555" s="543" t="s">
        <v>2478</v>
      </c>
      <c r="N2555" s="543" t="s">
        <v>2478</v>
      </c>
      <c r="O2555" s="543" t="s">
        <v>2478</v>
      </c>
      <c r="P2555" s="543" t="s">
        <v>2478</v>
      </c>
      <c r="Q2555" s="547">
        <v>45040.708333333336</v>
      </c>
      <c r="R2555" s="543" t="s">
        <v>2478</v>
      </c>
      <c r="S2555" s="543" t="s">
        <v>2478</v>
      </c>
    </row>
    <row r="2556" spans="1:19">
      <c r="A2556" s="540" t="s">
        <v>8126</v>
      </c>
      <c r="B2556" s="541"/>
      <c r="C2556" s="541"/>
      <c r="D2556" s="542">
        <v>30059</v>
      </c>
      <c r="E2556" s="542">
        <v>30059</v>
      </c>
      <c r="F2556" s="542" t="s">
        <v>8531</v>
      </c>
      <c r="G2556" s="540" t="s">
        <v>8532</v>
      </c>
      <c r="H2556" s="542" t="s">
        <v>2469</v>
      </c>
      <c r="I2556" s="542" t="s">
        <v>2469</v>
      </c>
      <c r="J2556" s="540" t="s">
        <v>2478</v>
      </c>
      <c r="K2556" s="540" t="s">
        <v>2478</v>
      </c>
      <c r="L2556" s="540" t="s">
        <v>2478</v>
      </c>
      <c r="M2556" s="540" t="s">
        <v>2478</v>
      </c>
      <c r="N2556" s="540" t="s">
        <v>2478</v>
      </c>
      <c r="O2556" s="540" t="s">
        <v>2478</v>
      </c>
      <c r="P2556" s="540" t="s">
        <v>2478</v>
      </c>
      <c r="Q2556" s="546">
        <v>45040.708333333336</v>
      </c>
      <c r="R2556" s="540" t="s">
        <v>2478</v>
      </c>
      <c r="S2556" s="540" t="s">
        <v>2478</v>
      </c>
    </row>
    <row r="2557" spans="1:19">
      <c r="A2557" s="543" t="s">
        <v>8126</v>
      </c>
      <c r="B2557" s="544"/>
      <c r="C2557" s="544"/>
      <c r="D2557" s="545">
        <v>30059</v>
      </c>
      <c r="E2557" s="545">
        <v>30059</v>
      </c>
      <c r="F2557" s="545" t="s">
        <v>8533</v>
      </c>
      <c r="G2557" s="543" t="s">
        <v>8534</v>
      </c>
      <c r="H2557" s="545" t="s">
        <v>2469</v>
      </c>
      <c r="I2557" s="545" t="s">
        <v>2469</v>
      </c>
      <c r="J2557" s="543" t="s">
        <v>2478</v>
      </c>
      <c r="K2557" s="543" t="s">
        <v>2478</v>
      </c>
      <c r="L2557" s="543" t="s">
        <v>2478</v>
      </c>
      <c r="M2557" s="543" t="s">
        <v>2478</v>
      </c>
      <c r="N2557" s="543" t="s">
        <v>2478</v>
      </c>
      <c r="O2557" s="543" t="s">
        <v>2478</v>
      </c>
      <c r="P2557" s="543" t="s">
        <v>2478</v>
      </c>
      <c r="Q2557" s="547">
        <v>45040.708333333336</v>
      </c>
      <c r="R2557" s="543" t="s">
        <v>2478</v>
      </c>
      <c r="S2557" s="543" t="s">
        <v>2478</v>
      </c>
    </row>
    <row r="2558" spans="1:19">
      <c r="A2558" s="540" t="s">
        <v>8126</v>
      </c>
      <c r="B2558" s="541"/>
      <c r="C2558" s="541"/>
      <c r="D2558" s="542">
        <v>30059</v>
      </c>
      <c r="E2558" s="542">
        <v>30059</v>
      </c>
      <c r="F2558" s="542" t="s">
        <v>8535</v>
      </c>
      <c r="G2558" s="540" t="s">
        <v>8536</v>
      </c>
      <c r="H2558" s="542" t="s">
        <v>2469</v>
      </c>
      <c r="I2558" s="542" t="s">
        <v>2469</v>
      </c>
      <c r="J2558" s="540" t="s">
        <v>2478</v>
      </c>
      <c r="K2558" s="540" t="s">
        <v>2478</v>
      </c>
      <c r="L2558" s="540" t="s">
        <v>2478</v>
      </c>
      <c r="M2558" s="540" t="s">
        <v>2478</v>
      </c>
      <c r="N2558" s="540" t="s">
        <v>2478</v>
      </c>
      <c r="O2558" s="540" t="s">
        <v>2478</v>
      </c>
      <c r="P2558" s="540" t="s">
        <v>2478</v>
      </c>
      <c r="Q2558" s="546">
        <v>45040.708333333336</v>
      </c>
      <c r="R2558" s="540" t="s">
        <v>2478</v>
      </c>
      <c r="S2558" s="540" t="s">
        <v>2478</v>
      </c>
    </row>
    <row r="2559" spans="1:19">
      <c r="A2559" s="543" t="s">
        <v>8126</v>
      </c>
      <c r="B2559" s="545">
        <v>108081</v>
      </c>
      <c r="C2559" s="545">
        <v>800399</v>
      </c>
      <c r="D2559" s="545">
        <v>30059</v>
      </c>
      <c r="E2559" s="545" t="s">
        <v>8358</v>
      </c>
      <c r="F2559" s="545" t="s">
        <v>8537</v>
      </c>
      <c r="G2559" s="543" t="s">
        <v>8538</v>
      </c>
      <c r="H2559" s="545" t="s">
        <v>2469</v>
      </c>
      <c r="I2559" s="545" t="s">
        <v>2469</v>
      </c>
      <c r="J2559" s="543" t="s">
        <v>2478</v>
      </c>
      <c r="K2559" s="543" t="s">
        <v>2478</v>
      </c>
      <c r="L2559" s="543" t="s">
        <v>7154</v>
      </c>
      <c r="M2559" s="543" t="s">
        <v>7155</v>
      </c>
      <c r="N2559" s="543" t="s">
        <v>7156</v>
      </c>
      <c r="O2559" s="543" t="s">
        <v>2478</v>
      </c>
      <c r="P2559" s="543" t="s">
        <v>2478</v>
      </c>
      <c r="Q2559" s="543" t="s">
        <v>2478</v>
      </c>
      <c r="R2559" s="543" t="s">
        <v>2478</v>
      </c>
      <c r="S2559" s="543" t="s">
        <v>2478</v>
      </c>
    </row>
    <row r="2560" spans="1:19">
      <c r="A2560" s="540" t="s">
        <v>8126</v>
      </c>
      <c r="B2560" s="541"/>
      <c r="C2560" s="541"/>
      <c r="D2560" s="542">
        <v>30059</v>
      </c>
      <c r="E2560" s="542">
        <v>30059</v>
      </c>
      <c r="F2560" s="542" t="s">
        <v>8539</v>
      </c>
      <c r="G2560" s="540" t="s">
        <v>8540</v>
      </c>
      <c r="H2560" s="542" t="s">
        <v>2469</v>
      </c>
      <c r="I2560" s="542" t="s">
        <v>2469</v>
      </c>
      <c r="J2560" s="540" t="s">
        <v>2478</v>
      </c>
      <c r="K2560" s="540" t="s">
        <v>2478</v>
      </c>
      <c r="L2560" s="540" t="s">
        <v>2478</v>
      </c>
      <c r="M2560" s="540" t="s">
        <v>2478</v>
      </c>
      <c r="N2560" s="540" t="s">
        <v>2478</v>
      </c>
      <c r="O2560" s="540" t="s">
        <v>2478</v>
      </c>
      <c r="P2560" s="540" t="s">
        <v>2478</v>
      </c>
      <c r="Q2560" s="546">
        <v>45040.708333333336</v>
      </c>
      <c r="R2560" s="540" t="s">
        <v>2478</v>
      </c>
      <c r="S2560" s="540" t="s">
        <v>2478</v>
      </c>
    </row>
    <row r="2561" spans="1:19">
      <c r="A2561" s="543" t="s">
        <v>8126</v>
      </c>
      <c r="B2561" s="544"/>
      <c r="C2561" s="544"/>
      <c r="D2561" s="545">
        <v>30059</v>
      </c>
      <c r="E2561" s="545">
        <v>30059</v>
      </c>
      <c r="F2561" s="545" t="s">
        <v>8541</v>
      </c>
      <c r="G2561" s="543" t="s">
        <v>8542</v>
      </c>
      <c r="H2561" s="545" t="s">
        <v>2469</v>
      </c>
      <c r="I2561" s="545" t="s">
        <v>2469</v>
      </c>
      <c r="J2561" s="543" t="s">
        <v>2478</v>
      </c>
      <c r="K2561" s="543" t="s">
        <v>2478</v>
      </c>
      <c r="L2561" s="543" t="s">
        <v>2478</v>
      </c>
      <c r="M2561" s="543" t="s">
        <v>2478</v>
      </c>
      <c r="N2561" s="543" t="s">
        <v>2478</v>
      </c>
      <c r="O2561" s="543" t="s">
        <v>2478</v>
      </c>
      <c r="P2561" s="543" t="s">
        <v>2478</v>
      </c>
      <c r="Q2561" s="547">
        <v>45040.708333333336</v>
      </c>
      <c r="R2561" s="543" t="s">
        <v>2478</v>
      </c>
      <c r="S2561" s="543" t="s">
        <v>2478</v>
      </c>
    </row>
    <row r="2562" spans="1:19">
      <c r="A2562" s="540" t="s">
        <v>8126</v>
      </c>
      <c r="B2562" s="541"/>
      <c r="C2562" s="541"/>
      <c r="D2562" s="542">
        <v>30059</v>
      </c>
      <c r="E2562" s="542">
        <v>30059</v>
      </c>
      <c r="F2562" s="542" t="s">
        <v>8543</v>
      </c>
      <c r="G2562" s="540" t="s">
        <v>8544</v>
      </c>
      <c r="H2562" s="542" t="s">
        <v>2469</v>
      </c>
      <c r="I2562" s="542" t="s">
        <v>2469</v>
      </c>
      <c r="J2562" s="540" t="s">
        <v>2478</v>
      </c>
      <c r="K2562" s="540" t="s">
        <v>2478</v>
      </c>
      <c r="L2562" s="540" t="s">
        <v>2478</v>
      </c>
      <c r="M2562" s="540" t="s">
        <v>2478</v>
      </c>
      <c r="N2562" s="540" t="s">
        <v>2478</v>
      </c>
      <c r="O2562" s="540" t="s">
        <v>2478</v>
      </c>
      <c r="P2562" s="540" t="s">
        <v>2478</v>
      </c>
      <c r="Q2562" s="546">
        <v>45040.708333333336</v>
      </c>
      <c r="R2562" s="540" t="s">
        <v>2478</v>
      </c>
      <c r="S2562" s="540" t="s">
        <v>2478</v>
      </c>
    </row>
    <row r="2563" spans="1:19">
      <c r="A2563" s="543" t="s">
        <v>8126</v>
      </c>
      <c r="B2563" s="544"/>
      <c r="C2563" s="544"/>
      <c r="D2563" s="545">
        <v>30059</v>
      </c>
      <c r="E2563" s="545">
        <v>30059</v>
      </c>
      <c r="F2563" s="545" t="s">
        <v>8545</v>
      </c>
      <c r="G2563" s="543" t="s">
        <v>8546</v>
      </c>
      <c r="H2563" s="545" t="s">
        <v>2469</v>
      </c>
      <c r="I2563" s="545" t="s">
        <v>2469</v>
      </c>
      <c r="J2563" s="543" t="s">
        <v>2478</v>
      </c>
      <c r="K2563" s="543" t="s">
        <v>2478</v>
      </c>
      <c r="L2563" s="543" t="s">
        <v>2478</v>
      </c>
      <c r="M2563" s="543" t="s">
        <v>2478</v>
      </c>
      <c r="N2563" s="543" t="s">
        <v>2478</v>
      </c>
      <c r="O2563" s="543" t="s">
        <v>2478</v>
      </c>
      <c r="P2563" s="543" t="s">
        <v>2478</v>
      </c>
      <c r="Q2563" s="547">
        <v>45040.708333333336</v>
      </c>
      <c r="R2563" s="543" t="s">
        <v>2478</v>
      </c>
      <c r="S2563" s="543" t="s">
        <v>2478</v>
      </c>
    </row>
    <row r="2564" spans="1:19">
      <c r="A2564" s="540" t="s">
        <v>8126</v>
      </c>
      <c r="B2564" s="542">
        <v>108085</v>
      </c>
      <c r="C2564" s="542">
        <v>801432</v>
      </c>
      <c r="D2564" s="542">
        <v>30059</v>
      </c>
      <c r="E2564" s="542" t="s">
        <v>8547</v>
      </c>
      <c r="F2564" s="542" t="s">
        <v>8548</v>
      </c>
      <c r="G2564" s="540" t="s">
        <v>8549</v>
      </c>
      <c r="H2564" s="542" t="s">
        <v>2469</v>
      </c>
      <c r="I2564" s="542" t="s">
        <v>2469</v>
      </c>
      <c r="J2564" s="540" t="s">
        <v>2478</v>
      </c>
      <c r="K2564" s="540" t="s">
        <v>2478</v>
      </c>
      <c r="L2564" s="540" t="s">
        <v>7154</v>
      </c>
      <c r="M2564" s="540" t="s">
        <v>7155</v>
      </c>
      <c r="N2564" s="540" t="s">
        <v>7156</v>
      </c>
      <c r="O2564" s="540" t="s">
        <v>2478</v>
      </c>
      <c r="P2564" s="540" t="s">
        <v>2478</v>
      </c>
      <c r="Q2564" s="540" t="s">
        <v>2478</v>
      </c>
      <c r="R2564" s="540" t="s">
        <v>2478</v>
      </c>
      <c r="S2564" s="540" t="s">
        <v>2478</v>
      </c>
    </row>
    <row r="2565" spans="1:19">
      <c r="A2565" s="543" t="s">
        <v>8126</v>
      </c>
      <c r="B2565" s="544"/>
      <c r="C2565" s="544"/>
      <c r="D2565" s="545">
        <v>30059</v>
      </c>
      <c r="E2565" s="545">
        <v>30059</v>
      </c>
      <c r="F2565" s="545" t="s">
        <v>8550</v>
      </c>
      <c r="G2565" s="543" t="s">
        <v>8551</v>
      </c>
      <c r="H2565" s="545" t="s">
        <v>2469</v>
      </c>
      <c r="I2565" s="545" t="s">
        <v>2469</v>
      </c>
      <c r="J2565" s="543" t="s">
        <v>2478</v>
      </c>
      <c r="K2565" s="543" t="s">
        <v>2478</v>
      </c>
      <c r="L2565" s="543" t="s">
        <v>2478</v>
      </c>
      <c r="M2565" s="543" t="s">
        <v>2478</v>
      </c>
      <c r="N2565" s="543" t="s">
        <v>2478</v>
      </c>
      <c r="O2565" s="543" t="s">
        <v>2478</v>
      </c>
      <c r="P2565" s="543" t="s">
        <v>2478</v>
      </c>
      <c r="Q2565" s="547">
        <v>45040.708333333336</v>
      </c>
      <c r="R2565" s="543" t="s">
        <v>2478</v>
      </c>
      <c r="S2565" s="543" t="s">
        <v>2478</v>
      </c>
    </row>
    <row r="2566" spans="1:19">
      <c r="A2566" s="540" t="s">
        <v>8126</v>
      </c>
      <c r="B2566" s="542">
        <v>108085</v>
      </c>
      <c r="C2566" s="542">
        <v>801432</v>
      </c>
      <c r="D2566" s="542">
        <v>30059</v>
      </c>
      <c r="E2566" s="542" t="s">
        <v>8547</v>
      </c>
      <c r="F2566" s="542" t="s">
        <v>8552</v>
      </c>
      <c r="G2566" s="540" t="s">
        <v>8553</v>
      </c>
      <c r="H2566" s="542" t="s">
        <v>2469</v>
      </c>
      <c r="I2566" s="542" t="s">
        <v>2469</v>
      </c>
      <c r="J2566" s="540" t="s">
        <v>2478</v>
      </c>
      <c r="K2566" s="540" t="s">
        <v>2478</v>
      </c>
      <c r="L2566" s="540" t="s">
        <v>7154</v>
      </c>
      <c r="M2566" s="540" t="s">
        <v>7155</v>
      </c>
      <c r="N2566" s="540" t="s">
        <v>7156</v>
      </c>
      <c r="O2566" s="540" t="s">
        <v>2478</v>
      </c>
      <c r="P2566" s="540" t="s">
        <v>2478</v>
      </c>
      <c r="Q2566" s="540" t="s">
        <v>2478</v>
      </c>
      <c r="R2566" s="540" t="s">
        <v>2478</v>
      </c>
      <c r="S2566" s="540" t="s">
        <v>2478</v>
      </c>
    </row>
    <row r="2567" spans="1:19">
      <c r="A2567" s="543" t="s">
        <v>8126</v>
      </c>
      <c r="B2567" s="545">
        <v>108085</v>
      </c>
      <c r="C2567" s="545">
        <v>801432</v>
      </c>
      <c r="D2567" s="545">
        <v>30059</v>
      </c>
      <c r="E2567" s="545" t="s">
        <v>8547</v>
      </c>
      <c r="F2567" s="545" t="s">
        <v>8554</v>
      </c>
      <c r="G2567" s="543" t="s">
        <v>8555</v>
      </c>
      <c r="H2567" s="545" t="s">
        <v>2469</v>
      </c>
      <c r="I2567" s="545" t="s">
        <v>2469</v>
      </c>
      <c r="J2567" s="543" t="s">
        <v>2478</v>
      </c>
      <c r="K2567" s="543" t="s">
        <v>2478</v>
      </c>
      <c r="L2567" s="543" t="s">
        <v>7154</v>
      </c>
      <c r="M2567" s="543" t="s">
        <v>7155</v>
      </c>
      <c r="N2567" s="543" t="s">
        <v>7156</v>
      </c>
      <c r="O2567" s="543" t="s">
        <v>2478</v>
      </c>
      <c r="P2567" s="543" t="s">
        <v>2478</v>
      </c>
      <c r="Q2567" s="543" t="s">
        <v>2478</v>
      </c>
      <c r="R2567" s="543" t="s">
        <v>2478</v>
      </c>
      <c r="S2567" s="543" t="s">
        <v>2478</v>
      </c>
    </row>
    <row r="2568" spans="1:19">
      <c r="A2568" s="540" t="s">
        <v>8126</v>
      </c>
      <c r="B2568" s="541"/>
      <c r="C2568" s="541"/>
      <c r="D2568" s="542">
        <v>30059</v>
      </c>
      <c r="E2568" s="542">
        <v>30059</v>
      </c>
      <c r="F2568" s="542" t="s">
        <v>8556</v>
      </c>
      <c r="G2568" s="540" t="s">
        <v>8557</v>
      </c>
      <c r="H2568" s="542" t="s">
        <v>2469</v>
      </c>
      <c r="I2568" s="542" t="s">
        <v>2469</v>
      </c>
      <c r="J2568" s="540" t="s">
        <v>2478</v>
      </c>
      <c r="K2568" s="540" t="s">
        <v>2478</v>
      </c>
      <c r="L2568" s="540" t="s">
        <v>2478</v>
      </c>
      <c r="M2568" s="540" t="s">
        <v>2478</v>
      </c>
      <c r="N2568" s="540" t="s">
        <v>2478</v>
      </c>
      <c r="O2568" s="540" t="s">
        <v>2478</v>
      </c>
      <c r="P2568" s="540" t="s">
        <v>2478</v>
      </c>
      <c r="Q2568" s="546">
        <v>45040.708333333336</v>
      </c>
      <c r="R2568" s="540" t="s">
        <v>2478</v>
      </c>
      <c r="S2568" s="540" t="s">
        <v>2478</v>
      </c>
    </row>
    <row r="2569" spans="1:19">
      <c r="A2569" s="543" t="s">
        <v>8126</v>
      </c>
      <c r="B2569" s="544"/>
      <c r="C2569" s="544"/>
      <c r="D2569" s="545">
        <v>30059</v>
      </c>
      <c r="E2569" s="545">
        <v>30059</v>
      </c>
      <c r="F2569" s="545" t="s">
        <v>8558</v>
      </c>
      <c r="G2569" s="543" t="s">
        <v>8559</v>
      </c>
      <c r="H2569" s="545" t="s">
        <v>2469</v>
      </c>
      <c r="I2569" s="545" t="s">
        <v>2469</v>
      </c>
      <c r="J2569" s="543" t="s">
        <v>2478</v>
      </c>
      <c r="K2569" s="543" t="s">
        <v>2478</v>
      </c>
      <c r="L2569" s="543" t="s">
        <v>2478</v>
      </c>
      <c r="M2569" s="543" t="s">
        <v>2478</v>
      </c>
      <c r="N2569" s="543" t="s">
        <v>2478</v>
      </c>
      <c r="O2569" s="543" t="s">
        <v>2478</v>
      </c>
      <c r="P2569" s="543" t="s">
        <v>2478</v>
      </c>
      <c r="Q2569" s="547">
        <v>45040.708333333336</v>
      </c>
      <c r="R2569" s="543" t="s">
        <v>2478</v>
      </c>
      <c r="S2569" s="543" t="s">
        <v>2478</v>
      </c>
    </row>
    <row r="2570" spans="1:19">
      <c r="A2570" s="540" t="s">
        <v>8126</v>
      </c>
      <c r="B2570" s="541"/>
      <c r="C2570" s="541"/>
      <c r="D2570" s="542">
        <v>30059</v>
      </c>
      <c r="E2570" s="542">
        <v>30059</v>
      </c>
      <c r="F2570" s="542" t="s">
        <v>8560</v>
      </c>
      <c r="G2570" s="540" t="s">
        <v>8561</v>
      </c>
      <c r="H2570" s="542" t="s">
        <v>2469</v>
      </c>
      <c r="I2570" s="542" t="s">
        <v>2469</v>
      </c>
      <c r="J2570" s="540" t="s">
        <v>2478</v>
      </c>
      <c r="K2570" s="540" t="s">
        <v>2478</v>
      </c>
      <c r="L2570" s="540" t="s">
        <v>2478</v>
      </c>
      <c r="M2570" s="540" t="s">
        <v>2478</v>
      </c>
      <c r="N2570" s="540" t="s">
        <v>2478</v>
      </c>
      <c r="O2570" s="540" t="s">
        <v>2478</v>
      </c>
      <c r="P2570" s="540" t="s">
        <v>2478</v>
      </c>
      <c r="Q2570" s="546">
        <v>45040.708333333336</v>
      </c>
      <c r="R2570" s="540" t="s">
        <v>2478</v>
      </c>
      <c r="S2570" s="540" t="s">
        <v>2478</v>
      </c>
    </row>
    <row r="2571" spans="1:19">
      <c r="A2571" s="543" t="s">
        <v>8126</v>
      </c>
      <c r="B2571" s="544"/>
      <c r="C2571" s="544"/>
      <c r="D2571" s="545">
        <v>30059</v>
      </c>
      <c r="E2571" s="545">
        <v>30059</v>
      </c>
      <c r="F2571" s="545" t="s">
        <v>8562</v>
      </c>
      <c r="G2571" s="543" t="s">
        <v>8563</v>
      </c>
      <c r="H2571" s="545" t="s">
        <v>2469</v>
      </c>
      <c r="I2571" s="545" t="s">
        <v>2469</v>
      </c>
      <c r="J2571" s="543" t="s">
        <v>2478</v>
      </c>
      <c r="K2571" s="543" t="s">
        <v>2478</v>
      </c>
      <c r="L2571" s="543" t="s">
        <v>2478</v>
      </c>
      <c r="M2571" s="543" t="s">
        <v>2478</v>
      </c>
      <c r="N2571" s="543" t="s">
        <v>2478</v>
      </c>
      <c r="O2571" s="543" t="s">
        <v>2478</v>
      </c>
      <c r="P2571" s="543" t="s">
        <v>2478</v>
      </c>
      <c r="Q2571" s="547">
        <v>45040.708333333336</v>
      </c>
      <c r="R2571" s="543" t="s">
        <v>2478</v>
      </c>
      <c r="S2571" s="543" t="s">
        <v>2478</v>
      </c>
    </row>
    <row r="2572" spans="1:19">
      <c r="A2572" s="540" t="s">
        <v>8126</v>
      </c>
      <c r="B2572" s="541"/>
      <c r="C2572" s="541"/>
      <c r="D2572" s="542">
        <v>30059</v>
      </c>
      <c r="E2572" s="542">
        <v>30059</v>
      </c>
      <c r="F2572" s="542" t="s">
        <v>8564</v>
      </c>
      <c r="G2572" s="540" t="s">
        <v>8565</v>
      </c>
      <c r="H2572" s="542" t="s">
        <v>2469</v>
      </c>
      <c r="I2572" s="542" t="s">
        <v>2469</v>
      </c>
      <c r="J2572" s="540" t="s">
        <v>2478</v>
      </c>
      <c r="K2572" s="540" t="s">
        <v>2478</v>
      </c>
      <c r="L2572" s="540" t="s">
        <v>2478</v>
      </c>
      <c r="M2572" s="540" t="s">
        <v>2478</v>
      </c>
      <c r="N2572" s="540" t="s">
        <v>2478</v>
      </c>
      <c r="O2572" s="540" t="s">
        <v>2478</v>
      </c>
      <c r="P2572" s="540" t="s">
        <v>2478</v>
      </c>
      <c r="Q2572" s="546">
        <v>45040.708333333336</v>
      </c>
      <c r="R2572" s="540" t="s">
        <v>2478</v>
      </c>
      <c r="S2572" s="540" t="s">
        <v>2478</v>
      </c>
    </row>
    <row r="2573" spans="1:19">
      <c r="A2573" s="543" t="s">
        <v>8126</v>
      </c>
      <c r="B2573" s="544"/>
      <c r="C2573" s="544"/>
      <c r="D2573" s="545">
        <v>30059</v>
      </c>
      <c r="E2573" s="545">
        <v>30059</v>
      </c>
      <c r="F2573" s="545" t="s">
        <v>8566</v>
      </c>
      <c r="G2573" s="543" t="s">
        <v>8567</v>
      </c>
      <c r="H2573" s="545" t="s">
        <v>2469</v>
      </c>
      <c r="I2573" s="545" t="s">
        <v>2469</v>
      </c>
      <c r="J2573" s="543" t="s">
        <v>2478</v>
      </c>
      <c r="K2573" s="543" t="s">
        <v>2478</v>
      </c>
      <c r="L2573" s="543" t="s">
        <v>2478</v>
      </c>
      <c r="M2573" s="543" t="s">
        <v>2478</v>
      </c>
      <c r="N2573" s="543" t="s">
        <v>2478</v>
      </c>
      <c r="O2573" s="543" t="s">
        <v>2478</v>
      </c>
      <c r="P2573" s="543" t="s">
        <v>2478</v>
      </c>
      <c r="Q2573" s="547">
        <v>45040.708333333336</v>
      </c>
      <c r="R2573" s="543" t="s">
        <v>2478</v>
      </c>
      <c r="S2573" s="543" t="s">
        <v>2478</v>
      </c>
    </row>
    <row r="2574" spans="1:19">
      <c r="A2574" s="540" t="s">
        <v>8126</v>
      </c>
      <c r="B2574" s="541"/>
      <c r="C2574" s="541"/>
      <c r="D2574" s="542">
        <v>30059</v>
      </c>
      <c r="E2574" s="542">
        <v>30059</v>
      </c>
      <c r="F2574" s="542" t="s">
        <v>8568</v>
      </c>
      <c r="G2574" s="540" t="s">
        <v>8569</v>
      </c>
      <c r="H2574" s="542" t="s">
        <v>2469</v>
      </c>
      <c r="I2574" s="542" t="s">
        <v>2469</v>
      </c>
      <c r="J2574" s="540" t="s">
        <v>2478</v>
      </c>
      <c r="K2574" s="540" t="s">
        <v>2478</v>
      </c>
      <c r="L2574" s="540" t="s">
        <v>2478</v>
      </c>
      <c r="M2574" s="540" t="s">
        <v>2478</v>
      </c>
      <c r="N2574" s="540" t="s">
        <v>2478</v>
      </c>
      <c r="O2574" s="540" t="s">
        <v>2478</v>
      </c>
      <c r="P2574" s="540" t="s">
        <v>2478</v>
      </c>
      <c r="Q2574" s="546">
        <v>45040.708333333336</v>
      </c>
      <c r="R2574" s="540" t="s">
        <v>2478</v>
      </c>
      <c r="S2574" s="540" t="s">
        <v>2478</v>
      </c>
    </row>
    <row r="2575" spans="1:19">
      <c r="A2575" s="543" t="s">
        <v>8126</v>
      </c>
      <c r="B2575" s="544"/>
      <c r="C2575" s="544"/>
      <c r="D2575" s="545">
        <v>30059</v>
      </c>
      <c r="E2575" s="545">
        <v>30059</v>
      </c>
      <c r="F2575" s="545" t="s">
        <v>8570</v>
      </c>
      <c r="G2575" s="543" t="s">
        <v>8571</v>
      </c>
      <c r="H2575" s="545" t="s">
        <v>2469</v>
      </c>
      <c r="I2575" s="545" t="s">
        <v>2469</v>
      </c>
      <c r="J2575" s="543" t="s">
        <v>2478</v>
      </c>
      <c r="K2575" s="543" t="s">
        <v>2478</v>
      </c>
      <c r="L2575" s="543" t="s">
        <v>2478</v>
      </c>
      <c r="M2575" s="543" t="s">
        <v>2478</v>
      </c>
      <c r="N2575" s="543" t="s">
        <v>2478</v>
      </c>
      <c r="O2575" s="543" t="s">
        <v>2478</v>
      </c>
      <c r="P2575" s="543" t="s">
        <v>2478</v>
      </c>
      <c r="Q2575" s="547">
        <v>45040.708333333336</v>
      </c>
      <c r="R2575" s="543" t="s">
        <v>2478</v>
      </c>
      <c r="S2575" s="543" t="s">
        <v>2478</v>
      </c>
    </row>
    <row r="2576" spans="1:19">
      <c r="A2576" s="540" t="s">
        <v>8126</v>
      </c>
      <c r="B2576" s="541"/>
      <c r="C2576" s="541"/>
      <c r="D2576" s="542">
        <v>30059</v>
      </c>
      <c r="E2576" s="542">
        <v>30059</v>
      </c>
      <c r="F2576" s="542" t="s">
        <v>8572</v>
      </c>
      <c r="G2576" s="540" t="s">
        <v>8573</v>
      </c>
      <c r="H2576" s="542" t="s">
        <v>2469</v>
      </c>
      <c r="I2576" s="542" t="s">
        <v>2469</v>
      </c>
      <c r="J2576" s="540" t="s">
        <v>2478</v>
      </c>
      <c r="K2576" s="540" t="s">
        <v>2478</v>
      </c>
      <c r="L2576" s="540" t="s">
        <v>2478</v>
      </c>
      <c r="M2576" s="540" t="s">
        <v>2478</v>
      </c>
      <c r="N2576" s="540" t="s">
        <v>2478</v>
      </c>
      <c r="O2576" s="540" t="s">
        <v>2478</v>
      </c>
      <c r="P2576" s="540" t="s">
        <v>2478</v>
      </c>
      <c r="Q2576" s="546">
        <v>45040.708333333336</v>
      </c>
      <c r="R2576" s="540" t="s">
        <v>2478</v>
      </c>
      <c r="S2576" s="540" t="s">
        <v>2478</v>
      </c>
    </row>
    <row r="2577" spans="1:19">
      <c r="A2577" s="543" t="s">
        <v>8126</v>
      </c>
      <c r="B2577" s="544"/>
      <c r="C2577" s="544"/>
      <c r="D2577" s="545">
        <v>30059</v>
      </c>
      <c r="E2577" s="545">
        <v>30059</v>
      </c>
      <c r="F2577" s="545" t="s">
        <v>8574</v>
      </c>
      <c r="G2577" s="543" t="s">
        <v>8575</v>
      </c>
      <c r="H2577" s="545" t="s">
        <v>2469</v>
      </c>
      <c r="I2577" s="545" t="s">
        <v>2469</v>
      </c>
      <c r="J2577" s="543" t="s">
        <v>2478</v>
      </c>
      <c r="K2577" s="543" t="s">
        <v>2478</v>
      </c>
      <c r="L2577" s="543" t="s">
        <v>2478</v>
      </c>
      <c r="M2577" s="543" t="s">
        <v>2478</v>
      </c>
      <c r="N2577" s="543" t="s">
        <v>2478</v>
      </c>
      <c r="O2577" s="543" t="s">
        <v>2478</v>
      </c>
      <c r="P2577" s="543" t="s">
        <v>2478</v>
      </c>
      <c r="Q2577" s="547">
        <v>45040.708333333336</v>
      </c>
      <c r="R2577" s="543" t="s">
        <v>2478</v>
      </c>
      <c r="S2577" s="543" t="s">
        <v>2478</v>
      </c>
    </row>
    <row r="2578" spans="1:19">
      <c r="A2578" s="540" t="s">
        <v>8126</v>
      </c>
      <c r="B2578" s="541"/>
      <c r="C2578" s="541"/>
      <c r="D2578" s="542">
        <v>30059</v>
      </c>
      <c r="E2578" s="542">
        <v>30059</v>
      </c>
      <c r="F2578" s="542" t="s">
        <v>8576</v>
      </c>
      <c r="G2578" s="540" t="s">
        <v>8577</v>
      </c>
      <c r="H2578" s="542" t="s">
        <v>2469</v>
      </c>
      <c r="I2578" s="542" t="s">
        <v>2469</v>
      </c>
      <c r="J2578" s="540" t="s">
        <v>2478</v>
      </c>
      <c r="K2578" s="540" t="s">
        <v>2478</v>
      </c>
      <c r="L2578" s="540" t="s">
        <v>2478</v>
      </c>
      <c r="M2578" s="540" t="s">
        <v>2478</v>
      </c>
      <c r="N2578" s="540" t="s">
        <v>2478</v>
      </c>
      <c r="O2578" s="540" t="s">
        <v>2478</v>
      </c>
      <c r="P2578" s="540" t="s">
        <v>2478</v>
      </c>
      <c r="Q2578" s="546">
        <v>45040.708333333336</v>
      </c>
      <c r="R2578" s="540" t="s">
        <v>2478</v>
      </c>
      <c r="S2578" s="540" t="s">
        <v>2478</v>
      </c>
    </row>
    <row r="2579" spans="1:19">
      <c r="A2579" s="543" t="s">
        <v>8126</v>
      </c>
      <c r="B2579" s="544"/>
      <c r="C2579" s="544"/>
      <c r="D2579" s="545">
        <v>30059</v>
      </c>
      <c r="E2579" s="545">
        <v>30059</v>
      </c>
      <c r="F2579" s="545" t="s">
        <v>8578</v>
      </c>
      <c r="G2579" s="543" t="s">
        <v>8579</v>
      </c>
      <c r="H2579" s="545" t="s">
        <v>2469</v>
      </c>
      <c r="I2579" s="545" t="s">
        <v>2469</v>
      </c>
      <c r="J2579" s="543" t="s">
        <v>2478</v>
      </c>
      <c r="K2579" s="543" t="s">
        <v>2478</v>
      </c>
      <c r="L2579" s="543" t="s">
        <v>2478</v>
      </c>
      <c r="M2579" s="543" t="s">
        <v>2478</v>
      </c>
      <c r="N2579" s="543" t="s">
        <v>2478</v>
      </c>
      <c r="O2579" s="543" t="s">
        <v>2478</v>
      </c>
      <c r="P2579" s="543" t="s">
        <v>2478</v>
      </c>
      <c r="Q2579" s="547">
        <v>45040.708333333336</v>
      </c>
      <c r="R2579" s="543" t="s">
        <v>2478</v>
      </c>
      <c r="S2579" s="543" t="s">
        <v>2478</v>
      </c>
    </row>
    <row r="2580" spans="1:19">
      <c r="A2580" s="540" t="s">
        <v>8126</v>
      </c>
      <c r="B2580" s="541"/>
      <c r="C2580" s="541"/>
      <c r="D2580" s="542">
        <v>30059</v>
      </c>
      <c r="E2580" s="542">
        <v>30059</v>
      </c>
      <c r="F2580" s="542" t="s">
        <v>8580</v>
      </c>
      <c r="G2580" s="540" t="s">
        <v>8581</v>
      </c>
      <c r="H2580" s="542" t="s">
        <v>2469</v>
      </c>
      <c r="I2580" s="542" t="s">
        <v>2469</v>
      </c>
      <c r="J2580" s="540" t="s">
        <v>2478</v>
      </c>
      <c r="K2580" s="540" t="s">
        <v>2478</v>
      </c>
      <c r="L2580" s="540" t="s">
        <v>2478</v>
      </c>
      <c r="M2580" s="540" t="s">
        <v>2478</v>
      </c>
      <c r="N2580" s="540" t="s">
        <v>2478</v>
      </c>
      <c r="O2580" s="540" t="s">
        <v>2478</v>
      </c>
      <c r="P2580" s="540" t="s">
        <v>2478</v>
      </c>
      <c r="Q2580" s="546">
        <v>45040.708333333336</v>
      </c>
      <c r="R2580" s="540" t="s">
        <v>2478</v>
      </c>
      <c r="S2580" s="540" t="s">
        <v>2478</v>
      </c>
    </row>
    <row r="2581" spans="1:19">
      <c r="A2581" s="543" t="s">
        <v>8126</v>
      </c>
      <c r="B2581" s="544"/>
      <c r="C2581" s="544"/>
      <c r="D2581" s="545">
        <v>30059</v>
      </c>
      <c r="E2581" s="545">
        <v>30059</v>
      </c>
      <c r="F2581" s="545" t="s">
        <v>8582</v>
      </c>
      <c r="G2581" s="543" t="s">
        <v>8583</v>
      </c>
      <c r="H2581" s="545" t="s">
        <v>2469</v>
      </c>
      <c r="I2581" s="545" t="s">
        <v>2469</v>
      </c>
      <c r="J2581" s="543" t="s">
        <v>2478</v>
      </c>
      <c r="K2581" s="543" t="s">
        <v>2478</v>
      </c>
      <c r="L2581" s="543" t="s">
        <v>2478</v>
      </c>
      <c r="M2581" s="543" t="s">
        <v>2478</v>
      </c>
      <c r="N2581" s="543" t="s">
        <v>2478</v>
      </c>
      <c r="O2581" s="543" t="s">
        <v>2478</v>
      </c>
      <c r="P2581" s="543" t="s">
        <v>2478</v>
      </c>
      <c r="Q2581" s="547">
        <v>45040.708333333336</v>
      </c>
      <c r="R2581" s="543" t="s">
        <v>2478</v>
      </c>
      <c r="S2581" s="543" t="s">
        <v>2478</v>
      </c>
    </row>
    <row r="2582" spans="1:19">
      <c r="A2582" s="540" t="s">
        <v>8126</v>
      </c>
      <c r="B2582" s="541"/>
      <c r="C2582" s="541"/>
      <c r="D2582" s="542">
        <v>30059</v>
      </c>
      <c r="E2582" s="542">
        <v>30059</v>
      </c>
      <c r="F2582" s="542" t="s">
        <v>8584</v>
      </c>
      <c r="G2582" s="540" t="s">
        <v>8585</v>
      </c>
      <c r="H2582" s="542" t="s">
        <v>2469</v>
      </c>
      <c r="I2582" s="542" t="s">
        <v>2469</v>
      </c>
      <c r="J2582" s="540" t="s">
        <v>2478</v>
      </c>
      <c r="K2582" s="540" t="s">
        <v>2478</v>
      </c>
      <c r="L2582" s="540" t="s">
        <v>2478</v>
      </c>
      <c r="M2582" s="540" t="s">
        <v>2478</v>
      </c>
      <c r="N2582" s="540" t="s">
        <v>2478</v>
      </c>
      <c r="O2582" s="540" t="s">
        <v>2478</v>
      </c>
      <c r="P2582" s="540" t="s">
        <v>2478</v>
      </c>
      <c r="Q2582" s="546">
        <v>45040.708333333336</v>
      </c>
      <c r="R2582" s="540" t="s">
        <v>2478</v>
      </c>
      <c r="S2582" s="540" t="s">
        <v>2478</v>
      </c>
    </row>
    <row r="2583" spans="1:19">
      <c r="A2583" s="543" t="s">
        <v>8126</v>
      </c>
      <c r="B2583" s="544"/>
      <c r="C2583" s="544"/>
      <c r="D2583" s="545">
        <v>30059</v>
      </c>
      <c r="E2583" s="545">
        <v>30059</v>
      </c>
      <c r="F2583" s="545" t="s">
        <v>8586</v>
      </c>
      <c r="G2583" s="543" t="s">
        <v>8587</v>
      </c>
      <c r="H2583" s="545" t="s">
        <v>2469</v>
      </c>
      <c r="I2583" s="545" t="s">
        <v>2469</v>
      </c>
      <c r="J2583" s="543" t="s">
        <v>2478</v>
      </c>
      <c r="K2583" s="543" t="s">
        <v>2478</v>
      </c>
      <c r="L2583" s="543" t="s">
        <v>2478</v>
      </c>
      <c r="M2583" s="543" t="s">
        <v>2478</v>
      </c>
      <c r="N2583" s="543" t="s">
        <v>2478</v>
      </c>
      <c r="O2583" s="543" t="s">
        <v>2478</v>
      </c>
      <c r="P2583" s="543" t="s">
        <v>2478</v>
      </c>
      <c r="Q2583" s="547">
        <v>45040.708333333336</v>
      </c>
      <c r="R2583" s="543" t="s">
        <v>2478</v>
      </c>
      <c r="S2583" s="543" t="s">
        <v>2478</v>
      </c>
    </row>
    <row r="2584" spans="1:19">
      <c r="A2584" s="540" t="s">
        <v>8126</v>
      </c>
      <c r="B2584" s="541"/>
      <c r="C2584" s="541"/>
      <c r="D2584" s="542">
        <v>30059</v>
      </c>
      <c r="E2584" s="542">
        <v>30059</v>
      </c>
      <c r="F2584" s="542" t="s">
        <v>8588</v>
      </c>
      <c r="G2584" s="540" t="s">
        <v>8589</v>
      </c>
      <c r="H2584" s="542" t="s">
        <v>2469</v>
      </c>
      <c r="I2584" s="542" t="s">
        <v>2469</v>
      </c>
      <c r="J2584" s="540" t="s">
        <v>2478</v>
      </c>
      <c r="K2584" s="540" t="s">
        <v>2478</v>
      </c>
      <c r="L2584" s="540" t="s">
        <v>2478</v>
      </c>
      <c r="M2584" s="540" t="s">
        <v>2478</v>
      </c>
      <c r="N2584" s="540" t="s">
        <v>2478</v>
      </c>
      <c r="O2584" s="540" t="s">
        <v>2478</v>
      </c>
      <c r="P2584" s="540" t="s">
        <v>2478</v>
      </c>
      <c r="Q2584" s="546">
        <v>45040.708333333336</v>
      </c>
      <c r="R2584" s="540" t="s">
        <v>2478</v>
      </c>
      <c r="S2584" s="540" t="s">
        <v>2478</v>
      </c>
    </row>
    <row r="2585" spans="1:19">
      <c r="A2585" s="543" t="s">
        <v>8126</v>
      </c>
      <c r="B2585" s="544"/>
      <c r="C2585" s="544"/>
      <c r="D2585" s="545">
        <v>30059</v>
      </c>
      <c r="E2585" s="545">
        <v>30059</v>
      </c>
      <c r="F2585" s="545" t="s">
        <v>8590</v>
      </c>
      <c r="G2585" s="543" t="s">
        <v>8591</v>
      </c>
      <c r="H2585" s="545" t="s">
        <v>2469</v>
      </c>
      <c r="I2585" s="545" t="s">
        <v>2469</v>
      </c>
      <c r="J2585" s="543" t="s">
        <v>2478</v>
      </c>
      <c r="K2585" s="543" t="s">
        <v>2478</v>
      </c>
      <c r="L2585" s="543" t="s">
        <v>2478</v>
      </c>
      <c r="M2585" s="543" t="s">
        <v>2478</v>
      </c>
      <c r="N2585" s="543" t="s">
        <v>2478</v>
      </c>
      <c r="O2585" s="543" t="s">
        <v>2478</v>
      </c>
      <c r="P2585" s="543" t="s">
        <v>2478</v>
      </c>
      <c r="Q2585" s="547">
        <v>45040.708333333336</v>
      </c>
      <c r="R2585" s="543" t="s">
        <v>2478</v>
      </c>
      <c r="S2585" s="543" t="s">
        <v>2478</v>
      </c>
    </row>
    <row r="2586" spans="1:19">
      <c r="A2586" s="540" t="s">
        <v>8126</v>
      </c>
      <c r="B2586" s="541"/>
      <c r="C2586" s="541"/>
      <c r="D2586" s="542">
        <v>30059</v>
      </c>
      <c r="E2586" s="542">
        <v>30059</v>
      </c>
      <c r="F2586" s="542" t="s">
        <v>8592</v>
      </c>
      <c r="G2586" s="540" t="s">
        <v>8593</v>
      </c>
      <c r="H2586" s="542" t="s">
        <v>2469</v>
      </c>
      <c r="I2586" s="542" t="s">
        <v>2469</v>
      </c>
      <c r="J2586" s="540" t="s">
        <v>2478</v>
      </c>
      <c r="K2586" s="540" t="s">
        <v>2478</v>
      </c>
      <c r="L2586" s="540" t="s">
        <v>2478</v>
      </c>
      <c r="M2586" s="540" t="s">
        <v>2478</v>
      </c>
      <c r="N2586" s="540" t="s">
        <v>2478</v>
      </c>
      <c r="O2586" s="540" t="s">
        <v>2478</v>
      </c>
      <c r="P2586" s="540" t="s">
        <v>2478</v>
      </c>
      <c r="Q2586" s="546">
        <v>45040.708333333336</v>
      </c>
      <c r="R2586" s="540" t="s">
        <v>2478</v>
      </c>
      <c r="S2586" s="540" t="s">
        <v>2478</v>
      </c>
    </row>
    <row r="2587" spans="1:19">
      <c r="A2587" s="543" t="s">
        <v>8126</v>
      </c>
      <c r="B2587" s="544"/>
      <c r="C2587" s="544"/>
      <c r="D2587" s="545">
        <v>30059</v>
      </c>
      <c r="E2587" s="545">
        <v>30059</v>
      </c>
      <c r="F2587" s="545" t="s">
        <v>8594</v>
      </c>
      <c r="G2587" s="543" t="s">
        <v>8595</v>
      </c>
      <c r="H2587" s="545" t="s">
        <v>2469</v>
      </c>
      <c r="I2587" s="545" t="s">
        <v>2469</v>
      </c>
      <c r="J2587" s="543" t="s">
        <v>2478</v>
      </c>
      <c r="K2587" s="543" t="s">
        <v>2478</v>
      </c>
      <c r="L2587" s="543" t="s">
        <v>2478</v>
      </c>
      <c r="M2587" s="543" t="s">
        <v>2478</v>
      </c>
      <c r="N2587" s="543" t="s">
        <v>2478</v>
      </c>
      <c r="O2587" s="543" t="s">
        <v>2478</v>
      </c>
      <c r="P2587" s="543" t="s">
        <v>2478</v>
      </c>
      <c r="Q2587" s="547">
        <v>45040.708333333336</v>
      </c>
      <c r="R2587" s="543" t="s">
        <v>2478</v>
      </c>
      <c r="S2587" s="543" t="s">
        <v>2478</v>
      </c>
    </row>
    <row r="2588" spans="1:19">
      <c r="A2588" s="540" t="s">
        <v>8126</v>
      </c>
      <c r="B2588" s="541"/>
      <c r="C2588" s="541"/>
      <c r="D2588" s="542">
        <v>30059</v>
      </c>
      <c r="E2588" s="542">
        <v>30059</v>
      </c>
      <c r="F2588" s="542" t="s">
        <v>8596</v>
      </c>
      <c r="G2588" s="540" t="s">
        <v>8597</v>
      </c>
      <c r="H2588" s="542" t="s">
        <v>2469</v>
      </c>
      <c r="I2588" s="542" t="s">
        <v>2469</v>
      </c>
      <c r="J2588" s="540" t="s">
        <v>2478</v>
      </c>
      <c r="K2588" s="540" t="s">
        <v>2478</v>
      </c>
      <c r="L2588" s="540" t="s">
        <v>2478</v>
      </c>
      <c r="M2588" s="540" t="s">
        <v>2478</v>
      </c>
      <c r="N2588" s="540" t="s">
        <v>2478</v>
      </c>
      <c r="O2588" s="540" t="s">
        <v>2478</v>
      </c>
      <c r="P2588" s="540" t="s">
        <v>2478</v>
      </c>
      <c r="Q2588" s="546">
        <v>45040.708333333336</v>
      </c>
      <c r="R2588" s="540" t="s">
        <v>2478</v>
      </c>
      <c r="S2588" s="540" t="s">
        <v>2478</v>
      </c>
    </row>
    <row r="2589" spans="1:19">
      <c r="A2589" s="543" t="s">
        <v>8126</v>
      </c>
      <c r="B2589" s="545">
        <v>108088</v>
      </c>
      <c r="C2589" s="545">
        <v>801440</v>
      </c>
      <c r="D2589" s="545">
        <v>30059</v>
      </c>
      <c r="E2589" s="545" t="s">
        <v>8598</v>
      </c>
      <c r="F2589" s="545" t="s">
        <v>8599</v>
      </c>
      <c r="G2589" s="543" t="s">
        <v>8600</v>
      </c>
      <c r="H2589" s="545" t="s">
        <v>2469</v>
      </c>
      <c r="I2589" s="545" t="s">
        <v>2469</v>
      </c>
      <c r="J2589" s="543" t="s">
        <v>2478</v>
      </c>
      <c r="K2589" s="543" t="s">
        <v>2478</v>
      </c>
      <c r="L2589" s="543" t="s">
        <v>7154</v>
      </c>
      <c r="M2589" s="543" t="s">
        <v>7155</v>
      </c>
      <c r="N2589" s="543" t="s">
        <v>7156</v>
      </c>
      <c r="O2589" s="543" t="s">
        <v>2478</v>
      </c>
      <c r="P2589" s="543" t="s">
        <v>2478</v>
      </c>
      <c r="Q2589" s="543" t="s">
        <v>2478</v>
      </c>
      <c r="R2589" s="543" t="s">
        <v>2478</v>
      </c>
      <c r="S2589" s="543" t="s">
        <v>2478</v>
      </c>
    </row>
    <row r="2590" spans="1:19">
      <c r="A2590" s="540" t="s">
        <v>8126</v>
      </c>
      <c r="B2590" s="541"/>
      <c r="C2590" s="541"/>
      <c r="D2590" s="542">
        <v>30059</v>
      </c>
      <c r="E2590" s="542">
        <v>30059</v>
      </c>
      <c r="F2590" s="542" t="s">
        <v>8601</v>
      </c>
      <c r="G2590" s="540" t="s">
        <v>8602</v>
      </c>
      <c r="H2590" s="542" t="s">
        <v>2469</v>
      </c>
      <c r="I2590" s="542" t="s">
        <v>2469</v>
      </c>
      <c r="J2590" s="540" t="s">
        <v>2478</v>
      </c>
      <c r="K2590" s="540" t="s">
        <v>2478</v>
      </c>
      <c r="L2590" s="540" t="s">
        <v>2478</v>
      </c>
      <c r="M2590" s="540" t="s">
        <v>2478</v>
      </c>
      <c r="N2590" s="540" t="s">
        <v>2478</v>
      </c>
      <c r="O2590" s="540" t="s">
        <v>2478</v>
      </c>
      <c r="P2590" s="540" t="s">
        <v>2478</v>
      </c>
      <c r="Q2590" s="546">
        <v>45040.708333333336</v>
      </c>
      <c r="R2590" s="540" t="s">
        <v>2478</v>
      </c>
      <c r="S2590" s="540" t="s">
        <v>2478</v>
      </c>
    </row>
    <row r="2591" spans="1:19">
      <c r="A2591" s="543" t="s">
        <v>8126</v>
      </c>
      <c r="B2591" s="544"/>
      <c r="C2591" s="544"/>
      <c r="D2591" s="545">
        <v>30059</v>
      </c>
      <c r="E2591" s="545">
        <v>30059</v>
      </c>
      <c r="F2591" s="545" t="s">
        <v>8603</v>
      </c>
      <c r="G2591" s="543" t="s">
        <v>8604</v>
      </c>
      <c r="H2591" s="545" t="s">
        <v>2469</v>
      </c>
      <c r="I2591" s="545" t="s">
        <v>2469</v>
      </c>
      <c r="J2591" s="543" t="s">
        <v>2478</v>
      </c>
      <c r="K2591" s="543" t="s">
        <v>2478</v>
      </c>
      <c r="L2591" s="543" t="s">
        <v>2478</v>
      </c>
      <c r="M2591" s="543" t="s">
        <v>2478</v>
      </c>
      <c r="N2591" s="543" t="s">
        <v>2478</v>
      </c>
      <c r="O2591" s="543" t="s">
        <v>2478</v>
      </c>
      <c r="P2591" s="543" t="s">
        <v>2478</v>
      </c>
      <c r="Q2591" s="547">
        <v>45040.708333333336</v>
      </c>
      <c r="R2591" s="543" t="s">
        <v>2478</v>
      </c>
      <c r="S2591" s="543" t="s">
        <v>2478</v>
      </c>
    </row>
    <row r="2592" spans="1:19">
      <c r="A2592" s="540" t="s">
        <v>8126</v>
      </c>
      <c r="B2592" s="541"/>
      <c r="C2592" s="541"/>
      <c r="D2592" s="542">
        <v>30059</v>
      </c>
      <c r="E2592" s="542">
        <v>30059</v>
      </c>
      <c r="F2592" s="542" t="s">
        <v>8605</v>
      </c>
      <c r="G2592" s="540" t="s">
        <v>8606</v>
      </c>
      <c r="H2592" s="542" t="s">
        <v>2469</v>
      </c>
      <c r="I2592" s="542" t="s">
        <v>2469</v>
      </c>
      <c r="J2592" s="540" t="s">
        <v>2478</v>
      </c>
      <c r="K2592" s="540" t="s">
        <v>2478</v>
      </c>
      <c r="L2592" s="540" t="s">
        <v>2478</v>
      </c>
      <c r="M2592" s="540" t="s">
        <v>2478</v>
      </c>
      <c r="N2592" s="540" t="s">
        <v>2478</v>
      </c>
      <c r="O2592" s="540" t="s">
        <v>2478</v>
      </c>
      <c r="P2592" s="540" t="s">
        <v>2478</v>
      </c>
      <c r="Q2592" s="546">
        <v>45040.708333333336</v>
      </c>
      <c r="R2592" s="540" t="s">
        <v>2478</v>
      </c>
      <c r="S2592" s="540" t="s">
        <v>2478</v>
      </c>
    </row>
    <row r="2593" spans="1:19">
      <c r="A2593" s="543" t="s">
        <v>8126</v>
      </c>
      <c r="B2593" s="544"/>
      <c r="C2593" s="544"/>
      <c r="D2593" s="545">
        <v>30059</v>
      </c>
      <c r="E2593" s="545">
        <v>30059</v>
      </c>
      <c r="F2593" s="545" t="s">
        <v>8607</v>
      </c>
      <c r="G2593" s="543" t="s">
        <v>8608</v>
      </c>
      <c r="H2593" s="545" t="s">
        <v>2469</v>
      </c>
      <c r="I2593" s="545" t="s">
        <v>2469</v>
      </c>
      <c r="J2593" s="543" t="s">
        <v>2478</v>
      </c>
      <c r="K2593" s="543" t="s">
        <v>2478</v>
      </c>
      <c r="L2593" s="543" t="s">
        <v>2478</v>
      </c>
      <c r="M2593" s="543" t="s">
        <v>2478</v>
      </c>
      <c r="N2593" s="543" t="s">
        <v>2478</v>
      </c>
      <c r="O2593" s="543" t="s">
        <v>2478</v>
      </c>
      <c r="P2593" s="543" t="s">
        <v>2478</v>
      </c>
      <c r="Q2593" s="547">
        <v>45040.708333333336</v>
      </c>
      <c r="R2593" s="543" t="s">
        <v>2478</v>
      </c>
      <c r="S2593" s="543" t="s">
        <v>2478</v>
      </c>
    </row>
    <row r="2594" spans="1:19">
      <c r="A2594" s="540" t="s">
        <v>8126</v>
      </c>
      <c r="B2594" s="541"/>
      <c r="C2594" s="541"/>
      <c r="D2594" s="542">
        <v>30059</v>
      </c>
      <c r="E2594" s="542">
        <v>30059</v>
      </c>
      <c r="F2594" s="542" t="s">
        <v>8609</v>
      </c>
      <c r="G2594" s="540" t="s">
        <v>8610</v>
      </c>
      <c r="H2594" s="542" t="s">
        <v>2469</v>
      </c>
      <c r="I2594" s="542" t="s">
        <v>2469</v>
      </c>
      <c r="J2594" s="540" t="s">
        <v>2478</v>
      </c>
      <c r="K2594" s="540" t="s">
        <v>2478</v>
      </c>
      <c r="L2594" s="540" t="s">
        <v>2478</v>
      </c>
      <c r="M2594" s="540" t="s">
        <v>2478</v>
      </c>
      <c r="N2594" s="540" t="s">
        <v>2478</v>
      </c>
      <c r="O2594" s="540" t="s">
        <v>2478</v>
      </c>
      <c r="P2594" s="540" t="s">
        <v>2478</v>
      </c>
      <c r="Q2594" s="546">
        <v>45040.708333333336</v>
      </c>
      <c r="R2594" s="540" t="s">
        <v>2478</v>
      </c>
      <c r="S2594" s="540" t="s">
        <v>2478</v>
      </c>
    </row>
    <row r="2595" spans="1:19">
      <c r="A2595" s="543" t="s">
        <v>8126</v>
      </c>
      <c r="B2595" s="544"/>
      <c r="C2595" s="544"/>
      <c r="D2595" s="545">
        <v>30059</v>
      </c>
      <c r="E2595" s="545">
        <v>30059</v>
      </c>
      <c r="F2595" s="545" t="s">
        <v>8611</v>
      </c>
      <c r="G2595" s="543" t="s">
        <v>8612</v>
      </c>
      <c r="H2595" s="545" t="s">
        <v>2469</v>
      </c>
      <c r="I2595" s="545" t="s">
        <v>2469</v>
      </c>
      <c r="J2595" s="543" t="s">
        <v>2478</v>
      </c>
      <c r="K2595" s="543" t="s">
        <v>2478</v>
      </c>
      <c r="L2595" s="543" t="s">
        <v>2478</v>
      </c>
      <c r="M2595" s="543" t="s">
        <v>2478</v>
      </c>
      <c r="N2595" s="543" t="s">
        <v>2478</v>
      </c>
      <c r="O2595" s="543" t="s">
        <v>2478</v>
      </c>
      <c r="P2595" s="543" t="s">
        <v>2478</v>
      </c>
      <c r="Q2595" s="547">
        <v>45040.708333333336</v>
      </c>
      <c r="R2595" s="543" t="s">
        <v>2478</v>
      </c>
      <c r="S2595" s="543" t="s">
        <v>2478</v>
      </c>
    </row>
    <row r="2596" spans="1:19">
      <c r="A2596" s="540" t="s">
        <v>8126</v>
      </c>
      <c r="B2596" s="541"/>
      <c r="C2596" s="541"/>
      <c r="D2596" s="542">
        <v>30059</v>
      </c>
      <c r="E2596" s="542">
        <v>30059</v>
      </c>
      <c r="F2596" s="542" t="s">
        <v>8613</v>
      </c>
      <c r="G2596" s="540" t="s">
        <v>8614</v>
      </c>
      <c r="H2596" s="542" t="s">
        <v>2469</v>
      </c>
      <c r="I2596" s="542" t="s">
        <v>2469</v>
      </c>
      <c r="J2596" s="540" t="s">
        <v>2478</v>
      </c>
      <c r="K2596" s="540" t="s">
        <v>2478</v>
      </c>
      <c r="L2596" s="540" t="s">
        <v>2478</v>
      </c>
      <c r="M2596" s="540" t="s">
        <v>2478</v>
      </c>
      <c r="N2596" s="540" t="s">
        <v>2478</v>
      </c>
      <c r="O2596" s="540" t="s">
        <v>2478</v>
      </c>
      <c r="P2596" s="540" t="s">
        <v>2478</v>
      </c>
      <c r="Q2596" s="546">
        <v>45040.708333333336</v>
      </c>
      <c r="R2596" s="540" t="s">
        <v>2478</v>
      </c>
      <c r="S2596" s="540" t="s">
        <v>2478</v>
      </c>
    </row>
    <row r="2597" spans="1:19">
      <c r="A2597" s="543" t="s">
        <v>8126</v>
      </c>
      <c r="B2597" s="544"/>
      <c r="C2597" s="544"/>
      <c r="D2597" s="545">
        <v>30059</v>
      </c>
      <c r="E2597" s="545">
        <v>30059</v>
      </c>
      <c r="F2597" s="545" t="s">
        <v>8615</v>
      </c>
      <c r="G2597" s="543" t="s">
        <v>8616</v>
      </c>
      <c r="H2597" s="545" t="s">
        <v>2469</v>
      </c>
      <c r="I2597" s="545" t="s">
        <v>2469</v>
      </c>
      <c r="J2597" s="543" t="s">
        <v>2478</v>
      </c>
      <c r="K2597" s="543" t="s">
        <v>2478</v>
      </c>
      <c r="L2597" s="543" t="s">
        <v>2478</v>
      </c>
      <c r="M2597" s="543" t="s">
        <v>2478</v>
      </c>
      <c r="N2597" s="543" t="s">
        <v>2478</v>
      </c>
      <c r="O2597" s="543" t="s">
        <v>2478</v>
      </c>
      <c r="P2597" s="543" t="s">
        <v>2478</v>
      </c>
      <c r="Q2597" s="547">
        <v>45040.708333333336</v>
      </c>
      <c r="R2597" s="543" t="s">
        <v>2478</v>
      </c>
      <c r="S2597" s="543" t="s">
        <v>2478</v>
      </c>
    </row>
    <row r="2598" spans="1:19">
      <c r="A2598" s="540" t="s">
        <v>8126</v>
      </c>
      <c r="B2598" s="542">
        <v>108077</v>
      </c>
      <c r="C2598" s="542">
        <v>800286</v>
      </c>
      <c r="D2598" s="542">
        <v>30059</v>
      </c>
      <c r="E2598" s="542" t="s">
        <v>8617</v>
      </c>
      <c r="F2598" s="542" t="s">
        <v>8618</v>
      </c>
      <c r="G2598" s="540" t="s">
        <v>8619</v>
      </c>
      <c r="H2598" s="542" t="s">
        <v>2546</v>
      </c>
      <c r="I2598" s="542" t="s">
        <v>2469</v>
      </c>
      <c r="J2598" s="540" t="s">
        <v>2478</v>
      </c>
      <c r="K2598" s="540" t="s">
        <v>2478</v>
      </c>
      <c r="L2598" s="540" t="s">
        <v>2546</v>
      </c>
      <c r="M2598" s="540" t="s">
        <v>7787</v>
      </c>
      <c r="N2598" s="540" t="s">
        <v>2423</v>
      </c>
      <c r="O2598" s="546">
        <v>45324.333333333336</v>
      </c>
      <c r="P2598" s="546">
        <v>45324.333333333336</v>
      </c>
      <c r="Q2598" s="546">
        <v>45727.708333333336</v>
      </c>
      <c r="R2598" s="546">
        <v>45775</v>
      </c>
      <c r="S2598" s="546">
        <v>45917.802233796298</v>
      </c>
    </row>
    <row r="2599" spans="1:19">
      <c r="A2599" s="543" t="s">
        <v>8126</v>
      </c>
      <c r="B2599" s="544"/>
      <c r="C2599" s="544"/>
      <c r="D2599" s="545">
        <v>30059</v>
      </c>
      <c r="E2599" s="545">
        <v>30059</v>
      </c>
      <c r="F2599" s="545" t="s">
        <v>8620</v>
      </c>
      <c r="G2599" s="543" t="s">
        <v>8621</v>
      </c>
      <c r="H2599" s="545" t="s">
        <v>2469</v>
      </c>
      <c r="I2599" s="545" t="s">
        <v>2469</v>
      </c>
      <c r="J2599" s="543" t="s">
        <v>2478</v>
      </c>
      <c r="K2599" s="543" t="s">
        <v>2478</v>
      </c>
      <c r="L2599" s="543" t="s">
        <v>2478</v>
      </c>
      <c r="M2599" s="543" t="s">
        <v>2478</v>
      </c>
      <c r="N2599" s="543" t="s">
        <v>2478</v>
      </c>
      <c r="O2599" s="543" t="s">
        <v>2478</v>
      </c>
      <c r="P2599" s="543" t="s">
        <v>2478</v>
      </c>
      <c r="Q2599" s="547">
        <v>45040.708333333336</v>
      </c>
      <c r="R2599" s="543" t="s">
        <v>2478</v>
      </c>
      <c r="S2599" s="543" t="s">
        <v>2478</v>
      </c>
    </row>
    <row r="2600" spans="1:19">
      <c r="A2600" s="540" t="s">
        <v>8126</v>
      </c>
      <c r="B2600" s="541"/>
      <c r="C2600" s="541"/>
      <c r="D2600" s="542">
        <v>30059</v>
      </c>
      <c r="E2600" s="542">
        <v>30059</v>
      </c>
      <c r="F2600" s="542" t="s">
        <v>8622</v>
      </c>
      <c r="G2600" s="540" t="s">
        <v>8623</v>
      </c>
      <c r="H2600" s="542" t="s">
        <v>2469</v>
      </c>
      <c r="I2600" s="542" t="s">
        <v>2469</v>
      </c>
      <c r="J2600" s="540" t="s">
        <v>2478</v>
      </c>
      <c r="K2600" s="540" t="s">
        <v>2478</v>
      </c>
      <c r="L2600" s="540" t="s">
        <v>2478</v>
      </c>
      <c r="M2600" s="540" t="s">
        <v>2478</v>
      </c>
      <c r="N2600" s="540" t="s">
        <v>2478</v>
      </c>
      <c r="O2600" s="540" t="s">
        <v>2478</v>
      </c>
      <c r="P2600" s="540" t="s">
        <v>2478</v>
      </c>
      <c r="Q2600" s="546">
        <v>45040.708333333336</v>
      </c>
      <c r="R2600" s="540" t="s">
        <v>2478</v>
      </c>
      <c r="S2600" s="540" t="s">
        <v>2478</v>
      </c>
    </row>
    <row r="2601" spans="1:19">
      <c r="A2601" s="543" t="s">
        <v>8126</v>
      </c>
      <c r="B2601" s="544"/>
      <c r="C2601" s="544"/>
      <c r="D2601" s="545">
        <v>30059</v>
      </c>
      <c r="E2601" s="545">
        <v>30059</v>
      </c>
      <c r="F2601" s="545" t="s">
        <v>8624</v>
      </c>
      <c r="G2601" s="543" t="s">
        <v>8625</v>
      </c>
      <c r="H2601" s="545" t="s">
        <v>2469</v>
      </c>
      <c r="I2601" s="545" t="s">
        <v>2469</v>
      </c>
      <c r="J2601" s="543" t="s">
        <v>2478</v>
      </c>
      <c r="K2601" s="543" t="s">
        <v>2478</v>
      </c>
      <c r="L2601" s="543" t="s">
        <v>2478</v>
      </c>
      <c r="M2601" s="543" t="s">
        <v>2478</v>
      </c>
      <c r="N2601" s="543" t="s">
        <v>2478</v>
      </c>
      <c r="O2601" s="543" t="s">
        <v>2478</v>
      </c>
      <c r="P2601" s="543" t="s">
        <v>2478</v>
      </c>
      <c r="Q2601" s="547">
        <v>45040.708333333336</v>
      </c>
      <c r="R2601" s="543" t="s">
        <v>2478</v>
      </c>
      <c r="S2601" s="543" t="s">
        <v>2478</v>
      </c>
    </row>
    <row r="2602" spans="1:19">
      <c r="A2602" s="540" t="s">
        <v>8126</v>
      </c>
      <c r="B2602" s="541"/>
      <c r="C2602" s="541"/>
      <c r="D2602" s="542">
        <v>30059</v>
      </c>
      <c r="E2602" s="542">
        <v>30059</v>
      </c>
      <c r="F2602" s="542" t="s">
        <v>8626</v>
      </c>
      <c r="G2602" s="540" t="s">
        <v>8627</v>
      </c>
      <c r="H2602" s="542" t="s">
        <v>2469</v>
      </c>
      <c r="I2602" s="542" t="s">
        <v>2469</v>
      </c>
      <c r="J2602" s="540" t="s">
        <v>2478</v>
      </c>
      <c r="K2602" s="540" t="s">
        <v>2478</v>
      </c>
      <c r="L2602" s="540" t="s">
        <v>2478</v>
      </c>
      <c r="M2602" s="540" t="s">
        <v>2478</v>
      </c>
      <c r="N2602" s="540" t="s">
        <v>2478</v>
      </c>
      <c r="O2602" s="540" t="s">
        <v>2478</v>
      </c>
      <c r="P2602" s="540" t="s">
        <v>2478</v>
      </c>
      <c r="Q2602" s="546">
        <v>45040.708333333336</v>
      </c>
      <c r="R2602" s="540" t="s">
        <v>2478</v>
      </c>
      <c r="S2602" s="540" t="s">
        <v>2478</v>
      </c>
    </row>
    <row r="2603" spans="1:19">
      <c r="A2603" s="543" t="s">
        <v>8126</v>
      </c>
      <c r="B2603" s="544"/>
      <c r="C2603" s="544"/>
      <c r="D2603" s="545">
        <v>30059</v>
      </c>
      <c r="E2603" s="545">
        <v>30059</v>
      </c>
      <c r="F2603" s="545" t="s">
        <v>8628</v>
      </c>
      <c r="G2603" s="543" t="s">
        <v>8629</v>
      </c>
      <c r="H2603" s="545" t="s">
        <v>2469</v>
      </c>
      <c r="I2603" s="545" t="s">
        <v>2469</v>
      </c>
      <c r="J2603" s="543" t="s">
        <v>2478</v>
      </c>
      <c r="K2603" s="543" t="s">
        <v>2478</v>
      </c>
      <c r="L2603" s="543" t="s">
        <v>2478</v>
      </c>
      <c r="M2603" s="543" t="s">
        <v>2478</v>
      </c>
      <c r="N2603" s="543" t="s">
        <v>2478</v>
      </c>
      <c r="O2603" s="543" t="s">
        <v>2478</v>
      </c>
      <c r="P2603" s="543" t="s">
        <v>2478</v>
      </c>
      <c r="Q2603" s="547">
        <v>45040.708333333336</v>
      </c>
      <c r="R2603" s="543" t="s">
        <v>2478</v>
      </c>
      <c r="S2603" s="543" t="s">
        <v>2478</v>
      </c>
    </row>
    <row r="2604" spans="1:19">
      <c r="A2604" s="540" t="s">
        <v>8126</v>
      </c>
      <c r="B2604" s="541"/>
      <c r="C2604" s="541"/>
      <c r="D2604" s="542">
        <v>30059</v>
      </c>
      <c r="E2604" s="542">
        <v>30059</v>
      </c>
      <c r="F2604" s="542" t="s">
        <v>8630</v>
      </c>
      <c r="G2604" s="540" t="s">
        <v>8631</v>
      </c>
      <c r="H2604" s="542" t="s">
        <v>2469</v>
      </c>
      <c r="I2604" s="542" t="s">
        <v>2469</v>
      </c>
      <c r="J2604" s="540" t="s">
        <v>2478</v>
      </c>
      <c r="K2604" s="540" t="s">
        <v>2478</v>
      </c>
      <c r="L2604" s="540" t="s">
        <v>2478</v>
      </c>
      <c r="M2604" s="540" t="s">
        <v>2478</v>
      </c>
      <c r="N2604" s="540" t="s">
        <v>2478</v>
      </c>
      <c r="O2604" s="540" t="s">
        <v>2478</v>
      </c>
      <c r="P2604" s="540" t="s">
        <v>2478</v>
      </c>
      <c r="Q2604" s="546">
        <v>45040.708333333336</v>
      </c>
      <c r="R2604" s="540" t="s">
        <v>2478</v>
      </c>
      <c r="S2604" s="540" t="s">
        <v>2478</v>
      </c>
    </row>
    <row r="2605" spans="1:19">
      <c r="A2605" s="543" t="s">
        <v>8126</v>
      </c>
      <c r="B2605" s="544"/>
      <c r="C2605" s="544"/>
      <c r="D2605" s="545">
        <v>30059</v>
      </c>
      <c r="E2605" s="545">
        <v>30059</v>
      </c>
      <c r="F2605" s="545" t="s">
        <v>8632</v>
      </c>
      <c r="G2605" s="543" t="s">
        <v>8633</v>
      </c>
      <c r="H2605" s="545" t="s">
        <v>2469</v>
      </c>
      <c r="I2605" s="545" t="s">
        <v>2469</v>
      </c>
      <c r="J2605" s="543" t="s">
        <v>2478</v>
      </c>
      <c r="K2605" s="543" t="s">
        <v>2478</v>
      </c>
      <c r="L2605" s="543" t="s">
        <v>2478</v>
      </c>
      <c r="M2605" s="543" t="s">
        <v>2478</v>
      </c>
      <c r="N2605" s="543" t="s">
        <v>2478</v>
      </c>
      <c r="O2605" s="543" t="s">
        <v>2478</v>
      </c>
      <c r="P2605" s="543" t="s">
        <v>2478</v>
      </c>
      <c r="Q2605" s="547">
        <v>45040.708333333336</v>
      </c>
      <c r="R2605" s="543" t="s">
        <v>2478</v>
      </c>
      <c r="S2605" s="543" t="s">
        <v>2478</v>
      </c>
    </row>
    <row r="2606" spans="1:19">
      <c r="A2606" s="540" t="s">
        <v>8126</v>
      </c>
      <c r="B2606" s="541"/>
      <c r="C2606" s="541"/>
      <c r="D2606" s="542">
        <v>30059</v>
      </c>
      <c r="E2606" s="542">
        <v>30059</v>
      </c>
      <c r="F2606" s="542" t="s">
        <v>8634</v>
      </c>
      <c r="G2606" s="540" t="s">
        <v>8635</v>
      </c>
      <c r="H2606" s="542" t="s">
        <v>2469</v>
      </c>
      <c r="I2606" s="542" t="s">
        <v>2469</v>
      </c>
      <c r="J2606" s="540" t="s">
        <v>2478</v>
      </c>
      <c r="K2606" s="540" t="s">
        <v>2478</v>
      </c>
      <c r="L2606" s="540" t="s">
        <v>2478</v>
      </c>
      <c r="M2606" s="540" t="s">
        <v>2478</v>
      </c>
      <c r="N2606" s="540" t="s">
        <v>2478</v>
      </c>
      <c r="O2606" s="540" t="s">
        <v>2478</v>
      </c>
      <c r="P2606" s="540" t="s">
        <v>2478</v>
      </c>
      <c r="Q2606" s="546">
        <v>45040.708333333336</v>
      </c>
      <c r="R2606" s="540" t="s">
        <v>2478</v>
      </c>
      <c r="S2606" s="540" t="s">
        <v>2478</v>
      </c>
    </row>
    <row r="2607" spans="1:19">
      <c r="A2607" s="543" t="s">
        <v>8126</v>
      </c>
      <c r="B2607" s="544"/>
      <c r="C2607" s="544"/>
      <c r="D2607" s="545">
        <v>30059</v>
      </c>
      <c r="E2607" s="545">
        <v>30059</v>
      </c>
      <c r="F2607" s="545" t="s">
        <v>8636</v>
      </c>
      <c r="G2607" s="543" t="s">
        <v>8637</v>
      </c>
      <c r="H2607" s="545" t="s">
        <v>2469</v>
      </c>
      <c r="I2607" s="545" t="s">
        <v>2469</v>
      </c>
      <c r="J2607" s="543" t="s">
        <v>2478</v>
      </c>
      <c r="K2607" s="543" t="s">
        <v>2478</v>
      </c>
      <c r="L2607" s="543" t="s">
        <v>2478</v>
      </c>
      <c r="M2607" s="543" t="s">
        <v>2478</v>
      </c>
      <c r="N2607" s="543" t="s">
        <v>2478</v>
      </c>
      <c r="O2607" s="543" t="s">
        <v>2478</v>
      </c>
      <c r="P2607" s="543" t="s">
        <v>2478</v>
      </c>
      <c r="Q2607" s="547">
        <v>45040.708333333336</v>
      </c>
      <c r="R2607" s="543" t="s">
        <v>2478</v>
      </c>
      <c r="S2607" s="543" t="s">
        <v>2478</v>
      </c>
    </row>
    <row r="2608" spans="1:19">
      <c r="A2608" s="540" t="s">
        <v>8126</v>
      </c>
      <c r="B2608" s="541"/>
      <c r="C2608" s="541"/>
      <c r="D2608" s="542">
        <v>30059</v>
      </c>
      <c r="E2608" s="542">
        <v>30059</v>
      </c>
      <c r="F2608" s="542" t="s">
        <v>8638</v>
      </c>
      <c r="G2608" s="540" t="s">
        <v>8639</v>
      </c>
      <c r="H2608" s="542" t="s">
        <v>2469</v>
      </c>
      <c r="I2608" s="542" t="s">
        <v>2469</v>
      </c>
      <c r="J2608" s="540" t="s">
        <v>2478</v>
      </c>
      <c r="K2608" s="540" t="s">
        <v>2478</v>
      </c>
      <c r="L2608" s="540" t="s">
        <v>2478</v>
      </c>
      <c r="M2608" s="540" t="s">
        <v>2478</v>
      </c>
      <c r="N2608" s="540" t="s">
        <v>2478</v>
      </c>
      <c r="O2608" s="540" t="s">
        <v>2478</v>
      </c>
      <c r="P2608" s="540" t="s">
        <v>2478</v>
      </c>
      <c r="Q2608" s="546">
        <v>45040.708333333336</v>
      </c>
      <c r="R2608" s="540" t="s">
        <v>2478</v>
      </c>
      <c r="S2608" s="540" t="s">
        <v>2478</v>
      </c>
    </row>
    <row r="2609" spans="1:19">
      <c r="A2609" s="543" t="s">
        <v>8126</v>
      </c>
      <c r="B2609" s="544"/>
      <c r="C2609" s="544"/>
      <c r="D2609" s="545">
        <v>30059</v>
      </c>
      <c r="E2609" s="545">
        <v>30059</v>
      </c>
      <c r="F2609" s="545" t="s">
        <v>8640</v>
      </c>
      <c r="G2609" s="543" t="s">
        <v>8641</v>
      </c>
      <c r="H2609" s="545" t="s">
        <v>2469</v>
      </c>
      <c r="I2609" s="545" t="s">
        <v>2469</v>
      </c>
      <c r="J2609" s="543" t="s">
        <v>2478</v>
      </c>
      <c r="K2609" s="543" t="s">
        <v>2478</v>
      </c>
      <c r="L2609" s="543" t="s">
        <v>2478</v>
      </c>
      <c r="M2609" s="543" t="s">
        <v>2478</v>
      </c>
      <c r="N2609" s="543" t="s">
        <v>2478</v>
      </c>
      <c r="O2609" s="543" t="s">
        <v>2478</v>
      </c>
      <c r="P2609" s="543" t="s">
        <v>2478</v>
      </c>
      <c r="Q2609" s="547">
        <v>45040.708333333336</v>
      </c>
      <c r="R2609" s="543" t="s">
        <v>2478</v>
      </c>
      <c r="S2609" s="543" t="s">
        <v>2478</v>
      </c>
    </row>
    <row r="2610" spans="1:19">
      <c r="A2610" s="540" t="s">
        <v>8126</v>
      </c>
      <c r="B2610" s="541"/>
      <c r="C2610" s="541"/>
      <c r="D2610" s="542">
        <v>30059</v>
      </c>
      <c r="E2610" s="542">
        <v>30059</v>
      </c>
      <c r="F2610" s="542" t="s">
        <v>8642</v>
      </c>
      <c r="G2610" s="540" t="s">
        <v>8643</v>
      </c>
      <c r="H2610" s="542" t="s">
        <v>2469</v>
      </c>
      <c r="I2610" s="542" t="s">
        <v>2469</v>
      </c>
      <c r="J2610" s="540" t="s">
        <v>2478</v>
      </c>
      <c r="K2610" s="540" t="s">
        <v>2478</v>
      </c>
      <c r="L2610" s="540" t="s">
        <v>2478</v>
      </c>
      <c r="M2610" s="540" t="s">
        <v>2478</v>
      </c>
      <c r="N2610" s="540" t="s">
        <v>2478</v>
      </c>
      <c r="O2610" s="540" t="s">
        <v>2478</v>
      </c>
      <c r="P2610" s="540" t="s">
        <v>2478</v>
      </c>
      <c r="Q2610" s="546">
        <v>45040.708333333336</v>
      </c>
      <c r="R2610" s="540" t="s">
        <v>2478</v>
      </c>
      <c r="S2610" s="540" t="s">
        <v>2478</v>
      </c>
    </row>
    <row r="2611" spans="1:19">
      <c r="A2611" s="543" t="s">
        <v>8126</v>
      </c>
      <c r="B2611" s="544"/>
      <c r="C2611" s="544"/>
      <c r="D2611" s="545">
        <v>30059</v>
      </c>
      <c r="E2611" s="545">
        <v>30059</v>
      </c>
      <c r="F2611" s="545" t="s">
        <v>8644</v>
      </c>
      <c r="G2611" s="543" t="s">
        <v>8645</v>
      </c>
      <c r="H2611" s="545" t="s">
        <v>2546</v>
      </c>
      <c r="I2611" s="545" t="s">
        <v>2469</v>
      </c>
      <c r="J2611" s="543" t="s">
        <v>2478</v>
      </c>
      <c r="K2611" s="543" t="s">
        <v>2478</v>
      </c>
      <c r="L2611" s="543" t="s">
        <v>2478</v>
      </c>
      <c r="M2611" s="543" t="s">
        <v>2478</v>
      </c>
      <c r="N2611" s="543" t="s">
        <v>2478</v>
      </c>
      <c r="O2611" s="543" t="s">
        <v>2478</v>
      </c>
      <c r="P2611" s="543" t="s">
        <v>2478</v>
      </c>
      <c r="Q2611" s="547">
        <v>45040.708333333336</v>
      </c>
      <c r="R2611" s="543" t="s">
        <v>2478</v>
      </c>
      <c r="S2611" s="543" t="s">
        <v>2478</v>
      </c>
    </row>
    <row r="2612" spans="1:19">
      <c r="A2612" s="540" t="s">
        <v>8126</v>
      </c>
      <c r="B2612" s="541"/>
      <c r="C2612" s="541"/>
      <c r="D2612" s="542">
        <v>30059</v>
      </c>
      <c r="E2612" s="542">
        <v>30059</v>
      </c>
      <c r="F2612" s="542" t="s">
        <v>8646</v>
      </c>
      <c r="G2612" s="540" t="s">
        <v>8647</v>
      </c>
      <c r="H2612" s="542" t="s">
        <v>2469</v>
      </c>
      <c r="I2612" s="542" t="s">
        <v>2469</v>
      </c>
      <c r="J2612" s="540" t="s">
        <v>2478</v>
      </c>
      <c r="K2612" s="540" t="s">
        <v>2478</v>
      </c>
      <c r="L2612" s="540" t="s">
        <v>2478</v>
      </c>
      <c r="M2612" s="540" t="s">
        <v>2478</v>
      </c>
      <c r="N2612" s="540" t="s">
        <v>2478</v>
      </c>
      <c r="O2612" s="540" t="s">
        <v>2478</v>
      </c>
      <c r="P2612" s="540" t="s">
        <v>2478</v>
      </c>
      <c r="Q2612" s="546">
        <v>45040.708333333336</v>
      </c>
      <c r="R2612" s="540" t="s">
        <v>2478</v>
      </c>
      <c r="S2612" s="540" t="s">
        <v>2478</v>
      </c>
    </row>
    <row r="2613" spans="1:19">
      <c r="A2613" s="543" t="s">
        <v>8126</v>
      </c>
      <c r="B2613" s="544"/>
      <c r="C2613" s="544"/>
      <c r="D2613" s="545">
        <v>30059</v>
      </c>
      <c r="E2613" s="545">
        <v>30059</v>
      </c>
      <c r="F2613" s="545" t="s">
        <v>8648</v>
      </c>
      <c r="G2613" s="543" t="s">
        <v>8649</v>
      </c>
      <c r="H2613" s="545" t="s">
        <v>2469</v>
      </c>
      <c r="I2613" s="545" t="s">
        <v>2469</v>
      </c>
      <c r="J2613" s="543" t="s">
        <v>2478</v>
      </c>
      <c r="K2613" s="543" t="s">
        <v>2478</v>
      </c>
      <c r="L2613" s="543" t="s">
        <v>2478</v>
      </c>
      <c r="M2613" s="543" t="s">
        <v>2478</v>
      </c>
      <c r="N2613" s="543" t="s">
        <v>2478</v>
      </c>
      <c r="O2613" s="543" t="s">
        <v>2478</v>
      </c>
      <c r="P2613" s="543" t="s">
        <v>2478</v>
      </c>
      <c r="Q2613" s="547">
        <v>45040.708333333336</v>
      </c>
      <c r="R2613" s="543" t="s">
        <v>2478</v>
      </c>
      <c r="S2613" s="543" t="s">
        <v>2478</v>
      </c>
    </row>
    <row r="2614" spans="1:19">
      <c r="A2614" s="540" t="s">
        <v>8126</v>
      </c>
      <c r="B2614" s="542">
        <v>108040</v>
      </c>
      <c r="C2614" s="542">
        <v>757699</v>
      </c>
      <c r="D2614" s="542">
        <v>30059</v>
      </c>
      <c r="E2614" s="542" t="s">
        <v>8650</v>
      </c>
      <c r="F2614" s="542" t="s">
        <v>8651</v>
      </c>
      <c r="G2614" s="540" t="s">
        <v>8652</v>
      </c>
      <c r="H2614" s="542" t="s">
        <v>2546</v>
      </c>
      <c r="I2614" s="542" t="s">
        <v>2469</v>
      </c>
      <c r="J2614" s="540" t="s">
        <v>2478</v>
      </c>
      <c r="K2614" s="540" t="s">
        <v>2478</v>
      </c>
      <c r="L2614" s="540" t="s">
        <v>2546</v>
      </c>
      <c r="M2614" s="540" t="s">
        <v>6209</v>
      </c>
      <c r="N2614" s="540" t="s">
        <v>2210</v>
      </c>
      <c r="O2614" s="546">
        <v>45365.333333333336</v>
      </c>
      <c r="P2614" s="546">
        <v>45365.333333333336</v>
      </c>
      <c r="Q2614" s="546">
        <v>45727.708333333336</v>
      </c>
      <c r="R2614" s="546">
        <v>45727</v>
      </c>
      <c r="S2614" s="546">
        <v>45966.678159722222</v>
      </c>
    </row>
    <row r="2615" spans="1:19">
      <c r="A2615" s="543" t="s">
        <v>8126</v>
      </c>
      <c r="B2615" s="544"/>
      <c r="C2615" s="544"/>
      <c r="D2615" s="545">
        <v>30059</v>
      </c>
      <c r="E2615" s="545">
        <v>30059</v>
      </c>
      <c r="F2615" s="545" t="s">
        <v>8653</v>
      </c>
      <c r="G2615" s="543" t="s">
        <v>8654</v>
      </c>
      <c r="H2615" s="545" t="s">
        <v>2469</v>
      </c>
      <c r="I2615" s="545" t="s">
        <v>2469</v>
      </c>
      <c r="J2615" s="543" t="s">
        <v>2478</v>
      </c>
      <c r="K2615" s="543" t="s">
        <v>2478</v>
      </c>
      <c r="L2615" s="543" t="s">
        <v>2478</v>
      </c>
      <c r="M2615" s="543" t="s">
        <v>2478</v>
      </c>
      <c r="N2615" s="543" t="s">
        <v>2478</v>
      </c>
      <c r="O2615" s="543" t="s">
        <v>2478</v>
      </c>
      <c r="P2615" s="543" t="s">
        <v>2478</v>
      </c>
      <c r="Q2615" s="547">
        <v>45040.708333333336</v>
      </c>
      <c r="R2615" s="543" t="s">
        <v>2478</v>
      </c>
      <c r="S2615" s="543" t="s">
        <v>2478</v>
      </c>
    </row>
    <row r="2616" spans="1:19">
      <c r="A2616" s="540" t="s">
        <v>8126</v>
      </c>
      <c r="B2616" s="541"/>
      <c r="C2616" s="541"/>
      <c r="D2616" s="542">
        <v>30059</v>
      </c>
      <c r="E2616" s="542" t="s">
        <v>8655</v>
      </c>
      <c r="F2616" s="542" t="s">
        <v>8656</v>
      </c>
      <c r="G2616" s="540" t="s">
        <v>8657</v>
      </c>
      <c r="H2616" s="542" t="s">
        <v>2469</v>
      </c>
      <c r="I2616" s="542" t="s">
        <v>2469</v>
      </c>
      <c r="J2616" s="540" t="s">
        <v>2478</v>
      </c>
      <c r="K2616" s="540" t="s">
        <v>2478</v>
      </c>
      <c r="L2616" s="540" t="s">
        <v>2478</v>
      </c>
      <c r="M2616" s="540" t="s">
        <v>2478</v>
      </c>
      <c r="N2616" s="540" t="s">
        <v>2478</v>
      </c>
      <c r="O2616" s="540" t="s">
        <v>2478</v>
      </c>
      <c r="P2616" s="540" t="s">
        <v>2478</v>
      </c>
      <c r="Q2616" s="540" t="s">
        <v>2478</v>
      </c>
      <c r="R2616" s="540" t="s">
        <v>2478</v>
      </c>
      <c r="S2616" s="540" t="s">
        <v>2478</v>
      </c>
    </row>
    <row r="2617" spans="1:19">
      <c r="A2617" s="543" t="s">
        <v>8126</v>
      </c>
      <c r="B2617" s="545">
        <v>108040</v>
      </c>
      <c r="C2617" s="545">
        <v>757699</v>
      </c>
      <c r="D2617" s="545">
        <v>30059</v>
      </c>
      <c r="E2617" s="545" t="s">
        <v>8650</v>
      </c>
      <c r="F2617" s="545" t="s">
        <v>8658</v>
      </c>
      <c r="G2617" s="543" t="s">
        <v>8659</v>
      </c>
      <c r="H2617" s="545" t="s">
        <v>2546</v>
      </c>
      <c r="I2617" s="545" t="s">
        <v>2469</v>
      </c>
      <c r="J2617" s="543" t="s">
        <v>2478</v>
      </c>
      <c r="K2617" s="543" t="s">
        <v>2478</v>
      </c>
      <c r="L2617" s="543" t="s">
        <v>2546</v>
      </c>
      <c r="M2617" s="543" t="s">
        <v>6209</v>
      </c>
      <c r="N2617" s="543" t="s">
        <v>2210</v>
      </c>
      <c r="O2617" s="547">
        <v>45365.333333333336</v>
      </c>
      <c r="P2617" s="547">
        <v>45365.333333333336</v>
      </c>
      <c r="Q2617" s="547">
        <v>45727.708333333336</v>
      </c>
      <c r="R2617" s="547">
        <v>45727</v>
      </c>
      <c r="S2617" s="547">
        <v>45966.678159722222</v>
      </c>
    </row>
    <row r="2618" spans="1:19">
      <c r="A2618" s="540" t="s">
        <v>8126</v>
      </c>
      <c r="B2618" s="542">
        <v>108040</v>
      </c>
      <c r="C2618" s="542">
        <v>757699</v>
      </c>
      <c r="D2618" s="542">
        <v>30059</v>
      </c>
      <c r="E2618" s="542" t="s">
        <v>8650</v>
      </c>
      <c r="F2618" s="542" t="s">
        <v>8660</v>
      </c>
      <c r="G2618" s="540" t="s">
        <v>8661</v>
      </c>
      <c r="H2618" s="542" t="s">
        <v>2546</v>
      </c>
      <c r="I2618" s="542" t="s">
        <v>2469</v>
      </c>
      <c r="J2618" s="540" t="s">
        <v>2478</v>
      </c>
      <c r="K2618" s="540" t="s">
        <v>2478</v>
      </c>
      <c r="L2618" s="540" t="s">
        <v>2546</v>
      </c>
      <c r="M2618" s="540" t="s">
        <v>6209</v>
      </c>
      <c r="N2618" s="540" t="s">
        <v>2210</v>
      </c>
      <c r="O2618" s="546">
        <v>45365.333333333336</v>
      </c>
      <c r="P2618" s="546">
        <v>45365.333333333336</v>
      </c>
      <c r="Q2618" s="546">
        <v>45727.708333333336</v>
      </c>
      <c r="R2618" s="546">
        <v>45727</v>
      </c>
      <c r="S2618" s="546">
        <v>45966.678159722222</v>
      </c>
    </row>
    <row r="2619" spans="1:19">
      <c r="A2619" s="543" t="s">
        <v>8126</v>
      </c>
      <c r="B2619" s="545">
        <v>108040</v>
      </c>
      <c r="C2619" s="545">
        <v>757699</v>
      </c>
      <c r="D2619" s="545">
        <v>30059</v>
      </c>
      <c r="E2619" s="545" t="s">
        <v>8650</v>
      </c>
      <c r="F2619" s="545" t="s">
        <v>8662</v>
      </c>
      <c r="G2619" s="543" t="s">
        <v>8663</v>
      </c>
      <c r="H2619" s="545" t="s">
        <v>2546</v>
      </c>
      <c r="I2619" s="545" t="s">
        <v>2469</v>
      </c>
      <c r="J2619" s="543" t="s">
        <v>2478</v>
      </c>
      <c r="K2619" s="543" t="s">
        <v>2478</v>
      </c>
      <c r="L2619" s="543" t="s">
        <v>2546</v>
      </c>
      <c r="M2619" s="543" t="s">
        <v>6209</v>
      </c>
      <c r="N2619" s="543" t="s">
        <v>2210</v>
      </c>
      <c r="O2619" s="547">
        <v>45365.333333333336</v>
      </c>
      <c r="P2619" s="547">
        <v>45365.333333333336</v>
      </c>
      <c r="Q2619" s="547">
        <v>45727.708333333336</v>
      </c>
      <c r="R2619" s="547">
        <v>45727</v>
      </c>
      <c r="S2619" s="547">
        <v>45966.678159722222</v>
      </c>
    </row>
    <row r="2620" spans="1:19">
      <c r="A2620" s="540" t="s">
        <v>8126</v>
      </c>
      <c r="B2620" s="541"/>
      <c r="C2620" s="541"/>
      <c r="D2620" s="542">
        <v>30059</v>
      </c>
      <c r="E2620" s="542">
        <v>30059</v>
      </c>
      <c r="F2620" s="542" t="s">
        <v>8664</v>
      </c>
      <c r="G2620" s="540" t="s">
        <v>8665</v>
      </c>
      <c r="H2620" s="542" t="s">
        <v>2469</v>
      </c>
      <c r="I2620" s="542" t="s">
        <v>2469</v>
      </c>
      <c r="J2620" s="540" t="s">
        <v>2478</v>
      </c>
      <c r="K2620" s="540" t="s">
        <v>2478</v>
      </c>
      <c r="L2620" s="540" t="s">
        <v>2478</v>
      </c>
      <c r="M2620" s="540" t="s">
        <v>2478</v>
      </c>
      <c r="N2620" s="540" t="s">
        <v>2478</v>
      </c>
      <c r="O2620" s="540" t="s">
        <v>2478</v>
      </c>
      <c r="P2620" s="540" t="s">
        <v>2478</v>
      </c>
      <c r="Q2620" s="546">
        <v>45040.708333333336</v>
      </c>
      <c r="R2620" s="540" t="s">
        <v>2478</v>
      </c>
      <c r="S2620" s="540" t="s">
        <v>2478</v>
      </c>
    </row>
    <row r="2621" spans="1:19">
      <c r="A2621" s="543" t="s">
        <v>8126</v>
      </c>
      <c r="B2621" s="544"/>
      <c r="C2621" s="544"/>
      <c r="D2621" s="545">
        <v>30059</v>
      </c>
      <c r="E2621" s="545">
        <v>30059</v>
      </c>
      <c r="F2621" s="545" t="s">
        <v>8666</v>
      </c>
      <c r="G2621" s="543" t="s">
        <v>8667</v>
      </c>
      <c r="H2621" s="545" t="s">
        <v>2469</v>
      </c>
      <c r="I2621" s="545" t="s">
        <v>2469</v>
      </c>
      <c r="J2621" s="543" t="s">
        <v>2478</v>
      </c>
      <c r="K2621" s="543" t="s">
        <v>2478</v>
      </c>
      <c r="L2621" s="543" t="s">
        <v>2478</v>
      </c>
      <c r="M2621" s="543" t="s">
        <v>2478</v>
      </c>
      <c r="N2621" s="543" t="s">
        <v>2478</v>
      </c>
      <c r="O2621" s="543" t="s">
        <v>2478</v>
      </c>
      <c r="P2621" s="543" t="s">
        <v>2478</v>
      </c>
      <c r="Q2621" s="547">
        <v>45040.708333333336</v>
      </c>
      <c r="R2621" s="543" t="s">
        <v>2478</v>
      </c>
      <c r="S2621" s="543" t="s">
        <v>2478</v>
      </c>
    </row>
    <row r="2622" spans="1:19">
      <c r="A2622" s="540" t="s">
        <v>8126</v>
      </c>
      <c r="B2622" s="541"/>
      <c r="C2622" s="541"/>
      <c r="D2622" s="542">
        <v>30059</v>
      </c>
      <c r="E2622" s="542">
        <v>30059</v>
      </c>
      <c r="F2622" s="542" t="s">
        <v>8668</v>
      </c>
      <c r="G2622" s="540" t="s">
        <v>8669</v>
      </c>
      <c r="H2622" s="542" t="s">
        <v>2469</v>
      </c>
      <c r="I2622" s="542" t="s">
        <v>2469</v>
      </c>
      <c r="J2622" s="540" t="s">
        <v>2478</v>
      </c>
      <c r="K2622" s="540" t="s">
        <v>2478</v>
      </c>
      <c r="L2622" s="540" t="s">
        <v>2478</v>
      </c>
      <c r="M2622" s="540" t="s">
        <v>2478</v>
      </c>
      <c r="N2622" s="540" t="s">
        <v>2478</v>
      </c>
      <c r="O2622" s="540" t="s">
        <v>2478</v>
      </c>
      <c r="P2622" s="540" t="s">
        <v>2478</v>
      </c>
      <c r="Q2622" s="546">
        <v>45040.708333333336</v>
      </c>
      <c r="R2622" s="540" t="s">
        <v>2478</v>
      </c>
      <c r="S2622" s="540" t="s">
        <v>2478</v>
      </c>
    </row>
    <row r="2623" spans="1:19">
      <c r="A2623" s="543" t="s">
        <v>8126</v>
      </c>
      <c r="B2623" s="544"/>
      <c r="C2623" s="544"/>
      <c r="D2623" s="545">
        <v>30059</v>
      </c>
      <c r="E2623" s="545">
        <v>30059</v>
      </c>
      <c r="F2623" s="545" t="s">
        <v>8670</v>
      </c>
      <c r="G2623" s="543" t="s">
        <v>8671</v>
      </c>
      <c r="H2623" s="545" t="s">
        <v>2469</v>
      </c>
      <c r="I2623" s="545" t="s">
        <v>2469</v>
      </c>
      <c r="J2623" s="543" t="s">
        <v>2478</v>
      </c>
      <c r="K2623" s="543" t="s">
        <v>2478</v>
      </c>
      <c r="L2623" s="543" t="s">
        <v>2478</v>
      </c>
      <c r="M2623" s="543" t="s">
        <v>2478</v>
      </c>
      <c r="N2623" s="543" t="s">
        <v>2478</v>
      </c>
      <c r="O2623" s="543" t="s">
        <v>2478</v>
      </c>
      <c r="P2623" s="543" t="s">
        <v>2478</v>
      </c>
      <c r="Q2623" s="547">
        <v>45040.708333333336</v>
      </c>
      <c r="R2623" s="543" t="s">
        <v>2478</v>
      </c>
      <c r="S2623" s="543" t="s">
        <v>2478</v>
      </c>
    </row>
    <row r="2624" spans="1:19">
      <c r="A2624" s="540" t="s">
        <v>8126</v>
      </c>
      <c r="B2624" s="541"/>
      <c r="C2624" s="541"/>
      <c r="D2624" s="542">
        <v>30059</v>
      </c>
      <c r="E2624" s="542">
        <v>30059</v>
      </c>
      <c r="F2624" s="542" t="s">
        <v>8672</v>
      </c>
      <c r="G2624" s="540" t="s">
        <v>8673</v>
      </c>
      <c r="H2624" s="542" t="s">
        <v>2469</v>
      </c>
      <c r="I2624" s="542" t="s">
        <v>2469</v>
      </c>
      <c r="J2624" s="540" t="s">
        <v>2478</v>
      </c>
      <c r="K2624" s="540" t="s">
        <v>2478</v>
      </c>
      <c r="L2624" s="540" t="s">
        <v>2478</v>
      </c>
      <c r="M2624" s="540" t="s">
        <v>2478</v>
      </c>
      <c r="N2624" s="540" t="s">
        <v>2478</v>
      </c>
      <c r="O2624" s="540" t="s">
        <v>2478</v>
      </c>
      <c r="P2624" s="540" t="s">
        <v>2478</v>
      </c>
      <c r="Q2624" s="546">
        <v>45040.708333333336</v>
      </c>
      <c r="R2624" s="540" t="s">
        <v>2478</v>
      </c>
      <c r="S2624" s="540" t="s">
        <v>2478</v>
      </c>
    </row>
    <row r="2625" spans="1:19">
      <c r="A2625" s="543" t="s">
        <v>8126</v>
      </c>
      <c r="B2625" s="544"/>
      <c r="C2625" s="544"/>
      <c r="D2625" s="545">
        <v>30059</v>
      </c>
      <c r="E2625" s="545">
        <v>30059</v>
      </c>
      <c r="F2625" s="545" t="s">
        <v>8674</v>
      </c>
      <c r="G2625" s="543" t="s">
        <v>8675</v>
      </c>
      <c r="H2625" s="545" t="s">
        <v>2469</v>
      </c>
      <c r="I2625" s="545" t="s">
        <v>2469</v>
      </c>
      <c r="J2625" s="543" t="s">
        <v>2478</v>
      </c>
      <c r="K2625" s="543" t="s">
        <v>2478</v>
      </c>
      <c r="L2625" s="543" t="s">
        <v>2478</v>
      </c>
      <c r="M2625" s="543" t="s">
        <v>2478</v>
      </c>
      <c r="N2625" s="543" t="s">
        <v>2478</v>
      </c>
      <c r="O2625" s="543" t="s">
        <v>2478</v>
      </c>
      <c r="P2625" s="543" t="s">
        <v>2478</v>
      </c>
      <c r="Q2625" s="547">
        <v>45040.708333333336</v>
      </c>
      <c r="R2625" s="543" t="s">
        <v>2478</v>
      </c>
      <c r="S2625" s="543" t="s">
        <v>2478</v>
      </c>
    </row>
    <row r="2626" spans="1:19">
      <c r="A2626" s="540" t="s">
        <v>8126</v>
      </c>
      <c r="B2626" s="541"/>
      <c r="C2626" s="541"/>
      <c r="D2626" s="542">
        <v>30059</v>
      </c>
      <c r="E2626" s="542" t="s">
        <v>8676</v>
      </c>
      <c r="F2626" s="542" t="s">
        <v>8677</v>
      </c>
      <c r="G2626" s="540" t="s">
        <v>8678</v>
      </c>
      <c r="H2626" s="542" t="s">
        <v>2469</v>
      </c>
      <c r="I2626" s="542" t="s">
        <v>2469</v>
      </c>
      <c r="J2626" s="540" t="s">
        <v>2478</v>
      </c>
      <c r="K2626" s="540" t="s">
        <v>2478</v>
      </c>
      <c r="L2626" s="540" t="s">
        <v>2478</v>
      </c>
      <c r="M2626" s="540" t="s">
        <v>2478</v>
      </c>
      <c r="N2626" s="540" t="s">
        <v>2478</v>
      </c>
      <c r="O2626" s="540" t="s">
        <v>2478</v>
      </c>
      <c r="P2626" s="540" t="s">
        <v>2478</v>
      </c>
      <c r="Q2626" s="540" t="s">
        <v>2478</v>
      </c>
      <c r="R2626" s="540" t="s">
        <v>2478</v>
      </c>
      <c r="S2626" s="540" t="s">
        <v>2478</v>
      </c>
    </row>
    <row r="2627" spans="1:19">
      <c r="A2627" s="543" t="s">
        <v>8126</v>
      </c>
      <c r="B2627" s="544"/>
      <c r="C2627" s="544"/>
      <c r="D2627" s="545">
        <v>30059</v>
      </c>
      <c r="E2627" s="545">
        <v>30059</v>
      </c>
      <c r="F2627" s="545" t="s">
        <v>8679</v>
      </c>
      <c r="G2627" s="543" t="s">
        <v>8680</v>
      </c>
      <c r="H2627" s="545" t="s">
        <v>2469</v>
      </c>
      <c r="I2627" s="545" t="s">
        <v>2469</v>
      </c>
      <c r="J2627" s="543" t="s">
        <v>2478</v>
      </c>
      <c r="K2627" s="543" t="s">
        <v>2478</v>
      </c>
      <c r="L2627" s="543" t="s">
        <v>2478</v>
      </c>
      <c r="M2627" s="543" t="s">
        <v>2478</v>
      </c>
      <c r="N2627" s="543" t="s">
        <v>2478</v>
      </c>
      <c r="O2627" s="543" t="s">
        <v>2478</v>
      </c>
      <c r="P2627" s="543" t="s">
        <v>2478</v>
      </c>
      <c r="Q2627" s="547">
        <v>45040.708333333336</v>
      </c>
      <c r="R2627" s="543" t="s">
        <v>2478</v>
      </c>
      <c r="S2627" s="543" t="s">
        <v>2478</v>
      </c>
    </row>
    <row r="2628" spans="1:19">
      <c r="A2628" s="540" t="s">
        <v>8126</v>
      </c>
      <c r="B2628" s="541"/>
      <c r="C2628" s="541"/>
      <c r="D2628" s="542">
        <v>30059</v>
      </c>
      <c r="E2628" s="542" t="s">
        <v>8676</v>
      </c>
      <c r="F2628" s="542" t="s">
        <v>8681</v>
      </c>
      <c r="G2628" s="540" t="s">
        <v>8682</v>
      </c>
      <c r="H2628" s="542" t="s">
        <v>2469</v>
      </c>
      <c r="I2628" s="542" t="s">
        <v>2469</v>
      </c>
      <c r="J2628" s="540" t="s">
        <v>2478</v>
      </c>
      <c r="K2628" s="540" t="s">
        <v>2478</v>
      </c>
      <c r="L2628" s="540" t="s">
        <v>2478</v>
      </c>
      <c r="M2628" s="540" t="s">
        <v>2478</v>
      </c>
      <c r="N2628" s="540" t="s">
        <v>2478</v>
      </c>
      <c r="O2628" s="540" t="s">
        <v>2478</v>
      </c>
      <c r="P2628" s="540" t="s">
        <v>2478</v>
      </c>
      <c r="Q2628" s="540" t="s">
        <v>2478</v>
      </c>
      <c r="R2628" s="540" t="s">
        <v>2478</v>
      </c>
      <c r="S2628" s="540" t="s">
        <v>2478</v>
      </c>
    </row>
    <row r="2629" spans="1:19">
      <c r="A2629" s="543" t="s">
        <v>8126</v>
      </c>
      <c r="B2629" s="544"/>
      <c r="C2629" s="544"/>
      <c r="D2629" s="545">
        <v>30059</v>
      </c>
      <c r="E2629" s="545">
        <v>30059</v>
      </c>
      <c r="F2629" s="545" t="s">
        <v>8683</v>
      </c>
      <c r="G2629" s="543" t="s">
        <v>8684</v>
      </c>
      <c r="H2629" s="545" t="s">
        <v>2469</v>
      </c>
      <c r="I2629" s="545" t="s">
        <v>2469</v>
      </c>
      <c r="J2629" s="543" t="s">
        <v>2478</v>
      </c>
      <c r="K2629" s="543" t="s">
        <v>2478</v>
      </c>
      <c r="L2629" s="543" t="s">
        <v>2478</v>
      </c>
      <c r="M2629" s="543" t="s">
        <v>2478</v>
      </c>
      <c r="N2629" s="543" t="s">
        <v>2478</v>
      </c>
      <c r="O2629" s="543" t="s">
        <v>2478</v>
      </c>
      <c r="P2629" s="543" t="s">
        <v>2478</v>
      </c>
      <c r="Q2629" s="547">
        <v>45040.708333333336</v>
      </c>
      <c r="R2629" s="543" t="s">
        <v>2478</v>
      </c>
      <c r="S2629" s="543" t="s">
        <v>2478</v>
      </c>
    </row>
    <row r="2630" spans="1:19">
      <c r="A2630" s="540" t="s">
        <v>8126</v>
      </c>
      <c r="B2630" s="541"/>
      <c r="C2630" s="541"/>
      <c r="D2630" s="542">
        <v>30059</v>
      </c>
      <c r="E2630" s="542">
        <v>30059</v>
      </c>
      <c r="F2630" s="542" t="s">
        <v>8685</v>
      </c>
      <c r="G2630" s="540" t="s">
        <v>8686</v>
      </c>
      <c r="H2630" s="542" t="s">
        <v>2469</v>
      </c>
      <c r="I2630" s="542" t="s">
        <v>2469</v>
      </c>
      <c r="J2630" s="540" t="s">
        <v>2478</v>
      </c>
      <c r="K2630" s="540" t="s">
        <v>2478</v>
      </c>
      <c r="L2630" s="540" t="s">
        <v>2478</v>
      </c>
      <c r="M2630" s="540" t="s">
        <v>2478</v>
      </c>
      <c r="N2630" s="540" t="s">
        <v>2478</v>
      </c>
      <c r="O2630" s="540" t="s">
        <v>2478</v>
      </c>
      <c r="P2630" s="540" t="s">
        <v>2478</v>
      </c>
      <c r="Q2630" s="546">
        <v>45040.708333333336</v>
      </c>
      <c r="R2630" s="540" t="s">
        <v>2478</v>
      </c>
      <c r="S2630" s="540" t="s">
        <v>2478</v>
      </c>
    </row>
    <row r="2631" spans="1:19">
      <c r="A2631" s="543" t="s">
        <v>8126</v>
      </c>
      <c r="B2631" s="544"/>
      <c r="C2631" s="544"/>
      <c r="D2631" s="545">
        <v>30059</v>
      </c>
      <c r="E2631" s="545">
        <v>30059</v>
      </c>
      <c r="F2631" s="545" t="s">
        <v>8687</v>
      </c>
      <c r="G2631" s="543" t="s">
        <v>8688</v>
      </c>
      <c r="H2631" s="545" t="s">
        <v>2469</v>
      </c>
      <c r="I2631" s="545" t="s">
        <v>2469</v>
      </c>
      <c r="J2631" s="543" t="s">
        <v>2478</v>
      </c>
      <c r="K2631" s="543" t="s">
        <v>2478</v>
      </c>
      <c r="L2631" s="543" t="s">
        <v>2478</v>
      </c>
      <c r="M2631" s="543" t="s">
        <v>2478</v>
      </c>
      <c r="N2631" s="543" t="s">
        <v>2478</v>
      </c>
      <c r="O2631" s="543" t="s">
        <v>2478</v>
      </c>
      <c r="P2631" s="543" t="s">
        <v>2478</v>
      </c>
      <c r="Q2631" s="547">
        <v>45040.708333333336</v>
      </c>
      <c r="R2631" s="543" t="s">
        <v>2478</v>
      </c>
      <c r="S2631" s="543" t="s">
        <v>2478</v>
      </c>
    </row>
    <row r="2632" spans="1:19">
      <c r="A2632" s="540" t="s">
        <v>8126</v>
      </c>
      <c r="B2632" s="541"/>
      <c r="C2632" s="541"/>
      <c r="D2632" s="542">
        <v>30059</v>
      </c>
      <c r="E2632" s="542">
        <v>30059</v>
      </c>
      <c r="F2632" s="542" t="s">
        <v>8689</v>
      </c>
      <c r="G2632" s="540" t="s">
        <v>8690</v>
      </c>
      <c r="H2632" s="542" t="s">
        <v>2469</v>
      </c>
      <c r="I2632" s="542" t="s">
        <v>2469</v>
      </c>
      <c r="J2632" s="540" t="s">
        <v>2478</v>
      </c>
      <c r="K2632" s="540" t="s">
        <v>2478</v>
      </c>
      <c r="L2632" s="540" t="s">
        <v>2478</v>
      </c>
      <c r="M2632" s="540" t="s">
        <v>2478</v>
      </c>
      <c r="N2632" s="540" t="s">
        <v>2478</v>
      </c>
      <c r="O2632" s="540" t="s">
        <v>2478</v>
      </c>
      <c r="P2632" s="540" t="s">
        <v>2478</v>
      </c>
      <c r="Q2632" s="546">
        <v>45040.708333333336</v>
      </c>
      <c r="R2632" s="540" t="s">
        <v>2478</v>
      </c>
      <c r="S2632" s="540" t="s">
        <v>2478</v>
      </c>
    </row>
    <row r="2633" spans="1:19">
      <c r="A2633" s="543" t="s">
        <v>8126</v>
      </c>
      <c r="B2633" s="544"/>
      <c r="C2633" s="544"/>
      <c r="D2633" s="545">
        <v>30059</v>
      </c>
      <c r="E2633" s="545">
        <v>30059</v>
      </c>
      <c r="F2633" s="545" t="s">
        <v>8691</v>
      </c>
      <c r="G2633" s="543" t="s">
        <v>8692</v>
      </c>
      <c r="H2633" s="545" t="s">
        <v>2469</v>
      </c>
      <c r="I2633" s="545" t="s">
        <v>2469</v>
      </c>
      <c r="J2633" s="543" t="s">
        <v>2478</v>
      </c>
      <c r="K2633" s="543" t="s">
        <v>2478</v>
      </c>
      <c r="L2633" s="543" t="s">
        <v>2478</v>
      </c>
      <c r="M2633" s="543" t="s">
        <v>2478</v>
      </c>
      <c r="N2633" s="543" t="s">
        <v>2478</v>
      </c>
      <c r="O2633" s="543" t="s">
        <v>2478</v>
      </c>
      <c r="P2633" s="543" t="s">
        <v>2478</v>
      </c>
      <c r="Q2633" s="547">
        <v>45040.708333333336</v>
      </c>
      <c r="R2633" s="543" t="s">
        <v>2478</v>
      </c>
      <c r="S2633" s="543" t="s">
        <v>2478</v>
      </c>
    </row>
    <row r="2634" spans="1:19">
      <c r="A2634" s="540" t="s">
        <v>8126</v>
      </c>
      <c r="B2634" s="541"/>
      <c r="C2634" s="541"/>
      <c r="D2634" s="542">
        <v>30059</v>
      </c>
      <c r="E2634" s="542" t="s">
        <v>8655</v>
      </c>
      <c r="F2634" s="542" t="s">
        <v>8693</v>
      </c>
      <c r="G2634" s="540" t="s">
        <v>8694</v>
      </c>
      <c r="H2634" s="542" t="s">
        <v>2469</v>
      </c>
      <c r="I2634" s="542" t="s">
        <v>2469</v>
      </c>
      <c r="J2634" s="540" t="s">
        <v>2478</v>
      </c>
      <c r="K2634" s="540" t="s">
        <v>2478</v>
      </c>
      <c r="L2634" s="540" t="s">
        <v>2478</v>
      </c>
      <c r="M2634" s="540" t="s">
        <v>2478</v>
      </c>
      <c r="N2634" s="540" t="s">
        <v>2478</v>
      </c>
      <c r="O2634" s="540" t="s">
        <v>2478</v>
      </c>
      <c r="P2634" s="540" t="s">
        <v>2478</v>
      </c>
      <c r="Q2634" s="540" t="s">
        <v>2478</v>
      </c>
      <c r="R2634" s="540" t="s">
        <v>2478</v>
      </c>
      <c r="S2634" s="540" t="s">
        <v>2478</v>
      </c>
    </row>
    <row r="2635" spans="1:19">
      <c r="A2635" s="543" t="s">
        <v>8126</v>
      </c>
      <c r="B2635" s="544"/>
      <c r="C2635" s="544"/>
      <c r="D2635" s="545">
        <v>30059</v>
      </c>
      <c r="E2635" s="545">
        <v>30059</v>
      </c>
      <c r="F2635" s="545" t="s">
        <v>8695</v>
      </c>
      <c r="G2635" s="543" t="s">
        <v>8696</v>
      </c>
      <c r="H2635" s="545" t="s">
        <v>2469</v>
      </c>
      <c r="I2635" s="545" t="s">
        <v>2469</v>
      </c>
      <c r="J2635" s="543" t="s">
        <v>2478</v>
      </c>
      <c r="K2635" s="543" t="s">
        <v>2478</v>
      </c>
      <c r="L2635" s="543" t="s">
        <v>2478</v>
      </c>
      <c r="M2635" s="543" t="s">
        <v>2478</v>
      </c>
      <c r="N2635" s="543" t="s">
        <v>2478</v>
      </c>
      <c r="O2635" s="543" t="s">
        <v>2478</v>
      </c>
      <c r="P2635" s="543" t="s">
        <v>2478</v>
      </c>
      <c r="Q2635" s="547">
        <v>45040.708333333336</v>
      </c>
      <c r="R2635" s="543" t="s">
        <v>2478</v>
      </c>
      <c r="S2635" s="543" t="s">
        <v>2478</v>
      </c>
    </row>
    <row r="2636" spans="1:19">
      <c r="A2636" s="540" t="s">
        <v>8126</v>
      </c>
      <c r="B2636" s="541"/>
      <c r="C2636" s="541"/>
      <c r="D2636" s="542">
        <v>30059</v>
      </c>
      <c r="E2636" s="542">
        <v>30059</v>
      </c>
      <c r="F2636" s="542" t="s">
        <v>8697</v>
      </c>
      <c r="G2636" s="540" t="s">
        <v>8698</v>
      </c>
      <c r="H2636" s="542" t="s">
        <v>2469</v>
      </c>
      <c r="I2636" s="542" t="s">
        <v>2469</v>
      </c>
      <c r="J2636" s="540" t="s">
        <v>2478</v>
      </c>
      <c r="K2636" s="540" t="s">
        <v>2478</v>
      </c>
      <c r="L2636" s="540" t="s">
        <v>2478</v>
      </c>
      <c r="M2636" s="540" t="s">
        <v>2478</v>
      </c>
      <c r="N2636" s="540" t="s">
        <v>2478</v>
      </c>
      <c r="O2636" s="540" t="s">
        <v>2478</v>
      </c>
      <c r="P2636" s="540" t="s">
        <v>2478</v>
      </c>
      <c r="Q2636" s="546">
        <v>45040.708333333336</v>
      </c>
      <c r="R2636" s="540" t="s">
        <v>2478</v>
      </c>
      <c r="S2636" s="540" t="s">
        <v>2478</v>
      </c>
    </row>
    <row r="2637" spans="1:19">
      <c r="A2637" s="543" t="s">
        <v>8126</v>
      </c>
      <c r="B2637" s="544"/>
      <c r="C2637" s="544"/>
      <c r="D2637" s="545">
        <v>30059</v>
      </c>
      <c r="E2637" s="545">
        <v>30059</v>
      </c>
      <c r="F2637" s="545" t="s">
        <v>8699</v>
      </c>
      <c r="G2637" s="543" t="s">
        <v>8700</v>
      </c>
      <c r="H2637" s="545" t="s">
        <v>2469</v>
      </c>
      <c r="I2637" s="545" t="s">
        <v>2469</v>
      </c>
      <c r="J2637" s="543" t="s">
        <v>2478</v>
      </c>
      <c r="K2637" s="543" t="s">
        <v>2478</v>
      </c>
      <c r="L2637" s="543" t="s">
        <v>2478</v>
      </c>
      <c r="M2637" s="543" t="s">
        <v>2478</v>
      </c>
      <c r="N2637" s="543" t="s">
        <v>2478</v>
      </c>
      <c r="O2637" s="543" t="s">
        <v>2478</v>
      </c>
      <c r="P2637" s="543" t="s">
        <v>2478</v>
      </c>
      <c r="Q2637" s="547">
        <v>45040.708333333336</v>
      </c>
      <c r="R2637" s="543" t="s">
        <v>2478</v>
      </c>
      <c r="S2637" s="543" t="s">
        <v>2478</v>
      </c>
    </row>
    <row r="2638" spans="1:19">
      <c r="A2638" s="540" t="s">
        <v>8126</v>
      </c>
      <c r="B2638" s="541"/>
      <c r="C2638" s="541"/>
      <c r="D2638" s="542">
        <v>30059</v>
      </c>
      <c r="E2638" s="542">
        <v>30059</v>
      </c>
      <c r="F2638" s="542" t="s">
        <v>8701</v>
      </c>
      <c r="G2638" s="540" t="s">
        <v>8702</v>
      </c>
      <c r="H2638" s="542" t="s">
        <v>2469</v>
      </c>
      <c r="I2638" s="542" t="s">
        <v>2469</v>
      </c>
      <c r="J2638" s="540" t="s">
        <v>2478</v>
      </c>
      <c r="K2638" s="540" t="s">
        <v>2478</v>
      </c>
      <c r="L2638" s="540" t="s">
        <v>2478</v>
      </c>
      <c r="M2638" s="540" t="s">
        <v>2478</v>
      </c>
      <c r="N2638" s="540" t="s">
        <v>2478</v>
      </c>
      <c r="O2638" s="540" t="s">
        <v>2478</v>
      </c>
      <c r="P2638" s="540" t="s">
        <v>2478</v>
      </c>
      <c r="Q2638" s="546">
        <v>45040.708333333336</v>
      </c>
      <c r="R2638" s="540" t="s">
        <v>2478</v>
      </c>
      <c r="S2638" s="540" t="s">
        <v>2478</v>
      </c>
    </row>
    <row r="2639" spans="1:19">
      <c r="A2639" s="543" t="s">
        <v>8126</v>
      </c>
      <c r="B2639" s="544"/>
      <c r="C2639" s="544"/>
      <c r="D2639" s="545">
        <v>30059</v>
      </c>
      <c r="E2639" s="545">
        <v>30059</v>
      </c>
      <c r="F2639" s="545" t="s">
        <v>8703</v>
      </c>
      <c r="G2639" s="543" t="s">
        <v>8704</v>
      </c>
      <c r="H2639" s="545" t="s">
        <v>2469</v>
      </c>
      <c r="I2639" s="545" t="s">
        <v>2469</v>
      </c>
      <c r="J2639" s="543" t="s">
        <v>2478</v>
      </c>
      <c r="K2639" s="543" t="s">
        <v>2478</v>
      </c>
      <c r="L2639" s="543" t="s">
        <v>2478</v>
      </c>
      <c r="M2639" s="543" t="s">
        <v>2478</v>
      </c>
      <c r="N2639" s="543" t="s">
        <v>2478</v>
      </c>
      <c r="O2639" s="543" t="s">
        <v>2478</v>
      </c>
      <c r="P2639" s="543" t="s">
        <v>2478</v>
      </c>
      <c r="Q2639" s="547">
        <v>45040.708333333336</v>
      </c>
      <c r="R2639" s="543" t="s">
        <v>2478</v>
      </c>
      <c r="S2639" s="543" t="s">
        <v>2478</v>
      </c>
    </row>
    <row r="2640" spans="1:19">
      <c r="A2640" s="540" t="s">
        <v>8126</v>
      </c>
      <c r="B2640" s="541"/>
      <c r="C2640" s="541"/>
      <c r="D2640" s="542">
        <v>30059</v>
      </c>
      <c r="E2640" s="542">
        <v>30059</v>
      </c>
      <c r="F2640" s="542" t="s">
        <v>8705</v>
      </c>
      <c r="G2640" s="540" t="s">
        <v>8706</v>
      </c>
      <c r="H2640" s="542" t="s">
        <v>2469</v>
      </c>
      <c r="I2640" s="542" t="s">
        <v>2469</v>
      </c>
      <c r="J2640" s="540" t="s">
        <v>2478</v>
      </c>
      <c r="K2640" s="540" t="s">
        <v>2478</v>
      </c>
      <c r="L2640" s="540" t="s">
        <v>2478</v>
      </c>
      <c r="M2640" s="540" t="s">
        <v>2478</v>
      </c>
      <c r="N2640" s="540" t="s">
        <v>2478</v>
      </c>
      <c r="O2640" s="540" t="s">
        <v>2478</v>
      </c>
      <c r="P2640" s="540" t="s">
        <v>2478</v>
      </c>
      <c r="Q2640" s="546">
        <v>45040.708333333336</v>
      </c>
      <c r="R2640" s="540" t="s">
        <v>2478</v>
      </c>
      <c r="S2640" s="540" t="s">
        <v>2478</v>
      </c>
    </row>
    <row r="2641" spans="1:19">
      <c r="A2641" s="543" t="s">
        <v>8126</v>
      </c>
      <c r="B2641" s="544"/>
      <c r="C2641" s="544"/>
      <c r="D2641" s="545">
        <v>30059</v>
      </c>
      <c r="E2641" s="545" t="s">
        <v>8676</v>
      </c>
      <c r="F2641" s="545" t="s">
        <v>8707</v>
      </c>
      <c r="G2641" s="543" t="s">
        <v>8708</v>
      </c>
      <c r="H2641" s="545" t="s">
        <v>2469</v>
      </c>
      <c r="I2641" s="545" t="s">
        <v>2469</v>
      </c>
      <c r="J2641" s="543" t="s">
        <v>2478</v>
      </c>
      <c r="K2641" s="543" t="s">
        <v>2478</v>
      </c>
      <c r="L2641" s="543" t="s">
        <v>2478</v>
      </c>
      <c r="M2641" s="543" t="s">
        <v>2478</v>
      </c>
      <c r="N2641" s="543" t="s">
        <v>2478</v>
      </c>
      <c r="O2641" s="543" t="s">
        <v>2478</v>
      </c>
      <c r="P2641" s="543" t="s">
        <v>2478</v>
      </c>
      <c r="Q2641" s="543" t="s">
        <v>2478</v>
      </c>
      <c r="R2641" s="543" t="s">
        <v>2478</v>
      </c>
      <c r="S2641" s="543" t="s">
        <v>2478</v>
      </c>
    </row>
    <row r="2642" spans="1:19">
      <c r="A2642" s="540" t="s">
        <v>8126</v>
      </c>
      <c r="B2642" s="542">
        <v>108087</v>
      </c>
      <c r="C2642" s="542">
        <v>801438</v>
      </c>
      <c r="D2642" s="542">
        <v>30059</v>
      </c>
      <c r="E2642" s="542" t="s">
        <v>8709</v>
      </c>
      <c r="F2642" s="542" t="s">
        <v>8710</v>
      </c>
      <c r="G2642" s="540" t="s">
        <v>8711</v>
      </c>
      <c r="H2642" s="542" t="s">
        <v>2469</v>
      </c>
      <c r="I2642" s="542" t="s">
        <v>2469</v>
      </c>
      <c r="J2642" s="540" t="s">
        <v>2478</v>
      </c>
      <c r="K2642" s="540" t="s">
        <v>2478</v>
      </c>
      <c r="L2642" s="540" t="s">
        <v>7154</v>
      </c>
      <c r="M2642" s="540" t="s">
        <v>7155</v>
      </c>
      <c r="N2642" s="540" t="s">
        <v>7156</v>
      </c>
      <c r="O2642" s="540" t="s">
        <v>2478</v>
      </c>
      <c r="P2642" s="540" t="s">
        <v>2478</v>
      </c>
      <c r="Q2642" s="540" t="s">
        <v>2478</v>
      </c>
      <c r="R2642" s="540" t="s">
        <v>2478</v>
      </c>
      <c r="S2642" s="540" t="s">
        <v>2478</v>
      </c>
    </row>
    <row r="2643" spans="1:19">
      <c r="A2643" s="543" t="s">
        <v>8126</v>
      </c>
      <c r="B2643" s="544"/>
      <c r="C2643" s="544"/>
      <c r="D2643" s="545">
        <v>30059</v>
      </c>
      <c r="E2643" s="545">
        <v>30059</v>
      </c>
      <c r="F2643" s="545" t="s">
        <v>8712</v>
      </c>
      <c r="G2643" s="543" t="s">
        <v>8713</v>
      </c>
      <c r="H2643" s="545" t="s">
        <v>2469</v>
      </c>
      <c r="I2643" s="545" t="s">
        <v>2469</v>
      </c>
      <c r="J2643" s="543" t="s">
        <v>2478</v>
      </c>
      <c r="K2643" s="543" t="s">
        <v>2478</v>
      </c>
      <c r="L2643" s="543" t="s">
        <v>2478</v>
      </c>
      <c r="M2643" s="543" t="s">
        <v>2478</v>
      </c>
      <c r="N2643" s="543" t="s">
        <v>2478</v>
      </c>
      <c r="O2643" s="543" t="s">
        <v>2478</v>
      </c>
      <c r="P2643" s="543" t="s">
        <v>2478</v>
      </c>
      <c r="Q2643" s="547">
        <v>45040.708333333336</v>
      </c>
      <c r="R2643" s="543" t="s">
        <v>2478</v>
      </c>
      <c r="S2643" s="543" t="s">
        <v>2478</v>
      </c>
    </row>
    <row r="2644" spans="1:19">
      <c r="A2644" s="540" t="s">
        <v>8126</v>
      </c>
      <c r="B2644" s="541"/>
      <c r="C2644" s="541"/>
      <c r="D2644" s="542">
        <v>30059</v>
      </c>
      <c r="E2644" s="542">
        <v>30059</v>
      </c>
      <c r="F2644" s="542" t="s">
        <v>8714</v>
      </c>
      <c r="G2644" s="540" t="s">
        <v>8715</v>
      </c>
      <c r="H2644" s="542" t="s">
        <v>2469</v>
      </c>
      <c r="I2644" s="542" t="s">
        <v>2469</v>
      </c>
      <c r="J2644" s="540" t="s">
        <v>2478</v>
      </c>
      <c r="K2644" s="540" t="s">
        <v>2478</v>
      </c>
      <c r="L2644" s="540" t="s">
        <v>2478</v>
      </c>
      <c r="M2644" s="540" t="s">
        <v>2478</v>
      </c>
      <c r="N2644" s="540" t="s">
        <v>2478</v>
      </c>
      <c r="O2644" s="540" t="s">
        <v>2478</v>
      </c>
      <c r="P2644" s="540" t="s">
        <v>2478</v>
      </c>
      <c r="Q2644" s="546">
        <v>45040.708333333336</v>
      </c>
      <c r="R2644" s="540" t="s">
        <v>2478</v>
      </c>
      <c r="S2644" s="540" t="s">
        <v>2478</v>
      </c>
    </row>
    <row r="2645" spans="1:19">
      <c r="A2645" s="543" t="s">
        <v>8126</v>
      </c>
      <c r="B2645" s="544"/>
      <c r="C2645" s="544"/>
      <c r="D2645" s="545">
        <v>30059</v>
      </c>
      <c r="E2645" s="545">
        <v>30059</v>
      </c>
      <c r="F2645" s="545" t="s">
        <v>8716</v>
      </c>
      <c r="G2645" s="543" t="s">
        <v>8717</v>
      </c>
      <c r="H2645" s="545" t="s">
        <v>2469</v>
      </c>
      <c r="I2645" s="545" t="s">
        <v>2469</v>
      </c>
      <c r="J2645" s="543" t="s">
        <v>2478</v>
      </c>
      <c r="K2645" s="543" t="s">
        <v>2478</v>
      </c>
      <c r="L2645" s="543" t="s">
        <v>2478</v>
      </c>
      <c r="M2645" s="543" t="s">
        <v>2478</v>
      </c>
      <c r="N2645" s="543" t="s">
        <v>2478</v>
      </c>
      <c r="O2645" s="543" t="s">
        <v>2478</v>
      </c>
      <c r="P2645" s="543" t="s">
        <v>2478</v>
      </c>
      <c r="Q2645" s="547">
        <v>45040.708333333336</v>
      </c>
      <c r="R2645" s="543" t="s">
        <v>2478</v>
      </c>
      <c r="S2645" s="543" t="s">
        <v>2478</v>
      </c>
    </row>
    <row r="2646" spans="1:19">
      <c r="A2646" s="540" t="s">
        <v>8126</v>
      </c>
      <c r="B2646" s="541"/>
      <c r="C2646" s="541"/>
      <c r="D2646" s="542">
        <v>30059</v>
      </c>
      <c r="E2646" s="542">
        <v>30059</v>
      </c>
      <c r="F2646" s="542" t="s">
        <v>8718</v>
      </c>
      <c r="G2646" s="540" t="s">
        <v>8719</v>
      </c>
      <c r="H2646" s="542" t="s">
        <v>2546</v>
      </c>
      <c r="I2646" s="542" t="s">
        <v>2469</v>
      </c>
      <c r="J2646" s="540" t="s">
        <v>2478</v>
      </c>
      <c r="K2646" s="540" t="s">
        <v>2478</v>
      </c>
      <c r="L2646" s="540" t="s">
        <v>2478</v>
      </c>
      <c r="M2646" s="540" t="s">
        <v>2478</v>
      </c>
      <c r="N2646" s="540" t="s">
        <v>2478</v>
      </c>
      <c r="O2646" s="540" t="s">
        <v>2478</v>
      </c>
      <c r="P2646" s="540" t="s">
        <v>2478</v>
      </c>
      <c r="Q2646" s="546">
        <v>45040.708333333336</v>
      </c>
      <c r="R2646" s="540" t="s">
        <v>2478</v>
      </c>
      <c r="S2646" s="540" t="s">
        <v>2478</v>
      </c>
    </row>
    <row r="2647" spans="1:19">
      <c r="A2647" s="543" t="s">
        <v>8126</v>
      </c>
      <c r="B2647" s="544"/>
      <c r="C2647" s="544"/>
      <c r="D2647" s="545">
        <v>30059</v>
      </c>
      <c r="E2647" s="545">
        <v>30059</v>
      </c>
      <c r="F2647" s="545" t="s">
        <v>8720</v>
      </c>
      <c r="G2647" s="543" t="s">
        <v>8721</v>
      </c>
      <c r="H2647" s="545" t="s">
        <v>2469</v>
      </c>
      <c r="I2647" s="545" t="s">
        <v>2469</v>
      </c>
      <c r="J2647" s="543" t="s">
        <v>2478</v>
      </c>
      <c r="K2647" s="543" t="s">
        <v>2478</v>
      </c>
      <c r="L2647" s="543" t="s">
        <v>2478</v>
      </c>
      <c r="M2647" s="543" t="s">
        <v>2478</v>
      </c>
      <c r="N2647" s="543" t="s">
        <v>2478</v>
      </c>
      <c r="O2647" s="543" t="s">
        <v>2478</v>
      </c>
      <c r="P2647" s="543" t="s">
        <v>2478</v>
      </c>
      <c r="Q2647" s="547">
        <v>45040.708333333336</v>
      </c>
      <c r="R2647" s="543" t="s">
        <v>2478</v>
      </c>
      <c r="S2647" s="543" t="s">
        <v>2478</v>
      </c>
    </row>
    <row r="2648" spans="1:19">
      <c r="A2648" s="540" t="s">
        <v>8126</v>
      </c>
      <c r="B2648" s="541"/>
      <c r="C2648" s="541"/>
      <c r="D2648" s="542">
        <v>30059</v>
      </c>
      <c r="E2648" s="542">
        <v>30059</v>
      </c>
      <c r="F2648" s="542" t="s">
        <v>8722</v>
      </c>
      <c r="G2648" s="540" t="s">
        <v>8723</v>
      </c>
      <c r="H2648" s="542" t="s">
        <v>2469</v>
      </c>
      <c r="I2648" s="542" t="s">
        <v>2469</v>
      </c>
      <c r="J2648" s="540" t="s">
        <v>2478</v>
      </c>
      <c r="K2648" s="540" t="s">
        <v>2478</v>
      </c>
      <c r="L2648" s="540" t="s">
        <v>2478</v>
      </c>
      <c r="M2648" s="540" t="s">
        <v>2478</v>
      </c>
      <c r="N2648" s="540" t="s">
        <v>2478</v>
      </c>
      <c r="O2648" s="540" t="s">
        <v>2478</v>
      </c>
      <c r="P2648" s="540" t="s">
        <v>2478</v>
      </c>
      <c r="Q2648" s="546">
        <v>45040.708333333336</v>
      </c>
      <c r="R2648" s="540" t="s">
        <v>2478</v>
      </c>
      <c r="S2648" s="540" t="s">
        <v>2478</v>
      </c>
    </row>
    <row r="2649" spans="1:19">
      <c r="A2649" s="543" t="s">
        <v>8126</v>
      </c>
      <c r="B2649" s="544"/>
      <c r="C2649" s="544"/>
      <c r="D2649" s="545">
        <v>30059</v>
      </c>
      <c r="E2649" s="545">
        <v>30059</v>
      </c>
      <c r="F2649" s="545" t="s">
        <v>8724</v>
      </c>
      <c r="G2649" s="543" t="s">
        <v>8725</v>
      </c>
      <c r="H2649" s="545" t="s">
        <v>2469</v>
      </c>
      <c r="I2649" s="545" t="s">
        <v>2469</v>
      </c>
      <c r="J2649" s="543" t="s">
        <v>2478</v>
      </c>
      <c r="K2649" s="543" t="s">
        <v>2478</v>
      </c>
      <c r="L2649" s="543" t="s">
        <v>2478</v>
      </c>
      <c r="M2649" s="543" t="s">
        <v>2478</v>
      </c>
      <c r="N2649" s="543" t="s">
        <v>2478</v>
      </c>
      <c r="O2649" s="543" t="s">
        <v>2478</v>
      </c>
      <c r="P2649" s="543" t="s">
        <v>2478</v>
      </c>
      <c r="Q2649" s="547">
        <v>45040.708333333336</v>
      </c>
      <c r="R2649" s="543" t="s">
        <v>2478</v>
      </c>
      <c r="S2649" s="543" t="s">
        <v>2478</v>
      </c>
    </row>
    <row r="2650" spans="1:19">
      <c r="A2650" s="540" t="s">
        <v>8126</v>
      </c>
      <c r="B2650" s="541"/>
      <c r="C2650" s="541"/>
      <c r="D2650" s="542">
        <v>30059</v>
      </c>
      <c r="E2650" s="542">
        <v>30059</v>
      </c>
      <c r="F2650" s="542" t="s">
        <v>8726</v>
      </c>
      <c r="G2650" s="540" t="s">
        <v>8727</v>
      </c>
      <c r="H2650" s="542" t="s">
        <v>2469</v>
      </c>
      <c r="I2650" s="542" t="s">
        <v>2469</v>
      </c>
      <c r="J2650" s="540" t="s">
        <v>2478</v>
      </c>
      <c r="K2650" s="540" t="s">
        <v>2478</v>
      </c>
      <c r="L2650" s="540" t="s">
        <v>2478</v>
      </c>
      <c r="M2650" s="540" t="s">
        <v>2478</v>
      </c>
      <c r="N2650" s="540" t="s">
        <v>2478</v>
      </c>
      <c r="O2650" s="540" t="s">
        <v>2478</v>
      </c>
      <c r="P2650" s="540" t="s">
        <v>2478</v>
      </c>
      <c r="Q2650" s="546">
        <v>45040.708333333336</v>
      </c>
      <c r="R2650" s="540" t="s">
        <v>2478</v>
      </c>
      <c r="S2650" s="540" t="s">
        <v>2478</v>
      </c>
    </row>
    <row r="2651" spans="1:19">
      <c r="A2651" s="543" t="s">
        <v>8126</v>
      </c>
      <c r="B2651" s="544"/>
      <c r="C2651" s="544"/>
      <c r="D2651" s="545">
        <v>30059</v>
      </c>
      <c r="E2651" s="545">
        <v>30059</v>
      </c>
      <c r="F2651" s="545" t="s">
        <v>8728</v>
      </c>
      <c r="G2651" s="543" t="s">
        <v>8729</v>
      </c>
      <c r="H2651" s="545" t="s">
        <v>2469</v>
      </c>
      <c r="I2651" s="545" t="s">
        <v>2469</v>
      </c>
      <c r="J2651" s="543" t="s">
        <v>2478</v>
      </c>
      <c r="K2651" s="543" t="s">
        <v>2478</v>
      </c>
      <c r="L2651" s="543" t="s">
        <v>2478</v>
      </c>
      <c r="M2651" s="543" t="s">
        <v>2478</v>
      </c>
      <c r="N2651" s="543" t="s">
        <v>2478</v>
      </c>
      <c r="O2651" s="543" t="s">
        <v>2478</v>
      </c>
      <c r="P2651" s="543" t="s">
        <v>2478</v>
      </c>
      <c r="Q2651" s="547">
        <v>45040.708333333336</v>
      </c>
      <c r="R2651" s="543" t="s">
        <v>2478</v>
      </c>
      <c r="S2651" s="543" t="s">
        <v>2478</v>
      </c>
    </row>
    <row r="2652" spans="1:19">
      <c r="A2652" s="540" t="s">
        <v>8126</v>
      </c>
      <c r="B2652" s="541"/>
      <c r="C2652" s="541"/>
      <c r="D2652" s="542">
        <v>30059</v>
      </c>
      <c r="E2652" s="542">
        <v>30059</v>
      </c>
      <c r="F2652" s="542" t="s">
        <v>8730</v>
      </c>
      <c r="G2652" s="540" t="s">
        <v>8731</v>
      </c>
      <c r="H2652" s="542" t="s">
        <v>2469</v>
      </c>
      <c r="I2652" s="542" t="s">
        <v>2469</v>
      </c>
      <c r="J2652" s="540" t="s">
        <v>2478</v>
      </c>
      <c r="K2652" s="540" t="s">
        <v>2478</v>
      </c>
      <c r="L2652" s="540" t="s">
        <v>2478</v>
      </c>
      <c r="M2652" s="540" t="s">
        <v>2478</v>
      </c>
      <c r="N2652" s="540" t="s">
        <v>2478</v>
      </c>
      <c r="O2652" s="540" t="s">
        <v>2478</v>
      </c>
      <c r="P2652" s="540" t="s">
        <v>2478</v>
      </c>
      <c r="Q2652" s="546">
        <v>45040.708333333336</v>
      </c>
      <c r="R2652" s="540" t="s">
        <v>2478</v>
      </c>
      <c r="S2652" s="540" t="s">
        <v>2478</v>
      </c>
    </row>
    <row r="2653" spans="1:19">
      <c r="A2653" s="543" t="s">
        <v>8126</v>
      </c>
      <c r="B2653" s="544"/>
      <c r="C2653" s="544"/>
      <c r="D2653" s="545">
        <v>30059</v>
      </c>
      <c r="E2653" s="545">
        <v>30059</v>
      </c>
      <c r="F2653" s="545" t="s">
        <v>8732</v>
      </c>
      <c r="G2653" s="543" t="s">
        <v>8733</v>
      </c>
      <c r="H2653" s="545" t="s">
        <v>2469</v>
      </c>
      <c r="I2653" s="545" t="s">
        <v>2469</v>
      </c>
      <c r="J2653" s="543" t="s">
        <v>2478</v>
      </c>
      <c r="K2653" s="543" t="s">
        <v>2478</v>
      </c>
      <c r="L2653" s="543" t="s">
        <v>2478</v>
      </c>
      <c r="M2653" s="543" t="s">
        <v>2478</v>
      </c>
      <c r="N2653" s="543" t="s">
        <v>2478</v>
      </c>
      <c r="O2653" s="543" t="s">
        <v>2478</v>
      </c>
      <c r="P2653" s="543" t="s">
        <v>2478</v>
      </c>
      <c r="Q2653" s="547">
        <v>45040.708333333336</v>
      </c>
      <c r="R2653" s="543" t="s">
        <v>2478</v>
      </c>
      <c r="S2653" s="543" t="s">
        <v>2478</v>
      </c>
    </row>
    <row r="2654" spans="1:19">
      <c r="A2654" s="540" t="s">
        <v>8126</v>
      </c>
      <c r="B2654" s="541"/>
      <c r="C2654" s="541"/>
      <c r="D2654" s="542">
        <v>30059</v>
      </c>
      <c r="E2654" s="542">
        <v>30059</v>
      </c>
      <c r="F2654" s="542" t="s">
        <v>8734</v>
      </c>
      <c r="G2654" s="540" t="s">
        <v>8735</v>
      </c>
      <c r="H2654" s="542" t="s">
        <v>2469</v>
      </c>
      <c r="I2654" s="542" t="s">
        <v>2469</v>
      </c>
      <c r="J2654" s="540" t="s">
        <v>2478</v>
      </c>
      <c r="K2654" s="540" t="s">
        <v>2478</v>
      </c>
      <c r="L2654" s="540" t="s">
        <v>2478</v>
      </c>
      <c r="M2654" s="540" t="s">
        <v>2478</v>
      </c>
      <c r="N2654" s="540" t="s">
        <v>2478</v>
      </c>
      <c r="O2654" s="540" t="s">
        <v>2478</v>
      </c>
      <c r="P2654" s="540" t="s">
        <v>2478</v>
      </c>
      <c r="Q2654" s="546">
        <v>45040.708333333336</v>
      </c>
      <c r="R2654" s="540" t="s">
        <v>2478</v>
      </c>
      <c r="S2654" s="540" t="s">
        <v>2478</v>
      </c>
    </row>
    <row r="2655" spans="1:19">
      <c r="A2655" s="543" t="s">
        <v>8126</v>
      </c>
      <c r="B2655" s="544"/>
      <c r="C2655" s="544"/>
      <c r="D2655" s="545">
        <v>30059</v>
      </c>
      <c r="E2655" s="545">
        <v>30059</v>
      </c>
      <c r="F2655" s="545" t="s">
        <v>8736</v>
      </c>
      <c r="G2655" s="543" t="s">
        <v>8737</v>
      </c>
      <c r="H2655" s="545" t="s">
        <v>2469</v>
      </c>
      <c r="I2655" s="545" t="s">
        <v>2469</v>
      </c>
      <c r="J2655" s="543" t="s">
        <v>2478</v>
      </c>
      <c r="K2655" s="543" t="s">
        <v>2478</v>
      </c>
      <c r="L2655" s="543" t="s">
        <v>2478</v>
      </c>
      <c r="M2655" s="543" t="s">
        <v>2478</v>
      </c>
      <c r="N2655" s="543" t="s">
        <v>2478</v>
      </c>
      <c r="O2655" s="543" t="s">
        <v>2478</v>
      </c>
      <c r="P2655" s="543" t="s">
        <v>2478</v>
      </c>
      <c r="Q2655" s="547">
        <v>45040.708333333336</v>
      </c>
      <c r="R2655" s="543" t="s">
        <v>2478</v>
      </c>
      <c r="S2655" s="543" t="s">
        <v>2478</v>
      </c>
    </row>
    <row r="2656" spans="1:19">
      <c r="A2656" s="540" t="s">
        <v>8126</v>
      </c>
      <c r="B2656" s="541"/>
      <c r="C2656" s="541"/>
      <c r="D2656" s="542">
        <v>30059</v>
      </c>
      <c r="E2656" s="542">
        <v>30059</v>
      </c>
      <c r="F2656" s="542" t="s">
        <v>8738</v>
      </c>
      <c r="G2656" s="540" t="s">
        <v>8739</v>
      </c>
      <c r="H2656" s="542" t="s">
        <v>2469</v>
      </c>
      <c r="I2656" s="542" t="s">
        <v>2469</v>
      </c>
      <c r="J2656" s="540" t="s">
        <v>2478</v>
      </c>
      <c r="K2656" s="540" t="s">
        <v>2478</v>
      </c>
      <c r="L2656" s="540" t="s">
        <v>2478</v>
      </c>
      <c r="M2656" s="540" t="s">
        <v>2478</v>
      </c>
      <c r="N2656" s="540" t="s">
        <v>2478</v>
      </c>
      <c r="O2656" s="540" t="s">
        <v>2478</v>
      </c>
      <c r="P2656" s="540" t="s">
        <v>2478</v>
      </c>
      <c r="Q2656" s="546">
        <v>45040.708333333336</v>
      </c>
      <c r="R2656" s="540" t="s">
        <v>2478</v>
      </c>
      <c r="S2656" s="540" t="s">
        <v>2478</v>
      </c>
    </row>
    <row r="2657" spans="1:19">
      <c r="A2657" s="543" t="s">
        <v>8126</v>
      </c>
      <c r="B2657" s="544"/>
      <c r="C2657" s="544"/>
      <c r="D2657" s="545">
        <v>30059</v>
      </c>
      <c r="E2657" s="545">
        <v>30059</v>
      </c>
      <c r="F2657" s="545" t="s">
        <v>8740</v>
      </c>
      <c r="G2657" s="543" t="s">
        <v>8741</v>
      </c>
      <c r="H2657" s="545" t="s">
        <v>2469</v>
      </c>
      <c r="I2657" s="545" t="s">
        <v>2469</v>
      </c>
      <c r="J2657" s="543" t="s">
        <v>2478</v>
      </c>
      <c r="K2657" s="543" t="s">
        <v>2478</v>
      </c>
      <c r="L2657" s="543" t="s">
        <v>2478</v>
      </c>
      <c r="M2657" s="543" t="s">
        <v>2478</v>
      </c>
      <c r="N2657" s="543" t="s">
        <v>2478</v>
      </c>
      <c r="O2657" s="543" t="s">
        <v>2478</v>
      </c>
      <c r="P2657" s="543" t="s">
        <v>2478</v>
      </c>
      <c r="Q2657" s="547">
        <v>45040.708333333336</v>
      </c>
      <c r="R2657" s="543" t="s">
        <v>2478</v>
      </c>
      <c r="S2657" s="543" t="s">
        <v>2478</v>
      </c>
    </row>
    <row r="2658" spans="1:19">
      <c r="A2658" s="540" t="s">
        <v>8126</v>
      </c>
      <c r="B2658" s="541"/>
      <c r="C2658" s="541"/>
      <c r="D2658" s="542">
        <v>30059</v>
      </c>
      <c r="E2658" s="542">
        <v>30059</v>
      </c>
      <c r="F2658" s="542" t="s">
        <v>8742</v>
      </c>
      <c r="G2658" s="540" t="s">
        <v>8743</v>
      </c>
      <c r="H2658" s="542" t="s">
        <v>2469</v>
      </c>
      <c r="I2658" s="542" t="s">
        <v>2469</v>
      </c>
      <c r="J2658" s="540" t="s">
        <v>2478</v>
      </c>
      <c r="K2658" s="540" t="s">
        <v>2478</v>
      </c>
      <c r="L2658" s="540" t="s">
        <v>2478</v>
      </c>
      <c r="M2658" s="540" t="s">
        <v>2478</v>
      </c>
      <c r="N2658" s="540" t="s">
        <v>2478</v>
      </c>
      <c r="O2658" s="540" t="s">
        <v>2478</v>
      </c>
      <c r="P2658" s="540" t="s">
        <v>2478</v>
      </c>
      <c r="Q2658" s="546">
        <v>45040.708333333336</v>
      </c>
      <c r="R2658" s="540" t="s">
        <v>2478</v>
      </c>
      <c r="S2658" s="540" t="s">
        <v>2478</v>
      </c>
    </row>
    <row r="2659" spans="1:19">
      <c r="A2659" s="543" t="s">
        <v>8126</v>
      </c>
      <c r="B2659" s="544"/>
      <c r="C2659" s="544"/>
      <c r="D2659" s="545">
        <v>30059</v>
      </c>
      <c r="E2659" s="545">
        <v>30059</v>
      </c>
      <c r="F2659" s="545" t="s">
        <v>8744</v>
      </c>
      <c r="G2659" s="543" t="s">
        <v>8745</v>
      </c>
      <c r="H2659" s="545" t="s">
        <v>2469</v>
      </c>
      <c r="I2659" s="545" t="s">
        <v>2469</v>
      </c>
      <c r="J2659" s="543" t="s">
        <v>2478</v>
      </c>
      <c r="K2659" s="543" t="s">
        <v>2478</v>
      </c>
      <c r="L2659" s="543" t="s">
        <v>2478</v>
      </c>
      <c r="M2659" s="543" t="s">
        <v>2478</v>
      </c>
      <c r="N2659" s="543" t="s">
        <v>2478</v>
      </c>
      <c r="O2659" s="543" t="s">
        <v>2478</v>
      </c>
      <c r="P2659" s="543" t="s">
        <v>2478</v>
      </c>
      <c r="Q2659" s="547">
        <v>45040.708333333336</v>
      </c>
      <c r="R2659" s="543" t="s">
        <v>2478</v>
      </c>
      <c r="S2659" s="543" t="s">
        <v>2478</v>
      </c>
    </row>
    <row r="2660" spans="1:19">
      <c r="A2660" s="540" t="s">
        <v>8126</v>
      </c>
      <c r="B2660" s="541"/>
      <c r="C2660" s="541"/>
      <c r="D2660" s="542">
        <v>30059</v>
      </c>
      <c r="E2660" s="542">
        <v>30059</v>
      </c>
      <c r="F2660" s="542" t="s">
        <v>8746</v>
      </c>
      <c r="G2660" s="540" t="s">
        <v>8747</v>
      </c>
      <c r="H2660" s="542" t="s">
        <v>2469</v>
      </c>
      <c r="I2660" s="542" t="s">
        <v>2469</v>
      </c>
      <c r="J2660" s="540" t="s">
        <v>2478</v>
      </c>
      <c r="K2660" s="540" t="s">
        <v>2478</v>
      </c>
      <c r="L2660" s="540" t="s">
        <v>2478</v>
      </c>
      <c r="M2660" s="540" t="s">
        <v>2478</v>
      </c>
      <c r="N2660" s="540" t="s">
        <v>2478</v>
      </c>
      <c r="O2660" s="540" t="s">
        <v>2478</v>
      </c>
      <c r="P2660" s="540" t="s">
        <v>2478</v>
      </c>
      <c r="Q2660" s="546">
        <v>45040.708333333336</v>
      </c>
      <c r="R2660" s="540" t="s">
        <v>2478</v>
      </c>
      <c r="S2660" s="540" t="s">
        <v>2478</v>
      </c>
    </row>
    <row r="2661" spans="1:19">
      <c r="A2661" s="543" t="s">
        <v>8126</v>
      </c>
      <c r="B2661" s="544"/>
      <c r="C2661" s="544"/>
      <c r="D2661" s="545">
        <v>30059</v>
      </c>
      <c r="E2661" s="545">
        <v>30059</v>
      </c>
      <c r="F2661" s="545" t="s">
        <v>8748</v>
      </c>
      <c r="G2661" s="543" t="s">
        <v>8749</v>
      </c>
      <c r="H2661" s="545" t="s">
        <v>2469</v>
      </c>
      <c r="I2661" s="545" t="s">
        <v>2469</v>
      </c>
      <c r="J2661" s="543" t="s">
        <v>2478</v>
      </c>
      <c r="K2661" s="543" t="s">
        <v>2478</v>
      </c>
      <c r="L2661" s="543" t="s">
        <v>2478</v>
      </c>
      <c r="M2661" s="543" t="s">
        <v>2478</v>
      </c>
      <c r="N2661" s="543" t="s">
        <v>2478</v>
      </c>
      <c r="O2661" s="543" t="s">
        <v>2478</v>
      </c>
      <c r="P2661" s="543" t="s">
        <v>2478</v>
      </c>
      <c r="Q2661" s="547">
        <v>45040.708333333336</v>
      </c>
      <c r="R2661" s="543" t="s">
        <v>2478</v>
      </c>
      <c r="S2661" s="543" t="s">
        <v>2478</v>
      </c>
    </row>
    <row r="2662" spans="1:19">
      <c r="A2662" s="540" t="s">
        <v>8126</v>
      </c>
      <c r="B2662" s="541"/>
      <c r="C2662" s="541"/>
      <c r="D2662" s="542">
        <v>30059</v>
      </c>
      <c r="E2662" s="542">
        <v>30059</v>
      </c>
      <c r="F2662" s="542" t="s">
        <v>8750</v>
      </c>
      <c r="G2662" s="540" t="s">
        <v>8751</v>
      </c>
      <c r="H2662" s="542" t="s">
        <v>2469</v>
      </c>
      <c r="I2662" s="542" t="s">
        <v>2469</v>
      </c>
      <c r="J2662" s="540" t="s">
        <v>2478</v>
      </c>
      <c r="K2662" s="540" t="s">
        <v>2478</v>
      </c>
      <c r="L2662" s="540" t="s">
        <v>2478</v>
      </c>
      <c r="M2662" s="540" t="s">
        <v>2478</v>
      </c>
      <c r="N2662" s="540" t="s">
        <v>2478</v>
      </c>
      <c r="O2662" s="540" t="s">
        <v>2478</v>
      </c>
      <c r="P2662" s="540" t="s">
        <v>2478</v>
      </c>
      <c r="Q2662" s="546">
        <v>45040.708333333336</v>
      </c>
      <c r="R2662" s="540" t="s">
        <v>2478</v>
      </c>
      <c r="S2662" s="540" t="s">
        <v>2478</v>
      </c>
    </row>
    <row r="2663" spans="1:19">
      <c r="A2663" s="543" t="s">
        <v>8126</v>
      </c>
      <c r="B2663" s="544"/>
      <c r="C2663" s="544"/>
      <c r="D2663" s="545">
        <v>30059</v>
      </c>
      <c r="E2663" s="545">
        <v>30059</v>
      </c>
      <c r="F2663" s="545" t="s">
        <v>8752</v>
      </c>
      <c r="G2663" s="543" t="s">
        <v>8753</v>
      </c>
      <c r="H2663" s="545" t="s">
        <v>2469</v>
      </c>
      <c r="I2663" s="545" t="s">
        <v>2469</v>
      </c>
      <c r="J2663" s="543" t="s">
        <v>2478</v>
      </c>
      <c r="K2663" s="543" t="s">
        <v>2478</v>
      </c>
      <c r="L2663" s="543" t="s">
        <v>2478</v>
      </c>
      <c r="M2663" s="543" t="s">
        <v>2478</v>
      </c>
      <c r="N2663" s="543" t="s">
        <v>2478</v>
      </c>
      <c r="O2663" s="543" t="s">
        <v>2478</v>
      </c>
      <c r="P2663" s="543" t="s">
        <v>2478</v>
      </c>
      <c r="Q2663" s="547">
        <v>45040.708333333336</v>
      </c>
      <c r="R2663" s="543" t="s">
        <v>2478</v>
      </c>
      <c r="S2663" s="543" t="s">
        <v>2478</v>
      </c>
    </row>
    <row r="2664" spans="1:19">
      <c r="A2664" s="540" t="s">
        <v>8126</v>
      </c>
      <c r="B2664" s="541"/>
      <c r="C2664" s="541"/>
      <c r="D2664" s="542">
        <v>30059</v>
      </c>
      <c r="E2664" s="542">
        <v>30059</v>
      </c>
      <c r="F2664" s="542" t="s">
        <v>8754</v>
      </c>
      <c r="G2664" s="540" t="s">
        <v>8755</v>
      </c>
      <c r="H2664" s="542" t="s">
        <v>2469</v>
      </c>
      <c r="I2664" s="542" t="s">
        <v>2469</v>
      </c>
      <c r="J2664" s="540" t="s">
        <v>2478</v>
      </c>
      <c r="K2664" s="540" t="s">
        <v>2478</v>
      </c>
      <c r="L2664" s="540" t="s">
        <v>2478</v>
      </c>
      <c r="M2664" s="540" t="s">
        <v>2478</v>
      </c>
      <c r="N2664" s="540" t="s">
        <v>2478</v>
      </c>
      <c r="O2664" s="540" t="s">
        <v>2478</v>
      </c>
      <c r="P2664" s="540" t="s">
        <v>2478</v>
      </c>
      <c r="Q2664" s="546">
        <v>45040.708333333336</v>
      </c>
      <c r="R2664" s="540" t="s">
        <v>2478</v>
      </c>
      <c r="S2664" s="540" t="s">
        <v>2478</v>
      </c>
    </row>
    <row r="2665" spans="1:19">
      <c r="A2665" s="543" t="s">
        <v>8126</v>
      </c>
      <c r="B2665" s="544"/>
      <c r="C2665" s="544"/>
      <c r="D2665" s="545">
        <v>30059</v>
      </c>
      <c r="E2665" s="545">
        <v>30059</v>
      </c>
      <c r="F2665" s="545" t="s">
        <v>8756</v>
      </c>
      <c r="G2665" s="543" t="s">
        <v>8757</v>
      </c>
      <c r="H2665" s="545" t="s">
        <v>2469</v>
      </c>
      <c r="I2665" s="545" t="s">
        <v>2469</v>
      </c>
      <c r="J2665" s="543" t="s">
        <v>2478</v>
      </c>
      <c r="K2665" s="543" t="s">
        <v>2478</v>
      </c>
      <c r="L2665" s="543" t="s">
        <v>2478</v>
      </c>
      <c r="M2665" s="543" t="s">
        <v>2478</v>
      </c>
      <c r="N2665" s="543" t="s">
        <v>2478</v>
      </c>
      <c r="O2665" s="543" t="s">
        <v>2478</v>
      </c>
      <c r="P2665" s="543" t="s">
        <v>2478</v>
      </c>
      <c r="Q2665" s="547">
        <v>45040.708333333336</v>
      </c>
      <c r="R2665" s="543" t="s">
        <v>2478</v>
      </c>
      <c r="S2665" s="543" t="s">
        <v>2478</v>
      </c>
    </row>
    <row r="2666" spans="1:19">
      <c r="A2666" s="540" t="s">
        <v>8126</v>
      </c>
      <c r="B2666" s="541"/>
      <c r="C2666" s="541"/>
      <c r="D2666" s="542">
        <v>30059</v>
      </c>
      <c r="E2666" s="542">
        <v>30059</v>
      </c>
      <c r="F2666" s="542" t="s">
        <v>8758</v>
      </c>
      <c r="G2666" s="540" t="s">
        <v>8759</v>
      </c>
      <c r="H2666" s="542" t="s">
        <v>2469</v>
      </c>
      <c r="I2666" s="542" t="s">
        <v>2469</v>
      </c>
      <c r="J2666" s="540" t="s">
        <v>2478</v>
      </c>
      <c r="K2666" s="540" t="s">
        <v>2478</v>
      </c>
      <c r="L2666" s="540" t="s">
        <v>2478</v>
      </c>
      <c r="M2666" s="540" t="s">
        <v>2478</v>
      </c>
      <c r="N2666" s="540" t="s">
        <v>2478</v>
      </c>
      <c r="O2666" s="540" t="s">
        <v>2478</v>
      </c>
      <c r="P2666" s="540" t="s">
        <v>2478</v>
      </c>
      <c r="Q2666" s="546">
        <v>45040.708333333336</v>
      </c>
      <c r="R2666" s="540" t="s">
        <v>2478</v>
      </c>
      <c r="S2666" s="540" t="s">
        <v>2478</v>
      </c>
    </row>
    <row r="2667" spans="1:19">
      <c r="A2667" s="543" t="s">
        <v>8126</v>
      </c>
      <c r="B2667" s="544"/>
      <c r="C2667" s="544"/>
      <c r="D2667" s="545">
        <v>30059</v>
      </c>
      <c r="E2667" s="545">
        <v>30059</v>
      </c>
      <c r="F2667" s="545" t="s">
        <v>8760</v>
      </c>
      <c r="G2667" s="543" t="s">
        <v>8761</v>
      </c>
      <c r="H2667" s="545" t="s">
        <v>2469</v>
      </c>
      <c r="I2667" s="545" t="s">
        <v>2469</v>
      </c>
      <c r="J2667" s="543" t="s">
        <v>2478</v>
      </c>
      <c r="K2667" s="543" t="s">
        <v>2478</v>
      </c>
      <c r="L2667" s="543" t="s">
        <v>2478</v>
      </c>
      <c r="M2667" s="543" t="s">
        <v>2478</v>
      </c>
      <c r="N2667" s="543" t="s">
        <v>2478</v>
      </c>
      <c r="O2667" s="543" t="s">
        <v>2478</v>
      </c>
      <c r="P2667" s="543" t="s">
        <v>2478</v>
      </c>
      <c r="Q2667" s="547">
        <v>45040.708333333336</v>
      </c>
      <c r="R2667" s="543" t="s">
        <v>2478</v>
      </c>
      <c r="S2667" s="543" t="s">
        <v>2478</v>
      </c>
    </row>
    <row r="2668" spans="1:19">
      <c r="A2668" s="540" t="s">
        <v>8126</v>
      </c>
      <c r="B2668" s="541"/>
      <c r="C2668" s="541"/>
      <c r="D2668" s="542">
        <v>30059</v>
      </c>
      <c r="E2668" s="542">
        <v>30059</v>
      </c>
      <c r="F2668" s="542" t="s">
        <v>8762</v>
      </c>
      <c r="G2668" s="540" t="s">
        <v>8763</v>
      </c>
      <c r="H2668" s="542" t="s">
        <v>2469</v>
      </c>
      <c r="I2668" s="542" t="s">
        <v>2469</v>
      </c>
      <c r="J2668" s="540" t="s">
        <v>2478</v>
      </c>
      <c r="K2668" s="540" t="s">
        <v>2478</v>
      </c>
      <c r="L2668" s="540" t="s">
        <v>2478</v>
      </c>
      <c r="M2668" s="540" t="s">
        <v>2478</v>
      </c>
      <c r="N2668" s="540" t="s">
        <v>2478</v>
      </c>
      <c r="O2668" s="540" t="s">
        <v>2478</v>
      </c>
      <c r="P2668" s="540" t="s">
        <v>2478</v>
      </c>
      <c r="Q2668" s="546">
        <v>45040.708333333336</v>
      </c>
      <c r="R2668" s="540" t="s">
        <v>2478</v>
      </c>
      <c r="S2668" s="540" t="s">
        <v>2478</v>
      </c>
    </row>
    <row r="2669" spans="1:19">
      <c r="A2669" s="543" t="s">
        <v>8126</v>
      </c>
      <c r="B2669" s="544"/>
      <c r="C2669" s="544"/>
      <c r="D2669" s="545">
        <v>30059</v>
      </c>
      <c r="E2669" s="545">
        <v>30059</v>
      </c>
      <c r="F2669" s="545" t="s">
        <v>8764</v>
      </c>
      <c r="G2669" s="543" t="s">
        <v>8765</v>
      </c>
      <c r="H2669" s="545" t="s">
        <v>2546</v>
      </c>
      <c r="I2669" s="545" t="s">
        <v>2469</v>
      </c>
      <c r="J2669" s="543" t="s">
        <v>2478</v>
      </c>
      <c r="K2669" s="543" t="s">
        <v>2478</v>
      </c>
      <c r="L2669" s="543" t="s">
        <v>2478</v>
      </c>
      <c r="M2669" s="543" t="s">
        <v>2478</v>
      </c>
      <c r="N2669" s="543" t="s">
        <v>2478</v>
      </c>
      <c r="O2669" s="543" t="s">
        <v>2478</v>
      </c>
      <c r="P2669" s="543" t="s">
        <v>2478</v>
      </c>
      <c r="Q2669" s="547">
        <v>45040.708333333336</v>
      </c>
      <c r="R2669" s="543" t="s">
        <v>2478</v>
      </c>
      <c r="S2669" s="543" t="s">
        <v>2478</v>
      </c>
    </row>
    <row r="2670" spans="1:19">
      <c r="A2670" s="540" t="s">
        <v>8126</v>
      </c>
      <c r="B2670" s="541"/>
      <c r="C2670" s="541"/>
      <c r="D2670" s="542">
        <v>30059</v>
      </c>
      <c r="E2670" s="542">
        <v>30059</v>
      </c>
      <c r="F2670" s="542" t="s">
        <v>8766</v>
      </c>
      <c r="G2670" s="540" t="s">
        <v>8767</v>
      </c>
      <c r="H2670" s="542" t="s">
        <v>2469</v>
      </c>
      <c r="I2670" s="542" t="s">
        <v>2469</v>
      </c>
      <c r="J2670" s="540" t="s">
        <v>2478</v>
      </c>
      <c r="K2670" s="540" t="s">
        <v>2478</v>
      </c>
      <c r="L2670" s="540" t="s">
        <v>2478</v>
      </c>
      <c r="M2670" s="540" t="s">
        <v>2478</v>
      </c>
      <c r="N2670" s="540" t="s">
        <v>2478</v>
      </c>
      <c r="O2670" s="540" t="s">
        <v>2478</v>
      </c>
      <c r="P2670" s="540" t="s">
        <v>2478</v>
      </c>
      <c r="Q2670" s="546">
        <v>45040.708333333336</v>
      </c>
      <c r="R2670" s="540" t="s">
        <v>2478</v>
      </c>
      <c r="S2670" s="540" t="s">
        <v>2478</v>
      </c>
    </row>
    <row r="2671" spans="1:19">
      <c r="A2671" s="543" t="s">
        <v>8126</v>
      </c>
      <c r="B2671" s="544"/>
      <c r="C2671" s="544"/>
      <c r="D2671" s="545">
        <v>30059</v>
      </c>
      <c r="E2671" s="545">
        <v>30059</v>
      </c>
      <c r="F2671" s="545" t="s">
        <v>8768</v>
      </c>
      <c r="G2671" s="543" t="s">
        <v>8769</v>
      </c>
      <c r="H2671" s="545" t="s">
        <v>2469</v>
      </c>
      <c r="I2671" s="545" t="s">
        <v>2469</v>
      </c>
      <c r="J2671" s="543" t="s">
        <v>2478</v>
      </c>
      <c r="K2671" s="543" t="s">
        <v>2478</v>
      </c>
      <c r="L2671" s="543" t="s">
        <v>2478</v>
      </c>
      <c r="M2671" s="543" t="s">
        <v>2478</v>
      </c>
      <c r="N2671" s="543" t="s">
        <v>2478</v>
      </c>
      <c r="O2671" s="543" t="s">
        <v>2478</v>
      </c>
      <c r="P2671" s="543" t="s">
        <v>2478</v>
      </c>
      <c r="Q2671" s="547">
        <v>45040.708333333336</v>
      </c>
      <c r="R2671" s="543" t="s">
        <v>2478</v>
      </c>
      <c r="S2671" s="543" t="s">
        <v>2478</v>
      </c>
    </row>
    <row r="2672" spans="1:19">
      <c r="A2672" s="540" t="s">
        <v>8126</v>
      </c>
      <c r="B2672" s="541"/>
      <c r="C2672" s="541"/>
      <c r="D2672" s="542">
        <v>30059</v>
      </c>
      <c r="E2672" s="542">
        <v>30059</v>
      </c>
      <c r="F2672" s="542" t="s">
        <v>8770</v>
      </c>
      <c r="G2672" s="540" t="s">
        <v>8771</v>
      </c>
      <c r="H2672" s="542" t="s">
        <v>2469</v>
      </c>
      <c r="I2672" s="542" t="s">
        <v>2469</v>
      </c>
      <c r="J2672" s="540" t="s">
        <v>2478</v>
      </c>
      <c r="K2672" s="540" t="s">
        <v>2478</v>
      </c>
      <c r="L2672" s="540" t="s">
        <v>2478</v>
      </c>
      <c r="M2672" s="540" t="s">
        <v>2478</v>
      </c>
      <c r="N2672" s="540" t="s">
        <v>2478</v>
      </c>
      <c r="O2672" s="540" t="s">
        <v>2478</v>
      </c>
      <c r="P2672" s="540" t="s">
        <v>2478</v>
      </c>
      <c r="Q2672" s="546">
        <v>45040.708333333336</v>
      </c>
      <c r="R2672" s="540" t="s">
        <v>2478</v>
      </c>
      <c r="S2672" s="540" t="s">
        <v>2478</v>
      </c>
    </row>
    <row r="2673" spans="1:19">
      <c r="A2673" s="543" t="s">
        <v>8126</v>
      </c>
      <c r="B2673" s="544"/>
      <c r="C2673" s="544"/>
      <c r="D2673" s="545">
        <v>30059</v>
      </c>
      <c r="E2673" s="545">
        <v>30059</v>
      </c>
      <c r="F2673" s="545" t="s">
        <v>8772</v>
      </c>
      <c r="G2673" s="543" t="s">
        <v>8773</v>
      </c>
      <c r="H2673" s="545" t="s">
        <v>2469</v>
      </c>
      <c r="I2673" s="545" t="s">
        <v>2469</v>
      </c>
      <c r="J2673" s="543" t="s">
        <v>2478</v>
      </c>
      <c r="K2673" s="543" t="s">
        <v>2478</v>
      </c>
      <c r="L2673" s="543" t="s">
        <v>2478</v>
      </c>
      <c r="M2673" s="543" t="s">
        <v>2478</v>
      </c>
      <c r="N2673" s="543" t="s">
        <v>2478</v>
      </c>
      <c r="O2673" s="543" t="s">
        <v>2478</v>
      </c>
      <c r="P2673" s="543" t="s">
        <v>2478</v>
      </c>
      <c r="Q2673" s="547">
        <v>45040.708333333336</v>
      </c>
      <c r="R2673" s="543" t="s">
        <v>2478</v>
      </c>
      <c r="S2673" s="543" t="s">
        <v>2478</v>
      </c>
    </row>
    <row r="2674" spans="1:19">
      <c r="A2674" s="540" t="s">
        <v>8126</v>
      </c>
      <c r="B2674" s="541"/>
      <c r="C2674" s="541"/>
      <c r="D2674" s="542">
        <v>30059</v>
      </c>
      <c r="E2674" s="542">
        <v>30059</v>
      </c>
      <c r="F2674" s="542" t="s">
        <v>8774</v>
      </c>
      <c r="G2674" s="540" t="s">
        <v>8775</v>
      </c>
      <c r="H2674" s="542" t="s">
        <v>2469</v>
      </c>
      <c r="I2674" s="542" t="s">
        <v>2469</v>
      </c>
      <c r="J2674" s="540" t="s">
        <v>2478</v>
      </c>
      <c r="K2674" s="540" t="s">
        <v>2478</v>
      </c>
      <c r="L2674" s="540" t="s">
        <v>2478</v>
      </c>
      <c r="M2674" s="540" t="s">
        <v>2478</v>
      </c>
      <c r="N2674" s="540" t="s">
        <v>2478</v>
      </c>
      <c r="O2674" s="540" t="s">
        <v>2478</v>
      </c>
      <c r="P2674" s="540" t="s">
        <v>2478</v>
      </c>
      <c r="Q2674" s="546">
        <v>45040.708333333336</v>
      </c>
      <c r="R2674" s="540" t="s">
        <v>2478</v>
      </c>
      <c r="S2674" s="540" t="s">
        <v>2478</v>
      </c>
    </row>
    <row r="2675" spans="1:19">
      <c r="A2675" s="543" t="s">
        <v>8126</v>
      </c>
      <c r="B2675" s="545">
        <v>108087</v>
      </c>
      <c r="C2675" s="545">
        <v>801438</v>
      </c>
      <c r="D2675" s="545">
        <v>30059</v>
      </c>
      <c r="E2675" s="545" t="s">
        <v>8709</v>
      </c>
      <c r="F2675" s="545" t="s">
        <v>8776</v>
      </c>
      <c r="G2675" s="543" t="s">
        <v>8777</v>
      </c>
      <c r="H2675" s="545" t="s">
        <v>2469</v>
      </c>
      <c r="I2675" s="545" t="s">
        <v>2469</v>
      </c>
      <c r="J2675" s="543" t="s">
        <v>2478</v>
      </c>
      <c r="K2675" s="543" t="s">
        <v>2478</v>
      </c>
      <c r="L2675" s="543" t="s">
        <v>7154</v>
      </c>
      <c r="M2675" s="543" t="s">
        <v>7155</v>
      </c>
      <c r="N2675" s="543" t="s">
        <v>7156</v>
      </c>
      <c r="O2675" s="543" t="s">
        <v>2478</v>
      </c>
      <c r="P2675" s="543" t="s">
        <v>2478</v>
      </c>
      <c r="Q2675" s="543" t="s">
        <v>2478</v>
      </c>
      <c r="R2675" s="543" t="s">
        <v>2478</v>
      </c>
      <c r="S2675" s="543" t="s">
        <v>2478</v>
      </c>
    </row>
    <row r="2676" spans="1:19">
      <c r="A2676" s="540" t="s">
        <v>8126</v>
      </c>
      <c r="B2676" s="541"/>
      <c r="C2676" s="541"/>
      <c r="D2676" s="542">
        <v>30059</v>
      </c>
      <c r="E2676" s="542">
        <v>30059</v>
      </c>
      <c r="F2676" s="542" t="s">
        <v>8778</v>
      </c>
      <c r="G2676" s="540" t="s">
        <v>8779</v>
      </c>
      <c r="H2676" s="542" t="s">
        <v>2469</v>
      </c>
      <c r="I2676" s="542" t="s">
        <v>2469</v>
      </c>
      <c r="J2676" s="540" t="s">
        <v>2478</v>
      </c>
      <c r="K2676" s="540" t="s">
        <v>2478</v>
      </c>
      <c r="L2676" s="540" t="s">
        <v>2478</v>
      </c>
      <c r="M2676" s="540" t="s">
        <v>2478</v>
      </c>
      <c r="N2676" s="540" t="s">
        <v>2478</v>
      </c>
      <c r="O2676" s="540" t="s">
        <v>2478</v>
      </c>
      <c r="P2676" s="540" t="s">
        <v>2478</v>
      </c>
      <c r="Q2676" s="546">
        <v>45040.708333333336</v>
      </c>
      <c r="R2676" s="540" t="s">
        <v>2478</v>
      </c>
      <c r="S2676" s="540" t="s">
        <v>2478</v>
      </c>
    </row>
    <row r="2677" spans="1:19">
      <c r="A2677" s="543" t="s">
        <v>8126</v>
      </c>
      <c r="B2677" s="544"/>
      <c r="C2677" s="544"/>
      <c r="D2677" s="545">
        <v>30059</v>
      </c>
      <c r="E2677" s="545">
        <v>30059</v>
      </c>
      <c r="F2677" s="545" t="s">
        <v>8780</v>
      </c>
      <c r="G2677" s="543" t="s">
        <v>8781</v>
      </c>
      <c r="H2677" s="545" t="s">
        <v>2469</v>
      </c>
      <c r="I2677" s="545" t="s">
        <v>2469</v>
      </c>
      <c r="J2677" s="543" t="s">
        <v>2478</v>
      </c>
      <c r="K2677" s="543" t="s">
        <v>2478</v>
      </c>
      <c r="L2677" s="543" t="s">
        <v>2478</v>
      </c>
      <c r="M2677" s="543" t="s">
        <v>2478</v>
      </c>
      <c r="N2677" s="543" t="s">
        <v>2478</v>
      </c>
      <c r="O2677" s="543" t="s">
        <v>2478</v>
      </c>
      <c r="P2677" s="543" t="s">
        <v>2478</v>
      </c>
      <c r="Q2677" s="547">
        <v>45040.708333333336</v>
      </c>
      <c r="R2677" s="543" t="s">
        <v>2478</v>
      </c>
      <c r="S2677" s="543" t="s">
        <v>2478</v>
      </c>
    </row>
    <row r="2678" spans="1:19">
      <c r="A2678" s="540" t="s">
        <v>8126</v>
      </c>
      <c r="B2678" s="541"/>
      <c r="C2678" s="541"/>
      <c r="D2678" s="542">
        <v>30059</v>
      </c>
      <c r="E2678" s="542">
        <v>30059</v>
      </c>
      <c r="F2678" s="542" t="s">
        <v>8782</v>
      </c>
      <c r="G2678" s="540" t="s">
        <v>8783</v>
      </c>
      <c r="H2678" s="542" t="s">
        <v>2469</v>
      </c>
      <c r="I2678" s="542" t="s">
        <v>2469</v>
      </c>
      <c r="J2678" s="540" t="s">
        <v>2478</v>
      </c>
      <c r="K2678" s="540" t="s">
        <v>2478</v>
      </c>
      <c r="L2678" s="540" t="s">
        <v>2478</v>
      </c>
      <c r="M2678" s="540" t="s">
        <v>2478</v>
      </c>
      <c r="N2678" s="540" t="s">
        <v>2478</v>
      </c>
      <c r="O2678" s="540" t="s">
        <v>2478</v>
      </c>
      <c r="P2678" s="540" t="s">
        <v>2478</v>
      </c>
      <c r="Q2678" s="546">
        <v>45040.708333333336</v>
      </c>
      <c r="R2678" s="540" t="s">
        <v>2478</v>
      </c>
      <c r="S2678" s="540" t="s">
        <v>2478</v>
      </c>
    </row>
    <row r="2679" spans="1:19">
      <c r="A2679" s="543" t="s">
        <v>8126</v>
      </c>
      <c r="B2679" s="544"/>
      <c r="C2679" s="544"/>
      <c r="D2679" s="545">
        <v>30059</v>
      </c>
      <c r="E2679" s="545">
        <v>30059</v>
      </c>
      <c r="F2679" s="545" t="s">
        <v>8784</v>
      </c>
      <c r="G2679" s="543" t="s">
        <v>8785</v>
      </c>
      <c r="H2679" s="545" t="s">
        <v>2546</v>
      </c>
      <c r="I2679" s="545" t="s">
        <v>2469</v>
      </c>
      <c r="J2679" s="543" t="s">
        <v>2478</v>
      </c>
      <c r="K2679" s="543" t="s">
        <v>2478</v>
      </c>
      <c r="L2679" s="543" t="s">
        <v>2478</v>
      </c>
      <c r="M2679" s="543" t="s">
        <v>2478</v>
      </c>
      <c r="N2679" s="543" t="s">
        <v>2478</v>
      </c>
      <c r="O2679" s="543" t="s">
        <v>2478</v>
      </c>
      <c r="P2679" s="543" t="s">
        <v>2478</v>
      </c>
      <c r="Q2679" s="547">
        <v>45040.708333333336</v>
      </c>
      <c r="R2679" s="543" t="s">
        <v>2478</v>
      </c>
      <c r="S2679" s="543" t="s">
        <v>2478</v>
      </c>
    </row>
    <row r="2680" spans="1:19">
      <c r="A2680" s="540" t="s">
        <v>8126</v>
      </c>
      <c r="B2680" s="541"/>
      <c r="C2680" s="541"/>
      <c r="D2680" s="542">
        <v>30059</v>
      </c>
      <c r="E2680" s="542">
        <v>30059</v>
      </c>
      <c r="F2680" s="542" t="s">
        <v>8786</v>
      </c>
      <c r="G2680" s="540" t="s">
        <v>8787</v>
      </c>
      <c r="H2680" s="542" t="s">
        <v>2469</v>
      </c>
      <c r="I2680" s="542" t="s">
        <v>2469</v>
      </c>
      <c r="J2680" s="540" t="s">
        <v>2478</v>
      </c>
      <c r="K2680" s="540" t="s">
        <v>2478</v>
      </c>
      <c r="L2680" s="540" t="s">
        <v>2478</v>
      </c>
      <c r="M2680" s="540" t="s">
        <v>2478</v>
      </c>
      <c r="N2680" s="540" t="s">
        <v>2478</v>
      </c>
      <c r="O2680" s="540" t="s">
        <v>2478</v>
      </c>
      <c r="P2680" s="540" t="s">
        <v>2478</v>
      </c>
      <c r="Q2680" s="546">
        <v>45040.708333333336</v>
      </c>
      <c r="R2680" s="540" t="s">
        <v>2478</v>
      </c>
      <c r="S2680" s="540" t="s">
        <v>2478</v>
      </c>
    </row>
    <row r="2681" spans="1:19">
      <c r="A2681" s="543" t="s">
        <v>8126</v>
      </c>
      <c r="B2681" s="544"/>
      <c r="C2681" s="544"/>
      <c r="D2681" s="545">
        <v>30059</v>
      </c>
      <c r="E2681" s="545">
        <v>30059</v>
      </c>
      <c r="F2681" s="545" t="s">
        <v>8788</v>
      </c>
      <c r="G2681" s="543" t="s">
        <v>8789</v>
      </c>
      <c r="H2681" s="545" t="s">
        <v>2469</v>
      </c>
      <c r="I2681" s="545" t="s">
        <v>2469</v>
      </c>
      <c r="J2681" s="543" t="s">
        <v>2478</v>
      </c>
      <c r="K2681" s="543" t="s">
        <v>2478</v>
      </c>
      <c r="L2681" s="543" t="s">
        <v>2478</v>
      </c>
      <c r="M2681" s="543" t="s">
        <v>2478</v>
      </c>
      <c r="N2681" s="543" t="s">
        <v>2478</v>
      </c>
      <c r="O2681" s="543" t="s">
        <v>2478</v>
      </c>
      <c r="P2681" s="543" t="s">
        <v>2478</v>
      </c>
      <c r="Q2681" s="547">
        <v>45040.708333333336</v>
      </c>
      <c r="R2681" s="543" t="s">
        <v>2478</v>
      </c>
      <c r="S2681" s="543" t="s">
        <v>2478</v>
      </c>
    </row>
    <row r="2682" spans="1:19">
      <c r="A2682" s="540" t="s">
        <v>8126</v>
      </c>
      <c r="B2682" s="541"/>
      <c r="C2682" s="541"/>
      <c r="D2682" s="542">
        <v>30059</v>
      </c>
      <c r="E2682" s="542">
        <v>30059</v>
      </c>
      <c r="F2682" s="542" t="s">
        <v>8790</v>
      </c>
      <c r="G2682" s="540" t="s">
        <v>8791</v>
      </c>
      <c r="H2682" s="542" t="s">
        <v>2469</v>
      </c>
      <c r="I2682" s="542" t="s">
        <v>2469</v>
      </c>
      <c r="J2682" s="540" t="s">
        <v>2478</v>
      </c>
      <c r="K2682" s="540" t="s">
        <v>2478</v>
      </c>
      <c r="L2682" s="540" t="s">
        <v>2478</v>
      </c>
      <c r="M2682" s="540" t="s">
        <v>2478</v>
      </c>
      <c r="N2682" s="540" t="s">
        <v>2478</v>
      </c>
      <c r="O2682" s="540" t="s">
        <v>2478</v>
      </c>
      <c r="P2682" s="540" t="s">
        <v>2478</v>
      </c>
      <c r="Q2682" s="546">
        <v>45040.708333333336</v>
      </c>
      <c r="R2682" s="540" t="s">
        <v>2478</v>
      </c>
      <c r="S2682" s="540" t="s">
        <v>2478</v>
      </c>
    </row>
    <row r="2683" spans="1:19">
      <c r="A2683" s="543" t="s">
        <v>8126</v>
      </c>
      <c r="B2683" s="544"/>
      <c r="C2683" s="544"/>
      <c r="D2683" s="545">
        <v>30059</v>
      </c>
      <c r="E2683" s="545" t="s">
        <v>8792</v>
      </c>
      <c r="F2683" s="545" t="s">
        <v>8793</v>
      </c>
      <c r="G2683" s="543" t="s">
        <v>8794</v>
      </c>
      <c r="H2683" s="545" t="s">
        <v>2546</v>
      </c>
      <c r="I2683" s="545" t="s">
        <v>2469</v>
      </c>
      <c r="J2683" s="543" t="s">
        <v>2478</v>
      </c>
      <c r="K2683" s="543" t="s">
        <v>2478</v>
      </c>
      <c r="L2683" s="543" t="s">
        <v>2478</v>
      </c>
      <c r="M2683" s="543" t="s">
        <v>2478</v>
      </c>
      <c r="N2683" s="543" t="s">
        <v>2478</v>
      </c>
      <c r="O2683" s="543" t="s">
        <v>2478</v>
      </c>
      <c r="P2683" s="543" t="s">
        <v>2478</v>
      </c>
      <c r="Q2683" s="543" t="s">
        <v>2478</v>
      </c>
      <c r="R2683" s="543" t="s">
        <v>2478</v>
      </c>
      <c r="S2683" s="543" t="s">
        <v>2478</v>
      </c>
    </row>
    <row r="2684" spans="1:19">
      <c r="A2684" s="540" t="s">
        <v>8126</v>
      </c>
      <c r="B2684" s="541"/>
      <c r="C2684" s="541"/>
      <c r="D2684" s="542">
        <v>30059</v>
      </c>
      <c r="E2684" s="542">
        <v>30059</v>
      </c>
      <c r="F2684" s="542" t="s">
        <v>8795</v>
      </c>
      <c r="G2684" s="540" t="s">
        <v>8796</v>
      </c>
      <c r="H2684" s="542" t="s">
        <v>2469</v>
      </c>
      <c r="I2684" s="542" t="s">
        <v>2469</v>
      </c>
      <c r="J2684" s="540" t="s">
        <v>2478</v>
      </c>
      <c r="K2684" s="540" t="s">
        <v>2478</v>
      </c>
      <c r="L2684" s="540" t="s">
        <v>2478</v>
      </c>
      <c r="M2684" s="540" t="s">
        <v>2478</v>
      </c>
      <c r="N2684" s="540" t="s">
        <v>2478</v>
      </c>
      <c r="O2684" s="540" t="s">
        <v>2478</v>
      </c>
      <c r="P2684" s="540" t="s">
        <v>2478</v>
      </c>
      <c r="Q2684" s="546">
        <v>45040.708333333336</v>
      </c>
      <c r="R2684" s="540" t="s">
        <v>2478</v>
      </c>
      <c r="S2684" s="540" t="s">
        <v>2478</v>
      </c>
    </row>
    <row r="2685" spans="1:19">
      <c r="A2685" s="543" t="s">
        <v>8126</v>
      </c>
      <c r="B2685" s="544"/>
      <c r="C2685" s="544"/>
      <c r="D2685" s="545">
        <v>30059</v>
      </c>
      <c r="E2685" s="545">
        <v>30059</v>
      </c>
      <c r="F2685" s="545" t="s">
        <v>8797</v>
      </c>
      <c r="G2685" s="543" t="s">
        <v>8798</v>
      </c>
      <c r="H2685" s="545" t="s">
        <v>2469</v>
      </c>
      <c r="I2685" s="545" t="s">
        <v>2469</v>
      </c>
      <c r="J2685" s="543" t="s">
        <v>2478</v>
      </c>
      <c r="K2685" s="543" t="s">
        <v>2478</v>
      </c>
      <c r="L2685" s="543" t="s">
        <v>2478</v>
      </c>
      <c r="M2685" s="543" t="s">
        <v>2478</v>
      </c>
      <c r="N2685" s="543" t="s">
        <v>2478</v>
      </c>
      <c r="O2685" s="543" t="s">
        <v>2478</v>
      </c>
      <c r="P2685" s="543" t="s">
        <v>2478</v>
      </c>
      <c r="Q2685" s="547">
        <v>45040.708333333336</v>
      </c>
      <c r="R2685" s="543" t="s">
        <v>2478</v>
      </c>
      <c r="S2685" s="543" t="s">
        <v>2478</v>
      </c>
    </row>
    <row r="2686" spans="1:19">
      <c r="A2686" s="540" t="s">
        <v>8126</v>
      </c>
      <c r="B2686" s="541"/>
      <c r="C2686" s="541"/>
      <c r="D2686" s="542">
        <v>30059</v>
      </c>
      <c r="E2686" s="542">
        <v>30059</v>
      </c>
      <c r="F2686" s="542" t="s">
        <v>8799</v>
      </c>
      <c r="G2686" s="540" t="s">
        <v>8800</v>
      </c>
      <c r="H2686" s="542" t="s">
        <v>2469</v>
      </c>
      <c r="I2686" s="542" t="s">
        <v>2469</v>
      </c>
      <c r="J2686" s="540" t="s">
        <v>2478</v>
      </c>
      <c r="K2686" s="540" t="s">
        <v>2478</v>
      </c>
      <c r="L2686" s="540" t="s">
        <v>2478</v>
      </c>
      <c r="M2686" s="540" t="s">
        <v>2478</v>
      </c>
      <c r="N2686" s="540" t="s">
        <v>2478</v>
      </c>
      <c r="O2686" s="540" t="s">
        <v>2478</v>
      </c>
      <c r="P2686" s="540" t="s">
        <v>2478</v>
      </c>
      <c r="Q2686" s="546">
        <v>45040.708333333336</v>
      </c>
      <c r="R2686" s="540" t="s">
        <v>2478</v>
      </c>
      <c r="S2686" s="540" t="s">
        <v>2478</v>
      </c>
    </row>
    <row r="2687" spans="1:19">
      <c r="A2687" s="543" t="s">
        <v>8126</v>
      </c>
      <c r="B2687" s="544"/>
      <c r="C2687" s="544"/>
      <c r="D2687" s="545">
        <v>30059</v>
      </c>
      <c r="E2687" s="545">
        <v>30059</v>
      </c>
      <c r="F2687" s="545" t="s">
        <v>8801</v>
      </c>
      <c r="G2687" s="543" t="s">
        <v>8802</v>
      </c>
      <c r="H2687" s="545" t="s">
        <v>2469</v>
      </c>
      <c r="I2687" s="545" t="s">
        <v>2469</v>
      </c>
      <c r="J2687" s="543" t="s">
        <v>2478</v>
      </c>
      <c r="K2687" s="543" t="s">
        <v>2478</v>
      </c>
      <c r="L2687" s="543" t="s">
        <v>2478</v>
      </c>
      <c r="M2687" s="543" t="s">
        <v>2478</v>
      </c>
      <c r="N2687" s="543" t="s">
        <v>2478</v>
      </c>
      <c r="O2687" s="543" t="s">
        <v>2478</v>
      </c>
      <c r="P2687" s="543" t="s">
        <v>2478</v>
      </c>
      <c r="Q2687" s="547">
        <v>45040.708333333336</v>
      </c>
      <c r="R2687" s="543" t="s">
        <v>2478</v>
      </c>
      <c r="S2687" s="543" t="s">
        <v>2478</v>
      </c>
    </row>
    <row r="2688" spans="1:19">
      <c r="A2688" s="540" t="s">
        <v>8126</v>
      </c>
      <c r="B2688" s="542">
        <v>108039</v>
      </c>
      <c r="C2688" s="542">
        <v>757698</v>
      </c>
      <c r="D2688" s="542">
        <v>30059</v>
      </c>
      <c r="E2688" s="542" t="s">
        <v>8232</v>
      </c>
      <c r="F2688" s="542" t="s">
        <v>8803</v>
      </c>
      <c r="G2688" s="540" t="s">
        <v>8804</v>
      </c>
      <c r="H2688" s="542" t="s">
        <v>2546</v>
      </c>
      <c r="I2688" s="542" t="s">
        <v>2469</v>
      </c>
      <c r="J2688" s="540" t="s">
        <v>2478</v>
      </c>
      <c r="K2688" s="540" t="s">
        <v>2478</v>
      </c>
      <c r="L2688" s="540" t="s">
        <v>2546</v>
      </c>
      <c r="M2688" s="540" t="s">
        <v>6209</v>
      </c>
      <c r="N2688" s="540" t="s">
        <v>2210</v>
      </c>
      <c r="O2688" s="546">
        <v>45252.333333333336</v>
      </c>
      <c r="P2688" s="546">
        <v>45252.333333333336</v>
      </c>
      <c r="Q2688" s="546">
        <v>45727.708333333336</v>
      </c>
      <c r="R2688" s="546">
        <v>45727</v>
      </c>
      <c r="S2688" s="546">
        <v>45925.718900462962</v>
      </c>
    </row>
    <row r="2689" spans="1:19">
      <c r="A2689" s="543" t="s">
        <v>8126</v>
      </c>
      <c r="B2689" s="544"/>
      <c r="C2689" s="544"/>
      <c r="D2689" s="545">
        <v>30059</v>
      </c>
      <c r="E2689" s="545">
        <v>30059</v>
      </c>
      <c r="F2689" s="545" t="s">
        <v>8805</v>
      </c>
      <c r="G2689" s="543" t="s">
        <v>8806</v>
      </c>
      <c r="H2689" s="545" t="s">
        <v>2469</v>
      </c>
      <c r="I2689" s="545" t="s">
        <v>2469</v>
      </c>
      <c r="J2689" s="543" t="s">
        <v>2478</v>
      </c>
      <c r="K2689" s="543" t="s">
        <v>2478</v>
      </c>
      <c r="L2689" s="543" t="s">
        <v>2478</v>
      </c>
      <c r="M2689" s="543" t="s">
        <v>2478</v>
      </c>
      <c r="N2689" s="543" t="s">
        <v>2478</v>
      </c>
      <c r="O2689" s="543" t="s">
        <v>2478</v>
      </c>
      <c r="P2689" s="543" t="s">
        <v>2478</v>
      </c>
      <c r="Q2689" s="547">
        <v>45040.708333333336</v>
      </c>
      <c r="R2689" s="543" t="s">
        <v>2478</v>
      </c>
      <c r="S2689" s="543" t="s">
        <v>2478</v>
      </c>
    </row>
    <row r="2690" spans="1:19">
      <c r="A2690" s="540" t="s">
        <v>8126</v>
      </c>
      <c r="B2690" s="541"/>
      <c r="C2690" s="541"/>
      <c r="D2690" s="542">
        <v>30059</v>
      </c>
      <c r="E2690" s="542">
        <v>30059</v>
      </c>
      <c r="F2690" s="542" t="s">
        <v>8807</v>
      </c>
      <c r="G2690" s="540" t="s">
        <v>8808</v>
      </c>
      <c r="H2690" s="542" t="s">
        <v>2469</v>
      </c>
      <c r="I2690" s="542" t="s">
        <v>2469</v>
      </c>
      <c r="J2690" s="540" t="s">
        <v>2478</v>
      </c>
      <c r="K2690" s="540" t="s">
        <v>2478</v>
      </c>
      <c r="L2690" s="540" t="s">
        <v>2478</v>
      </c>
      <c r="M2690" s="540" t="s">
        <v>2478</v>
      </c>
      <c r="N2690" s="540" t="s">
        <v>2478</v>
      </c>
      <c r="O2690" s="540" t="s">
        <v>2478</v>
      </c>
      <c r="P2690" s="540" t="s">
        <v>2478</v>
      </c>
      <c r="Q2690" s="546">
        <v>45040.708333333336</v>
      </c>
      <c r="R2690" s="540" t="s">
        <v>2478</v>
      </c>
      <c r="S2690" s="540" t="s">
        <v>2478</v>
      </c>
    </row>
    <row r="2691" spans="1:19">
      <c r="A2691" s="543" t="s">
        <v>8126</v>
      </c>
      <c r="B2691" s="544"/>
      <c r="C2691" s="544"/>
      <c r="D2691" s="545">
        <v>30059</v>
      </c>
      <c r="E2691" s="545">
        <v>30059</v>
      </c>
      <c r="F2691" s="545" t="s">
        <v>8809</v>
      </c>
      <c r="G2691" s="543" t="s">
        <v>8810</v>
      </c>
      <c r="H2691" s="545" t="s">
        <v>2469</v>
      </c>
      <c r="I2691" s="545" t="s">
        <v>2469</v>
      </c>
      <c r="J2691" s="543" t="s">
        <v>2478</v>
      </c>
      <c r="K2691" s="543" t="s">
        <v>2478</v>
      </c>
      <c r="L2691" s="543" t="s">
        <v>2478</v>
      </c>
      <c r="M2691" s="543" t="s">
        <v>2478</v>
      </c>
      <c r="N2691" s="543" t="s">
        <v>2478</v>
      </c>
      <c r="O2691" s="543" t="s">
        <v>2478</v>
      </c>
      <c r="P2691" s="543" t="s">
        <v>2478</v>
      </c>
      <c r="Q2691" s="547">
        <v>45040.708333333336</v>
      </c>
      <c r="R2691" s="543" t="s">
        <v>2478</v>
      </c>
      <c r="S2691" s="543" t="s">
        <v>2478</v>
      </c>
    </row>
    <row r="2692" spans="1:19">
      <c r="A2692" s="540" t="s">
        <v>8126</v>
      </c>
      <c r="B2692" s="541"/>
      <c r="C2692" s="541"/>
      <c r="D2692" s="542">
        <v>30059</v>
      </c>
      <c r="E2692" s="542">
        <v>30059</v>
      </c>
      <c r="F2692" s="542" t="s">
        <v>8811</v>
      </c>
      <c r="G2692" s="540" t="s">
        <v>8812</v>
      </c>
      <c r="H2692" s="542" t="s">
        <v>2469</v>
      </c>
      <c r="I2692" s="542" t="s">
        <v>2469</v>
      </c>
      <c r="J2692" s="540" t="s">
        <v>2478</v>
      </c>
      <c r="K2692" s="540" t="s">
        <v>2478</v>
      </c>
      <c r="L2692" s="540" t="s">
        <v>2478</v>
      </c>
      <c r="M2692" s="540" t="s">
        <v>2478</v>
      </c>
      <c r="N2692" s="540" t="s">
        <v>2478</v>
      </c>
      <c r="O2692" s="540" t="s">
        <v>2478</v>
      </c>
      <c r="P2692" s="540" t="s">
        <v>2478</v>
      </c>
      <c r="Q2692" s="546">
        <v>45040.708333333336</v>
      </c>
      <c r="R2692" s="540" t="s">
        <v>2478</v>
      </c>
      <c r="S2692" s="540" t="s">
        <v>2478</v>
      </c>
    </row>
    <row r="2693" spans="1:19">
      <c r="A2693" s="543" t="s">
        <v>8126</v>
      </c>
      <c r="B2693" s="544"/>
      <c r="C2693" s="544"/>
      <c r="D2693" s="545">
        <v>30059</v>
      </c>
      <c r="E2693" s="545">
        <v>30059</v>
      </c>
      <c r="F2693" s="545" t="s">
        <v>8813</v>
      </c>
      <c r="G2693" s="543" t="s">
        <v>8814</v>
      </c>
      <c r="H2693" s="545" t="s">
        <v>2469</v>
      </c>
      <c r="I2693" s="545" t="s">
        <v>2469</v>
      </c>
      <c r="J2693" s="543" t="s">
        <v>2478</v>
      </c>
      <c r="K2693" s="543" t="s">
        <v>2478</v>
      </c>
      <c r="L2693" s="543" t="s">
        <v>2478</v>
      </c>
      <c r="M2693" s="543" t="s">
        <v>2478</v>
      </c>
      <c r="N2693" s="543" t="s">
        <v>2478</v>
      </c>
      <c r="O2693" s="543" t="s">
        <v>2478</v>
      </c>
      <c r="P2693" s="543" t="s">
        <v>2478</v>
      </c>
      <c r="Q2693" s="547">
        <v>45040.708333333336</v>
      </c>
      <c r="R2693" s="543" t="s">
        <v>2478</v>
      </c>
      <c r="S2693" s="543" t="s">
        <v>2478</v>
      </c>
    </row>
    <row r="2694" spans="1:19">
      <c r="A2694" s="540" t="s">
        <v>8126</v>
      </c>
      <c r="B2694" s="541"/>
      <c r="C2694" s="541"/>
      <c r="D2694" s="542">
        <v>30059</v>
      </c>
      <c r="E2694" s="542">
        <v>30059</v>
      </c>
      <c r="F2694" s="542" t="s">
        <v>8815</v>
      </c>
      <c r="G2694" s="540" t="s">
        <v>8816</v>
      </c>
      <c r="H2694" s="542" t="s">
        <v>2469</v>
      </c>
      <c r="I2694" s="542" t="s">
        <v>2469</v>
      </c>
      <c r="J2694" s="540" t="s">
        <v>2478</v>
      </c>
      <c r="K2694" s="540" t="s">
        <v>2478</v>
      </c>
      <c r="L2694" s="540" t="s">
        <v>2478</v>
      </c>
      <c r="M2694" s="540" t="s">
        <v>2478</v>
      </c>
      <c r="N2694" s="540" t="s">
        <v>2478</v>
      </c>
      <c r="O2694" s="540" t="s">
        <v>2478</v>
      </c>
      <c r="P2694" s="540" t="s">
        <v>2478</v>
      </c>
      <c r="Q2694" s="546">
        <v>45040.708333333336</v>
      </c>
      <c r="R2694" s="540" t="s">
        <v>2478</v>
      </c>
      <c r="S2694" s="540" t="s">
        <v>2478</v>
      </c>
    </row>
    <row r="2695" spans="1:19">
      <c r="A2695" s="543" t="s">
        <v>8126</v>
      </c>
      <c r="B2695" s="544"/>
      <c r="C2695" s="544"/>
      <c r="D2695" s="545">
        <v>30059</v>
      </c>
      <c r="E2695" s="545">
        <v>30059</v>
      </c>
      <c r="F2695" s="545" t="s">
        <v>8817</v>
      </c>
      <c r="G2695" s="543" t="s">
        <v>8818</v>
      </c>
      <c r="H2695" s="545" t="s">
        <v>2469</v>
      </c>
      <c r="I2695" s="545" t="s">
        <v>2469</v>
      </c>
      <c r="J2695" s="543" t="s">
        <v>2478</v>
      </c>
      <c r="K2695" s="543" t="s">
        <v>2478</v>
      </c>
      <c r="L2695" s="543" t="s">
        <v>2478</v>
      </c>
      <c r="M2695" s="543" t="s">
        <v>2478</v>
      </c>
      <c r="N2695" s="543" t="s">
        <v>2478</v>
      </c>
      <c r="O2695" s="543" t="s">
        <v>2478</v>
      </c>
      <c r="P2695" s="543" t="s">
        <v>2478</v>
      </c>
      <c r="Q2695" s="547">
        <v>45040.708333333336</v>
      </c>
      <c r="R2695" s="543" t="s">
        <v>2478</v>
      </c>
      <c r="S2695" s="543" t="s">
        <v>2478</v>
      </c>
    </row>
    <row r="2696" spans="1:19">
      <c r="A2696" s="540" t="s">
        <v>8126</v>
      </c>
      <c r="B2696" s="541"/>
      <c r="C2696" s="541"/>
      <c r="D2696" s="542">
        <v>30059</v>
      </c>
      <c r="E2696" s="542">
        <v>30059</v>
      </c>
      <c r="F2696" s="542" t="s">
        <v>8819</v>
      </c>
      <c r="G2696" s="540" t="s">
        <v>8820</v>
      </c>
      <c r="H2696" s="542" t="s">
        <v>2469</v>
      </c>
      <c r="I2696" s="542" t="s">
        <v>2469</v>
      </c>
      <c r="J2696" s="540" t="s">
        <v>2478</v>
      </c>
      <c r="K2696" s="540" t="s">
        <v>2478</v>
      </c>
      <c r="L2696" s="540" t="s">
        <v>2478</v>
      </c>
      <c r="M2696" s="540" t="s">
        <v>2478</v>
      </c>
      <c r="N2696" s="540" t="s">
        <v>2478</v>
      </c>
      <c r="O2696" s="540" t="s">
        <v>2478</v>
      </c>
      <c r="P2696" s="540" t="s">
        <v>2478</v>
      </c>
      <c r="Q2696" s="546">
        <v>45040.708333333336</v>
      </c>
      <c r="R2696" s="540" t="s">
        <v>2478</v>
      </c>
      <c r="S2696" s="540" t="s">
        <v>2478</v>
      </c>
    </row>
    <row r="2697" spans="1:19">
      <c r="A2697" s="543" t="s">
        <v>8126</v>
      </c>
      <c r="B2697" s="544"/>
      <c r="C2697" s="544"/>
      <c r="D2697" s="545">
        <v>30059</v>
      </c>
      <c r="E2697" s="545">
        <v>30059</v>
      </c>
      <c r="F2697" s="545" t="s">
        <v>8821</v>
      </c>
      <c r="G2697" s="543" t="s">
        <v>8822</v>
      </c>
      <c r="H2697" s="545" t="s">
        <v>2469</v>
      </c>
      <c r="I2697" s="545" t="s">
        <v>2469</v>
      </c>
      <c r="J2697" s="543" t="s">
        <v>2478</v>
      </c>
      <c r="K2697" s="543" t="s">
        <v>2478</v>
      </c>
      <c r="L2697" s="543" t="s">
        <v>2478</v>
      </c>
      <c r="M2697" s="543" t="s">
        <v>2478</v>
      </c>
      <c r="N2697" s="543" t="s">
        <v>2478</v>
      </c>
      <c r="O2697" s="543" t="s">
        <v>2478</v>
      </c>
      <c r="P2697" s="543" t="s">
        <v>2478</v>
      </c>
      <c r="Q2697" s="547">
        <v>45040.708333333336</v>
      </c>
      <c r="R2697" s="543" t="s">
        <v>2478</v>
      </c>
      <c r="S2697" s="543" t="s">
        <v>2478</v>
      </c>
    </row>
    <row r="2698" spans="1:19">
      <c r="A2698" s="540" t="s">
        <v>8126</v>
      </c>
      <c r="B2698" s="541"/>
      <c r="C2698" s="541"/>
      <c r="D2698" s="542">
        <v>30059</v>
      </c>
      <c r="E2698" s="542">
        <v>30059</v>
      </c>
      <c r="F2698" s="542" t="s">
        <v>8823</v>
      </c>
      <c r="G2698" s="540" t="s">
        <v>8824</v>
      </c>
      <c r="H2698" s="542" t="s">
        <v>2469</v>
      </c>
      <c r="I2698" s="542" t="s">
        <v>2469</v>
      </c>
      <c r="J2698" s="540" t="s">
        <v>2478</v>
      </c>
      <c r="K2698" s="540" t="s">
        <v>2478</v>
      </c>
      <c r="L2698" s="540" t="s">
        <v>2478</v>
      </c>
      <c r="M2698" s="540" t="s">
        <v>2478</v>
      </c>
      <c r="N2698" s="540" t="s">
        <v>2478</v>
      </c>
      <c r="O2698" s="540" t="s">
        <v>2478</v>
      </c>
      <c r="P2698" s="540" t="s">
        <v>2478</v>
      </c>
      <c r="Q2698" s="546">
        <v>45040.708333333336</v>
      </c>
      <c r="R2698" s="540" t="s">
        <v>2478</v>
      </c>
      <c r="S2698" s="540" t="s">
        <v>2478</v>
      </c>
    </row>
    <row r="2699" spans="1:19">
      <c r="A2699" s="543" t="s">
        <v>8126</v>
      </c>
      <c r="B2699" s="544"/>
      <c r="C2699" s="544"/>
      <c r="D2699" s="545">
        <v>30059</v>
      </c>
      <c r="E2699" s="545">
        <v>30059</v>
      </c>
      <c r="F2699" s="545" t="s">
        <v>8825</v>
      </c>
      <c r="G2699" s="543" t="s">
        <v>8826</v>
      </c>
      <c r="H2699" s="545" t="s">
        <v>2469</v>
      </c>
      <c r="I2699" s="545" t="s">
        <v>2469</v>
      </c>
      <c r="J2699" s="543" t="s">
        <v>2478</v>
      </c>
      <c r="K2699" s="543" t="s">
        <v>2478</v>
      </c>
      <c r="L2699" s="543" t="s">
        <v>2478</v>
      </c>
      <c r="M2699" s="543" t="s">
        <v>2478</v>
      </c>
      <c r="N2699" s="543" t="s">
        <v>2478</v>
      </c>
      <c r="O2699" s="543" t="s">
        <v>2478</v>
      </c>
      <c r="P2699" s="543" t="s">
        <v>2478</v>
      </c>
      <c r="Q2699" s="547">
        <v>45040.708333333336</v>
      </c>
      <c r="R2699" s="543" t="s">
        <v>2478</v>
      </c>
      <c r="S2699" s="543" t="s">
        <v>2478</v>
      </c>
    </row>
    <row r="2700" spans="1:19">
      <c r="A2700" s="540" t="s">
        <v>8126</v>
      </c>
      <c r="B2700" s="541"/>
      <c r="C2700" s="541"/>
      <c r="D2700" s="542">
        <v>30059</v>
      </c>
      <c r="E2700" s="542">
        <v>30059</v>
      </c>
      <c r="F2700" s="542" t="s">
        <v>8827</v>
      </c>
      <c r="G2700" s="540" t="s">
        <v>8828</v>
      </c>
      <c r="H2700" s="542" t="s">
        <v>2469</v>
      </c>
      <c r="I2700" s="542" t="s">
        <v>2469</v>
      </c>
      <c r="J2700" s="540" t="s">
        <v>2478</v>
      </c>
      <c r="K2700" s="540" t="s">
        <v>2478</v>
      </c>
      <c r="L2700" s="540" t="s">
        <v>2478</v>
      </c>
      <c r="M2700" s="540" t="s">
        <v>2478</v>
      </c>
      <c r="N2700" s="540" t="s">
        <v>2478</v>
      </c>
      <c r="O2700" s="540" t="s">
        <v>2478</v>
      </c>
      <c r="P2700" s="540" t="s">
        <v>2478</v>
      </c>
      <c r="Q2700" s="546">
        <v>45040.708333333336</v>
      </c>
      <c r="R2700" s="540" t="s">
        <v>2478</v>
      </c>
      <c r="S2700" s="540" t="s">
        <v>2478</v>
      </c>
    </row>
    <row r="2701" spans="1:19">
      <c r="A2701" s="543" t="s">
        <v>8126</v>
      </c>
      <c r="B2701" s="544"/>
      <c r="C2701" s="544"/>
      <c r="D2701" s="545">
        <v>30059</v>
      </c>
      <c r="E2701" s="545">
        <v>30059</v>
      </c>
      <c r="F2701" s="545" t="s">
        <v>8829</v>
      </c>
      <c r="G2701" s="543" t="s">
        <v>8830</v>
      </c>
      <c r="H2701" s="545" t="s">
        <v>2469</v>
      </c>
      <c r="I2701" s="545" t="s">
        <v>2469</v>
      </c>
      <c r="J2701" s="543" t="s">
        <v>2478</v>
      </c>
      <c r="K2701" s="543" t="s">
        <v>2478</v>
      </c>
      <c r="L2701" s="543" t="s">
        <v>2478</v>
      </c>
      <c r="M2701" s="543" t="s">
        <v>2478</v>
      </c>
      <c r="N2701" s="543" t="s">
        <v>2478</v>
      </c>
      <c r="O2701" s="543" t="s">
        <v>2478</v>
      </c>
      <c r="P2701" s="543" t="s">
        <v>2478</v>
      </c>
      <c r="Q2701" s="547">
        <v>45040.708333333336</v>
      </c>
      <c r="R2701" s="543" t="s">
        <v>2478</v>
      </c>
      <c r="S2701" s="543" t="s">
        <v>2478</v>
      </c>
    </row>
    <row r="2702" spans="1:19">
      <c r="A2702" s="540" t="s">
        <v>8126</v>
      </c>
      <c r="B2702" s="541"/>
      <c r="C2702" s="541"/>
      <c r="D2702" s="542">
        <v>30059</v>
      </c>
      <c r="E2702" s="542">
        <v>30059</v>
      </c>
      <c r="F2702" s="542" t="s">
        <v>8831</v>
      </c>
      <c r="G2702" s="540" t="s">
        <v>8832</v>
      </c>
      <c r="H2702" s="542" t="s">
        <v>2469</v>
      </c>
      <c r="I2702" s="542" t="s">
        <v>2469</v>
      </c>
      <c r="J2702" s="540" t="s">
        <v>2478</v>
      </c>
      <c r="K2702" s="540" t="s">
        <v>2478</v>
      </c>
      <c r="L2702" s="540" t="s">
        <v>2478</v>
      </c>
      <c r="M2702" s="540" t="s">
        <v>2478</v>
      </c>
      <c r="N2702" s="540" t="s">
        <v>2478</v>
      </c>
      <c r="O2702" s="540" t="s">
        <v>2478</v>
      </c>
      <c r="P2702" s="540" t="s">
        <v>2478</v>
      </c>
      <c r="Q2702" s="546">
        <v>45040.708333333336</v>
      </c>
      <c r="R2702" s="540" t="s">
        <v>2478</v>
      </c>
      <c r="S2702" s="540" t="s">
        <v>2478</v>
      </c>
    </row>
    <row r="2703" spans="1:19">
      <c r="A2703" s="543" t="s">
        <v>8126</v>
      </c>
      <c r="B2703" s="544"/>
      <c r="C2703" s="544"/>
      <c r="D2703" s="545">
        <v>30059</v>
      </c>
      <c r="E2703" s="545">
        <v>30059</v>
      </c>
      <c r="F2703" s="545" t="s">
        <v>8833</v>
      </c>
      <c r="G2703" s="543" t="s">
        <v>8834</v>
      </c>
      <c r="H2703" s="545" t="s">
        <v>2469</v>
      </c>
      <c r="I2703" s="545" t="s">
        <v>2469</v>
      </c>
      <c r="J2703" s="543" t="s">
        <v>2478</v>
      </c>
      <c r="K2703" s="543" t="s">
        <v>2478</v>
      </c>
      <c r="L2703" s="543" t="s">
        <v>2478</v>
      </c>
      <c r="M2703" s="543" t="s">
        <v>2478</v>
      </c>
      <c r="N2703" s="543" t="s">
        <v>2478</v>
      </c>
      <c r="O2703" s="543" t="s">
        <v>2478</v>
      </c>
      <c r="P2703" s="543" t="s">
        <v>2478</v>
      </c>
      <c r="Q2703" s="547">
        <v>45040.708333333336</v>
      </c>
      <c r="R2703" s="543" t="s">
        <v>2478</v>
      </c>
      <c r="S2703" s="543" t="s">
        <v>2478</v>
      </c>
    </row>
    <row r="2704" spans="1:19">
      <c r="A2704" s="540" t="s">
        <v>8126</v>
      </c>
      <c r="B2704" s="541"/>
      <c r="C2704" s="541"/>
      <c r="D2704" s="542">
        <v>30059</v>
      </c>
      <c r="E2704" s="542">
        <v>30059</v>
      </c>
      <c r="F2704" s="542" t="s">
        <v>8835</v>
      </c>
      <c r="G2704" s="540" t="s">
        <v>8836</v>
      </c>
      <c r="H2704" s="542" t="s">
        <v>2469</v>
      </c>
      <c r="I2704" s="542" t="s">
        <v>2469</v>
      </c>
      <c r="J2704" s="540" t="s">
        <v>2478</v>
      </c>
      <c r="K2704" s="540" t="s">
        <v>2478</v>
      </c>
      <c r="L2704" s="540" t="s">
        <v>2478</v>
      </c>
      <c r="M2704" s="540" t="s">
        <v>2478</v>
      </c>
      <c r="N2704" s="540" t="s">
        <v>2478</v>
      </c>
      <c r="O2704" s="540" t="s">
        <v>2478</v>
      </c>
      <c r="P2704" s="540" t="s">
        <v>2478</v>
      </c>
      <c r="Q2704" s="546">
        <v>45040.708333333336</v>
      </c>
      <c r="R2704" s="540" t="s">
        <v>2478</v>
      </c>
      <c r="S2704" s="540" t="s">
        <v>2478</v>
      </c>
    </row>
    <row r="2705" spans="1:19">
      <c r="A2705" s="543" t="s">
        <v>8126</v>
      </c>
      <c r="B2705" s="544"/>
      <c r="C2705" s="544"/>
      <c r="D2705" s="545">
        <v>30059</v>
      </c>
      <c r="E2705" s="545">
        <v>30059</v>
      </c>
      <c r="F2705" s="545" t="s">
        <v>8837</v>
      </c>
      <c r="G2705" s="543" t="s">
        <v>8838</v>
      </c>
      <c r="H2705" s="545" t="s">
        <v>2469</v>
      </c>
      <c r="I2705" s="545" t="s">
        <v>2469</v>
      </c>
      <c r="J2705" s="543" t="s">
        <v>2478</v>
      </c>
      <c r="K2705" s="543" t="s">
        <v>2478</v>
      </c>
      <c r="L2705" s="543" t="s">
        <v>2478</v>
      </c>
      <c r="M2705" s="543" t="s">
        <v>2478</v>
      </c>
      <c r="N2705" s="543" t="s">
        <v>2478</v>
      </c>
      <c r="O2705" s="543" t="s">
        <v>2478</v>
      </c>
      <c r="P2705" s="543" t="s">
        <v>2478</v>
      </c>
      <c r="Q2705" s="547">
        <v>45040.708333333336</v>
      </c>
      <c r="R2705" s="543" t="s">
        <v>2478</v>
      </c>
      <c r="S2705" s="543" t="s">
        <v>2478</v>
      </c>
    </row>
    <row r="2706" spans="1:19">
      <c r="A2706" s="540" t="s">
        <v>8126</v>
      </c>
      <c r="B2706" s="541"/>
      <c r="C2706" s="541"/>
      <c r="D2706" s="542">
        <v>30059</v>
      </c>
      <c r="E2706" s="542">
        <v>30059</v>
      </c>
      <c r="F2706" s="542" t="s">
        <v>8839</v>
      </c>
      <c r="G2706" s="540" t="s">
        <v>8840</v>
      </c>
      <c r="H2706" s="542" t="s">
        <v>2469</v>
      </c>
      <c r="I2706" s="542" t="s">
        <v>2469</v>
      </c>
      <c r="J2706" s="540" t="s">
        <v>2478</v>
      </c>
      <c r="K2706" s="540" t="s">
        <v>2478</v>
      </c>
      <c r="L2706" s="540" t="s">
        <v>2478</v>
      </c>
      <c r="M2706" s="540" t="s">
        <v>2478</v>
      </c>
      <c r="N2706" s="540" t="s">
        <v>2478</v>
      </c>
      <c r="O2706" s="540" t="s">
        <v>2478</v>
      </c>
      <c r="P2706" s="540" t="s">
        <v>2478</v>
      </c>
      <c r="Q2706" s="546">
        <v>45040.708333333336</v>
      </c>
      <c r="R2706" s="540" t="s">
        <v>2478</v>
      </c>
      <c r="S2706" s="540" t="s">
        <v>2478</v>
      </c>
    </row>
    <row r="2707" spans="1:19">
      <c r="A2707" s="543" t="s">
        <v>8126</v>
      </c>
      <c r="B2707" s="544"/>
      <c r="C2707" s="544"/>
      <c r="D2707" s="545">
        <v>30059</v>
      </c>
      <c r="E2707" s="545">
        <v>30059</v>
      </c>
      <c r="F2707" s="545" t="s">
        <v>8841</v>
      </c>
      <c r="G2707" s="543" t="s">
        <v>8842</v>
      </c>
      <c r="H2707" s="545" t="s">
        <v>2469</v>
      </c>
      <c r="I2707" s="545" t="s">
        <v>2469</v>
      </c>
      <c r="J2707" s="543" t="s">
        <v>2478</v>
      </c>
      <c r="K2707" s="543" t="s">
        <v>2478</v>
      </c>
      <c r="L2707" s="543" t="s">
        <v>2478</v>
      </c>
      <c r="M2707" s="543" t="s">
        <v>2478</v>
      </c>
      <c r="N2707" s="543" t="s">
        <v>2478</v>
      </c>
      <c r="O2707" s="543" t="s">
        <v>2478</v>
      </c>
      <c r="P2707" s="543" t="s">
        <v>2478</v>
      </c>
      <c r="Q2707" s="547">
        <v>45040.708333333336</v>
      </c>
      <c r="R2707" s="543" t="s">
        <v>2478</v>
      </c>
      <c r="S2707" s="543" t="s">
        <v>2478</v>
      </c>
    </row>
    <row r="2708" spans="1:19">
      <c r="A2708" s="540" t="s">
        <v>8126</v>
      </c>
      <c r="B2708" s="541"/>
      <c r="C2708" s="541"/>
      <c r="D2708" s="542">
        <v>30059</v>
      </c>
      <c r="E2708" s="542">
        <v>30059</v>
      </c>
      <c r="F2708" s="542" t="s">
        <v>8843</v>
      </c>
      <c r="G2708" s="540" t="s">
        <v>8844</v>
      </c>
      <c r="H2708" s="542" t="s">
        <v>2469</v>
      </c>
      <c r="I2708" s="542" t="s">
        <v>2469</v>
      </c>
      <c r="J2708" s="540" t="s">
        <v>2478</v>
      </c>
      <c r="K2708" s="540" t="s">
        <v>2478</v>
      </c>
      <c r="L2708" s="540" t="s">
        <v>2478</v>
      </c>
      <c r="M2708" s="540" t="s">
        <v>2478</v>
      </c>
      <c r="N2708" s="540" t="s">
        <v>2478</v>
      </c>
      <c r="O2708" s="540" t="s">
        <v>2478</v>
      </c>
      <c r="P2708" s="540" t="s">
        <v>2478</v>
      </c>
      <c r="Q2708" s="546">
        <v>45040.708333333336</v>
      </c>
      <c r="R2708" s="540" t="s">
        <v>2478</v>
      </c>
      <c r="S2708" s="540" t="s">
        <v>2478</v>
      </c>
    </row>
    <row r="2709" spans="1:19">
      <c r="A2709" s="543" t="s">
        <v>8126</v>
      </c>
      <c r="B2709" s="544"/>
      <c r="C2709" s="544"/>
      <c r="D2709" s="545">
        <v>30059</v>
      </c>
      <c r="E2709" s="545">
        <v>30059</v>
      </c>
      <c r="F2709" s="545" t="s">
        <v>8845</v>
      </c>
      <c r="G2709" s="543" t="s">
        <v>8846</v>
      </c>
      <c r="H2709" s="545" t="s">
        <v>2469</v>
      </c>
      <c r="I2709" s="545" t="s">
        <v>2469</v>
      </c>
      <c r="J2709" s="543" t="s">
        <v>2478</v>
      </c>
      <c r="K2709" s="543" t="s">
        <v>2478</v>
      </c>
      <c r="L2709" s="543" t="s">
        <v>2478</v>
      </c>
      <c r="M2709" s="543" t="s">
        <v>2478</v>
      </c>
      <c r="N2709" s="543" t="s">
        <v>2478</v>
      </c>
      <c r="O2709" s="543" t="s">
        <v>2478</v>
      </c>
      <c r="P2709" s="543" t="s">
        <v>2478</v>
      </c>
      <c r="Q2709" s="547">
        <v>45040.708333333336</v>
      </c>
      <c r="R2709" s="543" t="s">
        <v>2478</v>
      </c>
      <c r="S2709" s="543" t="s">
        <v>2478</v>
      </c>
    </row>
    <row r="2710" spans="1:19">
      <c r="A2710" s="540" t="s">
        <v>8126</v>
      </c>
      <c r="B2710" s="541"/>
      <c r="C2710" s="541"/>
      <c r="D2710" s="542">
        <v>30059</v>
      </c>
      <c r="E2710" s="542">
        <v>30059</v>
      </c>
      <c r="F2710" s="542" t="s">
        <v>8847</v>
      </c>
      <c r="G2710" s="540" t="s">
        <v>8848</v>
      </c>
      <c r="H2710" s="542" t="s">
        <v>2469</v>
      </c>
      <c r="I2710" s="542" t="s">
        <v>2469</v>
      </c>
      <c r="J2710" s="540" t="s">
        <v>2478</v>
      </c>
      <c r="K2710" s="540" t="s">
        <v>2478</v>
      </c>
      <c r="L2710" s="540" t="s">
        <v>2478</v>
      </c>
      <c r="M2710" s="540" t="s">
        <v>2478</v>
      </c>
      <c r="N2710" s="540" t="s">
        <v>2478</v>
      </c>
      <c r="O2710" s="540" t="s">
        <v>2478</v>
      </c>
      <c r="P2710" s="540" t="s">
        <v>2478</v>
      </c>
      <c r="Q2710" s="546">
        <v>45040.708333333336</v>
      </c>
      <c r="R2710" s="540" t="s">
        <v>2478</v>
      </c>
      <c r="S2710" s="540" t="s">
        <v>2478</v>
      </c>
    </row>
    <row r="2711" spans="1:19">
      <c r="A2711" s="543" t="s">
        <v>8126</v>
      </c>
      <c r="B2711" s="544"/>
      <c r="C2711" s="544"/>
      <c r="D2711" s="545">
        <v>30059</v>
      </c>
      <c r="E2711" s="545">
        <v>30059</v>
      </c>
      <c r="F2711" s="545" t="s">
        <v>8849</v>
      </c>
      <c r="G2711" s="543" t="s">
        <v>8850</v>
      </c>
      <c r="H2711" s="545" t="s">
        <v>2469</v>
      </c>
      <c r="I2711" s="545" t="s">
        <v>2469</v>
      </c>
      <c r="J2711" s="543" t="s">
        <v>2478</v>
      </c>
      <c r="K2711" s="543" t="s">
        <v>2478</v>
      </c>
      <c r="L2711" s="543" t="s">
        <v>2478</v>
      </c>
      <c r="M2711" s="543" t="s">
        <v>2478</v>
      </c>
      <c r="N2711" s="543" t="s">
        <v>2478</v>
      </c>
      <c r="O2711" s="543" t="s">
        <v>2478</v>
      </c>
      <c r="P2711" s="543" t="s">
        <v>2478</v>
      </c>
      <c r="Q2711" s="547">
        <v>45040.708333333336</v>
      </c>
      <c r="R2711" s="543" t="s">
        <v>2478</v>
      </c>
      <c r="S2711" s="543" t="s">
        <v>2478</v>
      </c>
    </row>
    <row r="2712" spans="1:19">
      <c r="A2712" s="540" t="s">
        <v>8126</v>
      </c>
      <c r="B2712" s="541"/>
      <c r="C2712" s="541"/>
      <c r="D2712" s="542">
        <v>30059</v>
      </c>
      <c r="E2712" s="542">
        <v>30059</v>
      </c>
      <c r="F2712" s="542" t="s">
        <v>8851</v>
      </c>
      <c r="G2712" s="540" t="s">
        <v>8852</v>
      </c>
      <c r="H2712" s="542" t="s">
        <v>2469</v>
      </c>
      <c r="I2712" s="542" t="s">
        <v>2469</v>
      </c>
      <c r="J2712" s="540" t="s">
        <v>2478</v>
      </c>
      <c r="K2712" s="540" t="s">
        <v>2478</v>
      </c>
      <c r="L2712" s="540" t="s">
        <v>2478</v>
      </c>
      <c r="M2712" s="540" t="s">
        <v>2478</v>
      </c>
      <c r="N2712" s="540" t="s">
        <v>2478</v>
      </c>
      <c r="O2712" s="540" t="s">
        <v>2478</v>
      </c>
      <c r="P2712" s="540" t="s">
        <v>2478</v>
      </c>
      <c r="Q2712" s="546">
        <v>45040.708333333336</v>
      </c>
      <c r="R2712" s="540" t="s">
        <v>2478</v>
      </c>
      <c r="S2712" s="540" t="s">
        <v>2478</v>
      </c>
    </row>
    <row r="2713" spans="1:19">
      <c r="A2713" s="543" t="s">
        <v>8126</v>
      </c>
      <c r="B2713" s="544"/>
      <c r="C2713" s="544"/>
      <c r="D2713" s="545">
        <v>30059</v>
      </c>
      <c r="E2713" s="545">
        <v>30059</v>
      </c>
      <c r="F2713" s="545" t="s">
        <v>8853</v>
      </c>
      <c r="G2713" s="543" t="s">
        <v>8854</v>
      </c>
      <c r="H2713" s="545" t="s">
        <v>2469</v>
      </c>
      <c r="I2713" s="545" t="s">
        <v>2469</v>
      </c>
      <c r="J2713" s="545" t="s">
        <v>7421</v>
      </c>
      <c r="K2713" s="543" t="s">
        <v>2478</v>
      </c>
      <c r="L2713" s="543" t="s">
        <v>2478</v>
      </c>
      <c r="M2713" s="543" t="s">
        <v>2478</v>
      </c>
      <c r="N2713" s="543" t="s">
        <v>2478</v>
      </c>
      <c r="O2713" s="543" t="s">
        <v>2478</v>
      </c>
      <c r="P2713" s="543" t="s">
        <v>2478</v>
      </c>
      <c r="Q2713" s="547">
        <v>45040.708333333336</v>
      </c>
      <c r="R2713" s="543" t="s">
        <v>2478</v>
      </c>
      <c r="S2713" s="543" t="s">
        <v>2478</v>
      </c>
    </row>
    <row r="2714" spans="1:19">
      <c r="A2714" s="540" t="s">
        <v>8126</v>
      </c>
      <c r="B2714" s="541"/>
      <c r="C2714" s="541"/>
      <c r="D2714" s="542">
        <v>30059</v>
      </c>
      <c r="E2714" s="542">
        <v>30059</v>
      </c>
      <c r="F2714" s="542" t="s">
        <v>8855</v>
      </c>
      <c r="G2714" s="540" t="s">
        <v>8856</v>
      </c>
      <c r="H2714" s="542" t="s">
        <v>2469</v>
      </c>
      <c r="I2714" s="542" t="s">
        <v>2469</v>
      </c>
      <c r="J2714" s="542" t="s">
        <v>7421</v>
      </c>
      <c r="K2714" s="540" t="s">
        <v>2478</v>
      </c>
      <c r="L2714" s="540" t="s">
        <v>2478</v>
      </c>
      <c r="M2714" s="540" t="s">
        <v>2478</v>
      </c>
      <c r="N2714" s="540" t="s">
        <v>2478</v>
      </c>
      <c r="O2714" s="540" t="s">
        <v>2478</v>
      </c>
      <c r="P2714" s="540" t="s">
        <v>2478</v>
      </c>
      <c r="Q2714" s="546">
        <v>45040.708333333336</v>
      </c>
      <c r="R2714" s="540" t="s">
        <v>2478</v>
      </c>
      <c r="S2714" s="540" t="s">
        <v>2478</v>
      </c>
    </row>
    <row r="2715" spans="1:19">
      <c r="A2715" s="543" t="s">
        <v>8126</v>
      </c>
      <c r="B2715" s="544"/>
      <c r="C2715" s="544"/>
      <c r="D2715" s="545">
        <v>30059</v>
      </c>
      <c r="E2715" s="545">
        <v>30059</v>
      </c>
      <c r="F2715" s="545" t="s">
        <v>8857</v>
      </c>
      <c r="G2715" s="543" t="s">
        <v>8858</v>
      </c>
      <c r="H2715" s="545" t="s">
        <v>2469</v>
      </c>
      <c r="I2715" s="545" t="s">
        <v>2469</v>
      </c>
      <c r="J2715" s="545" t="s">
        <v>7421</v>
      </c>
      <c r="K2715" s="543" t="s">
        <v>8859</v>
      </c>
      <c r="L2715" s="543" t="s">
        <v>2478</v>
      </c>
      <c r="M2715" s="543" t="s">
        <v>2478</v>
      </c>
      <c r="N2715" s="543" t="s">
        <v>2478</v>
      </c>
      <c r="O2715" s="543" t="s">
        <v>2478</v>
      </c>
      <c r="P2715" s="543" t="s">
        <v>2478</v>
      </c>
      <c r="Q2715" s="547">
        <v>45040.708333333336</v>
      </c>
      <c r="R2715" s="543" t="s">
        <v>2478</v>
      </c>
      <c r="S2715" s="543" t="s">
        <v>2478</v>
      </c>
    </row>
    <row r="2716" spans="1:19">
      <c r="A2716" s="540" t="s">
        <v>8126</v>
      </c>
      <c r="B2716" s="541"/>
      <c r="C2716" s="541"/>
      <c r="D2716" s="542">
        <v>30059</v>
      </c>
      <c r="E2716" s="542">
        <v>30059</v>
      </c>
      <c r="F2716" s="542" t="s">
        <v>8860</v>
      </c>
      <c r="G2716" s="540" t="s">
        <v>8861</v>
      </c>
      <c r="H2716" s="542" t="s">
        <v>2469</v>
      </c>
      <c r="I2716" s="542" t="s">
        <v>2469</v>
      </c>
      <c r="J2716" s="542" t="s">
        <v>7421</v>
      </c>
      <c r="K2716" s="540" t="s">
        <v>8859</v>
      </c>
      <c r="L2716" s="540" t="s">
        <v>2478</v>
      </c>
      <c r="M2716" s="540" t="s">
        <v>2478</v>
      </c>
      <c r="N2716" s="540" t="s">
        <v>2478</v>
      </c>
      <c r="O2716" s="540" t="s">
        <v>2478</v>
      </c>
      <c r="P2716" s="540" t="s">
        <v>2478</v>
      </c>
      <c r="Q2716" s="546">
        <v>45040.708333333336</v>
      </c>
      <c r="R2716" s="540" t="s">
        <v>2478</v>
      </c>
      <c r="S2716" s="540" t="s">
        <v>2478</v>
      </c>
    </row>
    <row r="2717" spans="1:19">
      <c r="A2717" s="543" t="s">
        <v>8126</v>
      </c>
      <c r="B2717" s="544"/>
      <c r="C2717" s="544"/>
      <c r="D2717" s="545">
        <v>30059</v>
      </c>
      <c r="E2717" s="545">
        <v>30059</v>
      </c>
      <c r="F2717" s="545" t="s">
        <v>8862</v>
      </c>
      <c r="G2717" s="543" t="s">
        <v>8863</v>
      </c>
      <c r="H2717" s="545" t="s">
        <v>2469</v>
      </c>
      <c r="I2717" s="545" t="s">
        <v>2469</v>
      </c>
      <c r="J2717" s="545" t="s">
        <v>7421</v>
      </c>
      <c r="K2717" s="543" t="s">
        <v>8859</v>
      </c>
      <c r="L2717" s="543" t="s">
        <v>2478</v>
      </c>
      <c r="M2717" s="543" t="s">
        <v>2478</v>
      </c>
      <c r="N2717" s="543" t="s">
        <v>2478</v>
      </c>
      <c r="O2717" s="543" t="s">
        <v>2478</v>
      </c>
      <c r="P2717" s="543" t="s">
        <v>2478</v>
      </c>
      <c r="Q2717" s="547">
        <v>45040.708333333336</v>
      </c>
      <c r="R2717" s="543" t="s">
        <v>2478</v>
      </c>
      <c r="S2717" s="543" t="s">
        <v>2478</v>
      </c>
    </row>
    <row r="2718" spans="1:19">
      <c r="A2718" s="540" t="s">
        <v>8126</v>
      </c>
      <c r="B2718" s="542">
        <v>108040</v>
      </c>
      <c r="C2718" s="542">
        <v>757699</v>
      </c>
      <c r="D2718" s="542">
        <v>30059</v>
      </c>
      <c r="E2718" s="542" t="s">
        <v>8650</v>
      </c>
      <c r="F2718" s="542" t="s">
        <v>8864</v>
      </c>
      <c r="G2718" s="540" t="s">
        <v>8865</v>
      </c>
      <c r="H2718" s="542" t="s">
        <v>2546</v>
      </c>
      <c r="I2718" s="542" t="s">
        <v>2469</v>
      </c>
      <c r="J2718" s="542" t="s">
        <v>7440</v>
      </c>
      <c r="K2718" s="540" t="s">
        <v>8859</v>
      </c>
      <c r="L2718" s="540" t="s">
        <v>2546</v>
      </c>
      <c r="M2718" s="540" t="s">
        <v>6209</v>
      </c>
      <c r="N2718" s="540" t="s">
        <v>2210</v>
      </c>
      <c r="O2718" s="546">
        <v>45365.333333333336</v>
      </c>
      <c r="P2718" s="546">
        <v>45365.333333333336</v>
      </c>
      <c r="Q2718" s="546">
        <v>45727.708333333336</v>
      </c>
      <c r="R2718" s="546">
        <v>45727</v>
      </c>
      <c r="S2718" s="546">
        <v>45966.678159722222</v>
      </c>
    </row>
    <row r="2719" spans="1:19">
      <c r="A2719" s="543" t="s">
        <v>8126</v>
      </c>
      <c r="B2719" s="544"/>
      <c r="C2719" s="544"/>
      <c r="D2719" s="545">
        <v>30059</v>
      </c>
      <c r="E2719" s="545">
        <v>30059</v>
      </c>
      <c r="F2719" s="545" t="s">
        <v>8866</v>
      </c>
      <c r="G2719" s="543" t="s">
        <v>8867</v>
      </c>
      <c r="H2719" s="545" t="s">
        <v>2469</v>
      </c>
      <c r="I2719" s="545" t="s">
        <v>2469</v>
      </c>
      <c r="J2719" s="545" t="s">
        <v>7421</v>
      </c>
      <c r="K2719" s="543" t="s">
        <v>8859</v>
      </c>
      <c r="L2719" s="543" t="s">
        <v>2478</v>
      </c>
      <c r="M2719" s="543" t="s">
        <v>2478</v>
      </c>
      <c r="N2719" s="543" t="s">
        <v>2478</v>
      </c>
      <c r="O2719" s="543" t="s">
        <v>2478</v>
      </c>
      <c r="P2719" s="543" t="s">
        <v>2478</v>
      </c>
      <c r="Q2719" s="547">
        <v>45040.708333333336</v>
      </c>
      <c r="R2719" s="543" t="s">
        <v>2478</v>
      </c>
      <c r="S2719" s="543" t="s">
        <v>2478</v>
      </c>
    </row>
    <row r="2720" spans="1:19">
      <c r="A2720" s="540" t="s">
        <v>8126</v>
      </c>
      <c r="B2720" s="541"/>
      <c r="C2720" s="541"/>
      <c r="D2720" s="542">
        <v>30059</v>
      </c>
      <c r="E2720" s="542">
        <v>30059</v>
      </c>
      <c r="F2720" s="542" t="s">
        <v>8868</v>
      </c>
      <c r="G2720" s="540" t="s">
        <v>8869</v>
      </c>
      <c r="H2720" s="542" t="s">
        <v>2469</v>
      </c>
      <c r="I2720" s="542" t="s">
        <v>2469</v>
      </c>
      <c r="J2720" s="542" t="s">
        <v>7421</v>
      </c>
      <c r="K2720" s="540" t="s">
        <v>2478</v>
      </c>
      <c r="L2720" s="540" t="s">
        <v>2478</v>
      </c>
      <c r="M2720" s="540" t="s">
        <v>2478</v>
      </c>
      <c r="N2720" s="540" t="s">
        <v>2478</v>
      </c>
      <c r="O2720" s="540" t="s">
        <v>2478</v>
      </c>
      <c r="P2720" s="540" t="s">
        <v>2478</v>
      </c>
      <c r="Q2720" s="546">
        <v>45040.708333333336</v>
      </c>
      <c r="R2720" s="540" t="s">
        <v>2478</v>
      </c>
      <c r="S2720" s="540" t="s">
        <v>2478</v>
      </c>
    </row>
    <row r="2721" spans="1:19">
      <c r="A2721" s="543" t="s">
        <v>8126</v>
      </c>
      <c r="B2721" s="544"/>
      <c r="C2721" s="544"/>
      <c r="D2721" s="545">
        <v>30059</v>
      </c>
      <c r="E2721" s="545">
        <v>30059</v>
      </c>
      <c r="F2721" s="545" t="s">
        <v>8870</v>
      </c>
      <c r="G2721" s="543" t="s">
        <v>8871</v>
      </c>
      <c r="H2721" s="545" t="s">
        <v>2469</v>
      </c>
      <c r="I2721" s="545" t="s">
        <v>2469</v>
      </c>
      <c r="J2721" s="545" t="s">
        <v>7421</v>
      </c>
      <c r="K2721" s="543" t="s">
        <v>2478</v>
      </c>
      <c r="L2721" s="543" t="s">
        <v>2478</v>
      </c>
      <c r="M2721" s="543" t="s">
        <v>2478</v>
      </c>
      <c r="N2721" s="543" t="s">
        <v>2478</v>
      </c>
      <c r="O2721" s="543" t="s">
        <v>2478</v>
      </c>
      <c r="P2721" s="543" t="s">
        <v>2478</v>
      </c>
      <c r="Q2721" s="547">
        <v>45040.708333333336</v>
      </c>
      <c r="R2721" s="543" t="s">
        <v>2478</v>
      </c>
      <c r="S2721" s="543" t="s">
        <v>2478</v>
      </c>
    </row>
    <row r="2722" spans="1:19">
      <c r="A2722" s="540" t="s">
        <v>8126</v>
      </c>
      <c r="B2722" s="541"/>
      <c r="C2722" s="541"/>
      <c r="D2722" s="542">
        <v>30059</v>
      </c>
      <c r="E2722" s="542">
        <v>30059</v>
      </c>
      <c r="F2722" s="542" t="s">
        <v>8872</v>
      </c>
      <c r="G2722" s="540" t="s">
        <v>8873</v>
      </c>
      <c r="H2722" s="542" t="s">
        <v>2469</v>
      </c>
      <c r="I2722" s="542" t="s">
        <v>2469</v>
      </c>
      <c r="J2722" s="542" t="s">
        <v>7421</v>
      </c>
      <c r="K2722" s="540" t="s">
        <v>2478</v>
      </c>
      <c r="L2722" s="540" t="s">
        <v>2478</v>
      </c>
      <c r="M2722" s="540" t="s">
        <v>2478</v>
      </c>
      <c r="N2722" s="540" t="s">
        <v>2478</v>
      </c>
      <c r="O2722" s="540" t="s">
        <v>2478</v>
      </c>
      <c r="P2722" s="540" t="s">
        <v>2478</v>
      </c>
      <c r="Q2722" s="546">
        <v>45040.708333333336</v>
      </c>
      <c r="R2722" s="540" t="s">
        <v>2478</v>
      </c>
      <c r="S2722" s="540" t="s">
        <v>2478</v>
      </c>
    </row>
    <row r="2723" spans="1:19">
      <c r="A2723" s="543" t="s">
        <v>8126</v>
      </c>
      <c r="B2723" s="544"/>
      <c r="C2723" s="544"/>
      <c r="D2723" s="545">
        <v>30059</v>
      </c>
      <c r="E2723" s="545">
        <v>30059</v>
      </c>
      <c r="F2723" s="545" t="s">
        <v>8874</v>
      </c>
      <c r="G2723" s="543" t="s">
        <v>8875</v>
      </c>
      <c r="H2723" s="545" t="s">
        <v>2469</v>
      </c>
      <c r="I2723" s="545" t="s">
        <v>2469</v>
      </c>
      <c r="J2723" s="545" t="s">
        <v>7421</v>
      </c>
      <c r="K2723" s="543" t="s">
        <v>2478</v>
      </c>
      <c r="L2723" s="543" t="s">
        <v>2478</v>
      </c>
      <c r="M2723" s="543" t="s">
        <v>2478</v>
      </c>
      <c r="N2723" s="543" t="s">
        <v>2478</v>
      </c>
      <c r="O2723" s="543" t="s">
        <v>2478</v>
      </c>
      <c r="P2723" s="543" t="s">
        <v>2478</v>
      </c>
      <c r="Q2723" s="547">
        <v>45040.708333333336</v>
      </c>
      <c r="R2723" s="543" t="s">
        <v>2478</v>
      </c>
      <c r="S2723" s="543" t="s">
        <v>2478</v>
      </c>
    </row>
    <row r="2724" spans="1:19">
      <c r="A2724" s="540" t="s">
        <v>8126</v>
      </c>
      <c r="B2724" s="541"/>
      <c r="C2724" s="541"/>
      <c r="D2724" s="542">
        <v>30059</v>
      </c>
      <c r="E2724" s="542">
        <v>30059</v>
      </c>
      <c r="F2724" s="542" t="s">
        <v>8876</v>
      </c>
      <c r="G2724" s="540" t="s">
        <v>8877</v>
      </c>
      <c r="H2724" s="542" t="s">
        <v>2469</v>
      </c>
      <c r="I2724" s="542" t="s">
        <v>2469</v>
      </c>
      <c r="J2724" s="542" t="s">
        <v>7421</v>
      </c>
      <c r="K2724" s="540" t="s">
        <v>2478</v>
      </c>
      <c r="L2724" s="540" t="s">
        <v>2478</v>
      </c>
      <c r="M2724" s="540" t="s">
        <v>2478</v>
      </c>
      <c r="N2724" s="540" t="s">
        <v>2478</v>
      </c>
      <c r="O2724" s="540" t="s">
        <v>2478</v>
      </c>
      <c r="P2724" s="540" t="s">
        <v>2478</v>
      </c>
      <c r="Q2724" s="546">
        <v>45040.708333333336</v>
      </c>
      <c r="R2724" s="540" t="s">
        <v>2478</v>
      </c>
      <c r="S2724" s="540" t="s">
        <v>2478</v>
      </c>
    </row>
    <row r="2725" spans="1:19">
      <c r="A2725" s="543" t="s">
        <v>8126</v>
      </c>
      <c r="B2725" s="544"/>
      <c r="C2725" s="544"/>
      <c r="D2725" s="545">
        <v>30059</v>
      </c>
      <c r="E2725" s="545" t="s">
        <v>8655</v>
      </c>
      <c r="F2725" s="545" t="s">
        <v>8878</v>
      </c>
      <c r="G2725" s="543" t="s">
        <v>8879</v>
      </c>
      <c r="H2725" s="545" t="s">
        <v>2469</v>
      </c>
      <c r="I2725" s="545" t="s">
        <v>2469</v>
      </c>
      <c r="J2725" s="545" t="s">
        <v>7421</v>
      </c>
      <c r="K2725" s="543" t="s">
        <v>2478</v>
      </c>
      <c r="L2725" s="543" t="s">
        <v>2478</v>
      </c>
      <c r="M2725" s="543" t="s">
        <v>2478</v>
      </c>
      <c r="N2725" s="543" t="s">
        <v>2478</v>
      </c>
      <c r="O2725" s="543" t="s">
        <v>2478</v>
      </c>
      <c r="P2725" s="543" t="s">
        <v>2478</v>
      </c>
      <c r="Q2725" s="543" t="s">
        <v>2478</v>
      </c>
      <c r="R2725" s="543" t="s">
        <v>2478</v>
      </c>
      <c r="S2725" s="543" t="s">
        <v>2478</v>
      </c>
    </row>
    <row r="2726" spans="1:19">
      <c r="A2726" s="540" t="s">
        <v>8126</v>
      </c>
      <c r="B2726" s="541"/>
      <c r="C2726" s="541"/>
      <c r="D2726" s="542">
        <v>30059</v>
      </c>
      <c r="E2726" s="542">
        <v>30059</v>
      </c>
      <c r="F2726" s="542" t="s">
        <v>8880</v>
      </c>
      <c r="G2726" s="540" t="s">
        <v>8881</v>
      </c>
      <c r="H2726" s="542" t="s">
        <v>2469</v>
      </c>
      <c r="I2726" s="542" t="s">
        <v>2469</v>
      </c>
      <c r="J2726" s="542" t="s">
        <v>7421</v>
      </c>
      <c r="K2726" s="540" t="s">
        <v>8859</v>
      </c>
      <c r="L2726" s="540" t="s">
        <v>2478</v>
      </c>
      <c r="M2726" s="540" t="s">
        <v>2478</v>
      </c>
      <c r="N2726" s="540" t="s">
        <v>2478</v>
      </c>
      <c r="O2726" s="540" t="s">
        <v>2478</v>
      </c>
      <c r="P2726" s="540" t="s">
        <v>2478</v>
      </c>
      <c r="Q2726" s="546">
        <v>45040.708333333336</v>
      </c>
      <c r="R2726" s="540" t="s">
        <v>2478</v>
      </c>
      <c r="S2726" s="540" t="s">
        <v>2478</v>
      </c>
    </row>
    <row r="2727" spans="1:19">
      <c r="A2727" s="543" t="s">
        <v>8126</v>
      </c>
      <c r="B2727" s="544"/>
      <c r="C2727" s="544"/>
      <c r="D2727" s="545">
        <v>30059</v>
      </c>
      <c r="E2727" s="545">
        <v>30059</v>
      </c>
      <c r="F2727" s="545" t="s">
        <v>8882</v>
      </c>
      <c r="G2727" s="543" t="s">
        <v>8883</v>
      </c>
      <c r="H2727" s="545" t="s">
        <v>2469</v>
      </c>
      <c r="I2727" s="545" t="s">
        <v>2469</v>
      </c>
      <c r="J2727" s="545" t="s">
        <v>7421</v>
      </c>
      <c r="K2727" s="543" t="s">
        <v>2478</v>
      </c>
      <c r="L2727" s="543" t="s">
        <v>2478</v>
      </c>
      <c r="M2727" s="543" t="s">
        <v>2478</v>
      </c>
      <c r="N2727" s="543" t="s">
        <v>2478</v>
      </c>
      <c r="O2727" s="543" t="s">
        <v>2478</v>
      </c>
      <c r="P2727" s="543" t="s">
        <v>2478</v>
      </c>
      <c r="Q2727" s="547">
        <v>45040.708333333336</v>
      </c>
      <c r="R2727" s="543" t="s">
        <v>2478</v>
      </c>
      <c r="S2727" s="543" t="s">
        <v>2478</v>
      </c>
    </row>
    <row r="2728" spans="1:19">
      <c r="A2728" s="540" t="s">
        <v>8126</v>
      </c>
      <c r="B2728" s="541"/>
      <c r="C2728" s="541"/>
      <c r="D2728" s="542">
        <v>30059</v>
      </c>
      <c r="E2728" s="542">
        <v>30059</v>
      </c>
      <c r="F2728" s="542" t="s">
        <v>8884</v>
      </c>
      <c r="G2728" s="540" t="s">
        <v>8885</v>
      </c>
      <c r="H2728" s="542" t="s">
        <v>2469</v>
      </c>
      <c r="I2728" s="542" t="s">
        <v>2469</v>
      </c>
      <c r="J2728" s="542" t="s">
        <v>7421</v>
      </c>
      <c r="K2728" s="540" t="s">
        <v>8859</v>
      </c>
      <c r="L2728" s="540" t="s">
        <v>2478</v>
      </c>
      <c r="M2728" s="540" t="s">
        <v>2478</v>
      </c>
      <c r="N2728" s="540" t="s">
        <v>2478</v>
      </c>
      <c r="O2728" s="540" t="s">
        <v>2478</v>
      </c>
      <c r="P2728" s="540" t="s">
        <v>2478</v>
      </c>
      <c r="Q2728" s="546">
        <v>45040.708333333336</v>
      </c>
      <c r="R2728" s="540" t="s">
        <v>2478</v>
      </c>
      <c r="S2728" s="540" t="s">
        <v>2478</v>
      </c>
    </row>
    <row r="2729" spans="1:19">
      <c r="A2729" s="543" t="s">
        <v>8126</v>
      </c>
      <c r="B2729" s="544"/>
      <c r="C2729" s="544"/>
      <c r="D2729" s="545">
        <v>30059</v>
      </c>
      <c r="E2729" s="545">
        <v>30059</v>
      </c>
      <c r="F2729" s="545" t="s">
        <v>8886</v>
      </c>
      <c r="G2729" s="543" t="s">
        <v>8887</v>
      </c>
      <c r="H2729" s="545" t="s">
        <v>2469</v>
      </c>
      <c r="I2729" s="545" t="s">
        <v>2469</v>
      </c>
      <c r="J2729" s="545" t="s">
        <v>7421</v>
      </c>
      <c r="K2729" s="543" t="s">
        <v>8859</v>
      </c>
      <c r="L2729" s="543" t="s">
        <v>2478</v>
      </c>
      <c r="M2729" s="543" t="s">
        <v>2478</v>
      </c>
      <c r="N2729" s="543" t="s">
        <v>2478</v>
      </c>
      <c r="O2729" s="543" t="s">
        <v>2478</v>
      </c>
      <c r="P2729" s="543" t="s">
        <v>2478</v>
      </c>
      <c r="Q2729" s="547">
        <v>45040.708333333336</v>
      </c>
      <c r="R2729" s="543" t="s">
        <v>2478</v>
      </c>
      <c r="S2729" s="543" t="s">
        <v>2478</v>
      </c>
    </row>
    <row r="2730" spans="1:19">
      <c r="A2730" s="540" t="s">
        <v>8126</v>
      </c>
      <c r="B2730" s="541"/>
      <c r="C2730" s="541"/>
      <c r="D2730" s="542">
        <v>30059</v>
      </c>
      <c r="E2730" s="542">
        <v>30059</v>
      </c>
      <c r="F2730" s="542" t="s">
        <v>8888</v>
      </c>
      <c r="G2730" s="540" t="s">
        <v>8889</v>
      </c>
      <c r="H2730" s="542" t="s">
        <v>2469</v>
      </c>
      <c r="I2730" s="542" t="s">
        <v>2469</v>
      </c>
      <c r="J2730" s="542" t="s">
        <v>7421</v>
      </c>
      <c r="K2730" s="540" t="s">
        <v>2478</v>
      </c>
      <c r="L2730" s="540" t="s">
        <v>2478</v>
      </c>
      <c r="M2730" s="540" t="s">
        <v>2478</v>
      </c>
      <c r="N2730" s="540" t="s">
        <v>2478</v>
      </c>
      <c r="O2730" s="540" t="s">
        <v>2478</v>
      </c>
      <c r="P2730" s="540" t="s">
        <v>2478</v>
      </c>
      <c r="Q2730" s="546">
        <v>45040.708333333336</v>
      </c>
      <c r="R2730" s="540" t="s">
        <v>2478</v>
      </c>
      <c r="S2730" s="540" t="s">
        <v>2478</v>
      </c>
    </row>
    <row r="2731" spans="1:19">
      <c r="A2731" s="543" t="s">
        <v>8126</v>
      </c>
      <c r="B2731" s="544"/>
      <c r="C2731" s="544"/>
      <c r="D2731" s="545">
        <v>30059</v>
      </c>
      <c r="E2731" s="545">
        <v>30059</v>
      </c>
      <c r="F2731" s="545" t="s">
        <v>8890</v>
      </c>
      <c r="G2731" s="543" t="s">
        <v>8891</v>
      </c>
      <c r="H2731" s="545" t="s">
        <v>2469</v>
      </c>
      <c r="I2731" s="545" t="s">
        <v>2469</v>
      </c>
      <c r="J2731" s="545" t="s">
        <v>7421</v>
      </c>
      <c r="K2731" s="543" t="s">
        <v>2478</v>
      </c>
      <c r="L2731" s="543" t="s">
        <v>2478</v>
      </c>
      <c r="M2731" s="543" t="s">
        <v>2478</v>
      </c>
      <c r="N2731" s="543" t="s">
        <v>2478</v>
      </c>
      <c r="O2731" s="543" t="s">
        <v>2478</v>
      </c>
      <c r="P2731" s="543" t="s">
        <v>2478</v>
      </c>
      <c r="Q2731" s="547">
        <v>45040.708333333336</v>
      </c>
      <c r="R2731" s="543" t="s">
        <v>2478</v>
      </c>
      <c r="S2731" s="543" t="s">
        <v>2478</v>
      </c>
    </row>
    <row r="2732" spans="1:19">
      <c r="A2732" s="540" t="s">
        <v>8126</v>
      </c>
      <c r="B2732" s="541"/>
      <c r="C2732" s="541"/>
      <c r="D2732" s="542">
        <v>30059</v>
      </c>
      <c r="E2732" s="542">
        <v>30059</v>
      </c>
      <c r="F2732" s="542" t="s">
        <v>8892</v>
      </c>
      <c r="G2732" s="540" t="s">
        <v>8893</v>
      </c>
      <c r="H2732" s="542" t="s">
        <v>2469</v>
      </c>
      <c r="I2732" s="542" t="s">
        <v>2469</v>
      </c>
      <c r="J2732" s="542" t="s">
        <v>7421</v>
      </c>
      <c r="K2732" s="540" t="s">
        <v>2478</v>
      </c>
      <c r="L2732" s="540" t="s">
        <v>2478</v>
      </c>
      <c r="M2732" s="540" t="s">
        <v>2478</v>
      </c>
      <c r="N2732" s="540" t="s">
        <v>2478</v>
      </c>
      <c r="O2732" s="540" t="s">
        <v>2478</v>
      </c>
      <c r="P2732" s="540" t="s">
        <v>2478</v>
      </c>
      <c r="Q2732" s="546">
        <v>45040.708333333336</v>
      </c>
      <c r="R2732" s="540" t="s">
        <v>2478</v>
      </c>
      <c r="S2732" s="540" t="s">
        <v>2478</v>
      </c>
    </row>
    <row r="2733" spans="1:19">
      <c r="A2733" s="543" t="s">
        <v>8126</v>
      </c>
      <c r="B2733" s="544"/>
      <c r="C2733" s="544"/>
      <c r="D2733" s="545">
        <v>30059</v>
      </c>
      <c r="E2733" s="545">
        <v>30059</v>
      </c>
      <c r="F2733" s="545" t="s">
        <v>8894</v>
      </c>
      <c r="G2733" s="543" t="s">
        <v>8895</v>
      </c>
      <c r="H2733" s="545" t="s">
        <v>2469</v>
      </c>
      <c r="I2733" s="545" t="s">
        <v>2469</v>
      </c>
      <c r="J2733" s="545" t="s">
        <v>7421</v>
      </c>
      <c r="K2733" s="543" t="s">
        <v>2478</v>
      </c>
      <c r="L2733" s="543" t="s">
        <v>2478</v>
      </c>
      <c r="M2733" s="543" t="s">
        <v>2478</v>
      </c>
      <c r="N2733" s="543" t="s">
        <v>2478</v>
      </c>
      <c r="O2733" s="543" t="s">
        <v>2478</v>
      </c>
      <c r="P2733" s="543" t="s">
        <v>2478</v>
      </c>
      <c r="Q2733" s="547">
        <v>45040.708333333336</v>
      </c>
      <c r="R2733" s="543" t="s">
        <v>2478</v>
      </c>
      <c r="S2733" s="543" t="s">
        <v>2478</v>
      </c>
    </row>
    <row r="2734" spans="1:19">
      <c r="A2734" s="540" t="s">
        <v>8126</v>
      </c>
      <c r="B2734" s="541"/>
      <c r="C2734" s="541"/>
      <c r="D2734" s="542">
        <v>30059</v>
      </c>
      <c r="E2734" s="542">
        <v>30059</v>
      </c>
      <c r="F2734" s="542" t="s">
        <v>8896</v>
      </c>
      <c r="G2734" s="540" t="s">
        <v>8897</v>
      </c>
      <c r="H2734" s="542" t="s">
        <v>2469</v>
      </c>
      <c r="I2734" s="542" t="s">
        <v>2469</v>
      </c>
      <c r="J2734" s="542" t="s">
        <v>7421</v>
      </c>
      <c r="K2734" s="540" t="s">
        <v>2478</v>
      </c>
      <c r="L2734" s="540" t="s">
        <v>2478</v>
      </c>
      <c r="M2734" s="540" t="s">
        <v>2478</v>
      </c>
      <c r="N2734" s="540" t="s">
        <v>2478</v>
      </c>
      <c r="O2734" s="540" t="s">
        <v>2478</v>
      </c>
      <c r="P2734" s="540" t="s">
        <v>2478</v>
      </c>
      <c r="Q2734" s="546">
        <v>45040.708333333336</v>
      </c>
      <c r="R2734" s="540" t="s">
        <v>2478</v>
      </c>
      <c r="S2734" s="540" t="s">
        <v>2478</v>
      </c>
    </row>
    <row r="2735" spans="1:19">
      <c r="A2735" s="543" t="s">
        <v>8126</v>
      </c>
      <c r="B2735" s="544"/>
      <c r="C2735" s="544"/>
      <c r="D2735" s="545">
        <v>30059</v>
      </c>
      <c r="E2735" s="545">
        <v>30059</v>
      </c>
      <c r="F2735" s="545" t="s">
        <v>8898</v>
      </c>
      <c r="G2735" s="543" t="s">
        <v>8899</v>
      </c>
      <c r="H2735" s="545" t="s">
        <v>2469</v>
      </c>
      <c r="I2735" s="545" t="s">
        <v>2469</v>
      </c>
      <c r="J2735" s="545" t="s">
        <v>7421</v>
      </c>
      <c r="K2735" s="543" t="s">
        <v>2478</v>
      </c>
      <c r="L2735" s="543" t="s">
        <v>2478</v>
      </c>
      <c r="M2735" s="543" t="s">
        <v>2478</v>
      </c>
      <c r="N2735" s="543" t="s">
        <v>2478</v>
      </c>
      <c r="O2735" s="543" t="s">
        <v>2478</v>
      </c>
      <c r="P2735" s="543" t="s">
        <v>2478</v>
      </c>
      <c r="Q2735" s="547">
        <v>45040.708333333336</v>
      </c>
      <c r="R2735" s="543" t="s">
        <v>2478</v>
      </c>
      <c r="S2735" s="543" t="s">
        <v>2478</v>
      </c>
    </row>
    <row r="2736" spans="1:19">
      <c r="A2736" s="540" t="s">
        <v>8126</v>
      </c>
      <c r="B2736" s="541"/>
      <c r="C2736" s="541"/>
      <c r="D2736" s="542">
        <v>30059</v>
      </c>
      <c r="E2736" s="542">
        <v>30059</v>
      </c>
      <c r="F2736" s="542" t="s">
        <v>8900</v>
      </c>
      <c r="G2736" s="540" t="s">
        <v>8901</v>
      </c>
      <c r="H2736" s="542" t="s">
        <v>2469</v>
      </c>
      <c r="I2736" s="542" t="s">
        <v>2469</v>
      </c>
      <c r="J2736" s="542" t="s">
        <v>7421</v>
      </c>
      <c r="K2736" s="540" t="s">
        <v>2478</v>
      </c>
      <c r="L2736" s="540" t="s">
        <v>2478</v>
      </c>
      <c r="M2736" s="540" t="s">
        <v>2478</v>
      </c>
      <c r="N2736" s="540" t="s">
        <v>2478</v>
      </c>
      <c r="O2736" s="540" t="s">
        <v>2478</v>
      </c>
      <c r="P2736" s="540" t="s">
        <v>2478</v>
      </c>
      <c r="Q2736" s="546">
        <v>45040.708333333336</v>
      </c>
      <c r="R2736" s="540" t="s">
        <v>2478</v>
      </c>
      <c r="S2736" s="540" t="s">
        <v>2478</v>
      </c>
    </row>
    <row r="2737" spans="1:19">
      <c r="A2737" s="543" t="s">
        <v>8126</v>
      </c>
      <c r="B2737" s="544"/>
      <c r="C2737" s="544"/>
      <c r="D2737" s="545">
        <v>30059</v>
      </c>
      <c r="E2737" s="545">
        <v>30059</v>
      </c>
      <c r="F2737" s="545" t="s">
        <v>8902</v>
      </c>
      <c r="G2737" s="543" t="s">
        <v>8903</v>
      </c>
      <c r="H2737" s="545" t="s">
        <v>2469</v>
      </c>
      <c r="I2737" s="545" t="s">
        <v>2469</v>
      </c>
      <c r="J2737" s="545" t="s">
        <v>7421</v>
      </c>
      <c r="K2737" s="543" t="s">
        <v>2478</v>
      </c>
      <c r="L2737" s="543" t="s">
        <v>2478</v>
      </c>
      <c r="M2737" s="543" t="s">
        <v>2478</v>
      </c>
      <c r="N2737" s="543" t="s">
        <v>2478</v>
      </c>
      <c r="O2737" s="543" t="s">
        <v>2478</v>
      </c>
      <c r="P2737" s="543" t="s">
        <v>2478</v>
      </c>
      <c r="Q2737" s="547">
        <v>45040.708333333336</v>
      </c>
      <c r="R2737" s="543" t="s">
        <v>2478</v>
      </c>
      <c r="S2737" s="543" t="s">
        <v>2478</v>
      </c>
    </row>
    <row r="2738" spans="1:19">
      <c r="A2738" s="540" t="s">
        <v>8126</v>
      </c>
      <c r="B2738" s="541"/>
      <c r="C2738" s="541"/>
      <c r="D2738" s="542">
        <v>30059</v>
      </c>
      <c r="E2738" s="542">
        <v>30059</v>
      </c>
      <c r="F2738" s="542" t="s">
        <v>8904</v>
      </c>
      <c r="G2738" s="540" t="s">
        <v>8905</v>
      </c>
      <c r="H2738" s="542" t="s">
        <v>2469</v>
      </c>
      <c r="I2738" s="542" t="s">
        <v>2469</v>
      </c>
      <c r="J2738" s="542" t="s">
        <v>7421</v>
      </c>
      <c r="K2738" s="540" t="s">
        <v>2478</v>
      </c>
      <c r="L2738" s="540" t="s">
        <v>2478</v>
      </c>
      <c r="M2738" s="540" t="s">
        <v>2478</v>
      </c>
      <c r="N2738" s="540" t="s">
        <v>2478</v>
      </c>
      <c r="O2738" s="540" t="s">
        <v>2478</v>
      </c>
      <c r="P2738" s="540" t="s">
        <v>2478</v>
      </c>
      <c r="Q2738" s="546">
        <v>45040.708333333336</v>
      </c>
      <c r="R2738" s="540" t="s">
        <v>2478</v>
      </c>
      <c r="S2738" s="540" t="s">
        <v>2478</v>
      </c>
    </row>
    <row r="2739" spans="1:19">
      <c r="A2739" s="543" t="s">
        <v>8126</v>
      </c>
      <c r="B2739" s="544"/>
      <c r="C2739" s="544"/>
      <c r="D2739" s="545">
        <v>30059</v>
      </c>
      <c r="E2739" s="545">
        <v>30059</v>
      </c>
      <c r="F2739" s="545" t="s">
        <v>8906</v>
      </c>
      <c r="G2739" s="543" t="s">
        <v>8907</v>
      </c>
      <c r="H2739" s="545" t="s">
        <v>2469</v>
      </c>
      <c r="I2739" s="545" t="s">
        <v>2469</v>
      </c>
      <c r="J2739" s="545" t="s">
        <v>7421</v>
      </c>
      <c r="K2739" s="543" t="s">
        <v>2478</v>
      </c>
      <c r="L2739" s="543" t="s">
        <v>2478</v>
      </c>
      <c r="M2739" s="543" t="s">
        <v>2478</v>
      </c>
      <c r="N2739" s="543" t="s">
        <v>2478</v>
      </c>
      <c r="O2739" s="543" t="s">
        <v>2478</v>
      </c>
      <c r="P2739" s="543" t="s">
        <v>2478</v>
      </c>
      <c r="Q2739" s="547">
        <v>45040.708333333336</v>
      </c>
      <c r="R2739" s="543" t="s">
        <v>2478</v>
      </c>
      <c r="S2739" s="543" t="s">
        <v>2478</v>
      </c>
    </row>
    <row r="2740" spans="1:19">
      <c r="A2740" s="540" t="s">
        <v>8126</v>
      </c>
      <c r="B2740" s="541"/>
      <c r="C2740" s="541"/>
      <c r="D2740" s="542">
        <v>30059</v>
      </c>
      <c r="E2740" s="542">
        <v>30059</v>
      </c>
      <c r="F2740" s="542" t="s">
        <v>8908</v>
      </c>
      <c r="G2740" s="540" t="s">
        <v>8909</v>
      </c>
      <c r="H2740" s="542" t="s">
        <v>2469</v>
      </c>
      <c r="I2740" s="542" t="s">
        <v>2469</v>
      </c>
      <c r="J2740" s="542" t="s">
        <v>7421</v>
      </c>
      <c r="K2740" s="540" t="s">
        <v>2478</v>
      </c>
      <c r="L2740" s="540" t="s">
        <v>2478</v>
      </c>
      <c r="M2740" s="540" t="s">
        <v>2478</v>
      </c>
      <c r="N2740" s="540" t="s">
        <v>2478</v>
      </c>
      <c r="O2740" s="540" t="s">
        <v>2478</v>
      </c>
      <c r="P2740" s="540" t="s">
        <v>2478</v>
      </c>
      <c r="Q2740" s="546">
        <v>45040.708333333336</v>
      </c>
      <c r="R2740" s="540" t="s">
        <v>2478</v>
      </c>
      <c r="S2740" s="540" t="s">
        <v>2478</v>
      </c>
    </row>
    <row r="2741" spans="1:19">
      <c r="A2741" s="543" t="s">
        <v>8126</v>
      </c>
      <c r="B2741" s="544"/>
      <c r="C2741" s="544"/>
      <c r="D2741" s="545">
        <v>30059</v>
      </c>
      <c r="E2741" s="545">
        <v>30059</v>
      </c>
      <c r="F2741" s="545" t="s">
        <v>8910</v>
      </c>
      <c r="G2741" s="543" t="s">
        <v>8911</v>
      </c>
      <c r="H2741" s="545" t="s">
        <v>2469</v>
      </c>
      <c r="I2741" s="545" t="s">
        <v>2469</v>
      </c>
      <c r="J2741" s="545" t="s">
        <v>7421</v>
      </c>
      <c r="K2741" s="543" t="s">
        <v>2478</v>
      </c>
      <c r="L2741" s="543" t="s">
        <v>2478</v>
      </c>
      <c r="M2741" s="543" t="s">
        <v>2478</v>
      </c>
      <c r="N2741" s="543" t="s">
        <v>2478</v>
      </c>
      <c r="O2741" s="543" t="s">
        <v>2478</v>
      </c>
      <c r="P2741" s="543" t="s">
        <v>2478</v>
      </c>
      <c r="Q2741" s="547">
        <v>45040.708333333336</v>
      </c>
      <c r="R2741" s="543" t="s">
        <v>2478</v>
      </c>
      <c r="S2741" s="543" t="s">
        <v>2478</v>
      </c>
    </row>
    <row r="2742" spans="1:19">
      <c r="A2742" s="540" t="s">
        <v>8126</v>
      </c>
      <c r="B2742" s="541"/>
      <c r="C2742" s="541"/>
      <c r="D2742" s="542">
        <v>30059</v>
      </c>
      <c r="E2742" s="542">
        <v>30059</v>
      </c>
      <c r="F2742" s="542" t="s">
        <v>8912</v>
      </c>
      <c r="G2742" s="540" t="s">
        <v>8913</v>
      </c>
      <c r="H2742" s="542" t="s">
        <v>2469</v>
      </c>
      <c r="I2742" s="542" t="s">
        <v>2469</v>
      </c>
      <c r="J2742" s="542" t="s">
        <v>7421</v>
      </c>
      <c r="K2742" s="540" t="s">
        <v>2478</v>
      </c>
      <c r="L2742" s="540" t="s">
        <v>2478</v>
      </c>
      <c r="M2742" s="540" t="s">
        <v>2478</v>
      </c>
      <c r="N2742" s="540" t="s">
        <v>2478</v>
      </c>
      <c r="O2742" s="540" t="s">
        <v>2478</v>
      </c>
      <c r="P2742" s="540" t="s">
        <v>2478</v>
      </c>
      <c r="Q2742" s="546">
        <v>45040.708333333336</v>
      </c>
      <c r="R2742" s="540" t="s">
        <v>2478</v>
      </c>
      <c r="S2742" s="540" t="s">
        <v>2478</v>
      </c>
    </row>
    <row r="2743" spans="1:19">
      <c r="A2743" s="543" t="s">
        <v>8126</v>
      </c>
      <c r="B2743" s="544"/>
      <c r="C2743" s="544"/>
      <c r="D2743" s="545">
        <v>30059</v>
      </c>
      <c r="E2743" s="545">
        <v>30059</v>
      </c>
      <c r="F2743" s="545" t="s">
        <v>8914</v>
      </c>
      <c r="G2743" s="543" t="s">
        <v>8915</v>
      </c>
      <c r="H2743" s="545" t="s">
        <v>2469</v>
      </c>
      <c r="I2743" s="545" t="s">
        <v>2469</v>
      </c>
      <c r="J2743" s="545" t="s">
        <v>7421</v>
      </c>
      <c r="K2743" s="543" t="s">
        <v>2478</v>
      </c>
      <c r="L2743" s="543" t="s">
        <v>2478</v>
      </c>
      <c r="M2743" s="543" t="s">
        <v>2478</v>
      </c>
      <c r="N2743" s="543" t="s">
        <v>2478</v>
      </c>
      <c r="O2743" s="543" t="s">
        <v>2478</v>
      </c>
      <c r="P2743" s="543" t="s">
        <v>2478</v>
      </c>
      <c r="Q2743" s="547">
        <v>45040.708333333336</v>
      </c>
      <c r="R2743" s="543" t="s">
        <v>2478</v>
      </c>
      <c r="S2743" s="543" t="s">
        <v>2478</v>
      </c>
    </row>
    <row r="2744" spans="1:19">
      <c r="A2744" s="540" t="s">
        <v>8126</v>
      </c>
      <c r="B2744" s="541"/>
      <c r="C2744" s="541"/>
      <c r="D2744" s="542">
        <v>30059</v>
      </c>
      <c r="E2744" s="542">
        <v>30059</v>
      </c>
      <c r="F2744" s="542" t="s">
        <v>8916</v>
      </c>
      <c r="G2744" s="540" t="s">
        <v>8917</v>
      </c>
      <c r="H2744" s="542" t="s">
        <v>2469</v>
      </c>
      <c r="I2744" s="542" t="s">
        <v>2469</v>
      </c>
      <c r="J2744" s="542" t="s">
        <v>7421</v>
      </c>
      <c r="K2744" s="540" t="s">
        <v>2478</v>
      </c>
      <c r="L2744" s="540" t="s">
        <v>2478</v>
      </c>
      <c r="M2744" s="540" t="s">
        <v>2478</v>
      </c>
      <c r="N2744" s="540" t="s">
        <v>2478</v>
      </c>
      <c r="O2744" s="540" t="s">
        <v>2478</v>
      </c>
      <c r="P2744" s="540" t="s">
        <v>2478</v>
      </c>
      <c r="Q2744" s="546">
        <v>45040.708333333336</v>
      </c>
      <c r="R2744" s="540" t="s">
        <v>2478</v>
      </c>
      <c r="S2744" s="540" t="s">
        <v>2478</v>
      </c>
    </row>
    <row r="2745" spans="1:19">
      <c r="A2745" s="543" t="s">
        <v>8126</v>
      </c>
      <c r="B2745" s="544"/>
      <c r="C2745" s="544"/>
      <c r="D2745" s="545">
        <v>30059</v>
      </c>
      <c r="E2745" s="545">
        <v>30059</v>
      </c>
      <c r="F2745" s="545" t="s">
        <v>8918</v>
      </c>
      <c r="G2745" s="543" t="s">
        <v>8919</v>
      </c>
      <c r="H2745" s="545" t="s">
        <v>2469</v>
      </c>
      <c r="I2745" s="545" t="s">
        <v>2469</v>
      </c>
      <c r="J2745" s="545" t="s">
        <v>7421</v>
      </c>
      <c r="K2745" s="543" t="s">
        <v>2478</v>
      </c>
      <c r="L2745" s="543" t="s">
        <v>2478</v>
      </c>
      <c r="M2745" s="543" t="s">
        <v>2478</v>
      </c>
      <c r="N2745" s="543" t="s">
        <v>2478</v>
      </c>
      <c r="O2745" s="543" t="s">
        <v>2478</v>
      </c>
      <c r="P2745" s="543" t="s">
        <v>2478</v>
      </c>
      <c r="Q2745" s="547">
        <v>45040.708333333336</v>
      </c>
      <c r="R2745" s="543" t="s">
        <v>2478</v>
      </c>
      <c r="S2745" s="543" t="s">
        <v>2478</v>
      </c>
    </row>
    <row r="2746" spans="1:19">
      <c r="A2746" s="540" t="s">
        <v>8126</v>
      </c>
      <c r="B2746" s="541"/>
      <c r="C2746" s="541"/>
      <c r="D2746" s="542">
        <v>30059</v>
      </c>
      <c r="E2746" s="542">
        <v>30059</v>
      </c>
      <c r="F2746" s="542" t="s">
        <v>8920</v>
      </c>
      <c r="G2746" s="540" t="s">
        <v>8921</v>
      </c>
      <c r="H2746" s="542" t="s">
        <v>2469</v>
      </c>
      <c r="I2746" s="542" t="s">
        <v>2469</v>
      </c>
      <c r="J2746" s="542" t="s">
        <v>7421</v>
      </c>
      <c r="K2746" s="540" t="s">
        <v>2478</v>
      </c>
      <c r="L2746" s="540" t="s">
        <v>2478</v>
      </c>
      <c r="M2746" s="540" t="s">
        <v>2478</v>
      </c>
      <c r="N2746" s="540" t="s">
        <v>2478</v>
      </c>
      <c r="O2746" s="540" t="s">
        <v>2478</v>
      </c>
      <c r="P2746" s="540" t="s">
        <v>2478</v>
      </c>
      <c r="Q2746" s="546">
        <v>45040.708333333336</v>
      </c>
      <c r="R2746" s="540" t="s">
        <v>2478</v>
      </c>
      <c r="S2746" s="540" t="s">
        <v>2478</v>
      </c>
    </row>
    <row r="2747" spans="1:19">
      <c r="A2747" s="543" t="s">
        <v>8126</v>
      </c>
      <c r="B2747" s="545">
        <v>108077</v>
      </c>
      <c r="C2747" s="545">
        <v>800286</v>
      </c>
      <c r="D2747" s="545">
        <v>30059</v>
      </c>
      <c r="E2747" s="545" t="s">
        <v>8617</v>
      </c>
      <c r="F2747" s="545" t="s">
        <v>8922</v>
      </c>
      <c r="G2747" s="543" t="s">
        <v>8923</v>
      </c>
      <c r="H2747" s="545" t="s">
        <v>2546</v>
      </c>
      <c r="I2747" s="545" t="s">
        <v>2469</v>
      </c>
      <c r="J2747" s="545" t="s">
        <v>7440</v>
      </c>
      <c r="K2747" s="543" t="s">
        <v>8859</v>
      </c>
      <c r="L2747" s="543" t="s">
        <v>2546</v>
      </c>
      <c r="M2747" s="543" t="s">
        <v>7787</v>
      </c>
      <c r="N2747" s="543" t="s">
        <v>2423</v>
      </c>
      <c r="O2747" s="547">
        <v>45324.333333333336</v>
      </c>
      <c r="P2747" s="547">
        <v>45324.333333333336</v>
      </c>
      <c r="Q2747" s="547">
        <v>45727.708333333336</v>
      </c>
      <c r="R2747" s="547">
        <v>45775</v>
      </c>
      <c r="S2747" s="547">
        <v>45917.802233796298</v>
      </c>
    </row>
    <row r="2748" spans="1:19">
      <c r="A2748" s="540" t="s">
        <v>8126</v>
      </c>
      <c r="B2748" s="541"/>
      <c r="C2748" s="541"/>
      <c r="D2748" s="542">
        <v>30059</v>
      </c>
      <c r="E2748" s="542">
        <v>30059</v>
      </c>
      <c r="F2748" s="542" t="s">
        <v>8924</v>
      </c>
      <c r="G2748" s="540" t="s">
        <v>8925</v>
      </c>
      <c r="H2748" s="542" t="s">
        <v>2469</v>
      </c>
      <c r="I2748" s="542" t="s">
        <v>2469</v>
      </c>
      <c r="J2748" s="542" t="s">
        <v>7421</v>
      </c>
      <c r="K2748" s="540" t="s">
        <v>2478</v>
      </c>
      <c r="L2748" s="540" t="s">
        <v>2478</v>
      </c>
      <c r="M2748" s="540" t="s">
        <v>2478</v>
      </c>
      <c r="N2748" s="540" t="s">
        <v>2478</v>
      </c>
      <c r="O2748" s="540" t="s">
        <v>2478</v>
      </c>
      <c r="P2748" s="540" t="s">
        <v>2478</v>
      </c>
      <c r="Q2748" s="546">
        <v>45040.708333333336</v>
      </c>
      <c r="R2748" s="540" t="s">
        <v>2478</v>
      </c>
      <c r="S2748" s="540" t="s">
        <v>2478</v>
      </c>
    </row>
    <row r="2749" spans="1:19">
      <c r="A2749" s="543" t="s">
        <v>8126</v>
      </c>
      <c r="B2749" s="545">
        <v>108077</v>
      </c>
      <c r="C2749" s="545">
        <v>800286</v>
      </c>
      <c r="D2749" s="545">
        <v>30059</v>
      </c>
      <c r="E2749" s="545" t="s">
        <v>8617</v>
      </c>
      <c r="F2749" s="545" t="s">
        <v>8926</v>
      </c>
      <c r="G2749" s="543" t="s">
        <v>8927</v>
      </c>
      <c r="H2749" s="545" t="s">
        <v>2546</v>
      </c>
      <c r="I2749" s="545" t="s">
        <v>2469</v>
      </c>
      <c r="J2749" s="545" t="s">
        <v>7440</v>
      </c>
      <c r="K2749" s="543" t="s">
        <v>8859</v>
      </c>
      <c r="L2749" s="543" t="s">
        <v>2546</v>
      </c>
      <c r="M2749" s="543" t="s">
        <v>7787</v>
      </c>
      <c r="N2749" s="543" t="s">
        <v>2423</v>
      </c>
      <c r="O2749" s="547">
        <v>45324.333333333336</v>
      </c>
      <c r="P2749" s="547">
        <v>45324.333333333336</v>
      </c>
      <c r="Q2749" s="547">
        <v>45727.708333333336</v>
      </c>
      <c r="R2749" s="547">
        <v>45775</v>
      </c>
      <c r="S2749" s="547">
        <v>45917.802233796298</v>
      </c>
    </row>
    <row r="2750" spans="1:19">
      <c r="A2750" s="540" t="s">
        <v>8126</v>
      </c>
      <c r="B2750" s="541"/>
      <c r="C2750" s="541"/>
      <c r="D2750" s="542">
        <v>30059</v>
      </c>
      <c r="E2750" s="542">
        <v>30059</v>
      </c>
      <c r="F2750" s="542" t="s">
        <v>8928</v>
      </c>
      <c r="G2750" s="540" t="s">
        <v>8929</v>
      </c>
      <c r="H2750" s="542" t="s">
        <v>2469</v>
      </c>
      <c r="I2750" s="542" t="s">
        <v>2469</v>
      </c>
      <c r="J2750" s="542" t="s">
        <v>7421</v>
      </c>
      <c r="K2750" s="540" t="s">
        <v>2478</v>
      </c>
      <c r="L2750" s="540" t="s">
        <v>2478</v>
      </c>
      <c r="M2750" s="540" t="s">
        <v>2478</v>
      </c>
      <c r="N2750" s="540" t="s">
        <v>2478</v>
      </c>
      <c r="O2750" s="540" t="s">
        <v>2478</v>
      </c>
      <c r="P2750" s="540" t="s">
        <v>2478</v>
      </c>
      <c r="Q2750" s="546">
        <v>45040.708333333336</v>
      </c>
      <c r="R2750" s="540" t="s">
        <v>2478</v>
      </c>
      <c r="S2750" s="540" t="s">
        <v>2478</v>
      </c>
    </row>
    <row r="2751" spans="1:19">
      <c r="A2751" s="543" t="s">
        <v>8126</v>
      </c>
      <c r="B2751" s="544"/>
      <c r="C2751" s="544"/>
      <c r="D2751" s="545">
        <v>30059</v>
      </c>
      <c r="E2751" s="545">
        <v>30059</v>
      </c>
      <c r="F2751" s="545" t="s">
        <v>8930</v>
      </c>
      <c r="G2751" s="543" t="s">
        <v>8931</v>
      </c>
      <c r="H2751" s="545" t="s">
        <v>2469</v>
      </c>
      <c r="I2751" s="545" t="s">
        <v>2469</v>
      </c>
      <c r="J2751" s="545" t="s">
        <v>7421</v>
      </c>
      <c r="K2751" s="543" t="s">
        <v>2478</v>
      </c>
      <c r="L2751" s="543" t="s">
        <v>2478</v>
      </c>
      <c r="M2751" s="543" t="s">
        <v>2478</v>
      </c>
      <c r="N2751" s="543" t="s">
        <v>2478</v>
      </c>
      <c r="O2751" s="543" t="s">
        <v>2478</v>
      </c>
      <c r="P2751" s="543" t="s">
        <v>2478</v>
      </c>
      <c r="Q2751" s="547">
        <v>45040.708333333336</v>
      </c>
      <c r="R2751" s="543" t="s">
        <v>2478</v>
      </c>
      <c r="S2751" s="543" t="s">
        <v>2478</v>
      </c>
    </row>
    <row r="2752" spans="1:19">
      <c r="A2752" s="540" t="s">
        <v>8126</v>
      </c>
      <c r="B2752" s="541"/>
      <c r="C2752" s="541"/>
      <c r="D2752" s="542">
        <v>30059</v>
      </c>
      <c r="E2752" s="542">
        <v>30059</v>
      </c>
      <c r="F2752" s="542" t="s">
        <v>8932</v>
      </c>
      <c r="G2752" s="540" t="s">
        <v>8933</v>
      </c>
      <c r="H2752" s="542" t="s">
        <v>2469</v>
      </c>
      <c r="I2752" s="542" t="s">
        <v>2469</v>
      </c>
      <c r="J2752" s="542" t="s">
        <v>7421</v>
      </c>
      <c r="K2752" s="540" t="s">
        <v>2478</v>
      </c>
      <c r="L2752" s="540" t="s">
        <v>2478</v>
      </c>
      <c r="M2752" s="540" t="s">
        <v>2478</v>
      </c>
      <c r="N2752" s="540" t="s">
        <v>2478</v>
      </c>
      <c r="O2752" s="540" t="s">
        <v>2478</v>
      </c>
      <c r="P2752" s="540" t="s">
        <v>2478</v>
      </c>
      <c r="Q2752" s="546">
        <v>45040.708333333336</v>
      </c>
      <c r="R2752" s="540" t="s">
        <v>2478</v>
      </c>
      <c r="S2752" s="540" t="s">
        <v>2478</v>
      </c>
    </row>
    <row r="2753" spans="1:19">
      <c r="A2753" s="543" t="s">
        <v>8126</v>
      </c>
      <c r="B2753" s="544"/>
      <c r="C2753" s="544"/>
      <c r="D2753" s="545">
        <v>30059</v>
      </c>
      <c r="E2753" s="545">
        <v>30059</v>
      </c>
      <c r="F2753" s="545" t="s">
        <v>8934</v>
      </c>
      <c r="G2753" s="543" t="s">
        <v>8935</v>
      </c>
      <c r="H2753" s="545" t="s">
        <v>2469</v>
      </c>
      <c r="I2753" s="545" t="s">
        <v>2469</v>
      </c>
      <c r="J2753" s="545" t="s">
        <v>7421</v>
      </c>
      <c r="K2753" s="543" t="s">
        <v>2478</v>
      </c>
      <c r="L2753" s="543" t="s">
        <v>2478</v>
      </c>
      <c r="M2753" s="543" t="s">
        <v>2478</v>
      </c>
      <c r="N2753" s="543" t="s">
        <v>2478</v>
      </c>
      <c r="O2753" s="543" t="s">
        <v>2478</v>
      </c>
      <c r="P2753" s="543" t="s">
        <v>2478</v>
      </c>
      <c r="Q2753" s="547">
        <v>45040.708333333336</v>
      </c>
      <c r="R2753" s="543" t="s">
        <v>2478</v>
      </c>
      <c r="S2753" s="543" t="s">
        <v>2478</v>
      </c>
    </row>
    <row r="2754" spans="1:19">
      <c r="A2754" s="540" t="s">
        <v>8126</v>
      </c>
      <c r="B2754" s="541"/>
      <c r="C2754" s="541"/>
      <c r="D2754" s="542">
        <v>30059</v>
      </c>
      <c r="E2754" s="542">
        <v>30059</v>
      </c>
      <c r="F2754" s="542" t="s">
        <v>8936</v>
      </c>
      <c r="G2754" s="540" t="s">
        <v>8937</v>
      </c>
      <c r="H2754" s="542" t="s">
        <v>2469</v>
      </c>
      <c r="I2754" s="542" t="s">
        <v>2469</v>
      </c>
      <c r="J2754" s="542" t="s">
        <v>7421</v>
      </c>
      <c r="K2754" s="540" t="s">
        <v>2478</v>
      </c>
      <c r="L2754" s="540" t="s">
        <v>2478</v>
      </c>
      <c r="M2754" s="540" t="s">
        <v>2478</v>
      </c>
      <c r="N2754" s="540" t="s">
        <v>2478</v>
      </c>
      <c r="O2754" s="540" t="s">
        <v>2478</v>
      </c>
      <c r="P2754" s="540" t="s">
        <v>2478</v>
      </c>
      <c r="Q2754" s="546">
        <v>45040.708333333336</v>
      </c>
      <c r="R2754" s="540" t="s">
        <v>2478</v>
      </c>
      <c r="S2754" s="540" t="s">
        <v>2478</v>
      </c>
    </row>
    <row r="2755" spans="1:19">
      <c r="A2755" s="543" t="s">
        <v>8126</v>
      </c>
      <c r="B2755" s="544"/>
      <c r="C2755" s="544"/>
      <c r="D2755" s="545">
        <v>30059</v>
      </c>
      <c r="E2755" s="545">
        <v>30059</v>
      </c>
      <c r="F2755" s="545" t="s">
        <v>8938</v>
      </c>
      <c r="G2755" s="543" t="s">
        <v>8939</v>
      </c>
      <c r="H2755" s="545" t="s">
        <v>2469</v>
      </c>
      <c r="I2755" s="545" t="s">
        <v>2469</v>
      </c>
      <c r="J2755" s="545" t="s">
        <v>7421</v>
      </c>
      <c r="K2755" s="543" t="s">
        <v>2478</v>
      </c>
      <c r="L2755" s="543" t="s">
        <v>2478</v>
      </c>
      <c r="M2755" s="543" t="s">
        <v>2478</v>
      </c>
      <c r="N2755" s="543" t="s">
        <v>2478</v>
      </c>
      <c r="O2755" s="543" t="s">
        <v>2478</v>
      </c>
      <c r="P2755" s="543" t="s">
        <v>2478</v>
      </c>
      <c r="Q2755" s="547">
        <v>45040.708333333336</v>
      </c>
      <c r="R2755" s="543" t="s">
        <v>2478</v>
      </c>
      <c r="S2755" s="543" t="s">
        <v>2478</v>
      </c>
    </row>
    <row r="2756" spans="1:19">
      <c r="A2756" s="540" t="s">
        <v>8126</v>
      </c>
      <c r="B2756" s="541"/>
      <c r="C2756" s="541"/>
      <c r="D2756" s="542">
        <v>30059</v>
      </c>
      <c r="E2756" s="542">
        <v>30059</v>
      </c>
      <c r="F2756" s="542" t="s">
        <v>8940</v>
      </c>
      <c r="G2756" s="540" t="s">
        <v>8941</v>
      </c>
      <c r="H2756" s="542" t="s">
        <v>2469</v>
      </c>
      <c r="I2756" s="542" t="s">
        <v>2469</v>
      </c>
      <c r="J2756" s="542" t="s">
        <v>7421</v>
      </c>
      <c r="K2756" s="540" t="s">
        <v>2478</v>
      </c>
      <c r="L2756" s="540" t="s">
        <v>2478</v>
      </c>
      <c r="M2756" s="540" t="s">
        <v>2478</v>
      </c>
      <c r="N2756" s="540" t="s">
        <v>2478</v>
      </c>
      <c r="O2756" s="540" t="s">
        <v>2478</v>
      </c>
      <c r="P2756" s="540" t="s">
        <v>2478</v>
      </c>
      <c r="Q2756" s="546">
        <v>45040.708333333336</v>
      </c>
      <c r="R2756" s="540" t="s">
        <v>2478</v>
      </c>
      <c r="S2756" s="540" t="s">
        <v>2478</v>
      </c>
    </row>
    <row r="2757" spans="1:19">
      <c r="A2757" s="543" t="s">
        <v>8126</v>
      </c>
      <c r="B2757" s="544"/>
      <c r="C2757" s="544"/>
      <c r="D2757" s="545">
        <v>30059</v>
      </c>
      <c r="E2757" s="545">
        <v>30059</v>
      </c>
      <c r="F2757" s="545" t="s">
        <v>8942</v>
      </c>
      <c r="G2757" s="543" t="s">
        <v>8943</v>
      </c>
      <c r="H2757" s="545" t="s">
        <v>2469</v>
      </c>
      <c r="I2757" s="545" t="s">
        <v>2469</v>
      </c>
      <c r="J2757" s="545" t="s">
        <v>7421</v>
      </c>
      <c r="K2757" s="543" t="s">
        <v>2478</v>
      </c>
      <c r="L2757" s="543" t="s">
        <v>2478</v>
      </c>
      <c r="M2757" s="543" t="s">
        <v>2478</v>
      </c>
      <c r="N2757" s="543" t="s">
        <v>2478</v>
      </c>
      <c r="O2757" s="543" t="s">
        <v>2478</v>
      </c>
      <c r="P2757" s="543" t="s">
        <v>2478</v>
      </c>
      <c r="Q2757" s="547">
        <v>45040.708333333336</v>
      </c>
      <c r="R2757" s="543" t="s">
        <v>2478</v>
      </c>
      <c r="S2757" s="543" t="s">
        <v>2478</v>
      </c>
    </row>
    <row r="2758" spans="1:19">
      <c r="A2758" s="540" t="s">
        <v>8126</v>
      </c>
      <c r="B2758" s="541"/>
      <c r="C2758" s="541"/>
      <c r="D2758" s="542">
        <v>30059</v>
      </c>
      <c r="E2758" s="542" t="s">
        <v>8792</v>
      </c>
      <c r="F2758" s="542" t="s">
        <v>8944</v>
      </c>
      <c r="G2758" s="540" t="s">
        <v>8945</v>
      </c>
      <c r="H2758" s="542" t="s">
        <v>2469</v>
      </c>
      <c r="I2758" s="542" t="s">
        <v>2469</v>
      </c>
      <c r="J2758" s="542" t="s">
        <v>7421</v>
      </c>
      <c r="K2758" s="540" t="s">
        <v>8859</v>
      </c>
      <c r="L2758" s="540" t="s">
        <v>2478</v>
      </c>
      <c r="M2758" s="540" t="s">
        <v>2478</v>
      </c>
      <c r="N2758" s="540" t="s">
        <v>2478</v>
      </c>
      <c r="O2758" s="540" t="s">
        <v>2478</v>
      </c>
      <c r="P2758" s="540" t="s">
        <v>2478</v>
      </c>
      <c r="Q2758" s="540" t="s">
        <v>2478</v>
      </c>
      <c r="R2758" s="540" t="s">
        <v>2478</v>
      </c>
      <c r="S2758" s="540" t="s">
        <v>2478</v>
      </c>
    </row>
    <row r="2759" spans="1:19">
      <c r="A2759" s="543" t="s">
        <v>8126</v>
      </c>
      <c r="B2759" s="544"/>
      <c r="C2759" s="544"/>
      <c r="D2759" s="545">
        <v>30059</v>
      </c>
      <c r="E2759" s="545">
        <v>30059</v>
      </c>
      <c r="F2759" s="545" t="s">
        <v>8946</v>
      </c>
      <c r="G2759" s="543" t="s">
        <v>8947</v>
      </c>
      <c r="H2759" s="545" t="s">
        <v>2469</v>
      </c>
      <c r="I2759" s="545" t="s">
        <v>2469</v>
      </c>
      <c r="J2759" s="545" t="s">
        <v>7421</v>
      </c>
      <c r="K2759" s="543" t="s">
        <v>2478</v>
      </c>
      <c r="L2759" s="543" t="s">
        <v>2478</v>
      </c>
      <c r="M2759" s="543" t="s">
        <v>2478</v>
      </c>
      <c r="N2759" s="543" t="s">
        <v>2478</v>
      </c>
      <c r="O2759" s="543" t="s">
        <v>2478</v>
      </c>
      <c r="P2759" s="543" t="s">
        <v>2478</v>
      </c>
      <c r="Q2759" s="547">
        <v>45040.708333333336</v>
      </c>
      <c r="R2759" s="543" t="s">
        <v>2478</v>
      </c>
      <c r="S2759" s="543" t="s">
        <v>2478</v>
      </c>
    </row>
    <row r="2760" spans="1:19">
      <c r="A2760" s="540" t="s">
        <v>8126</v>
      </c>
      <c r="B2760" s="541"/>
      <c r="C2760" s="541"/>
      <c r="D2760" s="542">
        <v>30059</v>
      </c>
      <c r="E2760" s="542">
        <v>30059</v>
      </c>
      <c r="F2760" s="542" t="s">
        <v>8948</v>
      </c>
      <c r="G2760" s="540" t="s">
        <v>8949</v>
      </c>
      <c r="H2760" s="542" t="s">
        <v>2469</v>
      </c>
      <c r="I2760" s="542" t="s">
        <v>2469</v>
      </c>
      <c r="J2760" s="542" t="s">
        <v>7421</v>
      </c>
      <c r="K2760" s="540" t="s">
        <v>8859</v>
      </c>
      <c r="L2760" s="540" t="s">
        <v>2478</v>
      </c>
      <c r="M2760" s="540" t="s">
        <v>2478</v>
      </c>
      <c r="N2760" s="540" t="s">
        <v>2478</v>
      </c>
      <c r="O2760" s="540" t="s">
        <v>2478</v>
      </c>
      <c r="P2760" s="540" t="s">
        <v>2478</v>
      </c>
      <c r="Q2760" s="546">
        <v>45040.708333333336</v>
      </c>
      <c r="R2760" s="540" t="s">
        <v>2478</v>
      </c>
      <c r="S2760" s="540" t="s">
        <v>2478</v>
      </c>
    </row>
    <row r="2761" spans="1:19">
      <c r="A2761" s="543" t="s">
        <v>8126</v>
      </c>
      <c r="B2761" s="544"/>
      <c r="C2761" s="544"/>
      <c r="D2761" s="545">
        <v>30059</v>
      </c>
      <c r="E2761" s="545">
        <v>30059</v>
      </c>
      <c r="F2761" s="545" t="s">
        <v>8950</v>
      </c>
      <c r="G2761" s="543" t="s">
        <v>8951</v>
      </c>
      <c r="H2761" s="545" t="s">
        <v>2469</v>
      </c>
      <c r="I2761" s="545" t="s">
        <v>2469</v>
      </c>
      <c r="J2761" s="545" t="s">
        <v>7421</v>
      </c>
      <c r="K2761" s="543" t="s">
        <v>2478</v>
      </c>
      <c r="L2761" s="543" t="s">
        <v>2478</v>
      </c>
      <c r="M2761" s="543" t="s">
        <v>2478</v>
      </c>
      <c r="N2761" s="543" t="s">
        <v>2478</v>
      </c>
      <c r="O2761" s="543" t="s">
        <v>2478</v>
      </c>
      <c r="P2761" s="543" t="s">
        <v>2478</v>
      </c>
      <c r="Q2761" s="547">
        <v>45040.708333333336</v>
      </c>
      <c r="R2761" s="543" t="s">
        <v>2478</v>
      </c>
      <c r="S2761" s="543" t="s">
        <v>2478</v>
      </c>
    </row>
    <row r="2762" spans="1:19">
      <c r="A2762" s="540" t="s">
        <v>8126</v>
      </c>
      <c r="B2762" s="541"/>
      <c r="C2762" s="541"/>
      <c r="D2762" s="542">
        <v>30059</v>
      </c>
      <c r="E2762" s="542">
        <v>30059</v>
      </c>
      <c r="F2762" s="542" t="s">
        <v>8952</v>
      </c>
      <c r="G2762" s="540" t="s">
        <v>8953</v>
      </c>
      <c r="H2762" s="542" t="s">
        <v>2469</v>
      </c>
      <c r="I2762" s="542" t="s">
        <v>2469</v>
      </c>
      <c r="J2762" s="542" t="s">
        <v>7421</v>
      </c>
      <c r="K2762" s="540" t="s">
        <v>2478</v>
      </c>
      <c r="L2762" s="540" t="s">
        <v>2478</v>
      </c>
      <c r="M2762" s="540" t="s">
        <v>2478</v>
      </c>
      <c r="N2762" s="540" t="s">
        <v>2478</v>
      </c>
      <c r="O2762" s="540" t="s">
        <v>2478</v>
      </c>
      <c r="P2762" s="540" t="s">
        <v>2478</v>
      </c>
      <c r="Q2762" s="546">
        <v>45040.708333333336</v>
      </c>
      <c r="R2762" s="540" t="s">
        <v>2478</v>
      </c>
      <c r="S2762" s="540" t="s">
        <v>2478</v>
      </c>
    </row>
    <row r="2763" spans="1:19">
      <c r="A2763" s="543" t="s">
        <v>8126</v>
      </c>
      <c r="B2763" s="545">
        <v>108079</v>
      </c>
      <c r="C2763" s="545">
        <v>800369</v>
      </c>
      <c r="D2763" s="545">
        <v>30059</v>
      </c>
      <c r="E2763" s="545" t="s">
        <v>8256</v>
      </c>
      <c r="F2763" s="545" t="s">
        <v>8954</v>
      </c>
      <c r="G2763" s="543" t="s">
        <v>8955</v>
      </c>
      <c r="H2763" s="545" t="s">
        <v>2469</v>
      </c>
      <c r="I2763" s="545" t="s">
        <v>2469</v>
      </c>
      <c r="J2763" s="545" t="s">
        <v>7421</v>
      </c>
      <c r="K2763" s="543" t="s">
        <v>2478</v>
      </c>
      <c r="L2763" s="543" t="s">
        <v>7154</v>
      </c>
      <c r="M2763" s="543" t="s">
        <v>7155</v>
      </c>
      <c r="N2763" s="543" t="s">
        <v>7156</v>
      </c>
      <c r="O2763" s="543" t="s">
        <v>2478</v>
      </c>
      <c r="P2763" s="543" t="s">
        <v>2478</v>
      </c>
      <c r="Q2763" s="543" t="s">
        <v>2478</v>
      </c>
      <c r="R2763" s="543" t="s">
        <v>2478</v>
      </c>
      <c r="S2763" s="543" t="s">
        <v>2478</v>
      </c>
    </row>
    <row r="2764" spans="1:19">
      <c r="A2764" s="540" t="s">
        <v>8126</v>
      </c>
      <c r="B2764" s="541"/>
      <c r="C2764" s="541"/>
      <c r="D2764" s="542">
        <v>30059</v>
      </c>
      <c r="E2764" s="542">
        <v>30059</v>
      </c>
      <c r="F2764" s="542" t="s">
        <v>8956</v>
      </c>
      <c r="G2764" s="540" t="s">
        <v>8957</v>
      </c>
      <c r="H2764" s="542" t="s">
        <v>2469</v>
      </c>
      <c r="I2764" s="542" t="s">
        <v>2469</v>
      </c>
      <c r="J2764" s="542" t="s">
        <v>7421</v>
      </c>
      <c r="K2764" s="540" t="s">
        <v>2478</v>
      </c>
      <c r="L2764" s="540" t="s">
        <v>2478</v>
      </c>
      <c r="M2764" s="540" t="s">
        <v>2478</v>
      </c>
      <c r="N2764" s="540" t="s">
        <v>2478</v>
      </c>
      <c r="O2764" s="540" t="s">
        <v>2478</v>
      </c>
      <c r="P2764" s="540" t="s">
        <v>2478</v>
      </c>
      <c r="Q2764" s="546">
        <v>45040.708333333336</v>
      </c>
      <c r="R2764" s="540" t="s">
        <v>2478</v>
      </c>
      <c r="S2764" s="540" t="s">
        <v>2478</v>
      </c>
    </row>
    <row r="2765" spans="1:19">
      <c r="A2765" s="543" t="s">
        <v>8126</v>
      </c>
      <c r="B2765" s="544"/>
      <c r="C2765" s="544"/>
      <c r="D2765" s="545">
        <v>30059</v>
      </c>
      <c r="E2765" s="545">
        <v>30059</v>
      </c>
      <c r="F2765" s="545" t="s">
        <v>8958</v>
      </c>
      <c r="G2765" s="543" t="s">
        <v>8959</v>
      </c>
      <c r="H2765" s="545" t="s">
        <v>2469</v>
      </c>
      <c r="I2765" s="545" t="s">
        <v>2469</v>
      </c>
      <c r="J2765" s="545" t="s">
        <v>7421</v>
      </c>
      <c r="K2765" s="543" t="s">
        <v>2478</v>
      </c>
      <c r="L2765" s="543" t="s">
        <v>2478</v>
      </c>
      <c r="M2765" s="543" t="s">
        <v>2478</v>
      </c>
      <c r="N2765" s="543" t="s">
        <v>2478</v>
      </c>
      <c r="O2765" s="543" t="s">
        <v>2478</v>
      </c>
      <c r="P2765" s="543" t="s">
        <v>2478</v>
      </c>
      <c r="Q2765" s="547">
        <v>45040.708333333336</v>
      </c>
      <c r="R2765" s="543" t="s">
        <v>2478</v>
      </c>
      <c r="S2765" s="543" t="s">
        <v>2478</v>
      </c>
    </row>
    <row r="2766" spans="1:19">
      <c r="A2766" s="540" t="s">
        <v>8126</v>
      </c>
      <c r="B2766" s="541"/>
      <c r="C2766" s="541"/>
      <c r="D2766" s="542">
        <v>30059</v>
      </c>
      <c r="E2766" s="542">
        <v>30059</v>
      </c>
      <c r="F2766" s="542" t="s">
        <v>8960</v>
      </c>
      <c r="G2766" s="540" t="s">
        <v>8961</v>
      </c>
      <c r="H2766" s="542" t="s">
        <v>2469</v>
      </c>
      <c r="I2766" s="542" t="s">
        <v>2469</v>
      </c>
      <c r="J2766" s="542" t="s">
        <v>7421</v>
      </c>
      <c r="K2766" s="540" t="s">
        <v>2478</v>
      </c>
      <c r="L2766" s="540" t="s">
        <v>2478</v>
      </c>
      <c r="M2766" s="540" t="s">
        <v>2478</v>
      </c>
      <c r="N2766" s="540" t="s">
        <v>2478</v>
      </c>
      <c r="O2766" s="540" t="s">
        <v>2478</v>
      </c>
      <c r="P2766" s="540" t="s">
        <v>2478</v>
      </c>
      <c r="Q2766" s="546">
        <v>45040.708333333336</v>
      </c>
      <c r="R2766" s="540" t="s">
        <v>2478</v>
      </c>
      <c r="S2766" s="540" t="s">
        <v>2478</v>
      </c>
    </row>
    <row r="2767" spans="1:19">
      <c r="A2767" s="543" t="s">
        <v>8126</v>
      </c>
      <c r="B2767" s="544"/>
      <c r="C2767" s="544"/>
      <c r="D2767" s="545">
        <v>30059</v>
      </c>
      <c r="E2767" s="545">
        <v>30059</v>
      </c>
      <c r="F2767" s="545" t="s">
        <v>8962</v>
      </c>
      <c r="G2767" s="543" t="s">
        <v>8963</v>
      </c>
      <c r="H2767" s="545" t="s">
        <v>2469</v>
      </c>
      <c r="I2767" s="545" t="s">
        <v>2469</v>
      </c>
      <c r="J2767" s="545" t="s">
        <v>7421</v>
      </c>
      <c r="K2767" s="543" t="s">
        <v>2478</v>
      </c>
      <c r="L2767" s="543" t="s">
        <v>2478</v>
      </c>
      <c r="M2767" s="543" t="s">
        <v>2478</v>
      </c>
      <c r="N2767" s="543" t="s">
        <v>2478</v>
      </c>
      <c r="O2767" s="543" t="s">
        <v>2478</v>
      </c>
      <c r="P2767" s="543" t="s">
        <v>2478</v>
      </c>
      <c r="Q2767" s="547">
        <v>45040.708333333336</v>
      </c>
      <c r="R2767" s="543" t="s">
        <v>2478</v>
      </c>
      <c r="S2767" s="543" t="s">
        <v>2478</v>
      </c>
    </row>
    <row r="2768" spans="1:19">
      <c r="A2768" s="540" t="s">
        <v>8126</v>
      </c>
      <c r="B2768" s="541"/>
      <c r="C2768" s="541"/>
      <c r="D2768" s="542">
        <v>30059</v>
      </c>
      <c r="E2768" s="542">
        <v>30059</v>
      </c>
      <c r="F2768" s="542" t="s">
        <v>8964</v>
      </c>
      <c r="G2768" s="540" t="s">
        <v>8965</v>
      </c>
      <c r="H2768" s="542" t="s">
        <v>2469</v>
      </c>
      <c r="I2768" s="542" t="s">
        <v>2469</v>
      </c>
      <c r="J2768" s="542" t="s">
        <v>7421</v>
      </c>
      <c r="K2768" s="540" t="s">
        <v>8966</v>
      </c>
      <c r="L2768" s="540" t="s">
        <v>2478</v>
      </c>
      <c r="M2768" s="540" t="s">
        <v>2478</v>
      </c>
      <c r="N2768" s="540" t="s">
        <v>2478</v>
      </c>
      <c r="O2768" s="540" t="s">
        <v>2478</v>
      </c>
      <c r="P2768" s="540" t="s">
        <v>2478</v>
      </c>
      <c r="Q2768" s="546">
        <v>45040.708333333336</v>
      </c>
      <c r="R2768" s="540" t="s">
        <v>2478</v>
      </c>
      <c r="S2768" s="540" t="s">
        <v>2478</v>
      </c>
    </row>
    <row r="2769" spans="1:19">
      <c r="A2769" s="543" t="s">
        <v>8126</v>
      </c>
      <c r="B2769" s="544"/>
      <c r="C2769" s="544"/>
      <c r="D2769" s="545">
        <v>30059</v>
      </c>
      <c r="E2769" s="545">
        <v>30059</v>
      </c>
      <c r="F2769" s="545" t="s">
        <v>8967</v>
      </c>
      <c r="G2769" s="543" t="s">
        <v>8968</v>
      </c>
      <c r="H2769" s="545" t="s">
        <v>2469</v>
      </c>
      <c r="I2769" s="545" t="s">
        <v>2469</v>
      </c>
      <c r="J2769" s="545" t="s">
        <v>7421</v>
      </c>
      <c r="K2769" s="543" t="s">
        <v>2478</v>
      </c>
      <c r="L2769" s="543" t="s">
        <v>2478</v>
      </c>
      <c r="M2769" s="543" t="s">
        <v>2478</v>
      </c>
      <c r="N2769" s="543" t="s">
        <v>2478</v>
      </c>
      <c r="O2769" s="543" t="s">
        <v>2478</v>
      </c>
      <c r="P2769" s="543" t="s">
        <v>2478</v>
      </c>
      <c r="Q2769" s="547">
        <v>45040.708333333336</v>
      </c>
      <c r="R2769" s="543" t="s">
        <v>2478</v>
      </c>
      <c r="S2769" s="543" t="s">
        <v>2478</v>
      </c>
    </row>
    <row r="2770" spans="1:19">
      <c r="A2770" s="540" t="s">
        <v>8126</v>
      </c>
      <c r="B2770" s="541"/>
      <c r="C2770" s="541"/>
      <c r="D2770" s="542">
        <v>30059</v>
      </c>
      <c r="E2770" s="542">
        <v>30059</v>
      </c>
      <c r="F2770" s="542" t="s">
        <v>8969</v>
      </c>
      <c r="G2770" s="540" t="s">
        <v>8970</v>
      </c>
      <c r="H2770" s="542" t="s">
        <v>2469</v>
      </c>
      <c r="I2770" s="542" t="s">
        <v>2469</v>
      </c>
      <c r="J2770" s="542" t="s">
        <v>7421</v>
      </c>
      <c r="K2770" s="540" t="s">
        <v>2478</v>
      </c>
      <c r="L2770" s="540" t="s">
        <v>2478</v>
      </c>
      <c r="M2770" s="540" t="s">
        <v>2478</v>
      </c>
      <c r="N2770" s="540" t="s">
        <v>2478</v>
      </c>
      <c r="O2770" s="540" t="s">
        <v>2478</v>
      </c>
      <c r="P2770" s="540" t="s">
        <v>2478</v>
      </c>
      <c r="Q2770" s="546">
        <v>45040.708333333336</v>
      </c>
      <c r="R2770" s="540" t="s">
        <v>2478</v>
      </c>
      <c r="S2770" s="540" t="s">
        <v>2478</v>
      </c>
    </row>
    <row r="2771" spans="1:19">
      <c r="A2771" s="543" t="s">
        <v>8126</v>
      </c>
      <c r="B2771" s="544"/>
      <c r="C2771" s="544"/>
      <c r="D2771" s="545">
        <v>30059</v>
      </c>
      <c r="E2771" s="545">
        <v>30059</v>
      </c>
      <c r="F2771" s="545" t="s">
        <v>8971</v>
      </c>
      <c r="G2771" s="543" t="s">
        <v>8972</v>
      </c>
      <c r="H2771" s="545" t="s">
        <v>2469</v>
      </c>
      <c r="I2771" s="545" t="s">
        <v>2469</v>
      </c>
      <c r="J2771" s="545" t="s">
        <v>7421</v>
      </c>
      <c r="K2771" s="543" t="s">
        <v>2478</v>
      </c>
      <c r="L2771" s="543" t="s">
        <v>2478</v>
      </c>
      <c r="M2771" s="543" t="s">
        <v>2478</v>
      </c>
      <c r="N2771" s="543" t="s">
        <v>2478</v>
      </c>
      <c r="O2771" s="543" t="s">
        <v>2478</v>
      </c>
      <c r="P2771" s="543" t="s">
        <v>2478</v>
      </c>
      <c r="Q2771" s="547">
        <v>45040.708333333336</v>
      </c>
      <c r="R2771" s="543" t="s">
        <v>2478</v>
      </c>
      <c r="S2771" s="543" t="s">
        <v>2478</v>
      </c>
    </row>
    <row r="2772" spans="1:19">
      <c r="A2772" s="540" t="s">
        <v>8126</v>
      </c>
      <c r="B2772" s="541"/>
      <c r="C2772" s="541"/>
      <c r="D2772" s="542">
        <v>30059</v>
      </c>
      <c r="E2772" s="542">
        <v>30059</v>
      </c>
      <c r="F2772" s="542" t="s">
        <v>8973</v>
      </c>
      <c r="G2772" s="540" t="s">
        <v>8974</v>
      </c>
      <c r="H2772" s="542" t="s">
        <v>2469</v>
      </c>
      <c r="I2772" s="542" t="s">
        <v>2469</v>
      </c>
      <c r="J2772" s="542" t="s">
        <v>7421</v>
      </c>
      <c r="K2772" s="540" t="s">
        <v>2478</v>
      </c>
      <c r="L2772" s="540" t="s">
        <v>2478</v>
      </c>
      <c r="M2772" s="540" t="s">
        <v>2478</v>
      </c>
      <c r="N2772" s="540" t="s">
        <v>2478</v>
      </c>
      <c r="O2772" s="540" t="s">
        <v>2478</v>
      </c>
      <c r="P2772" s="540" t="s">
        <v>2478</v>
      </c>
      <c r="Q2772" s="546">
        <v>45040.708333333336</v>
      </c>
      <c r="R2772" s="540" t="s">
        <v>2478</v>
      </c>
      <c r="S2772" s="540" t="s">
        <v>2478</v>
      </c>
    </row>
    <row r="2773" spans="1:19">
      <c r="A2773" s="543" t="s">
        <v>8126</v>
      </c>
      <c r="B2773" s="544"/>
      <c r="C2773" s="544"/>
      <c r="D2773" s="545">
        <v>30059</v>
      </c>
      <c r="E2773" s="545" t="s">
        <v>8792</v>
      </c>
      <c r="F2773" s="545" t="s">
        <v>8975</v>
      </c>
      <c r="G2773" s="543" t="s">
        <v>8976</v>
      </c>
      <c r="H2773" s="545" t="s">
        <v>2469</v>
      </c>
      <c r="I2773" s="545" t="s">
        <v>2469</v>
      </c>
      <c r="J2773" s="545" t="s">
        <v>7421</v>
      </c>
      <c r="K2773" s="543" t="s">
        <v>8966</v>
      </c>
      <c r="L2773" s="543" t="s">
        <v>2478</v>
      </c>
      <c r="M2773" s="543" t="s">
        <v>2478</v>
      </c>
      <c r="N2773" s="543" t="s">
        <v>2478</v>
      </c>
      <c r="O2773" s="543" t="s">
        <v>2478</v>
      </c>
      <c r="P2773" s="543" t="s">
        <v>2478</v>
      </c>
      <c r="Q2773" s="543" t="s">
        <v>2478</v>
      </c>
      <c r="R2773" s="543" t="s">
        <v>2478</v>
      </c>
      <c r="S2773" s="543" t="s">
        <v>2478</v>
      </c>
    </row>
    <row r="2774" spans="1:19">
      <c r="A2774" s="540" t="s">
        <v>8126</v>
      </c>
      <c r="B2774" s="541"/>
      <c r="C2774" s="541"/>
      <c r="D2774" s="542">
        <v>30059</v>
      </c>
      <c r="E2774" s="542">
        <v>30059</v>
      </c>
      <c r="F2774" s="542" t="s">
        <v>8977</v>
      </c>
      <c r="G2774" s="540" t="s">
        <v>8978</v>
      </c>
      <c r="H2774" s="542" t="s">
        <v>2469</v>
      </c>
      <c r="I2774" s="542" t="s">
        <v>2469</v>
      </c>
      <c r="J2774" s="542" t="s">
        <v>7421</v>
      </c>
      <c r="K2774" s="540" t="s">
        <v>2478</v>
      </c>
      <c r="L2774" s="540" t="s">
        <v>2478</v>
      </c>
      <c r="M2774" s="540" t="s">
        <v>2478</v>
      </c>
      <c r="N2774" s="540" t="s">
        <v>2478</v>
      </c>
      <c r="O2774" s="540" t="s">
        <v>2478</v>
      </c>
      <c r="P2774" s="540" t="s">
        <v>2478</v>
      </c>
      <c r="Q2774" s="546">
        <v>45040.708333333336</v>
      </c>
      <c r="R2774" s="540" t="s">
        <v>2478</v>
      </c>
      <c r="S2774" s="540" t="s">
        <v>2478</v>
      </c>
    </row>
    <row r="2775" spans="1:19">
      <c r="A2775" s="543" t="s">
        <v>8126</v>
      </c>
      <c r="B2775" s="544"/>
      <c r="C2775" s="544"/>
      <c r="D2775" s="545">
        <v>30059</v>
      </c>
      <c r="E2775" s="545">
        <v>30059</v>
      </c>
      <c r="F2775" s="545" t="s">
        <v>8979</v>
      </c>
      <c r="G2775" s="543" t="s">
        <v>8980</v>
      </c>
      <c r="H2775" s="545" t="s">
        <v>2469</v>
      </c>
      <c r="I2775" s="545" t="s">
        <v>2469</v>
      </c>
      <c r="J2775" s="545" t="s">
        <v>7421</v>
      </c>
      <c r="K2775" s="543" t="s">
        <v>2478</v>
      </c>
      <c r="L2775" s="543" t="s">
        <v>2478</v>
      </c>
      <c r="M2775" s="543" t="s">
        <v>2478</v>
      </c>
      <c r="N2775" s="543" t="s">
        <v>2478</v>
      </c>
      <c r="O2775" s="543" t="s">
        <v>2478</v>
      </c>
      <c r="P2775" s="543" t="s">
        <v>2478</v>
      </c>
      <c r="Q2775" s="547">
        <v>45040.708333333336</v>
      </c>
      <c r="R2775" s="543" t="s">
        <v>2478</v>
      </c>
      <c r="S2775" s="543" t="s">
        <v>2478</v>
      </c>
    </row>
    <row r="2776" spans="1:19">
      <c r="A2776" s="540" t="s">
        <v>8126</v>
      </c>
      <c r="B2776" s="541"/>
      <c r="C2776" s="541"/>
      <c r="D2776" s="542">
        <v>30059</v>
      </c>
      <c r="E2776" s="542">
        <v>30059</v>
      </c>
      <c r="F2776" s="542" t="s">
        <v>8981</v>
      </c>
      <c r="G2776" s="540" t="s">
        <v>8982</v>
      </c>
      <c r="H2776" s="542" t="s">
        <v>2469</v>
      </c>
      <c r="I2776" s="542" t="s">
        <v>2469</v>
      </c>
      <c r="J2776" s="542" t="s">
        <v>7421</v>
      </c>
      <c r="K2776" s="540" t="s">
        <v>8859</v>
      </c>
      <c r="L2776" s="540" t="s">
        <v>2478</v>
      </c>
      <c r="M2776" s="540" t="s">
        <v>2478</v>
      </c>
      <c r="N2776" s="540" t="s">
        <v>2478</v>
      </c>
      <c r="O2776" s="540" t="s">
        <v>2478</v>
      </c>
      <c r="P2776" s="540" t="s">
        <v>2478</v>
      </c>
      <c r="Q2776" s="546">
        <v>45040.708333333336</v>
      </c>
      <c r="R2776" s="540" t="s">
        <v>2478</v>
      </c>
      <c r="S2776" s="540" t="s">
        <v>2478</v>
      </c>
    </row>
    <row r="2777" spans="1:19">
      <c r="A2777" s="543" t="s">
        <v>8126</v>
      </c>
      <c r="B2777" s="544"/>
      <c r="C2777" s="544"/>
      <c r="D2777" s="545">
        <v>30059</v>
      </c>
      <c r="E2777" s="545">
        <v>30059</v>
      </c>
      <c r="F2777" s="545" t="s">
        <v>8983</v>
      </c>
      <c r="G2777" s="543" t="s">
        <v>8984</v>
      </c>
      <c r="H2777" s="545" t="s">
        <v>2469</v>
      </c>
      <c r="I2777" s="545" t="s">
        <v>2469</v>
      </c>
      <c r="J2777" s="545" t="s">
        <v>7421</v>
      </c>
      <c r="K2777" s="543" t="s">
        <v>8859</v>
      </c>
      <c r="L2777" s="543" t="s">
        <v>2478</v>
      </c>
      <c r="M2777" s="543" t="s">
        <v>2478</v>
      </c>
      <c r="N2777" s="543" t="s">
        <v>2478</v>
      </c>
      <c r="O2777" s="543" t="s">
        <v>2478</v>
      </c>
      <c r="P2777" s="543" t="s">
        <v>2478</v>
      </c>
      <c r="Q2777" s="547">
        <v>45040.708333333336</v>
      </c>
      <c r="R2777" s="543" t="s">
        <v>2478</v>
      </c>
      <c r="S2777" s="543" t="s">
        <v>2478</v>
      </c>
    </row>
    <row r="2778" spans="1:19">
      <c r="A2778" s="540" t="s">
        <v>8126</v>
      </c>
      <c r="B2778" s="541"/>
      <c r="C2778" s="541"/>
      <c r="D2778" s="542">
        <v>30059</v>
      </c>
      <c r="E2778" s="542">
        <v>30059</v>
      </c>
      <c r="F2778" s="542" t="s">
        <v>8985</v>
      </c>
      <c r="G2778" s="540" t="s">
        <v>8986</v>
      </c>
      <c r="H2778" s="542" t="s">
        <v>2469</v>
      </c>
      <c r="I2778" s="542" t="s">
        <v>2469</v>
      </c>
      <c r="J2778" s="542" t="s">
        <v>7421</v>
      </c>
      <c r="K2778" s="540" t="s">
        <v>2478</v>
      </c>
      <c r="L2778" s="540" t="s">
        <v>2478</v>
      </c>
      <c r="M2778" s="540" t="s">
        <v>2478</v>
      </c>
      <c r="N2778" s="540" t="s">
        <v>2478</v>
      </c>
      <c r="O2778" s="540" t="s">
        <v>2478</v>
      </c>
      <c r="P2778" s="540" t="s">
        <v>2478</v>
      </c>
      <c r="Q2778" s="546">
        <v>45040.708333333336</v>
      </c>
      <c r="R2778" s="540" t="s">
        <v>2478</v>
      </c>
      <c r="S2778" s="540" t="s">
        <v>2478</v>
      </c>
    </row>
    <row r="2779" spans="1:19">
      <c r="A2779" s="543" t="s">
        <v>8126</v>
      </c>
      <c r="B2779" s="544"/>
      <c r="C2779" s="544"/>
      <c r="D2779" s="545">
        <v>30059</v>
      </c>
      <c r="E2779" s="545">
        <v>30059</v>
      </c>
      <c r="F2779" s="545" t="s">
        <v>8987</v>
      </c>
      <c r="G2779" s="543" t="s">
        <v>8988</v>
      </c>
      <c r="H2779" s="545" t="s">
        <v>2469</v>
      </c>
      <c r="I2779" s="545" t="s">
        <v>2469</v>
      </c>
      <c r="J2779" s="545" t="s">
        <v>7421</v>
      </c>
      <c r="K2779" s="543" t="s">
        <v>2478</v>
      </c>
      <c r="L2779" s="543" t="s">
        <v>2478</v>
      </c>
      <c r="M2779" s="543" t="s">
        <v>2478</v>
      </c>
      <c r="N2779" s="543" t="s">
        <v>2478</v>
      </c>
      <c r="O2779" s="543" t="s">
        <v>2478</v>
      </c>
      <c r="P2779" s="543" t="s">
        <v>2478</v>
      </c>
      <c r="Q2779" s="547">
        <v>45040.708333333336</v>
      </c>
      <c r="R2779" s="543" t="s">
        <v>2478</v>
      </c>
      <c r="S2779" s="543" t="s">
        <v>2478</v>
      </c>
    </row>
    <row r="2780" spans="1:19">
      <c r="A2780" s="540" t="s">
        <v>8126</v>
      </c>
      <c r="B2780" s="541"/>
      <c r="C2780" s="541"/>
      <c r="D2780" s="542">
        <v>30059</v>
      </c>
      <c r="E2780" s="542">
        <v>30059</v>
      </c>
      <c r="F2780" s="542" t="s">
        <v>8989</v>
      </c>
      <c r="G2780" s="540" t="s">
        <v>8990</v>
      </c>
      <c r="H2780" s="542" t="s">
        <v>2469</v>
      </c>
      <c r="I2780" s="542" t="s">
        <v>2469</v>
      </c>
      <c r="J2780" s="542" t="s">
        <v>7421</v>
      </c>
      <c r="K2780" s="540" t="s">
        <v>8859</v>
      </c>
      <c r="L2780" s="540" t="s">
        <v>2478</v>
      </c>
      <c r="M2780" s="540" t="s">
        <v>2478</v>
      </c>
      <c r="N2780" s="540" t="s">
        <v>2478</v>
      </c>
      <c r="O2780" s="540" t="s">
        <v>2478</v>
      </c>
      <c r="P2780" s="540" t="s">
        <v>2478</v>
      </c>
      <c r="Q2780" s="546">
        <v>45040.708333333336</v>
      </c>
      <c r="R2780" s="540" t="s">
        <v>2478</v>
      </c>
      <c r="S2780" s="540" t="s">
        <v>2478</v>
      </c>
    </row>
    <row r="2781" spans="1:19">
      <c r="A2781" s="543" t="s">
        <v>8126</v>
      </c>
      <c r="B2781" s="544"/>
      <c r="C2781" s="544"/>
      <c r="D2781" s="545">
        <v>30059</v>
      </c>
      <c r="E2781" s="545">
        <v>30059</v>
      </c>
      <c r="F2781" s="545" t="s">
        <v>8991</v>
      </c>
      <c r="G2781" s="543" t="s">
        <v>8992</v>
      </c>
      <c r="H2781" s="545" t="s">
        <v>2469</v>
      </c>
      <c r="I2781" s="545" t="s">
        <v>2469</v>
      </c>
      <c r="J2781" s="545" t="s">
        <v>7421</v>
      </c>
      <c r="K2781" s="543" t="s">
        <v>2478</v>
      </c>
      <c r="L2781" s="543" t="s">
        <v>2478</v>
      </c>
      <c r="M2781" s="543" t="s">
        <v>2478</v>
      </c>
      <c r="N2781" s="543" t="s">
        <v>2478</v>
      </c>
      <c r="O2781" s="543" t="s">
        <v>2478</v>
      </c>
      <c r="P2781" s="543" t="s">
        <v>2478</v>
      </c>
      <c r="Q2781" s="547">
        <v>45040.708333333336</v>
      </c>
      <c r="R2781" s="543" t="s">
        <v>2478</v>
      </c>
      <c r="S2781" s="543" t="s">
        <v>2478</v>
      </c>
    </row>
    <row r="2782" spans="1:19">
      <c r="A2782" s="540" t="s">
        <v>8126</v>
      </c>
      <c r="B2782" s="541"/>
      <c r="C2782" s="541"/>
      <c r="D2782" s="542">
        <v>30059</v>
      </c>
      <c r="E2782" s="542">
        <v>30059</v>
      </c>
      <c r="F2782" s="542" t="s">
        <v>8993</v>
      </c>
      <c r="G2782" s="540" t="s">
        <v>8994</v>
      </c>
      <c r="H2782" s="542" t="s">
        <v>2469</v>
      </c>
      <c r="I2782" s="542" t="s">
        <v>2469</v>
      </c>
      <c r="J2782" s="542" t="s">
        <v>7421</v>
      </c>
      <c r="K2782" s="540" t="s">
        <v>2478</v>
      </c>
      <c r="L2782" s="540" t="s">
        <v>2478</v>
      </c>
      <c r="M2782" s="540" t="s">
        <v>2478</v>
      </c>
      <c r="N2782" s="540" t="s">
        <v>2478</v>
      </c>
      <c r="O2782" s="540" t="s">
        <v>2478</v>
      </c>
      <c r="P2782" s="540" t="s">
        <v>2478</v>
      </c>
      <c r="Q2782" s="546">
        <v>45040.708333333336</v>
      </c>
      <c r="R2782" s="540" t="s">
        <v>2478</v>
      </c>
      <c r="S2782" s="540" t="s">
        <v>2478</v>
      </c>
    </row>
    <row r="2783" spans="1:19">
      <c r="A2783" s="543" t="s">
        <v>8126</v>
      </c>
      <c r="B2783" s="544"/>
      <c r="C2783" s="544"/>
      <c r="D2783" s="545">
        <v>30059</v>
      </c>
      <c r="E2783" s="545">
        <v>30059</v>
      </c>
      <c r="F2783" s="545" t="s">
        <v>8995</v>
      </c>
      <c r="G2783" s="543" t="s">
        <v>8996</v>
      </c>
      <c r="H2783" s="545" t="s">
        <v>2469</v>
      </c>
      <c r="I2783" s="545" t="s">
        <v>2469</v>
      </c>
      <c r="J2783" s="545" t="s">
        <v>7421</v>
      </c>
      <c r="K2783" s="543" t="s">
        <v>8966</v>
      </c>
      <c r="L2783" s="543" t="s">
        <v>2478</v>
      </c>
      <c r="M2783" s="543" t="s">
        <v>2478</v>
      </c>
      <c r="N2783" s="543" t="s">
        <v>2478</v>
      </c>
      <c r="O2783" s="543" t="s">
        <v>2478</v>
      </c>
      <c r="P2783" s="543" t="s">
        <v>2478</v>
      </c>
      <c r="Q2783" s="547">
        <v>45040.708333333336</v>
      </c>
      <c r="R2783" s="543" t="s">
        <v>2478</v>
      </c>
      <c r="S2783" s="543" t="s">
        <v>2478</v>
      </c>
    </row>
    <row r="2784" spans="1:19">
      <c r="A2784" s="540" t="s">
        <v>8126</v>
      </c>
      <c r="B2784" s="541"/>
      <c r="C2784" s="541"/>
      <c r="D2784" s="542">
        <v>30059</v>
      </c>
      <c r="E2784" s="542">
        <v>30059</v>
      </c>
      <c r="F2784" s="542" t="s">
        <v>8997</v>
      </c>
      <c r="G2784" s="540" t="s">
        <v>8998</v>
      </c>
      <c r="H2784" s="542" t="s">
        <v>2469</v>
      </c>
      <c r="I2784" s="542" t="s">
        <v>2469</v>
      </c>
      <c r="J2784" s="542" t="s">
        <v>7421</v>
      </c>
      <c r="K2784" s="540" t="s">
        <v>2478</v>
      </c>
      <c r="L2784" s="540" t="s">
        <v>2478</v>
      </c>
      <c r="M2784" s="540" t="s">
        <v>2478</v>
      </c>
      <c r="N2784" s="540" t="s">
        <v>2478</v>
      </c>
      <c r="O2784" s="540" t="s">
        <v>2478</v>
      </c>
      <c r="P2784" s="540" t="s">
        <v>2478</v>
      </c>
      <c r="Q2784" s="546">
        <v>45040.708333333336</v>
      </c>
      <c r="R2784" s="540" t="s">
        <v>2478</v>
      </c>
      <c r="S2784" s="540" t="s">
        <v>2478</v>
      </c>
    </row>
    <row r="2785" spans="1:19">
      <c r="A2785" s="543" t="s">
        <v>8126</v>
      </c>
      <c r="B2785" s="544"/>
      <c r="C2785" s="544"/>
      <c r="D2785" s="545">
        <v>30059</v>
      </c>
      <c r="E2785" s="545">
        <v>30059</v>
      </c>
      <c r="F2785" s="545" t="s">
        <v>8999</v>
      </c>
      <c r="G2785" s="543" t="s">
        <v>9000</v>
      </c>
      <c r="H2785" s="545" t="s">
        <v>2469</v>
      </c>
      <c r="I2785" s="545" t="s">
        <v>2469</v>
      </c>
      <c r="J2785" s="545" t="s">
        <v>7421</v>
      </c>
      <c r="K2785" s="543" t="s">
        <v>2478</v>
      </c>
      <c r="L2785" s="543" t="s">
        <v>2478</v>
      </c>
      <c r="M2785" s="543" t="s">
        <v>2478</v>
      </c>
      <c r="N2785" s="543" t="s">
        <v>2478</v>
      </c>
      <c r="O2785" s="543" t="s">
        <v>2478</v>
      </c>
      <c r="P2785" s="543" t="s">
        <v>2478</v>
      </c>
      <c r="Q2785" s="547">
        <v>45040.708333333336</v>
      </c>
      <c r="R2785" s="543" t="s">
        <v>2478</v>
      </c>
      <c r="S2785" s="543" t="s">
        <v>2478</v>
      </c>
    </row>
    <row r="2786" spans="1:19">
      <c r="A2786" s="540" t="s">
        <v>8126</v>
      </c>
      <c r="B2786" s="541"/>
      <c r="C2786" s="541"/>
      <c r="D2786" s="542">
        <v>30059</v>
      </c>
      <c r="E2786" s="542">
        <v>30059</v>
      </c>
      <c r="F2786" s="542" t="s">
        <v>9001</v>
      </c>
      <c r="G2786" s="540" t="s">
        <v>9002</v>
      </c>
      <c r="H2786" s="542" t="s">
        <v>2469</v>
      </c>
      <c r="I2786" s="542" t="s">
        <v>2469</v>
      </c>
      <c r="J2786" s="542" t="s">
        <v>7421</v>
      </c>
      <c r="K2786" s="540" t="s">
        <v>2478</v>
      </c>
      <c r="L2786" s="540" t="s">
        <v>2478</v>
      </c>
      <c r="M2786" s="540" t="s">
        <v>2478</v>
      </c>
      <c r="N2786" s="540" t="s">
        <v>2478</v>
      </c>
      <c r="O2786" s="540" t="s">
        <v>2478</v>
      </c>
      <c r="P2786" s="540" t="s">
        <v>2478</v>
      </c>
      <c r="Q2786" s="546">
        <v>45040.708333333336</v>
      </c>
      <c r="R2786" s="540" t="s">
        <v>2478</v>
      </c>
      <c r="S2786" s="540" t="s">
        <v>2478</v>
      </c>
    </row>
    <row r="2787" spans="1:19">
      <c r="A2787" s="543" t="s">
        <v>8126</v>
      </c>
      <c r="B2787" s="544"/>
      <c r="C2787" s="544"/>
      <c r="D2787" s="545">
        <v>30059</v>
      </c>
      <c r="E2787" s="545">
        <v>30059</v>
      </c>
      <c r="F2787" s="545" t="s">
        <v>9003</v>
      </c>
      <c r="G2787" s="543" t="s">
        <v>9004</v>
      </c>
      <c r="H2787" s="545" t="s">
        <v>2469</v>
      </c>
      <c r="I2787" s="545" t="s">
        <v>2469</v>
      </c>
      <c r="J2787" s="545" t="s">
        <v>7421</v>
      </c>
      <c r="K2787" s="543" t="s">
        <v>8859</v>
      </c>
      <c r="L2787" s="543" t="s">
        <v>2478</v>
      </c>
      <c r="M2787" s="543" t="s">
        <v>2478</v>
      </c>
      <c r="N2787" s="543" t="s">
        <v>2478</v>
      </c>
      <c r="O2787" s="543" t="s">
        <v>2478</v>
      </c>
      <c r="P2787" s="543" t="s">
        <v>2478</v>
      </c>
      <c r="Q2787" s="547">
        <v>45040.708333333336</v>
      </c>
      <c r="R2787" s="543" t="s">
        <v>2478</v>
      </c>
      <c r="S2787" s="543" t="s">
        <v>2478</v>
      </c>
    </row>
    <row r="2788" spans="1:19">
      <c r="A2788" s="540" t="s">
        <v>8126</v>
      </c>
      <c r="B2788" s="541"/>
      <c r="C2788" s="541"/>
      <c r="D2788" s="542">
        <v>30059</v>
      </c>
      <c r="E2788" s="542">
        <v>30059</v>
      </c>
      <c r="F2788" s="542" t="s">
        <v>9005</v>
      </c>
      <c r="G2788" s="540" t="s">
        <v>9006</v>
      </c>
      <c r="H2788" s="542" t="s">
        <v>2469</v>
      </c>
      <c r="I2788" s="542" t="s">
        <v>2469</v>
      </c>
      <c r="J2788" s="542" t="s">
        <v>7421</v>
      </c>
      <c r="K2788" s="540" t="s">
        <v>8859</v>
      </c>
      <c r="L2788" s="540" t="s">
        <v>2478</v>
      </c>
      <c r="M2788" s="540" t="s">
        <v>2478</v>
      </c>
      <c r="N2788" s="540" t="s">
        <v>2478</v>
      </c>
      <c r="O2788" s="540" t="s">
        <v>2478</v>
      </c>
      <c r="P2788" s="540" t="s">
        <v>2478</v>
      </c>
      <c r="Q2788" s="546">
        <v>45040.708333333336</v>
      </c>
      <c r="R2788" s="540" t="s">
        <v>2478</v>
      </c>
      <c r="S2788" s="540" t="s">
        <v>2478</v>
      </c>
    </row>
    <row r="2789" spans="1:19">
      <c r="A2789" s="543" t="s">
        <v>8126</v>
      </c>
      <c r="B2789" s="544"/>
      <c r="C2789" s="544"/>
      <c r="D2789" s="545">
        <v>30059</v>
      </c>
      <c r="E2789" s="545">
        <v>30059</v>
      </c>
      <c r="F2789" s="545" t="s">
        <v>9007</v>
      </c>
      <c r="G2789" s="543" t="s">
        <v>9008</v>
      </c>
      <c r="H2789" s="545" t="s">
        <v>2469</v>
      </c>
      <c r="I2789" s="545" t="s">
        <v>2469</v>
      </c>
      <c r="J2789" s="545" t="s">
        <v>7421</v>
      </c>
      <c r="K2789" s="543" t="s">
        <v>8859</v>
      </c>
      <c r="L2789" s="543" t="s">
        <v>2478</v>
      </c>
      <c r="M2789" s="543" t="s">
        <v>2478</v>
      </c>
      <c r="N2789" s="543" t="s">
        <v>2478</v>
      </c>
      <c r="O2789" s="543" t="s">
        <v>2478</v>
      </c>
      <c r="P2789" s="543" t="s">
        <v>2478</v>
      </c>
      <c r="Q2789" s="547">
        <v>45040.708333333336</v>
      </c>
      <c r="R2789" s="543" t="s">
        <v>2478</v>
      </c>
      <c r="S2789" s="543" t="s">
        <v>2478</v>
      </c>
    </row>
    <row r="2790" spans="1:19">
      <c r="A2790" s="540" t="s">
        <v>8126</v>
      </c>
      <c r="B2790" s="541"/>
      <c r="C2790" s="541"/>
      <c r="D2790" s="542">
        <v>30059</v>
      </c>
      <c r="E2790" s="542">
        <v>30059</v>
      </c>
      <c r="F2790" s="542" t="s">
        <v>9009</v>
      </c>
      <c r="G2790" s="540" t="s">
        <v>9010</v>
      </c>
      <c r="H2790" s="542" t="s">
        <v>2469</v>
      </c>
      <c r="I2790" s="542" t="s">
        <v>2469</v>
      </c>
      <c r="J2790" s="542" t="s">
        <v>7421</v>
      </c>
      <c r="K2790" s="540" t="s">
        <v>8859</v>
      </c>
      <c r="L2790" s="540" t="s">
        <v>2478</v>
      </c>
      <c r="M2790" s="540" t="s">
        <v>2478</v>
      </c>
      <c r="N2790" s="540" t="s">
        <v>2478</v>
      </c>
      <c r="O2790" s="540" t="s">
        <v>2478</v>
      </c>
      <c r="P2790" s="540" t="s">
        <v>2478</v>
      </c>
      <c r="Q2790" s="546">
        <v>45040.708333333336</v>
      </c>
      <c r="R2790" s="540" t="s">
        <v>2478</v>
      </c>
      <c r="S2790" s="540" t="s">
        <v>2478</v>
      </c>
    </row>
    <row r="2791" spans="1:19">
      <c r="A2791" s="543" t="s">
        <v>8126</v>
      </c>
      <c r="B2791" s="544"/>
      <c r="C2791" s="544"/>
      <c r="D2791" s="545">
        <v>30059</v>
      </c>
      <c r="E2791" s="545">
        <v>30059</v>
      </c>
      <c r="F2791" s="545" t="s">
        <v>9011</v>
      </c>
      <c r="G2791" s="543" t="s">
        <v>9012</v>
      </c>
      <c r="H2791" s="545" t="s">
        <v>2469</v>
      </c>
      <c r="I2791" s="545" t="s">
        <v>2469</v>
      </c>
      <c r="J2791" s="545" t="s">
        <v>7421</v>
      </c>
      <c r="K2791" s="543" t="s">
        <v>8859</v>
      </c>
      <c r="L2791" s="543" t="s">
        <v>2478</v>
      </c>
      <c r="M2791" s="543" t="s">
        <v>2478</v>
      </c>
      <c r="N2791" s="543" t="s">
        <v>2478</v>
      </c>
      <c r="O2791" s="543" t="s">
        <v>2478</v>
      </c>
      <c r="P2791" s="543" t="s">
        <v>2478</v>
      </c>
      <c r="Q2791" s="547">
        <v>45040.708333333336</v>
      </c>
      <c r="R2791" s="543" t="s">
        <v>2478</v>
      </c>
      <c r="S2791" s="543" t="s">
        <v>2478</v>
      </c>
    </row>
    <row r="2792" spans="1:19">
      <c r="A2792" s="540" t="s">
        <v>8126</v>
      </c>
      <c r="B2792" s="541"/>
      <c r="C2792" s="541"/>
      <c r="D2792" s="542">
        <v>30059</v>
      </c>
      <c r="E2792" s="542">
        <v>30059</v>
      </c>
      <c r="F2792" s="542" t="s">
        <v>9013</v>
      </c>
      <c r="G2792" s="540" t="s">
        <v>9014</v>
      </c>
      <c r="H2792" s="542" t="s">
        <v>2469</v>
      </c>
      <c r="I2792" s="542" t="s">
        <v>2469</v>
      </c>
      <c r="J2792" s="542" t="s">
        <v>7421</v>
      </c>
      <c r="K2792" s="540" t="s">
        <v>8859</v>
      </c>
      <c r="L2792" s="540" t="s">
        <v>2478</v>
      </c>
      <c r="M2792" s="540" t="s">
        <v>2478</v>
      </c>
      <c r="N2792" s="540" t="s">
        <v>2478</v>
      </c>
      <c r="O2792" s="540" t="s">
        <v>2478</v>
      </c>
      <c r="P2792" s="540" t="s">
        <v>2478</v>
      </c>
      <c r="Q2792" s="546">
        <v>45040.708333333336</v>
      </c>
      <c r="R2792" s="540" t="s">
        <v>2478</v>
      </c>
      <c r="S2792" s="540" t="s">
        <v>2478</v>
      </c>
    </row>
    <row r="2793" spans="1:19">
      <c r="A2793" s="543" t="s">
        <v>8126</v>
      </c>
      <c r="B2793" s="544"/>
      <c r="C2793" s="544"/>
      <c r="D2793" s="545">
        <v>30059</v>
      </c>
      <c r="E2793" s="545">
        <v>30059</v>
      </c>
      <c r="F2793" s="545" t="s">
        <v>9015</v>
      </c>
      <c r="G2793" s="543" t="s">
        <v>9016</v>
      </c>
      <c r="H2793" s="545" t="s">
        <v>2469</v>
      </c>
      <c r="I2793" s="545" t="s">
        <v>2469</v>
      </c>
      <c r="J2793" s="545" t="s">
        <v>7421</v>
      </c>
      <c r="K2793" s="543" t="s">
        <v>2478</v>
      </c>
      <c r="L2793" s="543" t="s">
        <v>2478</v>
      </c>
      <c r="M2793" s="543" t="s">
        <v>2478</v>
      </c>
      <c r="N2793" s="543" t="s">
        <v>2478</v>
      </c>
      <c r="O2793" s="543" t="s">
        <v>2478</v>
      </c>
      <c r="P2793" s="543" t="s">
        <v>2478</v>
      </c>
      <c r="Q2793" s="547">
        <v>45040.708333333336</v>
      </c>
      <c r="R2793" s="543" t="s">
        <v>2478</v>
      </c>
      <c r="S2793" s="543" t="s">
        <v>2478</v>
      </c>
    </row>
    <row r="2794" spans="1:19">
      <c r="A2794" s="540" t="s">
        <v>8126</v>
      </c>
      <c r="B2794" s="541"/>
      <c r="C2794" s="541"/>
      <c r="D2794" s="542">
        <v>30059</v>
      </c>
      <c r="E2794" s="542">
        <v>30059</v>
      </c>
      <c r="F2794" s="542" t="s">
        <v>9017</v>
      </c>
      <c r="G2794" s="540" t="s">
        <v>9018</v>
      </c>
      <c r="H2794" s="542" t="s">
        <v>2469</v>
      </c>
      <c r="I2794" s="542" t="s">
        <v>2469</v>
      </c>
      <c r="J2794" s="542" t="s">
        <v>7421</v>
      </c>
      <c r="K2794" s="540" t="s">
        <v>2478</v>
      </c>
      <c r="L2794" s="540" t="s">
        <v>2478</v>
      </c>
      <c r="M2794" s="540" t="s">
        <v>2478</v>
      </c>
      <c r="N2794" s="540" t="s">
        <v>2478</v>
      </c>
      <c r="O2794" s="540" t="s">
        <v>2478</v>
      </c>
      <c r="P2794" s="540" t="s">
        <v>2478</v>
      </c>
      <c r="Q2794" s="546">
        <v>45040.708333333336</v>
      </c>
      <c r="R2794" s="540" t="s">
        <v>2478</v>
      </c>
      <c r="S2794" s="540" t="s">
        <v>2478</v>
      </c>
    </row>
    <row r="2795" spans="1:19">
      <c r="A2795" s="543" t="s">
        <v>8126</v>
      </c>
      <c r="B2795" s="544"/>
      <c r="C2795" s="544"/>
      <c r="D2795" s="545">
        <v>30059</v>
      </c>
      <c r="E2795" s="545">
        <v>30059</v>
      </c>
      <c r="F2795" s="545" t="s">
        <v>9019</v>
      </c>
      <c r="G2795" s="543" t="s">
        <v>9020</v>
      </c>
      <c r="H2795" s="545" t="s">
        <v>2469</v>
      </c>
      <c r="I2795" s="545" t="s">
        <v>2469</v>
      </c>
      <c r="J2795" s="545" t="s">
        <v>7421</v>
      </c>
      <c r="K2795" s="543" t="s">
        <v>2478</v>
      </c>
      <c r="L2795" s="543" t="s">
        <v>2478</v>
      </c>
      <c r="M2795" s="543" t="s">
        <v>2478</v>
      </c>
      <c r="N2795" s="543" t="s">
        <v>2478</v>
      </c>
      <c r="O2795" s="543" t="s">
        <v>2478</v>
      </c>
      <c r="P2795" s="543" t="s">
        <v>2478</v>
      </c>
      <c r="Q2795" s="547">
        <v>45040.708333333336</v>
      </c>
      <c r="R2795" s="543" t="s">
        <v>2478</v>
      </c>
      <c r="S2795" s="543" t="s">
        <v>2478</v>
      </c>
    </row>
    <row r="2796" spans="1:19">
      <c r="A2796" s="540" t="s">
        <v>8126</v>
      </c>
      <c r="B2796" s="541"/>
      <c r="C2796" s="541"/>
      <c r="D2796" s="542">
        <v>30059</v>
      </c>
      <c r="E2796" s="542">
        <v>30059</v>
      </c>
      <c r="F2796" s="542" t="s">
        <v>9021</v>
      </c>
      <c r="G2796" s="540" t="s">
        <v>9022</v>
      </c>
      <c r="H2796" s="542" t="s">
        <v>2469</v>
      </c>
      <c r="I2796" s="542" t="s">
        <v>2469</v>
      </c>
      <c r="J2796" s="542" t="s">
        <v>7421</v>
      </c>
      <c r="K2796" s="540" t="s">
        <v>8859</v>
      </c>
      <c r="L2796" s="540" t="s">
        <v>2478</v>
      </c>
      <c r="M2796" s="540" t="s">
        <v>2478</v>
      </c>
      <c r="N2796" s="540" t="s">
        <v>2478</v>
      </c>
      <c r="O2796" s="540" t="s">
        <v>2478</v>
      </c>
      <c r="P2796" s="540" t="s">
        <v>2478</v>
      </c>
      <c r="Q2796" s="546">
        <v>45040.708333333336</v>
      </c>
      <c r="R2796" s="540" t="s">
        <v>2478</v>
      </c>
      <c r="S2796" s="540" t="s">
        <v>2478</v>
      </c>
    </row>
    <row r="2797" spans="1:19">
      <c r="A2797" s="543" t="s">
        <v>8126</v>
      </c>
      <c r="B2797" s="544"/>
      <c r="C2797" s="544"/>
      <c r="D2797" s="545">
        <v>30059</v>
      </c>
      <c r="E2797" s="545">
        <v>30059</v>
      </c>
      <c r="F2797" s="545" t="s">
        <v>9023</v>
      </c>
      <c r="G2797" s="543" t="s">
        <v>9024</v>
      </c>
      <c r="H2797" s="545" t="s">
        <v>2469</v>
      </c>
      <c r="I2797" s="545" t="s">
        <v>2469</v>
      </c>
      <c r="J2797" s="545" t="s">
        <v>7421</v>
      </c>
      <c r="K2797" s="543" t="s">
        <v>8859</v>
      </c>
      <c r="L2797" s="543" t="s">
        <v>2478</v>
      </c>
      <c r="M2797" s="543" t="s">
        <v>2478</v>
      </c>
      <c r="N2797" s="543" t="s">
        <v>2478</v>
      </c>
      <c r="O2797" s="543" t="s">
        <v>2478</v>
      </c>
      <c r="P2797" s="543" t="s">
        <v>2478</v>
      </c>
      <c r="Q2797" s="547">
        <v>45040.708333333336</v>
      </c>
      <c r="R2797" s="543" t="s">
        <v>2478</v>
      </c>
      <c r="S2797" s="543" t="s">
        <v>2478</v>
      </c>
    </row>
    <row r="2798" spans="1:19">
      <c r="A2798" s="540" t="s">
        <v>8126</v>
      </c>
      <c r="B2798" s="541"/>
      <c r="C2798" s="541"/>
      <c r="D2798" s="542">
        <v>30059</v>
      </c>
      <c r="E2798" s="542">
        <v>30059</v>
      </c>
      <c r="F2798" s="542" t="s">
        <v>9025</v>
      </c>
      <c r="G2798" s="540" t="s">
        <v>9026</v>
      </c>
      <c r="H2798" s="542" t="s">
        <v>2469</v>
      </c>
      <c r="I2798" s="542" t="s">
        <v>2469</v>
      </c>
      <c r="J2798" s="542" t="s">
        <v>7421</v>
      </c>
      <c r="K2798" s="540" t="s">
        <v>8859</v>
      </c>
      <c r="L2798" s="540" t="s">
        <v>2478</v>
      </c>
      <c r="M2798" s="540" t="s">
        <v>2478</v>
      </c>
      <c r="N2798" s="540" t="s">
        <v>2478</v>
      </c>
      <c r="O2798" s="540" t="s">
        <v>2478</v>
      </c>
      <c r="P2798" s="540" t="s">
        <v>2478</v>
      </c>
      <c r="Q2798" s="546">
        <v>45040.708333333336</v>
      </c>
      <c r="R2798" s="540" t="s">
        <v>2478</v>
      </c>
      <c r="S2798" s="540" t="s">
        <v>2478</v>
      </c>
    </row>
    <row r="2799" spans="1:19">
      <c r="A2799" s="543" t="s">
        <v>8126</v>
      </c>
      <c r="B2799" s="544"/>
      <c r="C2799" s="544"/>
      <c r="D2799" s="545">
        <v>30059</v>
      </c>
      <c r="E2799" s="545">
        <v>30059</v>
      </c>
      <c r="F2799" s="545" t="s">
        <v>9027</v>
      </c>
      <c r="G2799" s="543" t="s">
        <v>9028</v>
      </c>
      <c r="H2799" s="545" t="s">
        <v>2469</v>
      </c>
      <c r="I2799" s="545" t="s">
        <v>2469</v>
      </c>
      <c r="J2799" s="545" t="s">
        <v>7421</v>
      </c>
      <c r="K2799" s="543" t="s">
        <v>2478</v>
      </c>
      <c r="L2799" s="543" t="s">
        <v>2478</v>
      </c>
      <c r="M2799" s="543" t="s">
        <v>2478</v>
      </c>
      <c r="N2799" s="543" t="s">
        <v>2478</v>
      </c>
      <c r="O2799" s="543" t="s">
        <v>2478</v>
      </c>
      <c r="P2799" s="543" t="s">
        <v>2478</v>
      </c>
      <c r="Q2799" s="547">
        <v>45040.708333333336</v>
      </c>
      <c r="R2799" s="543" t="s">
        <v>2478</v>
      </c>
      <c r="S2799" s="543" t="s">
        <v>2478</v>
      </c>
    </row>
    <row r="2800" spans="1:19">
      <c r="A2800" s="540" t="s">
        <v>8126</v>
      </c>
      <c r="B2800" s="541"/>
      <c r="C2800" s="541"/>
      <c r="D2800" s="542">
        <v>30059</v>
      </c>
      <c r="E2800" s="542">
        <v>30059</v>
      </c>
      <c r="F2800" s="542" t="s">
        <v>9029</v>
      </c>
      <c r="G2800" s="540" t="s">
        <v>9030</v>
      </c>
      <c r="H2800" s="542" t="s">
        <v>2469</v>
      </c>
      <c r="I2800" s="542" t="s">
        <v>2469</v>
      </c>
      <c r="J2800" s="542" t="s">
        <v>7421</v>
      </c>
      <c r="K2800" s="540" t="s">
        <v>8859</v>
      </c>
      <c r="L2800" s="540" t="s">
        <v>2478</v>
      </c>
      <c r="M2800" s="540" t="s">
        <v>2478</v>
      </c>
      <c r="N2800" s="540" t="s">
        <v>2478</v>
      </c>
      <c r="O2800" s="540" t="s">
        <v>2478</v>
      </c>
      <c r="P2800" s="540" t="s">
        <v>2478</v>
      </c>
      <c r="Q2800" s="546">
        <v>45040.708333333336</v>
      </c>
      <c r="R2800" s="540" t="s">
        <v>2478</v>
      </c>
      <c r="S2800" s="540" t="s">
        <v>2478</v>
      </c>
    </row>
    <row r="2801" spans="1:19">
      <c r="A2801" s="543" t="s">
        <v>8126</v>
      </c>
      <c r="B2801" s="544"/>
      <c r="C2801" s="544"/>
      <c r="D2801" s="545">
        <v>30059</v>
      </c>
      <c r="E2801" s="545">
        <v>30059</v>
      </c>
      <c r="F2801" s="545" t="s">
        <v>9031</v>
      </c>
      <c r="G2801" s="543" t="s">
        <v>9032</v>
      </c>
      <c r="H2801" s="545" t="s">
        <v>2469</v>
      </c>
      <c r="I2801" s="545" t="s">
        <v>2469</v>
      </c>
      <c r="J2801" s="545" t="s">
        <v>7421</v>
      </c>
      <c r="K2801" s="543" t="s">
        <v>2478</v>
      </c>
      <c r="L2801" s="543" t="s">
        <v>2478</v>
      </c>
      <c r="M2801" s="543" t="s">
        <v>2478</v>
      </c>
      <c r="N2801" s="543" t="s">
        <v>2478</v>
      </c>
      <c r="O2801" s="543" t="s">
        <v>2478</v>
      </c>
      <c r="P2801" s="543" t="s">
        <v>2478</v>
      </c>
      <c r="Q2801" s="547">
        <v>45040.708333333336</v>
      </c>
      <c r="R2801" s="543" t="s">
        <v>2478</v>
      </c>
      <c r="S2801" s="543" t="s">
        <v>2478</v>
      </c>
    </row>
    <row r="2802" spans="1:19">
      <c r="A2802" s="540" t="s">
        <v>8126</v>
      </c>
      <c r="B2802" s="541"/>
      <c r="C2802" s="541"/>
      <c r="D2802" s="542">
        <v>30059</v>
      </c>
      <c r="E2802" s="542">
        <v>30059</v>
      </c>
      <c r="F2802" s="542" t="s">
        <v>9033</v>
      </c>
      <c r="G2802" s="540" t="s">
        <v>9034</v>
      </c>
      <c r="H2802" s="542" t="s">
        <v>2469</v>
      </c>
      <c r="I2802" s="542" t="s">
        <v>2469</v>
      </c>
      <c r="J2802" s="542" t="s">
        <v>7421</v>
      </c>
      <c r="K2802" s="540" t="s">
        <v>2478</v>
      </c>
      <c r="L2802" s="540" t="s">
        <v>2478</v>
      </c>
      <c r="M2802" s="540" t="s">
        <v>2478</v>
      </c>
      <c r="N2802" s="540" t="s">
        <v>2478</v>
      </c>
      <c r="O2802" s="540" t="s">
        <v>2478</v>
      </c>
      <c r="P2802" s="540" t="s">
        <v>2478</v>
      </c>
      <c r="Q2802" s="546">
        <v>45040.708333333336</v>
      </c>
      <c r="R2802" s="540" t="s">
        <v>2478</v>
      </c>
      <c r="S2802" s="540" t="s">
        <v>2478</v>
      </c>
    </row>
    <row r="2803" spans="1:19">
      <c r="A2803" s="543" t="s">
        <v>8126</v>
      </c>
      <c r="B2803" s="544"/>
      <c r="C2803" s="544"/>
      <c r="D2803" s="545">
        <v>30059</v>
      </c>
      <c r="E2803" s="545">
        <v>30059</v>
      </c>
      <c r="F2803" s="545" t="s">
        <v>9035</v>
      </c>
      <c r="G2803" s="543" t="s">
        <v>9036</v>
      </c>
      <c r="H2803" s="545" t="s">
        <v>2469</v>
      </c>
      <c r="I2803" s="545" t="s">
        <v>2469</v>
      </c>
      <c r="J2803" s="545" t="s">
        <v>7421</v>
      </c>
      <c r="K2803" s="543" t="s">
        <v>8966</v>
      </c>
      <c r="L2803" s="543" t="s">
        <v>2478</v>
      </c>
      <c r="M2803" s="543" t="s">
        <v>2478</v>
      </c>
      <c r="N2803" s="543" t="s">
        <v>2478</v>
      </c>
      <c r="O2803" s="543" t="s">
        <v>2478</v>
      </c>
      <c r="P2803" s="543" t="s">
        <v>2478</v>
      </c>
      <c r="Q2803" s="547">
        <v>45040.708333333336</v>
      </c>
      <c r="R2803" s="543" t="s">
        <v>2478</v>
      </c>
      <c r="S2803" s="543" t="s">
        <v>2478</v>
      </c>
    </row>
    <row r="2804" spans="1:19">
      <c r="A2804" s="540" t="s">
        <v>8126</v>
      </c>
      <c r="B2804" s="541"/>
      <c r="C2804" s="541"/>
      <c r="D2804" s="542">
        <v>30059</v>
      </c>
      <c r="E2804" s="542">
        <v>30059</v>
      </c>
      <c r="F2804" s="542" t="s">
        <v>9037</v>
      </c>
      <c r="G2804" s="540" t="s">
        <v>9038</v>
      </c>
      <c r="H2804" s="542" t="s">
        <v>2469</v>
      </c>
      <c r="I2804" s="542" t="s">
        <v>2469</v>
      </c>
      <c r="J2804" s="542" t="s">
        <v>7421</v>
      </c>
      <c r="K2804" s="540" t="s">
        <v>2478</v>
      </c>
      <c r="L2804" s="540" t="s">
        <v>2478</v>
      </c>
      <c r="M2804" s="540" t="s">
        <v>2478</v>
      </c>
      <c r="N2804" s="540" t="s">
        <v>2478</v>
      </c>
      <c r="O2804" s="540" t="s">
        <v>2478</v>
      </c>
      <c r="P2804" s="540" t="s">
        <v>2478</v>
      </c>
      <c r="Q2804" s="546">
        <v>45040.708333333336</v>
      </c>
      <c r="R2804" s="540" t="s">
        <v>2478</v>
      </c>
      <c r="S2804" s="540" t="s">
        <v>2478</v>
      </c>
    </row>
    <row r="2805" spans="1:19">
      <c r="A2805" s="543" t="s">
        <v>8126</v>
      </c>
      <c r="B2805" s="544"/>
      <c r="C2805" s="544"/>
      <c r="D2805" s="545">
        <v>30059</v>
      </c>
      <c r="E2805" s="545">
        <v>30059</v>
      </c>
      <c r="F2805" s="545" t="s">
        <v>9039</v>
      </c>
      <c r="G2805" s="543" t="s">
        <v>9040</v>
      </c>
      <c r="H2805" s="545" t="s">
        <v>2469</v>
      </c>
      <c r="I2805" s="545" t="s">
        <v>2469</v>
      </c>
      <c r="J2805" s="545" t="s">
        <v>7421</v>
      </c>
      <c r="K2805" s="543" t="s">
        <v>2478</v>
      </c>
      <c r="L2805" s="543" t="s">
        <v>2478</v>
      </c>
      <c r="M2805" s="543" t="s">
        <v>2478</v>
      </c>
      <c r="N2805" s="543" t="s">
        <v>2478</v>
      </c>
      <c r="O2805" s="543" t="s">
        <v>2478</v>
      </c>
      <c r="P2805" s="543" t="s">
        <v>2478</v>
      </c>
      <c r="Q2805" s="547">
        <v>45040.708333333336</v>
      </c>
      <c r="R2805" s="543" t="s">
        <v>2478</v>
      </c>
      <c r="S2805" s="543" t="s">
        <v>2478</v>
      </c>
    </row>
    <row r="2806" spans="1:19">
      <c r="A2806" s="540" t="s">
        <v>8126</v>
      </c>
      <c r="B2806" s="541"/>
      <c r="C2806" s="541"/>
      <c r="D2806" s="542">
        <v>30059</v>
      </c>
      <c r="E2806" s="542">
        <v>30059</v>
      </c>
      <c r="F2806" s="542" t="s">
        <v>9041</v>
      </c>
      <c r="G2806" s="540" t="s">
        <v>9042</v>
      </c>
      <c r="H2806" s="542" t="s">
        <v>2469</v>
      </c>
      <c r="I2806" s="542" t="s">
        <v>2469</v>
      </c>
      <c r="J2806" s="542" t="s">
        <v>7421</v>
      </c>
      <c r="K2806" s="540" t="s">
        <v>2478</v>
      </c>
      <c r="L2806" s="540" t="s">
        <v>2478</v>
      </c>
      <c r="M2806" s="540" t="s">
        <v>2478</v>
      </c>
      <c r="N2806" s="540" t="s">
        <v>2478</v>
      </c>
      <c r="O2806" s="540" t="s">
        <v>2478</v>
      </c>
      <c r="P2806" s="540" t="s">
        <v>2478</v>
      </c>
      <c r="Q2806" s="546">
        <v>45040.708333333336</v>
      </c>
      <c r="R2806" s="540" t="s">
        <v>2478</v>
      </c>
      <c r="S2806" s="540" t="s">
        <v>2478</v>
      </c>
    </row>
    <row r="2807" spans="1:19">
      <c r="A2807" s="543" t="s">
        <v>8126</v>
      </c>
      <c r="B2807" s="545">
        <v>108078</v>
      </c>
      <c r="C2807" s="545">
        <v>800361</v>
      </c>
      <c r="D2807" s="545">
        <v>30059</v>
      </c>
      <c r="E2807" s="545" t="s">
        <v>8386</v>
      </c>
      <c r="F2807" s="545" t="s">
        <v>9043</v>
      </c>
      <c r="G2807" s="543" t="s">
        <v>9044</v>
      </c>
      <c r="H2807" s="545" t="s">
        <v>2546</v>
      </c>
      <c r="I2807" s="545" t="s">
        <v>2469</v>
      </c>
      <c r="J2807" s="545" t="s">
        <v>7440</v>
      </c>
      <c r="K2807" s="543" t="s">
        <v>8859</v>
      </c>
      <c r="L2807" s="543" t="s">
        <v>2546</v>
      </c>
      <c r="M2807" s="543" t="s">
        <v>6209</v>
      </c>
      <c r="N2807" s="543" t="s">
        <v>8312</v>
      </c>
      <c r="O2807" s="547">
        <v>45379.333333333336</v>
      </c>
      <c r="P2807" s="547">
        <v>45379.333333333336</v>
      </c>
      <c r="Q2807" s="547">
        <v>45775.708333333336</v>
      </c>
      <c r="R2807" s="547">
        <v>45775</v>
      </c>
      <c r="S2807" s="547">
        <v>45917.802268518521</v>
      </c>
    </row>
    <row r="2808" spans="1:19">
      <c r="A2808" s="540" t="s">
        <v>8126</v>
      </c>
      <c r="B2808" s="541"/>
      <c r="C2808" s="541"/>
      <c r="D2808" s="542">
        <v>30059</v>
      </c>
      <c r="E2808" s="542">
        <v>30059</v>
      </c>
      <c r="F2808" s="542" t="s">
        <v>9045</v>
      </c>
      <c r="G2808" s="540" t="s">
        <v>9046</v>
      </c>
      <c r="H2808" s="542" t="s">
        <v>2469</v>
      </c>
      <c r="I2808" s="542" t="s">
        <v>2469</v>
      </c>
      <c r="J2808" s="542" t="s">
        <v>7421</v>
      </c>
      <c r="K2808" s="540" t="s">
        <v>2478</v>
      </c>
      <c r="L2808" s="540" t="s">
        <v>2478</v>
      </c>
      <c r="M2808" s="540" t="s">
        <v>2478</v>
      </c>
      <c r="N2808" s="540" t="s">
        <v>2478</v>
      </c>
      <c r="O2808" s="540" t="s">
        <v>2478</v>
      </c>
      <c r="P2808" s="540" t="s">
        <v>2478</v>
      </c>
      <c r="Q2808" s="546">
        <v>45040.708333333336</v>
      </c>
      <c r="R2808" s="540" t="s">
        <v>2478</v>
      </c>
      <c r="S2808" s="540" t="s">
        <v>2478</v>
      </c>
    </row>
    <row r="2809" spans="1:19">
      <c r="A2809" s="543" t="s">
        <v>8126</v>
      </c>
      <c r="B2809" s="544"/>
      <c r="C2809" s="544"/>
      <c r="D2809" s="545">
        <v>30059</v>
      </c>
      <c r="E2809" s="545">
        <v>30059</v>
      </c>
      <c r="F2809" s="545" t="s">
        <v>9047</v>
      </c>
      <c r="G2809" s="543" t="s">
        <v>9048</v>
      </c>
      <c r="H2809" s="545" t="s">
        <v>2469</v>
      </c>
      <c r="I2809" s="545" t="s">
        <v>2469</v>
      </c>
      <c r="J2809" s="545" t="s">
        <v>7421</v>
      </c>
      <c r="K2809" s="543" t="s">
        <v>2478</v>
      </c>
      <c r="L2809" s="543" t="s">
        <v>2478</v>
      </c>
      <c r="M2809" s="543" t="s">
        <v>2478</v>
      </c>
      <c r="N2809" s="543" t="s">
        <v>2478</v>
      </c>
      <c r="O2809" s="543" t="s">
        <v>2478</v>
      </c>
      <c r="P2809" s="543" t="s">
        <v>2478</v>
      </c>
      <c r="Q2809" s="547">
        <v>45040.708333333336</v>
      </c>
      <c r="R2809" s="543" t="s">
        <v>2478</v>
      </c>
      <c r="S2809" s="543" t="s">
        <v>2478</v>
      </c>
    </row>
    <row r="2810" spans="1:19">
      <c r="A2810" s="540" t="s">
        <v>8126</v>
      </c>
      <c r="B2810" s="541"/>
      <c r="C2810" s="541"/>
      <c r="D2810" s="542">
        <v>30059</v>
      </c>
      <c r="E2810" s="542">
        <v>30059</v>
      </c>
      <c r="F2810" s="542" t="s">
        <v>9049</v>
      </c>
      <c r="G2810" s="540" t="s">
        <v>9050</v>
      </c>
      <c r="H2810" s="542" t="s">
        <v>2469</v>
      </c>
      <c r="I2810" s="542" t="s">
        <v>2469</v>
      </c>
      <c r="J2810" s="542" t="s">
        <v>7421</v>
      </c>
      <c r="K2810" s="540" t="s">
        <v>2478</v>
      </c>
      <c r="L2810" s="540" t="s">
        <v>2478</v>
      </c>
      <c r="M2810" s="540" t="s">
        <v>2478</v>
      </c>
      <c r="N2810" s="540" t="s">
        <v>2478</v>
      </c>
      <c r="O2810" s="540" t="s">
        <v>2478</v>
      </c>
      <c r="P2810" s="540" t="s">
        <v>2478</v>
      </c>
      <c r="Q2810" s="546">
        <v>45040.708333333336</v>
      </c>
      <c r="R2810" s="540" t="s">
        <v>2478</v>
      </c>
      <c r="S2810" s="540" t="s">
        <v>2478</v>
      </c>
    </row>
    <row r="2811" spans="1:19">
      <c r="A2811" s="543" t="s">
        <v>8126</v>
      </c>
      <c r="B2811" s="544"/>
      <c r="C2811" s="544"/>
      <c r="D2811" s="545">
        <v>30059</v>
      </c>
      <c r="E2811" s="545">
        <v>30059</v>
      </c>
      <c r="F2811" s="545" t="s">
        <v>9051</v>
      </c>
      <c r="G2811" s="543" t="s">
        <v>9052</v>
      </c>
      <c r="H2811" s="545" t="s">
        <v>2469</v>
      </c>
      <c r="I2811" s="545" t="s">
        <v>2469</v>
      </c>
      <c r="J2811" s="545" t="s">
        <v>7421</v>
      </c>
      <c r="K2811" s="543" t="s">
        <v>2478</v>
      </c>
      <c r="L2811" s="543" t="s">
        <v>2478</v>
      </c>
      <c r="M2811" s="543" t="s">
        <v>2478</v>
      </c>
      <c r="N2811" s="543" t="s">
        <v>2478</v>
      </c>
      <c r="O2811" s="543" t="s">
        <v>2478</v>
      </c>
      <c r="P2811" s="543" t="s">
        <v>2478</v>
      </c>
      <c r="Q2811" s="547">
        <v>45040.708333333336</v>
      </c>
      <c r="R2811" s="543" t="s">
        <v>2478</v>
      </c>
      <c r="S2811" s="543" t="s">
        <v>2478</v>
      </c>
    </row>
    <row r="2812" spans="1:19">
      <c r="A2812" s="540" t="s">
        <v>8126</v>
      </c>
      <c r="B2812" s="541"/>
      <c r="C2812" s="541"/>
      <c r="D2812" s="542">
        <v>30059</v>
      </c>
      <c r="E2812" s="542">
        <v>30059</v>
      </c>
      <c r="F2812" s="542" t="s">
        <v>9053</v>
      </c>
      <c r="G2812" s="540" t="s">
        <v>9054</v>
      </c>
      <c r="H2812" s="542" t="s">
        <v>2469</v>
      </c>
      <c r="I2812" s="542" t="s">
        <v>2469</v>
      </c>
      <c r="J2812" s="542" t="s">
        <v>7421</v>
      </c>
      <c r="K2812" s="540" t="s">
        <v>2478</v>
      </c>
      <c r="L2812" s="540" t="s">
        <v>2478</v>
      </c>
      <c r="M2812" s="540" t="s">
        <v>2478</v>
      </c>
      <c r="N2812" s="540" t="s">
        <v>2478</v>
      </c>
      <c r="O2812" s="540" t="s">
        <v>2478</v>
      </c>
      <c r="P2812" s="540" t="s">
        <v>2478</v>
      </c>
      <c r="Q2812" s="546">
        <v>45040.708333333336</v>
      </c>
      <c r="R2812" s="540" t="s">
        <v>2478</v>
      </c>
      <c r="S2812" s="540" t="s">
        <v>2478</v>
      </c>
    </row>
    <row r="2813" spans="1:19">
      <c r="A2813" s="543" t="s">
        <v>8126</v>
      </c>
      <c r="B2813" s="544"/>
      <c r="C2813" s="544"/>
      <c r="D2813" s="545">
        <v>30059</v>
      </c>
      <c r="E2813" s="545">
        <v>30059</v>
      </c>
      <c r="F2813" s="545" t="s">
        <v>9055</v>
      </c>
      <c r="G2813" s="543" t="s">
        <v>9056</v>
      </c>
      <c r="H2813" s="545" t="s">
        <v>2469</v>
      </c>
      <c r="I2813" s="545" t="s">
        <v>2469</v>
      </c>
      <c r="J2813" s="545" t="s">
        <v>7421</v>
      </c>
      <c r="K2813" s="543" t="s">
        <v>8859</v>
      </c>
      <c r="L2813" s="543" t="s">
        <v>2478</v>
      </c>
      <c r="M2813" s="543" t="s">
        <v>2478</v>
      </c>
      <c r="N2813" s="543" t="s">
        <v>2478</v>
      </c>
      <c r="O2813" s="543" t="s">
        <v>2478</v>
      </c>
      <c r="P2813" s="543" t="s">
        <v>2478</v>
      </c>
      <c r="Q2813" s="547">
        <v>45040.708333333336</v>
      </c>
      <c r="R2813" s="543" t="s">
        <v>2478</v>
      </c>
      <c r="S2813" s="543" t="s">
        <v>2478</v>
      </c>
    </row>
    <row r="2814" spans="1:19">
      <c r="A2814" s="540" t="s">
        <v>8126</v>
      </c>
      <c r="B2814" s="541"/>
      <c r="C2814" s="541"/>
      <c r="D2814" s="542">
        <v>30059</v>
      </c>
      <c r="E2814" s="542">
        <v>30059</v>
      </c>
      <c r="F2814" s="542" t="s">
        <v>9057</v>
      </c>
      <c r="G2814" s="540" t="s">
        <v>9058</v>
      </c>
      <c r="H2814" s="542" t="s">
        <v>2469</v>
      </c>
      <c r="I2814" s="542" t="s">
        <v>2469</v>
      </c>
      <c r="J2814" s="542" t="s">
        <v>7421</v>
      </c>
      <c r="K2814" s="540" t="s">
        <v>2478</v>
      </c>
      <c r="L2814" s="540" t="s">
        <v>2478</v>
      </c>
      <c r="M2814" s="540" t="s">
        <v>2478</v>
      </c>
      <c r="N2814" s="540" t="s">
        <v>2478</v>
      </c>
      <c r="O2814" s="540" t="s">
        <v>2478</v>
      </c>
      <c r="P2814" s="540" t="s">
        <v>2478</v>
      </c>
      <c r="Q2814" s="546">
        <v>45040.708333333336</v>
      </c>
      <c r="R2814" s="540" t="s">
        <v>2478</v>
      </c>
      <c r="S2814" s="540" t="s">
        <v>2478</v>
      </c>
    </row>
    <row r="2815" spans="1:19">
      <c r="A2815" s="543" t="s">
        <v>8126</v>
      </c>
      <c r="B2815" s="544"/>
      <c r="C2815" s="544"/>
      <c r="D2815" s="545">
        <v>30059</v>
      </c>
      <c r="E2815" s="545">
        <v>30059</v>
      </c>
      <c r="F2815" s="545" t="s">
        <v>9059</v>
      </c>
      <c r="G2815" s="543" t="s">
        <v>9060</v>
      </c>
      <c r="H2815" s="545" t="s">
        <v>2469</v>
      </c>
      <c r="I2815" s="545" t="s">
        <v>2469</v>
      </c>
      <c r="J2815" s="545" t="s">
        <v>7421</v>
      </c>
      <c r="K2815" s="543" t="s">
        <v>8859</v>
      </c>
      <c r="L2815" s="543" t="s">
        <v>2478</v>
      </c>
      <c r="M2815" s="543" t="s">
        <v>2478</v>
      </c>
      <c r="N2815" s="543" t="s">
        <v>2478</v>
      </c>
      <c r="O2815" s="543" t="s">
        <v>2478</v>
      </c>
      <c r="P2815" s="543" t="s">
        <v>2478</v>
      </c>
      <c r="Q2815" s="547">
        <v>45040.708333333336</v>
      </c>
      <c r="R2815" s="543" t="s">
        <v>2478</v>
      </c>
      <c r="S2815" s="543" t="s">
        <v>2478</v>
      </c>
    </row>
    <row r="2816" spans="1:19">
      <c r="A2816" s="540" t="s">
        <v>8126</v>
      </c>
      <c r="B2816" s="541"/>
      <c r="C2816" s="541"/>
      <c r="D2816" s="542">
        <v>30059</v>
      </c>
      <c r="E2816" s="542">
        <v>30059</v>
      </c>
      <c r="F2816" s="542" t="s">
        <v>9061</v>
      </c>
      <c r="G2816" s="540" t="s">
        <v>9062</v>
      </c>
      <c r="H2816" s="542" t="s">
        <v>2469</v>
      </c>
      <c r="I2816" s="542" t="s">
        <v>2469</v>
      </c>
      <c r="J2816" s="542" t="s">
        <v>7421</v>
      </c>
      <c r="K2816" s="540" t="s">
        <v>8859</v>
      </c>
      <c r="L2816" s="540" t="s">
        <v>2478</v>
      </c>
      <c r="M2816" s="540" t="s">
        <v>2478</v>
      </c>
      <c r="N2816" s="540" t="s">
        <v>2478</v>
      </c>
      <c r="O2816" s="540" t="s">
        <v>2478</v>
      </c>
      <c r="P2816" s="540" t="s">
        <v>2478</v>
      </c>
      <c r="Q2816" s="546">
        <v>45040.708333333336</v>
      </c>
      <c r="R2816" s="540" t="s">
        <v>2478</v>
      </c>
      <c r="S2816" s="540" t="s">
        <v>2478</v>
      </c>
    </row>
    <row r="2817" spans="1:19">
      <c r="A2817" s="543" t="s">
        <v>8126</v>
      </c>
      <c r="B2817" s="544"/>
      <c r="C2817" s="544"/>
      <c r="D2817" s="545">
        <v>30059</v>
      </c>
      <c r="E2817" s="545">
        <v>30059</v>
      </c>
      <c r="F2817" s="545" t="s">
        <v>9063</v>
      </c>
      <c r="G2817" s="543" t="s">
        <v>9064</v>
      </c>
      <c r="H2817" s="545" t="s">
        <v>2469</v>
      </c>
      <c r="I2817" s="545" t="s">
        <v>2469</v>
      </c>
      <c r="J2817" s="545" t="s">
        <v>7421</v>
      </c>
      <c r="K2817" s="543" t="s">
        <v>2478</v>
      </c>
      <c r="L2817" s="543" t="s">
        <v>2478</v>
      </c>
      <c r="M2817" s="543" t="s">
        <v>2478</v>
      </c>
      <c r="N2817" s="543" t="s">
        <v>2478</v>
      </c>
      <c r="O2817" s="543" t="s">
        <v>2478</v>
      </c>
      <c r="P2817" s="543" t="s">
        <v>2478</v>
      </c>
      <c r="Q2817" s="547">
        <v>45040.708333333336</v>
      </c>
      <c r="R2817" s="543" t="s">
        <v>2478</v>
      </c>
      <c r="S2817" s="543" t="s">
        <v>2478</v>
      </c>
    </row>
    <row r="2818" spans="1:19">
      <c r="A2818" s="540" t="s">
        <v>8126</v>
      </c>
      <c r="B2818" s="541"/>
      <c r="C2818" s="541"/>
      <c r="D2818" s="542">
        <v>30059</v>
      </c>
      <c r="E2818" s="542">
        <v>30059</v>
      </c>
      <c r="F2818" s="542" t="s">
        <v>9065</v>
      </c>
      <c r="G2818" s="540" t="s">
        <v>9066</v>
      </c>
      <c r="H2818" s="542" t="s">
        <v>2469</v>
      </c>
      <c r="I2818" s="542" t="s">
        <v>2469</v>
      </c>
      <c r="J2818" s="542" t="s">
        <v>7421</v>
      </c>
      <c r="K2818" s="540" t="s">
        <v>2478</v>
      </c>
      <c r="L2818" s="540" t="s">
        <v>2478</v>
      </c>
      <c r="M2818" s="540" t="s">
        <v>2478</v>
      </c>
      <c r="N2818" s="540" t="s">
        <v>2478</v>
      </c>
      <c r="O2818" s="540" t="s">
        <v>2478</v>
      </c>
      <c r="P2818" s="540" t="s">
        <v>2478</v>
      </c>
      <c r="Q2818" s="546">
        <v>45040.708333333336</v>
      </c>
      <c r="R2818" s="540" t="s">
        <v>2478</v>
      </c>
      <c r="S2818" s="540" t="s">
        <v>2478</v>
      </c>
    </row>
    <row r="2819" spans="1:19">
      <c r="A2819" s="543" t="s">
        <v>8126</v>
      </c>
      <c r="B2819" s="544"/>
      <c r="C2819" s="544"/>
      <c r="D2819" s="545">
        <v>30059</v>
      </c>
      <c r="E2819" s="545">
        <v>30059</v>
      </c>
      <c r="F2819" s="545" t="s">
        <v>9067</v>
      </c>
      <c r="G2819" s="543" t="s">
        <v>9068</v>
      </c>
      <c r="H2819" s="545" t="s">
        <v>2469</v>
      </c>
      <c r="I2819" s="545" t="s">
        <v>2469</v>
      </c>
      <c r="J2819" s="545" t="s">
        <v>7421</v>
      </c>
      <c r="K2819" s="543" t="s">
        <v>2478</v>
      </c>
      <c r="L2819" s="543" t="s">
        <v>2478</v>
      </c>
      <c r="M2819" s="543" t="s">
        <v>2478</v>
      </c>
      <c r="N2819" s="543" t="s">
        <v>2478</v>
      </c>
      <c r="O2819" s="543" t="s">
        <v>2478</v>
      </c>
      <c r="P2819" s="543" t="s">
        <v>2478</v>
      </c>
      <c r="Q2819" s="547">
        <v>45040.708333333336</v>
      </c>
      <c r="R2819" s="543" t="s">
        <v>2478</v>
      </c>
      <c r="S2819" s="543" t="s">
        <v>2478</v>
      </c>
    </row>
    <row r="2820" spans="1:19">
      <c r="A2820" s="540" t="s">
        <v>8126</v>
      </c>
      <c r="B2820" s="541"/>
      <c r="C2820" s="541"/>
      <c r="D2820" s="542">
        <v>30059</v>
      </c>
      <c r="E2820" s="542">
        <v>30059</v>
      </c>
      <c r="F2820" s="542" t="s">
        <v>9069</v>
      </c>
      <c r="G2820" s="540" t="s">
        <v>9070</v>
      </c>
      <c r="H2820" s="542" t="s">
        <v>2469</v>
      </c>
      <c r="I2820" s="542" t="s">
        <v>2469</v>
      </c>
      <c r="J2820" s="542" t="s">
        <v>7421</v>
      </c>
      <c r="K2820" s="540" t="s">
        <v>2478</v>
      </c>
      <c r="L2820" s="540" t="s">
        <v>2478</v>
      </c>
      <c r="M2820" s="540" t="s">
        <v>2478</v>
      </c>
      <c r="N2820" s="540" t="s">
        <v>2478</v>
      </c>
      <c r="O2820" s="540" t="s">
        <v>2478</v>
      </c>
      <c r="P2820" s="540" t="s">
        <v>2478</v>
      </c>
      <c r="Q2820" s="546">
        <v>45040.708333333336</v>
      </c>
      <c r="R2820" s="540" t="s">
        <v>2478</v>
      </c>
      <c r="S2820" s="540" t="s">
        <v>2478</v>
      </c>
    </row>
    <row r="2821" spans="1:19">
      <c r="A2821" s="543" t="s">
        <v>8126</v>
      </c>
      <c r="B2821" s="544"/>
      <c r="C2821" s="544"/>
      <c r="D2821" s="545">
        <v>30059</v>
      </c>
      <c r="E2821" s="545">
        <v>30059</v>
      </c>
      <c r="F2821" s="545" t="s">
        <v>9071</v>
      </c>
      <c r="G2821" s="543" t="s">
        <v>9072</v>
      </c>
      <c r="H2821" s="545" t="s">
        <v>2469</v>
      </c>
      <c r="I2821" s="545" t="s">
        <v>2469</v>
      </c>
      <c r="J2821" s="545" t="s">
        <v>7421</v>
      </c>
      <c r="K2821" s="543" t="s">
        <v>8859</v>
      </c>
      <c r="L2821" s="543" t="s">
        <v>2478</v>
      </c>
      <c r="M2821" s="543" t="s">
        <v>2478</v>
      </c>
      <c r="N2821" s="543" t="s">
        <v>2478</v>
      </c>
      <c r="O2821" s="543" t="s">
        <v>2478</v>
      </c>
      <c r="P2821" s="543" t="s">
        <v>2478</v>
      </c>
      <c r="Q2821" s="547">
        <v>45040.708333333336</v>
      </c>
      <c r="R2821" s="543" t="s">
        <v>2478</v>
      </c>
      <c r="S2821" s="543" t="s">
        <v>2478</v>
      </c>
    </row>
    <row r="2822" spans="1:19">
      <c r="A2822" s="540" t="s">
        <v>8126</v>
      </c>
      <c r="B2822" s="541"/>
      <c r="C2822" s="541"/>
      <c r="D2822" s="542">
        <v>30059</v>
      </c>
      <c r="E2822" s="542">
        <v>30059</v>
      </c>
      <c r="F2822" s="542" t="s">
        <v>9073</v>
      </c>
      <c r="G2822" s="540" t="s">
        <v>9074</v>
      </c>
      <c r="H2822" s="542" t="s">
        <v>2469</v>
      </c>
      <c r="I2822" s="542" t="s">
        <v>2469</v>
      </c>
      <c r="J2822" s="542" t="s">
        <v>7421</v>
      </c>
      <c r="K2822" s="540" t="s">
        <v>8859</v>
      </c>
      <c r="L2822" s="540" t="s">
        <v>2478</v>
      </c>
      <c r="M2822" s="540" t="s">
        <v>2478</v>
      </c>
      <c r="N2822" s="540" t="s">
        <v>2478</v>
      </c>
      <c r="O2822" s="540" t="s">
        <v>2478</v>
      </c>
      <c r="P2822" s="540" t="s">
        <v>2478</v>
      </c>
      <c r="Q2822" s="546">
        <v>45040.708333333336</v>
      </c>
      <c r="R2822" s="540" t="s">
        <v>2478</v>
      </c>
      <c r="S2822" s="540" t="s">
        <v>2478</v>
      </c>
    </row>
    <row r="2823" spans="1:19">
      <c r="A2823" s="543" t="s">
        <v>8126</v>
      </c>
      <c r="B2823" s="544"/>
      <c r="C2823" s="544"/>
      <c r="D2823" s="545">
        <v>30059</v>
      </c>
      <c r="E2823" s="545">
        <v>30059</v>
      </c>
      <c r="F2823" s="545" t="s">
        <v>9075</v>
      </c>
      <c r="G2823" s="543" t="s">
        <v>9076</v>
      </c>
      <c r="H2823" s="545" t="s">
        <v>2469</v>
      </c>
      <c r="I2823" s="545" t="s">
        <v>2469</v>
      </c>
      <c r="J2823" s="545" t="s">
        <v>7421</v>
      </c>
      <c r="K2823" s="543" t="s">
        <v>2478</v>
      </c>
      <c r="L2823" s="543" t="s">
        <v>2478</v>
      </c>
      <c r="M2823" s="543" t="s">
        <v>2478</v>
      </c>
      <c r="N2823" s="543" t="s">
        <v>2478</v>
      </c>
      <c r="O2823" s="543" t="s">
        <v>2478</v>
      </c>
      <c r="P2823" s="543" t="s">
        <v>2478</v>
      </c>
      <c r="Q2823" s="547">
        <v>45040.708333333336</v>
      </c>
      <c r="R2823" s="543" t="s">
        <v>2478</v>
      </c>
      <c r="S2823" s="543" t="s">
        <v>2478</v>
      </c>
    </row>
    <row r="2824" spans="1:19">
      <c r="A2824" s="540" t="s">
        <v>8126</v>
      </c>
      <c r="B2824" s="541"/>
      <c r="C2824" s="541"/>
      <c r="D2824" s="542">
        <v>30059</v>
      </c>
      <c r="E2824" s="542">
        <v>30059</v>
      </c>
      <c r="F2824" s="542" t="s">
        <v>9077</v>
      </c>
      <c r="G2824" s="540" t="s">
        <v>9078</v>
      </c>
      <c r="H2824" s="542" t="s">
        <v>2469</v>
      </c>
      <c r="I2824" s="542" t="s">
        <v>2469</v>
      </c>
      <c r="J2824" s="542" t="s">
        <v>7421</v>
      </c>
      <c r="K2824" s="540" t="s">
        <v>2478</v>
      </c>
      <c r="L2824" s="540" t="s">
        <v>2478</v>
      </c>
      <c r="M2824" s="540" t="s">
        <v>2478</v>
      </c>
      <c r="N2824" s="540" t="s">
        <v>2478</v>
      </c>
      <c r="O2824" s="540" t="s">
        <v>2478</v>
      </c>
      <c r="P2824" s="540" t="s">
        <v>2478</v>
      </c>
      <c r="Q2824" s="546">
        <v>45040.708333333336</v>
      </c>
      <c r="R2824" s="540" t="s">
        <v>2478</v>
      </c>
      <c r="S2824" s="540" t="s">
        <v>2478</v>
      </c>
    </row>
    <row r="2825" spans="1:19">
      <c r="A2825" s="543" t="s">
        <v>8126</v>
      </c>
      <c r="B2825" s="544"/>
      <c r="C2825" s="544"/>
      <c r="D2825" s="545">
        <v>30059</v>
      </c>
      <c r="E2825" s="545" t="s">
        <v>8676</v>
      </c>
      <c r="F2825" s="545" t="s">
        <v>9079</v>
      </c>
      <c r="G2825" s="543" t="s">
        <v>9080</v>
      </c>
      <c r="H2825" s="545" t="s">
        <v>2469</v>
      </c>
      <c r="I2825" s="545" t="s">
        <v>2469</v>
      </c>
      <c r="J2825" s="545" t="s">
        <v>7421</v>
      </c>
      <c r="K2825" s="543" t="s">
        <v>2478</v>
      </c>
      <c r="L2825" s="543" t="s">
        <v>2478</v>
      </c>
      <c r="M2825" s="543" t="s">
        <v>2478</v>
      </c>
      <c r="N2825" s="543" t="s">
        <v>2478</v>
      </c>
      <c r="O2825" s="543" t="s">
        <v>2478</v>
      </c>
      <c r="P2825" s="543" t="s">
        <v>2478</v>
      </c>
      <c r="Q2825" s="543" t="s">
        <v>2478</v>
      </c>
      <c r="R2825" s="543" t="s">
        <v>2478</v>
      </c>
      <c r="S2825" s="543" t="s">
        <v>2478</v>
      </c>
    </row>
    <row r="2826" spans="1:19">
      <c r="A2826" s="540" t="s">
        <v>8126</v>
      </c>
      <c r="B2826" s="541"/>
      <c r="C2826" s="541"/>
      <c r="D2826" s="542">
        <v>30059</v>
      </c>
      <c r="E2826" s="542">
        <v>30059</v>
      </c>
      <c r="F2826" s="542" t="s">
        <v>9081</v>
      </c>
      <c r="G2826" s="540" t="s">
        <v>9082</v>
      </c>
      <c r="H2826" s="542" t="s">
        <v>2469</v>
      </c>
      <c r="I2826" s="542" t="s">
        <v>2469</v>
      </c>
      <c r="J2826" s="542" t="s">
        <v>7421</v>
      </c>
      <c r="K2826" s="540" t="s">
        <v>8859</v>
      </c>
      <c r="L2826" s="540" t="s">
        <v>2478</v>
      </c>
      <c r="M2826" s="540" t="s">
        <v>2478</v>
      </c>
      <c r="N2826" s="540" t="s">
        <v>2478</v>
      </c>
      <c r="O2826" s="540" t="s">
        <v>2478</v>
      </c>
      <c r="P2826" s="540" t="s">
        <v>2478</v>
      </c>
      <c r="Q2826" s="546">
        <v>45040.708333333336</v>
      </c>
      <c r="R2826" s="540" t="s">
        <v>2478</v>
      </c>
      <c r="S2826" s="540" t="s">
        <v>2478</v>
      </c>
    </row>
    <row r="2827" spans="1:19">
      <c r="A2827" s="543" t="s">
        <v>8126</v>
      </c>
      <c r="B2827" s="544"/>
      <c r="C2827" s="544"/>
      <c r="D2827" s="545">
        <v>30059</v>
      </c>
      <c r="E2827" s="545">
        <v>30059</v>
      </c>
      <c r="F2827" s="545" t="s">
        <v>9083</v>
      </c>
      <c r="G2827" s="543" t="s">
        <v>9084</v>
      </c>
      <c r="H2827" s="545" t="s">
        <v>2469</v>
      </c>
      <c r="I2827" s="545" t="s">
        <v>2469</v>
      </c>
      <c r="J2827" s="545" t="s">
        <v>7421</v>
      </c>
      <c r="K2827" s="543" t="s">
        <v>2478</v>
      </c>
      <c r="L2827" s="543" t="s">
        <v>2478</v>
      </c>
      <c r="M2827" s="543" t="s">
        <v>2478</v>
      </c>
      <c r="N2827" s="543" t="s">
        <v>2478</v>
      </c>
      <c r="O2827" s="543" t="s">
        <v>2478</v>
      </c>
      <c r="P2827" s="543" t="s">
        <v>2478</v>
      </c>
      <c r="Q2827" s="547">
        <v>45040.708333333336</v>
      </c>
      <c r="R2827" s="543" t="s">
        <v>2478</v>
      </c>
      <c r="S2827" s="543" t="s">
        <v>2478</v>
      </c>
    </row>
    <row r="2828" spans="1:19">
      <c r="A2828" s="540" t="s">
        <v>8126</v>
      </c>
      <c r="B2828" s="541"/>
      <c r="C2828" s="541"/>
      <c r="D2828" s="542">
        <v>30059</v>
      </c>
      <c r="E2828" s="542">
        <v>30059</v>
      </c>
      <c r="F2828" s="542" t="s">
        <v>9085</v>
      </c>
      <c r="G2828" s="540" t="s">
        <v>9086</v>
      </c>
      <c r="H2828" s="542" t="s">
        <v>2469</v>
      </c>
      <c r="I2828" s="542" t="s">
        <v>2469</v>
      </c>
      <c r="J2828" s="542" t="s">
        <v>7421</v>
      </c>
      <c r="K2828" s="540" t="s">
        <v>2478</v>
      </c>
      <c r="L2828" s="540" t="s">
        <v>2478</v>
      </c>
      <c r="M2828" s="540" t="s">
        <v>2478</v>
      </c>
      <c r="N2828" s="540" t="s">
        <v>2478</v>
      </c>
      <c r="O2828" s="540" t="s">
        <v>2478</v>
      </c>
      <c r="P2828" s="540" t="s">
        <v>2478</v>
      </c>
      <c r="Q2828" s="546">
        <v>45040.708333333336</v>
      </c>
      <c r="R2828" s="540" t="s">
        <v>2478</v>
      </c>
      <c r="S2828" s="540" t="s">
        <v>2478</v>
      </c>
    </row>
    <row r="2829" spans="1:19">
      <c r="A2829" s="543" t="s">
        <v>8126</v>
      </c>
      <c r="B2829" s="544"/>
      <c r="C2829" s="544"/>
      <c r="D2829" s="545">
        <v>30059</v>
      </c>
      <c r="E2829" s="545">
        <v>30059</v>
      </c>
      <c r="F2829" s="545" t="s">
        <v>9087</v>
      </c>
      <c r="G2829" s="543" t="s">
        <v>9088</v>
      </c>
      <c r="H2829" s="545" t="s">
        <v>2469</v>
      </c>
      <c r="I2829" s="545" t="s">
        <v>2469</v>
      </c>
      <c r="J2829" s="545" t="s">
        <v>7421</v>
      </c>
      <c r="K2829" s="543" t="s">
        <v>2478</v>
      </c>
      <c r="L2829" s="543" t="s">
        <v>2478</v>
      </c>
      <c r="M2829" s="543" t="s">
        <v>2478</v>
      </c>
      <c r="N2829" s="543" t="s">
        <v>2478</v>
      </c>
      <c r="O2829" s="543" t="s">
        <v>2478</v>
      </c>
      <c r="P2829" s="543" t="s">
        <v>2478</v>
      </c>
      <c r="Q2829" s="547">
        <v>45040.708333333336</v>
      </c>
      <c r="R2829" s="543" t="s">
        <v>2478</v>
      </c>
      <c r="S2829" s="543" t="s">
        <v>2478</v>
      </c>
    </row>
    <row r="2830" spans="1:19">
      <c r="A2830" s="540" t="s">
        <v>8126</v>
      </c>
      <c r="B2830" s="541"/>
      <c r="C2830" s="541"/>
      <c r="D2830" s="542">
        <v>30059</v>
      </c>
      <c r="E2830" s="542">
        <v>30059</v>
      </c>
      <c r="F2830" s="542" t="s">
        <v>9089</v>
      </c>
      <c r="G2830" s="540" t="s">
        <v>9090</v>
      </c>
      <c r="H2830" s="542" t="s">
        <v>2469</v>
      </c>
      <c r="I2830" s="542" t="s">
        <v>2469</v>
      </c>
      <c r="J2830" s="542" t="s">
        <v>7421</v>
      </c>
      <c r="K2830" s="540" t="s">
        <v>2478</v>
      </c>
      <c r="L2830" s="540" t="s">
        <v>2478</v>
      </c>
      <c r="M2830" s="540" t="s">
        <v>2478</v>
      </c>
      <c r="N2830" s="540" t="s">
        <v>2478</v>
      </c>
      <c r="O2830" s="540" t="s">
        <v>2478</v>
      </c>
      <c r="P2830" s="540" t="s">
        <v>2478</v>
      </c>
      <c r="Q2830" s="546">
        <v>45040.708333333336</v>
      </c>
      <c r="R2830" s="540" t="s">
        <v>2478</v>
      </c>
      <c r="S2830" s="540" t="s">
        <v>2478</v>
      </c>
    </row>
    <row r="2831" spans="1:19">
      <c r="A2831" s="543" t="s">
        <v>8126</v>
      </c>
      <c r="B2831" s="544"/>
      <c r="C2831" s="544"/>
      <c r="D2831" s="545">
        <v>30059</v>
      </c>
      <c r="E2831" s="545">
        <v>30059</v>
      </c>
      <c r="F2831" s="545" t="s">
        <v>9091</v>
      </c>
      <c r="G2831" s="543" t="s">
        <v>9092</v>
      </c>
      <c r="H2831" s="545" t="s">
        <v>2469</v>
      </c>
      <c r="I2831" s="545" t="s">
        <v>2469</v>
      </c>
      <c r="J2831" s="545" t="s">
        <v>7421</v>
      </c>
      <c r="K2831" s="543" t="s">
        <v>2478</v>
      </c>
      <c r="L2831" s="543" t="s">
        <v>2478</v>
      </c>
      <c r="M2831" s="543" t="s">
        <v>2478</v>
      </c>
      <c r="N2831" s="543" t="s">
        <v>2478</v>
      </c>
      <c r="O2831" s="543" t="s">
        <v>2478</v>
      </c>
      <c r="P2831" s="543" t="s">
        <v>2478</v>
      </c>
      <c r="Q2831" s="547">
        <v>45040.708333333336</v>
      </c>
      <c r="R2831" s="543" t="s">
        <v>2478</v>
      </c>
      <c r="S2831" s="543" t="s">
        <v>2478</v>
      </c>
    </row>
    <row r="2832" spans="1:19">
      <c r="A2832" s="540" t="s">
        <v>8126</v>
      </c>
      <c r="B2832" s="541"/>
      <c r="C2832" s="541"/>
      <c r="D2832" s="542">
        <v>30059</v>
      </c>
      <c r="E2832" s="542">
        <v>30059</v>
      </c>
      <c r="F2832" s="542" t="s">
        <v>9093</v>
      </c>
      <c r="G2832" s="540" t="s">
        <v>9094</v>
      </c>
      <c r="H2832" s="542" t="s">
        <v>2469</v>
      </c>
      <c r="I2832" s="542" t="s">
        <v>2469</v>
      </c>
      <c r="J2832" s="542" t="s">
        <v>7421</v>
      </c>
      <c r="K2832" s="540" t="s">
        <v>2478</v>
      </c>
      <c r="L2832" s="540" t="s">
        <v>2478</v>
      </c>
      <c r="M2832" s="540" t="s">
        <v>2478</v>
      </c>
      <c r="N2832" s="540" t="s">
        <v>2478</v>
      </c>
      <c r="O2832" s="540" t="s">
        <v>2478</v>
      </c>
      <c r="P2832" s="540" t="s">
        <v>2478</v>
      </c>
      <c r="Q2832" s="546">
        <v>45040.708333333336</v>
      </c>
      <c r="R2832" s="540" t="s">
        <v>2478</v>
      </c>
      <c r="S2832" s="540" t="s">
        <v>2478</v>
      </c>
    </row>
    <row r="2833" spans="1:19">
      <c r="A2833" s="543" t="s">
        <v>8126</v>
      </c>
      <c r="B2833" s="544"/>
      <c r="C2833" s="544"/>
      <c r="D2833" s="545">
        <v>30059</v>
      </c>
      <c r="E2833" s="545">
        <v>30059</v>
      </c>
      <c r="F2833" s="545" t="s">
        <v>9095</v>
      </c>
      <c r="G2833" s="543" t="s">
        <v>9096</v>
      </c>
      <c r="H2833" s="545" t="s">
        <v>2469</v>
      </c>
      <c r="I2833" s="545" t="s">
        <v>2469</v>
      </c>
      <c r="J2833" s="545" t="s">
        <v>7421</v>
      </c>
      <c r="K2833" s="543" t="s">
        <v>2478</v>
      </c>
      <c r="L2833" s="543" t="s">
        <v>2478</v>
      </c>
      <c r="M2833" s="543" t="s">
        <v>2478</v>
      </c>
      <c r="N2833" s="543" t="s">
        <v>2478</v>
      </c>
      <c r="O2833" s="543" t="s">
        <v>2478</v>
      </c>
      <c r="P2833" s="543" t="s">
        <v>2478</v>
      </c>
      <c r="Q2833" s="547">
        <v>45040.708333333336</v>
      </c>
      <c r="R2833" s="543" t="s">
        <v>2478</v>
      </c>
      <c r="S2833" s="543" t="s">
        <v>2478</v>
      </c>
    </row>
    <row r="2834" spans="1:19">
      <c r="A2834" s="540" t="s">
        <v>8126</v>
      </c>
      <c r="B2834" s="541"/>
      <c r="C2834" s="541"/>
      <c r="D2834" s="542">
        <v>30059</v>
      </c>
      <c r="E2834" s="542">
        <v>30059</v>
      </c>
      <c r="F2834" s="542" t="s">
        <v>9097</v>
      </c>
      <c r="G2834" s="540" t="s">
        <v>9098</v>
      </c>
      <c r="H2834" s="542" t="s">
        <v>2469</v>
      </c>
      <c r="I2834" s="542" t="s">
        <v>2469</v>
      </c>
      <c r="J2834" s="542" t="s">
        <v>7421</v>
      </c>
      <c r="K2834" s="540" t="s">
        <v>8859</v>
      </c>
      <c r="L2834" s="540" t="s">
        <v>2478</v>
      </c>
      <c r="M2834" s="540" t="s">
        <v>2478</v>
      </c>
      <c r="N2834" s="540" t="s">
        <v>2478</v>
      </c>
      <c r="O2834" s="540" t="s">
        <v>2478</v>
      </c>
      <c r="P2834" s="540" t="s">
        <v>2478</v>
      </c>
      <c r="Q2834" s="546">
        <v>45040.708333333336</v>
      </c>
      <c r="R2834" s="540" t="s">
        <v>2478</v>
      </c>
      <c r="S2834" s="540" t="s">
        <v>2478</v>
      </c>
    </row>
    <row r="2835" spans="1:19">
      <c r="A2835" s="543" t="s">
        <v>8126</v>
      </c>
      <c r="B2835" s="544"/>
      <c r="C2835" s="544"/>
      <c r="D2835" s="545">
        <v>30059</v>
      </c>
      <c r="E2835" s="545">
        <v>30059</v>
      </c>
      <c r="F2835" s="545" t="s">
        <v>9099</v>
      </c>
      <c r="G2835" s="543" t="s">
        <v>9100</v>
      </c>
      <c r="H2835" s="545" t="s">
        <v>2469</v>
      </c>
      <c r="I2835" s="545" t="s">
        <v>2469</v>
      </c>
      <c r="J2835" s="545" t="s">
        <v>7421</v>
      </c>
      <c r="K2835" s="543" t="s">
        <v>8859</v>
      </c>
      <c r="L2835" s="543" t="s">
        <v>2478</v>
      </c>
      <c r="M2835" s="543" t="s">
        <v>2478</v>
      </c>
      <c r="N2835" s="543" t="s">
        <v>2478</v>
      </c>
      <c r="O2835" s="543" t="s">
        <v>2478</v>
      </c>
      <c r="P2835" s="543" t="s">
        <v>2478</v>
      </c>
      <c r="Q2835" s="547">
        <v>45040.708333333336</v>
      </c>
      <c r="R2835" s="543" t="s">
        <v>2478</v>
      </c>
      <c r="S2835" s="543" t="s">
        <v>2478</v>
      </c>
    </row>
    <row r="2836" spans="1:19">
      <c r="A2836" s="540" t="s">
        <v>8126</v>
      </c>
      <c r="B2836" s="541"/>
      <c r="C2836" s="541"/>
      <c r="D2836" s="542">
        <v>30059</v>
      </c>
      <c r="E2836" s="542">
        <v>30059</v>
      </c>
      <c r="F2836" s="542" t="s">
        <v>9101</v>
      </c>
      <c r="G2836" s="540" t="s">
        <v>9102</v>
      </c>
      <c r="H2836" s="542" t="s">
        <v>2469</v>
      </c>
      <c r="I2836" s="542" t="s">
        <v>2469</v>
      </c>
      <c r="J2836" s="542" t="s">
        <v>7421</v>
      </c>
      <c r="K2836" s="540" t="s">
        <v>2478</v>
      </c>
      <c r="L2836" s="540" t="s">
        <v>2478</v>
      </c>
      <c r="M2836" s="540" t="s">
        <v>2478</v>
      </c>
      <c r="N2836" s="540" t="s">
        <v>2478</v>
      </c>
      <c r="O2836" s="540" t="s">
        <v>2478</v>
      </c>
      <c r="P2836" s="540" t="s">
        <v>2478</v>
      </c>
      <c r="Q2836" s="546">
        <v>45040.708333333336</v>
      </c>
      <c r="R2836" s="540" t="s">
        <v>2478</v>
      </c>
      <c r="S2836" s="540" t="s">
        <v>2478</v>
      </c>
    </row>
    <row r="2837" spans="1:19">
      <c r="A2837" s="543" t="s">
        <v>8126</v>
      </c>
      <c r="B2837" s="544"/>
      <c r="C2837" s="544"/>
      <c r="D2837" s="545">
        <v>30059</v>
      </c>
      <c r="E2837" s="545" t="s">
        <v>8792</v>
      </c>
      <c r="F2837" s="545" t="s">
        <v>9103</v>
      </c>
      <c r="G2837" s="543" t="s">
        <v>9104</v>
      </c>
      <c r="H2837" s="545" t="s">
        <v>2469</v>
      </c>
      <c r="I2837" s="545" t="s">
        <v>2469</v>
      </c>
      <c r="J2837" s="545" t="s">
        <v>7421</v>
      </c>
      <c r="K2837" s="543" t="s">
        <v>2478</v>
      </c>
      <c r="L2837" s="543" t="s">
        <v>2478</v>
      </c>
      <c r="M2837" s="543" t="s">
        <v>2478</v>
      </c>
      <c r="N2837" s="543" t="s">
        <v>2478</v>
      </c>
      <c r="O2837" s="543" t="s">
        <v>2478</v>
      </c>
      <c r="P2837" s="543" t="s">
        <v>2478</v>
      </c>
      <c r="Q2837" s="543" t="s">
        <v>2478</v>
      </c>
      <c r="R2837" s="543" t="s">
        <v>2478</v>
      </c>
      <c r="S2837" s="543" t="s">
        <v>2478</v>
      </c>
    </row>
    <row r="2838" spans="1:19">
      <c r="A2838" s="540" t="s">
        <v>8126</v>
      </c>
      <c r="B2838" s="541"/>
      <c r="C2838" s="541"/>
      <c r="D2838" s="542">
        <v>30059</v>
      </c>
      <c r="E2838" s="542">
        <v>30059</v>
      </c>
      <c r="F2838" s="542" t="s">
        <v>9105</v>
      </c>
      <c r="G2838" s="540" t="s">
        <v>9106</v>
      </c>
      <c r="H2838" s="542" t="s">
        <v>2469</v>
      </c>
      <c r="I2838" s="542" t="s">
        <v>2469</v>
      </c>
      <c r="J2838" s="542" t="s">
        <v>7421</v>
      </c>
      <c r="K2838" s="540" t="s">
        <v>2478</v>
      </c>
      <c r="L2838" s="540" t="s">
        <v>2478</v>
      </c>
      <c r="M2838" s="540" t="s">
        <v>2478</v>
      </c>
      <c r="N2838" s="540" t="s">
        <v>2478</v>
      </c>
      <c r="O2838" s="540" t="s">
        <v>2478</v>
      </c>
      <c r="P2838" s="540" t="s">
        <v>2478</v>
      </c>
      <c r="Q2838" s="546">
        <v>45040.708333333336</v>
      </c>
      <c r="R2838" s="540" t="s">
        <v>2478</v>
      </c>
      <c r="S2838" s="540" t="s">
        <v>2478</v>
      </c>
    </row>
    <row r="2839" spans="1:19">
      <c r="A2839" s="543" t="s">
        <v>8126</v>
      </c>
      <c r="B2839" s="544"/>
      <c r="C2839" s="544"/>
      <c r="D2839" s="545">
        <v>30059</v>
      </c>
      <c r="E2839" s="545">
        <v>30059</v>
      </c>
      <c r="F2839" s="545" t="s">
        <v>9107</v>
      </c>
      <c r="G2839" s="543" t="s">
        <v>9108</v>
      </c>
      <c r="H2839" s="545" t="s">
        <v>2469</v>
      </c>
      <c r="I2839" s="545" t="s">
        <v>2469</v>
      </c>
      <c r="J2839" s="545" t="s">
        <v>7421</v>
      </c>
      <c r="K2839" s="543" t="s">
        <v>2478</v>
      </c>
      <c r="L2839" s="543" t="s">
        <v>2478</v>
      </c>
      <c r="M2839" s="543" t="s">
        <v>2478</v>
      </c>
      <c r="N2839" s="543" t="s">
        <v>2478</v>
      </c>
      <c r="O2839" s="543" t="s">
        <v>2478</v>
      </c>
      <c r="P2839" s="543" t="s">
        <v>2478</v>
      </c>
      <c r="Q2839" s="547">
        <v>45040.708333333336</v>
      </c>
      <c r="R2839" s="543" t="s">
        <v>2478</v>
      </c>
      <c r="S2839" s="543" t="s">
        <v>2478</v>
      </c>
    </row>
    <row r="2840" spans="1:19">
      <c r="A2840" s="540" t="s">
        <v>8126</v>
      </c>
      <c r="B2840" s="541"/>
      <c r="C2840" s="541"/>
      <c r="D2840" s="542">
        <v>30059</v>
      </c>
      <c r="E2840" s="542">
        <v>30059</v>
      </c>
      <c r="F2840" s="542" t="s">
        <v>9109</v>
      </c>
      <c r="G2840" s="540" t="s">
        <v>9110</v>
      </c>
      <c r="H2840" s="542" t="s">
        <v>2469</v>
      </c>
      <c r="I2840" s="542" t="s">
        <v>2469</v>
      </c>
      <c r="J2840" s="542" t="s">
        <v>7421</v>
      </c>
      <c r="K2840" s="540" t="s">
        <v>2478</v>
      </c>
      <c r="L2840" s="540" t="s">
        <v>2478</v>
      </c>
      <c r="M2840" s="540" t="s">
        <v>2478</v>
      </c>
      <c r="N2840" s="540" t="s">
        <v>2478</v>
      </c>
      <c r="O2840" s="540" t="s">
        <v>2478</v>
      </c>
      <c r="P2840" s="540" t="s">
        <v>2478</v>
      </c>
      <c r="Q2840" s="546">
        <v>45040.708333333336</v>
      </c>
      <c r="R2840" s="540" t="s">
        <v>2478</v>
      </c>
      <c r="S2840" s="540" t="s">
        <v>2478</v>
      </c>
    </row>
    <row r="2841" spans="1:19">
      <c r="A2841" s="543" t="s">
        <v>8126</v>
      </c>
      <c r="B2841" s="544"/>
      <c r="C2841" s="544"/>
      <c r="D2841" s="545">
        <v>30059</v>
      </c>
      <c r="E2841" s="545">
        <v>30059</v>
      </c>
      <c r="F2841" s="545" t="s">
        <v>9111</v>
      </c>
      <c r="G2841" s="543" t="s">
        <v>9112</v>
      </c>
      <c r="H2841" s="545" t="s">
        <v>2469</v>
      </c>
      <c r="I2841" s="545" t="s">
        <v>2469</v>
      </c>
      <c r="J2841" s="545" t="s">
        <v>7421</v>
      </c>
      <c r="K2841" s="543" t="s">
        <v>2478</v>
      </c>
      <c r="L2841" s="543" t="s">
        <v>2478</v>
      </c>
      <c r="M2841" s="543" t="s">
        <v>2478</v>
      </c>
      <c r="N2841" s="543" t="s">
        <v>2478</v>
      </c>
      <c r="O2841" s="543" t="s">
        <v>2478</v>
      </c>
      <c r="P2841" s="543" t="s">
        <v>2478</v>
      </c>
      <c r="Q2841" s="547">
        <v>45040.708333333336</v>
      </c>
      <c r="R2841" s="543" t="s">
        <v>2478</v>
      </c>
      <c r="S2841" s="543" t="s">
        <v>2478</v>
      </c>
    </row>
    <row r="2842" spans="1:19">
      <c r="A2842" s="540" t="s">
        <v>8126</v>
      </c>
      <c r="B2842" s="541"/>
      <c r="C2842" s="541"/>
      <c r="D2842" s="542">
        <v>30059</v>
      </c>
      <c r="E2842" s="542">
        <v>30059</v>
      </c>
      <c r="F2842" s="542" t="s">
        <v>9113</v>
      </c>
      <c r="G2842" s="540" t="s">
        <v>9114</v>
      </c>
      <c r="H2842" s="542" t="s">
        <v>2469</v>
      </c>
      <c r="I2842" s="542" t="s">
        <v>2469</v>
      </c>
      <c r="J2842" s="542" t="s">
        <v>7421</v>
      </c>
      <c r="K2842" s="540" t="s">
        <v>2478</v>
      </c>
      <c r="L2842" s="540" t="s">
        <v>2478</v>
      </c>
      <c r="M2842" s="540" t="s">
        <v>2478</v>
      </c>
      <c r="N2842" s="540" t="s">
        <v>2478</v>
      </c>
      <c r="O2842" s="540" t="s">
        <v>2478</v>
      </c>
      <c r="P2842" s="540" t="s">
        <v>2478</v>
      </c>
      <c r="Q2842" s="546">
        <v>45040.708333333336</v>
      </c>
      <c r="R2842" s="540" t="s">
        <v>2478</v>
      </c>
      <c r="S2842" s="540" t="s">
        <v>2478</v>
      </c>
    </row>
    <row r="2843" spans="1:19">
      <c r="A2843" s="543" t="s">
        <v>8126</v>
      </c>
      <c r="B2843" s="545">
        <v>108078</v>
      </c>
      <c r="C2843" s="545">
        <v>800361</v>
      </c>
      <c r="D2843" s="545">
        <v>30059</v>
      </c>
      <c r="E2843" s="545" t="s">
        <v>8386</v>
      </c>
      <c r="F2843" s="545" t="s">
        <v>9115</v>
      </c>
      <c r="G2843" s="543" t="s">
        <v>9116</v>
      </c>
      <c r="H2843" s="545" t="s">
        <v>2546</v>
      </c>
      <c r="I2843" s="545" t="s">
        <v>2469</v>
      </c>
      <c r="J2843" s="545" t="s">
        <v>7440</v>
      </c>
      <c r="K2843" s="543" t="s">
        <v>8859</v>
      </c>
      <c r="L2843" s="543" t="s">
        <v>2546</v>
      </c>
      <c r="M2843" s="543" t="s">
        <v>6209</v>
      </c>
      <c r="N2843" s="543" t="s">
        <v>8312</v>
      </c>
      <c r="O2843" s="547">
        <v>45379.333333333336</v>
      </c>
      <c r="P2843" s="547">
        <v>45379.333333333336</v>
      </c>
      <c r="Q2843" s="547">
        <v>45775.708333333336</v>
      </c>
      <c r="R2843" s="547">
        <v>45775</v>
      </c>
      <c r="S2843" s="547">
        <v>45917.802268518521</v>
      </c>
    </row>
    <row r="2844" spans="1:19">
      <c r="A2844" s="540" t="s">
        <v>8126</v>
      </c>
      <c r="B2844" s="541"/>
      <c r="C2844" s="541"/>
      <c r="D2844" s="542">
        <v>30059</v>
      </c>
      <c r="E2844" s="542">
        <v>30059</v>
      </c>
      <c r="F2844" s="542" t="s">
        <v>9117</v>
      </c>
      <c r="G2844" s="540" t="s">
        <v>9118</v>
      </c>
      <c r="H2844" s="542" t="s">
        <v>2469</v>
      </c>
      <c r="I2844" s="542" t="s">
        <v>2469</v>
      </c>
      <c r="J2844" s="542" t="s">
        <v>7421</v>
      </c>
      <c r="K2844" s="540" t="s">
        <v>8859</v>
      </c>
      <c r="L2844" s="540" t="s">
        <v>2478</v>
      </c>
      <c r="M2844" s="540" t="s">
        <v>2478</v>
      </c>
      <c r="N2844" s="540" t="s">
        <v>2478</v>
      </c>
      <c r="O2844" s="540" t="s">
        <v>2478</v>
      </c>
      <c r="P2844" s="540" t="s">
        <v>2478</v>
      </c>
      <c r="Q2844" s="546">
        <v>45040.708333333336</v>
      </c>
      <c r="R2844" s="540" t="s">
        <v>2478</v>
      </c>
      <c r="S2844" s="540" t="s">
        <v>2478</v>
      </c>
    </row>
    <row r="2845" spans="1:19">
      <c r="A2845" s="543" t="s">
        <v>8126</v>
      </c>
      <c r="B2845" s="544"/>
      <c r="C2845" s="544"/>
      <c r="D2845" s="545">
        <v>30059</v>
      </c>
      <c r="E2845" s="545">
        <v>30059</v>
      </c>
      <c r="F2845" s="545" t="s">
        <v>9119</v>
      </c>
      <c r="G2845" s="543" t="s">
        <v>9120</v>
      </c>
      <c r="H2845" s="545" t="s">
        <v>2469</v>
      </c>
      <c r="I2845" s="545" t="s">
        <v>2469</v>
      </c>
      <c r="J2845" s="545" t="s">
        <v>7421</v>
      </c>
      <c r="K2845" s="543" t="s">
        <v>2478</v>
      </c>
      <c r="L2845" s="543" t="s">
        <v>2478</v>
      </c>
      <c r="M2845" s="543" t="s">
        <v>2478</v>
      </c>
      <c r="N2845" s="543" t="s">
        <v>2478</v>
      </c>
      <c r="O2845" s="543" t="s">
        <v>2478</v>
      </c>
      <c r="P2845" s="543" t="s">
        <v>2478</v>
      </c>
      <c r="Q2845" s="547">
        <v>45040.708333333336</v>
      </c>
      <c r="R2845" s="543" t="s">
        <v>2478</v>
      </c>
      <c r="S2845" s="543" t="s">
        <v>2478</v>
      </c>
    </row>
    <row r="2846" spans="1:19">
      <c r="A2846" s="540" t="s">
        <v>8126</v>
      </c>
      <c r="B2846" s="541"/>
      <c r="C2846" s="541"/>
      <c r="D2846" s="542">
        <v>30059</v>
      </c>
      <c r="E2846" s="542">
        <v>30059</v>
      </c>
      <c r="F2846" s="542" t="s">
        <v>9121</v>
      </c>
      <c r="G2846" s="540" t="s">
        <v>9122</v>
      </c>
      <c r="H2846" s="542" t="s">
        <v>2469</v>
      </c>
      <c r="I2846" s="542" t="s">
        <v>2469</v>
      </c>
      <c r="J2846" s="542" t="s">
        <v>7421</v>
      </c>
      <c r="K2846" s="540" t="s">
        <v>2478</v>
      </c>
      <c r="L2846" s="540" t="s">
        <v>2478</v>
      </c>
      <c r="M2846" s="540" t="s">
        <v>2478</v>
      </c>
      <c r="N2846" s="540" t="s">
        <v>2478</v>
      </c>
      <c r="O2846" s="540" t="s">
        <v>2478</v>
      </c>
      <c r="P2846" s="540" t="s">
        <v>2478</v>
      </c>
      <c r="Q2846" s="546">
        <v>45040.708333333336</v>
      </c>
      <c r="R2846" s="540" t="s">
        <v>2478</v>
      </c>
      <c r="S2846" s="540" t="s">
        <v>2478</v>
      </c>
    </row>
    <row r="2847" spans="1:19">
      <c r="A2847" s="543" t="s">
        <v>8126</v>
      </c>
      <c r="B2847" s="544"/>
      <c r="C2847" s="544"/>
      <c r="D2847" s="545">
        <v>30059</v>
      </c>
      <c r="E2847" s="545">
        <v>30059</v>
      </c>
      <c r="F2847" s="545" t="s">
        <v>9123</v>
      </c>
      <c r="G2847" s="543" t="s">
        <v>9124</v>
      </c>
      <c r="H2847" s="545" t="s">
        <v>2469</v>
      </c>
      <c r="I2847" s="545" t="s">
        <v>2469</v>
      </c>
      <c r="J2847" s="545" t="s">
        <v>7421</v>
      </c>
      <c r="K2847" s="543" t="s">
        <v>8859</v>
      </c>
      <c r="L2847" s="543" t="s">
        <v>2478</v>
      </c>
      <c r="M2847" s="543" t="s">
        <v>2478</v>
      </c>
      <c r="N2847" s="543" t="s">
        <v>2478</v>
      </c>
      <c r="O2847" s="543" t="s">
        <v>2478</v>
      </c>
      <c r="P2847" s="543" t="s">
        <v>2478</v>
      </c>
      <c r="Q2847" s="547">
        <v>45040.708333333336</v>
      </c>
      <c r="R2847" s="543" t="s">
        <v>2478</v>
      </c>
      <c r="S2847" s="543" t="s">
        <v>2478</v>
      </c>
    </row>
    <row r="2848" spans="1:19">
      <c r="A2848" s="540" t="s">
        <v>8126</v>
      </c>
      <c r="B2848" s="541"/>
      <c r="C2848" s="541"/>
      <c r="D2848" s="542">
        <v>30059</v>
      </c>
      <c r="E2848" s="542">
        <v>30059</v>
      </c>
      <c r="F2848" s="542" t="s">
        <v>9125</v>
      </c>
      <c r="G2848" s="540" t="s">
        <v>9126</v>
      </c>
      <c r="H2848" s="542" t="s">
        <v>2469</v>
      </c>
      <c r="I2848" s="542" t="s">
        <v>2469</v>
      </c>
      <c r="J2848" s="542" t="s">
        <v>7421</v>
      </c>
      <c r="K2848" s="540" t="s">
        <v>2478</v>
      </c>
      <c r="L2848" s="540" t="s">
        <v>2478</v>
      </c>
      <c r="M2848" s="540" t="s">
        <v>2478</v>
      </c>
      <c r="N2848" s="540" t="s">
        <v>2478</v>
      </c>
      <c r="O2848" s="540" t="s">
        <v>2478</v>
      </c>
      <c r="P2848" s="540" t="s">
        <v>2478</v>
      </c>
      <c r="Q2848" s="546">
        <v>45040.708333333336</v>
      </c>
      <c r="R2848" s="540" t="s">
        <v>2478</v>
      </c>
      <c r="S2848" s="540" t="s">
        <v>2478</v>
      </c>
    </row>
    <row r="2849" spans="1:19">
      <c r="A2849" s="543" t="s">
        <v>8126</v>
      </c>
      <c r="B2849" s="544"/>
      <c r="C2849" s="544"/>
      <c r="D2849" s="545">
        <v>30059</v>
      </c>
      <c r="E2849" s="545">
        <v>30059</v>
      </c>
      <c r="F2849" s="545" t="s">
        <v>9127</v>
      </c>
      <c r="G2849" s="543" t="s">
        <v>9128</v>
      </c>
      <c r="H2849" s="545" t="s">
        <v>2469</v>
      </c>
      <c r="I2849" s="545" t="s">
        <v>2469</v>
      </c>
      <c r="J2849" s="545" t="s">
        <v>7421</v>
      </c>
      <c r="K2849" s="543" t="s">
        <v>2478</v>
      </c>
      <c r="L2849" s="543" t="s">
        <v>2478</v>
      </c>
      <c r="M2849" s="543" t="s">
        <v>2478</v>
      </c>
      <c r="N2849" s="543" t="s">
        <v>2478</v>
      </c>
      <c r="O2849" s="543" t="s">
        <v>2478</v>
      </c>
      <c r="P2849" s="543" t="s">
        <v>2478</v>
      </c>
      <c r="Q2849" s="547">
        <v>45040.708333333336</v>
      </c>
      <c r="R2849" s="543" t="s">
        <v>2478</v>
      </c>
      <c r="S2849" s="543" t="s">
        <v>2478</v>
      </c>
    </row>
    <row r="2850" spans="1:19">
      <c r="A2850" s="540" t="s">
        <v>8126</v>
      </c>
      <c r="B2850" s="541"/>
      <c r="C2850" s="541"/>
      <c r="D2850" s="542">
        <v>30059</v>
      </c>
      <c r="E2850" s="542">
        <v>30059</v>
      </c>
      <c r="F2850" s="542" t="s">
        <v>9129</v>
      </c>
      <c r="G2850" s="540" t="s">
        <v>9130</v>
      </c>
      <c r="H2850" s="542" t="s">
        <v>2469</v>
      </c>
      <c r="I2850" s="542" t="s">
        <v>2469</v>
      </c>
      <c r="J2850" s="542" t="s">
        <v>7421</v>
      </c>
      <c r="K2850" s="540" t="s">
        <v>2478</v>
      </c>
      <c r="L2850" s="540" t="s">
        <v>2478</v>
      </c>
      <c r="M2850" s="540" t="s">
        <v>2478</v>
      </c>
      <c r="N2850" s="540" t="s">
        <v>2478</v>
      </c>
      <c r="O2850" s="540" t="s">
        <v>2478</v>
      </c>
      <c r="P2850" s="540" t="s">
        <v>2478</v>
      </c>
      <c r="Q2850" s="546">
        <v>45040.708333333336</v>
      </c>
      <c r="R2850" s="540" t="s">
        <v>2478</v>
      </c>
      <c r="S2850" s="540" t="s">
        <v>2478</v>
      </c>
    </row>
    <row r="2851" spans="1:19">
      <c r="A2851" s="543" t="s">
        <v>8126</v>
      </c>
      <c r="B2851" s="544"/>
      <c r="C2851" s="544"/>
      <c r="D2851" s="545">
        <v>30059</v>
      </c>
      <c r="E2851" s="545">
        <v>30059</v>
      </c>
      <c r="F2851" s="545" t="s">
        <v>9131</v>
      </c>
      <c r="G2851" s="543" t="s">
        <v>9132</v>
      </c>
      <c r="H2851" s="545" t="s">
        <v>2469</v>
      </c>
      <c r="I2851" s="545" t="s">
        <v>2469</v>
      </c>
      <c r="J2851" s="545" t="s">
        <v>7421</v>
      </c>
      <c r="K2851" s="543" t="s">
        <v>8859</v>
      </c>
      <c r="L2851" s="543" t="s">
        <v>2478</v>
      </c>
      <c r="M2851" s="543" t="s">
        <v>2478</v>
      </c>
      <c r="N2851" s="543" t="s">
        <v>2478</v>
      </c>
      <c r="O2851" s="543" t="s">
        <v>2478</v>
      </c>
      <c r="P2851" s="543" t="s">
        <v>2478</v>
      </c>
      <c r="Q2851" s="547">
        <v>45040.708333333336</v>
      </c>
      <c r="R2851" s="543" t="s">
        <v>2478</v>
      </c>
      <c r="S2851" s="543" t="s">
        <v>2478</v>
      </c>
    </row>
    <row r="2852" spans="1:19">
      <c r="A2852" s="540" t="s">
        <v>8126</v>
      </c>
      <c r="B2852" s="541"/>
      <c r="C2852" s="541"/>
      <c r="D2852" s="542">
        <v>30059</v>
      </c>
      <c r="E2852" s="542">
        <v>30059</v>
      </c>
      <c r="F2852" s="542" t="s">
        <v>9133</v>
      </c>
      <c r="G2852" s="540" t="s">
        <v>9134</v>
      </c>
      <c r="H2852" s="542" t="s">
        <v>2469</v>
      </c>
      <c r="I2852" s="542" t="s">
        <v>2469</v>
      </c>
      <c r="J2852" s="542" t="s">
        <v>7421</v>
      </c>
      <c r="K2852" s="540" t="s">
        <v>8859</v>
      </c>
      <c r="L2852" s="540" t="s">
        <v>2478</v>
      </c>
      <c r="M2852" s="540" t="s">
        <v>2478</v>
      </c>
      <c r="N2852" s="540" t="s">
        <v>2478</v>
      </c>
      <c r="O2852" s="540" t="s">
        <v>2478</v>
      </c>
      <c r="P2852" s="540" t="s">
        <v>2478</v>
      </c>
      <c r="Q2852" s="546">
        <v>45040.708333333336</v>
      </c>
      <c r="R2852" s="540" t="s">
        <v>2478</v>
      </c>
      <c r="S2852" s="540" t="s">
        <v>2478</v>
      </c>
    </row>
    <row r="2853" spans="1:19">
      <c r="A2853" s="543" t="s">
        <v>8126</v>
      </c>
      <c r="B2853" s="545">
        <v>108078</v>
      </c>
      <c r="C2853" s="545">
        <v>800361</v>
      </c>
      <c r="D2853" s="545">
        <v>30059</v>
      </c>
      <c r="E2853" s="545" t="s">
        <v>8386</v>
      </c>
      <c r="F2853" s="545" t="s">
        <v>9135</v>
      </c>
      <c r="G2853" s="543" t="s">
        <v>9136</v>
      </c>
      <c r="H2853" s="545" t="s">
        <v>2546</v>
      </c>
      <c r="I2853" s="545" t="s">
        <v>2469</v>
      </c>
      <c r="J2853" s="545" t="s">
        <v>7440</v>
      </c>
      <c r="K2853" s="543" t="s">
        <v>8859</v>
      </c>
      <c r="L2853" s="543" t="s">
        <v>2546</v>
      </c>
      <c r="M2853" s="543" t="s">
        <v>6209</v>
      </c>
      <c r="N2853" s="543" t="s">
        <v>8312</v>
      </c>
      <c r="O2853" s="547">
        <v>45379.333333333336</v>
      </c>
      <c r="P2853" s="547">
        <v>45379.333333333336</v>
      </c>
      <c r="Q2853" s="547">
        <v>45775.708333333336</v>
      </c>
      <c r="R2853" s="547">
        <v>45775</v>
      </c>
      <c r="S2853" s="547">
        <v>45917.802268518521</v>
      </c>
    </row>
    <row r="2854" spans="1:19">
      <c r="A2854" s="540" t="s">
        <v>8126</v>
      </c>
      <c r="B2854" s="541"/>
      <c r="C2854" s="541"/>
      <c r="D2854" s="542">
        <v>30059</v>
      </c>
      <c r="E2854" s="542">
        <v>30059</v>
      </c>
      <c r="F2854" s="542" t="s">
        <v>9137</v>
      </c>
      <c r="G2854" s="540" t="s">
        <v>9138</v>
      </c>
      <c r="H2854" s="542" t="s">
        <v>2469</v>
      </c>
      <c r="I2854" s="542" t="s">
        <v>2469</v>
      </c>
      <c r="J2854" s="542" t="s">
        <v>7421</v>
      </c>
      <c r="K2854" s="540" t="s">
        <v>2478</v>
      </c>
      <c r="L2854" s="540" t="s">
        <v>2478</v>
      </c>
      <c r="M2854" s="540" t="s">
        <v>2478</v>
      </c>
      <c r="N2854" s="540" t="s">
        <v>2478</v>
      </c>
      <c r="O2854" s="540" t="s">
        <v>2478</v>
      </c>
      <c r="P2854" s="540" t="s">
        <v>2478</v>
      </c>
      <c r="Q2854" s="546">
        <v>45040.708333333336</v>
      </c>
      <c r="R2854" s="540" t="s">
        <v>2478</v>
      </c>
      <c r="S2854" s="540" t="s">
        <v>2478</v>
      </c>
    </row>
    <row r="2855" spans="1:19">
      <c r="A2855" s="543" t="s">
        <v>8126</v>
      </c>
      <c r="B2855" s="544"/>
      <c r="C2855" s="544"/>
      <c r="D2855" s="545">
        <v>30059</v>
      </c>
      <c r="E2855" s="545">
        <v>30059</v>
      </c>
      <c r="F2855" s="545" t="s">
        <v>9139</v>
      </c>
      <c r="G2855" s="543" t="s">
        <v>9140</v>
      </c>
      <c r="H2855" s="545" t="s">
        <v>2469</v>
      </c>
      <c r="I2855" s="545" t="s">
        <v>2469</v>
      </c>
      <c r="J2855" s="545" t="s">
        <v>7421</v>
      </c>
      <c r="K2855" s="543" t="s">
        <v>8859</v>
      </c>
      <c r="L2855" s="543" t="s">
        <v>2478</v>
      </c>
      <c r="M2855" s="543" t="s">
        <v>2478</v>
      </c>
      <c r="N2855" s="543" t="s">
        <v>2478</v>
      </c>
      <c r="O2855" s="543" t="s">
        <v>2478</v>
      </c>
      <c r="P2855" s="543" t="s">
        <v>2478</v>
      </c>
      <c r="Q2855" s="547">
        <v>45040.708333333336</v>
      </c>
      <c r="R2855" s="543" t="s">
        <v>2478</v>
      </c>
      <c r="S2855" s="543" t="s">
        <v>2478</v>
      </c>
    </row>
    <row r="2856" spans="1:19">
      <c r="A2856" s="540" t="s">
        <v>8126</v>
      </c>
      <c r="B2856" s="541"/>
      <c r="C2856" s="541"/>
      <c r="D2856" s="542">
        <v>30059</v>
      </c>
      <c r="E2856" s="542">
        <v>30059</v>
      </c>
      <c r="F2856" s="542" t="s">
        <v>9141</v>
      </c>
      <c r="G2856" s="540" t="s">
        <v>9142</v>
      </c>
      <c r="H2856" s="542" t="s">
        <v>2469</v>
      </c>
      <c r="I2856" s="542" t="s">
        <v>2469</v>
      </c>
      <c r="J2856" s="542" t="s">
        <v>7421</v>
      </c>
      <c r="K2856" s="540" t="s">
        <v>2478</v>
      </c>
      <c r="L2856" s="540" t="s">
        <v>2478</v>
      </c>
      <c r="M2856" s="540" t="s">
        <v>2478</v>
      </c>
      <c r="N2856" s="540" t="s">
        <v>2478</v>
      </c>
      <c r="O2856" s="540" t="s">
        <v>2478</v>
      </c>
      <c r="P2856" s="540" t="s">
        <v>2478</v>
      </c>
      <c r="Q2856" s="546">
        <v>45040.708333333336</v>
      </c>
      <c r="R2856" s="540" t="s">
        <v>2478</v>
      </c>
      <c r="S2856" s="540" t="s">
        <v>2478</v>
      </c>
    </row>
    <row r="2857" spans="1:19">
      <c r="A2857" s="543" t="s">
        <v>8126</v>
      </c>
      <c r="B2857" s="544"/>
      <c r="C2857" s="544"/>
      <c r="D2857" s="545">
        <v>30059</v>
      </c>
      <c r="E2857" s="545">
        <v>30059</v>
      </c>
      <c r="F2857" s="545" t="s">
        <v>9143</v>
      </c>
      <c r="G2857" s="543" t="s">
        <v>9144</v>
      </c>
      <c r="H2857" s="545" t="s">
        <v>2469</v>
      </c>
      <c r="I2857" s="545" t="s">
        <v>2469</v>
      </c>
      <c r="J2857" s="545" t="s">
        <v>7421</v>
      </c>
      <c r="K2857" s="543" t="s">
        <v>8859</v>
      </c>
      <c r="L2857" s="543" t="s">
        <v>2478</v>
      </c>
      <c r="M2857" s="543" t="s">
        <v>2478</v>
      </c>
      <c r="N2857" s="543" t="s">
        <v>2478</v>
      </c>
      <c r="O2857" s="543" t="s">
        <v>2478</v>
      </c>
      <c r="P2857" s="543" t="s">
        <v>2478</v>
      </c>
      <c r="Q2857" s="547">
        <v>45040.708333333336</v>
      </c>
      <c r="R2857" s="543" t="s">
        <v>2478</v>
      </c>
      <c r="S2857" s="543" t="s">
        <v>2478</v>
      </c>
    </row>
    <row r="2858" spans="1:19">
      <c r="A2858" s="540" t="s">
        <v>8126</v>
      </c>
      <c r="B2858" s="541"/>
      <c r="C2858" s="541"/>
      <c r="D2858" s="542">
        <v>30059</v>
      </c>
      <c r="E2858" s="542">
        <v>30059</v>
      </c>
      <c r="F2858" s="542" t="s">
        <v>9145</v>
      </c>
      <c r="G2858" s="540" t="s">
        <v>9146</v>
      </c>
      <c r="H2858" s="542" t="s">
        <v>2469</v>
      </c>
      <c r="I2858" s="542" t="s">
        <v>2469</v>
      </c>
      <c r="J2858" s="542" t="s">
        <v>7421</v>
      </c>
      <c r="K2858" s="540" t="s">
        <v>2478</v>
      </c>
      <c r="L2858" s="540" t="s">
        <v>2478</v>
      </c>
      <c r="M2858" s="540" t="s">
        <v>2478</v>
      </c>
      <c r="N2858" s="540" t="s">
        <v>2478</v>
      </c>
      <c r="O2858" s="540" t="s">
        <v>2478</v>
      </c>
      <c r="P2858" s="540" t="s">
        <v>2478</v>
      </c>
      <c r="Q2858" s="546">
        <v>45040.708333333336</v>
      </c>
      <c r="R2858" s="540" t="s">
        <v>2478</v>
      </c>
      <c r="S2858" s="540" t="s">
        <v>2478</v>
      </c>
    </row>
    <row r="2859" spans="1:19">
      <c r="A2859" s="543" t="s">
        <v>8126</v>
      </c>
      <c r="B2859" s="544"/>
      <c r="C2859" s="544"/>
      <c r="D2859" s="545">
        <v>30059</v>
      </c>
      <c r="E2859" s="545">
        <v>30059</v>
      </c>
      <c r="F2859" s="545" t="s">
        <v>9147</v>
      </c>
      <c r="G2859" s="543" t="s">
        <v>9148</v>
      </c>
      <c r="H2859" s="545" t="s">
        <v>2469</v>
      </c>
      <c r="I2859" s="545" t="s">
        <v>2469</v>
      </c>
      <c r="J2859" s="545" t="s">
        <v>7421</v>
      </c>
      <c r="K2859" s="543" t="s">
        <v>8859</v>
      </c>
      <c r="L2859" s="543" t="s">
        <v>2478</v>
      </c>
      <c r="M2859" s="543" t="s">
        <v>2478</v>
      </c>
      <c r="N2859" s="543" t="s">
        <v>2478</v>
      </c>
      <c r="O2859" s="543" t="s">
        <v>2478</v>
      </c>
      <c r="P2859" s="543" t="s">
        <v>2478</v>
      </c>
      <c r="Q2859" s="547">
        <v>45040.708333333336</v>
      </c>
      <c r="R2859" s="543" t="s">
        <v>2478</v>
      </c>
      <c r="S2859" s="543" t="s">
        <v>2478</v>
      </c>
    </row>
    <row r="2860" spans="1:19">
      <c r="A2860" s="540" t="s">
        <v>8126</v>
      </c>
      <c r="B2860" s="542">
        <v>108081</v>
      </c>
      <c r="C2860" s="542">
        <v>800399</v>
      </c>
      <c r="D2860" s="542">
        <v>30059</v>
      </c>
      <c r="E2860" s="542" t="s">
        <v>8358</v>
      </c>
      <c r="F2860" s="542" t="s">
        <v>9149</v>
      </c>
      <c r="G2860" s="540" t="s">
        <v>9150</v>
      </c>
      <c r="H2860" s="542" t="s">
        <v>2469</v>
      </c>
      <c r="I2860" s="542" t="s">
        <v>2469</v>
      </c>
      <c r="J2860" s="542" t="s">
        <v>7421</v>
      </c>
      <c r="K2860" s="540" t="s">
        <v>8859</v>
      </c>
      <c r="L2860" s="540" t="s">
        <v>7154</v>
      </c>
      <c r="M2860" s="540" t="s">
        <v>7155</v>
      </c>
      <c r="N2860" s="540" t="s">
        <v>7156</v>
      </c>
      <c r="O2860" s="540" t="s">
        <v>2478</v>
      </c>
      <c r="P2860" s="540" t="s">
        <v>2478</v>
      </c>
      <c r="Q2860" s="540" t="s">
        <v>2478</v>
      </c>
      <c r="R2860" s="540" t="s">
        <v>2478</v>
      </c>
      <c r="S2860" s="540" t="s">
        <v>2478</v>
      </c>
    </row>
    <row r="2861" spans="1:19">
      <c r="A2861" s="543" t="s">
        <v>8126</v>
      </c>
      <c r="B2861" s="544"/>
      <c r="C2861" s="544"/>
      <c r="D2861" s="545">
        <v>30059</v>
      </c>
      <c r="E2861" s="545">
        <v>30059</v>
      </c>
      <c r="F2861" s="545" t="s">
        <v>9151</v>
      </c>
      <c r="G2861" s="543" t="s">
        <v>9152</v>
      </c>
      <c r="H2861" s="545" t="s">
        <v>2469</v>
      </c>
      <c r="I2861" s="545" t="s">
        <v>2469</v>
      </c>
      <c r="J2861" s="545" t="s">
        <v>7421</v>
      </c>
      <c r="K2861" s="543" t="s">
        <v>2478</v>
      </c>
      <c r="L2861" s="543" t="s">
        <v>2478</v>
      </c>
      <c r="M2861" s="543" t="s">
        <v>2478</v>
      </c>
      <c r="N2861" s="543" t="s">
        <v>2478</v>
      </c>
      <c r="O2861" s="543" t="s">
        <v>2478</v>
      </c>
      <c r="P2861" s="543" t="s">
        <v>2478</v>
      </c>
      <c r="Q2861" s="547">
        <v>45040.708333333336</v>
      </c>
      <c r="R2861" s="543" t="s">
        <v>2478</v>
      </c>
      <c r="S2861" s="543" t="s">
        <v>2478</v>
      </c>
    </row>
    <row r="2862" spans="1:19">
      <c r="A2862" s="540" t="s">
        <v>8126</v>
      </c>
      <c r="B2862" s="541"/>
      <c r="C2862" s="541"/>
      <c r="D2862" s="542">
        <v>30059</v>
      </c>
      <c r="E2862" s="542">
        <v>30059</v>
      </c>
      <c r="F2862" s="542" t="s">
        <v>9153</v>
      </c>
      <c r="G2862" s="540" t="s">
        <v>9154</v>
      </c>
      <c r="H2862" s="542" t="s">
        <v>2469</v>
      </c>
      <c r="I2862" s="542" t="s">
        <v>2469</v>
      </c>
      <c r="J2862" s="542" t="s">
        <v>7421</v>
      </c>
      <c r="K2862" s="540" t="s">
        <v>8966</v>
      </c>
      <c r="L2862" s="540" t="s">
        <v>2478</v>
      </c>
      <c r="M2862" s="540" t="s">
        <v>2478</v>
      </c>
      <c r="N2862" s="540" t="s">
        <v>2478</v>
      </c>
      <c r="O2862" s="540" t="s">
        <v>2478</v>
      </c>
      <c r="P2862" s="540" t="s">
        <v>2478</v>
      </c>
      <c r="Q2862" s="546">
        <v>45040.708333333336</v>
      </c>
      <c r="R2862" s="540" t="s">
        <v>2478</v>
      </c>
      <c r="S2862" s="540" t="s">
        <v>2478</v>
      </c>
    </row>
    <row r="2863" spans="1:19">
      <c r="A2863" s="543" t="s">
        <v>8126</v>
      </c>
      <c r="B2863" s="544"/>
      <c r="C2863" s="544"/>
      <c r="D2863" s="545">
        <v>30059</v>
      </c>
      <c r="E2863" s="545">
        <v>30059</v>
      </c>
      <c r="F2863" s="545" t="s">
        <v>9155</v>
      </c>
      <c r="G2863" s="543" t="s">
        <v>9156</v>
      </c>
      <c r="H2863" s="545" t="s">
        <v>2469</v>
      </c>
      <c r="I2863" s="545" t="s">
        <v>2469</v>
      </c>
      <c r="J2863" s="545" t="s">
        <v>7421</v>
      </c>
      <c r="K2863" s="543" t="s">
        <v>8966</v>
      </c>
      <c r="L2863" s="543" t="s">
        <v>2478</v>
      </c>
      <c r="M2863" s="543" t="s">
        <v>2478</v>
      </c>
      <c r="N2863" s="543" t="s">
        <v>2478</v>
      </c>
      <c r="O2863" s="543" t="s">
        <v>2478</v>
      </c>
      <c r="P2863" s="543" t="s">
        <v>2478</v>
      </c>
      <c r="Q2863" s="547">
        <v>45040.708333333336</v>
      </c>
      <c r="R2863" s="543" t="s">
        <v>2478</v>
      </c>
      <c r="S2863" s="543" t="s">
        <v>2478</v>
      </c>
    </row>
    <row r="2864" spans="1:19">
      <c r="A2864" s="540" t="s">
        <v>8126</v>
      </c>
      <c r="B2864" s="541"/>
      <c r="C2864" s="541"/>
      <c r="D2864" s="542">
        <v>30059</v>
      </c>
      <c r="E2864" s="542">
        <v>30059</v>
      </c>
      <c r="F2864" s="542" t="s">
        <v>9157</v>
      </c>
      <c r="G2864" s="540" t="s">
        <v>9158</v>
      </c>
      <c r="H2864" s="542" t="s">
        <v>2469</v>
      </c>
      <c r="I2864" s="542" t="s">
        <v>2469</v>
      </c>
      <c r="J2864" s="542" t="s">
        <v>7421</v>
      </c>
      <c r="K2864" s="540" t="s">
        <v>8859</v>
      </c>
      <c r="L2864" s="540" t="s">
        <v>2478</v>
      </c>
      <c r="M2864" s="540" t="s">
        <v>2478</v>
      </c>
      <c r="N2864" s="540" t="s">
        <v>2478</v>
      </c>
      <c r="O2864" s="540" t="s">
        <v>2478</v>
      </c>
      <c r="P2864" s="540" t="s">
        <v>2478</v>
      </c>
      <c r="Q2864" s="546">
        <v>45040.708333333336</v>
      </c>
      <c r="R2864" s="540" t="s">
        <v>2478</v>
      </c>
      <c r="S2864" s="540" t="s">
        <v>2478</v>
      </c>
    </row>
    <row r="2865" spans="1:19">
      <c r="A2865" s="543" t="s">
        <v>8126</v>
      </c>
      <c r="B2865" s="544"/>
      <c r="C2865" s="544"/>
      <c r="D2865" s="545">
        <v>30059</v>
      </c>
      <c r="E2865" s="545">
        <v>30059</v>
      </c>
      <c r="F2865" s="545" t="s">
        <v>9159</v>
      </c>
      <c r="G2865" s="543" t="s">
        <v>9160</v>
      </c>
      <c r="H2865" s="545" t="s">
        <v>2469</v>
      </c>
      <c r="I2865" s="545" t="s">
        <v>2469</v>
      </c>
      <c r="J2865" s="545" t="s">
        <v>7421</v>
      </c>
      <c r="K2865" s="543" t="s">
        <v>8859</v>
      </c>
      <c r="L2865" s="543" t="s">
        <v>2478</v>
      </c>
      <c r="M2865" s="543" t="s">
        <v>2478</v>
      </c>
      <c r="N2865" s="543" t="s">
        <v>2478</v>
      </c>
      <c r="O2865" s="543" t="s">
        <v>2478</v>
      </c>
      <c r="P2865" s="543" t="s">
        <v>2478</v>
      </c>
      <c r="Q2865" s="547">
        <v>45040.708333333336</v>
      </c>
      <c r="R2865" s="543" t="s">
        <v>2478</v>
      </c>
      <c r="S2865" s="543" t="s">
        <v>2478</v>
      </c>
    </row>
    <row r="2866" spans="1:19">
      <c r="A2866" s="540" t="s">
        <v>8126</v>
      </c>
      <c r="B2866" s="541"/>
      <c r="C2866" s="541"/>
      <c r="D2866" s="542">
        <v>30059</v>
      </c>
      <c r="E2866" s="542">
        <v>30059</v>
      </c>
      <c r="F2866" s="542" t="s">
        <v>9161</v>
      </c>
      <c r="G2866" s="540" t="s">
        <v>9162</v>
      </c>
      <c r="H2866" s="542" t="s">
        <v>2469</v>
      </c>
      <c r="I2866" s="542" t="s">
        <v>2469</v>
      </c>
      <c r="J2866" s="542" t="s">
        <v>7421</v>
      </c>
      <c r="K2866" s="540" t="s">
        <v>8859</v>
      </c>
      <c r="L2866" s="540" t="s">
        <v>2478</v>
      </c>
      <c r="M2866" s="540" t="s">
        <v>2478</v>
      </c>
      <c r="N2866" s="540" t="s">
        <v>2478</v>
      </c>
      <c r="O2866" s="540" t="s">
        <v>2478</v>
      </c>
      <c r="P2866" s="540" t="s">
        <v>2478</v>
      </c>
      <c r="Q2866" s="546">
        <v>45040.708333333336</v>
      </c>
      <c r="R2866" s="540" t="s">
        <v>2478</v>
      </c>
      <c r="S2866" s="540" t="s">
        <v>2478</v>
      </c>
    </row>
    <row r="2867" spans="1:19">
      <c r="A2867" s="543" t="s">
        <v>8126</v>
      </c>
      <c r="B2867" s="544"/>
      <c r="C2867" s="544"/>
      <c r="D2867" s="545">
        <v>30059</v>
      </c>
      <c r="E2867" s="545">
        <v>30059</v>
      </c>
      <c r="F2867" s="545" t="s">
        <v>9163</v>
      </c>
      <c r="G2867" s="543" t="s">
        <v>9164</v>
      </c>
      <c r="H2867" s="545" t="s">
        <v>2469</v>
      </c>
      <c r="I2867" s="545" t="s">
        <v>2469</v>
      </c>
      <c r="J2867" s="545" t="s">
        <v>7421</v>
      </c>
      <c r="K2867" s="543" t="s">
        <v>8859</v>
      </c>
      <c r="L2867" s="543" t="s">
        <v>2478</v>
      </c>
      <c r="M2867" s="543" t="s">
        <v>2478</v>
      </c>
      <c r="N2867" s="543" t="s">
        <v>2478</v>
      </c>
      <c r="O2867" s="543" t="s">
        <v>2478</v>
      </c>
      <c r="P2867" s="543" t="s">
        <v>2478</v>
      </c>
      <c r="Q2867" s="547">
        <v>45040.708333333336</v>
      </c>
      <c r="R2867" s="543" t="s">
        <v>2478</v>
      </c>
      <c r="S2867" s="543" t="s">
        <v>2478</v>
      </c>
    </row>
    <row r="2868" spans="1:19">
      <c r="A2868" s="540" t="s">
        <v>8126</v>
      </c>
      <c r="B2868" s="541"/>
      <c r="C2868" s="541"/>
      <c r="D2868" s="542">
        <v>30059</v>
      </c>
      <c r="E2868" s="542">
        <v>30059</v>
      </c>
      <c r="F2868" s="542" t="s">
        <v>9165</v>
      </c>
      <c r="G2868" s="540" t="s">
        <v>9166</v>
      </c>
      <c r="H2868" s="542" t="s">
        <v>2469</v>
      </c>
      <c r="I2868" s="542" t="s">
        <v>2469</v>
      </c>
      <c r="J2868" s="542" t="s">
        <v>7421</v>
      </c>
      <c r="K2868" s="540" t="s">
        <v>8859</v>
      </c>
      <c r="L2868" s="540" t="s">
        <v>2478</v>
      </c>
      <c r="M2868" s="540" t="s">
        <v>2478</v>
      </c>
      <c r="N2868" s="540" t="s">
        <v>2478</v>
      </c>
      <c r="O2868" s="540" t="s">
        <v>2478</v>
      </c>
      <c r="P2868" s="540" t="s">
        <v>2478</v>
      </c>
      <c r="Q2868" s="546">
        <v>45040.708333333336</v>
      </c>
      <c r="R2868" s="540" t="s">
        <v>2478</v>
      </c>
      <c r="S2868" s="540" t="s">
        <v>2478</v>
      </c>
    </row>
    <row r="2869" spans="1:19">
      <c r="A2869" s="543" t="s">
        <v>8126</v>
      </c>
      <c r="B2869" s="544"/>
      <c r="C2869" s="544"/>
      <c r="D2869" s="545">
        <v>30059</v>
      </c>
      <c r="E2869" s="545">
        <v>30059</v>
      </c>
      <c r="F2869" s="545" t="s">
        <v>9167</v>
      </c>
      <c r="G2869" s="543" t="s">
        <v>9168</v>
      </c>
      <c r="H2869" s="545" t="s">
        <v>2469</v>
      </c>
      <c r="I2869" s="545" t="s">
        <v>2469</v>
      </c>
      <c r="J2869" s="545" t="s">
        <v>7421</v>
      </c>
      <c r="K2869" s="543" t="s">
        <v>8859</v>
      </c>
      <c r="L2869" s="543" t="s">
        <v>2478</v>
      </c>
      <c r="M2869" s="543" t="s">
        <v>2478</v>
      </c>
      <c r="N2869" s="543" t="s">
        <v>2478</v>
      </c>
      <c r="O2869" s="543" t="s">
        <v>2478</v>
      </c>
      <c r="P2869" s="543" t="s">
        <v>2478</v>
      </c>
      <c r="Q2869" s="547">
        <v>45040.708333333336</v>
      </c>
      <c r="R2869" s="543" t="s">
        <v>2478</v>
      </c>
      <c r="S2869" s="543" t="s">
        <v>2478</v>
      </c>
    </row>
    <row r="2870" spans="1:19">
      <c r="A2870" s="540" t="s">
        <v>8126</v>
      </c>
      <c r="B2870" s="541"/>
      <c r="C2870" s="541"/>
      <c r="D2870" s="542">
        <v>30059</v>
      </c>
      <c r="E2870" s="542">
        <v>30059</v>
      </c>
      <c r="F2870" s="542" t="s">
        <v>9169</v>
      </c>
      <c r="G2870" s="540" t="s">
        <v>9170</v>
      </c>
      <c r="H2870" s="542" t="s">
        <v>2469</v>
      </c>
      <c r="I2870" s="542" t="s">
        <v>2469</v>
      </c>
      <c r="J2870" s="542" t="s">
        <v>7421</v>
      </c>
      <c r="K2870" s="540" t="s">
        <v>2478</v>
      </c>
      <c r="L2870" s="540" t="s">
        <v>2478</v>
      </c>
      <c r="M2870" s="540" t="s">
        <v>2478</v>
      </c>
      <c r="N2870" s="540" t="s">
        <v>2478</v>
      </c>
      <c r="O2870" s="540" t="s">
        <v>2478</v>
      </c>
      <c r="P2870" s="540" t="s">
        <v>2478</v>
      </c>
      <c r="Q2870" s="546">
        <v>45040.708333333336</v>
      </c>
      <c r="R2870" s="540" t="s">
        <v>2478</v>
      </c>
      <c r="S2870" s="540" t="s">
        <v>2478</v>
      </c>
    </row>
    <row r="2871" spans="1:19">
      <c r="A2871" s="543" t="s">
        <v>8126</v>
      </c>
      <c r="B2871" s="544"/>
      <c r="C2871" s="544"/>
      <c r="D2871" s="545">
        <v>30059</v>
      </c>
      <c r="E2871" s="545">
        <v>30059</v>
      </c>
      <c r="F2871" s="545" t="s">
        <v>9171</v>
      </c>
      <c r="G2871" s="543" t="s">
        <v>9172</v>
      </c>
      <c r="H2871" s="545" t="s">
        <v>2469</v>
      </c>
      <c r="I2871" s="545" t="s">
        <v>2469</v>
      </c>
      <c r="J2871" s="545" t="s">
        <v>7421</v>
      </c>
      <c r="K2871" s="543" t="s">
        <v>2478</v>
      </c>
      <c r="L2871" s="543" t="s">
        <v>2478</v>
      </c>
      <c r="M2871" s="543" t="s">
        <v>2478</v>
      </c>
      <c r="N2871" s="543" t="s">
        <v>2478</v>
      </c>
      <c r="O2871" s="543" t="s">
        <v>2478</v>
      </c>
      <c r="P2871" s="543" t="s">
        <v>2478</v>
      </c>
      <c r="Q2871" s="547">
        <v>45040.708333333336</v>
      </c>
      <c r="R2871" s="543" t="s">
        <v>2478</v>
      </c>
      <c r="S2871" s="543" t="s">
        <v>2478</v>
      </c>
    </row>
    <row r="2872" spans="1:19">
      <c r="A2872" s="540" t="s">
        <v>8126</v>
      </c>
      <c r="B2872" s="541"/>
      <c r="C2872" s="541"/>
      <c r="D2872" s="542">
        <v>30059</v>
      </c>
      <c r="E2872" s="542">
        <v>30059</v>
      </c>
      <c r="F2872" s="542" t="s">
        <v>9173</v>
      </c>
      <c r="G2872" s="540" t="s">
        <v>9174</v>
      </c>
      <c r="H2872" s="542" t="s">
        <v>2469</v>
      </c>
      <c r="I2872" s="542" t="s">
        <v>2469</v>
      </c>
      <c r="J2872" s="542" t="s">
        <v>7421</v>
      </c>
      <c r="K2872" s="540" t="s">
        <v>2478</v>
      </c>
      <c r="L2872" s="540" t="s">
        <v>2478</v>
      </c>
      <c r="M2872" s="540" t="s">
        <v>2478</v>
      </c>
      <c r="N2872" s="540" t="s">
        <v>2478</v>
      </c>
      <c r="O2872" s="540" t="s">
        <v>2478</v>
      </c>
      <c r="P2872" s="540" t="s">
        <v>2478</v>
      </c>
      <c r="Q2872" s="546">
        <v>45040.708333333336</v>
      </c>
      <c r="R2872" s="540" t="s">
        <v>2478</v>
      </c>
      <c r="S2872" s="540" t="s">
        <v>2478</v>
      </c>
    </row>
    <row r="2873" spans="1:19">
      <c r="A2873" s="543" t="s">
        <v>8126</v>
      </c>
      <c r="B2873" s="544"/>
      <c r="C2873" s="544"/>
      <c r="D2873" s="545">
        <v>30059</v>
      </c>
      <c r="E2873" s="545">
        <v>30059</v>
      </c>
      <c r="F2873" s="545" t="s">
        <v>9175</v>
      </c>
      <c r="G2873" s="543" t="s">
        <v>9176</v>
      </c>
      <c r="H2873" s="545" t="s">
        <v>2469</v>
      </c>
      <c r="I2873" s="545" t="s">
        <v>2469</v>
      </c>
      <c r="J2873" s="545" t="s">
        <v>7421</v>
      </c>
      <c r="K2873" s="543" t="s">
        <v>8859</v>
      </c>
      <c r="L2873" s="543" t="s">
        <v>2478</v>
      </c>
      <c r="M2873" s="543" t="s">
        <v>2478</v>
      </c>
      <c r="N2873" s="543" t="s">
        <v>2478</v>
      </c>
      <c r="O2873" s="543" t="s">
        <v>2478</v>
      </c>
      <c r="P2873" s="543" t="s">
        <v>2478</v>
      </c>
      <c r="Q2873" s="547">
        <v>45040.708333333336</v>
      </c>
      <c r="R2873" s="543" t="s">
        <v>2478</v>
      </c>
      <c r="S2873" s="543" t="s">
        <v>2478</v>
      </c>
    </row>
    <row r="2874" spans="1:19">
      <c r="A2874" s="540" t="s">
        <v>8126</v>
      </c>
      <c r="B2874" s="541"/>
      <c r="C2874" s="541"/>
      <c r="D2874" s="542">
        <v>30059</v>
      </c>
      <c r="E2874" s="542">
        <v>30059</v>
      </c>
      <c r="F2874" s="542" t="s">
        <v>9177</v>
      </c>
      <c r="G2874" s="540" t="s">
        <v>9178</v>
      </c>
      <c r="H2874" s="542" t="s">
        <v>2469</v>
      </c>
      <c r="I2874" s="542" t="s">
        <v>2469</v>
      </c>
      <c r="J2874" s="542" t="s">
        <v>7421</v>
      </c>
      <c r="K2874" s="540" t="s">
        <v>2478</v>
      </c>
      <c r="L2874" s="540" t="s">
        <v>2478</v>
      </c>
      <c r="M2874" s="540" t="s">
        <v>2478</v>
      </c>
      <c r="N2874" s="540" t="s">
        <v>2478</v>
      </c>
      <c r="O2874" s="540" t="s">
        <v>2478</v>
      </c>
      <c r="P2874" s="540" t="s">
        <v>2478</v>
      </c>
      <c r="Q2874" s="546">
        <v>45040.708333333336</v>
      </c>
      <c r="R2874" s="540" t="s">
        <v>2478</v>
      </c>
      <c r="S2874" s="540" t="s">
        <v>2478</v>
      </c>
    </row>
    <row r="2875" spans="1:19">
      <c r="A2875" s="543" t="s">
        <v>8126</v>
      </c>
      <c r="B2875" s="544"/>
      <c r="C2875" s="544"/>
      <c r="D2875" s="545">
        <v>30059</v>
      </c>
      <c r="E2875" s="545">
        <v>30059</v>
      </c>
      <c r="F2875" s="545" t="s">
        <v>9179</v>
      </c>
      <c r="G2875" s="543" t="s">
        <v>9180</v>
      </c>
      <c r="H2875" s="545" t="s">
        <v>2469</v>
      </c>
      <c r="I2875" s="545" t="s">
        <v>2469</v>
      </c>
      <c r="J2875" s="545" t="s">
        <v>7421</v>
      </c>
      <c r="K2875" s="543" t="s">
        <v>2478</v>
      </c>
      <c r="L2875" s="543" t="s">
        <v>2478</v>
      </c>
      <c r="M2875" s="543" t="s">
        <v>2478</v>
      </c>
      <c r="N2875" s="543" t="s">
        <v>2478</v>
      </c>
      <c r="O2875" s="543" t="s">
        <v>2478</v>
      </c>
      <c r="P2875" s="543" t="s">
        <v>2478</v>
      </c>
      <c r="Q2875" s="547">
        <v>45040.708333333336</v>
      </c>
      <c r="R2875" s="543" t="s">
        <v>2478</v>
      </c>
      <c r="S2875" s="543" t="s">
        <v>2478</v>
      </c>
    </row>
    <row r="2876" spans="1:19">
      <c r="A2876" s="540" t="s">
        <v>8126</v>
      </c>
      <c r="B2876" s="541"/>
      <c r="C2876" s="541"/>
      <c r="D2876" s="542">
        <v>30059</v>
      </c>
      <c r="E2876" s="542">
        <v>30059</v>
      </c>
      <c r="F2876" s="542" t="s">
        <v>9181</v>
      </c>
      <c r="G2876" s="540" t="s">
        <v>9182</v>
      </c>
      <c r="H2876" s="542" t="s">
        <v>2469</v>
      </c>
      <c r="I2876" s="542" t="s">
        <v>2469</v>
      </c>
      <c r="J2876" s="542" t="s">
        <v>7421</v>
      </c>
      <c r="K2876" s="540" t="s">
        <v>8966</v>
      </c>
      <c r="L2876" s="540" t="s">
        <v>2478</v>
      </c>
      <c r="M2876" s="540" t="s">
        <v>2478</v>
      </c>
      <c r="N2876" s="540" t="s">
        <v>2478</v>
      </c>
      <c r="O2876" s="540" t="s">
        <v>2478</v>
      </c>
      <c r="P2876" s="540" t="s">
        <v>2478</v>
      </c>
      <c r="Q2876" s="546">
        <v>45040.708333333336</v>
      </c>
      <c r="R2876" s="540" t="s">
        <v>2478</v>
      </c>
      <c r="S2876" s="540" t="s">
        <v>2478</v>
      </c>
    </row>
    <row r="2877" spans="1:19">
      <c r="A2877" s="543" t="s">
        <v>8126</v>
      </c>
      <c r="B2877" s="544"/>
      <c r="C2877" s="544"/>
      <c r="D2877" s="545">
        <v>30059</v>
      </c>
      <c r="E2877" s="545">
        <v>30059</v>
      </c>
      <c r="F2877" s="545" t="s">
        <v>9183</v>
      </c>
      <c r="G2877" s="543" t="s">
        <v>9184</v>
      </c>
      <c r="H2877" s="545" t="s">
        <v>2469</v>
      </c>
      <c r="I2877" s="545" t="s">
        <v>2469</v>
      </c>
      <c r="J2877" s="545" t="s">
        <v>7421</v>
      </c>
      <c r="K2877" s="543" t="s">
        <v>2478</v>
      </c>
      <c r="L2877" s="543" t="s">
        <v>2478</v>
      </c>
      <c r="M2877" s="543" t="s">
        <v>2478</v>
      </c>
      <c r="N2877" s="543" t="s">
        <v>2478</v>
      </c>
      <c r="O2877" s="543" t="s">
        <v>2478</v>
      </c>
      <c r="P2877" s="543" t="s">
        <v>2478</v>
      </c>
      <c r="Q2877" s="547">
        <v>45040.708333333336</v>
      </c>
      <c r="R2877" s="543" t="s">
        <v>2478</v>
      </c>
      <c r="S2877" s="543" t="s">
        <v>2478</v>
      </c>
    </row>
    <row r="2878" spans="1:19">
      <c r="A2878" s="540" t="s">
        <v>8126</v>
      </c>
      <c r="B2878" s="541"/>
      <c r="C2878" s="541"/>
      <c r="D2878" s="542">
        <v>30059</v>
      </c>
      <c r="E2878" s="542">
        <v>30059</v>
      </c>
      <c r="F2878" s="542" t="s">
        <v>9185</v>
      </c>
      <c r="G2878" s="540" t="s">
        <v>9186</v>
      </c>
      <c r="H2878" s="542" t="s">
        <v>2469</v>
      </c>
      <c r="I2878" s="542" t="s">
        <v>2469</v>
      </c>
      <c r="J2878" s="542" t="s">
        <v>7421</v>
      </c>
      <c r="K2878" s="540" t="s">
        <v>2478</v>
      </c>
      <c r="L2878" s="540" t="s">
        <v>2478</v>
      </c>
      <c r="M2878" s="540" t="s">
        <v>2478</v>
      </c>
      <c r="N2878" s="540" t="s">
        <v>2478</v>
      </c>
      <c r="O2878" s="540" t="s">
        <v>2478</v>
      </c>
      <c r="P2878" s="540" t="s">
        <v>2478</v>
      </c>
      <c r="Q2878" s="546">
        <v>45040.708333333336</v>
      </c>
      <c r="R2878" s="540" t="s">
        <v>2478</v>
      </c>
      <c r="S2878" s="540" t="s">
        <v>2478</v>
      </c>
    </row>
    <row r="2879" spans="1:19">
      <c r="A2879" s="543" t="s">
        <v>8126</v>
      </c>
      <c r="B2879" s="544"/>
      <c r="C2879" s="544"/>
      <c r="D2879" s="545">
        <v>30059</v>
      </c>
      <c r="E2879" s="545">
        <v>30059</v>
      </c>
      <c r="F2879" s="545" t="s">
        <v>9187</v>
      </c>
      <c r="G2879" s="543" t="s">
        <v>9188</v>
      </c>
      <c r="H2879" s="545" t="s">
        <v>2469</v>
      </c>
      <c r="I2879" s="545" t="s">
        <v>2469</v>
      </c>
      <c r="J2879" s="545" t="s">
        <v>7421</v>
      </c>
      <c r="K2879" s="543" t="s">
        <v>8859</v>
      </c>
      <c r="L2879" s="543" t="s">
        <v>2478</v>
      </c>
      <c r="M2879" s="543" t="s">
        <v>2478</v>
      </c>
      <c r="N2879" s="543" t="s">
        <v>2478</v>
      </c>
      <c r="O2879" s="543" t="s">
        <v>2478</v>
      </c>
      <c r="P2879" s="543" t="s">
        <v>2478</v>
      </c>
      <c r="Q2879" s="547">
        <v>45040.708333333336</v>
      </c>
      <c r="R2879" s="543" t="s">
        <v>2478</v>
      </c>
      <c r="S2879" s="543" t="s">
        <v>2478</v>
      </c>
    </row>
    <row r="2880" spans="1:19">
      <c r="A2880" s="540" t="s">
        <v>8126</v>
      </c>
      <c r="B2880" s="541"/>
      <c r="C2880" s="541"/>
      <c r="D2880" s="542">
        <v>30059</v>
      </c>
      <c r="E2880" s="542">
        <v>30059</v>
      </c>
      <c r="F2880" s="542" t="s">
        <v>9189</v>
      </c>
      <c r="G2880" s="540" t="s">
        <v>9190</v>
      </c>
      <c r="H2880" s="542" t="s">
        <v>2469</v>
      </c>
      <c r="I2880" s="542" t="s">
        <v>2469</v>
      </c>
      <c r="J2880" s="542" t="s">
        <v>7421</v>
      </c>
      <c r="K2880" s="540" t="s">
        <v>2478</v>
      </c>
      <c r="L2880" s="540" t="s">
        <v>2478</v>
      </c>
      <c r="M2880" s="540" t="s">
        <v>2478</v>
      </c>
      <c r="N2880" s="540" t="s">
        <v>2478</v>
      </c>
      <c r="O2880" s="540" t="s">
        <v>2478</v>
      </c>
      <c r="P2880" s="540" t="s">
        <v>2478</v>
      </c>
      <c r="Q2880" s="546">
        <v>45040.708333333336</v>
      </c>
      <c r="R2880" s="540" t="s">
        <v>2478</v>
      </c>
      <c r="S2880" s="540" t="s">
        <v>2478</v>
      </c>
    </row>
    <row r="2881" spans="1:19">
      <c r="A2881" s="543" t="s">
        <v>8126</v>
      </c>
      <c r="B2881" s="544"/>
      <c r="C2881" s="544"/>
      <c r="D2881" s="545">
        <v>30059</v>
      </c>
      <c r="E2881" s="545">
        <v>30059</v>
      </c>
      <c r="F2881" s="545" t="s">
        <v>9191</v>
      </c>
      <c r="G2881" s="543" t="s">
        <v>9192</v>
      </c>
      <c r="H2881" s="545" t="s">
        <v>2469</v>
      </c>
      <c r="I2881" s="545" t="s">
        <v>2469</v>
      </c>
      <c r="J2881" s="545" t="s">
        <v>7421</v>
      </c>
      <c r="K2881" s="543" t="s">
        <v>2478</v>
      </c>
      <c r="L2881" s="543" t="s">
        <v>2478</v>
      </c>
      <c r="M2881" s="543" t="s">
        <v>2478</v>
      </c>
      <c r="N2881" s="543" t="s">
        <v>2478</v>
      </c>
      <c r="O2881" s="543" t="s">
        <v>2478</v>
      </c>
      <c r="P2881" s="543" t="s">
        <v>2478</v>
      </c>
      <c r="Q2881" s="547">
        <v>45040.708333333336</v>
      </c>
      <c r="R2881" s="543" t="s">
        <v>2478</v>
      </c>
      <c r="S2881" s="543" t="s">
        <v>2478</v>
      </c>
    </row>
    <row r="2882" spans="1:19">
      <c r="A2882" s="540" t="s">
        <v>8126</v>
      </c>
      <c r="B2882" s="541"/>
      <c r="C2882" s="541"/>
      <c r="D2882" s="542">
        <v>30059</v>
      </c>
      <c r="E2882" s="542">
        <v>30059</v>
      </c>
      <c r="F2882" s="542" t="s">
        <v>9193</v>
      </c>
      <c r="G2882" s="540" t="s">
        <v>9194</v>
      </c>
      <c r="H2882" s="542" t="s">
        <v>2469</v>
      </c>
      <c r="I2882" s="542" t="s">
        <v>2469</v>
      </c>
      <c r="J2882" s="542" t="s">
        <v>7421</v>
      </c>
      <c r="K2882" s="540" t="s">
        <v>8859</v>
      </c>
      <c r="L2882" s="540" t="s">
        <v>2478</v>
      </c>
      <c r="M2882" s="540" t="s">
        <v>2478</v>
      </c>
      <c r="N2882" s="540" t="s">
        <v>2478</v>
      </c>
      <c r="O2882" s="540" t="s">
        <v>2478</v>
      </c>
      <c r="P2882" s="540" t="s">
        <v>2478</v>
      </c>
      <c r="Q2882" s="546">
        <v>45040.708333333336</v>
      </c>
      <c r="R2882" s="540" t="s">
        <v>2478</v>
      </c>
      <c r="S2882" s="540" t="s">
        <v>2478</v>
      </c>
    </row>
    <row r="2883" spans="1:19">
      <c r="A2883" s="543" t="s">
        <v>8126</v>
      </c>
      <c r="B2883" s="544"/>
      <c r="C2883" s="544"/>
      <c r="D2883" s="545">
        <v>30059</v>
      </c>
      <c r="E2883" s="545">
        <v>30059</v>
      </c>
      <c r="F2883" s="545" t="s">
        <v>9195</v>
      </c>
      <c r="G2883" s="543" t="s">
        <v>9196</v>
      </c>
      <c r="H2883" s="545" t="s">
        <v>2469</v>
      </c>
      <c r="I2883" s="545" t="s">
        <v>2469</v>
      </c>
      <c r="J2883" s="545" t="s">
        <v>7421</v>
      </c>
      <c r="K2883" s="543" t="s">
        <v>8859</v>
      </c>
      <c r="L2883" s="543" t="s">
        <v>2478</v>
      </c>
      <c r="M2883" s="543" t="s">
        <v>2478</v>
      </c>
      <c r="N2883" s="543" t="s">
        <v>2478</v>
      </c>
      <c r="O2883" s="543" t="s">
        <v>2478</v>
      </c>
      <c r="P2883" s="543" t="s">
        <v>2478</v>
      </c>
      <c r="Q2883" s="547">
        <v>45040.708333333336</v>
      </c>
      <c r="R2883" s="543" t="s">
        <v>2478</v>
      </c>
      <c r="S2883" s="543" t="s">
        <v>2478</v>
      </c>
    </row>
    <row r="2884" spans="1:19">
      <c r="A2884" s="540" t="s">
        <v>8126</v>
      </c>
      <c r="B2884" s="542">
        <v>108081</v>
      </c>
      <c r="C2884" s="542">
        <v>800399</v>
      </c>
      <c r="D2884" s="542">
        <v>30059</v>
      </c>
      <c r="E2884" s="542" t="s">
        <v>8358</v>
      </c>
      <c r="F2884" s="542" t="s">
        <v>9197</v>
      </c>
      <c r="G2884" s="540" t="s">
        <v>9198</v>
      </c>
      <c r="H2884" s="542" t="s">
        <v>2469</v>
      </c>
      <c r="I2884" s="542" t="s">
        <v>2469</v>
      </c>
      <c r="J2884" s="542" t="s">
        <v>7421</v>
      </c>
      <c r="K2884" s="540" t="s">
        <v>8859</v>
      </c>
      <c r="L2884" s="540" t="s">
        <v>7154</v>
      </c>
      <c r="M2884" s="540" t="s">
        <v>7155</v>
      </c>
      <c r="N2884" s="540" t="s">
        <v>7156</v>
      </c>
      <c r="O2884" s="540" t="s">
        <v>2478</v>
      </c>
      <c r="P2884" s="540" t="s">
        <v>2478</v>
      </c>
      <c r="Q2884" s="540" t="s">
        <v>2478</v>
      </c>
      <c r="R2884" s="540" t="s">
        <v>2478</v>
      </c>
      <c r="S2884" s="540" t="s">
        <v>2478</v>
      </c>
    </row>
    <row r="2885" spans="1:19">
      <c r="A2885" s="543" t="s">
        <v>8126</v>
      </c>
      <c r="B2885" s="544"/>
      <c r="C2885" s="544"/>
      <c r="D2885" s="545">
        <v>30059</v>
      </c>
      <c r="E2885" s="545">
        <v>30059</v>
      </c>
      <c r="F2885" s="545" t="s">
        <v>9199</v>
      </c>
      <c r="G2885" s="543" t="s">
        <v>9200</v>
      </c>
      <c r="H2885" s="545" t="s">
        <v>2469</v>
      </c>
      <c r="I2885" s="545" t="s">
        <v>2469</v>
      </c>
      <c r="J2885" s="545" t="s">
        <v>7421</v>
      </c>
      <c r="K2885" s="543" t="s">
        <v>8859</v>
      </c>
      <c r="L2885" s="543" t="s">
        <v>2478</v>
      </c>
      <c r="M2885" s="543" t="s">
        <v>2478</v>
      </c>
      <c r="N2885" s="543" t="s">
        <v>2478</v>
      </c>
      <c r="O2885" s="543" t="s">
        <v>2478</v>
      </c>
      <c r="P2885" s="543" t="s">
        <v>2478</v>
      </c>
      <c r="Q2885" s="547">
        <v>45040.708333333336</v>
      </c>
      <c r="R2885" s="543" t="s">
        <v>2478</v>
      </c>
      <c r="S2885" s="543" t="s">
        <v>2478</v>
      </c>
    </row>
    <row r="2886" spans="1:19">
      <c r="A2886" s="540" t="s">
        <v>8126</v>
      </c>
      <c r="B2886" s="541"/>
      <c r="C2886" s="541"/>
      <c r="D2886" s="542">
        <v>30059</v>
      </c>
      <c r="E2886" s="542">
        <v>30059</v>
      </c>
      <c r="F2886" s="542" t="s">
        <v>9201</v>
      </c>
      <c r="G2886" s="540" t="s">
        <v>9202</v>
      </c>
      <c r="H2886" s="542" t="s">
        <v>2469</v>
      </c>
      <c r="I2886" s="542" t="s">
        <v>2469</v>
      </c>
      <c r="J2886" s="542" t="s">
        <v>7421</v>
      </c>
      <c r="K2886" s="540" t="s">
        <v>2478</v>
      </c>
      <c r="L2886" s="540" t="s">
        <v>2478</v>
      </c>
      <c r="M2886" s="540" t="s">
        <v>2478</v>
      </c>
      <c r="N2886" s="540" t="s">
        <v>2478</v>
      </c>
      <c r="O2886" s="540" t="s">
        <v>2478</v>
      </c>
      <c r="P2886" s="540" t="s">
        <v>2478</v>
      </c>
      <c r="Q2886" s="546">
        <v>45040.708333333336</v>
      </c>
      <c r="R2886" s="540" t="s">
        <v>2478</v>
      </c>
      <c r="S2886" s="540" t="s">
        <v>2478</v>
      </c>
    </row>
    <row r="2887" spans="1:19">
      <c r="A2887" s="543" t="s">
        <v>8126</v>
      </c>
      <c r="B2887" s="544"/>
      <c r="C2887" s="544"/>
      <c r="D2887" s="545">
        <v>30059</v>
      </c>
      <c r="E2887" s="545">
        <v>30059</v>
      </c>
      <c r="F2887" s="545" t="s">
        <v>9203</v>
      </c>
      <c r="G2887" s="543" t="s">
        <v>9204</v>
      </c>
      <c r="H2887" s="545" t="s">
        <v>2469</v>
      </c>
      <c r="I2887" s="545" t="s">
        <v>2469</v>
      </c>
      <c r="J2887" s="545" t="s">
        <v>7421</v>
      </c>
      <c r="K2887" s="543" t="s">
        <v>2478</v>
      </c>
      <c r="L2887" s="543" t="s">
        <v>2478</v>
      </c>
      <c r="M2887" s="543" t="s">
        <v>2478</v>
      </c>
      <c r="N2887" s="543" t="s">
        <v>2478</v>
      </c>
      <c r="O2887" s="543" t="s">
        <v>2478</v>
      </c>
      <c r="P2887" s="543" t="s">
        <v>2478</v>
      </c>
      <c r="Q2887" s="547">
        <v>45040.708333333336</v>
      </c>
      <c r="R2887" s="543" t="s">
        <v>2478</v>
      </c>
      <c r="S2887" s="543" t="s">
        <v>2478</v>
      </c>
    </row>
    <row r="2888" spans="1:19">
      <c r="A2888" s="540" t="s">
        <v>8126</v>
      </c>
      <c r="B2888" s="541"/>
      <c r="C2888" s="541"/>
      <c r="D2888" s="542">
        <v>30059</v>
      </c>
      <c r="E2888" s="542">
        <v>30059</v>
      </c>
      <c r="F2888" s="542" t="s">
        <v>9205</v>
      </c>
      <c r="G2888" s="540" t="s">
        <v>9206</v>
      </c>
      <c r="H2888" s="542" t="s">
        <v>2469</v>
      </c>
      <c r="I2888" s="542" t="s">
        <v>2469</v>
      </c>
      <c r="J2888" s="542" t="s">
        <v>7421</v>
      </c>
      <c r="K2888" s="540" t="s">
        <v>8859</v>
      </c>
      <c r="L2888" s="540" t="s">
        <v>2478</v>
      </c>
      <c r="M2888" s="540" t="s">
        <v>2478</v>
      </c>
      <c r="N2888" s="540" t="s">
        <v>2478</v>
      </c>
      <c r="O2888" s="540" t="s">
        <v>2478</v>
      </c>
      <c r="P2888" s="540" t="s">
        <v>2478</v>
      </c>
      <c r="Q2888" s="546">
        <v>45040.708333333336</v>
      </c>
      <c r="R2888" s="540" t="s">
        <v>2478</v>
      </c>
      <c r="S2888" s="540" t="s">
        <v>2478</v>
      </c>
    </row>
    <row r="2889" spans="1:19">
      <c r="A2889" s="543" t="s">
        <v>8126</v>
      </c>
      <c r="B2889" s="544"/>
      <c r="C2889" s="544"/>
      <c r="D2889" s="545">
        <v>30059</v>
      </c>
      <c r="E2889" s="545">
        <v>30059</v>
      </c>
      <c r="F2889" s="545" t="s">
        <v>9207</v>
      </c>
      <c r="G2889" s="543" t="s">
        <v>9208</v>
      </c>
      <c r="H2889" s="545" t="s">
        <v>2469</v>
      </c>
      <c r="I2889" s="545" t="s">
        <v>2469</v>
      </c>
      <c r="J2889" s="545" t="s">
        <v>7421</v>
      </c>
      <c r="K2889" s="543" t="s">
        <v>8859</v>
      </c>
      <c r="L2889" s="543" t="s">
        <v>2478</v>
      </c>
      <c r="M2889" s="543" t="s">
        <v>2478</v>
      </c>
      <c r="N2889" s="543" t="s">
        <v>2478</v>
      </c>
      <c r="O2889" s="543" t="s">
        <v>2478</v>
      </c>
      <c r="P2889" s="543" t="s">
        <v>2478</v>
      </c>
      <c r="Q2889" s="547">
        <v>45040.708333333336</v>
      </c>
      <c r="R2889" s="543" t="s">
        <v>2478</v>
      </c>
      <c r="S2889" s="543" t="s">
        <v>2478</v>
      </c>
    </row>
    <row r="2890" spans="1:19">
      <c r="A2890" s="540" t="s">
        <v>8126</v>
      </c>
      <c r="B2890" s="541"/>
      <c r="C2890" s="541"/>
      <c r="D2890" s="542">
        <v>30059</v>
      </c>
      <c r="E2890" s="542">
        <v>30059</v>
      </c>
      <c r="F2890" s="542" t="s">
        <v>9209</v>
      </c>
      <c r="G2890" s="540" t="s">
        <v>9210</v>
      </c>
      <c r="H2890" s="542" t="s">
        <v>2469</v>
      </c>
      <c r="I2890" s="542" t="s">
        <v>2469</v>
      </c>
      <c r="J2890" s="542" t="s">
        <v>7421</v>
      </c>
      <c r="K2890" s="540" t="s">
        <v>2478</v>
      </c>
      <c r="L2890" s="540" t="s">
        <v>2478</v>
      </c>
      <c r="M2890" s="540" t="s">
        <v>2478</v>
      </c>
      <c r="N2890" s="540" t="s">
        <v>2478</v>
      </c>
      <c r="O2890" s="540" t="s">
        <v>2478</v>
      </c>
      <c r="P2890" s="540" t="s">
        <v>2478</v>
      </c>
      <c r="Q2890" s="546">
        <v>45040.708333333336</v>
      </c>
      <c r="R2890" s="540" t="s">
        <v>2478</v>
      </c>
      <c r="S2890" s="540" t="s">
        <v>2478</v>
      </c>
    </row>
    <row r="2891" spans="1:19">
      <c r="A2891" s="543" t="s">
        <v>8126</v>
      </c>
      <c r="B2891" s="544"/>
      <c r="C2891" s="544"/>
      <c r="D2891" s="545">
        <v>30059</v>
      </c>
      <c r="E2891" s="545">
        <v>30059</v>
      </c>
      <c r="F2891" s="545" t="s">
        <v>9211</v>
      </c>
      <c r="G2891" s="543" t="s">
        <v>9212</v>
      </c>
      <c r="H2891" s="545" t="s">
        <v>2469</v>
      </c>
      <c r="I2891" s="545" t="s">
        <v>2469</v>
      </c>
      <c r="J2891" s="545" t="s">
        <v>7421</v>
      </c>
      <c r="K2891" s="543" t="s">
        <v>8859</v>
      </c>
      <c r="L2891" s="543" t="s">
        <v>2478</v>
      </c>
      <c r="M2891" s="543" t="s">
        <v>2478</v>
      </c>
      <c r="N2891" s="543" t="s">
        <v>2478</v>
      </c>
      <c r="O2891" s="543" t="s">
        <v>2478</v>
      </c>
      <c r="P2891" s="543" t="s">
        <v>2478</v>
      </c>
      <c r="Q2891" s="547">
        <v>45040.708333333336</v>
      </c>
      <c r="R2891" s="543" t="s">
        <v>2478</v>
      </c>
      <c r="S2891" s="543" t="s">
        <v>2478</v>
      </c>
    </row>
    <row r="2892" spans="1:19">
      <c r="A2892" s="540" t="s">
        <v>8126</v>
      </c>
      <c r="B2892" s="541"/>
      <c r="C2892" s="541"/>
      <c r="D2892" s="542">
        <v>30059</v>
      </c>
      <c r="E2892" s="542">
        <v>30059</v>
      </c>
      <c r="F2892" s="542" t="s">
        <v>9213</v>
      </c>
      <c r="G2892" s="540" t="s">
        <v>9214</v>
      </c>
      <c r="H2892" s="542" t="s">
        <v>2469</v>
      </c>
      <c r="I2892" s="542" t="s">
        <v>2469</v>
      </c>
      <c r="J2892" s="542" t="s">
        <v>7421</v>
      </c>
      <c r="K2892" s="540" t="s">
        <v>2478</v>
      </c>
      <c r="L2892" s="540" t="s">
        <v>2478</v>
      </c>
      <c r="M2892" s="540" t="s">
        <v>2478</v>
      </c>
      <c r="N2892" s="540" t="s">
        <v>2478</v>
      </c>
      <c r="O2892" s="540" t="s">
        <v>2478</v>
      </c>
      <c r="P2892" s="540" t="s">
        <v>2478</v>
      </c>
      <c r="Q2892" s="546">
        <v>45040.708333333336</v>
      </c>
      <c r="R2892" s="540" t="s">
        <v>2478</v>
      </c>
      <c r="S2892" s="540" t="s">
        <v>2478</v>
      </c>
    </row>
    <row r="2893" spans="1:19">
      <c r="A2893" s="543" t="s">
        <v>8126</v>
      </c>
      <c r="B2893" s="544"/>
      <c r="C2893" s="544"/>
      <c r="D2893" s="545">
        <v>30059</v>
      </c>
      <c r="E2893" s="545">
        <v>30059</v>
      </c>
      <c r="F2893" s="545" t="s">
        <v>9215</v>
      </c>
      <c r="G2893" s="543" t="s">
        <v>9216</v>
      </c>
      <c r="H2893" s="545" t="s">
        <v>2469</v>
      </c>
      <c r="I2893" s="545" t="s">
        <v>2469</v>
      </c>
      <c r="J2893" s="545" t="s">
        <v>7421</v>
      </c>
      <c r="K2893" s="543" t="s">
        <v>2478</v>
      </c>
      <c r="L2893" s="543" t="s">
        <v>2478</v>
      </c>
      <c r="M2893" s="543" t="s">
        <v>2478</v>
      </c>
      <c r="N2893" s="543" t="s">
        <v>2478</v>
      </c>
      <c r="O2893" s="543" t="s">
        <v>2478</v>
      </c>
      <c r="P2893" s="543" t="s">
        <v>2478</v>
      </c>
      <c r="Q2893" s="547">
        <v>45040.708333333336</v>
      </c>
      <c r="R2893" s="543" t="s">
        <v>2478</v>
      </c>
      <c r="S2893" s="543" t="s">
        <v>2478</v>
      </c>
    </row>
    <row r="2894" spans="1:19">
      <c r="A2894" s="540" t="s">
        <v>8126</v>
      </c>
      <c r="B2894" s="541"/>
      <c r="C2894" s="541"/>
      <c r="D2894" s="542">
        <v>30059</v>
      </c>
      <c r="E2894" s="542">
        <v>30059</v>
      </c>
      <c r="F2894" s="542" t="s">
        <v>9217</v>
      </c>
      <c r="G2894" s="540" t="s">
        <v>9218</v>
      </c>
      <c r="H2894" s="542" t="s">
        <v>2469</v>
      </c>
      <c r="I2894" s="542" t="s">
        <v>2469</v>
      </c>
      <c r="J2894" s="542" t="s">
        <v>7421</v>
      </c>
      <c r="K2894" s="540" t="s">
        <v>8859</v>
      </c>
      <c r="L2894" s="540" t="s">
        <v>2478</v>
      </c>
      <c r="M2894" s="540" t="s">
        <v>2478</v>
      </c>
      <c r="N2894" s="540" t="s">
        <v>2478</v>
      </c>
      <c r="O2894" s="540" t="s">
        <v>2478</v>
      </c>
      <c r="P2894" s="540" t="s">
        <v>2478</v>
      </c>
      <c r="Q2894" s="546">
        <v>45040.708333333336</v>
      </c>
      <c r="R2894" s="540" t="s">
        <v>2478</v>
      </c>
      <c r="S2894" s="540" t="s">
        <v>2478</v>
      </c>
    </row>
    <row r="2895" spans="1:19">
      <c r="A2895" s="543" t="s">
        <v>8126</v>
      </c>
      <c r="B2895" s="544"/>
      <c r="C2895" s="544"/>
      <c r="D2895" s="545">
        <v>30059</v>
      </c>
      <c r="E2895" s="545">
        <v>30059</v>
      </c>
      <c r="F2895" s="545" t="s">
        <v>9219</v>
      </c>
      <c r="G2895" s="543" t="s">
        <v>9220</v>
      </c>
      <c r="H2895" s="545" t="s">
        <v>2469</v>
      </c>
      <c r="I2895" s="545" t="s">
        <v>2469</v>
      </c>
      <c r="J2895" s="545" t="s">
        <v>7421</v>
      </c>
      <c r="K2895" s="543" t="s">
        <v>2478</v>
      </c>
      <c r="L2895" s="543" t="s">
        <v>2478</v>
      </c>
      <c r="M2895" s="543" t="s">
        <v>2478</v>
      </c>
      <c r="N2895" s="543" t="s">
        <v>2478</v>
      </c>
      <c r="O2895" s="543" t="s">
        <v>2478</v>
      </c>
      <c r="P2895" s="543" t="s">
        <v>2478</v>
      </c>
      <c r="Q2895" s="547">
        <v>45040.708333333336</v>
      </c>
      <c r="R2895" s="543" t="s">
        <v>2478</v>
      </c>
      <c r="S2895" s="543" t="s">
        <v>2478</v>
      </c>
    </row>
    <row r="2896" spans="1:19">
      <c r="A2896" s="540" t="s">
        <v>8126</v>
      </c>
      <c r="B2896" s="541"/>
      <c r="C2896" s="541"/>
      <c r="D2896" s="542">
        <v>30059</v>
      </c>
      <c r="E2896" s="542">
        <v>30059</v>
      </c>
      <c r="F2896" s="542" t="s">
        <v>9221</v>
      </c>
      <c r="G2896" s="540" t="s">
        <v>9222</v>
      </c>
      <c r="H2896" s="542" t="s">
        <v>2469</v>
      </c>
      <c r="I2896" s="542" t="s">
        <v>2469</v>
      </c>
      <c r="J2896" s="542" t="s">
        <v>7421</v>
      </c>
      <c r="K2896" s="540" t="s">
        <v>8859</v>
      </c>
      <c r="L2896" s="540" t="s">
        <v>2478</v>
      </c>
      <c r="M2896" s="540" t="s">
        <v>2478</v>
      </c>
      <c r="N2896" s="540" t="s">
        <v>2478</v>
      </c>
      <c r="O2896" s="540" t="s">
        <v>2478</v>
      </c>
      <c r="P2896" s="540" t="s">
        <v>2478</v>
      </c>
      <c r="Q2896" s="546">
        <v>45040.708333333336</v>
      </c>
      <c r="R2896" s="540" t="s">
        <v>2478</v>
      </c>
      <c r="S2896" s="540" t="s">
        <v>2478</v>
      </c>
    </row>
    <row r="2897" spans="1:19">
      <c r="A2897" s="543" t="s">
        <v>8126</v>
      </c>
      <c r="B2897" s="544"/>
      <c r="C2897" s="544"/>
      <c r="D2897" s="545">
        <v>30059</v>
      </c>
      <c r="E2897" s="545">
        <v>30059</v>
      </c>
      <c r="F2897" s="545" t="s">
        <v>9223</v>
      </c>
      <c r="G2897" s="543" t="s">
        <v>9224</v>
      </c>
      <c r="H2897" s="545" t="s">
        <v>2469</v>
      </c>
      <c r="I2897" s="545" t="s">
        <v>2469</v>
      </c>
      <c r="J2897" s="545" t="s">
        <v>7421</v>
      </c>
      <c r="K2897" s="543" t="s">
        <v>2478</v>
      </c>
      <c r="L2897" s="543" t="s">
        <v>2478</v>
      </c>
      <c r="M2897" s="543" t="s">
        <v>2478</v>
      </c>
      <c r="N2897" s="543" t="s">
        <v>2478</v>
      </c>
      <c r="O2897" s="543" t="s">
        <v>2478</v>
      </c>
      <c r="P2897" s="543" t="s">
        <v>2478</v>
      </c>
      <c r="Q2897" s="547">
        <v>45040.708333333336</v>
      </c>
      <c r="R2897" s="543" t="s">
        <v>2478</v>
      </c>
      <c r="S2897" s="543" t="s">
        <v>2478</v>
      </c>
    </row>
    <row r="2898" spans="1:19">
      <c r="A2898" s="540" t="s">
        <v>8126</v>
      </c>
      <c r="B2898" s="541"/>
      <c r="C2898" s="541"/>
      <c r="D2898" s="542">
        <v>30059</v>
      </c>
      <c r="E2898" s="542">
        <v>30059</v>
      </c>
      <c r="F2898" s="542" t="s">
        <v>9225</v>
      </c>
      <c r="G2898" s="540" t="s">
        <v>9226</v>
      </c>
      <c r="H2898" s="542" t="s">
        <v>2469</v>
      </c>
      <c r="I2898" s="542" t="s">
        <v>2469</v>
      </c>
      <c r="J2898" s="542" t="s">
        <v>7421</v>
      </c>
      <c r="K2898" s="540" t="s">
        <v>2478</v>
      </c>
      <c r="L2898" s="540" t="s">
        <v>2478</v>
      </c>
      <c r="M2898" s="540" t="s">
        <v>2478</v>
      </c>
      <c r="N2898" s="540" t="s">
        <v>2478</v>
      </c>
      <c r="O2898" s="540" t="s">
        <v>2478</v>
      </c>
      <c r="P2898" s="540" t="s">
        <v>2478</v>
      </c>
      <c r="Q2898" s="546">
        <v>45040.708333333336</v>
      </c>
      <c r="R2898" s="540" t="s">
        <v>2478</v>
      </c>
      <c r="S2898" s="540" t="s">
        <v>2478</v>
      </c>
    </row>
    <row r="2899" spans="1:19">
      <c r="A2899" s="543" t="s">
        <v>8126</v>
      </c>
      <c r="B2899" s="544"/>
      <c r="C2899" s="544"/>
      <c r="D2899" s="545">
        <v>30059</v>
      </c>
      <c r="E2899" s="545">
        <v>30059</v>
      </c>
      <c r="F2899" s="545" t="s">
        <v>9227</v>
      </c>
      <c r="G2899" s="543" t="s">
        <v>9228</v>
      </c>
      <c r="H2899" s="545" t="s">
        <v>2469</v>
      </c>
      <c r="I2899" s="545" t="s">
        <v>2469</v>
      </c>
      <c r="J2899" s="545" t="s">
        <v>7421</v>
      </c>
      <c r="K2899" s="543" t="s">
        <v>2478</v>
      </c>
      <c r="L2899" s="543" t="s">
        <v>2478</v>
      </c>
      <c r="M2899" s="543" t="s">
        <v>2478</v>
      </c>
      <c r="N2899" s="543" t="s">
        <v>2478</v>
      </c>
      <c r="O2899" s="543" t="s">
        <v>2478</v>
      </c>
      <c r="P2899" s="543" t="s">
        <v>2478</v>
      </c>
      <c r="Q2899" s="547">
        <v>45040.708333333336</v>
      </c>
      <c r="R2899" s="543" t="s">
        <v>2478</v>
      </c>
      <c r="S2899" s="543" t="s">
        <v>2478</v>
      </c>
    </row>
    <row r="2900" spans="1:19">
      <c r="A2900" s="540" t="s">
        <v>8126</v>
      </c>
      <c r="B2900" s="541"/>
      <c r="C2900" s="541"/>
      <c r="D2900" s="542">
        <v>30059</v>
      </c>
      <c r="E2900" s="542">
        <v>30059</v>
      </c>
      <c r="F2900" s="542" t="s">
        <v>9229</v>
      </c>
      <c r="G2900" s="540" t="s">
        <v>9230</v>
      </c>
      <c r="H2900" s="542" t="s">
        <v>2469</v>
      </c>
      <c r="I2900" s="542" t="s">
        <v>2469</v>
      </c>
      <c r="J2900" s="542" t="s">
        <v>7421</v>
      </c>
      <c r="K2900" s="540" t="s">
        <v>2478</v>
      </c>
      <c r="L2900" s="540" t="s">
        <v>2478</v>
      </c>
      <c r="M2900" s="540" t="s">
        <v>2478</v>
      </c>
      <c r="N2900" s="540" t="s">
        <v>2478</v>
      </c>
      <c r="O2900" s="540" t="s">
        <v>2478</v>
      </c>
      <c r="P2900" s="540" t="s">
        <v>2478</v>
      </c>
      <c r="Q2900" s="546">
        <v>45040.708333333336</v>
      </c>
      <c r="R2900" s="540" t="s">
        <v>2478</v>
      </c>
      <c r="S2900" s="540" t="s">
        <v>2478</v>
      </c>
    </row>
    <row r="2901" spans="1:19">
      <c r="A2901" s="543" t="s">
        <v>8126</v>
      </c>
      <c r="B2901" s="544"/>
      <c r="C2901" s="544"/>
      <c r="D2901" s="545">
        <v>30059</v>
      </c>
      <c r="E2901" s="545">
        <v>30059</v>
      </c>
      <c r="F2901" s="545" t="s">
        <v>9231</v>
      </c>
      <c r="G2901" s="543" t="s">
        <v>9232</v>
      </c>
      <c r="H2901" s="545" t="s">
        <v>2469</v>
      </c>
      <c r="I2901" s="545" t="s">
        <v>2469</v>
      </c>
      <c r="J2901" s="545" t="s">
        <v>7421</v>
      </c>
      <c r="K2901" s="543" t="s">
        <v>2478</v>
      </c>
      <c r="L2901" s="543" t="s">
        <v>2478</v>
      </c>
      <c r="M2901" s="543" t="s">
        <v>2478</v>
      </c>
      <c r="N2901" s="543" t="s">
        <v>2478</v>
      </c>
      <c r="O2901" s="543" t="s">
        <v>2478</v>
      </c>
      <c r="P2901" s="543" t="s">
        <v>2478</v>
      </c>
      <c r="Q2901" s="547">
        <v>45040.708333333336</v>
      </c>
      <c r="R2901" s="543" t="s">
        <v>2478</v>
      </c>
      <c r="S2901" s="543" t="s">
        <v>2478</v>
      </c>
    </row>
    <row r="2902" spans="1:19">
      <c r="A2902" s="540" t="s">
        <v>8126</v>
      </c>
      <c r="B2902" s="541"/>
      <c r="C2902" s="541"/>
      <c r="D2902" s="542">
        <v>30059</v>
      </c>
      <c r="E2902" s="542" t="s">
        <v>8792</v>
      </c>
      <c r="F2902" s="542" t="s">
        <v>9233</v>
      </c>
      <c r="G2902" s="540" t="s">
        <v>9234</v>
      </c>
      <c r="H2902" s="542" t="s">
        <v>2469</v>
      </c>
      <c r="I2902" s="542" t="s">
        <v>2469</v>
      </c>
      <c r="J2902" s="542" t="s">
        <v>7421</v>
      </c>
      <c r="K2902" s="540" t="s">
        <v>2478</v>
      </c>
      <c r="L2902" s="540" t="s">
        <v>2478</v>
      </c>
      <c r="M2902" s="540" t="s">
        <v>2478</v>
      </c>
      <c r="N2902" s="540" t="s">
        <v>2478</v>
      </c>
      <c r="O2902" s="540" t="s">
        <v>2478</v>
      </c>
      <c r="P2902" s="540" t="s">
        <v>2478</v>
      </c>
      <c r="Q2902" s="540" t="s">
        <v>2478</v>
      </c>
      <c r="R2902" s="540" t="s">
        <v>2478</v>
      </c>
      <c r="S2902" s="540" t="s">
        <v>2478</v>
      </c>
    </row>
    <row r="2903" spans="1:19">
      <c r="A2903" s="543" t="s">
        <v>8126</v>
      </c>
      <c r="B2903" s="544"/>
      <c r="C2903" s="544"/>
      <c r="D2903" s="545">
        <v>30059</v>
      </c>
      <c r="E2903" s="545">
        <v>30059</v>
      </c>
      <c r="F2903" s="545" t="s">
        <v>9235</v>
      </c>
      <c r="G2903" s="543" t="s">
        <v>9236</v>
      </c>
      <c r="H2903" s="545" t="s">
        <v>2469</v>
      </c>
      <c r="I2903" s="545" t="s">
        <v>2469</v>
      </c>
      <c r="J2903" s="545" t="s">
        <v>7421</v>
      </c>
      <c r="K2903" s="543" t="s">
        <v>8966</v>
      </c>
      <c r="L2903" s="543" t="s">
        <v>2478</v>
      </c>
      <c r="M2903" s="543" t="s">
        <v>2478</v>
      </c>
      <c r="N2903" s="543" t="s">
        <v>2478</v>
      </c>
      <c r="O2903" s="543" t="s">
        <v>2478</v>
      </c>
      <c r="P2903" s="543" t="s">
        <v>2478</v>
      </c>
      <c r="Q2903" s="547">
        <v>45040.708333333336</v>
      </c>
      <c r="R2903" s="543" t="s">
        <v>2478</v>
      </c>
      <c r="S2903" s="543" t="s">
        <v>2478</v>
      </c>
    </row>
    <row r="2904" spans="1:19">
      <c r="A2904" s="540" t="s">
        <v>8126</v>
      </c>
      <c r="B2904" s="541"/>
      <c r="C2904" s="541"/>
      <c r="D2904" s="542">
        <v>30059</v>
      </c>
      <c r="E2904" s="542">
        <v>30059</v>
      </c>
      <c r="F2904" s="542" t="s">
        <v>9237</v>
      </c>
      <c r="G2904" s="540" t="s">
        <v>9238</v>
      </c>
      <c r="H2904" s="542" t="s">
        <v>2469</v>
      </c>
      <c r="I2904" s="542" t="s">
        <v>2469</v>
      </c>
      <c r="J2904" s="542" t="s">
        <v>7421</v>
      </c>
      <c r="K2904" s="540" t="s">
        <v>2478</v>
      </c>
      <c r="L2904" s="540" t="s">
        <v>2478</v>
      </c>
      <c r="M2904" s="540" t="s">
        <v>2478</v>
      </c>
      <c r="N2904" s="540" t="s">
        <v>2478</v>
      </c>
      <c r="O2904" s="540" t="s">
        <v>2478</v>
      </c>
      <c r="P2904" s="540" t="s">
        <v>2478</v>
      </c>
      <c r="Q2904" s="546">
        <v>45040.708333333336</v>
      </c>
      <c r="R2904" s="540" t="s">
        <v>2478</v>
      </c>
      <c r="S2904" s="540" t="s">
        <v>2478</v>
      </c>
    </row>
    <row r="2905" spans="1:19">
      <c r="A2905" s="543" t="s">
        <v>8126</v>
      </c>
      <c r="B2905" s="544"/>
      <c r="C2905" s="544"/>
      <c r="D2905" s="545">
        <v>30059</v>
      </c>
      <c r="E2905" s="545">
        <v>30059</v>
      </c>
      <c r="F2905" s="545" t="s">
        <v>9239</v>
      </c>
      <c r="G2905" s="543" t="s">
        <v>9240</v>
      </c>
      <c r="H2905" s="545" t="s">
        <v>2469</v>
      </c>
      <c r="I2905" s="545" t="s">
        <v>2469</v>
      </c>
      <c r="J2905" s="545" t="s">
        <v>7421</v>
      </c>
      <c r="K2905" s="543" t="s">
        <v>2478</v>
      </c>
      <c r="L2905" s="543" t="s">
        <v>2478</v>
      </c>
      <c r="M2905" s="543" t="s">
        <v>2478</v>
      </c>
      <c r="N2905" s="543" t="s">
        <v>2478</v>
      </c>
      <c r="O2905" s="543" t="s">
        <v>2478</v>
      </c>
      <c r="P2905" s="543" t="s">
        <v>2478</v>
      </c>
      <c r="Q2905" s="547">
        <v>45040.708333333336</v>
      </c>
      <c r="R2905" s="543" t="s">
        <v>2478</v>
      </c>
      <c r="S2905" s="543" t="s">
        <v>2478</v>
      </c>
    </row>
    <row r="2906" spans="1:19">
      <c r="A2906" s="540" t="s">
        <v>8126</v>
      </c>
      <c r="B2906" s="541"/>
      <c r="C2906" s="541"/>
      <c r="D2906" s="542">
        <v>30059</v>
      </c>
      <c r="E2906" s="542">
        <v>30059</v>
      </c>
      <c r="F2906" s="542" t="s">
        <v>9241</v>
      </c>
      <c r="G2906" s="540" t="s">
        <v>9242</v>
      </c>
      <c r="H2906" s="542" t="s">
        <v>2469</v>
      </c>
      <c r="I2906" s="542" t="s">
        <v>2469</v>
      </c>
      <c r="J2906" s="542" t="s">
        <v>7421</v>
      </c>
      <c r="K2906" s="540" t="s">
        <v>2478</v>
      </c>
      <c r="L2906" s="540" t="s">
        <v>2478</v>
      </c>
      <c r="M2906" s="540" t="s">
        <v>2478</v>
      </c>
      <c r="N2906" s="540" t="s">
        <v>2478</v>
      </c>
      <c r="O2906" s="540" t="s">
        <v>2478</v>
      </c>
      <c r="P2906" s="540" t="s">
        <v>2478</v>
      </c>
      <c r="Q2906" s="546">
        <v>45040.708333333336</v>
      </c>
      <c r="R2906" s="540" t="s">
        <v>2478</v>
      </c>
      <c r="S2906" s="540" t="s">
        <v>2478</v>
      </c>
    </row>
    <row r="2907" spans="1:19">
      <c r="A2907" s="543" t="s">
        <v>8126</v>
      </c>
      <c r="B2907" s="544"/>
      <c r="C2907" s="544"/>
      <c r="D2907" s="545">
        <v>30059</v>
      </c>
      <c r="E2907" s="545">
        <v>30059</v>
      </c>
      <c r="F2907" s="545" t="s">
        <v>9243</v>
      </c>
      <c r="G2907" s="543" t="s">
        <v>9244</v>
      </c>
      <c r="H2907" s="545" t="s">
        <v>2469</v>
      </c>
      <c r="I2907" s="545" t="s">
        <v>2469</v>
      </c>
      <c r="J2907" s="545" t="s">
        <v>7421</v>
      </c>
      <c r="K2907" s="543" t="s">
        <v>2478</v>
      </c>
      <c r="L2907" s="543" t="s">
        <v>2478</v>
      </c>
      <c r="M2907" s="543" t="s">
        <v>2478</v>
      </c>
      <c r="N2907" s="543" t="s">
        <v>2478</v>
      </c>
      <c r="O2907" s="543" t="s">
        <v>2478</v>
      </c>
      <c r="P2907" s="543" t="s">
        <v>2478</v>
      </c>
      <c r="Q2907" s="547">
        <v>45040.708333333336</v>
      </c>
      <c r="R2907" s="543" t="s">
        <v>2478</v>
      </c>
      <c r="S2907" s="543" t="s">
        <v>2478</v>
      </c>
    </row>
    <row r="2908" spans="1:19">
      <c r="A2908" s="540" t="s">
        <v>8126</v>
      </c>
      <c r="B2908" s="541"/>
      <c r="C2908" s="541"/>
      <c r="D2908" s="542">
        <v>30059</v>
      </c>
      <c r="E2908" s="542">
        <v>30059</v>
      </c>
      <c r="F2908" s="542" t="s">
        <v>9245</v>
      </c>
      <c r="G2908" s="540" t="s">
        <v>9246</v>
      </c>
      <c r="H2908" s="542" t="s">
        <v>2469</v>
      </c>
      <c r="I2908" s="542" t="s">
        <v>2469</v>
      </c>
      <c r="J2908" s="542" t="s">
        <v>7421</v>
      </c>
      <c r="K2908" s="540" t="s">
        <v>2478</v>
      </c>
      <c r="L2908" s="540" t="s">
        <v>2478</v>
      </c>
      <c r="M2908" s="540" t="s">
        <v>2478</v>
      </c>
      <c r="N2908" s="540" t="s">
        <v>2478</v>
      </c>
      <c r="O2908" s="540" t="s">
        <v>2478</v>
      </c>
      <c r="P2908" s="540" t="s">
        <v>2478</v>
      </c>
      <c r="Q2908" s="546">
        <v>45040.708333333336</v>
      </c>
      <c r="R2908" s="540" t="s">
        <v>2478</v>
      </c>
      <c r="S2908" s="540" t="s">
        <v>2478</v>
      </c>
    </row>
    <row r="2909" spans="1:19">
      <c r="A2909" s="543" t="s">
        <v>8126</v>
      </c>
      <c r="B2909" s="544"/>
      <c r="C2909" s="544"/>
      <c r="D2909" s="545">
        <v>30059</v>
      </c>
      <c r="E2909" s="545">
        <v>30059</v>
      </c>
      <c r="F2909" s="545" t="s">
        <v>9247</v>
      </c>
      <c r="G2909" s="543" t="s">
        <v>9248</v>
      </c>
      <c r="H2909" s="545" t="s">
        <v>2546</v>
      </c>
      <c r="I2909" s="545" t="s">
        <v>2469</v>
      </c>
      <c r="J2909" s="545" t="s">
        <v>7421</v>
      </c>
      <c r="K2909" s="543" t="s">
        <v>2478</v>
      </c>
      <c r="L2909" s="543" t="s">
        <v>2478</v>
      </c>
      <c r="M2909" s="543" t="s">
        <v>2478</v>
      </c>
      <c r="N2909" s="543" t="s">
        <v>2478</v>
      </c>
      <c r="O2909" s="543" t="s">
        <v>2478</v>
      </c>
      <c r="P2909" s="543" t="s">
        <v>2478</v>
      </c>
      <c r="Q2909" s="547">
        <v>45040.708333333336</v>
      </c>
      <c r="R2909" s="543" t="s">
        <v>2478</v>
      </c>
      <c r="S2909" s="543" t="s">
        <v>2478</v>
      </c>
    </row>
    <row r="2910" spans="1:19">
      <c r="A2910" s="540" t="s">
        <v>8126</v>
      </c>
      <c r="B2910" s="541"/>
      <c r="C2910" s="541"/>
      <c r="D2910" s="542">
        <v>30059</v>
      </c>
      <c r="E2910" s="542">
        <v>30059</v>
      </c>
      <c r="F2910" s="542" t="s">
        <v>9249</v>
      </c>
      <c r="G2910" s="540" t="s">
        <v>9250</v>
      </c>
      <c r="H2910" s="542" t="s">
        <v>2469</v>
      </c>
      <c r="I2910" s="542" t="s">
        <v>2469</v>
      </c>
      <c r="J2910" s="542" t="s">
        <v>7421</v>
      </c>
      <c r="K2910" s="540" t="s">
        <v>2478</v>
      </c>
      <c r="L2910" s="540" t="s">
        <v>2478</v>
      </c>
      <c r="M2910" s="540" t="s">
        <v>2478</v>
      </c>
      <c r="N2910" s="540" t="s">
        <v>2478</v>
      </c>
      <c r="O2910" s="540" t="s">
        <v>2478</v>
      </c>
      <c r="P2910" s="540" t="s">
        <v>2478</v>
      </c>
      <c r="Q2910" s="546">
        <v>45040.708333333336</v>
      </c>
      <c r="R2910" s="540" t="s">
        <v>2478</v>
      </c>
      <c r="S2910" s="540" t="s">
        <v>2478</v>
      </c>
    </row>
    <row r="2911" spans="1:19">
      <c r="A2911" s="543" t="s">
        <v>8126</v>
      </c>
      <c r="B2911" s="544"/>
      <c r="C2911" s="544"/>
      <c r="D2911" s="545">
        <v>30059</v>
      </c>
      <c r="E2911" s="545">
        <v>30059</v>
      </c>
      <c r="F2911" s="545" t="s">
        <v>9251</v>
      </c>
      <c r="G2911" s="543" t="s">
        <v>9252</v>
      </c>
      <c r="H2911" s="545" t="s">
        <v>2469</v>
      </c>
      <c r="I2911" s="545" t="s">
        <v>2469</v>
      </c>
      <c r="J2911" s="545" t="s">
        <v>7421</v>
      </c>
      <c r="K2911" s="543" t="s">
        <v>2478</v>
      </c>
      <c r="L2911" s="543" t="s">
        <v>2478</v>
      </c>
      <c r="M2911" s="543" t="s">
        <v>2478</v>
      </c>
      <c r="N2911" s="543" t="s">
        <v>2478</v>
      </c>
      <c r="O2911" s="543" t="s">
        <v>2478</v>
      </c>
      <c r="P2911" s="543" t="s">
        <v>2478</v>
      </c>
      <c r="Q2911" s="547">
        <v>45040.708333333336</v>
      </c>
      <c r="R2911" s="543" t="s">
        <v>2478</v>
      </c>
      <c r="S2911" s="543" t="s">
        <v>2478</v>
      </c>
    </row>
    <row r="2912" spans="1:19">
      <c r="A2912" s="540" t="s">
        <v>8126</v>
      </c>
      <c r="B2912" s="541"/>
      <c r="C2912" s="541"/>
      <c r="D2912" s="542">
        <v>30059</v>
      </c>
      <c r="E2912" s="542">
        <v>30059</v>
      </c>
      <c r="F2912" s="542" t="s">
        <v>9253</v>
      </c>
      <c r="G2912" s="540" t="s">
        <v>9254</v>
      </c>
      <c r="H2912" s="542" t="s">
        <v>2469</v>
      </c>
      <c r="I2912" s="542" t="s">
        <v>2469</v>
      </c>
      <c r="J2912" s="542" t="s">
        <v>7421</v>
      </c>
      <c r="K2912" s="540" t="s">
        <v>2478</v>
      </c>
      <c r="L2912" s="540" t="s">
        <v>2478</v>
      </c>
      <c r="M2912" s="540" t="s">
        <v>2478</v>
      </c>
      <c r="N2912" s="540" t="s">
        <v>2478</v>
      </c>
      <c r="O2912" s="540" t="s">
        <v>2478</v>
      </c>
      <c r="P2912" s="540" t="s">
        <v>2478</v>
      </c>
      <c r="Q2912" s="546">
        <v>45040.708333333336</v>
      </c>
      <c r="R2912" s="540" t="s">
        <v>2478</v>
      </c>
      <c r="S2912" s="540" t="s">
        <v>2478</v>
      </c>
    </row>
    <row r="2913" spans="1:19">
      <c r="A2913" s="543" t="s">
        <v>8126</v>
      </c>
      <c r="B2913" s="544"/>
      <c r="C2913" s="544"/>
      <c r="D2913" s="545">
        <v>30059</v>
      </c>
      <c r="E2913" s="545">
        <v>30059</v>
      </c>
      <c r="F2913" s="545" t="s">
        <v>9255</v>
      </c>
      <c r="G2913" s="543" t="s">
        <v>9256</v>
      </c>
      <c r="H2913" s="545" t="s">
        <v>2469</v>
      </c>
      <c r="I2913" s="545" t="s">
        <v>2469</v>
      </c>
      <c r="J2913" s="545" t="s">
        <v>7421</v>
      </c>
      <c r="K2913" s="543" t="s">
        <v>2478</v>
      </c>
      <c r="L2913" s="543" t="s">
        <v>2478</v>
      </c>
      <c r="M2913" s="543" t="s">
        <v>2478</v>
      </c>
      <c r="N2913" s="543" t="s">
        <v>2478</v>
      </c>
      <c r="O2913" s="543" t="s">
        <v>2478</v>
      </c>
      <c r="P2913" s="543" t="s">
        <v>2478</v>
      </c>
      <c r="Q2913" s="547">
        <v>45040.708333333336</v>
      </c>
      <c r="R2913" s="543" t="s">
        <v>2478</v>
      </c>
      <c r="S2913" s="543" t="s">
        <v>2478</v>
      </c>
    </row>
    <row r="2914" spans="1:19">
      <c r="A2914" s="540" t="s">
        <v>8126</v>
      </c>
      <c r="B2914" s="541"/>
      <c r="C2914" s="541"/>
      <c r="D2914" s="542">
        <v>30059</v>
      </c>
      <c r="E2914" s="542">
        <v>30059</v>
      </c>
      <c r="F2914" s="542" t="s">
        <v>9257</v>
      </c>
      <c r="G2914" s="540" t="s">
        <v>9258</v>
      </c>
      <c r="H2914" s="542" t="s">
        <v>2469</v>
      </c>
      <c r="I2914" s="542" t="s">
        <v>2469</v>
      </c>
      <c r="J2914" s="542" t="s">
        <v>7421</v>
      </c>
      <c r="K2914" s="540" t="s">
        <v>2478</v>
      </c>
      <c r="L2914" s="540" t="s">
        <v>2478</v>
      </c>
      <c r="M2914" s="540" t="s">
        <v>2478</v>
      </c>
      <c r="N2914" s="540" t="s">
        <v>2478</v>
      </c>
      <c r="O2914" s="540" t="s">
        <v>2478</v>
      </c>
      <c r="P2914" s="540" t="s">
        <v>2478</v>
      </c>
      <c r="Q2914" s="546">
        <v>45040.708333333336</v>
      </c>
      <c r="R2914" s="540" t="s">
        <v>2478</v>
      </c>
      <c r="S2914" s="540" t="s">
        <v>2478</v>
      </c>
    </row>
    <row r="2915" spans="1:19">
      <c r="A2915" s="543" t="s">
        <v>8126</v>
      </c>
      <c r="B2915" s="544"/>
      <c r="C2915" s="544"/>
      <c r="D2915" s="545">
        <v>30059</v>
      </c>
      <c r="E2915" s="545">
        <v>30059</v>
      </c>
      <c r="F2915" s="545" t="s">
        <v>9259</v>
      </c>
      <c r="G2915" s="543" t="s">
        <v>9260</v>
      </c>
      <c r="H2915" s="545" t="s">
        <v>2469</v>
      </c>
      <c r="I2915" s="545" t="s">
        <v>2469</v>
      </c>
      <c r="J2915" s="545" t="s">
        <v>7421</v>
      </c>
      <c r="K2915" s="543" t="s">
        <v>2478</v>
      </c>
      <c r="L2915" s="543" t="s">
        <v>2478</v>
      </c>
      <c r="M2915" s="543" t="s">
        <v>2478</v>
      </c>
      <c r="N2915" s="543" t="s">
        <v>2478</v>
      </c>
      <c r="O2915" s="543" t="s">
        <v>2478</v>
      </c>
      <c r="P2915" s="543" t="s">
        <v>2478</v>
      </c>
      <c r="Q2915" s="547">
        <v>45040.708333333336</v>
      </c>
      <c r="R2915" s="543" t="s">
        <v>2478</v>
      </c>
      <c r="S2915" s="543" t="s">
        <v>2478</v>
      </c>
    </row>
    <row r="2916" spans="1:19">
      <c r="A2916" s="540" t="s">
        <v>8126</v>
      </c>
      <c r="B2916" s="541"/>
      <c r="C2916" s="541"/>
      <c r="D2916" s="542">
        <v>30059</v>
      </c>
      <c r="E2916" s="542">
        <v>30059</v>
      </c>
      <c r="F2916" s="542" t="s">
        <v>9261</v>
      </c>
      <c r="G2916" s="540" t="s">
        <v>9262</v>
      </c>
      <c r="H2916" s="542" t="s">
        <v>2469</v>
      </c>
      <c r="I2916" s="542" t="s">
        <v>2469</v>
      </c>
      <c r="J2916" s="542" t="s">
        <v>7421</v>
      </c>
      <c r="K2916" s="540" t="s">
        <v>2478</v>
      </c>
      <c r="L2916" s="540" t="s">
        <v>2478</v>
      </c>
      <c r="M2916" s="540" t="s">
        <v>2478</v>
      </c>
      <c r="N2916" s="540" t="s">
        <v>2478</v>
      </c>
      <c r="O2916" s="540" t="s">
        <v>2478</v>
      </c>
      <c r="P2916" s="540" t="s">
        <v>2478</v>
      </c>
      <c r="Q2916" s="546">
        <v>45040.708333333336</v>
      </c>
      <c r="R2916" s="540" t="s">
        <v>2478</v>
      </c>
      <c r="S2916" s="540" t="s">
        <v>2478</v>
      </c>
    </row>
    <row r="2917" spans="1:19">
      <c r="A2917" s="543" t="s">
        <v>8126</v>
      </c>
      <c r="B2917" s="544"/>
      <c r="C2917" s="544"/>
      <c r="D2917" s="545">
        <v>30059</v>
      </c>
      <c r="E2917" s="545">
        <v>30059</v>
      </c>
      <c r="F2917" s="545" t="s">
        <v>9263</v>
      </c>
      <c r="G2917" s="543" t="s">
        <v>9264</v>
      </c>
      <c r="H2917" s="545" t="s">
        <v>2469</v>
      </c>
      <c r="I2917" s="545" t="s">
        <v>2469</v>
      </c>
      <c r="J2917" s="545" t="s">
        <v>7421</v>
      </c>
      <c r="K2917" s="543" t="s">
        <v>2478</v>
      </c>
      <c r="L2917" s="543" t="s">
        <v>2478</v>
      </c>
      <c r="M2917" s="543" t="s">
        <v>2478</v>
      </c>
      <c r="N2917" s="543" t="s">
        <v>2478</v>
      </c>
      <c r="O2917" s="543" t="s">
        <v>2478</v>
      </c>
      <c r="P2917" s="543" t="s">
        <v>2478</v>
      </c>
      <c r="Q2917" s="547">
        <v>45040.708333333336</v>
      </c>
      <c r="R2917" s="543" t="s">
        <v>2478</v>
      </c>
      <c r="S2917" s="543" t="s">
        <v>2478</v>
      </c>
    </row>
    <row r="2918" spans="1:19">
      <c r="A2918" s="540" t="s">
        <v>8126</v>
      </c>
      <c r="B2918" s="541"/>
      <c r="C2918" s="541"/>
      <c r="D2918" s="542">
        <v>30059</v>
      </c>
      <c r="E2918" s="542">
        <v>30059</v>
      </c>
      <c r="F2918" s="542" t="s">
        <v>9265</v>
      </c>
      <c r="G2918" s="540" t="s">
        <v>9266</v>
      </c>
      <c r="H2918" s="542" t="s">
        <v>2469</v>
      </c>
      <c r="I2918" s="542" t="s">
        <v>2469</v>
      </c>
      <c r="J2918" s="542" t="s">
        <v>7421</v>
      </c>
      <c r="K2918" s="540" t="s">
        <v>2478</v>
      </c>
      <c r="L2918" s="540" t="s">
        <v>2478</v>
      </c>
      <c r="M2918" s="540" t="s">
        <v>2478</v>
      </c>
      <c r="N2918" s="540" t="s">
        <v>2478</v>
      </c>
      <c r="O2918" s="540" t="s">
        <v>2478</v>
      </c>
      <c r="P2918" s="540" t="s">
        <v>2478</v>
      </c>
      <c r="Q2918" s="546">
        <v>45040.708333333336</v>
      </c>
      <c r="R2918" s="540" t="s">
        <v>2478</v>
      </c>
      <c r="S2918" s="540" t="s">
        <v>2478</v>
      </c>
    </row>
    <row r="2919" spans="1:19">
      <c r="A2919" s="543" t="s">
        <v>8126</v>
      </c>
      <c r="B2919" s="544"/>
      <c r="C2919" s="544"/>
      <c r="D2919" s="545">
        <v>30059</v>
      </c>
      <c r="E2919" s="545">
        <v>30059</v>
      </c>
      <c r="F2919" s="545" t="s">
        <v>9267</v>
      </c>
      <c r="G2919" s="543" t="s">
        <v>9268</v>
      </c>
      <c r="H2919" s="545" t="s">
        <v>2469</v>
      </c>
      <c r="I2919" s="545" t="s">
        <v>2469</v>
      </c>
      <c r="J2919" s="545" t="s">
        <v>7421</v>
      </c>
      <c r="K2919" s="543" t="s">
        <v>8859</v>
      </c>
      <c r="L2919" s="543" t="s">
        <v>2478</v>
      </c>
      <c r="M2919" s="543" t="s">
        <v>2478</v>
      </c>
      <c r="N2919" s="543" t="s">
        <v>2478</v>
      </c>
      <c r="O2919" s="543" t="s">
        <v>2478</v>
      </c>
      <c r="P2919" s="543" t="s">
        <v>2478</v>
      </c>
      <c r="Q2919" s="547">
        <v>45040.708333333336</v>
      </c>
      <c r="R2919" s="543" t="s">
        <v>2478</v>
      </c>
      <c r="S2919" s="543" t="s">
        <v>2478</v>
      </c>
    </row>
    <row r="2920" spans="1:19">
      <c r="A2920" s="540" t="s">
        <v>8126</v>
      </c>
      <c r="B2920" s="542">
        <v>108077</v>
      </c>
      <c r="C2920" s="542">
        <v>800286</v>
      </c>
      <c r="D2920" s="542">
        <v>30059</v>
      </c>
      <c r="E2920" s="542" t="s">
        <v>8617</v>
      </c>
      <c r="F2920" s="542" t="s">
        <v>9269</v>
      </c>
      <c r="G2920" s="540" t="s">
        <v>9270</v>
      </c>
      <c r="H2920" s="542" t="s">
        <v>2546</v>
      </c>
      <c r="I2920" s="542" t="s">
        <v>2469</v>
      </c>
      <c r="J2920" s="542" t="s">
        <v>7440</v>
      </c>
      <c r="K2920" s="540" t="s">
        <v>8859</v>
      </c>
      <c r="L2920" s="540" t="s">
        <v>2546</v>
      </c>
      <c r="M2920" s="540" t="s">
        <v>7787</v>
      </c>
      <c r="N2920" s="540" t="s">
        <v>2423</v>
      </c>
      <c r="O2920" s="546">
        <v>45324.333333333336</v>
      </c>
      <c r="P2920" s="546">
        <v>45324.333333333336</v>
      </c>
      <c r="Q2920" s="546">
        <v>45727.708333333336</v>
      </c>
      <c r="R2920" s="546">
        <v>45775</v>
      </c>
      <c r="S2920" s="546">
        <v>45917.802233796298</v>
      </c>
    </row>
    <row r="2921" spans="1:19">
      <c r="A2921" s="543" t="s">
        <v>8126</v>
      </c>
      <c r="B2921" s="544"/>
      <c r="C2921" s="544"/>
      <c r="D2921" s="545">
        <v>30059</v>
      </c>
      <c r="E2921" s="545">
        <v>30059</v>
      </c>
      <c r="F2921" s="545" t="s">
        <v>9271</v>
      </c>
      <c r="G2921" s="543" t="s">
        <v>9272</v>
      </c>
      <c r="H2921" s="545" t="s">
        <v>2469</v>
      </c>
      <c r="I2921" s="545" t="s">
        <v>2469</v>
      </c>
      <c r="J2921" s="545" t="s">
        <v>7421</v>
      </c>
      <c r="K2921" s="543" t="s">
        <v>2478</v>
      </c>
      <c r="L2921" s="543" t="s">
        <v>2478</v>
      </c>
      <c r="M2921" s="543" t="s">
        <v>2478</v>
      </c>
      <c r="N2921" s="543" t="s">
        <v>2478</v>
      </c>
      <c r="O2921" s="543" t="s">
        <v>2478</v>
      </c>
      <c r="P2921" s="543" t="s">
        <v>2478</v>
      </c>
      <c r="Q2921" s="547">
        <v>45040.708333333336</v>
      </c>
      <c r="R2921" s="543" t="s">
        <v>2478</v>
      </c>
      <c r="S2921" s="543" t="s">
        <v>2478</v>
      </c>
    </row>
    <row r="2922" spans="1:19">
      <c r="A2922" s="540" t="s">
        <v>8126</v>
      </c>
      <c r="B2922" s="541"/>
      <c r="C2922" s="541"/>
      <c r="D2922" s="542">
        <v>30059</v>
      </c>
      <c r="E2922" s="542">
        <v>30059</v>
      </c>
      <c r="F2922" s="542" t="s">
        <v>9273</v>
      </c>
      <c r="G2922" s="540" t="s">
        <v>9274</v>
      </c>
      <c r="H2922" s="542" t="s">
        <v>2469</v>
      </c>
      <c r="I2922" s="542" t="s">
        <v>2469</v>
      </c>
      <c r="J2922" s="542" t="s">
        <v>7421</v>
      </c>
      <c r="K2922" s="540" t="s">
        <v>2478</v>
      </c>
      <c r="L2922" s="540" t="s">
        <v>2478</v>
      </c>
      <c r="M2922" s="540" t="s">
        <v>2478</v>
      </c>
      <c r="N2922" s="540" t="s">
        <v>2478</v>
      </c>
      <c r="O2922" s="540" t="s">
        <v>2478</v>
      </c>
      <c r="P2922" s="540" t="s">
        <v>2478</v>
      </c>
      <c r="Q2922" s="546">
        <v>45040.708333333336</v>
      </c>
      <c r="R2922" s="540" t="s">
        <v>2478</v>
      </c>
      <c r="S2922" s="540" t="s">
        <v>2478</v>
      </c>
    </row>
    <row r="2923" spans="1:19">
      <c r="A2923" s="543" t="s">
        <v>8126</v>
      </c>
      <c r="B2923" s="544"/>
      <c r="C2923" s="544"/>
      <c r="D2923" s="545">
        <v>30059</v>
      </c>
      <c r="E2923" s="545">
        <v>30059</v>
      </c>
      <c r="F2923" s="545" t="s">
        <v>9275</v>
      </c>
      <c r="G2923" s="543" t="s">
        <v>9276</v>
      </c>
      <c r="H2923" s="545" t="s">
        <v>2469</v>
      </c>
      <c r="I2923" s="545" t="s">
        <v>2469</v>
      </c>
      <c r="J2923" s="545" t="s">
        <v>7421</v>
      </c>
      <c r="K2923" s="543" t="s">
        <v>2478</v>
      </c>
      <c r="L2923" s="543" t="s">
        <v>2478</v>
      </c>
      <c r="M2923" s="543" t="s">
        <v>2478</v>
      </c>
      <c r="N2923" s="543" t="s">
        <v>2478</v>
      </c>
      <c r="O2923" s="543" t="s">
        <v>2478</v>
      </c>
      <c r="P2923" s="543" t="s">
        <v>2478</v>
      </c>
      <c r="Q2923" s="547">
        <v>45040.708333333336</v>
      </c>
      <c r="R2923" s="543" t="s">
        <v>2478</v>
      </c>
      <c r="S2923" s="543" t="s">
        <v>2478</v>
      </c>
    </row>
    <row r="2924" spans="1:19">
      <c r="A2924" s="540" t="s">
        <v>8126</v>
      </c>
      <c r="B2924" s="541"/>
      <c r="C2924" s="541"/>
      <c r="D2924" s="542">
        <v>30059</v>
      </c>
      <c r="E2924" s="542">
        <v>30059</v>
      </c>
      <c r="F2924" s="542" t="s">
        <v>9277</v>
      </c>
      <c r="G2924" s="540" t="s">
        <v>9278</v>
      </c>
      <c r="H2924" s="542" t="s">
        <v>2469</v>
      </c>
      <c r="I2924" s="542" t="s">
        <v>2469</v>
      </c>
      <c r="J2924" s="542" t="s">
        <v>7421</v>
      </c>
      <c r="K2924" s="540" t="s">
        <v>2478</v>
      </c>
      <c r="L2924" s="540" t="s">
        <v>2478</v>
      </c>
      <c r="M2924" s="540" t="s">
        <v>2478</v>
      </c>
      <c r="N2924" s="540" t="s">
        <v>2478</v>
      </c>
      <c r="O2924" s="540" t="s">
        <v>2478</v>
      </c>
      <c r="P2924" s="540" t="s">
        <v>2478</v>
      </c>
      <c r="Q2924" s="546">
        <v>45040.708333333336</v>
      </c>
      <c r="R2924" s="540" t="s">
        <v>2478</v>
      </c>
      <c r="S2924" s="540" t="s">
        <v>2478</v>
      </c>
    </row>
    <row r="2925" spans="1:19">
      <c r="A2925" s="543" t="s">
        <v>8126</v>
      </c>
      <c r="B2925" s="544"/>
      <c r="C2925" s="544"/>
      <c r="D2925" s="545">
        <v>30059</v>
      </c>
      <c r="E2925" s="545">
        <v>30059</v>
      </c>
      <c r="F2925" s="545" t="s">
        <v>9279</v>
      </c>
      <c r="G2925" s="543" t="s">
        <v>9280</v>
      </c>
      <c r="H2925" s="545" t="s">
        <v>2469</v>
      </c>
      <c r="I2925" s="545" t="s">
        <v>2469</v>
      </c>
      <c r="J2925" s="545" t="s">
        <v>7421</v>
      </c>
      <c r="K2925" s="543" t="s">
        <v>2478</v>
      </c>
      <c r="L2925" s="543" t="s">
        <v>2478</v>
      </c>
      <c r="M2925" s="543" t="s">
        <v>2478</v>
      </c>
      <c r="N2925" s="543" t="s">
        <v>2478</v>
      </c>
      <c r="O2925" s="543" t="s">
        <v>2478</v>
      </c>
      <c r="P2925" s="543" t="s">
        <v>2478</v>
      </c>
      <c r="Q2925" s="547">
        <v>45040.708333333336</v>
      </c>
      <c r="R2925" s="543" t="s">
        <v>2478</v>
      </c>
      <c r="S2925" s="543" t="s">
        <v>2478</v>
      </c>
    </row>
    <row r="2926" spans="1:19">
      <c r="A2926" s="540" t="s">
        <v>8126</v>
      </c>
      <c r="B2926" s="541"/>
      <c r="C2926" s="541"/>
      <c r="D2926" s="542">
        <v>30059</v>
      </c>
      <c r="E2926" s="542">
        <v>30059</v>
      </c>
      <c r="F2926" s="542" t="s">
        <v>9281</v>
      </c>
      <c r="G2926" s="540" t="s">
        <v>9282</v>
      </c>
      <c r="H2926" s="542" t="s">
        <v>2469</v>
      </c>
      <c r="I2926" s="542" t="s">
        <v>2469</v>
      </c>
      <c r="J2926" s="542" t="s">
        <v>7421</v>
      </c>
      <c r="K2926" s="540" t="s">
        <v>2478</v>
      </c>
      <c r="L2926" s="540" t="s">
        <v>2478</v>
      </c>
      <c r="M2926" s="540" t="s">
        <v>2478</v>
      </c>
      <c r="N2926" s="540" t="s">
        <v>2478</v>
      </c>
      <c r="O2926" s="540" t="s">
        <v>2478</v>
      </c>
      <c r="P2926" s="540" t="s">
        <v>2478</v>
      </c>
      <c r="Q2926" s="546">
        <v>45040.708333333336</v>
      </c>
      <c r="R2926" s="540" t="s">
        <v>2478</v>
      </c>
      <c r="S2926" s="540" t="s">
        <v>2478</v>
      </c>
    </row>
    <row r="2927" spans="1:19">
      <c r="A2927" s="543" t="s">
        <v>8126</v>
      </c>
      <c r="B2927" s="544"/>
      <c r="C2927" s="544"/>
      <c r="D2927" s="545">
        <v>30059</v>
      </c>
      <c r="E2927" s="545">
        <v>30059</v>
      </c>
      <c r="F2927" s="545" t="s">
        <v>9283</v>
      </c>
      <c r="G2927" s="543" t="s">
        <v>9284</v>
      </c>
      <c r="H2927" s="545" t="s">
        <v>2469</v>
      </c>
      <c r="I2927" s="545" t="s">
        <v>2469</v>
      </c>
      <c r="J2927" s="545" t="s">
        <v>7421</v>
      </c>
      <c r="K2927" s="543" t="s">
        <v>8859</v>
      </c>
      <c r="L2927" s="543" t="s">
        <v>2478</v>
      </c>
      <c r="M2927" s="543" t="s">
        <v>2478</v>
      </c>
      <c r="N2927" s="543" t="s">
        <v>2478</v>
      </c>
      <c r="O2927" s="543" t="s">
        <v>2478</v>
      </c>
      <c r="P2927" s="543" t="s">
        <v>2478</v>
      </c>
      <c r="Q2927" s="547">
        <v>45040.708333333336</v>
      </c>
      <c r="R2927" s="543" t="s">
        <v>2478</v>
      </c>
      <c r="S2927" s="543" t="s">
        <v>2478</v>
      </c>
    </row>
    <row r="2928" spans="1:19">
      <c r="A2928" s="540" t="s">
        <v>8126</v>
      </c>
      <c r="B2928" s="541"/>
      <c r="C2928" s="541"/>
      <c r="D2928" s="542">
        <v>30059</v>
      </c>
      <c r="E2928" s="542">
        <v>30059</v>
      </c>
      <c r="F2928" s="542" t="s">
        <v>9285</v>
      </c>
      <c r="G2928" s="540" t="s">
        <v>9286</v>
      </c>
      <c r="H2928" s="542" t="s">
        <v>2469</v>
      </c>
      <c r="I2928" s="542" t="s">
        <v>2469</v>
      </c>
      <c r="J2928" s="542" t="s">
        <v>7421</v>
      </c>
      <c r="K2928" s="540" t="s">
        <v>2478</v>
      </c>
      <c r="L2928" s="540" t="s">
        <v>2478</v>
      </c>
      <c r="M2928" s="540" t="s">
        <v>2478</v>
      </c>
      <c r="N2928" s="540" t="s">
        <v>2478</v>
      </c>
      <c r="O2928" s="540" t="s">
        <v>2478</v>
      </c>
      <c r="P2928" s="540" t="s">
        <v>2478</v>
      </c>
      <c r="Q2928" s="546">
        <v>45040.708333333336</v>
      </c>
      <c r="R2928" s="540" t="s">
        <v>2478</v>
      </c>
      <c r="S2928" s="540" t="s">
        <v>2478</v>
      </c>
    </row>
    <row r="2929" spans="1:19">
      <c r="A2929" s="543" t="s">
        <v>8126</v>
      </c>
      <c r="B2929" s="544"/>
      <c r="C2929" s="544"/>
      <c r="D2929" s="545">
        <v>30059</v>
      </c>
      <c r="E2929" s="545">
        <v>30059</v>
      </c>
      <c r="F2929" s="545" t="s">
        <v>9287</v>
      </c>
      <c r="G2929" s="543" t="s">
        <v>9288</v>
      </c>
      <c r="H2929" s="545" t="s">
        <v>2469</v>
      </c>
      <c r="I2929" s="545" t="s">
        <v>2469</v>
      </c>
      <c r="J2929" s="545" t="s">
        <v>7421</v>
      </c>
      <c r="K2929" s="543" t="s">
        <v>2478</v>
      </c>
      <c r="L2929" s="543" t="s">
        <v>2478</v>
      </c>
      <c r="M2929" s="543" t="s">
        <v>2478</v>
      </c>
      <c r="N2929" s="543" t="s">
        <v>2478</v>
      </c>
      <c r="O2929" s="543" t="s">
        <v>2478</v>
      </c>
      <c r="P2929" s="543" t="s">
        <v>2478</v>
      </c>
      <c r="Q2929" s="547">
        <v>45040.708333333336</v>
      </c>
      <c r="R2929" s="543" t="s">
        <v>2478</v>
      </c>
      <c r="S2929" s="543" t="s">
        <v>2478</v>
      </c>
    </row>
    <row r="2930" spans="1:19">
      <c r="A2930" s="540" t="s">
        <v>8126</v>
      </c>
      <c r="B2930" s="541"/>
      <c r="C2930" s="541"/>
      <c r="D2930" s="542">
        <v>30059</v>
      </c>
      <c r="E2930" s="542">
        <v>30059</v>
      </c>
      <c r="F2930" s="542" t="s">
        <v>9289</v>
      </c>
      <c r="G2930" s="540" t="s">
        <v>9290</v>
      </c>
      <c r="H2930" s="542" t="s">
        <v>2469</v>
      </c>
      <c r="I2930" s="542" t="s">
        <v>2469</v>
      </c>
      <c r="J2930" s="542" t="s">
        <v>7421</v>
      </c>
      <c r="K2930" s="540" t="s">
        <v>2478</v>
      </c>
      <c r="L2930" s="540" t="s">
        <v>2478</v>
      </c>
      <c r="M2930" s="540" t="s">
        <v>2478</v>
      </c>
      <c r="N2930" s="540" t="s">
        <v>2478</v>
      </c>
      <c r="O2930" s="540" t="s">
        <v>2478</v>
      </c>
      <c r="P2930" s="540" t="s">
        <v>2478</v>
      </c>
      <c r="Q2930" s="546">
        <v>45040.708333333336</v>
      </c>
      <c r="R2930" s="540" t="s">
        <v>2478</v>
      </c>
      <c r="S2930" s="540" t="s">
        <v>2478</v>
      </c>
    </row>
    <row r="2931" spans="1:19">
      <c r="A2931" s="543" t="s">
        <v>8126</v>
      </c>
      <c r="B2931" s="544"/>
      <c r="C2931" s="544"/>
      <c r="D2931" s="545">
        <v>30059</v>
      </c>
      <c r="E2931" s="545">
        <v>30059</v>
      </c>
      <c r="F2931" s="545" t="s">
        <v>9291</v>
      </c>
      <c r="G2931" s="543" t="s">
        <v>9292</v>
      </c>
      <c r="H2931" s="545" t="s">
        <v>2469</v>
      </c>
      <c r="I2931" s="545" t="s">
        <v>2469</v>
      </c>
      <c r="J2931" s="545" t="s">
        <v>7421</v>
      </c>
      <c r="K2931" s="543" t="s">
        <v>8859</v>
      </c>
      <c r="L2931" s="543" t="s">
        <v>2478</v>
      </c>
      <c r="M2931" s="543" t="s">
        <v>2478</v>
      </c>
      <c r="N2931" s="543" t="s">
        <v>2478</v>
      </c>
      <c r="O2931" s="543" t="s">
        <v>2478</v>
      </c>
      <c r="P2931" s="543" t="s">
        <v>2478</v>
      </c>
      <c r="Q2931" s="547">
        <v>45040.708333333336</v>
      </c>
      <c r="R2931" s="543" t="s">
        <v>2478</v>
      </c>
      <c r="S2931" s="543" t="s">
        <v>2478</v>
      </c>
    </row>
    <row r="2932" spans="1:19">
      <c r="A2932" s="540" t="s">
        <v>8126</v>
      </c>
      <c r="B2932" s="541"/>
      <c r="C2932" s="541"/>
      <c r="D2932" s="542">
        <v>30059</v>
      </c>
      <c r="E2932" s="542">
        <v>30059</v>
      </c>
      <c r="F2932" s="542" t="s">
        <v>9293</v>
      </c>
      <c r="G2932" s="540" t="s">
        <v>9294</v>
      </c>
      <c r="H2932" s="542" t="s">
        <v>2469</v>
      </c>
      <c r="I2932" s="542" t="s">
        <v>2469</v>
      </c>
      <c r="J2932" s="542" t="s">
        <v>7421</v>
      </c>
      <c r="K2932" s="540" t="s">
        <v>8859</v>
      </c>
      <c r="L2932" s="540" t="s">
        <v>2478</v>
      </c>
      <c r="M2932" s="540" t="s">
        <v>2478</v>
      </c>
      <c r="N2932" s="540" t="s">
        <v>2478</v>
      </c>
      <c r="O2932" s="540" t="s">
        <v>2478</v>
      </c>
      <c r="P2932" s="540" t="s">
        <v>2478</v>
      </c>
      <c r="Q2932" s="546">
        <v>45040.708333333336</v>
      </c>
      <c r="R2932" s="540" t="s">
        <v>2478</v>
      </c>
      <c r="S2932" s="540" t="s">
        <v>2478</v>
      </c>
    </row>
    <row r="2933" spans="1:19">
      <c r="A2933" s="543" t="s">
        <v>8126</v>
      </c>
      <c r="B2933" s="544"/>
      <c r="C2933" s="544"/>
      <c r="D2933" s="545">
        <v>30059</v>
      </c>
      <c r="E2933" s="545">
        <v>30059</v>
      </c>
      <c r="F2933" s="545" t="s">
        <v>9295</v>
      </c>
      <c r="G2933" s="543" t="s">
        <v>9296</v>
      </c>
      <c r="H2933" s="545" t="s">
        <v>2469</v>
      </c>
      <c r="I2933" s="545" t="s">
        <v>2469</v>
      </c>
      <c r="J2933" s="545" t="s">
        <v>7421</v>
      </c>
      <c r="K2933" s="543" t="s">
        <v>2478</v>
      </c>
      <c r="L2933" s="543" t="s">
        <v>2478</v>
      </c>
      <c r="M2933" s="543" t="s">
        <v>2478</v>
      </c>
      <c r="N2933" s="543" t="s">
        <v>2478</v>
      </c>
      <c r="O2933" s="543" t="s">
        <v>2478</v>
      </c>
      <c r="P2933" s="543" t="s">
        <v>2478</v>
      </c>
      <c r="Q2933" s="547">
        <v>45040.708333333336</v>
      </c>
      <c r="R2933" s="543" t="s">
        <v>2478</v>
      </c>
      <c r="S2933" s="543" t="s">
        <v>2478</v>
      </c>
    </row>
    <row r="2934" spans="1:19">
      <c r="A2934" s="540" t="s">
        <v>8126</v>
      </c>
      <c r="B2934" s="541"/>
      <c r="C2934" s="541"/>
      <c r="D2934" s="542">
        <v>30059</v>
      </c>
      <c r="E2934" s="542">
        <v>30059</v>
      </c>
      <c r="F2934" s="542" t="s">
        <v>9297</v>
      </c>
      <c r="G2934" s="540" t="s">
        <v>9298</v>
      </c>
      <c r="H2934" s="542" t="s">
        <v>2469</v>
      </c>
      <c r="I2934" s="542" t="s">
        <v>2469</v>
      </c>
      <c r="J2934" s="542" t="s">
        <v>7421</v>
      </c>
      <c r="K2934" s="540" t="s">
        <v>8859</v>
      </c>
      <c r="L2934" s="540" t="s">
        <v>2478</v>
      </c>
      <c r="M2934" s="540" t="s">
        <v>2478</v>
      </c>
      <c r="N2934" s="540" t="s">
        <v>2478</v>
      </c>
      <c r="O2934" s="540" t="s">
        <v>2478</v>
      </c>
      <c r="P2934" s="540" t="s">
        <v>2478</v>
      </c>
      <c r="Q2934" s="546">
        <v>45040.708333333336</v>
      </c>
      <c r="R2934" s="540" t="s">
        <v>2478</v>
      </c>
      <c r="S2934" s="540" t="s">
        <v>2478</v>
      </c>
    </row>
    <row r="2935" spans="1:19">
      <c r="A2935" s="543" t="s">
        <v>8126</v>
      </c>
      <c r="B2935" s="544"/>
      <c r="C2935" s="544"/>
      <c r="D2935" s="545">
        <v>30059</v>
      </c>
      <c r="E2935" s="545">
        <v>30059</v>
      </c>
      <c r="F2935" s="545" t="s">
        <v>9299</v>
      </c>
      <c r="G2935" s="543" t="s">
        <v>9300</v>
      </c>
      <c r="H2935" s="545" t="s">
        <v>2469</v>
      </c>
      <c r="I2935" s="545" t="s">
        <v>2469</v>
      </c>
      <c r="J2935" s="545" t="s">
        <v>7421</v>
      </c>
      <c r="K2935" s="543" t="s">
        <v>2478</v>
      </c>
      <c r="L2935" s="543" t="s">
        <v>2478</v>
      </c>
      <c r="M2935" s="543" t="s">
        <v>2478</v>
      </c>
      <c r="N2935" s="543" t="s">
        <v>2478</v>
      </c>
      <c r="O2935" s="543" t="s">
        <v>2478</v>
      </c>
      <c r="P2935" s="543" t="s">
        <v>2478</v>
      </c>
      <c r="Q2935" s="547">
        <v>45040.708333333336</v>
      </c>
      <c r="R2935" s="543" t="s">
        <v>2478</v>
      </c>
      <c r="S2935" s="543" t="s">
        <v>2478</v>
      </c>
    </row>
    <row r="2936" spans="1:19">
      <c r="A2936" s="540" t="s">
        <v>8126</v>
      </c>
      <c r="B2936" s="541"/>
      <c r="C2936" s="541"/>
      <c r="D2936" s="542">
        <v>30059</v>
      </c>
      <c r="E2936" s="542">
        <v>30059</v>
      </c>
      <c r="F2936" s="542" t="s">
        <v>9301</v>
      </c>
      <c r="G2936" s="540" t="s">
        <v>9302</v>
      </c>
      <c r="H2936" s="542" t="s">
        <v>2469</v>
      </c>
      <c r="I2936" s="542" t="s">
        <v>2469</v>
      </c>
      <c r="J2936" s="542" t="s">
        <v>7421</v>
      </c>
      <c r="K2936" s="540" t="s">
        <v>2478</v>
      </c>
      <c r="L2936" s="540" t="s">
        <v>2478</v>
      </c>
      <c r="M2936" s="540" t="s">
        <v>2478</v>
      </c>
      <c r="N2936" s="540" t="s">
        <v>2478</v>
      </c>
      <c r="O2936" s="540" t="s">
        <v>2478</v>
      </c>
      <c r="P2936" s="540" t="s">
        <v>2478</v>
      </c>
      <c r="Q2936" s="546">
        <v>45040.708333333336</v>
      </c>
      <c r="R2936" s="540" t="s">
        <v>2478</v>
      </c>
      <c r="S2936" s="540" t="s">
        <v>2478</v>
      </c>
    </row>
    <row r="2937" spans="1:19">
      <c r="A2937" s="543" t="s">
        <v>8126</v>
      </c>
      <c r="B2937" s="544"/>
      <c r="C2937" s="544"/>
      <c r="D2937" s="545">
        <v>30059</v>
      </c>
      <c r="E2937" s="545">
        <v>30059</v>
      </c>
      <c r="F2937" s="545" t="s">
        <v>9303</v>
      </c>
      <c r="G2937" s="543" t="s">
        <v>9304</v>
      </c>
      <c r="H2937" s="545" t="s">
        <v>2469</v>
      </c>
      <c r="I2937" s="545" t="s">
        <v>2469</v>
      </c>
      <c r="J2937" s="545" t="s">
        <v>7421</v>
      </c>
      <c r="K2937" s="543" t="s">
        <v>2478</v>
      </c>
      <c r="L2937" s="543" t="s">
        <v>2478</v>
      </c>
      <c r="M2937" s="543" t="s">
        <v>2478</v>
      </c>
      <c r="N2937" s="543" t="s">
        <v>2478</v>
      </c>
      <c r="O2937" s="543" t="s">
        <v>2478</v>
      </c>
      <c r="P2937" s="543" t="s">
        <v>2478</v>
      </c>
      <c r="Q2937" s="547">
        <v>45040.708333333336</v>
      </c>
      <c r="R2937" s="543" t="s">
        <v>2478</v>
      </c>
      <c r="S2937" s="543" t="s">
        <v>2478</v>
      </c>
    </row>
    <row r="2938" spans="1:19">
      <c r="A2938" s="540" t="s">
        <v>8126</v>
      </c>
      <c r="B2938" s="541"/>
      <c r="C2938" s="541"/>
      <c r="D2938" s="542">
        <v>30059</v>
      </c>
      <c r="E2938" s="542">
        <v>30059</v>
      </c>
      <c r="F2938" s="542" t="s">
        <v>9305</v>
      </c>
      <c r="G2938" s="540" t="s">
        <v>9306</v>
      </c>
      <c r="H2938" s="542" t="s">
        <v>2469</v>
      </c>
      <c r="I2938" s="542" t="s">
        <v>2469</v>
      </c>
      <c r="J2938" s="542" t="s">
        <v>7421</v>
      </c>
      <c r="K2938" s="540" t="s">
        <v>2478</v>
      </c>
      <c r="L2938" s="540" t="s">
        <v>2478</v>
      </c>
      <c r="M2938" s="540" t="s">
        <v>2478</v>
      </c>
      <c r="N2938" s="540" t="s">
        <v>2478</v>
      </c>
      <c r="O2938" s="540" t="s">
        <v>2478</v>
      </c>
      <c r="P2938" s="540" t="s">
        <v>2478</v>
      </c>
      <c r="Q2938" s="546">
        <v>45040.708333333336</v>
      </c>
      <c r="R2938" s="540" t="s">
        <v>2478</v>
      </c>
      <c r="S2938" s="540" t="s">
        <v>2478</v>
      </c>
    </row>
    <row r="2939" spans="1:19">
      <c r="A2939" s="543" t="s">
        <v>8126</v>
      </c>
      <c r="B2939" s="544"/>
      <c r="C2939" s="544"/>
      <c r="D2939" s="545">
        <v>30059</v>
      </c>
      <c r="E2939" s="545">
        <v>30059</v>
      </c>
      <c r="F2939" s="545" t="s">
        <v>9307</v>
      </c>
      <c r="G2939" s="543" t="s">
        <v>9308</v>
      </c>
      <c r="H2939" s="545" t="s">
        <v>2469</v>
      </c>
      <c r="I2939" s="545" t="s">
        <v>2469</v>
      </c>
      <c r="J2939" s="545" t="s">
        <v>7421</v>
      </c>
      <c r="K2939" s="543" t="s">
        <v>2478</v>
      </c>
      <c r="L2939" s="543" t="s">
        <v>2478</v>
      </c>
      <c r="M2939" s="543" t="s">
        <v>2478</v>
      </c>
      <c r="N2939" s="543" t="s">
        <v>2478</v>
      </c>
      <c r="O2939" s="543" t="s">
        <v>2478</v>
      </c>
      <c r="P2939" s="543" t="s">
        <v>2478</v>
      </c>
      <c r="Q2939" s="547">
        <v>45040.708333333336</v>
      </c>
      <c r="R2939" s="543" t="s">
        <v>2478</v>
      </c>
      <c r="S2939" s="543" t="s">
        <v>2478</v>
      </c>
    </row>
    <row r="2940" spans="1:19">
      <c r="A2940" s="540" t="s">
        <v>8126</v>
      </c>
      <c r="B2940" s="541"/>
      <c r="C2940" s="541"/>
      <c r="D2940" s="542">
        <v>30059</v>
      </c>
      <c r="E2940" s="542">
        <v>30059</v>
      </c>
      <c r="F2940" s="542" t="s">
        <v>9309</v>
      </c>
      <c r="G2940" s="540" t="s">
        <v>9310</v>
      </c>
      <c r="H2940" s="542" t="s">
        <v>2469</v>
      </c>
      <c r="I2940" s="542" t="s">
        <v>2469</v>
      </c>
      <c r="J2940" s="542" t="s">
        <v>7421</v>
      </c>
      <c r="K2940" s="540" t="s">
        <v>2478</v>
      </c>
      <c r="L2940" s="540" t="s">
        <v>2478</v>
      </c>
      <c r="M2940" s="540" t="s">
        <v>2478</v>
      </c>
      <c r="N2940" s="540" t="s">
        <v>2478</v>
      </c>
      <c r="O2940" s="540" t="s">
        <v>2478</v>
      </c>
      <c r="P2940" s="540" t="s">
        <v>2478</v>
      </c>
      <c r="Q2940" s="546">
        <v>45040.708333333336</v>
      </c>
      <c r="R2940" s="540" t="s">
        <v>2478</v>
      </c>
      <c r="S2940" s="540" t="s">
        <v>2478</v>
      </c>
    </row>
    <row r="2941" spans="1:19">
      <c r="A2941" s="543" t="s">
        <v>8126</v>
      </c>
      <c r="B2941" s="544"/>
      <c r="C2941" s="544"/>
      <c r="D2941" s="545">
        <v>30059</v>
      </c>
      <c r="E2941" s="545">
        <v>30059</v>
      </c>
      <c r="F2941" s="545" t="s">
        <v>9311</v>
      </c>
      <c r="G2941" s="543" t="s">
        <v>9312</v>
      </c>
      <c r="H2941" s="545" t="s">
        <v>2469</v>
      </c>
      <c r="I2941" s="545" t="s">
        <v>2469</v>
      </c>
      <c r="J2941" s="545" t="s">
        <v>7421</v>
      </c>
      <c r="K2941" s="543" t="s">
        <v>8859</v>
      </c>
      <c r="L2941" s="543" t="s">
        <v>2478</v>
      </c>
      <c r="M2941" s="543" t="s">
        <v>2478</v>
      </c>
      <c r="N2941" s="543" t="s">
        <v>2478</v>
      </c>
      <c r="O2941" s="543" t="s">
        <v>2478</v>
      </c>
      <c r="P2941" s="543" t="s">
        <v>2478</v>
      </c>
      <c r="Q2941" s="547">
        <v>45040.708333333336</v>
      </c>
      <c r="R2941" s="543" t="s">
        <v>2478</v>
      </c>
      <c r="S2941" s="543" t="s">
        <v>2478</v>
      </c>
    </row>
    <row r="2942" spans="1:19">
      <c r="A2942" s="540" t="s">
        <v>8126</v>
      </c>
      <c r="B2942" s="541"/>
      <c r="C2942" s="541"/>
      <c r="D2942" s="542">
        <v>30059</v>
      </c>
      <c r="E2942" s="542">
        <v>30059</v>
      </c>
      <c r="F2942" s="542" t="s">
        <v>9313</v>
      </c>
      <c r="G2942" s="540" t="s">
        <v>9314</v>
      </c>
      <c r="H2942" s="542" t="s">
        <v>2469</v>
      </c>
      <c r="I2942" s="542" t="s">
        <v>2469</v>
      </c>
      <c r="J2942" s="542" t="s">
        <v>7421</v>
      </c>
      <c r="K2942" s="540" t="s">
        <v>8859</v>
      </c>
      <c r="L2942" s="540" t="s">
        <v>2478</v>
      </c>
      <c r="M2942" s="540" t="s">
        <v>2478</v>
      </c>
      <c r="N2942" s="540" t="s">
        <v>2478</v>
      </c>
      <c r="O2942" s="540" t="s">
        <v>2478</v>
      </c>
      <c r="P2942" s="540" t="s">
        <v>2478</v>
      </c>
      <c r="Q2942" s="546">
        <v>45040.708333333336</v>
      </c>
      <c r="R2942" s="540" t="s">
        <v>2478</v>
      </c>
      <c r="S2942" s="540" t="s">
        <v>2478</v>
      </c>
    </row>
    <row r="2943" spans="1:19">
      <c r="A2943" s="543" t="s">
        <v>8126</v>
      </c>
      <c r="B2943" s="544"/>
      <c r="C2943" s="544"/>
      <c r="D2943" s="545">
        <v>30059</v>
      </c>
      <c r="E2943" s="545">
        <v>30059</v>
      </c>
      <c r="F2943" s="545" t="s">
        <v>9315</v>
      </c>
      <c r="G2943" s="543" t="s">
        <v>9316</v>
      </c>
      <c r="H2943" s="545" t="s">
        <v>2469</v>
      </c>
      <c r="I2943" s="545" t="s">
        <v>2469</v>
      </c>
      <c r="J2943" s="545" t="s">
        <v>7421</v>
      </c>
      <c r="K2943" s="543" t="s">
        <v>2478</v>
      </c>
      <c r="L2943" s="543" t="s">
        <v>2478</v>
      </c>
      <c r="M2943" s="543" t="s">
        <v>2478</v>
      </c>
      <c r="N2943" s="543" t="s">
        <v>2478</v>
      </c>
      <c r="O2943" s="543" t="s">
        <v>2478</v>
      </c>
      <c r="P2943" s="543" t="s">
        <v>2478</v>
      </c>
      <c r="Q2943" s="547">
        <v>45040.708333333336</v>
      </c>
      <c r="R2943" s="543" t="s">
        <v>2478</v>
      </c>
      <c r="S2943" s="543" t="s">
        <v>2478</v>
      </c>
    </row>
    <row r="2944" spans="1:19">
      <c r="A2944" s="540" t="s">
        <v>8126</v>
      </c>
      <c r="B2944" s="541"/>
      <c r="C2944" s="541"/>
      <c r="D2944" s="542">
        <v>30059</v>
      </c>
      <c r="E2944" s="542">
        <v>30059</v>
      </c>
      <c r="F2944" s="542" t="s">
        <v>9317</v>
      </c>
      <c r="G2944" s="540" t="s">
        <v>9318</v>
      </c>
      <c r="H2944" s="542" t="s">
        <v>2469</v>
      </c>
      <c r="I2944" s="542" t="s">
        <v>2469</v>
      </c>
      <c r="J2944" s="542" t="s">
        <v>7421</v>
      </c>
      <c r="K2944" s="540" t="s">
        <v>8859</v>
      </c>
      <c r="L2944" s="540" t="s">
        <v>2478</v>
      </c>
      <c r="M2944" s="540" t="s">
        <v>2478</v>
      </c>
      <c r="N2944" s="540" t="s">
        <v>2478</v>
      </c>
      <c r="O2944" s="540" t="s">
        <v>2478</v>
      </c>
      <c r="P2944" s="540" t="s">
        <v>2478</v>
      </c>
      <c r="Q2944" s="546">
        <v>45040.708333333336</v>
      </c>
      <c r="R2944" s="540" t="s">
        <v>2478</v>
      </c>
      <c r="S2944" s="540" t="s">
        <v>2478</v>
      </c>
    </row>
    <row r="2945" spans="1:19">
      <c r="A2945" s="543" t="s">
        <v>8126</v>
      </c>
      <c r="B2945" s="544"/>
      <c r="C2945" s="544"/>
      <c r="D2945" s="545">
        <v>30059</v>
      </c>
      <c r="E2945" s="545">
        <v>30059</v>
      </c>
      <c r="F2945" s="545" t="s">
        <v>9319</v>
      </c>
      <c r="G2945" s="543" t="s">
        <v>9320</v>
      </c>
      <c r="H2945" s="545" t="s">
        <v>2469</v>
      </c>
      <c r="I2945" s="545" t="s">
        <v>2469</v>
      </c>
      <c r="J2945" s="545" t="s">
        <v>7421</v>
      </c>
      <c r="K2945" s="543" t="s">
        <v>2478</v>
      </c>
      <c r="L2945" s="543" t="s">
        <v>2478</v>
      </c>
      <c r="M2945" s="543" t="s">
        <v>2478</v>
      </c>
      <c r="N2945" s="543" t="s">
        <v>2478</v>
      </c>
      <c r="O2945" s="543" t="s">
        <v>2478</v>
      </c>
      <c r="P2945" s="543" t="s">
        <v>2478</v>
      </c>
      <c r="Q2945" s="547">
        <v>45040.708333333336</v>
      </c>
      <c r="R2945" s="543" t="s">
        <v>2478</v>
      </c>
      <c r="S2945" s="543" t="s">
        <v>2478</v>
      </c>
    </row>
    <row r="2946" spans="1:19">
      <c r="A2946" s="540" t="s">
        <v>8126</v>
      </c>
      <c r="B2946" s="541"/>
      <c r="C2946" s="541"/>
      <c r="D2946" s="542">
        <v>30059</v>
      </c>
      <c r="E2946" s="542">
        <v>30059</v>
      </c>
      <c r="F2946" s="542" t="s">
        <v>9321</v>
      </c>
      <c r="G2946" s="540" t="s">
        <v>9322</v>
      </c>
      <c r="H2946" s="542" t="s">
        <v>2469</v>
      </c>
      <c r="I2946" s="542" t="s">
        <v>2469</v>
      </c>
      <c r="J2946" s="542" t="s">
        <v>7421</v>
      </c>
      <c r="K2946" s="540" t="s">
        <v>2478</v>
      </c>
      <c r="L2946" s="540" t="s">
        <v>2478</v>
      </c>
      <c r="M2946" s="540" t="s">
        <v>2478</v>
      </c>
      <c r="N2946" s="540" t="s">
        <v>2478</v>
      </c>
      <c r="O2946" s="540" t="s">
        <v>2478</v>
      </c>
      <c r="P2946" s="540" t="s">
        <v>2478</v>
      </c>
      <c r="Q2946" s="546">
        <v>45040.708333333336</v>
      </c>
      <c r="R2946" s="540" t="s">
        <v>2478</v>
      </c>
      <c r="S2946" s="540" t="s">
        <v>2478</v>
      </c>
    </row>
    <row r="2947" spans="1:19">
      <c r="A2947" s="543" t="s">
        <v>8126</v>
      </c>
      <c r="B2947" s="544"/>
      <c r="C2947" s="544"/>
      <c r="D2947" s="545">
        <v>30059</v>
      </c>
      <c r="E2947" s="545">
        <v>30059</v>
      </c>
      <c r="F2947" s="545" t="s">
        <v>9323</v>
      </c>
      <c r="G2947" s="543" t="s">
        <v>9324</v>
      </c>
      <c r="H2947" s="545" t="s">
        <v>2469</v>
      </c>
      <c r="I2947" s="545" t="s">
        <v>2469</v>
      </c>
      <c r="J2947" s="545" t="s">
        <v>7421</v>
      </c>
      <c r="K2947" s="543" t="s">
        <v>2478</v>
      </c>
      <c r="L2947" s="543" t="s">
        <v>2478</v>
      </c>
      <c r="M2947" s="543" t="s">
        <v>2478</v>
      </c>
      <c r="N2947" s="543" t="s">
        <v>2478</v>
      </c>
      <c r="O2947" s="543" t="s">
        <v>2478</v>
      </c>
      <c r="P2947" s="543" t="s">
        <v>2478</v>
      </c>
      <c r="Q2947" s="547">
        <v>45040.708333333336</v>
      </c>
      <c r="R2947" s="543" t="s">
        <v>2478</v>
      </c>
      <c r="S2947" s="543" t="s">
        <v>2478</v>
      </c>
    </row>
    <row r="2948" spans="1:19">
      <c r="A2948" s="540" t="s">
        <v>8126</v>
      </c>
      <c r="B2948" s="541"/>
      <c r="C2948" s="541"/>
      <c r="D2948" s="542">
        <v>30059</v>
      </c>
      <c r="E2948" s="542">
        <v>30059</v>
      </c>
      <c r="F2948" s="542" t="s">
        <v>9325</v>
      </c>
      <c r="G2948" s="540" t="s">
        <v>9326</v>
      </c>
      <c r="H2948" s="542" t="s">
        <v>2469</v>
      </c>
      <c r="I2948" s="542" t="s">
        <v>2469</v>
      </c>
      <c r="J2948" s="542" t="s">
        <v>7421</v>
      </c>
      <c r="K2948" s="540" t="s">
        <v>8859</v>
      </c>
      <c r="L2948" s="540" t="s">
        <v>2478</v>
      </c>
      <c r="M2948" s="540" t="s">
        <v>2478</v>
      </c>
      <c r="N2948" s="540" t="s">
        <v>2478</v>
      </c>
      <c r="O2948" s="540" t="s">
        <v>2478</v>
      </c>
      <c r="P2948" s="540" t="s">
        <v>2478</v>
      </c>
      <c r="Q2948" s="546">
        <v>45040.708333333336</v>
      </c>
      <c r="R2948" s="540" t="s">
        <v>2478</v>
      </c>
      <c r="S2948" s="540" t="s">
        <v>2478</v>
      </c>
    </row>
    <row r="2949" spans="1:19">
      <c r="A2949" s="543" t="s">
        <v>8126</v>
      </c>
      <c r="B2949" s="544"/>
      <c r="C2949" s="544"/>
      <c r="D2949" s="545">
        <v>30059</v>
      </c>
      <c r="E2949" s="545">
        <v>30059</v>
      </c>
      <c r="F2949" s="545" t="s">
        <v>9327</v>
      </c>
      <c r="G2949" s="543" t="s">
        <v>9328</v>
      </c>
      <c r="H2949" s="545" t="s">
        <v>2469</v>
      </c>
      <c r="I2949" s="545" t="s">
        <v>2469</v>
      </c>
      <c r="J2949" s="545" t="s">
        <v>7421</v>
      </c>
      <c r="K2949" s="543" t="s">
        <v>2478</v>
      </c>
      <c r="L2949" s="543" t="s">
        <v>2478</v>
      </c>
      <c r="M2949" s="543" t="s">
        <v>2478</v>
      </c>
      <c r="N2949" s="543" t="s">
        <v>2478</v>
      </c>
      <c r="O2949" s="543" t="s">
        <v>2478</v>
      </c>
      <c r="P2949" s="543" t="s">
        <v>2478</v>
      </c>
      <c r="Q2949" s="547">
        <v>45040.708333333336</v>
      </c>
      <c r="R2949" s="543" t="s">
        <v>2478</v>
      </c>
      <c r="S2949" s="543" t="s">
        <v>2478</v>
      </c>
    </row>
    <row r="2950" spans="1:19">
      <c r="A2950" s="540" t="s">
        <v>8126</v>
      </c>
      <c r="B2950" s="541"/>
      <c r="C2950" s="541"/>
      <c r="D2950" s="542">
        <v>30059</v>
      </c>
      <c r="E2950" s="542">
        <v>30059</v>
      </c>
      <c r="F2950" s="542" t="s">
        <v>9329</v>
      </c>
      <c r="G2950" s="540" t="s">
        <v>9330</v>
      </c>
      <c r="H2950" s="542" t="s">
        <v>2469</v>
      </c>
      <c r="I2950" s="542" t="s">
        <v>2469</v>
      </c>
      <c r="J2950" s="542" t="s">
        <v>7421</v>
      </c>
      <c r="K2950" s="540" t="s">
        <v>2478</v>
      </c>
      <c r="L2950" s="540" t="s">
        <v>2478</v>
      </c>
      <c r="M2950" s="540" t="s">
        <v>2478</v>
      </c>
      <c r="N2950" s="540" t="s">
        <v>2478</v>
      </c>
      <c r="O2950" s="540" t="s">
        <v>2478</v>
      </c>
      <c r="P2950" s="540" t="s">
        <v>2478</v>
      </c>
      <c r="Q2950" s="546">
        <v>45040.708333333336</v>
      </c>
      <c r="R2950" s="540" t="s">
        <v>2478</v>
      </c>
      <c r="S2950" s="540" t="s">
        <v>2478</v>
      </c>
    </row>
    <row r="2951" spans="1:19">
      <c r="A2951" s="543" t="s">
        <v>8126</v>
      </c>
      <c r="B2951" s="544"/>
      <c r="C2951" s="544"/>
      <c r="D2951" s="545">
        <v>30059</v>
      </c>
      <c r="E2951" s="545">
        <v>30059</v>
      </c>
      <c r="F2951" s="545" t="s">
        <v>9331</v>
      </c>
      <c r="G2951" s="543" t="s">
        <v>9332</v>
      </c>
      <c r="H2951" s="545" t="s">
        <v>2469</v>
      </c>
      <c r="I2951" s="545" t="s">
        <v>2469</v>
      </c>
      <c r="J2951" s="545" t="s">
        <v>7421</v>
      </c>
      <c r="K2951" s="543" t="s">
        <v>2478</v>
      </c>
      <c r="L2951" s="543" t="s">
        <v>2478</v>
      </c>
      <c r="M2951" s="543" t="s">
        <v>2478</v>
      </c>
      <c r="N2951" s="543" t="s">
        <v>2478</v>
      </c>
      <c r="O2951" s="543" t="s">
        <v>2478</v>
      </c>
      <c r="P2951" s="543" t="s">
        <v>2478</v>
      </c>
      <c r="Q2951" s="547">
        <v>45040.708333333336</v>
      </c>
      <c r="R2951" s="543" t="s">
        <v>2478</v>
      </c>
      <c r="S2951" s="543" t="s">
        <v>2478</v>
      </c>
    </row>
    <row r="2952" spans="1:19">
      <c r="A2952" s="540" t="s">
        <v>8126</v>
      </c>
      <c r="B2952" s="541"/>
      <c r="C2952" s="541"/>
      <c r="D2952" s="542">
        <v>30059</v>
      </c>
      <c r="E2952" s="542">
        <v>30059</v>
      </c>
      <c r="F2952" s="542" t="s">
        <v>9333</v>
      </c>
      <c r="G2952" s="540" t="s">
        <v>9334</v>
      </c>
      <c r="H2952" s="542" t="s">
        <v>2469</v>
      </c>
      <c r="I2952" s="542" t="s">
        <v>2469</v>
      </c>
      <c r="J2952" s="542" t="s">
        <v>7421</v>
      </c>
      <c r="K2952" s="540" t="s">
        <v>2478</v>
      </c>
      <c r="L2952" s="540" t="s">
        <v>2478</v>
      </c>
      <c r="M2952" s="540" t="s">
        <v>2478</v>
      </c>
      <c r="N2952" s="540" t="s">
        <v>2478</v>
      </c>
      <c r="O2952" s="540" t="s">
        <v>2478</v>
      </c>
      <c r="P2952" s="540" t="s">
        <v>2478</v>
      </c>
      <c r="Q2952" s="546">
        <v>45040.708333333336</v>
      </c>
      <c r="R2952" s="540" t="s">
        <v>2478</v>
      </c>
      <c r="S2952" s="540" t="s">
        <v>2478</v>
      </c>
    </row>
    <row r="2953" spans="1:19">
      <c r="A2953" s="543" t="s">
        <v>8126</v>
      </c>
      <c r="B2953" s="544"/>
      <c r="C2953" s="544"/>
      <c r="D2953" s="545">
        <v>30059</v>
      </c>
      <c r="E2953" s="545">
        <v>30059</v>
      </c>
      <c r="F2953" s="545" t="s">
        <v>9335</v>
      </c>
      <c r="G2953" s="543" t="s">
        <v>9336</v>
      </c>
      <c r="H2953" s="545" t="s">
        <v>2469</v>
      </c>
      <c r="I2953" s="545" t="s">
        <v>2469</v>
      </c>
      <c r="J2953" s="545" t="s">
        <v>7421</v>
      </c>
      <c r="K2953" s="543" t="s">
        <v>8966</v>
      </c>
      <c r="L2953" s="543" t="s">
        <v>2478</v>
      </c>
      <c r="M2953" s="543" t="s">
        <v>2478</v>
      </c>
      <c r="N2953" s="543" t="s">
        <v>2478</v>
      </c>
      <c r="O2953" s="543" t="s">
        <v>2478</v>
      </c>
      <c r="P2953" s="543" t="s">
        <v>2478</v>
      </c>
      <c r="Q2953" s="547">
        <v>45040.708333333336</v>
      </c>
      <c r="R2953" s="543" t="s">
        <v>2478</v>
      </c>
      <c r="S2953" s="543" t="s">
        <v>2478</v>
      </c>
    </row>
    <row r="2954" spans="1:19">
      <c r="A2954" s="540" t="s">
        <v>8126</v>
      </c>
      <c r="B2954" s="541"/>
      <c r="C2954" s="541"/>
      <c r="D2954" s="542">
        <v>30059</v>
      </c>
      <c r="E2954" s="542">
        <v>30059</v>
      </c>
      <c r="F2954" s="542" t="s">
        <v>9337</v>
      </c>
      <c r="G2954" s="540" t="s">
        <v>9338</v>
      </c>
      <c r="H2954" s="542" t="s">
        <v>2469</v>
      </c>
      <c r="I2954" s="542" t="s">
        <v>2469</v>
      </c>
      <c r="J2954" s="542" t="s">
        <v>7421</v>
      </c>
      <c r="K2954" s="540" t="s">
        <v>2478</v>
      </c>
      <c r="L2954" s="540" t="s">
        <v>2478</v>
      </c>
      <c r="M2954" s="540" t="s">
        <v>2478</v>
      </c>
      <c r="N2954" s="540" t="s">
        <v>2478</v>
      </c>
      <c r="O2954" s="540" t="s">
        <v>2478</v>
      </c>
      <c r="P2954" s="540" t="s">
        <v>2478</v>
      </c>
      <c r="Q2954" s="546">
        <v>45040.708333333336</v>
      </c>
      <c r="R2954" s="540" t="s">
        <v>2478</v>
      </c>
      <c r="S2954" s="540" t="s">
        <v>2478</v>
      </c>
    </row>
    <row r="2955" spans="1:19">
      <c r="A2955" s="543" t="s">
        <v>8126</v>
      </c>
      <c r="B2955" s="544"/>
      <c r="C2955" s="544"/>
      <c r="D2955" s="545">
        <v>30059</v>
      </c>
      <c r="E2955" s="545">
        <v>30059</v>
      </c>
      <c r="F2955" s="545" t="s">
        <v>9339</v>
      </c>
      <c r="G2955" s="543" t="s">
        <v>9340</v>
      </c>
      <c r="H2955" s="545" t="s">
        <v>2469</v>
      </c>
      <c r="I2955" s="545" t="s">
        <v>2469</v>
      </c>
      <c r="J2955" s="545" t="s">
        <v>7421</v>
      </c>
      <c r="K2955" s="543" t="s">
        <v>2478</v>
      </c>
      <c r="L2955" s="543" t="s">
        <v>2478</v>
      </c>
      <c r="M2955" s="543" t="s">
        <v>2478</v>
      </c>
      <c r="N2955" s="543" t="s">
        <v>2478</v>
      </c>
      <c r="O2955" s="543" t="s">
        <v>2478</v>
      </c>
      <c r="P2955" s="543" t="s">
        <v>2478</v>
      </c>
      <c r="Q2955" s="547">
        <v>45040.708333333336</v>
      </c>
      <c r="R2955" s="543" t="s">
        <v>2478</v>
      </c>
      <c r="S2955" s="543" t="s">
        <v>2478</v>
      </c>
    </row>
    <row r="2956" spans="1:19">
      <c r="A2956" s="540" t="s">
        <v>8126</v>
      </c>
      <c r="B2956" s="541"/>
      <c r="C2956" s="541"/>
      <c r="D2956" s="542">
        <v>30059</v>
      </c>
      <c r="E2956" s="542">
        <v>30059</v>
      </c>
      <c r="F2956" s="542" t="s">
        <v>9341</v>
      </c>
      <c r="G2956" s="540" t="s">
        <v>9342</v>
      </c>
      <c r="H2956" s="542" t="s">
        <v>2469</v>
      </c>
      <c r="I2956" s="542" t="s">
        <v>2469</v>
      </c>
      <c r="J2956" s="542" t="s">
        <v>7421</v>
      </c>
      <c r="K2956" s="540" t="s">
        <v>2478</v>
      </c>
      <c r="L2956" s="540" t="s">
        <v>2478</v>
      </c>
      <c r="M2956" s="540" t="s">
        <v>2478</v>
      </c>
      <c r="N2956" s="540" t="s">
        <v>2478</v>
      </c>
      <c r="O2956" s="540" t="s">
        <v>2478</v>
      </c>
      <c r="P2956" s="540" t="s">
        <v>2478</v>
      </c>
      <c r="Q2956" s="546">
        <v>45040.708333333336</v>
      </c>
      <c r="R2956" s="540" t="s">
        <v>2478</v>
      </c>
      <c r="S2956" s="540" t="s">
        <v>2478</v>
      </c>
    </row>
    <row r="2957" spans="1:19">
      <c r="A2957" s="543" t="s">
        <v>8126</v>
      </c>
      <c r="B2957" s="544"/>
      <c r="C2957" s="544"/>
      <c r="D2957" s="545">
        <v>30059</v>
      </c>
      <c r="E2957" s="545">
        <v>30059</v>
      </c>
      <c r="F2957" s="545" t="s">
        <v>9343</v>
      </c>
      <c r="G2957" s="543" t="s">
        <v>9344</v>
      </c>
      <c r="H2957" s="545" t="s">
        <v>2469</v>
      </c>
      <c r="I2957" s="545" t="s">
        <v>2469</v>
      </c>
      <c r="J2957" s="545" t="s">
        <v>7421</v>
      </c>
      <c r="K2957" s="543" t="s">
        <v>2478</v>
      </c>
      <c r="L2957" s="543" t="s">
        <v>2478</v>
      </c>
      <c r="M2957" s="543" t="s">
        <v>2478</v>
      </c>
      <c r="N2957" s="543" t="s">
        <v>2478</v>
      </c>
      <c r="O2957" s="543" t="s">
        <v>2478</v>
      </c>
      <c r="P2957" s="543" t="s">
        <v>2478</v>
      </c>
      <c r="Q2957" s="547">
        <v>45040.708333333336</v>
      </c>
      <c r="R2957" s="543" t="s">
        <v>2478</v>
      </c>
      <c r="S2957" s="543" t="s">
        <v>2478</v>
      </c>
    </row>
    <row r="2958" spans="1:19">
      <c r="A2958" s="540" t="s">
        <v>8126</v>
      </c>
      <c r="B2958" s="541"/>
      <c r="C2958" s="541"/>
      <c r="D2958" s="542">
        <v>30059</v>
      </c>
      <c r="E2958" s="542">
        <v>30059</v>
      </c>
      <c r="F2958" s="542" t="s">
        <v>9345</v>
      </c>
      <c r="G2958" s="540" t="s">
        <v>9346</v>
      </c>
      <c r="H2958" s="542" t="s">
        <v>2469</v>
      </c>
      <c r="I2958" s="542" t="s">
        <v>2469</v>
      </c>
      <c r="J2958" s="542" t="s">
        <v>7421</v>
      </c>
      <c r="K2958" s="540" t="s">
        <v>2478</v>
      </c>
      <c r="L2958" s="540" t="s">
        <v>2478</v>
      </c>
      <c r="M2958" s="540" t="s">
        <v>2478</v>
      </c>
      <c r="N2958" s="540" t="s">
        <v>2478</v>
      </c>
      <c r="O2958" s="540" t="s">
        <v>2478</v>
      </c>
      <c r="P2958" s="540" t="s">
        <v>2478</v>
      </c>
      <c r="Q2958" s="546">
        <v>45040.708333333336</v>
      </c>
      <c r="R2958" s="540" t="s">
        <v>2478</v>
      </c>
      <c r="S2958" s="540" t="s">
        <v>2478</v>
      </c>
    </row>
    <row r="2959" spans="1:19">
      <c r="A2959" s="543" t="s">
        <v>8126</v>
      </c>
      <c r="B2959" s="544"/>
      <c r="C2959" s="544"/>
      <c r="D2959" s="545">
        <v>30059</v>
      </c>
      <c r="E2959" s="545">
        <v>30059</v>
      </c>
      <c r="F2959" s="545" t="s">
        <v>9347</v>
      </c>
      <c r="G2959" s="543" t="s">
        <v>9348</v>
      </c>
      <c r="H2959" s="545" t="s">
        <v>2469</v>
      </c>
      <c r="I2959" s="545" t="s">
        <v>2469</v>
      </c>
      <c r="J2959" s="545" t="s">
        <v>7421</v>
      </c>
      <c r="K2959" s="543" t="s">
        <v>2478</v>
      </c>
      <c r="L2959" s="543" t="s">
        <v>2478</v>
      </c>
      <c r="M2959" s="543" t="s">
        <v>2478</v>
      </c>
      <c r="N2959" s="543" t="s">
        <v>2478</v>
      </c>
      <c r="O2959" s="543" t="s">
        <v>2478</v>
      </c>
      <c r="P2959" s="543" t="s">
        <v>2478</v>
      </c>
      <c r="Q2959" s="547">
        <v>45040.708333333336</v>
      </c>
      <c r="R2959" s="543" t="s">
        <v>2478</v>
      </c>
      <c r="S2959" s="543" t="s">
        <v>2478</v>
      </c>
    </row>
    <row r="2960" spans="1:19">
      <c r="A2960" s="540" t="s">
        <v>8126</v>
      </c>
      <c r="B2960" s="541"/>
      <c r="C2960" s="541"/>
      <c r="D2960" s="542">
        <v>30059</v>
      </c>
      <c r="E2960" s="542">
        <v>30059</v>
      </c>
      <c r="F2960" s="542" t="s">
        <v>9349</v>
      </c>
      <c r="G2960" s="540" t="s">
        <v>9350</v>
      </c>
      <c r="H2960" s="542" t="s">
        <v>2469</v>
      </c>
      <c r="I2960" s="542" t="s">
        <v>2469</v>
      </c>
      <c r="J2960" s="542" t="s">
        <v>7421</v>
      </c>
      <c r="K2960" s="540" t="s">
        <v>2478</v>
      </c>
      <c r="L2960" s="540" t="s">
        <v>2478</v>
      </c>
      <c r="M2960" s="540" t="s">
        <v>2478</v>
      </c>
      <c r="N2960" s="540" t="s">
        <v>2478</v>
      </c>
      <c r="O2960" s="540" t="s">
        <v>2478</v>
      </c>
      <c r="P2960" s="540" t="s">
        <v>2478</v>
      </c>
      <c r="Q2960" s="546">
        <v>45040.708333333336</v>
      </c>
      <c r="R2960" s="540" t="s">
        <v>2478</v>
      </c>
      <c r="S2960" s="540" t="s">
        <v>2478</v>
      </c>
    </row>
    <row r="2961" spans="1:19">
      <c r="A2961" s="543" t="s">
        <v>8126</v>
      </c>
      <c r="B2961" s="544"/>
      <c r="C2961" s="544"/>
      <c r="D2961" s="545">
        <v>30059</v>
      </c>
      <c r="E2961" s="545">
        <v>30059</v>
      </c>
      <c r="F2961" s="545" t="s">
        <v>9351</v>
      </c>
      <c r="G2961" s="543" t="s">
        <v>9352</v>
      </c>
      <c r="H2961" s="545" t="s">
        <v>2469</v>
      </c>
      <c r="I2961" s="545" t="s">
        <v>2469</v>
      </c>
      <c r="J2961" s="545" t="s">
        <v>7421</v>
      </c>
      <c r="K2961" s="543" t="s">
        <v>2478</v>
      </c>
      <c r="L2961" s="543" t="s">
        <v>2478</v>
      </c>
      <c r="M2961" s="543" t="s">
        <v>2478</v>
      </c>
      <c r="N2961" s="543" t="s">
        <v>2478</v>
      </c>
      <c r="O2961" s="543" t="s">
        <v>2478</v>
      </c>
      <c r="P2961" s="543" t="s">
        <v>2478</v>
      </c>
      <c r="Q2961" s="547">
        <v>45040.708333333336</v>
      </c>
      <c r="R2961" s="543" t="s">
        <v>2478</v>
      </c>
      <c r="S2961" s="543" t="s">
        <v>2478</v>
      </c>
    </row>
    <row r="2962" spans="1:19">
      <c r="A2962" s="540" t="s">
        <v>8126</v>
      </c>
      <c r="B2962" s="541"/>
      <c r="C2962" s="541"/>
      <c r="D2962" s="542">
        <v>30059</v>
      </c>
      <c r="E2962" s="542">
        <v>30059</v>
      </c>
      <c r="F2962" s="542" t="s">
        <v>9353</v>
      </c>
      <c r="G2962" s="540" t="s">
        <v>9354</v>
      </c>
      <c r="H2962" s="542" t="s">
        <v>2469</v>
      </c>
      <c r="I2962" s="542" t="s">
        <v>2469</v>
      </c>
      <c r="J2962" s="542" t="s">
        <v>7421</v>
      </c>
      <c r="K2962" s="540" t="s">
        <v>2478</v>
      </c>
      <c r="L2962" s="540" t="s">
        <v>2478</v>
      </c>
      <c r="M2962" s="540" t="s">
        <v>2478</v>
      </c>
      <c r="N2962" s="540" t="s">
        <v>2478</v>
      </c>
      <c r="O2962" s="540" t="s">
        <v>2478</v>
      </c>
      <c r="P2962" s="540" t="s">
        <v>2478</v>
      </c>
      <c r="Q2962" s="546">
        <v>45040.708333333336</v>
      </c>
      <c r="R2962" s="540" t="s">
        <v>2478</v>
      </c>
      <c r="S2962" s="540" t="s">
        <v>2478</v>
      </c>
    </row>
    <row r="2963" spans="1:19">
      <c r="A2963" s="543" t="s">
        <v>8126</v>
      </c>
      <c r="B2963" s="544"/>
      <c r="C2963" s="544"/>
      <c r="D2963" s="545">
        <v>30059</v>
      </c>
      <c r="E2963" s="545">
        <v>30059</v>
      </c>
      <c r="F2963" s="545" t="s">
        <v>9355</v>
      </c>
      <c r="G2963" s="543" t="s">
        <v>9356</v>
      </c>
      <c r="H2963" s="545" t="s">
        <v>2469</v>
      </c>
      <c r="I2963" s="545" t="s">
        <v>2469</v>
      </c>
      <c r="J2963" s="545" t="s">
        <v>7421</v>
      </c>
      <c r="K2963" s="543" t="s">
        <v>2478</v>
      </c>
      <c r="L2963" s="543" t="s">
        <v>2478</v>
      </c>
      <c r="M2963" s="543" t="s">
        <v>2478</v>
      </c>
      <c r="N2963" s="543" t="s">
        <v>2478</v>
      </c>
      <c r="O2963" s="543" t="s">
        <v>2478</v>
      </c>
      <c r="P2963" s="543" t="s">
        <v>2478</v>
      </c>
      <c r="Q2963" s="547">
        <v>45040.708333333336</v>
      </c>
      <c r="R2963" s="543" t="s">
        <v>2478</v>
      </c>
      <c r="S2963" s="543" t="s">
        <v>2478</v>
      </c>
    </row>
    <row r="2964" spans="1:19">
      <c r="A2964" s="540" t="s">
        <v>8126</v>
      </c>
      <c r="B2964" s="541"/>
      <c r="C2964" s="541"/>
      <c r="D2964" s="542">
        <v>30059</v>
      </c>
      <c r="E2964" s="542">
        <v>30059</v>
      </c>
      <c r="F2964" s="542" t="s">
        <v>9357</v>
      </c>
      <c r="G2964" s="540" t="s">
        <v>9358</v>
      </c>
      <c r="H2964" s="542" t="s">
        <v>2469</v>
      </c>
      <c r="I2964" s="542" t="s">
        <v>2469</v>
      </c>
      <c r="J2964" s="542" t="s">
        <v>7421</v>
      </c>
      <c r="K2964" s="540" t="s">
        <v>2478</v>
      </c>
      <c r="L2964" s="540" t="s">
        <v>2478</v>
      </c>
      <c r="M2964" s="540" t="s">
        <v>2478</v>
      </c>
      <c r="N2964" s="540" t="s">
        <v>2478</v>
      </c>
      <c r="O2964" s="540" t="s">
        <v>2478</v>
      </c>
      <c r="P2964" s="540" t="s">
        <v>2478</v>
      </c>
      <c r="Q2964" s="546">
        <v>45040.708333333336</v>
      </c>
      <c r="R2964" s="540" t="s">
        <v>2478</v>
      </c>
      <c r="S2964" s="540" t="s">
        <v>2478</v>
      </c>
    </row>
    <row r="2965" spans="1:19">
      <c r="A2965" s="543" t="s">
        <v>8126</v>
      </c>
      <c r="B2965" s="544"/>
      <c r="C2965" s="544"/>
      <c r="D2965" s="545">
        <v>30059</v>
      </c>
      <c r="E2965" s="545">
        <v>30059</v>
      </c>
      <c r="F2965" s="545" t="s">
        <v>9359</v>
      </c>
      <c r="G2965" s="543" t="s">
        <v>9360</v>
      </c>
      <c r="H2965" s="545" t="s">
        <v>2469</v>
      </c>
      <c r="I2965" s="545" t="s">
        <v>2469</v>
      </c>
      <c r="J2965" s="545" t="s">
        <v>7421</v>
      </c>
      <c r="K2965" s="543" t="s">
        <v>2478</v>
      </c>
      <c r="L2965" s="543" t="s">
        <v>2478</v>
      </c>
      <c r="M2965" s="543" t="s">
        <v>2478</v>
      </c>
      <c r="N2965" s="543" t="s">
        <v>2478</v>
      </c>
      <c r="O2965" s="543" t="s">
        <v>2478</v>
      </c>
      <c r="P2965" s="543" t="s">
        <v>2478</v>
      </c>
      <c r="Q2965" s="547">
        <v>45040.708333333336</v>
      </c>
      <c r="R2965" s="543" t="s">
        <v>2478</v>
      </c>
      <c r="S2965" s="543" t="s">
        <v>2478</v>
      </c>
    </row>
    <row r="2966" spans="1:19">
      <c r="A2966" s="540" t="s">
        <v>8126</v>
      </c>
      <c r="B2966" s="541"/>
      <c r="C2966" s="541"/>
      <c r="D2966" s="542">
        <v>30059</v>
      </c>
      <c r="E2966" s="542">
        <v>30059</v>
      </c>
      <c r="F2966" s="542" t="s">
        <v>9361</v>
      </c>
      <c r="G2966" s="540" t="s">
        <v>9362</v>
      </c>
      <c r="H2966" s="542" t="s">
        <v>2469</v>
      </c>
      <c r="I2966" s="542" t="s">
        <v>2469</v>
      </c>
      <c r="J2966" s="542" t="s">
        <v>7421</v>
      </c>
      <c r="K2966" s="540" t="s">
        <v>2478</v>
      </c>
      <c r="L2966" s="540" t="s">
        <v>2478</v>
      </c>
      <c r="M2966" s="540" t="s">
        <v>2478</v>
      </c>
      <c r="N2966" s="540" t="s">
        <v>2478</v>
      </c>
      <c r="O2966" s="540" t="s">
        <v>2478</v>
      </c>
      <c r="P2966" s="540" t="s">
        <v>2478</v>
      </c>
      <c r="Q2966" s="546">
        <v>45040.708333333336</v>
      </c>
      <c r="R2966" s="540" t="s">
        <v>2478</v>
      </c>
      <c r="S2966" s="540" t="s">
        <v>2478</v>
      </c>
    </row>
    <row r="2967" spans="1:19">
      <c r="A2967" s="543" t="s">
        <v>8126</v>
      </c>
      <c r="B2967" s="544"/>
      <c r="C2967" s="544"/>
      <c r="D2967" s="545">
        <v>30059</v>
      </c>
      <c r="E2967" s="545">
        <v>30059</v>
      </c>
      <c r="F2967" s="545" t="s">
        <v>9363</v>
      </c>
      <c r="G2967" s="543" t="s">
        <v>9364</v>
      </c>
      <c r="H2967" s="545" t="s">
        <v>2469</v>
      </c>
      <c r="I2967" s="545" t="s">
        <v>2469</v>
      </c>
      <c r="J2967" s="545" t="s">
        <v>7421</v>
      </c>
      <c r="K2967" s="543" t="s">
        <v>2478</v>
      </c>
      <c r="L2967" s="543" t="s">
        <v>2478</v>
      </c>
      <c r="M2967" s="543" t="s">
        <v>2478</v>
      </c>
      <c r="N2967" s="543" t="s">
        <v>2478</v>
      </c>
      <c r="O2967" s="543" t="s">
        <v>2478</v>
      </c>
      <c r="P2967" s="543" t="s">
        <v>2478</v>
      </c>
      <c r="Q2967" s="547">
        <v>45040.708333333336</v>
      </c>
      <c r="R2967" s="543" t="s">
        <v>2478</v>
      </c>
      <c r="S2967" s="543" t="s">
        <v>2478</v>
      </c>
    </row>
    <row r="2968" spans="1:19">
      <c r="A2968" s="540" t="s">
        <v>8126</v>
      </c>
      <c r="B2968" s="541"/>
      <c r="C2968" s="541"/>
      <c r="D2968" s="542">
        <v>30059</v>
      </c>
      <c r="E2968" s="542">
        <v>30059</v>
      </c>
      <c r="F2968" s="542" t="s">
        <v>9365</v>
      </c>
      <c r="G2968" s="540" t="s">
        <v>9366</v>
      </c>
      <c r="H2968" s="542" t="s">
        <v>2469</v>
      </c>
      <c r="I2968" s="542" t="s">
        <v>2469</v>
      </c>
      <c r="J2968" s="542" t="s">
        <v>7421</v>
      </c>
      <c r="K2968" s="540" t="s">
        <v>2478</v>
      </c>
      <c r="L2968" s="540" t="s">
        <v>2478</v>
      </c>
      <c r="M2968" s="540" t="s">
        <v>2478</v>
      </c>
      <c r="N2968" s="540" t="s">
        <v>2478</v>
      </c>
      <c r="O2968" s="540" t="s">
        <v>2478</v>
      </c>
      <c r="P2968" s="540" t="s">
        <v>2478</v>
      </c>
      <c r="Q2968" s="546">
        <v>45040.708333333336</v>
      </c>
      <c r="R2968" s="540" t="s">
        <v>2478</v>
      </c>
      <c r="S2968" s="540" t="s">
        <v>2478</v>
      </c>
    </row>
    <row r="2969" spans="1:19">
      <c r="A2969" s="543" t="s">
        <v>8126</v>
      </c>
      <c r="B2969" s="544"/>
      <c r="C2969" s="544"/>
      <c r="D2969" s="545">
        <v>30059</v>
      </c>
      <c r="E2969" s="545">
        <v>30059</v>
      </c>
      <c r="F2969" s="545" t="s">
        <v>9367</v>
      </c>
      <c r="G2969" s="543" t="s">
        <v>9368</v>
      </c>
      <c r="H2969" s="545" t="s">
        <v>2469</v>
      </c>
      <c r="I2969" s="545" t="s">
        <v>2469</v>
      </c>
      <c r="J2969" s="545" t="s">
        <v>7421</v>
      </c>
      <c r="K2969" s="543" t="s">
        <v>2478</v>
      </c>
      <c r="L2969" s="543" t="s">
        <v>2478</v>
      </c>
      <c r="M2969" s="543" t="s">
        <v>2478</v>
      </c>
      <c r="N2969" s="543" t="s">
        <v>2478</v>
      </c>
      <c r="O2969" s="543" t="s">
        <v>2478</v>
      </c>
      <c r="P2969" s="543" t="s">
        <v>2478</v>
      </c>
      <c r="Q2969" s="547">
        <v>45040.708333333336</v>
      </c>
      <c r="R2969" s="543" t="s">
        <v>2478</v>
      </c>
      <c r="S2969" s="543" t="s">
        <v>2478</v>
      </c>
    </row>
    <row r="2970" spans="1:19">
      <c r="A2970" s="540" t="s">
        <v>8126</v>
      </c>
      <c r="B2970" s="541"/>
      <c r="C2970" s="541"/>
      <c r="D2970" s="542">
        <v>30059</v>
      </c>
      <c r="E2970" s="542" t="s">
        <v>8676</v>
      </c>
      <c r="F2970" s="542" t="s">
        <v>9369</v>
      </c>
      <c r="G2970" s="540" t="s">
        <v>9370</v>
      </c>
      <c r="H2970" s="542" t="s">
        <v>2469</v>
      </c>
      <c r="I2970" s="542" t="s">
        <v>2469</v>
      </c>
      <c r="J2970" s="542" t="s">
        <v>7421</v>
      </c>
      <c r="K2970" s="540" t="s">
        <v>2478</v>
      </c>
      <c r="L2970" s="540" t="s">
        <v>2478</v>
      </c>
      <c r="M2970" s="540" t="s">
        <v>2478</v>
      </c>
      <c r="N2970" s="540" t="s">
        <v>2478</v>
      </c>
      <c r="O2970" s="540" t="s">
        <v>2478</v>
      </c>
      <c r="P2970" s="540" t="s">
        <v>2478</v>
      </c>
      <c r="Q2970" s="540" t="s">
        <v>2478</v>
      </c>
      <c r="R2970" s="540" t="s">
        <v>2478</v>
      </c>
      <c r="S2970" s="540" t="s">
        <v>2478</v>
      </c>
    </row>
    <row r="2971" spans="1:19">
      <c r="A2971" s="543" t="s">
        <v>8126</v>
      </c>
      <c r="B2971" s="544"/>
      <c r="C2971" s="544"/>
      <c r="D2971" s="545">
        <v>30059</v>
      </c>
      <c r="E2971" s="545" t="s">
        <v>8676</v>
      </c>
      <c r="F2971" s="545" t="s">
        <v>9371</v>
      </c>
      <c r="G2971" s="543" t="s">
        <v>9372</v>
      </c>
      <c r="H2971" s="545" t="s">
        <v>2469</v>
      </c>
      <c r="I2971" s="545" t="s">
        <v>2469</v>
      </c>
      <c r="J2971" s="545" t="s">
        <v>7421</v>
      </c>
      <c r="K2971" s="543" t="s">
        <v>2478</v>
      </c>
      <c r="L2971" s="543" t="s">
        <v>2478</v>
      </c>
      <c r="M2971" s="543" t="s">
        <v>2478</v>
      </c>
      <c r="N2971" s="543" t="s">
        <v>2478</v>
      </c>
      <c r="O2971" s="543" t="s">
        <v>2478</v>
      </c>
      <c r="P2971" s="543" t="s">
        <v>2478</v>
      </c>
      <c r="Q2971" s="543" t="s">
        <v>2478</v>
      </c>
      <c r="R2971" s="543" t="s">
        <v>2478</v>
      </c>
      <c r="S2971" s="543" t="s">
        <v>2478</v>
      </c>
    </row>
    <row r="2972" spans="1:19">
      <c r="A2972" s="540" t="s">
        <v>8126</v>
      </c>
      <c r="B2972" s="541"/>
      <c r="C2972" s="541"/>
      <c r="D2972" s="542">
        <v>30059</v>
      </c>
      <c r="E2972" s="542">
        <v>30059</v>
      </c>
      <c r="F2972" s="542" t="s">
        <v>9373</v>
      </c>
      <c r="G2972" s="540" t="s">
        <v>9374</v>
      </c>
      <c r="H2972" s="542" t="s">
        <v>2469</v>
      </c>
      <c r="I2972" s="542" t="s">
        <v>2469</v>
      </c>
      <c r="J2972" s="542" t="s">
        <v>7421</v>
      </c>
      <c r="K2972" s="540" t="s">
        <v>2478</v>
      </c>
      <c r="L2972" s="540" t="s">
        <v>2478</v>
      </c>
      <c r="M2972" s="540" t="s">
        <v>2478</v>
      </c>
      <c r="N2972" s="540" t="s">
        <v>2478</v>
      </c>
      <c r="O2972" s="540" t="s">
        <v>2478</v>
      </c>
      <c r="P2972" s="540" t="s">
        <v>2478</v>
      </c>
      <c r="Q2972" s="546">
        <v>45040.708333333336</v>
      </c>
      <c r="R2972" s="540" t="s">
        <v>2478</v>
      </c>
      <c r="S2972" s="540" t="s">
        <v>2478</v>
      </c>
    </row>
    <row r="2973" spans="1:19">
      <c r="A2973" s="543" t="s">
        <v>8126</v>
      </c>
      <c r="B2973" s="544"/>
      <c r="C2973" s="544"/>
      <c r="D2973" s="545">
        <v>30059</v>
      </c>
      <c r="E2973" s="545">
        <v>30059</v>
      </c>
      <c r="F2973" s="545" t="s">
        <v>9375</v>
      </c>
      <c r="G2973" s="543" t="s">
        <v>9376</v>
      </c>
      <c r="H2973" s="545" t="s">
        <v>2469</v>
      </c>
      <c r="I2973" s="545" t="s">
        <v>2469</v>
      </c>
      <c r="J2973" s="545" t="s">
        <v>7421</v>
      </c>
      <c r="K2973" s="543" t="s">
        <v>2478</v>
      </c>
      <c r="L2973" s="543" t="s">
        <v>2478</v>
      </c>
      <c r="M2973" s="543" t="s">
        <v>2478</v>
      </c>
      <c r="N2973" s="543" t="s">
        <v>2478</v>
      </c>
      <c r="O2973" s="543" t="s">
        <v>2478</v>
      </c>
      <c r="P2973" s="543" t="s">
        <v>2478</v>
      </c>
      <c r="Q2973" s="547">
        <v>45040.708333333336</v>
      </c>
      <c r="R2973" s="543" t="s">
        <v>2478</v>
      </c>
      <c r="S2973" s="543" t="s">
        <v>2478</v>
      </c>
    </row>
    <row r="2974" spans="1:19">
      <c r="A2974" s="540" t="s">
        <v>8126</v>
      </c>
      <c r="B2974" s="541"/>
      <c r="C2974" s="541"/>
      <c r="D2974" s="542">
        <v>30059</v>
      </c>
      <c r="E2974" s="542">
        <v>30059</v>
      </c>
      <c r="F2974" s="542" t="s">
        <v>9377</v>
      </c>
      <c r="G2974" s="540" t="s">
        <v>9378</v>
      </c>
      <c r="H2974" s="542" t="s">
        <v>2469</v>
      </c>
      <c r="I2974" s="542" t="s">
        <v>2469</v>
      </c>
      <c r="J2974" s="542" t="s">
        <v>7421</v>
      </c>
      <c r="K2974" s="540" t="s">
        <v>8859</v>
      </c>
      <c r="L2974" s="540" t="s">
        <v>2478</v>
      </c>
      <c r="M2974" s="540" t="s">
        <v>2478</v>
      </c>
      <c r="N2974" s="540" t="s">
        <v>2478</v>
      </c>
      <c r="O2974" s="540" t="s">
        <v>2478</v>
      </c>
      <c r="P2974" s="540" t="s">
        <v>2478</v>
      </c>
      <c r="Q2974" s="546">
        <v>45040.708333333336</v>
      </c>
      <c r="R2974" s="540" t="s">
        <v>2478</v>
      </c>
      <c r="S2974" s="540" t="s">
        <v>2478</v>
      </c>
    </row>
    <row r="2975" spans="1:19">
      <c r="A2975" s="543" t="s">
        <v>8126</v>
      </c>
      <c r="B2975" s="544"/>
      <c r="C2975" s="544"/>
      <c r="D2975" s="545">
        <v>30059</v>
      </c>
      <c r="E2975" s="545">
        <v>30059</v>
      </c>
      <c r="F2975" s="545" t="s">
        <v>9379</v>
      </c>
      <c r="G2975" s="543" t="s">
        <v>9380</v>
      </c>
      <c r="H2975" s="545" t="s">
        <v>2469</v>
      </c>
      <c r="I2975" s="545" t="s">
        <v>2469</v>
      </c>
      <c r="J2975" s="545" t="s">
        <v>7421</v>
      </c>
      <c r="K2975" s="543" t="s">
        <v>8859</v>
      </c>
      <c r="L2975" s="543" t="s">
        <v>2478</v>
      </c>
      <c r="M2975" s="543" t="s">
        <v>2478</v>
      </c>
      <c r="N2975" s="543" t="s">
        <v>2478</v>
      </c>
      <c r="O2975" s="543" t="s">
        <v>2478</v>
      </c>
      <c r="P2975" s="543" t="s">
        <v>2478</v>
      </c>
      <c r="Q2975" s="547">
        <v>45040.708333333336</v>
      </c>
      <c r="R2975" s="543" t="s">
        <v>2478</v>
      </c>
      <c r="S2975" s="543" t="s">
        <v>2478</v>
      </c>
    </row>
    <row r="2976" spans="1:19">
      <c r="A2976" s="540" t="s">
        <v>8126</v>
      </c>
      <c r="B2976" s="541"/>
      <c r="C2976" s="541"/>
      <c r="D2976" s="542">
        <v>30059</v>
      </c>
      <c r="E2976" s="542">
        <v>30059</v>
      </c>
      <c r="F2976" s="542" t="s">
        <v>9381</v>
      </c>
      <c r="G2976" s="540" t="s">
        <v>9382</v>
      </c>
      <c r="H2976" s="542" t="s">
        <v>2469</v>
      </c>
      <c r="I2976" s="542" t="s">
        <v>2469</v>
      </c>
      <c r="J2976" s="542" t="s">
        <v>7421</v>
      </c>
      <c r="K2976" s="540" t="s">
        <v>8859</v>
      </c>
      <c r="L2976" s="540" t="s">
        <v>2478</v>
      </c>
      <c r="M2976" s="540" t="s">
        <v>2478</v>
      </c>
      <c r="N2976" s="540" t="s">
        <v>2478</v>
      </c>
      <c r="O2976" s="540" t="s">
        <v>2478</v>
      </c>
      <c r="P2976" s="540" t="s">
        <v>2478</v>
      </c>
      <c r="Q2976" s="546">
        <v>45040.708333333336</v>
      </c>
      <c r="R2976" s="540" t="s">
        <v>2478</v>
      </c>
      <c r="S2976" s="540" t="s">
        <v>2478</v>
      </c>
    </row>
    <row r="2977" spans="1:19">
      <c r="A2977" s="543" t="s">
        <v>8126</v>
      </c>
      <c r="B2977" s="544"/>
      <c r="C2977" s="544"/>
      <c r="D2977" s="545">
        <v>30059</v>
      </c>
      <c r="E2977" s="545">
        <v>30059</v>
      </c>
      <c r="F2977" s="545" t="s">
        <v>9383</v>
      </c>
      <c r="G2977" s="543" t="s">
        <v>9384</v>
      </c>
      <c r="H2977" s="545" t="s">
        <v>2469</v>
      </c>
      <c r="I2977" s="545" t="s">
        <v>2469</v>
      </c>
      <c r="J2977" s="545" t="s">
        <v>7421</v>
      </c>
      <c r="K2977" s="543" t="s">
        <v>8859</v>
      </c>
      <c r="L2977" s="543" t="s">
        <v>2478</v>
      </c>
      <c r="M2977" s="543" t="s">
        <v>2478</v>
      </c>
      <c r="N2977" s="543" t="s">
        <v>2478</v>
      </c>
      <c r="O2977" s="543" t="s">
        <v>2478</v>
      </c>
      <c r="P2977" s="543" t="s">
        <v>2478</v>
      </c>
      <c r="Q2977" s="547">
        <v>45040.708333333336</v>
      </c>
      <c r="R2977" s="543" t="s">
        <v>2478</v>
      </c>
      <c r="S2977" s="543" t="s">
        <v>2478</v>
      </c>
    </row>
    <row r="2978" spans="1:19">
      <c r="A2978" s="540" t="s">
        <v>8126</v>
      </c>
      <c r="B2978" s="541"/>
      <c r="C2978" s="541"/>
      <c r="D2978" s="542">
        <v>30059</v>
      </c>
      <c r="E2978" s="542">
        <v>30059</v>
      </c>
      <c r="F2978" s="542" t="s">
        <v>9385</v>
      </c>
      <c r="G2978" s="540" t="s">
        <v>9386</v>
      </c>
      <c r="H2978" s="542" t="s">
        <v>2469</v>
      </c>
      <c r="I2978" s="542" t="s">
        <v>2469</v>
      </c>
      <c r="J2978" s="542" t="s">
        <v>7421</v>
      </c>
      <c r="K2978" s="540" t="s">
        <v>2478</v>
      </c>
      <c r="L2978" s="540" t="s">
        <v>2478</v>
      </c>
      <c r="M2978" s="540" t="s">
        <v>2478</v>
      </c>
      <c r="N2978" s="540" t="s">
        <v>2478</v>
      </c>
      <c r="O2978" s="540" t="s">
        <v>2478</v>
      </c>
      <c r="P2978" s="540" t="s">
        <v>2478</v>
      </c>
      <c r="Q2978" s="546">
        <v>45040.708333333336</v>
      </c>
      <c r="R2978" s="540" t="s">
        <v>2478</v>
      </c>
      <c r="S2978" s="540" t="s">
        <v>2478</v>
      </c>
    </row>
    <row r="2979" spans="1:19">
      <c r="A2979" s="543" t="s">
        <v>8126</v>
      </c>
      <c r="B2979" s="544"/>
      <c r="C2979" s="544"/>
      <c r="D2979" s="545">
        <v>30059</v>
      </c>
      <c r="E2979" s="545">
        <v>30059</v>
      </c>
      <c r="F2979" s="545" t="s">
        <v>9387</v>
      </c>
      <c r="G2979" s="543" t="s">
        <v>9388</v>
      </c>
      <c r="H2979" s="545" t="s">
        <v>2469</v>
      </c>
      <c r="I2979" s="545" t="s">
        <v>2469</v>
      </c>
      <c r="J2979" s="545" t="s">
        <v>7421</v>
      </c>
      <c r="K2979" s="543" t="s">
        <v>2478</v>
      </c>
      <c r="L2979" s="543" t="s">
        <v>2478</v>
      </c>
      <c r="M2979" s="543" t="s">
        <v>2478</v>
      </c>
      <c r="N2979" s="543" t="s">
        <v>2478</v>
      </c>
      <c r="O2979" s="543" t="s">
        <v>2478</v>
      </c>
      <c r="P2979" s="543" t="s">
        <v>2478</v>
      </c>
      <c r="Q2979" s="547">
        <v>45040.708333333336</v>
      </c>
      <c r="R2979" s="543" t="s">
        <v>2478</v>
      </c>
      <c r="S2979" s="543" t="s">
        <v>2478</v>
      </c>
    </row>
    <row r="2980" spans="1:19">
      <c r="A2980" s="540" t="s">
        <v>8126</v>
      </c>
      <c r="B2980" s="541"/>
      <c r="C2980" s="541"/>
      <c r="D2980" s="542">
        <v>30059</v>
      </c>
      <c r="E2980" s="542">
        <v>30059</v>
      </c>
      <c r="F2980" s="542" t="s">
        <v>9389</v>
      </c>
      <c r="G2980" s="540" t="s">
        <v>9390</v>
      </c>
      <c r="H2980" s="542" t="s">
        <v>2469</v>
      </c>
      <c r="I2980" s="542" t="s">
        <v>2469</v>
      </c>
      <c r="J2980" s="542" t="s">
        <v>7421</v>
      </c>
      <c r="K2980" s="540" t="s">
        <v>2478</v>
      </c>
      <c r="L2980" s="540" t="s">
        <v>2478</v>
      </c>
      <c r="M2980" s="540" t="s">
        <v>2478</v>
      </c>
      <c r="N2980" s="540" t="s">
        <v>2478</v>
      </c>
      <c r="O2980" s="540" t="s">
        <v>2478</v>
      </c>
      <c r="P2980" s="540" t="s">
        <v>2478</v>
      </c>
      <c r="Q2980" s="546">
        <v>45040.708333333336</v>
      </c>
      <c r="R2980" s="540" t="s">
        <v>2478</v>
      </c>
      <c r="S2980" s="540" t="s">
        <v>2478</v>
      </c>
    </row>
    <row r="2981" spans="1:19">
      <c r="A2981" s="543" t="s">
        <v>8126</v>
      </c>
      <c r="B2981" s="544"/>
      <c r="C2981" s="544"/>
      <c r="D2981" s="545">
        <v>30059</v>
      </c>
      <c r="E2981" s="545">
        <v>30059</v>
      </c>
      <c r="F2981" s="545" t="s">
        <v>9391</v>
      </c>
      <c r="G2981" s="543" t="s">
        <v>9392</v>
      </c>
      <c r="H2981" s="545" t="s">
        <v>2469</v>
      </c>
      <c r="I2981" s="545" t="s">
        <v>2469</v>
      </c>
      <c r="J2981" s="545" t="s">
        <v>7421</v>
      </c>
      <c r="K2981" s="543" t="s">
        <v>2478</v>
      </c>
      <c r="L2981" s="543" t="s">
        <v>2478</v>
      </c>
      <c r="M2981" s="543" t="s">
        <v>2478</v>
      </c>
      <c r="N2981" s="543" t="s">
        <v>2478</v>
      </c>
      <c r="O2981" s="543" t="s">
        <v>2478</v>
      </c>
      <c r="P2981" s="543" t="s">
        <v>2478</v>
      </c>
      <c r="Q2981" s="547">
        <v>45040.708333333336</v>
      </c>
      <c r="R2981" s="543" t="s">
        <v>2478</v>
      </c>
      <c r="S2981" s="543" t="s">
        <v>2478</v>
      </c>
    </row>
    <row r="2982" spans="1:19">
      <c r="A2982" s="540" t="s">
        <v>8126</v>
      </c>
      <c r="B2982" s="541"/>
      <c r="C2982" s="541"/>
      <c r="D2982" s="542">
        <v>30059</v>
      </c>
      <c r="E2982" s="542">
        <v>30059</v>
      </c>
      <c r="F2982" s="542" t="s">
        <v>9393</v>
      </c>
      <c r="G2982" s="540" t="s">
        <v>9394</v>
      </c>
      <c r="H2982" s="542" t="s">
        <v>2469</v>
      </c>
      <c r="I2982" s="542" t="s">
        <v>2469</v>
      </c>
      <c r="J2982" s="542" t="s">
        <v>7421</v>
      </c>
      <c r="K2982" s="540" t="s">
        <v>2478</v>
      </c>
      <c r="L2982" s="540" t="s">
        <v>2478</v>
      </c>
      <c r="M2982" s="540" t="s">
        <v>2478</v>
      </c>
      <c r="N2982" s="540" t="s">
        <v>2478</v>
      </c>
      <c r="O2982" s="540" t="s">
        <v>2478</v>
      </c>
      <c r="P2982" s="540" t="s">
        <v>2478</v>
      </c>
      <c r="Q2982" s="546">
        <v>45040.708333333336</v>
      </c>
      <c r="R2982" s="540" t="s">
        <v>2478</v>
      </c>
      <c r="S2982" s="540" t="s">
        <v>2478</v>
      </c>
    </row>
    <row r="2983" spans="1:19">
      <c r="A2983" s="543" t="s">
        <v>8126</v>
      </c>
      <c r="B2983" s="544"/>
      <c r="C2983" s="544"/>
      <c r="D2983" s="545">
        <v>30059</v>
      </c>
      <c r="E2983" s="545">
        <v>30059</v>
      </c>
      <c r="F2983" s="545" t="s">
        <v>9395</v>
      </c>
      <c r="G2983" s="543" t="s">
        <v>9396</v>
      </c>
      <c r="H2983" s="545" t="s">
        <v>2469</v>
      </c>
      <c r="I2983" s="545" t="s">
        <v>2469</v>
      </c>
      <c r="J2983" s="545" t="s">
        <v>7421</v>
      </c>
      <c r="K2983" s="543" t="s">
        <v>2478</v>
      </c>
      <c r="L2983" s="543" t="s">
        <v>2478</v>
      </c>
      <c r="M2983" s="543" t="s">
        <v>2478</v>
      </c>
      <c r="N2983" s="543" t="s">
        <v>2478</v>
      </c>
      <c r="O2983" s="543" t="s">
        <v>2478</v>
      </c>
      <c r="P2983" s="543" t="s">
        <v>2478</v>
      </c>
      <c r="Q2983" s="547">
        <v>45040.708333333336</v>
      </c>
      <c r="R2983" s="543" t="s">
        <v>2478</v>
      </c>
      <c r="S2983" s="543" t="s">
        <v>2478</v>
      </c>
    </row>
    <row r="2984" spans="1:19">
      <c r="A2984" s="540" t="s">
        <v>8126</v>
      </c>
      <c r="B2984" s="541"/>
      <c r="C2984" s="541"/>
      <c r="D2984" s="542">
        <v>30059</v>
      </c>
      <c r="E2984" s="542">
        <v>30059</v>
      </c>
      <c r="F2984" s="542" t="s">
        <v>9397</v>
      </c>
      <c r="G2984" s="540" t="s">
        <v>9398</v>
      </c>
      <c r="H2984" s="542" t="s">
        <v>2469</v>
      </c>
      <c r="I2984" s="542" t="s">
        <v>2469</v>
      </c>
      <c r="J2984" s="542" t="s">
        <v>7421</v>
      </c>
      <c r="K2984" s="540" t="s">
        <v>2478</v>
      </c>
      <c r="L2984" s="540" t="s">
        <v>2478</v>
      </c>
      <c r="M2984" s="540" t="s">
        <v>2478</v>
      </c>
      <c r="N2984" s="540" t="s">
        <v>2478</v>
      </c>
      <c r="O2984" s="540" t="s">
        <v>2478</v>
      </c>
      <c r="P2984" s="540" t="s">
        <v>2478</v>
      </c>
      <c r="Q2984" s="546">
        <v>45040.708333333336</v>
      </c>
      <c r="R2984" s="540" t="s">
        <v>2478</v>
      </c>
      <c r="S2984" s="540" t="s">
        <v>2478</v>
      </c>
    </row>
    <row r="2985" spans="1:19">
      <c r="A2985" s="543" t="s">
        <v>8126</v>
      </c>
      <c r="B2985" s="544"/>
      <c r="C2985" s="544"/>
      <c r="D2985" s="545">
        <v>30059</v>
      </c>
      <c r="E2985" s="545">
        <v>30059</v>
      </c>
      <c r="F2985" s="545" t="s">
        <v>9399</v>
      </c>
      <c r="G2985" s="543" t="s">
        <v>9400</v>
      </c>
      <c r="H2985" s="545" t="s">
        <v>2469</v>
      </c>
      <c r="I2985" s="545" t="s">
        <v>2469</v>
      </c>
      <c r="J2985" s="545" t="s">
        <v>7421</v>
      </c>
      <c r="K2985" s="543" t="s">
        <v>2478</v>
      </c>
      <c r="L2985" s="543" t="s">
        <v>2478</v>
      </c>
      <c r="M2985" s="543" t="s">
        <v>2478</v>
      </c>
      <c r="N2985" s="543" t="s">
        <v>2478</v>
      </c>
      <c r="O2985" s="543" t="s">
        <v>2478</v>
      </c>
      <c r="P2985" s="543" t="s">
        <v>2478</v>
      </c>
      <c r="Q2985" s="547">
        <v>45040.708333333336</v>
      </c>
      <c r="R2985" s="543" t="s">
        <v>2478</v>
      </c>
      <c r="S2985" s="543" t="s">
        <v>2478</v>
      </c>
    </row>
    <row r="2986" spans="1:19">
      <c r="A2986" s="540" t="s">
        <v>8126</v>
      </c>
      <c r="B2986" s="541"/>
      <c r="C2986" s="541"/>
      <c r="D2986" s="542">
        <v>30059</v>
      </c>
      <c r="E2986" s="542">
        <v>30059</v>
      </c>
      <c r="F2986" s="542" t="s">
        <v>9401</v>
      </c>
      <c r="G2986" s="540" t="s">
        <v>9402</v>
      </c>
      <c r="H2986" s="542" t="s">
        <v>2469</v>
      </c>
      <c r="I2986" s="542" t="s">
        <v>2469</v>
      </c>
      <c r="J2986" s="542" t="s">
        <v>7421</v>
      </c>
      <c r="K2986" s="540" t="s">
        <v>8859</v>
      </c>
      <c r="L2986" s="540" t="s">
        <v>2478</v>
      </c>
      <c r="M2986" s="540" t="s">
        <v>2478</v>
      </c>
      <c r="N2986" s="540" t="s">
        <v>2478</v>
      </c>
      <c r="O2986" s="540" t="s">
        <v>2478</v>
      </c>
      <c r="P2986" s="540" t="s">
        <v>2478</v>
      </c>
      <c r="Q2986" s="546">
        <v>45040.708333333336</v>
      </c>
      <c r="R2986" s="540" t="s">
        <v>2478</v>
      </c>
      <c r="S2986" s="540" t="s">
        <v>2478</v>
      </c>
    </row>
    <row r="2987" spans="1:19">
      <c r="A2987" s="543" t="s">
        <v>8126</v>
      </c>
      <c r="B2987" s="544"/>
      <c r="C2987" s="544"/>
      <c r="D2987" s="545">
        <v>30059</v>
      </c>
      <c r="E2987" s="545">
        <v>30059</v>
      </c>
      <c r="F2987" s="545" t="s">
        <v>9403</v>
      </c>
      <c r="G2987" s="543" t="s">
        <v>9404</v>
      </c>
      <c r="H2987" s="545" t="s">
        <v>2469</v>
      </c>
      <c r="I2987" s="545" t="s">
        <v>2469</v>
      </c>
      <c r="J2987" s="545" t="s">
        <v>7421</v>
      </c>
      <c r="K2987" s="543" t="s">
        <v>8859</v>
      </c>
      <c r="L2987" s="543" t="s">
        <v>2478</v>
      </c>
      <c r="M2987" s="543" t="s">
        <v>2478</v>
      </c>
      <c r="N2987" s="543" t="s">
        <v>2478</v>
      </c>
      <c r="O2987" s="543" t="s">
        <v>2478</v>
      </c>
      <c r="P2987" s="543" t="s">
        <v>2478</v>
      </c>
      <c r="Q2987" s="547">
        <v>45040.708333333336</v>
      </c>
      <c r="R2987" s="543" t="s">
        <v>2478</v>
      </c>
      <c r="S2987" s="543" t="s">
        <v>2478</v>
      </c>
    </row>
    <row r="2988" spans="1:19">
      <c r="A2988" s="540" t="s">
        <v>8126</v>
      </c>
      <c r="B2988" s="541"/>
      <c r="C2988" s="541"/>
      <c r="D2988" s="542">
        <v>30059</v>
      </c>
      <c r="E2988" s="542">
        <v>30059</v>
      </c>
      <c r="F2988" s="542" t="s">
        <v>9405</v>
      </c>
      <c r="G2988" s="540" t="s">
        <v>9406</v>
      </c>
      <c r="H2988" s="542" t="s">
        <v>2469</v>
      </c>
      <c r="I2988" s="542" t="s">
        <v>2469</v>
      </c>
      <c r="J2988" s="542" t="s">
        <v>7421</v>
      </c>
      <c r="K2988" s="540" t="s">
        <v>2478</v>
      </c>
      <c r="L2988" s="540" t="s">
        <v>2478</v>
      </c>
      <c r="M2988" s="540" t="s">
        <v>2478</v>
      </c>
      <c r="N2988" s="540" t="s">
        <v>2478</v>
      </c>
      <c r="O2988" s="540" t="s">
        <v>2478</v>
      </c>
      <c r="P2988" s="540" t="s">
        <v>2478</v>
      </c>
      <c r="Q2988" s="546">
        <v>45040.708333333336</v>
      </c>
      <c r="R2988" s="540" t="s">
        <v>2478</v>
      </c>
      <c r="S2988" s="540" t="s">
        <v>2478</v>
      </c>
    </row>
    <row r="2989" spans="1:19">
      <c r="A2989" s="543" t="s">
        <v>8126</v>
      </c>
      <c r="B2989" s="545">
        <v>108077</v>
      </c>
      <c r="C2989" s="545">
        <v>800286</v>
      </c>
      <c r="D2989" s="545">
        <v>30059</v>
      </c>
      <c r="E2989" s="545" t="s">
        <v>8617</v>
      </c>
      <c r="F2989" s="545" t="s">
        <v>9407</v>
      </c>
      <c r="G2989" s="543" t="s">
        <v>9408</v>
      </c>
      <c r="H2989" s="545" t="s">
        <v>2546</v>
      </c>
      <c r="I2989" s="545" t="s">
        <v>2469</v>
      </c>
      <c r="J2989" s="545" t="s">
        <v>7440</v>
      </c>
      <c r="K2989" s="543" t="s">
        <v>8859</v>
      </c>
      <c r="L2989" s="543" t="s">
        <v>2546</v>
      </c>
      <c r="M2989" s="543" t="s">
        <v>7787</v>
      </c>
      <c r="N2989" s="543" t="s">
        <v>2423</v>
      </c>
      <c r="O2989" s="547">
        <v>45324.333333333336</v>
      </c>
      <c r="P2989" s="547">
        <v>45324.333333333336</v>
      </c>
      <c r="Q2989" s="547">
        <v>45727.708333333336</v>
      </c>
      <c r="R2989" s="547">
        <v>45775</v>
      </c>
      <c r="S2989" s="547">
        <v>45917.802233796298</v>
      </c>
    </row>
    <row r="2990" spans="1:19">
      <c r="A2990" s="540" t="s">
        <v>8126</v>
      </c>
      <c r="B2990" s="541"/>
      <c r="C2990" s="541"/>
      <c r="D2990" s="542">
        <v>30059</v>
      </c>
      <c r="E2990" s="542">
        <v>30059</v>
      </c>
      <c r="F2990" s="542" t="s">
        <v>9409</v>
      </c>
      <c r="G2990" s="540" t="s">
        <v>9410</v>
      </c>
      <c r="H2990" s="542" t="s">
        <v>2469</v>
      </c>
      <c r="I2990" s="542" t="s">
        <v>2469</v>
      </c>
      <c r="J2990" s="542" t="s">
        <v>7421</v>
      </c>
      <c r="K2990" s="540" t="s">
        <v>2478</v>
      </c>
      <c r="L2990" s="540" t="s">
        <v>2478</v>
      </c>
      <c r="M2990" s="540" t="s">
        <v>2478</v>
      </c>
      <c r="N2990" s="540" t="s">
        <v>2478</v>
      </c>
      <c r="O2990" s="540" t="s">
        <v>2478</v>
      </c>
      <c r="P2990" s="540" t="s">
        <v>2478</v>
      </c>
      <c r="Q2990" s="546">
        <v>45040.708333333336</v>
      </c>
      <c r="R2990" s="540" t="s">
        <v>2478</v>
      </c>
      <c r="S2990" s="540" t="s">
        <v>2478</v>
      </c>
    </row>
    <row r="2991" spans="1:19">
      <c r="A2991" s="543" t="s">
        <v>8126</v>
      </c>
      <c r="B2991" s="544"/>
      <c r="C2991" s="544"/>
      <c r="D2991" s="545">
        <v>30059</v>
      </c>
      <c r="E2991" s="545">
        <v>30059</v>
      </c>
      <c r="F2991" s="545" t="s">
        <v>9411</v>
      </c>
      <c r="G2991" s="543" t="s">
        <v>9412</v>
      </c>
      <c r="H2991" s="545" t="s">
        <v>2469</v>
      </c>
      <c r="I2991" s="545" t="s">
        <v>2469</v>
      </c>
      <c r="J2991" s="545" t="s">
        <v>7421</v>
      </c>
      <c r="K2991" s="543" t="s">
        <v>2478</v>
      </c>
      <c r="L2991" s="543" t="s">
        <v>2478</v>
      </c>
      <c r="M2991" s="543" t="s">
        <v>2478</v>
      </c>
      <c r="N2991" s="543" t="s">
        <v>2478</v>
      </c>
      <c r="O2991" s="543" t="s">
        <v>2478</v>
      </c>
      <c r="P2991" s="543" t="s">
        <v>2478</v>
      </c>
      <c r="Q2991" s="547">
        <v>45040.708333333336</v>
      </c>
      <c r="R2991" s="543" t="s">
        <v>2478</v>
      </c>
      <c r="S2991" s="543" t="s">
        <v>2478</v>
      </c>
    </row>
    <row r="2992" spans="1:19">
      <c r="A2992" s="540" t="s">
        <v>8126</v>
      </c>
      <c r="B2992" s="541"/>
      <c r="C2992" s="541"/>
      <c r="D2992" s="542">
        <v>30059</v>
      </c>
      <c r="E2992" s="542">
        <v>30059</v>
      </c>
      <c r="F2992" s="542" t="s">
        <v>9413</v>
      </c>
      <c r="G2992" s="540" t="s">
        <v>9414</v>
      </c>
      <c r="H2992" s="542" t="s">
        <v>2469</v>
      </c>
      <c r="I2992" s="542" t="s">
        <v>2469</v>
      </c>
      <c r="J2992" s="542" t="s">
        <v>7421</v>
      </c>
      <c r="K2992" s="540" t="s">
        <v>2478</v>
      </c>
      <c r="L2992" s="540" t="s">
        <v>2478</v>
      </c>
      <c r="M2992" s="540" t="s">
        <v>2478</v>
      </c>
      <c r="N2992" s="540" t="s">
        <v>2478</v>
      </c>
      <c r="O2992" s="540" t="s">
        <v>2478</v>
      </c>
      <c r="P2992" s="540" t="s">
        <v>2478</v>
      </c>
      <c r="Q2992" s="546">
        <v>45040.708333333336</v>
      </c>
      <c r="R2992" s="540" t="s">
        <v>2478</v>
      </c>
      <c r="S2992" s="540" t="s">
        <v>2478</v>
      </c>
    </row>
    <row r="2993" spans="1:19">
      <c r="A2993" s="543" t="s">
        <v>8126</v>
      </c>
      <c r="B2993" s="544"/>
      <c r="C2993" s="544"/>
      <c r="D2993" s="545">
        <v>30059</v>
      </c>
      <c r="E2993" s="545">
        <v>30059</v>
      </c>
      <c r="F2993" s="545" t="s">
        <v>9415</v>
      </c>
      <c r="G2993" s="543" t="s">
        <v>9416</v>
      </c>
      <c r="H2993" s="545" t="s">
        <v>2469</v>
      </c>
      <c r="I2993" s="545" t="s">
        <v>2469</v>
      </c>
      <c r="J2993" s="545" t="s">
        <v>7421</v>
      </c>
      <c r="K2993" s="543" t="s">
        <v>2478</v>
      </c>
      <c r="L2993" s="543" t="s">
        <v>2478</v>
      </c>
      <c r="M2993" s="543" t="s">
        <v>2478</v>
      </c>
      <c r="N2993" s="543" t="s">
        <v>2478</v>
      </c>
      <c r="O2993" s="543" t="s">
        <v>2478</v>
      </c>
      <c r="P2993" s="543" t="s">
        <v>2478</v>
      </c>
      <c r="Q2993" s="547">
        <v>45040.708333333336</v>
      </c>
      <c r="R2993" s="543" t="s">
        <v>2478</v>
      </c>
      <c r="S2993" s="543" t="s">
        <v>2478</v>
      </c>
    </row>
    <row r="2994" spans="1:19">
      <c r="A2994" s="540" t="s">
        <v>8126</v>
      </c>
      <c r="B2994" s="541"/>
      <c r="C2994" s="541"/>
      <c r="D2994" s="542">
        <v>30059</v>
      </c>
      <c r="E2994" s="542">
        <v>30059</v>
      </c>
      <c r="F2994" s="542" t="s">
        <v>9417</v>
      </c>
      <c r="G2994" s="540" t="s">
        <v>9418</v>
      </c>
      <c r="H2994" s="542" t="s">
        <v>2469</v>
      </c>
      <c r="I2994" s="542" t="s">
        <v>2469</v>
      </c>
      <c r="J2994" s="542" t="s">
        <v>7421</v>
      </c>
      <c r="K2994" s="540" t="s">
        <v>2478</v>
      </c>
      <c r="L2994" s="540" t="s">
        <v>2478</v>
      </c>
      <c r="M2994" s="540" t="s">
        <v>2478</v>
      </c>
      <c r="N2994" s="540" t="s">
        <v>2478</v>
      </c>
      <c r="O2994" s="540" t="s">
        <v>2478</v>
      </c>
      <c r="P2994" s="540" t="s">
        <v>2478</v>
      </c>
      <c r="Q2994" s="546">
        <v>45040.708333333336</v>
      </c>
      <c r="R2994" s="540" t="s">
        <v>2478</v>
      </c>
      <c r="S2994" s="540" t="s">
        <v>2478</v>
      </c>
    </row>
    <row r="2995" spans="1:19">
      <c r="A2995" s="543" t="s">
        <v>8126</v>
      </c>
      <c r="B2995" s="544"/>
      <c r="C2995" s="544"/>
      <c r="D2995" s="545">
        <v>30059</v>
      </c>
      <c r="E2995" s="545">
        <v>30059</v>
      </c>
      <c r="F2995" s="545" t="s">
        <v>9419</v>
      </c>
      <c r="G2995" s="543" t="s">
        <v>9420</v>
      </c>
      <c r="H2995" s="545" t="s">
        <v>2469</v>
      </c>
      <c r="I2995" s="545" t="s">
        <v>2469</v>
      </c>
      <c r="J2995" s="545" t="s">
        <v>7421</v>
      </c>
      <c r="K2995" s="543" t="s">
        <v>2478</v>
      </c>
      <c r="L2995" s="543" t="s">
        <v>2478</v>
      </c>
      <c r="M2995" s="543" t="s">
        <v>2478</v>
      </c>
      <c r="N2995" s="543" t="s">
        <v>2478</v>
      </c>
      <c r="O2995" s="543" t="s">
        <v>2478</v>
      </c>
      <c r="P2995" s="543" t="s">
        <v>2478</v>
      </c>
      <c r="Q2995" s="547">
        <v>45040.708333333336</v>
      </c>
      <c r="R2995" s="543" t="s">
        <v>2478</v>
      </c>
      <c r="S2995" s="543" t="s">
        <v>2478</v>
      </c>
    </row>
    <row r="2996" spans="1:19">
      <c r="A2996" s="540" t="s">
        <v>8126</v>
      </c>
      <c r="B2996" s="541"/>
      <c r="C2996" s="541"/>
      <c r="D2996" s="542">
        <v>30059</v>
      </c>
      <c r="E2996" s="542">
        <v>30059</v>
      </c>
      <c r="F2996" s="542" t="s">
        <v>9421</v>
      </c>
      <c r="G2996" s="540" t="s">
        <v>9422</v>
      </c>
      <c r="H2996" s="542" t="s">
        <v>2469</v>
      </c>
      <c r="I2996" s="542" t="s">
        <v>2469</v>
      </c>
      <c r="J2996" s="542" t="s">
        <v>7421</v>
      </c>
      <c r="K2996" s="540" t="s">
        <v>2478</v>
      </c>
      <c r="L2996" s="540" t="s">
        <v>2478</v>
      </c>
      <c r="M2996" s="540" t="s">
        <v>2478</v>
      </c>
      <c r="N2996" s="540" t="s">
        <v>2478</v>
      </c>
      <c r="O2996" s="540" t="s">
        <v>2478</v>
      </c>
      <c r="P2996" s="540" t="s">
        <v>2478</v>
      </c>
      <c r="Q2996" s="546">
        <v>45040.708333333336</v>
      </c>
      <c r="R2996" s="540" t="s">
        <v>2478</v>
      </c>
      <c r="S2996" s="540" t="s">
        <v>2478</v>
      </c>
    </row>
    <row r="2997" spans="1:19">
      <c r="A2997" s="543" t="s">
        <v>8126</v>
      </c>
      <c r="B2997" s="544"/>
      <c r="C2997" s="544"/>
      <c r="D2997" s="545">
        <v>30059</v>
      </c>
      <c r="E2997" s="545">
        <v>30059</v>
      </c>
      <c r="F2997" s="545" t="s">
        <v>9423</v>
      </c>
      <c r="G2997" s="543" t="s">
        <v>9424</v>
      </c>
      <c r="H2997" s="545" t="s">
        <v>2469</v>
      </c>
      <c r="I2997" s="545" t="s">
        <v>2469</v>
      </c>
      <c r="J2997" s="545" t="s">
        <v>7421</v>
      </c>
      <c r="K2997" s="543" t="s">
        <v>2478</v>
      </c>
      <c r="L2997" s="543" t="s">
        <v>2478</v>
      </c>
      <c r="M2997" s="543" t="s">
        <v>2478</v>
      </c>
      <c r="N2997" s="543" t="s">
        <v>2478</v>
      </c>
      <c r="O2997" s="543" t="s">
        <v>2478</v>
      </c>
      <c r="P2997" s="543" t="s">
        <v>2478</v>
      </c>
      <c r="Q2997" s="547">
        <v>45040.708333333336</v>
      </c>
      <c r="R2997" s="543" t="s">
        <v>2478</v>
      </c>
      <c r="S2997" s="543" t="s">
        <v>2478</v>
      </c>
    </row>
    <row r="2998" spans="1:19">
      <c r="A2998" s="540" t="s">
        <v>8126</v>
      </c>
      <c r="B2998" s="541"/>
      <c r="C2998" s="541"/>
      <c r="D2998" s="542">
        <v>30059</v>
      </c>
      <c r="E2998" s="542">
        <v>30059</v>
      </c>
      <c r="F2998" s="542" t="s">
        <v>9425</v>
      </c>
      <c r="G2998" s="540" t="s">
        <v>9426</v>
      </c>
      <c r="H2998" s="542" t="s">
        <v>2469</v>
      </c>
      <c r="I2998" s="542" t="s">
        <v>2469</v>
      </c>
      <c r="J2998" s="542" t="s">
        <v>7421</v>
      </c>
      <c r="K2998" s="540" t="s">
        <v>2478</v>
      </c>
      <c r="L2998" s="540" t="s">
        <v>2478</v>
      </c>
      <c r="M2998" s="540" t="s">
        <v>2478</v>
      </c>
      <c r="N2998" s="540" t="s">
        <v>2478</v>
      </c>
      <c r="O2998" s="540" t="s">
        <v>2478</v>
      </c>
      <c r="P2998" s="540" t="s">
        <v>2478</v>
      </c>
      <c r="Q2998" s="546">
        <v>45040.708333333336</v>
      </c>
      <c r="R2998" s="540" t="s">
        <v>2478</v>
      </c>
      <c r="S2998" s="540" t="s">
        <v>2478</v>
      </c>
    </row>
    <row r="2999" spans="1:19">
      <c r="A2999" s="543" t="s">
        <v>8126</v>
      </c>
      <c r="B2999" s="544"/>
      <c r="C2999" s="544"/>
      <c r="D2999" s="545">
        <v>30059</v>
      </c>
      <c r="E2999" s="545">
        <v>30059</v>
      </c>
      <c r="F2999" s="545" t="s">
        <v>9427</v>
      </c>
      <c r="G2999" s="543" t="s">
        <v>9428</v>
      </c>
      <c r="H2999" s="545" t="s">
        <v>2469</v>
      </c>
      <c r="I2999" s="545" t="s">
        <v>2469</v>
      </c>
      <c r="J2999" s="545" t="s">
        <v>7421</v>
      </c>
      <c r="K2999" s="543" t="s">
        <v>8966</v>
      </c>
      <c r="L2999" s="543" t="s">
        <v>2478</v>
      </c>
      <c r="M2999" s="543" t="s">
        <v>2478</v>
      </c>
      <c r="N2999" s="543" t="s">
        <v>2478</v>
      </c>
      <c r="O2999" s="543" t="s">
        <v>2478</v>
      </c>
      <c r="P2999" s="543" t="s">
        <v>2478</v>
      </c>
      <c r="Q2999" s="547">
        <v>45040.708333333336</v>
      </c>
      <c r="R2999" s="543" t="s">
        <v>2478</v>
      </c>
      <c r="S2999" s="543" t="s">
        <v>2478</v>
      </c>
    </row>
    <row r="3000" spans="1:19">
      <c r="A3000" s="540" t="s">
        <v>8126</v>
      </c>
      <c r="B3000" s="541"/>
      <c r="C3000" s="541"/>
      <c r="D3000" s="542">
        <v>30059</v>
      </c>
      <c r="E3000" s="542">
        <v>30059</v>
      </c>
      <c r="F3000" s="542" t="s">
        <v>9429</v>
      </c>
      <c r="G3000" s="540" t="s">
        <v>9430</v>
      </c>
      <c r="H3000" s="542" t="s">
        <v>2469</v>
      </c>
      <c r="I3000" s="542" t="s">
        <v>2469</v>
      </c>
      <c r="J3000" s="542" t="s">
        <v>7421</v>
      </c>
      <c r="K3000" s="540" t="s">
        <v>2478</v>
      </c>
      <c r="L3000" s="540" t="s">
        <v>2478</v>
      </c>
      <c r="M3000" s="540" t="s">
        <v>2478</v>
      </c>
      <c r="N3000" s="540" t="s">
        <v>2478</v>
      </c>
      <c r="O3000" s="540" t="s">
        <v>2478</v>
      </c>
      <c r="P3000" s="540" t="s">
        <v>2478</v>
      </c>
      <c r="Q3000" s="546">
        <v>45040.708333333336</v>
      </c>
      <c r="R3000" s="540" t="s">
        <v>2478</v>
      </c>
      <c r="S3000" s="540" t="s">
        <v>2478</v>
      </c>
    </row>
    <row r="3001" spans="1:19">
      <c r="A3001" s="543" t="s">
        <v>8126</v>
      </c>
      <c r="B3001" s="544"/>
      <c r="C3001" s="544"/>
      <c r="D3001" s="545">
        <v>30059</v>
      </c>
      <c r="E3001" s="545">
        <v>30059</v>
      </c>
      <c r="F3001" s="545" t="s">
        <v>9431</v>
      </c>
      <c r="G3001" s="543" t="s">
        <v>9432</v>
      </c>
      <c r="H3001" s="545" t="s">
        <v>2469</v>
      </c>
      <c r="I3001" s="545" t="s">
        <v>2469</v>
      </c>
      <c r="J3001" s="545" t="s">
        <v>7421</v>
      </c>
      <c r="K3001" s="543" t="s">
        <v>8859</v>
      </c>
      <c r="L3001" s="543" t="s">
        <v>2478</v>
      </c>
      <c r="M3001" s="543" t="s">
        <v>2478</v>
      </c>
      <c r="N3001" s="543" t="s">
        <v>2478</v>
      </c>
      <c r="O3001" s="543" t="s">
        <v>2478</v>
      </c>
      <c r="P3001" s="543" t="s">
        <v>2478</v>
      </c>
      <c r="Q3001" s="547">
        <v>45040.708333333336</v>
      </c>
      <c r="R3001" s="543" t="s">
        <v>2478</v>
      </c>
      <c r="S3001" s="543" t="s">
        <v>2478</v>
      </c>
    </row>
    <row r="3002" spans="1:19">
      <c r="A3002" s="540" t="s">
        <v>8126</v>
      </c>
      <c r="B3002" s="541"/>
      <c r="C3002" s="541"/>
      <c r="D3002" s="542">
        <v>30059</v>
      </c>
      <c r="E3002" s="542">
        <v>30059</v>
      </c>
      <c r="F3002" s="542" t="s">
        <v>9433</v>
      </c>
      <c r="G3002" s="540" t="s">
        <v>9434</v>
      </c>
      <c r="H3002" s="542" t="s">
        <v>2469</v>
      </c>
      <c r="I3002" s="542" t="s">
        <v>2469</v>
      </c>
      <c r="J3002" s="542" t="s">
        <v>7421</v>
      </c>
      <c r="K3002" s="540" t="s">
        <v>8859</v>
      </c>
      <c r="L3002" s="540" t="s">
        <v>2478</v>
      </c>
      <c r="M3002" s="540" t="s">
        <v>2478</v>
      </c>
      <c r="N3002" s="540" t="s">
        <v>2478</v>
      </c>
      <c r="O3002" s="540" t="s">
        <v>2478</v>
      </c>
      <c r="P3002" s="540" t="s">
        <v>2478</v>
      </c>
      <c r="Q3002" s="546">
        <v>45040.708333333336</v>
      </c>
      <c r="R3002" s="540" t="s">
        <v>2478</v>
      </c>
      <c r="S3002" s="540" t="s">
        <v>2478</v>
      </c>
    </row>
    <row r="3003" spans="1:19">
      <c r="A3003" s="543" t="s">
        <v>8126</v>
      </c>
      <c r="B3003" s="544"/>
      <c r="C3003" s="544"/>
      <c r="D3003" s="545">
        <v>30059</v>
      </c>
      <c r="E3003" s="545">
        <v>30059</v>
      </c>
      <c r="F3003" s="545" t="s">
        <v>9435</v>
      </c>
      <c r="G3003" s="543" t="s">
        <v>9436</v>
      </c>
      <c r="H3003" s="545" t="s">
        <v>2469</v>
      </c>
      <c r="I3003" s="545" t="s">
        <v>2469</v>
      </c>
      <c r="J3003" s="545" t="s">
        <v>7421</v>
      </c>
      <c r="K3003" s="543" t="s">
        <v>8859</v>
      </c>
      <c r="L3003" s="543" t="s">
        <v>2478</v>
      </c>
      <c r="M3003" s="543" t="s">
        <v>2478</v>
      </c>
      <c r="N3003" s="543" t="s">
        <v>2478</v>
      </c>
      <c r="O3003" s="543" t="s">
        <v>2478</v>
      </c>
      <c r="P3003" s="543" t="s">
        <v>2478</v>
      </c>
      <c r="Q3003" s="547">
        <v>45040.708333333336</v>
      </c>
      <c r="R3003" s="543" t="s">
        <v>2478</v>
      </c>
      <c r="S3003" s="543" t="s">
        <v>2478</v>
      </c>
    </row>
    <row r="3004" spans="1:19">
      <c r="A3004" s="540" t="s">
        <v>8126</v>
      </c>
      <c r="B3004" s="541"/>
      <c r="C3004" s="541"/>
      <c r="D3004" s="542">
        <v>30059</v>
      </c>
      <c r="E3004" s="542">
        <v>30059</v>
      </c>
      <c r="F3004" s="542" t="s">
        <v>9437</v>
      </c>
      <c r="G3004" s="540" t="s">
        <v>9438</v>
      </c>
      <c r="H3004" s="542" t="s">
        <v>2469</v>
      </c>
      <c r="I3004" s="542" t="s">
        <v>2469</v>
      </c>
      <c r="J3004" s="542" t="s">
        <v>7421</v>
      </c>
      <c r="K3004" s="540" t="s">
        <v>8859</v>
      </c>
      <c r="L3004" s="540" t="s">
        <v>2478</v>
      </c>
      <c r="M3004" s="540" t="s">
        <v>2478</v>
      </c>
      <c r="N3004" s="540" t="s">
        <v>2478</v>
      </c>
      <c r="O3004" s="540" t="s">
        <v>2478</v>
      </c>
      <c r="P3004" s="540" t="s">
        <v>2478</v>
      </c>
      <c r="Q3004" s="546">
        <v>45040.708333333336</v>
      </c>
      <c r="R3004" s="540" t="s">
        <v>2478</v>
      </c>
      <c r="S3004" s="540" t="s">
        <v>2478</v>
      </c>
    </row>
    <row r="3005" spans="1:19">
      <c r="A3005" s="543" t="s">
        <v>8126</v>
      </c>
      <c r="B3005" s="544"/>
      <c r="C3005" s="544"/>
      <c r="D3005" s="545">
        <v>30059</v>
      </c>
      <c r="E3005" s="545">
        <v>30059</v>
      </c>
      <c r="F3005" s="545" t="s">
        <v>9439</v>
      </c>
      <c r="G3005" s="543" t="s">
        <v>9440</v>
      </c>
      <c r="H3005" s="545" t="s">
        <v>2469</v>
      </c>
      <c r="I3005" s="545" t="s">
        <v>2469</v>
      </c>
      <c r="J3005" s="545" t="s">
        <v>7421</v>
      </c>
      <c r="K3005" s="543" t="s">
        <v>2478</v>
      </c>
      <c r="L3005" s="543" t="s">
        <v>2478</v>
      </c>
      <c r="M3005" s="543" t="s">
        <v>2478</v>
      </c>
      <c r="N3005" s="543" t="s">
        <v>2478</v>
      </c>
      <c r="O3005" s="543" t="s">
        <v>2478</v>
      </c>
      <c r="P3005" s="543" t="s">
        <v>2478</v>
      </c>
      <c r="Q3005" s="547">
        <v>45040.708333333336</v>
      </c>
      <c r="R3005" s="543" t="s">
        <v>2478</v>
      </c>
      <c r="S3005" s="543" t="s">
        <v>2478</v>
      </c>
    </row>
    <row r="3006" spans="1:19">
      <c r="A3006" s="540" t="s">
        <v>8126</v>
      </c>
      <c r="B3006" s="541"/>
      <c r="C3006" s="541"/>
      <c r="D3006" s="542">
        <v>30059</v>
      </c>
      <c r="E3006" s="542">
        <v>30059</v>
      </c>
      <c r="F3006" s="542" t="s">
        <v>9441</v>
      </c>
      <c r="G3006" s="540" t="s">
        <v>9442</v>
      </c>
      <c r="H3006" s="542" t="s">
        <v>2469</v>
      </c>
      <c r="I3006" s="542" t="s">
        <v>2469</v>
      </c>
      <c r="J3006" s="542" t="s">
        <v>7421</v>
      </c>
      <c r="K3006" s="540" t="s">
        <v>8859</v>
      </c>
      <c r="L3006" s="540" t="s">
        <v>2478</v>
      </c>
      <c r="M3006" s="540" t="s">
        <v>2478</v>
      </c>
      <c r="N3006" s="540" t="s">
        <v>2478</v>
      </c>
      <c r="O3006" s="540" t="s">
        <v>2478</v>
      </c>
      <c r="P3006" s="540" t="s">
        <v>2478</v>
      </c>
      <c r="Q3006" s="546">
        <v>45040.708333333336</v>
      </c>
      <c r="R3006" s="540" t="s">
        <v>2478</v>
      </c>
      <c r="S3006" s="540" t="s">
        <v>2478</v>
      </c>
    </row>
    <row r="3007" spans="1:19">
      <c r="A3007" s="543" t="s">
        <v>8126</v>
      </c>
      <c r="B3007" s="544"/>
      <c r="C3007" s="544"/>
      <c r="D3007" s="545">
        <v>30059</v>
      </c>
      <c r="E3007" s="545">
        <v>30059</v>
      </c>
      <c r="F3007" s="545" t="s">
        <v>9443</v>
      </c>
      <c r="G3007" s="543" t="s">
        <v>9444</v>
      </c>
      <c r="H3007" s="545" t="s">
        <v>2469</v>
      </c>
      <c r="I3007" s="545" t="s">
        <v>2469</v>
      </c>
      <c r="J3007" s="545" t="s">
        <v>7421</v>
      </c>
      <c r="K3007" s="543" t="s">
        <v>2478</v>
      </c>
      <c r="L3007" s="543" t="s">
        <v>2478</v>
      </c>
      <c r="M3007" s="543" t="s">
        <v>2478</v>
      </c>
      <c r="N3007" s="543" t="s">
        <v>2478</v>
      </c>
      <c r="O3007" s="543" t="s">
        <v>2478</v>
      </c>
      <c r="P3007" s="543" t="s">
        <v>2478</v>
      </c>
      <c r="Q3007" s="547">
        <v>45040.708333333336</v>
      </c>
      <c r="R3007" s="543" t="s">
        <v>2478</v>
      </c>
      <c r="S3007" s="543" t="s">
        <v>2478</v>
      </c>
    </row>
    <row r="3008" spans="1:19">
      <c r="A3008" s="540" t="s">
        <v>8126</v>
      </c>
      <c r="B3008" s="541"/>
      <c r="C3008" s="541"/>
      <c r="D3008" s="542">
        <v>30059</v>
      </c>
      <c r="E3008" s="542">
        <v>30059</v>
      </c>
      <c r="F3008" s="542" t="s">
        <v>9445</v>
      </c>
      <c r="G3008" s="540" t="s">
        <v>9446</v>
      </c>
      <c r="H3008" s="542" t="s">
        <v>2469</v>
      </c>
      <c r="I3008" s="542" t="s">
        <v>2469</v>
      </c>
      <c r="J3008" s="542" t="s">
        <v>7421</v>
      </c>
      <c r="K3008" s="540" t="s">
        <v>8859</v>
      </c>
      <c r="L3008" s="540" t="s">
        <v>2478</v>
      </c>
      <c r="M3008" s="540" t="s">
        <v>2478</v>
      </c>
      <c r="N3008" s="540" t="s">
        <v>2478</v>
      </c>
      <c r="O3008" s="540" t="s">
        <v>2478</v>
      </c>
      <c r="P3008" s="540" t="s">
        <v>2478</v>
      </c>
      <c r="Q3008" s="546">
        <v>45040.708333333336</v>
      </c>
      <c r="R3008" s="540" t="s">
        <v>2478</v>
      </c>
      <c r="S3008" s="540" t="s">
        <v>2478</v>
      </c>
    </row>
    <row r="3009" spans="1:19">
      <c r="A3009" s="543" t="s">
        <v>8126</v>
      </c>
      <c r="B3009" s="544"/>
      <c r="C3009" s="544"/>
      <c r="D3009" s="545">
        <v>30059</v>
      </c>
      <c r="E3009" s="545">
        <v>30059</v>
      </c>
      <c r="F3009" s="545" t="s">
        <v>9447</v>
      </c>
      <c r="G3009" s="543" t="s">
        <v>9448</v>
      </c>
      <c r="H3009" s="545" t="s">
        <v>2469</v>
      </c>
      <c r="I3009" s="545" t="s">
        <v>2469</v>
      </c>
      <c r="J3009" s="545" t="s">
        <v>7421</v>
      </c>
      <c r="K3009" s="543" t="s">
        <v>8859</v>
      </c>
      <c r="L3009" s="543" t="s">
        <v>2478</v>
      </c>
      <c r="M3009" s="543" t="s">
        <v>2478</v>
      </c>
      <c r="N3009" s="543" t="s">
        <v>2478</v>
      </c>
      <c r="O3009" s="543" t="s">
        <v>2478</v>
      </c>
      <c r="P3009" s="543" t="s">
        <v>2478</v>
      </c>
      <c r="Q3009" s="547">
        <v>45040.708333333336</v>
      </c>
      <c r="R3009" s="543" t="s">
        <v>2478</v>
      </c>
      <c r="S3009" s="543" t="s">
        <v>2478</v>
      </c>
    </row>
    <row r="3010" spans="1:19">
      <c r="A3010" s="540" t="s">
        <v>8126</v>
      </c>
      <c r="B3010" s="541"/>
      <c r="C3010" s="541"/>
      <c r="D3010" s="542">
        <v>30059</v>
      </c>
      <c r="E3010" s="542">
        <v>30059</v>
      </c>
      <c r="F3010" s="542" t="s">
        <v>9449</v>
      </c>
      <c r="G3010" s="540" t="s">
        <v>9450</v>
      </c>
      <c r="H3010" s="542" t="s">
        <v>2469</v>
      </c>
      <c r="I3010" s="542" t="s">
        <v>2469</v>
      </c>
      <c r="J3010" s="542" t="s">
        <v>7421</v>
      </c>
      <c r="K3010" s="540" t="s">
        <v>2478</v>
      </c>
      <c r="L3010" s="540" t="s">
        <v>2478</v>
      </c>
      <c r="M3010" s="540" t="s">
        <v>2478</v>
      </c>
      <c r="N3010" s="540" t="s">
        <v>2478</v>
      </c>
      <c r="O3010" s="540" t="s">
        <v>2478</v>
      </c>
      <c r="P3010" s="540" t="s">
        <v>2478</v>
      </c>
      <c r="Q3010" s="546">
        <v>45040.708333333336</v>
      </c>
      <c r="R3010" s="540" t="s">
        <v>2478</v>
      </c>
      <c r="S3010" s="540" t="s">
        <v>2478</v>
      </c>
    </row>
    <row r="3011" spans="1:19">
      <c r="A3011" s="543" t="s">
        <v>8126</v>
      </c>
      <c r="B3011" s="544"/>
      <c r="C3011" s="544"/>
      <c r="D3011" s="545">
        <v>30059</v>
      </c>
      <c r="E3011" s="545">
        <v>30059</v>
      </c>
      <c r="F3011" s="545" t="s">
        <v>9451</v>
      </c>
      <c r="G3011" s="543" t="s">
        <v>9452</v>
      </c>
      <c r="H3011" s="545" t="s">
        <v>2469</v>
      </c>
      <c r="I3011" s="545" t="s">
        <v>2469</v>
      </c>
      <c r="J3011" s="545" t="s">
        <v>7421</v>
      </c>
      <c r="K3011" s="543" t="s">
        <v>2478</v>
      </c>
      <c r="L3011" s="543" t="s">
        <v>2478</v>
      </c>
      <c r="M3011" s="543" t="s">
        <v>2478</v>
      </c>
      <c r="N3011" s="543" t="s">
        <v>2478</v>
      </c>
      <c r="O3011" s="543" t="s">
        <v>2478</v>
      </c>
      <c r="P3011" s="543" t="s">
        <v>2478</v>
      </c>
      <c r="Q3011" s="547">
        <v>45040.708333333336</v>
      </c>
      <c r="R3011" s="543" t="s">
        <v>2478</v>
      </c>
      <c r="S3011" s="543" t="s">
        <v>2478</v>
      </c>
    </row>
    <row r="3012" spans="1:19">
      <c r="A3012" s="540" t="s">
        <v>8126</v>
      </c>
      <c r="B3012" s="541"/>
      <c r="C3012" s="541"/>
      <c r="D3012" s="542">
        <v>30059</v>
      </c>
      <c r="E3012" s="542">
        <v>30059</v>
      </c>
      <c r="F3012" s="542" t="s">
        <v>9453</v>
      </c>
      <c r="G3012" s="540" t="s">
        <v>9454</v>
      </c>
      <c r="H3012" s="542" t="s">
        <v>2469</v>
      </c>
      <c r="I3012" s="542" t="s">
        <v>2469</v>
      </c>
      <c r="J3012" s="542" t="s">
        <v>7421</v>
      </c>
      <c r="K3012" s="540" t="s">
        <v>8859</v>
      </c>
      <c r="L3012" s="540" t="s">
        <v>2478</v>
      </c>
      <c r="M3012" s="540" t="s">
        <v>2478</v>
      </c>
      <c r="N3012" s="540" t="s">
        <v>2478</v>
      </c>
      <c r="O3012" s="540" t="s">
        <v>2478</v>
      </c>
      <c r="P3012" s="540" t="s">
        <v>2478</v>
      </c>
      <c r="Q3012" s="546">
        <v>45040.708333333336</v>
      </c>
      <c r="R3012" s="540" t="s">
        <v>2478</v>
      </c>
      <c r="S3012" s="540" t="s">
        <v>2478</v>
      </c>
    </row>
    <row r="3013" spans="1:19">
      <c r="A3013" s="543" t="s">
        <v>8126</v>
      </c>
      <c r="B3013" s="544"/>
      <c r="C3013" s="544"/>
      <c r="D3013" s="545">
        <v>30059</v>
      </c>
      <c r="E3013" s="545">
        <v>30059</v>
      </c>
      <c r="F3013" s="545" t="s">
        <v>9455</v>
      </c>
      <c r="G3013" s="543" t="s">
        <v>9456</v>
      </c>
      <c r="H3013" s="545" t="s">
        <v>2469</v>
      </c>
      <c r="I3013" s="545" t="s">
        <v>2469</v>
      </c>
      <c r="J3013" s="545" t="s">
        <v>7421</v>
      </c>
      <c r="K3013" s="543" t="s">
        <v>2478</v>
      </c>
      <c r="L3013" s="543" t="s">
        <v>2478</v>
      </c>
      <c r="M3013" s="543" t="s">
        <v>2478</v>
      </c>
      <c r="N3013" s="543" t="s">
        <v>2478</v>
      </c>
      <c r="O3013" s="543" t="s">
        <v>2478</v>
      </c>
      <c r="P3013" s="543" t="s">
        <v>2478</v>
      </c>
      <c r="Q3013" s="547">
        <v>45040.708333333336</v>
      </c>
      <c r="R3013" s="543" t="s">
        <v>2478</v>
      </c>
      <c r="S3013" s="543" t="s">
        <v>2478</v>
      </c>
    </row>
    <row r="3014" spans="1:19">
      <c r="A3014" s="540" t="s">
        <v>8126</v>
      </c>
      <c r="B3014" s="541"/>
      <c r="C3014" s="541"/>
      <c r="D3014" s="542">
        <v>30059</v>
      </c>
      <c r="E3014" s="542">
        <v>30059</v>
      </c>
      <c r="F3014" s="542" t="s">
        <v>9457</v>
      </c>
      <c r="G3014" s="540" t="s">
        <v>9458</v>
      </c>
      <c r="H3014" s="542" t="s">
        <v>2469</v>
      </c>
      <c r="I3014" s="542" t="s">
        <v>2469</v>
      </c>
      <c r="J3014" s="542" t="s">
        <v>7421</v>
      </c>
      <c r="K3014" s="540" t="s">
        <v>2478</v>
      </c>
      <c r="L3014" s="540" t="s">
        <v>2478</v>
      </c>
      <c r="M3014" s="540" t="s">
        <v>2478</v>
      </c>
      <c r="N3014" s="540" t="s">
        <v>2478</v>
      </c>
      <c r="O3014" s="540" t="s">
        <v>2478</v>
      </c>
      <c r="P3014" s="540" t="s">
        <v>2478</v>
      </c>
      <c r="Q3014" s="546">
        <v>45040.708333333336</v>
      </c>
      <c r="R3014" s="540" t="s">
        <v>2478</v>
      </c>
      <c r="S3014" s="540" t="s">
        <v>2478</v>
      </c>
    </row>
    <row r="3015" spans="1:19">
      <c r="A3015" s="543" t="s">
        <v>8126</v>
      </c>
      <c r="B3015" s="544"/>
      <c r="C3015" s="544"/>
      <c r="D3015" s="545">
        <v>30059</v>
      </c>
      <c r="E3015" s="545">
        <v>30059</v>
      </c>
      <c r="F3015" s="545" t="s">
        <v>9459</v>
      </c>
      <c r="G3015" s="543" t="s">
        <v>9460</v>
      </c>
      <c r="H3015" s="545" t="s">
        <v>2469</v>
      </c>
      <c r="I3015" s="545" t="s">
        <v>2469</v>
      </c>
      <c r="J3015" s="545" t="s">
        <v>7421</v>
      </c>
      <c r="K3015" s="543" t="s">
        <v>2478</v>
      </c>
      <c r="L3015" s="543" t="s">
        <v>2478</v>
      </c>
      <c r="M3015" s="543" t="s">
        <v>2478</v>
      </c>
      <c r="N3015" s="543" t="s">
        <v>2478</v>
      </c>
      <c r="O3015" s="543" t="s">
        <v>2478</v>
      </c>
      <c r="P3015" s="543" t="s">
        <v>2478</v>
      </c>
      <c r="Q3015" s="547">
        <v>45040.708333333336</v>
      </c>
      <c r="R3015" s="543" t="s">
        <v>2478</v>
      </c>
      <c r="S3015" s="543" t="s">
        <v>2478</v>
      </c>
    </row>
    <row r="3016" spans="1:19">
      <c r="A3016" s="540" t="s">
        <v>8126</v>
      </c>
      <c r="B3016" s="541"/>
      <c r="C3016" s="541"/>
      <c r="D3016" s="542">
        <v>30059</v>
      </c>
      <c r="E3016" s="542">
        <v>30059</v>
      </c>
      <c r="F3016" s="542" t="s">
        <v>9461</v>
      </c>
      <c r="G3016" s="540" t="s">
        <v>9462</v>
      </c>
      <c r="H3016" s="542" t="s">
        <v>2469</v>
      </c>
      <c r="I3016" s="542" t="s">
        <v>2469</v>
      </c>
      <c r="J3016" s="542" t="s">
        <v>7421</v>
      </c>
      <c r="K3016" s="540" t="s">
        <v>2478</v>
      </c>
      <c r="L3016" s="540" t="s">
        <v>2478</v>
      </c>
      <c r="M3016" s="540" t="s">
        <v>2478</v>
      </c>
      <c r="N3016" s="540" t="s">
        <v>2478</v>
      </c>
      <c r="O3016" s="540" t="s">
        <v>2478</v>
      </c>
      <c r="P3016" s="540" t="s">
        <v>2478</v>
      </c>
      <c r="Q3016" s="546">
        <v>45040.708333333336</v>
      </c>
      <c r="R3016" s="540" t="s">
        <v>2478</v>
      </c>
      <c r="S3016" s="540" t="s">
        <v>2478</v>
      </c>
    </row>
    <row r="3017" spans="1:19">
      <c r="A3017" s="543" t="s">
        <v>8126</v>
      </c>
      <c r="B3017" s="544"/>
      <c r="C3017" s="544"/>
      <c r="D3017" s="545">
        <v>30059</v>
      </c>
      <c r="E3017" s="545">
        <v>30059</v>
      </c>
      <c r="F3017" s="545" t="s">
        <v>9463</v>
      </c>
      <c r="G3017" s="543" t="s">
        <v>9464</v>
      </c>
      <c r="H3017" s="545" t="s">
        <v>2469</v>
      </c>
      <c r="I3017" s="545" t="s">
        <v>2469</v>
      </c>
      <c r="J3017" s="545" t="s">
        <v>7421</v>
      </c>
      <c r="K3017" s="543" t="s">
        <v>2478</v>
      </c>
      <c r="L3017" s="543" t="s">
        <v>2478</v>
      </c>
      <c r="M3017" s="543" t="s">
        <v>2478</v>
      </c>
      <c r="N3017" s="543" t="s">
        <v>2478</v>
      </c>
      <c r="O3017" s="543" t="s">
        <v>2478</v>
      </c>
      <c r="P3017" s="543" t="s">
        <v>2478</v>
      </c>
      <c r="Q3017" s="547">
        <v>45040.708333333336</v>
      </c>
      <c r="R3017" s="543" t="s">
        <v>2478</v>
      </c>
      <c r="S3017" s="543" t="s">
        <v>2478</v>
      </c>
    </row>
    <row r="3018" spans="1:19">
      <c r="A3018" s="540" t="s">
        <v>8126</v>
      </c>
      <c r="B3018" s="541"/>
      <c r="C3018" s="541"/>
      <c r="D3018" s="542">
        <v>30059</v>
      </c>
      <c r="E3018" s="542">
        <v>30059</v>
      </c>
      <c r="F3018" s="542" t="s">
        <v>9465</v>
      </c>
      <c r="G3018" s="540" t="s">
        <v>9466</v>
      </c>
      <c r="H3018" s="542" t="s">
        <v>2469</v>
      </c>
      <c r="I3018" s="542" t="s">
        <v>2469</v>
      </c>
      <c r="J3018" s="542" t="s">
        <v>7421</v>
      </c>
      <c r="K3018" s="540" t="s">
        <v>2478</v>
      </c>
      <c r="L3018" s="540" t="s">
        <v>2478</v>
      </c>
      <c r="M3018" s="540" t="s">
        <v>2478</v>
      </c>
      <c r="N3018" s="540" t="s">
        <v>2478</v>
      </c>
      <c r="O3018" s="540" t="s">
        <v>2478</v>
      </c>
      <c r="P3018" s="540" t="s">
        <v>2478</v>
      </c>
      <c r="Q3018" s="546">
        <v>45040.708333333336</v>
      </c>
      <c r="R3018" s="540" t="s">
        <v>2478</v>
      </c>
      <c r="S3018" s="540" t="s">
        <v>2478</v>
      </c>
    </row>
    <row r="3019" spans="1:19">
      <c r="A3019" s="543" t="s">
        <v>8126</v>
      </c>
      <c r="B3019" s="544"/>
      <c r="C3019" s="544"/>
      <c r="D3019" s="545">
        <v>30059</v>
      </c>
      <c r="E3019" s="545">
        <v>30059</v>
      </c>
      <c r="F3019" s="545" t="s">
        <v>9467</v>
      </c>
      <c r="G3019" s="543" t="s">
        <v>9468</v>
      </c>
      <c r="H3019" s="545" t="s">
        <v>2469</v>
      </c>
      <c r="I3019" s="545" t="s">
        <v>2469</v>
      </c>
      <c r="J3019" s="545" t="s">
        <v>7421</v>
      </c>
      <c r="K3019" s="543" t="s">
        <v>2478</v>
      </c>
      <c r="L3019" s="543" t="s">
        <v>2478</v>
      </c>
      <c r="M3019" s="543" t="s">
        <v>2478</v>
      </c>
      <c r="N3019" s="543" t="s">
        <v>2478</v>
      </c>
      <c r="O3019" s="543" t="s">
        <v>2478</v>
      </c>
      <c r="P3019" s="543" t="s">
        <v>2478</v>
      </c>
      <c r="Q3019" s="547">
        <v>45040.708333333336</v>
      </c>
      <c r="R3019" s="543" t="s">
        <v>2478</v>
      </c>
      <c r="S3019" s="543" t="s">
        <v>2478</v>
      </c>
    </row>
    <row r="3020" spans="1:19">
      <c r="A3020" s="540" t="s">
        <v>8126</v>
      </c>
      <c r="B3020" s="541"/>
      <c r="C3020" s="541"/>
      <c r="D3020" s="542">
        <v>30059</v>
      </c>
      <c r="E3020" s="542">
        <v>30059</v>
      </c>
      <c r="F3020" s="542" t="s">
        <v>9469</v>
      </c>
      <c r="G3020" s="540" t="s">
        <v>9470</v>
      </c>
      <c r="H3020" s="542" t="s">
        <v>2469</v>
      </c>
      <c r="I3020" s="542" t="s">
        <v>2469</v>
      </c>
      <c r="J3020" s="542" t="s">
        <v>7421</v>
      </c>
      <c r="K3020" s="540" t="s">
        <v>2478</v>
      </c>
      <c r="L3020" s="540" t="s">
        <v>2478</v>
      </c>
      <c r="M3020" s="540" t="s">
        <v>2478</v>
      </c>
      <c r="N3020" s="540" t="s">
        <v>2478</v>
      </c>
      <c r="O3020" s="540" t="s">
        <v>2478</v>
      </c>
      <c r="P3020" s="540" t="s">
        <v>2478</v>
      </c>
      <c r="Q3020" s="546">
        <v>45040.708333333336</v>
      </c>
      <c r="R3020" s="540" t="s">
        <v>2478</v>
      </c>
      <c r="S3020" s="540" t="s">
        <v>2478</v>
      </c>
    </row>
    <row r="3021" spans="1:19">
      <c r="A3021" s="543" t="s">
        <v>8126</v>
      </c>
      <c r="B3021" s="544"/>
      <c r="C3021" s="544"/>
      <c r="D3021" s="545">
        <v>30059</v>
      </c>
      <c r="E3021" s="545">
        <v>30059</v>
      </c>
      <c r="F3021" s="545" t="s">
        <v>9471</v>
      </c>
      <c r="G3021" s="543" t="s">
        <v>9472</v>
      </c>
      <c r="H3021" s="545" t="s">
        <v>2469</v>
      </c>
      <c r="I3021" s="545" t="s">
        <v>2469</v>
      </c>
      <c r="J3021" s="545" t="s">
        <v>7421</v>
      </c>
      <c r="K3021" s="543" t="s">
        <v>8859</v>
      </c>
      <c r="L3021" s="543" t="s">
        <v>2478</v>
      </c>
      <c r="M3021" s="543" t="s">
        <v>2478</v>
      </c>
      <c r="N3021" s="543" t="s">
        <v>2478</v>
      </c>
      <c r="O3021" s="543" t="s">
        <v>2478</v>
      </c>
      <c r="P3021" s="543" t="s">
        <v>2478</v>
      </c>
      <c r="Q3021" s="547">
        <v>45040.708333333336</v>
      </c>
      <c r="R3021" s="543" t="s">
        <v>2478</v>
      </c>
      <c r="S3021" s="543" t="s">
        <v>2478</v>
      </c>
    </row>
    <row r="3022" spans="1:19">
      <c r="A3022" s="540" t="s">
        <v>8126</v>
      </c>
      <c r="B3022" s="541"/>
      <c r="C3022" s="541"/>
      <c r="D3022" s="542">
        <v>30059</v>
      </c>
      <c r="E3022" s="542">
        <v>30059</v>
      </c>
      <c r="F3022" s="542" t="s">
        <v>9473</v>
      </c>
      <c r="G3022" s="540" t="s">
        <v>9474</v>
      </c>
      <c r="H3022" s="542" t="s">
        <v>2469</v>
      </c>
      <c r="I3022" s="542" t="s">
        <v>2469</v>
      </c>
      <c r="J3022" s="542" t="s">
        <v>7421</v>
      </c>
      <c r="K3022" s="540" t="s">
        <v>2478</v>
      </c>
      <c r="L3022" s="540" t="s">
        <v>2478</v>
      </c>
      <c r="M3022" s="540" t="s">
        <v>2478</v>
      </c>
      <c r="N3022" s="540" t="s">
        <v>2478</v>
      </c>
      <c r="O3022" s="540" t="s">
        <v>2478</v>
      </c>
      <c r="P3022" s="540" t="s">
        <v>2478</v>
      </c>
      <c r="Q3022" s="546">
        <v>45040.708333333336</v>
      </c>
      <c r="R3022" s="540" t="s">
        <v>2478</v>
      </c>
      <c r="S3022" s="540" t="s">
        <v>2478</v>
      </c>
    </row>
    <row r="3023" spans="1:19">
      <c r="A3023" s="543" t="s">
        <v>8126</v>
      </c>
      <c r="B3023" s="544"/>
      <c r="C3023" s="544"/>
      <c r="D3023" s="545">
        <v>30059</v>
      </c>
      <c r="E3023" s="545">
        <v>30059</v>
      </c>
      <c r="F3023" s="545" t="s">
        <v>9475</v>
      </c>
      <c r="G3023" s="543" t="s">
        <v>9476</v>
      </c>
      <c r="H3023" s="545" t="s">
        <v>2469</v>
      </c>
      <c r="I3023" s="545" t="s">
        <v>2469</v>
      </c>
      <c r="J3023" s="545" t="s">
        <v>7421</v>
      </c>
      <c r="K3023" s="543" t="s">
        <v>2478</v>
      </c>
      <c r="L3023" s="543" t="s">
        <v>2478</v>
      </c>
      <c r="M3023" s="543" t="s">
        <v>2478</v>
      </c>
      <c r="N3023" s="543" t="s">
        <v>2478</v>
      </c>
      <c r="O3023" s="543" t="s">
        <v>2478</v>
      </c>
      <c r="P3023" s="543" t="s">
        <v>2478</v>
      </c>
      <c r="Q3023" s="547">
        <v>45040.708333333336</v>
      </c>
      <c r="R3023" s="543" t="s">
        <v>2478</v>
      </c>
      <c r="S3023" s="543" t="s">
        <v>2478</v>
      </c>
    </row>
    <row r="3024" spans="1:19">
      <c r="A3024" s="540" t="s">
        <v>8126</v>
      </c>
      <c r="B3024" s="541"/>
      <c r="C3024" s="541"/>
      <c r="D3024" s="542">
        <v>30059</v>
      </c>
      <c r="E3024" s="542">
        <v>30059</v>
      </c>
      <c r="F3024" s="542" t="s">
        <v>9477</v>
      </c>
      <c r="G3024" s="540" t="s">
        <v>9478</v>
      </c>
      <c r="H3024" s="542" t="s">
        <v>2469</v>
      </c>
      <c r="I3024" s="542" t="s">
        <v>2469</v>
      </c>
      <c r="J3024" s="542" t="s">
        <v>7421</v>
      </c>
      <c r="K3024" s="540" t="s">
        <v>2478</v>
      </c>
      <c r="L3024" s="540" t="s">
        <v>2478</v>
      </c>
      <c r="M3024" s="540" t="s">
        <v>2478</v>
      </c>
      <c r="N3024" s="540" t="s">
        <v>2478</v>
      </c>
      <c r="O3024" s="540" t="s">
        <v>2478</v>
      </c>
      <c r="P3024" s="540" t="s">
        <v>2478</v>
      </c>
      <c r="Q3024" s="546">
        <v>45040.708333333336</v>
      </c>
      <c r="R3024" s="540" t="s">
        <v>2478</v>
      </c>
      <c r="S3024" s="540" t="s">
        <v>2478</v>
      </c>
    </row>
    <row r="3025" spans="1:19">
      <c r="A3025" s="543" t="s">
        <v>8126</v>
      </c>
      <c r="B3025" s="544"/>
      <c r="C3025" s="544"/>
      <c r="D3025" s="545">
        <v>30059</v>
      </c>
      <c r="E3025" s="545">
        <v>30059</v>
      </c>
      <c r="F3025" s="545" t="s">
        <v>9479</v>
      </c>
      <c r="G3025" s="543" t="s">
        <v>9480</v>
      </c>
      <c r="H3025" s="545" t="s">
        <v>2469</v>
      </c>
      <c r="I3025" s="545" t="s">
        <v>2469</v>
      </c>
      <c r="J3025" s="545" t="s">
        <v>7421</v>
      </c>
      <c r="K3025" s="543" t="s">
        <v>2478</v>
      </c>
      <c r="L3025" s="543" t="s">
        <v>2478</v>
      </c>
      <c r="M3025" s="543" t="s">
        <v>2478</v>
      </c>
      <c r="N3025" s="543" t="s">
        <v>2478</v>
      </c>
      <c r="O3025" s="543" t="s">
        <v>2478</v>
      </c>
      <c r="P3025" s="543" t="s">
        <v>2478</v>
      </c>
      <c r="Q3025" s="547">
        <v>45040.708333333336</v>
      </c>
      <c r="R3025" s="543" t="s">
        <v>2478</v>
      </c>
      <c r="S3025" s="543" t="s">
        <v>2478</v>
      </c>
    </row>
    <row r="3026" spans="1:19">
      <c r="A3026" s="540" t="s">
        <v>8126</v>
      </c>
      <c r="B3026" s="541"/>
      <c r="C3026" s="541"/>
      <c r="D3026" s="542">
        <v>30059</v>
      </c>
      <c r="E3026" s="542">
        <v>30059</v>
      </c>
      <c r="F3026" s="542" t="s">
        <v>9481</v>
      </c>
      <c r="G3026" s="540" t="s">
        <v>9482</v>
      </c>
      <c r="H3026" s="542" t="s">
        <v>2469</v>
      </c>
      <c r="I3026" s="542" t="s">
        <v>2469</v>
      </c>
      <c r="J3026" s="542" t="s">
        <v>7421</v>
      </c>
      <c r="K3026" s="540" t="s">
        <v>2478</v>
      </c>
      <c r="L3026" s="540" t="s">
        <v>2478</v>
      </c>
      <c r="M3026" s="540" t="s">
        <v>2478</v>
      </c>
      <c r="N3026" s="540" t="s">
        <v>2478</v>
      </c>
      <c r="O3026" s="540" t="s">
        <v>2478</v>
      </c>
      <c r="P3026" s="540" t="s">
        <v>2478</v>
      </c>
      <c r="Q3026" s="546">
        <v>45040.708333333336</v>
      </c>
      <c r="R3026" s="540" t="s">
        <v>2478</v>
      </c>
      <c r="S3026" s="540" t="s">
        <v>2478</v>
      </c>
    </row>
    <row r="3027" spans="1:19">
      <c r="A3027" s="543" t="s">
        <v>8126</v>
      </c>
      <c r="B3027" s="544"/>
      <c r="C3027" s="544"/>
      <c r="D3027" s="545">
        <v>30059</v>
      </c>
      <c r="E3027" s="545">
        <v>30059</v>
      </c>
      <c r="F3027" s="545" t="s">
        <v>9483</v>
      </c>
      <c r="G3027" s="543" t="s">
        <v>9484</v>
      </c>
      <c r="H3027" s="545" t="s">
        <v>2469</v>
      </c>
      <c r="I3027" s="545" t="s">
        <v>2469</v>
      </c>
      <c r="J3027" s="545" t="s">
        <v>7421</v>
      </c>
      <c r="K3027" s="543" t="s">
        <v>2478</v>
      </c>
      <c r="L3027" s="543" t="s">
        <v>2478</v>
      </c>
      <c r="M3027" s="543" t="s">
        <v>2478</v>
      </c>
      <c r="N3027" s="543" t="s">
        <v>2478</v>
      </c>
      <c r="O3027" s="543" t="s">
        <v>2478</v>
      </c>
      <c r="P3027" s="543" t="s">
        <v>2478</v>
      </c>
      <c r="Q3027" s="547">
        <v>45040.708333333336</v>
      </c>
      <c r="R3027" s="543" t="s">
        <v>2478</v>
      </c>
      <c r="S3027" s="543" t="s">
        <v>2478</v>
      </c>
    </row>
    <row r="3028" spans="1:19">
      <c r="A3028" s="540" t="s">
        <v>8126</v>
      </c>
      <c r="B3028" s="541"/>
      <c r="C3028" s="541"/>
      <c r="D3028" s="542">
        <v>30059</v>
      </c>
      <c r="E3028" s="542">
        <v>30059</v>
      </c>
      <c r="F3028" s="542" t="s">
        <v>9485</v>
      </c>
      <c r="G3028" s="540" t="s">
        <v>9486</v>
      </c>
      <c r="H3028" s="542" t="s">
        <v>2469</v>
      </c>
      <c r="I3028" s="542" t="s">
        <v>2469</v>
      </c>
      <c r="J3028" s="542" t="s">
        <v>7421</v>
      </c>
      <c r="K3028" s="540" t="s">
        <v>2478</v>
      </c>
      <c r="L3028" s="540" t="s">
        <v>2478</v>
      </c>
      <c r="M3028" s="540" t="s">
        <v>2478</v>
      </c>
      <c r="N3028" s="540" t="s">
        <v>2478</v>
      </c>
      <c r="O3028" s="540" t="s">
        <v>2478</v>
      </c>
      <c r="P3028" s="540" t="s">
        <v>2478</v>
      </c>
      <c r="Q3028" s="546">
        <v>45040.708333333336</v>
      </c>
      <c r="R3028" s="540" t="s">
        <v>2478</v>
      </c>
      <c r="S3028" s="540" t="s">
        <v>2478</v>
      </c>
    </row>
    <row r="3029" spans="1:19">
      <c r="A3029" s="543" t="s">
        <v>8126</v>
      </c>
      <c r="B3029" s="544"/>
      <c r="C3029" s="544"/>
      <c r="D3029" s="545">
        <v>30059</v>
      </c>
      <c r="E3029" s="545">
        <v>30059</v>
      </c>
      <c r="F3029" s="545" t="s">
        <v>9487</v>
      </c>
      <c r="G3029" s="543" t="s">
        <v>9488</v>
      </c>
      <c r="H3029" s="545" t="s">
        <v>2469</v>
      </c>
      <c r="I3029" s="545" t="s">
        <v>2469</v>
      </c>
      <c r="J3029" s="545" t="s">
        <v>7421</v>
      </c>
      <c r="K3029" s="543" t="s">
        <v>8859</v>
      </c>
      <c r="L3029" s="543" t="s">
        <v>2478</v>
      </c>
      <c r="M3029" s="543" t="s">
        <v>2478</v>
      </c>
      <c r="N3029" s="543" t="s">
        <v>2478</v>
      </c>
      <c r="O3029" s="543" t="s">
        <v>2478</v>
      </c>
      <c r="P3029" s="543" t="s">
        <v>2478</v>
      </c>
      <c r="Q3029" s="547">
        <v>45040.708333333336</v>
      </c>
      <c r="R3029" s="543" t="s">
        <v>2478</v>
      </c>
      <c r="S3029" s="543" t="s">
        <v>2478</v>
      </c>
    </row>
    <row r="3030" spans="1:19">
      <c r="A3030" s="540" t="s">
        <v>8126</v>
      </c>
      <c r="B3030" s="541"/>
      <c r="C3030" s="541"/>
      <c r="D3030" s="542">
        <v>30059</v>
      </c>
      <c r="E3030" s="542">
        <v>30059</v>
      </c>
      <c r="F3030" s="542" t="s">
        <v>9489</v>
      </c>
      <c r="G3030" s="540" t="s">
        <v>9490</v>
      </c>
      <c r="H3030" s="542" t="s">
        <v>2469</v>
      </c>
      <c r="I3030" s="542" t="s">
        <v>2469</v>
      </c>
      <c r="J3030" s="542" t="s">
        <v>7421</v>
      </c>
      <c r="K3030" s="540" t="s">
        <v>2478</v>
      </c>
      <c r="L3030" s="540" t="s">
        <v>2478</v>
      </c>
      <c r="M3030" s="540" t="s">
        <v>2478</v>
      </c>
      <c r="N3030" s="540" t="s">
        <v>2478</v>
      </c>
      <c r="O3030" s="540" t="s">
        <v>2478</v>
      </c>
      <c r="P3030" s="540" t="s">
        <v>2478</v>
      </c>
      <c r="Q3030" s="546">
        <v>45040.708333333336</v>
      </c>
      <c r="R3030" s="540" t="s">
        <v>2478</v>
      </c>
      <c r="S3030" s="540" t="s">
        <v>2478</v>
      </c>
    </row>
    <row r="3031" spans="1:19">
      <c r="A3031" s="543" t="s">
        <v>8126</v>
      </c>
      <c r="B3031" s="544"/>
      <c r="C3031" s="544"/>
      <c r="D3031" s="545">
        <v>30059</v>
      </c>
      <c r="E3031" s="545">
        <v>30059</v>
      </c>
      <c r="F3031" s="545" t="s">
        <v>9491</v>
      </c>
      <c r="G3031" s="543" t="s">
        <v>9492</v>
      </c>
      <c r="H3031" s="545" t="s">
        <v>2469</v>
      </c>
      <c r="I3031" s="545" t="s">
        <v>2469</v>
      </c>
      <c r="J3031" s="545" t="s">
        <v>7421</v>
      </c>
      <c r="K3031" s="543" t="s">
        <v>2478</v>
      </c>
      <c r="L3031" s="543" t="s">
        <v>2478</v>
      </c>
      <c r="M3031" s="543" t="s">
        <v>2478</v>
      </c>
      <c r="N3031" s="543" t="s">
        <v>2478</v>
      </c>
      <c r="O3031" s="543" t="s">
        <v>2478</v>
      </c>
      <c r="P3031" s="543" t="s">
        <v>2478</v>
      </c>
      <c r="Q3031" s="547">
        <v>45040.708333333336</v>
      </c>
      <c r="R3031" s="543" t="s">
        <v>2478</v>
      </c>
      <c r="S3031" s="543" t="s">
        <v>2478</v>
      </c>
    </row>
    <row r="3032" spans="1:19">
      <c r="A3032" s="540" t="s">
        <v>8126</v>
      </c>
      <c r="B3032" s="541"/>
      <c r="C3032" s="541"/>
      <c r="D3032" s="542">
        <v>30059</v>
      </c>
      <c r="E3032" s="542">
        <v>30059</v>
      </c>
      <c r="F3032" s="542" t="s">
        <v>9493</v>
      </c>
      <c r="G3032" s="540" t="s">
        <v>9494</v>
      </c>
      <c r="H3032" s="542" t="s">
        <v>2469</v>
      </c>
      <c r="I3032" s="542" t="s">
        <v>2469</v>
      </c>
      <c r="J3032" s="542" t="s">
        <v>7421</v>
      </c>
      <c r="K3032" s="540" t="s">
        <v>2478</v>
      </c>
      <c r="L3032" s="540" t="s">
        <v>2478</v>
      </c>
      <c r="M3032" s="540" t="s">
        <v>2478</v>
      </c>
      <c r="N3032" s="540" t="s">
        <v>2478</v>
      </c>
      <c r="O3032" s="540" t="s">
        <v>2478</v>
      </c>
      <c r="P3032" s="540" t="s">
        <v>2478</v>
      </c>
      <c r="Q3032" s="546">
        <v>45040.708333333336</v>
      </c>
      <c r="R3032" s="540" t="s">
        <v>2478</v>
      </c>
      <c r="S3032" s="540" t="s">
        <v>2478</v>
      </c>
    </row>
    <row r="3033" spans="1:19">
      <c r="A3033" s="543" t="s">
        <v>8126</v>
      </c>
      <c r="B3033" s="544"/>
      <c r="C3033" s="544"/>
      <c r="D3033" s="545">
        <v>30059</v>
      </c>
      <c r="E3033" s="545">
        <v>30059</v>
      </c>
      <c r="F3033" s="545" t="s">
        <v>9495</v>
      </c>
      <c r="G3033" s="543" t="s">
        <v>9496</v>
      </c>
      <c r="H3033" s="545" t="s">
        <v>2469</v>
      </c>
      <c r="I3033" s="545" t="s">
        <v>2469</v>
      </c>
      <c r="J3033" s="545" t="s">
        <v>7421</v>
      </c>
      <c r="K3033" s="543" t="s">
        <v>2478</v>
      </c>
      <c r="L3033" s="543" t="s">
        <v>2478</v>
      </c>
      <c r="M3033" s="543" t="s">
        <v>2478</v>
      </c>
      <c r="N3033" s="543" t="s">
        <v>2478</v>
      </c>
      <c r="O3033" s="543" t="s">
        <v>2478</v>
      </c>
      <c r="P3033" s="543" t="s">
        <v>2478</v>
      </c>
      <c r="Q3033" s="547">
        <v>45040.708333333336</v>
      </c>
      <c r="R3033" s="543" t="s">
        <v>2478</v>
      </c>
      <c r="S3033" s="543" t="s">
        <v>2478</v>
      </c>
    </row>
    <row r="3034" spans="1:19">
      <c r="A3034" s="540" t="s">
        <v>8126</v>
      </c>
      <c r="B3034" s="541"/>
      <c r="C3034" s="541"/>
      <c r="D3034" s="542">
        <v>30059</v>
      </c>
      <c r="E3034" s="542">
        <v>30059</v>
      </c>
      <c r="F3034" s="542" t="s">
        <v>9497</v>
      </c>
      <c r="G3034" s="540" t="s">
        <v>9498</v>
      </c>
      <c r="H3034" s="542" t="s">
        <v>2469</v>
      </c>
      <c r="I3034" s="542" t="s">
        <v>2469</v>
      </c>
      <c r="J3034" s="542" t="s">
        <v>7421</v>
      </c>
      <c r="K3034" s="540" t="s">
        <v>2478</v>
      </c>
      <c r="L3034" s="540" t="s">
        <v>2478</v>
      </c>
      <c r="M3034" s="540" t="s">
        <v>2478</v>
      </c>
      <c r="N3034" s="540" t="s">
        <v>2478</v>
      </c>
      <c r="O3034" s="540" t="s">
        <v>2478</v>
      </c>
      <c r="P3034" s="540" t="s">
        <v>2478</v>
      </c>
      <c r="Q3034" s="546">
        <v>45040.708333333336</v>
      </c>
      <c r="R3034" s="540" t="s">
        <v>2478</v>
      </c>
      <c r="S3034" s="540" t="s">
        <v>2478</v>
      </c>
    </row>
    <row r="3035" spans="1:19">
      <c r="A3035" s="543" t="s">
        <v>8126</v>
      </c>
      <c r="B3035" s="544"/>
      <c r="C3035" s="544"/>
      <c r="D3035" s="545">
        <v>30059</v>
      </c>
      <c r="E3035" s="545">
        <v>30059</v>
      </c>
      <c r="F3035" s="545" t="s">
        <v>9499</v>
      </c>
      <c r="G3035" s="543" t="s">
        <v>9500</v>
      </c>
      <c r="H3035" s="545" t="s">
        <v>2469</v>
      </c>
      <c r="I3035" s="545" t="s">
        <v>2469</v>
      </c>
      <c r="J3035" s="545" t="s">
        <v>7421</v>
      </c>
      <c r="K3035" s="543" t="s">
        <v>2478</v>
      </c>
      <c r="L3035" s="543" t="s">
        <v>2478</v>
      </c>
      <c r="M3035" s="543" t="s">
        <v>2478</v>
      </c>
      <c r="N3035" s="543" t="s">
        <v>2478</v>
      </c>
      <c r="O3035" s="543" t="s">
        <v>2478</v>
      </c>
      <c r="P3035" s="543" t="s">
        <v>2478</v>
      </c>
      <c r="Q3035" s="547">
        <v>45040.708333333336</v>
      </c>
      <c r="R3035" s="543" t="s">
        <v>2478</v>
      </c>
      <c r="S3035" s="543" t="s">
        <v>2478</v>
      </c>
    </row>
    <row r="3036" spans="1:19">
      <c r="A3036" s="540" t="s">
        <v>8126</v>
      </c>
      <c r="B3036" s="541"/>
      <c r="C3036" s="541"/>
      <c r="D3036" s="542">
        <v>30059</v>
      </c>
      <c r="E3036" s="542">
        <v>30059</v>
      </c>
      <c r="F3036" s="542" t="s">
        <v>9501</v>
      </c>
      <c r="G3036" s="540" t="s">
        <v>9502</v>
      </c>
      <c r="H3036" s="542" t="s">
        <v>2469</v>
      </c>
      <c r="I3036" s="542" t="s">
        <v>2469</v>
      </c>
      <c r="J3036" s="542" t="s">
        <v>7421</v>
      </c>
      <c r="K3036" s="540" t="s">
        <v>2478</v>
      </c>
      <c r="L3036" s="540" t="s">
        <v>2478</v>
      </c>
      <c r="M3036" s="540" t="s">
        <v>2478</v>
      </c>
      <c r="N3036" s="540" t="s">
        <v>2478</v>
      </c>
      <c r="O3036" s="540" t="s">
        <v>2478</v>
      </c>
      <c r="P3036" s="540" t="s">
        <v>2478</v>
      </c>
      <c r="Q3036" s="546">
        <v>45040.708333333336</v>
      </c>
      <c r="R3036" s="540" t="s">
        <v>2478</v>
      </c>
      <c r="S3036" s="540" t="s">
        <v>2478</v>
      </c>
    </row>
    <row r="3037" spans="1:19">
      <c r="A3037" s="543" t="s">
        <v>8126</v>
      </c>
      <c r="B3037" s="544"/>
      <c r="C3037" s="544"/>
      <c r="D3037" s="545">
        <v>30059</v>
      </c>
      <c r="E3037" s="545">
        <v>30059</v>
      </c>
      <c r="F3037" s="545" t="s">
        <v>9503</v>
      </c>
      <c r="G3037" s="543" t="s">
        <v>9504</v>
      </c>
      <c r="H3037" s="545" t="s">
        <v>2469</v>
      </c>
      <c r="I3037" s="545" t="s">
        <v>2469</v>
      </c>
      <c r="J3037" s="545" t="s">
        <v>7421</v>
      </c>
      <c r="K3037" s="543" t="s">
        <v>8859</v>
      </c>
      <c r="L3037" s="543" t="s">
        <v>2478</v>
      </c>
      <c r="M3037" s="543" t="s">
        <v>2478</v>
      </c>
      <c r="N3037" s="543" t="s">
        <v>2478</v>
      </c>
      <c r="O3037" s="543" t="s">
        <v>2478</v>
      </c>
      <c r="P3037" s="543" t="s">
        <v>2478</v>
      </c>
      <c r="Q3037" s="547">
        <v>45040.708333333336</v>
      </c>
      <c r="R3037" s="543" t="s">
        <v>2478</v>
      </c>
      <c r="S3037" s="543" t="s">
        <v>2478</v>
      </c>
    </row>
    <row r="3038" spans="1:19">
      <c r="A3038" s="540" t="s">
        <v>8126</v>
      </c>
      <c r="B3038" s="541"/>
      <c r="C3038" s="541"/>
      <c r="D3038" s="542">
        <v>30059</v>
      </c>
      <c r="E3038" s="542">
        <v>30059</v>
      </c>
      <c r="F3038" s="542" t="s">
        <v>9505</v>
      </c>
      <c r="G3038" s="540" t="s">
        <v>9506</v>
      </c>
      <c r="H3038" s="542" t="s">
        <v>2469</v>
      </c>
      <c r="I3038" s="542" t="s">
        <v>2469</v>
      </c>
      <c r="J3038" s="542" t="s">
        <v>7421</v>
      </c>
      <c r="K3038" s="540" t="s">
        <v>2478</v>
      </c>
      <c r="L3038" s="540" t="s">
        <v>2478</v>
      </c>
      <c r="M3038" s="540" t="s">
        <v>2478</v>
      </c>
      <c r="N3038" s="540" t="s">
        <v>2478</v>
      </c>
      <c r="O3038" s="540" t="s">
        <v>2478</v>
      </c>
      <c r="P3038" s="540" t="s">
        <v>2478</v>
      </c>
      <c r="Q3038" s="546">
        <v>45040.708333333336</v>
      </c>
      <c r="R3038" s="540" t="s">
        <v>2478</v>
      </c>
      <c r="S3038" s="540" t="s">
        <v>2478</v>
      </c>
    </row>
    <row r="3039" spans="1:19">
      <c r="A3039" s="543" t="s">
        <v>8126</v>
      </c>
      <c r="B3039" s="544"/>
      <c r="C3039" s="544"/>
      <c r="D3039" s="545">
        <v>30059</v>
      </c>
      <c r="E3039" s="545">
        <v>30059</v>
      </c>
      <c r="F3039" s="545" t="s">
        <v>9507</v>
      </c>
      <c r="G3039" s="543" t="s">
        <v>9508</v>
      </c>
      <c r="H3039" s="545" t="s">
        <v>2469</v>
      </c>
      <c r="I3039" s="545" t="s">
        <v>2469</v>
      </c>
      <c r="J3039" s="545" t="s">
        <v>7421</v>
      </c>
      <c r="K3039" s="543" t="s">
        <v>2478</v>
      </c>
      <c r="L3039" s="543" t="s">
        <v>2478</v>
      </c>
      <c r="M3039" s="543" t="s">
        <v>2478</v>
      </c>
      <c r="N3039" s="543" t="s">
        <v>2478</v>
      </c>
      <c r="O3039" s="543" t="s">
        <v>2478</v>
      </c>
      <c r="P3039" s="543" t="s">
        <v>2478</v>
      </c>
      <c r="Q3039" s="547">
        <v>45040.708333333336</v>
      </c>
      <c r="R3039" s="543" t="s">
        <v>2478</v>
      </c>
      <c r="S3039" s="543" t="s">
        <v>2478</v>
      </c>
    </row>
    <row r="3040" spans="1:19">
      <c r="A3040" s="540" t="s">
        <v>8126</v>
      </c>
      <c r="B3040" s="541"/>
      <c r="C3040" s="541"/>
      <c r="D3040" s="542">
        <v>30059</v>
      </c>
      <c r="E3040" s="542">
        <v>30059</v>
      </c>
      <c r="F3040" s="542" t="s">
        <v>9509</v>
      </c>
      <c r="G3040" s="540" t="s">
        <v>9510</v>
      </c>
      <c r="H3040" s="542" t="s">
        <v>2469</v>
      </c>
      <c r="I3040" s="542" t="s">
        <v>2469</v>
      </c>
      <c r="J3040" s="542" t="s">
        <v>7421</v>
      </c>
      <c r="K3040" s="540" t="s">
        <v>2478</v>
      </c>
      <c r="L3040" s="540" t="s">
        <v>2478</v>
      </c>
      <c r="M3040" s="540" t="s">
        <v>2478</v>
      </c>
      <c r="N3040" s="540" t="s">
        <v>2478</v>
      </c>
      <c r="O3040" s="540" t="s">
        <v>2478</v>
      </c>
      <c r="P3040" s="540" t="s">
        <v>2478</v>
      </c>
      <c r="Q3040" s="546">
        <v>45040.708333333336</v>
      </c>
      <c r="R3040" s="540" t="s">
        <v>2478</v>
      </c>
      <c r="S3040" s="540" t="s">
        <v>2478</v>
      </c>
    </row>
    <row r="3041" spans="1:19">
      <c r="A3041" s="543" t="s">
        <v>8126</v>
      </c>
      <c r="B3041" s="544"/>
      <c r="C3041" s="544"/>
      <c r="D3041" s="545">
        <v>30059</v>
      </c>
      <c r="E3041" s="545">
        <v>30059</v>
      </c>
      <c r="F3041" s="545" t="s">
        <v>9511</v>
      </c>
      <c r="G3041" s="543" t="s">
        <v>9512</v>
      </c>
      <c r="H3041" s="545" t="s">
        <v>2469</v>
      </c>
      <c r="I3041" s="545" t="s">
        <v>2469</v>
      </c>
      <c r="J3041" s="545" t="s">
        <v>7421</v>
      </c>
      <c r="K3041" s="543" t="s">
        <v>2478</v>
      </c>
      <c r="L3041" s="543" t="s">
        <v>2478</v>
      </c>
      <c r="M3041" s="543" t="s">
        <v>2478</v>
      </c>
      <c r="N3041" s="543" t="s">
        <v>2478</v>
      </c>
      <c r="O3041" s="543" t="s">
        <v>2478</v>
      </c>
      <c r="P3041" s="543" t="s">
        <v>2478</v>
      </c>
      <c r="Q3041" s="547">
        <v>45040.708333333336</v>
      </c>
      <c r="R3041" s="543" t="s">
        <v>2478</v>
      </c>
      <c r="S3041" s="543" t="s">
        <v>2478</v>
      </c>
    </row>
    <row r="3042" spans="1:19">
      <c r="A3042" s="540" t="s">
        <v>8126</v>
      </c>
      <c r="B3042" s="541"/>
      <c r="C3042" s="541"/>
      <c r="D3042" s="542">
        <v>30059</v>
      </c>
      <c r="E3042" s="542">
        <v>30059</v>
      </c>
      <c r="F3042" s="542" t="s">
        <v>9513</v>
      </c>
      <c r="G3042" s="540" t="s">
        <v>9514</v>
      </c>
      <c r="H3042" s="542" t="s">
        <v>2469</v>
      </c>
      <c r="I3042" s="542" t="s">
        <v>2469</v>
      </c>
      <c r="J3042" s="542" t="s">
        <v>7421</v>
      </c>
      <c r="K3042" s="540" t="s">
        <v>2478</v>
      </c>
      <c r="L3042" s="540" t="s">
        <v>2478</v>
      </c>
      <c r="M3042" s="540" t="s">
        <v>2478</v>
      </c>
      <c r="N3042" s="540" t="s">
        <v>2478</v>
      </c>
      <c r="O3042" s="540" t="s">
        <v>2478</v>
      </c>
      <c r="P3042" s="540" t="s">
        <v>2478</v>
      </c>
      <c r="Q3042" s="546">
        <v>45040.708333333336</v>
      </c>
      <c r="R3042" s="540" t="s">
        <v>2478</v>
      </c>
      <c r="S3042" s="540" t="s">
        <v>2478</v>
      </c>
    </row>
    <row r="3043" spans="1:19">
      <c r="A3043" s="543" t="s">
        <v>8126</v>
      </c>
      <c r="B3043" s="544"/>
      <c r="C3043" s="544"/>
      <c r="D3043" s="545">
        <v>30059</v>
      </c>
      <c r="E3043" s="545">
        <v>30059</v>
      </c>
      <c r="F3043" s="545" t="s">
        <v>9515</v>
      </c>
      <c r="G3043" s="543" t="s">
        <v>9516</v>
      </c>
      <c r="H3043" s="545" t="s">
        <v>2469</v>
      </c>
      <c r="I3043" s="545" t="s">
        <v>2469</v>
      </c>
      <c r="J3043" s="545" t="s">
        <v>7421</v>
      </c>
      <c r="K3043" s="543" t="s">
        <v>2478</v>
      </c>
      <c r="L3043" s="543" t="s">
        <v>2478</v>
      </c>
      <c r="M3043" s="543" t="s">
        <v>2478</v>
      </c>
      <c r="N3043" s="543" t="s">
        <v>2478</v>
      </c>
      <c r="O3043" s="543" t="s">
        <v>2478</v>
      </c>
      <c r="P3043" s="543" t="s">
        <v>2478</v>
      </c>
      <c r="Q3043" s="547">
        <v>45040.708333333336</v>
      </c>
      <c r="R3043" s="543" t="s">
        <v>2478</v>
      </c>
      <c r="S3043" s="543" t="s">
        <v>2478</v>
      </c>
    </row>
    <row r="3044" spans="1:19">
      <c r="A3044" s="540" t="s">
        <v>8126</v>
      </c>
      <c r="B3044" s="541"/>
      <c r="C3044" s="541"/>
      <c r="D3044" s="542">
        <v>30059</v>
      </c>
      <c r="E3044" s="542">
        <v>30059</v>
      </c>
      <c r="F3044" s="542" t="s">
        <v>9517</v>
      </c>
      <c r="G3044" s="540" t="s">
        <v>9518</v>
      </c>
      <c r="H3044" s="542" t="s">
        <v>2469</v>
      </c>
      <c r="I3044" s="542" t="s">
        <v>2469</v>
      </c>
      <c r="J3044" s="542" t="s">
        <v>7421</v>
      </c>
      <c r="K3044" s="540" t="s">
        <v>2478</v>
      </c>
      <c r="L3044" s="540" t="s">
        <v>2478</v>
      </c>
      <c r="M3044" s="540" t="s">
        <v>2478</v>
      </c>
      <c r="N3044" s="540" t="s">
        <v>2478</v>
      </c>
      <c r="O3044" s="540" t="s">
        <v>2478</v>
      </c>
      <c r="P3044" s="540" t="s">
        <v>2478</v>
      </c>
      <c r="Q3044" s="546">
        <v>45040.708333333336</v>
      </c>
      <c r="R3044" s="540" t="s">
        <v>2478</v>
      </c>
      <c r="S3044" s="540" t="s">
        <v>2478</v>
      </c>
    </row>
    <row r="3045" spans="1:19">
      <c r="A3045" s="543" t="s">
        <v>8126</v>
      </c>
      <c r="B3045" s="544"/>
      <c r="C3045" s="544"/>
      <c r="D3045" s="545">
        <v>30059</v>
      </c>
      <c r="E3045" s="545">
        <v>30059</v>
      </c>
      <c r="F3045" s="545" t="s">
        <v>9519</v>
      </c>
      <c r="G3045" s="543" t="s">
        <v>9520</v>
      </c>
      <c r="H3045" s="545" t="s">
        <v>2469</v>
      </c>
      <c r="I3045" s="545" t="s">
        <v>2469</v>
      </c>
      <c r="J3045" s="545" t="s">
        <v>7421</v>
      </c>
      <c r="K3045" s="543" t="s">
        <v>2478</v>
      </c>
      <c r="L3045" s="543" t="s">
        <v>2478</v>
      </c>
      <c r="M3045" s="543" t="s">
        <v>2478</v>
      </c>
      <c r="N3045" s="543" t="s">
        <v>2478</v>
      </c>
      <c r="O3045" s="543" t="s">
        <v>2478</v>
      </c>
      <c r="P3045" s="543" t="s">
        <v>2478</v>
      </c>
      <c r="Q3045" s="547">
        <v>45040.708333333336</v>
      </c>
      <c r="R3045" s="543" t="s">
        <v>2478</v>
      </c>
      <c r="S3045" s="543" t="s">
        <v>2478</v>
      </c>
    </row>
    <row r="3046" spans="1:19">
      <c r="A3046" s="540" t="s">
        <v>8126</v>
      </c>
      <c r="B3046" s="541"/>
      <c r="C3046" s="541"/>
      <c r="D3046" s="542">
        <v>30059</v>
      </c>
      <c r="E3046" s="542">
        <v>30059</v>
      </c>
      <c r="F3046" s="542" t="s">
        <v>9521</v>
      </c>
      <c r="G3046" s="540" t="s">
        <v>9522</v>
      </c>
      <c r="H3046" s="542" t="s">
        <v>2469</v>
      </c>
      <c r="I3046" s="542" t="s">
        <v>2469</v>
      </c>
      <c r="J3046" s="542" t="s">
        <v>7421</v>
      </c>
      <c r="K3046" s="540" t="s">
        <v>2478</v>
      </c>
      <c r="L3046" s="540" t="s">
        <v>2478</v>
      </c>
      <c r="M3046" s="540" t="s">
        <v>2478</v>
      </c>
      <c r="N3046" s="540" t="s">
        <v>2478</v>
      </c>
      <c r="O3046" s="540" t="s">
        <v>2478</v>
      </c>
      <c r="P3046" s="540" t="s">
        <v>2478</v>
      </c>
      <c r="Q3046" s="546">
        <v>45040.708333333336</v>
      </c>
      <c r="R3046" s="540" t="s">
        <v>2478</v>
      </c>
      <c r="S3046" s="540" t="s">
        <v>2478</v>
      </c>
    </row>
    <row r="3047" spans="1:19">
      <c r="A3047" s="543" t="s">
        <v>8126</v>
      </c>
      <c r="B3047" s="544"/>
      <c r="C3047" s="544"/>
      <c r="D3047" s="545">
        <v>30059</v>
      </c>
      <c r="E3047" s="545">
        <v>30059</v>
      </c>
      <c r="F3047" s="545" t="s">
        <v>9523</v>
      </c>
      <c r="G3047" s="543" t="s">
        <v>9524</v>
      </c>
      <c r="H3047" s="545" t="s">
        <v>2469</v>
      </c>
      <c r="I3047" s="545" t="s">
        <v>2469</v>
      </c>
      <c r="J3047" s="545" t="s">
        <v>7421</v>
      </c>
      <c r="K3047" s="543" t="s">
        <v>2478</v>
      </c>
      <c r="L3047" s="543" t="s">
        <v>2478</v>
      </c>
      <c r="M3047" s="543" t="s">
        <v>2478</v>
      </c>
      <c r="N3047" s="543" t="s">
        <v>2478</v>
      </c>
      <c r="O3047" s="543" t="s">
        <v>2478</v>
      </c>
      <c r="P3047" s="543" t="s">
        <v>2478</v>
      </c>
      <c r="Q3047" s="547">
        <v>45040.708333333336</v>
      </c>
      <c r="R3047" s="543" t="s">
        <v>2478</v>
      </c>
      <c r="S3047" s="543" t="s">
        <v>2478</v>
      </c>
    </row>
    <row r="3048" spans="1:19">
      <c r="A3048" s="540" t="s">
        <v>8126</v>
      </c>
      <c r="B3048" s="541"/>
      <c r="C3048" s="541"/>
      <c r="D3048" s="542">
        <v>30059</v>
      </c>
      <c r="E3048" s="542">
        <v>30059</v>
      </c>
      <c r="F3048" s="542" t="s">
        <v>9525</v>
      </c>
      <c r="G3048" s="540" t="s">
        <v>9526</v>
      </c>
      <c r="H3048" s="542" t="s">
        <v>2469</v>
      </c>
      <c r="I3048" s="542" t="s">
        <v>2469</v>
      </c>
      <c r="J3048" s="542" t="s">
        <v>7421</v>
      </c>
      <c r="K3048" s="540" t="s">
        <v>2478</v>
      </c>
      <c r="L3048" s="540" t="s">
        <v>2478</v>
      </c>
      <c r="M3048" s="540" t="s">
        <v>2478</v>
      </c>
      <c r="N3048" s="540" t="s">
        <v>2478</v>
      </c>
      <c r="O3048" s="540" t="s">
        <v>2478</v>
      </c>
      <c r="P3048" s="540" t="s">
        <v>2478</v>
      </c>
      <c r="Q3048" s="546">
        <v>45040.708333333336</v>
      </c>
      <c r="R3048" s="540" t="s">
        <v>2478</v>
      </c>
      <c r="S3048" s="540" t="s">
        <v>2478</v>
      </c>
    </row>
    <row r="3049" spans="1:19">
      <c r="A3049" s="543" t="s">
        <v>8126</v>
      </c>
      <c r="B3049" s="544"/>
      <c r="C3049" s="544"/>
      <c r="D3049" s="545">
        <v>30059</v>
      </c>
      <c r="E3049" s="545">
        <v>30059</v>
      </c>
      <c r="F3049" s="545" t="s">
        <v>9527</v>
      </c>
      <c r="G3049" s="543" t="s">
        <v>9528</v>
      </c>
      <c r="H3049" s="545" t="s">
        <v>2469</v>
      </c>
      <c r="I3049" s="545" t="s">
        <v>2469</v>
      </c>
      <c r="J3049" s="545" t="s">
        <v>7421</v>
      </c>
      <c r="K3049" s="543" t="s">
        <v>8859</v>
      </c>
      <c r="L3049" s="543" t="s">
        <v>2478</v>
      </c>
      <c r="M3049" s="543" t="s">
        <v>2478</v>
      </c>
      <c r="N3049" s="543" t="s">
        <v>2478</v>
      </c>
      <c r="O3049" s="543" t="s">
        <v>2478</v>
      </c>
      <c r="P3049" s="543" t="s">
        <v>2478</v>
      </c>
      <c r="Q3049" s="547">
        <v>45040.708333333336</v>
      </c>
      <c r="R3049" s="543" t="s">
        <v>2478</v>
      </c>
      <c r="S3049" s="543" t="s">
        <v>2478</v>
      </c>
    </row>
    <row r="3050" spans="1:19">
      <c r="A3050" s="540" t="s">
        <v>8126</v>
      </c>
      <c r="B3050" s="541"/>
      <c r="C3050" s="541"/>
      <c r="D3050" s="542">
        <v>30059</v>
      </c>
      <c r="E3050" s="542">
        <v>30059</v>
      </c>
      <c r="F3050" s="542" t="s">
        <v>9529</v>
      </c>
      <c r="G3050" s="540" t="s">
        <v>9530</v>
      </c>
      <c r="H3050" s="542" t="s">
        <v>2469</v>
      </c>
      <c r="I3050" s="542" t="s">
        <v>2469</v>
      </c>
      <c r="J3050" s="542" t="s">
        <v>7421</v>
      </c>
      <c r="K3050" s="540" t="s">
        <v>8859</v>
      </c>
      <c r="L3050" s="540" t="s">
        <v>2478</v>
      </c>
      <c r="M3050" s="540" t="s">
        <v>2478</v>
      </c>
      <c r="N3050" s="540" t="s">
        <v>2478</v>
      </c>
      <c r="O3050" s="540" t="s">
        <v>2478</v>
      </c>
      <c r="P3050" s="540" t="s">
        <v>2478</v>
      </c>
      <c r="Q3050" s="546">
        <v>45040.708333333336</v>
      </c>
      <c r="R3050" s="540" t="s">
        <v>2478</v>
      </c>
      <c r="S3050" s="540" t="s">
        <v>2478</v>
      </c>
    </row>
    <row r="3051" spans="1:19">
      <c r="A3051" s="543" t="s">
        <v>8126</v>
      </c>
      <c r="B3051" s="544"/>
      <c r="C3051" s="544"/>
      <c r="D3051" s="545">
        <v>30059</v>
      </c>
      <c r="E3051" s="545">
        <v>30059</v>
      </c>
      <c r="F3051" s="545" t="s">
        <v>9531</v>
      </c>
      <c r="G3051" s="543" t="s">
        <v>9532</v>
      </c>
      <c r="H3051" s="545" t="s">
        <v>2469</v>
      </c>
      <c r="I3051" s="545" t="s">
        <v>2469</v>
      </c>
      <c r="J3051" s="545" t="s">
        <v>7421</v>
      </c>
      <c r="K3051" s="543" t="s">
        <v>2478</v>
      </c>
      <c r="L3051" s="543" t="s">
        <v>2478</v>
      </c>
      <c r="M3051" s="543" t="s">
        <v>2478</v>
      </c>
      <c r="N3051" s="543" t="s">
        <v>2478</v>
      </c>
      <c r="O3051" s="543" t="s">
        <v>2478</v>
      </c>
      <c r="P3051" s="543" t="s">
        <v>2478</v>
      </c>
      <c r="Q3051" s="547">
        <v>45040.708333333336</v>
      </c>
      <c r="R3051" s="543" t="s">
        <v>2478</v>
      </c>
      <c r="S3051" s="543" t="s">
        <v>2478</v>
      </c>
    </row>
    <row r="3052" spans="1:19">
      <c r="A3052" s="540" t="s">
        <v>8126</v>
      </c>
      <c r="B3052" s="541"/>
      <c r="C3052" s="541"/>
      <c r="D3052" s="542">
        <v>30059</v>
      </c>
      <c r="E3052" s="542">
        <v>30059</v>
      </c>
      <c r="F3052" s="542" t="s">
        <v>9533</v>
      </c>
      <c r="G3052" s="540" t="s">
        <v>9534</v>
      </c>
      <c r="H3052" s="542" t="s">
        <v>2469</v>
      </c>
      <c r="I3052" s="542" t="s">
        <v>2469</v>
      </c>
      <c r="J3052" s="542" t="s">
        <v>7421</v>
      </c>
      <c r="K3052" s="540" t="s">
        <v>2478</v>
      </c>
      <c r="L3052" s="540" t="s">
        <v>2478</v>
      </c>
      <c r="M3052" s="540" t="s">
        <v>2478</v>
      </c>
      <c r="N3052" s="540" t="s">
        <v>2478</v>
      </c>
      <c r="O3052" s="540" t="s">
        <v>2478</v>
      </c>
      <c r="P3052" s="540" t="s">
        <v>2478</v>
      </c>
      <c r="Q3052" s="546">
        <v>45040.708333333336</v>
      </c>
      <c r="R3052" s="540" t="s">
        <v>2478</v>
      </c>
      <c r="S3052" s="540" t="s">
        <v>2478</v>
      </c>
    </row>
    <row r="3053" spans="1:19">
      <c r="A3053" s="543" t="s">
        <v>8126</v>
      </c>
      <c r="B3053" s="544"/>
      <c r="C3053" s="544"/>
      <c r="D3053" s="545">
        <v>30059</v>
      </c>
      <c r="E3053" s="545" t="s">
        <v>8655</v>
      </c>
      <c r="F3053" s="545" t="s">
        <v>9535</v>
      </c>
      <c r="G3053" s="543" t="s">
        <v>9536</v>
      </c>
      <c r="H3053" s="545" t="s">
        <v>2469</v>
      </c>
      <c r="I3053" s="545" t="s">
        <v>2469</v>
      </c>
      <c r="J3053" s="545" t="s">
        <v>7421</v>
      </c>
      <c r="K3053" s="543" t="s">
        <v>2478</v>
      </c>
      <c r="L3053" s="543" t="s">
        <v>2478</v>
      </c>
      <c r="M3053" s="543" t="s">
        <v>2478</v>
      </c>
      <c r="N3053" s="543" t="s">
        <v>2478</v>
      </c>
      <c r="O3053" s="543" t="s">
        <v>2478</v>
      </c>
      <c r="P3053" s="543" t="s">
        <v>2478</v>
      </c>
      <c r="Q3053" s="543" t="s">
        <v>2478</v>
      </c>
      <c r="R3053" s="543" t="s">
        <v>2478</v>
      </c>
      <c r="S3053" s="543" t="s">
        <v>2478</v>
      </c>
    </row>
    <row r="3054" spans="1:19">
      <c r="A3054" s="540" t="s">
        <v>8126</v>
      </c>
      <c r="B3054" s="541"/>
      <c r="C3054" s="541"/>
      <c r="D3054" s="542">
        <v>30059</v>
      </c>
      <c r="E3054" s="542">
        <v>30059</v>
      </c>
      <c r="F3054" s="542" t="s">
        <v>9537</v>
      </c>
      <c r="G3054" s="540" t="s">
        <v>9538</v>
      </c>
      <c r="H3054" s="542" t="s">
        <v>2469</v>
      </c>
      <c r="I3054" s="542" t="s">
        <v>2469</v>
      </c>
      <c r="J3054" s="542" t="s">
        <v>7421</v>
      </c>
      <c r="K3054" s="540" t="s">
        <v>2478</v>
      </c>
      <c r="L3054" s="540" t="s">
        <v>2478</v>
      </c>
      <c r="M3054" s="540" t="s">
        <v>2478</v>
      </c>
      <c r="N3054" s="540" t="s">
        <v>2478</v>
      </c>
      <c r="O3054" s="540" t="s">
        <v>2478</v>
      </c>
      <c r="P3054" s="540" t="s">
        <v>2478</v>
      </c>
      <c r="Q3054" s="546">
        <v>45040.708333333336</v>
      </c>
      <c r="R3054" s="540" t="s">
        <v>2478</v>
      </c>
      <c r="S3054" s="540" t="s">
        <v>2478</v>
      </c>
    </row>
    <row r="3055" spans="1:19">
      <c r="A3055" s="543" t="s">
        <v>8126</v>
      </c>
      <c r="B3055" s="544"/>
      <c r="C3055" s="544"/>
      <c r="D3055" s="545">
        <v>30059</v>
      </c>
      <c r="E3055" s="545">
        <v>30059</v>
      </c>
      <c r="F3055" s="545" t="s">
        <v>9539</v>
      </c>
      <c r="G3055" s="543" t="s">
        <v>9540</v>
      </c>
      <c r="H3055" s="545" t="s">
        <v>2469</v>
      </c>
      <c r="I3055" s="545" t="s">
        <v>2469</v>
      </c>
      <c r="J3055" s="545" t="s">
        <v>7421</v>
      </c>
      <c r="K3055" s="543" t="s">
        <v>2478</v>
      </c>
      <c r="L3055" s="543" t="s">
        <v>2478</v>
      </c>
      <c r="M3055" s="543" t="s">
        <v>2478</v>
      </c>
      <c r="N3055" s="543" t="s">
        <v>2478</v>
      </c>
      <c r="O3055" s="543" t="s">
        <v>2478</v>
      </c>
      <c r="P3055" s="543" t="s">
        <v>2478</v>
      </c>
      <c r="Q3055" s="547">
        <v>45040.708333333336</v>
      </c>
      <c r="R3055" s="543" t="s">
        <v>2478</v>
      </c>
      <c r="S3055" s="543" t="s">
        <v>2478</v>
      </c>
    </row>
    <row r="3056" spans="1:19">
      <c r="A3056" s="540" t="s">
        <v>8126</v>
      </c>
      <c r="B3056" s="541"/>
      <c r="C3056" s="541"/>
      <c r="D3056" s="542">
        <v>30059</v>
      </c>
      <c r="E3056" s="542" t="s">
        <v>8655</v>
      </c>
      <c r="F3056" s="542" t="s">
        <v>9541</v>
      </c>
      <c r="G3056" s="540" t="s">
        <v>9542</v>
      </c>
      <c r="H3056" s="542" t="s">
        <v>2469</v>
      </c>
      <c r="I3056" s="542" t="s">
        <v>2469</v>
      </c>
      <c r="J3056" s="542" t="s">
        <v>7421</v>
      </c>
      <c r="K3056" s="540" t="s">
        <v>2478</v>
      </c>
      <c r="L3056" s="540" t="s">
        <v>2478</v>
      </c>
      <c r="M3056" s="540" t="s">
        <v>2478</v>
      </c>
      <c r="N3056" s="540" t="s">
        <v>2478</v>
      </c>
      <c r="O3056" s="540" t="s">
        <v>2478</v>
      </c>
      <c r="P3056" s="540" t="s">
        <v>2478</v>
      </c>
      <c r="Q3056" s="540" t="s">
        <v>2478</v>
      </c>
      <c r="R3056" s="540" t="s">
        <v>2478</v>
      </c>
      <c r="S3056" s="540" t="s">
        <v>2478</v>
      </c>
    </row>
    <row r="3057" spans="1:19">
      <c r="A3057" s="543" t="s">
        <v>8126</v>
      </c>
      <c r="B3057" s="544"/>
      <c r="C3057" s="544"/>
      <c r="D3057" s="545">
        <v>30059</v>
      </c>
      <c r="E3057" s="545">
        <v>30059</v>
      </c>
      <c r="F3057" s="545" t="s">
        <v>9543</v>
      </c>
      <c r="G3057" s="543" t="s">
        <v>9544</v>
      </c>
      <c r="H3057" s="545" t="s">
        <v>2469</v>
      </c>
      <c r="I3057" s="545" t="s">
        <v>2469</v>
      </c>
      <c r="J3057" s="545" t="s">
        <v>7421</v>
      </c>
      <c r="K3057" s="543" t="s">
        <v>2478</v>
      </c>
      <c r="L3057" s="543" t="s">
        <v>2478</v>
      </c>
      <c r="M3057" s="543" t="s">
        <v>2478</v>
      </c>
      <c r="N3057" s="543" t="s">
        <v>2478</v>
      </c>
      <c r="O3057" s="543" t="s">
        <v>2478</v>
      </c>
      <c r="P3057" s="543" t="s">
        <v>2478</v>
      </c>
      <c r="Q3057" s="547">
        <v>45040.708333333336</v>
      </c>
      <c r="R3057" s="543" t="s">
        <v>2478</v>
      </c>
      <c r="S3057" s="543" t="s">
        <v>2478</v>
      </c>
    </row>
    <row r="3058" spans="1:19">
      <c r="A3058" s="540" t="s">
        <v>8126</v>
      </c>
      <c r="B3058" s="541"/>
      <c r="C3058" s="541"/>
      <c r="D3058" s="542">
        <v>30059</v>
      </c>
      <c r="E3058" s="542">
        <v>30059</v>
      </c>
      <c r="F3058" s="542" t="s">
        <v>9545</v>
      </c>
      <c r="G3058" s="540" t="s">
        <v>9546</v>
      </c>
      <c r="H3058" s="542" t="s">
        <v>2469</v>
      </c>
      <c r="I3058" s="542" t="s">
        <v>2469</v>
      </c>
      <c r="J3058" s="542" t="s">
        <v>7421</v>
      </c>
      <c r="K3058" s="540" t="s">
        <v>2478</v>
      </c>
      <c r="L3058" s="540" t="s">
        <v>2478</v>
      </c>
      <c r="M3058" s="540" t="s">
        <v>2478</v>
      </c>
      <c r="N3058" s="540" t="s">
        <v>2478</v>
      </c>
      <c r="O3058" s="540" t="s">
        <v>2478</v>
      </c>
      <c r="P3058" s="540" t="s">
        <v>2478</v>
      </c>
      <c r="Q3058" s="546">
        <v>45040.708333333336</v>
      </c>
      <c r="R3058" s="540" t="s">
        <v>2478</v>
      </c>
      <c r="S3058" s="540" t="s">
        <v>2478</v>
      </c>
    </row>
    <row r="3059" spans="1:19">
      <c r="A3059" s="543" t="s">
        <v>8126</v>
      </c>
      <c r="B3059" s="544"/>
      <c r="C3059" s="544"/>
      <c r="D3059" s="545">
        <v>30059</v>
      </c>
      <c r="E3059" s="545">
        <v>30059</v>
      </c>
      <c r="F3059" s="545" t="s">
        <v>9547</v>
      </c>
      <c r="G3059" s="543" t="s">
        <v>9548</v>
      </c>
      <c r="H3059" s="545" t="s">
        <v>2469</v>
      </c>
      <c r="I3059" s="545" t="s">
        <v>2469</v>
      </c>
      <c r="J3059" s="545" t="s">
        <v>7421</v>
      </c>
      <c r="K3059" s="543" t="s">
        <v>2478</v>
      </c>
      <c r="L3059" s="543" t="s">
        <v>2478</v>
      </c>
      <c r="M3059" s="543" t="s">
        <v>2478</v>
      </c>
      <c r="N3059" s="543" t="s">
        <v>2478</v>
      </c>
      <c r="O3059" s="543" t="s">
        <v>2478</v>
      </c>
      <c r="P3059" s="543" t="s">
        <v>2478</v>
      </c>
      <c r="Q3059" s="547">
        <v>45040.708333333336</v>
      </c>
      <c r="R3059" s="543" t="s">
        <v>2478</v>
      </c>
      <c r="S3059" s="543" t="s">
        <v>2478</v>
      </c>
    </row>
    <row r="3060" spans="1:19">
      <c r="A3060" s="540" t="s">
        <v>8126</v>
      </c>
      <c r="B3060" s="541"/>
      <c r="C3060" s="541"/>
      <c r="D3060" s="542">
        <v>30059</v>
      </c>
      <c r="E3060" s="542">
        <v>30059</v>
      </c>
      <c r="F3060" s="542" t="s">
        <v>9549</v>
      </c>
      <c r="G3060" s="540" t="s">
        <v>9550</v>
      </c>
      <c r="H3060" s="542" t="s">
        <v>2469</v>
      </c>
      <c r="I3060" s="542" t="s">
        <v>2469</v>
      </c>
      <c r="J3060" s="542" t="s">
        <v>7421</v>
      </c>
      <c r="K3060" s="540" t="s">
        <v>8859</v>
      </c>
      <c r="L3060" s="540" t="s">
        <v>2478</v>
      </c>
      <c r="M3060" s="540" t="s">
        <v>2478</v>
      </c>
      <c r="N3060" s="540" t="s">
        <v>2478</v>
      </c>
      <c r="O3060" s="540" t="s">
        <v>2478</v>
      </c>
      <c r="P3060" s="540" t="s">
        <v>2478</v>
      </c>
      <c r="Q3060" s="546">
        <v>45040.708333333336</v>
      </c>
      <c r="R3060" s="540" t="s">
        <v>2478</v>
      </c>
      <c r="S3060" s="540" t="s">
        <v>2478</v>
      </c>
    </row>
    <row r="3061" spans="1:19">
      <c r="A3061" s="543" t="s">
        <v>8126</v>
      </c>
      <c r="B3061" s="545">
        <v>107957</v>
      </c>
      <c r="C3061" s="545">
        <v>745861</v>
      </c>
      <c r="D3061" s="545">
        <v>30059</v>
      </c>
      <c r="E3061" s="544"/>
      <c r="F3061" s="545" t="s">
        <v>9551</v>
      </c>
      <c r="G3061" s="543" t="s">
        <v>9552</v>
      </c>
      <c r="H3061" s="545" t="s">
        <v>2546</v>
      </c>
      <c r="I3061" s="545" t="s">
        <v>2469</v>
      </c>
      <c r="J3061" s="545" t="s">
        <v>7440</v>
      </c>
      <c r="K3061" s="543" t="s">
        <v>8859</v>
      </c>
      <c r="L3061" s="543" t="s">
        <v>2546</v>
      </c>
      <c r="M3061" s="543" t="s">
        <v>7324</v>
      </c>
      <c r="N3061" s="543" t="s">
        <v>2358</v>
      </c>
      <c r="O3061" s="543" t="s">
        <v>2478</v>
      </c>
      <c r="P3061" s="543" t="s">
        <v>2478</v>
      </c>
      <c r="Q3061" s="543" t="s">
        <v>2478</v>
      </c>
      <c r="R3061" s="547">
        <v>45463</v>
      </c>
      <c r="S3061" s="547">
        <v>45694.844270833331</v>
      </c>
    </row>
    <row r="3062" spans="1:19">
      <c r="A3062" s="540" t="s">
        <v>8126</v>
      </c>
      <c r="B3062" s="542">
        <v>107956</v>
      </c>
      <c r="C3062" s="542">
        <v>745856</v>
      </c>
      <c r="D3062" s="542">
        <v>30059</v>
      </c>
      <c r="E3062" s="541"/>
      <c r="F3062" s="542" t="s">
        <v>9553</v>
      </c>
      <c r="G3062" s="540" t="s">
        <v>9554</v>
      </c>
      <c r="H3062" s="542" t="s">
        <v>2546</v>
      </c>
      <c r="I3062" s="542" t="s">
        <v>2469</v>
      </c>
      <c r="J3062" s="542" t="s">
        <v>7440</v>
      </c>
      <c r="K3062" s="540" t="s">
        <v>8859</v>
      </c>
      <c r="L3062" s="540" t="s">
        <v>2546</v>
      </c>
      <c r="M3062" s="540" t="s">
        <v>7319</v>
      </c>
      <c r="N3062" s="540" t="s">
        <v>7320</v>
      </c>
      <c r="O3062" s="540" t="s">
        <v>2478</v>
      </c>
      <c r="P3062" s="540" t="s">
        <v>2478</v>
      </c>
      <c r="Q3062" s="540" t="s">
        <v>2478</v>
      </c>
      <c r="R3062" s="546">
        <v>45322</v>
      </c>
      <c r="S3062" s="546">
        <v>45694.844282407408</v>
      </c>
    </row>
    <row r="3063" spans="1:19">
      <c r="A3063" s="543" t="s">
        <v>8126</v>
      </c>
      <c r="B3063" s="545">
        <v>108022</v>
      </c>
      <c r="C3063" s="545">
        <v>755211</v>
      </c>
      <c r="D3063" s="545">
        <v>30059</v>
      </c>
      <c r="E3063" s="544"/>
      <c r="F3063" s="545" t="s">
        <v>9555</v>
      </c>
      <c r="G3063" s="543" t="s">
        <v>9556</v>
      </c>
      <c r="H3063" s="545" t="s">
        <v>2546</v>
      </c>
      <c r="I3063" s="545" t="s">
        <v>2469</v>
      </c>
      <c r="J3063" s="545" t="s">
        <v>7440</v>
      </c>
      <c r="K3063" s="543" t="s">
        <v>8859</v>
      </c>
      <c r="L3063" s="543" t="s">
        <v>2546</v>
      </c>
      <c r="M3063" s="543" t="s">
        <v>2478</v>
      </c>
      <c r="N3063" s="543" t="s">
        <v>7817</v>
      </c>
      <c r="O3063" s="543" t="s">
        <v>2478</v>
      </c>
      <c r="P3063" s="543" t="s">
        <v>2478</v>
      </c>
      <c r="Q3063" s="543" t="s">
        <v>2478</v>
      </c>
      <c r="R3063" s="547">
        <v>45541</v>
      </c>
      <c r="S3063" s="547">
        <v>45694.844293981485</v>
      </c>
    </row>
    <row r="3064" spans="1:19">
      <c r="A3064" s="540" t="s">
        <v>8126</v>
      </c>
      <c r="B3064" s="542">
        <v>108000</v>
      </c>
      <c r="C3064" s="542">
        <v>752808</v>
      </c>
      <c r="D3064" s="542">
        <v>30059</v>
      </c>
      <c r="E3064" s="541"/>
      <c r="F3064" s="542" t="s">
        <v>9557</v>
      </c>
      <c r="G3064" s="540" t="s">
        <v>9558</v>
      </c>
      <c r="H3064" s="542" t="s">
        <v>2546</v>
      </c>
      <c r="I3064" s="542" t="s">
        <v>2469</v>
      </c>
      <c r="J3064" s="542" t="s">
        <v>7440</v>
      </c>
      <c r="K3064" s="540" t="s">
        <v>8966</v>
      </c>
      <c r="L3064" s="540" t="s">
        <v>2546</v>
      </c>
      <c r="M3064" s="540" t="s">
        <v>7787</v>
      </c>
      <c r="N3064" s="540" t="s">
        <v>2423</v>
      </c>
      <c r="O3064" s="540" t="s">
        <v>2478</v>
      </c>
      <c r="P3064" s="540" t="s">
        <v>2478</v>
      </c>
      <c r="Q3064" s="540" t="s">
        <v>2478</v>
      </c>
      <c r="R3064" s="546">
        <v>45539</v>
      </c>
      <c r="S3064" s="546">
        <v>45694.844317129631</v>
      </c>
    </row>
    <row r="3065" spans="1:19">
      <c r="A3065" s="543" t="s">
        <v>8126</v>
      </c>
      <c r="B3065" s="545">
        <v>108001</v>
      </c>
      <c r="C3065" s="545">
        <v>752810</v>
      </c>
      <c r="D3065" s="545">
        <v>30059</v>
      </c>
      <c r="E3065" s="544"/>
      <c r="F3065" s="545" t="s">
        <v>9559</v>
      </c>
      <c r="G3065" s="543" t="s">
        <v>9560</v>
      </c>
      <c r="H3065" s="545" t="s">
        <v>2546</v>
      </c>
      <c r="I3065" s="545" t="s">
        <v>2469</v>
      </c>
      <c r="J3065" s="545" t="s">
        <v>7440</v>
      </c>
      <c r="K3065" s="543" t="s">
        <v>8859</v>
      </c>
      <c r="L3065" s="543" t="s">
        <v>2546</v>
      </c>
      <c r="M3065" s="543" t="s">
        <v>7324</v>
      </c>
      <c r="N3065" s="543" t="s">
        <v>2358</v>
      </c>
      <c r="O3065" s="543" t="s">
        <v>2478</v>
      </c>
      <c r="P3065" s="543" t="s">
        <v>2478</v>
      </c>
      <c r="Q3065" s="543" t="s">
        <v>2478</v>
      </c>
      <c r="R3065" s="547">
        <v>45539</v>
      </c>
      <c r="S3065" s="547">
        <v>45694.844305555554</v>
      </c>
    </row>
    <row r="3066" spans="1:19">
      <c r="A3066" s="540" t="s">
        <v>8126</v>
      </c>
      <c r="B3066" s="541"/>
      <c r="C3066" s="541"/>
      <c r="D3066" s="542">
        <v>30059</v>
      </c>
      <c r="E3066" s="542">
        <v>30059</v>
      </c>
      <c r="F3066" s="542" t="s">
        <v>9561</v>
      </c>
      <c r="G3066" s="540" t="s">
        <v>9562</v>
      </c>
      <c r="H3066" s="542" t="s">
        <v>2469</v>
      </c>
      <c r="I3066" s="542" t="s">
        <v>2469</v>
      </c>
      <c r="J3066" s="542" t="s">
        <v>7421</v>
      </c>
      <c r="K3066" s="540" t="s">
        <v>2478</v>
      </c>
      <c r="L3066" s="540" t="s">
        <v>2478</v>
      </c>
      <c r="M3066" s="540" t="s">
        <v>2478</v>
      </c>
      <c r="N3066" s="540" t="s">
        <v>2478</v>
      </c>
      <c r="O3066" s="540" t="s">
        <v>2478</v>
      </c>
      <c r="P3066" s="540" t="s">
        <v>2478</v>
      </c>
      <c r="Q3066" s="546">
        <v>45040.708333333336</v>
      </c>
      <c r="R3066" s="540" t="s">
        <v>2478</v>
      </c>
      <c r="S3066" s="540" t="s">
        <v>2478</v>
      </c>
    </row>
    <row r="3067" spans="1:19">
      <c r="A3067" s="543" t="s">
        <v>8126</v>
      </c>
      <c r="B3067" s="544"/>
      <c r="C3067" s="544"/>
      <c r="D3067" s="545">
        <v>30059</v>
      </c>
      <c r="E3067" s="545">
        <v>30059</v>
      </c>
      <c r="F3067" s="545" t="s">
        <v>9563</v>
      </c>
      <c r="G3067" s="543" t="s">
        <v>9564</v>
      </c>
      <c r="H3067" s="545" t="s">
        <v>2469</v>
      </c>
      <c r="I3067" s="545" t="s">
        <v>2469</v>
      </c>
      <c r="J3067" s="545" t="s">
        <v>7421</v>
      </c>
      <c r="K3067" s="543" t="s">
        <v>2478</v>
      </c>
      <c r="L3067" s="543" t="s">
        <v>2478</v>
      </c>
      <c r="M3067" s="543" t="s">
        <v>2478</v>
      </c>
      <c r="N3067" s="543" t="s">
        <v>2478</v>
      </c>
      <c r="O3067" s="543" t="s">
        <v>2478</v>
      </c>
      <c r="P3067" s="543" t="s">
        <v>2478</v>
      </c>
      <c r="Q3067" s="547">
        <v>45040.708333333336</v>
      </c>
      <c r="R3067" s="543" t="s">
        <v>2478</v>
      </c>
      <c r="S3067" s="543" t="s">
        <v>2478</v>
      </c>
    </row>
    <row r="3068" spans="1:19">
      <c r="A3068" s="540" t="s">
        <v>8126</v>
      </c>
      <c r="B3068" s="541"/>
      <c r="C3068" s="541"/>
      <c r="D3068" s="542">
        <v>30059</v>
      </c>
      <c r="E3068" s="542">
        <v>30059</v>
      </c>
      <c r="F3068" s="542" t="s">
        <v>9565</v>
      </c>
      <c r="G3068" s="540" t="s">
        <v>9566</v>
      </c>
      <c r="H3068" s="542" t="s">
        <v>2469</v>
      </c>
      <c r="I3068" s="542" t="s">
        <v>2469</v>
      </c>
      <c r="J3068" s="542" t="s">
        <v>7421</v>
      </c>
      <c r="K3068" s="540" t="s">
        <v>2478</v>
      </c>
      <c r="L3068" s="540" t="s">
        <v>2478</v>
      </c>
      <c r="M3068" s="540" t="s">
        <v>2478</v>
      </c>
      <c r="N3068" s="540" t="s">
        <v>2478</v>
      </c>
      <c r="O3068" s="540" t="s">
        <v>2478</v>
      </c>
      <c r="P3068" s="540" t="s">
        <v>2478</v>
      </c>
      <c r="Q3068" s="546">
        <v>45040.708333333336</v>
      </c>
      <c r="R3068" s="540" t="s">
        <v>2478</v>
      </c>
      <c r="S3068" s="540" t="s">
        <v>2478</v>
      </c>
    </row>
    <row r="3069" spans="1:19">
      <c r="A3069" s="543" t="s">
        <v>8126</v>
      </c>
      <c r="B3069" s="544"/>
      <c r="C3069" s="544"/>
      <c r="D3069" s="545">
        <v>30059</v>
      </c>
      <c r="E3069" s="545">
        <v>30059</v>
      </c>
      <c r="F3069" s="545" t="s">
        <v>9567</v>
      </c>
      <c r="G3069" s="543" t="s">
        <v>9568</v>
      </c>
      <c r="H3069" s="545" t="s">
        <v>2469</v>
      </c>
      <c r="I3069" s="545" t="s">
        <v>2469</v>
      </c>
      <c r="J3069" s="545" t="s">
        <v>7421</v>
      </c>
      <c r="K3069" s="543" t="s">
        <v>2478</v>
      </c>
      <c r="L3069" s="543" t="s">
        <v>2478</v>
      </c>
      <c r="M3069" s="543" t="s">
        <v>2478</v>
      </c>
      <c r="N3069" s="543" t="s">
        <v>2478</v>
      </c>
      <c r="O3069" s="543" t="s">
        <v>2478</v>
      </c>
      <c r="P3069" s="543" t="s">
        <v>2478</v>
      </c>
      <c r="Q3069" s="547">
        <v>45040.708333333336</v>
      </c>
      <c r="R3069" s="543" t="s">
        <v>2478</v>
      </c>
      <c r="S3069" s="543" t="s">
        <v>2478</v>
      </c>
    </row>
    <row r="3070" spans="1:19">
      <c r="A3070" s="540" t="s">
        <v>8126</v>
      </c>
      <c r="B3070" s="541"/>
      <c r="C3070" s="541"/>
      <c r="D3070" s="542">
        <v>30059</v>
      </c>
      <c r="E3070" s="542">
        <v>30059</v>
      </c>
      <c r="F3070" s="542" t="s">
        <v>9569</v>
      </c>
      <c r="G3070" s="540" t="s">
        <v>9570</v>
      </c>
      <c r="H3070" s="542" t="s">
        <v>2546</v>
      </c>
      <c r="I3070" s="542" t="s">
        <v>2469</v>
      </c>
      <c r="J3070" s="542" t="s">
        <v>7421</v>
      </c>
      <c r="K3070" s="540" t="s">
        <v>2478</v>
      </c>
      <c r="L3070" s="540" t="s">
        <v>2478</v>
      </c>
      <c r="M3070" s="540" t="s">
        <v>2478</v>
      </c>
      <c r="N3070" s="540" t="s">
        <v>2478</v>
      </c>
      <c r="O3070" s="540" t="s">
        <v>2478</v>
      </c>
      <c r="P3070" s="540" t="s">
        <v>2478</v>
      </c>
      <c r="Q3070" s="546">
        <v>45040.708333333336</v>
      </c>
      <c r="R3070" s="540" t="s">
        <v>2478</v>
      </c>
      <c r="S3070" s="540" t="s">
        <v>2478</v>
      </c>
    </row>
    <row r="3071" spans="1:19">
      <c r="A3071" s="543" t="s">
        <v>8126</v>
      </c>
      <c r="B3071" s="544"/>
      <c r="C3071" s="544"/>
      <c r="D3071" s="545">
        <v>30059</v>
      </c>
      <c r="E3071" s="545">
        <v>30059</v>
      </c>
      <c r="F3071" s="545" t="s">
        <v>9571</v>
      </c>
      <c r="G3071" s="543" t="s">
        <v>9572</v>
      </c>
      <c r="H3071" s="545" t="s">
        <v>2469</v>
      </c>
      <c r="I3071" s="545" t="s">
        <v>2469</v>
      </c>
      <c r="J3071" s="545" t="s">
        <v>7421</v>
      </c>
      <c r="K3071" s="543" t="s">
        <v>2478</v>
      </c>
      <c r="L3071" s="543" t="s">
        <v>2478</v>
      </c>
      <c r="M3071" s="543" t="s">
        <v>2478</v>
      </c>
      <c r="N3071" s="543" t="s">
        <v>2478</v>
      </c>
      <c r="O3071" s="543" t="s">
        <v>2478</v>
      </c>
      <c r="P3071" s="543" t="s">
        <v>2478</v>
      </c>
      <c r="Q3071" s="547">
        <v>45040.708333333336</v>
      </c>
      <c r="R3071" s="543" t="s">
        <v>2478</v>
      </c>
      <c r="S3071" s="543" t="s">
        <v>2478</v>
      </c>
    </row>
    <row r="3072" spans="1:19">
      <c r="A3072" s="540" t="s">
        <v>8126</v>
      </c>
      <c r="B3072" s="541"/>
      <c r="C3072" s="541"/>
      <c r="D3072" s="542">
        <v>30059</v>
      </c>
      <c r="E3072" s="542">
        <v>30059</v>
      </c>
      <c r="F3072" s="542" t="s">
        <v>9573</v>
      </c>
      <c r="G3072" s="540" t="s">
        <v>9574</v>
      </c>
      <c r="H3072" s="542" t="s">
        <v>2469</v>
      </c>
      <c r="I3072" s="542" t="s">
        <v>2469</v>
      </c>
      <c r="J3072" s="542" t="s">
        <v>7421</v>
      </c>
      <c r="K3072" s="540" t="s">
        <v>2478</v>
      </c>
      <c r="L3072" s="540" t="s">
        <v>2478</v>
      </c>
      <c r="M3072" s="540" t="s">
        <v>2478</v>
      </c>
      <c r="N3072" s="540" t="s">
        <v>2478</v>
      </c>
      <c r="O3072" s="540" t="s">
        <v>2478</v>
      </c>
      <c r="P3072" s="540" t="s">
        <v>2478</v>
      </c>
      <c r="Q3072" s="546">
        <v>45040.708333333336</v>
      </c>
      <c r="R3072" s="540" t="s">
        <v>2478</v>
      </c>
      <c r="S3072" s="540" t="s">
        <v>2478</v>
      </c>
    </row>
    <row r="3073" spans="1:19">
      <c r="A3073" s="543" t="s">
        <v>8126</v>
      </c>
      <c r="B3073" s="544"/>
      <c r="C3073" s="544"/>
      <c r="D3073" s="545">
        <v>30059</v>
      </c>
      <c r="E3073" s="545">
        <v>30059</v>
      </c>
      <c r="F3073" s="545" t="s">
        <v>9575</v>
      </c>
      <c r="G3073" s="543" t="s">
        <v>9576</v>
      </c>
      <c r="H3073" s="545" t="s">
        <v>2469</v>
      </c>
      <c r="I3073" s="545" t="s">
        <v>2469</v>
      </c>
      <c r="J3073" s="545" t="s">
        <v>7421</v>
      </c>
      <c r="K3073" s="543" t="s">
        <v>2478</v>
      </c>
      <c r="L3073" s="543" t="s">
        <v>2478</v>
      </c>
      <c r="M3073" s="543" t="s">
        <v>2478</v>
      </c>
      <c r="N3073" s="543" t="s">
        <v>2478</v>
      </c>
      <c r="O3073" s="543" t="s">
        <v>2478</v>
      </c>
      <c r="P3073" s="543" t="s">
        <v>2478</v>
      </c>
      <c r="Q3073" s="547">
        <v>45040.708333333336</v>
      </c>
      <c r="R3073" s="543" t="s">
        <v>2478</v>
      </c>
      <c r="S3073" s="543" t="s">
        <v>2478</v>
      </c>
    </row>
    <row r="3074" spans="1:19">
      <c r="A3074" s="540" t="s">
        <v>8126</v>
      </c>
      <c r="B3074" s="541"/>
      <c r="C3074" s="541"/>
      <c r="D3074" s="542">
        <v>30059</v>
      </c>
      <c r="E3074" s="542">
        <v>30059</v>
      </c>
      <c r="F3074" s="542" t="s">
        <v>9577</v>
      </c>
      <c r="G3074" s="540" t="s">
        <v>9578</v>
      </c>
      <c r="H3074" s="542" t="s">
        <v>2469</v>
      </c>
      <c r="I3074" s="542" t="s">
        <v>2469</v>
      </c>
      <c r="J3074" s="542" t="s">
        <v>7421</v>
      </c>
      <c r="K3074" s="540" t="s">
        <v>2478</v>
      </c>
      <c r="L3074" s="540" t="s">
        <v>2478</v>
      </c>
      <c r="M3074" s="540" t="s">
        <v>2478</v>
      </c>
      <c r="N3074" s="540" t="s">
        <v>2478</v>
      </c>
      <c r="O3074" s="540" t="s">
        <v>2478</v>
      </c>
      <c r="P3074" s="540" t="s">
        <v>2478</v>
      </c>
      <c r="Q3074" s="546">
        <v>45040.708333333336</v>
      </c>
      <c r="R3074" s="540" t="s">
        <v>2478</v>
      </c>
      <c r="S3074" s="540" t="s">
        <v>2478</v>
      </c>
    </row>
    <row r="3075" spans="1:19">
      <c r="A3075" s="543" t="s">
        <v>8126</v>
      </c>
      <c r="B3075" s="544"/>
      <c r="C3075" s="544"/>
      <c r="D3075" s="545">
        <v>30059</v>
      </c>
      <c r="E3075" s="545">
        <v>30059</v>
      </c>
      <c r="F3075" s="545" t="s">
        <v>9579</v>
      </c>
      <c r="G3075" s="543" t="s">
        <v>9580</v>
      </c>
      <c r="H3075" s="545" t="s">
        <v>2469</v>
      </c>
      <c r="I3075" s="545" t="s">
        <v>2469</v>
      </c>
      <c r="J3075" s="545" t="s">
        <v>7421</v>
      </c>
      <c r="K3075" s="543" t="s">
        <v>2478</v>
      </c>
      <c r="L3075" s="543" t="s">
        <v>2478</v>
      </c>
      <c r="M3075" s="543" t="s">
        <v>2478</v>
      </c>
      <c r="N3075" s="543" t="s">
        <v>2478</v>
      </c>
      <c r="O3075" s="543" t="s">
        <v>2478</v>
      </c>
      <c r="P3075" s="543" t="s">
        <v>2478</v>
      </c>
      <c r="Q3075" s="547">
        <v>45040.708333333336</v>
      </c>
      <c r="R3075" s="543" t="s">
        <v>2478</v>
      </c>
      <c r="S3075" s="543" t="s">
        <v>2478</v>
      </c>
    </row>
    <row r="3076" spans="1:19">
      <c r="A3076" s="540" t="s">
        <v>8126</v>
      </c>
      <c r="B3076" s="541"/>
      <c r="C3076" s="541"/>
      <c r="D3076" s="542">
        <v>30059</v>
      </c>
      <c r="E3076" s="542">
        <v>30059</v>
      </c>
      <c r="F3076" s="542" t="s">
        <v>9581</v>
      </c>
      <c r="G3076" s="540" t="s">
        <v>9582</v>
      </c>
      <c r="H3076" s="542" t="s">
        <v>2469</v>
      </c>
      <c r="I3076" s="542" t="s">
        <v>2469</v>
      </c>
      <c r="J3076" s="542" t="s">
        <v>7421</v>
      </c>
      <c r="K3076" s="540" t="s">
        <v>2478</v>
      </c>
      <c r="L3076" s="540" t="s">
        <v>2478</v>
      </c>
      <c r="M3076" s="540" t="s">
        <v>2478</v>
      </c>
      <c r="N3076" s="540" t="s">
        <v>2478</v>
      </c>
      <c r="O3076" s="540" t="s">
        <v>2478</v>
      </c>
      <c r="P3076" s="540" t="s">
        <v>2478</v>
      </c>
      <c r="Q3076" s="546">
        <v>45040.708333333336</v>
      </c>
      <c r="R3076" s="540" t="s">
        <v>2478</v>
      </c>
      <c r="S3076" s="540" t="s">
        <v>2478</v>
      </c>
    </row>
    <row r="3077" spans="1:19">
      <c r="A3077" s="543" t="s">
        <v>8126</v>
      </c>
      <c r="B3077" s="544"/>
      <c r="C3077" s="544"/>
      <c r="D3077" s="545">
        <v>30059</v>
      </c>
      <c r="E3077" s="545">
        <v>30059</v>
      </c>
      <c r="F3077" s="545" t="s">
        <v>9583</v>
      </c>
      <c r="G3077" s="543" t="s">
        <v>9584</v>
      </c>
      <c r="H3077" s="545" t="s">
        <v>2469</v>
      </c>
      <c r="I3077" s="545" t="s">
        <v>2469</v>
      </c>
      <c r="J3077" s="545" t="s">
        <v>7421</v>
      </c>
      <c r="K3077" s="543" t="s">
        <v>2478</v>
      </c>
      <c r="L3077" s="543" t="s">
        <v>2478</v>
      </c>
      <c r="M3077" s="543" t="s">
        <v>2478</v>
      </c>
      <c r="N3077" s="543" t="s">
        <v>2478</v>
      </c>
      <c r="O3077" s="543" t="s">
        <v>2478</v>
      </c>
      <c r="P3077" s="543" t="s">
        <v>2478</v>
      </c>
      <c r="Q3077" s="547">
        <v>45040.708333333336</v>
      </c>
      <c r="R3077" s="543" t="s">
        <v>2478</v>
      </c>
      <c r="S3077" s="543" t="s">
        <v>2478</v>
      </c>
    </row>
    <row r="3078" spans="1:19">
      <c r="A3078" s="540" t="s">
        <v>8126</v>
      </c>
      <c r="B3078" s="541"/>
      <c r="C3078" s="541"/>
      <c r="D3078" s="542">
        <v>30059</v>
      </c>
      <c r="E3078" s="542">
        <v>30059</v>
      </c>
      <c r="F3078" s="542" t="s">
        <v>9585</v>
      </c>
      <c r="G3078" s="540" t="s">
        <v>9586</v>
      </c>
      <c r="H3078" s="542" t="s">
        <v>2469</v>
      </c>
      <c r="I3078" s="542" t="s">
        <v>2469</v>
      </c>
      <c r="J3078" s="542" t="s">
        <v>7421</v>
      </c>
      <c r="K3078" s="540" t="s">
        <v>2478</v>
      </c>
      <c r="L3078" s="540" t="s">
        <v>2478</v>
      </c>
      <c r="M3078" s="540" t="s">
        <v>2478</v>
      </c>
      <c r="N3078" s="540" t="s">
        <v>2478</v>
      </c>
      <c r="O3078" s="540" t="s">
        <v>2478</v>
      </c>
      <c r="P3078" s="540" t="s">
        <v>2478</v>
      </c>
      <c r="Q3078" s="546">
        <v>45040.708333333336</v>
      </c>
      <c r="R3078" s="540" t="s">
        <v>2478</v>
      </c>
      <c r="S3078" s="540" t="s">
        <v>2478</v>
      </c>
    </row>
    <row r="3079" spans="1:19">
      <c r="A3079" s="543" t="s">
        <v>8126</v>
      </c>
      <c r="B3079" s="544"/>
      <c r="C3079" s="544"/>
      <c r="D3079" s="545">
        <v>30059</v>
      </c>
      <c r="E3079" s="545">
        <v>30059</v>
      </c>
      <c r="F3079" s="545" t="s">
        <v>9587</v>
      </c>
      <c r="G3079" s="543" t="s">
        <v>9588</v>
      </c>
      <c r="H3079" s="545" t="s">
        <v>2469</v>
      </c>
      <c r="I3079" s="545" t="s">
        <v>2469</v>
      </c>
      <c r="J3079" s="545" t="s">
        <v>7421</v>
      </c>
      <c r="K3079" s="543" t="s">
        <v>2478</v>
      </c>
      <c r="L3079" s="543" t="s">
        <v>2478</v>
      </c>
      <c r="M3079" s="543" t="s">
        <v>2478</v>
      </c>
      <c r="N3079" s="543" t="s">
        <v>2478</v>
      </c>
      <c r="O3079" s="543" t="s">
        <v>2478</v>
      </c>
      <c r="P3079" s="543" t="s">
        <v>2478</v>
      </c>
      <c r="Q3079" s="547">
        <v>45040.708333333336</v>
      </c>
      <c r="R3079" s="543" t="s">
        <v>2478</v>
      </c>
      <c r="S3079" s="543" t="s">
        <v>2478</v>
      </c>
    </row>
    <row r="3080" spans="1:19">
      <c r="A3080" s="540" t="s">
        <v>8126</v>
      </c>
      <c r="B3080" s="541"/>
      <c r="C3080" s="541"/>
      <c r="D3080" s="542">
        <v>30059</v>
      </c>
      <c r="E3080" s="542">
        <v>30059</v>
      </c>
      <c r="F3080" s="542" t="s">
        <v>9589</v>
      </c>
      <c r="G3080" s="540" t="s">
        <v>9590</v>
      </c>
      <c r="H3080" s="542" t="s">
        <v>2469</v>
      </c>
      <c r="I3080" s="542" t="s">
        <v>2469</v>
      </c>
      <c r="J3080" s="542" t="s">
        <v>7421</v>
      </c>
      <c r="K3080" s="540" t="s">
        <v>2478</v>
      </c>
      <c r="L3080" s="540" t="s">
        <v>2478</v>
      </c>
      <c r="M3080" s="540" t="s">
        <v>2478</v>
      </c>
      <c r="N3080" s="540" t="s">
        <v>2478</v>
      </c>
      <c r="O3080" s="540" t="s">
        <v>2478</v>
      </c>
      <c r="P3080" s="540" t="s">
        <v>2478</v>
      </c>
      <c r="Q3080" s="546">
        <v>45040.708333333336</v>
      </c>
      <c r="R3080" s="540" t="s">
        <v>2478</v>
      </c>
      <c r="S3080" s="540" t="s">
        <v>2478</v>
      </c>
    </row>
    <row r="3081" spans="1:19">
      <c r="A3081" s="543" t="s">
        <v>8126</v>
      </c>
      <c r="B3081" s="544"/>
      <c r="C3081" s="544"/>
      <c r="D3081" s="545">
        <v>30059</v>
      </c>
      <c r="E3081" s="545">
        <v>30059</v>
      </c>
      <c r="F3081" s="545" t="s">
        <v>9591</v>
      </c>
      <c r="G3081" s="543" t="s">
        <v>9592</v>
      </c>
      <c r="H3081" s="545" t="s">
        <v>2469</v>
      </c>
      <c r="I3081" s="545" t="s">
        <v>2469</v>
      </c>
      <c r="J3081" s="545" t="s">
        <v>7421</v>
      </c>
      <c r="K3081" s="543" t="s">
        <v>2478</v>
      </c>
      <c r="L3081" s="543" t="s">
        <v>2478</v>
      </c>
      <c r="M3081" s="543" t="s">
        <v>2478</v>
      </c>
      <c r="N3081" s="543" t="s">
        <v>2478</v>
      </c>
      <c r="O3081" s="543" t="s">
        <v>2478</v>
      </c>
      <c r="P3081" s="543" t="s">
        <v>2478</v>
      </c>
      <c r="Q3081" s="547">
        <v>45040.708333333336</v>
      </c>
      <c r="R3081" s="543" t="s">
        <v>2478</v>
      </c>
      <c r="S3081" s="543" t="s">
        <v>2478</v>
      </c>
    </row>
    <row r="3082" spans="1:19">
      <c r="A3082" s="540" t="s">
        <v>8126</v>
      </c>
      <c r="B3082" s="541"/>
      <c r="C3082" s="541"/>
      <c r="D3082" s="542">
        <v>30059</v>
      </c>
      <c r="E3082" s="542">
        <v>30059</v>
      </c>
      <c r="F3082" s="542" t="s">
        <v>9593</v>
      </c>
      <c r="G3082" s="540" t="s">
        <v>9594</v>
      </c>
      <c r="H3082" s="542" t="s">
        <v>2469</v>
      </c>
      <c r="I3082" s="542" t="s">
        <v>2469</v>
      </c>
      <c r="J3082" s="542" t="s">
        <v>7421</v>
      </c>
      <c r="K3082" s="540" t="s">
        <v>2478</v>
      </c>
      <c r="L3082" s="540" t="s">
        <v>2478</v>
      </c>
      <c r="M3082" s="540" t="s">
        <v>2478</v>
      </c>
      <c r="N3082" s="540" t="s">
        <v>2478</v>
      </c>
      <c r="O3082" s="540" t="s">
        <v>2478</v>
      </c>
      <c r="P3082" s="540" t="s">
        <v>2478</v>
      </c>
      <c r="Q3082" s="546">
        <v>45040.708333333336</v>
      </c>
      <c r="R3082" s="540" t="s">
        <v>2478</v>
      </c>
      <c r="S3082" s="540" t="s">
        <v>2478</v>
      </c>
    </row>
    <row r="3083" spans="1:19">
      <c r="A3083" s="543" t="s">
        <v>8126</v>
      </c>
      <c r="B3083" s="544"/>
      <c r="C3083" s="544"/>
      <c r="D3083" s="545">
        <v>30059</v>
      </c>
      <c r="E3083" s="545">
        <v>30059</v>
      </c>
      <c r="F3083" s="545" t="s">
        <v>9595</v>
      </c>
      <c r="G3083" s="543" t="s">
        <v>9596</v>
      </c>
      <c r="H3083" s="545" t="s">
        <v>2469</v>
      </c>
      <c r="I3083" s="545" t="s">
        <v>2469</v>
      </c>
      <c r="J3083" s="545" t="s">
        <v>7421</v>
      </c>
      <c r="K3083" s="543" t="s">
        <v>2478</v>
      </c>
      <c r="L3083" s="543" t="s">
        <v>2478</v>
      </c>
      <c r="M3083" s="543" t="s">
        <v>2478</v>
      </c>
      <c r="N3083" s="543" t="s">
        <v>2478</v>
      </c>
      <c r="O3083" s="543" t="s">
        <v>2478</v>
      </c>
      <c r="P3083" s="543" t="s">
        <v>2478</v>
      </c>
      <c r="Q3083" s="547">
        <v>45040.708333333336</v>
      </c>
      <c r="R3083" s="543" t="s">
        <v>2478</v>
      </c>
      <c r="S3083" s="543" t="s">
        <v>2478</v>
      </c>
    </row>
    <row r="3084" spans="1:19">
      <c r="A3084" s="540" t="s">
        <v>8126</v>
      </c>
      <c r="B3084" s="541"/>
      <c r="C3084" s="541"/>
      <c r="D3084" s="542">
        <v>30059</v>
      </c>
      <c r="E3084" s="542">
        <v>30059</v>
      </c>
      <c r="F3084" s="542" t="s">
        <v>9597</v>
      </c>
      <c r="G3084" s="540" t="s">
        <v>9598</v>
      </c>
      <c r="H3084" s="542" t="s">
        <v>2469</v>
      </c>
      <c r="I3084" s="542" t="s">
        <v>2469</v>
      </c>
      <c r="J3084" s="542" t="s">
        <v>7421</v>
      </c>
      <c r="K3084" s="540" t="s">
        <v>2478</v>
      </c>
      <c r="L3084" s="540" t="s">
        <v>2478</v>
      </c>
      <c r="M3084" s="540" t="s">
        <v>2478</v>
      </c>
      <c r="N3084" s="540" t="s">
        <v>2478</v>
      </c>
      <c r="O3084" s="540" t="s">
        <v>2478</v>
      </c>
      <c r="P3084" s="540" t="s">
        <v>2478</v>
      </c>
      <c r="Q3084" s="546">
        <v>45040.708333333336</v>
      </c>
      <c r="R3084" s="540" t="s">
        <v>2478</v>
      </c>
      <c r="S3084" s="540" t="s">
        <v>2478</v>
      </c>
    </row>
    <row r="3085" spans="1:19">
      <c r="A3085" s="543" t="s">
        <v>8126</v>
      </c>
      <c r="B3085" s="544"/>
      <c r="C3085" s="544"/>
      <c r="D3085" s="545">
        <v>30059</v>
      </c>
      <c r="E3085" s="545">
        <v>30059</v>
      </c>
      <c r="F3085" s="545" t="s">
        <v>9599</v>
      </c>
      <c r="G3085" s="543" t="s">
        <v>9600</v>
      </c>
      <c r="H3085" s="545" t="s">
        <v>2469</v>
      </c>
      <c r="I3085" s="545" t="s">
        <v>2469</v>
      </c>
      <c r="J3085" s="545" t="s">
        <v>7421</v>
      </c>
      <c r="K3085" s="543" t="s">
        <v>2478</v>
      </c>
      <c r="L3085" s="543" t="s">
        <v>2478</v>
      </c>
      <c r="M3085" s="543" t="s">
        <v>2478</v>
      </c>
      <c r="N3085" s="543" t="s">
        <v>2478</v>
      </c>
      <c r="O3085" s="543" t="s">
        <v>2478</v>
      </c>
      <c r="P3085" s="543" t="s">
        <v>2478</v>
      </c>
      <c r="Q3085" s="547">
        <v>45040.708333333336</v>
      </c>
      <c r="R3085" s="543" t="s">
        <v>2478</v>
      </c>
      <c r="S3085" s="543" t="s">
        <v>2478</v>
      </c>
    </row>
    <row r="3086" spans="1:19">
      <c r="A3086" s="540" t="s">
        <v>8126</v>
      </c>
      <c r="B3086" s="541"/>
      <c r="C3086" s="541"/>
      <c r="D3086" s="542">
        <v>30059</v>
      </c>
      <c r="E3086" s="542">
        <v>30059</v>
      </c>
      <c r="F3086" s="542" t="s">
        <v>9601</v>
      </c>
      <c r="G3086" s="540" t="s">
        <v>9602</v>
      </c>
      <c r="H3086" s="542" t="s">
        <v>2469</v>
      </c>
      <c r="I3086" s="542" t="s">
        <v>2469</v>
      </c>
      <c r="J3086" s="542" t="s">
        <v>7421</v>
      </c>
      <c r="K3086" s="540" t="s">
        <v>2478</v>
      </c>
      <c r="L3086" s="540" t="s">
        <v>2478</v>
      </c>
      <c r="M3086" s="540" t="s">
        <v>2478</v>
      </c>
      <c r="N3086" s="540" t="s">
        <v>2478</v>
      </c>
      <c r="O3086" s="540" t="s">
        <v>2478</v>
      </c>
      <c r="P3086" s="540" t="s">
        <v>2478</v>
      </c>
      <c r="Q3086" s="546">
        <v>45040.708333333336</v>
      </c>
      <c r="R3086" s="540" t="s">
        <v>2478</v>
      </c>
      <c r="S3086" s="540" t="s">
        <v>2478</v>
      </c>
    </row>
    <row r="3087" spans="1:19">
      <c r="A3087" s="543" t="s">
        <v>8126</v>
      </c>
      <c r="B3087" s="544"/>
      <c r="C3087" s="544"/>
      <c r="D3087" s="545">
        <v>30059</v>
      </c>
      <c r="E3087" s="545">
        <v>30059</v>
      </c>
      <c r="F3087" s="545" t="s">
        <v>9603</v>
      </c>
      <c r="G3087" s="543" t="s">
        <v>9604</v>
      </c>
      <c r="H3087" s="545" t="s">
        <v>2469</v>
      </c>
      <c r="I3087" s="545" t="s">
        <v>2469</v>
      </c>
      <c r="J3087" s="545" t="s">
        <v>7421</v>
      </c>
      <c r="K3087" s="543" t="s">
        <v>2478</v>
      </c>
      <c r="L3087" s="543" t="s">
        <v>2478</v>
      </c>
      <c r="M3087" s="543" t="s">
        <v>2478</v>
      </c>
      <c r="N3087" s="543" t="s">
        <v>2478</v>
      </c>
      <c r="O3087" s="543" t="s">
        <v>2478</v>
      </c>
      <c r="P3087" s="543" t="s">
        <v>2478</v>
      </c>
      <c r="Q3087" s="547">
        <v>45040.708333333336</v>
      </c>
      <c r="R3087" s="543" t="s">
        <v>2478</v>
      </c>
      <c r="S3087" s="543" t="s">
        <v>2478</v>
      </c>
    </row>
    <row r="3088" spans="1:19">
      <c r="A3088" s="540" t="s">
        <v>8126</v>
      </c>
      <c r="B3088" s="541"/>
      <c r="C3088" s="541"/>
      <c r="D3088" s="542">
        <v>30059</v>
      </c>
      <c r="E3088" s="542">
        <v>30059</v>
      </c>
      <c r="F3088" s="542" t="s">
        <v>9605</v>
      </c>
      <c r="G3088" s="540" t="s">
        <v>9606</v>
      </c>
      <c r="H3088" s="542" t="s">
        <v>2469</v>
      </c>
      <c r="I3088" s="542" t="s">
        <v>2469</v>
      </c>
      <c r="J3088" s="542" t="s">
        <v>7421</v>
      </c>
      <c r="K3088" s="540" t="s">
        <v>2478</v>
      </c>
      <c r="L3088" s="540" t="s">
        <v>2478</v>
      </c>
      <c r="M3088" s="540" t="s">
        <v>2478</v>
      </c>
      <c r="N3088" s="540" t="s">
        <v>2478</v>
      </c>
      <c r="O3088" s="540" t="s">
        <v>2478</v>
      </c>
      <c r="P3088" s="540" t="s">
        <v>2478</v>
      </c>
      <c r="Q3088" s="546">
        <v>45040.708333333336</v>
      </c>
      <c r="R3088" s="540" t="s">
        <v>2478</v>
      </c>
      <c r="S3088" s="540" t="s">
        <v>2478</v>
      </c>
    </row>
    <row r="3089" spans="1:19">
      <c r="A3089" s="543" t="s">
        <v>8126</v>
      </c>
      <c r="B3089" s="544"/>
      <c r="C3089" s="544"/>
      <c r="D3089" s="545">
        <v>30059</v>
      </c>
      <c r="E3089" s="545">
        <v>30059</v>
      </c>
      <c r="F3089" s="545" t="s">
        <v>9607</v>
      </c>
      <c r="G3089" s="543" t="s">
        <v>9608</v>
      </c>
      <c r="H3089" s="545" t="s">
        <v>2469</v>
      </c>
      <c r="I3089" s="545" t="s">
        <v>2469</v>
      </c>
      <c r="J3089" s="545" t="s">
        <v>7421</v>
      </c>
      <c r="K3089" s="543" t="s">
        <v>2478</v>
      </c>
      <c r="L3089" s="543" t="s">
        <v>2478</v>
      </c>
      <c r="M3089" s="543" t="s">
        <v>2478</v>
      </c>
      <c r="N3089" s="543" t="s">
        <v>2478</v>
      </c>
      <c r="O3089" s="543" t="s">
        <v>2478</v>
      </c>
      <c r="P3089" s="543" t="s">
        <v>2478</v>
      </c>
      <c r="Q3089" s="547">
        <v>45040.708333333336</v>
      </c>
      <c r="R3089" s="543" t="s">
        <v>2478</v>
      </c>
      <c r="S3089" s="543" t="s">
        <v>2478</v>
      </c>
    </row>
    <row r="3090" spans="1:19">
      <c r="A3090" s="540" t="s">
        <v>8126</v>
      </c>
      <c r="B3090" s="541"/>
      <c r="C3090" s="541"/>
      <c r="D3090" s="542">
        <v>30059</v>
      </c>
      <c r="E3090" s="542">
        <v>30059</v>
      </c>
      <c r="F3090" s="542" t="s">
        <v>9609</v>
      </c>
      <c r="G3090" s="540" t="s">
        <v>9610</v>
      </c>
      <c r="H3090" s="542" t="s">
        <v>2469</v>
      </c>
      <c r="I3090" s="542" t="s">
        <v>2469</v>
      </c>
      <c r="J3090" s="542" t="s">
        <v>7421</v>
      </c>
      <c r="K3090" s="540" t="s">
        <v>2478</v>
      </c>
      <c r="L3090" s="540" t="s">
        <v>2478</v>
      </c>
      <c r="M3090" s="540" t="s">
        <v>2478</v>
      </c>
      <c r="N3090" s="540" t="s">
        <v>2478</v>
      </c>
      <c r="O3090" s="540" t="s">
        <v>2478</v>
      </c>
      <c r="P3090" s="540" t="s">
        <v>2478</v>
      </c>
      <c r="Q3090" s="546">
        <v>45040.708333333336</v>
      </c>
      <c r="R3090" s="540" t="s">
        <v>2478</v>
      </c>
      <c r="S3090" s="540" t="s">
        <v>2478</v>
      </c>
    </row>
    <row r="3091" spans="1:19">
      <c r="A3091" s="543" t="s">
        <v>8126</v>
      </c>
      <c r="B3091" s="544"/>
      <c r="C3091" s="544"/>
      <c r="D3091" s="545">
        <v>30059</v>
      </c>
      <c r="E3091" s="545">
        <v>30059</v>
      </c>
      <c r="F3091" s="545" t="s">
        <v>9611</v>
      </c>
      <c r="G3091" s="543" t="s">
        <v>9612</v>
      </c>
      <c r="H3091" s="545" t="s">
        <v>2469</v>
      </c>
      <c r="I3091" s="545" t="s">
        <v>2469</v>
      </c>
      <c r="J3091" s="545" t="s">
        <v>7421</v>
      </c>
      <c r="K3091" s="543" t="s">
        <v>2478</v>
      </c>
      <c r="L3091" s="543" t="s">
        <v>2478</v>
      </c>
      <c r="M3091" s="543" t="s">
        <v>2478</v>
      </c>
      <c r="N3091" s="543" t="s">
        <v>2478</v>
      </c>
      <c r="O3091" s="543" t="s">
        <v>2478</v>
      </c>
      <c r="P3091" s="543" t="s">
        <v>2478</v>
      </c>
      <c r="Q3091" s="547">
        <v>45040.708333333336</v>
      </c>
      <c r="R3091" s="543" t="s">
        <v>2478</v>
      </c>
      <c r="S3091" s="543" t="s">
        <v>2478</v>
      </c>
    </row>
    <row r="3092" spans="1:19">
      <c r="A3092" s="540" t="s">
        <v>8126</v>
      </c>
      <c r="B3092" s="541"/>
      <c r="C3092" s="541"/>
      <c r="D3092" s="542">
        <v>30059</v>
      </c>
      <c r="E3092" s="542">
        <v>30059</v>
      </c>
      <c r="F3092" s="542" t="s">
        <v>9613</v>
      </c>
      <c r="G3092" s="540" t="s">
        <v>9614</v>
      </c>
      <c r="H3092" s="542" t="s">
        <v>2469</v>
      </c>
      <c r="I3092" s="542" t="s">
        <v>2469</v>
      </c>
      <c r="J3092" s="542" t="s">
        <v>7421</v>
      </c>
      <c r="K3092" s="540" t="s">
        <v>2478</v>
      </c>
      <c r="L3092" s="540" t="s">
        <v>2478</v>
      </c>
      <c r="M3092" s="540" t="s">
        <v>2478</v>
      </c>
      <c r="N3092" s="540" t="s">
        <v>2478</v>
      </c>
      <c r="O3092" s="540" t="s">
        <v>2478</v>
      </c>
      <c r="P3092" s="540" t="s">
        <v>2478</v>
      </c>
      <c r="Q3092" s="546">
        <v>45040.708333333336</v>
      </c>
      <c r="R3092" s="540" t="s">
        <v>2478</v>
      </c>
      <c r="S3092" s="540" t="s">
        <v>2478</v>
      </c>
    </row>
    <row r="3093" spans="1:19">
      <c r="A3093" s="543" t="s">
        <v>8126</v>
      </c>
      <c r="B3093" s="544"/>
      <c r="C3093" s="544"/>
      <c r="D3093" s="545">
        <v>30059</v>
      </c>
      <c r="E3093" s="545">
        <v>30059</v>
      </c>
      <c r="F3093" s="545" t="s">
        <v>9615</v>
      </c>
      <c r="G3093" s="543" t="s">
        <v>9616</v>
      </c>
      <c r="H3093" s="545" t="s">
        <v>2469</v>
      </c>
      <c r="I3093" s="545" t="s">
        <v>2469</v>
      </c>
      <c r="J3093" s="545" t="s">
        <v>7421</v>
      </c>
      <c r="K3093" s="543" t="s">
        <v>2478</v>
      </c>
      <c r="L3093" s="543" t="s">
        <v>2478</v>
      </c>
      <c r="M3093" s="543" t="s">
        <v>2478</v>
      </c>
      <c r="N3093" s="543" t="s">
        <v>2478</v>
      </c>
      <c r="O3093" s="543" t="s">
        <v>2478</v>
      </c>
      <c r="P3093" s="543" t="s">
        <v>2478</v>
      </c>
      <c r="Q3093" s="547">
        <v>45040.708333333336</v>
      </c>
      <c r="R3093" s="543" t="s">
        <v>2478</v>
      </c>
      <c r="S3093" s="543" t="s">
        <v>2478</v>
      </c>
    </row>
    <row r="3094" spans="1:19">
      <c r="A3094" s="540" t="s">
        <v>8126</v>
      </c>
      <c r="B3094" s="541"/>
      <c r="C3094" s="541"/>
      <c r="D3094" s="542">
        <v>30059</v>
      </c>
      <c r="E3094" s="542">
        <v>30059</v>
      </c>
      <c r="F3094" s="542" t="s">
        <v>9617</v>
      </c>
      <c r="G3094" s="540" t="s">
        <v>9618</v>
      </c>
      <c r="H3094" s="542" t="s">
        <v>2469</v>
      </c>
      <c r="I3094" s="542" t="s">
        <v>2469</v>
      </c>
      <c r="J3094" s="542" t="s">
        <v>7421</v>
      </c>
      <c r="K3094" s="540" t="s">
        <v>2478</v>
      </c>
      <c r="L3094" s="540" t="s">
        <v>2478</v>
      </c>
      <c r="M3094" s="540" t="s">
        <v>2478</v>
      </c>
      <c r="N3094" s="540" t="s">
        <v>2478</v>
      </c>
      <c r="O3094" s="540" t="s">
        <v>2478</v>
      </c>
      <c r="P3094" s="540" t="s">
        <v>2478</v>
      </c>
      <c r="Q3094" s="546">
        <v>45040.708333333336</v>
      </c>
      <c r="R3094" s="540" t="s">
        <v>2478</v>
      </c>
      <c r="S3094" s="540" t="s">
        <v>2478</v>
      </c>
    </row>
    <row r="3095" spans="1:19">
      <c r="A3095" s="543" t="s">
        <v>8126</v>
      </c>
      <c r="B3095" s="544"/>
      <c r="C3095" s="544"/>
      <c r="D3095" s="545">
        <v>30059</v>
      </c>
      <c r="E3095" s="545">
        <v>30059</v>
      </c>
      <c r="F3095" s="545" t="s">
        <v>9619</v>
      </c>
      <c r="G3095" s="543" t="s">
        <v>9620</v>
      </c>
      <c r="H3095" s="545" t="s">
        <v>2469</v>
      </c>
      <c r="I3095" s="545" t="s">
        <v>2469</v>
      </c>
      <c r="J3095" s="545" t="s">
        <v>7421</v>
      </c>
      <c r="K3095" s="543" t="s">
        <v>2478</v>
      </c>
      <c r="L3095" s="543" t="s">
        <v>2478</v>
      </c>
      <c r="M3095" s="543" t="s">
        <v>2478</v>
      </c>
      <c r="N3095" s="543" t="s">
        <v>2478</v>
      </c>
      <c r="O3095" s="543" t="s">
        <v>2478</v>
      </c>
      <c r="P3095" s="543" t="s">
        <v>2478</v>
      </c>
      <c r="Q3095" s="547">
        <v>45040.708333333336</v>
      </c>
      <c r="R3095" s="543" t="s">
        <v>2478</v>
      </c>
      <c r="S3095" s="543" t="s">
        <v>2478</v>
      </c>
    </row>
    <row r="3096" spans="1:19">
      <c r="A3096" s="540" t="s">
        <v>8126</v>
      </c>
      <c r="B3096" s="541"/>
      <c r="C3096" s="541"/>
      <c r="D3096" s="542">
        <v>30059</v>
      </c>
      <c r="E3096" s="542">
        <v>30059</v>
      </c>
      <c r="F3096" s="542" t="s">
        <v>9621</v>
      </c>
      <c r="G3096" s="540" t="s">
        <v>9622</v>
      </c>
      <c r="H3096" s="542" t="s">
        <v>2469</v>
      </c>
      <c r="I3096" s="542" t="s">
        <v>2469</v>
      </c>
      <c r="J3096" s="542" t="s">
        <v>7421</v>
      </c>
      <c r="K3096" s="540" t="s">
        <v>2478</v>
      </c>
      <c r="L3096" s="540" t="s">
        <v>2478</v>
      </c>
      <c r="M3096" s="540" t="s">
        <v>2478</v>
      </c>
      <c r="N3096" s="540" t="s">
        <v>2478</v>
      </c>
      <c r="O3096" s="540" t="s">
        <v>2478</v>
      </c>
      <c r="P3096" s="540" t="s">
        <v>2478</v>
      </c>
      <c r="Q3096" s="546">
        <v>45040.708333333336</v>
      </c>
      <c r="R3096" s="540" t="s">
        <v>2478</v>
      </c>
      <c r="S3096" s="540" t="s">
        <v>2478</v>
      </c>
    </row>
    <row r="3097" spans="1:19">
      <c r="A3097" s="543" t="s">
        <v>8126</v>
      </c>
      <c r="B3097" s="544"/>
      <c r="C3097" s="544"/>
      <c r="D3097" s="545">
        <v>30059</v>
      </c>
      <c r="E3097" s="545">
        <v>30059</v>
      </c>
      <c r="F3097" s="545" t="s">
        <v>9623</v>
      </c>
      <c r="G3097" s="543" t="s">
        <v>9624</v>
      </c>
      <c r="H3097" s="545" t="s">
        <v>2469</v>
      </c>
      <c r="I3097" s="545" t="s">
        <v>2469</v>
      </c>
      <c r="J3097" s="545" t="s">
        <v>7421</v>
      </c>
      <c r="K3097" s="543" t="s">
        <v>2478</v>
      </c>
      <c r="L3097" s="543" t="s">
        <v>2478</v>
      </c>
      <c r="M3097" s="543" t="s">
        <v>2478</v>
      </c>
      <c r="N3097" s="543" t="s">
        <v>2478</v>
      </c>
      <c r="O3097" s="543" t="s">
        <v>2478</v>
      </c>
      <c r="P3097" s="543" t="s">
        <v>2478</v>
      </c>
      <c r="Q3097" s="547">
        <v>45040.708333333336</v>
      </c>
      <c r="R3097" s="543" t="s">
        <v>2478</v>
      </c>
      <c r="S3097" s="543" t="s">
        <v>2478</v>
      </c>
    </row>
    <row r="3098" spans="1:19">
      <c r="A3098" s="540" t="s">
        <v>8126</v>
      </c>
      <c r="B3098" s="541"/>
      <c r="C3098" s="541"/>
      <c r="D3098" s="542">
        <v>30059</v>
      </c>
      <c r="E3098" s="542">
        <v>30059</v>
      </c>
      <c r="F3098" s="542" t="s">
        <v>9625</v>
      </c>
      <c r="G3098" s="540" t="s">
        <v>9626</v>
      </c>
      <c r="H3098" s="542" t="s">
        <v>2469</v>
      </c>
      <c r="I3098" s="542" t="s">
        <v>2469</v>
      </c>
      <c r="J3098" s="542" t="s">
        <v>7421</v>
      </c>
      <c r="K3098" s="540" t="s">
        <v>2478</v>
      </c>
      <c r="L3098" s="540" t="s">
        <v>2478</v>
      </c>
      <c r="M3098" s="540" t="s">
        <v>2478</v>
      </c>
      <c r="N3098" s="540" t="s">
        <v>2478</v>
      </c>
      <c r="O3098" s="540" t="s">
        <v>2478</v>
      </c>
      <c r="P3098" s="540" t="s">
        <v>2478</v>
      </c>
      <c r="Q3098" s="546">
        <v>45040.708333333336</v>
      </c>
      <c r="R3098" s="540" t="s">
        <v>2478</v>
      </c>
      <c r="S3098" s="540" t="s">
        <v>2478</v>
      </c>
    </row>
    <row r="3099" spans="1:19">
      <c r="A3099" s="543" t="s">
        <v>8126</v>
      </c>
      <c r="B3099" s="544"/>
      <c r="C3099" s="544"/>
      <c r="D3099" s="545">
        <v>30059</v>
      </c>
      <c r="E3099" s="545">
        <v>30059</v>
      </c>
      <c r="F3099" s="545" t="s">
        <v>9627</v>
      </c>
      <c r="G3099" s="543" t="s">
        <v>9628</v>
      </c>
      <c r="H3099" s="545" t="s">
        <v>2469</v>
      </c>
      <c r="I3099" s="545" t="s">
        <v>2469</v>
      </c>
      <c r="J3099" s="545" t="s">
        <v>7421</v>
      </c>
      <c r="K3099" s="543" t="s">
        <v>2478</v>
      </c>
      <c r="L3099" s="543" t="s">
        <v>2478</v>
      </c>
      <c r="M3099" s="543" t="s">
        <v>2478</v>
      </c>
      <c r="N3099" s="543" t="s">
        <v>2478</v>
      </c>
      <c r="O3099" s="543" t="s">
        <v>2478</v>
      </c>
      <c r="P3099" s="543" t="s">
        <v>2478</v>
      </c>
      <c r="Q3099" s="547">
        <v>45040.708333333336</v>
      </c>
      <c r="R3099" s="543" t="s">
        <v>2478</v>
      </c>
      <c r="S3099" s="543" t="s">
        <v>2478</v>
      </c>
    </row>
    <row r="3100" spans="1:19">
      <c r="A3100" s="540" t="s">
        <v>8126</v>
      </c>
      <c r="B3100" s="541"/>
      <c r="C3100" s="541"/>
      <c r="D3100" s="542">
        <v>30059</v>
      </c>
      <c r="E3100" s="542">
        <v>30059</v>
      </c>
      <c r="F3100" s="542" t="s">
        <v>9629</v>
      </c>
      <c r="G3100" s="540" t="s">
        <v>9630</v>
      </c>
      <c r="H3100" s="542" t="s">
        <v>2469</v>
      </c>
      <c r="I3100" s="542" t="s">
        <v>2469</v>
      </c>
      <c r="J3100" s="542" t="s">
        <v>7421</v>
      </c>
      <c r="K3100" s="540" t="s">
        <v>2478</v>
      </c>
      <c r="L3100" s="540" t="s">
        <v>2478</v>
      </c>
      <c r="M3100" s="540" t="s">
        <v>2478</v>
      </c>
      <c r="N3100" s="540" t="s">
        <v>2478</v>
      </c>
      <c r="O3100" s="540" t="s">
        <v>2478</v>
      </c>
      <c r="P3100" s="540" t="s">
        <v>2478</v>
      </c>
      <c r="Q3100" s="546">
        <v>45040.708333333336</v>
      </c>
      <c r="R3100" s="540" t="s">
        <v>2478</v>
      </c>
      <c r="S3100" s="540" t="s">
        <v>2478</v>
      </c>
    </row>
    <row r="3101" spans="1:19">
      <c r="A3101" s="543" t="s">
        <v>8126</v>
      </c>
      <c r="B3101" s="544"/>
      <c r="C3101" s="544"/>
      <c r="D3101" s="545">
        <v>30059</v>
      </c>
      <c r="E3101" s="545">
        <v>30059</v>
      </c>
      <c r="F3101" s="545" t="s">
        <v>9631</v>
      </c>
      <c r="G3101" s="543" t="s">
        <v>9632</v>
      </c>
      <c r="H3101" s="545" t="s">
        <v>2469</v>
      </c>
      <c r="I3101" s="545" t="s">
        <v>2469</v>
      </c>
      <c r="J3101" s="545" t="s">
        <v>7421</v>
      </c>
      <c r="K3101" s="543" t="s">
        <v>2478</v>
      </c>
      <c r="L3101" s="543" t="s">
        <v>2478</v>
      </c>
      <c r="M3101" s="543" t="s">
        <v>2478</v>
      </c>
      <c r="N3101" s="543" t="s">
        <v>2478</v>
      </c>
      <c r="O3101" s="543" t="s">
        <v>2478</v>
      </c>
      <c r="P3101" s="543" t="s">
        <v>2478</v>
      </c>
      <c r="Q3101" s="547">
        <v>45040.708333333336</v>
      </c>
      <c r="R3101" s="543" t="s">
        <v>2478</v>
      </c>
      <c r="S3101" s="543" t="s">
        <v>2478</v>
      </c>
    </row>
    <row r="3102" spans="1:19">
      <c r="A3102" s="540" t="s">
        <v>8126</v>
      </c>
      <c r="B3102" s="541"/>
      <c r="C3102" s="541"/>
      <c r="D3102" s="542">
        <v>30059</v>
      </c>
      <c r="E3102" s="542">
        <v>30059</v>
      </c>
      <c r="F3102" s="542" t="s">
        <v>9633</v>
      </c>
      <c r="G3102" s="540" t="s">
        <v>9634</v>
      </c>
      <c r="H3102" s="542" t="s">
        <v>2469</v>
      </c>
      <c r="I3102" s="542" t="s">
        <v>2469</v>
      </c>
      <c r="J3102" s="542" t="s">
        <v>7421</v>
      </c>
      <c r="K3102" s="540" t="s">
        <v>2478</v>
      </c>
      <c r="L3102" s="540" t="s">
        <v>2478</v>
      </c>
      <c r="M3102" s="540" t="s">
        <v>2478</v>
      </c>
      <c r="N3102" s="540" t="s">
        <v>2478</v>
      </c>
      <c r="O3102" s="540" t="s">
        <v>2478</v>
      </c>
      <c r="P3102" s="540" t="s">
        <v>2478</v>
      </c>
      <c r="Q3102" s="546">
        <v>45040.708333333336</v>
      </c>
      <c r="R3102" s="540" t="s">
        <v>2478</v>
      </c>
      <c r="S3102" s="540" t="s">
        <v>2478</v>
      </c>
    </row>
    <row r="3103" spans="1:19">
      <c r="A3103" s="543" t="s">
        <v>8126</v>
      </c>
      <c r="B3103" s="544"/>
      <c r="C3103" s="544"/>
      <c r="D3103" s="545">
        <v>30059</v>
      </c>
      <c r="E3103" s="545">
        <v>30059</v>
      </c>
      <c r="F3103" s="545" t="s">
        <v>9635</v>
      </c>
      <c r="G3103" s="543" t="s">
        <v>9636</v>
      </c>
      <c r="H3103" s="545" t="s">
        <v>2469</v>
      </c>
      <c r="I3103" s="545" t="s">
        <v>2469</v>
      </c>
      <c r="J3103" s="545" t="s">
        <v>7421</v>
      </c>
      <c r="K3103" s="543" t="s">
        <v>2478</v>
      </c>
      <c r="L3103" s="543" t="s">
        <v>2478</v>
      </c>
      <c r="M3103" s="543" t="s">
        <v>2478</v>
      </c>
      <c r="N3103" s="543" t="s">
        <v>2478</v>
      </c>
      <c r="O3103" s="543" t="s">
        <v>2478</v>
      </c>
      <c r="P3103" s="543" t="s">
        <v>2478</v>
      </c>
      <c r="Q3103" s="547">
        <v>45040.708333333336</v>
      </c>
      <c r="R3103" s="543" t="s">
        <v>2478</v>
      </c>
      <c r="S3103" s="543" t="s">
        <v>2478</v>
      </c>
    </row>
    <row r="3104" spans="1:19">
      <c r="A3104" s="540" t="s">
        <v>8126</v>
      </c>
      <c r="B3104" s="541"/>
      <c r="C3104" s="541"/>
      <c r="D3104" s="542">
        <v>30059</v>
      </c>
      <c r="E3104" s="542">
        <v>30059</v>
      </c>
      <c r="F3104" s="542" t="s">
        <v>9637</v>
      </c>
      <c r="G3104" s="540" t="s">
        <v>9638</v>
      </c>
      <c r="H3104" s="542" t="s">
        <v>2469</v>
      </c>
      <c r="I3104" s="542" t="s">
        <v>2469</v>
      </c>
      <c r="J3104" s="542" t="s">
        <v>7421</v>
      </c>
      <c r="K3104" s="540" t="s">
        <v>2478</v>
      </c>
      <c r="L3104" s="540" t="s">
        <v>2478</v>
      </c>
      <c r="M3104" s="540" t="s">
        <v>2478</v>
      </c>
      <c r="N3104" s="540" t="s">
        <v>2478</v>
      </c>
      <c r="O3104" s="540" t="s">
        <v>2478</v>
      </c>
      <c r="P3104" s="540" t="s">
        <v>2478</v>
      </c>
      <c r="Q3104" s="546">
        <v>45040.708333333336</v>
      </c>
      <c r="R3104" s="540" t="s">
        <v>2478</v>
      </c>
      <c r="S3104" s="540" t="s">
        <v>2478</v>
      </c>
    </row>
    <row r="3105" spans="1:19">
      <c r="A3105" s="543" t="s">
        <v>8126</v>
      </c>
      <c r="B3105" s="544"/>
      <c r="C3105" s="544"/>
      <c r="D3105" s="545">
        <v>30059</v>
      </c>
      <c r="E3105" s="545">
        <v>30059</v>
      </c>
      <c r="F3105" s="545" t="s">
        <v>9639</v>
      </c>
      <c r="G3105" s="543" t="s">
        <v>9640</v>
      </c>
      <c r="H3105" s="545" t="s">
        <v>2469</v>
      </c>
      <c r="I3105" s="545" t="s">
        <v>2469</v>
      </c>
      <c r="J3105" s="545" t="s">
        <v>7421</v>
      </c>
      <c r="K3105" s="543" t="s">
        <v>2478</v>
      </c>
      <c r="L3105" s="543" t="s">
        <v>2478</v>
      </c>
      <c r="M3105" s="543" t="s">
        <v>2478</v>
      </c>
      <c r="N3105" s="543" t="s">
        <v>2478</v>
      </c>
      <c r="O3105" s="543" t="s">
        <v>2478</v>
      </c>
      <c r="P3105" s="543" t="s">
        <v>2478</v>
      </c>
      <c r="Q3105" s="547">
        <v>45040.708333333336</v>
      </c>
      <c r="R3105" s="543" t="s">
        <v>2478</v>
      </c>
      <c r="S3105" s="543" t="s">
        <v>2478</v>
      </c>
    </row>
    <row r="3106" spans="1:19">
      <c r="A3106" s="540" t="s">
        <v>8126</v>
      </c>
      <c r="B3106" s="541"/>
      <c r="C3106" s="541"/>
      <c r="D3106" s="542">
        <v>30059</v>
      </c>
      <c r="E3106" s="542">
        <v>30059</v>
      </c>
      <c r="F3106" s="542" t="s">
        <v>9641</v>
      </c>
      <c r="G3106" s="540" t="s">
        <v>9642</v>
      </c>
      <c r="H3106" s="542" t="s">
        <v>2469</v>
      </c>
      <c r="I3106" s="542" t="s">
        <v>2469</v>
      </c>
      <c r="J3106" s="542" t="s">
        <v>7421</v>
      </c>
      <c r="K3106" s="540" t="s">
        <v>2478</v>
      </c>
      <c r="L3106" s="540" t="s">
        <v>2478</v>
      </c>
      <c r="M3106" s="540" t="s">
        <v>2478</v>
      </c>
      <c r="N3106" s="540" t="s">
        <v>2478</v>
      </c>
      <c r="O3106" s="540" t="s">
        <v>2478</v>
      </c>
      <c r="P3106" s="540" t="s">
        <v>2478</v>
      </c>
      <c r="Q3106" s="546">
        <v>45040.708333333336</v>
      </c>
      <c r="R3106" s="540" t="s">
        <v>2478</v>
      </c>
      <c r="S3106" s="540" t="s">
        <v>2478</v>
      </c>
    </row>
    <row r="3107" spans="1:19">
      <c r="A3107" s="543" t="s">
        <v>8126</v>
      </c>
      <c r="B3107" s="544"/>
      <c r="C3107" s="544"/>
      <c r="D3107" s="545">
        <v>30059</v>
      </c>
      <c r="E3107" s="545">
        <v>30059</v>
      </c>
      <c r="F3107" s="545" t="s">
        <v>9643</v>
      </c>
      <c r="G3107" s="543" t="s">
        <v>9644</v>
      </c>
      <c r="H3107" s="545" t="s">
        <v>2469</v>
      </c>
      <c r="I3107" s="545" t="s">
        <v>2469</v>
      </c>
      <c r="J3107" s="545" t="s">
        <v>7421</v>
      </c>
      <c r="K3107" s="543" t="s">
        <v>2478</v>
      </c>
      <c r="L3107" s="543" t="s">
        <v>2478</v>
      </c>
      <c r="M3107" s="543" t="s">
        <v>2478</v>
      </c>
      <c r="N3107" s="543" t="s">
        <v>2478</v>
      </c>
      <c r="O3107" s="543" t="s">
        <v>2478</v>
      </c>
      <c r="P3107" s="543" t="s">
        <v>2478</v>
      </c>
      <c r="Q3107" s="547">
        <v>45040.708333333336</v>
      </c>
      <c r="R3107" s="543" t="s">
        <v>2478</v>
      </c>
      <c r="S3107" s="543" t="s">
        <v>2478</v>
      </c>
    </row>
    <row r="3108" spans="1:19">
      <c r="A3108" s="540" t="s">
        <v>8126</v>
      </c>
      <c r="B3108" s="541"/>
      <c r="C3108" s="541"/>
      <c r="D3108" s="542">
        <v>30059</v>
      </c>
      <c r="E3108" s="542">
        <v>30059</v>
      </c>
      <c r="F3108" s="542" t="s">
        <v>9645</v>
      </c>
      <c r="G3108" s="540" t="s">
        <v>9646</v>
      </c>
      <c r="H3108" s="542" t="s">
        <v>2469</v>
      </c>
      <c r="I3108" s="542" t="s">
        <v>2469</v>
      </c>
      <c r="J3108" s="542" t="s">
        <v>7421</v>
      </c>
      <c r="K3108" s="540" t="s">
        <v>2478</v>
      </c>
      <c r="L3108" s="540" t="s">
        <v>2478</v>
      </c>
      <c r="M3108" s="540" t="s">
        <v>2478</v>
      </c>
      <c r="N3108" s="540" t="s">
        <v>2478</v>
      </c>
      <c r="O3108" s="540" t="s">
        <v>2478</v>
      </c>
      <c r="P3108" s="540" t="s">
        <v>2478</v>
      </c>
      <c r="Q3108" s="546">
        <v>45040.708333333336</v>
      </c>
      <c r="R3108" s="540" t="s">
        <v>2478</v>
      </c>
      <c r="S3108" s="540" t="s">
        <v>2478</v>
      </c>
    </row>
    <row r="3109" spans="1:19">
      <c r="A3109" s="543" t="s">
        <v>8126</v>
      </c>
      <c r="B3109" s="544"/>
      <c r="C3109" s="544"/>
      <c r="D3109" s="545">
        <v>30059</v>
      </c>
      <c r="E3109" s="545">
        <v>30059</v>
      </c>
      <c r="F3109" s="545" t="s">
        <v>9647</v>
      </c>
      <c r="G3109" s="543" t="s">
        <v>9648</v>
      </c>
      <c r="H3109" s="545" t="s">
        <v>2469</v>
      </c>
      <c r="I3109" s="545" t="s">
        <v>2469</v>
      </c>
      <c r="J3109" s="545" t="s">
        <v>7421</v>
      </c>
      <c r="K3109" s="543" t="s">
        <v>2478</v>
      </c>
      <c r="L3109" s="543" t="s">
        <v>2478</v>
      </c>
      <c r="M3109" s="543" t="s">
        <v>2478</v>
      </c>
      <c r="N3109" s="543" t="s">
        <v>2478</v>
      </c>
      <c r="O3109" s="543" t="s">
        <v>2478</v>
      </c>
      <c r="P3109" s="543" t="s">
        <v>2478</v>
      </c>
      <c r="Q3109" s="547">
        <v>45040.708333333336</v>
      </c>
      <c r="R3109" s="543" t="s">
        <v>2478</v>
      </c>
      <c r="S3109" s="543" t="s">
        <v>2478</v>
      </c>
    </row>
    <row r="3110" spans="1:19">
      <c r="A3110" s="540" t="s">
        <v>8126</v>
      </c>
      <c r="B3110" s="541"/>
      <c r="C3110" s="541"/>
      <c r="D3110" s="542">
        <v>30059</v>
      </c>
      <c r="E3110" s="542">
        <v>30059</v>
      </c>
      <c r="F3110" s="542" t="s">
        <v>9649</v>
      </c>
      <c r="G3110" s="540" t="s">
        <v>9650</v>
      </c>
      <c r="H3110" s="542" t="s">
        <v>2469</v>
      </c>
      <c r="I3110" s="542" t="s">
        <v>2469</v>
      </c>
      <c r="J3110" s="542" t="s">
        <v>7421</v>
      </c>
      <c r="K3110" s="540" t="s">
        <v>2478</v>
      </c>
      <c r="L3110" s="540" t="s">
        <v>2478</v>
      </c>
      <c r="M3110" s="540" t="s">
        <v>2478</v>
      </c>
      <c r="N3110" s="540" t="s">
        <v>2478</v>
      </c>
      <c r="O3110" s="540" t="s">
        <v>2478</v>
      </c>
      <c r="P3110" s="540" t="s">
        <v>2478</v>
      </c>
      <c r="Q3110" s="546">
        <v>45040.708333333336</v>
      </c>
      <c r="R3110" s="540" t="s">
        <v>2478</v>
      </c>
      <c r="S3110" s="540" t="s">
        <v>2478</v>
      </c>
    </row>
    <row r="3111" spans="1:19">
      <c r="A3111" s="543" t="s">
        <v>8126</v>
      </c>
      <c r="B3111" s="544"/>
      <c r="C3111" s="544"/>
      <c r="D3111" s="545">
        <v>30059</v>
      </c>
      <c r="E3111" s="545">
        <v>30059</v>
      </c>
      <c r="F3111" s="545" t="s">
        <v>9651</v>
      </c>
      <c r="G3111" s="543" t="s">
        <v>9652</v>
      </c>
      <c r="H3111" s="545" t="s">
        <v>2469</v>
      </c>
      <c r="I3111" s="545" t="s">
        <v>2469</v>
      </c>
      <c r="J3111" s="545" t="s">
        <v>7421</v>
      </c>
      <c r="K3111" s="543" t="s">
        <v>2478</v>
      </c>
      <c r="L3111" s="543" t="s">
        <v>2478</v>
      </c>
      <c r="M3111" s="543" t="s">
        <v>2478</v>
      </c>
      <c r="N3111" s="543" t="s">
        <v>2478</v>
      </c>
      <c r="O3111" s="543" t="s">
        <v>2478</v>
      </c>
      <c r="P3111" s="543" t="s">
        <v>2478</v>
      </c>
      <c r="Q3111" s="547">
        <v>45040.708333333336</v>
      </c>
      <c r="R3111" s="543" t="s">
        <v>2478</v>
      </c>
      <c r="S3111" s="543" t="s">
        <v>2478</v>
      </c>
    </row>
    <row r="3112" spans="1:19">
      <c r="A3112" s="540" t="s">
        <v>8126</v>
      </c>
      <c r="B3112" s="541"/>
      <c r="C3112" s="541"/>
      <c r="D3112" s="542">
        <v>30059</v>
      </c>
      <c r="E3112" s="542">
        <v>30059</v>
      </c>
      <c r="F3112" s="542" t="s">
        <v>9653</v>
      </c>
      <c r="G3112" s="540" t="s">
        <v>9654</v>
      </c>
      <c r="H3112" s="542" t="s">
        <v>2469</v>
      </c>
      <c r="I3112" s="542" t="s">
        <v>2469</v>
      </c>
      <c r="J3112" s="542" t="s">
        <v>7421</v>
      </c>
      <c r="K3112" s="540" t="s">
        <v>2478</v>
      </c>
      <c r="L3112" s="540" t="s">
        <v>2478</v>
      </c>
      <c r="M3112" s="540" t="s">
        <v>2478</v>
      </c>
      <c r="N3112" s="540" t="s">
        <v>2478</v>
      </c>
      <c r="O3112" s="540" t="s">
        <v>2478</v>
      </c>
      <c r="P3112" s="540" t="s">
        <v>2478</v>
      </c>
      <c r="Q3112" s="546">
        <v>45040.708333333336</v>
      </c>
      <c r="R3112" s="540" t="s">
        <v>2478</v>
      </c>
      <c r="S3112" s="540" t="s">
        <v>2478</v>
      </c>
    </row>
    <row r="3113" spans="1:19">
      <c r="A3113" s="543" t="s">
        <v>8126</v>
      </c>
      <c r="B3113" s="544"/>
      <c r="C3113" s="544"/>
      <c r="D3113" s="545">
        <v>30059</v>
      </c>
      <c r="E3113" s="545">
        <v>30059</v>
      </c>
      <c r="F3113" s="545" t="s">
        <v>9655</v>
      </c>
      <c r="G3113" s="543" t="s">
        <v>9656</v>
      </c>
      <c r="H3113" s="545" t="s">
        <v>2469</v>
      </c>
      <c r="I3113" s="545" t="s">
        <v>2469</v>
      </c>
      <c r="J3113" s="545" t="s">
        <v>7421</v>
      </c>
      <c r="K3113" s="543" t="s">
        <v>2478</v>
      </c>
      <c r="L3113" s="543" t="s">
        <v>2478</v>
      </c>
      <c r="M3113" s="543" t="s">
        <v>2478</v>
      </c>
      <c r="N3113" s="543" t="s">
        <v>2478</v>
      </c>
      <c r="O3113" s="543" t="s">
        <v>2478</v>
      </c>
      <c r="P3113" s="543" t="s">
        <v>2478</v>
      </c>
      <c r="Q3113" s="547">
        <v>45040.708333333336</v>
      </c>
      <c r="R3113" s="543" t="s">
        <v>2478</v>
      </c>
      <c r="S3113" s="543" t="s">
        <v>2478</v>
      </c>
    </row>
    <row r="3114" spans="1:19">
      <c r="A3114" s="540" t="s">
        <v>8126</v>
      </c>
      <c r="B3114" s="541"/>
      <c r="C3114" s="541"/>
      <c r="D3114" s="542">
        <v>30059</v>
      </c>
      <c r="E3114" s="542">
        <v>30059</v>
      </c>
      <c r="F3114" s="542" t="s">
        <v>9657</v>
      </c>
      <c r="G3114" s="540" t="s">
        <v>9658</v>
      </c>
      <c r="H3114" s="542" t="s">
        <v>2469</v>
      </c>
      <c r="I3114" s="542" t="s">
        <v>2469</v>
      </c>
      <c r="J3114" s="542" t="s">
        <v>7421</v>
      </c>
      <c r="K3114" s="540" t="s">
        <v>2478</v>
      </c>
      <c r="L3114" s="540" t="s">
        <v>2478</v>
      </c>
      <c r="M3114" s="540" t="s">
        <v>2478</v>
      </c>
      <c r="N3114" s="540" t="s">
        <v>2478</v>
      </c>
      <c r="O3114" s="540" t="s">
        <v>2478</v>
      </c>
      <c r="P3114" s="540" t="s">
        <v>2478</v>
      </c>
      <c r="Q3114" s="546">
        <v>45040.708333333336</v>
      </c>
      <c r="R3114" s="540" t="s">
        <v>2478</v>
      </c>
      <c r="S3114" s="540" t="s">
        <v>2478</v>
      </c>
    </row>
    <row r="3115" spans="1:19">
      <c r="A3115" s="543" t="s">
        <v>8126</v>
      </c>
      <c r="B3115" s="544"/>
      <c r="C3115" s="544"/>
      <c r="D3115" s="545">
        <v>30059</v>
      </c>
      <c r="E3115" s="545">
        <v>30059</v>
      </c>
      <c r="F3115" s="545" t="s">
        <v>9659</v>
      </c>
      <c r="G3115" s="543" t="s">
        <v>9660</v>
      </c>
      <c r="H3115" s="545" t="s">
        <v>2469</v>
      </c>
      <c r="I3115" s="545" t="s">
        <v>2469</v>
      </c>
      <c r="J3115" s="545" t="s">
        <v>7421</v>
      </c>
      <c r="K3115" s="543" t="s">
        <v>2478</v>
      </c>
      <c r="L3115" s="543" t="s">
        <v>2478</v>
      </c>
      <c r="M3115" s="543" t="s">
        <v>2478</v>
      </c>
      <c r="N3115" s="543" t="s">
        <v>2478</v>
      </c>
      <c r="O3115" s="543" t="s">
        <v>2478</v>
      </c>
      <c r="P3115" s="543" t="s">
        <v>2478</v>
      </c>
      <c r="Q3115" s="547">
        <v>45040.708333333336</v>
      </c>
      <c r="R3115" s="543" t="s">
        <v>2478</v>
      </c>
      <c r="S3115" s="543" t="s">
        <v>2478</v>
      </c>
    </row>
    <row r="3116" spans="1:19">
      <c r="A3116" s="540" t="s">
        <v>8126</v>
      </c>
      <c r="B3116" s="541"/>
      <c r="C3116" s="541"/>
      <c r="D3116" s="542">
        <v>30059</v>
      </c>
      <c r="E3116" s="542">
        <v>30059</v>
      </c>
      <c r="F3116" s="542" t="s">
        <v>9661</v>
      </c>
      <c r="G3116" s="540" t="s">
        <v>9662</v>
      </c>
      <c r="H3116" s="542" t="s">
        <v>2469</v>
      </c>
      <c r="I3116" s="542" t="s">
        <v>2469</v>
      </c>
      <c r="J3116" s="542" t="s">
        <v>7421</v>
      </c>
      <c r="K3116" s="540" t="s">
        <v>2478</v>
      </c>
      <c r="L3116" s="540" t="s">
        <v>2478</v>
      </c>
      <c r="M3116" s="540" t="s">
        <v>2478</v>
      </c>
      <c r="N3116" s="540" t="s">
        <v>2478</v>
      </c>
      <c r="O3116" s="540" t="s">
        <v>2478</v>
      </c>
      <c r="P3116" s="540" t="s">
        <v>2478</v>
      </c>
      <c r="Q3116" s="546">
        <v>45040.708333333336</v>
      </c>
      <c r="R3116" s="540" t="s">
        <v>2478</v>
      </c>
      <c r="S3116" s="540" t="s">
        <v>2478</v>
      </c>
    </row>
    <row r="3117" spans="1:19">
      <c r="A3117" s="543" t="s">
        <v>8126</v>
      </c>
      <c r="B3117" s="544"/>
      <c r="C3117" s="544"/>
      <c r="D3117" s="545">
        <v>30059</v>
      </c>
      <c r="E3117" s="545">
        <v>30059</v>
      </c>
      <c r="F3117" s="545" t="s">
        <v>9663</v>
      </c>
      <c r="G3117" s="543" t="s">
        <v>9664</v>
      </c>
      <c r="H3117" s="545" t="s">
        <v>2469</v>
      </c>
      <c r="I3117" s="545" t="s">
        <v>2469</v>
      </c>
      <c r="J3117" s="545" t="s">
        <v>7421</v>
      </c>
      <c r="K3117" s="543" t="s">
        <v>2478</v>
      </c>
      <c r="L3117" s="543" t="s">
        <v>2478</v>
      </c>
      <c r="M3117" s="543" t="s">
        <v>2478</v>
      </c>
      <c r="N3117" s="543" t="s">
        <v>2478</v>
      </c>
      <c r="O3117" s="543" t="s">
        <v>2478</v>
      </c>
      <c r="P3117" s="543" t="s">
        <v>2478</v>
      </c>
      <c r="Q3117" s="547">
        <v>45040.708333333336</v>
      </c>
      <c r="R3117" s="543" t="s">
        <v>2478</v>
      </c>
      <c r="S3117" s="543" t="s">
        <v>2478</v>
      </c>
    </row>
    <row r="3118" spans="1:19">
      <c r="A3118" s="540" t="s">
        <v>8126</v>
      </c>
      <c r="B3118" s="541"/>
      <c r="C3118" s="541"/>
      <c r="D3118" s="542">
        <v>30059</v>
      </c>
      <c r="E3118" s="542">
        <v>30059</v>
      </c>
      <c r="F3118" s="542" t="s">
        <v>9665</v>
      </c>
      <c r="G3118" s="540" t="s">
        <v>9666</v>
      </c>
      <c r="H3118" s="542" t="s">
        <v>2469</v>
      </c>
      <c r="I3118" s="542" t="s">
        <v>2469</v>
      </c>
      <c r="J3118" s="542" t="s">
        <v>7421</v>
      </c>
      <c r="K3118" s="540" t="s">
        <v>2478</v>
      </c>
      <c r="L3118" s="540" t="s">
        <v>2478</v>
      </c>
      <c r="M3118" s="540" t="s">
        <v>2478</v>
      </c>
      <c r="N3118" s="540" t="s">
        <v>2478</v>
      </c>
      <c r="O3118" s="540" t="s">
        <v>2478</v>
      </c>
      <c r="P3118" s="540" t="s">
        <v>2478</v>
      </c>
      <c r="Q3118" s="546">
        <v>45040.708333333336</v>
      </c>
      <c r="R3118" s="540" t="s">
        <v>2478</v>
      </c>
      <c r="S3118" s="540" t="s">
        <v>2478</v>
      </c>
    </row>
    <row r="3119" spans="1:19">
      <c r="A3119" s="543" t="s">
        <v>8126</v>
      </c>
      <c r="B3119" s="544"/>
      <c r="C3119" s="544"/>
      <c r="D3119" s="545">
        <v>30059</v>
      </c>
      <c r="E3119" s="545">
        <v>30059</v>
      </c>
      <c r="F3119" s="545" t="s">
        <v>9667</v>
      </c>
      <c r="G3119" s="543" t="s">
        <v>9668</v>
      </c>
      <c r="H3119" s="545" t="s">
        <v>2469</v>
      </c>
      <c r="I3119" s="545" t="s">
        <v>2469</v>
      </c>
      <c r="J3119" s="545" t="s">
        <v>7421</v>
      </c>
      <c r="K3119" s="543" t="s">
        <v>2478</v>
      </c>
      <c r="L3119" s="543" t="s">
        <v>2478</v>
      </c>
      <c r="M3119" s="543" t="s">
        <v>2478</v>
      </c>
      <c r="N3119" s="543" t="s">
        <v>2478</v>
      </c>
      <c r="O3119" s="543" t="s">
        <v>2478</v>
      </c>
      <c r="P3119" s="543" t="s">
        <v>2478</v>
      </c>
      <c r="Q3119" s="547">
        <v>45040.708333333336</v>
      </c>
      <c r="R3119" s="543" t="s">
        <v>2478</v>
      </c>
      <c r="S3119" s="543" t="s">
        <v>2478</v>
      </c>
    </row>
    <row r="3120" spans="1:19">
      <c r="A3120" s="540" t="s">
        <v>8126</v>
      </c>
      <c r="B3120" s="541"/>
      <c r="C3120" s="541"/>
      <c r="D3120" s="542">
        <v>30059</v>
      </c>
      <c r="E3120" s="542">
        <v>30059</v>
      </c>
      <c r="F3120" s="542" t="s">
        <v>9669</v>
      </c>
      <c r="G3120" s="540" t="s">
        <v>9670</v>
      </c>
      <c r="H3120" s="542" t="s">
        <v>2469</v>
      </c>
      <c r="I3120" s="542" t="s">
        <v>2469</v>
      </c>
      <c r="J3120" s="542" t="s">
        <v>7421</v>
      </c>
      <c r="K3120" s="540" t="s">
        <v>2478</v>
      </c>
      <c r="L3120" s="540" t="s">
        <v>2478</v>
      </c>
      <c r="M3120" s="540" t="s">
        <v>2478</v>
      </c>
      <c r="N3120" s="540" t="s">
        <v>2478</v>
      </c>
      <c r="O3120" s="540" t="s">
        <v>2478</v>
      </c>
      <c r="P3120" s="540" t="s">
        <v>2478</v>
      </c>
      <c r="Q3120" s="546">
        <v>45040.708333333336</v>
      </c>
      <c r="R3120" s="540" t="s">
        <v>2478</v>
      </c>
      <c r="S3120" s="540" t="s">
        <v>2478</v>
      </c>
    </row>
    <row r="3121" spans="1:19">
      <c r="A3121" s="543" t="s">
        <v>8126</v>
      </c>
      <c r="B3121" s="544"/>
      <c r="C3121" s="544"/>
      <c r="D3121" s="545">
        <v>30059</v>
      </c>
      <c r="E3121" s="545">
        <v>30059</v>
      </c>
      <c r="F3121" s="545" t="s">
        <v>9671</v>
      </c>
      <c r="G3121" s="543" t="s">
        <v>9672</v>
      </c>
      <c r="H3121" s="545" t="s">
        <v>2469</v>
      </c>
      <c r="I3121" s="545" t="s">
        <v>2469</v>
      </c>
      <c r="J3121" s="545" t="s">
        <v>7421</v>
      </c>
      <c r="K3121" s="543" t="s">
        <v>2478</v>
      </c>
      <c r="L3121" s="543" t="s">
        <v>2478</v>
      </c>
      <c r="M3121" s="543" t="s">
        <v>2478</v>
      </c>
      <c r="N3121" s="543" t="s">
        <v>2478</v>
      </c>
      <c r="O3121" s="543" t="s">
        <v>2478</v>
      </c>
      <c r="P3121" s="543" t="s">
        <v>2478</v>
      </c>
      <c r="Q3121" s="547">
        <v>45040.708333333336</v>
      </c>
      <c r="R3121" s="543" t="s">
        <v>2478</v>
      </c>
      <c r="S3121" s="543" t="s">
        <v>2478</v>
      </c>
    </row>
    <row r="3122" spans="1:19">
      <c r="A3122" s="540" t="s">
        <v>8126</v>
      </c>
      <c r="B3122" s="541"/>
      <c r="C3122" s="541"/>
      <c r="D3122" s="542">
        <v>30059</v>
      </c>
      <c r="E3122" s="542">
        <v>30059</v>
      </c>
      <c r="F3122" s="542" t="s">
        <v>9673</v>
      </c>
      <c r="G3122" s="540" t="s">
        <v>9674</v>
      </c>
      <c r="H3122" s="542" t="s">
        <v>2469</v>
      </c>
      <c r="I3122" s="542" t="s">
        <v>2469</v>
      </c>
      <c r="J3122" s="542" t="s">
        <v>7421</v>
      </c>
      <c r="K3122" s="540" t="s">
        <v>2478</v>
      </c>
      <c r="L3122" s="540" t="s">
        <v>2478</v>
      </c>
      <c r="M3122" s="540" t="s">
        <v>2478</v>
      </c>
      <c r="N3122" s="540" t="s">
        <v>2478</v>
      </c>
      <c r="O3122" s="540" t="s">
        <v>2478</v>
      </c>
      <c r="P3122" s="540" t="s">
        <v>2478</v>
      </c>
      <c r="Q3122" s="546">
        <v>45040.708333333336</v>
      </c>
      <c r="R3122" s="540" t="s">
        <v>2478</v>
      </c>
      <c r="S3122" s="540" t="s">
        <v>2478</v>
      </c>
    </row>
    <row r="3123" spans="1:19">
      <c r="A3123" s="543" t="s">
        <v>8126</v>
      </c>
      <c r="B3123" s="544"/>
      <c r="C3123" s="544"/>
      <c r="D3123" s="545">
        <v>30059</v>
      </c>
      <c r="E3123" s="545">
        <v>30059</v>
      </c>
      <c r="F3123" s="545" t="s">
        <v>9675</v>
      </c>
      <c r="G3123" s="543" t="s">
        <v>9676</v>
      </c>
      <c r="H3123" s="545" t="s">
        <v>2469</v>
      </c>
      <c r="I3123" s="545" t="s">
        <v>2469</v>
      </c>
      <c r="J3123" s="545" t="s">
        <v>7421</v>
      </c>
      <c r="K3123" s="543" t="s">
        <v>2478</v>
      </c>
      <c r="L3123" s="543" t="s">
        <v>2478</v>
      </c>
      <c r="M3123" s="543" t="s">
        <v>2478</v>
      </c>
      <c r="N3123" s="543" t="s">
        <v>2478</v>
      </c>
      <c r="O3123" s="543" t="s">
        <v>2478</v>
      </c>
      <c r="P3123" s="543" t="s">
        <v>2478</v>
      </c>
      <c r="Q3123" s="547">
        <v>45040.708333333336</v>
      </c>
      <c r="R3123" s="543" t="s">
        <v>2478</v>
      </c>
      <c r="S3123" s="543" t="s">
        <v>2478</v>
      </c>
    </row>
    <row r="3124" spans="1:19">
      <c r="A3124" s="540" t="s">
        <v>8126</v>
      </c>
      <c r="B3124" s="541"/>
      <c r="C3124" s="541"/>
      <c r="D3124" s="542">
        <v>30059</v>
      </c>
      <c r="E3124" s="542">
        <v>30059</v>
      </c>
      <c r="F3124" s="542" t="s">
        <v>9677</v>
      </c>
      <c r="G3124" s="540" t="s">
        <v>9678</v>
      </c>
      <c r="H3124" s="542" t="s">
        <v>2469</v>
      </c>
      <c r="I3124" s="542" t="s">
        <v>2469</v>
      </c>
      <c r="J3124" s="542" t="s">
        <v>7421</v>
      </c>
      <c r="K3124" s="540" t="s">
        <v>2478</v>
      </c>
      <c r="L3124" s="540" t="s">
        <v>2478</v>
      </c>
      <c r="M3124" s="540" t="s">
        <v>2478</v>
      </c>
      <c r="N3124" s="540" t="s">
        <v>2478</v>
      </c>
      <c r="O3124" s="540" t="s">
        <v>2478</v>
      </c>
      <c r="P3124" s="540" t="s">
        <v>2478</v>
      </c>
      <c r="Q3124" s="546">
        <v>45040.708333333336</v>
      </c>
      <c r="R3124" s="540" t="s">
        <v>2478</v>
      </c>
      <c r="S3124" s="540" t="s">
        <v>2478</v>
      </c>
    </row>
    <row r="3125" spans="1:19">
      <c r="A3125" s="543" t="s">
        <v>8126</v>
      </c>
      <c r="B3125" s="544"/>
      <c r="C3125" s="544"/>
      <c r="D3125" s="545">
        <v>30059</v>
      </c>
      <c r="E3125" s="545">
        <v>30059</v>
      </c>
      <c r="F3125" s="545" t="s">
        <v>9679</v>
      </c>
      <c r="G3125" s="543" t="s">
        <v>9680</v>
      </c>
      <c r="H3125" s="545" t="s">
        <v>2469</v>
      </c>
      <c r="I3125" s="545" t="s">
        <v>2469</v>
      </c>
      <c r="J3125" s="545" t="s">
        <v>7421</v>
      </c>
      <c r="K3125" s="543" t="s">
        <v>2478</v>
      </c>
      <c r="L3125" s="543" t="s">
        <v>2478</v>
      </c>
      <c r="M3125" s="543" t="s">
        <v>2478</v>
      </c>
      <c r="N3125" s="543" t="s">
        <v>2478</v>
      </c>
      <c r="O3125" s="543" t="s">
        <v>2478</v>
      </c>
      <c r="P3125" s="543" t="s">
        <v>2478</v>
      </c>
      <c r="Q3125" s="547">
        <v>45040.708333333336</v>
      </c>
      <c r="R3125" s="543" t="s">
        <v>2478</v>
      </c>
      <c r="S3125" s="543" t="s">
        <v>2478</v>
      </c>
    </row>
    <row r="3126" spans="1:19">
      <c r="A3126" s="540" t="s">
        <v>8126</v>
      </c>
      <c r="B3126" s="541"/>
      <c r="C3126" s="541"/>
      <c r="D3126" s="542">
        <v>30059</v>
      </c>
      <c r="E3126" s="542">
        <v>30059</v>
      </c>
      <c r="F3126" s="542" t="s">
        <v>9681</v>
      </c>
      <c r="G3126" s="540" t="s">
        <v>9682</v>
      </c>
      <c r="H3126" s="542" t="s">
        <v>2469</v>
      </c>
      <c r="I3126" s="542" t="s">
        <v>2469</v>
      </c>
      <c r="J3126" s="542" t="s">
        <v>7421</v>
      </c>
      <c r="K3126" s="540" t="s">
        <v>2478</v>
      </c>
      <c r="L3126" s="540" t="s">
        <v>2478</v>
      </c>
      <c r="M3126" s="540" t="s">
        <v>2478</v>
      </c>
      <c r="N3126" s="540" t="s">
        <v>2478</v>
      </c>
      <c r="O3126" s="540" t="s">
        <v>2478</v>
      </c>
      <c r="P3126" s="540" t="s">
        <v>2478</v>
      </c>
      <c r="Q3126" s="546">
        <v>45040.708333333336</v>
      </c>
      <c r="R3126" s="540" t="s">
        <v>2478</v>
      </c>
      <c r="S3126" s="540" t="s">
        <v>2478</v>
      </c>
    </row>
    <row r="3127" spans="1:19">
      <c r="A3127" s="543" t="s">
        <v>8126</v>
      </c>
      <c r="B3127" s="544"/>
      <c r="C3127" s="544"/>
      <c r="D3127" s="545">
        <v>30059</v>
      </c>
      <c r="E3127" s="545">
        <v>30059</v>
      </c>
      <c r="F3127" s="545" t="s">
        <v>9683</v>
      </c>
      <c r="G3127" s="543" t="s">
        <v>9684</v>
      </c>
      <c r="H3127" s="545" t="s">
        <v>2469</v>
      </c>
      <c r="I3127" s="545" t="s">
        <v>2469</v>
      </c>
      <c r="J3127" s="545" t="s">
        <v>7421</v>
      </c>
      <c r="K3127" s="543" t="s">
        <v>2478</v>
      </c>
      <c r="L3127" s="543" t="s">
        <v>2478</v>
      </c>
      <c r="M3127" s="543" t="s">
        <v>2478</v>
      </c>
      <c r="N3127" s="543" t="s">
        <v>2478</v>
      </c>
      <c r="O3127" s="543" t="s">
        <v>2478</v>
      </c>
      <c r="P3127" s="543" t="s">
        <v>2478</v>
      </c>
      <c r="Q3127" s="547">
        <v>45040.708333333336</v>
      </c>
      <c r="R3127" s="543" t="s">
        <v>2478</v>
      </c>
      <c r="S3127" s="543" t="s">
        <v>2478</v>
      </c>
    </row>
    <row r="3128" spans="1:19">
      <c r="A3128" s="540" t="s">
        <v>8126</v>
      </c>
      <c r="B3128" s="541"/>
      <c r="C3128" s="541"/>
      <c r="D3128" s="542">
        <v>30059</v>
      </c>
      <c r="E3128" s="542">
        <v>30059</v>
      </c>
      <c r="F3128" s="542" t="s">
        <v>9685</v>
      </c>
      <c r="G3128" s="540" t="s">
        <v>9686</v>
      </c>
      <c r="H3128" s="542" t="s">
        <v>2469</v>
      </c>
      <c r="I3128" s="542" t="s">
        <v>2469</v>
      </c>
      <c r="J3128" s="542" t="s">
        <v>7421</v>
      </c>
      <c r="K3128" s="540" t="s">
        <v>2478</v>
      </c>
      <c r="L3128" s="540" t="s">
        <v>2478</v>
      </c>
      <c r="M3128" s="540" t="s">
        <v>2478</v>
      </c>
      <c r="N3128" s="540" t="s">
        <v>2478</v>
      </c>
      <c r="O3128" s="540" t="s">
        <v>2478</v>
      </c>
      <c r="P3128" s="540" t="s">
        <v>2478</v>
      </c>
      <c r="Q3128" s="546">
        <v>45040.708333333336</v>
      </c>
      <c r="R3128" s="540" t="s">
        <v>2478</v>
      </c>
      <c r="S3128" s="540" t="s">
        <v>2478</v>
      </c>
    </row>
    <row r="3129" spans="1:19">
      <c r="A3129" s="543" t="s">
        <v>8126</v>
      </c>
      <c r="B3129" s="544"/>
      <c r="C3129" s="544"/>
      <c r="D3129" s="545">
        <v>30059</v>
      </c>
      <c r="E3129" s="545">
        <v>30059</v>
      </c>
      <c r="F3129" s="545" t="s">
        <v>9687</v>
      </c>
      <c r="G3129" s="543" t="s">
        <v>9688</v>
      </c>
      <c r="H3129" s="545" t="s">
        <v>2469</v>
      </c>
      <c r="I3129" s="545" t="s">
        <v>2469</v>
      </c>
      <c r="J3129" s="545" t="s">
        <v>7421</v>
      </c>
      <c r="K3129" s="543" t="s">
        <v>2478</v>
      </c>
      <c r="L3129" s="543" t="s">
        <v>2478</v>
      </c>
      <c r="M3129" s="543" t="s">
        <v>2478</v>
      </c>
      <c r="N3129" s="543" t="s">
        <v>2478</v>
      </c>
      <c r="O3129" s="543" t="s">
        <v>2478</v>
      </c>
      <c r="P3129" s="543" t="s">
        <v>2478</v>
      </c>
      <c r="Q3129" s="547">
        <v>45040.708333333336</v>
      </c>
      <c r="R3129" s="543" t="s">
        <v>2478</v>
      </c>
      <c r="S3129" s="543" t="s">
        <v>2478</v>
      </c>
    </row>
    <row r="3130" spans="1:19">
      <c r="A3130" s="540" t="s">
        <v>8126</v>
      </c>
      <c r="B3130" s="541"/>
      <c r="C3130" s="541"/>
      <c r="D3130" s="542">
        <v>10161</v>
      </c>
      <c r="E3130" s="542">
        <v>10161</v>
      </c>
      <c r="F3130" s="542" t="s">
        <v>9689</v>
      </c>
      <c r="G3130" s="540" t="s">
        <v>9690</v>
      </c>
      <c r="H3130" s="542" t="s">
        <v>2469</v>
      </c>
      <c r="I3130" s="541" t="s">
        <v>2478</v>
      </c>
      <c r="J3130" s="540" t="s">
        <v>2478</v>
      </c>
      <c r="K3130" s="540" t="s">
        <v>2478</v>
      </c>
      <c r="L3130" s="540" t="s">
        <v>2478</v>
      </c>
      <c r="M3130" s="540" t="s">
        <v>2478</v>
      </c>
      <c r="N3130" s="540" t="s">
        <v>2478</v>
      </c>
      <c r="O3130" s="540" t="s">
        <v>2478</v>
      </c>
      <c r="P3130" s="540" t="s">
        <v>2478</v>
      </c>
      <c r="Q3130" s="540" t="s">
        <v>2478</v>
      </c>
      <c r="R3130" s="540" t="s">
        <v>2478</v>
      </c>
      <c r="S3130" s="540" t="s">
        <v>2478</v>
      </c>
    </row>
    <row r="3131" spans="1:19">
      <c r="A3131" s="543" t="s">
        <v>8126</v>
      </c>
      <c r="B3131" s="545">
        <v>107781</v>
      </c>
      <c r="C3131" s="545">
        <v>688623</v>
      </c>
      <c r="D3131" s="545">
        <v>30059</v>
      </c>
      <c r="E3131" s="545" t="s">
        <v>9691</v>
      </c>
      <c r="F3131" s="545" t="s">
        <v>9692</v>
      </c>
      <c r="G3131" s="543" t="s">
        <v>9693</v>
      </c>
      <c r="H3131" s="545" t="s">
        <v>2469</v>
      </c>
      <c r="I3131" s="545" t="s">
        <v>2469</v>
      </c>
      <c r="J3131" s="543" t="s">
        <v>2478</v>
      </c>
      <c r="K3131" s="543" t="s">
        <v>2478</v>
      </c>
      <c r="L3131" s="543" t="s">
        <v>7154</v>
      </c>
      <c r="M3131" s="543" t="s">
        <v>7155</v>
      </c>
      <c r="N3131" s="543" t="s">
        <v>7156</v>
      </c>
      <c r="O3131" s="543" t="s">
        <v>2478</v>
      </c>
      <c r="P3131" s="543" t="s">
        <v>2478</v>
      </c>
      <c r="Q3131" s="543" t="s">
        <v>2478</v>
      </c>
      <c r="R3131" s="547">
        <v>45047</v>
      </c>
      <c r="S3131" s="543" t="s">
        <v>2478</v>
      </c>
    </row>
    <row r="3132" spans="1:19">
      <c r="A3132" s="540" t="s">
        <v>8126</v>
      </c>
      <c r="B3132" s="542">
        <v>107781</v>
      </c>
      <c r="C3132" s="542">
        <v>688623</v>
      </c>
      <c r="D3132" s="542">
        <v>30059</v>
      </c>
      <c r="E3132" s="542" t="s">
        <v>9691</v>
      </c>
      <c r="F3132" s="542" t="s">
        <v>9694</v>
      </c>
      <c r="G3132" s="540" t="s">
        <v>9695</v>
      </c>
      <c r="H3132" s="542" t="s">
        <v>2469</v>
      </c>
      <c r="I3132" s="542" t="s">
        <v>2469</v>
      </c>
      <c r="J3132" s="540" t="s">
        <v>2478</v>
      </c>
      <c r="K3132" s="540" t="s">
        <v>2478</v>
      </c>
      <c r="L3132" s="540" t="s">
        <v>7154</v>
      </c>
      <c r="M3132" s="540" t="s">
        <v>7155</v>
      </c>
      <c r="N3132" s="540" t="s">
        <v>7156</v>
      </c>
      <c r="O3132" s="540" t="s">
        <v>2478</v>
      </c>
      <c r="P3132" s="540" t="s">
        <v>2478</v>
      </c>
      <c r="Q3132" s="540" t="s">
        <v>2478</v>
      </c>
      <c r="R3132" s="546">
        <v>45047</v>
      </c>
      <c r="S3132" s="540" t="s">
        <v>2478</v>
      </c>
    </row>
    <row r="3133" spans="1:19">
      <c r="A3133" s="543" t="s">
        <v>8126</v>
      </c>
      <c r="B3133" s="545">
        <v>107939</v>
      </c>
      <c r="C3133" s="545">
        <v>740662</v>
      </c>
      <c r="D3133" s="545">
        <v>30059</v>
      </c>
      <c r="E3133" s="545" t="s">
        <v>9696</v>
      </c>
      <c r="F3133" s="545" t="s">
        <v>9697</v>
      </c>
      <c r="G3133" s="543" t="s">
        <v>9698</v>
      </c>
      <c r="H3133" s="545" t="s">
        <v>2469</v>
      </c>
      <c r="I3133" s="545" t="s">
        <v>2469</v>
      </c>
      <c r="J3133" s="543" t="s">
        <v>2478</v>
      </c>
      <c r="K3133" s="543" t="s">
        <v>2478</v>
      </c>
      <c r="L3133" s="543" t="s">
        <v>7154</v>
      </c>
      <c r="M3133" s="543" t="s">
        <v>7155</v>
      </c>
      <c r="N3133" s="543" t="s">
        <v>7156</v>
      </c>
      <c r="O3133" s="543" t="s">
        <v>2478</v>
      </c>
      <c r="P3133" s="543" t="s">
        <v>2478</v>
      </c>
      <c r="Q3133" s="543" t="s">
        <v>2478</v>
      </c>
      <c r="R3133" s="547">
        <v>45273</v>
      </c>
      <c r="S3133" s="543" t="s">
        <v>2478</v>
      </c>
    </row>
    <row r="3134" spans="1:19">
      <c r="A3134" s="540" t="s">
        <v>8126</v>
      </c>
      <c r="B3134" s="541"/>
      <c r="C3134" s="541"/>
      <c r="D3134" s="542">
        <v>30059</v>
      </c>
      <c r="E3134" s="541"/>
      <c r="F3134" s="542" t="s">
        <v>9699</v>
      </c>
      <c r="G3134" s="540" t="s">
        <v>9700</v>
      </c>
      <c r="H3134" s="542" t="s">
        <v>2469</v>
      </c>
      <c r="I3134" s="542" t="s">
        <v>2469</v>
      </c>
      <c r="J3134" s="540" t="s">
        <v>2478</v>
      </c>
      <c r="K3134" s="540" t="s">
        <v>2478</v>
      </c>
      <c r="L3134" s="540" t="s">
        <v>2478</v>
      </c>
      <c r="M3134" s="540" t="s">
        <v>2478</v>
      </c>
      <c r="N3134" s="540" t="s">
        <v>2478</v>
      </c>
      <c r="O3134" s="540" t="s">
        <v>2478</v>
      </c>
      <c r="P3134" s="540" t="s">
        <v>2478</v>
      </c>
      <c r="Q3134" s="540" t="s">
        <v>2478</v>
      </c>
      <c r="R3134" s="540" t="s">
        <v>2478</v>
      </c>
      <c r="S3134" s="540" t="s">
        <v>2478</v>
      </c>
    </row>
    <row r="3135" spans="1:19">
      <c r="A3135" s="543" t="s">
        <v>8126</v>
      </c>
      <c r="B3135" s="545">
        <v>107996</v>
      </c>
      <c r="C3135" s="545">
        <v>752500</v>
      </c>
      <c r="D3135" s="545">
        <v>30059</v>
      </c>
      <c r="E3135" s="545" t="s">
        <v>9701</v>
      </c>
      <c r="F3135" s="545" t="s">
        <v>9702</v>
      </c>
      <c r="G3135" s="543" t="s">
        <v>9703</v>
      </c>
      <c r="H3135" s="545" t="s">
        <v>2469</v>
      </c>
      <c r="I3135" s="545" t="s">
        <v>2469</v>
      </c>
      <c r="J3135" s="543" t="s">
        <v>2478</v>
      </c>
      <c r="K3135" s="543" t="s">
        <v>2478</v>
      </c>
      <c r="L3135" s="543" t="s">
        <v>7154</v>
      </c>
      <c r="M3135" s="543" t="s">
        <v>7155</v>
      </c>
      <c r="N3135" s="543" t="s">
        <v>7156</v>
      </c>
      <c r="O3135" s="543" t="s">
        <v>2478</v>
      </c>
      <c r="P3135" s="543" t="s">
        <v>2478</v>
      </c>
      <c r="Q3135" s="543" t="s">
        <v>2478</v>
      </c>
      <c r="R3135" s="543" t="s">
        <v>2478</v>
      </c>
      <c r="S3135" s="543" t="s">
        <v>2478</v>
      </c>
    </row>
    <row r="3136" spans="1:19">
      <c r="A3136" s="540" t="s">
        <v>8126</v>
      </c>
      <c r="B3136" s="542">
        <v>107939</v>
      </c>
      <c r="C3136" s="542">
        <v>740662</v>
      </c>
      <c r="D3136" s="542">
        <v>30059</v>
      </c>
      <c r="E3136" s="542" t="s">
        <v>9696</v>
      </c>
      <c r="F3136" s="542" t="s">
        <v>9704</v>
      </c>
      <c r="G3136" s="540" t="s">
        <v>9705</v>
      </c>
      <c r="H3136" s="542" t="s">
        <v>2469</v>
      </c>
      <c r="I3136" s="542" t="s">
        <v>2469</v>
      </c>
      <c r="J3136" s="540" t="s">
        <v>2478</v>
      </c>
      <c r="K3136" s="540" t="s">
        <v>2478</v>
      </c>
      <c r="L3136" s="540" t="s">
        <v>7154</v>
      </c>
      <c r="M3136" s="540" t="s">
        <v>7155</v>
      </c>
      <c r="N3136" s="540" t="s">
        <v>7156</v>
      </c>
      <c r="O3136" s="540" t="s">
        <v>2478</v>
      </c>
      <c r="P3136" s="540" t="s">
        <v>2478</v>
      </c>
      <c r="Q3136" s="540" t="s">
        <v>2478</v>
      </c>
      <c r="R3136" s="546">
        <v>45273</v>
      </c>
      <c r="S3136" s="540" t="s">
        <v>2478</v>
      </c>
    </row>
    <row r="3137" spans="1:19">
      <c r="A3137" s="543" t="s">
        <v>8126</v>
      </c>
      <c r="B3137" s="545">
        <v>107947</v>
      </c>
      <c r="C3137" s="545">
        <v>741678</v>
      </c>
      <c r="D3137" s="545">
        <v>30059</v>
      </c>
      <c r="E3137" s="545" t="s">
        <v>9706</v>
      </c>
      <c r="F3137" s="545" t="s">
        <v>9707</v>
      </c>
      <c r="G3137" s="543" t="s">
        <v>9708</v>
      </c>
      <c r="H3137" s="545" t="s">
        <v>2469</v>
      </c>
      <c r="I3137" s="545" t="s">
        <v>2469</v>
      </c>
      <c r="J3137" s="543" t="s">
        <v>2478</v>
      </c>
      <c r="K3137" s="543" t="s">
        <v>2478</v>
      </c>
      <c r="L3137" s="543" t="s">
        <v>7154</v>
      </c>
      <c r="M3137" s="543" t="s">
        <v>7155</v>
      </c>
      <c r="N3137" s="543" t="s">
        <v>7156</v>
      </c>
      <c r="O3137" s="543" t="s">
        <v>2478</v>
      </c>
      <c r="P3137" s="543" t="s">
        <v>2478</v>
      </c>
      <c r="Q3137" s="543" t="s">
        <v>2478</v>
      </c>
      <c r="R3137" s="547">
        <v>45282</v>
      </c>
      <c r="S3137" s="543" t="s">
        <v>2478</v>
      </c>
    </row>
    <row r="3138" spans="1:19">
      <c r="A3138" s="540" t="s">
        <v>8126</v>
      </c>
      <c r="B3138" s="542">
        <v>107781</v>
      </c>
      <c r="C3138" s="542">
        <v>688623</v>
      </c>
      <c r="D3138" s="542">
        <v>30059</v>
      </c>
      <c r="E3138" s="542" t="s">
        <v>9691</v>
      </c>
      <c r="F3138" s="542" t="s">
        <v>9709</v>
      </c>
      <c r="G3138" s="540" t="s">
        <v>9710</v>
      </c>
      <c r="H3138" s="542" t="s">
        <v>2469</v>
      </c>
      <c r="I3138" s="542" t="s">
        <v>2469</v>
      </c>
      <c r="J3138" s="540" t="s">
        <v>2478</v>
      </c>
      <c r="K3138" s="540" t="s">
        <v>2478</v>
      </c>
      <c r="L3138" s="540" t="s">
        <v>7154</v>
      </c>
      <c r="M3138" s="540" t="s">
        <v>7155</v>
      </c>
      <c r="N3138" s="540" t="s">
        <v>7156</v>
      </c>
      <c r="O3138" s="540" t="s">
        <v>2478</v>
      </c>
      <c r="P3138" s="540" t="s">
        <v>2478</v>
      </c>
      <c r="Q3138" s="540" t="s">
        <v>2478</v>
      </c>
      <c r="R3138" s="546">
        <v>45047</v>
      </c>
      <c r="S3138" s="540" t="s">
        <v>2478</v>
      </c>
    </row>
    <row r="3139" spans="1:19">
      <c r="A3139" s="543" t="s">
        <v>8126</v>
      </c>
      <c r="B3139" s="545">
        <v>107947</v>
      </c>
      <c r="C3139" s="545">
        <v>741678</v>
      </c>
      <c r="D3139" s="545">
        <v>30059</v>
      </c>
      <c r="E3139" s="545" t="s">
        <v>9706</v>
      </c>
      <c r="F3139" s="545" t="s">
        <v>9711</v>
      </c>
      <c r="G3139" s="543" t="s">
        <v>9712</v>
      </c>
      <c r="H3139" s="545" t="s">
        <v>2469</v>
      </c>
      <c r="I3139" s="545" t="s">
        <v>2469</v>
      </c>
      <c r="J3139" s="543" t="s">
        <v>2478</v>
      </c>
      <c r="K3139" s="543" t="s">
        <v>2478</v>
      </c>
      <c r="L3139" s="543" t="s">
        <v>7154</v>
      </c>
      <c r="M3139" s="543" t="s">
        <v>7155</v>
      </c>
      <c r="N3139" s="543" t="s">
        <v>7156</v>
      </c>
      <c r="O3139" s="543" t="s">
        <v>2478</v>
      </c>
      <c r="P3139" s="543" t="s">
        <v>2478</v>
      </c>
      <c r="Q3139" s="543" t="s">
        <v>2478</v>
      </c>
      <c r="R3139" s="547">
        <v>45282</v>
      </c>
      <c r="S3139" s="543" t="s">
        <v>2478</v>
      </c>
    </row>
    <row r="3140" spans="1:19">
      <c r="A3140" s="540" t="s">
        <v>8126</v>
      </c>
      <c r="B3140" s="541"/>
      <c r="C3140" s="541"/>
      <c r="D3140" s="542">
        <v>30059</v>
      </c>
      <c r="E3140" s="541"/>
      <c r="F3140" s="542" t="s">
        <v>9713</v>
      </c>
      <c r="G3140" s="540" t="s">
        <v>9714</v>
      </c>
      <c r="H3140" s="542" t="s">
        <v>2469</v>
      </c>
      <c r="I3140" s="542" t="s">
        <v>2469</v>
      </c>
      <c r="J3140" s="540" t="s">
        <v>2478</v>
      </c>
      <c r="K3140" s="540" t="s">
        <v>2478</v>
      </c>
      <c r="L3140" s="540" t="s">
        <v>2478</v>
      </c>
      <c r="M3140" s="540" t="s">
        <v>2478</v>
      </c>
      <c r="N3140" s="540" t="s">
        <v>2478</v>
      </c>
      <c r="O3140" s="540" t="s">
        <v>2478</v>
      </c>
      <c r="P3140" s="540" t="s">
        <v>2478</v>
      </c>
      <c r="Q3140" s="540" t="s">
        <v>2478</v>
      </c>
      <c r="R3140" s="540" t="s">
        <v>2478</v>
      </c>
      <c r="S3140" s="540" t="s">
        <v>2478</v>
      </c>
    </row>
    <row r="3141" spans="1:19">
      <c r="A3141" s="543" t="s">
        <v>8126</v>
      </c>
      <c r="B3141" s="545">
        <v>107947</v>
      </c>
      <c r="C3141" s="545">
        <v>741678</v>
      </c>
      <c r="D3141" s="545">
        <v>30059</v>
      </c>
      <c r="E3141" s="545" t="s">
        <v>9706</v>
      </c>
      <c r="F3141" s="545" t="s">
        <v>9715</v>
      </c>
      <c r="G3141" s="543" t="s">
        <v>9716</v>
      </c>
      <c r="H3141" s="545" t="s">
        <v>2469</v>
      </c>
      <c r="I3141" s="545" t="s">
        <v>2469</v>
      </c>
      <c r="J3141" s="543" t="s">
        <v>2478</v>
      </c>
      <c r="K3141" s="543" t="s">
        <v>2478</v>
      </c>
      <c r="L3141" s="543" t="s">
        <v>7154</v>
      </c>
      <c r="M3141" s="543" t="s">
        <v>7155</v>
      </c>
      <c r="N3141" s="543" t="s">
        <v>7156</v>
      </c>
      <c r="O3141" s="543" t="s">
        <v>2478</v>
      </c>
      <c r="P3141" s="543" t="s">
        <v>2478</v>
      </c>
      <c r="Q3141" s="543" t="s">
        <v>2478</v>
      </c>
      <c r="R3141" s="547">
        <v>45282</v>
      </c>
      <c r="S3141" s="543" t="s">
        <v>2478</v>
      </c>
    </row>
    <row r="3142" spans="1:19">
      <c r="A3142" s="540" t="s">
        <v>8126</v>
      </c>
      <c r="B3142" s="542">
        <v>107947</v>
      </c>
      <c r="C3142" s="542">
        <v>741678</v>
      </c>
      <c r="D3142" s="542">
        <v>30059</v>
      </c>
      <c r="E3142" s="542" t="s">
        <v>9706</v>
      </c>
      <c r="F3142" s="542" t="s">
        <v>9717</v>
      </c>
      <c r="G3142" s="540" t="s">
        <v>9718</v>
      </c>
      <c r="H3142" s="542" t="s">
        <v>2469</v>
      </c>
      <c r="I3142" s="542" t="s">
        <v>2469</v>
      </c>
      <c r="J3142" s="540" t="s">
        <v>2478</v>
      </c>
      <c r="K3142" s="540" t="s">
        <v>2478</v>
      </c>
      <c r="L3142" s="540" t="s">
        <v>7154</v>
      </c>
      <c r="M3142" s="540" t="s">
        <v>7155</v>
      </c>
      <c r="N3142" s="540" t="s">
        <v>7156</v>
      </c>
      <c r="O3142" s="540" t="s">
        <v>2478</v>
      </c>
      <c r="P3142" s="540" t="s">
        <v>2478</v>
      </c>
      <c r="Q3142" s="540" t="s">
        <v>2478</v>
      </c>
      <c r="R3142" s="546">
        <v>45282</v>
      </c>
      <c r="S3142" s="540" t="s">
        <v>2478</v>
      </c>
    </row>
    <row r="3143" spans="1:19">
      <c r="A3143" s="543" t="s">
        <v>8126</v>
      </c>
      <c r="B3143" s="545">
        <v>107939</v>
      </c>
      <c r="C3143" s="545">
        <v>740662</v>
      </c>
      <c r="D3143" s="545">
        <v>30059</v>
      </c>
      <c r="E3143" s="545" t="s">
        <v>9696</v>
      </c>
      <c r="F3143" s="545" t="s">
        <v>9719</v>
      </c>
      <c r="G3143" s="543" t="s">
        <v>9720</v>
      </c>
      <c r="H3143" s="545" t="s">
        <v>2469</v>
      </c>
      <c r="I3143" s="545" t="s">
        <v>2469</v>
      </c>
      <c r="J3143" s="543" t="s">
        <v>2478</v>
      </c>
      <c r="K3143" s="543" t="s">
        <v>2478</v>
      </c>
      <c r="L3143" s="543" t="s">
        <v>7154</v>
      </c>
      <c r="M3143" s="543" t="s">
        <v>7155</v>
      </c>
      <c r="N3143" s="543" t="s">
        <v>7156</v>
      </c>
      <c r="O3143" s="543" t="s">
        <v>2478</v>
      </c>
      <c r="P3143" s="543" t="s">
        <v>2478</v>
      </c>
      <c r="Q3143" s="543" t="s">
        <v>2478</v>
      </c>
      <c r="R3143" s="547">
        <v>45273</v>
      </c>
      <c r="S3143" s="543" t="s">
        <v>2478</v>
      </c>
    </row>
    <row r="3144" spans="1:19">
      <c r="A3144" s="540" t="s">
        <v>8126</v>
      </c>
      <c r="B3144" s="542">
        <v>107939</v>
      </c>
      <c r="C3144" s="542">
        <v>740662</v>
      </c>
      <c r="D3144" s="542">
        <v>30059</v>
      </c>
      <c r="E3144" s="542" t="s">
        <v>9696</v>
      </c>
      <c r="F3144" s="542" t="s">
        <v>9721</v>
      </c>
      <c r="G3144" s="540" t="s">
        <v>9722</v>
      </c>
      <c r="H3144" s="542" t="s">
        <v>2469</v>
      </c>
      <c r="I3144" s="542" t="s">
        <v>2469</v>
      </c>
      <c r="J3144" s="540" t="s">
        <v>2478</v>
      </c>
      <c r="K3144" s="540" t="s">
        <v>2478</v>
      </c>
      <c r="L3144" s="540" t="s">
        <v>7154</v>
      </c>
      <c r="M3144" s="540" t="s">
        <v>7155</v>
      </c>
      <c r="N3144" s="540" t="s">
        <v>7156</v>
      </c>
      <c r="O3144" s="540" t="s">
        <v>2478</v>
      </c>
      <c r="P3144" s="540" t="s">
        <v>2478</v>
      </c>
      <c r="Q3144" s="540" t="s">
        <v>2478</v>
      </c>
      <c r="R3144" s="546">
        <v>45273</v>
      </c>
      <c r="S3144" s="540" t="s">
        <v>2478</v>
      </c>
    </row>
    <row r="3145" spans="1:19">
      <c r="A3145" s="543" t="s">
        <v>8126</v>
      </c>
      <c r="B3145" s="544"/>
      <c r="C3145" s="544"/>
      <c r="D3145" s="545">
        <v>30059</v>
      </c>
      <c r="E3145" s="544"/>
      <c r="F3145" s="545" t="s">
        <v>9723</v>
      </c>
      <c r="G3145" s="543" t="s">
        <v>9724</v>
      </c>
      <c r="H3145" s="545" t="s">
        <v>2469</v>
      </c>
      <c r="I3145" s="545" t="s">
        <v>2469</v>
      </c>
      <c r="J3145" s="543" t="s">
        <v>2478</v>
      </c>
      <c r="K3145" s="543" t="s">
        <v>2478</v>
      </c>
      <c r="L3145" s="543" t="s">
        <v>2478</v>
      </c>
      <c r="M3145" s="543" t="s">
        <v>2478</v>
      </c>
      <c r="N3145" s="543" t="s">
        <v>2478</v>
      </c>
      <c r="O3145" s="543" t="s">
        <v>2478</v>
      </c>
      <c r="P3145" s="543" t="s">
        <v>2478</v>
      </c>
      <c r="Q3145" s="543" t="s">
        <v>2478</v>
      </c>
      <c r="R3145" s="543" t="s">
        <v>2478</v>
      </c>
      <c r="S3145" s="543" t="s">
        <v>2478</v>
      </c>
    </row>
    <row r="3146" spans="1:19">
      <c r="A3146" s="540" t="s">
        <v>8126</v>
      </c>
      <c r="B3146" s="542">
        <v>107998</v>
      </c>
      <c r="C3146" s="542">
        <v>752503</v>
      </c>
      <c r="D3146" s="542">
        <v>30059</v>
      </c>
      <c r="E3146" s="542" t="s">
        <v>9725</v>
      </c>
      <c r="F3146" s="542" t="s">
        <v>9726</v>
      </c>
      <c r="G3146" s="540" t="s">
        <v>9727</v>
      </c>
      <c r="H3146" s="542" t="s">
        <v>2469</v>
      </c>
      <c r="I3146" s="542" t="s">
        <v>2469</v>
      </c>
      <c r="J3146" s="540" t="s">
        <v>2478</v>
      </c>
      <c r="K3146" s="540" t="s">
        <v>2478</v>
      </c>
      <c r="L3146" s="540" t="s">
        <v>7154</v>
      </c>
      <c r="M3146" s="540" t="s">
        <v>7155</v>
      </c>
      <c r="N3146" s="540" t="s">
        <v>7156</v>
      </c>
      <c r="O3146" s="540" t="s">
        <v>2478</v>
      </c>
      <c r="P3146" s="540" t="s">
        <v>2478</v>
      </c>
      <c r="Q3146" s="540" t="s">
        <v>2478</v>
      </c>
      <c r="R3146" s="540" t="s">
        <v>2478</v>
      </c>
      <c r="S3146" s="540" t="s">
        <v>2478</v>
      </c>
    </row>
    <row r="3147" spans="1:19">
      <c r="A3147" s="543" t="s">
        <v>8126</v>
      </c>
      <c r="B3147" s="545">
        <v>107947</v>
      </c>
      <c r="C3147" s="545">
        <v>741678</v>
      </c>
      <c r="D3147" s="545">
        <v>30059</v>
      </c>
      <c r="E3147" s="545" t="s">
        <v>9706</v>
      </c>
      <c r="F3147" s="545" t="s">
        <v>9728</v>
      </c>
      <c r="G3147" s="543" t="s">
        <v>9729</v>
      </c>
      <c r="H3147" s="545" t="s">
        <v>2469</v>
      </c>
      <c r="I3147" s="545" t="s">
        <v>2469</v>
      </c>
      <c r="J3147" s="543" t="s">
        <v>2478</v>
      </c>
      <c r="K3147" s="543" t="s">
        <v>2478</v>
      </c>
      <c r="L3147" s="543" t="s">
        <v>7154</v>
      </c>
      <c r="M3147" s="543" t="s">
        <v>7155</v>
      </c>
      <c r="N3147" s="543" t="s">
        <v>7156</v>
      </c>
      <c r="O3147" s="543" t="s">
        <v>2478</v>
      </c>
      <c r="P3147" s="543" t="s">
        <v>2478</v>
      </c>
      <c r="Q3147" s="543" t="s">
        <v>2478</v>
      </c>
      <c r="R3147" s="547">
        <v>45282</v>
      </c>
      <c r="S3147" s="543" t="s">
        <v>2478</v>
      </c>
    </row>
    <row r="3148" spans="1:19">
      <c r="A3148" s="540" t="s">
        <v>8126</v>
      </c>
      <c r="B3148" s="542">
        <v>107939</v>
      </c>
      <c r="C3148" s="542">
        <v>740662</v>
      </c>
      <c r="D3148" s="542">
        <v>30059</v>
      </c>
      <c r="E3148" s="542" t="s">
        <v>9696</v>
      </c>
      <c r="F3148" s="542" t="s">
        <v>9730</v>
      </c>
      <c r="G3148" s="540" t="s">
        <v>9731</v>
      </c>
      <c r="H3148" s="542" t="s">
        <v>2469</v>
      </c>
      <c r="I3148" s="542" t="s">
        <v>2469</v>
      </c>
      <c r="J3148" s="540" t="s">
        <v>2478</v>
      </c>
      <c r="K3148" s="540" t="s">
        <v>2478</v>
      </c>
      <c r="L3148" s="540" t="s">
        <v>7154</v>
      </c>
      <c r="M3148" s="540" t="s">
        <v>7155</v>
      </c>
      <c r="N3148" s="540" t="s">
        <v>7156</v>
      </c>
      <c r="O3148" s="540" t="s">
        <v>2478</v>
      </c>
      <c r="P3148" s="540" t="s">
        <v>2478</v>
      </c>
      <c r="Q3148" s="540" t="s">
        <v>2478</v>
      </c>
      <c r="R3148" s="546">
        <v>45273</v>
      </c>
      <c r="S3148" s="540" t="s">
        <v>2478</v>
      </c>
    </row>
    <row r="3149" spans="1:19">
      <c r="A3149" s="543" t="s">
        <v>8126</v>
      </c>
      <c r="B3149" s="545">
        <v>107997</v>
      </c>
      <c r="C3149" s="545">
        <v>752502</v>
      </c>
      <c r="D3149" s="545">
        <v>30059</v>
      </c>
      <c r="E3149" s="545" t="s">
        <v>9732</v>
      </c>
      <c r="F3149" s="545" t="s">
        <v>9733</v>
      </c>
      <c r="G3149" s="543" t="s">
        <v>9734</v>
      </c>
      <c r="H3149" s="545" t="s">
        <v>2469</v>
      </c>
      <c r="I3149" s="545" t="s">
        <v>2469</v>
      </c>
      <c r="J3149" s="543" t="s">
        <v>2478</v>
      </c>
      <c r="K3149" s="543" t="s">
        <v>2478</v>
      </c>
      <c r="L3149" s="543" t="s">
        <v>7154</v>
      </c>
      <c r="M3149" s="543" t="s">
        <v>7155</v>
      </c>
      <c r="N3149" s="543" t="s">
        <v>7156</v>
      </c>
      <c r="O3149" s="543" t="s">
        <v>2478</v>
      </c>
      <c r="P3149" s="543" t="s">
        <v>2478</v>
      </c>
      <c r="Q3149" s="543" t="s">
        <v>2478</v>
      </c>
      <c r="R3149" s="543" t="s">
        <v>2478</v>
      </c>
      <c r="S3149" s="543" t="s">
        <v>2478</v>
      </c>
    </row>
    <row r="3150" spans="1:19">
      <c r="A3150" s="540" t="s">
        <v>8126</v>
      </c>
      <c r="B3150" s="541"/>
      <c r="C3150" s="541"/>
      <c r="D3150" s="542">
        <v>30059</v>
      </c>
      <c r="E3150" s="541"/>
      <c r="F3150" s="542" t="s">
        <v>9735</v>
      </c>
      <c r="G3150" s="540" t="s">
        <v>9736</v>
      </c>
      <c r="H3150" s="542" t="s">
        <v>2469</v>
      </c>
      <c r="I3150" s="542" t="s">
        <v>2469</v>
      </c>
      <c r="J3150" s="540" t="s">
        <v>2478</v>
      </c>
      <c r="K3150" s="540" t="s">
        <v>2478</v>
      </c>
      <c r="L3150" s="540" t="s">
        <v>2478</v>
      </c>
      <c r="M3150" s="540" t="s">
        <v>2478</v>
      </c>
      <c r="N3150" s="540" t="s">
        <v>2478</v>
      </c>
      <c r="O3150" s="540" t="s">
        <v>2478</v>
      </c>
      <c r="P3150" s="540" t="s">
        <v>2478</v>
      </c>
      <c r="Q3150" s="540" t="s">
        <v>2478</v>
      </c>
      <c r="R3150" s="540" t="s">
        <v>2478</v>
      </c>
      <c r="S3150" s="540" t="s">
        <v>2478</v>
      </c>
    </row>
    <row r="3151" spans="1:19">
      <c r="A3151" s="543" t="s">
        <v>8126</v>
      </c>
      <c r="B3151" s="544"/>
      <c r="C3151" s="544"/>
      <c r="D3151" s="545">
        <v>30059</v>
      </c>
      <c r="E3151" s="544"/>
      <c r="F3151" s="545" t="s">
        <v>9737</v>
      </c>
      <c r="G3151" s="543" t="s">
        <v>9738</v>
      </c>
      <c r="H3151" s="545" t="s">
        <v>2469</v>
      </c>
      <c r="I3151" s="545" t="s">
        <v>2469</v>
      </c>
      <c r="J3151" s="543" t="s">
        <v>2478</v>
      </c>
      <c r="K3151" s="543" t="s">
        <v>2478</v>
      </c>
      <c r="L3151" s="543" t="s">
        <v>2478</v>
      </c>
      <c r="M3151" s="543" t="s">
        <v>2478</v>
      </c>
      <c r="N3151" s="543" t="s">
        <v>2478</v>
      </c>
      <c r="O3151" s="543" t="s">
        <v>2478</v>
      </c>
      <c r="P3151" s="543" t="s">
        <v>2478</v>
      </c>
      <c r="Q3151" s="543" t="s">
        <v>2478</v>
      </c>
      <c r="R3151" s="543" t="s">
        <v>2478</v>
      </c>
      <c r="S3151" s="543" t="s">
        <v>2478</v>
      </c>
    </row>
    <row r="3152" spans="1:19">
      <c r="A3152" s="540" t="s">
        <v>8126</v>
      </c>
      <c r="B3152" s="542">
        <v>107997</v>
      </c>
      <c r="C3152" s="542">
        <v>752502</v>
      </c>
      <c r="D3152" s="542">
        <v>30059</v>
      </c>
      <c r="E3152" s="542" t="s">
        <v>9732</v>
      </c>
      <c r="F3152" s="542" t="s">
        <v>9739</v>
      </c>
      <c r="G3152" s="540" t="s">
        <v>9740</v>
      </c>
      <c r="H3152" s="542" t="s">
        <v>2469</v>
      </c>
      <c r="I3152" s="542" t="s">
        <v>2469</v>
      </c>
      <c r="J3152" s="540" t="s">
        <v>2478</v>
      </c>
      <c r="K3152" s="540" t="s">
        <v>2478</v>
      </c>
      <c r="L3152" s="540" t="s">
        <v>7154</v>
      </c>
      <c r="M3152" s="540" t="s">
        <v>7155</v>
      </c>
      <c r="N3152" s="540" t="s">
        <v>7156</v>
      </c>
      <c r="O3152" s="540" t="s">
        <v>2478</v>
      </c>
      <c r="P3152" s="540" t="s">
        <v>2478</v>
      </c>
      <c r="Q3152" s="540" t="s">
        <v>2478</v>
      </c>
      <c r="R3152" s="540" t="s">
        <v>2478</v>
      </c>
      <c r="S3152" s="540" t="s">
        <v>2478</v>
      </c>
    </row>
    <row r="3153" spans="1:19">
      <c r="A3153" s="543" t="s">
        <v>8126</v>
      </c>
      <c r="B3153" s="545">
        <v>107939</v>
      </c>
      <c r="C3153" s="545">
        <v>740662</v>
      </c>
      <c r="D3153" s="545">
        <v>30059</v>
      </c>
      <c r="E3153" s="545" t="s">
        <v>9696</v>
      </c>
      <c r="F3153" s="545" t="s">
        <v>9741</v>
      </c>
      <c r="G3153" s="543" t="s">
        <v>9742</v>
      </c>
      <c r="H3153" s="545" t="s">
        <v>2469</v>
      </c>
      <c r="I3153" s="545" t="s">
        <v>2469</v>
      </c>
      <c r="J3153" s="543" t="s">
        <v>2478</v>
      </c>
      <c r="K3153" s="543" t="s">
        <v>2478</v>
      </c>
      <c r="L3153" s="543" t="s">
        <v>7154</v>
      </c>
      <c r="M3153" s="543" t="s">
        <v>7155</v>
      </c>
      <c r="N3153" s="543" t="s">
        <v>7156</v>
      </c>
      <c r="O3153" s="543" t="s">
        <v>2478</v>
      </c>
      <c r="P3153" s="543" t="s">
        <v>2478</v>
      </c>
      <c r="Q3153" s="543" t="s">
        <v>2478</v>
      </c>
      <c r="R3153" s="547">
        <v>45273</v>
      </c>
      <c r="S3153" s="543" t="s">
        <v>2478</v>
      </c>
    </row>
    <row r="3154" spans="1:19">
      <c r="A3154" s="540" t="s">
        <v>8126</v>
      </c>
      <c r="B3154" s="542">
        <v>107939</v>
      </c>
      <c r="C3154" s="542">
        <v>740662</v>
      </c>
      <c r="D3154" s="542">
        <v>30059</v>
      </c>
      <c r="E3154" s="542" t="s">
        <v>9696</v>
      </c>
      <c r="F3154" s="542" t="s">
        <v>9743</v>
      </c>
      <c r="G3154" s="540" t="s">
        <v>9744</v>
      </c>
      <c r="H3154" s="542" t="s">
        <v>2469</v>
      </c>
      <c r="I3154" s="542" t="s">
        <v>2469</v>
      </c>
      <c r="J3154" s="540" t="s">
        <v>2478</v>
      </c>
      <c r="K3154" s="540" t="s">
        <v>2478</v>
      </c>
      <c r="L3154" s="540" t="s">
        <v>7154</v>
      </c>
      <c r="M3154" s="540" t="s">
        <v>7155</v>
      </c>
      <c r="N3154" s="540" t="s">
        <v>7156</v>
      </c>
      <c r="O3154" s="540" t="s">
        <v>2478</v>
      </c>
      <c r="P3154" s="540" t="s">
        <v>2478</v>
      </c>
      <c r="Q3154" s="540" t="s">
        <v>2478</v>
      </c>
      <c r="R3154" s="546">
        <v>45273</v>
      </c>
      <c r="S3154" s="540" t="s">
        <v>2478</v>
      </c>
    </row>
    <row r="3155" spans="1:19">
      <c r="A3155" s="543" t="s">
        <v>8126</v>
      </c>
      <c r="B3155" s="544"/>
      <c r="C3155" s="544"/>
      <c r="D3155" s="545">
        <v>30059</v>
      </c>
      <c r="E3155" s="544"/>
      <c r="F3155" s="545" t="s">
        <v>9745</v>
      </c>
      <c r="G3155" s="543" t="s">
        <v>9746</v>
      </c>
      <c r="H3155" s="545" t="s">
        <v>2469</v>
      </c>
      <c r="I3155" s="545" t="s">
        <v>2469</v>
      </c>
      <c r="J3155" s="543" t="s">
        <v>2478</v>
      </c>
      <c r="K3155" s="543" t="s">
        <v>2478</v>
      </c>
      <c r="L3155" s="543" t="s">
        <v>2478</v>
      </c>
      <c r="M3155" s="543" t="s">
        <v>2478</v>
      </c>
      <c r="N3155" s="543" t="s">
        <v>2478</v>
      </c>
      <c r="O3155" s="543" t="s">
        <v>2478</v>
      </c>
      <c r="P3155" s="543" t="s">
        <v>2478</v>
      </c>
      <c r="Q3155" s="543" t="s">
        <v>2478</v>
      </c>
      <c r="R3155" s="543" t="s">
        <v>2478</v>
      </c>
      <c r="S3155" s="543" t="s">
        <v>2478</v>
      </c>
    </row>
    <row r="3156" spans="1:19">
      <c r="A3156" s="540" t="s">
        <v>8126</v>
      </c>
      <c r="B3156" s="542">
        <v>107826</v>
      </c>
      <c r="C3156" s="542">
        <v>705657</v>
      </c>
      <c r="D3156" s="542">
        <v>30059</v>
      </c>
      <c r="E3156" s="542" t="s">
        <v>9747</v>
      </c>
      <c r="F3156" s="542" t="s">
        <v>9748</v>
      </c>
      <c r="G3156" s="540" t="s">
        <v>9749</v>
      </c>
      <c r="H3156" s="542" t="s">
        <v>2469</v>
      </c>
      <c r="I3156" s="542" t="s">
        <v>2469</v>
      </c>
      <c r="J3156" s="540" t="s">
        <v>2478</v>
      </c>
      <c r="K3156" s="540" t="s">
        <v>2478</v>
      </c>
      <c r="L3156" s="540" t="s">
        <v>7154</v>
      </c>
      <c r="M3156" s="540" t="s">
        <v>7155</v>
      </c>
      <c r="N3156" s="540" t="s">
        <v>7156</v>
      </c>
      <c r="O3156" s="540" t="s">
        <v>2478</v>
      </c>
      <c r="P3156" s="540" t="s">
        <v>2478</v>
      </c>
      <c r="Q3156" s="540" t="s">
        <v>2478</v>
      </c>
      <c r="R3156" s="546">
        <v>45230</v>
      </c>
      <c r="S3156" s="540" t="s">
        <v>2478</v>
      </c>
    </row>
    <row r="3157" spans="1:19">
      <c r="A3157" s="543" t="s">
        <v>8126</v>
      </c>
      <c r="B3157" s="544"/>
      <c r="C3157" s="544"/>
      <c r="D3157" s="545">
        <v>30059</v>
      </c>
      <c r="E3157" s="544"/>
      <c r="F3157" s="545" t="s">
        <v>9750</v>
      </c>
      <c r="G3157" s="543" t="s">
        <v>9751</v>
      </c>
      <c r="H3157" s="545" t="s">
        <v>2469</v>
      </c>
      <c r="I3157" s="545" t="s">
        <v>2469</v>
      </c>
      <c r="J3157" s="543" t="s">
        <v>2478</v>
      </c>
      <c r="K3157" s="543" t="s">
        <v>2478</v>
      </c>
      <c r="L3157" s="543" t="s">
        <v>2478</v>
      </c>
      <c r="M3157" s="543" t="s">
        <v>2478</v>
      </c>
      <c r="N3157" s="543" t="s">
        <v>2478</v>
      </c>
      <c r="O3157" s="543" t="s">
        <v>2478</v>
      </c>
      <c r="P3157" s="543" t="s">
        <v>2478</v>
      </c>
      <c r="Q3157" s="543" t="s">
        <v>2478</v>
      </c>
      <c r="R3157" s="543" t="s">
        <v>2478</v>
      </c>
      <c r="S3157" s="543" t="s">
        <v>2478</v>
      </c>
    </row>
    <row r="3158" spans="1:19">
      <c r="A3158" s="540" t="s">
        <v>8126</v>
      </c>
      <c r="B3158" s="541"/>
      <c r="C3158" s="541"/>
      <c r="D3158" s="542">
        <v>30059</v>
      </c>
      <c r="E3158" s="541"/>
      <c r="F3158" s="542" t="s">
        <v>9752</v>
      </c>
      <c r="G3158" s="540" t="s">
        <v>9753</v>
      </c>
      <c r="H3158" s="542" t="s">
        <v>2469</v>
      </c>
      <c r="I3158" s="542" t="s">
        <v>2469</v>
      </c>
      <c r="J3158" s="540" t="s">
        <v>2478</v>
      </c>
      <c r="K3158" s="540" t="s">
        <v>2478</v>
      </c>
      <c r="L3158" s="540" t="s">
        <v>2478</v>
      </c>
      <c r="M3158" s="540" t="s">
        <v>2478</v>
      </c>
      <c r="N3158" s="540" t="s">
        <v>2478</v>
      </c>
      <c r="O3158" s="540" t="s">
        <v>2478</v>
      </c>
      <c r="P3158" s="540" t="s">
        <v>2478</v>
      </c>
      <c r="Q3158" s="540" t="s">
        <v>2478</v>
      </c>
      <c r="R3158" s="540" t="s">
        <v>2478</v>
      </c>
      <c r="S3158" s="540" t="s">
        <v>2478</v>
      </c>
    </row>
    <row r="3159" spans="1:19">
      <c r="A3159" s="543" t="s">
        <v>8126</v>
      </c>
      <c r="B3159" s="545">
        <v>107939</v>
      </c>
      <c r="C3159" s="545">
        <v>740662</v>
      </c>
      <c r="D3159" s="545">
        <v>30059</v>
      </c>
      <c r="E3159" s="545" t="s">
        <v>9696</v>
      </c>
      <c r="F3159" s="545" t="s">
        <v>9754</v>
      </c>
      <c r="G3159" s="543" t="s">
        <v>9755</v>
      </c>
      <c r="H3159" s="545" t="s">
        <v>2546</v>
      </c>
      <c r="I3159" s="545" t="s">
        <v>2469</v>
      </c>
      <c r="J3159" s="543" t="s">
        <v>2478</v>
      </c>
      <c r="K3159" s="543" t="s">
        <v>2478</v>
      </c>
      <c r="L3159" s="543" t="s">
        <v>7154</v>
      </c>
      <c r="M3159" s="543" t="s">
        <v>7155</v>
      </c>
      <c r="N3159" s="543" t="s">
        <v>7156</v>
      </c>
      <c r="O3159" s="543" t="s">
        <v>2478</v>
      </c>
      <c r="P3159" s="543" t="s">
        <v>2478</v>
      </c>
      <c r="Q3159" s="543" t="s">
        <v>2478</v>
      </c>
      <c r="R3159" s="547">
        <v>45273</v>
      </c>
      <c r="S3159" s="543" t="s">
        <v>2478</v>
      </c>
    </row>
    <row r="3160" spans="1:19">
      <c r="A3160" s="540" t="s">
        <v>8126</v>
      </c>
      <c r="B3160" s="541"/>
      <c r="C3160" s="541"/>
      <c r="D3160" s="542">
        <v>30059</v>
      </c>
      <c r="E3160" s="541"/>
      <c r="F3160" s="542" t="s">
        <v>9756</v>
      </c>
      <c r="G3160" s="540" t="s">
        <v>9757</v>
      </c>
      <c r="H3160" s="542" t="s">
        <v>2469</v>
      </c>
      <c r="I3160" s="542" t="s">
        <v>2469</v>
      </c>
      <c r="J3160" s="540" t="s">
        <v>2478</v>
      </c>
      <c r="K3160" s="540" t="s">
        <v>2478</v>
      </c>
      <c r="L3160" s="540" t="s">
        <v>2478</v>
      </c>
      <c r="M3160" s="540" t="s">
        <v>2478</v>
      </c>
      <c r="N3160" s="540" t="s">
        <v>2478</v>
      </c>
      <c r="O3160" s="540" t="s">
        <v>2478</v>
      </c>
      <c r="P3160" s="540" t="s">
        <v>2478</v>
      </c>
      <c r="Q3160" s="540" t="s">
        <v>2478</v>
      </c>
      <c r="R3160" s="540" t="s">
        <v>2478</v>
      </c>
      <c r="S3160" s="540" t="s">
        <v>2478</v>
      </c>
    </row>
    <row r="3161" spans="1:19">
      <c r="A3161" s="543" t="s">
        <v>8126</v>
      </c>
      <c r="B3161" s="545">
        <v>107939</v>
      </c>
      <c r="C3161" s="545">
        <v>740662</v>
      </c>
      <c r="D3161" s="545">
        <v>30059</v>
      </c>
      <c r="E3161" s="545" t="s">
        <v>9696</v>
      </c>
      <c r="F3161" s="545" t="s">
        <v>9758</v>
      </c>
      <c r="G3161" s="543" t="s">
        <v>9759</v>
      </c>
      <c r="H3161" s="545" t="s">
        <v>2469</v>
      </c>
      <c r="I3161" s="545" t="s">
        <v>2469</v>
      </c>
      <c r="J3161" s="543" t="s">
        <v>2478</v>
      </c>
      <c r="K3161" s="543" t="s">
        <v>2478</v>
      </c>
      <c r="L3161" s="543" t="s">
        <v>7154</v>
      </c>
      <c r="M3161" s="543" t="s">
        <v>7155</v>
      </c>
      <c r="N3161" s="543" t="s">
        <v>7156</v>
      </c>
      <c r="O3161" s="543" t="s">
        <v>2478</v>
      </c>
      <c r="P3161" s="543" t="s">
        <v>2478</v>
      </c>
      <c r="Q3161" s="543" t="s">
        <v>2478</v>
      </c>
      <c r="R3161" s="547">
        <v>45273</v>
      </c>
      <c r="S3161" s="543" t="s">
        <v>2478</v>
      </c>
    </row>
    <row r="3162" spans="1:19">
      <c r="A3162" s="540" t="s">
        <v>8126</v>
      </c>
      <c r="B3162" s="541"/>
      <c r="C3162" s="541"/>
      <c r="D3162" s="542">
        <v>30059</v>
      </c>
      <c r="E3162" s="541"/>
      <c r="F3162" s="542" t="s">
        <v>9760</v>
      </c>
      <c r="G3162" s="540" t="s">
        <v>9761</v>
      </c>
      <c r="H3162" s="542" t="s">
        <v>2469</v>
      </c>
      <c r="I3162" s="542" t="s">
        <v>2469</v>
      </c>
      <c r="J3162" s="540" t="s">
        <v>2478</v>
      </c>
      <c r="K3162" s="540" t="s">
        <v>2478</v>
      </c>
      <c r="L3162" s="540" t="s">
        <v>2478</v>
      </c>
      <c r="M3162" s="540" t="s">
        <v>2478</v>
      </c>
      <c r="N3162" s="540" t="s">
        <v>2478</v>
      </c>
      <c r="O3162" s="540" t="s">
        <v>2478</v>
      </c>
      <c r="P3162" s="540" t="s">
        <v>2478</v>
      </c>
      <c r="Q3162" s="540" t="s">
        <v>2478</v>
      </c>
      <c r="R3162" s="540" t="s">
        <v>2478</v>
      </c>
      <c r="S3162" s="540" t="s">
        <v>2478</v>
      </c>
    </row>
    <row r="3163" spans="1:19">
      <c r="A3163" s="543" t="s">
        <v>8126</v>
      </c>
      <c r="B3163" s="544"/>
      <c r="C3163" s="544"/>
      <c r="D3163" s="545">
        <v>30059</v>
      </c>
      <c r="E3163" s="544"/>
      <c r="F3163" s="545" t="s">
        <v>9762</v>
      </c>
      <c r="G3163" s="543" t="s">
        <v>9763</v>
      </c>
      <c r="H3163" s="545" t="s">
        <v>2469</v>
      </c>
      <c r="I3163" s="545" t="s">
        <v>2469</v>
      </c>
      <c r="J3163" s="543" t="s">
        <v>2478</v>
      </c>
      <c r="K3163" s="543" t="s">
        <v>2478</v>
      </c>
      <c r="L3163" s="543" t="s">
        <v>2478</v>
      </c>
      <c r="M3163" s="543" t="s">
        <v>2478</v>
      </c>
      <c r="N3163" s="543" t="s">
        <v>2478</v>
      </c>
      <c r="O3163" s="543" t="s">
        <v>2478</v>
      </c>
      <c r="P3163" s="543" t="s">
        <v>2478</v>
      </c>
      <c r="Q3163" s="543" t="s">
        <v>2478</v>
      </c>
      <c r="R3163" s="543" t="s">
        <v>2478</v>
      </c>
      <c r="S3163" s="543" t="s">
        <v>2478</v>
      </c>
    </row>
    <row r="3164" spans="1:19">
      <c r="A3164" s="540" t="s">
        <v>8126</v>
      </c>
      <c r="B3164" s="541"/>
      <c r="C3164" s="541"/>
      <c r="D3164" s="542">
        <v>30059</v>
      </c>
      <c r="E3164" s="541"/>
      <c r="F3164" s="542" t="s">
        <v>9764</v>
      </c>
      <c r="G3164" s="540" t="s">
        <v>9765</v>
      </c>
      <c r="H3164" s="542" t="s">
        <v>2469</v>
      </c>
      <c r="I3164" s="542" t="s">
        <v>2469</v>
      </c>
      <c r="J3164" s="540" t="s">
        <v>2478</v>
      </c>
      <c r="K3164" s="540" t="s">
        <v>2478</v>
      </c>
      <c r="L3164" s="540" t="s">
        <v>2478</v>
      </c>
      <c r="M3164" s="540" t="s">
        <v>2478</v>
      </c>
      <c r="N3164" s="540" t="s">
        <v>2478</v>
      </c>
      <c r="O3164" s="540" t="s">
        <v>2478</v>
      </c>
      <c r="P3164" s="540" t="s">
        <v>2478</v>
      </c>
      <c r="Q3164" s="540" t="s">
        <v>2478</v>
      </c>
      <c r="R3164" s="540" t="s">
        <v>2478</v>
      </c>
      <c r="S3164" s="540" t="s">
        <v>2478</v>
      </c>
    </row>
    <row r="3165" spans="1:19">
      <c r="A3165" s="543" t="s">
        <v>8126</v>
      </c>
      <c r="B3165" s="544"/>
      <c r="C3165" s="544"/>
      <c r="D3165" s="545">
        <v>30059</v>
      </c>
      <c r="E3165" s="544"/>
      <c r="F3165" s="545" t="s">
        <v>9766</v>
      </c>
      <c r="G3165" s="543" t="s">
        <v>9767</v>
      </c>
      <c r="H3165" s="545" t="s">
        <v>2469</v>
      </c>
      <c r="I3165" s="545" t="s">
        <v>2469</v>
      </c>
      <c r="J3165" s="543" t="s">
        <v>2478</v>
      </c>
      <c r="K3165" s="543" t="s">
        <v>2478</v>
      </c>
      <c r="L3165" s="543" t="s">
        <v>2478</v>
      </c>
      <c r="M3165" s="543" t="s">
        <v>2478</v>
      </c>
      <c r="N3165" s="543" t="s">
        <v>2478</v>
      </c>
      <c r="O3165" s="543" t="s">
        <v>2478</v>
      </c>
      <c r="P3165" s="543" t="s">
        <v>2478</v>
      </c>
      <c r="Q3165" s="543" t="s">
        <v>2478</v>
      </c>
      <c r="R3165" s="543" t="s">
        <v>2478</v>
      </c>
      <c r="S3165" s="543" t="s">
        <v>2478</v>
      </c>
    </row>
    <row r="3166" spans="1:19">
      <c r="A3166" s="540" t="s">
        <v>8126</v>
      </c>
      <c r="B3166" s="541"/>
      <c r="C3166" s="541"/>
      <c r="D3166" s="542">
        <v>30059</v>
      </c>
      <c r="E3166" s="541"/>
      <c r="F3166" s="542" t="s">
        <v>9768</v>
      </c>
      <c r="G3166" s="540" t="s">
        <v>9769</v>
      </c>
      <c r="H3166" s="542" t="s">
        <v>2469</v>
      </c>
      <c r="I3166" s="542" t="s">
        <v>2469</v>
      </c>
      <c r="J3166" s="540" t="s">
        <v>2478</v>
      </c>
      <c r="K3166" s="540" t="s">
        <v>2478</v>
      </c>
      <c r="L3166" s="540" t="s">
        <v>2478</v>
      </c>
      <c r="M3166" s="540" t="s">
        <v>2478</v>
      </c>
      <c r="N3166" s="540" t="s">
        <v>2478</v>
      </c>
      <c r="O3166" s="540" t="s">
        <v>2478</v>
      </c>
      <c r="P3166" s="540" t="s">
        <v>2478</v>
      </c>
      <c r="Q3166" s="540" t="s">
        <v>2478</v>
      </c>
      <c r="R3166" s="540" t="s">
        <v>2478</v>
      </c>
      <c r="S3166" s="540" t="s">
        <v>2478</v>
      </c>
    </row>
    <row r="3167" spans="1:19">
      <c r="A3167" s="543" t="s">
        <v>8126</v>
      </c>
      <c r="B3167" s="545">
        <v>107939</v>
      </c>
      <c r="C3167" s="545">
        <v>740662</v>
      </c>
      <c r="D3167" s="545">
        <v>30059</v>
      </c>
      <c r="E3167" s="545" t="s">
        <v>9696</v>
      </c>
      <c r="F3167" s="545" t="s">
        <v>9770</v>
      </c>
      <c r="G3167" s="543" t="s">
        <v>9771</v>
      </c>
      <c r="H3167" s="545" t="s">
        <v>2546</v>
      </c>
      <c r="I3167" s="545" t="s">
        <v>2469</v>
      </c>
      <c r="J3167" s="543" t="s">
        <v>2478</v>
      </c>
      <c r="K3167" s="543" t="s">
        <v>2478</v>
      </c>
      <c r="L3167" s="543" t="s">
        <v>7154</v>
      </c>
      <c r="M3167" s="543" t="s">
        <v>7155</v>
      </c>
      <c r="N3167" s="543" t="s">
        <v>7156</v>
      </c>
      <c r="O3167" s="543" t="s">
        <v>2478</v>
      </c>
      <c r="P3167" s="543" t="s">
        <v>2478</v>
      </c>
      <c r="Q3167" s="543" t="s">
        <v>2478</v>
      </c>
      <c r="R3167" s="547">
        <v>45273</v>
      </c>
      <c r="S3167" s="543" t="s">
        <v>2478</v>
      </c>
    </row>
    <row r="3168" spans="1:19">
      <c r="A3168" s="540" t="s">
        <v>8126</v>
      </c>
      <c r="B3168" s="541"/>
      <c r="C3168" s="541"/>
      <c r="D3168" s="542">
        <v>30059</v>
      </c>
      <c r="E3168" s="541"/>
      <c r="F3168" s="542" t="s">
        <v>9772</v>
      </c>
      <c r="G3168" s="540" t="s">
        <v>9773</v>
      </c>
      <c r="H3168" s="542" t="s">
        <v>2469</v>
      </c>
      <c r="I3168" s="542" t="s">
        <v>2469</v>
      </c>
      <c r="J3168" s="540" t="s">
        <v>2478</v>
      </c>
      <c r="K3168" s="540" t="s">
        <v>2478</v>
      </c>
      <c r="L3168" s="540" t="s">
        <v>2478</v>
      </c>
      <c r="M3168" s="540" t="s">
        <v>2478</v>
      </c>
      <c r="N3168" s="540" t="s">
        <v>2478</v>
      </c>
      <c r="O3168" s="540" t="s">
        <v>2478</v>
      </c>
      <c r="P3168" s="540" t="s">
        <v>2478</v>
      </c>
      <c r="Q3168" s="540" t="s">
        <v>2478</v>
      </c>
      <c r="R3168" s="540" t="s">
        <v>2478</v>
      </c>
      <c r="S3168" s="540" t="s">
        <v>2478</v>
      </c>
    </row>
    <row r="3169" spans="1:19">
      <c r="A3169" s="543" t="s">
        <v>8126</v>
      </c>
      <c r="B3169" s="544"/>
      <c r="C3169" s="544"/>
      <c r="D3169" s="545">
        <v>30059</v>
      </c>
      <c r="E3169" s="544"/>
      <c r="F3169" s="545" t="s">
        <v>9774</v>
      </c>
      <c r="G3169" s="543" t="s">
        <v>9775</v>
      </c>
      <c r="H3169" s="545" t="s">
        <v>2469</v>
      </c>
      <c r="I3169" s="545" t="s">
        <v>2469</v>
      </c>
      <c r="J3169" s="543" t="s">
        <v>2478</v>
      </c>
      <c r="K3169" s="543" t="s">
        <v>2478</v>
      </c>
      <c r="L3169" s="543" t="s">
        <v>2478</v>
      </c>
      <c r="M3169" s="543" t="s">
        <v>2478</v>
      </c>
      <c r="N3169" s="543" t="s">
        <v>2478</v>
      </c>
      <c r="O3169" s="543" t="s">
        <v>2478</v>
      </c>
      <c r="P3169" s="543" t="s">
        <v>2478</v>
      </c>
      <c r="Q3169" s="543" t="s">
        <v>2478</v>
      </c>
      <c r="R3169" s="543" t="s">
        <v>2478</v>
      </c>
      <c r="S3169" s="543" t="s">
        <v>2478</v>
      </c>
    </row>
    <row r="3170" spans="1:19">
      <c r="A3170" s="540" t="s">
        <v>8126</v>
      </c>
      <c r="B3170" s="541"/>
      <c r="C3170" s="541"/>
      <c r="D3170" s="542">
        <v>30059</v>
      </c>
      <c r="E3170" s="541"/>
      <c r="F3170" s="542" t="s">
        <v>9776</v>
      </c>
      <c r="G3170" s="540" t="s">
        <v>9777</v>
      </c>
      <c r="H3170" s="542" t="s">
        <v>2469</v>
      </c>
      <c r="I3170" s="542" t="s">
        <v>2469</v>
      </c>
      <c r="J3170" s="540" t="s">
        <v>2478</v>
      </c>
      <c r="K3170" s="540" t="s">
        <v>2478</v>
      </c>
      <c r="L3170" s="540" t="s">
        <v>2478</v>
      </c>
      <c r="M3170" s="540" t="s">
        <v>2478</v>
      </c>
      <c r="N3170" s="540" t="s">
        <v>2478</v>
      </c>
      <c r="O3170" s="540" t="s">
        <v>2478</v>
      </c>
      <c r="P3170" s="540" t="s">
        <v>2478</v>
      </c>
      <c r="Q3170" s="540" t="s">
        <v>2478</v>
      </c>
      <c r="R3170" s="540" t="s">
        <v>2478</v>
      </c>
      <c r="S3170" s="540" t="s">
        <v>2478</v>
      </c>
    </row>
    <row r="3171" spans="1:19">
      <c r="A3171" s="543" t="s">
        <v>8126</v>
      </c>
      <c r="B3171" s="545">
        <v>107939</v>
      </c>
      <c r="C3171" s="545">
        <v>740662</v>
      </c>
      <c r="D3171" s="545">
        <v>30059</v>
      </c>
      <c r="E3171" s="545" t="s">
        <v>9696</v>
      </c>
      <c r="F3171" s="545" t="s">
        <v>9778</v>
      </c>
      <c r="G3171" s="543" t="s">
        <v>9779</v>
      </c>
      <c r="H3171" s="545" t="s">
        <v>2469</v>
      </c>
      <c r="I3171" s="545" t="s">
        <v>2469</v>
      </c>
      <c r="J3171" s="543" t="s">
        <v>2478</v>
      </c>
      <c r="K3171" s="543" t="s">
        <v>2478</v>
      </c>
      <c r="L3171" s="543" t="s">
        <v>7154</v>
      </c>
      <c r="M3171" s="543" t="s">
        <v>7155</v>
      </c>
      <c r="N3171" s="543" t="s">
        <v>7156</v>
      </c>
      <c r="O3171" s="543" t="s">
        <v>2478</v>
      </c>
      <c r="P3171" s="543" t="s">
        <v>2478</v>
      </c>
      <c r="Q3171" s="543" t="s">
        <v>2478</v>
      </c>
      <c r="R3171" s="547">
        <v>45273</v>
      </c>
      <c r="S3171" s="543" t="s">
        <v>2478</v>
      </c>
    </row>
    <row r="3172" spans="1:19">
      <c r="A3172" s="540" t="s">
        <v>8126</v>
      </c>
      <c r="B3172" s="542">
        <v>107939</v>
      </c>
      <c r="C3172" s="542">
        <v>740662</v>
      </c>
      <c r="D3172" s="542">
        <v>30059</v>
      </c>
      <c r="E3172" s="542" t="s">
        <v>9696</v>
      </c>
      <c r="F3172" s="542" t="s">
        <v>9780</v>
      </c>
      <c r="G3172" s="540" t="s">
        <v>9781</v>
      </c>
      <c r="H3172" s="542" t="s">
        <v>2469</v>
      </c>
      <c r="I3172" s="542" t="s">
        <v>2469</v>
      </c>
      <c r="J3172" s="540" t="s">
        <v>2478</v>
      </c>
      <c r="K3172" s="540" t="s">
        <v>2478</v>
      </c>
      <c r="L3172" s="540" t="s">
        <v>7154</v>
      </c>
      <c r="M3172" s="540" t="s">
        <v>7155</v>
      </c>
      <c r="N3172" s="540" t="s">
        <v>7156</v>
      </c>
      <c r="O3172" s="540" t="s">
        <v>2478</v>
      </c>
      <c r="P3172" s="540" t="s">
        <v>2478</v>
      </c>
      <c r="Q3172" s="540" t="s">
        <v>2478</v>
      </c>
      <c r="R3172" s="546">
        <v>45273</v>
      </c>
      <c r="S3172" s="540" t="s">
        <v>2478</v>
      </c>
    </row>
    <row r="3173" spans="1:19">
      <c r="A3173" s="543" t="s">
        <v>8126</v>
      </c>
      <c r="B3173" s="544"/>
      <c r="C3173" s="544"/>
      <c r="D3173" s="545">
        <v>30059</v>
      </c>
      <c r="E3173" s="544"/>
      <c r="F3173" s="545" t="s">
        <v>9782</v>
      </c>
      <c r="G3173" s="543" t="s">
        <v>9783</v>
      </c>
      <c r="H3173" s="545" t="s">
        <v>2469</v>
      </c>
      <c r="I3173" s="545" t="s">
        <v>2469</v>
      </c>
      <c r="J3173" s="543" t="s">
        <v>2478</v>
      </c>
      <c r="K3173" s="543" t="s">
        <v>2478</v>
      </c>
      <c r="L3173" s="543" t="s">
        <v>2478</v>
      </c>
      <c r="M3173" s="543" t="s">
        <v>2478</v>
      </c>
      <c r="N3173" s="543" t="s">
        <v>2478</v>
      </c>
      <c r="O3173" s="543" t="s">
        <v>2478</v>
      </c>
      <c r="P3173" s="543" t="s">
        <v>2478</v>
      </c>
      <c r="Q3173" s="543" t="s">
        <v>2478</v>
      </c>
      <c r="R3173" s="543" t="s">
        <v>2478</v>
      </c>
      <c r="S3173" s="543" t="s">
        <v>2478</v>
      </c>
    </row>
    <row r="3174" spans="1:19">
      <c r="A3174" s="540" t="s">
        <v>8126</v>
      </c>
      <c r="B3174" s="542">
        <v>107939</v>
      </c>
      <c r="C3174" s="542">
        <v>740662</v>
      </c>
      <c r="D3174" s="542">
        <v>30059</v>
      </c>
      <c r="E3174" s="542" t="s">
        <v>9696</v>
      </c>
      <c r="F3174" s="542" t="s">
        <v>9784</v>
      </c>
      <c r="G3174" s="540" t="s">
        <v>9785</v>
      </c>
      <c r="H3174" s="542" t="s">
        <v>2469</v>
      </c>
      <c r="I3174" s="542" t="s">
        <v>2469</v>
      </c>
      <c r="J3174" s="540" t="s">
        <v>2478</v>
      </c>
      <c r="K3174" s="540" t="s">
        <v>2478</v>
      </c>
      <c r="L3174" s="540" t="s">
        <v>7154</v>
      </c>
      <c r="M3174" s="540" t="s">
        <v>7155</v>
      </c>
      <c r="N3174" s="540" t="s">
        <v>7156</v>
      </c>
      <c r="O3174" s="540" t="s">
        <v>2478</v>
      </c>
      <c r="P3174" s="540" t="s">
        <v>2478</v>
      </c>
      <c r="Q3174" s="540" t="s">
        <v>2478</v>
      </c>
      <c r="R3174" s="546">
        <v>45273</v>
      </c>
      <c r="S3174" s="540" t="s">
        <v>2478</v>
      </c>
    </row>
    <row r="3175" spans="1:19">
      <c r="A3175" s="543" t="s">
        <v>8126</v>
      </c>
      <c r="B3175" s="544"/>
      <c r="C3175" s="544"/>
      <c r="D3175" s="545">
        <v>30059</v>
      </c>
      <c r="E3175" s="544"/>
      <c r="F3175" s="545" t="s">
        <v>9786</v>
      </c>
      <c r="G3175" s="543" t="s">
        <v>9787</v>
      </c>
      <c r="H3175" s="545" t="s">
        <v>2469</v>
      </c>
      <c r="I3175" s="545" t="s">
        <v>2469</v>
      </c>
      <c r="J3175" s="543" t="s">
        <v>2478</v>
      </c>
      <c r="K3175" s="543" t="s">
        <v>2478</v>
      </c>
      <c r="L3175" s="543" t="s">
        <v>2478</v>
      </c>
      <c r="M3175" s="543" t="s">
        <v>2478</v>
      </c>
      <c r="N3175" s="543" t="s">
        <v>2478</v>
      </c>
      <c r="O3175" s="543" t="s">
        <v>2478</v>
      </c>
      <c r="P3175" s="543" t="s">
        <v>2478</v>
      </c>
      <c r="Q3175" s="543" t="s">
        <v>2478</v>
      </c>
      <c r="R3175" s="543" t="s">
        <v>2478</v>
      </c>
      <c r="S3175" s="543" t="s">
        <v>2478</v>
      </c>
    </row>
    <row r="3176" spans="1:19">
      <c r="A3176" s="540" t="s">
        <v>8126</v>
      </c>
      <c r="B3176" s="541"/>
      <c r="C3176" s="541"/>
      <c r="D3176" s="542">
        <v>30059</v>
      </c>
      <c r="E3176" s="541"/>
      <c r="F3176" s="542" t="s">
        <v>9788</v>
      </c>
      <c r="G3176" s="540" t="s">
        <v>9789</v>
      </c>
      <c r="H3176" s="542" t="s">
        <v>2469</v>
      </c>
      <c r="I3176" s="542" t="s">
        <v>2469</v>
      </c>
      <c r="J3176" s="540" t="s">
        <v>2478</v>
      </c>
      <c r="K3176" s="540" t="s">
        <v>2478</v>
      </c>
      <c r="L3176" s="540" t="s">
        <v>2478</v>
      </c>
      <c r="M3176" s="540" t="s">
        <v>2478</v>
      </c>
      <c r="N3176" s="540" t="s">
        <v>2478</v>
      </c>
      <c r="O3176" s="540" t="s">
        <v>2478</v>
      </c>
      <c r="P3176" s="540" t="s">
        <v>2478</v>
      </c>
      <c r="Q3176" s="540" t="s">
        <v>2478</v>
      </c>
      <c r="R3176" s="540" t="s">
        <v>2478</v>
      </c>
      <c r="S3176" s="540" t="s">
        <v>2478</v>
      </c>
    </row>
    <row r="3177" spans="1:19">
      <c r="A3177" s="543" t="s">
        <v>8126</v>
      </c>
      <c r="B3177" s="544"/>
      <c r="C3177" s="544"/>
      <c r="D3177" s="545">
        <v>30059</v>
      </c>
      <c r="E3177" s="544"/>
      <c r="F3177" s="545" t="s">
        <v>9790</v>
      </c>
      <c r="G3177" s="543" t="s">
        <v>9791</v>
      </c>
      <c r="H3177" s="545" t="s">
        <v>2469</v>
      </c>
      <c r="I3177" s="545" t="s">
        <v>2469</v>
      </c>
      <c r="J3177" s="543" t="s">
        <v>2478</v>
      </c>
      <c r="K3177" s="543" t="s">
        <v>2478</v>
      </c>
      <c r="L3177" s="543" t="s">
        <v>2478</v>
      </c>
      <c r="M3177" s="543" t="s">
        <v>2478</v>
      </c>
      <c r="N3177" s="543" t="s">
        <v>2478</v>
      </c>
      <c r="O3177" s="543" t="s">
        <v>2478</v>
      </c>
      <c r="P3177" s="543" t="s">
        <v>2478</v>
      </c>
      <c r="Q3177" s="543" t="s">
        <v>2478</v>
      </c>
      <c r="R3177" s="543" t="s">
        <v>2478</v>
      </c>
      <c r="S3177" s="543" t="s">
        <v>2478</v>
      </c>
    </row>
    <row r="3178" spans="1:19">
      <c r="A3178" s="540" t="s">
        <v>8126</v>
      </c>
      <c r="B3178" s="541"/>
      <c r="C3178" s="541"/>
      <c r="D3178" s="542">
        <v>30059</v>
      </c>
      <c r="E3178" s="541"/>
      <c r="F3178" s="542" t="s">
        <v>9792</v>
      </c>
      <c r="G3178" s="540" t="s">
        <v>9793</v>
      </c>
      <c r="H3178" s="542" t="s">
        <v>2469</v>
      </c>
      <c r="I3178" s="542" t="s">
        <v>2469</v>
      </c>
      <c r="J3178" s="540" t="s">
        <v>2478</v>
      </c>
      <c r="K3178" s="540" t="s">
        <v>2478</v>
      </c>
      <c r="L3178" s="540" t="s">
        <v>2478</v>
      </c>
      <c r="M3178" s="540" t="s">
        <v>2478</v>
      </c>
      <c r="N3178" s="540" t="s">
        <v>2478</v>
      </c>
      <c r="O3178" s="540" t="s">
        <v>2478</v>
      </c>
      <c r="P3178" s="540" t="s">
        <v>2478</v>
      </c>
      <c r="Q3178" s="540" t="s">
        <v>2478</v>
      </c>
      <c r="R3178" s="540" t="s">
        <v>2478</v>
      </c>
      <c r="S3178" s="540" t="s">
        <v>2478</v>
      </c>
    </row>
    <row r="3179" spans="1:19">
      <c r="A3179" s="543" t="s">
        <v>8126</v>
      </c>
      <c r="B3179" s="544"/>
      <c r="C3179" s="544"/>
      <c r="D3179" s="545">
        <v>30059</v>
      </c>
      <c r="E3179" s="544"/>
      <c r="F3179" s="545" t="s">
        <v>9794</v>
      </c>
      <c r="G3179" s="543" t="s">
        <v>9795</v>
      </c>
      <c r="H3179" s="545" t="s">
        <v>2469</v>
      </c>
      <c r="I3179" s="545" t="s">
        <v>2469</v>
      </c>
      <c r="J3179" s="543" t="s">
        <v>2478</v>
      </c>
      <c r="K3179" s="543" t="s">
        <v>2478</v>
      </c>
      <c r="L3179" s="543" t="s">
        <v>2478</v>
      </c>
      <c r="M3179" s="543" t="s">
        <v>2478</v>
      </c>
      <c r="N3179" s="543" t="s">
        <v>2478</v>
      </c>
      <c r="O3179" s="543" t="s">
        <v>2478</v>
      </c>
      <c r="P3179" s="543" t="s">
        <v>2478</v>
      </c>
      <c r="Q3179" s="543" t="s">
        <v>2478</v>
      </c>
      <c r="R3179" s="543" t="s">
        <v>2478</v>
      </c>
      <c r="S3179" s="543" t="s">
        <v>2478</v>
      </c>
    </row>
    <row r="3180" spans="1:19">
      <c r="A3180" s="540" t="s">
        <v>8126</v>
      </c>
      <c r="B3180" s="542">
        <v>107826</v>
      </c>
      <c r="C3180" s="542">
        <v>705657</v>
      </c>
      <c r="D3180" s="542">
        <v>30059</v>
      </c>
      <c r="E3180" s="542" t="s">
        <v>9747</v>
      </c>
      <c r="F3180" s="542" t="s">
        <v>9796</v>
      </c>
      <c r="G3180" s="540" t="s">
        <v>9797</v>
      </c>
      <c r="H3180" s="542" t="s">
        <v>2469</v>
      </c>
      <c r="I3180" s="542" t="s">
        <v>2469</v>
      </c>
      <c r="J3180" s="540" t="s">
        <v>2478</v>
      </c>
      <c r="K3180" s="540" t="s">
        <v>2478</v>
      </c>
      <c r="L3180" s="540" t="s">
        <v>7154</v>
      </c>
      <c r="M3180" s="540" t="s">
        <v>7155</v>
      </c>
      <c r="N3180" s="540" t="s">
        <v>7156</v>
      </c>
      <c r="O3180" s="540" t="s">
        <v>2478</v>
      </c>
      <c r="P3180" s="540" t="s">
        <v>2478</v>
      </c>
      <c r="Q3180" s="540" t="s">
        <v>2478</v>
      </c>
      <c r="R3180" s="546">
        <v>45230</v>
      </c>
      <c r="S3180" s="540" t="s">
        <v>2478</v>
      </c>
    </row>
    <row r="3181" spans="1:19">
      <c r="A3181" s="543" t="s">
        <v>8126</v>
      </c>
      <c r="B3181" s="545">
        <v>107826</v>
      </c>
      <c r="C3181" s="545">
        <v>705657</v>
      </c>
      <c r="D3181" s="545">
        <v>30059</v>
      </c>
      <c r="E3181" s="545" t="s">
        <v>9747</v>
      </c>
      <c r="F3181" s="545" t="s">
        <v>9798</v>
      </c>
      <c r="G3181" s="543" t="s">
        <v>9799</v>
      </c>
      <c r="H3181" s="545" t="s">
        <v>2469</v>
      </c>
      <c r="I3181" s="545" t="s">
        <v>2469</v>
      </c>
      <c r="J3181" s="543" t="s">
        <v>2478</v>
      </c>
      <c r="K3181" s="543" t="s">
        <v>2478</v>
      </c>
      <c r="L3181" s="543" t="s">
        <v>7154</v>
      </c>
      <c r="M3181" s="543" t="s">
        <v>7155</v>
      </c>
      <c r="N3181" s="543" t="s">
        <v>7156</v>
      </c>
      <c r="O3181" s="543" t="s">
        <v>2478</v>
      </c>
      <c r="P3181" s="543" t="s">
        <v>2478</v>
      </c>
      <c r="Q3181" s="543" t="s">
        <v>2478</v>
      </c>
      <c r="R3181" s="547">
        <v>45230</v>
      </c>
      <c r="S3181" s="543" t="s">
        <v>2478</v>
      </c>
    </row>
    <row r="3182" spans="1:19">
      <c r="A3182" s="540" t="s">
        <v>8126</v>
      </c>
      <c r="B3182" s="542">
        <v>107826</v>
      </c>
      <c r="C3182" s="542">
        <v>705657</v>
      </c>
      <c r="D3182" s="542">
        <v>30059</v>
      </c>
      <c r="E3182" s="542" t="s">
        <v>9747</v>
      </c>
      <c r="F3182" s="542" t="s">
        <v>9800</v>
      </c>
      <c r="G3182" s="540" t="s">
        <v>9801</v>
      </c>
      <c r="H3182" s="542" t="s">
        <v>2469</v>
      </c>
      <c r="I3182" s="542" t="s">
        <v>2469</v>
      </c>
      <c r="J3182" s="540" t="s">
        <v>2478</v>
      </c>
      <c r="K3182" s="540" t="s">
        <v>2478</v>
      </c>
      <c r="L3182" s="540" t="s">
        <v>7154</v>
      </c>
      <c r="M3182" s="540" t="s">
        <v>7155</v>
      </c>
      <c r="N3182" s="540" t="s">
        <v>7156</v>
      </c>
      <c r="O3182" s="540" t="s">
        <v>2478</v>
      </c>
      <c r="P3182" s="540" t="s">
        <v>2478</v>
      </c>
      <c r="Q3182" s="540" t="s">
        <v>2478</v>
      </c>
      <c r="R3182" s="546">
        <v>45230</v>
      </c>
      <c r="S3182" s="540" t="s">
        <v>2478</v>
      </c>
    </row>
    <row r="3183" spans="1:19">
      <c r="A3183" s="543" t="s">
        <v>8126</v>
      </c>
      <c r="B3183" s="545">
        <v>107826</v>
      </c>
      <c r="C3183" s="545">
        <v>705657</v>
      </c>
      <c r="D3183" s="545">
        <v>30059</v>
      </c>
      <c r="E3183" s="545" t="s">
        <v>9747</v>
      </c>
      <c r="F3183" s="545" t="s">
        <v>9802</v>
      </c>
      <c r="G3183" s="543" t="s">
        <v>9803</v>
      </c>
      <c r="H3183" s="545" t="s">
        <v>2469</v>
      </c>
      <c r="I3183" s="545" t="s">
        <v>2469</v>
      </c>
      <c r="J3183" s="543" t="s">
        <v>2478</v>
      </c>
      <c r="K3183" s="543" t="s">
        <v>2478</v>
      </c>
      <c r="L3183" s="543" t="s">
        <v>7154</v>
      </c>
      <c r="M3183" s="543" t="s">
        <v>7155</v>
      </c>
      <c r="N3183" s="543" t="s">
        <v>7156</v>
      </c>
      <c r="O3183" s="543" t="s">
        <v>2478</v>
      </c>
      <c r="P3183" s="543" t="s">
        <v>2478</v>
      </c>
      <c r="Q3183" s="543" t="s">
        <v>2478</v>
      </c>
      <c r="R3183" s="547">
        <v>45230</v>
      </c>
      <c r="S3183" s="543" t="s">
        <v>2478</v>
      </c>
    </row>
    <row r="3184" spans="1:19">
      <c r="A3184" s="540" t="s">
        <v>8126</v>
      </c>
      <c r="B3184" s="542">
        <v>107826</v>
      </c>
      <c r="C3184" s="542">
        <v>705657</v>
      </c>
      <c r="D3184" s="542">
        <v>30059</v>
      </c>
      <c r="E3184" s="542" t="s">
        <v>9747</v>
      </c>
      <c r="F3184" s="542" t="s">
        <v>9804</v>
      </c>
      <c r="G3184" s="540" t="s">
        <v>9805</v>
      </c>
      <c r="H3184" s="542" t="s">
        <v>2469</v>
      </c>
      <c r="I3184" s="542" t="s">
        <v>2469</v>
      </c>
      <c r="J3184" s="540" t="s">
        <v>2478</v>
      </c>
      <c r="K3184" s="540" t="s">
        <v>2478</v>
      </c>
      <c r="L3184" s="540" t="s">
        <v>7154</v>
      </c>
      <c r="M3184" s="540" t="s">
        <v>7155</v>
      </c>
      <c r="N3184" s="540" t="s">
        <v>7156</v>
      </c>
      <c r="O3184" s="540" t="s">
        <v>2478</v>
      </c>
      <c r="P3184" s="540" t="s">
        <v>2478</v>
      </c>
      <c r="Q3184" s="540" t="s">
        <v>2478</v>
      </c>
      <c r="R3184" s="546">
        <v>45230</v>
      </c>
      <c r="S3184" s="540" t="s">
        <v>2478</v>
      </c>
    </row>
    <row r="3185" spans="1:19">
      <c r="A3185" s="543" t="s">
        <v>8126</v>
      </c>
      <c r="B3185" s="545">
        <v>107826</v>
      </c>
      <c r="C3185" s="545">
        <v>705657</v>
      </c>
      <c r="D3185" s="545">
        <v>30059</v>
      </c>
      <c r="E3185" s="545" t="s">
        <v>9747</v>
      </c>
      <c r="F3185" s="545" t="s">
        <v>9806</v>
      </c>
      <c r="G3185" s="543" t="s">
        <v>9807</v>
      </c>
      <c r="H3185" s="545" t="s">
        <v>2469</v>
      </c>
      <c r="I3185" s="545" t="s">
        <v>2469</v>
      </c>
      <c r="J3185" s="543" t="s">
        <v>2478</v>
      </c>
      <c r="K3185" s="543" t="s">
        <v>2478</v>
      </c>
      <c r="L3185" s="543" t="s">
        <v>7154</v>
      </c>
      <c r="M3185" s="543" t="s">
        <v>7155</v>
      </c>
      <c r="N3185" s="543" t="s">
        <v>7156</v>
      </c>
      <c r="O3185" s="543" t="s">
        <v>2478</v>
      </c>
      <c r="P3185" s="543" t="s">
        <v>2478</v>
      </c>
      <c r="Q3185" s="543" t="s">
        <v>2478</v>
      </c>
      <c r="R3185" s="547">
        <v>45230</v>
      </c>
      <c r="S3185" s="543" t="s">
        <v>2478</v>
      </c>
    </row>
    <row r="3186" spans="1:19">
      <c r="A3186" s="540" t="s">
        <v>8126</v>
      </c>
      <c r="B3186" s="542">
        <v>107826</v>
      </c>
      <c r="C3186" s="542">
        <v>705657</v>
      </c>
      <c r="D3186" s="542">
        <v>30059</v>
      </c>
      <c r="E3186" s="542" t="s">
        <v>9747</v>
      </c>
      <c r="F3186" s="542" t="s">
        <v>9808</v>
      </c>
      <c r="G3186" s="540" t="s">
        <v>9809</v>
      </c>
      <c r="H3186" s="542" t="s">
        <v>2546</v>
      </c>
      <c r="I3186" s="542" t="s">
        <v>2469</v>
      </c>
      <c r="J3186" s="540" t="s">
        <v>2478</v>
      </c>
      <c r="K3186" s="540" t="s">
        <v>2478</v>
      </c>
      <c r="L3186" s="540" t="s">
        <v>7154</v>
      </c>
      <c r="M3186" s="540" t="s">
        <v>7155</v>
      </c>
      <c r="N3186" s="540" t="s">
        <v>7156</v>
      </c>
      <c r="O3186" s="540" t="s">
        <v>2478</v>
      </c>
      <c r="P3186" s="540" t="s">
        <v>2478</v>
      </c>
      <c r="Q3186" s="540" t="s">
        <v>2478</v>
      </c>
      <c r="R3186" s="546">
        <v>45230</v>
      </c>
      <c r="S3186" s="540" t="s">
        <v>2478</v>
      </c>
    </row>
    <row r="3187" spans="1:19">
      <c r="A3187" s="543" t="s">
        <v>8126</v>
      </c>
      <c r="B3187" s="544"/>
      <c r="C3187" s="544"/>
      <c r="D3187" s="545">
        <v>30059</v>
      </c>
      <c r="E3187" s="544"/>
      <c r="F3187" s="545" t="s">
        <v>9810</v>
      </c>
      <c r="G3187" s="543" t="s">
        <v>9811</v>
      </c>
      <c r="H3187" s="545" t="s">
        <v>2469</v>
      </c>
      <c r="I3187" s="545" t="s">
        <v>2469</v>
      </c>
      <c r="J3187" s="543" t="s">
        <v>2478</v>
      </c>
      <c r="K3187" s="543" t="s">
        <v>2478</v>
      </c>
      <c r="L3187" s="543" t="s">
        <v>2478</v>
      </c>
      <c r="M3187" s="543" t="s">
        <v>2478</v>
      </c>
      <c r="N3187" s="543" t="s">
        <v>2478</v>
      </c>
      <c r="O3187" s="543" t="s">
        <v>2478</v>
      </c>
      <c r="P3187" s="543" t="s">
        <v>2478</v>
      </c>
      <c r="Q3187" s="543" t="s">
        <v>2478</v>
      </c>
      <c r="R3187" s="543" t="s">
        <v>2478</v>
      </c>
      <c r="S3187" s="543" t="s">
        <v>2478</v>
      </c>
    </row>
    <row r="3188" spans="1:19">
      <c r="A3188" s="540" t="s">
        <v>8126</v>
      </c>
      <c r="B3188" s="542">
        <v>107826</v>
      </c>
      <c r="C3188" s="542">
        <v>705657</v>
      </c>
      <c r="D3188" s="542">
        <v>30059</v>
      </c>
      <c r="E3188" s="542" t="s">
        <v>9747</v>
      </c>
      <c r="F3188" s="542" t="s">
        <v>9812</v>
      </c>
      <c r="G3188" s="540" t="s">
        <v>9813</v>
      </c>
      <c r="H3188" s="542" t="s">
        <v>2469</v>
      </c>
      <c r="I3188" s="542" t="s">
        <v>2469</v>
      </c>
      <c r="J3188" s="540" t="s">
        <v>2478</v>
      </c>
      <c r="K3188" s="540" t="s">
        <v>2478</v>
      </c>
      <c r="L3188" s="540" t="s">
        <v>7154</v>
      </c>
      <c r="M3188" s="540" t="s">
        <v>7155</v>
      </c>
      <c r="N3188" s="540" t="s">
        <v>7156</v>
      </c>
      <c r="O3188" s="540" t="s">
        <v>2478</v>
      </c>
      <c r="P3188" s="540" t="s">
        <v>2478</v>
      </c>
      <c r="Q3188" s="540" t="s">
        <v>2478</v>
      </c>
      <c r="R3188" s="546">
        <v>45230</v>
      </c>
      <c r="S3188" s="540" t="s">
        <v>2478</v>
      </c>
    </row>
    <row r="3189" spans="1:19">
      <c r="A3189" s="543" t="s">
        <v>8126</v>
      </c>
      <c r="B3189" s="545">
        <v>107826</v>
      </c>
      <c r="C3189" s="545">
        <v>705657</v>
      </c>
      <c r="D3189" s="545">
        <v>30059</v>
      </c>
      <c r="E3189" s="545" t="s">
        <v>9747</v>
      </c>
      <c r="F3189" s="545" t="s">
        <v>9814</v>
      </c>
      <c r="G3189" s="543" t="s">
        <v>9815</v>
      </c>
      <c r="H3189" s="545" t="s">
        <v>2469</v>
      </c>
      <c r="I3189" s="545" t="s">
        <v>2469</v>
      </c>
      <c r="J3189" s="543" t="s">
        <v>2478</v>
      </c>
      <c r="K3189" s="543" t="s">
        <v>2478</v>
      </c>
      <c r="L3189" s="543" t="s">
        <v>7154</v>
      </c>
      <c r="M3189" s="543" t="s">
        <v>7155</v>
      </c>
      <c r="N3189" s="543" t="s">
        <v>7156</v>
      </c>
      <c r="O3189" s="543" t="s">
        <v>2478</v>
      </c>
      <c r="P3189" s="543" t="s">
        <v>2478</v>
      </c>
      <c r="Q3189" s="543" t="s">
        <v>2478</v>
      </c>
      <c r="R3189" s="547">
        <v>45230</v>
      </c>
      <c r="S3189" s="543" t="s">
        <v>2478</v>
      </c>
    </row>
    <row r="3190" spans="1:19">
      <c r="A3190" s="540" t="s">
        <v>8126</v>
      </c>
      <c r="B3190" s="541"/>
      <c r="C3190" s="541"/>
      <c r="D3190" s="542">
        <v>30059</v>
      </c>
      <c r="E3190" s="541"/>
      <c r="F3190" s="542" t="s">
        <v>9816</v>
      </c>
      <c r="G3190" s="540" t="s">
        <v>9817</v>
      </c>
      <c r="H3190" s="542" t="s">
        <v>2469</v>
      </c>
      <c r="I3190" s="542" t="s">
        <v>2469</v>
      </c>
      <c r="J3190" s="540" t="s">
        <v>2478</v>
      </c>
      <c r="K3190" s="540" t="s">
        <v>2478</v>
      </c>
      <c r="L3190" s="540" t="s">
        <v>2478</v>
      </c>
      <c r="M3190" s="540" t="s">
        <v>2478</v>
      </c>
      <c r="N3190" s="540" t="s">
        <v>2478</v>
      </c>
      <c r="O3190" s="540" t="s">
        <v>2478</v>
      </c>
      <c r="P3190" s="540" t="s">
        <v>2478</v>
      </c>
      <c r="Q3190" s="540" t="s">
        <v>2478</v>
      </c>
      <c r="R3190" s="540" t="s">
        <v>2478</v>
      </c>
      <c r="S3190" s="540" t="s">
        <v>2478</v>
      </c>
    </row>
    <row r="3191" spans="1:19">
      <c r="A3191" s="543" t="s">
        <v>8126</v>
      </c>
      <c r="B3191" s="544"/>
      <c r="C3191" s="544"/>
      <c r="D3191" s="545">
        <v>30059</v>
      </c>
      <c r="E3191" s="544"/>
      <c r="F3191" s="545" t="s">
        <v>9818</v>
      </c>
      <c r="G3191" s="543" t="s">
        <v>9819</v>
      </c>
      <c r="H3191" s="545" t="s">
        <v>2469</v>
      </c>
      <c r="I3191" s="545" t="s">
        <v>2469</v>
      </c>
      <c r="J3191" s="543" t="s">
        <v>2478</v>
      </c>
      <c r="K3191" s="543" t="s">
        <v>2478</v>
      </c>
      <c r="L3191" s="543" t="s">
        <v>2478</v>
      </c>
      <c r="M3191" s="543" t="s">
        <v>2478</v>
      </c>
      <c r="N3191" s="543" t="s">
        <v>2478</v>
      </c>
      <c r="O3191" s="543" t="s">
        <v>2478</v>
      </c>
      <c r="P3191" s="543" t="s">
        <v>2478</v>
      </c>
      <c r="Q3191" s="543" t="s">
        <v>2478</v>
      </c>
      <c r="R3191" s="543" t="s">
        <v>2478</v>
      </c>
      <c r="S3191" s="543" t="s">
        <v>2478</v>
      </c>
    </row>
    <row r="3192" spans="1:19">
      <c r="A3192" s="540" t="s">
        <v>8126</v>
      </c>
      <c r="B3192" s="541"/>
      <c r="C3192" s="541"/>
      <c r="D3192" s="542">
        <v>30059</v>
      </c>
      <c r="E3192" s="541"/>
      <c r="F3192" s="542" t="s">
        <v>9820</v>
      </c>
      <c r="G3192" s="540" t="s">
        <v>9821</v>
      </c>
      <c r="H3192" s="542" t="s">
        <v>2469</v>
      </c>
      <c r="I3192" s="542" t="s">
        <v>2469</v>
      </c>
      <c r="J3192" s="540" t="s">
        <v>2478</v>
      </c>
      <c r="K3192" s="540" t="s">
        <v>2478</v>
      </c>
      <c r="L3192" s="540" t="s">
        <v>2478</v>
      </c>
      <c r="M3192" s="540" t="s">
        <v>2478</v>
      </c>
      <c r="N3192" s="540" t="s">
        <v>2478</v>
      </c>
      <c r="O3192" s="540" t="s">
        <v>2478</v>
      </c>
      <c r="P3192" s="540" t="s">
        <v>2478</v>
      </c>
      <c r="Q3192" s="540" t="s">
        <v>2478</v>
      </c>
      <c r="R3192" s="540" t="s">
        <v>2478</v>
      </c>
      <c r="S3192" s="540" t="s">
        <v>2478</v>
      </c>
    </row>
    <row r="3193" spans="1:19">
      <c r="A3193" s="543" t="s">
        <v>8126</v>
      </c>
      <c r="B3193" s="544"/>
      <c r="C3193" s="544"/>
      <c r="D3193" s="545">
        <v>30059</v>
      </c>
      <c r="E3193" s="544"/>
      <c r="F3193" s="545" t="s">
        <v>9822</v>
      </c>
      <c r="G3193" s="543" t="s">
        <v>9823</v>
      </c>
      <c r="H3193" s="545" t="s">
        <v>2469</v>
      </c>
      <c r="I3193" s="545" t="s">
        <v>2469</v>
      </c>
      <c r="J3193" s="543" t="s">
        <v>2478</v>
      </c>
      <c r="K3193" s="543" t="s">
        <v>2478</v>
      </c>
      <c r="L3193" s="543" t="s">
        <v>2478</v>
      </c>
      <c r="M3193" s="543" t="s">
        <v>2478</v>
      </c>
      <c r="N3193" s="543" t="s">
        <v>2478</v>
      </c>
      <c r="O3193" s="543" t="s">
        <v>2478</v>
      </c>
      <c r="P3193" s="543" t="s">
        <v>2478</v>
      </c>
      <c r="Q3193" s="543" t="s">
        <v>2478</v>
      </c>
      <c r="R3193" s="543" t="s">
        <v>2478</v>
      </c>
      <c r="S3193" s="543" t="s">
        <v>2478</v>
      </c>
    </row>
    <row r="3194" spans="1:19">
      <c r="A3194" s="540" t="s">
        <v>8126</v>
      </c>
      <c r="B3194" s="541"/>
      <c r="C3194" s="541"/>
      <c r="D3194" s="542">
        <v>30059</v>
      </c>
      <c r="E3194" s="541"/>
      <c r="F3194" s="542" t="s">
        <v>9824</v>
      </c>
      <c r="G3194" s="540" t="s">
        <v>9825</v>
      </c>
      <c r="H3194" s="542" t="s">
        <v>2469</v>
      </c>
      <c r="I3194" s="542" t="s">
        <v>2469</v>
      </c>
      <c r="J3194" s="540" t="s">
        <v>2478</v>
      </c>
      <c r="K3194" s="540" t="s">
        <v>2478</v>
      </c>
      <c r="L3194" s="540" t="s">
        <v>2478</v>
      </c>
      <c r="M3194" s="540" t="s">
        <v>2478</v>
      </c>
      <c r="N3194" s="540" t="s">
        <v>2478</v>
      </c>
      <c r="O3194" s="540" t="s">
        <v>2478</v>
      </c>
      <c r="P3194" s="540" t="s">
        <v>2478</v>
      </c>
      <c r="Q3194" s="540" t="s">
        <v>2478</v>
      </c>
      <c r="R3194" s="540" t="s">
        <v>2478</v>
      </c>
      <c r="S3194" s="540" t="s">
        <v>2478</v>
      </c>
    </row>
    <row r="3195" spans="1:19">
      <c r="A3195" s="543" t="s">
        <v>8126</v>
      </c>
      <c r="B3195" s="544"/>
      <c r="C3195" s="544"/>
      <c r="D3195" s="545">
        <v>30059</v>
      </c>
      <c r="E3195" s="544"/>
      <c r="F3195" s="545" t="s">
        <v>9826</v>
      </c>
      <c r="G3195" s="543" t="s">
        <v>9827</v>
      </c>
      <c r="H3195" s="545" t="s">
        <v>2469</v>
      </c>
      <c r="I3195" s="545" t="s">
        <v>2469</v>
      </c>
      <c r="J3195" s="543" t="s">
        <v>2478</v>
      </c>
      <c r="K3195" s="543" t="s">
        <v>2478</v>
      </c>
      <c r="L3195" s="543" t="s">
        <v>2478</v>
      </c>
      <c r="M3195" s="543" t="s">
        <v>2478</v>
      </c>
      <c r="N3195" s="543" t="s">
        <v>2478</v>
      </c>
      <c r="O3195" s="543" t="s">
        <v>2478</v>
      </c>
      <c r="P3195" s="543" t="s">
        <v>2478</v>
      </c>
      <c r="Q3195" s="543" t="s">
        <v>2478</v>
      </c>
      <c r="R3195" s="543" t="s">
        <v>2478</v>
      </c>
      <c r="S3195" s="543" t="s">
        <v>2478</v>
      </c>
    </row>
    <row r="3196" spans="1:19">
      <c r="A3196" s="540" t="s">
        <v>8126</v>
      </c>
      <c r="B3196" s="541"/>
      <c r="C3196" s="541"/>
      <c r="D3196" s="542">
        <v>30059</v>
      </c>
      <c r="E3196" s="541"/>
      <c r="F3196" s="542" t="s">
        <v>9828</v>
      </c>
      <c r="G3196" s="540" t="s">
        <v>9829</v>
      </c>
      <c r="H3196" s="542" t="s">
        <v>2469</v>
      </c>
      <c r="I3196" s="542" t="s">
        <v>2469</v>
      </c>
      <c r="J3196" s="540" t="s">
        <v>2478</v>
      </c>
      <c r="K3196" s="540" t="s">
        <v>2478</v>
      </c>
      <c r="L3196" s="540" t="s">
        <v>2478</v>
      </c>
      <c r="M3196" s="540" t="s">
        <v>2478</v>
      </c>
      <c r="N3196" s="540" t="s">
        <v>2478</v>
      </c>
      <c r="O3196" s="540" t="s">
        <v>2478</v>
      </c>
      <c r="P3196" s="540" t="s">
        <v>2478</v>
      </c>
      <c r="Q3196" s="540" t="s">
        <v>2478</v>
      </c>
      <c r="R3196" s="540" t="s">
        <v>2478</v>
      </c>
      <c r="S3196" s="540" t="s">
        <v>2478</v>
      </c>
    </row>
    <row r="3197" spans="1:19">
      <c r="A3197" s="543" t="s">
        <v>8126</v>
      </c>
      <c r="B3197" s="544"/>
      <c r="C3197" s="544"/>
      <c r="D3197" s="545">
        <v>30059</v>
      </c>
      <c r="E3197" s="544"/>
      <c r="F3197" s="545" t="s">
        <v>9830</v>
      </c>
      <c r="G3197" s="543" t="s">
        <v>9831</v>
      </c>
      <c r="H3197" s="545" t="s">
        <v>2469</v>
      </c>
      <c r="I3197" s="545" t="s">
        <v>2469</v>
      </c>
      <c r="J3197" s="543" t="s">
        <v>2478</v>
      </c>
      <c r="K3197" s="543" t="s">
        <v>2478</v>
      </c>
      <c r="L3197" s="543" t="s">
        <v>2478</v>
      </c>
      <c r="M3197" s="543" t="s">
        <v>2478</v>
      </c>
      <c r="N3197" s="543" t="s">
        <v>2478</v>
      </c>
      <c r="O3197" s="543" t="s">
        <v>2478</v>
      </c>
      <c r="P3197" s="543" t="s">
        <v>2478</v>
      </c>
      <c r="Q3197" s="543" t="s">
        <v>2478</v>
      </c>
      <c r="R3197" s="543" t="s">
        <v>2478</v>
      </c>
      <c r="S3197" s="543" t="s">
        <v>2478</v>
      </c>
    </row>
    <row r="3198" spans="1:19">
      <c r="A3198" s="540" t="s">
        <v>8126</v>
      </c>
      <c r="B3198" s="542">
        <v>107939</v>
      </c>
      <c r="C3198" s="542">
        <v>740662</v>
      </c>
      <c r="D3198" s="542">
        <v>30059</v>
      </c>
      <c r="E3198" s="542" t="s">
        <v>9696</v>
      </c>
      <c r="F3198" s="542" t="s">
        <v>9832</v>
      </c>
      <c r="G3198" s="540" t="s">
        <v>9833</v>
      </c>
      <c r="H3198" s="542" t="s">
        <v>2469</v>
      </c>
      <c r="I3198" s="542" t="s">
        <v>2469</v>
      </c>
      <c r="J3198" s="540" t="s">
        <v>2478</v>
      </c>
      <c r="K3198" s="540" t="s">
        <v>2478</v>
      </c>
      <c r="L3198" s="540" t="s">
        <v>7154</v>
      </c>
      <c r="M3198" s="540" t="s">
        <v>7155</v>
      </c>
      <c r="N3198" s="540" t="s">
        <v>7156</v>
      </c>
      <c r="O3198" s="540" t="s">
        <v>2478</v>
      </c>
      <c r="P3198" s="540" t="s">
        <v>2478</v>
      </c>
      <c r="Q3198" s="540" t="s">
        <v>2478</v>
      </c>
      <c r="R3198" s="546">
        <v>45273</v>
      </c>
      <c r="S3198" s="540" t="s">
        <v>2478</v>
      </c>
    </row>
    <row r="3199" spans="1:19">
      <c r="A3199" s="543" t="s">
        <v>8126</v>
      </c>
      <c r="B3199" s="545">
        <v>107939</v>
      </c>
      <c r="C3199" s="545">
        <v>740662</v>
      </c>
      <c r="D3199" s="545">
        <v>30059</v>
      </c>
      <c r="E3199" s="545" t="s">
        <v>9696</v>
      </c>
      <c r="F3199" s="545" t="s">
        <v>9834</v>
      </c>
      <c r="G3199" s="543" t="s">
        <v>9835</v>
      </c>
      <c r="H3199" s="545" t="s">
        <v>2469</v>
      </c>
      <c r="I3199" s="545" t="s">
        <v>2469</v>
      </c>
      <c r="J3199" s="543" t="s">
        <v>2478</v>
      </c>
      <c r="K3199" s="543" t="s">
        <v>2478</v>
      </c>
      <c r="L3199" s="543" t="s">
        <v>7154</v>
      </c>
      <c r="M3199" s="543" t="s">
        <v>7155</v>
      </c>
      <c r="N3199" s="543" t="s">
        <v>7156</v>
      </c>
      <c r="O3199" s="543" t="s">
        <v>2478</v>
      </c>
      <c r="P3199" s="543" t="s">
        <v>2478</v>
      </c>
      <c r="Q3199" s="543" t="s">
        <v>2478</v>
      </c>
      <c r="R3199" s="547">
        <v>45273</v>
      </c>
      <c r="S3199" s="543" t="s">
        <v>2478</v>
      </c>
    </row>
    <row r="3200" spans="1:19">
      <c r="A3200" s="540" t="s">
        <v>8126</v>
      </c>
      <c r="B3200" s="541"/>
      <c r="C3200" s="541"/>
      <c r="D3200" s="542">
        <v>30059</v>
      </c>
      <c r="E3200" s="541"/>
      <c r="F3200" s="542" t="s">
        <v>9836</v>
      </c>
      <c r="G3200" s="540" t="s">
        <v>9837</v>
      </c>
      <c r="H3200" s="542" t="s">
        <v>2469</v>
      </c>
      <c r="I3200" s="542" t="s">
        <v>2469</v>
      </c>
      <c r="J3200" s="540" t="s">
        <v>2478</v>
      </c>
      <c r="K3200" s="540" t="s">
        <v>2478</v>
      </c>
      <c r="L3200" s="540" t="s">
        <v>2478</v>
      </c>
      <c r="M3200" s="540" t="s">
        <v>2478</v>
      </c>
      <c r="N3200" s="540" t="s">
        <v>2478</v>
      </c>
      <c r="O3200" s="540" t="s">
        <v>2478</v>
      </c>
      <c r="P3200" s="540" t="s">
        <v>2478</v>
      </c>
      <c r="Q3200" s="540" t="s">
        <v>2478</v>
      </c>
      <c r="R3200" s="540" t="s">
        <v>2478</v>
      </c>
      <c r="S3200" s="540" t="s">
        <v>2478</v>
      </c>
    </row>
    <row r="3201" spans="1:19">
      <c r="A3201" s="543" t="s">
        <v>8126</v>
      </c>
      <c r="B3201" s="545">
        <v>107947</v>
      </c>
      <c r="C3201" s="545">
        <v>741678</v>
      </c>
      <c r="D3201" s="545">
        <v>30059</v>
      </c>
      <c r="E3201" s="545" t="s">
        <v>9706</v>
      </c>
      <c r="F3201" s="545" t="s">
        <v>9838</v>
      </c>
      <c r="G3201" s="543" t="s">
        <v>9839</v>
      </c>
      <c r="H3201" s="545" t="s">
        <v>2469</v>
      </c>
      <c r="I3201" s="545" t="s">
        <v>2469</v>
      </c>
      <c r="J3201" s="543" t="s">
        <v>2478</v>
      </c>
      <c r="K3201" s="543" t="s">
        <v>2478</v>
      </c>
      <c r="L3201" s="543" t="s">
        <v>7154</v>
      </c>
      <c r="M3201" s="543" t="s">
        <v>7155</v>
      </c>
      <c r="N3201" s="543" t="s">
        <v>7156</v>
      </c>
      <c r="O3201" s="543" t="s">
        <v>2478</v>
      </c>
      <c r="P3201" s="543" t="s">
        <v>2478</v>
      </c>
      <c r="Q3201" s="543" t="s">
        <v>2478</v>
      </c>
      <c r="R3201" s="547">
        <v>45282</v>
      </c>
      <c r="S3201" s="543" t="s">
        <v>2478</v>
      </c>
    </row>
    <row r="3202" spans="1:19">
      <c r="A3202" s="540" t="s">
        <v>8126</v>
      </c>
      <c r="B3202" s="542">
        <v>107947</v>
      </c>
      <c r="C3202" s="542">
        <v>741678</v>
      </c>
      <c r="D3202" s="542">
        <v>30059</v>
      </c>
      <c r="E3202" s="542" t="s">
        <v>9706</v>
      </c>
      <c r="F3202" s="542" t="s">
        <v>9840</v>
      </c>
      <c r="G3202" s="540" t="s">
        <v>9841</v>
      </c>
      <c r="H3202" s="542" t="s">
        <v>2469</v>
      </c>
      <c r="I3202" s="542" t="s">
        <v>2469</v>
      </c>
      <c r="J3202" s="540" t="s">
        <v>2478</v>
      </c>
      <c r="K3202" s="540" t="s">
        <v>2478</v>
      </c>
      <c r="L3202" s="540" t="s">
        <v>7154</v>
      </c>
      <c r="M3202" s="540" t="s">
        <v>7155</v>
      </c>
      <c r="N3202" s="540" t="s">
        <v>7156</v>
      </c>
      <c r="O3202" s="540" t="s">
        <v>2478</v>
      </c>
      <c r="P3202" s="540" t="s">
        <v>2478</v>
      </c>
      <c r="Q3202" s="540" t="s">
        <v>2478</v>
      </c>
      <c r="R3202" s="546">
        <v>45282</v>
      </c>
      <c r="S3202" s="540" t="s">
        <v>2478</v>
      </c>
    </row>
    <row r="3203" spans="1:19">
      <c r="A3203" s="543" t="s">
        <v>8126</v>
      </c>
      <c r="B3203" s="545">
        <v>107947</v>
      </c>
      <c r="C3203" s="545">
        <v>741678</v>
      </c>
      <c r="D3203" s="545">
        <v>30059</v>
      </c>
      <c r="E3203" s="545" t="s">
        <v>9706</v>
      </c>
      <c r="F3203" s="545" t="s">
        <v>9842</v>
      </c>
      <c r="G3203" s="543" t="s">
        <v>9843</v>
      </c>
      <c r="H3203" s="545" t="s">
        <v>2469</v>
      </c>
      <c r="I3203" s="545" t="s">
        <v>2469</v>
      </c>
      <c r="J3203" s="543" t="s">
        <v>2478</v>
      </c>
      <c r="K3203" s="543" t="s">
        <v>2478</v>
      </c>
      <c r="L3203" s="543" t="s">
        <v>7154</v>
      </c>
      <c r="M3203" s="543" t="s">
        <v>7155</v>
      </c>
      <c r="N3203" s="543" t="s">
        <v>7156</v>
      </c>
      <c r="O3203" s="543" t="s">
        <v>2478</v>
      </c>
      <c r="P3203" s="543" t="s">
        <v>2478</v>
      </c>
      <c r="Q3203" s="543" t="s">
        <v>2478</v>
      </c>
      <c r="R3203" s="547">
        <v>45282</v>
      </c>
      <c r="S3203" s="543" t="s">
        <v>2478</v>
      </c>
    </row>
    <row r="3204" spans="1:19">
      <c r="A3204" s="540" t="s">
        <v>8126</v>
      </c>
      <c r="B3204" s="541"/>
      <c r="C3204" s="541"/>
      <c r="D3204" s="542">
        <v>30059</v>
      </c>
      <c r="E3204" s="541"/>
      <c r="F3204" s="542" t="s">
        <v>9844</v>
      </c>
      <c r="G3204" s="540" t="s">
        <v>9845</v>
      </c>
      <c r="H3204" s="542" t="s">
        <v>2469</v>
      </c>
      <c r="I3204" s="542" t="s">
        <v>2469</v>
      </c>
      <c r="J3204" s="540" t="s">
        <v>2478</v>
      </c>
      <c r="K3204" s="540" t="s">
        <v>2478</v>
      </c>
      <c r="L3204" s="540" t="s">
        <v>2478</v>
      </c>
      <c r="M3204" s="540" t="s">
        <v>2478</v>
      </c>
      <c r="N3204" s="540" t="s">
        <v>2478</v>
      </c>
      <c r="O3204" s="540" t="s">
        <v>2478</v>
      </c>
      <c r="P3204" s="540" t="s">
        <v>2478</v>
      </c>
      <c r="Q3204" s="540" t="s">
        <v>2478</v>
      </c>
      <c r="R3204" s="540" t="s">
        <v>2478</v>
      </c>
      <c r="S3204" s="540" t="s">
        <v>2478</v>
      </c>
    </row>
    <row r="3205" spans="1:19">
      <c r="A3205" s="543" t="s">
        <v>8126</v>
      </c>
      <c r="B3205" s="545">
        <v>107947</v>
      </c>
      <c r="C3205" s="545">
        <v>741678</v>
      </c>
      <c r="D3205" s="545">
        <v>30059</v>
      </c>
      <c r="E3205" s="545" t="s">
        <v>9706</v>
      </c>
      <c r="F3205" s="545" t="s">
        <v>9846</v>
      </c>
      <c r="G3205" s="543" t="s">
        <v>9847</v>
      </c>
      <c r="H3205" s="545" t="s">
        <v>2469</v>
      </c>
      <c r="I3205" s="545" t="s">
        <v>2469</v>
      </c>
      <c r="J3205" s="543" t="s">
        <v>2478</v>
      </c>
      <c r="K3205" s="543" t="s">
        <v>2478</v>
      </c>
      <c r="L3205" s="543" t="s">
        <v>7154</v>
      </c>
      <c r="M3205" s="543" t="s">
        <v>7155</v>
      </c>
      <c r="N3205" s="543" t="s">
        <v>7156</v>
      </c>
      <c r="O3205" s="543" t="s">
        <v>2478</v>
      </c>
      <c r="P3205" s="543" t="s">
        <v>2478</v>
      </c>
      <c r="Q3205" s="543" t="s">
        <v>2478</v>
      </c>
      <c r="R3205" s="547">
        <v>45282</v>
      </c>
      <c r="S3205" s="543" t="s">
        <v>2478</v>
      </c>
    </row>
    <row r="3206" spans="1:19">
      <c r="A3206" s="540" t="s">
        <v>8126</v>
      </c>
      <c r="B3206" s="542">
        <v>107781</v>
      </c>
      <c r="C3206" s="542">
        <v>688623</v>
      </c>
      <c r="D3206" s="542">
        <v>30059</v>
      </c>
      <c r="E3206" s="542" t="s">
        <v>9691</v>
      </c>
      <c r="F3206" s="542" t="s">
        <v>9848</v>
      </c>
      <c r="G3206" s="540" t="s">
        <v>9849</v>
      </c>
      <c r="H3206" s="542" t="s">
        <v>2469</v>
      </c>
      <c r="I3206" s="542" t="s">
        <v>2469</v>
      </c>
      <c r="J3206" s="540" t="s">
        <v>2478</v>
      </c>
      <c r="K3206" s="540" t="s">
        <v>2478</v>
      </c>
      <c r="L3206" s="540" t="s">
        <v>7154</v>
      </c>
      <c r="M3206" s="540" t="s">
        <v>7155</v>
      </c>
      <c r="N3206" s="540" t="s">
        <v>7156</v>
      </c>
      <c r="O3206" s="540" t="s">
        <v>2478</v>
      </c>
      <c r="P3206" s="540" t="s">
        <v>2478</v>
      </c>
      <c r="Q3206" s="540" t="s">
        <v>2478</v>
      </c>
      <c r="R3206" s="546">
        <v>45047</v>
      </c>
      <c r="S3206" s="540" t="s">
        <v>2478</v>
      </c>
    </row>
    <row r="3207" spans="1:19">
      <c r="A3207" s="543" t="s">
        <v>8126</v>
      </c>
      <c r="B3207" s="545">
        <v>107947</v>
      </c>
      <c r="C3207" s="545">
        <v>741678</v>
      </c>
      <c r="D3207" s="545">
        <v>30059</v>
      </c>
      <c r="E3207" s="545" t="s">
        <v>9706</v>
      </c>
      <c r="F3207" s="545" t="s">
        <v>9850</v>
      </c>
      <c r="G3207" s="543" t="s">
        <v>9851</v>
      </c>
      <c r="H3207" s="545" t="s">
        <v>2469</v>
      </c>
      <c r="I3207" s="545" t="s">
        <v>2469</v>
      </c>
      <c r="J3207" s="543" t="s">
        <v>2478</v>
      </c>
      <c r="K3207" s="543" t="s">
        <v>2478</v>
      </c>
      <c r="L3207" s="543" t="s">
        <v>7154</v>
      </c>
      <c r="M3207" s="543" t="s">
        <v>7155</v>
      </c>
      <c r="N3207" s="543" t="s">
        <v>7156</v>
      </c>
      <c r="O3207" s="543" t="s">
        <v>2478</v>
      </c>
      <c r="P3207" s="543" t="s">
        <v>2478</v>
      </c>
      <c r="Q3207" s="543" t="s">
        <v>2478</v>
      </c>
      <c r="R3207" s="547">
        <v>45282</v>
      </c>
      <c r="S3207" s="543" t="s">
        <v>2478</v>
      </c>
    </row>
    <row r="3208" spans="1:19">
      <c r="A3208" s="540" t="s">
        <v>8126</v>
      </c>
      <c r="B3208" s="542">
        <v>107947</v>
      </c>
      <c r="C3208" s="542">
        <v>741678</v>
      </c>
      <c r="D3208" s="542">
        <v>30059</v>
      </c>
      <c r="E3208" s="542" t="s">
        <v>9706</v>
      </c>
      <c r="F3208" s="542" t="s">
        <v>9852</v>
      </c>
      <c r="G3208" s="540" t="s">
        <v>9853</v>
      </c>
      <c r="H3208" s="542" t="s">
        <v>2469</v>
      </c>
      <c r="I3208" s="542" t="s">
        <v>2469</v>
      </c>
      <c r="J3208" s="540" t="s">
        <v>2478</v>
      </c>
      <c r="K3208" s="540" t="s">
        <v>2478</v>
      </c>
      <c r="L3208" s="540" t="s">
        <v>7154</v>
      </c>
      <c r="M3208" s="540" t="s">
        <v>7155</v>
      </c>
      <c r="N3208" s="540" t="s">
        <v>7156</v>
      </c>
      <c r="O3208" s="540" t="s">
        <v>2478</v>
      </c>
      <c r="P3208" s="540" t="s">
        <v>2478</v>
      </c>
      <c r="Q3208" s="540" t="s">
        <v>2478</v>
      </c>
      <c r="R3208" s="546">
        <v>45282</v>
      </c>
      <c r="S3208" s="540" t="s">
        <v>2478</v>
      </c>
    </row>
    <row r="3209" spans="1:19">
      <c r="A3209" s="543" t="s">
        <v>8126</v>
      </c>
      <c r="B3209" s="545">
        <v>107947</v>
      </c>
      <c r="C3209" s="545">
        <v>741678</v>
      </c>
      <c r="D3209" s="545">
        <v>30059</v>
      </c>
      <c r="E3209" s="545" t="s">
        <v>9706</v>
      </c>
      <c r="F3209" s="545" t="s">
        <v>9854</v>
      </c>
      <c r="G3209" s="543" t="s">
        <v>9855</v>
      </c>
      <c r="H3209" s="545" t="s">
        <v>2469</v>
      </c>
      <c r="I3209" s="545" t="s">
        <v>2469</v>
      </c>
      <c r="J3209" s="543" t="s">
        <v>2478</v>
      </c>
      <c r="K3209" s="543" t="s">
        <v>2478</v>
      </c>
      <c r="L3209" s="543" t="s">
        <v>7154</v>
      </c>
      <c r="M3209" s="543" t="s">
        <v>7155</v>
      </c>
      <c r="N3209" s="543" t="s">
        <v>7156</v>
      </c>
      <c r="O3209" s="543" t="s">
        <v>2478</v>
      </c>
      <c r="P3209" s="543" t="s">
        <v>2478</v>
      </c>
      <c r="Q3209" s="543" t="s">
        <v>2478</v>
      </c>
      <c r="R3209" s="547">
        <v>45282</v>
      </c>
      <c r="S3209" s="543" t="s">
        <v>2478</v>
      </c>
    </row>
    <row r="3210" spans="1:19">
      <c r="A3210" s="540" t="s">
        <v>8126</v>
      </c>
      <c r="B3210" s="541"/>
      <c r="C3210" s="541"/>
      <c r="D3210" s="542">
        <v>30059</v>
      </c>
      <c r="E3210" s="541"/>
      <c r="F3210" s="542" t="s">
        <v>9856</v>
      </c>
      <c r="G3210" s="540" t="s">
        <v>9857</v>
      </c>
      <c r="H3210" s="542" t="s">
        <v>2469</v>
      </c>
      <c r="I3210" s="542" t="s">
        <v>2469</v>
      </c>
      <c r="J3210" s="540" t="s">
        <v>2478</v>
      </c>
      <c r="K3210" s="540" t="s">
        <v>2478</v>
      </c>
      <c r="L3210" s="540" t="s">
        <v>2478</v>
      </c>
      <c r="M3210" s="540" t="s">
        <v>2478</v>
      </c>
      <c r="N3210" s="540" t="s">
        <v>2478</v>
      </c>
      <c r="O3210" s="540" t="s">
        <v>2478</v>
      </c>
      <c r="P3210" s="540" t="s">
        <v>2478</v>
      </c>
      <c r="Q3210" s="540" t="s">
        <v>2478</v>
      </c>
      <c r="R3210" s="540" t="s">
        <v>2478</v>
      </c>
      <c r="S3210" s="540" t="s">
        <v>2478</v>
      </c>
    </row>
    <row r="3211" spans="1:19">
      <c r="A3211" s="543" t="s">
        <v>8126</v>
      </c>
      <c r="B3211" s="544"/>
      <c r="C3211" s="544"/>
      <c r="D3211" s="545" t="s">
        <v>9858</v>
      </c>
      <c r="E3211" s="545" t="s">
        <v>9858</v>
      </c>
      <c r="F3211" s="545" t="s">
        <v>9859</v>
      </c>
      <c r="G3211" s="543" t="s">
        <v>9860</v>
      </c>
      <c r="H3211" s="545" t="s">
        <v>2469</v>
      </c>
      <c r="I3211" s="545" t="s">
        <v>2469</v>
      </c>
      <c r="J3211" s="543" t="s">
        <v>2478</v>
      </c>
      <c r="K3211" s="543" t="s">
        <v>2478</v>
      </c>
      <c r="L3211" s="543" t="s">
        <v>2478</v>
      </c>
      <c r="M3211" s="543" t="s">
        <v>2478</v>
      </c>
      <c r="N3211" s="543" t="s">
        <v>2478</v>
      </c>
      <c r="O3211" s="547">
        <v>45973.333333333336</v>
      </c>
      <c r="P3211" s="543" t="s">
        <v>2478</v>
      </c>
      <c r="Q3211" s="547">
        <v>46051.708333333336</v>
      </c>
      <c r="R3211" s="543" t="s">
        <v>2478</v>
      </c>
      <c r="S3211" s="543" t="s">
        <v>2478</v>
      </c>
    </row>
    <row r="3212" spans="1:19">
      <c r="A3212" s="540" t="s">
        <v>8126</v>
      </c>
      <c r="B3212" s="541"/>
      <c r="C3212" s="541"/>
      <c r="D3212" s="542" t="s">
        <v>9861</v>
      </c>
      <c r="E3212" s="542" t="s">
        <v>9861</v>
      </c>
      <c r="F3212" s="542" t="s">
        <v>9862</v>
      </c>
      <c r="G3212" s="540" t="s">
        <v>9863</v>
      </c>
      <c r="H3212" s="542" t="s">
        <v>2469</v>
      </c>
      <c r="I3212" s="542" t="s">
        <v>2469</v>
      </c>
      <c r="J3212" s="540" t="s">
        <v>2478</v>
      </c>
      <c r="K3212" s="540" t="s">
        <v>2478</v>
      </c>
      <c r="L3212" s="540" t="s">
        <v>2478</v>
      </c>
      <c r="M3212" s="540" t="s">
        <v>2478</v>
      </c>
      <c r="N3212" s="540" t="s">
        <v>2478</v>
      </c>
      <c r="O3212" s="546">
        <v>45824.333333333336</v>
      </c>
      <c r="P3212" s="546">
        <v>45824.333333333336</v>
      </c>
      <c r="Q3212" s="546">
        <v>45646.708333333336</v>
      </c>
      <c r="R3212" s="540" t="s">
        <v>2478</v>
      </c>
      <c r="S3212" s="540" t="s">
        <v>2478</v>
      </c>
    </row>
    <row r="3213" spans="1:19">
      <c r="A3213" s="543" t="s">
        <v>8126</v>
      </c>
      <c r="B3213" s="544"/>
      <c r="C3213" s="544"/>
      <c r="D3213" s="545" t="s">
        <v>9864</v>
      </c>
      <c r="E3213" s="545" t="s">
        <v>9864</v>
      </c>
      <c r="F3213" s="545" t="s">
        <v>9865</v>
      </c>
      <c r="G3213" s="543" t="s">
        <v>9866</v>
      </c>
      <c r="H3213" s="545" t="s">
        <v>2469</v>
      </c>
      <c r="I3213" s="545" t="s">
        <v>2469</v>
      </c>
      <c r="J3213" s="543" t="s">
        <v>2478</v>
      </c>
      <c r="K3213" s="543" t="s">
        <v>2478</v>
      </c>
      <c r="L3213" s="543" t="s">
        <v>2478</v>
      </c>
      <c r="M3213" s="543" t="s">
        <v>2478</v>
      </c>
      <c r="N3213" s="543" t="s">
        <v>2478</v>
      </c>
      <c r="O3213" s="543" t="s">
        <v>2478</v>
      </c>
      <c r="P3213" s="543" t="s">
        <v>2478</v>
      </c>
      <c r="Q3213" s="547">
        <v>45812.708333333336</v>
      </c>
      <c r="R3213" s="543" t="s">
        <v>2478</v>
      </c>
      <c r="S3213" s="543" t="s">
        <v>2478</v>
      </c>
    </row>
    <row r="3214" spans="1:19">
      <c r="A3214" s="540" t="s">
        <v>8126</v>
      </c>
      <c r="B3214" s="541"/>
      <c r="C3214" s="541"/>
      <c r="D3214" s="542" t="s">
        <v>9867</v>
      </c>
      <c r="E3214" s="542" t="s">
        <v>9867</v>
      </c>
      <c r="F3214" s="542" t="s">
        <v>9868</v>
      </c>
      <c r="G3214" s="540" t="s">
        <v>9869</v>
      </c>
      <c r="H3214" s="542" t="s">
        <v>2469</v>
      </c>
      <c r="I3214" s="542" t="s">
        <v>2469</v>
      </c>
      <c r="J3214" s="540" t="s">
        <v>2478</v>
      </c>
      <c r="K3214" s="540" t="s">
        <v>2478</v>
      </c>
      <c r="L3214" s="540" t="s">
        <v>2478</v>
      </c>
      <c r="M3214" s="540" t="s">
        <v>2478</v>
      </c>
      <c r="N3214" s="540" t="s">
        <v>2478</v>
      </c>
      <c r="O3214" s="540" t="s">
        <v>2478</v>
      </c>
      <c r="P3214" s="540" t="s">
        <v>2478</v>
      </c>
      <c r="Q3214" s="546">
        <v>45464.708333333336</v>
      </c>
      <c r="R3214" s="540" t="s">
        <v>2478</v>
      </c>
      <c r="S3214" s="540" t="s">
        <v>2478</v>
      </c>
    </row>
    <row r="3215" spans="1:19">
      <c r="A3215" s="543" t="s">
        <v>8126</v>
      </c>
      <c r="B3215" s="545">
        <v>108092</v>
      </c>
      <c r="C3215" s="545">
        <v>805519</v>
      </c>
      <c r="D3215" s="545" t="s">
        <v>9870</v>
      </c>
      <c r="E3215" s="545" t="s">
        <v>9870</v>
      </c>
      <c r="F3215" s="545" t="s">
        <v>9871</v>
      </c>
      <c r="G3215" s="543" t="s">
        <v>9872</v>
      </c>
      <c r="H3215" s="545" t="s">
        <v>2469</v>
      </c>
      <c r="I3215" s="545" t="s">
        <v>2469</v>
      </c>
      <c r="J3215" s="543" t="s">
        <v>2478</v>
      </c>
      <c r="K3215" s="543" t="s">
        <v>2478</v>
      </c>
      <c r="L3215" s="543" t="s">
        <v>7154</v>
      </c>
      <c r="M3215" s="543" t="s">
        <v>7155</v>
      </c>
      <c r="N3215" s="543" t="s">
        <v>7156</v>
      </c>
      <c r="O3215" s="543" t="s">
        <v>2478</v>
      </c>
      <c r="P3215" s="543" t="s">
        <v>2478</v>
      </c>
      <c r="Q3215" s="547">
        <v>45720.708333333336</v>
      </c>
      <c r="R3215" s="547">
        <v>45720</v>
      </c>
      <c r="S3215" s="543" t="s">
        <v>2478</v>
      </c>
    </row>
    <row r="3216" spans="1:19">
      <c r="A3216" s="540" t="s">
        <v>8126</v>
      </c>
      <c r="B3216" s="542">
        <v>108091</v>
      </c>
      <c r="C3216" s="542">
        <v>805517</v>
      </c>
      <c r="D3216" s="542" t="s">
        <v>9873</v>
      </c>
      <c r="E3216" s="542" t="s">
        <v>9873</v>
      </c>
      <c r="F3216" s="542" t="s">
        <v>9874</v>
      </c>
      <c r="G3216" s="540" t="s">
        <v>9875</v>
      </c>
      <c r="H3216" s="542" t="s">
        <v>2469</v>
      </c>
      <c r="I3216" s="542" t="s">
        <v>2469</v>
      </c>
      <c r="J3216" s="540" t="s">
        <v>2478</v>
      </c>
      <c r="K3216" s="540" t="s">
        <v>2478</v>
      </c>
      <c r="L3216" s="540" t="s">
        <v>7154</v>
      </c>
      <c r="M3216" s="540" t="s">
        <v>7155</v>
      </c>
      <c r="N3216" s="540" t="s">
        <v>7156</v>
      </c>
      <c r="O3216" s="540" t="s">
        <v>2478</v>
      </c>
      <c r="P3216" s="540" t="s">
        <v>2478</v>
      </c>
      <c r="Q3216" s="546">
        <v>45720.708333333336</v>
      </c>
      <c r="R3216" s="546">
        <v>45720</v>
      </c>
      <c r="S3216" s="540" t="s">
        <v>2478</v>
      </c>
    </row>
    <row r="3217" spans="1:19">
      <c r="A3217" s="543" t="s">
        <v>8126</v>
      </c>
      <c r="B3217" s="545">
        <v>108093</v>
      </c>
      <c r="C3217" s="545">
        <v>805521</v>
      </c>
      <c r="D3217" s="545" t="s">
        <v>9876</v>
      </c>
      <c r="E3217" s="545" t="s">
        <v>9876</v>
      </c>
      <c r="F3217" s="545" t="s">
        <v>9877</v>
      </c>
      <c r="G3217" s="543" t="s">
        <v>9878</v>
      </c>
      <c r="H3217" s="545" t="s">
        <v>2469</v>
      </c>
      <c r="I3217" s="545" t="s">
        <v>2469</v>
      </c>
      <c r="J3217" s="543" t="s">
        <v>2478</v>
      </c>
      <c r="K3217" s="543" t="s">
        <v>2478</v>
      </c>
      <c r="L3217" s="543" t="s">
        <v>7154</v>
      </c>
      <c r="M3217" s="543" t="s">
        <v>7155</v>
      </c>
      <c r="N3217" s="543" t="s">
        <v>7156</v>
      </c>
      <c r="O3217" s="543" t="s">
        <v>2478</v>
      </c>
      <c r="P3217" s="543" t="s">
        <v>2478</v>
      </c>
      <c r="Q3217" s="547">
        <v>45618.708333333336</v>
      </c>
      <c r="R3217" s="547">
        <v>45695</v>
      </c>
      <c r="S3217" s="543" t="s">
        <v>2478</v>
      </c>
    </row>
    <row r="3218" spans="1:19">
      <c r="A3218" s="540" t="s">
        <v>8126</v>
      </c>
      <c r="B3218" s="541"/>
      <c r="C3218" s="541"/>
      <c r="D3218" s="542" t="s">
        <v>9879</v>
      </c>
      <c r="E3218" s="542" t="s">
        <v>9879</v>
      </c>
      <c r="F3218" s="542" t="s">
        <v>9880</v>
      </c>
      <c r="G3218" s="540" t="s">
        <v>9881</v>
      </c>
      <c r="H3218" s="542" t="s">
        <v>2469</v>
      </c>
      <c r="I3218" s="542" t="s">
        <v>2469</v>
      </c>
      <c r="J3218" s="540" t="s">
        <v>2478</v>
      </c>
      <c r="K3218" s="540" t="s">
        <v>2478</v>
      </c>
      <c r="L3218" s="540" t="s">
        <v>2478</v>
      </c>
      <c r="M3218" s="540" t="s">
        <v>2478</v>
      </c>
      <c r="N3218" s="540" t="s">
        <v>2478</v>
      </c>
      <c r="O3218" s="540" t="s">
        <v>2478</v>
      </c>
      <c r="P3218" s="540" t="s">
        <v>2478</v>
      </c>
      <c r="Q3218" s="546">
        <v>46052.708333333336</v>
      </c>
      <c r="R3218" s="540" t="s">
        <v>2478</v>
      </c>
      <c r="S3218" s="540" t="s">
        <v>2478</v>
      </c>
    </row>
    <row r="3219" spans="1:19">
      <c r="A3219" s="543" t="s">
        <v>8126</v>
      </c>
      <c r="B3219" s="544"/>
      <c r="C3219" s="544"/>
      <c r="D3219" s="545" t="s">
        <v>9882</v>
      </c>
      <c r="E3219" s="545" t="s">
        <v>9882</v>
      </c>
      <c r="F3219" s="545" t="s">
        <v>9883</v>
      </c>
      <c r="G3219" s="543" t="s">
        <v>9884</v>
      </c>
      <c r="H3219" s="545" t="s">
        <v>2469</v>
      </c>
      <c r="I3219" s="545" t="s">
        <v>2469</v>
      </c>
      <c r="J3219" s="543" t="s">
        <v>2478</v>
      </c>
      <c r="K3219" s="543" t="s">
        <v>2478</v>
      </c>
      <c r="L3219" s="543" t="s">
        <v>2478</v>
      </c>
      <c r="M3219" s="543" t="s">
        <v>2478</v>
      </c>
      <c r="N3219" s="543" t="s">
        <v>2478</v>
      </c>
      <c r="O3219" s="543" t="s">
        <v>2478</v>
      </c>
      <c r="P3219" s="543" t="s">
        <v>2478</v>
      </c>
      <c r="Q3219" s="547">
        <v>46051.708333333336</v>
      </c>
      <c r="R3219" s="543" t="s">
        <v>2478</v>
      </c>
      <c r="S3219" s="543" t="s">
        <v>2478</v>
      </c>
    </row>
    <row r="3220" spans="1:19">
      <c r="A3220" s="540" t="s">
        <v>8126</v>
      </c>
      <c r="B3220" s="541"/>
      <c r="C3220" s="541"/>
      <c r="D3220" s="542" t="s">
        <v>9885</v>
      </c>
      <c r="E3220" s="542" t="s">
        <v>9885</v>
      </c>
      <c r="F3220" s="542" t="s">
        <v>9886</v>
      </c>
      <c r="G3220" s="540" t="s">
        <v>9887</v>
      </c>
      <c r="H3220" s="542" t="s">
        <v>2469</v>
      </c>
      <c r="I3220" s="542" t="s">
        <v>2469</v>
      </c>
      <c r="J3220" s="540" t="s">
        <v>2478</v>
      </c>
      <c r="K3220" s="540" t="s">
        <v>2478</v>
      </c>
      <c r="L3220" s="540" t="s">
        <v>2478</v>
      </c>
      <c r="M3220" s="540" t="s">
        <v>2478</v>
      </c>
      <c r="N3220" s="540" t="s">
        <v>2478</v>
      </c>
      <c r="O3220" s="540" t="s">
        <v>2478</v>
      </c>
      <c r="P3220" s="540" t="s">
        <v>2478</v>
      </c>
      <c r="Q3220" s="546">
        <v>46051.708333333336</v>
      </c>
      <c r="R3220" s="540" t="s">
        <v>2478</v>
      </c>
      <c r="S3220" s="540" t="s">
        <v>2478</v>
      </c>
    </row>
    <row r="3221" spans="1:19">
      <c r="A3221" s="543" t="s">
        <v>8126</v>
      </c>
      <c r="B3221" s="544"/>
      <c r="C3221" s="544"/>
      <c r="D3221" s="545" t="s">
        <v>9888</v>
      </c>
      <c r="E3221" s="545" t="s">
        <v>9888</v>
      </c>
      <c r="F3221" s="545" t="s">
        <v>9889</v>
      </c>
      <c r="G3221" s="543" t="s">
        <v>9890</v>
      </c>
      <c r="H3221" s="545" t="s">
        <v>2469</v>
      </c>
      <c r="I3221" s="545" t="s">
        <v>2469</v>
      </c>
      <c r="J3221" s="543" t="s">
        <v>2478</v>
      </c>
      <c r="K3221" s="543" t="s">
        <v>2478</v>
      </c>
      <c r="L3221" s="543" t="s">
        <v>2478</v>
      </c>
      <c r="M3221" s="543" t="s">
        <v>2478</v>
      </c>
      <c r="N3221" s="543" t="s">
        <v>2478</v>
      </c>
      <c r="O3221" s="543" t="s">
        <v>2478</v>
      </c>
      <c r="P3221" s="543" t="s">
        <v>2478</v>
      </c>
      <c r="Q3221" s="547">
        <v>45765.5</v>
      </c>
      <c r="R3221" s="543" t="s">
        <v>2478</v>
      </c>
      <c r="S3221" s="543" t="s">
        <v>2478</v>
      </c>
    </row>
    <row r="3222" spans="1:19">
      <c r="A3222" s="540" t="s">
        <v>8126</v>
      </c>
      <c r="B3222" s="541"/>
      <c r="C3222" s="541"/>
      <c r="D3222" s="542" t="s">
        <v>9891</v>
      </c>
      <c r="E3222" s="542" t="s">
        <v>9891</v>
      </c>
      <c r="F3222" s="542" t="s">
        <v>9892</v>
      </c>
      <c r="G3222" s="540" t="s">
        <v>9893</v>
      </c>
      <c r="H3222" s="542" t="s">
        <v>2469</v>
      </c>
      <c r="I3222" s="542" t="s">
        <v>2469</v>
      </c>
      <c r="J3222" s="540" t="s">
        <v>2478</v>
      </c>
      <c r="K3222" s="540" t="s">
        <v>2478</v>
      </c>
      <c r="L3222" s="540" t="s">
        <v>2478</v>
      </c>
      <c r="M3222" s="540" t="s">
        <v>2478</v>
      </c>
      <c r="N3222" s="540" t="s">
        <v>2478</v>
      </c>
      <c r="O3222" s="540" t="s">
        <v>2478</v>
      </c>
      <c r="P3222" s="540" t="s">
        <v>2478</v>
      </c>
      <c r="Q3222" s="546">
        <v>45646.708333333336</v>
      </c>
      <c r="R3222" s="540" t="s">
        <v>2478</v>
      </c>
      <c r="S3222" s="540" t="s">
        <v>2478</v>
      </c>
    </row>
    <row r="3223" spans="1:19">
      <c r="A3223" s="543" t="s">
        <v>8126</v>
      </c>
      <c r="B3223" s="544"/>
      <c r="C3223" s="544"/>
      <c r="D3223" s="545" t="s">
        <v>9894</v>
      </c>
      <c r="E3223" s="545" t="s">
        <v>9894</v>
      </c>
      <c r="F3223" s="545" t="s">
        <v>9895</v>
      </c>
      <c r="G3223" s="543" t="s">
        <v>9896</v>
      </c>
      <c r="H3223" s="545" t="s">
        <v>2469</v>
      </c>
      <c r="I3223" s="545" t="s">
        <v>2469</v>
      </c>
      <c r="J3223" s="543" t="s">
        <v>2478</v>
      </c>
      <c r="K3223" s="543" t="s">
        <v>2478</v>
      </c>
      <c r="L3223" s="543" t="s">
        <v>2478</v>
      </c>
      <c r="M3223" s="543" t="s">
        <v>2478</v>
      </c>
      <c r="N3223" s="543" t="s">
        <v>2478</v>
      </c>
      <c r="O3223" s="543" t="s">
        <v>2478</v>
      </c>
      <c r="P3223" s="543" t="s">
        <v>2478</v>
      </c>
      <c r="Q3223" s="547">
        <v>45712.708333333336</v>
      </c>
      <c r="R3223" s="543" t="s">
        <v>2478</v>
      </c>
      <c r="S3223" s="543" t="s">
        <v>2478</v>
      </c>
    </row>
    <row r="3224" spans="1:19">
      <c r="A3224" s="540" t="s">
        <v>8126</v>
      </c>
      <c r="B3224" s="541"/>
      <c r="C3224" s="541"/>
      <c r="D3224" s="542" t="s">
        <v>9897</v>
      </c>
      <c r="E3224" s="542" t="s">
        <v>9897</v>
      </c>
      <c r="F3224" s="542" t="s">
        <v>9898</v>
      </c>
      <c r="G3224" s="540" t="s">
        <v>9899</v>
      </c>
      <c r="H3224" s="542" t="s">
        <v>2469</v>
      </c>
      <c r="I3224" s="542" t="s">
        <v>2469</v>
      </c>
      <c r="J3224" s="540" t="s">
        <v>2478</v>
      </c>
      <c r="K3224" s="540" t="s">
        <v>2478</v>
      </c>
      <c r="L3224" s="540" t="s">
        <v>2478</v>
      </c>
      <c r="M3224" s="540" t="s">
        <v>2478</v>
      </c>
      <c r="N3224" s="540" t="s">
        <v>2478</v>
      </c>
      <c r="O3224" s="540" t="s">
        <v>2478</v>
      </c>
      <c r="P3224" s="540" t="s">
        <v>2478</v>
      </c>
      <c r="Q3224" s="546">
        <v>46051.708333333336</v>
      </c>
      <c r="R3224" s="540" t="s">
        <v>2478</v>
      </c>
      <c r="S3224" s="540" t="s">
        <v>2478</v>
      </c>
    </row>
    <row r="3225" spans="1:19">
      <c r="A3225" s="543" t="s">
        <v>8126</v>
      </c>
      <c r="B3225" s="544"/>
      <c r="C3225" s="544"/>
      <c r="D3225" s="545" t="s">
        <v>9900</v>
      </c>
      <c r="E3225" s="545" t="s">
        <v>9900</v>
      </c>
      <c r="F3225" s="545" t="s">
        <v>9901</v>
      </c>
      <c r="G3225" s="543" t="s">
        <v>9902</v>
      </c>
      <c r="H3225" s="545" t="s">
        <v>2469</v>
      </c>
      <c r="I3225" s="545" t="s">
        <v>2469</v>
      </c>
      <c r="J3225" s="543" t="s">
        <v>2478</v>
      </c>
      <c r="K3225" s="543" t="s">
        <v>2478</v>
      </c>
      <c r="L3225" s="543" t="s">
        <v>2478</v>
      </c>
      <c r="M3225" s="543" t="s">
        <v>2478</v>
      </c>
      <c r="N3225" s="543" t="s">
        <v>2478</v>
      </c>
      <c r="O3225" s="543" t="s">
        <v>2478</v>
      </c>
      <c r="P3225" s="543" t="s">
        <v>2478</v>
      </c>
      <c r="Q3225" s="547">
        <v>45750.708333333336</v>
      </c>
      <c r="R3225" s="543" t="s">
        <v>2478</v>
      </c>
      <c r="S3225" s="543" t="s">
        <v>2478</v>
      </c>
    </row>
    <row r="3226" spans="1:19">
      <c r="A3226" s="540" t="s">
        <v>8126</v>
      </c>
      <c r="B3226" s="541"/>
      <c r="C3226" s="541"/>
      <c r="D3226" s="542" t="s">
        <v>9903</v>
      </c>
      <c r="E3226" s="542" t="s">
        <v>9903</v>
      </c>
      <c r="F3226" s="542" t="s">
        <v>9904</v>
      </c>
      <c r="G3226" s="540" t="s">
        <v>9905</v>
      </c>
      <c r="H3226" s="542" t="s">
        <v>2469</v>
      </c>
      <c r="I3226" s="542" t="s">
        <v>2469</v>
      </c>
      <c r="J3226" s="540" t="s">
        <v>2478</v>
      </c>
      <c r="K3226" s="540" t="s">
        <v>2478</v>
      </c>
      <c r="L3226" s="540" t="s">
        <v>2478</v>
      </c>
      <c r="M3226" s="540" t="s">
        <v>2478</v>
      </c>
      <c r="N3226" s="540" t="s">
        <v>2478</v>
      </c>
      <c r="O3226" s="540" t="s">
        <v>2478</v>
      </c>
      <c r="P3226" s="540" t="s">
        <v>2478</v>
      </c>
      <c r="Q3226" s="546">
        <v>45757.708333333336</v>
      </c>
      <c r="R3226" s="540" t="s">
        <v>2478</v>
      </c>
      <c r="S3226" s="540" t="s">
        <v>2478</v>
      </c>
    </row>
    <row r="3227" spans="1:19">
      <c r="A3227" s="543" t="s">
        <v>8126</v>
      </c>
      <c r="B3227" s="544"/>
      <c r="C3227" s="544"/>
      <c r="D3227" s="545" t="s">
        <v>9906</v>
      </c>
      <c r="E3227" s="545" t="s">
        <v>9906</v>
      </c>
      <c r="F3227" s="545" t="s">
        <v>9907</v>
      </c>
      <c r="G3227" s="543" t="s">
        <v>9908</v>
      </c>
      <c r="H3227" s="545" t="s">
        <v>2469</v>
      </c>
      <c r="I3227" s="545" t="s">
        <v>2469</v>
      </c>
      <c r="J3227" s="543" t="s">
        <v>2478</v>
      </c>
      <c r="K3227" s="543" t="s">
        <v>2478</v>
      </c>
      <c r="L3227" s="543" t="s">
        <v>2478</v>
      </c>
      <c r="M3227" s="543" t="s">
        <v>2478</v>
      </c>
      <c r="N3227" s="543" t="s">
        <v>2478</v>
      </c>
      <c r="O3227" s="543" t="s">
        <v>2478</v>
      </c>
      <c r="P3227" s="543" t="s">
        <v>2478</v>
      </c>
      <c r="Q3227" s="547">
        <v>46052.708333333336</v>
      </c>
      <c r="R3227" s="543" t="s">
        <v>2478</v>
      </c>
      <c r="S3227" s="543" t="s">
        <v>2478</v>
      </c>
    </row>
    <row r="3228" spans="1:19">
      <c r="A3228" s="540" t="s">
        <v>8126</v>
      </c>
      <c r="B3228" s="541"/>
      <c r="C3228" s="541"/>
      <c r="D3228" s="542" t="s">
        <v>9909</v>
      </c>
      <c r="E3228" s="542" t="s">
        <v>9909</v>
      </c>
      <c r="F3228" s="542" t="s">
        <v>9910</v>
      </c>
      <c r="G3228" s="540" t="s">
        <v>9911</v>
      </c>
      <c r="H3228" s="542" t="s">
        <v>2469</v>
      </c>
      <c r="I3228" s="542" t="s">
        <v>2469</v>
      </c>
      <c r="J3228" s="540" t="s">
        <v>2478</v>
      </c>
      <c r="K3228" s="540" t="s">
        <v>2478</v>
      </c>
      <c r="L3228" s="540" t="s">
        <v>2478</v>
      </c>
      <c r="M3228" s="540" t="s">
        <v>2478</v>
      </c>
      <c r="N3228" s="540" t="s">
        <v>2478</v>
      </c>
      <c r="O3228" s="540" t="s">
        <v>2478</v>
      </c>
      <c r="P3228" s="540" t="s">
        <v>2478</v>
      </c>
      <c r="Q3228" s="546">
        <v>45757.708333333336</v>
      </c>
      <c r="R3228" s="540" t="s">
        <v>2478</v>
      </c>
      <c r="S3228" s="540" t="s">
        <v>2478</v>
      </c>
    </row>
    <row r="3229" spans="1:19">
      <c r="A3229" s="543" t="s">
        <v>8126</v>
      </c>
      <c r="B3229" s="544"/>
      <c r="C3229" s="544"/>
      <c r="D3229" s="545" t="s">
        <v>9912</v>
      </c>
      <c r="E3229" s="545" t="s">
        <v>9912</v>
      </c>
      <c r="F3229" s="545" t="s">
        <v>9913</v>
      </c>
      <c r="G3229" s="543" t="s">
        <v>9914</v>
      </c>
      <c r="H3229" s="545" t="s">
        <v>2469</v>
      </c>
      <c r="I3229" s="545" t="s">
        <v>2469</v>
      </c>
      <c r="J3229" s="543" t="s">
        <v>2478</v>
      </c>
      <c r="K3229" s="543" t="s">
        <v>2478</v>
      </c>
      <c r="L3229" s="543" t="s">
        <v>2478</v>
      </c>
      <c r="M3229" s="543" t="s">
        <v>2478</v>
      </c>
      <c r="N3229" s="543" t="s">
        <v>2478</v>
      </c>
      <c r="O3229" s="543" t="s">
        <v>2478</v>
      </c>
      <c r="P3229" s="543" t="s">
        <v>2478</v>
      </c>
      <c r="Q3229" s="547">
        <v>45646.708333333336</v>
      </c>
      <c r="R3229" s="543" t="s">
        <v>2478</v>
      </c>
      <c r="S3229" s="543" t="s">
        <v>2478</v>
      </c>
    </row>
    <row r="3230" spans="1:19">
      <c r="A3230" s="540" t="s">
        <v>8126</v>
      </c>
      <c r="B3230" s="541"/>
      <c r="C3230" s="541"/>
      <c r="D3230" s="542" t="s">
        <v>9915</v>
      </c>
      <c r="E3230" s="542" t="s">
        <v>9915</v>
      </c>
      <c r="F3230" s="542" t="s">
        <v>9916</v>
      </c>
      <c r="G3230" s="540" t="s">
        <v>9917</v>
      </c>
      <c r="H3230" s="542" t="s">
        <v>2469</v>
      </c>
      <c r="I3230" s="542" t="s">
        <v>2469</v>
      </c>
      <c r="J3230" s="540" t="s">
        <v>2478</v>
      </c>
      <c r="K3230" s="540" t="s">
        <v>2478</v>
      </c>
      <c r="L3230" s="540" t="s">
        <v>2478</v>
      </c>
      <c r="M3230" s="540" t="s">
        <v>2478</v>
      </c>
      <c r="N3230" s="540" t="s">
        <v>2478</v>
      </c>
      <c r="O3230" s="540" t="s">
        <v>2478</v>
      </c>
      <c r="P3230" s="540" t="s">
        <v>2478</v>
      </c>
      <c r="Q3230" s="546">
        <v>45646.708333333336</v>
      </c>
      <c r="R3230" s="540" t="s">
        <v>2478</v>
      </c>
      <c r="S3230" s="540" t="s">
        <v>2478</v>
      </c>
    </row>
    <row r="3231" spans="1:19">
      <c r="A3231" s="543" t="s">
        <v>8126</v>
      </c>
      <c r="B3231" s="544"/>
      <c r="C3231" s="544"/>
      <c r="D3231" s="545" t="s">
        <v>9918</v>
      </c>
      <c r="E3231" s="545" t="s">
        <v>9918</v>
      </c>
      <c r="F3231" s="545" t="s">
        <v>9919</v>
      </c>
      <c r="G3231" s="543" t="s">
        <v>9920</v>
      </c>
      <c r="H3231" s="545" t="s">
        <v>2469</v>
      </c>
      <c r="I3231" s="545" t="s">
        <v>2469</v>
      </c>
      <c r="J3231" s="543" t="s">
        <v>2478</v>
      </c>
      <c r="K3231" s="543" t="s">
        <v>2478</v>
      </c>
      <c r="L3231" s="543" t="s">
        <v>2478</v>
      </c>
      <c r="M3231" s="543" t="s">
        <v>2478</v>
      </c>
      <c r="N3231" s="543" t="s">
        <v>2478</v>
      </c>
      <c r="O3231" s="543" t="s">
        <v>2478</v>
      </c>
      <c r="P3231" s="543" t="s">
        <v>2478</v>
      </c>
      <c r="Q3231" s="547">
        <v>46052.708333333336</v>
      </c>
      <c r="R3231" s="543" t="s">
        <v>2478</v>
      </c>
      <c r="S3231" s="543" t="s">
        <v>2478</v>
      </c>
    </row>
    <row r="3232" spans="1:19">
      <c r="A3232" s="540" t="s">
        <v>8126</v>
      </c>
      <c r="B3232" s="541"/>
      <c r="C3232" s="541"/>
      <c r="D3232" s="542" t="s">
        <v>9921</v>
      </c>
      <c r="E3232" s="542" t="s">
        <v>9921</v>
      </c>
      <c r="F3232" s="542" t="s">
        <v>9922</v>
      </c>
      <c r="G3232" s="540" t="s">
        <v>9923</v>
      </c>
      <c r="H3232" s="542" t="s">
        <v>2469</v>
      </c>
      <c r="I3232" s="542" t="s">
        <v>2469</v>
      </c>
      <c r="J3232" s="540" t="s">
        <v>2478</v>
      </c>
      <c r="K3232" s="540" t="s">
        <v>2478</v>
      </c>
      <c r="L3232" s="540" t="s">
        <v>2478</v>
      </c>
      <c r="M3232" s="540" t="s">
        <v>2478</v>
      </c>
      <c r="N3232" s="540" t="s">
        <v>2478</v>
      </c>
      <c r="O3232" s="540" t="s">
        <v>2478</v>
      </c>
      <c r="P3232" s="540" t="s">
        <v>2478</v>
      </c>
      <c r="Q3232" s="546">
        <v>45764.708333333336</v>
      </c>
      <c r="R3232" s="540" t="s">
        <v>2478</v>
      </c>
      <c r="S3232" s="540" t="s">
        <v>2478</v>
      </c>
    </row>
    <row r="3233" spans="1:19">
      <c r="A3233" s="543" t="s">
        <v>8126</v>
      </c>
      <c r="B3233" s="545">
        <v>11862</v>
      </c>
      <c r="C3233" s="545">
        <v>679006</v>
      </c>
      <c r="D3233" s="545">
        <v>10163</v>
      </c>
      <c r="E3233" s="545">
        <v>10163</v>
      </c>
      <c r="F3233" s="545" t="s">
        <v>9924</v>
      </c>
      <c r="G3233" s="543" t="s">
        <v>9925</v>
      </c>
      <c r="H3233" s="545" t="s">
        <v>2469</v>
      </c>
      <c r="I3233" s="545" t="s">
        <v>2546</v>
      </c>
      <c r="J3233" s="543" t="s">
        <v>2478</v>
      </c>
      <c r="K3233" s="543" t="s">
        <v>2478</v>
      </c>
      <c r="L3233" s="543" t="s">
        <v>7154</v>
      </c>
      <c r="M3233" s="543" t="s">
        <v>7155</v>
      </c>
      <c r="N3233" s="543" t="s">
        <v>7156</v>
      </c>
      <c r="O3233" s="543" t="s">
        <v>2478</v>
      </c>
      <c r="P3233" s="543" t="s">
        <v>2478</v>
      </c>
      <c r="Q3233" s="543" t="s">
        <v>2478</v>
      </c>
      <c r="R3233" s="547">
        <v>44867</v>
      </c>
      <c r="S3233" s="543" t="s">
        <v>2478</v>
      </c>
    </row>
    <row r="3234" spans="1:19">
      <c r="A3234" s="540" t="s">
        <v>8126</v>
      </c>
      <c r="B3234" s="541"/>
      <c r="C3234" s="541"/>
      <c r="D3234" s="542" t="s">
        <v>9926</v>
      </c>
      <c r="E3234" s="542" t="s">
        <v>9926</v>
      </c>
      <c r="F3234" s="542" t="s">
        <v>9927</v>
      </c>
      <c r="G3234" s="540" t="s">
        <v>9928</v>
      </c>
      <c r="H3234" s="542" t="s">
        <v>2469</v>
      </c>
      <c r="I3234" s="542" t="s">
        <v>2469</v>
      </c>
      <c r="J3234" s="542" t="s">
        <v>7421</v>
      </c>
      <c r="K3234" s="540" t="s">
        <v>2478</v>
      </c>
      <c r="L3234" s="540" t="s">
        <v>2478</v>
      </c>
      <c r="M3234" s="540" t="s">
        <v>2478</v>
      </c>
      <c r="N3234" s="540" t="s">
        <v>2478</v>
      </c>
      <c r="O3234" s="540" t="s">
        <v>2478</v>
      </c>
      <c r="P3234" s="540" t="s">
        <v>2478</v>
      </c>
      <c r="Q3234" s="546">
        <v>46239.708333333336</v>
      </c>
      <c r="R3234" s="540" t="s">
        <v>2478</v>
      </c>
      <c r="S3234" s="540" t="s">
        <v>2478</v>
      </c>
    </row>
    <row r="3235" spans="1:19">
      <c r="A3235" s="543" t="s">
        <v>8126</v>
      </c>
      <c r="B3235" s="544"/>
      <c r="C3235" s="544"/>
      <c r="D3235" s="545" t="s">
        <v>9929</v>
      </c>
      <c r="E3235" s="545" t="s">
        <v>9929</v>
      </c>
      <c r="F3235" s="545" t="s">
        <v>9930</v>
      </c>
      <c r="G3235" s="543" t="s">
        <v>9931</v>
      </c>
      <c r="H3235" s="545" t="s">
        <v>2469</v>
      </c>
      <c r="I3235" s="545" t="s">
        <v>2469</v>
      </c>
      <c r="J3235" s="545" t="s">
        <v>7421</v>
      </c>
      <c r="K3235" s="543" t="s">
        <v>2478</v>
      </c>
      <c r="L3235" s="543" t="s">
        <v>2478</v>
      </c>
      <c r="M3235" s="543" t="s">
        <v>2478</v>
      </c>
      <c r="N3235" s="543" t="s">
        <v>2478</v>
      </c>
      <c r="O3235" s="543" t="s">
        <v>2478</v>
      </c>
      <c r="P3235" s="543" t="s">
        <v>2478</v>
      </c>
      <c r="Q3235" s="547">
        <v>46234.708333333336</v>
      </c>
      <c r="R3235" s="543" t="s">
        <v>2478</v>
      </c>
      <c r="S3235" s="543" t="s">
        <v>2478</v>
      </c>
    </row>
    <row r="3236" spans="1:19">
      <c r="A3236" s="540" t="s">
        <v>8126</v>
      </c>
      <c r="B3236" s="541"/>
      <c r="C3236" s="541"/>
      <c r="D3236" s="542" t="s">
        <v>9932</v>
      </c>
      <c r="E3236" s="542" t="s">
        <v>9932</v>
      </c>
      <c r="F3236" s="542" t="s">
        <v>9933</v>
      </c>
      <c r="G3236" s="540" t="s">
        <v>9934</v>
      </c>
      <c r="H3236" s="542" t="s">
        <v>2469</v>
      </c>
      <c r="I3236" s="542" t="s">
        <v>2469</v>
      </c>
      <c r="J3236" s="542" t="s">
        <v>7421</v>
      </c>
      <c r="K3236" s="540" t="s">
        <v>2478</v>
      </c>
      <c r="L3236" s="540" t="s">
        <v>2478</v>
      </c>
      <c r="M3236" s="540" t="s">
        <v>2478</v>
      </c>
      <c r="N3236" s="540" t="s">
        <v>2478</v>
      </c>
      <c r="O3236" s="540" t="s">
        <v>2478</v>
      </c>
      <c r="P3236" s="540" t="s">
        <v>2478</v>
      </c>
      <c r="Q3236" s="546">
        <v>46629.708333333336</v>
      </c>
      <c r="R3236" s="540" t="s">
        <v>2478</v>
      </c>
      <c r="S3236" s="540" t="s">
        <v>2478</v>
      </c>
    </row>
    <row r="3237" spans="1:19">
      <c r="A3237" s="543" t="s">
        <v>8126</v>
      </c>
      <c r="B3237" s="544"/>
      <c r="C3237" s="544"/>
      <c r="D3237" s="545" t="s">
        <v>9935</v>
      </c>
      <c r="E3237" s="545" t="s">
        <v>9935</v>
      </c>
      <c r="F3237" s="545" t="s">
        <v>9936</v>
      </c>
      <c r="G3237" s="543" t="s">
        <v>9937</v>
      </c>
      <c r="H3237" s="545" t="s">
        <v>2469</v>
      </c>
      <c r="I3237" s="545" t="s">
        <v>2469</v>
      </c>
      <c r="J3237" s="545" t="s">
        <v>7421</v>
      </c>
      <c r="K3237" s="543" t="s">
        <v>2478</v>
      </c>
      <c r="L3237" s="543" t="s">
        <v>2478</v>
      </c>
      <c r="M3237" s="543" t="s">
        <v>2478</v>
      </c>
      <c r="N3237" s="543" t="s">
        <v>2478</v>
      </c>
      <c r="O3237" s="543" t="s">
        <v>2478</v>
      </c>
      <c r="P3237" s="543" t="s">
        <v>2478</v>
      </c>
      <c r="Q3237" s="547">
        <v>46234.708333333336</v>
      </c>
      <c r="R3237" s="543" t="s">
        <v>2478</v>
      </c>
      <c r="S3237" s="543" t="s">
        <v>2478</v>
      </c>
    </row>
    <row r="3238" spans="1:19">
      <c r="A3238" s="540" t="s">
        <v>8126</v>
      </c>
      <c r="B3238" s="541"/>
      <c r="C3238" s="541"/>
      <c r="D3238" s="542" t="s">
        <v>9938</v>
      </c>
      <c r="E3238" s="542" t="s">
        <v>9938</v>
      </c>
      <c r="F3238" s="542" t="s">
        <v>9939</v>
      </c>
      <c r="G3238" s="540" t="s">
        <v>9940</v>
      </c>
      <c r="H3238" s="542" t="s">
        <v>2469</v>
      </c>
      <c r="I3238" s="542" t="s">
        <v>2469</v>
      </c>
      <c r="J3238" s="542" t="s">
        <v>7421</v>
      </c>
      <c r="K3238" s="540" t="s">
        <v>2478</v>
      </c>
      <c r="L3238" s="540" t="s">
        <v>2478</v>
      </c>
      <c r="M3238" s="540" t="s">
        <v>2478</v>
      </c>
      <c r="N3238" s="540" t="s">
        <v>2478</v>
      </c>
      <c r="O3238" s="540" t="s">
        <v>2478</v>
      </c>
      <c r="P3238" s="540" t="s">
        <v>2478</v>
      </c>
      <c r="Q3238" s="546">
        <v>46629.708333333336</v>
      </c>
      <c r="R3238" s="540" t="s">
        <v>2478</v>
      </c>
      <c r="S3238" s="540" t="s">
        <v>2478</v>
      </c>
    </row>
    <row r="3239" spans="1:19">
      <c r="A3239" s="543" t="s">
        <v>8126</v>
      </c>
      <c r="B3239" s="544"/>
      <c r="C3239" s="544"/>
      <c r="D3239" s="545" t="s">
        <v>9941</v>
      </c>
      <c r="E3239" s="545" t="s">
        <v>9941</v>
      </c>
      <c r="F3239" s="545" t="s">
        <v>9942</v>
      </c>
      <c r="G3239" s="543" t="s">
        <v>9943</v>
      </c>
      <c r="H3239" s="545" t="s">
        <v>2469</v>
      </c>
      <c r="I3239" s="545" t="s">
        <v>2469</v>
      </c>
      <c r="J3239" s="545" t="s">
        <v>7421</v>
      </c>
      <c r="K3239" s="543" t="s">
        <v>2478</v>
      </c>
      <c r="L3239" s="543" t="s">
        <v>2478</v>
      </c>
      <c r="M3239" s="543" t="s">
        <v>2478</v>
      </c>
      <c r="N3239" s="543" t="s">
        <v>2478</v>
      </c>
      <c r="O3239" s="543" t="s">
        <v>2478</v>
      </c>
      <c r="P3239" s="543" t="s">
        <v>2478</v>
      </c>
      <c r="Q3239" s="547">
        <v>46234.708333333336</v>
      </c>
      <c r="R3239" s="543" t="s">
        <v>2478</v>
      </c>
      <c r="S3239" s="543" t="s">
        <v>2478</v>
      </c>
    </row>
    <row r="3240" spans="1:19">
      <c r="A3240" s="540" t="s">
        <v>8126</v>
      </c>
      <c r="B3240" s="541"/>
      <c r="C3240" s="541"/>
      <c r="D3240" s="542" t="s">
        <v>9944</v>
      </c>
      <c r="E3240" s="542" t="s">
        <v>9944</v>
      </c>
      <c r="F3240" s="542" t="s">
        <v>9945</v>
      </c>
      <c r="G3240" s="540" t="s">
        <v>9946</v>
      </c>
      <c r="H3240" s="542" t="s">
        <v>2469</v>
      </c>
      <c r="I3240" s="542" t="s">
        <v>2469</v>
      </c>
      <c r="J3240" s="542" t="s">
        <v>7421</v>
      </c>
      <c r="K3240" s="540" t="s">
        <v>2478</v>
      </c>
      <c r="L3240" s="540" t="s">
        <v>2478</v>
      </c>
      <c r="M3240" s="540" t="s">
        <v>2478</v>
      </c>
      <c r="N3240" s="540" t="s">
        <v>2478</v>
      </c>
      <c r="O3240" s="540" t="s">
        <v>2478</v>
      </c>
      <c r="P3240" s="540" t="s">
        <v>2478</v>
      </c>
      <c r="Q3240" s="546">
        <v>46234.708333333336</v>
      </c>
      <c r="R3240" s="540" t="s">
        <v>2478</v>
      </c>
      <c r="S3240" s="540" t="s">
        <v>2478</v>
      </c>
    </row>
    <row r="3241" spans="1:19">
      <c r="A3241" s="543" t="s">
        <v>8126</v>
      </c>
      <c r="B3241" s="544"/>
      <c r="C3241" s="544"/>
      <c r="D3241" s="545" t="s">
        <v>9947</v>
      </c>
      <c r="E3241" s="545" t="s">
        <v>9947</v>
      </c>
      <c r="F3241" s="545" t="s">
        <v>9948</v>
      </c>
      <c r="G3241" s="543" t="s">
        <v>9949</v>
      </c>
      <c r="H3241" s="545" t="s">
        <v>2469</v>
      </c>
      <c r="I3241" s="545" t="s">
        <v>2469</v>
      </c>
      <c r="J3241" s="545" t="s">
        <v>7421</v>
      </c>
      <c r="K3241" s="543" t="s">
        <v>2478</v>
      </c>
      <c r="L3241" s="543" t="s">
        <v>2478</v>
      </c>
      <c r="M3241" s="543" t="s">
        <v>2478</v>
      </c>
      <c r="N3241" s="543" t="s">
        <v>2478</v>
      </c>
      <c r="O3241" s="543" t="s">
        <v>2478</v>
      </c>
      <c r="P3241" s="543" t="s">
        <v>2478</v>
      </c>
      <c r="Q3241" s="547">
        <v>46234.708333333336</v>
      </c>
      <c r="R3241" s="543" t="s">
        <v>2478</v>
      </c>
      <c r="S3241" s="543" t="s">
        <v>2478</v>
      </c>
    </row>
    <row r="3242" spans="1:19">
      <c r="A3242" s="540" t="s">
        <v>8126</v>
      </c>
      <c r="B3242" s="541"/>
      <c r="C3242" s="541"/>
      <c r="D3242" s="542" t="s">
        <v>9950</v>
      </c>
      <c r="E3242" s="542" t="s">
        <v>9950</v>
      </c>
      <c r="F3242" s="542" t="s">
        <v>9951</v>
      </c>
      <c r="G3242" s="540" t="s">
        <v>9952</v>
      </c>
      <c r="H3242" s="542" t="s">
        <v>2469</v>
      </c>
      <c r="I3242" s="542" t="s">
        <v>2469</v>
      </c>
      <c r="J3242" s="542" t="s">
        <v>7421</v>
      </c>
      <c r="K3242" s="540" t="s">
        <v>8859</v>
      </c>
      <c r="L3242" s="540" t="s">
        <v>2478</v>
      </c>
      <c r="M3242" s="540" t="s">
        <v>2478</v>
      </c>
      <c r="N3242" s="540" t="s">
        <v>2478</v>
      </c>
      <c r="O3242" s="540" t="s">
        <v>2478</v>
      </c>
      <c r="P3242" s="540" t="s">
        <v>2478</v>
      </c>
      <c r="Q3242" s="546">
        <v>46059.708333333336</v>
      </c>
      <c r="R3242" s="540" t="s">
        <v>2478</v>
      </c>
      <c r="S3242" s="540" t="s">
        <v>2478</v>
      </c>
    </row>
    <row r="3243" spans="1:19">
      <c r="A3243" s="543" t="s">
        <v>8126</v>
      </c>
      <c r="B3243" s="544"/>
      <c r="C3243" s="544"/>
      <c r="D3243" s="545" t="s">
        <v>9953</v>
      </c>
      <c r="E3243" s="545" t="s">
        <v>9953</v>
      </c>
      <c r="F3243" s="545" t="s">
        <v>9954</v>
      </c>
      <c r="G3243" s="543" t="s">
        <v>9955</v>
      </c>
      <c r="H3243" s="545" t="s">
        <v>2469</v>
      </c>
      <c r="I3243" s="545" t="s">
        <v>2469</v>
      </c>
      <c r="J3243" s="545" t="s">
        <v>7421</v>
      </c>
      <c r="K3243" s="543" t="s">
        <v>8859</v>
      </c>
      <c r="L3243" s="543" t="s">
        <v>2478</v>
      </c>
      <c r="M3243" s="543" t="s">
        <v>2478</v>
      </c>
      <c r="N3243" s="543" t="s">
        <v>2478</v>
      </c>
      <c r="O3243" s="543" t="s">
        <v>2478</v>
      </c>
      <c r="P3243" s="543" t="s">
        <v>2478</v>
      </c>
      <c r="Q3243" s="547">
        <v>46447.708333333336</v>
      </c>
      <c r="R3243" s="543" t="s">
        <v>2478</v>
      </c>
      <c r="S3243" s="543" t="s">
        <v>2478</v>
      </c>
    </row>
    <row r="3244" spans="1:19">
      <c r="A3244" s="540" t="s">
        <v>8126</v>
      </c>
      <c r="B3244" s="541"/>
      <c r="C3244" s="541"/>
      <c r="D3244" s="542" t="s">
        <v>9956</v>
      </c>
      <c r="E3244" s="542" t="s">
        <v>9956</v>
      </c>
      <c r="F3244" s="542" t="s">
        <v>9957</v>
      </c>
      <c r="G3244" s="540" t="s">
        <v>9958</v>
      </c>
      <c r="H3244" s="542" t="s">
        <v>2469</v>
      </c>
      <c r="I3244" s="542" t="s">
        <v>2469</v>
      </c>
      <c r="J3244" s="542" t="s">
        <v>7421</v>
      </c>
      <c r="K3244" s="540" t="s">
        <v>8859</v>
      </c>
      <c r="L3244" s="540" t="s">
        <v>2478</v>
      </c>
      <c r="M3244" s="540" t="s">
        <v>2478</v>
      </c>
      <c r="N3244" s="540" t="s">
        <v>2478</v>
      </c>
      <c r="O3244" s="540" t="s">
        <v>2478</v>
      </c>
      <c r="P3244" s="540" t="s">
        <v>2478</v>
      </c>
      <c r="Q3244" s="546">
        <v>46059.708333333336</v>
      </c>
      <c r="R3244" s="540" t="s">
        <v>2478</v>
      </c>
      <c r="S3244" s="540" t="s">
        <v>2478</v>
      </c>
    </row>
    <row r="3245" spans="1:19">
      <c r="A3245" s="543" t="s">
        <v>8126</v>
      </c>
      <c r="B3245" s="544"/>
      <c r="C3245" s="544"/>
      <c r="D3245" s="545" t="s">
        <v>9959</v>
      </c>
      <c r="E3245" s="545" t="s">
        <v>9959</v>
      </c>
      <c r="F3245" s="545" t="s">
        <v>9960</v>
      </c>
      <c r="G3245" s="543" t="s">
        <v>9961</v>
      </c>
      <c r="H3245" s="545" t="s">
        <v>2469</v>
      </c>
      <c r="I3245" s="545" t="s">
        <v>2469</v>
      </c>
      <c r="J3245" s="545" t="s">
        <v>7421</v>
      </c>
      <c r="K3245" s="543" t="s">
        <v>2478</v>
      </c>
      <c r="L3245" s="543" t="s">
        <v>2478</v>
      </c>
      <c r="M3245" s="543" t="s">
        <v>2478</v>
      </c>
      <c r="N3245" s="543" t="s">
        <v>2478</v>
      </c>
      <c r="O3245" s="543" t="s">
        <v>2478</v>
      </c>
      <c r="P3245" s="543" t="s">
        <v>2478</v>
      </c>
      <c r="Q3245" s="547">
        <v>46234.708333333336</v>
      </c>
      <c r="R3245" s="543" t="s">
        <v>2478</v>
      </c>
      <c r="S3245" s="543" t="s">
        <v>2478</v>
      </c>
    </row>
    <row r="3246" spans="1:19">
      <c r="A3246" s="540" t="s">
        <v>8126</v>
      </c>
      <c r="B3246" s="541"/>
      <c r="C3246" s="541"/>
      <c r="D3246" s="542" t="s">
        <v>9962</v>
      </c>
      <c r="E3246" s="542" t="s">
        <v>9962</v>
      </c>
      <c r="F3246" s="542" t="s">
        <v>9963</v>
      </c>
      <c r="G3246" s="540" t="s">
        <v>9964</v>
      </c>
      <c r="H3246" s="542" t="s">
        <v>2469</v>
      </c>
      <c r="I3246" s="542" t="s">
        <v>2469</v>
      </c>
      <c r="J3246" s="542" t="s">
        <v>7421</v>
      </c>
      <c r="K3246" s="540" t="s">
        <v>2478</v>
      </c>
      <c r="L3246" s="540" t="s">
        <v>2478</v>
      </c>
      <c r="M3246" s="540" t="s">
        <v>2478</v>
      </c>
      <c r="N3246" s="540" t="s">
        <v>2478</v>
      </c>
      <c r="O3246" s="540" t="s">
        <v>2478</v>
      </c>
      <c r="P3246" s="540" t="s">
        <v>2478</v>
      </c>
      <c r="Q3246" s="546">
        <v>46234.708333333336</v>
      </c>
      <c r="R3246" s="540" t="s">
        <v>2478</v>
      </c>
      <c r="S3246" s="540" t="s">
        <v>2478</v>
      </c>
    </row>
    <row r="3247" spans="1:19">
      <c r="A3247" s="543" t="s">
        <v>8126</v>
      </c>
      <c r="B3247" s="544"/>
      <c r="C3247" s="544"/>
      <c r="D3247" s="545" t="s">
        <v>9965</v>
      </c>
      <c r="E3247" s="545" t="s">
        <v>9965</v>
      </c>
      <c r="F3247" s="545" t="s">
        <v>9966</v>
      </c>
      <c r="G3247" s="543" t="s">
        <v>9967</v>
      </c>
      <c r="H3247" s="545" t="s">
        <v>2469</v>
      </c>
      <c r="I3247" s="545" t="s">
        <v>2469</v>
      </c>
      <c r="J3247" s="545" t="s">
        <v>7421</v>
      </c>
      <c r="K3247" s="543" t="s">
        <v>2478</v>
      </c>
      <c r="L3247" s="543" t="s">
        <v>2478</v>
      </c>
      <c r="M3247" s="543" t="s">
        <v>2478</v>
      </c>
      <c r="N3247" s="543" t="s">
        <v>2478</v>
      </c>
      <c r="O3247" s="543" t="s">
        <v>2478</v>
      </c>
      <c r="P3247" s="543" t="s">
        <v>2478</v>
      </c>
      <c r="Q3247" s="547">
        <v>46234.708333333336</v>
      </c>
      <c r="R3247" s="543" t="s">
        <v>2478</v>
      </c>
      <c r="S3247" s="543" t="s">
        <v>2478</v>
      </c>
    </row>
    <row r="3248" spans="1:19">
      <c r="A3248" s="540" t="s">
        <v>8126</v>
      </c>
      <c r="B3248" s="541"/>
      <c r="C3248" s="541"/>
      <c r="D3248" s="542" t="s">
        <v>9968</v>
      </c>
      <c r="E3248" s="542" t="s">
        <v>9968</v>
      </c>
      <c r="F3248" s="542" t="s">
        <v>9969</v>
      </c>
      <c r="G3248" s="540" t="s">
        <v>9970</v>
      </c>
      <c r="H3248" s="542" t="s">
        <v>2469</v>
      </c>
      <c r="I3248" s="542" t="s">
        <v>2469</v>
      </c>
      <c r="J3248" s="542" t="s">
        <v>7421</v>
      </c>
      <c r="K3248" s="540" t="s">
        <v>8859</v>
      </c>
      <c r="L3248" s="540" t="s">
        <v>2478</v>
      </c>
      <c r="M3248" s="540" t="s">
        <v>2478</v>
      </c>
      <c r="N3248" s="540" t="s">
        <v>2478</v>
      </c>
      <c r="O3248" s="540" t="s">
        <v>2478</v>
      </c>
      <c r="P3248" s="540" t="s">
        <v>2478</v>
      </c>
      <c r="Q3248" s="546">
        <v>46059.708333333336</v>
      </c>
      <c r="R3248" s="540" t="s">
        <v>2478</v>
      </c>
      <c r="S3248" s="540" t="s">
        <v>2478</v>
      </c>
    </row>
    <row r="3249" spans="1:19">
      <c r="A3249" s="543" t="s">
        <v>8126</v>
      </c>
      <c r="B3249" s="544"/>
      <c r="C3249" s="544"/>
      <c r="D3249" s="545" t="s">
        <v>9971</v>
      </c>
      <c r="E3249" s="545" t="s">
        <v>9971</v>
      </c>
      <c r="F3249" s="545" t="s">
        <v>9972</v>
      </c>
      <c r="G3249" s="543" t="s">
        <v>9973</v>
      </c>
      <c r="H3249" s="545" t="s">
        <v>2469</v>
      </c>
      <c r="I3249" s="545" t="s">
        <v>2469</v>
      </c>
      <c r="J3249" s="545" t="s">
        <v>7421</v>
      </c>
      <c r="K3249" s="543" t="s">
        <v>2478</v>
      </c>
      <c r="L3249" s="543" t="s">
        <v>2478</v>
      </c>
      <c r="M3249" s="543" t="s">
        <v>2478</v>
      </c>
      <c r="N3249" s="543" t="s">
        <v>2478</v>
      </c>
      <c r="O3249" s="543" t="s">
        <v>2478</v>
      </c>
      <c r="P3249" s="543" t="s">
        <v>2478</v>
      </c>
      <c r="Q3249" s="547">
        <v>46234.708333333336</v>
      </c>
      <c r="R3249" s="543" t="s">
        <v>2478</v>
      </c>
      <c r="S3249" s="543" t="s">
        <v>2478</v>
      </c>
    </row>
    <row r="3250" spans="1:19">
      <c r="A3250" s="540" t="s">
        <v>8126</v>
      </c>
      <c r="B3250" s="541"/>
      <c r="C3250" s="541"/>
      <c r="D3250" s="542" t="s">
        <v>9974</v>
      </c>
      <c r="E3250" s="542" t="s">
        <v>9974</v>
      </c>
      <c r="F3250" s="542" t="s">
        <v>9975</v>
      </c>
      <c r="G3250" s="540" t="s">
        <v>9976</v>
      </c>
      <c r="H3250" s="542" t="s">
        <v>2469</v>
      </c>
      <c r="I3250" s="542" t="s">
        <v>2469</v>
      </c>
      <c r="J3250" s="542" t="s">
        <v>7421</v>
      </c>
      <c r="K3250" s="540" t="s">
        <v>2478</v>
      </c>
      <c r="L3250" s="540" t="s">
        <v>2478</v>
      </c>
      <c r="M3250" s="540" t="s">
        <v>2478</v>
      </c>
      <c r="N3250" s="540" t="s">
        <v>2478</v>
      </c>
      <c r="O3250" s="540" t="s">
        <v>2478</v>
      </c>
      <c r="P3250" s="540" t="s">
        <v>2478</v>
      </c>
      <c r="Q3250" s="546">
        <v>46234.708333333336</v>
      </c>
      <c r="R3250" s="540" t="s">
        <v>2478</v>
      </c>
      <c r="S3250" s="540" t="s">
        <v>2478</v>
      </c>
    </row>
    <row r="3251" spans="1:19">
      <c r="A3251" s="543" t="s">
        <v>8126</v>
      </c>
      <c r="B3251" s="544"/>
      <c r="C3251" s="545" t="s">
        <v>9977</v>
      </c>
      <c r="D3251" s="545">
        <v>30078</v>
      </c>
      <c r="E3251" s="545">
        <v>30078</v>
      </c>
      <c r="F3251" s="545" t="s">
        <v>9978</v>
      </c>
      <c r="G3251" s="543" t="s">
        <v>9979</v>
      </c>
      <c r="H3251" s="545" t="s">
        <v>2546</v>
      </c>
      <c r="I3251" s="544" t="s">
        <v>2478</v>
      </c>
      <c r="J3251" s="543" t="s">
        <v>2478</v>
      </c>
      <c r="K3251" s="543" t="s">
        <v>2478</v>
      </c>
      <c r="L3251" s="543" t="s">
        <v>2478</v>
      </c>
      <c r="M3251" s="543" t="s">
        <v>2478</v>
      </c>
      <c r="N3251" s="543" t="s">
        <v>2478</v>
      </c>
      <c r="O3251" s="543" t="s">
        <v>2478</v>
      </c>
      <c r="P3251" s="543" t="s">
        <v>2478</v>
      </c>
      <c r="Q3251" s="543" t="s">
        <v>2478</v>
      </c>
      <c r="R3251" s="543" t="s">
        <v>2478</v>
      </c>
      <c r="S3251" s="543" t="s">
        <v>2478</v>
      </c>
    </row>
    <row r="3252" spans="1:19">
      <c r="A3252" s="540" t="s">
        <v>8126</v>
      </c>
      <c r="B3252" s="541"/>
      <c r="C3252" s="541"/>
      <c r="D3252" s="542">
        <v>30001</v>
      </c>
      <c r="E3252" s="542">
        <v>30001</v>
      </c>
      <c r="F3252" s="542" t="s">
        <v>9980</v>
      </c>
      <c r="G3252" s="540" t="s">
        <v>9981</v>
      </c>
      <c r="H3252" s="542" t="s">
        <v>2469</v>
      </c>
      <c r="I3252" s="541" t="s">
        <v>2478</v>
      </c>
      <c r="J3252" s="540" t="s">
        <v>2478</v>
      </c>
      <c r="K3252" s="540" t="s">
        <v>2478</v>
      </c>
      <c r="L3252" s="540" t="s">
        <v>2478</v>
      </c>
      <c r="M3252" s="540" t="s">
        <v>2478</v>
      </c>
      <c r="N3252" s="540" t="s">
        <v>2478</v>
      </c>
      <c r="O3252" s="540" t="s">
        <v>2478</v>
      </c>
      <c r="P3252" s="540" t="s">
        <v>2478</v>
      </c>
      <c r="Q3252" s="540" t="s">
        <v>2478</v>
      </c>
      <c r="R3252" s="540" t="s">
        <v>2478</v>
      </c>
      <c r="S3252" s="540" t="s">
        <v>2478</v>
      </c>
    </row>
    <row r="3253" spans="1:19">
      <c r="A3253" s="543" t="s">
        <v>8126</v>
      </c>
      <c r="B3253" s="544"/>
      <c r="C3253" s="544"/>
      <c r="D3253" s="545">
        <v>30002</v>
      </c>
      <c r="E3253" s="545">
        <v>30002</v>
      </c>
      <c r="F3253" s="545" t="s">
        <v>9982</v>
      </c>
      <c r="G3253" s="543" t="s">
        <v>9983</v>
      </c>
      <c r="H3253" s="545" t="s">
        <v>2469</v>
      </c>
      <c r="I3253" s="544" t="s">
        <v>2478</v>
      </c>
      <c r="J3253" s="543" t="s">
        <v>2478</v>
      </c>
      <c r="K3253" s="543" t="s">
        <v>2478</v>
      </c>
      <c r="L3253" s="543" t="s">
        <v>2478</v>
      </c>
      <c r="M3253" s="543" t="s">
        <v>2478</v>
      </c>
      <c r="N3253" s="543" t="s">
        <v>2478</v>
      </c>
      <c r="O3253" s="543" t="s">
        <v>2478</v>
      </c>
      <c r="P3253" s="543" t="s">
        <v>2478</v>
      </c>
      <c r="Q3253" s="543" t="s">
        <v>2478</v>
      </c>
      <c r="R3253" s="543" t="s">
        <v>2478</v>
      </c>
      <c r="S3253" s="543" t="s">
        <v>2478</v>
      </c>
    </row>
    <row r="3254" spans="1:19">
      <c r="A3254" s="540" t="s">
        <v>8126</v>
      </c>
      <c r="B3254" s="541"/>
      <c r="C3254" s="541"/>
      <c r="D3254" s="542">
        <v>30005</v>
      </c>
      <c r="E3254" s="542">
        <v>30005</v>
      </c>
      <c r="F3254" s="542" t="s">
        <v>9984</v>
      </c>
      <c r="G3254" s="540" t="s">
        <v>9985</v>
      </c>
      <c r="H3254" s="542" t="s">
        <v>2546</v>
      </c>
      <c r="I3254" s="542" t="s">
        <v>2469</v>
      </c>
      <c r="J3254" s="540" t="s">
        <v>2478</v>
      </c>
      <c r="K3254" s="540" t="s">
        <v>2478</v>
      </c>
      <c r="L3254" s="540" t="s">
        <v>2478</v>
      </c>
      <c r="M3254" s="540" t="s">
        <v>2478</v>
      </c>
      <c r="N3254" s="540" t="s">
        <v>2478</v>
      </c>
      <c r="O3254" s="540" t="s">
        <v>2478</v>
      </c>
      <c r="P3254" s="540" t="s">
        <v>2478</v>
      </c>
      <c r="Q3254" s="540" t="s">
        <v>2478</v>
      </c>
      <c r="R3254" s="540" t="s">
        <v>2478</v>
      </c>
      <c r="S3254" s="540" t="s">
        <v>2478</v>
      </c>
    </row>
    <row r="3255" spans="1:19">
      <c r="A3255" s="543" t="s">
        <v>8126</v>
      </c>
      <c r="B3255" s="544"/>
      <c r="C3255" s="544"/>
      <c r="D3255" s="545">
        <v>30001</v>
      </c>
      <c r="E3255" s="545">
        <v>30001</v>
      </c>
      <c r="F3255" s="545" t="s">
        <v>9986</v>
      </c>
      <c r="G3255" s="543" t="s">
        <v>9987</v>
      </c>
      <c r="H3255" s="545" t="s">
        <v>3468</v>
      </c>
      <c r="I3255" s="544" t="s">
        <v>2478</v>
      </c>
      <c r="J3255" s="543" t="s">
        <v>2478</v>
      </c>
      <c r="K3255" s="543" t="s">
        <v>2478</v>
      </c>
      <c r="L3255" s="543" t="s">
        <v>2478</v>
      </c>
      <c r="M3255" s="543" t="s">
        <v>2478</v>
      </c>
      <c r="N3255" s="543" t="s">
        <v>2478</v>
      </c>
      <c r="O3255" s="543" t="s">
        <v>2478</v>
      </c>
      <c r="P3255" s="543" t="s">
        <v>2478</v>
      </c>
      <c r="Q3255" s="543" t="s">
        <v>2478</v>
      </c>
      <c r="R3255" s="543" t="s">
        <v>2478</v>
      </c>
      <c r="S3255" s="543" t="s">
        <v>2478</v>
      </c>
    </row>
    <row r="3256" spans="1:19">
      <c r="A3256" s="540" t="s">
        <v>8126</v>
      </c>
      <c r="B3256" s="541"/>
      <c r="C3256" s="541"/>
      <c r="D3256" s="542" t="s">
        <v>9988</v>
      </c>
      <c r="E3256" s="542" t="s">
        <v>9988</v>
      </c>
      <c r="F3256" s="542" t="s">
        <v>9989</v>
      </c>
      <c r="G3256" s="540" t="s">
        <v>9990</v>
      </c>
      <c r="H3256" s="542" t="s">
        <v>3519</v>
      </c>
      <c r="I3256" s="542" t="s">
        <v>2469</v>
      </c>
      <c r="J3256" s="540" t="s">
        <v>2478</v>
      </c>
      <c r="K3256" s="540" t="s">
        <v>2478</v>
      </c>
      <c r="L3256" s="540" t="s">
        <v>2478</v>
      </c>
      <c r="M3256" s="540" t="s">
        <v>2478</v>
      </c>
      <c r="N3256" s="540" t="s">
        <v>2478</v>
      </c>
      <c r="O3256" s="540" t="s">
        <v>2478</v>
      </c>
      <c r="P3256" s="540" t="s">
        <v>2478</v>
      </c>
      <c r="Q3256" s="540" t="s">
        <v>2478</v>
      </c>
      <c r="R3256" s="540" t="s">
        <v>2478</v>
      </c>
      <c r="S3256" s="540" t="s">
        <v>2478</v>
      </c>
    </row>
    <row r="3257" spans="1:19">
      <c r="A3257" s="543" t="s">
        <v>8126</v>
      </c>
      <c r="B3257" s="544"/>
      <c r="C3257" s="544"/>
      <c r="D3257" s="545" t="s">
        <v>9991</v>
      </c>
      <c r="E3257" s="545" t="s">
        <v>9991</v>
      </c>
      <c r="F3257" s="545" t="s">
        <v>9992</v>
      </c>
      <c r="G3257" s="543" t="s">
        <v>9993</v>
      </c>
      <c r="H3257" s="545" t="s">
        <v>2546</v>
      </c>
      <c r="I3257" s="545" t="s">
        <v>2546</v>
      </c>
      <c r="J3257" s="543" t="s">
        <v>2478</v>
      </c>
      <c r="K3257" s="543" t="s">
        <v>2478</v>
      </c>
      <c r="L3257" s="543" t="s">
        <v>2478</v>
      </c>
      <c r="M3257" s="543" t="s">
        <v>2478</v>
      </c>
      <c r="N3257" s="543" t="s">
        <v>2478</v>
      </c>
      <c r="O3257" s="543" t="s">
        <v>2478</v>
      </c>
      <c r="P3257" s="543" t="s">
        <v>2478</v>
      </c>
      <c r="Q3257" s="543" t="s">
        <v>2478</v>
      </c>
      <c r="R3257" s="543" t="s">
        <v>2478</v>
      </c>
      <c r="S3257" s="543" t="s">
        <v>2478</v>
      </c>
    </row>
    <row r="3258" spans="1:19">
      <c r="A3258" s="540" t="s">
        <v>8126</v>
      </c>
      <c r="B3258" s="541"/>
      <c r="C3258" s="541"/>
      <c r="D3258" s="542" t="s">
        <v>9994</v>
      </c>
      <c r="E3258" s="542" t="s">
        <v>9994</v>
      </c>
      <c r="F3258" s="542" t="s">
        <v>9995</v>
      </c>
      <c r="G3258" s="540" t="s">
        <v>9996</v>
      </c>
      <c r="H3258" s="542" t="s">
        <v>2546</v>
      </c>
      <c r="I3258" s="542" t="s">
        <v>2469</v>
      </c>
      <c r="J3258" s="540" t="s">
        <v>2478</v>
      </c>
      <c r="K3258" s="540" t="s">
        <v>2478</v>
      </c>
      <c r="L3258" s="540" t="s">
        <v>2478</v>
      </c>
      <c r="M3258" s="540" t="s">
        <v>2478</v>
      </c>
      <c r="N3258" s="540" t="s">
        <v>2478</v>
      </c>
      <c r="O3258" s="540" t="s">
        <v>2478</v>
      </c>
      <c r="P3258" s="540" t="s">
        <v>2478</v>
      </c>
      <c r="Q3258" s="540" t="s">
        <v>2478</v>
      </c>
      <c r="R3258" s="540" t="s">
        <v>2478</v>
      </c>
      <c r="S3258" s="540" t="s">
        <v>2478</v>
      </c>
    </row>
    <row r="3259" spans="1:19">
      <c r="A3259" s="543" t="s">
        <v>8126</v>
      </c>
      <c r="B3259" s="544"/>
      <c r="C3259" s="544"/>
      <c r="D3259" s="545" t="s">
        <v>9997</v>
      </c>
      <c r="E3259" s="545" t="s">
        <v>9997</v>
      </c>
      <c r="F3259" s="545" t="s">
        <v>9998</v>
      </c>
      <c r="G3259" s="543" t="s">
        <v>9999</v>
      </c>
      <c r="H3259" s="545" t="s">
        <v>2546</v>
      </c>
      <c r="I3259" s="545" t="s">
        <v>2469</v>
      </c>
      <c r="J3259" s="543" t="s">
        <v>2478</v>
      </c>
      <c r="K3259" s="543" t="s">
        <v>2478</v>
      </c>
      <c r="L3259" s="543" t="s">
        <v>2478</v>
      </c>
      <c r="M3259" s="543" t="s">
        <v>2478</v>
      </c>
      <c r="N3259" s="543" t="s">
        <v>2478</v>
      </c>
      <c r="O3259" s="543" t="s">
        <v>2478</v>
      </c>
      <c r="P3259" s="543" t="s">
        <v>2478</v>
      </c>
      <c r="Q3259" s="543" t="s">
        <v>2478</v>
      </c>
      <c r="R3259" s="543" t="s">
        <v>2478</v>
      </c>
      <c r="S3259" s="543" t="s">
        <v>2478</v>
      </c>
    </row>
    <row r="3260" spans="1:19">
      <c r="A3260" s="540" t="s">
        <v>8126</v>
      </c>
      <c r="B3260" s="541"/>
      <c r="C3260" s="541"/>
      <c r="D3260" s="542">
        <v>30075</v>
      </c>
      <c r="E3260" s="542">
        <v>30075</v>
      </c>
      <c r="F3260" s="542" t="s">
        <v>10000</v>
      </c>
      <c r="G3260" s="540" t="s">
        <v>10001</v>
      </c>
      <c r="H3260" s="542" t="s">
        <v>2546</v>
      </c>
      <c r="I3260" s="541" t="s">
        <v>2478</v>
      </c>
      <c r="J3260" s="540" t="s">
        <v>2478</v>
      </c>
      <c r="K3260" s="540" t="s">
        <v>2478</v>
      </c>
      <c r="L3260" s="540" t="s">
        <v>2478</v>
      </c>
      <c r="M3260" s="540" t="s">
        <v>2478</v>
      </c>
      <c r="N3260" s="540" t="s">
        <v>2478</v>
      </c>
      <c r="O3260" s="540" t="s">
        <v>2478</v>
      </c>
      <c r="P3260" s="540" t="s">
        <v>2478</v>
      </c>
      <c r="Q3260" s="540" t="s">
        <v>2478</v>
      </c>
      <c r="R3260" s="540" t="s">
        <v>2478</v>
      </c>
      <c r="S3260" s="540" t="s">
        <v>2478</v>
      </c>
    </row>
    <row r="3261" spans="1:19">
      <c r="A3261" s="543" t="s">
        <v>8126</v>
      </c>
      <c r="B3261" s="544"/>
      <c r="C3261" s="544"/>
      <c r="D3261" s="545">
        <v>30005</v>
      </c>
      <c r="E3261" s="545" t="s">
        <v>10002</v>
      </c>
      <c r="F3261" s="545" t="s">
        <v>10003</v>
      </c>
      <c r="G3261" s="543" t="s">
        <v>10004</v>
      </c>
      <c r="H3261" s="545" t="s">
        <v>2546</v>
      </c>
      <c r="I3261" s="545" t="s">
        <v>2469</v>
      </c>
      <c r="J3261" s="543" t="s">
        <v>2478</v>
      </c>
      <c r="K3261" s="543" t="s">
        <v>2478</v>
      </c>
      <c r="L3261" s="543" t="s">
        <v>2478</v>
      </c>
      <c r="M3261" s="543" t="s">
        <v>2478</v>
      </c>
      <c r="N3261" s="543" t="s">
        <v>2478</v>
      </c>
      <c r="O3261" s="547">
        <v>45050.333333333336</v>
      </c>
      <c r="P3261" s="547">
        <v>45050.333333333336</v>
      </c>
      <c r="Q3261" s="543" t="s">
        <v>2478</v>
      </c>
      <c r="R3261" s="543" t="s">
        <v>2478</v>
      </c>
      <c r="S3261" s="543" t="s">
        <v>2478</v>
      </c>
    </row>
    <row r="3262" spans="1:19">
      <c r="A3262" s="540" t="s">
        <v>8126</v>
      </c>
      <c r="B3262" s="542">
        <v>1294</v>
      </c>
      <c r="C3262" s="542">
        <v>83182</v>
      </c>
      <c r="D3262" s="542">
        <v>90102</v>
      </c>
      <c r="E3262" s="542">
        <v>90102</v>
      </c>
      <c r="F3262" s="542" t="s">
        <v>10005</v>
      </c>
      <c r="G3262" s="540" t="s">
        <v>10006</v>
      </c>
      <c r="H3262" s="542" t="s">
        <v>2546</v>
      </c>
      <c r="I3262" s="541" t="s">
        <v>2478</v>
      </c>
      <c r="J3262" s="540" t="s">
        <v>2478</v>
      </c>
      <c r="K3262" s="540" t="s">
        <v>2478</v>
      </c>
      <c r="L3262" s="540" t="s">
        <v>2546</v>
      </c>
      <c r="M3262" s="540" t="s">
        <v>6209</v>
      </c>
      <c r="N3262" s="540" t="s">
        <v>2210</v>
      </c>
      <c r="O3262" s="540" t="s">
        <v>2478</v>
      </c>
      <c r="P3262" s="540" t="s">
        <v>2478</v>
      </c>
      <c r="Q3262" s="540" t="s">
        <v>2478</v>
      </c>
      <c r="R3262" s="540" t="s">
        <v>2478</v>
      </c>
      <c r="S3262" s="546">
        <v>43866.533356481479</v>
      </c>
    </row>
    <row r="3263" spans="1:19">
      <c r="A3263" s="543" t="s">
        <v>10007</v>
      </c>
      <c r="B3263" s="544"/>
      <c r="C3263" s="544"/>
      <c r="D3263" s="545">
        <v>80002</v>
      </c>
      <c r="E3263" s="545">
        <v>80002</v>
      </c>
      <c r="F3263" s="545" t="s">
        <v>10008</v>
      </c>
      <c r="G3263" s="543" t="s">
        <v>10009</v>
      </c>
      <c r="H3263" s="545" t="s">
        <v>2546</v>
      </c>
      <c r="I3263" s="544" t="s">
        <v>2478</v>
      </c>
      <c r="J3263" s="543" t="s">
        <v>2478</v>
      </c>
      <c r="K3263" s="543" t="s">
        <v>2478</v>
      </c>
      <c r="L3263" s="543" t="s">
        <v>2478</v>
      </c>
      <c r="M3263" s="543" t="s">
        <v>2478</v>
      </c>
      <c r="N3263" s="543" t="s">
        <v>2478</v>
      </c>
      <c r="O3263" s="543" t="s">
        <v>2478</v>
      </c>
      <c r="P3263" s="543" t="s">
        <v>2478</v>
      </c>
      <c r="Q3263" s="543" t="s">
        <v>2478</v>
      </c>
      <c r="R3263" s="543" t="s">
        <v>2478</v>
      </c>
      <c r="S3263" s="543" t="s">
        <v>2478</v>
      </c>
    </row>
    <row r="3264" spans="1:19">
      <c r="A3264" s="540" t="s">
        <v>10007</v>
      </c>
      <c r="B3264" s="541"/>
      <c r="C3264" s="541"/>
      <c r="D3264" s="541"/>
      <c r="E3264" s="541"/>
      <c r="F3264" s="542" t="s">
        <v>10010</v>
      </c>
      <c r="G3264" s="540" t="s">
        <v>10011</v>
      </c>
      <c r="H3264" s="542" t="s">
        <v>2469</v>
      </c>
      <c r="I3264" s="541" t="s">
        <v>2478</v>
      </c>
      <c r="J3264" s="540" t="s">
        <v>2478</v>
      </c>
      <c r="K3264" s="540" t="s">
        <v>2478</v>
      </c>
      <c r="L3264" s="540" t="s">
        <v>2478</v>
      </c>
      <c r="M3264" s="540" t="s">
        <v>2478</v>
      </c>
      <c r="N3264" s="540" t="s">
        <v>2478</v>
      </c>
      <c r="O3264" s="540" t="s">
        <v>2478</v>
      </c>
      <c r="P3264" s="540" t="s">
        <v>2478</v>
      </c>
      <c r="Q3264" s="540" t="s">
        <v>2478</v>
      </c>
      <c r="R3264" s="540" t="s">
        <v>2478</v>
      </c>
      <c r="S3264" s="540" t="s">
        <v>2478</v>
      </c>
    </row>
    <row r="3265" spans="1:19">
      <c r="A3265" s="543" t="s">
        <v>10007</v>
      </c>
      <c r="B3265" s="544"/>
      <c r="C3265" s="544"/>
      <c r="D3265" s="545">
        <v>50000</v>
      </c>
      <c r="E3265" s="544"/>
      <c r="F3265" s="545" t="s">
        <v>10012</v>
      </c>
      <c r="G3265" s="543" t="s">
        <v>10013</v>
      </c>
      <c r="H3265" s="545" t="s">
        <v>3468</v>
      </c>
      <c r="I3265" s="545" t="s">
        <v>2546</v>
      </c>
      <c r="J3265" s="543" t="s">
        <v>2478</v>
      </c>
      <c r="K3265" s="543" t="s">
        <v>2478</v>
      </c>
      <c r="L3265" s="543" t="s">
        <v>2478</v>
      </c>
      <c r="M3265" s="543" t="s">
        <v>2478</v>
      </c>
      <c r="N3265" s="543" t="s">
        <v>2478</v>
      </c>
      <c r="O3265" s="543" t="s">
        <v>2478</v>
      </c>
      <c r="P3265" s="543" t="s">
        <v>2478</v>
      </c>
      <c r="Q3265" s="543" t="s">
        <v>2478</v>
      </c>
      <c r="R3265" s="543" t="s">
        <v>2478</v>
      </c>
      <c r="S3265" s="543" t="s">
        <v>2478</v>
      </c>
    </row>
    <row r="3266" spans="1:19">
      <c r="A3266" s="540" t="s">
        <v>10007</v>
      </c>
      <c r="B3266" s="541"/>
      <c r="C3266" s="541"/>
      <c r="D3266" s="542">
        <v>50000</v>
      </c>
      <c r="E3266" s="541"/>
      <c r="F3266" s="542" t="s">
        <v>10014</v>
      </c>
      <c r="G3266" s="540" t="s">
        <v>10015</v>
      </c>
      <c r="H3266" s="542" t="s">
        <v>3468</v>
      </c>
      <c r="I3266" s="542" t="s">
        <v>2546</v>
      </c>
      <c r="J3266" s="540" t="s">
        <v>2478</v>
      </c>
      <c r="K3266" s="540" t="s">
        <v>2478</v>
      </c>
      <c r="L3266" s="540" t="s">
        <v>2478</v>
      </c>
      <c r="M3266" s="540" t="s">
        <v>2478</v>
      </c>
      <c r="N3266" s="540" t="s">
        <v>2478</v>
      </c>
      <c r="O3266" s="540" t="s">
        <v>2478</v>
      </c>
      <c r="P3266" s="540" t="s">
        <v>2478</v>
      </c>
      <c r="Q3266" s="540" t="s">
        <v>2478</v>
      </c>
      <c r="R3266" s="540" t="s">
        <v>2478</v>
      </c>
      <c r="S3266" s="540" t="s">
        <v>2478</v>
      </c>
    </row>
    <row r="3267" spans="1:19">
      <c r="A3267" s="543" t="s">
        <v>10007</v>
      </c>
      <c r="B3267" s="544"/>
      <c r="C3267" s="544"/>
      <c r="D3267" s="545">
        <v>50000</v>
      </c>
      <c r="E3267" s="544"/>
      <c r="F3267" s="545" t="s">
        <v>10016</v>
      </c>
      <c r="G3267" s="543" t="s">
        <v>10017</v>
      </c>
      <c r="H3267" s="545" t="s">
        <v>3468</v>
      </c>
      <c r="I3267" s="545" t="s">
        <v>2546</v>
      </c>
      <c r="J3267" s="543" t="s">
        <v>2478</v>
      </c>
      <c r="K3267" s="543" t="s">
        <v>2478</v>
      </c>
      <c r="L3267" s="543" t="s">
        <v>2478</v>
      </c>
      <c r="M3267" s="543" t="s">
        <v>2478</v>
      </c>
      <c r="N3267" s="543" t="s">
        <v>2478</v>
      </c>
      <c r="O3267" s="543" t="s">
        <v>2478</v>
      </c>
      <c r="P3267" s="543" t="s">
        <v>2478</v>
      </c>
      <c r="Q3267" s="543" t="s">
        <v>2478</v>
      </c>
      <c r="R3267" s="543" t="s">
        <v>2478</v>
      </c>
      <c r="S3267" s="543" t="s">
        <v>2478</v>
      </c>
    </row>
    <row r="3268" spans="1:19">
      <c r="A3268" s="540" t="s">
        <v>10007</v>
      </c>
      <c r="B3268" s="541"/>
      <c r="C3268" s="541"/>
      <c r="D3268" s="542">
        <v>50000</v>
      </c>
      <c r="E3268" s="541"/>
      <c r="F3268" s="542" t="s">
        <v>10018</v>
      </c>
      <c r="G3268" s="540" t="s">
        <v>10019</v>
      </c>
      <c r="H3268" s="542" t="s">
        <v>3468</v>
      </c>
      <c r="I3268" s="542" t="s">
        <v>2546</v>
      </c>
      <c r="J3268" s="540" t="s">
        <v>2478</v>
      </c>
      <c r="K3268" s="540" t="s">
        <v>2478</v>
      </c>
      <c r="L3268" s="540" t="s">
        <v>2478</v>
      </c>
      <c r="M3268" s="540" t="s">
        <v>2478</v>
      </c>
      <c r="N3268" s="540" t="s">
        <v>2478</v>
      </c>
      <c r="O3268" s="540" t="s">
        <v>2478</v>
      </c>
      <c r="P3268" s="540" t="s">
        <v>2478</v>
      </c>
      <c r="Q3268" s="540" t="s">
        <v>2478</v>
      </c>
      <c r="R3268" s="540" t="s">
        <v>2478</v>
      </c>
      <c r="S3268" s="540" t="s">
        <v>2478</v>
      </c>
    </row>
    <row r="3269" spans="1:19">
      <c r="A3269" s="543" t="s">
        <v>10007</v>
      </c>
      <c r="B3269" s="544"/>
      <c r="C3269" s="544"/>
      <c r="D3269" s="545">
        <v>50000</v>
      </c>
      <c r="E3269" s="544"/>
      <c r="F3269" s="545" t="s">
        <v>10020</v>
      </c>
      <c r="G3269" s="543" t="s">
        <v>10021</v>
      </c>
      <c r="H3269" s="545" t="s">
        <v>3468</v>
      </c>
      <c r="I3269" s="545" t="s">
        <v>2546</v>
      </c>
      <c r="J3269" s="543" t="s">
        <v>2478</v>
      </c>
      <c r="K3269" s="543" t="s">
        <v>2478</v>
      </c>
      <c r="L3269" s="543" t="s">
        <v>2478</v>
      </c>
      <c r="M3269" s="543" t="s">
        <v>2478</v>
      </c>
      <c r="N3269" s="543" t="s">
        <v>2478</v>
      </c>
      <c r="O3269" s="543" t="s">
        <v>2478</v>
      </c>
      <c r="P3269" s="543" t="s">
        <v>2478</v>
      </c>
      <c r="Q3269" s="543" t="s">
        <v>2478</v>
      </c>
      <c r="R3269" s="543" t="s">
        <v>2478</v>
      </c>
      <c r="S3269" s="543" t="s">
        <v>2478</v>
      </c>
    </row>
    <row r="3270" spans="1:19">
      <c r="A3270" s="540" t="s">
        <v>10007</v>
      </c>
      <c r="B3270" s="542">
        <v>10539</v>
      </c>
      <c r="C3270" s="542">
        <v>542688</v>
      </c>
      <c r="D3270" s="542">
        <v>50000</v>
      </c>
      <c r="E3270" s="542" t="s">
        <v>10022</v>
      </c>
      <c r="F3270" s="542" t="s">
        <v>10023</v>
      </c>
      <c r="G3270" s="540" t="s">
        <v>10024</v>
      </c>
      <c r="H3270" s="542" t="s">
        <v>2546</v>
      </c>
      <c r="I3270" s="542" t="s">
        <v>2546</v>
      </c>
      <c r="J3270" s="540" t="s">
        <v>2478</v>
      </c>
      <c r="K3270" s="540" t="s">
        <v>2478</v>
      </c>
      <c r="L3270" s="540" t="s">
        <v>2546</v>
      </c>
      <c r="M3270" s="540" t="s">
        <v>6209</v>
      </c>
      <c r="N3270" s="540" t="s">
        <v>2210</v>
      </c>
      <c r="O3270" s="540" t="s">
        <v>2478</v>
      </c>
      <c r="P3270" s="540" t="s">
        <v>2478</v>
      </c>
      <c r="Q3270" s="546">
        <v>44628.708333333336</v>
      </c>
      <c r="R3270" s="546">
        <v>44628</v>
      </c>
      <c r="S3270" s="546">
        <v>44686.530312499999</v>
      </c>
    </row>
    <row r="3271" spans="1:19">
      <c r="A3271" s="543" t="s">
        <v>10007</v>
      </c>
      <c r="B3271" s="545">
        <v>10499</v>
      </c>
      <c r="C3271" s="545">
        <v>542690</v>
      </c>
      <c r="D3271" s="545">
        <v>50000</v>
      </c>
      <c r="E3271" s="545" t="s">
        <v>10025</v>
      </c>
      <c r="F3271" s="545" t="s">
        <v>10026</v>
      </c>
      <c r="G3271" s="543" t="s">
        <v>10027</v>
      </c>
      <c r="H3271" s="545" t="s">
        <v>2546</v>
      </c>
      <c r="I3271" s="545" t="s">
        <v>2546</v>
      </c>
      <c r="J3271" s="543" t="s">
        <v>2478</v>
      </c>
      <c r="K3271" s="543" t="s">
        <v>2478</v>
      </c>
      <c r="L3271" s="543" t="s">
        <v>2546</v>
      </c>
      <c r="M3271" s="543" t="s">
        <v>6209</v>
      </c>
      <c r="N3271" s="543" t="s">
        <v>2210</v>
      </c>
      <c r="O3271" s="543" t="s">
        <v>2478</v>
      </c>
      <c r="P3271" s="543" t="s">
        <v>2478</v>
      </c>
      <c r="Q3271" s="547">
        <v>44596.708333333336</v>
      </c>
      <c r="R3271" s="547">
        <v>44596</v>
      </c>
      <c r="S3271" s="547">
        <v>44686.472141203703</v>
      </c>
    </row>
    <row r="3272" spans="1:19">
      <c r="A3272" s="540" t="s">
        <v>10007</v>
      </c>
      <c r="B3272" s="542">
        <v>10515</v>
      </c>
      <c r="C3272" s="542">
        <v>542517</v>
      </c>
      <c r="D3272" s="542">
        <v>50000</v>
      </c>
      <c r="E3272" s="542" t="s">
        <v>10028</v>
      </c>
      <c r="F3272" s="542" t="s">
        <v>10029</v>
      </c>
      <c r="G3272" s="540" t="s">
        <v>10030</v>
      </c>
      <c r="H3272" s="542" t="s">
        <v>2546</v>
      </c>
      <c r="I3272" s="542" t="s">
        <v>2546</v>
      </c>
      <c r="J3272" s="540" t="s">
        <v>2478</v>
      </c>
      <c r="K3272" s="540" t="s">
        <v>2478</v>
      </c>
      <c r="L3272" s="540" t="s">
        <v>2546</v>
      </c>
      <c r="M3272" s="540" t="s">
        <v>6209</v>
      </c>
      <c r="N3272" s="540" t="s">
        <v>2210</v>
      </c>
      <c r="O3272" s="540" t="s">
        <v>2478</v>
      </c>
      <c r="P3272" s="540" t="s">
        <v>2478</v>
      </c>
      <c r="Q3272" s="546">
        <v>44628.708333333336</v>
      </c>
      <c r="R3272" s="546">
        <v>44628</v>
      </c>
      <c r="S3272" s="546">
        <v>44701.503750000003</v>
      </c>
    </row>
    <row r="3273" spans="1:19">
      <c r="A3273" s="543" t="s">
        <v>10007</v>
      </c>
      <c r="B3273" s="545">
        <v>10521</v>
      </c>
      <c r="C3273" s="545">
        <v>542687</v>
      </c>
      <c r="D3273" s="545">
        <v>50000</v>
      </c>
      <c r="E3273" s="545" t="s">
        <v>10031</v>
      </c>
      <c r="F3273" s="545" t="s">
        <v>10032</v>
      </c>
      <c r="G3273" s="543" t="s">
        <v>10033</v>
      </c>
      <c r="H3273" s="545" t="s">
        <v>2546</v>
      </c>
      <c r="I3273" s="545" t="s">
        <v>2546</v>
      </c>
      <c r="J3273" s="543" t="s">
        <v>2478</v>
      </c>
      <c r="K3273" s="543" t="s">
        <v>2478</v>
      </c>
      <c r="L3273" s="543" t="s">
        <v>2546</v>
      </c>
      <c r="M3273" s="543" t="s">
        <v>6209</v>
      </c>
      <c r="N3273" s="543" t="s">
        <v>2210</v>
      </c>
      <c r="O3273" s="543" t="s">
        <v>2478</v>
      </c>
      <c r="P3273" s="543" t="s">
        <v>2478</v>
      </c>
      <c r="Q3273" s="547">
        <v>44628.708333333336</v>
      </c>
      <c r="R3273" s="547">
        <v>44628</v>
      </c>
      <c r="S3273" s="547">
        <v>44701.503750000003</v>
      </c>
    </row>
    <row r="3274" spans="1:19">
      <c r="A3274" s="540" t="s">
        <v>10007</v>
      </c>
      <c r="B3274" s="542">
        <v>10538</v>
      </c>
      <c r="C3274" s="542">
        <v>542756</v>
      </c>
      <c r="D3274" s="542">
        <v>50000</v>
      </c>
      <c r="E3274" s="542" t="s">
        <v>10034</v>
      </c>
      <c r="F3274" s="542" t="s">
        <v>10035</v>
      </c>
      <c r="G3274" s="540" t="s">
        <v>10036</v>
      </c>
      <c r="H3274" s="542" t="s">
        <v>2546</v>
      </c>
      <c r="I3274" s="542" t="s">
        <v>2546</v>
      </c>
      <c r="J3274" s="540" t="s">
        <v>2478</v>
      </c>
      <c r="K3274" s="540" t="s">
        <v>2478</v>
      </c>
      <c r="L3274" s="540" t="s">
        <v>2546</v>
      </c>
      <c r="M3274" s="540" t="s">
        <v>6209</v>
      </c>
      <c r="N3274" s="540" t="s">
        <v>2210</v>
      </c>
      <c r="O3274" s="540" t="s">
        <v>2478</v>
      </c>
      <c r="P3274" s="540" t="s">
        <v>2478</v>
      </c>
      <c r="Q3274" s="546">
        <v>44628.708333333336</v>
      </c>
      <c r="R3274" s="546">
        <v>44628</v>
      </c>
      <c r="S3274" s="546">
        <v>44707.474826388891</v>
      </c>
    </row>
    <row r="3275" spans="1:19">
      <c r="A3275" s="543" t="s">
        <v>10007</v>
      </c>
      <c r="B3275" s="545">
        <v>10884</v>
      </c>
      <c r="C3275" s="545">
        <v>659623</v>
      </c>
      <c r="D3275" s="545">
        <v>50000</v>
      </c>
      <c r="E3275" s="545" t="s">
        <v>10037</v>
      </c>
      <c r="F3275" s="545" t="s">
        <v>10038</v>
      </c>
      <c r="G3275" s="543" t="s">
        <v>10039</v>
      </c>
      <c r="H3275" s="545" t="s">
        <v>2546</v>
      </c>
      <c r="I3275" s="545" t="s">
        <v>2546</v>
      </c>
      <c r="J3275" s="543" t="s">
        <v>2478</v>
      </c>
      <c r="K3275" s="543" t="s">
        <v>2478</v>
      </c>
      <c r="L3275" s="543" t="s">
        <v>2546</v>
      </c>
      <c r="M3275" s="543" t="s">
        <v>6209</v>
      </c>
      <c r="N3275" s="543" t="s">
        <v>2210</v>
      </c>
      <c r="O3275" s="543" t="s">
        <v>2478</v>
      </c>
      <c r="P3275" s="543" t="s">
        <v>2478</v>
      </c>
      <c r="Q3275" s="547">
        <v>44748.708333333336</v>
      </c>
      <c r="R3275" s="547">
        <v>44749</v>
      </c>
      <c r="S3275" s="547">
        <v>44922.495069444441</v>
      </c>
    </row>
    <row r="3276" spans="1:19">
      <c r="A3276" s="540" t="s">
        <v>10007</v>
      </c>
      <c r="B3276" s="542">
        <v>11097</v>
      </c>
      <c r="C3276" s="542">
        <v>660437</v>
      </c>
      <c r="D3276" s="542">
        <v>50000</v>
      </c>
      <c r="E3276" s="542" t="s">
        <v>10040</v>
      </c>
      <c r="F3276" s="542" t="s">
        <v>10041</v>
      </c>
      <c r="G3276" s="540" t="s">
        <v>10042</v>
      </c>
      <c r="H3276" s="542" t="s">
        <v>2546</v>
      </c>
      <c r="I3276" s="542" t="s">
        <v>2546</v>
      </c>
      <c r="J3276" s="540" t="s">
        <v>2478</v>
      </c>
      <c r="K3276" s="540" t="s">
        <v>2478</v>
      </c>
      <c r="L3276" s="540" t="s">
        <v>2546</v>
      </c>
      <c r="M3276" s="540" t="s">
        <v>6209</v>
      </c>
      <c r="N3276" s="540" t="s">
        <v>2210</v>
      </c>
      <c r="O3276" s="540" t="s">
        <v>2478</v>
      </c>
      <c r="P3276" s="540" t="s">
        <v>2478</v>
      </c>
      <c r="Q3276" s="546">
        <v>44771.708333333336</v>
      </c>
      <c r="R3276" s="546">
        <v>44771</v>
      </c>
      <c r="S3276" s="546">
        <v>44950.551655092589</v>
      </c>
    </row>
    <row r="3277" spans="1:19">
      <c r="A3277" s="543" t="s">
        <v>10007</v>
      </c>
      <c r="B3277" s="545">
        <v>10857</v>
      </c>
      <c r="C3277" s="545">
        <v>660239</v>
      </c>
      <c r="D3277" s="545">
        <v>50000</v>
      </c>
      <c r="E3277" s="545" t="s">
        <v>10043</v>
      </c>
      <c r="F3277" s="545" t="s">
        <v>10044</v>
      </c>
      <c r="G3277" s="543" t="s">
        <v>10045</v>
      </c>
      <c r="H3277" s="545" t="s">
        <v>2546</v>
      </c>
      <c r="I3277" s="545" t="s">
        <v>2546</v>
      </c>
      <c r="J3277" s="543" t="s">
        <v>2478</v>
      </c>
      <c r="K3277" s="543" t="s">
        <v>2478</v>
      </c>
      <c r="L3277" s="543" t="s">
        <v>2546</v>
      </c>
      <c r="M3277" s="543" t="s">
        <v>6209</v>
      </c>
      <c r="N3277" s="543" t="s">
        <v>2210</v>
      </c>
      <c r="O3277" s="543" t="s">
        <v>2478</v>
      </c>
      <c r="P3277" s="543" t="s">
        <v>2478</v>
      </c>
      <c r="Q3277" s="547">
        <v>44743.708333333336</v>
      </c>
      <c r="R3277" s="547">
        <v>44749</v>
      </c>
      <c r="S3277" s="547">
        <v>44797.437210648146</v>
      </c>
    </row>
    <row r="3278" spans="1:19">
      <c r="A3278" s="540" t="s">
        <v>10007</v>
      </c>
      <c r="B3278" s="542">
        <v>10876</v>
      </c>
      <c r="C3278" s="542">
        <v>659715</v>
      </c>
      <c r="D3278" s="542">
        <v>50000</v>
      </c>
      <c r="E3278" s="542" t="s">
        <v>10046</v>
      </c>
      <c r="F3278" s="542" t="s">
        <v>10047</v>
      </c>
      <c r="G3278" s="540" t="s">
        <v>10048</v>
      </c>
      <c r="H3278" s="542" t="s">
        <v>2546</v>
      </c>
      <c r="I3278" s="542" t="s">
        <v>2546</v>
      </c>
      <c r="J3278" s="540" t="s">
        <v>2478</v>
      </c>
      <c r="K3278" s="540" t="s">
        <v>2478</v>
      </c>
      <c r="L3278" s="540" t="s">
        <v>2546</v>
      </c>
      <c r="M3278" s="540" t="s">
        <v>6209</v>
      </c>
      <c r="N3278" s="540" t="s">
        <v>2210</v>
      </c>
      <c r="O3278" s="540" t="s">
        <v>2478</v>
      </c>
      <c r="P3278" s="540" t="s">
        <v>2478</v>
      </c>
      <c r="Q3278" s="546">
        <v>44743.708333333336</v>
      </c>
      <c r="R3278" s="546">
        <v>44749</v>
      </c>
      <c r="S3278" s="546">
        <v>44922.495069444441</v>
      </c>
    </row>
    <row r="3279" spans="1:19">
      <c r="A3279" s="543" t="s">
        <v>10007</v>
      </c>
      <c r="B3279" s="545">
        <v>11318</v>
      </c>
      <c r="C3279" s="545">
        <v>659968</v>
      </c>
      <c r="D3279" s="545">
        <v>50000</v>
      </c>
      <c r="E3279" s="545" t="s">
        <v>10049</v>
      </c>
      <c r="F3279" s="545" t="s">
        <v>10050</v>
      </c>
      <c r="G3279" s="543" t="s">
        <v>10051</v>
      </c>
      <c r="H3279" s="545" t="s">
        <v>2546</v>
      </c>
      <c r="I3279" s="545" t="s">
        <v>2546</v>
      </c>
      <c r="J3279" s="543" t="s">
        <v>2478</v>
      </c>
      <c r="K3279" s="543" t="s">
        <v>2478</v>
      </c>
      <c r="L3279" s="543" t="s">
        <v>2546</v>
      </c>
      <c r="M3279" s="543" t="s">
        <v>6209</v>
      </c>
      <c r="N3279" s="543" t="s">
        <v>2210</v>
      </c>
      <c r="O3279" s="543" t="s">
        <v>2478</v>
      </c>
      <c r="P3279" s="543" t="s">
        <v>2478</v>
      </c>
      <c r="Q3279" s="547">
        <v>44998.708333333336</v>
      </c>
      <c r="R3279" s="547">
        <v>44999</v>
      </c>
      <c r="S3279" s="547">
        <v>45050.479062500002</v>
      </c>
    </row>
    <row r="3280" spans="1:19">
      <c r="A3280" s="540" t="s">
        <v>10007</v>
      </c>
      <c r="B3280" s="542">
        <v>11095</v>
      </c>
      <c r="C3280" s="542">
        <v>660227</v>
      </c>
      <c r="D3280" s="542">
        <v>50000</v>
      </c>
      <c r="E3280" s="542" t="s">
        <v>10052</v>
      </c>
      <c r="F3280" s="542" t="s">
        <v>10053</v>
      </c>
      <c r="G3280" s="540" t="s">
        <v>10054</v>
      </c>
      <c r="H3280" s="542" t="s">
        <v>2546</v>
      </c>
      <c r="I3280" s="542" t="s">
        <v>2546</v>
      </c>
      <c r="J3280" s="540" t="s">
        <v>2478</v>
      </c>
      <c r="K3280" s="540" t="s">
        <v>2478</v>
      </c>
      <c r="L3280" s="540" t="s">
        <v>2546</v>
      </c>
      <c r="M3280" s="540" t="s">
        <v>6209</v>
      </c>
      <c r="N3280" s="540" t="s">
        <v>2210</v>
      </c>
      <c r="O3280" s="540" t="s">
        <v>2478</v>
      </c>
      <c r="P3280" s="540" t="s">
        <v>2478</v>
      </c>
      <c r="Q3280" s="546">
        <v>44777.333333333336</v>
      </c>
      <c r="R3280" s="546">
        <v>44781</v>
      </c>
      <c r="S3280" s="546">
        <v>44950.551655092589</v>
      </c>
    </row>
    <row r="3281" spans="1:19">
      <c r="A3281" s="543" t="s">
        <v>10007</v>
      </c>
      <c r="B3281" s="545">
        <v>11099</v>
      </c>
      <c r="C3281" s="545">
        <v>659625</v>
      </c>
      <c r="D3281" s="545">
        <v>50000</v>
      </c>
      <c r="E3281" s="545" t="s">
        <v>10055</v>
      </c>
      <c r="F3281" s="545" t="s">
        <v>10056</v>
      </c>
      <c r="G3281" s="543" t="s">
        <v>10057</v>
      </c>
      <c r="H3281" s="545" t="s">
        <v>2546</v>
      </c>
      <c r="I3281" s="545" t="s">
        <v>2546</v>
      </c>
      <c r="J3281" s="543" t="s">
        <v>2478</v>
      </c>
      <c r="K3281" s="543" t="s">
        <v>2478</v>
      </c>
      <c r="L3281" s="543" t="s">
        <v>2546</v>
      </c>
      <c r="M3281" s="543" t="s">
        <v>6209</v>
      </c>
      <c r="N3281" s="543" t="s">
        <v>2210</v>
      </c>
      <c r="O3281" s="543" t="s">
        <v>2478</v>
      </c>
      <c r="P3281" s="543" t="s">
        <v>2478</v>
      </c>
      <c r="Q3281" s="547">
        <v>44791.708333333336</v>
      </c>
      <c r="R3281" s="547">
        <v>44812</v>
      </c>
      <c r="S3281" s="547">
        <v>44950.551655092589</v>
      </c>
    </row>
    <row r="3282" spans="1:19">
      <c r="A3282" s="540" t="s">
        <v>10007</v>
      </c>
      <c r="B3282" s="542">
        <v>11530</v>
      </c>
      <c r="C3282" s="542">
        <v>671396</v>
      </c>
      <c r="D3282" s="542">
        <v>50000</v>
      </c>
      <c r="E3282" s="542" t="s">
        <v>10058</v>
      </c>
      <c r="F3282" s="542" t="s">
        <v>10059</v>
      </c>
      <c r="G3282" s="540" t="s">
        <v>10060</v>
      </c>
      <c r="H3282" s="542" t="s">
        <v>2469</v>
      </c>
      <c r="I3282" s="542" t="s">
        <v>2546</v>
      </c>
      <c r="J3282" s="540" t="s">
        <v>2478</v>
      </c>
      <c r="K3282" s="540" t="s">
        <v>2478</v>
      </c>
      <c r="L3282" s="540" t="s">
        <v>7154</v>
      </c>
      <c r="M3282" s="540" t="s">
        <v>7155</v>
      </c>
      <c r="N3282" s="540" t="s">
        <v>7156</v>
      </c>
      <c r="O3282" s="540" t="s">
        <v>2478</v>
      </c>
      <c r="P3282" s="540" t="s">
        <v>2478</v>
      </c>
      <c r="Q3282" s="546">
        <v>45104.708333333336</v>
      </c>
      <c r="R3282" s="546">
        <v>45108</v>
      </c>
      <c r="S3282" s="540" t="s">
        <v>2478</v>
      </c>
    </row>
    <row r="3283" spans="1:19">
      <c r="A3283" s="543" t="s">
        <v>10007</v>
      </c>
      <c r="B3283" s="545">
        <v>11522</v>
      </c>
      <c r="C3283" s="545">
        <v>671502</v>
      </c>
      <c r="D3283" s="545">
        <v>50000</v>
      </c>
      <c r="E3283" s="545" t="s">
        <v>10061</v>
      </c>
      <c r="F3283" s="545" t="s">
        <v>10062</v>
      </c>
      <c r="G3283" s="543" t="s">
        <v>10063</v>
      </c>
      <c r="H3283" s="545" t="s">
        <v>2546</v>
      </c>
      <c r="I3283" s="545" t="s">
        <v>2546</v>
      </c>
      <c r="J3283" s="543" t="s">
        <v>2478</v>
      </c>
      <c r="K3283" s="543" t="s">
        <v>2478</v>
      </c>
      <c r="L3283" s="543" t="s">
        <v>2546</v>
      </c>
      <c r="M3283" s="543" t="s">
        <v>6209</v>
      </c>
      <c r="N3283" s="543" t="s">
        <v>2210</v>
      </c>
      <c r="O3283" s="543" t="s">
        <v>2478</v>
      </c>
      <c r="P3283" s="543" t="s">
        <v>2478</v>
      </c>
      <c r="Q3283" s="547">
        <v>45104.708333333336</v>
      </c>
      <c r="R3283" s="547">
        <v>45108</v>
      </c>
      <c r="S3283" s="547">
        <v>45289.521585648145</v>
      </c>
    </row>
    <row r="3284" spans="1:19">
      <c r="A3284" s="540" t="s">
        <v>10007</v>
      </c>
      <c r="B3284" s="542">
        <v>11529</v>
      </c>
      <c r="C3284" s="542">
        <v>671400</v>
      </c>
      <c r="D3284" s="542">
        <v>50000</v>
      </c>
      <c r="E3284" s="542" t="s">
        <v>10064</v>
      </c>
      <c r="F3284" s="542" t="s">
        <v>10065</v>
      </c>
      <c r="G3284" s="540" t="s">
        <v>10066</v>
      </c>
      <c r="H3284" s="542" t="s">
        <v>2469</v>
      </c>
      <c r="I3284" s="542" t="s">
        <v>2546</v>
      </c>
      <c r="J3284" s="540" t="s">
        <v>2478</v>
      </c>
      <c r="K3284" s="540" t="s">
        <v>2478</v>
      </c>
      <c r="L3284" s="540" t="s">
        <v>7154</v>
      </c>
      <c r="M3284" s="540" t="s">
        <v>7155</v>
      </c>
      <c r="N3284" s="540" t="s">
        <v>7156</v>
      </c>
      <c r="O3284" s="540" t="s">
        <v>2478</v>
      </c>
      <c r="P3284" s="540" t="s">
        <v>2478</v>
      </c>
      <c r="Q3284" s="546">
        <v>45104.708333333336</v>
      </c>
      <c r="R3284" s="546">
        <v>45108</v>
      </c>
      <c r="S3284" s="540" t="s">
        <v>2478</v>
      </c>
    </row>
    <row r="3285" spans="1:19">
      <c r="A3285" s="543" t="s">
        <v>10007</v>
      </c>
      <c r="B3285" s="545">
        <v>11317</v>
      </c>
      <c r="C3285" s="545">
        <v>673504</v>
      </c>
      <c r="D3285" s="545">
        <v>50000</v>
      </c>
      <c r="E3285" s="545" t="s">
        <v>10067</v>
      </c>
      <c r="F3285" s="545" t="s">
        <v>10068</v>
      </c>
      <c r="G3285" s="543" t="s">
        <v>10069</v>
      </c>
      <c r="H3285" s="545" t="s">
        <v>2546</v>
      </c>
      <c r="I3285" s="545" t="s">
        <v>2546</v>
      </c>
      <c r="J3285" s="543" t="s">
        <v>2478</v>
      </c>
      <c r="K3285" s="543" t="s">
        <v>2478</v>
      </c>
      <c r="L3285" s="543" t="s">
        <v>2546</v>
      </c>
      <c r="M3285" s="543" t="s">
        <v>6209</v>
      </c>
      <c r="N3285" s="543" t="s">
        <v>2210</v>
      </c>
      <c r="O3285" s="543" t="s">
        <v>2478</v>
      </c>
      <c r="P3285" s="543" t="s">
        <v>2478</v>
      </c>
      <c r="Q3285" s="547">
        <v>44985.708333333336</v>
      </c>
      <c r="R3285" s="547">
        <v>44985</v>
      </c>
      <c r="S3285" s="547">
        <v>45063.479618055557</v>
      </c>
    </row>
    <row r="3286" spans="1:19">
      <c r="A3286" s="540" t="s">
        <v>10007</v>
      </c>
      <c r="B3286" s="542">
        <v>11519</v>
      </c>
      <c r="C3286" s="542">
        <v>666894</v>
      </c>
      <c r="D3286" s="542">
        <v>50000</v>
      </c>
      <c r="E3286" s="542" t="s">
        <v>10070</v>
      </c>
      <c r="F3286" s="542" t="s">
        <v>10071</v>
      </c>
      <c r="G3286" s="540" t="s">
        <v>10072</v>
      </c>
      <c r="H3286" s="542" t="s">
        <v>2469</v>
      </c>
      <c r="I3286" s="542" t="s">
        <v>2546</v>
      </c>
      <c r="J3286" s="540" t="s">
        <v>2478</v>
      </c>
      <c r="K3286" s="540" t="s">
        <v>2478</v>
      </c>
      <c r="L3286" s="540" t="s">
        <v>7154</v>
      </c>
      <c r="M3286" s="540" t="s">
        <v>7155</v>
      </c>
      <c r="N3286" s="540" t="s">
        <v>7156</v>
      </c>
      <c r="O3286" s="540" t="s">
        <v>2478</v>
      </c>
      <c r="P3286" s="540" t="s">
        <v>2478</v>
      </c>
      <c r="Q3286" s="546">
        <v>45104.708333333336</v>
      </c>
      <c r="R3286" s="546">
        <v>45108</v>
      </c>
      <c r="S3286" s="540" t="s">
        <v>2478</v>
      </c>
    </row>
    <row r="3287" spans="1:19">
      <c r="A3287" s="543" t="s">
        <v>10007</v>
      </c>
      <c r="B3287" s="545">
        <v>11351</v>
      </c>
      <c r="C3287" s="545">
        <v>679039</v>
      </c>
      <c r="D3287" s="545">
        <v>50000</v>
      </c>
      <c r="E3287" s="545" t="s">
        <v>10073</v>
      </c>
      <c r="F3287" s="545" t="s">
        <v>10074</v>
      </c>
      <c r="G3287" s="543" t="s">
        <v>10075</v>
      </c>
      <c r="H3287" s="545" t="s">
        <v>2546</v>
      </c>
      <c r="I3287" s="545" t="s">
        <v>2546</v>
      </c>
      <c r="J3287" s="543" t="s">
        <v>2478</v>
      </c>
      <c r="K3287" s="543" t="s">
        <v>2478</v>
      </c>
      <c r="L3287" s="543" t="s">
        <v>2546</v>
      </c>
      <c r="M3287" s="543" t="s">
        <v>6209</v>
      </c>
      <c r="N3287" s="543" t="s">
        <v>2210</v>
      </c>
      <c r="O3287" s="543" t="s">
        <v>2478</v>
      </c>
      <c r="P3287" s="543" t="s">
        <v>2478</v>
      </c>
      <c r="Q3287" s="547">
        <v>45015.708333333336</v>
      </c>
      <c r="R3287" s="547">
        <v>45016</v>
      </c>
      <c r="S3287" s="547">
        <v>45112.483460648145</v>
      </c>
    </row>
    <row r="3288" spans="1:19">
      <c r="A3288" s="540" t="s">
        <v>10007</v>
      </c>
      <c r="B3288" s="542">
        <v>11319</v>
      </c>
      <c r="C3288" s="542">
        <v>690545</v>
      </c>
      <c r="D3288" s="542">
        <v>50000</v>
      </c>
      <c r="E3288" s="542" t="s">
        <v>10076</v>
      </c>
      <c r="F3288" s="542" t="s">
        <v>10077</v>
      </c>
      <c r="G3288" s="540" t="s">
        <v>10078</v>
      </c>
      <c r="H3288" s="542" t="s">
        <v>2546</v>
      </c>
      <c r="I3288" s="542" t="s">
        <v>2546</v>
      </c>
      <c r="J3288" s="540" t="s">
        <v>2478</v>
      </c>
      <c r="K3288" s="540" t="s">
        <v>2478</v>
      </c>
      <c r="L3288" s="540" t="s">
        <v>2546</v>
      </c>
      <c r="M3288" s="540" t="s">
        <v>6209</v>
      </c>
      <c r="N3288" s="540" t="s">
        <v>2210</v>
      </c>
      <c r="O3288" s="540" t="s">
        <v>2478</v>
      </c>
      <c r="P3288" s="540" t="s">
        <v>2478</v>
      </c>
      <c r="Q3288" s="546">
        <v>44998.708333333336</v>
      </c>
      <c r="R3288" s="546">
        <v>44998</v>
      </c>
      <c r="S3288" s="546">
        <v>45063.479618055557</v>
      </c>
    </row>
    <row r="3289" spans="1:19">
      <c r="A3289" s="543" t="s">
        <v>10007</v>
      </c>
      <c r="B3289" s="545">
        <v>11535</v>
      </c>
      <c r="C3289" s="545">
        <v>678795</v>
      </c>
      <c r="D3289" s="545">
        <v>50000</v>
      </c>
      <c r="E3289" s="545" t="s">
        <v>10079</v>
      </c>
      <c r="F3289" s="545" t="s">
        <v>10080</v>
      </c>
      <c r="G3289" s="543" t="s">
        <v>10081</v>
      </c>
      <c r="H3289" s="545" t="s">
        <v>2469</v>
      </c>
      <c r="I3289" s="545" t="s">
        <v>2546</v>
      </c>
      <c r="J3289" s="543" t="s">
        <v>2478</v>
      </c>
      <c r="K3289" s="543" t="s">
        <v>2478</v>
      </c>
      <c r="L3289" s="543" t="s">
        <v>7154</v>
      </c>
      <c r="M3289" s="543" t="s">
        <v>7155</v>
      </c>
      <c r="N3289" s="543" t="s">
        <v>7156</v>
      </c>
      <c r="O3289" s="543" t="s">
        <v>2478</v>
      </c>
      <c r="P3289" s="543" t="s">
        <v>2478</v>
      </c>
      <c r="Q3289" s="547">
        <v>45104.708333333336</v>
      </c>
      <c r="R3289" s="547">
        <v>45107</v>
      </c>
      <c r="S3289" s="543" t="s">
        <v>2478</v>
      </c>
    </row>
    <row r="3290" spans="1:19">
      <c r="A3290" s="540" t="s">
        <v>10007</v>
      </c>
      <c r="B3290" s="542">
        <v>11540</v>
      </c>
      <c r="C3290" s="542">
        <v>679780</v>
      </c>
      <c r="D3290" s="542">
        <v>50000</v>
      </c>
      <c r="E3290" s="542" t="s">
        <v>10082</v>
      </c>
      <c r="F3290" s="542" t="s">
        <v>10083</v>
      </c>
      <c r="G3290" s="540" t="s">
        <v>10084</v>
      </c>
      <c r="H3290" s="542" t="s">
        <v>2546</v>
      </c>
      <c r="I3290" s="542" t="s">
        <v>2546</v>
      </c>
      <c r="J3290" s="540" t="s">
        <v>2478</v>
      </c>
      <c r="K3290" s="540" t="s">
        <v>2478</v>
      </c>
      <c r="L3290" s="540" t="s">
        <v>2546</v>
      </c>
      <c r="M3290" s="540" t="s">
        <v>6209</v>
      </c>
      <c r="N3290" s="540" t="s">
        <v>2210</v>
      </c>
      <c r="O3290" s="540" t="s">
        <v>2478</v>
      </c>
      <c r="P3290" s="540" t="s">
        <v>2478</v>
      </c>
      <c r="Q3290" s="546">
        <v>45166.708333333336</v>
      </c>
      <c r="R3290" s="546">
        <v>45146</v>
      </c>
      <c r="S3290" s="546">
        <v>45233.479212962964</v>
      </c>
    </row>
    <row r="3291" spans="1:19">
      <c r="A3291" s="543" t="s">
        <v>10007</v>
      </c>
      <c r="B3291" s="545">
        <v>11533</v>
      </c>
      <c r="C3291" s="545">
        <v>678789</v>
      </c>
      <c r="D3291" s="545">
        <v>50000</v>
      </c>
      <c r="E3291" s="545" t="s">
        <v>10085</v>
      </c>
      <c r="F3291" s="545" t="s">
        <v>10086</v>
      </c>
      <c r="G3291" s="543" t="s">
        <v>10087</v>
      </c>
      <c r="H3291" s="545" t="s">
        <v>2546</v>
      </c>
      <c r="I3291" s="545" t="s">
        <v>2546</v>
      </c>
      <c r="J3291" s="543" t="s">
        <v>2478</v>
      </c>
      <c r="K3291" s="543" t="s">
        <v>2478</v>
      </c>
      <c r="L3291" s="543" t="s">
        <v>2546</v>
      </c>
      <c r="M3291" s="543" t="s">
        <v>6209</v>
      </c>
      <c r="N3291" s="543" t="s">
        <v>2210</v>
      </c>
      <c r="O3291" s="543" t="s">
        <v>2478</v>
      </c>
      <c r="P3291" s="543" t="s">
        <v>2478</v>
      </c>
      <c r="Q3291" s="547">
        <v>45105.708333333336</v>
      </c>
      <c r="R3291" s="547">
        <v>45108</v>
      </c>
      <c r="S3291" s="547">
        <v>45233.479212962964</v>
      </c>
    </row>
    <row r="3292" spans="1:19">
      <c r="A3292" s="540" t="s">
        <v>10007</v>
      </c>
      <c r="B3292" s="542">
        <v>11552</v>
      </c>
      <c r="C3292" s="542">
        <v>690483</v>
      </c>
      <c r="D3292" s="542">
        <v>50000</v>
      </c>
      <c r="E3292" s="542" t="s">
        <v>10088</v>
      </c>
      <c r="F3292" s="542" t="s">
        <v>10089</v>
      </c>
      <c r="G3292" s="540" t="s">
        <v>10090</v>
      </c>
      <c r="H3292" s="542" t="s">
        <v>2469</v>
      </c>
      <c r="I3292" s="542" t="s">
        <v>2546</v>
      </c>
      <c r="J3292" s="540" t="s">
        <v>2478</v>
      </c>
      <c r="K3292" s="540" t="s">
        <v>2478</v>
      </c>
      <c r="L3292" s="540" t="s">
        <v>7154</v>
      </c>
      <c r="M3292" s="540" t="s">
        <v>7155</v>
      </c>
      <c r="N3292" s="540" t="s">
        <v>7156</v>
      </c>
      <c r="O3292" s="540" t="s">
        <v>2478</v>
      </c>
      <c r="P3292" s="540" t="s">
        <v>2478</v>
      </c>
      <c r="Q3292" s="546">
        <v>45166.708333333336</v>
      </c>
      <c r="R3292" s="546">
        <v>45161</v>
      </c>
      <c r="S3292" s="540" t="s">
        <v>2478</v>
      </c>
    </row>
    <row r="3293" spans="1:19">
      <c r="A3293" s="543" t="s">
        <v>10007</v>
      </c>
      <c r="B3293" s="545">
        <v>11531</v>
      </c>
      <c r="C3293" s="545">
        <v>690721</v>
      </c>
      <c r="D3293" s="545">
        <v>50000</v>
      </c>
      <c r="E3293" s="545" t="s">
        <v>10091</v>
      </c>
      <c r="F3293" s="545" t="s">
        <v>10092</v>
      </c>
      <c r="G3293" s="543" t="s">
        <v>10093</v>
      </c>
      <c r="H3293" s="545" t="s">
        <v>2469</v>
      </c>
      <c r="I3293" s="545" t="s">
        <v>2546</v>
      </c>
      <c r="J3293" s="543" t="s">
        <v>2478</v>
      </c>
      <c r="K3293" s="543" t="s">
        <v>2478</v>
      </c>
      <c r="L3293" s="543" t="s">
        <v>7154</v>
      </c>
      <c r="M3293" s="543" t="s">
        <v>7155</v>
      </c>
      <c r="N3293" s="543" t="s">
        <v>7156</v>
      </c>
      <c r="O3293" s="543" t="s">
        <v>2478</v>
      </c>
      <c r="P3293" s="543" t="s">
        <v>2478</v>
      </c>
      <c r="Q3293" s="547">
        <v>45104.708333333336</v>
      </c>
      <c r="R3293" s="547">
        <v>45108</v>
      </c>
      <c r="S3293" s="543" t="s">
        <v>2478</v>
      </c>
    </row>
    <row r="3294" spans="1:19">
      <c r="A3294" s="540" t="s">
        <v>10007</v>
      </c>
      <c r="B3294" s="542">
        <v>11532</v>
      </c>
      <c r="C3294" s="542">
        <v>678793</v>
      </c>
      <c r="D3294" s="542">
        <v>50000</v>
      </c>
      <c r="E3294" s="542" t="s">
        <v>10094</v>
      </c>
      <c r="F3294" s="542" t="s">
        <v>10095</v>
      </c>
      <c r="G3294" s="540" t="s">
        <v>10096</v>
      </c>
      <c r="H3294" s="542" t="s">
        <v>2546</v>
      </c>
      <c r="I3294" s="542" t="s">
        <v>2546</v>
      </c>
      <c r="J3294" s="540" t="s">
        <v>2478</v>
      </c>
      <c r="K3294" s="540" t="s">
        <v>2478</v>
      </c>
      <c r="L3294" s="540" t="s">
        <v>2546</v>
      </c>
      <c r="M3294" s="540" t="s">
        <v>6209</v>
      </c>
      <c r="N3294" s="540" t="s">
        <v>2210</v>
      </c>
      <c r="O3294" s="540" t="s">
        <v>2478</v>
      </c>
      <c r="P3294" s="540" t="s">
        <v>2478</v>
      </c>
      <c r="Q3294" s="546">
        <v>45104.708333333336</v>
      </c>
      <c r="R3294" s="546">
        <v>45108</v>
      </c>
      <c r="S3294" s="546">
        <v>45233.479212962964</v>
      </c>
    </row>
    <row r="3295" spans="1:19">
      <c r="A3295" s="543" t="s">
        <v>10007</v>
      </c>
      <c r="B3295" s="545">
        <v>11527</v>
      </c>
      <c r="C3295" s="545">
        <v>678794</v>
      </c>
      <c r="D3295" s="545">
        <v>50000</v>
      </c>
      <c r="E3295" s="545" t="s">
        <v>10097</v>
      </c>
      <c r="F3295" s="545" t="s">
        <v>10098</v>
      </c>
      <c r="G3295" s="543" t="s">
        <v>10099</v>
      </c>
      <c r="H3295" s="545" t="s">
        <v>2469</v>
      </c>
      <c r="I3295" s="545" t="s">
        <v>2546</v>
      </c>
      <c r="J3295" s="543" t="s">
        <v>2478</v>
      </c>
      <c r="K3295" s="543" t="s">
        <v>2478</v>
      </c>
      <c r="L3295" s="543" t="s">
        <v>7154</v>
      </c>
      <c r="M3295" s="543" t="s">
        <v>7155</v>
      </c>
      <c r="N3295" s="543" t="s">
        <v>7156</v>
      </c>
      <c r="O3295" s="543" t="s">
        <v>2478</v>
      </c>
      <c r="P3295" s="543" t="s">
        <v>2478</v>
      </c>
      <c r="Q3295" s="547">
        <v>45104.708333333336</v>
      </c>
      <c r="R3295" s="547">
        <v>45107</v>
      </c>
      <c r="S3295" s="543" t="s">
        <v>2478</v>
      </c>
    </row>
    <row r="3296" spans="1:19">
      <c r="A3296" s="540" t="s">
        <v>10007</v>
      </c>
      <c r="B3296" s="542">
        <v>11326</v>
      </c>
      <c r="C3296" s="542">
        <v>691702</v>
      </c>
      <c r="D3296" s="542">
        <v>50000</v>
      </c>
      <c r="E3296" s="542" t="s">
        <v>10100</v>
      </c>
      <c r="F3296" s="542" t="s">
        <v>10101</v>
      </c>
      <c r="G3296" s="540" t="s">
        <v>10102</v>
      </c>
      <c r="H3296" s="542" t="s">
        <v>2546</v>
      </c>
      <c r="I3296" s="542" t="s">
        <v>2546</v>
      </c>
      <c r="J3296" s="540" t="s">
        <v>2478</v>
      </c>
      <c r="K3296" s="540" t="s">
        <v>2478</v>
      </c>
      <c r="L3296" s="540" t="s">
        <v>2546</v>
      </c>
      <c r="M3296" s="540" t="s">
        <v>6209</v>
      </c>
      <c r="N3296" s="540" t="s">
        <v>2210</v>
      </c>
      <c r="O3296" s="540" t="s">
        <v>2478</v>
      </c>
      <c r="P3296" s="540" t="s">
        <v>2478</v>
      </c>
      <c r="Q3296" s="546">
        <v>44998.708333333336</v>
      </c>
      <c r="R3296" s="546">
        <v>44998</v>
      </c>
      <c r="S3296" s="546">
        <v>45063.479618055557</v>
      </c>
    </row>
    <row r="3297" spans="1:19">
      <c r="A3297" s="543" t="s">
        <v>10007</v>
      </c>
      <c r="B3297" s="545">
        <v>11683</v>
      </c>
      <c r="C3297" s="545">
        <v>690480</v>
      </c>
      <c r="D3297" s="545">
        <v>50000</v>
      </c>
      <c r="E3297" s="545" t="s">
        <v>10103</v>
      </c>
      <c r="F3297" s="545" t="s">
        <v>10104</v>
      </c>
      <c r="G3297" s="543" t="s">
        <v>10105</v>
      </c>
      <c r="H3297" s="545" t="s">
        <v>2469</v>
      </c>
      <c r="I3297" s="545" t="s">
        <v>2546</v>
      </c>
      <c r="J3297" s="543" t="s">
        <v>2478</v>
      </c>
      <c r="K3297" s="543" t="s">
        <v>2478</v>
      </c>
      <c r="L3297" s="543" t="s">
        <v>7154</v>
      </c>
      <c r="M3297" s="543" t="s">
        <v>7155</v>
      </c>
      <c r="N3297" s="543" t="s">
        <v>7156</v>
      </c>
      <c r="O3297" s="543" t="s">
        <v>2478</v>
      </c>
      <c r="P3297" s="543" t="s">
        <v>2478</v>
      </c>
      <c r="Q3297" s="547">
        <v>45198.708333333336</v>
      </c>
      <c r="R3297" s="547">
        <v>45197</v>
      </c>
      <c r="S3297" s="543" t="s">
        <v>2478</v>
      </c>
    </row>
    <row r="3298" spans="1:19">
      <c r="A3298" s="540" t="s">
        <v>10007</v>
      </c>
      <c r="B3298" s="542">
        <v>11572</v>
      </c>
      <c r="C3298" s="542">
        <v>686482</v>
      </c>
      <c r="D3298" s="542">
        <v>50000</v>
      </c>
      <c r="E3298" s="542" t="s">
        <v>10106</v>
      </c>
      <c r="F3298" s="542" t="s">
        <v>10107</v>
      </c>
      <c r="G3298" s="540" t="s">
        <v>10108</v>
      </c>
      <c r="H3298" s="542" t="s">
        <v>2546</v>
      </c>
      <c r="I3298" s="542" t="s">
        <v>2546</v>
      </c>
      <c r="J3298" s="540" t="s">
        <v>2478</v>
      </c>
      <c r="K3298" s="540" t="s">
        <v>2478</v>
      </c>
      <c r="L3298" s="540" t="s">
        <v>7154</v>
      </c>
      <c r="M3298" s="540" t="s">
        <v>7155</v>
      </c>
      <c r="N3298" s="540" t="s">
        <v>7156</v>
      </c>
      <c r="O3298" s="540" t="s">
        <v>2478</v>
      </c>
      <c r="P3298" s="540" t="s">
        <v>2478</v>
      </c>
      <c r="Q3298" s="546">
        <v>45198.708333333336</v>
      </c>
      <c r="R3298" s="546">
        <v>45187</v>
      </c>
      <c r="S3298" s="540" t="s">
        <v>2478</v>
      </c>
    </row>
    <row r="3299" spans="1:19">
      <c r="A3299" s="543" t="s">
        <v>10007</v>
      </c>
      <c r="B3299" s="545">
        <v>11560</v>
      </c>
      <c r="C3299" s="545">
        <v>698570</v>
      </c>
      <c r="D3299" s="545">
        <v>50000</v>
      </c>
      <c r="E3299" s="545" t="s">
        <v>10109</v>
      </c>
      <c r="F3299" s="545" t="s">
        <v>10110</v>
      </c>
      <c r="G3299" s="543" t="s">
        <v>10111</v>
      </c>
      <c r="H3299" s="545" t="s">
        <v>2546</v>
      </c>
      <c r="I3299" s="545" t="s">
        <v>2546</v>
      </c>
      <c r="J3299" s="543" t="s">
        <v>2478</v>
      </c>
      <c r="K3299" s="543" t="s">
        <v>2478</v>
      </c>
      <c r="L3299" s="543" t="s">
        <v>2546</v>
      </c>
      <c r="M3299" s="543" t="s">
        <v>6209</v>
      </c>
      <c r="N3299" s="543" t="s">
        <v>2210</v>
      </c>
      <c r="O3299" s="543" t="s">
        <v>2478</v>
      </c>
      <c r="P3299" s="543" t="s">
        <v>2478</v>
      </c>
      <c r="Q3299" s="547">
        <v>45166.708333333336</v>
      </c>
      <c r="R3299" s="547">
        <v>45161</v>
      </c>
      <c r="S3299" s="547">
        <v>45289.521585648145</v>
      </c>
    </row>
    <row r="3300" spans="1:19">
      <c r="A3300" s="540" t="s">
        <v>10007</v>
      </c>
      <c r="B3300" s="542">
        <v>11727</v>
      </c>
      <c r="C3300" s="542">
        <v>701472</v>
      </c>
      <c r="D3300" s="542">
        <v>50000</v>
      </c>
      <c r="E3300" s="542" t="s">
        <v>10112</v>
      </c>
      <c r="F3300" s="542" t="s">
        <v>10113</v>
      </c>
      <c r="G3300" s="540" t="s">
        <v>10114</v>
      </c>
      <c r="H3300" s="542" t="s">
        <v>2546</v>
      </c>
      <c r="I3300" s="542" t="s">
        <v>2546</v>
      </c>
      <c r="J3300" s="540" t="s">
        <v>2478</v>
      </c>
      <c r="K3300" s="540" t="s">
        <v>2478</v>
      </c>
      <c r="L3300" s="540" t="s">
        <v>2546</v>
      </c>
      <c r="M3300" s="540" t="s">
        <v>6209</v>
      </c>
      <c r="N3300" s="540" t="s">
        <v>2210</v>
      </c>
      <c r="O3300" s="540" t="s">
        <v>2478</v>
      </c>
      <c r="P3300" s="540" t="s">
        <v>2478</v>
      </c>
      <c r="Q3300" s="546">
        <v>45350.708333333336</v>
      </c>
      <c r="R3300" s="546">
        <v>45350</v>
      </c>
      <c r="S3300" s="546">
        <v>45422.428449074076</v>
      </c>
    </row>
    <row r="3301" spans="1:19">
      <c r="A3301" s="543" t="s">
        <v>10007</v>
      </c>
      <c r="B3301" s="545">
        <v>11693</v>
      </c>
      <c r="C3301" s="545">
        <v>701473</v>
      </c>
      <c r="D3301" s="545">
        <v>50000</v>
      </c>
      <c r="E3301" s="545" t="s">
        <v>10115</v>
      </c>
      <c r="F3301" s="545" t="s">
        <v>10116</v>
      </c>
      <c r="G3301" s="543" t="s">
        <v>10117</v>
      </c>
      <c r="H3301" s="545" t="s">
        <v>2469</v>
      </c>
      <c r="I3301" s="545" t="s">
        <v>2546</v>
      </c>
      <c r="J3301" s="543" t="s">
        <v>2478</v>
      </c>
      <c r="K3301" s="543" t="s">
        <v>2478</v>
      </c>
      <c r="L3301" s="543" t="s">
        <v>7154</v>
      </c>
      <c r="M3301" s="543" t="s">
        <v>7155</v>
      </c>
      <c r="N3301" s="543" t="s">
        <v>7156</v>
      </c>
      <c r="O3301" s="543" t="s">
        <v>2478</v>
      </c>
      <c r="P3301" s="543" t="s">
        <v>2478</v>
      </c>
      <c r="Q3301" s="547">
        <v>45198.5</v>
      </c>
      <c r="R3301" s="547">
        <v>45197</v>
      </c>
      <c r="S3301" s="543" t="s">
        <v>2478</v>
      </c>
    </row>
    <row r="3302" spans="1:19">
      <c r="A3302" s="540" t="s">
        <v>10007</v>
      </c>
      <c r="B3302" s="542">
        <v>11634</v>
      </c>
      <c r="C3302" s="542">
        <v>693543</v>
      </c>
      <c r="D3302" s="542">
        <v>50000</v>
      </c>
      <c r="E3302" s="542" t="s">
        <v>10118</v>
      </c>
      <c r="F3302" s="542" t="s">
        <v>10119</v>
      </c>
      <c r="G3302" s="540" t="s">
        <v>10120</v>
      </c>
      <c r="H3302" s="542" t="s">
        <v>2469</v>
      </c>
      <c r="I3302" s="542" t="s">
        <v>2546</v>
      </c>
      <c r="J3302" s="540" t="s">
        <v>2478</v>
      </c>
      <c r="K3302" s="540" t="s">
        <v>2478</v>
      </c>
      <c r="L3302" s="540" t="s">
        <v>7154</v>
      </c>
      <c r="M3302" s="540" t="s">
        <v>7155</v>
      </c>
      <c r="N3302" s="540" t="s">
        <v>7156</v>
      </c>
      <c r="O3302" s="540" t="s">
        <v>2478</v>
      </c>
      <c r="P3302" s="540" t="s">
        <v>2478</v>
      </c>
      <c r="Q3302" s="546">
        <v>45233.708333333336</v>
      </c>
      <c r="R3302" s="546">
        <v>45261</v>
      </c>
      <c r="S3302" s="540" t="s">
        <v>2478</v>
      </c>
    </row>
    <row r="3303" spans="1:19">
      <c r="A3303" s="543" t="s">
        <v>10007</v>
      </c>
      <c r="B3303" s="545">
        <v>11582</v>
      </c>
      <c r="C3303" s="545">
        <v>698522</v>
      </c>
      <c r="D3303" s="545">
        <v>50000</v>
      </c>
      <c r="E3303" s="545" t="s">
        <v>10121</v>
      </c>
      <c r="F3303" s="545" t="s">
        <v>10122</v>
      </c>
      <c r="G3303" s="543" t="s">
        <v>10123</v>
      </c>
      <c r="H3303" s="545" t="s">
        <v>2469</v>
      </c>
      <c r="I3303" s="545" t="s">
        <v>2546</v>
      </c>
      <c r="J3303" s="543" t="s">
        <v>2478</v>
      </c>
      <c r="K3303" s="543" t="s">
        <v>2478</v>
      </c>
      <c r="L3303" s="543" t="s">
        <v>7154</v>
      </c>
      <c r="M3303" s="543" t="s">
        <v>7155</v>
      </c>
      <c r="N3303" s="543" t="s">
        <v>7156</v>
      </c>
      <c r="O3303" s="543" t="s">
        <v>2478</v>
      </c>
      <c r="P3303" s="543" t="s">
        <v>2478</v>
      </c>
      <c r="Q3303" s="547">
        <v>45198.708333333336</v>
      </c>
      <c r="R3303" s="547">
        <v>45197</v>
      </c>
      <c r="S3303" s="543" t="s">
        <v>2478</v>
      </c>
    </row>
    <row r="3304" spans="1:19">
      <c r="A3304" s="540" t="s">
        <v>10007</v>
      </c>
      <c r="B3304" s="542">
        <v>11629</v>
      </c>
      <c r="C3304" s="542">
        <v>698579</v>
      </c>
      <c r="D3304" s="542">
        <v>50000</v>
      </c>
      <c r="E3304" s="542" t="s">
        <v>10124</v>
      </c>
      <c r="F3304" s="542" t="s">
        <v>10125</v>
      </c>
      <c r="G3304" s="540" t="s">
        <v>10126</v>
      </c>
      <c r="H3304" s="542" t="s">
        <v>2546</v>
      </c>
      <c r="I3304" s="542" t="s">
        <v>2546</v>
      </c>
      <c r="J3304" s="540" t="s">
        <v>2478</v>
      </c>
      <c r="K3304" s="540" t="s">
        <v>2478</v>
      </c>
      <c r="L3304" s="540" t="s">
        <v>2546</v>
      </c>
      <c r="M3304" s="540" t="s">
        <v>6209</v>
      </c>
      <c r="N3304" s="540" t="s">
        <v>2210</v>
      </c>
      <c r="O3304" s="540" t="s">
        <v>2478</v>
      </c>
      <c r="P3304" s="540" t="s">
        <v>2478</v>
      </c>
      <c r="Q3304" s="546">
        <v>45261.708333333336</v>
      </c>
      <c r="R3304" s="546">
        <v>45261</v>
      </c>
      <c r="S3304" s="546">
        <v>45373.42796296296</v>
      </c>
    </row>
    <row r="3305" spans="1:19">
      <c r="A3305" s="543" t="s">
        <v>10007</v>
      </c>
      <c r="B3305" s="545">
        <v>11525</v>
      </c>
      <c r="C3305" s="545">
        <v>698427</v>
      </c>
      <c r="D3305" s="545">
        <v>50000</v>
      </c>
      <c r="E3305" s="545" t="s">
        <v>10127</v>
      </c>
      <c r="F3305" s="545" t="s">
        <v>10128</v>
      </c>
      <c r="G3305" s="543" t="s">
        <v>10129</v>
      </c>
      <c r="H3305" s="545" t="s">
        <v>2469</v>
      </c>
      <c r="I3305" s="545" t="s">
        <v>2546</v>
      </c>
      <c r="J3305" s="543" t="s">
        <v>2478</v>
      </c>
      <c r="K3305" s="543" t="s">
        <v>2478</v>
      </c>
      <c r="L3305" s="543" t="s">
        <v>7154</v>
      </c>
      <c r="M3305" s="543" t="s">
        <v>7155</v>
      </c>
      <c r="N3305" s="543" t="s">
        <v>7156</v>
      </c>
      <c r="O3305" s="543" t="s">
        <v>2478</v>
      </c>
      <c r="P3305" s="543" t="s">
        <v>2478</v>
      </c>
      <c r="Q3305" s="547">
        <v>45104.708333333336</v>
      </c>
      <c r="R3305" s="547">
        <v>45108</v>
      </c>
      <c r="S3305" s="543" t="s">
        <v>2478</v>
      </c>
    </row>
    <row r="3306" spans="1:19">
      <c r="A3306" s="540" t="s">
        <v>10007</v>
      </c>
      <c r="B3306" s="542">
        <v>11526</v>
      </c>
      <c r="C3306" s="542">
        <v>698439</v>
      </c>
      <c r="D3306" s="542">
        <v>50000</v>
      </c>
      <c r="E3306" s="542" t="s">
        <v>10130</v>
      </c>
      <c r="F3306" s="542" t="s">
        <v>10131</v>
      </c>
      <c r="G3306" s="540" t="s">
        <v>10132</v>
      </c>
      <c r="H3306" s="542" t="s">
        <v>2546</v>
      </c>
      <c r="I3306" s="542" t="s">
        <v>2546</v>
      </c>
      <c r="J3306" s="540" t="s">
        <v>2478</v>
      </c>
      <c r="K3306" s="540" t="s">
        <v>2478</v>
      </c>
      <c r="L3306" s="540" t="s">
        <v>2546</v>
      </c>
      <c r="M3306" s="540" t="s">
        <v>6209</v>
      </c>
      <c r="N3306" s="540" t="s">
        <v>2210</v>
      </c>
      <c r="O3306" s="540" t="s">
        <v>2478</v>
      </c>
      <c r="P3306" s="540" t="s">
        <v>2478</v>
      </c>
      <c r="Q3306" s="546">
        <v>45104.708333333336</v>
      </c>
      <c r="R3306" s="546">
        <v>45107</v>
      </c>
      <c r="S3306" s="546">
        <v>45233.479212962964</v>
      </c>
    </row>
    <row r="3307" spans="1:19">
      <c r="A3307" s="543" t="s">
        <v>10007</v>
      </c>
      <c r="B3307" s="545">
        <v>11523</v>
      </c>
      <c r="C3307" s="545">
        <v>698432</v>
      </c>
      <c r="D3307" s="545">
        <v>50000</v>
      </c>
      <c r="E3307" s="545" t="s">
        <v>10133</v>
      </c>
      <c r="F3307" s="545" t="s">
        <v>10134</v>
      </c>
      <c r="G3307" s="543" t="s">
        <v>10135</v>
      </c>
      <c r="H3307" s="545" t="s">
        <v>2469</v>
      </c>
      <c r="I3307" s="545" t="s">
        <v>2546</v>
      </c>
      <c r="J3307" s="543" t="s">
        <v>2478</v>
      </c>
      <c r="K3307" s="543" t="s">
        <v>2478</v>
      </c>
      <c r="L3307" s="543" t="s">
        <v>7154</v>
      </c>
      <c r="M3307" s="543" t="s">
        <v>7155</v>
      </c>
      <c r="N3307" s="543" t="s">
        <v>7156</v>
      </c>
      <c r="O3307" s="543" t="s">
        <v>2478</v>
      </c>
      <c r="P3307" s="543" t="s">
        <v>2478</v>
      </c>
      <c r="Q3307" s="547">
        <v>45104.708333333336</v>
      </c>
      <c r="R3307" s="547">
        <v>45107</v>
      </c>
      <c r="S3307" s="543" t="s">
        <v>2478</v>
      </c>
    </row>
    <row r="3308" spans="1:19">
      <c r="A3308" s="540" t="s">
        <v>10007</v>
      </c>
      <c r="B3308" s="542">
        <v>11518</v>
      </c>
      <c r="C3308" s="542">
        <v>698458</v>
      </c>
      <c r="D3308" s="542">
        <v>50000</v>
      </c>
      <c r="E3308" s="542" t="s">
        <v>10136</v>
      </c>
      <c r="F3308" s="542" t="s">
        <v>10137</v>
      </c>
      <c r="G3308" s="540" t="s">
        <v>10138</v>
      </c>
      <c r="H3308" s="542" t="s">
        <v>2546</v>
      </c>
      <c r="I3308" s="542" t="s">
        <v>2546</v>
      </c>
      <c r="J3308" s="540" t="s">
        <v>2478</v>
      </c>
      <c r="K3308" s="540" t="s">
        <v>2478</v>
      </c>
      <c r="L3308" s="540" t="s">
        <v>2546</v>
      </c>
      <c r="M3308" s="540" t="s">
        <v>6209</v>
      </c>
      <c r="N3308" s="540" t="s">
        <v>2210</v>
      </c>
      <c r="O3308" s="540" t="s">
        <v>2478</v>
      </c>
      <c r="P3308" s="540" t="s">
        <v>2478</v>
      </c>
      <c r="Q3308" s="546">
        <v>45104.708333333336</v>
      </c>
      <c r="R3308" s="546">
        <v>45108</v>
      </c>
      <c r="S3308" s="546">
        <v>45233.479212962964</v>
      </c>
    </row>
    <row r="3309" spans="1:19">
      <c r="A3309" s="543" t="s">
        <v>10007</v>
      </c>
      <c r="B3309" s="545">
        <v>11344</v>
      </c>
      <c r="C3309" s="545">
        <v>698424</v>
      </c>
      <c r="D3309" s="545">
        <v>50000</v>
      </c>
      <c r="E3309" s="545" t="s">
        <v>10139</v>
      </c>
      <c r="F3309" s="545" t="s">
        <v>10140</v>
      </c>
      <c r="G3309" s="543" t="s">
        <v>10141</v>
      </c>
      <c r="H3309" s="545" t="s">
        <v>2546</v>
      </c>
      <c r="I3309" s="545" t="s">
        <v>2546</v>
      </c>
      <c r="J3309" s="543" t="s">
        <v>2478</v>
      </c>
      <c r="K3309" s="543" t="s">
        <v>2478</v>
      </c>
      <c r="L3309" s="543" t="s">
        <v>2546</v>
      </c>
      <c r="M3309" s="543" t="s">
        <v>6209</v>
      </c>
      <c r="N3309" s="543" t="s">
        <v>2210</v>
      </c>
      <c r="O3309" s="543" t="s">
        <v>2478</v>
      </c>
      <c r="P3309" s="543" t="s">
        <v>2478</v>
      </c>
      <c r="Q3309" s="547">
        <v>45016.708333333336</v>
      </c>
      <c r="R3309" s="547">
        <v>45016</v>
      </c>
      <c r="S3309" s="547">
        <v>45222.480671296296</v>
      </c>
    </row>
    <row r="3310" spans="1:19">
      <c r="A3310" s="540" t="s">
        <v>10007</v>
      </c>
      <c r="B3310" s="542">
        <v>11668</v>
      </c>
      <c r="C3310" s="542">
        <v>697183</v>
      </c>
      <c r="D3310" s="542">
        <v>50000</v>
      </c>
      <c r="E3310" s="542" t="s">
        <v>10142</v>
      </c>
      <c r="F3310" s="542" t="s">
        <v>10143</v>
      </c>
      <c r="G3310" s="540" t="s">
        <v>10144</v>
      </c>
      <c r="H3310" s="542" t="s">
        <v>2469</v>
      </c>
      <c r="I3310" s="542" t="s">
        <v>2546</v>
      </c>
      <c r="J3310" s="540" t="s">
        <v>2478</v>
      </c>
      <c r="K3310" s="540" t="s">
        <v>2478</v>
      </c>
      <c r="L3310" s="540" t="s">
        <v>7154</v>
      </c>
      <c r="M3310" s="540" t="s">
        <v>7155</v>
      </c>
      <c r="N3310" s="540" t="s">
        <v>7156</v>
      </c>
      <c r="O3310" s="540" t="s">
        <v>2478</v>
      </c>
      <c r="P3310" s="540" t="s">
        <v>2478</v>
      </c>
      <c r="Q3310" s="546">
        <v>45287.708333333336</v>
      </c>
      <c r="R3310" s="546">
        <v>45287</v>
      </c>
      <c r="S3310" s="540" t="s">
        <v>2478</v>
      </c>
    </row>
    <row r="3311" spans="1:19">
      <c r="A3311" s="543" t="s">
        <v>10007</v>
      </c>
      <c r="B3311" s="545">
        <v>11547</v>
      </c>
      <c r="C3311" s="545">
        <v>693788</v>
      </c>
      <c r="D3311" s="545">
        <v>50000</v>
      </c>
      <c r="E3311" s="545" t="s">
        <v>10145</v>
      </c>
      <c r="F3311" s="545" t="s">
        <v>10146</v>
      </c>
      <c r="G3311" s="543" t="s">
        <v>10147</v>
      </c>
      <c r="H3311" s="545" t="s">
        <v>2469</v>
      </c>
      <c r="I3311" s="545" t="s">
        <v>2546</v>
      </c>
      <c r="J3311" s="543" t="s">
        <v>2478</v>
      </c>
      <c r="K3311" s="543" t="s">
        <v>2478</v>
      </c>
      <c r="L3311" s="543" t="s">
        <v>7154</v>
      </c>
      <c r="M3311" s="543" t="s">
        <v>7155</v>
      </c>
      <c r="N3311" s="543" t="s">
        <v>7156</v>
      </c>
      <c r="O3311" s="543" t="s">
        <v>2478</v>
      </c>
      <c r="P3311" s="543" t="s">
        <v>2478</v>
      </c>
      <c r="Q3311" s="547">
        <v>45166.708333333336</v>
      </c>
      <c r="R3311" s="547">
        <v>45161</v>
      </c>
      <c r="S3311" s="543" t="s">
        <v>2478</v>
      </c>
    </row>
    <row r="3312" spans="1:19">
      <c r="A3312" s="540" t="s">
        <v>10007</v>
      </c>
      <c r="B3312" s="542">
        <v>11685</v>
      </c>
      <c r="C3312" s="542">
        <v>693615</v>
      </c>
      <c r="D3312" s="542">
        <v>50000</v>
      </c>
      <c r="E3312" s="542" t="s">
        <v>10148</v>
      </c>
      <c r="F3312" s="542" t="s">
        <v>10149</v>
      </c>
      <c r="G3312" s="540" t="s">
        <v>10150</v>
      </c>
      <c r="H3312" s="542" t="s">
        <v>2469</v>
      </c>
      <c r="I3312" s="542" t="s">
        <v>2546</v>
      </c>
      <c r="J3312" s="540" t="s">
        <v>2478</v>
      </c>
      <c r="K3312" s="540" t="s">
        <v>2478</v>
      </c>
      <c r="L3312" s="540" t="s">
        <v>7154</v>
      </c>
      <c r="M3312" s="540" t="s">
        <v>7155</v>
      </c>
      <c r="N3312" s="540" t="s">
        <v>7156</v>
      </c>
      <c r="O3312" s="540" t="s">
        <v>2478</v>
      </c>
      <c r="P3312" s="540" t="s">
        <v>2478</v>
      </c>
      <c r="Q3312" s="546">
        <v>45198.708333333336</v>
      </c>
      <c r="R3312" s="546">
        <v>45197</v>
      </c>
      <c r="S3312" s="540" t="s">
        <v>2478</v>
      </c>
    </row>
    <row r="3313" spans="1:19">
      <c r="A3313" s="543" t="s">
        <v>10007</v>
      </c>
      <c r="B3313" s="545">
        <v>11636</v>
      </c>
      <c r="C3313" s="545">
        <v>703535</v>
      </c>
      <c r="D3313" s="545">
        <v>50000</v>
      </c>
      <c r="E3313" s="545" t="s">
        <v>10151</v>
      </c>
      <c r="F3313" s="545" t="s">
        <v>10152</v>
      </c>
      <c r="G3313" s="543" t="s">
        <v>10153</v>
      </c>
      <c r="H3313" s="545" t="s">
        <v>2546</v>
      </c>
      <c r="I3313" s="545" t="s">
        <v>2546</v>
      </c>
      <c r="J3313" s="543" t="s">
        <v>2478</v>
      </c>
      <c r="K3313" s="543" t="s">
        <v>2478</v>
      </c>
      <c r="L3313" s="543" t="s">
        <v>2546</v>
      </c>
      <c r="M3313" s="543" t="s">
        <v>6209</v>
      </c>
      <c r="N3313" s="543" t="s">
        <v>2210</v>
      </c>
      <c r="O3313" s="543" t="s">
        <v>2478</v>
      </c>
      <c r="P3313" s="543" t="s">
        <v>2478</v>
      </c>
      <c r="Q3313" s="547">
        <v>45233.708333333336</v>
      </c>
      <c r="R3313" s="547">
        <v>45261</v>
      </c>
      <c r="S3313" s="547">
        <v>45461.477465277778</v>
      </c>
    </row>
    <row r="3314" spans="1:19">
      <c r="A3314" s="540" t="s">
        <v>10007</v>
      </c>
      <c r="B3314" s="542">
        <v>11576</v>
      </c>
      <c r="C3314" s="542">
        <v>699814</v>
      </c>
      <c r="D3314" s="542">
        <v>50000</v>
      </c>
      <c r="E3314" s="542" t="s">
        <v>10154</v>
      </c>
      <c r="F3314" s="542" t="s">
        <v>10155</v>
      </c>
      <c r="G3314" s="540" t="s">
        <v>10156</v>
      </c>
      <c r="H3314" s="542" t="s">
        <v>2469</v>
      </c>
      <c r="I3314" s="542" t="s">
        <v>2546</v>
      </c>
      <c r="J3314" s="540" t="s">
        <v>2478</v>
      </c>
      <c r="K3314" s="540" t="s">
        <v>2478</v>
      </c>
      <c r="L3314" s="540" t="s">
        <v>7154</v>
      </c>
      <c r="M3314" s="540" t="s">
        <v>7155</v>
      </c>
      <c r="N3314" s="540" t="s">
        <v>7156</v>
      </c>
      <c r="O3314" s="540" t="s">
        <v>2478</v>
      </c>
      <c r="P3314" s="540" t="s">
        <v>2478</v>
      </c>
      <c r="Q3314" s="546">
        <v>45198.708333333336</v>
      </c>
      <c r="R3314" s="546">
        <v>45197</v>
      </c>
      <c r="S3314" s="540" t="s">
        <v>2478</v>
      </c>
    </row>
    <row r="3315" spans="1:19">
      <c r="A3315" s="543" t="s">
        <v>10007</v>
      </c>
      <c r="B3315" s="545">
        <v>11680</v>
      </c>
      <c r="C3315" s="545">
        <v>698511</v>
      </c>
      <c r="D3315" s="545">
        <v>50000</v>
      </c>
      <c r="E3315" s="545" t="s">
        <v>10157</v>
      </c>
      <c r="F3315" s="545" t="s">
        <v>10158</v>
      </c>
      <c r="G3315" s="543" t="s">
        <v>10159</v>
      </c>
      <c r="H3315" s="545" t="s">
        <v>2546</v>
      </c>
      <c r="I3315" s="545" t="s">
        <v>2546</v>
      </c>
      <c r="J3315" s="543" t="s">
        <v>2478</v>
      </c>
      <c r="K3315" s="543" t="s">
        <v>2478</v>
      </c>
      <c r="L3315" s="543" t="s">
        <v>2546</v>
      </c>
      <c r="M3315" s="543" t="s">
        <v>6209</v>
      </c>
      <c r="N3315" s="543" t="s">
        <v>2210</v>
      </c>
      <c r="O3315" s="543" t="s">
        <v>2478</v>
      </c>
      <c r="P3315" s="543" t="s">
        <v>2478</v>
      </c>
      <c r="Q3315" s="547">
        <v>45261.708333333336</v>
      </c>
      <c r="R3315" s="547">
        <v>45261</v>
      </c>
      <c r="S3315" s="547">
        <v>45394.471342592595</v>
      </c>
    </row>
    <row r="3316" spans="1:19">
      <c r="A3316" s="540" t="s">
        <v>10007</v>
      </c>
      <c r="B3316" s="542">
        <v>11691</v>
      </c>
      <c r="C3316" s="542">
        <v>704793</v>
      </c>
      <c r="D3316" s="542">
        <v>50000</v>
      </c>
      <c r="E3316" s="542" t="s">
        <v>10160</v>
      </c>
      <c r="F3316" s="542" t="s">
        <v>10161</v>
      </c>
      <c r="G3316" s="540" t="s">
        <v>10162</v>
      </c>
      <c r="H3316" s="542" t="s">
        <v>2469</v>
      </c>
      <c r="I3316" s="542" t="s">
        <v>2546</v>
      </c>
      <c r="J3316" s="540" t="s">
        <v>2478</v>
      </c>
      <c r="K3316" s="540" t="s">
        <v>2478</v>
      </c>
      <c r="L3316" s="540" t="s">
        <v>7154</v>
      </c>
      <c r="M3316" s="540" t="s">
        <v>7155</v>
      </c>
      <c r="N3316" s="540" t="s">
        <v>7156</v>
      </c>
      <c r="O3316" s="540" t="s">
        <v>2478</v>
      </c>
      <c r="P3316" s="540" t="s">
        <v>2478</v>
      </c>
      <c r="Q3316" s="546">
        <v>45310.708333333336</v>
      </c>
      <c r="R3316" s="546">
        <v>45313</v>
      </c>
      <c r="S3316" s="540" t="s">
        <v>2478</v>
      </c>
    </row>
    <row r="3317" spans="1:19">
      <c r="A3317" s="543" t="s">
        <v>10007</v>
      </c>
      <c r="B3317" s="545">
        <v>11728</v>
      </c>
      <c r="C3317" s="545">
        <v>704862</v>
      </c>
      <c r="D3317" s="545">
        <v>50000</v>
      </c>
      <c r="E3317" s="545" t="s">
        <v>10163</v>
      </c>
      <c r="F3317" s="545" t="s">
        <v>10164</v>
      </c>
      <c r="G3317" s="543" t="s">
        <v>10165</v>
      </c>
      <c r="H3317" s="545" t="s">
        <v>2469</v>
      </c>
      <c r="I3317" s="545" t="s">
        <v>2546</v>
      </c>
      <c r="J3317" s="543" t="s">
        <v>2478</v>
      </c>
      <c r="K3317" s="543" t="s">
        <v>2478</v>
      </c>
      <c r="L3317" s="543" t="s">
        <v>7154</v>
      </c>
      <c r="M3317" s="543" t="s">
        <v>7155</v>
      </c>
      <c r="N3317" s="543" t="s">
        <v>7156</v>
      </c>
      <c r="O3317" s="543" t="s">
        <v>2478</v>
      </c>
      <c r="P3317" s="543" t="s">
        <v>2478</v>
      </c>
      <c r="Q3317" s="547">
        <v>45350.708333333336</v>
      </c>
      <c r="R3317" s="547">
        <v>45350</v>
      </c>
      <c r="S3317" s="543" t="s">
        <v>2478</v>
      </c>
    </row>
    <row r="3318" spans="1:19">
      <c r="A3318" s="540" t="s">
        <v>10007</v>
      </c>
      <c r="B3318" s="542">
        <v>11633</v>
      </c>
      <c r="C3318" s="542">
        <v>704938</v>
      </c>
      <c r="D3318" s="542">
        <v>50000</v>
      </c>
      <c r="E3318" s="542" t="s">
        <v>10166</v>
      </c>
      <c r="F3318" s="542" t="s">
        <v>10167</v>
      </c>
      <c r="G3318" s="540" t="s">
        <v>10168</v>
      </c>
      <c r="H3318" s="542" t="s">
        <v>2546</v>
      </c>
      <c r="I3318" s="542" t="s">
        <v>2546</v>
      </c>
      <c r="J3318" s="540" t="s">
        <v>2478</v>
      </c>
      <c r="K3318" s="540" t="s">
        <v>2478</v>
      </c>
      <c r="L3318" s="540" t="s">
        <v>2546</v>
      </c>
      <c r="M3318" s="540" t="s">
        <v>6209</v>
      </c>
      <c r="N3318" s="540" t="s">
        <v>2210</v>
      </c>
      <c r="O3318" s="540" t="s">
        <v>2478</v>
      </c>
      <c r="P3318" s="540" t="s">
        <v>2478</v>
      </c>
      <c r="Q3318" s="546">
        <v>45261.708333333336</v>
      </c>
      <c r="R3318" s="546">
        <v>45261</v>
      </c>
      <c r="S3318" s="546">
        <v>45394.471342592595</v>
      </c>
    </row>
    <row r="3319" spans="1:19">
      <c r="A3319" s="543" t="s">
        <v>10007</v>
      </c>
      <c r="B3319" s="545">
        <v>11658</v>
      </c>
      <c r="C3319" s="545">
        <v>704849</v>
      </c>
      <c r="D3319" s="545">
        <v>50000</v>
      </c>
      <c r="E3319" s="545" t="s">
        <v>10169</v>
      </c>
      <c r="F3319" s="545" t="s">
        <v>10170</v>
      </c>
      <c r="G3319" s="543" t="s">
        <v>10171</v>
      </c>
      <c r="H3319" s="545" t="s">
        <v>2546</v>
      </c>
      <c r="I3319" s="545" t="s">
        <v>2546</v>
      </c>
      <c r="J3319" s="543" t="s">
        <v>2478</v>
      </c>
      <c r="K3319" s="543" t="s">
        <v>2478</v>
      </c>
      <c r="L3319" s="543" t="s">
        <v>2546</v>
      </c>
      <c r="M3319" s="543" t="s">
        <v>6209</v>
      </c>
      <c r="N3319" s="543" t="s">
        <v>2210</v>
      </c>
      <c r="O3319" s="543" t="s">
        <v>2478</v>
      </c>
      <c r="P3319" s="543" t="s">
        <v>2478</v>
      </c>
      <c r="Q3319" s="547">
        <v>45287.708333333336</v>
      </c>
      <c r="R3319" s="547">
        <v>45287</v>
      </c>
      <c r="S3319" s="547">
        <v>45422.428449074076</v>
      </c>
    </row>
    <row r="3320" spans="1:19">
      <c r="A3320" s="540" t="s">
        <v>10007</v>
      </c>
      <c r="B3320" s="542">
        <v>11650</v>
      </c>
      <c r="C3320" s="542">
        <v>704868</v>
      </c>
      <c r="D3320" s="542">
        <v>50000</v>
      </c>
      <c r="E3320" s="542" t="s">
        <v>10172</v>
      </c>
      <c r="F3320" s="542" t="s">
        <v>10173</v>
      </c>
      <c r="G3320" s="540" t="s">
        <v>10174</v>
      </c>
      <c r="H3320" s="542" t="s">
        <v>2546</v>
      </c>
      <c r="I3320" s="542" t="s">
        <v>2546</v>
      </c>
      <c r="J3320" s="540" t="s">
        <v>2478</v>
      </c>
      <c r="K3320" s="540" t="s">
        <v>2478</v>
      </c>
      <c r="L3320" s="540" t="s">
        <v>2546</v>
      </c>
      <c r="M3320" s="540" t="s">
        <v>6209</v>
      </c>
      <c r="N3320" s="540" t="s">
        <v>2210</v>
      </c>
      <c r="O3320" s="540" t="s">
        <v>2478</v>
      </c>
      <c r="P3320" s="540" t="s">
        <v>2478</v>
      </c>
      <c r="Q3320" s="546">
        <v>45287.708333333336</v>
      </c>
      <c r="R3320" s="546">
        <v>45287</v>
      </c>
      <c r="S3320" s="546">
        <v>45481.477777777778</v>
      </c>
    </row>
    <row r="3321" spans="1:19">
      <c r="A3321" s="543" t="s">
        <v>10007</v>
      </c>
      <c r="B3321" s="545">
        <v>11675</v>
      </c>
      <c r="C3321" s="545">
        <v>704921</v>
      </c>
      <c r="D3321" s="545">
        <v>50000</v>
      </c>
      <c r="E3321" s="545" t="s">
        <v>10175</v>
      </c>
      <c r="F3321" s="545" t="s">
        <v>10176</v>
      </c>
      <c r="G3321" s="543" t="s">
        <v>10177</v>
      </c>
      <c r="H3321" s="545" t="s">
        <v>2546</v>
      </c>
      <c r="I3321" s="545" t="s">
        <v>2546</v>
      </c>
      <c r="J3321" s="543" t="s">
        <v>2478</v>
      </c>
      <c r="K3321" s="543" t="s">
        <v>2478</v>
      </c>
      <c r="L3321" s="543" t="s">
        <v>2546</v>
      </c>
      <c r="M3321" s="543" t="s">
        <v>6209</v>
      </c>
      <c r="N3321" s="543" t="s">
        <v>2210</v>
      </c>
      <c r="O3321" s="543" t="s">
        <v>2478</v>
      </c>
      <c r="P3321" s="543" t="s">
        <v>2478</v>
      </c>
      <c r="Q3321" s="547">
        <v>45310.708333333336</v>
      </c>
      <c r="R3321" s="547">
        <v>45310</v>
      </c>
      <c r="S3321" s="547">
        <v>45443.483657407407</v>
      </c>
    </row>
    <row r="3322" spans="1:19">
      <c r="A3322" s="540" t="s">
        <v>10007</v>
      </c>
      <c r="B3322" s="542">
        <v>11737</v>
      </c>
      <c r="C3322" s="542">
        <v>704741</v>
      </c>
      <c r="D3322" s="542">
        <v>50000</v>
      </c>
      <c r="E3322" s="542" t="s">
        <v>10178</v>
      </c>
      <c r="F3322" s="542" t="s">
        <v>10179</v>
      </c>
      <c r="G3322" s="540" t="s">
        <v>10180</v>
      </c>
      <c r="H3322" s="542" t="s">
        <v>2546</v>
      </c>
      <c r="I3322" s="542" t="s">
        <v>2546</v>
      </c>
      <c r="J3322" s="540" t="s">
        <v>2478</v>
      </c>
      <c r="K3322" s="540" t="s">
        <v>2478</v>
      </c>
      <c r="L3322" s="540" t="s">
        <v>7154</v>
      </c>
      <c r="M3322" s="540" t="s">
        <v>7155</v>
      </c>
      <c r="N3322" s="540" t="s">
        <v>7156</v>
      </c>
      <c r="O3322" s="540" t="s">
        <v>2478</v>
      </c>
      <c r="P3322" s="540" t="s">
        <v>2478</v>
      </c>
      <c r="Q3322" s="546">
        <v>45350.708333333336</v>
      </c>
      <c r="R3322" s="546">
        <v>45350</v>
      </c>
      <c r="S3322" s="540" t="s">
        <v>2478</v>
      </c>
    </row>
    <row r="3323" spans="1:19">
      <c r="A3323" s="543" t="s">
        <v>10007</v>
      </c>
      <c r="B3323" s="545">
        <v>11638</v>
      </c>
      <c r="C3323" s="545">
        <v>704757</v>
      </c>
      <c r="D3323" s="545">
        <v>50000</v>
      </c>
      <c r="E3323" s="545" t="s">
        <v>10181</v>
      </c>
      <c r="F3323" s="545" t="s">
        <v>10182</v>
      </c>
      <c r="G3323" s="543" t="s">
        <v>10183</v>
      </c>
      <c r="H3323" s="545" t="s">
        <v>2469</v>
      </c>
      <c r="I3323" s="545" t="s">
        <v>2546</v>
      </c>
      <c r="J3323" s="543" t="s">
        <v>2478</v>
      </c>
      <c r="K3323" s="543" t="s">
        <v>2478</v>
      </c>
      <c r="L3323" s="543" t="s">
        <v>7154</v>
      </c>
      <c r="M3323" s="543" t="s">
        <v>7155</v>
      </c>
      <c r="N3323" s="543" t="s">
        <v>7156</v>
      </c>
      <c r="O3323" s="543" t="s">
        <v>2478</v>
      </c>
      <c r="P3323" s="543" t="s">
        <v>2478</v>
      </c>
      <c r="Q3323" s="547">
        <v>45233.708333333336</v>
      </c>
      <c r="R3323" s="547">
        <v>45261</v>
      </c>
      <c r="S3323" s="543" t="s">
        <v>2478</v>
      </c>
    </row>
    <row r="3324" spans="1:19">
      <c r="A3324" s="540" t="s">
        <v>10007</v>
      </c>
      <c r="B3324" s="542">
        <v>11524</v>
      </c>
      <c r="C3324" s="542">
        <v>704679</v>
      </c>
      <c r="D3324" s="542">
        <v>50000</v>
      </c>
      <c r="E3324" s="542" t="s">
        <v>10184</v>
      </c>
      <c r="F3324" s="542" t="s">
        <v>10185</v>
      </c>
      <c r="G3324" s="540" t="s">
        <v>10186</v>
      </c>
      <c r="H3324" s="542" t="s">
        <v>2546</v>
      </c>
      <c r="I3324" s="542" t="s">
        <v>2546</v>
      </c>
      <c r="J3324" s="540" t="s">
        <v>2478</v>
      </c>
      <c r="K3324" s="540" t="s">
        <v>2478</v>
      </c>
      <c r="L3324" s="540" t="s">
        <v>2546</v>
      </c>
      <c r="M3324" s="540" t="s">
        <v>6209</v>
      </c>
      <c r="N3324" s="540" t="s">
        <v>2210</v>
      </c>
      <c r="O3324" s="540" t="s">
        <v>2478</v>
      </c>
      <c r="P3324" s="540" t="s">
        <v>2478</v>
      </c>
      <c r="Q3324" s="546">
        <v>45104.708333333336</v>
      </c>
      <c r="R3324" s="546">
        <v>45107</v>
      </c>
      <c r="S3324" s="546">
        <v>45233.479212962964</v>
      </c>
    </row>
    <row r="3325" spans="1:19">
      <c r="A3325" s="543" t="s">
        <v>10007</v>
      </c>
      <c r="B3325" s="545">
        <v>11651</v>
      </c>
      <c r="C3325" s="545">
        <v>704931</v>
      </c>
      <c r="D3325" s="545">
        <v>50000</v>
      </c>
      <c r="E3325" s="545" t="s">
        <v>10187</v>
      </c>
      <c r="F3325" s="545" t="s">
        <v>10188</v>
      </c>
      <c r="G3325" s="543" t="s">
        <v>10189</v>
      </c>
      <c r="H3325" s="545" t="s">
        <v>2469</v>
      </c>
      <c r="I3325" s="545" t="s">
        <v>2546</v>
      </c>
      <c r="J3325" s="543" t="s">
        <v>2478</v>
      </c>
      <c r="K3325" s="543" t="s">
        <v>2478</v>
      </c>
      <c r="L3325" s="543" t="s">
        <v>7154</v>
      </c>
      <c r="M3325" s="543" t="s">
        <v>7155</v>
      </c>
      <c r="N3325" s="543" t="s">
        <v>7156</v>
      </c>
      <c r="O3325" s="543" t="s">
        <v>2478</v>
      </c>
      <c r="P3325" s="543" t="s">
        <v>2478</v>
      </c>
      <c r="Q3325" s="547">
        <v>45233.708333333336</v>
      </c>
      <c r="R3325" s="547">
        <v>45261</v>
      </c>
      <c r="S3325" s="543" t="s">
        <v>2478</v>
      </c>
    </row>
    <row r="3326" spans="1:19">
      <c r="A3326" s="540" t="s">
        <v>10007</v>
      </c>
      <c r="B3326" s="542">
        <v>11626</v>
      </c>
      <c r="C3326" s="542">
        <v>704744</v>
      </c>
      <c r="D3326" s="542">
        <v>50000</v>
      </c>
      <c r="E3326" s="542" t="s">
        <v>10190</v>
      </c>
      <c r="F3326" s="542" t="s">
        <v>10191</v>
      </c>
      <c r="G3326" s="540" t="s">
        <v>10192</v>
      </c>
      <c r="H3326" s="542" t="s">
        <v>2546</v>
      </c>
      <c r="I3326" s="542" t="s">
        <v>2546</v>
      </c>
      <c r="J3326" s="540" t="s">
        <v>2478</v>
      </c>
      <c r="K3326" s="540" t="s">
        <v>2478</v>
      </c>
      <c r="L3326" s="540" t="s">
        <v>7154</v>
      </c>
      <c r="M3326" s="540" t="s">
        <v>7155</v>
      </c>
      <c r="N3326" s="540" t="s">
        <v>7156</v>
      </c>
      <c r="O3326" s="540" t="s">
        <v>2478</v>
      </c>
      <c r="P3326" s="540" t="s">
        <v>2478</v>
      </c>
      <c r="Q3326" s="546">
        <v>45233.708333333336</v>
      </c>
      <c r="R3326" s="546">
        <v>45261</v>
      </c>
      <c r="S3326" s="540" t="s">
        <v>2478</v>
      </c>
    </row>
    <row r="3327" spans="1:19">
      <c r="A3327" s="543" t="s">
        <v>10007</v>
      </c>
      <c r="B3327" s="545">
        <v>11664</v>
      </c>
      <c r="C3327" s="545">
        <v>704943</v>
      </c>
      <c r="D3327" s="545">
        <v>50000</v>
      </c>
      <c r="E3327" s="545" t="s">
        <v>10193</v>
      </c>
      <c r="F3327" s="545" t="s">
        <v>10194</v>
      </c>
      <c r="G3327" s="543" t="s">
        <v>10195</v>
      </c>
      <c r="H3327" s="545" t="s">
        <v>2546</v>
      </c>
      <c r="I3327" s="545" t="s">
        <v>2546</v>
      </c>
      <c r="J3327" s="543" t="s">
        <v>2478</v>
      </c>
      <c r="K3327" s="543" t="s">
        <v>2478</v>
      </c>
      <c r="L3327" s="543" t="s">
        <v>2546</v>
      </c>
      <c r="M3327" s="543" t="s">
        <v>6209</v>
      </c>
      <c r="N3327" s="543" t="s">
        <v>2210</v>
      </c>
      <c r="O3327" s="543" t="s">
        <v>2478</v>
      </c>
      <c r="P3327" s="543" t="s">
        <v>2478</v>
      </c>
      <c r="Q3327" s="547">
        <v>45287.708333333336</v>
      </c>
      <c r="R3327" s="547">
        <v>45287</v>
      </c>
      <c r="S3327" s="547">
        <v>45394.471342592595</v>
      </c>
    </row>
    <row r="3328" spans="1:19">
      <c r="A3328" s="540" t="s">
        <v>10007</v>
      </c>
      <c r="B3328" s="542">
        <v>11635</v>
      </c>
      <c r="C3328" s="542">
        <v>704929</v>
      </c>
      <c r="D3328" s="542">
        <v>50000</v>
      </c>
      <c r="E3328" s="542" t="s">
        <v>10196</v>
      </c>
      <c r="F3328" s="542" t="s">
        <v>10197</v>
      </c>
      <c r="G3328" s="540" t="s">
        <v>10198</v>
      </c>
      <c r="H3328" s="542" t="s">
        <v>2469</v>
      </c>
      <c r="I3328" s="542" t="s">
        <v>2546</v>
      </c>
      <c r="J3328" s="540" t="s">
        <v>2478</v>
      </c>
      <c r="K3328" s="540" t="s">
        <v>2478</v>
      </c>
      <c r="L3328" s="540" t="s">
        <v>7154</v>
      </c>
      <c r="M3328" s="540" t="s">
        <v>7155</v>
      </c>
      <c r="N3328" s="540" t="s">
        <v>7156</v>
      </c>
      <c r="O3328" s="540" t="s">
        <v>2478</v>
      </c>
      <c r="P3328" s="540" t="s">
        <v>2478</v>
      </c>
      <c r="Q3328" s="546">
        <v>45261.708333333336</v>
      </c>
      <c r="R3328" s="546">
        <v>45261</v>
      </c>
      <c r="S3328" s="540" t="s">
        <v>2478</v>
      </c>
    </row>
    <row r="3329" spans="1:19">
      <c r="A3329" s="543" t="s">
        <v>10007</v>
      </c>
      <c r="B3329" s="545">
        <v>11711</v>
      </c>
      <c r="C3329" s="545">
        <v>704927</v>
      </c>
      <c r="D3329" s="545">
        <v>50000</v>
      </c>
      <c r="E3329" s="545" t="s">
        <v>10199</v>
      </c>
      <c r="F3329" s="545" t="s">
        <v>10200</v>
      </c>
      <c r="G3329" s="543" t="s">
        <v>10201</v>
      </c>
      <c r="H3329" s="545" t="s">
        <v>2546</v>
      </c>
      <c r="I3329" s="545" t="s">
        <v>2546</v>
      </c>
      <c r="J3329" s="543" t="s">
        <v>2478</v>
      </c>
      <c r="K3329" s="543" t="s">
        <v>2478</v>
      </c>
      <c r="L3329" s="543" t="s">
        <v>2546</v>
      </c>
      <c r="M3329" s="543" t="s">
        <v>6209</v>
      </c>
      <c r="N3329" s="543" t="s">
        <v>2210</v>
      </c>
      <c r="O3329" s="543" t="s">
        <v>2478</v>
      </c>
      <c r="P3329" s="543" t="s">
        <v>2478</v>
      </c>
      <c r="Q3329" s="547">
        <v>45310.708333333336</v>
      </c>
      <c r="R3329" s="547">
        <v>45310</v>
      </c>
      <c r="S3329" s="547">
        <v>45481.477777777778</v>
      </c>
    </row>
    <row r="3330" spans="1:19">
      <c r="A3330" s="540" t="s">
        <v>10007</v>
      </c>
      <c r="B3330" s="542">
        <v>11624</v>
      </c>
      <c r="C3330" s="542">
        <v>713795</v>
      </c>
      <c r="D3330" s="542">
        <v>50000</v>
      </c>
      <c r="E3330" s="542" t="s">
        <v>10202</v>
      </c>
      <c r="F3330" s="542" t="s">
        <v>10203</v>
      </c>
      <c r="G3330" s="540" t="s">
        <v>10204</v>
      </c>
      <c r="H3330" s="542" t="s">
        <v>2546</v>
      </c>
      <c r="I3330" s="542" t="s">
        <v>2546</v>
      </c>
      <c r="J3330" s="540" t="s">
        <v>2478</v>
      </c>
      <c r="K3330" s="540" t="s">
        <v>2478</v>
      </c>
      <c r="L3330" s="540" t="s">
        <v>7154</v>
      </c>
      <c r="M3330" s="540" t="s">
        <v>7155</v>
      </c>
      <c r="N3330" s="540" t="s">
        <v>7156</v>
      </c>
      <c r="O3330" s="540" t="s">
        <v>2478</v>
      </c>
      <c r="P3330" s="540" t="s">
        <v>2478</v>
      </c>
      <c r="Q3330" s="546">
        <v>45261.708333333336</v>
      </c>
      <c r="R3330" s="546">
        <v>45261</v>
      </c>
      <c r="S3330" s="540" t="s">
        <v>2478</v>
      </c>
    </row>
    <row r="3331" spans="1:19">
      <c r="A3331" s="543" t="s">
        <v>10007</v>
      </c>
      <c r="B3331" s="545">
        <v>11630</v>
      </c>
      <c r="C3331" s="545">
        <v>714641</v>
      </c>
      <c r="D3331" s="545">
        <v>50000</v>
      </c>
      <c r="E3331" s="545" t="s">
        <v>10205</v>
      </c>
      <c r="F3331" s="545" t="s">
        <v>10206</v>
      </c>
      <c r="G3331" s="543" t="s">
        <v>10207</v>
      </c>
      <c r="H3331" s="545" t="s">
        <v>2546</v>
      </c>
      <c r="I3331" s="545" t="s">
        <v>2546</v>
      </c>
      <c r="J3331" s="543" t="s">
        <v>2478</v>
      </c>
      <c r="K3331" s="543" t="s">
        <v>2478</v>
      </c>
      <c r="L3331" s="543" t="s">
        <v>2546</v>
      </c>
      <c r="M3331" s="543" t="s">
        <v>6209</v>
      </c>
      <c r="N3331" s="543" t="s">
        <v>2210</v>
      </c>
      <c r="O3331" s="543" t="s">
        <v>2478</v>
      </c>
      <c r="P3331" s="543" t="s">
        <v>2478</v>
      </c>
      <c r="Q3331" s="547">
        <v>45233.708333333336</v>
      </c>
      <c r="R3331" s="547">
        <v>45261</v>
      </c>
      <c r="S3331" s="547">
        <v>46082.760752314818</v>
      </c>
    </row>
    <row r="3332" spans="1:19">
      <c r="A3332" s="540" t="s">
        <v>10007</v>
      </c>
      <c r="B3332" s="542">
        <v>11627</v>
      </c>
      <c r="C3332" s="542">
        <v>709631</v>
      </c>
      <c r="D3332" s="542">
        <v>50000</v>
      </c>
      <c r="E3332" s="542" t="s">
        <v>10208</v>
      </c>
      <c r="F3332" s="542" t="s">
        <v>10209</v>
      </c>
      <c r="G3332" s="540" t="s">
        <v>10210</v>
      </c>
      <c r="H3332" s="542" t="s">
        <v>2546</v>
      </c>
      <c r="I3332" s="542" t="s">
        <v>2546</v>
      </c>
      <c r="J3332" s="540" t="s">
        <v>2478</v>
      </c>
      <c r="K3332" s="540" t="s">
        <v>2478</v>
      </c>
      <c r="L3332" s="540" t="s">
        <v>2546</v>
      </c>
      <c r="M3332" s="540" t="s">
        <v>6209</v>
      </c>
      <c r="N3332" s="540" t="s">
        <v>2210</v>
      </c>
      <c r="O3332" s="540" t="s">
        <v>2478</v>
      </c>
      <c r="P3332" s="540" t="s">
        <v>2478</v>
      </c>
      <c r="Q3332" s="546">
        <v>45261.708333333336</v>
      </c>
      <c r="R3332" s="546">
        <v>45261</v>
      </c>
      <c r="S3332" s="546">
        <v>45373.42796296296</v>
      </c>
    </row>
    <row r="3333" spans="1:19">
      <c r="A3333" s="543" t="s">
        <v>10007</v>
      </c>
      <c r="B3333" s="545">
        <v>11734</v>
      </c>
      <c r="C3333" s="545">
        <v>724698</v>
      </c>
      <c r="D3333" s="545">
        <v>50000</v>
      </c>
      <c r="E3333" s="545" t="s">
        <v>10211</v>
      </c>
      <c r="F3333" s="545" t="s">
        <v>10212</v>
      </c>
      <c r="G3333" s="543" t="s">
        <v>10213</v>
      </c>
      <c r="H3333" s="545" t="s">
        <v>2546</v>
      </c>
      <c r="I3333" s="545" t="s">
        <v>2546</v>
      </c>
      <c r="J3333" s="543" t="s">
        <v>2478</v>
      </c>
      <c r="K3333" s="543" t="s">
        <v>2478</v>
      </c>
      <c r="L3333" s="543" t="s">
        <v>2546</v>
      </c>
      <c r="M3333" s="543" t="s">
        <v>6209</v>
      </c>
      <c r="N3333" s="543" t="s">
        <v>2210</v>
      </c>
      <c r="O3333" s="543" t="s">
        <v>2478</v>
      </c>
      <c r="P3333" s="543" t="s">
        <v>2478</v>
      </c>
      <c r="Q3333" s="547">
        <v>45350.708333333336</v>
      </c>
      <c r="R3333" s="547">
        <v>45350</v>
      </c>
      <c r="S3333" s="547">
        <v>45461.477465277778</v>
      </c>
    </row>
    <row r="3334" spans="1:19">
      <c r="A3334" s="540" t="s">
        <v>10007</v>
      </c>
      <c r="B3334" s="542">
        <v>11671</v>
      </c>
      <c r="C3334" s="542">
        <v>724703</v>
      </c>
      <c r="D3334" s="542">
        <v>50000</v>
      </c>
      <c r="E3334" s="542" t="s">
        <v>10214</v>
      </c>
      <c r="F3334" s="542" t="s">
        <v>10215</v>
      </c>
      <c r="G3334" s="540" t="s">
        <v>10216</v>
      </c>
      <c r="H3334" s="542" t="s">
        <v>2546</v>
      </c>
      <c r="I3334" s="542" t="s">
        <v>2546</v>
      </c>
      <c r="J3334" s="540" t="s">
        <v>2478</v>
      </c>
      <c r="K3334" s="540" t="s">
        <v>2478</v>
      </c>
      <c r="L3334" s="540" t="s">
        <v>2546</v>
      </c>
      <c r="M3334" s="540" t="s">
        <v>6209</v>
      </c>
      <c r="N3334" s="540" t="s">
        <v>2210</v>
      </c>
      <c r="O3334" s="540" t="s">
        <v>2478</v>
      </c>
      <c r="P3334" s="540" t="s">
        <v>2478</v>
      </c>
      <c r="Q3334" s="546">
        <v>45288.708333333336</v>
      </c>
      <c r="R3334" s="546">
        <v>45288</v>
      </c>
      <c r="S3334" s="546">
        <v>45461.477465277778</v>
      </c>
    </row>
    <row r="3335" spans="1:19">
      <c r="A3335" s="543" t="s">
        <v>10007</v>
      </c>
      <c r="B3335" s="545">
        <v>11733</v>
      </c>
      <c r="C3335" s="545">
        <v>724941</v>
      </c>
      <c r="D3335" s="545">
        <v>50000</v>
      </c>
      <c r="E3335" s="545" t="s">
        <v>10217</v>
      </c>
      <c r="F3335" s="545" t="s">
        <v>10218</v>
      </c>
      <c r="G3335" s="543" t="s">
        <v>10219</v>
      </c>
      <c r="H3335" s="545" t="s">
        <v>2469</v>
      </c>
      <c r="I3335" s="545" t="s">
        <v>2546</v>
      </c>
      <c r="J3335" s="543" t="s">
        <v>2478</v>
      </c>
      <c r="K3335" s="543" t="s">
        <v>2478</v>
      </c>
      <c r="L3335" s="543" t="s">
        <v>7154</v>
      </c>
      <c r="M3335" s="543" t="s">
        <v>7155</v>
      </c>
      <c r="N3335" s="543" t="s">
        <v>7156</v>
      </c>
      <c r="O3335" s="543" t="s">
        <v>2478</v>
      </c>
      <c r="P3335" s="543" t="s">
        <v>2478</v>
      </c>
      <c r="Q3335" s="547">
        <v>45350.708333333336</v>
      </c>
      <c r="R3335" s="547">
        <v>45350</v>
      </c>
      <c r="S3335" s="543" t="s">
        <v>2478</v>
      </c>
    </row>
    <row r="3336" spans="1:19">
      <c r="A3336" s="540" t="s">
        <v>10007</v>
      </c>
      <c r="B3336" s="542">
        <v>11684</v>
      </c>
      <c r="C3336" s="542">
        <v>724603</v>
      </c>
      <c r="D3336" s="542">
        <v>50000</v>
      </c>
      <c r="E3336" s="542" t="s">
        <v>10220</v>
      </c>
      <c r="F3336" s="542" t="s">
        <v>10221</v>
      </c>
      <c r="G3336" s="540" t="s">
        <v>10222</v>
      </c>
      <c r="H3336" s="542" t="s">
        <v>2546</v>
      </c>
      <c r="I3336" s="542" t="s">
        <v>2546</v>
      </c>
      <c r="J3336" s="540" t="s">
        <v>2478</v>
      </c>
      <c r="K3336" s="540" t="s">
        <v>2478</v>
      </c>
      <c r="L3336" s="540" t="s">
        <v>7154</v>
      </c>
      <c r="M3336" s="540" t="s">
        <v>7155</v>
      </c>
      <c r="N3336" s="540" t="s">
        <v>7156</v>
      </c>
      <c r="O3336" s="540" t="s">
        <v>2478</v>
      </c>
      <c r="P3336" s="540" t="s">
        <v>2478</v>
      </c>
      <c r="Q3336" s="546">
        <v>45310.708333333336</v>
      </c>
      <c r="R3336" s="546">
        <v>45310</v>
      </c>
      <c r="S3336" s="540" t="s">
        <v>2478</v>
      </c>
    </row>
    <row r="3337" spans="1:19">
      <c r="A3337" s="543" t="s">
        <v>10007</v>
      </c>
      <c r="B3337" s="545">
        <v>11730</v>
      </c>
      <c r="C3337" s="545">
        <v>724669</v>
      </c>
      <c r="D3337" s="545">
        <v>50000</v>
      </c>
      <c r="E3337" s="545" t="s">
        <v>10223</v>
      </c>
      <c r="F3337" s="545" t="s">
        <v>10224</v>
      </c>
      <c r="G3337" s="543" t="s">
        <v>10225</v>
      </c>
      <c r="H3337" s="545" t="s">
        <v>2469</v>
      </c>
      <c r="I3337" s="545" t="s">
        <v>2546</v>
      </c>
      <c r="J3337" s="543" t="s">
        <v>2478</v>
      </c>
      <c r="K3337" s="543" t="s">
        <v>2478</v>
      </c>
      <c r="L3337" s="543" t="s">
        <v>7154</v>
      </c>
      <c r="M3337" s="543" t="s">
        <v>7155</v>
      </c>
      <c r="N3337" s="543" t="s">
        <v>7156</v>
      </c>
      <c r="O3337" s="543" t="s">
        <v>2478</v>
      </c>
      <c r="P3337" s="543" t="s">
        <v>2478</v>
      </c>
      <c r="Q3337" s="547">
        <v>45350.708333333336</v>
      </c>
      <c r="R3337" s="547">
        <v>45350</v>
      </c>
      <c r="S3337" s="543" t="s">
        <v>2478</v>
      </c>
    </row>
    <row r="3338" spans="1:19">
      <c r="A3338" s="540" t="s">
        <v>10007</v>
      </c>
      <c r="B3338" s="542">
        <v>11725</v>
      </c>
      <c r="C3338" s="542">
        <v>724825</v>
      </c>
      <c r="D3338" s="542">
        <v>50000</v>
      </c>
      <c r="E3338" s="542" t="s">
        <v>10226</v>
      </c>
      <c r="F3338" s="542" t="s">
        <v>10227</v>
      </c>
      <c r="G3338" s="540" t="s">
        <v>10228</v>
      </c>
      <c r="H3338" s="542" t="s">
        <v>2546</v>
      </c>
      <c r="I3338" s="542" t="s">
        <v>2546</v>
      </c>
      <c r="J3338" s="540" t="s">
        <v>2478</v>
      </c>
      <c r="K3338" s="540" t="s">
        <v>2478</v>
      </c>
      <c r="L3338" s="540" t="s">
        <v>2546</v>
      </c>
      <c r="M3338" s="540" t="s">
        <v>6209</v>
      </c>
      <c r="N3338" s="540" t="s">
        <v>2210</v>
      </c>
      <c r="O3338" s="540" t="s">
        <v>2478</v>
      </c>
      <c r="P3338" s="540" t="s">
        <v>2478</v>
      </c>
      <c r="Q3338" s="546">
        <v>45350.708333333336</v>
      </c>
      <c r="R3338" s="546">
        <v>45350</v>
      </c>
      <c r="S3338" s="546">
        <v>45422.428449074076</v>
      </c>
    </row>
    <row r="3339" spans="1:19">
      <c r="A3339" s="543" t="s">
        <v>10007</v>
      </c>
      <c r="B3339" s="545">
        <v>11732</v>
      </c>
      <c r="C3339" s="545">
        <v>724605</v>
      </c>
      <c r="D3339" s="545">
        <v>50000</v>
      </c>
      <c r="E3339" s="545" t="s">
        <v>10229</v>
      </c>
      <c r="F3339" s="545" t="s">
        <v>10230</v>
      </c>
      <c r="G3339" s="543" t="s">
        <v>10231</v>
      </c>
      <c r="H3339" s="545" t="s">
        <v>2469</v>
      </c>
      <c r="I3339" s="545" t="s">
        <v>2546</v>
      </c>
      <c r="J3339" s="543" t="s">
        <v>2478</v>
      </c>
      <c r="K3339" s="543" t="s">
        <v>2478</v>
      </c>
      <c r="L3339" s="543" t="s">
        <v>7154</v>
      </c>
      <c r="M3339" s="543" t="s">
        <v>7155</v>
      </c>
      <c r="N3339" s="543" t="s">
        <v>7156</v>
      </c>
      <c r="O3339" s="543" t="s">
        <v>2478</v>
      </c>
      <c r="P3339" s="543" t="s">
        <v>2478</v>
      </c>
      <c r="Q3339" s="547">
        <v>45350.708333333336</v>
      </c>
      <c r="R3339" s="547">
        <v>45350</v>
      </c>
      <c r="S3339" s="543" t="s">
        <v>2478</v>
      </c>
    </row>
    <row r="3340" spans="1:19">
      <c r="A3340" s="540" t="s">
        <v>10007</v>
      </c>
      <c r="B3340" s="542">
        <v>11735</v>
      </c>
      <c r="C3340" s="542">
        <v>724600</v>
      </c>
      <c r="D3340" s="542">
        <v>50000</v>
      </c>
      <c r="E3340" s="542" t="s">
        <v>10232</v>
      </c>
      <c r="F3340" s="542" t="s">
        <v>10233</v>
      </c>
      <c r="G3340" s="540" t="s">
        <v>10234</v>
      </c>
      <c r="H3340" s="542" t="s">
        <v>2546</v>
      </c>
      <c r="I3340" s="542" t="s">
        <v>2546</v>
      </c>
      <c r="J3340" s="540" t="s">
        <v>2478</v>
      </c>
      <c r="K3340" s="540" t="s">
        <v>2478</v>
      </c>
      <c r="L3340" s="540" t="s">
        <v>2546</v>
      </c>
      <c r="M3340" s="540" t="s">
        <v>6209</v>
      </c>
      <c r="N3340" s="540" t="s">
        <v>2210</v>
      </c>
      <c r="O3340" s="540" t="s">
        <v>2478</v>
      </c>
      <c r="P3340" s="540" t="s">
        <v>2478</v>
      </c>
      <c r="Q3340" s="546">
        <v>45350.708333333336</v>
      </c>
      <c r="R3340" s="546">
        <v>45350</v>
      </c>
      <c r="S3340" s="546">
        <v>45443.483657407407</v>
      </c>
    </row>
    <row r="3341" spans="1:19">
      <c r="A3341" s="543" t="s">
        <v>10007</v>
      </c>
      <c r="B3341" s="545">
        <v>11692</v>
      </c>
      <c r="C3341" s="545">
        <v>724828</v>
      </c>
      <c r="D3341" s="545">
        <v>50000</v>
      </c>
      <c r="E3341" s="545" t="s">
        <v>10235</v>
      </c>
      <c r="F3341" s="545" t="s">
        <v>10236</v>
      </c>
      <c r="G3341" s="543" t="s">
        <v>10237</v>
      </c>
      <c r="H3341" s="545" t="s">
        <v>2469</v>
      </c>
      <c r="I3341" s="545" t="s">
        <v>2546</v>
      </c>
      <c r="J3341" s="543" t="s">
        <v>2478</v>
      </c>
      <c r="K3341" s="543" t="s">
        <v>2478</v>
      </c>
      <c r="L3341" s="543" t="s">
        <v>7154</v>
      </c>
      <c r="M3341" s="543" t="s">
        <v>7155</v>
      </c>
      <c r="N3341" s="543" t="s">
        <v>7156</v>
      </c>
      <c r="O3341" s="543" t="s">
        <v>2478</v>
      </c>
      <c r="P3341" s="543" t="s">
        <v>2478</v>
      </c>
      <c r="Q3341" s="547">
        <v>45310.708333333336</v>
      </c>
      <c r="R3341" s="547">
        <v>45310</v>
      </c>
      <c r="S3341" s="543" t="s">
        <v>2478</v>
      </c>
    </row>
    <row r="3342" spans="1:19">
      <c r="A3342" s="540" t="s">
        <v>10007</v>
      </c>
      <c r="B3342" s="542">
        <v>11731</v>
      </c>
      <c r="C3342" s="542">
        <v>724670</v>
      </c>
      <c r="D3342" s="542">
        <v>50000</v>
      </c>
      <c r="E3342" s="542" t="s">
        <v>10238</v>
      </c>
      <c r="F3342" s="542" t="s">
        <v>10239</v>
      </c>
      <c r="G3342" s="540" t="s">
        <v>10240</v>
      </c>
      <c r="H3342" s="542" t="s">
        <v>2469</v>
      </c>
      <c r="I3342" s="542" t="s">
        <v>2546</v>
      </c>
      <c r="J3342" s="540" t="s">
        <v>2478</v>
      </c>
      <c r="K3342" s="540" t="s">
        <v>2478</v>
      </c>
      <c r="L3342" s="540" t="s">
        <v>7154</v>
      </c>
      <c r="M3342" s="540" t="s">
        <v>7155</v>
      </c>
      <c r="N3342" s="540" t="s">
        <v>7156</v>
      </c>
      <c r="O3342" s="540" t="s">
        <v>2478</v>
      </c>
      <c r="P3342" s="540" t="s">
        <v>2478</v>
      </c>
      <c r="Q3342" s="546">
        <v>45350.708333333336</v>
      </c>
      <c r="R3342" s="546">
        <v>45350</v>
      </c>
      <c r="S3342" s="540" t="s">
        <v>2478</v>
      </c>
    </row>
    <row r="3343" spans="1:19">
      <c r="A3343" s="543" t="s">
        <v>10007</v>
      </c>
      <c r="B3343" s="545">
        <v>11736</v>
      </c>
      <c r="C3343" s="545">
        <v>724781</v>
      </c>
      <c r="D3343" s="545">
        <v>50000</v>
      </c>
      <c r="E3343" s="545" t="s">
        <v>10241</v>
      </c>
      <c r="F3343" s="545" t="s">
        <v>10242</v>
      </c>
      <c r="G3343" s="543" t="s">
        <v>10243</v>
      </c>
      <c r="H3343" s="545" t="s">
        <v>2469</v>
      </c>
      <c r="I3343" s="545" t="s">
        <v>2546</v>
      </c>
      <c r="J3343" s="543" t="s">
        <v>2478</v>
      </c>
      <c r="K3343" s="543" t="s">
        <v>2478</v>
      </c>
      <c r="L3343" s="543" t="s">
        <v>7154</v>
      </c>
      <c r="M3343" s="543" t="s">
        <v>7155</v>
      </c>
      <c r="N3343" s="543" t="s">
        <v>7156</v>
      </c>
      <c r="O3343" s="543" t="s">
        <v>2478</v>
      </c>
      <c r="P3343" s="543" t="s">
        <v>2478</v>
      </c>
      <c r="Q3343" s="547">
        <v>45350.708333333336</v>
      </c>
      <c r="R3343" s="547">
        <v>45350</v>
      </c>
      <c r="S3343" s="543" t="s">
        <v>2478</v>
      </c>
    </row>
    <row r="3344" spans="1:19">
      <c r="A3344" s="540" t="s">
        <v>10007</v>
      </c>
      <c r="B3344" s="542">
        <v>11729</v>
      </c>
      <c r="C3344" s="542">
        <v>724716</v>
      </c>
      <c r="D3344" s="542">
        <v>50000</v>
      </c>
      <c r="E3344" s="542" t="s">
        <v>10244</v>
      </c>
      <c r="F3344" s="542" t="s">
        <v>10245</v>
      </c>
      <c r="G3344" s="540" t="s">
        <v>10246</v>
      </c>
      <c r="H3344" s="542" t="s">
        <v>2469</v>
      </c>
      <c r="I3344" s="542" t="s">
        <v>2546</v>
      </c>
      <c r="J3344" s="540" t="s">
        <v>2478</v>
      </c>
      <c r="K3344" s="540" t="s">
        <v>2478</v>
      </c>
      <c r="L3344" s="540" t="s">
        <v>7154</v>
      </c>
      <c r="M3344" s="540" t="s">
        <v>7155</v>
      </c>
      <c r="N3344" s="540" t="s">
        <v>7156</v>
      </c>
      <c r="O3344" s="540" t="s">
        <v>2478</v>
      </c>
      <c r="P3344" s="540" t="s">
        <v>2478</v>
      </c>
      <c r="Q3344" s="546">
        <v>45350.708333333336</v>
      </c>
      <c r="R3344" s="546">
        <v>45350</v>
      </c>
      <c r="S3344" s="540" t="s">
        <v>2478</v>
      </c>
    </row>
    <row r="3345" spans="1:19">
      <c r="A3345" s="543" t="s">
        <v>10007</v>
      </c>
      <c r="B3345" s="545">
        <v>11738</v>
      </c>
      <c r="C3345" s="545">
        <v>724599</v>
      </c>
      <c r="D3345" s="545">
        <v>50000</v>
      </c>
      <c r="E3345" s="545" t="s">
        <v>10247</v>
      </c>
      <c r="F3345" s="545" t="s">
        <v>10248</v>
      </c>
      <c r="G3345" s="543" t="s">
        <v>10249</v>
      </c>
      <c r="H3345" s="545" t="s">
        <v>2469</v>
      </c>
      <c r="I3345" s="545" t="s">
        <v>2546</v>
      </c>
      <c r="J3345" s="543" t="s">
        <v>2478</v>
      </c>
      <c r="K3345" s="543" t="s">
        <v>2478</v>
      </c>
      <c r="L3345" s="543" t="s">
        <v>7154</v>
      </c>
      <c r="M3345" s="543" t="s">
        <v>7155</v>
      </c>
      <c r="N3345" s="543" t="s">
        <v>7156</v>
      </c>
      <c r="O3345" s="543" t="s">
        <v>2478</v>
      </c>
      <c r="P3345" s="543" t="s">
        <v>2478</v>
      </c>
      <c r="Q3345" s="547">
        <v>45350.708333333336</v>
      </c>
      <c r="R3345" s="547">
        <v>45350</v>
      </c>
      <c r="S3345" s="543" t="s">
        <v>2478</v>
      </c>
    </row>
    <row r="3346" spans="1:19">
      <c r="A3346" s="540" t="s">
        <v>10007</v>
      </c>
      <c r="B3346" s="542">
        <v>11739</v>
      </c>
      <c r="C3346" s="542">
        <v>724601</v>
      </c>
      <c r="D3346" s="542">
        <v>50000</v>
      </c>
      <c r="E3346" s="542" t="s">
        <v>10250</v>
      </c>
      <c r="F3346" s="542" t="s">
        <v>10251</v>
      </c>
      <c r="G3346" s="540" t="s">
        <v>10252</v>
      </c>
      <c r="H3346" s="542" t="s">
        <v>2546</v>
      </c>
      <c r="I3346" s="542" t="s">
        <v>2546</v>
      </c>
      <c r="J3346" s="540" t="s">
        <v>2478</v>
      </c>
      <c r="K3346" s="540" t="s">
        <v>2478</v>
      </c>
      <c r="L3346" s="540" t="s">
        <v>2546</v>
      </c>
      <c r="M3346" s="540" t="s">
        <v>6209</v>
      </c>
      <c r="N3346" s="540" t="s">
        <v>2210</v>
      </c>
      <c r="O3346" s="540" t="s">
        <v>2478</v>
      </c>
      <c r="P3346" s="540" t="s">
        <v>2478</v>
      </c>
      <c r="Q3346" s="546">
        <v>45350.708333333336</v>
      </c>
      <c r="R3346" s="546">
        <v>45350</v>
      </c>
      <c r="S3346" s="546">
        <v>45481.477777777778</v>
      </c>
    </row>
    <row r="3347" spans="1:19">
      <c r="A3347" s="543" t="s">
        <v>10007</v>
      </c>
      <c r="B3347" s="545">
        <v>11673</v>
      </c>
      <c r="C3347" s="545">
        <v>724938</v>
      </c>
      <c r="D3347" s="545">
        <v>50000</v>
      </c>
      <c r="E3347" s="545" t="s">
        <v>10253</v>
      </c>
      <c r="F3347" s="545" t="s">
        <v>10254</v>
      </c>
      <c r="G3347" s="543" t="s">
        <v>10255</v>
      </c>
      <c r="H3347" s="545" t="s">
        <v>2546</v>
      </c>
      <c r="I3347" s="545" t="s">
        <v>2546</v>
      </c>
      <c r="J3347" s="543" t="s">
        <v>2478</v>
      </c>
      <c r="K3347" s="543" t="s">
        <v>2478</v>
      </c>
      <c r="L3347" s="543" t="s">
        <v>2546</v>
      </c>
      <c r="M3347" s="543" t="s">
        <v>6209</v>
      </c>
      <c r="N3347" s="543" t="s">
        <v>2210</v>
      </c>
      <c r="O3347" s="543" t="s">
        <v>2478</v>
      </c>
      <c r="P3347" s="543" t="s">
        <v>2478</v>
      </c>
      <c r="Q3347" s="547">
        <v>45310.708333333336</v>
      </c>
      <c r="R3347" s="547">
        <v>45313</v>
      </c>
      <c r="S3347" s="547">
        <v>45422.428449074076</v>
      </c>
    </row>
    <row r="3348" spans="1:19">
      <c r="A3348" s="540" t="s">
        <v>10007</v>
      </c>
      <c r="B3348" s="542">
        <v>11780</v>
      </c>
      <c r="C3348" s="542">
        <v>734859</v>
      </c>
      <c r="D3348" s="542">
        <v>50000</v>
      </c>
      <c r="E3348" s="542" t="s">
        <v>10256</v>
      </c>
      <c r="F3348" s="542" t="s">
        <v>10257</v>
      </c>
      <c r="G3348" s="540" t="s">
        <v>10258</v>
      </c>
      <c r="H3348" s="542" t="s">
        <v>2469</v>
      </c>
      <c r="I3348" s="542" t="s">
        <v>2546</v>
      </c>
      <c r="J3348" s="540" t="s">
        <v>2478</v>
      </c>
      <c r="K3348" s="540" t="s">
        <v>2478</v>
      </c>
      <c r="L3348" s="540" t="s">
        <v>7154</v>
      </c>
      <c r="M3348" s="540" t="s">
        <v>7155</v>
      </c>
      <c r="N3348" s="540" t="s">
        <v>7156</v>
      </c>
      <c r="O3348" s="540" t="s">
        <v>2478</v>
      </c>
      <c r="P3348" s="540" t="s">
        <v>2478</v>
      </c>
      <c r="Q3348" s="546">
        <v>45379.708333333336</v>
      </c>
      <c r="R3348" s="546">
        <v>45378</v>
      </c>
      <c r="S3348" s="540" t="s">
        <v>2478</v>
      </c>
    </row>
    <row r="3349" spans="1:19">
      <c r="A3349" s="543" t="s">
        <v>10007</v>
      </c>
      <c r="B3349" s="545">
        <v>11834</v>
      </c>
      <c r="C3349" s="545">
        <v>735338</v>
      </c>
      <c r="D3349" s="545">
        <v>50000</v>
      </c>
      <c r="E3349" s="545" t="s">
        <v>10259</v>
      </c>
      <c r="F3349" s="545" t="s">
        <v>10260</v>
      </c>
      <c r="G3349" s="543" t="s">
        <v>10261</v>
      </c>
      <c r="H3349" s="545" t="s">
        <v>2469</v>
      </c>
      <c r="I3349" s="545" t="s">
        <v>2546</v>
      </c>
      <c r="J3349" s="543" t="s">
        <v>2478</v>
      </c>
      <c r="K3349" s="543" t="s">
        <v>2478</v>
      </c>
      <c r="L3349" s="543" t="s">
        <v>7154</v>
      </c>
      <c r="M3349" s="543" t="s">
        <v>7155</v>
      </c>
      <c r="N3349" s="543" t="s">
        <v>7156</v>
      </c>
      <c r="O3349" s="543" t="s">
        <v>2478</v>
      </c>
      <c r="P3349" s="543" t="s">
        <v>2478</v>
      </c>
      <c r="Q3349" s="547">
        <v>45443.708333333336</v>
      </c>
      <c r="R3349" s="547">
        <v>45443</v>
      </c>
      <c r="S3349" s="543" t="s">
        <v>2478</v>
      </c>
    </row>
    <row r="3350" spans="1:19">
      <c r="A3350" s="540" t="s">
        <v>10007</v>
      </c>
      <c r="B3350" s="542">
        <v>11775</v>
      </c>
      <c r="C3350" s="542">
        <v>735131</v>
      </c>
      <c r="D3350" s="542">
        <v>50000</v>
      </c>
      <c r="E3350" s="542" t="s">
        <v>10262</v>
      </c>
      <c r="F3350" s="542" t="s">
        <v>10263</v>
      </c>
      <c r="G3350" s="540" t="s">
        <v>10264</v>
      </c>
      <c r="H3350" s="542" t="s">
        <v>2469</v>
      </c>
      <c r="I3350" s="542" t="s">
        <v>2546</v>
      </c>
      <c r="J3350" s="540" t="s">
        <v>2478</v>
      </c>
      <c r="K3350" s="540" t="s">
        <v>2478</v>
      </c>
      <c r="L3350" s="540" t="s">
        <v>7154</v>
      </c>
      <c r="M3350" s="540" t="s">
        <v>7155</v>
      </c>
      <c r="N3350" s="540" t="s">
        <v>7156</v>
      </c>
      <c r="O3350" s="540" t="s">
        <v>2478</v>
      </c>
      <c r="P3350" s="540" t="s">
        <v>2478</v>
      </c>
      <c r="Q3350" s="546">
        <v>45379.708333333336</v>
      </c>
      <c r="R3350" s="546">
        <v>45378</v>
      </c>
      <c r="S3350" s="540" t="s">
        <v>2478</v>
      </c>
    </row>
    <row r="3351" spans="1:19">
      <c r="A3351" s="543" t="s">
        <v>10007</v>
      </c>
      <c r="B3351" s="545">
        <v>11837</v>
      </c>
      <c r="C3351" s="545">
        <v>734853</v>
      </c>
      <c r="D3351" s="545">
        <v>50000</v>
      </c>
      <c r="E3351" s="545" t="s">
        <v>10265</v>
      </c>
      <c r="F3351" s="545" t="s">
        <v>10266</v>
      </c>
      <c r="G3351" s="543" t="s">
        <v>10267</v>
      </c>
      <c r="H3351" s="545" t="s">
        <v>2469</v>
      </c>
      <c r="I3351" s="545" t="s">
        <v>2546</v>
      </c>
      <c r="J3351" s="543" t="s">
        <v>2478</v>
      </c>
      <c r="K3351" s="543" t="s">
        <v>2478</v>
      </c>
      <c r="L3351" s="543" t="s">
        <v>7154</v>
      </c>
      <c r="M3351" s="543" t="s">
        <v>7155</v>
      </c>
      <c r="N3351" s="543" t="s">
        <v>7156</v>
      </c>
      <c r="O3351" s="543" t="s">
        <v>2478</v>
      </c>
      <c r="P3351" s="543" t="s">
        <v>2478</v>
      </c>
      <c r="Q3351" s="547">
        <v>45443.708333333336</v>
      </c>
      <c r="R3351" s="547">
        <v>45443</v>
      </c>
      <c r="S3351" s="543" t="s">
        <v>2478</v>
      </c>
    </row>
    <row r="3352" spans="1:19">
      <c r="A3352" s="540" t="s">
        <v>10007</v>
      </c>
      <c r="B3352" s="542">
        <v>11804</v>
      </c>
      <c r="C3352" s="542">
        <v>735470</v>
      </c>
      <c r="D3352" s="542">
        <v>50000</v>
      </c>
      <c r="E3352" s="542" t="s">
        <v>10268</v>
      </c>
      <c r="F3352" s="542" t="s">
        <v>10269</v>
      </c>
      <c r="G3352" s="540" t="s">
        <v>10270</v>
      </c>
      <c r="H3352" s="542" t="s">
        <v>2469</v>
      </c>
      <c r="I3352" s="542" t="s">
        <v>2546</v>
      </c>
      <c r="J3352" s="540" t="s">
        <v>2478</v>
      </c>
      <c r="K3352" s="540" t="s">
        <v>2478</v>
      </c>
      <c r="L3352" s="540" t="s">
        <v>7154</v>
      </c>
      <c r="M3352" s="540" t="s">
        <v>7155</v>
      </c>
      <c r="N3352" s="540" t="s">
        <v>7156</v>
      </c>
      <c r="O3352" s="540" t="s">
        <v>2478</v>
      </c>
      <c r="P3352" s="540" t="s">
        <v>2478</v>
      </c>
      <c r="Q3352" s="546">
        <v>45412.708333333336</v>
      </c>
      <c r="R3352" s="546">
        <v>45412</v>
      </c>
      <c r="S3352" s="540" t="s">
        <v>2478</v>
      </c>
    </row>
    <row r="3353" spans="1:19">
      <c r="A3353" s="543" t="s">
        <v>10007</v>
      </c>
      <c r="B3353" s="545">
        <v>11833</v>
      </c>
      <c r="C3353" s="545">
        <v>735472</v>
      </c>
      <c r="D3353" s="545">
        <v>50000</v>
      </c>
      <c r="E3353" s="545" t="s">
        <v>10271</v>
      </c>
      <c r="F3353" s="545" t="s">
        <v>10272</v>
      </c>
      <c r="G3353" s="543" t="s">
        <v>10273</v>
      </c>
      <c r="H3353" s="545" t="s">
        <v>2469</v>
      </c>
      <c r="I3353" s="545" t="s">
        <v>2546</v>
      </c>
      <c r="J3353" s="543" t="s">
        <v>2478</v>
      </c>
      <c r="K3353" s="543" t="s">
        <v>2478</v>
      </c>
      <c r="L3353" s="543" t="s">
        <v>7154</v>
      </c>
      <c r="M3353" s="543" t="s">
        <v>7155</v>
      </c>
      <c r="N3353" s="543" t="s">
        <v>7156</v>
      </c>
      <c r="O3353" s="543" t="s">
        <v>2478</v>
      </c>
      <c r="P3353" s="543" t="s">
        <v>2478</v>
      </c>
      <c r="Q3353" s="547">
        <v>45443.708333333336</v>
      </c>
      <c r="R3353" s="547">
        <v>45443</v>
      </c>
      <c r="S3353" s="543" t="s">
        <v>2478</v>
      </c>
    </row>
    <row r="3354" spans="1:19">
      <c r="A3354" s="540" t="s">
        <v>10007</v>
      </c>
      <c r="B3354" s="542">
        <v>11805</v>
      </c>
      <c r="C3354" s="542">
        <v>734393</v>
      </c>
      <c r="D3354" s="542">
        <v>50000</v>
      </c>
      <c r="E3354" s="542" t="s">
        <v>10274</v>
      </c>
      <c r="F3354" s="542" t="s">
        <v>10275</v>
      </c>
      <c r="G3354" s="540" t="s">
        <v>10276</v>
      </c>
      <c r="H3354" s="542" t="s">
        <v>2469</v>
      </c>
      <c r="I3354" s="542" t="s">
        <v>2546</v>
      </c>
      <c r="J3354" s="540" t="s">
        <v>2478</v>
      </c>
      <c r="K3354" s="540" t="s">
        <v>2478</v>
      </c>
      <c r="L3354" s="540" t="s">
        <v>7154</v>
      </c>
      <c r="M3354" s="540" t="s">
        <v>7155</v>
      </c>
      <c r="N3354" s="540" t="s">
        <v>7156</v>
      </c>
      <c r="O3354" s="540" t="s">
        <v>2478</v>
      </c>
      <c r="P3354" s="540" t="s">
        <v>2478</v>
      </c>
      <c r="Q3354" s="546">
        <v>45412.708333333336</v>
      </c>
      <c r="R3354" s="546">
        <v>45412</v>
      </c>
      <c r="S3354" s="540" t="s">
        <v>2478</v>
      </c>
    </row>
    <row r="3355" spans="1:19">
      <c r="A3355" s="543" t="s">
        <v>10007</v>
      </c>
      <c r="B3355" s="545">
        <v>107915</v>
      </c>
      <c r="C3355" s="545">
        <v>734396</v>
      </c>
      <c r="D3355" s="545">
        <v>50000</v>
      </c>
      <c r="E3355" s="545" t="s">
        <v>10277</v>
      </c>
      <c r="F3355" s="545" t="s">
        <v>10278</v>
      </c>
      <c r="G3355" s="543" t="s">
        <v>10279</v>
      </c>
      <c r="H3355" s="545" t="s">
        <v>2469</v>
      </c>
      <c r="I3355" s="545" t="s">
        <v>2546</v>
      </c>
      <c r="J3355" s="543" t="s">
        <v>2478</v>
      </c>
      <c r="K3355" s="543" t="s">
        <v>2478</v>
      </c>
      <c r="L3355" s="543" t="s">
        <v>7154</v>
      </c>
      <c r="M3355" s="543" t="s">
        <v>7155</v>
      </c>
      <c r="N3355" s="543" t="s">
        <v>7156</v>
      </c>
      <c r="O3355" s="543" t="s">
        <v>2478</v>
      </c>
      <c r="P3355" s="543" t="s">
        <v>2478</v>
      </c>
      <c r="Q3355" s="547">
        <v>45485.708333333336</v>
      </c>
      <c r="R3355" s="547">
        <v>45485</v>
      </c>
      <c r="S3355" s="543" t="s">
        <v>2478</v>
      </c>
    </row>
    <row r="3356" spans="1:19">
      <c r="A3356" s="540" t="s">
        <v>10007</v>
      </c>
      <c r="B3356" s="542">
        <v>11778</v>
      </c>
      <c r="C3356" s="542">
        <v>746111</v>
      </c>
      <c r="D3356" s="542">
        <v>50000</v>
      </c>
      <c r="E3356" s="542" t="s">
        <v>10280</v>
      </c>
      <c r="F3356" s="542" t="s">
        <v>10281</v>
      </c>
      <c r="G3356" s="540" t="s">
        <v>10282</v>
      </c>
      <c r="H3356" s="542" t="s">
        <v>2469</v>
      </c>
      <c r="I3356" s="542" t="s">
        <v>2546</v>
      </c>
      <c r="J3356" s="540" t="s">
        <v>2478</v>
      </c>
      <c r="K3356" s="540" t="s">
        <v>2478</v>
      </c>
      <c r="L3356" s="540" t="s">
        <v>7154</v>
      </c>
      <c r="M3356" s="540" t="s">
        <v>7155</v>
      </c>
      <c r="N3356" s="540" t="s">
        <v>7156</v>
      </c>
      <c r="O3356" s="540" t="s">
        <v>2478</v>
      </c>
      <c r="P3356" s="540" t="s">
        <v>2478</v>
      </c>
      <c r="Q3356" s="546">
        <v>45379.708333333336</v>
      </c>
      <c r="R3356" s="546">
        <v>45378</v>
      </c>
      <c r="S3356" s="540" t="s">
        <v>2478</v>
      </c>
    </row>
    <row r="3357" spans="1:19">
      <c r="A3357" s="543" t="s">
        <v>10007</v>
      </c>
      <c r="B3357" s="545">
        <v>11838</v>
      </c>
      <c r="C3357" s="545">
        <v>735672</v>
      </c>
      <c r="D3357" s="545">
        <v>50000</v>
      </c>
      <c r="E3357" s="545" t="s">
        <v>10283</v>
      </c>
      <c r="F3357" s="545" t="s">
        <v>10284</v>
      </c>
      <c r="G3357" s="543" t="s">
        <v>10285</v>
      </c>
      <c r="H3357" s="545" t="s">
        <v>2469</v>
      </c>
      <c r="I3357" s="545" t="s">
        <v>2546</v>
      </c>
      <c r="J3357" s="543" t="s">
        <v>2478</v>
      </c>
      <c r="K3357" s="543" t="s">
        <v>2478</v>
      </c>
      <c r="L3357" s="543" t="s">
        <v>7154</v>
      </c>
      <c r="M3357" s="543" t="s">
        <v>7155</v>
      </c>
      <c r="N3357" s="543" t="s">
        <v>7156</v>
      </c>
      <c r="O3357" s="543" t="s">
        <v>2478</v>
      </c>
      <c r="P3357" s="543" t="s">
        <v>2478</v>
      </c>
      <c r="Q3357" s="547">
        <v>45443.708333333336</v>
      </c>
      <c r="R3357" s="547">
        <v>45443</v>
      </c>
      <c r="S3357" s="543" t="s">
        <v>2478</v>
      </c>
    </row>
    <row r="3358" spans="1:19">
      <c r="A3358" s="540" t="s">
        <v>10007</v>
      </c>
      <c r="B3358" s="542">
        <v>11783</v>
      </c>
      <c r="C3358" s="542">
        <v>735665</v>
      </c>
      <c r="D3358" s="542">
        <v>50000</v>
      </c>
      <c r="E3358" s="542" t="s">
        <v>10286</v>
      </c>
      <c r="F3358" s="542" t="s">
        <v>10287</v>
      </c>
      <c r="G3358" s="540" t="s">
        <v>10288</v>
      </c>
      <c r="H3358" s="542" t="s">
        <v>2469</v>
      </c>
      <c r="I3358" s="542" t="s">
        <v>2546</v>
      </c>
      <c r="J3358" s="540" t="s">
        <v>2478</v>
      </c>
      <c r="K3358" s="540" t="s">
        <v>2478</v>
      </c>
      <c r="L3358" s="540" t="s">
        <v>7154</v>
      </c>
      <c r="M3358" s="540" t="s">
        <v>7155</v>
      </c>
      <c r="N3358" s="540" t="s">
        <v>7156</v>
      </c>
      <c r="O3358" s="540" t="s">
        <v>2478</v>
      </c>
      <c r="P3358" s="540" t="s">
        <v>2478</v>
      </c>
      <c r="Q3358" s="546">
        <v>45379.708333333336</v>
      </c>
      <c r="R3358" s="546">
        <v>45379</v>
      </c>
      <c r="S3358" s="540" t="s">
        <v>2478</v>
      </c>
    </row>
    <row r="3359" spans="1:19">
      <c r="A3359" s="543" t="s">
        <v>10007</v>
      </c>
      <c r="B3359" s="545">
        <v>11835</v>
      </c>
      <c r="C3359" s="545">
        <v>735496</v>
      </c>
      <c r="D3359" s="545">
        <v>50000</v>
      </c>
      <c r="E3359" s="545" t="s">
        <v>10289</v>
      </c>
      <c r="F3359" s="545" t="s">
        <v>10290</v>
      </c>
      <c r="G3359" s="543" t="s">
        <v>10291</v>
      </c>
      <c r="H3359" s="545" t="s">
        <v>2469</v>
      </c>
      <c r="I3359" s="545" t="s">
        <v>2546</v>
      </c>
      <c r="J3359" s="543" t="s">
        <v>2478</v>
      </c>
      <c r="K3359" s="543" t="s">
        <v>2478</v>
      </c>
      <c r="L3359" s="543" t="s">
        <v>7154</v>
      </c>
      <c r="M3359" s="543" t="s">
        <v>7155</v>
      </c>
      <c r="N3359" s="543" t="s">
        <v>7156</v>
      </c>
      <c r="O3359" s="543" t="s">
        <v>2478</v>
      </c>
      <c r="P3359" s="543" t="s">
        <v>2478</v>
      </c>
      <c r="Q3359" s="547">
        <v>45443.708333333336</v>
      </c>
      <c r="R3359" s="547">
        <v>45443</v>
      </c>
      <c r="S3359" s="543" t="s">
        <v>2478</v>
      </c>
    </row>
    <row r="3360" spans="1:19">
      <c r="A3360" s="540" t="s">
        <v>10007</v>
      </c>
      <c r="B3360" s="542">
        <v>11808</v>
      </c>
      <c r="C3360" s="542">
        <v>734791</v>
      </c>
      <c r="D3360" s="542">
        <v>50000</v>
      </c>
      <c r="E3360" s="542" t="s">
        <v>10292</v>
      </c>
      <c r="F3360" s="542" t="s">
        <v>10293</v>
      </c>
      <c r="G3360" s="540" t="s">
        <v>10294</v>
      </c>
      <c r="H3360" s="542" t="s">
        <v>2469</v>
      </c>
      <c r="I3360" s="542" t="s">
        <v>2546</v>
      </c>
      <c r="J3360" s="540" t="s">
        <v>2478</v>
      </c>
      <c r="K3360" s="540" t="s">
        <v>2478</v>
      </c>
      <c r="L3360" s="540" t="s">
        <v>7154</v>
      </c>
      <c r="M3360" s="540" t="s">
        <v>7155</v>
      </c>
      <c r="N3360" s="540" t="s">
        <v>7156</v>
      </c>
      <c r="O3360" s="540" t="s">
        <v>2478</v>
      </c>
      <c r="P3360" s="540" t="s">
        <v>2478</v>
      </c>
      <c r="Q3360" s="546">
        <v>45412.708333333336</v>
      </c>
      <c r="R3360" s="546">
        <v>45412</v>
      </c>
      <c r="S3360" s="540" t="s">
        <v>2478</v>
      </c>
    </row>
    <row r="3361" spans="1:19">
      <c r="A3361" s="543" t="s">
        <v>10007</v>
      </c>
      <c r="B3361" s="545">
        <v>107916</v>
      </c>
      <c r="C3361" s="545">
        <v>734789</v>
      </c>
      <c r="D3361" s="545">
        <v>50000</v>
      </c>
      <c r="E3361" s="545" t="s">
        <v>10295</v>
      </c>
      <c r="F3361" s="545" t="s">
        <v>10296</v>
      </c>
      <c r="G3361" s="543" t="s">
        <v>10297</v>
      </c>
      <c r="H3361" s="545" t="s">
        <v>2469</v>
      </c>
      <c r="I3361" s="545" t="s">
        <v>2546</v>
      </c>
      <c r="J3361" s="543" t="s">
        <v>2478</v>
      </c>
      <c r="K3361" s="543" t="s">
        <v>2478</v>
      </c>
      <c r="L3361" s="543" t="s">
        <v>7154</v>
      </c>
      <c r="M3361" s="543" t="s">
        <v>7155</v>
      </c>
      <c r="N3361" s="543" t="s">
        <v>7156</v>
      </c>
      <c r="O3361" s="543" t="s">
        <v>2478</v>
      </c>
      <c r="P3361" s="543" t="s">
        <v>2478</v>
      </c>
      <c r="Q3361" s="547">
        <v>45526.708333333336</v>
      </c>
      <c r="R3361" s="547">
        <v>45526</v>
      </c>
      <c r="S3361" s="543" t="s">
        <v>2478</v>
      </c>
    </row>
    <row r="3362" spans="1:19">
      <c r="A3362" s="540" t="s">
        <v>10007</v>
      </c>
      <c r="B3362" s="542">
        <v>11801</v>
      </c>
      <c r="C3362" s="542">
        <v>735677</v>
      </c>
      <c r="D3362" s="542">
        <v>50000</v>
      </c>
      <c r="E3362" s="542" t="s">
        <v>10298</v>
      </c>
      <c r="F3362" s="542" t="s">
        <v>10299</v>
      </c>
      <c r="G3362" s="540" t="s">
        <v>10300</v>
      </c>
      <c r="H3362" s="542" t="s">
        <v>2469</v>
      </c>
      <c r="I3362" s="542" t="s">
        <v>2546</v>
      </c>
      <c r="J3362" s="540" t="s">
        <v>2478</v>
      </c>
      <c r="K3362" s="540" t="s">
        <v>2478</v>
      </c>
      <c r="L3362" s="540" t="s">
        <v>7154</v>
      </c>
      <c r="M3362" s="540" t="s">
        <v>7155</v>
      </c>
      <c r="N3362" s="540" t="s">
        <v>7156</v>
      </c>
      <c r="O3362" s="540" t="s">
        <v>2478</v>
      </c>
      <c r="P3362" s="540" t="s">
        <v>2478</v>
      </c>
      <c r="Q3362" s="546">
        <v>45412.708333333336</v>
      </c>
      <c r="R3362" s="546">
        <v>45412</v>
      </c>
      <c r="S3362" s="540" t="s">
        <v>2478</v>
      </c>
    </row>
    <row r="3363" spans="1:19">
      <c r="A3363" s="543" t="s">
        <v>10007</v>
      </c>
      <c r="B3363" s="545">
        <v>107921</v>
      </c>
      <c r="C3363" s="545">
        <v>735499</v>
      </c>
      <c r="D3363" s="545">
        <v>50000</v>
      </c>
      <c r="E3363" s="545" t="s">
        <v>10301</v>
      </c>
      <c r="F3363" s="545" t="s">
        <v>10302</v>
      </c>
      <c r="G3363" s="543" t="s">
        <v>10303</v>
      </c>
      <c r="H3363" s="545" t="s">
        <v>2469</v>
      </c>
      <c r="I3363" s="545" t="s">
        <v>2546</v>
      </c>
      <c r="J3363" s="543" t="s">
        <v>2478</v>
      </c>
      <c r="K3363" s="543" t="s">
        <v>2478</v>
      </c>
      <c r="L3363" s="543" t="s">
        <v>7154</v>
      </c>
      <c r="M3363" s="543" t="s">
        <v>7155</v>
      </c>
      <c r="N3363" s="543" t="s">
        <v>7156</v>
      </c>
      <c r="O3363" s="543" t="s">
        <v>2478</v>
      </c>
      <c r="P3363" s="543" t="s">
        <v>2478</v>
      </c>
      <c r="Q3363" s="547">
        <v>45716.708333333336</v>
      </c>
      <c r="R3363" s="543" t="s">
        <v>2478</v>
      </c>
      <c r="S3363" s="543" t="s">
        <v>2478</v>
      </c>
    </row>
    <row r="3364" spans="1:19">
      <c r="A3364" s="540" t="s">
        <v>10007</v>
      </c>
      <c r="B3364" s="542">
        <v>11799</v>
      </c>
      <c r="C3364" s="542">
        <v>735493</v>
      </c>
      <c r="D3364" s="542">
        <v>50000</v>
      </c>
      <c r="E3364" s="542" t="s">
        <v>10304</v>
      </c>
      <c r="F3364" s="542" t="s">
        <v>10305</v>
      </c>
      <c r="G3364" s="540" t="s">
        <v>10306</v>
      </c>
      <c r="H3364" s="542" t="s">
        <v>2469</v>
      </c>
      <c r="I3364" s="542" t="s">
        <v>2546</v>
      </c>
      <c r="J3364" s="540" t="s">
        <v>2478</v>
      </c>
      <c r="K3364" s="540" t="s">
        <v>2478</v>
      </c>
      <c r="L3364" s="540" t="s">
        <v>7154</v>
      </c>
      <c r="M3364" s="540" t="s">
        <v>7155</v>
      </c>
      <c r="N3364" s="540" t="s">
        <v>7156</v>
      </c>
      <c r="O3364" s="540" t="s">
        <v>2478</v>
      </c>
      <c r="P3364" s="540" t="s">
        <v>2478</v>
      </c>
      <c r="Q3364" s="546">
        <v>45412.708333333336</v>
      </c>
      <c r="R3364" s="546">
        <v>45412</v>
      </c>
      <c r="S3364" s="540" t="s">
        <v>2478</v>
      </c>
    </row>
    <row r="3365" spans="1:19">
      <c r="A3365" s="543" t="s">
        <v>10007</v>
      </c>
      <c r="B3365" s="545">
        <v>107920</v>
      </c>
      <c r="C3365" s="545">
        <v>735487</v>
      </c>
      <c r="D3365" s="545">
        <v>50000</v>
      </c>
      <c r="E3365" s="545" t="s">
        <v>10307</v>
      </c>
      <c r="F3365" s="545" t="s">
        <v>10308</v>
      </c>
      <c r="G3365" s="543" t="s">
        <v>10309</v>
      </c>
      <c r="H3365" s="545" t="s">
        <v>2469</v>
      </c>
      <c r="I3365" s="545" t="s">
        <v>2546</v>
      </c>
      <c r="J3365" s="543" t="s">
        <v>2478</v>
      </c>
      <c r="K3365" s="543" t="s">
        <v>2478</v>
      </c>
      <c r="L3365" s="543" t="s">
        <v>7154</v>
      </c>
      <c r="M3365" s="543" t="s">
        <v>7155</v>
      </c>
      <c r="N3365" s="543" t="s">
        <v>7156</v>
      </c>
      <c r="O3365" s="543" t="s">
        <v>2478</v>
      </c>
      <c r="P3365" s="543" t="s">
        <v>2478</v>
      </c>
      <c r="Q3365" s="547">
        <v>45526.708333333336</v>
      </c>
      <c r="R3365" s="547">
        <v>45526</v>
      </c>
      <c r="S3365" s="543" t="s">
        <v>2478</v>
      </c>
    </row>
    <row r="3366" spans="1:19">
      <c r="A3366" s="540" t="s">
        <v>10007</v>
      </c>
      <c r="B3366" s="542">
        <v>11773</v>
      </c>
      <c r="C3366" s="542">
        <v>734927</v>
      </c>
      <c r="D3366" s="542">
        <v>50000</v>
      </c>
      <c r="E3366" s="542" t="s">
        <v>10310</v>
      </c>
      <c r="F3366" s="542" t="s">
        <v>10311</v>
      </c>
      <c r="G3366" s="540" t="s">
        <v>10312</v>
      </c>
      <c r="H3366" s="542" t="s">
        <v>2469</v>
      </c>
      <c r="I3366" s="542" t="s">
        <v>2546</v>
      </c>
      <c r="J3366" s="540" t="s">
        <v>2478</v>
      </c>
      <c r="K3366" s="540" t="s">
        <v>2478</v>
      </c>
      <c r="L3366" s="540" t="s">
        <v>7154</v>
      </c>
      <c r="M3366" s="540" t="s">
        <v>7155</v>
      </c>
      <c r="N3366" s="540" t="s">
        <v>7156</v>
      </c>
      <c r="O3366" s="540" t="s">
        <v>2478</v>
      </c>
      <c r="P3366" s="540" t="s">
        <v>2478</v>
      </c>
      <c r="Q3366" s="546">
        <v>45379.708333333336</v>
      </c>
      <c r="R3366" s="546">
        <v>45378</v>
      </c>
      <c r="S3366" s="540" t="s">
        <v>2478</v>
      </c>
    </row>
    <row r="3367" spans="1:19">
      <c r="A3367" s="543" t="s">
        <v>10007</v>
      </c>
      <c r="B3367" s="545">
        <v>107917</v>
      </c>
      <c r="C3367" s="545">
        <v>734928</v>
      </c>
      <c r="D3367" s="545">
        <v>50000</v>
      </c>
      <c r="E3367" s="545" t="s">
        <v>10313</v>
      </c>
      <c r="F3367" s="545" t="s">
        <v>10314</v>
      </c>
      <c r="G3367" s="543" t="s">
        <v>10315</v>
      </c>
      <c r="H3367" s="545" t="s">
        <v>2469</v>
      </c>
      <c r="I3367" s="545" t="s">
        <v>2546</v>
      </c>
      <c r="J3367" s="543" t="s">
        <v>2478</v>
      </c>
      <c r="K3367" s="543" t="s">
        <v>2478</v>
      </c>
      <c r="L3367" s="543" t="s">
        <v>7154</v>
      </c>
      <c r="M3367" s="543" t="s">
        <v>7155</v>
      </c>
      <c r="N3367" s="543" t="s">
        <v>7156</v>
      </c>
      <c r="O3367" s="543" t="s">
        <v>2478</v>
      </c>
      <c r="P3367" s="543" t="s">
        <v>2478</v>
      </c>
      <c r="Q3367" s="547">
        <v>45716.708333333336</v>
      </c>
      <c r="R3367" s="543" t="s">
        <v>2478</v>
      </c>
      <c r="S3367" s="543" t="s">
        <v>2478</v>
      </c>
    </row>
    <row r="3368" spans="1:19">
      <c r="A3368" s="540" t="s">
        <v>10007</v>
      </c>
      <c r="B3368" s="542">
        <v>11777</v>
      </c>
      <c r="C3368" s="542">
        <v>735357</v>
      </c>
      <c r="D3368" s="542">
        <v>50000</v>
      </c>
      <c r="E3368" s="542" t="s">
        <v>10316</v>
      </c>
      <c r="F3368" s="542" t="s">
        <v>10317</v>
      </c>
      <c r="G3368" s="540" t="s">
        <v>10318</v>
      </c>
      <c r="H3368" s="542" t="s">
        <v>2469</v>
      </c>
      <c r="I3368" s="542" t="s">
        <v>2546</v>
      </c>
      <c r="J3368" s="540" t="s">
        <v>2478</v>
      </c>
      <c r="K3368" s="540" t="s">
        <v>2478</v>
      </c>
      <c r="L3368" s="540" t="s">
        <v>7154</v>
      </c>
      <c r="M3368" s="540" t="s">
        <v>7155</v>
      </c>
      <c r="N3368" s="540" t="s">
        <v>7156</v>
      </c>
      <c r="O3368" s="540" t="s">
        <v>2478</v>
      </c>
      <c r="P3368" s="540" t="s">
        <v>2478</v>
      </c>
      <c r="Q3368" s="546">
        <v>45379.708333333336</v>
      </c>
      <c r="R3368" s="546">
        <v>45378</v>
      </c>
      <c r="S3368" s="540" t="s">
        <v>2478</v>
      </c>
    </row>
    <row r="3369" spans="1:19">
      <c r="A3369" s="543" t="s">
        <v>10007</v>
      </c>
      <c r="B3369" s="545">
        <v>11832</v>
      </c>
      <c r="C3369" s="545">
        <v>735360</v>
      </c>
      <c r="D3369" s="545">
        <v>50000</v>
      </c>
      <c r="E3369" s="545" t="s">
        <v>10319</v>
      </c>
      <c r="F3369" s="545" t="s">
        <v>10320</v>
      </c>
      <c r="G3369" s="543" t="s">
        <v>10321</v>
      </c>
      <c r="H3369" s="545" t="s">
        <v>2469</v>
      </c>
      <c r="I3369" s="545" t="s">
        <v>2546</v>
      </c>
      <c r="J3369" s="543" t="s">
        <v>2478</v>
      </c>
      <c r="K3369" s="543" t="s">
        <v>2478</v>
      </c>
      <c r="L3369" s="543" t="s">
        <v>7154</v>
      </c>
      <c r="M3369" s="543" t="s">
        <v>7155</v>
      </c>
      <c r="N3369" s="543" t="s">
        <v>7156</v>
      </c>
      <c r="O3369" s="543" t="s">
        <v>2478</v>
      </c>
      <c r="P3369" s="543" t="s">
        <v>2478</v>
      </c>
      <c r="Q3369" s="547">
        <v>45443.708333333336</v>
      </c>
      <c r="R3369" s="547">
        <v>45443</v>
      </c>
      <c r="S3369" s="543" t="s">
        <v>2478</v>
      </c>
    </row>
    <row r="3370" spans="1:19">
      <c r="A3370" s="540" t="s">
        <v>10007</v>
      </c>
      <c r="B3370" s="542">
        <v>11774</v>
      </c>
      <c r="C3370" s="542">
        <v>734728</v>
      </c>
      <c r="D3370" s="542">
        <v>50000</v>
      </c>
      <c r="E3370" s="542" t="s">
        <v>10322</v>
      </c>
      <c r="F3370" s="542" t="s">
        <v>10323</v>
      </c>
      <c r="G3370" s="540" t="s">
        <v>10324</v>
      </c>
      <c r="H3370" s="542" t="s">
        <v>2469</v>
      </c>
      <c r="I3370" s="542" t="s">
        <v>2546</v>
      </c>
      <c r="J3370" s="540" t="s">
        <v>2478</v>
      </c>
      <c r="K3370" s="540" t="s">
        <v>2478</v>
      </c>
      <c r="L3370" s="540" t="s">
        <v>7154</v>
      </c>
      <c r="M3370" s="540" t="s">
        <v>7155</v>
      </c>
      <c r="N3370" s="540" t="s">
        <v>7156</v>
      </c>
      <c r="O3370" s="540" t="s">
        <v>2478</v>
      </c>
      <c r="P3370" s="540" t="s">
        <v>2478</v>
      </c>
      <c r="Q3370" s="546">
        <v>45379.708333333336</v>
      </c>
      <c r="R3370" s="546">
        <v>45378</v>
      </c>
      <c r="S3370" s="540" t="s">
        <v>2478</v>
      </c>
    </row>
    <row r="3371" spans="1:19">
      <c r="A3371" s="543" t="s">
        <v>10007</v>
      </c>
      <c r="B3371" s="545">
        <v>11830</v>
      </c>
      <c r="C3371" s="545">
        <v>734760</v>
      </c>
      <c r="D3371" s="545">
        <v>50000</v>
      </c>
      <c r="E3371" s="545" t="s">
        <v>10325</v>
      </c>
      <c r="F3371" s="545" t="s">
        <v>10326</v>
      </c>
      <c r="G3371" s="543" t="s">
        <v>10327</v>
      </c>
      <c r="H3371" s="545" t="s">
        <v>2469</v>
      </c>
      <c r="I3371" s="545" t="s">
        <v>2546</v>
      </c>
      <c r="J3371" s="543" t="s">
        <v>2478</v>
      </c>
      <c r="K3371" s="543" t="s">
        <v>2478</v>
      </c>
      <c r="L3371" s="543" t="s">
        <v>7154</v>
      </c>
      <c r="M3371" s="543" t="s">
        <v>7155</v>
      </c>
      <c r="N3371" s="543" t="s">
        <v>7156</v>
      </c>
      <c r="O3371" s="543" t="s">
        <v>2478</v>
      </c>
      <c r="P3371" s="543" t="s">
        <v>2478</v>
      </c>
      <c r="Q3371" s="547">
        <v>45443.708333333336</v>
      </c>
      <c r="R3371" s="547">
        <v>45443</v>
      </c>
      <c r="S3371" s="543" t="s">
        <v>2478</v>
      </c>
    </row>
    <row r="3372" spans="1:19">
      <c r="A3372" s="540" t="s">
        <v>10007</v>
      </c>
      <c r="B3372" s="542">
        <v>11809</v>
      </c>
      <c r="C3372" s="542">
        <v>737804</v>
      </c>
      <c r="D3372" s="542">
        <v>50000</v>
      </c>
      <c r="E3372" s="542" t="s">
        <v>10328</v>
      </c>
      <c r="F3372" s="542" t="s">
        <v>10329</v>
      </c>
      <c r="G3372" s="540" t="s">
        <v>10330</v>
      </c>
      <c r="H3372" s="542" t="s">
        <v>2469</v>
      </c>
      <c r="I3372" s="542" t="s">
        <v>2546</v>
      </c>
      <c r="J3372" s="540" t="s">
        <v>2478</v>
      </c>
      <c r="K3372" s="540" t="s">
        <v>2478</v>
      </c>
      <c r="L3372" s="540" t="s">
        <v>7154</v>
      </c>
      <c r="M3372" s="540" t="s">
        <v>7155</v>
      </c>
      <c r="N3372" s="540" t="s">
        <v>7156</v>
      </c>
      <c r="O3372" s="540" t="s">
        <v>2478</v>
      </c>
      <c r="P3372" s="540" t="s">
        <v>2478</v>
      </c>
      <c r="Q3372" s="546">
        <v>45412.708333333336</v>
      </c>
      <c r="R3372" s="546">
        <v>45412</v>
      </c>
      <c r="S3372" s="540" t="s">
        <v>2478</v>
      </c>
    </row>
    <row r="3373" spans="1:19">
      <c r="A3373" s="543" t="s">
        <v>10007</v>
      </c>
      <c r="B3373" s="545">
        <v>107924</v>
      </c>
      <c r="C3373" s="545">
        <v>737798</v>
      </c>
      <c r="D3373" s="545">
        <v>50000</v>
      </c>
      <c r="E3373" s="545" t="s">
        <v>10331</v>
      </c>
      <c r="F3373" s="545" t="s">
        <v>10332</v>
      </c>
      <c r="G3373" s="543" t="s">
        <v>10333</v>
      </c>
      <c r="H3373" s="545" t="s">
        <v>2469</v>
      </c>
      <c r="I3373" s="545" t="s">
        <v>2546</v>
      </c>
      <c r="J3373" s="543" t="s">
        <v>2478</v>
      </c>
      <c r="K3373" s="543" t="s">
        <v>2478</v>
      </c>
      <c r="L3373" s="543" t="s">
        <v>7154</v>
      </c>
      <c r="M3373" s="543" t="s">
        <v>7155</v>
      </c>
      <c r="N3373" s="543" t="s">
        <v>7156</v>
      </c>
      <c r="O3373" s="543" t="s">
        <v>2478</v>
      </c>
      <c r="P3373" s="543" t="s">
        <v>2478</v>
      </c>
      <c r="Q3373" s="547">
        <v>45526.708333333336</v>
      </c>
      <c r="R3373" s="547">
        <v>45526</v>
      </c>
      <c r="S3373" s="543" t="s">
        <v>2478</v>
      </c>
    </row>
    <row r="3374" spans="1:19">
      <c r="A3374" s="540" t="s">
        <v>10007</v>
      </c>
      <c r="B3374" s="542">
        <v>11779</v>
      </c>
      <c r="C3374" s="542">
        <v>746108</v>
      </c>
      <c r="D3374" s="542">
        <v>50000</v>
      </c>
      <c r="E3374" s="542" t="s">
        <v>10334</v>
      </c>
      <c r="F3374" s="542" t="s">
        <v>10335</v>
      </c>
      <c r="G3374" s="540" t="s">
        <v>10336</v>
      </c>
      <c r="H3374" s="542" t="s">
        <v>2469</v>
      </c>
      <c r="I3374" s="542" t="s">
        <v>2546</v>
      </c>
      <c r="J3374" s="540" t="s">
        <v>2478</v>
      </c>
      <c r="K3374" s="540" t="s">
        <v>2478</v>
      </c>
      <c r="L3374" s="540" t="s">
        <v>7154</v>
      </c>
      <c r="M3374" s="540" t="s">
        <v>7155</v>
      </c>
      <c r="N3374" s="540" t="s">
        <v>7156</v>
      </c>
      <c r="O3374" s="540" t="s">
        <v>2478</v>
      </c>
      <c r="P3374" s="540" t="s">
        <v>2478</v>
      </c>
      <c r="Q3374" s="546">
        <v>45379.708333333336</v>
      </c>
      <c r="R3374" s="546">
        <v>45378</v>
      </c>
      <c r="S3374" s="540" t="s">
        <v>2478</v>
      </c>
    </row>
    <row r="3375" spans="1:19">
      <c r="A3375" s="543" t="s">
        <v>10007</v>
      </c>
      <c r="B3375" s="545">
        <v>11836</v>
      </c>
      <c r="C3375" s="545">
        <v>737712</v>
      </c>
      <c r="D3375" s="545">
        <v>50000</v>
      </c>
      <c r="E3375" s="545" t="s">
        <v>10337</v>
      </c>
      <c r="F3375" s="545" t="s">
        <v>10338</v>
      </c>
      <c r="G3375" s="543" t="s">
        <v>10339</v>
      </c>
      <c r="H3375" s="545" t="s">
        <v>2469</v>
      </c>
      <c r="I3375" s="545" t="s">
        <v>2546</v>
      </c>
      <c r="J3375" s="543" t="s">
        <v>2478</v>
      </c>
      <c r="K3375" s="543" t="s">
        <v>2478</v>
      </c>
      <c r="L3375" s="543" t="s">
        <v>7154</v>
      </c>
      <c r="M3375" s="543" t="s">
        <v>7155</v>
      </c>
      <c r="N3375" s="543" t="s">
        <v>7156</v>
      </c>
      <c r="O3375" s="543" t="s">
        <v>2478</v>
      </c>
      <c r="P3375" s="543" t="s">
        <v>2478</v>
      </c>
      <c r="Q3375" s="547">
        <v>45443.708333333336</v>
      </c>
      <c r="R3375" s="547">
        <v>45443</v>
      </c>
      <c r="S3375" s="543" t="s">
        <v>2478</v>
      </c>
    </row>
    <row r="3376" spans="1:19">
      <c r="A3376" s="540" t="s">
        <v>10007</v>
      </c>
      <c r="B3376" s="542">
        <v>11797</v>
      </c>
      <c r="C3376" s="542">
        <v>737707</v>
      </c>
      <c r="D3376" s="542">
        <v>50000</v>
      </c>
      <c r="E3376" s="542" t="s">
        <v>10340</v>
      </c>
      <c r="F3376" s="542" t="s">
        <v>10341</v>
      </c>
      <c r="G3376" s="540" t="s">
        <v>10342</v>
      </c>
      <c r="H3376" s="542" t="s">
        <v>2469</v>
      </c>
      <c r="I3376" s="542" t="s">
        <v>2546</v>
      </c>
      <c r="J3376" s="540" t="s">
        <v>2478</v>
      </c>
      <c r="K3376" s="540" t="s">
        <v>2478</v>
      </c>
      <c r="L3376" s="540" t="s">
        <v>7154</v>
      </c>
      <c r="M3376" s="540" t="s">
        <v>7155</v>
      </c>
      <c r="N3376" s="540" t="s">
        <v>7156</v>
      </c>
      <c r="O3376" s="540" t="s">
        <v>2478</v>
      </c>
      <c r="P3376" s="540" t="s">
        <v>2478</v>
      </c>
      <c r="Q3376" s="546">
        <v>45412.708333333336</v>
      </c>
      <c r="R3376" s="546">
        <v>45412</v>
      </c>
      <c r="S3376" s="540" t="s">
        <v>2478</v>
      </c>
    </row>
    <row r="3377" spans="1:19">
      <c r="A3377" s="543" t="s">
        <v>10007</v>
      </c>
      <c r="B3377" s="545">
        <v>107923</v>
      </c>
      <c r="C3377" s="545">
        <v>737699</v>
      </c>
      <c r="D3377" s="545">
        <v>50000</v>
      </c>
      <c r="E3377" s="545" t="s">
        <v>10343</v>
      </c>
      <c r="F3377" s="545" t="s">
        <v>10344</v>
      </c>
      <c r="G3377" s="543" t="s">
        <v>10345</v>
      </c>
      <c r="H3377" s="545" t="s">
        <v>2469</v>
      </c>
      <c r="I3377" s="545" t="s">
        <v>2546</v>
      </c>
      <c r="J3377" s="543" t="s">
        <v>2478</v>
      </c>
      <c r="K3377" s="543" t="s">
        <v>2478</v>
      </c>
      <c r="L3377" s="543" t="s">
        <v>7154</v>
      </c>
      <c r="M3377" s="543" t="s">
        <v>7155</v>
      </c>
      <c r="N3377" s="543" t="s">
        <v>7156</v>
      </c>
      <c r="O3377" s="543" t="s">
        <v>2478</v>
      </c>
      <c r="P3377" s="543" t="s">
        <v>2478</v>
      </c>
      <c r="Q3377" s="547">
        <v>45716.708333333336</v>
      </c>
      <c r="R3377" s="543" t="s">
        <v>2478</v>
      </c>
      <c r="S3377" s="543" t="s">
        <v>2478</v>
      </c>
    </row>
    <row r="3378" spans="1:19">
      <c r="A3378" s="540" t="s">
        <v>10007</v>
      </c>
      <c r="B3378" s="542">
        <v>11803</v>
      </c>
      <c r="C3378" s="542">
        <v>735960</v>
      </c>
      <c r="D3378" s="542">
        <v>50000</v>
      </c>
      <c r="E3378" s="542" t="s">
        <v>10346</v>
      </c>
      <c r="F3378" s="542" t="s">
        <v>10347</v>
      </c>
      <c r="G3378" s="540" t="s">
        <v>10348</v>
      </c>
      <c r="H3378" s="542" t="s">
        <v>2469</v>
      </c>
      <c r="I3378" s="542" t="s">
        <v>2546</v>
      </c>
      <c r="J3378" s="540" t="s">
        <v>2478</v>
      </c>
      <c r="K3378" s="540" t="s">
        <v>2478</v>
      </c>
      <c r="L3378" s="540" t="s">
        <v>7154</v>
      </c>
      <c r="M3378" s="540" t="s">
        <v>7155</v>
      </c>
      <c r="N3378" s="540" t="s">
        <v>7156</v>
      </c>
      <c r="O3378" s="540" t="s">
        <v>2478</v>
      </c>
      <c r="P3378" s="540" t="s">
        <v>2478</v>
      </c>
      <c r="Q3378" s="546">
        <v>45412.708333333336</v>
      </c>
      <c r="R3378" s="546">
        <v>45412</v>
      </c>
      <c r="S3378" s="540" t="s">
        <v>2478</v>
      </c>
    </row>
    <row r="3379" spans="1:19">
      <c r="A3379" s="543" t="s">
        <v>10007</v>
      </c>
      <c r="B3379" s="545">
        <v>107922</v>
      </c>
      <c r="C3379" s="545">
        <v>735959</v>
      </c>
      <c r="D3379" s="545">
        <v>50000</v>
      </c>
      <c r="E3379" s="545" t="s">
        <v>10349</v>
      </c>
      <c r="F3379" s="545" t="s">
        <v>10350</v>
      </c>
      <c r="G3379" s="543" t="s">
        <v>10351</v>
      </c>
      <c r="H3379" s="545" t="s">
        <v>2469</v>
      </c>
      <c r="I3379" s="545" t="s">
        <v>2546</v>
      </c>
      <c r="J3379" s="543" t="s">
        <v>2478</v>
      </c>
      <c r="K3379" s="543" t="s">
        <v>2478</v>
      </c>
      <c r="L3379" s="543" t="s">
        <v>7154</v>
      </c>
      <c r="M3379" s="543" t="s">
        <v>7155</v>
      </c>
      <c r="N3379" s="543" t="s">
        <v>7156</v>
      </c>
      <c r="O3379" s="543" t="s">
        <v>2478</v>
      </c>
      <c r="P3379" s="543" t="s">
        <v>2478</v>
      </c>
      <c r="Q3379" s="547">
        <v>45716.708333333336</v>
      </c>
      <c r="R3379" s="543" t="s">
        <v>2478</v>
      </c>
      <c r="S3379" s="543" t="s">
        <v>2478</v>
      </c>
    </row>
    <row r="3380" spans="1:19">
      <c r="A3380" s="540" t="s">
        <v>10007</v>
      </c>
      <c r="B3380" s="542">
        <v>11772</v>
      </c>
      <c r="C3380" s="542">
        <v>735954</v>
      </c>
      <c r="D3380" s="542">
        <v>50000</v>
      </c>
      <c r="E3380" s="542" t="s">
        <v>10352</v>
      </c>
      <c r="F3380" s="542" t="s">
        <v>10353</v>
      </c>
      <c r="G3380" s="540" t="s">
        <v>10354</v>
      </c>
      <c r="H3380" s="542" t="s">
        <v>2469</v>
      </c>
      <c r="I3380" s="542" t="s">
        <v>2546</v>
      </c>
      <c r="J3380" s="540" t="s">
        <v>2478</v>
      </c>
      <c r="K3380" s="540" t="s">
        <v>2478</v>
      </c>
      <c r="L3380" s="540" t="s">
        <v>7154</v>
      </c>
      <c r="M3380" s="540" t="s">
        <v>7155</v>
      </c>
      <c r="N3380" s="540" t="s">
        <v>7156</v>
      </c>
      <c r="O3380" s="540" t="s">
        <v>2478</v>
      </c>
      <c r="P3380" s="540" t="s">
        <v>2478</v>
      </c>
      <c r="Q3380" s="546">
        <v>45379.708333333336</v>
      </c>
      <c r="R3380" s="546">
        <v>45378</v>
      </c>
      <c r="S3380" s="540" t="s">
        <v>2478</v>
      </c>
    </row>
    <row r="3381" spans="1:19">
      <c r="A3381" s="543" t="s">
        <v>10007</v>
      </c>
      <c r="B3381" s="545">
        <v>11831</v>
      </c>
      <c r="C3381" s="545">
        <v>735952</v>
      </c>
      <c r="D3381" s="545">
        <v>50000</v>
      </c>
      <c r="E3381" s="545" t="s">
        <v>10355</v>
      </c>
      <c r="F3381" s="545" t="s">
        <v>10356</v>
      </c>
      <c r="G3381" s="543" t="s">
        <v>10357</v>
      </c>
      <c r="H3381" s="545" t="s">
        <v>2469</v>
      </c>
      <c r="I3381" s="545" t="s">
        <v>2546</v>
      </c>
      <c r="J3381" s="543" t="s">
        <v>2478</v>
      </c>
      <c r="K3381" s="543" t="s">
        <v>2478</v>
      </c>
      <c r="L3381" s="543" t="s">
        <v>7154</v>
      </c>
      <c r="M3381" s="543" t="s">
        <v>7155</v>
      </c>
      <c r="N3381" s="543" t="s">
        <v>7156</v>
      </c>
      <c r="O3381" s="543" t="s">
        <v>2478</v>
      </c>
      <c r="P3381" s="543" t="s">
        <v>2478</v>
      </c>
      <c r="Q3381" s="547">
        <v>45443.708333333336</v>
      </c>
      <c r="R3381" s="547">
        <v>45443</v>
      </c>
      <c r="S3381" s="543" t="s">
        <v>2478</v>
      </c>
    </row>
    <row r="3382" spans="1:19">
      <c r="A3382" s="540" t="s">
        <v>10007</v>
      </c>
      <c r="B3382" s="542">
        <v>11806</v>
      </c>
      <c r="C3382" s="542">
        <v>735940</v>
      </c>
      <c r="D3382" s="542">
        <v>50000</v>
      </c>
      <c r="E3382" s="542" t="s">
        <v>10358</v>
      </c>
      <c r="F3382" s="542" t="s">
        <v>10359</v>
      </c>
      <c r="G3382" s="540" t="s">
        <v>10360</v>
      </c>
      <c r="H3382" s="542" t="s">
        <v>2469</v>
      </c>
      <c r="I3382" s="542" t="s">
        <v>2546</v>
      </c>
      <c r="J3382" s="540" t="s">
        <v>2478</v>
      </c>
      <c r="K3382" s="540" t="s">
        <v>2478</v>
      </c>
      <c r="L3382" s="540" t="s">
        <v>7154</v>
      </c>
      <c r="M3382" s="540" t="s">
        <v>7155</v>
      </c>
      <c r="N3382" s="540" t="s">
        <v>7156</v>
      </c>
      <c r="O3382" s="540" t="s">
        <v>2478</v>
      </c>
      <c r="P3382" s="540" t="s">
        <v>2478</v>
      </c>
      <c r="Q3382" s="546">
        <v>45412.708333333336</v>
      </c>
      <c r="R3382" s="546">
        <v>45412</v>
      </c>
      <c r="S3382" s="540" t="s">
        <v>2478</v>
      </c>
    </row>
    <row r="3383" spans="1:19">
      <c r="A3383" s="543" t="s">
        <v>10007</v>
      </c>
      <c r="B3383" s="545">
        <v>107919</v>
      </c>
      <c r="C3383" s="545">
        <v>735483</v>
      </c>
      <c r="D3383" s="545">
        <v>50000</v>
      </c>
      <c r="E3383" s="545" t="s">
        <v>10361</v>
      </c>
      <c r="F3383" s="545" t="s">
        <v>10362</v>
      </c>
      <c r="G3383" s="543" t="s">
        <v>10363</v>
      </c>
      <c r="H3383" s="545" t="s">
        <v>2469</v>
      </c>
      <c r="I3383" s="545" t="s">
        <v>2546</v>
      </c>
      <c r="J3383" s="543" t="s">
        <v>2478</v>
      </c>
      <c r="K3383" s="543" t="s">
        <v>2478</v>
      </c>
      <c r="L3383" s="543" t="s">
        <v>7154</v>
      </c>
      <c r="M3383" s="543" t="s">
        <v>7155</v>
      </c>
      <c r="N3383" s="543" t="s">
        <v>7156</v>
      </c>
      <c r="O3383" s="543" t="s">
        <v>2478</v>
      </c>
      <c r="P3383" s="543" t="s">
        <v>2478</v>
      </c>
      <c r="Q3383" s="547">
        <v>45716.708333333336</v>
      </c>
      <c r="R3383" s="543" t="s">
        <v>2478</v>
      </c>
      <c r="S3383" s="543" t="s">
        <v>2478</v>
      </c>
    </row>
    <row r="3384" spans="1:19">
      <c r="A3384" s="540" t="s">
        <v>10007</v>
      </c>
      <c r="B3384" s="541"/>
      <c r="C3384" s="541"/>
      <c r="D3384" s="541"/>
      <c r="E3384" s="541"/>
      <c r="F3384" s="542" t="s">
        <v>10364</v>
      </c>
      <c r="G3384" s="540" t="s">
        <v>10365</v>
      </c>
      <c r="H3384" s="542" t="s">
        <v>2469</v>
      </c>
      <c r="I3384" s="541" t="s">
        <v>2478</v>
      </c>
      <c r="J3384" s="540" t="s">
        <v>2478</v>
      </c>
      <c r="K3384" s="540" t="s">
        <v>2478</v>
      </c>
      <c r="L3384" s="540" t="s">
        <v>2478</v>
      </c>
      <c r="M3384" s="540" t="s">
        <v>2478</v>
      </c>
      <c r="N3384" s="540" t="s">
        <v>2478</v>
      </c>
      <c r="O3384" s="540" t="s">
        <v>2478</v>
      </c>
      <c r="P3384" s="540" t="s">
        <v>2478</v>
      </c>
      <c r="Q3384" s="540" t="s">
        <v>2478</v>
      </c>
      <c r="R3384" s="540" t="s">
        <v>2478</v>
      </c>
      <c r="S3384" s="540" t="s">
        <v>2478</v>
      </c>
    </row>
    <row r="3385" spans="1:19">
      <c r="A3385" s="543" t="s">
        <v>10007</v>
      </c>
      <c r="B3385" s="545">
        <v>1294</v>
      </c>
      <c r="C3385" s="545">
        <v>83182</v>
      </c>
      <c r="D3385" s="545">
        <v>90102</v>
      </c>
      <c r="E3385" s="545">
        <v>90102</v>
      </c>
      <c r="F3385" s="545" t="s">
        <v>10366</v>
      </c>
      <c r="G3385" s="543" t="s">
        <v>10367</v>
      </c>
      <c r="H3385" s="545" t="s">
        <v>2546</v>
      </c>
      <c r="I3385" s="544" t="s">
        <v>2478</v>
      </c>
      <c r="J3385" s="543" t="s">
        <v>2478</v>
      </c>
      <c r="K3385" s="543" t="s">
        <v>2478</v>
      </c>
      <c r="L3385" s="543" t="s">
        <v>2546</v>
      </c>
      <c r="M3385" s="543" t="s">
        <v>6209</v>
      </c>
      <c r="N3385" s="543" t="s">
        <v>2210</v>
      </c>
      <c r="O3385" s="543" t="s">
        <v>2478</v>
      </c>
      <c r="P3385" s="543" t="s">
        <v>2478</v>
      </c>
      <c r="Q3385" s="543" t="s">
        <v>2478</v>
      </c>
      <c r="R3385" s="543" t="s">
        <v>2478</v>
      </c>
      <c r="S3385" s="547">
        <v>43866.533356481479</v>
      </c>
    </row>
    <row r="3386" spans="1:19">
      <c r="A3386" s="540" t="s">
        <v>10007</v>
      </c>
      <c r="B3386" s="541"/>
      <c r="C3386" s="541"/>
      <c r="D3386" s="542">
        <v>80005</v>
      </c>
      <c r="E3386" s="542">
        <v>80005</v>
      </c>
      <c r="F3386" s="542" t="s">
        <v>10368</v>
      </c>
      <c r="G3386" s="540" t="s">
        <v>10369</v>
      </c>
      <c r="H3386" s="542" t="s">
        <v>3468</v>
      </c>
      <c r="I3386" s="541" t="s">
        <v>2478</v>
      </c>
      <c r="J3386" s="540" t="s">
        <v>2478</v>
      </c>
      <c r="K3386" s="540" t="s">
        <v>2478</v>
      </c>
      <c r="L3386" s="540" t="s">
        <v>2478</v>
      </c>
      <c r="M3386" s="540" t="s">
        <v>2478</v>
      </c>
      <c r="N3386" s="540" t="s">
        <v>2478</v>
      </c>
      <c r="O3386" s="540" t="s">
        <v>2478</v>
      </c>
      <c r="P3386" s="540" t="s">
        <v>2478</v>
      </c>
      <c r="Q3386" s="540" t="s">
        <v>2478</v>
      </c>
      <c r="R3386" s="540" t="s">
        <v>2478</v>
      </c>
      <c r="S3386" s="540" t="s">
        <v>2478</v>
      </c>
    </row>
    <row r="3387" spans="1:19">
      <c r="A3387" s="543" t="s">
        <v>10370</v>
      </c>
      <c r="B3387" s="544"/>
      <c r="C3387" s="544"/>
      <c r="D3387" s="545">
        <v>90053</v>
      </c>
      <c r="E3387" s="545">
        <v>90053</v>
      </c>
      <c r="F3387" s="545" t="s">
        <v>10371</v>
      </c>
      <c r="G3387" s="543" t="s">
        <v>10372</v>
      </c>
      <c r="H3387" s="545" t="s">
        <v>2469</v>
      </c>
      <c r="I3387" s="544" t="s">
        <v>2478</v>
      </c>
      <c r="J3387" s="543" t="s">
        <v>2478</v>
      </c>
      <c r="K3387" s="543" t="s">
        <v>2478</v>
      </c>
      <c r="L3387" s="543" t="s">
        <v>2478</v>
      </c>
      <c r="M3387" s="543" t="s">
        <v>2478</v>
      </c>
      <c r="N3387" s="543" t="s">
        <v>2478</v>
      </c>
      <c r="O3387" s="543" t="s">
        <v>2478</v>
      </c>
      <c r="P3387" s="543" t="s">
        <v>2478</v>
      </c>
      <c r="Q3387" s="543" t="s">
        <v>2478</v>
      </c>
      <c r="R3387" s="543" t="s">
        <v>2478</v>
      </c>
      <c r="S3387" s="543" t="s">
        <v>2478</v>
      </c>
    </row>
    <row r="3388" spans="1:19">
      <c r="A3388" s="540" t="s">
        <v>10370</v>
      </c>
      <c r="B3388" s="541"/>
      <c r="C3388" s="541"/>
      <c r="D3388" s="542">
        <v>30069</v>
      </c>
      <c r="E3388" s="542">
        <v>30069</v>
      </c>
      <c r="F3388" s="542" t="s">
        <v>10373</v>
      </c>
      <c r="G3388" s="540" t="s">
        <v>10374</v>
      </c>
      <c r="H3388" s="542" t="s">
        <v>2546</v>
      </c>
      <c r="I3388" s="541" t="s">
        <v>2478</v>
      </c>
      <c r="J3388" s="540" t="s">
        <v>2478</v>
      </c>
      <c r="K3388" s="540" t="s">
        <v>2478</v>
      </c>
      <c r="L3388" s="540" t="s">
        <v>2478</v>
      </c>
      <c r="M3388" s="540" t="s">
        <v>2478</v>
      </c>
      <c r="N3388" s="540" t="s">
        <v>2478</v>
      </c>
      <c r="O3388" s="540" t="s">
        <v>2478</v>
      </c>
      <c r="P3388" s="540" t="s">
        <v>2478</v>
      </c>
      <c r="Q3388" s="540" t="s">
        <v>2478</v>
      </c>
      <c r="R3388" s="540" t="s">
        <v>2478</v>
      </c>
      <c r="S3388" s="540" t="s">
        <v>2478</v>
      </c>
    </row>
    <row r="3389" spans="1:19">
      <c r="A3389" s="543" t="s">
        <v>10370</v>
      </c>
      <c r="B3389" s="544"/>
      <c r="C3389" s="544"/>
      <c r="D3389" s="545">
        <v>30069</v>
      </c>
      <c r="E3389" s="545">
        <v>30069</v>
      </c>
      <c r="F3389" s="545" t="s">
        <v>10375</v>
      </c>
      <c r="G3389" s="543" t="s">
        <v>10376</v>
      </c>
      <c r="H3389" s="545" t="s">
        <v>2546</v>
      </c>
      <c r="I3389" s="544" t="s">
        <v>2478</v>
      </c>
      <c r="J3389" s="543" t="s">
        <v>2478</v>
      </c>
      <c r="K3389" s="543" t="s">
        <v>2478</v>
      </c>
      <c r="L3389" s="543" t="s">
        <v>2478</v>
      </c>
      <c r="M3389" s="543" t="s">
        <v>2478</v>
      </c>
      <c r="N3389" s="543" t="s">
        <v>2478</v>
      </c>
      <c r="O3389" s="543" t="s">
        <v>2478</v>
      </c>
      <c r="P3389" s="543" t="s">
        <v>2478</v>
      </c>
      <c r="Q3389" s="543" t="s">
        <v>2478</v>
      </c>
      <c r="R3389" s="543" t="s">
        <v>2478</v>
      </c>
      <c r="S3389" s="543" t="s">
        <v>2478</v>
      </c>
    </row>
    <row r="3390" spans="1:19">
      <c r="A3390" s="540" t="s">
        <v>10370</v>
      </c>
      <c r="B3390" s="541"/>
      <c r="C3390" s="541"/>
      <c r="D3390" s="542">
        <v>30069</v>
      </c>
      <c r="E3390" s="542">
        <v>30069</v>
      </c>
      <c r="F3390" s="542" t="s">
        <v>10377</v>
      </c>
      <c r="G3390" s="540" t="s">
        <v>10378</v>
      </c>
      <c r="H3390" s="542" t="s">
        <v>2546</v>
      </c>
      <c r="I3390" s="541" t="s">
        <v>2478</v>
      </c>
      <c r="J3390" s="540" t="s">
        <v>2478</v>
      </c>
      <c r="K3390" s="540" t="s">
        <v>2478</v>
      </c>
      <c r="L3390" s="540" t="s">
        <v>2478</v>
      </c>
      <c r="M3390" s="540" t="s">
        <v>2478</v>
      </c>
      <c r="N3390" s="540" t="s">
        <v>2478</v>
      </c>
      <c r="O3390" s="540" t="s">
        <v>2478</v>
      </c>
      <c r="P3390" s="540" t="s">
        <v>2478</v>
      </c>
      <c r="Q3390" s="540" t="s">
        <v>2478</v>
      </c>
      <c r="R3390" s="540" t="s">
        <v>2478</v>
      </c>
      <c r="S3390" s="540" t="s">
        <v>2478</v>
      </c>
    </row>
    <row r="3391" spans="1:19">
      <c r="A3391" s="543" t="s">
        <v>10370</v>
      </c>
      <c r="B3391" s="544"/>
      <c r="C3391" s="544"/>
      <c r="D3391" s="545">
        <v>30069</v>
      </c>
      <c r="E3391" s="545">
        <v>30069</v>
      </c>
      <c r="F3391" s="545" t="s">
        <v>10379</v>
      </c>
      <c r="G3391" s="543" t="s">
        <v>10380</v>
      </c>
      <c r="H3391" s="545" t="s">
        <v>3519</v>
      </c>
      <c r="I3391" s="544" t="s">
        <v>2478</v>
      </c>
      <c r="J3391" s="543" t="s">
        <v>2478</v>
      </c>
      <c r="K3391" s="543" t="s">
        <v>2478</v>
      </c>
      <c r="L3391" s="543" t="s">
        <v>2478</v>
      </c>
      <c r="M3391" s="543" t="s">
        <v>2478</v>
      </c>
      <c r="N3391" s="543" t="s">
        <v>2478</v>
      </c>
      <c r="O3391" s="543" t="s">
        <v>2478</v>
      </c>
      <c r="P3391" s="543" t="s">
        <v>2478</v>
      </c>
      <c r="Q3391" s="543" t="s">
        <v>2478</v>
      </c>
      <c r="R3391" s="543" t="s">
        <v>2478</v>
      </c>
      <c r="S3391" s="543" t="s">
        <v>2478</v>
      </c>
    </row>
    <row r="3392" spans="1:19">
      <c r="A3392" s="540" t="s">
        <v>10370</v>
      </c>
      <c r="B3392" s="541"/>
      <c r="C3392" s="541"/>
      <c r="D3392" s="542">
        <v>30069</v>
      </c>
      <c r="E3392" s="542">
        <v>30069</v>
      </c>
      <c r="F3392" s="542" t="s">
        <v>10381</v>
      </c>
      <c r="G3392" s="540" t="s">
        <v>10382</v>
      </c>
      <c r="H3392" s="542" t="s">
        <v>3519</v>
      </c>
      <c r="I3392" s="541" t="s">
        <v>2478</v>
      </c>
      <c r="J3392" s="540" t="s">
        <v>2478</v>
      </c>
      <c r="K3392" s="540" t="s">
        <v>2478</v>
      </c>
      <c r="L3392" s="540" t="s">
        <v>2478</v>
      </c>
      <c r="M3392" s="540" t="s">
        <v>2478</v>
      </c>
      <c r="N3392" s="540" t="s">
        <v>2478</v>
      </c>
      <c r="O3392" s="540" t="s">
        <v>2478</v>
      </c>
      <c r="P3392" s="540" t="s">
        <v>2478</v>
      </c>
      <c r="Q3392" s="540" t="s">
        <v>2478</v>
      </c>
      <c r="R3392" s="540" t="s">
        <v>2478</v>
      </c>
      <c r="S3392" s="540" t="s">
        <v>2478</v>
      </c>
    </row>
    <row r="3393" spans="1:19">
      <c r="A3393" s="543" t="s">
        <v>10370</v>
      </c>
      <c r="B3393" s="544"/>
      <c r="C3393" s="544"/>
      <c r="D3393" s="545">
        <v>30069</v>
      </c>
      <c r="E3393" s="545">
        <v>30069</v>
      </c>
      <c r="F3393" s="545" t="s">
        <v>10383</v>
      </c>
      <c r="G3393" s="543" t="s">
        <v>10384</v>
      </c>
      <c r="H3393" s="545" t="s">
        <v>2546</v>
      </c>
      <c r="I3393" s="544" t="s">
        <v>2478</v>
      </c>
      <c r="J3393" s="543" t="s">
        <v>2478</v>
      </c>
      <c r="K3393" s="543" t="s">
        <v>2478</v>
      </c>
      <c r="L3393" s="543" t="s">
        <v>2478</v>
      </c>
      <c r="M3393" s="543" t="s">
        <v>2478</v>
      </c>
      <c r="N3393" s="543" t="s">
        <v>2478</v>
      </c>
      <c r="O3393" s="543" t="s">
        <v>2478</v>
      </c>
      <c r="P3393" s="543" t="s">
        <v>2478</v>
      </c>
      <c r="Q3393" s="543" t="s">
        <v>2478</v>
      </c>
      <c r="R3393" s="543" t="s">
        <v>2478</v>
      </c>
      <c r="S3393" s="543" t="s">
        <v>2478</v>
      </c>
    </row>
    <row r="3394" spans="1:19">
      <c r="A3394" s="540" t="s">
        <v>10370</v>
      </c>
      <c r="B3394" s="541"/>
      <c r="C3394" s="541"/>
      <c r="D3394" s="542">
        <v>30069</v>
      </c>
      <c r="E3394" s="542">
        <v>30069</v>
      </c>
      <c r="F3394" s="542" t="s">
        <v>10385</v>
      </c>
      <c r="G3394" s="540" t="s">
        <v>10386</v>
      </c>
      <c r="H3394" s="542" t="s">
        <v>2546</v>
      </c>
      <c r="I3394" s="541" t="s">
        <v>2478</v>
      </c>
      <c r="J3394" s="540" t="s">
        <v>2478</v>
      </c>
      <c r="K3394" s="540" t="s">
        <v>2478</v>
      </c>
      <c r="L3394" s="540" t="s">
        <v>2478</v>
      </c>
      <c r="M3394" s="540" t="s">
        <v>2478</v>
      </c>
      <c r="N3394" s="540" t="s">
        <v>2478</v>
      </c>
      <c r="O3394" s="540" t="s">
        <v>2478</v>
      </c>
      <c r="P3394" s="540" t="s">
        <v>2478</v>
      </c>
      <c r="Q3394" s="540" t="s">
        <v>2478</v>
      </c>
      <c r="R3394" s="540" t="s">
        <v>2478</v>
      </c>
      <c r="S3394" s="540" t="s">
        <v>2478</v>
      </c>
    </row>
    <row r="3395" spans="1:19">
      <c r="A3395" s="543" t="s">
        <v>10370</v>
      </c>
      <c r="B3395" s="544"/>
      <c r="C3395" s="544"/>
      <c r="D3395" s="545">
        <v>30069</v>
      </c>
      <c r="E3395" s="545">
        <v>30069</v>
      </c>
      <c r="F3395" s="545" t="s">
        <v>10387</v>
      </c>
      <c r="G3395" s="543" t="s">
        <v>10388</v>
      </c>
      <c r="H3395" s="545" t="s">
        <v>2546</v>
      </c>
      <c r="I3395" s="544" t="s">
        <v>2478</v>
      </c>
      <c r="J3395" s="543" t="s">
        <v>2478</v>
      </c>
      <c r="K3395" s="543" t="s">
        <v>2478</v>
      </c>
      <c r="L3395" s="543" t="s">
        <v>2478</v>
      </c>
      <c r="M3395" s="543" t="s">
        <v>2478</v>
      </c>
      <c r="N3395" s="543" t="s">
        <v>2478</v>
      </c>
      <c r="O3395" s="543" t="s">
        <v>2478</v>
      </c>
      <c r="P3395" s="543" t="s">
        <v>2478</v>
      </c>
      <c r="Q3395" s="543" t="s">
        <v>2478</v>
      </c>
      <c r="R3395" s="543" t="s">
        <v>2478</v>
      </c>
      <c r="S3395" s="543" t="s">
        <v>2478</v>
      </c>
    </row>
    <row r="3396" spans="1:19">
      <c r="A3396" s="540" t="s">
        <v>10370</v>
      </c>
      <c r="B3396" s="541"/>
      <c r="C3396" s="541"/>
      <c r="D3396" s="542">
        <v>30003</v>
      </c>
      <c r="E3396" s="542" t="s">
        <v>10389</v>
      </c>
      <c r="F3396" s="542" t="s">
        <v>10390</v>
      </c>
      <c r="G3396" s="540" t="s">
        <v>10391</v>
      </c>
      <c r="H3396" s="542" t="s">
        <v>3468</v>
      </c>
      <c r="I3396" s="542" t="s">
        <v>2469</v>
      </c>
      <c r="J3396" s="540" t="s">
        <v>2478</v>
      </c>
      <c r="K3396" s="540" t="s">
        <v>2478</v>
      </c>
      <c r="L3396" s="540" t="s">
        <v>2478</v>
      </c>
      <c r="M3396" s="540" t="s">
        <v>2478</v>
      </c>
      <c r="N3396" s="540" t="s">
        <v>2478</v>
      </c>
      <c r="O3396" s="540" t="s">
        <v>2478</v>
      </c>
      <c r="P3396" s="540" t="s">
        <v>2478</v>
      </c>
      <c r="Q3396" s="546">
        <v>45565.333333333336</v>
      </c>
      <c r="R3396" s="540" t="s">
        <v>2478</v>
      </c>
      <c r="S3396" s="540" t="s">
        <v>2478</v>
      </c>
    </row>
    <row r="3397" spans="1:19">
      <c r="A3397" s="543" t="s">
        <v>10370</v>
      </c>
      <c r="B3397" s="544"/>
      <c r="C3397" s="544"/>
      <c r="D3397" s="545">
        <v>30003</v>
      </c>
      <c r="E3397" s="545" t="s">
        <v>10392</v>
      </c>
      <c r="F3397" s="545" t="s">
        <v>10393</v>
      </c>
      <c r="G3397" s="543" t="s">
        <v>10394</v>
      </c>
      <c r="H3397" s="545" t="s">
        <v>3468</v>
      </c>
      <c r="I3397" s="545" t="s">
        <v>2469</v>
      </c>
      <c r="J3397" s="543" t="s">
        <v>2478</v>
      </c>
      <c r="K3397" s="543" t="s">
        <v>2478</v>
      </c>
      <c r="L3397" s="543" t="s">
        <v>2478</v>
      </c>
      <c r="M3397" s="543" t="s">
        <v>2478</v>
      </c>
      <c r="N3397" s="543" t="s">
        <v>2478</v>
      </c>
      <c r="O3397" s="543" t="s">
        <v>2478</v>
      </c>
      <c r="P3397" s="543" t="s">
        <v>2478</v>
      </c>
      <c r="Q3397" s="547">
        <v>45565.708333333336</v>
      </c>
      <c r="R3397" s="543" t="s">
        <v>2478</v>
      </c>
      <c r="S3397" s="543" t="s">
        <v>2478</v>
      </c>
    </row>
    <row r="3398" spans="1:19">
      <c r="A3398" s="540" t="s">
        <v>10370</v>
      </c>
      <c r="B3398" s="541"/>
      <c r="C3398" s="541"/>
      <c r="D3398" s="542">
        <v>30003</v>
      </c>
      <c r="E3398" s="542" t="s">
        <v>10395</v>
      </c>
      <c r="F3398" s="542" t="s">
        <v>10396</v>
      </c>
      <c r="G3398" s="540" t="s">
        <v>10397</v>
      </c>
      <c r="H3398" s="542" t="s">
        <v>3468</v>
      </c>
      <c r="I3398" s="542" t="s">
        <v>2469</v>
      </c>
      <c r="J3398" s="540" t="s">
        <v>2478</v>
      </c>
      <c r="K3398" s="540" t="s">
        <v>2478</v>
      </c>
      <c r="L3398" s="540" t="s">
        <v>2478</v>
      </c>
      <c r="M3398" s="540" t="s">
        <v>2478</v>
      </c>
      <c r="N3398" s="540" t="s">
        <v>2478</v>
      </c>
      <c r="O3398" s="540" t="s">
        <v>2478</v>
      </c>
      <c r="P3398" s="540" t="s">
        <v>2478</v>
      </c>
      <c r="Q3398" s="546">
        <v>45565.708333333336</v>
      </c>
      <c r="R3398" s="540" t="s">
        <v>2478</v>
      </c>
      <c r="S3398" s="540" t="s">
        <v>2478</v>
      </c>
    </row>
    <row r="3399" spans="1:19">
      <c r="A3399" s="543" t="s">
        <v>10370</v>
      </c>
      <c r="B3399" s="544"/>
      <c r="C3399" s="544"/>
      <c r="D3399" s="545">
        <v>30003</v>
      </c>
      <c r="E3399" s="545" t="s">
        <v>10398</v>
      </c>
      <c r="F3399" s="545" t="s">
        <v>10399</v>
      </c>
      <c r="G3399" s="543" t="s">
        <v>10400</v>
      </c>
      <c r="H3399" s="545" t="s">
        <v>3468</v>
      </c>
      <c r="I3399" s="545" t="s">
        <v>2469</v>
      </c>
      <c r="J3399" s="543" t="s">
        <v>2478</v>
      </c>
      <c r="K3399" s="543" t="s">
        <v>2478</v>
      </c>
      <c r="L3399" s="543" t="s">
        <v>2478</v>
      </c>
      <c r="M3399" s="543" t="s">
        <v>2478</v>
      </c>
      <c r="N3399" s="543" t="s">
        <v>2478</v>
      </c>
      <c r="O3399" s="543" t="s">
        <v>2478</v>
      </c>
      <c r="P3399" s="543" t="s">
        <v>2478</v>
      </c>
      <c r="Q3399" s="547">
        <v>45565.708333333336</v>
      </c>
      <c r="R3399" s="543" t="s">
        <v>2478</v>
      </c>
      <c r="S3399" s="543" t="s">
        <v>2478</v>
      </c>
    </row>
    <row r="3400" spans="1:19">
      <c r="A3400" s="540" t="s">
        <v>10370</v>
      </c>
      <c r="B3400" s="541"/>
      <c r="C3400" s="541"/>
      <c r="D3400" s="542">
        <v>30003</v>
      </c>
      <c r="E3400" s="542" t="s">
        <v>10401</v>
      </c>
      <c r="F3400" s="542" t="s">
        <v>10402</v>
      </c>
      <c r="G3400" s="540" t="s">
        <v>10403</v>
      </c>
      <c r="H3400" s="542" t="s">
        <v>3468</v>
      </c>
      <c r="I3400" s="542" t="s">
        <v>2469</v>
      </c>
      <c r="J3400" s="540" t="s">
        <v>2478</v>
      </c>
      <c r="K3400" s="540" t="s">
        <v>2478</v>
      </c>
      <c r="L3400" s="540" t="s">
        <v>2478</v>
      </c>
      <c r="M3400" s="540" t="s">
        <v>2478</v>
      </c>
      <c r="N3400" s="540" t="s">
        <v>2478</v>
      </c>
      <c r="O3400" s="540" t="s">
        <v>2478</v>
      </c>
      <c r="P3400" s="540" t="s">
        <v>2478</v>
      </c>
      <c r="Q3400" s="546">
        <v>45565.708333333336</v>
      </c>
      <c r="R3400" s="540" t="s">
        <v>2478</v>
      </c>
      <c r="S3400" s="540" t="s">
        <v>2478</v>
      </c>
    </row>
    <row r="3401" spans="1:19">
      <c r="A3401" s="543" t="s">
        <v>10370</v>
      </c>
      <c r="B3401" s="544"/>
      <c r="C3401" s="544"/>
      <c r="D3401" s="545">
        <v>30003</v>
      </c>
      <c r="E3401" s="545" t="s">
        <v>10404</v>
      </c>
      <c r="F3401" s="545" t="s">
        <v>10405</v>
      </c>
      <c r="G3401" s="543" t="s">
        <v>10406</v>
      </c>
      <c r="H3401" s="545" t="s">
        <v>3468</v>
      </c>
      <c r="I3401" s="545" t="s">
        <v>2469</v>
      </c>
      <c r="J3401" s="543" t="s">
        <v>2478</v>
      </c>
      <c r="K3401" s="543" t="s">
        <v>2478</v>
      </c>
      <c r="L3401" s="543" t="s">
        <v>2478</v>
      </c>
      <c r="M3401" s="543" t="s">
        <v>2478</v>
      </c>
      <c r="N3401" s="543" t="s">
        <v>2478</v>
      </c>
      <c r="O3401" s="543" t="s">
        <v>2478</v>
      </c>
      <c r="P3401" s="543" t="s">
        <v>2478</v>
      </c>
      <c r="Q3401" s="547">
        <v>45565.708333333336</v>
      </c>
      <c r="R3401" s="543" t="s">
        <v>2478</v>
      </c>
      <c r="S3401" s="543" t="s">
        <v>2478</v>
      </c>
    </row>
    <row r="3402" spans="1:19">
      <c r="A3402" s="540" t="s">
        <v>10370</v>
      </c>
      <c r="B3402" s="541"/>
      <c r="C3402" s="541"/>
      <c r="D3402" s="542">
        <v>30003</v>
      </c>
      <c r="E3402" s="542">
        <v>30003</v>
      </c>
      <c r="F3402" s="542" t="s">
        <v>10407</v>
      </c>
      <c r="G3402" s="540" t="s">
        <v>10408</v>
      </c>
      <c r="H3402" s="542" t="s">
        <v>2546</v>
      </c>
      <c r="I3402" s="542" t="s">
        <v>2469</v>
      </c>
      <c r="J3402" s="540" t="s">
        <v>2478</v>
      </c>
      <c r="K3402" s="540" t="s">
        <v>2478</v>
      </c>
      <c r="L3402" s="540" t="s">
        <v>2478</v>
      </c>
      <c r="M3402" s="540" t="s">
        <v>2478</v>
      </c>
      <c r="N3402" s="540" t="s">
        <v>2478</v>
      </c>
      <c r="O3402" s="540" t="s">
        <v>2478</v>
      </c>
      <c r="P3402" s="540" t="s">
        <v>2478</v>
      </c>
      <c r="Q3402" s="540" t="s">
        <v>2478</v>
      </c>
      <c r="R3402" s="540" t="s">
        <v>2478</v>
      </c>
      <c r="S3402" s="540" t="s">
        <v>2478</v>
      </c>
    </row>
    <row r="3403" spans="1:19">
      <c r="A3403" s="543" t="s">
        <v>10370</v>
      </c>
      <c r="B3403" s="544"/>
      <c r="C3403" s="544"/>
      <c r="D3403" s="545">
        <v>30069</v>
      </c>
      <c r="E3403" s="545">
        <v>30069</v>
      </c>
      <c r="F3403" s="545" t="s">
        <v>10409</v>
      </c>
      <c r="G3403" s="543" t="s">
        <v>10410</v>
      </c>
      <c r="H3403" s="545" t="s">
        <v>2546</v>
      </c>
      <c r="I3403" s="544" t="s">
        <v>2478</v>
      </c>
      <c r="J3403" s="543" t="s">
        <v>2478</v>
      </c>
      <c r="K3403" s="543" t="s">
        <v>2478</v>
      </c>
      <c r="L3403" s="543" t="s">
        <v>2478</v>
      </c>
      <c r="M3403" s="543" t="s">
        <v>2478</v>
      </c>
      <c r="N3403" s="543" t="s">
        <v>2478</v>
      </c>
      <c r="O3403" s="543" t="s">
        <v>2478</v>
      </c>
      <c r="P3403" s="543" t="s">
        <v>2478</v>
      </c>
      <c r="Q3403" s="543" t="s">
        <v>2478</v>
      </c>
      <c r="R3403" s="543" t="s">
        <v>2478</v>
      </c>
      <c r="S3403" s="543" t="s">
        <v>2478</v>
      </c>
    </row>
    <row r="3404" spans="1:19">
      <c r="A3404" s="540" t="s">
        <v>10370</v>
      </c>
      <c r="B3404" s="541"/>
      <c r="C3404" s="541"/>
      <c r="D3404" s="542">
        <v>30071</v>
      </c>
      <c r="E3404" s="542">
        <v>30071</v>
      </c>
      <c r="F3404" s="542" t="s">
        <v>10411</v>
      </c>
      <c r="G3404" s="540" t="s">
        <v>10412</v>
      </c>
      <c r="H3404" s="542" t="s">
        <v>2546</v>
      </c>
      <c r="I3404" s="541" t="s">
        <v>2478</v>
      </c>
      <c r="J3404" s="540" t="s">
        <v>2478</v>
      </c>
      <c r="K3404" s="540" t="s">
        <v>2478</v>
      </c>
      <c r="L3404" s="540" t="s">
        <v>2478</v>
      </c>
      <c r="M3404" s="540" t="s">
        <v>2478</v>
      </c>
      <c r="N3404" s="540" t="s">
        <v>2478</v>
      </c>
      <c r="O3404" s="540" t="s">
        <v>2478</v>
      </c>
      <c r="P3404" s="540" t="s">
        <v>2478</v>
      </c>
      <c r="Q3404" s="540" t="s">
        <v>2478</v>
      </c>
      <c r="R3404" s="540" t="s">
        <v>2478</v>
      </c>
      <c r="S3404" s="540" t="s">
        <v>2478</v>
      </c>
    </row>
    <row r="3405" spans="1:19">
      <c r="A3405" s="543" t="s">
        <v>10370</v>
      </c>
      <c r="B3405" s="544"/>
      <c r="C3405" s="544"/>
      <c r="D3405" s="545">
        <v>30003</v>
      </c>
      <c r="E3405" s="545">
        <v>30003</v>
      </c>
      <c r="F3405" s="545" t="s">
        <v>10413</v>
      </c>
      <c r="G3405" s="543" t="s">
        <v>10414</v>
      </c>
      <c r="H3405" s="545" t="s">
        <v>2546</v>
      </c>
      <c r="I3405" s="545" t="s">
        <v>2469</v>
      </c>
      <c r="J3405" s="543" t="s">
        <v>2478</v>
      </c>
      <c r="K3405" s="543" t="s">
        <v>2478</v>
      </c>
      <c r="L3405" s="543" t="s">
        <v>2478</v>
      </c>
      <c r="M3405" s="543" t="s">
        <v>2478</v>
      </c>
      <c r="N3405" s="543" t="s">
        <v>2478</v>
      </c>
      <c r="O3405" s="543" t="s">
        <v>2478</v>
      </c>
      <c r="P3405" s="543" t="s">
        <v>2478</v>
      </c>
      <c r="Q3405" s="543" t="s">
        <v>2478</v>
      </c>
      <c r="R3405" s="543" t="s">
        <v>2478</v>
      </c>
      <c r="S3405" s="543" t="s">
        <v>2478</v>
      </c>
    </row>
    <row r="3406" spans="1:19">
      <c r="A3406" s="540" t="s">
        <v>10370</v>
      </c>
      <c r="B3406" s="541"/>
      <c r="C3406" s="541"/>
      <c r="D3406" s="542">
        <v>30003</v>
      </c>
      <c r="E3406" s="542">
        <v>30003</v>
      </c>
      <c r="F3406" s="542" t="s">
        <v>10415</v>
      </c>
      <c r="G3406" s="540" t="s">
        <v>10416</v>
      </c>
      <c r="H3406" s="542" t="s">
        <v>2546</v>
      </c>
      <c r="I3406" s="542" t="s">
        <v>2469</v>
      </c>
      <c r="J3406" s="540" t="s">
        <v>2478</v>
      </c>
      <c r="K3406" s="540" t="s">
        <v>2478</v>
      </c>
      <c r="L3406" s="540" t="s">
        <v>2478</v>
      </c>
      <c r="M3406" s="540" t="s">
        <v>2478</v>
      </c>
      <c r="N3406" s="540" t="s">
        <v>2478</v>
      </c>
      <c r="O3406" s="540" t="s">
        <v>2478</v>
      </c>
      <c r="P3406" s="540" t="s">
        <v>2478</v>
      </c>
      <c r="Q3406" s="540" t="s">
        <v>2478</v>
      </c>
      <c r="R3406" s="540" t="s">
        <v>2478</v>
      </c>
      <c r="S3406" s="540" t="s">
        <v>2478</v>
      </c>
    </row>
    <row r="3407" spans="1:19">
      <c r="A3407" s="543" t="s">
        <v>10370</v>
      </c>
      <c r="B3407" s="544"/>
      <c r="C3407" s="544"/>
      <c r="D3407" s="545">
        <v>30003</v>
      </c>
      <c r="E3407" s="545">
        <v>30003</v>
      </c>
      <c r="F3407" s="545" t="s">
        <v>10417</v>
      </c>
      <c r="G3407" s="543" t="s">
        <v>10418</v>
      </c>
      <c r="H3407" s="545" t="s">
        <v>2546</v>
      </c>
      <c r="I3407" s="545" t="s">
        <v>2469</v>
      </c>
      <c r="J3407" s="543" t="s">
        <v>2478</v>
      </c>
      <c r="K3407" s="543" t="s">
        <v>2478</v>
      </c>
      <c r="L3407" s="543" t="s">
        <v>2478</v>
      </c>
      <c r="M3407" s="543" t="s">
        <v>2478</v>
      </c>
      <c r="N3407" s="543" t="s">
        <v>2478</v>
      </c>
      <c r="O3407" s="543" t="s">
        <v>2478</v>
      </c>
      <c r="P3407" s="543" t="s">
        <v>2478</v>
      </c>
      <c r="Q3407" s="543" t="s">
        <v>2478</v>
      </c>
      <c r="R3407" s="543" t="s">
        <v>2478</v>
      </c>
      <c r="S3407" s="543" t="s">
        <v>2478</v>
      </c>
    </row>
    <row r="3408" spans="1:19">
      <c r="A3408" s="540" t="s">
        <v>10370</v>
      </c>
      <c r="B3408" s="541"/>
      <c r="C3408" s="541"/>
      <c r="D3408" s="542">
        <v>30003</v>
      </c>
      <c r="E3408" s="542">
        <v>30003</v>
      </c>
      <c r="F3408" s="542" t="s">
        <v>10419</v>
      </c>
      <c r="G3408" s="540" t="s">
        <v>10420</v>
      </c>
      <c r="H3408" s="542" t="s">
        <v>3468</v>
      </c>
      <c r="I3408" s="542" t="s">
        <v>2469</v>
      </c>
      <c r="J3408" s="540" t="s">
        <v>2478</v>
      </c>
      <c r="K3408" s="540" t="s">
        <v>2478</v>
      </c>
      <c r="L3408" s="540" t="s">
        <v>2478</v>
      </c>
      <c r="M3408" s="540" t="s">
        <v>2478</v>
      </c>
      <c r="N3408" s="540" t="s">
        <v>2478</v>
      </c>
      <c r="O3408" s="540" t="s">
        <v>2478</v>
      </c>
      <c r="P3408" s="540" t="s">
        <v>2478</v>
      </c>
      <c r="Q3408" s="540" t="s">
        <v>2478</v>
      </c>
      <c r="R3408" s="540" t="s">
        <v>2478</v>
      </c>
      <c r="S3408" s="540" t="s">
        <v>2478</v>
      </c>
    </row>
    <row r="3409" spans="1:19">
      <c r="A3409" s="543" t="s">
        <v>10370</v>
      </c>
      <c r="B3409" s="544"/>
      <c r="C3409" s="544"/>
      <c r="D3409" s="545">
        <v>30003</v>
      </c>
      <c r="E3409" s="545">
        <v>30003</v>
      </c>
      <c r="F3409" s="545" t="s">
        <v>10421</v>
      </c>
      <c r="G3409" s="543" t="s">
        <v>10422</v>
      </c>
      <c r="H3409" s="545" t="s">
        <v>2546</v>
      </c>
      <c r="I3409" s="545" t="s">
        <v>2469</v>
      </c>
      <c r="J3409" s="543" t="s">
        <v>2478</v>
      </c>
      <c r="K3409" s="543" t="s">
        <v>2478</v>
      </c>
      <c r="L3409" s="543" t="s">
        <v>2478</v>
      </c>
      <c r="M3409" s="543" t="s">
        <v>2478</v>
      </c>
      <c r="N3409" s="543" t="s">
        <v>2478</v>
      </c>
      <c r="O3409" s="543" t="s">
        <v>2478</v>
      </c>
      <c r="P3409" s="543" t="s">
        <v>2478</v>
      </c>
      <c r="Q3409" s="543" t="s">
        <v>2478</v>
      </c>
      <c r="R3409" s="543" t="s">
        <v>2478</v>
      </c>
      <c r="S3409" s="543" t="s">
        <v>2478</v>
      </c>
    </row>
    <row r="3410" spans="1:19">
      <c r="A3410" s="540" t="s">
        <v>10370</v>
      </c>
      <c r="B3410" s="541"/>
      <c r="C3410" s="541"/>
      <c r="D3410" s="542">
        <v>30003</v>
      </c>
      <c r="E3410" s="542">
        <v>30003</v>
      </c>
      <c r="F3410" s="542" t="s">
        <v>10423</v>
      </c>
      <c r="G3410" s="540" t="s">
        <v>10424</v>
      </c>
      <c r="H3410" s="542" t="s">
        <v>2546</v>
      </c>
      <c r="I3410" s="542" t="s">
        <v>2469</v>
      </c>
      <c r="J3410" s="540" t="s">
        <v>2478</v>
      </c>
      <c r="K3410" s="540" t="s">
        <v>2478</v>
      </c>
      <c r="L3410" s="540" t="s">
        <v>2478</v>
      </c>
      <c r="M3410" s="540" t="s">
        <v>2478</v>
      </c>
      <c r="N3410" s="540" t="s">
        <v>2478</v>
      </c>
      <c r="O3410" s="540" t="s">
        <v>2478</v>
      </c>
      <c r="P3410" s="540" t="s">
        <v>2478</v>
      </c>
      <c r="Q3410" s="540" t="s">
        <v>2478</v>
      </c>
      <c r="R3410" s="540" t="s">
        <v>2478</v>
      </c>
      <c r="S3410" s="540" t="s">
        <v>2478</v>
      </c>
    </row>
    <row r="3411" spans="1:19">
      <c r="A3411" s="543" t="s">
        <v>10370</v>
      </c>
      <c r="B3411" s="544"/>
      <c r="C3411" s="544"/>
      <c r="D3411" s="545">
        <v>30003</v>
      </c>
      <c r="E3411" s="545">
        <v>30003</v>
      </c>
      <c r="F3411" s="545" t="s">
        <v>10425</v>
      </c>
      <c r="G3411" s="543" t="s">
        <v>10426</v>
      </c>
      <c r="H3411" s="545" t="s">
        <v>2546</v>
      </c>
      <c r="I3411" s="545" t="s">
        <v>2469</v>
      </c>
      <c r="J3411" s="543" t="s">
        <v>2478</v>
      </c>
      <c r="K3411" s="543" t="s">
        <v>2478</v>
      </c>
      <c r="L3411" s="543" t="s">
        <v>2478</v>
      </c>
      <c r="M3411" s="543" t="s">
        <v>2478</v>
      </c>
      <c r="N3411" s="543" t="s">
        <v>2478</v>
      </c>
      <c r="O3411" s="543" t="s">
        <v>2478</v>
      </c>
      <c r="P3411" s="543" t="s">
        <v>2478</v>
      </c>
      <c r="Q3411" s="543" t="s">
        <v>2478</v>
      </c>
      <c r="R3411" s="543" t="s">
        <v>2478</v>
      </c>
      <c r="S3411" s="543" t="s">
        <v>2478</v>
      </c>
    </row>
    <row r="3412" spans="1:19">
      <c r="A3412" s="540" t="s">
        <v>10370</v>
      </c>
      <c r="B3412" s="541"/>
      <c r="C3412" s="541"/>
      <c r="D3412" s="542">
        <v>30003</v>
      </c>
      <c r="E3412" s="542">
        <v>30003</v>
      </c>
      <c r="F3412" s="542" t="s">
        <v>10427</v>
      </c>
      <c r="G3412" s="540" t="s">
        <v>10428</v>
      </c>
      <c r="H3412" s="542" t="s">
        <v>2546</v>
      </c>
      <c r="I3412" s="542" t="s">
        <v>2469</v>
      </c>
      <c r="J3412" s="540" t="s">
        <v>2478</v>
      </c>
      <c r="K3412" s="540" t="s">
        <v>2478</v>
      </c>
      <c r="L3412" s="540" t="s">
        <v>2478</v>
      </c>
      <c r="M3412" s="540" t="s">
        <v>2478</v>
      </c>
      <c r="N3412" s="540" t="s">
        <v>2478</v>
      </c>
      <c r="O3412" s="540" t="s">
        <v>2478</v>
      </c>
      <c r="P3412" s="540" t="s">
        <v>2478</v>
      </c>
      <c r="Q3412" s="540" t="s">
        <v>2478</v>
      </c>
      <c r="R3412" s="540" t="s">
        <v>2478</v>
      </c>
      <c r="S3412" s="540" t="s">
        <v>2478</v>
      </c>
    </row>
    <row r="3413" spans="1:19">
      <c r="A3413" s="543" t="s">
        <v>10370</v>
      </c>
      <c r="B3413" s="544"/>
      <c r="C3413" s="544"/>
      <c r="D3413" s="545">
        <v>30076</v>
      </c>
      <c r="E3413" s="545">
        <v>30076</v>
      </c>
      <c r="F3413" s="545" t="s">
        <v>10429</v>
      </c>
      <c r="G3413" s="543" t="s">
        <v>10430</v>
      </c>
      <c r="H3413" s="545" t="s">
        <v>2469</v>
      </c>
      <c r="I3413" s="544" t="s">
        <v>2478</v>
      </c>
      <c r="J3413" s="543" t="s">
        <v>2478</v>
      </c>
      <c r="K3413" s="543" t="s">
        <v>2478</v>
      </c>
      <c r="L3413" s="543" t="s">
        <v>2478</v>
      </c>
      <c r="M3413" s="543" t="s">
        <v>2478</v>
      </c>
      <c r="N3413" s="543" t="s">
        <v>2478</v>
      </c>
      <c r="O3413" s="543" t="s">
        <v>2478</v>
      </c>
      <c r="P3413" s="543" t="s">
        <v>2478</v>
      </c>
      <c r="Q3413" s="543" t="s">
        <v>2478</v>
      </c>
      <c r="R3413" s="543" t="s">
        <v>2478</v>
      </c>
      <c r="S3413" s="543" t="s">
        <v>2478</v>
      </c>
    </row>
    <row r="3414" spans="1:19">
      <c r="A3414" s="540" t="s">
        <v>10370</v>
      </c>
      <c r="B3414" s="541"/>
      <c r="C3414" s="541"/>
      <c r="D3414" s="542">
        <v>30077</v>
      </c>
      <c r="E3414" s="542">
        <v>30077</v>
      </c>
      <c r="F3414" s="542" t="s">
        <v>10431</v>
      </c>
      <c r="G3414" s="540" t="s">
        <v>10432</v>
      </c>
      <c r="H3414" s="542" t="s">
        <v>2546</v>
      </c>
      <c r="I3414" s="541" t="s">
        <v>2478</v>
      </c>
      <c r="J3414" s="540" t="s">
        <v>2478</v>
      </c>
      <c r="K3414" s="540" t="s">
        <v>2478</v>
      </c>
      <c r="L3414" s="540" t="s">
        <v>2478</v>
      </c>
      <c r="M3414" s="540" t="s">
        <v>2478</v>
      </c>
      <c r="N3414" s="540" t="s">
        <v>2478</v>
      </c>
      <c r="O3414" s="540" t="s">
        <v>2478</v>
      </c>
      <c r="P3414" s="540" t="s">
        <v>2478</v>
      </c>
      <c r="Q3414" s="540" t="s">
        <v>2478</v>
      </c>
      <c r="R3414" s="540" t="s">
        <v>2478</v>
      </c>
      <c r="S3414" s="540" t="s">
        <v>2478</v>
      </c>
    </row>
    <row r="3415" spans="1:19">
      <c r="A3415" s="543" t="s">
        <v>10370</v>
      </c>
      <c r="B3415" s="544"/>
      <c r="C3415" s="544"/>
      <c r="D3415" s="545">
        <v>30077</v>
      </c>
      <c r="E3415" s="545">
        <v>30077</v>
      </c>
      <c r="F3415" s="545" t="s">
        <v>10433</v>
      </c>
      <c r="G3415" s="543" t="s">
        <v>10434</v>
      </c>
      <c r="H3415" s="545" t="s">
        <v>2546</v>
      </c>
      <c r="I3415" s="544" t="s">
        <v>2478</v>
      </c>
      <c r="J3415" s="543" t="s">
        <v>2478</v>
      </c>
      <c r="K3415" s="543" t="s">
        <v>2478</v>
      </c>
      <c r="L3415" s="543" t="s">
        <v>2478</v>
      </c>
      <c r="M3415" s="543" t="s">
        <v>2478</v>
      </c>
      <c r="N3415" s="543" t="s">
        <v>2478</v>
      </c>
      <c r="O3415" s="543" t="s">
        <v>2478</v>
      </c>
      <c r="P3415" s="543" t="s">
        <v>2478</v>
      </c>
      <c r="Q3415" s="543" t="s">
        <v>2478</v>
      </c>
      <c r="R3415" s="543" t="s">
        <v>2478</v>
      </c>
      <c r="S3415" s="543" t="s">
        <v>2478</v>
      </c>
    </row>
    <row r="3416" spans="1:19">
      <c r="A3416" s="540" t="s">
        <v>10370</v>
      </c>
      <c r="B3416" s="541"/>
      <c r="C3416" s="541"/>
      <c r="D3416" s="542">
        <v>30077</v>
      </c>
      <c r="E3416" s="542">
        <v>30077</v>
      </c>
      <c r="F3416" s="542" t="s">
        <v>10435</v>
      </c>
      <c r="G3416" s="540" t="s">
        <v>10436</v>
      </c>
      <c r="H3416" s="542" t="s">
        <v>2546</v>
      </c>
      <c r="I3416" s="541" t="s">
        <v>2478</v>
      </c>
      <c r="J3416" s="540" t="s">
        <v>2478</v>
      </c>
      <c r="K3416" s="540" t="s">
        <v>2478</v>
      </c>
      <c r="L3416" s="540" t="s">
        <v>2478</v>
      </c>
      <c r="M3416" s="540" t="s">
        <v>2478</v>
      </c>
      <c r="N3416" s="540" t="s">
        <v>2478</v>
      </c>
      <c r="O3416" s="540" t="s">
        <v>2478</v>
      </c>
      <c r="P3416" s="540" t="s">
        <v>2478</v>
      </c>
      <c r="Q3416" s="540" t="s">
        <v>2478</v>
      </c>
      <c r="R3416" s="540" t="s">
        <v>2478</v>
      </c>
      <c r="S3416" s="540" t="s">
        <v>2478</v>
      </c>
    </row>
    <row r="3417" spans="1:19">
      <c r="A3417" s="543" t="s">
        <v>10370</v>
      </c>
      <c r="B3417" s="544"/>
      <c r="C3417" s="544"/>
      <c r="D3417" s="545">
        <v>30077</v>
      </c>
      <c r="E3417" s="545">
        <v>30077</v>
      </c>
      <c r="F3417" s="545" t="s">
        <v>10437</v>
      </c>
      <c r="G3417" s="543" t="s">
        <v>10438</v>
      </c>
      <c r="H3417" s="545" t="s">
        <v>2469</v>
      </c>
      <c r="I3417" s="544" t="s">
        <v>2478</v>
      </c>
      <c r="J3417" s="543" t="s">
        <v>2478</v>
      </c>
      <c r="K3417" s="543" t="s">
        <v>2478</v>
      </c>
      <c r="L3417" s="543" t="s">
        <v>2478</v>
      </c>
      <c r="M3417" s="543" t="s">
        <v>2478</v>
      </c>
      <c r="N3417" s="543" t="s">
        <v>2478</v>
      </c>
      <c r="O3417" s="543" t="s">
        <v>2478</v>
      </c>
      <c r="P3417" s="543" t="s">
        <v>2478</v>
      </c>
      <c r="Q3417" s="543" t="s">
        <v>2478</v>
      </c>
      <c r="R3417" s="543" t="s">
        <v>2478</v>
      </c>
      <c r="S3417" s="543" t="s">
        <v>2478</v>
      </c>
    </row>
    <row r="3418" spans="1:19">
      <c r="A3418" s="540" t="s">
        <v>10370</v>
      </c>
      <c r="B3418" s="541"/>
      <c r="C3418" s="541"/>
      <c r="D3418" s="542">
        <v>30077</v>
      </c>
      <c r="E3418" s="542">
        <v>30077</v>
      </c>
      <c r="F3418" s="542" t="s">
        <v>10439</v>
      </c>
      <c r="G3418" s="540" t="s">
        <v>10440</v>
      </c>
      <c r="H3418" s="542" t="s">
        <v>2546</v>
      </c>
      <c r="I3418" s="541" t="s">
        <v>2478</v>
      </c>
      <c r="J3418" s="540" t="s">
        <v>2478</v>
      </c>
      <c r="K3418" s="540" t="s">
        <v>2478</v>
      </c>
      <c r="L3418" s="540" t="s">
        <v>2478</v>
      </c>
      <c r="M3418" s="540" t="s">
        <v>2478</v>
      </c>
      <c r="N3418" s="540" t="s">
        <v>2478</v>
      </c>
      <c r="O3418" s="540" t="s">
        <v>2478</v>
      </c>
      <c r="P3418" s="540" t="s">
        <v>2478</v>
      </c>
      <c r="Q3418" s="540" t="s">
        <v>2478</v>
      </c>
      <c r="R3418" s="540" t="s">
        <v>2478</v>
      </c>
      <c r="S3418" s="540" t="s">
        <v>2478</v>
      </c>
    </row>
    <row r="3419" spans="1:19">
      <c r="A3419" s="543" t="s">
        <v>10370</v>
      </c>
      <c r="B3419" s="544"/>
      <c r="C3419" s="544"/>
      <c r="D3419" s="545">
        <v>30077</v>
      </c>
      <c r="E3419" s="545">
        <v>30077</v>
      </c>
      <c r="F3419" s="545" t="s">
        <v>10441</v>
      </c>
      <c r="G3419" s="543" t="s">
        <v>10442</v>
      </c>
      <c r="H3419" s="545" t="s">
        <v>2546</v>
      </c>
      <c r="I3419" s="544" t="s">
        <v>2478</v>
      </c>
      <c r="J3419" s="543" t="s">
        <v>2478</v>
      </c>
      <c r="K3419" s="543" t="s">
        <v>2478</v>
      </c>
      <c r="L3419" s="543" t="s">
        <v>2478</v>
      </c>
      <c r="M3419" s="543" t="s">
        <v>2478</v>
      </c>
      <c r="N3419" s="543" t="s">
        <v>2478</v>
      </c>
      <c r="O3419" s="543" t="s">
        <v>2478</v>
      </c>
      <c r="P3419" s="543" t="s">
        <v>2478</v>
      </c>
      <c r="Q3419" s="543" t="s">
        <v>2478</v>
      </c>
      <c r="R3419" s="543" t="s">
        <v>2478</v>
      </c>
      <c r="S3419" s="543" t="s">
        <v>2478</v>
      </c>
    </row>
    <row r="3420" spans="1:19">
      <c r="A3420" s="540" t="s">
        <v>10370</v>
      </c>
      <c r="B3420" s="541"/>
      <c r="C3420" s="541"/>
      <c r="D3420" s="542">
        <v>30077</v>
      </c>
      <c r="E3420" s="542">
        <v>30077</v>
      </c>
      <c r="F3420" s="542" t="s">
        <v>10443</v>
      </c>
      <c r="G3420" s="540" t="s">
        <v>10444</v>
      </c>
      <c r="H3420" s="542" t="s">
        <v>2546</v>
      </c>
      <c r="I3420" s="541" t="s">
        <v>2478</v>
      </c>
      <c r="J3420" s="540" t="s">
        <v>2478</v>
      </c>
      <c r="K3420" s="540" t="s">
        <v>2478</v>
      </c>
      <c r="L3420" s="540" t="s">
        <v>2478</v>
      </c>
      <c r="M3420" s="540" t="s">
        <v>2478</v>
      </c>
      <c r="N3420" s="540" t="s">
        <v>2478</v>
      </c>
      <c r="O3420" s="540" t="s">
        <v>2478</v>
      </c>
      <c r="P3420" s="540" t="s">
        <v>2478</v>
      </c>
      <c r="Q3420" s="540" t="s">
        <v>2478</v>
      </c>
      <c r="R3420" s="540" t="s">
        <v>2478</v>
      </c>
      <c r="S3420" s="540" t="s">
        <v>2478</v>
      </c>
    </row>
    <row r="3421" spans="1:19">
      <c r="A3421" s="543" t="s">
        <v>10370</v>
      </c>
      <c r="B3421" s="544"/>
      <c r="C3421" s="544"/>
      <c r="D3421" s="545">
        <v>30077</v>
      </c>
      <c r="E3421" s="545">
        <v>30077</v>
      </c>
      <c r="F3421" s="545" t="s">
        <v>10445</v>
      </c>
      <c r="G3421" s="543" t="s">
        <v>10446</v>
      </c>
      <c r="H3421" s="545" t="s">
        <v>2546</v>
      </c>
      <c r="I3421" s="544" t="s">
        <v>2478</v>
      </c>
      <c r="J3421" s="543" t="s">
        <v>2478</v>
      </c>
      <c r="K3421" s="543" t="s">
        <v>2478</v>
      </c>
      <c r="L3421" s="543" t="s">
        <v>2478</v>
      </c>
      <c r="M3421" s="543" t="s">
        <v>2478</v>
      </c>
      <c r="N3421" s="543" t="s">
        <v>2478</v>
      </c>
      <c r="O3421" s="543" t="s">
        <v>2478</v>
      </c>
      <c r="P3421" s="543" t="s">
        <v>2478</v>
      </c>
      <c r="Q3421" s="543" t="s">
        <v>2478</v>
      </c>
      <c r="R3421" s="543" t="s">
        <v>2478</v>
      </c>
      <c r="S3421" s="543" t="s">
        <v>2478</v>
      </c>
    </row>
    <row r="3422" spans="1:19">
      <c r="A3422" s="540" t="s">
        <v>10370</v>
      </c>
      <c r="B3422" s="541"/>
      <c r="C3422" s="541"/>
      <c r="D3422" s="542">
        <v>30077</v>
      </c>
      <c r="E3422" s="542">
        <v>30077</v>
      </c>
      <c r="F3422" s="542" t="s">
        <v>10447</v>
      </c>
      <c r="G3422" s="540" t="s">
        <v>10448</v>
      </c>
      <c r="H3422" s="542" t="s">
        <v>2546</v>
      </c>
      <c r="I3422" s="541" t="s">
        <v>2478</v>
      </c>
      <c r="J3422" s="540" t="s">
        <v>2478</v>
      </c>
      <c r="K3422" s="540" t="s">
        <v>2478</v>
      </c>
      <c r="L3422" s="540" t="s">
        <v>2478</v>
      </c>
      <c r="M3422" s="540" t="s">
        <v>2478</v>
      </c>
      <c r="N3422" s="540" t="s">
        <v>2478</v>
      </c>
      <c r="O3422" s="540" t="s">
        <v>2478</v>
      </c>
      <c r="P3422" s="540" t="s">
        <v>2478</v>
      </c>
      <c r="Q3422" s="540" t="s">
        <v>2478</v>
      </c>
      <c r="R3422" s="540" t="s">
        <v>2478</v>
      </c>
      <c r="S3422" s="540" t="s">
        <v>2478</v>
      </c>
    </row>
    <row r="3423" spans="1:19">
      <c r="A3423" s="543" t="s">
        <v>10370</v>
      </c>
      <c r="B3423" s="544"/>
      <c r="C3423" s="544"/>
      <c r="D3423" s="545">
        <v>30077</v>
      </c>
      <c r="E3423" s="545">
        <v>30077</v>
      </c>
      <c r="F3423" s="545" t="s">
        <v>10449</v>
      </c>
      <c r="G3423" s="543" t="s">
        <v>10450</v>
      </c>
      <c r="H3423" s="545" t="s">
        <v>2546</v>
      </c>
      <c r="I3423" s="544" t="s">
        <v>2478</v>
      </c>
      <c r="J3423" s="543" t="s">
        <v>2478</v>
      </c>
      <c r="K3423" s="543" t="s">
        <v>2478</v>
      </c>
      <c r="L3423" s="543" t="s">
        <v>2478</v>
      </c>
      <c r="M3423" s="543" t="s">
        <v>2478</v>
      </c>
      <c r="N3423" s="543" t="s">
        <v>2478</v>
      </c>
      <c r="O3423" s="543" t="s">
        <v>2478</v>
      </c>
      <c r="P3423" s="543" t="s">
        <v>2478</v>
      </c>
      <c r="Q3423" s="543" t="s">
        <v>2478</v>
      </c>
      <c r="R3423" s="543" t="s">
        <v>2478</v>
      </c>
      <c r="S3423" s="543" t="s">
        <v>2478</v>
      </c>
    </row>
    <row r="3424" spans="1:19">
      <c r="A3424" s="540" t="s">
        <v>10370</v>
      </c>
      <c r="B3424" s="541"/>
      <c r="C3424" s="541"/>
      <c r="D3424" s="542">
        <v>30077</v>
      </c>
      <c r="E3424" s="542">
        <v>30077</v>
      </c>
      <c r="F3424" s="542" t="s">
        <v>10451</v>
      </c>
      <c r="G3424" s="540" t="s">
        <v>10452</v>
      </c>
      <c r="H3424" s="542" t="s">
        <v>2546</v>
      </c>
      <c r="I3424" s="541" t="s">
        <v>2478</v>
      </c>
      <c r="J3424" s="540" t="s">
        <v>2478</v>
      </c>
      <c r="K3424" s="540" t="s">
        <v>2478</v>
      </c>
      <c r="L3424" s="540" t="s">
        <v>2478</v>
      </c>
      <c r="M3424" s="540" t="s">
        <v>2478</v>
      </c>
      <c r="N3424" s="540" t="s">
        <v>2478</v>
      </c>
      <c r="O3424" s="540" t="s">
        <v>2478</v>
      </c>
      <c r="P3424" s="540" t="s">
        <v>2478</v>
      </c>
      <c r="Q3424" s="540" t="s">
        <v>2478</v>
      </c>
      <c r="R3424" s="540" t="s">
        <v>2478</v>
      </c>
      <c r="S3424" s="540" t="s">
        <v>2478</v>
      </c>
    </row>
    <row r="3425" spans="1:19">
      <c r="A3425" s="543" t="s">
        <v>10370</v>
      </c>
      <c r="B3425" s="544"/>
      <c r="C3425" s="544"/>
      <c r="D3425" s="545">
        <v>30077</v>
      </c>
      <c r="E3425" s="545">
        <v>30077</v>
      </c>
      <c r="F3425" s="545" t="s">
        <v>10453</v>
      </c>
      <c r="G3425" s="543" t="s">
        <v>10454</v>
      </c>
      <c r="H3425" s="545" t="s">
        <v>2546</v>
      </c>
      <c r="I3425" s="544" t="s">
        <v>2478</v>
      </c>
      <c r="J3425" s="543" t="s">
        <v>2478</v>
      </c>
      <c r="K3425" s="543" t="s">
        <v>2478</v>
      </c>
      <c r="L3425" s="543" t="s">
        <v>2478</v>
      </c>
      <c r="M3425" s="543" t="s">
        <v>2478</v>
      </c>
      <c r="N3425" s="543" t="s">
        <v>2478</v>
      </c>
      <c r="O3425" s="543" t="s">
        <v>2478</v>
      </c>
      <c r="P3425" s="543" t="s">
        <v>2478</v>
      </c>
      <c r="Q3425" s="543" t="s">
        <v>2478</v>
      </c>
      <c r="R3425" s="543" t="s">
        <v>2478</v>
      </c>
      <c r="S3425" s="543" t="s">
        <v>2478</v>
      </c>
    </row>
    <row r="3426" spans="1:19">
      <c r="A3426" s="540" t="s">
        <v>10370</v>
      </c>
      <c r="B3426" s="541"/>
      <c r="C3426" s="541"/>
      <c r="D3426" s="542">
        <v>30077</v>
      </c>
      <c r="E3426" s="542">
        <v>30077</v>
      </c>
      <c r="F3426" s="542" t="s">
        <v>10455</v>
      </c>
      <c r="G3426" s="540" t="s">
        <v>10456</v>
      </c>
      <c r="H3426" s="542" t="s">
        <v>2546</v>
      </c>
      <c r="I3426" s="541" t="s">
        <v>2478</v>
      </c>
      <c r="J3426" s="540" t="s">
        <v>2478</v>
      </c>
      <c r="K3426" s="540" t="s">
        <v>2478</v>
      </c>
      <c r="L3426" s="540" t="s">
        <v>2478</v>
      </c>
      <c r="M3426" s="540" t="s">
        <v>2478</v>
      </c>
      <c r="N3426" s="540" t="s">
        <v>2478</v>
      </c>
      <c r="O3426" s="540" t="s">
        <v>2478</v>
      </c>
      <c r="P3426" s="540" t="s">
        <v>2478</v>
      </c>
      <c r="Q3426" s="540" t="s">
        <v>2478</v>
      </c>
      <c r="R3426" s="540" t="s">
        <v>2478</v>
      </c>
      <c r="S3426" s="540" t="s">
        <v>2478</v>
      </c>
    </row>
    <row r="3427" spans="1:19">
      <c r="A3427" s="543" t="s">
        <v>10370</v>
      </c>
      <c r="B3427" s="544"/>
      <c r="C3427" s="544"/>
      <c r="D3427" s="545">
        <v>30077</v>
      </c>
      <c r="E3427" s="545">
        <v>30077</v>
      </c>
      <c r="F3427" s="545" t="s">
        <v>10457</v>
      </c>
      <c r="G3427" s="543" t="s">
        <v>10458</v>
      </c>
      <c r="H3427" s="545" t="s">
        <v>2546</v>
      </c>
      <c r="I3427" s="544" t="s">
        <v>2478</v>
      </c>
      <c r="J3427" s="543" t="s">
        <v>2478</v>
      </c>
      <c r="K3427" s="543" t="s">
        <v>2478</v>
      </c>
      <c r="L3427" s="543" t="s">
        <v>2478</v>
      </c>
      <c r="M3427" s="543" t="s">
        <v>2478</v>
      </c>
      <c r="N3427" s="543" t="s">
        <v>2478</v>
      </c>
      <c r="O3427" s="543" t="s">
        <v>2478</v>
      </c>
      <c r="P3427" s="543" t="s">
        <v>2478</v>
      </c>
      <c r="Q3427" s="543" t="s">
        <v>2478</v>
      </c>
      <c r="R3427" s="543" t="s">
        <v>2478</v>
      </c>
      <c r="S3427" s="543" t="s">
        <v>2478</v>
      </c>
    </row>
    <row r="3428" spans="1:19">
      <c r="A3428" s="540" t="s">
        <v>10370</v>
      </c>
      <c r="B3428" s="541"/>
      <c r="C3428" s="541"/>
      <c r="D3428" s="542">
        <v>30077</v>
      </c>
      <c r="E3428" s="542">
        <v>30077</v>
      </c>
      <c r="F3428" s="542" t="s">
        <v>10459</v>
      </c>
      <c r="G3428" s="540" t="s">
        <v>10460</v>
      </c>
      <c r="H3428" s="542" t="s">
        <v>2546</v>
      </c>
      <c r="I3428" s="541" t="s">
        <v>2478</v>
      </c>
      <c r="J3428" s="540" t="s">
        <v>2478</v>
      </c>
      <c r="K3428" s="540" t="s">
        <v>2478</v>
      </c>
      <c r="L3428" s="540" t="s">
        <v>2478</v>
      </c>
      <c r="M3428" s="540" t="s">
        <v>2478</v>
      </c>
      <c r="N3428" s="540" t="s">
        <v>2478</v>
      </c>
      <c r="O3428" s="540" t="s">
        <v>2478</v>
      </c>
      <c r="P3428" s="540" t="s">
        <v>2478</v>
      </c>
      <c r="Q3428" s="540" t="s">
        <v>2478</v>
      </c>
      <c r="R3428" s="540" t="s">
        <v>2478</v>
      </c>
      <c r="S3428" s="540" t="s">
        <v>2478</v>
      </c>
    </row>
    <row r="3429" spans="1:19">
      <c r="A3429" s="543" t="s">
        <v>10370</v>
      </c>
      <c r="B3429" s="544"/>
      <c r="C3429" s="544"/>
      <c r="D3429" s="545">
        <v>30077</v>
      </c>
      <c r="E3429" s="545">
        <v>30077</v>
      </c>
      <c r="F3429" s="545" t="s">
        <v>10461</v>
      </c>
      <c r="G3429" s="543" t="s">
        <v>10462</v>
      </c>
      <c r="H3429" s="545" t="s">
        <v>2546</v>
      </c>
      <c r="I3429" s="544" t="s">
        <v>2478</v>
      </c>
      <c r="J3429" s="543" t="s">
        <v>2478</v>
      </c>
      <c r="K3429" s="543" t="s">
        <v>2478</v>
      </c>
      <c r="L3429" s="543" t="s">
        <v>2478</v>
      </c>
      <c r="M3429" s="543" t="s">
        <v>2478</v>
      </c>
      <c r="N3429" s="543" t="s">
        <v>2478</v>
      </c>
      <c r="O3429" s="543" t="s">
        <v>2478</v>
      </c>
      <c r="P3429" s="543" t="s">
        <v>2478</v>
      </c>
      <c r="Q3429" s="543" t="s">
        <v>2478</v>
      </c>
      <c r="R3429" s="543" t="s">
        <v>2478</v>
      </c>
      <c r="S3429" s="543" t="s">
        <v>2478</v>
      </c>
    </row>
    <row r="3430" spans="1:19">
      <c r="A3430" s="540" t="s">
        <v>10370</v>
      </c>
      <c r="B3430" s="541"/>
      <c r="C3430" s="541"/>
      <c r="D3430" s="542">
        <v>30077</v>
      </c>
      <c r="E3430" s="542">
        <v>30077</v>
      </c>
      <c r="F3430" s="542" t="s">
        <v>10463</v>
      </c>
      <c r="G3430" s="540" t="s">
        <v>10464</v>
      </c>
      <c r="H3430" s="542" t="s">
        <v>2546</v>
      </c>
      <c r="I3430" s="541" t="s">
        <v>2478</v>
      </c>
      <c r="J3430" s="540" t="s">
        <v>2478</v>
      </c>
      <c r="K3430" s="540" t="s">
        <v>2478</v>
      </c>
      <c r="L3430" s="540" t="s">
        <v>2478</v>
      </c>
      <c r="M3430" s="540" t="s">
        <v>2478</v>
      </c>
      <c r="N3430" s="540" t="s">
        <v>2478</v>
      </c>
      <c r="O3430" s="540" t="s">
        <v>2478</v>
      </c>
      <c r="P3430" s="540" t="s">
        <v>2478</v>
      </c>
      <c r="Q3430" s="540" t="s">
        <v>2478</v>
      </c>
      <c r="R3430" s="540" t="s">
        <v>2478</v>
      </c>
      <c r="S3430" s="540" t="s">
        <v>2478</v>
      </c>
    </row>
    <row r="3431" spans="1:19">
      <c r="A3431" s="543" t="s">
        <v>10370</v>
      </c>
      <c r="B3431" s="544"/>
      <c r="C3431" s="544"/>
      <c r="D3431" s="545">
        <v>30077</v>
      </c>
      <c r="E3431" s="545">
        <v>30077</v>
      </c>
      <c r="F3431" s="545" t="s">
        <v>10465</v>
      </c>
      <c r="G3431" s="543" t="s">
        <v>10466</v>
      </c>
      <c r="H3431" s="545" t="s">
        <v>2546</v>
      </c>
      <c r="I3431" s="544" t="s">
        <v>2478</v>
      </c>
      <c r="J3431" s="543" t="s">
        <v>2478</v>
      </c>
      <c r="K3431" s="543" t="s">
        <v>2478</v>
      </c>
      <c r="L3431" s="543" t="s">
        <v>2478</v>
      </c>
      <c r="M3431" s="543" t="s">
        <v>2478</v>
      </c>
      <c r="N3431" s="543" t="s">
        <v>2478</v>
      </c>
      <c r="O3431" s="543" t="s">
        <v>2478</v>
      </c>
      <c r="P3431" s="543" t="s">
        <v>2478</v>
      </c>
      <c r="Q3431" s="543" t="s">
        <v>2478</v>
      </c>
      <c r="R3431" s="543" t="s">
        <v>2478</v>
      </c>
      <c r="S3431" s="543" t="s">
        <v>2478</v>
      </c>
    </row>
    <row r="3432" spans="1:19">
      <c r="A3432" s="540" t="s">
        <v>10370</v>
      </c>
      <c r="B3432" s="541"/>
      <c r="C3432" s="541"/>
      <c r="D3432" s="542">
        <v>30077</v>
      </c>
      <c r="E3432" s="542">
        <v>30077</v>
      </c>
      <c r="F3432" s="542" t="s">
        <v>10467</v>
      </c>
      <c r="G3432" s="540" t="s">
        <v>10468</v>
      </c>
      <c r="H3432" s="542" t="s">
        <v>2546</v>
      </c>
      <c r="I3432" s="541" t="s">
        <v>2478</v>
      </c>
      <c r="J3432" s="540" t="s">
        <v>2478</v>
      </c>
      <c r="K3432" s="540" t="s">
        <v>2478</v>
      </c>
      <c r="L3432" s="540" t="s">
        <v>2478</v>
      </c>
      <c r="M3432" s="540" t="s">
        <v>2478</v>
      </c>
      <c r="N3432" s="540" t="s">
        <v>2478</v>
      </c>
      <c r="O3432" s="540" t="s">
        <v>2478</v>
      </c>
      <c r="P3432" s="540" t="s">
        <v>2478</v>
      </c>
      <c r="Q3432" s="540" t="s">
        <v>2478</v>
      </c>
      <c r="R3432" s="540" t="s">
        <v>2478</v>
      </c>
      <c r="S3432" s="540" t="s">
        <v>2478</v>
      </c>
    </row>
    <row r="3433" spans="1:19">
      <c r="A3433" s="543" t="s">
        <v>10370</v>
      </c>
      <c r="B3433" s="544"/>
      <c r="C3433" s="544"/>
      <c r="D3433" s="545">
        <v>30077</v>
      </c>
      <c r="E3433" s="545">
        <v>30077</v>
      </c>
      <c r="F3433" s="545" t="s">
        <v>10469</v>
      </c>
      <c r="G3433" s="543" t="s">
        <v>10470</v>
      </c>
      <c r="H3433" s="545" t="s">
        <v>2546</v>
      </c>
      <c r="I3433" s="544" t="s">
        <v>2478</v>
      </c>
      <c r="J3433" s="543" t="s">
        <v>2478</v>
      </c>
      <c r="K3433" s="543" t="s">
        <v>2478</v>
      </c>
      <c r="L3433" s="543" t="s">
        <v>2478</v>
      </c>
      <c r="M3433" s="543" t="s">
        <v>2478</v>
      </c>
      <c r="N3433" s="543" t="s">
        <v>2478</v>
      </c>
      <c r="O3433" s="543" t="s">
        <v>2478</v>
      </c>
      <c r="P3433" s="543" t="s">
        <v>2478</v>
      </c>
      <c r="Q3433" s="543" t="s">
        <v>2478</v>
      </c>
      <c r="R3433" s="543" t="s">
        <v>2478</v>
      </c>
      <c r="S3433" s="543" t="s">
        <v>2478</v>
      </c>
    </row>
    <row r="3434" spans="1:19">
      <c r="A3434" s="540" t="s">
        <v>10370</v>
      </c>
      <c r="B3434" s="541"/>
      <c r="C3434" s="541"/>
      <c r="D3434" s="542">
        <v>30077</v>
      </c>
      <c r="E3434" s="542">
        <v>30077</v>
      </c>
      <c r="F3434" s="542" t="s">
        <v>10471</v>
      </c>
      <c r="G3434" s="540" t="s">
        <v>10472</v>
      </c>
      <c r="H3434" s="542" t="s">
        <v>2546</v>
      </c>
      <c r="I3434" s="541" t="s">
        <v>2478</v>
      </c>
      <c r="J3434" s="540" t="s">
        <v>2478</v>
      </c>
      <c r="K3434" s="540" t="s">
        <v>2478</v>
      </c>
      <c r="L3434" s="540" t="s">
        <v>2478</v>
      </c>
      <c r="M3434" s="540" t="s">
        <v>2478</v>
      </c>
      <c r="N3434" s="540" t="s">
        <v>2478</v>
      </c>
      <c r="O3434" s="540" t="s">
        <v>2478</v>
      </c>
      <c r="P3434" s="540" t="s">
        <v>2478</v>
      </c>
      <c r="Q3434" s="540" t="s">
        <v>2478</v>
      </c>
      <c r="R3434" s="540" t="s">
        <v>2478</v>
      </c>
      <c r="S3434" s="540" t="s">
        <v>2478</v>
      </c>
    </row>
    <row r="3435" spans="1:19">
      <c r="A3435" s="543" t="s">
        <v>10370</v>
      </c>
      <c r="B3435" s="544"/>
      <c r="C3435" s="544"/>
      <c r="D3435" s="545">
        <v>30077</v>
      </c>
      <c r="E3435" s="545">
        <v>30077</v>
      </c>
      <c r="F3435" s="545" t="s">
        <v>10473</v>
      </c>
      <c r="G3435" s="543" t="s">
        <v>10474</v>
      </c>
      <c r="H3435" s="545" t="s">
        <v>2546</v>
      </c>
      <c r="I3435" s="544" t="s">
        <v>2478</v>
      </c>
      <c r="J3435" s="543" t="s">
        <v>2478</v>
      </c>
      <c r="K3435" s="543" t="s">
        <v>2478</v>
      </c>
      <c r="L3435" s="543" t="s">
        <v>2478</v>
      </c>
      <c r="M3435" s="543" t="s">
        <v>2478</v>
      </c>
      <c r="N3435" s="543" t="s">
        <v>2478</v>
      </c>
      <c r="O3435" s="543" t="s">
        <v>2478</v>
      </c>
      <c r="P3435" s="543" t="s">
        <v>2478</v>
      </c>
      <c r="Q3435" s="543" t="s">
        <v>2478</v>
      </c>
      <c r="R3435" s="543" t="s">
        <v>2478</v>
      </c>
      <c r="S3435" s="543" t="s">
        <v>2478</v>
      </c>
    </row>
    <row r="3436" spans="1:19">
      <c r="A3436" s="540" t="s">
        <v>10370</v>
      </c>
      <c r="B3436" s="541"/>
      <c r="C3436" s="541"/>
      <c r="D3436" s="542">
        <v>30077</v>
      </c>
      <c r="E3436" s="542">
        <v>30077</v>
      </c>
      <c r="F3436" s="542" t="s">
        <v>10475</v>
      </c>
      <c r="G3436" s="540" t="s">
        <v>10476</v>
      </c>
      <c r="H3436" s="542" t="s">
        <v>2546</v>
      </c>
      <c r="I3436" s="541" t="s">
        <v>2478</v>
      </c>
      <c r="J3436" s="540" t="s">
        <v>2478</v>
      </c>
      <c r="K3436" s="540" t="s">
        <v>2478</v>
      </c>
      <c r="L3436" s="540" t="s">
        <v>2478</v>
      </c>
      <c r="M3436" s="540" t="s">
        <v>2478</v>
      </c>
      <c r="N3436" s="540" t="s">
        <v>2478</v>
      </c>
      <c r="O3436" s="540" t="s">
        <v>2478</v>
      </c>
      <c r="P3436" s="540" t="s">
        <v>2478</v>
      </c>
      <c r="Q3436" s="540" t="s">
        <v>2478</v>
      </c>
      <c r="R3436" s="540" t="s">
        <v>2478</v>
      </c>
      <c r="S3436" s="540" t="s">
        <v>2478</v>
      </c>
    </row>
    <row r="3437" spans="1:19">
      <c r="A3437" s="543" t="s">
        <v>10370</v>
      </c>
      <c r="B3437" s="544"/>
      <c r="C3437" s="544"/>
      <c r="D3437" s="545">
        <v>30077</v>
      </c>
      <c r="E3437" s="545">
        <v>30077</v>
      </c>
      <c r="F3437" s="545" t="s">
        <v>10477</v>
      </c>
      <c r="G3437" s="543" t="s">
        <v>10478</v>
      </c>
      <c r="H3437" s="545" t="s">
        <v>2546</v>
      </c>
      <c r="I3437" s="544" t="s">
        <v>2478</v>
      </c>
      <c r="J3437" s="543" t="s">
        <v>2478</v>
      </c>
      <c r="K3437" s="543" t="s">
        <v>2478</v>
      </c>
      <c r="L3437" s="543" t="s">
        <v>2478</v>
      </c>
      <c r="M3437" s="543" t="s">
        <v>2478</v>
      </c>
      <c r="N3437" s="543" t="s">
        <v>2478</v>
      </c>
      <c r="O3437" s="543" t="s">
        <v>2478</v>
      </c>
      <c r="P3437" s="543" t="s">
        <v>2478</v>
      </c>
      <c r="Q3437" s="543" t="s">
        <v>2478</v>
      </c>
      <c r="R3437" s="543" t="s">
        <v>2478</v>
      </c>
      <c r="S3437" s="543" t="s">
        <v>2478</v>
      </c>
    </row>
    <row r="3438" spans="1:19">
      <c r="A3438" s="540" t="s">
        <v>10370</v>
      </c>
      <c r="B3438" s="541"/>
      <c r="C3438" s="541"/>
      <c r="D3438" s="542">
        <v>30077</v>
      </c>
      <c r="E3438" s="542">
        <v>30077</v>
      </c>
      <c r="F3438" s="542" t="s">
        <v>10479</v>
      </c>
      <c r="G3438" s="540" t="s">
        <v>10480</v>
      </c>
      <c r="H3438" s="542" t="s">
        <v>2546</v>
      </c>
      <c r="I3438" s="541" t="s">
        <v>2478</v>
      </c>
      <c r="J3438" s="540" t="s">
        <v>2478</v>
      </c>
      <c r="K3438" s="540" t="s">
        <v>2478</v>
      </c>
      <c r="L3438" s="540" t="s">
        <v>2478</v>
      </c>
      <c r="M3438" s="540" t="s">
        <v>2478</v>
      </c>
      <c r="N3438" s="540" t="s">
        <v>2478</v>
      </c>
      <c r="O3438" s="540" t="s">
        <v>2478</v>
      </c>
      <c r="P3438" s="540" t="s">
        <v>2478</v>
      </c>
      <c r="Q3438" s="540" t="s">
        <v>2478</v>
      </c>
      <c r="R3438" s="540" t="s">
        <v>2478</v>
      </c>
      <c r="S3438" s="540" t="s">
        <v>2478</v>
      </c>
    </row>
    <row r="3439" spans="1:19">
      <c r="A3439" s="543" t="s">
        <v>10370</v>
      </c>
      <c r="B3439" s="544"/>
      <c r="C3439" s="544"/>
      <c r="D3439" s="545">
        <v>30077</v>
      </c>
      <c r="E3439" s="545">
        <v>30077</v>
      </c>
      <c r="F3439" s="545" t="s">
        <v>10481</v>
      </c>
      <c r="G3439" s="543" t="s">
        <v>10482</v>
      </c>
      <c r="H3439" s="545" t="s">
        <v>2469</v>
      </c>
      <c r="I3439" s="544" t="s">
        <v>2478</v>
      </c>
      <c r="J3439" s="543" t="s">
        <v>2478</v>
      </c>
      <c r="K3439" s="543" t="s">
        <v>2478</v>
      </c>
      <c r="L3439" s="543" t="s">
        <v>2478</v>
      </c>
      <c r="M3439" s="543" t="s">
        <v>2478</v>
      </c>
      <c r="N3439" s="543" t="s">
        <v>2478</v>
      </c>
      <c r="O3439" s="543" t="s">
        <v>2478</v>
      </c>
      <c r="P3439" s="543" t="s">
        <v>2478</v>
      </c>
      <c r="Q3439" s="543" t="s">
        <v>2478</v>
      </c>
      <c r="R3439" s="543" t="s">
        <v>2478</v>
      </c>
      <c r="S3439" s="543" t="s">
        <v>2478</v>
      </c>
    </row>
    <row r="3440" spans="1:19">
      <c r="A3440" s="540" t="s">
        <v>10370</v>
      </c>
      <c r="B3440" s="541"/>
      <c r="C3440" s="541"/>
      <c r="D3440" s="542">
        <v>30077</v>
      </c>
      <c r="E3440" s="542">
        <v>30077</v>
      </c>
      <c r="F3440" s="542" t="s">
        <v>10483</v>
      </c>
      <c r="G3440" s="540" t="s">
        <v>10484</v>
      </c>
      <c r="H3440" s="542" t="s">
        <v>2546</v>
      </c>
      <c r="I3440" s="541" t="s">
        <v>2478</v>
      </c>
      <c r="J3440" s="540" t="s">
        <v>2478</v>
      </c>
      <c r="K3440" s="540" t="s">
        <v>2478</v>
      </c>
      <c r="L3440" s="540" t="s">
        <v>2478</v>
      </c>
      <c r="M3440" s="540" t="s">
        <v>2478</v>
      </c>
      <c r="N3440" s="540" t="s">
        <v>2478</v>
      </c>
      <c r="O3440" s="540" t="s">
        <v>2478</v>
      </c>
      <c r="P3440" s="540" t="s">
        <v>2478</v>
      </c>
      <c r="Q3440" s="540" t="s">
        <v>2478</v>
      </c>
      <c r="R3440" s="540" t="s">
        <v>2478</v>
      </c>
      <c r="S3440" s="540" t="s">
        <v>2478</v>
      </c>
    </row>
    <row r="3441" spans="1:19">
      <c r="A3441" s="543" t="s">
        <v>10370</v>
      </c>
      <c r="B3441" s="544"/>
      <c r="C3441" s="544"/>
      <c r="D3441" s="545">
        <v>30077</v>
      </c>
      <c r="E3441" s="545">
        <v>30077</v>
      </c>
      <c r="F3441" s="545" t="s">
        <v>10485</v>
      </c>
      <c r="G3441" s="543" t="s">
        <v>10486</v>
      </c>
      <c r="H3441" s="545" t="s">
        <v>2546</v>
      </c>
      <c r="I3441" s="544" t="s">
        <v>2478</v>
      </c>
      <c r="J3441" s="543" t="s">
        <v>2478</v>
      </c>
      <c r="K3441" s="543" t="s">
        <v>2478</v>
      </c>
      <c r="L3441" s="543" t="s">
        <v>2478</v>
      </c>
      <c r="M3441" s="543" t="s">
        <v>2478</v>
      </c>
      <c r="N3441" s="543" t="s">
        <v>2478</v>
      </c>
      <c r="O3441" s="543" t="s">
        <v>2478</v>
      </c>
      <c r="P3441" s="543" t="s">
        <v>2478</v>
      </c>
      <c r="Q3441" s="543" t="s">
        <v>2478</v>
      </c>
      <c r="R3441" s="543" t="s">
        <v>2478</v>
      </c>
      <c r="S3441" s="543" t="s">
        <v>2478</v>
      </c>
    </row>
    <row r="3442" spans="1:19">
      <c r="A3442" s="540" t="s">
        <v>10370</v>
      </c>
      <c r="B3442" s="541"/>
      <c r="C3442" s="541"/>
      <c r="D3442" s="542">
        <v>30077</v>
      </c>
      <c r="E3442" s="542">
        <v>30077</v>
      </c>
      <c r="F3442" s="542" t="s">
        <v>10487</v>
      </c>
      <c r="G3442" s="540" t="s">
        <v>10488</v>
      </c>
      <c r="H3442" s="542" t="s">
        <v>2546</v>
      </c>
      <c r="I3442" s="541" t="s">
        <v>2478</v>
      </c>
      <c r="J3442" s="540" t="s">
        <v>2478</v>
      </c>
      <c r="K3442" s="540" t="s">
        <v>2478</v>
      </c>
      <c r="L3442" s="540" t="s">
        <v>2478</v>
      </c>
      <c r="M3442" s="540" t="s">
        <v>2478</v>
      </c>
      <c r="N3442" s="540" t="s">
        <v>2478</v>
      </c>
      <c r="O3442" s="540" t="s">
        <v>2478</v>
      </c>
      <c r="P3442" s="540" t="s">
        <v>2478</v>
      </c>
      <c r="Q3442" s="540" t="s">
        <v>2478</v>
      </c>
      <c r="R3442" s="540" t="s">
        <v>2478</v>
      </c>
      <c r="S3442" s="540" t="s">
        <v>2478</v>
      </c>
    </row>
    <row r="3443" spans="1:19">
      <c r="A3443" s="543" t="s">
        <v>10370</v>
      </c>
      <c r="B3443" s="544"/>
      <c r="C3443" s="544"/>
      <c r="D3443" s="545">
        <v>30077</v>
      </c>
      <c r="E3443" s="545">
        <v>30077</v>
      </c>
      <c r="F3443" s="545" t="s">
        <v>10489</v>
      </c>
      <c r="G3443" s="543" t="s">
        <v>10490</v>
      </c>
      <c r="H3443" s="545" t="s">
        <v>2546</v>
      </c>
      <c r="I3443" s="544" t="s">
        <v>2478</v>
      </c>
      <c r="J3443" s="543" t="s">
        <v>2478</v>
      </c>
      <c r="K3443" s="543" t="s">
        <v>2478</v>
      </c>
      <c r="L3443" s="543" t="s">
        <v>2478</v>
      </c>
      <c r="M3443" s="543" t="s">
        <v>2478</v>
      </c>
      <c r="N3443" s="543" t="s">
        <v>2478</v>
      </c>
      <c r="O3443" s="543" t="s">
        <v>2478</v>
      </c>
      <c r="P3443" s="543" t="s">
        <v>2478</v>
      </c>
      <c r="Q3443" s="543" t="s">
        <v>2478</v>
      </c>
      <c r="R3443" s="543" t="s">
        <v>2478</v>
      </c>
      <c r="S3443" s="543" t="s">
        <v>2478</v>
      </c>
    </row>
    <row r="3444" spans="1:19">
      <c r="A3444" s="540" t="s">
        <v>10370</v>
      </c>
      <c r="B3444" s="541"/>
      <c r="C3444" s="541"/>
      <c r="D3444" s="542">
        <v>30077</v>
      </c>
      <c r="E3444" s="542">
        <v>30077</v>
      </c>
      <c r="F3444" s="542" t="s">
        <v>10491</v>
      </c>
      <c r="G3444" s="540" t="s">
        <v>10492</v>
      </c>
      <c r="H3444" s="542" t="s">
        <v>2546</v>
      </c>
      <c r="I3444" s="541" t="s">
        <v>2478</v>
      </c>
      <c r="J3444" s="540" t="s">
        <v>2478</v>
      </c>
      <c r="K3444" s="540" t="s">
        <v>2478</v>
      </c>
      <c r="L3444" s="540" t="s">
        <v>2478</v>
      </c>
      <c r="M3444" s="540" t="s">
        <v>2478</v>
      </c>
      <c r="N3444" s="540" t="s">
        <v>2478</v>
      </c>
      <c r="O3444" s="540" t="s">
        <v>2478</v>
      </c>
      <c r="P3444" s="540" t="s">
        <v>2478</v>
      </c>
      <c r="Q3444" s="540" t="s">
        <v>2478</v>
      </c>
      <c r="R3444" s="540" t="s">
        <v>2478</v>
      </c>
      <c r="S3444" s="540" t="s">
        <v>2478</v>
      </c>
    </row>
    <row r="3445" spans="1:19">
      <c r="A3445" s="543" t="s">
        <v>10370</v>
      </c>
      <c r="B3445" s="544"/>
      <c r="C3445" s="544"/>
      <c r="D3445" s="545">
        <v>30077</v>
      </c>
      <c r="E3445" s="545">
        <v>30077</v>
      </c>
      <c r="F3445" s="545" t="s">
        <v>10493</v>
      </c>
      <c r="G3445" s="543" t="s">
        <v>10494</v>
      </c>
      <c r="H3445" s="545" t="s">
        <v>2546</v>
      </c>
      <c r="I3445" s="544" t="s">
        <v>2478</v>
      </c>
      <c r="J3445" s="543" t="s">
        <v>2478</v>
      </c>
      <c r="K3445" s="543" t="s">
        <v>2478</v>
      </c>
      <c r="L3445" s="543" t="s">
        <v>2478</v>
      </c>
      <c r="M3445" s="543" t="s">
        <v>2478</v>
      </c>
      <c r="N3445" s="543" t="s">
        <v>2478</v>
      </c>
      <c r="O3445" s="543" t="s">
        <v>2478</v>
      </c>
      <c r="P3445" s="543" t="s">
        <v>2478</v>
      </c>
      <c r="Q3445" s="543" t="s">
        <v>2478</v>
      </c>
      <c r="R3445" s="543" t="s">
        <v>2478</v>
      </c>
      <c r="S3445" s="543" t="s">
        <v>2478</v>
      </c>
    </row>
    <row r="3446" spans="1:19">
      <c r="A3446" s="540" t="s">
        <v>10370</v>
      </c>
      <c r="B3446" s="541"/>
      <c r="C3446" s="541"/>
      <c r="D3446" s="542">
        <v>30077</v>
      </c>
      <c r="E3446" s="542">
        <v>30077</v>
      </c>
      <c r="F3446" s="542" t="s">
        <v>10495</v>
      </c>
      <c r="G3446" s="540" t="s">
        <v>10496</v>
      </c>
      <c r="H3446" s="542" t="s">
        <v>2546</v>
      </c>
      <c r="I3446" s="541" t="s">
        <v>2478</v>
      </c>
      <c r="J3446" s="540" t="s">
        <v>2478</v>
      </c>
      <c r="K3446" s="540" t="s">
        <v>2478</v>
      </c>
      <c r="L3446" s="540" t="s">
        <v>2478</v>
      </c>
      <c r="M3446" s="540" t="s">
        <v>2478</v>
      </c>
      <c r="N3446" s="540" t="s">
        <v>2478</v>
      </c>
      <c r="O3446" s="540" t="s">
        <v>2478</v>
      </c>
      <c r="P3446" s="540" t="s">
        <v>2478</v>
      </c>
      <c r="Q3446" s="540" t="s">
        <v>2478</v>
      </c>
      <c r="R3446" s="540" t="s">
        <v>2478</v>
      </c>
      <c r="S3446" s="540" t="s">
        <v>2478</v>
      </c>
    </row>
    <row r="3447" spans="1:19">
      <c r="A3447" s="543" t="s">
        <v>10370</v>
      </c>
      <c r="B3447" s="544"/>
      <c r="C3447" s="544"/>
      <c r="D3447" s="545">
        <v>30077</v>
      </c>
      <c r="E3447" s="545">
        <v>30077</v>
      </c>
      <c r="F3447" s="545" t="s">
        <v>10497</v>
      </c>
      <c r="G3447" s="543" t="s">
        <v>10498</v>
      </c>
      <c r="H3447" s="545" t="s">
        <v>2546</v>
      </c>
      <c r="I3447" s="544" t="s">
        <v>2478</v>
      </c>
      <c r="J3447" s="543" t="s">
        <v>2478</v>
      </c>
      <c r="K3447" s="543" t="s">
        <v>2478</v>
      </c>
      <c r="L3447" s="543" t="s">
        <v>2478</v>
      </c>
      <c r="M3447" s="543" t="s">
        <v>2478</v>
      </c>
      <c r="N3447" s="543" t="s">
        <v>2478</v>
      </c>
      <c r="O3447" s="543" t="s">
        <v>2478</v>
      </c>
      <c r="P3447" s="543" t="s">
        <v>2478</v>
      </c>
      <c r="Q3447" s="543" t="s">
        <v>2478</v>
      </c>
      <c r="R3447" s="543" t="s">
        <v>2478</v>
      </c>
      <c r="S3447" s="543" t="s">
        <v>2478</v>
      </c>
    </row>
    <row r="3448" spans="1:19">
      <c r="A3448" s="540" t="s">
        <v>10370</v>
      </c>
      <c r="B3448" s="541"/>
      <c r="C3448" s="541"/>
      <c r="D3448" s="542">
        <v>30077</v>
      </c>
      <c r="E3448" s="542">
        <v>30077</v>
      </c>
      <c r="F3448" s="542" t="s">
        <v>10499</v>
      </c>
      <c r="G3448" s="540" t="s">
        <v>10500</v>
      </c>
      <c r="H3448" s="542" t="s">
        <v>2546</v>
      </c>
      <c r="I3448" s="541" t="s">
        <v>2478</v>
      </c>
      <c r="J3448" s="540" t="s">
        <v>2478</v>
      </c>
      <c r="K3448" s="540" t="s">
        <v>2478</v>
      </c>
      <c r="L3448" s="540" t="s">
        <v>2478</v>
      </c>
      <c r="M3448" s="540" t="s">
        <v>2478</v>
      </c>
      <c r="N3448" s="540" t="s">
        <v>2478</v>
      </c>
      <c r="O3448" s="540" t="s">
        <v>2478</v>
      </c>
      <c r="P3448" s="540" t="s">
        <v>2478</v>
      </c>
      <c r="Q3448" s="540" t="s">
        <v>2478</v>
      </c>
      <c r="R3448" s="540" t="s">
        <v>2478</v>
      </c>
      <c r="S3448" s="540" t="s">
        <v>2478</v>
      </c>
    </row>
    <row r="3449" spans="1:19">
      <c r="A3449" s="543" t="s">
        <v>10370</v>
      </c>
      <c r="B3449" s="544"/>
      <c r="C3449" s="544"/>
      <c r="D3449" s="545">
        <v>30077</v>
      </c>
      <c r="E3449" s="545">
        <v>30077</v>
      </c>
      <c r="F3449" s="545" t="s">
        <v>10501</v>
      </c>
      <c r="G3449" s="543" t="s">
        <v>10502</v>
      </c>
      <c r="H3449" s="545" t="s">
        <v>2469</v>
      </c>
      <c r="I3449" s="544" t="s">
        <v>2478</v>
      </c>
      <c r="J3449" s="543" t="s">
        <v>2478</v>
      </c>
      <c r="K3449" s="543" t="s">
        <v>2478</v>
      </c>
      <c r="L3449" s="543" t="s">
        <v>2478</v>
      </c>
      <c r="M3449" s="543" t="s">
        <v>2478</v>
      </c>
      <c r="N3449" s="543" t="s">
        <v>2478</v>
      </c>
      <c r="O3449" s="543" t="s">
        <v>2478</v>
      </c>
      <c r="P3449" s="543" t="s">
        <v>2478</v>
      </c>
      <c r="Q3449" s="543" t="s">
        <v>2478</v>
      </c>
      <c r="R3449" s="543" t="s">
        <v>2478</v>
      </c>
      <c r="S3449" s="543" t="s">
        <v>2478</v>
      </c>
    </row>
    <row r="3450" spans="1:19">
      <c r="A3450" s="540" t="s">
        <v>10370</v>
      </c>
      <c r="B3450" s="541"/>
      <c r="C3450" s="541"/>
      <c r="D3450" s="542">
        <v>30077</v>
      </c>
      <c r="E3450" s="542">
        <v>30077</v>
      </c>
      <c r="F3450" s="542" t="s">
        <v>10503</v>
      </c>
      <c r="G3450" s="540" t="s">
        <v>10504</v>
      </c>
      <c r="H3450" s="542" t="s">
        <v>2546</v>
      </c>
      <c r="I3450" s="541" t="s">
        <v>2478</v>
      </c>
      <c r="J3450" s="540" t="s">
        <v>2478</v>
      </c>
      <c r="K3450" s="540" t="s">
        <v>2478</v>
      </c>
      <c r="L3450" s="540" t="s">
        <v>2478</v>
      </c>
      <c r="M3450" s="540" t="s">
        <v>2478</v>
      </c>
      <c r="N3450" s="540" t="s">
        <v>2478</v>
      </c>
      <c r="O3450" s="540" t="s">
        <v>2478</v>
      </c>
      <c r="P3450" s="540" t="s">
        <v>2478</v>
      </c>
      <c r="Q3450" s="540" t="s">
        <v>2478</v>
      </c>
      <c r="R3450" s="540" t="s">
        <v>2478</v>
      </c>
      <c r="S3450" s="540" t="s">
        <v>2478</v>
      </c>
    </row>
    <row r="3451" spans="1:19">
      <c r="A3451" s="543" t="s">
        <v>10370</v>
      </c>
      <c r="B3451" s="544"/>
      <c r="C3451" s="544"/>
      <c r="D3451" s="545">
        <v>30077</v>
      </c>
      <c r="E3451" s="545">
        <v>30077</v>
      </c>
      <c r="F3451" s="545" t="s">
        <v>10505</v>
      </c>
      <c r="G3451" s="543" t="s">
        <v>10506</v>
      </c>
      <c r="H3451" s="545" t="s">
        <v>2546</v>
      </c>
      <c r="I3451" s="544" t="s">
        <v>2478</v>
      </c>
      <c r="J3451" s="543" t="s">
        <v>2478</v>
      </c>
      <c r="K3451" s="543" t="s">
        <v>2478</v>
      </c>
      <c r="L3451" s="543" t="s">
        <v>2478</v>
      </c>
      <c r="M3451" s="543" t="s">
        <v>2478</v>
      </c>
      <c r="N3451" s="543" t="s">
        <v>2478</v>
      </c>
      <c r="O3451" s="543" t="s">
        <v>2478</v>
      </c>
      <c r="P3451" s="543" t="s">
        <v>2478</v>
      </c>
      <c r="Q3451" s="543" t="s">
        <v>2478</v>
      </c>
      <c r="R3451" s="543" t="s">
        <v>2478</v>
      </c>
      <c r="S3451" s="543" t="s">
        <v>2478</v>
      </c>
    </row>
    <row r="3452" spans="1:19">
      <c r="A3452" s="540" t="s">
        <v>10370</v>
      </c>
      <c r="B3452" s="541"/>
      <c r="C3452" s="541"/>
      <c r="D3452" s="542">
        <v>30077</v>
      </c>
      <c r="E3452" s="542">
        <v>30077</v>
      </c>
      <c r="F3452" s="542" t="s">
        <v>10507</v>
      </c>
      <c r="G3452" s="540" t="s">
        <v>10508</v>
      </c>
      <c r="H3452" s="542" t="s">
        <v>2546</v>
      </c>
      <c r="I3452" s="541" t="s">
        <v>2478</v>
      </c>
      <c r="J3452" s="540" t="s">
        <v>2478</v>
      </c>
      <c r="K3452" s="540" t="s">
        <v>2478</v>
      </c>
      <c r="L3452" s="540" t="s">
        <v>2478</v>
      </c>
      <c r="M3452" s="540" t="s">
        <v>2478</v>
      </c>
      <c r="N3452" s="540" t="s">
        <v>2478</v>
      </c>
      <c r="O3452" s="540" t="s">
        <v>2478</v>
      </c>
      <c r="P3452" s="540" t="s">
        <v>2478</v>
      </c>
      <c r="Q3452" s="540" t="s">
        <v>2478</v>
      </c>
      <c r="R3452" s="540" t="s">
        <v>2478</v>
      </c>
      <c r="S3452" s="540" t="s">
        <v>2478</v>
      </c>
    </row>
    <row r="3453" spans="1:19">
      <c r="A3453" s="543" t="s">
        <v>10370</v>
      </c>
      <c r="B3453" s="544"/>
      <c r="C3453" s="544"/>
      <c r="D3453" s="545">
        <v>30077</v>
      </c>
      <c r="E3453" s="545">
        <v>30077</v>
      </c>
      <c r="F3453" s="545" t="s">
        <v>10509</v>
      </c>
      <c r="G3453" s="543" t="s">
        <v>10510</v>
      </c>
      <c r="H3453" s="545" t="s">
        <v>2546</v>
      </c>
      <c r="I3453" s="544" t="s">
        <v>2478</v>
      </c>
      <c r="J3453" s="543" t="s">
        <v>2478</v>
      </c>
      <c r="K3453" s="543" t="s">
        <v>2478</v>
      </c>
      <c r="L3453" s="543" t="s">
        <v>2478</v>
      </c>
      <c r="M3453" s="543" t="s">
        <v>2478</v>
      </c>
      <c r="N3453" s="543" t="s">
        <v>2478</v>
      </c>
      <c r="O3453" s="543" t="s">
        <v>2478</v>
      </c>
      <c r="P3453" s="543" t="s">
        <v>2478</v>
      </c>
      <c r="Q3453" s="543" t="s">
        <v>2478</v>
      </c>
      <c r="R3453" s="543" t="s">
        <v>2478</v>
      </c>
      <c r="S3453" s="543" t="s">
        <v>2478</v>
      </c>
    </row>
    <row r="3454" spans="1:19">
      <c r="A3454" s="540" t="s">
        <v>10370</v>
      </c>
      <c r="B3454" s="541"/>
      <c r="C3454" s="541"/>
      <c r="D3454" s="542">
        <v>30077</v>
      </c>
      <c r="E3454" s="542">
        <v>30077</v>
      </c>
      <c r="F3454" s="542" t="s">
        <v>10511</v>
      </c>
      <c r="G3454" s="540" t="s">
        <v>10512</v>
      </c>
      <c r="H3454" s="542" t="s">
        <v>2546</v>
      </c>
      <c r="I3454" s="541" t="s">
        <v>2478</v>
      </c>
      <c r="J3454" s="540" t="s">
        <v>2478</v>
      </c>
      <c r="K3454" s="540" t="s">
        <v>2478</v>
      </c>
      <c r="L3454" s="540" t="s">
        <v>2478</v>
      </c>
      <c r="M3454" s="540" t="s">
        <v>2478</v>
      </c>
      <c r="N3454" s="540" t="s">
        <v>2478</v>
      </c>
      <c r="O3454" s="540" t="s">
        <v>2478</v>
      </c>
      <c r="P3454" s="540" t="s">
        <v>2478</v>
      </c>
      <c r="Q3454" s="540" t="s">
        <v>2478</v>
      </c>
      <c r="R3454" s="540" t="s">
        <v>2478</v>
      </c>
      <c r="S3454" s="540" t="s">
        <v>2478</v>
      </c>
    </row>
    <row r="3455" spans="1:19">
      <c r="A3455" s="543" t="s">
        <v>10370</v>
      </c>
      <c r="B3455" s="544"/>
      <c r="C3455" s="544"/>
      <c r="D3455" s="545">
        <v>30077</v>
      </c>
      <c r="E3455" s="545">
        <v>30077</v>
      </c>
      <c r="F3455" s="545" t="s">
        <v>10513</v>
      </c>
      <c r="G3455" s="543" t="s">
        <v>10514</v>
      </c>
      <c r="H3455" s="545" t="s">
        <v>2546</v>
      </c>
      <c r="I3455" s="544" t="s">
        <v>2478</v>
      </c>
      <c r="J3455" s="543" t="s">
        <v>2478</v>
      </c>
      <c r="K3455" s="543" t="s">
        <v>2478</v>
      </c>
      <c r="L3455" s="543" t="s">
        <v>2478</v>
      </c>
      <c r="M3455" s="543" t="s">
        <v>2478</v>
      </c>
      <c r="N3455" s="543" t="s">
        <v>2478</v>
      </c>
      <c r="O3455" s="543" t="s">
        <v>2478</v>
      </c>
      <c r="P3455" s="543" t="s">
        <v>2478</v>
      </c>
      <c r="Q3455" s="543" t="s">
        <v>2478</v>
      </c>
      <c r="R3455" s="543" t="s">
        <v>2478</v>
      </c>
      <c r="S3455" s="543" t="s">
        <v>2478</v>
      </c>
    </row>
    <row r="3456" spans="1:19">
      <c r="A3456" s="540" t="s">
        <v>10370</v>
      </c>
      <c r="B3456" s="541"/>
      <c r="C3456" s="541"/>
      <c r="D3456" s="542">
        <v>30077</v>
      </c>
      <c r="E3456" s="542">
        <v>30077</v>
      </c>
      <c r="F3456" s="542" t="s">
        <v>10515</v>
      </c>
      <c r="G3456" s="540" t="s">
        <v>10516</v>
      </c>
      <c r="H3456" s="542" t="s">
        <v>2546</v>
      </c>
      <c r="I3456" s="541" t="s">
        <v>2478</v>
      </c>
      <c r="J3456" s="540" t="s">
        <v>2478</v>
      </c>
      <c r="K3456" s="540" t="s">
        <v>2478</v>
      </c>
      <c r="L3456" s="540" t="s">
        <v>2478</v>
      </c>
      <c r="M3456" s="540" t="s">
        <v>2478</v>
      </c>
      <c r="N3456" s="540" t="s">
        <v>2478</v>
      </c>
      <c r="O3456" s="540" t="s">
        <v>2478</v>
      </c>
      <c r="P3456" s="540" t="s">
        <v>2478</v>
      </c>
      <c r="Q3456" s="540" t="s">
        <v>2478</v>
      </c>
      <c r="R3456" s="540" t="s">
        <v>2478</v>
      </c>
      <c r="S3456" s="540" t="s">
        <v>2478</v>
      </c>
    </row>
    <row r="3457" spans="1:19">
      <c r="A3457" s="543" t="s">
        <v>10370</v>
      </c>
      <c r="B3457" s="544"/>
      <c r="C3457" s="544"/>
      <c r="D3457" s="545">
        <v>30077</v>
      </c>
      <c r="E3457" s="545">
        <v>30077</v>
      </c>
      <c r="F3457" s="545" t="s">
        <v>10517</v>
      </c>
      <c r="G3457" s="543" t="s">
        <v>10518</v>
      </c>
      <c r="H3457" s="545" t="s">
        <v>2546</v>
      </c>
      <c r="I3457" s="544" t="s">
        <v>2478</v>
      </c>
      <c r="J3457" s="543" t="s">
        <v>2478</v>
      </c>
      <c r="K3457" s="543" t="s">
        <v>2478</v>
      </c>
      <c r="L3457" s="543" t="s">
        <v>2478</v>
      </c>
      <c r="M3457" s="543" t="s">
        <v>2478</v>
      </c>
      <c r="N3457" s="543" t="s">
        <v>2478</v>
      </c>
      <c r="O3457" s="543" t="s">
        <v>2478</v>
      </c>
      <c r="P3457" s="543" t="s">
        <v>2478</v>
      </c>
      <c r="Q3457" s="543" t="s">
        <v>2478</v>
      </c>
      <c r="R3457" s="543" t="s">
        <v>2478</v>
      </c>
      <c r="S3457" s="543" t="s">
        <v>2478</v>
      </c>
    </row>
    <row r="3458" spans="1:19">
      <c r="A3458" s="540" t="s">
        <v>10370</v>
      </c>
      <c r="B3458" s="541"/>
      <c r="C3458" s="541"/>
      <c r="D3458" s="542">
        <v>30077</v>
      </c>
      <c r="E3458" s="542">
        <v>30077</v>
      </c>
      <c r="F3458" s="542" t="s">
        <v>10519</v>
      </c>
      <c r="G3458" s="540" t="s">
        <v>10520</v>
      </c>
      <c r="H3458" s="542" t="s">
        <v>2546</v>
      </c>
      <c r="I3458" s="541" t="s">
        <v>2478</v>
      </c>
      <c r="J3458" s="540" t="s">
        <v>2478</v>
      </c>
      <c r="K3458" s="540" t="s">
        <v>2478</v>
      </c>
      <c r="L3458" s="540" t="s">
        <v>2478</v>
      </c>
      <c r="M3458" s="540" t="s">
        <v>2478</v>
      </c>
      <c r="N3458" s="540" t="s">
        <v>2478</v>
      </c>
      <c r="O3458" s="540" t="s">
        <v>2478</v>
      </c>
      <c r="P3458" s="540" t="s">
        <v>2478</v>
      </c>
      <c r="Q3458" s="540" t="s">
        <v>2478</v>
      </c>
      <c r="R3458" s="540" t="s">
        <v>2478</v>
      </c>
      <c r="S3458" s="540" t="s">
        <v>2478</v>
      </c>
    </row>
    <row r="3459" spans="1:19">
      <c r="A3459" s="543" t="s">
        <v>10370</v>
      </c>
      <c r="B3459" s="544"/>
      <c r="C3459" s="544"/>
      <c r="D3459" s="545">
        <v>30077</v>
      </c>
      <c r="E3459" s="545">
        <v>30077</v>
      </c>
      <c r="F3459" s="545" t="s">
        <v>10521</v>
      </c>
      <c r="G3459" s="543" t="s">
        <v>10522</v>
      </c>
      <c r="H3459" s="545" t="s">
        <v>2546</v>
      </c>
      <c r="I3459" s="544" t="s">
        <v>2478</v>
      </c>
      <c r="J3459" s="543" t="s">
        <v>2478</v>
      </c>
      <c r="K3459" s="543" t="s">
        <v>2478</v>
      </c>
      <c r="L3459" s="543" t="s">
        <v>2478</v>
      </c>
      <c r="M3459" s="543" t="s">
        <v>2478</v>
      </c>
      <c r="N3459" s="543" t="s">
        <v>2478</v>
      </c>
      <c r="O3459" s="543" t="s">
        <v>2478</v>
      </c>
      <c r="P3459" s="543" t="s">
        <v>2478</v>
      </c>
      <c r="Q3459" s="543" t="s">
        <v>2478</v>
      </c>
      <c r="R3459" s="543" t="s">
        <v>2478</v>
      </c>
      <c r="S3459" s="543" t="s">
        <v>2478</v>
      </c>
    </row>
    <row r="3460" spans="1:19">
      <c r="A3460" s="540" t="s">
        <v>10370</v>
      </c>
      <c r="B3460" s="541"/>
      <c r="C3460" s="541"/>
      <c r="D3460" s="542">
        <v>30077</v>
      </c>
      <c r="E3460" s="542">
        <v>30077</v>
      </c>
      <c r="F3460" s="542" t="s">
        <v>10523</v>
      </c>
      <c r="G3460" s="540" t="s">
        <v>10524</v>
      </c>
      <c r="H3460" s="542" t="s">
        <v>2546</v>
      </c>
      <c r="I3460" s="541" t="s">
        <v>2478</v>
      </c>
      <c r="J3460" s="540" t="s">
        <v>2478</v>
      </c>
      <c r="K3460" s="540" t="s">
        <v>2478</v>
      </c>
      <c r="L3460" s="540" t="s">
        <v>2478</v>
      </c>
      <c r="M3460" s="540" t="s">
        <v>2478</v>
      </c>
      <c r="N3460" s="540" t="s">
        <v>2478</v>
      </c>
      <c r="O3460" s="540" t="s">
        <v>2478</v>
      </c>
      <c r="P3460" s="540" t="s">
        <v>2478</v>
      </c>
      <c r="Q3460" s="540" t="s">
        <v>2478</v>
      </c>
      <c r="R3460" s="540" t="s">
        <v>2478</v>
      </c>
      <c r="S3460" s="540" t="s">
        <v>2478</v>
      </c>
    </row>
    <row r="3461" spans="1:19">
      <c r="A3461" s="543" t="s">
        <v>10370</v>
      </c>
      <c r="B3461" s="544"/>
      <c r="C3461" s="544"/>
      <c r="D3461" s="545">
        <v>30077</v>
      </c>
      <c r="E3461" s="545">
        <v>30077</v>
      </c>
      <c r="F3461" s="545" t="s">
        <v>10525</v>
      </c>
      <c r="G3461" s="543" t="s">
        <v>10526</v>
      </c>
      <c r="H3461" s="545" t="s">
        <v>2546</v>
      </c>
      <c r="I3461" s="544" t="s">
        <v>2478</v>
      </c>
      <c r="J3461" s="543" t="s">
        <v>2478</v>
      </c>
      <c r="K3461" s="543" t="s">
        <v>2478</v>
      </c>
      <c r="L3461" s="543" t="s">
        <v>2478</v>
      </c>
      <c r="M3461" s="543" t="s">
        <v>2478</v>
      </c>
      <c r="N3461" s="543" t="s">
        <v>2478</v>
      </c>
      <c r="O3461" s="543" t="s">
        <v>2478</v>
      </c>
      <c r="P3461" s="543" t="s">
        <v>2478</v>
      </c>
      <c r="Q3461" s="543" t="s">
        <v>2478</v>
      </c>
      <c r="R3461" s="543" t="s">
        <v>2478</v>
      </c>
      <c r="S3461" s="543" t="s">
        <v>2478</v>
      </c>
    </row>
    <row r="3462" spans="1:19">
      <c r="A3462" s="540" t="s">
        <v>10370</v>
      </c>
      <c r="B3462" s="541"/>
      <c r="C3462" s="541"/>
      <c r="D3462" s="542">
        <v>30077</v>
      </c>
      <c r="E3462" s="542">
        <v>30077</v>
      </c>
      <c r="F3462" s="542" t="s">
        <v>10527</v>
      </c>
      <c r="G3462" s="540" t="s">
        <v>10528</v>
      </c>
      <c r="H3462" s="542" t="s">
        <v>2546</v>
      </c>
      <c r="I3462" s="541" t="s">
        <v>2478</v>
      </c>
      <c r="J3462" s="540" t="s">
        <v>2478</v>
      </c>
      <c r="K3462" s="540" t="s">
        <v>2478</v>
      </c>
      <c r="L3462" s="540" t="s">
        <v>2478</v>
      </c>
      <c r="M3462" s="540" t="s">
        <v>2478</v>
      </c>
      <c r="N3462" s="540" t="s">
        <v>2478</v>
      </c>
      <c r="O3462" s="540" t="s">
        <v>2478</v>
      </c>
      <c r="P3462" s="540" t="s">
        <v>2478</v>
      </c>
      <c r="Q3462" s="540" t="s">
        <v>2478</v>
      </c>
      <c r="R3462" s="540" t="s">
        <v>2478</v>
      </c>
      <c r="S3462" s="540" t="s">
        <v>2478</v>
      </c>
    </row>
    <row r="3463" spans="1:19">
      <c r="A3463" s="543" t="s">
        <v>10370</v>
      </c>
      <c r="B3463" s="544"/>
      <c r="C3463" s="544"/>
      <c r="D3463" s="545">
        <v>30077</v>
      </c>
      <c r="E3463" s="545">
        <v>30077</v>
      </c>
      <c r="F3463" s="545" t="s">
        <v>10529</v>
      </c>
      <c r="G3463" s="543" t="s">
        <v>10530</v>
      </c>
      <c r="H3463" s="545" t="s">
        <v>2469</v>
      </c>
      <c r="I3463" s="544" t="s">
        <v>2478</v>
      </c>
      <c r="J3463" s="543" t="s">
        <v>2478</v>
      </c>
      <c r="K3463" s="543" t="s">
        <v>2478</v>
      </c>
      <c r="L3463" s="543" t="s">
        <v>2478</v>
      </c>
      <c r="M3463" s="543" t="s">
        <v>2478</v>
      </c>
      <c r="N3463" s="543" t="s">
        <v>2478</v>
      </c>
      <c r="O3463" s="543" t="s">
        <v>2478</v>
      </c>
      <c r="P3463" s="543" t="s">
        <v>2478</v>
      </c>
      <c r="Q3463" s="543" t="s">
        <v>2478</v>
      </c>
      <c r="R3463" s="543" t="s">
        <v>2478</v>
      </c>
      <c r="S3463" s="543" t="s">
        <v>2478</v>
      </c>
    </row>
    <row r="3464" spans="1:19">
      <c r="A3464" s="540" t="s">
        <v>10370</v>
      </c>
      <c r="B3464" s="541"/>
      <c r="C3464" s="541"/>
      <c r="D3464" s="542">
        <v>30077</v>
      </c>
      <c r="E3464" s="542">
        <v>30077</v>
      </c>
      <c r="F3464" s="542" t="s">
        <v>10531</v>
      </c>
      <c r="G3464" s="540" t="s">
        <v>10532</v>
      </c>
      <c r="H3464" s="542" t="s">
        <v>2546</v>
      </c>
      <c r="I3464" s="541" t="s">
        <v>2478</v>
      </c>
      <c r="J3464" s="540" t="s">
        <v>2478</v>
      </c>
      <c r="K3464" s="540" t="s">
        <v>2478</v>
      </c>
      <c r="L3464" s="540" t="s">
        <v>2478</v>
      </c>
      <c r="M3464" s="540" t="s">
        <v>2478</v>
      </c>
      <c r="N3464" s="540" t="s">
        <v>2478</v>
      </c>
      <c r="O3464" s="540" t="s">
        <v>2478</v>
      </c>
      <c r="P3464" s="540" t="s">
        <v>2478</v>
      </c>
      <c r="Q3464" s="540" t="s">
        <v>2478</v>
      </c>
      <c r="R3464" s="540" t="s">
        <v>2478</v>
      </c>
      <c r="S3464" s="540" t="s">
        <v>2478</v>
      </c>
    </row>
    <row r="3465" spans="1:19">
      <c r="A3465" s="543" t="s">
        <v>10370</v>
      </c>
      <c r="B3465" s="544"/>
      <c r="C3465" s="544"/>
      <c r="D3465" s="545">
        <v>30077</v>
      </c>
      <c r="E3465" s="545">
        <v>30077</v>
      </c>
      <c r="F3465" s="545" t="s">
        <v>10533</v>
      </c>
      <c r="G3465" s="543" t="s">
        <v>10534</v>
      </c>
      <c r="H3465" s="545" t="s">
        <v>2546</v>
      </c>
      <c r="I3465" s="544" t="s">
        <v>2478</v>
      </c>
      <c r="J3465" s="543" t="s">
        <v>2478</v>
      </c>
      <c r="K3465" s="543" t="s">
        <v>2478</v>
      </c>
      <c r="L3465" s="543" t="s">
        <v>2478</v>
      </c>
      <c r="M3465" s="543" t="s">
        <v>2478</v>
      </c>
      <c r="N3465" s="543" t="s">
        <v>2478</v>
      </c>
      <c r="O3465" s="543" t="s">
        <v>2478</v>
      </c>
      <c r="P3465" s="543" t="s">
        <v>2478</v>
      </c>
      <c r="Q3465" s="543" t="s">
        <v>2478</v>
      </c>
      <c r="R3465" s="543" t="s">
        <v>2478</v>
      </c>
      <c r="S3465" s="543" t="s">
        <v>2478</v>
      </c>
    </row>
    <row r="3466" spans="1:19">
      <c r="A3466" s="540" t="s">
        <v>10370</v>
      </c>
      <c r="B3466" s="541"/>
      <c r="C3466" s="541"/>
      <c r="D3466" s="542">
        <v>30077</v>
      </c>
      <c r="E3466" s="542">
        <v>30077</v>
      </c>
      <c r="F3466" s="542" t="s">
        <v>10535</v>
      </c>
      <c r="G3466" s="540" t="s">
        <v>10536</v>
      </c>
      <c r="H3466" s="542" t="s">
        <v>2546</v>
      </c>
      <c r="I3466" s="541" t="s">
        <v>2478</v>
      </c>
      <c r="J3466" s="540" t="s">
        <v>2478</v>
      </c>
      <c r="K3466" s="540" t="s">
        <v>2478</v>
      </c>
      <c r="L3466" s="540" t="s">
        <v>2478</v>
      </c>
      <c r="M3466" s="540" t="s">
        <v>2478</v>
      </c>
      <c r="N3466" s="540" t="s">
        <v>2478</v>
      </c>
      <c r="O3466" s="540" t="s">
        <v>2478</v>
      </c>
      <c r="P3466" s="540" t="s">
        <v>2478</v>
      </c>
      <c r="Q3466" s="540" t="s">
        <v>2478</v>
      </c>
      <c r="R3466" s="540" t="s">
        <v>2478</v>
      </c>
      <c r="S3466" s="540" t="s">
        <v>2478</v>
      </c>
    </row>
    <row r="3467" spans="1:19">
      <c r="A3467" s="543" t="s">
        <v>10370</v>
      </c>
      <c r="B3467" s="544"/>
      <c r="C3467" s="544"/>
      <c r="D3467" s="545">
        <v>30077</v>
      </c>
      <c r="E3467" s="545">
        <v>30077</v>
      </c>
      <c r="F3467" s="545" t="s">
        <v>10537</v>
      </c>
      <c r="G3467" s="543" t="s">
        <v>10538</v>
      </c>
      <c r="H3467" s="545" t="s">
        <v>2546</v>
      </c>
      <c r="I3467" s="544" t="s">
        <v>2478</v>
      </c>
      <c r="J3467" s="543" t="s">
        <v>2478</v>
      </c>
      <c r="K3467" s="543" t="s">
        <v>2478</v>
      </c>
      <c r="L3467" s="543" t="s">
        <v>2478</v>
      </c>
      <c r="M3467" s="543" t="s">
        <v>2478</v>
      </c>
      <c r="N3467" s="543" t="s">
        <v>2478</v>
      </c>
      <c r="O3467" s="543" t="s">
        <v>2478</v>
      </c>
      <c r="P3467" s="543" t="s">
        <v>2478</v>
      </c>
      <c r="Q3467" s="543" t="s">
        <v>2478</v>
      </c>
      <c r="R3467" s="543" t="s">
        <v>2478</v>
      </c>
      <c r="S3467" s="543" t="s">
        <v>2478</v>
      </c>
    </row>
    <row r="3468" spans="1:19">
      <c r="A3468" s="540" t="s">
        <v>10370</v>
      </c>
      <c r="B3468" s="541"/>
      <c r="C3468" s="541"/>
      <c r="D3468" s="542">
        <v>30077</v>
      </c>
      <c r="E3468" s="542">
        <v>30077</v>
      </c>
      <c r="F3468" s="542" t="s">
        <v>10539</v>
      </c>
      <c r="G3468" s="540" t="s">
        <v>10540</v>
      </c>
      <c r="H3468" s="542" t="s">
        <v>2546</v>
      </c>
      <c r="I3468" s="541" t="s">
        <v>2478</v>
      </c>
      <c r="J3468" s="540" t="s">
        <v>2478</v>
      </c>
      <c r="K3468" s="540" t="s">
        <v>2478</v>
      </c>
      <c r="L3468" s="540" t="s">
        <v>2478</v>
      </c>
      <c r="M3468" s="540" t="s">
        <v>2478</v>
      </c>
      <c r="N3468" s="540" t="s">
        <v>2478</v>
      </c>
      <c r="O3468" s="540" t="s">
        <v>2478</v>
      </c>
      <c r="P3468" s="540" t="s">
        <v>2478</v>
      </c>
      <c r="Q3468" s="540" t="s">
        <v>2478</v>
      </c>
      <c r="R3468" s="540" t="s">
        <v>2478</v>
      </c>
      <c r="S3468" s="540" t="s">
        <v>2478</v>
      </c>
    </row>
    <row r="3469" spans="1:19">
      <c r="A3469" s="543" t="s">
        <v>10370</v>
      </c>
      <c r="B3469" s="544"/>
      <c r="C3469" s="544"/>
      <c r="D3469" s="545">
        <v>30077</v>
      </c>
      <c r="E3469" s="545">
        <v>30077</v>
      </c>
      <c r="F3469" s="545" t="s">
        <v>10541</v>
      </c>
      <c r="G3469" s="543" t="s">
        <v>10542</v>
      </c>
      <c r="H3469" s="545" t="s">
        <v>2546</v>
      </c>
      <c r="I3469" s="544" t="s">
        <v>2478</v>
      </c>
      <c r="J3469" s="543" t="s">
        <v>2478</v>
      </c>
      <c r="K3469" s="543" t="s">
        <v>2478</v>
      </c>
      <c r="L3469" s="543" t="s">
        <v>2478</v>
      </c>
      <c r="M3469" s="543" t="s">
        <v>2478</v>
      </c>
      <c r="N3469" s="543" t="s">
        <v>2478</v>
      </c>
      <c r="O3469" s="543" t="s">
        <v>2478</v>
      </c>
      <c r="P3469" s="543" t="s">
        <v>2478</v>
      </c>
      <c r="Q3469" s="543" t="s">
        <v>2478</v>
      </c>
      <c r="R3469" s="543" t="s">
        <v>2478</v>
      </c>
      <c r="S3469" s="543" t="s">
        <v>2478</v>
      </c>
    </row>
    <row r="3470" spans="1:19">
      <c r="A3470" s="540" t="s">
        <v>10370</v>
      </c>
      <c r="B3470" s="541"/>
      <c r="C3470" s="541"/>
      <c r="D3470" s="542">
        <v>30077</v>
      </c>
      <c r="E3470" s="542">
        <v>30077</v>
      </c>
      <c r="F3470" s="542" t="s">
        <v>10543</v>
      </c>
      <c r="G3470" s="540" t="s">
        <v>10544</v>
      </c>
      <c r="H3470" s="542" t="s">
        <v>2546</v>
      </c>
      <c r="I3470" s="541" t="s">
        <v>2478</v>
      </c>
      <c r="J3470" s="540" t="s">
        <v>2478</v>
      </c>
      <c r="K3470" s="540" t="s">
        <v>2478</v>
      </c>
      <c r="L3470" s="540" t="s">
        <v>2478</v>
      </c>
      <c r="M3470" s="540" t="s">
        <v>2478</v>
      </c>
      <c r="N3470" s="540" t="s">
        <v>2478</v>
      </c>
      <c r="O3470" s="540" t="s">
        <v>2478</v>
      </c>
      <c r="P3470" s="540" t="s">
        <v>2478</v>
      </c>
      <c r="Q3470" s="540" t="s">
        <v>2478</v>
      </c>
      <c r="R3470" s="540" t="s">
        <v>2478</v>
      </c>
      <c r="S3470" s="540" t="s">
        <v>2478</v>
      </c>
    </row>
    <row r="3471" spans="1:19">
      <c r="A3471" s="543" t="s">
        <v>10370</v>
      </c>
      <c r="B3471" s="544"/>
      <c r="C3471" s="544"/>
      <c r="D3471" s="545">
        <v>30077</v>
      </c>
      <c r="E3471" s="545">
        <v>30077</v>
      </c>
      <c r="F3471" s="545" t="s">
        <v>10545</v>
      </c>
      <c r="G3471" s="543" t="s">
        <v>10546</v>
      </c>
      <c r="H3471" s="545" t="s">
        <v>2546</v>
      </c>
      <c r="I3471" s="544" t="s">
        <v>2478</v>
      </c>
      <c r="J3471" s="543" t="s">
        <v>2478</v>
      </c>
      <c r="K3471" s="543" t="s">
        <v>2478</v>
      </c>
      <c r="L3471" s="543" t="s">
        <v>2478</v>
      </c>
      <c r="M3471" s="543" t="s">
        <v>2478</v>
      </c>
      <c r="N3471" s="543" t="s">
        <v>2478</v>
      </c>
      <c r="O3471" s="543" t="s">
        <v>2478</v>
      </c>
      <c r="P3471" s="543" t="s">
        <v>2478</v>
      </c>
      <c r="Q3471" s="543" t="s">
        <v>2478</v>
      </c>
      <c r="R3471" s="543" t="s">
        <v>2478</v>
      </c>
      <c r="S3471" s="543" t="s">
        <v>2478</v>
      </c>
    </row>
    <row r="3472" spans="1:19">
      <c r="A3472" s="540" t="s">
        <v>10370</v>
      </c>
      <c r="B3472" s="541"/>
      <c r="C3472" s="541"/>
      <c r="D3472" s="542">
        <v>30077</v>
      </c>
      <c r="E3472" s="542">
        <v>30077</v>
      </c>
      <c r="F3472" s="542" t="s">
        <v>10547</v>
      </c>
      <c r="G3472" s="540" t="s">
        <v>10548</v>
      </c>
      <c r="H3472" s="542" t="s">
        <v>2546</v>
      </c>
      <c r="I3472" s="541" t="s">
        <v>2478</v>
      </c>
      <c r="J3472" s="540" t="s">
        <v>2478</v>
      </c>
      <c r="K3472" s="540" t="s">
        <v>2478</v>
      </c>
      <c r="L3472" s="540" t="s">
        <v>2478</v>
      </c>
      <c r="M3472" s="540" t="s">
        <v>2478</v>
      </c>
      <c r="N3472" s="540" t="s">
        <v>2478</v>
      </c>
      <c r="O3472" s="540" t="s">
        <v>2478</v>
      </c>
      <c r="P3472" s="540" t="s">
        <v>2478</v>
      </c>
      <c r="Q3472" s="540" t="s">
        <v>2478</v>
      </c>
      <c r="R3472" s="540" t="s">
        <v>2478</v>
      </c>
      <c r="S3472" s="540" t="s">
        <v>2478</v>
      </c>
    </row>
    <row r="3473" spans="1:19">
      <c r="A3473" s="543" t="s">
        <v>10370</v>
      </c>
      <c r="B3473" s="545">
        <v>107551</v>
      </c>
      <c r="C3473" s="545">
        <v>436616</v>
      </c>
      <c r="D3473" s="545" t="s">
        <v>10549</v>
      </c>
      <c r="E3473" s="545" t="s">
        <v>10549</v>
      </c>
      <c r="F3473" s="545" t="s">
        <v>10550</v>
      </c>
      <c r="G3473" s="543" t="s">
        <v>10551</v>
      </c>
      <c r="H3473" s="545" t="s">
        <v>2469</v>
      </c>
      <c r="I3473" s="545" t="s">
        <v>2469</v>
      </c>
      <c r="J3473" s="543" t="s">
        <v>2478</v>
      </c>
      <c r="K3473" s="543" t="s">
        <v>2478</v>
      </c>
      <c r="L3473" s="543" t="s">
        <v>7154</v>
      </c>
      <c r="M3473" s="543" t="s">
        <v>7155</v>
      </c>
      <c r="N3473" s="543" t="s">
        <v>7156</v>
      </c>
      <c r="O3473" s="547">
        <v>44894.333333333336</v>
      </c>
      <c r="P3473" s="547">
        <v>44894.333333333336</v>
      </c>
      <c r="Q3473" s="547">
        <v>45170.708333333336</v>
      </c>
      <c r="R3473" s="547">
        <v>45170</v>
      </c>
      <c r="S3473" s="543" t="s">
        <v>2478</v>
      </c>
    </row>
    <row r="3474" spans="1:19">
      <c r="A3474" s="540" t="s">
        <v>10370</v>
      </c>
      <c r="B3474" s="542">
        <v>107551</v>
      </c>
      <c r="C3474" s="542">
        <v>436616</v>
      </c>
      <c r="D3474" s="542" t="s">
        <v>10552</v>
      </c>
      <c r="E3474" s="542" t="s">
        <v>10552</v>
      </c>
      <c r="F3474" s="542" t="s">
        <v>10553</v>
      </c>
      <c r="G3474" s="540" t="s">
        <v>10554</v>
      </c>
      <c r="H3474" s="542" t="s">
        <v>2469</v>
      </c>
      <c r="I3474" s="542" t="s">
        <v>2469</v>
      </c>
      <c r="J3474" s="540" t="s">
        <v>2478</v>
      </c>
      <c r="K3474" s="540" t="s">
        <v>2478</v>
      </c>
      <c r="L3474" s="540" t="s">
        <v>7154</v>
      </c>
      <c r="M3474" s="540" t="s">
        <v>7155</v>
      </c>
      <c r="N3474" s="540" t="s">
        <v>7156</v>
      </c>
      <c r="O3474" s="546">
        <v>44894.333333333336</v>
      </c>
      <c r="P3474" s="546">
        <v>44894.333333333336</v>
      </c>
      <c r="Q3474" s="546">
        <v>45170.708333333336</v>
      </c>
      <c r="R3474" s="546">
        <v>45170</v>
      </c>
      <c r="S3474" s="540" t="s">
        <v>2478</v>
      </c>
    </row>
    <row r="3475" spans="1:19">
      <c r="A3475" s="543" t="s">
        <v>10370</v>
      </c>
      <c r="B3475" s="545">
        <v>107551</v>
      </c>
      <c r="C3475" s="545">
        <v>436616</v>
      </c>
      <c r="D3475" s="545" t="s">
        <v>10555</v>
      </c>
      <c r="E3475" s="545" t="s">
        <v>10555</v>
      </c>
      <c r="F3475" s="545" t="s">
        <v>10556</v>
      </c>
      <c r="G3475" s="543" t="s">
        <v>10557</v>
      </c>
      <c r="H3475" s="545" t="s">
        <v>2469</v>
      </c>
      <c r="I3475" s="545" t="s">
        <v>2469</v>
      </c>
      <c r="J3475" s="543" t="s">
        <v>2478</v>
      </c>
      <c r="K3475" s="543" t="s">
        <v>2478</v>
      </c>
      <c r="L3475" s="543" t="s">
        <v>7154</v>
      </c>
      <c r="M3475" s="543" t="s">
        <v>7155</v>
      </c>
      <c r="N3475" s="543" t="s">
        <v>7156</v>
      </c>
      <c r="O3475" s="547">
        <v>44894.333333333336</v>
      </c>
      <c r="P3475" s="547">
        <v>44894.333333333336</v>
      </c>
      <c r="Q3475" s="547">
        <v>45170.708333333336</v>
      </c>
      <c r="R3475" s="547">
        <v>45170</v>
      </c>
      <c r="S3475" s="543" t="s">
        <v>2478</v>
      </c>
    </row>
    <row r="3476" spans="1:19">
      <c r="A3476" s="540" t="s">
        <v>10370</v>
      </c>
      <c r="B3476" s="542">
        <v>107551</v>
      </c>
      <c r="C3476" s="542">
        <v>436616</v>
      </c>
      <c r="D3476" s="542" t="s">
        <v>10558</v>
      </c>
      <c r="E3476" s="542" t="s">
        <v>10558</v>
      </c>
      <c r="F3476" s="542" t="s">
        <v>10559</v>
      </c>
      <c r="G3476" s="540" t="s">
        <v>10560</v>
      </c>
      <c r="H3476" s="542" t="s">
        <v>2469</v>
      </c>
      <c r="I3476" s="542" t="s">
        <v>2469</v>
      </c>
      <c r="J3476" s="540" t="s">
        <v>2478</v>
      </c>
      <c r="K3476" s="540" t="s">
        <v>2478</v>
      </c>
      <c r="L3476" s="540" t="s">
        <v>7154</v>
      </c>
      <c r="M3476" s="540" t="s">
        <v>7155</v>
      </c>
      <c r="N3476" s="540" t="s">
        <v>7156</v>
      </c>
      <c r="O3476" s="546">
        <v>44894.333333333336</v>
      </c>
      <c r="P3476" s="546">
        <v>44894.333333333336</v>
      </c>
      <c r="Q3476" s="546">
        <v>45170.708333333336</v>
      </c>
      <c r="R3476" s="546">
        <v>45170</v>
      </c>
      <c r="S3476" s="540" t="s">
        <v>2478</v>
      </c>
    </row>
    <row r="3477" spans="1:19">
      <c r="A3477" s="543" t="s">
        <v>10370</v>
      </c>
      <c r="B3477" s="545">
        <v>107551</v>
      </c>
      <c r="C3477" s="545">
        <v>436616</v>
      </c>
      <c r="D3477" s="545" t="s">
        <v>10561</v>
      </c>
      <c r="E3477" s="545" t="s">
        <v>10561</v>
      </c>
      <c r="F3477" s="545" t="s">
        <v>10562</v>
      </c>
      <c r="G3477" s="543" t="s">
        <v>10563</v>
      </c>
      <c r="H3477" s="545" t="s">
        <v>2469</v>
      </c>
      <c r="I3477" s="545" t="s">
        <v>2469</v>
      </c>
      <c r="J3477" s="543" t="s">
        <v>2478</v>
      </c>
      <c r="K3477" s="543" t="s">
        <v>2478</v>
      </c>
      <c r="L3477" s="543" t="s">
        <v>7154</v>
      </c>
      <c r="M3477" s="543" t="s">
        <v>7155</v>
      </c>
      <c r="N3477" s="543" t="s">
        <v>7156</v>
      </c>
      <c r="O3477" s="547">
        <v>44894.333333333336</v>
      </c>
      <c r="P3477" s="547">
        <v>44894.333333333336</v>
      </c>
      <c r="Q3477" s="547">
        <v>45170.708333333336</v>
      </c>
      <c r="R3477" s="547">
        <v>45170</v>
      </c>
      <c r="S3477" s="543" t="s">
        <v>2478</v>
      </c>
    </row>
    <row r="3478" spans="1:19">
      <c r="A3478" s="540" t="s">
        <v>10370</v>
      </c>
      <c r="B3478" s="542">
        <v>107551</v>
      </c>
      <c r="C3478" s="542">
        <v>436616</v>
      </c>
      <c r="D3478" s="542" t="s">
        <v>10564</v>
      </c>
      <c r="E3478" s="542" t="s">
        <v>10564</v>
      </c>
      <c r="F3478" s="542" t="s">
        <v>10565</v>
      </c>
      <c r="G3478" s="540" t="s">
        <v>10566</v>
      </c>
      <c r="H3478" s="542" t="s">
        <v>2469</v>
      </c>
      <c r="I3478" s="542" t="s">
        <v>2469</v>
      </c>
      <c r="J3478" s="540" t="s">
        <v>2478</v>
      </c>
      <c r="K3478" s="540" t="s">
        <v>2478</v>
      </c>
      <c r="L3478" s="540" t="s">
        <v>7154</v>
      </c>
      <c r="M3478" s="540" t="s">
        <v>7155</v>
      </c>
      <c r="N3478" s="540" t="s">
        <v>7156</v>
      </c>
      <c r="O3478" s="546">
        <v>44894.333333333336</v>
      </c>
      <c r="P3478" s="546">
        <v>44894.333333333336</v>
      </c>
      <c r="Q3478" s="546">
        <v>45170.708333333336</v>
      </c>
      <c r="R3478" s="546">
        <v>45170</v>
      </c>
      <c r="S3478" s="540" t="s">
        <v>2478</v>
      </c>
    </row>
    <row r="3479" spans="1:19">
      <c r="A3479" s="543" t="s">
        <v>10370</v>
      </c>
      <c r="B3479" s="545">
        <v>108074</v>
      </c>
      <c r="C3479" s="545">
        <v>797148</v>
      </c>
      <c r="D3479" s="545" t="s">
        <v>10567</v>
      </c>
      <c r="E3479" s="545" t="s">
        <v>10567</v>
      </c>
      <c r="F3479" s="545" t="s">
        <v>10568</v>
      </c>
      <c r="G3479" s="543" t="s">
        <v>10569</v>
      </c>
      <c r="H3479" s="545" t="s">
        <v>2546</v>
      </c>
      <c r="I3479" s="545" t="s">
        <v>2546</v>
      </c>
      <c r="J3479" s="543" t="s">
        <v>2478</v>
      </c>
      <c r="K3479" s="543" t="s">
        <v>2478</v>
      </c>
      <c r="L3479" s="543" t="s">
        <v>2546</v>
      </c>
      <c r="M3479" s="543" t="s">
        <v>7324</v>
      </c>
      <c r="N3479" s="543" t="s">
        <v>2358</v>
      </c>
      <c r="O3479" s="547">
        <v>44831.333333333336</v>
      </c>
      <c r="P3479" s="547">
        <v>44831.333333333336</v>
      </c>
      <c r="Q3479" s="547">
        <v>45187.708333333336</v>
      </c>
      <c r="R3479" s="547">
        <v>45674</v>
      </c>
      <c r="S3479" s="547">
        <v>45917.761284722219</v>
      </c>
    </row>
    <row r="3480" spans="1:19">
      <c r="A3480" s="540" t="s">
        <v>10370</v>
      </c>
      <c r="B3480" s="542">
        <v>107911</v>
      </c>
      <c r="C3480" s="542">
        <v>730821</v>
      </c>
      <c r="D3480" s="542" t="s">
        <v>10570</v>
      </c>
      <c r="E3480" s="542" t="s">
        <v>10570</v>
      </c>
      <c r="F3480" s="542" t="s">
        <v>10571</v>
      </c>
      <c r="G3480" s="540" t="s">
        <v>10572</v>
      </c>
      <c r="H3480" s="542" t="s">
        <v>2469</v>
      </c>
      <c r="I3480" s="542" t="s">
        <v>2469</v>
      </c>
      <c r="J3480" s="540" t="s">
        <v>2478</v>
      </c>
      <c r="K3480" s="540" t="s">
        <v>2478</v>
      </c>
      <c r="L3480" s="540" t="s">
        <v>7154</v>
      </c>
      <c r="M3480" s="540" t="s">
        <v>7155</v>
      </c>
      <c r="N3480" s="540" t="s">
        <v>7156</v>
      </c>
      <c r="O3480" s="546">
        <v>44831.333333333336</v>
      </c>
      <c r="P3480" s="546">
        <v>44831.333333333336</v>
      </c>
      <c r="Q3480" s="546">
        <v>45198.708333333336</v>
      </c>
      <c r="R3480" s="546">
        <v>45198</v>
      </c>
      <c r="S3480" s="540" t="s">
        <v>2478</v>
      </c>
    </row>
    <row r="3481" spans="1:19">
      <c r="A3481" s="543" t="s">
        <v>10370</v>
      </c>
      <c r="B3481" s="545">
        <v>107911</v>
      </c>
      <c r="C3481" s="545">
        <v>730821</v>
      </c>
      <c r="D3481" s="545" t="s">
        <v>10573</v>
      </c>
      <c r="E3481" s="545" t="s">
        <v>10573</v>
      </c>
      <c r="F3481" s="545" t="s">
        <v>10574</v>
      </c>
      <c r="G3481" s="543" t="s">
        <v>10575</v>
      </c>
      <c r="H3481" s="545" t="s">
        <v>2469</v>
      </c>
      <c r="I3481" s="545" t="s">
        <v>2469</v>
      </c>
      <c r="J3481" s="543" t="s">
        <v>2478</v>
      </c>
      <c r="K3481" s="543" t="s">
        <v>2478</v>
      </c>
      <c r="L3481" s="543" t="s">
        <v>7154</v>
      </c>
      <c r="M3481" s="543" t="s">
        <v>7155</v>
      </c>
      <c r="N3481" s="543" t="s">
        <v>7156</v>
      </c>
      <c r="O3481" s="543" t="s">
        <v>2478</v>
      </c>
      <c r="P3481" s="543" t="s">
        <v>2478</v>
      </c>
      <c r="Q3481" s="547">
        <v>45198.708333333336</v>
      </c>
      <c r="R3481" s="547">
        <v>45198</v>
      </c>
      <c r="S3481" s="543" t="s">
        <v>2478</v>
      </c>
    </row>
    <row r="3482" spans="1:19">
      <c r="A3482" s="540" t="s">
        <v>10370</v>
      </c>
      <c r="B3482" s="542">
        <v>107911</v>
      </c>
      <c r="C3482" s="542">
        <v>730821</v>
      </c>
      <c r="D3482" s="542" t="s">
        <v>10576</v>
      </c>
      <c r="E3482" s="542" t="s">
        <v>10576</v>
      </c>
      <c r="F3482" s="542" t="s">
        <v>10577</v>
      </c>
      <c r="G3482" s="540" t="s">
        <v>10578</v>
      </c>
      <c r="H3482" s="542" t="s">
        <v>2469</v>
      </c>
      <c r="I3482" s="542" t="s">
        <v>2469</v>
      </c>
      <c r="J3482" s="540" t="s">
        <v>2478</v>
      </c>
      <c r="K3482" s="540" t="s">
        <v>2478</v>
      </c>
      <c r="L3482" s="540" t="s">
        <v>7154</v>
      </c>
      <c r="M3482" s="540" t="s">
        <v>7155</v>
      </c>
      <c r="N3482" s="540" t="s">
        <v>7156</v>
      </c>
      <c r="O3482" s="546">
        <v>44831.333333333336</v>
      </c>
      <c r="P3482" s="546">
        <v>44831.333333333336</v>
      </c>
      <c r="Q3482" s="546">
        <v>45198.708333333336</v>
      </c>
      <c r="R3482" s="546">
        <v>45198</v>
      </c>
      <c r="S3482" s="540" t="s">
        <v>2478</v>
      </c>
    </row>
    <row r="3483" spans="1:19">
      <c r="A3483" s="543" t="s">
        <v>10370</v>
      </c>
      <c r="B3483" s="545">
        <v>107911</v>
      </c>
      <c r="C3483" s="545">
        <v>730821</v>
      </c>
      <c r="D3483" s="545" t="s">
        <v>10579</v>
      </c>
      <c r="E3483" s="545" t="s">
        <v>10579</v>
      </c>
      <c r="F3483" s="545" t="s">
        <v>10580</v>
      </c>
      <c r="G3483" s="543" t="s">
        <v>10581</v>
      </c>
      <c r="H3483" s="545" t="s">
        <v>2469</v>
      </c>
      <c r="I3483" s="545" t="s">
        <v>2469</v>
      </c>
      <c r="J3483" s="543" t="s">
        <v>2478</v>
      </c>
      <c r="K3483" s="543" t="s">
        <v>2478</v>
      </c>
      <c r="L3483" s="543" t="s">
        <v>7154</v>
      </c>
      <c r="M3483" s="543" t="s">
        <v>7155</v>
      </c>
      <c r="N3483" s="543" t="s">
        <v>7156</v>
      </c>
      <c r="O3483" s="547">
        <v>44831.333333333336</v>
      </c>
      <c r="P3483" s="547">
        <v>44831.333333333336</v>
      </c>
      <c r="Q3483" s="547">
        <v>45198.708333333336</v>
      </c>
      <c r="R3483" s="547">
        <v>45198</v>
      </c>
      <c r="S3483" s="543" t="s">
        <v>2478</v>
      </c>
    </row>
    <row r="3484" spans="1:19">
      <c r="A3484" s="540" t="s">
        <v>10370</v>
      </c>
      <c r="B3484" s="542">
        <v>107911</v>
      </c>
      <c r="C3484" s="542">
        <v>730821</v>
      </c>
      <c r="D3484" s="542" t="s">
        <v>10582</v>
      </c>
      <c r="E3484" s="542" t="s">
        <v>10582</v>
      </c>
      <c r="F3484" s="542" t="s">
        <v>10583</v>
      </c>
      <c r="G3484" s="540" t="s">
        <v>10584</v>
      </c>
      <c r="H3484" s="542" t="s">
        <v>2469</v>
      </c>
      <c r="I3484" s="542" t="s">
        <v>2469</v>
      </c>
      <c r="J3484" s="540" t="s">
        <v>2478</v>
      </c>
      <c r="K3484" s="540" t="s">
        <v>2478</v>
      </c>
      <c r="L3484" s="540" t="s">
        <v>7154</v>
      </c>
      <c r="M3484" s="540" t="s">
        <v>7155</v>
      </c>
      <c r="N3484" s="540" t="s">
        <v>7156</v>
      </c>
      <c r="O3484" s="546">
        <v>44378.333333333336</v>
      </c>
      <c r="P3484" s="546">
        <v>44378.333333333336</v>
      </c>
      <c r="Q3484" s="546">
        <v>45198.708333333336</v>
      </c>
      <c r="R3484" s="546">
        <v>45198</v>
      </c>
      <c r="S3484" s="540" t="s">
        <v>2478</v>
      </c>
    </row>
    <row r="3485" spans="1:19">
      <c r="A3485" s="543" t="s">
        <v>10370</v>
      </c>
      <c r="B3485" s="545">
        <v>108048</v>
      </c>
      <c r="C3485" s="545">
        <v>760568</v>
      </c>
      <c r="D3485" s="545" t="s">
        <v>10585</v>
      </c>
      <c r="E3485" s="545" t="s">
        <v>10585</v>
      </c>
      <c r="F3485" s="545" t="s">
        <v>10586</v>
      </c>
      <c r="G3485" s="543" t="s">
        <v>10587</v>
      </c>
      <c r="H3485" s="545" t="s">
        <v>2469</v>
      </c>
      <c r="I3485" s="545" t="s">
        <v>2469</v>
      </c>
      <c r="J3485" s="543" t="s">
        <v>2478</v>
      </c>
      <c r="K3485" s="543" t="s">
        <v>2478</v>
      </c>
      <c r="L3485" s="543" t="s">
        <v>7154</v>
      </c>
      <c r="M3485" s="543" t="s">
        <v>7155</v>
      </c>
      <c r="N3485" s="543" t="s">
        <v>7156</v>
      </c>
      <c r="O3485" s="547">
        <v>44894.333333333336</v>
      </c>
      <c r="P3485" s="547">
        <v>44894.333333333336</v>
      </c>
      <c r="Q3485" s="547">
        <v>45198.333333333336</v>
      </c>
      <c r="R3485" s="543" t="s">
        <v>2478</v>
      </c>
      <c r="S3485" s="543" t="s">
        <v>2478</v>
      </c>
    </row>
    <row r="3486" spans="1:19">
      <c r="A3486" s="540" t="s">
        <v>10370</v>
      </c>
      <c r="B3486" s="541"/>
      <c r="C3486" s="541"/>
      <c r="D3486" s="542" t="s">
        <v>10588</v>
      </c>
      <c r="E3486" s="542" t="s">
        <v>10588</v>
      </c>
      <c r="F3486" s="542" t="s">
        <v>10589</v>
      </c>
      <c r="G3486" s="540" t="s">
        <v>10590</v>
      </c>
      <c r="H3486" s="542" t="s">
        <v>2469</v>
      </c>
      <c r="I3486" s="542" t="s">
        <v>2469</v>
      </c>
      <c r="J3486" s="540" t="s">
        <v>2478</v>
      </c>
      <c r="K3486" s="540" t="s">
        <v>2478</v>
      </c>
      <c r="L3486" s="540" t="s">
        <v>2478</v>
      </c>
      <c r="M3486" s="540" t="s">
        <v>2478</v>
      </c>
      <c r="N3486" s="540" t="s">
        <v>2478</v>
      </c>
      <c r="O3486" s="546">
        <v>44894.333333333336</v>
      </c>
      <c r="P3486" s="546">
        <v>44894.333333333336</v>
      </c>
      <c r="Q3486" s="546">
        <v>45198.333333333336</v>
      </c>
      <c r="R3486" s="540" t="s">
        <v>2478</v>
      </c>
      <c r="S3486" s="540" t="s">
        <v>2478</v>
      </c>
    </row>
    <row r="3487" spans="1:19">
      <c r="A3487" s="543" t="s">
        <v>10370</v>
      </c>
      <c r="B3487" s="545">
        <v>108050</v>
      </c>
      <c r="C3487" s="545">
        <v>760575</v>
      </c>
      <c r="D3487" s="545" t="s">
        <v>10591</v>
      </c>
      <c r="E3487" s="545" t="s">
        <v>10591</v>
      </c>
      <c r="F3487" s="545" t="s">
        <v>10592</v>
      </c>
      <c r="G3487" s="543" t="s">
        <v>10593</v>
      </c>
      <c r="H3487" s="545" t="s">
        <v>2469</v>
      </c>
      <c r="I3487" s="545" t="s">
        <v>2469</v>
      </c>
      <c r="J3487" s="543" t="s">
        <v>2478</v>
      </c>
      <c r="K3487" s="543" t="s">
        <v>2478</v>
      </c>
      <c r="L3487" s="543" t="s">
        <v>7154</v>
      </c>
      <c r="M3487" s="543" t="s">
        <v>7155</v>
      </c>
      <c r="N3487" s="543" t="s">
        <v>7156</v>
      </c>
      <c r="O3487" s="547">
        <v>44894.333333333336</v>
      </c>
      <c r="P3487" s="547">
        <v>44894.333333333336</v>
      </c>
      <c r="Q3487" s="547">
        <v>45198.333333333336</v>
      </c>
      <c r="R3487" s="543" t="s">
        <v>2478</v>
      </c>
      <c r="S3487" s="543" t="s">
        <v>2478</v>
      </c>
    </row>
    <row r="3488" spans="1:19">
      <c r="A3488" s="540" t="s">
        <v>10370</v>
      </c>
      <c r="B3488" s="542">
        <v>108052</v>
      </c>
      <c r="C3488" s="542">
        <v>760579</v>
      </c>
      <c r="D3488" s="542" t="s">
        <v>10594</v>
      </c>
      <c r="E3488" s="542" t="s">
        <v>10594</v>
      </c>
      <c r="F3488" s="542" t="s">
        <v>10595</v>
      </c>
      <c r="G3488" s="540" t="s">
        <v>10596</v>
      </c>
      <c r="H3488" s="542" t="s">
        <v>2469</v>
      </c>
      <c r="I3488" s="542" t="s">
        <v>2469</v>
      </c>
      <c r="J3488" s="540" t="s">
        <v>2478</v>
      </c>
      <c r="K3488" s="540" t="s">
        <v>2478</v>
      </c>
      <c r="L3488" s="540" t="s">
        <v>7154</v>
      </c>
      <c r="M3488" s="540" t="s">
        <v>7155</v>
      </c>
      <c r="N3488" s="540" t="s">
        <v>7156</v>
      </c>
      <c r="O3488" s="546">
        <v>44894.333333333336</v>
      </c>
      <c r="P3488" s="546">
        <v>44894.333333333336</v>
      </c>
      <c r="Q3488" s="546">
        <v>45198.333333333336</v>
      </c>
      <c r="R3488" s="540" t="s">
        <v>2478</v>
      </c>
      <c r="S3488" s="540" t="s">
        <v>2478</v>
      </c>
    </row>
    <row r="3489" spans="1:19">
      <c r="A3489" s="543" t="s">
        <v>10370</v>
      </c>
      <c r="B3489" s="545">
        <v>108051</v>
      </c>
      <c r="C3489" s="545">
        <v>760577</v>
      </c>
      <c r="D3489" s="545" t="s">
        <v>10597</v>
      </c>
      <c r="E3489" s="545" t="s">
        <v>10597</v>
      </c>
      <c r="F3489" s="545" t="s">
        <v>10598</v>
      </c>
      <c r="G3489" s="543" t="s">
        <v>10599</v>
      </c>
      <c r="H3489" s="545" t="s">
        <v>2469</v>
      </c>
      <c r="I3489" s="545" t="s">
        <v>2469</v>
      </c>
      <c r="J3489" s="543" t="s">
        <v>2478</v>
      </c>
      <c r="K3489" s="543" t="s">
        <v>2478</v>
      </c>
      <c r="L3489" s="543" t="s">
        <v>7154</v>
      </c>
      <c r="M3489" s="543" t="s">
        <v>7155</v>
      </c>
      <c r="N3489" s="543" t="s">
        <v>7156</v>
      </c>
      <c r="O3489" s="547">
        <v>44894.333333333336</v>
      </c>
      <c r="P3489" s="547">
        <v>44894.333333333336</v>
      </c>
      <c r="Q3489" s="547">
        <v>45198.333333333336</v>
      </c>
      <c r="R3489" s="543" t="s">
        <v>2478</v>
      </c>
      <c r="S3489" s="543" t="s">
        <v>2478</v>
      </c>
    </row>
    <row r="3490" spans="1:19">
      <c r="A3490" s="540" t="s">
        <v>10370</v>
      </c>
      <c r="B3490" s="542">
        <v>108049</v>
      </c>
      <c r="C3490" s="542">
        <v>760571</v>
      </c>
      <c r="D3490" s="542" t="s">
        <v>10600</v>
      </c>
      <c r="E3490" s="542" t="s">
        <v>10600</v>
      </c>
      <c r="F3490" s="542" t="s">
        <v>10601</v>
      </c>
      <c r="G3490" s="540" t="s">
        <v>10602</v>
      </c>
      <c r="H3490" s="542" t="s">
        <v>2469</v>
      </c>
      <c r="I3490" s="542" t="s">
        <v>2469</v>
      </c>
      <c r="J3490" s="540" t="s">
        <v>2478</v>
      </c>
      <c r="K3490" s="540" t="s">
        <v>2478</v>
      </c>
      <c r="L3490" s="540" t="s">
        <v>7154</v>
      </c>
      <c r="M3490" s="540" t="s">
        <v>7155</v>
      </c>
      <c r="N3490" s="540" t="s">
        <v>7156</v>
      </c>
      <c r="O3490" s="546">
        <v>44894.333333333336</v>
      </c>
      <c r="P3490" s="546">
        <v>44894.333333333336</v>
      </c>
      <c r="Q3490" s="546">
        <v>45198.333333333336</v>
      </c>
      <c r="R3490" s="540" t="s">
        <v>2478</v>
      </c>
      <c r="S3490" s="540" t="s">
        <v>2478</v>
      </c>
    </row>
    <row r="3491" spans="1:19">
      <c r="A3491" s="543" t="s">
        <v>10370</v>
      </c>
      <c r="B3491" s="545">
        <v>107525</v>
      </c>
      <c r="C3491" s="545">
        <v>334473</v>
      </c>
      <c r="D3491" s="545" t="s">
        <v>10603</v>
      </c>
      <c r="E3491" s="545" t="s">
        <v>10603</v>
      </c>
      <c r="F3491" s="545" t="s">
        <v>10604</v>
      </c>
      <c r="G3491" s="543" t="s">
        <v>10605</v>
      </c>
      <c r="H3491" s="545" t="s">
        <v>2469</v>
      </c>
      <c r="I3491" s="545" t="s">
        <v>2469</v>
      </c>
      <c r="J3491" s="543" t="s">
        <v>2478</v>
      </c>
      <c r="K3491" s="543" t="s">
        <v>2478</v>
      </c>
      <c r="L3491" s="543" t="s">
        <v>7154</v>
      </c>
      <c r="M3491" s="543" t="s">
        <v>7155</v>
      </c>
      <c r="N3491" s="543" t="s">
        <v>7156</v>
      </c>
      <c r="O3491" s="547">
        <v>44894.333333333336</v>
      </c>
      <c r="P3491" s="547">
        <v>44894.333333333336</v>
      </c>
      <c r="Q3491" s="547">
        <v>45198.333333333336</v>
      </c>
      <c r="R3491" s="547">
        <v>45198</v>
      </c>
      <c r="S3491" s="543" t="s">
        <v>2478</v>
      </c>
    </row>
    <row r="3492" spans="1:19">
      <c r="A3492" s="540" t="s">
        <v>10370</v>
      </c>
      <c r="B3492" s="542">
        <v>107527</v>
      </c>
      <c r="C3492" s="542">
        <v>334475</v>
      </c>
      <c r="D3492" s="542" t="s">
        <v>10606</v>
      </c>
      <c r="E3492" s="542" t="s">
        <v>10606</v>
      </c>
      <c r="F3492" s="542" t="s">
        <v>10607</v>
      </c>
      <c r="G3492" s="540" t="s">
        <v>10608</v>
      </c>
      <c r="H3492" s="542" t="s">
        <v>2469</v>
      </c>
      <c r="I3492" s="542" t="s">
        <v>2469</v>
      </c>
      <c r="J3492" s="540" t="s">
        <v>2478</v>
      </c>
      <c r="K3492" s="540" t="s">
        <v>2478</v>
      </c>
      <c r="L3492" s="540" t="s">
        <v>7154</v>
      </c>
      <c r="M3492" s="540" t="s">
        <v>7155</v>
      </c>
      <c r="N3492" s="540" t="s">
        <v>7156</v>
      </c>
      <c r="O3492" s="546">
        <v>44896.333333333336</v>
      </c>
      <c r="P3492" s="546">
        <v>44896.333333333336</v>
      </c>
      <c r="Q3492" s="546">
        <v>45170.708333333336</v>
      </c>
      <c r="R3492" s="546">
        <v>45170</v>
      </c>
      <c r="S3492" s="540" t="s">
        <v>2478</v>
      </c>
    </row>
    <row r="3493" spans="1:19">
      <c r="A3493" s="543" t="s">
        <v>10370</v>
      </c>
      <c r="B3493" s="545">
        <v>107527</v>
      </c>
      <c r="C3493" s="545">
        <v>334475</v>
      </c>
      <c r="D3493" s="545" t="s">
        <v>10609</v>
      </c>
      <c r="E3493" s="545" t="s">
        <v>10609</v>
      </c>
      <c r="F3493" s="545" t="s">
        <v>10610</v>
      </c>
      <c r="G3493" s="543" t="s">
        <v>10611</v>
      </c>
      <c r="H3493" s="545" t="s">
        <v>2469</v>
      </c>
      <c r="I3493" s="545" t="s">
        <v>2469</v>
      </c>
      <c r="J3493" s="543" t="s">
        <v>2478</v>
      </c>
      <c r="K3493" s="543" t="s">
        <v>2478</v>
      </c>
      <c r="L3493" s="543" t="s">
        <v>7154</v>
      </c>
      <c r="M3493" s="543" t="s">
        <v>7155</v>
      </c>
      <c r="N3493" s="543" t="s">
        <v>7156</v>
      </c>
      <c r="O3493" s="547">
        <v>44896.333333333336</v>
      </c>
      <c r="P3493" s="547">
        <v>44896.333333333336</v>
      </c>
      <c r="Q3493" s="547">
        <v>45170.708333333336</v>
      </c>
      <c r="R3493" s="547">
        <v>45170</v>
      </c>
      <c r="S3493" s="543" t="s">
        <v>2478</v>
      </c>
    </row>
    <row r="3494" spans="1:19">
      <c r="A3494" s="540" t="s">
        <v>10370</v>
      </c>
      <c r="B3494" s="542">
        <v>108121</v>
      </c>
      <c r="C3494" s="542">
        <v>817962</v>
      </c>
      <c r="D3494" s="542" t="s">
        <v>10612</v>
      </c>
      <c r="E3494" s="542" t="s">
        <v>10612</v>
      </c>
      <c r="F3494" s="542" t="s">
        <v>10613</v>
      </c>
      <c r="G3494" s="540" t="s">
        <v>10614</v>
      </c>
      <c r="H3494" s="542" t="s">
        <v>2469</v>
      </c>
      <c r="I3494" s="542" t="s">
        <v>2469</v>
      </c>
      <c r="J3494" s="540" t="s">
        <v>2478</v>
      </c>
      <c r="K3494" s="540" t="s">
        <v>2478</v>
      </c>
      <c r="L3494" s="540" t="s">
        <v>7154</v>
      </c>
      <c r="M3494" s="540" t="s">
        <v>7155</v>
      </c>
      <c r="N3494" s="540" t="s">
        <v>7156</v>
      </c>
      <c r="O3494" s="546">
        <v>44897.333333333336</v>
      </c>
      <c r="P3494" s="546">
        <v>44897.333333333336</v>
      </c>
      <c r="Q3494" s="546">
        <v>45170.708333333336</v>
      </c>
      <c r="R3494" s="540" t="s">
        <v>2478</v>
      </c>
      <c r="S3494" s="540" t="s">
        <v>2478</v>
      </c>
    </row>
    <row r="3495" spans="1:19">
      <c r="A3495" s="543" t="s">
        <v>10370</v>
      </c>
      <c r="B3495" s="545">
        <v>108101</v>
      </c>
      <c r="C3495" s="545">
        <v>812041</v>
      </c>
      <c r="D3495" s="545" t="s">
        <v>10615</v>
      </c>
      <c r="E3495" s="545" t="s">
        <v>10615</v>
      </c>
      <c r="F3495" s="545" t="s">
        <v>10616</v>
      </c>
      <c r="G3495" s="543" t="s">
        <v>10617</v>
      </c>
      <c r="H3495" s="545" t="s">
        <v>2469</v>
      </c>
      <c r="I3495" s="545" t="s">
        <v>2469</v>
      </c>
      <c r="J3495" s="543" t="s">
        <v>2478</v>
      </c>
      <c r="K3495" s="543" t="s">
        <v>2478</v>
      </c>
      <c r="L3495" s="543" t="s">
        <v>7154</v>
      </c>
      <c r="M3495" s="543" t="s">
        <v>7155</v>
      </c>
      <c r="N3495" s="543" t="s">
        <v>7156</v>
      </c>
      <c r="O3495" s="547">
        <v>44897.333333333336</v>
      </c>
      <c r="P3495" s="547">
        <v>44897.333333333336</v>
      </c>
      <c r="Q3495" s="547">
        <v>45170.708333333336</v>
      </c>
      <c r="R3495" s="547">
        <v>45758</v>
      </c>
      <c r="S3495" s="543" t="s">
        <v>2478</v>
      </c>
    </row>
    <row r="3496" spans="1:19">
      <c r="A3496" s="540" t="s">
        <v>10370</v>
      </c>
      <c r="B3496" s="542">
        <v>107527</v>
      </c>
      <c r="C3496" s="542">
        <v>334475</v>
      </c>
      <c r="D3496" s="542" t="s">
        <v>10618</v>
      </c>
      <c r="E3496" s="542" t="s">
        <v>10618</v>
      </c>
      <c r="F3496" s="542" t="s">
        <v>10619</v>
      </c>
      <c r="G3496" s="540" t="s">
        <v>10620</v>
      </c>
      <c r="H3496" s="542" t="s">
        <v>2469</v>
      </c>
      <c r="I3496" s="542" t="s">
        <v>2469</v>
      </c>
      <c r="J3496" s="540" t="s">
        <v>2478</v>
      </c>
      <c r="K3496" s="540" t="s">
        <v>2478</v>
      </c>
      <c r="L3496" s="540" t="s">
        <v>7154</v>
      </c>
      <c r="M3496" s="540" t="s">
        <v>7155</v>
      </c>
      <c r="N3496" s="540" t="s">
        <v>7156</v>
      </c>
      <c r="O3496" s="546">
        <v>44896.333333333336</v>
      </c>
      <c r="P3496" s="546">
        <v>44896.333333333336</v>
      </c>
      <c r="Q3496" s="546">
        <v>45170.708333333336</v>
      </c>
      <c r="R3496" s="546">
        <v>45170</v>
      </c>
      <c r="S3496" s="540" t="s">
        <v>2478</v>
      </c>
    </row>
    <row r="3497" spans="1:19">
      <c r="A3497" s="543" t="s">
        <v>10370</v>
      </c>
      <c r="B3497" s="545">
        <v>107527</v>
      </c>
      <c r="C3497" s="545">
        <v>334475</v>
      </c>
      <c r="D3497" s="545" t="s">
        <v>10621</v>
      </c>
      <c r="E3497" s="545" t="s">
        <v>10621</v>
      </c>
      <c r="F3497" s="545" t="s">
        <v>10622</v>
      </c>
      <c r="G3497" s="543" t="s">
        <v>10623</v>
      </c>
      <c r="H3497" s="545" t="s">
        <v>2469</v>
      </c>
      <c r="I3497" s="545" t="s">
        <v>2469</v>
      </c>
      <c r="J3497" s="543" t="s">
        <v>2478</v>
      </c>
      <c r="K3497" s="543" t="s">
        <v>2478</v>
      </c>
      <c r="L3497" s="543" t="s">
        <v>7154</v>
      </c>
      <c r="M3497" s="543" t="s">
        <v>7155</v>
      </c>
      <c r="N3497" s="543" t="s">
        <v>7156</v>
      </c>
      <c r="O3497" s="547">
        <v>44897.333333333336</v>
      </c>
      <c r="P3497" s="547">
        <v>44897.333333333336</v>
      </c>
      <c r="Q3497" s="547">
        <v>45170.708333333336</v>
      </c>
      <c r="R3497" s="547">
        <v>45170</v>
      </c>
      <c r="S3497" s="543" t="s">
        <v>2478</v>
      </c>
    </row>
    <row r="3498" spans="1:19">
      <c r="A3498" s="540" t="s">
        <v>10370</v>
      </c>
      <c r="B3498" s="542">
        <v>108122</v>
      </c>
      <c r="C3498" s="542">
        <v>817993</v>
      </c>
      <c r="D3498" s="542" t="s">
        <v>10624</v>
      </c>
      <c r="E3498" s="542" t="s">
        <v>10624</v>
      </c>
      <c r="F3498" s="542" t="s">
        <v>10625</v>
      </c>
      <c r="G3498" s="540" t="s">
        <v>10626</v>
      </c>
      <c r="H3498" s="542" t="s">
        <v>2469</v>
      </c>
      <c r="I3498" s="542" t="s">
        <v>2469</v>
      </c>
      <c r="J3498" s="540" t="s">
        <v>2478</v>
      </c>
      <c r="K3498" s="540" t="s">
        <v>2478</v>
      </c>
      <c r="L3498" s="540" t="s">
        <v>7154</v>
      </c>
      <c r="M3498" s="540" t="s">
        <v>7155</v>
      </c>
      <c r="N3498" s="540" t="s">
        <v>7156</v>
      </c>
      <c r="O3498" s="546">
        <v>44803.333333333336</v>
      </c>
      <c r="P3498" s="546">
        <v>44803.333333333336</v>
      </c>
      <c r="Q3498" s="546">
        <v>45107.708333333336</v>
      </c>
      <c r="R3498" s="540" t="s">
        <v>2478</v>
      </c>
      <c r="S3498" s="540" t="s">
        <v>2478</v>
      </c>
    </row>
    <row r="3499" spans="1:19">
      <c r="A3499" s="543" t="s">
        <v>10370</v>
      </c>
      <c r="B3499" s="545">
        <v>107526</v>
      </c>
      <c r="C3499" s="545">
        <v>334474</v>
      </c>
      <c r="D3499" s="545" t="s">
        <v>10627</v>
      </c>
      <c r="E3499" s="545" t="s">
        <v>10627</v>
      </c>
      <c r="F3499" s="545" t="s">
        <v>10628</v>
      </c>
      <c r="G3499" s="543" t="s">
        <v>10629</v>
      </c>
      <c r="H3499" s="545" t="s">
        <v>2469</v>
      </c>
      <c r="I3499" s="545" t="s">
        <v>2469</v>
      </c>
      <c r="J3499" s="543" t="s">
        <v>2478</v>
      </c>
      <c r="K3499" s="543" t="s">
        <v>2478</v>
      </c>
      <c r="L3499" s="543" t="s">
        <v>7154</v>
      </c>
      <c r="M3499" s="543" t="s">
        <v>7155</v>
      </c>
      <c r="N3499" s="543" t="s">
        <v>7156</v>
      </c>
      <c r="O3499" s="547">
        <v>44803.333333333336</v>
      </c>
      <c r="P3499" s="547">
        <v>44803.333333333336</v>
      </c>
      <c r="Q3499" s="547">
        <v>45107.708333333336</v>
      </c>
      <c r="R3499" s="547">
        <v>45108</v>
      </c>
      <c r="S3499" s="543" t="s">
        <v>2478</v>
      </c>
    </row>
    <row r="3500" spans="1:19">
      <c r="A3500" s="540" t="s">
        <v>10370</v>
      </c>
      <c r="B3500" s="542">
        <v>107526</v>
      </c>
      <c r="C3500" s="542">
        <v>334474</v>
      </c>
      <c r="D3500" s="542" t="s">
        <v>10630</v>
      </c>
      <c r="E3500" s="542" t="s">
        <v>10630</v>
      </c>
      <c r="F3500" s="542" t="s">
        <v>10631</v>
      </c>
      <c r="G3500" s="540" t="s">
        <v>10632</v>
      </c>
      <c r="H3500" s="542" t="s">
        <v>2469</v>
      </c>
      <c r="I3500" s="542" t="s">
        <v>2469</v>
      </c>
      <c r="J3500" s="540" t="s">
        <v>2478</v>
      </c>
      <c r="K3500" s="540" t="s">
        <v>2478</v>
      </c>
      <c r="L3500" s="540" t="s">
        <v>7154</v>
      </c>
      <c r="M3500" s="540" t="s">
        <v>7155</v>
      </c>
      <c r="N3500" s="540" t="s">
        <v>7156</v>
      </c>
      <c r="O3500" s="546">
        <v>44803.333333333336</v>
      </c>
      <c r="P3500" s="546">
        <v>44803.333333333336</v>
      </c>
      <c r="Q3500" s="546">
        <v>45107.708333333336</v>
      </c>
      <c r="R3500" s="546">
        <v>45108</v>
      </c>
      <c r="S3500" s="540" t="s">
        <v>2478</v>
      </c>
    </row>
    <row r="3501" spans="1:19">
      <c r="A3501" s="543" t="s">
        <v>10370</v>
      </c>
      <c r="B3501" s="545">
        <v>107526</v>
      </c>
      <c r="C3501" s="545">
        <v>334474</v>
      </c>
      <c r="D3501" s="545" t="s">
        <v>10633</v>
      </c>
      <c r="E3501" s="545" t="s">
        <v>10633</v>
      </c>
      <c r="F3501" s="545" t="s">
        <v>10634</v>
      </c>
      <c r="G3501" s="543" t="s">
        <v>10635</v>
      </c>
      <c r="H3501" s="545" t="s">
        <v>2469</v>
      </c>
      <c r="I3501" s="545" t="s">
        <v>2469</v>
      </c>
      <c r="J3501" s="543" t="s">
        <v>2478</v>
      </c>
      <c r="K3501" s="543" t="s">
        <v>2478</v>
      </c>
      <c r="L3501" s="543" t="s">
        <v>7154</v>
      </c>
      <c r="M3501" s="543" t="s">
        <v>7155</v>
      </c>
      <c r="N3501" s="543" t="s">
        <v>7156</v>
      </c>
      <c r="O3501" s="547">
        <v>44803.333333333336</v>
      </c>
      <c r="P3501" s="547">
        <v>44803.333333333336</v>
      </c>
      <c r="Q3501" s="547">
        <v>45107.708333333336</v>
      </c>
      <c r="R3501" s="547">
        <v>45108</v>
      </c>
      <c r="S3501" s="543" t="s">
        <v>2478</v>
      </c>
    </row>
    <row r="3502" spans="1:19">
      <c r="A3502" s="540" t="s">
        <v>10370</v>
      </c>
      <c r="B3502" s="542">
        <v>107526</v>
      </c>
      <c r="C3502" s="542">
        <v>334474</v>
      </c>
      <c r="D3502" s="542" t="s">
        <v>10636</v>
      </c>
      <c r="E3502" s="542" t="s">
        <v>10636</v>
      </c>
      <c r="F3502" s="542" t="s">
        <v>10637</v>
      </c>
      <c r="G3502" s="540" t="s">
        <v>10638</v>
      </c>
      <c r="H3502" s="542" t="s">
        <v>2469</v>
      </c>
      <c r="I3502" s="542" t="s">
        <v>2469</v>
      </c>
      <c r="J3502" s="540" t="s">
        <v>2478</v>
      </c>
      <c r="K3502" s="540" t="s">
        <v>2478</v>
      </c>
      <c r="L3502" s="540" t="s">
        <v>7154</v>
      </c>
      <c r="M3502" s="540" t="s">
        <v>7155</v>
      </c>
      <c r="N3502" s="540" t="s">
        <v>7156</v>
      </c>
      <c r="O3502" s="546">
        <v>44378.333333333336</v>
      </c>
      <c r="P3502" s="546">
        <v>44378.333333333336</v>
      </c>
      <c r="Q3502" s="546">
        <v>45107.708333333336</v>
      </c>
      <c r="R3502" s="546">
        <v>45108</v>
      </c>
      <c r="S3502" s="540" t="s">
        <v>2478</v>
      </c>
    </row>
    <row r="3503" spans="1:19">
      <c r="A3503" s="543" t="s">
        <v>10370</v>
      </c>
      <c r="B3503" s="545">
        <v>107521</v>
      </c>
      <c r="C3503" s="545">
        <v>334452</v>
      </c>
      <c r="D3503" s="545" t="s">
        <v>10639</v>
      </c>
      <c r="E3503" s="545" t="s">
        <v>10639</v>
      </c>
      <c r="F3503" s="545" t="s">
        <v>10640</v>
      </c>
      <c r="G3503" s="543" t="s">
        <v>10641</v>
      </c>
      <c r="H3503" s="545" t="s">
        <v>2469</v>
      </c>
      <c r="I3503" s="545" t="s">
        <v>2469</v>
      </c>
      <c r="J3503" s="543" t="s">
        <v>2478</v>
      </c>
      <c r="K3503" s="543" t="s">
        <v>2478</v>
      </c>
      <c r="L3503" s="543" t="s">
        <v>7154</v>
      </c>
      <c r="M3503" s="543" t="s">
        <v>7155</v>
      </c>
      <c r="N3503" s="543" t="s">
        <v>7156</v>
      </c>
      <c r="O3503" s="547">
        <v>44964.333333333336</v>
      </c>
      <c r="P3503" s="547">
        <v>44964.333333333336</v>
      </c>
      <c r="Q3503" s="547">
        <v>45170.708333333336</v>
      </c>
      <c r="R3503" s="547">
        <v>45170</v>
      </c>
      <c r="S3503" s="543" t="s">
        <v>2478</v>
      </c>
    </row>
    <row r="3504" spans="1:19">
      <c r="A3504" s="540" t="s">
        <v>10370</v>
      </c>
      <c r="B3504" s="542">
        <v>107908</v>
      </c>
      <c r="C3504" s="542">
        <v>730541</v>
      </c>
      <c r="D3504" s="542" t="s">
        <v>10642</v>
      </c>
      <c r="E3504" s="542" t="s">
        <v>10642</v>
      </c>
      <c r="F3504" s="542" t="s">
        <v>10643</v>
      </c>
      <c r="G3504" s="540" t="s">
        <v>10644</v>
      </c>
      <c r="H3504" s="542" t="s">
        <v>2469</v>
      </c>
      <c r="I3504" s="542" t="s">
        <v>2469</v>
      </c>
      <c r="J3504" s="540" t="s">
        <v>2478</v>
      </c>
      <c r="K3504" s="540" t="s">
        <v>2478</v>
      </c>
      <c r="L3504" s="540" t="s">
        <v>7154</v>
      </c>
      <c r="M3504" s="540" t="s">
        <v>7155</v>
      </c>
      <c r="N3504" s="540" t="s">
        <v>7156</v>
      </c>
      <c r="O3504" s="546">
        <v>44858.333333333336</v>
      </c>
      <c r="P3504" s="546">
        <v>44858.333333333336</v>
      </c>
      <c r="Q3504" s="546">
        <v>45198.333333333336</v>
      </c>
      <c r="R3504" s="546">
        <v>45199</v>
      </c>
      <c r="S3504" s="540" t="s">
        <v>2478</v>
      </c>
    </row>
    <row r="3505" spans="1:19">
      <c r="A3505" s="543" t="s">
        <v>10370</v>
      </c>
      <c r="B3505" s="545">
        <v>107531</v>
      </c>
      <c r="C3505" s="545">
        <v>334497</v>
      </c>
      <c r="D3505" s="545" t="s">
        <v>10645</v>
      </c>
      <c r="E3505" s="545" t="s">
        <v>10645</v>
      </c>
      <c r="F3505" s="545" t="s">
        <v>10646</v>
      </c>
      <c r="G3505" s="543" t="s">
        <v>10647</v>
      </c>
      <c r="H3505" s="545" t="s">
        <v>2469</v>
      </c>
      <c r="I3505" s="545" t="s">
        <v>2469</v>
      </c>
      <c r="J3505" s="543" t="s">
        <v>2478</v>
      </c>
      <c r="K3505" s="543" t="s">
        <v>2478</v>
      </c>
      <c r="L3505" s="543" t="s">
        <v>7154</v>
      </c>
      <c r="M3505" s="543" t="s">
        <v>7155</v>
      </c>
      <c r="N3505" s="543" t="s">
        <v>7156</v>
      </c>
      <c r="O3505" s="547">
        <v>44817.333333333336</v>
      </c>
      <c r="P3505" s="547">
        <v>44817.333333333336</v>
      </c>
      <c r="Q3505" s="547">
        <v>45170.708333333336</v>
      </c>
      <c r="R3505" s="547">
        <v>45170</v>
      </c>
      <c r="S3505" s="543" t="s">
        <v>2478</v>
      </c>
    </row>
    <row r="3506" spans="1:19">
      <c r="A3506" s="540" t="s">
        <v>10370</v>
      </c>
      <c r="B3506" s="542">
        <v>107530</v>
      </c>
      <c r="C3506" s="542">
        <v>334491</v>
      </c>
      <c r="D3506" s="542" t="s">
        <v>10648</v>
      </c>
      <c r="E3506" s="542" t="s">
        <v>10648</v>
      </c>
      <c r="F3506" s="542" t="s">
        <v>10649</v>
      </c>
      <c r="G3506" s="540" t="s">
        <v>10650</v>
      </c>
      <c r="H3506" s="542" t="s">
        <v>2469</v>
      </c>
      <c r="I3506" s="542" t="s">
        <v>2469</v>
      </c>
      <c r="J3506" s="540" t="s">
        <v>2478</v>
      </c>
      <c r="K3506" s="540" t="s">
        <v>2478</v>
      </c>
      <c r="L3506" s="540" t="s">
        <v>7154</v>
      </c>
      <c r="M3506" s="540" t="s">
        <v>7155</v>
      </c>
      <c r="N3506" s="540" t="s">
        <v>7156</v>
      </c>
      <c r="O3506" s="540" t="s">
        <v>2478</v>
      </c>
      <c r="P3506" s="540" t="s">
        <v>2478</v>
      </c>
      <c r="Q3506" s="546">
        <v>45135.333333333336</v>
      </c>
      <c r="R3506" s="546">
        <v>45170</v>
      </c>
      <c r="S3506" s="540" t="s">
        <v>2478</v>
      </c>
    </row>
    <row r="3507" spans="1:19">
      <c r="A3507" s="543" t="s">
        <v>10370</v>
      </c>
      <c r="B3507" s="545">
        <v>107521</v>
      </c>
      <c r="C3507" s="545">
        <v>334452</v>
      </c>
      <c r="D3507" s="545" t="s">
        <v>10651</v>
      </c>
      <c r="E3507" s="545" t="s">
        <v>10651</v>
      </c>
      <c r="F3507" s="545" t="s">
        <v>10652</v>
      </c>
      <c r="G3507" s="543" t="s">
        <v>10653</v>
      </c>
      <c r="H3507" s="545" t="s">
        <v>2469</v>
      </c>
      <c r="I3507" s="545" t="s">
        <v>2469</v>
      </c>
      <c r="J3507" s="543" t="s">
        <v>2478</v>
      </c>
      <c r="K3507" s="543" t="s">
        <v>2478</v>
      </c>
      <c r="L3507" s="543" t="s">
        <v>7154</v>
      </c>
      <c r="M3507" s="543" t="s">
        <v>7155</v>
      </c>
      <c r="N3507" s="543" t="s">
        <v>7156</v>
      </c>
      <c r="O3507" s="547">
        <v>44964.333333333336</v>
      </c>
      <c r="P3507" s="547">
        <v>44964.333333333336</v>
      </c>
      <c r="Q3507" s="547">
        <v>45170.333333333336</v>
      </c>
      <c r="R3507" s="547">
        <v>45170</v>
      </c>
      <c r="S3507" s="543" t="s">
        <v>2478</v>
      </c>
    </row>
    <row r="3508" spans="1:19">
      <c r="A3508" s="540" t="s">
        <v>10370</v>
      </c>
      <c r="B3508" s="542">
        <v>107520</v>
      </c>
      <c r="C3508" s="542">
        <v>334443</v>
      </c>
      <c r="D3508" s="542" t="s">
        <v>10654</v>
      </c>
      <c r="E3508" s="542" t="s">
        <v>10654</v>
      </c>
      <c r="F3508" s="542" t="s">
        <v>10655</v>
      </c>
      <c r="G3508" s="540" t="s">
        <v>10656</v>
      </c>
      <c r="H3508" s="542" t="s">
        <v>2469</v>
      </c>
      <c r="I3508" s="542" t="s">
        <v>2469</v>
      </c>
      <c r="J3508" s="540" t="s">
        <v>2478</v>
      </c>
      <c r="K3508" s="540" t="s">
        <v>2478</v>
      </c>
      <c r="L3508" s="540" t="s">
        <v>7154</v>
      </c>
      <c r="M3508" s="540" t="s">
        <v>7155</v>
      </c>
      <c r="N3508" s="540" t="s">
        <v>7156</v>
      </c>
      <c r="O3508" s="546">
        <v>46027.333333333336</v>
      </c>
      <c r="P3508" s="546">
        <v>46027.333333333336</v>
      </c>
      <c r="Q3508" s="546">
        <v>45198.708333333336</v>
      </c>
      <c r="R3508" s="546">
        <v>45198</v>
      </c>
      <c r="S3508" s="540" t="s">
        <v>2478</v>
      </c>
    </row>
    <row r="3509" spans="1:19">
      <c r="A3509" s="543" t="s">
        <v>10370</v>
      </c>
      <c r="B3509" s="545">
        <v>107530</v>
      </c>
      <c r="C3509" s="545">
        <v>334491</v>
      </c>
      <c r="D3509" s="545" t="s">
        <v>10657</v>
      </c>
      <c r="E3509" s="545" t="s">
        <v>10657</v>
      </c>
      <c r="F3509" s="545" t="s">
        <v>10658</v>
      </c>
      <c r="G3509" s="543" t="s">
        <v>10659</v>
      </c>
      <c r="H3509" s="545" t="s">
        <v>2469</v>
      </c>
      <c r="I3509" s="545" t="s">
        <v>2469</v>
      </c>
      <c r="J3509" s="543" t="s">
        <v>2478</v>
      </c>
      <c r="K3509" s="543" t="s">
        <v>2478</v>
      </c>
      <c r="L3509" s="543" t="s">
        <v>7154</v>
      </c>
      <c r="M3509" s="543" t="s">
        <v>7155</v>
      </c>
      <c r="N3509" s="543" t="s">
        <v>7156</v>
      </c>
      <c r="O3509" s="547">
        <v>44901.333333333336</v>
      </c>
      <c r="P3509" s="547">
        <v>44901.333333333336</v>
      </c>
      <c r="Q3509" s="547">
        <v>45135.333333333336</v>
      </c>
      <c r="R3509" s="547">
        <v>45170</v>
      </c>
      <c r="S3509" s="543" t="s">
        <v>2478</v>
      </c>
    </row>
    <row r="3510" spans="1:19">
      <c r="A3510" s="540" t="s">
        <v>10370</v>
      </c>
      <c r="B3510" s="542">
        <v>107520</v>
      </c>
      <c r="C3510" s="542">
        <v>334443</v>
      </c>
      <c r="D3510" s="542" t="s">
        <v>10660</v>
      </c>
      <c r="E3510" s="542" t="s">
        <v>10660</v>
      </c>
      <c r="F3510" s="542" t="s">
        <v>10661</v>
      </c>
      <c r="G3510" s="540" t="s">
        <v>10662</v>
      </c>
      <c r="H3510" s="542" t="s">
        <v>2469</v>
      </c>
      <c r="I3510" s="542" t="s">
        <v>2469</v>
      </c>
      <c r="J3510" s="540" t="s">
        <v>2478</v>
      </c>
      <c r="K3510" s="540" t="s">
        <v>2478</v>
      </c>
      <c r="L3510" s="540" t="s">
        <v>7154</v>
      </c>
      <c r="M3510" s="540" t="s">
        <v>7155</v>
      </c>
      <c r="N3510" s="540" t="s">
        <v>7156</v>
      </c>
      <c r="O3510" s="546">
        <v>44831.333333333336</v>
      </c>
      <c r="P3510" s="546">
        <v>44831.333333333336</v>
      </c>
      <c r="Q3510" s="546">
        <v>45198.708333333336</v>
      </c>
      <c r="R3510" s="546">
        <v>45198</v>
      </c>
      <c r="S3510" s="540" t="s">
        <v>2478</v>
      </c>
    </row>
    <row r="3511" spans="1:19">
      <c r="A3511" s="543" t="s">
        <v>10370</v>
      </c>
      <c r="B3511" s="545">
        <v>107519</v>
      </c>
      <c r="C3511" s="545">
        <v>334420</v>
      </c>
      <c r="D3511" s="545" t="s">
        <v>10663</v>
      </c>
      <c r="E3511" s="545" t="s">
        <v>10663</v>
      </c>
      <c r="F3511" s="545" t="s">
        <v>10664</v>
      </c>
      <c r="G3511" s="543" t="s">
        <v>10665</v>
      </c>
      <c r="H3511" s="545" t="s">
        <v>2469</v>
      </c>
      <c r="I3511" s="545" t="s">
        <v>2469</v>
      </c>
      <c r="J3511" s="543" t="s">
        <v>2478</v>
      </c>
      <c r="K3511" s="543" t="s">
        <v>2478</v>
      </c>
      <c r="L3511" s="543" t="s">
        <v>7154</v>
      </c>
      <c r="M3511" s="543" t="s">
        <v>7155</v>
      </c>
      <c r="N3511" s="543" t="s">
        <v>7156</v>
      </c>
      <c r="O3511" s="547">
        <v>44902.333333333336</v>
      </c>
      <c r="P3511" s="547">
        <v>44902.333333333336</v>
      </c>
      <c r="Q3511" s="547">
        <v>45260.333333333336</v>
      </c>
      <c r="R3511" s="547">
        <v>45198</v>
      </c>
      <c r="S3511" s="543" t="s">
        <v>2478</v>
      </c>
    </row>
    <row r="3512" spans="1:19">
      <c r="A3512" s="540" t="s">
        <v>10370</v>
      </c>
      <c r="B3512" s="542">
        <v>107531</v>
      </c>
      <c r="C3512" s="542">
        <v>334497</v>
      </c>
      <c r="D3512" s="542" t="s">
        <v>10666</v>
      </c>
      <c r="E3512" s="542" t="s">
        <v>10666</v>
      </c>
      <c r="F3512" s="542" t="s">
        <v>10667</v>
      </c>
      <c r="G3512" s="540" t="s">
        <v>10668</v>
      </c>
      <c r="H3512" s="542" t="s">
        <v>2469</v>
      </c>
      <c r="I3512" s="542" t="s">
        <v>2469</v>
      </c>
      <c r="J3512" s="540" t="s">
        <v>2478</v>
      </c>
      <c r="K3512" s="540" t="s">
        <v>2478</v>
      </c>
      <c r="L3512" s="540" t="s">
        <v>7154</v>
      </c>
      <c r="M3512" s="540" t="s">
        <v>7155</v>
      </c>
      <c r="N3512" s="540" t="s">
        <v>7156</v>
      </c>
      <c r="O3512" s="546">
        <v>44817.333333333336</v>
      </c>
      <c r="P3512" s="546">
        <v>44817.333333333336</v>
      </c>
      <c r="Q3512" s="546">
        <v>45170.708333333336</v>
      </c>
      <c r="R3512" s="546">
        <v>45170</v>
      </c>
      <c r="S3512" s="540" t="s">
        <v>2478</v>
      </c>
    </row>
    <row r="3513" spans="1:19">
      <c r="A3513" s="543" t="s">
        <v>10370</v>
      </c>
      <c r="B3513" s="545">
        <v>107531</v>
      </c>
      <c r="C3513" s="545">
        <v>334497</v>
      </c>
      <c r="D3513" s="545" t="s">
        <v>10669</v>
      </c>
      <c r="E3513" s="545" t="s">
        <v>10669</v>
      </c>
      <c r="F3513" s="545" t="s">
        <v>10670</v>
      </c>
      <c r="G3513" s="543" t="s">
        <v>10671</v>
      </c>
      <c r="H3513" s="545" t="s">
        <v>2469</v>
      </c>
      <c r="I3513" s="545" t="s">
        <v>2469</v>
      </c>
      <c r="J3513" s="543" t="s">
        <v>2478</v>
      </c>
      <c r="K3513" s="543" t="s">
        <v>2478</v>
      </c>
      <c r="L3513" s="543" t="s">
        <v>7154</v>
      </c>
      <c r="M3513" s="543" t="s">
        <v>7155</v>
      </c>
      <c r="N3513" s="543" t="s">
        <v>7156</v>
      </c>
      <c r="O3513" s="547">
        <v>44819.333333333336</v>
      </c>
      <c r="P3513" s="547">
        <v>44819.333333333336</v>
      </c>
      <c r="Q3513" s="547">
        <v>45170.708333333336</v>
      </c>
      <c r="R3513" s="547">
        <v>45170</v>
      </c>
      <c r="S3513" s="543" t="s">
        <v>2478</v>
      </c>
    </row>
    <row r="3514" spans="1:19">
      <c r="A3514" s="540" t="s">
        <v>10370</v>
      </c>
      <c r="B3514" s="542">
        <v>107531</v>
      </c>
      <c r="C3514" s="542">
        <v>334497</v>
      </c>
      <c r="D3514" s="542" t="s">
        <v>10672</v>
      </c>
      <c r="E3514" s="542" t="s">
        <v>10672</v>
      </c>
      <c r="F3514" s="542" t="s">
        <v>10673</v>
      </c>
      <c r="G3514" s="540" t="s">
        <v>10674</v>
      </c>
      <c r="H3514" s="542" t="s">
        <v>2469</v>
      </c>
      <c r="I3514" s="542" t="s">
        <v>2469</v>
      </c>
      <c r="J3514" s="540" t="s">
        <v>2478</v>
      </c>
      <c r="K3514" s="540" t="s">
        <v>2478</v>
      </c>
      <c r="L3514" s="540" t="s">
        <v>7154</v>
      </c>
      <c r="M3514" s="540" t="s">
        <v>7155</v>
      </c>
      <c r="N3514" s="540" t="s">
        <v>7156</v>
      </c>
      <c r="O3514" s="546">
        <v>44817.333333333336</v>
      </c>
      <c r="P3514" s="546">
        <v>44817.333333333336</v>
      </c>
      <c r="Q3514" s="546">
        <v>45170.708333333336</v>
      </c>
      <c r="R3514" s="546">
        <v>45170</v>
      </c>
      <c r="S3514" s="540" t="s">
        <v>2478</v>
      </c>
    </row>
    <row r="3515" spans="1:19">
      <c r="A3515" s="543" t="s">
        <v>10370</v>
      </c>
      <c r="B3515" s="545">
        <v>108125</v>
      </c>
      <c r="C3515" s="550">
        <v>818055</v>
      </c>
      <c r="D3515" s="545" t="s">
        <v>10675</v>
      </c>
      <c r="E3515" s="545" t="s">
        <v>10675</v>
      </c>
      <c r="F3515" s="545" t="s">
        <v>10676</v>
      </c>
      <c r="G3515" s="543" t="s">
        <v>10677</v>
      </c>
      <c r="H3515" s="545" t="s">
        <v>2469</v>
      </c>
      <c r="I3515" s="545" t="s">
        <v>2469</v>
      </c>
      <c r="J3515" s="543" t="s">
        <v>2478</v>
      </c>
      <c r="K3515" s="543" t="s">
        <v>2478</v>
      </c>
      <c r="L3515" s="543" t="s">
        <v>7154</v>
      </c>
      <c r="M3515" s="543" t="s">
        <v>7155</v>
      </c>
      <c r="N3515" s="543" t="s">
        <v>7156</v>
      </c>
      <c r="O3515" s="543" t="s">
        <v>2478</v>
      </c>
      <c r="P3515" s="543" t="s">
        <v>2478</v>
      </c>
      <c r="Q3515" s="547">
        <v>45198.708333333336</v>
      </c>
      <c r="R3515" s="543" t="s">
        <v>2478</v>
      </c>
      <c r="S3515" s="543" t="s">
        <v>2478</v>
      </c>
    </row>
    <row r="3516" spans="1:19">
      <c r="A3516" s="540" t="s">
        <v>10370</v>
      </c>
      <c r="B3516" s="542">
        <v>108102</v>
      </c>
      <c r="C3516" s="542">
        <v>812569</v>
      </c>
      <c r="D3516" s="542" t="s">
        <v>10678</v>
      </c>
      <c r="E3516" s="542" t="s">
        <v>10678</v>
      </c>
      <c r="F3516" s="542" t="s">
        <v>10679</v>
      </c>
      <c r="G3516" s="540" t="s">
        <v>10680</v>
      </c>
      <c r="H3516" s="542" t="s">
        <v>2546</v>
      </c>
      <c r="I3516" s="542" t="s">
        <v>2546</v>
      </c>
      <c r="J3516" s="540" t="s">
        <v>2478</v>
      </c>
      <c r="K3516" s="540" t="s">
        <v>2478</v>
      </c>
      <c r="L3516" s="540" t="s">
        <v>2546</v>
      </c>
      <c r="M3516" s="540" t="s">
        <v>6209</v>
      </c>
      <c r="N3516" s="540" t="s">
        <v>2210</v>
      </c>
      <c r="O3516" s="546">
        <v>44901.333333333336</v>
      </c>
      <c r="P3516" s="546">
        <v>44901.333333333336</v>
      </c>
      <c r="Q3516" s="546">
        <v>45135.333333333336</v>
      </c>
      <c r="R3516" s="546">
        <v>45735</v>
      </c>
      <c r="S3516" s="546">
        <v>45925.677384259259</v>
      </c>
    </row>
    <row r="3517" spans="1:19">
      <c r="A3517" s="543" t="s">
        <v>10370</v>
      </c>
      <c r="B3517" s="545">
        <v>107520</v>
      </c>
      <c r="C3517" s="545">
        <v>334443</v>
      </c>
      <c r="D3517" s="545" t="s">
        <v>10681</v>
      </c>
      <c r="E3517" s="545" t="s">
        <v>10681</v>
      </c>
      <c r="F3517" s="545" t="s">
        <v>10682</v>
      </c>
      <c r="G3517" s="543" t="s">
        <v>10683</v>
      </c>
      <c r="H3517" s="545" t="s">
        <v>2469</v>
      </c>
      <c r="I3517" s="545" t="s">
        <v>2469</v>
      </c>
      <c r="J3517" s="543" t="s">
        <v>2478</v>
      </c>
      <c r="K3517" s="543" t="s">
        <v>2478</v>
      </c>
      <c r="L3517" s="543" t="s">
        <v>7154</v>
      </c>
      <c r="M3517" s="543" t="s">
        <v>7155</v>
      </c>
      <c r="N3517" s="543" t="s">
        <v>7156</v>
      </c>
      <c r="O3517" s="547">
        <v>44831.333333333336</v>
      </c>
      <c r="P3517" s="547">
        <v>44831.333333333336</v>
      </c>
      <c r="Q3517" s="547">
        <v>45198.708333333336</v>
      </c>
      <c r="R3517" s="547">
        <v>45198</v>
      </c>
      <c r="S3517" s="543" t="s">
        <v>2478</v>
      </c>
    </row>
    <row r="3518" spans="1:19">
      <c r="A3518" s="540" t="s">
        <v>10370</v>
      </c>
      <c r="B3518" s="542">
        <v>108064</v>
      </c>
      <c r="C3518" s="542">
        <v>767139</v>
      </c>
      <c r="D3518" s="542" t="s">
        <v>10684</v>
      </c>
      <c r="E3518" s="542" t="s">
        <v>10684</v>
      </c>
      <c r="F3518" s="542" t="s">
        <v>10685</v>
      </c>
      <c r="G3518" s="540" t="s">
        <v>10686</v>
      </c>
      <c r="H3518" s="542" t="s">
        <v>2469</v>
      </c>
      <c r="I3518" s="542" t="s">
        <v>2469</v>
      </c>
      <c r="J3518" s="540" t="s">
        <v>2478</v>
      </c>
      <c r="K3518" s="540" t="s">
        <v>2478</v>
      </c>
      <c r="L3518" s="540" t="s">
        <v>7154</v>
      </c>
      <c r="M3518" s="540" t="s">
        <v>7155</v>
      </c>
      <c r="N3518" s="540" t="s">
        <v>7156</v>
      </c>
      <c r="O3518" s="546">
        <v>44900.333333333336</v>
      </c>
      <c r="P3518" s="546">
        <v>44900.333333333336</v>
      </c>
      <c r="Q3518" s="546">
        <v>45260.333333333336</v>
      </c>
      <c r="R3518" s="540" t="s">
        <v>2478</v>
      </c>
      <c r="S3518" s="540" t="s">
        <v>2478</v>
      </c>
    </row>
    <row r="3519" spans="1:19">
      <c r="A3519" s="543" t="s">
        <v>10370</v>
      </c>
      <c r="B3519" s="545">
        <v>108124</v>
      </c>
      <c r="C3519" s="550">
        <v>818041</v>
      </c>
      <c r="D3519" s="545" t="s">
        <v>10687</v>
      </c>
      <c r="E3519" s="545" t="s">
        <v>10687</v>
      </c>
      <c r="F3519" s="545" t="s">
        <v>10688</v>
      </c>
      <c r="G3519" s="543" t="s">
        <v>10689</v>
      </c>
      <c r="H3519" s="545" t="s">
        <v>2469</v>
      </c>
      <c r="I3519" s="545" t="s">
        <v>2469</v>
      </c>
      <c r="J3519" s="543" t="s">
        <v>2478</v>
      </c>
      <c r="K3519" s="543" t="s">
        <v>2478</v>
      </c>
      <c r="L3519" s="543" t="s">
        <v>7154</v>
      </c>
      <c r="M3519" s="543" t="s">
        <v>7155</v>
      </c>
      <c r="N3519" s="543" t="s">
        <v>7156</v>
      </c>
      <c r="O3519" s="547">
        <v>44858.333333333336</v>
      </c>
      <c r="P3519" s="547">
        <v>44858.333333333336</v>
      </c>
      <c r="Q3519" s="547">
        <v>45198.333333333336</v>
      </c>
      <c r="R3519" s="543" t="s">
        <v>2478</v>
      </c>
      <c r="S3519" s="543" t="s">
        <v>2478</v>
      </c>
    </row>
    <row r="3520" spans="1:19">
      <c r="A3520" s="540" t="s">
        <v>10370</v>
      </c>
      <c r="B3520" s="542">
        <v>107532</v>
      </c>
      <c r="C3520" s="542">
        <v>334518</v>
      </c>
      <c r="D3520" s="542" t="s">
        <v>10690</v>
      </c>
      <c r="E3520" s="542" t="s">
        <v>10690</v>
      </c>
      <c r="F3520" s="542" t="s">
        <v>10691</v>
      </c>
      <c r="G3520" s="540" t="s">
        <v>10692</v>
      </c>
      <c r="H3520" s="542" t="s">
        <v>2469</v>
      </c>
      <c r="I3520" s="542" t="s">
        <v>2469</v>
      </c>
      <c r="J3520" s="540" t="s">
        <v>2478</v>
      </c>
      <c r="K3520" s="540" t="s">
        <v>2478</v>
      </c>
      <c r="L3520" s="540" t="s">
        <v>7154</v>
      </c>
      <c r="M3520" s="540" t="s">
        <v>7155</v>
      </c>
      <c r="N3520" s="540" t="s">
        <v>7156</v>
      </c>
      <c r="O3520" s="546">
        <v>44901.333333333336</v>
      </c>
      <c r="P3520" s="546">
        <v>44901.333333333336</v>
      </c>
      <c r="Q3520" s="546">
        <v>45170.708333333336</v>
      </c>
      <c r="R3520" s="546">
        <v>45170</v>
      </c>
      <c r="S3520" s="540" t="s">
        <v>2478</v>
      </c>
    </row>
    <row r="3521" spans="1:19">
      <c r="A3521" s="543" t="s">
        <v>10370</v>
      </c>
      <c r="B3521" s="545">
        <v>107532</v>
      </c>
      <c r="C3521" s="545">
        <v>334518</v>
      </c>
      <c r="D3521" s="545" t="s">
        <v>10693</v>
      </c>
      <c r="E3521" s="545" t="s">
        <v>10693</v>
      </c>
      <c r="F3521" s="545" t="s">
        <v>10694</v>
      </c>
      <c r="G3521" s="543" t="s">
        <v>10695</v>
      </c>
      <c r="H3521" s="545" t="s">
        <v>2469</v>
      </c>
      <c r="I3521" s="545" t="s">
        <v>2469</v>
      </c>
      <c r="J3521" s="543" t="s">
        <v>2478</v>
      </c>
      <c r="K3521" s="543" t="s">
        <v>2478</v>
      </c>
      <c r="L3521" s="543" t="s">
        <v>7154</v>
      </c>
      <c r="M3521" s="543" t="s">
        <v>7155</v>
      </c>
      <c r="N3521" s="543" t="s">
        <v>7156</v>
      </c>
      <c r="O3521" s="547">
        <v>44901.333333333336</v>
      </c>
      <c r="P3521" s="547">
        <v>44901.333333333336</v>
      </c>
      <c r="Q3521" s="547">
        <v>45170.708333333336</v>
      </c>
      <c r="R3521" s="547">
        <v>45170</v>
      </c>
      <c r="S3521" s="543" t="s">
        <v>2478</v>
      </c>
    </row>
    <row r="3522" spans="1:19">
      <c r="A3522" s="540" t="s">
        <v>10370</v>
      </c>
      <c r="B3522" s="542">
        <v>107521</v>
      </c>
      <c r="C3522" s="542">
        <v>334452</v>
      </c>
      <c r="D3522" s="542" t="s">
        <v>10696</v>
      </c>
      <c r="E3522" s="542" t="s">
        <v>10696</v>
      </c>
      <c r="F3522" s="542" t="s">
        <v>10697</v>
      </c>
      <c r="G3522" s="540" t="s">
        <v>10698</v>
      </c>
      <c r="H3522" s="542" t="s">
        <v>2469</v>
      </c>
      <c r="I3522" s="542" t="s">
        <v>2469</v>
      </c>
      <c r="J3522" s="540" t="s">
        <v>2478</v>
      </c>
      <c r="K3522" s="540" t="s">
        <v>2478</v>
      </c>
      <c r="L3522" s="540" t="s">
        <v>7154</v>
      </c>
      <c r="M3522" s="540" t="s">
        <v>7155</v>
      </c>
      <c r="N3522" s="540" t="s">
        <v>7156</v>
      </c>
      <c r="O3522" s="546">
        <v>44861.333333333336</v>
      </c>
      <c r="P3522" s="546">
        <v>44861.333333333336</v>
      </c>
      <c r="Q3522" s="546">
        <v>45170.333333333336</v>
      </c>
      <c r="R3522" s="546">
        <v>45170</v>
      </c>
      <c r="S3522" s="540" t="s">
        <v>2478</v>
      </c>
    </row>
    <row r="3523" spans="1:19">
      <c r="A3523" s="543" t="s">
        <v>10370</v>
      </c>
      <c r="B3523" s="545">
        <v>107521</v>
      </c>
      <c r="C3523" s="545">
        <v>334452</v>
      </c>
      <c r="D3523" s="545" t="s">
        <v>10699</v>
      </c>
      <c r="E3523" s="545" t="s">
        <v>10699</v>
      </c>
      <c r="F3523" s="545" t="s">
        <v>10700</v>
      </c>
      <c r="G3523" s="543" t="s">
        <v>10701</v>
      </c>
      <c r="H3523" s="545" t="s">
        <v>2469</v>
      </c>
      <c r="I3523" s="545" t="s">
        <v>2469</v>
      </c>
      <c r="J3523" s="543" t="s">
        <v>2478</v>
      </c>
      <c r="K3523" s="543" t="s">
        <v>2478</v>
      </c>
      <c r="L3523" s="543" t="s">
        <v>7154</v>
      </c>
      <c r="M3523" s="543" t="s">
        <v>7155</v>
      </c>
      <c r="N3523" s="543" t="s">
        <v>7156</v>
      </c>
      <c r="O3523" s="547">
        <v>44964.333333333336</v>
      </c>
      <c r="P3523" s="547">
        <v>44964.333333333336</v>
      </c>
      <c r="Q3523" s="547">
        <v>45170.708333333336</v>
      </c>
      <c r="R3523" s="547">
        <v>45170</v>
      </c>
      <c r="S3523" s="543" t="s">
        <v>2478</v>
      </c>
    </row>
    <row r="3524" spans="1:19">
      <c r="A3524" s="540" t="s">
        <v>10370</v>
      </c>
      <c r="B3524" s="542">
        <v>107520</v>
      </c>
      <c r="C3524" s="542">
        <v>334443</v>
      </c>
      <c r="D3524" s="542" t="s">
        <v>10702</v>
      </c>
      <c r="E3524" s="542" t="s">
        <v>10702</v>
      </c>
      <c r="F3524" s="542" t="s">
        <v>10703</v>
      </c>
      <c r="G3524" s="540" t="s">
        <v>10704</v>
      </c>
      <c r="H3524" s="542" t="s">
        <v>2469</v>
      </c>
      <c r="I3524" s="542" t="s">
        <v>2469</v>
      </c>
      <c r="J3524" s="540" t="s">
        <v>2478</v>
      </c>
      <c r="K3524" s="540" t="s">
        <v>2478</v>
      </c>
      <c r="L3524" s="540" t="s">
        <v>7154</v>
      </c>
      <c r="M3524" s="540" t="s">
        <v>7155</v>
      </c>
      <c r="N3524" s="540" t="s">
        <v>7156</v>
      </c>
      <c r="O3524" s="546">
        <v>44798.333333333336</v>
      </c>
      <c r="P3524" s="546">
        <v>44798.333333333336</v>
      </c>
      <c r="Q3524" s="546">
        <v>45198.708333333336</v>
      </c>
      <c r="R3524" s="546">
        <v>45198</v>
      </c>
      <c r="S3524" s="540" t="s">
        <v>2478</v>
      </c>
    </row>
    <row r="3525" spans="1:19">
      <c r="A3525" s="543" t="s">
        <v>10370</v>
      </c>
      <c r="B3525" s="545">
        <v>107532</v>
      </c>
      <c r="C3525" s="545">
        <v>334518</v>
      </c>
      <c r="D3525" s="545" t="s">
        <v>10705</v>
      </c>
      <c r="E3525" s="545" t="s">
        <v>10705</v>
      </c>
      <c r="F3525" s="545" t="s">
        <v>10706</v>
      </c>
      <c r="G3525" s="543" t="s">
        <v>10707</v>
      </c>
      <c r="H3525" s="545" t="s">
        <v>2469</v>
      </c>
      <c r="I3525" s="545" t="s">
        <v>2469</v>
      </c>
      <c r="J3525" s="543" t="s">
        <v>2478</v>
      </c>
      <c r="K3525" s="543" t="s">
        <v>2478</v>
      </c>
      <c r="L3525" s="543" t="s">
        <v>7154</v>
      </c>
      <c r="M3525" s="543" t="s">
        <v>7155</v>
      </c>
      <c r="N3525" s="543" t="s">
        <v>7156</v>
      </c>
      <c r="O3525" s="547">
        <v>44901.333333333336</v>
      </c>
      <c r="P3525" s="547">
        <v>44901.333333333336</v>
      </c>
      <c r="Q3525" s="547">
        <v>45170.708333333336</v>
      </c>
      <c r="R3525" s="547">
        <v>45170</v>
      </c>
      <c r="S3525" s="543" t="s">
        <v>2478</v>
      </c>
    </row>
    <row r="3526" spans="1:19">
      <c r="A3526" s="540" t="s">
        <v>10370</v>
      </c>
      <c r="B3526" s="542">
        <v>107519</v>
      </c>
      <c r="C3526" s="542">
        <v>334420</v>
      </c>
      <c r="D3526" s="542" t="s">
        <v>10708</v>
      </c>
      <c r="E3526" s="542" t="s">
        <v>10708</v>
      </c>
      <c r="F3526" s="542" t="s">
        <v>10709</v>
      </c>
      <c r="G3526" s="540" t="s">
        <v>10710</v>
      </c>
      <c r="H3526" s="542" t="s">
        <v>2469</v>
      </c>
      <c r="I3526" s="542" t="s">
        <v>2469</v>
      </c>
      <c r="J3526" s="540" t="s">
        <v>2478</v>
      </c>
      <c r="K3526" s="540" t="s">
        <v>2478</v>
      </c>
      <c r="L3526" s="540" t="s">
        <v>7154</v>
      </c>
      <c r="M3526" s="540" t="s">
        <v>7155</v>
      </c>
      <c r="N3526" s="540" t="s">
        <v>7156</v>
      </c>
      <c r="O3526" s="546">
        <v>44902.333333333336</v>
      </c>
      <c r="P3526" s="546">
        <v>44902.333333333336</v>
      </c>
      <c r="Q3526" s="546">
        <v>45260.333333333336</v>
      </c>
      <c r="R3526" s="546">
        <v>45198</v>
      </c>
      <c r="S3526" s="540" t="s">
        <v>2478</v>
      </c>
    </row>
    <row r="3527" spans="1:19">
      <c r="A3527" s="543" t="s">
        <v>10370</v>
      </c>
      <c r="B3527" s="545">
        <v>107530</v>
      </c>
      <c r="C3527" s="545">
        <v>334491</v>
      </c>
      <c r="D3527" s="545" t="s">
        <v>10711</v>
      </c>
      <c r="E3527" s="545" t="s">
        <v>10711</v>
      </c>
      <c r="F3527" s="545" t="s">
        <v>10712</v>
      </c>
      <c r="G3527" s="543" t="s">
        <v>10713</v>
      </c>
      <c r="H3527" s="545" t="s">
        <v>2469</v>
      </c>
      <c r="I3527" s="545" t="s">
        <v>2469</v>
      </c>
      <c r="J3527" s="543" t="s">
        <v>2478</v>
      </c>
      <c r="K3527" s="543" t="s">
        <v>2478</v>
      </c>
      <c r="L3527" s="543" t="s">
        <v>7154</v>
      </c>
      <c r="M3527" s="543" t="s">
        <v>7155</v>
      </c>
      <c r="N3527" s="543" t="s">
        <v>7156</v>
      </c>
      <c r="O3527" s="547">
        <v>44901.333333333336</v>
      </c>
      <c r="P3527" s="547">
        <v>44901.333333333336</v>
      </c>
      <c r="Q3527" s="547">
        <v>45135.333333333336</v>
      </c>
      <c r="R3527" s="547">
        <v>45170</v>
      </c>
      <c r="S3527" s="543" t="s">
        <v>2478</v>
      </c>
    </row>
    <row r="3528" spans="1:19">
      <c r="A3528" s="540" t="s">
        <v>10370</v>
      </c>
      <c r="B3528" s="542">
        <v>107520</v>
      </c>
      <c r="C3528" s="542">
        <v>334443</v>
      </c>
      <c r="D3528" s="542" t="s">
        <v>10714</v>
      </c>
      <c r="E3528" s="542" t="s">
        <v>10714</v>
      </c>
      <c r="F3528" s="542" t="s">
        <v>10715</v>
      </c>
      <c r="G3528" s="540" t="s">
        <v>10716</v>
      </c>
      <c r="H3528" s="542" t="s">
        <v>2469</v>
      </c>
      <c r="I3528" s="542" t="s">
        <v>2469</v>
      </c>
      <c r="J3528" s="540" t="s">
        <v>2478</v>
      </c>
      <c r="K3528" s="540" t="s">
        <v>2478</v>
      </c>
      <c r="L3528" s="540" t="s">
        <v>7154</v>
      </c>
      <c r="M3528" s="540" t="s">
        <v>7155</v>
      </c>
      <c r="N3528" s="540" t="s">
        <v>7156</v>
      </c>
      <c r="O3528" s="546">
        <v>44831.333333333336</v>
      </c>
      <c r="P3528" s="546">
        <v>44831.333333333336</v>
      </c>
      <c r="Q3528" s="546">
        <v>45198.708333333336</v>
      </c>
      <c r="R3528" s="546">
        <v>45198</v>
      </c>
      <c r="S3528" s="540" t="s">
        <v>2478</v>
      </c>
    </row>
    <row r="3529" spans="1:19">
      <c r="A3529" s="543" t="s">
        <v>10370</v>
      </c>
      <c r="B3529" s="545">
        <v>107520</v>
      </c>
      <c r="C3529" s="545">
        <v>334443</v>
      </c>
      <c r="D3529" s="545" t="s">
        <v>10717</v>
      </c>
      <c r="E3529" s="545" t="s">
        <v>10717</v>
      </c>
      <c r="F3529" s="545" t="s">
        <v>10718</v>
      </c>
      <c r="G3529" s="543" t="s">
        <v>10719</v>
      </c>
      <c r="H3529" s="545" t="s">
        <v>2469</v>
      </c>
      <c r="I3529" s="545" t="s">
        <v>2469</v>
      </c>
      <c r="J3529" s="543" t="s">
        <v>2478</v>
      </c>
      <c r="K3529" s="543" t="s">
        <v>2478</v>
      </c>
      <c r="L3529" s="543" t="s">
        <v>7154</v>
      </c>
      <c r="M3529" s="543" t="s">
        <v>7155</v>
      </c>
      <c r="N3529" s="543" t="s">
        <v>7156</v>
      </c>
      <c r="O3529" s="547">
        <v>44761.333333333336</v>
      </c>
      <c r="P3529" s="547">
        <v>44761.333333333336</v>
      </c>
      <c r="Q3529" s="547">
        <v>45260.708333333336</v>
      </c>
      <c r="R3529" s="547">
        <v>45198</v>
      </c>
      <c r="S3529" s="543" t="s">
        <v>2478</v>
      </c>
    </row>
    <row r="3530" spans="1:19">
      <c r="A3530" s="540" t="s">
        <v>10370</v>
      </c>
      <c r="B3530" s="542">
        <v>107907</v>
      </c>
      <c r="C3530" s="542">
        <v>730513</v>
      </c>
      <c r="D3530" s="542" t="s">
        <v>10720</v>
      </c>
      <c r="E3530" s="542" t="s">
        <v>10720</v>
      </c>
      <c r="F3530" s="542" t="s">
        <v>10721</v>
      </c>
      <c r="G3530" s="540" t="s">
        <v>10722</v>
      </c>
      <c r="H3530" s="542" t="s">
        <v>2469</v>
      </c>
      <c r="I3530" s="542" t="s">
        <v>2469</v>
      </c>
      <c r="J3530" s="540" t="s">
        <v>2478</v>
      </c>
      <c r="K3530" s="540" t="s">
        <v>2478</v>
      </c>
      <c r="L3530" s="540" t="s">
        <v>7154</v>
      </c>
      <c r="M3530" s="540" t="s">
        <v>7155</v>
      </c>
      <c r="N3530" s="540" t="s">
        <v>7156</v>
      </c>
      <c r="O3530" s="546">
        <v>44656.333333333336</v>
      </c>
      <c r="P3530" s="546">
        <v>44656.333333333336</v>
      </c>
      <c r="Q3530" s="546">
        <v>46190.708333333336</v>
      </c>
      <c r="R3530" s="546">
        <v>45198</v>
      </c>
      <c r="S3530" s="540" t="s">
        <v>2478</v>
      </c>
    </row>
    <row r="3531" spans="1:19">
      <c r="A3531" s="543" t="s">
        <v>10370</v>
      </c>
      <c r="B3531" s="545">
        <v>107531</v>
      </c>
      <c r="C3531" s="545">
        <v>334497</v>
      </c>
      <c r="D3531" s="545" t="s">
        <v>10723</v>
      </c>
      <c r="E3531" s="545" t="s">
        <v>10723</v>
      </c>
      <c r="F3531" s="545" t="s">
        <v>10724</v>
      </c>
      <c r="G3531" s="543" t="s">
        <v>10725</v>
      </c>
      <c r="H3531" s="545" t="s">
        <v>2469</v>
      </c>
      <c r="I3531" s="545" t="s">
        <v>2469</v>
      </c>
      <c r="J3531" s="543" t="s">
        <v>2478</v>
      </c>
      <c r="K3531" s="543" t="s">
        <v>2478</v>
      </c>
      <c r="L3531" s="543" t="s">
        <v>7154</v>
      </c>
      <c r="M3531" s="543" t="s">
        <v>7155</v>
      </c>
      <c r="N3531" s="543" t="s">
        <v>7156</v>
      </c>
      <c r="O3531" s="547">
        <v>44817.333333333336</v>
      </c>
      <c r="P3531" s="547">
        <v>44817.333333333336</v>
      </c>
      <c r="Q3531" s="547">
        <v>45170.708333333336</v>
      </c>
      <c r="R3531" s="547">
        <v>45170</v>
      </c>
      <c r="S3531" s="543" t="s">
        <v>2478</v>
      </c>
    </row>
    <row r="3532" spans="1:19">
      <c r="A3532" s="540" t="s">
        <v>10370</v>
      </c>
      <c r="B3532" s="542">
        <v>107532</v>
      </c>
      <c r="C3532" s="542">
        <v>334518</v>
      </c>
      <c r="D3532" s="542" t="s">
        <v>10726</v>
      </c>
      <c r="E3532" s="542" t="s">
        <v>10726</v>
      </c>
      <c r="F3532" s="542" t="s">
        <v>10727</v>
      </c>
      <c r="G3532" s="540" t="s">
        <v>10728</v>
      </c>
      <c r="H3532" s="542" t="s">
        <v>2469</v>
      </c>
      <c r="I3532" s="542" t="s">
        <v>2469</v>
      </c>
      <c r="J3532" s="540" t="s">
        <v>2478</v>
      </c>
      <c r="K3532" s="540" t="s">
        <v>2478</v>
      </c>
      <c r="L3532" s="540" t="s">
        <v>7154</v>
      </c>
      <c r="M3532" s="540" t="s">
        <v>7155</v>
      </c>
      <c r="N3532" s="540" t="s">
        <v>7156</v>
      </c>
      <c r="O3532" s="546">
        <v>44901.333333333336</v>
      </c>
      <c r="P3532" s="546">
        <v>44901.333333333336</v>
      </c>
      <c r="Q3532" s="546">
        <v>45170.708333333336</v>
      </c>
      <c r="R3532" s="546">
        <v>45170</v>
      </c>
      <c r="S3532" s="540" t="s">
        <v>2478</v>
      </c>
    </row>
    <row r="3533" spans="1:19">
      <c r="A3533" s="543" t="s">
        <v>10370</v>
      </c>
      <c r="B3533" s="545">
        <v>107531</v>
      </c>
      <c r="C3533" s="545">
        <v>334497</v>
      </c>
      <c r="D3533" s="545" t="s">
        <v>10729</v>
      </c>
      <c r="E3533" s="545" t="s">
        <v>10729</v>
      </c>
      <c r="F3533" s="545" t="s">
        <v>10730</v>
      </c>
      <c r="G3533" s="543" t="s">
        <v>10731</v>
      </c>
      <c r="H3533" s="545" t="s">
        <v>2469</v>
      </c>
      <c r="I3533" s="545" t="s">
        <v>2469</v>
      </c>
      <c r="J3533" s="543" t="s">
        <v>2478</v>
      </c>
      <c r="K3533" s="543" t="s">
        <v>2478</v>
      </c>
      <c r="L3533" s="543" t="s">
        <v>7154</v>
      </c>
      <c r="M3533" s="543" t="s">
        <v>7155</v>
      </c>
      <c r="N3533" s="543" t="s">
        <v>7156</v>
      </c>
      <c r="O3533" s="547">
        <v>44385.333333333336</v>
      </c>
      <c r="P3533" s="547">
        <v>44385.333333333336</v>
      </c>
      <c r="Q3533" s="547">
        <v>45170.708333333336</v>
      </c>
      <c r="R3533" s="547">
        <v>45170</v>
      </c>
      <c r="S3533" s="543" t="s">
        <v>2478</v>
      </c>
    </row>
    <row r="3534" spans="1:19">
      <c r="A3534" s="540" t="s">
        <v>10370</v>
      </c>
      <c r="B3534" s="542">
        <v>107907</v>
      </c>
      <c r="C3534" s="542">
        <v>730513</v>
      </c>
      <c r="D3534" s="542" t="s">
        <v>10732</v>
      </c>
      <c r="E3534" s="542" t="s">
        <v>10732</v>
      </c>
      <c r="F3534" s="542" t="s">
        <v>10733</v>
      </c>
      <c r="G3534" s="540" t="s">
        <v>10734</v>
      </c>
      <c r="H3534" s="542" t="s">
        <v>2469</v>
      </c>
      <c r="I3534" s="542" t="s">
        <v>2469</v>
      </c>
      <c r="J3534" s="540" t="s">
        <v>2478</v>
      </c>
      <c r="K3534" s="540" t="s">
        <v>2478</v>
      </c>
      <c r="L3534" s="540" t="s">
        <v>7154</v>
      </c>
      <c r="M3534" s="540" t="s">
        <v>7155</v>
      </c>
      <c r="N3534" s="540" t="s">
        <v>7156</v>
      </c>
      <c r="O3534" s="546">
        <v>44876.333333333336</v>
      </c>
      <c r="P3534" s="546">
        <v>44876.333333333336</v>
      </c>
      <c r="Q3534" s="546">
        <v>45188.708333333336</v>
      </c>
      <c r="R3534" s="546">
        <v>45198</v>
      </c>
      <c r="S3534" s="540" t="s">
        <v>2478</v>
      </c>
    </row>
    <row r="3535" spans="1:19">
      <c r="A3535" s="543" t="s">
        <v>10370</v>
      </c>
      <c r="B3535" s="545">
        <v>107519</v>
      </c>
      <c r="C3535" s="545">
        <v>334420</v>
      </c>
      <c r="D3535" s="545" t="s">
        <v>10735</v>
      </c>
      <c r="E3535" s="545" t="s">
        <v>10735</v>
      </c>
      <c r="F3535" s="545" t="s">
        <v>10736</v>
      </c>
      <c r="G3535" s="543" t="s">
        <v>10737</v>
      </c>
      <c r="H3535" s="545" t="s">
        <v>2469</v>
      </c>
      <c r="I3535" s="545" t="s">
        <v>2469</v>
      </c>
      <c r="J3535" s="543" t="s">
        <v>2478</v>
      </c>
      <c r="K3535" s="543" t="s">
        <v>2478</v>
      </c>
      <c r="L3535" s="543" t="s">
        <v>7154</v>
      </c>
      <c r="M3535" s="543" t="s">
        <v>7155</v>
      </c>
      <c r="N3535" s="543" t="s">
        <v>7156</v>
      </c>
      <c r="O3535" s="547">
        <v>44902.333333333336</v>
      </c>
      <c r="P3535" s="547">
        <v>44902.333333333336</v>
      </c>
      <c r="Q3535" s="547">
        <v>45260.708333333336</v>
      </c>
      <c r="R3535" s="547">
        <v>45198</v>
      </c>
      <c r="S3535" s="543" t="s">
        <v>2478</v>
      </c>
    </row>
    <row r="3536" spans="1:19">
      <c r="A3536" s="540" t="s">
        <v>10370</v>
      </c>
      <c r="B3536" s="542">
        <v>107907</v>
      </c>
      <c r="C3536" s="542">
        <v>730513</v>
      </c>
      <c r="D3536" s="542" t="s">
        <v>10738</v>
      </c>
      <c r="E3536" s="542" t="s">
        <v>10738</v>
      </c>
      <c r="F3536" s="542" t="s">
        <v>10739</v>
      </c>
      <c r="G3536" s="540" t="s">
        <v>10740</v>
      </c>
      <c r="H3536" s="542" t="s">
        <v>2469</v>
      </c>
      <c r="I3536" s="542" t="s">
        <v>2469</v>
      </c>
      <c r="J3536" s="540" t="s">
        <v>2478</v>
      </c>
      <c r="K3536" s="540" t="s">
        <v>2478</v>
      </c>
      <c r="L3536" s="540" t="s">
        <v>7154</v>
      </c>
      <c r="M3536" s="540" t="s">
        <v>7155</v>
      </c>
      <c r="N3536" s="540" t="s">
        <v>7156</v>
      </c>
      <c r="O3536" s="546">
        <v>44876.333333333336</v>
      </c>
      <c r="P3536" s="546">
        <v>44876.333333333336</v>
      </c>
      <c r="Q3536" s="546">
        <v>45188.708333333336</v>
      </c>
      <c r="R3536" s="546">
        <v>45198</v>
      </c>
      <c r="S3536" s="540" t="s">
        <v>2478</v>
      </c>
    </row>
    <row r="3537" spans="1:19">
      <c r="A3537" s="543" t="s">
        <v>10370</v>
      </c>
      <c r="B3537" s="545">
        <v>107519</v>
      </c>
      <c r="C3537" s="545">
        <v>334420</v>
      </c>
      <c r="D3537" s="545" t="s">
        <v>10741</v>
      </c>
      <c r="E3537" s="545" t="s">
        <v>10741</v>
      </c>
      <c r="F3537" s="545" t="s">
        <v>10742</v>
      </c>
      <c r="G3537" s="543" t="s">
        <v>10743</v>
      </c>
      <c r="H3537" s="545" t="s">
        <v>2469</v>
      </c>
      <c r="I3537" s="545" t="s">
        <v>2469</v>
      </c>
      <c r="J3537" s="543" t="s">
        <v>2478</v>
      </c>
      <c r="K3537" s="543" t="s">
        <v>2478</v>
      </c>
      <c r="L3537" s="543" t="s">
        <v>7154</v>
      </c>
      <c r="M3537" s="543" t="s">
        <v>7155</v>
      </c>
      <c r="N3537" s="543" t="s">
        <v>7156</v>
      </c>
      <c r="O3537" s="547">
        <v>44900.333333333336</v>
      </c>
      <c r="P3537" s="547">
        <v>44900.333333333336</v>
      </c>
      <c r="Q3537" s="547">
        <v>45198.333333333336</v>
      </c>
      <c r="R3537" s="547">
        <v>45198</v>
      </c>
      <c r="S3537" s="543" t="s">
        <v>2478</v>
      </c>
    </row>
    <row r="3538" spans="1:19">
      <c r="A3538" s="540" t="s">
        <v>10370</v>
      </c>
      <c r="B3538" s="542">
        <v>107519</v>
      </c>
      <c r="C3538" s="542">
        <v>334420</v>
      </c>
      <c r="D3538" s="542" t="s">
        <v>10744</v>
      </c>
      <c r="E3538" s="542" t="s">
        <v>10744</v>
      </c>
      <c r="F3538" s="542" t="s">
        <v>10745</v>
      </c>
      <c r="G3538" s="540" t="s">
        <v>10746</v>
      </c>
      <c r="H3538" s="542" t="s">
        <v>2469</v>
      </c>
      <c r="I3538" s="542" t="s">
        <v>2469</v>
      </c>
      <c r="J3538" s="540" t="s">
        <v>2478</v>
      </c>
      <c r="K3538" s="540" t="s">
        <v>2478</v>
      </c>
      <c r="L3538" s="540" t="s">
        <v>7154</v>
      </c>
      <c r="M3538" s="540" t="s">
        <v>7155</v>
      </c>
      <c r="N3538" s="540" t="s">
        <v>7156</v>
      </c>
      <c r="O3538" s="546">
        <v>44902.333333333336</v>
      </c>
      <c r="P3538" s="546">
        <v>44902.333333333336</v>
      </c>
      <c r="Q3538" s="546">
        <v>45260.708333333336</v>
      </c>
      <c r="R3538" s="546">
        <v>45198</v>
      </c>
      <c r="S3538" s="540" t="s">
        <v>2478</v>
      </c>
    </row>
    <row r="3539" spans="1:19">
      <c r="A3539" s="543" t="s">
        <v>10370</v>
      </c>
      <c r="B3539" s="545">
        <v>107521</v>
      </c>
      <c r="C3539" s="545">
        <v>334452</v>
      </c>
      <c r="D3539" s="545" t="s">
        <v>10747</v>
      </c>
      <c r="E3539" s="545" t="s">
        <v>10747</v>
      </c>
      <c r="F3539" s="545" t="s">
        <v>10748</v>
      </c>
      <c r="G3539" s="543" t="s">
        <v>10749</v>
      </c>
      <c r="H3539" s="545" t="s">
        <v>2469</v>
      </c>
      <c r="I3539" s="545" t="s">
        <v>2469</v>
      </c>
      <c r="J3539" s="543" t="s">
        <v>2478</v>
      </c>
      <c r="K3539" s="543" t="s">
        <v>2478</v>
      </c>
      <c r="L3539" s="543" t="s">
        <v>7154</v>
      </c>
      <c r="M3539" s="543" t="s">
        <v>7155</v>
      </c>
      <c r="N3539" s="543" t="s">
        <v>7156</v>
      </c>
      <c r="O3539" s="547">
        <v>44965.333333333336</v>
      </c>
      <c r="P3539" s="547">
        <v>44965.333333333336</v>
      </c>
      <c r="Q3539" s="547">
        <v>45170.333333333336</v>
      </c>
      <c r="R3539" s="547">
        <v>45170</v>
      </c>
      <c r="S3539" s="543" t="s">
        <v>2478</v>
      </c>
    </row>
    <row r="3540" spans="1:19">
      <c r="A3540" s="540" t="s">
        <v>10370</v>
      </c>
      <c r="B3540" s="542">
        <v>107530</v>
      </c>
      <c r="C3540" s="542">
        <v>334491</v>
      </c>
      <c r="D3540" s="542" t="s">
        <v>10750</v>
      </c>
      <c r="E3540" s="542" t="s">
        <v>10750</v>
      </c>
      <c r="F3540" s="542" t="s">
        <v>10751</v>
      </c>
      <c r="G3540" s="540" t="s">
        <v>10752</v>
      </c>
      <c r="H3540" s="542" t="s">
        <v>2469</v>
      </c>
      <c r="I3540" s="542" t="s">
        <v>2469</v>
      </c>
      <c r="J3540" s="540" t="s">
        <v>2478</v>
      </c>
      <c r="K3540" s="540" t="s">
        <v>2478</v>
      </c>
      <c r="L3540" s="540" t="s">
        <v>7154</v>
      </c>
      <c r="M3540" s="540" t="s">
        <v>7155</v>
      </c>
      <c r="N3540" s="540" t="s">
        <v>7156</v>
      </c>
      <c r="O3540" s="546">
        <v>44901.333333333336</v>
      </c>
      <c r="P3540" s="546">
        <v>44901.333333333336</v>
      </c>
      <c r="Q3540" s="546">
        <v>45135.333333333336</v>
      </c>
      <c r="R3540" s="546">
        <v>45170</v>
      </c>
      <c r="S3540" s="540" t="s">
        <v>2478</v>
      </c>
    </row>
    <row r="3541" spans="1:19">
      <c r="A3541" s="543" t="s">
        <v>10370</v>
      </c>
      <c r="B3541" s="545">
        <v>107521</v>
      </c>
      <c r="C3541" s="545">
        <v>334452</v>
      </c>
      <c r="D3541" s="545" t="s">
        <v>10753</v>
      </c>
      <c r="E3541" s="545" t="s">
        <v>10753</v>
      </c>
      <c r="F3541" s="545" t="s">
        <v>10754</v>
      </c>
      <c r="G3541" s="543" t="s">
        <v>10755</v>
      </c>
      <c r="H3541" s="545" t="s">
        <v>2469</v>
      </c>
      <c r="I3541" s="545" t="s">
        <v>2469</v>
      </c>
      <c r="J3541" s="543" t="s">
        <v>2478</v>
      </c>
      <c r="K3541" s="543" t="s">
        <v>2478</v>
      </c>
      <c r="L3541" s="543" t="s">
        <v>7154</v>
      </c>
      <c r="M3541" s="543" t="s">
        <v>7155</v>
      </c>
      <c r="N3541" s="543" t="s">
        <v>7156</v>
      </c>
      <c r="O3541" s="547">
        <v>44964.333333333336</v>
      </c>
      <c r="P3541" s="547">
        <v>44964.333333333336</v>
      </c>
      <c r="Q3541" s="547">
        <v>45170.708333333336</v>
      </c>
      <c r="R3541" s="547">
        <v>45170</v>
      </c>
      <c r="S3541" s="543" t="s">
        <v>2478</v>
      </c>
    </row>
    <row r="3542" spans="1:19">
      <c r="A3542" s="540" t="s">
        <v>10370</v>
      </c>
      <c r="B3542" s="542">
        <v>107530</v>
      </c>
      <c r="C3542" s="542">
        <v>334491</v>
      </c>
      <c r="D3542" s="542" t="s">
        <v>10756</v>
      </c>
      <c r="E3542" s="542" t="s">
        <v>10756</v>
      </c>
      <c r="F3542" s="542" t="s">
        <v>10757</v>
      </c>
      <c r="G3542" s="540" t="s">
        <v>10758</v>
      </c>
      <c r="H3542" s="542" t="s">
        <v>2469</v>
      </c>
      <c r="I3542" s="542" t="s">
        <v>2469</v>
      </c>
      <c r="J3542" s="540" t="s">
        <v>2478</v>
      </c>
      <c r="K3542" s="540" t="s">
        <v>2478</v>
      </c>
      <c r="L3542" s="540" t="s">
        <v>7154</v>
      </c>
      <c r="M3542" s="540" t="s">
        <v>7155</v>
      </c>
      <c r="N3542" s="540" t="s">
        <v>7156</v>
      </c>
      <c r="O3542" s="546">
        <v>44901.333333333336</v>
      </c>
      <c r="P3542" s="546">
        <v>44901.333333333336</v>
      </c>
      <c r="Q3542" s="546">
        <v>45135.333333333336</v>
      </c>
      <c r="R3542" s="546">
        <v>45170</v>
      </c>
      <c r="S3542" s="540" t="s">
        <v>2478</v>
      </c>
    </row>
    <row r="3543" spans="1:19">
      <c r="A3543" s="543" t="s">
        <v>10370</v>
      </c>
      <c r="B3543" s="545">
        <v>107521</v>
      </c>
      <c r="C3543" s="545">
        <v>334452</v>
      </c>
      <c r="D3543" s="545" t="s">
        <v>10759</v>
      </c>
      <c r="E3543" s="545" t="s">
        <v>10759</v>
      </c>
      <c r="F3543" s="545" t="s">
        <v>10760</v>
      </c>
      <c r="G3543" s="543" t="s">
        <v>10761</v>
      </c>
      <c r="H3543" s="545" t="s">
        <v>2469</v>
      </c>
      <c r="I3543" s="545" t="s">
        <v>2469</v>
      </c>
      <c r="J3543" s="543" t="s">
        <v>2478</v>
      </c>
      <c r="K3543" s="543" t="s">
        <v>2478</v>
      </c>
      <c r="L3543" s="543" t="s">
        <v>7154</v>
      </c>
      <c r="M3543" s="543" t="s">
        <v>7155</v>
      </c>
      <c r="N3543" s="543" t="s">
        <v>7156</v>
      </c>
      <c r="O3543" s="547">
        <v>44964.333333333336</v>
      </c>
      <c r="P3543" s="547">
        <v>44964.333333333336</v>
      </c>
      <c r="Q3543" s="547">
        <v>45170.708333333336</v>
      </c>
      <c r="R3543" s="547">
        <v>45170</v>
      </c>
      <c r="S3543" s="543" t="s">
        <v>2478</v>
      </c>
    </row>
    <row r="3544" spans="1:19">
      <c r="A3544" s="540" t="s">
        <v>10370</v>
      </c>
      <c r="B3544" s="542">
        <v>107532</v>
      </c>
      <c r="C3544" s="542">
        <v>334518</v>
      </c>
      <c r="D3544" s="542" t="s">
        <v>10762</v>
      </c>
      <c r="E3544" s="542" t="s">
        <v>10762</v>
      </c>
      <c r="F3544" s="542" t="s">
        <v>10763</v>
      </c>
      <c r="G3544" s="540" t="s">
        <v>10764</v>
      </c>
      <c r="H3544" s="542" t="s">
        <v>2469</v>
      </c>
      <c r="I3544" s="542" t="s">
        <v>2469</v>
      </c>
      <c r="J3544" s="540" t="s">
        <v>2478</v>
      </c>
      <c r="K3544" s="540" t="s">
        <v>2478</v>
      </c>
      <c r="L3544" s="540" t="s">
        <v>7154</v>
      </c>
      <c r="M3544" s="540" t="s">
        <v>7155</v>
      </c>
      <c r="N3544" s="540" t="s">
        <v>7156</v>
      </c>
      <c r="O3544" s="546">
        <v>44901.333333333336</v>
      </c>
      <c r="P3544" s="546">
        <v>44901.333333333336</v>
      </c>
      <c r="Q3544" s="546">
        <v>45170.708333333336</v>
      </c>
      <c r="R3544" s="546">
        <v>45170</v>
      </c>
      <c r="S3544" s="540" t="s">
        <v>2478</v>
      </c>
    </row>
    <row r="3545" spans="1:19">
      <c r="A3545" s="543" t="s">
        <v>10370</v>
      </c>
      <c r="B3545" s="545">
        <v>107907</v>
      </c>
      <c r="C3545" s="545">
        <v>730513</v>
      </c>
      <c r="D3545" s="545" t="s">
        <v>10765</v>
      </c>
      <c r="E3545" s="545" t="s">
        <v>10765</v>
      </c>
      <c r="F3545" s="545" t="s">
        <v>10766</v>
      </c>
      <c r="G3545" s="543" t="s">
        <v>10767</v>
      </c>
      <c r="H3545" s="545" t="s">
        <v>2469</v>
      </c>
      <c r="I3545" s="545" t="s">
        <v>2469</v>
      </c>
      <c r="J3545" s="543" t="s">
        <v>2478</v>
      </c>
      <c r="K3545" s="543" t="s">
        <v>2478</v>
      </c>
      <c r="L3545" s="543" t="s">
        <v>7154</v>
      </c>
      <c r="M3545" s="543" t="s">
        <v>7155</v>
      </c>
      <c r="N3545" s="543" t="s">
        <v>7156</v>
      </c>
      <c r="O3545" s="547">
        <v>44876.333333333336</v>
      </c>
      <c r="P3545" s="547">
        <v>44876.333333333336</v>
      </c>
      <c r="Q3545" s="547">
        <v>45188.708333333336</v>
      </c>
      <c r="R3545" s="547">
        <v>45198</v>
      </c>
      <c r="S3545" s="543" t="s">
        <v>2478</v>
      </c>
    </row>
    <row r="3546" spans="1:19">
      <c r="A3546" s="540" t="s">
        <v>10370</v>
      </c>
      <c r="B3546" s="542">
        <v>107528</v>
      </c>
      <c r="C3546" s="542">
        <v>334476</v>
      </c>
      <c r="D3546" s="542" t="s">
        <v>10768</v>
      </c>
      <c r="E3546" s="542" t="s">
        <v>10768</v>
      </c>
      <c r="F3546" s="542" t="s">
        <v>10769</v>
      </c>
      <c r="G3546" s="540" t="s">
        <v>10770</v>
      </c>
      <c r="H3546" s="542" t="s">
        <v>2469</v>
      </c>
      <c r="I3546" s="542" t="s">
        <v>2469</v>
      </c>
      <c r="J3546" s="540" t="s">
        <v>2478</v>
      </c>
      <c r="K3546" s="540" t="s">
        <v>2478</v>
      </c>
      <c r="L3546" s="540" t="s">
        <v>7154</v>
      </c>
      <c r="M3546" s="540" t="s">
        <v>7155</v>
      </c>
      <c r="N3546" s="540" t="s">
        <v>7156</v>
      </c>
      <c r="O3546" s="546">
        <v>44858.333333333336</v>
      </c>
      <c r="P3546" s="546">
        <v>44858.333333333336</v>
      </c>
      <c r="Q3546" s="546">
        <v>45488.708333333336</v>
      </c>
      <c r="R3546" s="546">
        <v>45260</v>
      </c>
      <c r="S3546" s="540" t="s">
        <v>2478</v>
      </c>
    </row>
    <row r="3547" spans="1:19">
      <c r="A3547" s="543" t="s">
        <v>10370</v>
      </c>
      <c r="B3547" s="545">
        <v>107528</v>
      </c>
      <c r="C3547" s="545">
        <v>334476</v>
      </c>
      <c r="D3547" s="545" t="s">
        <v>10771</v>
      </c>
      <c r="E3547" s="545" t="s">
        <v>10771</v>
      </c>
      <c r="F3547" s="545" t="s">
        <v>10772</v>
      </c>
      <c r="G3547" s="543" t="s">
        <v>10773</v>
      </c>
      <c r="H3547" s="545" t="s">
        <v>2469</v>
      </c>
      <c r="I3547" s="545" t="s">
        <v>2469</v>
      </c>
      <c r="J3547" s="543" t="s">
        <v>2478</v>
      </c>
      <c r="K3547" s="543" t="s">
        <v>2478</v>
      </c>
      <c r="L3547" s="543" t="s">
        <v>7154</v>
      </c>
      <c r="M3547" s="543" t="s">
        <v>7155</v>
      </c>
      <c r="N3547" s="543" t="s">
        <v>7156</v>
      </c>
      <c r="O3547" s="543" t="s">
        <v>2478</v>
      </c>
      <c r="P3547" s="543" t="s">
        <v>2478</v>
      </c>
      <c r="Q3547" s="547">
        <v>45260.333333333336</v>
      </c>
      <c r="R3547" s="547">
        <v>45260</v>
      </c>
      <c r="S3547" s="543" t="s">
        <v>2478</v>
      </c>
    </row>
    <row r="3548" spans="1:19">
      <c r="A3548" s="540" t="s">
        <v>10370</v>
      </c>
      <c r="B3548" s="542">
        <v>107528</v>
      </c>
      <c r="C3548" s="542">
        <v>334476</v>
      </c>
      <c r="D3548" s="542" t="s">
        <v>10774</v>
      </c>
      <c r="E3548" s="542" t="s">
        <v>10774</v>
      </c>
      <c r="F3548" s="542" t="s">
        <v>10775</v>
      </c>
      <c r="G3548" s="540" t="s">
        <v>10776</v>
      </c>
      <c r="H3548" s="542" t="s">
        <v>2469</v>
      </c>
      <c r="I3548" s="542" t="s">
        <v>2469</v>
      </c>
      <c r="J3548" s="540" t="s">
        <v>2478</v>
      </c>
      <c r="K3548" s="540" t="s">
        <v>2478</v>
      </c>
      <c r="L3548" s="540" t="s">
        <v>7154</v>
      </c>
      <c r="M3548" s="540" t="s">
        <v>7155</v>
      </c>
      <c r="N3548" s="540" t="s">
        <v>7156</v>
      </c>
      <c r="O3548" s="546">
        <v>45470.333333333336</v>
      </c>
      <c r="P3548" s="546">
        <v>45470.333333333336</v>
      </c>
      <c r="Q3548" s="546">
        <v>45260.333333333336</v>
      </c>
      <c r="R3548" s="546">
        <v>45260</v>
      </c>
      <c r="S3548" s="540" t="s">
        <v>2478</v>
      </c>
    </row>
    <row r="3549" spans="1:19">
      <c r="A3549" s="543" t="s">
        <v>10370</v>
      </c>
      <c r="B3549" s="545">
        <v>107528</v>
      </c>
      <c r="C3549" s="545">
        <v>334476</v>
      </c>
      <c r="D3549" s="545" t="s">
        <v>10777</v>
      </c>
      <c r="E3549" s="545" t="s">
        <v>10777</v>
      </c>
      <c r="F3549" s="545" t="s">
        <v>10778</v>
      </c>
      <c r="G3549" s="543" t="s">
        <v>10779</v>
      </c>
      <c r="H3549" s="545" t="s">
        <v>2469</v>
      </c>
      <c r="I3549" s="545" t="s">
        <v>2469</v>
      </c>
      <c r="J3549" s="543" t="s">
        <v>2478</v>
      </c>
      <c r="K3549" s="543" t="s">
        <v>2478</v>
      </c>
      <c r="L3549" s="543" t="s">
        <v>7154</v>
      </c>
      <c r="M3549" s="543" t="s">
        <v>7155</v>
      </c>
      <c r="N3549" s="543" t="s">
        <v>7156</v>
      </c>
      <c r="O3549" s="547">
        <v>44865.333333333336</v>
      </c>
      <c r="P3549" s="547">
        <v>44865.333333333336</v>
      </c>
      <c r="Q3549" s="547">
        <v>45260.333333333336</v>
      </c>
      <c r="R3549" s="547">
        <v>45260</v>
      </c>
      <c r="S3549" s="543" t="s">
        <v>2478</v>
      </c>
    </row>
    <row r="3550" spans="1:19">
      <c r="A3550" s="540" t="s">
        <v>10370</v>
      </c>
      <c r="B3550" s="542">
        <v>107528</v>
      </c>
      <c r="C3550" s="542">
        <v>334476</v>
      </c>
      <c r="D3550" s="542" t="s">
        <v>10780</v>
      </c>
      <c r="E3550" s="542" t="s">
        <v>10780</v>
      </c>
      <c r="F3550" s="542" t="s">
        <v>10781</v>
      </c>
      <c r="G3550" s="540" t="s">
        <v>10782</v>
      </c>
      <c r="H3550" s="542" t="s">
        <v>2469</v>
      </c>
      <c r="I3550" s="542" t="s">
        <v>2469</v>
      </c>
      <c r="J3550" s="540" t="s">
        <v>2478</v>
      </c>
      <c r="K3550" s="540" t="s">
        <v>2478</v>
      </c>
      <c r="L3550" s="540" t="s">
        <v>7154</v>
      </c>
      <c r="M3550" s="540" t="s">
        <v>7155</v>
      </c>
      <c r="N3550" s="540" t="s">
        <v>7156</v>
      </c>
      <c r="O3550" s="546">
        <v>45163.333333333336</v>
      </c>
      <c r="P3550" s="546">
        <v>45163.333333333336</v>
      </c>
      <c r="Q3550" s="546">
        <v>45457.708333333336</v>
      </c>
      <c r="R3550" s="546">
        <v>45260</v>
      </c>
      <c r="S3550" s="540" t="s">
        <v>2478</v>
      </c>
    </row>
    <row r="3551" spans="1:19">
      <c r="A3551" s="543" t="s">
        <v>10370</v>
      </c>
      <c r="B3551" s="545">
        <v>107529</v>
      </c>
      <c r="C3551" s="545">
        <v>334477</v>
      </c>
      <c r="D3551" s="545" t="s">
        <v>10783</v>
      </c>
      <c r="E3551" s="545" t="s">
        <v>10783</v>
      </c>
      <c r="F3551" s="545" t="s">
        <v>10784</v>
      </c>
      <c r="G3551" s="543" t="s">
        <v>10785</v>
      </c>
      <c r="H3551" s="545" t="s">
        <v>2469</v>
      </c>
      <c r="I3551" s="545" t="s">
        <v>2469</v>
      </c>
      <c r="J3551" s="543" t="s">
        <v>2478</v>
      </c>
      <c r="K3551" s="543" t="s">
        <v>2478</v>
      </c>
      <c r="L3551" s="543" t="s">
        <v>7154</v>
      </c>
      <c r="M3551" s="543" t="s">
        <v>7155</v>
      </c>
      <c r="N3551" s="543" t="s">
        <v>7156</v>
      </c>
      <c r="O3551" s="547">
        <v>45475.333333333336</v>
      </c>
      <c r="P3551" s="547">
        <v>45475.333333333336</v>
      </c>
      <c r="Q3551" s="547">
        <v>45168.708333333336</v>
      </c>
      <c r="R3551" s="547">
        <v>45170</v>
      </c>
      <c r="S3551" s="543" t="s">
        <v>2478</v>
      </c>
    </row>
    <row r="3552" spans="1:19">
      <c r="A3552" s="540" t="s">
        <v>10370</v>
      </c>
      <c r="B3552" s="542">
        <v>107529</v>
      </c>
      <c r="C3552" s="542">
        <v>334477</v>
      </c>
      <c r="D3552" s="542" t="s">
        <v>10786</v>
      </c>
      <c r="E3552" s="542" t="s">
        <v>10786</v>
      </c>
      <c r="F3552" s="542" t="s">
        <v>10787</v>
      </c>
      <c r="G3552" s="540" t="s">
        <v>10788</v>
      </c>
      <c r="H3552" s="542" t="s">
        <v>2469</v>
      </c>
      <c r="I3552" s="542" t="s">
        <v>2469</v>
      </c>
      <c r="J3552" s="540" t="s">
        <v>2478</v>
      </c>
      <c r="K3552" s="540" t="s">
        <v>2478</v>
      </c>
      <c r="L3552" s="540" t="s">
        <v>7154</v>
      </c>
      <c r="M3552" s="540" t="s">
        <v>7155</v>
      </c>
      <c r="N3552" s="540" t="s">
        <v>7156</v>
      </c>
      <c r="O3552" s="546">
        <v>44378.333333333336</v>
      </c>
      <c r="P3552" s="546">
        <v>44378.333333333336</v>
      </c>
      <c r="Q3552" s="546">
        <v>45168.708333333336</v>
      </c>
      <c r="R3552" s="546">
        <v>45170</v>
      </c>
      <c r="S3552" s="540" t="s">
        <v>2478</v>
      </c>
    </row>
    <row r="3553" spans="1:19">
      <c r="A3553" s="543" t="s">
        <v>10370</v>
      </c>
      <c r="B3553" s="545">
        <v>108123</v>
      </c>
      <c r="C3553" s="550">
        <v>818006</v>
      </c>
      <c r="D3553" s="545" t="s">
        <v>10789</v>
      </c>
      <c r="E3553" s="545" t="s">
        <v>10789</v>
      </c>
      <c r="F3553" s="545" t="s">
        <v>10790</v>
      </c>
      <c r="G3553" s="543" t="s">
        <v>10791</v>
      </c>
      <c r="H3553" s="545" t="s">
        <v>2469</v>
      </c>
      <c r="I3553" s="545" t="s">
        <v>2469</v>
      </c>
      <c r="J3553" s="543" t="s">
        <v>2478</v>
      </c>
      <c r="K3553" s="543" t="s">
        <v>2478</v>
      </c>
      <c r="L3553" s="543" t="s">
        <v>7154</v>
      </c>
      <c r="M3553" s="543" t="s">
        <v>7155</v>
      </c>
      <c r="N3553" s="543" t="s">
        <v>7156</v>
      </c>
      <c r="O3553" s="547">
        <v>44893.333333333336</v>
      </c>
      <c r="P3553" s="547">
        <v>44893.333333333336</v>
      </c>
      <c r="Q3553" s="547">
        <v>45168.708333333336</v>
      </c>
      <c r="R3553" s="543" t="s">
        <v>2478</v>
      </c>
      <c r="S3553" s="543" t="s">
        <v>2478</v>
      </c>
    </row>
    <row r="3554" spans="1:19">
      <c r="A3554" s="540" t="s">
        <v>10370</v>
      </c>
      <c r="B3554" s="542">
        <v>107529</v>
      </c>
      <c r="C3554" s="542">
        <v>334477</v>
      </c>
      <c r="D3554" s="542" t="s">
        <v>10792</v>
      </c>
      <c r="E3554" s="542" t="s">
        <v>10792</v>
      </c>
      <c r="F3554" s="542" t="s">
        <v>10793</v>
      </c>
      <c r="G3554" s="540" t="s">
        <v>10794</v>
      </c>
      <c r="H3554" s="542" t="s">
        <v>2469</v>
      </c>
      <c r="I3554" s="542" t="s">
        <v>2469</v>
      </c>
      <c r="J3554" s="540" t="s">
        <v>2478</v>
      </c>
      <c r="K3554" s="540" t="s">
        <v>2478</v>
      </c>
      <c r="L3554" s="540" t="s">
        <v>7154</v>
      </c>
      <c r="M3554" s="540" t="s">
        <v>7155</v>
      </c>
      <c r="N3554" s="540" t="s">
        <v>7156</v>
      </c>
      <c r="O3554" s="546">
        <v>44909.333333333336</v>
      </c>
      <c r="P3554" s="546">
        <v>44909.333333333336</v>
      </c>
      <c r="Q3554" s="546">
        <v>45168.708333333336</v>
      </c>
      <c r="R3554" s="546">
        <v>45170</v>
      </c>
      <c r="S3554" s="540" t="s">
        <v>2478</v>
      </c>
    </row>
    <row r="3555" spans="1:19">
      <c r="A3555" s="543" t="s">
        <v>10370</v>
      </c>
      <c r="B3555" s="545">
        <v>108120</v>
      </c>
      <c r="C3555" s="545">
        <v>817961</v>
      </c>
      <c r="D3555" s="545" t="s">
        <v>10795</v>
      </c>
      <c r="E3555" s="545" t="s">
        <v>10795</v>
      </c>
      <c r="F3555" s="545" t="s">
        <v>10796</v>
      </c>
      <c r="G3555" s="543" t="s">
        <v>10797</v>
      </c>
      <c r="H3555" s="545" t="s">
        <v>2469</v>
      </c>
      <c r="I3555" s="545" t="s">
        <v>2469</v>
      </c>
      <c r="J3555" s="543" t="s">
        <v>2478</v>
      </c>
      <c r="K3555" s="543" t="s">
        <v>2478</v>
      </c>
      <c r="L3555" s="543" t="s">
        <v>7154</v>
      </c>
      <c r="M3555" s="543" t="s">
        <v>7155</v>
      </c>
      <c r="N3555" s="543" t="s">
        <v>7156</v>
      </c>
      <c r="O3555" s="547">
        <v>44378.333333333336</v>
      </c>
      <c r="P3555" s="547">
        <v>44378.333333333336</v>
      </c>
      <c r="Q3555" s="547">
        <v>45168.708333333336</v>
      </c>
      <c r="R3555" s="547">
        <v>45846</v>
      </c>
      <c r="S3555" s="543" t="s">
        <v>2478</v>
      </c>
    </row>
    <row r="3556" spans="1:19">
      <c r="A3556" s="540" t="s">
        <v>10370</v>
      </c>
      <c r="B3556" s="542">
        <v>108058</v>
      </c>
      <c r="C3556" s="551">
        <v>764707</v>
      </c>
      <c r="D3556" s="542" t="s">
        <v>10798</v>
      </c>
      <c r="E3556" s="542" t="s">
        <v>10798</v>
      </c>
      <c r="F3556" s="542" t="s">
        <v>10799</v>
      </c>
      <c r="G3556" s="540" t="s">
        <v>10800</v>
      </c>
      <c r="H3556" s="542" t="s">
        <v>2469</v>
      </c>
      <c r="I3556" s="542" t="s">
        <v>2469</v>
      </c>
      <c r="J3556" s="540" t="s">
        <v>2478</v>
      </c>
      <c r="K3556" s="540" t="s">
        <v>2478</v>
      </c>
      <c r="L3556" s="540" t="s">
        <v>7154</v>
      </c>
      <c r="M3556" s="540" t="s">
        <v>7155</v>
      </c>
      <c r="N3556" s="540" t="s">
        <v>7156</v>
      </c>
      <c r="O3556" s="546">
        <v>44351.333333333336</v>
      </c>
      <c r="P3556" s="546">
        <v>44351.333333333336</v>
      </c>
      <c r="Q3556" s="546">
        <v>45107.708333333336</v>
      </c>
      <c r="R3556" s="540" t="s">
        <v>2478</v>
      </c>
      <c r="S3556" s="540" t="s">
        <v>2478</v>
      </c>
    </row>
    <row r="3557" spans="1:19">
      <c r="A3557" s="543" t="s">
        <v>10370</v>
      </c>
      <c r="B3557" s="545">
        <v>108056</v>
      </c>
      <c r="C3557" s="552">
        <v>764705</v>
      </c>
      <c r="D3557" s="545" t="s">
        <v>10801</v>
      </c>
      <c r="E3557" s="545" t="s">
        <v>10801</v>
      </c>
      <c r="F3557" s="545" t="s">
        <v>10802</v>
      </c>
      <c r="G3557" s="543" t="s">
        <v>10803</v>
      </c>
      <c r="H3557" s="545" t="s">
        <v>2469</v>
      </c>
      <c r="I3557" s="545" t="s">
        <v>2469</v>
      </c>
      <c r="J3557" s="543" t="s">
        <v>2478</v>
      </c>
      <c r="K3557" s="543" t="s">
        <v>2478</v>
      </c>
      <c r="L3557" s="543" t="s">
        <v>7154</v>
      </c>
      <c r="M3557" s="543" t="s">
        <v>7155</v>
      </c>
      <c r="N3557" s="543" t="s">
        <v>7156</v>
      </c>
      <c r="O3557" s="547">
        <v>44378.333333333336</v>
      </c>
      <c r="P3557" s="547">
        <v>44378.333333333336</v>
      </c>
      <c r="Q3557" s="547">
        <v>45107.708333333336</v>
      </c>
      <c r="R3557" s="543" t="s">
        <v>2478</v>
      </c>
      <c r="S3557" s="543" t="s">
        <v>2478</v>
      </c>
    </row>
    <row r="3558" spans="1:19">
      <c r="A3558" s="540" t="s">
        <v>10370</v>
      </c>
      <c r="B3558" s="542">
        <v>107517</v>
      </c>
      <c r="C3558" s="542">
        <v>334308</v>
      </c>
      <c r="D3558" s="542" t="s">
        <v>10804</v>
      </c>
      <c r="E3558" s="542" t="s">
        <v>10804</v>
      </c>
      <c r="F3558" s="542" t="s">
        <v>10805</v>
      </c>
      <c r="G3558" s="540" t="s">
        <v>10806</v>
      </c>
      <c r="H3558" s="542" t="s">
        <v>2469</v>
      </c>
      <c r="I3558" s="542" t="s">
        <v>2469</v>
      </c>
      <c r="J3558" s="540" t="s">
        <v>2478</v>
      </c>
      <c r="K3558" s="540" t="s">
        <v>2478</v>
      </c>
      <c r="L3558" s="540" t="s">
        <v>7154</v>
      </c>
      <c r="M3558" s="540" t="s">
        <v>7155</v>
      </c>
      <c r="N3558" s="540" t="s">
        <v>7156</v>
      </c>
      <c r="O3558" s="546">
        <v>44897.333333333336</v>
      </c>
      <c r="P3558" s="546">
        <v>44897.333333333336</v>
      </c>
      <c r="Q3558" s="546">
        <v>45107.708333333336</v>
      </c>
      <c r="R3558" s="546">
        <v>45108</v>
      </c>
      <c r="S3558" s="540" t="s">
        <v>2478</v>
      </c>
    </row>
    <row r="3559" spans="1:19">
      <c r="A3559" s="543" t="s">
        <v>10370</v>
      </c>
      <c r="B3559" s="545">
        <v>108057</v>
      </c>
      <c r="C3559" s="552">
        <v>764706</v>
      </c>
      <c r="D3559" s="545" t="s">
        <v>10807</v>
      </c>
      <c r="E3559" s="545" t="s">
        <v>10807</v>
      </c>
      <c r="F3559" s="545" t="s">
        <v>10808</v>
      </c>
      <c r="G3559" s="543" t="s">
        <v>10809</v>
      </c>
      <c r="H3559" s="545" t="s">
        <v>2469</v>
      </c>
      <c r="I3559" s="545" t="s">
        <v>2469</v>
      </c>
      <c r="J3559" s="543" t="s">
        <v>2478</v>
      </c>
      <c r="K3559" s="543" t="s">
        <v>2478</v>
      </c>
      <c r="L3559" s="543" t="s">
        <v>7154</v>
      </c>
      <c r="M3559" s="543" t="s">
        <v>7155</v>
      </c>
      <c r="N3559" s="543" t="s">
        <v>7156</v>
      </c>
      <c r="O3559" s="547">
        <v>44897.333333333336</v>
      </c>
      <c r="P3559" s="547">
        <v>44897.333333333336</v>
      </c>
      <c r="Q3559" s="547">
        <v>45107.708333333336</v>
      </c>
      <c r="R3559" s="543" t="s">
        <v>2478</v>
      </c>
      <c r="S3559" s="543" t="s">
        <v>2478</v>
      </c>
    </row>
    <row r="3560" spans="1:19">
      <c r="A3560" s="540" t="s">
        <v>10370</v>
      </c>
      <c r="B3560" s="542">
        <v>107517</v>
      </c>
      <c r="C3560" s="542">
        <v>334308</v>
      </c>
      <c r="D3560" s="542" t="s">
        <v>10810</v>
      </c>
      <c r="E3560" s="542" t="s">
        <v>10810</v>
      </c>
      <c r="F3560" s="542" t="s">
        <v>10811</v>
      </c>
      <c r="G3560" s="540" t="s">
        <v>10812</v>
      </c>
      <c r="H3560" s="542" t="s">
        <v>2469</v>
      </c>
      <c r="I3560" s="542" t="s">
        <v>2469</v>
      </c>
      <c r="J3560" s="540" t="s">
        <v>2478</v>
      </c>
      <c r="K3560" s="540" t="s">
        <v>2478</v>
      </c>
      <c r="L3560" s="540" t="s">
        <v>7154</v>
      </c>
      <c r="M3560" s="540" t="s">
        <v>7155</v>
      </c>
      <c r="N3560" s="540" t="s">
        <v>7156</v>
      </c>
      <c r="O3560" s="546">
        <v>44897.333333333336</v>
      </c>
      <c r="P3560" s="546">
        <v>44897.333333333336</v>
      </c>
      <c r="Q3560" s="546">
        <v>45107.333333333336</v>
      </c>
      <c r="R3560" s="546">
        <v>45108</v>
      </c>
      <c r="S3560" s="540" t="s">
        <v>2478</v>
      </c>
    </row>
    <row r="3561" spans="1:19">
      <c r="A3561" s="543" t="s">
        <v>10370</v>
      </c>
      <c r="B3561" s="545">
        <v>107517</v>
      </c>
      <c r="C3561" s="545">
        <v>334308</v>
      </c>
      <c r="D3561" s="545" t="s">
        <v>10813</v>
      </c>
      <c r="E3561" s="545" t="s">
        <v>10813</v>
      </c>
      <c r="F3561" s="545" t="s">
        <v>10814</v>
      </c>
      <c r="G3561" s="543" t="s">
        <v>10815</v>
      </c>
      <c r="H3561" s="545" t="s">
        <v>2469</v>
      </c>
      <c r="I3561" s="545" t="s">
        <v>2469</v>
      </c>
      <c r="J3561" s="543" t="s">
        <v>2478</v>
      </c>
      <c r="K3561" s="543" t="s">
        <v>2478</v>
      </c>
      <c r="L3561" s="543" t="s">
        <v>7154</v>
      </c>
      <c r="M3561" s="543" t="s">
        <v>7155</v>
      </c>
      <c r="N3561" s="543" t="s">
        <v>7156</v>
      </c>
      <c r="O3561" s="547">
        <v>44897.333333333336</v>
      </c>
      <c r="P3561" s="547">
        <v>44897.333333333336</v>
      </c>
      <c r="Q3561" s="547">
        <v>45107.333333333336</v>
      </c>
      <c r="R3561" s="547">
        <v>45108</v>
      </c>
      <c r="S3561" s="543" t="s">
        <v>2478</v>
      </c>
    </row>
    <row r="3562" spans="1:19">
      <c r="A3562" s="540" t="s">
        <v>10370</v>
      </c>
      <c r="B3562" s="542">
        <v>107517</v>
      </c>
      <c r="C3562" s="542">
        <v>334308</v>
      </c>
      <c r="D3562" s="542" t="s">
        <v>10816</v>
      </c>
      <c r="E3562" s="542" t="s">
        <v>10816</v>
      </c>
      <c r="F3562" s="542" t="s">
        <v>10817</v>
      </c>
      <c r="G3562" s="540" t="s">
        <v>10818</v>
      </c>
      <c r="H3562" s="542" t="s">
        <v>2469</v>
      </c>
      <c r="I3562" s="542" t="s">
        <v>2469</v>
      </c>
      <c r="J3562" s="540" t="s">
        <v>2478</v>
      </c>
      <c r="K3562" s="540" t="s">
        <v>2478</v>
      </c>
      <c r="L3562" s="540" t="s">
        <v>7154</v>
      </c>
      <c r="M3562" s="540" t="s">
        <v>7155</v>
      </c>
      <c r="N3562" s="540" t="s">
        <v>7156</v>
      </c>
      <c r="O3562" s="546">
        <v>44897.333333333336</v>
      </c>
      <c r="P3562" s="546">
        <v>44897.333333333336</v>
      </c>
      <c r="Q3562" s="546">
        <v>45107.708333333336</v>
      </c>
      <c r="R3562" s="546">
        <v>45108</v>
      </c>
      <c r="S3562" s="540" t="s">
        <v>2478</v>
      </c>
    </row>
    <row r="3563" spans="1:19">
      <c r="A3563" s="543" t="s">
        <v>10370</v>
      </c>
      <c r="B3563" s="545">
        <v>107517</v>
      </c>
      <c r="C3563" s="545">
        <v>334308</v>
      </c>
      <c r="D3563" s="545" t="s">
        <v>10819</v>
      </c>
      <c r="E3563" s="545" t="s">
        <v>10819</v>
      </c>
      <c r="F3563" s="545" t="s">
        <v>10820</v>
      </c>
      <c r="G3563" s="543" t="s">
        <v>10821</v>
      </c>
      <c r="H3563" s="545" t="s">
        <v>2469</v>
      </c>
      <c r="I3563" s="545" t="s">
        <v>2469</v>
      </c>
      <c r="J3563" s="543" t="s">
        <v>2478</v>
      </c>
      <c r="K3563" s="543" t="s">
        <v>2478</v>
      </c>
      <c r="L3563" s="543" t="s">
        <v>7154</v>
      </c>
      <c r="M3563" s="543" t="s">
        <v>7155</v>
      </c>
      <c r="N3563" s="543" t="s">
        <v>7156</v>
      </c>
      <c r="O3563" s="547">
        <v>44897.333333333336</v>
      </c>
      <c r="P3563" s="547">
        <v>44897.333333333336</v>
      </c>
      <c r="Q3563" s="547">
        <v>45107.333333333336</v>
      </c>
      <c r="R3563" s="547">
        <v>45108</v>
      </c>
      <c r="S3563" s="543" t="s">
        <v>2478</v>
      </c>
    </row>
    <row r="3564" spans="1:19">
      <c r="A3564" s="540" t="s">
        <v>10370</v>
      </c>
      <c r="B3564" s="542">
        <v>107514</v>
      </c>
      <c r="C3564" s="542">
        <v>334285</v>
      </c>
      <c r="D3564" s="542" t="s">
        <v>10822</v>
      </c>
      <c r="E3564" s="542" t="s">
        <v>10822</v>
      </c>
      <c r="F3564" s="542" t="s">
        <v>10823</v>
      </c>
      <c r="G3564" s="540" t="s">
        <v>10824</v>
      </c>
      <c r="H3564" s="542" t="s">
        <v>2469</v>
      </c>
      <c r="I3564" s="542" t="s">
        <v>2469</v>
      </c>
      <c r="J3564" s="540" t="s">
        <v>2478</v>
      </c>
      <c r="K3564" s="540" t="s">
        <v>2478</v>
      </c>
      <c r="L3564" s="540" t="s">
        <v>7154</v>
      </c>
      <c r="M3564" s="540" t="s">
        <v>7155</v>
      </c>
      <c r="N3564" s="540" t="s">
        <v>7156</v>
      </c>
      <c r="O3564" s="546">
        <v>44398.333333333336</v>
      </c>
      <c r="P3564" s="546">
        <v>44398.333333333336</v>
      </c>
      <c r="Q3564" s="546">
        <v>45107.708333333336</v>
      </c>
      <c r="R3564" s="546">
        <v>45107</v>
      </c>
      <c r="S3564" s="540" t="s">
        <v>2478</v>
      </c>
    </row>
    <row r="3565" spans="1:19">
      <c r="A3565" s="543" t="s">
        <v>10370</v>
      </c>
      <c r="B3565" s="545">
        <v>107514</v>
      </c>
      <c r="C3565" s="545">
        <v>334285</v>
      </c>
      <c r="D3565" s="545" t="s">
        <v>10825</v>
      </c>
      <c r="E3565" s="545" t="s">
        <v>10825</v>
      </c>
      <c r="F3565" s="545" t="s">
        <v>10826</v>
      </c>
      <c r="G3565" s="543" t="s">
        <v>10827</v>
      </c>
      <c r="H3565" s="545" t="s">
        <v>2469</v>
      </c>
      <c r="I3565" s="545" t="s">
        <v>2469</v>
      </c>
      <c r="J3565" s="543" t="s">
        <v>2478</v>
      </c>
      <c r="K3565" s="543" t="s">
        <v>2478</v>
      </c>
      <c r="L3565" s="543" t="s">
        <v>7154</v>
      </c>
      <c r="M3565" s="543" t="s">
        <v>7155</v>
      </c>
      <c r="N3565" s="543" t="s">
        <v>7156</v>
      </c>
      <c r="O3565" s="547">
        <v>45197.333333333336</v>
      </c>
      <c r="P3565" s="547">
        <v>45197.333333333336</v>
      </c>
      <c r="Q3565" s="547">
        <v>45107.708333333336</v>
      </c>
      <c r="R3565" s="547">
        <v>45107</v>
      </c>
      <c r="S3565" s="543" t="s">
        <v>2478</v>
      </c>
    </row>
    <row r="3566" spans="1:19">
      <c r="A3566" s="540" t="s">
        <v>10370</v>
      </c>
      <c r="B3566" s="542">
        <v>107514</v>
      </c>
      <c r="C3566" s="542">
        <v>334285</v>
      </c>
      <c r="D3566" s="542" t="s">
        <v>10828</v>
      </c>
      <c r="E3566" s="542" t="s">
        <v>10828</v>
      </c>
      <c r="F3566" s="542" t="s">
        <v>10829</v>
      </c>
      <c r="G3566" s="540" t="s">
        <v>10830</v>
      </c>
      <c r="H3566" s="542" t="s">
        <v>2469</v>
      </c>
      <c r="I3566" s="542" t="s">
        <v>2469</v>
      </c>
      <c r="J3566" s="540" t="s">
        <v>2478</v>
      </c>
      <c r="K3566" s="540" t="s">
        <v>2478</v>
      </c>
      <c r="L3566" s="540" t="s">
        <v>7154</v>
      </c>
      <c r="M3566" s="540" t="s">
        <v>7155</v>
      </c>
      <c r="N3566" s="540" t="s">
        <v>7156</v>
      </c>
      <c r="O3566" s="540" t="s">
        <v>2478</v>
      </c>
      <c r="P3566" s="540" t="s">
        <v>2478</v>
      </c>
      <c r="Q3566" s="546">
        <v>45107.708333333336</v>
      </c>
      <c r="R3566" s="546">
        <v>45107</v>
      </c>
      <c r="S3566" s="540" t="s">
        <v>2478</v>
      </c>
    </row>
    <row r="3567" spans="1:19">
      <c r="A3567" s="543" t="s">
        <v>10370</v>
      </c>
      <c r="B3567" s="545">
        <v>108126</v>
      </c>
      <c r="C3567" s="550">
        <v>818056</v>
      </c>
      <c r="D3567" s="545" t="s">
        <v>10831</v>
      </c>
      <c r="E3567" s="545" t="s">
        <v>10831</v>
      </c>
      <c r="F3567" s="545" t="s">
        <v>10832</v>
      </c>
      <c r="G3567" s="543" t="s">
        <v>10833</v>
      </c>
      <c r="H3567" s="545" t="s">
        <v>2469</v>
      </c>
      <c r="I3567" s="545" t="s">
        <v>2469</v>
      </c>
      <c r="J3567" s="543" t="s">
        <v>2478</v>
      </c>
      <c r="K3567" s="543" t="s">
        <v>2478</v>
      </c>
      <c r="L3567" s="543" t="s">
        <v>7154</v>
      </c>
      <c r="M3567" s="543" t="s">
        <v>7155</v>
      </c>
      <c r="N3567" s="543" t="s">
        <v>7156</v>
      </c>
      <c r="O3567" s="547">
        <v>44904.333333333336</v>
      </c>
      <c r="P3567" s="547">
        <v>44904.333333333336</v>
      </c>
      <c r="Q3567" s="547">
        <v>45107.708333333336</v>
      </c>
      <c r="R3567" s="543" t="s">
        <v>2478</v>
      </c>
      <c r="S3567" s="543" t="s">
        <v>2478</v>
      </c>
    </row>
    <row r="3568" spans="1:19">
      <c r="A3568" s="540" t="s">
        <v>10370</v>
      </c>
      <c r="B3568" s="542">
        <v>107514</v>
      </c>
      <c r="C3568" s="542">
        <v>334285</v>
      </c>
      <c r="D3568" s="542" t="s">
        <v>10834</v>
      </c>
      <c r="E3568" s="542" t="s">
        <v>10834</v>
      </c>
      <c r="F3568" s="542" t="s">
        <v>10835</v>
      </c>
      <c r="G3568" s="540" t="s">
        <v>10836</v>
      </c>
      <c r="H3568" s="542" t="s">
        <v>2469</v>
      </c>
      <c r="I3568" s="542" t="s">
        <v>2469</v>
      </c>
      <c r="J3568" s="540" t="s">
        <v>2478</v>
      </c>
      <c r="K3568" s="540" t="s">
        <v>2478</v>
      </c>
      <c r="L3568" s="540" t="s">
        <v>7154</v>
      </c>
      <c r="M3568" s="540" t="s">
        <v>7155</v>
      </c>
      <c r="N3568" s="540" t="s">
        <v>7156</v>
      </c>
      <c r="O3568" s="546">
        <v>44903.333333333336</v>
      </c>
      <c r="P3568" s="546">
        <v>44903.333333333336</v>
      </c>
      <c r="Q3568" s="546">
        <v>45107.708333333336</v>
      </c>
      <c r="R3568" s="546">
        <v>45107</v>
      </c>
      <c r="S3568" s="540" t="s">
        <v>2478</v>
      </c>
    </row>
    <row r="3569" spans="1:19">
      <c r="A3569" s="543" t="s">
        <v>10370</v>
      </c>
      <c r="B3569" s="545">
        <v>108162</v>
      </c>
      <c r="C3569" s="545">
        <v>956782</v>
      </c>
      <c r="D3569" s="545" t="s">
        <v>10837</v>
      </c>
      <c r="E3569" s="545" t="s">
        <v>10837</v>
      </c>
      <c r="F3569" s="545" t="s">
        <v>10838</v>
      </c>
      <c r="G3569" s="543" t="s">
        <v>10839</v>
      </c>
      <c r="H3569" s="545" t="s">
        <v>2469</v>
      </c>
      <c r="I3569" s="545" t="s">
        <v>2469</v>
      </c>
      <c r="J3569" s="543" t="s">
        <v>2478</v>
      </c>
      <c r="K3569" s="543" t="s">
        <v>2478</v>
      </c>
      <c r="L3569" s="543" t="s">
        <v>7154</v>
      </c>
      <c r="M3569" s="543" t="s">
        <v>7155</v>
      </c>
      <c r="N3569" s="543" t="s">
        <v>7156</v>
      </c>
      <c r="O3569" s="547">
        <v>44903.333333333336</v>
      </c>
      <c r="P3569" s="547">
        <v>44903.333333333336</v>
      </c>
      <c r="Q3569" s="547">
        <v>45107.708333333336</v>
      </c>
      <c r="R3569" s="547">
        <v>45833</v>
      </c>
      <c r="S3569" s="543" t="s">
        <v>2478</v>
      </c>
    </row>
    <row r="3570" spans="1:19">
      <c r="A3570" s="540" t="s">
        <v>10370</v>
      </c>
      <c r="B3570" s="542">
        <v>107514</v>
      </c>
      <c r="C3570" s="542">
        <v>334285</v>
      </c>
      <c r="D3570" s="542" t="s">
        <v>10840</v>
      </c>
      <c r="E3570" s="542" t="s">
        <v>10840</v>
      </c>
      <c r="F3570" s="542" t="s">
        <v>10841</v>
      </c>
      <c r="G3570" s="540" t="s">
        <v>10842</v>
      </c>
      <c r="H3570" s="542" t="s">
        <v>2469</v>
      </c>
      <c r="I3570" s="542" t="s">
        <v>2469</v>
      </c>
      <c r="J3570" s="540" t="s">
        <v>2478</v>
      </c>
      <c r="K3570" s="540" t="s">
        <v>2478</v>
      </c>
      <c r="L3570" s="540" t="s">
        <v>7154</v>
      </c>
      <c r="M3570" s="540" t="s">
        <v>7155</v>
      </c>
      <c r="N3570" s="540" t="s">
        <v>7156</v>
      </c>
      <c r="O3570" s="546">
        <v>44903.333333333336</v>
      </c>
      <c r="P3570" s="546">
        <v>44903.333333333336</v>
      </c>
      <c r="Q3570" s="546">
        <v>45107.708333333336</v>
      </c>
      <c r="R3570" s="546">
        <v>45107</v>
      </c>
      <c r="S3570" s="540" t="s">
        <v>2478</v>
      </c>
    </row>
    <row r="3571" spans="1:19">
      <c r="A3571" s="543" t="s">
        <v>10370</v>
      </c>
      <c r="B3571" s="545">
        <v>107514</v>
      </c>
      <c r="C3571" s="545">
        <v>334285</v>
      </c>
      <c r="D3571" s="545" t="s">
        <v>10843</v>
      </c>
      <c r="E3571" s="545" t="s">
        <v>10843</v>
      </c>
      <c r="F3571" s="545" t="s">
        <v>10844</v>
      </c>
      <c r="G3571" s="543" t="s">
        <v>10845</v>
      </c>
      <c r="H3571" s="545" t="s">
        <v>2469</v>
      </c>
      <c r="I3571" s="545" t="s">
        <v>2469</v>
      </c>
      <c r="J3571" s="543" t="s">
        <v>2478</v>
      </c>
      <c r="K3571" s="543" t="s">
        <v>2478</v>
      </c>
      <c r="L3571" s="543" t="s">
        <v>7154</v>
      </c>
      <c r="M3571" s="543" t="s">
        <v>7155</v>
      </c>
      <c r="N3571" s="543" t="s">
        <v>7156</v>
      </c>
      <c r="O3571" s="547">
        <v>44603.333333333336</v>
      </c>
      <c r="P3571" s="547">
        <v>44603.333333333336</v>
      </c>
      <c r="Q3571" s="547">
        <v>45107.708333333336</v>
      </c>
      <c r="R3571" s="547">
        <v>45107</v>
      </c>
      <c r="S3571" s="543" t="s">
        <v>2478</v>
      </c>
    </row>
    <row r="3572" spans="1:19">
      <c r="A3572" s="540" t="s">
        <v>10370</v>
      </c>
      <c r="B3572" s="542">
        <v>107514</v>
      </c>
      <c r="C3572" s="542">
        <v>334285</v>
      </c>
      <c r="D3572" s="542" t="s">
        <v>10846</v>
      </c>
      <c r="E3572" s="542" t="s">
        <v>10846</v>
      </c>
      <c r="F3572" s="542" t="s">
        <v>10847</v>
      </c>
      <c r="G3572" s="540" t="s">
        <v>10848</v>
      </c>
      <c r="H3572" s="542" t="s">
        <v>2469</v>
      </c>
      <c r="I3572" s="542" t="s">
        <v>2469</v>
      </c>
      <c r="J3572" s="540" t="s">
        <v>2478</v>
      </c>
      <c r="K3572" s="540" t="s">
        <v>2478</v>
      </c>
      <c r="L3572" s="540" t="s">
        <v>7154</v>
      </c>
      <c r="M3572" s="540" t="s">
        <v>7155</v>
      </c>
      <c r="N3572" s="540" t="s">
        <v>7156</v>
      </c>
      <c r="O3572" s="546">
        <v>44903.333333333336</v>
      </c>
      <c r="P3572" s="546">
        <v>44903.333333333336</v>
      </c>
      <c r="Q3572" s="546">
        <v>45107.708333333336</v>
      </c>
      <c r="R3572" s="546">
        <v>45107</v>
      </c>
      <c r="S3572" s="540" t="s">
        <v>2478</v>
      </c>
    </row>
    <row r="3573" spans="1:19">
      <c r="A3573" s="543" t="s">
        <v>10370</v>
      </c>
      <c r="B3573" s="545">
        <v>107513</v>
      </c>
      <c r="C3573" s="545">
        <v>334191</v>
      </c>
      <c r="D3573" s="545" t="s">
        <v>10849</v>
      </c>
      <c r="E3573" s="545" t="s">
        <v>10849</v>
      </c>
      <c r="F3573" s="545" t="s">
        <v>10850</v>
      </c>
      <c r="G3573" s="543" t="s">
        <v>10851</v>
      </c>
      <c r="H3573" s="545" t="s">
        <v>2469</v>
      </c>
      <c r="I3573" s="545" t="s">
        <v>2469</v>
      </c>
      <c r="J3573" s="543" t="s">
        <v>2478</v>
      </c>
      <c r="K3573" s="543" t="s">
        <v>2478</v>
      </c>
      <c r="L3573" s="543" t="s">
        <v>7154</v>
      </c>
      <c r="M3573" s="543" t="s">
        <v>7155</v>
      </c>
      <c r="N3573" s="543" t="s">
        <v>7156</v>
      </c>
      <c r="O3573" s="547">
        <v>44803.333333333336</v>
      </c>
      <c r="P3573" s="547">
        <v>44803.333333333336</v>
      </c>
      <c r="Q3573" s="547">
        <v>45107.708333333336</v>
      </c>
      <c r="R3573" s="547">
        <v>45107</v>
      </c>
      <c r="S3573" s="543" t="s">
        <v>2478</v>
      </c>
    </row>
    <row r="3574" spans="1:19">
      <c r="A3574" s="540" t="s">
        <v>10370</v>
      </c>
      <c r="B3574" s="542">
        <v>108082</v>
      </c>
      <c r="C3574" s="542">
        <v>801166</v>
      </c>
      <c r="D3574" s="542" t="s">
        <v>10852</v>
      </c>
      <c r="E3574" s="542" t="s">
        <v>10852</v>
      </c>
      <c r="F3574" s="542" t="s">
        <v>10853</v>
      </c>
      <c r="G3574" s="540" t="s">
        <v>10854</v>
      </c>
      <c r="H3574" s="542" t="s">
        <v>2546</v>
      </c>
      <c r="I3574" s="542" t="s">
        <v>2546</v>
      </c>
      <c r="J3574" s="540" t="s">
        <v>2478</v>
      </c>
      <c r="K3574" s="540" t="s">
        <v>2478</v>
      </c>
      <c r="L3574" s="540" t="s">
        <v>2546</v>
      </c>
      <c r="M3574" s="540" t="s">
        <v>6209</v>
      </c>
      <c r="N3574" s="540" t="s">
        <v>2210</v>
      </c>
      <c r="O3574" s="546">
        <v>44803.333333333336</v>
      </c>
      <c r="P3574" s="546">
        <v>44803.333333333336</v>
      </c>
      <c r="Q3574" s="546">
        <v>45107.708333333336</v>
      </c>
      <c r="R3574" s="546">
        <v>45754</v>
      </c>
      <c r="S3574" s="546">
        <v>46030.678483796299</v>
      </c>
    </row>
    <row r="3575" spans="1:19">
      <c r="A3575" s="543" t="s">
        <v>10370</v>
      </c>
      <c r="B3575" s="545">
        <v>108164</v>
      </c>
      <c r="C3575" s="545">
        <v>958367</v>
      </c>
      <c r="D3575" s="545" t="s">
        <v>10855</v>
      </c>
      <c r="E3575" s="545" t="s">
        <v>10855</v>
      </c>
      <c r="F3575" s="545" t="s">
        <v>10856</v>
      </c>
      <c r="G3575" s="543" t="s">
        <v>10857</v>
      </c>
      <c r="H3575" s="545" t="s">
        <v>2469</v>
      </c>
      <c r="I3575" s="545" t="s">
        <v>2469</v>
      </c>
      <c r="J3575" s="543" t="s">
        <v>2478</v>
      </c>
      <c r="K3575" s="543" t="s">
        <v>2478</v>
      </c>
      <c r="L3575" s="543" t="s">
        <v>7154</v>
      </c>
      <c r="M3575" s="543" t="s">
        <v>7155</v>
      </c>
      <c r="N3575" s="543" t="s">
        <v>7156</v>
      </c>
      <c r="O3575" s="547">
        <v>44803.333333333336</v>
      </c>
      <c r="P3575" s="547">
        <v>44803.333333333336</v>
      </c>
      <c r="Q3575" s="547">
        <v>45107.708333333336</v>
      </c>
      <c r="R3575" s="547">
        <v>45853</v>
      </c>
      <c r="S3575" s="543" t="s">
        <v>2478</v>
      </c>
    </row>
    <row r="3576" spans="1:19">
      <c r="A3576" s="540" t="s">
        <v>10370</v>
      </c>
      <c r="B3576" s="542">
        <v>107513</v>
      </c>
      <c r="C3576" s="542">
        <v>334191</v>
      </c>
      <c r="D3576" s="542" t="s">
        <v>10858</v>
      </c>
      <c r="E3576" s="542" t="s">
        <v>10858</v>
      </c>
      <c r="F3576" s="542" t="s">
        <v>10859</v>
      </c>
      <c r="G3576" s="540" t="s">
        <v>10860</v>
      </c>
      <c r="H3576" s="542" t="s">
        <v>2469</v>
      </c>
      <c r="I3576" s="542" t="s">
        <v>2469</v>
      </c>
      <c r="J3576" s="540" t="s">
        <v>2478</v>
      </c>
      <c r="K3576" s="540" t="s">
        <v>2478</v>
      </c>
      <c r="L3576" s="540" t="s">
        <v>7154</v>
      </c>
      <c r="M3576" s="540" t="s">
        <v>7155</v>
      </c>
      <c r="N3576" s="540" t="s">
        <v>7156</v>
      </c>
      <c r="O3576" s="546">
        <v>44803.333333333336</v>
      </c>
      <c r="P3576" s="546">
        <v>44803.333333333336</v>
      </c>
      <c r="Q3576" s="546">
        <v>45107.708333333336</v>
      </c>
      <c r="R3576" s="546">
        <v>45107</v>
      </c>
      <c r="S3576" s="540" t="s">
        <v>2478</v>
      </c>
    </row>
    <row r="3577" spans="1:19">
      <c r="A3577" s="543" t="s">
        <v>10370</v>
      </c>
      <c r="B3577" s="545">
        <v>107513</v>
      </c>
      <c r="C3577" s="545">
        <v>334191</v>
      </c>
      <c r="D3577" s="545" t="s">
        <v>10861</v>
      </c>
      <c r="E3577" s="545" t="s">
        <v>10861</v>
      </c>
      <c r="F3577" s="545" t="s">
        <v>10862</v>
      </c>
      <c r="G3577" s="543" t="s">
        <v>10863</v>
      </c>
      <c r="H3577" s="545" t="s">
        <v>2469</v>
      </c>
      <c r="I3577" s="545" t="s">
        <v>2469</v>
      </c>
      <c r="J3577" s="543" t="s">
        <v>2478</v>
      </c>
      <c r="K3577" s="543" t="s">
        <v>2478</v>
      </c>
      <c r="L3577" s="543" t="s">
        <v>7154</v>
      </c>
      <c r="M3577" s="543" t="s">
        <v>7155</v>
      </c>
      <c r="N3577" s="543" t="s">
        <v>7156</v>
      </c>
      <c r="O3577" s="547">
        <v>44803.333333333336</v>
      </c>
      <c r="P3577" s="547">
        <v>44803.333333333336</v>
      </c>
      <c r="Q3577" s="547">
        <v>45107.708333333336</v>
      </c>
      <c r="R3577" s="547">
        <v>45107</v>
      </c>
      <c r="S3577" s="543" t="s">
        <v>2478</v>
      </c>
    </row>
    <row r="3578" spans="1:19">
      <c r="A3578" s="540" t="s">
        <v>10370</v>
      </c>
      <c r="B3578" s="542">
        <v>107513</v>
      </c>
      <c r="C3578" s="542">
        <v>334191</v>
      </c>
      <c r="D3578" s="542" t="s">
        <v>10864</v>
      </c>
      <c r="E3578" s="542" t="s">
        <v>10864</v>
      </c>
      <c r="F3578" s="542" t="s">
        <v>10865</v>
      </c>
      <c r="G3578" s="540" t="s">
        <v>10866</v>
      </c>
      <c r="H3578" s="542" t="s">
        <v>2469</v>
      </c>
      <c r="I3578" s="542" t="s">
        <v>2469</v>
      </c>
      <c r="J3578" s="540" t="s">
        <v>2478</v>
      </c>
      <c r="K3578" s="540" t="s">
        <v>2478</v>
      </c>
      <c r="L3578" s="540" t="s">
        <v>7154</v>
      </c>
      <c r="M3578" s="540" t="s">
        <v>7155</v>
      </c>
      <c r="N3578" s="540" t="s">
        <v>7156</v>
      </c>
      <c r="O3578" s="546">
        <v>44803.333333333336</v>
      </c>
      <c r="P3578" s="546">
        <v>44803.333333333336</v>
      </c>
      <c r="Q3578" s="546">
        <v>45107.708333333336</v>
      </c>
      <c r="R3578" s="546">
        <v>45107</v>
      </c>
      <c r="S3578" s="540" t="s">
        <v>2478</v>
      </c>
    </row>
    <row r="3579" spans="1:19">
      <c r="A3579" s="543" t="s">
        <v>10370</v>
      </c>
      <c r="B3579" s="545">
        <v>107513</v>
      </c>
      <c r="C3579" s="545">
        <v>334191</v>
      </c>
      <c r="D3579" s="545" t="s">
        <v>10867</v>
      </c>
      <c r="E3579" s="545" t="s">
        <v>10867</v>
      </c>
      <c r="F3579" s="545" t="s">
        <v>10868</v>
      </c>
      <c r="G3579" s="543" t="s">
        <v>10869</v>
      </c>
      <c r="H3579" s="545" t="s">
        <v>2469</v>
      </c>
      <c r="I3579" s="545" t="s">
        <v>2469</v>
      </c>
      <c r="J3579" s="543" t="s">
        <v>2478</v>
      </c>
      <c r="K3579" s="543" t="s">
        <v>2478</v>
      </c>
      <c r="L3579" s="543" t="s">
        <v>7154</v>
      </c>
      <c r="M3579" s="543" t="s">
        <v>7155</v>
      </c>
      <c r="N3579" s="543" t="s">
        <v>7156</v>
      </c>
      <c r="O3579" s="547">
        <v>44803.333333333336</v>
      </c>
      <c r="P3579" s="547">
        <v>44803.333333333336</v>
      </c>
      <c r="Q3579" s="547">
        <v>45107.708333333336</v>
      </c>
      <c r="R3579" s="547">
        <v>45107</v>
      </c>
      <c r="S3579" s="543" t="s">
        <v>2478</v>
      </c>
    </row>
    <row r="3580" spans="1:19">
      <c r="A3580" s="540" t="s">
        <v>10370</v>
      </c>
      <c r="B3580" s="542">
        <v>107513</v>
      </c>
      <c r="C3580" s="542">
        <v>334191</v>
      </c>
      <c r="D3580" s="542" t="s">
        <v>10870</v>
      </c>
      <c r="E3580" s="542" t="s">
        <v>10870</v>
      </c>
      <c r="F3580" s="542" t="s">
        <v>10871</v>
      </c>
      <c r="G3580" s="540" t="s">
        <v>10872</v>
      </c>
      <c r="H3580" s="542" t="s">
        <v>2469</v>
      </c>
      <c r="I3580" s="542" t="s">
        <v>2469</v>
      </c>
      <c r="J3580" s="540" t="s">
        <v>2478</v>
      </c>
      <c r="K3580" s="540" t="s">
        <v>2478</v>
      </c>
      <c r="L3580" s="540" t="s">
        <v>7154</v>
      </c>
      <c r="M3580" s="540" t="s">
        <v>7155</v>
      </c>
      <c r="N3580" s="540" t="s">
        <v>7156</v>
      </c>
      <c r="O3580" s="546">
        <v>44803.333333333336</v>
      </c>
      <c r="P3580" s="546">
        <v>44803.333333333336</v>
      </c>
      <c r="Q3580" s="546">
        <v>45107.708333333336</v>
      </c>
      <c r="R3580" s="546">
        <v>45107</v>
      </c>
      <c r="S3580" s="540" t="s">
        <v>2478</v>
      </c>
    </row>
    <row r="3581" spans="1:19">
      <c r="A3581" s="543" t="s">
        <v>10370</v>
      </c>
      <c r="B3581" s="545">
        <v>107909</v>
      </c>
      <c r="C3581" s="545">
        <v>730586</v>
      </c>
      <c r="D3581" s="545" t="s">
        <v>10873</v>
      </c>
      <c r="E3581" s="545" t="s">
        <v>10873</v>
      </c>
      <c r="F3581" s="545" t="s">
        <v>10874</v>
      </c>
      <c r="G3581" s="543" t="s">
        <v>10875</v>
      </c>
      <c r="H3581" s="545" t="s">
        <v>2469</v>
      </c>
      <c r="I3581" s="545" t="s">
        <v>2469</v>
      </c>
      <c r="J3581" s="543" t="s">
        <v>2478</v>
      </c>
      <c r="K3581" s="543" t="s">
        <v>2478</v>
      </c>
      <c r="L3581" s="543" t="s">
        <v>7154</v>
      </c>
      <c r="M3581" s="543" t="s">
        <v>7155</v>
      </c>
      <c r="N3581" s="543" t="s">
        <v>7156</v>
      </c>
      <c r="O3581" s="547">
        <v>44858.333333333336</v>
      </c>
      <c r="P3581" s="547">
        <v>44858.333333333336</v>
      </c>
      <c r="Q3581" s="547">
        <v>45198.708333333336</v>
      </c>
      <c r="R3581" s="547">
        <v>45198</v>
      </c>
      <c r="S3581" s="543" t="s">
        <v>2478</v>
      </c>
    </row>
    <row r="3582" spans="1:19">
      <c r="A3582" s="540" t="s">
        <v>10370</v>
      </c>
      <c r="B3582" s="542">
        <v>107909</v>
      </c>
      <c r="C3582" s="542">
        <v>730586</v>
      </c>
      <c r="D3582" s="542" t="s">
        <v>10876</v>
      </c>
      <c r="E3582" s="542" t="s">
        <v>10876</v>
      </c>
      <c r="F3582" s="542" t="s">
        <v>10877</v>
      </c>
      <c r="G3582" s="540" t="s">
        <v>10878</v>
      </c>
      <c r="H3582" s="542" t="s">
        <v>2469</v>
      </c>
      <c r="I3582" s="542" t="s">
        <v>2469</v>
      </c>
      <c r="J3582" s="540" t="s">
        <v>2478</v>
      </c>
      <c r="K3582" s="540" t="s">
        <v>2478</v>
      </c>
      <c r="L3582" s="540" t="s">
        <v>7154</v>
      </c>
      <c r="M3582" s="540" t="s">
        <v>7155</v>
      </c>
      <c r="N3582" s="540" t="s">
        <v>7156</v>
      </c>
      <c r="O3582" s="546">
        <v>44858.333333333336</v>
      </c>
      <c r="P3582" s="546">
        <v>44858.333333333336</v>
      </c>
      <c r="Q3582" s="546">
        <v>45198.708333333336</v>
      </c>
      <c r="R3582" s="546">
        <v>45198</v>
      </c>
      <c r="S3582" s="540" t="s">
        <v>2478</v>
      </c>
    </row>
    <row r="3583" spans="1:19">
      <c r="A3583" s="543" t="s">
        <v>10370</v>
      </c>
      <c r="B3583" s="545">
        <v>107909</v>
      </c>
      <c r="C3583" s="545">
        <v>730586</v>
      </c>
      <c r="D3583" s="545" t="s">
        <v>10879</v>
      </c>
      <c r="E3583" s="545" t="s">
        <v>10879</v>
      </c>
      <c r="F3583" s="545" t="s">
        <v>10880</v>
      </c>
      <c r="G3583" s="543" t="s">
        <v>10881</v>
      </c>
      <c r="H3583" s="545" t="s">
        <v>2469</v>
      </c>
      <c r="I3583" s="545" t="s">
        <v>2469</v>
      </c>
      <c r="J3583" s="543" t="s">
        <v>2478</v>
      </c>
      <c r="K3583" s="543" t="s">
        <v>2478</v>
      </c>
      <c r="L3583" s="543" t="s">
        <v>7154</v>
      </c>
      <c r="M3583" s="543" t="s">
        <v>7155</v>
      </c>
      <c r="N3583" s="543" t="s">
        <v>7156</v>
      </c>
      <c r="O3583" s="547">
        <v>44858.333333333336</v>
      </c>
      <c r="P3583" s="547">
        <v>44858.333333333336</v>
      </c>
      <c r="Q3583" s="547">
        <v>45198.708333333336</v>
      </c>
      <c r="R3583" s="547">
        <v>45198</v>
      </c>
      <c r="S3583" s="543" t="s">
        <v>2478</v>
      </c>
    </row>
    <row r="3584" spans="1:19">
      <c r="A3584" s="540" t="s">
        <v>10370</v>
      </c>
      <c r="B3584" s="542">
        <v>107909</v>
      </c>
      <c r="C3584" s="542">
        <v>730586</v>
      </c>
      <c r="D3584" s="542" t="s">
        <v>10882</v>
      </c>
      <c r="E3584" s="542" t="s">
        <v>10882</v>
      </c>
      <c r="F3584" s="542" t="s">
        <v>10883</v>
      </c>
      <c r="G3584" s="540" t="s">
        <v>10884</v>
      </c>
      <c r="H3584" s="542" t="s">
        <v>2469</v>
      </c>
      <c r="I3584" s="542" t="s">
        <v>2469</v>
      </c>
      <c r="J3584" s="540" t="s">
        <v>2478</v>
      </c>
      <c r="K3584" s="540" t="s">
        <v>2478</v>
      </c>
      <c r="L3584" s="540" t="s">
        <v>7154</v>
      </c>
      <c r="M3584" s="540" t="s">
        <v>7155</v>
      </c>
      <c r="N3584" s="540" t="s">
        <v>7156</v>
      </c>
      <c r="O3584" s="546">
        <v>44858.333333333336</v>
      </c>
      <c r="P3584" s="546">
        <v>44858.333333333336</v>
      </c>
      <c r="Q3584" s="546">
        <v>45198.708333333336</v>
      </c>
      <c r="R3584" s="546">
        <v>45198</v>
      </c>
      <c r="S3584" s="540" t="s">
        <v>2478</v>
      </c>
    </row>
    <row r="3585" spans="1:19">
      <c r="A3585" s="543" t="s">
        <v>10370</v>
      </c>
      <c r="B3585" s="545">
        <v>107909</v>
      </c>
      <c r="C3585" s="545">
        <v>730586</v>
      </c>
      <c r="D3585" s="545" t="s">
        <v>10885</v>
      </c>
      <c r="E3585" s="545" t="s">
        <v>10885</v>
      </c>
      <c r="F3585" s="545" t="s">
        <v>10886</v>
      </c>
      <c r="G3585" s="543" t="s">
        <v>10887</v>
      </c>
      <c r="H3585" s="545" t="s">
        <v>2469</v>
      </c>
      <c r="I3585" s="545" t="s">
        <v>2469</v>
      </c>
      <c r="J3585" s="543" t="s">
        <v>2478</v>
      </c>
      <c r="K3585" s="543" t="s">
        <v>2478</v>
      </c>
      <c r="L3585" s="543" t="s">
        <v>7154</v>
      </c>
      <c r="M3585" s="543" t="s">
        <v>7155</v>
      </c>
      <c r="N3585" s="543" t="s">
        <v>7156</v>
      </c>
      <c r="O3585" s="547">
        <v>44858.333333333336</v>
      </c>
      <c r="P3585" s="547">
        <v>44858.333333333336</v>
      </c>
      <c r="Q3585" s="547">
        <v>45198.708333333336</v>
      </c>
      <c r="R3585" s="547">
        <v>45198</v>
      </c>
      <c r="S3585" s="543" t="s">
        <v>2478</v>
      </c>
    </row>
    <row r="3586" spans="1:19">
      <c r="A3586" s="540" t="s">
        <v>10370</v>
      </c>
      <c r="B3586" s="542">
        <v>107909</v>
      </c>
      <c r="C3586" s="542">
        <v>730586</v>
      </c>
      <c r="D3586" s="542" t="s">
        <v>10888</v>
      </c>
      <c r="E3586" s="542" t="s">
        <v>10888</v>
      </c>
      <c r="F3586" s="542" t="s">
        <v>10889</v>
      </c>
      <c r="G3586" s="540" t="s">
        <v>10890</v>
      </c>
      <c r="H3586" s="542" t="s">
        <v>2469</v>
      </c>
      <c r="I3586" s="542" t="s">
        <v>2469</v>
      </c>
      <c r="J3586" s="540" t="s">
        <v>2478</v>
      </c>
      <c r="K3586" s="540" t="s">
        <v>2478</v>
      </c>
      <c r="L3586" s="540" t="s">
        <v>7154</v>
      </c>
      <c r="M3586" s="540" t="s">
        <v>7155</v>
      </c>
      <c r="N3586" s="540" t="s">
        <v>7156</v>
      </c>
      <c r="O3586" s="546">
        <v>44858.333333333336</v>
      </c>
      <c r="P3586" s="546">
        <v>44858.333333333336</v>
      </c>
      <c r="Q3586" s="546">
        <v>45198.708333333336</v>
      </c>
      <c r="R3586" s="546">
        <v>45198</v>
      </c>
      <c r="S3586" s="540" t="s">
        <v>2478</v>
      </c>
    </row>
    <row r="3587" spans="1:19">
      <c r="A3587" s="543" t="s">
        <v>10370</v>
      </c>
      <c r="B3587" s="545">
        <v>108059</v>
      </c>
      <c r="C3587" s="552">
        <v>764708</v>
      </c>
      <c r="D3587" s="545" t="s">
        <v>10891</v>
      </c>
      <c r="E3587" s="545" t="s">
        <v>10891</v>
      </c>
      <c r="F3587" s="545" t="s">
        <v>10892</v>
      </c>
      <c r="G3587" s="543" t="s">
        <v>10893</v>
      </c>
      <c r="H3587" s="545" t="s">
        <v>2469</v>
      </c>
      <c r="I3587" s="545" t="s">
        <v>2469</v>
      </c>
      <c r="J3587" s="543" t="s">
        <v>2478</v>
      </c>
      <c r="K3587" s="543" t="s">
        <v>2478</v>
      </c>
      <c r="L3587" s="543" t="s">
        <v>7154</v>
      </c>
      <c r="M3587" s="543" t="s">
        <v>7155</v>
      </c>
      <c r="N3587" s="543" t="s">
        <v>7156</v>
      </c>
      <c r="O3587" s="547">
        <v>44858.333333333336</v>
      </c>
      <c r="P3587" s="547">
        <v>44858.333333333336</v>
      </c>
      <c r="Q3587" s="547">
        <v>45198.708333333336</v>
      </c>
      <c r="R3587" s="543" t="s">
        <v>2478</v>
      </c>
      <c r="S3587" s="543" t="s">
        <v>2478</v>
      </c>
    </row>
    <row r="3588" spans="1:19">
      <c r="A3588" s="540" t="s">
        <v>10370</v>
      </c>
      <c r="B3588" s="542">
        <v>107912</v>
      </c>
      <c r="C3588" s="542">
        <v>730824</v>
      </c>
      <c r="D3588" s="542" t="s">
        <v>10894</v>
      </c>
      <c r="E3588" s="542" t="s">
        <v>10894</v>
      </c>
      <c r="F3588" s="542" t="s">
        <v>10895</v>
      </c>
      <c r="G3588" s="540" t="s">
        <v>10896</v>
      </c>
      <c r="H3588" s="542" t="s">
        <v>2469</v>
      </c>
      <c r="I3588" s="542" t="s">
        <v>2469</v>
      </c>
      <c r="J3588" s="540" t="s">
        <v>2478</v>
      </c>
      <c r="K3588" s="540" t="s">
        <v>2478</v>
      </c>
      <c r="L3588" s="540" t="s">
        <v>7154</v>
      </c>
      <c r="M3588" s="540" t="s">
        <v>7155</v>
      </c>
      <c r="N3588" s="540" t="s">
        <v>7156</v>
      </c>
      <c r="O3588" s="546">
        <v>44900.333333333336</v>
      </c>
      <c r="P3588" s="546">
        <v>44900.333333333336</v>
      </c>
      <c r="Q3588" s="546">
        <v>45260.333333333336</v>
      </c>
      <c r="R3588" s="546">
        <v>45260</v>
      </c>
      <c r="S3588" s="540" t="s">
        <v>2478</v>
      </c>
    </row>
    <row r="3589" spans="1:19">
      <c r="A3589" s="543" t="s">
        <v>10370</v>
      </c>
      <c r="B3589" s="545">
        <v>107912</v>
      </c>
      <c r="C3589" s="545">
        <v>730824</v>
      </c>
      <c r="D3589" s="545" t="s">
        <v>10897</v>
      </c>
      <c r="E3589" s="545" t="s">
        <v>10897</v>
      </c>
      <c r="F3589" s="545" t="s">
        <v>10898</v>
      </c>
      <c r="G3589" s="543" t="s">
        <v>10899</v>
      </c>
      <c r="H3589" s="545" t="s">
        <v>2469</v>
      </c>
      <c r="I3589" s="545" t="s">
        <v>2469</v>
      </c>
      <c r="J3589" s="543" t="s">
        <v>2478</v>
      </c>
      <c r="K3589" s="543" t="s">
        <v>2478</v>
      </c>
      <c r="L3589" s="543" t="s">
        <v>7154</v>
      </c>
      <c r="M3589" s="543" t="s">
        <v>7155</v>
      </c>
      <c r="N3589" s="543" t="s">
        <v>7156</v>
      </c>
      <c r="O3589" s="547">
        <v>44610.708333333336</v>
      </c>
      <c r="P3589" s="547">
        <v>44610.708333333336</v>
      </c>
      <c r="Q3589" s="547">
        <v>47074.708333333336</v>
      </c>
      <c r="R3589" s="547">
        <v>45260</v>
      </c>
      <c r="S3589" s="543" t="s">
        <v>2478</v>
      </c>
    </row>
    <row r="3590" spans="1:19">
      <c r="A3590" s="540" t="s">
        <v>10370</v>
      </c>
      <c r="B3590" s="542">
        <v>107912</v>
      </c>
      <c r="C3590" s="542">
        <v>730824</v>
      </c>
      <c r="D3590" s="542" t="s">
        <v>10900</v>
      </c>
      <c r="E3590" s="542" t="s">
        <v>10900</v>
      </c>
      <c r="F3590" s="542" t="s">
        <v>10901</v>
      </c>
      <c r="G3590" s="540" t="s">
        <v>10902</v>
      </c>
      <c r="H3590" s="542" t="s">
        <v>2469</v>
      </c>
      <c r="I3590" s="542" t="s">
        <v>2469</v>
      </c>
      <c r="J3590" s="540" t="s">
        <v>2478</v>
      </c>
      <c r="K3590" s="540" t="s">
        <v>2478</v>
      </c>
      <c r="L3590" s="540" t="s">
        <v>7154</v>
      </c>
      <c r="M3590" s="540" t="s">
        <v>7155</v>
      </c>
      <c r="N3590" s="540" t="s">
        <v>7156</v>
      </c>
      <c r="O3590" s="546">
        <v>44900.333333333336</v>
      </c>
      <c r="P3590" s="546">
        <v>44900.333333333336</v>
      </c>
      <c r="Q3590" s="546">
        <v>45271.708333333336</v>
      </c>
      <c r="R3590" s="546">
        <v>45260</v>
      </c>
      <c r="S3590" s="540" t="s">
        <v>2478</v>
      </c>
    </row>
    <row r="3591" spans="1:19">
      <c r="A3591" s="543" t="s">
        <v>10370</v>
      </c>
      <c r="B3591" s="545">
        <v>107912</v>
      </c>
      <c r="C3591" s="545">
        <v>730824</v>
      </c>
      <c r="D3591" s="545" t="s">
        <v>10903</v>
      </c>
      <c r="E3591" s="545" t="s">
        <v>10903</v>
      </c>
      <c r="F3591" s="545" t="s">
        <v>10904</v>
      </c>
      <c r="G3591" s="543" t="s">
        <v>10905</v>
      </c>
      <c r="H3591" s="545" t="s">
        <v>2469</v>
      </c>
      <c r="I3591" s="545" t="s">
        <v>2469</v>
      </c>
      <c r="J3591" s="543" t="s">
        <v>2478</v>
      </c>
      <c r="K3591" s="543" t="s">
        <v>2478</v>
      </c>
      <c r="L3591" s="543" t="s">
        <v>7154</v>
      </c>
      <c r="M3591" s="543" t="s">
        <v>7155</v>
      </c>
      <c r="N3591" s="543" t="s">
        <v>7156</v>
      </c>
      <c r="O3591" s="547">
        <v>44900.333333333336</v>
      </c>
      <c r="P3591" s="547">
        <v>44900.333333333336</v>
      </c>
      <c r="Q3591" s="547">
        <v>45448.708333333336</v>
      </c>
      <c r="R3591" s="547">
        <v>45260</v>
      </c>
      <c r="S3591" s="543" t="s">
        <v>2478</v>
      </c>
    </row>
    <row r="3592" spans="1:19">
      <c r="A3592" s="540" t="s">
        <v>10370</v>
      </c>
      <c r="B3592" s="542">
        <v>107912</v>
      </c>
      <c r="C3592" s="542">
        <v>730824</v>
      </c>
      <c r="D3592" s="542" t="s">
        <v>10906</v>
      </c>
      <c r="E3592" s="542" t="s">
        <v>10906</v>
      </c>
      <c r="F3592" s="542" t="s">
        <v>10907</v>
      </c>
      <c r="G3592" s="540" t="s">
        <v>10908</v>
      </c>
      <c r="H3592" s="542" t="s">
        <v>2469</v>
      </c>
      <c r="I3592" s="542" t="s">
        <v>2469</v>
      </c>
      <c r="J3592" s="540" t="s">
        <v>2478</v>
      </c>
      <c r="K3592" s="540" t="s">
        <v>2478</v>
      </c>
      <c r="L3592" s="540" t="s">
        <v>7154</v>
      </c>
      <c r="M3592" s="540" t="s">
        <v>7155</v>
      </c>
      <c r="N3592" s="540" t="s">
        <v>7156</v>
      </c>
      <c r="O3592" s="546">
        <v>44900.333333333336</v>
      </c>
      <c r="P3592" s="546">
        <v>44900.333333333336</v>
      </c>
      <c r="Q3592" s="546">
        <v>45447.708333333336</v>
      </c>
      <c r="R3592" s="546">
        <v>45260</v>
      </c>
      <c r="S3592" s="540" t="s">
        <v>2478</v>
      </c>
    </row>
    <row r="3593" spans="1:19">
      <c r="A3593" s="543" t="s">
        <v>10370</v>
      </c>
      <c r="B3593" s="545">
        <v>107912</v>
      </c>
      <c r="C3593" s="545">
        <v>730824</v>
      </c>
      <c r="D3593" s="545" t="s">
        <v>10909</v>
      </c>
      <c r="E3593" s="545" t="s">
        <v>10909</v>
      </c>
      <c r="F3593" s="545" t="s">
        <v>10910</v>
      </c>
      <c r="G3593" s="543" t="s">
        <v>10911</v>
      </c>
      <c r="H3593" s="545" t="s">
        <v>2469</v>
      </c>
      <c r="I3593" s="545" t="s">
        <v>2469</v>
      </c>
      <c r="J3593" s="543" t="s">
        <v>2478</v>
      </c>
      <c r="K3593" s="543" t="s">
        <v>2478</v>
      </c>
      <c r="L3593" s="543" t="s">
        <v>7154</v>
      </c>
      <c r="M3593" s="543" t="s">
        <v>7155</v>
      </c>
      <c r="N3593" s="543" t="s">
        <v>7156</v>
      </c>
      <c r="O3593" s="547">
        <v>44610.333333333336</v>
      </c>
      <c r="P3593" s="547">
        <v>44610.333333333336</v>
      </c>
      <c r="Q3593" s="547">
        <v>46265.708333333336</v>
      </c>
      <c r="R3593" s="547">
        <v>45260</v>
      </c>
      <c r="S3593" s="543" t="s">
        <v>2478</v>
      </c>
    </row>
    <row r="3594" spans="1:19">
      <c r="A3594" s="540" t="s">
        <v>10370</v>
      </c>
      <c r="B3594" s="542">
        <v>108084</v>
      </c>
      <c r="C3594" s="542">
        <v>801197</v>
      </c>
      <c r="D3594" s="542" t="s">
        <v>10912</v>
      </c>
      <c r="E3594" s="542" t="s">
        <v>10912</v>
      </c>
      <c r="F3594" s="542" t="s">
        <v>10913</v>
      </c>
      <c r="G3594" s="540" t="s">
        <v>10914</v>
      </c>
      <c r="H3594" s="542" t="s">
        <v>2469</v>
      </c>
      <c r="I3594" s="542" t="s">
        <v>2469</v>
      </c>
      <c r="J3594" s="540" t="s">
        <v>2478</v>
      </c>
      <c r="K3594" s="540" t="s">
        <v>2478</v>
      </c>
      <c r="L3594" s="540" t="s">
        <v>7154</v>
      </c>
      <c r="M3594" s="540" t="s">
        <v>7155</v>
      </c>
      <c r="N3594" s="540" t="s">
        <v>7156</v>
      </c>
      <c r="O3594" s="546">
        <v>44981.333333333336</v>
      </c>
      <c r="P3594" s="546">
        <v>44981.333333333336</v>
      </c>
      <c r="Q3594" s="546">
        <v>45198.333333333336</v>
      </c>
      <c r="R3594" s="540" t="s">
        <v>2478</v>
      </c>
      <c r="S3594" s="540" t="s">
        <v>2478</v>
      </c>
    </row>
    <row r="3595" spans="1:19">
      <c r="A3595" s="543" t="s">
        <v>10370</v>
      </c>
      <c r="B3595" s="545">
        <v>107523</v>
      </c>
      <c r="C3595" s="545">
        <v>334471</v>
      </c>
      <c r="D3595" s="545" t="s">
        <v>10915</v>
      </c>
      <c r="E3595" s="545" t="s">
        <v>10915</v>
      </c>
      <c r="F3595" s="545" t="s">
        <v>10916</v>
      </c>
      <c r="G3595" s="543" t="s">
        <v>10917</v>
      </c>
      <c r="H3595" s="545" t="s">
        <v>2469</v>
      </c>
      <c r="I3595" s="545" t="s">
        <v>2469</v>
      </c>
      <c r="J3595" s="543" t="s">
        <v>2478</v>
      </c>
      <c r="K3595" s="543" t="s">
        <v>2478</v>
      </c>
      <c r="L3595" s="543" t="s">
        <v>7154</v>
      </c>
      <c r="M3595" s="543" t="s">
        <v>7155</v>
      </c>
      <c r="N3595" s="543" t="s">
        <v>7156</v>
      </c>
      <c r="O3595" s="547">
        <v>44981.333333333336</v>
      </c>
      <c r="P3595" s="547">
        <v>44981.333333333336</v>
      </c>
      <c r="Q3595" s="547">
        <v>45198.333333333336</v>
      </c>
      <c r="R3595" s="547">
        <v>45198</v>
      </c>
      <c r="S3595" s="543" t="s">
        <v>2478</v>
      </c>
    </row>
    <row r="3596" spans="1:19">
      <c r="A3596" s="540" t="s">
        <v>10370</v>
      </c>
      <c r="B3596" s="542">
        <v>108067</v>
      </c>
      <c r="C3596" s="542">
        <v>767381</v>
      </c>
      <c r="D3596" s="542" t="s">
        <v>10918</v>
      </c>
      <c r="E3596" s="542" t="s">
        <v>10918</v>
      </c>
      <c r="F3596" s="542" t="s">
        <v>10919</v>
      </c>
      <c r="G3596" s="540" t="s">
        <v>10920</v>
      </c>
      <c r="H3596" s="542" t="s">
        <v>2469</v>
      </c>
      <c r="I3596" s="542" t="s">
        <v>2469</v>
      </c>
      <c r="J3596" s="540" t="s">
        <v>2478</v>
      </c>
      <c r="K3596" s="540" t="s">
        <v>2478</v>
      </c>
      <c r="L3596" s="540" t="s">
        <v>7154</v>
      </c>
      <c r="M3596" s="540" t="s">
        <v>7155</v>
      </c>
      <c r="N3596" s="540" t="s">
        <v>7156</v>
      </c>
      <c r="O3596" s="546">
        <v>44981.333333333336</v>
      </c>
      <c r="P3596" s="546">
        <v>44981.333333333336</v>
      </c>
      <c r="Q3596" s="546">
        <v>45198.333333333336</v>
      </c>
      <c r="R3596" s="540" t="s">
        <v>2478</v>
      </c>
      <c r="S3596" s="540" t="s">
        <v>2478</v>
      </c>
    </row>
    <row r="3597" spans="1:19">
      <c r="A3597" s="543" t="s">
        <v>10370</v>
      </c>
      <c r="B3597" s="545">
        <v>108060</v>
      </c>
      <c r="C3597" s="545">
        <v>764709</v>
      </c>
      <c r="D3597" s="545" t="s">
        <v>10921</v>
      </c>
      <c r="E3597" s="545" t="s">
        <v>10921</v>
      </c>
      <c r="F3597" s="545" t="s">
        <v>10922</v>
      </c>
      <c r="G3597" s="543" t="s">
        <v>10923</v>
      </c>
      <c r="H3597" s="545" t="s">
        <v>2469</v>
      </c>
      <c r="I3597" s="545" t="s">
        <v>2469</v>
      </c>
      <c r="J3597" s="543" t="s">
        <v>2478</v>
      </c>
      <c r="K3597" s="543" t="s">
        <v>2478</v>
      </c>
      <c r="L3597" s="543" t="s">
        <v>7154</v>
      </c>
      <c r="M3597" s="543" t="s">
        <v>7155</v>
      </c>
      <c r="N3597" s="543" t="s">
        <v>7156</v>
      </c>
      <c r="O3597" s="547">
        <v>44981.333333333336</v>
      </c>
      <c r="P3597" s="547">
        <v>44981.333333333336</v>
      </c>
      <c r="Q3597" s="547">
        <v>45198.333333333336</v>
      </c>
      <c r="R3597" s="543" t="s">
        <v>2478</v>
      </c>
      <c r="S3597" s="543" t="s">
        <v>2478</v>
      </c>
    </row>
    <row r="3598" spans="1:19">
      <c r="A3598" s="540" t="s">
        <v>10370</v>
      </c>
      <c r="B3598" s="542">
        <v>108068</v>
      </c>
      <c r="C3598" s="542">
        <v>767387</v>
      </c>
      <c r="D3598" s="542" t="s">
        <v>10924</v>
      </c>
      <c r="E3598" s="542" t="s">
        <v>10924</v>
      </c>
      <c r="F3598" s="542" t="s">
        <v>10925</v>
      </c>
      <c r="G3598" s="540" t="s">
        <v>10926</v>
      </c>
      <c r="H3598" s="542" t="s">
        <v>2469</v>
      </c>
      <c r="I3598" s="542" t="s">
        <v>2469</v>
      </c>
      <c r="J3598" s="540" t="s">
        <v>2478</v>
      </c>
      <c r="K3598" s="540" t="s">
        <v>2478</v>
      </c>
      <c r="L3598" s="540" t="s">
        <v>7154</v>
      </c>
      <c r="M3598" s="540" t="s">
        <v>7155</v>
      </c>
      <c r="N3598" s="540" t="s">
        <v>7156</v>
      </c>
      <c r="O3598" s="546">
        <v>44981.333333333336</v>
      </c>
      <c r="P3598" s="546">
        <v>44981.333333333336</v>
      </c>
      <c r="Q3598" s="546">
        <v>45198.333333333336</v>
      </c>
      <c r="R3598" s="540" t="s">
        <v>2478</v>
      </c>
      <c r="S3598" s="540" t="s">
        <v>2478</v>
      </c>
    </row>
    <row r="3599" spans="1:19">
      <c r="A3599" s="543" t="s">
        <v>10370</v>
      </c>
      <c r="B3599" s="545">
        <v>108119</v>
      </c>
      <c r="C3599" s="545">
        <v>817956</v>
      </c>
      <c r="D3599" s="545" t="s">
        <v>10927</v>
      </c>
      <c r="E3599" s="545" t="s">
        <v>10927</v>
      </c>
      <c r="F3599" s="545" t="s">
        <v>10928</v>
      </c>
      <c r="G3599" s="543" t="s">
        <v>10929</v>
      </c>
      <c r="H3599" s="545" t="s">
        <v>2546</v>
      </c>
      <c r="I3599" s="545" t="s">
        <v>2546</v>
      </c>
      <c r="J3599" s="543" t="s">
        <v>2478</v>
      </c>
      <c r="K3599" s="543" t="s">
        <v>2478</v>
      </c>
      <c r="L3599" s="543" t="s">
        <v>2546</v>
      </c>
      <c r="M3599" s="543" t="s">
        <v>6209</v>
      </c>
      <c r="N3599" s="543" t="s">
        <v>8312</v>
      </c>
      <c r="O3599" s="547">
        <v>44981.333333333336</v>
      </c>
      <c r="P3599" s="547">
        <v>44981.333333333336</v>
      </c>
      <c r="Q3599" s="547">
        <v>45198.333333333336</v>
      </c>
      <c r="R3599" s="547">
        <v>45789</v>
      </c>
      <c r="S3599" s="547">
        <v>45925.718888888892</v>
      </c>
    </row>
    <row r="3600" spans="1:19">
      <c r="A3600" s="540" t="s">
        <v>10370</v>
      </c>
      <c r="B3600" s="542">
        <v>108062</v>
      </c>
      <c r="C3600" s="542">
        <v>767005</v>
      </c>
      <c r="D3600" s="542" t="s">
        <v>10930</v>
      </c>
      <c r="E3600" s="542" t="s">
        <v>10930</v>
      </c>
      <c r="F3600" s="542" t="s">
        <v>10931</v>
      </c>
      <c r="G3600" s="540" t="s">
        <v>10932</v>
      </c>
      <c r="H3600" s="542" t="s">
        <v>2469</v>
      </c>
      <c r="I3600" s="542" t="s">
        <v>2469</v>
      </c>
      <c r="J3600" s="540" t="s">
        <v>2478</v>
      </c>
      <c r="K3600" s="540" t="s">
        <v>2478</v>
      </c>
      <c r="L3600" s="540" t="s">
        <v>7154</v>
      </c>
      <c r="M3600" s="540" t="s">
        <v>7155</v>
      </c>
      <c r="N3600" s="540" t="s">
        <v>7156</v>
      </c>
      <c r="O3600" s="546">
        <v>44981.333333333336</v>
      </c>
      <c r="P3600" s="546">
        <v>44981.333333333336</v>
      </c>
      <c r="Q3600" s="546">
        <v>45198.333333333336</v>
      </c>
      <c r="R3600" s="540" t="s">
        <v>2478</v>
      </c>
      <c r="S3600" s="540" t="s">
        <v>2478</v>
      </c>
    </row>
    <row r="3601" spans="1:19">
      <c r="A3601" s="543" t="s">
        <v>10370</v>
      </c>
      <c r="B3601" s="545">
        <v>107524</v>
      </c>
      <c r="C3601" s="545">
        <v>334472</v>
      </c>
      <c r="D3601" s="545" t="s">
        <v>10933</v>
      </c>
      <c r="E3601" s="545" t="s">
        <v>10933</v>
      </c>
      <c r="F3601" s="545" t="s">
        <v>10934</v>
      </c>
      <c r="G3601" s="543" t="s">
        <v>10935</v>
      </c>
      <c r="H3601" s="545" t="s">
        <v>2469</v>
      </c>
      <c r="I3601" s="545" t="s">
        <v>2469</v>
      </c>
      <c r="J3601" s="543" t="s">
        <v>2478</v>
      </c>
      <c r="K3601" s="543" t="s">
        <v>2478</v>
      </c>
      <c r="L3601" s="543" t="s">
        <v>7154</v>
      </c>
      <c r="M3601" s="543" t="s">
        <v>7155</v>
      </c>
      <c r="N3601" s="543" t="s">
        <v>7156</v>
      </c>
      <c r="O3601" s="547">
        <v>44879.333333333336</v>
      </c>
      <c r="P3601" s="547">
        <v>44879.333333333336</v>
      </c>
      <c r="Q3601" s="547">
        <v>45168.708333333336</v>
      </c>
      <c r="R3601" s="547">
        <v>45170</v>
      </c>
      <c r="S3601" s="543" t="s">
        <v>2478</v>
      </c>
    </row>
    <row r="3602" spans="1:19">
      <c r="A3602" s="540" t="s">
        <v>10370</v>
      </c>
      <c r="B3602" s="542">
        <v>107524</v>
      </c>
      <c r="C3602" s="542">
        <v>334472</v>
      </c>
      <c r="D3602" s="542" t="s">
        <v>10936</v>
      </c>
      <c r="E3602" s="542" t="s">
        <v>10936</v>
      </c>
      <c r="F3602" s="542" t="s">
        <v>10937</v>
      </c>
      <c r="G3602" s="540" t="s">
        <v>10938</v>
      </c>
      <c r="H3602" s="542" t="s">
        <v>2469</v>
      </c>
      <c r="I3602" s="542" t="s">
        <v>2469</v>
      </c>
      <c r="J3602" s="540" t="s">
        <v>2478</v>
      </c>
      <c r="K3602" s="540" t="s">
        <v>2478</v>
      </c>
      <c r="L3602" s="540" t="s">
        <v>7154</v>
      </c>
      <c r="M3602" s="540" t="s">
        <v>7155</v>
      </c>
      <c r="N3602" s="540" t="s">
        <v>7156</v>
      </c>
      <c r="O3602" s="546">
        <v>44879.333333333336</v>
      </c>
      <c r="P3602" s="546">
        <v>44879.333333333336</v>
      </c>
      <c r="Q3602" s="546">
        <v>45168.708333333336</v>
      </c>
      <c r="R3602" s="546">
        <v>45170</v>
      </c>
      <c r="S3602" s="540" t="s">
        <v>2478</v>
      </c>
    </row>
    <row r="3603" spans="1:19">
      <c r="A3603" s="543" t="s">
        <v>10370</v>
      </c>
      <c r="B3603" s="545">
        <v>107524</v>
      </c>
      <c r="C3603" s="545">
        <v>334472</v>
      </c>
      <c r="D3603" s="545" t="s">
        <v>10939</v>
      </c>
      <c r="E3603" s="545" t="s">
        <v>10939</v>
      </c>
      <c r="F3603" s="545" t="s">
        <v>10940</v>
      </c>
      <c r="G3603" s="543" t="s">
        <v>10941</v>
      </c>
      <c r="H3603" s="545" t="s">
        <v>2469</v>
      </c>
      <c r="I3603" s="545" t="s">
        <v>2469</v>
      </c>
      <c r="J3603" s="543" t="s">
        <v>2478</v>
      </c>
      <c r="K3603" s="543" t="s">
        <v>2478</v>
      </c>
      <c r="L3603" s="543" t="s">
        <v>7154</v>
      </c>
      <c r="M3603" s="543" t="s">
        <v>7155</v>
      </c>
      <c r="N3603" s="543" t="s">
        <v>7156</v>
      </c>
      <c r="O3603" s="547">
        <v>44879.333333333336</v>
      </c>
      <c r="P3603" s="547">
        <v>44879.333333333336</v>
      </c>
      <c r="Q3603" s="547">
        <v>45168.708333333336</v>
      </c>
      <c r="R3603" s="547">
        <v>45170</v>
      </c>
      <c r="S3603" s="543" t="s">
        <v>2478</v>
      </c>
    </row>
    <row r="3604" spans="1:19">
      <c r="A3604" s="540" t="s">
        <v>10370</v>
      </c>
      <c r="B3604" s="542">
        <v>108083</v>
      </c>
      <c r="C3604" s="542">
        <v>801172</v>
      </c>
      <c r="D3604" s="542" t="s">
        <v>10942</v>
      </c>
      <c r="E3604" s="542" t="s">
        <v>10942</v>
      </c>
      <c r="F3604" s="542" t="s">
        <v>10943</v>
      </c>
      <c r="G3604" s="540" t="s">
        <v>10944</v>
      </c>
      <c r="H3604" s="542" t="s">
        <v>2546</v>
      </c>
      <c r="I3604" s="542" t="s">
        <v>2546</v>
      </c>
      <c r="J3604" s="540" t="s">
        <v>2478</v>
      </c>
      <c r="K3604" s="540" t="s">
        <v>2478</v>
      </c>
      <c r="L3604" s="540" t="s">
        <v>2546</v>
      </c>
      <c r="M3604" s="540" t="s">
        <v>2478</v>
      </c>
      <c r="N3604" s="540" t="s">
        <v>10945</v>
      </c>
      <c r="O3604" s="546">
        <v>44879.333333333336</v>
      </c>
      <c r="P3604" s="546">
        <v>44879.333333333336</v>
      </c>
      <c r="Q3604" s="546">
        <v>45168.708333333336</v>
      </c>
      <c r="R3604" s="546">
        <v>45688</v>
      </c>
      <c r="S3604" s="546">
        <v>45917.761284722219</v>
      </c>
    </row>
    <row r="3605" spans="1:19">
      <c r="A3605" s="543" t="s">
        <v>10370</v>
      </c>
      <c r="B3605" s="545">
        <v>107524</v>
      </c>
      <c r="C3605" s="545">
        <v>334472</v>
      </c>
      <c r="D3605" s="545" t="s">
        <v>10946</v>
      </c>
      <c r="E3605" s="545" t="s">
        <v>10946</v>
      </c>
      <c r="F3605" s="545" t="s">
        <v>10947</v>
      </c>
      <c r="G3605" s="543" t="s">
        <v>10948</v>
      </c>
      <c r="H3605" s="545" t="s">
        <v>2469</v>
      </c>
      <c r="I3605" s="545" t="s">
        <v>2469</v>
      </c>
      <c r="J3605" s="543" t="s">
        <v>2478</v>
      </c>
      <c r="K3605" s="543" t="s">
        <v>2478</v>
      </c>
      <c r="L3605" s="543" t="s">
        <v>7154</v>
      </c>
      <c r="M3605" s="543" t="s">
        <v>7155</v>
      </c>
      <c r="N3605" s="543" t="s">
        <v>7156</v>
      </c>
      <c r="O3605" s="547">
        <v>44879.333333333336</v>
      </c>
      <c r="P3605" s="547">
        <v>44879.333333333336</v>
      </c>
      <c r="Q3605" s="547">
        <v>45168.708333333336</v>
      </c>
      <c r="R3605" s="547">
        <v>45170</v>
      </c>
      <c r="S3605" s="543" t="s">
        <v>2478</v>
      </c>
    </row>
    <row r="3606" spans="1:19">
      <c r="A3606" s="540" t="s">
        <v>10370</v>
      </c>
      <c r="B3606" s="542">
        <v>107556</v>
      </c>
      <c r="C3606" s="542">
        <v>546374</v>
      </c>
      <c r="D3606" s="542" t="s">
        <v>10949</v>
      </c>
      <c r="E3606" s="542" t="s">
        <v>10949</v>
      </c>
      <c r="F3606" s="542" t="s">
        <v>10950</v>
      </c>
      <c r="G3606" s="540" t="s">
        <v>10951</v>
      </c>
      <c r="H3606" s="542" t="s">
        <v>2469</v>
      </c>
      <c r="I3606" s="542" t="s">
        <v>2469</v>
      </c>
      <c r="J3606" s="540" t="s">
        <v>2478</v>
      </c>
      <c r="K3606" s="540" t="s">
        <v>2478</v>
      </c>
      <c r="L3606" s="540" t="s">
        <v>7154</v>
      </c>
      <c r="M3606" s="540" t="s">
        <v>7155</v>
      </c>
      <c r="N3606" s="540" t="s">
        <v>7156</v>
      </c>
      <c r="O3606" s="546">
        <v>44981.333333333336</v>
      </c>
      <c r="P3606" s="546">
        <v>44981.333333333336</v>
      </c>
      <c r="Q3606" s="546">
        <v>45169.333333333336</v>
      </c>
      <c r="R3606" s="546">
        <v>45169</v>
      </c>
      <c r="S3606" s="540" t="s">
        <v>2478</v>
      </c>
    </row>
    <row r="3607" spans="1:19">
      <c r="A3607" s="543" t="s">
        <v>10370</v>
      </c>
      <c r="B3607" s="545">
        <v>107556</v>
      </c>
      <c r="C3607" s="545">
        <v>546374</v>
      </c>
      <c r="D3607" s="545" t="s">
        <v>10952</v>
      </c>
      <c r="E3607" s="545" t="s">
        <v>10952</v>
      </c>
      <c r="F3607" s="545" t="s">
        <v>10953</v>
      </c>
      <c r="G3607" s="543" t="s">
        <v>10954</v>
      </c>
      <c r="H3607" s="545" t="s">
        <v>2469</v>
      </c>
      <c r="I3607" s="545" t="s">
        <v>2469</v>
      </c>
      <c r="J3607" s="543" t="s">
        <v>2478</v>
      </c>
      <c r="K3607" s="543" t="s">
        <v>2478</v>
      </c>
      <c r="L3607" s="543" t="s">
        <v>7154</v>
      </c>
      <c r="M3607" s="543" t="s">
        <v>7155</v>
      </c>
      <c r="N3607" s="543" t="s">
        <v>7156</v>
      </c>
      <c r="O3607" s="547">
        <v>44981.333333333336</v>
      </c>
      <c r="P3607" s="547">
        <v>44981.333333333336</v>
      </c>
      <c r="Q3607" s="547">
        <v>45169.333333333336</v>
      </c>
      <c r="R3607" s="547">
        <v>45169</v>
      </c>
      <c r="S3607" s="543" t="s">
        <v>2478</v>
      </c>
    </row>
    <row r="3608" spans="1:19">
      <c r="A3608" s="540" t="s">
        <v>10370</v>
      </c>
      <c r="B3608" s="542">
        <v>107556</v>
      </c>
      <c r="C3608" s="542">
        <v>546374</v>
      </c>
      <c r="D3608" s="542" t="s">
        <v>10955</v>
      </c>
      <c r="E3608" s="542" t="s">
        <v>10955</v>
      </c>
      <c r="F3608" s="542" t="s">
        <v>10956</v>
      </c>
      <c r="G3608" s="540" t="s">
        <v>10957</v>
      </c>
      <c r="H3608" s="542" t="s">
        <v>2469</v>
      </c>
      <c r="I3608" s="542" t="s">
        <v>2469</v>
      </c>
      <c r="J3608" s="540" t="s">
        <v>2478</v>
      </c>
      <c r="K3608" s="540" t="s">
        <v>2478</v>
      </c>
      <c r="L3608" s="540" t="s">
        <v>7154</v>
      </c>
      <c r="M3608" s="540" t="s">
        <v>7155</v>
      </c>
      <c r="N3608" s="540" t="s">
        <v>7156</v>
      </c>
      <c r="O3608" s="546">
        <v>44981.333333333336</v>
      </c>
      <c r="P3608" s="546">
        <v>44981.333333333336</v>
      </c>
      <c r="Q3608" s="546">
        <v>45169.333333333336</v>
      </c>
      <c r="R3608" s="546">
        <v>45169</v>
      </c>
      <c r="S3608" s="540" t="s">
        <v>2478</v>
      </c>
    </row>
    <row r="3609" spans="1:19">
      <c r="A3609" s="543" t="s">
        <v>10370</v>
      </c>
      <c r="B3609" s="545">
        <v>107556</v>
      </c>
      <c r="C3609" s="545">
        <v>546374</v>
      </c>
      <c r="D3609" s="545" t="s">
        <v>10958</v>
      </c>
      <c r="E3609" s="545" t="s">
        <v>10958</v>
      </c>
      <c r="F3609" s="545" t="s">
        <v>10959</v>
      </c>
      <c r="G3609" s="543" t="s">
        <v>10960</v>
      </c>
      <c r="H3609" s="545" t="s">
        <v>2469</v>
      </c>
      <c r="I3609" s="545" t="s">
        <v>2469</v>
      </c>
      <c r="J3609" s="543" t="s">
        <v>2478</v>
      </c>
      <c r="K3609" s="543" t="s">
        <v>2478</v>
      </c>
      <c r="L3609" s="543" t="s">
        <v>7154</v>
      </c>
      <c r="M3609" s="543" t="s">
        <v>7155</v>
      </c>
      <c r="N3609" s="543" t="s">
        <v>7156</v>
      </c>
      <c r="O3609" s="547">
        <v>44981.333333333336</v>
      </c>
      <c r="P3609" s="547">
        <v>44981.333333333336</v>
      </c>
      <c r="Q3609" s="547">
        <v>45169.333333333336</v>
      </c>
      <c r="R3609" s="547">
        <v>45169</v>
      </c>
      <c r="S3609" s="543" t="s">
        <v>2478</v>
      </c>
    </row>
    <row r="3610" spans="1:19">
      <c r="A3610" s="540" t="s">
        <v>10370</v>
      </c>
      <c r="B3610" s="542">
        <v>108075</v>
      </c>
      <c r="C3610" s="542">
        <v>798275</v>
      </c>
      <c r="D3610" s="542" t="s">
        <v>10961</v>
      </c>
      <c r="E3610" s="542" t="s">
        <v>10961</v>
      </c>
      <c r="F3610" s="542" t="s">
        <v>10962</v>
      </c>
      <c r="G3610" s="540" t="s">
        <v>10963</v>
      </c>
      <c r="H3610" s="542" t="s">
        <v>2546</v>
      </c>
      <c r="I3610" s="542" t="s">
        <v>2546</v>
      </c>
      <c r="J3610" s="540" t="s">
        <v>2478</v>
      </c>
      <c r="K3610" s="540" t="s">
        <v>2478</v>
      </c>
      <c r="L3610" s="540" t="s">
        <v>2546</v>
      </c>
      <c r="M3610" s="540" t="s">
        <v>6209</v>
      </c>
      <c r="N3610" s="540" t="s">
        <v>8312</v>
      </c>
      <c r="O3610" s="546">
        <v>44981.333333333336</v>
      </c>
      <c r="P3610" s="546">
        <v>44981.333333333336</v>
      </c>
      <c r="Q3610" s="546">
        <v>45169.333333333336</v>
      </c>
      <c r="R3610" s="546">
        <v>45672</v>
      </c>
      <c r="S3610" s="546">
        <v>45917.76122685185</v>
      </c>
    </row>
    <row r="3611" spans="1:19">
      <c r="A3611" s="543" t="s">
        <v>10370</v>
      </c>
      <c r="B3611" s="545">
        <v>107516</v>
      </c>
      <c r="C3611" s="545">
        <v>334293</v>
      </c>
      <c r="D3611" s="545" t="s">
        <v>10964</v>
      </c>
      <c r="E3611" s="545" t="s">
        <v>10964</v>
      </c>
      <c r="F3611" s="545" t="s">
        <v>10965</v>
      </c>
      <c r="G3611" s="543" t="s">
        <v>10966</v>
      </c>
      <c r="H3611" s="545" t="s">
        <v>2469</v>
      </c>
      <c r="I3611" s="545" t="s">
        <v>2469</v>
      </c>
      <c r="J3611" s="543" t="s">
        <v>2478</v>
      </c>
      <c r="K3611" s="543" t="s">
        <v>2478</v>
      </c>
      <c r="L3611" s="543" t="s">
        <v>7154</v>
      </c>
      <c r="M3611" s="543" t="s">
        <v>7155</v>
      </c>
      <c r="N3611" s="543" t="s">
        <v>7156</v>
      </c>
      <c r="O3611" s="547">
        <v>44798.333333333336</v>
      </c>
      <c r="P3611" s="547">
        <v>44798.333333333336</v>
      </c>
      <c r="Q3611" s="547">
        <v>45107.708333333336</v>
      </c>
      <c r="R3611" s="547">
        <v>45107</v>
      </c>
      <c r="S3611" s="543" t="s">
        <v>2478</v>
      </c>
    </row>
    <row r="3612" spans="1:19">
      <c r="A3612" s="540" t="s">
        <v>10370</v>
      </c>
      <c r="B3612" s="542">
        <v>107516</v>
      </c>
      <c r="C3612" s="542">
        <v>334293</v>
      </c>
      <c r="D3612" s="542" t="s">
        <v>10967</v>
      </c>
      <c r="E3612" s="542" t="s">
        <v>10967</v>
      </c>
      <c r="F3612" s="542" t="s">
        <v>10968</v>
      </c>
      <c r="G3612" s="540" t="s">
        <v>10969</v>
      </c>
      <c r="H3612" s="542" t="s">
        <v>2469</v>
      </c>
      <c r="I3612" s="542" t="s">
        <v>2469</v>
      </c>
      <c r="J3612" s="540" t="s">
        <v>2478</v>
      </c>
      <c r="K3612" s="540" t="s">
        <v>2478</v>
      </c>
      <c r="L3612" s="540" t="s">
        <v>7154</v>
      </c>
      <c r="M3612" s="540" t="s">
        <v>7155</v>
      </c>
      <c r="N3612" s="540" t="s">
        <v>7156</v>
      </c>
      <c r="O3612" s="546">
        <v>44798.333333333336</v>
      </c>
      <c r="P3612" s="546">
        <v>44798.333333333336</v>
      </c>
      <c r="Q3612" s="546">
        <v>45107.708333333336</v>
      </c>
      <c r="R3612" s="546">
        <v>45107</v>
      </c>
      <c r="S3612" s="540" t="s">
        <v>2478</v>
      </c>
    </row>
    <row r="3613" spans="1:19">
      <c r="A3613" s="543" t="s">
        <v>10370</v>
      </c>
      <c r="B3613" s="545">
        <v>107516</v>
      </c>
      <c r="C3613" s="545">
        <v>334293</v>
      </c>
      <c r="D3613" s="545" t="s">
        <v>10970</v>
      </c>
      <c r="E3613" s="545" t="s">
        <v>10970</v>
      </c>
      <c r="F3613" s="545" t="s">
        <v>10971</v>
      </c>
      <c r="G3613" s="543" t="s">
        <v>10972</v>
      </c>
      <c r="H3613" s="545" t="s">
        <v>2469</v>
      </c>
      <c r="I3613" s="545" t="s">
        <v>2469</v>
      </c>
      <c r="J3613" s="543" t="s">
        <v>2478</v>
      </c>
      <c r="K3613" s="543" t="s">
        <v>2478</v>
      </c>
      <c r="L3613" s="543" t="s">
        <v>7154</v>
      </c>
      <c r="M3613" s="543" t="s">
        <v>7155</v>
      </c>
      <c r="N3613" s="543" t="s">
        <v>7156</v>
      </c>
      <c r="O3613" s="547">
        <v>44798.333333333336</v>
      </c>
      <c r="P3613" s="547">
        <v>44798.333333333336</v>
      </c>
      <c r="Q3613" s="547">
        <v>45107.708333333336</v>
      </c>
      <c r="R3613" s="547">
        <v>45107</v>
      </c>
      <c r="S3613" s="543" t="s">
        <v>2478</v>
      </c>
    </row>
    <row r="3614" spans="1:19">
      <c r="A3614" s="540" t="s">
        <v>10370</v>
      </c>
      <c r="B3614" s="542">
        <v>107516</v>
      </c>
      <c r="C3614" s="542">
        <v>334293</v>
      </c>
      <c r="D3614" s="542" t="s">
        <v>10973</v>
      </c>
      <c r="E3614" s="542" t="s">
        <v>10973</v>
      </c>
      <c r="F3614" s="542" t="s">
        <v>10974</v>
      </c>
      <c r="G3614" s="540" t="s">
        <v>10975</v>
      </c>
      <c r="H3614" s="542" t="s">
        <v>2469</v>
      </c>
      <c r="I3614" s="542" t="s">
        <v>2469</v>
      </c>
      <c r="J3614" s="540" t="s">
        <v>2478</v>
      </c>
      <c r="K3614" s="540" t="s">
        <v>2478</v>
      </c>
      <c r="L3614" s="540" t="s">
        <v>7154</v>
      </c>
      <c r="M3614" s="540" t="s">
        <v>7155</v>
      </c>
      <c r="N3614" s="540" t="s">
        <v>7156</v>
      </c>
      <c r="O3614" s="546">
        <v>44804.333333333336</v>
      </c>
      <c r="P3614" s="546">
        <v>44804.333333333336</v>
      </c>
      <c r="Q3614" s="546">
        <v>45107.333333333336</v>
      </c>
      <c r="R3614" s="546">
        <v>45107</v>
      </c>
      <c r="S3614" s="540" t="s">
        <v>2478</v>
      </c>
    </row>
    <row r="3615" spans="1:19">
      <c r="A3615" s="543" t="s">
        <v>10370</v>
      </c>
      <c r="B3615" s="545">
        <v>107516</v>
      </c>
      <c r="C3615" s="545">
        <v>334293</v>
      </c>
      <c r="D3615" s="545" t="s">
        <v>10976</v>
      </c>
      <c r="E3615" s="545" t="s">
        <v>10976</v>
      </c>
      <c r="F3615" s="545" t="s">
        <v>10977</v>
      </c>
      <c r="G3615" s="543" t="s">
        <v>10978</v>
      </c>
      <c r="H3615" s="545" t="s">
        <v>2469</v>
      </c>
      <c r="I3615" s="545" t="s">
        <v>2469</v>
      </c>
      <c r="J3615" s="543" t="s">
        <v>2478</v>
      </c>
      <c r="K3615" s="543" t="s">
        <v>2478</v>
      </c>
      <c r="L3615" s="543" t="s">
        <v>7154</v>
      </c>
      <c r="M3615" s="543" t="s">
        <v>7155</v>
      </c>
      <c r="N3615" s="543" t="s">
        <v>7156</v>
      </c>
      <c r="O3615" s="547">
        <v>44798.333333333336</v>
      </c>
      <c r="P3615" s="547">
        <v>44798.333333333336</v>
      </c>
      <c r="Q3615" s="547">
        <v>45107.708333333336</v>
      </c>
      <c r="R3615" s="547">
        <v>45107</v>
      </c>
      <c r="S3615" s="543" t="s">
        <v>2478</v>
      </c>
    </row>
    <row r="3616" spans="1:19">
      <c r="A3616" s="540" t="s">
        <v>10370</v>
      </c>
      <c r="B3616" s="542">
        <v>107516</v>
      </c>
      <c r="C3616" s="542">
        <v>334293</v>
      </c>
      <c r="D3616" s="542" t="s">
        <v>10979</v>
      </c>
      <c r="E3616" s="542" t="s">
        <v>10979</v>
      </c>
      <c r="F3616" s="542" t="s">
        <v>10980</v>
      </c>
      <c r="G3616" s="540" t="s">
        <v>10981</v>
      </c>
      <c r="H3616" s="542" t="s">
        <v>2469</v>
      </c>
      <c r="I3616" s="542" t="s">
        <v>2469</v>
      </c>
      <c r="J3616" s="540" t="s">
        <v>2478</v>
      </c>
      <c r="K3616" s="540" t="s">
        <v>2478</v>
      </c>
      <c r="L3616" s="540" t="s">
        <v>7154</v>
      </c>
      <c r="M3616" s="540" t="s">
        <v>7155</v>
      </c>
      <c r="N3616" s="540" t="s">
        <v>7156</v>
      </c>
      <c r="O3616" s="546">
        <v>44798.333333333336</v>
      </c>
      <c r="P3616" s="546">
        <v>44798.333333333336</v>
      </c>
      <c r="Q3616" s="546">
        <v>45107.708333333336</v>
      </c>
      <c r="R3616" s="546">
        <v>45107</v>
      </c>
      <c r="S3616" s="540" t="s">
        <v>2478</v>
      </c>
    </row>
    <row r="3617" spans="1:19">
      <c r="A3617" s="543" t="s">
        <v>10370</v>
      </c>
      <c r="B3617" s="545">
        <v>107516</v>
      </c>
      <c r="C3617" s="545">
        <v>334293</v>
      </c>
      <c r="D3617" s="545" t="s">
        <v>10982</v>
      </c>
      <c r="E3617" s="545" t="s">
        <v>10982</v>
      </c>
      <c r="F3617" s="545" t="s">
        <v>10983</v>
      </c>
      <c r="G3617" s="543" t="s">
        <v>10984</v>
      </c>
      <c r="H3617" s="545" t="s">
        <v>2469</v>
      </c>
      <c r="I3617" s="545" t="s">
        <v>2469</v>
      </c>
      <c r="J3617" s="543" t="s">
        <v>2478</v>
      </c>
      <c r="K3617" s="543" t="s">
        <v>2478</v>
      </c>
      <c r="L3617" s="543" t="s">
        <v>7154</v>
      </c>
      <c r="M3617" s="543" t="s">
        <v>7155</v>
      </c>
      <c r="N3617" s="543" t="s">
        <v>7156</v>
      </c>
      <c r="O3617" s="547">
        <v>44798.333333333336</v>
      </c>
      <c r="P3617" s="547">
        <v>44798.333333333336</v>
      </c>
      <c r="Q3617" s="547">
        <v>45107.708333333336</v>
      </c>
      <c r="R3617" s="547">
        <v>45107</v>
      </c>
      <c r="S3617" s="543" t="s">
        <v>2478</v>
      </c>
    </row>
    <row r="3618" spans="1:19">
      <c r="A3618" s="540" t="s">
        <v>10370</v>
      </c>
      <c r="B3618" s="542">
        <v>107558</v>
      </c>
      <c r="C3618" s="542">
        <v>546386</v>
      </c>
      <c r="D3618" s="542" t="s">
        <v>10985</v>
      </c>
      <c r="E3618" s="542" t="s">
        <v>10985</v>
      </c>
      <c r="F3618" s="542" t="s">
        <v>10986</v>
      </c>
      <c r="G3618" s="540" t="s">
        <v>10987</v>
      </c>
      <c r="H3618" s="542" t="s">
        <v>2469</v>
      </c>
      <c r="I3618" s="542" t="s">
        <v>2469</v>
      </c>
      <c r="J3618" s="540" t="s">
        <v>2478</v>
      </c>
      <c r="K3618" s="540" t="s">
        <v>2478</v>
      </c>
      <c r="L3618" s="540" t="s">
        <v>7154</v>
      </c>
      <c r="M3618" s="540" t="s">
        <v>7155</v>
      </c>
      <c r="N3618" s="540" t="s">
        <v>7156</v>
      </c>
      <c r="O3618" s="546">
        <v>44858.333333333336</v>
      </c>
      <c r="P3618" s="546">
        <v>44858.333333333336</v>
      </c>
      <c r="Q3618" s="546">
        <v>45495.708333333336</v>
      </c>
      <c r="R3618" s="546">
        <v>45201</v>
      </c>
      <c r="S3618" s="540" t="s">
        <v>2478</v>
      </c>
    </row>
    <row r="3619" spans="1:19">
      <c r="A3619" s="543" t="s">
        <v>10370</v>
      </c>
      <c r="B3619" s="544"/>
      <c r="C3619" s="544"/>
      <c r="D3619" s="545">
        <v>30003</v>
      </c>
      <c r="E3619" s="545">
        <v>30003</v>
      </c>
      <c r="F3619" s="545" t="s">
        <v>10988</v>
      </c>
      <c r="G3619" s="543" t="s">
        <v>10989</v>
      </c>
      <c r="H3619" s="545" t="s">
        <v>2546</v>
      </c>
      <c r="I3619" s="545" t="s">
        <v>2469</v>
      </c>
      <c r="J3619" s="543" t="s">
        <v>2478</v>
      </c>
      <c r="K3619" s="543" t="s">
        <v>2478</v>
      </c>
      <c r="L3619" s="543" t="s">
        <v>2478</v>
      </c>
      <c r="M3619" s="543" t="s">
        <v>2478</v>
      </c>
      <c r="N3619" s="543" t="s">
        <v>2478</v>
      </c>
      <c r="O3619" s="543" t="s">
        <v>2478</v>
      </c>
      <c r="P3619" s="543" t="s">
        <v>2478</v>
      </c>
      <c r="Q3619" s="543" t="s">
        <v>2478</v>
      </c>
      <c r="R3619" s="543" t="s">
        <v>2478</v>
      </c>
      <c r="S3619" s="543" t="s">
        <v>2478</v>
      </c>
    </row>
    <row r="3620" spans="1:19">
      <c r="A3620" s="540" t="s">
        <v>10370</v>
      </c>
      <c r="B3620" s="541"/>
      <c r="C3620" s="541"/>
      <c r="D3620" s="542">
        <v>30006</v>
      </c>
      <c r="E3620" s="542">
        <v>30006</v>
      </c>
      <c r="F3620" s="542" t="s">
        <v>10990</v>
      </c>
      <c r="G3620" s="540" t="s">
        <v>10991</v>
      </c>
      <c r="H3620" s="542" t="s">
        <v>3468</v>
      </c>
      <c r="I3620" s="541" t="s">
        <v>2478</v>
      </c>
      <c r="J3620" s="540" t="s">
        <v>2478</v>
      </c>
      <c r="K3620" s="540" t="s">
        <v>2478</v>
      </c>
      <c r="L3620" s="540" t="s">
        <v>2478</v>
      </c>
      <c r="M3620" s="540" t="s">
        <v>2478</v>
      </c>
      <c r="N3620" s="540" t="s">
        <v>2478</v>
      </c>
      <c r="O3620" s="540" t="s">
        <v>2478</v>
      </c>
      <c r="P3620" s="540" t="s">
        <v>2478</v>
      </c>
      <c r="Q3620" s="540" t="s">
        <v>2478</v>
      </c>
      <c r="R3620" s="540" t="s">
        <v>2478</v>
      </c>
      <c r="S3620" s="540" t="s">
        <v>2478</v>
      </c>
    </row>
    <row r="3621" spans="1:19">
      <c r="A3621" s="543" t="s">
        <v>10370</v>
      </c>
      <c r="B3621" s="544"/>
      <c r="C3621" s="544"/>
      <c r="D3621" s="545">
        <v>30006</v>
      </c>
      <c r="E3621" s="545">
        <v>30006</v>
      </c>
      <c r="F3621" s="545" t="s">
        <v>10992</v>
      </c>
      <c r="G3621" s="543" t="s">
        <v>10993</v>
      </c>
      <c r="H3621" s="545" t="s">
        <v>3468</v>
      </c>
      <c r="I3621" s="544" t="s">
        <v>2478</v>
      </c>
      <c r="J3621" s="543" t="s">
        <v>2478</v>
      </c>
      <c r="K3621" s="543" t="s">
        <v>2478</v>
      </c>
      <c r="L3621" s="543" t="s">
        <v>2478</v>
      </c>
      <c r="M3621" s="543" t="s">
        <v>2478</v>
      </c>
      <c r="N3621" s="543" t="s">
        <v>2478</v>
      </c>
      <c r="O3621" s="543" t="s">
        <v>2478</v>
      </c>
      <c r="P3621" s="543" t="s">
        <v>2478</v>
      </c>
      <c r="Q3621" s="543" t="s">
        <v>2478</v>
      </c>
      <c r="R3621" s="543" t="s">
        <v>2478</v>
      </c>
      <c r="S3621" s="543" t="s">
        <v>2478</v>
      </c>
    </row>
    <row r="3622" spans="1:19">
      <c r="A3622" s="540" t="s">
        <v>10370</v>
      </c>
      <c r="B3622" s="541"/>
      <c r="C3622" s="541"/>
      <c r="D3622" s="542">
        <v>30006</v>
      </c>
      <c r="E3622" s="542">
        <v>30006</v>
      </c>
      <c r="F3622" s="542" t="s">
        <v>10994</v>
      </c>
      <c r="G3622" s="540" t="s">
        <v>10995</v>
      </c>
      <c r="H3622" s="542" t="s">
        <v>2469</v>
      </c>
      <c r="I3622" s="541" t="s">
        <v>2478</v>
      </c>
      <c r="J3622" s="540" t="s">
        <v>2478</v>
      </c>
      <c r="K3622" s="540" t="s">
        <v>2478</v>
      </c>
      <c r="L3622" s="540" t="s">
        <v>2478</v>
      </c>
      <c r="M3622" s="540" t="s">
        <v>2478</v>
      </c>
      <c r="N3622" s="540" t="s">
        <v>2478</v>
      </c>
      <c r="O3622" s="540" t="s">
        <v>2478</v>
      </c>
      <c r="P3622" s="540" t="s">
        <v>2478</v>
      </c>
      <c r="Q3622" s="540" t="s">
        <v>2478</v>
      </c>
      <c r="R3622" s="540" t="s">
        <v>2478</v>
      </c>
      <c r="S3622" s="540" t="s">
        <v>2478</v>
      </c>
    </row>
    <row r="3623" spans="1:19">
      <c r="A3623" s="543" t="s">
        <v>10370</v>
      </c>
      <c r="B3623" s="544"/>
      <c r="C3623" s="544"/>
      <c r="D3623" s="545">
        <v>30006</v>
      </c>
      <c r="E3623" s="545">
        <v>30006</v>
      </c>
      <c r="F3623" s="545" t="s">
        <v>10996</v>
      </c>
      <c r="G3623" s="543" t="s">
        <v>10997</v>
      </c>
      <c r="H3623" s="545" t="s">
        <v>3468</v>
      </c>
      <c r="I3623" s="544" t="s">
        <v>2478</v>
      </c>
      <c r="J3623" s="543" t="s">
        <v>2478</v>
      </c>
      <c r="K3623" s="543" t="s">
        <v>2478</v>
      </c>
      <c r="L3623" s="543" t="s">
        <v>2478</v>
      </c>
      <c r="M3623" s="543" t="s">
        <v>2478</v>
      </c>
      <c r="N3623" s="543" t="s">
        <v>2478</v>
      </c>
      <c r="O3623" s="543" t="s">
        <v>2478</v>
      </c>
      <c r="P3623" s="543" t="s">
        <v>2478</v>
      </c>
      <c r="Q3623" s="543" t="s">
        <v>2478</v>
      </c>
      <c r="R3623" s="543" t="s">
        <v>2478</v>
      </c>
      <c r="S3623" s="543" t="s">
        <v>2478</v>
      </c>
    </row>
    <row r="3624" spans="1:19">
      <c r="A3624" s="540" t="s">
        <v>10370</v>
      </c>
      <c r="B3624" s="541"/>
      <c r="C3624" s="541"/>
      <c r="D3624" s="542">
        <v>30006</v>
      </c>
      <c r="E3624" s="542">
        <v>30006</v>
      </c>
      <c r="F3624" s="542" t="s">
        <v>10998</v>
      </c>
      <c r="G3624" s="540" t="s">
        <v>10999</v>
      </c>
      <c r="H3624" s="542" t="s">
        <v>3468</v>
      </c>
      <c r="I3624" s="541" t="s">
        <v>2478</v>
      </c>
      <c r="J3624" s="540" t="s">
        <v>2478</v>
      </c>
      <c r="K3624" s="540" t="s">
        <v>2478</v>
      </c>
      <c r="L3624" s="540" t="s">
        <v>2478</v>
      </c>
      <c r="M3624" s="540" t="s">
        <v>2478</v>
      </c>
      <c r="N3624" s="540" t="s">
        <v>2478</v>
      </c>
      <c r="O3624" s="540" t="s">
        <v>2478</v>
      </c>
      <c r="P3624" s="540" t="s">
        <v>2478</v>
      </c>
      <c r="Q3624" s="540" t="s">
        <v>2478</v>
      </c>
      <c r="R3624" s="540" t="s">
        <v>2478</v>
      </c>
      <c r="S3624" s="540" t="s">
        <v>2478</v>
      </c>
    </row>
    <row r="3625" spans="1:19">
      <c r="A3625" s="543" t="s">
        <v>10370</v>
      </c>
      <c r="B3625" s="544"/>
      <c r="C3625" s="544"/>
      <c r="D3625" s="545">
        <v>30006</v>
      </c>
      <c r="E3625" s="545">
        <v>30006</v>
      </c>
      <c r="F3625" s="545" t="s">
        <v>11000</v>
      </c>
      <c r="G3625" s="543" t="s">
        <v>11001</v>
      </c>
      <c r="H3625" s="545" t="s">
        <v>2469</v>
      </c>
      <c r="I3625" s="544" t="s">
        <v>2478</v>
      </c>
      <c r="J3625" s="543" t="s">
        <v>2478</v>
      </c>
      <c r="K3625" s="543" t="s">
        <v>2478</v>
      </c>
      <c r="L3625" s="543" t="s">
        <v>2478</v>
      </c>
      <c r="M3625" s="543" t="s">
        <v>2478</v>
      </c>
      <c r="N3625" s="543" t="s">
        <v>2478</v>
      </c>
      <c r="O3625" s="543" t="s">
        <v>2478</v>
      </c>
      <c r="P3625" s="543" t="s">
        <v>2478</v>
      </c>
      <c r="Q3625" s="543" t="s">
        <v>2478</v>
      </c>
      <c r="R3625" s="543" t="s">
        <v>2478</v>
      </c>
      <c r="S3625" s="543" t="s">
        <v>2478</v>
      </c>
    </row>
    <row r="3626" spans="1:19">
      <c r="A3626" s="540" t="s">
        <v>10370</v>
      </c>
      <c r="B3626" s="541"/>
      <c r="C3626" s="541"/>
      <c r="D3626" s="542">
        <v>30007</v>
      </c>
      <c r="E3626" s="542">
        <v>30007</v>
      </c>
      <c r="F3626" s="542" t="s">
        <v>11002</v>
      </c>
      <c r="G3626" s="540" t="s">
        <v>11003</v>
      </c>
      <c r="H3626" s="542" t="s">
        <v>3468</v>
      </c>
      <c r="I3626" s="541" t="s">
        <v>2478</v>
      </c>
      <c r="J3626" s="540" t="s">
        <v>2478</v>
      </c>
      <c r="K3626" s="540" t="s">
        <v>2478</v>
      </c>
      <c r="L3626" s="540" t="s">
        <v>2478</v>
      </c>
      <c r="M3626" s="540" t="s">
        <v>2478</v>
      </c>
      <c r="N3626" s="540" t="s">
        <v>2478</v>
      </c>
      <c r="O3626" s="540" t="s">
        <v>2478</v>
      </c>
      <c r="P3626" s="540" t="s">
        <v>2478</v>
      </c>
      <c r="Q3626" s="540" t="s">
        <v>2478</v>
      </c>
      <c r="R3626" s="540" t="s">
        <v>2478</v>
      </c>
      <c r="S3626" s="540" t="s">
        <v>2478</v>
      </c>
    </row>
    <row r="3627" spans="1:19">
      <c r="A3627" s="543" t="s">
        <v>10370</v>
      </c>
      <c r="B3627" s="544"/>
      <c r="C3627" s="544"/>
      <c r="D3627" s="545">
        <v>30007</v>
      </c>
      <c r="E3627" s="545">
        <v>30007</v>
      </c>
      <c r="F3627" s="545" t="s">
        <v>11004</v>
      </c>
      <c r="G3627" s="543" t="s">
        <v>11005</v>
      </c>
      <c r="H3627" s="545" t="s">
        <v>3468</v>
      </c>
      <c r="I3627" s="544" t="s">
        <v>2478</v>
      </c>
      <c r="J3627" s="543" t="s">
        <v>2478</v>
      </c>
      <c r="K3627" s="543" t="s">
        <v>2478</v>
      </c>
      <c r="L3627" s="543" t="s">
        <v>2478</v>
      </c>
      <c r="M3627" s="543" t="s">
        <v>2478</v>
      </c>
      <c r="N3627" s="543" t="s">
        <v>2478</v>
      </c>
      <c r="O3627" s="543" t="s">
        <v>2478</v>
      </c>
      <c r="P3627" s="543" t="s">
        <v>2478</v>
      </c>
      <c r="Q3627" s="543" t="s">
        <v>2478</v>
      </c>
      <c r="R3627" s="543" t="s">
        <v>2478</v>
      </c>
      <c r="S3627" s="543" t="s">
        <v>2478</v>
      </c>
    </row>
    <row r="3628" spans="1:19">
      <c r="A3628" s="540" t="s">
        <v>10370</v>
      </c>
      <c r="B3628" s="541"/>
      <c r="C3628" s="541"/>
      <c r="D3628" s="542">
        <v>30007</v>
      </c>
      <c r="E3628" s="542">
        <v>30007</v>
      </c>
      <c r="F3628" s="542" t="s">
        <v>11006</v>
      </c>
      <c r="G3628" s="540" t="s">
        <v>11007</v>
      </c>
      <c r="H3628" s="542" t="s">
        <v>2469</v>
      </c>
      <c r="I3628" s="541" t="s">
        <v>2478</v>
      </c>
      <c r="J3628" s="540" t="s">
        <v>2478</v>
      </c>
      <c r="K3628" s="540" t="s">
        <v>2478</v>
      </c>
      <c r="L3628" s="540" t="s">
        <v>2478</v>
      </c>
      <c r="M3628" s="540" t="s">
        <v>2478</v>
      </c>
      <c r="N3628" s="540" t="s">
        <v>2478</v>
      </c>
      <c r="O3628" s="540" t="s">
        <v>2478</v>
      </c>
      <c r="P3628" s="540" t="s">
        <v>2478</v>
      </c>
      <c r="Q3628" s="540" t="s">
        <v>2478</v>
      </c>
      <c r="R3628" s="540" t="s">
        <v>2478</v>
      </c>
      <c r="S3628" s="540" t="s">
        <v>2478</v>
      </c>
    </row>
    <row r="3629" spans="1:19">
      <c r="A3629" s="543" t="s">
        <v>10370</v>
      </c>
      <c r="B3629" s="544"/>
      <c r="C3629" s="544"/>
      <c r="D3629" s="545">
        <v>30007</v>
      </c>
      <c r="E3629" s="545">
        <v>30007</v>
      </c>
      <c r="F3629" s="545" t="s">
        <v>11008</v>
      </c>
      <c r="G3629" s="543" t="s">
        <v>11009</v>
      </c>
      <c r="H3629" s="545" t="s">
        <v>3468</v>
      </c>
      <c r="I3629" s="544" t="s">
        <v>2478</v>
      </c>
      <c r="J3629" s="543" t="s">
        <v>2478</v>
      </c>
      <c r="K3629" s="543" t="s">
        <v>2478</v>
      </c>
      <c r="L3629" s="543" t="s">
        <v>2478</v>
      </c>
      <c r="M3629" s="543" t="s">
        <v>2478</v>
      </c>
      <c r="N3629" s="543" t="s">
        <v>2478</v>
      </c>
      <c r="O3629" s="543" t="s">
        <v>2478</v>
      </c>
      <c r="P3629" s="543" t="s">
        <v>2478</v>
      </c>
      <c r="Q3629" s="543" t="s">
        <v>2478</v>
      </c>
      <c r="R3629" s="543" t="s">
        <v>2478</v>
      </c>
      <c r="S3629" s="543" t="s">
        <v>2478</v>
      </c>
    </row>
    <row r="3630" spans="1:19">
      <c r="A3630" s="540" t="s">
        <v>10370</v>
      </c>
      <c r="B3630" s="541"/>
      <c r="C3630" s="541"/>
      <c r="D3630" s="542">
        <v>30007</v>
      </c>
      <c r="E3630" s="542">
        <v>30007</v>
      </c>
      <c r="F3630" s="542" t="s">
        <v>11010</v>
      </c>
      <c r="G3630" s="540" t="s">
        <v>11011</v>
      </c>
      <c r="H3630" s="542" t="s">
        <v>3468</v>
      </c>
      <c r="I3630" s="541" t="s">
        <v>2478</v>
      </c>
      <c r="J3630" s="540" t="s">
        <v>2478</v>
      </c>
      <c r="K3630" s="540" t="s">
        <v>2478</v>
      </c>
      <c r="L3630" s="540" t="s">
        <v>2478</v>
      </c>
      <c r="M3630" s="540" t="s">
        <v>2478</v>
      </c>
      <c r="N3630" s="540" t="s">
        <v>2478</v>
      </c>
      <c r="O3630" s="540" t="s">
        <v>2478</v>
      </c>
      <c r="P3630" s="540" t="s">
        <v>2478</v>
      </c>
      <c r="Q3630" s="540" t="s">
        <v>2478</v>
      </c>
      <c r="R3630" s="540" t="s">
        <v>2478</v>
      </c>
      <c r="S3630" s="540" t="s">
        <v>2478</v>
      </c>
    </row>
    <row r="3631" spans="1:19">
      <c r="A3631" s="543" t="s">
        <v>10370</v>
      </c>
      <c r="B3631" s="544"/>
      <c r="C3631" s="544"/>
      <c r="D3631" s="545">
        <v>30007</v>
      </c>
      <c r="E3631" s="545">
        <v>30007</v>
      </c>
      <c r="F3631" s="545" t="s">
        <v>11012</v>
      </c>
      <c r="G3631" s="543" t="s">
        <v>11013</v>
      </c>
      <c r="H3631" s="545" t="s">
        <v>3468</v>
      </c>
      <c r="I3631" s="544" t="s">
        <v>2478</v>
      </c>
      <c r="J3631" s="543" t="s">
        <v>2478</v>
      </c>
      <c r="K3631" s="543" t="s">
        <v>2478</v>
      </c>
      <c r="L3631" s="543" t="s">
        <v>2478</v>
      </c>
      <c r="M3631" s="543" t="s">
        <v>2478</v>
      </c>
      <c r="N3631" s="543" t="s">
        <v>2478</v>
      </c>
      <c r="O3631" s="543" t="s">
        <v>2478</v>
      </c>
      <c r="P3631" s="543" t="s">
        <v>2478</v>
      </c>
      <c r="Q3631" s="543" t="s">
        <v>2478</v>
      </c>
      <c r="R3631" s="543" t="s">
        <v>2478</v>
      </c>
      <c r="S3631" s="543" t="s">
        <v>2478</v>
      </c>
    </row>
    <row r="3632" spans="1:19">
      <c r="A3632" s="540" t="s">
        <v>10370</v>
      </c>
      <c r="B3632" s="541"/>
      <c r="C3632" s="541"/>
      <c r="D3632" s="542">
        <v>30008</v>
      </c>
      <c r="E3632" s="542">
        <v>30008</v>
      </c>
      <c r="F3632" s="542" t="s">
        <v>11014</v>
      </c>
      <c r="G3632" s="540" t="s">
        <v>11015</v>
      </c>
      <c r="H3632" s="542" t="s">
        <v>3468</v>
      </c>
      <c r="I3632" s="541" t="s">
        <v>2478</v>
      </c>
      <c r="J3632" s="540" t="s">
        <v>2478</v>
      </c>
      <c r="K3632" s="540" t="s">
        <v>2478</v>
      </c>
      <c r="L3632" s="540" t="s">
        <v>2478</v>
      </c>
      <c r="M3632" s="540" t="s">
        <v>2478</v>
      </c>
      <c r="N3632" s="540" t="s">
        <v>2478</v>
      </c>
      <c r="O3632" s="540" t="s">
        <v>2478</v>
      </c>
      <c r="P3632" s="540" t="s">
        <v>2478</v>
      </c>
      <c r="Q3632" s="540" t="s">
        <v>2478</v>
      </c>
      <c r="R3632" s="540" t="s">
        <v>2478</v>
      </c>
      <c r="S3632" s="540" t="s">
        <v>2478</v>
      </c>
    </row>
    <row r="3633" spans="1:19">
      <c r="A3633" s="543" t="s">
        <v>10370</v>
      </c>
      <c r="B3633" s="544"/>
      <c r="C3633" s="544"/>
      <c r="D3633" s="545">
        <v>30008</v>
      </c>
      <c r="E3633" s="545">
        <v>30008</v>
      </c>
      <c r="F3633" s="545" t="s">
        <v>11016</v>
      </c>
      <c r="G3633" s="543" t="s">
        <v>11017</v>
      </c>
      <c r="H3633" s="545" t="s">
        <v>3468</v>
      </c>
      <c r="I3633" s="544" t="s">
        <v>2478</v>
      </c>
      <c r="J3633" s="543" t="s">
        <v>2478</v>
      </c>
      <c r="K3633" s="543" t="s">
        <v>2478</v>
      </c>
      <c r="L3633" s="543" t="s">
        <v>2478</v>
      </c>
      <c r="M3633" s="543" t="s">
        <v>2478</v>
      </c>
      <c r="N3633" s="543" t="s">
        <v>2478</v>
      </c>
      <c r="O3633" s="543" t="s">
        <v>2478</v>
      </c>
      <c r="P3633" s="543" t="s">
        <v>2478</v>
      </c>
      <c r="Q3633" s="543" t="s">
        <v>2478</v>
      </c>
      <c r="R3633" s="543" t="s">
        <v>2478</v>
      </c>
      <c r="S3633" s="543" t="s">
        <v>2478</v>
      </c>
    </row>
    <row r="3634" spans="1:19">
      <c r="A3634" s="540" t="s">
        <v>10370</v>
      </c>
      <c r="B3634" s="541"/>
      <c r="C3634" s="541"/>
      <c r="D3634" s="542">
        <v>30008</v>
      </c>
      <c r="E3634" s="542">
        <v>30008</v>
      </c>
      <c r="F3634" s="542" t="s">
        <v>11018</v>
      </c>
      <c r="G3634" s="540" t="s">
        <v>11019</v>
      </c>
      <c r="H3634" s="542" t="s">
        <v>3468</v>
      </c>
      <c r="I3634" s="541" t="s">
        <v>2478</v>
      </c>
      <c r="J3634" s="540" t="s">
        <v>2478</v>
      </c>
      <c r="K3634" s="540" t="s">
        <v>2478</v>
      </c>
      <c r="L3634" s="540" t="s">
        <v>2478</v>
      </c>
      <c r="M3634" s="540" t="s">
        <v>2478</v>
      </c>
      <c r="N3634" s="540" t="s">
        <v>2478</v>
      </c>
      <c r="O3634" s="540" t="s">
        <v>2478</v>
      </c>
      <c r="P3634" s="540" t="s">
        <v>2478</v>
      </c>
      <c r="Q3634" s="540" t="s">
        <v>2478</v>
      </c>
      <c r="R3634" s="540" t="s">
        <v>2478</v>
      </c>
      <c r="S3634" s="540" t="s">
        <v>2478</v>
      </c>
    </row>
    <row r="3635" spans="1:19">
      <c r="A3635" s="543" t="s">
        <v>10370</v>
      </c>
      <c r="B3635" s="544"/>
      <c r="C3635" s="544"/>
      <c r="D3635" s="545">
        <v>30008</v>
      </c>
      <c r="E3635" s="545">
        <v>30008</v>
      </c>
      <c r="F3635" s="545" t="s">
        <v>11020</v>
      </c>
      <c r="G3635" s="543" t="s">
        <v>11021</v>
      </c>
      <c r="H3635" s="545" t="s">
        <v>3468</v>
      </c>
      <c r="I3635" s="544" t="s">
        <v>2478</v>
      </c>
      <c r="J3635" s="543" t="s">
        <v>2478</v>
      </c>
      <c r="K3635" s="543" t="s">
        <v>2478</v>
      </c>
      <c r="L3635" s="543" t="s">
        <v>2478</v>
      </c>
      <c r="M3635" s="543" t="s">
        <v>2478</v>
      </c>
      <c r="N3635" s="543" t="s">
        <v>2478</v>
      </c>
      <c r="O3635" s="543" t="s">
        <v>2478</v>
      </c>
      <c r="P3635" s="543" t="s">
        <v>2478</v>
      </c>
      <c r="Q3635" s="543" t="s">
        <v>2478</v>
      </c>
      <c r="R3635" s="543" t="s">
        <v>2478</v>
      </c>
      <c r="S3635" s="543" t="s">
        <v>2478</v>
      </c>
    </row>
    <row r="3636" spans="1:19">
      <c r="A3636" s="540" t="s">
        <v>10370</v>
      </c>
      <c r="B3636" s="541"/>
      <c r="C3636" s="541"/>
      <c r="D3636" s="542">
        <v>30008</v>
      </c>
      <c r="E3636" s="542">
        <v>30008</v>
      </c>
      <c r="F3636" s="542" t="s">
        <v>11022</v>
      </c>
      <c r="G3636" s="540" t="s">
        <v>11023</v>
      </c>
      <c r="H3636" s="542" t="s">
        <v>3468</v>
      </c>
      <c r="I3636" s="541" t="s">
        <v>2478</v>
      </c>
      <c r="J3636" s="540" t="s">
        <v>2478</v>
      </c>
      <c r="K3636" s="540" t="s">
        <v>2478</v>
      </c>
      <c r="L3636" s="540" t="s">
        <v>2478</v>
      </c>
      <c r="M3636" s="540" t="s">
        <v>2478</v>
      </c>
      <c r="N3636" s="540" t="s">
        <v>2478</v>
      </c>
      <c r="O3636" s="540" t="s">
        <v>2478</v>
      </c>
      <c r="P3636" s="540" t="s">
        <v>2478</v>
      </c>
      <c r="Q3636" s="540" t="s">
        <v>2478</v>
      </c>
      <c r="R3636" s="540" t="s">
        <v>2478</v>
      </c>
      <c r="S3636" s="540" t="s">
        <v>2478</v>
      </c>
    </row>
    <row r="3637" spans="1:19">
      <c r="A3637" s="543" t="s">
        <v>10370</v>
      </c>
      <c r="B3637" s="544"/>
      <c r="C3637" s="544"/>
      <c r="D3637" s="545">
        <v>30008</v>
      </c>
      <c r="E3637" s="545">
        <v>30008</v>
      </c>
      <c r="F3637" s="545" t="s">
        <v>11024</v>
      </c>
      <c r="G3637" s="543" t="s">
        <v>11025</v>
      </c>
      <c r="H3637" s="545" t="s">
        <v>3468</v>
      </c>
      <c r="I3637" s="544" t="s">
        <v>2478</v>
      </c>
      <c r="J3637" s="543" t="s">
        <v>2478</v>
      </c>
      <c r="K3637" s="543" t="s">
        <v>2478</v>
      </c>
      <c r="L3637" s="543" t="s">
        <v>2478</v>
      </c>
      <c r="M3637" s="543" t="s">
        <v>2478</v>
      </c>
      <c r="N3637" s="543" t="s">
        <v>2478</v>
      </c>
      <c r="O3637" s="543" t="s">
        <v>2478</v>
      </c>
      <c r="P3637" s="543" t="s">
        <v>2478</v>
      </c>
      <c r="Q3637" s="543" t="s">
        <v>2478</v>
      </c>
      <c r="R3637" s="543" t="s">
        <v>2478</v>
      </c>
      <c r="S3637" s="543" t="s">
        <v>2478</v>
      </c>
    </row>
    <row r="3638" spans="1:19">
      <c r="A3638" s="540" t="s">
        <v>10370</v>
      </c>
      <c r="B3638" s="541"/>
      <c r="C3638" s="541"/>
      <c r="D3638" s="542">
        <v>30009</v>
      </c>
      <c r="E3638" s="542">
        <v>30009</v>
      </c>
      <c r="F3638" s="542" t="s">
        <v>11026</v>
      </c>
      <c r="G3638" s="540" t="s">
        <v>11027</v>
      </c>
      <c r="H3638" s="542" t="s">
        <v>2469</v>
      </c>
      <c r="I3638" s="541" t="s">
        <v>2478</v>
      </c>
      <c r="J3638" s="540" t="s">
        <v>2478</v>
      </c>
      <c r="K3638" s="540" t="s">
        <v>2478</v>
      </c>
      <c r="L3638" s="540" t="s">
        <v>2478</v>
      </c>
      <c r="M3638" s="540" t="s">
        <v>2478</v>
      </c>
      <c r="N3638" s="540" t="s">
        <v>2478</v>
      </c>
      <c r="O3638" s="540" t="s">
        <v>2478</v>
      </c>
      <c r="P3638" s="540" t="s">
        <v>2478</v>
      </c>
      <c r="Q3638" s="540" t="s">
        <v>2478</v>
      </c>
      <c r="R3638" s="540" t="s">
        <v>2478</v>
      </c>
      <c r="S3638" s="540" t="s">
        <v>2478</v>
      </c>
    </row>
    <row r="3639" spans="1:19">
      <c r="A3639" s="543" t="s">
        <v>10370</v>
      </c>
      <c r="B3639" s="544"/>
      <c r="C3639" s="544"/>
      <c r="D3639" s="545">
        <v>30009</v>
      </c>
      <c r="E3639" s="545">
        <v>30009</v>
      </c>
      <c r="F3639" s="545" t="s">
        <v>11028</v>
      </c>
      <c r="G3639" s="543" t="s">
        <v>11029</v>
      </c>
      <c r="H3639" s="545" t="s">
        <v>3468</v>
      </c>
      <c r="I3639" s="544" t="s">
        <v>2478</v>
      </c>
      <c r="J3639" s="543" t="s">
        <v>2478</v>
      </c>
      <c r="K3639" s="543" t="s">
        <v>2478</v>
      </c>
      <c r="L3639" s="543" t="s">
        <v>2478</v>
      </c>
      <c r="M3639" s="543" t="s">
        <v>2478</v>
      </c>
      <c r="N3639" s="543" t="s">
        <v>2478</v>
      </c>
      <c r="O3639" s="543" t="s">
        <v>2478</v>
      </c>
      <c r="P3639" s="543" t="s">
        <v>2478</v>
      </c>
      <c r="Q3639" s="543" t="s">
        <v>2478</v>
      </c>
      <c r="R3639" s="543" t="s">
        <v>2478</v>
      </c>
      <c r="S3639" s="543" t="s">
        <v>2478</v>
      </c>
    </row>
    <row r="3640" spans="1:19">
      <c r="A3640" s="540" t="s">
        <v>10370</v>
      </c>
      <c r="B3640" s="541"/>
      <c r="C3640" s="541"/>
      <c r="D3640" s="542">
        <v>30009</v>
      </c>
      <c r="E3640" s="542">
        <v>30009</v>
      </c>
      <c r="F3640" s="542" t="s">
        <v>11030</v>
      </c>
      <c r="G3640" s="540" t="s">
        <v>11031</v>
      </c>
      <c r="H3640" s="542" t="s">
        <v>3468</v>
      </c>
      <c r="I3640" s="541" t="s">
        <v>2478</v>
      </c>
      <c r="J3640" s="540" t="s">
        <v>2478</v>
      </c>
      <c r="K3640" s="540" t="s">
        <v>2478</v>
      </c>
      <c r="L3640" s="540" t="s">
        <v>2478</v>
      </c>
      <c r="M3640" s="540" t="s">
        <v>2478</v>
      </c>
      <c r="N3640" s="540" t="s">
        <v>2478</v>
      </c>
      <c r="O3640" s="540" t="s">
        <v>2478</v>
      </c>
      <c r="P3640" s="540" t="s">
        <v>2478</v>
      </c>
      <c r="Q3640" s="540" t="s">
        <v>2478</v>
      </c>
      <c r="R3640" s="540" t="s">
        <v>2478</v>
      </c>
      <c r="S3640" s="540" t="s">
        <v>2478</v>
      </c>
    </row>
    <row r="3641" spans="1:19">
      <c r="A3641" s="543" t="s">
        <v>10370</v>
      </c>
      <c r="B3641" s="544"/>
      <c r="C3641" s="544"/>
      <c r="D3641" s="545">
        <v>30009</v>
      </c>
      <c r="E3641" s="545">
        <v>30009</v>
      </c>
      <c r="F3641" s="545" t="s">
        <v>11032</v>
      </c>
      <c r="G3641" s="543" t="s">
        <v>11033</v>
      </c>
      <c r="H3641" s="545" t="s">
        <v>3468</v>
      </c>
      <c r="I3641" s="544" t="s">
        <v>2478</v>
      </c>
      <c r="J3641" s="543" t="s">
        <v>2478</v>
      </c>
      <c r="K3641" s="543" t="s">
        <v>2478</v>
      </c>
      <c r="L3641" s="543" t="s">
        <v>2478</v>
      </c>
      <c r="M3641" s="543" t="s">
        <v>2478</v>
      </c>
      <c r="N3641" s="543" t="s">
        <v>2478</v>
      </c>
      <c r="O3641" s="543" t="s">
        <v>2478</v>
      </c>
      <c r="P3641" s="543" t="s">
        <v>2478</v>
      </c>
      <c r="Q3641" s="543" t="s">
        <v>2478</v>
      </c>
      <c r="R3641" s="543" t="s">
        <v>2478</v>
      </c>
      <c r="S3641" s="543" t="s">
        <v>2478</v>
      </c>
    </row>
    <row r="3642" spans="1:19">
      <c r="A3642" s="540" t="s">
        <v>10370</v>
      </c>
      <c r="B3642" s="541"/>
      <c r="C3642" s="541"/>
      <c r="D3642" s="542">
        <v>30009</v>
      </c>
      <c r="E3642" s="542">
        <v>30009</v>
      </c>
      <c r="F3642" s="542" t="s">
        <v>11034</v>
      </c>
      <c r="G3642" s="540" t="s">
        <v>11035</v>
      </c>
      <c r="H3642" s="542" t="s">
        <v>3468</v>
      </c>
      <c r="I3642" s="541" t="s">
        <v>2478</v>
      </c>
      <c r="J3642" s="540" t="s">
        <v>2478</v>
      </c>
      <c r="K3642" s="540" t="s">
        <v>2478</v>
      </c>
      <c r="L3642" s="540" t="s">
        <v>2478</v>
      </c>
      <c r="M3642" s="540" t="s">
        <v>2478</v>
      </c>
      <c r="N3642" s="540" t="s">
        <v>2478</v>
      </c>
      <c r="O3642" s="540" t="s">
        <v>2478</v>
      </c>
      <c r="P3642" s="540" t="s">
        <v>2478</v>
      </c>
      <c r="Q3642" s="540" t="s">
        <v>2478</v>
      </c>
      <c r="R3642" s="540" t="s">
        <v>2478</v>
      </c>
      <c r="S3642" s="540" t="s">
        <v>2478</v>
      </c>
    </row>
    <row r="3643" spans="1:19">
      <c r="A3643" s="543" t="s">
        <v>10370</v>
      </c>
      <c r="B3643" s="544"/>
      <c r="C3643" s="544"/>
      <c r="D3643" s="545">
        <v>30009</v>
      </c>
      <c r="E3643" s="545">
        <v>30009</v>
      </c>
      <c r="F3643" s="545" t="s">
        <v>11036</v>
      </c>
      <c r="G3643" s="543" t="s">
        <v>11037</v>
      </c>
      <c r="H3643" s="545" t="s">
        <v>3468</v>
      </c>
      <c r="I3643" s="544" t="s">
        <v>2478</v>
      </c>
      <c r="J3643" s="543" t="s">
        <v>2478</v>
      </c>
      <c r="K3643" s="543" t="s">
        <v>2478</v>
      </c>
      <c r="L3643" s="543" t="s">
        <v>2478</v>
      </c>
      <c r="M3643" s="543" t="s">
        <v>2478</v>
      </c>
      <c r="N3643" s="543" t="s">
        <v>2478</v>
      </c>
      <c r="O3643" s="543" t="s">
        <v>2478</v>
      </c>
      <c r="P3643" s="543" t="s">
        <v>2478</v>
      </c>
      <c r="Q3643" s="543" t="s">
        <v>2478</v>
      </c>
      <c r="R3643" s="543" t="s">
        <v>2478</v>
      </c>
      <c r="S3643" s="543" t="s">
        <v>2478</v>
      </c>
    </row>
    <row r="3644" spans="1:19">
      <c r="A3644" s="540" t="s">
        <v>10370</v>
      </c>
      <c r="B3644" s="541"/>
      <c r="C3644" s="541"/>
      <c r="D3644" s="542">
        <v>30010</v>
      </c>
      <c r="E3644" s="542">
        <v>30010</v>
      </c>
      <c r="F3644" s="542" t="s">
        <v>11038</v>
      </c>
      <c r="G3644" s="540" t="s">
        <v>11039</v>
      </c>
      <c r="H3644" s="542" t="s">
        <v>2469</v>
      </c>
      <c r="I3644" s="542" t="s">
        <v>2469</v>
      </c>
      <c r="J3644" s="540" t="s">
        <v>2478</v>
      </c>
      <c r="K3644" s="540" t="s">
        <v>2478</v>
      </c>
      <c r="L3644" s="540" t="s">
        <v>2478</v>
      </c>
      <c r="M3644" s="540" t="s">
        <v>2478</v>
      </c>
      <c r="N3644" s="540" t="s">
        <v>2478</v>
      </c>
      <c r="O3644" s="540" t="s">
        <v>2478</v>
      </c>
      <c r="P3644" s="540" t="s">
        <v>2478</v>
      </c>
      <c r="Q3644" s="546">
        <v>46611.708333333336</v>
      </c>
      <c r="R3644" s="540" t="s">
        <v>2478</v>
      </c>
      <c r="S3644" s="540" t="s">
        <v>2478</v>
      </c>
    </row>
    <row r="3645" spans="1:19">
      <c r="A3645" s="543" t="s">
        <v>10370</v>
      </c>
      <c r="B3645" s="544"/>
      <c r="C3645" s="544"/>
      <c r="D3645" s="545">
        <v>30010</v>
      </c>
      <c r="E3645" s="545">
        <v>30010</v>
      </c>
      <c r="F3645" s="545" t="s">
        <v>11040</v>
      </c>
      <c r="G3645" s="543" t="s">
        <v>11041</v>
      </c>
      <c r="H3645" s="545" t="s">
        <v>3468</v>
      </c>
      <c r="I3645" s="545" t="s">
        <v>2469</v>
      </c>
      <c r="J3645" s="543" t="s">
        <v>2478</v>
      </c>
      <c r="K3645" s="543" t="s">
        <v>2478</v>
      </c>
      <c r="L3645" s="543" t="s">
        <v>2478</v>
      </c>
      <c r="M3645" s="543" t="s">
        <v>2478</v>
      </c>
      <c r="N3645" s="543" t="s">
        <v>2478</v>
      </c>
      <c r="O3645" s="543" t="s">
        <v>2478</v>
      </c>
      <c r="P3645" s="543" t="s">
        <v>2478</v>
      </c>
      <c r="Q3645" s="547">
        <v>46611.708333333336</v>
      </c>
      <c r="R3645" s="543" t="s">
        <v>2478</v>
      </c>
      <c r="S3645" s="543" t="s">
        <v>2478</v>
      </c>
    </row>
    <row r="3646" spans="1:19">
      <c r="A3646" s="540" t="s">
        <v>10370</v>
      </c>
      <c r="B3646" s="541"/>
      <c r="C3646" s="541"/>
      <c r="D3646" s="542">
        <v>30010</v>
      </c>
      <c r="E3646" s="542">
        <v>30010</v>
      </c>
      <c r="F3646" s="542" t="s">
        <v>11042</v>
      </c>
      <c r="G3646" s="540" t="s">
        <v>11043</v>
      </c>
      <c r="H3646" s="542" t="s">
        <v>3468</v>
      </c>
      <c r="I3646" s="542" t="s">
        <v>2469</v>
      </c>
      <c r="J3646" s="540" t="s">
        <v>2478</v>
      </c>
      <c r="K3646" s="540" t="s">
        <v>2478</v>
      </c>
      <c r="L3646" s="540" t="s">
        <v>2478</v>
      </c>
      <c r="M3646" s="540" t="s">
        <v>2478</v>
      </c>
      <c r="N3646" s="540" t="s">
        <v>2478</v>
      </c>
      <c r="O3646" s="540" t="s">
        <v>2478</v>
      </c>
      <c r="P3646" s="540" t="s">
        <v>2478</v>
      </c>
      <c r="Q3646" s="546">
        <v>46611.708333333336</v>
      </c>
      <c r="R3646" s="540" t="s">
        <v>2478</v>
      </c>
      <c r="S3646" s="540" t="s">
        <v>2478</v>
      </c>
    </row>
    <row r="3647" spans="1:19">
      <c r="A3647" s="543" t="s">
        <v>10370</v>
      </c>
      <c r="B3647" s="544"/>
      <c r="C3647" s="544"/>
      <c r="D3647" s="545">
        <v>30010</v>
      </c>
      <c r="E3647" s="545">
        <v>30010</v>
      </c>
      <c r="F3647" s="545" t="s">
        <v>11044</v>
      </c>
      <c r="G3647" s="543" t="s">
        <v>11045</v>
      </c>
      <c r="H3647" s="545" t="s">
        <v>2469</v>
      </c>
      <c r="I3647" s="545" t="s">
        <v>2469</v>
      </c>
      <c r="J3647" s="543" t="s">
        <v>2478</v>
      </c>
      <c r="K3647" s="543" t="s">
        <v>2478</v>
      </c>
      <c r="L3647" s="543" t="s">
        <v>2478</v>
      </c>
      <c r="M3647" s="543" t="s">
        <v>2478</v>
      </c>
      <c r="N3647" s="543" t="s">
        <v>2478</v>
      </c>
      <c r="O3647" s="543" t="s">
        <v>2478</v>
      </c>
      <c r="P3647" s="543" t="s">
        <v>2478</v>
      </c>
      <c r="Q3647" s="547">
        <v>46611.708333333336</v>
      </c>
      <c r="R3647" s="543" t="s">
        <v>2478</v>
      </c>
      <c r="S3647" s="543" t="s">
        <v>2478</v>
      </c>
    </row>
    <row r="3648" spans="1:19">
      <c r="A3648" s="540" t="s">
        <v>10370</v>
      </c>
      <c r="B3648" s="541"/>
      <c r="C3648" s="541"/>
      <c r="D3648" s="542">
        <v>30010</v>
      </c>
      <c r="E3648" s="542">
        <v>30010</v>
      </c>
      <c r="F3648" s="542" t="s">
        <v>11046</v>
      </c>
      <c r="G3648" s="540" t="s">
        <v>11047</v>
      </c>
      <c r="H3648" s="542" t="s">
        <v>3468</v>
      </c>
      <c r="I3648" s="542" t="s">
        <v>2469</v>
      </c>
      <c r="J3648" s="540" t="s">
        <v>2478</v>
      </c>
      <c r="K3648" s="540" t="s">
        <v>2478</v>
      </c>
      <c r="L3648" s="540" t="s">
        <v>2478</v>
      </c>
      <c r="M3648" s="540" t="s">
        <v>2478</v>
      </c>
      <c r="N3648" s="540" t="s">
        <v>2478</v>
      </c>
      <c r="O3648" s="540" t="s">
        <v>2478</v>
      </c>
      <c r="P3648" s="540" t="s">
        <v>2478</v>
      </c>
      <c r="Q3648" s="546">
        <v>46611.708333333336</v>
      </c>
      <c r="R3648" s="540" t="s">
        <v>2478</v>
      </c>
      <c r="S3648" s="540" t="s">
        <v>2478</v>
      </c>
    </row>
    <row r="3649" spans="1:19">
      <c r="A3649" s="543" t="s">
        <v>10370</v>
      </c>
      <c r="B3649" s="544"/>
      <c r="C3649" s="544"/>
      <c r="D3649" s="545">
        <v>30010</v>
      </c>
      <c r="E3649" s="545">
        <v>30010</v>
      </c>
      <c r="F3649" s="545" t="s">
        <v>11048</v>
      </c>
      <c r="G3649" s="543" t="s">
        <v>11049</v>
      </c>
      <c r="H3649" s="545" t="s">
        <v>3468</v>
      </c>
      <c r="I3649" s="545" t="s">
        <v>2469</v>
      </c>
      <c r="J3649" s="543" t="s">
        <v>2478</v>
      </c>
      <c r="K3649" s="543" t="s">
        <v>2478</v>
      </c>
      <c r="L3649" s="543" t="s">
        <v>2478</v>
      </c>
      <c r="M3649" s="543" t="s">
        <v>2478</v>
      </c>
      <c r="N3649" s="543" t="s">
        <v>2478</v>
      </c>
      <c r="O3649" s="543" t="s">
        <v>2478</v>
      </c>
      <c r="P3649" s="543" t="s">
        <v>2478</v>
      </c>
      <c r="Q3649" s="547">
        <v>46611.708333333336</v>
      </c>
      <c r="R3649" s="543" t="s">
        <v>2478</v>
      </c>
      <c r="S3649" s="543" t="s">
        <v>2478</v>
      </c>
    </row>
    <row r="3650" spans="1:19">
      <c r="A3650" s="540" t="s">
        <v>10370</v>
      </c>
      <c r="B3650" s="541"/>
      <c r="C3650" s="541"/>
      <c r="D3650" s="542">
        <v>30011</v>
      </c>
      <c r="E3650" s="542">
        <v>30011</v>
      </c>
      <c r="F3650" s="542" t="s">
        <v>11050</v>
      </c>
      <c r="G3650" s="540" t="s">
        <v>11051</v>
      </c>
      <c r="H3650" s="542" t="s">
        <v>3468</v>
      </c>
      <c r="I3650" s="542" t="s">
        <v>2469</v>
      </c>
      <c r="J3650" s="540" t="s">
        <v>2478</v>
      </c>
      <c r="K3650" s="540" t="s">
        <v>2478</v>
      </c>
      <c r="L3650" s="540" t="s">
        <v>2478</v>
      </c>
      <c r="M3650" s="540" t="s">
        <v>2478</v>
      </c>
      <c r="N3650" s="540" t="s">
        <v>2478</v>
      </c>
      <c r="O3650" s="540" t="s">
        <v>2478</v>
      </c>
      <c r="P3650" s="540" t="s">
        <v>2478</v>
      </c>
      <c r="Q3650" s="546">
        <v>46611.708333333336</v>
      </c>
      <c r="R3650" s="540" t="s">
        <v>2478</v>
      </c>
      <c r="S3650" s="540" t="s">
        <v>2478</v>
      </c>
    </row>
    <row r="3651" spans="1:19">
      <c r="A3651" s="543" t="s">
        <v>10370</v>
      </c>
      <c r="B3651" s="544"/>
      <c r="C3651" s="544"/>
      <c r="D3651" s="545">
        <v>30011</v>
      </c>
      <c r="E3651" s="545">
        <v>30011</v>
      </c>
      <c r="F3651" s="545" t="s">
        <v>11052</v>
      </c>
      <c r="G3651" s="543" t="s">
        <v>11053</v>
      </c>
      <c r="H3651" s="545" t="s">
        <v>2469</v>
      </c>
      <c r="I3651" s="545" t="s">
        <v>2469</v>
      </c>
      <c r="J3651" s="543" t="s">
        <v>2478</v>
      </c>
      <c r="K3651" s="543" t="s">
        <v>2478</v>
      </c>
      <c r="L3651" s="543" t="s">
        <v>2478</v>
      </c>
      <c r="M3651" s="543" t="s">
        <v>2478</v>
      </c>
      <c r="N3651" s="543" t="s">
        <v>2478</v>
      </c>
      <c r="O3651" s="543" t="s">
        <v>2478</v>
      </c>
      <c r="P3651" s="543" t="s">
        <v>2478</v>
      </c>
      <c r="Q3651" s="547">
        <v>46611.708333333336</v>
      </c>
      <c r="R3651" s="543" t="s">
        <v>2478</v>
      </c>
      <c r="S3651" s="543" t="s">
        <v>2478</v>
      </c>
    </row>
    <row r="3652" spans="1:19">
      <c r="A3652" s="540" t="s">
        <v>10370</v>
      </c>
      <c r="B3652" s="541"/>
      <c r="C3652" s="541"/>
      <c r="D3652" s="542">
        <v>30011</v>
      </c>
      <c r="E3652" s="542">
        <v>30011</v>
      </c>
      <c r="F3652" s="542" t="s">
        <v>11054</v>
      </c>
      <c r="G3652" s="540" t="s">
        <v>11055</v>
      </c>
      <c r="H3652" s="542" t="s">
        <v>2469</v>
      </c>
      <c r="I3652" s="542" t="s">
        <v>2469</v>
      </c>
      <c r="J3652" s="540" t="s">
        <v>2478</v>
      </c>
      <c r="K3652" s="540" t="s">
        <v>2478</v>
      </c>
      <c r="L3652" s="540" t="s">
        <v>2478</v>
      </c>
      <c r="M3652" s="540" t="s">
        <v>2478</v>
      </c>
      <c r="N3652" s="540" t="s">
        <v>2478</v>
      </c>
      <c r="O3652" s="540" t="s">
        <v>2478</v>
      </c>
      <c r="P3652" s="540" t="s">
        <v>2478</v>
      </c>
      <c r="Q3652" s="546">
        <v>46611.708333333336</v>
      </c>
      <c r="R3652" s="540" t="s">
        <v>2478</v>
      </c>
      <c r="S3652" s="540" t="s">
        <v>2478</v>
      </c>
    </row>
    <row r="3653" spans="1:19">
      <c r="A3653" s="543" t="s">
        <v>10370</v>
      </c>
      <c r="B3653" s="544"/>
      <c r="C3653" s="544"/>
      <c r="D3653" s="545">
        <v>30011</v>
      </c>
      <c r="E3653" s="545">
        <v>30011</v>
      </c>
      <c r="F3653" s="545" t="s">
        <v>11056</v>
      </c>
      <c r="G3653" s="543" t="s">
        <v>11057</v>
      </c>
      <c r="H3653" s="545" t="s">
        <v>3468</v>
      </c>
      <c r="I3653" s="545" t="s">
        <v>2469</v>
      </c>
      <c r="J3653" s="543" t="s">
        <v>2478</v>
      </c>
      <c r="K3653" s="543" t="s">
        <v>2478</v>
      </c>
      <c r="L3653" s="543" t="s">
        <v>2478</v>
      </c>
      <c r="M3653" s="543" t="s">
        <v>2478</v>
      </c>
      <c r="N3653" s="543" t="s">
        <v>2478</v>
      </c>
      <c r="O3653" s="543" t="s">
        <v>2478</v>
      </c>
      <c r="P3653" s="543" t="s">
        <v>2478</v>
      </c>
      <c r="Q3653" s="547">
        <v>46611.708333333336</v>
      </c>
      <c r="R3653" s="543" t="s">
        <v>2478</v>
      </c>
      <c r="S3653" s="543" t="s">
        <v>2478</v>
      </c>
    </row>
    <row r="3654" spans="1:19">
      <c r="A3654" s="540" t="s">
        <v>10370</v>
      </c>
      <c r="B3654" s="541"/>
      <c r="C3654" s="541"/>
      <c r="D3654" s="542">
        <v>30011</v>
      </c>
      <c r="E3654" s="542">
        <v>30011</v>
      </c>
      <c r="F3654" s="542" t="s">
        <v>11058</v>
      </c>
      <c r="G3654" s="540" t="s">
        <v>11059</v>
      </c>
      <c r="H3654" s="542" t="s">
        <v>3468</v>
      </c>
      <c r="I3654" s="542" t="s">
        <v>2469</v>
      </c>
      <c r="J3654" s="540" t="s">
        <v>2478</v>
      </c>
      <c r="K3654" s="540" t="s">
        <v>2478</v>
      </c>
      <c r="L3654" s="540" t="s">
        <v>2478</v>
      </c>
      <c r="M3654" s="540" t="s">
        <v>2478</v>
      </c>
      <c r="N3654" s="540" t="s">
        <v>2478</v>
      </c>
      <c r="O3654" s="540" t="s">
        <v>2478</v>
      </c>
      <c r="P3654" s="540" t="s">
        <v>2478</v>
      </c>
      <c r="Q3654" s="546">
        <v>46611.708333333336</v>
      </c>
      <c r="R3654" s="540" t="s">
        <v>2478</v>
      </c>
      <c r="S3654" s="540" t="s">
        <v>2478</v>
      </c>
    </row>
    <row r="3655" spans="1:19">
      <c r="A3655" s="543" t="s">
        <v>10370</v>
      </c>
      <c r="B3655" s="544"/>
      <c r="C3655" s="544"/>
      <c r="D3655" s="545">
        <v>30011</v>
      </c>
      <c r="E3655" s="545">
        <v>30011</v>
      </c>
      <c r="F3655" s="545" t="s">
        <v>11060</v>
      </c>
      <c r="G3655" s="543" t="s">
        <v>11061</v>
      </c>
      <c r="H3655" s="545" t="s">
        <v>3468</v>
      </c>
      <c r="I3655" s="545" t="s">
        <v>2469</v>
      </c>
      <c r="J3655" s="543" t="s">
        <v>2478</v>
      </c>
      <c r="K3655" s="543" t="s">
        <v>2478</v>
      </c>
      <c r="L3655" s="543" t="s">
        <v>2478</v>
      </c>
      <c r="M3655" s="543" t="s">
        <v>2478</v>
      </c>
      <c r="N3655" s="543" t="s">
        <v>2478</v>
      </c>
      <c r="O3655" s="543" t="s">
        <v>2478</v>
      </c>
      <c r="P3655" s="543" t="s">
        <v>2478</v>
      </c>
      <c r="Q3655" s="547">
        <v>46611.708333333336</v>
      </c>
      <c r="R3655" s="543" t="s">
        <v>2478</v>
      </c>
      <c r="S3655" s="543" t="s">
        <v>2478</v>
      </c>
    </row>
    <row r="3656" spans="1:19">
      <c r="A3656" s="540" t="s">
        <v>10370</v>
      </c>
      <c r="B3656" s="541"/>
      <c r="C3656" s="541"/>
      <c r="D3656" s="542">
        <v>30012</v>
      </c>
      <c r="E3656" s="542">
        <v>30012</v>
      </c>
      <c r="F3656" s="542" t="s">
        <v>11062</v>
      </c>
      <c r="G3656" s="540" t="s">
        <v>11063</v>
      </c>
      <c r="H3656" s="542" t="s">
        <v>3468</v>
      </c>
      <c r="I3656" s="541" t="s">
        <v>2478</v>
      </c>
      <c r="J3656" s="540" t="s">
        <v>2478</v>
      </c>
      <c r="K3656" s="540" t="s">
        <v>2478</v>
      </c>
      <c r="L3656" s="540" t="s">
        <v>2478</v>
      </c>
      <c r="M3656" s="540" t="s">
        <v>2478</v>
      </c>
      <c r="N3656" s="540" t="s">
        <v>2478</v>
      </c>
      <c r="O3656" s="540" t="s">
        <v>2478</v>
      </c>
      <c r="P3656" s="540" t="s">
        <v>2478</v>
      </c>
      <c r="Q3656" s="540" t="s">
        <v>2478</v>
      </c>
      <c r="R3656" s="540" t="s">
        <v>2478</v>
      </c>
      <c r="S3656" s="540" t="s">
        <v>2478</v>
      </c>
    </row>
    <row r="3657" spans="1:19">
      <c r="A3657" s="543" t="s">
        <v>10370</v>
      </c>
      <c r="B3657" s="544"/>
      <c r="C3657" s="544"/>
      <c r="D3657" s="545">
        <v>30012</v>
      </c>
      <c r="E3657" s="545">
        <v>30012</v>
      </c>
      <c r="F3657" s="545" t="s">
        <v>11064</v>
      </c>
      <c r="G3657" s="543" t="s">
        <v>11065</v>
      </c>
      <c r="H3657" s="545" t="s">
        <v>2469</v>
      </c>
      <c r="I3657" s="544" t="s">
        <v>2478</v>
      </c>
      <c r="J3657" s="543" t="s">
        <v>2478</v>
      </c>
      <c r="K3657" s="543" t="s">
        <v>2478</v>
      </c>
      <c r="L3657" s="543" t="s">
        <v>2478</v>
      </c>
      <c r="M3657" s="543" t="s">
        <v>2478</v>
      </c>
      <c r="N3657" s="543" t="s">
        <v>2478</v>
      </c>
      <c r="O3657" s="543" t="s">
        <v>2478</v>
      </c>
      <c r="P3657" s="543" t="s">
        <v>2478</v>
      </c>
      <c r="Q3657" s="543" t="s">
        <v>2478</v>
      </c>
      <c r="R3657" s="543" t="s">
        <v>2478</v>
      </c>
      <c r="S3657" s="543" t="s">
        <v>2478</v>
      </c>
    </row>
    <row r="3658" spans="1:19">
      <c r="A3658" s="540" t="s">
        <v>10370</v>
      </c>
      <c r="B3658" s="541"/>
      <c r="C3658" s="541"/>
      <c r="D3658" s="542">
        <v>30012</v>
      </c>
      <c r="E3658" s="542">
        <v>30012</v>
      </c>
      <c r="F3658" s="542" t="s">
        <v>11066</v>
      </c>
      <c r="G3658" s="540" t="s">
        <v>11067</v>
      </c>
      <c r="H3658" s="542" t="s">
        <v>3468</v>
      </c>
      <c r="I3658" s="541" t="s">
        <v>2478</v>
      </c>
      <c r="J3658" s="540" t="s">
        <v>2478</v>
      </c>
      <c r="K3658" s="540" t="s">
        <v>2478</v>
      </c>
      <c r="L3658" s="540" t="s">
        <v>2478</v>
      </c>
      <c r="M3658" s="540" t="s">
        <v>2478</v>
      </c>
      <c r="N3658" s="540" t="s">
        <v>2478</v>
      </c>
      <c r="O3658" s="540" t="s">
        <v>2478</v>
      </c>
      <c r="P3658" s="540" t="s">
        <v>2478</v>
      </c>
      <c r="Q3658" s="540" t="s">
        <v>2478</v>
      </c>
      <c r="R3658" s="540" t="s">
        <v>2478</v>
      </c>
      <c r="S3658" s="540" t="s">
        <v>2478</v>
      </c>
    </row>
    <row r="3659" spans="1:19">
      <c r="A3659" s="543" t="s">
        <v>10370</v>
      </c>
      <c r="B3659" s="544"/>
      <c r="C3659" s="544"/>
      <c r="D3659" s="545">
        <v>30012</v>
      </c>
      <c r="E3659" s="545">
        <v>30012</v>
      </c>
      <c r="F3659" s="545" t="s">
        <v>11068</v>
      </c>
      <c r="G3659" s="543" t="s">
        <v>11069</v>
      </c>
      <c r="H3659" s="545" t="s">
        <v>3468</v>
      </c>
      <c r="I3659" s="544" t="s">
        <v>2478</v>
      </c>
      <c r="J3659" s="543" t="s">
        <v>2478</v>
      </c>
      <c r="K3659" s="543" t="s">
        <v>2478</v>
      </c>
      <c r="L3659" s="543" t="s">
        <v>2478</v>
      </c>
      <c r="M3659" s="543" t="s">
        <v>2478</v>
      </c>
      <c r="N3659" s="543" t="s">
        <v>2478</v>
      </c>
      <c r="O3659" s="543" t="s">
        <v>2478</v>
      </c>
      <c r="P3659" s="543" t="s">
        <v>2478</v>
      </c>
      <c r="Q3659" s="543" t="s">
        <v>2478</v>
      </c>
      <c r="R3659" s="543" t="s">
        <v>2478</v>
      </c>
      <c r="S3659" s="543" t="s">
        <v>2478</v>
      </c>
    </row>
    <row r="3660" spans="1:19">
      <c r="A3660" s="540" t="s">
        <v>10370</v>
      </c>
      <c r="B3660" s="541"/>
      <c r="C3660" s="541"/>
      <c r="D3660" s="542">
        <v>30012</v>
      </c>
      <c r="E3660" s="542">
        <v>30012</v>
      </c>
      <c r="F3660" s="542" t="s">
        <v>11070</v>
      </c>
      <c r="G3660" s="540" t="s">
        <v>11071</v>
      </c>
      <c r="H3660" s="542" t="s">
        <v>2469</v>
      </c>
      <c r="I3660" s="541" t="s">
        <v>2478</v>
      </c>
      <c r="J3660" s="540" t="s">
        <v>2478</v>
      </c>
      <c r="K3660" s="540" t="s">
        <v>2478</v>
      </c>
      <c r="L3660" s="540" t="s">
        <v>2478</v>
      </c>
      <c r="M3660" s="540" t="s">
        <v>2478</v>
      </c>
      <c r="N3660" s="540" t="s">
        <v>2478</v>
      </c>
      <c r="O3660" s="540" t="s">
        <v>2478</v>
      </c>
      <c r="P3660" s="540" t="s">
        <v>2478</v>
      </c>
      <c r="Q3660" s="540" t="s">
        <v>2478</v>
      </c>
      <c r="R3660" s="540" t="s">
        <v>2478</v>
      </c>
      <c r="S3660" s="540" t="s">
        <v>2478</v>
      </c>
    </row>
    <row r="3661" spans="1:19">
      <c r="A3661" s="543" t="s">
        <v>10370</v>
      </c>
      <c r="B3661" s="544"/>
      <c r="C3661" s="544"/>
      <c r="D3661" s="545">
        <v>30012</v>
      </c>
      <c r="E3661" s="545">
        <v>30012</v>
      </c>
      <c r="F3661" s="545" t="s">
        <v>11072</v>
      </c>
      <c r="G3661" s="543" t="s">
        <v>11073</v>
      </c>
      <c r="H3661" s="545" t="s">
        <v>3468</v>
      </c>
      <c r="I3661" s="544" t="s">
        <v>2478</v>
      </c>
      <c r="J3661" s="543" t="s">
        <v>2478</v>
      </c>
      <c r="K3661" s="543" t="s">
        <v>2478</v>
      </c>
      <c r="L3661" s="543" t="s">
        <v>2478</v>
      </c>
      <c r="M3661" s="543" t="s">
        <v>2478</v>
      </c>
      <c r="N3661" s="543" t="s">
        <v>2478</v>
      </c>
      <c r="O3661" s="543" t="s">
        <v>2478</v>
      </c>
      <c r="P3661" s="543" t="s">
        <v>2478</v>
      </c>
      <c r="Q3661" s="543" t="s">
        <v>2478</v>
      </c>
      <c r="R3661" s="543" t="s">
        <v>2478</v>
      </c>
      <c r="S3661" s="543" t="s">
        <v>2478</v>
      </c>
    </row>
    <row r="3662" spans="1:19">
      <c r="A3662" s="540" t="s">
        <v>10370</v>
      </c>
      <c r="B3662" s="541"/>
      <c r="C3662" s="541"/>
      <c r="D3662" s="542">
        <v>30013</v>
      </c>
      <c r="E3662" s="542">
        <v>30013</v>
      </c>
      <c r="F3662" s="542" t="s">
        <v>11074</v>
      </c>
      <c r="G3662" s="540" t="s">
        <v>11075</v>
      </c>
      <c r="H3662" s="542" t="s">
        <v>3468</v>
      </c>
      <c r="I3662" s="541" t="s">
        <v>2478</v>
      </c>
      <c r="J3662" s="540" t="s">
        <v>2478</v>
      </c>
      <c r="K3662" s="540" t="s">
        <v>2478</v>
      </c>
      <c r="L3662" s="540" t="s">
        <v>2478</v>
      </c>
      <c r="M3662" s="540" t="s">
        <v>2478</v>
      </c>
      <c r="N3662" s="540" t="s">
        <v>2478</v>
      </c>
      <c r="O3662" s="540" t="s">
        <v>2478</v>
      </c>
      <c r="P3662" s="540" t="s">
        <v>2478</v>
      </c>
      <c r="Q3662" s="540" t="s">
        <v>2478</v>
      </c>
      <c r="R3662" s="540" t="s">
        <v>2478</v>
      </c>
      <c r="S3662" s="540" t="s">
        <v>2478</v>
      </c>
    </row>
    <row r="3663" spans="1:19">
      <c r="A3663" s="543" t="s">
        <v>10370</v>
      </c>
      <c r="B3663" s="544"/>
      <c r="C3663" s="544"/>
      <c r="D3663" s="545">
        <v>30013</v>
      </c>
      <c r="E3663" s="545">
        <v>30013</v>
      </c>
      <c r="F3663" s="545" t="s">
        <v>11076</v>
      </c>
      <c r="G3663" s="543" t="s">
        <v>11077</v>
      </c>
      <c r="H3663" s="545" t="s">
        <v>3468</v>
      </c>
      <c r="I3663" s="544" t="s">
        <v>2478</v>
      </c>
      <c r="J3663" s="543" t="s">
        <v>2478</v>
      </c>
      <c r="K3663" s="543" t="s">
        <v>2478</v>
      </c>
      <c r="L3663" s="543" t="s">
        <v>2478</v>
      </c>
      <c r="M3663" s="543" t="s">
        <v>2478</v>
      </c>
      <c r="N3663" s="543" t="s">
        <v>2478</v>
      </c>
      <c r="O3663" s="543" t="s">
        <v>2478</v>
      </c>
      <c r="P3663" s="543" t="s">
        <v>2478</v>
      </c>
      <c r="Q3663" s="543" t="s">
        <v>2478</v>
      </c>
      <c r="R3663" s="543" t="s">
        <v>2478</v>
      </c>
      <c r="S3663" s="543" t="s">
        <v>2478</v>
      </c>
    </row>
    <row r="3664" spans="1:19">
      <c r="A3664" s="540" t="s">
        <v>10370</v>
      </c>
      <c r="B3664" s="541"/>
      <c r="C3664" s="541"/>
      <c r="D3664" s="542">
        <v>30013</v>
      </c>
      <c r="E3664" s="542">
        <v>30013</v>
      </c>
      <c r="F3664" s="542" t="s">
        <v>11078</v>
      </c>
      <c r="G3664" s="540" t="s">
        <v>11079</v>
      </c>
      <c r="H3664" s="542" t="s">
        <v>3468</v>
      </c>
      <c r="I3664" s="541" t="s">
        <v>2478</v>
      </c>
      <c r="J3664" s="540" t="s">
        <v>2478</v>
      </c>
      <c r="K3664" s="540" t="s">
        <v>2478</v>
      </c>
      <c r="L3664" s="540" t="s">
        <v>2478</v>
      </c>
      <c r="M3664" s="540" t="s">
        <v>2478</v>
      </c>
      <c r="N3664" s="540" t="s">
        <v>2478</v>
      </c>
      <c r="O3664" s="540" t="s">
        <v>2478</v>
      </c>
      <c r="P3664" s="540" t="s">
        <v>2478</v>
      </c>
      <c r="Q3664" s="540" t="s">
        <v>2478</v>
      </c>
      <c r="R3664" s="540" t="s">
        <v>2478</v>
      </c>
      <c r="S3664" s="540" t="s">
        <v>2478</v>
      </c>
    </row>
    <row r="3665" spans="1:19">
      <c r="A3665" s="543" t="s">
        <v>10370</v>
      </c>
      <c r="B3665" s="544"/>
      <c r="C3665" s="544"/>
      <c r="D3665" s="545">
        <v>30013</v>
      </c>
      <c r="E3665" s="545">
        <v>30013</v>
      </c>
      <c r="F3665" s="545" t="s">
        <v>11080</v>
      </c>
      <c r="G3665" s="543" t="s">
        <v>11081</v>
      </c>
      <c r="H3665" s="545" t="s">
        <v>2469</v>
      </c>
      <c r="I3665" s="544" t="s">
        <v>2478</v>
      </c>
      <c r="J3665" s="543" t="s">
        <v>2478</v>
      </c>
      <c r="K3665" s="543" t="s">
        <v>2478</v>
      </c>
      <c r="L3665" s="543" t="s">
        <v>2478</v>
      </c>
      <c r="M3665" s="543" t="s">
        <v>2478</v>
      </c>
      <c r="N3665" s="543" t="s">
        <v>2478</v>
      </c>
      <c r="O3665" s="543" t="s">
        <v>2478</v>
      </c>
      <c r="P3665" s="543" t="s">
        <v>2478</v>
      </c>
      <c r="Q3665" s="543" t="s">
        <v>2478</v>
      </c>
      <c r="R3665" s="543" t="s">
        <v>2478</v>
      </c>
      <c r="S3665" s="543" t="s">
        <v>2478</v>
      </c>
    </row>
    <row r="3666" spans="1:19">
      <c r="A3666" s="540" t="s">
        <v>10370</v>
      </c>
      <c r="B3666" s="541"/>
      <c r="C3666" s="541"/>
      <c r="D3666" s="542">
        <v>30013</v>
      </c>
      <c r="E3666" s="542">
        <v>30013</v>
      </c>
      <c r="F3666" s="542" t="s">
        <v>11082</v>
      </c>
      <c r="G3666" s="540" t="s">
        <v>11083</v>
      </c>
      <c r="H3666" s="542" t="s">
        <v>3468</v>
      </c>
      <c r="I3666" s="541" t="s">
        <v>2478</v>
      </c>
      <c r="J3666" s="540" t="s">
        <v>2478</v>
      </c>
      <c r="K3666" s="540" t="s">
        <v>2478</v>
      </c>
      <c r="L3666" s="540" t="s">
        <v>2478</v>
      </c>
      <c r="M3666" s="540" t="s">
        <v>2478</v>
      </c>
      <c r="N3666" s="540" t="s">
        <v>2478</v>
      </c>
      <c r="O3666" s="540" t="s">
        <v>2478</v>
      </c>
      <c r="P3666" s="540" t="s">
        <v>2478</v>
      </c>
      <c r="Q3666" s="540" t="s">
        <v>2478</v>
      </c>
      <c r="R3666" s="540" t="s">
        <v>2478</v>
      </c>
      <c r="S3666" s="540" t="s">
        <v>2478</v>
      </c>
    </row>
    <row r="3667" spans="1:19">
      <c r="A3667" s="543" t="s">
        <v>10370</v>
      </c>
      <c r="B3667" s="544"/>
      <c r="C3667" s="544"/>
      <c r="D3667" s="545">
        <v>30013</v>
      </c>
      <c r="E3667" s="545">
        <v>30013</v>
      </c>
      <c r="F3667" s="545" t="s">
        <v>11084</v>
      </c>
      <c r="G3667" s="543" t="s">
        <v>11085</v>
      </c>
      <c r="H3667" s="545" t="s">
        <v>2469</v>
      </c>
      <c r="I3667" s="544" t="s">
        <v>2478</v>
      </c>
      <c r="J3667" s="543" t="s">
        <v>2478</v>
      </c>
      <c r="K3667" s="543" t="s">
        <v>2478</v>
      </c>
      <c r="L3667" s="543" t="s">
        <v>2478</v>
      </c>
      <c r="M3667" s="543" t="s">
        <v>2478</v>
      </c>
      <c r="N3667" s="543" t="s">
        <v>2478</v>
      </c>
      <c r="O3667" s="543" t="s">
        <v>2478</v>
      </c>
      <c r="P3667" s="543" t="s">
        <v>2478</v>
      </c>
      <c r="Q3667" s="543" t="s">
        <v>2478</v>
      </c>
      <c r="R3667" s="543" t="s">
        <v>2478</v>
      </c>
      <c r="S3667" s="543" t="s">
        <v>2478</v>
      </c>
    </row>
    <row r="3668" spans="1:19">
      <c r="A3668" s="540" t="s">
        <v>10370</v>
      </c>
      <c r="B3668" s="541"/>
      <c r="C3668" s="541"/>
      <c r="D3668" s="542">
        <v>30014</v>
      </c>
      <c r="E3668" s="542">
        <v>30014</v>
      </c>
      <c r="F3668" s="542" t="s">
        <v>11086</v>
      </c>
      <c r="G3668" s="540" t="s">
        <v>11087</v>
      </c>
      <c r="H3668" s="542" t="s">
        <v>3468</v>
      </c>
      <c r="I3668" s="541" t="s">
        <v>2478</v>
      </c>
      <c r="J3668" s="540" t="s">
        <v>2478</v>
      </c>
      <c r="K3668" s="540" t="s">
        <v>2478</v>
      </c>
      <c r="L3668" s="540" t="s">
        <v>2478</v>
      </c>
      <c r="M3668" s="540" t="s">
        <v>2478</v>
      </c>
      <c r="N3668" s="540" t="s">
        <v>2478</v>
      </c>
      <c r="O3668" s="540" t="s">
        <v>2478</v>
      </c>
      <c r="P3668" s="540" t="s">
        <v>2478</v>
      </c>
      <c r="Q3668" s="540" t="s">
        <v>2478</v>
      </c>
      <c r="R3668" s="540" t="s">
        <v>2478</v>
      </c>
      <c r="S3668" s="540" t="s">
        <v>2478</v>
      </c>
    </row>
    <row r="3669" spans="1:19">
      <c r="A3669" s="543" t="s">
        <v>10370</v>
      </c>
      <c r="B3669" s="544"/>
      <c r="C3669" s="544"/>
      <c r="D3669" s="545">
        <v>30014</v>
      </c>
      <c r="E3669" s="545">
        <v>30014</v>
      </c>
      <c r="F3669" s="545" t="s">
        <v>11088</v>
      </c>
      <c r="G3669" s="543" t="s">
        <v>11089</v>
      </c>
      <c r="H3669" s="545" t="s">
        <v>3468</v>
      </c>
      <c r="I3669" s="544" t="s">
        <v>2478</v>
      </c>
      <c r="J3669" s="543" t="s">
        <v>2478</v>
      </c>
      <c r="K3669" s="543" t="s">
        <v>2478</v>
      </c>
      <c r="L3669" s="543" t="s">
        <v>2478</v>
      </c>
      <c r="M3669" s="543" t="s">
        <v>2478</v>
      </c>
      <c r="N3669" s="543" t="s">
        <v>2478</v>
      </c>
      <c r="O3669" s="543" t="s">
        <v>2478</v>
      </c>
      <c r="P3669" s="543" t="s">
        <v>2478</v>
      </c>
      <c r="Q3669" s="543" t="s">
        <v>2478</v>
      </c>
      <c r="R3669" s="543" t="s">
        <v>2478</v>
      </c>
      <c r="S3669" s="543" t="s">
        <v>2478</v>
      </c>
    </row>
    <row r="3670" spans="1:19">
      <c r="A3670" s="540" t="s">
        <v>10370</v>
      </c>
      <c r="B3670" s="541"/>
      <c r="C3670" s="541"/>
      <c r="D3670" s="542">
        <v>30014</v>
      </c>
      <c r="E3670" s="542">
        <v>30014</v>
      </c>
      <c r="F3670" s="542" t="s">
        <v>11090</v>
      </c>
      <c r="G3670" s="540" t="s">
        <v>11091</v>
      </c>
      <c r="H3670" s="542" t="s">
        <v>2469</v>
      </c>
      <c r="I3670" s="541" t="s">
        <v>2478</v>
      </c>
      <c r="J3670" s="540" t="s">
        <v>2478</v>
      </c>
      <c r="K3670" s="540" t="s">
        <v>2478</v>
      </c>
      <c r="L3670" s="540" t="s">
        <v>2478</v>
      </c>
      <c r="M3670" s="540" t="s">
        <v>2478</v>
      </c>
      <c r="N3670" s="540" t="s">
        <v>2478</v>
      </c>
      <c r="O3670" s="540" t="s">
        <v>2478</v>
      </c>
      <c r="P3670" s="540" t="s">
        <v>2478</v>
      </c>
      <c r="Q3670" s="540" t="s">
        <v>2478</v>
      </c>
      <c r="R3670" s="540" t="s">
        <v>2478</v>
      </c>
      <c r="S3670" s="540" t="s">
        <v>2478</v>
      </c>
    </row>
    <row r="3671" spans="1:19">
      <c r="A3671" s="543" t="s">
        <v>10370</v>
      </c>
      <c r="B3671" s="544"/>
      <c r="C3671" s="544"/>
      <c r="D3671" s="545">
        <v>30014</v>
      </c>
      <c r="E3671" s="545">
        <v>30014</v>
      </c>
      <c r="F3671" s="545" t="s">
        <v>11092</v>
      </c>
      <c r="G3671" s="543" t="s">
        <v>11093</v>
      </c>
      <c r="H3671" s="545" t="s">
        <v>3468</v>
      </c>
      <c r="I3671" s="544" t="s">
        <v>2478</v>
      </c>
      <c r="J3671" s="543" t="s">
        <v>2478</v>
      </c>
      <c r="K3671" s="543" t="s">
        <v>2478</v>
      </c>
      <c r="L3671" s="543" t="s">
        <v>2478</v>
      </c>
      <c r="M3671" s="543" t="s">
        <v>2478</v>
      </c>
      <c r="N3671" s="543" t="s">
        <v>2478</v>
      </c>
      <c r="O3671" s="543" t="s">
        <v>2478</v>
      </c>
      <c r="P3671" s="543" t="s">
        <v>2478</v>
      </c>
      <c r="Q3671" s="543" t="s">
        <v>2478</v>
      </c>
      <c r="R3671" s="543" t="s">
        <v>2478</v>
      </c>
      <c r="S3671" s="543" t="s">
        <v>2478</v>
      </c>
    </row>
    <row r="3672" spans="1:19">
      <c r="A3672" s="540" t="s">
        <v>10370</v>
      </c>
      <c r="B3672" s="541"/>
      <c r="C3672" s="541"/>
      <c r="D3672" s="542">
        <v>30014</v>
      </c>
      <c r="E3672" s="542">
        <v>30014</v>
      </c>
      <c r="F3672" s="542" t="s">
        <v>11094</v>
      </c>
      <c r="G3672" s="540" t="s">
        <v>11095</v>
      </c>
      <c r="H3672" s="542" t="s">
        <v>3468</v>
      </c>
      <c r="I3672" s="541" t="s">
        <v>2478</v>
      </c>
      <c r="J3672" s="540" t="s">
        <v>2478</v>
      </c>
      <c r="K3672" s="540" t="s">
        <v>2478</v>
      </c>
      <c r="L3672" s="540" t="s">
        <v>2478</v>
      </c>
      <c r="M3672" s="540" t="s">
        <v>2478</v>
      </c>
      <c r="N3672" s="540" t="s">
        <v>2478</v>
      </c>
      <c r="O3672" s="540" t="s">
        <v>2478</v>
      </c>
      <c r="P3672" s="540" t="s">
        <v>2478</v>
      </c>
      <c r="Q3672" s="540" t="s">
        <v>2478</v>
      </c>
      <c r="R3672" s="540" t="s">
        <v>2478</v>
      </c>
      <c r="S3672" s="540" t="s">
        <v>2478</v>
      </c>
    </row>
    <row r="3673" spans="1:19">
      <c r="A3673" s="543" t="s">
        <v>10370</v>
      </c>
      <c r="B3673" s="544"/>
      <c r="C3673" s="544"/>
      <c r="D3673" s="545">
        <v>30014</v>
      </c>
      <c r="E3673" s="545">
        <v>30014</v>
      </c>
      <c r="F3673" s="545" t="s">
        <v>11096</v>
      </c>
      <c r="G3673" s="543" t="s">
        <v>11097</v>
      </c>
      <c r="H3673" s="545" t="s">
        <v>3468</v>
      </c>
      <c r="I3673" s="544" t="s">
        <v>2478</v>
      </c>
      <c r="J3673" s="543" t="s">
        <v>2478</v>
      </c>
      <c r="K3673" s="543" t="s">
        <v>2478</v>
      </c>
      <c r="L3673" s="543" t="s">
        <v>2478</v>
      </c>
      <c r="M3673" s="543" t="s">
        <v>2478</v>
      </c>
      <c r="N3673" s="543" t="s">
        <v>2478</v>
      </c>
      <c r="O3673" s="543" t="s">
        <v>2478</v>
      </c>
      <c r="P3673" s="543" t="s">
        <v>2478</v>
      </c>
      <c r="Q3673" s="543" t="s">
        <v>2478</v>
      </c>
      <c r="R3673" s="543" t="s">
        <v>2478</v>
      </c>
      <c r="S3673" s="543" t="s">
        <v>2478</v>
      </c>
    </row>
    <row r="3674" spans="1:19">
      <c r="A3674" s="540" t="s">
        <v>10370</v>
      </c>
      <c r="B3674" s="541"/>
      <c r="C3674" s="541"/>
      <c r="D3674" s="542">
        <v>30014</v>
      </c>
      <c r="E3674" s="542">
        <v>30014</v>
      </c>
      <c r="F3674" s="542" t="s">
        <v>11098</v>
      </c>
      <c r="G3674" s="540" t="s">
        <v>11099</v>
      </c>
      <c r="H3674" s="542" t="s">
        <v>3468</v>
      </c>
      <c r="I3674" s="541" t="s">
        <v>2478</v>
      </c>
      <c r="J3674" s="540" t="s">
        <v>2478</v>
      </c>
      <c r="K3674" s="540" t="s">
        <v>2478</v>
      </c>
      <c r="L3674" s="540" t="s">
        <v>2478</v>
      </c>
      <c r="M3674" s="540" t="s">
        <v>2478</v>
      </c>
      <c r="N3674" s="540" t="s">
        <v>2478</v>
      </c>
      <c r="O3674" s="540" t="s">
        <v>2478</v>
      </c>
      <c r="P3674" s="540" t="s">
        <v>2478</v>
      </c>
      <c r="Q3674" s="540" t="s">
        <v>2478</v>
      </c>
      <c r="R3674" s="540" t="s">
        <v>2478</v>
      </c>
      <c r="S3674" s="540" t="s">
        <v>2478</v>
      </c>
    </row>
    <row r="3675" spans="1:19">
      <c r="A3675" s="543" t="s">
        <v>10370</v>
      </c>
      <c r="B3675" s="544"/>
      <c r="C3675" s="544"/>
      <c r="D3675" s="545">
        <v>30015</v>
      </c>
      <c r="E3675" s="545">
        <v>30015</v>
      </c>
      <c r="F3675" s="545" t="s">
        <v>11100</v>
      </c>
      <c r="G3675" s="543" t="s">
        <v>11101</v>
      </c>
      <c r="H3675" s="545" t="s">
        <v>3468</v>
      </c>
      <c r="I3675" s="544" t="s">
        <v>2478</v>
      </c>
      <c r="J3675" s="543" t="s">
        <v>2478</v>
      </c>
      <c r="K3675" s="543" t="s">
        <v>2478</v>
      </c>
      <c r="L3675" s="543" t="s">
        <v>2478</v>
      </c>
      <c r="M3675" s="543" t="s">
        <v>2478</v>
      </c>
      <c r="N3675" s="543" t="s">
        <v>2478</v>
      </c>
      <c r="O3675" s="543" t="s">
        <v>2478</v>
      </c>
      <c r="P3675" s="543" t="s">
        <v>2478</v>
      </c>
      <c r="Q3675" s="543" t="s">
        <v>2478</v>
      </c>
      <c r="R3675" s="543" t="s">
        <v>2478</v>
      </c>
      <c r="S3675" s="543" t="s">
        <v>2478</v>
      </c>
    </row>
    <row r="3676" spans="1:19">
      <c r="A3676" s="540" t="s">
        <v>10370</v>
      </c>
      <c r="B3676" s="541"/>
      <c r="C3676" s="541"/>
      <c r="D3676" s="542">
        <v>30015</v>
      </c>
      <c r="E3676" s="542">
        <v>30015</v>
      </c>
      <c r="F3676" s="542" t="s">
        <v>11102</v>
      </c>
      <c r="G3676" s="540" t="s">
        <v>11103</v>
      </c>
      <c r="H3676" s="542" t="s">
        <v>3468</v>
      </c>
      <c r="I3676" s="541" t="s">
        <v>2478</v>
      </c>
      <c r="J3676" s="540" t="s">
        <v>2478</v>
      </c>
      <c r="K3676" s="540" t="s">
        <v>2478</v>
      </c>
      <c r="L3676" s="540" t="s">
        <v>2478</v>
      </c>
      <c r="M3676" s="540" t="s">
        <v>2478</v>
      </c>
      <c r="N3676" s="540" t="s">
        <v>2478</v>
      </c>
      <c r="O3676" s="540" t="s">
        <v>2478</v>
      </c>
      <c r="P3676" s="540" t="s">
        <v>2478</v>
      </c>
      <c r="Q3676" s="540" t="s">
        <v>2478</v>
      </c>
      <c r="R3676" s="540" t="s">
        <v>2478</v>
      </c>
      <c r="S3676" s="540" t="s">
        <v>2478</v>
      </c>
    </row>
    <row r="3677" spans="1:19">
      <c r="A3677" s="543" t="s">
        <v>10370</v>
      </c>
      <c r="B3677" s="544"/>
      <c r="C3677" s="544"/>
      <c r="D3677" s="545">
        <v>30015</v>
      </c>
      <c r="E3677" s="545">
        <v>30015</v>
      </c>
      <c r="F3677" s="545" t="s">
        <v>11104</v>
      </c>
      <c r="G3677" s="543" t="s">
        <v>11105</v>
      </c>
      <c r="H3677" s="545" t="s">
        <v>3468</v>
      </c>
      <c r="I3677" s="544" t="s">
        <v>2478</v>
      </c>
      <c r="J3677" s="543" t="s">
        <v>2478</v>
      </c>
      <c r="K3677" s="543" t="s">
        <v>2478</v>
      </c>
      <c r="L3677" s="543" t="s">
        <v>2478</v>
      </c>
      <c r="M3677" s="543" t="s">
        <v>2478</v>
      </c>
      <c r="N3677" s="543" t="s">
        <v>2478</v>
      </c>
      <c r="O3677" s="543" t="s">
        <v>2478</v>
      </c>
      <c r="P3677" s="543" t="s">
        <v>2478</v>
      </c>
      <c r="Q3677" s="543" t="s">
        <v>2478</v>
      </c>
      <c r="R3677" s="543" t="s">
        <v>2478</v>
      </c>
      <c r="S3677" s="543" t="s">
        <v>2478</v>
      </c>
    </row>
    <row r="3678" spans="1:19">
      <c r="A3678" s="540" t="s">
        <v>10370</v>
      </c>
      <c r="B3678" s="541"/>
      <c r="C3678" s="541"/>
      <c r="D3678" s="542">
        <v>30015</v>
      </c>
      <c r="E3678" s="542">
        <v>30015</v>
      </c>
      <c r="F3678" s="542" t="s">
        <v>11106</v>
      </c>
      <c r="G3678" s="540" t="s">
        <v>11107</v>
      </c>
      <c r="H3678" s="542" t="s">
        <v>3468</v>
      </c>
      <c r="I3678" s="541" t="s">
        <v>2478</v>
      </c>
      <c r="J3678" s="540" t="s">
        <v>2478</v>
      </c>
      <c r="K3678" s="540" t="s">
        <v>2478</v>
      </c>
      <c r="L3678" s="540" t="s">
        <v>2478</v>
      </c>
      <c r="M3678" s="540" t="s">
        <v>2478</v>
      </c>
      <c r="N3678" s="540" t="s">
        <v>2478</v>
      </c>
      <c r="O3678" s="540" t="s">
        <v>2478</v>
      </c>
      <c r="P3678" s="540" t="s">
        <v>2478</v>
      </c>
      <c r="Q3678" s="540" t="s">
        <v>2478</v>
      </c>
      <c r="R3678" s="540" t="s">
        <v>2478</v>
      </c>
      <c r="S3678" s="540" t="s">
        <v>2478</v>
      </c>
    </row>
    <row r="3679" spans="1:19">
      <c r="A3679" s="543" t="s">
        <v>10370</v>
      </c>
      <c r="B3679" s="544"/>
      <c r="C3679" s="544"/>
      <c r="D3679" s="545">
        <v>30015</v>
      </c>
      <c r="E3679" s="545">
        <v>30015</v>
      </c>
      <c r="F3679" s="545" t="s">
        <v>11108</v>
      </c>
      <c r="G3679" s="543" t="s">
        <v>11109</v>
      </c>
      <c r="H3679" s="545" t="s">
        <v>3468</v>
      </c>
      <c r="I3679" s="544" t="s">
        <v>2478</v>
      </c>
      <c r="J3679" s="543" t="s">
        <v>2478</v>
      </c>
      <c r="K3679" s="543" t="s">
        <v>2478</v>
      </c>
      <c r="L3679" s="543" t="s">
        <v>2478</v>
      </c>
      <c r="M3679" s="543" t="s">
        <v>2478</v>
      </c>
      <c r="N3679" s="543" t="s">
        <v>2478</v>
      </c>
      <c r="O3679" s="543" t="s">
        <v>2478</v>
      </c>
      <c r="P3679" s="543" t="s">
        <v>2478</v>
      </c>
      <c r="Q3679" s="543" t="s">
        <v>2478</v>
      </c>
      <c r="R3679" s="543" t="s">
        <v>2478</v>
      </c>
      <c r="S3679" s="543" t="s">
        <v>2478</v>
      </c>
    </row>
    <row r="3680" spans="1:19">
      <c r="A3680" s="540" t="s">
        <v>10370</v>
      </c>
      <c r="B3680" s="541"/>
      <c r="C3680" s="541"/>
      <c r="D3680" s="542">
        <v>30015</v>
      </c>
      <c r="E3680" s="542">
        <v>30015</v>
      </c>
      <c r="F3680" s="542" t="s">
        <v>11110</v>
      </c>
      <c r="G3680" s="540" t="s">
        <v>11111</v>
      </c>
      <c r="H3680" s="542" t="s">
        <v>2469</v>
      </c>
      <c r="I3680" s="541" t="s">
        <v>2478</v>
      </c>
      <c r="J3680" s="540" t="s">
        <v>2478</v>
      </c>
      <c r="K3680" s="540" t="s">
        <v>2478</v>
      </c>
      <c r="L3680" s="540" t="s">
        <v>2478</v>
      </c>
      <c r="M3680" s="540" t="s">
        <v>2478</v>
      </c>
      <c r="N3680" s="540" t="s">
        <v>2478</v>
      </c>
      <c r="O3680" s="540" t="s">
        <v>2478</v>
      </c>
      <c r="P3680" s="540" t="s">
        <v>2478</v>
      </c>
      <c r="Q3680" s="540" t="s">
        <v>2478</v>
      </c>
      <c r="R3680" s="540" t="s">
        <v>2478</v>
      </c>
      <c r="S3680" s="540" t="s">
        <v>2478</v>
      </c>
    </row>
    <row r="3681" spans="1:19">
      <c r="A3681" s="543" t="s">
        <v>10370</v>
      </c>
      <c r="B3681" s="544"/>
      <c r="C3681" s="544"/>
      <c r="D3681" s="545" t="s">
        <v>11112</v>
      </c>
      <c r="E3681" s="545" t="s">
        <v>11112</v>
      </c>
      <c r="F3681" s="545" t="s">
        <v>11113</v>
      </c>
      <c r="G3681" s="543" t="s">
        <v>11114</v>
      </c>
      <c r="H3681" s="545" t="s">
        <v>2469</v>
      </c>
      <c r="I3681" s="545" t="s">
        <v>2469</v>
      </c>
      <c r="J3681" s="543" t="s">
        <v>2478</v>
      </c>
      <c r="K3681" s="543" t="s">
        <v>2478</v>
      </c>
      <c r="L3681" s="543" t="s">
        <v>2478</v>
      </c>
      <c r="M3681" s="543" t="s">
        <v>2478</v>
      </c>
      <c r="N3681" s="543" t="s">
        <v>2478</v>
      </c>
      <c r="O3681" s="543" t="s">
        <v>2478</v>
      </c>
      <c r="P3681" s="543" t="s">
        <v>2478</v>
      </c>
      <c r="Q3681" s="547">
        <v>46611.708333333336</v>
      </c>
      <c r="R3681" s="543" t="s">
        <v>2478</v>
      </c>
      <c r="S3681" s="543" t="s">
        <v>2478</v>
      </c>
    </row>
    <row r="3682" spans="1:19">
      <c r="A3682" s="540" t="s">
        <v>10370</v>
      </c>
      <c r="B3682" s="541"/>
      <c r="C3682" s="541"/>
      <c r="D3682" s="542">
        <v>30017</v>
      </c>
      <c r="E3682" s="542">
        <v>30017</v>
      </c>
      <c r="F3682" s="542" t="s">
        <v>11115</v>
      </c>
      <c r="G3682" s="540" t="s">
        <v>11116</v>
      </c>
      <c r="H3682" s="542" t="s">
        <v>2469</v>
      </c>
      <c r="I3682" s="541" t="s">
        <v>2478</v>
      </c>
      <c r="J3682" s="540" t="s">
        <v>2478</v>
      </c>
      <c r="K3682" s="540" t="s">
        <v>2478</v>
      </c>
      <c r="L3682" s="540" t="s">
        <v>2478</v>
      </c>
      <c r="M3682" s="540" t="s">
        <v>2478</v>
      </c>
      <c r="N3682" s="540" t="s">
        <v>2478</v>
      </c>
      <c r="O3682" s="540" t="s">
        <v>2478</v>
      </c>
      <c r="P3682" s="540" t="s">
        <v>2478</v>
      </c>
      <c r="Q3682" s="540" t="s">
        <v>2478</v>
      </c>
      <c r="R3682" s="540" t="s">
        <v>2478</v>
      </c>
      <c r="S3682" s="540" t="s">
        <v>2478</v>
      </c>
    </row>
    <row r="3683" spans="1:19">
      <c r="A3683" s="543" t="s">
        <v>10370</v>
      </c>
      <c r="B3683" s="544"/>
      <c r="C3683" s="544"/>
      <c r="D3683" s="545">
        <v>30017</v>
      </c>
      <c r="E3683" s="545">
        <v>30017</v>
      </c>
      <c r="F3683" s="545" t="s">
        <v>11117</v>
      </c>
      <c r="G3683" s="543" t="s">
        <v>11118</v>
      </c>
      <c r="H3683" s="545" t="s">
        <v>2469</v>
      </c>
      <c r="I3683" s="544" t="s">
        <v>2478</v>
      </c>
      <c r="J3683" s="543" t="s">
        <v>2478</v>
      </c>
      <c r="K3683" s="543" t="s">
        <v>2478</v>
      </c>
      <c r="L3683" s="543" t="s">
        <v>2478</v>
      </c>
      <c r="M3683" s="543" t="s">
        <v>2478</v>
      </c>
      <c r="N3683" s="543" t="s">
        <v>2478</v>
      </c>
      <c r="O3683" s="543" t="s">
        <v>2478</v>
      </c>
      <c r="P3683" s="543" t="s">
        <v>2478</v>
      </c>
      <c r="Q3683" s="543" t="s">
        <v>2478</v>
      </c>
      <c r="R3683" s="543" t="s">
        <v>2478</v>
      </c>
      <c r="S3683" s="543" t="s">
        <v>2478</v>
      </c>
    </row>
    <row r="3684" spans="1:19">
      <c r="A3684" s="540" t="s">
        <v>10370</v>
      </c>
      <c r="B3684" s="541"/>
      <c r="C3684" s="541"/>
      <c r="D3684" s="542">
        <v>30017</v>
      </c>
      <c r="E3684" s="542">
        <v>30017</v>
      </c>
      <c r="F3684" s="542" t="s">
        <v>11119</v>
      </c>
      <c r="G3684" s="540" t="s">
        <v>11120</v>
      </c>
      <c r="H3684" s="542" t="s">
        <v>2469</v>
      </c>
      <c r="I3684" s="541" t="s">
        <v>2478</v>
      </c>
      <c r="J3684" s="540" t="s">
        <v>2478</v>
      </c>
      <c r="K3684" s="540" t="s">
        <v>2478</v>
      </c>
      <c r="L3684" s="540" t="s">
        <v>2478</v>
      </c>
      <c r="M3684" s="540" t="s">
        <v>2478</v>
      </c>
      <c r="N3684" s="540" t="s">
        <v>2478</v>
      </c>
      <c r="O3684" s="540" t="s">
        <v>2478</v>
      </c>
      <c r="P3684" s="540" t="s">
        <v>2478</v>
      </c>
      <c r="Q3684" s="540" t="s">
        <v>2478</v>
      </c>
      <c r="R3684" s="540" t="s">
        <v>2478</v>
      </c>
      <c r="S3684" s="540" t="s">
        <v>2478</v>
      </c>
    </row>
    <row r="3685" spans="1:19">
      <c r="A3685" s="543" t="s">
        <v>10370</v>
      </c>
      <c r="B3685" s="544"/>
      <c r="C3685" s="544"/>
      <c r="D3685" s="545">
        <v>30017</v>
      </c>
      <c r="E3685" s="545">
        <v>30017</v>
      </c>
      <c r="F3685" s="545" t="s">
        <v>11121</v>
      </c>
      <c r="G3685" s="543" t="s">
        <v>11122</v>
      </c>
      <c r="H3685" s="545" t="s">
        <v>2469</v>
      </c>
      <c r="I3685" s="544" t="s">
        <v>2478</v>
      </c>
      <c r="J3685" s="543" t="s">
        <v>2478</v>
      </c>
      <c r="K3685" s="543" t="s">
        <v>2478</v>
      </c>
      <c r="L3685" s="543" t="s">
        <v>2478</v>
      </c>
      <c r="M3685" s="543" t="s">
        <v>2478</v>
      </c>
      <c r="N3685" s="543" t="s">
        <v>2478</v>
      </c>
      <c r="O3685" s="543" t="s">
        <v>2478</v>
      </c>
      <c r="P3685" s="543" t="s">
        <v>2478</v>
      </c>
      <c r="Q3685" s="543" t="s">
        <v>2478</v>
      </c>
      <c r="R3685" s="543" t="s">
        <v>2478</v>
      </c>
      <c r="S3685" s="543" t="s">
        <v>2478</v>
      </c>
    </row>
    <row r="3686" spans="1:19">
      <c r="A3686" s="540" t="s">
        <v>10370</v>
      </c>
      <c r="B3686" s="541"/>
      <c r="C3686" s="541"/>
      <c r="D3686" s="542" t="s">
        <v>11123</v>
      </c>
      <c r="E3686" s="542" t="s">
        <v>11123</v>
      </c>
      <c r="F3686" s="542" t="s">
        <v>11124</v>
      </c>
      <c r="G3686" s="540" t="s">
        <v>11125</v>
      </c>
      <c r="H3686" s="542" t="s">
        <v>2469</v>
      </c>
      <c r="I3686" s="542" t="s">
        <v>2469</v>
      </c>
      <c r="J3686" s="540" t="s">
        <v>2478</v>
      </c>
      <c r="K3686" s="540" t="s">
        <v>2478</v>
      </c>
      <c r="L3686" s="540" t="s">
        <v>2478</v>
      </c>
      <c r="M3686" s="540" t="s">
        <v>2478</v>
      </c>
      <c r="N3686" s="540" t="s">
        <v>2478</v>
      </c>
      <c r="O3686" s="540" t="s">
        <v>2478</v>
      </c>
      <c r="P3686" s="540" t="s">
        <v>2478</v>
      </c>
      <c r="Q3686" s="546">
        <v>46611.708333333336</v>
      </c>
      <c r="R3686" s="540" t="s">
        <v>2478</v>
      </c>
      <c r="S3686" s="540" t="s">
        <v>2478</v>
      </c>
    </row>
    <row r="3687" spans="1:19">
      <c r="A3687" s="543" t="s">
        <v>10370</v>
      </c>
      <c r="B3687" s="544"/>
      <c r="C3687" s="544"/>
      <c r="D3687" s="545" t="s">
        <v>11126</v>
      </c>
      <c r="E3687" s="545" t="s">
        <v>11126</v>
      </c>
      <c r="F3687" s="545" t="s">
        <v>11127</v>
      </c>
      <c r="G3687" s="543" t="s">
        <v>11128</v>
      </c>
      <c r="H3687" s="545" t="s">
        <v>2469</v>
      </c>
      <c r="I3687" s="545" t="s">
        <v>2469</v>
      </c>
      <c r="J3687" s="543" t="s">
        <v>2478</v>
      </c>
      <c r="K3687" s="543" t="s">
        <v>2478</v>
      </c>
      <c r="L3687" s="543" t="s">
        <v>2478</v>
      </c>
      <c r="M3687" s="543" t="s">
        <v>2478</v>
      </c>
      <c r="N3687" s="543" t="s">
        <v>2478</v>
      </c>
      <c r="O3687" s="543" t="s">
        <v>2478</v>
      </c>
      <c r="P3687" s="543" t="s">
        <v>2478</v>
      </c>
      <c r="Q3687" s="547">
        <v>46611.708333333336</v>
      </c>
      <c r="R3687" s="543" t="s">
        <v>2478</v>
      </c>
      <c r="S3687" s="543" t="s">
        <v>2478</v>
      </c>
    </row>
    <row r="3688" spans="1:19">
      <c r="A3688" s="540" t="s">
        <v>10370</v>
      </c>
      <c r="B3688" s="541"/>
      <c r="C3688" s="541"/>
      <c r="D3688" s="542">
        <v>30018</v>
      </c>
      <c r="E3688" s="542">
        <v>30018</v>
      </c>
      <c r="F3688" s="542" t="s">
        <v>11129</v>
      </c>
      <c r="G3688" s="540" t="s">
        <v>11130</v>
      </c>
      <c r="H3688" s="542" t="s">
        <v>3468</v>
      </c>
      <c r="I3688" s="541" t="s">
        <v>2478</v>
      </c>
      <c r="J3688" s="540" t="s">
        <v>2478</v>
      </c>
      <c r="K3688" s="540" t="s">
        <v>2478</v>
      </c>
      <c r="L3688" s="540" t="s">
        <v>2478</v>
      </c>
      <c r="M3688" s="540" t="s">
        <v>2478</v>
      </c>
      <c r="N3688" s="540" t="s">
        <v>2478</v>
      </c>
      <c r="O3688" s="540" t="s">
        <v>2478</v>
      </c>
      <c r="P3688" s="540" t="s">
        <v>2478</v>
      </c>
      <c r="Q3688" s="540" t="s">
        <v>2478</v>
      </c>
      <c r="R3688" s="540" t="s">
        <v>2478</v>
      </c>
      <c r="S3688" s="540" t="s">
        <v>2478</v>
      </c>
    </row>
    <row r="3689" spans="1:19">
      <c r="A3689" s="543" t="s">
        <v>10370</v>
      </c>
      <c r="B3689" s="544"/>
      <c r="C3689" s="544"/>
      <c r="D3689" s="545">
        <v>30018</v>
      </c>
      <c r="E3689" s="545">
        <v>30018</v>
      </c>
      <c r="F3689" s="545" t="s">
        <v>11131</v>
      </c>
      <c r="G3689" s="543" t="s">
        <v>11132</v>
      </c>
      <c r="H3689" s="545" t="s">
        <v>2469</v>
      </c>
      <c r="I3689" s="544" t="s">
        <v>2478</v>
      </c>
      <c r="J3689" s="543" t="s">
        <v>2478</v>
      </c>
      <c r="K3689" s="543" t="s">
        <v>2478</v>
      </c>
      <c r="L3689" s="543" t="s">
        <v>2478</v>
      </c>
      <c r="M3689" s="543" t="s">
        <v>2478</v>
      </c>
      <c r="N3689" s="543" t="s">
        <v>2478</v>
      </c>
      <c r="O3689" s="543" t="s">
        <v>2478</v>
      </c>
      <c r="P3689" s="543" t="s">
        <v>2478</v>
      </c>
      <c r="Q3689" s="543" t="s">
        <v>2478</v>
      </c>
      <c r="R3689" s="543" t="s">
        <v>2478</v>
      </c>
      <c r="S3689" s="543" t="s">
        <v>2478</v>
      </c>
    </row>
    <row r="3690" spans="1:19">
      <c r="A3690" s="540" t="s">
        <v>10370</v>
      </c>
      <c r="B3690" s="541"/>
      <c r="C3690" s="541"/>
      <c r="D3690" s="542">
        <v>30018</v>
      </c>
      <c r="E3690" s="542">
        <v>30018</v>
      </c>
      <c r="F3690" s="542" t="s">
        <v>11133</v>
      </c>
      <c r="G3690" s="540" t="s">
        <v>11134</v>
      </c>
      <c r="H3690" s="542" t="s">
        <v>3468</v>
      </c>
      <c r="I3690" s="541" t="s">
        <v>2478</v>
      </c>
      <c r="J3690" s="540" t="s">
        <v>2478</v>
      </c>
      <c r="K3690" s="540" t="s">
        <v>2478</v>
      </c>
      <c r="L3690" s="540" t="s">
        <v>2478</v>
      </c>
      <c r="M3690" s="540" t="s">
        <v>2478</v>
      </c>
      <c r="N3690" s="540" t="s">
        <v>2478</v>
      </c>
      <c r="O3690" s="540" t="s">
        <v>2478</v>
      </c>
      <c r="P3690" s="540" t="s">
        <v>2478</v>
      </c>
      <c r="Q3690" s="540" t="s">
        <v>2478</v>
      </c>
      <c r="R3690" s="540" t="s">
        <v>2478</v>
      </c>
      <c r="S3690" s="540" t="s">
        <v>2478</v>
      </c>
    </row>
    <row r="3691" spans="1:19">
      <c r="A3691" s="543" t="s">
        <v>10370</v>
      </c>
      <c r="B3691" s="544"/>
      <c r="C3691" s="544"/>
      <c r="D3691" s="545">
        <v>30018</v>
      </c>
      <c r="E3691" s="545">
        <v>30018</v>
      </c>
      <c r="F3691" s="545" t="s">
        <v>11135</v>
      </c>
      <c r="G3691" s="543" t="s">
        <v>11136</v>
      </c>
      <c r="H3691" s="545" t="s">
        <v>3468</v>
      </c>
      <c r="I3691" s="544" t="s">
        <v>2478</v>
      </c>
      <c r="J3691" s="543" t="s">
        <v>2478</v>
      </c>
      <c r="K3691" s="543" t="s">
        <v>2478</v>
      </c>
      <c r="L3691" s="543" t="s">
        <v>2478</v>
      </c>
      <c r="M3691" s="543" t="s">
        <v>2478</v>
      </c>
      <c r="N3691" s="543" t="s">
        <v>2478</v>
      </c>
      <c r="O3691" s="543" t="s">
        <v>2478</v>
      </c>
      <c r="P3691" s="543" t="s">
        <v>2478</v>
      </c>
      <c r="Q3691" s="543" t="s">
        <v>2478</v>
      </c>
      <c r="R3691" s="543" t="s">
        <v>2478</v>
      </c>
      <c r="S3691" s="543" t="s">
        <v>2478</v>
      </c>
    </row>
    <row r="3692" spans="1:19">
      <c r="A3692" s="540" t="s">
        <v>10370</v>
      </c>
      <c r="B3692" s="541"/>
      <c r="C3692" s="541"/>
      <c r="D3692" s="542">
        <v>30018</v>
      </c>
      <c r="E3692" s="542">
        <v>30018</v>
      </c>
      <c r="F3692" s="542" t="s">
        <v>11137</v>
      </c>
      <c r="G3692" s="540" t="s">
        <v>11138</v>
      </c>
      <c r="H3692" s="542" t="s">
        <v>3468</v>
      </c>
      <c r="I3692" s="541" t="s">
        <v>2478</v>
      </c>
      <c r="J3692" s="540" t="s">
        <v>2478</v>
      </c>
      <c r="K3692" s="540" t="s">
        <v>2478</v>
      </c>
      <c r="L3692" s="540" t="s">
        <v>2478</v>
      </c>
      <c r="M3692" s="540" t="s">
        <v>2478</v>
      </c>
      <c r="N3692" s="540" t="s">
        <v>2478</v>
      </c>
      <c r="O3692" s="540" t="s">
        <v>2478</v>
      </c>
      <c r="P3692" s="540" t="s">
        <v>2478</v>
      </c>
      <c r="Q3692" s="540" t="s">
        <v>2478</v>
      </c>
      <c r="R3692" s="540" t="s">
        <v>2478</v>
      </c>
      <c r="S3692" s="540" t="s">
        <v>2478</v>
      </c>
    </row>
    <row r="3693" spans="1:19">
      <c r="A3693" s="543" t="s">
        <v>10370</v>
      </c>
      <c r="B3693" s="544"/>
      <c r="C3693" s="544"/>
      <c r="D3693" s="545">
        <v>30018</v>
      </c>
      <c r="E3693" s="545">
        <v>30018</v>
      </c>
      <c r="F3693" s="545" t="s">
        <v>11139</v>
      </c>
      <c r="G3693" s="543" t="s">
        <v>11140</v>
      </c>
      <c r="H3693" s="545" t="s">
        <v>2469</v>
      </c>
      <c r="I3693" s="544" t="s">
        <v>2478</v>
      </c>
      <c r="J3693" s="543" t="s">
        <v>2478</v>
      </c>
      <c r="K3693" s="543" t="s">
        <v>2478</v>
      </c>
      <c r="L3693" s="543" t="s">
        <v>2478</v>
      </c>
      <c r="M3693" s="543" t="s">
        <v>2478</v>
      </c>
      <c r="N3693" s="543" t="s">
        <v>2478</v>
      </c>
      <c r="O3693" s="543" t="s">
        <v>2478</v>
      </c>
      <c r="P3693" s="543" t="s">
        <v>2478</v>
      </c>
      <c r="Q3693" s="543" t="s">
        <v>2478</v>
      </c>
      <c r="R3693" s="543" t="s">
        <v>2478</v>
      </c>
      <c r="S3693" s="543" t="s">
        <v>2478</v>
      </c>
    </row>
    <row r="3694" spans="1:19">
      <c r="A3694" s="540" t="s">
        <v>10370</v>
      </c>
      <c r="B3694" s="541"/>
      <c r="C3694" s="541"/>
      <c r="D3694" s="542">
        <v>30019</v>
      </c>
      <c r="E3694" s="542">
        <v>30019</v>
      </c>
      <c r="F3694" s="542" t="s">
        <v>11141</v>
      </c>
      <c r="G3694" s="540" t="s">
        <v>11142</v>
      </c>
      <c r="H3694" s="542" t="s">
        <v>2469</v>
      </c>
      <c r="I3694" s="541" t="s">
        <v>2478</v>
      </c>
      <c r="J3694" s="540" t="s">
        <v>2478</v>
      </c>
      <c r="K3694" s="540" t="s">
        <v>2478</v>
      </c>
      <c r="L3694" s="540" t="s">
        <v>2478</v>
      </c>
      <c r="M3694" s="540" t="s">
        <v>2478</v>
      </c>
      <c r="N3694" s="540" t="s">
        <v>2478</v>
      </c>
      <c r="O3694" s="540" t="s">
        <v>2478</v>
      </c>
      <c r="P3694" s="540" t="s">
        <v>2478</v>
      </c>
      <c r="Q3694" s="540" t="s">
        <v>2478</v>
      </c>
      <c r="R3694" s="540" t="s">
        <v>2478</v>
      </c>
      <c r="S3694" s="540" t="s">
        <v>2478</v>
      </c>
    </row>
    <row r="3695" spans="1:19">
      <c r="A3695" s="543" t="s">
        <v>10370</v>
      </c>
      <c r="B3695" s="544"/>
      <c r="C3695" s="544"/>
      <c r="D3695" s="545">
        <v>30019</v>
      </c>
      <c r="E3695" s="545">
        <v>30019</v>
      </c>
      <c r="F3695" s="545" t="s">
        <v>11143</v>
      </c>
      <c r="G3695" s="543" t="s">
        <v>11144</v>
      </c>
      <c r="H3695" s="545" t="s">
        <v>2469</v>
      </c>
      <c r="I3695" s="544" t="s">
        <v>2478</v>
      </c>
      <c r="J3695" s="543" t="s">
        <v>2478</v>
      </c>
      <c r="K3695" s="543" t="s">
        <v>2478</v>
      </c>
      <c r="L3695" s="543" t="s">
        <v>2478</v>
      </c>
      <c r="M3695" s="543" t="s">
        <v>2478</v>
      </c>
      <c r="N3695" s="543" t="s">
        <v>2478</v>
      </c>
      <c r="O3695" s="543" t="s">
        <v>2478</v>
      </c>
      <c r="P3695" s="543" t="s">
        <v>2478</v>
      </c>
      <c r="Q3695" s="543" t="s">
        <v>2478</v>
      </c>
      <c r="R3695" s="543" t="s">
        <v>2478</v>
      </c>
      <c r="S3695" s="543" t="s">
        <v>2478</v>
      </c>
    </row>
    <row r="3696" spans="1:19">
      <c r="A3696" s="540" t="s">
        <v>10370</v>
      </c>
      <c r="B3696" s="541"/>
      <c r="C3696" s="541"/>
      <c r="D3696" s="542">
        <v>30019</v>
      </c>
      <c r="E3696" s="542">
        <v>30019</v>
      </c>
      <c r="F3696" s="542" t="s">
        <v>11145</v>
      </c>
      <c r="G3696" s="540" t="s">
        <v>11146</v>
      </c>
      <c r="H3696" s="542" t="s">
        <v>3468</v>
      </c>
      <c r="I3696" s="541" t="s">
        <v>2478</v>
      </c>
      <c r="J3696" s="540" t="s">
        <v>2478</v>
      </c>
      <c r="K3696" s="540" t="s">
        <v>2478</v>
      </c>
      <c r="L3696" s="540" t="s">
        <v>2478</v>
      </c>
      <c r="M3696" s="540" t="s">
        <v>2478</v>
      </c>
      <c r="N3696" s="540" t="s">
        <v>2478</v>
      </c>
      <c r="O3696" s="540" t="s">
        <v>2478</v>
      </c>
      <c r="P3696" s="540" t="s">
        <v>2478</v>
      </c>
      <c r="Q3696" s="540" t="s">
        <v>2478</v>
      </c>
      <c r="R3696" s="540" t="s">
        <v>2478</v>
      </c>
      <c r="S3696" s="540" t="s">
        <v>2478</v>
      </c>
    </row>
    <row r="3697" spans="1:19">
      <c r="A3697" s="543" t="s">
        <v>10370</v>
      </c>
      <c r="B3697" s="544"/>
      <c r="C3697" s="544"/>
      <c r="D3697" s="545">
        <v>30019</v>
      </c>
      <c r="E3697" s="545">
        <v>30019</v>
      </c>
      <c r="F3697" s="545" t="s">
        <v>11147</v>
      </c>
      <c r="G3697" s="543" t="s">
        <v>11148</v>
      </c>
      <c r="H3697" s="545" t="s">
        <v>3468</v>
      </c>
      <c r="I3697" s="544" t="s">
        <v>2478</v>
      </c>
      <c r="J3697" s="543" t="s">
        <v>2478</v>
      </c>
      <c r="K3697" s="543" t="s">
        <v>2478</v>
      </c>
      <c r="L3697" s="543" t="s">
        <v>2478</v>
      </c>
      <c r="M3697" s="543" t="s">
        <v>2478</v>
      </c>
      <c r="N3697" s="543" t="s">
        <v>2478</v>
      </c>
      <c r="O3697" s="543" t="s">
        <v>2478</v>
      </c>
      <c r="P3697" s="543" t="s">
        <v>2478</v>
      </c>
      <c r="Q3697" s="543" t="s">
        <v>2478</v>
      </c>
      <c r="R3697" s="543" t="s">
        <v>2478</v>
      </c>
      <c r="S3697" s="543" t="s">
        <v>2478</v>
      </c>
    </row>
    <row r="3698" spans="1:19">
      <c r="A3698" s="540" t="s">
        <v>10370</v>
      </c>
      <c r="B3698" s="541"/>
      <c r="C3698" s="541"/>
      <c r="D3698" s="542">
        <v>30019</v>
      </c>
      <c r="E3698" s="542">
        <v>30019</v>
      </c>
      <c r="F3698" s="542" t="s">
        <v>11149</v>
      </c>
      <c r="G3698" s="540" t="s">
        <v>11150</v>
      </c>
      <c r="H3698" s="542" t="s">
        <v>2469</v>
      </c>
      <c r="I3698" s="541" t="s">
        <v>2478</v>
      </c>
      <c r="J3698" s="540" t="s">
        <v>2478</v>
      </c>
      <c r="K3698" s="540" t="s">
        <v>2478</v>
      </c>
      <c r="L3698" s="540" t="s">
        <v>2478</v>
      </c>
      <c r="M3698" s="540" t="s">
        <v>2478</v>
      </c>
      <c r="N3698" s="540" t="s">
        <v>2478</v>
      </c>
      <c r="O3698" s="540" t="s">
        <v>2478</v>
      </c>
      <c r="P3698" s="540" t="s">
        <v>2478</v>
      </c>
      <c r="Q3698" s="540" t="s">
        <v>2478</v>
      </c>
      <c r="R3698" s="540" t="s">
        <v>2478</v>
      </c>
      <c r="S3698" s="540" t="s">
        <v>2478</v>
      </c>
    </row>
    <row r="3699" spans="1:19">
      <c r="A3699" s="543" t="s">
        <v>10370</v>
      </c>
      <c r="B3699" s="544"/>
      <c r="C3699" s="544"/>
      <c r="D3699" s="545">
        <v>30019</v>
      </c>
      <c r="E3699" s="545">
        <v>30019</v>
      </c>
      <c r="F3699" s="545" t="s">
        <v>11151</v>
      </c>
      <c r="G3699" s="543" t="s">
        <v>11152</v>
      </c>
      <c r="H3699" s="545" t="s">
        <v>2469</v>
      </c>
      <c r="I3699" s="544" t="s">
        <v>2478</v>
      </c>
      <c r="J3699" s="543" t="s">
        <v>2478</v>
      </c>
      <c r="K3699" s="543" t="s">
        <v>2478</v>
      </c>
      <c r="L3699" s="543" t="s">
        <v>2478</v>
      </c>
      <c r="M3699" s="543" t="s">
        <v>2478</v>
      </c>
      <c r="N3699" s="543" t="s">
        <v>2478</v>
      </c>
      <c r="O3699" s="543" t="s">
        <v>2478</v>
      </c>
      <c r="P3699" s="543" t="s">
        <v>2478</v>
      </c>
      <c r="Q3699" s="543" t="s">
        <v>2478</v>
      </c>
      <c r="R3699" s="543" t="s">
        <v>2478</v>
      </c>
      <c r="S3699" s="543" t="s">
        <v>2478</v>
      </c>
    </row>
    <row r="3700" spans="1:19">
      <c r="A3700" s="540" t="s">
        <v>10370</v>
      </c>
      <c r="B3700" s="541"/>
      <c r="C3700" s="541"/>
      <c r="D3700" s="542">
        <v>30020</v>
      </c>
      <c r="E3700" s="542">
        <v>30020</v>
      </c>
      <c r="F3700" s="542" t="s">
        <v>11153</v>
      </c>
      <c r="G3700" s="540" t="s">
        <v>11154</v>
      </c>
      <c r="H3700" s="542" t="s">
        <v>2469</v>
      </c>
      <c r="I3700" s="541" t="s">
        <v>2478</v>
      </c>
      <c r="J3700" s="540" t="s">
        <v>2478</v>
      </c>
      <c r="K3700" s="540" t="s">
        <v>2478</v>
      </c>
      <c r="L3700" s="540" t="s">
        <v>2478</v>
      </c>
      <c r="M3700" s="540" t="s">
        <v>2478</v>
      </c>
      <c r="N3700" s="540" t="s">
        <v>2478</v>
      </c>
      <c r="O3700" s="540" t="s">
        <v>2478</v>
      </c>
      <c r="P3700" s="540" t="s">
        <v>2478</v>
      </c>
      <c r="Q3700" s="540" t="s">
        <v>2478</v>
      </c>
      <c r="R3700" s="540" t="s">
        <v>2478</v>
      </c>
      <c r="S3700" s="540" t="s">
        <v>2478</v>
      </c>
    </row>
    <row r="3701" spans="1:19">
      <c r="A3701" s="543" t="s">
        <v>10370</v>
      </c>
      <c r="B3701" s="544"/>
      <c r="C3701" s="544"/>
      <c r="D3701" s="545">
        <v>30020</v>
      </c>
      <c r="E3701" s="545">
        <v>30020</v>
      </c>
      <c r="F3701" s="545" t="s">
        <v>11155</v>
      </c>
      <c r="G3701" s="543" t="s">
        <v>11156</v>
      </c>
      <c r="H3701" s="545" t="s">
        <v>2469</v>
      </c>
      <c r="I3701" s="544" t="s">
        <v>2478</v>
      </c>
      <c r="J3701" s="543" t="s">
        <v>2478</v>
      </c>
      <c r="K3701" s="543" t="s">
        <v>2478</v>
      </c>
      <c r="L3701" s="543" t="s">
        <v>2478</v>
      </c>
      <c r="M3701" s="543" t="s">
        <v>2478</v>
      </c>
      <c r="N3701" s="543" t="s">
        <v>2478</v>
      </c>
      <c r="O3701" s="543" t="s">
        <v>2478</v>
      </c>
      <c r="P3701" s="543" t="s">
        <v>2478</v>
      </c>
      <c r="Q3701" s="543" t="s">
        <v>2478</v>
      </c>
      <c r="R3701" s="543" t="s">
        <v>2478</v>
      </c>
      <c r="S3701" s="543" t="s">
        <v>2478</v>
      </c>
    </row>
    <row r="3702" spans="1:19">
      <c r="A3702" s="540" t="s">
        <v>10370</v>
      </c>
      <c r="B3702" s="541"/>
      <c r="C3702" s="541"/>
      <c r="D3702" s="542">
        <v>30020</v>
      </c>
      <c r="E3702" s="542">
        <v>30020</v>
      </c>
      <c r="F3702" s="542" t="s">
        <v>11157</v>
      </c>
      <c r="G3702" s="540" t="s">
        <v>11158</v>
      </c>
      <c r="H3702" s="542" t="s">
        <v>2469</v>
      </c>
      <c r="I3702" s="541" t="s">
        <v>2478</v>
      </c>
      <c r="J3702" s="540" t="s">
        <v>2478</v>
      </c>
      <c r="K3702" s="540" t="s">
        <v>2478</v>
      </c>
      <c r="L3702" s="540" t="s">
        <v>2478</v>
      </c>
      <c r="M3702" s="540" t="s">
        <v>2478</v>
      </c>
      <c r="N3702" s="540" t="s">
        <v>2478</v>
      </c>
      <c r="O3702" s="540" t="s">
        <v>2478</v>
      </c>
      <c r="P3702" s="540" t="s">
        <v>2478</v>
      </c>
      <c r="Q3702" s="540" t="s">
        <v>2478</v>
      </c>
      <c r="R3702" s="540" t="s">
        <v>2478</v>
      </c>
      <c r="S3702" s="540" t="s">
        <v>2478</v>
      </c>
    </row>
    <row r="3703" spans="1:19">
      <c r="A3703" s="543" t="s">
        <v>10370</v>
      </c>
      <c r="B3703" s="544"/>
      <c r="C3703" s="544"/>
      <c r="D3703" s="545">
        <v>30020</v>
      </c>
      <c r="E3703" s="545">
        <v>30020</v>
      </c>
      <c r="F3703" s="545" t="s">
        <v>11159</v>
      </c>
      <c r="G3703" s="543" t="s">
        <v>11160</v>
      </c>
      <c r="H3703" s="545" t="s">
        <v>3468</v>
      </c>
      <c r="I3703" s="544" t="s">
        <v>2478</v>
      </c>
      <c r="J3703" s="543" t="s">
        <v>2478</v>
      </c>
      <c r="K3703" s="543" t="s">
        <v>2478</v>
      </c>
      <c r="L3703" s="543" t="s">
        <v>2478</v>
      </c>
      <c r="M3703" s="543" t="s">
        <v>2478</v>
      </c>
      <c r="N3703" s="543" t="s">
        <v>2478</v>
      </c>
      <c r="O3703" s="543" t="s">
        <v>2478</v>
      </c>
      <c r="P3703" s="543" t="s">
        <v>2478</v>
      </c>
      <c r="Q3703" s="543" t="s">
        <v>2478</v>
      </c>
      <c r="R3703" s="543" t="s">
        <v>2478</v>
      </c>
      <c r="S3703" s="543" t="s">
        <v>2478</v>
      </c>
    </row>
    <row r="3704" spans="1:19">
      <c r="A3704" s="540" t="s">
        <v>10370</v>
      </c>
      <c r="B3704" s="541"/>
      <c r="C3704" s="541"/>
      <c r="D3704" s="542">
        <v>30020</v>
      </c>
      <c r="E3704" s="542">
        <v>30020</v>
      </c>
      <c r="F3704" s="542" t="s">
        <v>11161</v>
      </c>
      <c r="G3704" s="540" t="s">
        <v>11162</v>
      </c>
      <c r="H3704" s="542" t="s">
        <v>3468</v>
      </c>
      <c r="I3704" s="541" t="s">
        <v>2478</v>
      </c>
      <c r="J3704" s="540" t="s">
        <v>2478</v>
      </c>
      <c r="K3704" s="540" t="s">
        <v>2478</v>
      </c>
      <c r="L3704" s="540" t="s">
        <v>2478</v>
      </c>
      <c r="M3704" s="540" t="s">
        <v>2478</v>
      </c>
      <c r="N3704" s="540" t="s">
        <v>2478</v>
      </c>
      <c r="O3704" s="540" t="s">
        <v>2478</v>
      </c>
      <c r="P3704" s="540" t="s">
        <v>2478</v>
      </c>
      <c r="Q3704" s="540" t="s">
        <v>2478</v>
      </c>
      <c r="R3704" s="540" t="s">
        <v>2478</v>
      </c>
      <c r="S3704" s="540" t="s">
        <v>2478</v>
      </c>
    </row>
    <row r="3705" spans="1:19">
      <c r="A3705" s="543" t="s">
        <v>10370</v>
      </c>
      <c r="B3705" s="544"/>
      <c r="C3705" s="544"/>
      <c r="D3705" s="545">
        <v>30020</v>
      </c>
      <c r="E3705" s="545">
        <v>30020</v>
      </c>
      <c r="F3705" s="545" t="s">
        <v>11163</v>
      </c>
      <c r="G3705" s="543" t="s">
        <v>11164</v>
      </c>
      <c r="H3705" s="545" t="s">
        <v>3468</v>
      </c>
      <c r="I3705" s="544" t="s">
        <v>2478</v>
      </c>
      <c r="J3705" s="543" t="s">
        <v>2478</v>
      </c>
      <c r="K3705" s="543" t="s">
        <v>2478</v>
      </c>
      <c r="L3705" s="543" t="s">
        <v>2478</v>
      </c>
      <c r="M3705" s="543" t="s">
        <v>2478</v>
      </c>
      <c r="N3705" s="543" t="s">
        <v>2478</v>
      </c>
      <c r="O3705" s="543" t="s">
        <v>2478</v>
      </c>
      <c r="P3705" s="543" t="s">
        <v>2478</v>
      </c>
      <c r="Q3705" s="543" t="s">
        <v>2478</v>
      </c>
      <c r="R3705" s="543" t="s">
        <v>2478</v>
      </c>
      <c r="S3705" s="543" t="s">
        <v>2478</v>
      </c>
    </row>
    <row r="3706" spans="1:19">
      <c r="A3706" s="540" t="s">
        <v>10370</v>
      </c>
      <c r="B3706" s="541"/>
      <c r="C3706" s="541"/>
      <c r="D3706" s="542">
        <v>30016</v>
      </c>
      <c r="E3706" s="542">
        <v>30016</v>
      </c>
      <c r="F3706" s="542" t="s">
        <v>11165</v>
      </c>
      <c r="G3706" s="540" t="s">
        <v>11166</v>
      </c>
      <c r="H3706" s="542" t="s">
        <v>2469</v>
      </c>
      <c r="I3706" s="541" t="s">
        <v>2478</v>
      </c>
      <c r="J3706" s="540" t="s">
        <v>2478</v>
      </c>
      <c r="K3706" s="540" t="s">
        <v>2478</v>
      </c>
      <c r="L3706" s="540" t="s">
        <v>2478</v>
      </c>
      <c r="M3706" s="540" t="s">
        <v>2478</v>
      </c>
      <c r="N3706" s="540" t="s">
        <v>2478</v>
      </c>
      <c r="O3706" s="540" t="s">
        <v>2478</v>
      </c>
      <c r="P3706" s="540" t="s">
        <v>2478</v>
      </c>
      <c r="Q3706" s="540" t="s">
        <v>2478</v>
      </c>
      <c r="R3706" s="540" t="s">
        <v>2478</v>
      </c>
      <c r="S3706" s="540" t="s">
        <v>2478</v>
      </c>
    </row>
    <row r="3707" spans="1:19">
      <c r="A3707" s="543" t="s">
        <v>10370</v>
      </c>
      <c r="B3707" s="544"/>
      <c r="C3707" s="544"/>
      <c r="D3707" s="545">
        <v>30016</v>
      </c>
      <c r="E3707" s="545">
        <v>30016</v>
      </c>
      <c r="F3707" s="545" t="s">
        <v>11167</v>
      </c>
      <c r="G3707" s="543" t="s">
        <v>11168</v>
      </c>
      <c r="H3707" s="545" t="s">
        <v>3468</v>
      </c>
      <c r="I3707" s="544" t="s">
        <v>2478</v>
      </c>
      <c r="J3707" s="543" t="s">
        <v>2478</v>
      </c>
      <c r="K3707" s="543" t="s">
        <v>2478</v>
      </c>
      <c r="L3707" s="543" t="s">
        <v>2478</v>
      </c>
      <c r="M3707" s="543" t="s">
        <v>2478</v>
      </c>
      <c r="N3707" s="543" t="s">
        <v>2478</v>
      </c>
      <c r="O3707" s="543" t="s">
        <v>2478</v>
      </c>
      <c r="P3707" s="543" t="s">
        <v>2478</v>
      </c>
      <c r="Q3707" s="543" t="s">
        <v>2478</v>
      </c>
      <c r="R3707" s="543" t="s">
        <v>2478</v>
      </c>
      <c r="S3707" s="543" t="s">
        <v>2478</v>
      </c>
    </row>
    <row r="3708" spans="1:19">
      <c r="A3708" s="540" t="s">
        <v>10370</v>
      </c>
      <c r="B3708" s="541"/>
      <c r="C3708" s="541"/>
      <c r="D3708" s="542">
        <v>30016</v>
      </c>
      <c r="E3708" s="542">
        <v>30016</v>
      </c>
      <c r="F3708" s="542" t="s">
        <v>11169</v>
      </c>
      <c r="G3708" s="540" t="s">
        <v>11170</v>
      </c>
      <c r="H3708" s="542" t="s">
        <v>3468</v>
      </c>
      <c r="I3708" s="541" t="s">
        <v>2478</v>
      </c>
      <c r="J3708" s="540" t="s">
        <v>2478</v>
      </c>
      <c r="K3708" s="540" t="s">
        <v>2478</v>
      </c>
      <c r="L3708" s="540" t="s">
        <v>2478</v>
      </c>
      <c r="M3708" s="540" t="s">
        <v>2478</v>
      </c>
      <c r="N3708" s="540" t="s">
        <v>2478</v>
      </c>
      <c r="O3708" s="540" t="s">
        <v>2478</v>
      </c>
      <c r="P3708" s="540" t="s">
        <v>2478</v>
      </c>
      <c r="Q3708" s="540" t="s">
        <v>2478</v>
      </c>
      <c r="R3708" s="540" t="s">
        <v>2478</v>
      </c>
      <c r="S3708" s="540" t="s">
        <v>2478</v>
      </c>
    </row>
    <row r="3709" spans="1:19">
      <c r="A3709" s="543" t="s">
        <v>10370</v>
      </c>
      <c r="B3709" s="544"/>
      <c r="C3709" s="544"/>
      <c r="D3709" s="545">
        <v>30016</v>
      </c>
      <c r="E3709" s="545">
        <v>30016</v>
      </c>
      <c r="F3709" s="545" t="s">
        <v>11171</v>
      </c>
      <c r="G3709" s="543" t="s">
        <v>11172</v>
      </c>
      <c r="H3709" s="545" t="s">
        <v>2469</v>
      </c>
      <c r="I3709" s="544" t="s">
        <v>2478</v>
      </c>
      <c r="J3709" s="543" t="s">
        <v>2478</v>
      </c>
      <c r="K3709" s="543" t="s">
        <v>2478</v>
      </c>
      <c r="L3709" s="543" t="s">
        <v>2478</v>
      </c>
      <c r="M3709" s="543" t="s">
        <v>2478</v>
      </c>
      <c r="N3709" s="543" t="s">
        <v>2478</v>
      </c>
      <c r="O3709" s="543" t="s">
        <v>2478</v>
      </c>
      <c r="P3709" s="543" t="s">
        <v>2478</v>
      </c>
      <c r="Q3709" s="543" t="s">
        <v>2478</v>
      </c>
      <c r="R3709" s="543" t="s">
        <v>2478</v>
      </c>
      <c r="S3709" s="543" t="s">
        <v>2478</v>
      </c>
    </row>
    <row r="3710" spans="1:19">
      <c r="A3710" s="540" t="s">
        <v>10370</v>
      </c>
      <c r="B3710" s="541"/>
      <c r="C3710" s="541"/>
      <c r="D3710" s="542">
        <v>30016</v>
      </c>
      <c r="E3710" s="542">
        <v>30016</v>
      </c>
      <c r="F3710" s="542" t="s">
        <v>11173</v>
      </c>
      <c r="G3710" s="540" t="s">
        <v>11174</v>
      </c>
      <c r="H3710" s="542" t="s">
        <v>2469</v>
      </c>
      <c r="I3710" s="541" t="s">
        <v>2478</v>
      </c>
      <c r="J3710" s="540" t="s">
        <v>2478</v>
      </c>
      <c r="K3710" s="540" t="s">
        <v>2478</v>
      </c>
      <c r="L3710" s="540" t="s">
        <v>2478</v>
      </c>
      <c r="M3710" s="540" t="s">
        <v>2478</v>
      </c>
      <c r="N3710" s="540" t="s">
        <v>2478</v>
      </c>
      <c r="O3710" s="540" t="s">
        <v>2478</v>
      </c>
      <c r="P3710" s="540" t="s">
        <v>2478</v>
      </c>
      <c r="Q3710" s="540" t="s">
        <v>2478</v>
      </c>
      <c r="R3710" s="540" t="s">
        <v>2478</v>
      </c>
      <c r="S3710" s="540" t="s">
        <v>2478</v>
      </c>
    </row>
    <row r="3711" spans="1:19">
      <c r="A3711" s="543" t="s">
        <v>10370</v>
      </c>
      <c r="B3711" s="544"/>
      <c r="C3711" s="544"/>
      <c r="D3711" s="545">
        <v>30016</v>
      </c>
      <c r="E3711" s="545">
        <v>30016</v>
      </c>
      <c r="F3711" s="545" t="s">
        <v>11175</v>
      </c>
      <c r="G3711" s="543" t="s">
        <v>11176</v>
      </c>
      <c r="H3711" s="545" t="s">
        <v>3468</v>
      </c>
      <c r="I3711" s="544" t="s">
        <v>2478</v>
      </c>
      <c r="J3711" s="543" t="s">
        <v>2478</v>
      </c>
      <c r="K3711" s="543" t="s">
        <v>2478</v>
      </c>
      <c r="L3711" s="543" t="s">
        <v>2478</v>
      </c>
      <c r="M3711" s="543" t="s">
        <v>2478</v>
      </c>
      <c r="N3711" s="543" t="s">
        <v>2478</v>
      </c>
      <c r="O3711" s="543" t="s">
        <v>2478</v>
      </c>
      <c r="P3711" s="543" t="s">
        <v>2478</v>
      </c>
      <c r="Q3711" s="543" t="s">
        <v>2478</v>
      </c>
      <c r="R3711" s="543" t="s">
        <v>2478</v>
      </c>
      <c r="S3711" s="543" t="s">
        <v>2478</v>
      </c>
    </row>
    <row r="3712" spans="1:19">
      <c r="A3712" s="540" t="s">
        <v>10370</v>
      </c>
      <c r="B3712" s="541"/>
      <c r="C3712" s="541"/>
      <c r="D3712" s="542">
        <v>30021</v>
      </c>
      <c r="E3712" s="542">
        <v>30021</v>
      </c>
      <c r="F3712" s="542" t="s">
        <v>11177</v>
      </c>
      <c r="G3712" s="540" t="s">
        <v>11178</v>
      </c>
      <c r="H3712" s="542" t="s">
        <v>3468</v>
      </c>
      <c r="I3712" s="541" t="s">
        <v>2478</v>
      </c>
      <c r="J3712" s="540" t="s">
        <v>2478</v>
      </c>
      <c r="K3712" s="540" t="s">
        <v>2478</v>
      </c>
      <c r="L3712" s="540" t="s">
        <v>2478</v>
      </c>
      <c r="M3712" s="540" t="s">
        <v>2478</v>
      </c>
      <c r="N3712" s="540" t="s">
        <v>2478</v>
      </c>
      <c r="O3712" s="540" t="s">
        <v>2478</v>
      </c>
      <c r="P3712" s="540" t="s">
        <v>2478</v>
      </c>
      <c r="Q3712" s="540" t="s">
        <v>2478</v>
      </c>
      <c r="R3712" s="540" t="s">
        <v>2478</v>
      </c>
      <c r="S3712" s="540" t="s">
        <v>2478</v>
      </c>
    </row>
    <row r="3713" spans="1:19">
      <c r="A3713" s="543" t="s">
        <v>10370</v>
      </c>
      <c r="B3713" s="544"/>
      <c r="C3713" s="544"/>
      <c r="D3713" s="545" t="s">
        <v>11179</v>
      </c>
      <c r="E3713" s="545" t="s">
        <v>11179</v>
      </c>
      <c r="F3713" s="545" t="s">
        <v>11180</v>
      </c>
      <c r="G3713" s="543" t="s">
        <v>11181</v>
      </c>
      <c r="H3713" s="545" t="s">
        <v>2469</v>
      </c>
      <c r="I3713" s="545" t="s">
        <v>2469</v>
      </c>
      <c r="J3713" s="543" t="s">
        <v>2478</v>
      </c>
      <c r="K3713" s="543" t="s">
        <v>2478</v>
      </c>
      <c r="L3713" s="543" t="s">
        <v>2478</v>
      </c>
      <c r="M3713" s="543" t="s">
        <v>2478</v>
      </c>
      <c r="N3713" s="543" t="s">
        <v>2478</v>
      </c>
      <c r="O3713" s="543" t="s">
        <v>2478</v>
      </c>
      <c r="P3713" s="543" t="s">
        <v>2478</v>
      </c>
      <c r="Q3713" s="547">
        <v>46611.708333333336</v>
      </c>
      <c r="R3713" s="543" t="s">
        <v>2478</v>
      </c>
      <c r="S3713" s="543" t="s">
        <v>2478</v>
      </c>
    </row>
    <row r="3714" spans="1:19">
      <c r="A3714" s="540" t="s">
        <v>10370</v>
      </c>
      <c r="B3714" s="541"/>
      <c r="C3714" s="541"/>
      <c r="D3714" s="542">
        <v>30021</v>
      </c>
      <c r="E3714" s="542">
        <v>30021</v>
      </c>
      <c r="F3714" s="542" t="s">
        <v>11182</v>
      </c>
      <c r="G3714" s="540" t="s">
        <v>11183</v>
      </c>
      <c r="H3714" s="542" t="s">
        <v>2469</v>
      </c>
      <c r="I3714" s="541" t="s">
        <v>2478</v>
      </c>
      <c r="J3714" s="540" t="s">
        <v>2478</v>
      </c>
      <c r="K3714" s="540" t="s">
        <v>2478</v>
      </c>
      <c r="L3714" s="540" t="s">
        <v>2478</v>
      </c>
      <c r="M3714" s="540" t="s">
        <v>2478</v>
      </c>
      <c r="N3714" s="540" t="s">
        <v>2478</v>
      </c>
      <c r="O3714" s="540" t="s">
        <v>2478</v>
      </c>
      <c r="P3714" s="540" t="s">
        <v>2478</v>
      </c>
      <c r="Q3714" s="540" t="s">
        <v>2478</v>
      </c>
      <c r="R3714" s="540" t="s">
        <v>2478</v>
      </c>
      <c r="S3714" s="540" t="s">
        <v>2478</v>
      </c>
    </row>
    <row r="3715" spans="1:19">
      <c r="A3715" s="543" t="s">
        <v>10370</v>
      </c>
      <c r="B3715" s="544"/>
      <c r="C3715" s="544"/>
      <c r="D3715" s="545">
        <v>30021</v>
      </c>
      <c r="E3715" s="545">
        <v>30021</v>
      </c>
      <c r="F3715" s="545" t="s">
        <v>11184</v>
      </c>
      <c r="G3715" s="543" t="s">
        <v>11185</v>
      </c>
      <c r="H3715" s="545" t="s">
        <v>3468</v>
      </c>
      <c r="I3715" s="544" t="s">
        <v>2478</v>
      </c>
      <c r="J3715" s="543" t="s">
        <v>2478</v>
      </c>
      <c r="K3715" s="543" t="s">
        <v>2478</v>
      </c>
      <c r="L3715" s="543" t="s">
        <v>2478</v>
      </c>
      <c r="M3715" s="543" t="s">
        <v>2478</v>
      </c>
      <c r="N3715" s="543" t="s">
        <v>2478</v>
      </c>
      <c r="O3715" s="543" t="s">
        <v>2478</v>
      </c>
      <c r="P3715" s="543" t="s">
        <v>2478</v>
      </c>
      <c r="Q3715" s="543" t="s">
        <v>2478</v>
      </c>
      <c r="R3715" s="543" t="s">
        <v>2478</v>
      </c>
      <c r="S3715" s="543" t="s">
        <v>2478</v>
      </c>
    </row>
    <row r="3716" spans="1:19">
      <c r="A3716" s="540" t="s">
        <v>10370</v>
      </c>
      <c r="B3716" s="541"/>
      <c r="C3716" s="541"/>
      <c r="D3716" s="542" t="s">
        <v>11186</v>
      </c>
      <c r="E3716" s="542" t="s">
        <v>11186</v>
      </c>
      <c r="F3716" s="542" t="s">
        <v>11187</v>
      </c>
      <c r="G3716" s="540" t="s">
        <v>11188</v>
      </c>
      <c r="H3716" s="542" t="s">
        <v>2469</v>
      </c>
      <c r="I3716" s="542" t="s">
        <v>2469</v>
      </c>
      <c r="J3716" s="540" t="s">
        <v>2478</v>
      </c>
      <c r="K3716" s="540" t="s">
        <v>2478</v>
      </c>
      <c r="L3716" s="540" t="s">
        <v>2478</v>
      </c>
      <c r="M3716" s="540" t="s">
        <v>2478</v>
      </c>
      <c r="N3716" s="540" t="s">
        <v>2478</v>
      </c>
      <c r="O3716" s="540" t="s">
        <v>2478</v>
      </c>
      <c r="P3716" s="540" t="s">
        <v>2478</v>
      </c>
      <c r="Q3716" s="546">
        <v>46611.708333333336</v>
      </c>
      <c r="R3716" s="540" t="s">
        <v>2478</v>
      </c>
      <c r="S3716" s="540" t="s">
        <v>2478</v>
      </c>
    </row>
    <row r="3717" spans="1:19">
      <c r="A3717" s="543" t="s">
        <v>10370</v>
      </c>
      <c r="B3717" s="544"/>
      <c r="C3717" s="544"/>
      <c r="D3717" s="545">
        <v>30021</v>
      </c>
      <c r="E3717" s="545">
        <v>30021</v>
      </c>
      <c r="F3717" s="545" t="s">
        <v>11189</v>
      </c>
      <c r="G3717" s="543" t="s">
        <v>11190</v>
      </c>
      <c r="H3717" s="545" t="s">
        <v>2469</v>
      </c>
      <c r="I3717" s="544" t="s">
        <v>2478</v>
      </c>
      <c r="J3717" s="543" t="s">
        <v>2478</v>
      </c>
      <c r="K3717" s="543" t="s">
        <v>2478</v>
      </c>
      <c r="L3717" s="543" t="s">
        <v>2478</v>
      </c>
      <c r="M3717" s="543" t="s">
        <v>2478</v>
      </c>
      <c r="N3717" s="543" t="s">
        <v>2478</v>
      </c>
      <c r="O3717" s="543" t="s">
        <v>2478</v>
      </c>
      <c r="P3717" s="543" t="s">
        <v>2478</v>
      </c>
      <c r="Q3717" s="543" t="s">
        <v>2478</v>
      </c>
      <c r="R3717" s="543" t="s">
        <v>2478</v>
      </c>
      <c r="S3717" s="543" t="s">
        <v>2478</v>
      </c>
    </row>
    <row r="3718" spans="1:19">
      <c r="A3718" s="540" t="s">
        <v>10370</v>
      </c>
      <c r="B3718" s="541"/>
      <c r="C3718" s="541"/>
      <c r="D3718" s="542">
        <v>30021</v>
      </c>
      <c r="E3718" s="542">
        <v>30021</v>
      </c>
      <c r="F3718" s="542" t="s">
        <v>11191</v>
      </c>
      <c r="G3718" s="540" t="s">
        <v>11192</v>
      </c>
      <c r="H3718" s="542" t="s">
        <v>3468</v>
      </c>
      <c r="I3718" s="541" t="s">
        <v>2478</v>
      </c>
      <c r="J3718" s="540" t="s">
        <v>2478</v>
      </c>
      <c r="K3718" s="540" t="s">
        <v>2478</v>
      </c>
      <c r="L3718" s="540" t="s">
        <v>2478</v>
      </c>
      <c r="M3718" s="540" t="s">
        <v>2478</v>
      </c>
      <c r="N3718" s="540" t="s">
        <v>2478</v>
      </c>
      <c r="O3718" s="540" t="s">
        <v>2478</v>
      </c>
      <c r="P3718" s="540" t="s">
        <v>2478</v>
      </c>
      <c r="Q3718" s="540" t="s">
        <v>2478</v>
      </c>
      <c r="R3718" s="540" t="s">
        <v>2478</v>
      </c>
      <c r="S3718" s="540" t="s">
        <v>2478</v>
      </c>
    </row>
    <row r="3719" spans="1:19">
      <c r="A3719" s="543" t="s">
        <v>10370</v>
      </c>
      <c r="B3719" s="544"/>
      <c r="C3719" s="544"/>
      <c r="D3719" s="545">
        <v>30022</v>
      </c>
      <c r="E3719" s="545">
        <v>30022</v>
      </c>
      <c r="F3719" s="545" t="s">
        <v>11193</v>
      </c>
      <c r="G3719" s="543" t="s">
        <v>11194</v>
      </c>
      <c r="H3719" s="545" t="s">
        <v>2469</v>
      </c>
      <c r="I3719" s="545" t="s">
        <v>2469</v>
      </c>
      <c r="J3719" s="543" t="s">
        <v>2478</v>
      </c>
      <c r="K3719" s="543" t="s">
        <v>2478</v>
      </c>
      <c r="L3719" s="543" t="s">
        <v>2478</v>
      </c>
      <c r="M3719" s="543" t="s">
        <v>2478</v>
      </c>
      <c r="N3719" s="543" t="s">
        <v>2478</v>
      </c>
      <c r="O3719" s="543" t="s">
        <v>2478</v>
      </c>
      <c r="P3719" s="543" t="s">
        <v>2478</v>
      </c>
      <c r="Q3719" s="547">
        <v>46611.708333333336</v>
      </c>
      <c r="R3719" s="543" t="s">
        <v>2478</v>
      </c>
      <c r="S3719" s="543" t="s">
        <v>2478</v>
      </c>
    </row>
    <row r="3720" spans="1:19">
      <c r="A3720" s="540" t="s">
        <v>10370</v>
      </c>
      <c r="B3720" s="541"/>
      <c r="C3720" s="541"/>
      <c r="D3720" s="542">
        <v>30022</v>
      </c>
      <c r="E3720" s="542">
        <v>30022</v>
      </c>
      <c r="F3720" s="542" t="s">
        <v>11195</v>
      </c>
      <c r="G3720" s="540" t="s">
        <v>11196</v>
      </c>
      <c r="H3720" s="542" t="s">
        <v>3468</v>
      </c>
      <c r="I3720" s="542" t="s">
        <v>2469</v>
      </c>
      <c r="J3720" s="540" t="s">
        <v>2478</v>
      </c>
      <c r="K3720" s="540" t="s">
        <v>2478</v>
      </c>
      <c r="L3720" s="540" t="s">
        <v>2478</v>
      </c>
      <c r="M3720" s="540" t="s">
        <v>2478</v>
      </c>
      <c r="N3720" s="540" t="s">
        <v>2478</v>
      </c>
      <c r="O3720" s="540" t="s">
        <v>2478</v>
      </c>
      <c r="P3720" s="540" t="s">
        <v>2478</v>
      </c>
      <c r="Q3720" s="546">
        <v>46611.708333333336</v>
      </c>
      <c r="R3720" s="540" t="s">
        <v>2478</v>
      </c>
      <c r="S3720" s="540" t="s">
        <v>2478</v>
      </c>
    </row>
    <row r="3721" spans="1:19">
      <c r="A3721" s="543" t="s">
        <v>10370</v>
      </c>
      <c r="B3721" s="544"/>
      <c r="C3721" s="544"/>
      <c r="D3721" s="545">
        <v>30022</v>
      </c>
      <c r="E3721" s="545">
        <v>30022</v>
      </c>
      <c r="F3721" s="545" t="s">
        <v>11197</v>
      </c>
      <c r="G3721" s="543" t="s">
        <v>11198</v>
      </c>
      <c r="H3721" s="545" t="s">
        <v>3468</v>
      </c>
      <c r="I3721" s="545" t="s">
        <v>2469</v>
      </c>
      <c r="J3721" s="543" t="s">
        <v>2478</v>
      </c>
      <c r="K3721" s="543" t="s">
        <v>2478</v>
      </c>
      <c r="L3721" s="543" t="s">
        <v>2478</v>
      </c>
      <c r="M3721" s="543" t="s">
        <v>2478</v>
      </c>
      <c r="N3721" s="543" t="s">
        <v>2478</v>
      </c>
      <c r="O3721" s="543" t="s">
        <v>2478</v>
      </c>
      <c r="P3721" s="543" t="s">
        <v>2478</v>
      </c>
      <c r="Q3721" s="547">
        <v>46611.708333333336</v>
      </c>
      <c r="R3721" s="543" t="s">
        <v>2478</v>
      </c>
      <c r="S3721" s="543" t="s">
        <v>2478</v>
      </c>
    </row>
    <row r="3722" spans="1:19">
      <c r="A3722" s="540" t="s">
        <v>10370</v>
      </c>
      <c r="B3722" s="541"/>
      <c r="C3722" s="541"/>
      <c r="D3722" s="542">
        <v>30022</v>
      </c>
      <c r="E3722" s="542">
        <v>30022</v>
      </c>
      <c r="F3722" s="542" t="s">
        <v>11199</v>
      </c>
      <c r="G3722" s="540" t="s">
        <v>11200</v>
      </c>
      <c r="H3722" s="542" t="s">
        <v>3468</v>
      </c>
      <c r="I3722" s="542" t="s">
        <v>2469</v>
      </c>
      <c r="J3722" s="540" t="s">
        <v>2478</v>
      </c>
      <c r="K3722" s="540" t="s">
        <v>2478</v>
      </c>
      <c r="L3722" s="540" t="s">
        <v>2478</v>
      </c>
      <c r="M3722" s="540" t="s">
        <v>2478</v>
      </c>
      <c r="N3722" s="540" t="s">
        <v>2478</v>
      </c>
      <c r="O3722" s="540" t="s">
        <v>2478</v>
      </c>
      <c r="P3722" s="540" t="s">
        <v>2478</v>
      </c>
      <c r="Q3722" s="546">
        <v>46611.708333333336</v>
      </c>
      <c r="R3722" s="540" t="s">
        <v>2478</v>
      </c>
      <c r="S3722" s="540" t="s">
        <v>2478</v>
      </c>
    </row>
    <row r="3723" spans="1:19">
      <c r="A3723" s="543" t="s">
        <v>10370</v>
      </c>
      <c r="B3723" s="544"/>
      <c r="C3723" s="544"/>
      <c r="D3723" s="545">
        <v>30022</v>
      </c>
      <c r="E3723" s="545">
        <v>30022</v>
      </c>
      <c r="F3723" s="545" t="s">
        <v>11201</v>
      </c>
      <c r="G3723" s="543" t="s">
        <v>11202</v>
      </c>
      <c r="H3723" s="545" t="s">
        <v>3468</v>
      </c>
      <c r="I3723" s="545" t="s">
        <v>2469</v>
      </c>
      <c r="J3723" s="543" t="s">
        <v>2478</v>
      </c>
      <c r="K3723" s="543" t="s">
        <v>2478</v>
      </c>
      <c r="L3723" s="543" t="s">
        <v>2478</v>
      </c>
      <c r="M3723" s="543" t="s">
        <v>2478</v>
      </c>
      <c r="N3723" s="543" t="s">
        <v>2478</v>
      </c>
      <c r="O3723" s="543" t="s">
        <v>2478</v>
      </c>
      <c r="P3723" s="543" t="s">
        <v>2478</v>
      </c>
      <c r="Q3723" s="547">
        <v>46611.708333333336</v>
      </c>
      <c r="R3723" s="543" t="s">
        <v>2478</v>
      </c>
      <c r="S3723" s="543" t="s">
        <v>2478</v>
      </c>
    </row>
    <row r="3724" spans="1:19">
      <c r="A3724" s="540" t="s">
        <v>10370</v>
      </c>
      <c r="B3724" s="541"/>
      <c r="C3724" s="541"/>
      <c r="D3724" s="542">
        <v>30022</v>
      </c>
      <c r="E3724" s="542">
        <v>30022</v>
      </c>
      <c r="F3724" s="542" t="s">
        <v>11203</v>
      </c>
      <c r="G3724" s="540" t="s">
        <v>11204</v>
      </c>
      <c r="H3724" s="542" t="s">
        <v>3468</v>
      </c>
      <c r="I3724" s="542" t="s">
        <v>2469</v>
      </c>
      <c r="J3724" s="540" t="s">
        <v>2478</v>
      </c>
      <c r="K3724" s="540" t="s">
        <v>2478</v>
      </c>
      <c r="L3724" s="540" t="s">
        <v>2478</v>
      </c>
      <c r="M3724" s="540" t="s">
        <v>2478</v>
      </c>
      <c r="N3724" s="540" t="s">
        <v>2478</v>
      </c>
      <c r="O3724" s="540" t="s">
        <v>2478</v>
      </c>
      <c r="P3724" s="540" t="s">
        <v>2478</v>
      </c>
      <c r="Q3724" s="546">
        <v>46611.708333333336</v>
      </c>
      <c r="R3724" s="540" t="s">
        <v>2478</v>
      </c>
      <c r="S3724" s="540" t="s">
        <v>2478</v>
      </c>
    </row>
    <row r="3725" spans="1:19">
      <c r="A3725" s="543" t="s">
        <v>10370</v>
      </c>
      <c r="B3725" s="544"/>
      <c r="C3725" s="544"/>
      <c r="D3725" s="545">
        <v>30023</v>
      </c>
      <c r="E3725" s="545">
        <v>30023</v>
      </c>
      <c r="F3725" s="545" t="s">
        <v>11205</v>
      </c>
      <c r="G3725" s="543" t="s">
        <v>11206</v>
      </c>
      <c r="H3725" s="545" t="s">
        <v>2469</v>
      </c>
      <c r="I3725" s="545" t="s">
        <v>2469</v>
      </c>
      <c r="J3725" s="543" t="s">
        <v>2478</v>
      </c>
      <c r="K3725" s="543" t="s">
        <v>2478</v>
      </c>
      <c r="L3725" s="543" t="s">
        <v>2478</v>
      </c>
      <c r="M3725" s="543" t="s">
        <v>2478</v>
      </c>
      <c r="N3725" s="543" t="s">
        <v>2478</v>
      </c>
      <c r="O3725" s="543" t="s">
        <v>2478</v>
      </c>
      <c r="P3725" s="543" t="s">
        <v>2478</v>
      </c>
      <c r="Q3725" s="547">
        <v>46611.708333333336</v>
      </c>
      <c r="R3725" s="543" t="s">
        <v>2478</v>
      </c>
      <c r="S3725" s="543" t="s">
        <v>2478</v>
      </c>
    </row>
    <row r="3726" spans="1:19">
      <c r="A3726" s="540" t="s">
        <v>10370</v>
      </c>
      <c r="B3726" s="541"/>
      <c r="C3726" s="541"/>
      <c r="D3726" s="542">
        <v>30023</v>
      </c>
      <c r="E3726" s="542">
        <v>30023</v>
      </c>
      <c r="F3726" s="542" t="s">
        <v>11207</v>
      </c>
      <c r="G3726" s="540" t="s">
        <v>11208</v>
      </c>
      <c r="H3726" s="542" t="s">
        <v>2469</v>
      </c>
      <c r="I3726" s="542" t="s">
        <v>2469</v>
      </c>
      <c r="J3726" s="540" t="s">
        <v>2478</v>
      </c>
      <c r="K3726" s="540" t="s">
        <v>2478</v>
      </c>
      <c r="L3726" s="540" t="s">
        <v>2478</v>
      </c>
      <c r="M3726" s="540" t="s">
        <v>2478</v>
      </c>
      <c r="N3726" s="540" t="s">
        <v>2478</v>
      </c>
      <c r="O3726" s="540" t="s">
        <v>2478</v>
      </c>
      <c r="P3726" s="540" t="s">
        <v>2478</v>
      </c>
      <c r="Q3726" s="546">
        <v>46611.708333333336</v>
      </c>
      <c r="R3726" s="540" t="s">
        <v>2478</v>
      </c>
      <c r="S3726" s="540" t="s">
        <v>2478</v>
      </c>
    </row>
    <row r="3727" spans="1:19">
      <c r="A3727" s="543" t="s">
        <v>10370</v>
      </c>
      <c r="B3727" s="544"/>
      <c r="C3727" s="544"/>
      <c r="D3727" s="545">
        <v>30023</v>
      </c>
      <c r="E3727" s="545">
        <v>30023</v>
      </c>
      <c r="F3727" s="545" t="s">
        <v>11209</v>
      </c>
      <c r="G3727" s="543" t="s">
        <v>11210</v>
      </c>
      <c r="H3727" s="545" t="s">
        <v>3468</v>
      </c>
      <c r="I3727" s="545" t="s">
        <v>2469</v>
      </c>
      <c r="J3727" s="543" t="s">
        <v>2478</v>
      </c>
      <c r="K3727" s="543" t="s">
        <v>2478</v>
      </c>
      <c r="L3727" s="543" t="s">
        <v>2478</v>
      </c>
      <c r="M3727" s="543" t="s">
        <v>2478</v>
      </c>
      <c r="N3727" s="543" t="s">
        <v>2478</v>
      </c>
      <c r="O3727" s="543" t="s">
        <v>2478</v>
      </c>
      <c r="P3727" s="543" t="s">
        <v>2478</v>
      </c>
      <c r="Q3727" s="547">
        <v>46611.708333333336</v>
      </c>
      <c r="R3727" s="543" t="s">
        <v>2478</v>
      </c>
      <c r="S3727" s="543" t="s">
        <v>2478</v>
      </c>
    </row>
    <row r="3728" spans="1:19">
      <c r="A3728" s="540" t="s">
        <v>10370</v>
      </c>
      <c r="B3728" s="541"/>
      <c r="C3728" s="541"/>
      <c r="D3728" s="542">
        <v>30023</v>
      </c>
      <c r="E3728" s="542">
        <v>30023</v>
      </c>
      <c r="F3728" s="542" t="s">
        <v>11211</v>
      </c>
      <c r="G3728" s="540" t="s">
        <v>11212</v>
      </c>
      <c r="H3728" s="542" t="s">
        <v>2469</v>
      </c>
      <c r="I3728" s="542" t="s">
        <v>2469</v>
      </c>
      <c r="J3728" s="540" t="s">
        <v>2478</v>
      </c>
      <c r="K3728" s="540" t="s">
        <v>2478</v>
      </c>
      <c r="L3728" s="540" t="s">
        <v>2478</v>
      </c>
      <c r="M3728" s="540" t="s">
        <v>2478</v>
      </c>
      <c r="N3728" s="540" t="s">
        <v>2478</v>
      </c>
      <c r="O3728" s="540" t="s">
        <v>2478</v>
      </c>
      <c r="P3728" s="540" t="s">
        <v>2478</v>
      </c>
      <c r="Q3728" s="546">
        <v>46611.708333333336</v>
      </c>
      <c r="R3728" s="540" t="s">
        <v>2478</v>
      </c>
      <c r="S3728" s="540" t="s">
        <v>2478</v>
      </c>
    </row>
    <row r="3729" spans="1:19">
      <c r="A3729" s="543" t="s">
        <v>10370</v>
      </c>
      <c r="B3729" s="544"/>
      <c r="C3729" s="544"/>
      <c r="D3729" s="545">
        <v>30023</v>
      </c>
      <c r="E3729" s="545">
        <v>30023</v>
      </c>
      <c r="F3729" s="545" t="s">
        <v>11213</v>
      </c>
      <c r="G3729" s="543" t="s">
        <v>11214</v>
      </c>
      <c r="H3729" s="545" t="s">
        <v>2469</v>
      </c>
      <c r="I3729" s="545" t="s">
        <v>2469</v>
      </c>
      <c r="J3729" s="543" t="s">
        <v>2478</v>
      </c>
      <c r="K3729" s="543" t="s">
        <v>2478</v>
      </c>
      <c r="L3729" s="543" t="s">
        <v>2478</v>
      </c>
      <c r="M3729" s="543" t="s">
        <v>2478</v>
      </c>
      <c r="N3729" s="543" t="s">
        <v>2478</v>
      </c>
      <c r="O3729" s="543" t="s">
        <v>2478</v>
      </c>
      <c r="P3729" s="543" t="s">
        <v>2478</v>
      </c>
      <c r="Q3729" s="547">
        <v>46611.708333333336</v>
      </c>
      <c r="R3729" s="543" t="s">
        <v>2478</v>
      </c>
      <c r="S3729" s="543" t="s">
        <v>2478</v>
      </c>
    </row>
    <row r="3730" spans="1:19">
      <c r="A3730" s="540" t="s">
        <v>10370</v>
      </c>
      <c r="B3730" s="541"/>
      <c r="C3730" s="541"/>
      <c r="D3730" s="542">
        <v>30023</v>
      </c>
      <c r="E3730" s="542">
        <v>30023</v>
      </c>
      <c r="F3730" s="542" t="s">
        <v>11215</v>
      </c>
      <c r="G3730" s="540" t="s">
        <v>11216</v>
      </c>
      <c r="H3730" s="542" t="s">
        <v>3468</v>
      </c>
      <c r="I3730" s="542" t="s">
        <v>2469</v>
      </c>
      <c r="J3730" s="540" t="s">
        <v>2478</v>
      </c>
      <c r="K3730" s="540" t="s">
        <v>2478</v>
      </c>
      <c r="L3730" s="540" t="s">
        <v>2478</v>
      </c>
      <c r="M3730" s="540" t="s">
        <v>2478</v>
      </c>
      <c r="N3730" s="540" t="s">
        <v>2478</v>
      </c>
      <c r="O3730" s="540" t="s">
        <v>2478</v>
      </c>
      <c r="P3730" s="540" t="s">
        <v>2478</v>
      </c>
      <c r="Q3730" s="546">
        <v>46611.708333333336</v>
      </c>
      <c r="R3730" s="540" t="s">
        <v>2478</v>
      </c>
      <c r="S3730" s="540" t="s">
        <v>2478</v>
      </c>
    </row>
    <row r="3731" spans="1:19">
      <c r="A3731" s="543" t="s">
        <v>10370</v>
      </c>
      <c r="B3731" s="544"/>
      <c r="C3731" s="544"/>
      <c r="D3731" s="545">
        <v>30024</v>
      </c>
      <c r="E3731" s="545">
        <v>30024</v>
      </c>
      <c r="F3731" s="545" t="s">
        <v>11217</v>
      </c>
      <c r="G3731" s="543" t="s">
        <v>11218</v>
      </c>
      <c r="H3731" s="545" t="s">
        <v>2469</v>
      </c>
      <c r="I3731" s="544" t="s">
        <v>2478</v>
      </c>
      <c r="J3731" s="543" t="s">
        <v>2478</v>
      </c>
      <c r="K3731" s="543" t="s">
        <v>2478</v>
      </c>
      <c r="L3731" s="543" t="s">
        <v>2478</v>
      </c>
      <c r="M3731" s="543" t="s">
        <v>2478</v>
      </c>
      <c r="N3731" s="543" t="s">
        <v>2478</v>
      </c>
      <c r="O3731" s="543" t="s">
        <v>2478</v>
      </c>
      <c r="P3731" s="543" t="s">
        <v>2478</v>
      </c>
      <c r="Q3731" s="543" t="s">
        <v>2478</v>
      </c>
      <c r="R3731" s="543" t="s">
        <v>2478</v>
      </c>
      <c r="S3731" s="543" t="s">
        <v>2478</v>
      </c>
    </row>
    <row r="3732" spans="1:19">
      <c r="A3732" s="540" t="s">
        <v>10370</v>
      </c>
      <c r="B3732" s="541"/>
      <c r="C3732" s="541"/>
      <c r="D3732" s="542">
        <v>30024</v>
      </c>
      <c r="E3732" s="542">
        <v>30024</v>
      </c>
      <c r="F3732" s="542" t="s">
        <v>11219</v>
      </c>
      <c r="G3732" s="540" t="s">
        <v>11220</v>
      </c>
      <c r="H3732" s="542" t="s">
        <v>2469</v>
      </c>
      <c r="I3732" s="541" t="s">
        <v>2478</v>
      </c>
      <c r="J3732" s="540" t="s">
        <v>2478</v>
      </c>
      <c r="K3732" s="540" t="s">
        <v>2478</v>
      </c>
      <c r="L3732" s="540" t="s">
        <v>2478</v>
      </c>
      <c r="M3732" s="540" t="s">
        <v>2478</v>
      </c>
      <c r="N3732" s="540" t="s">
        <v>2478</v>
      </c>
      <c r="O3732" s="540" t="s">
        <v>2478</v>
      </c>
      <c r="P3732" s="540" t="s">
        <v>2478</v>
      </c>
      <c r="Q3732" s="540" t="s">
        <v>2478</v>
      </c>
      <c r="R3732" s="540" t="s">
        <v>2478</v>
      </c>
      <c r="S3732" s="540" t="s">
        <v>2478</v>
      </c>
    </row>
    <row r="3733" spans="1:19">
      <c r="A3733" s="543" t="s">
        <v>10370</v>
      </c>
      <c r="B3733" s="544"/>
      <c r="C3733" s="544"/>
      <c r="D3733" s="545">
        <v>30024</v>
      </c>
      <c r="E3733" s="545">
        <v>30024</v>
      </c>
      <c r="F3733" s="545" t="s">
        <v>11221</v>
      </c>
      <c r="G3733" s="543" t="s">
        <v>11222</v>
      </c>
      <c r="H3733" s="545" t="s">
        <v>2469</v>
      </c>
      <c r="I3733" s="544" t="s">
        <v>2478</v>
      </c>
      <c r="J3733" s="543" t="s">
        <v>2478</v>
      </c>
      <c r="K3733" s="543" t="s">
        <v>2478</v>
      </c>
      <c r="L3733" s="543" t="s">
        <v>2478</v>
      </c>
      <c r="M3733" s="543" t="s">
        <v>2478</v>
      </c>
      <c r="N3733" s="543" t="s">
        <v>2478</v>
      </c>
      <c r="O3733" s="543" t="s">
        <v>2478</v>
      </c>
      <c r="P3733" s="543" t="s">
        <v>2478</v>
      </c>
      <c r="Q3733" s="543" t="s">
        <v>2478</v>
      </c>
      <c r="R3733" s="543" t="s">
        <v>2478</v>
      </c>
      <c r="S3733" s="543" t="s">
        <v>2478</v>
      </c>
    </row>
    <row r="3734" spans="1:19">
      <c r="A3734" s="540" t="s">
        <v>10370</v>
      </c>
      <c r="B3734" s="541"/>
      <c r="C3734" s="541"/>
      <c r="D3734" s="542">
        <v>30024</v>
      </c>
      <c r="E3734" s="542">
        <v>30024</v>
      </c>
      <c r="F3734" s="542" t="s">
        <v>11223</v>
      </c>
      <c r="G3734" s="540" t="s">
        <v>11224</v>
      </c>
      <c r="H3734" s="542" t="s">
        <v>3468</v>
      </c>
      <c r="I3734" s="541" t="s">
        <v>2478</v>
      </c>
      <c r="J3734" s="540" t="s">
        <v>2478</v>
      </c>
      <c r="K3734" s="540" t="s">
        <v>2478</v>
      </c>
      <c r="L3734" s="540" t="s">
        <v>2478</v>
      </c>
      <c r="M3734" s="540" t="s">
        <v>2478</v>
      </c>
      <c r="N3734" s="540" t="s">
        <v>2478</v>
      </c>
      <c r="O3734" s="540" t="s">
        <v>2478</v>
      </c>
      <c r="P3734" s="540" t="s">
        <v>2478</v>
      </c>
      <c r="Q3734" s="540" t="s">
        <v>2478</v>
      </c>
      <c r="R3734" s="540" t="s">
        <v>2478</v>
      </c>
      <c r="S3734" s="540" t="s">
        <v>2478</v>
      </c>
    </row>
    <row r="3735" spans="1:19">
      <c r="A3735" s="543" t="s">
        <v>10370</v>
      </c>
      <c r="B3735" s="544"/>
      <c r="C3735" s="544"/>
      <c r="D3735" s="545">
        <v>30024</v>
      </c>
      <c r="E3735" s="545">
        <v>30024</v>
      </c>
      <c r="F3735" s="545" t="s">
        <v>11225</v>
      </c>
      <c r="G3735" s="543" t="s">
        <v>11226</v>
      </c>
      <c r="H3735" s="545" t="s">
        <v>2469</v>
      </c>
      <c r="I3735" s="544" t="s">
        <v>2478</v>
      </c>
      <c r="J3735" s="543" t="s">
        <v>2478</v>
      </c>
      <c r="K3735" s="543" t="s">
        <v>2478</v>
      </c>
      <c r="L3735" s="543" t="s">
        <v>2478</v>
      </c>
      <c r="M3735" s="543" t="s">
        <v>2478</v>
      </c>
      <c r="N3735" s="543" t="s">
        <v>2478</v>
      </c>
      <c r="O3735" s="543" t="s">
        <v>2478</v>
      </c>
      <c r="P3735" s="543" t="s">
        <v>2478</v>
      </c>
      <c r="Q3735" s="543" t="s">
        <v>2478</v>
      </c>
      <c r="R3735" s="543" t="s">
        <v>2478</v>
      </c>
      <c r="S3735" s="543" t="s">
        <v>2478</v>
      </c>
    </row>
    <row r="3736" spans="1:19">
      <c r="A3736" s="540" t="s">
        <v>10370</v>
      </c>
      <c r="B3736" s="541"/>
      <c r="C3736" s="541"/>
      <c r="D3736" s="542">
        <v>30024</v>
      </c>
      <c r="E3736" s="542">
        <v>30024</v>
      </c>
      <c r="F3736" s="542" t="s">
        <v>11227</v>
      </c>
      <c r="G3736" s="540" t="s">
        <v>11228</v>
      </c>
      <c r="H3736" s="542" t="s">
        <v>2469</v>
      </c>
      <c r="I3736" s="541" t="s">
        <v>2478</v>
      </c>
      <c r="J3736" s="540" t="s">
        <v>2478</v>
      </c>
      <c r="K3736" s="540" t="s">
        <v>2478</v>
      </c>
      <c r="L3736" s="540" t="s">
        <v>2478</v>
      </c>
      <c r="M3736" s="540" t="s">
        <v>2478</v>
      </c>
      <c r="N3736" s="540" t="s">
        <v>2478</v>
      </c>
      <c r="O3736" s="540" t="s">
        <v>2478</v>
      </c>
      <c r="P3736" s="540" t="s">
        <v>2478</v>
      </c>
      <c r="Q3736" s="540" t="s">
        <v>2478</v>
      </c>
      <c r="R3736" s="540" t="s">
        <v>2478</v>
      </c>
      <c r="S3736" s="540" t="s">
        <v>2478</v>
      </c>
    </row>
    <row r="3737" spans="1:19">
      <c r="A3737" s="543" t="s">
        <v>10370</v>
      </c>
      <c r="B3737" s="544"/>
      <c r="C3737" s="544"/>
      <c r="D3737" s="545">
        <v>30025</v>
      </c>
      <c r="E3737" s="545">
        <v>30025</v>
      </c>
      <c r="F3737" s="545" t="s">
        <v>11229</v>
      </c>
      <c r="G3737" s="543" t="s">
        <v>11230</v>
      </c>
      <c r="H3737" s="545" t="s">
        <v>3468</v>
      </c>
      <c r="I3737" s="544" t="s">
        <v>2478</v>
      </c>
      <c r="J3737" s="543" t="s">
        <v>2478</v>
      </c>
      <c r="K3737" s="543" t="s">
        <v>2478</v>
      </c>
      <c r="L3737" s="543" t="s">
        <v>2478</v>
      </c>
      <c r="M3737" s="543" t="s">
        <v>2478</v>
      </c>
      <c r="N3737" s="543" t="s">
        <v>2478</v>
      </c>
      <c r="O3737" s="543" t="s">
        <v>2478</v>
      </c>
      <c r="P3737" s="543" t="s">
        <v>2478</v>
      </c>
      <c r="Q3737" s="543" t="s">
        <v>2478</v>
      </c>
      <c r="R3737" s="543" t="s">
        <v>2478</v>
      </c>
      <c r="S3737" s="543" t="s">
        <v>2478</v>
      </c>
    </row>
    <row r="3738" spans="1:19">
      <c r="A3738" s="540" t="s">
        <v>10370</v>
      </c>
      <c r="B3738" s="541"/>
      <c r="C3738" s="541"/>
      <c r="D3738" s="542">
        <v>30025</v>
      </c>
      <c r="E3738" s="542">
        <v>30025</v>
      </c>
      <c r="F3738" s="542" t="s">
        <v>11231</v>
      </c>
      <c r="G3738" s="540" t="s">
        <v>11232</v>
      </c>
      <c r="H3738" s="542" t="s">
        <v>2469</v>
      </c>
      <c r="I3738" s="541" t="s">
        <v>2478</v>
      </c>
      <c r="J3738" s="540" t="s">
        <v>2478</v>
      </c>
      <c r="K3738" s="540" t="s">
        <v>2478</v>
      </c>
      <c r="L3738" s="540" t="s">
        <v>2478</v>
      </c>
      <c r="M3738" s="540" t="s">
        <v>2478</v>
      </c>
      <c r="N3738" s="540" t="s">
        <v>2478</v>
      </c>
      <c r="O3738" s="540" t="s">
        <v>2478</v>
      </c>
      <c r="P3738" s="540" t="s">
        <v>2478</v>
      </c>
      <c r="Q3738" s="540" t="s">
        <v>2478</v>
      </c>
      <c r="R3738" s="540" t="s">
        <v>2478</v>
      </c>
      <c r="S3738" s="540" t="s">
        <v>2478</v>
      </c>
    </row>
    <row r="3739" spans="1:19">
      <c r="A3739" s="543" t="s">
        <v>10370</v>
      </c>
      <c r="B3739" s="544"/>
      <c r="C3739" s="544"/>
      <c r="D3739" s="545">
        <v>30025</v>
      </c>
      <c r="E3739" s="545">
        <v>30025</v>
      </c>
      <c r="F3739" s="545" t="s">
        <v>11233</v>
      </c>
      <c r="G3739" s="543" t="s">
        <v>11234</v>
      </c>
      <c r="H3739" s="545" t="s">
        <v>2469</v>
      </c>
      <c r="I3739" s="544" t="s">
        <v>2478</v>
      </c>
      <c r="J3739" s="543" t="s">
        <v>2478</v>
      </c>
      <c r="K3739" s="543" t="s">
        <v>2478</v>
      </c>
      <c r="L3739" s="543" t="s">
        <v>2478</v>
      </c>
      <c r="M3739" s="543" t="s">
        <v>2478</v>
      </c>
      <c r="N3739" s="543" t="s">
        <v>2478</v>
      </c>
      <c r="O3739" s="543" t="s">
        <v>2478</v>
      </c>
      <c r="P3739" s="543" t="s">
        <v>2478</v>
      </c>
      <c r="Q3739" s="543" t="s">
        <v>2478</v>
      </c>
      <c r="R3739" s="543" t="s">
        <v>2478</v>
      </c>
      <c r="S3739" s="543" t="s">
        <v>2478</v>
      </c>
    </row>
    <row r="3740" spans="1:19">
      <c r="A3740" s="540" t="s">
        <v>10370</v>
      </c>
      <c r="B3740" s="541"/>
      <c r="C3740" s="541"/>
      <c r="D3740" s="542">
        <v>30025</v>
      </c>
      <c r="E3740" s="542">
        <v>30025</v>
      </c>
      <c r="F3740" s="542" t="s">
        <v>11235</v>
      </c>
      <c r="G3740" s="540" t="s">
        <v>11236</v>
      </c>
      <c r="H3740" s="542" t="s">
        <v>2469</v>
      </c>
      <c r="I3740" s="541" t="s">
        <v>2478</v>
      </c>
      <c r="J3740" s="540" t="s">
        <v>2478</v>
      </c>
      <c r="K3740" s="540" t="s">
        <v>2478</v>
      </c>
      <c r="L3740" s="540" t="s">
        <v>2478</v>
      </c>
      <c r="M3740" s="540" t="s">
        <v>2478</v>
      </c>
      <c r="N3740" s="540" t="s">
        <v>2478</v>
      </c>
      <c r="O3740" s="540" t="s">
        <v>2478</v>
      </c>
      <c r="P3740" s="540" t="s">
        <v>2478</v>
      </c>
      <c r="Q3740" s="540" t="s">
        <v>2478</v>
      </c>
      <c r="R3740" s="540" t="s">
        <v>2478</v>
      </c>
      <c r="S3740" s="540" t="s">
        <v>2478</v>
      </c>
    </row>
    <row r="3741" spans="1:19">
      <c r="A3741" s="543" t="s">
        <v>10370</v>
      </c>
      <c r="B3741" s="544"/>
      <c r="C3741" s="544"/>
      <c r="D3741" s="545">
        <v>30025</v>
      </c>
      <c r="E3741" s="545">
        <v>30025</v>
      </c>
      <c r="F3741" s="545" t="s">
        <v>11237</v>
      </c>
      <c r="G3741" s="543" t="s">
        <v>11238</v>
      </c>
      <c r="H3741" s="545" t="s">
        <v>3468</v>
      </c>
      <c r="I3741" s="544" t="s">
        <v>2478</v>
      </c>
      <c r="J3741" s="543" t="s">
        <v>2478</v>
      </c>
      <c r="K3741" s="543" t="s">
        <v>2478</v>
      </c>
      <c r="L3741" s="543" t="s">
        <v>2478</v>
      </c>
      <c r="M3741" s="543" t="s">
        <v>2478</v>
      </c>
      <c r="N3741" s="543" t="s">
        <v>2478</v>
      </c>
      <c r="O3741" s="543" t="s">
        <v>2478</v>
      </c>
      <c r="P3741" s="543" t="s">
        <v>2478</v>
      </c>
      <c r="Q3741" s="543" t="s">
        <v>2478</v>
      </c>
      <c r="R3741" s="543" t="s">
        <v>2478</v>
      </c>
      <c r="S3741" s="543" t="s">
        <v>2478</v>
      </c>
    </row>
    <row r="3742" spans="1:19">
      <c r="A3742" s="540" t="s">
        <v>10370</v>
      </c>
      <c r="B3742" s="541"/>
      <c r="C3742" s="541"/>
      <c r="D3742" s="542">
        <v>30025</v>
      </c>
      <c r="E3742" s="542">
        <v>30025</v>
      </c>
      <c r="F3742" s="542" t="s">
        <v>11239</v>
      </c>
      <c r="G3742" s="540" t="s">
        <v>11240</v>
      </c>
      <c r="H3742" s="542" t="s">
        <v>3468</v>
      </c>
      <c r="I3742" s="541" t="s">
        <v>2478</v>
      </c>
      <c r="J3742" s="540" t="s">
        <v>2478</v>
      </c>
      <c r="K3742" s="540" t="s">
        <v>2478</v>
      </c>
      <c r="L3742" s="540" t="s">
        <v>2478</v>
      </c>
      <c r="M3742" s="540" t="s">
        <v>2478</v>
      </c>
      <c r="N3742" s="540" t="s">
        <v>2478</v>
      </c>
      <c r="O3742" s="540" t="s">
        <v>2478</v>
      </c>
      <c r="P3742" s="540" t="s">
        <v>2478</v>
      </c>
      <c r="Q3742" s="540" t="s">
        <v>2478</v>
      </c>
      <c r="R3742" s="540" t="s">
        <v>2478</v>
      </c>
      <c r="S3742" s="540" t="s">
        <v>2478</v>
      </c>
    </row>
    <row r="3743" spans="1:19">
      <c r="A3743" s="543" t="s">
        <v>10370</v>
      </c>
      <c r="B3743" s="544"/>
      <c r="C3743" s="544"/>
      <c r="D3743" s="545">
        <v>30026</v>
      </c>
      <c r="E3743" s="545">
        <v>30026</v>
      </c>
      <c r="F3743" s="545" t="s">
        <v>11241</v>
      </c>
      <c r="G3743" s="543" t="s">
        <v>11242</v>
      </c>
      <c r="H3743" s="545" t="s">
        <v>3468</v>
      </c>
      <c r="I3743" s="545" t="s">
        <v>2469</v>
      </c>
      <c r="J3743" s="543" t="s">
        <v>2478</v>
      </c>
      <c r="K3743" s="543" t="s">
        <v>2478</v>
      </c>
      <c r="L3743" s="543" t="s">
        <v>2478</v>
      </c>
      <c r="M3743" s="543" t="s">
        <v>2478</v>
      </c>
      <c r="N3743" s="543" t="s">
        <v>2478</v>
      </c>
      <c r="O3743" s="543" t="s">
        <v>2478</v>
      </c>
      <c r="P3743" s="543" t="s">
        <v>2478</v>
      </c>
      <c r="Q3743" s="547">
        <v>46611.708333333336</v>
      </c>
      <c r="R3743" s="543" t="s">
        <v>2478</v>
      </c>
      <c r="S3743" s="543" t="s">
        <v>2478</v>
      </c>
    </row>
    <row r="3744" spans="1:19">
      <c r="A3744" s="540" t="s">
        <v>10370</v>
      </c>
      <c r="B3744" s="541"/>
      <c r="C3744" s="541"/>
      <c r="D3744" s="542">
        <v>30026</v>
      </c>
      <c r="E3744" s="542">
        <v>30026</v>
      </c>
      <c r="F3744" s="542" t="s">
        <v>11243</v>
      </c>
      <c r="G3744" s="540" t="s">
        <v>11244</v>
      </c>
      <c r="H3744" s="542" t="s">
        <v>3468</v>
      </c>
      <c r="I3744" s="542" t="s">
        <v>2469</v>
      </c>
      <c r="J3744" s="540" t="s">
        <v>2478</v>
      </c>
      <c r="K3744" s="540" t="s">
        <v>2478</v>
      </c>
      <c r="L3744" s="540" t="s">
        <v>2478</v>
      </c>
      <c r="M3744" s="540" t="s">
        <v>2478</v>
      </c>
      <c r="N3744" s="540" t="s">
        <v>2478</v>
      </c>
      <c r="O3744" s="540" t="s">
        <v>2478</v>
      </c>
      <c r="P3744" s="540" t="s">
        <v>2478</v>
      </c>
      <c r="Q3744" s="546">
        <v>46611.708333333336</v>
      </c>
      <c r="R3744" s="540" t="s">
        <v>2478</v>
      </c>
      <c r="S3744" s="540" t="s">
        <v>2478</v>
      </c>
    </row>
    <row r="3745" spans="1:19">
      <c r="A3745" s="543" t="s">
        <v>10370</v>
      </c>
      <c r="B3745" s="544"/>
      <c r="C3745" s="544"/>
      <c r="D3745" s="545">
        <v>30026</v>
      </c>
      <c r="E3745" s="545">
        <v>30026</v>
      </c>
      <c r="F3745" s="545" t="s">
        <v>11245</v>
      </c>
      <c r="G3745" s="543" t="s">
        <v>11246</v>
      </c>
      <c r="H3745" s="545" t="s">
        <v>2469</v>
      </c>
      <c r="I3745" s="545" t="s">
        <v>2469</v>
      </c>
      <c r="J3745" s="543" t="s">
        <v>2478</v>
      </c>
      <c r="K3745" s="543" t="s">
        <v>2478</v>
      </c>
      <c r="L3745" s="543" t="s">
        <v>2478</v>
      </c>
      <c r="M3745" s="543" t="s">
        <v>2478</v>
      </c>
      <c r="N3745" s="543" t="s">
        <v>2478</v>
      </c>
      <c r="O3745" s="543" t="s">
        <v>2478</v>
      </c>
      <c r="P3745" s="543" t="s">
        <v>2478</v>
      </c>
      <c r="Q3745" s="547">
        <v>46611.708333333336</v>
      </c>
      <c r="R3745" s="543" t="s">
        <v>2478</v>
      </c>
      <c r="S3745" s="543" t="s">
        <v>2478</v>
      </c>
    </row>
    <row r="3746" spans="1:19">
      <c r="A3746" s="540" t="s">
        <v>10370</v>
      </c>
      <c r="B3746" s="541"/>
      <c r="C3746" s="541"/>
      <c r="D3746" s="542">
        <v>30026</v>
      </c>
      <c r="E3746" s="542">
        <v>30026</v>
      </c>
      <c r="F3746" s="542" t="s">
        <v>11247</v>
      </c>
      <c r="G3746" s="540" t="s">
        <v>11248</v>
      </c>
      <c r="H3746" s="542" t="s">
        <v>2469</v>
      </c>
      <c r="I3746" s="542" t="s">
        <v>2469</v>
      </c>
      <c r="J3746" s="540" t="s">
        <v>2478</v>
      </c>
      <c r="K3746" s="540" t="s">
        <v>2478</v>
      </c>
      <c r="L3746" s="540" t="s">
        <v>2478</v>
      </c>
      <c r="M3746" s="540" t="s">
        <v>2478</v>
      </c>
      <c r="N3746" s="540" t="s">
        <v>2478</v>
      </c>
      <c r="O3746" s="540" t="s">
        <v>2478</v>
      </c>
      <c r="P3746" s="540" t="s">
        <v>2478</v>
      </c>
      <c r="Q3746" s="546">
        <v>46611.708333333336</v>
      </c>
      <c r="R3746" s="540" t="s">
        <v>2478</v>
      </c>
      <c r="S3746" s="540" t="s">
        <v>2478</v>
      </c>
    </row>
    <row r="3747" spans="1:19">
      <c r="A3747" s="543" t="s">
        <v>10370</v>
      </c>
      <c r="B3747" s="544"/>
      <c r="C3747" s="544"/>
      <c r="D3747" s="545">
        <v>30026</v>
      </c>
      <c r="E3747" s="545">
        <v>30026</v>
      </c>
      <c r="F3747" s="545" t="s">
        <v>11249</v>
      </c>
      <c r="G3747" s="543" t="s">
        <v>11250</v>
      </c>
      <c r="H3747" s="545" t="s">
        <v>3468</v>
      </c>
      <c r="I3747" s="545" t="s">
        <v>2469</v>
      </c>
      <c r="J3747" s="543" t="s">
        <v>2478</v>
      </c>
      <c r="K3747" s="543" t="s">
        <v>2478</v>
      </c>
      <c r="L3747" s="543" t="s">
        <v>2478</v>
      </c>
      <c r="M3747" s="543" t="s">
        <v>2478</v>
      </c>
      <c r="N3747" s="543" t="s">
        <v>2478</v>
      </c>
      <c r="O3747" s="543" t="s">
        <v>2478</v>
      </c>
      <c r="P3747" s="543" t="s">
        <v>2478</v>
      </c>
      <c r="Q3747" s="547">
        <v>46611.708333333336</v>
      </c>
      <c r="R3747" s="543" t="s">
        <v>2478</v>
      </c>
      <c r="S3747" s="543" t="s">
        <v>2478</v>
      </c>
    </row>
    <row r="3748" spans="1:19">
      <c r="A3748" s="540" t="s">
        <v>10370</v>
      </c>
      <c r="B3748" s="541"/>
      <c r="C3748" s="541"/>
      <c r="D3748" s="542">
        <v>30026</v>
      </c>
      <c r="E3748" s="542">
        <v>30026</v>
      </c>
      <c r="F3748" s="542" t="s">
        <v>11251</v>
      </c>
      <c r="G3748" s="540" t="s">
        <v>11252</v>
      </c>
      <c r="H3748" s="542" t="s">
        <v>3468</v>
      </c>
      <c r="I3748" s="542" t="s">
        <v>2469</v>
      </c>
      <c r="J3748" s="540" t="s">
        <v>2478</v>
      </c>
      <c r="K3748" s="540" t="s">
        <v>2478</v>
      </c>
      <c r="L3748" s="540" t="s">
        <v>2478</v>
      </c>
      <c r="M3748" s="540" t="s">
        <v>2478</v>
      </c>
      <c r="N3748" s="540" t="s">
        <v>2478</v>
      </c>
      <c r="O3748" s="540" t="s">
        <v>2478</v>
      </c>
      <c r="P3748" s="540" t="s">
        <v>2478</v>
      </c>
      <c r="Q3748" s="546">
        <v>46611.708333333336</v>
      </c>
      <c r="R3748" s="540" t="s">
        <v>2478</v>
      </c>
      <c r="S3748" s="540" t="s">
        <v>2478</v>
      </c>
    </row>
    <row r="3749" spans="1:19">
      <c r="A3749" s="543" t="s">
        <v>10370</v>
      </c>
      <c r="B3749" s="544"/>
      <c r="C3749" s="544"/>
      <c r="D3749" s="545">
        <v>30027</v>
      </c>
      <c r="E3749" s="545">
        <v>30027</v>
      </c>
      <c r="F3749" s="545" t="s">
        <v>11253</v>
      </c>
      <c r="G3749" s="543" t="s">
        <v>11254</v>
      </c>
      <c r="H3749" s="545" t="s">
        <v>2469</v>
      </c>
      <c r="I3749" s="544" t="s">
        <v>2478</v>
      </c>
      <c r="J3749" s="543" t="s">
        <v>2478</v>
      </c>
      <c r="K3749" s="543" t="s">
        <v>2478</v>
      </c>
      <c r="L3749" s="543" t="s">
        <v>2478</v>
      </c>
      <c r="M3749" s="543" t="s">
        <v>2478</v>
      </c>
      <c r="N3749" s="543" t="s">
        <v>2478</v>
      </c>
      <c r="O3749" s="543" t="s">
        <v>2478</v>
      </c>
      <c r="P3749" s="543" t="s">
        <v>2478</v>
      </c>
      <c r="Q3749" s="543" t="s">
        <v>2478</v>
      </c>
      <c r="R3749" s="543" t="s">
        <v>2478</v>
      </c>
      <c r="S3749" s="543" t="s">
        <v>2478</v>
      </c>
    </row>
    <row r="3750" spans="1:19">
      <c r="A3750" s="540" t="s">
        <v>10370</v>
      </c>
      <c r="B3750" s="541"/>
      <c r="C3750" s="541"/>
      <c r="D3750" s="542">
        <v>30027</v>
      </c>
      <c r="E3750" s="542">
        <v>30027</v>
      </c>
      <c r="F3750" s="542" t="s">
        <v>11255</v>
      </c>
      <c r="G3750" s="540" t="s">
        <v>11256</v>
      </c>
      <c r="H3750" s="542" t="s">
        <v>3468</v>
      </c>
      <c r="I3750" s="541" t="s">
        <v>2478</v>
      </c>
      <c r="J3750" s="540" t="s">
        <v>2478</v>
      </c>
      <c r="K3750" s="540" t="s">
        <v>2478</v>
      </c>
      <c r="L3750" s="540" t="s">
        <v>2478</v>
      </c>
      <c r="M3750" s="540" t="s">
        <v>2478</v>
      </c>
      <c r="N3750" s="540" t="s">
        <v>2478</v>
      </c>
      <c r="O3750" s="540" t="s">
        <v>2478</v>
      </c>
      <c r="P3750" s="540" t="s">
        <v>2478</v>
      </c>
      <c r="Q3750" s="540" t="s">
        <v>2478</v>
      </c>
      <c r="R3750" s="540" t="s">
        <v>2478</v>
      </c>
      <c r="S3750" s="540" t="s">
        <v>2478</v>
      </c>
    </row>
    <row r="3751" spans="1:19">
      <c r="A3751" s="543" t="s">
        <v>10370</v>
      </c>
      <c r="B3751" s="544"/>
      <c r="C3751" s="544"/>
      <c r="D3751" s="545">
        <v>30027</v>
      </c>
      <c r="E3751" s="545">
        <v>30027</v>
      </c>
      <c r="F3751" s="545" t="s">
        <v>11257</v>
      </c>
      <c r="G3751" s="543" t="s">
        <v>11258</v>
      </c>
      <c r="H3751" s="545" t="s">
        <v>3468</v>
      </c>
      <c r="I3751" s="544" t="s">
        <v>2478</v>
      </c>
      <c r="J3751" s="543" t="s">
        <v>2478</v>
      </c>
      <c r="K3751" s="543" t="s">
        <v>2478</v>
      </c>
      <c r="L3751" s="543" t="s">
        <v>2478</v>
      </c>
      <c r="M3751" s="543" t="s">
        <v>2478</v>
      </c>
      <c r="N3751" s="543" t="s">
        <v>2478</v>
      </c>
      <c r="O3751" s="543" t="s">
        <v>2478</v>
      </c>
      <c r="P3751" s="543" t="s">
        <v>2478</v>
      </c>
      <c r="Q3751" s="543" t="s">
        <v>2478</v>
      </c>
      <c r="R3751" s="543" t="s">
        <v>2478</v>
      </c>
      <c r="S3751" s="543" t="s">
        <v>2478</v>
      </c>
    </row>
    <row r="3752" spans="1:19">
      <c r="A3752" s="540" t="s">
        <v>10370</v>
      </c>
      <c r="B3752" s="541"/>
      <c r="C3752" s="541"/>
      <c r="D3752" s="542">
        <v>30027</v>
      </c>
      <c r="E3752" s="542">
        <v>30027</v>
      </c>
      <c r="F3752" s="542" t="s">
        <v>11259</v>
      </c>
      <c r="G3752" s="540" t="s">
        <v>11260</v>
      </c>
      <c r="H3752" s="542" t="s">
        <v>2469</v>
      </c>
      <c r="I3752" s="541" t="s">
        <v>2478</v>
      </c>
      <c r="J3752" s="540" t="s">
        <v>2478</v>
      </c>
      <c r="K3752" s="540" t="s">
        <v>2478</v>
      </c>
      <c r="L3752" s="540" t="s">
        <v>2478</v>
      </c>
      <c r="M3752" s="540" t="s">
        <v>2478</v>
      </c>
      <c r="N3752" s="540" t="s">
        <v>2478</v>
      </c>
      <c r="O3752" s="540" t="s">
        <v>2478</v>
      </c>
      <c r="P3752" s="540" t="s">
        <v>2478</v>
      </c>
      <c r="Q3752" s="540" t="s">
        <v>2478</v>
      </c>
      <c r="R3752" s="540" t="s">
        <v>2478</v>
      </c>
      <c r="S3752" s="540" t="s">
        <v>2478</v>
      </c>
    </row>
    <row r="3753" spans="1:19">
      <c r="A3753" s="543" t="s">
        <v>10370</v>
      </c>
      <c r="B3753" s="544"/>
      <c r="C3753" s="544"/>
      <c r="D3753" s="545">
        <v>30027</v>
      </c>
      <c r="E3753" s="545">
        <v>30027</v>
      </c>
      <c r="F3753" s="545" t="s">
        <v>11261</v>
      </c>
      <c r="G3753" s="543" t="s">
        <v>11262</v>
      </c>
      <c r="H3753" s="545" t="s">
        <v>2469</v>
      </c>
      <c r="I3753" s="544" t="s">
        <v>2478</v>
      </c>
      <c r="J3753" s="543" t="s">
        <v>2478</v>
      </c>
      <c r="K3753" s="543" t="s">
        <v>2478</v>
      </c>
      <c r="L3753" s="543" t="s">
        <v>2478</v>
      </c>
      <c r="M3753" s="543" t="s">
        <v>2478</v>
      </c>
      <c r="N3753" s="543" t="s">
        <v>2478</v>
      </c>
      <c r="O3753" s="543" t="s">
        <v>2478</v>
      </c>
      <c r="P3753" s="543" t="s">
        <v>2478</v>
      </c>
      <c r="Q3753" s="543" t="s">
        <v>2478</v>
      </c>
      <c r="R3753" s="543" t="s">
        <v>2478</v>
      </c>
      <c r="S3753" s="543" t="s">
        <v>2478</v>
      </c>
    </row>
    <row r="3754" spans="1:19">
      <c r="A3754" s="540" t="s">
        <v>10370</v>
      </c>
      <c r="B3754" s="541"/>
      <c r="C3754" s="541"/>
      <c r="D3754" s="542">
        <v>30027</v>
      </c>
      <c r="E3754" s="542">
        <v>30027</v>
      </c>
      <c r="F3754" s="542" t="s">
        <v>11263</v>
      </c>
      <c r="G3754" s="540" t="s">
        <v>11264</v>
      </c>
      <c r="H3754" s="542" t="s">
        <v>3468</v>
      </c>
      <c r="I3754" s="541" t="s">
        <v>2478</v>
      </c>
      <c r="J3754" s="540" t="s">
        <v>2478</v>
      </c>
      <c r="K3754" s="540" t="s">
        <v>2478</v>
      </c>
      <c r="L3754" s="540" t="s">
        <v>2478</v>
      </c>
      <c r="M3754" s="540" t="s">
        <v>2478</v>
      </c>
      <c r="N3754" s="540" t="s">
        <v>2478</v>
      </c>
      <c r="O3754" s="540" t="s">
        <v>2478</v>
      </c>
      <c r="P3754" s="540" t="s">
        <v>2478</v>
      </c>
      <c r="Q3754" s="540" t="s">
        <v>2478</v>
      </c>
      <c r="R3754" s="540" t="s">
        <v>2478</v>
      </c>
      <c r="S3754" s="540" t="s">
        <v>2478</v>
      </c>
    </row>
    <row r="3755" spans="1:19">
      <c r="A3755" s="543" t="s">
        <v>10370</v>
      </c>
      <c r="B3755" s="544"/>
      <c r="C3755" s="544"/>
      <c r="D3755" s="545">
        <v>30028</v>
      </c>
      <c r="E3755" s="545">
        <v>30028</v>
      </c>
      <c r="F3755" s="545" t="s">
        <v>11265</v>
      </c>
      <c r="G3755" s="543" t="s">
        <v>11266</v>
      </c>
      <c r="H3755" s="545" t="s">
        <v>3468</v>
      </c>
      <c r="I3755" s="544" t="s">
        <v>2478</v>
      </c>
      <c r="J3755" s="543" t="s">
        <v>2478</v>
      </c>
      <c r="K3755" s="543" t="s">
        <v>2478</v>
      </c>
      <c r="L3755" s="543" t="s">
        <v>2478</v>
      </c>
      <c r="M3755" s="543" t="s">
        <v>2478</v>
      </c>
      <c r="N3755" s="543" t="s">
        <v>2478</v>
      </c>
      <c r="O3755" s="543" t="s">
        <v>2478</v>
      </c>
      <c r="P3755" s="543" t="s">
        <v>2478</v>
      </c>
      <c r="Q3755" s="543" t="s">
        <v>2478</v>
      </c>
      <c r="R3755" s="543" t="s">
        <v>2478</v>
      </c>
      <c r="S3755" s="543" t="s">
        <v>2478</v>
      </c>
    </row>
    <row r="3756" spans="1:19">
      <c r="A3756" s="540" t="s">
        <v>10370</v>
      </c>
      <c r="B3756" s="541"/>
      <c r="C3756" s="541"/>
      <c r="D3756" s="542">
        <v>30028</v>
      </c>
      <c r="E3756" s="542">
        <v>30028</v>
      </c>
      <c r="F3756" s="542" t="s">
        <v>11267</v>
      </c>
      <c r="G3756" s="540" t="s">
        <v>11268</v>
      </c>
      <c r="H3756" s="542" t="s">
        <v>3468</v>
      </c>
      <c r="I3756" s="541" t="s">
        <v>2478</v>
      </c>
      <c r="J3756" s="540" t="s">
        <v>2478</v>
      </c>
      <c r="K3756" s="540" t="s">
        <v>2478</v>
      </c>
      <c r="L3756" s="540" t="s">
        <v>2478</v>
      </c>
      <c r="M3756" s="540" t="s">
        <v>2478</v>
      </c>
      <c r="N3756" s="540" t="s">
        <v>2478</v>
      </c>
      <c r="O3756" s="540" t="s">
        <v>2478</v>
      </c>
      <c r="P3756" s="540" t="s">
        <v>2478</v>
      </c>
      <c r="Q3756" s="540" t="s">
        <v>2478</v>
      </c>
      <c r="R3756" s="540" t="s">
        <v>2478</v>
      </c>
      <c r="S3756" s="540" t="s">
        <v>2478</v>
      </c>
    </row>
    <row r="3757" spans="1:19">
      <c r="A3757" s="543" t="s">
        <v>10370</v>
      </c>
      <c r="B3757" s="544"/>
      <c r="C3757" s="544"/>
      <c r="D3757" s="545">
        <v>30028</v>
      </c>
      <c r="E3757" s="545">
        <v>30028</v>
      </c>
      <c r="F3757" s="545" t="s">
        <v>11269</v>
      </c>
      <c r="G3757" s="543" t="s">
        <v>11270</v>
      </c>
      <c r="H3757" s="545" t="s">
        <v>3468</v>
      </c>
      <c r="I3757" s="544" t="s">
        <v>2478</v>
      </c>
      <c r="J3757" s="543" t="s">
        <v>2478</v>
      </c>
      <c r="K3757" s="543" t="s">
        <v>2478</v>
      </c>
      <c r="L3757" s="543" t="s">
        <v>2478</v>
      </c>
      <c r="M3757" s="543" t="s">
        <v>2478</v>
      </c>
      <c r="N3757" s="543" t="s">
        <v>2478</v>
      </c>
      <c r="O3757" s="543" t="s">
        <v>2478</v>
      </c>
      <c r="P3757" s="543" t="s">
        <v>2478</v>
      </c>
      <c r="Q3757" s="543" t="s">
        <v>2478</v>
      </c>
      <c r="R3757" s="543" t="s">
        <v>2478</v>
      </c>
      <c r="S3757" s="543" t="s">
        <v>2478</v>
      </c>
    </row>
    <row r="3758" spans="1:19">
      <c r="A3758" s="540" t="s">
        <v>10370</v>
      </c>
      <c r="B3758" s="541"/>
      <c r="C3758" s="541"/>
      <c r="D3758" s="542">
        <v>30028</v>
      </c>
      <c r="E3758" s="542">
        <v>30028</v>
      </c>
      <c r="F3758" s="542" t="s">
        <v>11271</v>
      </c>
      <c r="G3758" s="540" t="s">
        <v>11272</v>
      </c>
      <c r="H3758" s="542" t="s">
        <v>3468</v>
      </c>
      <c r="I3758" s="541" t="s">
        <v>2478</v>
      </c>
      <c r="J3758" s="540" t="s">
        <v>2478</v>
      </c>
      <c r="K3758" s="540" t="s">
        <v>2478</v>
      </c>
      <c r="L3758" s="540" t="s">
        <v>2478</v>
      </c>
      <c r="M3758" s="540" t="s">
        <v>2478</v>
      </c>
      <c r="N3758" s="540" t="s">
        <v>2478</v>
      </c>
      <c r="O3758" s="540" t="s">
        <v>2478</v>
      </c>
      <c r="P3758" s="540" t="s">
        <v>2478</v>
      </c>
      <c r="Q3758" s="540" t="s">
        <v>2478</v>
      </c>
      <c r="R3758" s="540" t="s">
        <v>2478</v>
      </c>
      <c r="S3758" s="540" t="s">
        <v>2478</v>
      </c>
    </row>
    <row r="3759" spans="1:19">
      <c r="A3759" s="543" t="s">
        <v>10370</v>
      </c>
      <c r="B3759" s="544"/>
      <c r="C3759" s="544"/>
      <c r="D3759" s="545">
        <v>30028</v>
      </c>
      <c r="E3759" s="545">
        <v>30028</v>
      </c>
      <c r="F3759" s="545" t="s">
        <v>11273</v>
      </c>
      <c r="G3759" s="543" t="s">
        <v>11274</v>
      </c>
      <c r="H3759" s="545" t="s">
        <v>3468</v>
      </c>
      <c r="I3759" s="544" t="s">
        <v>2478</v>
      </c>
      <c r="J3759" s="543" t="s">
        <v>2478</v>
      </c>
      <c r="K3759" s="543" t="s">
        <v>2478</v>
      </c>
      <c r="L3759" s="543" t="s">
        <v>2478</v>
      </c>
      <c r="M3759" s="543" t="s">
        <v>2478</v>
      </c>
      <c r="N3759" s="543" t="s">
        <v>2478</v>
      </c>
      <c r="O3759" s="543" t="s">
        <v>2478</v>
      </c>
      <c r="P3759" s="543" t="s">
        <v>2478</v>
      </c>
      <c r="Q3759" s="543" t="s">
        <v>2478</v>
      </c>
      <c r="R3759" s="543" t="s">
        <v>2478</v>
      </c>
      <c r="S3759" s="543" t="s">
        <v>2478</v>
      </c>
    </row>
    <row r="3760" spans="1:19">
      <c r="A3760" s="540" t="s">
        <v>10370</v>
      </c>
      <c r="B3760" s="541"/>
      <c r="C3760" s="541"/>
      <c r="D3760" s="542">
        <v>30028</v>
      </c>
      <c r="E3760" s="542">
        <v>30028</v>
      </c>
      <c r="F3760" s="542" t="s">
        <v>11275</v>
      </c>
      <c r="G3760" s="540" t="s">
        <v>11276</v>
      </c>
      <c r="H3760" s="542" t="s">
        <v>3468</v>
      </c>
      <c r="I3760" s="541" t="s">
        <v>2478</v>
      </c>
      <c r="J3760" s="540" t="s">
        <v>2478</v>
      </c>
      <c r="K3760" s="540" t="s">
        <v>2478</v>
      </c>
      <c r="L3760" s="540" t="s">
        <v>2478</v>
      </c>
      <c r="M3760" s="540" t="s">
        <v>2478</v>
      </c>
      <c r="N3760" s="540" t="s">
        <v>2478</v>
      </c>
      <c r="O3760" s="540" t="s">
        <v>2478</v>
      </c>
      <c r="P3760" s="540" t="s">
        <v>2478</v>
      </c>
      <c r="Q3760" s="540" t="s">
        <v>2478</v>
      </c>
      <c r="R3760" s="540" t="s">
        <v>2478</v>
      </c>
      <c r="S3760" s="540" t="s">
        <v>2478</v>
      </c>
    </row>
    <row r="3761" spans="1:19">
      <c r="A3761" s="543" t="s">
        <v>10370</v>
      </c>
      <c r="B3761" s="544"/>
      <c r="C3761" s="544"/>
      <c r="D3761" s="545">
        <v>30029</v>
      </c>
      <c r="E3761" s="545">
        <v>30029</v>
      </c>
      <c r="F3761" s="545" t="s">
        <v>11277</v>
      </c>
      <c r="G3761" s="543" t="s">
        <v>11278</v>
      </c>
      <c r="H3761" s="545" t="s">
        <v>2469</v>
      </c>
      <c r="I3761" s="545" t="s">
        <v>2469</v>
      </c>
      <c r="J3761" s="543" t="s">
        <v>2478</v>
      </c>
      <c r="K3761" s="543" t="s">
        <v>2478</v>
      </c>
      <c r="L3761" s="543" t="s">
        <v>2478</v>
      </c>
      <c r="M3761" s="543" t="s">
        <v>2478</v>
      </c>
      <c r="N3761" s="543" t="s">
        <v>2478</v>
      </c>
      <c r="O3761" s="543" t="s">
        <v>2478</v>
      </c>
      <c r="P3761" s="543" t="s">
        <v>2478</v>
      </c>
      <c r="Q3761" s="547">
        <v>46611.708333333336</v>
      </c>
      <c r="R3761" s="543" t="s">
        <v>2478</v>
      </c>
      <c r="S3761" s="543" t="s">
        <v>2478</v>
      </c>
    </row>
    <row r="3762" spans="1:19">
      <c r="A3762" s="540" t="s">
        <v>10370</v>
      </c>
      <c r="B3762" s="541"/>
      <c r="C3762" s="541"/>
      <c r="D3762" s="542">
        <v>30029</v>
      </c>
      <c r="E3762" s="542">
        <v>30029</v>
      </c>
      <c r="F3762" s="542" t="s">
        <v>11279</v>
      </c>
      <c r="G3762" s="540" t="s">
        <v>11280</v>
      </c>
      <c r="H3762" s="542" t="s">
        <v>2469</v>
      </c>
      <c r="I3762" s="542" t="s">
        <v>2469</v>
      </c>
      <c r="J3762" s="540" t="s">
        <v>2478</v>
      </c>
      <c r="K3762" s="540" t="s">
        <v>2478</v>
      </c>
      <c r="L3762" s="540" t="s">
        <v>2478</v>
      </c>
      <c r="M3762" s="540" t="s">
        <v>2478</v>
      </c>
      <c r="N3762" s="540" t="s">
        <v>2478</v>
      </c>
      <c r="O3762" s="540" t="s">
        <v>2478</v>
      </c>
      <c r="P3762" s="540" t="s">
        <v>2478</v>
      </c>
      <c r="Q3762" s="546">
        <v>46611.708333333336</v>
      </c>
      <c r="R3762" s="540" t="s">
        <v>2478</v>
      </c>
      <c r="S3762" s="540" t="s">
        <v>2478</v>
      </c>
    </row>
    <row r="3763" spans="1:19">
      <c r="A3763" s="543" t="s">
        <v>10370</v>
      </c>
      <c r="B3763" s="544"/>
      <c r="C3763" s="544"/>
      <c r="D3763" s="545">
        <v>30029</v>
      </c>
      <c r="E3763" s="545">
        <v>30029</v>
      </c>
      <c r="F3763" s="545" t="s">
        <v>11281</v>
      </c>
      <c r="G3763" s="543" t="s">
        <v>11282</v>
      </c>
      <c r="H3763" s="545" t="s">
        <v>3468</v>
      </c>
      <c r="I3763" s="545" t="s">
        <v>2469</v>
      </c>
      <c r="J3763" s="543" t="s">
        <v>2478</v>
      </c>
      <c r="K3763" s="543" t="s">
        <v>2478</v>
      </c>
      <c r="L3763" s="543" t="s">
        <v>2478</v>
      </c>
      <c r="M3763" s="543" t="s">
        <v>2478</v>
      </c>
      <c r="N3763" s="543" t="s">
        <v>2478</v>
      </c>
      <c r="O3763" s="543" t="s">
        <v>2478</v>
      </c>
      <c r="P3763" s="543" t="s">
        <v>2478</v>
      </c>
      <c r="Q3763" s="547">
        <v>46611.708333333336</v>
      </c>
      <c r="R3763" s="543" t="s">
        <v>2478</v>
      </c>
      <c r="S3763" s="543" t="s">
        <v>2478</v>
      </c>
    </row>
    <row r="3764" spans="1:19">
      <c r="A3764" s="540" t="s">
        <v>10370</v>
      </c>
      <c r="B3764" s="541"/>
      <c r="C3764" s="541"/>
      <c r="D3764" s="542">
        <v>30029</v>
      </c>
      <c r="E3764" s="542">
        <v>30029</v>
      </c>
      <c r="F3764" s="542" t="s">
        <v>11283</v>
      </c>
      <c r="G3764" s="540" t="s">
        <v>11284</v>
      </c>
      <c r="H3764" s="542" t="s">
        <v>3468</v>
      </c>
      <c r="I3764" s="542" t="s">
        <v>2469</v>
      </c>
      <c r="J3764" s="540" t="s">
        <v>2478</v>
      </c>
      <c r="K3764" s="540" t="s">
        <v>2478</v>
      </c>
      <c r="L3764" s="540" t="s">
        <v>2478</v>
      </c>
      <c r="M3764" s="540" t="s">
        <v>2478</v>
      </c>
      <c r="N3764" s="540" t="s">
        <v>2478</v>
      </c>
      <c r="O3764" s="540" t="s">
        <v>2478</v>
      </c>
      <c r="P3764" s="540" t="s">
        <v>2478</v>
      </c>
      <c r="Q3764" s="546">
        <v>46611.708333333336</v>
      </c>
      <c r="R3764" s="540" t="s">
        <v>2478</v>
      </c>
      <c r="S3764" s="540" t="s">
        <v>2478</v>
      </c>
    </row>
    <row r="3765" spans="1:19">
      <c r="A3765" s="543" t="s">
        <v>10370</v>
      </c>
      <c r="B3765" s="544"/>
      <c r="C3765" s="544"/>
      <c r="D3765" s="545">
        <v>30029</v>
      </c>
      <c r="E3765" s="545">
        <v>30029</v>
      </c>
      <c r="F3765" s="545" t="s">
        <v>11285</v>
      </c>
      <c r="G3765" s="543" t="s">
        <v>11286</v>
      </c>
      <c r="H3765" s="545" t="s">
        <v>2469</v>
      </c>
      <c r="I3765" s="545" t="s">
        <v>2469</v>
      </c>
      <c r="J3765" s="543" t="s">
        <v>2478</v>
      </c>
      <c r="K3765" s="543" t="s">
        <v>2478</v>
      </c>
      <c r="L3765" s="543" t="s">
        <v>2478</v>
      </c>
      <c r="M3765" s="543" t="s">
        <v>2478</v>
      </c>
      <c r="N3765" s="543" t="s">
        <v>2478</v>
      </c>
      <c r="O3765" s="543" t="s">
        <v>2478</v>
      </c>
      <c r="P3765" s="543" t="s">
        <v>2478</v>
      </c>
      <c r="Q3765" s="547">
        <v>46611.708333333336</v>
      </c>
      <c r="R3765" s="543" t="s">
        <v>2478</v>
      </c>
      <c r="S3765" s="543" t="s">
        <v>2478</v>
      </c>
    </row>
    <row r="3766" spans="1:19">
      <c r="A3766" s="540" t="s">
        <v>10370</v>
      </c>
      <c r="B3766" s="541"/>
      <c r="C3766" s="541"/>
      <c r="D3766" s="542">
        <v>30029</v>
      </c>
      <c r="E3766" s="542">
        <v>30029</v>
      </c>
      <c r="F3766" s="542" t="s">
        <v>11287</v>
      </c>
      <c r="G3766" s="540" t="s">
        <v>11288</v>
      </c>
      <c r="H3766" s="542" t="s">
        <v>3468</v>
      </c>
      <c r="I3766" s="542" t="s">
        <v>2469</v>
      </c>
      <c r="J3766" s="540" t="s">
        <v>2478</v>
      </c>
      <c r="K3766" s="540" t="s">
        <v>2478</v>
      </c>
      <c r="L3766" s="540" t="s">
        <v>2478</v>
      </c>
      <c r="M3766" s="540" t="s">
        <v>2478</v>
      </c>
      <c r="N3766" s="540" t="s">
        <v>2478</v>
      </c>
      <c r="O3766" s="540" t="s">
        <v>2478</v>
      </c>
      <c r="P3766" s="540" t="s">
        <v>2478</v>
      </c>
      <c r="Q3766" s="546">
        <v>46611.708333333336</v>
      </c>
      <c r="R3766" s="540" t="s">
        <v>2478</v>
      </c>
      <c r="S3766" s="540" t="s">
        <v>2478</v>
      </c>
    </row>
    <row r="3767" spans="1:19">
      <c r="A3767" s="543" t="s">
        <v>10370</v>
      </c>
      <c r="B3767" s="544"/>
      <c r="C3767" s="544"/>
      <c r="D3767" s="545">
        <v>30030</v>
      </c>
      <c r="E3767" s="545">
        <v>30030</v>
      </c>
      <c r="F3767" s="545" t="s">
        <v>11289</v>
      </c>
      <c r="G3767" s="543" t="s">
        <v>11290</v>
      </c>
      <c r="H3767" s="545" t="s">
        <v>3468</v>
      </c>
      <c r="I3767" s="544" t="s">
        <v>2478</v>
      </c>
      <c r="J3767" s="543" t="s">
        <v>2478</v>
      </c>
      <c r="K3767" s="543" t="s">
        <v>2478</v>
      </c>
      <c r="L3767" s="543" t="s">
        <v>2478</v>
      </c>
      <c r="M3767" s="543" t="s">
        <v>2478</v>
      </c>
      <c r="N3767" s="543" t="s">
        <v>2478</v>
      </c>
      <c r="O3767" s="543" t="s">
        <v>2478</v>
      </c>
      <c r="P3767" s="543" t="s">
        <v>2478</v>
      </c>
      <c r="Q3767" s="543" t="s">
        <v>2478</v>
      </c>
      <c r="R3767" s="543" t="s">
        <v>2478</v>
      </c>
      <c r="S3767" s="543" t="s">
        <v>2478</v>
      </c>
    </row>
    <row r="3768" spans="1:19">
      <c r="A3768" s="540" t="s">
        <v>10370</v>
      </c>
      <c r="B3768" s="541"/>
      <c r="C3768" s="541"/>
      <c r="D3768" s="542">
        <v>30030</v>
      </c>
      <c r="E3768" s="542">
        <v>30030</v>
      </c>
      <c r="F3768" s="542" t="s">
        <v>11291</v>
      </c>
      <c r="G3768" s="540" t="s">
        <v>11292</v>
      </c>
      <c r="H3768" s="542" t="s">
        <v>2469</v>
      </c>
      <c r="I3768" s="541" t="s">
        <v>2478</v>
      </c>
      <c r="J3768" s="540" t="s">
        <v>2478</v>
      </c>
      <c r="K3768" s="540" t="s">
        <v>2478</v>
      </c>
      <c r="L3768" s="540" t="s">
        <v>2478</v>
      </c>
      <c r="M3768" s="540" t="s">
        <v>2478</v>
      </c>
      <c r="N3768" s="540" t="s">
        <v>2478</v>
      </c>
      <c r="O3768" s="540" t="s">
        <v>2478</v>
      </c>
      <c r="P3768" s="540" t="s">
        <v>2478</v>
      </c>
      <c r="Q3768" s="540" t="s">
        <v>2478</v>
      </c>
      <c r="R3768" s="540" t="s">
        <v>2478</v>
      </c>
      <c r="S3768" s="540" t="s">
        <v>2478</v>
      </c>
    </row>
    <row r="3769" spans="1:19">
      <c r="A3769" s="543" t="s">
        <v>10370</v>
      </c>
      <c r="B3769" s="544"/>
      <c r="C3769" s="544"/>
      <c r="D3769" s="545">
        <v>30030</v>
      </c>
      <c r="E3769" s="545">
        <v>30030</v>
      </c>
      <c r="F3769" s="545" t="s">
        <v>11293</v>
      </c>
      <c r="G3769" s="543" t="s">
        <v>11294</v>
      </c>
      <c r="H3769" s="545" t="s">
        <v>3468</v>
      </c>
      <c r="I3769" s="544" t="s">
        <v>2478</v>
      </c>
      <c r="J3769" s="543" t="s">
        <v>2478</v>
      </c>
      <c r="K3769" s="543" t="s">
        <v>2478</v>
      </c>
      <c r="L3769" s="543" t="s">
        <v>2478</v>
      </c>
      <c r="M3769" s="543" t="s">
        <v>2478</v>
      </c>
      <c r="N3769" s="543" t="s">
        <v>2478</v>
      </c>
      <c r="O3769" s="543" t="s">
        <v>2478</v>
      </c>
      <c r="P3769" s="543" t="s">
        <v>2478</v>
      </c>
      <c r="Q3769" s="543" t="s">
        <v>2478</v>
      </c>
      <c r="R3769" s="543" t="s">
        <v>2478</v>
      </c>
      <c r="S3769" s="543" t="s">
        <v>2478</v>
      </c>
    </row>
    <row r="3770" spans="1:19">
      <c r="A3770" s="540" t="s">
        <v>10370</v>
      </c>
      <c r="B3770" s="541"/>
      <c r="C3770" s="541"/>
      <c r="D3770" s="542">
        <v>30030</v>
      </c>
      <c r="E3770" s="542">
        <v>30030</v>
      </c>
      <c r="F3770" s="542" t="s">
        <v>11295</v>
      </c>
      <c r="G3770" s="540" t="s">
        <v>11296</v>
      </c>
      <c r="H3770" s="542" t="s">
        <v>2469</v>
      </c>
      <c r="I3770" s="541" t="s">
        <v>2478</v>
      </c>
      <c r="J3770" s="540" t="s">
        <v>2478</v>
      </c>
      <c r="K3770" s="540" t="s">
        <v>2478</v>
      </c>
      <c r="L3770" s="540" t="s">
        <v>2478</v>
      </c>
      <c r="M3770" s="540" t="s">
        <v>2478</v>
      </c>
      <c r="N3770" s="540" t="s">
        <v>2478</v>
      </c>
      <c r="O3770" s="540" t="s">
        <v>2478</v>
      </c>
      <c r="P3770" s="540" t="s">
        <v>2478</v>
      </c>
      <c r="Q3770" s="540" t="s">
        <v>2478</v>
      </c>
      <c r="R3770" s="540" t="s">
        <v>2478</v>
      </c>
      <c r="S3770" s="540" t="s">
        <v>2478</v>
      </c>
    </row>
    <row r="3771" spans="1:19">
      <c r="A3771" s="543" t="s">
        <v>10370</v>
      </c>
      <c r="B3771" s="544"/>
      <c r="C3771" s="544"/>
      <c r="D3771" s="545">
        <v>30030</v>
      </c>
      <c r="E3771" s="545">
        <v>30030</v>
      </c>
      <c r="F3771" s="545" t="s">
        <v>11297</v>
      </c>
      <c r="G3771" s="543" t="s">
        <v>11298</v>
      </c>
      <c r="H3771" s="545" t="s">
        <v>3468</v>
      </c>
      <c r="I3771" s="544" t="s">
        <v>2478</v>
      </c>
      <c r="J3771" s="543" t="s">
        <v>2478</v>
      </c>
      <c r="K3771" s="543" t="s">
        <v>2478</v>
      </c>
      <c r="L3771" s="543" t="s">
        <v>2478</v>
      </c>
      <c r="M3771" s="543" t="s">
        <v>2478</v>
      </c>
      <c r="N3771" s="543" t="s">
        <v>2478</v>
      </c>
      <c r="O3771" s="543" t="s">
        <v>2478</v>
      </c>
      <c r="P3771" s="543" t="s">
        <v>2478</v>
      </c>
      <c r="Q3771" s="543" t="s">
        <v>2478</v>
      </c>
      <c r="R3771" s="543" t="s">
        <v>2478</v>
      </c>
      <c r="S3771" s="543" t="s">
        <v>2478</v>
      </c>
    </row>
    <row r="3772" spans="1:19">
      <c r="A3772" s="540" t="s">
        <v>10370</v>
      </c>
      <c r="B3772" s="541"/>
      <c r="C3772" s="541"/>
      <c r="D3772" s="542">
        <v>30030</v>
      </c>
      <c r="E3772" s="542">
        <v>30030</v>
      </c>
      <c r="F3772" s="542" t="s">
        <v>11299</v>
      </c>
      <c r="G3772" s="540" t="s">
        <v>11300</v>
      </c>
      <c r="H3772" s="542" t="s">
        <v>3468</v>
      </c>
      <c r="I3772" s="541" t="s">
        <v>2478</v>
      </c>
      <c r="J3772" s="540" t="s">
        <v>2478</v>
      </c>
      <c r="K3772" s="540" t="s">
        <v>2478</v>
      </c>
      <c r="L3772" s="540" t="s">
        <v>2478</v>
      </c>
      <c r="M3772" s="540" t="s">
        <v>2478</v>
      </c>
      <c r="N3772" s="540" t="s">
        <v>2478</v>
      </c>
      <c r="O3772" s="540" t="s">
        <v>2478</v>
      </c>
      <c r="P3772" s="540" t="s">
        <v>2478</v>
      </c>
      <c r="Q3772" s="540" t="s">
        <v>2478</v>
      </c>
      <c r="R3772" s="540" t="s">
        <v>2478</v>
      </c>
      <c r="S3772" s="540" t="s">
        <v>2478</v>
      </c>
    </row>
    <row r="3773" spans="1:19">
      <c r="A3773" s="543" t="s">
        <v>10370</v>
      </c>
      <c r="B3773" s="544"/>
      <c r="C3773" s="544"/>
      <c r="D3773" s="545">
        <v>30031</v>
      </c>
      <c r="E3773" s="545">
        <v>30031</v>
      </c>
      <c r="F3773" s="545" t="s">
        <v>11301</v>
      </c>
      <c r="G3773" s="543" t="s">
        <v>11302</v>
      </c>
      <c r="H3773" s="545" t="s">
        <v>2469</v>
      </c>
      <c r="I3773" s="544" t="s">
        <v>2478</v>
      </c>
      <c r="J3773" s="543" t="s">
        <v>2478</v>
      </c>
      <c r="K3773" s="543" t="s">
        <v>2478</v>
      </c>
      <c r="L3773" s="543" t="s">
        <v>2478</v>
      </c>
      <c r="M3773" s="543" t="s">
        <v>2478</v>
      </c>
      <c r="N3773" s="543" t="s">
        <v>2478</v>
      </c>
      <c r="O3773" s="543" t="s">
        <v>2478</v>
      </c>
      <c r="P3773" s="543" t="s">
        <v>2478</v>
      </c>
      <c r="Q3773" s="543" t="s">
        <v>2478</v>
      </c>
      <c r="R3773" s="543" t="s">
        <v>2478</v>
      </c>
      <c r="S3773" s="543" t="s">
        <v>2478</v>
      </c>
    </row>
    <row r="3774" spans="1:19">
      <c r="A3774" s="540" t="s">
        <v>10370</v>
      </c>
      <c r="B3774" s="541"/>
      <c r="C3774" s="541"/>
      <c r="D3774" s="542">
        <v>30031</v>
      </c>
      <c r="E3774" s="542">
        <v>30031</v>
      </c>
      <c r="F3774" s="542" t="s">
        <v>11303</v>
      </c>
      <c r="G3774" s="540" t="s">
        <v>11304</v>
      </c>
      <c r="H3774" s="542" t="s">
        <v>3468</v>
      </c>
      <c r="I3774" s="541" t="s">
        <v>2478</v>
      </c>
      <c r="J3774" s="540" t="s">
        <v>2478</v>
      </c>
      <c r="K3774" s="540" t="s">
        <v>2478</v>
      </c>
      <c r="L3774" s="540" t="s">
        <v>2478</v>
      </c>
      <c r="M3774" s="540" t="s">
        <v>2478</v>
      </c>
      <c r="N3774" s="540" t="s">
        <v>2478</v>
      </c>
      <c r="O3774" s="540" t="s">
        <v>2478</v>
      </c>
      <c r="P3774" s="540" t="s">
        <v>2478</v>
      </c>
      <c r="Q3774" s="540" t="s">
        <v>2478</v>
      </c>
      <c r="R3774" s="540" t="s">
        <v>2478</v>
      </c>
      <c r="S3774" s="540" t="s">
        <v>2478</v>
      </c>
    </row>
    <row r="3775" spans="1:19">
      <c r="A3775" s="543" t="s">
        <v>10370</v>
      </c>
      <c r="B3775" s="544"/>
      <c r="C3775" s="544"/>
      <c r="D3775" s="545">
        <v>30031</v>
      </c>
      <c r="E3775" s="545">
        <v>30031</v>
      </c>
      <c r="F3775" s="545" t="s">
        <v>11305</v>
      </c>
      <c r="G3775" s="543" t="s">
        <v>11306</v>
      </c>
      <c r="H3775" s="545" t="s">
        <v>3468</v>
      </c>
      <c r="I3775" s="544" t="s">
        <v>2478</v>
      </c>
      <c r="J3775" s="543" t="s">
        <v>2478</v>
      </c>
      <c r="K3775" s="543" t="s">
        <v>2478</v>
      </c>
      <c r="L3775" s="543" t="s">
        <v>2478</v>
      </c>
      <c r="M3775" s="543" t="s">
        <v>2478</v>
      </c>
      <c r="N3775" s="543" t="s">
        <v>2478</v>
      </c>
      <c r="O3775" s="543" t="s">
        <v>2478</v>
      </c>
      <c r="P3775" s="543" t="s">
        <v>2478</v>
      </c>
      <c r="Q3775" s="543" t="s">
        <v>2478</v>
      </c>
      <c r="R3775" s="543" t="s">
        <v>2478</v>
      </c>
      <c r="S3775" s="543" t="s">
        <v>2478</v>
      </c>
    </row>
    <row r="3776" spans="1:19">
      <c r="A3776" s="540" t="s">
        <v>10370</v>
      </c>
      <c r="B3776" s="541"/>
      <c r="C3776" s="541"/>
      <c r="D3776" s="542">
        <v>30031</v>
      </c>
      <c r="E3776" s="542">
        <v>30031</v>
      </c>
      <c r="F3776" s="542" t="s">
        <v>11307</v>
      </c>
      <c r="G3776" s="540" t="s">
        <v>11308</v>
      </c>
      <c r="H3776" s="542" t="s">
        <v>3468</v>
      </c>
      <c r="I3776" s="541" t="s">
        <v>2478</v>
      </c>
      <c r="J3776" s="540" t="s">
        <v>2478</v>
      </c>
      <c r="K3776" s="540" t="s">
        <v>2478</v>
      </c>
      <c r="L3776" s="540" t="s">
        <v>2478</v>
      </c>
      <c r="M3776" s="540" t="s">
        <v>2478</v>
      </c>
      <c r="N3776" s="540" t="s">
        <v>2478</v>
      </c>
      <c r="O3776" s="540" t="s">
        <v>2478</v>
      </c>
      <c r="P3776" s="540" t="s">
        <v>2478</v>
      </c>
      <c r="Q3776" s="540" t="s">
        <v>2478</v>
      </c>
      <c r="R3776" s="540" t="s">
        <v>2478</v>
      </c>
      <c r="S3776" s="540" t="s">
        <v>2478</v>
      </c>
    </row>
    <row r="3777" spans="1:19">
      <c r="A3777" s="543" t="s">
        <v>10370</v>
      </c>
      <c r="B3777" s="544"/>
      <c r="C3777" s="544"/>
      <c r="D3777" s="545">
        <v>30031</v>
      </c>
      <c r="E3777" s="545">
        <v>30031</v>
      </c>
      <c r="F3777" s="545" t="s">
        <v>11309</v>
      </c>
      <c r="G3777" s="543" t="s">
        <v>11310</v>
      </c>
      <c r="H3777" s="545" t="s">
        <v>2469</v>
      </c>
      <c r="I3777" s="544" t="s">
        <v>2478</v>
      </c>
      <c r="J3777" s="543" t="s">
        <v>2478</v>
      </c>
      <c r="K3777" s="543" t="s">
        <v>2478</v>
      </c>
      <c r="L3777" s="543" t="s">
        <v>2478</v>
      </c>
      <c r="M3777" s="543" t="s">
        <v>2478</v>
      </c>
      <c r="N3777" s="543" t="s">
        <v>2478</v>
      </c>
      <c r="O3777" s="543" t="s">
        <v>2478</v>
      </c>
      <c r="P3777" s="543" t="s">
        <v>2478</v>
      </c>
      <c r="Q3777" s="543" t="s">
        <v>2478</v>
      </c>
      <c r="R3777" s="543" t="s">
        <v>2478</v>
      </c>
      <c r="S3777" s="543" t="s">
        <v>2478</v>
      </c>
    </row>
    <row r="3778" spans="1:19">
      <c r="A3778" s="540" t="s">
        <v>10370</v>
      </c>
      <c r="B3778" s="541"/>
      <c r="C3778" s="541"/>
      <c r="D3778" s="542">
        <v>30031</v>
      </c>
      <c r="E3778" s="542">
        <v>30031</v>
      </c>
      <c r="F3778" s="542" t="s">
        <v>11311</v>
      </c>
      <c r="G3778" s="540" t="s">
        <v>11312</v>
      </c>
      <c r="H3778" s="542" t="s">
        <v>3468</v>
      </c>
      <c r="I3778" s="541" t="s">
        <v>2478</v>
      </c>
      <c r="J3778" s="540" t="s">
        <v>2478</v>
      </c>
      <c r="K3778" s="540" t="s">
        <v>2478</v>
      </c>
      <c r="L3778" s="540" t="s">
        <v>2478</v>
      </c>
      <c r="M3778" s="540" t="s">
        <v>2478</v>
      </c>
      <c r="N3778" s="540" t="s">
        <v>2478</v>
      </c>
      <c r="O3778" s="540" t="s">
        <v>2478</v>
      </c>
      <c r="P3778" s="540" t="s">
        <v>2478</v>
      </c>
      <c r="Q3778" s="540" t="s">
        <v>2478</v>
      </c>
      <c r="R3778" s="540" t="s">
        <v>2478</v>
      </c>
      <c r="S3778" s="540" t="s">
        <v>2478</v>
      </c>
    </row>
    <row r="3779" spans="1:19">
      <c r="A3779" s="543" t="s">
        <v>10370</v>
      </c>
      <c r="B3779" s="544"/>
      <c r="C3779" s="544"/>
      <c r="D3779" s="545">
        <v>30032</v>
      </c>
      <c r="E3779" s="545">
        <v>30032</v>
      </c>
      <c r="F3779" s="545" t="s">
        <v>11313</v>
      </c>
      <c r="G3779" s="543" t="s">
        <v>11314</v>
      </c>
      <c r="H3779" s="545" t="s">
        <v>3468</v>
      </c>
      <c r="I3779" s="545" t="s">
        <v>2469</v>
      </c>
      <c r="J3779" s="543" t="s">
        <v>2478</v>
      </c>
      <c r="K3779" s="543" t="s">
        <v>2478</v>
      </c>
      <c r="L3779" s="543" t="s">
        <v>2478</v>
      </c>
      <c r="M3779" s="543" t="s">
        <v>2478</v>
      </c>
      <c r="N3779" s="543" t="s">
        <v>2478</v>
      </c>
      <c r="O3779" s="543" t="s">
        <v>2478</v>
      </c>
      <c r="P3779" s="543" t="s">
        <v>2478</v>
      </c>
      <c r="Q3779" s="547">
        <v>46611.708333333336</v>
      </c>
      <c r="R3779" s="543" t="s">
        <v>2478</v>
      </c>
      <c r="S3779" s="543" t="s">
        <v>2478</v>
      </c>
    </row>
    <row r="3780" spans="1:19">
      <c r="A3780" s="540" t="s">
        <v>10370</v>
      </c>
      <c r="B3780" s="541"/>
      <c r="C3780" s="541"/>
      <c r="D3780" s="542">
        <v>30032</v>
      </c>
      <c r="E3780" s="542">
        <v>30032</v>
      </c>
      <c r="F3780" s="542" t="s">
        <v>11315</v>
      </c>
      <c r="G3780" s="540" t="s">
        <v>11316</v>
      </c>
      <c r="H3780" s="542" t="s">
        <v>2469</v>
      </c>
      <c r="I3780" s="542" t="s">
        <v>2469</v>
      </c>
      <c r="J3780" s="540" t="s">
        <v>2478</v>
      </c>
      <c r="K3780" s="540" t="s">
        <v>2478</v>
      </c>
      <c r="L3780" s="540" t="s">
        <v>2478</v>
      </c>
      <c r="M3780" s="540" t="s">
        <v>2478</v>
      </c>
      <c r="N3780" s="540" t="s">
        <v>2478</v>
      </c>
      <c r="O3780" s="540" t="s">
        <v>2478</v>
      </c>
      <c r="P3780" s="540" t="s">
        <v>2478</v>
      </c>
      <c r="Q3780" s="546">
        <v>46611.708333333336</v>
      </c>
      <c r="R3780" s="540" t="s">
        <v>2478</v>
      </c>
      <c r="S3780" s="540" t="s">
        <v>2478</v>
      </c>
    </row>
    <row r="3781" spans="1:19">
      <c r="A3781" s="543" t="s">
        <v>10370</v>
      </c>
      <c r="B3781" s="544"/>
      <c r="C3781" s="544"/>
      <c r="D3781" s="545">
        <v>30032</v>
      </c>
      <c r="E3781" s="545">
        <v>30032</v>
      </c>
      <c r="F3781" s="545" t="s">
        <v>11317</v>
      </c>
      <c r="G3781" s="543" t="s">
        <v>11318</v>
      </c>
      <c r="H3781" s="545" t="s">
        <v>3468</v>
      </c>
      <c r="I3781" s="545" t="s">
        <v>2469</v>
      </c>
      <c r="J3781" s="543" t="s">
        <v>2478</v>
      </c>
      <c r="K3781" s="543" t="s">
        <v>2478</v>
      </c>
      <c r="L3781" s="543" t="s">
        <v>2478</v>
      </c>
      <c r="M3781" s="543" t="s">
        <v>2478</v>
      </c>
      <c r="N3781" s="543" t="s">
        <v>2478</v>
      </c>
      <c r="O3781" s="543" t="s">
        <v>2478</v>
      </c>
      <c r="P3781" s="543" t="s">
        <v>2478</v>
      </c>
      <c r="Q3781" s="547">
        <v>46611.708333333336</v>
      </c>
      <c r="R3781" s="543" t="s">
        <v>2478</v>
      </c>
      <c r="S3781" s="543" t="s">
        <v>2478</v>
      </c>
    </row>
    <row r="3782" spans="1:19">
      <c r="A3782" s="540" t="s">
        <v>10370</v>
      </c>
      <c r="B3782" s="541"/>
      <c r="C3782" s="541"/>
      <c r="D3782" s="542">
        <v>30032</v>
      </c>
      <c r="E3782" s="542">
        <v>30032</v>
      </c>
      <c r="F3782" s="542" t="s">
        <v>11319</v>
      </c>
      <c r="G3782" s="540" t="s">
        <v>11320</v>
      </c>
      <c r="H3782" s="542" t="s">
        <v>3468</v>
      </c>
      <c r="I3782" s="542" t="s">
        <v>2469</v>
      </c>
      <c r="J3782" s="540" t="s">
        <v>2478</v>
      </c>
      <c r="K3782" s="540" t="s">
        <v>2478</v>
      </c>
      <c r="L3782" s="540" t="s">
        <v>2478</v>
      </c>
      <c r="M3782" s="540" t="s">
        <v>2478</v>
      </c>
      <c r="N3782" s="540" t="s">
        <v>2478</v>
      </c>
      <c r="O3782" s="540" t="s">
        <v>2478</v>
      </c>
      <c r="P3782" s="540" t="s">
        <v>2478</v>
      </c>
      <c r="Q3782" s="546">
        <v>46611.708333333336</v>
      </c>
      <c r="R3782" s="540" t="s">
        <v>2478</v>
      </c>
      <c r="S3782" s="540" t="s">
        <v>2478</v>
      </c>
    </row>
    <row r="3783" spans="1:19">
      <c r="A3783" s="543" t="s">
        <v>10370</v>
      </c>
      <c r="B3783" s="544"/>
      <c r="C3783" s="544"/>
      <c r="D3783" s="545">
        <v>30032</v>
      </c>
      <c r="E3783" s="545">
        <v>30032</v>
      </c>
      <c r="F3783" s="545" t="s">
        <v>11321</v>
      </c>
      <c r="G3783" s="543" t="s">
        <v>11322</v>
      </c>
      <c r="H3783" s="545" t="s">
        <v>2469</v>
      </c>
      <c r="I3783" s="545" t="s">
        <v>2469</v>
      </c>
      <c r="J3783" s="543" t="s">
        <v>2478</v>
      </c>
      <c r="K3783" s="543" t="s">
        <v>2478</v>
      </c>
      <c r="L3783" s="543" t="s">
        <v>2478</v>
      </c>
      <c r="M3783" s="543" t="s">
        <v>2478</v>
      </c>
      <c r="N3783" s="543" t="s">
        <v>2478</v>
      </c>
      <c r="O3783" s="543" t="s">
        <v>2478</v>
      </c>
      <c r="P3783" s="543" t="s">
        <v>2478</v>
      </c>
      <c r="Q3783" s="547">
        <v>46611.708333333336</v>
      </c>
      <c r="R3783" s="543" t="s">
        <v>2478</v>
      </c>
      <c r="S3783" s="543" t="s">
        <v>2478</v>
      </c>
    </row>
    <row r="3784" spans="1:19">
      <c r="A3784" s="540" t="s">
        <v>10370</v>
      </c>
      <c r="B3784" s="541"/>
      <c r="C3784" s="541"/>
      <c r="D3784" s="542">
        <v>30032</v>
      </c>
      <c r="E3784" s="542">
        <v>30032</v>
      </c>
      <c r="F3784" s="542" t="s">
        <v>11323</v>
      </c>
      <c r="G3784" s="540" t="s">
        <v>11324</v>
      </c>
      <c r="H3784" s="542" t="s">
        <v>2469</v>
      </c>
      <c r="I3784" s="542" t="s">
        <v>2469</v>
      </c>
      <c r="J3784" s="540" t="s">
        <v>2478</v>
      </c>
      <c r="K3784" s="540" t="s">
        <v>2478</v>
      </c>
      <c r="L3784" s="540" t="s">
        <v>2478</v>
      </c>
      <c r="M3784" s="540" t="s">
        <v>2478</v>
      </c>
      <c r="N3784" s="540" t="s">
        <v>2478</v>
      </c>
      <c r="O3784" s="540" t="s">
        <v>2478</v>
      </c>
      <c r="P3784" s="540" t="s">
        <v>2478</v>
      </c>
      <c r="Q3784" s="546">
        <v>46611.708333333336</v>
      </c>
      <c r="R3784" s="540" t="s">
        <v>2478</v>
      </c>
      <c r="S3784" s="540" t="s">
        <v>2478</v>
      </c>
    </row>
    <row r="3785" spans="1:19">
      <c r="A3785" s="543" t="s">
        <v>10370</v>
      </c>
      <c r="B3785" s="544"/>
      <c r="C3785" s="544"/>
      <c r="D3785" s="545">
        <v>30033</v>
      </c>
      <c r="E3785" s="545">
        <v>30033</v>
      </c>
      <c r="F3785" s="545" t="s">
        <v>11325</v>
      </c>
      <c r="G3785" s="543" t="s">
        <v>11326</v>
      </c>
      <c r="H3785" s="545" t="s">
        <v>2469</v>
      </c>
      <c r="I3785" s="544" t="s">
        <v>2478</v>
      </c>
      <c r="J3785" s="543" t="s">
        <v>2478</v>
      </c>
      <c r="K3785" s="543" t="s">
        <v>2478</v>
      </c>
      <c r="L3785" s="543" t="s">
        <v>2478</v>
      </c>
      <c r="M3785" s="543" t="s">
        <v>2478</v>
      </c>
      <c r="N3785" s="543" t="s">
        <v>2478</v>
      </c>
      <c r="O3785" s="543" t="s">
        <v>2478</v>
      </c>
      <c r="P3785" s="543" t="s">
        <v>2478</v>
      </c>
      <c r="Q3785" s="543" t="s">
        <v>2478</v>
      </c>
      <c r="R3785" s="543" t="s">
        <v>2478</v>
      </c>
      <c r="S3785" s="543" t="s">
        <v>2478</v>
      </c>
    </row>
    <row r="3786" spans="1:19">
      <c r="A3786" s="540" t="s">
        <v>10370</v>
      </c>
      <c r="B3786" s="541"/>
      <c r="C3786" s="541"/>
      <c r="D3786" s="542">
        <v>30033</v>
      </c>
      <c r="E3786" s="542">
        <v>30033</v>
      </c>
      <c r="F3786" s="542" t="s">
        <v>11327</v>
      </c>
      <c r="G3786" s="540" t="s">
        <v>11328</v>
      </c>
      <c r="H3786" s="542" t="s">
        <v>3468</v>
      </c>
      <c r="I3786" s="541" t="s">
        <v>2478</v>
      </c>
      <c r="J3786" s="540" t="s">
        <v>2478</v>
      </c>
      <c r="K3786" s="540" t="s">
        <v>2478</v>
      </c>
      <c r="L3786" s="540" t="s">
        <v>2478</v>
      </c>
      <c r="M3786" s="540" t="s">
        <v>2478</v>
      </c>
      <c r="N3786" s="540" t="s">
        <v>2478</v>
      </c>
      <c r="O3786" s="540" t="s">
        <v>2478</v>
      </c>
      <c r="P3786" s="540" t="s">
        <v>2478</v>
      </c>
      <c r="Q3786" s="540" t="s">
        <v>2478</v>
      </c>
      <c r="R3786" s="540" t="s">
        <v>2478</v>
      </c>
      <c r="S3786" s="540" t="s">
        <v>2478</v>
      </c>
    </row>
    <row r="3787" spans="1:19">
      <c r="A3787" s="543" t="s">
        <v>10370</v>
      </c>
      <c r="B3787" s="544"/>
      <c r="C3787" s="544"/>
      <c r="D3787" s="545">
        <v>30033</v>
      </c>
      <c r="E3787" s="545">
        <v>30033</v>
      </c>
      <c r="F3787" s="545" t="s">
        <v>11329</v>
      </c>
      <c r="G3787" s="543" t="s">
        <v>11330</v>
      </c>
      <c r="H3787" s="545" t="s">
        <v>3468</v>
      </c>
      <c r="I3787" s="544" t="s">
        <v>2478</v>
      </c>
      <c r="J3787" s="543" t="s">
        <v>2478</v>
      </c>
      <c r="K3787" s="543" t="s">
        <v>2478</v>
      </c>
      <c r="L3787" s="543" t="s">
        <v>2478</v>
      </c>
      <c r="M3787" s="543" t="s">
        <v>2478</v>
      </c>
      <c r="N3787" s="543" t="s">
        <v>2478</v>
      </c>
      <c r="O3787" s="543" t="s">
        <v>2478</v>
      </c>
      <c r="P3787" s="543" t="s">
        <v>2478</v>
      </c>
      <c r="Q3787" s="543" t="s">
        <v>2478</v>
      </c>
      <c r="R3787" s="543" t="s">
        <v>2478</v>
      </c>
      <c r="S3787" s="543" t="s">
        <v>2478</v>
      </c>
    </row>
    <row r="3788" spans="1:19">
      <c r="A3788" s="540" t="s">
        <v>10370</v>
      </c>
      <c r="B3788" s="541"/>
      <c r="C3788" s="541"/>
      <c r="D3788" s="542">
        <v>30033</v>
      </c>
      <c r="E3788" s="542">
        <v>30033</v>
      </c>
      <c r="F3788" s="542" t="s">
        <v>11331</v>
      </c>
      <c r="G3788" s="540" t="s">
        <v>11332</v>
      </c>
      <c r="H3788" s="542" t="s">
        <v>3468</v>
      </c>
      <c r="I3788" s="541" t="s">
        <v>2478</v>
      </c>
      <c r="J3788" s="540" t="s">
        <v>2478</v>
      </c>
      <c r="K3788" s="540" t="s">
        <v>2478</v>
      </c>
      <c r="L3788" s="540" t="s">
        <v>2478</v>
      </c>
      <c r="M3788" s="540" t="s">
        <v>2478</v>
      </c>
      <c r="N3788" s="540" t="s">
        <v>2478</v>
      </c>
      <c r="O3788" s="540" t="s">
        <v>2478</v>
      </c>
      <c r="P3788" s="540" t="s">
        <v>2478</v>
      </c>
      <c r="Q3788" s="540" t="s">
        <v>2478</v>
      </c>
      <c r="R3788" s="540" t="s">
        <v>2478</v>
      </c>
      <c r="S3788" s="540" t="s">
        <v>2478</v>
      </c>
    </row>
    <row r="3789" spans="1:19">
      <c r="A3789" s="543" t="s">
        <v>10370</v>
      </c>
      <c r="B3789" s="544"/>
      <c r="C3789" s="544"/>
      <c r="D3789" s="545">
        <v>30033</v>
      </c>
      <c r="E3789" s="545">
        <v>30033</v>
      </c>
      <c r="F3789" s="545" t="s">
        <v>11333</v>
      </c>
      <c r="G3789" s="543" t="s">
        <v>11334</v>
      </c>
      <c r="H3789" s="545" t="s">
        <v>3468</v>
      </c>
      <c r="I3789" s="544" t="s">
        <v>2478</v>
      </c>
      <c r="J3789" s="543" t="s">
        <v>2478</v>
      </c>
      <c r="K3789" s="543" t="s">
        <v>2478</v>
      </c>
      <c r="L3789" s="543" t="s">
        <v>2478</v>
      </c>
      <c r="M3789" s="543" t="s">
        <v>2478</v>
      </c>
      <c r="N3789" s="543" t="s">
        <v>2478</v>
      </c>
      <c r="O3789" s="543" t="s">
        <v>2478</v>
      </c>
      <c r="P3789" s="543" t="s">
        <v>2478</v>
      </c>
      <c r="Q3789" s="543" t="s">
        <v>2478</v>
      </c>
      <c r="R3789" s="543" t="s">
        <v>2478</v>
      </c>
      <c r="S3789" s="543" t="s">
        <v>2478</v>
      </c>
    </row>
    <row r="3790" spans="1:19">
      <c r="A3790" s="540" t="s">
        <v>10370</v>
      </c>
      <c r="B3790" s="541"/>
      <c r="C3790" s="541"/>
      <c r="D3790" s="542">
        <v>30033</v>
      </c>
      <c r="E3790" s="542">
        <v>30033</v>
      </c>
      <c r="F3790" s="542" t="s">
        <v>11335</v>
      </c>
      <c r="G3790" s="540" t="s">
        <v>11336</v>
      </c>
      <c r="H3790" s="542" t="s">
        <v>3468</v>
      </c>
      <c r="I3790" s="541" t="s">
        <v>2478</v>
      </c>
      <c r="J3790" s="540" t="s">
        <v>2478</v>
      </c>
      <c r="K3790" s="540" t="s">
        <v>2478</v>
      </c>
      <c r="L3790" s="540" t="s">
        <v>2478</v>
      </c>
      <c r="M3790" s="540" t="s">
        <v>2478</v>
      </c>
      <c r="N3790" s="540" t="s">
        <v>2478</v>
      </c>
      <c r="O3790" s="540" t="s">
        <v>2478</v>
      </c>
      <c r="P3790" s="540" t="s">
        <v>2478</v>
      </c>
      <c r="Q3790" s="540" t="s">
        <v>2478</v>
      </c>
      <c r="R3790" s="540" t="s">
        <v>2478</v>
      </c>
      <c r="S3790" s="540" t="s">
        <v>2478</v>
      </c>
    </row>
    <row r="3791" spans="1:19">
      <c r="A3791" s="543" t="s">
        <v>10370</v>
      </c>
      <c r="B3791" s="544"/>
      <c r="C3791" s="544"/>
      <c r="D3791" s="545">
        <v>30034</v>
      </c>
      <c r="E3791" s="545">
        <v>30034</v>
      </c>
      <c r="F3791" s="545" t="s">
        <v>11337</v>
      </c>
      <c r="G3791" s="543" t="s">
        <v>11338</v>
      </c>
      <c r="H3791" s="545" t="s">
        <v>3468</v>
      </c>
      <c r="I3791" s="544" t="s">
        <v>2478</v>
      </c>
      <c r="J3791" s="543" t="s">
        <v>2478</v>
      </c>
      <c r="K3791" s="543" t="s">
        <v>2478</v>
      </c>
      <c r="L3791" s="543" t="s">
        <v>2478</v>
      </c>
      <c r="M3791" s="543" t="s">
        <v>2478</v>
      </c>
      <c r="N3791" s="543" t="s">
        <v>2478</v>
      </c>
      <c r="O3791" s="543" t="s">
        <v>2478</v>
      </c>
      <c r="P3791" s="543" t="s">
        <v>2478</v>
      </c>
      <c r="Q3791" s="543" t="s">
        <v>2478</v>
      </c>
      <c r="R3791" s="543" t="s">
        <v>2478</v>
      </c>
      <c r="S3791" s="543" t="s">
        <v>2478</v>
      </c>
    </row>
    <row r="3792" spans="1:19">
      <c r="A3792" s="540" t="s">
        <v>10370</v>
      </c>
      <c r="B3792" s="541"/>
      <c r="C3792" s="541"/>
      <c r="D3792" s="542">
        <v>30034</v>
      </c>
      <c r="E3792" s="542">
        <v>30034</v>
      </c>
      <c r="F3792" s="542" t="s">
        <v>11339</v>
      </c>
      <c r="G3792" s="540" t="s">
        <v>11340</v>
      </c>
      <c r="H3792" s="542" t="s">
        <v>2469</v>
      </c>
      <c r="I3792" s="541" t="s">
        <v>2478</v>
      </c>
      <c r="J3792" s="540" t="s">
        <v>2478</v>
      </c>
      <c r="K3792" s="540" t="s">
        <v>2478</v>
      </c>
      <c r="L3792" s="540" t="s">
        <v>2478</v>
      </c>
      <c r="M3792" s="540" t="s">
        <v>2478</v>
      </c>
      <c r="N3792" s="540" t="s">
        <v>2478</v>
      </c>
      <c r="O3792" s="540" t="s">
        <v>2478</v>
      </c>
      <c r="P3792" s="540" t="s">
        <v>2478</v>
      </c>
      <c r="Q3792" s="540" t="s">
        <v>2478</v>
      </c>
      <c r="R3792" s="540" t="s">
        <v>2478</v>
      </c>
      <c r="S3792" s="540" t="s">
        <v>2478</v>
      </c>
    </row>
    <row r="3793" spans="1:19">
      <c r="A3793" s="543" t="s">
        <v>10370</v>
      </c>
      <c r="B3793" s="544"/>
      <c r="C3793" s="544"/>
      <c r="D3793" s="545">
        <v>30034</v>
      </c>
      <c r="E3793" s="545">
        <v>30034</v>
      </c>
      <c r="F3793" s="545" t="s">
        <v>11341</v>
      </c>
      <c r="G3793" s="543" t="s">
        <v>11342</v>
      </c>
      <c r="H3793" s="545" t="s">
        <v>2469</v>
      </c>
      <c r="I3793" s="544" t="s">
        <v>2478</v>
      </c>
      <c r="J3793" s="543" t="s">
        <v>2478</v>
      </c>
      <c r="K3793" s="543" t="s">
        <v>2478</v>
      </c>
      <c r="L3793" s="543" t="s">
        <v>2478</v>
      </c>
      <c r="M3793" s="543" t="s">
        <v>2478</v>
      </c>
      <c r="N3793" s="543" t="s">
        <v>2478</v>
      </c>
      <c r="O3793" s="543" t="s">
        <v>2478</v>
      </c>
      <c r="P3793" s="543" t="s">
        <v>2478</v>
      </c>
      <c r="Q3793" s="543" t="s">
        <v>2478</v>
      </c>
      <c r="R3793" s="543" t="s">
        <v>2478</v>
      </c>
      <c r="S3793" s="543" t="s">
        <v>2478</v>
      </c>
    </row>
    <row r="3794" spans="1:19">
      <c r="A3794" s="540" t="s">
        <v>10370</v>
      </c>
      <c r="B3794" s="541"/>
      <c r="C3794" s="541"/>
      <c r="D3794" s="542">
        <v>30034</v>
      </c>
      <c r="E3794" s="542">
        <v>30034</v>
      </c>
      <c r="F3794" s="542" t="s">
        <v>11343</v>
      </c>
      <c r="G3794" s="540" t="s">
        <v>11344</v>
      </c>
      <c r="H3794" s="542" t="s">
        <v>3468</v>
      </c>
      <c r="I3794" s="541" t="s">
        <v>2478</v>
      </c>
      <c r="J3794" s="540" t="s">
        <v>2478</v>
      </c>
      <c r="K3794" s="540" t="s">
        <v>2478</v>
      </c>
      <c r="L3794" s="540" t="s">
        <v>2478</v>
      </c>
      <c r="M3794" s="540" t="s">
        <v>2478</v>
      </c>
      <c r="N3794" s="540" t="s">
        <v>2478</v>
      </c>
      <c r="O3794" s="540" t="s">
        <v>2478</v>
      </c>
      <c r="P3794" s="540" t="s">
        <v>2478</v>
      </c>
      <c r="Q3794" s="540" t="s">
        <v>2478</v>
      </c>
      <c r="R3794" s="540" t="s">
        <v>2478</v>
      </c>
      <c r="S3794" s="540" t="s">
        <v>2478</v>
      </c>
    </row>
    <row r="3795" spans="1:19">
      <c r="A3795" s="543" t="s">
        <v>10370</v>
      </c>
      <c r="B3795" s="544"/>
      <c r="C3795" s="544"/>
      <c r="D3795" s="545">
        <v>30034</v>
      </c>
      <c r="E3795" s="545">
        <v>30034</v>
      </c>
      <c r="F3795" s="545" t="s">
        <v>11345</v>
      </c>
      <c r="G3795" s="543" t="s">
        <v>11346</v>
      </c>
      <c r="H3795" s="545" t="s">
        <v>2469</v>
      </c>
      <c r="I3795" s="544" t="s">
        <v>2478</v>
      </c>
      <c r="J3795" s="543" t="s">
        <v>2478</v>
      </c>
      <c r="K3795" s="543" t="s">
        <v>2478</v>
      </c>
      <c r="L3795" s="543" t="s">
        <v>2478</v>
      </c>
      <c r="M3795" s="543" t="s">
        <v>2478</v>
      </c>
      <c r="N3795" s="543" t="s">
        <v>2478</v>
      </c>
      <c r="O3795" s="543" t="s">
        <v>2478</v>
      </c>
      <c r="P3795" s="543" t="s">
        <v>2478</v>
      </c>
      <c r="Q3795" s="543" t="s">
        <v>2478</v>
      </c>
      <c r="R3795" s="543" t="s">
        <v>2478</v>
      </c>
      <c r="S3795" s="543" t="s">
        <v>2478</v>
      </c>
    </row>
    <row r="3796" spans="1:19">
      <c r="A3796" s="540" t="s">
        <v>10370</v>
      </c>
      <c r="B3796" s="541"/>
      <c r="C3796" s="541"/>
      <c r="D3796" s="542">
        <v>30034</v>
      </c>
      <c r="E3796" s="542">
        <v>30034</v>
      </c>
      <c r="F3796" s="542" t="s">
        <v>11347</v>
      </c>
      <c r="G3796" s="540" t="s">
        <v>11348</v>
      </c>
      <c r="H3796" s="542" t="s">
        <v>3468</v>
      </c>
      <c r="I3796" s="541" t="s">
        <v>2478</v>
      </c>
      <c r="J3796" s="540" t="s">
        <v>2478</v>
      </c>
      <c r="K3796" s="540" t="s">
        <v>2478</v>
      </c>
      <c r="L3796" s="540" t="s">
        <v>2478</v>
      </c>
      <c r="M3796" s="540" t="s">
        <v>2478</v>
      </c>
      <c r="N3796" s="540" t="s">
        <v>2478</v>
      </c>
      <c r="O3796" s="540" t="s">
        <v>2478</v>
      </c>
      <c r="P3796" s="540" t="s">
        <v>2478</v>
      </c>
      <c r="Q3796" s="540" t="s">
        <v>2478</v>
      </c>
      <c r="R3796" s="540" t="s">
        <v>2478</v>
      </c>
      <c r="S3796" s="540" t="s">
        <v>2478</v>
      </c>
    </row>
    <row r="3797" spans="1:19">
      <c r="A3797" s="543" t="s">
        <v>10370</v>
      </c>
      <c r="B3797" s="544"/>
      <c r="C3797" s="544"/>
      <c r="D3797" s="545">
        <v>30035</v>
      </c>
      <c r="E3797" s="545">
        <v>30035</v>
      </c>
      <c r="F3797" s="545" t="s">
        <v>11349</v>
      </c>
      <c r="G3797" s="543" t="s">
        <v>11350</v>
      </c>
      <c r="H3797" s="545" t="s">
        <v>3468</v>
      </c>
      <c r="I3797" s="544" t="s">
        <v>2478</v>
      </c>
      <c r="J3797" s="543" t="s">
        <v>2478</v>
      </c>
      <c r="K3797" s="543" t="s">
        <v>2478</v>
      </c>
      <c r="L3797" s="543" t="s">
        <v>2478</v>
      </c>
      <c r="M3797" s="543" t="s">
        <v>2478</v>
      </c>
      <c r="N3797" s="543" t="s">
        <v>2478</v>
      </c>
      <c r="O3797" s="543" t="s">
        <v>2478</v>
      </c>
      <c r="P3797" s="543" t="s">
        <v>2478</v>
      </c>
      <c r="Q3797" s="543" t="s">
        <v>2478</v>
      </c>
      <c r="R3797" s="543" t="s">
        <v>2478</v>
      </c>
      <c r="S3797" s="543" t="s">
        <v>2478</v>
      </c>
    </row>
    <row r="3798" spans="1:19">
      <c r="A3798" s="540" t="s">
        <v>10370</v>
      </c>
      <c r="B3798" s="541"/>
      <c r="C3798" s="541"/>
      <c r="D3798" s="542">
        <v>30035</v>
      </c>
      <c r="E3798" s="542">
        <v>30035</v>
      </c>
      <c r="F3798" s="542" t="s">
        <v>11351</v>
      </c>
      <c r="G3798" s="540" t="s">
        <v>11352</v>
      </c>
      <c r="H3798" s="542" t="s">
        <v>2469</v>
      </c>
      <c r="I3798" s="541" t="s">
        <v>2478</v>
      </c>
      <c r="J3798" s="540" t="s">
        <v>2478</v>
      </c>
      <c r="K3798" s="540" t="s">
        <v>2478</v>
      </c>
      <c r="L3798" s="540" t="s">
        <v>2478</v>
      </c>
      <c r="M3798" s="540" t="s">
        <v>2478</v>
      </c>
      <c r="N3798" s="540" t="s">
        <v>2478</v>
      </c>
      <c r="O3798" s="540" t="s">
        <v>2478</v>
      </c>
      <c r="P3798" s="540" t="s">
        <v>2478</v>
      </c>
      <c r="Q3798" s="540" t="s">
        <v>2478</v>
      </c>
      <c r="R3798" s="540" t="s">
        <v>2478</v>
      </c>
      <c r="S3798" s="540" t="s">
        <v>2478</v>
      </c>
    </row>
    <row r="3799" spans="1:19">
      <c r="A3799" s="543" t="s">
        <v>10370</v>
      </c>
      <c r="B3799" s="544"/>
      <c r="C3799" s="544"/>
      <c r="D3799" s="545">
        <v>30035</v>
      </c>
      <c r="E3799" s="545">
        <v>30035</v>
      </c>
      <c r="F3799" s="545" t="s">
        <v>11353</v>
      </c>
      <c r="G3799" s="543" t="s">
        <v>11354</v>
      </c>
      <c r="H3799" s="545" t="s">
        <v>2469</v>
      </c>
      <c r="I3799" s="544" t="s">
        <v>2478</v>
      </c>
      <c r="J3799" s="543" t="s">
        <v>2478</v>
      </c>
      <c r="K3799" s="543" t="s">
        <v>2478</v>
      </c>
      <c r="L3799" s="543" t="s">
        <v>2478</v>
      </c>
      <c r="M3799" s="543" t="s">
        <v>2478</v>
      </c>
      <c r="N3799" s="543" t="s">
        <v>2478</v>
      </c>
      <c r="O3799" s="543" t="s">
        <v>2478</v>
      </c>
      <c r="P3799" s="543" t="s">
        <v>2478</v>
      </c>
      <c r="Q3799" s="543" t="s">
        <v>2478</v>
      </c>
      <c r="R3799" s="543" t="s">
        <v>2478</v>
      </c>
      <c r="S3799" s="543" t="s">
        <v>2478</v>
      </c>
    </row>
    <row r="3800" spans="1:19">
      <c r="A3800" s="540" t="s">
        <v>10370</v>
      </c>
      <c r="B3800" s="541"/>
      <c r="C3800" s="541"/>
      <c r="D3800" s="542">
        <v>30035</v>
      </c>
      <c r="E3800" s="542">
        <v>30035</v>
      </c>
      <c r="F3800" s="542" t="s">
        <v>11355</v>
      </c>
      <c r="G3800" s="540" t="s">
        <v>11356</v>
      </c>
      <c r="H3800" s="542" t="s">
        <v>3468</v>
      </c>
      <c r="I3800" s="541" t="s">
        <v>2478</v>
      </c>
      <c r="J3800" s="540" t="s">
        <v>2478</v>
      </c>
      <c r="K3800" s="540" t="s">
        <v>2478</v>
      </c>
      <c r="L3800" s="540" t="s">
        <v>2478</v>
      </c>
      <c r="M3800" s="540" t="s">
        <v>2478</v>
      </c>
      <c r="N3800" s="540" t="s">
        <v>2478</v>
      </c>
      <c r="O3800" s="540" t="s">
        <v>2478</v>
      </c>
      <c r="P3800" s="540" t="s">
        <v>2478</v>
      </c>
      <c r="Q3800" s="540" t="s">
        <v>2478</v>
      </c>
      <c r="R3800" s="540" t="s">
        <v>2478</v>
      </c>
      <c r="S3800" s="540" t="s">
        <v>2478</v>
      </c>
    </row>
    <row r="3801" spans="1:19">
      <c r="A3801" s="543" t="s">
        <v>10370</v>
      </c>
      <c r="B3801" s="544"/>
      <c r="C3801" s="544"/>
      <c r="D3801" s="545">
        <v>30035</v>
      </c>
      <c r="E3801" s="545">
        <v>30035</v>
      </c>
      <c r="F3801" s="545" t="s">
        <v>11357</v>
      </c>
      <c r="G3801" s="543" t="s">
        <v>11358</v>
      </c>
      <c r="H3801" s="545" t="s">
        <v>3468</v>
      </c>
      <c r="I3801" s="544" t="s">
        <v>2478</v>
      </c>
      <c r="J3801" s="543" t="s">
        <v>2478</v>
      </c>
      <c r="K3801" s="543" t="s">
        <v>2478</v>
      </c>
      <c r="L3801" s="543" t="s">
        <v>2478</v>
      </c>
      <c r="M3801" s="543" t="s">
        <v>2478</v>
      </c>
      <c r="N3801" s="543" t="s">
        <v>2478</v>
      </c>
      <c r="O3801" s="543" t="s">
        <v>2478</v>
      </c>
      <c r="P3801" s="543" t="s">
        <v>2478</v>
      </c>
      <c r="Q3801" s="543" t="s">
        <v>2478</v>
      </c>
      <c r="R3801" s="543" t="s">
        <v>2478</v>
      </c>
      <c r="S3801" s="543" t="s">
        <v>2478</v>
      </c>
    </row>
    <row r="3802" spans="1:19">
      <c r="A3802" s="540" t="s">
        <v>10370</v>
      </c>
      <c r="B3802" s="541"/>
      <c r="C3802" s="541"/>
      <c r="D3802" s="542">
        <v>30035</v>
      </c>
      <c r="E3802" s="542">
        <v>30035</v>
      </c>
      <c r="F3802" s="542" t="s">
        <v>11359</v>
      </c>
      <c r="G3802" s="540" t="s">
        <v>11360</v>
      </c>
      <c r="H3802" s="542" t="s">
        <v>2469</v>
      </c>
      <c r="I3802" s="541" t="s">
        <v>2478</v>
      </c>
      <c r="J3802" s="540" t="s">
        <v>2478</v>
      </c>
      <c r="K3802" s="540" t="s">
        <v>2478</v>
      </c>
      <c r="L3802" s="540" t="s">
        <v>2478</v>
      </c>
      <c r="M3802" s="540" t="s">
        <v>2478</v>
      </c>
      <c r="N3802" s="540" t="s">
        <v>2478</v>
      </c>
      <c r="O3802" s="540" t="s">
        <v>2478</v>
      </c>
      <c r="P3802" s="540" t="s">
        <v>2478</v>
      </c>
      <c r="Q3802" s="540" t="s">
        <v>2478</v>
      </c>
      <c r="R3802" s="540" t="s">
        <v>2478</v>
      </c>
      <c r="S3802" s="540" t="s">
        <v>2478</v>
      </c>
    </row>
    <row r="3803" spans="1:19">
      <c r="A3803" s="543" t="s">
        <v>10370</v>
      </c>
      <c r="B3803" s="544"/>
      <c r="C3803" s="544"/>
      <c r="D3803" s="545">
        <v>30036</v>
      </c>
      <c r="E3803" s="545">
        <v>30036</v>
      </c>
      <c r="F3803" s="545" t="s">
        <v>11361</v>
      </c>
      <c r="G3803" s="543" t="s">
        <v>11362</v>
      </c>
      <c r="H3803" s="545" t="s">
        <v>3468</v>
      </c>
      <c r="I3803" s="544" t="s">
        <v>2478</v>
      </c>
      <c r="J3803" s="543" t="s">
        <v>2478</v>
      </c>
      <c r="K3803" s="543" t="s">
        <v>2478</v>
      </c>
      <c r="L3803" s="543" t="s">
        <v>2478</v>
      </c>
      <c r="M3803" s="543" t="s">
        <v>2478</v>
      </c>
      <c r="N3803" s="543" t="s">
        <v>2478</v>
      </c>
      <c r="O3803" s="543" t="s">
        <v>2478</v>
      </c>
      <c r="P3803" s="543" t="s">
        <v>2478</v>
      </c>
      <c r="Q3803" s="543" t="s">
        <v>2478</v>
      </c>
      <c r="R3803" s="543" t="s">
        <v>2478</v>
      </c>
      <c r="S3803" s="543" t="s">
        <v>2478</v>
      </c>
    </row>
    <row r="3804" spans="1:19">
      <c r="A3804" s="540" t="s">
        <v>10370</v>
      </c>
      <c r="B3804" s="541"/>
      <c r="C3804" s="541"/>
      <c r="D3804" s="542">
        <v>30036</v>
      </c>
      <c r="E3804" s="542">
        <v>30036</v>
      </c>
      <c r="F3804" s="542" t="s">
        <v>11363</v>
      </c>
      <c r="G3804" s="540" t="s">
        <v>11364</v>
      </c>
      <c r="H3804" s="542" t="s">
        <v>2469</v>
      </c>
      <c r="I3804" s="541" t="s">
        <v>2478</v>
      </c>
      <c r="J3804" s="540" t="s">
        <v>2478</v>
      </c>
      <c r="K3804" s="540" t="s">
        <v>2478</v>
      </c>
      <c r="L3804" s="540" t="s">
        <v>2478</v>
      </c>
      <c r="M3804" s="540" t="s">
        <v>2478</v>
      </c>
      <c r="N3804" s="540" t="s">
        <v>2478</v>
      </c>
      <c r="O3804" s="540" t="s">
        <v>2478</v>
      </c>
      <c r="P3804" s="540" t="s">
        <v>2478</v>
      </c>
      <c r="Q3804" s="540" t="s">
        <v>2478</v>
      </c>
      <c r="R3804" s="540" t="s">
        <v>2478</v>
      </c>
      <c r="S3804" s="540" t="s">
        <v>2478</v>
      </c>
    </row>
    <row r="3805" spans="1:19">
      <c r="A3805" s="543" t="s">
        <v>10370</v>
      </c>
      <c r="B3805" s="544"/>
      <c r="C3805" s="544"/>
      <c r="D3805" s="545">
        <v>30036</v>
      </c>
      <c r="E3805" s="545">
        <v>30036</v>
      </c>
      <c r="F3805" s="545" t="s">
        <v>11365</v>
      </c>
      <c r="G3805" s="543" t="s">
        <v>11366</v>
      </c>
      <c r="H3805" s="545" t="s">
        <v>2469</v>
      </c>
      <c r="I3805" s="544" t="s">
        <v>2478</v>
      </c>
      <c r="J3805" s="543" t="s">
        <v>2478</v>
      </c>
      <c r="K3805" s="543" t="s">
        <v>2478</v>
      </c>
      <c r="L3805" s="543" t="s">
        <v>2478</v>
      </c>
      <c r="M3805" s="543" t="s">
        <v>2478</v>
      </c>
      <c r="N3805" s="543" t="s">
        <v>2478</v>
      </c>
      <c r="O3805" s="543" t="s">
        <v>2478</v>
      </c>
      <c r="P3805" s="543" t="s">
        <v>2478</v>
      </c>
      <c r="Q3805" s="543" t="s">
        <v>2478</v>
      </c>
      <c r="R3805" s="543" t="s">
        <v>2478</v>
      </c>
      <c r="S3805" s="543" t="s">
        <v>2478</v>
      </c>
    </row>
    <row r="3806" spans="1:19">
      <c r="A3806" s="540" t="s">
        <v>10370</v>
      </c>
      <c r="B3806" s="541"/>
      <c r="C3806" s="541"/>
      <c r="D3806" s="542">
        <v>30036</v>
      </c>
      <c r="E3806" s="542">
        <v>30036</v>
      </c>
      <c r="F3806" s="542" t="s">
        <v>11367</v>
      </c>
      <c r="G3806" s="540" t="s">
        <v>11368</v>
      </c>
      <c r="H3806" s="542" t="s">
        <v>3468</v>
      </c>
      <c r="I3806" s="541" t="s">
        <v>2478</v>
      </c>
      <c r="J3806" s="540" t="s">
        <v>2478</v>
      </c>
      <c r="K3806" s="540" t="s">
        <v>2478</v>
      </c>
      <c r="L3806" s="540" t="s">
        <v>2478</v>
      </c>
      <c r="M3806" s="540" t="s">
        <v>2478</v>
      </c>
      <c r="N3806" s="540" t="s">
        <v>2478</v>
      </c>
      <c r="O3806" s="540" t="s">
        <v>2478</v>
      </c>
      <c r="P3806" s="540" t="s">
        <v>2478</v>
      </c>
      <c r="Q3806" s="540" t="s">
        <v>2478</v>
      </c>
      <c r="R3806" s="540" t="s">
        <v>2478</v>
      </c>
      <c r="S3806" s="540" t="s">
        <v>2478</v>
      </c>
    </row>
    <row r="3807" spans="1:19">
      <c r="A3807" s="543" t="s">
        <v>10370</v>
      </c>
      <c r="B3807" s="544"/>
      <c r="C3807" s="544"/>
      <c r="D3807" s="545">
        <v>30036</v>
      </c>
      <c r="E3807" s="545">
        <v>30036</v>
      </c>
      <c r="F3807" s="545" t="s">
        <v>11369</v>
      </c>
      <c r="G3807" s="543" t="s">
        <v>11370</v>
      </c>
      <c r="H3807" s="545" t="s">
        <v>3468</v>
      </c>
      <c r="I3807" s="544" t="s">
        <v>2478</v>
      </c>
      <c r="J3807" s="543" t="s">
        <v>2478</v>
      </c>
      <c r="K3807" s="543" t="s">
        <v>2478</v>
      </c>
      <c r="L3807" s="543" t="s">
        <v>2478</v>
      </c>
      <c r="M3807" s="543" t="s">
        <v>2478</v>
      </c>
      <c r="N3807" s="543" t="s">
        <v>2478</v>
      </c>
      <c r="O3807" s="543" t="s">
        <v>2478</v>
      </c>
      <c r="P3807" s="543" t="s">
        <v>2478</v>
      </c>
      <c r="Q3807" s="543" t="s">
        <v>2478</v>
      </c>
      <c r="R3807" s="543" t="s">
        <v>2478</v>
      </c>
      <c r="S3807" s="543" t="s">
        <v>2478</v>
      </c>
    </row>
    <row r="3808" spans="1:19">
      <c r="A3808" s="540" t="s">
        <v>10370</v>
      </c>
      <c r="B3808" s="541"/>
      <c r="C3808" s="541"/>
      <c r="D3808" s="542">
        <v>30036</v>
      </c>
      <c r="E3808" s="542">
        <v>30036</v>
      </c>
      <c r="F3808" s="542" t="s">
        <v>11371</v>
      </c>
      <c r="G3808" s="540" t="s">
        <v>11372</v>
      </c>
      <c r="H3808" s="542" t="s">
        <v>3468</v>
      </c>
      <c r="I3808" s="541" t="s">
        <v>2478</v>
      </c>
      <c r="J3808" s="540" t="s">
        <v>2478</v>
      </c>
      <c r="K3808" s="540" t="s">
        <v>2478</v>
      </c>
      <c r="L3808" s="540" t="s">
        <v>2478</v>
      </c>
      <c r="M3808" s="540" t="s">
        <v>2478</v>
      </c>
      <c r="N3808" s="540" t="s">
        <v>2478</v>
      </c>
      <c r="O3808" s="540" t="s">
        <v>2478</v>
      </c>
      <c r="P3808" s="540" t="s">
        <v>2478</v>
      </c>
      <c r="Q3808" s="540" t="s">
        <v>2478</v>
      </c>
      <c r="R3808" s="540" t="s">
        <v>2478</v>
      </c>
      <c r="S3808" s="540" t="s">
        <v>2478</v>
      </c>
    </row>
    <row r="3809" spans="1:19">
      <c r="A3809" s="543" t="s">
        <v>10370</v>
      </c>
      <c r="B3809" s="544"/>
      <c r="C3809" s="544"/>
      <c r="D3809" s="545">
        <v>30037</v>
      </c>
      <c r="E3809" s="545">
        <v>30037</v>
      </c>
      <c r="F3809" s="545" t="s">
        <v>11373</v>
      </c>
      <c r="G3809" s="543" t="s">
        <v>11374</v>
      </c>
      <c r="H3809" s="545" t="s">
        <v>3468</v>
      </c>
      <c r="I3809" s="544" t="s">
        <v>2478</v>
      </c>
      <c r="J3809" s="543" t="s">
        <v>2478</v>
      </c>
      <c r="K3809" s="543" t="s">
        <v>2478</v>
      </c>
      <c r="L3809" s="543" t="s">
        <v>2478</v>
      </c>
      <c r="M3809" s="543" t="s">
        <v>2478</v>
      </c>
      <c r="N3809" s="543" t="s">
        <v>2478</v>
      </c>
      <c r="O3809" s="543" t="s">
        <v>2478</v>
      </c>
      <c r="P3809" s="543" t="s">
        <v>2478</v>
      </c>
      <c r="Q3809" s="543" t="s">
        <v>2478</v>
      </c>
      <c r="R3809" s="543" t="s">
        <v>2478</v>
      </c>
      <c r="S3809" s="543" t="s">
        <v>2478</v>
      </c>
    </row>
    <row r="3810" spans="1:19">
      <c r="A3810" s="540" t="s">
        <v>10370</v>
      </c>
      <c r="B3810" s="541"/>
      <c r="C3810" s="541"/>
      <c r="D3810" s="542">
        <v>30037</v>
      </c>
      <c r="E3810" s="542">
        <v>30037</v>
      </c>
      <c r="F3810" s="542" t="s">
        <v>11375</v>
      </c>
      <c r="G3810" s="540" t="s">
        <v>11376</v>
      </c>
      <c r="H3810" s="542" t="s">
        <v>3468</v>
      </c>
      <c r="I3810" s="541" t="s">
        <v>2478</v>
      </c>
      <c r="J3810" s="540" t="s">
        <v>2478</v>
      </c>
      <c r="K3810" s="540" t="s">
        <v>2478</v>
      </c>
      <c r="L3810" s="540" t="s">
        <v>2478</v>
      </c>
      <c r="M3810" s="540" t="s">
        <v>2478</v>
      </c>
      <c r="N3810" s="540" t="s">
        <v>2478</v>
      </c>
      <c r="O3810" s="540" t="s">
        <v>2478</v>
      </c>
      <c r="P3810" s="540" t="s">
        <v>2478</v>
      </c>
      <c r="Q3810" s="540" t="s">
        <v>2478</v>
      </c>
      <c r="R3810" s="540" t="s">
        <v>2478</v>
      </c>
      <c r="S3810" s="540" t="s">
        <v>2478</v>
      </c>
    </row>
    <row r="3811" spans="1:19">
      <c r="A3811" s="543" t="s">
        <v>10370</v>
      </c>
      <c r="B3811" s="544"/>
      <c r="C3811" s="544"/>
      <c r="D3811" s="545">
        <v>30037</v>
      </c>
      <c r="E3811" s="545">
        <v>30037</v>
      </c>
      <c r="F3811" s="545" t="s">
        <v>11377</v>
      </c>
      <c r="G3811" s="543" t="s">
        <v>11378</v>
      </c>
      <c r="H3811" s="545" t="s">
        <v>3468</v>
      </c>
      <c r="I3811" s="544" t="s">
        <v>2478</v>
      </c>
      <c r="J3811" s="543" t="s">
        <v>2478</v>
      </c>
      <c r="K3811" s="543" t="s">
        <v>2478</v>
      </c>
      <c r="L3811" s="543" t="s">
        <v>2478</v>
      </c>
      <c r="M3811" s="543" t="s">
        <v>2478</v>
      </c>
      <c r="N3811" s="543" t="s">
        <v>2478</v>
      </c>
      <c r="O3811" s="543" t="s">
        <v>2478</v>
      </c>
      <c r="P3811" s="543" t="s">
        <v>2478</v>
      </c>
      <c r="Q3811" s="543" t="s">
        <v>2478</v>
      </c>
      <c r="R3811" s="543" t="s">
        <v>2478</v>
      </c>
      <c r="S3811" s="543" t="s">
        <v>2478</v>
      </c>
    </row>
    <row r="3812" spans="1:19">
      <c r="A3812" s="540" t="s">
        <v>10370</v>
      </c>
      <c r="B3812" s="541"/>
      <c r="C3812" s="541"/>
      <c r="D3812" s="542">
        <v>30037</v>
      </c>
      <c r="E3812" s="542">
        <v>30037</v>
      </c>
      <c r="F3812" s="542" t="s">
        <v>11379</v>
      </c>
      <c r="G3812" s="540" t="s">
        <v>11380</v>
      </c>
      <c r="H3812" s="542" t="s">
        <v>3468</v>
      </c>
      <c r="I3812" s="541" t="s">
        <v>2478</v>
      </c>
      <c r="J3812" s="540" t="s">
        <v>2478</v>
      </c>
      <c r="K3812" s="540" t="s">
        <v>2478</v>
      </c>
      <c r="L3812" s="540" t="s">
        <v>2478</v>
      </c>
      <c r="M3812" s="540" t="s">
        <v>2478</v>
      </c>
      <c r="N3812" s="540" t="s">
        <v>2478</v>
      </c>
      <c r="O3812" s="540" t="s">
        <v>2478</v>
      </c>
      <c r="P3812" s="540" t="s">
        <v>2478</v>
      </c>
      <c r="Q3812" s="540" t="s">
        <v>2478</v>
      </c>
      <c r="R3812" s="540" t="s">
        <v>2478</v>
      </c>
      <c r="S3812" s="540" t="s">
        <v>2478</v>
      </c>
    </row>
    <row r="3813" spans="1:19">
      <c r="A3813" s="543" t="s">
        <v>10370</v>
      </c>
      <c r="B3813" s="544"/>
      <c r="C3813" s="544"/>
      <c r="D3813" s="545">
        <v>30037</v>
      </c>
      <c r="E3813" s="545">
        <v>30037</v>
      </c>
      <c r="F3813" s="545" t="s">
        <v>11381</v>
      </c>
      <c r="G3813" s="543" t="s">
        <v>11382</v>
      </c>
      <c r="H3813" s="545" t="s">
        <v>3468</v>
      </c>
      <c r="I3813" s="544" t="s">
        <v>2478</v>
      </c>
      <c r="J3813" s="543" t="s">
        <v>2478</v>
      </c>
      <c r="K3813" s="543" t="s">
        <v>2478</v>
      </c>
      <c r="L3813" s="543" t="s">
        <v>2478</v>
      </c>
      <c r="M3813" s="543" t="s">
        <v>2478</v>
      </c>
      <c r="N3813" s="543" t="s">
        <v>2478</v>
      </c>
      <c r="O3813" s="543" t="s">
        <v>2478</v>
      </c>
      <c r="P3813" s="543" t="s">
        <v>2478</v>
      </c>
      <c r="Q3813" s="543" t="s">
        <v>2478</v>
      </c>
      <c r="R3813" s="543" t="s">
        <v>2478</v>
      </c>
      <c r="S3813" s="543" t="s">
        <v>2478</v>
      </c>
    </row>
    <row r="3814" spans="1:19">
      <c r="A3814" s="540" t="s">
        <v>10370</v>
      </c>
      <c r="B3814" s="541"/>
      <c r="C3814" s="541"/>
      <c r="D3814" s="542">
        <v>30037</v>
      </c>
      <c r="E3814" s="542">
        <v>30037</v>
      </c>
      <c r="F3814" s="542" t="s">
        <v>11383</v>
      </c>
      <c r="G3814" s="540" t="s">
        <v>11384</v>
      </c>
      <c r="H3814" s="542" t="s">
        <v>2469</v>
      </c>
      <c r="I3814" s="541" t="s">
        <v>2478</v>
      </c>
      <c r="J3814" s="540" t="s">
        <v>2478</v>
      </c>
      <c r="K3814" s="540" t="s">
        <v>2478</v>
      </c>
      <c r="L3814" s="540" t="s">
        <v>2478</v>
      </c>
      <c r="M3814" s="540" t="s">
        <v>2478</v>
      </c>
      <c r="N3814" s="540" t="s">
        <v>2478</v>
      </c>
      <c r="O3814" s="540" t="s">
        <v>2478</v>
      </c>
      <c r="P3814" s="540" t="s">
        <v>2478</v>
      </c>
      <c r="Q3814" s="540" t="s">
        <v>2478</v>
      </c>
      <c r="R3814" s="540" t="s">
        <v>2478</v>
      </c>
      <c r="S3814" s="540" t="s">
        <v>2478</v>
      </c>
    </row>
    <row r="3815" spans="1:19">
      <c r="A3815" s="543" t="s">
        <v>10370</v>
      </c>
      <c r="B3815" s="544"/>
      <c r="C3815" s="544"/>
      <c r="D3815" s="545">
        <v>30038</v>
      </c>
      <c r="E3815" s="545">
        <v>30038</v>
      </c>
      <c r="F3815" s="545" t="s">
        <v>11385</v>
      </c>
      <c r="G3815" s="543" t="s">
        <v>11386</v>
      </c>
      <c r="H3815" s="545" t="s">
        <v>2469</v>
      </c>
      <c r="I3815" s="545" t="s">
        <v>2469</v>
      </c>
      <c r="J3815" s="543" t="s">
        <v>2478</v>
      </c>
      <c r="K3815" s="543" t="s">
        <v>2478</v>
      </c>
      <c r="L3815" s="543" t="s">
        <v>2478</v>
      </c>
      <c r="M3815" s="543" t="s">
        <v>2478</v>
      </c>
      <c r="N3815" s="543" t="s">
        <v>2478</v>
      </c>
      <c r="O3815" s="543" t="s">
        <v>2478</v>
      </c>
      <c r="P3815" s="543" t="s">
        <v>2478</v>
      </c>
      <c r="Q3815" s="543" t="s">
        <v>2478</v>
      </c>
      <c r="R3815" s="543" t="s">
        <v>2478</v>
      </c>
      <c r="S3815" s="543" t="s">
        <v>2478</v>
      </c>
    </row>
    <row r="3816" spans="1:19">
      <c r="A3816" s="540" t="s">
        <v>10370</v>
      </c>
      <c r="B3816" s="541"/>
      <c r="C3816" s="541"/>
      <c r="D3816" s="542">
        <v>30038</v>
      </c>
      <c r="E3816" s="542">
        <v>30038</v>
      </c>
      <c r="F3816" s="542" t="s">
        <v>11387</v>
      </c>
      <c r="G3816" s="540" t="s">
        <v>11388</v>
      </c>
      <c r="H3816" s="542" t="s">
        <v>3468</v>
      </c>
      <c r="I3816" s="542" t="s">
        <v>2469</v>
      </c>
      <c r="J3816" s="540" t="s">
        <v>2478</v>
      </c>
      <c r="K3816" s="540" t="s">
        <v>2478</v>
      </c>
      <c r="L3816" s="540" t="s">
        <v>2478</v>
      </c>
      <c r="M3816" s="540" t="s">
        <v>2478</v>
      </c>
      <c r="N3816" s="540" t="s">
        <v>2478</v>
      </c>
      <c r="O3816" s="540" t="s">
        <v>2478</v>
      </c>
      <c r="P3816" s="540" t="s">
        <v>2478</v>
      </c>
      <c r="Q3816" s="540" t="s">
        <v>2478</v>
      </c>
      <c r="R3816" s="540" t="s">
        <v>2478</v>
      </c>
      <c r="S3816" s="540" t="s">
        <v>2478</v>
      </c>
    </row>
    <row r="3817" spans="1:19">
      <c r="A3817" s="543" t="s">
        <v>10370</v>
      </c>
      <c r="B3817" s="544"/>
      <c r="C3817" s="544"/>
      <c r="D3817" s="545">
        <v>30038</v>
      </c>
      <c r="E3817" s="545">
        <v>30038</v>
      </c>
      <c r="F3817" s="545" t="s">
        <v>11389</v>
      </c>
      <c r="G3817" s="543" t="s">
        <v>11390</v>
      </c>
      <c r="H3817" s="545" t="s">
        <v>3468</v>
      </c>
      <c r="I3817" s="545" t="s">
        <v>2469</v>
      </c>
      <c r="J3817" s="543" t="s">
        <v>2478</v>
      </c>
      <c r="K3817" s="543" t="s">
        <v>2478</v>
      </c>
      <c r="L3817" s="543" t="s">
        <v>2478</v>
      </c>
      <c r="M3817" s="543" t="s">
        <v>2478</v>
      </c>
      <c r="N3817" s="543" t="s">
        <v>2478</v>
      </c>
      <c r="O3817" s="543" t="s">
        <v>2478</v>
      </c>
      <c r="P3817" s="543" t="s">
        <v>2478</v>
      </c>
      <c r="Q3817" s="543" t="s">
        <v>2478</v>
      </c>
      <c r="R3817" s="543" t="s">
        <v>2478</v>
      </c>
      <c r="S3817" s="543" t="s">
        <v>2478</v>
      </c>
    </row>
    <row r="3818" spans="1:19">
      <c r="A3818" s="540" t="s">
        <v>10370</v>
      </c>
      <c r="B3818" s="541"/>
      <c r="C3818" s="541"/>
      <c r="D3818" s="542">
        <v>30038</v>
      </c>
      <c r="E3818" s="542">
        <v>30038</v>
      </c>
      <c r="F3818" s="542" t="s">
        <v>11391</v>
      </c>
      <c r="G3818" s="540" t="s">
        <v>11392</v>
      </c>
      <c r="H3818" s="542" t="s">
        <v>3468</v>
      </c>
      <c r="I3818" s="542" t="s">
        <v>2469</v>
      </c>
      <c r="J3818" s="540" t="s">
        <v>2478</v>
      </c>
      <c r="K3818" s="540" t="s">
        <v>2478</v>
      </c>
      <c r="L3818" s="540" t="s">
        <v>2478</v>
      </c>
      <c r="M3818" s="540" t="s">
        <v>2478</v>
      </c>
      <c r="N3818" s="540" t="s">
        <v>2478</v>
      </c>
      <c r="O3818" s="540" t="s">
        <v>2478</v>
      </c>
      <c r="P3818" s="540" t="s">
        <v>2478</v>
      </c>
      <c r="Q3818" s="540" t="s">
        <v>2478</v>
      </c>
      <c r="R3818" s="540" t="s">
        <v>2478</v>
      </c>
      <c r="S3818" s="540" t="s">
        <v>2478</v>
      </c>
    </row>
    <row r="3819" spans="1:19">
      <c r="A3819" s="543" t="s">
        <v>10370</v>
      </c>
      <c r="B3819" s="544"/>
      <c r="C3819" s="544"/>
      <c r="D3819" s="545">
        <v>30038</v>
      </c>
      <c r="E3819" s="545">
        <v>30038</v>
      </c>
      <c r="F3819" s="545" t="s">
        <v>11393</v>
      </c>
      <c r="G3819" s="543" t="s">
        <v>11394</v>
      </c>
      <c r="H3819" s="545" t="s">
        <v>3468</v>
      </c>
      <c r="I3819" s="545" t="s">
        <v>2469</v>
      </c>
      <c r="J3819" s="543" t="s">
        <v>2478</v>
      </c>
      <c r="K3819" s="543" t="s">
        <v>2478</v>
      </c>
      <c r="L3819" s="543" t="s">
        <v>2478</v>
      </c>
      <c r="M3819" s="543" t="s">
        <v>2478</v>
      </c>
      <c r="N3819" s="543" t="s">
        <v>2478</v>
      </c>
      <c r="O3819" s="543" t="s">
        <v>2478</v>
      </c>
      <c r="P3819" s="543" t="s">
        <v>2478</v>
      </c>
      <c r="Q3819" s="543" t="s">
        <v>2478</v>
      </c>
      <c r="R3819" s="543" t="s">
        <v>2478</v>
      </c>
      <c r="S3819" s="543" t="s">
        <v>2478</v>
      </c>
    </row>
    <row r="3820" spans="1:19">
      <c r="A3820" s="540" t="s">
        <v>10370</v>
      </c>
      <c r="B3820" s="541"/>
      <c r="C3820" s="541"/>
      <c r="D3820" s="542">
        <v>30038</v>
      </c>
      <c r="E3820" s="542">
        <v>30038</v>
      </c>
      <c r="F3820" s="542" t="s">
        <v>11395</v>
      </c>
      <c r="G3820" s="540" t="s">
        <v>11396</v>
      </c>
      <c r="H3820" s="542" t="s">
        <v>3468</v>
      </c>
      <c r="I3820" s="542" t="s">
        <v>2469</v>
      </c>
      <c r="J3820" s="540" t="s">
        <v>2478</v>
      </c>
      <c r="K3820" s="540" t="s">
        <v>2478</v>
      </c>
      <c r="L3820" s="540" t="s">
        <v>2478</v>
      </c>
      <c r="M3820" s="540" t="s">
        <v>2478</v>
      </c>
      <c r="N3820" s="540" t="s">
        <v>2478</v>
      </c>
      <c r="O3820" s="540" t="s">
        <v>2478</v>
      </c>
      <c r="P3820" s="540" t="s">
        <v>2478</v>
      </c>
      <c r="Q3820" s="540" t="s">
        <v>2478</v>
      </c>
      <c r="R3820" s="540" t="s">
        <v>2478</v>
      </c>
      <c r="S3820" s="540" t="s">
        <v>2478</v>
      </c>
    </row>
    <row r="3821" spans="1:19">
      <c r="A3821" s="543" t="s">
        <v>10370</v>
      </c>
      <c r="B3821" s="544"/>
      <c r="C3821" s="544"/>
      <c r="D3821" s="545">
        <v>30039</v>
      </c>
      <c r="E3821" s="545">
        <v>30039</v>
      </c>
      <c r="F3821" s="545" t="s">
        <v>11397</v>
      </c>
      <c r="G3821" s="543" t="s">
        <v>11398</v>
      </c>
      <c r="H3821" s="545" t="s">
        <v>3468</v>
      </c>
      <c r="I3821" s="544" t="s">
        <v>2478</v>
      </c>
      <c r="J3821" s="543" t="s">
        <v>2478</v>
      </c>
      <c r="K3821" s="543" t="s">
        <v>2478</v>
      </c>
      <c r="L3821" s="543" t="s">
        <v>2478</v>
      </c>
      <c r="M3821" s="543" t="s">
        <v>2478</v>
      </c>
      <c r="N3821" s="543" t="s">
        <v>2478</v>
      </c>
      <c r="O3821" s="543" t="s">
        <v>2478</v>
      </c>
      <c r="P3821" s="543" t="s">
        <v>2478</v>
      </c>
      <c r="Q3821" s="543" t="s">
        <v>2478</v>
      </c>
      <c r="R3821" s="543" t="s">
        <v>2478</v>
      </c>
      <c r="S3821" s="543" t="s">
        <v>2478</v>
      </c>
    </row>
    <row r="3822" spans="1:19">
      <c r="A3822" s="540" t="s">
        <v>10370</v>
      </c>
      <c r="B3822" s="541"/>
      <c r="C3822" s="541"/>
      <c r="D3822" s="542">
        <v>30039</v>
      </c>
      <c r="E3822" s="542">
        <v>30039</v>
      </c>
      <c r="F3822" s="542" t="s">
        <v>11399</v>
      </c>
      <c r="G3822" s="540" t="s">
        <v>11400</v>
      </c>
      <c r="H3822" s="542" t="s">
        <v>3468</v>
      </c>
      <c r="I3822" s="541" t="s">
        <v>2478</v>
      </c>
      <c r="J3822" s="540" t="s">
        <v>2478</v>
      </c>
      <c r="K3822" s="540" t="s">
        <v>2478</v>
      </c>
      <c r="L3822" s="540" t="s">
        <v>2478</v>
      </c>
      <c r="M3822" s="540" t="s">
        <v>2478</v>
      </c>
      <c r="N3822" s="540" t="s">
        <v>2478</v>
      </c>
      <c r="O3822" s="540" t="s">
        <v>2478</v>
      </c>
      <c r="P3822" s="540" t="s">
        <v>2478</v>
      </c>
      <c r="Q3822" s="540" t="s">
        <v>2478</v>
      </c>
      <c r="R3822" s="540" t="s">
        <v>2478</v>
      </c>
      <c r="S3822" s="540" t="s">
        <v>2478</v>
      </c>
    </row>
    <row r="3823" spans="1:19">
      <c r="A3823" s="543" t="s">
        <v>10370</v>
      </c>
      <c r="B3823" s="544"/>
      <c r="C3823" s="544"/>
      <c r="D3823" s="545">
        <v>30039</v>
      </c>
      <c r="E3823" s="545">
        <v>30039</v>
      </c>
      <c r="F3823" s="545" t="s">
        <v>11401</v>
      </c>
      <c r="G3823" s="543" t="s">
        <v>11402</v>
      </c>
      <c r="H3823" s="545" t="s">
        <v>2469</v>
      </c>
      <c r="I3823" s="544" t="s">
        <v>2478</v>
      </c>
      <c r="J3823" s="543" t="s">
        <v>2478</v>
      </c>
      <c r="K3823" s="543" t="s">
        <v>2478</v>
      </c>
      <c r="L3823" s="543" t="s">
        <v>2478</v>
      </c>
      <c r="M3823" s="543" t="s">
        <v>2478</v>
      </c>
      <c r="N3823" s="543" t="s">
        <v>2478</v>
      </c>
      <c r="O3823" s="543" t="s">
        <v>2478</v>
      </c>
      <c r="P3823" s="543" t="s">
        <v>2478</v>
      </c>
      <c r="Q3823" s="543" t="s">
        <v>2478</v>
      </c>
      <c r="R3823" s="543" t="s">
        <v>2478</v>
      </c>
      <c r="S3823" s="543" t="s">
        <v>2478</v>
      </c>
    </row>
    <row r="3824" spans="1:19">
      <c r="A3824" s="540" t="s">
        <v>10370</v>
      </c>
      <c r="B3824" s="541"/>
      <c r="C3824" s="541"/>
      <c r="D3824" s="542">
        <v>30039</v>
      </c>
      <c r="E3824" s="542">
        <v>30039</v>
      </c>
      <c r="F3824" s="542" t="s">
        <v>11403</v>
      </c>
      <c r="G3824" s="540" t="s">
        <v>11404</v>
      </c>
      <c r="H3824" s="542" t="s">
        <v>3468</v>
      </c>
      <c r="I3824" s="541" t="s">
        <v>2478</v>
      </c>
      <c r="J3824" s="540" t="s">
        <v>2478</v>
      </c>
      <c r="K3824" s="540" t="s">
        <v>2478</v>
      </c>
      <c r="L3824" s="540" t="s">
        <v>2478</v>
      </c>
      <c r="M3824" s="540" t="s">
        <v>2478</v>
      </c>
      <c r="N3824" s="540" t="s">
        <v>2478</v>
      </c>
      <c r="O3824" s="540" t="s">
        <v>2478</v>
      </c>
      <c r="P3824" s="540" t="s">
        <v>2478</v>
      </c>
      <c r="Q3824" s="540" t="s">
        <v>2478</v>
      </c>
      <c r="R3824" s="540" t="s">
        <v>2478</v>
      </c>
      <c r="S3824" s="540" t="s">
        <v>2478</v>
      </c>
    </row>
    <row r="3825" spans="1:19">
      <c r="A3825" s="543" t="s">
        <v>10370</v>
      </c>
      <c r="B3825" s="544"/>
      <c r="C3825" s="544"/>
      <c r="D3825" s="545">
        <v>30039</v>
      </c>
      <c r="E3825" s="545">
        <v>30039</v>
      </c>
      <c r="F3825" s="545" t="s">
        <v>11405</v>
      </c>
      <c r="G3825" s="543" t="s">
        <v>11406</v>
      </c>
      <c r="H3825" s="545" t="s">
        <v>3468</v>
      </c>
      <c r="I3825" s="544" t="s">
        <v>2478</v>
      </c>
      <c r="J3825" s="543" t="s">
        <v>2478</v>
      </c>
      <c r="K3825" s="543" t="s">
        <v>2478</v>
      </c>
      <c r="L3825" s="543" t="s">
        <v>2478</v>
      </c>
      <c r="M3825" s="543" t="s">
        <v>2478</v>
      </c>
      <c r="N3825" s="543" t="s">
        <v>2478</v>
      </c>
      <c r="O3825" s="543" t="s">
        <v>2478</v>
      </c>
      <c r="P3825" s="543" t="s">
        <v>2478</v>
      </c>
      <c r="Q3825" s="543" t="s">
        <v>2478</v>
      </c>
      <c r="R3825" s="543" t="s">
        <v>2478</v>
      </c>
      <c r="S3825" s="543" t="s">
        <v>2478</v>
      </c>
    </row>
    <row r="3826" spans="1:19">
      <c r="A3826" s="540" t="s">
        <v>10370</v>
      </c>
      <c r="B3826" s="541"/>
      <c r="C3826" s="541"/>
      <c r="D3826" s="542">
        <v>30039</v>
      </c>
      <c r="E3826" s="542">
        <v>30039</v>
      </c>
      <c r="F3826" s="542" t="s">
        <v>11407</v>
      </c>
      <c r="G3826" s="540" t="s">
        <v>11408</v>
      </c>
      <c r="H3826" s="542" t="s">
        <v>3468</v>
      </c>
      <c r="I3826" s="541" t="s">
        <v>2478</v>
      </c>
      <c r="J3826" s="540" t="s">
        <v>2478</v>
      </c>
      <c r="K3826" s="540" t="s">
        <v>2478</v>
      </c>
      <c r="L3826" s="540" t="s">
        <v>2478</v>
      </c>
      <c r="M3826" s="540" t="s">
        <v>2478</v>
      </c>
      <c r="N3826" s="540" t="s">
        <v>2478</v>
      </c>
      <c r="O3826" s="540" t="s">
        <v>2478</v>
      </c>
      <c r="P3826" s="540" t="s">
        <v>2478</v>
      </c>
      <c r="Q3826" s="540" t="s">
        <v>2478</v>
      </c>
      <c r="R3826" s="540" t="s">
        <v>2478</v>
      </c>
      <c r="S3826" s="540" t="s">
        <v>2478</v>
      </c>
    </row>
    <row r="3827" spans="1:19">
      <c r="A3827" s="543" t="s">
        <v>10370</v>
      </c>
      <c r="B3827" s="544"/>
      <c r="C3827" s="544"/>
      <c r="D3827" s="545">
        <v>30040</v>
      </c>
      <c r="E3827" s="545">
        <v>30040</v>
      </c>
      <c r="F3827" s="545" t="s">
        <v>11409</v>
      </c>
      <c r="G3827" s="543" t="s">
        <v>11410</v>
      </c>
      <c r="H3827" s="545" t="s">
        <v>2469</v>
      </c>
      <c r="I3827" s="544" t="s">
        <v>2478</v>
      </c>
      <c r="J3827" s="543" t="s">
        <v>2478</v>
      </c>
      <c r="K3827" s="543" t="s">
        <v>2478</v>
      </c>
      <c r="L3827" s="543" t="s">
        <v>2478</v>
      </c>
      <c r="M3827" s="543" t="s">
        <v>2478</v>
      </c>
      <c r="N3827" s="543" t="s">
        <v>2478</v>
      </c>
      <c r="O3827" s="543" t="s">
        <v>2478</v>
      </c>
      <c r="P3827" s="543" t="s">
        <v>2478</v>
      </c>
      <c r="Q3827" s="543" t="s">
        <v>2478</v>
      </c>
      <c r="R3827" s="543" t="s">
        <v>2478</v>
      </c>
      <c r="S3827" s="543" t="s">
        <v>2478</v>
      </c>
    </row>
    <row r="3828" spans="1:19">
      <c r="A3828" s="540" t="s">
        <v>10370</v>
      </c>
      <c r="B3828" s="541"/>
      <c r="C3828" s="541"/>
      <c r="D3828" s="542">
        <v>30040</v>
      </c>
      <c r="E3828" s="542">
        <v>30040</v>
      </c>
      <c r="F3828" s="542" t="s">
        <v>11411</v>
      </c>
      <c r="G3828" s="540" t="s">
        <v>11412</v>
      </c>
      <c r="H3828" s="542" t="s">
        <v>3468</v>
      </c>
      <c r="I3828" s="541" t="s">
        <v>2478</v>
      </c>
      <c r="J3828" s="540" t="s">
        <v>2478</v>
      </c>
      <c r="K3828" s="540" t="s">
        <v>2478</v>
      </c>
      <c r="L3828" s="540" t="s">
        <v>2478</v>
      </c>
      <c r="M3828" s="540" t="s">
        <v>2478</v>
      </c>
      <c r="N3828" s="540" t="s">
        <v>2478</v>
      </c>
      <c r="O3828" s="540" t="s">
        <v>2478</v>
      </c>
      <c r="P3828" s="540" t="s">
        <v>2478</v>
      </c>
      <c r="Q3828" s="540" t="s">
        <v>2478</v>
      </c>
      <c r="R3828" s="540" t="s">
        <v>2478</v>
      </c>
      <c r="S3828" s="540" t="s">
        <v>2478</v>
      </c>
    </row>
    <row r="3829" spans="1:19">
      <c r="A3829" s="543" t="s">
        <v>10370</v>
      </c>
      <c r="B3829" s="544"/>
      <c r="C3829" s="544"/>
      <c r="D3829" s="545">
        <v>30040</v>
      </c>
      <c r="E3829" s="545">
        <v>30040</v>
      </c>
      <c r="F3829" s="545" t="s">
        <v>11413</v>
      </c>
      <c r="G3829" s="543" t="s">
        <v>11414</v>
      </c>
      <c r="H3829" s="545" t="s">
        <v>3468</v>
      </c>
      <c r="I3829" s="544" t="s">
        <v>2478</v>
      </c>
      <c r="J3829" s="543" t="s">
        <v>2478</v>
      </c>
      <c r="K3829" s="543" t="s">
        <v>2478</v>
      </c>
      <c r="L3829" s="543" t="s">
        <v>2478</v>
      </c>
      <c r="M3829" s="543" t="s">
        <v>2478</v>
      </c>
      <c r="N3829" s="543" t="s">
        <v>2478</v>
      </c>
      <c r="O3829" s="543" t="s">
        <v>2478</v>
      </c>
      <c r="P3829" s="543" t="s">
        <v>2478</v>
      </c>
      <c r="Q3829" s="543" t="s">
        <v>2478</v>
      </c>
      <c r="R3829" s="543" t="s">
        <v>2478</v>
      </c>
      <c r="S3829" s="543" t="s">
        <v>2478</v>
      </c>
    </row>
    <row r="3830" spans="1:19">
      <c r="A3830" s="540" t="s">
        <v>10370</v>
      </c>
      <c r="B3830" s="541"/>
      <c r="C3830" s="541"/>
      <c r="D3830" s="542">
        <v>30040</v>
      </c>
      <c r="E3830" s="542">
        <v>30040</v>
      </c>
      <c r="F3830" s="542" t="s">
        <v>11415</v>
      </c>
      <c r="G3830" s="540" t="s">
        <v>11416</v>
      </c>
      <c r="H3830" s="542" t="s">
        <v>3468</v>
      </c>
      <c r="I3830" s="541" t="s">
        <v>2478</v>
      </c>
      <c r="J3830" s="540" t="s">
        <v>2478</v>
      </c>
      <c r="K3830" s="540" t="s">
        <v>2478</v>
      </c>
      <c r="L3830" s="540" t="s">
        <v>2478</v>
      </c>
      <c r="M3830" s="540" t="s">
        <v>2478</v>
      </c>
      <c r="N3830" s="540" t="s">
        <v>2478</v>
      </c>
      <c r="O3830" s="540" t="s">
        <v>2478</v>
      </c>
      <c r="P3830" s="540" t="s">
        <v>2478</v>
      </c>
      <c r="Q3830" s="540" t="s">
        <v>2478</v>
      </c>
      <c r="R3830" s="540" t="s">
        <v>2478</v>
      </c>
      <c r="S3830" s="540" t="s">
        <v>2478</v>
      </c>
    </row>
    <row r="3831" spans="1:19">
      <c r="A3831" s="543" t="s">
        <v>10370</v>
      </c>
      <c r="B3831" s="544"/>
      <c r="C3831" s="544"/>
      <c r="D3831" s="545">
        <v>30040</v>
      </c>
      <c r="E3831" s="545">
        <v>30040</v>
      </c>
      <c r="F3831" s="545" t="s">
        <v>11417</v>
      </c>
      <c r="G3831" s="543" t="s">
        <v>11418</v>
      </c>
      <c r="H3831" s="545" t="s">
        <v>3468</v>
      </c>
      <c r="I3831" s="544" t="s">
        <v>2478</v>
      </c>
      <c r="J3831" s="543" t="s">
        <v>2478</v>
      </c>
      <c r="K3831" s="543" t="s">
        <v>2478</v>
      </c>
      <c r="L3831" s="543" t="s">
        <v>2478</v>
      </c>
      <c r="M3831" s="543" t="s">
        <v>2478</v>
      </c>
      <c r="N3831" s="543" t="s">
        <v>2478</v>
      </c>
      <c r="O3831" s="543" t="s">
        <v>2478</v>
      </c>
      <c r="P3831" s="543" t="s">
        <v>2478</v>
      </c>
      <c r="Q3831" s="543" t="s">
        <v>2478</v>
      </c>
      <c r="R3831" s="543" t="s">
        <v>2478</v>
      </c>
      <c r="S3831" s="543" t="s">
        <v>2478</v>
      </c>
    </row>
    <row r="3832" spans="1:19">
      <c r="A3832" s="540" t="s">
        <v>10370</v>
      </c>
      <c r="B3832" s="541"/>
      <c r="C3832" s="541"/>
      <c r="D3832" s="542">
        <v>30040</v>
      </c>
      <c r="E3832" s="542">
        <v>30040</v>
      </c>
      <c r="F3832" s="542" t="s">
        <v>11419</v>
      </c>
      <c r="G3832" s="540" t="s">
        <v>11420</v>
      </c>
      <c r="H3832" s="542" t="s">
        <v>3468</v>
      </c>
      <c r="I3832" s="541" t="s">
        <v>2478</v>
      </c>
      <c r="J3832" s="540" t="s">
        <v>2478</v>
      </c>
      <c r="K3832" s="540" t="s">
        <v>2478</v>
      </c>
      <c r="L3832" s="540" t="s">
        <v>2478</v>
      </c>
      <c r="M3832" s="540" t="s">
        <v>2478</v>
      </c>
      <c r="N3832" s="540" t="s">
        <v>2478</v>
      </c>
      <c r="O3832" s="540" t="s">
        <v>2478</v>
      </c>
      <c r="P3832" s="540" t="s">
        <v>2478</v>
      </c>
      <c r="Q3832" s="540" t="s">
        <v>2478</v>
      </c>
      <c r="R3832" s="540" t="s">
        <v>2478</v>
      </c>
      <c r="S3832" s="540" t="s">
        <v>2478</v>
      </c>
    </row>
    <row r="3833" spans="1:19">
      <c r="A3833" s="543" t="s">
        <v>10370</v>
      </c>
      <c r="B3833" s="544"/>
      <c r="C3833" s="544"/>
      <c r="D3833" s="545">
        <v>30041</v>
      </c>
      <c r="E3833" s="545">
        <v>30041</v>
      </c>
      <c r="F3833" s="545" t="s">
        <v>11421</v>
      </c>
      <c r="G3833" s="543" t="s">
        <v>11422</v>
      </c>
      <c r="H3833" s="545" t="s">
        <v>2469</v>
      </c>
      <c r="I3833" s="544" t="s">
        <v>2478</v>
      </c>
      <c r="J3833" s="543" t="s">
        <v>2478</v>
      </c>
      <c r="K3833" s="543" t="s">
        <v>2478</v>
      </c>
      <c r="L3833" s="543" t="s">
        <v>2478</v>
      </c>
      <c r="M3833" s="543" t="s">
        <v>2478</v>
      </c>
      <c r="N3833" s="543" t="s">
        <v>2478</v>
      </c>
      <c r="O3833" s="543" t="s">
        <v>2478</v>
      </c>
      <c r="P3833" s="543" t="s">
        <v>2478</v>
      </c>
      <c r="Q3833" s="543" t="s">
        <v>2478</v>
      </c>
      <c r="R3833" s="543" t="s">
        <v>2478</v>
      </c>
      <c r="S3833" s="543" t="s">
        <v>2478</v>
      </c>
    </row>
    <row r="3834" spans="1:19">
      <c r="A3834" s="540" t="s">
        <v>10370</v>
      </c>
      <c r="B3834" s="541"/>
      <c r="C3834" s="541"/>
      <c r="D3834" s="542">
        <v>30041</v>
      </c>
      <c r="E3834" s="542">
        <v>30041</v>
      </c>
      <c r="F3834" s="542" t="s">
        <v>11423</v>
      </c>
      <c r="G3834" s="540" t="s">
        <v>11424</v>
      </c>
      <c r="H3834" s="542" t="s">
        <v>2469</v>
      </c>
      <c r="I3834" s="541" t="s">
        <v>2478</v>
      </c>
      <c r="J3834" s="540" t="s">
        <v>2478</v>
      </c>
      <c r="K3834" s="540" t="s">
        <v>2478</v>
      </c>
      <c r="L3834" s="540" t="s">
        <v>2478</v>
      </c>
      <c r="M3834" s="540" t="s">
        <v>2478</v>
      </c>
      <c r="N3834" s="540" t="s">
        <v>2478</v>
      </c>
      <c r="O3834" s="540" t="s">
        <v>2478</v>
      </c>
      <c r="P3834" s="540" t="s">
        <v>2478</v>
      </c>
      <c r="Q3834" s="540" t="s">
        <v>2478</v>
      </c>
      <c r="R3834" s="540" t="s">
        <v>2478</v>
      </c>
      <c r="S3834" s="540" t="s">
        <v>2478</v>
      </c>
    </row>
    <row r="3835" spans="1:19">
      <c r="A3835" s="543" t="s">
        <v>10370</v>
      </c>
      <c r="B3835" s="544"/>
      <c r="C3835" s="544"/>
      <c r="D3835" s="545">
        <v>30041</v>
      </c>
      <c r="E3835" s="545">
        <v>30041</v>
      </c>
      <c r="F3835" s="545" t="s">
        <v>11425</v>
      </c>
      <c r="G3835" s="543" t="s">
        <v>11426</v>
      </c>
      <c r="H3835" s="545" t="s">
        <v>3468</v>
      </c>
      <c r="I3835" s="544" t="s">
        <v>2478</v>
      </c>
      <c r="J3835" s="543" t="s">
        <v>2478</v>
      </c>
      <c r="K3835" s="543" t="s">
        <v>2478</v>
      </c>
      <c r="L3835" s="543" t="s">
        <v>2478</v>
      </c>
      <c r="M3835" s="543" t="s">
        <v>2478</v>
      </c>
      <c r="N3835" s="543" t="s">
        <v>2478</v>
      </c>
      <c r="O3835" s="543" t="s">
        <v>2478</v>
      </c>
      <c r="P3835" s="543" t="s">
        <v>2478</v>
      </c>
      <c r="Q3835" s="543" t="s">
        <v>2478</v>
      </c>
      <c r="R3835" s="543" t="s">
        <v>2478</v>
      </c>
      <c r="S3835" s="543" t="s">
        <v>2478</v>
      </c>
    </row>
    <row r="3836" spans="1:19">
      <c r="A3836" s="540" t="s">
        <v>10370</v>
      </c>
      <c r="B3836" s="541"/>
      <c r="C3836" s="541"/>
      <c r="D3836" s="542">
        <v>30041</v>
      </c>
      <c r="E3836" s="542">
        <v>30041</v>
      </c>
      <c r="F3836" s="542" t="s">
        <v>11427</v>
      </c>
      <c r="G3836" s="540" t="s">
        <v>11428</v>
      </c>
      <c r="H3836" s="542" t="s">
        <v>3468</v>
      </c>
      <c r="I3836" s="541" t="s">
        <v>2478</v>
      </c>
      <c r="J3836" s="540" t="s">
        <v>2478</v>
      </c>
      <c r="K3836" s="540" t="s">
        <v>2478</v>
      </c>
      <c r="L3836" s="540" t="s">
        <v>2478</v>
      </c>
      <c r="M3836" s="540" t="s">
        <v>2478</v>
      </c>
      <c r="N3836" s="540" t="s">
        <v>2478</v>
      </c>
      <c r="O3836" s="540" t="s">
        <v>2478</v>
      </c>
      <c r="P3836" s="540" t="s">
        <v>2478</v>
      </c>
      <c r="Q3836" s="540" t="s">
        <v>2478</v>
      </c>
      <c r="R3836" s="540" t="s">
        <v>2478</v>
      </c>
      <c r="S3836" s="540" t="s">
        <v>2478</v>
      </c>
    </row>
    <row r="3837" spans="1:19">
      <c r="A3837" s="543" t="s">
        <v>10370</v>
      </c>
      <c r="B3837" s="544"/>
      <c r="C3837" s="544"/>
      <c r="D3837" s="545">
        <v>30041</v>
      </c>
      <c r="E3837" s="545">
        <v>30041</v>
      </c>
      <c r="F3837" s="545" t="s">
        <v>11429</v>
      </c>
      <c r="G3837" s="543" t="s">
        <v>11430</v>
      </c>
      <c r="H3837" s="545" t="s">
        <v>3468</v>
      </c>
      <c r="I3837" s="544" t="s">
        <v>2478</v>
      </c>
      <c r="J3837" s="543" t="s">
        <v>2478</v>
      </c>
      <c r="K3837" s="543" t="s">
        <v>2478</v>
      </c>
      <c r="L3837" s="543" t="s">
        <v>2478</v>
      </c>
      <c r="M3837" s="543" t="s">
        <v>2478</v>
      </c>
      <c r="N3837" s="543" t="s">
        <v>2478</v>
      </c>
      <c r="O3837" s="543" t="s">
        <v>2478</v>
      </c>
      <c r="P3837" s="543" t="s">
        <v>2478</v>
      </c>
      <c r="Q3837" s="543" t="s">
        <v>2478</v>
      </c>
      <c r="R3837" s="543" t="s">
        <v>2478</v>
      </c>
      <c r="S3837" s="543" t="s">
        <v>2478</v>
      </c>
    </row>
    <row r="3838" spans="1:19">
      <c r="A3838" s="540" t="s">
        <v>10370</v>
      </c>
      <c r="B3838" s="541"/>
      <c r="C3838" s="541"/>
      <c r="D3838" s="542">
        <v>30041</v>
      </c>
      <c r="E3838" s="542">
        <v>30041</v>
      </c>
      <c r="F3838" s="542" t="s">
        <v>11431</v>
      </c>
      <c r="G3838" s="540" t="s">
        <v>11432</v>
      </c>
      <c r="H3838" s="542" t="s">
        <v>3468</v>
      </c>
      <c r="I3838" s="541" t="s">
        <v>2478</v>
      </c>
      <c r="J3838" s="540" t="s">
        <v>2478</v>
      </c>
      <c r="K3838" s="540" t="s">
        <v>2478</v>
      </c>
      <c r="L3838" s="540" t="s">
        <v>2478</v>
      </c>
      <c r="M3838" s="540" t="s">
        <v>2478</v>
      </c>
      <c r="N3838" s="540" t="s">
        <v>2478</v>
      </c>
      <c r="O3838" s="540" t="s">
        <v>2478</v>
      </c>
      <c r="P3838" s="540" t="s">
        <v>2478</v>
      </c>
      <c r="Q3838" s="540" t="s">
        <v>2478</v>
      </c>
      <c r="R3838" s="540" t="s">
        <v>2478</v>
      </c>
      <c r="S3838" s="540" t="s">
        <v>2478</v>
      </c>
    </row>
    <row r="3839" spans="1:19">
      <c r="A3839" s="543" t="s">
        <v>10370</v>
      </c>
      <c r="B3839" s="544"/>
      <c r="C3839" s="544"/>
      <c r="D3839" s="545">
        <v>30042</v>
      </c>
      <c r="E3839" s="545">
        <v>30042</v>
      </c>
      <c r="F3839" s="545" t="s">
        <v>11433</v>
      </c>
      <c r="G3839" s="543" t="s">
        <v>11434</v>
      </c>
      <c r="H3839" s="545" t="s">
        <v>2469</v>
      </c>
      <c r="I3839" s="545" t="s">
        <v>2469</v>
      </c>
      <c r="J3839" s="543" t="s">
        <v>2478</v>
      </c>
      <c r="K3839" s="543" t="s">
        <v>2478</v>
      </c>
      <c r="L3839" s="543" t="s">
        <v>2478</v>
      </c>
      <c r="M3839" s="543" t="s">
        <v>2478</v>
      </c>
      <c r="N3839" s="543" t="s">
        <v>2478</v>
      </c>
      <c r="O3839" s="543" t="s">
        <v>2478</v>
      </c>
      <c r="P3839" s="543" t="s">
        <v>2478</v>
      </c>
      <c r="Q3839" s="543" t="s">
        <v>2478</v>
      </c>
      <c r="R3839" s="543" t="s">
        <v>2478</v>
      </c>
      <c r="S3839" s="543" t="s">
        <v>2478</v>
      </c>
    </row>
    <row r="3840" spans="1:19">
      <c r="A3840" s="540" t="s">
        <v>10370</v>
      </c>
      <c r="B3840" s="541"/>
      <c r="C3840" s="541"/>
      <c r="D3840" s="542">
        <v>30042</v>
      </c>
      <c r="E3840" s="542">
        <v>30042</v>
      </c>
      <c r="F3840" s="542" t="s">
        <v>11435</v>
      </c>
      <c r="G3840" s="540" t="s">
        <v>11436</v>
      </c>
      <c r="H3840" s="542" t="s">
        <v>3468</v>
      </c>
      <c r="I3840" s="542" t="s">
        <v>2469</v>
      </c>
      <c r="J3840" s="540" t="s">
        <v>2478</v>
      </c>
      <c r="K3840" s="540" t="s">
        <v>2478</v>
      </c>
      <c r="L3840" s="540" t="s">
        <v>2478</v>
      </c>
      <c r="M3840" s="540" t="s">
        <v>2478</v>
      </c>
      <c r="N3840" s="540" t="s">
        <v>2478</v>
      </c>
      <c r="O3840" s="540" t="s">
        <v>2478</v>
      </c>
      <c r="P3840" s="540" t="s">
        <v>2478</v>
      </c>
      <c r="Q3840" s="540" t="s">
        <v>2478</v>
      </c>
      <c r="R3840" s="540" t="s">
        <v>2478</v>
      </c>
      <c r="S3840" s="540" t="s">
        <v>2478</v>
      </c>
    </row>
    <row r="3841" spans="1:19">
      <c r="A3841" s="543" t="s">
        <v>10370</v>
      </c>
      <c r="B3841" s="544"/>
      <c r="C3841" s="544"/>
      <c r="D3841" s="545">
        <v>30042</v>
      </c>
      <c r="E3841" s="545">
        <v>30042</v>
      </c>
      <c r="F3841" s="545" t="s">
        <v>11437</v>
      </c>
      <c r="G3841" s="543" t="s">
        <v>11438</v>
      </c>
      <c r="H3841" s="545" t="s">
        <v>3468</v>
      </c>
      <c r="I3841" s="545" t="s">
        <v>2469</v>
      </c>
      <c r="J3841" s="543" t="s">
        <v>2478</v>
      </c>
      <c r="K3841" s="543" t="s">
        <v>2478</v>
      </c>
      <c r="L3841" s="543" t="s">
        <v>2478</v>
      </c>
      <c r="M3841" s="543" t="s">
        <v>2478</v>
      </c>
      <c r="N3841" s="543" t="s">
        <v>2478</v>
      </c>
      <c r="O3841" s="543" t="s">
        <v>2478</v>
      </c>
      <c r="P3841" s="543" t="s">
        <v>2478</v>
      </c>
      <c r="Q3841" s="543" t="s">
        <v>2478</v>
      </c>
      <c r="R3841" s="543" t="s">
        <v>2478</v>
      </c>
      <c r="S3841" s="543" t="s">
        <v>2478</v>
      </c>
    </row>
    <row r="3842" spans="1:19">
      <c r="A3842" s="540" t="s">
        <v>10370</v>
      </c>
      <c r="B3842" s="541"/>
      <c r="C3842" s="541"/>
      <c r="D3842" s="542">
        <v>30042</v>
      </c>
      <c r="E3842" s="542">
        <v>30042</v>
      </c>
      <c r="F3842" s="542" t="s">
        <v>11439</v>
      </c>
      <c r="G3842" s="540" t="s">
        <v>11440</v>
      </c>
      <c r="H3842" s="542" t="s">
        <v>3468</v>
      </c>
      <c r="I3842" s="542" t="s">
        <v>2469</v>
      </c>
      <c r="J3842" s="540" t="s">
        <v>2478</v>
      </c>
      <c r="K3842" s="540" t="s">
        <v>2478</v>
      </c>
      <c r="L3842" s="540" t="s">
        <v>2478</v>
      </c>
      <c r="M3842" s="540" t="s">
        <v>2478</v>
      </c>
      <c r="N3842" s="540" t="s">
        <v>2478</v>
      </c>
      <c r="O3842" s="540" t="s">
        <v>2478</v>
      </c>
      <c r="P3842" s="540" t="s">
        <v>2478</v>
      </c>
      <c r="Q3842" s="540" t="s">
        <v>2478</v>
      </c>
      <c r="R3842" s="540" t="s">
        <v>2478</v>
      </c>
      <c r="S3842" s="540" t="s">
        <v>2478</v>
      </c>
    </row>
    <row r="3843" spans="1:19">
      <c r="A3843" s="543" t="s">
        <v>10370</v>
      </c>
      <c r="B3843" s="544"/>
      <c r="C3843" s="544"/>
      <c r="D3843" s="545">
        <v>30042</v>
      </c>
      <c r="E3843" s="545">
        <v>30042</v>
      </c>
      <c r="F3843" s="545" t="s">
        <v>11441</v>
      </c>
      <c r="G3843" s="543" t="s">
        <v>11442</v>
      </c>
      <c r="H3843" s="545" t="s">
        <v>3468</v>
      </c>
      <c r="I3843" s="545" t="s">
        <v>2469</v>
      </c>
      <c r="J3843" s="543" t="s">
        <v>2478</v>
      </c>
      <c r="K3843" s="543" t="s">
        <v>2478</v>
      </c>
      <c r="L3843" s="543" t="s">
        <v>2478</v>
      </c>
      <c r="M3843" s="543" t="s">
        <v>2478</v>
      </c>
      <c r="N3843" s="543" t="s">
        <v>2478</v>
      </c>
      <c r="O3843" s="543" t="s">
        <v>2478</v>
      </c>
      <c r="P3843" s="543" t="s">
        <v>2478</v>
      </c>
      <c r="Q3843" s="543" t="s">
        <v>2478</v>
      </c>
      <c r="R3843" s="543" t="s">
        <v>2478</v>
      </c>
      <c r="S3843" s="543" t="s">
        <v>2478</v>
      </c>
    </row>
    <row r="3844" spans="1:19">
      <c r="A3844" s="540" t="s">
        <v>10370</v>
      </c>
      <c r="B3844" s="541"/>
      <c r="C3844" s="541"/>
      <c r="D3844" s="542">
        <v>30042</v>
      </c>
      <c r="E3844" s="542">
        <v>30042</v>
      </c>
      <c r="F3844" s="542" t="s">
        <v>11443</v>
      </c>
      <c r="G3844" s="540" t="s">
        <v>11444</v>
      </c>
      <c r="H3844" s="542" t="s">
        <v>3468</v>
      </c>
      <c r="I3844" s="542" t="s">
        <v>2469</v>
      </c>
      <c r="J3844" s="540" t="s">
        <v>2478</v>
      </c>
      <c r="K3844" s="540" t="s">
        <v>2478</v>
      </c>
      <c r="L3844" s="540" t="s">
        <v>2478</v>
      </c>
      <c r="M3844" s="540" t="s">
        <v>2478</v>
      </c>
      <c r="N3844" s="540" t="s">
        <v>2478</v>
      </c>
      <c r="O3844" s="540" t="s">
        <v>2478</v>
      </c>
      <c r="P3844" s="540" t="s">
        <v>2478</v>
      </c>
      <c r="Q3844" s="540" t="s">
        <v>2478</v>
      </c>
      <c r="R3844" s="540" t="s">
        <v>2478</v>
      </c>
      <c r="S3844" s="540" t="s">
        <v>2478</v>
      </c>
    </row>
    <row r="3845" spans="1:19">
      <c r="A3845" s="543" t="s">
        <v>10370</v>
      </c>
      <c r="B3845" s="544"/>
      <c r="C3845" s="544"/>
      <c r="D3845" s="545">
        <v>30043</v>
      </c>
      <c r="E3845" s="545">
        <v>30043</v>
      </c>
      <c r="F3845" s="545" t="s">
        <v>11445</v>
      </c>
      <c r="G3845" s="543" t="s">
        <v>11446</v>
      </c>
      <c r="H3845" s="545" t="s">
        <v>3468</v>
      </c>
      <c r="I3845" s="544" t="s">
        <v>2478</v>
      </c>
      <c r="J3845" s="543" t="s">
        <v>2478</v>
      </c>
      <c r="K3845" s="543" t="s">
        <v>2478</v>
      </c>
      <c r="L3845" s="543" t="s">
        <v>2478</v>
      </c>
      <c r="M3845" s="543" t="s">
        <v>2478</v>
      </c>
      <c r="N3845" s="543" t="s">
        <v>2478</v>
      </c>
      <c r="O3845" s="543" t="s">
        <v>2478</v>
      </c>
      <c r="P3845" s="543" t="s">
        <v>2478</v>
      </c>
      <c r="Q3845" s="543" t="s">
        <v>2478</v>
      </c>
      <c r="R3845" s="543" t="s">
        <v>2478</v>
      </c>
      <c r="S3845" s="543" t="s">
        <v>2478</v>
      </c>
    </row>
    <row r="3846" spans="1:19">
      <c r="A3846" s="540" t="s">
        <v>10370</v>
      </c>
      <c r="B3846" s="541"/>
      <c r="C3846" s="541"/>
      <c r="D3846" s="542">
        <v>30043</v>
      </c>
      <c r="E3846" s="542">
        <v>30043</v>
      </c>
      <c r="F3846" s="542" t="s">
        <v>11447</v>
      </c>
      <c r="G3846" s="540" t="s">
        <v>11448</v>
      </c>
      <c r="H3846" s="542" t="s">
        <v>3468</v>
      </c>
      <c r="I3846" s="541" t="s">
        <v>2478</v>
      </c>
      <c r="J3846" s="540" t="s">
        <v>2478</v>
      </c>
      <c r="K3846" s="540" t="s">
        <v>2478</v>
      </c>
      <c r="L3846" s="540" t="s">
        <v>2478</v>
      </c>
      <c r="M3846" s="540" t="s">
        <v>2478</v>
      </c>
      <c r="N3846" s="540" t="s">
        <v>2478</v>
      </c>
      <c r="O3846" s="540" t="s">
        <v>2478</v>
      </c>
      <c r="P3846" s="540" t="s">
        <v>2478</v>
      </c>
      <c r="Q3846" s="540" t="s">
        <v>2478</v>
      </c>
      <c r="R3846" s="540" t="s">
        <v>2478</v>
      </c>
      <c r="S3846" s="540" t="s">
        <v>2478</v>
      </c>
    </row>
    <row r="3847" spans="1:19">
      <c r="A3847" s="543" t="s">
        <v>10370</v>
      </c>
      <c r="B3847" s="544"/>
      <c r="C3847" s="544"/>
      <c r="D3847" s="545">
        <v>30043</v>
      </c>
      <c r="E3847" s="545">
        <v>30043</v>
      </c>
      <c r="F3847" s="545" t="s">
        <v>11449</v>
      </c>
      <c r="G3847" s="543" t="s">
        <v>11450</v>
      </c>
      <c r="H3847" s="545" t="s">
        <v>3468</v>
      </c>
      <c r="I3847" s="544" t="s">
        <v>2478</v>
      </c>
      <c r="J3847" s="543" t="s">
        <v>2478</v>
      </c>
      <c r="K3847" s="543" t="s">
        <v>2478</v>
      </c>
      <c r="L3847" s="543" t="s">
        <v>2478</v>
      </c>
      <c r="M3847" s="543" t="s">
        <v>2478</v>
      </c>
      <c r="N3847" s="543" t="s">
        <v>2478</v>
      </c>
      <c r="O3847" s="543" t="s">
        <v>2478</v>
      </c>
      <c r="P3847" s="543" t="s">
        <v>2478</v>
      </c>
      <c r="Q3847" s="543" t="s">
        <v>2478</v>
      </c>
      <c r="R3847" s="543" t="s">
        <v>2478</v>
      </c>
      <c r="S3847" s="543" t="s">
        <v>2478</v>
      </c>
    </row>
    <row r="3848" spans="1:19">
      <c r="A3848" s="540" t="s">
        <v>10370</v>
      </c>
      <c r="B3848" s="541"/>
      <c r="C3848" s="541"/>
      <c r="D3848" s="542">
        <v>30043</v>
      </c>
      <c r="E3848" s="542">
        <v>30043</v>
      </c>
      <c r="F3848" s="542" t="s">
        <v>11451</v>
      </c>
      <c r="G3848" s="540" t="s">
        <v>11452</v>
      </c>
      <c r="H3848" s="542" t="s">
        <v>3468</v>
      </c>
      <c r="I3848" s="541" t="s">
        <v>2478</v>
      </c>
      <c r="J3848" s="540" t="s">
        <v>2478</v>
      </c>
      <c r="K3848" s="540" t="s">
        <v>2478</v>
      </c>
      <c r="L3848" s="540" t="s">
        <v>2478</v>
      </c>
      <c r="M3848" s="540" t="s">
        <v>2478</v>
      </c>
      <c r="N3848" s="540" t="s">
        <v>2478</v>
      </c>
      <c r="O3848" s="540" t="s">
        <v>2478</v>
      </c>
      <c r="P3848" s="540" t="s">
        <v>2478</v>
      </c>
      <c r="Q3848" s="540" t="s">
        <v>2478</v>
      </c>
      <c r="R3848" s="540" t="s">
        <v>2478</v>
      </c>
      <c r="S3848" s="540" t="s">
        <v>2478</v>
      </c>
    </row>
    <row r="3849" spans="1:19">
      <c r="A3849" s="543" t="s">
        <v>10370</v>
      </c>
      <c r="B3849" s="544"/>
      <c r="C3849" s="544"/>
      <c r="D3849" s="545">
        <v>30043</v>
      </c>
      <c r="E3849" s="545">
        <v>30043</v>
      </c>
      <c r="F3849" s="545" t="s">
        <v>11453</v>
      </c>
      <c r="G3849" s="543" t="s">
        <v>11454</v>
      </c>
      <c r="H3849" s="545" t="s">
        <v>3468</v>
      </c>
      <c r="I3849" s="544" t="s">
        <v>2478</v>
      </c>
      <c r="J3849" s="543" t="s">
        <v>2478</v>
      </c>
      <c r="K3849" s="543" t="s">
        <v>2478</v>
      </c>
      <c r="L3849" s="543" t="s">
        <v>2478</v>
      </c>
      <c r="M3849" s="543" t="s">
        <v>2478</v>
      </c>
      <c r="N3849" s="543" t="s">
        <v>2478</v>
      </c>
      <c r="O3849" s="543" t="s">
        <v>2478</v>
      </c>
      <c r="P3849" s="543" t="s">
        <v>2478</v>
      </c>
      <c r="Q3849" s="543" t="s">
        <v>2478</v>
      </c>
      <c r="R3849" s="543" t="s">
        <v>2478</v>
      </c>
      <c r="S3849" s="543" t="s">
        <v>2478</v>
      </c>
    </row>
    <row r="3850" spans="1:19">
      <c r="A3850" s="540" t="s">
        <v>10370</v>
      </c>
      <c r="B3850" s="541"/>
      <c r="C3850" s="541"/>
      <c r="D3850" s="542">
        <v>30043</v>
      </c>
      <c r="E3850" s="542">
        <v>30043</v>
      </c>
      <c r="F3850" s="542" t="s">
        <v>11455</v>
      </c>
      <c r="G3850" s="540" t="s">
        <v>11456</v>
      </c>
      <c r="H3850" s="542" t="s">
        <v>3468</v>
      </c>
      <c r="I3850" s="541" t="s">
        <v>2478</v>
      </c>
      <c r="J3850" s="540" t="s">
        <v>2478</v>
      </c>
      <c r="K3850" s="540" t="s">
        <v>2478</v>
      </c>
      <c r="L3850" s="540" t="s">
        <v>2478</v>
      </c>
      <c r="M3850" s="540" t="s">
        <v>2478</v>
      </c>
      <c r="N3850" s="540" t="s">
        <v>2478</v>
      </c>
      <c r="O3850" s="540" t="s">
        <v>2478</v>
      </c>
      <c r="P3850" s="540" t="s">
        <v>2478</v>
      </c>
      <c r="Q3850" s="540" t="s">
        <v>2478</v>
      </c>
      <c r="R3850" s="540" t="s">
        <v>2478</v>
      </c>
      <c r="S3850" s="540" t="s">
        <v>2478</v>
      </c>
    </row>
    <row r="3851" spans="1:19">
      <c r="A3851" s="543" t="s">
        <v>10370</v>
      </c>
      <c r="B3851" s="544"/>
      <c r="C3851" s="544"/>
      <c r="D3851" s="545">
        <v>30044</v>
      </c>
      <c r="E3851" s="545">
        <v>30044</v>
      </c>
      <c r="F3851" s="545" t="s">
        <v>11457</v>
      </c>
      <c r="G3851" s="543" t="s">
        <v>11458</v>
      </c>
      <c r="H3851" s="545" t="s">
        <v>3468</v>
      </c>
      <c r="I3851" s="545" t="s">
        <v>2469</v>
      </c>
      <c r="J3851" s="543" t="s">
        <v>2478</v>
      </c>
      <c r="K3851" s="543" t="s">
        <v>2478</v>
      </c>
      <c r="L3851" s="543" t="s">
        <v>2478</v>
      </c>
      <c r="M3851" s="543" t="s">
        <v>2478</v>
      </c>
      <c r="N3851" s="543" t="s">
        <v>2478</v>
      </c>
      <c r="O3851" s="543" t="s">
        <v>2478</v>
      </c>
      <c r="P3851" s="543" t="s">
        <v>2478</v>
      </c>
      <c r="Q3851" s="543" t="s">
        <v>2478</v>
      </c>
      <c r="R3851" s="543" t="s">
        <v>2478</v>
      </c>
      <c r="S3851" s="543" t="s">
        <v>2478</v>
      </c>
    </row>
    <row r="3852" spans="1:19">
      <c r="A3852" s="540" t="s">
        <v>10370</v>
      </c>
      <c r="B3852" s="541"/>
      <c r="C3852" s="541"/>
      <c r="D3852" s="542">
        <v>30044</v>
      </c>
      <c r="E3852" s="542">
        <v>30044</v>
      </c>
      <c r="F3852" s="542" t="s">
        <v>11459</v>
      </c>
      <c r="G3852" s="540" t="s">
        <v>11460</v>
      </c>
      <c r="H3852" s="542" t="s">
        <v>2469</v>
      </c>
      <c r="I3852" s="542" t="s">
        <v>2469</v>
      </c>
      <c r="J3852" s="540" t="s">
        <v>2478</v>
      </c>
      <c r="K3852" s="540" t="s">
        <v>2478</v>
      </c>
      <c r="L3852" s="540" t="s">
        <v>2478</v>
      </c>
      <c r="M3852" s="540" t="s">
        <v>2478</v>
      </c>
      <c r="N3852" s="540" t="s">
        <v>2478</v>
      </c>
      <c r="O3852" s="540" t="s">
        <v>2478</v>
      </c>
      <c r="P3852" s="540" t="s">
        <v>2478</v>
      </c>
      <c r="Q3852" s="540" t="s">
        <v>2478</v>
      </c>
      <c r="R3852" s="540" t="s">
        <v>2478</v>
      </c>
      <c r="S3852" s="540" t="s">
        <v>2478</v>
      </c>
    </row>
    <row r="3853" spans="1:19">
      <c r="A3853" s="543" t="s">
        <v>10370</v>
      </c>
      <c r="B3853" s="544"/>
      <c r="C3853" s="544"/>
      <c r="D3853" s="545">
        <v>30044</v>
      </c>
      <c r="E3853" s="545">
        <v>30044</v>
      </c>
      <c r="F3853" s="545" t="s">
        <v>11461</v>
      </c>
      <c r="G3853" s="543" t="s">
        <v>11462</v>
      </c>
      <c r="H3853" s="545" t="s">
        <v>3468</v>
      </c>
      <c r="I3853" s="545" t="s">
        <v>2469</v>
      </c>
      <c r="J3853" s="543" t="s">
        <v>2478</v>
      </c>
      <c r="K3853" s="543" t="s">
        <v>2478</v>
      </c>
      <c r="L3853" s="543" t="s">
        <v>2478</v>
      </c>
      <c r="M3853" s="543" t="s">
        <v>2478</v>
      </c>
      <c r="N3853" s="543" t="s">
        <v>2478</v>
      </c>
      <c r="O3853" s="543" t="s">
        <v>2478</v>
      </c>
      <c r="P3853" s="543" t="s">
        <v>2478</v>
      </c>
      <c r="Q3853" s="543" t="s">
        <v>2478</v>
      </c>
      <c r="R3853" s="543" t="s">
        <v>2478</v>
      </c>
      <c r="S3853" s="543" t="s">
        <v>2478</v>
      </c>
    </row>
    <row r="3854" spans="1:19">
      <c r="A3854" s="540" t="s">
        <v>10370</v>
      </c>
      <c r="B3854" s="541"/>
      <c r="C3854" s="541"/>
      <c r="D3854" s="542">
        <v>30044</v>
      </c>
      <c r="E3854" s="542">
        <v>30044</v>
      </c>
      <c r="F3854" s="542" t="s">
        <v>11463</v>
      </c>
      <c r="G3854" s="540" t="s">
        <v>11464</v>
      </c>
      <c r="H3854" s="542" t="s">
        <v>3468</v>
      </c>
      <c r="I3854" s="542" t="s">
        <v>2469</v>
      </c>
      <c r="J3854" s="540" t="s">
        <v>2478</v>
      </c>
      <c r="K3854" s="540" t="s">
        <v>2478</v>
      </c>
      <c r="L3854" s="540" t="s">
        <v>2478</v>
      </c>
      <c r="M3854" s="540" t="s">
        <v>2478</v>
      </c>
      <c r="N3854" s="540" t="s">
        <v>2478</v>
      </c>
      <c r="O3854" s="540" t="s">
        <v>2478</v>
      </c>
      <c r="P3854" s="540" t="s">
        <v>2478</v>
      </c>
      <c r="Q3854" s="540" t="s">
        <v>2478</v>
      </c>
      <c r="R3854" s="540" t="s">
        <v>2478</v>
      </c>
      <c r="S3854" s="540" t="s">
        <v>2478</v>
      </c>
    </row>
    <row r="3855" spans="1:19">
      <c r="A3855" s="543" t="s">
        <v>10370</v>
      </c>
      <c r="B3855" s="544"/>
      <c r="C3855" s="544"/>
      <c r="D3855" s="545">
        <v>30044</v>
      </c>
      <c r="E3855" s="545">
        <v>30044</v>
      </c>
      <c r="F3855" s="545" t="s">
        <v>11465</v>
      </c>
      <c r="G3855" s="543" t="s">
        <v>11466</v>
      </c>
      <c r="H3855" s="545" t="s">
        <v>3468</v>
      </c>
      <c r="I3855" s="545" t="s">
        <v>2469</v>
      </c>
      <c r="J3855" s="543" t="s">
        <v>2478</v>
      </c>
      <c r="K3855" s="543" t="s">
        <v>2478</v>
      </c>
      <c r="L3855" s="543" t="s">
        <v>2478</v>
      </c>
      <c r="M3855" s="543" t="s">
        <v>2478</v>
      </c>
      <c r="N3855" s="543" t="s">
        <v>2478</v>
      </c>
      <c r="O3855" s="543" t="s">
        <v>2478</v>
      </c>
      <c r="P3855" s="543" t="s">
        <v>2478</v>
      </c>
      <c r="Q3855" s="543" t="s">
        <v>2478</v>
      </c>
      <c r="R3855" s="543" t="s">
        <v>2478</v>
      </c>
      <c r="S3855" s="543" t="s">
        <v>2478</v>
      </c>
    </row>
    <row r="3856" spans="1:19">
      <c r="A3856" s="540" t="s">
        <v>10370</v>
      </c>
      <c r="B3856" s="541"/>
      <c r="C3856" s="541"/>
      <c r="D3856" s="542">
        <v>30044</v>
      </c>
      <c r="E3856" s="542">
        <v>30044</v>
      </c>
      <c r="F3856" s="542" t="s">
        <v>11467</v>
      </c>
      <c r="G3856" s="540" t="s">
        <v>11468</v>
      </c>
      <c r="H3856" s="542" t="s">
        <v>2469</v>
      </c>
      <c r="I3856" s="542" t="s">
        <v>2469</v>
      </c>
      <c r="J3856" s="540" t="s">
        <v>2478</v>
      </c>
      <c r="K3856" s="540" t="s">
        <v>2478</v>
      </c>
      <c r="L3856" s="540" t="s">
        <v>2478</v>
      </c>
      <c r="M3856" s="540" t="s">
        <v>2478</v>
      </c>
      <c r="N3856" s="540" t="s">
        <v>2478</v>
      </c>
      <c r="O3856" s="540" t="s">
        <v>2478</v>
      </c>
      <c r="P3856" s="540" t="s">
        <v>2478</v>
      </c>
      <c r="Q3856" s="540" t="s">
        <v>2478</v>
      </c>
      <c r="R3856" s="540" t="s">
        <v>2478</v>
      </c>
      <c r="S3856" s="540" t="s">
        <v>2478</v>
      </c>
    </row>
    <row r="3857" spans="1:19">
      <c r="A3857" s="543" t="s">
        <v>10370</v>
      </c>
      <c r="B3857" s="544"/>
      <c r="C3857" s="544"/>
      <c r="D3857" s="545">
        <v>30045</v>
      </c>
      <c r="E3857" s="545">
        <v>30045</v>
      </c>
      <c r="F3857" s="545" t="s">
        <v>11469</v>
      </c>
      <c r="G3857" s="543" t="s">
        <v>11470</v>
      </c>
      <c r="H3857" s="545" t="s">
        <v>3468</v>
      </c>
      <c r="I3857" s="544" t="s">
        <v>2478</v>
      </c>
      <c r="J3857" s="543" t="s">
        <v>2478</v>
      </c>
      <c r="K3857" s="543" t="s">
        <v>2478</v>
      </c>
      <c r="L3857" s="543" t="s">
        <v>2478</v>
      </c>
      <c r="M3857" s="543" t="s">
        <v>2478</v>
      </c>
      <c r="N3857" s="543" t="s">
        <v>2478</v>
      </c>
      <c r="O3857" s="543" t="s">
        <v>2478</v>
      </c>
      <c r="P3857" s="543" t="s">
        <v>2478</v>
      </c>
      <c r="Q3857" s="543" t="s">
        <v>2478</v>
      </c>
      <c r="R3857" s="543" t="s">
        <v>2478</v>
      </c>
      <c r="S3857" s="543" t="s">
        <v>2478</v>
      </c>
    </row>
    <row r="3858" spans="1:19">
      <c r="A3858" s="540" t="s">
        <v>10370</v>
      </c>
      <c r="B3858" s="541"/>
      <c r="C3858" s="541"/>
      <c r="D3858" s="542">
        <v>30045</v>
      </c>
      <c r="E3858" s="542">
        <v>30045</v>
      </c>
      <c r="F3858" s="542" t="s">
        <v>11471</v>
      </c>
      <c r="G3858" s="540" t="s">
        <v>11472</v>
      </c>
      <c r="H3858" s="542" t="s">
        <v>3468</v>
      </c>
      <c r="I3858" s="541" t="s">
        <v>2478</v>
      </c>
      <c r="J3858" s="540" t="s">
        <v>2478</v>
      </c>
      <c r="K3858" s="540" t="s">
        <v>2478</v>
      </c>
      <c r="L3858" s="540" t="s">
        <v>2478</v>
      </c>
      <c r="M3858" s="540" t="s">
        <v>2478</v>
      </c>
      <c r="N3858" s="540" t="s">
        <v>2478</v>
      </c>
      <c r="O3858" s="540" t="s">
        <v>2478</v>
      </c>
      <c r="P3858" s="540" t="s">
        <v>2478</v>
      </c>
      <c r="Q3858" s="540" t="s">
        <v>2478</v>
      </c>
      <c r="R3858" s="540" t="s">
        <v>2478</v>
      </c>
      <c r="S3858" s="540" t="s">
        <v>2478</v>
      </c>
    </row>
    <row r="3859" spans="1:19">
      <c r="A3859" s="543" t="s">
        <v>10370</v>
      </c>
      <c r="B3859" s="544"/>
      <c r="C3859" s="544"/>
      <c r="D3859" s="545">
        <v>30045</v>
      </c>
      <c r="E3859" s="545">
        <v>30045</v>
      </c>
      <c r="F3859" s="545" t="s">
        <v>11473</v>
      </c>
      <c r="G3859" s="543" t="s">
        <v>11474</v>
      </c>
      <c r="H3859" s="545" t="s">
        <v>3468</v>
      </c>
      <c r="I3859" s="544" t="s">
        <v>2478</v>
      </c>
      <c r="J3859" s="543" t="s">
        <v>2478</v>
      </c>
      <c r="K3859" s="543" t="s">
        <v>2478</v>
      </c>
      <c r="L3859" s="543" t="s">
        <v>2478</v>
      </c>
      <c r="M3859" s="543" t="s">
        <v>2478</v>
      </c>
      <c r="N3859" s="543" t="s">
        <v>2478</v>
      </c>
      <c r="O3859" s="543" t="s">
        <v>2478</v>
      </c>
      <c r="P3859" s="543" t="s">
        <v>2478</v>
      </c>
      <c r="Q3859" s="543" t="s">
        <v>2478</v>
      </c>
      <c r="R3859" s="543" t="s">
        <v>2478</v>
      </c>
      <c r="S3859" s="543" t="s">
        <v>2478</v>
      </c>
    </row>
    <row r="3860" spans="1:19">
      <c r="A3860" s="540" t="s">
        <v>10370</v>
      </c>
      <c r="B3860" s="541"/>
      <c r="C3860" s="541"/>
      <c r="D3860" s="542">
        <v>30045</v>
      </c>
      <c r="E3860" s="542">
        <v>30045</v>
      </c>
      <c r="F3860" s="542" t="s">
        <v>11475</v>
      </c>
      <c r="G3860" s="540" t="s">
        <v>11476</v>
      </c>
      <c r="H3860" s="542" t="s">
        <v>3468</v>
      </c>
      <c r="I3860" s="541" t="s">
        <v>2478</v>
      </c>
      <c r="J3860" s="540" t="s">
        <v>2478</v>
      </c>
      <c r="K3860" s="540" t="s">
        <v>2478</v>
      </c>
      <c r="L3860" s="540" t="s">
        <v>2478</v>
      </c>
      <c r="M3860" s="540" t="s">
        <v>2478</v>
      </c>
      <c r="N3860" s="540" t="s">
        <v>2478</v>
      </c>
      <c r="O3860" s="540" t="s">
        <v>2478</v>
      </c>
      <c r="P3860" s="540" t="s">
        <v>2478</v>
      </c>
      <c r="Q3860" s="540" t="s">
        <v>2478</v>
      </c>
      <c r="R3860" s="540" t="s">
        <v>2478</v>
      </c>
      <c r="S3860" s="540" t="s">
        <v>2478</v>
      </c>
    </row>
    <row r="3861" spans="1:19">
      <c r="A3861" s="543" t="s">
        <v>10370</v>
      </c>
      <c r="B3861" s="544"/>
      <c r="C3861" s="544"/>
      <c r="D3861" s="545">
        <v>30045</v>
      </c>
      <c r="E3861" s="545">
        <v>30045</v>
      </c>
      <c r="F3861" s="545" t="s">
        <v>11477</v>
      </c>
      <c r="G3861" s="543" t="s">
        <v>11478</v>
      </c>
      <c r="H3861" s="545" t="s">
        <v>3468</v>
      </c>
      <c r="I3861" s="544" t="s">
        <v>2478</v>
      </c>
      <c r="J3861" s="543" t="s">
        <v>2478</v>
      </c>
      <c r="K3861" s="543" t="s">
        <v>2478</v>
      </c>
      <c r="L3861" s="543" t="s">
        <v>2478</v>
      </c>
      <c r="M3861" s="543" t="s">
        <v>2478</v>
      </c>
      <c r="N3861" s="543" t="s">
        <v>2478</v>
      </c>
      <c r="O3861" s="543" t="s">
        <v>2478</v>
      </c>
      <c r="P3861" s="543" t="s">
        <v>2478</v>
      </c>
      <c r="Q3861" s="543" t="s">
        <v>2478</v>
      </c>
      <c r="R3861" s="543" t="s">
        <v>2478</v>
      </c>
      <c r="S3861" s="543" t="s">
        <v>2478</v>
      </c>
    </row>
    <row r="3862" spans="1:19">
      <c r="A3862" s="540" t="s">
        <v>10370</v>
      </c>
      <c r="B3862" s="541"/>
      <c r="C3862" s="541"/>
      <c r="D3862" s="542">
        <v>30045</v>
      </c>
      <c r="E3862" s="542">
        <v>30045</v>
      </c>
      <c r="F3862" s="542" t="s">
        <v>11479</v>
      </c>
      <c r="G3862" s="540" t="s">
        <v>11480</v>
      </c>
      <c r="H3862" s="542" t="s">
        <v>3468</v>
      </c>
      <c r="I3862" s="541" t="s">
        <v>2478</v>
      </c>
      <c r="J3862" s="540" t="s">
        <v>2478</v>
      </c>
      <c r="K3862" s="540" t="s">
        <v>2478</v>
      </c>
      <c r="L3862" s="540" t="s">
        <v>2478</v>
      </c>
      <c r="M3862" s="540" t="s">
        <v>2478</v>
      </c>
      <c r="N3862" s="540" t="s">
        <v>2478</v>
      </c>
      <c r="O3862" s="540" t="s">
        <v>2478</v>
      </c>
      <c r="P3862" s="540" t="s">
        <v>2478</v>
      </c>
      <c r="Q3862" s="540" t="s">
        <v>2478</v>
      </c>
      <c r="R3862" s="540" t="s">
        <v>2478</v>
      </c>
      <c r="S3862" s="540" t="s">
        <v>2478</v>
      </c>
    </row>
    <row r="3863" spans="1:19">
      <c r="A3863" s="543" t="s">
        <v>10370</v>
      </c>
      <c r="B3863" s="544"/>
      <c r="C3863" s="544"/>
      <c r="D3863" s="545">
        <v>30046</v>
      </c>
      <c r="E3863" s="545">
        <v>30046</v>
      </c>
      <c r="F3863" s="545" t="s">
        <v>11481</v>
      </c>
      <c r="G3863" s="543" t="s">
        <v>11482</v>
      </c>
      <c r="H3863" s="545" t="s">
        <v>2469</v>
      </c>
      <c r="I3863" s="544" t="s">
        <v>2478</v>
      </c>
      <c r="J3863" s="543" t="s">
        <v>2478</v>
      </c>
      <c r="K3863" s="543" t="s">
        <v>2478</v>
      </c>
      <c r="L3863" s="543" t="s">
        <v>2478</v>
      </c>
      <c r="M3863" s="543" t="s">
        <v>2478</v>
      </c>
      <c r="N3863" s="543" t="s">
        <v>2478</v>
      </c>
      <c r="O3863" s="543" t="s">
        <v>2478</v>
      </c>
      <c r="P3863" s="543" t="s">
        <v>2478</v>
      </c>
      <c r="Q3863" s="543" t="s">
        <v>2478</v>
      </c>
      <c r="R3863" s="543" t="s">
        <v>2478</v>
      </c>
      <c r="S3863" s="543" t="s">
        <v>2478</v>
      </c>
    </row>
    <row r="3864" spans="1:19">
      <c r="A3864" s="540" t="s">
        <v>10370</v>
      </c>
      <c r="B3864" s="541"/>
      <c r="C3864" s="541"/>
      <c r="D3864" s="542">
        <v>30046</v>
      </c>
      <c r="E3864" s="542">
        <v>30046</v>
      </c>
      <c r="F3864" s="542" t="s">
        <v>11483</v>
      </c>
      <c r="G3864" s="540" t="s">
        <v>11484</v>
      </c>
      <c r="H3864" s="542" t="s">
        <v>2469</v>
      </c>
      <c r="I3864" s="541" t="s">
        <v>2478</v>
      </c>
      <c r="J3864" s="540" t="s">
        <v>2478</v>
      </c>
      <c r="K3864" s="540" t="s">
        <v>2478</v>
      </c>
      <c r="L3864" s="540" t="s">
        <v>2478</v>
      </c>
      <c r="M3864" s="540" t="s">
        <v>2478</v>
      </c>
      <c r="N3864" s="540" t="s">
        <v>2478</v>
      </c>
      <c r="O3864" s="540" t="s">
        <v>2478</v>
      </c>
      <c r="P3864" s="540" t="s">
        <v>2478</v>
      </c>
      <c r="Q3864" s="540" t="s">
        <v>2478</v>
      </c>
      <c r="R3864" s="540" t="s">
        <v>2478</v>
      </c>
      <c r="S3864" s="540" t="s">
        <v>2478</v>
      </c>
    </row>
    <row r="3865" spans="1:19">
      <c r="A3865" s="543" t="s">
        <v>10370</v>
      </c>
      <c r="B3865" s="544"/>
      <c r="C3865" s="544"/>
      <c r="D3865" s="545">
        <v>30046</v>
      </c>
      <c r="E3865" s="545">
        <v>30046</v>
      </c>
      <c r="F3865" s="545" t="s">
        <v>11485</v>
      </c>
      <c r="G3865" s="543" t="s">
        <v>11486</v>
      </c>
      <c r="H3865" s="545" t="s">
        <v>3468</v>
      </c>
      <c r="I3865" s="544" t="s">
        <v>2478</v>
      </c>
      <c r="J3865" s="543" t="s">
        <v>2478</v>
      </c>
      <c r="K3865" s="543" t="s">
        <v>2478</v>
      </c>
      <c r="L3865" s="543" t="s">
        <v>2478</v>
      </c>
      <c r="M3865" s="543" t="s">
        <v>2478</v>
      </c>
      <c r="N3865" s="543" t="s">
        <v>2478</v>
      </c>
      <c r="O3865" s="543" t="s">
        <v>2478</v>
      </c>
      <c r="P3865" s="543" t="s">
        <v>2478</v>
      </c>
      <c r="Q3865" s="543" t="s">
        <v>2478</v>
      </c>
      <c r="R3865" s="543" t="s">
        <v>2478</v>
      </c>
      <c r="S3865" s="543" t="s">
        <v>2478</v>
      </c>
    </row>
    <row r="3866" spans="1:19">
      <c r="A3866" s="540" t="s">
        <v>10370</v>
      </c>
      <c r="B3866" s="541"/>
      <c r="C3866" s="541"/>
      <c r="D3866" s="542">
        <v>30046</v>
      </c>
      <c r="E3866" s="542">
        <v>30046</v>
      </c>
      <c r="F3866" s="542" t="s">
        <v>11487</v>
      </c>
      <c r="G3866" s="540" t="s">
        <v>11488</v>
      </c>
      <c r="H3866" s="542" t="s">
        <v>3468</v>
      </c>
      <c r="I3866" s="541" t="s">
        <v>2478</v>
      </c>
      <c r="J3866" s="540" t="s">
        <v>2478</v>
      </c>
      <c r="K3866" s="540" t="s">
        <v>2478</v>
      </c>
      <c r="L3866" s="540" t="s">
        <v>2478</v>
      </c>
      <c r="M3866" s="540" t="s">
        <v>2478</v>
      </c>
      <c r="N3866" s="540" t="s">
        <v>2478</v>
      </c>
      <c r="O3866" s="540" t="s">
        <v>2478</v>
      </c>
      <c r="P3866" s="540" t="s">
        <v>2478</v>
      </c>
      <c r="Q3866" s="540" t="s">
        <v>2478</v>
      </c>
      <c r="R3866" s="540" t="s">
        <v>2478</v>
      </c>
      <c r="S3866" s="540" t="s">
        <v>2478</v>
      </c>
    </row>
    <row r="3867" spans="1:19">
      <c r="A3867" s="543" t="s">
        <v>10370</v>
      </c>
      <c r="B3867" s="544"/>
      <c r="C3867" s="544"/>
      <c r="D3867" s="545">
        <v>30046</v>
      </c>
      <c r="E3867" s="545">
        <v>30046</v>
      </c>
      <c r="F3867" s="545" t="s">
        <v>11489</v>
      </c>
      <c r="G3867" s="543" t="s">
        <v>11490</v>
      </c>
      <c r="H3867" s="545" t="s">
        <v>2469</v>
      </c>
      <c r="I3867" s="544" t="s">
        <v>2478</v>
      </c>
      <c r="J3867" s="543" t="s">
        <v>2478</v>
      </c>
      <c r="K3867" s="543" t="s">
        <v>2478</v>
      </c>
      <c r="L3867" s="543" t="s">
        <v>2478</v>
      </c>
      <c r="M3867" s="543" t="s">
        <v>2478</v>
      </c>
      <c r="N3867" s="543" t="s">
        <v>2478</v>
      </c>
      <c r="O3867" s="543" t="s">
        <v>2478</v>
      </c>
      <c r="P3867" s="543" t="s">
        <v>2478</v>
      </c>
      <c r="Q3867" s="543" t="s">
        <v>2478</v>
      </c>
      <c r="R3867" s="543" t="s">
        <v>2478</v>
      </c>
      <c r="S3867" s="543" t="s">
        <v>2478</v>
      </c>
    </row>
    <row r="3868" spans="1:19">
      <c r="A3868" s="540" t="s">
        <v>10370</v>
      </c>
      <c r="B3868" s="541"/>
      <c r="C3868" s="541"/>
      <c r="D3868" s="542">
        <v>30046</v>
      </c>
      <c r="E3868" s="542">
        <v>30046</v>
      </c>
      <c r="F3868" s="542" t="s">
        <v>11491</v>
      </c>
      <c r="G3868" s="540" t="s">
        <v>11492</v>
      </c>
      <c r="H3868" s="542" t="s">
        <v>3468</v>
      </c>
      <c r="I3868" s="541" t="s">
        <v>2478</v>
      </c>
      <c r="J3868" s="540" t="s">
        <v>2478</v>
      </c>
      <c r="K3868" s="540" t="s">
        <v>2478</v>
      </c>
      <c r="L3868" s="540" t="s">
        <v>2478</v>
      </c>
      <c r="M3868" s="540" t="s">
        <v>2478</v>
      </c>
      <c r="N3868" s="540" t="s">
        <v>2478</v>
      </c>
      <c r="O3868" s="540" t="s">
        <v>2478</v>
      </c>
      <c r="P3868" s="540" t="s">
        <v>2478</v>
      </c>
      <c r="Q3868" s="540" t="s">
        <v>2478</v>
      </c>
      <c r="R3868" s="540" t="s">
        <v>2478</v>
      </c>
      <c r="S3868" s="540" t="s">
        <v>2478</v>
      </c>
    </row>
    <row r="3869" spans="1:19">
      <c r="A3869" s="543" t="s">
        <v>10370</v>
      </c>
      <c r="B3869" s="544"/>
      <c r="C3869" s="544"/>
      <c r="D3869" s="545">
        <v>30047</v>
      </c>
      <c r="E3869" s="545">
        <v>30047</v>
      </c>
      <c r="F3869" s="545" t="s">
        <v>11493</v>
      </c>
      <c r="G3869" s="543" t="s">
        <v>11494</v>
      </c>
      <c r="H3869" s="545" t="s">
        <v>3468</v>
      </c>
      <c r="I3869" s="545" t="s">
        <v>2469</v>
      </c>
      <c r="J3869" s="543" t="s">
        <v>2478</v>
      </c>
      <c r="K3869" s="543" t="s">
        <v>2478</v>
      </c>
      <c r="L3869" s="543" t="s">
        <v>2478</v>
      </c>
      <c r="M3869" s="543" t="s">
        <v>2478</v>
      </c>
      <c r="N3869" s="543" t="s">
        <v>2478</v>
      </c>
      <c r="O3869" s="543" t="s">
        <v>2478</v>
      </c>
      <c r="P3869" s="543" t="s">
        <v>2478</v>
      </c>
      <c r="Q3869" s="543" t="s">
        <v>2478</v>
      </c>
      <c r="R3869" s="543" t="s">
        <v>2478</v>
      </c>
      <c r="S3869" s="543" t="s">
        <v>2478</v>
      </c>
    </row>
    <row r="3870" spans="1:19">
      <c r="A3870" s="540" t="s">
        <v>10370</v>
      </c>
      <c r="B3870" s="541"/>
      <c r="C3870" s="541"/>
      <c r="D3870" s="542">
        <v>30047</v>
      </c>
      <c r="E3870" s="542">
        <v>30047</v>
      </c>
      <c r="F3870" s="542" t="s">
        <v>11495</v>
      </c>
      <c r="G3870" s="540" t="s">
        <v>11496</v>
      </c>
      <c r="H3870" s="542" t="s">
        <v>3468</v>
      </c>
      <c r="I3870" s="542" t="s">
        <v>2469</v>
      </c>
      <c r="J3870" s="540" t="s">
        <v>2478</v>
      </c>
      <c r="K3870" s="540" t="s">
        <v>2478</v>
      </c>
      <c r="L3870" s="540" t="s">
        <v>2478</v>
      </c>
      <c r="M3870" s="540" t="s">
        <v>2478</v>
      </c>
      <c r="N3870" s="540" t="s">
        <v>2478</v>
      </c>
      <c r="O3870" s="540" t="s">
        <v>2478</v>
      </c>
      <c r="P3870" s="540" t="s">
        <v>2478</v>
      </c>
      <c r="Q3870" s="540" t="s">
        <v>2478</v>
      </c>
      <c r="R3870" s="540" t="s">
        <v>2478</v>
      </c>
      <c r="S3870" s="540" t="s">
        <v>2478</v>
      </c>
    </row>
    <row r="3871" spans="1:19">
      <c r="A3871" s="543" t="s">
        <v>10370</v>
      </c>
      <c r="B3871" s="544"/>
      <c r="C3871" s="544"/>
      <c r="D3871" s="545">
        <v>30047</v>
      </c>
      <c r="E3871" s="545">
        <v>30047</v>
      </c>
      <c r="F3871" s="545" t="s">
        <v>11497</v>
      </c>
      <c r="G3871" s="543" t="s">
        <v>11498</v>
      </c>
      <c r="H3871" s="545" t="s">
        <v>2469</v>
      </c>
      <c r="I3871" s="545" t="s">
        <v>2469</v>
      </c>
      <c r="J3871" s="543" t="s">
        <v>2478</v>
      </c>
      <c r="K3871" s="543" t="s">
        <v>2478</v>
      </c>
      <c r="L3871" s="543" t="s">
        <v>2478</v>
      </c>
      <c r="M3871" s="543" t="s">
        <v>2478</v>
      </c>
      <c r="N3871" s="543" t="s">
        <v>2478</v>
      </c>
      <c r="O3871" s="543" t="s">
        <v>2478</v>
      </c>
      <c r="P3871" s="543" t="s">
        <v>2478</v>
      </c>
      <c r="Q3871" s="543" t="s">
        <v>2478</v>
      </c>
      <c r="R3871" s="543" t="s">
        <v>2478</v>
      </c>
      <c r="S3871" s="543" t="s">
        <v>2478</v>
      </c>
    </row>
    <row r="3872" spans="1:19">
      <c r="A3872" s="540" t="s">
        <v>10370</v>
      </c>
      <c r="B3872" s="541"/>
      <c r="C3872" s="541"/>
      <c r="D3872" s="542">
        <v>30047</v>
      </c>
      <c r="E3872" s="542">
        <v>30047</v>
      </c>
      <c r="F3872" s="542" t="s">
        <v>11499</v>
      </c>
      <c r="G3872" s="540" t="s">
        <v>11500</v>
      </c>
      <c r="H3872" s="542" t="s">
        <v>3468</v>
      </c>
      <c r="I3872" s="542" t="s">
        <v>2469</v>
      </c>
      <c r="J3872" s="540" t="s">
        <v>2478</v>
      </c>
      <c r="K3872" s="540" t="s">
        <v>2478</v>
      </c>
      <c r="L3872" s="540" t="s">
        <v>2478</v>
      </c>
      <c r="M3872" s="540" t="s">
        <v>2478</v>
      </c>
      <c r="N3872" s="540" t="s">
        <v>2478</v>
      </c>
      <c r="O3872" s="540" t="s">
        <v>2478</v>
      </c>
      <c r="P3872" s="540" t="s">
        <v>2478</v>
      </c>
      <c r="Q3872" s="540" t="s">
        <v>2478</v>
      </c>
      <c r="R3872" s="540" t="s">
        <v>2478</v>
      </c>
      <c r="S3872" s="540" t="s">
        <v>2478</v>
      </c>
    </row>
    <row r="3873" spans="1:19">
      <c r="A3873" s="543" t="s">
        <v>10370</v>
      </c>
      <c r="B3873" s="544"/>
      <c r="C3873" s="544"/>
      <c r="D3873" s="545">
        <v>30047</v>
      </c>
      <c r="E3873" s="545">
        <v>30047</v>
      </c>
      <c r="F3873" s="545" t="s">
        <v>11501</v>
      </c>
      <c r="G3873" s="543" t="s">
        <v>11502</v>
      </c>
      <c r="H3873" s="545" t="s">
        <v>3468</v>
      </c>
      <c r="I3873" s="545" t="s">
        <v>2469</v>
      </c>
      <c r="J3873" s="543" t="s">
        <v>2478</v>
      </c>
      <c r="K3873" s="543" t="s">
        <v>2478</v>
      </c>
      <c r="L3873" s="543" t="s">
        <v>2478</v>
      </c>
      <c r="M3873" s="543" t="s">
        <v>2478</v>
      </c>
      <c r="N3873" s="543" t="s">
        <v>2478</v>
      </c>
      <c r="O3873" s="543" t="s">
        <v>2478</v>
      </c>
      <c r="P3873" s="543" t="s">
        <v>2478</v>
      </c>
      <c r="Q3873" s="543" t="s">
        <v>2478</v>
      </c>
      <c r="R3873" s="543" t="s">
        <v>2478</v>
      </c>
      <c r="S3873" s="543" t="s">
        <v>2478</v>
      </c>
    </row>
    <row r="3874" spans="1:19">
      <c r="A3874" s="540" t="s">
        <v>10370</v>
      </c>
      <c r="B3874" s="541"/>
      <c r="C3874" s="541"/>
      <c r="D3874" s="542">
        <v>30047</v>
      </c>
      <c r="E3874" s="542">
        <v>30047</v>
      </c>
      <c r="F3874" s="542" t="s">
        <v>11503</v>
      </c>
      <c r="G3874" s="540" t="s">
        <v>11504</v>
      </c>
      <c r="H3874" s="542" t="s">
        <v>2469</v>
      </c>
      <c r="I3874" s="542" t="s">
        <v>2469</v>
      </c>
      <c r="J3874" s="540" t="s">
        <v>2478</v>
      </c>
      <c r="K3874" s="540" t="s">
        <v>2478</v>
      </c>
      <c r="L3874" s="540" t="s">
        <v>2478</v>
      </c>
      <c r="M3874" s="540" t="s">
        <v>2478</v>
      </c>
      <c r="N3874" s="540" t="s">
        <v>2478</v>
      </c>
      <c r="O3874" s="540" t="s">
        <v>2478</v>
      </c>
      <c r="P3874" s="540" t="s">
        <v>2478</v>
      </c>
      <c r="Q3874" s="540" t="s">
        <v>2478</v>
      </c>
      <c r="R3874" s="540" t="s">
        <v>2478</v>
      </c>
      <c r="S3874" s="540" t="s">
        <v>2478</v>
      </c>
    </row>
    <row r="3875" spans="1:19">
      <c r="A3875" s="543" t="s">
        <v>10370</v>
      </c>
      <c r="B3875" s="544"/>
      <c r="C3875" s="544"/>
      <c r="D3875" s="545">
        <v>30048</v>
      </c>
      <c r="E3875" s="545">
        <v>30048</v>
      </c>
      <c r="F3875" s="545" t="s">
        <v>11505</v>
      </c>
      <c r="G3875" s="543" t="s">
        <v>11506</v>
      </c>
      <c r="H3875" s="545" t="s">
        <v>2469</v>
      </c>
      <c r="I3875" s="545" t="s">
        <v>2469</v>
      </c>
      <c r="J3875" s="543" t="s">
        <v>2478</v>
      </c>
      <c r="K3875" s="543" t="s">
        <v>2478</v>
      </c>
      <c r="L3875" s="543" t="s">
        <v>2478</v>
      </c>
      <c r="M3875" s="543" t="s">
        <v>2478</v>
      </c>
      <c r="N3875" s="543" t="s">
        <v>2478</v>
      </c>
      <c r="O3875" s="543" t="s">
        <v>2478</v>
      </c>
      <c r="P3875" s="543" t="s">
        <v>2478</v>
      </c>
      <c r="Q3875" s="543" t="s">
        <v>2478</v>
      </c>
      <c r="R3875" s="543" t="s">
        <v>2478</v>
      </c>
      <c r="S3875" s="543" t="s">
        <v>2478</v>
      </c>
    </row>
    <row r="3876" spans="1:19">
      <c r="A3876" s="540" t="s">
        <v>10370</v>
      </c>
      <c r="B3876" s="541"/>
      <c r="C3876" s="541"/>
      <c r="D3876" s="542">
        <v>30048</v>
      </c>
      <c r="E3876" s="542">
        <v>30048</v>
      </c>
      <c r="F3876" s="542" t="s">
        <v>11507</v>
      </c>
      <c r="G3876" s="540" t="s">
        <v>11508</v>
      </c>
      <c r="H3876" s="542" t="s">
        <v>2469</v>
      </c>
      <c r="I3876" s="542" t="s">
        <v>2469</v>
      </c>
      <c r="J3876" s="540" t="s">
        <v>2478</v>
      </c>
      <c r="K3876" s="540" t="s">
        <v>2478</v>
      </c>
      <c r="L3876" s="540" t="s">
        <v>2478</v>
      </c>
      <c r="M3876" s="540" t="s">
        <v>2478</v>
      </c>
      <c r="N3876" s="540" t="s">
        <v>2478</v>
      </c>
      <c r="O3876" s="540" t="s">
        <v>2478</v>
      </c>
      <c r="P3876" s="540" t="s">
        <v>2478</v>
      </c>
      <c r="Q3876" s="540" t="s">
        <v>2478</v>
      </c>
      <c r="R3876" s="540" t="s">
        <v>2478</v>
      </c>
      <c r="S3876" s="540" t="s">
        <v>2478</v>
      </c>
    </row>
    <row r="3877" spans="1:19">
      <c r="A3877" s="543" t="s">
        <v>10370</v>
      </c>
      <c r="B3877" s="544"/>
      <c r="C3877" s="544"/>
      <c r="D3877" s="545">
        <v>30048</v>
      </c>
      <c r="E3877" s="545">
        <v>30048</v>
      </c>
      <c r="F3877" s="545" t="s">
        <v>11509</v>
      </c>
      <c r="G3877" s="543" t="s">
        <v>11510</v>
      </c>
      <c r="H3877" s="545" t="s">
        <v>2469</v>
      </c>
      <c r="I3877" s="545" t="s">
        <v>2469</v>
      </c>
      <c r="J3877" s="543" t="s">
        <v>2478</v>
      </c>
      <c r="K3877" s="543" t="s">
        <v>2478</v>
      </c>
      <c r="L3877" s="543" t="s">
        <v>2478</v>
      </c>
      <c r="M3877" s="543" t="s">
        <v>2478</v>
      </c>
      <c r="N3877" s="543" t="s">
        <v>2478</v>
      </c>
      <c r="O3877" s="543" t="s">
        <v>2478</v>
      </c>
      <c r="P3877" s="543" t="s">
        <v>2478</v>
      </c>
      <c r="Q3877" s="543" t="s">
        <v>2478</v>
      </c>
      <c r="R3877" s="543" t="s">
        <v>2478</v>
      </c>
      <c r="S3877" s="543" t="s">
        <v>2478</v>
      </c>
    </row>
    <row r="3878" spans="1:19">
      <c r="A3878" s="540" t="s">
        <v>10370</v>
      </c>
      <c r="B3878" s="541"/>
      <c r="C3878" s="541"/>
      <c r="D3878" s="542">
        <v>30048</v>
      </c>
      <c r="E3878" s="542">
        <v>30048</v>
      </c>
      <c r="F3878" s="542" t="s">
        <v>11511</v>
      </c>
      <c r="G3878" s="540" t="s">
        <v>11512</v>
      </c>
      <c r="H3878" s="542" t="s">
        <v>3468</v>
      </c>
      <c r="I3878" s="542" t="s">
        <v>2469</v>
      </c>
      <c r="J3878" s="540" t="s">
        <v>2478</v>
      </c>
      <c r="K3878" s="540" t="s">
        <v>2478</v>
      </c>
      <c r="L3878" s="540" t="s">
        <v>2478</v>
      </c>
      <c r="M3878" s="540" t="s">
        <v>2478</v>
      </c>
      <c r="N3878" s="540" t="s">
        <v>2478</v>
      </c>
      <c r="O3878" s="540" t="s">
        <v>2478</v>
      </c>
      <c r="P3878" s="540" t="s">
        <v>2478</v>
      </c>
      <c r="Q3878" s="540" t="s">
        <v>2478</v>
      </c>
      <c r="R3878" s="540" t="s">
        <v>2478</v>
      </c>
      <c r="S3878" s="540" t="s">
        <v>2478</v>
      </c>
    </row>
    <row r="3879" spans="1:19">
      <c r="A3879" s="543" t="s">
        <v>10370</v>
      </c>
      <c r="B3879" s="544"/>
      <c r="C3879" s="544"/>
      <c r="D3879" s="545">
        <v>30048</v>
      </c>
      <c r="E3879" s="545">
        <v>30048</v>
      </c>
      <c r="F3879" s="545" t="s">
        <v>11513</v>
      </c>
      <c r="G3879" s="543" t="s">
        <v>11514</v>
      </c>
      <c r="H3879" s="545" t="s">
        <v>3468</v>
      </c>
      <c r="I3879" s="545" t="s">
        <v>2469</v>
      </c>
      <c r="J3879" s="543" t="s">
        <v>2478</v>
      </c>
      <c r="K3879" s="543" t="s">
        <v>2478</v>
      </c>
      <c r="L3879" s="543" t="s">
        <v>2478</v>
      </c>
      <c r="M3879" s="543" t="s">
        <v>2478</v>
      </c>
      <c r="N3879" s="543" t="s">
        <v>2478</v>
      </c>
      <c r="O3879" s="543" t="s">
        <v>2478</v>
      </c>
      <c r="P3879" s="543" t="s">
        <v>2478</v>
      </c>
      <c r="Q3879" s="543" t="s">
        <v>2478</v>
      </c>
      <c r="R3879" s="543" t="s">
        <v>2478</v>
      </c>
      <c r="S3879" s="543" t="s">
        <v>2478</v>
      </c>
    </row>
    <row r="3880" spans="1:19">
      <c r="A3880" s="540" t="s">
        <v>10370</v>
      </c>
      <c r="B3880" s="541"/>
      <c r="C3880" s="541"/>
      <c r="D3880" s="542">
        <v>30048</v>
      </c>
      <c r="E3880" s="542">
        <v>30048</v>
      </c>
      <c r="F3880" s="542" t="s">
        <v>11515</v>
      </c>
      <c r="G3880" s="540" t="s">
        <v>11516</v>
      </c>
      <c r="H3880" s="542" t="s">
        <v>3468</v>
      </c>
      <c r="I3880" s="542" t="s">
        <v>2469</v>
      </c>
      <c r="J3880" s="540" t="s">
        <v>2478</v>
      </c>
      <c r="K3880" s="540" t="s">
        <v>2478</v>
      </c>
      <c r="L3880" s="540" t="s">
        <v>2478</v>
      </c>
      <c r="M3880" s="540" t="s">
        <v>2478</v>
      </c>
      <c r="N3880" s="540" t="s">
        <v>2478</v>
      </c>
      <c r="O3880" s="540" t="s">
        <v>2478</v>
      </c>
      <c r="P3880" s="540" t="s">
        <v>2478</v>
      </c>
      <c r="Q3880" s="540" t="s">
        <v>2478</v>
      </c>
      <c r="R3880" s="540" t="s">
        <v>2478</v>
      </c>
      <c r="S3880" s="540" t="s">
        <v>2478</v>
      </c>
    </row>
    <row r="3881" spans="1:19">
      <c r="A3881" s="543" t="s">
        <v>10370</v>
      </c>
      <c r="B3881" s="544"/>
      <c r="C3881" s="544"/>
      <c r="D3881" s="545">
        <v>30049</v>
      </c>
      <c r="E3881" s="545">
        <v>30049</v>
      </c>
      <c r="F3881" s="545" t="s">
        <v>11517</v>
      </c>
      <c r="G3881" s="543" t="s">
        <v>11518</v>
      </c>
      <c r="H3881" s="545" t="s">
        <v>3468</v>
      </c>
      <c r="I3881" s="544" t="s">
        <v>2478</v>
      </c>
      <c r="J3881" s="543" t="s">
        <v>2478</v>
      </c>
      <c r="K3881" s="543" t="s">
        <v>2478</v>
      </c>
      <c r="L3881" s="543" t="s">
        <v>2478</v>
      </c>
      <c r="M3881" s="543" t="s">
        <v>2478</v>
      </c>
      <c r="N3881" s="543" t="s">
        <v>2478</v>
      </c>
      <c r="O3881" s="543" t="s">
        <v>2478</v>
      </c>
      <c r="P3881" s="543" t="s">
        <v>2478</v>
      </c>
      <c r="Q3881" s="543" t="s">
        <v>2478</v>
      </c>
      <c r="R3881" s="543" t="s">
        <v>2478</v>
      </c>
      <c r="S3881" s="543" t="s">
        <v>2478</v>
      </c>
    </row>
    <row r="3882" spans="1:19">
      <c r="A3882" s="540" t="s">
        <v>10370</v>
      </c>
      <c r="B3882" s="541"/>
      <c r="C3882" s="541"/>
      <c r="D3882" s="542">
        <v>30049</v>
      </c>
      <c r="E3882" s="542">
        <v>30049</v>
      </c>
      <c r="F3882" s="542" t="s">
        <v>11519</v>
      </c>
      <c r="G3882" s="540" t="s">
        <v>11520</v>
      </c>
      <c r="H3882" s="542" t="s">
        <v>3468</v>
      </c>
      <c r="I3882" s="541" t="s">
        <v>2478</v>
      </c>
      <c r="J3882" s="540" t="s">
        <v>2478</v>
      </c>
      <c r="K3882" s="540" t="s">
        <v>2478</v>
      </c>
      <c r="L3882" s="540" t="s">
        <v>2478</v>
      </c>
      <c r="M3882" s="540" t="s">
        <v>2478</v>
      </c>
      <c r="N3882" s="540" t="s">
        <v>2478</v>
      </c>
      <c r="O3882" s="540" t="s">
        <v>2478</v>
      </c>
      <c r="P3882" s="540" t="s">
        <v>2478</v>
      </c>
      <c r="Q3882" s="540" t="s">
        <v>2478</v>
      </c>
      <c r="R3882" s="540" t="s">
        <v>2478</v>
      </c>
      <c r="S3882" s="540" t="s">
        <v>2478</v>
      </c>
    </row>
    <row r="3883" spans="1:19">
      <c r="A3883" s="543" t="s">
        <v>10370</v>
      </c>
      <c r="B3883" s="544"/>
      <c r="C3883" s="544"/>
      <c r="D3883" s="545">
        <v>30049</v>
      </c>
      <c r="E3883" s="545">
        <v>30049</v>
      </c>
      <c r="F3883" s="545" t="s">
        <v>11521</v>
      </c>
      <c r="G3883" s="543" t="s">
        <v>11522</v>
      </c>
      <c r="H3883" s="545" t="s">
        <v>3468</v>
      </c>
      <c r="I3883" s="544" t="s">
        <v>2478</v>
      </c>
      <c r="J3883" s="543" t="s">
        <v>2478</v>
      </c>
      <c r="K3883" s="543" t="s">
        <v>2478</v>
      </c>
      <c r="L3883" s="543" t="s">
        <v>2478</v>
      </c>
      <c r="M3883" s="543" t="s">
        <v>2478</v>
      </c>
      <c r="N3883" s="543" t="s">
        <v>2478</v>
      </c>
      <c r="O3883" s="543" t="s">
        <v>2478</v>
      </c>
      <c r="P3883" s="543" t="s">
        <v>2478</v>
      </c>
      <c r="Q3883" s="543" t="s">
        <v>2478</v>
      </c>
      <c r="R3883" s="543" t="s">
        <v>2478</v>
      </c>
      <c r="S3883" s="543" t="s">
        <v>2478</v>
      </c>
    </row>
    <row r="3884" spans="1:19">
      <c r="A3884" s="540" t="s">
        <v>10370</v>
      </c>
      <c r="B3884" s="541"/>
      <c r="C3884" s="541"/>
      <c r="D3884" s="542">
        <v>30049</v>
      </c>
      <c r="E3884" s="542">
        <v>30049</v>
      </c>
      <c r="F3884" s="542" t="s">
        <v>11523</v>
      </c>
      <c r="G3884" s="540" t="s">
        <v>11524</v>
      </c>
      <c r="H3884" s="542" t="s">
        <v>3468</v>
      </c>
      <c r="I3884" s="541" t="s">
        <v>2478</v>
      </c>
      <c r="J3884" s="540" t="s">
        <v>2478</v>
      </c>
      <c r="K3884" s="540" t="s">
        <v>2478</v>
      </c>
      <c r="L3884" s="540" t="s">
        <v>2478</v>
      </c>
      <c r="M3884" s="540" t="s">
        <v>2478</v>
      </c>
      <c r="N3884" s="540" t="s">
        <v>2478</v>
      </c>
      <c r="O3884" s="540" t="s">
        <v>2478</v>
      </c>
      <c r="P3884" s="540" t="s">
        <v>2478</v>
      </c>
      <c r="Q3884" s="540" t="s">
        <v>2478</v>
      </c>
      <c r="R3884" s="540" t="s">
        <v>2478</v>
      </c>
      <c r="S3884" s="540" t="s">
        <v>2478</v>
      </c>
    </row>
    <row r="3885" spans="1:19">
      <c r="A3885" s="543" t="s">
        <v>10370</v>
      </c>
      <c r="B3885" s="544"/>
      <c r="C3885" s="544"/>
      <c r="D3885" s="545">
        <v>30049</v>
      </c>
      <c r="E3885" s="545">
        <v>30049</v>
      </c>
      <c r="F3885" s="545" t="s">
        <v>11525</v>
      </c>
      <c r="G3885" s="543" t="s">
        <v>11526</v>
      </c>
      <c r="H3885" s="545" t="s">
        <v>3468</v>
      </c>
      <c r="I3885" s="544" t="s">
        <v>2478</v>
      </c>
      <c r="J3885" s="543" t="s">
        <v>2478</v>
      </c>
      <c r="K3885" s="543" t="s">
        <v>2478</v>
      </c>
      <c r="L3885" s="543" t="s">
        <v>2478</v>
      </c>
      <c r="M3885" s="543" t="s">
        <v>2478</v>
      </c>
      <c r="N3885" s="543" t="s">
        <v>2478</v>
      </c>
      <c r="O3885" s="543" t="s">
        <v>2478</v>
      </c>
      <c r="P3885" s="543" t="s">
        <v>2478</v>
      </c>
      <c r="Q3885" s="543" t="s">
        <v>2478</v>
      </c>
      <c r="R3885" s="543" t="s">
        <v>2478</v>
      </c>
      <c r="S3885" s="543" t="s">
        <v>2478</v>
      </c>
    </row>
    <row r="3886" spans="1:19">
      <c r="A3886" s="540" t="s">
        <v>10370</v>
      </c>
      <c r="B3886" s="541"/>
      <c r="C3886" s="541"/>
      <c r="D3886" s="542">
        <v>30050</v>
      </c>
      <c r="E3886" s="542">
        <v>30050</v>
      </c>
      <c r="F3886" s="542" t="s">
        <v>11527</v>
      </c>
      <c r="G3886" s="540" t="s">
        <v>11528</v>
      </c>
      <c r="H3886" s="542" t="s">
        <v>2469</v>
      </c>
      <c r="I3886" s="541" t="s">
        <v>2478</v>
      </c>
      <c r="J3886" s="540" t="s">
        <v>2478</v>
      </c>
      <c r="K3886" s="540" t="s">
        <v>2478</v>
      </c>
      <c r="L3886" s="540" t="s">
        <v>2478</v>
      </c>
      <c r="M3886" s="540" t="s">
        <v>2478</v>
      </c>
      <c r="N3886" s="540" t="s">
        <v>2478</v>
      </c>
      <c r="O3886" s="540" t="s">
        <v>2478</v>
      </c>
      <c r="P3886" s="540" t="s">
        <v>2478</v>
      </c>
      <c r="Q3886" s="540" t="s">
        <v>2478</v>
      </c>
      <c r="R3886" s="540" t="s">
        <v>2478</v>
      </c>
      <c r="S3886" s="540" t="s">
        <v>2478</v>
      </c>
    </row>
    <row r="3887" spans="1:19">
      <c r="A3887" s="543" t="s">
        <v>10370</v>
      </c>
      <c r="B3887" s="544"/>
      <c r="C3887" s="544"/>
      <c r="D3887" s="545">
        <v>30050</v>
      </c>
      <c r="E3887" s="545">
        <v>30050</v>
      </c>
      <c r="F3887" s="545" t="s">
        <v>11529</v>
      </c>
      <c r="G3887" s="543" t="s">
        <v>11530</v>
      </c>
      <c r="H3887" s="545" t="s">
        <v>3468</v>
      </c>
      <c r="I3887" s="544" t="s">
        <v>2478</v>
      </c>
      <c r="J3887" s="543" t="s">
        <v>2478</v>
      </c>
      <c r="K3887" s="543" t="s">
        <v>2478</v>
      </c>
      <c r="L3887" s="543" t="s">
        <v>2478</v>
      </c>
      <c r="M3887" s="543" t="s">
        <v>2478</v>
      </c>
      <c r="N3887" s="543" t="s">
        <v>2478</v>
      </c>
      <c r="O3887" s="543" t="s">
        <v>2478</v>
      </c>
      <c r="P3887" s="543" t="s">
        <v>2478</v>
      </c>
      <c r="Q3887" s="543" t="s">
        <v>2478</v>
      </c>
      <c r="R3887" s="543" t="s">
        <v>2478</v>
      </c>
      <c r="S3887" s="543" t="s">
        <v>2478</v>
      </c>
    </row>
    <row r="3888" spans="1:19">
      <c r="A3888" s="540" t="s">
        <v>10370</v>
      </c>
      <c r="B3888" s="541"/>
      <c r="C3888" s="541"/>
      <c r="D3888" s="542">
        <v>30050</v>
      </c>
      <c r="E3888" s="542">
        <v>30050</v>
      </c>
      <c r="F3888" s="542" t="s">
        <v>11531</v>
      </c>
      <c r="G3888" s="540" t="s">
        <v>11532</v>
      </c>
      <c r="H3888" s="542" t="s">
        <v>3468</v>
      </c>
      <c r="I3888" s="541" t="s">
        <v>2478</v>
      </c>
      <c r="J3888" s="540" t="s">
        <v>2478</v>
      </c>
      <c r="K3888" s="540" t="s">
        <v>2478</v>
      </c>
      <c r="L3888" s="540" t="s">
        <v>2478</v>
      </c>
      <c r="M3888" s="540" t="s">
        <v>2478</v>
      </c>
      <c r="N3888" s="540" t="s">
        <v>2478</v>
      </c>
      <c r="O3888" s="540" t="s">
        <v>2478</v>
      </c>
      <c r="P3888" s="540" t="s">
        <v>2478</v>
      </c>
      <c r="Q3888" s="540" t="s">
        <v>2478</v>
      </c>
      <c r="R3888" s="540" t="s">
        <v>2478</v>
      </c>
      <c r="S3888" s="540" t="s">
        <v>2478</v>
      </c>
    </row>
    <row r="3889" spans="1:19">
      <c r="A3889" s="543" t="s">
        <v>10370</v>
      </c>
      <c r="B3889" s="544"/>
      <c r="C3889" s="544"/>
      <c r="D3889" s="545">
        <v>30050</v>
      </c>
      <c r="E3889" s="545">
        <v>30050</v>
      </c>
      <c r="F3889" s="545" t="s">
        <v>11533</v>
      </c>
      <c r="G3889" s="543" t="s">
        <v>11534</v>
      </c>
      <c r="H3889" s="545" t="s">
        <v>3468</v>
      </c>
      <c r="I3889" s="544" t="s">
        <v>2478</v>
      </c>
      <c r="J3889" s="543" t="s">
        <v>2478</v>
      </c>
      <c r="K3889" s="543" t="s">
        <v>2478</v>
      </c>
      <c r="L3889" s="543" t="s">
        <v>2478</v>
      </c>
      <c r="M3889" s="543" t="s">
        <v>2478</v>
      </c>
      <c r="N3889" s="543" t="s">
        <v>2478</v>
      </c>
      <c r="O3889" s="543" t="s">
        <v>2478</v>
      </c>
      <c r="P3889" s="543" t="s">
        <v>2478</v>
      </c>
      <c r="Q3889" s="543" t="s">
        <v>2478</v>
      </c>
      <c r="R3889" s="543" t="s">
        <v>2478</v>
      </c>
      <c r="S3889" s="543" t="s">
        <v>2478</v>
      </c>
    </row>
    <row r="3890" spans="1:19">
      <c r="A3890" s="540" t="s">
        <v>10370</v>
      </c>
      <c r="B3890" s="541"/>
      <c r="C3890" s="541"/>
      <c r="D3890" s="542">
        <v>30050</v>
      </c>
      <c r="E3890" s="542">
        <v>30050</v>
      </c>
      <c r="F3890" s="542" t="s">
        <v>11535</v>
      </c>
      <c r="G3890" s="540" t="s">
        <v>11536</v>
      </c>
      <c r="H3890" s="542" t="s">
        <v>3468</v>
      </c>
      <c r="I3890" s="541" t="s">
        <v>2478</v>
      </c>
      <c r="J3890" s="540" t="s">
        <v>2478</v>
      </c>
      <c r="K3890" s="540" t="s">
        <v>2478</v>
      </c>
      <c r="L3890" s="540" t="s">
        <v>2478</v>
      </c>
      <c r="M3890" s="540" t="s">
        <v>2478</v>
      </c>
      <c r="N3890" s="540" t="s">
        <v>2478</v>
      </c>
      <c r="O3890" s="540" t="s">
        <v>2478</v>
      </c>
      <c r="P3890" s="540" t="s">
        <v>2478</v>
      </c>
      <c r="Q3890" s="540" t="s">
        <v>2478</v>
      </c>
      <c r="R3890" s="540" t="s">
        <v>2478</v>
      </c>
      <c r="S3890" s="540" t="s">
        <v>2478</v>
      </c>
    </row>
    <row r="3891" spans="1:19">
      <c r="A3891" s="543" t="s">
        <v>10370</v>
      </c>
      <c r="B3891" s="544"/>
      <c r="C3891" s="544"/>
      <c r="D3891" s="545">
        <v>30050</v>
      </c>
      <c r="E3891" s="545">
        <v>30050</v>
      </c>
      <c r="F3891" s="545" t="s">
        <v>11537</v>
      </c>
      <c r="G3891" s="543" t="s">
        <v>11538</v>
      </c>
      <c r="H3891" s="545" t="s">
        <v>3468</v>
      </c>
      <c r="I3891" s="544" t="s">
        <v>2478</v>
      </c>
      <c r="J3891" s="543" t="s">
        <v>2478</v>
      </c>
      <c r="K3891" s="543" t="s">
        <v>2478</v>
      </c>
      <c r="L3891" s="543" t="s">
        <v>2478</v>
      </c>
      <c r="M3891" s="543" t="s">
        <v>2478</v>
      </c>
      <c r="N3891" s="543" t="s">
        <v>2478</v>
      </c>
      <c r="O3891" s="543" t="s">
        <v>2478</v>
      </c>
      <c r="P3891" s="543" t="s">
        <v>2478</v>
      </c>
      <c r="Q3891" s="543" t="s">
        <v>2478</v>
      </c>
      <c r="R3891" s="543" t="s">
        <v>2478</v>
      </c>
      <c r="S3891" s="543" t="s">
        <v>2478</v>
      </c>
    </row>
    <row r="3892" spans="1:19">
      <c r="A3892" s="540" t="s">
        <v>10370</v>
      </c>
      <c r="B3892" s="541"/>
      <c r="C3892" s="541"/>
      <c r="D3892" s="542">
        <v>30051</v>
      </c>
      <c r="E3892" s="542">
        <v>30051</v>
      </c>
      <c r="F3892" s="542" t="s">
        <v>11539</v>
      </c>
      <c r="G3892" s="540" t="s">
        <v>11540</v>
      </c>
      <c r="H3892" s="542" t="s">
        <v>3468</v>
      </c>
      <c r="I3892" s="541" t="s">
        <v>2478</v>
      </c>
      <c r="J3892" s="540" t="s">
        <v>2478</v>
      </c>
      <c r="K3892" s="540" t="s">
        <v>2478</v>
      </c>
      <c r="L3892" s="540" t="s">
        <v>2478</v>
      </c>
      <c r="M3892" s="540" t="s">
        <v>2478</v>
      </c>
      <c r="N3892" s="540" t="s">
        <v>2478</v>
      </c>
      <c r="O3892" s="540" t="s">
        <v>2478</v>
      </c>
      <c r="P3892" s="540" t="s">
        <v>2478</v>
      </c>
      <c r="Q3892" s="540" t="s">
        <v>2478</v>
      </c>
      <c r="R3892" s="540" t="s">
        <v>2478</v>
      </c>
      <c r="S3892" s="540" t="s">
        <v>2478</v>
      </c>
    </row>
    <row r="3893" spans="1:19">
      <c r="A3893" s="543" t="s">
        <v>10370</v>
      </c>
      <c r="B3893" s="544"/>
      <c r="C3893" s="544"/>
      <c r="D3893" s="545">
        <v>30051</v>
      </c>
      <c r="E3893" s="545">
        <v>30051</v>
      </c>
      <c r="F3893" s="545" t="s">
        <v>11541</v>
      </c>
      <c r="G3893" s="543" t="s">
        <v>11542</v>
      </c>
      <c r="H3893" s="545" t="s">
        <v>3468</v>
      </c>
      <c r="I3893" s="544" t="s">
        <v>2478</v>
      </c>
      <c r="J3893" s="543" t="s">
        <v>2478</v>
      </c>
      <c r="K3893" s="543" t="s">
        <v>2478</v>
      </c>
      <c r="L3893" s="543" t="s">
        <v>2478</v>
      </c>
      <c r="M3893" s="543" t="s">
        <v>2478</v>
      </c>
      <c r="N3893" s="543" t="s">
        <v>2478</v>
      </c>
      <c r="O3893" s="543" t="s">
        <v>2478</v>
      </c>
      <c r="P3893" s="543" t="s">
        <v>2478</v>
      </c>
      <c r="Q3893" s="543" t="s">
        <v>2478</v>
      </c>
      <c r="R3893" s="543" t="s">
        <v>2478</v>
      </c>
      <c r="S3893" s="543" t="s">
        <v>2478</v>
      </c>
    </row>
    <row r="3894" spans="1:19">
      <c r="A3894" s="540" t="s">
        <v>10370</v>
      </c>
      <c r="B3894" s="541"/>
      <c r="C3894" s="541"/>
      <c r="D3894" s="542">
        <v>30051</v>
      </c>
      <c r="E3894" s="542">
        <v>30051</v>
      </c>
      <c r="F3894" s="542" t="s">
        <v>11543</v>
      </c>
      <c r="G3894" s="540" t="s">
        <v>11544</v>
      </c>
      <c r="H3894" s="542" t="s">
        <v>3468</v>
      </c>
      <c r="I3894" s="541" t="s">
        <v>2478</v>
      </c>
      <c r="J3894" s="540" t="s">
        <v>2478</v>
      </c>
      <c r="K3894" s="540" t="s">
        <v>2478</v>
      </c>
      <c r="L3894" s="540" t="s">
        <v>2478</v>
      </c>
      <c r="M3894" s="540" t="s">
        <v>2478</v>
      </c>
      <c r="N3894" s="540" t="s">
        <v>2478</v>
      </c>
      <c r="O3894" s="540" t="s">
        <v>2478</v>
      </c>
      <c r="P3894" s="540" t="s">
        <v>2478</v>
      </c>
      <c r="Q3894" s="540" t="s">
        <v>2478</v>
      </c>
      <c r="R3894" s="540" t="s">
        <v>2478</v>
      </c>
      <c r="S3894" s="540" t="s">
        <v>2478</v>
      </c>
    </row>
    <row r="3895" spans="1:19">
      <c r="A3895" s="543" t="s">
        <v>10370</v>
      </c>
      <c r="B3895" s="544"/>
      <c r="C3895" s="544"/>
      <c r="D3895" s="545">
        <v>30051</v>
      </c>
      <c r="E3895" s="545">
        <v>30051</v>
      </c>
      <c r="F3895" s="545" t="s">
        <v>11545</v>
      </c>
      <c r="G3895" s="543" t="s">
        <v>11546</v>
      </c>
      <c r="H3895" s="545" t="s">
        <v>3468</v>
      </c>
      <c r="I3895" s="544" t="s">
        <v>2478</v>
      </c>
      <c r="J3895" s="543" t="s">
        <v>2478</v>
      </c>
      <c r="K3895" s="543" t="s">
        <v>2478</v>
      </c>
      <c r="L3895" s="543" t="s">
        <v>2478</v>
      </c>
      <c r="M3895" s="543" t="s">
        <v>2478</v>
      </c>
      <c r="N3895" s="543" t="s">
        <v>2478</v>
      </c>
      <c r="O3895" s="543" t="s">
        <v>2478</v>
      </c>
      <c r="P3895" s="543" t="s">
        <v>2478</v>
      </c>
      <c r="Q3895" s="543" t="s">
        <v>2478</v>
      </c>
      <c r="R3895" s="543" t="s">
        <v>2478</v>
      </c>
      <c r="S3895" s="543" t="s">
        <v>2478</v>
      </c>
    </row>
    <row r="3896" spans="1:19">
      <c r="A3896" s="540" t="s">
        <v>10370</v>
      </c>
      <c r="B3896" s="541"/>
      <c r="C3896" s="541"/>
      <c r="D3896" s="542">
        <v>30051</v>
      </c>
      <c r="E3896" s="542">
        <v>30051</v>
      </c>
      <c r="F3896" s="542" t="s">
        <v>11547</v>
      </c>
      <c r="G3896" s="540" t="s">
        <v>11548</v>
      </c>
      <c r="H3896" s="542" t="s">
        <v>3468</v>
      </c>
      <c r="I3896" s="541" t="s">
        <v>2478</v>
      </c>
      <c r="J3896" s="540" t="s">
        <v>2478</v>
      </c>
      <c r="K3896" s="540" t="s">
        <v>2478</v>
      </c>
      <c r="L3896" s="540" t="s">
        <v>2478</v>
      </c>
      <c r="M3896" s="540" t="s">
        <v>2478</v>
      </c>
      <c r="N3896" s="540" t="s">
        <v>2478</v>
      </c>
      <c r="O3896" s="540" t="s">
        <v>2478</v>
      </c>
      <c r="P3896" s="540" t="s">
        <v>2478</v>
      </c>
      <c r="Q3896" s="540" t="s">
        <v>2478</v>
      </c>
      <c r="R3896" s="540" t="s">
        <v>2478</v>
      </c>
      <c r="S3896" s="540" t="s">
        <v>2478</v>
      </c>
    </row>
    <row r="3897" spans="1:19">
      <c r="A3897" s="543" t="s">
        <v>10370</v>
      </c>
      <c r="B3897" s="544"/>
      <c r="C3897" s="544"/>
      <c r="D3897" s="545">
        <v>30051</v>
      </c>
      <c r="E3897" s="545">
        <v>30051</v>
      </c>
      <c r="F3897" s="545" t="s">
        <v>11549</v>
      </c>
      <c r="G3897" s="543" t="s">
        <v>11550</v>
      </c>
      <c r="H3897" s="545" t="s">
        <v>3468</v>
      </c>
      <c r="I3897" s="544" t="s">
        <v>2478</v>
      </c>
      <c r="J3897" s="543" t="s">
        <v>2478</v>
      </c>
      <c r="K3897" s="543" t="s">
        <v>2478</v>
      </c>
      <c r="L3897" s="543" t="s">
        <v>2478</v>
      </c>
      <c r="M3897" s="543" t="s">
        <v>2478</v>
      </c>
      <c r="N3897" s="543" t="s">
        <v>2478</v>
      </c>
      <c r="O3897" s="543" t="s">
        <v>2478</v>
      </c>
      <c r="P3897" s="543" t="s">
        <v>2478</v>
      </c>
      <c r="Q3897" s="543" t="s">
        <v>2478</v>
      </c>
      <c r="R3897" s="543" t="s">
        <v>2478</v>
      </c>
      <c r="S3897" s="543" t="s">
        <v>2478</v>
      </c>
    </row>
    <row r="3898" spans="1:19">
      <c r="A3898" s="540" t="s">
        <v>10370</v>
      </c>
      <c r="B3898" s="541"/>
      <c r="C3898" s="541"/>
      <c r="D3898" s="542">
        <v>30052</v>
      </c>
      <c r="E3898" s="542">
        <v>30052</v>
      </c>
      <c r="F3898" s="542" t="s">
        <v>11551</v>
      </c>
      <c r="G3898" s="540" t="s">
        <v>11552</v>
      </c>
      <c r="H3898" s="542" t="s">
        <v>3468</v>
      </c>
      <c r="I3898" s="541" t="s">
        <v>2478</v>
      </c>
      <c r="J3898" s="540" t="s">
        <v>2478</v>
      </c>
      <c r="K3898" s="540" t="s">
        <v>2478</v>
      </c>
      <c r="L3898" s="540" t="s">
        <v>2478</v>
      </c>
      <c r="M3898" s="540" t="s">
        <v>2478</v>
      </c>
      <c r="N3898" s="540" t="s">
        <v>2478</v>
      </c>
      <c r="O3898" s="540" t="s">
        <v>2478</v>
      </c>
      <c r="P3898" s="540" t="s">
        <v>2478</v>
      </c>
      <c r="Q3898" s="540" t="s">
        <v>2478</v>
      </c>
      <c r="R3898" s="540" t="s">
        <v>2478</v>
      </c>
      <c r="S3898" s="540" t="s">
        <v>2478</v>
      </c>
    </row>
    <row r="3899" spans="1:19">
      <c r="A3899" s="543" t="s">
        <v>10370</v>
      </c>
      <c r="B3899" s="544"/>
      <c r="C3899" s="544"/>
      <c r="D3899" s="545">
        <v>30052</v>
      </c>
      <c r="E3899" s="545">
        <v>30052</v>
      </c>
      <c r="F3899" s="545" t="s">
        <v>11553</v>
      </c>
      <c r="G3899" s="543" t="s">
        <v>11554</v>
      </c>
      <c r="H3899" s="545" t="s">
        <v>3468</v>
      </c>
      <c r="I3899" s="544" t="s">
        <v>2478</v>
      </c>
      <c r="J3899" s="543" t="s">
        <v>2478</v>
      </c>
      <c r="K3899" s="543" t="s">
        <v>2478</v>
      </c>
      <c r="L3899" s="543" t="s">
        <v>2478</v>
      </c>
      <c r="M3899" s="543" t="s">
        <v>2478</v>
      </c>
      <c r="N3899" s="543" t="s">
        <v>2478</v>
      </c>
      <c r="O3899" s="543" t="s">
        <v>2478</v>
      </c>
      <c r="P3899" s="543" t="s">
        <v>2478</v>
      </c>
      <c r="Q3899" s="543" t="s">
        <v>2478</v>
      </c>
      <c r="R3899" s="543" t="s">
        <v>2478</v>
      </c>
      <c r="S3899" s="543" t="s">
        <v>2478</v>
      </c>
    </row>
    <row r="3900" spans="1:19">
      <c r="A3900" s="540" t="s">
        <v>10370</v>
      </c>
      <c r="B3900" s="541"/>
      <c r="C3900" s="541"/>
      <c r="D3900" s="542">
        <v>30052</v>
      </c>
      <c r="E3900" s="542">
        <v>30052</v>
      </c>
      <c r="F3900" s="542" t="s">
        <v>11555</v>
      </c>
      <c r="G3900" s="540" t="s">
        <v>11556</v>
      </c>
      <c r="H3900" s="542" t="s">
        <v>3468</v>
      </c>
      <c r="I3900" s="541" t="s">
        <v>2478</v>
      </c>
      <c r="J3900" s="540" t="s">
        <v>2478</v>
      </c>
      <c r="K3900" s="540" t="s">
        <v>2478</v>
      </c>
      <c r="L3900" s="540" t="s">
        <v>2478</v>
      </c>
      <c r="M3900" s="540" t="s">
        <v>2478</v>
      </c>
      <c r="N3900" s="540" t="s">
        <v>2478</v>
      </c>
      <c r="O3900" s="540" t="s">
        <v>2478</v>
      </c>
      <c r="P3900" s="540" t="s">
        <v>2478</v>
      </c>
      <c r="Q3900" s="540" t="s">
        <v>2478</v>
      </c>
      <c r="R3900" s="540" t="s">
        <v>2478</v>
      </c>
      <c r="S3900" s="540" t="s">
        <v>2478</v>
      </c>
    </row>
    <row r="3901" spans="1:19">
      <c r="A3901" s="543" t="s">
        <v>10370</v>
      </c>
      <c r="B3901" s="544"/>
      <c r="C3901" s="544"/>
      <c r="D3901" s="545">
        <v>30052</v>
      </c>
      <c r="E3901" s="545">
        <v>30052</v>
      </c>
      <c r="F3901" s="545" t="s">
        <v>11557</v>
      </c>
      <c r="G3901" s="543" t="s">
        <v>11558</v>
      </c>
      <c r="H3901" s="545" t="s">
        <v>3468</v>
      </c>
      <c r="I3901" s="544" t="s">
        <v>2478</v>
      </c>
      <c r="J3901" s="543" t="s">
        <v>2478</v>
      </c>
      <c r="K3901" s="543" t="s">
        <v>2478</v>
      </c>
      <c r="L3901" s="543" t="s">
        <v>2478</v>
      </c>
      <c r="M3901" s="543" t="s">
        <v>2478</v>
      </c>
      <c r="N3901" s="543" t="s">
        <v>2478</v>
      </c>
      <c r="O3901" s="543" t="s">
        <v>2478</v>
      </c>
      <c r="P3901" s="543" t="s">
        <v>2478</v>
      </c>
      <c r="Q3901" s="543" t="s">
        <v>2478</v>
      </c>
      <c r="R3901" s="543" t="s">
        <v>2478</v>
      </c>
      <c r="S3901" s="543" t="s">
        <v>2478</v>
      </c>
    </row>
    <row r="3902" spans="1:19">
      <c r="A3902" s="540" t="s">
        <v>10370</v>
      </c>
      <c r="B3902" s="541"/>
      <c r="C3902" s="541"/>
      <c r="D3902" s="542">
        <v>30052</v>
      </c>
      <c r="E3902" s="542">
        <v>30052</v>
      </c>
      <c r="F3902" s="542" t="s">
        <v>11559</v>
      </c>
      <c r="G3902" s="540" t="s">
        <v>11560</v>
      </c>
      <c r="H3902" s="542" t="s">
        <v>3468</v>
      </c>
      <c r="I3902" s="541" t="s">
        <v>2478</v>
      </c>
      <c r="J3902" s="540" t="s">
        <v>2478</v>
      </c>
      <c r="K3902" s="540" t="s">
        <v>2478</v>
      </c>
      <c r="L3902" s="540" t="s">
        <v>2478</v>
      </c>
      <c r="M3902" s="540" t="s">
        <v>2478</v>
      </c>
      <c r="N3902" s="540" t="s">
        <v>2478</v>
      </c>
      <c r="O3902" s="540" t="s">
        <v>2478</v>
      </c>
      <c r="P3902" s="540" t="s">
        <v>2478</v>
      </c>
      <c r="Q3902" s="540" t="s">
        <v>2478</v>
      </c>
      <c r="R3902" s="540" t="s">
        <v>2478</v>
      </c>
      <c r="S3902" s="540" t="s">
        <v>2478</v>
      </c>
    </row>
    <row r="3903" spans="1:19">
      <c r="A3903" s="543" t="s">
        <v>10370</v>
      </c>
      <c r="B3903" s="544"/>
      <c r="C3903" s="544"/>
      <c r="D3903" s="545">
        <v>30052</v>
      </c>
      <c r="E3903" s="545">
        <v>30052</v>
      </c>
      <c r="F3903" s="545" t="s">
        <v>11561</v>
      </c>
      <c r="G3903" s="543" t="s">
        <v>11562</v>
      </c>
      <c r="H3903" s="545" t="s">
        <v>3468</v>
      </c>
      <c r="I3903" s="544" t="s">
        <v>2478</v>
      </c>
      <c r="J3903" s="543" t="s">
        <v>2478</v>
      </c>
      <c r="K3903" s="543" t="s">
        <v>2478</v>
      </c>
      <c r="L3903" s="543" t="s">
        <v>2478</v>
      </c>
      <c r="M3903" s="543" t="s">
        <v>2478</v>
      </c>
      <c r="N3903" s="543" t="s">
        <v>2478</v>
      </c>
      <c r="O3903" s="543" t="s">
        <v>2478</v>
      </c>
      <c r="P3903" s="543" t="s">
        <v>2478</v>
      </c>
      <c r="Q3903" s="543" t="s">
        <v>2478</v>
      </c>
      <c r="R3903" s="543" t="s">
        <v>2478</v>
      </c>
      <c r="S3903" s="543" t="s">
        <v>2478</v>
      </c>
    </row>
    <row r="3904" spans="1:19">
      <c r="A3904" s="540" t="s">
        <v>10370</v>
      </c>
      <c r="B3904" s="541"/>
      <c r="C3904" s="541"/>
      <c r="D3904" s="542">
        <v>30053</v>
      </c>
      <c r="E3904" s="542">
        <v>30053</v>
      </c>
      <c r="F3904" s="542" t="s">
        <v>11563</v>
      </c>
      <c r="G3904" s="540" t="s">
        <v>11564</v>
      </c>
      <c r="H3904" s="542" t="s">
        <v>3468</v>
      </c>
      <c r="I3904" s="541" t="s">
        <v>2478</v>
      </c>
      <c r="J3904" s="540" t="s">
        <v>2478</v>
      </c>
      <c r="K3904" s="540" t="s">
        <v>2478</v>
      </c>
      <c r="L3904" s="540" t="s">
        <v>2478</v>
      </c>
      <c r="M3904" s="540" t="s">
        <v>2478</v>
      </c>
      <c r="N3904" s="540" t="s">
        <v>2478</v>
      </c>
      <c r="O3904" s="540" t="s">
        <v>2478</v>
      </c>
      <c r="P3904" s="540" t="s">
        <v>2478</v>
      </c>
      <c r="Q3904" s="540" t="s">
        <v>2478</v>
      </c>
      <c r="R3904" s="540" t="s">
        <v>2478</v>
      </c>
      <c r="S3904" s="540" t="s">
        <v>2478</v>
      </c>
    </row>
    <row r="3905" spans="1:19">
      <c r="A3905" s="543" t="s">
        <v>10370</v>
      </c>
      <c r="B3905" s="544"/>
      <c r="C3905" s="544"/>
      <c r="D3905" s="545">
        <v>30053</v>
      </c>
      <c r="E3905" s="545">
        <v>30053</v>
      </c>
      <c r="F3905" s="545" t="s">
        <v>11565</v>
      </c>
      <c r="G3905" s="543" t="s">
        <v>11566</v>
      </c>
      <c r="H3905" s="545" t="s">
        <v>3468</v>
      </c>
      <c r="I3905" s="544" t="s">
        <v>2478</v>
      </c>
      <c r="J3905" s="543" t="s">
        <v>2478</v>
      </c>
      <c r="K3905" s="543" t="s">
        <v>2478</v>
      </c>
      <c r="L3905" s="543" t="s">
        <v>2478</v>
      </c>
      <c r="M3905" s="543" t="s">
        <v>2478</v>
      </c>
      <c r="N3905" s="543" t="s">
        <v>2478</v>
      </c>
      <c r="O3905" s="543" t="s">
        <v>2478</v>
      </c>
      <c r="P3905" s="543" t="s">
        <v>2478</v>
      </c>
      <c r="Q3905" s="543" t="s">
        <v>2478</v>
      </c>
      <c r="R3905" s="543" t="s">
        <v>2478</v>
      </c>
      <c r="S3905" s="543" t="s">
        <v>2478</v>
      </c>
    </row>
    <row r="3906" spans="1:19">
      <c r="A3906" s="540" t="s">
        <v>10370</v>
      </c>
      <c r="B3906" s="541"/>
      <c r="C3906" s="541"/>
      <c r="D3906" s="542">
        <v>30053</v>
      </c>
      <c r="E3906" s="542">
        <v>30053</v>
      </c>
      <c r="F3906" s="542" t="s">
        <v>11567</v>
      </c>
      <c r="G3906" s="540" t="s">
        <v>11568</v>
      </c>
      <c r="H3906" s="542" t="s">
        <v>3468</v>
      </c>
      <c r="I3906" s="541" t="s">
        <v>2478</v>
      </c>
      <c r="J3906" s="540" t="s">
        <v>2478</v>
      </c>
      <c r="K3906" s="540" t="s">
        <v>2478</v>
      </c>
      <c r="L3906" s="540" t="s">
        <v>2478</v>
      </c>
      <c r="M3906" s="540" t="s">
        <v>2478</v>
      </c>
      <c r="N3906" s="540" t="s">
        <v>2478</v>
      </c>
      <c r="O3906" s="540" t="s">
        <v>2478</v>
      </c>
      <c r="P3906" s="540" t="s">
        <v>2478</v>
      </c>
      <c r="Q3906" s="540" t="s">
        <v>2478</v>
      </c>
      <c r="R3906" s="540" t="s">
        <v>2478</v>
      </c>
      <c r="S3906" s="540" t="s">
        <v>2478</v>
      </c>
    </row>
    <row r="3907" spans="1:19">
      <c r="A3907" s="543" t="s">
        <v>10370</v>
      </c>
      <c r="B3907" s="544"/>
      <c r="C3907" s="544"/>
      <c r="D3907" s="545">
        <v>30053</v>
      </c>
      <c r="E3907" s="545">
        <v>30053</v>
      </c>
      <c r="F3907" s="545" t="s">
        <v>11569</v>
      </c>
      <c r="G3907" s="543" t="s">
        <v>11570</v>
      </c>
      <c r="H3907" s="545" t="s">
        <v>3468</v>
      </c>
      <c r="I3907" s="544" t="s">
        <v>2478</v>
      </c>
      <c r="J3907" s="543" t="s">
        <v>2478</v>
      </c>
      <c r="K3907" s="543" t="s">
        <v>2478</v>
      </c>
      <c r="L3907" s="543" t="s">
        <v>2478</v>
      </c>
      <c r="M3907" s="543" t="s">
        <v>2478</v>
      </c>
      <c r="N3907" s="543" t="s">
        <v>2478</v>
      </c>
      <c r="O3907" s="543" t="s">
        <v>2478</v>
      </c>
      <c r="P3907" s="543" t="s">
        <v>2478</v>
      </c>
      <c r="Q3907" s="543" t="s">
        <v>2478</v>
      </c>
      <c r="R3907" s="543" t="s">
        <v>2478</v>
      </c>
      <c r="S3907" s="543" t="s">
        <v>2478</v>
      </c>
    </row>
    <row r="3908" spans="1:19">
      <c r="A3908" s="540" t="s">
        <v>10370</v>
      </c>
      <c r="B3908" s="541"/>
      <c r="C3908" s="541"/>
      <c r="D3908" s="542">
        <v>30053</v>
      </c>
      <c r="E3908" s="542">
        <v>30053</v>
      </c>
      <c r="F3908" s="542" t="s">
        <v>11571</v>
      </c>
      <c r="G3908" s="540" t="s">
        <v>11572</v>
      </c>
      <c r="H3908" s="542" t="s">
        <v>3468</v>
      </c>
      <c r="I3908" s="541" t="s">
        <v>2478</v>
      </c>
      <c r="J3908" s="540" t="s">
        <v>2478</v>
      </c>
      <c r="K3908" s="540" t="s">
        <v>2478</v>
      </c>
      <c r="L3908" s="540" t="s">
        <v>2478</v>
      </c>
      <c r="M3908" s="540" t="s">
        <v>2478</v>
      </c>
      <c r="N3908" s="540" t="s">
        <v>2478</v>
      </c>
      <c r="O3908" s="540" t="s">
        <v>2478</v>
      </c>
      <c r="P3908" s="540" t="s">
        <v>2478</v>
      </c>
      <c r="Q3908" s="540" t="s">
        <v>2478</v>
      </c>
      <c r="R3908" s="540" t="s">
        <v>2478</v>
      </c>
      <c r="S3908" s="540" t="s">
        <v>2478</v>
      </c>
    </row>
    <row r="3909" spans="1:19">
      <c r="A3909" s="543" t="s">
        <v>10370</v>
      </c>
      <c r="B3909" s="544"/>
      <c r="C3909" s="544"/>
      <c r="D3909" s="545">
        <v>30053</v>
      </c>
      <c r="E3909" s="545">
        <v>30053</v>
      </c>
      <c r="F3909" s="545" t="s">
        <v>11573</v>
      </c>
      <c r="G3909" s="543" t="s">
        <v>11574</v>
      </c>
      <c r="H3909" s="545" t="s">
        <v>3468</v>
      </c>
      <c r="I3909" s="544" t="s">
        <v>2478</v>
      </c>
      <c r="J3909" s="543" t="s">
        <v>2478</v>
      </c>
      <c r="K3909" s="543" t="s">
        <v>2478</v>
      </c>
      <c r="L3909" s="543" t="s">
        <v>2478</v>
      </c>
      <c r="M3909" s="543" t="s">
        <v>2478</v>
      </c>
      <c r="N3909" s="543" t="s">
        <v>2478</v>
      </c>
      <c r="O3909" s="543" t="s">
        <v>2478</v>
      </c>
      <c r="P3909" s="543" t="s">
        <v>2478</v>
      </c>
      <c r="Q3909" s="543" t="s">
        <v>2478</v>
      </c>
      <c r="R3909" s="543" t="s">
        <v>2478</v>
      </c>
      <c r="S3909" s="543" t="s">
        <v>2478</v>
      </c>
    </row>
    <row r="3910" spans="1:19">
      <c r="A3910" s="540" t="s">
        <v>10370</v>
      </c>
      <c r="B3910" s="541"/>
      <c r="C3910" s="541"/>
      <c r="D3910" s="542">
        <v>30054</v>
      </c>
      <c r="E3910" s="542">
        <v>30054</v>
      </c>
      <c r="F3910" s="542" t="s">
        <v>11575</v>
      </c>
      <c r="G3910" s="540" t="s">
        <v>11576</v>
      </c>
      <c r="H3910" s="542" t="s">
        <v>3468</v>
      </c>
      <c r="I3910" s="541" t="s">
        <v>2478</v>
      </c>
      <c r="J3910" s="540" t="s">
        <v>2478</v>
      </c>
      <c r="K3910" s="540" t="s">
        <v>2478</v>
      </c>
      <c r="L3910" s="540" t="s">
        <v>2478</v>
      </c>
      <c r="M3910" s="540" t="s">
        <v>2478</v>
      </c>
      <c r="N3910" s="540" t="s">
        <v>2478</v>
      </c>
      <c r="O3910" s="540" t="s">
        <v>2478</v>
      </c>
      <c r="P3910" s="540" t="s">
        <v>2478</v>
      </c>
      <c r="Q3910" s="540" t="s">
        <v>2478</v>
      </c>
      <c r="R3910" s="540" t="s">
        <v>2478</v>
      </c>
      <c r="S3910" s="540" t="s">
        <v>2478</v>
      </c>
    </row>
    <row r="3911" spans="1:19">
      <c r="A3911" s="543" t="s">
        <v>10370</v>
      </c>
      <c r="B3911" s="544"/>
      <c r="C3911" s="544"/>
      <c r="D3911" s="545">
        <v>30054</v>
      </c>
      <c r="E3911" s="545">
        <v>30054</v>
      </c>
      <c r="F3911" s="545" t="s">
        <v>11577</v>
      </c>
      <c r="G3911" s="543" t="s">
        <v>11578</v>
      </c>
      <c r="H3911" s="545" t="s">
        <v>3468</v>
      </c>
      <c r="I3911" s="544" t="s">
        <v>2478</v>
      </c>
      <c r="J3911" s="543" t="s">
        <v>2478</v>
      </c>
      <c r="K3911" s="543" t="s">
        <v>2478</v>
      </c>
      <c r="L3911" s="543" t="s">
        <v>2478</v>
      </c>
      <c r="M3911" s="543" t="s">
        <v>2478</v>
      </c>
      <c r="N3911" s="543" t="s">
        <v>2478</v>
      </c>
      <c r="O3911" s="543" t="s">
        <v>2478</v>
      </c>
      <c r="P3911" s="543" t="s">
        <v>2478</v>
      </c>
      <c r="Q3911" s="543" t="s">
        <v>2478</v>
      </c>
      <c r="R3911" s="543" t="s">
        <v>2478</v>
      </c>
      <c r="S3911" s="543" t="s">
        <v>2478</v>
      </c>
    </row>
    <row r="3912" spans="1:19">
      <c r="A3912" s="540" t="s">
        <v>10370</v>
      </c>
      <c r="B3912" s="541"/>
      <c r="C3912" s="541"/>
      <c r="D3912" s="542">
        <v>30054</v>
      </c>
      <c r="E3912" s="542">
        <v>30054</v>
      </c>
      <c r="F3912" s="542" t="s">
        <v>11579</v>
      </c>
      <c r="G3912" s="540" t="s">
        <v>11580</v>
      </c>
      <c r="H3912" s="542" t="s">
        <v>3468</v>
      </c>
      <c r="I3912" s="541" t="s">
        <v>2478</v>
      </c>
      <c r="J3912" s="540" t="s">
        <v>2478</v>
      </c>
      <c r="K3912" s="540" t="s">
        <v>2478</v>
      </c>
      <c r="L3912" s="540" t="s">
        <v>2478</v>
      </c>
      <c r="M3912" s="540" t="s">
        <v>2478</v>
      </c>
      <c r="N3912" s="540" t="s">
        <v>2478</v>
      </c>
      <c r="O3912" s="540" t="s">
        <v>2478</v>
      </c>
      <c r="P3912" s="540" t="s">
        <v>2478</v>
      </c>
      <c r="Q3912" s="540" t="s">
        <v>2478</v>
      </c>
      <c r="R3912" s="540" t="s">
        <v>2478</v>
      </c>
      <c r="S3912" s="540" t="s">
        <v>2478</v>
      </c>
    </row>
    <row r="3913" spans="1:19">
      <c r="A3913" s="543" t="s">
        <v>10370</v>
      </c>
      <c r="B3913" s="544"/>
      <c r="C3913" s="544"/>
      <c r="D3913" s="545">
        <v>30054</v>
      </c>
      <c r="E3913" s="545">
        <v>30054</v>
      </c>
      <c r="F3913" s="545" t="s">
        <v>11581</v>
      </c>
      <c r="G3913" s="543" t="s">
        <v>11582</v>
      </c>
      <c r="H3913" s="545" t="s">
        <v>3468</v>
      </c>
      <c r="I3913" s="544" t="s">
        <v>2478</v>
      </c>
      <c r="J3913" s="543" t="s">
        <v>2478</v>
      </c>
      <c r="K3913" s="543" t="s">
        <v>2478</v>
      </c>
      <c r="L3913" s="543" t="s">
        <v>2478</v>
      </c>
      <c r="M3913" s="543" t="s">
        <v>2478</v>
      </c>
      <c r="N3913" s="543" t="s">
        <v>2478</v>
      </c>
      <c r="O3913" s="543" t="s">
        <v>2478</v>
      </c>
      <c r="P3913" s="543" t="s">
        <v>2478</v>
      </c>
      <c r="Q3913" s="543" t="s">
        <v>2478</v>
      </c>
      <c r="R3913" s="543" t="s">
        <v>2478</v>
      </c>
      <c r="S3913" s="543" t="s">
        <v>2478</v>
      </c>
    </row>
    <row r="3914" spans="1:19">
      <c r="A3914" s="540" t="s">
        <v>10370</v>
      </c>
      <c r="B3914" s="541"/>
      <c r="C3914" s="541"/>
      <c r="D3914" s="542">
        <v>30054</v>
      </c>
      <c r="E3914" s="542">
        <v>30054</v>
      </c>
      <c r="F3914" s="542" t="s">
        <v>11583</v>
      </c>
      <c r="G3914" s="540" t="s">
        <v>11584</v>
      </c>
      <c r="H3914" s="542" t="s">
        <v>3468</v>
      </c>
      <c r="I3914" s="541" t="s">
        <v>2478</v>
      </c>
      <c r="J3914" s="540" t="s">
        <v>2478</v>
      </c>
      <c r="K3914" s="540" t="s">
        <v>2478</v>
      </c>
      <c r="L3914" s="540" t="s">
        <v>2478</v>
      </c>
      <c r="M3914" s="540" t="s">
        <v>2478</v>
      </c>
      <c r="N3914" s="540" t="s">
        <v>2478</v>
      </c>
      <c r="O3914" s="540" t="s">
        <v>2478</v>
      </c>
      <c r="P3914" s="540" t="s">
        <v>2478</v>
      </c>
      <c r="Q3914" s="540" t="s">
        <v>2478</v>
      </c>
      <c r="R3914" s="540" t="s">
        <v>2478</v>
      </c>
      <c r="S3914" s="540" t="s">
        <v>2478</v>
      </c>
    </row>
    <row r="3915" spans="1:19">
      <c r="A3915" s="543" t="s">
        <v>10370</v>
      </c>
      <c r="B3915" s="544"/>
      <c r="C3915" s="544"/>
      <c r="D3915" s="545">
        <v>30054</v>
      </c>
      <c r="E3915" s="545">
        <v>30054</v>
      </c>
      <c r="F3915" s="545" t="s">
        <v>11585</v>
      </c>
      <c r="G3915" s="543" t="s">
        <v>11586</v>
      </c>
      <c r="H3915" s="545" t="s">
        <v>3468</v>
      </c>
      <c r="I3915" s="544" t="s">
        <v>2478</v>
      </c>
      <c r="J3915" s="543" t="s">
        <v>2478</v>
      </c>
      <c r="K3915" s="543" t="s">
        <v>2478</v>
      </c>
      <c r="L3915" s="543" t="s">
        <v>2478</v>
      </c>
      <c r="M3915" s="543" t="s">
        <v>2478</v>
      </c>
      <c r="N3915" s="543" t="s">
        <v>2478</v>
      </c>
      <c r="O3915" s="543" t="s">
        <v>2478</v>
      </c>
      <c r="P3915" s="543" t="s">
        <v>2478</v>
      </c>
      <c r="Q3915" s="543" t="s">
        <v>2478</v>
      </c>
      <c r="R3915" s="543" t="s">
        <v>2478</v>
      </c>
      <c r="S3915" s="543" t="s">
        <v>2478</v>
      </c>
    </row>
    <row r="3916" spans="1:19">
      <c r="A3916" s="540" t="s">
        <v>10370</v>
      </c>
      <c r="B3916" s="541"/>
      <c r="C3916" s="541"/>
      <c r="D3916" s="542">
        <v>30055</v>
      </c>
      <c r="E3916" s="542">
        <v>30055</v>
      </c>
      <c r="F3916" s="542" t="s">
        <v>11587</v>
      </c>
      <c r="G3916" s="540" t="s">
        <v>11588</v>
      </c>
      <c r="H3916" s="542" t="s">
        <v>3468</v>
      </c>
      <c r="I3916" s="542" t="s">
        <v>2469</v>
      </c>
      <c r="J3916" s="540" t="s">
        <v>2478</v>
      </c>
      <c r="K3916" s="540" t="s">
        <v>2478</v>
      </c>
      <c r="L3916" s="540" t="s">
        <v>2478</v>
      </c>
      <c r="M3916" s="540" t="s">
        <v>2478</v>
      </c>
      <c r="N3916" s="540" t="s">
        <v>2478</v>
      </c>
      <c r="O3916" s="540" t="s">
        <v>2478</v>
      </c>
      <c r="P3916" s="540" t="s">
        <v>2478</v>
      </c>
      <c r="Q3916" s="546">
        <v>45793.708333333336</v>
      </c>
      <c r="R3916" s="540" t="s">
        <v>2478</v>
      </c>
      <c r="S3916" s="540" t="s">
        <v>2478</v>
      </c>
    </row>
    <row r="3917" spans="1:19">
      <c r="A3917" s="543" t="s">
        <v>10370</v>
      </c>
      <c r="B3917" s="544"/>
      <c r="C3917" s="544"/>
      <c r="D3917" s="545">
        <v>30055</v>
      </c>
      <c r="E3917" s="545">
        <v>30055</v>
      </c>
      <c r="F3917" s="545" t="s">
        <v>11589</v>
      </c>
      <c r="G3917" s="543" t="s">
        <v>11590</v>
      </c>
      <c r="H3917" s="545" t="s">
        <v>2469</v>
      </c>
      <c r="I3917" s="545" t="s">
        <v>2469</v>
      </c>
      <c r="J3917" s="543" t="s">
        <v>2478</v>
      </c>
      <c r="K3917" s="543" t="s">
        <v>2478</v>
      </c>
      <c r="L3917" s="543" t="s">
        <v>2478</v>
      </c>
      <c r="M3917" s="543" t="s">
        <v>2478</v>
      </c>
      <c r="N3917" s="543" t="s">
        <v>2478</v>
      </c>
      <c r="O3917" s="543" t="s">
        <v>2478</v>
      </c>
      <c r="P3917" s="543" t="s">
        <v>2478</v>
      </c>
      <c r="Q3917" s="547">
        <v>45793.708333333336</v>
      </c>
      <c r="R3917" s="543" t="s">
        <v>2478</v>
      </c>
      <c r="S3917" s="543" t="s">
        <v>2478</v>
      </c>
    </row>
    <row r="3918" spans="1:19">
      <c r="A3918" s="540" t="s">
        <v>10370</v>
      </c>
      <c r="B3918" s="541"/>
      <c r="C3918" s="541"/>
      <c r="D3918" s="542">
        <v>30055</v>
      </c>
      <c r="E3918" s="542">
        <v>30055</v>
      </c>
      <c r="F3918" s="542" t="s">
        <v>11591</v>
      </c>
      <c r="G3918" s="540" t="s">
        <v>11592</v>
      </c>
      <c r="H3918" s="542" t="s">
        <v>3468</v>
      </c>
      <c r="I3918" s="542" t="s">
        <v>2469</v>
      </c>
      <c r="J3918" s="540" t="s">
        <v>2478</v>
      </c>
      <c r="K3918" s="540" t="s">
        <v>2478</v>
      </c>
      <c r="L3918" s="540" t="s">
        <v>2478</v>
      </c>
      <c r="M3918" s="540" t="s">
        <v>2478</v>
      </c>
      <c r="N3918" s="540" t="s">
        <v>2478</v>
      </c>
      <c r="O3918" s="540" t="s">
        <v>2478</v>
      </c>
      <c r="P3918" s="540" t="s">
        <v>2478</v>
      </c>
      <c r="Q3918" s="546">
        <v>45793.708333333336</v>
      </c>
      <c r="R3918" s="540" t="s">
        <v>2478</v>
      </c>
      <c r="S3918" s="540" t="s">
        <v>2478</v>
      </c>
    </row>
    <row r="3919" spans="1:19">
      <c r="A3919" s="543" t="s">
        <v>10370</v>
      </c>
      <c r="B3919" s="544"/>
      <c r="C3919" s="544"/>
      <c r="D3919" s="545">
        <v>30055</v>
      </c>
      <c r="E3919" s="545">
        <v>30055</v>
      </c>
      <c r="F3919" s="545" t="s">
        <v>11593</v>
      </c>
      <c r="G3919" s="543" t="s">
        <v>11594</v>
      </c>
      <c r="H3919" s="545" t="s">
        <v>3468</v>
      </c>
      <c r="I3919" s="545" t="s">
        <v>2469</v>
      </c>
      <c r="J3919" s="543" t="s">
        <v>2478</v>
      </c>
      <c r="K3919" s="543" t="s">
        <v>2478</v>
      </c>
      <c r="L3919" s="543" t="s">
        <v>2478</v>
      </c>
      <c r="M3919" s="543" t="s">
        <v>2478</v>
      </c>
      <c r="N3919" s="543" t="s">
        <v>2478</v>
      </c>
      <c r="O3919" s="543" t="s">
        <v>2478</v>
      </c>
      <c r="P3919" s="543" t="s">
        <v>2478</v>
      </c>
      <c r="Q3919" s="547">
        <v>45793.708333333336</v>
      </c>
      <c r="R3919" s="543" t="s">
        <v>2478</v>
      </c>
      <c r="S3919" s="543" t="s">
        <v>2478</v>
      </c>
    </row>
    <row r="3920" spans="1:19">
      <c r="A3920" s="540" t="s">
        <v>10370</v>
      </c>
      <c r="B3920" s="541"/>
      <c r="C3920" s="541"/>
      <c r="D3920" s="542">
        <v>30055</v>
      </c>
      <c r="E3920" s="542">
        <v>30055</v>
      </c>
      <c r="F3920" s="542" t="s">
        <v>11595</v>
      </c>
      <c r="G3920" s="540" t="s">
        <v>11596</v>
      </c>
      <c r="H3920" s="542" t="s">
        <v>3468</v>
      </c>
      <c r="I3920" s="542" t="s">
        <v>2469</v>
      </c>
      <c r="J3920" s="540" t="s">
        <v>2478</v>
      </c>
      <c r="K3920" s="540" t="s">
        <v>2478</v>
      </c>
      <c r="L3920" s="540" t="s">
        <v>2478</v>
      </c>
      <c r="M3920" s="540" t="s">
        <v>2478</v>
      </c>
      <c r="N3920" s="540" t="s">
        <v>2478</v>
      </c>
      <c r="O3920" s="540" t="s">
        <v>2478</v>
      </c>
      <c r="P3920" s="540" t="s">
        <v>2478</v>
      </c>
      <c r="Q3920" s="546">
        <v>45793.708333333336</v>
      </c>
      <c r="R3920" s="540" t="s">
        <v>2478</v>
      </c>
      <c r="S3920" s="540" t="s">
        <v>2478</v>
      </c>
    </row>
    <row r="3921" spans="1:19">
      <c r="A3921" s="543" t="s">
        <v>10370</v>
      </c>
      <c r="B3921" s="544"/>
      <c r="C3921" s="544"/>
      <c r="D3921" s="545">
        <v>30055</v>
      </c>
      <c r="E3921" s="545">
        <v>30055</v>
      </c>
      <c r="F3921" s="545" t="s">
        <v>11597</v>
      </c>
      <c r="G3921" s="543" t="s">
        <v>11598</v>
      </c>
      <c r="H3921" s="545" t="s">
        <v>3468</v>
      </c>
      <c r="I3921" s="545" t="s">
        <v>2469</v>
      </c>
      <c r="J3921" s="543" t="s">
        <v>2478</v>
      </c>
      <c r="K3921" s="543" t="s">
        <v>2478</v>
      </c>
      <c r="L3921" s="543" t="s">
        <v>2478</v>
      </c>
      <c r="M3921" s="543" t="s">
        <v>2478</v>
      </c>
      <c r="N3921" s="543" t="s">
        <v>2478</v>
      </c>
      <c r="O3921" s="543" t="s">
        <v>2478</v>
      </c>
      <c r="P3921" s="543" t="s">
        <v>2478</v>
      </c>
      <c r="Q3921" s="547">
        <v>45793.708333333336</v>
      </c>
      <c r="R3921" s="543" t="s">
        <v>2478</v>
      </c>
      <c r="S3921" s="543" t="s">
        <v>2478</v>
      </c>
    </row>
    <row r="3922" spans="1:19">
      <c r="A3922" s="540" t="s">
        <v>10370</v>
      </c>
      <c r="B3922" s="541"/>
      <c r="C3922" s="541"/>
      <c r="D3922" s="542">
        <v>30056</v>
      </c>
      <c r="E3922" s="542">
        <v>30056</v>
      </c>
      <c r="F3922" s="542" t="s">
        <v>11599</v>
      </c>
      <c r="G3922" s="540" t="s">
        <v>11600</v>
      </c>
      <c r="H3922" s="542" t="s">
        <v>3468</v>
      </c>
      <c r="I3922" s="541" t="s">
        <v>2478</v>
      </c>
      <c r="J3922" s="540" t="s">
        <v>2478</v>
      </c>
      <c r="K3922" s="540" t="s">
        <v>2478</v>
      </c>
      <c r="L3922" s="540" t="s">
        <v>2478</v>
      </c>
      <c r="M3922" s="540" t="s">
        <v>2478</v>
      </c>
      <c r="N3922" s="540" t="s">
        <v>2478</v>
      </c>
      <c r="O3922" s="540" t="s">
        <v>2478</v>
      </c>
      <c r="P3922" s="540" t="s">
        <v>2478</v>
      </c>
      <c r="Q3922" s="540" t="s">
        <v>2478</v>
      </c>
      <c r="R3922" s="540" t="s">
        <v>2478</v>
      </c>
      <c r="S3922" s="540" t="s">
        <v>2478</v>
      </c>
    </row>
    <row r="3923" spans="1:19">
      <c r="A3923" s="543" t="s">
        <v>10370</v>
      </c>
      <c r="B3923" s="544"/>
      <c r="C3923" s="544"/>
      <c r="D3923" s="545">
        <v>30056</v>
      </c>
      <c r="E3923" s="545">
        <v>30056</v>
      </c>
      <c r="F3923" s="545" t="s">
        <v>11601</v>
      </c>
      <c r="G3923" s="543" t="s">
        <v>11602</v>
      </c>
      <c r="H3923" s="545" t="s">
        <v>3468</v>
      </c>
      <c r="I3923" s="544" t="s">
        <v>2478</v>
      </c>
      <c r="J3923" s="543" t="s">
        <v>2478</v>
      </c>
      <c r="K3923" s="543" t="s">
        <v>2478</v>
      </c>
      <c r="L3923" s="543" t="s">
        <v>2478</v>
      </c>
      <c r="M3923" s="543" t="s">
        <v>2478</v>
      </c>
      <c r="N3923" s="543" t="s">
        <v>2478</v>
      </c>
      <c r="O3923" s="543" t="s">
        <v>2478</v>
      </c>
      <c r="P3923" s="543" t="s">
        <v>2478</v>
      </c>
      <c r="Q3923" s="543" t="s">
        <v>2478</v>
      </c>
      <c r="R3923" s="543" t="s">
        <v>2478</v>
      </c>
      <c r="S3923" s="543" t="s">
        <v>2478</v>
      </c>
    </row>
    <row r="3924" spans="1:19">
      <c r="A3924" s="540" t="s">
        <v>10370</v>
      </c>
      <c r="B3924" s="541"/>
      <c r="C3924" s="541"/>
      <c r="D3924" s="542" t="s">
        <v>11603</v>
      </c>
      <c r="E3924" s="542" t="s">
        <v>11603</v>
      </c>
      <c r="F3924" s="542" t="s">
        <v>11604</v>
      </c>
      <c r="G3924" s="540" t="s">
        <v>11605</v>
      </c>
      <c r="H3924" s="542" t="s">
        <v>2469</v>
      </c>
      <c r="I3924" s="542" t="s">
        <v>2469</v>
      </c>
      <c r="J3924" s="540" t="s">
        <v>2478</v>
      </c>
      <c r="K3924" s="540" t="s">
        <v>2478</v>
      </c>
      <c r="L3924" s="540" t="s">
        <v>2478</v>
      </c>
      <c r="M3924" s="540" t="s">
        <v>2478</v>
      </c>
      <c r="N3924" s="540" t="s">
        <v>2478</v>
      </c>
      <c r="O3924" s="540" t="s">
        <v>2478</v>
      </c>
      <c r="P3924" s="540" t="s">
        <v>2478</v>
      </c>
      <c r="Q3924" s="546">
        <v>46611.708333333336</v>
      </c>
      <c r="R3924" s="540" t="s">
        <v>2478</v>
      </c>
      <c r="S3924" s="540" t="s">
        <v>2478</v>
      </c>
    </row>
    <row r="3925" spans="1:19">
      <c r="A3925" s="543" t="s">
        <v>10370</v>
      </c>
      <c r="B3925" s="544"/>
      <c r="C3925" s="544"/>
      <c r="D3925" s="545">
        <v>30056</v>
      </c>
      <c r="E3925" s="545">
        <v>30056</v>
      </c>
      <c r="F3925" s="545" t="s">
        <v>11606</v>
      </c>
      <c r="G3925" s="543" t="s">
        <v>11607</v>
      </c>
      <c r="H3925" s="545" t="s">
        <v>2469</v>
      </c>
      <c r="I3925" s="544" t="s">
        <v>2478</v>
      </c>
      <c r="J3925" s="543" t="s">
        <v>2478</v>
      </c>
      <c r="K3925" s="543" t="s">
        <v>2478</v>
      </c>
      <c r="L3925" s="543" t="s">
        <v>2478</v>
      </c>
      <c r="M3925" s="543" t="s">
        <v>2478</v>
      </c>
      <c r="N3925" s="543" t="s">
        <v>2478</v>
      </c>
      <c r="O3925" s="543" t="s">
        <v>2478</v>
      </c>
      <c r="P3925" s="543" t="s">
        <v>2478</v>
      </c>
      <c r="Q3925" s="543" t="s">
        <v>2478</v>
      </c>
      <c r="R3925" s="543" t="s">
        <v>2478</v>
      </c>
      <c r="S3925" s="543" t="s">
        <v>2478</v>
      </c>
    </row>
    <row r="3926" spans="1:19">
      <c r="A3926" s="540" t="s">
        <v>10370</v>
      </c>
      <c r="B3926" s="541"/>
      <c r="C3926" s="541"/>
      <c r="D3926" s="542">
        <v>30056</v>
      </c>
      <c r="E3926" s="542">
        <v>30056</v>
      </c>
      <c r="F3926" s="542" t="s">
        <v>11608</v>
      </c>
      <c r="G3926" s="540" t="s">
        <v>11609</v>
      </c>
      <c r="H3926" s="542" t="s">
        <v>3468</v>
      </c>
      <c r="I3926" s="541" t="s">
        <v>2478</v>
      </c>
      <c r="J3926" s="540" t="s">
        <v>2478</v>
      </c>
      <c r="K3926" s="540" t="s">
        <v>2478</v>
      </c>
      <c r="L3926" s="540" t="s">
        <v>2478</v>
      </c>
      <c r="M3926" s="540" t="s">
        <v>2478</v>
      </c>
      <c r="N3926" s="540" t="s">
        <v>2478</v>
      </c>
      <c r="O3926" s="540" t="s">
        <v>2478</v>
      </c>
      <c r="P3926" s="540" t="s">
        <v>2478</v>
      </c>
      <c r="Q3926" s="540" t="s">
        <v>2478</v>
      </c>
      <c r="R3926" s="540" t="s">
        <v>2478</v>
      </c>
      <c r="S3926" s="540" t="s">
        <v>2478</v>
      </c>
    </row>
    <row r="3927" spans="1:19">
      <c r="A3927" s="543" t="s">
        <v>10370</v>
      </c>
      <c r="B3927" s="544"/>
      <c r="C3927" s="544"/>
      <c r="D3927" s="545">
        <v>30056</v>
      </c>
      <c r="E3927" s="545">
        <v>30056</v>
      </c>
      <c r="F3927" s="545" t="s">
        <v>11610</v>
      </c>
      <c r="G3927" s="543" t="s">
        <v>11611</v>
      </c>
      <c r="H3927" s="545" t="s">
        <v>3468</v>
      </c>
      <c r="I3927" s="544" t="s">
        <v>2478</v>
      </c>
      <c r="J3927" s="543" t="s">
        <v>2478</v>
      </c>
      <c r="K3927" s="543" t="s">
        <v>2478</v>
      </c>
      <c r="L3927" s="543" t="s">
        <v>2478</v>
      </c>
      <c r="M3927" s="543" t="s">
        <v>2478</v>
      </c>
      <c r="N3927" s="543" t="s">
        <v>2478</v>
      </c>
      <c r="O3927" s="543" t="s">
        <v>2478</v>
      </c>
      <c r="P3927" s="543" t="s">
        <v>2478</v>
      </c>
      <c r="Q3927" s="543" t="s">
        <v>2478</v>
      </c>
      <c r="R3927" s="543" t="s">
        <v>2478</v>
      </c>
      <c r="S3927" s="543" t="s">
        <v>2478</v>
      </c>
    </row>
    <row r="3928" spans="1:19">
      <c r="A3928" s="540" t="s">
        <v>10370</v>
      </c>
      <c r="B3928" s="541"/>
      <c r="C3928" s="541"/>
      <c r="D3928" s="542">
        <v>30057</v>
      </c>
      <c r="E3928" s="542">
        <v>30057</v>
      </c>
      <c r="F3928" s="542" t="s">
        <v>11612</v>
      </c>
      <c r="G3928" s="540" t="s">
        <v>11613</v>
      </c>
      <c r="H3928" s="542" t="s">
        <v>2469</v>
      </c>
      <c r="I3928" s="541" t="s">
        <v>2478</v>
      </c>
      <c r="J3928" s="540" t="s">
        <v>2478</v>
      </c>
      <c r="K3928" s="540" t="s">
        <v>2478</v>
      </c>
      <c r="L3928" s="540" t="s">
        <v>2478</v>
      </c>
      <c r="M3928" s="540" t="s">
        <v>2478</v>
      </c>
      <c r="N3928" s="540" t="s">
        <v>2478</v>
      </c>
      <c r="O3928" s="540" t="s">
        <v>2478</v>
      </c>
      <c r="P3928" s="540" t="s">
        <v>2478</v>
      </c>
      <c r="Q3928" s="540" t="s">
        <v>2478</v>
      </c>
      <c r="R3928" s="540" t="s">
        <v>2478</v>
      </c>
      <c r="S3928" s="540" t="s">
        <v>2478</v>
      </c>
    </row>
    <row r="3929" spans="1:19">
      <c r="A3929" s="543" t="s">
        <v>10370</v>
      </c>
      <c r="B3929" s="544"/>
      <c r="C3929" s="544"/>
      <c r="D3929" s="545">
        <v>30057</v>
      </c>
      <c r="E3929" s="545">
        <v>30057</v>
      </c>
      <c r="F3929" s="545" t="s">
        <v>11614</v>
      </c>
      <c r="G3929" s="543" t="s">
        <v>11615</v>
      </c>
      <c r="H3929" s="545" t="s">
        <v>3468</v>
      </c>
      <c r="I3929" s="544" t="s">
        <v>2478</v>
      </c>
      <c r="J3929" s="543" t="s">
        <v>2478</v>
      </c>
      <c r="K3929" s="543" t="s">
        <v>2478</v>
      </c>
      <c r="L3929" s="543" t="s">
        <v>2478</v>
      </c>
      <c r="M3929" s="543" t="s">
        <v>2478</v>
      </c>
      <c r="N3929" s="543" t="s">
        <v>2478</v>
      </c>
      <c r="O3929" s="543" t="s">
        <v>2478</v>
      </c>
      <c r="P3929" s="543" t="s">
        <v>2478</v>
      </c>
      <c r="Q3929" s="543" t="s">
        <v>2478</v>
      </c>
      <c r="R3929" s="543" t="s">
        <v>2478</v>
      </c>
      <c r="S3929" s="543" t="s">
        <v>2478</v>
      </c>
    </row>
    <row r="3930" spans="1:19">
      <c r="A3930" s="540" t="s">
        <v>10370</v>
      </c>
      <c r="B3930" s="541"/>
      <c r="C3930" s="541"/>
      <c r="D3930" s="542">
        <v>30057</v>
      </c>
      <c r="E3930" s="542">
        <v>30057</v>
      </c>
      <c r="F3930" s="542" t="s">
        <v>11616</v>
      </c>
      <c r="G3930" s="540" t="s">
        <v>11617</v>
      </c>
      <c r="H3930" s="542" t="s">
        <v>3468</v>
      </c>
      <c r="I3930" s="541" t="s">
        <v>2478</v>
      </c>
      <c r="J3930" s="540" t="s">
        <v>2478</v>
      </c>
      <c r="K3930" s="540" t="s">
        <v>2478</v>
      </c>
      <c r="L3930" s="540" t="s">
        <v>2478</v>
      </c>
      <c r="M3930" s="540" t="s">
        <v>2478</v>
      </c>
      <c r="N3930" s="540" t="s">
        <v>2478</v>
      </c>
      <c r="O3930" s="540" t="s">
        <v>2478</v>
      </c>
      <c r="P3930" s="540" t="s">
        <v>2478</v>
      </c>
      <c r="Q3930" s="540" t="s">
        <v>2478</v>
      </c>
      <c r="R3930" s="540" t="s">
        <v>2478</v>
      </c>
      <c r="S3930" s="540" t="s">
        <v>2478</v>
      </c>
    </row>
    <row r="3931" spans="1:19">
      <c r="A3931" s="543" t="s">
        <v>10370</v>
      </c>
      <c r="B3931" s="544"/>
      <c r="C3931" s="544"/>
      <c r="D3931" s="545">
        <v>30057</v>
      </c>
      <c r="E3931" s="545">
        <v>30057</v>
      </c>
      <c r="F3931" s="545" t="s">
        <v>11618</v>
      </c>
      <c r="G3931" s="543" t="s">
        <v>11619</v>
      </c>
      <c r="H3931" s="545" t="s">
        <v>3468</v>
      </c>
      <c r="I3931" s="544" t="s">
        <v>2478</v>
      </c>
      <c r="J3931" s="543" t="s">
        <v>2478</v>
      </c>
      <c r="K3931" s="543" t="s">
        <v>2478</v>
      </c>
      <c r="L3931" s="543" t="s">
        <v>2478</v>
      </c>
      <c r="M3931" s="543" t="s">
        <v>2478</v>
      </c>
      <c r="N3931" s="543" t="s">
        <v>2478</v>
      </c>
      <c r="O3931" s="543" t="s">
        <v>2478</v>
      </c>
      <c r="P3931" s="543" t="s">
        <v>2478</v>
      </c>
      <c r="Q3931" s="543" t="s">
        <v>2478</v>
      </c>
      <c r="R3931" s="543" t="s">
        <v>2478</v>
      </c>
      <c r="S3931" s="543" t="s">
        <v>2478</v>
      </c>
    </row>
    <row r="3932" spans="1:19">
      <c r="A3932" s="540" t="s">
        <v>10370</v>
      </c>
      <c r="B3932" s="541"/>
      <c r="C3932" s="541"/>
      <c r="D3932" s="542">
        <v>30057</v>
      </c>
      <c r="E3932" s="542">
        <v>30057</v>
      </c>
      <c r="F3932" s="542" t="s">
        <v>11620</v>
      </c>
      <c r="G3932" s="540" t="s">
        <v>11621</v>
      </c>
      <c r="H3932" s="542" t="s">
        <v>3468</v>
      </c>
      <c r="I3932" s="541" t="s">
        <v>2478</v>
      </c>
      <c r="J3932" s="540" t="s">
        <v>2478</v>
      </c>
      <c r="K3932" s="540" t="s">
        <v>2478</v>
      </c>
      <c r="L3932" s="540" t="s">
        <v>2478</v>
      </c>
      <c r="M3932" s="540" t="s">
        <v>2478</v>
      </c>
      <c r="N3932" s="540" t="s">
        <v>2478</v>
      </c>
      <c r="O3932" s="540" t="s">
        <v>2478</v>
      </c>
      <c r="P3932" s="540" t="s">
        <v>2478</v>
      </c>
      <c r="Q3932" s="540" t="s">
        <v>2478</v>
      </c>
      <c r="R3932" s="540" t="s">
        <v>2478</v>
      </c>
      <c r="S3932" s="540" t="s">
        <v>2478</v>
      </c>
    </row>
    <row r="3933" spans="1:19">
      <c r="A3933" s="543" t="s">
        <v>10370</v>
      </c>
      <c r="B3933" s="544"/>
      <c r="C3933" s="544"/>
      <c r="D3933" s="545">
        <v>30057</v>
      </c>
      <c r="E3933" s="545">
        <v>30057</v>
      </c>
      <c r="F3933" s="545" t="s">
        <v>11622</v>
      </c>
      <c r="G3933" s="543" t="s">
        <v>11623</v>
      </c>
      <c r="H3933" s="545" t="s">
        <v>3468</v>
      </c>
      <c r="I3933" s="544" t="s">
        <v>2478</v>
      </c>
      <c r="J3933" s="543" t="s">
        <v>2478</v>
      </c>
      <c r="K3933" s="543" t="s">
        <v>2478</v>
      </c>
      <c r="L3933" s="543" t="s">
        <v>2478</v>
      </c>
      <c r="M3933" s="543" t="s">
        <v>2478</v>
      </c>
      <c r="N3933" s="543" t="s">
        <v>2478</v>
      </c>
      <c r="O3933" s="543" t="s">
        <v>2478</v>
      </c>
      <c r="P3933" s="543" t="s">
        <v>2478</v>
      </c>
      <c r="Q3933" s="543" t="s">
        <v>2478</v>
      </c>
      <c r="R3933" s="543" t="s">
        <v>2478</v>
      </c>
      <c r="S3933" s="543" t="s">
        <v>2478</v>
      </c>
    </row>
    <row r="3934" spans="1:19">
      <c r="A3934" s="540" t="s">
        <v>10370</v>
      </c>
      <c r="B3934" s="541"/>
      <c r="C3934" s="541"/>
      <c r="D3934" s="542">
        <v>30058</v>
      </c>
      <c r="E3934" s="542">
        <v>30058</v>
      </c>
      <c r="F3934" s="542" t="s">
        <v>11624</v>
      </c>
      <c r="G3934" s="540" t="s">
        <v>11625</v>
      </c>
      <c r="H3934" s="542" t="s">
        <v>2469</v>
      </c>
      <c r="I3934" s="542" t="s">
        <v>2469</v>
      </c>
      <c r="J3934" s="540" t="s">
        <v>2478</v>
      </c>
      <c r="K3934" s="540" t="s">
        <v>2478</v>
      </c>
      <c r="L3934" s="540" t="s">
        <v>2478</v>
      </c>
      <c r="M3934" s="540" t="s">
        <v>2478</v>
      </c>
      <c r="N3934" s="540" t="s">
        <v>2478</v>
      </c>
      <c r="O3934" s="540" t="s">
        <v>2478</v>
      </c>
      <c r="P3934" s="540" t="s">
        <v>2478</v>
      </c>
      <c r="Q3934" s="546">
        <v>45775.708333333336</v>
      </c>
      <c r="R3934" s="540" t="s">
        <v>2478</v>
      </c>
      <c r="S3934" s="540" t="s">
        <v>2478</v>
      </c>
    </row>
    <row r="3935" spans="1:19">
      <c r="A3935" s="543" t="s">
        <v>10370</v>
      </c>
      <c r="B3935" s="544"/>
      <c r="C3935" s="544"/>
      <c r="D3935" s="545">
        <v>30058</v>
      </c>
      <c r="E3935" s="545">
        <v>30058</v>
      </c>
      <c r="F3935" s="545" t="s">
        <v>11626</v>
      </c>
      <c r="G3935" s="543" t="s">
        <v>11627</v>
      </c>
      <c r="H3935" s="545" t="s">
        <v>3468</v>
      </c>
      <c r="I3935" s="545" t="s">
        <v>2469</v>
      </c>
      <c r="J3935" s="543" t="s">
        <v>2478</v>
      </c>
      <c r="K3935" s="543" t="s">
        <v>2478</v>
      </c>
      <c r="L3935" s="543" t="s">
        <v>2478</v>
      </c>
      <c r="M3935" s="543" t="s">
        <v>2478</v>
      </c>
      <c r="N3935" s="543" t="s">
        <v>2478</v>
      </c>
      <c r="O3935" s="543" t="s">
        <v>2478</v>
      </c>
      <c r="P3935" s="543" t="s">
        <v>2478</v>
      </c>
      <c r="Q3935" s="547">
        <v>45775.708333333336</v>
      </c>
      <c r="R3935" s="543" t="s">
        <v>2478</v>
      </c>
      <c r="S3935" s="543" t="s">
        <v>2478</v>
      </c>
    </row>
    <row r="3936" spans="1:19">
      <c r="A3936" s="540" t="s">
        <v>10370</v>
      </c>
      <c r="B3936" s="541"/>
      <c r="C3936" s="541"/>
      <c r="D3936" s="542">
        <v>30058</v>
      </c>
      <c r="E3936" s="542">
        <v>30058</v>
      </c>
      <c r="F3936" s="542" t="s">
        <v>11628</v>
      </c>
      <c r="G3936" s="540" t="s">
        <v>11629</v>
      </c>
      <c r="H3936" s="542" t="s">
        <v>3468</v>
      </c>
      <c r="I3936" s="542" t="s">
        <v>2469</v>
      </c>
      <c r="J3936" s="540" t="s">
        <v>2478</v>
      </c>
      <c r="K3936" s="540" t="s">
        <v>2478</v>
      </c>
      <c r="L3936" s="540" t="s">
        <v>2478</v>
      </c>
      <c r="M3936" s="540" t="s">
        <v>2478</v>
      </c>
      <c r="N3936" s="540" t="s">
        <v>2478</v>
      </c>
      <c r="O3936" s="540" t="s">
        <v>2478</v>
      </c>
      <c r="P3936" s="540" t="s">
        <v>2478</v>
      </c>
      <c r="Q3936" s="546">
        <v>45775.708333333336</v>
      </c>
      <c r="R3936" s="540" t="s">
        <v>2478</v>
      </c>
      <c r="S3936" s="540" t="s">
        <v>2478</v>
      </c>
    </row>
    <row r="3937" spans="1:19">
      <c r="A3937" s="543" t="s">
        <v>10370</v>
      </c>
      <c r="B3937" s="544"/>
      <c r="C3937" s="544"/>
      <c r="D3937" s="545">
        <v>30058</v>
      </c>
      <c r="E3937" s="545">
        <v>30058</v>
      </c>
      <c r="F3937" s="545" t="s">
        <v>11630</v>
      </c>
      <c r="G3937" s="543" t="s">
        <v>11631</v>
      </c>
      <c r="H3937" s="545" t="s">
        <v>3468</v>
      </c>
      <c r="I3937" s="545" t="s">
        <v>2469</v>
      </c>
      <c r="J3937" s="543" t="s">
        <v>2478</v>
      </c>
      <c r="K3937" s="543" t="s">
        <v>2478</v>
      </c>
      <c r="L3937" s="543" t="s">
        <v>2478</v>
      </c>
      <c r="M3937" s="543" t="s">
        <v>2478</v>
      </c>
      <c r="N3937" s="543" t="s">
        <v>2478</v>
      </c>
      <c r="O3937" s="543" t="s">
        <v>2478</v>
      </c>
      <c r="P3937" s="543" t="s">
        <v>2478</v>
      </c>
      <c r="Q3937" s="547">
        <v>45775.708333333336</v>
      </c>
      <c r="R3937" s="543" t="s">
        <v>2478</v>
      </c>
      <c r="S3937" s="543" t="s">
        <v>2478</v>
      </c>
    </row>
    <row r="3938" spans="1:19">
      <c r="A3938" s="540" t="s">
        <v>10370</v>
      </c>
      <c r="B3938" s="541"/>
      <c r="C3938" s="541"/>
      <c r="D3938" s="542">
        <v>30038</v>
      </c>
      <c r="E3938" s="542">
        <v>30038</v>
      </c>
      <c r="F3938" s="542" t="s">
        <v>11632</v>
      </c>
      <c r="G3938" s="540" t="s">
        <v>11633</v>
      </c>
      <c r="H3938" s="542" t="s">
        <v>3468</v>
      </c>
      <c r="I3938" s="542" t="s">
        <v>2469</v>
      </c>
      <c r="J3938" s="540" t="s">
        <v>2478</v>
      </c>
      <c r="K3938" s="540" t="s">
        <v>2478</v>
      </c>
      <c r="L3938" s="540" t="s">
        <v>2478</v>
      </c>
      <c r="M3938" s="540" t="s">
        <v>2478</v>
      </c>
      <c r="N3938" s="540" t="s">
        <v>2478</v>
      </c>
      <c r="O3938" s="540" t="s">
        <v>2478</v>
      </c>
      <c r="P3938" s="540" t="s">
        <v>2478</v>
      </c>
      <c r="Q3938" s="540" t="s">
        <v>2478</v>
      </c>
      <c r="R3938" s="540" t="s">
        <v>2478</v>
      </c>
      <c r="S3938" s="540" t="s">
        <v>2478</v>
      </c>
    </row>
    <row r="3939" spans="1:19">
      <c r="A3939" s="543" t="s">
        <v>10370</v>
      </c>
      <c r="B3939" s="545">
        <v>108015</v>
      </c>
      <c r="C3939" s="545">
        <v>754350</v>
      </c>
      <c r="D3939" s="545" t="s">
        <v>10389</v>
      </c>
      <c r="E3939" s="545" t="s">
        <v>10389</v>
      </c>
      <c r="F3939" s="545" t="s">
        <v>11634</v>
      </c>
      <c r="G3939" s="543" t="s">
        <v>11635</v>
      </c>
      <c r="H3939" s="545" t="s">
        <v>2469</v>
      </c>
      <c r="I3939" s="545" t="s">
        <v>2469</v>
      </c>
      <c r="J3939" s="545" t="s">
        <v>6288</v>
      </c>
      <c r="K3939" s="543" t="s">
        <v>8859</v>
      </c>
      <c r="L3939" s="543" t="s">
        <v>7154</v>
      </c>
      <c r="M3939" s="543" t="s">
        <v>7155</v>
      </c>
      <c r="N3939" s="543" t="s">
        <v>7156</v>
      </c>
      <c r="O3939" s="543" t="s">
        <v>2478</v>
      </c>
      <c r="P3939" s="543" t="s">
        <v>2478</v>
      </c>
      <c r="Q3939" s="547">
        <v>45565.333333333336</v>
      </c>
      <c r="R3939" s="547">
        <v>45581</v>
      </c>
      <c r="S3939" s="543" t="s">
        <v>2478</v>
      </c>
    </row>
    <row r="3940" spans="1:19">
      <c r="A3940" s="540" t="s">
        <v>10370</v>
      </c>
      <c r="B3940" s="542">
        <v>108015</v>
      </c>
      <c r="C3940" s="542">
        <v>754350</v>
      </c>
      <c r="D3940" s="542" t="s">
        <v>10392</v>
      </c>
      <c r="E3940" s="542" t="s">
        <v>10392</v>
      </c>
      <c r="F3940" s="542" t="s">
        <v>11636</v>
      </c>
      <c r="G3940" s="540" t="s">
        <v>11637</v>
      </c>
      <c r="H3940" s="542" t="s">
        <v>2469</v>
      </c>
      <c r="I3940" s="542" t="s">
        <v>2469</v>
      </c>
      <c r="J3940" s="542" t="s">
        <v>6288</v>
      </c>
      <c r="K3940" s="540" t="s">
        <v>8966</v>
      </c>
      <c r="L3940" s="540" t="s">
        <v>7154</v>
      </c>
      <c r="M3940" s="540" t="s">
        <v>7155</v>
      </c>
      <c r="N3940" s="540" t="s">
        <v>7156</v>
      </c>
      <c r="O3940" s="540" t="s">
        <v>2478</v>
      </c>
      <c r="P3940" s="540" t="s">
        <v>2478</v>
      </c>
      <c r="Q3940" s="546">
        <v>45565.708333333336</v>
      </c>
      <c r="R3940" s="546">
        <v>45581</v>
      </c>
      <c r="S3940" s="540" t="s">
        <v>2478</v>
      </c>
    </row>
    <row r="3941" spans="1:19">
      <c r="A3941" s="543" t="s">
        <v>10370</v>
      </c>
      <c r="B3941" s="545">
        <v>108015</v>
      </c>
      <c r="C3941" s="545">
        <v>754350</v>
      </c>
      <c r="D3941" s="545" t="s">
        <v>10395</v>
      </c>
      <c r="E3941" s="545" t="s">
        <v>10395</v>
      </c>
      <c r="F3941" s="545" t="s">
        <v>11638</v>
      </c>
      <c r="G3941" s="543" t="s">
        <v>11639</v>
      </c>
      <c r="H3941" s="545" t="s">
        <v>2469</v>
      </c>
      <c r="I3941" s="545" t="s">
        <v>2469</v>
      </c>
      <c r="J3941" s="545" t="s">
        <v>6288</v>
      </c>
      <c r="K3941" s="543" t="s">
        <v>8859</v>
      </c>
      <c r="L3941" s="543" t="s">
        <v>7154</v>
      </c>
      <c r="M3941" s="543" t="s">
        <v>7155</v>
      </c>
      <c r="N3941" s="543" t="s">
        <v>7156</v>
      </c>
      <c r="O3941" s="543" t="s">
        <v>2478</v>
      </c>
      <c r="P3941" s="543" t="s">
        <v>2478</v>
      </c>
      <c r="Q3941" s="547">
        <v>45565.708333333336</v>
      </c>
      <c r="R3941" s="547">
        <v>45581</v>
      </c>
      <c r="S3941" s="543" t="s">
        <v>2478</v>
      </c>
    </row>
    <row r="3942" spans="1:19">
      <c r="A3942" s="540" t="s">
        <v>10370</v>
      </c>
      <c r="B3942" s="542">
        <v>108015</v>
      </c>
      <c r="C3942" s="542">
        <v>754350</v>
      </c>
      <c r="D3942" s="542" t="s">
        <v>10398</v>
      </c>
      <c r="E3942" s="542" t="s">
        <v>10398</v>
      </c>
      <c r="F3942" s="542" t="s">
        <v>11640</v>
      </c>
      <c r="G3942" s="540" t="s">
        <v>11641</v>
      </c>
      <c r="H3942" s="542" t="s">
        <v>2469</v>
      </c>
      <c r="I3942" s="542" t="s">
        <v>2469</v>
      </c>
      <c r="J3942" s="542" t="s">
        <v>6288</v>
      </c>
      <c r="K3942" s="540" t="s">
        <v>8859</v>
      </c>
      <c r="L3942" s="540" t="s">
        <v>7154</v>
      </c>
      <c r="M3942" s="540" t="s">
        <v>7155</v>
      </c>
      <c r="N3942" s="540" t="s">
        <v>7156</v>
      </c>
      <c r="O3942" s="540" t="s">
        <v>2478</v>
      </c>
      <c r="P3942" s="540" t="s">
        <v>2478</v>
      </c>
      <c r="Q3942" s="546">
        <v>45565.708333333336</v>
      </c>
      <c r="R3942" s="546">
        <v>45581</v>
      </c>
      <c r="S3942" s="540" t="s">
        <v>2478</v>
      </c>
    </row>
    <row r="3943" spans="1:19">
      <c r="A3943" s="543" t="s">
        <v>10370</v>
      </c>
      <c r="B3943" s="545">
        <v>108015</v>
      </c>
      <c r="C3943" s="545">
        <v>754350</v>
      </c>
      <c r="D3943" s="545" t="s">
        <v>11642</v>
      </c>
      <c r="E3943" s="545" t="s">
        <v>11642</v>
      </c>
      <c r="F3943" s="545" t="s">
        <v>11643</v>
      </c>
      <c r="G3943" s="543" t="s">
        <v>11644</v>
      </c>
      <c r="H3943" s="545" t="s">
        <v>2469</v>
      </c>
      <c r="I3943" s="545" t="s">
        <v>2469</v>
      </c>
      <c r="J3943" s="545" t="s">
        <v>6288</v>
      </c>
      <c r="K3943" s="543" t="s">
        <v>2478</v>
      </c>
      <c r="L3943" s="543" t="s">
        <v>7154</v>
      </c>
      <c r="M3943" s="543" t="s">
        <v>7155</v>
      </c>
      <c r="N3943" s="543" t="s">
        <v>7156</v>
      </c>
      <c r="O3943" s="543" t="s">
        <v>2478</v>
      </c>
      <c r="P3943" s="543" t="s">
        <v>2478</v>
      </c>
      <c r="Q3943" s="547">
        <v>45565.708333333336</v>
      </c>
      <c r="R3943" s="547">
        <v>45581</v>
      </c>
      <c r="S3943" s="543" t="s">
        <v>2478</v>
      </c>
    </row>
    <row r="3944" spans="1:19">
      <c r="A3944" s="540" t="s">
        <v>10370</v>
      </c>
      <c r="B3944" s="542">
        <v>108016</v>
      </c>
      <c r="C3944" s="542">
        <v>754351</v>
      </c>
      <c r="D3944" s="542" t="s">
        <v>10401</v>
      </c>
      <c r="E3944" s="542" t="s">
        <v>10401</v>
      </c>
      <c r="F3944" s="542" t="s">
        <v>11645</v>
      </c>
      <c r="G3944" s="540" t="s">
        <v>11646</v>
      </c>
      <c r="H3944" s="542" t="s">
        <v>2469</v>
      </c>
      <c r="I3944" s="542" t="s">
        <v>2469</v>
      </c>
      <c r="J3944" s="542" t="s">
        <v>6288</v>
      </c>
      <c r="K3944" s="540" t="s">
        <v>8859</v>
      </c>
      <c r="L3944" s="540" t="s">
        <v>7154</v>
      </c>
      <c r="M3944" s="540" t="s">
        <v>7155</v>
      </c>
      <c r="N3944" s="540" t="s">
        <v>7156</v>
      </c>
      <c r="O3944" s="540" t="s">
        <v>2478</v>
      </c>
      <c r="P3944" s="540" t="s">
        <v>2478</v>
      </c>
      <c r="Q3944" s="546">
        <v>45565.708333333336</v>
      </c>
      <c r="R3944" s="546">
        <v>45587</v>
      </c>
      <c r="S3944" s="540" t="s">
        <v>2478</v>
      </c>
    </row>
    <row r="3945" spans="1:19">
      <c r="A3945" s="543" t="s">
        <v>10370</v>
      </c>
      <c r="B3945" s="545">
        <v>108016</v>
      </c>
      <c r="C3945" s="545">
        <v>754351</v>
      </c>
      <c r="D3945" s="545" t="s">
        <v>10404</v>
      </c>
      <c r="E3945" s="545" t="s">
        <v>10404</v>
      </c>
      <c r="F3945" s="545" t="s">
        <v>11647</v>
      </c>
      <c r="G3945" s="543" t="s">
        <v>11648</v>
      </c>
      <c r="H3945" s="545" t="s">
        <v>2469</v>
      </c>
      <c r="I3945" s="545" t="s">
        <v>2469</v>
      </c>
      <c r="J3945" s="545" t="s">
        <v>6288</v>
      </c>
      <c r="K3945" s="543" t="s">
        <v>8859</v>
      </c>
      <c r="L3945" s="543" t="s">
        <v>7154</v>
      </c>
      <c r="M3945" s="543" t="s">
        <v>7155</v>
      </c>
      <c r="N3945" s="543" t="s">
        <v>7156</v>
      </c>
      <c r="O3945" s="543" t="s">
        <v>2478</v>
      </c>
      <c r="P3945" s="543" t="s">
        <v>2478</v>
      </c>
      <c r="Q3945" s="547">
        <v>45565.708333333336</v>
      </c>
      <c r="R3945" s="547">
        <v>45587</v>
      </c>
      <c r="S3945" s="543" t="s">
        <v>2478</v>
      </c>
    </row>
    <row r="3946" spans="1:19">
      <c r="A3946" s="540" t="s">
        <v>10370</v>
      </c>
      <c r="B3946" s="541"/>
      <c r="C3946" s="541"/>
      <c r="D3946" s="542" t="s">
        <v>11649</v>
      </c>
      <c r="E3946" s="542" t="s">
        <v>11649</v>
      </c>
      <c r="F3946" s="542" t="s">
        <v>11650</v>
      </c>
      <c r="G3946" s="540" t="s">
        <v>11651</v>
      </c>
      <c r="H3946" s="542" t="s">
        <v>2469</v>
      </c>
      <c r="I3946" s="542" t="s">
        <v>2469</v>
      </c>
      <c r="J3946" s="542" t="s">
        <v>7421</v>
      </c>
      <c r="K3946" s="540" t="s">
        <v>2478</v>
      </c>
      <c r="L3946" s="540" t="s">
        <v>2478</v>
      </c>
      <c r="M3946" s="540" t="s">
        <v>2478</v>
      </c>
      <c r="N3946" s="540" t="s">
        <v>2478</v>
      </c>
      <c r="O3946" s="540" t="s">
        <v>2478</v>
      </c>
      <c r="P3946" s="540" t="s">
        <v>2478</v>
      </c>
      <c r="Q3946" s="546">
        <v>45898.708333333336</v>
      </c>
      <c r="R3946" s="540" t="s">
        <v>2478</v>
      </c>
      <c r="S3946" s="540" t="s">
        <v>2478</v>
      </c>
    </row>
    <row r="3947" spans="1:19">
      <c r="A3947" s="543" t="s">
        <v>10370</v>
      </c>
      <c r="B3947" s="544"/>
      <c r="C3947" s="544"/>
      <c r="D3947" s="545" t="s">
        <v>11652</v>
      </c>
      <c r="E3947" s="545" t="s">
        <v>11652</v>
      </c>
      <c r="F3947" s="545" t="s">
        <v>11653</v>
      </c>
      <c r="G3947" s="543" t="s">
        <v>11654</v>
      </c>
      <c r="H3947" s="545" t="s">
        <v>2469</v>
      </c>
      <c r="I3947" s="545" t="s">
        <v>2469</v>
      </c>
      <c r="J3947" s="545" t="s">
        <v>7421</v>
      </c>
      <c r="K3947" s="543" t="s">
        <v>2478</v>
      </c>
      <c r="L3947" s="543" t="s">
        <v>2478</v>
      </c>
      <c r="M3947" s="543" t="s">
        <v>2478</v>
      </c>
      <c r="N3947" s="543" t="s">
        <v>2478</v>
      </c>
      <c r="O3947" s="543" t="s">
        <v>2478</v>
      </c>
      <c r="P3947" s="543" t="s">
        <v>2478</v>
      </c>
      <c r="Q3947" s="547">
        <v>45898.708333333336</v>
      </c>
      <c r="R3947" s="543" t="s">
        <v>2478</v>
      </c>
      <c r="S3947" s="543" t="s">
        <v>2478</v>
      </c>
    </row>
    <row r="3948" spans="1:19">
      <c r="A3948" s="540" t="s">
        <v>10370</v>
      </c>
      <c r="B3948" s="541"/>
      <c r="C3948" s="541"/>
      <c r="D3948" s="542" t="s">
        <v>11655</v>
      </c>
      <c r="E3948" s="542" t="s">
        <v>11655</v>
      </c>
      <c r="F3948" s="542" t="s">
        <v>11656</v>
      </c>
      <c r="G3948" s="540" t="s">
        <v>11657</v>
      </c>
      <c r="H3948" s="542" t="s">
        <v>2469</v>
      </c>
      <c r="I3948" s="542" t="s">
        <v>2469</v>
      </c>
      <c r="J3948" s="542" t="s">
        <v>7421</v>
      </c>
      <c r="K3948" s="540" t="s">
        <v>2478</v>
      </c>
      <c r="L3948" s="540" t="s">
        <v>2478</v>
      </c>
      <c r="M3948" s="540" t="s">
        <v>2478</v>
      </c>
      <c r="N3948" s="540" t="s">
        <v>2478</v>
      </c>
      <c r="O3948" s="540" t="s">
        <v>2478</v>
      </c>
      <c r="P3948" s="540" t="s">
        <v>2478</v>
      </c>
      <c r="Q3948" s="546">
        <v>45898.708333333336</v>
      </c>
      <c r="R3948" s="540" t="s">
        <v>2478</v>
      </c>
      <c r="S3948" s="540" t="s">
        <v>2478</v>
      </c>
    </row>
    <row r="3949" spans="1:19">
      <c r="A3949" s="543" t="s">
        <v>10370</v>
      </c>
      <c r="B3949" s="544"/>
      <c r="C3949" s="544"/>
      <c r="D3949" s="545" t="s">
        <v>11658</v>
      </c>
      <c r="E3949" s="545" t="s">
        <v>11658</v>
      </c>
      <c r="F3949" s="545" t="s">
        <v>11659</v>
      </c>
      <c r="G3949" s="543" t="s">
        <v>11660</v>
      </c>
      <c r="H3949" s="545" t="s">
        <v>2469</v>
      </c>
      <c r="I3949" s="545" t="s">
        <v>2469</v>
      </c>
      <c r="J3949" s="545" t="s">
        <v>7421</v>
      </c>
      <c r="K3949" s="543" t="s">
        <v>2478</v>
      </c>
      <c r="L3949" s="543" t="s">
        <v>2478</v>
      </c>
      <c r="M3949" s="543" t="s">
        <v>2478</v>
      </c>
      <c r="N3949" s="543" t="s">
        <v>2478</v>
      </c>
      <c r="O3949" s="543" t="s">
        <v>2478</v>
      </c>
      <c r="P3949" s="543" t="s">
        <v>2478</v>
      </c>
      <c r="Q3949" s="547">
        <v>45898.708333333336</v>
      </c>
      <c r="R3949" s="543" t="s">
        <v>2478</v>
      </c>
      <c r="S3949" s="543" t="s">
        <v>2478</v>
      </c>
    </row>
    <row r="3950" spans="1:19">
      <c r="A3950" s="540" t="s">
        <v>10370</v>
      </c>
      <c r="B3950" s="541"/>
      <c r="C3950" s="541"/>
      <c r="D3950" s="542" t="s">
        <v>11661</v>
      </c>
      <c r="E3950" s="542" t="s">
        <v>11661</v>
      </c>
      <c r="F3950" s="542" t="s">
        <v>11662</v>
      </c>
      <c r="G3950" s="540" t="s">
        <v>11663</v>
      </c>
      <c r="H3950" s="542" t="s">
        <v>2469</v>
      </c>
      <c r="I3950" s="542" t="s">
        <v>2469</v>
      </c>
      <c r="J3950" s="542" t="s">
        <v>7421</v>
      </c>
      <c r="K3950" s="540" t="s">
        <v>2478</v>
      </c>
      <c r="L3950" s="540" t="s">
        <v>2478</v>
      </c>
      <c r="M3950" s="540" t="s">
        <v>2478</v>
      </c>
      <c r="N3950" s="540" t="s">
        <v>2478</v>
      </c>
      <c r="O3950" s="540" t="s">
        <v>2478</v>
      </c>
      <c r="P3950" s="540" t="s">
        <v>2478</v>
      </c>
      <c r="Q3950" s="546">
        <v>45898.708333333336</v>
      </c>
      <c r="R3950" s="540" t="s">
        <v>2478</v>
      </c>
      <c r="S3950" s="540" t="s">
        <v>2478</v>
      </c>
    </row>
    <row r="3951" spans="1:19">
      <c r="A3951" s="543" t="s">
        <v>10370</v>
      </c>
      <c r="B3951" s="544"/>
      <c r="C3951" s="544"/>
      <c r="D3951" s="545" t="s">
        <v>11664</v>
      </c>
      <c r="E3951" s="545" t="s">
        <v>11664</v>
      </c>
      <c r="F3951" s="545" t="s">
        <v>11665</v>
      </c>
      <c r="G3951" s="543" t="s">
        <v>11666</v>
      </c>
      <c r="H3951" s="545" t="s">
        <v>2469</v>
      </c>
      <c r="I3951" s="545" t="s">
        <v>2469</v>
      </c>
      <c r="J3951" s="545" t="s">
        <v>7421</v>
      </c>
      <c r="K3951" s="543" t="s">
        <v>2478</v>
      </c>
      <c r="L3951" s="543" t="s">
        <v>2478</v>
      </c>
      <c r="M3951" s="543" t="s">
        <v>2478</v>
      </c>
      <c r="N3951" s="543" t="s">
        <v>2478</v>
      </c>
      <c r="O3951" s="543" t="s">
        <v>2478</v>
      </c>
      <c r="P3951" s="543" t="s">
        <v>2478</v>
      </c>
      <c r="Q3951" s="547">
        <v>45898.708333333336</v>
      </c>
      <c r="R3951" s="543" t="s">
        <v>2478</v>
      </c>
      <c r="S3951" s="543" t="s">
        <v>2478</v>
      </c>
    </row>
    <row r="3952" spans="1:19">
      <c r="A3952" s="540" t="s">
        <v>10370</v>
      </c>
      <c r="B3952" s="541"/>
      <c r="C3952" s="541"/>
      <c r="D3952" s="542" t="s">
        <v>11667</v>
      </c>
      <c r="E3952" s="542" t="s">
        <v>11667</v>
      </c>
      <c r="F3952" s="542" t="s">
        <v>11668</v>
      </c>
      <c r="G3952" s="540" t="s">
        <v>11669</v>
      </c>
      <c r="H3952" s="542" t="s">
        <v>2469</v>
      </c>
      <c r="I3952" s="542" t="s">
        <v>2469</v>
      </c>
      <c r="J3952" s="542" t="s">
        <v>7421</v>
      </c>
      <c r="K3952" s="540" t="s">
        <v>2478</v>
      </c>
      <c r="L3952" s="540" t="s">
        <v>2478</v>
      </c>
      <c r="M3952" s="540" t="s">
        <v>2478</v>
      </c>
      <c r="N3952" s="540" t="s">
        <v>2478</v>
      </c>
      <c r="O3952" s="540" t="s">
        <v>2478</v>
      </c>
      <c r="P3952" s="540" t="s">
        <v>2478</v>
      </c>
      <c r="Q3952" s="546">
        <v>45898.708333333336</v>
      </c>
      <c r="R3952" s="540" t="s">
        <v>2478</v>
      </c>
      <c r="S3952" s="540" t="s">
        <v>2478</v>
      </c>
    </row>
    <row r="3953" spans="1:19">
      <c r="A3953" s="543" t="s">
        <v>10370</v>
      </c>
      <c r="B3953" s="544"/>
      <c r="C3953" s="544"/>
      <c r="D3953" s="545" t="s">
        <v>11670</v>
      </c>
      <c r="E3953" s="545" t="s">
        <v>11670</v>
      </c>
      <c r="F3953" s="545" t="s">
        <v>11671</v>
      </c>
      <c r="G3953" s="543" t="s">
        <v>11672</v>
      </c>
      <c r="H3953" s="545" t="s">
        <v>2469</v>
      </c>
      <c r="I3953" s="545" t="s">
        <v>2469</v>
      </c>
      <c r="J3953" s="545" t="s">
        <v>7421</v>
      </c>
      <c r="K3953" s="543" t="s">
        <v>2478</v>
      </c>
      <c r="L3953" s="543" t="s">
        <v>2478</v>
      </c>
      <c r="M3953" s="543" t="s">
        <v>2478</v>
      </c>
      <c r="N3953" s="543" t="s">
        <v>2478</v>
      </c>
      <c r="O3953" s="543" t="s">
        <v>2478</v>
      </c>
      <c r="P3953" s="543" t="s">
        <v>2478</v>
      </c>
      <c r="Q3953" s="547">
        <v>45898.708333333336</v>
      </c>
      <c r="R3953" s="543" t="s">
        <v>2478</v>
      </c>
      <c r="S3953" s="543" t="s">
        <v>2478</v>
      </c>
    </row>
    <row r="3954" spans="1:19">
      <c r="A3954" s="540" t="s">
        <v>10370</v>
      </c>
      <c r="B3954" s="541"/>
      <c r="C3954" s="541"/>
      <c r="D3954" s="542" t="s">
        <v>11673</v>
      </c>
      <c r="E3954" s="542" t="s">
        <v>11673</v>
      </c>
      <c r="F3954" s="542" t="s">
        <v>11674</v>
      </c>
      <c r="G3954" s="540" t="s">
        <v>11675</v>
      </c>
      <c r="H3954" s="542" t="s">
        <v>2469</v>
      </c>
      <c r="I3954" s="542" t="s">
        <v>2469</v>
      </c>
      <c r="J3954" s="542" t="s">
        <v>7421</v>
      </c>
      <c r="K3954" s="540" t="s">
        <v>2478</v>
      </c>
      <c r="L3954" s="540" t="s">
        <v>2478</v>
      </c>
      <c r="M3954" s="540" t="s">
        <v>2478</v>
      </c>
      <c r="N3954" s="540" t="s">
        <v>2478</v>
      </c>
      <c r="O3954" s="540" t="s">
        <v>2478</v>
      </c>
      <c r="P3954" s="540" t="s">
        <v>2478</v>
      </c>
      <c r="Q3954" s="546">
        <v>45898.708333333336</v>
      </c>
      <c r="R3954" s="540" t="s">
        <v>2478</v>
      </c>
      <c r="S3954" s="540" t="s">
        <v>2478</v>
      </c>
    </row>
    <row r="3955" spans="1:19">
      <c r="A3955" s="543" t="s">
        <v>10370</v>
      </c>
      <c r="B3955" s="544"/>
      <c r="C3955" s="544"/>
      <c r="D3955" s="545">
        <v>30000</v>
      </c>
      <c r="E3955" s="545">
        <v>30000</v>
      </c>
      <c r="F3955" s="545" t="s">
        <v>11676</v>
      </c>
      <c r="G3955" s="543" t="s">
        <v>11677</v>
      </c>
      <c r="H3955" s="545" t="s">
        <v>3519</v>
      </c>
      <c r="I3955" s="544" t="s">
        <v>2478</v>
      </c>
      <c r="J3955" s="543" t="s">
        <v>2478</v>
      </c>
      <c r="K3955" s="543" t="s">
        <v>2478</v>
      </c>
      <c r="L3955" s="543" t="s">
        <v>2478</v>
      </c>
      <c r="M3955" s="543" t="s">
        <v>2478</v>
      </c>
      <c r="N3955" s="543" t="s">
        <v>2478</v>
      </c>
      <c r="O3955" s="543" t="s">
        <v>2478</v>
      </c>
      <c r="P3955" s="543" t="s">
        <v>2478</v>
      </c>
      <c r="Q3955" s="543" t="s">
        <v>2478</v>
      </c>
      <c r="R3955" s="543" t="s">
        <v>2478</v>
      </c>
      <c r="S3955" s="543" t="s">
        <v>2478</v>
      </c>
    </row>
    <row r="3956" spans="1:19">
      <c r="A3956" s="540" t="s">
        <v>10370</v>
      </c>
      <c r="B3956" s="541"/>
      <c r="C3956" s="541"/>
      <c r="D3956" s="542">
        <v>30003</v>
      </c>
      <c r="E3956" s="542">
        <v>30003</v>
      </c>
      <c r="F3956" s="542" t="s">
        <v>11678</v>
      </c>
      <c r="G3956" s="540" t="s">
        <v>11679</v>
      </c>
      <c r="H3956" s="542" t="s">
        <v>2546</v>
      </c>
      <c r="I3956" s="542" t="s">
        <v>2469</v>
      </c>
      <c r="J3956" s="540" t="s">
        <v>2478</v>
      </c>
      <c r="K3956" s="540" t="s">
        <v>2478</v>
      </c>
      <c r="L3956" s="540" t="s">
        <v>2478</v>
      </c>
      <c r="M3956" s="540" t="s">
        <v>2478</v>
      </c>
      <c r="N3956" s="540" t="s">
        <v>2478</v>
      </c>
      <c r="O3956" s="540" t="s">
        <v>2478</v>
      </c>
      <c r="P3956" s="540" t="s">
        <v>2478</v>
      </c>
      <c r="Q3956" s="540" t="s">
        <v>2478</v>
      </c>
      <c r="R3956" s="540" t="s">
        <v>2478</v>
      </c>
      <c r="S3956" s="540" t="s">
        <v>2478</v>
      </c>
    </row>
    <row r="3957" spans="1:19">
      <c r="A3957" s="543" t="s">
        <v>10370</v>
      </c>
      <c r="B3957" s="544"/>
      <c r="C3957" s="544"/>
      <c r="D3957" s="545">
        <v>30070</v>
      </c>
      <c r="E3957" s="545">
        <v>30070</v>
      </c>
      <c r="F3957" s="545" t="s">
        <v>11680</v>
      </c>
      <c r="G3957" s="543" t="s">
        <v>11681</v>
      </c>
      <c r="H3957" s="545" t="s">
        <v>2469</v>
      </c>
      <c r="I3957" s="544" t="s">
        <v>2478</v>
      </c>
      <c r="J3957" s="543" t="s">
        <v>2478</v>
      </c>
      <c r="K3957" s="543" t="s">
        <v>2478</v>
      </c>
      <c r="L3957" s="543" t="s">
        <v>2478</v>
      </c>
      <c r="M3957" s="543" t="s">
        <v>2478</v>
      </c>
      <c r="N3957" s="543" t="s">
        <v>2478</v>
      </c>
      <c r="O3957" s="543" t="s">
        <v>2478</v>
      </c>
      <c r="P3957" s="543" t="s">
        <v>2478</v>
      </c>
      <c r="Q3957" s="543" t="s">
        <v>2478</v>
      </c>
      <c r="R3957" s="543" t="s">
        <v>2478</v>
      </c>
      <c r="S3957" s="543" t="s">
        <v>2478</v>
      </c>
    </row>
    <row r="3958" spans="1:19">
      <c r="A3958" s="540" t="s">
        <v>10370</v>
      </c>
      <c r="B3958" s="542">
        <v>1294</v>
      </c>
      <c r="C3958" s="542">
        <v>83182</v>
      </c>
      <c r="D3958" s="542">
        <v>90102</v>
      </c>
      <c r="E3958" s="542">
        <v>90102</v>
      </c>
      <c r="F3958" s="542" t="s">
        <v>11682</v>
      </c>
      <c r="G3958" s="540" t="s">
        <v>11683</v>
      </c>
      <c r="H3958" s="542" t="s">
        <v>2546</v>
      </c>
      <c r="I3958" s="541" t="s">
        <v>2478</v>
      </c>
      <c r="J3958" s="540" t="s">
        <v>2478</v>
      </c>
      <c r="K3958" s="540" t="s">
        <v>2478</v>
      </c>
      <c r="L3958" s="540" t="s">
        <v>2546</v>
      </c>
      <c r="M3958" s="540" t="s">
        <v>6209</v>
      </c>
      <c r="N3958" s="540" t="s">
        <v>2210</v>
      </c>
      <c r="O3958" s="540" t="s">
        <v>2478</v>
      </c>
      <c r="P3958" s="540" t="s">
        <v>2478</v>
      </c>
      <c r="Q3958" s="540" t="s">
        <v>2478</v>
      </c>
      <c r="R3958" s="540" t="s">
        <v>2478</v>
      </c>
      <c r="S3958" s="546">
        <v>43866.533356481479</v>
      </c>
    </row>
    <row r="3959" spans="1:19">
      <c r="A3959" s="543" t="s">
        <v>10370</v>
      </c>
      <c r="B3959" s="544"/>
      <c r="C3959" s="544"/>
      <c r="D3959" s="545">
        <v>30003</v>
      </c>
      <c r="E3959" s="545">
        <v>30003</v>
      </c>
      <c r="F3959" s="545" t="s">
        <v>11684</v>
      </c>
      <c r="G3959" s="543" t="s">
        <v>11685</v>
      </c>
      <c r="H3959" s="545" t="s">
        <v>2469</v>
      </c>
      <c r="I3959" s="545" t="s">
        <v>2469</v>
      </c>
      <c r="J3959" s="543" t="s">
        <v>2478</v>
      </c>
      <c r="K3959" s="543" t="s">
        <v>2478</v>
      </c>
      <c r="L3959" s="543" t="s">
        <v>2478</v>
      </c>
      <c r="M3959" s="543" t="s">
        <v>2478</v>
      </c>
      <c r="N3959" s="543" t="s">
        <v>2478</v>
      </c>
      <c r="O3959" s="543" t="s">
        <v>2478</v>
      </c>
      <c r="P3959" s="543" t="s">
        <v>2478</v>
      </c>
      <c r="Q3959" s="543" t="s">
        <v>2478</v>
      </c>
      <c r="R3959" s="543" t="s">
        <v>2478</v>
      </c>
      <c r="S3959" s="543" t="s">
        <v>2478</v>
      </c>
    </row>
    <row r="3960" spans="1:19">
      <c r="A3960" s="540" t="s">
        <v>11686</v>
      </c>
      <c r="B3960" s="542">
        <v>11537</v>
      </c>
      <c r="C3960" s="542">
        <v>551925</v>
      </c>
      <c r="D3960" s="542">
        <v>60009</v>
      </c>
      <c r="E3960" s="541"/>
      <c r="F3960" s="542" t="s">
        <v>11687</v>
      </c>
      <c r="G3960" s="540" t="s">
        <v>11688</v>
      </c>
      <c r="H3960" s="542" t="s">
        <v>2546</v>
      </c>
      <c r="I3960" s="541" t="s">
        <v>2478</v>
      </c>
      <c r="J3960" s="540" t="s">
        <v>2478</v>
      </c>
      <c r="K3960" s="540" t="s">
        <v>2478</v>
      </c>
      <c r="L3960" s="540" t="s">
        <v>2546</v>
      </c>
      <c r="M3960" s="540" t="s">
        <v>6209</v>
      </c>
      <c r="N3960" s="540" t="s">
        <v>8312</v>
      </c>
      <c r="O3960" s="540" t="s">
        <v>2478</v>
      </c>
      <c r="P3960" s="540" t="s">
        <v>2478</v>
      </c>
      <c r="Q3960" s="540" t="s">
        <v>2478</v>
      </c>
      <c r="R3960" s="546">
        <v>44757</v>
      </c>
      <c r="S3960" s="546">
        <v>45597.635578703703</v>
      </c>
    </row>
    <row r="3961" spans="1:19">
      <c r="A3961" s="543" t="s">
        <v>11686</v>
      </c>
      <c r="B3961" s="545">
        <v>11537</v>
      </c>
      <c r="C3961" s="545">
        <v>551925</v>
      </c>
      <c r="D3961" s="545">
        <v>60009</v>
      </c>
      <c r="E3961" s="544"/>
      <c r="F3961" s="545" t="s">
        <v>11689</v>
      </c>
      <c r="G3961" s="543" t="s">
        <v>11690</v>
      </c>
      <c r="H3961" s="545" t="s">
        <v>2546</v>
      </c>
      <c r="I3961" s="544" t="s">
        <v>2478</v>
      </c>
      <c r="J3961" s="543" t="s">
        <v>2478</v>
      </c>
      <c r="K3961" s="543" t="s">
        <v>2478</v>
      </c>
      <c r="L3961" s="543" t="s">
        <v>2546</v>
      </c>
      <c r="M3961" s="543" t="s">
        <v>6209</v>
      </c>
      <c r="N3961" s="543" t="s">
        <v>8312</v>
      </c>
      <c r="O3961" s="543" t="s">
        <v>2478</v>
      </c>
      <c r="P3961" s="543" t="s">
        <v>2478</v>
      </c>
      <c r="Q3961" s="543" t="s">
        <v>2478</v>
      </c>
      <c r="R3961" s="547">
        <v>44757</v>
      </c>
      <c r="S3961" s="547">
        <v>45597.635578703703</v>
      </c>
    </row>
    <row r="3962" spans="1:19">
      <c r="A3962" s="540" t="s">
        <v>11686</v>
      </c>
      <c r="B3962" s="542">
        <v>11537</v>
      </c>
      <c r="C3962" s="542">
        <v>551925</v>
      </c>
      <c r="D3962" s="542">
        <v>60009</v>
      </c>
      <c r="E3962" s="541"/>
      <c r="F3962" s="542" t="s">
        <v>11691</v>
      </c>
      <c r="G3962" s="540" t="s">
        <v>11692</v>
      </c>
      <c r="H3962" s="542" t="s">
        <v>2546</v>
      </c>
      <c r="I3962" s="541" t="s">
        <v>2478</v>
      </c>
      <c r="J3962" s="540" t="s">
        <v>2478</v>
      </c>
      <c r="K3962" s="540" t="s">
        <v>2478</v>
      </c>
      <c r="L3962" s="540" t="s">
        <v>2546</v>
      </c>
      <c r="M3962" s="540" t="s">
        <v>6209</v>
      </c>
      <c r="N3962" s="540" t="s">
        <v>8312</v>
      </c>
      <c r="O3962" s="540" t="s">
        <v>2478</v>
      </c>
      <c r="P3962" s="540" t="s">
        <v>2478</v>
      </c>
      <c r="Q3962" s="540" t="s">
        <v>2478</v>
      </c>
      <c r="R3962" s="546">
        <v>44757</v>
      </c>
      <c r="S3962" s="546">
        <v>45597.635578703703</v>
      </c>
    </row>
    <row r="3963" spans="1:19">
      <c r="A3963" s="543" t="s">
        <v>11686</v>
      </c>
      <c r="B3963" s="545">
        <v>11537</v>
      </c>
      <c r="C3963" s="545">
        <v>551925</v>
      </c>
      <c r="D3963" s="545">
        <v>60009</v>
      </c>
      <c r="E3963" s="544"/>
      <c r="F3963" s="545" t="s">
        <v>11693</v>
      </c>
      <c r="G3963" s="543" t="s">
        <v>11694</v>
      </c>
      <c r="H3963" s="545" t="s">
        <v>2546</v>
      </c>
      <c r="I3963" s="544" t="s">
        <v>2478</v>
      </c>
      <c r="J3963" s="543" t="s">
        <v>2478</v>
      </c>
      <c r="K3963" s="543" t="s">
        <v>2478</v>
      </c>
      <c r="L3963" s="543" t="s">
        <v>2546</v>
      </c>
      <c r="M3963" s="543" t="s">
        <v>6209</v>
      </c>
      <c r="N3963" s="543" t="s">
        <v>8312</v>
      </c>
      <c r="O3963" s="543" t="s">
        <v>2478</v>
      </c>
      <c r="P3963" s="543" t="s">
        <v>2478</v>
      </c>
      <c r="Q3963" s="543" t="s">
        <v>2478</v>
      </c>
      <c r="R3963" s="547">
        <v>44757</v>
      </c>
      <c r="S3963" s="547">
        <v>45597.635578703703</v>
      </c>
    </row>
    <row r="3964" spans="1:19">
      <c r="A3964" s="540" t="s">
        <v>11686</v>
      </c>
      <c r="B3964" s="542">
        <v>11537</v>
      </c>
      <c r="C3964" s="542">
        <v>551925</v>
      </c>
      <c r="D3964" s="542">
        <v>60009</v>
      </c>
      <c r="E3964" s="541"/>
      <c r="F3964" s="542" t="s">
        <v>11695</v>
      </c>
      <c r="G3964" s="540" t="s">
        <v>11696</v>
      </c>
      <c r="H3964" s="542" t="s">
        <v>2546</v>
      </c>
      <c r="I3964" s="541" t="s">
        <v>2478</v>
      </c>
      <c r="J3964" s="540" t="s">
        <v>2478</v>
      </c>
      <c r="K3964" s="540" t="s">
        <v>2478</v>
      </c>
      <c r="L3964" s="540" t="s">
        <v>2546</v>
      </c>
      <c r="M3964" s="540" t="s">
        <v>6209</v>
      </c>
      <c r="N3964" s="540" t="s">
        <v>8312</v>
      </c>
      <c r="O3964" s="540" t="s">
        <v>2478</v>
      </c>
      <c r="P3964" s="540" t="s">
        <v>2478</v>
      </c>
      <c r="Q3964" s="540" t="s">
        <v>2478</v>
      </c>
      <c r="R3964" s="546">
        <v>44757</v>
      </c>
      <c r="S3964" s="546">
        <v>45597.635578703703</v>
      </c>
    </row>
    <row r="3965" spans="1:19">
      <c r="A3965" s="543" t="s">
        <v>11686</v>
      </c>
      <c r="B3965" s="545">
        <v>11537</v>
      </c>
      <c r="C3965" s="545">
        <v>551925</v>
      </c>
      <c r="D3965" s="545">
        <v>60009</v>
      </c>
      <c r="E3965" s="544"/>
      <c r="F3965" s="545" t="s">
        <v>11697</v>
      </c>
      <c r="G3965" s="543" t="s">
        <v>11698</v>
      </c>
      <c r="H3965" s="545" t="s">
        <v>2546</v>
      </c>
      <c r="I3965" s="544" t="s">
        <v>2478</v>
      </c>
      <c r="J3965" s="543" t="s">
        <v>2478</v>
      </c>
      <c r="K3965" s="543" t="s">
        <v>2478</v>
      </c>
      <c r="L3965" s="543" t="s">
        <v>2546</v>
      </c>
      <c r="M3965" s="543" t="s">
        <v>6209</v>
      </c>
      <c r="N3965" s="543" t="s">
        <v>8312</v>
      </c>
      <c r="O3965" s="543" t="s">
        <v>2478</v>
      </c>
      <c r="P3965" s="543" t="s">
        <v>2478</v>
      </c>
      <c r="Q3965" s="543" t="s">
        <v>2478</v>
      </c>
      <c r="R3965" s="547">
        <v>44757</v>
      </c>
      <c r="S3965" s="547">
        <v>45597.635578703703</v>
      </c>
    </row>
    <row r="3966" spans="1:19">
      <c r="A3966" s="540" t="s">
        <v>11686</v>
      </c>
      <c r="B3966" s="542">
        <v>11537</v>
      </c>
      <c r="C3966" s="542">
        <v>551925</v>
      </c>
      <c r="D3966" s="542">
        <v>60009</v>
      </c>
      <c r="E3966" s="541"/>
      <c r="F3966" s="542" t="s">
        <v>11699</v>
      </c>
      <c r="G3966" s="540" t="s">
        <v>11700</v>
      </c>
      <c r="H3966" s="542" t="s">
        <v>2546</v>
      </c>
      <c r="I3966" s="541" t="s">
        <v>2478</v>
      </c>
      <c r="J3966" s="540" t="s">
        <v>2478</v>
      </c>
      <c r="K3966" s="540" t="s">
        <v>2478</v>
      </c>
      <c r="L3966" s="540" t="s">
        <v>2546</v>
      </c>
      <c r="M3966" s="540" t="s">
        <v>6209</v>
      </c>
      <c r="N3966" s="540" t="s">
        <v>8312</v>
      </c>
      <c r="O3966" s="540" t="s">
        <v>2478</v>
      </c>
      <c r="P3966" s="540" t="s">
        <v>2478</v>
      </c>
      <c r="Q3966" s="540" t="s">
        <v>2478</v>
      </c>
      <c r="R3966" s="546">
        <v>44757</v>
      </c>
      <c r="S3966" s="546">
        <v>45597.635578703703</v>
      </c>
    </row>
    <row r="3967" spans="1:19">
      <c r="A3967" s="543" t="s">
        <v>11686</v>
      </c>
      <c r="B3967" s="545">
        <v>11537</v>
      </c>
      <c r="C3967" s="545">
        <v>551925</v>
      </c>
      <c r="D3967" s="545">
        <v>60009</v>
      </c>
      <c r="E3967" s="544"/>
      <c r="F3967" s="545" t="s">
        <v>11701</v>
      </c>
      <c r="G3967" s="543" t="s">
        <v>11702</v>
      </c>
      <c r="H3967" s="545" t="s">
        <v>2546</v>
      </c>
      <c r="I3967" s="544" t="s">
        <v>2478</v>
      </c>
      <c r="J3967" s="543" t="s">
        <v>2478</v>
      </c>
      <c r="K3967" s="543" t="s">
        <v>2478</v>
      </c>
      <c r="L3967" s="543" t="s">
        <v>2546</v>
      </c>
      <c r="M3967" s="543" t="s">
        <v>6209</v>
      </c>
      <c r="N3967" s="543" t="s">
        <v>8312</v>
      </c>
      <c r="O3967" s="543" t="s">
        <v>2478</v>
      </c>
      <c r="P3967" s="543" t="s">
        <v>2478</v>
      </c>
      <c r="Q3967" s="543" t="s">
        <v>2478</v>
      </c>
      <c r="R3967" s="547">
        <v>44757</v>
      </c>
      <c r="S3967" s="547">
        <v>45597.635578703703</v>
      </c>
    </row>
    <row r="3968" spans="1:19">
      <c r="A3968" s="540" t="s">
        <v>11686</v>
      </c>
      <c r="B3968" s="542">
        <v>108161</v>
      </c>
      <c r="C3968" s="542">
        <v>956593</v>
      </c>
      <c r="D3968" s="542" t="s">
        <v>11703</v>
      </c>
      <c r="E3968" s="542" t="s">
        <v>11703</v>
      </c>
      <c r="F3968" s="542" t="s">
        <v>11704</v>
      </c>
      <c r="G3968" s="540" t="s">
        <v>11705</v>
      </c>
      <c r="H3968" s="542" t="s">
        <v>2546</v>
      </c>
      <c r="I3968" s="542" t="s">
        <v>2546</v>
      </c>
      <c r="J3968" s="540" t="s">
        <v>7440</v>
      </c>
      <c r="K3968" s="540" t="s">
        <v>2478</v>
      </c>
      <c r="L3968" s="540" t="s">
        <v>2546</v>
      </c>
      <c r="M3968" s="540" t="s">
        <v>6209</v>
      </c>
      <c r="N3968" s="540" t="s">
        <v>2210</v>
      </c>
      <c r="O3968" s="546">
        <v>45756.333333333336</v>
      </c>
      <c r="P3968" s="546">
        <v>45756.333333333336</v>
      </c>
      <c r="Q3968" s="540" t="s">
        <v>2478</v>
      </c>
      <c r="R3968" s="546">
        <v>45831</v>
      </c>
      <c r="S3968" s="546">
        <v>45922.677256944444</v>
      </c>
    </row>
    <row r="3969" spans="1:19">
      <c r="A3969" s="543" t="s">
        <v>11686</v>
      </c>
      <c r="B3969" s="545">
        <v>108134</v>
      </c>
      <c r="C3969" s="545">
        <v>825843</v>
      </c>
      <c r="D3969" s="545">
        <v>40006</v>
      </c>
      <c r="E3969" s="545">
        <v>40006</v>
      </c>
      <c r="F3969" s="545" t="s">
        <v>11706</v>
      </c>
      <c r="G3969" s="543" t="s">
        <v>11707</v>
      </c>
      <c r="H3969" s="545" t="s">
        <v>2546</v>
      </c>
      <c r="I3969" s="545" t="s">
        <v>2546</v>
      </c>
      <c r="J3969" s="543" t="s">
        <v>7440</v>
      </c>
      <c r="K3969" s="543" t="s">
        <v>2478</v>
      </c>
      <c r="L3969" s="543" t="s">
        <v>2546</v>
      </c>
      <c r="M3969" s="543" t="s">
        <v>6209</v>
      </c>
      <c r="N3969" s="543" t="s">
        <v>2210</v>
      </c>
      <c r="O3969" s="547">
        <v>45698.333333333336</v>
      </c>
      <c r="P3969" s="547">
        <v>45698.333333333336</v>
      </c>
      <c r="Q3969" s="543" t="s">
        <v>2478</v>
      </c>
      <c r="R3969" s="547">
        <v>45756</v>
      </c>
      <c r="S3969" s="547">
        <v>45922.677291666667</v>
      </c>
    </row>
    <row r="3970" spans="1:19">
      <c r="A3970" s="540" t="s">
        <v>11686</v>
      </c>
      <c r="B3970" s="542">
        <v>11537</v>
      </c>
      <c r="C3970" s="542">
        <v>551925</v>
      </c>
      <c r="D3970" s="541"/>
      <c r="E3970" s="541"/>
      <c r="F3970" s="542" t="s">
        <v>11708</v>
      </c>
      <c r="G3970" s="540" t="s">
        <v>11709</v>
      </c>
      <c r="H3970" s="542" t="s">
        <v>2546</v>
      </c>
      <c r="I3970" s="541" t="s">
        <v>2478</v>
      </c>
      <c r="J3970" s="540" t="s">
        <v>7440</v>
      </c>
      <c r="K3970" s="540" t="s">
        <v>2478</v>
      </c>
      <c r="L3970" s="540" t="s">
        <v>2546</v>
      </c>
      <c r="M3970" s="540" t="s">
        <v>6209</v>
      </c>
      <c r="N3970" s="540" t="s">
        <v>8312</v>
      </c>
      <c r="O3970" s="540" t="s">
        <v>2478</v>
      </c>
      <c r="P3970" s="540" t="s">
        <v>2478</v>
      </c>
      <c r="Q3970" s="540" t="s">
        <v>2478</v>
      </c>
      <c r="R3970" s="546">
        <v>44757</v>
      </c>
      <c r="S3970" s="546">
        <v>45597.635578703703</v>
      </c>
    </row>
    <row r="3971" spans="1:19">
      <c r="A3971" s="543" t="s">
        <v>11686</v>
      </c>
      <c r="B3971" s="545">
        <v>11537</v>
      </c>
      <c r="C3971" s="545">
        <v>551925</v>
      </c>
      <c r="D3971" s="544"/>
      <c r="E3971" s="544"/>
      <c r="F3971" s="545" t="s">
        <v>11710</v>
      </c>
      <c r="G3971" s="543" t="s">
        <v>11711</v>
      </c>
      <c r="H3971" s="545" t="s">
        <v>2546</v>
      </c>
      <c r="I3971" s="544" t="s">
        <v>2478</v>
      </c>
      <c r="J3971" s="543" t="s">
        <v>7440</v>
      </c>
      <c r="K3971" s="543" t="s">
        <v>2478</v>
      </c>
      <c r="L3971" s="543" t="s">
        <v>2546</v>
      </c>
      <c r="M3971" s="543" t="s">
        <v>6209</v>
      </c>
      <c r="N3971" s="543" t="s">
        <v>8312</v>
      </c>
      <c r="O3971" s="543" t="s">
        <v>2478</v>
      </c>
      <c r="P3971" s="543" t="s">
        <v>2478</v>
      </c>
      <c r="Q3971" s="543" t="s">
        <v>2478</v>
      </c>
      <c r="R3971" s="547">
        <v>44757</v>
      </c>
      <c r="S3971" s="547">
        <v>45597.635578703703</v>
      </c>
    </row>
    <row r="3972" spans="1:19">
      <c r="A3972" s="540" t="s">
        <v>11686</v>
      </c>
      <c r="B3972" s="542">
        <v>11537</v>
      </c>
      <c r="C3972" s="542">
        <v>551925</v>
      </c>
      <c r="D3972" s="541"/>
      <c r="E3972" s="541"/>
      <c r="F3972" s="542" t="s">
        <v>11712</v>
      </c>
      <c r="G3972" s="540" t="s">
        <v>11713</v>
      </c>
      <c r="H3972" s="542" t="s">
        <v>2546</v>
      </c>
      <c r="I3972" s="541" t="s">
        <v>2478</v>
      </c>
      <c r="J3972" s="540" t="s">
        <v>7440</v>
      </c>
      <c r="K3972" s="540" t="s">
        <v>2478</v>
      </c>
      <c r="L3972" s="540" t="s">
        <v>2546</v>
      </c>
      <c r="M3972" s="540" t="s">
        <v>6209</v>
      </c>
      <c r="N3972" s="540" t="s">
        <v>8312</v>
      </c>
      <c r="O3972" s="540" t="s">
        <v>2478</v>
      </c>
      <c r="P3972" s="540" t="s">
        <v>2478</v>
      </c>
      <c r="Q3972" s="540" t="s">
        <v>2478</v>
      </c>
      <c r="R3972" s="546">
        <v>44757</v>
      </c>
      <c r="S3972" s="546">
        <v>45597.635578703703</v>
      </c>
    </row>
    <row r="3973" spans="1:19">
      <c r="A3973" s="543" t="s">
        <v>11686</v>
      </c>
      <c r="B3973" s="545">
        <v>11537</v>
      </c>
      <c r="C3973" s="545">
        <v>551925</v>
      </c>
      <c r="D3973" s="544"/>
      <c r="E3973" s="544"/>
      <c r="F3973" s="545" t="s">
        <v>11714</v>
      </c>
      <c r="G3973" s="543" t="s">
        <v>11715</v>
      </c>
      <c r="H3973" s="545" t="s">
        <v>2546</v>
      </c>
      <c r="I3973" s="544" t="s">
        <v>2478</v>
      </c>
      <c r="J3973" s="543" t="s">
        <v>7440</v>
      </c>
      <c r="K3973" s="543" t="s">
        <v>2478</v>
      </c>
      <c r="L3973" s="543" t="s">
        <v>2546</v>
      </c>
      <c r="M3973" s="543" t="s">
        <v>6209</v>
      </c>
      <c r="N3973" s="543" t="s">
        <v>8312</v>
      </c>
      <c r="O3973" s="543" t="s">
        <v>2478</v>
      </c>
      <c r="P3973" s="543" t="s">
        <v>2478</v>
      </c>
      <c r="Q3973" s="543" t="s">
        <v>2478</v>
      </c>
      <c r="R3973" s="547">
        <v>44757</v>
      </c>
      <c r="S3973" s="547">
        <v>45597.635578703703</v>
      </c>
    </row>
    <row r="3974" spans="1:19">
      <c r="A3974" s="540" t="s">
        <v>11686</v>
      </c>
      <c r="B3974" s="542">
        <v>11537</v>
      </c>
      <c r="C3974" s="542">
        <v>551925</v>
      </c>
      <c r="D3974" s="541"/>
      <c r="E3974" s="541"/>
      <c r="F3974" s="542" t="s">
        <v>11716</v>
      </c>
      <c r="G3974" s="540" t="s">
        <v>11717</v>
      </c>
      <c r="H3974" s="542" t="s">
        <v>2546</v>
      </c>
      <c r="I3974" s="541" t="s">
        <v>2478</v>
      </c>
      <c r="J3974" s="540" t="s">
        <v>7440</v>
      </c>
      <c r="K3974" s="540" t="s">
        <v>2478</v>
      </c>
      <c r="L3974" s="540" t="s">
        <v>2546</v>
      </c>
      <c r="M3974" s="540" t="s">
        <v>6209</v>
      </c>
      <c r="N3974" s="540" t="s">
        <v>8312</v>
      </c>
      <c r="O3974" s="540" t="s">
        <v>2478</v>
      </c>
      <c r="P3974" s="540" t="s">
        <v>2478</v>
      </c>
      <c r="Q3974" s="540" t="s">
        <v>2478</v>
      </c>
      <c r="R3974" s="546">
        <v>44757</v>
      </c>
      <c r="S3974" s="546">
        <v>45597.635578703703</v>
      </c>
    </row>
    <row r="3975" spans="1:19">
      <c r="A3975" s="543" t="s">
        <v>11686</v>
      </c>
      <c r="B3975" s="545">
        <v>11537</v>
      </c>
      <c r="C3975" s="545">
        <v>551925</v>
      </c>
      <c r="D3975" s="544"/>
      <c r="E3975" s="544"/>
      <c r="F3975" s="545" t="s">
        <v>11718</v>
      </c>
      <c r="G3975" s="543" t="s">
        <v>11719</v>
      </c>
      <c r="H3975" s="545" t="s">
        <v>2546</v>
      </c>
      <c r="I3975" s="544" t="s">
        <v>2478</v>
      </c>
      <c r="J3975" s="543" t="s">
        <v>7440</v>
      </c>
      <c r="K3975" s="543" t="s">
        <v>2478</v>
      </c>
      <c r="L3975" s="543" t="s">
        <v>2546</v>
      </c>
      <c r="M3975" s="543" t="s">
        <v>6209</v>
      </c>
      <c r="N3975" s="543" t="s">
        <v>8312</v>
      </c>
      <c r="O3975" s="543" t="s">
        <v>2478</v>
      </c>
      <c r="P3975" s="543" t="s">
        <v>2478</v>
      </c>
      <c r="Q3975" s="543" t="s">
        <v>2478</v>
      </c>
      <c r="R3975" s="547">
        <v>44757</v>
      </c>
      <c r="S3975" s="547">
        <v>45597.635578703703</v>
      </c>
    </row>
    <row r="3976" spans="1:19">
      <c r="A3976" s="540" t="s">
        <v>11686</v>
      </c>
      <c r="B3976" s="542">
        <v>11537</v>
      </c>
      <c r="C3976" s="542">
        <v>551925</v>
      </c>
      <c r="D3976" s="541"/>
      <c r="E3976" s="541"/>
      <c r="F3976" s="542" t="s">
        <v>11720</v>
      </c>
      <c r="G3976" s="540" t="s">
        <v>11721</v>
      </c>
      <c r="H3976" s="542" t="s">
        <v>2546</v>
      </c>
      <c r="I3976" s="541" t="s">
        <v>2478</v>
      </c>
      <c r="J3976" s="540" t="s">
        <v>7440</v>
      </c>
      <c r="K3976" s="540" t="s">
        <v>2478</v>
      </c>
      <c r="L3976" s="540" t="s">
        <v>2546</v>
      </c>
      <c r="M3976" s="540" t="s">
        <v>6209</v>
      </c>
      <c r="N3976" s="540" t="s">
        <v>8312</v>
      </c>
      <c r="O3976" s="540" t="s">
        <v>2478</v>
      </c>
      <c r="P3976" s="540" t="s">
        <v>2478</v>
      </c>
      <c r="Q3976" s="540" t="s">
        <v>2478</v>
      </c>
      <c r="R3976" s="546">
        <v>44757</v>
      </c>
      <c r="S3976" s="546">
        <v>45597.635578703703</v>
      </c>
    </row>
    <row r="3977" spans="1:19">
      <c r="A3977" s="543" t="s">
        <v>11686</v>
      </c>
      <c r="B3977" s="545">
        <v>11537</v>
      </c>
      <c r="C3977" s="545">
        <v>551925</v>
      </c>
      <c r="D3977" s="544"/>
      <c r="E3977" s="544"/>
      <c r="F3977" s="545" t="s">
        <v>11722</v>
      </c>
      <c r="G3977" s="543" t="s">
        <v>11723</v>
      </c>
      <c r="H3977" s="545" t="s">
        <v>2546</v>
      </c>
      <c r="I3977" s="544" t="s">
        <v>2478</v>
      </c>
      <c r="J3977" s="543" t="s">
        <v>7440</v>
      </c>
      <c r="K3977" s="543" t="s">
        <v>2478</v>
      </c>
      <c r="L3977" s="543" t="s">
        <v>2546</v>
      </c>
      <c r="M3977" s="543" t="s">
        <v>6209</v>
      </c>
      <c r="N3977" s="543" t="s">
        <v>8312</v>
      </c>
      <c r="O3977" s="543" t="s">
        <v>2478</v>
      </c>
      <c r="P3977" s="543" t="s">
        <v>2478</v>
      </c>
      <c r="Q3977" s="543" t="s">
        <v>2478</v>
      </c>
      <c r="R3977" s="547">
        <v>44757</v>
      </c>
      <c r="S3977" s="547">
        <v>45597.635578703703</v>
      </c>
    </row>
    <row r="3978" spans="1:19">
      <c r="A3978" s="540" t="s">
        <v>11686</v>
      </c>
      <c r="B3978" s="542">
        <v>11537</v>
      </c>
      <c r="C3978" s="542">
        <v>551925</v>
      </c>
      <c r="D3978" s="541"/>
      <c r="E3978" s="541"/>
      <c r="F3978" s="542" t="s">
        <v>11724</v>
      </c>
      <c r="G3978" s="540" t="s">
        <v>11725</v>
      </c>
      <c r="H3978" s="542" t="s">
        <v>2546</v>
      </c>
      <c r="I3978" s="541" t="s">
        <v>2478</v>
      </c>
      <c r="J3978" s="540" t="s">
        <v>7440</v>
      </c>
      <c r="K3978" s="540" t="s">
        <v>2478</v>
      </c>
      <c r="L3978" s="540" t="s">
        <v>2546</v>
      </c>
      <c r="M3978" s="540" t="s">
        <v>6209</v>
      </c>
      <c r="N3978" s="540" t="s">
        <v>8312</v>
      </c>
      <c r="O3978" s="540" t="s">
        <v>2478</v>
      </c>
      <c r="P3978" s="540" t="s">
        <v>2478</v>
      </c>
      <c r="Q3978" s="540" t="s">
        <v>2478</v>
      </c>
      <c r="R3978" s="546">
        <v>44757</v>
      </c>
      <c r="S3978" s="546">
        <v>45597.635578703703</v>
      </c>
    </row>
    <row r="3979" spans="1:19">
      <c r="A3979" s="543" t="s">
        <v>11686</v>
      </c>
      <c r="B3979" s="545">
        <v>11537</v>
      </c>
      <c r="C3979" s="545">
        <v>551925</v>
      </c>
      <c r="D3979" s="544"/>
      <c r="E3979" s="544"/>
      <c r="F3979" s="545" t="s">
        <v>11726</v>
      </c>
      <c r="G3979" s="543" t="s">
        <v>11727</v>
      </c>
      <c r="H3979" s="545" t="s">
        <v>2546</v>
      </c>
      <c r="I3979" s="544" t="s">
        <v>2478</v>
      </c>
      <c r="J3979" s="543" t="s">
        <v>7440</v>
      </c>
      <c r="K3979" s="543" t="s">
        <v>2478</v>
      </c>
      <c r="L3979" s="543" t="s">
        <v>2546</v>
      </c>
      <c r="M3979" s="543" t="s">
        <v>6209</v>
      </c>
      <c r="N3979" s="543" t="s">
        <v>8312</v>
      </c>
      <c r="O3979" s="543" t="s">
        <v>2478</v>
      </c>
      <c r="P3979" s="543" t="s">
        <v>2478</v>
      </c>
      <c r="Q3979" s="543" t="s">
        <v>2478</v>
      </c>
      <c r="R3979" s="547">
        <v>44757</v>
      </c>
      <c r="S3979" s="547">
        <v>45597.635578703703</v>
      </c>
    </row>
    <row r="3980" spans="1:19">
      <c r="A3980" s="540" t="s">
        <v>11686</v>
      </c>
      <c r="B3980" s="542">
        <v>11537</v>
      </c>
      <c r="C3980" s="542">
        <v>551925</v>
      </c>
      <c r="D3980" s="541"/>
      <c r="E3980" s="541"/>
      <c r="F3980" s="542" t="s">
        <v>11728</v>
      </c>
      <c r="G3980" s="540" t="s">
        <v>11729</v>
      </c>
      <c r="H3980" s="542" t="s">
        <v>2546</v>
      </c>
      <c r="I3980" s="541" t="s">
        <v>2478</v>
      </c>
      <c r="J3980" s="540" t="s">
        <v>7440</v>
      </c>
      <c r="K3980" s="540" t="s">
        <v>2478</v>
      </c>
      <c r="L3980" s="540" t="s">
        <v>2546</v>
      </c>
      <c r="M3980" s="540" t="s">
        <v>6209</v>
      </c>
      <c r="N3980" s="540" t="s">
        <v>8312</v>
      </c>
      <c r="O3980" s="540" t="s">
        <v>2478</v>
      </c>
      <c r="P3980" s="540" t="s">
        <v>2478</v>
      </c>
      <c r="Q3980" s="540" t="s">
        <v>2478</v>
      </c>
      <c r="R3980" s="546">
        <v>44757</v>
      </c>
      <c r="S3980" s="546">
        <v>45597.635578703703</v>
      </c>
    </row>
    <row r="3981" spans="1:19">
      <c r="A3981" s="543" t="s">
        <v>11686</v>
      </c>
      <c r="B3981" s="545">
        <v>11537</v>
      </c>
      <c r="C3981" s="545">
        <v>551925</v>
      </c>
      <c r="D3981" s="544"/>
      <c r="E3981" s="544"/>
      <c r="F3981" s="545" t="s">
        <v>11730</v>
      </c>
      <c r="G3981" s="543" t="s">
        <v>11731</v>
      </c>
      <c r="H3981" s="545" t="s">
        <v>2546</v>
      </c>
      <c r="I3981" s="544" t="s">
        <v>2478</v>
      </c>
      <c r="J3981" s="543" t="s">
        <v>7440</v>
      </c>
      <c r="K3981" s="543" t="s">
        <v>2478</v>
      </c>
      <c r="L3981" s="543" t="s">
        <v>2546</v>
      </c>
      <c r="M3981" s="543" t="s">
        <v>6209</v>
      </c>
      <c r="N3981" s="543" t="s">
        <v>8312</v>
      </c>
      <c r="O3981" s="543" t="s">
        <v>2478</v>
      </c>
      <c r="P3981" s="543" t="s">
        <v>2478</v>
      </c>
      <c r="Q3981" s="543" t="s">
        <v>2478</v>
      </c>
      <c r="R3981" s="547">
        <v>44757</v>
      </c>
      <c r="S3981" s="547">
        <v>45597.635578703703</v>
      </c>
    </row>
    <row r="3982" spans="1:19">
      <c r="A3982" s="540" t="s">
        <v>11686</v>
      </c>
      <c r="B3982" s="542">
        <v>11537</v>
      </c>
      <c r="C3982" s="542">
        <v>551925</v>
      </c>
      <c r="D3982" s="541"/>
      <c r="E3982" s="541"/>
      <c r="F3982" s="542" t="s">
        <v>11732</v>
      </c>
      <c r="G3982" s="540" t="s">
        <v>11733</v>
      </c>
      <c r="H3982" s="542" t="s">
        <v>2546</v>
      </c>
      <c r="I3982" s="541" t="s">
        <v>2478</v>
      </c>
      <c r="J3982" s="540" t="s">
        <v>7440</v>
      </c>
      <c r="K3982" s="540" t="s">
        <v>2478</v>
      </c>
      <c r="L3982" s="540" t="s">
        <v>2546</v>
      </c>
      <c r="M3982" s="540" t="s">
        <v>6209</v>
      </c>
      <c r="N3982" s="540" t="s">
        <v>8312</v>
      </c>
      <c r="O3982" s="540" t="s">
        <v>2478</v>
      </c>
      <c r="P3982" s="540" t="s">
        <v>2478</v>
      </c>
      <c r="Q3982" s="540" t="s">
        <v>2478</v>
      </c>
      <c r="R3982" s="546">
        <v>44757</v>
      </c>
      <c r="S3982" s="546">
        <v>45597.635578703703</v>
      </c>
    </row>
    <row r="3983" spans="1:19">
      <c r="A3983" s="543" t="s">
        <v>11686</v>
      </c>
      <c r="B3983" s="545">
        <v>11537</v>
      </c>
      <c r="C3983" s="545">
        <v>551925</v>
      </c>
      <c r="D3983" s="544"/>
      <c r="E3983" s="544"/>
      <c r="F3983" s="545" t="s">
        <v>11734</v>
      </c>
      <c r="G3983" s="543" t="s">
        <v>11735</v>
      </c>
      <c r="H3983" s="545" t="s">
        <v>2546</v>
      </c>
      <c r="I3983" s="544" t="s">
        <v>2478</v>
      </c>
      <c r="J3983" s="543" t="s">
        <v>7440</v>
      </c>
      <c r="K3983" s="543" t="s">
        <v>2478</v>
      </c>
      <c r="L3983" s="543" t="s">
        <v>2546</v>
      </c>
      <c r="M3983" s="543" t="s">
        <v>6209</v>
      </c>
      <c r="N3983" s="543" t="s">
        <v>8312</v>
      </c>
      <c r="O3983" s="543" t="s">
        <v>2478</v>
      </c>
      <c r="P3983" s="543" t="s">
        <v>2478</v>
      </c>
      <c r="Q3983" s="543" t="s">
        <v>2478</v>
      </c>
      <c r="R3983" s="547">
        <v>44757</v>
      </c>
      <c r="S3983" s="547">
        <v>45597.635578703703</v>
      </c>
    </row>
    <row r="3984" spans="1:19">
      <c r="A3984" s="540" t="s">
        <v>11686</v>
      </c>
      <c r="B3984" s="542">
        <v>11537</v>
      </c>
      <c r="C3984" s="542">
        <v>551925</v>
      </c>
      <c r="D3984" s="541"/>
      <c r="E3984" s="541"/>
      <c r="F3984" s="542" t="s">
        <v>11736</v>
      </c>
      <c r="G3984" s="540" t="s">
        <v>11737</v>
      </c>
      <c r="H3984" s="542" t="s">
        <v>2546</v>
      </c>
      <c r="I3984" s="541" t="s">
        <v>2478</v>
      </c>
      <c r="J3984" s="540" t="s">
        <v>7440</v>
      </c>
      <c r="K3984" s="540" t="s">
        <v>2478</v>
      </c>
      <c r="L3984" s="540" t="s">
        <v>2546</v>
      </c>
      <c r="M3984" s="540" t="s">
        <v>6209</v>
      </c>
      <c r="N3984" s="540" t="s">
        <v>8312</v>
      </c>
      <c r="O3984" s="540" t="s">
        <v>2478</v>
      </c>
      <c r="P3984" s="540" t="s">
        <v>2478</v>
      </c>
      <c r="Q3984" s="540" t="s">
        <v>2478</v>
      </c>
      <c r="R3984" s="546">
        <v>44757</v>
      </c>
      <c r="S3984" s="546">
        <v>45597.635578703703</v>
      </c>
    </row>
    <row r="3985" spans="1:19">
      <c r="A3985" s="543" t="s">
        <v>11686</v>
      </c>
      <c r="B3985" s="545">
        <v>11537</v>
      </c>
      <c r="C3985" s="545">
        <v>551925</v>
      </c>
      <c r="D3985" s="544"/>
      <c r="E3985" s="544"/>
      <c r="F3985" s="545" t="s">
        <v>11738</v>
      </c>
      <c r="G3985" s="543" t="s">
        <v>11739</v>
      </c>
      <c r="H3985" s="545" t="s">
        <v>2546</v>
      </c>
      <c r="I3985" s="544" t="s">
        <v>2478</v>
      </c>
      <c r="J3985" s="543" t="s">
        <v>7440</v>
      </c>
      <c r="K3985" s="543" t="s">
        <v>2478</v>
      </c>
      <c r="L3985" s="543" t="s">
        <v>2546</v>
      </c>
      <c r="M3985" s="543" t="s">
        <v>6209</v>
      </c>
      <c r="N3985" s="543" t="s">
        <v>8312</v>
      </c>
      <c r="O3985" s="543" t="s">
        <v>2478</v>
      </c>
      <c r="P3985" s="543" t="s">
        <v>2478</v>
      </c>
      <c r="Q3985" s="543" t="s">
        <v>2478</v>
      </c>
      <c r="R3985" s="547">
        <v>44757</v>
      </c>
      <c r="S3985" s="547">
        <v>45597.635578703703</v>
      </c>
    </row>
    <row r="3986" spans="1:19">
      <c r="A3986" s="540" t="s">
        <v>11686</v>
      </c>
      <c r="B3986" s="542">
        <v>11537</v>
      </c>
      <c r="C3986" s="542">
        <v>551925</v>
      </c>
      <c r="D3986" s="541"/>
      <c r="E3986" s="541"/>
      <c r="F3986" s="542" t="s">
        <v>11740</v>
      </c>
      <c r="G3986" s="540" t="s">
        <v>11741</v>
      </c>
      <c r="H3986" s="542" t="s">
        <v>2546</v>
      </c>
      <c r="I3986" s="541" t="s">
        <v>2478</v>
      </c>
      <c r="J3986" s="540" t="s">
        <v>7440</v>
      </c>
      <c r="K3986" s="540" t="s">
        <v>2478</v>
      </c>
      <c r="L3986" s="540" t="s">
        <v>2546</v>
      </c>
      <c r="M3986" s="540" t="s">
        <v>6209</v>
      </c>
      <c r="N3986" s="540" t="s">
        <v>8312</v>
      </c>
      <c r="O3986" s="540" t="s">
        <v>2478</v>
      </c>
      <c r="P3986" s="540" t="s">
        <v>2478</v>
      </c>
      <c r="Q3986" s="540" t="s">
        <v>2478</v>
      </c>
      <c r="R3986" s="546">
        <v>44757</v>
      </c>
      <c r="S3986" s="546">
        <v>45597.635578703703</v>
      </c>
    </row>
    <row r="3987" spans="1:19">
      <c r="A3987" s="543" t="s">
        <v>11686</v>
      </c>
      <c r="B3987" s="545">
        <v>11537</v>
      </c>
      <c r="C3987" s="545">
        <v>551925</v>
      </c>
      <c r="D3987" s="544"/>
      <c r="E3987" s="544"/>
      <c r="F3987" s="545" t="s">
        <v>11742</v>
      </c>
      <c r="G3987" s="543" t="s">
        <v>11743</v>
      </c>
      <c r="H3987" s="545" t="s">
        <v>2546</v>
      </c>
      <c r="I3987" s="544" t="s">
        <v>2478</v>
      </c>
      <c r="J3987" s="543" t="s">
        <v>7440</v>
      </c>
      <c r="K3987" s="543" t="s">
        <v>2478</v>
      </c>
      <c r="L3987" s="543" t="s">
        <v>2546</v>
      </c>
      <c r="M3987" s="543" t="s">
        <v>6209</v>
      </c>
      <c r="N3987" s="543" t="s">
        <v>8312</v>
      </c>
      <c r="O3987" s="543" t="s">
        <v>2478</v>
      </c>
      <c r="P3987" s="543" t="s">
        <v>2478</v>
      </c>
      <c r="Q3987" s="543" t="s">
        <v>2478</v>
      </c>
      <c r="R3987" s="547">
        <v>44757</v>
      </c>
      <c r="S3987" s="547">
        <v>45597.635578703703</v>
      </c>
    </row>
    <row r="3988" spans="1:19">
      <c r="A3988" s="540" t="s">
        <v>11686</v>
      </c>
      <c r="B3988" s="542">
        <v>11537</v>
      </c>
      <c r="C3988" s="542">
        <v>551925</v>
      </c>
      <c r="D3988" s="541"/>
      <c r="E3988" s="541"/>
      <c r="F3988" s="542" t="s">
        <v>11744</v>
      </c>
      <c r="G3988" s="540" t="s">
        <v>11745</v>
      </c>
      <c r="H3988" s="542" t="s">
        <v>2546</v>
      </c>
      <c r="I3988" s="541" t="s">
        <v>2478</v>
      </c>
      <c r="J3988" s="540" t="s">
        <v>7440</v>
      </c>
      <c r="K3988" s="540" t="s">
        <v>2478</v>
      </c>
      <c r="L3988" s="540" t="s">
        <v>2546</v>
      </c>
      <c r="M3988" s="540" t="s">
        <v>6209</v>
      </c>
      <c r="N3988" s="540" t="s">
        <v>8312</v>
      </c>
      <c r="O3988" s="540" t="s">
        <v>2478</v>
      </c>
      <c r="P3988" s="540" t="s">
        <v>2478</v>
      </c>
      <c r="Q3988" s="540" t="s">
        <v>2478</v>
      </c>
      <c r="R3988" s="546">
        <v>44757</v>
      </c>
      <c r="S3988" s="546">
        <v>45597.635578703703</v>
      </c>
    </row>
    <row r="3989" spans="1:19">
      <c r="A3989" s="543" t="s">
        <v>11686</v>
      </c>
      <c r="B3989" s="545">
        <v>11537</v>
      </c>
      <c r="C3989" s="545">
        <v>551925</v>
      </c>
      <c r="D3989" s="544"/>
      <c r="E3989" s="544"/>
      <c r="F3989" s="545" t="s">
        <v>11746</v>
      </c>
      <c r="G3989" s="543" t="s">
        <v>11747</v>
      </c>
      <c r="H3989" s="545" t="s">
        <v>2546</v>
      </c>
      <c r="I3989" s="544" t="s">
        <v>2478</v>
      </c>
      <c r="J3989" s="543" t="s">
        <v>7440</v>
      </c>
      <c r="K3989" s="543" t="s">
        <v>2478</v>
      </c>
      <c r="L3989" s="543" t="s">
        <v>2546</v>
      </c>
      <c r="M3989" s="543" t="s">
        <v>6209</v>
      </c>
      <c r="N3989" s="543" t="s">
        <v>8312</v>
      </c>
      <c r="O3989" s="543" t="s">
        <v>2478</v>
      </c>
      <c r="P3989" s="543" t="s">
        <v>2478</v>
      </c>
      <c r="Q3989" s="543" t="s">
        <v>2478</v>
      </c>
      <c r="R3989" s="547">
        <v>44757</v>
      </c>
      <c r="S3989" s="547">
        <v>45597.635578703703</v>
      </c>
    </row>
    <row r="3990" spans="1:19">
      <c r="A3990" s="540" t="s">
        <v>11686</v>
      </c>
      <c r="B3990" s="542">
        <v>11537</v>
      </c>
      <c r="C3990" s="542">
        <v>551925</v>
      </c>
      <c r="D3990" s="541"/>
      <c r="E3990" s="541"/>
      <c r="F3990" s="542" t="s">
        <v>11748</v>
      </c>
      <c r="G3990" s="540" t="s">
        <v>11749</v>
      </c>
      <c r="H3990" s="542" t="s">
        <v>2546</v>
      </c>
      <c r="I3990" s="541" t="s">
        <v>2478</v>
      </c>
      <c r="J3990" s="540" t="s">
        <v>7440</v>
      </c>
      <c r="K3990" s="540" t="s">
        <v>2478</v>
      </c>
      <c r="L3990" s="540" t="s">
        <v>2546</v>
      </c>
      <c r="M3990" s="540" t="s">
        <v>6209</v>
      </c>
      <c r="N3990" s="540" t="s">
        <v>8312</v>
      </c>
      <c r="O3990" s="540" t="s">
        <v>2478</v>
      </c>
      <c r="P3990" s="540" t="s">
        <v>2478</v>
      </c>
      <c r="Q3990" s="540" t="s">
        <v>2478</v>
      </c>
      <c r="R3990" s="546">
        <v>44757</v>
      </c>
      <c r="S3990" s="546">
        <v>45597.635578703703</v>
      </c>
    </row>
    <row r="3991" spans="1:19">
      <c r="A3991" s="543" t="s">
        <v>11686</v>
      </c>
      <c r="B3991" s="545">
        <v>11537</v>
      </c>
      <c r="C3991" s="545">
        <v>551925</v>
      </c>
      <c r="D3991" s="544"/>
      <c r="E3991" s="544"/>
      <c r="F3991" s="545" t="s">
        <v>11750</v>
      </c>
      <c r="G3991" s="543" t="s">
        <v>11751</v>
      </c>
      <c r="H3991" s="545" t="s">
        <v>2546</v>
      </c>
      <c r="I3991" s="544" t="s">
        <v>2478</v>
      </c>
      <c r="J3991" s="543" t="s">
        <v>7440</v>
      </c>
      <c r="K3991" s="543" t="s">
        <v>2478</v>
      </c>
      <c r="L3991" s="543" t="s">
        <v>2546</v>
      </c>
      <c r="M3991" s="543" t="s">
        <v>6209</v>
      </c>
      <c r="N3991" s="543" t="s">
        <v>8312</v>
      </c>
      <c r="O3991" s="543" t="s">
        <v>2478</v>
      </c>
      <c r="P3991" s="543" t="s">
        <v>2478</v>
      </c>
      <c r="Q3991" s="543" t="s">
        <v>2478</v>
      </c>
      <c r="R3991" s="547">
        <v>44757</v>
      </c>
      <c r="S3991" s="547">
        <v>45597.635578703703</v>
      </c>
    </row>
    <row r="3992" spans="1:19">
      <c r="A3992" s="540" t="s">
        <v>11686</v>
      </c>
      <c r="B3992" s="542">
        <v>11537</v>
      </c>
      <c r="C3992" s="542">
        <v>551925</v>
      </c>
      <c r="D3992" s="542">
        <v>60009</v>
      </c>
      <c r="E3992" s="542">
        <v>60009</v>
      </c>
      <c r="F3992" s="542" t="s">
        <v>11752</v>
      </c>
      <c r="G3992" s="540" t="s">
        <v>11753</v>
      </c>
      <c r="H3992" s="542" t="s">
        <v>2469</v>
      </c>
      <c r="I3992" s="541" t="s">
        <v>2478</v>
      </c>
      <c r="J3992" s="540" t="s">
        <v>2478</v>
      </c>
      <c r="K3992" s="540" t="s">
        <v>2478</v>
      </c>
      <c r="L3992" s="540" t="s">
        <v>2546</v>
      </c>
      <c r="M3992" s="540" t="s">
        <v>6209</v>
      </c>
      <c r="N3992" s="540" t="s">
        <v>8312</v>
      </c>
      <c r="O3992" s="540" t="s">
        <v>2478</v>
      </c>
      <c r="P3992" s="540" t="s">
        <v>2478</v>
      </c>
      <c r="Q3992" s="540" t="s">
        <v>2478</v>
      </c>
      <c r="R3992" s="546">
        <v>44757</v>
      </c>
      <c r="S3992" s="546">
        <v>45597.635578703703</v>
      </c>
    </row>
    <row r="3993" spans="1:19">
      <c r="A3993" s="543" t="s">
        <v>11686</v>
      </c>
      <c r="B3993" s="545">
        <v>11537</v>
      </c>
      <c r="C3993" s="545">
        <v>551925</v>
      </c>
      <c r="D3993" s="545">
        <v>60009</v>
      </c>
      <c r="E3993" s="545">
        <v>60009</v>
      </c>
      <c r="F3993" s="545" t="s">
        <v>11754</v>
      </c>
      <c r="G3993" s="543" t="s">
        <v>11755</v>
      </c>
      <c r="H3993" s="545" t="s">
        <v>2469</v>
      </c>
      <c r="I3993" s="544" t="s">
        <v>2478</v>
      </c>
      <c r="J3993" s="543" t="s">
        <v>2478</v>
      </c>
      <c r="K3993" s="543" t="s">
        <v>2478</v>
      </c>
      <c r="L3993" s="543" t="s">
        <v>2546</v>
      </c>
      <c r="M3993" s="543" t="s">
        <v>6209</v>
      </c>
      <c r="N3993" s="543" t="s">
        <v>8312</v>
      </c>
      <c r="O3993" s="543" t="s">
        <v>2478</v>
      </c>
      <c r="P3993" s="543" t="s">
        <v>2478</v>
      </c>
      <c r="Q3993" s="543" t="s">
        <v>2478</v>
      </c>
      <c r="R3993" s="547">
        <v>44757</v>
      </c>
      <c r="S3993" s="547">
        <v>45597.635578703703</v>
      </c>
    </row>
    <row r="3994" spans="1:19">
      <c r="A3994" s="540" t="s">
        <v>11686</v>
      </c>
      <c r="B3994" s="542">
        <v>11537</v>
      </c>
      <c r="C3994" s="542">
        <v>551925</v>
      </c>
      <c r="D3994" s="542">
        <v>60009</v>
      </c>
      <c r="E3994" s="542">
        <v>60009</v>
      </c>
      <c r="F3994" s="542" t="s">
        <v>11756</v>
      </c>
      <c r="G3994" s="540" t="s">
        <v>11757</v>
      </c>
      <c r="H3994" s="542" t="s">
        <v>2469</v>
      </c>
      <c r="I3994" s="541" t="s">
        <v>2478</v>
      </c>
      <c r="J3994" s="540" t="s">
        <v>2478</v>
      </c>
      <c r="K3994" s="540" t="s">
        <v>2478</v>
      </c>
      <c r="L3994" s="540" t="s">
        <v>2546</v>
      </c>
      <c r="M3994" s="540" t="s">
        <v>6209</v>
      </c>
      <c r="N3994" s="540" t="s">
        <v>8312</v>
      </c>
      <c r="O3994" s="540" t="s">
        <v>2478</v>
      </c>
      <c r="P3994" s="540" t="s">
        <v>2478</v>
      </c>
      <c r="Q3994" s="540" t="s">
        <v>2478</v>
      </c>
      <c r="R3994" s="546">
        <v>44757</v>
      </c>
      <c r="S3994" s="546">
        <v>45597.635578703703</v>
      </c>
    </row>
    <row r="3995" spans="1:19">
      <c r="A3995" s="543" t="s">
        <v>11686</v>
      </c>
      <c r="B3995" s="545">
        <v>11537</v>
      </c>
      <c r="C3995" s="545">
        <v>551925</v>
      </c>
      <c r="D3995" s="545">
        <v>60009</v>
      </c>
      <c r="E3995" s="545">
        <v>60009</v>
      </c>
      <c r="F3995" s="545" t="s">
        <v>11758</v>
      </c>
      <c r="G3995" s="543" t="s">
        <v>11759</v>
      </c>
      <c r="H3995" s="545" t="s">
        <v>2469</v>
      </c>
      <c r="I3995" s="544" t="s">
        <v>2478</v>
      </c>
      <c r="J3995" s="543" t="s">
        <v>2478</v>
      </c>
      <c r="K3995" s="543" t="s">
        <v>2478</v>
      </c>
      <c r="L3995" s="543" t="s">
        <v>2546</v>
      </c>
      <c r="M3995" s="543" t="s">
        <v>6209</v>
      </c>
      <c r="N3995" s="543" t="s">
        <v>8312</v>
      </c>
      <c r="O3995" s="543" t="s">
        <v>2478</v>
      </c>
      <c r="P3995" s="543" t="s">
        <v>2478</v>
      </c>
      <c r="Q3995" s="543" t="s">
        <v>2478</v>
      </c>
      <c r="R3995" s="547">
        <v>44757</v>
      </c>
      <c r="S3995" s="547">
        <v>45597.635578703703</v>
      </c>
    </row>
    <row r="3996" spans="1:19">
      <c r="A3996" s="540" t="s">
        <v>11686</v>
      </c>
      <c r="B3996" s="542">
        <v>11537</v>
      </c>
      <c r="C3996" s="542">
        <v>551925</v>
      </c>
      <c r="D3996" s="542">
        <v>60009</v>
      </c>
      <c r="E3996" s="542">
        <v>60009</v>
      </c>
      <c r="F3996" s="542" t="s">
        <v>11760</v>
      </c>
      <c r="G3996" s="540" t="s">
        <v>11761</v>
      </c>
      <c r="H3996" s="542" t="s">
        <v>2469</v>
      </c>
      <c r="I3996" s="541" t="s">
        <v>2478</v>
      </c>
      <c r="J3996" s="540" t="s">
        <v>2478</v>
      </c>
      <c r="K3996" s="540" t="s">
        <v>2478</v>
      </c>
      <c r="L3996" s="540" t="s">
        <v>2546</v>
      </c>
      <c r="M3996" s="540" t="s">
        <v>6209</v>
      </c>
      <c r="N3996" s="540" t="s">
        <v>8312</v>
      </c>
      <c r="O3996" s="540" t="s">
        <v>2478</v>
      </c>
      <c r="P3996" s="540" t="s">
        <v>2478</v>
      </c>
      <c r="Q3996" s="540" t="s">
        <v>2478</v>
      </c>
      <c r="R3996" s="546">
        <v>44757</v>
      </c>
      <c r="S3996" s="546">
        <v>45597.635578703703</v>
      </c>
    </row>
    <row r="3997" spans="1:19">
      <c r="A3997" s="543" t="s">
        <v>11686</v>
      </c>
      <c r="B3997" s="545">
        <v>11537</v>
      </c>
      <c r="C3997" s="545">
        <v>551925</v>
      </c>
      <c r="D3997" s="545">
        <v>60009</v>
      </c>
      <c r="E3997" s="545">
        <v>60009</v>
      </c>
      <c r="F3997" s="545" t="s">
        <v>11762</v>
      </c>
      <c r="G3997" s="543" t="s">
        <v>11763</v>
      </c>
      <c r="H3997" s="545" t="s">
        <v>2469</v>
      </c>
      <c r="I3997" s="544" t="s">
        <v>2478</v>
      </c>
      <c r="J3997" s="543" t="s">
        <v>2478</v>
      </c>
      <c r="K3997" s="543" t="s">
        <v>2478</v>
      </c>
      <c r="L3997" s="543" t="s">
        <v>2546</v>
      </c>
      <c r="M3997" s="543" t="s">
        <v>6209</v>
      </c>
      <c r="N3997" s="543" t="s">
        <v>8312</v>
      </c>
      <c r="O3997" s="543" t="s">
        <v>2478</v>
      </c>
      <c r="P3997" s="543" t="s">
        <v>2478</v>
      </c>
      <c r="Q3997" s="543" t="s">
        <v>2478</v>
      </c>
      <c r="R3997" s="547">
        <v>44757</v>
      </c>
      <c r="S3997" s="547">
        <v>45597.635578703703</v>
      </c>
    </row>
    <row r="3998" spans="1:19">
      <c r="A3998" s="540" t="s">
        <v>11686</v>
      </c>
      <c r="B3998" s="542">
        <v>11537</v>
      </c>
      <c r="C3998" s="542">
        <v>551925</v>
      </c>
      <c r="D3998" s="542">
        <v>60009</v>
      </c>
      <c r="E3998" s="542">
        <v>60009</v>
      </c>
      <c r="F3998" s="542" t="s">
        <v>11764</v>
      </c>
      <c r="G3998" s="540" t="s">
        <v>11765</v>
      </c>
      <c r="H3998" s="542" t="s">
        <v>2469</v>
      </c>
      <c r="I3998" s="541" t="s">
        <v>2478</v>
      </c>
      <c r="J3998" s="540" t="s">
        <v>2478</v>
      </c>
      <c r="K3998" s="540" t="s">
        <v>2478</v>
      </c>
      <c r="L3998" s="540" t="s">
        <v>2546</v>
      </c>
      <c r="M3998" s="540" t="s">
        <v>6209</v>
      </c>
      <c r="N3998" s="540" t="s">
        <v>8312</v>
      </c>
      <c r="O3998" s="540" t="s">
        <v>2478</v>
      </c>
      <c r="P3998" s="540" t="s">
        <v>2478</v>
      </c>
      <c r="Q3998" s="540" t="s">
        <v>2478</v>
      </c>
      <c r="R3998" s="546">
        <v>44757</v>
      </c>
      <c r="S3998" s="546">
        <v>45597.635578703703</v>
      </c>
    </row>
    <row r="3999" spans="1:19">
      <c r="A3999" s="543" t="s">
        <v>11686</v>
      </c>
      <c r="B3999" s="545">
        <v>11537</v>
      </c>
      <c r="C3999" s="545">
        <v>551925</v>
      </c>
      <c r="D3999" s="545">
        <v>60009</v>
      </c>
      <c r="E3999" s="545">
        <v>60009</v>
      </c>
      <c r="F3999" s="545" t="s">
        <v>11766</v>
      </c>
      <c r="G3999" s="543" t="s">
        <v>11767</v>
      </c>
      <c r="H3999" s="545" t="s">
        <v>2469</v>
      </c>
      <c r="I3999" s="544" t="s">
        <v>2478</v>
      </c>
      <c r="J3999" s="543" t="s">
        <v>2478</v>
      </c>
      <c r="K3999" s="543" t="s">
        <v>2478</v>
      </c>
      <c r="L3999" s="543" t="s">
        <v>2546</v>
      </c>
      <c r="M3999" s="543" t="s">
        <v>6209</v>
      </c>
      <c r="N3999" s="543" t="s">
        <v>8312</v>
      </c>
      <c r="O3999" s="543" t="s">
        <v>2478</v>
      </c>
      <c r="P3999" s="543" t="s">
        <v>2478</v>
      </c>
      <c r="Q3999" s="543" t="s">
        <v>2478</v>
      </c>
      <c r="R3999" s="547">
        <v>44757</v>
      </c>
      <c r="S3999" s="547">
        <v>45597.635578703703</v>
      </c>
    </row>
    <row r="4000" spans="1:19">
      <c r="A4000" s="540" t="s">
        <v>11686</v>
      </c>
      <c r="B4000" s="542">
        <v>11537</v>
      </c>
      <c r="C4000" s="542">
        <v>551925</v>
      </c>
      <c r="D4000" s="542">
        <v>60009</v>
      </c>
      <c r="E4000" s="542">
        <v>60009</v>
      </c>
      <c r="F4000" s="542" t="s">
        <v>11768</v>
      </c>
      <c r="G4000" s="540" t="s">
        <v>11769</v>
      </c>
      <c r="H4000" s="542" t="s">
        <v>2469</v>
      </c>
      <c r="I4000" s="541" t="s">
        <v>2478</v>
      </c>
      <c r="J4000" s="540" t="s">
        <v>2478</v>
      </c>
      <c r="K4000" s="540" t="s">
        <v>2478</v>
      </c>
      <c r="L4000" s="540" t="s">
        <v>2546</v>
      </c>
      <c r="M4000" s="540" t="s">
        <v>6209</v>
      </c>
      <c r="N4000" s="540" t="s">
        <v>8312</v>
      </c>
      <c r="O4000" s="540" t="s">
        <v>2478</v>
      </c>
      <c r="P4000" s="540" t="s">
        <v>2478</v>
      </c>
      <c r="Q4000" s="540" t="s">
        <v>2478</v>
      </c>
      <c r="R4000" s="546">
        <v>44757</v>
      </c>
      <c r="S4000" s="546">
        <v>45597.635578703703</v>
      </c>
    </row>
    <row r="4001" spans="1:19">
      <c r="A4001" s="543" t="s">
        <v>11686</v>
      </c>
      <c r="B4001" s="545">
        <v>11537</v>
      </c>
      <c r="C4001" s="545">
        <v>551925</v>
      </c>
      <c r="D4001" s="545">
        <v>60009</v>
      </c>
      <c r="E4001" s="545">
        <v>60009</v>
      </c>
      <c r="F4001" s="545" t="s">
        <v>11770</v>
      </c>
      <c r="G4001" s="543" t="s">
        <v>11771</v>
      </c>
      <c r="H4001" s="545" t="s">
        <v>2469</v>
      </c>
      <c r="I4001" s="544" t="s">
        <v>2478</v>
      </c>
      <c r="J4001" s="543" t="s">
        <v>2478</v>
      </c>
      <c r="K4001" s="543" t="s">
        <v>2478</v>
      </c>
      <c r="L4001" s="543" t="s">
        <v>2546</v>
      </c>
      <c r="M4001" s="543" t="s">
        <v>6209</v>
      </c>
      <c r="N4001" s="543" t="s">
        <v>8312</v>
      </c>
      <c r="O4001" s="543" t="s">
        <v>2478</v>
      </c>
      <c r="P4001" s="543" t="s">
        <v>2478</v>
      </c>
      <c r="Q4001" s="543" t="s">
        <v>2478</v>
      </c>
      <c r="R4001" s="547">
        <v>44757</v>
      </c>
      <c r="S4001" s="547">
        <v>45597.635578703703</v>
      </c>
    </row>
    <row r="4002" spans="1:19">
      <c r="A4002" s="540" t="s">
        <v>11686</v>
      </c>
      <c r="B4002" s="542">
        <v>11537</v>
      </c>
      <c r="C4002" s="542">
        <v>551925</v>
      </c>
      <c r="D4002" s="542">
        <v>60009</v>
      </c>
      <c r="E4002" s="542">
        <v>60009</v>
      </c>
      <c r="F4002" s="542" t="s">
        <v>11772</v>
      </c>
      <c r="G4002" s="540" t="s">
        <v>11773</v>
      </c>
      <c r="H4002" s="542" t="s">
        <v>2469</v>
      </c>
      <c r="I4002" s="541" t="s">
        <v>2478</v>
      </c>
      <c r="J4002" s="540" t="s">
        <v>2478</v>
      </c>
      <c r="K4002" s="540" t="s">
        <v>2478</v>
      </c>
      <c r="L4002" s="540" t="s">
        <v>2546</v>
      </c>
      <c r="M4002" s="540" t="s">
        <v>6209</v>
      </c>
      <c r="N4002" s="540" t="s">
        <v>8312</v>
      </c>
      <c r="O4002" s="540" t="s">
        <v>2478</v>
      </c>
      <c r="P4002" s="540" t="s">
        <v>2478</v>
      </c>
      <c r="Q4002" s="540" t="s">
        <v>2478</v>
      </c>
      <c r="R4002" s="546">
        <v>44757</v>
      </c>
      <c r="S4002" s="546">
        <v>45597.635578703703</v>
      </c>
    </row>
    <row r="4003" spans="1:19">
      <c r="A4003" s="543" t="s">
        <v>11686</v>
      </c>
      <c r="B4003" s="545">
        <v>11537</v>
      </c>
      <c r="C4003" s="545">
        <v>551925</v>
      </c>
      <c r="D4003" s="545">
        <v>60009</v>
      </c>
      <c r="E4003" s="545">
        <v>60009</v>
      </c>
      <c r="F4003" s="545" t="s">
        <v>11774</v>
      </c>
      <c r="G4003" s="543" t="s">
        <v>11775</v>
      </c>
      <c r="H4003" s="545" t="s">
        <v>2469</v>
      </c>
      <c r="I4003" s="544" t="s">
        <v>2478</v>
      </c>
      <c r="J4003" s="543" t="s">
        <v>2478</v>
      </c>
      <c r="K4003" s="543" t="s">
        <v>2478</v>
      </c>
      <c r="L4003" s="543" t="s">
        <v>2546</v>
      </c>
      <c r="M4003" s="543" t="s">
        <v>6209</v>
      </c>
      <c r="N4003" s="543" t="s">
        <v>8312</v>
      </c>
      <c r="O4003" s="543" t="s">
        <v>2478</v>
      </c>
      <c r="P4003" s="543" t="s">
        <v>2478</v>
      </c>
      <c r="Q4003" s="543" t="s">
        <v>2478</v>
      </c>
      <c r="R4003" s="547">
        <v>44757</v>
      </c>
      <c r="S4003" s="547">
        <v>45597.635578703703</v>
      </c>
    </row>
    <row r="4004" spans="1:19">
      <c r="A4004" s="540" t="s">
        <v>11686</v>
      </c>
      <c r="B4004" s="542">
        <v>11537</v>
      </c>
      <c r="C4004" s="542">
        <v>551925</v>
      </c>
      <c r="D4004" s="542">
        <v>60009</v>
      </c>
      <c r="E4004" s="542">
        <v>60009</v>
      </c>
      <c r="F4004" s="542" t="s">
        <v>11776</v>
      </c>
      <c r="G4004" s="540" t="s">
        <v>11777</v>
      </c>
      <c r="H4004" s="542" t="s">
        <v>2469</v>
      </c>
      <c r="I4004" s="541" t="s">
        <v>2478</v>
      </c>
      <c r="J4004" s="540" t="s">
        <v>2478</v>
      </c>
      <c r="K4004" s="540" t="s">
        <v>2478</v>
      </c>
      <c r="L4004" s="540" t="s">
        <v>2546</v>
      </c>
      <c r="M4004" s="540" t="s">
        <v>6209</v>
      </c>
      <c r="N4004" s="540" t="s">
        <v>8312</v>
      </c>
      <c r="O4004" s="540" t="s">
        <v>2478</v>
      </c>
      <c r="P4004" s="540" t="s">
        <v>2478</v>
      </c>
      <c r="Q4004" s="540" t="s">
        <v>2478</v>
      </c>
      <c r="R4004" s="546">
        <v>44757</v>
      </c>
      <c r="S4004" s="546">
        <v>45597.635578703703</v>
      </c>
    </row>
    <row r="4005" spans="1:19">
      <c r="A4005" s="543" t="s">
        <v>11686</v>
      </c>
      <c r="B4005" s="545">
        <v>11537</v>
      </c>
      <c r="C4005" s="545">
        <v>551925</v>
      </c>
      <c r="D4005" s="545">
        <v>60009</v>
      </c>
      <c r="E4005" s="545">
        <v>60009</v>
      </c>
      <c r="F4005" s="545" t="s">
        <v>11778</v>
      </c>
      <c r="G4005" s="543" t="s">
        <v>11779</v>
      </c>
      <c r="H4005" s="545" t="s">
        <v>2469</v>
      </c>
      <c r="I4005" s="544" t="s">
        <v>2478</v>
      </c>
      <c r="J4005" s="543" t="s">
        <v>2478</v>
      </c>
      <c r="K4005" s="543" t="s">
        <v>2478</v>
      </c>
      <c r="L4005" s="543" t="s">
        <v>2546</v>
      </c>
      <c r="M4005" s="543" t="s">
        <v>6209</v>
      </c>
      <c r="N4005" s="543" t="s">
        <v>8312</v>
      </c>
      <c r="O4005" s="543" t="s">
        <v>2478</v>
      </c>
      <c r="P4005" s="543" t="s">
        <v>2478</v>
      </c>
      <c r="Q4005" s="543" t="s">
        <v>2478</v>
      </c>
      <c r="R4005" s="547">
        <v>44757</v>
      </c>
      <c r="S4005" s="547">
        <v>45597.635578703703</v>
      </c>
    </row>
    <row r="4006" spans="1:19">
      <c r="A4006" s="540" t="s">
        <v>11686</v>
      </c>
      <c r="B4006" s="542">
        <v>11537</v>
      </c>
      <c r="C4006" s="542">
        <v>551925</v>
      </c>
      <c r="D4006" s="542">
        <v>60009</v>
      </c>
      <c r="E4006" s="542">
        <v>60009</v>
      </c>
      <c r="F4006" s="542" t="s">
        <v>11780</v>
      </c>
      <c r="G4006" s="540" t="s">
        <v>11781</v>
      </c>
      <c r="H4006" s="542" t="s">
        <v>2469</v>
      </c>
      <c r="I4006" s="541" t="s">
        <v>2478</v>
      </c>
      <c r="J4006" s="540" t="s">
        <v>2478</v>
      </c>
      <c r="K4006" s="540" t="s">
        <v>2478</v>
      </c>
      <c r="L4006" s="540" t="s">
        <v>2546</v>
      </c>
      <c r="M4006" s="540" t="s">
        <v>6209</v>
      </c>
      <c r="N4006" s="540" t="s">
        <v>8312</v>
      </c>
      <c r="O4006" s="540" t="s">
        <v>2478</v>
      </c>
      <c r="P4006" s="540" t="s">
        <v>2478</v>
      </c>
      <c r="Q4006" s="540" t="s">
        <v>2478</v>
      </c>
      <c r="R4006" s="546">
        <v>44757</v>
      </c>
      <c r="S4006" s="546">
        <v>45597.635578703703</v>
      </c>
    </row>
    <row r="4007" spans="1:19">
      <c r="A4007" s="543" t="s">
        <v>11686</v>
      </c>
      <c r="B4007" s="545">
        <v>11537</v>
      </c>
      <c r="C4007" s="545">
        <v>551925</v>
      </c>
      <c r="D4007" s="545">
        <v>60009</v>
      </c>
      <c r="E4007" s="545">
        <v>60009</v>
      </c>
      <c r="F4007" s="545" t="s">
        <v>11782</v>
      </c>
      <c r="G4007" s="543" t="s">
        <v>11783</v>
      </c>
      <c r="H4007" s="545" t="s">
        <v>2469</v>
      </c>
      <c r="I4007" s="544" t="s">
        <v>2478</v>
      </c>
      <c r="J4007" s="543" t="s">
        <v>2478</v>
      </c>
      <c r="K4007" s="543" t="s">
        <v>2478</v>
      </c>
      <c r="L4007" s="543" t="s">
        <v>2546</v>
      </c>
      <c r="M4007" s="543" t="s">
        <v>6209</v>
      </c>
      <c r="N4007" s="543" t="s">
        <v>8312</v>
      </c>
      <c r="O4007" s="543" t="s">
        <v>2478</v>
      </c>
      <c r="P4007" s="543" t="s">
        <v>2478</v>
      </c>
      <c r="Q4007" s="543" t="s">
        <v>2478</v>
      </c>
      <c r="R4007" s="547">
        <v>44757</v>
      </c>
      <c r="S4007" s="547">
        <v>45597.635578703703</v>
      </c>
    </row>
    <row r="4008" spans="1:19">
      <c r="A4008" s="540" t="s">
        <v>11686</v>
      </c>
      <c r="B4008" s="542">
        <v>11537</v>
      </c>
      <c r="C4008" s="542">
        <v>551925</v>
      </c>
      <c r="D4008" s="542">
        <v>60009</v>
      </c>
      <c r="E4008" s="542">
        <v>60009</v>
      </c>
      <c r="F4008" s="542" t="s">
        <v>11784</v>
      </c>
      <c r="G4008" s="540" t="s">
        <v>11785</v>
      </c>
      <c r="H4008" s="542" t="s">
        <v>2469</v>
      </c>
      <c r="I4008" s="541" t="s">
        <v>2478</v>
      </c>
      <c r="J4008" s="540" t="s">
        <v>2478</v>
      </c>
      <c r="K4008" s="540" t="s">
        <v>2478</v>
      </c>
      <c r="L4008" s="540" t="s">
        <v>2546</v>
      </c>
      <c r="M4008" s="540" t="s">
        <v>6209</v>
      </c>
      <c r="N4008" s="540" t="s">
        <v>8312</v>
      </c>
      <c r="O4008" s="540" t="s">
        <v>2478</v>
      </c>
      <c r="P4008" s="540" t="s">
        <v>2478</v>
      </c>
      <c r="Q4008" s="540" t="s">
        <v>2478</v>
      </c>
      <c r="R4008" s="546">
        <v>44757</v>
      </c>
      <c r="S4008" s="546">
        <v>45597.635578703703</v>
      </c>
    </row>
    <row r="4009" spans="1:19">
      <c r="A4009" s="543" t="s">
        <v>11686</v>
      </c>
      <c r="B4009" s="545">
        <v>11537</v>
      </c>
      <c r="C4009" s="545">
        <v>551925</v>
      </c>
      <c r="D4009" s="545">
        <v>60009</v>
      </c>
      <c r="E4009" s="545">
        <v>60009</v>
      </c>
      <c r="F4009" s="545" t="s">
        <v>11786</v>
      </c>
      <c r="G4009" s="543" t="s">
        <v>11787</v>
      </c>
      <c r="H4009" s="545" t="s">
        <v>2469</v>
      </c>
      <c r="I4009" s="544" t="s">
        <v>2478</v>
      </c>
      <c r="J4009" s="543" t="s">
        <v>2478</v>
      </c>
      <c r="K4009" s="543" t="s">
        <v>2478</v>
      </c>
      <c r="L4009" s="543" t="s">
        <v>2546</v>
      </c>
      <c r="M4009" s="543" t="s">
        <v>6209</v>
      </c>
      <c r="N4009" s="543" t="s">
        <v>8312</v>
      </c>
      <c r="O4009" s="543" t="s">
        <v>2478</v>
      </c>
      <c r="P4009" s="543" t="s">
        <v>2478</v>
      </c>
      <c r="Q4009" s="543" t="s">
        <v>2478</v>
      </c>
      <c r="R4009" s="547">
        <v>44757</v>
      </c>
      <c r="S4009" s="547">
        <v>45597.635578703703</v>
      </c>
    </row>
    <row r="4010" spans="1:19">
      <c r="A4010" s="540" t="s">
        <v>11686</v>
      </c>
      <c r="B4010" s="542">
        <v>11537</v>
      </c>
      <c r="C4010" s="542">
        <v>551925</v>
      </c>
      <c r="D4010" s="542">
        <v>60009</v>
      </c>
      <c r="E4010" s="542">
        <v>60009</v>
      </c>
      <c r="F4010" s="542" t="s">
        <v>11788</v>
      </c>
      <c r="G4010" s="540" t="s">
        <v>11789</v>
      </c>
      <c r="H4010" s="542" t="s">
        <v>2469</v>
      </c>
      <c r="I4010" s="541" t="s">
        <v>2478</v>
      </c>
      <c r="J4010" s="540" t="s">
        <v>2478</v>
      </c>
      <c r="K4010" s="540" t="s">
        <v>2478</v>
      </c>
      <c r="L4010" s="540" t="s">
        <v>2546</v>
      </c>
      <c r="M4010" s="540" t="s">
        <v>6209</v>
      </c>
      <c r="N4010" s="540" t="s">
        <v>8312</v>
      </c>
      <c r="O4010" s="540" t="s">
        <v>2478</v>
      </c>
      <c r="P4010" s="540" t="s">
        <v>2478</v>
      </c>
      <c r="Q4010" s="540" t="s">
        <v>2478</v>
      </c>
      <c r="R4010" s="546">
        <v>44757</v>
      </c>
      <c r="S4010" s="546">
        <v>45597.635578703703</v>
      </c>
    </row>
    <row r="4011" spans="1:19">
      <c r="A4011" s="543" t="s">
        <v>11686</v>
      </c>
      <c r="B4011" s="545">
        <v>11537</v>
      </c>
      <c r="C4011" s="545">
        <v>551925</v>
      </c>
      <c r="D4011" s="545">
        <v>60009</v>
      </c>
      <c r="E4011" s="545">
        <v>60009</v>
      </c>
      <c r="F4011" s="545" t="s">
        <v>11790</v>
      </c>
      <c r="G4011" s="543" t="s">
        <v>11791</v>
      </c>
      <c r="H4011" s="545" t="s">
        <v>2469</v>
      </c>
      <c r="I4011" s="544" t="s">
        <v>2478</v>
      </c>
      <c r="J4011" s="543" t="s">
        <v>2478</v>
      </c>
      <c r="K4011" s="543" t="s">
        <v>2478</v>
      </c>
      <c r="L4011" s="543" t="s">
        <v>2546</v>
      </c>
      <c r="M4011" s="543" t="s">
        <v>6209</v>
      </c>
      <c r="N4011" s="543" t="s">
        <v>8312</v>
      </c>
      <c r="O4011" s="543" t="s">
        <v>2478</v>
      </c>
      <c r="P4011" s="543" t="s">
        <v>2478</v>
      </c>
      <c r="Q4011" s="543" t="s">
        <v>2478</v>
      </c>
      <c r="R4011" s="547">
        <v>44757</v>
      </c>
      <c r="S4011" s="547">
        <v>45597.635578703703</v>
      </c>
    </row>
    <row r="4012" spans="1:19">
      <c r="A4012" s="540" t="s">
        <v>11686</v>
      </c>
      <c r="B4012" s="542">
        <v>11537</v>
      </c>
      <c r="C4012" s="542">
        <v>551925</v>
      </c>
      <c r="D4012" s="542">
        <v>60009</v>
      </c>
      <c r="E4012" s="542">
        <v>60009</v>
      </c>
      <c r="F4012" s="542" t="s">
        <v>11792</v>
      </c>
      <c r="G4012" s="540" t="s">
        <v>11793</v>
      </c>
      <c r="H4012" s="542" t="s">
        <v>2469</v>
      </c>
      <c r="I4012" s="541" t="s">
        <v>2478</v>
      </c>
      <c r="J4012" s="540" t="s">
        <v>2478</v>
      </c>
      <c r="K4012" s="540" t="s">
        <v>2478</v>
      </c>
      <c r="L4012" s="540" t="s">
        <v>2546</v>
      </c>
      <c r="M4012" s="540" t="s">
        <v>6209</v>
      </c>
      <c r="N4012" s="540" t="s">
        <v>8312</v>
      </c>
      <c r="O4012" s="540" t="s">
        <v>2478</v>
      </c>
      <c r="P4012" s="540" t="s">
        <v>2478</v>
      </c>
      <c r="Q4012" s="540" t="s">
        <v>2478</v>
      </c>
      <c r="R4012" s="546">
        <v>44757</v>
      </c>
      <c r="S4012" s="546">
        <v>45597.635578703703</v>
      </c>
    </row>
    <row r="4013" spans="1:19">
      <c r="A4013" s="543" t="s">
        <v>11686</v>
      </c>
      <c r="B4013" s="545">
        <v>11537</v>
      </c>
      <c r="C4013" s="545">
        <v>551925</v>
      </c>
      <c r="D4013" s="545">
        <v>60009</v>
      </c>
      <c r="E4013" s="545">
        <v>60009</v>
      </c>
      <c r="F4013" s="545" t="s">
        <v>11794</v>
      </c>
      <c r="G4013" s="543" t="s">
        <v>11795</v>
      </c>
      <c r="H4013" s="545" t="s">
        <v>2469</v>
      </c>
      <c r="I4013" s="544" t="s">
        <v>2478</v>
      </c>
      <c r="J4013" s="543" t="s">
        <v>2478</v>
      </c>
      <c r="K4013" s="543" t="s">
        <v>2478</v>
      </c>
      <c r="L4013" s="543" t="s">
        <v>2546</v>
      </c>
      <c r="M4013" s="543" t="s">
        <v>6209</v>
      </c>
      <c r="N4013" s="543" t="s">
        <v>8312</v>
      </c>
      <c r="O4013" s="543" t="s">
        <v>2478</v>
      </c>
      <c r="P4013" s="543" t="s">
        <v>2478</v>
      </c>
      <c r="Q4013" s="543" t="s">
        <v>2478</v>
      </c>
      <c r="R4013" s="547">
        <v>44757</v>
      </c>
      <c r="S4013" s="547">
        <v>45597.635578703703</v>
      </c>
    </row>
    <row r="4014" spans="1:19">
      <c r="A4014" s="540" t="s">
        <v>11686</v>
      </c>
      <c r="B4014" s="542">
        <v>11537</v>
      </c>
      <c r="C4014" s="542">
        <v>551925</v>
      </c>
      <c r="D4014" s="542">
        <v>60009</v>
      </c>
      <c r="E4014" s="542">
        <v>60009</v>
      </c>
      <c r="F4014" s="542" t="s">
        <v>11796</v>
      </c>
      <c r="G4014" s="540" t="s">
        <v>11797</v>
      </c>
      <c r="H4014" s="542" t="s">
        <v>2469</v>
      </c>
      <c r="I4014" s="541" t="s">
        <v>2478</v>
      </c>
      <c r="J4014" s="540" t="s">
        <v>2478</v>
      </c>
      <c r="K4014" s="540" t="s">
        <v>2478</v>
      </c>
      <c r="L4014" s="540" t="s">
        <v>2546</v>
      </c>
      <c r="M4014" s="540" t="s">
        <v>6209</v>
      </c>
      <c r="N4014" s="540" t="s">
        <v>8312</v>
      </c>
      <c r="O4014" s="540" t="s">
        <v>2478</v>
      </c>
      <c r="P4014" s="540" t="s">
        <v>2478</v>
      </c>
      <c r="Q4014" s="540" t="s">
        <v>2478</v>
      </c>
      <c r="R4014" s="546">
        <v>44757</v>
      </c>
      <c r="S4014" s="546">
        <v>45597.635578703703</v>
      </c>
    </row>
    <row r="4015" spans="1:19">
      <c r="A4015" s="543" t="s">
        <v>11686</v>
      </c>
      <c r="B4015" s="545">
        <v>11537</v>
      </c>
      <c r="C4015" s="545">
        <v>551925</v>
      </c>
      <c r="D4015" s="545">
        <v>60009</v>
      </c>
      <c r="E4015" s="545">
        <v>60009</v>
      </c>
      <c r="F4015" s="545" t="s">
        <v>11798</v>
      </c>
      <c r="G4015" s="543" t="s">
        <v>11799</v>
      </c>
      <c r="H4015" s="545" t="s">
        <v>2469</v>
      </c>
      <c r="I4015" s="544" t="s">
        <v>2478</v>
      </c>
      <c r="J4015" s="543" t="s">
        <v>2478</v>
      </c>
      <c r="K4015" s="543" t="s">
        <v>2478</v>
      </c>
      <c r="L4015" s="543" t="s">
        <v>2546</v>
      </c>
      <c r="M4015" s="543" t="s">
        <v>6209</v>
      </c>
      <c r="N4015" s="543" t="s">
        <v>8312</v>
      </c>
      <c r="O4015" s="543" t="s">
        <v>2478</v>
      </c>
      <c r="P4015" s="543" t="s">
        <v>2478</v>
      </c>
      <c r="Q4015" s="543" t="s">
        <v>2478</v>
      </c>
      <c r="R4015" s="547">
        <v>44757</v>
      </c>
      <c r="S4015" s="547">
        <v>45597.635578703703</v>
      </c>
    </row>
    <row r="4016" spans="1:19">
      <c r="A4016" s="540" t="s">
        <v>11686</v>
      </c>
      <c r="B4016" s="542">
        <v>11537</v>
      </c>
      <c r="C4016" s="542">
        <v>551925</v>
      </c>
      <c r="D4016" s="542">
        <v>60009</v>
      </c>
      <c r="E4016" s="542">
        <v>60009</v>
      </c>
      <c r="F4016" s="542" t="s">
        <v>11800</v>
      </c>
      <c r="G4016" s="540" t="s">
        <v>11801</v>
      </c>
      <c r="H4016" s="542" t="s">
        <v>2469</v>
      </c>
      <c r="I4016" s="541" t="s">
        <v>2478</v>
      </c>
      <c r="J4016" s="540" t="s">
        <v>2478</v>
      </c>
      <c r="K4016" s="540" t="s">
        <v>2478</v>
      </c>
      <c r="L4016" s="540" t="s">
        <v>2546</v>
      </c>
      <c r="M4016" s="540" t="s">
        <v>6209</v>
      </c>
      <c r="N4016" s="540" t="s">
        <v>8312</v>
      </c>
      <c r="O4016" s="540" t="s">
        <v>2478</v>
      </c>
      <c r="P4016" s="540" t="s">
        <v>2478</v>
      </c>
      <c r="Q4016" s="540" t="s">
        <v>2478</v>
      </c>
      <c r="R4016" s="546">
        <v>44757</v>
      </c>
      <c r="S4016" s="546">
        <v>45597.635578703703</v>
      </c>
    </row>
    <row r="4017" spans="1:19">
      <c r="A4017" s="543" t="s">
        <v>11686</v>
      </c>
      <c r="B4017" s="545">
        <v>11537</v>
      </c>
      <c r="C4017" s="545">
        <v>551925</v>
      </c>
      <c r="D4017" s="545">
        <v>60009</v>
      </c>
      <c r="E4017" s="545">
        <v>60009</v>
      </c>
      <c r="F4017" s="545" t="s">
        <v>11802</v>
      </c>
      <c r="G4017" s="543" t="s">
        <v>11803</v>
      </c>
      <c r="H4017" s="545" t="s">
        <v>2469</v>
      </c>
      <c r="I4017" s="544" t="s">
        <v>2478</v>
      </c>
      <c r="J4017" s="543" t="s">
        <v>2478</v>
      </c>
      <c r="K4017" s="543" t="s">
        <v>2478</v>
      </c>
      <c r="L4017" s="543" t="s">
        <v>2546</v>
      </c>
      <c r="M4017" s="543" t="s">
        <v>6209</v>
      </c>
      <c r="N4017" s="543" t="s">
        <v>8312</v>
      </c>
      <c r="O4017" s="543" t="s">
        <v>2478</v>
      </c>
      <c r="P4017" s="543" t="s">
        <v>2478</v>
      </c>
      <c r="Q4017" s="543" t="s">
        <v>2478</v>
      </c>
      <c r="R4017" s="547">
        <v>44757</v>
      </c>
      <c r="S4017" s="547">
        <v>45597.635578703703</v>
      </c>
    </row>
    <row r="4018" spans="1:19">
      <c r="A4018" s="540" t="s">
        <v>11686</v>
      </c>
      <c r="B4018" s="542">
        <v>11537</v>
      </c>
      <c r="C4018" s="542">
        <v>551925</v>
      </c>
      <c r="D4018" s="542">
        <v>60009</v>
      </c>
      <c r="E4018" s="542">
        <v>60009</v>
      </c>
      <c r="F4018" s="542" t="s">
        <v>11804</v>
      </c>
      <c r="G4018" s="540" t="s">
        <v>11805</v>
      </c>
      <c r="H4018" s="542" t="s">
        <v>2469</v>
      </c>
      <c r="I4018" s="541" t="s">
        <v>2478</v>
      </c>
      <c r="J4018" s="540" t="s">
        <v>2478</v>
      </c>
      <c r="K4018" s="540" t="s">
        <v>2478</v>
      </c>
      <c r="L4018" s="540" t="s">
        <v>2546</v>
      </c>
      <c r="M4018" s="540" t="s">
        <v>6209</v>
      </c>
      <c r="N4018" s="540" t="s">
        <v>8312</v>
      </c>
      <c r="O4018" s="540" t="s">
        <v>2478</v>
      </c>
      <c r="P4018" s="540" t="s">
        <v>2478</v>
      </c>
      <c r="Q4018" s="540" t="s">
        <v>2478</v>
      </c>
      <c r="R4018" s="546">
        <v>44757</v>
      </c>
      <c r="S4018" s="546">
        <v>45597.635578703703</v>
      </c>
    </row>
    <row r="4019" spans="1:19">
      <c r="A4019" s="543" t="s">
        <v>11686</v>
      </c>
      <c r="B4019" s="544"/>
      <c r="C4019" s="544"/>
      <c r="D4019" s="545">
        <v>40006</v>
      </c>
      <c r="E4019" s="545">
        <v>40006</v>
      </c>
      <c r="F4019" s="545" t="s">
        <v>11806</v>
      </c>
      <c r="G4019" s="543" t="s">
        <v>11807</v>
      </c>
      <c r="H4019" s="545" t="s">
        <v>2469</v>
      </c>
      <c r="I4019" s="545" t="s">
        <v>2546</v>
      </c>
      <c r="J4019" s="543" t="s">
        <v>2478</v>
      </c>
      <c r="K4019" s="543" t="s">
        <v>2478</v>
      </c>
      <c r="L4019" s="543" t="s">
        <v>2478</v>
      </c>
      <c r="M4019" s="543" t="s">
        <v>2478</v>
      </c>
      <c r="N4019" s="543" t="s">
        <v>2478</v>
      </c>
      <c r="O4019" s="547">
        <v>45698.333333333336</v>
      </c>
      <c r="P4019" s="547">
        <v>45698.333333333336</v>
      </c>
      <c r="Q4019" s="543" t="s">
        <v>2478</v>
      </c>
      <c r="R4019" s="543" t="s">
        <v>2478</v>
      </c>
      <c r="S4019" s="543" t="s">
        <v>2478</v>
      </c>
    </row>
    <row r="4020" spans="1:19">
      <c r="A4020" s="540" t="s">
        <v>11686</v>
      </c>
      <c r="B4020" s="541"/>
      <c r="C4020" s="541"/>
      <c r="D4020" s="541"/>
      <c r="E4020" s="541"/>
      <c r="F4020" s="542" t="s">
        <v>11808</v>
      </c>
      <c r="G4020" s="540" t="s">
        <v>11809</v>
      </c>
      <c r="H4020" s="542" t="s">
        <v>3468</v>
      </c>
      <c r="I4020" s="541" t="s">
        <v>2478</v>
      </c>
      <c r="J4020" s="540" t="s">
        <v>2478</v>
      </c>
      <c r="K4020" s="540" t="s">
        <v>2478</v>
      </c>
      <c r="L4020" s="540" t="s">
        <v>2478</v>
      </c>
      <c r="M4020" s="540" t="s">
        <v>2478</v>
      </c>
      <c r="N4020" s="540" t="s">
        <v>2478</v>
      </c>
      <c r="O4020" s="540" t="s">
        <v>2478</v>
      </c>
      <c r="P4020" s="540" t="s">
        <v>2478</v>
      </c>
      <c r="Q4020" s="540" t="s">
        <v>2478</v>
      </c>
      <c r="R4020" s="540" t="s">
        <v>2478</v>
      </c>
      <c r="S4020" s="540" t="s">
        <v>2478</v>
      </c>
    </row>
    <row r="4021" spans="1:19">
      <c r="A4021" s="543" t="s">
        <v>11686</v>
      </c>
      <c r="B4021" s="544"/>
      <c r="C4021" s="544"/>
      <c r="D4021" s="545">
        <v>40007</v>
      </c>
      <c r="E4021" s="545">
        <v>40007</v>
      </c>
      <c r="F4021" s="545" t="s">
        <v>11810</v>
      </c>
      <c r="G4021" s="543" t="s">
        <v>11811</v>
      </c>
      <c r="H4021" s="545" t="s">
        <v>2546</v>
      </c>
      <c r="I4021" s="545" t="s">
        <v>2546</v>
      </c>
      <c r="J4021" s="543" t="s">
        <v>2478</v>
      </c>
      <c r="K4021" s="543" t="s">
        <v>2478</v>
      </c>
      <c r="L4021" s="543" t="s">
        <v>2478</v>
      </c>
      <c r="M4021" s="543" t="s">
        <v>2478</v>
      </c>
      <c r="N4021" s="543" t="s">
        <v>2478</v>
      </c>
      <c r="O4021" s="547">
        <v>45735.333333333336</v>
      </c>
      <c r="P4021" s="547">
        <v>45735.333333333336</v>
      </c>
      <c r="Q4021" s="547">
        <v>46212.708333333336</v>
      </c>
      <c r="R4021" s="543" t="s">
        <v>2478</v>
      </c>
      <c r="S4021" s="543" t="s">
        <v>2478</v>
      </c>
    </row>
    <row r="4022" spans="1:19">
      <c r="A4022" s="540" t="s">
        <v>11686</v>
      </c>
      <c r="B4022" s="541"/>
      <c r="C4022" s="541"/>
      <c r="D4022" s="542">
        <v>40018</v>
      </c>
      <c r="E4022" s="542">
        <v>40018</v>
      </c>
      <c r="F4022" s="542" t="s">
        <v>11812</v>
      </c>
      <c r="G4022" s="540" t="s">
        <v>11813</v>
      </c>
      <c r="H4022" s="542" t="s">
        <v>2469</v>
      </c>
      <c r="I4022" s="541" t="s">
        <v>2478</v>
      </c>
      <c r="J4022" s="540" t="s">
        <v>2478</v>
      </c>
      <c r="K4022" s="540" t="s">
        <v>2478</v>
      </c>
      <c r="L4022" s="540" t="s">
        <v>2478</v>
      </c>
      <c r="M4022" s="540" t="s">
        <v>2478</v>
      </c>
      <c r="N4022" s="540" t="s">
        <v>2478</v>
      </c>
      <c r="O4022" s="540" t="s">
        <v>2478</v>
      </c>
      <c r="P4022" s="540" t="s">
        <v>2478</v>
      </c>
      <c r="Q4022" s="540" t="s">
        <v>2478</v>
      </c>
      <c r="R4022" s="540" t="s">
        <v>2478</v>
      </c>
      <c r="S4022" s="540" t="s">
        <v>2478</v>
      </c>
    </row>
    <row r="4023" spans="1:19">
      <c r="A4023" s="543" t="s">
        <v>11686</v>
      </c>
      <c r="B4023" s="544"/>
      <c r="C4023" s="544"/>
      <c r="D4023" s="545">
        <v>40021</v>
      </c>
      <c r="E4023" s="545">
        <v>40021</v>
      </c>
      <c r="F4023" s="545" t="s">
        <v>11814</v>
      </c>
      <c r="G4023" s="543" t="s">
        <v>11815</v>
      </c>
      <c r="H4023" s="545" t="s">
        <v>2469</v>
      </c>
      <c r="I4023" s="544" t="s">
        <v>2478</v>
      </c>
      <c r="J4023" s="543" t="s">
        <v>2478</v>
      </c>
      <c r="K4023" s="543" t="s">
        <v>2478</v>
      </c>
      <c r="L4023" s="543" t="s">
        <v>2478</v>
      </c>
      <c r="M4023" s="543" t="s">
        <v>2478</v>
      </c>
      <c r="N4023" s="543" t="s">
        <v>2478</v>
      </c>
      <c r="O4023" s="543" t="s">
        <v>2478</v>
      </c>
      <c r="P4023" s="543" t="s">
        <v>2478</v>
      </c>
      <c r="Q4023" s="543" t="s">
        <v>2478</v>
      </c>
      <c r="R4023" s="543" t="s">
        <v>2478</v>
      </c>
      <c r="S4023" s="543" t="s">
        <v>2478</v>
      </c>
    </row>
    <row r="4024" spans="1:19">
      <c r="A4024" s="540" t="s">
        <v>11686</v>
      </c>
      <c r="B4024" s="541"/>
      <c r="C4024" s="541"/>
      <c r="D4024" s="542">
        <v>40054</v>
      </c>
      <c r="E4024" s="542">
        <v>40054</v>
      </c>
      <c r="F4024" s="542" t="s">
        <v>11816</v>
      </c>
      <c r="G4024" s="540" t="s">
        <v>11817</v>
      </c>
      <c r="H4024" s="542" t="s">
        <v>2469</v>
      </c>
      <c r="I4024" s="541" t="s">
        <v>2478</v>
      </c>
      <c r="J4024" s="540" t="s">
        <v>2478</v>
      </c>
      <c r="K4024" s="540" t="s">
        <v>2478</v>
      </c>
      <c r="L4024" s="540" t="s">
        <v>2478</v>
      </c>
      <c r="M4024" s="540" t="s">
        <v>2478</v>
      </c>
      <c r="N4024" s="540" t="s">
        <v>2478</v>
      </c>
      <c r="O4024" s="540" t="s">
        <v>2478</v>
      </c>
      <c r="P4024" s="540" t="s">
        <v>2478</v>
      </c>
      <c r="Q4024" s="540" t="s">
        <v>2478</v>
      </c>
      <c r="R4024" s="540" t="s">
        <v>2478</v>
      </c>
      <c r="S4024" s="540" t="s">
        <v>2478</v>
      </c>
    </row>
    <row r="4025" spans="1:19">
      <c r="A4025" s="543" t="s">
        <v>11686</v>
      </c>
      <c r="B4025" s="544"/>
      <c r="C4025" s="544"/>
      <c r="D4025" s="545">
        <v>40054</v>
      </c>
      <c r="E4025" s="545">
        <v>40054</v>
      </c>
      <c r="F4025" s="545" t="s">
        <v>11818</v>
      </c>
      <c r="G4025" s="543" t="s">
        <v>11819</v>
      </c>
      <c r="H4025" s="545" t="s">
        <v>2469</v>
      </c>
      <c r="I4025" s="544" t="s">
        <v>2478</v>
      </c>
      <c r="J4025" s="543" t="s">
        <v>2478</v>
      </c>
      <c r="K4025" s="543" t="s">
        <v>2478</v>
      </c>
      <c r="L4025" s="543" t="s">
        <v>2478</v>
      </c>
      <c r="M4025" s="543" t="s">
        <v>2478</v>
      </c>
      <c r="N4025" s="543" t="s">
        <v>2478</v>
      </c>
      <c r="O4025" s="543" t="s">
        <v>2478</v>
      </c>
      <c r="P4025" s="543" t="s">
        <v>2478</v>
      </c>
      <c r="Q4025" s="543" t="s">
        <v>2478</v>
      </c>
      <c r="R4025" s="543" t="s">
        <v>2478</v>
      </c>
      <c r="S4025" s="543" t="s">
        <v>2478</v>
      </c>
    </row>
    <row r="4026" spans="1:19">
      <c r="A4026" s="540" t="s">
        <v>11686</v>
      </c>
      <c r="B4026" s="541"/>
      <c r="C4026" s="541"/>
      <c r="D4026" s="542">
        <v>40054</v>
      </c>
      <c r="E4026" s="542">
        <v>40054</v>
      </c>
      <c r="F4026" s="542" t="s">
        <v>11820</v>
      </c>
      <c r="G4026" s="540" t="s">
        <v>11821</v>
      </c>
      <c r="H4026" s="542" t="s">
        <v>2469</v>
      </c>
      <c r="I4026" s="541" t="s">
        <v>2478</v>
      </c>
      <c r="J4026" s="540" t="s">
        <v>2478</v>
      </c>
      <c r="K4026" s="540" t="s">
        <v>2478</v>
      </c>
      <c r="L4026" s="540" t="s">
        <v>2478</v>
      </c>
      <c r="M4026" s="540" t="s">
        <v>2478</v>
      </c>
      <c r="N4026" s="540" t="s">
        <v>2478</v>
      </c>
      <c r="O4026" s="540" t="s">
        <v>2478</v>
      </c>
      <c r="P4026" s="540" t="s">
        <v>2478</v>
      </c>
      <c r="Q4026" s="540" t="s">
        <v>2478</v>
      </c>
      <c r="R4026" s="540" t="s">
        <v>2478</v>
      </c>
      <c r="S4026" s="540" t="s">
        <v>2478</v>
      </c>
    </row>
    <row r="4027" spans="1:19">
      <c r="A4027" s="543" t="s">
        <v>11686</v>
      </c>
      <c r="B4027" s="544"/>
      <c r="C4027" s="544"/>
      <c r="D4027" s="545">
        <v>40054</v>
      </c>
      <c r="E4027" s="545">
        <v>40054</v>
      </c>
      <c r="F4027" s="545" t="s">
        <v>11822</v>
      </c>
      <c r="G4027" s="543" t="s">
        <v>11823</v>
      </c>
      <c r="H4027" s="545" t="s">
        <v>2469</v>
      </c>
      <c r="I4027" s="544" t="s">
        <v>2478</v>
      </c>
      <c r="J4027" s="543" t="s">
        <v>2478</v>
      </c>
      <c r="K4027" s="543" t="s">
        <v>2478</v>
      </c>
      <c r="L4027" s="543" t="s">
        <v>2478</v>
      </c>
      <c r="M4027" s="543" t="s">
        <v>2478</v>
      </c>
      <c r="N4027" s="543" t="s">
        <v>2478</v>
      </c>
      <c r="O4027" s="543" t="s">
        <v>2478</v>
      </c>
      <c r="P4027" s="543" t="s">
        <v>2478</v>
      </c>
      <c r="Q4027" s="543" t="s">
        <v>2478</v>
      </c>
      <c r="R4027" s="543" t="s">
        <v>2478</v>
      </c>
      <c r="S4027" s="543" t="s">
        <v>2478</v>
      </c>
    </row>
    <row r="4028" spans="1:19">
      <c r="A4028" s="540" t="s">
        <v>11686</v>
      </c>
      <c r="B4028" s="541"/>
      <c r="C4028" s="541"/>
      <c r="D4028" s="542">
        <v>40054</v>
      </c>
      <c r="E4028" s="542">
        <v>40054</v>
      </c>
      <c r="F4028" s="542" t="s">
        <v>11824</v>
      </c>
      <c r="G4028" s="540" t="s">
        <v>11825</v>
      </c>
      <c r="H4028" s="542" t="s">
        <v>2469</v>
      </c>
      <c r="I4028" s="541" t="s">
        <v>2478</v>
      </c>
      <c r="J4028" s="540" t="s">
        <v>2478</v>
      </c>
      <c r="K4028" s="540" t="s">
        <v>2478</v>
      </c>
      <c r="L4028" s="540" t="s">
        <v>2478</v>
      </c>
      <c r="M4028" s="540" t="s">
        <v>2478</v>
      </c>
      <c r="N4028" s="540" t="s">
        <v>2478</v>
      </c>
      <c r="O4028" s="540" t="s">
        <v>2478</v>
      </c>
      <c r="P4028" s="540" t="s">
        <v>2478</v>
      </c>
      <c r="Q4028" s="540" t="s">
        <v>2478</v>
      </c>
      <c r="R4028" s="540" t="s">
        <v>2478</v>
      </c>
      <c r="S4028" s="540" t="s">
        <v>2478</v>
      </c>
    </row>
    <row r="4029" spans="1:19">
      <c r="A4029" s="543" t="s">
        <v>11686</v>
      </c>
      <c r="B4029" s="544"/>
      <c r="C4029" s="544"/>
      <c r="D4029" s="545">
        <v>40054</v>
      </c>
      <c r="E4029" s="545">
        <v>40054</v>
      </c>
      <c r="F4029" s="545" t="s">
        <v>11826</v>
      </c>
      <c r="G4029" s="543" t="s">
        <v>11827</v>
      </c>
      <c r="H4029" s="545" t="s">
        <v>2469</v>
      </c>
      <c r="I4029" s="544" t="s">
        <v>2478</v>
      </c>
      <c r="J4029" s="543" t="s">
        <v>2478</v>
      </c>
      <c r="K4029" s="543" t="s">
        <v>2478</v>
      </c>
      <c r="L4029" s="543" t="s">
        <v>2478</v>
      </c>
      <c r="M4029" s="543" t="s">
        <v>2478</v>
      </c>
      <c r="N4029" s="543" t="s">
        <v>2478</v>
      </c>
      <c r="O4029" s="543" t="s">
        <v>2478</v>
      </c>
      <c r="P4029" s="543" t="s">
        <v>2478</v>
      </c>
      <c r="Q4029" s="543" t="s">
        <v>2478</v>
      </c>
      <c r="R4029" s="543" t="s">
        <v>2478</v>
      </c>
      <c r="S4029" s="543" t="s">
        <v>2478</v>
      </c>
    </row>
    <row r="4030" spans="1:19">
      <c r="A4030" s="540" t="s">
        <v>11686</v>
      </c>
      <c r="B4030" s="541"/>
      <c r="C4030" s="541"/>
      <c r="D4030" s="542">
        <v>40054</v>
      </c>
      <c r="E4030" s="542">
        <v>40054</v>
      </c>
      <c r="F4030" s="542" t="s">
        <v>11828</v>
      </c>
      <c r="G4030" s="540" t="s">
        <v>11829</v>
      </c>
      <c r="H4030" s="542" t="s">
        <v>2469</v>
      </c>
      <c r="I4030" s="541" t="s">
        <v>2478</v>
      </c>
      <c r="J4030" s="540" t="s">
        <v>2478</v>
      </c>
      <c r="K4030" s="540" t="s">
        <v>2478</v>
      </c>
      <c r="L4030" s="540" t="s">
        <v>2478</v>
      </c>
      <c r="M4030" s="540" t="s">
        <v>2478</v>
      </c>
      <c r="N4030" s="540" t="s">
        <v>2478</v>
      </c>
      <c r="O4030" s="540" t="s">
        <v>2478</v>
      </c>
      <c r="P4030" s="540" t="s">
        <v>2478</v>
      </c>
      <c r="Q4030" s="540" t="s">
        <v>2478</v>
      </c>
      <c r="R4030" s="540" t="s">
        <v>2478</v>
      </c>
      <c r="S4030" s="540" t="s">
        <v>2478</v>
      </c>
    </row>
    <row r="4031" spans="1:19">
      <c r="A4031" s="543" t="s">
        <v>11686</v>
      </c>
      <c r="B4031" s="544"/>
      <c r="C4031" s="544"/>
      <c r="D4031" s="545">
        <v>40054</v>
      </c>
      <c r="E4031" s="545">
        <v>40054</v>
      </c>
      <c r="F4031" s="545" t="s">
        <v>11830</v>
      </c>
      <c r="G4031" s="543" t="s">
        <v>11831</v>
      </c>
      <c r="H4031" s="545" t="s">
        <v>2469</v>
      </c>
      <c r="I4031" s="544" t="s">
        <v>2478</v>
      </c>
      <c r="J4031" s="543" t="s">
        <v>2478</v>
      </c>
      <c r="K4031" s="543" t="s">
        <v>2478</v>
      </c>
      <c r="L4031" s="543" t="s">
        <v>2478</v>
      </c>
      <c r="M4031" s="543" t="s">
        <v>2478</v>
      </c>
      <c r="N4031" s="543" t="s">
        <v>2478</v>
      </c>
      <c r="O4031" s="543" t="s">
        <v>2478</v>
      </c>
      <c r="P4031" s="543" t="s">
        <v>2478</v>
      </c>
      <c r="Q4031" s="543" t="s">
        <v>2478</v>
      </c>
      <c r="R4031" s="543" t="s">
        <v>2478</v>
      </c>
      <c r="S4031" s="543" t="s">
        <v>2478</v>
      </c>
    </row>
    <row r="4032" spans="1:19">
      <c r="A4032" s="540" t="s">
        <v>11686</v>
      </c>
      <c r="B4032" s="541"/>
      <c r="C4032" s="541"/>
      <c r="D4032" s="542">
        <v>40054</v>
      </c>
      <c r="E4032" s="542">
        <v>40054</v>
      </c>
      <c r="F4032" s="542" t="s">
        <v>11832</v>
      </c>
      <c r="G4032" s="540" t="s">
        <v>11833</v>
      </c>
      <c r="H4032" s="542" t="s">
        <v>2469</v>
      </c>
      <c r="I4032" s="541" t="s">
        <v>2478</v>
      </c>
      <c r="J4032" s="540" t="s">
        <v>2478</v>
      </c>
      <c r="K4032" s="540" t="s">
        <v>2478</v>
      </c>
      <c r="L4032" s="540" t="s">
        <v>2478</v>
      </c>
      <c r="M4032" s="540" t="s">
        <v>2478</v>
      </c>
      <c r="N4032" s="540" t="s">
        <v>2478</v>
      </c>
      <c r="O4032" s="540" t="s">
        <v>2478</v>
      </c>
      <c r="P4032" s="540" t="s">
        <v>2478</v>
      </c>
      <c r="Q4032" s="540" t="s">
        <v>2478</v>
      </c>
      <c r="R4032" s="540" t="s">
        <v>2478</v>
      </c>
      <c r="S4032" s="540" t="s">
        <v>2478</v>
      </c>
    </row>
    <row r="4033" spans="1:19">
      <c r="A4033" s="543" t="s">
        <v>11686</v>
      </c>
      <c r="B4033" s="544"/>
      <c r="C4033" s="544"/>
      <c r="D4033" s="545">
        <v>40054</v>
      </c>
      <c r="E4033" s="545">
        <v>40054</v>
      </c>
      <c r="F4033" s="545" t="s">
        <v>11834</v>
      </c>
      <c r="G4033" s="543" t="s">
        <v>11835</v>
      </c>
      <c r="H4033" s="545" t="s">
        <v>2469</v>
      </c>
      <c r="I4033" s="544" t="s">
        <v>2478</v>
      </c>
      <c r="J4033" s="543" t="s">
        <v>2478</v>
      </c>
      <c r="K4033" s="543" t="s">
        <v>2478</v>
      </c>
      <c r="L4033" s="543" t="s">
        <v>2478</v>
      </c>
      <c r="M4033" s="543" t="s">
        <v>2478</v>
      </c>
      <c r="N4033" s="543" t="s">
        <v>2478</v>
      </c>
      <c r="O4033" s="543" t="s">
        <v>2478</v>
      </c>
      <c r="P4033" s="543" t="s">
        <v>2478</v>
      </c>
      <c r="Q4033" s="543" t="s">
        <v>2478</v>
      </c>
      <c r="R4033" s="543" t="s">
        <v>2478</v>
      </c>
      <c r="S4033" s="543" t="s">
        <v>2478</v>
      </c>
    </row>
    <row r="4034" spans="1:19">
      <c r="A4034" s="540" t="s">
        <v>11686</v>
      </c>
      <c r="B4034" s="541"/>
      <c r="C4034" s="541"/>
      <c r="D4034" s="542">
        <v>40054</v>
      </c>
      <c r="E4034" s="542">
        <v>40054</v>
      </c>
      <c r="F4034" s="542" t="s">
        <v>11836</v>
      </c>
      <c r="G4034" s="540" t="s">
        <v>11837</v>
      </c>
      <c r="H4034" s="542" t="s">
        <v>3519</v>
      </c>
      <c r="I4034" s="541" t="s">
        <v>2478</v>
      </c>
      <c r="J4034" s="540" t="s">
        <v>2478</v>
      </c>
      <c r="K4034" s="540" t="s">
        <v>2478</v>
      </c>
      <c r="L4034" s="540" t="s">
        <v>2478</v>
      </c>
      <c r="M4034" s="540" t="s">
        <v>2478</v>
      </c>
      <c r="N4034" s="540" t="s">
        <v>2478</v>
      </c>
      <c r="O4034" s="540" t="s">
        <v>2478</v>
      </c>
      <c r="P4034" s="540" t="s">
        <v>2478</v>
      </c>
      <c r="Q4034" s="540" t="s">
        <v>2478</v>
      </c>
      <c r="R4034" s="540" t="s">
        <v>2478</v>
      </c>
      <c r="S4034" s="540" t="s">
        <v>2478</v>
      </c>
    </row>
    <row r="4035" spans="1:19">
      <c r="A4035" s="543" t="s">
        <v>11686</v>
      </c>
      <c r="B4035" s="544"/>
      <c r="C4035" s="544"/>
      <c r="D4035" s="545">
        <v>40054</v>
      </c>
      <c r="E4035" s="545">
        <v>40054</v>
      </c>
      <c r="F4035" s="545" t="s">
        <v>11838</v>
      </c>
      <c r="G4035" s="543" t="s">
        <v>11839</v>
      </c>
      <c r="H4035" s="545" t="s">
        <v>2469</v>
      </c>
      <c r="I4035" s="544" t="s">
        <v>2478</v>
      </c>
      <c r="J4035" s="543" t="s">
        <v>2478</v>
      </c>
      <c r="K4035" s="543" t="s">
        <v>2478</v>
      </c>
      <c r="L4035" s="543" t="s">
        <v>2478</v>
      </c>
      <c r="M4035" s="543" t="s">
        <v>2478</v>
      </c>
      <c r="N4035" s="543" t="s">
        <v>2478</v>
      </c>
      <c r="O4035" s="543" t="s">
        <v>2478</v>
      </c>
      <c r="P4035" s="543" t="s">
        <v>2478</v>
      </c>
      <c r="Q4035" s="543" t="s">
        <v>2478</v>
      </c>
      <c r="R4035" s="543" t="s">
        <v>2478</v>
      </c>
      <c r="S4035" s="543" t="s">
        <v>2478</v>
      </c>
    </row>
    <row r="4036" spans="1:19">
      <c r="A4036" s="540" t="s">
        <v>11686</v>
      </c>
      <c r="B4036" s="541"/>
      <c r="C4036" s="541"/>
      <c r="D4036" s="542">
        <v>40054</v>
      </c>
      <c r="E4036" s="542">
        <v>40054</v>
      </c>
      <c r="F4036" s="542" t="s">
        <v>11840</v>
      </c>
      <c r="G4036" s="540" t="s">
        <v>11841</v>
      </c>
      <c r="H4036" s="542" t="s">
        <v>2469</v>
      </c>
      <c r="I4036" s="541" t="s">
        <v>2478</v>
      </c>
      <c r="J4036" s="540" t="s">
        <v>2478</v>
      </c>
      <c r="K4036" s="540" t="s">
        <v>2478</v>
      </c>
      <c r="L4036" s="540" t="s">
        <v>2478</v>
      </c>
      <c r="M4036" s="540" t="s">
        <v>2478</v>
      </c>
      <c r="N4036" s="540" t="s">
        <v>2478</v>
      </c>
      <c r="O4036" s="540" t="s">
        <v>2478</v>
      </c>
      <c r="P4036" s="540" t="s">
        <v>2478</v>
      </c>
      <c r="Q4036" s="540" t="s">
        <v>2478</v>
      </c>
      <c r="R4036" s="540" t="s">
        <v>2478</v>
      </c>
      <c r="S4036" s="540" t="s">
        <v>2478</v>
      </c>
    </row>
    <row r="4037" spans="1:19">
      <c r="A4037" s="543" t="s">
        <v>11686</v>
      </c>
      <c r="B4037" s="544"/>
      <c r="C4037" s="544"/>
      <c r="D4037" s="545">
        <v>40054</v>
      </c>
      <c r="E4037" s="545">
        <v>40054</v>
      </c>
      <c r="F4037" s="545" t="s">
        <v>11842</v>
      </c>
      <c r="G4037" s="543" t="s">
        <v>11843</v>
      </c>
      <c r="H4037" s="545" t="s">
        <v>2469</v>
      </c>
      <c r="I4037" s="544" t="s">
        <v>2478</v>
      </c>
      <c r="J4037" s="543" t="s">
        <v>2478</v>
      </c>
      <c r="K4037" s="543" t="s">
        <v>2478</v>
      </c>
      <c r="L4037" s="543" t="s">
        <v>2478</v>
      </c>
      <c r="M4037" s="543" t="s">
        <v>2478</v>
      </c>
      <c r="N4037" s="543" t="s">
        <v>2478</v>
      </c>
      <c r="O4037" s="543" t="s">
        <v>2478</v>
      </c>
      <c r="P4037" s="543" t="s">
        <v>2478</v>
      </c>
      <c r="Q4037" s="543" t="s">
        <v>2478</v>
      </c>
      <c r="R4037" s="543" t="s">
        <v>2478</v>
      </c>
      <c r="S4037" s="543" t="s">
        <v>2478</v>
      </c>
    </row>
    <row r="4038" spans="1:19">
      <c r="A4038" s="540" t="s">
        <v>11686</v>
      </c>
      <c r="B4038" s="541"/>
      <c r="C4038" s="541"/>
      <c r="D4038" s="542">
        <v>40054</v>
      </c>
      <c r="E4038" s="542">
        <v>40054</v>
      </c>
      <c r="F4038" s="542" t="s">
        <v>11844</v>
      </c>
      <c r="G4038" s="540" t="s">
        <v>11845</v>
      </c>
      <c r="H4038" s="542" t="s">
        <v>2469</v>
      </c>
      <c r="I4038" s="541" t="s">
        <v>2478</v>
      </c>
      <c r="J4038" s="540" t="s">
        <v>2478</v>
      </c>
      <c r="K4038" s="540" t="s">
        <v>2478</v>
      </c>
      <c r="L4038" s="540" t="s">
        <v>2478</v>
      </c>
      <c r="M4038" s="540" t="s">
        <v>2478</v>
      </c>
      <c r="N4038" s="540" t="s">
        <v>2478</v>
      </c>
      <c r="O4038" s="540" t="s">
        <v>2478</v>
      </c>
      <c r="P4038" s="540" t="s">
        <v>2478</v>
      </c>
      <c r="Q4038" s="540" t="s">
        <v>2478</v>
      </c>
      <c r="R4038" s="540" t="s">
        <v>2478</v>
      </c>
      <c r="S4038" s="540" t="s">
        <v>2478</v>
      </c>
    </row>
    <row r="4039" spans="1:19">
      <c r="A4039" s="543" t="s">
        <v>11686</v>
      </c>
      <c r="B4039" s="544"/>
      <c r="C4039" s="544"/>
      <c r="D4039" s="545">
        <v>40054</v>
      </c>
      <c r="E4039" s="545">
        <v>40054</v>
      </c>
      <c r="F4039" s="545" t="s">
        <v>11846</v>
      </c>
      <c r="G4039" s="543" t="s">
        <v>11847</v>
      </c>
      <c r="H4039" s="545" t="s">
        <v>2469</v>
      </c>
      <c r="I4039" s="544" t="s">
        <v>2478</v>
      </c>
      <c r="J4039" s="543" t="s">
        <v>2478</v>
      </c>
      <c r="K4039" s="543" t="s">
        <v>2478</v>
      </c>
      <c r="L4039" s="543" t="s">
        <v>2478</v>
      </c>
      <c r="M4039" s="543" t="s">
        <v>2478</v>
      </c>
      <c r="N4039" s="543" t="s">
        <v>2478</v>
      </c>
      <c r="O4039" s="543" t="s">
        <v>2478</v>
      </c>
      <c r="P4039" s="543" t="s">
        <v>2478</v>
      </c>
      <c r="Q4039" s="543" t="s">
        <v>2478</v>
      </c>
      <c r="R4039" s="543" t="s">
        <v>2478</v>
      </c>
      <c r="S4039" s="543" t="s">
        <v>2478</v>
      </c>
    </row>
    <row r="4040" spans="1:19">
      <c r="A4040" s="540" t="s">
        <v>11686</v>
      </c>
      <c r="B4040" s="541"/>
      <c r="C4040" s="541"/>
      <c r="D4040" s="542">
        <v>40054</v>
      </c>
      <c r="E4040" s="542">
        <v>40054</v>
      </c>
      <c r="F4040" s="542" t="s">
        <v>11848</v>
      </c>
      <c r="G4040" s="540" t="s">
        <v>11849</v>
      </c>
      <c r="H4040" s="542" t="s">
        <v>2469</v>
      </c>
      <c r="I4040" s="541" t="s">
        <v>2478</v>
      </c>
      <c r="J4040" s="540" t="s">
        <v>2478</v>
      </c>
      <c r="K4040" s="540" t="s">
        <v>2478</v>
      </c>
      <c r="L4040" s="540" t="s">
        <v>2478</v>
      </c>
      <c r="M4040" s="540" t="s">
        <v>2478</v>
      </c>
      <c r="N4040" s="540" t="s">
        <v>2478</v>
      </c>
      <c r="O4040" s="540" t="s">
        <v>2478</v>
      </c>
      <c r="P4040" s="540" t="s">
        <v>2478</v>
      </c>
      <c r="Q4040" s="540" t="s">
        <v>2478</v>
      </c>
      <c r="R4040" s="540" t="s">
        <v>2478</v>
      </c>
      <c r="S4040" s="540" t="s">
        <v>2478</v>
      </c>
    </row>
    <row r="4041" spans="1:19">
      <c r="A4041" s="543" t="s">
        <v>11686</v>
      </c>
      <c r="B4041" s="544"/>
      <c r="C4041" s="544"/>
      <c r="D4041" s="545">
        <v>40054</v>
      </c>
      <c r="E4041" s="545">
        <v>40054</v>
      </c>
      <c r="F4041" s="545" t="s">
        <v>11850</v>
      </c>
      <c r="G4041" s="543" t="s">
        <v>11851</v>
      </c>
      <c r="H4041" s="545" t="s">
        <v>2469</v>
      </c>
      <c r="I4041" s="544" t="s">
        <v>2478</v>
      </c>
      <c r="J4041" s="543" t="s">
        <v>2478</v>
      </c>
      <c r="K4041" s="543" t="s">
        <v>2478</v>
      </c>
      <c r="L4041" s="543" t="s">
        <v>2478</v>
      </c>
      <c r="M4041" s="543" t="s">
        <v>2478</v>
      </c>
      <c r="N4041" s="543" t="s">
        <v>2478</v>
      </c>
      <c r="O4041" s="543" t="s">
        <v>2478</v>
      </c>
      <c r="P4041" s="543" t="s">
        <v>2478</v>
      </c>
      <c r="Q4041" s="543" t="s">
        <v>2478</v>
      </c>
      <c r="R4041" s="543" t="s">
        <v>2478</v>
      </c>
      <c r="S4041" s="543" t="s">
        <v>2478</v>
      </c>
    </row>
    <row r="4042" spans="1:19">
      <c r="A4042" s="540" t="s">
        <v>11686</v>
      </c>
      <c r="B4042" s="541"/>
      <c r="C4042" s="541"/>
      <c r="D4042" s="542">
        <v>40054</v>
      </c>
      <c r="E4042" s="542">
        <v>40054</v>
      </c>
      <c r="F4042" s="542" t="s">
        <v>11852</v>
      </c>
      <c r="G4042" s="540" t="s">
        <v>11853</v>
      </c>
      <c r="H4042" s="542" t="s">
        <v>2469</v>
      </c>
      <c r="I4042" s="541" t="s">
        <v>2478</v>
      </c>
      <c r="J4042" s="540" t="s">
        <v>2478</v>
      </c>
      <c r="K4042" s="540" t="s">
        <v>2478</v>
      </c>
      <c r="L4042" s="540" t="s">
        <v>2478</v>
      </c>
      <c r="M4042" s="540" t="s">
        <v>2478</v>
      </c>
      <c r="N4042" s="540" t="s">
        <v>2478</v>
      </c>
      <c r="O4042" s="540" t="s">
        <v>2478</v>
      </c>
      <c r="P4042" s="540" t="s">
        <v>2478</v>
      </c>
      <c r="Q4042" s="540" t="s">
        <v>2478</v>
      </c>
      <c r="R4042" s="540" t="s">
        <v>2478</v>
      </c>
      <c r="S4042" s="540" t="s">
        <v>2478</v>
      </c>
    </row>
    <row r="4043" spans="1:19">
      <c r="A4043" s="543" t="s">
        <v>11686</v>
      </c>
      <c r="B4043" s="544"/>
      <c r="C4043" s="544"/>
      <c r="D4043" s="545">
        <v>40054</v>
      </c>
      <c r="E4043" s="545">
        <v>40054</v>
      </c>
      <c r="F4043" s="545" t="s">
        <v>11854</v>
      </c>
      <c r="G4043" s="543" t="s">
        <v>11855</v>
      </c>
      <c r="H4043" s="545" t="s">
        <v>2469</v>
      </c>
      <c r="I4043" s="544" t="s">
        <v>2478</v>
      </c>
      <c r="J4043" s="543" t="s">
        <v>2478</v>
      </c>
      <c r="K4043" s="543" t="s">
        <v>2478</v>
      </c>
      <c r="L4043" s="543" t="s">
        <v>2478</v>
      </c>
      <c r="M4043" s="543" t="s">
        <v>2478</v>
      </c>
      <c r="N4043" s="543" t="s">
        <v>2478</v>
      </c>
      <c r="O4043" s="543" t="s">
        <v>2478</v>
      </c>
      <c r="P4043" s="543" t="s">
        <v>2478</v>
      </c>
      <c r="Q4043" s="543" t="s">
        <v>2478</v>
      </c>
      <c r="R4043" s="543" t="s">
        <v>2478</v>
      </c>
      <c r="S4043" s="543" t="s">
        <v>2478</v>
      </c>
    </row>
    <row r="4044" spans="1:19">
      <c r="A4044" s="540" t="s">
        <v>11686</v>
      </c>
      <c r="B4044" s="541"/>
      <c r="C4044" s="541"/>
      <c r="D4044" s="542">
        <v>40054</v>
      </c>
      <c r="E4044" s="542">
        <v>40054</v>
      </c>
      <c r="F4044" s="542" t="s">
        <v>11856</v>
      </c>
      <c r="G4044" s="540" t="s">
        <v>11857</v>
      </c>
      <c r="H4044" s="542" t="s">
        <v>2469</v>
      </c>
      <c r="I4044" s="541" t="s">
        <v>2478</v>
      </c>
      <c r="J4044" s="540" t="s">
        <v>2478</v>
      </c>
      <c r="K4044" s="540" t="s">
        <v>2478</v>
      </c>
      <c r="L4044" s="540" t="s">
        <v>2478</v>
      </c>
      <c r="M4044" s="540" t="s">
        <v>2478</v>
      </c>
      <c r="N4044" s="540" t="s">
        <v>2478</v>
      </c>
      <c r="O4044" s="540" t="s">
        <v>2478</v>
      </c>
      <c r="P4044" s="540" t="s">
        <v>2478</v>
      </c>
      <c r="Q4044" s="540" t="s">
        <v>2478</v>
      </c>
      <c r="R4044" s="540" t="s">
        <v>2478</v>
      </c>
      <c r="S4044" s="540" t="s">
        <v>2478</v>
      </c>
    </row>
    <row r="4045" spans="1:19">
      <c r="A4045" s="543" t="s">
        <v>11686</v>
      </c>
      <c r="B4045" s="544"/>
      <c r="C4045" s="544"/>
      <c r="D4045" s="545">
        <v>40054</v>
      </c>
      <c r="E4045" s="545">
        <v>40054</v>
      </c>
      <c r="F4045" s="545" t="s">
        <v>11858</v>
      </c>
      <c r="G4045" s="543" t="s">
        <v>11859</v>
      </c>
      <c r="H4045" s="545" t="s">
        <v>2469</v>
      </c>
      <c r="I4045" s="544" t="s">
        <v>2478</v>
      </c>
      <c r="J4045" s="543" t="s">
        <v>2478</v>
      </c>
      <c r="K4045" s="543" t="s">
        <v>2478</v>
      </c>
      <c r="L4045" s="543" t="s">
        <v>2478</v>
      </c>
      <c r="M4045" s="543" t="s">
        <v>2478</v>
      </c>
      <c r="N4045" s="543" t="s">
        <v>2478</v>
      </c>
      <c r="O4045" s="543" t="s">
        <v>2478</v>
      </c>
      <c r="P4045" s="543" t="s">
        <v>2478</v>
      </c>
      <c r="Q4045" s="543" t="s">
        <v>2478</v>
      </c>
      <c r="R4045" s="543" t="s">
        <v>2478</v>
      </c>
      <c r="S4045" s="543" t="s">
        <v>2478</v>
      </c>
    </row>
    <row r="4046" spans="1:19">
      <c r="A4046" s="540" t="s">
        <v>11686</v>
      </c>
      <c r="B4046" s="541"/>
      <c r="C4046" s="541"/>
      <c r="D4046" s="542">
        <v>40054</v>
      </c>
      <c r="E4046" s="542">
        <v>40054</v>
      </c>
      <c r="F4046" s="542" t="s">
        <v>11860</v>
      </c>
      <c r="G4046" s="540" t="s">
        <v>11861</v>
      </c>
      <c r="H4046" s="542" t="s">
        <v>3468</v>
      </c>
      <c r="I4046" s="541" t="s">
        <v>2478</v>
      </c>
      <c r="J4046" s="540" t="s">
        <v>2478</v>
      </c>
      <c r="K4046" s="540" t="s">
        <v>2478</v>
      </c>
      <c r="L4046" s="540" t="s">
        <v>2478</v>
      </c>
      <c r="M4046" s="540" t="s">
        <v>2478</v>
      </c>
      <c r="N4046" s="540" t="s">
        <v>2478</v>
      </c>
      <c r="O4046" s="540" t="s">
        <v>2478</v>
      </c>
      <c r="P4046" s="540" t="s">
        <v>2478</v>
      </c>
      <c r="Q4046" s="540" t="s">
        <v>2478</v>
      </c>
      <c r="R4046" s="540" t="s">
        <v>2478</v>
      </c>
      <c r="S4046" s="540" t="s">
        <v>2478</v>
      </c>
    </row>
    <row r="4047" spans="1:19">
      <c r="A4047" s="543" t="s">
        <v>11686</v>
      </c>
      <c r="B4047" s="544"/>
      <c r="C4047" s="544"/>
      <c r="D4047" s="545">
        <v>40054</v>
      </c>
      <c r="E4047" s="545">
        <v>40054</v>
      </c>
      <c r="F4047" s="545" t="s">
        <v>11862</v>
      </c>
      <c r="G4047" s="543" t="s">
        <v>11863</v>
      </c>
      <c r="H4047" s="545" t="s">
        <v>2469</v>
      </c>
      <c r="I4047" s="544" t="s">
        <v>2478</v>
      </c>
      <c r="J4047" s="543" t="s">
        <v>2478</v>
      </c>
      <c r="K4047" s="543" t="s">
        <v>2478</v>
      </c>
      <c r="L4047" s="543" t="s">
        <v>2478</v>
      </c>
      <c r="M4047" s="543" t="s">
        <v>2478</v>
      </c>
      <c r="N4047" s="543" t="s">
        <v>2478</v>
      </c>
      <c r="O4047" s="543" t="s">
        <v>2478</v>
      </c>
      <c r="P4047" s="543" t="s">
        <v>2478</v>
      </c>
      <c r="Q4047" s="543" t="s">
        <v>2478</v>
      </c>
      <c r="R4047" s="543" t="s">
        <v>2478</v>
      </c>
      <c r="S4047" s="543" t="s">
        <v>2478</v>
      </c>
    </row>
    <row r="4048" spans="1:19">
      <c r="A4048" s="540" t="s">
        <v>11686</v>
      </c>
      <c r="B4048" s="541"/>
      <c r="C4048" s="541"/>
      <c r="D4048" s="542">
        <v>40054</v>
      </c>
      <c r="E4048" s="542">
        <v>40054</v>
      </c>
      <c r="F4048" s="542" t="s">
        <v>11864</v>
      </c>
      <c r="G4048" s="540" t="s">
        <v>11865</v>
      </c>
      <c r="H4048" s="542" t="s">
        <v>2469</v>
      </c>
      <c r="I4048" s="541" t="s">
        <v>2478</v>
      </c>
      <c r="J4048" s="540" t="s">
        <v>2478</v>
      </c>
      <c r="K4048" s="540" t="s">
        <v>2478</v>
      </c>
      <c r="L4048" s="540" t="s">
        <v>2478</v>
      </c>
      <c r="M4048" s="540" t="s">
        <v>2478</v>
      </c>
      <c r="N4048" s="540" t="s">
        <v>2478</v>
      </c>
      <c r="O4048" s="540" t="s">
        <v>2478</v>
      </c>
      <c r="P4048" s="540" t="s">
        <v>2478</v>
      </c>
      <c r="Q4048" s="540" t="s">
        <v>2478</v>
      </c>
      <c r="R4048" s="540" t="s">
        <v>2478</v>
      </c>
      <c r="S4048" s="540" t="s">
        <v>2478</v>
      </c>
    </row>
    <row r="4049" spans="1:19">
      <c r="A4049" s="543" t="s">
        <v>11686</v>
      </c>
      <c r="B4049" s="544"/>
      <c r="C4049" s="544"/>
      <c r="D4049" s="545">
        <v>40054</v>
      </c>
      <c r="E4049" s="545">
        <v>40054</v>
      </c>
      <c r="F4049" s="545" t="s">
        <v>11866</v>
      </c>
      <c r="G4049" s="543" t="s">
        <v>11867</v>
      </c>
      <c r="H4049" s="545" t="s">
        <v>3468</v>
      </c>
      <c r="I4049" s="544" t="s">
        <v>2478</v>
      </c>
      <c r="J4049" s="543" t="s">
        <v>2478</v>
      </c>
      <c r="K4049" s="543" t="s">
        <v>2478</v>
      </c>
      <c r="L4049" s="543" t="s">
        <v>2478</v>
      </c>
      <c r="M4049" s="543" t="s">
        <v>2478</v>
      </c>
      <c r="N4049" s="543" t="s">
        <v>2478</v>
      </c>
      <c r="O4049" s="543" t="s">
        <v>2478</v>
      </c>
      <c r="P4049" s="543" t="s">
        <v>2478</v>
      </c>
      <c r="Q4049" s="543" t="s">
        <v>2478</v>
      </c>
      <c r="R4049" s="543" t="s">
        <v>2478</v>
      </c>
      <c r="S4049" s="543" t="s">
        <v>2478</v>
      </c>
    </row>
    <row r="4050" spans="1:19">
      <c r="A4050" s="540" t="s">
        <v>11686</v>
      </c>
      <c r="B4050" s="541"/>
      <c r="C4050" s="541"/>
      <c r="D4050" s="542">
        <v>40054</v>
      </c>
      <c r="E4050" s="542">
        <v>40054</v>
      </c>
      <c r="F4050" s="542" t="s">
        <v>11868</v>
      </c>
      <c r="G4050" s="540" t="s">
        <v>11869</v>
      </c>
      <c r="H4050" s="542" t="s">
        <v>2469</v>
      </c>
      <c r="I4050" s="541" t="s">
        <v>2478</v>
      </c>
      <c r="J4050" s="540" t="s">
        <v>2478</v>
      </c>
      <c r="K4050" s="540" t="s">
        <v>2478</v>
      </c>
      <c r="L4050" s="540" t="s">
        <v>2478</v>
      </c>
      <c r="M4050" s="540" t="s">
        <v>2478</v>
      </c>
      <c r="N4050" s="540" t="s">
        <v>2478</v>
      </c>
      <c r="O4050" s="540" t="s">
        <v>2478</v>
      </c>
      <c r="P4050" s="540" t="s">
        <v>2478</v>
      </c>
      <c r="Q4050" s="540" t="s">
        <v>2478</v>
      </c>
      <c r="R4050" s="540" t="s">
        <v>2478</v>
      </c>
      <c r="S4050" s="540" t="s">
        <v>2478</v>
      </c>
    </row>
    <row r="4051" spans="1:19">
      <c r="A4051" s="543" t="s">
        <v>11686</v>
      </c>
      <c r="B4051" s="544"/>
      <c r="C4051" s="544"/>
      <c r="D4051" s="545">
        <v>40054</v>
      </c>
      <c r="E4051" s="545">
        <v>40054</v>
      </c>
      <c r="F4051" s="545" t="s">
        <v>11870</v>
      </c>
      <c r="G4051" s="543" t="s">
        <v>11871</v>
      </c>
      <c r="H4051" s="545" t="s">
        <v>2469</v>
      </c>
      <c r="I4051" s="544" t="s">
        <v>2478</v>
      </c>
      <c r="J4051" s="543" t="s">
        <v>2478</v>
      </c>
      <c r="K4051" s="543" t="s">
        <v>2478</v>
      </c>
      <c r="L4051" s="543" t="s">
        <v>2478</v>
      </c>
      <c r="M4051" s="543" t="s">
        <v>2478</v>
      </c>
      <c r="N4051" s="543" t="s">
        <v>2478</v>
      </c>
      <c r="O4051" s="543" t="s">
        <v>2478</v>
      </c>
      <c r="P4051" s="543" t="s">
        <v>2478</v>
      </c>
      <c r="Q4051" s="543" t="s">
        <v>2478</v>
      </c>
      <c r="R4051" s="543" t="s">
        <v>2478</v>
      </c>
      <c r="S4051" s="543" t="s">
        <v>2478</v>
      </c>
    </row>
    <row r="4052" spans="1:19">
      <c r="A4052" s="540" t="s">
        <v>11686</v>
      </c>
      <c r="B4052" s="541"/>
      <c r="C4052" s="541"/>
      <c r="D4052" s="542">
        <v>40054</v>
      </c>
      <c r="E4052" s="542">
        <v>40054</v>
      </c>
      <c r="F4052" s="542" t="s">
        <v>11872</v>
      </c>
      <c r="G4052" s="540" t="s">
        <v>11873</v>
      </c>
      <c r="H4052" s="542" t="s">
        <v>3468</v>
      </c>
      <c r="I4052" s="541" t="s">
        <v>2478</v>
      </c>
      <c r="J4052" s="540" t="s">
        <v>2478</v>
      </c>
      <c r="K4052" s="540" t="s">
        <v>2478</v>
      </c>
      <c r="L4052" s="540" t="s">
        <v>2478</v>
      </c>
      <c r="M4052" s="540" t="s">
        <v>2478</v>
      </c>
      <c r="N4052" s="540" t="s">
        <v>2478</v>
      </c>
      <c r="O4052" s="540" t="s">
        <v>2478</v>
      </c>
      <c r="P4052" s="540" t="s">
        <v>2478</v>
      </c>
      <c r="Q4052" s="540" t="s">
        <v>2478</v>
      </c>
      <c r="R4052" s="540" t="s">
        <v>2478</v>
      </c>
      <c r="S4052" s="540" t="s">
        <v>2478</v>
      </c>
    </row>
    <row r="4053" spans="1:19">
      <c r="A4053" s="543" t="s">
        <v>11686</v>
      </c>
      <c r="B4053" s="544"/>
      <c r="C4053" s="544"/>
      <c r="D4053" s="545">
        <v>24000</v>
      </c>
      <c r="E4053" s="545">
        <v>24000</v>
      </c>
      <c r="F4053" s="545" t="s">
        <v>11874</v>
      </c>
      <c r="G4053" s="543" t="s">
        <v>11875</v>
      </c>
      <c r="H4053" s="545" t="s">
        <v>2546</v>
      </c>
      <c r="I4053" s="544" t="s">
        <v>2478</v>
      </c>
      <c r="J4053" s="543" t="s">
        <v>2478</v>
      </c>
      <c r="K4053" s="543" t="s">
        <v>2478</v>
      </c>
      <c r="L4053" s="543" t="s">
        <v>2478</v>
      </c>
      <c r="M4053" s="543" t="s">
        <v>2478</v>
      </c>
      <c r="N4053" s="543" t="s">
        <v>2478</v>
      </c>
      <c r="O4053" s="543" t="s">
        <v>2478</v>
      </c>
      <c r="P4053" s="543" t="s">
        <v>2478</v>
      </c>
      <c r="Q4053" s="543" t="s">
        <v>2478</v>
      </c>
      <c r="R4053" s="543" t="s">
        <v>2478</v>
      </c>
      <c r="S4053" s="543" t="s">
        <v>2478</v>
      </c>
    </row>
    <row r="4054" spans="1:19">
      <c r="A4054" s="540" t="s">
        <v>11686</v>
      </c>
      <c r="B4054" s="541"/>
      <c r="C4054" s="541"/>
      <c r="D4054" s="542">
        <v>40054</v>
      </c>
      <c r="E4054" s="542">
        <v>40054</v>
      </c>
      <c r="F4054" s="542" t="s">
        <v>11876</v>
      </c>
      <c r="G4054" s="540" t="s">
        <v>11877</v>
      </c>
      <c r="H4054" s="542" t="s">
        <v>2469</v>
      </c>
      <c r="I4054" s="541" t="s">
        <v>2478</v>
      </c>
      <c r="J4054" s="540" t="s">
        <v>2478</v>
      </c>
      <c r="K4054" s="540" t="s">
        <v>2478</v>
      </c>
      <c r="L4054" s="540" t="s">
        <v>2478</v>
      </c>
      <c r="M4054" s="540" t="s">
        <v>2478</v>
      </c>
      <c r="N4054" s="540" t="s">
        <v>2478</v>
      </c>
      <c r="O4054" s="540" t="s">
        <v>2478</v>
      </c>
      <c r="P4054" s="540" t="s">
        <v>2478</v>
      </c>
      <c r="Q4054" s="540" t="s">
        <v>2478</v>
      </c>
      <c r="R4054" s="540" t="s">
        <v>2478</v>
      </c>
      <c r="S4054" s="540" t="s">
        <v>2478</v>
      </c>
    </row>
    <row r="4055" spans="1:19">
      <c r="A4055" s="543" t="s">
        <v>11686</v>
      </c>
      <c r="B4055" s="544"/>
      <c r="C4055" s="544"/>
      <c r="D4055" s="545">
        <v>40054</v>
      </c>
      <c r="E4055" s="545">
        <v>40054</v>
      </c>
      <c r="F4055" s="545" t="s">
        <v>11878</v>
      </c>
      <c r="G4055" s="543" t="s">
        <v>11879</v>
      </c>
      <c r="H4055" s="545" t="s">
        <v>3468</v>
      </c>
      <c r="I4055" s="544" t="s">
        <v>2478</v>
      </c>
      <c r="J4055" s="543" t="s">
        <v>2478</v>
      </c>
      <c r="K4055" s="543" t="s">
        <v>2478</v>
      </c>
      <c r="L4055" s="543" t="s">
        <v>2478</v>
      </c>
      <c r="M4055" s="543" t="s">
        <v>2478</v>
      </c>
      <c r="N4055" s="543" t="s">
        <v>2478</v>
      </c>
      <c r="O4055" s="543" t="s">
        <v>2478</v>
      </c>
      <c r="P4055" s="543" t="s">
        <v>2478</v>
      </c>
      <c r="Q4055" s="543" t="s">
        <v>2478</v>
      </c>
      <c r="R4055" s="543" t="s">
        <v>2478</v>
      </c>
      <c r="S4055" s="543" t="s">
        <v>2478</v>
      </c>
    </row>
    <row r="4056" spans="1:19">
      <c r="A4056" s="540" t="s">
        <v>11686</v>
      </c>
      <c r="B4056" s="541"/>
      <c r="C4056" s="541"/>
      <c r="D4056" s="542">
        <v>40054</v>
      </c>
      <c r="E4056" s="542">
        <v>40054</v>
      </c>
      <c r="F4056" s="542" t="s">
        <v>11880</v>
      </c>
      <c r="G4056" s="540" t="s">
        <v>11881</v>
      </c>
      <c r="H4056" s="542" t="s">
        <v>2469</v>
      </c>
      <c r="I4056" s="541" t="s">
        <v>2478</v>
      </c>
      <c r="J4056" s="540" t="s">
        <v>2478</v>
      </c>
      <c r="K4056" s="540" t="s">
        <v>2478</v>
      </c>
      <c r="L4056" s="540" t="s">
        <v>2478</v>
      </c>
      <c r="M4056" s="540" t="s">
        <v>2478</v>
      </c>
      <c r="N4056" s="540" t="s">
        <v>2478</v>
      </c>
      <c r="O4056" s="540" t="s">
        <v>2478</v>
      </c>
      <c r="P4056" s="540" t="s">
        <v>2478</v>
      </c>
      <c r="Q4056" s="540" t="s">
        <v>2478</v>
      </c>
      <c r="R4056" s="540" t="s">
        <v>2478</v>
      </c>
      <c r="S4056" s="540" t="s">
        <v>2478</v>
      </c>
    </row>
    <row r="4057" spans="1:19">
      <c r="A4057" s="543" t="s">
        <v>11686</v>
      </c>
      <c r="B4057" s="544"/>
      <c r="C4057" s="544"/>
      <c r="D4057" s="545">
        <v>40054</v>
      </c>
      <c r="E4057" s="545">
        <v>40054</v>
      </c>
      <c r="F4057" s="545" t="s">
        <v>11882</v>
      </c>
      <c r="G4057" s="543" t="s">
        <v>11883</v>
      </c>
      <c r="H4057" s="545" t="s">
        <v>2546</v>
      </c>
      <c r="I4057" s="544" t="s">
        <v>2478</v>
      </c>
      <c r="J4057" s="543" t="s">
        <v>2478</v>
      </c>
      <c r="K4057" s="543" t="s">
        <v>2478</v>
      </c>
      <c r="L4057" s="543" t="s">
        <v>2478</v>
      </c>
      <c r="M4057" s="543" t="s">
        <v>2478</v>
      </c>
      <c r="N4057" s="543" t="s">
        <v>2478</v>
      </c>
      <c r="O4057" s="543" t="s">
        <v>2478</v>
      </c>
      <c r="P4057" s="543" t="s">
        <v>2478</v>
      </c>
      <c r="Q4057" s="543" t="s">
        <v>2478</v>
      </c>
      <c r="R4057" s="543" t="s">
        <v>2478</v>
      </c>
      <c r="S4057" s="543" t="s">
        <v>2478</v>
      </c>
    </row>
    <row r="4058" spans="1:19">
      <c r="A4058" s="540" t="s">
        <v>11686</v>
      </c>
      <c r="B4058" s="541"/>
      <c r="C4058" s="541"/>
      <c r="D4058" s="542">
        <v>40054</v>
      </c>
      <c r="E4058" s="542">
        <v>40054</v>
      </c>
      <c r="F4058" s="542" t="s">
        <v>11884</v>
      </c>
      <c r="G4058" s="540" t="s">
        <v>11885</v>
      </c>
      <c r="H4058" s="542" t="s">
        <v>2469</v>
      </c>
      <c r="I4058" s="541" t="s">
        <v>2478</v>
      </c>
      <c r="J4058" s="540" t="s">
        <v>2478</v>
      </c>
      <c r="K4058" s="540" t="s">
        <v>2478</v>
      </c>
      <c r="L4058" s="540" t="s">
        <v>2478</v>
      </c>
      <c r="M4058" s="540" t="s">
        <v>2478</v>
      </c>
      <c r="N4058" s="540" t="s">
        <v>2478</v>
      </c>
      <c r="O4058" s="540" t="s">
        <v>2478</v>
      </c>
      <c r="P4058" s="540" t="s">
        <v>2478</v>
      </c>
      <c r="Q4058" s="540" t="s">
        <v>2478</v>
      </c>
      <c r="R4058" s="540" t="s">
        <v>2478</v>
      </c>
      <c r="S4058" s="540" t="s">
        <v>2478</v>
      </c>
    </row>
    <row r="4059" spans="1:19">
      <c r="A4059" s="543" t="s">
        <v>11686</v>
      </c>
      <c r="B4059" s="544"/>
      <c r="C4059" s="544"/>
      <c r="D4059" s="545">
        <v>40054</v>
      </c>
      <c r="E4059" s="545">
        <v>40054</v>
      </c>
      <c r="F4059" s="545" t="s">
        <v>11886</v>
      </c>
      <c r="G4059" s="543" t="s">
        <v>11887</v>
      </c>
      <c r="H4059" s="545" t="s">
        <v>2469</v>
      </c>
      <c r="I4059" s="544" t="s">
        <v>2478</v>
      </c>
      <c r="J4059" s="543" t="s">
        <v>2478</v>
      </c>
      <c r="K4059" s="543" t="s">
        <v>2478</v>
      </c>
      <c r="L4059" s="543" t="s">
        <v>2478</v>
      </c>
      <c r="M4059" s="543" t="s">
        <v>2478</v>
      </c>
      <c r="N4059" s="543" t="s">
        <v>2478</v>
      </c>
      <c r="O4059" s="543" t="s">
        <v>2478</v>
      </c>
      <c r="P4059" s="543" t="s">
        <v>2478</v>
      </c>
      <c r="Q4059" s="543" t="s">
        <v>2478</v>
      </c>
      <c r="R4059" s="543" t="s">
        <v>2478</v>
      </c>
      <c r="S4059" s="543" t="s">
        <v>2478</v>
      </c>
    </row>
    <row r="4060" spans="1:19">
      <c r="A4060" s="540" t="s">
        <v>11686</v>
      </c>
      <c r="B4060" s="541"/>
      <c r="C4060" s="541"/>
      <c r="D4060" s="542">
        <v>40054</v>
      </c>
      <c r="E4060" s="542">
        <v>40054</v>
      </c>
      <c r="F4060" s="542" t="s">
        <v>11888</v>
      </c>
      <c r="G4060" s="540" t="s">
        <v>11889</v>
      </c>
      <c r="H4060" s="542" t="s">
        <v>2469</v>
      </c>
      <c r="I4060" s="541" t="s">
        <v>2478</v>
      </c>
      <c r="J4060" s="540" t="s">
        <v>2478</v>
      </c>
      <c r="K4060" s="540" t="s">
        <v>2478</v>
      </c>
      <c r="L4060" s="540" t="s">
        <v>2478</v>
      </c>
      <c r="M4060" s="540" t="s">
        <v>2478</v>
      </c>
      <c r="N4060" s="540" t="s">
        <v>2478</v>
      </c>
      <c r="O4060" s="540" t="s">
        <v>2478</v>
      </c>
      <c r="P4060" s="540" t="s">
        <v>2478</v>
      </c>
      <c r="Q4060" s="540" t="s">
        <v>2478</v>
      </c>
      <c r="R4060" s="540" t="s">
        <v>2478</v>
      </c>
      <c r="S4060" s="540" t="s">
        <v>2478</v>
      </c>
    </row>
    <row r="4061" spans="1:19">
      <c r="A4061" s="543" t="s">
        <v>11686</v>
      </c>
      <c r="B4061" s="544"/>
      <c r="C4061" s="544"/>
      <c r="D4061" s="545">
        <v>40054</v>
      </c>
      <c r="E4061" s="545">
        <v>40054</v>
      </c>
      <c r="F4061" s="545" t="s">
        <v>11890</v>
      </c>
      <c r="G4061" s="543" t="s">
        <v>11891</v>
      </c>
      <c r="H4061" s="545" t="s">
        <v>2469</v>
      </c>
      <c r="I4061" s="544" t="s">
        <v>2478</v>
      </c>
      <c r="J4061" s="543" t="s">
        <v>2478</v>
      </c>
      <c r="K4061" s="543" t="s">
        <v>2478</v>
      </c>
      <c r="L4061" s="543" t="s">
        <v>2478</v>
      </c>
      <c r="M4061" s="543" t="s">
        <v>2478</v>
      </c>
      <c r="N4061" s="543" t="s">
        <v>2478</v>
      </c>
      <c r="O4061" s="543" t="s">
        <v>2478</v>
      </c>
      <c r="P4061" s="543" t="s">
        <v>2478</v>
      </c>
      <c r="Q4061" s="543" t="s">
        <v>2478</v>
      </c>
      <c r="R4061" s="543" t="s">
        <v>2478</v>
      </c>
      <c r="S4061" s="543" t="s">
        <v>2478</v>
      </c>
    </row>
    <row r="4062" spans="1:19">
      <c r="A4062" s="540" t="s">
        <v>11686</v>
      </c>
      <c r="B4062" s="541"/>
      <c r="C4062" s="541"/>
      <c r="D4062" s="542">
        <v>40054</v>
      </c>
      <c r="E4062" s="542">
        <v>40054</v>
      </c>
      <c r="F4062" s="542" t="s">
        <v>11892</v>
      </c>
      <c r="G4062" s="540" t="s">
        <v>11893</v>
      </c>
      <c r="H4062" s="542" t="s">
        <v>3468</v>
      </c>
      <c r="I4062" s="541" t="s">
        <v>2478</v>
      </c>
      <c r="J4062" s="540" t="s">
        <v>2478</v>
      </c>
      <c r="K4062" s="540" t="s">
        <v>2478</v>
      </c>
      <c r="L4062" s="540" t="s">
        <v>2478</v>
      </c>
      <c r="M4062" s="540" t="s">
        <v>2478</v>
      </c>
      <c r="N4062" s="540" t="s">
        <v>2478</v>
      </c>
      <c r="O4062" s="540" t="s">
        <v>2478</v>
      </c>
      <c r="P4062" s="540" t="s">
        <v>2478</v>
      </c>
      <c r="Q4062" s="540" t="s">
        <v>2478</v>
      </c>
      <c r="R4062" s="540" t="s">
        <v>2478</v>
      </c>
      <c r="S4062" s="540" t="s">
        <v>2478</v>
      </c>
    </row>
    <row r="4063" spans="1:19">
      <c r="A4063" s="543" t="s">
        <v>11686</v>
      </c>
      <c r="B4063" s="544"/>
      <c r="C4063" s="544"/>
      <c r="D4063" s="545">
        <v>40054</v>
      </c>
      <c r="E4063" s="545">
        <v>40054</v>
      </c>
      <c r="F4063" s="545" t="s">
        <v>11894</v>
      </c>
      <c r="G4063" s="543" t="s">
        <v>11895</v>
      </c>
      <c r="H4063" s="545" t="s">
        <v>3468</v>
      </c>
      <c r="I4063" s="544" t="s">
        <v>2478</v>
      </c>
      <c r="J4063" s="543" t="s">
        <v>2478</v>
      </c>
      <c r="K4063" s="543" t="s">
        <v>2478</v>
      </c>
      <c r="L4063" s="543" t="s">
        <v>2478</v>
      </c>
      <c r="M4063" s="543" t="s">
        <v>2478</v>
      </c>
      <c r="N4063" s="543" t="s">
        <v>2478</v>
      </c>
      <c r="O4063" s="543" t="s">
        <v>2478</v>
      </c>
      <c r="P4063" s="543" t="s">
        <v>2478</v>
      </c>
      <c r="Q4063" s="543" t="s">
        <v>2478</v>
      </c>
      <c r="R4063" s="543" t="s">
        <v>2478</v>
      </c>
      <c r="S4063" s="543" t="s">
        <v>2478</v>
      </c>
    </row>
    <row r="4064" spans="1:19">
      <c r="A4064" s="540" t="s">
        <v>11686</v>
      </c>
      <c r="B4064" s="541"/>
      <c r="C4064" s="541"/>
      <c r="D4064" s="542">
        <v>40054</v>
      </c>
      <c r="E4064" s="542">
        <v>40054</v>
      </c>
      <c r="F4064" s="542" t="s">
        <v>11896</v>
      </c>
      <c r="G4064" s="540" t="s">
        <v>11897</v>
      </c>
      <c r="H4064" s="542" t="s">
        <v>3468</v>
      </c>
      <c r="I4064" s="541" t="s">
        <v>2478</v>
      </c>
      <c r="J4064" s="540" t="s">
        <v>2478</v>
      </c>
      <c r="K4064" s="540" t="s">
        <v>2478</v>
      </c>
      <c r="L4064" s="540" t="s">
        <v>2478</v>
      </c>
      <c r="M4064" s="540" t="s">
        <v>2478</v>
      </c>
      <c r="N4064" s="540" t="s">
        <v>2478</v>
      </c>
      <c r="O4064" s="540" t="s">
        <v>2478</v>
      </c>
      <c r="P4064" s="540" t="s">
        <v>2478</v>
      </c>
      <c r="Q4064" s="540" t="s">
        <v>2478</v>
      </c>
      <c r="R4064" s="540" t="s">
        <v>2478</v>
      </c>
      <c r="S4064" s="540" t="s">
        <v>2478</v>
      </c>
    </row>
    <row r="4065" spans="1:19">
      <c r="A4065" s="543" t="s">
        <v>11686</v>
      </c>
      <c r="B4065" s="544"/>
      <c r="C4065" s="544"/>
      <c r="D4065" s="545">
        <v>40008</v>
      </c>
      <c r="E4065" s="545">
        <v>40008</v>
      </c>
      <c r="F4065" s="545" t="s">
        <v>11898</v>
      </c>
      <c r="G4065" s="543" t="s">
        <v>11899</v>
      </c>
      <c r="H4065" s="545" t="s">
        <v>2469</v>
      </c>
      <c r="I4065" s="544" t="s">
        <v>2478</v>
      </c>
      <c r="J4065" s="543" t="s">
        <v>2478</v>
      </c>
      <c r="K4065" s="543" t="s">
        <v>2478</v>
      </c>
      <c r="L4065" s="543" t="s">
        <v>2478</v>
      </c>
      <c r="M4065" s="543" t="s">
        <v>2478</v>
      </c>
      <c r="N4065" s="543" t="s">
        <v>2478</v>
      </c>
      <c r="O4065" s="543" t="s">
        <v>2478</v>
      </c>
      <c r="P4065" s="543" t="s">
        <v>2478</v>
      </c>
      <c r="Q4065" s="543" t="s">
        <v>2478</v>
      </c>
      <c r="R4065" s="543" t="s">
        <v>2478</v>
      </c>
      <c r="S4065" s="543" t="s">
        <v>2478</v>
      </c>
    </row>
    <row r="4066" spans="1:19">
      <c r="A4066" s="540" t="s">
        <v>11686</v>
      </c>
      <c r="B4066" s="541"/>
      <c r="C4066" s="541"/>
      <c r="D4066" s="542">
        <v>40060</v>
      </c>
      <c r="E4066" s="542">
        <v>40060</v>
      </c>
      <c r="F4066" s="542" t="s">
        <v>11900</v>
      </c>
      <c r="G4066" s="540" t="s">
        <v>11901</v>
      </c>
      <c r="H4066" s="542" t="s">
        <v>2469</v>
      </c>
      <c r="I4066" s="541" t="s">
        <v>2478</v>
      </c>
      <c r="J4066" s="540" t="s">
        <v>2478</v>
      </c>
      <c r="K4066" s="540" t="s">
        <v>2478</v>
      </c>
      <c r="L4066" s="540" t="s">
        <v>2478</v>
      </c>
      <c r="M4066" s="540" t="s">
        <v>2478</v>
      </c>
      <c r="N4066" s="540" t="s">
        <v>2478</v>
      </c>
      <c r="O4066" s="540" t="s">
        <v>2478</v>
      </c>
      <c r="P4066" s="540" t="s">
        <v>2478</v>
      </c>
      <c r="Q4066" s="540" t="s">
        <v>2478</v>
      </c>
      <c r="R4066" s="540" t="s">
        <v>2478</v>
      </c>
      <c r="S4066" s="540" t="s">
        <v>2478</v>
      </c>
    </row>
    <row r="4067" spans="1:19">
      <c r="A4067" s="543" t="s">
        <v>11686</v>
      </c>
      <c r="B4067" s="544"/>
      <c r="C4067" s="544"/>
      <c r="D4067" s="545">
        <v>40060</v>
      </c>
      <c r="E4067" s="545">
        <v>40060</v>
      </c>
      <c r="F4067" s="545" t="s">
        <v>11902</v>
      </c>
      <c r="G4067" s="543" t="s">
        <v>11903</v>
      </c>
      <c r="H4067" s="545" t="s">
        <v>3468</v>
      </c>
      <c r="I4067" s="544" t="s">
        <v>2478</v>
      </c>
      <c r="J4067" s="543" t="s">
        <v>2478</v>
      </c>
      <c r="K4067" s="543" t="s">
        <v>2478</v>
      </c>
      <c r="L4067" s="543" t="s">
        <v>2478</v>
      </c>
      <c r="M4067" s="543" t="s">
        <v>2478</v>
      </c>
      <c r="N4067" s="543" t="s">
        <v>2478</v>
      </c>
      <c r="O4067" s="543" t="s">
        <v>2478</v>
      </c>
      <c r="P4067" s="543" t="s">
        <v>2478</v>
      </c>
      <c r="Q4067" s="543" t="s">
        <v>2478</v>
      </c>
      <c r="R4067" s="543" t="s">
        <v>2478</v>
      </c>
      <c r="S4067" s="543" t="s">
        <v>2478</v>
      </c>
    </row>
    <row r="4068" spans="1:19">
      <c r="A4068" s="540" t="s">
        <v>11686</v>
      </c>
      <c r="B4068" s="541"/>
      <c r="C4068" s="541"/>
      <c r="D4068" s="542">
        <v>40061</v>
      </c>
      <c r="E4068" s="542">
        <v>40061</v>
      </c>
      <c r="F4068" s="542" t="s">
        <v>11904</v>
      </c>
      <c r="G4068" s="540" t="s">
        <v>11905</v>
      </c>
      <c r="H4068" s="542" t="s">
        <v>3468</v>
      </c>
      <c r="I4068" s="541" t="s">
        <v>2478</v>
      </c>
      <c r="J4068" s="540" t="s">
        <v>2478</v>
      </c>
      <c r="K4068" s="540" t="s">
        <v>2478</v>
      </c>
      <c r="L4068" s="540" t="s">
        <v>2478</v>
      </c>
      <c r="M4068" s="540" t="s">
        <v>2478</v>
      </c>
      <c r="N4068" s="540" t="s">
        <v>2478</v>
      </c>
      <c r="O4068" s="540" t="s">
        <v>2478</v>
      </c>
      <c r="P4068" s="540" t="s">
        <v>2478</v>
      </c>
      <c r="Q4068" s="540" t="s">
        <v>2478</v>
      </c>
      <c r="R4068" s="540" t="s">
        <v>2478</v>
      </c>
      <c r="S4068" s="540" t="s">
        <v>2478</v>
      </c>
    </row>
    <row r="4069" spans="1:19">
      <c r="A4069" s="543" t="s">
        <v>11686</v>
      </c>
      <c r="B4069" s="544"/>
      <c r="C4069" s="544"/>
      <c r="D4069" s="545">
        <v>40064</v>
      </c>
      <c r="E4069" s="545">
        <v>40064</v>
      </c>
      <c r="F4069" s="545" t="s">
        <v>11906</v>
      </c>
      <c r="G4069" s="543" t="s">
        <v>11907</v>
      </c>
      <c r="H4069" s="545" t="s">
        <v>3519</v>
      </c>
      <c r="I4069" s="544" t="s">
        <v>2478</v>
      </c>
      <c r="J4069" s="543" t="s">
        <v>2478</v>
      </c>
      <c r="K4069" s="543" t="s">
        <v>2478</v>
      </c>
      <c r="L4069" s="543" t="s">
        <v>2478</v>
      </c>
      <c r="M4069" s="543" t="s">
        <v>2478</v>
      </c>
      <c r="N4069" s="543" t="s">
        <v>2478</v>
      </c>
      <c r="O4069" s="543" t="s">
        <v>2478</v>
      </c>
      <c r="P4069" s="543" t="s">
        <v>2478</v>
      </c>
      <c r="Q4069" s="543" t="s">
        <v>2478</v>
      </c>
      <c r="R4069" s="543" t="s">
        <v>2478</v>
      </c>
      <c r="S4069" s="543" t="s">
        <v>2478</v>
      </c>
    </row>
    <row r="4070" spans="1:19">
      <c r="A4070" s="540" t="s">
        <v>11686</v>
      </c>
      <c r="B4070" s="541"/>
      <c r="C4070" s="541"/>
      <c r="D4070" s="542">
        <v>40022</v>
      </c>
      <c r="E4070" s="542">
        <v>40022</v>
      </c>
      <c r="F4070" s="542" t="s">
        <v>11908</v>
      </c>
      <c r="G4070" s="540" t="s">
        <v>11909</v>
      </c>
      <c r="H4070" s="542" t="s">
        <v>2469</v>
      </c>
      <c r="I4070" s="542" t="s">
        <v>2469</v>
      </c>
      <c r="J4070" s="540" t="s">
        <v>2478</v>
      </c>
      <c r="K4070" s="540" t="s">
        <v>2478</v>
      </c>
      <c r="L4070" s="540" t="s">
        <v>2478</v>
      </c>
      <c r="M4070" s="540" t="s">
        <v>2478</v>
      </c>
      <c r="N4070" s="540" t="s">
        <v>2478</v>
      </c>
      <c r="O4070" s="540" t="s">
        <v>2478</v>
      </c>
      <c r="P4070" s="540" t="s">
        <v>2478</v>
      </c>
      <c r="Q4070" s="540" t="s">
        <v>2478</v>
      </c>
      <c r="R4070" s="540" t="s">
        <v>2478</v>
      </c>
      <c r="S4070" s="540" t="s">
        <v>2478</v>
      </c>
    </row>
    <row r="4071" spans="1:19">
      <c r="A4071" s="543" t="s">
        <v>11686</v>
      </c>
      <c r="B4071" s="544"/>
      <c r="C4071" s="544"/>
      <c r="D4071" s="545">
        <v>40066</v>
      </c>
      <c r="E4071" s="545">
        <v>40066</v>
      </c>
      <c r="F4071" s="545" t="s">
        <v>11910</v>
      </c>
      <c r="G4071" s="543" t="s">
        <v>11911</v>
      </c>
      <c r="H4071" s="545" t="s">
        <v>2469</v>
      </c>
      <c r="I4071" s="545" t="s">
        <v>2469</v>
      </c>
      <c r="J4071" s="543" t="s">
        <v>2478</v>
      </c>
      <c r="K4071" s="543" t="s">
        <v>2478</v>
      </c>
      <c r="L4071" s="543" t="s">
        <v>2478</v>
      </c>
      <c r="M4071" s="543" t="s">
        <v>2478</v>
      </c>
      <c r="N4071" s="543" t="s">
        <v>2478</v>
      </c>
      <c r="O4071" s="543" t="s">
        <v>2478</v>
      </c>
      <c r="P4071" s="543" t="s">
        <v>2478</v>
      </c>
      <c r="Q4071" s="543" t="s">
        <v>2478</v>
      </c>
      <c r="R4071" s="543" t="s">
        <v>2478</v>
      </c>
      <c r="S4071" s="543" t="s">
        <v>2478</v>
      </c>
    </row>
    <row r="4072" spans="1:19">
      <c r="A4072" s="540" t="s">
        <v>11686</v>
      </c>
      <c r="B4072" s="541"/>
      <c r="C4072" s="541"/>
      <c r="D4072" s="542">
        <v>40069</v>
      </c>
      <c r="E4072" s="542">
        <v>40069</v>
      </c>
      <c r="F4072" s="542" t="s">
        <v>11912</v>
      </c>
      <c r="G4072" s="540" t="s">
        <v>11913</v>
      </c>
      <c r="H4072" s="542" t="s">
        <v>2469</v>
      </c>
      <c r="I4072" s="541" t="s">
        <v>2478</v>
      </c>
      <c r="J4072" s="540" t="s">
        <v>2478</v>
      </c>
      <c r="K4072" s="540" t="s">
        <v>2478</v>
      </c>
      <c r="L4072" s="540" t="s">
        <v>2478</v>
      </c>
      <c r="M4072" s="540" t="s">
        <v>2478</v>
      </c>
      <c r="N4072" s="540" t="s">
        <v>2478</v>
      </c>
      <c r="O4072" s="540" t="s">
        <v>2478</v>
      </c>
      <c r="P4072" s="540" t="s">
        <v>2478</v>
      </c>
      <c r="Q4072" s="540" t="s">
        <v>2478</v>
      </c>
      <c r="R4072" s="540" t="s">
        <v>2478</v>
      </c>
      <c r="S4072" s="540" t="s">
        <v>2478</v>
      </c>
    </row>
    <row r="4073" spans="1:19">
      <c r="A4073" s="543" t="s">
        <v>11686</v>
      </c>
      <c r="B4073" s="544"/>
      <c r="C4073" s="544"/>
      <c r="D4073" s="545">
        <v>40070</v>
      </c>
      <c r="E4073" s="545">
        <v>40070</v>
      </c>
      <c r="F4073" s="545" t="s">
        <v>11914</v>
      </c>
      <c r="G4073" s="543" t="s">
        <v>11915</v>
      </c>
      <c r="H4073" s="545" t="s">
        <v>2469</v>
      </c>
      <c r="I4073" s="544" t="s">
        <v>2478</v>
      </c>
      <c r="J4073" s="543" t="s">
        <v>2478</v>
      </c>
      <c r="K4073" s="543" t="s">
        <v>2478</v>
      </c>
      <c r="L4073" s="543" t="s">
        <v>2478</v>
      </c>
      <c r="M4073" s="543" t="s">
        <v>2478</v>
      </c>
      <c r="N4073" s="543" t="s">
        <v>2478</v>
      </c>
      <c r="O4073" s="543" t="s">
        <v>2478</v>
      </c>
      <c r="P4073" s="543" t="s">
        <v>2478</v>
      </c>
      <c r="Q4073" s="543" t="s">
        <v>2478</v>
      </c>
      <c r="R4073" s="543" t="s">
        <v>2478</v>
      </c>
      <c r="S4073" s="543" t="s">
        <v>2478</v>
      </c>
    </row>
    <row r="4074" spans="1:19">
      <c r="A4074" s="540" t="s">
        <v>11686</v>
      </c>
      <c r="B4074" s="541"/>
      <c r="C4074" s="541"/>
      <c r="D4074" s="542">
        <v>40071</v>
      </c>
      <c r="E4074" s="542">
        <v>40071</v>
      </c>
      <c r="F4074" s="542" t="s">
        <v>11916</v>
      </c>
      <c r="G4074" s="540" t="s">
        <v>11917</v>
      </c>
      <c r="H4074" s="542" t="s">
        <v>2469</v>
      </c>
      <c r="I4074" s="542" t="s">
        <v>2469</v>
      </c>
      <c r="J4074" s="540" t="s">
        <v>2478</v>
      </c>
      <c r="K4074" s="540" t="s">
        <v>2478</v>
      </c>
      <c r="L4074" s="540" t="s">
        <v>2478</v>
      </c>
      <c r="M4074" s="540" t="s">
        <v>2478</v>
      </c>
      <c r="N4074" s="540" t="s">
        <v>2478</v>
      </c>
      <c r="O4074" s="540" t="s">
        <v>2478</v>
      </c>
      <c r="P4074" s="540" t="s">
        <v>2478</v>
      </c>
      <c r="Q4074" s="540" t="s">
        <v>2478</v>
      </c>
      <c r="R4074" s="540" t="s">
        <v>2478</v>
      </c>
      <c r="S4074" s="540" t="s">
        <v>2478</v>
      </c>
    </row>
    <row r="4075" spans="1:19">
      <c r="A4075" s="543" t="s">
        <v>11686</v>
      </c>
      <c r="B4075" s="544"/>
      <c r="C4075" s="544"/>
      <c r="D4075" s="545">
        <v>40071</v>
      </c>
      <c r="E4075" s="545">
        <v>40071</v>
      </c>
      <c r="F4075" s="545" t="s">
        <v>11918</v>
      </c>
      <c r="G4075" s="543" t="s">
        <v>11919</v>
      </c>
      <c r="H4075" s="545" t="s">
        <v>2469</v>
      </c>
      <c r="I4075" s="545" t="s">
        <v>2469</v>
      </c>
      <c r="J4075" s="543" t="s">
        <v>2478</v>
      </c>
      <c r="K4075" s="543" t="s">
        <v>2478</v>
      </c>
      <c r="L4075" s="543" t="s">
        <v>2478</v>
      </c>
      <c r="M4075" s="543" t="s">
        <v>2478</v>
      </c>
      <c r="N4075" s="543" t="s">
        <v>2478</v>
      </c>
      <c r="O4075" s="543" t="s">
        <v>2478</v>
      </c>
      <c r="P4075" s="543" t="s">
        <v>2478</v>
      </c>
      <c r="Q4075" s="543" t="s">
        <v>2478</v>
      </c>
      <c r="R4075" s="543" t="s">
        <v>2478</v>
      </c>
      <c r="S4075" s="543" t="s">
        <v>2478</v>
      </c>
    </row>
    <row r="4076" spans="1:19">
      <c r="A4076" s="540" t="s">
        <v>11686</v>
      </c>
      <c r="B4076" s="541"/>
      <c r="C4076" s="541"/>
      <c r="D4076" s="542">
        <v>40071</v>
      </c>
      <c r="E4076" s="542">
        <v>40071</v>
      </c>
      <c r="F4076" s="542" t="s">
        <v>11920</v>
      </c>
      <c r="G4076" s="540" t="s">
        <v>11921</v>
      </c>
      <c r="H4076" s="542" t="s">
        <v>2469</v>
      </c>
      <c r="I4076" s="542" t="s">
        <v>2469</v>
      </c>
      <c r="J4076" s="540" t="s">
        <v>2478</v>
      </c>
      <c r="K4076" s="540" t="s">
        <v>2478</v>
      </c>
      <c r="L4076" s="540" t="s">
        <v>2478</v>
      </c>
      <c r="M4076" s="540" t="s">
        <v>2478</v>
      </c>
      <c r="N4076" s="540" t="s">
        <v>2478</v>
      </c>
      <c r="O4076" s="540" t="s">
        <v>2478</v>
      </c>
      <c r="P4076" s="540" t="s">
        <v>2478</v>
      </c>
      <c r="Q4076" s="540" t="s">
        <v>2478</v>
      </c>
      <c r="R4076" s="540" t="s">
        <v>2478</v>
      </c>
      <c r="S4076" s="540" t="s">
        <v>2478</v>
      </c>
    </row>
    <row r="4077" spans="1:19">
      <c r="A4077" s="543" t="s">
        <v>11686</v>
      </c>
      <c r="B4077" s="544"/>
      <c r="C4077" s="544"/>
      <c r="D4077" s="545">
        <v>40071</v>
      </c>
      <c r="E4077" s="545">
        <v>40071</v>
      </c>
      <c r="F4077" s="545" t="s">
        <v>11922</v>
      </c>
      <c r="G4077" s="543" t="s">
        <v>11923</v>
      </c>
      <c r="H4077" s="545" t="s">
        <v>2469</v>
      </c>
      <c r="I4077" s="545" t="s">
        <v>2469</v>
      </c>
      <c r="J4077" s="543" t="s">
        <v>2478</v>
      </c>
      <c r="K4077" s="543" t="s">
        <v>2478</v>
      </c>
      <c r="L4077" s="543" t="s">
        <v>2478</v>
      </c>
      <c r="M4077" s="543" t="s">
        <v>2478</v>
      </c>
      <c r="N4077" s="543" t="s">
        <v>2478</v>
      </c>
      <c r="O4077" s="543" t="s">
        <v>2478</v>
      </c>
      <c r="P4077" s="543" t="s">
        <v>2478</v>
      </c>
      <c r="Q4077" s="543" t="s">
        <v>2478</v>
      </c>
      <c r="R4077" s="543" t="s">
        <v>2478</v>
      </c>
      <c r="S4077" s="543" t="s">
        <v>2478</v>
      </c>
    </row>
    <row r="4078" spans="1:19">
      <c r="A4078" s="540" t="s">
        <v>11686</v>
      </c>
      <c r="B4078" s="541"/>
      <c r="C4078" s="541"/>
      <c r="D4078" s="542">
        <v>40071</v>
      </c>
      <c r="E4078" s="542">
        <v>40071</v>
      </c>
      <c r="F4078" s="542" t="s">
        <v>11924</v>
      </c>
      <c r="G4078" s="540" t="s">
        <v>11925</v>
      </c>
      <c r="H4078" s="542" t="s">
        <v>2469</v>
      </c>
      <c r="I4078" s="542" t="s">
        <v>2469</v>
      </c>
      <c r="J4078" s="540" t="s">
        <v>2478</v>
      </c>
      <c r="K4078" s="540" t="s">
        <v>2478</v>
      </c>
      <c r="L4078" s="540" t="s">
        <v>2478</v>
      </c>
      <c r="M4078" s="540" t="s">
        <v>2478</v>
      </c>
      <c r="N4078" s="540" t="s">
        <v>2478</v>
      </c>
      <c r="O4078" s="540" t="s">
        <v>2478</v>
      </c>
      <c r="P4078" s="540" t="s">
        <v>2478</v>
      </c>
      <c r="Q4078" s="540" t="s">
        <v>2478</v>
      </c>
      <c r="R4078" s="540" t="s">
        <v>2478</v>
      </c>
      <c r="S4078" s="540" t="s">
        <v>2478</v>
      </c>
    </row>
    <row r="4079" spans="1:19">
      <c r="A4079" s="543" t="s">
        <v>11686</v>
      </c>
      <c r="B4079" s="544"/>
      <c r="C4079" s="544"/>
      <c r="D4079" s="545">
        <v>40071</v>
      </c>
      <c r="E4079" s="545">
        <v>40071</v>
      </c>
      <c r="F4079" s="545" t="s">
        <v>11926</v>
      </c>
      <c r="G4079" s="543" t="s">
        <v>11927</v>
      </c>
      <c r="H4079" s="545" t="s">
        <v>2469</v>
      </c>
      <c r="I4079" s="545" t="s">
        <v>2469</v>
      </c>
      <c r="J4079" s="543" t="s">
        <v>2478</v>
      </c>
      <c r="K4079" s="543" t="s">
        <v>2478</v>
      </c>
      <c r="L4079" s="543" t="s">
        <v>2478</v>
      </c>
      <c r="M4079" s="543" t="s">
        <v>2478</v>
      </c>
      <c r="N4079" s="543" t="s">
        <v>2478</v>
      </c>
      <c r="O4079" s="543" t="s">
        <v>2478</v>
      </c>
      <c r="P4079" s="543" t="s">
        <v>2478</v>
      </c>
      <c r="Q4079" s="543" t="s">
        <v>2478</v>
      </c>
      <c r="R4079" s="543" t="s">
        <v>2478</v>
      </c>
      <c r="S4079" s="543" t="s">
        <v>2478</v>
      </c>
    </row>
    <row r="4080" spans="1:19">
      <c r="A4080" s="540" t="s">
        <v>11686</v>
      </c>
      <c r="B4080" s="541"/>
      <c r="C4080" s="541"/>
      <c r="D4080" s="542">
        <v>40071</v>
      </c>
      <c r="E4080" s="542">
        <v>40071</v>
      </c>
      <c r="F4080" s="542" t="s">
        <v>11928</v>
      </c>
      <c r="G4080" s="540" t="s">
        <v>11929</v>
      </c>
      <c r="H4080" s="542" t="s">
        <v>2469</v>
      </c>
      <c r="I4080" s="542" t="s">
        <v>2469</v>
      </c>
      <c r="J4080" s="540" t="s">
        <v>2478</v>
      </c>
      <c r="K4080" s="540" t="s">
        <v>2478</v>
      </c>
      <c r="L4080" s="540" t="s">
        <v>2478</v>
      </c>
      <c r="M4080" s="540" t="s">
        <v>2478</v>
      </c>
      <c r="N4080" s="540" t="s">
        <v>2478</v>
      </c>
      <c r="O4080" s="540" t="s">
        <v>2478</v>
      </c>
      <c r="P4080" s="540" t="s">
        <v>2478</v>
      </c>
      <c r="Q4080" s="540" t="s">
        <v>2478</v>
      </c>
      <c r="R4080" s="540" t="s">
        <v>2478</v>
      </c>
      <c r="S4080" s="540" t="s">
        <v>2478</v>
      </c>
    </row>
    <row r="4081" spans="1:19">
      <c r="A4081" s="543" t="s">
        <v>11686</v>
      </c>
      <c r="B4081" s="544"/>
      <c r="C4081" s="544"/>
      <c r="D4081" s="545">
        <v>40071</v>
      </c>
      <c r="E4081" s="545">
        <v>40071</v>
      </c>
      <c r="F4081" s="545" t="s">
        <v>11930</v>
      </c>
      <c r="G4081" s="543" t="s">
        <v>11931</v>
      </c>
      <c r="H4081" s="545" t="s">
        <v>2469</v>
      </c>
      <c r="I4081" s="545" t="s">
        <v>2469</v>
      </c>
      <c r="J4081" s="543" t="s">
        <v>2478</v>
      </c>
      <c r="K4081" s="543" t="s">
        <v>2478</v>
      </c>
      <c r="L4081" s="543" t="s">
        <v>2478</v>
      </c>
      <c r="M4081" s="543" t="s">
        <v>2478</v>
      </c>
      <c r="N4081" s="543" t="s">
        <v>2478</v>
      </c>
      <c r="O4081" s="543" t="s">
        <v>2478</v>
      </c>
      <c r="P4081" s="543" t="s">
        <v>2478</v>
      </c>
      <c r="Q4081" s="543" t="s">
        <v>2478</v>
      </c>
      <c r="R4081" s="543" t="s">
        <v>2478</v>
      </c>
      <c r="S4081" s="543" t="s">
        <v>2478</v>
      </c>
    </row>
    <row r="4082" spans="1:19">
      <c r="A4082" s="540" t="s">
        <v>11686</v>
      </c>
      <c r="B4082" s="541"/>
      <c r="C4082" s="541"/>
      <c r="D4082" s="542">
        <v>40072</v>
      </c>
      <c r="E4082" s="542">
        <v>40072</v>
      </c>
      <c r="F4082" s="542" t="s">
        <v>11932</v>
      </c>
      <c r="G4082" s="540" t="s">
        <v>11933</v>
      </c>
      <c r="H4082" s="542" t="s">
        <v>2469</v>
      </c>
      <c r="I4082" s="541" t="s">
        <v>2478</v>
      </c>
      <c r="J4082" s="540" t="s">
        <v>2478</v>
      </c>
      <c r="K4082" s="540" t="s">
        <v>2478</v>
      </c>
      <c r="L4082" s="540" t="s">
        <v>2478</v>
      </c>
      <c r="M4082" s="540" t="s">
        <v>2478</v>
      </c>
      <c r="N4082" s="540" t="s">
        <v>2478</v>
      </c>
      <c r="O4082" s="540" t="s">
        <v>2478</v>
      </c>
      <c r="P4082" s="540" t="s">
        <v>2478</v>
      </c>
      <c r="Q4082" s="540" t="s">
        <v>2478</v>
      </c>
      <c r="R4082" s="540" t="s">
        <v>2478</v>
      </c>
      <c r="S4082" s="540" t="s">
        <v>2478</v>
      </c>
    </row>
    <row r="4083" spans="1:19">
      <c r="A4083" s="543" t="s">
        <v>11686</v>
      </c>
      <c r="B4083" s="544"/>
      <c r="C4083" s="544"/>
      <c r="D4083" s="545">
        <v>40074</v>
      </c>
      <c r="E4083" s="545">
        <v>40074</v>
      </c>
      <c r="F4083" s="545" t="s">
        <v>11934</v>
      </c>
      <c r="G4083" s="543" t="s">
        <v>11935</v>
      </c>
      <c r="H4083" s="545" t="s">
        <v>2546</v>
      </c>
      <c r="I4083" s="545" t="s">
        <v>2546</v>
      </c>
      <c r="J4083" s="543" t="s">
        <v>2478</v>
      </c>
      <c r="K4083" s="543" t="s">
        <v>2478</v>
      </c>
      <c r="L4083" s="543" t="s">
        <v>2478</v>
      </c>
      <c r="M4083" s="543" t="s">
        <v>2478</v>
      </c>
      <c r="N4083" s="543" t="s">
        <v>2478</v>
      </c>
      <c r="O4083" s="547">
        <v>45523.333333333336</v>
      </c>
      <c r="P4083" s="547">
        <v>45523.333333333336</v>
      </c>
      <c r="Q4083" s="543" t="s">
        <v>2478</v>
      </c>
      <c r="R4083" s="543" t="s">
        <v>2478</v>
      </c>
      <c r="S4083" s="543" t="s">
        <v>2478</v>
      </c>
    </row>
    <row r="4084" spans="1:19">
      <c r="A4084" s="540" t="s">
        <v>11686</v>
      </c>
      <c r="B4084" s="541"/>
      <c r="C4084" s="541"/>
      <c r="D4084" s="542">
        <v>40075</v>
      </c>
      <c r="E4084" s="542">
        <v>40075</v>
      </c>
      <c r="F4084" s="542" t="s">
        <v>11936</v>
      </c>
      <c r="G4084" s="540" t="s">
        <v>11937</v>
      </c>
      <c r="H4084" s="542" t="s">
        <v>2469</v>
      </c>
      <c r="I4084" s="542" t="s">
        <v>2469</v>
      </c>
      <c r="J4084" s="540" t="s">
        <v>2478</v>
      </c>
      <c r="K4084" s="540" t="s">
        <v>2478</v>
      </c>
      <c r="L4084" s="540" t="s">
        <v>2478</v>
      </c>
      <c r="M4084" s="540" t="s">
        <v>2478</v>
      </c>
      <c r="N4084" s="540" t="s">
        <v>2478</v>
      </c>
      <c r="O4084" s="540" t="s">
        <v>2478</v>
      </c>
      <c r="P4084" s="540" t="s">
        <v>2478</v>
      </c>
      <c r="Q4084" s="540" t="s">
        <v>2478</v>
      </c>
      <c r="R4084" s="540" t="s">
        <v>2478</v>
      </c>
      <c r="S4084" s="540" t="s">
        <v>2478</v>
      </c>
    </row>
    <row r="4085" spans="1:19">
      <c r="A4085" s="543" t="s">
        <v>11686</v>
      </c>
      <c r="B4085" s="544"/>
      <c r="C4085" s="544"/>
      <c r="D4085" s="545">
        <v>40076</v>
      </c>
      <c r="E4085" s="545">
        <v>40076</v>
      </c>
      <c r="F4085" s="545" t="s">
        <v>11938</v>
      </c>
      <c r="G4085" s="543" t="s">
        <v>11939</v>
      </c>
      <c r="H4085" s="545" t="s">
        <v>2469</v>
      </c>
      <c r="I4085" s="544" t="s">
        <v>2478</v>
      </c>
      <c r="J4085" s="543" t="s">
        <v>2478</v>
      </c>
      <c r="K4085" s="543" t="s">
        <v>2478</v>
      </c>
      <c r="L4085" s="543" t="s">
        <v>2478</v>
      </c>
      <c r="M4085" s="543" t="s">
        <v>2478</v>
      </c>
      <c r="N4085" s="543" t="s">
        <v>2478</v>
      </c>
      <c r="O4085" s="543" t="s">
        <v>2478</v>
      </c>
      <c r="P4085" s="543" t="s">
        <v>2478</v>
      </c>
      <c r="Q4085" s="543" t="s">
        <v>2478</v>
      </c>
      <c r="R4085" s="543" t="s">
        <v>2478</v>
      </c>
      <c r="S4085" s="543" t="s">
        <v>2478</v>
      </c>
    </row>
    <row r="4086" spans="1:19">
      <c r="A4086" s="540" t="s">
        <v>11686</v>
      </c>
      <c r="B4086" s="541"/>
      <c r="C4086" s="541"/>
      <c r="D4086" s="542">
        <v>40077</v>
      </c>
      <c r="E4086" s="542">
        <v>40077</v>
      </c>
      <c r="F4086" s="542" t="s">
        <v>11940</v>
      </c>
      <c r="G4086" s="540" t="s">
        <v>11941</v>
      </c>
      <c r="H4086" s="542" t="s">
        <v>2469</v>
      </c>
      <c r="I4086" s="542" t="s">
        <v>2469</v>
      </c>
      <c r="J4086" s="540" t="s">
        <v>2478</v>
      </c>
      <c r="K4086" s="540" t="s">
        <v>2478</v>
      </c>
      <c r="L4086" s="540" t="s">
        <v>2478</v>
      </c>
      <c r="M4086" s="540" t="s">
        <v>2478</v>
      </c>
      <c r="N4086" s="540" t="s">
        <v>2478</v>
      </c>
      <c r="O4086" s="540" t="s">
        <v>2478</v>
      </c>
      <c r="P4086" s="540" t="s">
        <v>2478</v>
      </c>
      <c r="Q4086" s="540" t="s">
        <v>2478</v>
      </c>
      <c r="R4086" s="540" t="s">
        <v>2478</v>
      </c>
      <c r="S4086" s="540" t="s">
        <v>2478</v>
      </c>
    </row>
    <row r="4087" spans="1:19">
      <c r="A4087" s="543" t="s">
        <v>11686</v>
      </c>
      <c r="B4087" s="544"/>
      <c r="C4087" s="544"/>
      <c r="D4087" s="545">
        <v>40077</v>
      </c>
      <c r="E4087" s="545">
        <v>40077</v>
      </c>
      <c r="F4087" s="545" t="s">
        <v>11942</v>
      </c>
      <c r="G4087" s="543" t="s">
        <v>11943</v>
      </c>
      <c r="H4087" s="545" t="s">
        <v>2469</v>
      </c>
      <c r="I4087" s="545" t="s">
        <v>2469</v>
      </c>
      <c r="J4087" s="543" t="s">
        <v>2478</v>
      </c>
      <c r="K4087" s="543" t="s">
        <v>2478</v>
      </c>
      <c r="L4087" s="543" t="s">
        <v>2478</v>
      </c>
      <c r="M4087" s="543" t="s">
        <v>2478</v>
      </c>
      <c r="N4087" s="543" t="s">
        <v>2478</v>
      </c>
      <c r="O4087" s="543" t="s">
        <v>2478</v>
      </c>
      <c r="P4087" s="543" t="s">
        <v>2478</v>
      </c>
      <c r="Q4087" s="543" t="s">
        <v>2478</v>
      </c>
      <c r="R4087" s="543" t="s">
        <v>2478</v>
      </c>
      <c r="S4087" s="543" t="s">
        <v>2478</v>
      </c>
    </row>
    <row r="4088" spans="1:19">
      <c r="A4088" s="540" t="s">
        <v>11686</v>
      </c>
      <c r="B4088" s="541"/>
      <c r="C4088" s="541"/>
      <c r="D4088" s="542">
        <v>40077</v>
      </c>
      <c r="E4088" s="542">
        <v>40077</v>
      </c>
      <c r="F4088" s="542" t="s">
        <v>11944</v>
      </c>
      <c r="G4088" s="540" t="s">
        <v>11945</v>
      </c>
      <c r="H4088" s="542" t="s">
        <v>3519</v>
      </c>
      <c r="I4088" s="542" t="s">
        <v>2469</v>
      </c>
      <c r="J4088" s="540" t="s">
        <v>2478</v>
      </c>
      <c r="K4088" s="540" t="s">
        <v>2478</v>
      </c>
      <c r="L4088" s="540" t="s">
        <v>2478</v>
      </c>
      <c r="M4088" s="540" t="s">
        <v>2478</v>
      </c>
      <c r="N4088" s="540" t="s">
        <v>2478</v>
      </c>
      <c r="O4088" s="540" t="s">
        <v>2478</v>
      </c>
      <c r="P4088" s="540" t="s">
        <v>2478</v>
      </c>
      <c r="Q4088" s="540" t="s">
        <v>2478</v>
      </c>
      <c r="R4088" s="540" t="s">
        <v>2478</v>
      </c>
      <c r="S4088" s="540" t="s">
        <v>2478</v>
      </c>
    </row>
    <row r="4089" spans="1:19">
      <c r="A4089" s="543" t="s">
        <v>11686</v>
      </c>
      <c r="B4089" s="544"/>
      <c r="C4089" s="544"/>
      <c r="D4089" s="545">
        <v>40077</v>
      </c>
      <c r="E4089" s="545">
        <v>40077</v>
      </c>
      <c r="F4089" s="545" t="s">
        <v>11946</v>
      </c>
      <c r="G4089" s="543" t="s">
        <v>11947</v>
      </c>
      <c r="H4089" s="545" t="s">
        <v>3519</v>
      </c>
      <c r="I4089" s="545" t="s">
        <v>2469</v>
      </c>
      <c r="J4089" s="543" t="s">
        <v>2478</v>
      </c>
      <c r="K4089" s="543" t="s">
        <v>2478</v>
      </c>
      <c r="L4089" s="543" t="s">
        <v>2478</v>
      </c>
      <c r="M4089" s="543" t="s">
        <v>2478</v>
      </c>
      <c r="N4089" s="543" t="s">
        <v>2478</v>
      </c>
      <c r="O4089" s="543" t="s">
        <v>2478</v>
      </c>
      <c r="P4089" s="543" t="s">
        <v>2478</v>
      </c>
      <c r="Q4089" s="543" t="s">
        <v>2478</v>
      </c>
      <c r="R4089" s="543" t="s">
        <v>2478</v>
      </c>
      <c r="S4089" s="543" t="s">
        <v>2478</v>
      </c>
    </row>
    <row r="4090" spans="1:19">
      <c r="A4090" s="540" t="s">
        <v>11686</v>
      </c>
      <c r="B4090" s="541"/>
      <c r="C4090" s="541"/>
      <c r="D4090" s="542">
        <v>40077</v>
      </c>
      <c r="E4090" s="542">
        <v>40077</v>
      </c>
      <c r="F4090" s="542" t="s">
        <v>11948</v>
      </c>
      <c r="G4090" s="540" t="s">
        <v>11949</v>
      </c>
      <c r="H4090" s="542" t="s">
        <v>3519</v>
      </c>
      <c r="I4090" s="542" t="s">
        <v>2469</v>
      </c>
      <c r="J4090" s="540" t="s">
        <v>2478</v>
      </c>
      <c r="K4090" s="540" t="s">
        <v>2478</v>
      </c>
      <c r="L4090" s="540" t="s">
        <v>2478</v>
      </c>
      <c r="M4090" s="540" t="s">
        <v>2478</v>
      </c>
      <c r="N4090" s="540" t="s">
        <v>2478</v>
      </c>
      <c r="O4090" s="540" t="s">
        <v>2478</v>
      </c>
      <c r="P4090" s="540" t="s">
        <v>2478</v>
      </c>
      <c r="Q4090" s="540" t="s">
        <v>2478</v>
      </c>
      <c r="R4090" s="540" t="s">
        <v>2478</v>
      </c>
      <c r="S4090" s="540" t="s">
        <v>2478</v>
      </c>
    </row>
    <row r="4091" spans="1:19">
      <c r="A4091" s="543" t="s">
        <v>11686</v>
      </c>
      <c r="B4091" s="544"/>
      <c r="C4091" s="544"/>
      <c r="D4091" s="545">
        <v>40077</v>
      </c>
      <c r="E4091" s="545">
        <v>40077</v>
      </c>
      <c r="F4091" s="545" t="s">
        <v>11950</v>
      </c>
      <c r="G4091" s="543" t="s">
        <v>11951</v>
      </c>
      <c r="H4091" s="545" t="s">
        <v>2469</v>
      </c>
      <c r="I4091" s="545" t="s">
        <v>2469</v>
      </c>
      <c r="J4091" s="543" t="s">
        <v>2478</v>
      </c>
      <c r="K4091" s="543" t="s">
        <v>2478</v>
      </c>
      <c r="L4091" s="543" t="s">
        <v>2478</v>
      </c>
      <c r="M4091" s="543" t="s">
        <v>2478</v>
      </c>
      <c r="N4091" s="543" t="s">
        <v>2478</v>
      </c>
      <c r="O4091" s="543" t="s">
        <v>2478</v>
      </c>
      <c r="P4091" s="543" t="s">
        <v>2478</v>
      </c>
      <c r="Q4091" s="543" t="s">
        <v>2478</v>
      </c>
      <c r="R4091" s="543" t="s">
        <v>2478</v>
      </c>
      <c r="S4091" s="543" t="s">
        <v>2478</v>
      </c>
    </row>
    <row r="4092" spans="1:19">
      <c r="A4092" s="540" t="s">
        <v>11686</v>
      </c>
      <c r="B4092" s="541"/>
      <c r="C4092" s="541"/>
      <c r="D4092" s="542">
        <v>40077</v>
      </c>
      <c r="E4092" s="542">
        <v>40077</v>
      </c>
      <c r="F4092" s="542" t="s">
        <v>11952</v>
      </c>
      <c r="G4092" s="540" t="s">
        <v>11953</v>
      </c>
      <c r="H4092" s="542" t="s">
        <v>2469</v>
      </c>
      <c r="I4092" s="542" t="s">
        <v>2469</v>
      </c>
      <c r="J4092" s="540" t="s">
        <v>2478</v>
      </c>
      <c r="K4092" s="540" t="s">
        <v>2478</v>
      </c>
      <c r="L4092" s="540" t="s">
        <v>2478</v>
      </c>
      <c r="M4092" s="540" t="s">
        <v>2478</v>
      </c>
      <c r="N4092" s="540" t="s">
        <v>2478</v>
      </c>
      <c r="O4092" s="540" t="s">
        <v>2478</v>
      </c>
      <c r="P4092" s="540" t="s">
        <v>2478</v>
      </c>
      <c r="Q4092" s="540" t="s">
        <v>2478</v>
      </c>
      <c r="R4092" s="540" t="s">
        <v>2478</v>
      </c>
      <c r="S4092" s="540" t="s">
        <v>2478</v>
      </c>
    </row>
    <row r="4093" spans="1:19">
      <c r="A4093" s="543" t="s">
        <v>11686</v>
      </c>
      <c r="B4093" s="544"/>
      <c r="C4093" s="544"/>
      <c r="D4093" s="545">
        <v>40078</v>
      </c>
      <c r="E4093" s="545">
        <v>40078</v>
      </c>
      <c r="F4093" s="545" t="s">
        <v>11954</v>
      </c>
      <c r="G4093" s="543" t="s">
        <v>11955</v>
      </c>
      <c r="H4093" s="545" t="s">
        <v>2469</v>
      </c>
      <c r="I4093" s="545" t="s">
        <v>2546</v>
      </c>
      <c r="J4093" s="543" t="s">
        <v>2478</v>
      </c>
      <c r="K4093" s="543" t="s">
        <v>2478</v>
      </c>
      <c r="L4093" s="543" t="s">
        <v>2478</v>
      </c>
      <c r="M4093" s="543" t="s">
        <v>2478</v>
      </c>
      <c r="N4093" s="543" t="s">
        <v>2478</v>
      </c>
      <c r="O4093" s="543" t="s">
        <v>2478</v>
      </c>
      <c r="P4093" s="543" t="s">
        <v>2478</v>
      </c>
      <c r="Q4093" s="543" t="s">
        <v>2478</v>
      </c>
      <c r="R4093" s="543" t="s">
        <v>2478</v>
      </c>
      <c r="S4093" s="543" t="s">
        <v>2478</v>
      </c>
    </row>
    <row r="4094" spans="1:19">
      <c r="A4094" s="540" t="s">
        <v>11686</v>
      </c>
      <c r="B4094" s="541"/>
      <c r="C4094" s="541"/>
      <c r="D4094" s="542">
        <v>40078</v>
      </c>
      <c r="E4094" s="542">
        <v>40078</v>
      </c>
      <c r="F4094" s="542" t="s">
        <v>11956</v>
      </c>
      <c r="G4094" s="540" t="s">
        <v>11957</v>
      </c>
      <c r="H4094" s="542" t="s">
        <v>2469</v>
      </c>
      <c r="I4094" s="542" t="s">
        <v>2546</v>
      </c>
      <c r="J4094" s="540" t="s">
        <v>2478</v>
      </c>
      <c r="K4094" s="540" t="s">
        <v>2478</v>
      </c>
      <c r="L4094" s="540" t="s">
        <v>2478</v>
      </c>
      <c r="M4094" s="540" t="s">
        <v>2478</v>
      </c>
      <c r="N4094" s="540" t="s">
        <v>2478</v>
      </c>
      <c r="O4094" s="540" t="s">
        <v>2478</v>
      </c>
      <c r="P4094" s="540" t="s">
        <v>2478</v>
      </c>
      <c r="Q4094" s="540" t="s">
        <v>2478</v>
      </c>
      <c r="R4094" s="540" t="s">
        <v>2478</v>
      </c>
      <c r="S4094" s="540" t="s">
        <v>2478</v>
      </c>
    </row>
    <row r="4095" spans="1:19">
      <c r="A4095" s="543" t="s">
        <v>11686</v>
      </c>
      <c r="B4095" s="544"/>
      <c r="C4095" s="544"/>
      <c r="D4095" s="545">
        <v>40079</v>
      </c>
      <c r="E4095" s="545">
        <v>40079</v>
      </c>
      <c r="F4095" s="545" t="s">
        <v>11958</v>
      </c>
      <c r="G4095" s="543" t="s">
        <v>11959</v>
      </c>
      <c r="H4095" s="545" t="s">
        <v>2469</v>
      </c>
      <c r="I4095" s="544" t="s">
        <v>2478</v>
      </c>
      <c r="J4095" s="543" t="s">
        <v>2478</v>
      </c>
      <c r="K4095" s="543" t="s">
        <v>2478</v>
      </c>
      <c r="L4095" s="543" t="s">
        <v>2478</v>
      </c>
      <c r="M4095" s="543" t="s">
        <v>2478</v>
      </c>
      <c r="N4095" s="543" t="s">
        <v>2478</v>
      </c>
      <c r="O4095" s="543" t="s">
        <v>2478</v>
      </c>
      <c r="P4095" s="543" t="s">
        <v>2478</v>
      </c>
      <c r="Q4095" s="543" t="s">
        <v>2478</v>
      </c>
      <c r="R4095" s="543" t="s">
        <v>2478</v>
      </c>
      <c r="S4095" s="543" t="s">
        <v>2478</v>
      </c>
    </row>
    <row r="4096" spans="1:19">
      <c r="A4096" s="540" t="s">
        <v>11686</v>
      </c>
      <c r="B4096" s="541"/>
      <c r="C4096" s="541"/>
      <c r="D4096" s="542">
        <v>40080</v>
      </c>
      <c r="E4096" s="542">
        <v>40080</v>
      </c>
      <c r="F4096" s="542" t="s">
        <v>11960</v>
      </c>
      <c r="G4096" s="540" t="s">
        <v>11961</v>
      </c>
      <c r="H4096" s="542" t="s">
        <v>2469</v>
      </c>
      <c r="I4096" s="541" t="s">
        <v>2478</v>
      </c>
      <c r="J4096" s="540" t="s">
        <v>2478</v>
      </c>
      <c r="K4096" s="540" t="s">
        <v>2478</v>
      </c>
      <c r="L4096" s="540" t="s">
        <v>2478</v>
      </c>
      <c r="M4096" s="540" t="s">
        <v>2478</v>
      </c>
      <c r="N4096" s="540" t="s">
        <v>2478</v>
      </c>
      <c r="O4096" s="540" t="s">
        <v>2478</v>
      </c>
      <c r="P4096" s="540" t="s">
        <v>2478</v>
      </c>
      <c r="Q4096" s="540" t="s">
        <v>2478</v>
      </c>
      <c r="R4096" s="540" t="s">
        <v>2478</v>
      </c>
      <c r="S4096" s="540" t="s">
        <v>2478</v>
      </c>
    </row>
    <row r="4097" spans="1:19">
      <c r="A4097" s="543" t="s">
        <v>11686</v>
      </c>
      <c r="B4097" s="544"/>
      <c r="C4097" s="544"/>
      <c r="D4097" s="545">
        <v>40080</v>
      </c>
      <c r="E4097" s="545">
        <v>40080</v>
      </c>
      <c r="F4097" s="545" t="s">
        <v>11962</v>
      </c>
      <c r="G4097" s="543" t="s">
        <v>11963</v>
      </c>
      <c r="H4097" s="545" t="s">
        <v>2469</v>
      </c>
      <c r="I4097" s="544" t="s">
        <v>2478</v>
      </c>
      <c r="J4097" s="543" t="s">
        <v>2478</v>
      </c>
      <c r="K4097" s="543" t="s">
        <v>2478</v>
      </c>
      <c r="L4097" s="543" t="s">
        <v>2478</v>
      </c>
      <c r="M4097" s="543" t="s">
        <v>2478</v>
      </c>
      <c r="N4097" s="543" t="s">
        <v>2478</v>
      </c>
      <c r="O4097" s="543" t="s">
        <v>2478</v>
      </c>
      <c r="P4097" s="543" t="s">
        <v>2478</v>
      </c>
      <c r="Q4097" s="543" t="s">
        <v>2478</v>
      </c>
      <c r="R4097" s="543" t="s">
        <v>2478</v>
      </c>
      <c r="S4097" s="543" t="s">
        <v>2478</v>
      </c>
    </row>
    <row r="4098" spans="1:19">
      <c r="A4098" s="540" t="s">
        <v>11686</v>
      </c>
      <c r="B4098" s="541"/>
      <c r="C4098" s="541"/>
      <c r="D4098" s="542">
        <v>40080</v>
      </c>
      <c r="E4098" s="542">
        <v>40080</v>
      </c>
      <c r="F4098" s="542" t="s">
        <v>11964</v>
      </c>
      <c r="G4098" s="540" t="s">
        <v>11965</v>
      </c>
      <c r="H4098" s="542" t="s">
        <v>2469</v>
      </c>
      <c r="I4098" s="541" t="s">
        <v>2478</v>
      </c>
      <c r="J4098" s="540" t="s">
        <v>2478</v>
      </c>
      <c r="K4098" s="540" t="s">
        <v>2478</v>
      </c>
      <c r="L4098" s="540" t="s">
        <v>2478</v>
      </c>
      <c r="M4098" s="540" t="s">
        <v>2478</v>
      </c>
      <c r="N4098" s="540" t="s">
        <v>2478</v>
      </c>
      <c r="O4098" s="540" t="s">
        <v>2478</v>
      </c>
      <c r="P4098" s="540" t="s">
        <v>2478</v>
      </c>
      <c r="Q4098" s="540" t="s">
        <v>2478</v>
      </c>
      <c r="R4098" s="540" t="s">
        <v>2478</v>
      </c>
      <c r="S4098" s="540" t="s">
        <v>2478</v>
      </c>
    </row>
    <row r="4099" spans="1:19">
      <c r="A4099" s="543" t="s">
        <v>11686</v>
      </c>
      <c r="B4099" s="544"/>
      <c r="C4099" s="544"/>
      <c r="D4099" s="545">
        <v>40080</v>
      </c>
      <c r="E4099" s="545">
        <v>40080</v>
      </c>
      <c r="F4099" s="545" t="s">
        <v>11966</v>
      </c>
      <c r="G4099" s="543" t="s">
        <v>11967</v>
      </c>
      <c r="H4099" s="545" t="s">
        <v>2469</v>
      </c>
      <c r="I4099" s="544" t="s">
        <v>2478</v>
      </c>
      <c r="J4099" s="543" t="s">
        <v>2478</v>
      </c>
      <c r="K4099" s="543" t="s">
        <v>2478</v>
      </c>
      <c r="L4099" s="543" t="s">
        <v>2478</v>
      </c>
      <c r="M4099" s="543" t="s">
        <v>2478</v>
      </c>
      <c r="N4099" s="543" t="s">
        <v>2478</v>
      </c>
      <c r="O4099" s="543" t="s">
        <v>2478</v>
      </c>
      <c r="P4099" s="543" t="s">
        <v>2478</v>
      </c>
      <c r="Q4099" s="543" t="s">
        <v>2478</v>
      </c>
      <c r="R4099" s="543" t="s">
        <v>2478</v>
      </c>
      <c r="S4099" s="543" t="s">
        <v>2478</v>
      </c>
    </row>
    <row r="4100" spans="1:19">
      <c r="A4100" s="540" t="s">
        <v>11686</v>
      </c>
      <c r="B4100" s="541"/>
      <c r="C4100" s="541"/>
      <c r="D4100" s="542">
        <v>40080</v>
      </c>
      <c r="E4100" s="542">
        <v>40080</v>
      </c>
      <c r="F4100" s="542" t="s">
        <v>11968</v>
      </c>
      <c r="G4100" s="540" t="s">
        <v>11969</v>
      </c>
      <c r="H4100" s="542" t="s">
        <v>2469</v>
      </c>
      <c r="I4100" s="541" t="s">
        <v>2478</v>
      </c>
      <c r="J4100" s="540" t="s">
        <v>2478</v>
      </c>
      <c r="K4100" s="540" t="s">
        <v>2478</v>
      </c>
      <c r="L4100" s="540" t="s">
        <v>2478</v>
      </c>
      <c r="M4100" s="540" t="s">
        <v>2478</v>
      </c>
      <c r="N4100" s="540" t="s">
        <v>2478</v>
      </c>
      <c r="O4100" s="540" t="s">
        <v>2478</v>
      </c>
      <c r="P4100" s="540" t="s">
        <v>2478</v>
      </c>
      <c r="Q4100" s="540" t="s">
        <v>2478</v>
      </c>
      <c r="R4100" s="540" t="s">
        <v>2478</v>
      </c>
      <c r="S4100" s="540" t="s">
        <v>2478</v>
      </c>
    </row>
    <row r="4101" spans="1:19">
      <c r="A4101" s="543" t="s">
        <v>11686</v>
      </c>
      <c r="B4101" s="544"/>
      <c r="C4101" s="544"/>
      <c r="D4101" s="545">
        <v>40080</v>
      </c>
      <c r="E4101" s="545">
        <v>40080</v>
      </c>
      <c r="F4101" s="545" t="s">
        <v>11970</v>
      </c>
      <c r="G4101" s="543" t="s">
        <v>11971</v>
      </c>
      <c r="H4101" s="545" t="s">
        <v>2469</v>
      </c>
      <c r="I4101" s="544" t="s">
        <v>2478</v>
      </c>
      <c r="J4101" s="543" t="s">
        <v>2478</v>
      </c>
      <c r="K4101" s="543" t="s">
        <v>2478</v>
      </c>
      <c r="L4101" s="543" t="s">
        <v>2478</v>
      </c>
      <c r="M4101" s="543" t="s">
        <v>2478</v>
      </c>
      <c r="N4101" s="543" t="s">
        <v>2478</v>
      </c>
      <c r="O4101" s="543" t="s">
        <v>2478</v>
      </c>
      <c r="P4101" s="543" t="s">
        <v>2478</v>
      </c>
      <c r="Q4101" s="543" t="s">
        <v>2478</v>
      </c>
      <c r="R4101" s="543" t="s">
        <v>2478</v>
      </c>
      <c r="S4101" s="543" t="s">
        <v>2478</v>
      </c>
    </row>
    <row r="4102" spans="1:19">
      <c r="A4102" s="540" t="s">
        <v>11686</v>
      </c>
      <c r="B4102" s="541"/>
      <c r="C4102" s="541"/>
      <c r="D4102" s="542">
        <v>40080</v>
      </c>
      <c r="E4102" s="542">
        <v>40080</v>
      </c>
      <c r="F4102" s="542" t="s">
        <v>11972</v>
      </c>
      <c r="G4102" s="540" t="s">
        <v>11973</v>
      </c>
      <c r="H4102" s="542" t="s">
        <v>2469</v>
      </c>
      <c r="I4102" s="541" t="s">
        <v>2478</v>
      </c>
      <c r="J4102" s="540" t="s">
        <v>2478</v>
      </c>
      <c r="K4102" s="540" t="s">
        <v>2478</v>
      </c>
      <c r="L4102" s="540" t="s">
        <v>2478</v>
      </c>
      <c r="M4102" s="540" t="s">
        <v>2478</v>
      </c>
      <c r="N4102" s="540" t="s">
        <v>2478</v>
      </c>
      <c r="O4102" s="540" t="s">
        <v>2478</v>
      </c>
      <c r="P4102" s="540" t="s">
        <v>2478</v>
      </c>
      <c r="Q4102" s="540" t="s">
        <v>2478</v>
      </c>
      <c r="R4102" s="540" t="s">
        <v>2478</v>
      </c>
      <c r="S4102" s="540" t="s">
        <v>2478</v>
      </c>
    </row>
    <row r="4103" spans="1:19">
      <c r="A4103" s="543" t="s">
        <v>11686</v>
      </c>
      <c r="B4103" s="544"/>
      <c r="C4103" s="544"/>
      <c r="D4103" s="545">
        <v>40080</v>
      </c>
      <c r="E4103" s="545">
        <v>40080</v>
      </c>
      <c r="F4103" s="545" t="s">
        <v>11974</v>
      </c>
      <c r="G4103" s="543" t="s">
        <v>11975</v>
      </c>
      <c r="H4103" s="545" t="s">
        <v>2469</v>
      </c>
      <c r="I4103" s="544" t="s">
        <v>2478</v>
      </c>
      <c r="J4103" s="543" t="s">
        <v>2478</v>
      </c>
      <c r="K4103" s="543" t="s">
        <v>2478</v>
      </c>
      <c r="L4103" s="543" t="s">
        <v>2478</v>
      </c>
      <c r="M4103" s="543" t="s">
        <v>2478</v>
      </c>
      <c r="N4103" s="543" t="s">
        <v>2478</v>
      </c>
      <c r="O4103" s="543" t="s">
        <v>2478</v>
      </c>
      <c r="P4103" s="543" t="s">
        <v>2478</v>
      </c>
      <c r="Q4103" s="543" t="s">
        <v>2478</v>
      </c>
      <c r="R4103" s="543" t="s">
        <v>2478</v>
      </c>
      <c r="S4103" s="543" t="s">
        <v>2478</v>
      </c>
    </row>
    <row r="4104" spans="1:19">
      <c r="A4104" s="540" t="s">
        <v>11686</v>
      </c>
      <c r="B4104" s="541"/>
      <c r="C4104" s="541"/>
      <c r="D4104" s="542" t="s">
        <v>11976</v>
      </c>
      <c r="E4104" s="542" t="s">
        <v>11976</v>
      </c>
      <c r="F4104" s="542" t="s">
        <v>11977</v>
      </c>
      <c r="G4104" s="540" t="s">
        <v>11978</v>
      </c>
      <c r="H4104" s="542" t="s">
        <v>2546</v>
      </c>
      <c r="I4104" s="542" t="s">
        <v>2546</v>
      </c>
      <c r="J4104" s="540" t="s">
        <v>2478</v>
      </c>
      <c r="K4104" s="540" t="s">
        <v>2478</v>
      </c>
      <c r="L4104" s="540" t="s">
        <v>2478</v>
      </c>
      <c r="M4104" s="540" t="s">
        <v>2478</v>
      </c>
      <c r="N4104" s="540" t="s">
        <v>2478</v>
      </c>
      <c r="O4104" s="540" t="s">
        <v>2478</v>
      </c>
      <c r="P4104" s="540" t="s">
        <v>2478</v>
      </c>
      <c r="Q4104" s="540" t="s">
        <v>2478</v>
      </c>
      <c r="R4104" s="540" t="s">
        <v>2478</v>
      </c>
      <c r="S4104" s="540" t="s">
        <v>2478</v>
      </c>
    </row>
    <row r="4105" spans="1:19">
      <c r="A4105" s="543" t="s">
        <v>11686</v>
      </c>
      <c r="B4105" s="544"/>
      <c r="C4105" s="544"/>
      <c r="D4105" s="545">
        <v>60026</v>
      </c>
      <c r="E4105" s="545">
        <v>60026</v>
      </c>
      <c r="F4105" s="545" t="s">
        <v>11979</v>
      </c>
      <c r="G4105" s="543" t="s">
        <v>11980</v>
      </c>
      <c r="H4105" s="545" t="s">
        <v>2469</v>
      </c>
      <c r="I4105" s="544" t="s">
        <v>2478</v>
      </c>
      <c r="J4105" s="543" t="s">
        <v>2478</v>
      </c>
      <c r="K4105" s="543" t="s">
        <v>2478</v>
      </c>
      <c r="L4105" s="543" t="s">
        <v>2478</v>
      </c>
      <c r="M4105" s="543" t="s">
        <v>2478</v>
      </c>
      <c r="N4105" s="543" t="s">
        <v>2478</v>
      </c>
      <c r="O4105" s="543" t="s">
        <v>2478</v>
      </c>
      <c r="P4105" s="543" t="s">
        <v>2478</v>
      </c>
      <c r="Q4105" s="543" t="s">
        <v>2478</v>
      </c>
      <c r="R4105" s="543" t="s">
        <v>2478</v>
      </c>
      <c r="S4105" s="543" t="s">
        <v>2478</v>
      </c>
    </row>
    <row r="4106" spans="1:19">
      <c r="A4106" s="540" t="s">
        <v>11686</v>
      </c>
      <c r="B4106" s="541"/>
      <c r="C4106" s="541"/>
      <c r="D4106" s="542">
        <v>60026</v>
      </c>
      <c r="E4106" s="542">
        <v>60026</v>
      </c>
      <c r="F4106" s="542" t="s">
        <v>11981</v>
      </c>
      <c r="G4106" s="540" t="s">
        <v>11982</v>
      </c>
      <c r="H4106" s="542" t="s">
        <v>2469</v>
      </c>
      <c r="I4106" s="541" t="s">
        <v>2478</v>
      </c>
      <c r="J4106" s="540" t="s">
        <v>2478</v>
      </c>
      <c r="K4106" s="540" t="s">
        <v>2478</v>
      </c>
      <c r="L4106" s="540" t="s">
        <v>2478</v>
      </c>
      <c r="M4106" s="540" t="s">
        <v>2478</v>
      </c>
      <c r="N4106" s="540" t="s">
        <v>2478</v>
      </c>
      <c r="O4106" s="540" t="s">
        <v>2478</v>
      </c>
      <c r="P4106" s="540" t="s">
        <v>2478</v>
      </c>
      <c r="Q4106" s="540" t="s">
        <v>2478</v>
      </c>
      <c r="R4106" s="540" t="s">
        <v>2478</v>
      </c>
      <c r="S4106" s="540" t="s">
        <v>2478</v>
      </c>
    </row>
    <row r="4107" spans="1:19">
      <c r="A4107" s="543" t="s">
        <v>11686</v>
      </c>
      <c r="B4107" s="544"/>
      <c r="C4107" s="544"/>
      <c r="D4107" s="545">
        <v>60026</v>
      </c>
      <c r="E4107" s="545">
        <v>60026</v>
      </c>
      <c r="F4107" s="545" t="s">
        <v>11983</v>
      </c>
      <c r="G4107" s="543" t="s">
        <v>11984</v>
      </c>
      <c r="H4107" s="545" t="s">
        <v>2469</v>
      </c>
      <c r="I4107" s="544" t="s">
        <v>2478</v>
      </c>
      <c r="J4107" s="543" t="s">
        <v>2478</v>
      </c>
      <c r="K4107" s="543" t="s">
        <v>2478</v>
      </c>
      <c r="L4107" s="543" t="s">
        <v>2478</v>
      </c>
      <c r="M4107" s="543" t="s">
        <v>2478</v>
      </c>
      <c r="N4107" s="543" t="s">
        <v>2478</v>
      </c>
      <c r="O4107" s="543" t="s">
        <v>2478</v>
      </c>
      <c r="P4107" s="543" t="s">
        <v>2478</v>
      </c>
      <c r="Q4107" s="543" t="s">
        <v>2478</v>
      </c>
      <c r="R4107" s="543" t="s">
        <v>2478</v>
      </c>
      <c r="S4107" s="543" t="s">
        <v>2478</v>
      </c>
    </row>
    <row r="4108" spans="1:19">
      <c r="A4108" s="540" t="s">
        <v>11686</v>
      </c>
      <c r="B4108" s="541"/>
      <c r="C4108" s="541"/>
      <c r="D4108" s="542">
        <v>40021</v>
      </c>
      <c r="E4108" s="542">
        <v>40021</v>
      </c>
      <c r="F4108" s="542" t="s">
        <v>11985</v>
      </c>
      <c r="G4108" s="540" t="s">
        <v>11986</v>
      </c>
      <c r="H4108" s="542" t="s">
        <v>2469</v>
      </c>
      <c r="I4108" s="541" t="s">
        <v>2478</v>
      </c>
      <c r="J4108" s="540" t="s">
        <v>2478</v>
      </c>
      <c r="K4108" s="540" t="s">
        <v>2478</v>
      </c>
      <c r="L4108" s="540" t="s">
        <v>2478</v>
      </c>
      <c r="M4108" s="540" t="s">
        <v>2478</v>
      </c>
      <c r="N4108" s="540" t="s">
        <v>2478</v>
      </c>
      <c r="O4108" s="540" t="s">
        <v>2478</v>
      </c>
      <c r="P4108" s="540" t="s">
        <v>2478</v>
      </c>
      <c r="Q4108" s="540" t="s">
        <v>2478</v>
      </c>
      <c r="R4108" s="540" t="s">
        <v>2478</v>
      </c>
      <c r="S4108" s="540" t="s">
        <v>2478</v>
      </c>
    </row>
    <row r="4109" spans="1:19">
      <c r="A4109" s="543" t="s">
        <v>11686</v>
      </c>
      <c r="B4109" s="544"/>
      <c r="C4109" s="544"/>
      <c r="D4109" s="545">
        <v>40078</v>
      </c>
      <c r="E4109" s="545">
        <v>40078</v>
      </c>
      <c r="F4109" s="545" t="s">
        <v>11987</v>
      </c>
      <c r="G4109" s="543" t="s">
        <v>11988</v>
      </c>
      <c r="H4109" s="545" t="s">
        <v>2469</v>
      </c>
      <c r="I4109" s="545" t="s">
        <v>2546</v>
      </c>
      <c r="J4109" s="543" t="s">
        <v>2478</v>
      </c>
      <c r="K4109" s="543" t="s">
        <v>2478</v>
      </c>
      <c r="L4109" s="543" t="s">
        <v>2478</v>
      </c>
      <c r="M4109" s="543" t="s">
        <v>2478</v>
      </c>
      <c r="N4109" s="543" t="s">
        <v>2478</v>
      </c>
      <c r="O4109" s="543" t="s">
        <v>2478</v>
      </c>
      <c r="P4109" s="543" t="s">
        <v>2478</v>
      </c>
      <c r="Q4109" s="543" t="s">
        <v>2478</v>
      </c>
      <c r="R4109" s="543" t="s">
        <v>2478</v>
      </c>
      <c r="S4109" s="543" t="s">
        <v>2478</v>
      </c>
    </row>
    <row r="4110" spans="1:19">
      <c r="A4110" s="540" t="s">
        <v>11686</v>
      </c>
      <c r="B4110" s="541"/>
      <c r="C4110" s="541"/>
      <c r="D4110" s="542">
        <v>40078</v>
      </c>
      <c r="E4110" s="542">
        <v>40078</v>
      </c>
      <c r="F4110" s="542" t="s">
        <v>11989</v>
      </c>
      <c r="G4110" s="540" t="s">
        <v>11990</v>
      </c>
      <c r="H4110" s="542" t="s">
        <v>2469</v>
      </c>
      <c r="I4110" s="542" t="s">
        <v>2546</v>
      </c>
      <c r="J4110" s="540" t="s">
        <v>2478</v>
      </c>
      <c r="K4110" s="540" t="s">
        <v>2478</v>
      </c>
      <c r="L4110" s="540" t="s">
        <v>2478</v>
      </c>
      <c r="M4110" s="540" t="s">
        <v>2478</v>
      </c>
      <c r="N4110" s="540" t="s">
        <v>2478</v>
      </c>
      <c r="O4110" s="540" t="s">
        <v>2478</v>
      </c>
      <c r="P4110" s="540" t="s">
        <v>2478</v>
      </c>
      <c r="Q4110" s="540" t="s">
        <v>2478</v>
      </c>
      <c r="R4110" s="540" t="s">
        <v>2478</v>
      </c>
      <c r="S4110" s="540" t="s">
        <v>2478</v>
      </c>
    </row>
    <row r="4111" spans="1:19">
      <c r="A4111" s="543" t="s">
        <v>11686</v>
      </c>
      <c r="B4111" s="544"/>
      <c r="C4111" s="544"/>
      <c r="D4111" s="545">
        <v>40078</v>
      </c>
      <c r="E4111" s="545">
        <v>40078</v>
      </c>
      <c r="F4111" s="545" t="s">
        <v>11991</v>
      </c>
      <c r="G4111" s="543" t="s">
        <v>11992</v>
      </c>
      <c r="H4111" s="545" t="s">
        <v>2469</v>
      </c>
      <c r="I4111" s="545" t="s">
        <v>2546</v>
      </c>
      <c r="J4111" s="543" t="s">
        <v>2478</v>
      </c>
      <c r="K4111" s="543" t="s">
        <v>2478</v>
      </c>
      <c r="L4111" s="543" t="s">
        <v>2478</v>
      </c>
      <c r="M4111" s="543" t="s">
        <v>2478</v>
      </c>
      <c r="N4111" s="543" t="s">
        <v>2478</v>
      </c>
      <c r="O4111" s="543" t="s">
        <v>2478</v>
      </c>
      <c r="P4111" s="543" t="s">
        <v>2478</v>
      </c>
      <c r="Q4111" s="543" t="s">
        <v>2478</v>
      </c>
      <c r="R4111" s="543" t="s">
        <v>2478</v>
      </c>
      <c r="S4111" s="543" t="s">
        <v>2478</v>
      </c>
    </row>
    <row r="4112" spans="1:19">
      <c r="A4112" s="540" t="s">
        <v>11686</v>
      </c>
      <c r="B4112" s="541"/>
      <c r="C4112" s="541"/>
      <c r="D4112" s="542">
        <v>40078</v>
      </c>
      <c r="E4112" s="542">
        <v>40078</v>
      </c>
      <c r="F4112" s="542" t="s">
        <v>11993</v>
      </c>
      <c r="G4112" s="540" t="s">
        <v>11994</v>
      </c>
      <c r="H4112" s="542" t="s">
        <v>2469</v>
      </c>
      <c r="I4112" s="542" t="s">
        <v>2546</v>
      </c>
      <c r="J4112" s="540" t="s">
        <v>2478</v>
      </c>
      <c r="K4112" s="540" t="s">
        <v>2478</v>
      </c>
      <c r="L4112" s="540" t="s">
        <v>2478</v>
      </c>
      <c r="M4112" s="540" t="s">
        <v>2478</v>
      </c>
      <c r="N4112" s="540" t="s">
        <v>2478</v>
      </c>
      <c r="O4112" s="540" t="s">
        <v>2478</v>
      </c>
      <c r="P4112" s="540" t="s">
        <v>2478</v>
      </c>
      <c r="Q4112" s="540" t="s">
        <v>2478</v>
      </c>
      <c r="R4112" s="540" t="s">
        <v>2478</v>
      </c>
      <c r="S4112" s="540" t="s">
        <v>2478</v>
      </c>
    </row>
    <row r="4113" spans="1:19">
      <c r="A4113" s="543" t="s">
        <v>11686</v>
      </c>
      <c r="B4113" s="544"/>
      <c r="C4113" s="544"/>
      <c r="D4113" s="545">
        <v>40078</v>
      </c>
      <c r="E4113" s="545">
        <v>40078</v>
      </c>
      <c r="F4113" s="545" t="s">
        <v>11995</v>
      </c>
      <c r="G4113" s="543" t="s">
        <v>11996</v>
      </c>
      <c r="H4113" s="545" t="s">
        <v>2546</v>
      </c>
      <c r="I4113" s="545" t="s">
        <v>2546</v>
      </c>
      <c r="J4113" s="543" t="s">
        <v>2478</v>
      </c>
      <c r="K4113" s="543" t="s">
        <v>2478</v>
      </c>
      <c r="L4113" s="543" t="s">
        <v>2478</v>
      </c>
      <c r="M4113" s="543" t="s">
        <v>2478</v>
      </c>
      <c r="N4113" s="543" t="s">
        <v>2478</v>
      </c>
      <c r="O4113" s="543" t="s">
        <v>2478</v>
      </c>
      <c r="P4113" s="543" t="s">
        <v>2478</v>
      </c>
      <c r="Q4113" s="543" t="s">
        <v>2478</v>
      </c>
      <c r="R4113" s="543" t="s">
        <v>2478</v>
      </c>
      <c r="S4113" s="543" t="s">
        <v>2478</v>
      </c>
    </row>
    <row r="4114" spans="1:19">
      <c r="A4114" s="540" t="s">
        <v>11686</v>
      </c>
      <c r="B4114" s="541"/>
      <c r="C4114" s="541"/>
      <c r="D4114" s="542">
        <v>40082</v>
      </c>
      <c r="E4114" s="542">
        <v>40082</v>
      </c>
      <c r="F4114" s="542" t="s">
        <v>11997</v>
      </c>
      <c r="G4114" s="540" t="s">
        <v>11998</v>
      </c>
      <c r="H4114" s="542" t="s">
        <v>2469</v>
      </c>
      <c r="I4114" s="541" t="s">
        <v>2478</v>
      </c>
      <c r="J4114" s="540" t="s">
        <v>2478</v>
      </c>
      <c r="K4114" s="540" t="s">
        <v>2478</v>
      </c>
      <c r="L4114" s="540" t="s">
        <v>2478</v>
      </c>
      <c r="M4114" s="540" t="s">
        <v>2478</v>
      </c>
      <c r="N4114" s="540" t="s">
        <v>2478</v>
      </c>
      <c r="O4114" s="540" t="s">
        <v>2478</v>
      </c>
      <c r="P4114" s="540" t="s">
        <v>2478</v>
      </c>
      <c r="Q4114" s="540" t="s">
        <v>2478</v>
      </c>
      <c r="R4114" s="540" t="s">
        <v>2478</v>
      </c>
      <c r="S4114" s="540" t="s">
        <v>2478</v>
      </c>
    </row>
    <row r="4115" spans="1:19">
      <c r="A4115" s="543" t="s">
        <v>11686</v>
      </c>
      <c r="B4115" s="544"/>
      <c r="C4115" s="544"/>
      <c r="D4115" s="545">
        <v>40083</v>
      </c>
      <c r="E4115" s="545">
        <v>40083</v>
      </c>
      <c r="F4115" s="545" t="s">
        <v>11999</v>
      </c>
      <c r="G4115" s="543" t="s">
        <v>12000</v>
      </c>
      <c r="H4115" s="545" t="s">
        <v>2469</v>
      </c>
      <c r="I4115" s="544" t="s">
        <v>2478</v>
      </c>
      <c r="J4115" s="543" t="s">
        <v>2478</v>
      </c>
      <c r="K4115" s="543" t="s">
        <v>2478</v>
      </c>
      <c r="L4115" s="543" t="s">
        <v>2478</v>
      </c>
      <c r="M4115" s="543" t="s">
        <v>2478</v>
      </c>
      <c r="N4115" s="543" t="s">
        <v>2478</v>
      </c>
      <c r="O4115" s="543" t="s">
        <v>2478</v>
      </c>
      <c r="P4115" s="543" t="s">
        <v>2478</v>
      </c>
      <c r="Q4115" s="543" t="s">
        <v>2478</v>
      </c>
      <c r="R4115" s="543" t="s">
        <v>2478</v>
      </c>
      <c r="S4115" s="543" t="s">
        <v>2478</v>
      </c>
    </row>
    <row r="4116" spans="1:19">
      <c r="A4116" s="540" t="s">
        <v>11686</v>
      </c>
      <c r="B4116" s="541"/>
      <c r="C4116" s="541"/>
      <c r="D4116" s="542">
        <v>40066</v>
      </c>
      <c r="E4116" s="542">
        <v>40066</v>
      </c>
      <c r="F4116" s="542" t="s">
        <v>12001</v>
      </c>
      <c r="G4116" s="540" t="s">
        <v>12002</v>
      </c>
      <c r="H4116" s="542" t="s">
        <v>2469</v>
      </c>
      <c r="I4116" s="542" t="s">
        <v>2469</v>
      </c>
      <c r="J4116" s="540" t="s">
        <v>2478</v>
      </c>
      <c r="K4116" s="540" t="s">
        <v>2478</v>
      </c>
      <c r="L4116" s="540" t="s">
        <v>2478</v>
      </c>
      <c r="M4116" s="540" t="s">
        <v>2478</v>
      </c>
      <c r="N4116" s="540" t="s">
        <v>2478</v>
      </c>
      <c r="O4116" s="540" t="s">
        <v>2478</v>
      </c>
      <c r="P4116" s="540" t="s">
        <v>2478</v>
      </c>
      <c r="Q4116" s="540" t="s">
        <v>2478</v>
      </c>
      <c r="R4116" s="540" t="s">
        <v>2478</v>
      </c>
      <c r="S4116" s="540" t="s">
        <v>2478</v>
      </c>
    </row>
    <row r="4117" spans="1:19">
      <c r="A4117" s="543" t="s">
        <v>11686</v>
      </c>
      <c r="B4117" s="544"/>
      <c r="C4117" s="544"/>
      <c r="D4117" s="545">
        <v>40080</v>
      </c>
      <c r="E4117" s="545">
        <v>40080</v>
      </c>
      <c r="F4117" s="545" t="s">
        <v>12003</v>
      </c>
      <c r="G4117" s="543" t="s">
        <v>12004</v>
      </c>
      <c r="H4117" s="545" t="s">
        <v>2546</v>
      </c>
      <c r="I4117" s="544" t="s">
        <v>2478</v>
      </c>
      <c r="J4117" s="543" t="s">
        <v>2478</v>
      </c>
      <c r="K4117" s="543" t="s">
        <v>2478</v>
      </c>
      <c r="L4117" s="543" t="s">
        <v>2478</v>
      </c>
      <c r="M4117" s="543" t="s">
        <v>2478</v>
      </c>
      <c r="N4117" s="543" t="s">
        <v>2478</v>
      </c>
      <c r="O4117" s="543" t="s">
        <v>2478</v>
      </c>
      <c r="P4117" s="543" t="s">
        <v>2478</v>
      </c>
      <c r="Q4117" s="543" t="s">
        <v>2478</v>
      </c>
      <c r="R4117" s="543" t="s">
        <v>2478</v>
      </c>
      <c r="S4117" s="543" t="s">
        <v>2478</v>
      </c>
    </row>
    <row r="4118" spans="1:19">
      <c r="A4118" s="540" t="s">
        <v>11686</v>
      </c>
      <c r="B4118" s="541"/>
      <c r="C4118" s="541"/>
      <c r="D4118" s="542">
        <v>40085</v>
      </c>
      <c r="E4118" s="542">
        <v>40085</v>
      </c>
      <c r="F4118" s="542" t="s">
        <v>12005</v>
      </c>
      <c r="G4118" s="540" t="s">
        <v>12006</v>
      </c>
      <c r="H4118" s="542" t="s">
        <v>2546</v>
      </c>
      <c r="I4118" s="541" t="s">
        <v>2478</v>
      </c>
      <c r="J4118" s="540" t="s">
        <v>2478</v>
      </c>
      <c r="K4118" s="540" t="s">
        <v>2478</v>
      </c>
      <c r="L4118" s="540" t="s">
        <v>2478</v>
      </c>
      <c r="M4118" s="540" t="s">
        <v>2478</v>
      </c>
      <c r="N4118" s="540" t="s">
        <v>2478</v>
      </c>
      <c r="O4118" s="540" t="s">
        <v>2478</v>
      </c>
      <c r="P4118" s="540" t="s">
        <v>2478</v>
      </c>
      <c r="Q4118" s="540" t="s">
        <v>2478</v>
      </c>
      <c r="R4118" s="540" t="s">
        <v>2478</v>
      </c>
      <c r="S4118" s="540" t="s">
        <v>2478</v>
      </c>
    </row>
    <row r="4119" spans="1:19">
      <c r="A4119" s="543" t="s">
        <v>11686</v>
      </c>
      <c r="B4119" s="544"/>
      <c r="C4119" s="544"/>
      <c r="D4119" s="545">
        <v>40086</v>
      </c>
      <c r="E4119" s="545">
        <v>40086</v>
      </c>
      <c r="F4119" s="545" t="s">
        <v>12007</v>
      </c>
      <c r="G4119" s="543" t="s">
        <v>12008</v>
      </c>
      <c r="H4119" s="545" t="s">
        <v>2469</v>
      </c>
      <c r="I4119" s="544" t="s">
        <v>2478</v>
      </c>
      <c r="J4119" s="543" t="s">
        <v>2478</v>
      </c>
      <c r="K4119" s="543" t="s">
        <v>2478</v>
      </c>
      <c r="L4119" s="543" t="s">
        <v>2478</v>
      </c>
      <c r="M4119" s="543" t="s">
        <v>2478</v>
      </c>
      <c r="N4119" s="543" t="s">
        <v>2478</v>
      </c>
      <c r="O4119" s="543" t="s">
        <v>2478</v>
      </c>
      <c r="P4119" s="543" t="s">
        <v>2478</v>
      </c>
      <c r="Q4119" s="543" t="s">
        <v>2478</v>
      </c>
      <c r="R4119" s="543" t="s">
        <v>2478</v>
      </c>
      <c r="S4119" s="543" t="s">
        <v>2478</v>
      </c>
    </row>
    <row r="4120" spans="1:19">
      <c r="A4120" s="540" t="s">
        <v>11686</v>
      </c>
      <c r="B4120" s="541"/>
      <c r="C4120" s="541"/>
      <c r="D4120" s="542">
        <v>40084</v>
      </c>
      <c r="E4120" s="542">
        <v>40084</v>
      </c>
      <c r="F4120" s="542" t="s">
        <v>12009</v>
      </c>
      <c r="G4120" s="540" t="s">
        <v>12010</v>
      </c>
      <c r="H4120" s="542" t="s">
        <v>2469</v>
      </c>
      <c r="I4120" s="541" t="s">
        <v>2478</v>
      </c>
      <c r="J4120" s="540" t="s">
        <v>2478</v>
      </c>
      <c r="K4120" s="540" t="s">
        <v>2478</v>
      </c>
      <c r="L4120" s="540" t="s">
        <v>2478</v>
      </c>
      <c r="M4120" s="540" t="s">
        <v>2478</v>
      </c>
      <c r="N4120" s="540" t="s">
        <v>2478</v>
      </c>
      <c r="O4120" s="540" t="s">
        <v>2478</v>
      </c>
      <c r="P4120" s="540" t="s">
        <v>2478</v>
      </c>
      <c r="Q4120" s="540" t="s">
        <v>2478</v>
      </c>
      <c r="R4120" s="540" t="s">
        <v>2478</v>
      </c>
      <c r="S4120" s="540" t="s">
        <v>2478</v>
      </c>
    </row>
    <row r="4121" spans="1:19">
      <c r="A4121" s="543" t="s">
        <v>11686</v>
      </c>
      <c r="B4121" s="544"/>
      <c r="C4121" s="544"/>
      <c r="D4121" s="545">
        <v>40087</v>
      </c>
      <c r="E4121" s="545">
        <v>40087</v>
      </c>
      <c r="F4121" s="545" t="s">
        <v>12011</v>
      </c>
      <c r="G4121" s="543" t="s">
        <v>12012</v>
      </c>
      <c r="H4121" s="545" t="s">
        <v>2546</v>
      </c>
      <c r="I4121" s="544" t="s">
        <v>2478</v>
      </c>
      <c r="J4121" s="543" t="s">
        <v>2478</v>
      </c>
      <c r="K4121" s="543" t="s">
        <v>2478</v>
      </c>
      <c r="L4121" s="543" t="s">
        <v>2478</v>
      </c>
      <c r="M4121" s="543" t="s">
        <v>2478</v>
      </c>
      <c r="N4121" s="543" t="s">
        <v>2478</v>
      </c>
      <c r="O4121" s="543" t="s">
        <v>2478</v>
      </c>
      <c r="P4121" s="543" t="s">
        <v>2478</v>
      </c>
      <c r="Q4121" s="543" t="s">
        <v>2478</v>
      </c>
      <c r="R4121" s="543" t="s">
        <v>2478</v>
      </c>
      <c r="S4121" s="543" t="s">
        <v>2478</v>
      </c>
    </row>
    <row r="4122" spans="1:19">
      <c r="A4122" s="540" t="s">
        <v>11686</v>
      </c>
      <c r="B4122" s="541"/>
      <c r="C4122" s="541"/>
      <c r="D4122" s="542">
        <v>40084</v>
      </c>
      <c r="E4122" s="542">
        <v>40084</v>
      </c>
      <c r="F4122" s="542" t="s">
        <v>12013</v>
      </c>
      <c r="G4122" s="540" t="s">
        <v>12014</v>
      </c>
      <c r="H4122" s="542" t="s">
        <v>2546</v>
      </c>
      <c r="I4122" s="541" t="s">
        <v>2478</v>
      </c>
      <c r="J4122" s="540" t="s">
        <v>2478</v>
      </c>
      <c r="K4122" s="540" t="s">
        <v>2478</v>
      </c>
      <c r="L4122" s="540" t="s">
        <v>2478</v>
      </c>
      <c r="M4122" s="540" t="s">
        <v>2478</v>
      </c>
      <c r="N4122" s="540" t="s">
        <v>2478</v>
      </c>
      <c r="O4122" s="540" t="s">
        <v>2478</v>
      </c>
      <c r="P4122" s="540" t="s">
        <v>2478</v>
      </c>
      <c r="Q4122" s="540" t="s">
        <v>2478</v>
      </c>
      <c r="R4122" s="540" t="s">
        <v>2478</v>
      </c>
      <c r="S4122" s="540" t="s">
        <v>2478</v>
      </c>
    </row>
    <row r="4123" spans="1:19">
      <c r="A4123" s="543" t="s">
        <v>11686</v>
      </c>
      <c r="B4123" s="544"/>
      <c r="C4123" s="544"/>
      <c r="D4123" s="545">
        <v>40088</v>
      </c>
      <c r="E4123" s="545" t="s">
        <v>12015</v>
      </c>
      <c r="F4123" s="545" t="s">
        <v>12016</v>
      </c>
      <c r="G4123" s="543" t="s">
        <v>12017</v>
      </c>
      <c r="H4123" s="545" t="s">
        <v>2546</v>
      </c>
      <c r="I4123" s="545" t="s">
        <v>2469</v>
      </c>
      <c r="J4123" s="543" t="s">
        <v>2478</v>
      </c>
      <c r="K4123" s="543" t="s">
        <v>2478</v>
      </c>
      <c r="L4123" s="543" t="s">
        <v>2478</v>
      </c>
      <c r="M4123" s="543" t="s">
        <v>2478</v>
      </c>
      <c r="N4123" s="543" t="s">
        <v>2478</v>
      </c>
      <c r="O4123" s="543" t="s">
        <v>2478</v>
      </c>
      <c r="P4123" s="543" t="s">
        <v>2478</v>
      </c>
      <c r="Q4123" s="543" t="s">
        <v>2478</v>
      </c>
      <c r="R4123" s="543" t="s">
        <v>2478</v>
      </c>
      <c r="S4123" s="543" t="s">
        <v>2478</v>
      </c>
    </row>
    <row r="4124" spans="1:19">
      <c r="A4124" s="540" t="s">
        <v>11686</v>
      </c>
      <c r="B4124" s="541"/>
      <c r="C4124" s="541"/>
      <c r="D4124" s="542">
        <v>40088</v>
      </c>
      <c r="E4124" s="542" t="s">
        <v>12018</v>
      </c>
      <c r="F4124" s="542" t="s">
        <v>12019</v>
      </c>
      <c r="G4124" s="540" t="s">
        <v>12020</v>
      </c>
      <c r="H4124" s="542" t="s">
        <v>2546</v>
      </c>
      <c r="I4124" s="542" t="s">
        <v>2469</v>
      </c>
      <c r="J4124" s="540" t="s">
        <v>2478</v>
      </c>
      <c r="K4124" s="540" t="s">
        <v>2478</v>
      </c>
      <c r="L4124" s="540" t="s">
        <v>2478</v>
      </c>
      <c r="M4124" s="540" t="s">
        <v>2478</v>
      </c>
      <c r="N4124" s="540" t="s">
        <v>2478</v>
      </c>
      <c r="O4124" s="540" t="s">
        <v>2478</v>
      </c>
      <c r="P4124" s="540" t="s">
        <v>2478</v>
      </c>
      <c r="Q4124" s="540" t="s">
        <v>2478</v>
      </c>
      <c r="R4124" s="540" t="s">
        <v>2478</v>
      </c>
      <c r="S4124" s="540" t="s">
        <v>2478</v>
      </c>
    </row>
    <row r="4125" spans="1:19">
      <c r="A4125" s="543" t="s">
        <v>11686</v>
      </c>
      <c r="B4125" s="544"/>
      <c r="C4125" s="544"/>
      <c r="D4125" s="545">
        <v>40089</v>
      </c>
      <c r="E4125" s="545">
        <v>40089</v>
      </c>
      <c r="F4125" s="545" t="s">
        <v>12021</v>
      </c>
      <c r="G4125" s="543" t="s">
        <v>12022</v>
      </c>
      <c r="H4125" s="545" t="s">
        <v>2546</v>
      </c>
      <c r="I4125" s="544" t="s">
        <v>2478</v>
      </c>
      <c r="J4125" s="543" t="s">
        <v>2478</v>
      </c>
      <c r="K4125" s="543" t="s">
        <v>2478</v>
      </c>
      <c r="L4125" s="543" t="s">
        <v>2478</v>
      </c>
      <c r="M4125" s="543" t="s">
        <v>2478</v>
      </c>
      <c r="N4125" s="543" t="s">
        <v>2478</v>
      </c>
      <c r="O4125" s="543" t="s">
        <v>2478</v>
      </c>
      <c r="P4125" s="543" t="s">
        <v>2478</v>
      </c>
      <c r="Q4125" s="543" t="s">
        <v>2478</v>
      </c>
      <c r="R4125" s="543" t="s">
        <v>2478</v>
      </c>
      <c r="S4125" s="543" t="s">
        <v>2478</v>
      </c>
    </row>
    <row r="4126" spans="1:19">
      <c r="A4126" s="540" t="s">
        <v>11686</v>
      </c>
      <c r="B4126" s="541"/>
      <c r="C4126" s="541"/>
      <c r="D4126" s="542">
        <v>40088</v>
      </c>
      <c r="E4126" s="542" t="s">
        <v>12023</v>
      </c>
      <c r="F4126" s="542" t="s">
        <v>12024</v>
      </c>
      <c r="G4126" s="540" t="s">
        <v>12025</v>
      </c>
      <c r="H4126" s="542" t="s">
        <v>2546</v>
      </c>
      <c r="I4126" s="542" t="s">
        <v>2469</v>
      </c>
      <c r="J4126" s="540" t="s">
        <v>2478</v>
      </c>
      <c r="K4126" s="540" t="s">
        <v>2478</v>
      </c>
      <c r="L4126" s="540" t="s">
        <v>2478</v>
      </c>
      <c r="M4126" s="540" t="s">
        <v>2478</v>
      </c>
      <c r="N4126" s="540" t="s">
        <v>2478</v>
      </c>
      <c r="O4126" s="540" t="s">
        <v>2478</v>
      </c>
      <c r="P4126" s="540" t="s">
        <v>2478</v>
      </c>
      <c r="Q4126" s="540" t="s">
        <v>2478</v>
      </c>
      <c r="R4126" s="540" t="s">
        <v>2478</v>
      </c>
      <c r="S4126" s="540" t="s">
        <v>2478</v>
      </c>
    </row>
    <row r="4127" spans="1:19">
      <c r="A4127" s="543" t="s">
        <v>11686</v>
      </c>
      <c r="B4127" s="544"/>
      <c r="C4127" s="544"/>
      <c r="D4127" s="545">
        <v>40088</v>
      </c>
      <c r="E4127" s="545" t="s">
        <v>12026</v>
      </c>
      <c r="F4127" s="545" t="s">
        <v>12027</v>
      </c>
      <c r="G4127" s="543" t="s">
        <v>12028</v>
      </c>
      <c r="H4127" s="545" t="s">
        <v>2546</v>
      </c>
      <c r="I4127" s="545" t="s">
        <v>2469</v>
      </c>
      <c r="J4127" s="543" t="s">
        <v>2478</v>
      </c>
      <c r="K4127" s="543" t="s">
        <v>2478</v>
      </c>
      <c r="L4127" s="543" t="s">
        <v>2478</v>
      </c>
      <c r="M4127" s="543" t="s">
        <v>2478</v>
      </c>
      <c r="N4127" s="543" t="s">
        <v>2478</v>
      </c>
      <c r="O4127" s="543" t="s">
        <v>2478</v>
      </c>
      <c r="P4127" s="543" t="s">
        <v>2478</v>
      </c>
      <c r="Q4127" s="543" t="s">
        <v>2478</v>
      </c>
      <c r="R4127" s="543" t="s">
        <v>2478</v>
      </c>
      <c r="S4127" s="543" t="s">
        <v>2478</v>
      </c>
    </row>
    <row r="4128" spans="1:19">
      <c r="A4128" s="540" t="s">
        <v>11686</v>
      </c>
      <c r="B4128" s="541"/>
      <c r="C4128" s="541"/>
      <c r="D4128" s="542">
        <v>40088</v>
      </c>
      <c r="E4128" s="542" t="s">
        <v>12029</v>
      </c>
      <c r="F4128" s="542" t="s">
        <v>12030</v>
      </c>
      <c r="G4128" s="540" t="s">
        <v>12031</v>
      </c>
      <c r="H4128" s="542" t="s">
        <v>2546</v>
      </c>
      <c r="I4128" s="542" t="s">
        <v>2469</v>
      </c>
      <c r="J4128" s="540" t="s">
        <v>2478</v>
      </c>
      <c r="K4128" s="540" t="s">
        <v>2478</v>
      </c>
      <c r="L4128" s="540" t="s">
        <v>2478</v>
      </c>
      <c r="M4128" s="540" t="s">
        <v>2478</v>
      </c>
      <c r="N4128" s="540" t="s">
        <v>2478</v>
      </c>
      <c r="O4128" s="540" t="s">
        <v>2478</v>
      </c>
      <c r="P4128" s="540" t="s">
        <v>2478</v>
      </c>
      <c r="Q4128" s="540" t="s">
        <v>2478</v>
      </c>
      <c r="R4128" s="540" t="s">
        <v>2478</v>
      </c>
      <c r="S4128" s="540" t="s">
        <v>2478</v>
      </c>
    </row>
    <row r="4129" spans="1:19">
      <c r="A4129" s="543" t="s">
        <v>11686</v>
      </c>
      <c r="B4129" s="544"/>
      <c r="C4129" s="544"/>
      <c r="D4129" s="545">
        <v>40088</v>
      </c>
      <c r="E4129" s="545" t="s">
        <v>12032</v>
      </c>
      <c r="F4129" s="545" t="s">
        <v>12033</v>
      </c>
      <c r="G4129" s="543" t="s">
        <v>12034</v>
      </c>
      <c r="H4129" s="545" t="s">
        <v>2546</v>
      </c>
      <c r="I4129" s="545" t="s">
        <v>2469</v>
      </c>
      <c r="J4129" s="543" t="s">
        <v>2478</v>
      </c>
      <c r="K4129" s="543" t="s">
        <v>2478</v>
      </c>
      <c r="L4129" s="543" t="s">
        <v>2478</v>
      </c>
      <c r="M4129" s="543" t="s">
        <v>2478</v>
      </c>
      <c r="N4129" s="543" t="s">
        <v>2478</v>
      </c>
      <c r="O4129" s="543" t="s">
        <v>2478</v>
      </c>
      <c r="P4129" s="543" t="s">
        <v>2478</v>
      </c>
      <c r="Q4129" s="543" t="s">
        <v>2478</v>
      </c>
      <c r="R4129" s="543" t="s">
        <v>2478</v>
      </c>
      <c r="S4129" s="543" t="s">
        <v>2478</v>
      </c>
    </row>
    <row r="4130" spans="1:19">
      <c r="A4130" s="540" t="s">
        <v>11686</v>
      </c>
      <c r="B4130" s="541"/>
      <c r="C4130" s="541"/>
      <c r="D4130" s="542">
        <v>40088</v>
      </c>
      <c r="E4130" s="542" t="s">
        <v>12035</v>
      </c>
      <c r="F4130" s="542" t="s">
        <v>12036</v>
      </c>
      <c r="G4130" s="540" t="s">
        <v>12037</v>
      </c>
      <c r="H4130" s="542" t="s">
        <v>2546</v>
      </c>
      <c r="I4130" s="542" t="s">
        <v>2469</v>
      </c>
      <c r="J4130" s="540" t="s">
        <v>2478</v>
      </c>
      <c r="K4130" s="540" t="s">
        <v>2478</v>
      </c>
      <c r="L4130" s="540" t="s">
        <v>2478</v>
      </c>
      <c r="M4130" s="540" t="s">
        <v>2478</v>
      </c>
      <c r="N4130" s="540" t="s">
        <v>2478</v>
      </c>
      <c r="O4130" s="540" t="s">
        <v>2478</v>
      </c>
      <c r="P4130" s="540" t="s">
        <v>2478</v>
      </c>
      <c r="Q4130" s="540" t="s">
        <v>2478</v>
      </c>
      <c r="R4130" s="540" t="s">
        <v>2478</v>
      </c>
      <c r="S4130" s="540" t="s">
        <v>2478</v>
      </c>
    </row>
    <row r="4131" spans="1:19">
      <c r="A4131" s="543" t="s">
        <v>11686</v>
      </c>
      <c r="B4131" s="544"/>
      <c r="C4131" s="544"/>
      <c r="D4131" s="545">
        <v>40088</v>
      </c>
      <c r="E4131" s="545" t="s">
        <v>12038</v>
      </c>
      <c r="F4131" s="545" t="s">
        <v>12039</v>
      </c>
      <c r="G4131" s="543" t="s">
        <v>12040</v>
      </c>
      <c r="H4131" s="545" t="s">
        <v>2546</v>
      </c>
      <c r="I4131" s="545" t="s">
        <v>2469</v>
      </c>
      <c r="J4131" s="543" t="s">
        <v>2478</v>
      </c>
      <c r="K4131" s="543" t="s">
        <v>2478</v>
      </c>
      <c r="L4131" s="543" t="s">
        <v>2478</v>
      </c>
      <c r="M4131" s="543" t="s">
        <v>2478</v>
      </c>
      <c r="N4131" s="543" t="s">
        <v>2478</v>
      </c>
      <c r="O4131" s="543" t="s">
        <v>2478</v>
      </c>
      <c r="P4131" s="543" t="s">
        <v>2478</v>
      </c>
      <c r="Q4131" s="543" t="s">
        <v>2478</v>
      </c>
      <c r="R4131" s="543" t="s">
        <v>2478</v>
      </c>
      <c r="S4131" s="543" t="s">
        <v>2478</v>
      </c>
    </row>
    <row r="4132" spans="1:19">
      <c r="A4132" s="540" t="s">
        <v>11686</v>
      </c>
      <c r="B4132" s="541"/>
      <c r="C4132" s="541"/>
      <c r="D4132" s="542">
        <v>40088</v>
      </c>
      <c r="E4132" s="542" t="s">
        <v>12041</v>
      </c>
      <c r="F4132" s="542" t="s">
        <v>12042</v>
      </c>
      <c r="G4132" s="540" t="s">
        <v>12043</v>
      </c>
      <c r="H4132" s="542" t="s">
        <v>2546</v>
      </c>
      <c r="I4132" s="542" t="s">
        <v>2469</v>
      </c>
      <c r="J4132" s="540" t="s">
        <v>2478</v>
      </c>
      <c r="K4132" s="540" t="s">
        <v>2478</v>
      </c>
      <c r="L4132" s="540" t="s">
        <v>2478</v>
      </c>
      <c r="M4132" s="540" t="s">
        <v>2478</v>
      </c>
      <c r="N4132" s="540" t="s">
        <v>2478</v>
      </c>
      <c r="O4132" s="540" t="s">
        <v>2478</v>
      </c>
      <c r="P4132" s="540" t="s">
        <v>2478</v>
      </c>
      <c r="Q4132" s="540" t="s">
        <v>2478</v>
      </c>
      <c r="R4132" s="540" t="s">
        <v>2478</v>
      </c>
      <c r="S4132" s="540" t="s">
        <v>2478</v>
      </c>
    </row>
    <row r="4133" spans="1:19">
      <c r="A4133" s="543" t="s">
        <v>11686</v>
      </c>
      <c r="B4133" s="544"/>
      <c r="C4133" s="544"/>
      <c r="D4133" s="545">
        <v>40088</v>
      </c>
      <c r="E4133" s="545" t="s">
        <v>12044</v>
      </c>
      <c r="F4133" s="545" t="s">
        <v>12045</v>
      </c>
      <c r="G4133" s="543" t="s">
        <v>12046</v>
      </c>
      <c r="H4133" s="545" t="s">
        <v>2546</v>
      </c>
      <c r="I4133" s="545" t="s">
        <v>2469</v>
      </c>
      <c r="J4133" s="543" t="s">
        <v>2478</v>
      </c>
      <c r="K4133" s="543" t="s">
        <v>2478</v>
      </c>
      <c r="L4133" s="543" t="s">
        <v>2478</v>
      </c>
      <c r="M4133" s="543" t="s">
        <v>2478</v>
      </c>
      <c r="N4133" s="543" t="s">
        <v>2478</v>
      </c>
      <c r="O4133" s="543" t="s">
        <v>2478</v>
      </c>
      <c r="P4133" s="543" t="s">
        <v>2478</v>
      </c>
      <c r="Q4133" s="543" t="s">
        <v>2478</v>
      </c>
      <c r="R4133" s="543" t="s">
        <v>2478</v>
      </c>
      <c r="S4133" s="543" t="s">
        <v>2478</v>
      </c>
    </row>
    <row r="4134" spans="1:19">
      <c r="A4134" s="540" t="s">
        <v>11686</v>
      </c>
      <c r="B4134" s="541"/>
      <c r="C4134" s="541"/>
      <c r="D4134" s="542">
        <v>40088</v>
      </c>
      <c r="E4134" s="542" t="s">
        <v>12047</v>
      </c>
      <c r="F4134" s="542" t="s">
        <v>12048</v>
      </c>
      <c r="G4134" s="540" t="s">
        <v>12049</v>
      </c>
      <c r="H4134" s="542" t="s">
        <v>2546</v>
      </c>
      <c r="I4134" s="542" t="s">
        <v>2469</v>
      </c>
      <c r="J4134" s="540" t="s">
        <v>2478</v>
      </c>
      <c r="K4134" s="540" t="s">
        <v>2478</v>
      </c>
      <c r="L4134" s="540" t="s">
        <v>2478</v>
      </c>
      <c r="M4134" s="540" t="s">
        <v>2478</v>
      </c>
      <c r="N4134" s="540" t="s">
        <v>2478</v>
      </c>
      <c r="O4134" s="540" t="s">
        <v>2478</v>
      </c>
      <c r="P4134" s="540" t="s">
        <v>2478</v>
      </c>
      <c r="Q4134" s="540" t="s">
        <v>2478</v>
      </c>
      <c r="R4134" s="540" t="s">
        <v>2478</v>
      </c>
      <c r="S4134" s="540" t="s">
        <v>2478</v>
      </c>
    </row>
    <row r="4135" spans="1:19">
      <c r="A4135" s="543" t="s">
        <v>11686</v>
      </c>
      <c r="B4135" s="544"/>
      <c r="C4135" s="544"/>
      <c r="D4135" s="545">
        <v>40088</v>
      </c>
      <c r="E4135" s="545" t="s">
        <v>12050</v>
      </c>
      <c r="F4135" s="545" t="s">
        <v>12051</v>
      </c>
      <c r="G4135" s="543" t="s">
        <v>12052</v>
      </c>
      <c r="H4135" s="545" t="s">
        <v>2546</v>
      </c>
      <c r="I4135" s="545" t="s">
        <v>2469</v>
      </c>
      <c r="J4135" s="543" t="s">
        <v>2478</v>
      </c>
      <c r="K4135" s="543" t="s">
        <v>2478</v>
      </c>
      <c r="L4135" s="543" t="s">
        <v>2478</v>
      </c>
      <c r="M4135" s="543" t="s">
        <v>2478</v>
      </c>
      <c r="N4135" s="543" t="s">
        <v>2478</v>
      </c>
      <c r="O4135" s="543" t="s">
        <v>2478</v>
      </c>
      <c r="P4135" s="543" t="s">
        <v>2478</v>
      </c>
      <c r="Q4135" s="543" t="s">
        <v>2478</v>
      </c>
      <c r="R4135" s="543" t="s">
        <v>2478</v>
      </c>
      <c r="S4135" s="543" t="s">
        <v>2478</v>
      </c>
    </row>
    <row r="4136" spans="1:19">
      <c r="A4136" s="540" t="s">
        <v>11686</v>
      </c>
      <c r="B4136" s="541"/>
      <c r="C4136" s="541"/>
      <c r="D4136" s="542">
        <v>40088</v>
      </c>
      <c r="E4136" s="542" t="s">
        <v>12053</v>
      </c>
      <c r="F4136" s="542" t="s">
        <v>12054</v>
      </c>
      <c r="G4136" s="540" t="s">
        <v>12055</v>
      </c>
      <c r="H4136" s="542" t="s">
        <v>2546</v>
      </c>
      <c r="I4136" s="542" t="s">
        <v>2469</v>
      </c>
      <c r="J4136" s="540" t="s">
        <v>2478</v>
      </c>
      <c r="K4136" s="540" t="s">
        <v>2478</v>
      </c>
      <c r="L4136" s="540" t="s">
        <v>2478</v>
      </c>
      <c r="M4136" s="540" t="s">
        <v>2478</v>
      </c>
      <c r="N4136" s="540" t="s">
        <v>2478</v>
      </c>
      <c r="O4136" s="546">
        <v>45793.333333333336</v>
      </c>
      <c r="P4136" s="546">
        <v>45793.333333333336</v>
      </c>
      <c r="Q4136" s="540" t="s">
        <v>2478</v>
      </c>
      <c r="R4136" s="540" t="s">
        <v>2478</v>
      </c>
      <c r="S4136" s="540" t="s">
        <v>2478</v>
      </c>
    </row>
    <row r="4137" spans="1:19">
      <c r="A4137" s="543" t="s">
        <v>11686</v>
      </c>
      <c r="B4137" s="544"/>
      <c r="C4137" s="544"/>
      <c r="D4137" s="545">
        <v>40088</v>
      </c>
      <c r="E4137" s="545" t="s">
        <v>12056</v>
      </c>
      <c r="F4137" s="545" t="s">
        <v>12057</v>
      </c>
      <c r="G4137" s="543" t="s">
        <v>12058</v>
      </c>
      <c r="H4137" s="545" t="s">
        <v>2546</v>
      </c>
      <c r="I4137" s="545" t="s">
        <v>2469</v>
      </c>
      <c r="J4137" s="543" t="s">
        <v>2478</v>
      </c>
      <c r="K4137" s="543" t="s">
        <v>2478</v>
      </c>
      <c r="L4137" s="543" t="s">
        <v>2478</v>
      </c>
      <c r="M4137" s="543" t="s">
        <v>2478</v>
      </c>
      <c r="N4137" s="543" t="s">
        <v>2478</v>
      </c>
      <c r="O4137" s="543" t="s">
        <v>2478</v>
      </c>
      <c r="P4137" s="543" t="s">
        <v>2478</v>
      </c>
      <c r="Q4137" s="543" t="s">
        <v>2478</v>
      </c>
      <c r="R4137" s="543" t="s">
        <v>2478</v>
      </c>
      <c r="S4137" s="543" t="s">
        <v>2478</v>
      </c>
    </row>
    <row r="4138" spans="1:19">
      <c r="A4138" s="540" t="s">
        <v>11686</v>
      </c>
      <c r="B4138" s="541"/>
      <c r="C4138" s="541"/>
      <c r="D4138" s="542">
        <v>40088</v>
      </c>
      <c r="E4138" s="542" t="s">
        <v>12059</v>
      </c>
      <c r="F4138" s="542" t="s">
        <v>12060</v>
      </c>
      <c r="G4138" s="540" t="s">
        <v>12061</v>
      </c>
      <c r="H4138" s="542" t="s">
        <v>2546</v>
      </c>
      <c r="I4138" s="542" t="s">
        <v>2469</v>
      </c>
      <c r="J4138" s="540" t="s">
        <v>2478</v>
      </c>
      <c r="K4138" s="540" t="s">
        <v>2478</v>
      </c>
      <c r="L4138" s="540" t="s">
        <v>2478</v>
      </c>
      <c r="M4138" s="540" t="s">
        <v>2478</v>
      </c>
      <c r="N4138" s="540" t="s">
        <v>2478</v>
      </c>
      <c r="O4138" s="540" t="s">
        <v>2478</v>
      </c>
      <c r="P4138" s="540" t="s">
        <v>2478</v>
      </c>
      <c r="Q4138" s="540" t="s">
        <v>2478</v>
      </c>
      <c r="R4138" s="540" t="s">
        <v>2478</v>
      </c>
      <c r="S4138" s="540" t="s">
        <v>2478</v>
      </c>
    </row>
    <row r="4139" spans="1:19">
      <c r="A4139" s="543" t="s">
        <v>11686</v>
      </c>
      <c r="B4139" s="544"/>
      <c r="C4139" s="544"/>
      <c r="D4139" s="545">
        <v>40088</v>
      </c>
      <c r="E4139" s="545">
        <v>40088</v>
      </c>
      <c r="F4139" s="545" t="s">
        <v>12062</v>
      </c>
      <c r="G4139" s="543" t="s">
        <v>12063</v>
      </c>
      <c r="H4139" s="545" t="s">
        <v>2546</v>
      </c>
      <c r="I4139" s="545" t="s">
        <v>2469</v>
      </c>
      <c r="J4139" s="543" t="s">
        <v>2478</v>
      </c>
      <c r="K4139" s="543" t="s">
        <v>2478</v>
      </c>
      <c r="L4139" s="543" t="s">
        <v>2478</v>
      </c>
      <c r="M4139" s="543" t="s">
        <v>2478</v>
      </c>
      <c r="N4139" s="543" t="s">
        <v>2478</v>
      </c>
      <c r="O4139" s="543" t="s">
        <v>2478</v>
      </c>
      <c r="P4139" s="543" t="s">
        <v>2478</v>
      </c>
      <c r="Q4139" s="543" t="s">
        <v>2478</v>
      </c>
      <c r="R4139" s="543" t="s">
        <v>2478</v>
      </c>
      <c r="S4139" s="543" t="s">
        <v>2478</v>
      </c>
    </row>
    <row r="4140" spans="1:19">
      <c r="A4140" s="540" t="s">
        <v>11686</v>
      </c>
      <c r="B4140" s="541"/>
      <c r="C4140" s="541"/>
      <c r="D4140" s="542">
        <v>40088</v>
      </c>
      <c r="E4140" s="542">
        <v>40088</v>
      </c>
      <c r="F4140" s="542" t="s">
        <v>12064</v>
      </c>
      <c r="G4140" s="540" t="s">
        <v>12065</v>
      </c>
      <c r="H4140" s="542" t="s">
        <v>2546</v>
      </c>
      <c r="I4140" s="542" t="s">
        <v>2469</v>
      </c>
      <c r="J4140" s="540" t="s">
        <v>2478</v>
      </c>
      <c r="K4140" s="540" t="s">
        <v>2478</v>
      </c>
      <c r="L4140" s="540" t="s">
        <v>2478</v>
      </c>
      <c r="M4140" s="540" t="s">
        <v>2478</v>
      </c>
      <c r="N4140" s="540" t="s">
        <v>2478</v>
      </c>
      <c r="O4140" s="540" t="s">
        <v>2478</v>
      </c>
      <c r="P4140" s="540" t="s">
        <v>2478</v>
      </c>
      <c r="Q4140" s="540" t="s">
        <v>2478</v>
      </c>
      <c r="R4140" s="540" t="s">
        <v>2478</v>
      </c>
      <c r="S4140" s="540" t="s">
        <v>2478</v>
      </c>
    </row>
    <row r="4141" spans="1:19">
      <c r="A4141" s="543" t="s">
        <v>11686</v>
      </c>
      <c r="B4141" s="544"/>
      <c r="C4141" s="544"/>
      <c r="D4141" s="545">
        <v>40088</v>
      </c>
      <c r="E4141" s="545" t="s">
        <v>12066</v>
      </c>
      <c r="F4141" s="545" t="s">
        <v>12067</v>
      </c>
      <c r="G4141" s="543" t="s">
        <v>12068</v>
      </c>
      <c r="H4141" s="545" t="s">
        <v>2546</v>
      </c>
      <c r="I4141" s="545" t="s">
        <v>2469</v>
      </c>
      <c r="J4141" s="543" t="s">
        <v>2478</v>
      </c>
      <c r="K4141" s="543" t="s">
        <v>2478</v>
      </c>
      <c r="L4141" s="543" t="s">
        <v>2478</v>
      </c>
      <c r="M4141" s="543" t="s">
        <v>2478</v>
      </c>
      <c r="N4141" s="543" t="s">
        <v>2478</v>
      </c>
      <c r="O4141" s="543" t="s">
        <v>2478</v>
      </c>
      <c r="P4141" s="543" t="s">
        <v>2478</v>
      </c>
      <c r="Q4141" s="543" t="s">
        <v>2478</v>
      </c>
      <c r="R4141" s="543" t="s">
        <v>2478</v>
      </c>
      <c r="S4141" s="543" t="s">
        <v>2478</v>
      </c>
    </row>
    <row r="4142" spans="1:19">
      <c r="A4142" s="540" t="s">
        <v>11686</v>
      </c>
      <c r="B4142" s="541"/>
      <c r="C4142" s="541"/>
      <c r="D4142" s="542">
        <v>40088</v>
      </c>
      <c r="E4142" s="542" t="s">
        <v>12069</v>
      </c>
      <c r="F4142" s="542" t="s">
        <v>12070</v>
      </c>
      <c r="G4142" s="540" t="s">
        <v>12071</v>
      </c>
      <c r="H4142" s="542" t="s">
        <v>2546</v>
      </c>
      <c r="I4142" s="542" t="s">
        <v>2469</v>
      </c>
      <c r="J4142" s="540" t="s">
        <v>2478</v>
      </c>
      <c r="K4142" s="540" t="s">
        <v>2478</v>
      </c>
      <c r="L4142" s="540" t="s">
        <v>2478</v>
      </c>
      <c r="M4142" s="540" t="s">
        <v>2478</v>
      </c>
      <c r="N4142" s="540" t="s">
        <v>2478</v>
      </c>
      <c r="O4142" s="540" t="s">
        <v>2478</v>
      </c>
      <c r="P4142" s="540" t="s">
        <v>2478</v>
      </c>
      <c r="Q4142" s="540" t="s">
        <v>2478</v>
      </c>
      <c r="R4142" s="540" t="s">
        <v>2478</v>
      </c>
      <c r="S4142" s="540" t="s">
        <v>2478</v>
      </c>
    </row>
    <row r="4143" spans="1:19">
      <c r="A4143" s="543" t="s">
        <v>11686</v>
      </c>
      <c r="B4143" s="544"/>
      <c r="C4143" s="544"/>
      <c r="D4143" s="545">
        <v>40088</v>
      </c>
      <c r="E4143" s="545" t="s">
        <v>12072</v>
      </c>
      <c r="F4143" s="545" t="s">
        <v>12073</v>
      </c>
      <c r="G4143" s="543" t="s">
        <v>12074</v>
      </c>
      <c r="H4143" s="545" t="s">
        <v>2546</v>
      </c>
      <c r="I4143" s="545" t="s">
        <v>2469</v>
      </c>
      <c r="J4143" s="543" t="s">
        <v>2478</v>
      </c>
      <c r="K4143" s="543" t="s">
        <v>2478</v>
      </c>
      <c r="L4143" s="543" t="s">
        <v>2478</v>
      </c>
      <c r="M4143" s="543" t="s">
        <v>2478</v>
      </c>
      <c r="N4143" s="543" t="s">
        <v>2478</v>
      </c>
      <c r="O4143" s="543" t="s">
        <v>2478</v>
      </c>
      <c r="P4143" s="543" t="s">
        <v>2478</v>
      </c>
      <c r="Q4143" s="543" t="s">
        <v>2478</v>
      </c>
      <c r="R4143" s="543" t="s">
        <v>2478</v>
      </c>
      <c r="S4143" s="543" t="s">
        <v>2478</v>
      </c>
    </row>
    <row r="4144" spans="1:19">
      <c r="A4144" s="540" t="s">
        <v>11686</v>
      </c>
      <c r="B4144" s="541"/>
      <c r="C4144" s="541"/>
      <c r="D4144" s="542">
        <v>40092</v>
      </c>
      <c r="E4144" s="542">
        <v>40092</v>
      </c>
      <c r="F4144" s="542" t="s">
        <v>12075</v>
      </c>
      <c r="G4144" s="540" t="s">
        <v>12076</v>
      </c>
      <c r="H4144" s="542" t="s">
        <v>2546</v>
      </c>
      <c r="I4144" s="541" t="s">
        <v>2478</v>
      </c>
      <c r="J4144" s="540" t="s">
        <v>2478</v>
      </c>
      <c r="K4144" s="540" t="s">
        <v>2478</v>
      </c>
      <c r="L4144" s="540" t="s">
        <v>2478</v>
      </c>
      <c r="M4144" s="540" t="s">
        <v>2478</v>
      </c>
      <c r="N4144" s="540" t="s">
        <v>2478</v>
      </c>
      <c r="O4144" s="540" t="s">
        <v>2478</v>
      </c>
      <c r="P4144" s="540" t="s">
        <v>2478</v>
      </c>
      <c r="Q4144" s="540" t="s">
        <v>2478</v>
      </c>
      <c r="R4144" s="540" t="s">
        <v>2478</v>
      </c>
      <c r="S4144" s="540" t="s">
        <v>2478</v>
      </c>
    </row>
    <row r="4145" spans="1:19">
      <c r="A4145" s="543" t="s">
        <v>11686</v>
      </c>
      <c r="B4145" s="544"/>
      <c r="C4145" s="544"/>
      <c r="D4145" s="545">
        <v>40093</v>
      </c>
      <c r="E4145" s="545">
        <v>40093</v>
      </c>
      <c r="F4145" s="545" t="s">
        <v>12077</v>
      </c>
      <c r="G4145" s="543" t="s">
        <v>12078</v>
      </c>
      <c r="H4145" s="545" t="s">
        <v>2546</v>
      </c>
      <c r="I4145" s="545" t="s">
        <v>2546</v>
      </c>
      <c r="J4145" s="543" t="s">
        <v>2478</v>
      </c>
      <c r="K4145" s="543" t="s">
        <v>2478</v>
      </c>
      <c r="L4145" s="543" t="s">
        <v>2478</v>
      </c>
      <c r="M4145" s="543" t="s">
        <v>2478</v>
      </c>
      <c r="N4145" s="543" t="s">
        <v>2478</v>
      </c>
      <c r="O4145" s="543" t="s">
        <v>2478</v>
      </c>
      <c r="P4145" s="543" t="s">
        <v>2478</v>
      </c>
      <c r="Q4145" s="543" t="s">
        <v>2478</v>
      </c>
      <c r="R4145" s="543" t="s">
        <v>2478</v>
      </c>
      <c r="S4145" s="543" t="s">
        <v>2478</v>
      </c>
    </row>
    <row r="4146" spans="1:19">
      <c r="A4146" s="540" t="s">
        <v>11686</v>
      </c>
      <c r="B4146" s="541"/>
      <c r="C4146" s="541"/>
      <c r="D4146" s="542" t="s">
        <v>12079</v>
      </c>
      <c r="E4146" s="542" t="s">
        <v>12079</v>
      </c>
      <c r="F4146" s="542" t="s">
        <v>12080</v>
      </c>
      <c r="G4146" s="540" t="s">
        <v>12081</v>
      </c>
      <c r="H4146" s="542" t="s">
        <v>2469</v>
      </c>
      <c r="I4146" s="542" t="s">
        <v>2469</v>
      </c>
      <c r="J4146" s="540" t="s">
        <v>2478</v>
      </c>
      <c r="K4146" s="540" t="s">
        <v>2478</v>
      </c>
      <c r="L4146" s="540" t="s">
        <v>2478</v>
      </c>
      <c r="M4146" s="540" t="s">
        <v>2478</v>
      </c>
      <c r="N4146" s="540" t="s">
        <v>2478</v>
      </c>
      <c r="O4146" s="540" t="s">
        <v>2478</v>
      </c>
      <c r="P4146" s="540" t="s">
        <v>2478</v>
      </c>
      <c r="Q4146" s="540" t="s">
        <v>2478</v>
      </c>
      <c r="R4146" s="540" t="s">
        <v>2478</v>
      </c>
      <c r="S4146" s="540" t="s">
        <v>2478</v>
      </c>
    </row>
    <row r="4147" spans="1:19">
      <c r="A4147" s="543" t="s">
        <v>11686</v>
      </c>
      <c r="B4147" s="544"/>
      <c r="C4147" s="544"/>
      <c r="D4147" s="545">
        <v>90003</v>
      </c>
      <c r="E4147" s="545">
        <v>90003</v>
      </c>
      <c r="F4147" s="545" t="s">
        <v>12082</v>
      </c>
      <c r="G4147" s="543" t="s">
        <v>12083</v>
      </c>
      <c r="H4147" s="545" t="s">
        <v>2469</v>
      </c>
      <c r="I4147" s="544" t="s">
        <v>2478</v>
      </c>
      <c r="J4147" s="543" t="s">
        <v>2478</v>
      </c>
      <c r="K4147" s="543" t="s">
        <v>2478</v>
      </c>
      <c r="L4147" s="543" t="s">
        <v>2478</v>
      </c>
      <c r="M4147" s="543" t="s">
        <v>2478</v>
      </c>
      <c r="N4147" s="543" t="s">
        <v>2478</v>
      </c>
      <c r="O4147" s="543" t="s">
        <v>2478</v>
      </c>
      <c r="P4147" s="543" t="s">
        <v>2478</v>
      </c>
      <c r="Q4147" s="543" t="s">
        <v>2478</v>
      </c>
      <c r="R4147" s="543" t="s">
        <v>2478</v>
      </c>
      <c r="S4147" s="543" t="s">
        <v>2478</v>
      </c>
    </row>
    <row r="4148" spans="1:19">
      <c r="A4148" s="540" t="s">
        <v>11686</v>
      </c>
      <c r="B4148" s="542">
        <v>11537</v>
      </c>
      <c r="C4148" s="542">
        <v>551925</v>
      </c>
      <c r="D4148" s="542" t="s">
        <v>12084</v>
      </c>
      <c r="E4148" s="542" t="s">
        <v>12084</v>
      </c>
      <c r="F4148" s="542" t="s">
        <v>12085</v>
      </c>
      <c r="G4148" s="540" t="s">
        <v>12086</v>
      </c>
      <c r="H4148" s="542" t="s">
        <v>2546</v>
      </c>
      <c r="I4148" s="542" t="s">
        <v>2469</v>
      </c>
      <c r="J4148" s="540" t="s">
        <v>2478</v>
      </c>
      <c r="K4148" s="540" t="s">
        <v>2478</v>
      </c>
      <c r="L4148" s="540" t="s">
        <v>2546</v>
      </c>
      <c r="M4148" s="540" t="s">
        <v>6209</v>
      </c>
      <c r="N4148" s="540" t="s">
        <v>8312</v>
      </c>
      <c r="O4148" s="546">
        <v>44607.333333333336</v>
      </c>
      <c r="P4148" s="546">
        <v>44607.333333333336</v>
      </c>
      <c r="Q4148" s="553">
        <v>44760.708333333336</v>
      </c>
      <c r="R4148" s="546">
        <v>44757</v>
      </c>
      <c r="S4148" s="546">
        <v>45597.635578703703</v>
      </c>
    </row>
    <row r="4149" spans="1:19">
      <c r="A4149" s="543" t="s">
        <v>11686</v>
      </c>
      <c r="B4149" s="545">
        <v>107735</v>
      </c>
      <c r="C4149" s="545">
        <v>551926</v>
      </c>
      <c r="D4149" s="545" t="s">
        <v>12087</v>
      </c>
      <c r="E4149" s="545" t="s">
        <v>12087</v>
      </c>
      <c r="F4149" s="545" t="s">
        <v>12088</v>
      </c>
      <c r="G4149" s="543" t="s">
        <v>12089</v>
      </c>
      <c r="H4149" s="545" t="s">
        <v>2546</v>
      </c>
      <c r="I4149" s="545" t="s">
        <v>2546</v>
      </c>
      <c r="J4149" s="543" t="s">
        <v>2478</v>
      </c>
      <c r="K4149" s="543" t="s">
        <v>2478</v>
      </c>
      <c r="L4149" s="543" t="s">
        <v>2546</v>
      </c>
      <c r="M4149" s="543" t="s">
        <v>6209</v>
      </c>
      <c r="N4149" s="543" t="s">
        <v>2210</v>
      </c>
      <c r="O4149" s="547">
        <v>45226.333333333336</v>
      </c>
      <c r="P4149" s="547">
        <v>45226.333333333336</v>
      </c>
      <c r="Q4149" s="547">
        <v>44760.708333333336</v>
      </c>
      <c r="R4149" s="547">
        <v>45198</v>
      </c>
      <c r="S4149" s="547">
        <v>46082.760775462964</v>
      </c>
    </row>
    <row r="4150" spans="1:19">
      <c r="A4150" s="540" t="s">
        <v>11686</v>
      </c>
      <c r="B4150" s="542">
        <v>10858</v>
      </c>
      <c r="C4150" s="542">
        <v>546370</v>
      </c>
      <c r="D4150" s="542">
        <v>43001</v>
      </c>
      <c r="E4150" s="540" t="s">
        <v>12090</v>
      </c>
      <c r="F4150" s="542" t="s">
        <v>12091</v>
      </c>
      <c r="G4150" s="540" t="s">
        <v>12092</v>
      </c>
      <c r="H4150" s="542" t="s">
        <v>2546</v>
      </c>
      <c r="I4150" s="542" t="s">
        <v>2546</v>
      </c>
      <c r="J4150" s="540" t="s">
        <v>2478</v>
      </c>
      <c r="K4150" s="540" t="s">
        <v>2478</v>
      </c>
      <c r="L4150" s="540" t="s">
        <v>2546</v>
      </c>
      <c r="M4150" s="540" t="s">
        <v>6209</v>
      </c>
      <c r="N4150" s="540" t="s">
        <v>2210</v>
      </c>
      <c r="O4150" s="540" t="s">
        <v>2478</v>
      </c>
      <c r="P4150" s="540" t="s">
        <v>2478</v>
      </c>
      <c r="Q4150" s="540" t="s">
        <v>2478</v>
      </c>
      <c r="R4150" s="546">
        <v>44712</v>
      </c>
      <c r="S4150" s="546">
        <v>45335.524837962963</v>
      </c>
    </row>
    <row r="4151" spans="1:19">
      <c r="A4151" s="543" t="s">
        <v>11686</v>
      </c>
      <c r="B4151" s="545">
        <v>10858</v>
      </c>
      <c r="C4151" s="545">
        <v>546370</v>
      </c>
      <c r="D4151" s="545">
        <v>43001</v>
      </c>
      <c r="E4151" s="543" t="s">
        <v>12090</v>
      </c>
      <c r="F4151" s="545" t="s">
        <v>12093</v>
      </c>
      <c r="G4151" s="543" t="s">
        <v>12094</v>
      </c>
      <c r="H4151" s="545" t="s">
        <v>2546</v>
      </c>
      <c r="I4151" s="545" t="s">
        <v>2546</v>
      </c>
      <c r="J4151" s="543" t="s">
        <v>2478</v>
      </c>
      <c r="K4151" s="543" t="s">
        <v>2478</v>
      </c>
      <c r="L4151" s="543" t="s">
        <v>2546</v>
      </c>
      <c r="M4151" s="543" t="s">
        <v>6209</v>
      </c>
      <c r="N4151" s="543" t="s">
        <v>2210</v>
      </c>
      <c r="O4151" s="543" t="s">
        <v>2478</v>
      </c>
      <c r="P4151" s="543" t="s">
        <v>2478</v>
      </c>
      <c r="Q4151" s="543" t="s">
        <v>2478</v>
      </c>
      <c r="R4151" s="547">
        <v>44712</v>
      </c>
      <c r="S4151" s="547">
        <v>45335.524837962963</v>
      </c>
    </row>
    <row r="4152" spans="1:19">
      <c r="A4152" s="540" t="s">
        <v>11686</v>
      </c>
      <c r="B4152" s="542">
        <v>10858</v>
      </c>
      <c r="C4152" s="542">
        <v>546370</v>
      </c>
      <c r="D4152" s="542">
        <v>43001</v>
      </c>
      <c r="E4152" s="540" t="s">
        <v>12090</v>
      </c>
      <c r="F4152" s="542" t="s">
        <v>12095</v>
      </c>
      <c r="G4152" s="540" t="s">
        <v>12096</v>
      </c>
      <c r="H4152" s="542" t="s">
        <v>2546</v>
      </c>
      <c r="I4152" s="542" t="s">
        <v>2546</v>
      </c>
      <c r="J4152" s="540" t="s">
        <v>2478</v>
      </c>
      <c r="K4152" s="540" t="s">
        <v>2478</v>
      </c>
      <c r="L4152" s="540" t="s">
        <v>2546</v>
      </c>
      <c r="M4152" s="540" t="s">
        <v>6209</v>
      </c>
      <c r="N4152" s="540" t="s">
        <v>2210</v>
      </c>
      <c r="O4152" s="540" t="s">
        <v>2478</v>
      </c>
      <c r="P4152" s="540" t="s">
        <v>2478</v>
      </c>
      <c r="Q4152" s="540" t="s">
        <v>2478</v>
      </c>
      <c r="R4152" s="546">
        <v>44712</v>
      </c>
      <c r="S4152" s="546">
        <v>45335.524837962963</v>
      </c>
    </row>
    <row r="4153" spans="1:19">
      <c r="A4153" s="543" t="s">
        <v>11686</v>
      </c>
      <c r="B4153" s="545">
        <v>10858</v>
      </c>
      <c r="C4153" s="545">
        <v>546370</v>
      </c>
      <c r="D4153" s="545">
        <v>43001</v>
      </c>
      <c r="E4153" s="543" t="s">
        <v>12090</v>
      </c>
      <c r="F4153" s="545" t="s">
        <v>12097</v>
      </c>
      <c r="G4153" s="543" t="s">
        <v>12098</v>
      </c>
      <c r="H4153" s="545" t="s">
        <v>2546</v>
      </c>
      <c r="I4153" s="545" t="s">
        <v>2546</v>
      </c>
      <c r="J4153" s="543" t="s">
        <v>2478</v>
      </c>
      <c r="K4153" s="543" t="s">
        <v>2478</v>
      </c>
      <c r="L4153" s="543" t="s">
        <v>2546</v>
      </c>
      <c r="M4153" s="543" t="s">
        <v>6209</v>
      </c>
      <c r="N4153" s="543" t="s">
        <v>2210</v>
      </c>
      <c r="O4153" s="543" t="s">
        <v>2478</v>
      </c>
      <c r="P4153" s="543" t="s">
        <v>2478</v>
      </c>
      <c r="Q4153" s="543" t="s">
        <v>2478</v>
      </c>
      <c r="R4153" s="547">
        <v>44712</v>
      </c>
      <c r="S4153" s="547">
        <v>45335.524837962963</v>
      </c>
    </row>
    <row r="4154" spans="1:19">
      <c r="A4154" s="540" t="s">
        <v>11686</v>
      </c>
      <c r="B4154" s="542">
        <v>10858</v>
      </c>
      <c r="C4154" s="542">
        <v>546370</v>
      </c>
      <c r="D4154" s="542">
        <v>43001</v>
      </c>
      <c r="E4154" s="540" t="s">
        <v>12090</v>
      </c>
      <c r="F4154" s="542" t="s">
        <v>12099</v>
      </c>
      <c r="G4154" s="540" t="s">
        <v>12100</v>
      </c>
      <c r="H4154" s="542" t="s">
        <v>2546</v>
      </c>
      <c r="I4154" s="542" t="s">
        <v>2546</v>
      </c>
      <c r="J4154" s="540" t="s">
        <v>2478</v>
      </c>
      <c r="K4154" s="540" t="s">
        <v>2478</v>
      </c>
      <c r="L4154" s="540" t="s">
        <v>2546</v>
      </c>
      <c r="M4154" s="540" t="s">
        <v>6209</v>
      </c>
      <c r="N4154" s="540" t="s">
        <v>2210</v>
      </c>
      <c r="O4154" s="540" t="s">
        <v>2478</v>
      </c>
      <c r="P4154" s="540" t="s">
        <v>2478</v>
      </c>
      <c r="Q4154" s="540" t="s">
        <v>2478</v>
      </c>
      <c r="R4154" s="546">
        <v>44712</v>
      </c>
      <c r="S4154" s="546">
        <v>45335.524837962963</v>
      </c>
    </row>
    <row r="4155" spans="1:19">
      <c r="A4155" s="543" t="s">
        <v>11686</v>
      </c>
      <c r="B4155" s="545">
        <v>11707</v>
      </c>
      <c r="C4155" s="545">
        <v>549725</v>
      </c>
      <c r="D4155" s="545">
        <v>43001</v>
      </c>
      <c r="E4155" s="543" t="s">
        <v>12101</v>
      </c>
      <c r="F4155" s="545" t="s">
        <v>12102</v>
      </c>
      <c r="G4155" s="543" t="s">
        <v>12103</v>
      </c>
      <c r="H4155" s="545" t="s">
        <v>2546</v>
      </c>
      <c r="I4155" s="545" t="s">
        <v>2546</v>
      </c>
      <c r="J4155" s="543" t="s">
        <v>2478</v>
      </c>
      <c r="K4155" s="543" t="s">
        <v>2478</v>
      </c>
      <c r="L4155" s="543" t="s">
        <v>2546</v>
      </c>
      <c r="M4155" s="543" t="s">
        <v>6209</v>
      </c>
      <c r="N4155" s="543" t="s">
        <v>2210</v>
      </c>
      <c r="O4155" s="543" t="s">
        <v>2478</v>
      </c>
      <c r="P4155" s="543" t="s">
        <v>2478</v>
      </c>
      <c r="Q4155" s="547">
        <v>45107.708333333336</v>
      </c>
      <c r="R4155" s="547">
        <v>45107</v>
      </c>
      <c r="S4155" s="547">
        <v>45422.428449074076</v>
      </c>
    </row>
    <row r="4156" spans="1:19">
      <c r="A4156" s="540" t="s">
        <v>11686</v>
      </c>
      <c r="B4156" s="542">
        <v>11707</v>
      </c>
      <c r="C4156" s="542">
        <v>549725</v>
      </c>
      <c r="D4156" s="542">
        <v>43001</v>
      </c>
      <c r="E4156" s="540" t="s">
        <v>12101</v>
      </c>
      <c r="F4156" s="542" t="s">
        <v>12104</v>
      </c>
      <c r="G4156" s="540" t="s">
        <v>12105</v>
      </c>
      <c r="H4156" s="542" t="s">
        <v>2546</v>
      </c>
      <c r="I4156" s="542" t="s">
        <v>2546</v>
      </c>
      <c r="J4156" s="540" t="s">
        <v>2478</v>
      </c>
      <c r="K4156" s="540" t="s">
        <v>2478</v>
      </c>
      <c r="L4156" s="540" t="s">
        <v>2546</v>
      </c>
      <c r="M4156" s="540" t="s">
        <v>6209</v>
      </c>
      <c r="N4156" s="540" t="s">
        <v>2210</v>
      </c>
      <c r="O4156" s="540" t="s">
        <v>2478</v>
      </c>
      <c r="P4156" s="540" t="s">
        <v>2478</v>
      </c>
      <c r="Q4156" s="546">
        <v>45107.708333333336</v>
      </c>
      <c r="R4156" s="546">
        <v>45107</v>
      </c>
      <c r="S4156" s="546">
        <v>45422.428449074076</v>
      </c>
    </row>
    <row r="4157" spans="1:19">
      <c r="A4157" s="543" t="s">
        <v>11686</v>
      </c>
      <c r="B4157" s="545">
        <v>11707</v>
      </c>
      <c r="C4157" s="545">
        <v>549725</v>
      </c>
      <c r="D4157" s="545">
        <v>43001</v>
      </c>
      <c r="E4157" s="543" t="s">
        <v>12101</v>
      </c>
      <c r="F4157" s="545" t="s">
        <v>12106</v>
      </c>
      <c r="G4157" s="543" t="s">
        <v>12107</v>
      </c>
      <c r="H4157" s="545" t="s">
        <v>2546</v>
      </c>
      <c r="I4157" s="545" t="s">
        <v>2546</v>
      </c>
      <c r="J4157" s="543" t="s">
        <v>2478</v>
      </c>
      <c r="K4157" s="543" t="s">
        <v>2478</v>
      </c>
      <c r="L4157" s="543" t="s">
        <v>2546</v>
      </c>
      <c r="M4157" s="543" t="s">
        <v>6209</v>
      </c>
      <c r="N4157" s="543" t="s">
        <v>2210</v>
      </c>
      <c r="O4157" s="543" t="s">
        <v>2478</v>
      </c>
      <c r="P4157" s="543" t="s">
        <v>2478</v>
      </c>
      <c r="Q4157" s="547">
        <v>45107.708333333336</v>
      </c>
      <c r="R4157" s="547">
        <v>45107</v>
      </c>
      <c r="S4157" s="547">
        <v>45422.428449074076</v>
      </c>
    </row>
    <row r="4158" spans="1:19">
      <c r="A4158" s="540" t="s">
        <v>11686</v>
      </c>
      <c r="B4158" s="542">
        <v>11385</v>
      </c>
      <c r="C4158" s="542">
        <v>542758</v>
      </c>
      <c r="D4158" s="542">
        <v>43001</v>
      </c>
      <c r="E4158" s="540" t="s">
        <v>12108</v>
      </c>
      <c r="F4158" s="542" t="s">
        <v>12109</v>
      </c>
      <c r="G4158" s="540" t="s">
        <v>12110</v>
      </c>
      <c r="H4158" s="542" t="s">
        <v>2546</v>
      </c>
      <c r="I4158" s="542" t="s">
        <v>2546</v>
      </c>
      <c r="J4158" s="540" t="s">
        <v>2478</v>
      </c>
      <c r="K4158" s="540" t="s">
        <v>2478</v>
      </c>
      <c r="L4158" s="540" t="s">
        <v>2546</v>
      </c>
      <c r="M4158" s="540" t="s">
        <v>6209</v>
      </c>
      <c r="N4158" s="540" t="s">
        <v>2210</v>
      </c>
      <c r="O4158" s="540" t="s">
        <v>2478</v>
      </c>
      <c r="P4158" s="540" t="s">
        <v>2478</v>
      </c>
      <c r="Q4158" s="546">
        <v>44924.708333333336</v>
      </c>
      <c r="R4158" s="546">
        <v>44753</v>
      </c>
      <c r="S4158" s="546">
        <v>45114.482592592591</v>
      </c>
    </row>
    <row r="4159" spans="1:19">
      <c r="A4159" s="543" t="s">
        <v>11686</v>
      </c>
      <c r="B4159" s="545">
        <v>11385</v>
      </c>
      <c r="C4159" s="545">
        <v>542758</v>
      </c>
      <c r="D4159" s="545">
        <v>43001</v>
      </c>
      <c r="E4159" s="543" t="s">
        <v>12108</v>
      </c>
      <c r="F4159" s="545" t="s">
        <v>12111</v>
      </c>
      <c r="G4159" s="543" t="s">
        <v>12112</v>
      </c>
      <c r="H4159" s="545" t="s">
        <v>2546</v>
      </c>
      <c r="I4159" s="545" t="s">
        <v>2546</v>
      </c>
      <c r="J4159" s="543" t="s">
        <v>2478</v>
      </c>
      <c r="K4159" s="543" t="s">
        <v>2478</v>
      </c>
      <c r="L4159" s="543" t="s">
        <v>2546</v>
      </c>
      <c r="M4159" s="543" t="s">
        <v>6209</v>
      </c>
      <c r="N4159" s="543" t="s">
        <v>2210</v>
      </c>
      <c r="O4159" s="543" t="s">
        <v>2478</v>
      </c>
      <c r="P4159" s="543" t="s">
        <v>2478</v>
      </c>
      <c r="Q4159" s="547">
        <v>44924.708333333336</v>
      </c>
      <c r="R4159" s="547">
        <v>44753</v>
      </c>
      <c r="S4159" s="547">
        <v>45114.482592592591</v>
      </c>
    </row>
    <row r="4160" spans="1:19">
      <c r="A4160" s="540" t="s">
        <v>11686</v>
      </c>
      <c r="B4160" s="542">
        <v>11682</v>
      </c>
      <c r="C4160" s="542">
        <v>549715</v>
      </c>
      <c r="D4160" s="542">
        <v>43001</v>
      </c>
      <c r="E4160" s="540" t="s">
        <v>12113</v>
      </c>
      <c r="F4160" s="542" t="s">
        <v>12114</v>
      </c>
      <c r="G4160" s="540" t="s">
        <v>12115</v>
      </c>
      <c r="H4160" s="542" t="s">
        <v>2546</v>
      </c>
      <c r="I4160" s="542" t="s">
        <v>2546</v>
      </c>
      <c r="J4160" s="540" t="s">
        <v>2478</v>
      </c>
      <c r="K4160" s="540" t="s">
        <v>2478</v>
      </c>
      <c r="L4160" s="540" t="s">
        <v>2546</v>
      </c>
      <c r="M4160" s="540" t="s">
        <v>6209</v>
      </c>
      <c r="N4160" s="540" t="s">
        <v>2210</v>
      </c>
      <c r="O4160" s="540" t="s">
        <v>2478</v>
      </c>
      <c r="P4160" s="540" t="s">
        <v>2478</v>
      </c>
      <c r="Q4160" s="546">
        <v>45107.708333333336</v>
      </c>
      <c r="R4160" s="546">
        <v>45107</v>
      </c>
      <c r="S4160" s="546">
        <v>45394.471342592595</v>
      </c>
    </row>
    <row r="4161" spans="1:19">
      <c r="A4161" s="543" t="s">
        <v>11686</v>
      </c>
      <c r="B4161" s="545">
        <v>11682</v>
      </c>
      <c r="C4161" s="545">
        <v>549715</v>
      </c>
      <c r="D4161" s="545">
        <v>43001</v>
      </c>
      <c r="E4161" s="543" t="s">
        <v>12113</v>
      </c>
      <c r="F4161" s="545" t="s">
        <v>12116</v>
      </c>
      <c r="G4161" s="543" t="s">
        <v>12117</v>
      </c>
      <c r="H4161" s="545" t="s">
        <v>2546</v>
      </c>
      <c r="I4161" s="545" t="s">
        <v>2546</v>
      </c>
      <c r="J4161" s="543" t="s">
        <v>2478</v>
      </c>
      <c r="K4161" s="543" t="s">
        <v>2478</v>
      </c>
      <c r="L4161" s="543" t="s">
        <v>2546</v>
      </c>
      <c r="M4161" s="543" t="s">
        <v>6209</v>
      </c>
      <c r="N4161" s="543" t="s">
        <v>2210</v>
      </c>
      <c r="O4161" s="543" t="s">
        <v>2478</v>
      </c>
      <c r="P4161" s="543" t="s">
        <v>2478</v>
      </c>
      <c r="Q4161" s="547">
        <v>45107.708333333336</v>
      </c>
      <c r="R4161" s="547">
        <v>45107</v>
      </c>
      <c r="S4161" s="547">
        <v>45394.471342592595</v>
      </c>
    </row>
    <row r="4162" spans="1:19">
      <c r="A4162" s="540" t="s">
        <v>11686</v>
      </c>
      <c r="B4162" s="542">
        <v>11682</v>
      </c>
      <c r="C4162" s="542">
        <v>549715</v>
      </c>
      <c r="D4162" s="542">
        <v>43001</v>
      </c>
      <c r="E4162" s="540" t="s">
        <v>12113</v>
      </c>
      <c r="F4162" s="542" t="s">
        <v>12118</v>
      </c>
      <c r="G4162" s="540" t="s">
        <v>12119</v>
      </c>
      <c r="H4162" s="542" t="s">
        <v>2546</v>
      </c>
      <c r="I4162" s="542" t="s">
        <v>2546</v>
      </c>
      <c r="J4162" s="540" t="s">
        <v>2478</v>
      </c>
      <c r="K4162" s="540" t="s">
        <v>2478</v>
      </c>
      <c r="L4162" s="540" t="s">
        <v>2546</v>
      </c>
      <c r="M4162" s="540" t="s">
        <v>6209</v>
      </c>
      <c r="N4162" s="540" t="s">
        <v>2210</v>
      </c>
      <c r="O4162" s="540" t="s">
        <v>2478</v>
      </c>
      <c r="P4162" s="540" t="s">
        <v>2478</v>
      </c>
      <c r="Q4162" s="546">
        <v>45107.708333333336</v>
      </c>
      <c r="R4162" s="546">
        <v>45107</v>
      </c>
      <c r="S4162" s="546">
        <v>45394.471342592595</v>
      </c>
    </row>
    <row r="4163" spans="1:19">
      <c r="A4163" s="543" t="s">
        <v>11686</v>
      </c>
      <c r="B4163" s="545">
        <v>11478</v>
      </c>
      <c r="C4163" s="545">
        <v>546371</v>
      </c>
      <c r="D4163" s="545">
        <v>43001</v>
      </c>
      <c r="E4163" s="543" t="s">
        <v>12120</v>
      </c>
      <c r="F4163" s="545" t="s">
        <v>12121</v>
      </c>
      <c r="G4163" s="543" t="s">
        <v>12122</v>
      </c>
      <c r="H4163" s="545" t="s">
        <v>2546</v>
      </c>
      <c r="I4163" s="545" t="s">
        <v>2546</v>
      </c>
      <c r="J4163" s="543" t="s">
        <v>2478</v>
      </c>
      <c r="K4163" s="543" t="s">
        <v>2478</v>
      </c>
      <c r="L4163" s="543" t="s">
        <v>2546</v>
      </c>
      <c r="M4163" s="543" t="s">
        <v>6209</v>
      </c>
      <c r="N4163" s="543" t="s">
        <v>2210</v>
      </c>
      <c r="O4163" s="543" t="s">
        <v>2478</v>
      </c>
      <c r="P4163" s="543" t="s">
        <v>2478</v>
      </c>
      <c r="Q4163" s="547">
        <v>44725.708333333336</v>
      </c>
      <c r="R4163" s="547">
        <v>44729</v>
      </c>
      <c r="S4163" s="547">
        <v>45160.473182870373</v>
      </c>
    </row>
    <row r="4164" spans="1:19">
      <c r="A4164" s="540" t="s">
        <v>11686</v>
      </c>
      <c r="B4164" s="542">
        <v>11478</v>
      </c>
      <c r="C4164" s="542">
        <v>546371</v>
      </c>
      <c r="D4164" s="542">
        <v>43001</v>
      </c>
      <c r="E4164" s="540" t="s">
        <v>12120</v>
      </c>
      <c r="F4164" s="542" t="s">
        <v>12123</v>
      </c>
      <c r="G4164" s="540" t="s">
        <v>12124</v>
      </c>
      <c r="H4164" s="542" t="s">
        <v>2546</v>
      </c>
      <c r="I4164" s="542" t="s">
        <v>2546</v>
      </c>
      <c r="J4164" s="540" t="s">
        <v>2478</v>
      </c>
      <c r="K4164" s="540" t="s">
        <v>2478</v>
      </c>
      <c r="L4164" s="540" t="s">
        <v>2546</v>
      </c>
      <c r="M4164" s="540" t="s">
        <v>6209</v>
      </c>
      <c r="N4164" s="540" t="s">
        <v>2210</v>
      </c>
      <c r="O4164" s="540" t="s">
        <v>2478</v>
      </c>
      <c r="P4164" s="540" t="s">
        <v>2478</v>
      </c>
      <c r="Q4164" s="546">
        <v>44725.708333333336</v>
      </c>
      <c r="R4164" s="546">
        <v>44729</v>
      </c>
      <c r="S4164" s="546">
        <v>45160.473182870373</v>
      </c>
    </row>
    <row r="4165" spans="1:19">
      <c r="A4165" s="543" t="s">
        <v>11686</v>
      </c>
      <c r="B4165" s="545">
        <v>11478</v>
      </c>
      <c r="C4165" s="545">
        <v>546371</v>
      </c>
      <c r="D4165" s="545">
        <v>43001</v>
      </c>
      <c r="E4165" s="543" t="s">
        <v>12120</v>
      </c>
      <c r="F4165" s="545" t="s">
        <v>12125</v>
      </c>
      <c r="G4165" s="543" t="s">
        <v>12126</v>
      </c>
      <c r="H4165" s="545" t="s">
        <v>2546</v>
      </c>
      <c r="I4165" s="545" t="s">
        <v>2546</v>
      </c>
      <c r="J4165" s="543" t="s">
        <v>2478</v>
      </c>
      <c r="K4165" s="543" t="s">
        <v>2478</v>
      </c>
      <c r="L4165" s="543" t="s">
        <v>2546</v>
      </c>
      <c r="M4165" s="543" t="s">
        <v>6209</v>
      </c>
      <c r="N4165" s="543" t="s">
        <v>2210</v>
      </c>
      <c r="O4165" s="543" t="s">
        <v>2478</v>
      </c>
      <c r="P4165" s="543" t="s">
        <v>2478</v>
      </c>
      <c r="Q4165" s="547">
        <v>44725.708333333336</v>
      </c>
      <c r="R4165" s="547">
        <v>44729</v>
      </c>
      <c r="S4165" s="547">
        <v>45160.473182870373</v>
      </c>
    </row>
    <row r="4166" spans="1:19">
      <c r="A4166" s="540" t="s">
        <v>11686</v>
      </c>
      <c r="B4166" s="542">
        <v>11478</v>
      </c>
      <c r="C4166" s="542">
        <v>546371</v>
      </c>
      <c r="D4166" s="542">
        <v>43001</v>
      </c>
      <c r="E4166" s="540" t="s">
        <v>12120</v>
      </c>
      <c r="F4166" s="542" t="s">
        <v>12127</v>
      </c>
      <c r="G4166" s="540" t="s">
        <v>12128</v>
      </c>
      <c r="H4166" s="542" t="s">
        <v>2546</v>
      </c>
      <c r="I4166" s="542" t="s">
        <v>2546</v>
      </c>
      <c r="J4166" s="540" t="s">
        <v>2478</v>
      </c>
      <c r="K4166" s="540" t="s">
        <v>2478</v>
      </c>
      <c r="L4166" s="540" t="s">
        <v>2546</v>
      </c>
      <c r="M4166" s="540" t="s">
        <v>6209</v>
      </c>
      <c r="N4166" s="540" t="s">
        <v>2210</v>
      </c>
      <c r="O4166" s="540" t="s">
        <v>2478</v>
      </c>
      <c r="P4166" s="540" t="s">
        <v>2478</v>
      </c>
      <c r="Q4166" s="546">
        <v>44725.708333333336</v>
      </c>
      <c r="R4166" s="546">
        <v>44729</v>
      </c>
      <c r="S4166" s="546">
        <v>45160.473182870373</v>
      </c>
    </row>
    <row r="4167" spans="1:19">
      <c r="A4167" s="543" t="s">
        <v>11686</v>
      </c>
      <c r="B4167" s="544"/>
      <c r="C4167" s="544"/>
      <c r="D4167" s="545">
        <v>10110</v>
      </c>
      <c r="E4167" s="545">
        <v>10110</v>
      </c>
      <c r="F4167" s="545" t="s">
        <v>12129</v>
      </c>
      <c r="G4167" s="543" t="s">
        <v>12130</v>
      </c>
      <c r="H4167" s="545" t="s">
        <v>2469</v>
      </c>
      <c r="I4167" s="545" t="s">
        <v>2469</v>
      </c>
      <c r="J4167" s="543" t="s">
        <v>2478</v>
      </c>
      <c r="K4167" s="543" t="s">
        <v>2478</v>
      </c>
      <c r="L4167" s="543" t="s">
        <v>2478</v>
      </c>
      <c r="M4167" s="543" t="s">
        <v>2478</v>
      </c>
      <c r="N4167" s="543" t="s">
        <v>2478</v>
      </c>
      <c r="O4167" s="543" t="s">
        <v>2478</v>
      </c>
      <c r="P4167" s="543" t="s">
        <v>2478</v>
      </c>
      <c r="Q4167" s="543" t="s">
        <v>2478</v>
      </c>
      <c r="R4167" s="543" t="s">
        <v>2478</v>
      </c>
      <c r="S4167" s="543" t="s">
        <v>2478</v>
      </c>
    </row>
    <row r="4168" spans="1:19">
      <c r="A4168" s="540" t="s">
        <v>11686</v>
      </c>
      <c r="B4168" s="542">
        <v>107736</v>
      </c>
      <c r="C4168" s="542">
        <v>551927</v>
      </c>
      <c r="D4168" s="542" t="s">
        <v>12131</v>
      </c>
      <c r="E4168" s="542" t="s">
        <v>12131</v>
      </c>
      <c r="F4168" s="542" t="s">
        <v>12132</v>
      </c>
      <c r="G4168" s="540" t="s">
        <v>12133</v>
      </c>
      <c r="H4168" s="542" t="s">
        <v>2469</v>
      </c>
      <c r="I4168" s="542" t="s">
        <v>2469</v>
      </c>
      <c r="J4168" s="540" t="s">
        <v>2478</v>
      </c>
      <c r="K4168" s="540" t="s">
        <v>2478</v>
      </c>
      <c r="L4168" s="540" t="s">
        <v>7154</v>
      </c>
      <c r="M4168" s="540" t="s">
        <v>7155</v>
      </c>
      <c r="N4168" s="540" t="s">
        <v>7156</v>
      </c>
      <c r="O4168" s="540" t="s">
        <v>2478</v>
      </c>
      <c r="P4168" s="540" t="s">
        <v>2478</v>
      </c>
      <c r="Q4168" s="546">
        <v>45407.708333333336</v>
      </c>
      <c r="R4168" s="546">
        <v>45412</v>
      </c>
      <c r="S4168" s="540" t="s">
        <v>2478</v>
      </c>
    </row>
    <row r="4169" spans="1:19">
      <c r="A4169" s="543" t="s">
        <v>11686</v>
      </c>
      <c r="B4169" s="545">
        <v>11573</v>
      </c>
      <c r="C4169" s="545">
        <v>684920</v>
      </c>
      <c r="D4169" s="545" t="s">
        <v>12134</v>
      </c>
      <c r="E4169" s="545" t="s">
        <v>12134</v>
      </c>
      <c r="F4169" s="545" t="s">
        <v>12135</v>
      </c>
      <c r="G4169" s="543" t="s">
        <v>12136</v>
      </c>
      <c r="H4169" s="545" t="s">
        <v>2469</v>
      </c>
      <c r="I4169" s="545" t="s">
        <v>2546</v>
      </c>
      <c r="J4169" s="543" t="s">
        <v>2478</v>
      </c>
      <c r="K4169" s="543" t="s">
        <v>2478</v>
      </c>
      <c r="L4169" s="543" t="s">
        <v>2546</v>
      </c>
      <c r="M4169" s="543" t="s">
        <v>6209</v>
      </c>
      <c r="N4169" s="543" t="s">
        <v>2210</v>
      </c>
      <c r="O4169" s="543" t="s">
        <v>2478</v>
      </c>
      <c r="P4169" s="543" t="s">
        <v>2478</v>
      </c>
      <c r="Q4169" s="547">
        <v>45139.708333333336</v>
      </c>
      <c r="R4169" s="547">
        <v>45107</v>
      </c>
      <c r="S4169" s="547">
        <v>45289.521585648145</v>
      </c>
    </row>
    <row r="4170" spans="1:19">
      <c r="A4170" s="540" t="s">
        <v>11686</v>
      </c>
      <c r="B4170" s="541"/>
      <c r="C4170" s="541"/>
      <c r="D4170" s="542">
        <v>43001</v>
      </c>
      <c r="E4170" s="541"/>
      <c r="F4170" s="542" t="s">
        <v>12137</v>
      </c>
      <c r="G4170" s="540" t="s">
        <v>12138</v>
      </c>
      <c r="H4170" s="542" t="s">
        <v>2546</v>
      </c>
      <c r="I4170" s="542" t="s">
        <v>2546</v>
      </c>
      <c r="J4170" s="540" t="s">
        <v>2478</v>
      </c>
      <c r="K4170" s="540" t="s">
        <v>2478</v>
      </c>
      <c r="L4170" s="540" t="s">
        <v>2478</v>
      </c>
      <c r="M4170" s="540" t="s">
        <v>2478</v>
      </c>
      <c r="N4170" s="540" t="s">
        <v>2478</v>
      </c>
      <c r="O4170" s="540" t="s">
        <v>2478</v>
      </c>
      <c r="P4170" s="540" t="s">
        <v>2478</v>
      </c>
      <c r="Q4170" s="540" t="s">
        <v>2478</v>
      </c>
      <c r="R4170" s="540" t="s">
        <v>2478</v>
      </c>
      <c r="S4170" s="540" t="s">
        <v>2478</v>
      </c>
    </row>
    <row r="4171" spans="1:19">
      <c r="A4171" s="543" t="s">
        <v>11686</v>
      </c>
      <c r="B4171" s="544"/>
      <c r="C4171" s="544"/>
      <c r="D4171" s="545">
        <v>43001</v>
      </c>
      <c r="E4171" s="544"/>
      <c r="F4171" s="545" t="s">
        <v>12139</v>
      </c>
      <c r="G4171" s="543" t="s">
        <v>12140</v>
      </c>
      <c r="H4171" s="545" t="s">
        <v>2546</v>
      </c>
      <c r="I4171" s="545" t="s">
        <v>2546</v>
      </c>
      <c r="J4171" s="543" t="s">
        <v>2478</v>
      </c>
      <c r="K4171" s="543" t="s">
        <v>2478</v>
      </c>
      <c r="L4171" s="543" t="s">
        <v>2478</v>
      </c>
      <c r="M4171" s="543" t="s">
        <v>2478</v>
      </c>
      <c r="N4171" s="543" t="s">
        <v>2478</v>
      </c>
      <c r="O4171" s="543" t="s">
        <v>2478</v>
      </c>
      <c r="P4171" s="543" t="s">
        <v>2478</v>
      </c>
      <c r="Q4171" s="543" t="s">
        <v>2478</v>
      </c>
      <c r="R4171" s="543" t="s">
        <v>2478</v>
      </c>
      <c r="S4171" s="543" t="s">
        <v>2478</v>
      </c>
    </row>
    <row r="4172" spans="1:19">
      <c r="A4172" s="540" t="s">
        <v>11686</v>
      </c>
      <c r="B4172" s="541"/>
      <c r="C4172" s="541"/>
      <c r="D4172" s="542">
        <v>43001</v>
      </c>
      <c r="E4172" s="541"/>
      <c r="F4172" s="542" t="s">
        <v>12141</v>
      </c>
      <c r="G4172" s="540" t="s">
        <v>12142</v>
      </c>
      <c r="H4172" s="542" t="s">
        <v>2546</v>
      </c>
      <c r="I4172" s="542" t="s">
        <v>2546</v>
      </c>
      <c r="J4172" s="540" t="s">
        <v>2478</v>
      </c>
      <c r="K4172" s="540" t="s">
        <v>2478</v>
      </c>
      <c r="L4172" s="540" t="s">
        <v>2478</v>
      </c>
      <c r="M4172" s="540" t="s">
        <v>2478</v>
      </c>
      <c r="N4172" s="540" t="s">
        <v>2478</v>
      </c>
      <c r="O4172" s="540" t="s">
        <v>2478</v>
      </c>
      <c r="P4172" s="540" t="s">
        <v>2478</v>
      </c>
      <c r="Q4172" s="540" t="s">
        <v>2478</v>
      </c>
      <c r="R4172" s="540" t="s">
        <v>2478</v>
      </c>
      <c r="S4172" s="540" t="s">
        <v>2478</v>
      </c>
    </row>
    <row r="4173" spans="1:19">
      <c r="A4173" s="543" t="s">
        <v>11686</v>
      </c>
      <c r="B4173" s="544"/>
      <c r="C4173" s="544"/>
      <c r="D4173" s="545">
        <v>43001</v>
      </c>
      <c r="E4173" s="544"/>
      <c r="F4173" s="545" t="s">
        <v>12143</v>
      </c>
      <c r="G4173" s="543" t="s">
        <v>12144</v>
      </c>
      <c r="H4173" s="545" t="s">
        <v>2546</v>
      </c>
      <c r="I4173" s="545" t="s">
        <v>2546</v>
      </c>
      <c r="J4173" s="543" t="s">
        <v>2478</v>
      </c>
      <c r="K4173" s="543" t="s">
        <v>2478</v>
      </c>
      <c r="L4173" s="543" t="s">
        <v>2478</v>
      </c>
      <c r="M4173" s="543" t="s">
        <v>2478</v>
      </c>
      <c r="N4173" s="543" t="s">
        <v>2478</v>
      </c>
      <c r="O4173" s="543" t="s">
        <v>2478</v>
      </c>
      <c r="P4173" s="543" t="s">
        <v>2478</v>
      </c>
      <c r="Q4173" s="543" t="s">
        <v>2478</v>
      </c>
      <c r="R4173" s="543" t="s">
        <v>2478</v>
      </c>
      <c r="S4173" s="543" t="s">
        <v>2478</v>
      </c>
    </row>
    <row r="4174" spans="1:19">
      <c r="A4174" s="540" t="s">
        <v>11686</v>
      </c>
      <c r="B4174" s="541"/>
      <c r="C4174" s="541"/>
      <c r="D4174" s="542">
        <v>43001</v>
      </c>
      <c r="E4174" s="541"/>
      <c r="F4174" s="542" t="s">
        <v>12145</v>
      </c>
      <c r="G4174" s="540" t="s">
        <v>12146</v>
      </c>
      <c r="H4174" s="542" t="s">
        <v>2546</v>
      </c>
      <c r="I4174" s="542" t="s">
        <v>2546</v>
      </c>
      <c r="J4174" s="540" t="s">
        <v>2478</v>
      </c>
      <c r="K4174" s="540" t="s">
        <v>2478</v>
      </c>
      <c r="L4174" s="540" t="s">
        <v>2478</v>
      </c>
      <c r="M4174" s="540" t="s">
        <v>2478</v>
      </c>
      <c r="N4174" s="540" t="s">
        <v>2478</v>
      </c>
      <c r="O4174" s="540" t="s">
        <v>2478</v>
      </c>
      <c r="P4174" s="540" t="s">
        <v>2478</v>
      </c>
      <c r="Q4174" s="540" t="s">
        <v>2478</v>
      </c>
      <c r="R4174" s="540" t="s">
        <v>2478</v>
      </c>
      <c r="S4174" s="540" t="s">
        <v>2478</v>
      </c>
    </row>
    <row r="4175" spans="1:19">
      <c r="A4175" s="543" t="s">
        <v>11686</v>
      </c>
      <c r="B4175" s="544"/>
      <c r="C4175" s="544"/>
      <c r="D4175" s="545">
        <v>43001</v>
      </c>
      <c r="E4175" s="544"/>
      <c r="F4175" s="545" t="s">
        <v>12147</v>
      </c>
      <c r="G4175" s="543" t="s">
        <v>12148</v>
      </c>
      <c r="H4175" s="545" t="s">
        <v>2546</v>
      </c>
      <c r="I4175" s="545" t="s">
        <v>2546</v>
      </c>
      <c r="J4175" s="543" t="s">
        <v>2478</v>
      </c>
      <c r="K4175" s="543" t="s">
        <v>2478</v>
      </c>
      <c r="L4175" s="543" t="s">
        <v>2478</v>
      </c>
      <c r="M4175" s="543" t="s">
        <v>2478</v>
      </c>
      <c r="N4175" s="543" t="s">
        <v>2478</v>
      </c>
      <c r="O4175" s="543" t="s">
        <v>2478</v>
      </c>
      <c r="P4175" s="543" t="s">
        <v>2478</v>
      </c>
      <c r="Q4175" s="543" t="s">
        <v>2478</v>
      </c>
      <c r="R4175" s="543" t="s">
        <v>2478</v>
      </c>
      <c r="S4175" s="543" t="s">
        <v>2478</v>
      </c>
    </row>
    <row r="4176" spans="1:19">
      <c r="A4176" s="540" t="s">
        <v>11686</v>
      </c>
      <c r="B4176" s="541"/>
      <c r="C4176" s="541"/>
      <c r="D4176" s="542">
        <v>43002</v>
      </c>
      <c r="E4176" s="542">
        <v>43002</v>
      </c>
      <c r="F4176" s="542" t="s">
        <v>12149</v>
      </c>
      <c r="G4176" s="540" t="s">
        <v>12150</v>
      </c>
      <c r="H4176" s="542" t="s">
        <v>2469</v>
      </c>
      <c r="I4176" s="541" t="s">
        <v>2478</v>
      </c>
      <c r="J4176" s="540" t="s">
        <v>2478</v>
      </c>
      <c r="K4176" s="540" t="s">
        <v>2478</v>
      </c>
      <c r="L4176" s="540" t="s">
        <v>2478</v>
      </c>
      <c r="M4176" s="540" t="s">
        <v>2478</v>
      </c>
      <c r="N4176" s="540" t="s">
        <v>2478</v>
      </c>
      <c r="O4176" s="540" t="s">
        <v>2478</v>
      </c>
      <c r="P4176" s="540" t="s">
        <v>2478</v>
      </c>
      <c r="Q4176" s="540" t="s">
        <v>2478</v>
      </c>
      <c r="R4176" s="540" t="s">
        <v>2478</v>
      </c>
      <c r="S4176" s="540" t="s">
        <v>2478</v>
      </c>
    </row>
    <row r="4177" spans="1:19">
      <c r="A4177" s="543" t="s">
        <v>11686</v>
      </c>
      <c r="B4177" s="544"/>
      <c r="C4177" s="544"/>
      <c r="D4177" s="545">
        <v>43003</v>
      </c>
      <c r="E4177" s="545">
        <v>43003</v>
      </c>
      <c r="F4177" s="545" t="s">
        <v>12151</v>
      </c>
      <c r="G4177" s="543" t="s">
        <v>12152</v>
      </c>
      <c r="H4177" s="545" t="s">
        <v>2469</v>
      </c>
      <c r="I4177" s="544" t="s">
        <v>2478</v>
      </c>
      <c r="J4177" s="543" t="s">
        <v>2478</v>
      </c>
      <c r="K4177" s="543" t="s">
        <v>2478</v>
      </c>
      <c r="L4177" s="543" t="s">
        <v>2478</v>
      </c>
      <c r="M4177" s="543" t="s">
        <v>2478</v>
      </c>
      <c r="N4177" s="543" t="s">
        <v>2478</v>
      </c>
      <c r="O4177" s="543" t="s">
        <v>2478</v>
      </c>
      <c r="P4177" s="543" t="s">
        <v>2478</v>
      </c>
      <c r="Q4177" s="543" t="s">
        <v>2478</v>
      </c>
      <c r="R4177" s="543" t="s">
        <v>2478</v>
      </c>
      <c r="S4177" s="543" t="s">
        <v>2478</v>
      </c>
    </row>
    <row r="4178" spans="1:19">
      <c r="A4178" s="540" t="s">
        <v>11686</v>
      </c>
      <c r="B4178" s="541"/>
      <c r="C4178" s="541"/>
      <c r="D4178" s="542">
        <v>43004</v>
      </c>
      <c r="E4178" s="542">
        <v>43004</v>
      </c>
      <c r="F4178" s="542" t="s">
        <v>12153</v>
      </c>
      <c r="G4178" s="540" t="s">
        <v>12154</v>
      </c>
      <c r="H4178" s="542" t="s">
        <v>2469</v>
      </c>
      <c r="I4178" s="541" t="s">
        <v>2478</v>
      </c>
      <c r="J4178" s="540" t="s">
        <v>2478</v>
      </c>
      <c r="K4178" s="540" t="s">
        <v>2478</v>
      </c>
      <c r="L4178" s="540" t="s">
        <v>2478</v>
      </c>
      <c r="M4178" s="540" t="s">
        <v>2478</v>
      </c>
      <c r="N4178" s="540" t="s">
        <v>2478</v>
      </c>
      <c r="O4178" s="540" t="s">
        <v>2478</v>
      </c>
      <c r="P4178" s="540" t="s">
        <v>2478</v>
      </c>
      <c r="Q4178" s="540" t="s">
        <v>2478</v>
      </c>
      <c r="R4178" s="540" t="s">
        <v>2478</v>
      </c>
      <c r="S4178" s="540" t="s">
        <v>2478</v>
      </c>
    </row>
    <row r="4179" spans="1:19">
      <c r="A4179" s="543" t="s">
        <v>11686</v>
      </c>
      <c r="B4179" s="544"/>
      <c r="C4179" s="544"/>
      <c r="D4179" s="545">
        <v>43005</v>
      </c>
      <c r="E4179" s="545">
        <v>43005</v>
      </c>
      <c r="F4179" s="545" t="s">
        <v>12155</v>
      </c>
      <c r="G4179" s="543" t="s">
        <v>12156</v>
      </c>
      <c r="H4179" s="545" t="s">
        <v>2469</v>
      </c>
      <c r="I4179" s="544" t="s">
        <v>2478</v>
      </c>
      <c r="J4179" s="543" t="s">
        <v>2478</v>
      </c>
      <c r="K4179" s="543" t="s">
        <v>2478</v>
      </c>
      <c r="L4179" s="543" t="s">
        <v>2478</v>
      </c>
      <c r="M4179" s="543" t="s">
        <v>2478</v>
      </c>
      <c r="N4179" s="543" t="s">
        <v>2478</v>
      </c>
      <c r="O4179" s="543" t="s">
        <v>2478</v>
      </c>
      <c r="P4179" s="543" t="s">
        <v>2478</v>
      </c>
      <c r="Q4179" s="543" t="s">
        <v>2478</v>
      </c>
      <c r="R4179" s="543" t="s">
        <v>2478</v>
      </c>
      <c r="S4179" s="543" t="s">
        <v>2478</v>
      </c>
    </row>
    <row r="4180" spans="1:19">
      <c r="A4180" s="540" t="s">
        <v>11686</v>
      </c>
      <c r="B4180" s="541"/>
      <c r="C4180" s="541"/>
      <c r="D4180" s="542">
        <v>43004</v>
      </c>
      <c r="E4180" s="542">
        <v>43004</v>
      </c>
      <c r="F4180" s="542" t="s">
        <v>12157</v>
      </c>
      <c r="G4180" s="540" t="s">
        <v>12158</v>
      </c>
      <c r="H4180" s="542" t="s">
        <v>2469</v>
      </c>
      <c r="I4180" s="541" t="s">
        <v>2478</v>
      </c>
      <c r="J4180" s="540" t="s">
        <v>2478</v>
      </c>
      <c r="K4180" s="540" t="s">
        <v>2478</v>
      </c>
      <c r="L4180" s="540" t="s">
        <v>2478</v>
      </c>
      <c r="M4180" s="540" t="s">
        <v>2478</v>
      </c>
      <c r="N4180" s="540" t="s">
        <v>2478</v>
      </c>
      <c r="O4180" s="540" t="s">
        <v>2478</v>
      </c>
      <c r="P4180" s="540" t="s">
        <v>2478</v>
      </c>
      <c r="Q4180" s="540" t="s">
        <v>2478</v>
      </c>
      <c r="R4180" s="540" t="s">
        <v>2478</v>
      </c>
      <c r="S4180" s="540" t="s">
        <v>2478</v>
      </c>
    </row>
    <row r="4181" spans="1:19">
      <c r="A4181" s="543" t="s">
        <v>11686</v>
      </c>
      <c r="B4181" s="544"/>
      <c r="C4181" s="544"/>
      <c r="D4181" s="545">
        <v>43006</v>
      </c>
      <c r="E4181" s="545">
        <v>43006</v>
      </c>
      <c r="F4181" s="545" t="s">
        <v>12159</v>
      </c>
      <c r="G4181" s="543" t="s">
        <v>12160</v>
      </c>
      <c r="H4181" s="545" t="s">
        <v>2469</v>
      </c>
      <c r="I4181" s="544" t="s">
        <v>2478</v>
      </c>
      <c r="J4181" s="543" t="s">
        <v>2478</v>
      </c>
      <c r="K4181" s="543" t="s">
        <v>2478</v>
      </c>
      <c r="L4181" s="543" t="s">
        <v>2478</v>
      </c>
      <c r="M4181" s="543" t="s">
        <v>2478</v>
      </c>
      <c r="N4181" s="543" t="s">
        <v>2478</v>
      </c>
      <c r="O4181" s="543" t="s">
        <v>2478</v>
      </c>
      <c r="P4181" s="543" t="s">
        <v>2478</v>
      </c>
      <c r="Q4181" s="543" t="s">
        <v>2478</v>
      </c>
      <c r="R4181" s="543" t="s">
        <v>2478</v>
      </c>
      <c r="S4181" s="543" t="s">
        <v>2478</v>
      </c>
    </row>
    <row r="4182" spans="1:19">
      <c r="A4182" s="540" t="s">
        <v>11686</v>
      </c>
      <c r="B4182" s="541"/>
      <c r="C4182" s="541"/>
      <c r="D4182" s="542">
        <v>43003</v>
      </c>
      <c r="E4182" s="542">
        <v>43003</v>
      </c>
      <c r="F4182" s="542" t="s">
        <v>12161</v>
      </c>
      <c r="G4182" s="540" t="s">
        <v>12162</v>
      </c>
      <c r="H4182" s="542" t="s">
        <v>2469</v>
      </c>
      <c r="I4182" s="541" t="s">
        <v>2478</v>
      </c>
      <c r="J4182" s="540" t="s">
        <v>2478</v>
      </c>
      <c r="K4182" s="540" t="s">
        <v>2478</v>
      </c>
      <c r="L4182" s="540" t="s">
        <v>2478</v>
      </c>
      <c r="M4182" s="540" t="s">
        <v>2478</v>
      </c>
      <c r="N4182" s="540" t="s">
        <v>2478</v>
      </c>
      <c r="O4182" s="540" t="s">
        <v>2478</v>
      </c>
      <c r="P4182" s="540" t="s">
        <v>2478</v>
      </c>
      <c r="Q4182" s="540" t="s">
        <v>2478</v>
      </c>
      <c r="R4182" s="540" t="s">
        <v>2478</v>
      </c>
      <c r="S4182" s="540" t="s">
        <v>2478</v>
      </c>
    </row>
    <row r="4183" spans="1:19">
      <c r="A4183" s="543" t="s">
        <v>11686</v>
      </c>
      <c r="B4183" s="544"/>
      <c r="C4183" s="544"/>
      <c r="D4183" s="545">
        <v>43004</v>
      </c>
      <c r="E4183" s="545">
        <v>43004</v>
      </c>
      <c r="F4183" s="545" t="s">
        <v>12163</v>
      </c>
      <c r="G4183" s="543" t="s">
        <v>12164</v>
      </c>
      <c r="H4183" s="545" t="s">
        <v>2469</v>
      </c>
      <c r="I4183" s="544" t="s">
        <v>2478</v>
      </c>
      <c r="J4183" s="543" t="s">
        <v>2478</v>
      </c>
      <c r="K4183" s="543" t="s">
        <v>2478</v>
      </c>
      <c r="L4183" s="543" t="s">
        <v>2478</v>
      </c>
      <c r="M4183" s="543" t="s">
        <v>2478</v>
      </c>
      <c r="N4183" s="543" t="s">
        <v>2478</v>
      </c>
      <c r="O4183" s="543" t="s">
        <v>2478</v>
      </c>
      <c r="P4183" s="543" t="s">
        <v>2478</v>
      </c>
      <c r="Q4183" s="543" t="s">
        <v>2478</v>
      </c>
      <c r="R4183" s="543" t="s">
        <v>2478</v>
      </c>
      <c r="S4183" s="543" t="s">
        <v>2478</v>
      </c>
    </row>
    <row r="4184" spans="1:19">
      <c r="A4184" s="540" t="s">
        <v>11686</v>
      </c>
      <c r="B4184" s="541"/>
      <c r="C4184" s="541"/>
      <c r="D4184" s="542">
        <v>43007</v>
      </c>
      <c r="E4184" s="542">
        <v>43007</v>
      </c>
      <c r="F4184" s="542" t="s">
        <v>12165</v>
      </c>
      <c r="G4184" s="540" t="s">
        <v>12166</v>
      </c>
      <c r="H4184" s="542" t="s">
        <v>2469</v>
      </c>
      <c r="I4184" s="541" t="s">
        <v>2478</v>
      </c>
      <c r="J4184" s="540" t="s">
        <v>2478</v>
      </c>
      <c r="K4184" s="540" t="s">
        <v>2478</v>
      </c>
      <c r="L4184" s="540" t="s">
        <v>2478</v>
      </c>
      <c r="M4184" s="540" t="s">
        <v>2478</v>
      </c>
      <c r="N4184" s="540" t="s">
        <v>2478</v>
      </c>
      <c r="O4184" s="540" t="s">
        <v>2478</v>
      </c>
      <c r="P4184" s="540" t="s">
        <v>2478</v>
      </c>
      <c r="Q4184" s="540" t="s">
        <v>2478</v>
      </c>
      <c r="R4184" s="540" t="s">
        <v>2478</v>
      </c>
      <c r="S4184" s="540" t="s">
        <v>2478</v>
      </c>
    </row>
    <row r="4185" spans="1:19">
      <c r="A4185" s="543" t="s">
        <v>11686</v>
      </c>
      <c r="B4185" s="544"/>
      <c r="C4185" s="544"/>
      <c r="D4185" s="545">
        <v>43005</v>
      </c>
      <c r="E4185" s="545">
        <v>43005</v>
      </c>
      <c r="F4185" s="545" t="s">
        <v>12167</v>
      </c>
      <c r="G4185" s="543" t="s">
        <v>12168</v>
      </c>
      <c r="H4185" s="545" t="s">
        <v>2469</v>
      </c>
      <c r="I4185" s="544" t="s">
        <v>2478</v>
      </c>
      <c r="J4185" s="543" t="s">
        <v>2478</v>
      </c>
      <c r="K4185" s="543" t="s">
        <v>2478</v>
      </c>
      <c r="L4185" s="543" t="s">
        <v>2478</v>
      </c>
      <c r="M4185" s="543" t="s">
        <v>2478</v>
      </c>
      <c r="N4185" s="543" t="s">
        <v>2478</v>
      </c>
      <c r="O4185" s="543" t="s">
        <v>2478</v>
      </c>
      <c r="P4185" s="543" t="s">
        <v>2478</v>
      </c>
      <c r="Q4185" s="543" t="s">
        <v>2478</v>
      </c>
      <c r="R4185" s="543" t="s">
        <v>2478</v>
      </c>
      <c r="S4185" s="543" t="s">
        <v>2478</v>
      </c>
    </row>
    <row r="4186" spans="1:19">
      <c r="A4186" s="540" t="s">
        <v>11686</v>
      </c>
      <c r="B4186" s="541"/>
      <c r="C4186" s="541"/>
      <c r="D4186" s="542">
        <v>43006</v>
      </c>
      <c r="E4186" s="542">
        <v>43006</v>
      </c>
      <c r="F4186" s="542" t="s">
        <v>12169</v>
      </c>
      <c r="G4186" s="540" t="s">
        <v>12170</v>
      </c>
      <c r="H4186" s="542" t="s">
        <v>2469</v>
      </c>
      <c r="I4186" s="541" t="s">
        <v>2478</v>
      </c>
      <c r="J4186" s="540" t="s">
        <v>2478</v>
      </c>
      <c r="K4186" s="540" t="s">
        <v>2478</v>
      </c>
      <c r="L4186" s="540" t="s">
        <v>2478</v>
      </c>
      <c r="M4186" s="540" t="s">
        <v>2478</v>
      </c>
      <c r="N4186" s="540" t="s">
        <v>2478</v>
      </c>
      <c r="O4186" s="540" t="s">
        <v>2478</v>
      </c>
      <c r="P4186" s="540" t="s">
        <v>2478</v>
      </c>
      <c r="Q4186" s="540" t="s">
        <v>2478</v>
      </c>
      <c r="R4186" s="540" t="s">
        <v>2478</v>
      </c>
      <c r="S4186" s="540" t="s">
        <v>2478</v>
      </c>
    </row>
    <row r="4187" spans="1:19">
      <c r="A4187" s="543" t="s">
        <v>11686</v>
      </c>
      <c r="B4187" s="544"/>
      <c r="C4187" s="544"/>
      <c r="D4187" s="545">
        <v>43006</v>
      </c>
      <c r="E4187" s="544"/>
      <c r="F4187" s="545" t="s">
        <v>12171</v>
      </c>
      <c r="G4187" s="543" t="s">
        <v>12172</v>
      </c>
      <c r="H4187" s="545" t="s">
        <v>2469</v>
      </c>
      <c r="I4187" s="544" t="s">
        <v>2478</v>
      </c>
      <c r="J4187" s="543" t="s">
        <v>2478</v>
      </c>
      <c r="K4187" s="543" t="s">
        <v>2478</v>
      </c>
      <c r="L4187" s="543" t="s">
        <v>2478</v>
      </c>
      <c r="M4187" s="543" t="s">
        <v>2478</v>
      </c>
      <c r="N4187" s="543" t="s">
        <v>2478</v>
      </c>
      <c r="O4187" s="543" t="s">
        <v>2478</v>
      </c>
      <c r="P4187" s="543" t="s">
        <v>2478</v>
      </c>
      <c r="Q4187" s="543" t="s">
        <v>2478</v>
      </c>
      <c r="R4187" s="543" t="s">
        <v>2478</v>
      </c>
      <c r="S4187" s="543" t="s">
        <v>2478</v>
      </c>
    </row>
    <row r="4188" spans="1:19">
      <c r="A4188" s="540" t="s">
        <v>11686</v>
      </c>
      <c r="B4188" s="541"/>
      <c r="C4188" s="541"/>
      <c r="D4188" s="542">
        <v>43005</v>
      </c>
      <c r="E4188" s="542">
        <v>43005</v>
      </c>
      <c r="F4188" s="542" t="s">
        <v>12173</v>
      </c>
      <c r="G4188" s="540" t="s">
        <v>12174</v>
      </c>
      <c r="H4188" s="542" t="s">
        <v>2469</v>
      </c>
      <c r="I4188" s="541" t="s">
        <v>2478</v>
      </c>
      <c r="J4188" s="540" t="s">
        <v>2478</v>
      </c>
      <c r="K4188" s="540" t="s">
        <v>2478</v>
      </c>
      <c r="L4188" s="540" t="s">
        <v>2478</v>
      </c>
      <c r="M4188" s="540" t="s">
        <v>2478</v>
      </c>
      <c r="N4188" s="540" t="s">
        <v>2478</v>
      </c>
      <c r="O4188" s="540" t="s">
        <v>2478</v>
      </c>
      <c r="P4188" s="540" t="s">
        <v>2478</v>
      </c>
      <c r="Q4188" s="540" t="s">
        <v>2478</v>
      </c>
      <c r="R4188" s="540" t="s">
        <v>2478</v>
      </c>
      <c r="S4188" s="540" t="s">
        <v>2478</v>
      </c>
    </row>
    <row r="4189" spans="1:19">
      <c r="A4189" s="543" t="s">
        <v>11686</v>
      </c>
      <c r="B4189" s="544"/>
      <c r="C4189" s="544"/>
      <c r="D4189" s="545">
        <v>43002</v>
      </c>
      <c r="E4189" s="545">
        <v>43002</v>
      </c>
      <c r="F4189" s="545" t="s">
        <v>12175</v>
      </c>
      <c r="G4189" s="543" t="s">
        <v>12176</v>
      </c>
      <c r="H4189" s="545" t="s">
        <v>2469</v>
      </c>
      <c r="I4189" s="544" t="s">
        <v>2478</v>
      </c>
      <c r="J4189" s="543" t="s">
        <v>2478</v>
      </c>
      <c r="K4189" s="543" t="s">
        <v>2478</v>
      </c>
      <c r="L4189" s="543" t="s">
        <v>2478</v>
      </c>
      <c r="M4189" s="543" t="s">
        <v>2478</v>
      </c>
      <c r="N4189" s="543" t="s">
        <v>2478</v>
      </c>
      <c r="O4189" s="543" t="s">
        <v>2478</v>
      </c>
      <c r="P4189" s="543" t="s">
        <v>2478</v>
      </c>
      <c r="Q4189" s="543" t="s">
        <v>2478</v>
      </c>
      <c r="R4189" s="543" t="s">
        <v>2478</v>
      </c>
      <c r="S4189" s="543" t="s">
        <v>2478</v>
      </c>
    </row>
    <row r="4190" spans="1:19">
      <c r="A4190" s="540" t="s">
        <v>11686</v>
      </c>
      <c r="B4190" s="541"/>
      <c r="C4190" s="541"/>
      <c r="D4190" s="542">
        <v>43006</v>
      </c>
      <c r="E4190" s="542">
        <v>43006</v>
      </c>
      <c r="F4190" s="542" t="s">
        <v>12177</v>
      </c>
      <c r="G4190" s="540" t="s">
        <v>12178</v>
      </c>
      <c r="H4190" s="542" t="s">
        <v>2469</v>
      </c>
      <c r="I4190" s="541" t="s">
        <v>2478</v>
      </c>
      <c r="J4190" s="540" t="s">
        <v>2478</v>
      </c>
      <c r="K4190" s="540" t="s">
        <v>2478</v>
      </c>
      <c r="L4190" s="540" t="s">
        <v>2478</v>
      </c>
      <c r="M4190" s="540" t="s">
        <v>2478</v>
      </c>
      <c r="N4190" s="540" t="s">
        <v>2478</v>
      </c>
      <c r="O4190" s="540" t="s">
        <v>2478</v>
      </c>
      <c r="P4190" s="540" t="s">
        <v>2478</v>
      </c>
      <c r="Q4190" s="540" t="s">
        <v>2478</v>
      </c>
      <c r="R4190" s="540" t="s">
        <v>2478</v>
      </c>
      <c r="S4190" s="540" t="s">
        <v>2478</v>
      </c>
    </row>
    <row r="4191" spans="1:19">
      <c r="A4191" s="543" t="s">
        <v>11686</v>
      </c>
      <c r="B4191" s="544"/>
      <c r="C4191" s="544"/>
      <c r="D4191" s="545">
        <v>43007</v>
      </c>
      <c r="E4191" s="545">
        <v>43007</v>
      </c>
      <c r="F4191" s="545" t="s">
        <v>12179</v>
      </c>
      <c r="G4191" s="543" t="s">
        <v>12180</v>
      </c>
      <c r="H4191" s="545" t="s">
        <v>2469</v>
      </c>
      <c r="I4191" s="544" t="s">
        <v>2478</v>
      </c>
      <c r="J4191" s="543" t="s">
        <v>2478</v>
      </c>
      <c r="K4191" s="543" t="s">
        <v>2478</v>
      </c>
      <c r="L4191" s="543" t="s">
        <v>2478</v>
      </c>
      <c r="M4191" s="543" t="s">
        <v>2478</v>
      </c>
      <c r="N4191" s="543" t="s">
        <v>2478</v>
      </c>
      <c r="O4191" s="543" t="s">
        <v>2478</v>
      </c>
      <c r="P4191" s="543" t="s">
        <v>2478</v>
      </c>
      <c r="Q4191" s="543" t="s">
        <v>2478</v>
      </c>
      <c r="R4191" s="543" t="s">
        <v>2478</v>
      </c>
      <c r="S4191" s="543" t="s">
        <v>2478</v>
      </c>
    </row>
    <row r="4192" spans="1:19">
      <c r="A4192" s="540" t="s">
        <v>11686</v>
      </c>
      <c r="B4192" s="541"/>
      <c r="C4192" s="541"/>
      <c r="D4192" s="542">
        <v>43005</v>
      </c>
      <c r="E4192" s="542">
        <v>43005</v>
      </c>
      <c r="F4192" s="542" t="s">
        <v>12181</v>
      </c>
      <c r="G4192" s="540" t="s">
        <v>12182</v>
      </c>
      <c r="H4192" s="542" t="s">
        <v>2469</v>
      </c>
      <c r="I4192" s="541" t="s">
        <v>2478</v>
      </c>
      <c r="J4192" s="540" t="s">
        <v>2478</v>
      </c>
      <c r="K4192" s="540" t="s">
        <v>2478</v>
      </c>
      <c r="L4192" s="540" t="s">
        <v>2478</v>
      </c>
      <c r="M4192" s="540" t="s">
        <v>2478</v>
      </c>
      <c r="N4192" s="540" t="s">
        <v>2478</v>
      </c>
      <c r="O4192" s="540" t="s">
        <v>2478</v>
      </c>
      <c r="P4192" s="540" t="s">
        <v>2478</v>
      </c>
      <c r="Q4192" s="540" t="s">
        <v>2478</v>
      </c>
      <c r="R4192" s="540" t="s">
        <v>2478</v>
      </c>
      <c r="S4192" s="540" t="s">
        <v>2478</v>
      </c>
    </row>
    <row r="4193" spans="1:19">
      <c r="A4193" s="543" t="s">
        <v>11686</v>
      </c>
      <c r="B4193" s="544"/>
      <c r="C4193" s="544"/>
      <c r="D4193" s="545">
        <v>43002</v>
      </c>
      <c r="E4193" s="545">
        <v>43002</v>
      </c>
      <c r="F4193" s="545" t="s">
        <v>12183</v>
      </c>
      <c r="G4193" s="543" t="s">
        <v>12184</v>
      </c>
      <c r="H4193" s="545" t="s">
        <v>2469</v>
      </c>
      <c r="I4193" s="544" t="s">
        <v>2478</v>
      </c>
      <c r="J4193" s="543" t="s">
        <v>2478</v>
      </c>
      <c r="K4193" s="543" t="s">
        <v>2478</v>
      </c>
      <c r="L4193" s="543" t="s">
        <v>2478</v>
      </c>
      <c r="M4193" s="543" t="s">
        <v>2478</v>
      </c>
      <c r="N4193" s="543" t="s">
        <v>2478</v>
      </c>
      <c r="O4193" s="543" t="s">
        <v>2478</v>
      </c>
      <c r="P4193" s="543" t="s">
        <v>2478</v>
      </c>
      <c r="Q4193" s="543" t="s">
        <v>2478</v>
      </c>
      <c r="R4193" s="543" t="s">
        <v>2478</v>
      </c>
      <c r="S4193" s="543" t="s">
        <v>2478</v>
      </c>
    </row>
    <row r="4194" spans="1:19">
      <c r="A4194" s="540" t="s">
        <v>11686</v>
      </c>
      <c r="B4194" s="541"/>
      <c r="C4194" s="541"/>
      <c r="D4194" s="542">
        <v>43008</v>
      </c>
      <c r="E4194" s="542">
        <v>43008</v>
      </c>
      <c r="F4194" s="542" t="s">
        <v>12185</v>
      </c>
      <c r="G4194" s="540" t="s">
        <v>12186</v>
      </c>
      <c r="H4194" s="542" t="s">
        <v>2469</v>
      </c>
      <c r="I4194" s="541" t="s">
        <v>2478</v>
      </c>
      <c r="J4194" s="540" t="s">
        <v>2478</v>
      </c>
      <c r="K4194" s="540" t="s">
        <v>2478</v>
      </c>
      <c r="L4194" s="540" t="s">
        <v>2478</v>
      </c>
      <c r="M4194" s="540" t="s">
        <v>2478</v>
      </c>
      <c r="N4194" s="540" t="s">
        <v>2478</v>
      </c>
      <c r="O4194" s="540" t="s">
        <v>2478</v>
      </c>
      <c r="P4194" s="540" t="s">
        <v>2478</v>
      </c>
      <c r="Q4194" s="540" t="s">
        <v>2478</v>
      </c>
      <c r="R4194" s="540" t="s">
        <v>2478</v>
      </c>
      <c r="S4194" s="540" t="s">
        <v>2478</v>
      </c>
    </row>
    <row r="4195" spans="1:19">
      <c r="A4195" s="543" t="s">
        <v>11686</v>
      </c>
      <c r="B4195" s="544"/>
      <c r="C4195" s="544"/>
      <c r="D4195" s="545">
        <v>43006</v>
      </c>
      <c r="E4195" s="545">
        <v>43006</v>
      </c>
      <c r="F4195" s="545" t="s">
        <v>12187</v>
      </c>
      <c r="G4195" s="543" t="s">
        <v>12188</v>
      </c>
      <c r="H4195" s="545" t="s">
        <v>2469</v>
      </c>
      <c r="I4195" s="544" t="s">
        <v>2478</v>
      </c>
      <c r="J4195" s="543" t="s">
        <v>2478</v>
      </c>
      <c r="K4195" s="543" t="s">
        <v>2478</v>
      </c>
      <c r="L4195" s="543" t="s">
        <v>2478</v>
      </c>
      <c r="M4195" s="543" t="s">
        <v>2478</v>
      </c>
      <c r="N4195" s="543" t="s">
        <v>2478</v>
      </c>
      <c r="O4195" s="543" t="s">
        <v>2478</v>
      </c>
      <c r="P4195" s="543" t="s">
        <v>2478</v>
      </c>
      <c r="Q4195" s="543" t="s">
        <v>2478</v>
      </c>
      <c r="R4195" s="543" t="s">
        <v>2478</v>
      </c>
      <c r="S4195" s="543" t="s">
        <v>2478</v>
      </c>
    </row>
    <row r="4196" spans="1:19">
      <c r="A4196" s="540" t="s">
        <v>11686</v>
      </c>
      <c r="B4196" s="541"/>
      <c r="C4196" s="541"/>
      <c r="D4196" s="542">
        <v>43004</v>
      </c>
      <c r="E4196" s="542">
        <v>43004</v>
      </c>
      <c r="F4196" s="542" t="s">
        <v>12189</v>
      </c>
      <c r="G4196" s="540" t="s">
        <v>12190</v>
      </c>
      <c r="H4196" s="542" t="s">
        <v>2469</v>
      </c>
      <c r="I4196" s="541" t="s">
        <v>2478</v>
      </c>
      <c r="J4196" s="540" t="s">
        <v>2478</v>
      </c>
      <c r="K4196" s="540" t="s">
        <v>2478</v>
      </c>
      <c r="L4196" s="540" t="s">
        <v>2478</v>
      </c>
      <c r="M4196" s="540" t="s">
        <v>2478</v>
      </c>
      <c r="N4196" s="540" t="s">
        <v>2478</v>
      </c>
      <c r="O4196" s="540" t="s">
        <v>2478</v>
      </c>
      <c r="P4196" s="540" t="s">
        <v>2478</v>
      </c>
      <c r="Q4196" s="540" t="s">
        <v>2478</v>
      </c>
      <c r="R4196" s="540" t="s">
        <v>2478</v>
      </c>
      <c r="S4196" s="540" t="s">
        <v>2478</v>
      </c>
    </row>
    <row r="4197" spans="1:19">
      <c r="A4197" s="543" t="s">
        <v>11686</v>
      </c>
      <c r="B4197" s="544"/>
      <c r="C4197" s="544"/>
      <c r="D4197" s="545">
        <v>43006</v>
      </c>
      <c r="E4197" s="545">
        <v>43006</v>
      </c>
      <c r="F4197" s="545" t="s">
        <v>12191</v>
      </c>
      <c r="G4197" s="543" t="s">
        <v>12192</v>
      </c>
      <c r="H4197" s="545" t="s">
        <v>2469</v>
      </c>
      <c r="I4197" s="544" t="s">
        <v>2478</v>
      </c>
      <c r="J4197" s="543" t="s">
        <v>2478</v>
      </c>
      <c r="K4197" s="543" t="s">
        <v>2478</v>
      </c>
      <c r="L4197" s="543" t="s">
        <v>2478</v>
      </c>
      <c r="M4197" s="543" t="s">
        <v>2478</v>
      </c>
      <c r="N4197" s="543" t="s">
        <v>2478</v>
      </c>
      <c r="O4197" s="543" t="s">
        <v>2478</v>
      </c>
      <c r="P4197" s="543" t="s">
        <v>2478</v>
      </c>
      <c r="Q4197" s="543" t="s">
        <v>2478</v>
      </c>
      <c r="R4197" s="543" t="s">
        <v>2478</v>
      </c>
      <c r="S4197" s="543" t="s">
        <v>2478</v>
      </c>
    </row>
    <row r="4198" spans="1:19">
      <c r="A4198" s="540" t="s">
        <v>11686</v>
      </c>
      <c r="B4198" s="541"/>
      <c r="C4198" s="541"/>
      <c r="D4198" s="542">
        <v>43002</v>
      </c>
      <c r="E4198" s="542">
        <v>43002</v>
      </c>
      <c r="F4198" s="542" t="s">
        <v>12193</v>
      </c>
      <c r="G4198" s="540" t="s">
        <v>12194</v>
      </c>
      <c r="H4198" s="542" t="s">
        <v>2469</v>
      </c>
      <c r="I4198" s="541" t="s">
        <v>2478</v>
      </c>
      <c r="J4198" s="540" t="s">
        <v>2478</v>
      </c>
      <c r="K4198" s="540" t="s">
        <v>2478</v>
      </c>
      <c r="L4198" s="540" t="s">
        <v>2478</v>
      </c>
      <c r="M4198" s="540" t="s">
        <v>2478</v>
      </c>
      <c r="N4198" s="540" t="s">
        <v>2478</v>
      </c>
      <c r="O4198" s="540" t="s">
        <v>2478</v>
      </c>
      <c r="P4198" s="540" t="s">
        <v>2478</v>
      </c>
      <c r="Q4198" s="540" t="s">
        <v>2478</v>
      </c>
      <c r="R4198" s="540" t="s">
        <v>2478</v>
      </c>
      <c r="S4198" s="540" t="s">
        <v>2478</v>
      </c>
    </row>
    <row r="4199" spans="1:19">
      <c r="A4199" s="543" t="s">
        <v>11686</v>
      </c>
      <c r="B4199" s="544"/>
      <c r="C4199" s="544"/>
      <c r="D4199" s="545">
        <v>43008</v>
      </c>
      <c r="E4199" s="545">
        <v>43008</v>
      </c>
      <c r="F4199" s="545" t="s">
        <v>12195</v>
      </c>
      <c r="G4199" s="543" t="s">
        <v>12196</v>
      </c>
      <c r="H4199" s="545" t="s">
        <v>2469</v>
      </c>
      <c r="I4199" s="544" t="s">
        <v>2478</v>
      </c>
      <c r="J4199" s="543" t="s">
        <v>2478</v>
      </c>
      <c r="K4199" s="543" t="s">
        <v>2478</v>
      </c>
      <c r="L4199" s="543" t="s">
        <v>2478</v>
      </c>
      <c r="M4199" s="543" t="s">
        <v>2478</v>
      </c>
      <c r="N4199" s="543" t="s">
        <v>2478</v>
      </c>
      <c r="O4199" s="543" t="s">
        <v>2478</v>
      </c>
      <c r="P4199" s="543" t="s">
        <v>2478</v>
      </c>
      <c r="Q4199" s="543" t="s">
        <v>2478</v>
      </c>
      <c r="R4199" s="543" t="s">
        <v>2478</v>
      </c>
      <c r="S4199" s="543" t="s">
        <v>2478</v>
      </c>
    </row>
    <row r="4200" spans="1:19">
      <c r="A4200" s="540" t="s">
        <v>11686</v>
      </c>
      <c r="B4200" s="541"/>
      <c r="C4200" s="541"/>
      <c r="D4200" s="542">
        <v>43007</v>
      </c>
      <c r="E4200" s="542">
        <v>43007</v>
      </c>
      <c r="F4200" s="542" t="s">
        <v>12197</v>
      </c>
      <c r="G4200" s="540" t="s">
        <v>12198</v>
      </c>
      <c r="H4200" s="542" t="s">
        <v>2469</v>
      </c>
      <c r="I4200" s="541" t="s">
        <v>2478</v>
      </c>
      <c r="J4200" s="540" t="s">
        <v>2478</v>
      </c>
      <c r="K4200" s="540" t="s">
        <v>2478</v>
      </c>
      <c r="L4200" s="540" t="s">
        <v>2478</v>
      </c>
      <c r="M4200" s="540" t="s">
        <v>2478</v>
      </c>
      <c r="N4200" s="540" t="s">
        <v>2478</v>
      </c>
      <c r="O4200" s="540" t="s">
        <v>2478</v>
      </c>
      <c r="P4200" s="540" t="s">
        <v>2478</v>
      </c>
      <c r="Q4200" s="540" t="s">
        <v>2478</v>
      </c>
      <c r="R4200" s="540" t="s">
        <v>2478</v>
      </c>
      <c r="S4200" s="540" t="s">
        <v>2478</v>
      </c>
    </row>
    <row r="4201" spans="1:19">
      <c r="A4201" s="543" t="s">
        <v>11686</v>
      </c>
      <c r="B4201" s="544"/>
      <c r="C4201" s="544"/>
      <c r="D4201" s="545">
        <v>43007</v>
      </c>
      <c r="E4201" s="545">
        <v>43007</v>
      </c>
      <c r="F4201" s="545" t="s">
        <v>12199</v>
      </c>
      <c r="G4201" s="543" t="s">
        <v>12200</v>
      </c>
      <c r="H4201" s="545" t="s">
        <v>2469</v>
      </c>
      <c r="I4201" s="544" t="s">
        <v>2478</v>
      </c>
      <c r="J4201" s="543" t="s">
        <v>2478</v>
      </c>
      <c r="K4201" s="543" t="s">
        <v>2478</v>
      </c>
      <c r="L4201" s="543" t="s">
        <v>2478</v>
      </c>
      <c r="M4201" s="543" t="s">
        <v>2478</v>
      </c>
      <c r="N4201" s="543" t="s">
        <v>2478</v>
      </c>
      <c r="O4201" s="543" t="s">
        <v>2478</v>
      </c>
      <c r="P4201" s="543" t="s">
        <v>2478</v>
      </c>
      <c r="Q4201" s="543" t="s">
        <v>2478</v>
      </c>
      <c r="R4201" s="543" t="s">
        <v>2478</v>
      </c>
      <c r="S4201" s="543" t="s">
        <v>2478</v>
      </c>
    </row>
    <row r="4202" spans="1:19">
      <c r="A4202" s="540" t="s">
        <v>11686</v>
      </c>
      <c r="B4202" s="541"/>
      <c r="C4202" s="541"/>
      <c r="D4202" s="542">
        <v>43008</v>
      </c>
      <c r="E4202" s="542">
        <v>43008</v>
      </c>
      <c r="F4202" s="542" t="s">
        <v>12201</v>
      </c>
      <c r="G4202" s="540" t="s">
        <v>12202</v>
      </c>
      <c r="H4202" s="542" t="s">
        <v>2469</v>
      </c>
      <c r="I4202" s="541" t="s">
        <v>2478</v>
      </c>
      <c r="J4202" s="540" t="s">
        <v>2478</v>
      </c>
      <c r="K4202" s="540" t="s">
        <v>2478</v>
      </c>
      <c r="L4202" s="540" t="s">
        <v>2478</v>
      </c>
      <c r="M4202" s="540" t="s">
        <v>2478</v>
      </c>
      <c r="N4202" s="540" t="s">
        <v>2478</v>
      </c>
      <c r="O4202" s="540" t="s">
        <v>2478</v>
      </c>
      <c r="P4202" s="540" t="s">
        <v>2478</v>
      </c>
      <c r="Q4202" s="540" t="s">
        <v>2478</v>
      </c>
      <c r="R4202" s="540" t="s">
        <v>2478</v>
      </c>
      <c r="S4202" s="540" t="s">
        <v>2478</v>
      </c>
    </row>
    <row r="4203" spans="1:19">
      <c r="A4203" s="543" t="s">
        <v>11686</v>
      </c>
      <c r="B4203" s="544"/>
      <c r="C4203" s="544"/>
      <c r="D4203" s="545">
        <v>43002</v>
      </c>
      <c r="E4203" s="545">
        <v>43002</v>
      </c>
      <c r="F4203" s="545" t="s">
        <v>12203</v>
      </c>
      <c r="G4203" s="543" t="s">
        <v>12204</v>
      </c>
      <c r="H4203" s="545" t="s">
        <v>2469</v>
      </c>
      <c r="I4203" s="544" t="s">
        <v>2478</v>
      </c>
      <c r="J4203" s="543" t="s">
        <v>2478</v>
      </c>
      <c r="K4203" s="543" t="s">
        <v>2478</v>
      </c>
      <c r="L4203" s="543" t="s">
        <v>2478</v>
      </c>
      <c r="M4203" s="543" t="s">
        <v>2478</v>
      </c>
      <c r="N4203" s="543" t="s">
        <v>2478</v>
      </c>
      <c r="O4203" s="543" t="s">
        <v>2478</v>
      </c>
      <c r="P4203" s="543" t="s">
        <v>2478</v>
      </c>
      <c r="Q4203" s="543" t="s">
        <v>2478</v>
      </c>
      <c r="R4203" s="543" t="s">
        <v>2478</v>
      </c>
      <c r="S4203" s="543" t="s">
        <v>2478</v>
      </c>
    </row>
    <row r="4204" spans="1:19">
      <c r="A4204" s="540" t="s">
        <v>11686</v>
      </c>
      <c r="B4204" s="541"/>
      <c r="C4204" s="541"/>
      <c r="D4204" s="542">
        <v>43005</v>
      </c>
      <c r="E4204" s="542">
        <v>43005</v>
      </c>
      <c r="F4204" s="542" t="s">
        <v>12205</v>
      </c>
      <c r="G4204" s="540" t="s">
        <v>12206</v>
      </c>
      <c r="H4204" s="542" t="s">
        <v>2469</v>
      </c>
      <c r="I4204" s="541" t="s">
        <v>2478</v>
      </c>
      <c r="J4204" s="540" t="s">
        <v>2478</v>
      </c>
      <c r="K4204" s="540" t="s">
        <v>2478</v>
      </c>
      <c r="L4204" s="540" t="s">
        <v>2478</v>
      </c>
      <c r="M4204" s="540" t="s">
        <v>2478</v>
      </c>
      <c r="N4204" s="540" t="s">
        <v>2478</v>
      </c>
      <c r="O4204" s="540" t="s">
        <v>2478</v>
      </c>
      <c r="P4204" s="540" t="s">
        <v>2478</v>
      </c>
      <c r="Q4204" s="540" t="s">
        <v>2478</v>
      </c>
      <c r="R4204" s="540" t="s">
        <v>2478</v>
      </c>
      <c r="S4204" s="540" t="s">
        <v>2478</v>
      </c>
    </row>
    <row r="4205" spans="1:19">
      <c r="A4205" s="543" t="s">
        <v>11686</v>
      </c>
      <c r="B4205" s="544"/>
      <c r="C4205" s="544"/>
      <c r="D4205" s="545">
        <v>43004</v>
      </c>
      <c r="E4205" s="545">
        <v>43004</v>
      </c>
      <c r="F4205" s="545" t="s">
        <v>12207</v>
      </c>
      <c r="G4205" s="543" t="s">
        <v>12208</v>
      </c>
      <c r="H4205" s="545" t="s">
        <v>2469</v>
      </c>
      <c r="I4205" s="544" t="s">
        <v>2478</v>
      </c>
      <c r="J4205" s="543" t="s">
        <v>2478</v>
      </c>
      <c r="K4205" s="543" t="s">
        <v>2478</v>
      </c>
      <c r="L4205" s="543" t="s">
        <v>2478</v>
      </c>
      <c r="M4205" s="543" t="s">
        <v>2478</v>
      </c>
      <c r="N4205" s="543" t="s">
        <v>2478</v>
      </c>
      <c r="O4205" s="543" t="s">
        <v>2478</v>
      </c>
      <c r="P4205" s="543" t="s">
        <v>2478</v>
      </c>
      <c r="Q4205" s="543" t="s">
        <v>2478</v>
      </c>
      <c r="R4205" s="543" t="s">
        <v>2478</v>
      </c>
      <c r="S4205" s="543" t="s">
        <v>2478</v>
      </c>
    </row>
    <row r="4206" spans="1:19">
      <c r="A4206" s="540" t="s">
        <v>11686</v>
      </c>
      <c r="B4206" s="541"/>
      <c r="C4206" s="541"/>
      <c r="D4206" s="542">
        <v>43003</v>
      </c>
      <c r="E4206" s="542">
        <v>43003</v>
      </c>
      <c r="F4206" s="542" t="s">
        <v>12209</v>
      </c>
      <c r="G4206" s="540" t="s">
        <v>12210</v>
      </c>
      <c r="H4206" s="542" t="s">
        <v>2469</v>
      </c>
      <c r="I4206" s="541" t="s">
        <v>2478</v>
      </c>
      <c r="J4206" s="540" t="s">
        <v>2478</v>
      </c>
      <c r="K4206" s="540" t="s">
        <v>2478</v>
      </c>
      <c r="L4206" s="540" t="s">
        <v>2478</v>
      </c>
      <c r="M4206" s="540" t="s">
        <v>2478</v>
      </c>
      <c r="N4206" s="540" t="s">
        <v>2478</v>
      </c>
      <c r="O4206" s="540" t="s">
        <v>2478</v>
      </c>
      <c r="P4206" s="540" t="s">
        <v>2478</v>
      </c>
      <c r="Q4206" s="540" t="s">
        <v>2478</v>
      </c>
      <c r="R4206" s="540" t="s">
        <v>2478</v>
      </c>
      <c r="S4206" s="540" t="s">
        <v>2478</v>
      </c>
    </row>
    <row r="4207" spans="1:19">
      <c r="A4207" s="543" t="s">
        <v>11686</v>
      </c>
      <c r="B4207" s="544"/>
      <c r="C4207" s="544"/>
      <c r="D4207" s="545">
        <v>43005</v>
      </c>
      <c r="E4207" s="545">
        <v>43005</v>
      </c>
      <c r="F4207" s="545" t="s">
        <v>12211</v>
      </c>
      <c r="G4207" s="543" t="s">
        <v>12212</v>
      </c>
      <c r="H4207" s="545" t="s">
        <v>2469</v>
      </c>
      <c r="I4207" s="544" t="s">
        <v>2478</v>
      </c>
      <c r="J4207" s="543" t="s">
        <v>2478</v>
      </c>
      <c r="K4207" s="543" t="s">
        <v>2478</v>
      </c>
      <c r="L4207" s="543" t="s">
        <v>2478</v>
      </c>
      <c r="M4207" s="543" t="s">
        <v>2478</v>
      </c>
      <c r="N4207" s="543" t="s">
        <v>2478</v>
      </c>
      <c r="O4207" s="543" t="s">
        <v>2478</v>
      </c>
      <c r="P4207" s="543" t="s">
        <v>2478</v>
      </c>
      <c r="Q4207" s="543" t="s">
        <v>2478</v>
      </c>
      <c r="R4207" s="543" t="s">
        <v>2478</v>
      </c>
      <c r="S4207" s="543" t="s">
        <v>2478</v>
      </c>
    </row>
    <row r="4208" spans="1:19">
      <c r="A4208" s="540" t="s">
        <v>11686</v>
      </c>
      <c r="B4208" s="541"/>
      <c r="C4208" s="541"/>
      <c r="D4208" s="542">
        <v>43008</v>
      </c>
      <c r="E4208" s="542">
        <v>43008</v>
      </c>
      <c r="F4208" s="542" t="s">
        <v>12213</v>
      </c>
      <c r="G4208" s="540" t="s">
        <v>12214</v>
      </c>
      <c r="H4208" s="542" t="s">
        <v>2469</v>
      </c>
      <c r="I4208" s="541" t="s">
        <v>2478</v>
      </c>
      <c r="J4208" s="540" t="s">
        <v>2478</v>
      </c>
      <c r="K4208" s="540" t="s">
        <v>2478</v>
      </c>
      <c r="L4208" s="540" t="s">
        <v>2478</v>
      </c>
      <c r="M4208" s="540" t="s">
        <v>2478</v>
      </c>
      <c r="N4208" s="540" t="s">
        <v>2478</v>
      </c>
      <c r="O4208" s="540" t="s">
        <v>2478</v>
      </c>
      <c r="P4208" s="540" t="s">
        <v>2478</v>
      </c>
      <c r="Q4208" s="540" t="s">
        <v>2478</v>
      </c>
      <c r="R4208" s="540" t="s">
        <v>2478</v>
      </c>
      <c r="S4208" s="540" t="s">
        <v>2478</v>
      </c>
    </row>
    <row r="4209" spans="1:19">
      <c r="A4209" s="543" t="s">
        <v>11686</v>
      </c>
      <c r="B4209" s="544"/>
      <c r="C4209" s="544"/>
      <c r="D4209" s="545">
        <v>43003</v>
      </c>
      <c r="E4209" s="545">
        <v>43003</v>
      </c>
      <c r="F4209" s="545" t="s">
        <v>12215</v>
      </c>
      <c r="G4209" s="543" t="s">
        <v>12216</v>
      </c>
      <c r="H4209" s="545" t="s">
        <v>2469</v>
      </c>
      <c r="I4209" s="544" t="s">
        <v>2478</v>
      </c>
      <c r="J4209" s="543" t="s">
        <v>2478</v>
      </c>
      <c r="K4209" s="543" t="s">
        <v>2478</v>
      </c>
      <c r="L4209" s="543" t="s">
        <v>2478</v>
      </c>
      <c r="M4209" s="543" t="s">
        <v>2478</v>
      </c>
      <c r="N4209" s="543" t="s">
        <v>2478</v>
      </c>
      <c r="O4209" s="543" t="s">
        <v>2478</v>
      </c>
      <c r="P4209" s="543" t="s">
        <v>2478</v>
      </c>
      <c r="Q4209" s="543" t="s">
        <v>2478</v>
      </c>
      <c r="R4209" s="543" t="s">
        <v>2478</v>
      </c>
      <c r="S4209" s="543" t="s">
        <v>2478</v>
      </c>
    </row>
    <row r="4210" spans="1:19">
      <c r="A4210" s="540" t="s">
        <v>11686</v>
      </c>
      <c r="B4210" s="541"/>
      <c r="C4210" s="541"/>
      <c r="D4210" s="542">
        <v>43005</v>
      </c>
      <c r="E4210" s="542">
        <v>43005</v>
      </c>
      <c r="F4210" s="542" t="s">
        <v>12217</v>
      </c>
      <c r="G4210" s="540" t="s">
        <v>12218</v>
      </c>
      <c r="H4210" s="542" t="s">
        <v>2469</v>
      </c>
      <c r="I4210" s="541" t="s">
        <v>2478</v>
      </c>
      <c r="J4210" s="540" t="s">
        <v>2478</v>
      </c>
      <c r="K4210" s="540" t="s">
        <v>2478</v>
      </c>
      <c r="L4210" s="540" t="s">
        <v>2478</v>
      </c>
      <c r="M4210" s="540" t="s">
        <v>2478</v>
      </c>
      <c r="N4210" s="540" t="s">
        <v>2478</v>
      </c>
      <c r="O4210" s="540" t="s">
        <v>2478</v>
      </c>
      <c r="P4210" s="540" t="s">
        <v>2478</v>
      </c>
      <c r="Q4210" s="540" t="s">
        <v>2478</v>
      </c>
      <c r="R4210" s="540" t="s">
        <v>2478</v>
      </c>
      <c r="S4210" s="540" t="s">
        <v>2478</v>
      </c>
    </row>
    <row r="4211" spans="1:19">
      <c r="A4211" s="543" t="s">
        <v>11686</v>
      </c>
      <c r="B4211" s="544"/>
      <c r="C4211" s="544"/>
      <c r="D4211" s="545">
        <v>43004</v>
      </c>
      <c r="E4211" s="545">
        <v>43004</v>
      </c>
      <c r="F4211" s="545" t="s">
        <v>12219</v>
      </c>
      <c r="G4211" s="543" t="s">
        <v>12220</v>
      </c>
      <c r="H4211" s="545" t="s">
        <v>2469</v>
      </c>
      <c r="I4211" s="544" t="s">
        <v>2478</v>
      </c>
      <c r="J4211" s="543" t="s">
        <v>2478</v>
      </c>
      <c r="K4211" s="543" t="s">
        <v>2478</v>
      </c>
      <c r="L4211" s="543" t="s">
        <v>2478</v>
      </c>
      <c r="M4211" s="543" t="s">
        <v>2478</v>
      </c>
      <c r="N4211" s="543" t="s">
        <v>2478</v>
      </c>
      <c r="O4211" s="543" t="s">
        <v>2478</v>
      </c>
      <c r="P4211" s="543" t="s">
        <v>2478</v>
      </c>
      <c r="Q4211" s="543" t="s">
        <v>2478</v>
      </c>
      <c r="R4211" s="543" t="s">
        <v>2478</v>
      </c>
      <c r="S4211" s="543" t="s">
        <v>2478</v>
      </c>
    </row>
    <row r="4212" spans="1:19">
      <c r="A4212" s="540" t="s">
        <v>11686</v>
      </c>
      <c r="B4212" s="541"/>
      <c r="C4212" s="541"/>
      <c r="D4212" s="542">
        <v>43002</v>
      </c>
      <c r="E4212" s="542">
        <v>43002</v>
      </c>
      <c r="F4212" s="542" t="s">
        <v>12221</v>
      </c>
      <c r="G4212" s="540" t="s">
        <v>12222</v>
      </c>
      <c r="H4212" s="542" t="s">
        <v>2469</v>
      </c>
      <c r="I4212" s="541" t="s">
        <v>2478</v>
      </c>
      <c r="J4212" s="540" t="s">
        <v>2478</v>
      </c>
      <c r="K4212" s="540" t="s">
        <v>2478</v>
      </c>
      <c r="L4212" s="540" t="s">
        <v>2478</v>
      </c>
      <c r="M4212" s="540" t="s">
        <v>2478</v>
      </c>
      <c r="N4212" s="540" t="s">
        <v>2478</v>
      </c>
      <c r="O4212" s="540" t="s">
        <v>2478</v>
      </c>
      <c r="P4212" s="540" t="s">
        <v>2478</v>
      </c>
      <c r="Q4212" s="540" t="s">
        <v>2478</v>
      </c>
      <c r="R4212" s="540" t="s">
        <v>2478</v>
      </c>
      <c r="S4212" s="540" t="s">
        <v>2478</v>
      </c>
    </row>
    <row r="4213" spans="1:19">
      <c r="A4213" s="543" t="s">
        <v>11686</v>
      </c>
      <c r="B4213" s="544"/>
      <c r="C4213" s="544"/>
      <c r="D4213" s="545">
        <v>43004</v>
      </c>
      <c r="E4213" s="545">
        <v>43004</v>
      </c>
      <c r="F4213" s="545" t="s">
        <v>12223</v>
      </c>
      <c r="G4213" s="543" t="s">
        <v>12224</v>
      </c>
      <c r="H4213" s="545" t="s">
        <v>2469</v>
      </c>
      <c r="I4213" s="544" t="s">
        <v>2478</v>
      </c>
      <c r="J4213" s="543" t="s">
        <v>2478</v>
      </c>
      <c r="K4213" s="543" t="s">
        <v>2478</v>
      </c>
      <c r="L4213" s="543" t="s">
        <v>2478</v>
      </c>
      <c r="M4213" s="543" t="s">
        <v>2478</v>
      </c>
      <c r="N4213" s="543" t="s">
        <v>2478</v>
      </c>
      <c r="O4213" s="543" t="s">
        <v>2478</v>
      </c>
      <c r="P4213" s="543" t="s">
        <v>2478</v>
      </c>
      <c r="Q4213" s="543" t="s">
        <v>2478</v>
      </c>
      <c r="R4213" s="543" t="s">
        <v>2478</v>
      </c>
      <c r="S4213" s="543" t="s">
        <v>2478</v>
      </c>
    </row>
    <row r="4214" spans="1:19">
      <c r="A4214" s="540" t="s">
        <v>11686</v>
      </c>
      <c r="B4214" s="541"/>
      <c r="C4214" s="541"/>
      <c r="D4214" s="542">
        <v>43007</v>
      </c>
      <c r="E4214" s="542">
        <v>43007</v>
      </c>
      <c r="F4214" s="542" t="s">
        <v>12225</v>
      </c>
      <c r="G4214" s="540" t="s">
        <v>12226</v>
      </c>
      <c r="H4214" s="542" t="s">
        <v>3468</v>
      </c>
      <c r="I4214" s="541" t="s">
        <v>2478</v>
      </c>
      <c r="J4214" s="540" t="s">
        <v>2478</v>
      </c>
      <c r="K4214" s="540" t="s">
        <v>2478</v>
      </c>
      <c r="L4214" s="540" t="s">
        <v>2478</v>
      </c>
      <c r="M4214" s="540" t="s">
        <v>2478</v>
      </c>
      <c r="N4214" s="540" t="s">
        <v>2478</v>
      </c>
      <c r="O4214" s="540" t="s">
        <v>2478</v>
      </c>
      <c r="P4214" s="540" t="s">
        <v>2478</v>
      </c>
      <c r="Q4214" s="540" t="s">
        <v>2478</v>
      </c>
      <c r="R4214" s="540" t="s">
        <v>2478</v>
      </c>
      <c r="S4214" s="540" t="s">
        <v>2478</v>
      </c>
    </row>
    <row r="4215" spans="1:19">
      <c r="A4215" s="543" t="s">
        <v>11686</v>
      </c>
      <c r="B4215" s="544"/>
      <c r="C4215" s="544"/>
      <c r="D4215" s="545">
        <v>43005</v>
      </c>
      <c r="E4215" s="545">
        <v>43005</v>
      </c>
      <c r="F4215" s="545" t="s">
        <v>12227</v>
      </c>
      <c r="G4215" s="543" t="s">
        <v>12228</v>
      </c>
      <c r="H4215" s="545" t="s">
        <v>2469</v>
      </c>
      <c r="I4215" s="544" t="s">
        <v>2478</v>
      </c>
      <c r="J4215" s="543" t="s">
        <v>2478</v>
      </c>
      <c r="K4215" s="543" t="s">
        <v>2478</v>
      </c>
      <c r="L4215" s="543" t="s">
        <v>2478</v>
      </c>
      <c r="M4215" s="543" t="s">
        <v>2478</v>
      </c>
      <c r="N4215" s="543" t="s">
        <v>2478</v>
      </c>
      <c r="O4215" s="543" t="s">
        <v>2478</v>
      </c>
      <c r="P4215" s="543" t="s">
        <v>2478</v>
      </c>
      <c r="Q4215" s="543" t="s">
        <v>2478</v>
      </c>
      <c r="R4215" s="543" t="s">
        <v>2478</v>
      </c>
      <c r="S4215" s="543" t="s">
        <v>2478</v>
      </c>
    </row>
    <row r="4216" spans="1:19">
      <c r="A4216" s="540" t="s">
        <v>11686</v>
      </c>
      <c r="B4216" s="541"/>
      <c r="C4216" s="541"/>
      <c r="D4216" s="542">
        <v>43002</v>
      </c>
      <c r="E4216" s="542">
        <v>43002</v>
      </c>
      <c r="F4216" s="542" t="s">
        <v>12229</v>
      </c>
      <c r="G4216" s="540" t="s">
        <v>12230</v>
      </c>
      <c r="H4216" s="542" t="s">
        <v>2469</v>
      </c>
      <c r="I4216" s="541" t="s">
        <v>2478</v>
      </c>
      <c r="J4216" s="540" t="s">
        <v>2478</v>
      </c>
      <c r="K4216" s="540" t="s">
        <v>2478</v>
      </c>
      <c r="L4216" s="540" t="s">
        <v>2478</v>
      </c>
      <c r="M4216" s="540" t="s">
        <v>2478</v>
      </c>
      <c r="N4216" s="540" t="s">
        <v>2478</v>
      </c>
      <c r="O4216" s="540" t="s">
        <v>2478</v>
      </c>
      <c r="P4216" s="540" t="s">
        <v>2478</v>
      </c>
      <c r="Q4216" s="540" t="s">
        <v>2478</v>
      </c>
      <c r="R4216" s="540" t="s">
        <v>2478</v>
      </c>
      <c r="S4216" s="540" t="s">
        <v>2478</v>
      </c>
    </row>
    <row r="4217" spans="1:19">
      <c r="A4217" s="543" t="s">
        <v>11686</v>
      </c>
      <c r="B4217" s="544"/>
      <c r="C4217" s="544"/>
      <c r="D4217" s="545">
        <v>43006</v>
      </c>
      <c r="E4217" s="545">
        <v>43006</v>
      </c>
      <c r="F4217" s="545" t="s">
        <v>12231</v>
      </c>
      <c r="G4217" s="543" t="s">
        <v>12232</v>
      </c>
      <c r="H4217" s="545" t="s">
        <v>3468</v>
      </c>
      <c r="I4217" s="544" t="s">
        <v>2478</v>
      </c>
      <c r="J4217" s="543" t="s">
        <v>2478</v>
      </c>
      <c r="K4217" s="543" t="s">
        <v>2478</v>
      </c>
      <c r="L4217" s="543" t="s">
        <v>2478</v>
      </c>
      <c r="M4217" s="543" t="s">
        <v>2478</v>
      </c>
      <c r="N4217" s="543" t="s">
        <v>2478</v>
      </c>
      <c r="O4217" s="543" t="s">
        <v>2478</v>
      </c>
      <c r="P4217" s="543" t="s">
        <v>2478</v>
      </c>
      <c r="Q4217" s="543" t="s">
        <v>2478</v>
      </c>
      <c r="R4217" s="543" t="s">
        <v>2478</v>
      </c>
      <c r="S4217" s="543" t="s">
        <v>2478</v>
      </c>
    </row>
    <row r="4218" spans="1:19">
      <c r="A4218" s="540" t="s">
        <v>11686</v>
      </c>
      <c r="B4218" s="542">
        <v>107960</v>
      </c>
      <c r="C4218" s="542">
        <v>746660</v>
      </c>
      <c r="D4218" s="542" t="s">
        <v>12233</v>
      </c>
      <c r="E4218" s="542" t="s">
        <v>12233</v>
      </c>
      <c r="F4218" s="542" t="s">
        <v>12234</v>
      </c>
      <c r="G4218" s="540" t="s">
        <v>12235</v>
      </c>
      <c r="H4218" s="542" t="s">
        <v>2469</v>
      </c>
      <c r="I4218" s="542" t="s">
        <v>2546</v>
      </c>
      <c r="J4218" s="540" t="s">
        <v>2478</v>
      </c>
      <c r="K4218" s="540" t="s">
        <v>2478</v>
      </c>
      <c r="L4218" s="540" t="s">
        <v>2546</v>
      </c>
      <c r="M4218" s="540" t="s">
        <v>7324</v>
      </c>
      <c r="N4218" s="540" t="s">
        <v>2204</v>
      </c>
      <c r="O4218" s="540" t="s">
        <v>2478</v>
      </c>
      <c r="P4218" s="540" t="s">
        <v>2478</v>
      </c>
      <c r="Q4218" s="546">
        <v>46108.708333333336</v>
      </c>
      <c r="R4218" s="546">
        <v>45393</v>
      </c>
      <c r="S4218" s="540" t="s">
        <v>2478</v>
      </c>
    </row>
    <row r="4219" spans="1:19">
      <c r="A4219" s="543" t="s">
        <v>11686</v>
      </c>
      <c r="B4219" s="545">
        <v>107960</v>
      </c>
      <c r="C4219" s="545">
        <v>746660</v>
      </c>
      <c r="D4219" s="545" t="s">
        <v>12233</v>
      </c>
      <c r="E4219" s="545" t="s">
        <v>12233</v>
      </c>
      <c r="F4219" s="545" t="s">
        <v>12236</v>
      </c>
      <c r="G4219" s="543" t="s">
        <v>12237</v>
      </c>
      <c r="H4219" s="545" t="s">
        <v>2546</v>
      </c>
      <c r="I4219" s="545" t="s">
        <v>2546</v>
      </c>
      <c r="J4219" s="543" t="s">
        <v>2478</v>
      </c>
      <c r="K4219" s="543" t="s">
        <v>2478</v>
      </c>
      <c r="L4219" s="543" t="s">
        <v>2546</v>
      </c>
      <c r="M4219" s="543" t="s">
        <v>7324</v>
      </c>
      <c r="N4219" s="543" t="s">
        <v>2204</v>
      </c>
      <c r="O4219" s="543" t="s">
        <v>2478</v>
      </c>
      <c r="P4219" s="543" t="s">
        <v>2478</v>
      </c>
      <c r="Q4219" s="547">
        <v>46108.708333333336</v>
      </c>
      <c r="R4219" s="547">
        <v>45393</v>
      </c>
      <c r="S4219" s="543" t="s">
        <v>2478</v>
      </c>
    </row>
    <row r="4220" spans="1:19">
      <c r="A4220" s="540" t="s">
        <v>11686</v>
      </c>
      <c r="B4220" s="542">
        <v>107960</v>
      </c>
      <c r="C4220" s="542">
        <v>746660</v>
      </c>
      <c r="D4220" s="542" t="s">
        <v>12233</v>
      </c>
      <c r="E4220" s="542" t="s">
        <v>12233</v>
      </c>
      <c r="F4220" s="542" t="s">
        <v>12238</v>
      </c>
      <c r="G4220" s="540" t="s">
        <v>12239</v>
      </c>
      <c r="H4220" s="542" t="s">
        <v>2546</v>
      </c>
      <c r="I4220" s="542" t="s">
        <v>2546</v>
      </c>
      <c r="J4220" s="540" t="s">
        <v>2478</v>
      </c>
      <c r="K4220" s="540" t="s">
        <v>2478</v>
      </c>
      <c r="L4220" s="540" t="s">
        <v>2546</v>
      </c>
      <c r="M4220" s="540" t="s">
        <v>7324</v>
      </c>
      <c r="N4220" s="540" t="s">
        <v>2204</v>
      </c>
      <c r="O4220" s="540" t="s">
        <v>2478</v>
      </c>
      <c r="P4220" s="540" t="s">
        <v>2478</v>
      </c>
      <c r="Q4220" s="546">
        <v>46108.708333333336</v>
      </c>
      <c r="R4220" s="546">
        <v>45393</v>
      </c>
      <c r="S4220" s="540" t="s">
        <v>2478</v>
      </c>
    </row>
    <row r="4221" spans="1:19">
      <c r="A4221" s="543" t="s">
        <v>11686</v>
      </c>
      <c r="B4221" s="545">
        <v>107960</v>
      </c>
      <c r="C4221" s="545">
        <v>746660</v>
      </c>
      <c r="D4221" s="545" t="s">
        <v>12233</v>
      </c>
      <c r="E4221" s="545" t="s">
        <v>12233</v>
      </c>
      <c r="F4221" s="545" t="s">
        <v>12240</v>
      </c>
      <c r="G4221" s="543" t="s">
        <v>12241</v>
      </c>
      <c r="H4221" s="545" t="s">
        <v>2469</v>
      </c>
      <c r="I4221" s="545" t="s">
        <v>2546</v>
      </c>
      <c r="J4221" s="543" t="s">
        <v>2478</v>
      </c>
      <c r="K4221" s="543" t="s">
        <v>2478</v>
      </c>
      <c r="L4221" s="543" t="s">
        <v>2546</v>
      </c>
      <c r="M4221" s="543" t="s">
        <v>7324</v>
      </c>
      <c r="N4221" s="543" t="s">
        <v>2204</v>
      </c>
      <c r="O4221" s="543" t="s">
        <v>2478</v>
      </c>
      <c r="P4221" s="543" t="s">
        <v>2478</v>
      </c>
      <c r="Q4221" s="547">
        <v>46108.708333333336</v>
      </c>
      <c r="R4221" s="547">
        <v>45393</v>
      </c>
      <c r="S4221" s="543" t="s">
        <v>2478</v>
      </c>
    </row>
    <row r="4222" spans="1:19">
      <c r="A4222" s="540" t="s">
        <v>11686</v>
      </c>
      <c r="B4222" s="542">
        <v>107960</v>
      </c>
      <c r="C4222" s="542">
        <v>746660</v>
      </c>
      <c r="D4222" s="542" t="s">
        <v>12233</v>
      </c>
      <c r="E4222" s="542" t="s">
        <v>12233</v>
      </c>
      <c r="F4222" s="542" t="s">
        <v>12242</v>
      </c>
      <c r="G4222" s="540" t="s">
        <v>12243</v>
      </c>
      <c r="H4222" s="542" t="s">
        <v>2546</v>
      </c>
      <c r="I4222" s="542" t="s">
        <v>2546</v>
      </c>
      <c r="J4222" s="540" t="s">
        <v>2478</v>
      </c>
      <c r="K4222" s="540" t="s">
        <v>2478</v>
      </c>
      <c r="L4222" s="540" t="s">
        <v>2546</v>
      </c>
      <c r="M4222" s="540" t="s">
        <v>7324</v>
      </c>
      <c r="N4222" s="540" t="s">
        <v>2204</v>
      </c>
      <c r="O4222" s="540" t="s">
        <v>2478</v>
      </c>
      <c r="P4222" s="540" t="s">
        <v>2478</v>
      </c>
      <c r="Q4222" s="546">
        <v>46108.708333333336</v>
      </c>
      <c r="R4222" s="546">
        <v>45393</v>
      </c>
      <c r="S4222" s="540" t="s">
        <v>2478</v>
      </c>
    </row>
    <row r="4223" spans="1:19">
      <c r="A4223" s="543" t="s">
        <v>11686</v>
      </c>
      <c r="B4223" s="545">
        <v>107960</v>
      </c>
      <c r="C4223" s="545">
        <v>746660</v>
      </c>
      <c r="D4223" s="545" t="s">
        <v>12233</v>
      </c>
      <c r="E4223" s="545" t="s">
        <v>12233</v>
      </c>
      <c r="F4223" s="545" t="s">
        <v>12244</v>
      </c>
      <c r="G4223" s="543" t="s">
        <v>12245</v>
      </c>
      <c r="H4223" s="545" t="s">
        <v>2546</v>
      </c>
      <c r="I4223" s="545" t="s">
        <v>2546</v>
      </c>
      <c r="J4223" s="543" t="s">
        <v>2478</v>
      </c>
      <c r="K4223" s="543" t="s">
        <v>2478</v>
      </c>
      <c r="L4223" s="543" t="s">
        <v>2546</v>
      </c>
      <c r="M4223" s="543" t="s">
        <v>7324</v>
      </c>
      <c r="N4223" s="543" t="s">
        <v>2204</v>
      </c>
      <c r="O4223" s="543" t="s">
        <v>2478</v>
      </c>
      <c r="P4223" s="543" t="s">
        <v>2478</v>
      </c>
      <c r="Q4223" s="547">
        <v>46108.708333333336</v>
      </c>
      <c r="R4223" s="547">
        <v>45393</v>
      </c>
      <c r="S4223" s="543" t="s">
        <v>2478</v>
      </c>
    </row>
    <row r="4224" spans="1:19">
      <c r="A4224" s="540" t="s">
        <v>11686</v>
      </c>
      <c r="B4224" s="542">
        <v>107960</v>
      </c>
      <c r="C4224" s="542">
        <v>746660</v>
      </c>
      <c r="D4224" s="542" t="s">
        <v>12233</v>
      </c>
      <c r="E4224" s="542" t="s">
        <v>12233</v>
      </c>
      <c r="F4224" s="542" t="s">
        <v>12246</v>
      </c>
      <c r="G4224" s="540" t="s">
        <v>12247</v>
      </c>
      <c r="H4224" s="542" t="s">
        <v>2546</v>
      </c>
      <c r="I4224" s="542" t="s">
        <v>2546</v>
      </c>
      <c r="J4224" s="540" t="s">
        <v>2478</v>
      </c>
      <c r="K4224" s="540" t="s">
        <v>2478</v>
      </c>
      <c r="L4224" s="540" t="s">
        <v>2546</v>
      </c>
      <c r="M4224" s="540" t="s">
        <v>7324</v>
      </c>
      <c r="N4224" s="540" t="s">
        <v>2204</v>
      </c>
      <c r="O4224" s="540" t="s">
        <v>2478</v>
      </c>
      <c r="P4224" s="540" t="s">
        <v>2478</v>
      </c>
      <c r="Q4224" s="546">
        <v>46108.708333333336</v>
      </c>
      <c r="R4224" s="546">
        <v>45393</v>
      </c>
      <c r="S4224" s="540" t="s">
        <v>2478</v>
      </c>
    </row>
    <row r="4225" spans="1:19">
      <c r="A4225" s="543" t="s">
        <v>11686</v>
      </c>
      <c r="B4225" s="545">
        <v>107960</v>
      </c>
      <c r="C4225" s="545">
        <v>746660</v>
      </c>
      <c r="D4225" s="545" t="s">
        <v>12233</v>
      </c>
      <c r="E4225" s="545" t="s">
        <v>12233</v>
      </c>
      <c r="F4225" s="545" t="s">
        <v>12248</v>
      </c>
      <c r="G4225" s="543" t="s">
        <v>12249</v>
      </c>
      <c r="H4225" s="545" t="s">
        <v>2469</v>
      </c>
      <c r="I4225" s="545" t="s">
        <v>2546</v>
      </c>
      <c r="J4225" s="543" t="s">
        <v>2478</v>
      </c>
      <c r="K4225" s="543" t="s">
        <v>2478</v>
      </c>
      <c r="L4225" s="543" t="s">
        <v>2546</v>
      </c>
      <c r="M4225" s="543" t="s">
        <v>7324</v>
      </c>
      <c r="N4225" s="543" t="s">
        <v>2204</v>
      </c>
      <c r="O4225" s="543" t="s">
        <v>2478</v>
      </c>
      <c r="P4225" s="543" t="s">
        <v>2478</v>
      </c>
      <c r="Q4225" s="547">
        <v>46108.708333333336</v>
      </c>
      <c r="R4225" s="547">
        <v>45393</v>
      </c>
      <c r="S4225" s="543" t="s">
        <v>2478</v>
      </c>
    </row>
    <row r="4226" spans="1:19">
      <c r="A4226" s="540" t="s">
        <v>11686</v>
      </c>
      <c r="B4226" s="542">
        <v>107960</v>
      </c>
      <c r="C4226" s="542">
        <v>746660</v>
      </c>
      <c r="D4226" s="542" t="s">
        <v>12233</v>
      </c>
      <c r="E4226" s="542" t="s">
        <v>12233</v>
      </c>
      <c r="F4226" s="542" t="s">
        <v>12250</v>
      </c>
      <c r="G4226" s="540" t="s">
        <v>12251</v>
      </c>
      <c r="H4226" s="542" t="s">
        <v>2546</v>
      </c>
      <c r="I4226" s="542" t="s">
        <v>2546</v>
      </c>
      <c r="J4226" s="540" t="s">
        <v>2478</v>
      </c>
      <c r="K4226" s="540" t="s">
        <v>2478</v>
      </c>
      <c r="L4226" s="540" t="s">
        <v>2546</v>
      </c>
      <c r="M4226" s="540" t="s">
        <v>7324</v>
      </c>
      <c r="N4226" s="540" t="s">
        <v>2204</v>
      </c>
      <c r="O4226" s="540" t="s">
        <v>2478</v>
      </c>
      <c r="P4226" s="540" t="s">
        <v>2478</v>
      </c>
      <c r="Q4226" s="546">
        <v>46108.708333333336</v>
      </c>
      <c r="R4226" s="546">
        <v>45393</v>
      </c>
      <c r="S4226" s="540" t="s">
        <v>2478</v>
      </c>
    </row>
    <row r="4227" spans="1:19">
      <c r="A4227" s="543" t="s">
        <v>11686</v>
      </c>
      <c r="B4227" s="545">
        <v>107960</v>
      </c>
      <c r="C4227" s="545">
        <v>746660</v>
      </c>
      <c r="D4227" s="545" t="s">
        <v>12233</v>
      </c>
      <c r="E4227" s="545" t="s">
        <v>12233</v>
      </c>
      <c r="F4227" s="545" t="s">
        <v>12252</v>
      </c>
      <c r="G4227" s="543" t="s">
        <v>12253</v>
      </c>
      <c r="H4227" s="545" t="s">
        <v>2546</v>
      </c>
      <c r="I4227" s="545" t="s">
        <v>2546</v>
      </c>
      <c r="J4227" s="543" t="s">
        <v>2478</v>
      </c>
      <c r="K4227" s="543" t="s">
        <v>2478</v>
      </c>
      <c r="L4227" s="543" t="s">
        <v>2546</v>
      </c>
      <c r="M4227" s="543" t="s">
        <v>7324</v>
      </c>
      <c r="N4227" s="543" t="s">
        <v>2204</v>
      </c>
      <c r="O4227" s="543" t="s">
        <v>2478</v>
      </c>
      <c r="P4227" s="543" t="s">
        <v>2478</v>
      </c>
      <c r="Q4227" s="547">
        <v>46108.708333333336</v>
      </c>
      <c r="R4227" s="547">
        <v>45393</v>
      </c>
      <c r="S4227" s="543" t="s">
        <v>2478</v>
      </c>
    </row>
    <row r="4228" spans="1:19">
      <c r="A4228" s="540" t="s">
        <v>11686</v>
      </c>
      <c r="B4228" s="542">
        <v>107960</v>
      </c>
      <c r="C4228" s="542">
        <v>746660</v>
      </c>
      <c r="D4228" s="542" t="s">
        <v>12233</v>
      </c>
      <c r="E4228" s="542" t="s">
        <v>12233</v>
      </c>
      <c r="F4228" s="542" t="s">
        <v>12254</v>
      </c>
      <c r="G4228" s="540" t="s">
        <v>12255</v>
      </c>
      <c r="H4228" s="542" t="s">
        <v>2546</v>
      </c>
      <c r="I4228" s="542" t="s">
        <v>2546</v>
      </c>
      <c r="J4228" s="540" t="s">
        <v>2478</v>
      </c>
      <c r="K4228" s="540" t="s">
        <v>2478</v>
      </c>
      <c r="L4228" s="540" t="s">
        <v>2546</v>
      </c>
      <c r="M4228" s="540" t="s">
        <v>7324</v>
      </c>
      <c r="N4228" s="540" t="s">
        <v>2204</v>
      </c>
      <c r="O4228" s="540" t="s">
        <v>2478</v>
      </c>
      <c r="P4228" s="540" t="s">
        <v>2478</v>
      </c>
      <c r="Q4228" s="546">
        <v>46108.708333333336</v>
      </c>
      <c r="R4228" s="546">
        <v>45393</v>
      </c>
      <c r="S4228" s="540" t="s">
        <v>2478</v>
      </c>
    </row>
    <row r="4229" spans="1:19">
      <c r="A4229" s="543" t="s">
        <v>11686</v>
      </c>
      <c r="B4229" s="545">
        <v>107960</v>
      </c>
      <c r="C4229" s="545">
        <v>746660</v>
      </c>
      <c r="D4229" s="545" t="s">
        <v>12233</v>
      </c>
      <c r="E4229" s="545" t="s">
        <v>12233</v>
      </c>
      <c r="F4229" s="545" t="s">
        <v>12256</v>
      </c>
      <c r="G4229" s="543" t="s">
        <v>12257</v>
      </c>
      <c r="H4229" s="545" t="s">
        <v>2469</v>
      </c>
      <c r="I4229" s="545" t="s">
        <v>2546</v>
      </c>
      <c r="J4229" s="543" t="s">
        <v>2478</v>
      </c>
      <c r="K4229" s="543" t="s">
        <v>2478</v>
      </c>
      <c r="L4229" s="543" t="s">
        <v>2546</v>
      </c>
      <c r="M4229" s="543" t="s">
        <v>7324</v>
      </c>
      <c r="N4229" s="543" t="s">
        <v>2204</v>
      </c>
      <c r="O4229" s="543" t="s">
        <v>2478</v>
      </c>
      <c r="P4229" s="543" t="s">
        <v>2478</v>
      </c>
      <c r="Q4229" s="547">
        <v>46108.708333333336</v>
      </c>
      <c r="R4229" s="547">
        <v>45393</v>
      </c>
      <c r="S4229" s="543" t="s">
        <v>2478</v>
      </c>
    </row>
    <row r="4230" spans="1:19">
      <c r="A4230" s="540" t="s">
        <v>11686</v>
      </c>
      <c r="B4230" s="542">
        <v>107960</v>
      </c>
      <c r="C4230" s="542">
        <v>746660</v>
      </c>
      <c r="D4230" s="542" t="s">
        <v>12233</v>
      </c>
      <c r="E4230" s="542" t="s">
        <v>12233</v>
      </c>
      <c r="F4230" s="542" t="s">
        <v>12258</v>
      </c>
      <c r="G4230" s="540" t="s">
        <v>12259</v>
      </c>
      <c r="H4230" s="542" t="s">
        <v>2469</v>
      </c>
      <c r="I4230" s="542" t="s">
        <v>2546</v>
      </c>
      <c r="J4230" s="540" t="s">
        <v>2478</v>
      </c>
      <c r="K4230" s="540" t="s">
        <v>2478</v>
      </c>
      <c r="L4230" s="540" t="s">
        <v>2546</v>
      </c>
      <c r="M4230" s="540" t="s">
        <v>7324</v>
      </c>
      <c r="N4230" s="540" t="s">
        <v>2204</v>
      </c>
      <c r="O4230" s="540" t="s">
        <v>2478</v>
      </c>
      <c r="P4230" s="540" t="s">
        <v>2478</v>
      </c>
      <c r="Q4230" s="546">
        <v>46108.708333333336</v>
      </c>
      <c r="R4230" s="546">
        <v>45393</v>
      </c>
      <c r="S4230" s="540" t="s">
        <v>2478</v>
      </c>
    </row>
    <row r="4231" spans="1:19">
      <c r="A4231" s="543" t="s">
        <v>11686</v>
      </c>
      <c r="B4231" s="545">
        <v>107960</v>
      </c>
      <c r="C4231" s="545">
        <v>746660</v>
      </c>
      <c r="D4231" s="545" t="s">
        <v>12233</v>
      </c>
      <c r="E4231" s="545" t="s">
        <v>12233</v>
      </c>
      <c r="F4231" s="545" t="s">
        <v>12260</v>
      </c>
      <c r="G4231" s="543" t="s">
        <v>12261</v>
      </c>
      <c r="H4231" s="545" t="s">
        <v>2469</v>
      </c>
      <c r="I4231" s="545" t="s">
        <v>2546</v>
      </c>
      <c r="J4231" s="543" t="s">
        <v>2478</v>
      </c>
      <c r="K4231" s="543" t="s">
        <v>2478</v>
      </c>
      <c r="L4231" s="543" t="s">
        <v>2546</v>
      </c>
      <c r="M4231" s="543" t="s">
        <v>7324</v>
      </c>
      <c r="N4231" s="543" t="s">
        <v>2204</v>
      </c>
      <c r="O4231" s="543" t="s">
        <v>2478</v>
      </c>
      <c r="P4231" s="543" t="s">
        <v>2478</v>
      </c>
      <c r="Q4231" s="547">
        <v>46108.708333333336</v>
      </c>
      <c r="R4231" s="547">
        <v>45393</v>
      </c>
      <c r="S4231" s="543" t="s">
        <v>2478</v>
      </c>
    </row>
    <row r="4232" spans="1:19">
      <c r="A4232" s="540" t="s">
        <v>11686</v>
      </c>
      <c r="B4232" s="542">
        <v>107960</v>
      </c>
      <c r="C4232" s="542">
        <v>746660</v>
      </c>
      <c r="D4232" s="542" t="s">
        <v>12233</v>
      </c>
      <c r="E4232" s="542" t="s">
        <v>12233</v>
      </c>
      <c r="F4232" s="542" t="s">
        <v>12262</v>
      </c>
      <c r="G4232" s="540" t="s">
        <v>12263</v>
      </c>
      <c r="H4232" s="542" t="s">
        <v>2469</v>
      </c>
      <c r="I4232" s="542" t="s">
        <v>2546</v>
      </c>
      <c r="J4232" s="540" t="s">
        <v>2478</v>
      </c>
      <c r="K4232" s="540" t="s">
        <v>2478</v>
      </c>
      <c r="L4232" s="540" t="s">
        <v>2546</v>
      </c>
      <c r="M4232" s="540" t="s">
        <v>7324</v>
      </c>
      <c r="N4232" s="540" t="s">
        <v>2204</v>
      </c>
      <c r="O4232" s="540" t="s">
        <v>2478</v>
      </c>
      <c r="P4232" s="540" t="s">
        <v>2478</v>
      </c>
      <c r="Q4232" s="546">
        <v>46108.708333333336</v>
      </c>
      <c r="R4232" s="546">
        <v>45393</v>
      </c>
      <c r="S4232" s="540" t="s">
        <v>2478</v>
      </c>
    </row>
    <row r="4233" spans="1:19">
      <c r="A4233" s="543" t="s">
        <v>11686</v>
      </c>
      <c r="B4233" s="545">
        <v>107960</v>
      </c>
      <c r="C4233" s="545">
        <v>746660</v>
      </c>
      <c r="D4233" s="545" t="s">
        <v>12233</v>
      </c>
      <c r="E4233" s="545" t="s">
        <v>12233</v>
      </c>
      <c r="F4233" s="545" t="s">
        <v>12264</v>
      </c>
      <c r="G4233" s="543" t="s">
        <v>12265</v>
      </c>
      <c r="H4233" s="545" t="s">
        <v>2469</v>
      </c>
      <c r="I4233" s="545" t="s">
        <v>2546</v>
      </c>
      <c r="J4233" s="543" t="s">
        <v>2478</v>
      </c>
      <c r="K4233" s="543" t="s">
        <v>2478</v>
      </c>
      <c r="L4233" s="543" t="s">
        <v>2546</v>
      </c>
      <c r="M4233" s="543" t="s">
        <v>7324</v>
      </c>
      <c r="N4233" s="543" t="s">
        <v>2204</v>
      </c>
      <c r="O4233" s="543" t="s">
        <v>2478</v>
      </c>
      <c r="P4233" s="543" t="s">
        <v>2478</v>
      </c>
      <c r="Q4233" s="547">
        <v>46108.708333333336</v>
      </c>
      <c r="R4233" s="547">
        <v>45393</v>
      </c>
      <c r="S4233" s="543" t="s">
        <v>2478</v>
      </c>
    </row>
    <row r="4234" spans="1:19">
      <c r="A4234" s="540" t="s">
        <v>11686</v>
      </c>
      <c r="B4234" s="542">
        <v>107960</v>
      </c>
      <c r="C4234" s="542">
        <v>746660</v>
      </c>
      <c r="D4234" s="542" t="s">
        <v>12233</v>
      </c>
      <c r="E4234" s="542" t="s">
        <v>12233</v>
      </c>
      <c r="F4234" s="542" t="s">
        <v>12266</v>
      </c>
      <c r="G4234" s="540" t="s">
        <v>12267</v>
      </c>
      <c r="H4234" s="542" t="s">
        <v>2469</v>
      </c>
      <c r="I4234" s="542" t="s">
        <v>2546</v>
      </c>
      <c r="J4234" s="540" t="s">
        <v>2478</v>
      </c>
      <c r="K4234" s="540" t="s">
        <v>2478</v>
      </c>
      <c r="L4234" s="540" t="s">
        <v>2546</v>
      </c>
      <c r="M4234" s="540" t="s">
        <v>7324</v>
      </c>
      <c r="N4234" s="540" t="s">
        <v>2204</v>
      </c>
      <c r="O4234" s="540" t="s">
        <v>2478</v>
      </c>
      <c r="P4234" s="540" t="s">
        <v>2478</v>
      </c>
      <c r="Q4234" s="546">
        <v>46108.708333333336</v>
      </c>
      <c r="R4234" s="546">
        <v>45393</v>
      </c>
      <c r="S4234" s="540" t="s">
        <v>2478</v>
      </c>
    </row>
    <row r="4235" spans="1:19">
      <c r="A4235" s="543" t="s">
        <v>11686</v>
      </c>
      <c r="B4235" s="545">
        <v>107960</v>
      </c>
      <c r="C4235" s="545">
        <v>746660</v>
      </c>
      <c r="D4235" s="545" t="s">
        <v>12233</v>
      </c>
      <c r="E4235" s="545" t="s">
        <v>12233</v>
      </c>
      <c r="F4235" s="545" t="s">
        <v>12268</v>
      </c>
      <c r="G4235" s="543" t="s">
        <v>12269</v>
      </c>
      <c r="H4235" s="545" t="s">
        <v>2469</v>
      </c>
      <c r="I4235" s="545" t="s">
        <v>2546</v>
      </c>
      <c r="J4235" s="543" t="s">
        <v>2478</v>
      </c>
      <c r="K4235" s="543" t="s">
        <v>2478</v>
      </c>
      <c r="L4235" s="543" t="s">
        <v>2546</v>
      </c>
      <c r="M4235" s="543" t="s">
        <v>7324</v>
      </c>
      <c r="N4235" s="543" t="s">
        <v>2204</v>
      </c>
      <c r="O4235" s="543" t="s">
        <v>2478</v>
      </c>
      <c r="P4235" s="543" t="s">
        <v>2478</v>
      </c>
      <c r="Q4235" s="547">
        <v>46108.708333333336</v>
      </c>
      <c r="R4235" s="547">
        <v>45393</v>
      </c>
      <c r="S4235" s="543" t="s">
        <v>2478</v>
      </c>
    </row>
    <row r="4236" spans="1:19">
      <c r="A4236" s="540" t="s">
        <v>11686</v>
      </c>
      <c r="B4236" s="542">
        <v>107960</v>
      </c>
      <c r="C4236" s="542">
        <v>746660</v>
      </c>
      <c r="D4236" s="542" t="s">
        <v>12233</v>
      </c>
      <c r="E4236" s="542" t="s">
        <v>12233</v>
      </c>
      <c r="F4236" s="542" t="s">
        <v>12270</v>
      </c>
      <c r="G4236" s="540" t="s">
        <v>12271</v>
      </c>
      <c r="H4236" s="542" t="s">
        <v>2469</v>
      </c>
      <c r="I4236" s="542" t="s">
        <v>2546</v>
      </c>
      <c r="J4236" s="540" t="s">
        <v>2478</v>
      </c>
      <c r="K4236" s="540" t="s">
        <v>2478</v>
      </c>
      <c r="L4236" s="540" t="s">
        <v>2546</v>
      </c>
      <c r="M4236" s="540" t="s">
        <v>7324</v>
      </c>
      <c r="N4236" s="540" t="s">
        <v>2204</v>
      </c>
      <c r="O4236" s="540" t="s">
        <v>2478</v>
      </c>
      <c r="P4236" s="540" t="s">
        <v>2478</v>
      </c>
      <c r="Q4236" s="546">
        <v>46108.708333333336</v>
      </c>
      <c r="R4236" s="546">
        <v>45393</v>
      </c>
      <c r="S4236" s="540" t="s">
        <v>2478</v>
      </c>
    </row>
    <row r="4237" spans="1:19">
      <c r="A4237" s="543" t="s">
        <v>11686</v>
      </c>
      <c r="B4237" s="545">
        <v>107960</v>
      </c>
      <c r="C4237" s="545">
        <v>746660</v>
      </c>
      <c r="D4237" s="545" t="s">
        <v>12233</v>
      </c>
      <c r="E4237" s="545" t="s">
        <v>12233</v>
      </c>
      <c r="F4237" s="545" t="s">
        <v>12272</v>
      </c>
      <c r="G4237" s="543" t="s">
        <v>12273</v>
      </c>
      <c r="H4237" s="545" t="s">
        <v>2469</v>
      </c>
      <c r="I4237" s="545" t="s">
        <v>2546</v>
      </c>
      <c r="J4237" s="543" t="s">
        <v>2478</v>
      </c>
      <c r="K4237" s="543" t="s">
        <v>2478</v>
      </c>
      <c r="L4237" s="543" t="s">
        <v>2546</v>
      </c>
      <c r="M4237" s="543" t="s">
        <v>7324</v>
      </c>
      <c r="N4237" s="543" t="s">
        <v>2204</v>
      </c>
      <c r="O4237" s="543" t="s">
        <v>2478</v>
      </c>
      <c r="P4237" s="543" t="s">
        <v>2478</v>
      </c>
      <c r="Q4237" s="547">
        <v>46108.708333333336</v>
      </c>
      <c r="R4237" s="547">
        <v>45393</v>
      </c>
      <c r="S4237" s="543" t="s">
        <v>2478</v>
      </c>
    </row>
    <row r="4238" spans="1:19">
      <c r="A4238" s="540" t="s">
        <v>11686</v>
      </c>
      <c r="B4238" s="542">
        <v>107960</v>
      </c>
      <c r="C4238" s="542">
        <v>746660</v>
      </c>
      <c r="D4238" s="542" t="s">
        <v>12233</v>
      </c>
      <c r="E4238" s="542" t="s">
        <v>12233</v>
      </c>
      <c r="F4238" s="542" t="s">
        <v>12274</v>
      </c>
      <c r="G4238" s="540" t="s">
        <v>12275</v>
      </c>
      <c r="H4238" s="542" t="s">
        <v>2469</v>
      </c>
      <c r="I4238" s="542" t="s">
        <v>2546</v>
      </c>
      <c r="J4238" s="540" t="s">
        <v>2478</v>
      </c>
      <c r="K4238" s="540" t="s">
        <v>2478</v>
      </c>
      <c r="L4238" s="540" t="s">
        <v>2546</v>
      </c>
      <c r="M4238" s="540" t="s">
        <v>7324</v>
      </c>
      <c r="N4238" s="540" t="s">
        <v>2204</v>
      </c>
      <c r="O4238" s="540" t="s">
        <v>2478</v>
      </c>
      <c r="P4238" s="540" t="s">
        <v>2478</v>
      </c>
      <c r="Q4238" s="546">
        <v>46108.708333333336</v>
      </c>
      <c r="R4238" s="546">
        <v>45393</v>
      </c>
      <c r="S4238" s="540" t="s">
        <v>2478</v>
      </c>
    </row>
    <row r="4239" spans="1:19">
      <c r="A4239" s="543" t="s">
        <v>11686</v>
      </c>
      <c r="B4239" s="545">
        <v>107960</v>
      </c>
      <c r="C4239" s="545">
        <v>746660</v>
      </c>
      <c r="D4239" s="545" t="s">
        <v>12233</v>
      </c>
      <c r="E4239" s="545" t="s">
        <v>12233</v>
      </c>
      <c r="F4239" s="545" t="s">
        <v>12276</v>
      </c>
      <c r="G4239" s="543" t="s">
        <v>12277</v>
      </c>
      <c r="H4239" s="545" t="s">
        <v>2469</v>
      </c>
      <c r="I4239" s="545" t="s">
        <v>2546</v>
      </c>
      <c r="J4239" s="543" t="s">
        <v>2478</v>
      </c>
      <c r="K4239" s="543" t="s">
        <v>2478</v>
      </c>
      <c r="L4239" s="543" t="s">
        <v>2546</v>
      </c>
      <c r="M4239" s="543" t="s">
        <v>7324</v>
      </c>
      <c r="N4239" s="543" t="s">
        <v>2204</v>
      </c>
      <c r="O4239" s="543" t="s">
        <v>2478</v>
      </c>
      <c r="P4239" s="543" t="s">
        <v>2478</v>
      </c>
      <c r="Q4239" s="547">
        <v>46108.708333333336</v>
      </c>
      <c r="R4239" s="547">
        <v>45393</v>
      </c>
      <c r="S4239" s="543" t="s">
        <v>2478</v>
      </c>
    </row>
    <row r="4240" spans="1:19">
      <c r="A4240" s="540" t="s">
        <v>11686</v>
      </c>
      <c r="B4240" s="542">
        <v>107960</v>
      </c>
      <c r="C4240" s="542">
        <v>746660</v>
      </c>
      <c r="D4240" s="542" t="s">
        <v>12233</v>
      </c>
      <c r="E4240" s="542" t="s">
        <v>12233</v>
      </c>
      <c r="F4240" s="542" t="s">
        <v>12278</v>
      </c>
      <c r="G4240" s="540" t="s">
        <v>12279</v>
      </c>
      <c r="H4240" s="542" t="s">
        <v>2469</v>
      </c>
      <c r="I4240" s="542" t="s">
        <v>2546</v>
      </c>
      <c r="J4240" s="540" t="s">
        <v>2478</v>
      </c>
      <c r="K4240" s="540" t="s">
        <v>2478</v>
      </c>
      <c r="L4240" s="540" t="s">
        <v>2546</v>
      </c>
      <c r="M4240" s="540" t="s">
        <v>7324</v>
      </c>
      <c r="N4240" s="540" t="s">
        <v>2204</v>
      </c>
      <c r="O4240" s="540" t="s">
        <v>2478</v>
      </c>
      <c r="P4240" s="540" t="s">
        <v>2478</v>
      </c>
      <c r="Q4240" s="546">
        <v>46108.708333333336</v>
      </c>
      <c r="R4240" s="546">
        <v>45393</v>
      </c>
      <c r="S4240" s="540" t="s">
        <v>2478</v>
      </c>
    </row>
    <row r="4241" spans="1:19">
      <c r="A4241" s="543" t="s">
        <v>11686</v>
      </c>
      <c r="B4241" s="545">
        <v>107960</v>
      </c>
      <c r="C4241" s="545">
        <v>746660</v>
      </c>
      <c r="D4241" s="545" t="s">
        <v>12233</v>
      </c>
      <c r="E4241" s="545" t="s">
        <v>12233</v>
      </c>
      <c r="F4241" s="545" t="s">
        <v>12280</v>
      </c>
      <c r="G4241" s="543" t="s">
        <v>12281</v>
      </c>
      <c r="H4241" s="545" t="s">
        <v>2469</v>
      </c>
      <c r="I4241" s="545" t="s">
        <v>2546</v>
      </c>
      <c r="J4241" s="543" t="s">
        <v>2478</v>
      </c>
      <c r="K4241" s="543" t="s">
        <v>2478</v>
      </c>
      <c r="L4241" s="543" t="s">
        <v>2546</v>
      </c>
      <c r="M4241" s="543" t="s">
        <v>7324</v>
      </c>
      <c r="N4241" s="543" t="s">
        <v>2204</v>
      </c>
      <c r="O4241" s="543" t="s">
        <v>2478</v>
      </c>
      <c r="P4241" s="543" t="s">
        <v>2478</v>
      </c>
      <c r="Q4241" s="547">
        <v>46108.708333333336</v>
      </c>
      <c r="R4241" s="547">
        <v>45393</v>
      </c>
      <c r="S4241" s="543" t="s">
        <v>2478</v>
      </c>
    </row>
    <row r="4242" spans="1:19">
      <c r="A4242" s="540" t="s">
        <v>11686</v>
      </c>
      <c r="B4242" s="542">
        <v>107960</v>
      </c>
      <c r="C4242" s="542">
        <v>746660</v>
      </c>
      <c r="D4242" s="542" t="s">
        <v>12233</v>
      </c>
      <c r="E4242" s="542" t="s">
        <v>12233</v>
      </c>
      <c r="F4242" s="542" t="s">
        <v>12282</v>
      </c>
      <c r="G4242" s="540" t="s">
        <v>12283</v>
      </c>
      <c r="H4242" s="542" t="s">
        <v>2469</v>
      </c>
      <c r="I4242" s="542" t="s">
        <v>2546</v>
      </c>
      <c r="J4242" s="540" t="s">
        <v>2478</v>
      </c>
      <c r="K4242" s="540" t="s">
        <v>2478</v>
      </c>
      <c r="L4242" s="540" t="s">
        <v>2546</v>
      </c>
      <c r="M4242" s="540" t="s">
        <v>7324</v>
      </c>
      <c r="N4242" s="540" t="s">
        <v>2204</v>
      </c>
      <c r="O4242" s="540" t="s">
        <v>2478</v>
      </c>
      <c r="P4242" s="540" t="s">
        <v>2478</v>
      </c>
      <c r="Q4242" s="546">
        <v>46108.708333333336</v>
      </c>
      <c r="R4242" s="546">
        <v>45393</v>
      </c>
      <c r="S4242" s="540" t="s">
        <v>2478</v>
      </c>
    </row>
    <row r="4243" spans="1:19">
      <c r="A4243" s="543" t="s">
        <v>11686</v>
      </c>
      <c r="B4243" s="545">
        <v>107960</v>
      </c>
      <c r="C4243" s="545">
        <v>746660</v>
      </c>
      <c r="D4243" s="545" t="s">
        <v>12233</v>
      </c>
      <c r="E4243" s="545" t="s">
        <v>12233</v>
      </c>
      <c r="F4243" s="545" t="s">
        <v>12284</v>
      </c>
      <c r="G4243" s="543" t="s">
        <v>12285</v>
      </c>
      <c r="H4243" s="545" t="s">
        <v>2469</v>
      </c>
      <c r="I4243" s="545" t="s">
        <v>2546</v>
      </c>
      <c r="J4243" s="543" t="s">
        <v>2478</v>
      </c>
      <c r="K4243" s="543" t="s">
        <v>2478</v>
      </c>
      <c r="L4243" s="543" t="s">
        <v>2546</v>
      </c>
      <c r="M4243" s="543" t="s">
        <v>7324</v>
      </c>
      <c r="N4243" s="543" t="s">
        <v>2204</v>
      </c>
      <c r="O4243" s="543" t="s">
        <v>2478</v>
      </c>
      <c r="P4243" s="543" t="s">
        <v>2478</v>
      </c>
      <c r="Q4243" s="547">
        <v>46108.708333333336</v>
      </c>
      <c r="R4243" s="547">
        <v>45393</v>
      </c>
      <c r="S4243" s="543" t="s">
        <v>2478</v>
      </c>
    </row>
    <row r="4244" spans="1:19">
      <c r="A4244" s="540" t="s">
        <v>11686</v>
      </c>
      <c r="B4244" s="542">
        <v>107960</v>
      </c>
      <c r="C4244" s="542">
        <v>746660</v>
      </c>
      <c r="D4244" s="542" t="s">
        <v>12233</v>
      </c>
      <c r="E4244" s="542" t="s">
        <v>12233</v>
      </c>
      <c r="F4244" s="542" t="s">
        <v>12286</v>
      </c>
      <c r="G4244" s="540" t="s">
        <v>12287</v>
      </c>
      <c r="H4244" s="542" t="s">
        <v>2469</v>
      </c>
      <c r="I4244" s="542" t="s">
        <v>2546</v>
      </c>
      <c r="J4244" s="540" t="s">
        <v>2478</v>
      </c>
      <c r="K4244" s="540" t="s">
        <v>2478</v>
      </c>
      <c r="L4244" s="540" t="s">
        <v>2546</v>
      </c>
      <c r="M4244" s="540" t="s">
        <v>7324</v>
      </c>
      <c r="N4244" s="540" t="s">
        <v>2204</v>
      </c>
      <c r="O4244" s="540" t="s">
        <v>2478</v>
      </c>
      <c r="P4244" s="540" t="s">
        <v>2478</v>
      </c>
      <c r="Q4244" s="546">
        <v>46108.708333333336</v>
      </c>
      <c r="R4244" s="546">
        <v>45393</v>
      </c>
      <c r="S4244" s="540" t="s">
        <v>2478</v>
      </c>
    </row>
    <row r="4245" spans="1:19">
      <c r="A4245" s="543" t="s">
        <v>11686</v>
      </c>
      <c r="B4245" s="545">
        <v>11573</v>
      </c>
      <c r="C4245" s="545">
        <v>684920</v>
      </c>
      <c r="D4245" s="545" t="s">
        <v>12134</v>
      </c>
      <c r="E4245" s="545" t="s">
        <v>12134</v>
      </c>
      <c r="F4245" s="545" t="s">
        <v>12288</v>
      </c>
      <c r="G4245" s="543" t="s">
        <v>12289</v>
      </c>
      <c r="H4245" s="545" t="s">
        <v>2546</v>
      </c>
      <c r="I4245" s="545" t="s">
        <v>2546</v>
      </c>
      <c r="J4245" s="543" t="s">
        <v>2478</v>
      </c>
      <c r="K4245" s="543" t="s">
        <v>2478</v>
      </c>
      <c r="L4245" s="543" t="s">
        <v>2546</v>
      </c>
      <c r="M4245" s="543" t="s">
        <v>6209</v>
      </c>
      <c r="N4245" s="543" t="s">
        <v>2210</v>
      </c>
      <c r="O4245" s="543" t="s">
        <v>2478</v>
      </c>
      <c r="P4245" s="543" t="s">
        <v>2478</v>
      </c>
      <c r="Q4245" s="547">
        <v>45139.708333333336</v>
      </c>
      <c r="R4245" s="547">
        <v>45107</v>
      </c>
      <c r="S4245" s="547">
        <v>45289.521585648145</v>
      </c>
    </row>
    <row r="4246" spans="1:19">
      <c r="A4246" s="540" t="s">
        <v>11686</v>
      </c>
      <c r="B4246" s="542">
        <v>11573</v>
      </c>
      <c r="C4246" s="542">
        <v>684920</v>
      </c>
      <c r="D4246" s="542" t="s">
        <v>12134</v>
      </c>
      <c r="E4246" s="542" t="s">
        <v>12134</v>
      </c>
      <c r="F4246" s="542" t="s">
        <v>12290</v>
      </c>
      <c r="G4246" s="540" t="s">
        <v>12291</v>
      </c>
      <c r="H4246" s="542" t="s">
        <v>2546</v>
      </c>
      <c r="I4246" s="542" t="s">
        <v>2546</v>
      </c>
      <c r="J4246" s="540" t="s">
        <v>2478</v>
      </c>
      <c r="K4246" s="540" t="s">
        <v>2478</v>
      </c>
      <c r="L4246" s="540" t="s">
        <v>2546</v>
      </c>
      <c r="M4246" s="540" t="s">
        <v>6209</v>
      </c>
      <c r="N4246" s="540" t="s">
        <v>2210</v>
      </c>
      <c r="O4246" s="540" t="s">
        <v>2478</v>
      </c>
      <c r="P4246" s="540" t="s">
        <v>2478</v>
      </c>
      <c r="Q4246" s="546">
        <v>45139.708333333336</v>
      </c>
      <c r="R4246" s="546">
        <v>45107</v>
      </c>
      <c r="S4246" s="546">
        <v>45289.521585648145</v>
      </c>
    </row>
    <row r="4247" spans="1:19">
      <c r="A4247" s="543" t="s">
        <v>11686</v>
      </c>
      <c r="B4247" s="545">
        <v>11573</v>
      </c>
      <c r="C4247" s="545">
        <v>684920</v>
      </c>
      <c r="D4247" s="545" t="s">
        <v>12134</v>
      </c>
      <c r="E4247" s="545" t="s">
        <v>12134</v>
      </c>
      <c r="F4247" s="545" t="s">
        <v>12292</v>
      </c>
      <c r="G4247" s="543" t="s">
        <v>12293</v>
      </c>
      <c r="H4247" s="545" t="s">
        <v>2546</v>
      </c>
      <c r="I4247" s="545" t="s">
        <v>2546</v>
      </c>
      <c r="J4247" s="543" t="s">
        <v>2478</v>
      </c>
      <c r="K4247" s="543" t="s">
        <v>2478</v>
      </c>
      <c r="L4247" s="543" t="s">
        <v>2546</v>
      </c>
      <c r="M4247" s="543" t="s">
        <v>6209</v>
      </c>
      <c r="N4247" s="543" t="s">
        <v>2210</v>
      </c>
      <c r="O4247" s="543" t="s">
        <v>2478</v>
      </c>
      <c r="P4247" s="543" t="s">
        <v>2478</v>
      </c>
      <c r="Q4247" s="547">
        <v>45139.708333333336</v>
      </c>
      <c r="R4247" s="547">
        <v>45107</v>
      </c>
      <c r="S4247" s="547">
        <v>45289.521585648145</v>
      </c>
    </row>
    <row r="4248" spans="1:19">
      <c r="A4248" s="540" t="s">
        <v>11686</v>
      </c>
      <c r="B4248" s="542">
        <v>11573</v>
      </c>
      <c r="C4248" s="542">
        <v>684920</v>
      </c>
      <c r="D4248" s="542" t="s">
        <v>12134</v>
      </c>
      <c r="E4248" s="542" t="s">
        <v>12134</v>
      </c>
      <c r="F4248" s="542" t="s">
        <v>12294</v>
      </c>
      <c r="G4248" s="540" t="s">
        <v>12295</v>
      </c>
      <c r="H4248" s="542" t="s">
        <v>2546</v>
      </c>
      <c r="I4248" s="542" t="s">
        <v>2546</v>
      </c>
      <c r="J4248" s="540" t="s">
        <v>2478</v>
      </c>
      <c r="K4248" s="540" t="s">
        <v>2478</v>
      </c>
      <c r="L4248" s="540" t="s">
        <v>2546</v>
      </c>
      <c r="M4248" s="540" t="s">
        <v>6209</v>
      </c>
      <c r="N4248" s="540" t="s">
        <v>2210</v>
      </c>
      <c r="O4248" s="540" t="s">
        <v>2478</v>
      </c>
      <c r="P4248" s="540" t="s">
        <v>2478</v>
      </c>
      <c r="Q4248" s="546">
        <v>45139.708333333336</v>
      </c>
      <c r="R4248" s="546">
        <v>45107</v>
      </c>
      <c r="S4248" s="546">
        <v>45289.521585648145</v>
      </c>
    </row>
    <row r="4249" spans="1:19">
      <c r="A4249" s="543" t="s">
        <v>11686</v>
      </c>
      <c r="B4249" s="545">
        <v>11726</v>
      </c>
      <c r="C4249" s="545">
        <v>729286</v>
      </c>
      <c r="D4249" s="545" t="s">
        <v>12296</v>
      </c>
      <c r="E4249" s="545" t="s">
        <v>12296</v>
      </c>
      <c r="F4249" s="545" t="s">
        <v>12297</v>
      </c>
      <c r="G4249" s="543" t="s">
        <v>12298</v>
      </c>
      <c r="H4249" s="545" t="s">
        <v>2546</v>
      </c>
      <c r="I4249" s="545" t="s">
        <v>2546</v>
      </c>
      <c r="J4249" s="543" t="s">
        <v>2478</v>
      </c>
      <c r="K4249" s="543" t="s">
        <v>2478</v>
      </c>
      <c r="L4249" s="543" t="s">
        <v>2546</v>
      </c>
      <c r="M4249" s="543" t="s">
        <v>6209</v>
      </c>
      <c r="N4249" s="543" t="s">
        <v>2210</v>
      </c>
      <c r="O4249" s="543" t="s">
        <v>2478</v>
      </c>
      <c r="P4249" s="543" t="s">
        <v>2478</v>
      </c>
      <c r="Q4249" s="547">
        <v>45139.708333333336</v>
      </c>
      <c r="R4249" s="547">
        <v>45198</v>
      </c>
      <c r="S4249" s="547">
        <v>45481.477777777778</v>
      </c>
    </row>
    <row r="4250" spans="1:19">
      <c r="A4250" s="540" t="s">
        <v>11686</v>
      </c>
      <c r="B4250" s="542">
        <v>11726</v>
      </c>
      <c r="C4250" s="542">
        <v>729286</v>
      </c>
      <c r="D4250" s="542" t="s">
        <v>12296</v>
      </c>
      <c r="E4250" s="542" t="s">
        <v>12296</v>
      </c>
      <c r="F4250" s="542" t="s">
        <v>12299</v>
      </c>
      <c r="G4250" s="540" t="s">
        <v>12300</v>
      </c>
      <c r="H4250" s="542" t="s">
        <v>2546</v>
      </c>
      <c r="I4250" s="542" t="s">
        <v>2546</v>
      </c>
      <c r="J4250" s="540" t="s">
        <v>2478</v>
      </c>
      <c r="K4250" s="540" t="s">
        <v>2478</v>
      </c>
      <c r="L4250" s="540" t="s">
        <v>2546</v>
      </c>
      <c r="M4250" s="540" t="s">
        <v>6209</v>
      </c>
      <c r="N4250" s="540" t="s">
        <v>2210</v>
      </c>
      <c r="O4250" s="540" t="s">
        <v>2478</v>
      </c>
      <c r="P4250" s="540" t="s">
        <v>2478</v>
      </c>
      <c r="Q4250" s="546">
        <v>45139.708333333336</v>
      </c>
      <c r="R4250" s="546">
        <v>45198</v>
      </c>
      <c r="S4250" s="546">
        <v>45481.477777777778</v>
      </c>
    </row>
    <row r="4251" spans="1:19">
      <c r="A4251" s="543" t="s">
        <v>11686</v>
      </c>
      <c r="B4251" s="545">
        <v>11726</v>
      </c>
      <c r="C4251" s="545">
        <v>729286</v>
      </c>
      <c r="D4251" s="545" t="s">
        <v>12296</v>
      </c>
      <c r="E4251" s="545" t="s">
        <v>12296</v>
      </c>
      <c r="F4251" s="545" t="s">
        <v>12301</v>
      </c>
      <c r="G4251" s="543" t="s">
        <v>12302</v>
      </c>
      <c r="H4251" s="545" t="s">
        <v>2546</v>
      </c>
      <c r="I4251" s="545" t="s">
        <v>2546</v>
      </c>
      <c r="J4251" s="543" t="s">
        <v>2478</v>
      </c>
      <c r="K4251" s="543" t="s">
        <v>2478</v>
      </c>
      <c r="L4251" s="543" t="s">
        <v>2546</v>
      </c>
      <c r="M4251" s="543" t="s">
        <v>6209</v>
      </c>
      <c r="N4251" s="543" t="s">
        <v>2210</v>
      </c>
      <c r="O4251" s="543" t="s">
        <v>2478</v>
      </c>
      <c r="P4251" s="543" t="s">
        <v>2478</v>
      </c>
      <c r="Q4251" s="547">
        <v>45139.708333333336</v>
      </c>
      <c r="R4251" s="547">
        <v>45198</v>
      </c>
      <c r="S4251" s="547">
        <v>45481.477777777778</v>
      </c>
    </row>
    <row r="4252" spans="1:19">
      <c r="A4252" s="540" t="s">
        <v>11686</v>
      </c>
      <c r="B4252" s="542">
        <v>11726</v>
      </c>
      <c r="C4252" s="542">
        <v>729286</v>
      </c>
      <c r="D4252" s="542" t="s">
        <v>12296</v>
      </c>
      <c r="E4252" s="542" t="s">
        <v>12296</v>
      </c>
      <c r="F4252" s="542" t="s">
        <v>12303</v>
      </c>
      <c r="G4252" s="540" t="s">
        <v>12304</v>
      </c>
      <c r="H4252" s="542" t="s">
        <v>2546</v>
      </c>
      <c r="I4252" s="542" t="s">
        <v>2546</v>
      </c>
      <c r="J4252" s="540" t="s">
        <v>2478</v>
      </c>
      <c r="K4252" s="540" t="s">
        <v>2478</v>
      </c>
      <c r="L4252" s="540" t="s">
        <v>2546</v>
      </c>
      <c r="M4252" s="540" t="s">
        <v>6209</v>
      </c>
      <c r="N4252" s="540" t="s">
        <v>2210</v>
      </c>
      <c r="O4252" s="540" t="s">
        <v>2478</v>
      </c>
      <c r="P4252" s="540" t="s">
        <v>2478</v>
      </c>
      <c r="Q4252" s="546">
        <v>45139.708333333336</v>
      </c>
      <c r="R4252" s="546">
        <v>45198</v>
      </c>
      <c r="S4252" s="546">
        <v>45481.477777777778</v>
      </c>
    </row>
    <row r="4253" spans="1:19">
      <c r="A4253" s="543" t="s">
        <v>11686</v>
      </c>
      <c r="B4253" s="544"/>
      <c r="C4253" s="544"/>
      <c r="D4253" s="545">
        <v>43009</v>
      </c>
      <c r="E4253" s="545">
        <v>43009</v>
      </c>
      <c r="F4253" s="545" t="s">
        <v>12305</v>
      </c>
      <c r="G4253" s="543" t="s">
        <v>12306</v>
      </c>
      <c r="H4253" s="545" t="s">
        <v>2469</v>
      </c>
      <c r="I4253" s="544" t="s">
        <v>2478</v>
      </c>
      <c r="J4253" s="545" t="s">
        <v>7421</v>
      </c>
      <c r="K4253" s="543" t="s">
        <v>2478</v>
      </c>
      <c r="L4253" s="543" t="s">
        <v>2478</v>
      </c>
      <c r="M4253" s="543" t="s">
        <v>2478</v>
      </c>
      <c r="N4253" s="543" t="s">
        <v>2478</v>
      </c>
      <c r="O4253" s="543" t="s">
        <v>2478</v>
      </c>
      <c r="P4253" s="543" t="s">
        <v>2478</v>
      </c>
      <c r="Q4253" s="543" t="s">
        <v>2478</v>
      </c>
      <c r="R4253" s="543" t="s">
        <v>2478</v>
      </c>
      <c r="S4253" s="543" t="s">
        <v>2478</v>
      </c>
    </row>
    <row r="4254" spans="1:19">
      <c r="A4254" s="540" t="s">
        <v>11686</v>
      </c>
      <c r="B4254" s="541"/>
      <c r="C4254" s="541"/>
      <c r="D4254" s="542">
        <v>43009</v>
      </c>
      <c r="E4254" s="542">
        <v>43009</v>
      </c>
      <c r="F4254" s="542" t="s">
        <v>12307</v>
      </c>
      <c r="G4254" s="540" t="s">
        <v>12308</v>
      </c>
      <c r="H4254" s="542" t="s">
        <v>2469</v>
      </c>
      <c r="I4254" s="541" t="s">
        <v>2478</v>
      </c>
      <c r="J4254" s="542" t="s">
        <v>7421</v>
      </c>
      <c r="K4254" s="540" t="s">
        <v>2478</v>
      </c>
      <c r="L4254" s="540" t="s">
        <v>2478</v>
      </c>
      <c r="M4254" s="540" t="s">
        <v>2478</v>
      </c>
      <c r="N4254" s="540" t="s">
        <v>2478</v>
      </c>
      <c r="O4254" s="540" t="s">
        <v>2478</v>
      </c>
      <c r="P4254" s="540" t="s">
        <v>2478</v>
      </c>
      <c r="Q4254" s="540" t="s">
        <v>2478</v>
      </c>
      <c r="R4254" s="540" t="s">
        <v>2478</v>
      </c>
      <c r="S4254" s="540" t="s">
        <v>2478</v>
      </c>
    </row>
    <row r="4255" spans="1:19">
      <c r="A4255" s="543" t="s">
        <v>11686</v>
      </c>
      <c r="B4255" s="544"/>
      <c r="C4255" s="544"/>
      <c r="D4255" s="545">
        <v>43009</v>
      </c>
      <c r="E4255" s="545">
        <v>43009</v>
      </c>
      <c r="F4255" s="545" t="s">
        <v>12309</v>
      </c>
      <c r="G4255" s="543" t="s">
        <v>12310</v>
      </c>
      <c r="H4255" s="545" t="s">
        <v>2469</v>
      </c>
      <c r="I4255" s="544" t="s">
        <v>2478</v>
      </c>
      <c r="J4255" s="545" t="s">
        <v>7421</v>
      </c>
      <c r="K4255" s="543" t="s">
        <v>2478</v>
      </c>
      <c r="L4255" s="543" t="s">
        <v>2478</v>
      </c>
      <c r="M4255" s="543" t="s">
        <v>2478</v>
      </c>
      <c r="N4255" s="543" t="s">
        <v>2478</v>
      </c>
      <c r="O4255" s="543" t="s">
        <v>2478</v>
      </c>
      <c r="P4255" s="543" t="s">
        <v>2478</v>
      </c>
      <c r="Q4255" s="543" t="s">
        <v>2478</v>
      </c>
      <c r="R4255" s="543" t="s">
        <v>2478</v>
      </c>
      <c r="S4255" s="543" t="s">
        <v>2478</v>
      </c>
    </row>
    <row r="4256" spans="1:19">
      <c r="A4256" s="540" t="s">
        <v>11686</v>
      </c>
      <c r="B4256" s="542">
        <v>107690</v>
      </c>
      <c r="C4256" s="542">
        <v>547187</v>
      </c>
      <c r="D4256" s="542">
        <v>40063</v>
      </c>
      <c r="E4256" s="542">
        <v>40063</v>
      </c>
      <c r="F4256" s="542" t="s">
        <v>12311</v>
      </c>
      <c r="G4256" s="540" t="s">
        <v>12312</v>
      </c>
      <c r="H4256" s="542" t="s">
        <v>2469</v>
      </c>
      <c r="I4256" s="542" t="s">
        <v>2546</v>
      </c>
      <c r="J4256" s="542" t="s">
        <v>6288</v>
      </c>
      <c r="K4256" s="540" t="s">
        <v>2478</v>
      </c>
      <c r="L4256" s="540" t="s">
        <v>2546</v>
      </c>
      <c r="M4256" s="540" t="s">
        <v>7324</v>
      </c>
      <c r="N4256" s="540" t="s">
        <v>2204</v>
      </c>
      <c r="O4256" s="540" t="s">
        <v>2478</v>
      </c>
      <c r="P4256" s="540" t="s">
        <v>2478</v>
      </c>
      <c r="Q4256" s="540" t="s">
        <v>2478</v>
      </c>
      <c r="R4256" s="546">
        <v>45726</v>
      </c>
      <c r="S4256" s="540" t="s">
        <v>2478</v>
      </c>
    </row>
    <row r="4257" spans="1:19">
      <c r="A4257" s="543" t="s">
        <v>11686</v>
      </c>
      <c r="B4257" s="545">
        <v>107690</v>
      </c>
      <c r="C4257" s="545">
        <v>547187</v>
      </c>
      <c r="D4257" s="545">
        <v>40063</v>
      </c>
      <c r="E4257" s="545">
        <v>40063</v>
      </c>
      <c r="F4257" s="545" t="s">
        <v>12313</v>
      </c>
      <c r="G4257" s="543" t="s">
        <v>12314</v>
      </c>
      <c r="H4257" s="545" t="s">
        <v>2469</v>
      </c>
      <c r="I4257" s="545" t="s">
        <v>2546</v>
      </c>
      <c r="J4257" s="545" t="s">
        <v>6288</v>
      </c>
      <c r="K4257" s="543" t="s">
        <v>2478</v>
      </c>
      <c r="L4257" s="543" t="s">
        <v>2546</v>
      </c>
      <c r="M4257" s="543" t="s">
        <v>7324</v>
      </c>
      <c r="N4257" s="543" t="s">
        <v>2204</v>
      </c>
      <c r="O4257" s="543" t="s">
        <v>2478</v>
      </c>
      <c r="P4257" s="543" t="s">
        <v>2478</v>
      </c>
      <c r="Q4257" s="543" t="s">
        <v>2478</v>
      </c>
      <c r="R4257" s="547">
        <v>45726</v>
      </c>
      <c r="S4257" s="543" t="s">
        <v>2478</v>
      </c>
    </row>
    <row r="4258" spans="1:19">
      <c r="A4258" s="540" t="s">
        <v>11686</v>
      </c>
      <c r="B4258" s="542">
        <v>107690</v>
      </c>
      <c r="C4258" s="542">
        <v>547187</v>
      </c>
      <c r="D4258" s="542">
        <v>40063</v>
      </c>
      <c r="E4258" s="542">
        <v>40063</v>
      </c>
      <c r="F4258" s="542" t="s">
        <v>12315</v>
      </c>
      <c r="G4258" s="540" t="s">
        <v>12316</v>
      </c>
      <c r="H4258" s="542" t="s">
        <v>2469</v>
      </c>
      <c r="I4258" s="542" t="s">
        <v>2546</v>
      </c>
      <c r="J4258" s="542" t="s">
        <v>6288</v>
      </c>
      <c r="K4258" s="540" t="s">
        <v>2478</v>
      </c>
      <c r="L4258" s="540" t="s">
        <v>2546</v>
      </c>
      <c r="M4258" s="540" t="s">
        <v>7324</v>
      </c>
      <c r="N4258" s="540" t="s">
        <v>2204</v>
      </c>
      <c r="O4258" s="540" t="s">
        <v>2478</v>
      </c>
      <c r="P4258" s="540" t="s">
        <v>2478</v>
      </c>
      <c r="Q4258" s="540" t="s">
        <v>2478</v>
      </c>
      <c r="R4258" s="546">
        <v>45726</v>
      </c>
      <c r="S4258" s="540" t="s">
        <v>2478</v>
      </c>
    </row>
    <row r="4259" spans="1:19">
      <c r="A4259" s="543" t="s">
        <v>11686</v>
      </c>
      <c r="B4259" s="545">
        <v>107690</v>
      </c>
      <c r="C4259" s="545">
        <v>547187</v>
      </c>
      <c r="D4259" s="545">
        <v>40063</v>
      </c>
      <c r="E4259" s="545">
        <v>40063</v>
      </c>
      <c r="F4259" s="545" t="s">
        <v>12317</v>
      </c>
      <c r="G4259" s="543" t="s">
        <v>12318</v>
      </c>
      <c r="H4259" s="545" t="s">
        <v>2469</v>
      </c>
      <c r="I4259" s="545" t="s">
        <v>2546</v>
      </c>
      <c r="J4259" s="545" t="s">
        <v>6288</v>
      </c>
      <c r="K4259" s="543" t="s">
        <v>2478</v>
      </c>
      <c r="L4259" s="543" t="s">
        <v>2546</v>
      </c>
      <c r="M4259" s="543" t="s">
        <v>7324</v>
      </c>
      <c r="N4259" s="543" t="s">
        <v>2204</v>
      </c>
      <c r="O4259" s="543" t="s">
        <v>2478</v>
      </c>
      <c r="P4259" s="543" t="s">
        <v>2478</v>
      </c>
      <c r="Q4259" s="543" t="s">
        <v>2478</v>
      </c>
      <c r="R4259" s="547">
        <v>45726</v>
      </c>
      <c r="S4259" s="543" t="s">
        <v>2478</v>
      </c>
    </row>
    <row r="4260" spans="1:19">
      <c r="A4260" s="540" t="s">
        <v>11686</v>
      </c>
      <c r="B4260" s="542">
        <v>107690</v>
      </c>
      <c r="C4260" s="542">
        <v>547187</v>
      </c>
      <c r="D4260" s="542">
        <v>40063</v>
      </c>
      <c r="E4260" s="542">
        <v>40063</v>
      </c>
      <c r="F4260" s="542" t="s">
        <v>12319</v>
      </c>
      <c r="G4260" s="540" t="s">
        <v>12320</v>
      </c>
      <c r="H4260" s="542" t="s">
        <v>2546</v>
      </c>
      <c r="I4260" s="542" t="s">
        <v>2546</v>
      </c>
      <c r="J4260" s="542" t="s">
        <v>6288</v>
      </c>
      <c r="K4260" s="540" t="s">
        <v>8859</v>
      </c>
      <c r="L4260" s="540" t="s">
        <v>2546</v>
      </c>
      <c r="M4260" s="540" t="s">
        <v>7324</v>
      </c>
      <c r="N4260" s="540" t="s">
        <v>2204</v>
      </c>
      <c r="O4260" s="540" t="s">
        <v>2478</v>
      </c>
      <c r="P4260" s="540" t="s">
        <v>2478</v>
      </c>
      <c r="Q4260" s="540" t="s">
        <v>2478</v>
      </c>
      <c r="R4260" s="546">
        <v>45726</v>
      </c>
      <c r="S4260" s="540" t="s">
        <v>2478</v>
      </c>
    </row>
    <row r="4261" spans="1:19">
      <c r="A4261" s="543" t="s">
        <v>11686</v>
      </c>
      <c r="B4261" s="545">
        <v>11726</v>
      </c>
      <c r="C4261" s="545">
        <v>729286</v>
      </c>
      <c r="D4261" s="545" t="s">
        <v>12296</v>
      </c>
      <c r="E4261" s="545" t="s">
        <v>12296</v>
      </c>
      <c r="F4261" s="545" t="s">
        <v>12321</v>
      </c>
      <c r="G4261" s="543" t="s">
        <v>12322</v>
      </c>
      <c r="H4261" s="545" t="s">
        <v>2546</v>
      </c>
      <c r="I4261" s="545" t="s">
        <v>2546</v>
      </c>
      <c r="J4261" s="543" t="s">
        <v>2478</v>
      </c>
      <c r="K4261" s="543" t="s">
        <v>2478</v>
      </c>
      <c r="L4261" s="543" t="s">
        <v>2546</v>
      </c>
      <c r="M4261" s="543" t="s">
        <v>6209</v>
      </c>
      <c r="N4261" s="543" t="s">
        <v>2210</v>
      </c>
      <c r="O4261" s="543" t="s">
        <v>2478</v>
      </c>
      <c r="P4261" s="543" t="s">
        <v>2478</v>
      </c>
      <c r="Q4261" s="547">
        <v>45139.708333333336</v>
      </c>
      <c r="R4261" s="547">
        <v>45198</v>
      </c>
      <c r="S4261" s="547">
        <v>45481.477777777778</v>
      </c>
    </row>
    <row r="4262" spans="1:19">
      <c r="A4262" s="540" t="s">
        <v>11686</v>
      </c>
      <c r="B4262" s="542">
        <v>107690</v>
      </c>
      <c r="C4262" s="542">
        <v>547187</v>
      </c>
      <c r="D4262" s="542">
        <v>40063</v>
      </c>
      <c r="E4262" s="542">
        <v>40063</v>
      </c>
      <c r="F4262" s="542" t="s">
        <v>12323</v>
      </c>
      <c r="G4262" s="540" t="s">
        <v>12324</v>
      </c>
      <c r="H4262" s="542" t="s">
        <v>2469</v>
      </c>
      <c r="I4262" s="542" t="s">
        <v>2546</v>
      </c>
      <c r="J4262" s="542" t="s">
        <v>6288</v>
      </c>
      <c r="K4262" s="540" t="s">
        <v>2478</v>
      </c>
      <c r="L4262" s="540" t="s">
        <v>2546</v>
      </c>
      <c r="M4262" s="540" t="s">
        <v>7324</v>
      </c>
      <c r="N4262" s="540" t="s">
        <v>2204</v>
      </c>
      <c r="O4262" s="540" t="s">
        <v>2478</v>
      </c>
      <c r="P4262" s="540" t="s">
        <v>2478</v>
      </c>
      <c r="Q4262" s="540" t="s">
        <v>2478</v>
      </c>
      <c r="R4262" s="546">
        <v>45726</v>
      </c>
      <c r="S4262" s="540" t="s">
        <v>2478</v>
      </c>
    </row>
    <row r="4263" spans="1:19">
      <c r="A4263" s="543" t="s">
        <v>11686</v>
      </c>
      <c r="B4263" s="545">
        <v>107690</v>
      </c>
      <c r="C4263" s="545">
        <v>547187</v>
      </c>
      <c r="D4263" s="545">
        <v>40063</v>
      </c>
      <c r="E4263" s="545">
        <v>40063</v>
      </c>
      <c r="F4263" s="545" t="s">
        <v>12325</v>
      </c>
      <c r="G4263" s="543" t="s">
        <v>12326</v>
      </c>
      <c r="H4263" s="545" t="s">
        <v>2546</v>
      </c>
      <c r="I4263" s="545" t="s">
        <v>2546</v>
      </c>
      <c r="J4263" s="545" t="s">
        <v>6288</v>
      </c>
      <c r="K4263" s="543" t="s">
        <v>8859</v>
      </c>
      <c r="L4263" s="543" t="s">
        <v>2546</v>
      </c>
      <c r="M4263" s="543" t="s">
        <v>7324</v>
      </c>
      <c r="N4263" s="543" t="s">
        <v>2204</v>
      </c>
      <c r="O4263" s="543" t="s">
        <v>2478</v>
      </c>
      <c r="P4263" s="543" t="s">
        <v>2478</v>
      </c>
      <c r="Q4263" s="543" t="s">
        <v>2478</v>
      </c>
      <c r="R4263" s="547">
        <v>45726</v>
      </c>
      <c r="S4263" s="543" t="s">
        <v>2478</v>
      </c>
    </row>
    <row r="4264" spans="1:19">
      <c r="A4264" s="540" t="s">
        <v>11686</v>
      </c>
      <c r="B4264" s="542">
        <v>107690</v>
      </c>
      <c r="C4264" s="542">
        <v>547187</v>
      </c>
      <c r="D4264" s="542">
        <v>40063</v>
      </c>
      <c r="E4264" s="542">
        <v>40063</v>
      </c>
      <c r="F4264" s="542" t="s">
        <v>12327</v>
      </c>
      <c r="G4264" s="540" t="s">
        <v>12328</v>
      </c>
      <c r="H4264" s="542" t="s">
        <v>2546</v>
      </c>
      <c r="I4264" s="542" t="s">
        <v>2546</v>
      </c>
      <c r="J4264" s="542" t="s">
        <v>6288</v>
      </c>
      <c r="K4264" s="540" t="s">
        <v>8859</v>
      </c>
      <c r="L4264" s="540" t="s">
        <v>2546</v>
      </c>
      <c r="M4264" s="540" t="s">
        <v>7324</v>
      </c>
      <c r="N4264" s="540" t="s">
        <v>2204</v>
      </c>
      <c r="O4264" s="540" t="s">
        <v>2478</v>
      </c>
      <c r="P4264" s="540" t="s">
        <v>2478</v>
      </c>
      <c r="Q4264" s="540" t="s">
        <v>2478</v>
      </c>
      <c r="R4264" s="546">
        <v>45726</v>
      </c>
      <c r="S4264" s="540" t="s">
        <v>2478</v>
      </c>
    </row>
    <row r="4265" spans="1:19">
      <c r="A4265" s="543" t="s">
        <v>11686</v>
      </c>
      <c r="B4265" s="545">
        <v>107690</v>
      </c>
      <c r="C4265" s="545">
        <v>547187</v>
      </c>
      <c r="D4265" s="545">
        <v>40063</v>
      </c>
      <c r="E4265" s="545">
        <v>40063</v>
      </c>
      <c r="F4265" s="545" t="s">
        <v>12329</v>
      </c>
      <c r="G4265" s="543" t="s">
        <v>12330</v>
      </c>
      <c r="H4265" s="545" t="s">
        <v>2469</v>
      </c>
      <c r="I4265" s="545" t="s">
        <v>2546</v>
      </c>
      <c r="J4265" s="545" t="s">
        <v>6288</v>
      </c>
      <c r="K4265" s="543" t="s">
        <v>8859</v>
      </c>
      <c r="L4265" s="543" t="s">
        <v>2546</v>
      </c>
      <c r="M4265" s="543" t="s">
        <v>7324</v>
      </c>
      <c r="N4265" s="543" t="s">
        <v>2204</v>
      </c>
      <c r="O4265" s="543" t="s">
        <v>2478</v>
      </c>
      <c r="P4265" s="543" t="s">
        <v>2478</v>
      </c>
      <c r="Q4265" s="543" t="s">
        <v>2478</v>
      </c>
      <c r="R4265" s="547">
        <v>45726</v>
      </c>
      <c r="S4265" s="543" t="s">
        <v>2478</v>
      </c>
    </row>
    <row r="4266" spans="1:19">
      <c r="A4266" s="540" t="s">
        <v>11686</v>
      </c>
      <c r="B4266" s="542">
        <v>107690</v>
      </c>
      <c r="C4266" s="542">
        <v>547187</v>
      </c>
      <c r="D4266" s="542">
        <v>40063</v>
      </c>
      <c r="E4266" s="542">
        <v>40063</v>
      </c>
      <c r="F4266" s="542" t="s">
        <v>12331</v>
      </c>
      <c r="G4266" s="540" t="s">
        <v>12332</v>
      </c>
      <c r="H4266" s="542" t="s">
        <v>2469</v>
      </c>
      <c r="I4266" s="542" t="s">
        <v>2546</v>
      </c>
      <c r="J4266" s="542" t="s">
        <v>6288</v>
      </c>
      <c r="K4266" s="540" t="s">
        <v>2478</v>
      </c>
      <c r="L4266" s="540" t="s">
        <v>2546</v>
      </c>
      <c r="M4266" s="540" t="s">
        <v>7324</v>
      </c>
      <c r="N4266" s="540" t="s">
        <v>2204</v>
      </c>
      <c r="O4266" s="540" t="s">
        <v>2478</v>
      </c>
      <c r="P4266" s="540" t="s">
        <v>2478</v>
      </c>
      <c r="Q4266" s="540" t="s">
        <v>2478</v>
      </c>
      <c r="R4266" s="546">
        <v>45726</v>
      </c>
      <c r="S4266" s="540" t="s">
        <v>2478</v>
      </c>
    </row>
    <row r="4267" spans="1:19">
      <c r="A4267" s="543" t="s">
        <v>11686</v>
      </c>
      <c r="B4267" s="545">
        <v>107690</v>
      </c>
      <c r="C4267" s="545">
        <v>547187</v>
      </c>
      <c r="D4267" s="545">
        <v>40063</v>
      </c>
      <c r="E4267" s="545">
        <v>40063</v>
      </c>
      <c r="F4267" s="545" t="s">
        <v>12333</v>
      </c>
      <c r="G4267" s="543" t="s">
        <v>12334</v>
      </c>
      <c r="H4267" s="545" t="s">
        <v>2469</v>
      </c>
      <c r="I4267" s="545" t="s">
        <v>2546</v>
      </c>
      <c r="J4267" s="545" t="s">
        <v>6288</v>
      </c>
      <c r="K4267" s="543" t="s">
        <v>2478</v>
      </c>
      <c r="L4267" s="543" t="s">
        <v>2546</v>
      </c>
      <c r="M4267" s="543" t="s">
        <v>7324</v>
      </c>
      <c r="N4267" s="543" t="s">
        <v>2204</v>
      </c>
      <c r="O4267" s="543" t="s">
        <v>2478</v>
      </c>
      <c r="P4267" s="543" t="s">
        <v>2478</v>
      </c>
      <c r="Q4267" s="543" t="s">
        <v>2478</v>
      </c>
      <c r="R4267" s="547">
        <v>45726</v>
      </c>
      <c r="S4267" s="543" t="s">
        <v>2478</v>
      </c>
    </row>
    <row r="4268" spans="1:19">
      <c r="A4268" s="540" t="s">
        <v>11686</v>
      </c>
      <c r="B4268" s="542">
        <v>107690</v>
      </c>
      <c r="C4268" s="542">
        <v>547187</v>
      </c>
      <c r="D4268" s="542">
        <v>40063</v>
      </c>
      <c r="E4268" s="542">
        <v>40063</v>
      </c>
      <c r="F4268" s="542" t="s">
        <v>12335</v>
      </c>
      <c r="G4268" s="540" t="s">
        <v>12336</v>
      </c>
      <c r="H4268" s="542" t="s">
        <v>2469</v>
      </c>
      <c r="I4268" s="542" t="s">
        <v>2546</v>
      </c>
      <c r="J4268" s="542" t="s">
        <v>6288</v>
      </c>
      <c r="K4268" s="540" t="s">
        <v>2478</v>
      </c>
      <c r="L4268" s="540" t="s">
        <v>2546</v>
      </c>
      <c r="M4268" s="540" t="s">
        <v>7324</v>
      </c>
      <c r="N4268" s="540" t="s">
        <v>2204</v>
      </c>
      <c r="O4268" s="540" t="s">
        <v>2478</v>
      </c>
      <c r="P4268" s="540" t="s">
        <v>2478</v>
      </c>
      <c r="Q4268" s="540" t="s">
        <v>2478</v>
      </c>
      <c r="R4268" s="546">
        <v>45726</v>
      </c>
      <c r="S4268" s="540" t="s">
        <v>2478</v>
      </c>
    </row>
    <row r="4269" spans="1:19">
      <c r="A4269" s="543" t="s">
        <v>11686</v>
      </c>
      <c r="B4269" s="545">
        <v>107690</v>
      </c>
      <c r="C4269" s="545">
        <v>547187</v>
      </c>
      <c r="D4269" s="545">
        <v>40063</v>
      </c>
      <c r="E4269" s="545">
        <v>40063</v>
      </c>
      <c r="F4269" s="545" t="s">
        <v>12337</v>
      </c>
      <c r="G4269" s="543" t="s">
        <v>12338</v>
      </c>
      <c r="H4269" s="545" t="s">
        <v>2546</v>
      </c>
      <c r="I4269" s="545" t="s">
        <v>2546</v>
      </c>
      <c r="J4269" s="545" t="s">
        <v>6288</v>
      </c>
      <c r="K4269" s="543" t="s">
        <v>2478</v>
      </c>
      <c r="L4269" s="543" t="s">
        <v>2546</v>
      </c>
      <c r="M4269" s="543" t="s">
        <v>7324</v>
      </c>
      <c r="N4269" s="543" t="s">
        <v>2204</v>
      </c>
      <c r="O4269" s="543" t="s">
        <v>2478</v>
      </c>
      <c r="P4269" s="543" t="s">
        <v>2478</v>
      </c>
      <c r="Q4269" s="543" t="s">
        <v>2478</v>
      </c>
      <c r="R4269" s="547">
        <v>45726</v>
      </c>
      <c r="S4269" s="543" t="s">
        <v>2478</v>
      </c>
    </row>
    <row r="4270" spans="1:19">
      <c r="A4270" s="540" t="s">
        <v>11686</v>
      </c>
      <c r="B4270" s="542">
        <v>107690</v>
      </c>
      <c r="C4270" s="542">
        <v>547187</v>
      </c>
      <c r="D4270" s="542">
        <v>40063</v>
      </c>
      <c r="E4270" s="542">
        <v>40063</v>
      </c>
      <c r="F4270" s="542" t="s">
        <v>12339</v>
      </c>
      <c r="G4270" s="540" t="s">
        <v>12340</v>
      </c>
      <c r="H4270" s="542" t="s">
        <v>2546</v>
      </c>
      <c r="I4270" s="542" t="s">
        <v>2546</v>
      </c>
      <c r="J4270" s="542" t="s">
        <v>6288</v>
      </c>
      <c r="K4270" s="540" t="s">
        <v>2478</v>
      </c>
      <c r="L4270" s="540" t="s">
        <v>2546</v>
      </c>
      <c r="M4270" s="540" t="s">
        <v>7324</v>
      </c>
      <c r="N4270" s="540" t="s">
        <v>2204</v>
      </c>
      <c r="O4270" s="540" t="s">
        <v>2478</v>
      </c>
      <c r="P4270" s="540" t="s">
        <v>2478</v>
      </c>
      <c r="Q4270" s="540" t="s">
        <v>2478</v>
      </c>
      <c r="R4270" s="546">
        <v>45726</v>
      </c>
      <c r="S4270" s="540" t="s">
        <v>2478</v>
      </c>
    </row>
    <row r="4271" spans="1:19">
      <c r="A4271" s="543" t="s">
        <v>11686</v>
      </c>
      <c r="B4271" s="545">
        <v>11726</v>
      </c>
      <c r="C4271" s="545">
        <v>729286</v>
      </c>
      <c r="D4271" s="545" t="s">
        <v>12296</v>
      </c>
      <c r="E4271" s="545" t="s">
        <v>12296</v>
      </c>
      <c r="F4271" s="545" t="s">
        <v>12341</v>
      </c>
      <c r="G4271" s="543" t="s">
        <v>12342</v>
      </c>
      <c r="H4271" s="545" t="s">
        <v>2546</v>
      </c>
      <c r="I4271" s="545" t="s">
        <v>2546</v>
      </c>
      <c r="J4271" s="543" t="s">
        <v>2478</v>
      </c>
      <c r="K4271" s="543" t="s">
        <v>2478</v>
      </c>
      <c r="L4271" s="543" t="s">
        <v>2546</v>
      </c>
      <c r="M4271" s="543" t="s">
        <v>6209</v>
      </c>
      <c r="N4271" s="543" t="s">
        <v>2210</v>
      </c>
      <c r="O4271" s="543" t="s">
        <v>2478</v>
      </c>
      <c r="P4271" s="543" t="s">
        <v>2478</v>
      </c>
      <c r="Q4271" s="547">
        <v>45139.708333333336</v>
      </c>
      <c r="R4271" s="547">
        <v>45198</v>
      </c>
      <c r="S4271" s="547">
        <v>45481.477777777778</v>
      </c>
    </row>
    <row r="4272" spans="1:19">
      <c r="A4272" s="540" t="s">
        <v>11686</v>
      </c>
      <c r="B4272" s="541"/>
      <c r="C4272" s="541"/>
      <c r="D4272" s="542">
        <v>43009</v>
      </c>
      <c r="E4272" s="542">
        <v>43009</v>
      </c>
      <c r="F4272" s="542" t="s">
        <v>12343</v>
      </c>
      <c r="G4272" s="540" t="s">
        <v>12344</v>
      </c>
      <c r="H4272" s="542" t="s">
        <v>2469</v>
      </c>
      <c r="I4272" s="541" t="s">
        <v>2478</v>
      </c>
      <c r="J4272" s="540" t="s">
        <v>2478</v>
      </c>
      <c r="K4272" s="540" t="s">
        <v>2478</v>
      </c>
      <c r="L4272" s="540" t="s">
        <v>2478</v>
      </c>
      <c r="M4272" s="540" t="s">
        <v>2478</v>
      </c>
      <c r="N4272" s="540" t="s">
        <v>2478</v>
      </c>
      <c r="O4272" s="540" t="s">
        <v>2478</v>
      </c>
      <c r="P4272" s="540" t="s">
        <v>2478</v>
      </c>
      <c r="Q4272" s="540" t="s">
        <v>2478</v>
      </c>
      <c r="R4272" s="540" t="s">
        <v>2478</v>
      </c>
      <c r="S4272" s="540" t="s">
        <v>2478</v>
      </c>
    </row>
    <row r="4273" spans="1:19">
      <c r="A4273" s="543" t="s">
        <v>11686</v>
      </c>
      <c r="B4273" s="544"/>
      <c r="C4273" s="544"/>
      <c r="D4273" s="545">
        <v>43009</v>
      </c>
      <c r="E4273" s="545">
        <v>43009</v>
      </c>
      <c r="F4273" s="545" t="s">
        <v>12345</v>
      </c>
      <c r="G4273" s="543" t="s">
        <v>12346</v>
      </c>
      <c r="H4273" s="545" t="s">
        <v>2469</v>
      </c>
      <c r="I4273" s="544" t="s">
        <v>2478</v>
      </c>
      <c r="J4273" s="543" t="s">
        <v>2478</v>
      </c>
      <c r="K4273" s="543" t="s">
        <v>2478</v>
      </c>
      <c r="L4273" s="543" t="s">
        <v>2478</v>
      </c>
      <c r="M4273" s="543" t="s">
        <v>2478</v>
      </c>
      <c r="N4273" s="543" t="s">
        <v>2478</v>
      </c>
      <c r="O4273" s="543" t="s">
        <v>2478</v>
      </c>
      <c r="P4273" s="543" t="s">
        <v>2478</v>
      </c>
      <c r="Q4273" s="543" t="s">
        <v>2478</v>
      </c>
      <c r="R4273" s="543" t="s">
        <v>2478</v>
      </c>
      <c r="S4273" s="543" t="s">
        <v>2478</v>
      </c>
    </row>
    <row r="4274" spans="1:19">
      <c r="A4274" s="540" t="s">
        <v>11686</v>
      </c>
      <c r="B4274" s="541"/>
      <c r="C4274" s="541"/>
      <c r="D4274" s="542">
        <v>43009</v>
      </c>
      <c r="E4274" s="542">
        <v>43009</v>
      </c>
      <c r="F4274" s="542" t="s">
        <v>12347</v>
      </c>
      <c r="G4274" s="540" t="s">
        <v>12348</v>
      </c>
      <c r="H4274" s="542" t="s">
        <v>2469</v>
      </c>
      <c r="I4274" s="541" t="s">
        <v>2478</v>
      </c>
      <c r="J4274" s="540" t="s">
        <v>2478</v>
      </c>
      <c r="K4274" s="540" t="s">
        <v>2478</v>
      </c>
      <c r="L4274" s="540" t="s">
        <v>2478</v>
      </c>
      <c r="M4274" s="540" t="s">
        <v>2478</v>
      </c>
      <c r="N4274" s="540" t="s">
        <v>2478</v>
      </c>
      <c r="O4274" s="540" t="s">
        <v>2478</v>
      </c>
      <c r="P4274" s="540" t="s">
        <v>2478</v>
      </c>
      <c r="Q4274" s="540" t="s">
        <v>2478</v>
      </c>
      <c r="R4274" s="540" t="s">
        <v>2478</v>
      </c>
      <c r="S4274" s="540" t="s">
        <v>2478</v>
      </c>
    </row>
    <row r="4275" spans="1:19">
      <c r="A4275" s="543" t="s">
        <v>11686</v>
      </c>
      <c r="B4275" s="544"/>
      <c r="C4275" s="544"/>
      <c r="D4275" s="545">
        <v>43009</v>
      </c>
      <c r="E4275" s="545">
        <v>43009</v>
      </c>
      <c r="F4275" s="545" t="s">
        <v>12349</v>
      </c>
      <c r="G4275" s="543" t="s">
        <v>12350</v>
      </c>
      <c r="H4275" s="545" t="s">
        <v>2469</v>
      </c>
      <c r="I4275" s="544" t="s">
        <v>2478</v>
      </c>
      <c r="J4275" s="543" t="s">
        <v>2478</v>
      </c>
      <c r="K4275" s="543" t="s">
        <v>2478</v>
      </c>
      <c r="L4275" s="543" t="s">
        <v>2478</v>
      </c>
      <c r="M4275" s="543" t="s">
        <v>2478</v>
      </c>
      <c r="N4275" s="543" t="s">
        <v>2478</v>
      </c>
      <c r="O4275" s="543" t="s">
        <v>2478</v>
      </c>
      <c r="P4275" s="543" t="s">
        <v>2478</v>
      </c>
      <c r="Q4275" s="543" t="s">
        <v>2478</v>
      </c>
      <c r="R4275" s="543" t="s">
        <v>2478</v>
      </c>
      <c r="S4275" s="543" t="s">
        <v>2478</v>
      </c>
    </row>
    <row r="4276" spans="1:19">
      <c r="A4276" s="540" t="s">
        <v>11686</v>
      </c>
      <c r="B4276" s="541"/>
      <c r="C4276" s="541"/>
      <c r="D4276" s="542">
        <v>43009</v>
      </c>
      <c r="E4276" s="542">
        <v>43009</v>
      </c>
      <c r="F4276" s="542" t="s">
        <v>12351</v>
      </c>
      <c r="G4276" s="540" t="s">
        <v>12352</v>
      </c>
      <c r="H4276" s="542" t="s">
        <v>2469</v>
      </c>
      <c r="I4276" s="541" t="s">
        <v>2478</v>
      </c>
      <c r="J4276" s="540" t="s">
        <v>2478</v>
      </c>
      <c r="K4276" s="540" t="s">
        <v>2478</v>
      </c>
      <c r="L4276" s="540" t="s">
        <v>2478</v>
      </c>
      <c r="M4276" s="540" t="s">
        <v>2478</v>
      </c>
      <c r="N4276" s="540" t="s">
        <v>2478</v>
      </c>
      <c r="O4276" s="540" t="s">
        <v>2478</v>
      </c>
      <c r="P4276" s="540" t="s">
        <v>2478</v>
      </c>
      <c r="Q4276" s="540" t="s">
        <v>2478</v>
      </c>
      <c r="R4276" s="540" t="s">
        <v>2478</v>
      </c>
      <c r="S4276" s="540" t="s">
        <v>2478</v>
      </c>
    </row>
    <row r="4277" spans="1:19">
      <c r="A4277" s="543" t="s">
        <v>11686</v>
      </c>
      <c r="B4277" s="544"/>
      <c r="C4277" s="544"/>
      <c r="D4277" s="545">
        <v>43009</v>
      </c>
      <c r="E4277" s="545">
        <v>43009</v>
      </c>
      <c r="F4277" s="545" t="s">
        <v>12353</v>
      </c>
      <c r="G4277" s="543" t="s">
        <v>12354</v>
      </c>
      <c r="H4277" s="545" t="s">
        <v>2469</v>
      </c>
      <c r="I4277" s="544" t="s">
        <v>2478</v>
      </c>
      <c r="J4277" s="543" t="s">
        <v>2478</v>
      </c>
      <c r="K4277" s="543" t="s">
        <v>2478</v>
      </c>
      <c r="L4277" s="543" t="s">
        <v>2478</v>
      </c>
      <c r="M4277" s="543" t="s">
        <v>2478</v>
      </c>
      <c r="N4277" s="543" t="s">
        <v>2478</v>
      </c>
      <c r="O4277" s="543" t="s">
        <v>2478</v>
      </c>
      <c r="P4277" s="543" t="s">
        <v>2478</v>
      </c>
      <c r="Q4277" s="543" t="s">
        <v>2478</v>
      </c>
      <c r="R4277" s="543" t="s">
        <v>2478</v>
      </c>
      <c r="S4277" s="543" t="s">
        <v>2478</v>
      </c>
    </row>
    <row r="4278" spans="1:19">
      <c r="A4278" s="540" t="s">
        <v>11686</v>
      </c>
      <c r="B4278" s="541"/>
      <c r="C4278" s="541"/>
      <c r="D4278" s="542">
        <v>43009</v>
      </c>
      <c r="E4278" s="542">
        <v>43009</v>
      </c>
      <c r="F4278" s="542" t="s">
        <v>12355</v>
      </c>
      <c r="G4278" s="540" t="s">
        <v>12356</v>
      </c>
      <c r="H4278" s="542" t="s">
        <v>2469</v>
      </c>
      <c r="I4278" s="541" t="s">
        <v>2478</v>
      </c>
      <c r="J4278" s="540" t="s">
        <v>2478</v>
      </c>
      <c r="K4278" s="540" t="s">
        <v>2478</v>
      </c>
      <c r="L4278" s="540" t="s">
        <v>2478</v>
      </c>
      <c r="M4278" s="540" t="s">
        <v>2478</v>
      </c>
      <c r="N4278" s="540" t="s">
        <v>2478</v>
      </c>
      <c r="O4278" s="540" t="s">
        <v>2478</v>
      </c>
      <c r="P4278" s="540" t="s">
        <v>2478</v>
      </c>
      <c r="Q4278" s="540" t="s">
        <v>2478</v>
      </c>
      <c r="R4278" s="540" t="s">
        <v>2478</v>
      </c>
      <c r="S4278" s="540" t="s">
        <v>2478</v>
      </c>
    </row>
    <row r="4279" spans="1:19">
      <c r="A4279" s="543" t="s">
        <v>11686</v>
      </c>
      <c r="B4279" s="544"/>
      <c r="C4279" s="544"/>
      <c r="D4279" s="545">
        <v>43009</v>
      </c>
      <c r="E4279" s="545">
        <v>43009</v>
      </c>
      <c r="F4279" s="545" t="s">
        <v>12357</v>
      </c>
      <c r="G4279" s="543" t="s">
        <v>12358</v>
      </c>
      <c r="H4279" s="545" t="s">
        <v>2469</v>
      </c>
      <c r="I4279" s="544" t="s">
        <v>2478</v>
      </c>
      <c r="J4279" s="543" t="s">
        <v>2478</v>
      </c>
      <c r="K4279" s="543" t="s">
        <v>2478</v>
      </c>
      <c r="L4279" s="543" t="s">
        <v>2478</v>
      </c>
      <c r="M4279" s="543" t="s">
        <v>2478</v>
      </c>
      <c r="N4279" s="543" t="s">
        <v>2478</v>
      </c>
      <c r="O4279" s="543" t="s">
        <v>2478</v>
      </c>
      <c r="P4279" s="543" t="s">
        <v>2478</v>
      </c>
      <c r="Q4279" s="543" t="s">
        <v>2478</v>
      </c>
      <c r="R4279" s="543" t="s">
        <v>2478</v>
      </c>
      <c r="S4279" s="543" t="s">
        <v>2478</v>
      </c>
    </row>
    <row r="4280" spans="1:19">
      <c r="A4280" s="540" t="s">
        <v>11686</v>
      </c>
      <c r="B4280" s="541"/>
      <c r="C4280" s="541"/>
      <c r="D4280" s="542">
        <v>43009</v>
      </c>
      <c r="E4280" s="542">
        <v>43009</v>
      </c>
      <c r="F4280" s="542" t="s">
        <v>12359</v>
      </c>
      <c r="G4280" s="540" t="s">
        <v>12360</v>
      </c>
      <c r="H4280" s="542" t="s">
        <v>2469</v>
      </c>
      <c r="I4280" s="541" t="s">
        <v>2478</v>
      </c>
      <c r="J4280" s="540" t="s">
        <v>2478</v>
      </c>
      <c r="K4280" s="540" t="s">
        <v>2478</v>
      </c>
      <c r="L4280" s="540" t="s">
        <v>2478</v>
      </c>
      <c r="M4280" s="540" t="s">
        <v>2478</v>
      </c>
      <c r="N4280" s="540" t="s">
        <v>2478</v>
      </c>
      <c r="O4280" s="540" t="s">
        <v>2478</v>
      </c>
      <c r="P4280" s="540" t="s">
        <v>2478</v>
      </c>
      <c r="Q4280" s="540" t="s">
        <v>2478</v>
      </c>
      <c r="R4280" s="540" t="s">
        <v>2478</v>
      </c>
      <c r="S4280" s="540" t="s">
        <v>2478</v>
      </c>
    </row>
    <row r="4281" spans="1:19">
      <c r="A4281" s="543" t="s">
        <v>11686</v>
      </c>
      <c r="B4281" s="544"/>
      <c r="C4281" s="544"/>
      <c r="D4281" s="545">
        <v>43009</v>
      </c>
      <c r="E4281" s="545">
        <v>43009</v>
      </c>
      <c r="F4281" s="545" t="s">
        <v>12361</v>
      </c>
      <c r="G4281" s="543" t="s">
        <v>12362</v>
      </c>
      <c r="H4281" s="545" t="s">
        <v>2469</v>
      </c>
      <c r="I4281" s="544" t="s">
        <v>2478</v>
      </c>
      <c r="J4281" s="543" t="s">
        <v>2478</v>
      </c>
      <c r="K4281" s="543" t="s">
        <v>2478</v>
      </c>
      <c r="L4281" s="543" t="s">
        <v>2478</v>
      </c>
      <c r="M4281" s="543" t="s">
        <v>2478</v>
      </c>
      <c r="N4281" s="543" t="s">
        <v>2478</v>
      </c>
      <c r="O4281" s="543" t="s">
        <v>2478</v>
      </c>
      <c r="P4281" s="543" t="s">
        <v>2478</v>
      </c>
      <c r="Q4281" s="543" t="s">
        <v>2478</v>
      </c>
      <c r="R4281" s="543" t="s">
        <v>2478</v>
      </c>
      <c r="S4281" s="543" t="s">
        <v>2478</v>
      </c>
    </row>
    <row r="4282" spans="1:19">
      <c r="A4282" s="540" t="s">
        <v>11686</v>
      </c>
      <c r="B4282" s="541"/>
      <c r="C4282" s="541"/>
      <c r="D4282" s="542">
        <v>43009</v>
      </c>
      <c r="E4282" s="542">
        <v>43009</v>
      </c>
      <c r="F4282" s="542" t="s">
        <v>12363</v>
      </c>
      <c r="G4282" s="540" t="s">
        <v>12364</v>
      </c>
      <c r="H4282" s="542" t="s">
        <v>2469</v>
      </c>
      <c r="I4282" s="541" t="s">
        <v>2478</v>
      </c>
      <c r="J4282" s="540" t="s">
        <v>2478</v>
      </c>
      <c r="K4282" s="540" t="s">
        <v>2478</v>
      </c>
      <c r="L4282" s="540" t="s">
        <v>2478</v>
      </c>
      <c r="M4282" s="540" t="s">
        <v>2478</v>
      </c>
      <c r="N4282" s="540" t="s">
        <v>2478</v>
      </c>
      <c r="O4282" s="540" t="s">
        <v>2478</v>
      </c>
      <c r="P4282" s="540" t="s">
        <v>2478</v>
      </c>
      <c r="Q4282" s="540" t="s">
        <v>2478</v>
      </c>
      <c r="R4282" s="540" t="s">
        <v>2478</v>
      </c>
      <c r="S4282" s="540" t="s">
        <v>2478</v>
      </c>
    </row>
    <row r="4283" spans="1:19">
      <c r="A4283" s="543" t="s">
        <v>11686</v>
      </c>
      <c r="B4283" s="544"/>
      <c r="C4283" s="544"/>
      <c r="D4283" s="545">
        <v>43009</v>
      </c>
      <c r="E4283" s="545">
        <v>43009</v>
      </c>
      <c r="F4283" s="545" t="s">
        <v>12365</v>
      </c>
      <c r="G4283" s="543" t="s">
        <v>12366</v>
      </c>
      <c r="H4283" s="545" t="s">
        <v>2469</v>
      </c>
      <c r="I4283" s="544" t="s">
        <v>2478</v>
      </c>
      <c r="J4283" s="543" t="s">
        <v>2478</v>
      </c>
      <c r="K4283" s="543" t="s">
        <v>2478</v>
      </c>
      <c r="L4283" s="543" t="s">
        <v>2478</v>
      </c>
      <c r="M4283" s="543" t="s">
        <v>2478</v>
      </c>
      <c r="N4283" s="543" t="s">
        <v>2478</v>
      </c>
      <c r="O4283" s="543" t="s">
        <v>2478</v>
      </c>
      <c r="P4283" s="543" t="s">
        <v>2478</v>
      </c>
      <c r="Q4283" s="543" t="s">
        <v>2478</v>
      </c>
      <c r="R4283" s="543" t="s">
        <v>2478</v>
      </c>
      <c r="S4283" s="543" t="s">
        <v>2478</v>
      </c>
    </row>
    <row r="4284" spans="1:19">
      <c r="A4284" s="540" t="s">
        <v>11686</v>
      </c>
      <c r="B4284" s="541"/>
      <c r="C4284" s="541"/>
      <c r="D4284" s="542">
        <v>43009</v>
      </c>
      <c r="E4284" s="542">
        <v>43009</v>
      </c>
      <c r="F4284" s="542" t="s">
        <v>12367</v>
      </c>
      <c r="G4284" s="540" t="s">
        <v>12368</v>
      </c>
      <c r="H4284" s="542" t="s">
        <v>2469</v>
      </c>
      <c r="I4284" s="541" t="s">
        <v>2478</v>
      </c>
      <c r="J4284" s="540" t="s">
        <v>2478</v>
      </c>
      <c r="K4284" s="540" t="s">
        <v>2478</v>
      </c>
      <c r="L4284" s="540" t="s">
        <v>2478</v>
      </c>
      <c r="M4284" s="540" t="s">
        <v>2478</v>
      </c>
      <c r="N4284" s="540" t="s">
        <v>2478</v>
      </c>
      <c r="O4284" s="540" t="s">
        <v>2478</v>
      </c>
      <c r="P4284" s="540" t="s">
        <v>2478</v>
      </c>
      <c r="Q4284" s="540" t="s">
        <v>2478</v>
      </c>
      <c r="R4284" s="540" t="s">
        <v>2478</v>
      </c>
      <c r="S4284" s="540" t="s">
        <v>2478</v>
      </c>
    </row>
    <row r="4285" spans="1:19">
      <c r="A4285" s="543" t="s">
        <v>11686</v>
      </c>
      <c r="B4285" s="544"/>
      <c r="C4285" s="544"/>
      <c r="D4285" s="545">
        <v>43009</v>
      </c>
      <c r="E4285" s="545">
        <v>43009</v>
      </c>
      <c r="F4285" s="545" t="s">
        <v>12369</v>
      </c>
      <c r="G4285" s="543" t="s">
        <v>12370</v>
      </c>
      <c r="H4285" s="545" t="s">
        <v>2469</v>
      </c>
      <c r="I4285" s="544" t="s">
        <v>2478</v>
      </c>
      <c r="J4285" s="543" t="s">
        <v>2478</v>
      </c>
      <c r="K4285" s="543" t="s">
        <v>2478</v>
      </c>
      <c r="L4285" s="543" t="s">
        <v>2478</v>
      </c>
      <c r="M4285" s="543" t="s">
        <v>2478</v>
      </c>
      <c r="N4285" s="543" t="s">
        <v>2478</v>
      </c>
      <c r="O4285" s="543" t="s">
        <v>2478</v>
      </c>
      <c r="P4285" s="543" t="s">
        <v>2478</v>
      </c>
      <c r="Q4285" s="543" t="s">
        <v>2478</v>
      </c>
      <c r="R4285" s="543" t="s">
        <v>2478</v>
      </c>
      <c r="S4285" s="543" t="s">
        <v>2478</v>
      </c>
    </row>
    <row r="4286" spans="1:19">
      <c r="A4286" s="540" t="s">
        <v>11686</v>
      </c>
      <c r="B4286" s="541"/>
      <c r="C4286" s="541"/>
      <c r="D4286" s="542">
        <v>43009</v>
      </c>
      <c r="E4286" s="542">
        <v>43009</v>
      </c>
      <c r="F4286" s="542" t="s">
        <v>12371</v>
      </c>
      <c r="G4286" s="540" t="s">
        <v>12372</v>
      </c>
      <c r="H4286" s="542" t="s">
        <v>2469</v>
      </c>
      <c r="I4286" s="541" t="s">
        <v>2478</v>
      </c>
      <c r="J4286" s="540" t="s">
        <v>2478</v>
      </c>
      <c r="K4286" s="540" t="s">
        <v>2478</v>
      </c>
      <c r="L4286" s="540" t="s">
        <v>2478</v>
      </c>
      <c r="M4286" s="540" t="s">
        <v>2478</v>
      </c>
      <c r="N4286" s="540" t="s">
        <v>2478</v>
      </c>
      <c r="O4286" s="540" t="s">
        <v>2478</v>
      </c>
      <c r="P4286" s="540" t="s">
        <v>2478</v>
      </c>
      <c r="Q4286" s="540" t="s">
        <v>2478</v>
      </c>
      <c r="R4286" s="540" t="s">
        <v>2478</v>
      </c>
      <c r="S4286" s="540" t="s">
        <v>2478</v>
      </c>
    </row>
    <row r="4287" spans="1:19">
      <c r="A4287" s="543" t="s">
        <v>11686</v>
      </c>
      <c r="B4287" s="544"/>
      <c r="C4287" s="544"/>
      <c r="D4287" s="545">
        <v>43009</v>
      </c>
      <c r="E4287" s="545">
        <v>43009</v>
      </c>
      <c r="F4287" s="545" t="s">
        <v>12373</v>
      </c>
      <c r="G4287" s="543" t="s">
        <v>12374</v>
      </c>
      <c r="H4287" s="545" t="s">
        <v>2469</v>
      </c>
      <c r="I4287" s="544" t="s">
        <v>2478</v>
      </c>
      <c r="J4287" s="543" t="s">
        <v>2478</v>
      </c>
      <c r="K4287" s="543" t="s">
        <v>2478</v>
      </c>
      <c r="L4287" s="543" t="s">
        <v>2478</v>
      </c>
      <c r="M4287" s="543" t="s">
        <v>2478</v>
      </c>
      <c r="N4287" s="543" t="s">
        <v>2478</v>
      </c>
      <c r="O4287" s="543" t="s">
        <v>2478</v>
      </c>
      <c r="P4287" s="543" t="s">
        <v>2478</v>
      </c>
      <c r="Q4287" s="543" t="s">
        <v>2478</v>
      </c>
      <c r="R4287" s="543" t="s">
        <v>2478</v>
      </c>
      <c r="S4287" s="543" t="s">
        <v>2478</v>
      </c>
    </row>
    <row r="4288" spans="1:19">
      <c r="A4288" s="540" t="s">
        <v>11686</v>
      </c>
      <c r="B4288" s="541"/>
      <c r="C4288" s="541"/>
      <c r="D4288" s="542">
        <v>43009</v>
      </c>
      <c r="E4288" s="542">
        <v>43009</v>
      </c>
      <c r="F4288" s="542" t="s">
        <v>12375</v>
      </c>
      <c r="G4288" s="540" t="s">
        <v>12376</v>
      </c>
      <c r="H4288" s="542" t="s">
        <v>2469</v>
      </c>
      <c r="I4288" s="541" t="s">
        <v>2478</v>
      </c>
      <c r="J4288" s="540" t="s">
        <v>2478</v>
      </c>
      <c r="K4288" s="540" t="s">
        <v>2478</v>
      </c>
      <c r="L4288" s="540" t="s">
        <v>2478</v>
      </c>
      <c r="M4288" s="540" t="s">
        <v>2478</v>
      </c>
      <c r="N4288" s="540" t="s">
        <v>2478</v>
      </c>
      <c r="O4288" s="540" t="s">
        <v>2478</v>
      </c>
      <c r="P4288" s="540" t="s">
        <v>2478</v>
      </c>
      <c r="Q4288" s="540" t="s">
        <v>2478</v>
      </c>
      <c r="R4288" s="540" t="s">
        <v>2478</v>
      </c>
      <c r="S4288" s="540" t="s">
        <v>2478</v>
      </c>
    </row>
    <row r="4289" spans="1:19">
      <c r="A4289" s="543" t="s">
        <v>11686</v>
      </c>
      <c r="B4289" s="544"/>
      <c r="C4289" s="544"/>
      <c r="D4289" s="545">
        <v>43009</v>
      </c>
      <c r="E4289" s="545">
        <v>43009</v>
      </c>
      <c r="F4289" s="545" t="s">
        <v>12377</v>
      </c>
      <c r="G4289" s="543" t="s">
        <v>12378</v>
      </c>
      <c r="H4289" s="545" t="s">
        <v>2469</v>
      </c>
      <c r="I4289" s="544" t="s">
        <v>2478</v>
      </c>
      <c r="J4289" s="543" t="s">
        <v>2478</v>
      </c>
      <c r="K4289" s="543" t="s">
        <v>2478</v>
      </c>
      <c r="L4289" s="543" t="s">
        <v>2478</v>
      </c>
      <c r="M4289" s="543" t="s">
        <v>2478</v>
      </c>
      <c r="N4289" s="543" t="s">
        <v>2478</v>
      </c>
      <c r="O4289" s="543" t="s">
        <v>2478</v>
      </c>
      <c r="P4289" s="543" t="s">
        <v>2478</v>
      </c>
      <c r="Q4289" s="543" t="s">
        <v>2478</v>
      </c>
      <c r="R4289" s="543" t="s">
        <v>2478</v>
      </c>
      <c r="S4289" s="543" t="s">
        <v>2478</v>
      </c>
    </row>
    <row r="4290" spans="1:19">
      <c r="A4290" s="540" t="s">
        <v>11686</v>
      </c>
      <c r="B4290" s="541"/>
      <c r="C4290" s="541"/>
      <c r="D4290" s="542">
        <v>43009</v>
      </c>
      <c r="E4290" s="542">
        <v>43009</v>
      </c>
      <c r="F4290" s="542" t="s">
        <v>12379</v>
      </c>
      <c r="G4290" s="540" t="s">
        <v>12380</v>
      </c>
      <c r="H4290" s="542" t="s">
        <v>2469</v>
      </c>
      <c r="I4290" s="541" t="s">
        <v>2478</v>
      </c>
      <c r="J4290" s="540" t="s">
        <v>2478</v>
      </c>
      <c r="K4290" s="540" t="s">
        <v>2478</v>
      </c>
      <c r="L4290" s="540" t="s">
        <v>2478</v>
      </c>
      <c r="M4290" s="540" t="s">
        <v>2478</v>
      </c>
      <c r="N4290" s="540" t="s">
        <v>2478</v>
      </c>
      <c r="O4290" s="540" t="s">
        <v>2478</v>
      </c>
      <c r="P4290" s="540" t="s">
        <v>2478</v>
      </c>
      <c r="Q4290" s="540" t="s">
        <v>2478</v>
      </c>
      <c r="R4290" s="540" t="s">
        <v>2478</v>
      </c>
      <c r="S4290" s="540" t="s">
        <v>2478</v>
      </c>
    </row>
    <row r="4291" spans="1:19">
      <c r="A4291" s="543" t="s">
        <v>11686</v>
      </c>
      <c r="B4291" s="544"/>
      <c r="C4291" s="544"/>
      <c r="D4291" s="545">
        <v>43009</v>
      </c>
      <c r="E4291" s="545">
        <v>43009</v>
      </c>
      <c r="F4291" s="545" t="s">
        <v>12381</v>
      </c>
      <c r="G4291" s="543" t="s">
        <v>12382</v>
      </c>
      <c r="H4291" s="545" t="s">
        <v>2469</v>
      </c>
      <c r="I4291" s="544" t="s">
        <v>2478</v>
      </c>
      <c r="J4291" s="543" t="s">
        <v>2478</v>
      </c>
      <c r="K4291" s="543" t="s">
        <v>2478</v>
      </c>
      <c r="L4291" s="543" t="s">
        <v>2478</v>
      </c>
      <c r="M4291" s="543" t="s">
        <v>2478</v>
      </c>
      <c r="N4291" s="543" t="s">
        <v>2478</v>
      </c>
      <c r="O4291" s="543" t="s">
        <v>2478</v>
      </c>
      <c r="P4291" s="543" t="s">
        <v>2478</v>
      </c>
      <c r="Q4291" s="543" t="s">
        <v>2478</v>
      </c>
      <c r="R4291" s="543" t="s">
        <v>2478</v>
      </c>
      <c r="S4291" s="543" t="s">
        <v>2478</v>
      </c>
    </row>
    <row r="4292" spans="1:19">
      <c r="A4292" s="540" t="s">
        <v>11686</v>
      </c>
      <c r="B4292" s="541"/>
      <c r="C4292" s="541"/>
      <c r="D4292" s="542">
        <v>43009</v>
      </c>
      <c r="E4292" s="542">
        <v>43009</v>
      </c>
      <c r="F4292" s="542" t="s">
        <v>12383</v>
      </c>
      <c r="G4292" s="540" t="s">
        <v>12384</v>
      </c>
      <c r="H4292" s="542" t="s">
        <v>2469</v>
      </c>
      <c r="I4292" s="541" t="s">
        <v>2478</v>
      </c>
      <c r="J4292" s="540" t="s">
        <v>2478</v>
      </c>
      <c r="K4292" s="540" t="s">
        <v>2478</v>
      </c>
      <c r="L4292" s="540" t="s">
        <v>2478</v>
      </c>
      <c r="M4292" s="540" t="s">
        <v>2478</v>
      </c>
      <c r="N4292" s="540" t="s">
        <v>2478</v>
      </c>
      <c r="O4292" s="540" t="s">
        <v>2478</v>
      </c>
      <c r="P4292" s="540" t="s">
        <v>2478</v>
      </c>
      <c r="Q4292" s="540" t="s">
        <v>2478</v>
      </c>
      <c r="R4292" s="540" t="s">
        <v>2478</v>
      </c>
      <c r="S4292" s="540" t="s">
        <v>2478</v>
      </c>
    </row>
    <row r="4293" spans="1:19">
      <c r="A4293" s="543" t="s">
        <v>11686</v>
      </c>
      <c r="B4293" s="544"/>
      <c r="C4293" s="544"/>
      <c r="D4293" s="545">
        <v>43009</v>
      </c>
      <c r="E4293" s="545">
        <v>43009</v>
      </c>
      <c r="F4293" s="545" t="s">
        <v>12385</v>
      </c>
      <c r="G4293" s="543" t="s">
        <v>12386</v>
      </c>
      <c r="H4293" s="545" t="s">
        <v>2469</v>
      </c>
      <c r="I4293" s="544" t="s">
        <v>2478</v>
      </c>
      <c r="J4293" s="543" t="s">
        <v>2478</v>
      </c>
      <c r="K4293" s="543" t="s">
        <v>2478</v>
      </c>
      <c r="L4293" s="543" t="s">
        <v>2478</v>
      </c>
      <c r="M4293" s="543" t="s">
        <v>2478</v>
      </c>
      <c r="N4293" s="543" t="s">
        <v>2478</v>
      </c>
      <c r="O4293" s="543" t="s">
        <v>2478</v>
      </c>
      <c r="P4293" s="543" t="s">
        <v>2478</v>
      </c>
      <c r="Q4293" s="543" t="s">
        <v>2478</v>
      </c>
      <c r="R4293" s="543" t="s">
        <v>2478</v>
      </c>
      <c r="S4293" s="543" t="s">
        <v>2478</v>
      </c>
    </row>
    <row r="4294" spans="1:19">
      <c r="A4294" s="540" t="s">
        <v>11686</v>
      </c>
      <c r="B4294" s="541"/>
      <c r="C4294" s="541"/>
      <c r="D4294" s="542">
        <v>43009</v>
      </c>
      <c r="E4294" s="542">
        <v>43009</v>
      </c>
      <c r="F4294" s="542" t="s">
        <v>12387</v>
      </c>
      <c r="G4294" s="540" t="s">
        <v>12388</v>
      </c>
      <c r="H4294" s="542" t="s">
        <v>2469</v>
      </c>
      <c r="I4294" s="541" t="s">
        <v>2478</v>
      </c>
      <c r="J4294" s="540" t="s">
        <v>2478</v>
      </c>
      <c r="K4294" s="540" t="s">
        <v>2478</v>
      </c>
      <c r="L4294" s="540" t="s">
        <v>2478</v>
      </c>
      <c r="M4294" s="540" t="s">
        <v>2478</v>
      </c>
      <c r="N4294" s="540" t="s">
        <v>2478</v>
      </c>
      <c r="O4294" s="540" t="s">
        <v>2478</v>
      </c>
      <c r="P4294" s="540" t="s">
        <v>2478</v>
      </c>
      <c r="Q4294" s="540" t="s">
        <v>2478</v>
      </c>
      <c r="R4294" s="540" t="s">
        <v>2478</v>
      </c>
      <c r="S4294" s="540" t="s">
        <v>2478</v>
      </c>
    </row>
    <row r="4295" spans="1:19">
      <c r="A4295" s="543" t="s">
        <v>11686</v>
      </c>
      <c r="B4295" s="544"/>
      <c r="C4295" s="544"/>
      <c r="D4295" s="545">
        <v>43009</v>
      </c>
      <c r="E4295" s="545">
        <v>43009</v>
      </c>
      <c r="F4295" s="545" t="s">
        <v>12389</v>
      </c>
      <c r="G4295" s="543" t="s">
        <v>12390</v>
      </c>
      <c r="H4295" s="545" t="s">
        <v>2469</v>
      </c>
      <c r="I4295" s="544" t="s">
        <v>2478</v>
      </c>
      <c r="J4295" s="543" t="s">
        <v>2478</v>
      </c>
      <c r="K4295" s="543" t="s">
        <v>2478</v>
      </c>
      <c r="L4295" s="543" t="s">
        <v>2478</v>
      </c>
      <c r="M4295" s="543" t="s">
        <v>2478</v>
      </c>
      <c r="N4295" s="543" t="s">
        <v>2478</v>
      </c>
      <c r="O4295" s="543" t="s">
        <v>2478</v>
      </c>
      <c r="P4295" s="543" t="s">
        <v>2478</v>
      </c>
      <c r="Q4295" s="543" t="s">
        <v>2478</v>
      </c>
      <c r="R4295" s="543" t="s">
        <v>2478</v>
      </c>
      <c r="S4295" s="543" t="s">
        <v>2478</v>
      </c>
    </row>
    <row r="4296" spans="1:19">
      <c r="A4296" s="540" t="s">
        <v>11686</v>
      </c>
      <c r="B4296" s="541"/>
      <c r="C4296" s="541"/>
      <c r="D4296" s="542">
        <v>43009</v>
      </c>
      <c r="E4296" s="542">
        <v>43009</v>
      </c>
      <c r="F4296" s="542" t="s">
        <v>12391</v>
      </c>
      <c r="G4296" s="540" t="s">
        <v>12392</v>
      </c>
      <c r="H4296" s="542" t="s">
        <v>2469</v>
      </c>
      <c r="I4296" s="541" t="s">
        <v>2478</v>
      </c>
      <c r="J4296" s="540" t="s">
        <v>2478</v>
      </c>
      <c r="K4296" s="540" t="s">
        <v>2478</v>
      </c>
      <c r="L4296" s="540" t="s">
        <v>2478</v>
      </c>
      <c r="M4296" s="540" t="s">
        <v>2478</v>
      </c>
      <c r="N4296" s="540" t="s">
        <v>2478</v>
      </c>
      <c r="O4296" s="540" t="s">
        <v>2478</v>
      </c>
      <c r="P4296" s="540" t="s">
        <v>2478</v>
      </c>
      <c r="Q4296" s="540" t="s">
        <v>2478</v>
      </c>
      <c r="R4296" s="540" t="s">
        <v>2478</v>
      </c>
      <c r="S4296" s="540" t="s">
        <v>2478</v>
      </c>
    </row>
    <row r="4297" spans="1:19">
      <c r="A4297" s="543" t="s">
        <v>11686</v>
      </c>
      <c r="B4297" s="544"/>
      <c r="C4297" s="544"/>
      <c r="D4297" s="545">
        <v>43009</v>
      </c>
      <c r="E4297" s="545">
        <v>43009</v>
      </c>
      <c r="F4297" s="545" t="s">
        <v>12393</v>
      </c>
      <c r="G4297" s="543" t="s">
        <v>12394</v>
      </c>
      <c r="H4297" s="545" t="s">
        <v>2469</v>
      </c>
      <c r="I4297" s="544" t="s">
        <v>2478</v>
      </c>
      <c r="J4297" s="543" t="s">
        <v>2478</v>
      </c>
      <c r="K4297" s="543" t="s">
        <v>2478</v>
      </c>
      <c r="L4297" s="543" t="s">
        <v>2478</v>
      </c>
      <c r="M4297" s="543" t="s">
        <v>2478</v>
      </c>
      <c r="N4297" s="543" t="s">
        <v>2478</v>
      </c>
      <c r="O4297" s="543" t="s">
        <v>2478</v>
      </c>
      <c r="P4297" s="543" t="s">
        <v>2478</v>
      </c>
      <c r="Q4297" s="543" t="s">
        <v>2478</v>
      </c>
      <c r="R4297" s="543" t="s">
        <v>2478</v>
      </c>
      <c r="S4297" s="543" t="s">
        <v>2478</v>
      </c>
    </row>
    <row r="4298" spans="1:19">
      <c r="A4298" s="540" t="s">
        <v>11686</v>
      </c>
      <c r="B4298" s="541"/>
      <c r="C4298" s="541"/>
      <c r="D4298" s="542">
        <v>43009</v>
      </c>
      <c r="E4298" s="542">
        <v>43009</v>
      </c>
      <c r="F4298" s="542" t="s">
        <v>12395</v>
      </c>
      <c r="G4298" s="540" t="s">
        <v>12396</v>
      </c>
      <c r="H4298" s="542" t="s">
        <v>2469</v>
      </c>
      <c r="I4298" s="541" t="s">
        <v>2478</v>
      </c>
      <c r="J4298" s="540" t="s">
        <v>2478</v>
      </c>
      <c r="K4298" s="540" t="s">
        <v>2478</v>
      </c>
      <c r="L4298" s="540" t="s">
        <v>2478</v>
      </c>
      <c r="M4298" s="540" t="s">
        <v>2478</v>
      </c>
      <c r="N4298" s="540" t="s">
        <v>2478</v>
      </c>
      <c r="O4298" s="540" t="s">
        <v>2478</v>
      </c>
      <c r="P4298" s="540" t="s">
        <v>2478</v>
      </c>
      <c r="Q4298" s="540" t="s">
        <v>2478</v>
      </c>
      <c r="R4298" s="540" t="s">
        <v>2478</v>
      </c>
      <c r="S4298" s="540" t="s">
        <v>2478</v>
      </c>
    </row>
    <row r="4299" spans="1:19">
      <c r="A4299" s="543" t="s">
        <v>11686</v>
      </c>
      <c r="B4299" s="544"/>
      <c r="C4299" s="544"/>
      <c r="D4299" s="545">
        <v>43009</v>
      </c>
      <c r="E4299" s="545">
        <v>43009</v>
      </c>
      <c r="F4299" s="545" t="s">
        <v>12397</v>
      </c>
      <c r="G4299" s="543" t="s">
        <v>12398</v>
      </c>
      <c r="H4299" s="545" t="s">
        <v>2469</v>
      </c>
      <c r="I4299" s="544" t="s">
        <v>2478</v>
      </c>
      <c r="J4299" s="543" t="s">
        <v>2478</v>
      </c>
      <c r="K4299" s="543" t="s">
        <v>2478</v>
      </c>
      <c r="L4299" s="543" t="s">
        <v>2478</v>
      </c>
      <c r="M4299" s="543" t="s">
        <v>2478</v>
      </c>
      <c r="N4299" s="543" t="s">
        <v>2478</v>
      </c>
      <c r="O4299" s="543" t="s">
        <v>2478</v>
      </c>
      <c r="P4299" s="543" t="s">
        <v>2478</v>
      </c>
      <c r="Q4299" s="543" t="s">
        <v>2478</v>
      </c>
      <c r="R4299" s="543" t="s">
        <v>2478</v>
      </c>
      <c r="S4299" s="543" t="s">
        <v>2478</v>
      </c>
    </row>
    <row r="4300" spans="1:19">
      <c r="A4300" s="540" t="s">
        <v>11686</v>
      </c>
      <c r="B4300" s="541"/>
      <c r="C4300" s="541"/>
      <c r="D4300" s="542">
        <v>43009</v>
      </c>
      <c r="E4300" s="542">
        <v>43009</v>
      </c>
      <c r="F4300" s="542" t="s">
        <v>12399</v>
      </c>
      <c r="G4300" s="540" t="s">
        <v>12400</v>
      </c>
      <c r="H4300" s="542" t="s">
        <v>2469</v>
      </c>
      <c r="I4300" s="541" t="s">
        <v>2478</v>
      </c>
      <c r="J4300" s="540" t="s">
        <v>2478</v>
      </c>
      <c r="K4300" s="540" t="s">
        <v>2478</v>
      </c>
      <c r="L4300" s="540" t="s">
        <v>2478</v>
      </c>
      <c r="M4300" s="540" t="s">
        <v>2478</v>
      </c>
      <c r="N4300" s="540" t="s">
        <v>2478</v>
      </c>
      <c r="O4300" s="540" t="s">
        <v>2478</v>
      </c>
      <c r="P4300" s="540" t="s">
        <v>2478</v>
      </c>
      <c r="Q4300" s="540" t="s">
        <v>2478</v>
      </c>
      <c r="R4300" s="540" t="s">
        <v>2478</v>
      </c>
      <c r="S4300" s="540" t="s">
        <v>2478</v>
      </c>
    </row>
    <row r="4301" spans="1:19">
      <c r="A4301" s="543" t="s">
        <v>11686</v>
      </c>
      <c r="B4301" s="544"/>
      <c r="C4301" s="544"/>
      <c r="D4301" s="545">
        <v>43009</v>
      </c>
      <c r="E4301" s="545">
        <v>43009</v>
      </c>
      <c r="F4301" s="545" t="s">
        <v>12401</v>
      </c>
      <c r="G4301" s="543" t="s">
        <v>12402</v>
      </c>
      <c r="H4301" s="545" t="s">
        <v>2469</v>
      </c>
      <c r="I4301" s="544" t="s">
        <v>2478</v>
      </c>
      <c r="J4301" s="543" t="s">
        <v>2478</v>
      </c>
      <c r="K4301" s="543" t="s">
        <v>2478</v>
      </c>
      <c r="L4301" s="543" t="s">
        <v>2478</v>
      </c>
      <c r="M4301" s="543" t="s">
        <v>2478</v>
      </c>
      <c r="N4301" s="543" t="s">
        <v>2478</v>
      </c>
      <c r="O4301" s="543" t="s">
        <v>2478</v>
      </c>
      <c r="P4301" s="543" t="s">
        <v>2478</v>
      </c>
      <c r="Q4301" s="543" t="s">
        <v>2478</v>
      </c>
      <c r="R4301" s="543" t="s">
        <v>2478</v>
      </c>
      <c r="S4301" s="543" t="s">
        <v>2478</v>
      </c>
    </row>
    <row r="4302" spans="1:19">
      <c r="A4302" s="540" t="s">
        <v>11686</v>
      </c>
      <c r="B4302" s="541"/>
      <c r="C4302" s="541"/>
      <c r="D4302" s="542">
        <v>43009</v>
      </c>
      <c r="E4302" s="542">
        <v>43009</v>
      </c>
      <c r="F4302" s="542" t="s">
        <v>12403</v>
      </c>
      <c r="G4302" s="540" t="s">
        <v>12404</v>
      </c>
      <c r="H4302" s="542" t="s">
        <v>2469</v>
      </c>
      <c r="I4302" s="541" t="s">
        <v>2478</v>
      </c>
      <c r="J4302" s="540" t="s">
        <v>2478</v>
      </c>
      <c r="K4302" s="540" t="s">
        <v>2478</v>
      </c>
      <c r="L4302" s="540" t="s">
        <v>2478</v>
      </c>
      <c r="M4302" s="540" t="s">
        <v>2478</v>
      </c>
      <c r="N4302" s="540" t="s">
        <v>2478</v>
      </c>
      <c r="O4302" s="540" t="s">
        <v>2478</v>
      </c>
      <c r="P4302" s="540" t="s">
        <v>2478</v>
      </c>
      <c r="Q4302" s="540" t="s">
        <v>2478</v>
      </c>
      <c r="R4302" s="540" t="s">
        <v>2478</v>
      </c>
      <c r="S4302" s="540" t="s">
        <v>2478</v>
      </c>
    </row>
    <row r="4303" spans="1:19">
      <c r="A4303" s="543" t="s">
        <v>11686</v>
      </c>
      <c r="B4303" s="545">
        <v>11726</v>
      </c>
      <c r="C4303" s="545">
        <v>729286</v>
      </c>
      <c r="D4303" s="545" t="s">
        <v>12296</v>
      </c>
      <c r="E4303" s="545" t="s">
        <v>12296</v>
      </c>
      <c r="F4303" s="545" t="s">
        <v>12405</v>
      </c>
      <c r="G4303" s="543" t="s">
        <v>12406</v>
      </c>
      <c r="H4303" s="545" t="s">
        <v>2546</v>
      </c>
      <c r="I4303" s="545" t="s">
        <v>2546</v>
      </c>
      <c r="J4303" s="543" t="s">
        <v>2478</v>
      </c>
      <c r="K4303" s="543" t="s">
        <v>2478</v>
      </c>
      <c r="L4303" s="543" t="s">
        <v>2546</v>
      </c>
      <c r="M4303" s="543" t="s">
        <v>6209</v>
      </c>
      <c r="N4303" s="543" t="s">
        <v>2210</v>
      </c>
      <c r="O4303" s="543" t="s">
        <v>2478</v>
      </c>
      <c r="P4303" s="543" t="s">
        <v>2478</v>
      </c>
      <c r="Q4303" s="547">
        <v>45139.708333333336</v>
      </c>
      <c r="R4303" s="547">
        <v>45198</v>
      </c>
      <c r="S4303" s="547">
        <v>45481.477777777778</v>
      </c>
    </row>
    <row r="4304" spans="1:19">
      <c r="A4304" s="540" t="s">
        <v>11686</v>
      </c>
      <c r="B4304" s="542">
        <v>11726</v>
      </c>
      <c r="C4304" s="542">
        <v>729286</v>
      </c>
      <c r="D4304" s="542" t="s">
        <v>12296</v>
      </c>
      <c r="E4304" s="542" t="s">
        <v>12296</v>
      </c>
      <c r="F4304" s="542" t="s">
        <v>12407</v>
      </c>
      <c r="G4304" s="540" t="s">
        <v>12408</v>
      </c>
      <c r="H4304" s="542" t="s">
        <v>2546</v>
      </c>
      <c r="I4304" s="542" t="s">
        <v>2546</v>
      </c>
      <c r="J4304" s="540" t="s">
        <v>2478</v>
      </c>
      <c r="K4304" s="540" t="s">
        <v>2478</v>
      </c>
      <c r="L4304" s="540" t="s">
        <v>2546</v>
      </c>
      <c r="M4304" s="540" t="s">
        <v>6209</v>
      </c>
      <c r="N4304" s="540" t="s">
        <v>2210</v>
      </c>
      <c r="O4304" s="540" t="s">
        <v>2478</v>
      </c>
      <c r="P4304" s="540" t="s">
        <v>2478</v>
      </c>
      <c r="Q4304" s="546">
        <v>45139.708333333336</v>
      </c>
      <c r="R4304" s="546">
        <v>45198</v>
      </c>
      <c r="S4304" s="546">
        <v>45481.477777777778</v>
      </c>
    </row>
    <row r="4305" spans="1:19">
      <c r="A4305" s="543" t="s">
        <v>11686</v>
      </c>
      <c r="B4305" s="545">
        <v>11764</v>
      </c>
      <c r="C4305" s="545">
        <v>743399</v>
      </c>
      <c r="D4305" s="545" t="s">
        <v>12409</v>
      </c>
      <c r="E4305" s="545" t="s">
        <v>12409</v>
      </c>
      <c r="F4305" s="545" t="s">
        <v>12410</v>
      </c>
      <c r="G4305" s="543" t="s">
        <v>12411</v>
      </c>
      <c r="H4305" s="545" t="s">
        <v>2469</v>
      </c>
      <c r="I4305" s="545" t="s">
        <v>2546</v>
      </c>
      <c r="J4305" s="543" t="s">
        <v>2478</v>
      </c>
      <c r="K4305" s="543" t="s">
        <v>2478</v>
      </c>
      <c r="L4305" s="543" t="s">
        <v>2546</v>
      </c>
      <c r="M4305" s="543" t="s">
        <v>6209</v>
      </c>
      <c r="N4305" s="543" t="s">
        <v>2210</v>
      </c>
      <c r="O4305" s="547">
        <v>45684.708333333336</v>
      </c>
      <c r="P4305" s="547">
        <v>45684.708333333336</v>
      </c>
      <c r="Q4305" s="547">
        <v>45530.708333333336</v>
      </c>
      <c r="R4305" s="547">
        <v>45379</v>
      </c>
      <c r="S4305" s="547">
        <v>45530.422025462962</v>
      </c>
    </row>
    <row r="4306" spans="1:19">
      <c r="A4306" s="540" t="s">
        <v>11686</v>
      </c>
      <c r="B4306" s="542">
        <v>11764</v>
      </c>
      <c r="C4306" s="542">
        <v>743399</v>
      </c>
      <c r="D4306" s="542" t="s">
        <v>12409</v>
      </c>
      <c r="E4306" s="542" t="s">
        <v>12409</v>
      </c>
      <c r="F4306" s="542" t="s">
        <v>12412</v>
      </c>
      <c r="G4306" s="540" t="s">
        <v>12413</v>
      </c>
      <c r="H4306" s="542" t="s">
        <v>2546</v>
      </c>
      <c r="I4306" s="542" t="s">
        <v>2546</v>
      </c>
      <c r="J4306" s="540" t="s">
        <v>2478</v>
      </c>
      <c r="K4306" s="540" t="s">
        <v>2478</v>
      </c>
      <c r="L4306" s="540" t="s">
        <v>2546</v>
      </c>
      <c r="M4306" s="540" t="s">
        <v>6209</v>
      </c>
      <c r="N4306" s="540" t="s">
        <v>2210</v>
      </c>
      <c r="O4306" s="546">
        <v>45684.708333333336</v>
      </c>
      <c r="P4306" s="546">
        <v>45684.708333333336</v>
      </c>
      <c r="Q4306" s="546">
        <v>45530.708333333336</v>
      </c>
      <c r="R4306" s="546">
        <v>45379</v>
      </c>
      <c r="S4306" s="546">
        <v>45530.422025462962</v>
      </c>
    </row>
    <row r="4307" spans="1:19">
      <c r="A4307" s="543" t="s">
        <v>11686</v>
      </c>
      <c r="B4307" s="545">
        <v>11764</v>
      </c>
      <c r="C4307" s="545">
        <v>743399</v>
      </c>
      <c r="D4307" s="545" t="s">
        <v>12409</v>
      </c>
      <c r="E4307" s="545" t="s">
        <v>12409</v>
      </c>
      <c r="F4307" s="545" t="s">
        <v>12414</v>
      </c>
      <c r="G4307" s="543" t="s">
        <v>12415</v>
      </c>
      <c r="H4307" s="545" t="s">
        <v>2546</v>
      </c>
      <c r="I4307" s="545" t="s">
        <v>2546</v>
      </c>
      <c r="J4307" s="543" t="s">
        <v>2478</v>
      </c>
      <c r="K4307" s="543" t="s">
        <v>2478</v>
      </c>
      <c r="L4307" s="543" t="s">
        <v>2546</v>
      </c>
      <c r="M4307" s="543" t="s">
        <v>6209</v>
      </c>
      <c r="N4307" s="543" t="s">
        <v>2210</v>
      </c>
      <c r="O4307" s="547">
        <v>45684.708333333336</v>
      </c>
      <c r="P4307" s="547">
        <v>45684.708333333336</v>
      </c>
      <c r="Q4307" s="547">
        <v>45530.708333333336</v>
      </c>
      <c r="R4307" s="547">
        <v>45379</v>
      </c>
      <c r="S4307" s="547">
        <v>45530.422025462962</v>
      </c>
    </row>
    <row r="4308" spans="1:19">
      <c r="A4308" s="540" t="s">
        <v>11686</v>
      </c>
      <c r="B4308" s="542">
        <v>11764</v>
      </c>
      <c r="C4308" s="542">
        <v>743399</v>
      </c>
      <c r="D4308" s="542" t="s">
        <v>12409</v>
      </c>
      <c r="E4308" s="542" t="s">
        <v>12409</v>
      </c>
      <c r="F4308" s="542" t="s">
        <v>12416</v>
      </c>
      <c r="G4308" s="540" t="s">
        <v>12417</v>
      </c>
      <c r="H4308" s="542" t="s">
        <v>2546</v>
      </c>
      <c r="I4308" s="542" t="s">
        <v>2546</v>
      </c>
      <c r="J4308" s="540" t="s">
        <v>2478</v>
      </c>
      <c r="K4308" s="540" t="s">
        <v>2478</v>
      </c>
      <c r="L4308" s="540" t="s">
        <v>2546</v>
      </c>
      <c r="M4308" s="540" t="s">
        <v>6209</v>
      </c>
      <c r="N4308" s="540" t="s">
        <v>2210</v>
      </c>
      <c r="O4308" s="546">
        <v>45684.708333333336</v>
      </c>
      <c r="P4308" s="546">
        <v>45684.708333333336</v>
      </c>
      <c r="Q4308" s="546">
        <v>45530.708333333336</v>
      </c>
      <c r="R4308" s="546">
        <v>45379</v>
      </c>
      <c r="S4308" s="546">
        <v>45530.422025462962</v>
      </c>
    </row>
    <row r="4309" spans="1:19">
      <c r="A4309" s="543" t="s">
        <v>11686</v>
      </c>
      <c r="B4309" s="545">
        <v>11764</v>
      </c>
      <c r="C4309" s="545">
        <v>743399</v>
      </c>
      <c r="D4309" s="545" t="s">
        <v>12409</v>
      </c>
      <c r="E4309" s="545" t="s">
        <v>12409</v>
      </c>
      <c r="F4309" s="545" t="s">
        <v>12418</v>
      </c>
      <c r="G4309" s="543" t="s">
        <v>12419</v>
      </c>
      <c r="H4309" s="545" t="s">
        <v>2546</v>
      </c>
      <c r="I4309" s="545" t="s">
        <v>2546</v>
      </c>
      <c r="J4309" s="543" t="s">
        <v>2478</v>
      </c>
      <c r="K4309" s="543" t="s">
        <v>2478</v>
      </c>
      <c r="L4309" s="543" t="s">
        <v>2546</v>
      </c>
      <c r="M4309" s="543" t="s">
        <v>6209</v>
      </c>
      <c r="N4309" s="543" t="s">
        <v>2210</v>
      </c>
      <c r="O4309" s="547">
        <v>45684.708333333336</v>
      </c>
      <c r="P4309" s="547">
        <v>45684.708333333336</v>
      </c>
      <c r="Q4309" s="547">
        <v>45530.708333333336</v>
      </c>
      <c r="R4309" s="547">
        <v>45379</v>
      </c>
      <c r="S4309" s="547">
        <v>45530.422025462962</v>
      </c>
    </row>
    <row r="4310" spans="1:19">
      <c r="A4310" s="540" t="s">
        <v>11686</v>
      </c>
      <c r="B4310" s="542">
        <v>11764</v>
      </c>
      <c r="C4310" s="542">
        <v>743399</v>
      </c>
      <c r="D4310" s="542" t="s">
        <v>12409</v>
      </c>
      <c r="E4310" s="542" t="s">
        <v>12409</v>
      </c>
      <c r="F4310" s="542" t="s">
        <v>12420</v>
      </c>
      <c r="G4310" s="540" t="s">
        <v>12421</v>
      </c>
      <c r="H4310" s="542" t="s">
        <v>2546</v>
      </c>
      <c r="I4310" s="542" t="s">
        <v>2546</v>
      </c>
      <c r="J4310" s="540" t="s">
        <v>2478</v>
      </c>
      <c r="K4310" s="540" t="s">
        <v>2478</v>
      </c>
      <c r="L4310" s="540" t="s">
        <v>2546</v>
      </c>
      <c r="M4310" s="540" t="s">
        <v>6209</v>
      </c>
      <c r="N4310" s="540" t="s">
        <v>2210</v>
      </c>
      <c r="O4310" s="546">
        <v>45684.708333333336</v>
      </c>
      <c r="P4310" s="546">
        <v>45684.708333333336</v>
      </c>
      <c r="Q4310" s="546">
        <v>45530.708333333336</v>
      </c>
      <c r="R4310" s="546">
        <v>45379</v>
      </c>
      <c r="S4310" s="546">
        <v>45530.422025462962</v>
      </c>
    </row>
    <row r="4311" spans="1:19">
      <c r="A4311" s="543" t="s">
        <v>11686</v>
      </c>
      <c r="B4311" s="545">
        <v>11764</v>
      </c>
      <c r="C4311" s="545">
        <v>743399</v>
      </c>
      <c r="D4311" s="545" t="s">
        <v>12409</v>
      </c>
      <c r="E4311" s="545" t="s">
        <v>12409</v>
      </c>
      <c r="F4311" s="545" t="s">
        <v>12422</v>
      </c>
      <c r="G4311" s="543" t="s">
        <v>12423</v>
      </c>
      <c r="H4311" s="545" t="s">
        <v>2546</v>
      </c>
      <c r="I4311" s="545" t="s">
        <v>2546</v>
      </c>
      <c r="J4311" s="543" t="s">
        <v>2478</v>
      </c>
      <c r="K4311" s="543" t="s">
        <v>2478</v>
      </c>
      <c r="L4311" s="543" t="s">
        <v>2546</v>
      </c>
      <c r="M4311" s="543" t="s">
        <v>6209</v>
      </c>
      <c r="N4311" s="543" t="s">
        <v>2210</v>
      </c>
      <c r="O4311" s="547">
        <v>45684.708333333336</v>
      </c>
      <c r="P4311" s="547">
        <v>45684.708333333336</v>
      </c>
      <c r="Q4311" s="547">
        <v>45530.708333333336</v>
      </c>
      <c r="R4311" s="547">
        <v>45379</v>
      </c>
      <c r="S4311" s="547">
        <v>45530.422025462962</v>
      </c>
    </row>
    <row r="4312" spans="1:19">
      <c r="A4312" s="540" t="s">
        <v>11686</v>
      </c>
      <c r="B4312" s="542">
        <v>11764</v>
      </c>
      <c r="C4312" s="542">
        <v>743399</v>
      </c>
      <c r="D4312" s="542" t="s">
        <v>12409</v>
      </c>
      <c r="E4312" s="542" t="s">
        <v>12409</v>
      </c>
      <c r="F4312" s="542" t="s">
        <v>12424</v>
      </c>
      <c r="G4312" s="540" t="s">
        <v>12425</v>
      </c>
      <c r="H4312" s="542" t="s">
        <v>2546</v>
      </c>
      <c r="I4312" s="542" t="s">
        <v>2546</v>
      </c>
      <c r="J4312" s="540" t="s">
        <v>2478</v>
      </c>
      <c r="K4312" s="540" t="s">
        <v>2478</v>
      </c>
      <c r="L4312" s="540" t="s">
        <v>2546</v>
      </c>
      <c r="M4312" s="540" t="s">
        <v>6209</v>
      </c>
      <c r="N4312" s="540" t="s">
        <v>2210</v>
      </c>
      <c r="O4312" s="546">
        <v>45684.708333333336</v>
      </c>
      <c r="P4312" s="546">
        <v>45684.708333333336</v>
      </c>
      <c r="Q4312" s="546">
        <v>45530.708333333336</v>
      </c>
      <c r="R4312" s="546">
        <v>45379</v>
      </c>
      <c r="S4312" s="546">
        <v>45530.422025462962</v>
      </c>
    </row>
    <row r="4313" spans="1:19">
      <c r="A4313" s="543" t="s">
        <v>11686</v>
      </c>
      <c r="B4313" s="545">
        <v>11764</v>
      </c>
      <c r="C4313" s="545">
        <v>743399</v>
      </c>
      <c r="D4313" s="545" t="s">
        <v>12409</v>
      </c>
      <c r="E4313" s="545" t="s">
        <v>12409</v>
      </c>
      <c r="F4313" s="545" t="s">
        <v>12426</v>
      </c>
      <c r="G4313" s="543" t="s">
        <v>12427</v>
      </c>
      <c r="H4313" s="545" t="s">
        <v>2546</v>
      </c>
      <c r="I4313" s="545" t="s">
        <v>2546</v>
      </c>
      <c r="J4313" s="543" t="s">
        <v>2478</v>
      </c>
      <c r="K4313" s="543" t="s">
        <v>2478</v>
      </c>
      <c r="L4313" s="543" t="s">
        <v>2546</v>
      </c>
      <c r="M4313" s="543" t="s">
        <v>6209</v>
      </c>
      <c r="N4313" s="543" t="s">
        <v>2210</v>
      </c>
      <c r="O4313" s="547">
        <v>45684.708333333336</v>
      </c>
      <c r="P4313" s="547">
        <v>45684.708333333336</v>
      </c>
      <c r="Q4313" s="547">
        <v>45530.708333333336</v>
      </c>
      <c r="R4313" s="547">
        <v>45379</v>
      </c>
      <c r="S4313" s="547">
        <v>45530.422025462962</v>
      </c>
    </row>
    <row r="4314" spans="1:19">
      <c r="A4314" s="540" t="s">
        <v>11686</v>
      </c>
      <c r="B4314" s="542">
        <v>11764</v>
      </c>
      <c r="C4314" s="542">
        <v>743399</v>
      </c>
      <c r="D4314" s="542" t="s">
        <v>12409</v>
      </c>
      <c r="E4314" s="542" t="s">
        <v>12409</v>
      </c>
      <c r="F4314" s="542" t="s">
        <v>12428</v>
      </c>
      <c r="G4314" s="540" t="s">
        <v>12429</v>
      </c>
      <c r="H4314" s="542" t="s">
        <v>2546</v>
      </c>
      <c r="I4314" s="542" t="s">
        <v>2546</v>
      </c>
      <c r="J4314" s="540" t="s">
        <v>7440</v>
      </c>
      <c r="K4314" s="540" t="s">
        <v>2478</v>
      </c>
      <c r="L4314" s="540" t="s">
        <v>2546</v>
      </c>
      <c r="M4314" s="540" t="s">
        <v>6209</v>
      </c>
      <c r="N4314" s="540" t="s">
        <v>2210</v>
      </c>
      <c r="O4314" s="546">
        <v>45684.708333333336</v>
      </c>
      <c r="P4314" s="546">
        <v>45684.708333333336</v>
      </c>
      <c r="Q4314" s="546">
        <v>45530.708333333336</v>
      </c>
      <c r="R4314" s="546">
        <v>45379</v>
      </c>
      <c r="S4314" s="546">
        <v>45530.422025462962</v>
      </c>
    </row>
    <row r="4315" spans="1:19">
      <c r="A4315" s="543" t="s">
        <v>11686</v>
      </c>
      <c r="B4315" s="545">
        <v>11764</v>
      </c>
      <c r="C4315" s="545">
        <v>743399</v>
      </c>
      <c r="D4315" s="545" t="s">
        <v>12409</v>
      </c>
      <c r="E4315" s="545" t="s">
        <v>12409</v>
      </c>
      <c r="F4315" s="545" t="s">
        <v>12430</v>
      </c>
      <c r="G4315" s="543" t="s">
        <v>12431</v>
      </c>
      <c r="H4315" s="545" t="s">
        <v>2546</v>
      </c>
      <c r="I4315" s="545" t="s">
        <v>2546</v>
      </c>
      <c r="J4315" s="543" t="s">
        <v>7440</v>
      </c>
      <c r="K4315" s="543" t="s">
        <v>2478</v>
      </c>
      <c r="L4315" s="543" t="s">
        <v>2546</v>
      </c>
      <c r="M4315" s="543" t="s">
        <v>6209</v>
      </c>
      <c r="N4315" s="543" t="s">
        <v>2210</v>
      </c>
      <c r="O4315" s="547">
        <v>45684.708333333336</v>
      </c>
      <c r="P4315" s="547">
        <v>45684.708333333336</v>
      </c>
      <c r="Q4315" s="547">
        <v>45530.708333333336</v>
      </c>
      <c r="R4315" s="547">
        <v>45379</v>
      </c>
      <c r="S4315" s="547">
        <v>45530.422025462962</v>
      </c>
    </row>
    <row r="4316" spans="1:19">
      <c r="A4316" s="540" t="s">
        <v>11686</v>
      </c>
      <c r="B4316" s="542">
        <v>11764</v>
      </c>
      <c r="C4316" s="542">
        <v>743399</v>
      </c>
      <c r="D4316" s="542" t="s">
        <v>12409</v>
      </c>
      <c r="E4316" s="542" t="s">
        <v>12409</v>
      </c>
      <c r="F4316" s="542" t="s">
        <v>12432</v>
      </c>
      <c r="G4316" s="540" t="s">
        <v>12433</v>
      </c>
      <c r="H4316" s="542" t="s">
        <v>2546</v>
      </c>
      <c r="I4316" s="542" t="s">
        <v>2546</v>
      </c>
      <c r="J4316" s="540" t="s">
        <v>7440</v>
      </c>
      <c r="K4316" s="540" t="s">
        <v>2478</v>
      </c>
      <c r="L4316" s="540" t="s">
        <v>2546</v>
      </c>
      <c r="M4316" s="540" t="s">
        <v>6209</v>
      </c>
      <c r="N4316" s="540" t="s">
        <v>2210</v>
      </c>
      <c r="O4316" s="546">
        <v>45684.708333333336</v>
      </c>
      <c r="P4316" s="546">
        <v>45684.708333333336</v>
      </c>
      <c r="Q4316" s="546">
        <v>45530.708333333336</v>
      </c>
      <c r="R4316" s="546">
        <v>45379</v>
      </c>
      <c r="S4316" s="546">
        <v>45530.422025462962</v>
      </c>
    </row>
    <row r="4317" spans="1:19">
      <c r="A4317" s="543" t="s">
        <v>11686</v>
      </c>
      <c r="B4317" s="545">
        <v>11764</v>
      </c>
      <c r="C4317" s="545">
        <v>743399</v>
      </c>
      <c r="D4317" s="545" t="s">
        <v>12409</v>
      </c>
      <c r="E4317" s="545" t="s">
        <v>12409</v>
      </c>
      <c r="F4317" s="545" t="s">
        <v>12434</v>
      </c>
      <c r="G4317" s="543" t="s">
        <v>12435</v>
      </c>
      <c r="H4317" s="545" t="s">
        <v>2546</v>
      </c>
      <c r="I4317" s="545" t="s">
        <v>2546</v>
      </c>
      <c r="J4317" s="543" t="s">
        <v>7440</v>
      </c>
      <c r="K4317" s="543" t="s">
        <v>2478</v>
      </c>
      <c r="L4317" s="543" t="s">
        <v>2546</v>
      </c>
      <c r="M4317" s="543" t="s">
        <v>6209</v>
      </c>
      <c r="N4317" s="543" t="s">
        <v>2210</v>
      </c>
      <c r="O4317" s="547">
        <v>45684.708333333336</v>
      </c>
      <c r="P4317" s="547">
        <v>45684.708333333336</v>
      </c>
      <c r="Q4317" s="547">
        <v>45530.708333333336</v>
      </c>
      <c r="R4317" s="547">
        <v>45379</v>
      </c>
      <c r="S4317" s="547">
        <v>45530.422025462962</v>
      </c>
    </row>
    <row r="4318" spans="1:19">
      <c r="A4318" s="540" t="s">
        <v>11686</v>
      </c>
      <c r="B4318" s="542">
        <v>11764</v>
      </c>
      <c r="C4318" s="542">
        <v>743399</v>
      </c>
      <c r="D4318" s="542" t="s">
        <v>12409</v>
      </c>
      <c r="E4318" s="542" t="s">
        <v>12409</v>
      </c>
      <c r="F4318" s="542" t="s">
        <v>12436</v>
      </c>
      <c r="G4318" s="540" t="s">
        <v>12437</v>
      </c>
      <c r="H4318" s="542" t="s">
        <v>2546</v>
      </c>
      <c r="I4318" s="542" t="s">
        <v>2546</v>
      </c>
      <c r="J4318" s="540" t="s">
        <v>7440</v>
      </c>
      <c r="K4318" s="540" t="s">
        <v>2478</v>
      </c>
      <c r="L4318" s="540" t="s">
        <v>2546</v>
      </c>
      <c r="M4318" s="540" t="s">
        <v>6209</v>
      </c>
      <c r="N4318" s="540" t="s">
        <v>2210</v>
      </c>
      <c r="O4318" s="546">
        <v>45684.708333333336</v>
      </c>
      <c r="P4318" s="546">
        <v>45684.708333333336</v>
      </c>
      <c r="Q4318" s="546">
        <v>45530.708333333336</v>
      </c>
      <c r="R4318" s="546">
        <v>45379</v>
      </c>
      <c r="S4318" s="546">
        <v>45530.422025462962</v>
      </c>
    </row>
    <row r="4319" spans="1:19">
      <c r="A4319" s="543" t="s">
        <v>11686</v>
      </c>
      <c r="B4319" s="545">
        <v>11764</v>
      </c>
      <c r="C4319" s="545">
        <v>743399</v>
      </c>
      <c r="D4319" s="545" t="s">
        <v>12409</v>
      </c>
      <c r="E4319" s="545" t="s">
        <v>12409</v>
      </c>
      <c r="F4319" s="545" t="s">
        <v>12438</v>
      </c>
      <c r="G4319" s="543" t="s">
        <v>12439</v>
      </c>
      <c r="H4319" s="545" t="s">
        <v>2546</v>
      </c>
      <c r="I4319" s="545" t="s">
        <v>2546</v>
      </c>
      <c r="J4319" s="543" t="s">
        <v>7440</v>
      </c>
      <c r="K4319" s="543" t="s">
        <v>2478</v>
      </c>
      <c r="L4319" s="543" t="s">
        <v>2546</v>
      </c>
      <c r="M4319" s="543" t="s">
        <v>6209</v>
      </c>
      <c r="N4319" s="543" t="s">
        <v>2210</v>
      </c>
      <c r="O4319" s="547">
        <v>45684.708333333336</v>
      </c>
      <c r="P4319" s="547">
        <v>45684.708333333336</v>
      </c>
      <c r="Q4319" s="547">
        <v>45530.708333333336</v>
      </c>
      <c r="R4319" s="547">
        <v>45379</v>
      </c>
      <c r="S4319" s="547">
        <v>45530.422025462962</v>
      </c>
    </row>
    <row r="4320" spans="1:19">
      <c r="A4320" s="540" t="s">
        <v>11686</v>
      </c>
      <c r="B4320" s="542">
        <v>11764</v>
      </c>
      <c r="C4320" s="542">
        <v>743399</v>
      </c>
      <c r="D4320" s="542" t="s">
        <v>12409</v>
      </c>
      <c r="E4320" s="542" t="s">
        <v>12409</v>
      </c>
      <c r="F4320" s="542" t="s">
        <v>12440</v>
      </c>
      <c r="G4320" s="540" t="s">
        <v>12441</v>
      </c>
      <c r="H4320" s="542" t="s">
        <v>2546</v>
      </c>
      <c r="I4320" s="542" t="s">
        <v>2546</v>
      </c>
      <c r="J4320" s="540" t="s">
        <v>7440</v>
      </c>
      <c r="K4320" s="540" t="s">
        <v>2478</v>
      </c>
      <c r="L4320" s="540" t="s">
        <v>2546</v>
      </c>
      <c r="M4320" s="540" t="s">
        <v>6209</v>
      </c>
      <c r="N4320" s="540" t="s">
        <v>2210</v>
      </c>
      <c r="O4320" s="546">
        <v>45684.708333333336</v>
      </c>
      <c r="P4320" s="546">
        <v>45684.708333333336</v>
      </c>
      <c r="Q4320" s="546">
        <v>45530.708333333336</v>
      </c>
      <c r="R4320" s="546">
        <v>45379</v>
      </c>
      <c r="S4320" s="546">
        <v>45530.422025462962</v>
      </c>
    </row>
    <row r="4321" spans="1:19">
      <c r="A4321" s="543" t="s">
        <v>11686</v>
      </c>
      <c r="B4321" s="545">
        <v>11764</v>
      </c>
      <c r="C4321" s="545">
        <v>743399</v>
      </c>
      <c r="D4321" s="545" t="s">
        <v>12409</v>
      </c>
      <c r="E4321" s="545" t="s">
        <v>12409</v>
      </c>
      <c r="F4321" s="545" t="s">
        <v>12442</v>
      </c>
      <c r="G4321" s="543" t="s">
        <v>12443</v>
      </c>
      <c r="H4321" s="545" t="s">
        <v>2546</v>
      </c>
      <c r="I4321" s="545" t="s">
        <v>2546</v>
      </c>
      <c r="J4321" s="543" t="s">
        <v>7440</v>
      </c>
      <c r="K4321" s="543" t="s">
        <v>2478</v>
      </c>
      <c r="L4321" s="543" t="s">
        <v>2546</v>
      </c>
      <c r="M4321" s="543" t="s">
        <v>6209</v>
      </c>
      <c r="N4321" s="543" t="s">
        <v>2210</v>
      </c>
      <c r="O4321" s="547">
        <v>45684.708333333336</v>
      </c>
      <c r="P4321" s="547">
        <v>45684.708333333336</v>
      </c>
      <c r="Q4321" s="547">
        <v>45530.708333333336</v>
      </c>
      <c r="R4321" s="547">
        <v>45379</v>
      </c>
      <c r="S4321" s="547">
        <v>45530.422025462962</v>
      </c>
    </row>
    <row r="4322" spans="1:19">
      <c r="A4322" s="540" t="s">
        <v>11686</v>
      </c>
      <c r="B4322" s="542">
        <v>11764</v>
      </c>
      <c r="C4322" s="542">
        <v>743399</v>
      </c>
      <c r="D4322" s="542" t="s">
        <v>12409</v>
      </c>
      <c r="E4322" s="542" t="s">
        <v>12409</v>
      </c>
      <c r="F4322" s="542" t="s">
        <v>12444</v>
      </c>
      <c r="G4322" s="540" t="s">
        <v>12445</v>
      </c>
      <c r="H4322" s="542" t="s">
        <v>2546</v>
      </c>
      <c r="I4322" s="542" t="s">
        <v>2546</v>
      </c>
      <c r="J4322" s="540" t="s">
        <v>7440</v>
      </c>
      <c r="K4322" s="540" t="s">
        <v>2478</v>
      </c>
      <c r="L4322" s="540" t="s">
        <v>2546</v>
      </c>
      <c r="M4322" s="540" t="s">
        <v>6209</v>
      </c>
      <c r="N4322" s="540" t="s">
        <v>2210</v>
      </c>
      <c r="O4322" s="546">
        <v>45684.708333333336</v>
      </c>
      <c r="P4322" s="546">
        <v>45684.708333333336</v>
      </c>
      <c r="Q4322" s="546">
        <v>45530.708333333336</v>
      </c>
      <c r="R4322" s="546">
        <v>45379</v>
      </c>
      <c r="S4322" s="546">
        <v>45530.422025462962</v>
      </c>
    </row>
    <row r="4323" spans="1:19">
      <c r="A4323" s="543" t="s">
        <v>11686</v>
      </c>
      <c r="B4323" s="544"/>
      <c r="C4323" s="544"/>
      <c r="D4323" s="544"/>
      <c r="E4323" s="544"/>
      <c r="F4323" s="545" t="s">
        <v>12446</v>
      </c>
      <c r="G4323" s="543" t="s">
        <v>12447</v>
      </c>
      <c r="H4323" s="545" t="s">
        <v>2469</v>
      </c>
      <c r="I4323" s="544" t="s">
        <v>2478</v>
      </c>
      <c r="J4323" s="543" t="s">
        <v>2478</v>
      </c>
      <c r="K4323" s="543" t="s">
        <v>2478</v>
      </c>
      <c r="L4323" s="543" t="s">
        <v>2478</v>
      </c>
      <c r="M4323" s="543" t="s">
        <v>2478</v>
      </c>
      <c r="N4323" s="543" t="s">
        <v>2478</v>
      </c>
      <c r="O4323" s="543" t="s">
        <v>2478</v>
      </c>
      <c r="P4323" s="543" t="s">
        <v>2478</v>
      </c>
      <c r="Q4323" s="543" t="s">
        <v>2478</v>
      </c>
      <c r="R4323" s="543" t="s">
        <v>2478</v>
      </c>
      <c r="S4323" s="543" t="s">
        <v>2478</v>
      </c>
    </row>
    <row r="4324" spans="1:19">
      <c r="A4324" s="540" t="s">
        <v>11686</v>
      </c>
      <c r="B4324" s="541"/>
      <c r="C4324" s="541"/>
      <c r="D4324" s="542">
        <v>40009</v>
      </c>
      <c r="E4324" s="542">
        <v>40009</v>
      </c>
      <c r="F4324" s="542" t="s">
        <v>12448</v>
      </c>
      <c r="G4324" s="540" t="s">
        <v>12449</v>
      </c>
      <c r="H4324" s="542" t="s">
        <v>2469</v>
      </c>
      <c r="I4324" s="541" t="s">
        <v>2478</v>
      </c>
      <c r="J4324" s="540" t="s">
        <v>2478</v>
      </c>
      <c r="K4324" s="540" t="s">
        <v>2478</v>
      </c>
      <c r="L4324" s="540" t="s">
        <v>2478</v>
      </c>
      <c r="M4324" s="540" t="s">
        <v>2478</v>
      </c>
      <c r="N4324" s="540" t="s">
        <v>2478</v>
      </c>
      <c r="O4324" s="540" t="s">
        <v>2478</v>
      </c>
      <c r="P4324" s="540" t="s">
        <v>2478</v>
      </c>
      <c r="Q4324" s="540" t="s">
        <v>2478</v>
      </c>
      <c r="R4324" s="540" t="s">
        <v>2478</v>
      </c>
      <c r="S4324" s="540" t="s">
        <v>2478</v>
      </c>
    </row>
    <row r="4325" spans="1:19">
      <c r="A4325" s="543" t="s">
        <v>11686</v>
      </c>
      <c r="B4325" s="544"/>
      <c r="C4325" s="544"/>
      <c r="D4325" s="545">
        <v>40010</v>
      </c>
      <c r="E4325" s="545">
        <v>40010</v>
      </c>
      <c r="F4325" s="545" t="s">
        <v>12450</v>
      </c>
      <c r="G4325" s="543" t="s">
        <v>12451</v>
      </c>
      <c r="H4325" s="545" t="s">
        <v>2469</v>
      </c>
      <c r="I4325" s="544" t="s">
        <v>2478</v>
      </c>
      <c r="J4325" s="543" t="s">
        <v>2478</v>
      </c>
      <c r="K4325" s="543" t="s">
        <v>2478</v>
      </c>
      <c r="L4325" s="543" t="s">
        <v>2478</v>
      </c>
      <c r="M4325" s="543" t="s">
        <v>2478</v>
      </c>
      <c r="N4325" s="543" t="s">
        <v>2478</v>
      </c>
      <c r="O4325" s="543" t="s">
        <v>2478</v>
      </c>
      <c r="P4325" s="543" t="s">
        <v>2478</v>
      </c>
      <c r="Q4325" s="543" t="s">
        <v>2478</v>
      </c>
      <c r="R4325" s="543" t="s">
        <v>2478</v>
      </c>
      <c r="S4325" s="543" t="s">
        <v>2478</v>
      </c>
    </row>
    <row r="4326" spans="1:19">
      <c r="A4326" s="540" t="s">
        <v>11686</v>
      </c>
      <c r="B4326" s="541"/>
      <c r="C4326" s="541"/>
      <c r="D4326" s="542">
        <v>40022</v>
      </c>
      <c r="E4326" s="542">
        <v>40022</v>
      </c>
      <c r="F4326" s="542" t="s">
        <v>12452</v>
      </c>
      <c r="G4326" s="540" t="s">
        <v>12453</v>
      </c>
      <c r="H4326" s="542" t="s">
        <v>3468</v>
      </c>
      <c r="I4326" s="542" t="s">
        <v>2469</v>
      </c>
      <c r="J4326" s="540" t="s">
        <v>2478</v>
      </c>
      <c r="K4326" s="540" t="s">
        <v>2478</v>
      </c>
      <c r="L4326" s="540" t="s">
        <v>2478</v>
      </c>
      <c r="M4326" s="540" t="s">
        <v>2478</v>
      </c>
      <c r="N4326" s="540" t="s">
        <v>2478</v>
      </c>
      <c r="O4326" s="540" t="s">
        <v>2478</v>
      </c>
      <c r="P4326" s="540" t="s">
        <v>2478</v>
      </c>
      <c r="Q4326" s="540" t="s">
        <v>2478</v>
      </c>
      <c r="R4326" s="540" t="s">
        <v>2478</v>
      </c>
      <c r="S4326" s="540" t="s">
        <v>2478</v>
      </c>
    </row>
    <row r="4327" spans="1:19">
      <c r="A4327" s="543" t="s">
        <v>11686</v>
      </c>
      <c r="B4327" s="544"/>
      <c r="C4327" s="544"/>
      <c r="D4327" s="545">
        <v>40022</v>
      </c>
      <c r="E4327" s="545">
        <v>40022</v>
      </c>
      <c r="F4327" s="545" t="s">
        <v>12454</v>
      </c>
      <c r="G4327" s="543" t="s">
        <v>12455</v>
      </c>
      <c r="H4327" s="545" t="s">
        <v>2469</v>
      </c>
      <c r="I4327" s="545" t="s">
        <v>2469</v>
      </c>
      <c r="J4327" s="543" t="s">
        <v>2478</v>
      </c>
      <c r="K4327" s="543" t="s">
        <v>2478</v>
      </c>
      <c r="L4327" s="543" t="s">
        <v>2478</v>
      </c>
      <c r="M4327" s="543" t="s">
        <v>2478</v>
      </c>
      <c r="N4327" s="543" t="s">
        <v>2478</v>
      </c>
      <c r="O4327" s="543" t="s">
        <v>2478</v>
      </c>
      <c r="P4327" s="543" t="s">
        <v>2478</v>
      </c>
      <c r="Q4327" s="543" t="s">
        <v>2478</v>
      </c>
      <c r="R4327" s="543" t="s">
        <v>2478</v>
      </c>
      <c r="S4327" s="543" t="s">
        <v>2478</v>
      </c>
    </row>
    <row r="4328" spans="1:19">
      <c r="A4328" s="540" t="s">
        <v>11686</v>
      </c>
      <c r="B4328" s="541"/>
      <c r="C4328" s="541"/>
      <c r="D4328" s="542">
        <v>40050</v>
      </c>
      <c r="E4328" s="542">
        <v>40050</v>
      </c>
      <c r="F4328" s="542" t="s">
        <v>12456</v>
      </c>
      <c r="G4328" s="540" t="s">
        <v>12457</v>
      </c>
      <c r="H4328" s="542" t="s">
        <v>2469</v>
      </c>
      <c r="I4328" s="542" t="s">
        <v>2546</v>
      </c>
      <c r="J4328" s="540" t="s">
        <v>2478</v>
      </c>
      <c r="K4328" s="540" t="s">
        <v>2478</v>
      </c>
      <c r="L4328" s="540" t="s">
        <v>2478</v>
      </c>
      <c r="M4328" s="540" t="s">
        <v>2478</v>
      </c>
      <c r="N4328" s="540" t="s">
        <v>2478</v>
      </c>
      <c r="O4328" s="540" t="s">
        <v>2478</v>
      </c>
      <c r="P4328" s="540" t="s">
        <v>2478</v>
      </c>
      <c r="Q4328" s="540" t="s">
        <v>2478</v>
      </c>
      <c r="R4328" s="540" t="s">
        <v>2478</v>
      </c>
      <c r="S4328" s="540" t="s">
        <v>2478</v>
      </c>
    </row>
    <row r="4329" spans="1:19">
      <c r="A4329" s="543" t="s">
        <v>11686</v>
      </c>
      <c r="B4329" s="544"/>
      <c r="C4329" s="544"/>
      <c r="D4329" s="545">
        <v>40008</v>
      </c>
      <c r="E4329" s="545" t="s">
        <v>12458</v>
      </c>
      <c r="F4329" s="545" t="s">
        <v>12459</v>
      </c>
      <c r="G4329" s="543" t="s">
        <v>12460</v>
      </c>
      <c r="H4329" s="545" t="s">
        <v>2469</v>
      </c>
      <c r="I4329" s="544" t="s">
        <v>2478</v>
      </c>
      <c r="J4329" s="543" t="s">
        <v>2478</v>
      </c>
      <c r="K4329" s="543" t="s">
        <v>2478</v>
      </c>
      <c r="L4329" s="543" t="s">
        <v>2478</v>
      </c>
      <c r="M4329" s="543" t="s">
        <v>2478</v>
      </c>
      <c r="N4329" s="543" t="s">
        <v>2478</v>
      </c>
      <c r="O4329" s="543" t="s">
        <v>2478</v>
      </c>
      <c r="P4329" s="543" t="s">
        <v>2478</v>
      </c>
      <c r="Q4329" s="543" t="s">
        <v>2478</v>
      </c>
      <c r="R4329" s="543" t="s">
        <v>2478</v>
      </c>
      <c r="S4329" s="543" t="s">
        <v>2478</v>
      </c>
    </row>
    <row r="4330" spans="1:19">
      <c r="A4330" s="540" t="s">
        <v>11686</v>
      </c>
      <c r="B4330" s="541"/>
      <c r="C4330" s="541"/>
      <c r="D4330" s="542">
        <v>40008</v>
      </c>
      <c r="E4330" s="542">
        <v>40008</v>
      </c>
      <c r="F4330" s="542" t="s">
        <v>12461</v>
      </c>
      <c r="G4330" s="540" t="s">
        <v>12462</v>
      </c>
      <c r="H4330" s="542" t="s">
        <v>2469</v>
      </c>
      <c r="I4330" s="541" t="s">
        <v>2478</v>
      </c>
      <c r="J4330" s="540" t="s">
        <v>2478</v>
      </c>
      <c r="K4330" s="540" t="s">
        <v>2478</v>
      </c>
      <c r="L4330" s="540" t="s">
        <v>2478</v>
      </c>
      <c r="M4330" s="540" t="s">
        <v>2478</v>
      </c>
      <c r="N4330" s="540" t="s">
        <v>2478</v>
      </c>
      <c r="O4330" s="540" t="s">
        <v>2478</v>
      </c>
      <c r="P4330" s="540" t="s">
        <v>2478</v>
      </c>
      <c r="Q4330" s="540" t="s">
        <v>2478</v>
      </c>
      <c r="R4330" s="540" t="s">
        <v>2478</v>
      </c>
      <c r="S4330" s="540" t="s">
        <v>2478</v>
      </c>
    </row>
    <row r="4331" spans="1:19">
      <c r="A4331" s="543" t="s">
        <v>11686</v>
      </c>
      <c r="B4331" s="544"/>
      <c r="C4331" s="544"/>
      <c r="D4331" s="545">
        <v>10215</v>
      </c>
      <c r="E4331" s="545">
        <v>10215</v>
      </c>
      <c r="F4331" s="545" t="s">
        <v>12463</v>
      </c>
      <c r="G4331" s="543" t="s">
        <v>12464</v>
      </c>
      <c r="H4331" s="545" t="s">
        <v>3519</v>
      </c>
      <c r="I4331" s="544" t="s">
        <v>2478</v>
      </c>
      <c r="J4331" s="543" t="s">
        <v>2478</v>
      </c>
      <c r="K4331" s="543" t="s">
        <v>2478</v>
      </c>
      <c r="L4331" s="543" t="s">
        <v>2478</v>
      </c>
      <c r="M4331" s="543" t="s">
        <v>2478</v>
      </c>
      <c r="N4331" s="543" t="s">
        <v>2478</v>
      </c>
      <c r="O4331" s="543" t="s">
        <v>2478</v>
      </c>
      <c r="P4331" s="543" t="s">
        <v>2478</v>
      </c>
      <c r="Q4331" s="543" t="s">
        <v>2478</v>
      </c>
      <c r="R4331" s="543" t="s">
        <v>2478</v>
      </c>
      <c r="S4331" s="543" t="s">
        <v>2478</v>
      </c>
    </row>
    <row r="4332" spans="1:19">
      <c r="A4332" s="540" t="s">
        <v>11686</v>
      </c>
      <c r="B4332" s="541"/>
      <c r="C4332" s="541"/>
      <c r="D4332" s="542">
        <v>40008</v>
      </c>
      <c r="E4332" s="542" t="s">
        <v>12465</v>
      </c>
      <c r="F4332" s="542" t="s">
        <v>12466</v>
      </c>
      <c r="G4332" s="540" t="s">
        <v>12467</v>
      </c>
      <c r="H4332" s="542" t="s">
        <v>2546</v>
      </c>
      <c r="I4332" s="541" t="s">
        <v>2478</v>
      </c>
      <c r="J4332" s="540" t="s">
        <v>2478</v>
      </c>
      <c r="K4332" s="540" t="s">
        <v>2478</v>
      </c>
      <c r="L4332" s="540" t="s">
        <v>2478</v>
      </c>
      <c r="M4332" s="540" t="s">
        <v>2478</v>
      </c>
      <c r="N4332" s="540" t="s">
        <v>2478</v>
      </c>
      <c r="O4332" s="540" t="s">
        <v>2478</v>
      </c>
      <c r="P4332" s="540" t="s">
        <v>2478</v>
      </c>
      <c r="Q4332" s="540" t="s">
        <v>2478</v>
      </c>
      <c r="R4332" s="540" t="s">
        <v>2478</v>
      </c>
      <c r="S4332" s="540" t="s">
        <v>2478</v>
      </c>
    </row>
    <row r="4333" spans="1:19">
      <c r="A4333" s="543" t="s">
        <v>11686</v>
      </c>
      <c r="B4333" s="544"/>
      <c r="C4333" s="544"/>
      <c r="D4333" s="545">
        <v>40008</v>
      </c>
      <c r="E4333" s="545" t="s">
        <v>12468</v>
      </c>
      <c r="F4333" s="545" t="s">
        <v>12469</v>
      </c>
      <c r="G4333" s="543" t="s">
        <v>12470</v>
      </c>
      <c r="H4333" s="545" t="s">
        <v>2546</v>
      </c>
      <c r="I4333" s="544" t="s">
        <v>2478</v>
      </c>
      <c r="J4333" s="543" t="s">
        <v>2478</v>
      </c>
      <c r="K4333" s="543" t="s">
        <v>2478</v>
      </c>
      <c r="L4333" s="543" t="s">
        <v>2478</v>
      </c>
      <c r="M4333" s="543" t="s">
        <v>2478</v>
      </c>
      <c r="N4333" s="543" t="s">
        <v>2478</v>
      </c>
      <c r="O4333" s="543" t="s">
        <v>2478</v>
      </c>
      <c r="P4333" s="543" t="s">
        <v>2478</v>
      </c>
      <c r="Q4333" s="543" t="s">
        <v>2478</v>
      </c>
      <c r="R4333" s="543" t="s">
        <v>2478</v>
      </c>
      <c r="S4333" s="543" t="s">
        <v>2478</v>
      </c>
    </row>
    <row r="4334" spans="1:19">
      <c r="A4334" s="540" t="s">
        <v>11686</v>
      </c>
      <c r="B4334" s="541"/>
      <c r="C4334" s="541"/>
      <c r="D4334" s="542">
        <v>40008</v>
      </c>
      <c r="E4334" s="542">
        <v>40008</v>
      </c>
      <c r="F4334" s="542" t="s">
        <v>12471</v>
      </c>
      <c r="G4334" s="540" t="s">
        <v>12472</v>
      </c>
      <c r="H4334" s="542" t="s">
        <v>2469</v>
      </c>
      <c r="I4334" s="541" t="s">
        <v>2478</v>
      </c>
      <c r="J4334" s="540" t="s">
        <v>2478</v>
      </c>
      <c r="K4334" s="540" t="s">
        <v>2478</v>
      </c>
      <c r="L4334" s="540" t="s">
        <v>2478</v>
      </c>
      <c r="M4334" s="540" t="s">
        <v>2478</v>
      </c>
      <c r="N4334" s="540" t="s">
        <v>2478</v>
      </c>
      <c r="O4334" s="540" t="s">
        <v>2478</v>
      </c>
      <c r="P4334" s="540" t="s">
        <v>2478</v>
      </c>
      <c r="Q4334" s="540" t="s">
        <v>2478</v>
      </c>
      <c r="R4334" s="540" t="s">
        <v>2478</v>
      </c>
      <c r="S4334" s="540" t="s">
        <v>2478</v>
      </c>
    </row>
    <row r="4335" spans="1:19">
      <c r="A4335" s="543" t="s">
        <v>11686</v>
      </c>
      <c r="B4335" s="544"/>
      <c r="C4335" s="544"/>
      <c r="D4335" s="545">
        <v>40008</v>
      </c>
      <c r="E4335" s="545" t="s">
        <v>12473</v>
      </c>
      <c r="F4335" s="545" t="s">
        <v>12474</v>
      </c>
      <c r="G4335" s="543" t="s">
        <v>12475</v>
      </c>
      <c r="H4335" s="545" t="s">
        <v>2469</v>
      </c>
      <c r="I4335" s="544" t="s">
        <v>2478</v>
      </c>
      <c r="J4335" s="543" t="s">
        <v>2478</v>
      </c>
      <c r="K4335" s="543" t="s">
        <v>2478</v>
      </c>
      <c r="L4335" s="543" t="s">
        <v>2478</v>
      </c>
      <c r="M4335" s="543" t="s">
        <v>2478</v>
      </c>
      <c r="N4335" s="543" t="s">
        <v>2478</v>
      </c>
      <c r="O4335" s="543" t="s">
        <v>2478</v>
      </c>
      <c r="P4335" s="543" t="s">
        <v>2478</v>
      </c>
      <c r="Q4335" s="543" t="s">
        <v>2478</v>
      </c>
      <c r="R4335" s="543" t="s">
        <v>2478</v>
      </c>
      <c r="S4335" s="543" t="s">
        <v>2478</v>
      </c>
    </row>
    <row r="4336" spans="1:19">
      <c r="A4336" s="540" t="s">
        <v>11686</v>
      </c>
      <c r="B4336" s="541"/>
      <c r="C4336" s="541"/>
      <c r="D4336" s="542">
        <v>40008</v>
      </c>
      <c r="E4336" s="542" t="s">
        <v>11703</v>
      </c>
      <c r="F4336" s="542" t="s">
        <v>12476</v>
      </c>
      <c r="G4336" s="540" t="s">
        <v>12477</v>
      </c>
      <c r="H4336" s="542" t="s">
        <v>2469</v>
      </c>
      <c r="I4336" s="541" t="s">
        <v>2478</v>
      </c>
      <c r="J4336" s="540" t="s">
        <v>2478</v>
      </c>
      <c r="K4336" s="540" t="s">
        <v>2478</v>
      </c>
      <c r="L4336" s="540" t="s">
        <v>2478</v>
      </c>
      <c r="M4336" s="540" t="s">
        <v>2478</v>
      </c>
      <c r="N4336" s="540" t="s">
        <v>2478</v>
      </c>
      <c r="O4336" s="546">
        <v>45756.333333333336</v>
      </c>
      <c r="P4336" s="546">
        <v>45756.333333333336</v>
      </c>
      <c r="Q4336" s="540" t="s">
        <v>2478</v>
      </c>
      <c r="R4336" s="540" t="s">
        <v>2478</v>
      </c>
      <c r="S4336" s="540" t="s">
        <v>2478</v>
      </c>
    </row>
    <row r="4337" spans="1:19">
      <c r="A4337" s="543" t="s">
        <v>11686</v>
      </c>
      <c r="B4337" s="544"/>
      <c r="C4337" s="544"/>
      <c r="D4337" s="545">
        <v>40008</v>
      </c>
      <c r="E4337" s="545" t="s">
        <v>12478</v>
      </c>
      <c r="F4337" s="545" t="s">
        <v>12479</v>
      </c>
      <c r="G4337" s="543" t="s">
        <v>12480</v>
      </c>
      <c r="H4337" s="545" t="s">
        <v>2546</v>
      </c>
      <c r="I4337" s="544" t="s">
        <v>2478</v>
      </c>
      <c r="J4337" s="543" t="s">
        <v>2478</v>
      </c>
      <c r="K4337" s="543" t="s">
        <v>2478</v>
      </c>
      <c r="L4337" s="543" t="s">
        <v>2478</v>
      </c>
      <c r="M4337" s="543" t="s">
        <v>2478</v>
      </c>
      <c r="N4337" s="543" t="s">
        <v>2478</v>
      </c>
      <c r="O4337" s="543" t="s">
        <v>2478</v>
      </c>
      <c r="P4337" s="543" t="s">
        <v>2478</v>
      </c>
      <c r="Q4337" s="543" t="s">
        <v>2478</v>
      </c>
      <c r="R4337" s="543" t="s">
        <v>2478</v>
      </c>
      <c r="S4337" s="543" t="s">
        <v>2478</v>
      </c>
    </row>
    <row r="4338" spans="1:19">
      <c r="A4338" s="540" t="s">
        <v>11686</v>
      </c>
      <c r="B4338" s="541"/>
      <c r="C4338" s="541"/>
      <c r="D4338" s="542">
        <v>40008</v>
      </c>
      <c r="E4338" s="542" t="s">
        <v>12481</v>
      </c>
      <c r="F4338" s="542" t="s">
        <v>12482</v>
      </c>
      <c r="G4338" s="540" t="s">
        <v>12483</v>
      </c>
      <c r="H4338" s="542" t="s">
        <v>2469</v>
      </c>
      <c r="I4338" s="541" t="s">
        <v>2478</v>
      </c>
      <c r="J4338" s="540" t="s">
        <v>2478</v>
      </c>
      <c r="K4338" s="540" t="s">
        <v>2478</v>
      </c>
      <c r="L4338" s="540" t="s">
        <v>2478</v>
      </c>
      <c r="M4338" s="540" t="s">
        <v>2478</v>
      </c>
      <c r="N4338" s="540" t="s">
        <v>2478</v>
      </c>
      <c r="O4338" s="540" t="s">
        <v>2478</v>
      </c>
      <c r="P4338" s="540" t="s">
        <v>2478</v>
      </c>
      <c r="Q4338" s="540" t="s">
        <v>2478</v>
      </c>
      <c r="R4338" s="540" t="s">
        <v>2478</v>
      </c>
      <c r="S4338" s="540" t="s">
        <v>2478</v>
      </c>
    </row>
    <row r="4339" spans="1:19">
      <c r="A4339" s="543" t="s">
        <v>11686</v>
      </c>
      <c r="B4339" s="544"/>
      <c r="C4339" s="544"/>
      <c r="D4339" s="545">
        <v>20012</v>
      </c>
      <c r="E4339" s="545">
        <v>20012</v>
      </c>
      <c r="F4339" s="545" t="s">
        <v>12484</v>
      </c>
      <c r="G4339" s="543" t="s">
        <v>12485</v>
      </c>
      <c r="H4339" s="545" t="s">
        <v>2469</v>
      </c>
      <c r="I4339" s="544" t="s">
        <v>2478</v>
      </c>
      <c r="J4339" s="543" t="s">
        <v>2478</v>
      </c>
      <c r="K4339" s="543" t="s">
        <v>2478</v>
      </c>
      <c r="L4339" s="543" t="s">
        <v>2478</v>
      </c>
      <c r="M4339" s="543" t="s">
        <v>2478</v>
      </c>
      <c r="N4339" s="543" t="s">
        <v>2478</v>
      </c>
      <c r="O4339" s="543" t="s">
        <v>2478</v>
      </c>
      <c r="P4339" s="543" t="s">
        <v>2478</v>
      </c>
      <c r="Q4339" s="543" t="s">
        <v>2478</v>
      </c>
      <c r="R4339" s="543" t="s">
        <v>2478</v>
      </c>
      <c r="S4339" s="543" t="s">
        <v>2478</v>
      </c>
    </row>
    <row r="4340" spans="1:19">
      <c r="A4340" s="540" t="s">
        <v>11686</v>
      </c>
      <c r="B4340" s="541"/>
      <c r="C4340" s="541"/>
      <c r="D4340" s="542">
        <v>40088</v>
      </c>
      <c r="E4340" s="542" t="s">
        <v>12486</v>
      </c>
      <c r="F4340" s="542" t="s">
        <v>12487</v>
      </c>
      <c r="G4340" s="540" t="s">
        <v>12488</v>
      </c>
      <c r="H4340" s="542" t="s">
        <v>2546</v>
      </c>
      <c r="I4340" s="542" t="s">
        <v>2469</v>
      </c>
      <c r="J4340" s="540" t="s">
        <v>2478</v>
      </c>
      <c r="K4340" s="540" t="s">
        <v>2478</v>
      </c>
      <c r="L4340" s="540" t="s">
        <v>2478</v>
      </c>
      <c r="M4340" s="540" t="s">
        <v>2478</v>
      </c>
      <c r="N4340" s="540" t="s">
        <v>2478</v>
      </c>
      <c r="O4340" s="540" t="s">
        <v>2478</v>
      </c>
      <c r="P4340" s="540" t="s">
        <v>2478</v>
      </c>
      <c r="Q4340" s="540" t="s">
        <v>2478</v>
      </c>
      <c r="R4340" s="540" t="s">
        <v>2478</v>
      </c>
      <c r="S4340" s="540" t="s">
        <v>2478</v>
      </c>
    </row>
    <row r="4341" spans="1:19">
      <c r="A4341" s="543" t="s">
        <v>11686</v>
      </c>
      <c r="B4341" s="544"/>
      <c r="C4341" s="544"/>
      <c r="D4341" s="545">
        <v>40088</v>
      </c>
      <c r="E4341" s="545" t="s">
        <v>12489</v>
      </c>
      <c r="F4341" s="545" t="s">
        <v>12490</v>
      </c>
      <c r="G4341" s="543" t="s">
        <v>12491</v>
      </c>
      <c r="H4341" s="545" t="s">
        <v>2546</v>
      </c>
      <c r="I4341" s="545" t="s">
        <v>2469</v>
      </c>
      <c r="J4341" s="543" t="s">
        <v>2478</v>
      </c>
      <c r="K4341" s="543" t="s">
        <v>2478</v>
      </c>
      <c r="L4341" s="543" t="s">
        <v>2478</v>
      </c>
      <c r="M4341" s="543" t="s">
        <v>2478</v>
      </c>
      <c r="N4341" s="543" t="s">
        <v>2478</v>
      </c>
      <c r="O4341" s="543" t="s">
        <v>2478</v>
      </c>
      <c r="P4341" s="543" t="s">
        <v>2478</v>
      </c>
      <c r="Q4341" s="543" t="s">
        <v>2478</v>
      </c>
      <c r="R4341" s="543" t="s">
        <v>2478</v>
      </c>
      <c r="S4341" s="543" t="s">
        <v>2478</v>
      </c>
    </row>
    <row r="4342" spans="1:19">
      <c r="A4342" s="540" t="s">
        <v>11686</v>
      </c>
      <c r="B4342" s="541"/>
      <c r="C4342" s="541"/>
      <c r="D4342" s="542">
        <v>40022</v>
      </c>
      <c r="E4342" s="542">
        <v>40022</v>
      </c>
      <c r="F4342" s="542" t="s">
        <v>12492</v>
      </c>
      <c r="G4342" s="540" t="s">
        <v>12493</v>
      </c>
      <c r="H4342" s="542" t="s">
        <v>2546</v>
      </c>
      <c r="I4342" s="542" t="s">
        <v>2469</v>
      </c>
      <c r="J4342" s="540" t="s">
        <v>2478</v>
      </c>
      <c r="K4342" s="540" t="s">
        <v>2478</v>
      </c>
      <c r="L4342" s="540" t="s">
        <v>2478</v>
      </c>
      <c r="M4342" s="540" t="s">
        <v>2478</v>
      </c>
      <c r="N4342" s="540" t="s">
        <v>2478</v>
      </c>
      <c r="O4342" s="540" t="s">
        <v>2478</v>
      </c>
      <c r="P4342" s="540" t="s">
        <v>2478</v>
      </c>
      <c r="Q4342" s="540" t="s">
        <v>2478</v>
      </c>
      <c r="R4342" s="540" t="s">
        <v>2478</v>
      </c>
      <c r="S4342" s="540" t="s">
        <v>2478</v>
      </c>
    </row>
    <row r="4343" spans="1:19">
      <c r="A4343" s="543" t="s">
        <v>11686</v>
      </c>
      <c r="B4343" s="544"/>
      <c r="C4343" s="544"/>
      <c r="D4343" s="545">
        <v>10221</v>
      </c>
      <c r="E4343" s="545">
        <v>10221</v>
      </c>
      <c r="F4343" s="545" t="s">
        <v>12494</v>
      </c>
      <c r="G4343" s="543" t="s">
        <v>12495</v>
      </c>
      <c r="H4343" s="545" t="s">
        <v>2546</v>
      </c>
      <c r="I4343" s="544" t="s">
        <v>2478</v>
      </c>
      <c r="J4343" s="543" t="s">
        <v>2478</v>
      </c>
      <c r="K4343" s="543" t="s">
        <v>2478</v>
      </c>
      <c r="L4343" s="543" t="s">
        <v>2478</v>
      </c>
      <c r="M4343" s="543" t="s">
        <v>2478</v>
      </c>
      <c r="N4343" s="543" t="s">
        <v>2478</v>
      </c>
      <c r="O4343" s="543" t="s">
        <v>2478</v>
      </c>
      <c r="P4343" s="543" t="s">
        <v>2478</v>
      </c>
      <c r="Q4343" s="543" t="s">
        <v>2478</v>
      </c>
      <c r="R4343" s="543" t="s">
        <v>2478</v>
      </c>
      <c r="S4343" s="543" t="s">
        <v>2478</v>
      </c>
    </row>
    <row r="4344" spans="1:19">
      <c r="A4344" s="540" t="s">
        <v>11686</v>
      </c>
      <c r="B4344" s="541"/>
      <c r="C4344" s="541"/>
      <c r="D4344" s="542">
        <v>10221</v>
      </c>
      <c r="E4344" s="542">
        <v>10221</v>
      </c>
      <c r="F4344" s="542" t="s">
        <v>12496</v>
      </c>
      <c r="G4344" s="540" t="s">
        <v>12497</v>
      </c>
      <c r="H4344" s="542" t="s">
        <v>2546</v>
      </c>
      <c r="I4344" s="541" t="s">
        <v>2478</v>
      </c>
      <c r="J4344" s="540" t="s">
        <v>2478</v>
      </c>
      <c r="K4344" s="540" t="s">
        <v>2478</v>
      </c>
      <c r="L4344" s="540" t="s">
        <v>2478</v>
      </c>
      <c r="M4344" s="540" t="s">
        <v>2478</v>
      </c>
      <c r="N4344" s="540" t="s">
        <v>2478</v>
      </c>
      <c r="O4344" s="540" t="s">
        <v>2478</v>
      </c>
      <c r="P4344" s="540" t="s">
        <v>2478</v>
      </c>
      <c r="Q4344" s="540" t="s">
        <v>2478</v>
      </c>
      <c r="R4344" s="540" t="s">
        <v>2478</v>
      </c>
      <c r="S4344" s="540" t="s">
        <v>2478</v>
      </c>
    </row>
    <row r="4345" spans="1:19">
      <c r="A4345" s="543" t="s">
        <v>11686</v>
      </c>
      <c r="B4345" s="544"/>
      <c r="C4345" s="544"/>
      <c r="D4345" s="545">
        <v>10221</v>
      </c>
      <c r="E4345" s="545">
        <v>10221</v>
      </c>
      <c r="F4345" s="545" t="s">
        <v>12498</v>
      </c>
      <c r="G4345" s="543" t="s">
        <v>12499</v>
      </c>
      <c r="H4345" s="545" t="s">
        <v>2546</v>
      </c>
      <c r="I4345" s="544" t="s">
        <v>2478</v>
      </c>
      <c r="J4345" s="543" t="s">
        <v>2478</v>
      </c>
      <c r="K4345" s="543" t="s">
        <v>2478</v>
      </c>
      <c r="L4345" s="543" t="s">
        <v>2478</v>
      </c>
      <c r="M4345" s="543" t="s">
        <v>2478</v>
      </c>
      <c r="N4345" s="543" t="s">
        <v>2478</v>
      </c>
      <c r="O4345" s="543" t="s">
        <v>2478</v>
      </c>
      <c r="P4345" s="543" t="s">
        <v>2478</v>
      </c>
      <c r="Q4345" s="543" t="s">
        <v>2478</v>
      </c>
      <c r="R4345" s="543" t="s">
        <v>2478</v>
      </c>
      <c r="S4345" s="543" t="s">
        <v>2478</v>
      </c>
    </row>
    <row r="4346" spans="1:19">
      <c r="A4346" s="540" t="s">
        <v>11686</v>
      </c>
      <c r="B4346" s="541"/>
      <c r="C4346" s="541"/>
      <c r="D4346" s="542">
        <v>10221</v>
      </c>
      <c r="E4346" s="542">
        <v>10221</v>
      </c>
      <c r="F4346" s="542" t="s">
        <v>12500</v>
      </c>
      <c r="G4346" s="540" t="s">
        <v>12501</v>
      </c>
      <c r="H4346" s="542" t="s">
        <v>2546</v>
      </c>
      <c r="I4346" s="541" t="s">
        <v>2478</v>
      </c>
      <c r="J4346" s="540" t="s">
        <v>2478</v>
      </c>
      <c r="K4346" s="540" t="s">
        <v>2478</v>
      </c>
      <c r="L4346" s="540" t="s">
        <v>2478</v>
      </c>
      <c r="M4346" s="540" t="s">
        <v>2478</v>
      </c>
      <c r="N4346" s="540" t="s">
        <v>2478</v>
      </c>
      <c r="O4346" s="540" t="s">
        <v>2478</v>
      </c>
      <c r="P4346" s="540" t="s">
        <v>2478</v>
      </c>
      <c r="Q4346" s="540" t="s">
        <v>2478</v>
      </c>
      <c r="R4346" s="540" t="s">
        <v>2478</v>
      </c>
      <c r="S4346" s="540" t="s">
        <v>2478</v>
      </c>
    </row>
    <row r="4347" spans="1:19">
      <c r="A4347" s="543" t="s">
        <v>11686</v>
      </c>
      <c r="B4347" s="544"/>
      <c r="C4347" s="544"/>
      <c r="D4347" s="545">
        <v>10221</v>
      </c>
      <c r="E4347" s="545">
        <v>10221</v>
      </c>
      <c r="F4347" s="545" t="s">
        <v>12502</v>
      </c>
      <c r="G4347" s="543" t="s">
        <v>12503</v>
      </c>
      <c r="H4347" s="545" t="s">
        <v>2546</v>
      </c>
      <c r="I4347" s="544" t="s">
        <v>2478</v>
      </c>
      <c r="J4347" s="543" t="s">
        <v>2478</v>
      </c>
      <c r="K4347" s="543" t="s">
        <v>2478</v>
      </c>
      <c r="L4347" s="543" t="s">
        <v>2478</v>
      </c>
      <c r="M4347" s="543" t="s">
        <v>2478</v>
      </c>
      <c r="N4347" s="543" t="s">
        <v>2478</v>
      </c>
      <c r="O4347" s="543" t="s">
        <v>2478</v>
      </c>
      <c r="P4347" s="543" t="s">
        <v>2478</v>
      </c>
      <c r="Q4347" s="543" t="s">
        <v>2478</v>
      </c>
      <c r="R4347" s="543" t="s">
        <v>2478</v>
      </c>
      <c r="S4347" s="543" t="s">
        <v>2478</v>
      </c>
    </row>
    <row r="4348" spans="1:19">
      <c r="A4348" s="540" t="s">
        <v>11686</v>
      </c>
      <c r="B4348" s="542">
        <v>1294</v>
      </c>
      <c r="C4348" s="542">
        <v>83182</v>
      </c>
      <c r="D4348" s="542">
        <v>90102</v>
      </c>
      <c r="E4348" s="542">
        <v>90102</v>
      </c>
      <c r="F4348" s="542" t="s">
        <v>12504</v>
      </c>
      <c r="G4348" s="540" t="s">
        <v>12505</v>
      </c>
      <c r="H4348" s="542" t="s">
        <v>2546</v>
      </c>
      <c r="I4348" s="541" t="s">
        <v>2478</v>
      </c>
      <c r="J4348" s="540" t="s">
        <v>2478</v>
      </c>
      <c r="K4348" s="540" t="s">
        <v>2478</v>
      </c>
      <c r="L4348" s="540" t="s">
        <v>2546</v>
      </c>
      <c r="M4348" s="540" t="s">
        <v>6209</v>
      </c>
      <c r="N4348" s="540" t="s">
        <v>2210</v>
      </c>
      <c r="O4348" s="540" t="s">
        <v>2478</v>
      </c>
      <c r="P4348" s="540" t="s">
        <v>2478</v>
      </c>
      <c r="Q4348" s="540" t="s">
        <v>2478</v>
      </c>
      <c r="R4348" s="540" t="s">
        <v>2478</v>
      </c>
      <c r="S4348" s="546">
        <v>43866.533356481479</v>
      </c>
    </row>
    <row r="4349" spans="1:19">
      <c r="A4349" s="543" t="s">
        <v>11686</v>
      </c>
      <c r="B4349" s="544"/>
      <c r="C4349" s="544"/>
      <c r="D4349" s="545">
        <v>90102</v>
      </c>
      <c r="E4349" s="545">
        <v>90102</v>
      </c>
      <c r="F4349" s="545" t="s">
        <v>12506</v>
      </c>
      <c r="G4349" s="543" t="s">
        <v>12507</v>
      </c>
      <c r="H4349" s="545" t="s">
        <v>2546</v>
      </c>
      <c r="I4349" s="544" t="s">
        <v>2478</v>
      </c>
      <c r="J4349" s="543" t="s">
        <v>2478</v>
      </c>
      <c r="K4349" s="543" t="s">
        <v>2478</v>
      </c>
      <c r="L4349" s="543" t="s">
        <v>2478</v>
      </c>
      <c r="M4349" s="543" t="s">
        <v>2478</v>
      </c>
      <c r="N4349" s="543" t="s">
        <v>2478</v>
      </c>
      <c r="O4349" s="543" t="s">
        <v>2478</v>
      </c>
      <c r="P4349" s="543" t="s">
        <v>2478</v>
      </c>
      <c r="Q4349" s="543" t="s">
        <v>2478</v>
      </c>
      <c r="R4349" s="543" t="s">
        <v>2478</v>
      </c>
      <c r="S4349" s="543" t="s">
        <v>2478</v>
      </c>
    </row>
    <row r="4350" spans="1:19">
      <c r="A4350" s="540" t="s">
        <v>11686</v>
      </c>
      <c r="B4350" s="541"/>
      <c r="C4350" s="541"/>
      <c r="D4350" s="541"/>
      <c r="E4350" s="541"/>
      <c r="F4350" s="542" t="s">
        <v>12508</v>
      </c>
      <c r="G4350" s="540" t="s">
        <v>12509</v>
      </c>
      <c r="H4350" s="542" t="s">
        <v>2469</v>
      </c>
      <c r="I4350" s="541" t="s">
        <v>2478</v>
      </c>
      <c r="J4350" s="540" t="s">
        <v>2478</v>
      </c>
      <c r="K4350" s="540" t="s">
        <v>2478</v>
      </c>
      <c r="L4350" s="540" t="s">
        <v>2478</v>
      </c>
      <c r="M4350" s="540" t="s">
        <v>2478</v>
      </c>
      <c r="N4350" s="540" t="s">
        <v>2478</v>
      </c>
      <c r="O4350" s="540" t="s">
        <v>2478</v>
      </c>
      <c r="P4350" s="540" t="s">
        <v>2478</v>
      </c>
      <c r="Q4350" s="540" t="s">
        <v>2478</v>
      </c>
      <c r="R4350" s="540" t="s">
        <v>2478</v>
      </c>
      <c r="S4350" s="540" t="s">
        <v>2478</v>
      </c>
    </row>
    <row r="4351" spans="1:19">
      <c r="A4351" s="543" t="s">
        <v>11686</v>
      </c>
      <c r="B4351" s="544"/>
      <c r="C4351" s="544"/>
      <c r="D4351" s="545">
        <v>40090</v>
      </c>
      <c r="E4351" s="545">
        <v>40090</v>
      </c>
      <c r="F4351" s="545" t="s">
        <v>12510</v>
      </c>
      <c r="G4351" s="543" t="s">
        <v>12511</v>
      </c>
      <c r="H4351" s="545" t="s">
        <v>2546</v>
      </c>
      <c r="I4351" s="544" t="s">
        <v>2478</v>
      </c>
      <c r="J4351" s="543" t="s">
        <v>2478</v>
      </c>
      <c r="K4351" s="543" t="s">
        <v>2478</v>
      </c>
      <c r="L4351" s="543" t="s">
        <v>2478</v>
      </c>
      <c r="M4351" s="543" t="s">
        <v>2478</v>
      </c>
      <c r="N4351" s="543" t="s">
        <v>2478</v>
      </c>
      <c r="O4351" s="543" t="s">
        <v>2478</v>
      </c>
      <c r="P4351" s="543" t="s">
        <v>2478</v>
      </c>
      <c r="Q4351" s="543" t="s">
        <v>2478</v>
      </c>
      <c r="R4351" s="543" t="s">
        <v>2478</v>
      </c>
      <c r="S4351" s="543" t="s">
        <v>2478</v>
      </c>
    </row>
    <row r="4352" spans="1:19">
      <c r="A4352" s="540" t="s">
        <v>11686</v>
      </c>
      <c r="B4352" s="541"/>
      <c r="C4352" s="541"/>
      <c r="D4352" s="542">
        <v>43010</v>
      </c>
      <c r="E4352" s="542">
        <v>43010</v>
      </c>
      <c r="F4352" s="542" t="s">
        <v>12512</v>
      </c>
      <c r="G4352" s="540" t="s">
        <v>12513</v>
      </c>
      <c r="H4352" s="542" t="s">
        <v>2546</v>
      </c>
      <c r="I4352" s="541" t="s">
        <v>2478</v>
      </c>
      <c r="J4352" s="540" t="s">
        <v>2478</v>
      </c>
      <c r="K4352" s="540" t="s">
        <v>2478</v>
      </c>
      <c r="L4352" s="540" t="s">
        <v>2478</v>
      </c>
      <c r="M4352" s="540" t="s">
        <v>2478</v>
      </c>
      <c r="N4352" s="540" t="s">
        <v>2478</v>
      </c>
      <c r="O4352" s="540" t="s">
        <v>2478</v>
      </c>
      <c r="P4352" s="540" t="s">
        <v>2478</v>
      </c>
      <c r="Q4352" s="540" t="s">
        <v>2478</v>
      </c>
      <c r="R4352" s="540" t="s">
        <v>2478</v>
      </c>
      <c r="S4352" s="540" t="s">
        <v>2478</v>
      </c>
    </row>
    <row r="4353" spans="1:19">
      <c r="A4353" s="543" t="s">
        <v>11686</v>
      </c>
      <c r="B4353" s="544"/>
      <c r="C4353" s="544"/>
      <c r="D4353" s="545">
        <v>43010</v>
      </c>
      <c r="E4353" s="545">
        <v>43010</v>
      </c>
      <c r="F4353" s="545" t="s">
        <v>12514</v>
      </c>
      <c r="G4353" s="543" t="s">
        <v>12515</v>
      </c>
      <c r="H4353" s="545" t="s">
        <v>2546</v>
      </c>
      <c r="I4353" s="544" t="s">
        <v>2478</v>
      </c>
      <c r="J4353" s="543" t="s">
        <v>2478</v>
      </c>
      <c r="K4353" s="543" t="s">
        <v>2478</v>
      </c>
      <c r="L4353" s="543" t="s">
        <v>2478</v>
      </c>
      <c r="M4353" s="543" t="s">
        <v>2478</v>
      </c>
      <c r="N4353" s="543" t="s">
        <v>2478</v>
      </c>
      <c r="O4353" s="543" t="s">
        <v>2478</v>
      </c>
      <c r="P4353" s="543" t="s">
        <v>2478</v>
      </c>
      <c r="Q4353" s="543" t="s">
        <v>2478</v>
      </c>
      <c r="R4353" s="543" t="s">
        <v>2478</v>
      </c>
      <c r="S4353" s="543" t="s">
        <v>2478</v>
      </c>
    </row>
    <row r="4354" spans="1:19">
      <c r="A4354" s="540" t="s">
        <v>11686</v>
      </c>
      <c r="B4354" s="541"/>
      <c r="C4354" s="541"/>
      <c r="D4354" s="542">
        <v>43010</v>
      </c>
      <c r="E4354" s="542">
        <v>43010</v>
      </c>
      <c r="F4354" s="542" t="s">
        <v>12516</v>
      </c>
      <c r="G4354" s="540" t="s">
        <v>12517</v>
      </c>
      <c r="H4354" s="542" t="s">
        <v>2546</v>
      </c>
      <c r="I4354" s="541" t="s">
        <v>2478</v>
      </c>
      <c r="J4354" s="540" t="s">
        <v>2478</v>
      </c>
      <c r="K4354" s="540" t="s">
        <v>2478</v>
      </c>
      <c r="L4354" s="540" t="s">
        <v>2478</v>
      </c>
      <c r="M4354" s="540" t="s">
        <v>2478</v>
      </c>
      <c r="N4354" s="540" t="s">
        <v>2478</v>
      </c>
      <c r="O4354" s="540" t="s">
        <v>2478</v>
      </c>
      <c r="P4354" s="540" t="s">
        <v>2478</v>
      </c>
      <c r="Q4354" s="540" t="s">
        <v>2478</v>
      </c>
      <c r="R4354" s="540" t="s">
        <v>2478</v>
      </c>
      <c r="S4354" s="540" t="s">
        <v>2478</v>
      </c>
    </row>
    <row r="4355" spans="1:19">
      <c r="A4355" s="543" t="s">
        <v>11686</v>
      </c>
      <c r="B4355" s="544"/>
      <c r="C4355" s="544"/>
      <c r="D4355" s="545">
        <v>43010</v>
      </c>
      <c r="E4355" s="545">
        <v>43010</v>
      </c>
      <c r="F4355" s="545" t="s">
        <v>12518</v>
      </c>
      <c r="G4355" s="543" t="s">
        <v>12519</v>
      </c>
      <c r="H4355" s="545" t="s">
        <v>2546</v>
      </c>
      <c r="I4355" s="544" t="s">
        <v>2478</v>
      </c>
      <c r="J4355" s="543" t="s">
        <v>2478</v>
      </c>
      <c r="K4355" s="543" t="s">
        <v>2478</v>
      </c>
      <c r="L4355" s="543" t="s">
        <v>2478</v>
      </c>
      <c r="M4355" s="543" t="s">
        <v>2478</v>
      </c>
      <c r="N4355" s="543" t="s">
        <v>2478</v>
      </c>
      <c r="O4355" s="543" t="s">
        <v>2478</v>
      </c>
      <c r="P4355" s="543" t="s">
        <v>2478</v>
      </c>
      <c r="Q4355" s="543" t="s">
        <v>2478</v>
      </c>
      <c r="R4355" s="543" t="s">
        <v>2478</v>
      </c>
      <c r="S4355" s="543" t="s">
        <v>2478</v>
      </c>
    </row>
    <row r="4356" spans="1:19">
      <c r="A4356" s="540" t="s">
        <v>11686</v>
      </c>
      <c r="B4356" s="541"/>
      <c r="C4356" s="541"/>
      <c r="D4356" s="542">
        <v>43010</v>
      </c>
      <c r="E4356" s="542">
        <v>43010</v>
      </c>
      <c r="F4356" s="542" t="s">
        <v>12520</v>
      </c>
      <c r="G4356" s="540" t="s">
        <v>12521</v>
      </c>
      <c r="H4356" s="542" t="s">
        <v>2546</v>
      </c>
      <c r="I4356" s="541" t="s">
        <v>2478</v>
      </c>
      <c r="J4356" s="540" t="s">
        <v>2478</v>
      </c>
      <c r="K4356" s="540" t="s">
        <v>2478</v>
      </c>
      <c r="L4356" s="540" t="s">
        <v>2478</v>
      </c>
      <c r="M4356" s="540" t="s">
        <v>2478</v>
      </c>
      <c r="N4356" s="540" t="s">
        <v>2478</v>
      </c>
      <c r="O4356" s="540" t="s">
        <v>2478</v>
      </c>
      <c r="P4356" s="540" t="s">
        <v>2478</v>
      </c>
      <c r="Q4356" s="540" t="s">
        <v>2478</v>
      </c>
      <c r="R4356" s="540" t="s">
        <v>2478</v>
      </c>
      <c r="S4356" s="540" t="s">
        <v>2478</v>
      </c>
    </row>
    <row r="4357" spans="1:19">
      <c r="A4357" s="543" t="s">
        <v>11686</v>
      </c>
      <c r="B4357" s="544"/>
      <c r="C4357" s="544"/>
      <c r="D4357" s="545">
        <v>43010</v>
      </c>
      <c r="E4357" s="545">
        <v>43010</v>
      </c>
      <c r="F4357" s="545" t="s">
        <v>12522</v>
      </c>
      <c r="G4357" s="543" t="s">
        <v>12523</v>
      </c>
      <c r="H4357" s="545" t="s">
        <v>2546</v>
      </c>
      <c r="I4357" s="544" t="s">
        <v>2478</v>
      </c>
      <c r="J4357" s="543" t="s">
        <v>2478</v>
      </c>
      <c r="K4357" s="543" t="s">
        <v>2478</v>
      </c>
      <c r="L4357" s="543" t="s">
        <v>2478</v>
      </c>
      <c r="M4357" s="543" t="s">
        <v>2478</v>
      </c>
      <c r="N4357" s="543" t="s">
        <v>2478</v>
      </c>
      <c r="O4357" s="543" t="s">
        <v>2478</v>
      </c>
      <c r="P4357" s="543" t="s">
        <v>2478</v>
      </c>
      <c r="Q4357" s="543" t="s">
        <v>2478</v>
      </c>
      <c r="R4357" s="543" t="s">
        <v>2478</v>
      </c>
      <c r="S4357" s="543" t="s">
        <v>2478</v>
      </c>
    </row>
    <row r="4358" spans="1:19">
      <c r="A4358" s="540" t="s">
        <v>11686</v>
      </c>
      <c r="B4358" s="541"/>
      <c r="C4358" s="541"/>
      <c r="D4358" s="542">
        <v>43011</v>
      </c>
      <c r="E4358" s="542">
        <v>43011</v>
      </c>
      <c r="F4358" s="542" t="s">
        <v>12524</v>
      </c>
      <c r="G4358" s="540" t="s">
        <v>12525</v>
      </c>
      <c r="H4358" s="542" t="s">
        <v>2546</v>
      </c>
      <c r="I4358" s="541" t="s">
        <v>2478</v>
      </c>
      <c r="J4358" s="540" t="s">
        <v>2478</v>
      </c>
      <c r="K4358" s="540" t="s">
        <v>2478</v>
      </c>
      <c r="L4358" s="540" t="s">
        <v>2478</v>
      </c>
      <c r="M4358" s="540" t="s">
        <v>2478</v>
      </c>
      <c r="N4358" s="540" t="s">
        <v>2478</v>
      </c>
      <c r="O4358" s="540" t="s">
        <v>2478</v>
      </c>
      <c r="P4358" s="540" t="s">
        <v>2478</v>
      </c>
      <c r="Q4358" s="540" t="s">
        <v>2478</v>
      </c>
      <c r="R4358" s="540" t="s">
        <v>2478</v>
      </c>
      <c r="S4358" s="540" t="s">
        <v>2478</v>
      </c>
    </row>
    <row r="4359" spans="1:19">
      <c r="A4359" s="543" t="s">
        <v>11686</v>
      </c>
      <c r="B4359" s="544"/>
      <c r="C4359" s="544"/>
      <c r="D4359" s="545">
        <v>43011</v>
      </c>
      <c r="E4359" s="545">
        <v>43011</v>
      </c>
      <c r="F4359" s="545" t="s">
        <v>12526</v>
      </c>
      <c r="G4359" s="543" t="s">
        <v>12527</v>
      </c>
      <c r="H4359" s="545" t="s">
        <v>2546</v>
      </c>
      <c r="I4359" s="544" t="s">
        <v>2478</v>
      </c>
      <c r="J4359" s="543" t="s">
        <v>2478</v>
      </c>
      <c r="K4359" s="543" t="s">
        <v>2478</v>
      </c>
      <c r="L4359" s="543" t="s">
        <v>2478</v>
      </c>
      <c r="M4359" s="543" t="s">
        <v>2478</v>
      </c>
      <c r="N4359" s="543" t="s">
        <v>2478</v>
      </c>
      <c r="O4359" s="543" t="s">
        <v>2478</v>
      </c>
      <c r="P4359" s="543" t="s">
        <v>2478</v>
      </c>
      <c r="Q4359" s="543" t="s">
        <v>2478</v>
      </c>
      <c r="R4359" s="543" t="s">
        <v>2478</v>
      </c>
      <c r="S4359" s="543" t="s">
        <v>2478</v>
      </c>
    </row>
    <row r="4360" spans="1:19">
      <c r="A4360" s="540" t="s">
        <v>11686</v>
      </c>
      <c r="B4360" s="541"/>
      <c r="C4360" s="541"/>
      <c r="D4360" s="542">
        <v>43011</v>
      </c>
      <c r="E4360" s="542">
        <v>43011</v>
      </c>
      <c r="F4360" s="542" t="s">
        <v>12528</v>
      </c>
      <c r="G4360" s="540" t="s">
        <v>12529</v>
      </c>
      <c r="H4360" s="542" t="s">
        <v>2546</v>
      </c>
      <c r="I4360" s="541" t="s">
        <v>2478</v>
      </c>
      <c r="J4360" s="540" t="s">
        <v>2478</v>
      </c>
      <c r="K4360" s="540" t="s">
        <v>2478</v>
      </c>
      <c r="L4360" s="540" t="s">
        <v>2478</v>
      </c>
      <c r="M4360" s="540" t="s">
        <v>2478</v>
      </c>
      <c r="N4360" s="540" t="s">
        <v>2478</v>
      </c>
      <c r="O4360" s="540" t="s">
        <v>2478</v>
      </c>
      <c r="P4360" s="540" t="s">
        <v>2478</v>
      </c>
      <c r="Q4360" s="540" t="s">
        <v>2478</v>
      </c>
      <c r="R4360" s="540" t="s">
        <v>2478</v>
      </c>
      <c r="S4360" s="540" t="s">
        <v>2478</v>
      </c>
    </row>
    <row r="4361" spans="1:19">
      <c r="A4361" s="543" t="s">
        <v>11686</v>
      </c>
      <c r="B4361" s="544"/>
      <c r="C4361" s="544"/>
      <c r="D4361" s="545">
        <v>43011</v>
      </c>
      <c r="E4361" s="545">
        <v>43011</v>
      </c>
      <c r="F4361" s="545" t="s">
        <v>12530</v>
      </c>
      <c r="G4361" s="543" t="s">
        <v>12531</v>
      </c>
      <c r="H4361" s="545" t="s">
        <v>2546</v>
      </c>
      <c r="I4361" s="544" t="s">
        <v>2478</v>
      </c>
      <c r="J4361" s="543" t="s">
        <v>2478</v>
      </c>
      <c r="K4361" s="543" t="s">
        <v>2478</v>
      </c>
      <c r="L4361" s="543" t="s">
        <v>2478</v>
      </c>
      <c r="M4361" s="543" t="s">
        <v>2478</v>
      </c>
      <c r="N4361" s="543" t="s">
        <v>2478</v>
      </c>
      <c r="O4361" s="543" t="s">
        <v>2478</v>
      </c>
      <c r="P4361" s="543" t="s">
        <v>2478</v>
      </c>
      <c r="Q4361" s="543" t="s">
        <v>2478</v>
      </c>
      <c r="R4361" s="543" t="s">
        <v>2478</v>
      </c>
      <c r="S4361" s="543" t="s">
        <v>2478</v>
      </c>
    </row>
    <row r="4362" spans="1:19">
      <c r="A4362" s="540" t="s">
        <v>11686</v>
      </c>
      <c r="B4362" s="541"/>
      <c r="C4362" s="541"/>
      <c r="D4362" s="542">
        <v>43011</v>
      </c>
      <c r="E4362" s="542">
        <v>43011</v>
      </c>
      <c r="F4362" s="542" t="s">
        <v>12532</v>
      </c>
      <c r="G4362" s="540" t="s">
        <v>12533</v>
      </c>
      <c r="H4362" s="542" t="s">
        <v>2546</v>
      </c>
      <c r="I4362" s="541" t="s">
        <v>2478</v>
      </c>
      <c r="J4362" s="540" t="s">
        <v>2478</v>
      </c>
      <c r="K4362" s="540" t="s">
        <v>2478</v>
      </c>
      <c r="L4362" s="540" t="s">
        <v>2478</v>
      </c>
      <c r="M4362" s="540" t="s">
        <v>2478</v>
      </c>
      <c r="N4362" s="540" t="s">
        <v>2478</v>
      </c>
      <c r="O4362" s="540" t="s">
        <v>2478</v>
      </c>
      <c r="P4362" s="540" t="s">
        <v>2478</v>
      </c>
      <c r="Q4362" s="540" t="s">
        <v>2478</v>
      </c>
      <c r="R4362" s="540" t="s">
        <v>2478</v>
      </c>
      <c r="S4362" s="540" t="s">
        <v>2478</v>
      </c>
    </row>
    <row r="4363" spans="1:19">
      <c r="A4363" s="543" t="s">
        <v>11686</v>
      </c>
      <c r="B4363" s="544"/>
      <c r="C4363" s="544"/>
      <c r="D4363" s="545">
        <v>43011</v>
      </c>
      <c r="E4363" s="545">
        <v>43011</v>
      </c>
      <c r="F4363" s="545" t="s">
        <v>12534</v>
      </c>
      <c r="G4363" s="543" t="s">
        <v>12535</v>
      </c>
      <c r="H4363" s="545" t="s">
        <v>2546</v>
      </c>
      <c r="I4363" s="544" t="s">
        <v>2478</v>
      </c>
      <c r="J4363" s="543" t="s">
        <v>2478</v>
      </c>
      <c r="K4363" s="543" t="s">
        <v>2478</v>
      </c>
      <c r="L4363" s="543" t="s">
        <v>2478</v>
      </c>
      <c r="M4363" s="543" t="s">
        <v>2478</v>
      </c>
      <c r="N4363" s="543" t="s">
        <v>2478</v>
      </c>
      <c r="O4363" s="543" t="s">
        <v>2478</v>
      </c>
      <c r="P4363" s="543" t="s">
        <v>2478</v>
      </c>
      <c r="Q4363" s="543" t="s">
        <v>2478</v>
      </c>
      <c r="R4363" s="543" t="s">
        <v>2478</v>
      </c>
      <c r="S4363" s="543" t="s">
        <v>2478</v>
      </c>
    </row>
    <row r="4364" spans="1:19">
      <c r="A4364" s="540" t="s">
        <v>11686</v>
      </c>
      <c r="B4364" s="541"/>
      <c r="C4364" s="541"/>
      <c r="D4364" s="542">
        <v>43012</v>
      </c>
      <c r="E4364" s="542">
        <v>43012</v>
      </c>
      <c r="F4364" s="542" t="s">
        <v>12536</v>
      </c>
      <c r="G4364" s="540" t="s">
        <v>12537</v>
      </c>
      <c r="H4364" s="542" t="s">
        <v>2546</v>
      </c>
      <c r="I4364" s="541" t="s">
        <v>2478</v>
      </c>
      <c r="J4364" s="540" t="s">
        <v>2478</v>
      </c>
      <c r="K4364" s="540" t="s">
        <v>2478</v>
      </c>
      <c r="L4364" s="540" t="s">
        <v>2478</v>
      </c>
      <c r="M4364" s="540" t="s">
        <v>2478</v>
      </c>
      <c r="N4364" s="540" t="s">
        <v>2478</v>
      </c>
      <c r="O4364" s="540" t="s">
        <v>2478</v>
      </c>
      <c r="P4364" s="540" t="s">
        <v>2478</v>
      </c>
      <c r="Q4364" s="540" t="s">
        <v>2478</v>
      </c>
      <c r="R4364" s="540" t="s">
        <v>2478</v>
      </c>
      <c r="S4364" s="540" t="s">
        <v>2478</v>
      </c>
    </row>
    <row r="4365" spans="1:19">
      <c r="A4365" s="543" t="s">
        <v>11686</v>
      </c>
      <c r="B4365" s="544"/>
      <c r="C4365" s="544"/>
      <c r="D4365" s="545">
        <v>43012</v>
      </c>
      <c r="E4365" s="545">
        <v>43012</v>
      </c>
      <c r="F4365" s="545" t="s">
        <v>12538</v>
      </c>
      <c r="G4365" s="543" t="s">
        <v>12539</v>
      </c>
      <c r="H4365" s="545" t="s">
        <v>2546</v>
      </c>
      <c r="I4365" s="544" t="s">
        <v>2478</v>
      </c>
      <c r="J4365" s="543" t="s">
        <v>2478</v>
      </c>
      <c r="K4365" s="543" t="s">
        <v>2478</v>
      </c>
      <c r="L4365" s="543" t="s">
        <v>2478</v>
      </c>
      <c r="M4365" s="543" t="s">
        <v>2478</v>
      </c>
      <c r="N4365" s="543" t="s">
        <v>2478</v>
      </c>
      <c r="O4365" s="543" t="s">
        <v>2478</v>
      </c>
      <c r="P4365" s="543" t="s">
        <v>2478</v>
      </c>
      <c r="Q4365" s="543" t="s">
        <v>2478</v>
      </c>
      <c r="R4365" s="543" t="s">
        <v>2478</v>
      </c>
      <c r="S4365" s="543" t="s">
        <v>2478</v>
      </c>
    </row>
    <row r="4366" spans="1:19">
      <c r="A4366" s="540" t="s">
        <v>11686</v>
      </c>
      <c r="B4366" s="541"/>
      <c r="C4366" s="541"/>
      <c r="D4366" s="542">
        <v>43012</v>
      </c>
      <c r="E4366" s="542">
        <v>43012</v>
      </c>
      <c r="F4366" s="542" t="s">
        <v>12540</v>
      </c>
      <c r="G4366" s="540" t="s">
        <v>12541</v>
      </c>
      <c r="H4366" s="542" t="s">
        <v>2546</v>
      </c>
      <c r="I4366" s="541" t="s">
        <v>2478</v>
      </c>
      <c r="J4366" s="540" t="s">
        <v>2478</v>
      </c>
      <c r="K4366" s="540" t="s">
        <v>2478</v>
      </c>
      <c r="L4366" s="540" t="s">
        <v>2478</v>
      </c>
      <c r="M4366" s="540" t="s">
        <v>2478</v>
      </c>
      <c r="N4366" s="540" t="s">
        <v>2478</v>
      </c>
      <c r="O4366" s="540" t="s">
        <v>2478</v>
      </c>
      <c r="P4366" s="540" t="s">
        <v>2478</v>
      </c>
      <c r="Q4366" s="540" t="s">
        <v>2478</v>
      </c>
      <c r="R4366" s="540" t="s">
        <v>2478</v>
      </c>
      <c r="S4366" s="540" t="s">
        <v>2478</v>
      </c>
    </row>
    <row r="4367" spans="1:19">
      <c r="A4367" s="543" t="s">
        <v>11686</v>
      </c>
      <c r="B4367" s="544"/>
      <c r="C4367" s="544"/>
      <c r="D4367" s="545">
        <v>43012</v>
      </c>
      <c r="E4367" s="545">
        <v>43012</v>
      </c>
      <c r="F4367" s="545" t="s">
        <v>12542</v>
      </c>
      <c r="G4367" s="543" t="s">
        <v>12543</v>
      </c>
      <c r="H4367" s="545" t="s">
        <v>2546</v>
      </c>
      <c r="I4367" s="544" t="s">
        <v>2478</v>
      </c>
      <c r="J4367" s="543" t="s">
        <v>2478</v>
      </c>
      <c r="K4367" s="543" t="s">
        <v>2478</v>
      </c>
      <c r="L4367" s="543" t="s">
        <v>2478</v>
      </c>
      <c r="M4367" s="543" t="s">
        <v>2478</v>
      </c>
      <c r="N4367" s="543" t="s">
        <v>2478</v>
      </c>
      <c r="O4367" s="543" t="s">
        <v>2478</v>
      </c>
      <c r="P4367" s="543" t="s">
        <v>2478</v>
      </c>
      <c r="Q4367" s="543" t="s">
        <v>2478</v>
      </c>
      <c r="R4367" s="543" t="s">
        <v>2478</v>
      </c>
      <c r="S4367" s="543" t="s">
        <v>2478</v>
      </c>
    </row>
    <row r="4368" spans="1:19">
      <c r="A4368" s="540" t="s">
        <v>11686</v>
      </c>
      <c r="B4368" s="541"/>
      <c r="C4368" s="541"/>
      <c r="D4368" s="542">
        <v>43012</v>
      </c>
      <c r="E4368" s="542">
        <v>43012</v>
      </c>
      <c r="F4368" s="542" t="s">
        <v>12544</v>
      </c>
      <c r="G4368" s="540" t="s">
        <v>12545</v>
      </c>
      <c r="H4368" s="542" t="s">
        <v>2546</v>
      </c>
      <c r="I4368" s="541" t="s">
        <v>2478</v>
      </c>
      <c r="J4368" s="540" t="s">
        <v>2478</v>
      </c>
      <c r="K4368" s="540" t="s">
        <v>2478</v>
      </c>
      <c r="L4368" s="540" t="s">
        <v>2478</v>
      </c>
      <c r="M4368" s="540" t="s">
        <v>2478</v>
      </c>
      <c r="N4368" s="540" t="s">
        <v>2478</v>
      </c>
      <c r="O4368" s="540" t="s">
        <v>2478</v>
      </c>
      <c r="P4368" s="540" t="s">
        <v>2478</v>
      </c>
      <c r="Q4368" s="540" t="s">
        <v>2478</v>
      </c>
      <c r="R4368" s="540" t="s">
        <v>2478</v>
      </c>
      <c r="S4368" s="540" t="s">
        <v>2478</v>
      </c>
    </row>
    <row r="4369" spans="1:19">
      <c r="A4369" s="543" t="s">
        <v>11686</v>
      </c>
      <c r="B4369" s="544"/>
      <c r="C4369" s="544"/>
      <c r="D4369" s="545">
        <v>43012</v>
      </c>
      <c r="E4369" s="545">
        <v>43012</v>
      </c>
      <c r="F4369" s="545" t="s">
        <v>12546</v>
      </c>
      <c r="G4369" s="543" t="s">
        <v>12547</v>
      </c>
      <c r="H4369" s="545" t="s">
        <v>2546</v>
      </c>
      <c r="I4369" s="544" t="s">
        <v>2478</v>
      </c>
      <c r="J4369" s="543" t="s">
        <v>2478</v>
      </c>
      <c r="K4369" s="543" t="s">
        <v>2478</v>
      </c>
      <c r="L4369" s="543" t="s">
        <v>2478</v>
      </c>
      <c r="M4369" s="543" t="s">
        <v>2478</v>
      </c>
      <c r="N4369" s="543" t="s">
        <v>2478</v>
      </c>
      <c r="O4369" s="543" t="s">
        <v>2478</v>
      </c>
      <c r="P4369" s="543" t="s">
        <v>2478</v>
      </c>
      <c r="Q4369" s="543" t="s">
        <v>2478</v>
      </c>
      <c r="R4369" s="543" t="s">
        <v>2478</v>
      </c>
      <c r="S4369" s="543" t="s">
        <v>2478</v>
      </c>
    </row>
    <row r="4370" spans="1:19">
      <c r="A4370" s="540" t="s">
        <v>11686</v>
      </c>
      <c r="B4370" s="541"/>
      <c r="C4370" s="541"/>
      <c r="D4370" s="542">
        <v>43013</v>
      </c>
      <c r="E4370" s="542">
        <v>43013</v>
      </c>
      <c r="F4370" s="542" t="s">
        <v>12548</v>
      </c>
      <c r="G4370" s="540" t="s">
        <v>12549</v>
      </c>
      <c r="H4370" s="542" t="s">
        <v>2546</v>
      </c>
      <c r="I4370" s="541" t="s">
        <v>2478</v>
      </c>
      <c r="J4370" s="540" t="s">
        <v>2478</v>
      </c>
      <c r="K4370" s="540" t="s">
        <v>2478</v>
      </c>
      <c r="L4370" s="540" t="s">
        <v>2478</v>
      </c>
      <c r="M4370" s="540" t="s">
        <v>2478</v>
      </c>
      <c r="N4370" s="540" t="s">
        <v>2478</v>
      </c>
      <c r="O4370" s="540" t="s">
        <v>2478</v>
      </c>
      <c r="P4370" s="540" t="s">
        <v>2478</v>
      </c>
      <c r="Q4370" s="540" t="s">
        <v>2478</v>
      </c>
      <c r="R4370" s="540" t="s">
        <v>2478</v>
      </c>
      <c r="S4370" s="540" t="s">
        <v>2478</v>
      </c>
    </row>
    <row r="4371" spans="1:19">
      <c r="A4371" s="543" t="s">
        <v>11686</v>
      </c>
      <c r="B4371" s="544"/>
      <c r="C4371" s="544"/>
      <c r="D4371" s="545">
        <v>43013</v>
      </c>
      <c r="E4371" s="545">
        <v>43013</v>
      </c>
      <c r="F4371" s="545" t="s">
        <v>12550</v>
      </c>
      <c r="G4371" s="543" t="s">
        <v>12551</v>
      </c>
      <c r="H4371" s="545" t="s">
        <v>2546</v>
      </c>
      <c r="I4371" s="544" t="s">
        <v>2478</v>
      </c>
      <c r="J4371" s="543" t="s">
        <v>2478</v>
      </c>
      <c r="K4371" s="543" t="s">
        <v>2478</v>
      </c>
      <c r="L4371" s="543" t="s">
        <v>2478</v>
      </c>
      <c r="M4371" s="543" t="s">
        <v>2478</v>
      </c>
      <c r="N4371" s="543" t="s">
        <v>2478</v>
      </c>
      <c r="O4371" s="543" t="s">
        <v>2478</v>
      </c>
      <c r="P4371" s="543" t="s">
        <v>2478</v>
      </c>
      <c r="Q4371" s="543" t="s">
        <v>2478</v>
      </c>
      <c r="R4371" s="543" t="s">
        <v>2478</v>
      </c>
      <c r="S4371" s="543" t="s">
        <v>2478</v>
      </c>
    </row>
    <row r="4372" spans="1:19">
      <c r="A4372" s="540" t="s">
        <v>11686</v>
      </c>
      <c r="B4372" s="541"/>
      <c r="C4372" s="541"/>
      <c r="D4372" s="542">
        <v>43013</v>
      </c>
      <c r="E4372" s="542">
        <v>43013</v>
      </c>
      <c r="F4372" s="542" t="s">
        <v>12552</v>
      </c>
      <c r="G4372" s="540" t="s">
        <v>12553</v>
      </c>
      <c r="H4372" s="542" t="s">
        <v>2546</v>
      </c>
      <c r="I4372" s="541" t="s">
        <v>2478</v>
      </c>
      <c r="J4372" s="540" t="s">
        <v>2478</v>
      </c>
      <c r="K4372" s="540" t="s">
        <v>2478</v>
      </c>
      <c r="L4372" s="540" t="s">
        <v>2478</v>
      </c>
      <c r="M4372" s="540" t="s">
        <v>2478</v>
      </c>
      <c r="N4372" s="540" t="s">
        <v>2478</v>
      </c>
      <c r="O4372" s="540" t="s">
        <v>2478</v>
      </c>
      <c r="P4372" s="540" t="s">
        <v>2478</v>
      </c>
      <c r="Q4372" s="540" t="s">
        <v>2478</v>
      </c>
      <c r="R4372" s="540" t="s">
        <v>2478</v>
      </c>
      <c r="S4372" s="540" t="s">
        <v>2478</v>
      </c>
    </row>
    <row r="4373" spans="1:19">
      <c r="A4373" s="543" t="s">
        <v>11686</v>
      </c>
      <c r="B4373" s="544"/>
      <c r="C4373" s="544"/>
      <c r="D4373" s="545">
        <v>43013</v>
      </c>
      <c r="E4373" s="545">
        <v>43013</v>
      </c>
      <c r="F4373" s="545" t="s">
        <v>12554</v>
      </c>
      <c r="G4373" s="543" t="s">
        <v>12555</v>
      </c>
      <c r="H4373" s="545" t="s">
        <v>2546</v>
      </c>
      <c r="I4373" s="544" t="s">
        <v>2478</v>
      </c>
      <c r="J4373" s="543" t="s">
        <v>2478</v>
      </c>
      <c r="K4373" s="543" t="s">
        <v>2478</v>
      </c>
      <c r="L4373" s="543" t="s">
        <v>2478</v>
      </c>
      <c r="M4373" s="543" t="s">
        <v>2478</v>
      </c>
      <c r="N4373" s="543" t="s">
        <v>2478</v>
      </c>
      <c r="O4373" s="543" t="s">
        <v>2478</v>
      </c>
      <c r="P4373" s="543" t="s">
        <v>2478</v>
      </c>
      <c r="Q4373" s="543" t="s">
        <v>2478</v>
      </c>
      <c r="R4373" s="543" t="s">
        <v>2478</v>
      </c>
      <c r="S4373" s="543" t="s">
        <v>2478</v>
      </c>
    </row>
    <row r="4374" spans="1:19">
      <c r="A4374" s="540" t="s">
        <v>11686</v>
      </c>
      <c r="B4374" s="541"/>
      <c r="C4374" s="541"/>
      <c r="D4374" s="542">
        <v>43013</v>
      </c>
      <c r="E4374" s="542">
        <v>43013</v>
      </c>
      <c r="F4374" s="542" t="s">
        <v>12556</v>
      </c>
      <c r="G4374" s="540" t="s">
        <v>12557</v>
      </c>
      <c r="H4374" s="542" t="s">
        <v>2546</v>
      </c>
      <c r="I4374" s="541" t="s">
        <v>2478</v>
      </c>
      <c r="J4374" s="540" t="s">
        <v>2478</v>
      </c>
      <c r="K4374" s="540" t="s">
        <v>2478</v>
      </c>
      <c r="L4374" s="540" t="s">
        <v>2478</v>
      </c>
      <c r="M4374" s="540" t="s">
        <v>2478</v>
      </c>
      <c r="N4374" s="540" t="s">
        <v>2478</v>
      </c>
      <c r="O4374" s="540" t="s">
        <v>2478</v>
      </c>
      <c r="P4374" s="540" t="s">
        <v>2478</v>
      </c>
      <c r="Q4374" s="540" t="s">
        <v>2478</v>
      </c>
      <c r="R4374" s="540" t="s">
        <v>2478</v>
      </c>
      <c r="S4374" s="540" t="s">
        <v>2478</v>
      </c>
    </row>
    <row r="4375" spans="1:19">
      <c r="A4375" s="543" t="s">
        <v>11686</v>
      </c>
      <c r="B4375" s="544"/>
      <c r="C4375" s="544"/>
      <c r="D4375" s="545">
        <v>43013</v>
      </c>
      <c r="E4375" s="545">
        <v>43013</v>
      </c>
      <c r="F4375" s="545" t="s">
        <v>12558</v>
      </c>
      <c r="G4375" s="543" t="s">
        <v>12559</v>
      </c>
      <c r="H4375" s="545" t="s">
        <v>2546</v>
      </c>
      <c r="I4375" s="544" t="s">
        <v>2478</v>
      </c>
      <c r="J4375" s="543" t="s">
        <v>2478</v>
      </c>
      <c r="K4375" s="543" t="s">
        <v>2478</v>
      </c>
      <c r="L4375" s="543" t="s">
        <v>2478</v>
      </c>
      <c r="M4375" s="543" t="s">
        <v>2478</v>
      </c>
      <c r="N4375" s="543" t="s">
        <v>2478</v>
      </c>
      <c r="O4375" s="543" t="s">
        <v>2478</v>
      </c>
      <c r="P4375" s="543" t="s">
        <v>2478</v>
      </c>
      <c r="Q4375" s="543" t="s">
        <v>2478</v>
      </c>
      <c r="R4375" s="543" t="s">
        <v>2478</v>
      </c>
      <c r="S4375" s="543" t="s">
        <v>2478</v>
      </c>
    </row>
    <row r="4376" spans="1:19">
      <c r="A4376" s="540" t="s">
        <v>11686</v>
      </c>
      <c r="B4376" s="541"/>
      <c r="C4376" s="541"/>
      <c r="D4376" s="542">
        <v>43014</v>
      </c>
      <c r="E4376" s="542">
        <v>43014</v>
      </c>
      <c r="F4376" s="542" t="s">
        <v>12560</v>
      </c>
      <c r="G4376" s="540" t="s">
        <v>12561</v>
      </c>
      <c r="H4376" s="542" t="s">
        <v>2546</v>
      </c>
      <c r="I4376" s="541" t="s">
        <v>2478</v>
      </c>
      <c r="J4376" s="540" t="s">
        <v>2478</v>
      </c>
      <c r="K4376" s="540" t="s">
        <v>2478</v>
      </c>
      <c r="L4376" s="540" t="s">
        <v>2478</v>
      </c>
      <c r="M4376" s="540" t="s">
        <v>2478</v>
      </c>
      <c r="N4376" s="540" t="s">
        <v>2478</v>
      </c>
      <c r="O4376" s="540" t="s">
        <v>2478</v>
      </c>
      <c r="P4376" s="540" t="s">
        <v>2478</v>
      </c>
      <c r="Q4376" s="540" t="s">
        <v>2478</v>
      </c>
      <c r="R4376" s="540" t="s">
        <v>2478</v>
      </c>
      <c r="S4376" s="540" t="s">
        <v>2478</v>
      </c>
    </row>
    <row r="4377" spans="1:19">
      <c r="A4377" s="543" t="s">
        <v>11686</v>
      </c>
      <c r="B4377" s="544"/>
      <c r="C4377" s="544"/>
      <c r="D4377" s="545">
        <v>43014</v>
      </c>
      <c r="E4377" s="545">
        <v>43014</v>
      </c>
      <c r="F4377" s="545" t="s">
        <v>12562</v>
      </c>
      <c r="G4377" s="543" t="s">
        <v>12563</v>
      </c>
      <c r="H4377" s="545" t="s">
        <v>2546</v>
      </c>
      <c r="I4377" s="544" t="s">
        <v>2478</v>
      </c>
      <c r="J4377" s="543" t="s">
        <v>2478</v>
      </c>
      <c r="K4377" s="543" t="s">
        <v>2478</v>
      </c>
      <c r="L4377" s="543" t="s">
        <v>2478</v>
      </c>
      <c r="M4377" s="543" t="s">
        <v>2478</v>
      </c>
      <c r="N4377" s="543" t="s">
        <v>2478</v>
      </c>
      <c r="O4377" s="543" t="s">
        <v>2478</v>
      </c>
      <c r="P4377" s="543" t="s">
        <v>2478</v>
      </c>
      <c r="Q4377" s="543" t="s">
        <v>2478</v>
      </c>
      <c r="R4377" s="543" t="s">
        <v>2478</v>
      </c>
      <c r="S4377" s="543" t="s">
        <v>2478</v>
      </c>
    </row>
    <row r="4378" spans="1:19">
      <c r="A4378" s="540" t="s">
        <v>11686</v>
      </c>
      <c r="B4378" s="541"/>
      <c r="C4378" s="541"/>
      <c r="D4378" s="542">
        <v>43014</v>
      </c>
      <c r="E4378" s="542">
        <v>43014</v>
      </c>
      <c r="F4378" s="542" t="s">
        <v>12564</v>
      </c>
      <c r="G4378" s="540" t="s">
        <v>12565</v>
      </c>
      <c r="H4378" s="542" t="s">
        <v>2546</v>
      </c>
      <c r="I4378" s="541" t="s">
        <v>2478</v>
      </c>
      <c r="J4378" s="540" t="s">
        <v>2478</v>
      </c>
      <c r="K4378" s="540" t="s">
        <v>2478</v>
      </c>
      <c r="L4378" s="540" t="s">
        <v>2478</v>
      </c>
      <c r="M4378" s="540" t="s">
        <v>2478</v>
      </c>
      <c r="N4378" s="540" t="s">
        <v>2478</v>
      </c>
      <c r="O4378" s="540" t="s">
        <v>2478</v>
      </c>
      <c r="P4378" s="540" t="s">
        <v>2478</v>
      </c>
      <c r="Q4378" s="540" t="s">
        <v>2478</v>
      </c>
      <c r="R4378" s="540" t="s">
        <v>2478</v>
      </c>
      <c r="S4378" s="540" t="s">
        <v>2478</v>
      </c>
    </row>
    <row r="4379" spans="1:19">
      <c r="A4379" s="543" t="s">
        <v>11686</v>
      </c>
      <c r="B4379" s="544"/>
      <c r="C4379" s="544"/>
      <c r="D4379" s="545">
        <v>43014</v>
      </c>
      <c r="E4379" s="545">
        <v>43014</v>
      </c>
      <c r="F4379" s="545" t="s">
        <v>12566</v>
      </c>
      <c r="G4379" s="543" t="s">
        <v>12567</v>
      </c>
      <c r="H4379" s="545" t="s">
        <v>2546</v>
      </c>
      <c r="I4379" s="544" t="s">
        <v>2478</v>
      </c>
      <c r="J4379" s="543" t="s">
        <v>2478</v>
      </c>
      <c r="K4379" s="543" t="s">
        <v>2478</v>
      </c>
      <c r="L4379" s="543" t="s">
        <v>2478</v>
      </c>
      <c r="M4379" s="543" t="s">
        <v>2478</v>
      </c>
      <c r="N4379" s="543" t="s">
        <v>2478</v>
      </c>
      <c r="O4379" s="543" t="s">
        <v>2478</v>
      </c>
      <c r="P4379" s="543" t="s">
        <v>2478</v>
      </c>
      <c r="Q4379" s="543" t="s">
        <v>2478</v>
      </c>
      <c r="R4379" s="543" t="s">
        <v>2478</v>
      </c>
      <c r="S4379" s="543" t="s">
        <v>2478</v>
      </c>
    </row>
    <row r="4380" spans="1:19">
      <c r="A4380" s="540" t="s">
        <v>11686</v>
      </c>
      <c r="B4380" s="541"/>
      <c r="C4380" s="541"/>
      <c r="D4380" s="542">
        <v>43014</v>
      </c>
      <c r="E4380" s="542">
        <v>43014</v>
      </c>
      <c r="F4380" s="542" t="s">
        <v>12568</v>
      </c>
      <c r="G4380" s="540" t="s">
        <v>12569</v>
      </c>
      <c r="H4380" s="542" t="s">
        <v>2546</v>
      </c>
      <c r="I4380" s="541" t="s">
        <v>2478</v>
      </c>
      <c r="J4380" s="540" t="s">
        <v>2478</v>
      </c>
      <c r="K4380" s="540" t="s">
        <v>2478</v>
      </c>
      <c r="L4380" s="540" t="s">
        <v>2478</v>
      </c>
      <c r="M4380" s="540" t="s">
        <v>2478</v>
      </c>
      <c r="N4380" s="540" t="s">
        <v>2478</v>
      </c>
      <c r="O4380" s="540" t="s">
        <v>2478</v>
      </c>
      <c r="P4380" s="540" t="s">
        <v>2478</v>
      </c>
      <c r="Q4380" s="540" t="s">
        <v>2478</v>
      </c>
      <c r="R4380" s="540" t="s">
        <v>2478</v>
      </c>
      <c r="S4380" s="540" t="s">
        <v>2478</v>
      </c>
    </row>
    <row r="4381" spans="1:19">
      <c r="A4381" s="543" t="s">
        <v>11686</v>
      </c>
      <c r="B4381" s="544"/>
      <c r="C4381" s="544"/>
      <c r="D4381" s="545">
        <v>43014</v>
      </c>
      <c r="E4381" s="545">
        <v>43014</v>
      </c>
      <c r="F4381" s="545" t="s">
        <v>12570</v>
      </c>
      <c r="G4381" s="543" t="s">
        <v>12571</v>
      </c>
      <c r="H4381" s="545" t="s">
        <v>2546</v>
      </c>
      <c r="I4381" s="544" t="s">
        <v>2478</v>
      </c>
      <c r="J4381" s="543" t="s">
        <v>2478</v>
      </c>
      <c r="K4381" s="543" t="s">
        <v>2478</v>
      </c>
      <c r="L4381" s="543" t="s">
        <v>2478</v>
      </c>
      <c r="M4381" s="543" t="s">
        <v>2478</v>
      </c>
      <c r="N4381" s="543" t="s">
        <v>2478</v>
      </c>
      <c r="O4381" s="543" t="s">
        <v>2478</v>
      </c>
      <c r="P4381" s="543" t="s">
        <v>2478</v>
      </c>
      <c r="Q4381" s="543" t="s">
        <v>2478</v>
      </c>
      <c r="R4381" s="543" t="s">
        <v>2478</v>
      </c>
      <c r="S4381" s="543" t="s">
        <v>2478</v>
      </c>
    </row>
    <row r="4382" spans="1:19">
      <c r="A4382" s="540" t="s">
        <v>11686</v>
      </c>
      <c r="B4382" s="541"/>
      <c r="C4382" s="541"/>
      <c r="D4382" s="542">
        <v>43015</v>
      </c>
      <c r="E4382" s="542">
        <v>43015</v>
      </c>
      <c r="F4382" s="542" t="s">
        <v>12572</v>
      </c>
      <c r="G4382" s="540" t="s">
        <v>12573</v>
      </c>
      <c r="H4382" s="542" t="s">
        <v>2546</v>
      </c>
      <c r="I4382" s="541" t="s">
        <v>2478</v>
      </c>
      <c r="J4382" s="540" t="s">
        <v>2478</v>
      </c>
      <c r="K4382" s="540" t="s">
        <v>2478</v>
      </c>
      <c r="L4382" s="540" t="s">
        <v>2478</v>
      </c>
      <c r="M4382" s="540" t="s">
        <v>2478</v>
      </c>
      <c r="N4382" s="540" t="s">
        <v>2478</v>
      </c>
      <c r="O4382" s="540" t="s">
        <v>2478</v>
      </c>
      <c r="P4382" s="540" t="s">
        <v>2478</v>
      </c>
      <c r="Q4382" s="540" t="s">
        <v>2478</v>
      </c>
      <c r="R4382" s="540" t="s">
        <v>2478</v>
      </c>
      <c r="S4382" s="540" t="s">
        <v>2478</v>
      </c>
    </row>
    <row r="4383" spans="1:19">
      <c r="A4383" s="543" t="s">
        <v>11686</v>
      </c>
      <c r="B4383" s="544"/>
      <c r="C4383" s="544"/>
      <c r="D4383" s="545">
        <v>43015</v>
      </c>
      <c r="E4383" s="545">
        <v>43015</v>
      </c>
      <c r="F4383" s="545" t="s">
        <v>12574</v>
      </c>
      <c r="G4383" s="543" t="s">
        <v>12575</v>
      </c>
      <c r="H4383" s="545" t="s">
        <v>2546</v>
      </c>
      <c r="I4383" s="544" t="s">
        <v>2478</v>
      </c>
      <c r="J4383" s="543" t="s">
        <v>2478</v>
      </c>
      <c r="K4383" s="543" t="s">
        <v>2478</v>
      </c>
      <c r="L4383" s="543" t="s">
        <v>2478</v>
      </c>
      <c r="M4383" s="543" t="s">
        <v>2478</v>
      </c>
      <c r="N4383" s="543" t="s">
        <v>2478</v>
      </c>
      <c r="O4383" s="543" t="s">
        <v>2478</v>
      </c>
      <c r="P4383" s="543" t="s">
        <v>2478</v>
      </c>
      <c r="Q4383" s="543" t="s">
        <v>2478</v>
      </c>
      <c r="R4383" s="543" t="s">
        <v>2478</v>
      </c>
      <c r="S4383" s="543" t="s">
        <v>2478</v>
      </c>
    </row>
    <row r="4384" spans="1:19">
      <c r="A4384" s="540" t="s">
        <v>11686</v>
      </c>
      <c r="B4384" s="541"/>
      <c r="C4384" s="541"/>
      <c r="D4384" s="542">
        <v>43015</v>
      </c>
      <c r="E4384" s="542">
        <v>43015</v>
      </c>
      <c r="F4384" s="542" t="s">
        <v>12576</v>
      </c>
      <c r="G4384" s="540" t="s">
        <v>12577</v>
      </c>
      <c r="H4384" s="542" t="s">
        <v>2546</v>
      </c>
      <c r="I4384" s="541" t="s">
        <v>2478</v>
      </c>
      <c r="J4384" s="540" t="s">
        <v>2478</v>
      </c>
      <c r="K4384" s="540" t="s">
        <v>2478</v>
      </c>
      <c r="L4384" s="540" t="s">
        <v>2478</v>
      </c>
      <c r="M4384" s="540" t="s">
        <v>2478</v>
      </c>
      <c r="N4384" s="540" t="s">
        <v>2478</v>
      </c>
      <c r="O4384" s="540" t="s">
        <v>2478</v>
      </c>
      <c r="P4384" s="540" t="s">
        <v>2478</v>
      </c>
      <c r="Q4384" s="540" t="s">
        <v>2478</v>
      </c>
      <c r="R4384" s="540" t="s">
        <v>2478</v>
      </c>
      <c r="S4384" s="540" t="s">
        <v>2478</v>
      </c>
    </row>
    <row r="4385" spans="1:19">
      <c r="A4385" s="543" t="s">
        <v>11686</v>
      </c>
      <c r="B4385" s="544"/>
      <c r="C4385" s="544"/>
      <c r="D4385" s="545">
        <v>43015</v>
      </c>
      <c r="E4385" s="545">
        <v>43015</v>
      </c>
      <c r="F4385" s="545" t="s">
        <v>12578</v>
      </c>
      <c r="G4385" s="543" t="s">
        <v>12579</v>
      </c>
      <c r="H4385" s="545" t="s">
        <v>2546</v>
      </c>
      <c r="I4385" s="544" t="s">
        <v>2478</v>
      </c>
      <c r="J4385" s="543" t="s">
        <v>2478</v>
      </c>
      <c r="K4385" s="543" t="s">
        <v>2478</v>
      </c>
      <c r="L4385" s="543" t="s">
        <v>2478</v>
      </c>
      <c r="M4385" s="543" t="s">
        <v>2478</v>
      </c>
      <c r="N4385" s="543" t="s">
        <v>2478</v>
      </c>
      <c r="O4385" s="543" t="s">
        <v>2478</v>
      </c>
      <c r="P4385" s="543" t="s">
        <v>2478</v>
      </c>
      <c r="Q4385" s="543" t="s">
        <v>2478</v>
      </c>
      <c r="R4385" s="543" t="s">
        <v>2478</v>
      </c>
      <c r="S4385" s="543" t="s">
        <v>2478</v>
      </c>
    </row>
    <row r="4386" spans="1:19">
      <c r="A4386" s="540" t="s">
        <v>11686</v>
      </c>
      <c r="B4386" s="541"/>
      <c r="C4386" s="541"/>
      <c r="D4386" s="542">
        <v>43015</v>
      </c>
      <c r="E4386" s="542">
        <v>43015</v>
      </c>
      <c r="F4386" s="542" t="s">
        <v>12580</v>
      </c>
      <c r="G4386" s="540" t="s">
        <v>12581</v>
      </c>
      <c r="H4386" s="542" t="s">
        <v>2546</v>
      </c>
      <c r="I4386" s="541" t="s">
        <v>2478</v>
      </c>
      <c r="J4386" s="540" t="s">
        <v>2478</v>
      </c>
      <c r="K4386" s="540" t="s">
        <v>2478</v>
      </c>
      <c r="L4386" s="540" t="s">
        <v>2478</v>
      </c>
      <c r="M4386" s="540" t="s">
        <v>2478</v>
      </c>
      <c r="N4386" s="540" t="s">
        <v>2478</v>
      </c>
      <c r="O4386" s="540" t="s">
        <v>2478</v>
      </c>
      <c r="P4386" s="540" t="s">
        <v>2478</v>
      </c>
      <c r="Q4386" s="540" t="s">
        <v>2478</v>
      </c>
      <c r="R4386" s="540" t="s">
        <v>2478</v>
      </c>
      <c r="S4386" s="540" t="s">
        <v>2478</v>
      </c>
    </row>
    <row r="4387" spans="1:19">
      <c r="A4387" s="543" t="s">
        <v>11686</v>
      </c>
      <c r="B4387" s="544"/>
      <c r="C4387" s="544"/>
      <c r="D4387" s="545">
        <v>43015</v>
      </c>
      <c r="E4387" s="545">
        <v>43015</v>
      </c>
      <c r="F4387" s="545" t="s">
        <v>12582</v>
      </c>
      <c r="G4387" s="543" t="s">
        <v>12583</v>
      </c>
      <c r="H4387" s="545" t="s">
        <v>2546</v>
      </c>
      <c r="I4387" s="544" t="s">
        <v>2478</v>
      </c>
      <c r="J4387" s="543" t="s">
        <v>2478</v>
      </c>
      <c r="K4387" s="543" t="s">
        <v>2478</v>
      </c>
      <c r="L4387" s="543" t="s">
        <v>2478</v>
      </c>
      <c r="M4387" s="543" t="s">
        <v>2478</v>
      </c>
      <c r="N4387" s="543" t="s">
        <v>2478</v>
      </c>
      <c r="O4387" s="543" t="s">
        <v>2478</v>
      </c>
      <c r="P4387" s="543" t="s">
        <v>2478</v>
      </c>
      <c r="Q4387" s="543" t="s">
        <v>2478</v>
      </c>
      <c r="R4387" s="543" t="s">
        <v>2478</v>
      </c>
      <c r="S4387" s="543" t="s">
        <v>2478</v>
      </c>
    </row>
    <row r="4388" spans="1:19">
      <c r="A4388" s="540" t="s">
        <v>11686</v>
      </c>
      <c r="B4388" s="541"/>
      <c r="C4388" s="541"/>
      <c r="D4388" s="542">
        <v>43016</v>
      </c>
      <c r="E4388" s="542">
        <v>43016</v>
      </c>
      <c r="F4388" s="542" t="s">
        <v>12584</v>
      </c>
      <c r="G4388" s="540" t="s">
        <v>12585</v>
      </c>
      <c r="H4388" s="542" t="s">
        <v>2546</v>
      </c>
      <c r="I4388" s="541" t="s">
        <v>2478</v>
      </c>
      <c r="J4388" s="540" t="s">
        <v>2478</v>
      </c>
      <c r="K4388" s="540" t="s">
        <v>2478</v>
      </c>
      <c r="L4388" s="540" t="s">
        <v>2478</v>
      </c>
      <c r="M4388" s="540" t="s">
        <v>2478</v>
      </c>
      <c r="N4388" s="540" t="s">
        <v>2478</v>
      </c>
      <c r="O4388" s="540" t="s">
        <v>2478</v>
      </c>
      <c r="P4388" s="540" t="s">
        <v>2478</v>
      </c>
      <c r="Q4388" s="540" t="s">
        <v>2478</v>
      </c>
      <c r="R4388" s="540" t="s">
        <v>2478</v>
      </c>
      <c r="S4388" s="540" t="s">
        <v>2478</v>
      </c>
    </row>
    <row r="4389" spans="1:19">
      <c r="A4389" s="543" t="s">
        <v>11686</v>
      </c>
      <c r="B4389" s="544"/>
      <c r="C4389" s="544"/>
      <c r="D4389" s="545">
        <v>43016</v>
      </c>
      <c r="E4389" s="545">
        <v>43016</v>
      </c>
      <c r="F4389" s="545" t="s">
        <v>12586</v>
      </c>
      <c r="G4389" s="543" t="s">
        <v>12587</v>
      </c>
      <c r="H4389" s="545" t="s">
        <v>2546</v>
      </c>
      <c r="I4389" s="544" t="s">
        <v>2478</v>
      </c>
      <c r="J4389" s="543" t="s">
        <v>2478</v>
      </c>
      <c r="K4389" s="543" t="s">
        <v>2478</v>
      </c>
      <c r="L4389" s="543" t="s">
        <v>2478</v>
      </c>
      <c r="M4389" s="543" t="s">
        <v>2478</v>
      </c>
      <c r="N4389" s="543" t="s">
        <v>2478</v>
      </c>
      <c r="O4389" s="543" t="s">
        <v>2478</v>
      </c>
      <c r="P4389" s="543" t="s">
        <v>2478</v>
      </c>
      <c r="Q4389" s="543" t="s">
        <v>2478</v>
      </c>
      <c r="R4389" s="543" t="s">
        <v>2478</v>
      </c>
      <c r="S4389" s="543" t="s">
        <v>2478</v>
      </c>
    </row>
    <row r="4390" spans="1:19">
      <c r="A4390" s="540" t="s">
        <v>11686</v>
      </c>
      <c r="B4390" s="541"/>
      <c r="C4390" s="541"/>
      <c r="D4390" s="542">
        <v>43016</v>
      </c>
      <c r="E4390" s="542">
        <v>43016</v>
      </c>
      <c r="F4390" s="542" t="s">
        <v>12588</v>
      </c>
      <c r="G4390" s="540" t="s">
        <v>12589</v>
      </c>
      <c r="H4390" s="542" t="s">
        <v>2546</v>
      </c>
      <c r="I4390" s="541" t="s">
        <v>2478</v>
      </c>
      <c r="J4390" s="540" t="s">
        <v>2478</v>
      </c>
      <c r="K4390" s="540" t="s">
        <v>2478</v>
      </c>
      <c r="L4390" s="540" t="s">
        <v>2478</v>
      </c>
      <c r="M4390" s="540" t="s">
        <v>2478</v>
      </c>
      <c r="N4390" s="540" t="s">
        <v>2478</v>
      </c>
      <c r="O4390" s="540" t="s">
        <v>2478</v>
      </c>
      <c r="P4390" s="540" t="s">
        <v>2478</v>
      </c>
      <c r="Q4390" s="540" t="s">
        <v>2478</v>
      </c>
      <c r="R4390" s="540" t="s">
        <v>2478</v>
      </c>
      <c r="S4390" s="540" t="s">
        <v>2478</v>
      </c>
    </row>
    <row r="4391" spans="1:19">
      <c r="A4391" s="543" t="s">
        <v>11686</v>
      </c>
      <c r="B4391" s="544"/>
      <c r="C4391" s="544"/>
      <c r="D4391" s="545">
        <v>43016</v>
      </c>
      <c r="E4391" s="545">
        <v>43016</v>
      </c>
      <c r="F4391" s="545" t="s">
        <v>12590</v>
      </c>
      <c r="G4391" s="543" t="s">
        <v>12591</v>
      </c>
      <c r="H4391" s="545" t="s">
        <v>2546</v>
      </c>
      <c r="I4391" s="544" t="s">
        <v>2478</v>
      </c>
      <c r="J4391" s="543" t="s">
        <v>2478</v>
      </c>
      <c r="K4391" s="543" t="s">
        <v>2478</v>
      </c>
      <c r="L4391" s="543" t="s">
        <v>2478</v>
      </c>
      <c r="M4391" s="543" t="s">
        <v>2478</v>
      </c>
      <c r="N4391" s="543" t="s">
        <v>2478</v>
      </c>
      <c r="O4391" s="543" t="s">
        <v>2478</v>
      </c>
      <c r="P4391" s="543" t="s">
        <v>2478</v>
      </c>
      <c r="Q4391" s="543" t="s">
        <v>2478</v>
      </c>
      <c r="R4391" s="543" t="s">
        <v>2478</v>
      </c>
      <c r="S4391" s="543" t="s">
        <v>2478</v>
      </c>
    </row>
    <row r="4392" spans="1:19">
      <c r="A4392" s="540" t="s">
        <v>11686</v>
      </c>
      <c r="B4392" s="541"/>
      <c r="C4392" s="541"/>
      <c r="D4392" s="542">
        <v>43016</v>
      </c>
      <c r="E4392" s="542">
        <v>43016</v>
      </c>
      <c r="F4392" s="542" t="s">
        <v>12592</v>
      </c>
      <c r="G4392" s="540" t="s">
        <v>12593</v>
      </c>
      <c r="H4392" s="542" t="s">
        <v>2546</v>
      </c>
      <c r="I4392" s="541" t="s">
        <v>2478</v>
      </c>
      <c r="J4392" s="540" t="s">
        <v>2478</v>
      </c>
      <c r="K4392" s="540" t="s">
        <v>2478</v>
      </c>
      <c r="L4392" s="540" t="s">
        <v>2478</v>
      </c>
      <c r="M4392" s="540" t="s">
        <v>2478</v>
      </c>
      <c r="N4392" s="540" t="s">
        <v>2478</v>
      </c>
      <c r="O4392" s="540" t="s">
        <v>2478</v>
      </c>
      <c r="P4392" s="540" t="s">
        <v>2478</v>
      </c>
      <c r="Q4392" s="540" t="s">
        <v>2478</v>
      </c>
      <c r="R4392" s="540" t="s">
        <v>2478</v>
      </c>
      <c r="S4392" s="540" t="s">
        <v>2478</v>
      </c>
    </row>
    <row r="4393" spans="1:19">
      <c r="A4393" s="543" t="s">
        <v>11686</v>
      </c>
      <c r="B4393" s="544"/>
      <c r="C4393" s="544"/>
      <c r="D4393" s="545">
        <v>43016</v>
      </c>
      <c r="E4393" s="545">
        <v>43016</v>
      </c>
      <c r="F4393" s="545" t="s">
        <v>12594</v>
      </c>
      <c r="G4393" s="543" t="s">
        <v>12595</v>
      </c>
      <c r="H4393" s="545" t="s">
        <v>2546</v>
      </c>
      <c r="I4393" s="544" t="s">
        <v>2478</v>
      </c>
      <c r="J4393" s="543" t="s">
        <v>2478</v>
      </c>
      <c r="K4393" s="543" t="s">
        <v>2478</v>
      </c>
      <c r="L4393" s="543" t="s">
        <v>2478</v>
      </c>
      <c r="M4393" s="543" t="s">
        <v>2478</v>
      </c>
      <c r="N4393" s="543" t="s">
        <v>2478</v>
      </c>
      <c r="O4393" s="543" t="s">
        <v>2478</v>
      </c>
      <c r="P4393" s="543" t="s">
        <v>2478</v>
      </c>
      <c r="Q4393" s="543" t="s">
        <v>2478</v>
      </c>
      <c r="R4393" s="543" t="s">
        <v>2478</v>
      </c>
      <c r="S4393" s="543" t="s">
        <v>2478</v>
      </c>
    </row>
    <row r="4394" spans="1:19">
      <c r="A4394" s="540" t="s">
        <v>11686</v>
      </c>
      <c r="B4394" s="541"/>
      <c r="C4394" s="541"/>
      <c r="D4394" s="542">
        <v>43017</v>
      </c>
      <c r="E4394" s="542">
        <v>43017</v>
      </c>
      <c r="F4394" s="542" t="s">
        <v>12596</v>
      </c>
      <c r="G4394" s="540" t="s">
        <v>12597</v>
      </c>
      <c r="H4394" s="542" t="s">
        <v>2546</v>
      </c>
      <c r="I4394" s="541" t="s">
        <v>2478</v>
      </c>
      <c r="J4394" s="540" t="s">
        <v>2478</v>
      </c>
      <c r="K4394" s="540" t="s">
        <v>2478</v>
      </c>
      <c r="L4394" s="540" t="s">
        <v>2478</v>
      </c>
      <c r="M4394" s="540" t="s">
        <v>2478</v>
      </c>
      <c r="N4394" s="540" t="s">
        <v>2478</v>
      </c>
      <c r="O4394" s="540" t="s">
        <v>2478</v>
      </c>
      <c r="P4394" s="540" t="s">
        <v>2478</v>
      </c>
      <c r="Q4394" s="540" t="s">
        <v>2478</v>
      </c>
      <c r="R4394" s="540" t="s">
        <v>2478</v>
      </c>
      <c r="S4394" s="540" t="s">
        <v>2478</v>
      </c>
    </row>
    <row r="4395" spans="1:19">
      <c r="A4395" s="543" t="s">
        <v>11686</v>
      </c>
      <c r="B4395" s="544"/>
      <c r="C4395" s="544"/>
      <c r="D4395" s="545">
        <v>43017</v>
      </c>
      <c r="E4395" s="545">
        <v>43017</v>
      </c>
      <c r="F4395" s="545" t="s">
        <v>12598</v>
      </c>
      <c r="G4395" s="543" t="s">
        <v>12599</v>
      </c>
      <c r="H4395" s="545" t="s">
        <v>2546</v>
      </c>
      <c r="I4395" s="544" t="s">
        <v>2478</v>
      </c>
      <c r="J4395" s="543" t="s">
        <v>2478</v>
      </c>
      <c r="K4395" s="543" t="s">
        <v>2478</v>
      </c>
      <c r="L4395" s="543" t="s">
        <v>2478</v>
      </c>
      <c r="M4395" s="543" t="s">
        <v>2478</v>
      </c>
      <c r="N4395" s="543" t="s">
        <v>2478</v>
      </c>
      <c r="O4395" s="543" t="s">
        <v>2478</v>
      </c>
      <c r="P4395" s="543" t="s">
        <v>2478</v>
      </c>
      <c r="Q4395" s="543" t="s">
        <v>2478</v>
      </c>
      <c r="R4395" s="543" t="s">
        <v>2478</v>
      </c>
      <c r="S4395" s="543" t="s">
        <v>2478</v>
      </c>
    </row>
    <row r="4396" spans="1:19">
      <c r="A4396" s="540" t="s">
        <v>11686</v>
      </c>
      <c r="B4396" s="541"/>
      <c r="C4396" s="541"/>
      <c r="D4396" s="542">
        <v>43017</v>
      </c>
      <c r="E4396" s="542">
        <v>43017</v>
      </c>
      <c r="F4396" s="542" t="s">
        <v>12600</v>
      </c>
      <c r="G4396" s="540" t="s">
        <v>12601</v>
      </c>
      <c r="H4396" s="542" t="s">
        <v>2546</v>
      </c>
      <c r="I4396" s="541" t="s">
        <v>2478</v>
      </c>
      <c r="J4396" s="540" t="s">
        <v>2478</v>
      </c>
      <c r="K4396" s="540" t="s">
        <v>2478</v>
      </c>
      <c r="L4396" s="540" t="s">
        <v>2478</v>
      </c>
      <c r="M4396" s="540" t="s">
        <v>2478</v>
      </c>
      <c r="N4396" s="540" t="s">
        <v>2478</v>
      </c>
      <c r="O4396" s="540" t="s">
        <v>2478</v>
      </c>
      <c r="P4396" s="540" t="s">
        <v>2478</v>
      </c>
      <c r="Q4396" s="540" t="s">
        <v>2478</v>
      </c>
      <c r="R4396" s="540" t="s">
        <v>2478</v>
      </c>
      <c r="S4396" s="540" t="s">
        <v>2478</v>
      </c>
    </row>
    <row r="4397" spans="1:19">
      <c r="A4397" s="543" t="s">
        <v>11686</v>
      </c>
      <c r="B4397" s="544"/>
      <c r="C4397" s="544"/>
      <c r="D4397" s="545">
        <v>43017</v>
      </c>
      <c r="E4397" s="545">
        <v>43017</v>
      </c>
      <c r="F4397" s="545" t="s">
        <v>12602</v>
      </c>
      <c r="G4397" s="543" t="s">
        <v>12603</v>
      </c>
      <c r="H4397" s="545" t="s">
        <v>2546</v>
      </c>
      <c r="I4397" s="544" t="s">
        <v>2478</v>
      </c>
      <c r="J4397" s="543" t="s">
        <v>2478</v>
      </c>
      <c r="K4397" s="543" t="s">
        <v>2478</v>
      </c>
      <c r="L4397" s="543" t="s">
        <v>2478</v>
      </c>
      <c r="M4397" s="543" t="s">
        <v>2478</v>
      </c>
      <c r="N4397" s="543" t="s">
        <v>2478</v>
      </c>
      <c r="O4397" s="543" t="s">
        <v>2478</v>
      </c>
      <c r="P4397" s="543" t="s">
        <v>2478</v>
      </c>
      <c r="Q4397" s="543" t="s">
        <v>2478</v>
      </c>
      <c r="R4397" s="543" t="s">
        <v>2478</v>
      </c>
      <c r="S4397" s="543" t="s">
        <v>2478</v>
      </c>
    </row>
    <row r="4398" spans="1:19">
      <c r="A4398" s="540" t="s">
        <v>11686</v>
      </c>
      <c r="B4398" s="541"/>
      <c r="C4398" s="541"/>
      <c r="D4398" s="542">
        <v>43017</v>
      </c>
      <c r="E4398" s="542">
        <v>43017</v>
      </c>
      <c r="F4398" s="542" t="s">
        <v>12604</v>
      </c>
      <c r="G4398" s="540" t="s">
        <v>12605</v>
      </c>
      <c r="H4398" s="542" t="s">
        <v>2546</v>
      </c>
      <c r="I4398" s="541" t="s">
        <v>2478</v>
      </c>
      <c r="J4398" s="540" t="s">
        <v>2478</v>
      </c>
      <c r="K4398" s="540" t="s">
        <v>2478</v>
      </c>
      <c r="L4398" s="540" t="s">
        <v>2478</v>
      </c>
      <c r="M4398" s="540" t="s">
        <v>2478</v>
      </c>
      <c r="N4398" s="540" t="s">
        <v>2478</v>
      </c>
      <c r="O4398" s="540" t="s">
        <v>2478</v>
      </c>
      <c r="P4398" s="540" t="s">
        <v>2478</v>
      </c>
      <c r="Q4398" s="540" t="s">
        <v>2478</v>
      </c>
      <c r="R4398" s="540" t="s">
        <v>2478</v>
      </c>
      <c r="S4398" s="540" t="s">
        <v>2478</v>
      </c>
    </row>
    <row r="4399" spans="1:19">
      <c r="A4399" s="543" t="s">
        <v>11686</v>
      </c>
      <c r="B4399" s="544"/>
      <c r="C4399" s="544"/>
      <c r="D4399" s="545">
        <v>43017</v>
      </c>
      <c r="E4399" s="545">
        <v>43017</v>
      </c>
      <c r="F4399" s="545" t="s">
        <v>12606</v>
      </c>
      <c r="G4399" s="543" t="s">
        <v>12607</v>
      </c>
      <c r="H4399" s="545" t="s">
        <v>2546</v>
      </c>
      <c r="I4399" s="544" t="s">
        <v>2478</v>
      </c>
      <c r="J4399" s="543" t="s">
        <v>2478</v>
      </c>
      <c r="K4399" s="543" t="s">
        <v>2478</v>
      </c>
      <c r="L4399" s="543" t="s">
        <v>2478</v>
      </c>
      <c r="M4399" s="543" t="s">
        <v>2478</v>
      </c>
      <c r="N4399" s="543" t="s">
        <v>2478</v>
      </c>
      <c r="O4399" s="543" t="s">
        <v>2478</v>
      </c>
      <c r="P4399" s="543" t="s">
        <v>2478</v>
      </c>
      <c r="Q4399" s="543" t="s">
        <v>2478</v>
      </c>
      <c r="R4399" s="543" t="s">
        <v>2478</v>
      </c>
      <c r="S4399" s="543" t="s">
        <v>2478</v>
      </c>
    </row>
    <row r="4400" spans="1:19">
      <c r="A4400" s="540" t="s">
        <v>11686</v>
      </c>
      <c r="B4400" s="541"/>
      <c r="C4400" s="541"/>
      <c r="D4400" s="542">
        <v>43018</v>
      </c>
      <c r="E4400" s="542">
        <v>43018</v>
      </c>
      <c r="F4400" s="542" t="s">
        <v>12608</v>
      </c>
      <c r="G4400" s="540" t="s">
        <v>12609</v>
      </c>
      <c r="H4400" s="542" t="s">
        <v>2546</v>
      </c>
      <c r="I4400" s="541" t="s">
        <v>2478</v>
      </c>
      <c r="J4400" s="540" t="s">
        <v>2478</v>
      </c>
      <c r="K4400" s="540" t="s">
        <v>2478</v>
      </c>
      <c r="L4400" s="540" t="s">
        <v>2478</v>
      </c>
      <c r="M4400" s="540" t="s">
        <v>2478</v>
      </c>
      <c r="N4400" s="540" t="s">
        <v>2478</v>
      </c>
      <c r="O4400" s="540" t="s">
        <v>2478</v>
      </c>
      <c r="P4400" s="540" t="s">
        <v>2478</v>
      </c>
      <c r="Q4400" s="540" t="s">
        <v>2478</v>
      </c>
      <c r="R4400" s="540" t="s">
        <v>2478</v>
      </c>
      <c r="S4400" s="540" t="s">
        <v>2478</v>
      </c>
    </row>
    <row r="4401" spans="1:19">
      <c r="A4401" s="543" t="s">
        <v>11686</v>
      </c>
      <c r="B4401" s="544"/>
      <c r="C4401" s="544"/>
      <c r="D4401" s="545">
        <v>43019</v>
      </c>
      <c r="E4401" s="545">
        <v>43019</v>
      </c>
      <c r="F4401" s="545" t="s">
        <v>12610</v>
      </c>
      <c r="G4401" s="543" t="s">
        <v>12611</v>
      </c>
      <c r="H4401" s="545" t="s">
        <v>2546</v>
      </c>
      <c r="I4401" s="544" t="s">
        <v>2478</v>
      </c>
      <c r="J4401" s="543" t="s">
        <v>2478</v>
      </c>
      <c r="K4401" s="543" t="s">
        <v>2478</v>
      </c>
      <c r="L4401" s="543" t="s">
        <v>2478</v>
      </c>
      <c r="M4401" s="543" t="s">
        <v>2478</v>
      </c>
      <c r="N4401" s="543" t="s">
        <v>2478</v>
      </c>
      <c r="O4401" s="543" t="s">
        <v>2478</v>
      </c>
      <c r="P4401" s="543" t="s">
        <v>2478</v>
      </c>
      <c r="Q4401" s="543" t="s">
        <v>2478</v>
      </c>
      <c r="R4401" s="543" t="s">
        <v>2478</v>
      </c>
      <c r="S4401" s="543" t="s">
        <v>2478</v>
      </c>
    </row>
    <row r="4402" spans="1:19">
      <c r="A4402" s="540" t="s">
        <v>11686</v>
      </c>
      <c r="B4402" s="541"/>
      <c r="C4402" s="541"/>
      <c r="D4402" s="542">
        <v>43019</v>
      </c>
      <c r="E4402" s="542">
        <v>43019</v>
      </c>
      <c r="F4402" s="542" t="s">
        <v>12612</v>
      </c>
      <c r="G4402" s="540" t="s">
        <v>12613</v>
      </c>
      <c r="H4402" s="542" t="s">
        <v>2546</v>
      </c>
      <c r="I4402" s="541" t="s">
        <v>2478</v>
      </c>
      <c r="J4402" s="540" t="s">
        <v>2478</v>
      </c>
      <c r="K4402" s="540" t="s">
        <v>2478</v>
      </c>
      <c r="L4402" s="540" t="s">
        <v>2478</v>
      </c>
      <c r="M4402" s="540" t="s">
        <v>2478</v>
      </c>
      <c r="N4402" s="540" t="s">
        <v>2478</v>
      </c>
      <c r="O4402" s="540" t="s">
        <v>2478</v>
      </c>
      <c r="P4402" s="540" t="s">
        <v>2478</v>
      </c>
      <c r="Q4402" s="540" t="s">
        <v>2478</v>
      </c>
      <c r="R4402" s="540" t="s">
        <v>2478</v>
      </c>
      <c r="S4402" s="540" t="s">
        <v>2478</v>
      </c>
    </row>
    <row r="4403" spans="1:19">
      <c r="A4403" s="543" t="s">
        <v>11686</v>
      </c>
      <c r="B4403" s="544"/>
      <c r="C4403" s="544"/>
      <c r="D4403" s="545">
        <v>43019</v>
      </c>
      <c r="E4403" s="545">
        <v>43019</v>
      </c>
      <c r="F4403" s="545" t="s">
        <v>12614</v>
      </c>
      <c r="G4403" s="543" t="s">
        <v>12615</v>
      </c>
      <c r="H4403" s="545" t="s">
        <v>2546</v>
      </c>
      <c r="I4403" s="544" t="s">
        <v>2478</v>
      </c>
      <c r="J4403" s="543" t="s">
        <v>2478</v>
      </c>
      <c r="K4403" s="543" t="s">
        <v>2478</v>
      </c>
      <c r="L4403" s="543" t="s">
        <v>2478</v>
      </c>
      <c r="M4403" s="543" t="s">
        <v>2478</v>
      </c>
      <c r="N4403" s="543" t="s">
        <v>2478</v>
      </c>
      <c r="O4403" s="543" t="s">
        <v>2478</v>
      </c>
      <c r="P4403" s="543" t="s">
        <v>2478</v>
      </c>
      <c r="Q4403" s="543" t="s">
        <v>2478</v>
      </c>
      <c r="R4403" s="543" t="s">
        <v>2478</v>
      </c>
      <c r="S4403" s="543" t="s">
        <v>2478</v>
      </c>
    </row>
    <row r="4404" spans="1:19">
      <c r="A4404" s="540" t="s">
        <v>11686</v>
      </c>
      <c r="B4404" s="541"/>
      <c r="C4404" s="541"/>
      <c r="D4404" s="542">
        <v>43019</v>
      </c>
      <c r="E4404" s="542">
        <v>43019</v>
      </c>
      <c r="F4404" s="542" t="s">
        <v>12616</v>
      </c>
      <c r="G4404" s="540" t="s">
        <v>12617</v>
      </c>
      <c r="H4404" s="542" t="s">
        <v>2546</v>
      </c>
      <c r="I4404" s="541" t="s">
        <v>2478</v>
      </c>
      <c r="J4404" s="540" t="s">
        <v>2478</v>
      </c>
      <c r="K4404" s="540" t="s">
        <v>2478</v>
      </c>
      <c r="L4404" s="540" t="s">
        <v>2478</v>
      </c>
      <c r="M4404" s="540" t="s">
        <v>2478</v>
      </c>
      <c r="N4404" s="540" t="s">
        <v>2478</v>
      </c>
      <c r="O4404" s="540" t="s">
        <v>2478</v>
      </c>
      <c r="P4404" s="540" t="s">
        <v>2478</v>
      </c>
      <c r="Q4404" s="540" t="s">
        <v>2478</v>
      </c>
      <c r="R4404" s="540" t="s">
        <v>2478</v>
      </c>
      <c r="S4404" s="540" t="s">
        <v>2478</v>
      </c>
    </row>
    <row r="4405" spans="1:19">
      <c r="A4405" s="543" t="s">
        <v>11686</v>
      </c>
      <c r="B4405" s="544"/>
      <c r="C4405" s="544"/>
      <c r="D4405" s="545">
        <v>43019</v>
      </c>
      <c r="E4405" s="545">
        <v>43019</v>
      </c>
      <c r="F4405" s="545" t="s">
        <v>12618</v>
      </c>
      <c r="G4405" s="543" t="s">
        <v>12619</v>
      </c>
      <c r="H4405" s="545" t="s">
        <v>2546</v>
      </c>
      <c r="I4405" s="544" t="s">
        <v>2478</v>
      </c>
      <c r="J4405" s="543" t="s">
        <v>2478</v>
      </c>
      <c r="K4405" s="543" t="s">
        <v>2478</v>
      </c>
      <c r="L4405" s="543" t="s">
        <v>2478</v>
      </c>
      <c r="M4405" s="543" t="s">
        <v>2478</v>
      </c>
      <c r="N4405" s="543" t="s">
        <v>2478</v>
      </c>
      <c r="O4405" s="543" t="s">
        <v>2478</v>
      </c>
      <c r="P4405" s="543" t="s">
        <v>2478</v>
      </c>
      <c r="Q4405" s="543" t="s">
        <v>2478</v>
      </c>
      <c r="R4405" s="543" t="s">
        <v>2478</v>
      </c>
      <c r="S4405" s="543" t="s">
        <v>2478</v>
      </c>
    </row>
    <row r="4406" spans="1:19">
      <c r="A4406" s="540" t="s">
        <v>11686</v>
      </c>
      <c r="B4406" s="541"/>
      <c r="C4406" s="541"/>
      <c r="D4406" s="542">
        <v>43019</v>
      </c>
      <c r="E4406" s="542">
        <v>43019</v>
      </c>
      <c r="F4406" s="542" t="s">
        <v>12620</v>
      </c>
      <c r="G4406" s="540" t="s">
        <v>12621</v>
      </c>
      <c r="H4406" s="542" t="s">
        <v>2546</v>
      </c>
      <c r="I4406" s="541" t="s">
        <v>2478</v>
      </c>
      <c r="J4406" s="540" t="s">
        <v>2478</v>
      </c>
      <c r="K4406" s="540" t="s">
        <v>2478</v>
      </c>
      <c r="L4406" s="540" t="s">
        <v>2478</v>
      </c>
      <c r="M4406" s="540" t="s">
        <v>2478</v>
      </c>
      <c r="N4406" s="540" t="s">
        <v>2478</v>
      </c>
      <c r="O4406" s="540" t="s">
        <v>2478</v>
      </c>
      <c r="P4406" s="540" t="s">
        <v>2478</v>
      </c>
      <c r="Q4406" s="540" t="s">
        <v>2478</v>
      </c>
      <c r="R4406" s="540" t="s">
        <v>2478</v>
      </c>
      <c r="S4406" s="540" t="s">
        <v>2478</v>
      </c>
    </row>
    <row r="4407" spans="1:19">
      <c r="A4407" s="543" t="s">
        <v>11686</v>
      </c>
      <c r="B4407" s="544"/>
      <c r="C4407" s="544"/>
      <c r="D4407" s="545">
        <v>43020</v>
      </c>
      <c r="E4407" s="545">
        <v>43020</v>
      </c>
      <c r="F4407" s="545" t="s">
        <v>12622</v>
      </c>
      <c r="G4407" s="543" t="s">
        <v>12623</v>
      </c>
      <c r="H4407" s="545" t="s">
        <v>2546</v>
      </c>
      <c r="I4407" s="544" t="s">
        <v>2478</v>
      </c>
      <c r="J4407" s="543" t="s">
        <v>2478</v>
      </c>
      <c r="K4407" s="543" t="s">
        <v>2478</v>
      </c>
      <c r="L4407" s="543" t="s">
        <v>2478</v>
      </c>
      <c r="M4407" s="543" t="s">
        <v>2478</v>
      </c>
      <c r="N4407" s="543" t="s">
        <v>2478</v>
      </c>
      <c r="O4407" s="543" t="s">
        <v>2478</v>
      </c>
      <c r="P4407" s="543" t="s">
        <v>2478</v>
      </c>
      <c r="Q4407" s="543" t="s">
        <v>2478</v>
      </c>
      <c r="R4407" s="543" t="s">
        <v>2478</v>
      </c>
      <c r="S4407" s="543" t="s">
        <v>2478</v>
      </c>
    </row>
    <row r="4408" spans="1:19">
      <c r="A4408" s="540" t="s">
        <v>11686</v>
      </c>
      <c r="B4408" s="541"/>
      <c r="C4408" s="541"/>
      <c r="D4408" s="542">
        <v>43020</v>
      </c>
      <c r="E4408" s="542">
        <v>43020</v>
      </c>
      <c r="F4408" s="542" t="s">
        <v>12624</v>
      </c>
      <c r="G4408" s="540" t="s">
        <v>12625</v>
      </c>
      <c r="H4408" s="542" t="s">
        <v>2546</v>
      </c>
      <c r="I4408" s="541" t="s">
        <v>2478</v>
      </c>
      <c r="J4408" s="540" t="s">
        <v>2478</v>
      </c>
      <c r="K4408" s="540" t="s">
        <v>2478</v>
      </c>
      <c r="L4408" s="540" t="s">
        <v>2478</v>
      </c>
      <c r="M4408" s="540" t="s">
        <v>2478</v>
      </c>
      <c r="N4408" s="540" t="s">
        <v>2478</v>
      </c>
      <c r="O4408" s="540" t="s">
        <v>2478</v>
      </c>
      <c r="P4408" s="540" t="s">
        <v>2478</v>
      </c>
      <c r="Q4408" s="540" t="s">
        <v>2478</v>
      </c>
      <c r="R4408" s="540" t="s">
        <v>2478</v>
      </c>
      <c r="S4408" s="540" t="s">
        <v>2478</v>
      </c>
    </row>
    <row r="4409" spans="1:19">
      <c r="A4409" s="543" t="s">
        <v>11686</v>
      </c>
      <c r="B4409" s="544"/>
      <c r="C4409" s="544"/>
      <c r="D4409" s="545">
        <v>43020</v>
      </c>
      <c r="E4409" s="545">
        <v>43020</v>
      </c>
      <c r="F4409" s="545" t="s">
        <v>12626</v>
      </c>
      <c r="G4409" s="543" t="s">
        <v>12627</v>
      </c>
      <c r="H4409" s="545" t="s">
        <v>2546</v>
      </c>
      <c r="I4409" s="544" t="s">
        <v>2478</v>
      </c>
      <c r="J4409" s="543" t="s">
        <v>2478</v>
      </c>
      <c r="K4409" s="543" t="s">
        <v>2478</v>
      </c>
      <c r="L4409" s="543" t="s">
        <v>2478</v>
      </c>
      <c r="M4409" s="543" t="s">
        <v>2478</v>
      </c>
      <c r="N4409" s="543" t="s">
        <v>2478</v>
      </c>
      <c r="O4409" s="543" t="s">
        <v>2478</v>
      </c>
      <c r="P4409" s="543" t="s">
        <v>2478</v>
      </c>
      <c r="Q4409" s="543" t="s">
        <v>2478</v>
      </c>
      <c r="R4409" s="543" t="s">
        <v>2478</v>
      </c>
      <c r="S4409" s="543" t="s">
        <v>2478</v>
      </c>
    </row>
    <row r="4410" spans="1:19">
      <c r="A4410" s="540" t="s">
        <v>11686</v>
      </c>
      <c r="B4410" s="541"/>
      <c r="C4410" s="541"/>
      <c r="D4410" s="542">
        <v>43020</v>
      </c>
      <c r="E4410" s="542">
        <v>43020</v>
      </c>
      <c r="F4410" s="542" t="s">
        <v>12628</v>
      </c>
      <c r="G4410" s="540" t="s">
        <v>12629</v>
      </c>
      <c r="H4410" s="542" t="s">
        <v>2546</v>
      </c>
      <c r="I4410" s="541" t="s">
        <v>2478</v>
      </c>
      <c r="J4410" s="540" t="s">
        <v>2478</v>
      </c>
      <c r="K4410" s="540" t="s">
        <v>2478</v>
      </c>
      <c r="L4410" s="540" t="s">
        <v>2478</v>
      </c>
      <c r="M4410" s="540" t="s">
        <v>2478</v>
      </c>
      <c r="N4410" s="540" t="s">
        <v>2478</v>
      </c>
      <c r="O4410" s="540" t="s">
        <v>2478</v>
      </c>
      <c r="P4410" s="540" t="s">
        <v>2478</v>
      </c>
      <c r="Q4410" s="540" t="s">
        <v>2478</v>
      </c>
      <c r="R4410" s="540" t="s">
        <v>2478</v>
      </c>
      <c r="S4410" s="540" t="s">
        <v>2478</v>
      </c>
    </row>
    <row r="4411" spans="1:19">
      <c r="A4411" s="543" t="s">
        <v>11686</v>
      </c>
      <c r="B4411" s="544"/>
      <c r="C4411" s="544"/>
      <c r="D4411" s="545">
        <v>43020</v>
      </c>
      <c r="E4411" s="545">
        <v>43020</v>
      </c>
      <c r="F4411" s="545" t="s">
        <v>12630</v>
      </c>
      <c r="G4411" s="543" t="s">
        <v>12631</v>
      </c>
      <c r="H4411" s="545" t="s">
        <v>2546</v>
      </c>
      <c r="I4411" s="544" t="s">
        <v>2478</v>
      </c>
      <c r="J4411" s="543" t="s">
        <v>2478</v>
      </c>
      <c r="K4411" s="543" t="s">
        <v>2478</v>
      </c>
      <c r="L4411" s="543" t="s">
        <v>2478</v>
      </c>
      <c r="M4411" s="543" t="s">
        <v>2478</v>
      </c>
      <c r="N4411" s="543" t="s">
        <v>2478</v>
      </c>
      <c r="O4411" s="543" t="s">
        <v>2478</v>
      </c>
      <c r="P4411" s="543" t="s">
        <v>2478</v>
      </c>
      <c r="Q4411" s="543" t="s">
        <v>2478</v>
      </c>
      <c r="R4411" s="543" t="s">
        <v>2478</v>
      </c>
      <c r="S4411" s="543" t="s">
        <v>2478</v>
      </c>
    </row>
    <row r="4412" spans="1:19">
      <c r="A4412" s="540" t="s">
        <v>11686</v>
      </c>
      <c r="B4412" s="541"/>
      <c r="C4412" s="541"/>
      <c r="D4412" s="542">
        <v>43020</v>
      </c>
      <c r="E4412" s="542">
        <v>43020</v>
      </c>
      <c r="F4412" s="542" t="s">
        <v>12632</v>
      </c>
      <c r="G4412" s="540" t="s">
        <v>12633</v>
      </c>
      <c r="H4412" s="542" t="s">
        <v>2546</v>
      </c>
      <c r="I4412" s="541" t="s">
        <v>2478</v>
      </c>
      <c r="J4412" s="540" t="s">
        <v>2478</v>
      </c>
      <c r="K4412" s="540" t="s">
        <v>2478</v>
      </c>
      <c r="L4412" s="540" t="s">
        <v>2478</v>
      </c>
      <c r="M4412" s="540" t="s">
        <v>2478</v>
      </c>
      <c r="N4412" s="540" t="s">
        <v>2478</v>
      </c>
      <c r="O4412" s="540" t="s">
        <v>2478</v>
      </c>
      <c r="P4412" s="540" t="s">
        <v>2478</v>
      </c>
      <c r="Q4412" s="540" t="s">
        <v>2478</v>
      </c>
      <c r="R4412" s="540" t="s">
        <v>2478</v>
      </c>
      <c r="S4412" s="540" t="s">
        <v>2478</v>
      </c>
    </row>
    <row r="4413" spans="1:19">
      <c r="A4413" s="543" t="s">
        <v>11686</v>
      </c>
      <c r="B4413" s="544"/>
      <c r="C4413" s="544"/>
      <c r="D4413" s="545">
        <v>43021</v>
      </c>
      <c r="E4413" s="545">
        <v>43021</v>
      </c>
      <c r="F4413" s="545" t="s">
        <v>12634</v>
      </c>
      <c r="G4413" s="543" t="s">
        <v>12635</v>
      </c>
      <c r="H4413" s="545" t="s">
        <v>2546</v>
      </c>
      <c r="I4413" s="544" t="s">
        <v>2478</v>
      </c>
      <c r="J4413" s="543" t="s">
        <v>2478</v>
      </c>
      <c r="K4413" s="543" t="s">
        <v>2478</v>
      </c>
      <c r="L4413" s="543" t="s">
        <v>2478</v>
      </c>
      <c r="M4413" s="543" t="s">
        <v>2478</v>
      </c>
      <c r="N4413" s="543" t="s">
        <v>2478</v>
      </c>
      <c r="O4413" s="543" t="s">
        <v>2478</v>
      </c>
      <c r="P4413" s="543" t="s">
        <v>2478</v>
      </c>
      <c r="Q4413" s="543" t="s">
        <v>2478</v>
      </c>
      <c r="R4413" s="543" t="s">
        <v>2478</v>
      </c>
      <c r="S4413" s="543" t="s">
        <v>2478</v>
      </c>
    </row>
    <row r="4414" spans="1:19">
      <c r="A4414" s="540" t="s">
        <v>11686</v>
      </c>
      <c r="B4414" s="541"/>
      <c r="C4414" s="541"/>
      <c r="D4414" s="542">
        <v>43021</v>
      </c>
      <c r="E4414" s="542">
        <v>43021</v>
      </c>
      <c r="F4414" s="542" t="s">
        <v>12636</v>
      </c>
      <c r="G4414" s="540" t="s">
        <v>12637</v>
      </c>
      <c r="H4414" s="542" t="s">
        <v>2546</v>
      </c>
      <c r="I4414" s="541" t="s">
        <v>2478</v>
      </c>
      <c r="J4414" s="540" t="s">
        <v>2478</v>
      </c>
      <c r="K4414" s="540" t="s">
        <v>2478</v>
      </c>
      <c r="L4414" s="540" t="s">
        <v>2478</v>
      </c>
      <c r="M4414" s="540" t="s">
        <v>2478</v>
      </c>
      <c r="N4414" s="540" t="s">
        <v>2478</v>
      </c>
      <c r="O4414" s="540" t="s">
        <v>2478</v>
      </c>
      <c r="P4414" s="540" t="s">
        <v>2478</v>
      </c>
      <c r="Q4414" s="540" t="s">
        <v>2478</v>
      </c>
      <c r="R4414" s="540" t="s">
        <v>2478</v>
      </c>
      <c r="S4414" s="540" t="s">
        <v>2478</v>
      </c>
    </row>
    <row r="4415" spans="1:19">
      <c r="A4415" s="543" t="s">
        <v>11686</v>
      </c>
      <c r="B4415" s="544"/>
      <c r="C4415" s="544"/>
      <c r="D4415" s="545">
        <v>43021</v>
      </c>
      <c r="E4415" s="545">
        <v>43021</v>
      </c>
      <c r="F4415" s="545" t="s">
        <v>12638</v>
      </c>
      <c r="G4415" s="543" t="s">
        <v>12639</v>
      </c>
      <c r="H4415" s="545" t="s">
        <v>2546</v>
      </c>
      <c r="I4415" s="544" t="s">
        <v>2478</v>
      </c>
      <c r="J4415" s="543" t="s">
        <v>2478</v>
      </c>
      <c r="K4415" s="543" t="s">
        <v>2478</v>
      </c>
      <c r="L4415" s="543" t="s">
        <v>2478</v>
      </c>
      <c r="M4415" s="543" t="s">
        <v>2478</v>
      </c>
      <c r="N4415" s="543" t="s">
        <v>2478</v>
      </c>
      <c r="O4415" s="543" t="s">
        <v>2478</v>
      </c>
      <c r="P4415" s="543" t="s">
        <v>2478</v>
      </c>
      <c r="Q4415" s="543" t="s">
        <v>2478</v>
      </c>
      <c r="R4415" s="543" t="s">
        <v>2478</v>
      </c>
      <c r="S4415" s="543" t="s">
        <v>2478</v>
      </c>
    </row>
    <row r="4416" spans="1:19">
      <c r="A4416" s="540" t="s">
        <v>11686</v>
      </c>
      <c r="B4416" s="541"/>
      <c r="C4416" s="541"/>
      <c r="D4416" s="542">
        <v>43021</v>
      </c>
      <c r="E4416" s="542">
        <v>43021</v>
      </c>
      <c r="F4416" s="542" t="s">
        <v>12640</v>
      </c>
      <c r="G4416" s="540" t="s">
        <v>12641</v>
      </c>
      <c r="H4416" s="542" t="s">
        <v>2546</v>
      </c>
      <c r="I4416" s="541" t="s">
        <v>2478</v>
      </c>
      <c r="J4416" s="540" t="s">
        <v>2478</v>
      </c>
      <c r="K4416" s="540" t="s">
        <v>2478</v>
      </c>
      <c r="L4416" s="540" t="s">
        <v>2478</v>
      </c>
      <c r="M4416" s="540" t="s">
        <v>2478</v>
      </c>
      <c r="N4416" s="540" t="s">
        <v>2478</v>
      </c>
      <c r="O4416" s="540" t="s">
        <v>2478</v>
      </c>
      <c r="P4416" s="540" t="s">
        <v>2478</v>
      </c>
      <c r="Q4416" s="540" t="s">
        <v>2478</v>
      </c>
      <c r="R4416" s="540" t="s">
        <v>2478</v>
      </c>
      <c r="S4416" s="540" t="s">
        <v>2478</v>
      </c>
    </row>
    <row r="4417" spans="1:19">
      <c r="A4417" s="543" t="s">
        <v>11686</v>
      </c>
      <c r="B4417" s="544"/>
      <c r="C4417" s="544"/>
      <c r="D4417" s="545">
        <v>43021</v>
      </c>
      <c r="E4417" s="545">
        <v>43021</v>
      </c>
      <c r="F4417" s="545" t="s">
        <v>12642</v>
      </c>
      <c r="G4417" s="543" t="s">
        <v>12643</v>
      </c>
      <c r="H4417" s="545" t="s">
        <v>2546</v>
      </c>
      <c r="I4417" s="544" t="s">
        <v>2478</v>
      </c>
      <c r="J4417" s="543" t="s">
        <v>2478</v>
      </c>
      <c r="K4417" s="543" t="s">
        <v>2478</v>
      </c>
      <c r="L4417" s="543" t="s">
        <v>2478</v>
      </c>
      <c r="M4417" s="543" t="s">
        <v>2478</v>
      </c>
      <c r="N4417" s="543" t="s">
        <v>2478</v>
      </c>
      <c r="O4417" s="543" t="s">
        <v>2478</v>
      </c>
      <c r="P4417" s="543" t="s">
        <v>2478</v>
      </c>
      <c r="Q4417" s="543" t="s">
        <v>2478</v>
      </c>
      <c r="R4417" s="543" t="s">
        <v>2478</v>
      </c>
      <c r="S4417" s="543" t="s">
        <v>2478</v>
      </c>
    </row>
    <row r="4418" spans="1:19">
      <c r="A4418" s="540" t="s">
        <v>11686</v>
      </c>
      <c r="B4418" s="541"/>
      <c r="C4418" s="541"/>
      <c r="D4418" s="542">
        <v>43021</v>
      </c>
      <c r="E4418" s="542">
        <v>43021</v>
      </c>
      <c r="F4418" s="542" t="s">
        <v>12644</v>
      </c>
      <c r="G4418" s="540" t="s">
        <v>12645</v>
      </c>
      <c r="H4418" s="542" t="s">
        <v>2546</v>
      </c>
      <c r="I4418" s="541" t="s">
        <v>2478</v>
      </c>
      <c r="J4418" s="540" t="s">
        <v>2478</v>
      </c>
      <c r="K4418" s="540" t="s">
        <v>2478</v>
      </c>
      <c r="L4418" s="540" t="s">
        <v>2478</v>
      </c>
      <c r="M4418" s="540" t="s">
        <v>2478</v>
      </c>
      <c r="N4418" s="540" t="s">
        <v>2478</v>
      </c>
      <c r="O4418" s="540" t="s">
        <v>2478</v>
      </c>
      <c r="P4418" s="540" t="s">
        <v>2478</v>
      </c>
      <c r="Q4418" s="540" t="s">
        <v>2478</v>
      </c>
      <c r="R4418" s="540" t="s">
        <v>2478</v>
      </c>
      <c r="S4418" s="540" t="s">
        <v>2478</v>
      </c>
    </row>
    <row r="4419" spans="1:19">
      <c r="A4419" s="543" t="s">
        <v>11686</v>
      </c>
      <c r="B4419" s="544"/>
      <c r="C4419" s="544"/>
      <c r="D4419" s="545">
        <v>43022</v>
      </c>
      <c r="E4419" s="545">
        <v>43022</v>
      </c>
      <c r="F4419" s="545" t="s">
        <v>12646</v>
      </c>
      <c r="G4419" s="543" t="s">
        <v>12647</v>
      </c>
      <c r="H4419" s="545" t="s">
        <v>2546</v>
      </c>
      <c r="I4419" s="544" t="s">
        <v>2478</v>
      </c>
      <c r="J4419" s="543" t="s">
        <v>2478</v>
      </c>
      <c r="K4419" s="543" t="s">
        <v>2478</v>
      </c>
      <c r="L4419" s="543" t="s">
        <v>2478</v>
      </c>
      <c r="M4419" s="543" t="s">
        <v>2478</v>
      </c>
      <c r="N4419" s="543" t="s">
        <v>2478</v>
      </c>
      <c r="O4419" s="543" t="s">
        <v>2478</v>
      </c>
      <c r="P4419" s="543" t="s">
        <v>2478</v>
      </c>
      <c r="Q4419" s="543" t="s">
        <v>2478</v>
      </c>
      <c r="R4419" s="543" t="s">
        <v>2478</v>
      </c>
      <c r="S4419" s="543" t="s">
        <v>2478</v>
      </c>
    </row>
    <row r="4420" spans="1:19">
      <c r="A4420" s="540" t="s">
        <v>11686</v>
      </c>
      <c r="B4420" s="541"/>
      <c r="C4420" s="541"/>
      <c r="D4420" s="542">
        <v>43022</v>
      </c>
      <c r="E4420" s="542">
        <v>43022</v>
      </c>
      <c r="F4420" s="542" t="s">
        <v>12648</v>
      </c>
      <c r="G4420" s="540" t="s">
        <v>12649</v>
      </c>
      <c r="H4420" s="542" t="s">
        <v>2546</v>
      </c>
      <c r="I4420" s="541" t="s">
        <v>2478</v>
      </c>
      <c r="J4420" s="540" t="s">
        <v>2478</v>
      </c>
      <c r="K4420" s="540" t="s">
        <v>2478</v>
      </c>
      <c r="L4420" s="540" t="s">
        <v>2478</v>
      </c>
      <c r="M4420" s="540" t="s">
        <v>2478</v>
      </c>
      <c r="N4420" s="540" t="s">
        <v>2478</v>
      </c>
      <c r="O4420" s="540" t="s">
        <v>2478</v>
      </c>
      <c r="P4420" s="540" t="s">
        <v>2478</v>
      </c>
      <c r="Q4420" s="540" t="s">
        <v>2478</v>
      </c>
      <c r="R4420" s="540" t="s">
        <v>2478</v>
      </c>
      <c r="S4420" s="540" t="s">
        <v>2478</v>
      </c>
    </row>
    <row r="4421" spans="1:19">
      <c r="A4421" s="543" t="s">
        <v>11686</v>
      </c>
      <c r="B4421" s="544"/>
      <c r="C4421" s="544"/>
      <c r="D4421" s="545">
        <v>43022</v>
      </c>
      <c r="E4421" s="545">
        <v>43022</v>
      </c>
      <c r="F4421" s="545" t="s">
        <v>12650</v>
      </c>
      <c r="G4421" s="543" t="s">
        <v>12651</v>
      </c>
      <c r="H4421" s="545" t="s">
        <v>2546</v>
      </c>
      <c r="I4421" s="544" t="s">
        <v>2478</v>
      </c>
      <c r="J4421" s="543" t="s">
        <v>2478</v>
      </c>
      <c r="K4421" s="543" t="s">
        <v>2478</v>
      </c>
      <c r="L4421" s="543" t="s">
        <v>2478</v>
      </c>
      <c r="M4421" s="543" t="s">
        <v>2478</v>
      </c>
      <c r="N4421" s="543" t="s">
        <v>2478</v>
      </c>
      <c r="O4421" s="543" t="s">
        <v>2478</v>
      </c>
      <c r="P4421" s="543" t="s">
        <v>2478</v>
      </c>
      <c r="Q4421" s="543" t="s">
        <v>2478</v>
      </c>
      <c r="R4421" s="543" t="s">
        <v>2478</v>
      </c>
      <c r="S4421" s="543" t="s">
        <v>2478</v>
      </c>
    </row>
    <row r="4422" spans="1:19">
      <c r="A4422" s="540" t="s">
        <v>11686</v>
      </c>
      <c r="B4422" s="541"/>
      <c r="C4422" s="541"/>
      <c r="D4422" s="542">
        <v>43022</v>
      </c>
      <c r="E4422" s="542">
        <v>43022</v>
      </c>
      <c r="F4422" s="542" t="s">
        <v>12652</v>
      </c>
      <c r="G4422" s="540" t="s">
        <v>12653</v>
      </c>
      <c r="H4422" s="542" t="s">
        <v>2546</v>
      </c>
      <c r="I4422" s="541" t="s">
        <v>2478</v>
      </c>
      <c r="J4422" s="540" t="s">
        <v>2478</v>
      </c>
      <c r="K4422" s="540" t="s">
        <v>2478</v>
      </c>
      <c r="L4422" s="540" t="s">
        <v>2478</v>
      </c>
      <c r="M4422" s="540" t="s">
        <v>2478</v>
      </c>
      <c r="N4422" s="540" t="s">
        <v>2478</v>
      </c>
      <c r="O4422" s="540" t="s">
        <v>2478</v>
      </c>
      <c r="P4422" s="540" t="s">
        <v>2478</v>
      </c>
      <c r="Q4422" s="540" t="s">
        <v>2478</v>
      </c>
      <c r="R4422" s="540" t="s">
        <v>2478</v>
      </c>
      <c r="S4422" s="540" t="s">
        <v>2478</v>
      </c>
    </row>
    <row r="4423" spans="1:19">
      <c r="A4423" s="543" t="s">
        <v>11686</v>
      </c>
      <c r="B4423" s="544"/>
      <c r="C4423" s="544"/>
      <c r="D4423" s="545">
        <v>43022</v>
      </c>
      <c r="E4423" s="545">
        <v>43022</v>
      </c>
      <c r="F4423" s="545" t="s">
        <v>12654</v>
      </c>
      <c r="G4423" s="543" t="s">
        <v>12655</v>
      </c>
      <c r="H4423" s="545" t="s">
        <v>2546</v>
      </c>
      <c r="I4423" s="544" t="s">
        <v>2478</v>
      </c>
      <c r="J4423" s="543" t="s">
        <v>2478</v>
      </c>
      <c r="K4423" s="543" t="s">
        <v>2478</v>
      </c>
      <c r="L4423" s="543" t="s">
        <v>2478</v>
      </c>
      <c r="M4423" s="543" t="s">
        <v>2478</v>
      </c>
      <c r="N4423" s="543" t="s">
        <v>2478</v>
      </c>
      <c r="O4423" s="543" t="s">
        <v>2478</v>
      </c>
      <c r="P4423" s="543" t="s">
        <v>2478</v>
      </c>
      <c r="Q4423" s="543" t="s">
        <v>2478</v>
      </c>
      <c r="R4423" s="543" t="s">
        <v>2478</v>
      </c>
      <c r="S4423" s="543" t="s">
        <v>2478</v>
      </c>
    </row>
    <row r="4424" spans="1:19">
      <c r="A4424" s="540" t="s">
        <v>11686</v>
      </c>
      <c r="B4424" s="541"/>
      <c r="C4424" s="541"/>
      <c r="D4424" s="542">
        <v>43022</v>
      </c>
      <c r="E4424" s="542">
        <v>43022</v>
      </c>
      <c r="F4424" s="542" t="s">
        <v>12656</v>
      </c>
      <c r="G4424" s="540" t="s">
        <v>12657</v>
      </c>
      <c r="H4424" s="542" t="s">
        <v>2546</v>
      </c>
      <c r="I4424" s="541" t="s">
        <v>2478</v>
      </c>
      <c r="J4424" s="540" t="s">
        <v>2478</v>
      </c>
      <c r="K4424" s="540" t="s">
        <v>2478</v>
      </c>
      <c r="L4424" s="540" t="s">
        <v>2478</v>
      </c>
      <c r="M4424" s="540" t="s">
        <v>2478</v>
      </c>
      <c r="N4424" s="540" t="s">
        <v>2478</v>
      </c>
      <c r="O4424" s="540" t="s">
        <v>2478</v>
      </c>
      <c r="P4424" s="540" t="s">
        <v>2478</v>
      </c>
      <c r="Q4424" s="540" t="s">
        <v>2478</v>
      </c>
      <c r="R4424" s="540" t="s">
        <v>2478</v>
      </c>
      <c r="S4424" s="540" t="s">
        <v>2478</v>
      </c>
    </row>
    <row r="4425" spans="1:19">
      <c r="A4425" s="543" t="s">
        <v>11686</v>
      </c>
      <c r="B4425" s="544"/>
      <c r="C4425" s="544"/>
      <c r="D4425" s="545">
        <v>43023</v>
      </c>
      <c r="E4425" s="545">
        <v>43023</v>
      </c>
      <c r="F4425" s="545" t="s">
        <v>12658</v>
      </c>
      <c r="G4425" s="543" t="s">
        <v>12659</v>
      </c>
      <c r="H4425" s="545" t="s">
        <v>2546</v>
      </c>
      <c r="I4425" s="544" t="s">
        <v>2478</v>
      </c>
      <c r="J4425" s="543" t="s">
        <v>2478</v>
      </c>
      <c r="K4425" s="543" t="s">
        <v>2478</v>
      </c>
      <c r="L4425" s="543" t="s">
        <v>2478</v>
      </c>
      <c r="M4425" s="543" t="s">
        <v>2478</v>
      </c>
      <c r="N4425" s="543" t="s">
        <v>2478</v>
      </c>
      <c r="O4425" s="543" t="s">
        <v>2478</v>
      </c>
      <c r="P4425" s="543" t="s">
        <v>2478</v>
      </c>
      <c r="Q4425" s="543" t="s">
        <v>2478</v>
      </c>
      <c r="R4425" s="543" t="s">
        <v>2478</v>
      </c>
      <c r="S4425" s="543" t="s">
        <v>2478</v>
      </c>
    </row>
    <row r="4426" spans="1:19">
      <c r="A4426" s="540" t="s">
        <v>11686</v>
      </c>
      <c r="B4426" s="541"/>
      <c r="C4426" s="541"/>
      <c r="D4426" s="542">
        <v>43023</v>
      </c>
      <c r="E4426" s="542">
        <v>43023</v>
      </c>
      <c r="F4426" s="542" t="s">
        <v>12660</v>
      </c>
      <c r="G4426" s="540" t="s">
        <v>12661</v>
      </c>
      <c r="H4426" s="542" t="s">
        <v>2546</v>
      </c>
      <c r="I4426" s="541" t="s">
        <v>2478</v>
      </c>
      <c r="J4426" s="540" t="s">
        <v>2478</v>
      </c>
      <c r="K4426" s="540" t="s">
        <v>2478</v>
      </c>
      <c r="L4426" s="540" t="s">
        <v>2478</v>
      </c>
      <c r="M4426" s="540" t="s">
        <v>2478</v>
      </c>
      <c r="N4426" s="540" t="s">
        <v>2478</v>
      </c>
      <c r="O4426" s="540" t="s">
        <v>2478</v>
      </c>
      <c r="P4426" s="540" t="s">
        <v>2478</v>
      </c>
      <c r="Q4426" s="540" t="s">
        <v>2478</v>
      </c>
      <c r="R4426" s="540" t="s">
        <v>2478</v>
      </c>
      <c r="S4426" s="540" t="s">
        <v>2478</v>
      </c>
    </row>
    <row r="4427" spans="1:19">
      <c r="A4427" s="543" t="s">
        <v>11686</v>
      </c>
      <c r="B4427" s="544"/>
      <c r="C4427" s="544"/>
      <c r="D4427" s="545">
        <v>43023</v>
      </c>
      <c r="E4427" s="545">
        <v>43023</v>
      </c>
      <c r="F4427" s="545" t="s">
        <v>12662</v>
      </c>
      <c r="G4427" s="543" t="s">
        <v>12663</v>
      </c>
      <c r="H4427" s="545" t="s">
        <v>2546</v>
      </c>
      <c r="I4427" s="544" t="s">
        <v>2478</v>
      </c>
      <c r="J4427" s="543" t="s">
        <v>2478</v>
      </c>
      <c r="K4427" s="543" t="s">
        <v>2478</v>
      </c>
      <c r="L4427" s="543" t="s">
        <v>2478</v>
      </c>
      <c r="M4427" s="543" t="s">
        <v>2478</v>
      </c>
      <c r="N4427" s="543" t="s">
        <v>2478</v>
      </c>
      <c r="O4427" s="543" t="s">
        <v>2478</v>
      </c>
      <c r="P4427" s="543" t="s">
        <v>2478</v>
      </c>
      <c r="Q4427" s="543" t="s">
        <v>2478</v>
      </c>
      <c r="R4427" s="543" t="s">
        <v>2478</v>
      </c>
      <c r="S4427" s="543" t="s">
        <v>2478</v>
      </c>
    </row>
    <row r="4428" spans="1:19">
      <c r="A4428" s="540" t="s">
        <v>11686</v>
      </c>
      <c r="B4428" s="541"/>
      <c r="C4428" s="541"/>
      <c r="D4428" s="542">
        <v>43023</v>
      </c>
      <c r="E4428" s="542">
        <v>43023</v>
      </c>
      <c r="F4428" s="542" t="s">
        <v>12664</v>
      </c>
      <c r="G4428" s="540" t="s">
        <v>12665</v>
      </c>
      <c r="H4428" s="542" t="s">
        <v>2546</v>
      </c>
      <c r="I4428" s="541" t="s">
        <v>2478</v>
      </c>
      <c r="J4428" s="540" t="s">
        <v>2478</v>
      </c>
      <c r="K4428" s="540" t="s">
        <v>2478</v>
      </c>
      <c r="L4428" s="540" t="s">
        <v>2478</v>
      </c>
      <c r="M4428" s="540" t="s">
        <v>2478</v>
      </c>
      <c r="N4428" s="540" t="s">
        <v>2478</v>
      </c>
      <c r="O4428" s="540" t="s">
        <v>2478</v>
      </c>
      <c r="P4428" s="540" t="s">
        <v>2478</v>
      </c>
      <c r="Q4428" s="540" t="s">
        <v>2478</v>
      </c>
      <c r="R4428" s="540" t="s">
        <v>2478</v>
      </c>
      <c r="S4428" s="540" t="s">
        <v>2478</v>
      </c>
    </row>
    <row r="4429" spans="1:19">
      <c r="A4429" s="543" t="s">
        <v>11686</v>
      </c>
      <c r="B4429" s="544"/>
      <c r="C4429" s="544"/>
      <c r="D4429" s="545">
        <v>43023</v>
      </c>
      <c r="E4429" s="545">
        <v>43023</v>
      </c>
      <c r="F4429" s="545" t="s">
        <v>12666</v>
      </c>
      <c r="G4429" s="543" t="s">
        <v>12667</v>
      </c>
      <c r="H4429" s="545" t="s">
        <v>2546</v>
      </c>
      <c r="I4429" s="544" t="s">
        <v>2478</v>
      </c>
      <c r="J4429" s="543" t="s">
        <v>2478</v>
      </c>
      <c r="K4429" s="543" t="s">
        <v>2478</v>
      </c>
      <c r="L4429" s="543" t="s">
        <v>2478</v>
      </c>
      <c r="M4429" s="543" t="s">
        <v>2478</v>
      </c>
      <c r="N4429" s="543" t="s">
        <v>2478</v>
      </c>
      <c r="O4429" s="543" t="s">
        <v>2478</v>
      </c>
      <c r="P4429" s="543" t="s">
        <v>2478</v>
      </c>
      <c r="Q4429" s="543" t="s">
        <v>2478</v>
      </c>
      <c r="R4429" s="543" t="s">
        <v>2478</v>
      </c>
      <c r="S4429" s="543" t="s">
        <v>2478</v>
      </c>
    </row>
    <row r="4430" spans="1:19">
      <c r="A4430" s="540" t="s">
        <v>11686</v>
      </c>
      <c r="B4430" s="541"/>
      <c r="C4430" s="541"/>
      <c r="D4430" s="542">
        <v>43023</v>
      </c>
      <c r="E4430" s="542">
        <v>43023</v>
      </c>
      <c r="F4430" s="542" t="s">
        <v>12668</v>
      </c>
      <c r="G4430" s="540" t="s">
        <v>12669</v>
      </c>
      <c r="H4430" s="542" t="s">
        <v>2546</v>
      </c>
      <c r="I4430" s="541" t="s">
        <v>2478</v>
      </c>
      <c r="J4430" s="540" t="s">
        <v>2478</v>
      </c>
      <c r="K4430" s="540" t="s">
        <v>2478</v>
      </c>
      <c r="L4430" s="540" t="s">
        <v>2478</v>
      </c>
      <c r="M4430" s="540" t="s">
        <v>2478</v>
      </c>
      <c r="N4430" s="540" t="s">
        <v>2478</v>
      </c>
      <c r="O4430" s="540" t="s">
        <v>2478</v>
      </c>
      <c r="P4430" s="540" t="s">
        <v>2478</v>
      </c>
      <c r="Q4430" s="540" t="s">
        <v>2478</v>
      </c>
      <c r="R4430" s="540" t="s">
        <v>2478</v>
      </c>
      <c r="S4430" s="540" t="s">
        <v>2478</v>
      </c>
    </row>
    <row r="4431" spans="1:19">
      <c r="A4431" s="543" t="s">
        <v>11686</v>
      </c>
      <c r="B4431" s="544"/>
      <c r="C4431" s="544"/>
      <c r="D4431" s="545">
        <v>43024</v>
      </c>
      <c r="E4431" s="545">
        <v>43024</v>
      </c>
      <c r="F4431" s="545" t="s">
        <v>12670</v>
      </c>
      <c r="G4431" s="543" t="s">
        <v>12671</v>
      </c>
      <c r="H4431" s="545" t="s">
        <v>2546</v>
      </c>
      <c r="I4431" s="544" t="s">
        <v>2478</v>
      </c>
      <c r="J4431" s="543" t="s">
        <v>2478</v>
      </c>
      <c r="K4431" s="543" t="s">
        <v>2478</v>
      </c>
      <c r="L4431" s="543" t="s">
        <v>2478</v>
      </c>
      <c r="M4431" s="543" t="s">
        <v>2478</v>
      </c>
      <c r="N4431" s="543" t="s">
        <v>2478</v>
      </c>
      <c r="O4431" s="543" t="s">
        <v>2478</v>
      </c>
      <c r="P4431" s="543" t="s">
        <v>2478</v>
      </c>
      <c r="Q4431" s="543" t="s">
        <v>2478</v>
      </c>
      <c r="R4431" s="543" t="s">
        <v>2478</v>
      </c>
      <c r="S4431" s="543" t="s">
        <v>2478</v>
      </c>
    </row>
    <row r="4432" spans="1:19">
      <c r="A4432" s="540" t="s">
        <v>11686</v>
      </c>
      <c r="B4432" s="541"/>
      <c r="C4432" s="541"/>
      <c r="D4432" s="542">
        <v>43024</v>
      </c>
      <c r="E4432" s="542">
        <v>43024</v>
      </c>
      <c r="F4432" s="542" t="s">
        <v>12672</v>
      </c>
      <c r="G4432" s="540" t="s">
        <v>12673</v>
      </c>
      <c r="H4432" s="542" t="s">
        <v>2546</v>
      </c>
      <c r="I4432" s="541" t="s">
        <v>2478</v>
      </c>
      <c r="J4432" s="540" t="s">
        <v>2478</v>
      </c>
      <c r="K4432" s="540" t="s">
        <v>2478</v>
      </c>
      <c r="L4432" s="540" t="s">
        <v>2478</v>
      </c>
      <c r="M4432" s="540" t="s">
        <v>2478</v>
      </c>
      <c r="N4432" s="540" t="s">
        <v>2478</v>
      </c>
      <c r="O4432" s="540" t="s">
        <v>2478</v>
      </c>
      <c r="P4432" s="540" t="s">
        <v>2478</v>
      </c>
      <c r="Q4432" s="540" t="s">
        <v>2478</v>
      </c>
      <c r="R4432" s="540" t="s">
        <v>2478</v>
      </c>
      <c r="S4432" s="540" t="s">
        <v>2478</v>
      </c>
    </row>
    <row r="4433" spans="1:19">
      <c r="A4433" s="543" t="s">
        <v>11686</v>
      </c>
      <c r="B4433" s="544"/>
      <c r="C4433" s="544"/>
      <c r="D4433" s="545">
        <v>43024</v>
      </c>
      <c r="E4433" s="545">
        <v>43024</v>
      </c>
      <c r="F4433" s="545" t="s">
        <v>12674</v>
      </c>
      <c r="G4433" s="543" t="s">
        <v>12675</v>
      </c>
      <c r="H4433" s="545" t="s">
        <v>2546</v>
      </c>
      <c r="I4433" s="544" t="s">
        <v>2478</v>
      </c>
      <c r="J4433" s="543" t="s">
        <v>2478</v>
      </c>
      <c r="K4433" s="543" t="s">
        <v>2478</v>
      </c>
      <c r="L4433" s="543" t="s">
        <v>2478</v>
      </c>
      <c r="M4433" s="543" t="s">
        <v>2478</v>
      </c>
      <c r="N4433" s="543" t="s">
        <v>2478</v>
      </c>
      <c r="O4433" s="543" t="s">
        <v>2478</v>
      </c>
      <c r="P4433" s="543" t="s">
        <v>2478</v>
      </c>
      <c r="Q4433" s="543" t="s">
        <v>2478</v>
      </c>
      <c r="R4433" s="543" t="s">
        <v>2478</v>
      </c>
      <c r="S4433" s="543" t="s">
        <v>2478</v>
      </c>
    </row>
    <row r="4434" spans="1:19">
      <c r="A4434" s="540" t="s">
        <v>11686</v>
      </c>
      <c r="B4434" s="541"/>
      <c r="C4434" s="541"/>
      <c r="D4434" s="542">
        <v>43024</v>
      </c>
      <c r="E4434" s="542">
        <v>43024</v>
      </c>
      <c r="F4434" s="542" t="s">
        <v>12676</v>
      </c>
      <c r="G4434" s="540" t="s">
        <v>12677</v>
      </c>
      <c r="H4434" s="542" t="s">
        <v>2546</v>
      </c>
      <c r="I4434" s="541" t="s">
        <v>2478</v>
      </c>
      <c r="J4434" s="540" t="s">
        <v>2478</v>
      </c>
      <c r="K4434" s="540" t="s">
        <v>2478</v>
      </c>
      <c r="L4434" s="540" t="s">
        <v>2478</v>
      </c>
      <c r="M4434" s="540" t="s">
        <v>2478</v>
      </c>
      <c r="N4434" s="540" t="s">
        <v>2478</v>
      </c>
      <c r="O4434" s="540" t="s">
        <v>2478</v>
      </c>
      <c r="P4434" s="540" t="s">
        <v>2478</v>
      </c>
      <c r="Q4434" s="540" t="s">
        <v>2478</v>
      </c>
      <c r="R4434" s="540" t="s">
        <v>2478</v>
      </c>
      <c r="S4434" s="540" t="s">
        <v>2478</v>
      </c>
    </row>
    <row r="4435" spans="1:19">
      <c r="A4435" s="543" t="s">
        <v>11686</v>
      </c>
      <c r="B4435" s="544"/>
      <c r="C4435" s="544"/>
      <c r="D4435" s="545">
        <v>43024</v>
      </c>
      <c r="E4435" s="545">
        <v>43024</v>
      </c>
      <c r="F4435" s="545" t="s">
        <v>12678</v>
      </c>
      <c r="G4435" s="543" t="s">
        <v>12679</v>
      </c>
      <c r="H4435" s="545" t="s">
        <v>2546</v>
      </c>
      <c r="I4435" s="544" t="s">
        <v>2478</v>
      </c>
      <c r="J4435" s="543" t="s">
        <v>2478</v>
      </c>
      <c r="K4435" s="543" t="s">
        <v>2478</v>
      </c>
      <c r="L4435" s="543" t="s">
        <v>2478</v>
      </c>
      <c r="M4435" s="543" t="s">
        <v>2478</v>
      </c>
      <c r="N4435" s="543" t="s">
        <v>2478</v>
      </c>
      <c r="O4435" s="543" t="s">
        <v>2478</v>
      </c>
      <c r="P4435" s="543" t="s">
        <v>2478</v>
      </c>
      <c r="Q4435" s="543" t="s">
        <v>2478</v>
      </c>
      <c r="R4435" s="543" t="s">
        <v>2478</v>
      </c>
      <c r="S4435" s="543" t="s">
        <v>2478</v>
      </c>
    </row>
    <row r="4436" spans="1:19">
      <c r="A4436" s="540" t="s">
        <v>11686</v>
      </c>
      <c r="B4436" s="541"/>
      <c r="C4436" s="541"/>
      <c r="D4436" s="542">
        <v>43024</v>
      </c>
      <c r="E4436" s="542">
        <v>43024</v>
      </c>
      <c r="F4436" s="542" t="s">
        <v>12680</v>
      </c>
      <c r="G4436" s="540" t="s">
        <v>12681</v>
      </c>
      <c r="H4436" s="542" t="s">
        <v>2546</v>
      </c>
      <c r="I4436" s="541" t="s">
        <v>2478</v>
      </c>
      <c r="J4436" s="540" t="s">
        <v>2478</v>
      </c>
      <c r="K4436" s="540" t="s">
        <v>2478</v>
      </c>
      <c r="L4436" s="540" t="s">
        <v>2478</v>
      </c>
      <c r="M4436" s="540" t="s">
        <v>2478</v>
      </c>
      <c r="N4436" s="540" t="s">
        <v>2478</v>
      </c>
      <c r="O4436" s="540" t="s">
        <v>2478</v>
      </c>
      <c r="P4436" s="540" t="s">
        <v>2478</v>
      </c>
      <c r="Q4436" s="540" t="s">
        <v>2478</v>
      </c>
      <c r="R4436" s="540" t="s">
        <v>2478</v>
      </c>
      <c r="S4436" s="540" t="s">
        <v>2478</v>
      </c>
    </row>
    <row r="4437" spans="1:19">
      <c r="A4437" s="543" t="s">
        <v>11686</v>
      </c>
      <c r="B4437" s="544"/>
      <c r="C4437" s="544"/>
      <c r="D4437" s="545">
        <v>43025</v>
      </c>
      <c r="E4437" s="545">
        <v>43025</v>
      </c>
      <c r="F4437" s="545" t="s">
        <v>12682</v>
      </c>
      <c r="G4437" s="543" t="s">
        <v>12683</v>
      </c>
      <c r="H4437" s="545" t="s">
        <v>2546</v>
      </c>
      <c r="I4437" s="544" t="s">
        <v>2478</v>
      </c>
      <c r="J4437" s="543" t="s">
        <v>2478</v>
      </c>
      <c r="K4437" s="543" t="s">
        <v>2478</v>
      </c>
      <c r="L4437" s="543" t="s">
        <v>2478</v>
      </c>
      <c r="M4437" s="543" t="s">
        <v>2478</v>
      </c>
      <c r="N4437" s="543" t="s">
        <v>2478</v>
      </c>
      <c r="O4437" s="543" t="s">
        <v>2478</v>
      </c>
      <c r="P4437" s="543" t="s">
        <v>2478</v>
      </c>
      <c r="Q4437" s="543" t="s">
        <v>2478</v>
      </c>
      <c r="R4437" s="543" t="s">
        <v>2478</v>
      </c>
      <c r="S4437" s="543" t="s">
        <v>2478</v>
      </c>
    </row>
    <row r="4438" spans="1:19">
      <c r="A4438" s="540" t="s">
        <v>11686</v>
      </c>
      <c r="B4438" s="541"/>
      <c r="C4438" s="541"/>
      <c r="D4438" s="542">
        <v>43025</v>
      </c>
      <c r="E4438" s="542">
        <v>43025</v>
      </c>
      <c r="F4438" s="542" t="s">
        <v>12684</v>
      </c>
      <c r="G4438" s="540" t="s">
        <v>12685</v>
      </c>
      <c r="H4438" s="542" t="s">
        <v>2546</v>
      </c>
      <c r="I4438" s="541" t="s">
        <v>2478</v>
      </c>
      <c r="J4438" s="540" t="s">
        <v>2478</v>
      </c>
      <c r="K4438" s="540" t="s">
        <v>2478</v>
      </c>
      <c r="L4438" s="540" t="s">
        <v>2478</v>
      </c>
      <c r="M4438" s="540" t="s">
        <v>2478</v>
      </c>
      <c r="N4438" s="540" t="s">
        <v>2478</v>
      </c>
      <c r="O4438" s="540" t="s">
        <v>2478</v>
      </c>
      <c r="P4438" s="540" t="s">
        <v>2478</v>
      </c>
      <c r="Q4438" s="540" t="s">
        <v>2478</v>
      </c>
      <c r="R4438" s="540" t="s">
        <v>2478</v>
      </c>
      <c r="S4438" s="540" t="s">
        <v>2478</v>
      </c>
    </row>
    <row r="4439" spans="1:19">
      <c r="A4439" s="543" t="s">
        <v>11686</v>
      </c>
      <c r="B4439" s="544"/>
      <c r="C4439" s="544"/>
      <c r="D4439" s="545">
        <v>43025</v>
      </c>
      <c r="E4439" s="545">
        <v>43025</v>
      </c>
      <c r="F4439" s="545" t="s">
        <v>12686</v>
      </c>
      <c r="G4439" s="543" t="s">
        <v>12687</v>
      </c>
      <c r="H4439" s="545" t="s">
        <v>2546</v>
      </c>
      <c r="I4439" s="544" t="s">
        <v>2478</v>
      </c>
      <c r="J4439" s="543" t="s">
        <v>2478</v>
      </c>
      <c r="K4439" s="543" t="s">
        <v>2478</v>
      </c>
      <c r="L4439" s="543" t="s">
        <v>2478</v>
      </c>
      <c r="M4439" s="543" t="s">
        <v>2478</v>
      </c>
      <c r="N4439" s="543" t="s">
        <v>2478</v>
      </c>
      <c r="O4439" s="543" t="s">
        <v>2478</v>
      </c>
      <c r="P4439" s="543" t="s">
        <v>2478</v>
      </c>
      <c r="Q4439" s="543" t="s">
        <v>2478</v>
      </c>
      <c r="R4439" s="543" t="s">
        <v>2478</v>
      </c>
      <c r="S4439" s="543" t="s">
        <v>2478</v>
      </c>
    </row>
    <row r="4440" spans="1:19">
      <c r="A4440" s="540" t="s">
        <v>11686</v>
      </c>
      <c r="B4440" s="541"/>
      <c r="C4440" s="541"/>
      <c r="D4440" s="542">
        <v>43025</v>
      </c>
      <c r="E4440" s="542">
        <v>43025</v>
      </c>
      <c r="F4440" s="542" t="s">
        <v>12688</v>
      </c>
      <c r="G4440" s="540" t="s">
        <v>12689</v>
      </c>
      <c r="H4440" s="542" t="s">
        <v>2546</v>
      </c>
      <c r="I4440" s="541" t="s">
        <v>2478</v>
      </c>
      <c r="J4440" s="540" t="s">
        <v>2478</v>
      </c>
      <c r="K4440" s="540" t="s">
        <v>2478</v>
      </c>
      <c r="L4440" s="540" t="s">
        <v>2478</v>
      </c>
      <c r="M4440" s="540" t="s">
        <v>2478</v>
      </c>
      <c r="N4440" s="540" t="s">
        <v>2478</v>
      </c>
      <c r="O4440" s="540" t="s">
        <v>2478</v>
      </c>
      <c r="P4440" s="540" t="s">
        <v>2478</v>
      </c>
      <c r="Q4440" s="540" t="s">
        <v>2478</v>
      </c>
      <c r="R4440" s="540" t="s">
        <v>2478</v>
      </c>
      <c r="S4440" s="540" t="s">
        <v>2478</v>
      </c>
    </row>
    <row r="4441" spans="1:19">
      <c r="A4441" s="543" t="s">
        <v>11686</v>
      </c>
      <c r="B4441" s="544"/>
      <c r="C4441" s="544"/>
      <c r="D4441" s="545">
        <v>43025</v>
      </c>
      <c r="E4441" s="545">
        <v>43025</v>
      </c>
      <c r="F4441" s="545" t="s">
        <v>12690</v>
      </c>
      <c r="G4441" s="543" t="s">
        <v>12691</v>
      </c>
      <c r="H4441" s="545" t="s">
        <v>2546</v>
      </c>
      <c r="I4441" s="544" t="s">
        <v>2478</v>
      </c>
      <c r="J4441" s="543" t="s">
        <v>2478</v>
      </c>
      <c r="K4441" s="543" t="s">
        <v>2478</v>
      </c>
      <c r="L4441" s="543" t="s">
        <v>2478</v>
      </c>
      <c r="M4441" s="543" t="s">
        <v>2478</v>
      </c>
      <c r="N4441" s="543" t="s">
        <v>2478</v>
      </c>
      <c r="O4441" s="543" t="s">
        <v>2478</v>
      </c>
      <c r="P4441" s="543" t="s">
        <v>2478</v>
      </c>
      <c r="Q4441" s="543" t="s">
        <v>2478</v>
      </c>
      <c r="R4441" s="543" t="s">
        <v>2478</v>
      </c>
      <c r="S4441" s="543" t="s">
        <v>2478</v>
      </c>
    </row>
    <row r="4442" spans="1:19">
      <c r="A4442" s="540" t="s">
        <v>11686</v>
      </c>
      <c r="B4442" s="541"/>
      <c r="C4442" s="541"/>
      <c r="D4442" s="542">
        <v>43025</v>
      </c>
      <c r="E4442" s="542">
        <v>43025</v>
      </c>
      <c r="F4442" s="542" t="s">
        <v>12692</v>
      </c>
      <c r="G4442" s="540" t="s">
        <v>12693</v>
      </c>
      <c r="H4442" s="542" t="s">
        <v>2546</v>
      </c>
      <c r="I4442" s="541" t="s">
        <v>2478</v>
      </c>
      <c r="J4442" s="540" t="s">
        <v>2478</v>
      </c>
      <c r="K4442" s="540" t="s">
        <v>2478</v>
      </c>
      <c r="L4442" s="540" t="s">
        <v>2478</v>
      </c>
      <c r="M4442" s="540" t="s">
        <v>2478</v>
      </c>
      <c r="N4442" s="540" t="s">
        <v>2478</v>
      </c>
      <c r="O4442" s="540" t="s">
        <v>2478</v>
      </c>
      <c r="P4442" s="540" t="s">
        <v>2478</v>
      </c>
      <c r="Q4442" s="540" t="s">
        <v>2478</v>
      </c>
      <c r="R4442" s="540" t="s">
        <v>2478</v>
      </c>
      <c r="S4442" s="540" t="s">
        <v>2478</v>
      </c>
    </row>
    <row r="4443" spans="1:19">
      <c r="A4443" s="543" t="s">
        <v>11686</v>
      </c>
      <c r="B4443" s="544"/>
      <c r="C4443" s="544"/>
      <c r="D4443" s="545">
        <v>43026</v>
      </c>
      <c r="E4443" s="545">
        <v>43026</v>
      </c>
      <c r="F4443" s="545" t="s">
        <v>12694</v>
      </c>
      <c r="G4443" s="543" t="s">
        <v>12695</v>
      </c>
      <c r="H4443" s="545" t="s">
        <v>2546</v>
      </c>
      <c r="I4443" s="544" t="s">
        <v>2478</v>
      </c>
      <c r="J4443" s="543" t="s">
        <v>2478</v>
      </c>
      <c r="K4443" s="543" t="s">
        <v>2478</v>
      </c>
      <c r="L4443" s="543" t="s">
        <v>2478</v>
      </c>
      <c r="M4443" s="543" t="s">
        <v>2478</v>
      </c>
      <c r="N4443" s="543" t="s">
        <v>2478</v>
      </c>
      <c r="O4443" s="543" t="s">
        <v>2478</v>
      </c>
      <c r="P4443" s="543" t="s">
        <v>2478</v>
      </c>
      <c r="Q4443" s="543" t="s">
        <v>2478</v>
      </c>
      <c r="R4443" s="543" t="s">
        <v>2478</v>
      </c>
      <c r="S4443" s="543" t="s">
        <v>2478</v>
      </c>
    </row>
    <row r="4444" spans="1:19">
      <c r="A4444" s="540" t="s">
        <v>11686</v>
      </c>
      <c r="B4444" s="541"/>
      <c r="C4444" s="541"/>
      <c r="D4444" s="542">
        <v>43026</v>
      </c>
      <c r="E4444" s="542">
        <v>43026</v>
      </c>
      <c r="F4444" s="542" t="s">
        <v>12696</v>
      </c>
      <c r="G4444" s="540" t="s">
        <v>12697</v>
      </c>
      <c r="H4444" s="542" t="s">
        <v>2546</v>
      </c>
      <c r="I4444" s="541" t="s">
        <v>2478</v>
      </c>
      <c r="J4444" s="540" t="s">
        <v>2478</v>
      </c>
      <c r="K4444" s="540" t="s">
        <v>2478</v>
      </c>
      <c r="L4444" s="540" t="s">
        <v>2478</v>
      </c>
      <c r="M4444" s="540" t="s">
        <v>2478</v>
      </c>
      <c r="N4444" s="540" t="s">
        <v>2478</v>
      </c>
      <c r="O4444" s="540" t="s">
        <v>2478</v>
      </c>
      <c r="P4444" s="540" t="s">
        <v>2478</v>
      </c>
      <c r="Q4444" s="540" t="s">
        <v>2478</v>
      </c>
      <c r="R4444" s="540" t="s">
        <v>2478</v>
      </c>
      <c r="S4444" s="540" t="s">
        <v>2478</v>
      </c>
    </row>
    <row r="4445" spans="1:19">
      <c r="A4445" s="543" t="s">
        <v>11686</v>
      </c>
      <c r="B4445" s="544"/>
      <c r="C4445" s="544"/>
      <c r="D4445" s="545">
        <v>43026</v>
      </c>
      <c r="E4445" s="545">
        <v>43026</v>
      </c>
      <c r="F4445" s="545" t="s">
        <v>12698</v>
      </c>
      <c r="G4445" s="543" t="s">
        <v>12699</v>
      </c>
      <c r="H4445" s="545" t="s">
        <v>2546</v>
      </c>
      <c r="I4445" s="544" t="s">
        <v>2478</v>
      </c>
      <c r="J4445" s="543" t="s">
        <v>2478</v>
      </c>
      <c r="K4445" s="543" t="s">
        <v>2478</v>
      </c>
      <c r="L4445" s="543" t="s">
        <v>2478</v>
      </c>
      <c r="M4445" s="543" t="s">
        <v>2478</v>
      </c>
      <c r="N4445" s="543" t="s">
        <v>2478</v>
      </c>
      <c r="O4445" s="543" t="s">
        <v>2478</v>
      </c>
      <c r="P4445" s="543" t="s">
        <v>2478</v>
      </c>
      <c r="Q4445" s="543" t="s">
        <v>2478</v>
      </c>
      <c r="R4445" s="543" t="s">
        <v>2478</v>
      </c>
      <c r="S4445" s="543" t="s">
        <v>2478</v>
      </c>
    </row>
    <row r="4446" spans="1:19">
      <c r="A4446" s="540" t="s">
        <v>11686</v>
      </c>
      <c r="B4446" s="541"/>
      <c r="C4446" s="541"/>
      <c r="D4446" s="542">
        <v>43026</v>
      </c>
      <c r="E4446" s="542">
        <v>43026</v>
      </c>
      <c r="F4446" s="542" t="s">
        <v>12700</v>
      </c>
      <c r="G4446" s="540" t="s">
        <v>12701</v>
      </c>
      <c r="H4446" s="542" t="s">
        <v>2546</v>
      </c>
      <c r="I4446" s="541" t="s">
        <v>2478</v>
      </c>
      <c r="J4446" s="540" t="s">
        <v>2478</v>
      </c>
      <c r="K4446" s="540" t="s">
        <v>2478</v>
      </c>
      <c r="L4446" s="540" t="s">
        <v>2478</v>
      </c>
      <c r="M4446" s="540" t="s">
        <v>2478</v>
      </c>
      <c r="N4446" s="540" t="s">
        <v>2478</v>
      </c>
      <c r="O4446" s="540" t="s">
        <v>2478</v>
      </c>
      <c r="P4446" s="540" t="s">
        <v>2478</v>
      </c>
      <c r="Q4446" s="540" t="s">
        <v>2478</v>
      </c>
      <c r="R4446" s="540" t="s">
        <v>2478</v>
      </c>
      <c r="S4446" s="540" t="s">
        <v>2478</v>
      </c>
    </row>
    <row r="4447" spans="1:19">
      <c r="A4447" s="543" t="s">
        <v>11686</v>
      </c>
      <c r="B4447" s="544"/>
      <c r="C4447" s="544"/>
      <c r="D4447" s="545">
        <v>43026</v>
      </c>
      <c r="E4447" s="545">
        <v>43026</v>
      </c>
      <c r="F4447" s="545" t="s">
        <v>12702</v>
      </c>
      <c r="G4447" s="543" t="s">
        <v>12703</v>
      </c>
      <c r="H4447" s="545" t="s">
        <v>2546</v>
      </c>
      <c r="I4447" s="544" t="s">
        <v>2478</v>
      </c>
      <c r="J4447" s="543" t="s">
        <v>2478</v>
      </c>
      <c r="K4447" s="543" t="s">
        <v>2478</v>
      </c>
      <c r="L4447" s="543" t="s">
        <v>2478</v>
      </c>
      <c r="M4447" s="543" t="s">
        <v>2478</v>
      </c>
      <c r="N4447" s="543" t="s">
        <v>2478</v>
      </c>
      <c r="O4447" s="543" t="s">
        <v>2478</v>
      </c>
      <c r="P4447" s="543" t="s">
        <v>2478</v>
      </c>
      <c r="Q4447" s="543" t="s">
        <v>2478</v>
      </c>
      <c r="R4447" s="543" t="s">
        <v>2478</v>
      </c>
      <c r="S4447" s="543" t="s">
        <v>2478</v>
      </c>
    </row>
    <row r="4448" spans="1:19">
      <c r="A4448" s="540" t="s">
        <v>11686</v>
      </c>
      <c r="B4448" s="541"/>
      <c r="C4448" s="541"/>
      <c r="D4448" s="542">
        <v>43026</v>
      </c>
      <c r="E4448" s="542">
        <v>43026</v>
      </c>
      <c r="F4448" s="542" t="s">
        <v>12704</v>
      </c>
      <c r="G4448" s="540" t="s">
        <v>12705</v>
      </c>
      <c r="H4448" s="542" t="s">
        <v>2546</v>
      </c>
      <c r="I4448" s="541" t="s">
        <v>2478</v>
      </c>
      <c r="J4448" s="540" t="s">
        <v>2478</v>
      </c>
      <c r="K4448" s="540" t="s">
        <v>2478</v>
      </c>
      <c r="L4448" s="540" t="s">
        <v>2478</v>
      </c>
      <c r="M4448" s="540" t="s">
        <v>2478</v>
      </c>
      <c r="N4448" s="540" t="s">
        <v>2478</v>
      </c>
      <c r="O4448" s="540" t="s">
        <v>2478</v>
      </c>
      <c r="P4448" s="540" t="s">
        <v>2478</v>
      </c>
      <c r="Q4448" s="540" t="s">
        <v>2478</v>
      </c>
      <c r="R4448" s="540" t="s">
        <v>2478</v>
      </c>
      <c r="S4448" s="540" t="s">
        <v>2478</v>
      </c>
    </row>
    <row r="4449" spans="1:19">
      <c r="A4449" s="543" t="s">
        <v>11686</v>
      </c>
      <c r="B4449" s="544"/>
      <c r="C4449" s="544"/>
      <c r="D4449" s="545">
        <v>43027</v>
      </c>
      <c r="E4449" s="545">
        <v>43027</v>
      </c>
      <c r="F4449" s="545" t="s">
        <v>12706</v>
      </c>
      <c r="G4449" s="543" t="s">
        <v>12707</v>
      </c>
      <c r="H4449" s="545" t="s">
        <v>2546</v>
      </c>
      <c r="I4449" s="544" t="s">
        <v>2478</v>
      </c>
      <c r="J4449" s="543" t="s">
        <v>2478</v>
      </c>
      <c r="K4449" s="543" t="s">
        <v>2478</v>
      </c>
      <c r="L4449" s="543" t="s">
        <v>2478</v>
      </c>
      <c r="M4449" s="543" t="s">
        <v>2478</v>
      </c>
      <c r="N4449" s="543" t="s">
        <v>2478</v>
      </c>
      <c r="O4449" s="543" t="s">
        <v>2478</v>
      </c>
      <c r="P4449" s="543" t="s">
        <v>2478</v>
      </c>
      <c r="Q4449" s="543" t="s">
        <v>2478</v>
      </c>
      <c r="R4449" s="543" t="s">
        <v>2478</v>
      </c>
      <c r="S4449" s="543" t="s">
        <v>2478</v>
      </c>
    </row>
    <row r="4450" spans="1:19">
      <c r="A4450" s="540" t="s">
        <v>11686</v>
      </c>
      <c r="B4450" s="541"/>
      <c r="C4450" s="541"/>
      <c r="D4450" s="542">
        <v>43027</v>
      </c>
      <c r="E4450" s="542">
        <v>43027</v>
      </c>
      <c r="F4450" s="542" t="s">
        <v>12708</v>
      </c>
      <c r="G4450" s="540" t="s">
        <v>12709</v>
      </c>
      <c r="H4450" s="542" t="s">
        <v>2546</v>
      </c>
      <c r="I4450" s="541" t="s">
        <v>2478</v>
      </c>
      <c r="J4450" s="540" t="s">
        <v>2478</v>
      </c>
      <c r="K4450" s="540" t="s">
        <v>2478</v>
      </c>
      <c r="L4450" s="540" t="s">
        <v>2478</v>
      </c>
      <c r="M4450" s="540" t="s">
        <v>2478</v>
      </c>
      <c r="N4450" s="540" t="s">
        <v>2478</v>
      </c>
      <c r="O4450" s="540" t="s">
        <v>2478</v>
      </c>
      <c r="P4450" s="540" t="s">
        <v>2478</v>
      </c>
      <c r="Q4450" s="540" t="s">
        <v>2478</v>
      </c>
      <c r="R4450" s="540" t="s">
        <v>2478</v>
      </c>
      <c r="S4450" s="540" t="s">
        <v>2478</v>
      </c>
    </row>
    <row r="4451" spans="1:19">
      <c r="A4451" s="543" t="s">
        <v>11686</v>
      </c>
      <c r="B4451" s="544"/>
      <c r="C4451" s="544"/>
      <c r="D4451" s="545">
        <v>43027</v>
      </c>
      <c r="E4451" s="545">
        <v>43027</v>
      </c>
      <c r="F4451" s="545" t="s">
        <v>12710</v>
      </c>
      <c r="G4451" s="543" t="s">
        <v>12711</v>
      </c>
      <c r="H4451" s="545" t="s">
        <v>2546</v>
      </c>
      <c r="I4451" s="544" t="s">
        <v>2478</v>
      </c>
      <c r="J4451" s="543" t="s">
        <v>2478</v>
      </c>
      <c r="K4451" s="543" t="s">
        <v>2478</v>
      </c>
      <c r="L4451" s="543" t="s">
        <v>2478</v>
      </c>
      <c r="M4451" s="543" t="s">
        <v>2478</v>
      </c>
      <c r="N4451" s="543" t="s">
        <v>2478</v>
      </c>
      <c r="O4451" s="543" t="s">
        <v>2478</v>
      </c>
      <c r="P4451" s="543" t="s">
        <v>2478</v>
      </c>
      <c r="Q4451" s="543" t="s">
        <v>2478</v>
      </c>
      <c r="R4451" s="543" t="s">
        <v>2478</v>
      </c>
      <c r="S4451" s="543" t="s">
        <v>2478</v>
      </c>
    </row>
    <row r="4452" spans="1:19">
      <c r="A4452" s="540" t="s">
        <v>11686</v>
      </c>
      <c r="B4452" s="541"/>
      <c r="C4452" s="541"/>
      <c r="D4452" s="542">
        <v>43027</v>
      </c>
      <c r="E4452" s="542">
        <v>43027</v>
      </c>
      <c r="F4452" s="542" t="s">
        <v>12712</v>
      </c>
      <c r="G4452" s="540" t="s">
        <v>12713</v>
      </c>
      <c r="H4452" s="542" t="s">
        <v>2546</v>
      </c>
      <c r="I4452" s="541" t="s">
        <v>2478</v>
      </c>
      <c r="J4452" s="540" t="s">
        <v>2478</v>
      </c>
      <c r="K4452" s="540" t="s">
        <v>2478</v>
      </c>
      <c r="L4452" s="540" t="s">
        <v>2478</v>
      </c>
      <c r="M4452" s="540" t="s">
        <v>2478</v>
      </c>
      <c r="N4452" s="540" t="s">
        <v>2478</v>
      </c>
      <c r="O4452" s="540" t="s">
        <v>2478</v>
      </c>
      <c r="P4452" s="540" t="s">
        <v>2478</v>
      </c>
      <c r="Q4452" s="540" t="s">
        <v>2478</v>
      </c>
      <c r="R4452" s="540" t="s">
        <v>2478</v>
      </c>
      <c r="S4452" s="540" t="s">
        <v>2478</v>
      </c>
    </row>
    <row r="4453" spans="1:19">
      <c r="A4453" s="543" t="s">
        <v>11686</v>
      </c>
      <c r="B4453" s="544"/>
      <c r="C4453" s="544"/>
      <c r="D4453" s="545">
        <v>43027</v>
      </c>
      <c r="E4453" s="545">
        <v>43027</v>
      </c>
      <c r="F4453" s="545" t="s">
        <v>12714</v>
      </c>
      <c r="G4453" s="543" t="s">
        <v>12715</v>
      </c>
      <c r="H4453" s="545" t="s">
        <v>2546</v>
      </c>
      <c r="I4453" s="544" t="s">
        <v>2478</v>
      </c>
      <c r="J4453" s="543" t="s">
        <v>2478</v>
      </c>
      <c r="K4453" s="543" t="s">
        <v>2478</v>
      </c>
      <c r="L4453" s="543" t="s">
        <v>2478</v>
      </c>
      <c r="M4453" s="543" t="s">
        <v>2478</v>
      </c>
      <c r="N4453" s="543" t="s">
        <v>2478</v>
      </c>
      <c r="O4453" s="543" t="s">
        <v>2478</v>
      </c>
      <c r="P4453" s="543" t="s">
        <v>2478</v>
      </c>
      <c r="Q4453" s="543" t="s">
        <v>2478</v>
      </c>
      <c r="R4453" s="543" t="s">
        <v>2478</v>
      </c>
      <c r="S4453" s="543" t="s">
        <v>2478</v>
      </c>
    </row>
    <row r="4454" spans="1:19">
      <c r="A4454" s="540" t="s">
        <v>11686</v>
      </c>
      <c r="B4454" s="541"/>
      <c r="C4454" s="541"/>
      <c r="D4454" s="542">
        <v>43027</v>
      </c>
      <c r="E4454" s="542">
        <v>43027</v>
      </c>
      <c r="F4454" s="542" t="s">
        <v>12716</v>
      </c>
      <c r="G4454" s="540" t="s">
        <v>12717</v>
      </c>
      <c r="H4454" s="542" t="s">
        <v>2546</v>
      </c>
      <c r="I4454" s="541" t="s">
        <v>2478</v>
      </c>
      <c r="J4454" s="540" t="s">
        <v>2478</v>
      </c>
      <c r="K4454" s="540" t="s">
        <v>2478</v>
      </c>
      <c r="L4454" s="540" t="s">
        <v>2478</v>
      </c>
      <c r="M4454" s="540" t="s">
        <v>2478</v>
      </c>
      <c r="N4454" s="540" t="s">
        <v>2478</v>
      </c>
      <c r="O4454" s="540" t="s">
        <v>2478</v>
      </c>
      <c r="P4454" s="540" t="s">
        <v>2478</v>
      </c>
      <c r="Q4454" s="540" t="s">
        <v>2478</v>
      </c>
      <c r="R4454" s="540" t="s">
        <v>2478</v>
      </c>
      <c r="S4454" s="540" t="s">
        <v>2478</v>
      </c>
    </row>
    <row r="4455" spans="1:19">
      <c r="A4455" s="543" t="s">
        <v>11686</v>
      </c>
      <c r="B4455" s="544"/>
      <c r="C4455" s="544"/>
      <c r="D4455" s="545">
        <v>43028</v>
      </c>
      <c r="E4455" s="545">
        <v>43028</v>
      </c>
      <c r="F4455" s="545" t="s">
        <v>12718</v>
      </c>
      <c r="G4455" s="543" t="s">
        <v>12719</v>
      </c>
      <c r="H4455" s="545" t="s">
        <v>2546</v>
      </c>
      <c r="I4455" s="544" t="s">
        <v>2478</v>
      </c>
      <c r="J4455" s="543" t="s">
        <v>2478</v>
      </c>
      <c r="K4455" s="543" t="s">
        <v>2478</v>
      </c>
      <c r="L4455" s="543" t="s">
        <v>2478</v>
      </c>
      <c r="M4455" s="543" t="s">
        <v>2478</v>
      </c>
      <c r="N4455" s="543" t="s">
        <v>2478</v>
      </c>
      <c r="O4455" s="543" t="s">
        <v>2478</v>
      </c>
      <c r="P4455" s="543" t="s">
        <v>2478</v>
      </c>
      <c r="Q4455" s="543" t="s">
        <v>2478</v>
      </c>
      <c r="R4455" s="543" t="s">
        <v>2478</v>
      </c>
      <c r="S4455" s="543" t="s">
        <v>2478</v>
      </c>
    </row>
    <row r="4456" spans="1:19">
      <c r="A4456" s="540" t="s">
        <v>11686</v>
      </c>
      <c r="B4456" s="541"/>
      <c r="C4456" s="541"/>
      <c r="D4456" s="542">
        <v>43028</v>
      </c>
      <c r="E4456" s="542">
        <v>43028</v>
      </c>
      <c r="F4456" s="542" t="s">
        <v>12720</v>
      </c>
      <c r="G4456" s="540" t="s">
        <v>12721</v>
      </c>
      <c r="H4456" s="542" t="s">
        <v>2546</v>
      </c>
      <c r="I4456" s="541" t="s">
        <v>2478</v>
      </c>
      <c r="J4456" s="540" t="s">
        <v>2478</v>
      </c>
      <c r="K4456" s="540" t="s">
        <v>2478</v>
      </c>
      <c r="L4456" s="540" t="s">
        <v>2478</v>
      </c>
      <c r="M4456" s="540" t="s">
        <v>2478</v>
      </c>
      <c r="N4456" s="540" t="s">
        <v>2478</v>
      </c>
      <c r="O4456" s="540" t="s">
        <v>2478</v>
      </c>
      <c r="P4456" s="540" t="s">
        <v>2478</v>
      </c>
      <c r="Q4456" s="540" t="s">
        <v>2478</v>
      </c>
      <c r="R4456" s="540" t="s">
        <v>2478</v>
      </c>
      <c r="S4456" s="540" t="s">
        <v>2478</v>
      </c>
    </row>
    <row r="4457" spans="1:19">
      <c r="A4457" s="543" t="s">
        <v>11686</v>
      </c>
      <c r="B4457" s="544"/>
      <c r="C4457" s="544"/>
      <c r="D4457" s="545">
        <v>43028</v>
      </c>
      <c r="E4457" s="545">
        <v>43028</v>
      </c>
      <c r="F4457" s="545" t="s">
        <v>12722</v>
      </c>
      <c r="G4457" s="543" t="s">
        <v>12723</v>
      </c>
      <c r="H4457" s="545" t="s">
        <v>2546</v>
      </c>
      <c r="I4457" s="544" t="s">
        <v>2478</v>
      </c>
      <c r="J4457" s="543" t="s">
        <v>2478</v>
      </c>
      <c r="K4457" s="543" t="s">
        <v>2478</v>
      </c>
      <c r="L4457" s="543" t="s">
        <v>2478</v>
      </c>
      <c r="M4457" s="543" t="s">
        <v>2478</v>
      </c>
      <c r="N4457" s="543" t="s">
        <v>2478</v>
      </c>
      <c r="O4457" s="543" t="s">
        <v>2478</v>
      </c>
      <c r="P4457" s="543" t="s">
        <v>2478</v>
      </c>
      <c r="Q4457" s="543" t="s">
        <v>2478</v>
      </c>
      <c r="R4457" s="543" t="s">
        <v>2478</v>
      </c>
      <c r="S4457" s="543" t="s">
        <v>2478</v>
      </c>
    </row>
    <row r="4458" spans="1:19">
      <c r="A4458" s="540" t="s">
        <v>11686</v>
      </c>
      <c r="B4458" s="541"/>
      <c r="C4458" s="541"/>
      <c r="D4458" s="542">
        <v>43028</v>
      </c>
      <c r="E4458" s="542">
        <v>43028</v>
      </c>
      <c r="F4458" s="542" t="s">
        <v>12724</v>
      </c>
      <c r="G4458" s="540" t="s">
        <v>12725</v>
      </c>
      <c r="H4458" s="542" t="s">
        <v>2546</v>
      </c>
      <c r="I4458" s="541" t="s">
        <v>2478</v>
      </c>
      <c r="J4458" s="540" t="s">
        <v>2478</v>
      </c>
      <c r="K4458" s="540" t="s">
        <v>2478</v>
      </c>
      <c r="L4458" s="540" t="s">
        <v>2478</v>
      </c>
      <c r="M4458" s="540" t="s">
        <v>2478</v>
      </c>
      <c r="N4458" s="540" t="s">
        <v>2478</v>
      </c>
      <c r="O4458" s="540" t="s">
        <v>2478</v>
      </c>
      <c r="P4458" s="540" t="s">
        <v>2478</v>
      </c>
      <c r="Q4458" s="540" t="s">
        <v>2478</v>
      </c>
      <c r="R4458" s="540" t="s">
        <v>2478</v>
      </c>
      <c r="S4458" s="540" t="s">
        <v>2478</v>
      </c>
    </row>
    <row r="4459" spans="1:19">
      <c r="A4459" s="543" t="s">
        <v>11686</v>
      </c>
      <c r="B4459" s="544"/>
      <c r="C4459" s="544"/>
      <c r="D4459" s="545">
        <v>43028</v>
      </c>
      <c r="E4459" s="545">
        <v>43028</v>
      </c>
      <c r="F4459" s="545" t="s">
        <v>12726</v>
      </c>
      <c r="G4459" s="543" t="s">
        <v>12727</v>
      </c>
      <c r="H4459" s="545" t="s">
        <v>2546</v>
      </c>
      <c r="I4459" s="544" t="s">
        <v>2478</v>
      </c>
      <c r="J4459" s="543" t="s">
        <v>2478</v>
      </c>
      <c r="K4459" s="543" t="s">
        <v>2478</v>
      </c>
      <c r="L4459" s="543" t="s">
        <v>2478</v>
      </c>
      <c r="M4459" s="543" t="s">
        <v>2478</v>
      </c>
      <c r="N4459" s="543" t="s">
        <v>2478</v>
      </c>
      <c r="O4459" s="543" t="s">
        <v>2478</v>
      </c>
      <c r="P4459" s="543" t="s">
        <v>2478</v>
      </c>
      <c r="Q4459" s="543" t="s">
        <v>2478</v>
      </c>
      <c r="R4459" s="543" t="s">
        <v>2478</v>
      </c>
      <c r="S4459" s="543" t="s">
        <v>2478</v>
      </c>
    </row>
    <row r="4460" spans="1:19">
      <c r="A4460" s="540" t="s">
        <v>11686</v>
      </c>
      <c r="B4460" s="541"/>
      <c r="C4460" s="541"/>
      <c r="D4460" s="542">
        <v>43028</v>
      </c>
      <c r="E4460" s="542">
        <v>43028</v>
      </c>
      <c r="F4460" s="542" t="s">
        <v>12728</v>
      </c>
      <c r="G4460" s="540" t="s">
        <v>12729</v>
      </c>
      <c r="H4460" s="542" t="s">
        <v>2546</v>
      </c>
      <c r="I4460" s="541" t="s">
        <v>2478</v>
      </c>
      <c r="J4460" s="540" t="s">
        <v>2478</v>
      </c>
      <c r="K4460" s="540" t="s">
        <v>2478</v>
      </c>
      <c r="L4460" s="540" t="s">
        <v>2478</v>
      </c>
      <c r="M4460" s="540" t="s">
        <v>2478</v>
      </c>
      <c r="N4460" s="540" t="s">
        <v>2478</v>
      </c>
      <c r="O4460" s="540" t="s">
        <v>2478</v>
      </c>
      <c r="P4460" s="540" t="s">
        <v>2478</v>
      </c>
      <c r="Q4460" s="540" t="s">
        <v>2478</v>
      </c>
      <c r="R4460" s="540" t="s">
        <v>2478</v>
      </c>
      <c r="S4460" s="540" t="s">
        <v>2478</v>
      </c>
    </row>
    <row r="4461" spans="1:19">
      <c r="A4461" s="543" t="s">
        <v>11686</v>
      </c>
      <c r="B4461" s="544"/>
      <c r="C4461" s="544"/>
      <c r="D4461" s="545">
        <v>43029</v>
      </c>
      <c r="E4461" s="545">
        <v>43029</v>
      </c>
      <c r="F4461" s="545" t="s">
        <v>12730</v>
      </c>
      <c r="G4461" s="543" t="s">
        <v>12731</v>
      </c>
      <c r="H4461" s="545" t="s">
        <v>2546</v>
      </c>
      <c r="I4461" s="544" t="s">
        <v>2478</v>
      </c>
      <c r="J4461" s="543" t="s">
        <v>2478</v>
      </c>
      <c r="K4461" s="543" t="s">
        <v>2478</v>
      </c>
      <c r="L4461" s="543" t="s">
        <v>2478</v>
      </c>
      <c r="M4461" s="543" t="s">
        <v>2478</v>
      </c>
      <c r="N4461" s="543" t="s">
        <v>2478</v>
      </c>
      <c r="O4461" s="543" t="s">
        <v>2478</v>
      </c>
      <c r="P4461" s="543" t="s">
        <v>2478</v>
      </c>
      <c r="Q4461" s="543" t="s">
        <v>2478</v>
      </c>
      <c r="R4461" s="543" t="s">
        <v>2478</v>
      </c>
      <c r="S4461" s="543" t="s">
        <v>2478</v>
      </c>
    </row>
    <row r="4462" spans="1:19">
      <c r="A4462" s="540" t="s">
        <v>11686</v>
      </c>
      <c r="B4462" s="541"/>
      <c r="C4462" s="541"/>
      <c r="D4462" s="542">
        <v>43029</v>
      </c>
      <c r="E4462" s="542">
        <v>43029</v>
      </c>
      <c r="F4462" s="542" t="s">
        <v>12732</v>
      </c>
      <c r="G4462" s="540" t="s">
        <v>12733</v>
      </c>
      <c r="H4462" s="542" t="s">
        <v>2546</v>
      </c>
      <c r="I4462" s="541" t="s">
        <v>2478</v>
      </c>
      <c r="J4462" s="540" t="s">
        <v>2478</v>
      </c>
      <c r="K4462" s="540" t="s">
        <v>2478</v>
      </c>
      <c r="L4462" s="540" t="s">
        <v>2478</v>
      </c>
      <c r="M4462" s="540" t="s">
        <v>2478</v>
      </c>
      <c r="N4462" s="540" t="s">
        <v>2478</v>
      </c>
      <c r="O4462" s="540" t="s">
        <v>2478</v>
      </c>
      <c r="P4462" s="540" t="s">
        <v>2478</v>
      </c>
      <c r="Q4462" s="540" t="s">
        <v>2478</v>
      </c>
      <c r="R4462" s="540" t="s">
        <v>2478</v>
      </c>
      <c r="S4462" s="540" t="s">
        <v>2478</v>
      </c>
    </row>
    <row r="4463" spans="1:19">
      <c r="A4463" s="543" t="s">
        <v>11686</v>
      </c>
      <c r="B4463" s="544"/>
      <c r="C4463" s="544"/>
      <c r="D4463" s="545">
        <v>43029</v>
      </c>
      <c r="E4463" s="545">
        <v>43029</v>
      </c>
      <c r="F4463" s="545" t="s">
        <v>12734</v>
      </c>
      <c r="G4463" s="543" t="s">
        <v>12735</v>
      </c>
      <c r="H4463" s="545" t="s">
        <v>2546</v>
      </c>
      <c r="I4463" s="544" t="s">
        <v>2478</v>
      </c>
      <c r="J4463" s="543" t="s">
        <v>2478</v>
      </c>
      <c r="K4463" s="543" t="s">
        <v>2478</v>
      </c>
      <c r="L4463" s="543" t="s">
        <v>2478</v>
      </c>
      <c r="M4463" s="543" t="s">
        <v>2478</v>
      </c>
      <c r="N4463" s="543" t="s">
        <v>2478</v>
      </c>
      <c r="O4463" s="543" t="s">
        <v>2478</v>
      </c>
      <c r="P4463" s="543" t="s">
        <v>2478</v>
      </c>
      <c r="Q4463" s="543" t="s">
        <v>2478</v>
      </c>
      <c r="R4463" s="543" t="s">
        <v>2478</v>
      </c>
      <c r="S4463" s="543" t="s">
        <v>2478</v>
      </c>
    </row>
    <row r="4464" spans="1:19">
      <c r="A4464" s="540" t="s">
        <v>11686</v>
      </c>
      <c r="B4464" s="541"/>
      <c r="C4464" s="541"/>
      <c r="D4464" s="542">
        <v>43029</v>
      </c>
      <c r="E4464" s="542">
        <v>43029</v>
      </c>
      <c r="F4464" s="542" t="s">
        <v>12736</v>
      </c>
      <c r="G4464" s="540" t="s">
        <v>12737</v>
      </c>
      <c r="H4464" s="542" t="s">
        <v>2546</v>
      </c>
      <c r="I4464" s="541" t="s">
        <v>2478</v>
      </c>
      <c r="J4464" s="540" t="s">
        <v>2478</v>
      </c>
      <c r="K4464" s="540" t="s">
        <v>2478</v>
      </c>
      <c r="L4464" s="540" t="s">
        <v>2478</v>
      </c>
      <c r="M4464" s="540" t="s">
        <v>2478</v>
      </c>
      <c r="N4464" s="540" t="s">
        <v>2478</v>
      </c>
      <c r="O4464" s="540" t="s">
        <v>2478</v>
      </c>
      <c r="P4464" s="540" t="s">
        <v>2478</v>
      </c>
      <c r="Q4464" s="540" t="s">
        <v>2478</v>
      </c>
      <c r="R4464" s="540" t="s">
        <v>2478</v>
      </c>
      <c r="S4464" s="540" t="s">
        <v>2478</v>
      </c>
    </row>
    <row r="4465" spans="1:19">
      <c r="A4465" s="543" t="s">
        <v>11686</v>
      </c>
      <c r="B4465" s="544"/>
      <c r="C4465" s="544"/>
      <c r="D4465" s="545">
        <v>43029</v>
      </c>
      <c r="E4465" s="545">
        <v>43029</v>
      </c>
      <c r="F4465" s="545" t="s">
        <v>12738</v>
      </c>
      <c r="G4465" s="543" t="s">
        <v>12739</v>
      </c>
      <c r="H4465" s="545" t="s">
        <v>2546</v>
      </c>
      <c r="I4465" s="544" t="s">
        <v>2478</v>
      </c>
      <c r="J4465" s="543" t="s">
        <v>2478</v>
      </c>
      <c r="K4465" s="543" t="s">
        <v>2478</v>
      </c>
      <c r="L4465" s="543" t="s">
        <v>2478</v>
      </c>
      <c r="M4465" s="543" t="s">
        <v>2478</v>
      </c>
      <c r="N4465" s="543" t="s">
        <v>2478</v>
      </c>
      <c r="O4465" s="543" t="s">
        <v>2478</v>
      </c>
      <c r="P4465" s="543" t="s">
        <v>2478</v>
      </c>
      <c r="Q4465" s="543" t="s">
        <v>2478</v>
      </c>
      <c r="R4465" s="543" t="s">
        <v>2478</v>
      </c>
      <c r="S4465" s="543" t="s">
        <v>2478</v>
      </c>
    </row>
    <row r="4466" spans="1:19">
      <c r="A4466" s="540" t="s">
        <v>11686</v>
      </c>
      <c r="B4466" s="541"/>
      <c r="C4466" s="541"/>
      <c r="D4466" s="542">
        <v>43029</v>
      </c>
      <c r="E4466" s="542">
        <v>43029</v>
      </c>
      <c r="F4466" s="542" t="s">
        <v>12740</v>
      </c>
      <c r="G4466" s="540" t="s">
        <v>12741</v>
      </c>
      <c r="H4466" s="542" t="s">
        <v>2546</v>
      </c>
      <c r="I4466" s="541" t="s">
        <v>2478</v>
      </c>
      <c r="J4466" s="540" t="s">
        <v>2478</v>
      </c>
      <c r="K4466" s="540" t="s">
        <v>2478</v>
      </c>
      <c r="L4466" s="540" t="s">
        <v>2478</v>
      </c>
      <c r="M4466" s="540" t="s">
        <v>2478</v>
      </c>
      <c r="N4466" s="540" t="s">
        <v>2478</v>
      </c>
      <c r="O4466" s="540" t="s">
        <v>2478</v>
      </c>
      <c r="P4466" s="540" t="s">
        <v>2478</v>
      </c>
      <c r="Q4466" s="540" t="s">
        <v>2478</v>
      </c>
      <c r="R4466" s="540" t="s">
        <v>2478</v>
      </c>
      <c r="S4466" s="540" t="s">
        <v>2478</v>
      </c>
    </row>
    <row r="4467" spans="1:19">
      <c r="A4467" s="543" t="s">
        <v>11686</v>
      </c>
      <c r="B4467" s="544"/>
      <c r="C4467" s="544"/>
      <c r="D4467" s="545">
        <v>43030</v>
      </c>
      <c r="E4467" s="545">
        <v>43030</v>
      </c>
      <c r="F4467" s="545" t="s">
        <v>12742</v>
      </c>
      <c r="G4467" s="543" t="s">
        <v>12743</v>
      </c>
      <c r="H4467" s="545" t="s">
        <v>2546</v>
      </c>
      <c r="I4467" s="544" t="s">
        <v>2478</v>
      </c>
      <c r="J4467" s="543" t="s">
        <v>2478</v>
      </c>
      <c r="K4467" s="543" t="s">
        <v>2478</v>
      </c>
      <c r="L4467" s="543" t="s">
        <v>2478</v>
      </c>
      <c r="M4467" s="543" t="s">
        <v>2478</v>
      </c>
      <c r="N4467" s="543" t="s">
        <v>2478</v>
      </c>
      <c r="O4467" s="543" t="s">
        <v>2478</v>
      </c>
      <c r="P4467" s="543" t="s">
        <v>2478</v>
      </c>
      <c r="Q4467" s="543" t="s">
        <v>2478</v>
      </c>
      <c r="R4467" s="543" t="s">
        <v>2478</v>
      </c>
      <c r="S4467" s="543" t="s">
        <v>2478</v>
      </c>
    </row>
    <row r="4468" spans="1:19">
      <c r="A4468" s="540" t="s">
        <v>11686</v>
      </c>
      <c r="B4468" s="541"/>
      <c r="C4468" s="541"/>
      <c r="D4468" s="542">
        <v>43030</v>
      </c>
      <c r="E4468" s="542">
        <v>43030</v>
      </c>
      <c r="F4468" s="542" t="s">
        <v>12744</v>
      </c>
      <c r="G4468" s="540" t="s">
        <v>12745</v>
      </c>
      <c r="H4468" s="542" t="s">
        <v>2546</v>
      </c>
      <c r="I4468" s="541" t="s">
        <v>2478</v>
      </c>
      <c r="J4468" s="540" t="s">
        <v>2478</v>
      </c>
      <c r="K4468" s="540" t="s">
        <v>2478</v>
      </c>
      <c r="L4468" s="540" t="s">
        <v>2478</v>
      </c>
      <c r="M4468" s="540" t="s">
        <v>2478</v>
      </c>
      <c r="N4468" s="540" t="s">
        <v>2478</v>
      </c>
      <c r="O4468" s="540" t="s">
        <v>2478</v>
      </c>
      <c r="P4468" s="540" t="s">
        <v>2478</v>
      </c>
      <c r="Q4468" s="540" t="s">
        <v>2478</v>
      </c>
      <c r="R4468" s="540" t="s">
        <v>2478</v>
      </c>
      <c r="S4468" s="540" t="s">
        <v>2478</v>
      </c>
    </row>
    <row r="4469" spans="1:19">
      <c r="A4469" s="543" t="s">
        <v>11686</v>
      </c>
      <c r="B4469" s="544"/>
      <c r="C4469" s="544"/>
      <c r="D4469" s="545">
        <v>43030</v>
      </c>
      <c r="E4469" s="545">
        <v>43030</v>
      </c>
      <c r="F4469" s="545" t="s">
        <v>12746</v>
      </c>
      <c r="G4469" s="543" t="s">
        <v>12747</v>
      </c>
      <c r="H4469" s="545" t="s">
        <v>2546</v>
      </c>
      <c r="I4469" s="544" t="s">
        <v>2478</v>
      </c>
      <c r="J4469" s="543" t="s">
        <v>2478</v>
      </c>
      <c r="K4469" s="543" t="s">
        <v>2478</v>
      </c>
      <c r="L4469" s="543" t="s">
        <v>2478</v>
      </c>
      <c r="M4469" s="543" t="s">
        <v>2478</v>
      </c>
      <c r="N4469" s="543" t="s">
        <v>2478</v>
      </c>
      <c r="O4469" s="543" t="s">
        <v>2478</v>
      </c>
      <c r="P4469" s="543" t="s">
        <v>2478</v>
      </c>
      <c r="Q4469" s="543" t="s">
        <v>2478</v>
      </c>
      <c r="R4469" s="543" t="s">
        <v>2478</v>
      </c>
      <c r="S4469" s="543" t="s">
        <v>2478</v>
      </c>
    </row>
    <row r="4470" spans="1:19">
      <c r="A4470" s="540" t="s">
        <v>11686</v>
      </c>
      <c r="B4470" s="541"/>
      <c r="C4470" s="541"/>
      <c r="D4470" s="542">
        <v>43030</v>
      </c>
      <c r="E4470" s="542">
        <v>43030</v>
      </c>
      <c r="F4470" s="542" t="s">
        <v>12748</v>
      </c>
      <c r="G4470" s="540" t="s">
        <v>12749</v>
      </c>
      <c r="H4470" s="542" t="s">
        <v>2546</v>
      </c>
      <c r="I4470" s="541" t="s">
        <v>2478</v>
      </c>
      <c r="J4470" s="540" t="s">
        <v>2478</v>
      </c>
      <c r="K4470" s="540" t="s">
        <v>2478</v>
      </c>
      <c r="L4470" s="540" t="s">
        <v>2478</v>
      </c>
      <c r="M4470" s="540" t="s">
        <v>2478</v>
      </c>
      <c r="N4470" s="540" t="s">
        <v>2478</v>
      </c>
      <c r="O4470" s="540" t="s">
        <v>2478</v>
      </c>
      <c r="P4470" s="540" t="s">
        <v>2478</v>
      </c>
      <c r="Q4470" s="540" t="s">
        <v>2478</v>
      </c>
      <c r="R4470" s="540" t="s">
        <v>2478</v>
      </c>
      <c r="S4470" s="540" t="s">
        <v>2478</v>
      </c>
    </row>
    <row r="4471" spans="1:19">
      <c r="A4471" s="543" t="s">
        <v>11686</v>
      </c>
      <c r="B4471" s="544"/>
      <c r="C4471" s="544"/>
      <c r="D4471" s="545">
        <v>43030</v>
      </c>
      <c r="E4471" s="545">
        <v>43030</v>
      </c>
      <c r="F4471" s="545" t="s">
        <v>12750</v>
      </c>
      <c r="G4471" s="543" t="s">
        <v>12751</v>
      </c>
      <c r="H4471" s="545" t="s">
        <v>2546</v>
      </c>
      <c r="I4471" s="544" t="s">
        <v>2478</v>
      </c>
      <c r="J4471" s="543" t="s">
        <v>2478</v>
      </c>
      <c r="K4471" s="543" t="s">
        <v>2478</v>
      </c>
      <c r="L4471" s="543" t="s">
        <v>2478</v>
      </c>
      <c r="M4471" s="543" t="s">
        <v>2478</v>
      </c>
      <c r="N4471" s="543" t="s">
        <v>2478</v>
      </c>
      <c r="O4471" s="543" t="s">
        <v>2478</v>
      </c>
      <c r="P4471" s="543" t="s">
        <v>2478</v>
      </c>
      <c r="Q4471" s="543" t="s">
        <v>2478</v>
      </c>
      <c r="R4471" s="543" t="s">
        <v>2478</v>
      </c>
      <c r="S4471" s="543" t="s">
        <v>2478</v>
      </c>
    </row>
    <row r="4472" spans="1:19">
      <c r="A4472" s="540" t="s">
        <v>11686</v>
      </c>
      <c r="B4472" s="541"/>
      <c r="C4472" s="541"/>
      <c r="D4472" s="542">
        <v>43030</v>
      </c>
      <c r="E4472" s="542">
        <v>43030</v>
      </c>
      <c r="F4472" s="542" t="s">
        <v>12752</v>
      </c>
      <c r="G4472" s="540" t="s">
        <v>12753</v>
      </c>
      <c r="H4472" s="542" t="s">
        <v>2546</v>
      </c>
      <c r="I4472" s="541" t="s">
        <v>2478</v>
      </c>
      <c r="J4472" s="540" t="s">
        <v>2478</v>
      </c>
      <c r="K4472" s="540" t="s">
        <v>2478</v>
      </c>
      <c r="L4472" s="540" t="s">
        <v>2478</v>
      </c>
      <c r="M4472" s="540" t="s">
        <v>2478</v>
      </c>
      <c r="N4472" s="540" t="s">
        <v>2478</v>
      </c>
      <c r="O4472" s="540" t="s">
        <v>2478</v>
      </c>
      <c r="P4472" s="540" t="s">
        <v>2478</v>
      </c>
      <c r="Q4472" s="540" t="s">
        <v>2478</v>
      </c>
      <c r="R4472" s="540" t="s">
        <v>2478</v>
      </c>
      <c r="S4472" s="540" t="s">
        <v>2478</v>
      </c>
    </row>
    <row r="4473" spans="1:19">
      <c r="A4473" s="543" t="s">
        <v>12754</v>
      </c>
      <c r="B4473" s="544"/>
      <c r="C4473" s="544"/>
      <c r="D4473" s="545">
        <v>90073</v>
      </c>
      <c r="E4473" s="545">
        <v>90073</v>
      </c>
      <c r="F4473" s="545" t="s">
        <v>12755</v>
      </c>
      <c r="G4473" s="543" t="s">
        <v>12756</v>
      </c>
      <c r="H4473" s="545" t="s">
        <v>2469</v>
      </c>
      <c r="I4473" s="544" t="s">
        <v>2478</v>
      </c>
      <c r="J4473" s="543" t="s">
        <v>2478</v>
      </c>
      <c r="K4473" s="543" t="s">
        <v>2478</v>
      </c>
      <c r="L4473" s="543" t="s">
        <v>2478</v>
      </c>
      <c r="M4473" s="543" t="s">
        <v>2478</v>
      </c>
      <c r="N4473" s="543" t="s">
        <v>2478</v>
      </c>
      <c r="O4473" s="543" t="s">
        <v>2478</v>
      </c>
      <c r="P4473" s="543" t="s">
        <v>2478</v>
      </c>
      <c r="Q4473" s="543" t="s">
        <v>2478</v>
      </c>
      <c r="R4473" s="543" t="s">
        <v>2478</v>
      </c>
      <c r="S4473" s="543" t="s">
        <v>2478</v>
      </c>
    </row>
    <row r="4474" spans="1:19">
      <c r="A4474" s="540" t="s">
        <v>12754</v>
      </c>
      <c r="B4474" s="542">
        <v>108163</v>
      </c>
      <c r="C4474" s="542">
        <v>957578</v>
      </c>
      <c r="D4474" s="542">
        <v>10220</v>
      </c>
      <c r="E4474" s="542">
        <v>10220</v>
      </c>
      <c r="F4474" s="542" t="s">
        <v>12757</v>
      </c>
      <c r="G4474" s="540" t="s">
        <v>12758</v>
      </c>
      <c r="H4474" s="542" t="s">
        <v>2546</v>
      </c>
      <c r="I4474" s="542" t="s">
        <v>2546</v>
      </c>
      <c r="J4474" s="540" t="s">
        <v>7440</v>
      </c>
      <c r="K4474" s="540" t="s">
        <v>2478</v>
      </c>
      <c r="L4474" s="540" t="s">
        <v>2546</v>
      </c>
      <c r="M4474" s="540" t="s">
        <v>6209</v>
      </c>
      <c r="N4474" s="540" t="s">
        <v>2210</v>
      </c>
      <c r="O4474" s="540" t="s">
        <v>2478</v>
      </c>
      <c r="P4474" s="540" t="s">
        <v>2478</v>
      </c>
      <c r="Q4474" s="546">
        <v>45841.708333333336</v>
      </c>
      <c r="R4474" s="546">
        <v>45853</v>
      </c>
      <c r="S4474" s="546">
        <v>45917.802372685182</v>
      </c>
    </row>
    <row r="4475" spans="1:19">
      <c r="A4475" s="543" t="s">
        <v>12754</v>
      </c>
      <c r="B4475" s="544"/>
      <c r="C4475" s="544"/>
      <c r="D4475" s="545">
        <v>40005</v>
      </c>
      <c r="E4475" s="545">
        <v>40005</v>
      </c>
      <c r="F4475" s="545" t="s">
        <v>12759</v>
      </c>
      <c r="G4475" s="543" t="s">
        <v>12760</v>
      </c>
      <c r="H4475" s="545" t="s">
        <v>3519</v>
      </c>
      <c r="I4475" s="544" t="s">
        <v>2478</v>
      </c>
      <c r="J4475" s="543" t="s">
        <v>2478</v>
      </c>
      <c r="K4475" s="543" t="s">
        <v>2478</v>
      </c>
      <c r="L4475" s="543" t="s">
        <v>2478</v>
      </c>
      <c r="M4475" s="543" t="s">
        <v>2478</v>
      </c>
      <c r="N4475" s="543" t="s">
        <v>2478</v>
      </c>
      <c r="O4475" s="543" t="s">
        <v>2478</v>
      </c>
      <c r="P4475" s="543" t="s">
        <v>2478</v>
      </c>
      <c r="Q4475" s="543" t="s">
        <v>2478</v>
      </c>
      <c r="R4475" s="543" t="s">
        <v>2478</v>
      </c>
      <c r="S4475" s="543" t="s">
        <v>2478</v>
      </c>
    </row>
    <row r="4476" spans="1:19">
      <c r="A4476" s="540" t="s">
        <v>12754</v>
      </c>
      <c r="B4476" s="541"/>
      <c r="C4476" s="541"/>
      <c r="D4476" s="542">
        <v>40011</v>
      </c>
      <c r="E4476" s="542">
        <v>40011</v>
      </c>
      <c r="F4476" s="542" t="s">
        <v>12761</v>
      </c>
      <c r="G4476" s="540" t="s">
        <v>12762</v>
      </c>
      <c r="H4476" s="542" t="s">
        <v>3519</v>
      </c>
      <c r="I4476" s="541" t="s">
        <v>2478</v>
      </c>
      <c r="J4476" s="540" t="s">
        <v>2478</v>
      </c>
      <c r="K4476" s="540" t="s">
        <v>2478</v>
      </c>
      <c r="L4476" s="540" t="s">
        <v>2478</v>
      </c>
      <c r="M4476" s="540" t="s">
        <v>2478</v>
      </c>
      <c r="N4476" s="540" t="s">
        <v>2478</v>
      </c>
      <c r="O4476" s="540" t="s">
        <v>2478</v>
      </c>
      <c r="P4476" s="540" t="s">
        <v>2478</v>
      </c>
      <c r="Q4476" s="540" t="s">
        <v>2478</v>
      </c>
      <c r="R4476" s="540" t="s">
        <v>2478</v>
      </c>
      <c r="S4476" s="540" t="s">
        <v>2478</v>
      </c>
    </row>
    <row r="4477" spans="1:19">
      <c r="A4477" s="543" t="s">
        <v>12754</v>
      </c>
      <c r="B4477" s="544"/>
      <c r="C4477" s="544"/>
      <c r="D4477" s="545">
        <v>40073</v>
      </c>
      <c r="E4477" s="545">
        <v>40073</v>
      </c>
      <c r="F4477" s="545" t="s">
        <v>12763</v>
      </c>
      <c r="G4477" s="543" t="s">
        <v>12764</v>
      </c>
      <c r="H4477" s="545" t="s">
        <v>2469</v>
      </c>
      <c r="I4477" s="545" t="s">
        <v>2469</v>
      </c>
      <c r="J4477" s="543" t="s">
        <v>2478</v>
      </c>
      <c r="K4477" s="543" t="s">
        <v>2478</v>
      </c>
      <c r="L4477" s="543" t="s">
        <v>2478</v>
      </c>
      <c r="M4477" s="543" t="s">
        <v>2478</v>
      </c>
      <c r="N4477" s="543" t="s">
        <v>2478</v>
      </c>
      <c r="O4477" s="543" t="s">
        <v>2478</v>
      </c>
      <c r="P4477" s="543" t="s">
        <v>2478</v>
      </c>
      <c r="Q4477" s="543" t="s">
        <v>2478</v>
      </c>
      <c r="R4477" s="543" t="s">
        <v>2478</v>
      </c>
      <c r="S4477" s="543" t="s">
        <v>2478</v>
      </c>
    </row>
    <row r="4478" spans="1:19">
      <c r="A4478" s="540" t="s">
        <v>12754</v>
      </c>
      <c r="B4478" s="542">
        <v>11045</v>
      </c>
      <c r="C4478" s="542">
        <v>165268</v>
      </c>
      <c r="D4478" s="542">
        <v>10055</v>
      </c>
      <c r="E4478" s="542">
        <v>10055</v>
      </c>
      <c r="F4478" s="542" t="s">
        <v>12765</v>
      </c>
      <c r="G4478" s="540" t="s">
        <v>12766</v>
      </c>
      <c r="H4478" s="542" t="s">
        <v>2546</v>
      </c>
      <c r="I4478" s="542" t="s">
        <v>2546</v>
      </c>
      <c r="J4478" s="540" t="s">
        <v>2478</v>
      </c>
      <c r="K4478" s="540" t="s">
        <v>2478</v>
      </c>
      <c r="L4478" s="540" t="s">
        <v>2546</v>
      </c>
      <c r="M4478" s="540" t="s">
        <v>6209</v>
      </c>
      <c r="N4478" s="540" t="s">
        <v>2210</v>
      </c>
      <c r="O4478" s="546">
        <v>44543.333333333336</v>
      </c>
      <c r="P4478" s="546">
        <v>44543.333333333336</v>
      </c>
      <c r="Q4478" s="546">
        <v>44701.5</v>
      </c>
      <c r="R4478" s="546">
        <v>44701</v>
      </c>
      <c r="S4478" s="546">
        <v>44916.52584490741</v>
      </c>
    </row>
    <row r="4479" spans="1:19">
      <c r="A4479" s="543" t="s">
        <v>12754</v>
      </c>
      <c r="B4479" s="545">
        <v>11479</v>
      </c>
      <c r="C4479" s="545">
        <v>169495</v>
      </c>
      <c r="D4479" s="545">
        <v>10059</v>
      </c>
      <c r="E4479" s="545">
        <v>10059</v>
      </c>
      <c r="F4479" s="545" t="s">
        <v>12767</v>
      </c>
      <c r="G4479" s="543" t="s">
        <v>12768</v>
      </c>
      <c r="H4479" s="545" t="s">
        <v>2546</v>
      </c>
      <c r="I4479" s="545" t="s">
        <v>2546</v>
      </c>
      <c r="J4479" s="543" t="s">
        <v>2478</v>
      </c>
      <c r="K4479" s="543" t="s">
        <v>2478</v>
      </c>
      <c r="L4479" s="543" t="s">
        <v>2546</v>
      </c>
      <c r="M4479" s="543" t="s">
        <v>6209</v>
      </c>
      <c r="N4479" s="543" t="s">
        <v>2210</v>
      </c>
      <c r="O4479" s="547">
        <v>44489.708333333336</v>
      </c>
      <c r="P4479" s="547">
        <v>44489.708333333336</v>
      </c>
      <c r="Q4479" s="547">
        <v>44683.708333333336</v>
      </c>
      <c r="R4479" s="547">
        <v>44712</v>
      </c>
      <c r="S4479" s="547">
        <v>45160.473182870373</v>
      </c>
    </row>
    <row r="4480" spans="1:19">
      <c r="A4480" s="540" t="s">
        <v>12754</v>
      </c>
      <c r="B4480" s="542">
        <v>107722</v>
      </c>
      <c r="C4480" s="542">
        <v>550980</v>
      </c>
      <c r="D4480" s="542">
        <v>10061</v>
      </c>
      <c r="E4480" s="542">
        <v>10061</v>
      </c>
      <c r="F4480" s="542" t="s">
        <v>12769</v>
      </c>
      <c r="G4480" s="540" t="s">
        <v>12770</v>
      </c>
      <c r="H4480" s="542" t="s">
        <v>2469</v>
      </c>
      <c r="I4480" s="542" t="s">
        <v>2469</v>
      </c>
      <c r="J4480" s="540" t="s">
        <v>2478</v>
      </c>
      <c r="K4480" s="540" t="s">
        <v>2478</v>
      </c>
      <c r="L4480" s="540" t="s">
        <v>7154</v>
      </c>
      <c r="M4480" s="540" t="s">
        <v>7155</v>
      </c>
      <c r="N4480" s="540" t="s">
        <v>7156</v>
      </c>
      <c r="O4480" s="546">
        <v>44957.708333333336</v>
      </c>
      <c r="P4480" s="546">
        <v>44957.708333333336</v>
      </c>
      <c r="Q4480" s="546">
        <v>45107.708333333336</v>
      </c>
      <c r="R4480" s="546">
        <v>45107</v>
      </c>
      <c r="S4480" s="540" t="s">
        <v>2478</v>
      </c>
    </row>
    <row r="4481" spans="1:19">
      <c r="A4481" s="543" t="s">
        <v>12754</v>
      </c>
      <c r="B4481" s="545">
        <v>107733</v>
      </c>
      <c r="C4481" s="545">
        <v>551912</v>
      </c>
      <c r="D4481" s="545">
        <v>10074</v>
      </c>
      <c r="E4481" s="545">
        <v>10074</v>
      </c>
      <c r="F4481" s="545" t="s">
        <v>12771</v>
      </c>
      <c r="G4481" s="543" t="s">
        <v>12772</v>
      </c>
      <c r="H4481" s="545" t="s">
        <v>2469</v>
      </c>
      <c r="I4481" s="545" t="s">
        <v>2469</v>
      </c>
      <c r="J4481" s="543" t="s">
        <v>2478</v>
      </c>
      <c r="K4481" s="543" t="s">
        <v>2478</v>
      </c>
      <c r="L4481" s="543" t="s">
        <v>7154</v>
      </c>
      <c r="M4481" s="543" t="s">
        <v>7155</v>
      </c>
      <c r="N4481" s="543" t="s">
        <v>7156</v>
      </c>
      <c r="O4481" s="547">
        <v>44987.708333333336</v>
      </c>
      <c r="P4481" s="547">
        <v>44987.708333333336</v>
      </c>
      <c r="Q4481" s="547">
        <v>45107.333333333336</v>
      </c>
      <c r="R4481" s="547">
        <v>45107</v>
      </c>
      <c r="S4481" s="543" t="s">
        <v>2478</v>
      </c>
    </row>
    <row r="4482" spans="1:19">
      <c r="A4482" s="540" t="s">
        <v>12754</v>
      </c>
      <c r="B4482" s="542">
        <v>107720</v>
      </c>
      <c r="C4482" s="542">
        <v>550894</v>
      </c>
      <c r="D4482" s="542">
        <v>10014</v>
      </c>
      <c r="E4482" s="542">
        <v>10014</v>
      </c>
      <c r="F4482" s="542" t="s">
        <v>12773</v>
      </c>
      <c r="G4482" s="540" t="s">
        <v>12774</v>
      </c>
      <c r="H4482" s="542" t="s">
        <v>2469</v>
      </c>
      <c r="I4482" s="542" t="s">
        <v>2469</v>
      </c>
      <c r="J4482" s="540" t="s">
        <v>2478</v>
      </c>
      <c r="K4482" s="540" t="s">
        <v>2478</v>
      </c>
      <c r="L4482" s="540" t="s">
        <v>7154</v>
      </c>
      <c r="M4482" s="540" t="s">
        <v>7155</v>
      </c>
      <c r="N4482" s="540" t="s">
        <v>7156</v>
      </c>
      <c r="O4482" s="546">
        <v>44939.333333333336</v>
      </c>
      <c r="P4482" s="546">
        <v>44939.333333333336</v>
      </c>
      <c r="Q4482" s="546">
        <v>45198.333333333336</v>
      </c>
      <c r="R4482" s="546">
        <v>45198</v>
      </c>
      <c r="S4482" s="540" t="s">
        <v>2478</v>
      </c>
    </row>
    <row r="4483" spans="1:19">
      <c r="A4483" s="543" t="s">
        <v>12754</v>
      </c>
      <c r="B4483" s="545">
        <v>107723</v>
      </c>
      <c r="C4483" s="545">
        <v>550986</v>
      </c>
      <c r="D4483" s="545">
        <v>10015</v>
      </c>
      <c r="E4483" s="545">
        <v>10015</v>
      </c>
      <c r="F4483" s="545" t="s">
        <v>12775</v>
      </c>
      <c r="G4483" s="543" t="s">
        <v>12776</v>
      </c>
      <c r="H4483" s="545" t="s">
        <v>2469</v>
      </c>
      <c r="I4483" s="545" t="s">
        <v>2469</v>
      </c>
      <c r="J4483" s="543" t="s">
        <v>2478</v>
      </c>
      <c r="K4483" s="543" t="s">
        <v>2478</v>
      </c>
      <c r="L4483" s="543" t="s">
        <v>7154</v>
      </c>
      <c r="M4483" s="543" t="s">
        <v>7155</v>
      </c>
      <c r="N4483" s="543" t="s">
        <v>7156</v>
      </c>
      <c r="O4483" s="547">
        <v>44902.333333333336</v>
      </c>
      <c r="P4483" s="547">
        <v>44902.333333333336</v>
      </c>
      <c r="Q4483" s="547">
        <v>45090.708333333336</v>
      </c>
      <c r="R4483" s="547">
        <v>45107</v>
      </c>
      <c r="S4483" s="543" t="s">
        <v>2478</v>
      </c>
    </row>
    <row r="4484" spans="1:19">
      <c r="A4484" s="540" t="s">
        <v>12754</v>
      </c>
      <c r="B4484" s="542">
        <v>11409</v>
      </c>
      <c r="C4484" s="542">
        <v>551918</v>
      </c>
      <c r="D4484" s="542">
        <v>10016</v>
      </c>
      <c r="E4484" s="542">
        <v>10016</v>
      </c>
      <c r="F4484" s="542" t="s">
        <v>12777</v>
      </c>
      <c r="G4484" s="540" t="s">
        <v>12778</v>
      </c>
      <c r="H4484" s="542" t="s">
        <v>2469</v>
      </c>
      <c r="I4484" s="542" t="s">
        <v>2469</v>
      </c>
      <c r="J4484" s="540" t="s">
        <v>2478</v>
      </c>
      <c r="K4484" s="540" t="s">
        <v>2478</v>
      </c>
      <c r="L4484" s="540" t="s">
        <v>7154</v>
      </c>
      <c r="M4484" s="540" t="s">
        <v>7155</v>
      </c>
      <c r="N4484" s="540" t="s">
        <v>7156</v>
      </c>
      <c r="O4484" s="546">
        <v>44897.333333333336</v>
      </c>
      <c r="P4484" s="546">
        <v>44897.333333333336</v>
      </c>
      <c r="Q4484" s="546">
        <v>45107.333333333336</v>
      </c>
      <c r="R4484" s="546">
        <v>45107</v>
      </c>
      <c r="S4484" s="540" t="s">
        <v>2478</v>
      </c>
    </row>
    <row r="4485" spans="1:19">
      <c r="A4485" s="543" t="s">
        <v>12754</v>
      </c>
      <c r="B4485" s="545">
        <v>107693</v>
      </c>
      <c r="C4485" s="545">
        <v>547243</v>
      </c>
      <c r="D4485" s="545">
        <v>10017</v>
      </c>
      <c r="E4485" s="545">
        <v>10017</v>
      </c>
      <c r="F4485" s="545" t="s">
        <v>12779</v>
      </c>
      <c r="G4485" s="543" t="s">
        <v>12780</v>
      </c>
      <c r="H4485" s="545" t="s">
        <v>2469</v>
      </c>
      <c r="I4485" s="545" t="s">
        <v>2469</v>
      </c>
      <c r="J4485" s="543" t="s">
        <v>2478</v>
      </c>
      <c r="K4485" s="543" t="s">
        <v>2478</v>
      </c>
      <c r="L4485" s="543" t="s">
        <v>7154</v>
      </c>
      <c r="M4485" s="543" t="s">
        <v>7155</v>
      </c>
      <c r="N4485" s="543" t="s">
        <v>7156</v>
      </c>
      <c r="O4485" s="547">
        <v>44949.333333333336</v>
      </c>
      <c r="P4485" s="547">
        <v>44949.333333333336</v>
      </c>
      <c r="Q4485" s="547">
        <v>45107.708333333336</v>
      </c>
      <c r="R4485" s="547">
        <v>45107</v>
      </c>
      <c r="S4485" s="543" t="s">
        <v>2478</v>
      </c>
    </row>
    <row r="4486" spans="1:19">
      <c r="A4486" s="540" t="s">
        <v>12754</v>
      </c>
      <c r="B4486" s="542">
        <v>107713</v>
      </c>
      <c r="C4486" s="542">
        <v>550099</v>
      </c>
      <c r="D4486" s="542">
        <v>10018</v>
      </c>
      <c r="E4486" s="542">
        <v>10018</v>
      </c>
      <c r="F4486" s="542" t="s">
        <v>12781</v>
      </c>
      <c r="G4486" s="540" t="s">
        <v>12782</v>
      </c>
      <c r="H4486" s="542" t="s">
        <v>2469</v>
      </c>
      <c r="I4486" s="542" t="s">
        <v>2469</v>
      </c>
      <c r="J4486" s="540" t="s">
        <v>2478</v>
      </c>
      <c r="K4486" s="540" t="s">
        <v>2478</v>
      </c>
      <c r="L4486" s="540" t="s">
        <v>7154</v>
      </c>
      <c r="M4486" s="540" t="s">
        <v>7155</v>
      </c>
      <c r="N4486" s="540" t="s">
        <v>7156</v>
      </c>
      <c r="O4486" s="546">
        <v>44917.333333333336</v>
      </c>
      <c r="P4486" s="546">
        <v>44917.333333333336</v>
      </c>
      <c r="Q4486" s="546">
        <v>45107.333333333336</v>
      </c>
      <c r="R4486" s="546">
        <v>45107</v>
      </c>
      <c r="S4486" s="540" t="s">
        <v>2478</v>
      </c>
    </row>
    <row r="4487" spans="1:19">
      <c r="A4487" s="543" t="s">
        <v>12754</v>
      </c>
      <c r="B4487" s="545">
        <v>107721</v>
      </c>
      <c r="C4487" s="545">
        <v>550972</v>
      </c>
      <c r="D4487" s="545">
        <v>10019</v>
      </c>
      <c r="E4487" s="545">
        <v>10019</v>
      </c>
      <c r="F4487" s="545" t="s">
        <v>12783</v>
      </c>
      <c r="G4487" s="543" t="s">
        <v>12784</v>
      </c>
      <c r="H4487" s="545" t="s">
        <v>2469</v>
      </c>
      <c r="I4487" s="545" t="s">
        <v>2469</v>
      </c>
      <c r="J4487" s="543" t="s">
        <v>2478</v>
      </c>
      <c r="K4487" s="543" t="s">
        <v>2478</v>
      </c>
      <c r="L4487" s="543" t="s">
        <v>7154</v>
      </c>
      <c r="M4487" s="543" t="s">
        <v>7155</v>
      </c>
      <c r="N4487" s="543" t="s">
        <v>7156</v>
      </c>
      <c r="O4487" s="547">
        <v>45960.333333333336</v>
      </c>
      <c r="P4487" s="543" t="s">
        <v>2478</v>
      </c>
      <c r="Q4487" s="547">
        <v>46139.708333333336</v>
      </c>
      <c r="R4487" s="543" t="s">
        <v>2478</v>
      </c>
      <c r="S4487" s="543" t="s">
        <v>2478</v>
      </c>
    </row>
    <row r="4488" spans="1:19">
      <c r="A4488" s="540" t="s">
        <v>12754</v>
      </c>
      <c r="B4488" s="542">
        <v>107727</v>
      </c>
      <c r="C4488" s="542">
        <v>551260</v>
      </c>
      <c r="D4488" s="542">
        <v>10020</v>
      </c>
      <c r="E4488" s="542">
        <v>10020</v>
      </c>
      <c r="F4488" s="542" t="s">
        <v>12785</v>
      </c>
      <c r="G4488" s="540" t="s">
        <v>12786</v>
      </c>
      <c r="H4488" s="542" t="s">
        <v>2469</v>
      </c>
      <c r="I4488" s="542" t="s">
        <v>2469</v>
      </c>
      <c r="J4488" s="540" t="s">
        <v>2478</v>
      </c>
      <c r="K4488" s="540" t="s">
        <v>2478</v>
      </c>
      <c r="L4488" s="540" t="s">
        <v>7154</v>
      </c>
      <c r="M4488" s="540" t="s">
        <v>7155</v>
      </c>
      <c r="N4488" s="540" t="s">
        <v>7156</v>
      </c>
      <c r="O4488" s="546">
        <v>44949.333333333336</v>
      </c>
      <c r="P4488" s="546">
        <v>44949.333333333336</v>
      </c>
      <c r="Q4488" s="546">
        <v>45107.708333333336</v>
      </c>
      <c r="R4488" s="546">
        <v>45201</v>
      </c>
      <c r="S4488" s="540" t="s">
        <v>2478</v>
      </c>
    </row>
    <row r="4489" spans="1:19">
      <c r="A4489" s="543" t="s">
        <v>12754</v>
      </c>
      <c r="B4489" s="545">
        <v>107764</v>
      </c>
      <c r="C4489" s="545">
        <v>673920</v>
      </c>
      <c r="D4489" s="545">
        <v>10021</v>
      </c>
      <c r="E4489" s="545">
        <v>10021</v>
      </c>
      <c r="F4489" s="545" t="s">
        <v>12787</v>
      </c>
      <c r="G4489" s="543" t="s">
        <v>12788</v>
      </c>
      <c r="H4489" s="545" t="s">
        <v>2469</v>
      </c>
      <c r="I4489" s="545" t="s">
        <v>2469</v>
      </c>
      <c r="J4489" s="543" t="s">
        <v>2478</v>
      </c>
      <c r="K4489" s="543" t="s">
        <v>2478</v>
      </c>
      <c r="L4489" s="543" t="s">
        <v>7154</v>
      </c>
      <c r="M4489" s="543" t="s">
        <v>7155</v>
      </c>
      <c r="N4489" s="543" t="s">
        <v>7156</v>
      </c>
      <c r="O4489" s="547">
        <v>46212.333333333336</v>
      </c>
      <c r="P4489" s="543" t="s">
        <v>2478</v>
      </c>
      <c r="Q4489" s="547">
        <v>46248.708333333336</v>
      </c>
      <c r="R4489" s="543" t="s">
        <v>2478</v>
      </c>
      <c r="S4489" s="543" t="s">
        <v>2478</v>
      </c>
    </row>
    <row r="4490" spans="1:19">
      <c r="A4490" s="540" t="s">
        <v>12754</v>
      </c>
      <c r="B4490" s="542">
        <v>107724</v>
      </c>
      <c r="C4490" s="542">
        <v>550998</v>
      </c>
      <c r="D4490" s="542">
        <v>10022</v>
      </c>
      <c r="E4490" s="542">
        <v>10022</v>
      </c>
      <c r="F4490" s="542" t="s">
        <v>12789</v>
      </c>
      <c r="G4490" s="540" t="s">
        <v>12790</v>
      </c>
      <c r="H4490" s="542" t="s">
        <v>2469</v>
      </c>
      <c r="I4490" s="542" t="s">
        <v>2469</v>
      </c>
      <c r="J4490" s="540" t="s">
        <v>2478</v>
      </c>
      <c r="K4490" s="540" t="s">
        <v>2478</v>
      </c>
      <c r="L4490" s="540" t="s">
        <v>7154</v>
      </c>
      <c r="M4490" s="540" t="s">
        <v>7155</v>
      </c>
      <c r="N4490" s="540" t="s">
        <v>7156</v>
      </c>
      <c r="O4490" s="546">
        <v>45827.333333333336</v>
      </c>
      <c r="P4490" s="540" t="s">
        <v>2478</v>
      </c>
      <c r="Q4490" s="546">
        <v>46009.708333333336</v>
      </c>
      <c r="R4490" s="540" t="s">
        <v>2478</v>
      </c>
      <c r="S4490" s="540" t="s">
        <v>2478</v>
      </c>
    </row>
    <row r="4491" spans="1:19">
      <c r="A4491" s="543" t="s">
        <v>12754</v>
      </c>
      <c r="B4491" s="545">
        <v>107690</v>
      </c>
      <c r="C4491" s="545">
        <v>547187</v>
      </c>
      <c r="D4491" s="545">
        <v>10023</v>
      </c>
      <c r="E4491" s="545">
        <v>10023</v>
      </c>
      <c r="F4491" s="545" t="s">
        <v>12791</v>
      </c>
      <c r="G4491" s="543" t="s">
        <v>12792</v>
      </c>
      <c r="H4491" s="545" t="s">
        <v>2469</v>
      </c>
      <c r="I4491" s="545" t="s">
        <v>2469</v>
      </c>
      <c r="J4491" s="543" t="s">
        <v>2478</v>
      </c>
      <c r="K4491" s="543" t="s">
        <v>2478</v>
      </c>
      <c r="L4491" s="543" t="s">
        <v>2546</v>
      </c>
      <c r="M4491" s="543" t="s">
        <v>7324</v>
      </c>
      <c r="N4491" s="543" t="s">
        <v>2204</v>
      </c>
      <c r="O4491" s="547">
        <v>45099.333333333336</v>
      </c>
      <c r="P4491" s="547">
        <v>45099.333333333336</v>
      </c>
      <c r="Q4491" s="547">
        <v>46077.708333333336</v>
      </c>
      <c r="R4491" s="547">
        <v>45726</v>
      </c>
      <c r="S4491" s="543" t="s">
        <v>2478</v>
      </c>
    </row>
    <row r="4492" spans="1:19">
      <c r="A4492" s="540" t="s">
        <v>12754</v>
      </c>
      <c r="B4492" s="542">
        <v>107725</v>
      </c>
      <c r="C4492" s="542">
        <v>551100</v>
      </c>
      <c r="D4492" s="542">
        <v>10024</v>
      </c>
      <c r="E4492" s="542">
        <v>10024</v>
      </c>
      <c r="F4492" s="542" t="s">
        <v>12793</v>
      </c>
      <c r="G4492" s="540" t="s">
        <v>12794</v>
      </c>
      <c r="H4492" s="542" t="s">
        <v>2469</v>
      </c>
      <c r="I4492" s="542" t="s">
        <v>2469</v>
      </c>
      <c r="J4492" s="540" t="s">
        <v>2478</v>
      </c>
      <c r="K4492" s="540" t="s">
        <v>2478</v>
      </c>
      <c r="L4492" s="540" t="s">
        <v>7154</v>
      </c>
      <c r="M4492" s="540" t="s">
        <v>7155</v>
      </c>
      <c r="N4492" s="540" t="s">
        <v>7156</v>
      </c>
      <c r="O4492" s="546">
        <v>46106.333333333336</v>
      </c>
      <c r="P4492" s="540" t="s">
        <v>2478</v>
      </c>
      <c r="Q4492" s="546">
        <v>46147.708333333336</v>
      </c>
      <c r="R4492" s="540" t="s">
        <v>2478</v>
      </c>
      <c r="S4492" s="540" t="s">
        <v>2478</v>
      </c>
    </row>
    <row r="4493" spans="1:19">
      <c r="A4493" s="543" t="s">
        <v>12754</v>
      </c>
      <c r="B4493" s="545">
        <v>107699</v>
      </c>
      <c r="C4493" s="545">
        <v>547273</v>
      </c>
      <c r="D4493" s="545">
        <v>10025</v>
      </c>
      <c r="E4493" s="545">
        <v>10025</v>
      </c>
      <c r="F4493" s="545" t="s">
        <v>12795</v>
      </c>
      <c r="G4493" s="543" t="s">
        <v>12796</v>
      </c>
      <c r="H4493" s="545" t="s">
        <v>2469</v>
      </c>
      <c r="I4493" s="545" t="s">
        <v>2469</v>
      </c>
      <c r="J4493" s="543" t="s">
        <v>2478</v>
      </c>
      <c r="K4493" s="543" t="s">
        <v>2478</v>
      </c>
      <c r="L4493" s="543" t="s">
        <v>7154</v>
      </c>
      <c r="M4493" s="543" t="s">
        <v>7155</v>
      </c>
      <c r="N4493" s="543" t="s">
        <v>7156</v>
      </c>
      <c r="O4493" s="547">
        <v>45062.333333333336</v>
      </c>
      <c r="P4493" s="547">
        <v>45062.333333333336</v>
      </c>
      <c r="Q4493" s="547">
        <v>45940.708333333336</v>
      </c>
      <c r="R4493" s="543" t="s">
        <v>2478</v>
      </c>
      <c r="S4493" s="543" t="s">
        <v>2478</v>
      </c>
    </row>
    <row r="4494" spans="1:19">
      <c r="A4494" s="540" t="s">
        <v>12754</v>
      </c>
      <c r="B4494" s="541"/>
      <c r="C4494" s="541"/>
      <c r="D4494" s="542">
        <v>10026</v>
      </c>
      <c r="E4494" s="542">
        <v>10026</v>
      </c>
      <c r="F4494" s="542" t="s">
        <v>12797</v>
      </c>
      <c r="G4494" s="540" t="s">
        <v>12798</v>
      </c>
      <c r="H4494" s="542" t="s">
        <v>2469</v>
      </c>
      <c r="I4494" s="542" t="s">
        <v>2469</v>
      </c>
      <c r="J4494" s="540" t="s">
        <v>2478</v>
      </c>
      <c r="K4494" s="540" t="s">
        <v>2478</v>
      </c>
      <c r="L4494" s="540" t="s">
        <v>2478</v>
      </c>
      <c r="M4494" s="540" t="s">
        <v>2478</v>
      </c>
      <c r="N4494" s="540" t="s">
        <v>2478</v>
      </c>
      <c r="O4494" s="546">
        <v>45058.333333333336</v>
      </c>
      <c r="P4494" s="546">
        <v>45058.333333333336</v>
      </c>
      <c r="Q4494" s="546">
        <v>46099.708333333336</v>
      </c>
      <c r="R4494" s="540" t="s">
        <v>2478</v>
      </c>
      <c r="S4494" s="540" t="s">
        <v>2478</v>
      </c>
    </row>
    <row r="4495" spans="1:19">
      <c r="A4495" s="543" t="s">
        <v>12754</v>
      </c>
      <c r="B4495" s="545">
        <v>108055</v>
      </c>
      <c r="C4495" s="552">
        <v>761563</v>
      </c>
      <c r="D4495" s="545">
        <v>10027</v>
      </c>
      <c r="E4495" s="545">
        <v>10027</v>
      </c>
      <c r="F4495" s="545" t="s">
        <v>12799</v>
      </c>
      <c r="G4495" s="543" t="s">
        <v>12800</v>
      </c>
      <c r="H4495" s="545" t="s">
        <v>2469</v>
      </c>
      <c r="I4495" s="545" t="s">
        <v>2469</v>
      </c>
      <c r="J4495" s="543" t="s">
        <v>2478</v>
      </c>
      <c r="K4495" s="543" t="s">
        <v>2478</v>
      </c>
      <c r="L4495" s="543" t="s">
        <v>7154</v>
      </c>
      <c r="M4495" s="543" t="s">
        <v>7155</v>
      </c>
      <c r="N4495" s="543" t="s">
        <v>7156</v>
      </c>
      <c r="O4495" s="547">
        <v>45159.333333333336</v>
      </c>
      <c r="P4495" s="547">
        <v>45159.333333333336</v>
      </c>
      <c r="Q4495" s="547">
        <v>46155.708333333336</v>
      </c>
      <c r="R4495" s="543" t="s">
        <v>2478</v>
      </c>
      <c r="S4495" s="543" t="s">
        <v>2478</v>
      </c>
    </row>
    <row r="4496" spans="1:19">
      <c r="A4496" s="540" t="s">
        <v>12754</v>
      </c>
      <c r="B4496" s="542">
        <v>11470</v>
      </c>
      <c r="C4496" s="542">
        <v>551914</v>
      </c>
      <c r="D4496" s="542">
        <v>10028</v>
      </c>
      <c r="E4496" s="542">
        <v>10028</v>
      </c>
      <c r="F4496" s="542" t="s">
        <v>12801</v>
      </c>
      <c r="G4496" s="540" t="s">
        <v>12802</v>
      </c>
      <c r="H4496" s="542" t="s">
        <v>2546</v>
      </c>
      <c r="I4496" s="542" t="s">
        <v>2546</v>
      </c>
      <c r="J4496" s="540" t="s">
        <v>2478</v>
      </c>
      <c r="K4496" s="540" t="s">
        <v>2478</v>
      </c>
      <c r="L4496" s="540" t="s">
        <v>2546</v>
      </c>
      <c r="M4496" s="540" t="s">
        <v>7324</v>
      </c>
      <c r="N4496" s="540" t="s">
        <v>2204</v>
      </c>
      <c r="O4496" s="546">
        <v>45036.708333333336</v>
      </c>
      <c r="P4496" s="546">
        <v>45036.708333333336</v>
      </c>
      <c r="Q4496" s="546">
        <v>45471.708333333336</v>
      </c>
      <c r="R4496" s="546">
        <v>45471</v>
      </c>
      <c r="S4496" s="540" t="s">
        <v>2478</v>
      </c>
    </row>
    <row r="4497" spans="1:19">
      <c r="A4497" s="543" t="s">
        <v>12754</v>
      </c>
      <c r="B4497" s="545">
        <v>11448</v>
      </c>
      <c r="C4497" s="545">
        <v>547241</v>
      </c>
      <c r="D4497" s="545">
        <v>10029</v>
      </c>
      <c r="E4497" s="545">
        <v>10029</v>
      </c>
      <c r="F4497" s="545" t="s">
        <v>12803</v>
      </c>
      <c r="G4497" s="543" t="s">
        <v>12804</v>
      </c>
      <c r="H4497" s="545" t="s">
        <v>2469</v>
      </c>
      <c r="I4497" s="545" t="s">
        <v>2469</v>
      </c>
      <c r="J4497" s="543" t="s">
        <v>2478</v>
      </c>
      <c r="K4497" s="543" t="s">
        <v>2478</v>
      </c>
      <c r="L4497" s="543" t="s">
        <v>7154</v>
      </c>
      <c r="M4497" s="543" t="s">
        <v>7155</v>
      </c>
      <c r="N4497" s="543" t="s">
        <v>7156</v>
      </c>
      <c r="O4497" s="547">
        <v>44916.333333333336</v>
      </c>
      <c r="P4497" s="547">
        <v>44916.333333333336</v>
      </c>
      <c r="Q4497" s="547">
        <v>45107.333333333336</v>
      </c>
      <c r="R4497" s="547">
        <v>45107</v>
      </c>
      <c r="S4497" s="543" t="s">
        <v>2478</v>
      </c>
    </row>
    <row r="4498" spans="1:19">
      <c r="A4498" s="540" t="s">
        <v>12754</v>
      </c>
      <c r="B4498" s="542">
        <v>10626</v>
      </c>
      <c r="C4498" s="542">
        <v>165209</v>
      </c>
      <c r="D4498" s="542">
        <v>10172</v>
      </c>
      <c r="E4498" s="542">
        <v>10172</v>
      </c>
      <c r="F4498" s="542" t="s">
        <v>12805</v>
      </c>
      <c r="G4498" s="540" t="s">
        <v>12806</v>
      </c>
      <c r="H4498" s="542" t="s">
        <v>2546</v>
      </c>
      <c r="I4498" s="542" t="s">
        <v>2546</v>
      </c>
      <c r="J4498" s="540" t="s">
        <v>2478</v>
      </c>
      <c r="K4498" s="540" t="s">
        <v>2478</v>
      </c>
      <c r="L4498" s="540" t="s">
        <v>2546</v>
      </c>
      <c r="M4498" s="540" t="s">
        <v>7324</v>
      </c>
      <c r="N4498" s="540" t="s">
        <v>2204</v>
      </c>
      <c r="O4498" s="540" t="s">
        <v>2478</v>
      </c>
      <c r="P4498" s="540" t="s">
        <v>2478</v>
      </c>
      <c r="Q4498" s="546">
        <v>44645.333333333336</v>
      </c>
      <c r="R4498" s="546">
        <v>44655</v>
      </c>
      <c r="S4498" s="546">
        <v>44722.491863425923</v>
      </c>
    </row>
    <row r="4499" spans="1:19">
      <c r="A4499" s="543" t="s">
        <v>12754</v>
      </c>
      <c r="B4499" s="545">
        <v>10624</v>
      </c>
      <c r="C4499" s="545">
        <v>165225</v>
      </c>
      <c r="D4499" s="545">
        <v>10171</v>
      </c>
      <c r="E4499" s="545">
        <v>10171</v>
      </c>
      <c r="F4499" s="545" t="s">
        <v>12807</v>
      </c>
      <c r="G4499" s="543" t="s">
        <v>12808</v>
      </c>
      <c r="H4499" s="545" t="s">
        <v>2546</v>
      </c>
      <c r="I4499" s="545" t="s">
        <v>2546</v>
      </c>
      <c r="J4499" s="543" t="s">
        <v>2478</v>
      </c>
      <c r="K4499" s="543" t="s">
        <v>2478</v>
      </c>
      <c r="L4499" s="543" t="s">
        <v>2546</v>
      </c>
      <c r="M4499" s="543" t="s">
        <v>7324</v>
      </c>
      <c r="N4499" s="543" t="s">
        <v>2204</v>
      </c>
      <c r="O4499" s="547">
        <v>44531.708333333336</v>
      </c>
      <c r="P4499" s="547">
        <v>44531.708333333336</v>
      </c>
      <c r="Q4499" s="547">
        <v>44645.708333333336</v>
      </c>
      <c r="R4499" s="547">
        <v>45077</v>
      </c>
      <c r="S4499" s="547">
        <v>44722.491863425923</v>
      </c>
    </row>
    <row r="4500" spans="1:19">
      <c r="A4500" s="540" t="s">
        <v>12754</v>
      </c>
      <c r="B4500" s="542">
        <v>107220</v>
      </c>
      <c r="C4500" s="542">
        <v>169058</v>
      </c>
      <c r="D4500" s="542">
        <v>10097</v>
      </c>
      <c r="E4500" s="542">
        <v>10097</v>
      </c>
      <c r="F4500" s="542" t="s">
        <v>12809</v>
      </c>
      <c r="G4500" s="540" t="s">
        <v>12810</v>
      </c>
      <c r="H4500" s="542" t="s">
        <v>2546</v>
      </c>
      <c r="I4500" s="542" t="s">
        <v>2546</v>
      </c>
      <c r="J4500" s="540" t="s">
        <v>2478</v>
      </c>
      <c r="K4500" s="540" t="s">
        <v>2478</v>
      </c>
      <c r="L4500" s="540" t="s">
        <v>2546</v>
      </c>
      <c r="M4500" s="540" t="s">
        <v>7324</v>
      </c>
      <c r="N4500" s="540" t="s">
        <v>2204</v>
      </c>
      <c r="O4500" s="546">
        <v>44595.708333333336</v>
      </c>
      <c r="P4500" s="546">
        <v>44595.708333333336</v>
      </c>
      <c r="Q4500" s="546">
        <v>44711.708333333336</v>
      </c>
      <c r="R4500" s="546">
        <v>44685</v>
      </c>
      <c r="S4500" s="540" t="s">
        <v>2478</v>
      </c>
    </row>
    <row r="4501" spans="1:19">
      <c r="A4501" s="543" t="s">
        <v>12754</v>
      </c>
      <c r="B4501" s="545">
        <v>11489</v>
      </c>
      <c r="C4501" s="545">
        <v>169266</v>
      </c>
      <c r="D4501" s="545">
        <v>10098</v>
      </c>
      <c r="E4501" s="545">
        <v>10098</v>
      </c>
      <c r="F4501" s="545" t="s">
        <v>12811</v>
      </c>
      <c r="G4501" s="543" t="s">
        <v>12812</v>
      </c>
      <c r="H4501" s="545" t="s">
        <v>2546</v>
      </c>
      <c r="I4501" s="545" t="s">
        <v>2546</v>
      </c>
      <c r="J4501" s="543" t="s">
        <v>2478</v>
      </c>
      <c r="K4501" s="543" t="s">
        <v>2478</v>
      </c>
      <c r="L4501" s="543" t="s">
        <v>2546</v>
      </c>
      <c r="M4501" s="543" t="s">
        <v>6209</v>
      </c>
      <c r="N4501" s="543" t="s">
        <v>2210</v>
      </c>
      <c r="O4501" s="547">
        <v>44469.333333333336</v>
      </c>
      <c r="P4501" s="547">
        <v>44469.333333333336</v>
      </c>
      <c r="Q4501" s="547">
        <v>44707.708333333336</v>
      </c>
      <c r="R4501" s="547">
        <v>44707</v>
      </c>
      <c r="S4501" s="547">
        <v>45233.479212962964</v>
      </c>
    </row>
    <row r="4502" spans="1:19">
      <c r="A4502" s="540" t="s">
        <v>12754</v>
      </c>
      <c r="B4502" s="542">
        <v>107222</v>
      </c>
      <c r="C4502" s="542">
        <v>169276</v>
      </c>
      <c r="D4502" s="542">
        <v>10099</v>
      </c>
      <c r="E4502" s="542">
        <v>10099</v>
      </c>
      <c r="F4502" s="542" t="s">
        <v>12813</v>
      </c>
      <c r="G4502" s="540" t="s">
        <v>12814</v>
      </c>
      <c r="H4502" s="542" t="s">
        <v>2546</v>
      </c>
      <c r="I4502" s="542" t="s">
        <v>2546</v>
      </c>
      <c r="J4502" s="540" t="s">
        <v>2478</v>
      </c>
      <c r="K4502" s="540" t="s">
        <v>2478</v>
      </c>
      <c r="L4502" s="540" t="s">
        <v>2546</v>
      </c>
      <c r="M4502" s="540" t="s">
        <v>7324</v>
      </c>
      <c r="N4502" s="540" t="s">
        <v>2204</v>
      </c>
      <c r="O4502" s="546">
        <v>44495.708333333336</v>
      </c>
      <c r="P4502" s="546">
        <v>44495.708333333336</v>
      </c>
      <c r="Q4502" s="546">
        <v>45016.333333333336</v>
      </c>
      <c r="R4502" s="546">
        <v>45016</v>
      </c>
      <c r="S4502" s="540" t="s">
        <v>2478</v>
      </c>
    </row>
    <row r="4503" spans="1:19">
      <c r="A4503" s="543" t="s">
        <v>12754</v>
      </c>
      <c r="B4503" s="545">
        <v>11347</v>
      </c>
      <c r="C4503" s="545">
        <v>169500</v>
      </c>
      <c r="D4503" s="545">
        <v>10100</v>
      </c>
      <c r="E4503" s="545">
        <v>10100</v>
      </c>
      <c r="F4503" s="545" t="s">
        <v>12815</v>
      </c>
      <c r="G4503" s="543" t="s">
        <v>12816</v>
      </c>
      <c r="H4503" s="545" t="s">
        <v>2546</v>
      </c>
      <c r="I4503" s="545" t="s">
        <v>2546</v>
      </c>
      <c r="J4503" s="543" t="s">
        <v>2478</v>
      </c>
      <c r="K4503" s="543" t="s">
        <v>2478</v>
      </c>
      <c r="L4503" s="543" t="s">
        <v>2546</v>
      </c>
      <c r="M4503" s="543" t="s">
        <v>6209</v>
      </c>
      <c r="N4503" s="543" t="s">
        <v>2210</v>
      </c>
      <c r="O4503" s="547">
        <v>44536.333333333336</v>
      </c>
      <c r="P4503" s="547">
        <v>44536.333333333336</v>
      </c>
      <c r="Q4503" s="547">
        <v>44767.333333333336</v>
      </c>
      <c r="R4503" s="547">
        <v>44767</v>
      </c>
      <c r="S4503" s="547">
        <v>45093.538032407407</v>
      </c>
    </row>
    <row r="4504" spans="1:19">
      <c r="A4504" s="540" t="s">
        <v>12754</v>
      </c>
      <c r="B4504" s="542">
        <v>10788</v>
      </c>
      <c r="C4504" s="542">
        <v>169896</v>
      </c>
      <c r="D4504" s="542">
        <v>10101</v>
      </c>
      <c r="E4504" s="542">
        <v>10101</v>
      </c>
      <c r="F4504" s="542" t="s">
        <v>12817</v>
      </c>
      <c r="G4504" s="540" t="s">
        <v>12818</v>
      </c>
      <c r="H4504" s="542" t="s">
        <v>2546</v>
      </c>
      <c r="I4504" s="542" t="s">
        <v>2546</v>
      </c>
      <c r="J4504" s="540" t="s">
        <v>2478</v>
      </c>
      <c r="K4504" s="540" t="s">
        <v>2478</v>
      </c>
      <c r="L4504" s="540" t="s">
        <v>2546</v>
      </c>
      <c r="M4504" s="540" t="s">
        <v>6209</v>
      </c>
      <c r="N4504" s="540" t="s">
        <v>2210</v>
      </c>
      <c r="O4504" s="546">
        <v>44541.333333333336</v>
      </c>
      <c r="P4504" s="546">
        <v>44541.333333333336</v>
      </c>
      <c r="Q4504" s="546">
        <v>44719.708333333336</v>
      </c>
      <c r="R4504" s="546">
        <v>44719</v>
      </c>
      <c r="S4504" s="546">
        <v>44775.487627314818</v>
      </c>
    </row>
    <row r="4505" spans="1:19">
      <c r="A4505" s="543" t="s">
        <v>12754</v>
      </c>
      <c r="B4505" s="544"/>
      <c r="C4505" s="544"/>
      <c r="D4505" s="545">
        <v>10102</v>
      </c>
      <c r="E4505" s="545">
        <v>10102</v>
      </c>
      <c r="F4505" s="545" t="s">
        <v>12819</v>
      </c>
      <c r="G4505" s="543" t="s">
        <v>12820</v>
      </c>
      <c r="H4505" s="545" t="s">
        <v>2469</v>
      </c>
      <c r="I4505" s="544" t="s">
        <v>2478</v>
      </c>
      <c r="J4505" s="543" t="s">
        <v>2478</v>
      </c>
      <c r="K4505" s="543" t="s">
        <v>2478</v>
      </c>
      <c r="L4505" s="543" t="s">
        <v>2478</v>
      </c>
      <c r="M4505" s="543" t="s">
        <v>2478</v>
      </c>
      <c r="N4505" s="543" t="s">
        <v>2478</v>
      </c>
      <c r="O4505" s="543" t="s">
        <v>2478</v>
      </c>
      <c r="P4505" s="543" t="s">
        <v>2478</v>
      </c>
      <c r="Q4505" s="543" t="s">
        <v>2478</v>
      </c>
      <c r="R4505" s="543" t="s">
        <v>2478</v>
      </c>
      <c r="S4505" s="543" t="s">
        <v>2478</v>
      </c>
    </row>
    <row r="4506" spans="1:19">
      <c r="A4506" s="540" t="s">
        <v>12754</v>
      </c>
      <c r="B4506" s="542">
        <v>10496</v>
      </c>
      <c r="C4506" s="542">
        <v>174422</v>
      </c>
      <c r="D4506" s="542">
        <v>10000</v>
      </c>
      <c r="E4506" s="542">
        <v>10000</v>
      </c>
      <c r="F4506" s="542" t="s">
        <v>12821</v>
      </c>
      <c r="G4506" s="540" t="s">
        <v>12822</v>
      </c>
      <c r="H4506" s="542" t="s">
        <v>2546</v>
      </c>
      <c r="I4506" s="542" t="s">
        <v>2546</v>
      </c>
      <c r="J4506" s="540" t="s">
        <v>2478</v>
      </c>
      <c r="K4506" s="540" t="s">
        <v>2478</v>
      </c>
      <c r="L4506" s="540" t="s">
        <v>2546</v>
      </c>
      <c r="M4506" s="540" t="s">
        <v>6209</v>
      </c>
      <c r="N4506" s="540" t="s">
        <v>2210</v>
      </c>
      <c r="O4506" s="546">
        <v>44393.333333333336</v>
      </c>
      <c r="P4506" s="546">
        <v>44393.333333333336</v>
      </c>
      <c r="Q4506" s="546">
        <v>44497.708333333336</v>
      </c>
      <c r="R4506" s="546">
        <v>44497</v>
      </c>
      <c r="S4506" s="546">
        <v>44699.479212962964</v>
      </c>
    </row>
    <row r="4507" spans="1:19">
      <c r="A4507" s="543" t="s">
        <v>12754</v>
      </c>
      <c r="B4507" s="545">
        <v>11721</v>
      </c>
      <c r="C4507" s="545">
        <v>178258</v>
      </c>
      <c r="D4507" s="545">
        <v>10103</v>
      </c>
      <c r="E4507" s="545">
        <v>10103</v>
      </c>
      <c r="F4507" s="545" t="s">
        <v>12823</v>
      </c>
      <c r="G4507" s="543" t="s">
        <v>12824</v>
      </c>
      <c r="H4507" s="545" t="s">
        <v>2546</v>
      </c>
      <c r="I4507" s="545" t="s">
        <v>2546</v>
      </c>
      <c r="J4507" s="543" t="s">
        <v>2478</v>
      </c>
      <c r="K4507" s="543" t="s">
        <v>2478</v>
      </c>
      <c r="L4507" s="543" t="s">
        <v>2546</v>
      </c>
      <c r="M4507" s="543" t="s">
        <v>6209</v>
      </c>
      <c r="N4507" s="543" t="s">
        <v>2210</v>
      </c>
      <c r="O4507" s="547">
        <v>44505.333333333336</v>
      </c>
      <c r="P4507" s="547">
        <v>44505.333333333336</v>
      </c>
      <c r="Q4507" s="547">
        <v>44348.333333333336</v>
      </c>
      <c r="R4507" s="547">
        <v>44712</v>
      </c>
      <c r="S4507" s="547">
        <v>45694.844247685185</v>
      </c>
    </row>
    <row r="4508" spans="1:19">
      <c r="A4508" s="540" t="s">
        <v>12754</v>
      </c>
      <c r="B4508" s="542">
        <v>11100</v>
      </c>
      <c r="C4508" s="542">
        <v>178503</v>
      </c>
      <c r="D4508" s="542">
        <v>10104</v>
      </c>
      <c r="E4508" s="542">
        <v>10104</v>
      </c>
      <c r="F4508" s="542" t="s">
        <v>12825</v>
      </c>
      <c r="G4508" s="540" t="s">
        <v>12826</v>
      </c>
      <c r="H4508" s="542" t="s">
        <v>2546</v>
      </c>
      <c r="I4508" s="542" t="s">
        <v>2546</v>
      </c>
      <c r="J4508" s="540" t="s">
        <v>2478</v>
      </c>
      <c r="K4508" s="540" t="s">
        <v>2478</v>
      </c>
      <c r="L4508" s="540" t="s">
        <v>2546</v>
      </c>
      <c r="M4508" s="540" t="s">
        <v>6209</v>
      </c>
      <c r="N4508" s="540" t="s">
        <v>2210</v>
      </c>
      <c r="O4508" s="546">
        <v>44551.708333333336</v>
      </c>
      <c r="P4508" s="546">
        <v>44551.708333333336</v>
      </c>
      <c r="Q4508" s="546">
        <v>44666.708333333336</v>
      </c>
      <c r="R4508" s="546">
        <v>44865</v>
      </c>
      <c r="S4508" s="546">
        <v>44922.495069444441</v>
      </c>
    </row>
    <row r="4509" spans="1:19">
      <c r="A4509" s="543" t="s">
        <v>12754</v>
      </c>
      <c r="B4509" s="545">
        <v>11507</v>
      </c>
      <c r="C4509" s="545">
        <v>178577</v>
      </c>
      <c r="D4509" s="545">
        <v>10105</v>
      </c>
      <c r="E4509" s="545">
        <v>10105</v>
      </c>
      <c r="F4509" s="545" t="s">
        <v>12827</v>
      </c>
      <c r="G4509" s="543" t="s">
        <v>12828</v>
      </c>
      <c r="H4509" s="545" t="s">
        <v>2546</v>
      </c>
      <c r="I4509" s="545" t="s">
        <v>2546</v>
      </c>
      <c r="J4509" s="543" t="s">
        <v>2478</v>
      </c>
      <c r="K4509" s="543" t="s">
        <v>2478</v>
      </c>
      <c r="L4509" s="543" t="s">
        <v>2546</v>
      </c>
      <c r="M4509" s="543" t="s">
        <v>7324</v>
      </c>
      <c r="N4509" s="543" t="s">
        <v>2204</v>
      </c>
      <c r="O4509" s="547">
        <v>44939.333333333336</v>
      </c>
      <c r="P4509" s="547">
        <v>44939.333333333336</v>
      </c>
      <c r="Q4509" s="547">
        <v>45201.708333333336</v>
      </c>
      <c r="R4509" s="547">
        <v>45201</v>
      </c>
      <c r="S4509" s="543" t="s">
        <v>2478</v>
      </c>
    </row>
    <row r="4510" spans="1:19">
      <c r="A4510" s="540" t="s">
        <v>12754</v>
      </c>
      <c r="B4510" s="542">
        <v>10632</v>
      </c>
      <c r="C4510" s="542">
        <v>179558</v>
      </c>
      <c r="D4510" s="542">
        <v>10106</v>
      </c>
      <c r="E4510" s="542">
        <v>10106</v>
      </c>
      <c r="F4510" s="542" t="s">
        <v>12829</v>
      </c>
      <c r="G4510" s="540" t="s">
        <v>12830</v>
      </c>
      <c r="H4510" s="542" t="s">
        <v>2469</v>
      </c>
      <c r="I4510" s="542" t="s">
        <v>2469</v>
      </c>
      <c r="J4510" s="540" t="s">
        <v>2478</v>
      </c>
      <c r="K4510" s="540" t="s">
        <v>2478</v>
      </c>
      <c r="L4510" s="540" t="s">
        <v>2546</v>
      </c>
      <c r="M4510" s="540" t="s">
        <v>6209</v>
      </c>
      <c r="N4510" s="540" t="s">
        <v>2210</v>
      </c>
      <c r="O4510" s="546">
        <v>44540.333333333336</v>
      </c>
      <c r="P4510" s="546">
        <v>44540.333333333336</v>
      </c>
      <c r="Q4510" s="546">
        <v>44683.708333333336</v>
      </c>
      <c r="R4510" s="546">
        <v>44683</v>
      </c>
      <c r="S4510" s="546">
        <v>44707.474826388891</v>
      </c>
    </row>
    <row r="4511" spans="1:19">
      <c r="A4511" s="543" t="s">
        <v>12754</v>
      </c>
      <c r="B4511" s="545">
        <v>10858</v>
      </c>
      <c r="C4511" s="545">
        <v>546370</v>
      </c>
      <c r="D4511" s="545">
        <v>43001</v>
      </c>
      <c r="E4511" s="543" t="s">
        <v>12090</v>
      </c>
      <c r="F4511" s="545" t="s">
        <v>12831</v>
      </c>
      <c r="G4511" s="543" t="s">
        <v>12832</v>
      </c>
      <c r="H4511" s="545" t="s">
        <v>2469</v>
      </c>
      <c r="I4511" s="545" t="s">
        <v>2546</v>
      </c>
      <c r="J4511" s="543" t="s">
        <v>2478</v>
      </c>
      <c r="K4511" s="543" t="s">
        <v>2478</v>
      </c>
      <c r="L4511" s="543" t="s">
        <v>2546</v>
      </c>
      <c r="M4511" s="543" t="s">
        <v>6209</v>
      </c>
      <c r="N4511" s="543" t="s">
        <v>2210</v>
      </c>
      <c r="O4511" s="543" t="s">
        <v>2478</v>
      </c>
      <c r="P4511" s="543" t="s">
        <v>2478</v>
      </c>
      <c r="Q4511" s="543" t="s">
        <v>2478</v>
      </c>
      <c r="R4511" s="547">
        <v>44712</v>
      </c>
      <c r="S4511" s="547">
        <v>45335.524837962963</v>
      </c>
    </row>
    <row r="4512" spans="1:19">
      <c r="A4512" s="540" t="s">
        <v>12754</v>
      </c>
      <c r="B4512" s="542">
        <v>11813</v>
      </c>
      <c r="C4512" s="542">
        <v>550162</v>
      </c>
      <c r="D4512" s="542">
        <v>10107</v>
      </c>
      <c r="E4512" s="542">
        <v>10107</v>
      </c>
      <c r="F4512" s="542" t="s">
        <v>12833</v>
      </c>
      <c r="G4512" s="540" t="s">
        <v>12834</v>
      </c>
      <c r="H4512" s="542" t="s">
        <v>2469</v>
      </c>
      <c r="I4512" s="542" t="s">
        <v>2469</v>
      </c>
      <c r="J4512" s="540" t="s">
        <v>2478</v>
      </c>
      <c r="K4512" s="540" t="s">
        <v>2478</v>
      </c>
      <c r="L4512" s="540" t="s">
        <v>7154</v>
      </c>
      <c r="M4512" s="540" t="s">
        <v>7155</v>
      </c>
      <c r="N4512" s="540" t="s">
        <v>7156</v>
      </c>
      <c r="O4512" s="546">
        <v>44938.333333333336</v>
      </c>
      <c r="P4512" s="546">
        <v>44938.333333333336</v>
      </c>
      <c r="Q4512" s="546">
        <v>45201.333333333336</v>
      </c>
      <c r="R4512" s="546">
        <v>45201</v>
      </c>
      <c r="S4512" s="540" t="s">
        <v>2478</v>
      </c>
    </row>
    <row r="4513" spans="1:19">
      <c r="A4513" s="543" t="s">
        <v>12754</v>
      </c>
      <c r="B4513" s="545">
        <v>107719</v>
      </c>
      <c r="C4513" s="545">
        <v>550771</v>
      </c>
      <c r="D4513" s="545">
        <v>10108</v>
      </c>
      <c r="E4513" s="545">
        <v>10108</v>
      </c>
      <c r="F4513" s="545" t="s">
        <v>12835</v>
      </c>
      <c r="G4513" s="543" t="s">
        <v>12836</v>
      </c>
      <c r="H4513" s="545" t="s">
        <v>2469</v>
      </c>
      <c r="I4513" s="545" t="s">
        <v>2469</v>
      </c>
      <c r="J4513" s="543" t="s">
        <v>2478</v>
      </c>
      <c r="K4513" s="543" t="s">
        <v>2478</v>
      </c>
      <c r="L4513" s="543" t="s">
        <v>7154</v>
      </c>
      <c r="M4513" s="543" t="s">
        <v>7155</v>
      </c>
      <c r="N4513" s="543" t="s">
        <v>7156</v>
      </c>
      <c r="O4513" s="547">
        <v>45944.333333333336</v>
      </c>
      <c r="P4513" s="543" t="s">
        <v>2478</v>
      </c>
      <c r="Q4513" s="547">
        <v>45978.708333333336</v>
      </c>
      <c r="R4513" s="543" t="s">
        <v>2478</v>
      </c>
      <c r="S4513" s="543" t="s">
        <v>2478</v>
      </c>
    </row>
    <row r="4514" spans="1:19">
      <c r="A4514" s="540" t="s">
        <v>12754</v>
      </c>
      <c r="B4514" s="542">
        <v>107695</v>
      </c>
      <c r="C4514" s="542">
        <v>547248</v>
      </c>
      <c r="D4514" s="542">
        <v>10109</v>
      </c>
      <c r="E4514" s="542">
        <v>10109</v>
      </c>
      <c r="F4514" s="542" t="s">
        <v>12837</v>
      </c>
      <c r="G4514" s="540" t="s">
        <v>12838</v>
      </c>
      <c r="H4514" s="542" t="s">
        <v>2469</v>
      </c>
      <c r="I4514" s="542" t="s">
        <v>2469</v>
      </c>
      <c r="J4514" s="540" t="s">
        <v>2478</v>
      </c>
      <c r="K4514" s="540" t="s">
        <v>2478</v>
      </c>
      <c r="L4514" s="540" t="s">
        <v>7154</v>
      </c>
      <c r="M4514" s="540" t="s">
        <v>7155</v>
      </c>
      <c r="N4514" s="540" t="s">
        <v>7156</v>
      </c>
      <c r="O4514" s="546">
        <v>46000.708333333336</v>
      </c>
      <c r="P4514" s="540" t="s">
        <v>2478</v>
      </c>
      <c r="Q4514" s="546">
        <v>46094.708333333336</v>
      </c>
      <c r="R4514" s="540" t="s">
        <v>2478</v>
      </c>
      <c r="S4514" s="540" t="s">
        <v>2478</v>
      </c>
    </row>
    <row r="4515" spans="1:19">
      <c r="A4515" s="543" t="s">
        <v>12754</v>
      </c>
      <c r="B4515" s="545">
        <v>11385</v>
      </c>
      <c r="C4515" s="545">
        <v>542758</v>
      </c>
      <c r="D4515" s="545">
        <v>43001</v>
      </c>
      <c r="E4515" s="543" t="s">
        <v>12108</v>
      </c>
      <c r="F4515" s="545" t="s">
        <v>12839</v>
      </c>
      <c r="G4515" s="543" t="s">
        <v>12840</v>
      </c>
      <c r="H4515" s="545" t="s">
        <v>2546</v>
      </c>
      <c r="I4515" s="545" t="s">
        <v>2546</v>
      </c>
      <c r="J4515" s="543" t="s">
        <v>2478</v>
      </c>
      <c r="K4515" s="543" t="s">
        <v>2478</v>
      </c>
      <c r="L4515" s="543" t="s">
        <v>2546</v>
      </c>
      <c r="M4515" s="543" t="s">
        <v>6209</v>
      </c>
      <c r="N4515" s="543" t="s">
        <v>2210</v>
      </c>
      <c r="O4515" s="543" t="s">
        <v>2478</v>
      </c>
      <c r="P4515" s="543" t="s">
        <v>2478</v>
      </c>
      <c r="Q4515" s="547">
        <v>44924.708333333336</v>
      </c>
      <c r="R4515" s="547">
        <v>44753</v>
      </c>
      <c r="S4515" s="547">
        <v>45114.482592592591</v>
      </c>
    </row>
    <row r="4516" spans="1:19">
      <c r="A4516" s="540" t="s">
        <v>12754</v>
      </c>
      <c r="B4516" s="542">
        <v>11385</v>
      </c>
      <c r="C4516" s="542">
        <v>542758</v>
      </c>
      <c r="D4516" s="542">
        <v>43001</v>
      </c>
      <c r="E4516" s="540" t="s">
        <v>12108</v>
      </c>
      <c r="F4516" s="542" t="s">
        <v>12841</v>
      </c>
      <c r="G4516" s="540" t="s">
        <v>12842</v>
      </c>
      <c r="H4516" s="542" t="s">
        <v>2546</v>
      </c>
      <c r="I4516" s="542" t="s">
        <v>2546</v>
      </c>
      <c r="J4516" s="540" t="s">
        <v>2478</v>
      </c>
      <c r="K4516" s="540" t="s">
        <v>2478</v>
      </c>
      <c r="L4516" s="540" t="s">
        <v>2546</v>
      </c>
      <c r="M4516" s="540" t="s">
        <v>6209</v>
      </c>
      <c r="N4516" s="540" t="s">
        <v>2210</v>
      </c>
      <c r="O4516" s="540" t="s">
        <v>2478</v>
      </c>
      <c r="P4516" s="540" t="s">
        <v>2478</v>
      </c>
      <c r="Q4516" s="546">
        <v>44924.708333333336</v>
      </c>
      <c r="R4516" s="546">
        <v>44753</v>
      </c>
      <c r="S4516" s="546">
        <v>45114.482592592591</v>
      </c>
    </row>
    <row r="4517" spans="1:19">
      <c r="A4517" s="543" t="s">
        <v>12754</v>
      </c>
      <c r="B4517" s="545">
        <v>11385</v>
      </c>
      <c r="C4517" s="545">
        <v>542758</v>
      </c>
      <c r="D4517" s="545">
        <v>43001</v>
      </c>
      <c r="E4517" s="543" t="s">
        <v>12108</v>
      </c>
      <c r="F4517" s="545" t="s">
        <v>12843</v>
      </c>
      <c r="G4517" s="543" t="s">
        <v>12844</v>
      </c>
      <c r="H4517" s="545" t="s">
        <v>2546</v>
      </c>
      <c r="I4517" s="545" t="s">
        <v>2546</v>
      </c>
      <c r="J4517" s="543" t="s">
        <v>2478</v>
      </c>
      <c r="K4517" s="543" t="s">
        <v>2478</v>
      </c>
      <c r="L4517" s="543" t="s">
        <v>2546</v>
      </c>
      <c r="M4517" s="543" t="s">
        <v>6209</v>
      </c>
      <c r="N4517" s="543" t="s">
        <v>2210</v>
      </c>
      <c r="O4517" s="543" t="s">
        <v>2478</v>
      </c>
      <c r="P4517" s="543" t="s">
        <v>2478</v>
      </c>
      <c r="Q4517" s="547">
        <v>44924.708333333336</v>
      </c>
      <c r="R4517" s="547">
        <v>44753</v>
      </c>
      <c r="S4517" s="547">
        <v>45114.482592592591</v>
      </c>
    </row>
    <row r="4518" spans="1:19">
      <c r="A4518" s="540" t="s">
        <v>12754</v>
      </c>
      <c r="B4518" s="542">
        <v>107224</v>
      </c>
      <c r="C4518" s="542">
        <v>169503</v>
      </c>
      <c r="D4518" s="541"/>
      <c r="E4518" s="541"/>
      <c r="F4518" s="542" t="s">
        <v>12845</v>
      </c>
      <c r="G4518" s="540" t="s">
        <v>12846</v>
      </c>
      <c r="H4518" s="542" t="s">
        <v>2469</v>
      </c>
      <c r="I4518" s="541" t="s">
        <v>2478</v>
      </c>
      <c r="J4518" s="540" t="s">
        <v>2478</v>
      </c>
      <c r="K4518" s="540" t="s">
        <v>2478</v>
      </c>
      <c r="L4518" s="540" t="s">
        <v>7154</v>
      </c>
      <c r="M4518" s="540" t="s">
        <v>7155</v>
      </c>
      <c r="N4518" s="540" t="s">
        <v>7156</v>
      </c>
      <c r="O4518" s="540" t="s">
        <v>2478</v>
      </c>
      <c r="P4518" s="540" t="s">
        <v>2478</v>
      </c>
      <c r="Q4518" s="540" t="s">
        <v>2478</v>
      </c>
      <c r="R4518" s="540" t="s">
        <v>2478</v>
      </c>
      <c r="S4518" s="540" t="s">
        <v>2478</v>
      </c>
    </row>
    <row r="4519" spans="1:19">
      <c r="A4519" s="543" t="s">
        <v>12754</v>
      </c>
      <c r="B4519" s="545">
        <v>107305</v>
      </c>
      <c r="C4519" s="545">
        <v>179988</v>
      </c>
      <c r="D4519" s="544"/>
      <c r="E4519" s="544"/>
      <c r="F4519" s="545" t="s">
        <v>12847</v>
      </c>
      <c r="G4519" s="543" t="s">
        <v>12848</v>
      </c>
      <c r="H4519" s="545" t="s">
        <v>2469</v>
      </c>
      <c r="I4519" s="544" t="s">
        <v>2478</v>
      </c>
      <c r="J4519" s="543" t="s">
        <v>2478</v>
      </c>
      <c r="K4519" s="543" t="s">
        <v>2478</v>
      </c>
      <c r="L4519" s="543" t="s">
        <v>7154</v>
      </c>
      <c r="M4519" s="543" t="s">
        <v>7155</v>
      </c>
      <c r="N4519" s="543" t="s">
        <v>7156</v>
      </c>
      <c r="O4519" s="543" t="s">
        <v>2478</v>
      </c>
      <c r="P4519" s="543" t="s">
        <v>2478</v>
      </c>
      <c r="Q4519" s="543" t="s">
        <v>2478</v>
      </c>
      <c r="R4519" s="543" t="s">
        <v>2478</v>
      </c>
      <c r="S4519" s="543" t="s">
        <v>2478</v>
      </c>
    </row>
    <row r="4520" spans="1:19">
      <c r="A4520" s="540" t="s">
        <v>12754</v>
      </c>
      <c r="B4520" s="541"/>
      <c r="C4520" s="541"/>
      <c r="D4520" s="542">
        <v>10113</v>
      </c>
      <c r="E4520" s="542">
        <v>10113</v>
      </c>
      <c r="F4520" s="542" t="s">
        <v>12849</v>
      </c>
      <c r="G4520" s="540" t="s">
        <v>12850</v>
      </c>
      <c r="H4520" s="542" t="s">
        <v>2469</v>
      </c>
      <c r="I4520" s="541" t="s">
        <v>2478</v>
      </c>
      <c r="J4520" s="540" t="s">
        <v>2478</v>
      </c>
      <c r="K4520" s="540" t="s">
        <v>2478</v>
      </c>
      <c r="L4520" s="540" t="s">
        <v>2478</v>
      </c>
      <c r="M4520" s="540" t="s">
        <v>2478</v>
      </c>
      <c r="N4520" s="540" t="s">
        <v>2478</v>
      </c>
      <c r="O4520" s="540" t="s">
        <v>2478</v>
      </c>
      <c r="P4520" s="540" t="s">
        <v>2478</v>
      </c>
      <c r="Q4520" s="540" t="s">
        <v>2478</v>
      </c>
      <c r="R4520" s="540" t="s">
        <v>2478</v>
      </c>
      <c r="S4520" s="540" t="s">
        <v>2478</v>
      </c>
    </row>
    <row r="4521" spans="1:19">
      <c r="A4521" s="543" t="s">
        <v>12754</v>
      </c>
      <c r="B4521" s="544"/>
      <c r="C4521" s="544"/>
      <c r="D4521" s="545">
        <v>10114</v>
      </c>
      <c r="E4521" s="545">
        <v>10114</v>
      </c>
      <c r="F4521" s="545" t="s">
        <v>12851</v>
      </c>
      <c r="G4521" s="543" t="s">
        <v>12852</v>
      </c>
      <c r="H4521" s="545" t="s">
        <v>2469</v>
      </c>
      <c r="I4521" s="544" t="s">
        <v>2478</v>
      </c>
      <c r="J4521" s="543" t="s">
        <v>2478</v>
      </c>
      <c r="K4521" s="543" t="s">
        <v>2478</v>
      </c>
      <c r="L4521" s="543" t="s">
        <v>2478</v>
      </c>
      <c r="M4521" s="543" t="s">
        <v>2478</v>
      </c>
      <c r="N4521" s="543" t="s">
        <v>2478</v>
      </c>
      <c r="O4521" s="543" t="s">
        <v>2478</v>
      </c>
      <c r="P4521" s="543" t="s">
        <v>2478</v>
      </c>
      <c r="Q4521" s="543" t="s">
        <v>2478</v>
      </c>
      <c r="R4521" s="543" t="s">
        <v>2478</v>
      </c>
      <c r="S4521" s="543" t="s">
        <v>2478</v>
      </c>
    </row>
    <row r="4522" spans="1:19">
      <c r="A4522" s="540" t="s">
        <v>12754</v>
      </c>
      <c r="B4522" s="542">
        <v>107702</v>
      </c>
      <c r="C4522" s="542">
        <v>547344</v>
      </c>
      <c r="D4522" s="542">
        <v>10115</v>
      </c>
      <c r="E4522" s="542">
        <v>10115</v>
      </c>
      <c r="F4522" s="542" t="s">
        <v>12853</v>
      </c>
      <c r="G4522" s="540" t="s">
        <v>12854</v>
      </c>
      <c r="H4522" s="542" t="s">
        <v>2469</v>
      </c>
      <c r="I4522" s="542" t="s">
        <v>2469</v>
      </c>
      <c r="J4522" s="540" t="s">
        <v>2478</v>
      </c>
      <c r="K4522" s="540" t="s">
        <v>2478</v>
      </c>
      <c r="L4522" s="540" t="s">
        <v>7154</v>
      </c>
      <c r="M4522" s="540" t="s">
        <v>7155</v>
      </c>
      <c r="N4522" s="540" t="s">
        <v>7156</v>
      </c>
      <c r="O4522" s="546">
        <v>44943.333333333336</v>
      </c>
      <c r="P4522" s="546">
        <v>44943.333333333336</v>
      </c>
      <c r="Q4522" s="546">
        <v>45359.708333333336</v>
      </c>
      <c r="R4522" s="546">
        <v>45359</v>
      </c>
      <c r="S4522" s="540" t="s">
        <v>2478</v>
      </c>
    </row>
    <row r="4523" spans="1:19">
      <c r="A4523" s="543" t="s">
        <v>12754</v>
      </c>
      <c r="B4523" s="545">
        <v>107694</v>
      </c>
      <c r="C4523" s="545">
        <v>547247</v>
      </c>
      <c r="D4523" s="545">
        <v>10116</v>
      </c>
      <c r="E4523" s="545">
        <v>10116</v>
      </c>
      <c r="F4523" s="545" t="s">
        <v>12855</v>
      </c>
      <c r="G4523" s="543" t="s">
        <v>12856</v>
      </c>
      <c r="H4523" s="545" t="s">
        <v>2469</v>
      </c>
      <c r="I4523" s="545" t="s">
        <v>2469</v>
      </c>
      <c r="J4523" s="543" t="s">
        <v>2478</v>
      </c>
      <c r="K4523" s="543" t="s">
        <v>2478</v>
      </c>
      <c r="L4523" s="543" t="s">
        <v>7154</v>
      </c>
      <c r="M4523" s="543" t="s">
        <v>7155</v>
      </c>
      <c r="N4523" s="543" t="s">
        <v>7156</v>
      </c>
      <c r="O4523" s="547">
        <v>44958.708333333336</v>
      </c>
      <c r="P4523" s="547">
        <v>44958.708333333336</v>
      </c>
      <c r="Q4523" s="547">
        <v>45504.708333333336</v>
      </c>
      <c r="R4523" s="547">
        <v>45504</v>
      </c>
      <c r="S4523" s="543" t="s">
        <v>2478</v>
      </c>
    </row>
    <row r="4524" spans="1:19">
      <c r="A4524" s="540" t="s">
        <v>12754</v>
      </c>
      <c r="B4524" s="542">
        <v>107734</v>
      </c>
      <c r="C4524" s="542">
        <v>551916</v>
      </c>
      <c r="D4524" s="542">
        <v>10117</v>
      </c>
      <c r="E4524" s="542">
        <v>10117</v>
      </c>
      <c r="F4524" s="542" t="s">
        <v>12857</v>
      </c>
      <c r="G4524" s="540" t="s">
        <v>12858</v>
      </c>
      <c r="H4524" s="542" t="s">
        <v>2469</v>
      </c>
      <c r="I4524" s="542" t="s">
        <v>2469</v>
      </c>
      <c r="J4524" s="540" t="s">
        <v>2478</v>
      </c>
      <c r="K4524" s="540" t="s">
        <v>2478</v>
      </c>
      <c r="L4524" s="540" t="s">
        <v>7154</v>
      </c>
      <c r="M4524" s="540" t="s">
        <v>7155</v>
      </c>
      <c r="N4524" s="540" t="s">
        <v>7156</v>
      </c>
      <c r="O4524" s="546">
        <v>46084.333333333336</v>
      </c>
      <c r="P4524" s="540" t="s">
        <v>2478</v>
      </c>
      <c r="Q4524" s="546">
        <v>46128.708333333336</v>
      </c>
      <c r="R4524" s="540" t="s">
        <v>2478</v>
      </c>
      <c r="S4524" s="540" t="s">
        <v>2478</v>
      </c>
    </row>
    <row r="4525" spans="1:19">
      <c r="A4525" s="543" t="s">
        <v>12754</v>
      </c>
      <c r="B4525" s="545">
        <v>11557</v>
      </c>
      <c r="C4525" s="545">
        <v>550950</v>
      </c>
      <c r="D4525" s="545">
        <v>10118</v>
      </c>
      <c r="E4525" s="545">
        <v>10118</v>
      </c>
      <c r="F4525" s="545" t="s">
        <v>12859</v>
      </c>
      <c r="G4525" s="543" t="s">
        <v>12860</v>
      </c>
      <c r="H4525" s="545" t="s">
        <v>2546</v>
      </c>
      <c r="I4525" s="545" t="s">
        <v>2546</v>
      </c>
      <c r="J4525" s="543" t="s">
        <v>2478</v>
      </c>
      <c r="K4525" s="543" t="s">
        <v>2478</v>
      </c>
      <c r="L4525" s="543" t="s">
        <v>2546</v>
      </c>
      <c r="M4525" s="543" t="s">
        <v>6209</v>
      </c>
      <c r="N4525" s="543" t="s">
        <v>2210</v>
      </c>
      <c r="O4525" s="547">
        <v>45054.333333333336</v>
      </c>
      <c r="P4525" s="547">
        <v>45054.333333333336</v>
      </c>
      <c r="Q4525" s="547">
        <v>45077.333333333336</v>
      </c>
      <c r="R4525" s="547">
        <v>45077</v>
      </c>
      <c r="S4525" s="547">
        <v>45279.515949074077</v>
      </c>
    </row>
    <row r="4526" spans="1:19">
      <c r="A4526" s="540" t="s">
        <v>12754</v>
      </c>
      <c r="B4526" s="542">
        <v>107701</v>
      </c>
      <c r="C4526" s="542">
        <v>547343</v>
      </c>
      <c r="D4526" s="542">
        <v>10119</v>
      </c>
      <c r="E4526" s="542">
        <v>10119</v>
      </c>
      <c r="F4526" s="542" t="s">
        <v>12861</v>
      </c>
      <c r="G4526" s="540" t="s">
        <v>12862</v>
      </c>
      <c r="H4526" s="542" t="s">
        <v>2469</v>
      </c>
      <c r="I4526" s="542" t="s">
        <v>2469</v>
      </c>
      <c r="J4526" s="540" t="s">
        <v>2478</v>
      </c>
      <c r="K4526" s="540" t="s">
        <v>2478</v>
      </c>
      <c r="L4526" s="540" t="s">
        <v>7154</v>
      </c>
      <c r="M4526" s="540" t="s">
        <v>7155</v>
      </c>
      <c r="N4526" s="540" t="s">
        <v>7156</v>
      </c>
      <c r="O4526" s="546">
        <v>45133.333333333336</v>
      </c>
      <c r="P4526" s="546">
        <v>45133.333333333336</v>
      </c>
      <c r="Q4526" s="546">
        <v>45471.708333333336</v>
      </c>
      <c r="R4526" s="546">
        <v>45472</v>
      </c>
      <c r="S4526" s="540" t="s">
        <v>2478</v>
      </c>
    </row>
    <row r="4527" spans="1:19">
      <c r="A4527" s="543" t="s">
        <v>12754</v>
      </c>
      <c r="B4527" s="545">
        <v>107714</v>
      </c>
      <c r="C4527" s="545">
        <v>550106</v>
      </c>
      <c r="D4527" s="545">
        <v>10120</v>
      </c>
      <c r="E4527" s="545">
        <v>10120</v>
      </c>
      <c r="F4527" s="545" t="s">
        <v>12863</v>
      </c>
      <c r="G4527" s="543" t="s">
        <v>12864</v>
      </c>
      <c r="H4527" s="545" t="s">
        <v>2546</v>
      </c>
      <c r="I4527" s="545" t="s">
        <v>2546</v>
      </c>
      <c r="J4527" s="543" t="s">
        <v>2478</v>
      </c>
      <c r="K4527" s="543" t="s">
        <v>2478</v>
      </c>
      <c r="L4527" s="543" t="s">
        <v>2546</v>
      </c>
      <c r="M4527" s="543" t="s">
        <v>7324</v>
      </c>
      <c r="N4527" s="543" t="s">
        <v>2204</v>
      </c>
      <c r="O4527" s="547">
        <v>44855.708333333336</v>
      </c>
      <c r="P4527" s="547">
        <v>44855.708333333336</v>
      </c>
      <c r="Q4527" s="547">
        <v>45107.708333333336</v>
      </c>
      <c r="R4527" s="547">
        <v>45107</v>
      </c>
      <c r="S4527" s="543" t="s">
        <v>2478</v>
      </c>
    </row>
    <row r="4528" spans="1:19">
      <c r="A4528" s="540" t="s">
        <v>12754</v>
      </c>
      <c r="B4528" s="541"/>
      <c r="C4528" s="541"/>
      <c r="D4528" s="542">
        <v>10132</v>
      </c>
      <c r="E4528" s="542">
        <v>10132</v>
      </c>
      <c r="F4528" s="542" t="s">
        <v>12865</v>
      </c>
      <c r="G4528" s="540" t="s">
        <v>12866</v>
      </c>
      <c r="H4528" s="542" t="s">
        <v>2469</v>
      </c>
      <c r="I4528" s="542" t="s">
        <v>2469</v>
      </c>
      <c r="J4528" s="540" t="s">
        <v>2478</v>
      </c>
      <c r="K4528" s="540" t="s">
        <v>2478</v>
      </c>
      <c r="L4528" s="540" t="s">
        <v>2478</v>
      </c>
      <c r="M4528" s="540" t="s">
        <v>2478</v>
      </c>
      <c r="N4528" s="540" t="s">
        <v>2478</v>
      </c>
      <c r="O4528" s="546">
        <v>46112.333333333336</v>
      </c>
      <c r="P4528" s="540" t="s">
        <v>2478</v>
      </c>
      <c r="Q4528" s="546">
        <v>46170.708333333336</v>
      </c>
      <c r="R4528" s="540" t="s">
        <v>2478</v>
      </c>
      <c r="S4528" s="540" t="s">
        <v>2478</v>
      </c>
    </row>
    <row r="4529" spans="1:19">
      <c r="A4529" s="543" t="s">
        <v>12754</v>
      </c>
      <c r="B4529" s="544"/>
      <c r="C4529" s="544"/>
      <c r="D4529" s="545">
        <v>10133</v>
      </c>
      <c r="E4529" s="545">
        <v>10133</v>
      </c>
      <c r="F4529" s="545" t="s">
        <v>12867</v>
      </c>
      <c r="G4529" s="543" t="s">
        <v>12868</v>
      </c>
      <c r="H4529" s="545" t="s">
        <v>2469</v>
      </c>
      <c r="I4529" s="545" t="s">
        <v>2469</v>
      </c>
      <c r="J4529" s="543" t="s">
        <v>2478</v>
      </c>
      <c r="K4529" s="543" t="s">
        <v>2478</v>
      </c>
      <c r="L4529" s="543" t="s">
        <v>2478</v>
      </c>
      <c r="M4529" s="543" t="s">
        <v>2478</v>
      </c>
      <c r="N4529" s="543" t="s">
        <v>2478</v>
      </c>
      <c r="O4529" s="547">
        <v>46043.333333333336</v>
      </c>
      <c r="P4529" s="543" t="s">
        <v>2478</v>
      </c>
      <c r="Q4529" s="547">
        <v>46140.708333333336</v>
      </c>
      <c r="R4529" s="543" t="s">
        <v>2478</v>
      </c>
      <c r="S4529" s="543" t="s">
        <v>2478</v>
      </c>
    </row>
    <row r="4530" spans="1:19">
      <c r="A4530" s="540" t="s">
        <v>12754</v>
      </c>
      <c r="B4530" s="541"/>
      <c r="C4530" s="541"/>
      <c r="D4530" s="541"/>
      <c r="E4530" s="541"/>
      <c r="F4530" s="542" t="s">
        <v>12869</v>
      </c>
      <c r="G4530" s="540" t="s">
        <v>12870</v>
      </c>
      <c r="H4530" s="542" t="s">
        <v>2546</v>
      </c>
      <c r="I4530" s="541" t="s">
        <v>2478</v>
      </c>
      <c r="J4530" s="540" t="s">
        <v>2478</v>
      </c>
      <c r="K4530" s="540" t="s">
        <v>2478</v>
      </c>
      <c r="L4530" s="540" t="s">
        <v>2478</v>
      </c>
      <c r="M4530" s="540" t="s">
        <v>2478</v>
      </c>
      <c r="N4530" s="540" t="s">
        <v>2478</v>
      </c>
      <c r="O4530" s="540" t="s">
        <v>2478</v>
      </c>
      <c r="P4530" s="540" t="s">
        <v>2478</v>
      </c>
      <c r="Q4530" s="540" t="s">
        <v>2478</v>
      </c>
      <c r="R4530" s="540" t="s">
        <v>2478</v>
      </c>
      <c r="S4530" s="540" t="s">
        <v>2478</v>
      </c>
    </row>
    <row r="4531" spans="1:19">
      <c r="A4531" s="543" t="s">
        <v>12754</v>
      </c>
      <c r="B4531" s="544"/>
      <c r="C4531" s="544"/>
      <c r="D4531" s="545">
        <v>43001</v>
      </c>
      <c r="E4531" s="544"/>
      <c r="F4531" s="545" t="s">
        <v>12871</v>
      </c>
      <c r="G4531" s="543" t="s">
        <v>12872</v>
      </c>
      <c r="H4531" s="545" t="s">
        <v>2469</v>
      </c>
      <c r="I4531" s="545" t="s">
        <v>2546</v>
      </c>
      <c r="J4531" s="543" t="s">
        <v>2478</v>
      </c>
      <c r="K4531" s="543" t="s">
        <v>2478</v>
      </c>
      <c r="L4531" s="543" t="s">
        <v>2478</v>
      </c>
      <c r="M4531" s="543" t="s">
        <v>2478</v>
      </c>
      <c r="N4531" s="543" t="s">
        <v>2478</v>
      </c>
      <c r="O4531" s="543" t="s">
        <v>2478</v>
      </c>
      <c r="P4531" s="543" t="s">
        <v>2478</v>
      </c>
      <c r="Q4531" s="543" t="s">
        <v>2478</v>
      </c>
      <c r="R4531" s="543" t="s">
        <v>2478</v>
      </c>
      <c r="S4531" s="543" t="s">
        <v>2478</v>
      </c>
    </row>
    <row r="4532" spans="1:19">
      <c r="A4532" s="540" t="s">
        <v>12754</v>
      </c>
      <c r="B4532" s="541"/>
      <c r="C4532" s="541"/>
      <c r="D4532" s="542">
        <v>40004</v>
      </c>
      <c r="E4532" s="542">
        <v>40004</v>
      </c>
      <c r="F4532" s="542" t="s">
        <v>12873</v>
      </c>
      <c r="G4532" s="540" t="s">
        <v>12874</v>
      </c>
      <c r="H4532" s="542" t="s">
        <v>2469</v>
      </c>
      <c r="I4532" s="542" t="s">
        <v>2469</v>
      </c>
      <c r="J4532" s="540" t="s">
        <v>2478</v>
      </c>
      <c r="K4532" s="540" t="s">
        <v>2478</v>
      </c>
      <c r="L4532" s="540" t="s">
        <v>2478</v>
      </c>
      <c r="M4532" s="540" t="s">
        <v>2478</v>
      </c>
      <c r="N4532" s="540" t="s">
        <v>2478</v>
      </c>
      <c r="O4532" s="540" t="s">
        <v>2478</v>
      </c>
      <c r="P4532" s="540" t="s">
        <v>2478</v>
      </c>
      <c r="Q4532" s="540" t="s">
        <v>2478</v>
      </c>
      <c r="R4532" s="540" t="s">
        <v>2478</v>
      </c>
      <c r="S4532" s="540" t="s">
        <v>2478</v>
      </c>
    </row>
    <row r="4533" spans="1:19">
      <c r="A4533" s="543" t="s">
        <v>12754</v>
      </c>
      <c r="B4533" s="544"/>
      <c r="C4533" s="544"/>
      <c r="D4533" s="545">
        <v>43001</v>
      </c>
      <c r="E4533" s="544"/>
      <c r="F4533" s="545" t="s">
        <v>12875</v>
      </c>
      <c r="G4533" s="543" t="s">
        <v>12876</v>
      </c>
      <c r="H4533" s="545" t="s">
        <v>2469</v>
      </c>
      <c r="I4533" s="545" t="s">
        <v>2546</v>
      </c>
      <c r="J4533" s="543" t="s">
        <v>2478</v>
      </c>
      <c r="K4533" s="543" t="s">
        <v>2478</v>
      </c>
      <c r="L4533" s="543" t="s">
        <v>2478</v>
      </c>
      <c r="M4533" s="543" t="s">
        <v>2478</v>
      </c>
      <c r="N4533" s="543" t="s">
        <v>2478</v>
      </c>
      <c r="O4533" s="543" t="s">
        <v>2478</v>
      </c>
      <c r="P4533" s="543" t="s">
        <v>2478</v>
      </c>
      <c r="Q4533" s="543" t="s">
        <v>2478</v>
      </c>
      <c r="R4533" s="543" t="s">
        <v>2478</v>
      </c>
      <c r="S4533" s="543" t="s">
        <v>2478</v>
      </c>
    </row>
    <row r="4534" spans="1:19">
      <c r="A4534" s="540" t="s">
        <v>12754</v>
      </c>
      <c r="B4534" s="541"/>
      <c r="C4534" s="541"/>
      <c r="D4534" s="542">
        <v>43001</v>
      </c>
      <c r="E4534" s="541"/>
      <c r="F4534" s="542" t="s">
        <v>12877</v>
      </c>
      <c r="G4534" s="540" t="s">
        <v>12878</v>
      </c>
      <c r="H4534" s="542" t="s">
        <v>2469</v>
      </c>
      <c r="I4534" s="542" t="s">
        <v>2546</v>
      </c>
      <c r="J4534" s="540" t="s">
        <v>2478</v>
      </c>
      <c r="K4534" s="540" t="s">
        <v>2478</v>
      </c>
      <c r="L4534" s="540" t="s">
        <v>2478</v>
      </c>
      <c r="M4534" s="540" t="s">
        <v>2478</v>
      </c>
      <c r="N4534" s="540" t="s">
        <v>2478</v>
      </c>
      <c r="O4534" s="540" t="s">
        <v>2478</v>
      </c>
      <c r="P4534" s="540" t="s">
        <v>2478</v>
      </c>
      <c r="Q4534" s="540" t="s">
        <v>2478</v>
      </c>
      <c r="R4534" s="540" t="s">
        <v>2478</v>
      </c>
      <c r="S4534" s="540" t="s">
        <v>2478</v>
      </c>
    </row>
    <row r="4535" spans="1:19">
      <c r="A4535" s="543" t="s">
        <v>12754</v>
      </c>
      <c r="B4535" s="544"/>
      <c r="C4535" s="544"/>
      <c r="D4535" s="545">
        <v>40013</v>
      </c>
      <c r="E4535" s="545">
        <v>40013</v>
      </c>
      <c r="F4535" s="545" t="s">
        <v>12879</v>
      </c>
      <c r="G4535" s="543" t="s">
        <v>12880</v>
      </c>
      <c r="H4535" s="545" t="s">
        <v>3468</v>
      </c>
      <c r="I4535" s="544" t="s">
        <v>2478</v>
      </c>
      <c r="J4535" s="543" t="s">
        <v>2478</v>
      </c>
      <c r="K4535" s="543" t="s">
        <v>2478</v>
      </c>
      <c r="L4535" s="543" t="s">
        <v>2478</v>
      </c>
      <c r="M4535" s="543" t="s">
        <v>2478</v>
      </c>
      <c r="N4535" s="543" t="s">
        <v>2478</v>
      </c>
      <c r="O4535" s="543" t="s">
        <v>2478</v>
      </c>
      <c r="P4535" s="543" t="s">
        <v>2478</v>
      </c>
      <c r="Q4535" s="543" t="s">
        <v>2478</v>
      </c>
      <c r="R4535" s="543" t="s">
        <v>2478</v>
      </c>
      <c r="S4535" s="543" t="s">
        <v>2478</v>
      </c>
    </row>
    <row r="4536" spans="1:19">
      <c r="A4536" s="540" t="s">
        <v>12754</v>
      </c>
      <c r="B4536" s="542">
        <v>11402</v>
      </c>
      <c r="C4536" s="542">
        <v>682834</v>
      </c>
      <c r="D4536" s="542">
        <v>10165</v>
      </c>
      <c r="E4536" s="542">
        <v>10165</v>
      </c>
      <c r="F4536" s="542" t="s">
        <v>12881</v>
      </c>
      <c r="G4536" s="540" t="s">
        <v>12882</v>
      </c>
      <c r="H4536" s="542" t="s">
        <v>2546</v>
      </c>
      <c r="I4536" s="542" t="s">
        <v>2546</v>
      </c>
      <c r="J4536" s="540" t="s">
        <v>2478</v>
      </c>
      <c r="K4536" s="540" t="s">
        <v>2478</v>
      </c>
      <c r="L4536" s="540" t="s">
        <v>2546</v>
      </c>
      <c r="M4536" s="540" t="s">
        <v>6209</v>
      </c>
      <c r="N4536" s="540" t="s">
        <v>2210</v>
      </c>
      <c r="O4536" s="546">
        <v>45076.708333333336</v>
      </c>
      <c r="P4536" s="546">
        <v>45076.708333333336</v>
      </c>
      <c r="Q4536" s="546">
        <v>45078.333333333336</v>
      </c>
      <c r="R4536" s="546">
        <v>45016</v>
      </c>
      <c r="S4536" s="546">
        <v>45335.524837962963</v>
      </c>
    </row>
    <row r="4537" spans="1:19">
      <c r="A4537" s="543" t="s">
        <v>12754</v>
      </c>
      <c r="B4537" s="545">
        <v>11876</v>
      </c>
      <c r="C4537" s="545">
        <v>682328</v>
      </c>
      <c r="D4537" s="545">
        <v>10168</v>
      </c>
      <c r="E4537" s="545">
        <v>10168</v>
      </c>
      <c r="F4537" s="545" t="s">
        <v>12883</v>
      </c>
      <c r="G4537" s="543" t="s">
        <v>12884</v>
      </c>
      <c r="H4537" s="545" t="s">
        <v>2546</v>
      </c>
      <c r="I4537" s="545" t="s">
        <v>2546</v>
      </c>
      <c r="J4537" s="543" t="s">
        <v>2478</v>
      </c>
      <c r="K4537" s="543" t="s">
        <v>2478</v>
      </c>
      <c r="L4537" s="543" t="s">
        <v>2546</v>
      </c>
      <c r="M4537" s="543" t="s">
        <v>7324</v>
      </c>
      <c r="N4537" s="543" t="s">
        <v>2204</v>
      </c>
      <c r="O4537" s="547">
        <v>45400.333333333336</v>
      </c>
      <c r="P4537" s="547">
        <v>45400.333333333336</v>
      </c>
      <c r="Q4537" s="547">
        <v>45274.333333333336</v>
      </c>
      <c r="R4537" s="547">
        <v>45257</v>
      </c>
      <c r="S4537" s="543" t="s">
        <v>2478</v>
      </c>
    </row>
    <row r="4538" spans="1:19">
      <c r="A4538" s="540" t="s">
        <v>12754</v>
      </c>
      <c r="B4538" s="541"/>
      <c r="C4538" s="541"/>
      <c r="D4538" s="542">
        <v>10166</v>
      </c>
      <c r="E4538" s="542">
        <v>10166</v>
      </c>
      <c r="F4538" s="542" t="s">
        <v>12885</v>
      </c>
      <c r="G4538" s="540" t="s">
        <v>12886</v>
      </c>
      <c r="H4538" s="542" t="s">
        <v>2469</v>
      </c>
      <c r="I4538" s="541" t="s">
        <v>2478</v>
      </c>
      <c r="J4538" s="540" t="s">
        <v>2478</v>
      </c>
      <c r="K4538" s="540" t="s">
        <v>2478</v>
      </c>
      <c r="L4538" s="540" t="s">
        <v>2478</v>
      </c>
      <c r="M4538" s="540" t="s">
        <v>2478</v>
      </c>
      <c r="N4538" s="540" t="s">
        <v>2478</v>
      </c>
      <c r="O4538" s="540" t="s">
        <v>2478</v>
      </c>
      <c r="P4538" s="540" t="s">
        <v>2478</v>
      </c>
      <c r="Q4538" s="540" t="s">
        <v>2478</v>
      </c>
      <c r="R4538" s="540" t="s">
        <v>2478</v>
      </c>
      <c r="S4538" s="540" t="s">
        <v>2478</v>
      </c>
    </row>
    <row r="4539" spans="1:19">
      <c r="A4539" s="543" t="s">
        <v>12754</v>
      </c>
      <c r="B4539" s="545">
        <v>11652</v>
      </c>
      <c r="C4539" s="545">
        <v>682121</v>
      </c>
      <c r="D4539" s="545">
        <v>10167</v>
      </c>
      <c r="E4539" s="545">
        <v>10167</v>
      </c>
      <c r="F4539" s="545" t="s">
        <v>12887</v>
      </c>
      <c r="G4539" s="543" t="s">
        <v>12888</v>
      </c>
      <c r="H4539" s="545" t="s">
        <v>2546</v>
      </c>
      <c r="I4539" s="545" t="s">
        <v>2546</v>
      </c>
      <c r="J4539" s="543" t="s">
        <v>2478</v>
      </c>
      <c r="K4539" s="543" t="s">
        <v>2478</v>
      </c>
      <c r="L4539" s="543" t="s">
        <v>2546</v>
      </c>
      <c r="M4539" s="543" t="s">
        <v>6209</v>
      </c>
      <c r="N4539" s="543" t="s">
        <v>2210</v>
      </c>
      <c r="O4539" s="547">
        <v>45082.333333333336</v>
      </c>
      <c r="P4539" s="547">
        <v>45082.333333333336</v>
      </c>
      <c r="Q4539" s="547">
        <v>45078.333333333336</v>
      </c>
      <c r="R4539" s="547">
        <v>45078</v>
      </c>
      <c r="S4539" s="547">
        <v>45373.42796296296</v>
      </c>
    </row>
    <row r="4540" spans="1:19">
      <c r="A4540" s="540" t="s">
        <v>12754</v>
      </c>
      <c r="B4540" s="542">
        <v>10626</v>
      </c>
      <c r="C4540" s="542">
        <v>165209</v>
      </c>
      <c r="D4540" s="542">
        <v>10169</v>
      </c>
      <c r="E4540" s="542">
        <v>10169</v>
      </c>
      <c r="F4540" s="542" t="s">
        <v>12889</v>
      </c>
      <c r="G4540" s="540" t="s">
        <v>12890</v>
      </c>
      <c r="H4540" s="542" t="s">
        <v>2546</v>
      </c>
      <c r="I4540" s="542" t="s">
        <v>2546</v>
      </c>
      <c r="J4540" s="540" t="s">
        <v>2478</v>
      </c>
      <c r="K4540" s="540" t="s">
        <v>2478</v>
      </c>
      <c r="L4540" s="540" t="s">
        <v>2546</v>
      </c>
      <c r="M4540" s="540" t="s">
        <v>7324</v>
      </c>
      <c r="N4540" s="540" t="s">
        <v>2204</v>
      </c>
      <c r="O4540" s="546">
        <v>45099.333333333336</v>
      </c>
      <c r="P4540" s="546">
        <v>45099.333333333336</v>
      </c>
      <c r="Q4540" s="546">
        <v>45077.708333333336</v>
      </c>
      <c r="R4540" s="546">
        <v>44655</v>
      </c>
      <c r="S4540" s="546">
        <v>44722.491863425923</v>
      </c>
    </row>
    <row r="4541" spans="1:19">
      <c r="A4541" s="543" t="s">
        <v>12754</v>
      </c>
      <c r="B4541" s="545">
        <v>10624</v>
      </c>
      <c r="C4541" s="545">
        <v>165225</v>
      </c>
      <c r="D4541" s="545">
        <v>10170</v>
      </c>
      <c r="E4541" s="545">
        <v>10170</v>
      </c>
      <c r="F4541" s="545" t="s">
        <v>12891</v>
      </c>
      <c r="G4541" s="543" t="s">
        <v>12892</v>
      </c>
      <c r="H4541" s="545" t="s">
        <v>2546</v>
      </c>
      <c r="I4541" s="545" t="s">
        <v>2546</v>
      </c>
      <c r="J4541" s="543" t="s">
        <v>2478</v>
      </c>
      <c r="K4541" s="543" t="s">
        <v>2478</v>
      </c>
      <c r="L4541" s="543" t="s">
        <v>2546</v>
      </c>
      <c r="M4541" s="543" t="s">
        <v>7324</v>
      </c>
      <c r="N4541" s="543" t="s">
        <v>2204</v>
      </c>
      <c r="O4541" s="547">
        <v>45099.333333333336</v>
      </c>
      <c r="P4541" s="547">
        <v>45099.333333333336</v>
      </c>
      <c r="Q4541" s="547">
        <v>45077.708333333336</v>
      </c>
      <c r="R4541" s="547">
        <v>45077</v>
      </c>
      <c r="S4541" s="547">
        <v>44722.491863425923</v>
      </c>
    </row>
    <row r="4542" spans="1:19">
      <c r="A4542" s="540" t="s">
        <v>12754</v>
      </c>
      <c r="B4542" s="541"/>
      <c r="C4542" s="541"/>
      <c r="D4542" s="542">
        <v>43001</v>
      </c>
      <c r="E4542" s="541"/>
      <c r="F4542" s="542" t="s">
        <v>12893</v>
      </c>
      <c r="G4542" s="540" t="s">
        <v>12894</v>
      </c>
      <c r="H4542" s="542" t="s">
        <v>2546</v>
      </c>
      <c r="I4542" s="542" t="s">
        <v>2546</v>
      </c>
      <c r="J4542" s="540" t="s">
        <v>2478</v>
      </c>
      <c r="K4542" s="540" t="s">
        <v>2478</v>
      </c>
      <c r="L4542" s="540" t="s">
        <v>2478</v>
      </c>
      <c r="M4542" s="540" t="s">
        <v>2478</v>
      </c>
      <c r="N4542" s="540" t="s">
        <v>2478</v>
      </c>
      <c r="O4542" s="540" t="s">
        <v>2478</v>
      </c>
      <c r="P4542" s="540" t="s">
        <v>2478</v>
      </c>
      <c r="Q4542" s="540" t="s">
        <v>2478</v>
      </c>
      <c r="R4542" s="540" t="s">
        <v>2478</v>
      </c>
      <c r="S4542" s="540" t="s">
        <v>2478</v>
      </c>
    </row>
    <row r="4543" spans="1:19">
      <c r="A4543" s="543" t="s">
        <v>12754</v>
      </c>
      <c r="B4543" s="544"/>
      <c r="C4543" s="544"/>
      <c r="D4543" s="545">
        <v>10174</v>
      </c>
      <c r="E4543" s="545">
        <v>10174</v>
      </c>
      <c r="F4543" s="545" t="s">
        <v>12895</v>
      </c>
      <c r="G4543" s="543" t="s">
        <v>12896</v>
      </c>
      <c r="H4543" s="545" t="s">
        <v>2469</v>
      </c>
      <c r="I4543" s="545" t="s">
        <v>2469</v>
      </c>
      <c r="J4543" s="543" t="s">
        <v>2478</v>
      </c>
      <c r="K4543" s="543" t="s">
        <v>2478</v>
      </c>
      <c r="L4543" s="543" t="s">
        <v>2478</v>
      </c>
      <c r="M4543" s="543" t="s">
        <v>2478</v>
      </c>
      <c r="N4543" s="543" t="s">
        <v>2478</v>
      </c>
      <c r="O4543" s="547">
        <v>44504.333333333336</v>
      </c>
      <c r="P4543" s="547">
        <v>44504.333333333336</v>
      </c>
      <c r="Q4543" s="547">
        <v>45016.333333333336</v>
      </c>
      <c r="R4543" s="543" t="s">
        <v>2478</v>
      </c>
      <c r="S4543" s="543" t="s">
        <v>2478</v>
      </c>
    </row>
    <row r="4544" spans="1:19">
      <c r="A4544" s="540" t="s">
        <v>12754</v>
      </c>
      <c r="B4544" s="542">
        <v>11555</v>
      </c>
      <c r="C4544" s="542">
        <v>723078</v>
      </c>
      <c r="D4544" s="542">
        <v>10175</v>
      </c>
      <c r="E4544" s="542">
        <v>10175</v>
      </c>
      <c r="F4544" s="542" t="s">
        <v>12897</v>
      </c>
      <c r="G4544" s="540" t="s">
        <v>12898</v>
      </c>
      <c r="H4544" s="542" t="s">
        <v>2546</v>
      </c>
      <c r="I4544" s="542" t="s">
        <v>2546</v>
      </c>
      <c r="J4544" s="540" t="s">
        <v>2478</v>
      </c>
      <c r="K4544" s="540" t="s">
        <v>2478</v>
      </c>
      <c r="L4544" s="540" t="s">
        <v>2546</v>
      </c>
      <c r="M4544" s="540" t="s">
        <v>6209</v>
      </c>
      <c r="N4544" s="540" t="s">
        <v>2210</v>
      </c>
      <c r="O4544" s="546">
        <v>45064.333333333336</v>
      </c>
      <c r="P4544" s="546">
        <v>45064.333333333336</v>
      </c>
      <c r="Q4544" s="546">
        <v>45093.708333333336</v>
      </c>
      <c r="R4544" s="546">
        <v>45093</v>
      </c>
      <c r="S4544" s="546">
        <v>45279.515949074077</v>
      </c>
    </row>
    <row r="4545" spans="1:19">
      <c r="A4545" s="543" t="s">
        <v>12754</v>
      </c>
      <c r="B4545" s="545">
        <v>107888</v>
      </c>
      <c r="C4545" s="545">
        <v>723002</v>
      </c>
      <c r="D4545" s="545">
        <v>10176</v>
      </c>
      <c r="E4545" s="545">
        <v>10176</v>
      </c>
      <c r="F4545" s="545" t="s">
        <v>12899</v>
      </c>
      <c r="G4545" s="543" t="s">
        <v>12900</v>
      </c>
      <c r="H4545" s="545" t="s">
        <v>2546</v>
      </c>
      <c r="I4545" s="545" t="s">
        <v>2546</v>
      </c>
      <c r="J4545" s="543" t="s">
        <v>2478</v>
      </c>
      <c r="K4545" s="543" t="s">
        <v>2478</v>
      </c>
      <c r="L4545" s="543" t="s">
        <v>2546</v>
      </c>
      <c r="M4545" s="543" t="s">
        <v>7324</v>
      </c>
      <c r="N4545" s="543" t="s">
        <v>2204</v>
      </c>
      <c r="O4545" s="547">
        <v>45106.333333333336</v>
      </c>
      <c r="P4545" s="547">
        <v>45106.333333333336</v>
      </c>
      <c r="Q4545" s="547">
        <v>45093.333333333336</v>
      </c>
      <c r="R4545" s="547">
        <v>45092</v>
      </c>
      <c r="S4545" s="543" t="s">
        <v>2478</v>
      </c>
    </row>
    <row r="4546" spans="1:19">
      <c r="A4546" s="540" t="s">
        <v>12754</v>
      </c>
      <c r="B4546" s="542">
        <v>11556</v>
      </c>
      <c r="C4546" s="542">
        <v>723077</v>
      </c>
      <c r="D4546" s="542">
        <v>10179</v>
      </c>
      <c r="E4546" s="542">
        <v>10179</v>
      </c>
      <c r="F4546" s="542" t="s">
        <v>12901</v>
      </c>
      <c r="G4546" s="540" t="s">
        <v>12902</v>
      </c>
      <c r="H4546" s="542" t="s">
        <v>2546</v>
      </c>
      <c r="I4546" s="542" t="s">
        <v>2546</v>
      </c>
      <c r="J4546" s="540" t="s">
        <v>2478</v>
      </c>
      <c r="K4546" s="540" t="s">
        <v>2478</v>
      </c>
      <c r="L4546" s="540" t="s">
        <v>2546</v>
      </c>
      <c r="M4546" s="540" t="s">
        <v>6209</v>
      </c>
      <c r="N4546" s="540" t="s">
        <v>2210</v>
      </c>
      <c r="O4546" s="546">
        <v>45093.333333333336</v>
      </c>
      <c r="P4546" s="546">
        <v>45093.333333333336</v>
      </c>
      <c r="Q4546" s="546">
        <v>45093.333333333336</v>
      </c>
      <c r="R4546" s="546">
        <v>45093</v>
      </c>
      <c r="S4546" s="546">
        <v>45279.515949074077</v>
      </c>
    </row>
    <row r="4547" spans="1:19">
      <c r="A4547" s="543" t="s">
        <v>12754</v>
      </c>
      <c r="B4547" s="544"/>
      <c r="C4547" s="544"/>
      <c r="D4547" s="545">
        <v>10178</v>
      </c>
      <c r="E4547" s="545">
        <v>10178</v>
      </c>
      <c r="F4547" s="545" t="s">
        <v>12903</v>
      </c>
      <c r="G4547" s="543" t="s">
        <v>12904</v>
      </c>
      <c r="H4547" s="545" t="s">
        <v>2469</v>
      </c>
      <c r="I4547" s="545" t="s">
        <v>2469</v>
      </c>
      <c r="J4547" s="543" t="s">
        <v>2478</v>
      </c>
      <c r="K4547" s="543" t="s">
        <v>2478</v>
      </c>
      <c r="L4547" s="543" t="s">
        <v>2478</v>
      </c>
      <c r="M4547" s="543" t="s">
        <v>2478</v>
      </c>
      <c r="N4547" s="543" t="s">
        <v>2478</v>
      </c>
      <c r="O4547" s="547">
        <v>45082.333333333336</v>
      </c>
      <c r="P4547" s="547">
        <v>45082.333333333336</v>
      </c>
      <c r="Q4547" s="547">
        <v>45078.333333333336</v>
      </c>
      <c r="R4547" s="543" t="s">
        <v>2478</v>
      </c>
      <c r="S4547" s="543" t="s">
        <v>2478</v>
      </c>
    </row>
    <row r="4548" spans="1:19">
      <c r="A4548" s="540" t="s">
        <v>12754</v>
      </c>
      <c r="B4548" s="541"/>
      <c r="C4548" s="541"/>
      <c r="D4548" s="542">
        <v>10177</v>
      </c>
      <c r="E4548" s="542">
        <v>10177</v>
      </c>
      <c r="F4548" s="542" t="s">
        <v>12905</v>
      </c>
      <c r="G4548" s="540" t="s">
        <v>12906</v>
      </c>
      <c r="H4548" s="542" t="s">
        <v>2469</v>
      </c>
      <c r="I4548" s="542" t="s">
        <v>2469</v>
      </c>
      <c r="J4548" s="540" t="s">
        <v>2478</v>
      </c>
      <c r="K4548" s="540" t="s">
        <v>2478</v>
      </c>
      <c r="L4548" s="540" t="s">
        <v>2478</v>
      </c>
      <c r="M4548" s="540" t="s">
        <v>2478</v>
      </c>
      <c r="N4548" s="540" t="s">
        <v>2478</v>
      </c>
      <c r="O4548" s="546">
        <v>45078.333333333336</v>
      </c>
      <c r="P4548" s="546">
        <v>45078.333333333336</v>
      </c>
      <c r="Q4548" s="546">
        <v>45078.333333333336</v>
      </c>
      <c r="R4548" s="540" t="s">
        <v>2478</v>
      </c>
      <c r="S4548" s="540" t="s">
        <v>2478</v>
      </c>
    </row>
    <row r="4549" spans="1:19">
      <c r="A4549" s="543" t="s">
        <v>12754</v>
      </c>
      <c r="B4549" s="544"/>
      <c r="C4549" s="544"/>
      <c r="D4549" s="545">
        <v>40023</v>
      </c>
      <c r="E4549" s="545">
        <v>40023</v>
      </c>
      <c r="F4549" s="545" t="s">
        <v>12907</v>
      </c>
      <c r="G4549" s="543" t="s">
        <v>12908</v>
      </c>
      <c r="H4549" s="545" t="s">
        <v>2546</v>
      </c>
      <c r="I4549" s="545" t="s">
        <v>2469</v>
      </c>
      <c r="J4549" s="543" t="s">
        <v>2478</v>
      </c>
      <c r="K4549" s="543" t="s">
        <v>2478</v>
      </c>
      <c r="L4549" s="543" t="s">
        <v>2478</v>
      </c>
      <c r="M4549" s="543" t="s">
        <v>2478</v>
      </c>
      <c r="N4549" s="543" t="s">
        <v>2478</v>
      </c>
      <c r="O4549" s="547">
        <v>46371.333333333336</v>
      </c>
      <c r="P4549" s="543" t="s">
        <v>2478</v>
      </c>
      <c r="Q4549" s="547">
        <v>46405.708333333336</v>
      </c>
      <c r="R4549" s="543" t="s">
        <v>2478</v>
      </c>
      <c r="S4549" s="543" t="s">
        <v>2478</v>
      </c>
    </row>
    <row r="4550" spans="1:19">
      <c r="A4550" s="540" t="s">
        <v>12754</v>
      </c>
      <c r="B4550" s="542">
        <v>107779</v>
      </c>
      <c r="C4550" s="542">
        <v>682645</v>
      </c>
      <c r="D4550" s="542">
        <v>40024</v>
      </c>
      <c r="E4550" s="542">
        <v>40024</v>
      </c>
      <c r="F4550" s="542" t="s">
        <v>12909</v>
      </c>
      <c r="G4550" s="540" t="s">
        <v>12910</v>
      </c>
      <c r="H4550" s="542" t="s">
        <v>2546</v>
      </c>
      <c r="I4550" s="542" t="s">
        <v>2546</v>
      </c>
      <c r="J4550" s="540" t="s">
        <v>2478</v>
      </c>
      <c r="K4550" s="540" t="s">
        <v>2478</v>
      </c>
      <c r="L4550" s="540" t="s">
        <v>2546</v>
      </c>
      <c r="M4550" s="540" t="s">
        <v>6209</v>
      </c>
      <c r="N4550" s="540" t="s">
        <v>2210</v>
      </c>
      <c r="O4550" s="540" t="s">
        <v>2478</v>
      </c>
      <c r="P4550" s="540" t="s">
        <v>2478</v>
      </c>
      <c r="Q4550" s="546">
        <v>45771.708333333336</v>
      </c>
      <c r="R4550" s="546">
        <v>45771</v>
      </c>
      <c r="S4550" s="546">
        <v>45917.761238425926</v>
      </c>
    </row>
    <row r="4551" spans="1:19">
      <c r="A4551" s="543" t="s">
        <v>12754</v>
      </c>
      <c r="B4551" s="545">
        <v>107780</v>
      </c>
      <c r="C4551" s="545">
        <v>685869</v>
      </c>
      <c r="D4551" s="545">
        <v>40025</v>
      </c>
      <c r="E4551" s="545">
        <v>40025</v>
      </c>
      <c r="F4551" s="545" t="s">
        <v>12911</v>
      </c>
      <c r="G4551" s="543" t="s">
        <v>12912</v>
      </c>
      <c r="H4551" s="545" t="s">
        <v>2469</v>
      </c>
      <c r="I4551" s="545" t="s">
        <v>2469</v>
      </c>
      <c r="J4551" s="543" t="s">
        <v>2478</v>
      </c>
      <c r="K4551" s="543" t="s">
        <v>2478</v>
      </c>
      <c r="L4551" s="543" t="s">
        <v>7154</v>
      </c>
      <c r="M4551" s="543" t="s">
        <v>7155</v>
      </c>
      <c r="N4551" s="543" t="s">
        <v>7156</v>
      </c>
      <c r="O4551" s="547">
        <v>45436.333333333336</v>
      </c>
      <c r="P4551" s="547">
        <v>45436.333333333336</v>
      </c>
      <c r="Q4551" s="547">
        <v>46086.708333333336</v>
      </c>
      <c r="R4551" s="543" t="s">
        <v>2478</v>
      </c>
      <c r="S4551" s="543" t="s">
        <v>2478</v>
      </c>
    </row>
    <row r="4552" spans="1:19">
      <c r="A4552" s="540" t="s">
        <v>12754</v>
      </c>
      <c r="B4552" s="541"/>
      <c r="C4552" s="541"/>
      <c r="D4552" s="542">
        <v>40026</v>
      </c>
      <c r="E4552" s="542">
        <v>40026</v>
      </c>
      <c r="F4552" s="542" t="s">
        <v>12913</v>
      </c>
      <c r="G4552" s="540" t="s">
        <v>12914</v>
      </c>
      <c r="H4552" s="542" t="s">
        <v>2469</v>
      </c>
      <c r="I4552" s="542" t="s">
        <v>2469</v>
      </c>
      <c r="J4552" s="540" t="s">
        <v>2478</v>
      </c>
      <c r="K4552" s="540" t="s">
        <v>2478</v>
      </c>
      <c r="L4552" s="540" t="s">
        <v>2478</v>
      </c>
      <c r="M4552" s="540" t="s">
        <v>2478</v>
      </c>
      <c r="N4552" s="540" t="s">
        <v>2478</v>
      </c>
      <c r="O4552" s="546">
        <v>46050.333333333336</v>
      </c>
      <c r="P4552" s="540" t="s">
        <v>2478</v>
      </c>
      <c r="Q4552" s="546">
        <v>46084.708333333336</v>
      </c>
      <c r="R4552" s="540" t="s">
        <v>2478</v>
      </c>
      <c r="S4552" s="540" t="s">
        <v>2478</v>
      </c>
    </row>
    <row r="4553" spans="1:19">
      <c r="A4553" s="543" t="s">
        <v>12754</v>
      </c>
      <c r="B4553" s="544"/>
      <c r="C4553" s="544"/>
      <c r="D4553" s="545">
        <v>40027</v>
      </c>
      <c r="E4553" s="545">
        <v>40027</v>
      </c>
      <c r="F4553" s="545" t="s">
        <v>12915</v>
      </c>
      <c r="G4553" s="543" t="s">
        <v>12916</v>
      </c>
      <c r="H4553" s="545" t="s">
        <v>2469</v>
      </c>
      <c r="I4553" s="545" t="s">
        <v>2469</v>
      </c>
      <c r="J4553" s="543" t="s">
        <v>2478</v>
      </c>
      <c r="K4553" s="543" t="s">
        <v>2478</v>
      </c>
      <c r="L4553" s="543" t="s">
        <v>2478</v>
      </c>
      <c r="M4553" s="543" t="s">
        <v>2478</v>
      </c>
      <c r="N4553" s="543" t="s">
        <v>2478</v>
      </c>
      <c r="O4553" s="547">
        <v>45937.333333333336</v>
      </c>
      <c r="P4553" s="543" t="s">
        <v>2478</v>
      </c>
      <c r="Q4553" s="547">
        <v>46021.708333333336</v>
      </c>
      <c r="R4553" s="543" t="s">
        <v>2478</v>
      </c>
      <c r="S4553" s="543" t="s">
        <v>2478</v>
      </c>
    </row>
    <row r="4554" spans="1:19">
      <c r="A4554" s="540" t="s">
        <v>12754</v>
      </c>
      <c r="B4554" s="541"/>
      <c r="C4554" s="541"/>
      <c r="D4554" s="542">
        <v>40028</v>
      </c>
      <c r="E4554" s="542">
        <v>40028</v>
      </c>
      <c r="F4554" s="542" t="s">
        <v>12917</v>
      </c>
      <c r="G4554" s="540" t="s">
        <v>12918</v>
      </c>
      <c r="H4554" s="542" t="s">
        <v>2469</v>
      </c>
      <c r="I4554" s="542" t="s">
        <v>2469</v>
      </c>
      <c r="J4554" s="540" t="s">
        <v>2478</v>
      </c>
      <c r="K4554" s="540" t="s">
        <v>2478</v>
      </c>
      <c r="L4554" s="540" t="s">
        <v>2478</v>
      </c>
      <c r="M4554" s="540" t="s">
        <v>2478</v>
      </c>
      <c r="N4554" s="540" t="s">
        <v>2478</v>
      </c>
      <c r="O4554" s="546">
        <v>45945.333333333336</v>
      </c>
      <c r="P4554" s="540" t="s">
        <v>2478</v>
      </c>
      <c r="Q4554" s="546">
        <v>45981.708333333336</v>
      </c>
      <c r="R4554" s="540" t="s">
        <v>2478</v>
      </c>
      <c r="S4554" s="540" t="s">
        <v>2478</v>
      </c>
    </row>
    <row r="4555" spans="1:19">
      <c r="A4555" s="543" t="s">
        <v>12754</v>
      </c>
      <c r="B4555" s="544"/>
      <c r="C4555" s="544"/>
      <c r="D4555" s="545">
        <v>40029</v>
      </c>
      <c r="E4555" s="545">
        <v>40029</v>
      </c>
      <c r="F4555" s="545" t="s">
        <v>12919</v>
      </c>
      <c r="G4555" s="543" t="s">
        <v>12920</v>
      </c>
      <c r="H4555" s="545" t="s">
        <v>2469</v>
      </c>
      <c r="I4555" s="544" t="s">
        <v>2478</v>
      </c>
      <c r="J4555" s="543" t="s">
        <v>2478</v>
      </c>
      <c r="K4555" s="543" t="s">
        <v>2478</v>
      </c>
      <c r="L4555" s="543" t="s">
        <v>2478</v>
      </c>
      <c r="M4555" s="543" t="s">
        <v>2478</v>
      </c>
      <c r="N4555" s="543" t="s">
        <v>2478</v>
      </c>
      <c r="O4555" s="543" t="s">
        <v>2478</v>
      </c>
      <c r="P4555" s="543" t="s">
        <v>2478</v>
      </c>
      <c r="Q4555" s="543" t="s">
        <v>2478</v>
      </c>
      <c r="R4555" s="543" t="s">
        <v>2478</v>
      </c>
      <c r="S4555" s="543" t="s">
        <v>2478</v>
      </c>
    </row>
    <row r="4556" spans="1:19">
      <c r="A4556" s="540" t="s">
        <v>12754</v>
      </c>
      <c r="B4556" s="541"/>
      <c r="C4556" s="541"/>
      <c r="D4556" s="542">
        <v>40030</v>
      </c>
      <c r="E4556" s="542">
        <v>40030</v>
      </c>
      <c r="F4556" s="542" t="s">
        <v>12921</v>
      </c>
      <c r="G4556" s="540" t="s">
        <v>12922</v>
      </c>
      <c r="H4556" s="542" t="s">
        <v>2469</v>
      </c>
      <c r="I4556" s="541" t="s">
        <v>2478</v>
      </c>
      <c r="J4556" s="540" t="s">
        <v>2478</v>
      </c>
      <c r="K4556" s="540" t="s">
        <v>2478</v>
      </c>
      <c r="L4556" s="540" t="s">
        <v>2478</v>
      </c>
      <c r="M4556" s="540" t="s">
        <v>2478</v>
      </c>
      <c r="N4556" s="540" t="s">
        <v>2478</v>
      </c>
      <c r="O4556" s="540" t="s">
        <v>2478</v>
      </c>
      <c r="P4556" s="540" t="s">
        <v>2478</v>
      </c>
      <c r="Q4556" s="540" t="s">
        <v>2478</v>
      </c>
      <c r="R4556" s="540" t="s">
        <v>2478</v>
      </c>
      <c r="S4556" s="540" t="s">
        <v>2478</v>
      </c>
    </row>
    <row r="4557" spans="1:19">
      <c r="A4557" s="543" t="s">
        <v>12754</v>
      </c>
      <c r="B4557" s="545">
        <v>107995</v>
      </c>
      <c r="C4557" s="545">
        <v>752277</v>
      </c>
      <c r="D4557" s="545">
        <v>40031</v>
      </c>
      <c r="E4557" s="545">
        <v>40031</v>
      </c>
      <c r="F4557" s="545" t="s">
        <v>12923</v>
      </c>
      <c r="G4557" s="543" t="s">
        <v>12924</v>
      </c>
      <c r="H4557" s="545" t="s">
        <v>2469</v>
      </c>
      <c r="I4557" s="545" t="s">
        <v>2469</v>
      </c>
      <c r="J4557" s="543" t="s">
        <v>2478</v>
      </c>
      <c r="K4557" s="543" t="s">
        <v>2478</v>
      </c>
      <c r="L4557" s="543" t="s">
        <v>7154</v>
      </c>
      <c r="M4557" s="543" t="s">
        <v>7155</v>
      </c>
      <c r="N4557" s="543" t="s">
        <v>7156</v>
      </c>
      <c r="O4557" s="547">
        <v>45516.708333333336</v>
      </c>
      <c r="P4557" s="547">
        <v>45516.708333333336</v>
      </c>
      <c r="Q4557" s="547">
        <v>45569.708333333336</v>
      </c>
      <c r="R4557" s="547">
        <v>45622</v>
      </c>
      <c r="S4557" s="543" t="s">
        <v>2478</v>
      </c>
    </row>
    <row r="4558" spans="1:19">
      <c r="A4558" s="540" t="s">
        <v>12754</v>
      </c>
      <c r="B4558" s="542">
        <v>107993</v>
      </c>
      <c r="C4558" s="542">
        <v>752275</v>
      </c>
      <c r="D4558" s="542">
        <v>40032</v>
      </c>
      <c r="E4558" s="542">
        <v>40032</v>
      </c>
      <c r="F4558" s="542" t="s">
        <v>12925</v>
      </c>
      <c r="G4558" s="540" t="s">
        <v>12926</v>
      </c>
      <c r="H4558" s="542" t="s">
        <v>2469</v>
      </c>
      <c r="I4558" s="542" t="s">
        <v>2469</v>
      </c>
      <c r="J4558" s="540" t="s">
        <v>2478</v>
      </c>
      <c r="K4558" s="540" t="s">
        <v>2478</v>
      </c>
      <c r="L4558" s="540" t="s">
        <v>7154</v>
      </c>
      <c r="M4558" s="540" t="s">
        <v>7155</v>
      </c>
      <c r="N4558" s="540" t="s">
        <v>7156</v>
      </c>
      <c r="O4558" s="546">
        <v>45443.333333333336</v>
      </c>
      <c r="P4558" s="546">
        <v>45443.333333333336</v>
      </c>
      <c r="Q4558" s="546">
        <v>46230.708333333336</v>
      </c>
      <c r="R4558" s="540" t="s">
        <v>2478</v>
      </c>
      <c r="S4558" s="540" t="s">
        <v>2478</v>
      </c>
    </row>
    <row r="4559" spans="1:19">
      <c r="A4559" s="543" t="s">
        <v>12754</v>
      </c>
      <c r="B4559" s="545">
        <v>107994</v>
      </c>
      <c r="C4559" s="545">
        <v>752276</v>
      </c>
      <c r="D4559" s="545">
        <v>40033</v>
      </c>
      <c r="E4559" s="545">
        <v>40033</v>
      </c>
      <c r="F4559" s="545" t="s">
        <v>12927</v>
      </c>
      <c r="G4559" s="543" t="s">
        <v>12928</v>
      </c>
      <c r="H4559" s="545" t="s">
        <v>2469</v>
      </c>
      <c r="I4559" s="545" t="s">
        <v>2469</v>
      </c>
      <c r="J4559" s="543" t="s">
        <v>2478</v>
      </c>
      <c r="K4559" s="543" t="s">
        <v>2478</v>
      </c>
      <c r="L4559" s="543" t="s">
        <v>7154</v>
      </c>
      <c r="M4559" s="543" t="s">
        <v>7155</v>
      </c>
      <c r="N4559" s="543" t="s">
        <v>7156</v>
      </c>
      <c r="O4559" s="547">
        <v>45443.333333333336</v>
      </c>
      <c r="P4559" s="547">
        <v>45443.333333333336</v>
      </c>
      <c r="Q4559" s="547">
        <v>46332.5</v>
      </c>
      <c r="R4559" s="543" t="s">
        <v>2478</v>
      </c>
      <c r="S4559" s="543" t="s">
        <v>2478</v>
      </c>
    </row>
    <row r="4560" spans="1:19">
      <c r="A4560" s="540" t="s">
        <v>12754</v>
      </c>
      <c r="B4560" s="542">
        <v>107717</v>
      </c>
      <c r="C4560" s="542">
        <v>550498</v>
      </c>
      <c r="D4560" s="554">
        <v>40034</v>
      </c>
      <c r="E4560" s="542">
        <v>40034</v>
      </c>
      <c r="F4560" s="542" t="s">
        <v>12929</v>
      </c>
      <c r="G4560" s="540" t="s">
        <v>12930</v>
      </c>
      <c r="H4560" s="542" t="s">
        <v>2469</v>
      </c>
      <c r="I4560" s="542" t="s">
        <v>2469</v>
      </c>
      <c r="J4560" s="540" t="s">
        <v>2478</v>
      </c>
      <c r="K4560" s="540" t="s">
        <v>2478</v>
      </c>
      <c r="L4560" s="540" t="s">
        <v>7154</v>
      </c>
      <c r="M4560" s="540" t="s">
        <v>7155</v>
      </c>
      <c r="N4560" s="540" t="s">
        <v>7156</v>
      </c>
      <c r="O4560" s="546">
        <v>45517.333333333336</v>
      </c>
      <c r="P4560" s="546">
        <v>45517.333333333336</v>
      </c>
      <c r="Q4560" s="546">
        <v>46108.708333333336</v>
      </c>
      <c r="R4560" s="540" t="s">
        <v>2478</v>
      </c>
      <c r="S4560" s="540" t="s">
        <v>2478</v>
      </c>
    </row>
    <row r="4561" spans="1:19">
      <c r="A4561" s="543" t="s">
        <v>12754</v>
      </c>
      <c r="B4561" s="544"/>
      <c r="C4561" s="544"/>
      <c r="D4561" s="545">
        <v>40035</v>
      </c>
      <c r="E4561" s="545">
        <v>40035</v>
      </c>
      <c r="F4561" s="545" t="s">
        <v>12931</v>
      </c>
      <c r="G4561" s="543" t="s">
        <v>12932</v>
      </c>
      <c r="H4561" s="545" t="s">
        <v>2469</v>
      </c>
      <c r="I4561" s="545" t="s">
        <v>2469</v>
      </c>
      <c r="J4561" s="543" t="s">
        <v>2478</v>
      </c>
      <c r="K4561" s="543" t="s">
        <v>2478</v>
      </c>
      <c r="L4561" s="543" t="s">
        <v>2478</v>
      </c>
      <c r="M4561" s="543" t="s">
        <v>2478</v>
      </c>
      <c r="N4561" s="543" t="s">
        <v>2478</v>
      </c>
      <c r="O4561" s="547">
        <v>46071.708333333336</v>
      </c>
      <c r="P4561" s="543" t="s">
        <v>2478</v>
      </c>
      <c r="Q4561" s="547">
        <v>46185.708333333336</v>
      </c>
      <c r="R4561" s="543" t="s">
        <v>2478</v>
      </c>
      <c r="S4561" s="543" t="s">
        <v>2478</v>
      </c>
    </row>
    <row r="4562" spans="1:19">
      <c r="A4562" s="540" t="s">
        <v>12754</v>
      </c>
      <c r="B4562" s="541"/>
      <c r="C4562" s="541"/>
      <c r="D4562" s="542">
        <v>40036</v>
      </c>
      <c r="E4562" s="542">
        <v>40036</v>
      </c>
      <c r="F4562" s="542" t="s">
        <v>12933</v>
      </c>
      <c r="G4562" s="540" t="s">
        <v>12934</v>
      </c>
      <c r="H4562" s="542" t="s">
        <v>2469</v>
      </c>
      <c r="I4562" s="542" t="s">
        <v>2469</v>
      </c>
      <c r="J4562" s="540" t="s">
        <v>2478</v>
      </c>
      <c r="K4562" s="540" t="s">
        <v>2478</v>
      </c>
      <c r="L4562" s="540" t="s">
        <v>2478</v>
      </c>
      <c r="M4562" s="540" t="s">
        <v>2478</v>
      </c>
      <c r="N4562" s="540" t="s">
        <v>2478</v>
      </c>
      <c r="O4562" s="546">
        <v>46391.333333333336</v>
      </c>
      <c r="P4562" s="540" t="s">
        <v>2478</v>
      </c>
      <c r="Q4562" s="546">
        <v>46514.708333333336</v>
      </c>
      <c r="R4562" s="540" t="s">
        <v>2478</v>
      </c>
      <c r="S4562" s="540" t="s">
        <v>2478</v>
      </c>
    </row>
    <row r="4563" spans="1:19">
      <c r="A4563" s="543" t="s">
        <v>12754</v>
      </c>
      <c r="B4563" s="544"/>
      <c r="C4563" s="544"/>
      <c r="D4563" s="545">
        <v>40037</v>
      </c>
      <c r="E4563" s="545">
        <v>40037</v>
      </c>
      <c r="F4563" s="545" t="s">
        <v>12935</v>
      </c>
      <c r="G4563" s="543" t="s">
        <v>12936</v>
      </c>
      <c r="H4563" s="545" t="s">
        <v>2469</v>
      </c>
      <c r="I4563" s="544" t="s">
        <v>2478</v>
      </c>
      <c r="J4563" s="543" t="s">
        <v>2478</v>
      </c>
      <c r="K4563" s="543" t="s">
        <v>2478</v>
      </c>
      <c r="L4563" s="543" t="s">
        <v>2478</v>
      </c>
      <c r="M4563" s="543" t="s">
        <v>2478</v>
      </c>
      <c r="N4563" s="543" t="s">
        <v>2478</v>
      </c>
      <c r="O4563" s="543" t="s">
        <v>2478</v>
      </c>
      <c r="P4563" s="543" t="s">
        <v>2478</v>
      </c>
      <c r="Q4563" s="543" t="s">
        <v>2478</v>
      </c>
      <c r="R4563" s="543" t="s">
        <v>2478</v>
      </c>
      <c r="S4563" s="543" t="s">
        <v>2478</v>
      </c>
    </row>
    <row r="4564" spans="1:19">
      <c r="A4564" s="540" t="s">
        <v>12754</v>
      </c>
      <c r="B4564" s="541"/>
      <c r="C4564" s="541"/>
      <c r="D4564" s="542">
        <v>40038</v>
      </c>
      <c r="E4564" s="542">
        <v>40038</v>
      </c>
      <c r="F4564" s="542" t="s">
        <v>12937</v>
      </c>
      <c r="G4564" s="540" t="s">
        <v>12938</v>
      </c>
      <c r="H4564" s="542" t="s">
        <v>2469</v>
      </c>
      <c r="I4564" s="542" t="s">
        <v>2469</v>
      </c>
      <c r="J4564" s="540" t="s">
        <v>2478</v>
      </c>
      <c r="K4564" s="540" t="s">
        <v>2478</v>
      </c>
      <c r="L4564" s="540" t="s">
        <v>2478</v>
      </c>
      <c r="M4564" s="540" t="s">
        <v>2478</v>
      </c>
      <c r="N4564" s="540" t="s">
        <v>2478</v>
      </c>
      <c r="O4564" s="546">
        <v>46051.333333333336</v>
      </c>
      <c r="P4564" s="540" t="s">
        <v>2478</v>
      </c>
      <c r="Q4564" s="546">
        <v>46268.708333333336</v>
      </c>
      <c r="R4564" s="540" t="s">
        <v>2478</v>
      </c>
      <c r="S4564" s="540" t="s">
        <v>2478</v>
      </c>
    </row>
    <row r="4565" spans="1:19">
      <c r="A4565" s="543" t="s">
        <v>12754</v>
      </c>
      <c r="B4565" s="544"/>
      <c r="C4565" s="544"/>
      <c r="D4565" s="545">
        <v>40039</v>
      </c>
      <c r="E4565" s="545">
        <v>40039</v>
      </c>
      <c r="F4565" s="545" t="s">
        <v>12939</v>
      </c>
      <c r="G4565" s="543" t="s">
        <v>12940</v>
      </c>
      <c r="H4565" s="545" t="s">
        <v>2469</v>
      </c>
      <c r="I4565" s="545" t="s">
        <v>2469</v>
      </c>
      <c r="J4565" s="543" t="s">
        <v>2478</v>
      </c>
      <c r="K4565" s="543" t="s">
        <v>2478</v>
      </c>
      <c r="L4565" s="543" t="s">
        <v>2478</v>
      </c>
      <c r="M4565" s="543" t="s">
        <v>2478</v>
      </c>
      <c r="N4565" s="543" t="s">
        <v>2478</v>
      </c>
      <c r="O4565" s="543" t="s">
        <v>2478</v>
      </c>
      <c r="P4565" s="543" t="s">
        <v>2478</v>
      </c>
      <c r="Q4565" s="547">
        <v>46374.708333333336</v>
      </c>
      <c r="R4565" s="543" t="s">
        <v>2478</v>
      </c>
      <c r="S4565" s="543" t="s">
        <v>2478</v>
      </c>
    </row>
    <row r="4566" spans="1:19">
      <c r="A4566" s="540" t="s">
        <v>12754</v>
      </c>
      <c r="B4566" s="541"/>
      <c r="C4566" s="541"/>
      <c r="D4566" s="542">
        <v>40040</v>
      </c>
      <c r="E4566" s="542">
        <v>40040</v>
      </c>
      <c r="F4566" s="542" t="s">
        <v>12941</v>
      </c>
      <c r="G4566" s="540" t="s">
        <v>12942</v>
      </c>
      <c r="H4566" s="542" t="s">
        <v>2469</v>
      </c>
      <c r="I4566" s="542" t="s">
        <v>2469</v>
      </c>
      <c r="J4566" s="540" t="s">
        <v>2478</v>
      </c>
      <c r="K4566" s="540" t="s">
        <v>2478</v>
      </c>
      <c r="L4566" s="540" t="s">
        <v>2478</v>
      </c>
      <c r="M4566" s="540" t="s">
        <v>2478</v>
      </c>
      <c r="N4566" s="540" t="s">
        <v>2478</v>
      </c>
      <c r="O4566" s="540" t="s">
        <v>2478</v>
      </c>
      <c r="P4566" s="540" t="s">
        <v>2478</v>
      </c>
      <c r="Q4566" s="546">
        <v>45497.708333333336</v>
      </c>
      <c r="R4566" s="540" t="s">
        <v>2478</v>
      </c>
      <c r="S4566" s="540" t="s">
        <v>2478</v>
      </c>
    </row>
    <row r="4567" spans="1:19">
      <c r="A4567" s="543" t="s">
        <v>12754</v>
      </c>
      <c r="B4567" s="544"/>
      <c r="C4567" s="544"/>
      <c r="D4567" s="545">
        <v>40041</v>
      </c>
      <c r="E4567" s="545">
        <v>40041</v>
      </c>
      <c r="F4567" s="545" t="s">
        <v>12943</v>
      </c>
      <c r="G4567" s="543" t="s">
        <v>12944</v>
      </c>
      <c r="H4567" s="545" t="s">
        <v>2469</v>
      </c>
      <c r="I4567" s="545" t="s">
        <v>2469</v>
      </c>
      <c r="J4567" s="543" t="s">
        <v>2478</v>
      </c>
      <c r="K4567" s="543" t="s">
        <v>2478</v>
      </c>
      <c r="L4567" s="543" t="s">
        <v>2478</v>
      </c>
      <c r="M4567" s="543" t="s">
        <v>2478</v>
      </c>
      <c r="N4567" s="543" t="s">
        <v>2478</v>
      </c>
      <c r="O4567" s="547">
        <v>46421.333333333336</v>
      </c>
      <c r="P4567" s="543" t="s">
        <v>2478</v>
      </c>
      <c r="Q4567" s="547">
        <v>46479.708333333336</v>
      </c>
      <c r="R4567" s="543" t="s">
        <v>2478</v>
      </c>
      <c r="S4567" s="543" t="s">
        <v>2478</v>
      </c>
    </row>
    <row r="4568" spans="1:19">
      <c r="A4568" s="540" t="s">
        <v>12754</v>
      </c>
      <c r="B4568" s="541"/>
      <c r="C4568" s="541"/>
      <c r="D4568" s="542">
        <v>40042</v>
      </c>
      <c r="E4568" s="542">
        <v>40042</v>
      </c>
      <c r="F4568" s="542" t="s">
        <v>12945</v>
      </c>
      <c r="G4568" s="540" t="s">
        <v>12946</v>
      </c>
      <c r="H4568" s="542" t="s">
        <v>2469</v>
      </c>
      <c r="I4568" s="542" t="s">
        <v>2469</v>
      </c>
      <c r="J4568" s="540" t="s">
        <v>2478</v>
      </c>
      <c r="K4568" s="540" t="s">
        <v>2478</v>
      </c>
      <c r="L4568" s="540" t="s">
        <v>2478</v>
      </c>
      <c r="M4568" s="540" t="s">
        <v>2478</v>
      </c>
      <c r="N4568" s="540" t="s">
        <v>2478</v>
      </c>
      <c r="O4568" s="546">
        <v>46006.333333333336</v>
      </c>
      <c r="P4568" s="540" t="s">
        <v>2478</v>
      </c>
      <c r="Q4568" s="546">
        <v>46038.708333333336</v>
      </c>
      <c r="R4568" s="540" t="s">
        <v>2478</v>
      </c>
      <c r="S4568" s="540" t="s">
        <v>2478</v>
      </c>
    </row>
    <row r="4569" spans="1:19">
      <c r="A4569" s="543" t="s">
        <v>12754</v>
      </c>
      <c r="B4569" s="544"/>
      <c r="C4569" s="544"/>
      <c r="D4569" s="545">
        <v>40043</v>
      </c>
      <c r="E4569" s="545">
        <v>40043</v>
      </c>
      <c r="F4569" s="545" t="s">
        <v>12947</v>
      </c>
      <c r="G4569" s="543" t="s">
        <v>12948</v>
      </c>
      <c r="H4569" s="545" t="s">
        <v>2469</v>
      </c>
      <c r="I4569" s="545" t="s">
        <v>2469</v>
      </c>
      <c r="J4569" s="543" t="s">
        <v>2478</v>
      </c>
      <c r="K4569" s="543" t="s">
        <v>2478</v>
      </c>
      <c r="L4569" s="543" t="s">
        <v>2478</v>
      </c>
      <c r="M4569" s="543" t="s">
        <v>2478</v>
      </c>
      <c r="N4569" s="543" t="s">
        <v>2478</v>
      </c>
      <c r="O4569" s="547">
        <v>47428.333333333336</v>
      </c>
      <c r="P4569" s="543" t="s">
        <v>2478</v>
      </c>
      <c r="Q4569" s="547">
        <v>47472.708333333336</v>
      </c>
      <c r="R4569" s="543" t="s">
        <v>2478</v>
      </c>
      <c r="S4569" s="543" t="s">
        <v>2478</v>
      </c>
    </row>
    <row r="4570" spans="1:19">
      <c r="A4570" s="540" t="s">
        <v>12754</v>
      </c>
      <c r="B4570" s="541"/>
      <c r="C4570" s="541"/>
      <c r="D4570" s="542">
        <v>40044</v>
      </c>
      <c r="E4570" s="542">
        <v>40044</v>
      </c>
      <c r="F4570" s="542" t="s">
        <v>12949</v>
      </c>
      <c r="G4570" s="540" t="s">
        <v>12950</v>
      </c>
      <c r="H4570" s="542" t="s">
        <v>2469</v>
      </c>
      <c r="I4570" s="542" t="s">
        <v>2469</v>
      </c>
      <c r="J4570" s="540" t="s">
        <v>2478</v>
      </c>
      <c r="K4570" s="540" t="s">
        <v>2478</v>
      </c>
      <c r="L4570" s="540" t="s">
        <v>2478</v>
      </c>
      <c r="M4570" s="540" t="s">
        <v>2478</v>
      </c>
      <c r="N4570" s="540" t="s">
        <v>2478</v>
      </c>
      <c r="O4570" s="540" t="s">
        <v>2478</v>
      </c>
      <c r="P4570" s="540" t="s">
        <v>2478</v>
      </c>
      <c r="Q4570" s="546">
        <v>47464.708333333336</v>
      </c>
      <c r="R4570" s="540" t="s">
        <v>2478</v>
      </c>
      <c r="S4570" s="540" t="s">
        <v>2478</v>
      </c>
    </row>
    <row r="4571" spans="1:19">
      <c r="A4571" s="543" t="s">
        <v>12754</v>
      </c>
      <c r="B4571" s="544"/>
      <c r="C4571" s="544"/>
      <c r="D4571" s="545">
        <v>40045</v>
      </c>
      <c r="E4571" s="545">
        <v>40045</v>
      </c>
      <c r="F4571" s="545" t="s">
        <v>12951</v>
      </c>
      <c r="G4571" s="543" t="s">
        <v>12952</v>
      </c>
      <c r="H4571" s="545" t="s">
        <v>2469</v>
      </c>
      <c r="I4571" s="545" t="s">
        <v>2469</v>
      </c>
      <c r="J4571" s="543" t="s">
        <v>2478</v>
      </c>
      <c r="K4571" s="543" t="s">
        <v>2478</v>
      </c>
      <c r="L4571" s="543" t="s">
        <v>2478</v>
      </c>
      <c r="M4571" s="543" t="s">
        <v>2478</v>
      </c>
      <c r="N4571" s="543" t="s">
        <v>2478</v>
      </c>
      <c r="O4571" s="547">
        <v>47428.333333333336</v>
      </c>
      <c r="P4571" s="543" t="s">
        <v>2478</v>
      </c>
      <c r="Q4571" s="547">
        <v>47485.708333333336</v>
      </c>
      <c r="R4571" s="543" t="s">
        <v>2478</v>
      </c>
      <c r="S4571" s="543" t="s">
        <v>2478</v>
      </c>
    </row>
    <row r="4572" spans="1:19">
      <c r="A4572" s="540" t="s">
        <v>12754</v>
      </c>
      <c r="B4572" s="541"/>
      <c r="C4572" s="541"/>
      <c r="D4572" s="542">
        <v>40046</v>
      </c>
      <c r="E4572" s="542">
        <v>40046</v>
      </c>
      <c r="F4572" s="542" t="s">
        <v>12953</v>
      </c>
      <c r="G4572" s="540" t="s">
        <v>12954</v>
      </c>
      <c r="H4572" s="542" t="s">
        <v>2469</v>
      </c>
      <c r="I4572" s="542" t="s">
        <v>2469</v>
      </c>
      <c r="J4572" s="540" t="s">
        <v>2478</v>
      </c>
      <c r="K4572" s="540" t="s">
        <v>2478</v>
      </c>
      <c r="L4572" s="540" t="s">
        <v>2478</v>
      </c>
      <c r="M4572" s="540" t="s">
        <v>2478</v>
      </c>
      <c r="N4572" s="540" t="s">
        <v>2478</v>
      </c>
      <c r="O4572" s="546">
        <v>45981.333333333336</v>
      </c>
      <c r="P4572" s="540" t="s">
        <v>2478</v>
      </c>
      <c r="Q4572" s="546">
        <v>46038.708333333336</v>
      </c>
      <c r="R4572" s="540" t="s">
        <v>2478</v>
      </c>
      <c r="S4572" s="540" t="s">
        <v>2478</v>
      </c>
    </row>
    <row r="4573" spans="1:19">
      <c r="A4573" s="543" t="s">
        <v>12754</v>
      </c>
      <c r="B4573" s="544"/>
      <c r="C4573" s="544"/>
      <c r="D4573" s="545">
        <v>40047</v>
      </c>
      <c r="E4573" s="545">
        <v>40047</v>
      </c>
      <c r="F4573" s="545" t="s">
        <v>12955</v>
      </c>
      <c r="G4573" s="543" t="s">
        <v>12956</v>
      </c>
      <c r="H4573" s="545" t="s">
        <v>2469</v>
      </c>
      <c r="I4573" s="545" t="s">
        <v>2469</v>
      </c>
      <c r="J4573" s="543" t="s">
        <v>2478</v>
      </c>
      <c r="K4573" s="543" t="s">
        <v>2478</v>
      </c>
      <c r="L4573" s="543" t="s">
        <v>2478</v>
      </c>
      <c r="M4573" s="543" t="s">
        <v>2478</v>
      </c>
      <c r="N4573" s="543" t="s">
        <v>2478</v>
      </c>
      <c r="O4573" s="543" t="s">
        <v>2478</v>
      </c>
      <c r="P4573" s="543" t="s">
        <v>2478</v>
      </c>
      <c r="Q4573" s="547">
        <v>46134.708333333336</v>
      </c>
      <c r="R4573" s="543" t="s">
        <v>2478</v>
      </c>
      <c r="S4573" s="543" t="s">
        <v>2478</v>
      </c>
    </row>
    <row r="4574" spans="1:19">
      <c r="A4574" s="540" t="s">
        <v>12754</v>
      </c>
      <c r="B4574" s="541"/>
      <c r="C4574" s="541"/>
      <c r="D4574" s="542">
        <v>40048</v>
      </c>
      <c r="E4574" s="542">
        <v>40048</v>
      </c>
      <c r="F4574" s="542" t="s">
        <v>12957</v>
      </c>
      <c r="G4574" s="540" t="s">
        <v>12958</v>
      </c>
      <c r="H4574" s="542" t="s">
        <v>2469</v>
      </c>
      <c r="I4574" s="542" t="s">
        <v>2469</v>
      </c>
      <c r="J4574" s="540" t="s">
        <v>2478</v>
      </c>
      <c r="K4574" s="540" t="s">
        <v>2478</v>
      </c>
      <c r="L4574" s="540" t="s">
        <v>2478</v>
      </c>
      <c r="M4574" s="540" t="s">
        <v>2478</v>
      </c>
      <c r="N4574" s="540" t="s">
        <v>2478</v>
      </c>
      <c r="O4574" s="546">
        <v>47428.333333333336</v>
      </c>
      <c r="P4574" s="540" t="s">
        <v>2478</v>
      </c>
      <c r="Q4574" s="546">
        <v>47464.708333333336</v>
      </c>
      <c r="R4574" s="540" t="s">
        <v>2478</v>
      </c>
      <c r="S4574" s="540" t="s">
        <v>2478</v>
      </c>
    </row>
    <row r="4575" spans="1:19">
      <c r="A4575" s="543" t="s">
        <v>12754</v>
      </c>
      <c r="B4575" s="544"/>
      <c r="C4575" s="544"/>
      <c r="D4575" s="545">
        <v>40049</v>
      </c>
      <c r="E4575" s="545">
        <v>40049</v>
      </c>
      <c r="F4575" s="545" t="s">
        <v>12959</v>
      </c>
      <c r="G4575" s="543" t="s">
        <v>12960</v>
      </c>
      <c r="H4575" s="545" t="s">
        <v>2469</v>
      </c>
      <c r="I4575" s="545" t="s">
        <v>2469</v>
      </c>
      <c r="J4575" s="543" t="s">
        <v>2478</v>
      </c>
      <c r="K4575" s="543" t="s">
        <v>2478</v>
      </c>
      <c r="L4575" s="543" t="s">
        <v>2478</v>
      </c>
      <c r="M4575" s="543" t="s">
        <v>2478</v>
      </c>
      <c r="N4575" s="543" t="s">
        <v>2478</v>
      </c>
      <c r="O4575" s="547">
        <v>47219.333333333336</v>
      </c>
      <c r="P4575" s="543" t="s">
        <v>2478</v>
      </c>
      <c r="Q4575" s="547">
        <v>47270.708333333336</v>
      </c>
      <c r="R4575" s="543" t="s">
        <v>2478</v>
      </c>
      <c r="S4575" s="543" t="s">
        <v>2478</v>
      </c>
    </row>
    <row r="4576" spans="1:19">
      <c r="A4576" s="540" t="s">
        <v>12754</v>
      </c>
      <c r="B4576" s="541"/>
      <c r="C4576" s="541"/>
      <c r="D4576" s="542">
        <v>40067</v>
      </c>
      <c r="E4576" s="542">
        <v>40067</v>
      </c>
      <c r="F4576" s="542" t="s">
        <v>12961</v>
      </c>
      <c r="G4576" s="540" t="s">
        <v>12962</v>
      </c>
      <c r="H4576" s="542" t="s">
        <v>2469</v>
      </c>
      <c r="I4576" s="541" t="s">
        <v>2478</v>
      </c>
      <c r="J4576" s="542" t="s">
        <v>7421</v>
      </c>
      <c r="K4576" s="540" t="s">
        <v>2478</v>
      </c>
      <c r="L4576" s="540" t="s">
        <v>2478</v>
      </c>
      <c r="M4576" s="540" t="s">
        <v>2478</v>
      </c>
      <c r="N4576" s="540" t="s">
        <v>2478</v>
      </c>
      <c r="O4576" s="540" t="s">
        <v>2478</v>
      </c>
      <c r="P4576" s="540" t="s">
        <v>2478</v>
      </c>
      <c r="Q4576" s="540" t="s">
        <v>2478</v>
      </c>
      <c r="R4576" s="540" t="s">
        <v>2478</v>
      </c>
      <c r="S4576" s="540" t="s">
        <v>2478</v>
      </c>
    </row>
    <row r="4577" spans="1:19">
      <c r="A4577" s="543" t="s">
        <v>12754</v>
      </c>
      <c r="B4577" s="544"/>
      <c r="C4577" s="544"/>
      <c r="D4577" s="545">
        <v>40068</v>
      </c>
      <c r="E4577" s="545">
        <v>40068</v>
      </c>
      <c r="F4577" s="545" t="s">
        <v>12963</v>
      </c>
      <c r="G4577" s="543" t="s">
        <v>12964</v>
      </c>
      <c r="H4577" s="545" t="s">
        <v>2469</v>
      </c>
      <c r="I4577" s="544" t="s">
        <v>2478</v>
      </c>
      <c r="J4577" s="545" t="s">
        <v>7421</v>
      </c>
      <c r="K4577" s="543" t="s">
        <v>2478</v>
      </c>
      <c r="L4577" s="543" t="s">
        <v>2478</v>
      </c>
      <c r="M4577" s="543" t="s">
        <v>2478</v>
      </c>
      <c r="N4577" s="543" t="s">
        <v>2478</v>
      </c>
      <c r="O4577" s="543" t="s">
        <v>2478</v>
      </c>
      <c r="P4577" s="543" t="s">
        <v>2478</v>
      </c>
      <c r="Q4577" s="543" t="s">
        <v>2478</v>
      </c>
      <c r="R4577" s="543" t="s">
        <v>2478</v>
      </c>
      <c r="S4577" s="543" t="s">
        <v>2478</v>
      </c>
    </row>
    <row r="4578" spans="1:19">
      <c r="A4578" s="540" t="s">
        <v>12754</v>
      </c>
      <c r="B4578" s="541"/>
      <c r="C4578" s="541"/>
      <c r="D4578" s="542">
        <v>10121</v>
      </c>
      <c r="E4578" s="542">
        <v>10121</v>
      </c>
      <c r="F4578" s="542" t="s">
        <v>12965</v>
      </c>
      <c r="G4578" s="540" t="s">
        <v>12966</v>
      </c>
      <c r="H4578" s="542" t="s">
        <v>2469</v>
      </c>
      <c r="I4578" s="541" t="s">
        <v>2478</v>
      </c>
      <c r="J4578" s="540" t="s">
        <v>2478</v>
      </c>
      <c r="K4578" s="540" t="s">
        <v>2478</v>
      </c>
      <c r="L4578" s="540" t="s">
        <v>2478</v>
      </c>
      <c r="M4578" s="540" t="s">
        <v>2478</v>
      </c>
      <c r="N4578" s="540" t="s">
        <v>2478</v>
      </c>
      <c r="O4578" s="540" t="s">
        <v>2478</v>
      </c>
      <c r="P4578" s="540" t="s">
        <v>2478</v>
      </c>
      <c r="Q4578" s="540" t="s">
        <v>2478</v>
      </c>
      <c r="R4578" s="540" t="s">
        <v>2478</v>
      </c>
      <c r="S4578" s="540" t="s">
        <v>2478</v>
      </c>
    </row>
    <row r="4579" spans="1:19">
      <c r="A4579" s="543" t="s">
        <v>12754</v>
      </c>
      <c r="B4579" s="544"/>
      <c r="C4579" s="544"/>
      <c r="D4579" s="544"/>
      <c r="E4579" s="544"/>
      <c r="F4579" s="545" t="s">
        <v>12967</v>
      </c>
      <c r="G4579" s="543" t="s">
        <v>12968</v>
      </c>
      <c r="H4579" s="545" t="s">
        <v>2469</v>
      </c>
      <c r="I4579" s="544" t="s">
        <v>2478</v>
      </c>
      <c r="J4579" s="543" t="s">
        <v>2478</v>
      </c>
      <c r="K4579" s="543" t="s">
        <v>2478</v>
      </c>
      <c r="L4579" s="543" t="s">
        <v>2478</v>
      </c>
      <c r="M4579" s="543" t="s">
        <v>2478</v>
      </c>
      <c r="N4579" s="543" t="s">
        <v>2478</v>
      </c>
      <c r="O4579" s="543" t="s">
        <v>2478</v>
      </c>
      <c r="P4579" s="543" t="s">
        <v>2478</v>
      </c>
      <c r="Q4579" s="543" t="s">
        <v>2478</v>
      </c>
      <c r="R4579" s="543" t="s">
        <v>2478</v>
      </c>
      <c r="S4579" s="543" t="s">
        <v>2478</v>
      </c>
    </row>
    <row r="4580" spans="1:19">
      <c r="A4580" s="540" t="s">
        <v>12754</v>
      </c>
      <c r="B4580" s="541"/>
      <c r="C4580" s="541"/>
      <c r="D4580" s="541"/>
      <c r="E4580" s="541"/>
      <c r="F4580" s="542" t="s">
        <v>12969</v>
      </c>
      <c r="G4580" s="540" t="s">
        <v>12970</v>
      </c>
      <c r="H4580" s="542" t="s">
        <v>3468</v>
      </c>
      <c r="I4580" s="541" t="s">
        <v>2478</v>
      </c>
      <c r="J4580" s="540" t="s">
        <v>2478</v>
      </c>
      <c r="K4580" s="540" t="s">
        <v>2478</v>
      </c>
      <c r="L4580" s="540" t="s">
        <v>2478</v>
      </c>
      <c r="M4580" s="540" t="s">
        <v>2478</v>
      </c>
      <c r="N4580" s="540" t="s">
        <v>2478</v>
      </c>
      <c r="O4580" s="540" t="s">
        <v>2478</v>
      </c>
      <c r="P4580" s="540" t="s">
        <v>2478</v>
      </c>
      <c r="Q4580" s="540" t="s">
        <v>2478</v>
      </c>
      <c r="R4580" s="540" t="s">
        <v>2478</v>
      </c>
      <c r="S4580" s="540" t="s">
        <v>2478</v>
      </c>
    </row>
    <row r="4581" spans="1:19">
      <c r="A4581" s="543" t="s">
        <v>12754</v>
      </c>
      <c r="B4581" s="544"/>
      <c r="C4581" s="544"/>
      <c r="D4581" s="545">
        <v>10124</v>
      </c>
      <c r="E4581" s="545">
        <v>10124</v>
      </c>
      <c r="F4581" s="545" t="s">
        <v>12971</v>
      </c>
      <c r="G4581" s="543" t="s">
        <v>12972</v>
      </c>
      <c r="H4581" s="545" t="s">
        <v>3468</v>
      </c>
      <c r="I4581" s="545" t="s">
        <v>2469</v>
      </c>
      <c r="J4581" s="543" t="s">
        <v>2478</v>
      </c>
      <c r="K4581" s="543" t="s">
        <v>2478</v>
      </c>
      <c r="L4581" s="543" t="s">
        <v>2478</v>
      </c>
      <c r="M4581" s="543" t="s">
        <v>2478</v>
      </c>
      <c r="N4581" s="543" t="s">
        <v>2478</v>
      </c>
      <c r="O4581" s="543" t="s">
        <v>2478</v>
      </c>
      <c r="P4581" s="543" t="s">
        <v>2478</v>
      </c>
      <c r="Q4581" s="543" t="s">
        <v>2478</v>
      </c>
      <c r="R4581" s="543" t="s">
        <v>2478</v>
      </c>
      <c r="S4581" s="543" t="s">
        <v>2478</v>
      </c>
    </row>
    <row r="4582" spans="1:19">
      <c r="A4582" s="540" t="s">
        <v>12754</v>
      </c>
      <c r="B4582" s="541"/>
      <c r="C4582" s="541"/>
      <c r="D4582" s="542">
        <v>10125</v>
      </c>
      <c r="E4582" s="542">
        <v>10125</v>
      </c>
      <c r="F4582" s="542" t="s">
        <v>12973</v>
      </c>
      <c r="G4582" s="540" t="s">
        <v>12974</v>
      </c>
      <c r="H4582" s="542" t="s">
        <v>3468</v>
      </c>
      <c r="I4582" s="542" t="s">
        <v>2469</v>
      </c>
      <c r="J4582" s="540" t="s">
        <v>2478</v>
      </c>
      <c r="K4582" s="540" t="s">
        <v>2478</v>
      </c>
      <c r="L4582" s="540" t="s">
        <v>2478</v>
      </c>
      <c r="M4582" s="540" t="s">
        <v>2478</v>
      </c>
      <c r="N4582" s="540" t="s">
        <v>2478</v>
      </c>
      <c r="O4582" s="540" t="s">
        <v>2478</v>
      </c>
      <c r="P4582" s="540" t="s">
        <v>2478</v>
      </c>
      <c r="Q4582" s="540" t="s">
        <v>2478</v>
      </c>
      <c r="R4582" s="540" t="s">
        <v>2478</v>
      </c>
      <c r="S4582" s="540" t="s">
        <v>2478</v>
      </c>
    </row>
    <row r="4583" spans="1:19">
      <c r="A4583" s="543" t="s">
        <v>12754</v>
      </c>
      <c r="B4583" s="544"/>
      <c r="C4583" s="544"/>
      <c r="D4583" s="545">
        <v>10126</v>
      </c>
      <c r="E4583" s="545">
        <v>10126</v>
      </c>
      <c r="F4583" s="545" t="s">
        <v>12975</v>
      </c>
      <c r="G4583" s="543" t="s">
        <v>12976</v>
      </c>
      <c r="H4583" s="545" t="s">
        <v>3519</v>
      </c>
      <c r="I4583" s="545" t="s">
        <v>2469</v>
      </c>
      <c r="J4583" s="543" t="s">
        <v>2478</v>
      </c>
      <c r="K4583" s="543" t="s">
        <v>2478</v>
      </c>
      <c r="L4583" s="543" t="s">
        <v>2478</v>
      </c>
      <c r="M4583" s="543" t="s">
        <v>2478</v>
      </c>
      <c r="N4583" s="543" t="s">
        <v>2478</v>
      </c>
      <c r="O4583" s="543" t="s">
        <v>2478</v>
      </c>
      <c r="P4583" s="543" t="s">
        <v>2478</v>
      </c>
      <c r="Q4583" s="547">
        <v>44726.708333333336</v>
      </c>
      <c r="R4583" s="543" t="s">
        <v>2478</v>
      </c>
      <c r="S4583" s="543" t="s">
        <v>2478</v>
      </c>
    </row>
    <row r="4584" spans="1:19">
      <c r="A4584" s="540" t="s">
        <v>12754</v>
      </c>
      <c r="B4584" s="541"/>
      <c r="C4584" s="541"/>
      <c r="D4584" s="542">
        <v>40004</v>
      </c>
      <c r="E4584" s="542">
        <v>40004</v>
      </c>
      <c r="F4584" s="542" t="s">
        <v>12977</v>
      </c>
      <c r="G4584" s="540" t="s">
        <v>12978</v>
      </c>
      <c r="H4584" s="542" t="s">
        <v>2469</v>
      </c>
      <c r="I4584" s="542" t="s">
        <v>2469</v>
      </c>
      <c r="J4584" s="540" t="s">
        <v>2478</v>
      </c>
      <c r="K4584" s="540" t="s">
        <v>2478</v>
      </c>
      <c r="L4584" s="540" t="s">
        <v>2478</v>
      </c>
      <c r="M4584" s="540" t="s">
        <v>2478</v>
      </c>
      <c r="N4584" s="540" t="s">
        <v>2478</v>
      </c>
      <c r="O4584" s="540" t="s">
        <v>2478</v>
      </c>
      <c r="P4584" s="540" t="s">
        <v>2478</v>
      </c>
      <c r="Q4584" s="540" t="s">
        <v>2478</v>
      </c>
      <c r="R4584" s="540" t="s">
        <v>2478</v>
      </c>
      <c r="S4584" s="540" t="s">
        <v>2478</v>
      </c>
    </row>
    <row r="4585" spans="1:19">
      <c r="A4585" s="543" t="s">
        <v>12754</v>
      </c>
      <c r="B4585" s="544"/>
      <c r="C4585" s="544"/>
      <c r="D4585" s="545">
        <v>40012</v>
      </c>
      <c r="E4585" s="545">
        <v>40012</v>
      </c>
      <c r="F4585" s="545" t="s">
        <v>12979</v>
      </c>
      <c r="G4585" s="543" t="s">
        <v>12980</v>
      </c>
      <c r="H4585" s="545" t="s">
        <v>3468</v>
      </c>
      <c r="I4585" s="544" t="s">
        <v>2478</v>
      </c>
      <c r="J4585" s="543" t="s">
        <v>2478</v>
      </c>
      <c r="K4585" s="543" t="s">
        <v>2478</v>
      </c>
      <c r="L4585" s="543" t="s">
        <v>2478</v>
      </c>
      <c r="M4585" s="543" t="s">
        <v>2478</v>
      </c>
      <c r="N4585" s="543" t="s">
        <v>2478</v>
      </c>
      <c r="O4585" s="543" t="s">
        <v>2478</v>
      </c>
      <c r="P4585" s="543" t="s">
        <v>2478</v>
      </c>
      <c r="Q4585" s="543" t="s">
        <v>2478</v>
      </c>
      <c r="R4585" s="543" t="s">
        <v>2478</v>
      </c>
      <c r="S4585" s="543" t="s">
        <v>2478</v>
      </c>
    </row>
    <row r="4586" spans="1:19">
      <c r="A4586" s="540" t="s">
        <v>12754</v>
      </c>
      <c r="B4586" s="541"/>
      <c r="C4586" s="541"/>
      <c r="D4586" s="542">
        <v>40004</v>
      </c>
      <c r="E4586" s="542">
        <v>40004</v>
      </c>
      <c r="F4586" s="542" t="s">
        <v>12981</v>
      </c>
      <c r="G4586" s="540" t="s">
        <v>12982</v>
      </c>
      <c r="H4586" s="542" t="s">
        <v>2469</v>
      </c>
      <c r="I4586" s="542" t="s">
        <v>2469</v>
      </c>
      <c r="J4586" s="540" t="s">
        <v>2478</v>
      </c>
      <c r="K4586" s="540" t="s">
        <v>2478</v>
      </c>
      <c r="L4586" s="540" t="s">
        <v>2478</v>
      </c>
      <c r="M4586" s="540" t="s">
        <v>2478</v>
      </c>
      <c r="N4586" s="540" t="s">
        <v>2478</v>
      </c>
      <c r="O4586" s="540" t="s">
        <v>2478</v>
      </c>
      <c r="P4586" s="540" t="s">
        <v>2478</v>
      </c>
      <c r="Q4586" s="540" t="s">
        <v>2478</v>
      </c>
      <c r="R4586" s="540" t="s">
        <v>2478</v>
      </c>
      <c r="S4586" s="540" t="s">
        <v>2478</v>
      </c>
    </row>
    <row r="4587" spans="1:19">
      <c r="A4587" s="543" t="s">
        <v>12754</v>
      </c>
      <c r="B4587" s="544"/>
      <c r="C4587" s="544"/>
      <c r="D4587" s="545">
        <v>40004</v>
      </c>
      <c r="E4587" s="545">
        <v>40004</v>
      </c>
      <c r="F4587" s="545" t="s">
        <v>12983</v>
      </c>
      <c r="G4587" s="543" t="s">
        <v>12984</v>
      </c>
      <c r="H4587" s="545" t="s">
        <v>2469</v>
      </c>
      <c r="I4587" s="545" t="s">
        <v>2469</v>
      </c>
      <c r="J4587" s="543" t="s">
        <v>2478</v>
      </c>
      <c r="K4587" s="543" t="s">
        <v>2478</v>
      </c>
      <c r="L4587" s="543" t="s">
        <v>2478</v>
      </c>
      <c r="M4587" s="543" t="s">
        <v>2478</v>
      </c>
      <c r="N4587" s="543" t="s">
        <v>2478</v>
      </c>
      <c r="O4587" s="543" t="s">
        <v>2478</v>
      </c>
      <c r="P4587" s="543" t="s">
        <v>2478</v>
      </c>
      <c r="Q4587" s="543" t="s">
        <v>2478</v>
      </c>
      <c r="R4587" s="543" t="s">
        <v>2478</v>
      </c>
      <c r="S4587" s="543" t="s">
        <v>2478</v>
      </c>
    </row>
    <row r="4588" spans="1:19">
      <c r="A4588" s="540" t="s">
        <v>12754</v>
      </c>
      <c r="B4588" s="541"/>
      <c r="C4588" s="541"/>
      <c r="D4588" s="542">
        <v>40004</v>
      </c>
      <c r="E4588" s="542">
        <v>40004</v>
      </c>
      <c r="F4588" s="542" t="s">
        <v>12985</v>
      </c>
      <c r="G4588" s="540" t="s">
        <v>12986</v>
      </c>
      <c r="H4588" s="542" t="s">
        <v>2469</v>
      </c>
      <c r="I4588" s="542" t="s">
        <v>2469</v>
      </c>
      <c r="J4588" s="540" t="s">
        <v>2478</v>
      </c>
      <c r="K4588" s="540" t="s">
        <v>2478</v>
      </c>
      <c r="L4588" s="540" t="s">
        <v>2478</v>
      </c>
      <c r="M4588" s="540" t="s">
        <v>2478</v>
      </c>
      <c r="N4588" s="540" t="s">
        <v>2478</v>
      </c>
      <c r="O4588" s="540" t="s">
        <v>2478</v>
      </c>
      <c r="P4588" s="540" t="s">
        <v>2478</v>
      </c>
      <c r="Q4588" s="540" t="s">
        <v>2478</v>
      </c>
      <c r="R4588" s="540" t="s">
        <v>2478</v>
      </c>
      <c r="S4588" s="540" t="s">
        <v>2478</v>
      </c>
    </row>
    <row r="4589" spans="1:19">
      <c r="A4589" s="543" t="s">
        <v>12754</v>
      </c>
      <c r="B4589" s="544"/>
      <c r="C4589" s="544"/>
      <c r="D4589" s="545">
        <v>40004</v>
      </c>
      <c r="E4589" s="545">
        <v>40004</v>
      </c>
      <c r="F4589" s="545" t="s">
        <v>12987</v>
      </c>
      <c r="G4589" s="543" t="s">
        <v>12988</v>
      </c>
      <c r="H4589" s="545" t="s">
        <v>2469</v>
      </c>
      <c r="I4589" s="545" t="s">
        <v>2469</v>
      </c>
      <c r="J4589" s="543" t="s">
        <v>2478</v>
      </c>
      <c r="K4589" s="543" t="s">
        <v>2478</v>
      </c>
      <c r="L4589" s="543" t="s">
        <v>2478</v>
      </c>
      <c r="M4589" s="543" t="s">
        <v>2478</v>
      </c>
      <c r="N4589" s="543" t="s">
        <v>2478</v>
      </c>
      <c r="O4589" s="543" t="s">
        <v>2478</v>
      </c>
      <c r="P4589" s="543" t="s">
        <v>2478</v>
      </c>
      <c r="Q4589" s="543" t="s">
        <v>2478</v>
      </c>
      <c r="R4589" s="543" t="s">
        <v>2478</v>
      </c>
      <c r="S4589" s="543" t="s">
        <v>2478</v>
      </c>
    </row>
    <row r="4590" spans="1:19">
      <c r="A4590" s="540" t="s">
        <v>12754</v>
      </c>
      <c r="B4590" s="541"/>
      <c r="C4590" s="541"/>
      <c r="D4590" s="542">
        <v>40004</v>
      </c>
      <c r="E4590" s="542">
        <v>40004</v>
      </c>
      <c r="F4590" s="542" t="s">
        <v>12989</v>
      </c>
      <c r="G4590" s="540" t="s">
        <v>12990</v>
      </c>
      <c r="H4590" s="542" t="s">
        <v>2469</v>
      </c>
      <c r="I4590" s="542" t="s">
        <v>2469</v>
      </c>
      <c r="J4590" s="540" t="s">
        <v>2478</v>
      </c>
      <c r="K4590" s="540" t="s">
        <v>2478</v>
      </c>
      <c r="L4590" s="540" t="s">
        <v>2478</v>
      </c>
      <c r="M4590" s="540" t="s">
        <v>2478</v>
      </c>
      <c r="N4590" s="540" t="s">
        <v>2478</v>
      </c>
      <c r="O4590" s="540" t="s">
        <v>2478</v>
      </c>
      <c r="P4590" s="540" t="s">
        <v>2478</v>
      </c>
      <c r="Q4590" s="540" t="s">
        <v>2478</v>
      </c>
      <c r="R4590" s="540" t="s">
        <v>2478</v>
      </c>
      <c r="S4590" s="540" t="s">
        <v>2478</v>
      </c>
    </row>
    <row r="4591" spans="1:19">
      <c r="A4591" s="543" t="s">
        <v>12754</v>
      </c>
      <c r="B4591" s="544"/>
      <c r="C4591" s="544"/>
      <c r="D4591" s="545">
        <v>40004</v>
      </c>
      <c r="E4591" s="545">
        <v>40004</v>
      </c>
      <c r="F4591" s="545" t="s">
        <v>12991</v>
      </c>
      <c r="G4591" s="543" t="s">
        <v>12992</v>
      </c>
      <c r="H4591" s="545" t="s">
        <v>2469</v>
      </c>
      <c r="I4591" s="545" t="s">
        <v>2469</v>
      </c>
      <c r="J4591" s="543" t="s">
        <v>2478</v>
      </c>
      <c r="K4591" s="543" t="s">
        <v>2478</v>
      </c>
      <c r="L4591" s="543" t="s">
        <v>2478</v>
      </c>
      <c r="M4591" s="543" t="s">
        <v>2478</v>
      </c>
      <c r="N4591" s="543" t="s">
        <v>2478</v>
      </c>
      <c r="O4591" s="543" t="s">
        <v>2478</v>
      </c>
      <c r="P4591" s="543" t="s">
        <v>2478</v>
      </c>
      <c r="Q4591" s="543" t="s">
        <v>2478</v>
      </c>
      <c r="R4591" s="543" t="s">
        <v>2478</v>
      </c>
      <c r="S4591" s="543" t="s">
        <v>2478</v>
      </c>
    </row>
    <row r="4592" spans="1:19">
      <c r="A4592" s="540" t="s">
        <v>12754</v>
      </c>
      <c r="B4592" s="541"/>
      <c r="C4592" s="541"/>
      <c r="D4592" s="542">
        <v>40004</v>
      </c>
      <c r="E4592" s="542">
        <v>40004</v>
      </c>
      <c r="F4592" s="542" t="s">
        <v>12993</v>
      </c>
      <c r="G4592" s="540" t="s">
        <v>12994</v>
      </c>
      <c r="H4592" s="542" t="s">
        <v>2469</v>
      </c>
      <c r="I4592" s="542" t="s">
        <v>2469</v>
      </c>
      <c r="J4592" s="540" t="s">
        <v>2478</v>
      </c>
      <c r="K4592" s="540" t="s">
        <v>2478</v>
      </c>
      <c r="L4592" s="540" t="s">
        <v>2478</v>
      </c>
      <c r="M4592" s="540" t="s">
        <v>2478</v>
      </c>
      <c r="N4592" s="540" t="s">
        <v>2478</v>
      </c>
      <c r="O4592" s="540" t="s">
        <v>2478</v>
      </c>
      <c r="P4592" s="540" t="s">
        <v>2478</v>
      </c>
      <c r="Q4592" s="540" t="s">
        <v>2478</v>
      </c>
      <c r="R4592" s="540" t="s">
        <v>2478</v>
      </c>
      <c r="S4592" s="540" t="s">
        <v>2478</v>
      </c>
    </row>
    <row r="4593" spans="1:19">
      <c r="A4593" s="543" t="s">
        <v>12754</v>
      </c>
      <c r="B4593" s="544"/>
      <c r="C4593" s="544"/>
      <c r="D4593" s="545">
        <v>40004</v>
      </c>
      <c r="E4593" s="545">
        <v>40004</v>
      </c>
      <c r="F4593" s="545" t="s">
        <v>12995</v>
      </c>
      <c r="G4593" s="543" t="s">
        <v>12996</v>
      </c>
      <c r="H4593" s="545" t="s">
        <v>2469</v>
      </c>
      <c r="I4593" s="545" t="s">
        <v>2469</v>
      </c>
      <c r="J4593" s="543" t="s">
        <v>2478</v>
      </c>
      <c r="K4593" s="543" t="s">
        <v>2478</v>
      </c>
      <c r="L4593" s="543" t="s">
        <v>2478</v>
      </c>
      <c r="M4593" s="543" t="s">
        <v>2478</v>
      </c>
      <c r="N4593" s="543" t="s">
        <v>2478</v>
      </c>
      <c r="O4593" s="543" t="s">
        <v>2478</v>
      </c>
      <c r="P4593" s="543" t="s">
        <v>2478</v>
      </c>
      <c r="Q4593" s="543" t="s">
        <v>2478</v>
      </c>
      <c r="R4593" s="543" t="s">
        <v>2478</v>
      </c>
      <c r="S4593" s="543" t="s">
        <v>2478</v>
      </c>
    </row>
    <row r="4594" spans="1:19">
      <c r="A4594" s="540" t="s">
        <v>12754</v>
      </c>
      <c r="B4594" s="541"/>
      <c r="C4594" s="541"/>
      <c r="D4594" s="542">
        <v>40059</v>
      </c>
      <c r="E4594" s="542">
        <v>40059</v>
      </c>
      <c r="F4594" s="542" t="s">
        <v>12997</v>
      </c>
      <c r="G4594" s="540" t="s">
        <v>12998</v>
      </c>
      <c r="H4594" s="542" t="s">
        <v>2546</v>
      </c>
      <c r="I4594" s="542" t="s">
        <v>2546</v>
      </c>
      <c r="J4594" s="540" t="s">
        <v>2478</v>
      </c>
      <c r="K4594" s="540" t="s">
        <v>2478</v>
      </c>
      <c r="L4594" s="540" t="s">
        <v>2478</v>
      </c>
      <c r="M4594" s="540" t="s">
        <v>2478</v>
      </c>
      <c r="N4594" s="540" t="s">
        <v>2478</v>
      </c>
      <c r="O4594" s="540" t="s">
        <v>2478</v>
      </c>
      <c r="P4594" s="540" t="s">
        <v>2478</v>
      </c>
      <c r="Q4594" s="540" t="s">
        <v>2478</v>
      </c>
      <c r="R4594" s="540" t="s">
        <v>2478</v>
      </c>
      <c r="S4594" s="540" t="s">
        <v>2478</v>
      </c>
    </row>
    <row r="4595" spans="1:19">
      <c r="A4595" s="543" t="s">
        <v>12754</v>
      </c>
      <c r="B4595" s="545">
        <v>1294</v>
      </c>
      <c r="C4595" s="545">
        <v>83182</v>
      </c>
      <c r="D4595" s="545">
        <v>90102</v>
      </c>
      <c r="E4595" s="545">
        <v>90102</v>
      </c>
      <c r="F4595" s="545" t="s">
        <v>12999</v>
      </c>
      <c r="G4595" s="543" t="s">
        <v>13000</v>
      </c>
      <c r="H4595" s="545" t="s">
        <v>2546</v>
      </c>
      <c r="I4595" s="544" t="s">
        <v>2478</v>
      </c>
      <c r="J4595" s="543" t="s">
        <v>2478</v>
      </c>
      <c r="K4595" s="543" t="s">
        <v>2478</v>
      </c>
      <c r="L4595" s="543" t="s">
        <v>2546</v>
      </c>
      <c r="M4595" s="543" t="s">
        <v>6209</v>
      </c>
      <c r="N4595" s="543" t="s">
        <v>2210</v>
      </c>
      <c r="O4595" s="543" t="s">
        <v>2478</v>
      </c>
      <c r="P4595" s="543" t="s">
        <v>2478</v>
      </c>
      <c r="Q4595" s="543" t="s">
        <v>2478</v>
      </c>
      <c r="R4595" s="543" t="s">
        <v>2478</v>
      </c>
      <c r="S4595" s="547">
        <v>43866.533356481479</v>
      </c>
    </row>
    <row r="4596" spans="1:19">
      <c r="A4596" s="540" t="s">
        <v>12754</v>
      </c>
      <c r="B4596" s="541"/>
      <c r="C4596" s="541"/>
      <c r="D4596" s="542">
        <v>90102</v>
      </c>
      <c r="E4596" s="542">
        <v>90102</v>
      </c>
      <c r="F4596" s="542" t="s">
        <v>13001</v>
      </c>
      <c r="G4596" s="540" t="s">
        <v>13002</v>
      </c>
      <c r="H4596" s="542" t="s">
        <v>2546</v>
      </c>
      <c r="I4596" s="541" t="s">
        <v>2478</v>
      </c>
      <c r="J4596" s="540" t="s">
        <v>2478</v>
      </c>
      <c r="K4596" s="540" t="s">
        <v>2478</v>
      </c>
      <c r="L4596" s="540" t="s">
        <v>2478</v>
      </c>
      <c r="M4596" s="540" t="s">
        <v>2478</v>
      </c>
      <c r="N4596" s="540" t="s">
        <v>2478</v>
      </c>
      <c r="O4596" s="540" t="s">
        <v>2478</v>
      </c>
      <c r="P4596" s="540" t="s">
        <v>2478</v>
      </c>
      <c r="Q4596" s="540" t="s">
        <v>2478</v>
      </c>
      <c r="R4596" s="540" t="s">
        <v>2478</v>
      </c>
      <c r="S4596" s="540" t="s">
        <v>2478</v>
      </c>
    </row>
    <row r="4597" spans="1:19">
      <c r="A4597" s="543" t="s">
        <v>13003</v>
      </c>
      <c r="B4597" s="544"/>
      <c r="C4597" s="544"/>
      <c r="D4597" s="545">
        <v>22000</v>
      </c>
      <c r="E4597" s="545">
        <v>22000</v>
      </c>
      <c r="F4597" s="545" t="s">
        <v>13004</v>
      </c>
      <c r="G4597" s="543" t="s">
        <v>13005</v>
      </c>
      <c r="H4597" s="545" t="s">
        <v>2546</v>
      </c>
      <c r="I4597" s="544" t="s">
        <v>2478</v>
      </c>
      <c r="J4597" s="543" t="s">
        <v>2478</v>
      </c>
      <c r="K4597" s="543" t="s">
        <v>2478</v>
      </c>
      <c r="L4597" s="543" t="s">
        <v>2478</v>
      </c>
      <c r="M4597" s="543" t="s">
        <v>2478</v>
      </c>
      <c r="N4597" s="543" t="s">
        <v>2478</v>
      </c>
      <c r="O4597" s="543" t="s">
        <v>2478</v>
      </c>
      <c r="P4597" s="543" t="s">
        <v>2478</v>
      </c>
      <c r="Q4597" s="543" t="s">
        <v>2478</v>
      </c>
      <c r="R4597" s="543" t="s">
        <v>2478</v>
      </c>
      <c r="S4597" s="543" t="s">
        <v>2478</v>
      </c>
    </row>
    <row r="4598" spans="1:19">
      <c r="A4598" s="540" t="s">
        <v>13003</v>
      </c>
      <c r="B4598" s="541"/>
      <c r="C4598" s="541"/>
      <c r="D4598" s="542">
        <v>10131</v>
      </c>
      <c r="E4598" s="542">
        <v>10131</v>
      </c>
      <c r="F4598" s="542" t="s">
        <v>13006</v>
      </c>
      <c r="G4598" s="540" t="s">
        <v>13007</v>
      </c>
      <c r="H4598" s="542" t="s">
        <v>2546</v>
      </c>
      <c r="I4598" s="542" t="s">
        <v>2546</v>
      </c>
      <c r="J4598" s="540" t="s">
        <v>2478</v>
      </c>
      <c r="K4598" s="540" t="s">
        <v>2478</v>
      </c>
      <c r="L4598" s="540" t="s">
        <v>2478</v>
      </c>
      <c r="M4598" s="540" t="s">
        <v>2478</v>
      </c>
      <c r="N4598" s="540" t="s">
        <v>2478</v>
      </c>
      <c r="O4598" s="546">
        <v>44348.333333333336</v>
      </c>
      <c r="P4598" s="546">
        <v>44671.708333333336</v>
      </c>
      <c r="Q4598" s="540" t="s">
        <v>2478</v>
      </c>
      <c r="R4598" s="540" t="s">
        <v>2478</v>
      </c>
      <c r="S4598" s="540" t="s">
        <v>2478</v>
      </c>
    </row>
    <row r="4599" spans="1:19">
      <c r="A4599" s="543" t="s">
        <v>13003</v>
      </c>
      <c r="B4599" s="544"/>
      <c r="C4599" s="544"/>
      <c r="D4599" s="545">
        <v>10131</v>
      </c>
      <c r="E4599" s="545">
        <v>10131</v>
      </c>
      <c r="F4599" s="545" t="s">
        <v>13008</v>
      </c>
      <c r="G4599" s="543" t="s">
        <v>13009</v>
      </c>
      <c r="H4599" s="545" t="s">
        <v>2546</v>
      </c>
      <c r="I4599" s="545" t="s">
        <v>2546</v>
      </c>
      <c r="J4599" s="543" t="s">
        <v>2478</v>
      </c>
      <c r="K4599" s="543" t="s">
        <v>2478</v>
      </c>
      <c r="L4599" s="543" t="s">
        <v>2478</v>
      </c>
      <c r="M4599" s="543" t="s">
        <v>2478</v>
      </c>
      <c r="N4599" s="543" t="s">
        <v>2478</v>
      </c>
      <c r="O4599" s="547">
        <v>44348.333333333336</v>
      </c>
      <c r="P4599" s="547">
        <v>44671.708333333336</v>
      </c>
      <c r="Q4599" s="543" t="s">
        <v>2478</v>
      </c>
      <c r="R4599" s="543" t="s">
        <v>2478</v>
      </c>
      <c r="S4599" s="543" t="s">
        <v>2478</v>
      </c>
    </row>
    <row r="4600" spans="1:19">
      <c r="A4600" s="540" t="s">
        <v>13003</v>
      </c>
      <c r="B4600" s="541"/>
      <c r="C4600" s="541"/>
      <c r="D4600" s="542">
        <v>10131</v>
      </c>
      <c r="E4600" s="542">
        <v>10131</v>
      </c>
      <c r="F4600" s="542" t="s">
        <v>13010</v>
      </c>
      <c r="G4600" s="540" t="s">
        <v>13011</v>
      </c>
      <c r="H4600" s="542" t="s">
        <v>2546</v>
      </c>
      <c r="I4600" s="542" t="s">
        <v>2546</v>
      </c>
      <c r="J4600" s="540" t="s">
        <v>2478</v>
      </c>
      <c r="K4600" s="540" t="s">
        <v>2478</v>
      </c>
      <c r="L4600" s="540" t="s">
        <v>2478</v>
      </c>
      <c r="M4600" s="540" t="s">
        <v>2478</v>
      </c>
      <c r="N4600" s="540" t="s">
        <v>2478</v>
      </c>
      <c r="O4600" s="546">
        <v>44348.333333333336</v>
      </c>
      <c r="P4600" s="546">
        <v>44671.708333333336</v>
      </c>
      <c r="Q4600" s="540" t="s">
        <v>2478</v>
      </c>
      <c r="R4600" s="540" t="s">
        <v>2478</v>
      </c>
      <c r="S4600" s="540" t="s">
        <v>2478</v>
      </c>
    </row>
    <row r="4601" spans="1:19">
      <c r="A4601" s="543" t="s">
        <v>13003</v>
      </c>
      <c r="B4601" s="544"/>
      <c r="C4601" s="544"/>
      <c r="D4601" s="545">
        <v>10131</v>
      </c>
      <c r="E4601" s="545">
        <v>10131</v>
      </c>
      <c r="F4601" s="545" t="s">
        <v>13012</v>
      </c>
      <c r="G4601" s="543" t="s">
        <v>13013</v>
      </c>
      <c r="H4601" s="545" t="s">
        <v>2546</v>
      </c>
      <c r="I4601" s="545" t="s">
        <v>2546</v>
      </c>
      <c r="J4601" s="543" t="s">
        <v>2478</v>
      </c>
      <c r="K4601" s="543" t="s">
        <v>2478</v>
      </c>
      <c r="L4601" s="543" t="s">
        <v>2478</v>
      </c>
      <c r="M4601" s="543" t="s">
        <v>2478</v>
      </c>
      <c r="N4601" s="543" t="s">
        <v>2478</v>
      </c>
      <c r="O4601" s="547">
        <v>44348.333333333336</v>
      </c>
      <c r="P4601" s="547">
        <v>44671.708333333336</v>
      </c>
      <c r="Q4601" s="543" t="s">
        <v>2478</v>
      </c>
      <c r="R4601" s="543" t="s">
        <v>2478</v>
      </c>
      <c r="S4601" s="543" t="s">
        <v>2478</v>
      </c>
    </row>
    <row r="4602" spans="1:19">
      <c r="A4602" s="540" t="s">
        <v>13003</v>
      </c>
      <c r="B4602" s="541"/>
      <c r="C4602" s="541"/>
      <c r="D4602" s="542">
        <v>10131</v>
      </c>
      <c r="E4602" s="542">
        <v>10131</v>
      </c>
      <c r="F4602" s="542" t="s">
        <v>13014</v>
      </c>
      <c r="G4602" s="540" t="s">
        <v>13015</v>
      </c>
      <c r="H4602" s="542" t="s">
        <v>2546</v>
      </c>
      <c r="I4602" s="542" t="s">
        <v>2546</v>
      </c>
      <c r="J4602" s="540" t="s">
        <v>2478</v>
      </c>
      <c r="K4602" s="540" t="s">
        <v>2478</v>
      </c>
      <c r="L4602" s="540" t="s">
        <v>2478</v>
      </c>
      <c r="M4602" s="540" t="s">
        <v>2478</v>
      </c>
      <c r="N4602" s="540" t="s">
        <v>2478</v>
      </c>
      <c r="O4602" s="546">
        <v>44348.333333333336</v>
      </c>
      <c r="P4602" s="546">
        <v>44671.708333333336</v>
      </c>
      <c r="Q4602" s="540" t="s">
        <v>2478</v>
      </c>
      <c r="R4602" s="540" t="s">
        <v>2478</v>
      </c>
      <c r="S4602" s="540" t="s">
        <v>2478</v>
      </c>
    </row>
    <row r="4603" spans="1:19">
      <c r="A4603" s="543" t="s">
        <v>13003</v>
      </c>
      <c r="B4603" s="544"/>
      <c r="C4603" s="544"/>
      <c r="D4603" s="545">
        <v>10131</v>
      </c>
      <c r="E4603" s="545">
        <v>10131</v>
      </c>
      <c r="F4603" s="545" t="s">
        <v>13016</v>
      </c>
      <c r="G4603" s="543" t="s">
        <v>13017</v>
      </c>
      <c r="H4603" s="545" t="s">
        <v>2546</v>
      </c>
      <c r="I4603" s="545" t="s">
        <v>2546</v>
      </c>
      <c r="J4603" s="543" t="s">
        <v>2478</v>
      </c>
      <c r="K4603" s="543" t="s">
        <v>2478</v>
      </c>
      <c r="L4603" s="543" t="s">
        <v>2478</v>
      </c>
      <c r="M4603" s="543" t="s">
        <v>2478</v>
      </c>
      <c r="N4603" s="543" t="s">
        <v>2478</v>
      </c>
      <c r="O4603" s="547">
        <v>44348.333333333336</v>
      </c>
      <c r="P4603" s="547">
        <v>44671.708333333336</v>
      </c>
      <c r="Q4603" s="543" t="s">
        <v>2478</v>
      </c>
      <c r="R4603" s="543" t="s">
        <v>2478</v>
      </c>
      <c r="S4603" s="543" t="s">
        <v>2478</v>
      </c>
    </row>
    <row r="4604" spans="1:19">
      <c r="A4604" s="540" t="s">
        <v>13003</v>
      </c>
      <c r="B4604" s="541"/>
      <c r="C4604" s="541"/>
      <c r="D4604" s="542">
        <v>10131</v>
      </c>
      <c r="E4604" s="542">
        <v>10131</v>
      </c>
      <c r="F4604" s="542" t="s">
        <v>13018</v>
      </c>
      <c r="G4604" s="540" t="s">
        <v>13019</v>
      </c>
      <c r="H4604" s="542" t="s">
        <v>2546</v>
      </c>
      <c r="I4604" s="542" t="s">
        <v>2546</v>
      </c>
      <c r="J4604" s="540" t="s">
        <v>2478</v>
      </c>
      <c r="K4604" s="540" t="s">
        <v>2478</v>
      </c>
      <c r="L4604" s="540" t="s">
        <v>2478</v>
      </c>
      <c r="M4604" s="540" t="s">
        <v>2478</v>
      </c>
      <c r="N4604" s="540" t="s">
        <v>2478</v>
      </c>
      <c r="O4604" s="546">
        <v>44348.333333333336</v>
      </c>
      <c r="P4604" s="546">
        <v>44671.708333333336</v>
      </c>
      <c r="Q4604" s="540" t="s">
        <v>2478</v>
      </c>
      <c r="R4604" s="540" t="s">
        <v>2478</v>
      </c>
      <c r="S4604" s="540" t="s">
        <v>2478</v>
      </c>
    </row>
    <row r="4605" spans="1:19">
      <c r="A4605" s="543" t="s">
        <v>13003</v>
      </c>
      <c r="B4605" s="544"/>
      <c r="C4605" s="544"/>
      <c r="D4605" s="545">
        <v>10131</v>
      </c>
      <c r="E4605" s="545">
        <v>10131</v>
      </c>
      <c r="F4605" s="545" t="s">
        <v>13020</v>
      </c>
      <c r="G4605" s="543" t="s">
        <v>13021</v>
      </c>
      <c r="H4605" s="545" t="s">
        <v>2546</v>
      </c>
      <c r="I4605" s="545" t="s">
        <v>2546</v>
      </c>
      <c r="J4605" s="543" t="s">
        <v>2478</v>
      </c>
      <c r="K4605" s="543" t="s">
        <v>2478</v>
      </c>
      <c r="L4605" s="543" t="s">
        <v>2478</v>
      </c>
      <c r="M4605" s="543" t="s">
        <v>2478</v>
      </c>
      <c r="N4605" s="543" t="s">
        <v>2478</v>
      </c>
      <c r="O4605" s="547">
        <v>44348.333333333336</v>
      </c>
      <c r="P4605" s="547">
        <v>44671.708333333336</v>
      </c>
      <c r="Q4605" s="543" t="s">
        <v>2478</v>
      </c>
      <c r="R4605" s="543" t="s">
        <v>2478</v>
      </c>
      <c r="S4605" s="543" t="s">
        <v>2478</v>
      </c>
    </row>
    <row r="4606" spans="1:19">
      <c r="A4606" s="540" t="s">
        <v>13003</v>
      </c>
      <c r="B4606" s="541"/>
      <c r="C4606" s="541"/>
      <c r="D4606" s="542">
        <v>10131</v>
      </c>
      <c r="E4606" s="542">
        <v>10131</v>
      </c>
      <c r="F4606" s="542" t="s">
        <v>13022</v>
      </c>
      <c r="G4606" s="540" t="s">
        <v>13023</v>
      </c>
      <c r="H4606" s="542" t="s">
        <v>2546</v>
      </c>
      <c r="I4606" s="542" t="s">
        <v>2546</v>
      </c>
      <c r="J4606" s="540" t="s">
        <v>2478</v>
      </c>
      <c r="K4606" s="540" t="s">
        <v>2478</v>
      </c>
      <c r="L4606" s="540" t="s">
        <v>2478</v>
      </c>
      <c r="M4606" s="540" t="s">
        <v>2478</v>
      </c>
      <c r="N4606" s="540" t="s">
        <v>2478</v>
      </c>
      <c r="O4606" s="546">
        <v>44348.333333333336</v>
      </c>
      <c r="P4606" s="546">
        <v>44671.708333333336</v>
      </c>
      <c r="Q4606" s="540" t="s">
        <v>2478</v>
      </c>
      <c r="R4606" s="540" t="s">
        <v>2478</v>
      </c>
      <c r="S4606" s="540" t="s">
        <v>2478</v>
      </c>
    </row>
    <row r="4607" spans="1:19">
      <c r="A4607" s="543" t="s">
        <v>13003</v>
      </c>
      <c r="B4607" s="544"/>
      <c r="C4607" s="544"/>
      <c r="D4607" s="545">
        <v>10131</v>
      </c>
      <c r="E4607" s="545">
        <v>10131</v>
      </c>
      <c r="F4607" s="545" t="s">
        <v>13024</v>
      </c>
      <c r="G4607" s="543" t="s">
        <v>13025</v>
      </c>
      <c r="H4607" s="545" t="s">
        <v>2546</v>
      </c>
      <c r="I4607" s="545" t="s">
        <v>2546</v>
      </c>
      <c r="J4607" s="543" t="s">
        <v>2478</v>
      </c>
      <c r="K4607" s="543" t="s">
        <v>2478</v>
      </c>
      <c r="L4607" s="543" t="s">
        <v>2478</v>
      </c>
      <c r="M4607" s="543" t="s">
        <v>2478</v>
      </c>
      <c r="N4607" s="543" t="s">
        <v>2478</v>
      </c>
      <c r="O4607" s="547">
        <v>44348.333333333336</v>
      </c>
      <c r="P4607" s="547">
        <v>44671.708333333336</v>
      </c>
      <c r="Q4607" s="543" t="s">
        <v>2478</v>
      </c>
      <c r="R4607" s="543" t="s">
        <v>2478</v>
      </c>
      <c r="S4607" s="543" t="s">
        <v>2478</v>
      </c>
    </row>
    <row r="4608" spans="1:19">
      <c r="A4608" s="540" t="s">
        <v>13003</v>
      </c>
      <c r="B4608" s="541"/>
      <c r="C4608" s="541"/>
      <c r="D4608" s="542">
        <v>10131</v>
      </c>
      <c r="E4608" s="542">
        <v>10131</v>
      </c>
      <c r="F4608" s="542" t="s">
        <v>13026</v>
      </c>
      <c r="G4608" s="540" t="s">
        <v>13027</v>
      </c>
      <c r="H4608" s="542" t="s">
        <v>2546</v>
      </c>
      <c r="I4608" s="542" t="s">
        <v>2546</v>
      </c>
      <c r="J4608" s="540" t="s">
        <v>2478</v>
      </c>
      <c r="K4608" s="540" t="s">
        <v>2478</v>
      </c>
      <c r="L4608" s="540" t="s">
        <v>2478</v>
      </c>
      <c r="M4608" s="540" t="s">
        <v>2478</v>
      </c>
      <c r="N4608" s="540" t="s">
        <v>2478</v>
      </c>
      <c r="O4608" s="546">
        <v>44348.333333333336</v>
      </c>
      <c r="P4608" s="546">
        <v>44671.708333333336</v>
      </c>
      <c r="Q4608" s="540" t="s">
        <v>2478</v>
      </c>
      <c r="R4608" s="540" t="s">
        <v>2478</v>
      </c>
      <c r="S4608" s="540" t="s">
        <v>2478</v>
      </c>
    </row>
    <row r="4609" spans="1:19">
      <c r="A4609" s="543" t="s">
        <v>13003</v>
      </c>
      <c r="B4609" s="544"/>
      <c r="C4609" s="544"/>
      <c r="D4609" s="545">
        <v>10131</v>
      </c>
      <c r="E4609" s="545">
        <v>10131</v>
      </c>
      <c r="F4609" s="545" t="s">
        <v>13028</v>
      </c>
      <c r="G4609" s="543" t="s">
        <v>13029</v>
      </c>
      <c r="H4609" s="545" t="s">
        <v>2546</v>
      </c>
      <c r="I4609" s="545" t="s">
        <v>2546</v>
      </c>
      <c r="J4609" s="543" t="s">
        <v>2478</v>
      </c>
      <c r="K4609" s="543" t="s">
        <v>2478</v>
      </c>
      <c r="L4609" s="543" t="s">
        <v>2478</v>
      </c>
      <c r="M4609" s="543" t="s">
        <v>2478</v>
      </c>
      <c r="N4609" s="543" t="s">
        <v>2478</v>
      </c>
      <c r="O4609" s="547">
        <v>44348.333333333336</v>
      </c>
      <c r="P4609" s="547">
        <v>44671.708333333336</v>
      </c>
      <c r="Q4609" s="543" t="s">
        <v>2478</v>
      </c>
      <c r="R4609" s="543" t="s">
        <v>2478</v>
      </c>
      <c r="S4609" s="543" t="s">
        <v>2478</v>
      </c>
    </row>
    <row r="4610" spans="1:19">
      <c r="A4610" s="540" t="s">
        <v>13003</v>
      </c>
      <c r="B4610" s="541"/>
      <c r="C4610" s="541"/>
      <c r="D4610" s="542">
        <v>10131</v>
      </c>
      <c r="E4610" s="542">
        <v>10131</v>
      </c>
      <c r="F4610" s="542" t="s">
        <v>13030</v>
      </c>
      <c r="G4610" s="540" t="s">
        <v>13031</v>
      </c>
      <c r="H4610" s="542" t="s">
        <v>2546</v>
      </c>
      <c r="I4610" s="542" t="s">
        <v>2546</v>
      </c>
      <c r="J4610" s="540" t="s">
        <v>2478</v>
      </c>
      <c r="K4610" s="540" t="s">
        <v>2478</v>
      </c>
      <c r="L4610" s="540" t="s">
        <v>2478</v>
      </c>
      <c r="M4610" s="540" t="s">
        <v>2478</v>
      </c>
      <c r="N4610" s="540" t="s">
        <v>2478</v>
      </c>
      <c r="O4610" s="546">
        <v>44348.333333333336</v>
      </c>
      <c r="P4610" s="546">
        <v>44671.708333333336</v>
      </c>
      <c r="Q4610" s="540" t="s">
        <v>2478</v>
      </c>
      <c r="R4610" s="540" t="s">
        <v>2478</v>
      </c>
      <c r="S4610" s="540" t="s">
        <v>2478</v>
      </c>
    </row>
    <row r="4611" spans="1:19">
      <c r="A4611" s="543" t="s">
        <v>13003</v>
      </c>
      <c r="B4611" s="544"/>
      <c r="C4611" s="544"/>
      <c r="D4611" s="545">
        <v>10131</v>
      </c>
      <c r="E4611" s="545">
        <v>10131</v>
      </c>
      <c r="F4611" s="545" t="s">
        <v>13032</v>
      </c>
      <c r="G4611" s="543" t="s">
        <v>13033</v>
      </c>
      <c r="H4611" s="545" t="s">
        <v>2546</v>
      </c>
      <c r="I4611" s="545" t="s">
        <v>2546</v>
      </c>
      <c r="J4611" s="543" t="s">
        <v>2478</v>
      </c>
      <c r="K4611" s="543" t="s">
        <v>2478</v>
      </c>
      <c r="L4611" s="543" t="s">
        <v>2478</v>
      </c>
      <c r="M4611" s="543" t="s">
        <v>2478</v>
      </c>
      <c r="N4611" s="543" t="s">
        <v>2478</v>
      </c>
      <c r="O4611" s="547">
        <v>44348.333333333336</v>
      </c>
      <c r="P4611" s="547">
        <v>44671.708333333336</v>
      </c>
      <c r="Q4611" s="543" t="s">
        <v>2478</v>
      </c>
      <c r="R4611" s="543" t="s">
        <v>2478</v>
      </c>
      <c r="S4611" s="543" t="s">
        <v>2478</v>
      </c>
    </row>
    <row r="4612" spans="1:19">
      <c r="A4612" s="540" t="s">
        <v>13003</v>
      </c>
      <c r="B4612" s="541"/>
      <c r="C4612" s="541"/>
      <c r="D4612" s="542">
        <v>10131</v>
      </c>
      <c r="E4612" s="542">
        <v>10131</v>
      </c>
      <c r="F4612" s="542" t="s">
        <v>13034</v>
      </c>
      <c r="G4612" s="540" t="s">
        <v>13035</v>
      </c>
      <c r="H4612" s="542" t="s">
        <v>2546</v>
      </c>
      <c r="I4612" s="542" t="s">
        <v>2546</v>
      </c>
      <c r="J4612" s="540" t="s">
        <v>2478</v>
      </c>
      <c r="K4612" s="540" t="s">
        <v>2478</v>
      </c>
      <c r="L4612" s="540" t="s">
        <v>2478</v>
      </c>
      <c r="M4612" s="540" t="s">
        <v>2478</v>
      </c>
      <c r="N4612" s="540" t="s">
        <v>2478</v>
      </c>
      <c r="O4612" s="546">
        <v>44348.333333333336</v>
      </c>
      <c r="P4612" s="546">
        <v>44671.708333333336</v>
      </c>
      <c r="Q4612" s="540" t="s">
        <v>2478</v>
      </c>
      <c r="R4612" s="540" t="s">
        <v>2478</v>
      </c>
      <c r="S4612" s="540" t="s">
        <v>2478</v>
      </c>
    </row>
    <row r="4613" spans="1:19">
      <c r="A4613" s="543" t="s">
        <v>13003</v>
      </c>
      <c r="B4613" s="544"/>
      <c r="C4613" s="544"/>
      <c r="D4613" s="545">
        <v>10131</v>
      </c>
      <c r="E4613" s="544"/>
      <c r="F4613" s="545" t="s">
        <v>13036</v>
      </c>
      <c r="G4613" s="543" t="s">
        <v>13037</v>
      </c>
      <c r="H4613" s="545" t="s">
        <v>2469</v>
      </c>
      <c r="I4613" s="545" t="s">
        <v>2546</v>
      </c>
      <c r="J4613" s="543" t="s">
        <v>2478</v>
      </c>
      <c r="K4613" s="543" t="s">
        <v>2478</v>
      </c>
      <c r="L4613" s="543" t="s">
        <v>2478</v>
      </c>
      <c r="M4613" s="543" t="s">
        <v>2478</v>
      </c>
      <c r="N4613" s="543" t="s">
        <v>2478</v>
      </c>
      <c r="O4613" s="543" t="s">
        <v>2478</v>
      </c>
      <c r="P4613" s="543" t="s">
        <v>2478</v>
      </c>
      <c r="Q4613" s="543" t="s">
        <v>2478</v>
      </c>
      <c r="R4613" s="543" t="s">
        <v>2478</v>
      </c>
      <c r="S4613" s="543" t="s">
        <v>2478</v>
      </c>
    </row>
    <row r="4614" spans="1:19">
      <c r="A4614" s="540" t="s">
        <v>13003</v>
      </c>
      <c r="B4614" s="541"/>
      <c r="C4614" s="541"/>
      <c r="D4614" s="542">
        <v>10131</v>
      </c>
      <c r="E4614" s="541"/>
      <c r="F4614" s="542" t="s">
        <v>13038</v>
      </c>
      <c r="G4614" s="540" t="s">
        <v>13039</v>
      </c>
      <c r="H4614" s="542" t="s">
        <v>2469</v>
      </c>
      <c r="I4614" s="542" t="s">
        <v>2546</v>
      </c>
      <c r="J4614" s="540" t="s">
        <v>2478</v>
      </c>
      <c r="K4614" s="540" t="s">
        <v>2478</v>
      </c>
      <c r="L4614" s="540" t="s">
        <v>2478</v>
      </c>
      <c r="M4614" s="540" t="s">
        <v>2478</v>
      </c>
      <c r="N4614" s="540" t="s">
        <v>2478</v>
      </c>
      <c r="O4614" s="540" t="s">
        <v>2478</v>
      </c>
      <c r="P4614" s="540" t="s">
        <v>2478</v>
      </c>
      <c r="Q4614" s="540" t="s">
        <v>2478</v>
      </c>
      <c r="R4614" s="540" t="s">
        <v>2478</v>
      </c>
      <c r="S4614" s="540" t="s">
        <v>2478</v>
      </c>
    </row>
    <row r="4615" spans="1:19">
      <c r="A4615" s="543" t="s">
        <v>13003</v>
      </c>
      <c r="B4615" s="544"/>
      <c r="C4615" s="544"/>
      <c r="D4615" s="545">
        <v>10131</v>
      </c>
      <c r="E4615" s="544"/>
      <c r="F4615" s="545" t="s">
        <v>13040</v>
      </c>
      <c r="G4615" s="543" t="s">
        <v>13041</v>
      </c>
      <c r="H4615" s="545" t="s">
        <v>2469</v>
      </c>
      <c r="I4615" s="545" t="s">
        <v>2546</v>
      </c>
      <c r="J4615" s="543" t="s">
        <v>2478</v>
      </c>
      <c r="K4615" s="543" t="s">
        <v>2478</v>
      </c>
      <c r="L4615" s="543" t="s">
        <v>2478</v>
      </c>
      <c r="M4615" s="543" t="s">
        <v>2478</v>
      </c>
      <c r="N4615" s="543" t="s">
        <v>2478</v>
      </c>
      <c r="O4615" s="543" t="s">
        <v>2478</v>
      </c>
      <c r="P4615" s="543" t="s">
        <v>2478</v>
      </c>
      <c r="Q4615" s="543" t="s">
        <v>2478</v>
      </c>
      <c r="R4615" s="543" t="s">
        <v>2478</v>
      </c>
      <c r="S4615" s="543" t="s">
        <v>2478</v>
      </c>
    </row>
    <row r="4616" spans="1:19">
      <c r="A4616" s="540" t="s">
        <v>13003</v>
      </c>
      <c r="B4616" s="541"/>
      <c r="C4616" s="541"/>
      <c r="D4616" s="542">
        <v>10131</v>
      </c>
      <c r="E4616" s="541"/>
      <c r="F4616" s="542" t="s">
        <v>13042</v>
      </c>
      <c r="G4616" s="540" t="s">
        <v>13043</v>
      </c>
      <c r="H4616" s="542" t="s">
        <v>3468</v>
      </c>
      <c r="I4616" s="542" t="s">
        <v>2546</v>
      </c>
      <c r="J4616" s="540" t="s">
        <v>2478</v>
      </c>
      <c r="K4616" s="540" t="s">
        <v>2478</v>
      </c>
      <c r="L4616" s="540" t="s">
        <v>2478</v>
      </c>
      <c r="M4616" s="540" t="s">
        <v>2478</v>
      </c>
      <c r="N4616" s="540" t="s">
        <v>2478</v>
      </c>
      <c r="O4616" s="540" t="s">
        <v>2478</v>
      </c>
      <c r="P4616" s="540" t="s">
        <v>2478</v>
      </c>
      <c r="Q4616" s="540" t="s">
        <v>2478</v>
      </c>
      <c r="R4616" s="540" t="s">
        <v>2478</v>
      </c>
      <c r="S4616" s="540" t="s">
        <v>2478</v>
      </c>
    </row>
    <row r="4617" spans="1:19">
      <c r="A4617" s="543" t="s">
        <v>13003</v>
      </c>
      <c r="B4617" s="544"/>
      <c r="C4617" s="544"/>
      <c r="D4617" s="545">
        <v>10131</v>
      </c>
      <c r="E4617" s="544"/>
      <c r="F4617" s="545" t="s">
        <v>13044</v>
      </c>
      <c r="G4617" s="543" t="s">
        <v>13045</v>
      </c>
      <c r="H4617" s="545" t="s">
        <v>3468</v>
      </c>
      <c r="I4617" s="545" t="s">
        <v>2546</v>
      </c>
      <c r="J4617" s="543" t="s">
        <v>2478</v>
      </c>
      <c r="K4617" s="543" t="s">
        <v>2478</v>
      </c>
      <c r="L4617" s="543" t="s">
        <v>2478</v>
      </c>
      <c r="M4617" s="543" t="s">
        <v>2478</v>
      </c>
      <c r="N4617" s="543" t="s">
        <v>2478</v>
      </c>
      <c r="O4617" s="543" t="s">
        <v>2478</v>
      </c>
      <c r="P4617" s="543" t="s">
        <v>2478</v>
      </c>
      <c r="Q4617" s="543" t="s">
        <v>2478</v>
      </c>
      <c r="R4617" s="543" t="s">
        <v>2478</v>
      </c>
      <c r="S4617" s="543" t="s">
        <v>2478</v>
      </c>
    </row>
    <row r="4618" spans="1:19">
      <c r="A4618" s="540" t="s">
        <v>13003</v>
      </c>
      <c r="B4618" s="541"/>
      <c r="C4618" s="541"/>
      <c r="D4618" s="542">
        <v>10131</v>
      </c>
      <c r="E4618" s="541"/>
      <c r="F4618" s="542" t="s">
        <v>13046</v>
      </c>
      <c r="G4618" s="540" t="s">
        <v>13047</v>
      </c>
      <c r="H4618" s="542" t="s">
        <v>3468</v>
      </c>
      <c r="I4618" s="542" t="s">
        <v>2546</v>
      </c>
      <c r="J4618" s="540" t="s">
        <v>2478</v>
      </c>
      <c r="K4618" s="540" t="s">
        <v>2478</v>
      </c>
      <c r="L4618" s="540" t="s">
        <v>2478</v>
      </c>
      <c r="M4618" s="540" t="s">
        <v>2478</v>
      </c>
      <c r="N4618" s="540" t="s">
        <v>2478</v>
      </c>
      <c r="O4618" s="540" t="s">
        <v>2478</v>
      </c>
      <c r="P4618" s="540" t="s">
        <v>2478</v>
      </c>
      <c r="Q4618" s="540" t="s">
        <v>2478</v>
      </c>
      <c r="R4618" s="540" t="s">
        <v>2478</v>
      </c>
      <c r="S4618" s="540" t="s">
        <v>2478</v>
      </c>
    </row>
    <row r="4619" spans="1:19">
      <c r="A4619" s="543" t="s">
        <v>13003</v>
      </c>
      <c r="B4619" s="544"/>
      <c r="C4619" s="544"/>
      <c r="D4619" s="545">
        <v>10131</v>
      </c>
      <c r="E4619" s="544"/>
      <c r="F4619" s="545" t="s">
        <v>13048</v>
      </c>
      <c r="G4619" s="543" t="s">
        <v>13049</v>
      </c>
      <c r="H4619" s="545" t="s">
        <v>2469</v>
      </c>
      <c r="I4619" s="545" t="s">
        <v>2546</v>
      </c>
      <c r="J4619" s="543" t="s">
        <v>2478</v>
      </c>
      <c r="K4619" s="543" t="s">
        <v>2478</v>
      </c>
      <c r="L4619" s="543" t="s">
        <v>2478</v>
      </c>
      <c r="M4619" s="543" t="s">
        <v>2478</v>
      </c>
      <c r="N4619" s="543" t="s">
        <v>2478</v>
      </c>
      <c r="O4619" s="543" t="s">
        <v>2478</v>
      </c>
      <c r="P4619" s="543" t="s">
        <v>2478</v>
      </c>
      <c r="Q4619" s="543" t="s">
        <v>2478</v>
      </c>
      <c r="R4619" s="543" t="s">
        <v>2478</v>
      </c>
      <c r="S4619" s="543" t="s">
        <v>2478</v>
      </c>
    </row>
    <row r="4620" spans="1:19">
      <c r="A4620" s="540" t="s">
        <v>13003</v>
      </c>
      <c r="B4620" s="541"/>
      <c r="C4620" s="541"/>
      <c r="D4620" s="542">
        <v>10131</v>
      </c>
      <c r="E4620" s="541"/>
      <c r="F4620" s="542" t="s">
        <v>13050</v>
      </c>
      <c r="G4620" s="540" t="s">
        <v>13051</v>
      </c>
      <c r="H4620" s="542" t="s">
        <v>3468</v>
      </c>
      <c r="I4620" s="542" t="s">
        <v>2546</v>
      </c>
      <c r="J4620" s="540" t="s">
        <v>2478</v>
      </c>
      <c r="K4620" s="540" t="s">
        <v>2478</v>
      </c>
      <c r="L4620" s="540" t="s">
        <v>2478</v>
      </c>
      <c r="M4620" s="540" t="s">
        <v>2478</v>
      </c>
      <c r="N4620" s="540" t="s">
        <v>2478</v>
      </c>
      <c r="O4620" s="540" t="s">
        <v>2478</v>
      </c>
      <c r="P4620" s="540" t="s">
        <v>2478</v>
      </c>
      <c r="Q4620" s="540" t="s">
        <v>2478</v>
      </c>
      <c r="R4620" s="540" t="s">
        <v>2478</v>
      </c>
      <c r="S4620" s="540" t="s">
        <v>2478</v>
      </c>
    </row>
    <row r="4621" spans="1:19">
      <c r="A4621" s="543" t="s">
        <v>13003</v>
      </c>
      <c r="B4621" s="545">
        <v>107754</v>
      </c>
      <c r="C4621" s="545">
        <v>668669</v>
      </c>
      <c r="D4621" s="545">
        <v>10131</v>
      </c>
      <c r="E4621" s="545" t="s">
        <v>13052</v>
      </c>
      <c r="F4621" s="545" t="s">
        <v>13053</v>
      </c>
      <c r="G4621" s="543" t="s">
        <v>13054</v>
      </c>
      <c r="H4621" s="545" t="s">
        <v>2469</v>
      </c>
      <c r="I4621" s="545" t="s">
        <v>2546</v>
      </c>
      <c r="J4621" s="543" t="s">
        <v>2478</v>
      </c>
      <c r="K4621" s="543" t="s">
        <v>2478</v>
      </c>
      <c r="L4621" s="543" t="s">
        <v>7154</v>
      </c>
      <c r="M4621" s="543" t="s">
        <v>7155</v>
      </c>
      <c r="N4621" s="543" t="s">
        <v>7156</v>
      </c>
      <c r="O4621" s="543" t="s">
        <v>2478</v>
      </c>
      <c r="P4621" s="543" t="s">
        <v>2478</v>
      </c>
      <c r="Q4621" s="543" t="e">
        <v>#N/A</v>
      </c>
      <c r="R4621" s="547">
        <v>44655</v>
      </c>
      <c r="S4621" s="543" t="s">
        <v>2478</v>
      </c>
    </row>
    <row r="4622" spans="1:19">
      <c r="A4622" s="540" t="s">
        <v>13003</v>
      </c>
      <c r="B4622" s="542">
        <v>10679</v>
      </c>
      <c r="C4622" s="542">
        <v>334468</v>
      </c>
      <c r="D4622" s="542">
        <v>10131</v>
      </c>
      <c r="E4622" s="542" t="s">
        <v>13055</v>
      </c>
      <c r="F4622" s="542" t="s">
        <v>13056</v>
      </c>
      <c r="G4622" s="540" t="s">
        <v>13057</v>
      </c>
      <c r="H4622" s="542" t="s">
        <v>2546</v>
      </c>
      <c r="I4622" s="542" t="s">
        <v>2546</v>
      </c>
      <c r="J4622" s="540" t="s">
        <v>2478</v>
      </c>
      <c r="K4622" s="540" t="s">
        <v>2478</v>
      </c>
      <c r="L4622" s="540" t="s">
        <v>2546</v>
      </c>
      <c r="M4622" s="540" t="s">
        <v>6209</v>
      </c>
      <c r="N4622" s="540" t="s">
        <v>8312</v>
      </c>
      <c r="O4622" s="540" t="s">
        <v>2478</v>
      </c>
      <c r="P4622" s="540" t="s">
        <v>2478</v>
      </c>
      <c r="Q4622" s="546">
        <v>44683.708333333336</v>
      </c>
      <c r="R4622" s="546">
        <v>44683</v>
      </c>
      <c r="S4622" s="546">
        <v>44755.880486111113</v>
      </c>
    </row>
    <row r="4623" spans="1:19">
      <c r="A4623" s="543" t="s">
        <v>13003</v>
      </c>
      <c r="B4623" s="545">
        <v>10837</v>
      </c>
      <c r="C4623" s="545">
        <v>550896</v>
      </c>
      <c r="D4623" s="545">
        <v>10131</v>
      </c>
      <c r="E4623" s="545" t="s">
        <v>13058</v>
      </c>
      <c r="F4623" s="545" t="s">
        <v>13059</v>
      </c>
      <c r="G4623" s="543" t="s">
        <v>13060</v>
      </c>
      <c r="H4623" s="545" t="s">
        <v>2546</v>
      </c>
      <c r="I4623" s="545" t="s">
        <v>2546</v>
      </c>
      <c r="J4623" s="543" t="s">
        <v>2478</v>
      </c>
      <c r="K4623" s="543" t="s">
        <v>2478</v>
      </c>
      <c r="L4623" s="543" t="s">
        <v>2546</v>
      </c>
      <c r="M4623" s="543" t="s">
        <v>7324</v>
      </c>
      <c r="N4623" s="543" t="s">
        <v>2358</v>
      </c>
      <c r="O4623" s="543" t="s">
        <v>2478</v>
      </c>
      <c r="P4623" s="543" t="s">
        <v>2478</v>
      </c>
      <c r="Q4623" s="543" t="e">
        <v>#N/A</v>
      </c>
      <c r="R4623" s="547">
        <v>44736</v>
      </c>
      <c r="S4623" s="547">
        <v>44781.47934027778</v>
      </c>
    </row>
    <row r="4624" spans="1:19">
      <c r="A4624" s="540" t="s">
        <v>13003</v>
      </c>
      <c r="B4624" s="542">
        <v>10891</v>
      </c>
      <c r="C4624" s="542">
        <v>668592</v>
      </c>
      <c r="D4624" s="542">
        <v>10131</v>
      </c>
      <c r="E4624" s="542" t="s">
        <v>13061</v>
      </c>
      <c r="F4624" s="542" t="s">
        <v>13062</v>
      </c>
      <c r="G4624" s="540" t="s">
        <v>13063</v>
      </c>
      <c r="H4624" s="542" t="s">
        <v>2546</v>
      </c>
      <c r="I4624" s="542" t="s">
        <v>2546</v>
      </c>
      <c r="J4624" s="540" t="s">
        <v>2478</v>
      </c>
      <c r="K4624" s="540" t="s">
        <v>2478</v>
      </c>
      <c r="L4624" s="540" t="s">
        <v>2546</v>
      </c>
      <c r="M4624" s="540" t="s">
        <v>6209</v>
      </c>
      <c r="N4624" s="540" t="s">
        <v>8312</v>
      </c>
      <c r="O4624" s="540" t="s">
        <v>2478</v>
      </c>
      <c r="P4624" s="540" t="s">
        <v>2478</v>
      </c>
      <c r="Q4624" s="540" t="e">
        <v>#N/A</v>
      </c>
      <c r="R4624" s="546">
        <v>44749</v>
      </c>
      <c r="S4624" s="546">
        <v>44820.495578703703</v>
      </c>
    </row>
    <row r="4625" spans="1:19">
      <c r="A4625" s="543" t="s">
        <v>13003</v>
      </c>
      <c r="B4625" s="545">
        <v>10800</v>
      </c>
      <c r="C4625" s="545">
        <v>668583</v>
      </c>
      <c r="D4625" s="545">
        <v>10131</v>
      </c>
      <c r="E4625" s="545" t="s">
        <v>13064</v>
      </c>
      <c r="F4625" s="545" t="s">
        <v>13065</v>
      </c>
      <c r="G4625" s="543" t="s">
        <v>13066</v>
      </c>
      <c r="H4625" s="545" t="s">
        <v>2546</v>
      </c>
      <c r="I4625" s="545" t="s">
        <v>2546</v>
      </c>
      <c r="J4625" s="543" t="s">
        <v>2478</v>
      </c>
      <c r="K4625" s="543" t="s">
        <v>2478</v>
      </c>
      <c r="L4625" s="543" t="s">
        <v>2546</v>
      </c>
      <c r="M4625" s="543" t="s">
        <v>6209</v>
      </c>
      <c r="N4625" s="543" t="s">
        <v>2210</v>
      </c>
      <c r="O4625" s="543" t="s">
        <v>2478</v>
      </c>
      <c r="P4625" s="543" t="s">
        <v>2478</v>
      </c>
      <c r="Q4625" s="543" t="e">
        <v>#N/A</v>
      </c>
      <c r="R4625" s="547">
        <v>44720</v>
      </c>
      <c r="S4625" s="547">
        <v>44775.487627314818</v>
      </c>
    </row>
    <row r="4626" spans="1:19">
      <c r="A4626" s="540" t="s">
        <v>13003</v>
      </c>
      <c r="B4626" s="541"/>
      <c r="C4626" s="541"/>
      <c r="D4626" s="542">
        <v>22001</v>
      </c>
      <c r="E4626" s="542">
        <v>22001</v>
      </c>
      <c r="F4626" s="542" t="s">
        <v>13067</v>
      </c>
      <c r="G4626" s="540" t="s">
        <v>13068</v>
      </c>
      <c r="H4626" s="542" t="s">
        <v>3468</v>
      </c>
      <c r="I4626" s="541" t="s">
        <v>2478</v>
      </c>
      <c r="J4626" s="540" t="s">
        <v>2478</v>
      </c>
      <c r="K4626" s="540" t="s">
        <v>2478</v>
      </c>
      <c r="L4626" s="540" t="s">
        <v>2478</v>
      </c>
      <c r="M4626" s="540" t="s">
        <v>2478</v>
      </c>
      <c r="N4626" s="540" t="s">
        <v>2478</v>
      </c>
      <c r="O4626" s="540" t="s">
        <v>2478</v>
      </c>
      <c r="P4626" s="540" t="s">
        <v>2478</v>
      </c>
      <c r="Q4626" s="540" t="s">
        <v>2478</v>
      </c>
      <c r="R4626" s="540" t="s">
        <v>2478</v>
      </c>
      <c r="S4626" s="540" t="s">
        <v>2478</v>
      </c>
    </row>
    <row r="4627" spans="1:19">
      <c r="A4627" s="543" t="s">
        <v>13003</v>
      </c>
      <c r="B4627" s="544"/>
      <c r="C4627" s="544"/>
      <c r="D4627" s="545">
        <v>22002</v>
      </c>
      <c r="E4627" s="545">
        <v>22002</v>
      </c>
      <c r="F4627" s="545" t="s">
        <v>13069</v>
      </c>
      <c r="G4627" s="543" t="s">
        <v>13070</v>
      </c>
      <c r="H4627" s="545" t="s">
        <v>3468</v>
      </c>
      <c r="I4627" s="544" t="s">
        <v>2478</v>
      </c>
      <c r="J4627" s="543" t="s">
        <v>2478</v>
      </c>
      <c r="K4627" s="543" t="s">
        <v>2478</v>
      </c>
      <c r="L4627" s="543" t="s">
        <v>2478</v>
      </c>
      <c r="M4627" s="543" t="s">
        <v>2478</v>
      </c>
      <c r="N4627" s="543" t="s">
        <v>2478</v>
      </c>
      <c r="O4627" s="543" t="s">
        <v>2478</v>
      </c>
      <c r="P4627" s="543" t="s">
        <v>2478</v>
      </c>
      <c r="Q4627" s="543" t="s">
        <v>2478</v>
      </c>
      <c r="R4627" s="543" t="s">
        <v>2478</v>
      </c>
      <c r="S4627" s="543" t="s">
        <v>2478</v>
      </c>
    </row>
    <row r="4628" spans="1:19">
      <c r="A4628" s="540" t="s">
        <v>13003</v>
      </c>
      <c r="B4628" s="542">
        <v>11184</v>
      </c>
      <c r="C4628" s="542">
        <v>681672</v>
      </c>
      <c r="D4628" s="542">
        <v>10131</v>
      </c>
      <c r="E4628" s="542" t="s">
        <v>13071</v>
      </c>
      <c r="F4628" s="542" t="s">
        <v>13072</v>
      </c>
      <c r="G4628" s="540" t="s">
        <v>13073</v>
      </c>
      <c r="H4628" s="542" t="s">
        <v>2546</v>
      </c>
      <c r="I4628" s="542" t="s">
        <v>2546</v>
      </c>
      <c r="J4628" s="540" t="s">
        <v>2478</v>
      </c>
      <c r="K4628" s="540" t="s">
        <v>2478</v>
      </c>
      <c r="L4628" s="540" t="s">
        <v>2546</v>
      </c>
      <c r="M4628" s="540" t="s">
        <v>6209</v>
      </c>
      <c r="N4628" s="540" t="s">
        <v>2210</v>
      </c>
      <c r="O4628" s="540" t="s">
        <v>2478</v>
      </c>
      <c r="P4628" s="540" t="s">
        <v>2478</v>
      </c>
      <c r="Q4628" s="540" t="e">
        <v>#N/A</v>
      </c>
      <c r="R4628" s="546">
        <v>44820</v>
      </c>
      <c r="S4628" s="546">
        <v>44957.5390162037</v>
      </c>
    </row>
    <row r="4629" spans="1:19">
      <c r="A4629" s="543" t="s">
        <v>13003</v>
      </c>
      <c r="B4629" s="544"/>
      <c r="C4629" s="544"/>
      <c r="D4629" s="545">
        <v>23007</v>
      </c>
      <c r="E4629" s="545">
        <v>23007</v>
      </c>
      <c r="F4629" s="545" t="s">
        <v>13074</v>
      </c>
      <c r="G4629" s="543" t="s">
        <v>13075</v>
      </c>
      <c r="H4629" s="545" t="s">
        <v>2469</v>
      </c>
      <c r="I4629" s="544" t="s">
        <v>2478</v>
      </c>
      <c r="J4629" s="543" t="s">
        <v>2478</v>
      </c>
      <c r="K4629" s="543" t="s">
        <v>2478</v>
      </c>
      <c r="L4629" s="543" t="s">
        <v>2478</v>
      </c>
      <c r="M4629" s="543" t="s">
        <v>2478</v>
      </c>
      <c r="N4629" s="543" t="s">
        <v>2478</v>
      </c>
      <c r="O4629" s="543" t="s">
        <v>2478</v>
      </c>
      <c r="P4629" s="543" t="s">
        <v>2478</v>
      </c>
      <c r="Q4629" s="543" t="s">
        <v>2478</v>
      </c>
      <c r="R4629" s="543" t="s">
        <v>2478</v>
      </c>
      <c r="S4629" s="543" t="s">
        <v>2478</v>
      </c>
    </row>
    <row r="4630" spans="1:19">
      <c r="A4630" s="540" t="s">
        <v>13003</v>
      </c>
      <c r="B4630" s="541"/>
      <c r="C4630" s="541"/>
      <c r="D4630" s="542">
        <v>23001</v>
      </c>
      <c r="E4630" s="542">
        <v>23001</v>
      </c>
      <c r="F4630" s="542" t="s">
        <v>13076</v>
      </c>
      <c r="G4630" s="540" t="s">
        <v>13077</v>
      </c>
      <c r="H4630" s="542" t="s">
        <v>2469</v>
      </c>
      <c r="I4630" s="541" t="s">
        <v>2478</v>
      </c>
      <c r="J4630" s="540" t="s">
        <v>2478</v>
      </c>
      <c r="K4630" s="540" t="s">
        <v>2478</v>
      </c>
      <c r="L4630" s="540" t="s">
        <v>2478</v>
      </c>
      <c r="M4630" s="540" t="s">
        <v>2478</v>
      </c>
      <c r="N4630" s="540" t="s">
        <v>2478</v>
      </c>
      <c r="O4630" s="540" t="s">
        <v>2478</v>
      </c>
      <c r="P4630" s="540" t="s">
        <v>2478</v>
      </c>
      <c r="Q4630" s="540" t="s">
        <v>2478</v>
      </c>
      <c r="R4630" s="540" t="s">
        <v>2478</v>
      </c>
      <c r="S4630" s="540" t="s">
        <v>2478</v>
      </c>
    </row>
    <row r="4631" spans="1:19">
      <c r="A4631" s="543" t="s">
        <v>13003</v>
      </c>
      <c r="B4631" s="544"/>
      <c r="C4631" s="544"/>
      <c r="D4631" s="545">
        <v>23002</v>
      </c>
      <c r="E4631" s="545">
        <v>23002</v>
      </c>
      <c r="F4631" s="545" t="s">
        <v>13078</v>
      </c>
      <c r="G4631" s="543" t="s">
        <v>13079</v>
      </c>
      <c r="H4631" s="545" t="s">
        <v>2469</v>
      </c>
      <c r="I4631" s="544" t="s">
        <v>2478</v>
      </c>
      <c r="J4631" s="543" t="s">
        <v>2478</v>
      </c>
      <c r="K4631" s="543" t="s">
        <v>2478</v>
      </c>
      <c r="L4631" s="543" t="s">
        <v>2478</v>
      </c>
      <c r="M4631" s="543" t="s">
        <v>2478</v>
      </c>
      <c r="N4631" s="543" t="s">
        <v>2478</v>
      </c>
      <c r="O4631" s="543" t="s">
        <v>2478</v>
      </c>
      <c r="P4631" s="543" t="s">
        <v>2478</v>
      </c>
      <c r="Q4631" s="543" t="s">
        <v>2478</v>
      </c>
      <c r="R4631" s="543" t="s">
        <v>2478</v>
      </c>
      <c r="S4631" s="543" t="s">
        <v>2478</v>
      </c>
    </row>
    <row r="4632" spans="1:19">
      <c r="A4632" s="540" t="s">
        <v>13003</v>
      </c>
      <c r="B4632" s="541"/>
      <c r="C4632" s="541"/>
      <c r="D4632" s="542">
        <v>23003</v>
      </c>
      <c r="E4632" s="542">
        <v>23003</v>
      </c>
      <c r="F4632" s="542" t="s">
        <v>13080</v>
      </c>
      <c r="G4632" s="540" t="s">
        <v>13081</v>
      </c>
      <c r="H4632" s="542" t="s">
        <v>2469</v>
      </c>
      <c r="I4632" s="541" t="s">
        <v>2478</v>
      </c>
      <c r="J4632" s="540" t="s">
        <v>2478</v>
      </c>
      <c r="K4632" s="540" t="s">
        <v>2478</v>
      </c>
      <c r="L4632" s="540" t="s">
        <v>2478</v>
      </c>
      <c r="M4632" s="540" t="s">
        <v>2478</v>
      </c>
      <c r="N4632" s="540" t="s">
        <v>2478</v>
      </c>
      <c r="O4632" s="540" t="s">
        <v>2478</v>
      </c>
      <c r="P4632" s="540" t="s">
        <v>2478</v>
      </c>
      <c r="Q4632" s="540" t="s">
        <v>2478</v>
      </c>
      <c r="R4632" s="540" t="s">
        <v>2478</v>
      </c>
      <c r="S4632" s="540" t="s">
        <v>2478</v>
      </c>
    </row>
    <row r="4633" spans="1:19">
      <c r="A4633" s="543" t="s">
        <v>13003</v>
      </c>
      <c r="B4633" s="544"/>
      <c r="C4633" s="544"/>
      <c r="D4633" s="545">
        <v>23004</v>
      </c>
      <c r="E4633" s="545">
        <v>23004</v>
      </c>
      <c r="F4633" s="545" t="s">
        <v>13082</v>
      </c>
      <c r="G4633" s="543" t="s">
        <v>13083</v>
      </c>
      <c r="H4633" s="545" t="s">
        <v>2469</v>
      </c>
      <c r="I4633" s="544" t="s">
        <v>2478</v>
      </c>
      <c r="J4633" s="543" t="s">
        <v>2478</v>
      </c>
      <c r="K4633" s="543" t="s">
        <v>2478</v>
      </c>
      <c r="L4633" s="543" t="s">
        <v>2478</v>
      </c>
      <c r="M4633" s="543" t="s">
        <v>2478</v>
      </c>
      <c r="N4633" s="543" t="s">
        <v>2478</v>
      </c>
      <c r="O4633" s="543" t="s">
        <v>2478</v>
      </c>
      <c r="P4633" s="543" t="s">
        <v>2478</v>
      </c>
      <c r="Q4633" s="543" t="s">
        <v>2478</v>
      </c>
      <c r="R4633" s="543" t="s">
        <v>2478</v>
      </c>
      <c r="S4633" s="543" t="s">
        <v>2478</v>
      </c>
    </row>
    <row r="4634" spans="1:19">
      <c r="A4634" s="540" t="s">
        <v>13003</v>
      </c>
      <c r="B4634" s="541"/>
      <c r="C4634" s="541"/>
      <c r="D4634" s="542">
        <v>23006</v>
      </c>
      <c r="E4634" s="542">
        <v>23006</v>
      </c>
      <c r="F4634" s="542" t="s">
        <v>13084</v>
      </c>
      <c r="G4634" s="540" t="s">
        <v>13085</v>
      </c>
      <c r="H4634" s="542" t="s">
        <v>2469</v>
      </c>
      <c r="I4634" s="541" t="s">
        <v>2478</v>
      </c>
      <c r="J4634" s="540" t="s">
        <v>2478</v>
      </c>
      <c r="K4634" s="540" t="s">
        <v>2478</v>
      </c>
      <c r="L4634" s="540" t="s">
        <v>2478</v>
      </c>
      <c r="M4634" s="540" t="s">
        <v>2478</v>
      </c>
      <c r="N4634" s="540" t="s">
        <v>2478</v>
      </c>
      <c r="O4634" s="540" t="s">
        <v>2478</v>
      </c>
      <c r="P4634" s="540" t="s">
        <v>2478</v>
      </c>
      <c r="Q4634" s="540" t="s">
        <v>2478</v>
      </c>
      <c r="R4634" s="540" t="s">
        <v>2478</v>
      </c>
      <c r="S4634" s="540" t="s">
        <v>2478</v>
      </c>
    </row>
    <row r="4635" spans="1:19">
      <c r="A4635" s="543" t="s">
        <v>13003</v>
      </c>
      <c r="B4635" s="544"/>
      <c r="C4635" s="544"/>
      <c r="D4635" s="545">
        <v>23005</v>
      </c>
      <c r="E4635" s="545">
        <v>23005</v>
      </c>
      <c r="F4635" s="545" t="s">
        <v>13086</v>
      </c>
      <c r="G4635" s="543" t="s">
        <v>13087</v>
      </c>
      <c r="H4635" s="545" t="s">
        <v>2469</v>
      </c>
      <c r="I4635" s="544" t="s">
        <v>2478</v>
      </c>
      <c r="J4635" s="543" t="s">
        <v>2478</v>
      </c>
      <c r="K4635" s="543" t="s">
        <v>2478</v>
      </c>
      <c r="L4635" s="543" t="s">
        <v>2478</v>
      </c>
      <c r="M4635" s="543" t="s">
        <v>2478</v>
      </c>
      <c r="N4635" s="543" t="s">
        <v>2478</v>
      </c>
      <c r="O4635" s="543" t="s">
        <v>2478</v>
      </c>
      <c r="P4635" s="543" t="s">
        <v>2478</v>
      </c>
      <c r="Q4635" s="543" t="s">
        <v>2478</v>
      </c>
      <c r="R4635" s="543" t="s">
        <v>2478</v>
      </c>
      <c r="S4635" s="543" t="s">
        <v>2478</v>
      </c>
    </row>
    <row r="4636" spans="1:19">
      <c r="A4636" s="540" t="s">
        <v>13003</v>
      </c>
      <c r="B4636" s="541"/>
      <c r="C4636" s="541"/>
      <c r="D4636" s="542">
        <v>23005</v>
      </c>
      <c r="E4636" s="542">
        <v>23005</v>
      </c>
      <c r="F4636" s="542" t="s">
        <v>13088</v>
      </c>
      <c r="G4636" s="540" t="s">
        <v>13089</v>
      </c>
      <c r="H4636" s="542" t="s">
        <v>2469</v>
      </c>
      <c r="I4636" s="541" t="s">
        <v>2478</v>
      </c>
      <c r="J4636" s="540" t="s">
        <v>2478</v>
      </c>
      <c r="K4636" s="540" t="s">
        <v>2478</v>
      </c>
      <c r="L4636" s="540" t="s">
        <v>2478</v>
      </c>
      <c r="M4636" s="540" t="s">
        <v>2478</v>
      </c>
      <c r="N4636" s="540" t="s">
        <v>2478</v>
      </c>
      <c r="O4636" s="540" t="s">
        <v>2478</v>
      </c>
      <c r="P4636" s="540" t="s">
        <v>2478</v>
      </c>
      <c r="Q4636" s="540" t="s">
        <v>2478</v>
      </c>
      <c r="R4636" s="540" t="s">
        <v>2478</v>
      </c>
      <c r="S4636" s="540" t="s">
        <v>2478</v>
      </c>
    </row>
    <row r="4637" spans="1:19">
      <c r="A4637" s="543" t="s">
        <v>13003</v>
      </c>
      <c r="B4637" s="544"/>
      <c r="C4637" s="544"/>
      <c r="D4637" s="545">
        <v>23001</v>
      </c>
      <c r="E4637" s="545">
        <v>23001</v>
      </c>
      <c r="F4637" s="545" t="s">
        <v>13090</v>
      </c>
      <c r="G4637" s="543" t="s">
        <v>13091</v>
      </c>
      <c r="H4637" s="545" t="s">
        <v>2469</v>
      </c>
      <c r="I4637" s="544" t="s">
        <v>2478</v>
      </c>
      <c r="J4637" s="543" t="s">
        <v>2478</v>
      </c>
      <c r="K4637" s="543" t="s">
        <v>2478</v>
      </c>
      <c r="L4637" s="543" t="s">
        <v>2478</v>
      </c>
      <c r="M4637" s="543" t="s">
        <v>2478</v>
      </c>
      <c r="N4637" s="543" t="s">
        <v>2478</v>
      </c>
      <c r="O4637" s="543" t="s">
        <v>2478</v>
      </c>
      <c r="P4637" s="543" t="s">
        <v>2478</v>
      </c>
      <c r="Q4637" s="543" t="s">
        <v>2478</v>
      </c>
      <c r="R4637" s="543" t="s">
        <v>2478</v>
      </c>
      <c r="S4637" s="543" t="s">
        <v>2478</v>
      </c>
    </row>
    <row r="4638" spans="1:19">
      <c r="A4638" s="540" t="s">
        <v>13003</v>
      </c>
      <c r="B4638" s="541"/>
      <c r="C4638" s="541"/>
      <c r="D4638" s="542">
        <v>23001</v>
      </c>
      <c r="E4638" s="542">
        <v>23001</v>
      </c>
      <c r="F4638" s="542" t="s">
        <v>13092</v>
      </c>
      <c r="G4638" s="540" t="s">
        <v>13093</v>
      </c>
      <c r="H4638" s="542" t="s">
        <v>2469</v>
      </c>
      <c r="I4638" s="541" t="s">
        <v>2478</v>
      </c>
      <c r="J4638" s="540" t="s">
        <v>2478</v>
      </c>
      <c r="K4638" s="540" t="s">
        <v>2478</v>
      </c>
      <c r="L4638" s="540" t="s">
        <v>2478</v>
      </c>
      <c r="M4638" s="540" t="s">
        <v>2478</v>
      </c>
      <c r="N4638" s="540" t="s">
        <v>2478</v>
      </c>
      <c r="O4638" s="540" t="s">
        <v>2478</v>
      </c>
      <c r="P4638" s="540" t="s">
        <v>2478</v>
      </c>
      <c r="Q4638" s="540" t="s">
        <v>2478</v>
      </c>
      <c r="R4638" s="540" t="s">
        <v>2478</v>
      </c>
      <c r="S4638" s="540" t="s">
        <v>2478</v>
      </c>
    </row>
    <row r="4639" spans="1:19">
      <c r="A4639" s="543" t="s">
        <v>13003</v>
      </c>
      <c r="B4639" s="544"/>
      <c r="C4639" s="544"/>
      <c r="D4639" s="545">
        <v>23002</v>
      </c>
      <c r="E4639" s="545">
        <v>23002</v>
      </c>
      <c r="F4639" s="545" t="s">
        <v>13094</v>
      </c>
      <c r="G4639" s="543" t="s">
        <v>13095</v>
      </c>
      <c r="H4639" s="545" t="s">
        <v>2469</v>
      </c>
      <c r="I4639" s="544" t="s">
        <v>2478</v>
      </c>
      <c r="J4639" s="543" t="s">
        <v>2478</v>
      </c>
      <c r="K4639" s="543" t="s">
        <v>2478</v>
      </c>
      <c r="L4639" s="543" t="s">
        <v>2478</v>
      </c>
      <c r="M4639" s="543" t="s">
        <v>2478</v>
      </c>
      <c r="N4639" s="543" t="s">
        <v>2478</v>
      </c>
      <c r="O4639" s="543" t="s">
        <v>2478</v>
      </c>
      <c r="P4639" s="543" t="s">
        <v>2478</v>
      </c>
      <c r="Q4639" s="543" t="s">
        <v>2478</v>
      </c>
      <c r="R4639" s="543" t="s">
        <v>2478</v>
      </c>
      <c r="S4639" s="543" t="s">
        <v>2478</v>
      </c>
    </row>
    <row r="4640" spans="1:19">
      <c r="A4640" s="540" t="s">
        <v>13003</v>
      </c>
      <c r="B4640" s="541"/>
      <c r="C4640" s="541"/>
      <c r="D4640" s="542">
        <v>23009</v>
      </c>
      <c r="E4640" s="542">
        <v>23009</v>
      </c>
      <c r="F4640" s="542" t="s">
        <v>13096</v>
      </c>
      <c r="G4640" s="540" t="s">
        <v>13097</v>
      </c>
      <c r="H4640" s="542" t="s">
        <v>2469</v>
      </c>
      <c r="I4640" s="541" t="s">
        <v>2478</v>
      </c>
      <c r="J4640" s="540" t="s">
        <v>2478</v>
      </c>
      <c r="K4640" s="540" t="s">
        <v>2478</v>
      </c>
      <c r="L4640" s="540" t="s">
        <v>2478</v>
      </c>
      <c r="M4640" s="540" t="s">
        <v>2478</v>
      </c>
      <c r="N4640" s="540" t="s">
        <v>2478</v>
      </c>
      <c r="O4640" s="540" t="s">
        <v>2478</v>
      </c>
      <c r="P4640" s="540" t="s">
        <v>2478</v>
      </c>
      <c r="Q4640" s="540" t="s">
        <v>2478</v>
      </c>
      <c r="R4640" s="540" t="s">
        <v>2478</v>
      </c>
      <c r="S4640" s="540" t="s">
        <v>2478</v>
      </c>
    </row>
    <row r="4641" spans="1:19">
      <c r="A4641" s="543" t="s">
        <v>13003</v>
      </c>
      <c r="B4641" s="544"/>
      <c r="C4641" s="544"/>
      <c r="D4641" s="545">
        <v>23010</v>
      </c>
      <c r="E4641" s="545">
        <v>23010</v>
      </c>
      <c r="F4641" s="545" t="s">
        <v>13098</v>
      </c>
      <c r="G4641" s="543" t="s">
        <v>13099</v>
      </c>
      <c r="H4641" s="545" t="s">
        <v>2469</v>
      </c>
      <c r="I4641" s="544" t="s">
        <v>2478</v>
      </c>
      <c r="J4641" s="543" t="s">
        <v>2478</v>
      </c>
      <c r="K4641" s="543" t="s">
        <v>2478</v>
      </c>
      <c r="L4641" s="543" t="s">
        <v>2478</v>
      </c>
      <c r="M4641" s="543" t="s">
        <v>2478</v>
      </c>
      <c r="N4641" s="543" t="s">
        <v>2478</v>
      </c>
      <c r="O4641" s="543" t="s">
        <v>2478</v>
      </c>
      <c r="P4641" s="543" t="s">
        <v>2478</v>
      </c>
      <c r="Q4641" s="543" t="s">
        <v>2478</v>
      </c>
      <c r="R4641" s="543" t="s">
        <v>2478</v>
      </c>
      <c r="S4641" s="543" t="s">
        <v>2478</v>
      </c>
    </row>
    <row r="4642" spans="1:19">
      <c r="A4642" s="540" t="s">
        <v>13003</v>
      </c>
      <c r="B4642" s="541"/>
      <c r="C4642" s="541"/>
      <c r="D4642" s="542">
        <v>23003</v>
      </c>
      <c r="E4642" s="542">
        <v>23003</v>
      </c>
      <c r="F4642" s="542" t="s">
        <v>13100</v>
      </c>
      <c r="G4642" s="540" t="s">
        <v>13101</v>
      </c>
      <c r="H4642" s="542" t="s">
        <v>2469</v>
      </c>
      <c r="I4642" s="541" t="s">
        <v>2478</v>
      </c>
      <c r="J4642" s="540" t="s">
        <v>2478</v>
      </c>
      <c r="K4642" s="540" t="s">
        <v>2478</v>
      </c>
      <c r="L4642" s="540" t="s">
        <v>2478</v>
      </c>
      <c r="M4642" s="540" t="s">
        <v>2478</v>
      </c>
      <c r="N4642" s="540" t="s">
        <v>2478</v>
      </c>
      <c r="O4642" s="540" t="s">
        <v>2478</v>
      </c>
      <c r="P4642" s="540" t="s">
        <v>2478</v>
      </c>
      <c r="Q4642" s="540" t="s">
        <v>2478</v>
      </c>
      <c r="R4642" s="540" t="s">
        <v>2478</v>
      </c>
      <c r="S4642" s="540" t="s">
        <v>2478</v>
      </c>
    </row>
    <row r="4643" spans="1:19">
      <c r="A4643" s="543" t="s">
        <v>13003</v>
      </c>
      <c r="B4643" s="544"/>
      <c r="C4643" s="544"/>
      <c r="D4643" s="545">
        <v>23004</v>
      </c>
      <c r="E4643" s="545">
        <v>23004</v>
      </c>
      <c r="F4643" s="545" t="s">
        <v>13102</v>
      </c>
      <c r="G4643" s="543" t="s">
        <v>13103</v>
      </c>
      <c r="H4643" s="545" t="s">
        <v>2469</v>
      </c>
      <c r="I4643" s="544" t="s">
        <v>2478</v>
      </c>
      <c r="J4643" s="543" t="s">
        <v>2478</v>
      </c>
      <c r="K4643" s="543" t="s">
        <v>2478</v>
      </c>
      <c r="L4643" s="543" t="s">
        <v>2478</v>
      </c>
      <c r="M4643" s="543" t="s">
        <v>2478</v>
      </c>
      <c r="N4643" s="543" t="s">
        <v>2478</v>
      </c>
      <c r="O4643" s="543" t="s">
        <v>2478</v>
      </c>
      <c r="P4643" s="543" t="s">
        <v>2478</v>
      </c>
      <c r="Q4643" s="543" t="s">
        <v>2478</v>
      </c>
      <c r="R4643" s="543" t="s">
        <v>2478</v>
      </c>
      <c r="S4643" s="543" t="s">
        <v>2478</v>
      </c>
    </row>
    <row r="4644" spans="1:19">
      <c r="A4644" s="540" t="s">
        <v>13003</v>
      </c>
      <c r="B4644" s="541"/>
      <c r="C4644" s="541"/>
      <c r="D4644" s="542">
        <v>23004</v>
      </c>
      <c r="E4644" s="542">
        <v>23004</v>
      </c>
      <c r="F4644" s="542" t="s">
        <v>13104</v>
      </c>
      <c r="G4644" s="540" t="s">
        <v>13105</v>
      </c>
      <c r="H4644" s="542" t="s">
        <v>2469</v>
      </c>
      <c r="I4644" s="541" t="s">
        <v>2478</v>
      </c>
      <c r="J4644" s="540" t="s">
        <v>2478</v>
      </c>
      <c r="K4644" s="540" t="s">
        <v>2478</v>
      </c>
      <c r="L4644" s="540" t="s">
        <v>2478</v>
      </c>
      <c r="M4644" s="540" t="s">
        <v>2478</v>
      </c>
      <c r="N4644" s="540" t="s">
        <v>2478</v>
      </c>
      <c r="O4644" s="540" t="s">
        <v>2478</v>
      </c>
      <c r="P4644" s="540" t="s">
        <v>2478</v>
      </c>
      <c r="Q4644" s="540" t="s">
        <v>2478</v>
      </c>
      <c r="R4644" s="540" t="s">
        <v>2478</v>
      </c>
      <c r="S4644" s="540" t="s">
        <v>2478</v>
      </c>
    </row>
    <row r="4645" spans="1:19">
      <c r="A4645" s="543" t="s">
        <v>13003</v>
      </c>
      <c r="B4645" s="544"/>
      <c r="C4645" s="544"/>
      <c r="D4645" s="545">
        <v>23006</v>
      </c>
      <c r="E4645" s="545">
        <v>23006</v>
      </c>
      <c r="F4645" s="545" t="s">
        <v>13106</v>
      </c>
      <c r="G4645" s="543" t="s">
        <v>13107</v>
      </c>
      <c r="H4645" s="545" t="s">
        <v>2469</v>
      </c>
      <c r="I4645" s="544" t="s">
        <v>2478</v>
      </c>
      <c r="J4645" s="543" t="s">
        <v>2478</v>
      </c>
      <c r="K4645" s="543" t="s">
        <v>2478</v>
      </c>
      <c r="L4645" s="543" t="s">
        <v>2478</v>
      </c>
      <c r="M4645" s="543" t="s">
        <v>2478</v>
      </c>
      <c r="N4645" s="543" t="s">
        <v>2478</v>
      </c>
      <c r="O4645" s="543" t="s">
        <v>2478</v>
      </c>
      <c r="P4645" s="543" t="s">
        <v>2478</v>
      </c>
      <c r="Q4645" s="543" t="s">
        <v>2478</v>
      </c>
      <c r="R4645" s="543" t="s">
        <v>2478</v>
      </c>
      <c r="S4645" s="543" t="s">
        <v>2478</v>
      </c>
    </row>
    <row r="4646" spans="1:19">
      <c r="A4646" s="540" t="s">
        <v>13003</v>
      </c>
      <c r="B4646" s="541"/>
      <c r="C4646" s="541"/>
      <c r="D4646" s="542">
        <v>23006</v>
      </c>
      <c r="E4646" s="542">
        <v>23006</v>
      </c>
      <c r="F4646" s="542" t="s">
        <v>13108</v>
      </c>
      <c r="G4646" s="540" t="s">
        <v>13109</v>
      </c>
      <c r="H4646" s="542" t="s">
        <v>2469</v>
      </c>
      <c r="I4646" s="541" t="s">
        <v>2478</v>
      </c>
      <c r="J4646" s="540" t="s">
        <v>2478</v>
      </c>
      <c r="K4646" s="540" t="s">
        <v>2478</v>
      </c>
      <c r="L4646" s="540" t="s">
        <v>2478</v>
      </c>
      <c r="M4646" s="540" t="s">
        <v>2478</v>
      </c>
      <c r="N4646" s="540" t="s">
        <v>2478</v>
      </c>
      <c r="O4646" s="540" t="s">
        <v>2478</v>
      </c>
      <c r="P4646" s="540" t="s">
        <v>2478</v>
      </c>
      <c r="Q4646" s="540" t="s">
        <v>2478</v>
      </c>
      <c r="R4646" s="540" t="s">
        <v>2478</v>
      </c>
      <c r="S4646" s="540" t="s">
        <v>2478</v>
      </c>
    </row>
    <row r="4647" spans="1:19">
      <c r="A4647" s="543" t="s">
        <v>13003</v>
      </c>
      <c r="B4647" s="544"/>
      <c r="C4647" s="544"/>
      <c r="D4647" s="545">
        <v>23011</v>
      </c>
      <c r="E4647" s="545">
        <v>23011</v>
      </c>
      <c r="F4647" s="545" t="s">
        <v>13110</v>
      </c>
      <c r="G4647" s="543" t="s">
        <v>13111</v>
      </c>
      <c r="H4647" s="545" t="s">
        <v>2469</v>
      </c>
      <c r="I4647" s="544" t="s">
        <v>2478</v>
      </c>
      <c r="J4647" s="543" t="s">
        <v>2478</v>
      </c>
      <c r="K4647" s="543" t="s">
        <v>2478</v>
      </c>
      <c r="L4647" s="543" t="s">
        <v>2478</v>
      </c>
      <c r="M4647" s="543" t="s">
        <v>2478</v>
      </c>
      <c r="N4647" s="543" t="s">
        <v>2478</v>
      </c>
      <c r="O4647" s="543" t="s">
        <v>2478</v>
      </c>
      <c r="P4647" s="543" t="s">
        <v>2478</v>
      </c>
      <c r="Q4647" s="543" t="s">
        <v>2478</v>
      </c>
      <c r="R4647" s="543" t="s">
        <v>2478</v>
      </c>
      <c r="S4647" s="543" t="s">
        <v>2478</v>
      </c>
    </row>
    <row r="4648" spans="1:19">
      <c r="A4648" s="540" t="s">
        <v>13003</v>
      </c>
      <c r="B4648" s="541"/>
      <c r="C4648" s="541"/>
      <c r="D4648" s="542">
        <v>23007</v>
      </c>
      <c r="E4648" s="542">
        <v>23007</v>
      </c>
      <c r="F4648" s="542" t="s">
        <v>13112</v>
      </c>
      <c r="G4648" s="540" t="s">
        <v>13113</v>
      </c>
      <c r="H4648" s="542" t="s">
        <v>2469</v>
      </c>
      <c r="I4648" s="541" t="s">
        <v>2478</v>
      </c>
      <c r="J4648" s="540" t="s">
        <v>2478</v>
      </c>
      <c r="K4648" s="540" t="s">
        <v>2478</v>
      </c>
      <c r="L4648" s="540" t="s">
        <v>2478</v>
      </c>
      <c r="M4648" s="540" t="s">
        <v>2478</v>
      </c>
      <c r="N4648" s="540" t="s">
        <v>2478</v>
      </c>
      <c r="O4648" s="540" t="s">
        <v>2478</v>
      </c>
      <c r="P4648" s="540" t="s">
        <v>2478</v>
      </c>
      <c r="Q4648" s="540" t="s">
        <v>2478</v>
      </c>
      <c r="R4648" s="540" t="s">
        <v>2478</v>
      </c>
      <c r="S4648" s="540" t="s">
        <v>2478</v>
      </c>
    </row>
    <row r="4649" spans="1:19">
      <c r="A4649" s="543" t="s">
        <v>13003</v>
      </c>
      <c r="B4649" s="544"/>
      <c r="C4649" s="544"/>
      <c r="D4649" s="545">
        <v>23012</v>
      </c>
      <c r="E4649" s="545">
        <v>23012</v>
      </c>
      <c r="F4649" s="545" t="s">
        <v>13114</v>
      </c>
      <c r="G4649" s="543" t="s">
        <v>13115</v>
      </c>
      <c r="H4649" s="545" t="s">
        <v>2469</v>
      </c>
      <c r="I4649" s="544" t="s">
        <v>2478</v>
      </c>
      <c r="J4649" s="543" t="s">
        <v>2478</v>
      </c>
      <c r="K4649" s="543" t="s">
        <v>2478</v>
      </c>
      <c r="L4649" s="543" t="s">
        <v>2478</v>
      </c>
      <c r="M4649" s="543" t="s">
        <v>2478</v>
      </c>
      <c r="N4649" s="543" t="s">
        <v>2478</v>
      </c>
      <c r="O4649" s="543" t="s">
        <v>2478</v>
      </c>
      <c r="P4649" s="543" t="s">
        <v>2478</v>
      </c>
      <c r="Q4649" s="543" t="s">
        <v>2478</v>
      </c>
      <c r="R4649" s="543" t="s">
        <v>2478</v>
      </c>
      <c r="S4649" s="543" t="s">
        <v>2478</v>
      </c>
    </row>
    <row r="4650" spans="1:19">
      <c r="A4650" s="540" t="s">
        <v>13003</v>
      </c>
      <c r="B4650" s="541"/>
      <c r="C4650" s="541"/>
      <c r="D4650" s="542">
        <v>23008</v>
      </c>
      <c r="E4650" s="542">
        <v>23008</v>
      </c>
      <c r="F4650" s="542" t="s">
        <v>13116</v>
      </c>
      <c r="G4650" s="540" t="s">
        <v>13117</v>
      </c>
      <c r="H4650" s="542" t="s">
        <v>2469</v>
      </c>
      <c r="I4650" s="541" t="s">
        <v>2478</v>
      </c>
      <c r="J4650" s="540" t="s">
        <v>2478</v>
      </c>
      <c r="K4650" s="540" t="s">
        <v>2478</v>
      </c>
      <c r="L4650" s="540" t="s">
        <v>2478</v>
      </c>
      <c r="M4650" s="540" t="s">
        <v>2478</v>
      </c>
      <c r="N4650" s="540" t="s">
        <v>2478</v>
      </c>
      <c r="O4650" s="540" t="s">
        <v>2478</v>
      </c>
      <c r="P4650" s="540" t="s">
        <v>2478</v>
      </c>
      <c r="Q4650" s="540" t="s">
        <v>2478</v>
      </c>
      <c r="R4650" s="540" t="s">
        <v>2478</v>
      </c>
      <c r="S4650" s="540" t="s">
        <v>2478</v>
      </c>
    </row>
    <row r="4651" spans="1:19">
      <c r="A4651" s="543" t="s">
        <v>13003</v>
      </c>
      <c r="B4651" s="544"/>
      <c r="C4651" s="544"/>
      <c r="D4651" s="545">
        <v>23010</v>
      </c>
      <c r="E4651" s="545">
        <v>23010</v>
      </c>
      <c r="F4651" s="545" t="s">
        <v>13118</v>
      </c>
      <c r="G4651" s="543" t="s">
        <v>13119</v>
      </c>
      <c r="H4651" s="545" t="s">
        <v>2469</v>
      </c>
      <c r="I4651" s="544" t="s">
        <v>2478</v>
      </c>
      <c r="J4651" s="543" t="s">
        <v>2478</v>
      </c>
      <c r="K4651" s="543" t="s">
        <v>2478</v>
      </c>
      <c r="L4651" s="543" t="s">
        <v>2478</v>
      </c>
      <c r="M4651" s="543" t="s">
        <v>2478</v>
      </c>
      <c r="N4651" s="543" t="s">
        <v>2478</v>
      </c>
      <c r="O4651" s="543" t="s">
        <v>2478</v>
      </c>
      <c r="P4651" s="543" t="s">
        <v>2478</v>
      </c>
      <c r="Q4651" s="543" t="s">
        <v>2478</v>
      </c>
      <c r="R4651" s="543" t="s">
        <v>2478</v>
      </c>
      <c r="S4651" s="543" t="s">
        <v>2478</v>
      </c>
    </row>
    <row r="4652" spans="1:19">
      <c r="A4652" s="540" t="s">
        <v>13003</v>
      </c>
      <c r="B4652" s="541"/>
      <c r="C4652" s="541"/>
      <c r="D4652" s="542">
        <v>23013</v>
      </c>
      <c r="E4652" s="542">
        <v>23013</v>
      </c>
      <c r="F4652" s="542" t="s">
        <v>13120</v>
      </c>
      <c r="G4652" s="540" t="s">
        <v>13121</v>
      </c>
      <c r="H4652" s="542" t="s">
        <v>2469</v>
      </c>
      <c r="I4652" s="541" t="s">
        <v>2478</v>
      </c>
      <c r="J4652" s="540" t="s">
        <v>2478</v>
      </c>
      <c r="K4652" s="540" t="s">
        <v>2478</v>
      </c>
      <c r="L4652" s="540" t="s">
        <v>2478</v>
      </c>
      <c r="M4652" s="540" t="s">
        <v>2478</v>
      </c>
      <c r="N4652" s="540" t="s">
        <v>2478</v>
      </c>
      <c r="O4652" s="540" t="s">
        <v>2478</v>
      </c>
      <c r="P4652" s="540" t="s">
        <v>2478</v>
      </c>
      <c r="Q4652" s="540" t="s">
        <v>2478</v>
      </c>
      <c r="R4652" s="540" t="s">
        <v>2478</v>
      </c>
      <c r="S4652" s="540" t="s">
        <v>2478</v>
      </c>
    </row>
    <row r="4653" spans="1:19">
      <c r="A4653" s="543" t="s">
        <v>13003</v>
      </c>
      <c r="B4653" s="544"/>
      <c r="C4653" s="544"/>
      <c r="D4653" s="545">
        <v>23014</v>
      </c>
      <c r="E4653" s="545">
        <v>23014</v>
      </c>
      <c r="F4653" s="545" t="s">
        <v>13122</v>
      </c>
      <c r="G4653" s="543" t="s">
        <v>13123</v>
      </c>
      <c r="H4653" s="545" t="s">
        <v>2469</v>
      </c>
      <c r="I4653" s="544" t="s">
        <v>2478</v>
      </c>
      <c r="J4653" s="543" t="s">
        <v>2478</v>
      </c>
      <c r="K4653" s="543" t="s">
        <v>2478</v>
      </c>
      <c r="L4653" s="543" t="s">
        <v>2478</v>
      </c>
      <c r="M4653" s="543" t="s">
        <v>2478</v>
      </c>
      <c r="N4653" s="543" t="s">
        <v>2478</v>
      </c>
      <c r="O4653" s="543" t="s">
        <v>2478</v>
      </c>
      <c r="P4653" s="543" t="s">
        <v>2478</v>
      </c>
      <c r="Q4653" s="543" t="s">
        <v>2478</v>
      </c>
      <c r="R4653" s="543" t="s">
        <v>2478</v>
      </c>
      <c r="S4653" s="543" t="s">
        <v>2478</v>
      </c>
    </row>
    <row r="4654" spans="1:19">
      <c r="A4654" s="540" t="s">
        <v>13003</v>
      </c>
      <c r="B4654" s="541"/>
      <c r="C4654" s="541"/>
      <c r="D4654" s="542">
        <v>23014</v>
      </c>
      <c r="E4654" s="542">
        <v>23014</v>
      </c>
      <c r="F4654" s="542" t="s">
        <v>13124</v>
      </c>
      <c r="G4654" s="540" t="s">
        <v>13125</v>
      </c>
      <c r="H4654" s="542" t="s">
        <v>2469</v>
      </c>
      <c r="I4654" s="541" t="s">
        <v>2478</v>
      </c>
      <c r="J4654" s="540" t="s">
        <v>2478</v>
      </c>
      <c r="K4654" s="540" t="s">
        <v>2478</v>
      </c>
      <c r="L4654" s="540" t="s">
        <v>2478</v>
      </c>
      <c r="M4654" s="540" t="s">
        <v>2478</v>
      </c>
      <c r="N4654" s="540" t="s">
        <v>2478</v>
      </c>
      <c r="O4654" s="540" t="s">
        <v>2478</v>
      </c>
      <c r="P4654" s="540" t="s">
        <v>2478</v>
      </c>
      <c r="Q4654" s="540" t="s">
        <v>2478</v>
      </c>
      <c r="R4654" s="540" t="s">
        <v>2478</v>
      </c>
      <c r="S4654" s="540" t="s">
        <v>2478</v>
      </c>
    </row>
    <row r="4655" spans="1:19">
      <c r="A4655" s="543" t="s">
        <v>13003</v>
      </c>
      <c r="B4655" s="544"/>
      <c r="C4655" s="544"/>
      <c r="D4655" s="545">
        <v>23014</v>
      </c>
      <c r="E4655" s="545">
        <v>23014</v>
      </c>
      <c r="F4655" s="545" t="s">
        <v>13126</v>
      </c>
      <c r="G4655" s="543" t="s">
        <v>13127</v>
      </c>
      <c r="H4655" s="545" t="s">
        <v>2469</v>
      </c>
      <c r="I4655" s="544" t="s">
        <v>2478</v>
      </c>
      <c r="J4655" s="543" t="s">
        <v>2478</v>
      </c>
      <c r="K4655" s="543" t="s">
        <v>2478</v>
      </c>
      <c r="L4655" s="543" t="s">
        <v>2478</v>
      </c>
      <c r="M4655" s="543" t="s">
        <v>2478</v>
      </c>
      <c r="N4655" s="543" t="s">
        <v>2478</v>
      </c>
      <c r="O4655" s="543" t="s">
        <v>2478</v>
      </c>
      <c r="P4655" s="543" t="s">
        <v>2478</v>
      </c>
      <c r="Q4655" s="543" t="s">
        <v>2478</v>
      </c>
      <c r="R4655" s="543" t="s">
        <v>2478</v>
      </c>
      <c r="S4655" s="543" t="s">
        <v>2478</v>
      </c>
    </row>
    <row r="4656" spans="1:19">
      <c r="A4656" s="540" t="s">
        <v>13003</v>
      </c>
      <c r="B4656" s="541"/>
      <c r="C4656" s="541"/>
      <c r="D4656" s="542">
        <v>23016</v>
      </c>
      <c r="E4656" s="542">
        <v>23016</v>
      </c>
      <c r="F4656" s="542" t="s">
        <v>13128</v>
      </c>
      <c r="G4656" s="540" t="s">
        <v>13129</v>
      </c>
      <c r="H4656" s="542" t="s">
        <v>2469</v>
      </c>
      <c r="I4656" s="541" t="s">
        <v>2478</v>
      </c>
      <c r="J4656" s="540" t="s">
        <v>2478</v>
      </c>
      <c r="K4656" s="540" t="s">
        <v>2478</v>
      </c>
      <c r="L4656" s="540" t="s">
        <v>2478</v>
      </c>
      <c r="M4656" s="540" t="s">
        <v>2478</v>
      </c>
      <c r="N4656" s="540" t="s">
        <v>2478</v>
      </c>
      <c r="O4656" s="540" t="s">
        <v>2478</v>
      </c>
      <c r="P4656" s="540" t="s">
        <v>2478</v>
      </c>
      <c r="Q4656" s="540" t="s">
        <v>2478</v>
      </c>
      <c r="R4656" s="540" t="s">
        <v>2478</v>
      </c>
      <c r="S4656" s="540" t="s">
        <v>2478</v>
      </c>
    </row>
    <row r="4657" spans="1:19">
      <c r="A4657" s="543" t="s">
        <v>13003</v>
      </c>
      <c r="B4657" s="544"/>
      <c r="C4657" s="544"/>
      <c r="D4657" s="545">
        <v>23015</v>
      </c>
      <c r="E4657" s="545">
        <v>23015</v>
      </c>
      <c r="F4657" s="545" t="s">
        <v>13130</v>
      </c>
      <c r="G4657" s="543" t="s">
        <v>13131</v>
      </c>
      <c r="H4657" s="545" t="s">
        <v>2469</v>
      </c>
      <c r="I4657" s="544" t="s">
        <v>2478</v>
      </c>
      <c r="J4657" s="543" t="s">
        <v>2478</v>
      </c>
      <c r="K4657" s="543" t="s">
        <v>2478</v>
      </c>
      <c r="L4657" s="543" t="s">
        <v>2478</v>
      </c>
      <c r="M4657" s="543" t="s">
        <v>2478</v>
      </c>
      <c r="N4657" s="543" t="s">
        <v>2478</v>
      </c>
      <c r="O4657" s="543" t="s">
        <v>2478</v>
      </c>
      <c r="P4657" s="543" t="s">
        <v>2478</v>
      </c>
      <c r="Q4657" s="543" t="s">
        <v>2478</v>
      </c>
      <c r="R4657" s="543" t="s">
        <v>2478</v>
      </c>
      <c r="S4657" s="543" t="s">
        <v>2478</v>
      </c>
    </row>
    <row r="4658" spans="1:19">
      <c r="A4658" s="540" t="s">
        <v>13003</v>
      </c>
      <c r="B4658" s="541"/>
      <c r="C4658" s="541"/>
      <c r="D4658" s="542">
        <v>23015</v>
      </c>
      <c r="E4658" s="542">
        <v>23015</v>
      </c>
      <c r="F4658" s="542" t="s">
        <v>13132</v>
      </c>
      <c r="G4658" s="540" t="s">
        <v>13133</v>
      </c>
      <c r="H4658" s="542" t="s">
        <v>2469</v>
      </c>
      <c r="I4658" s="541" t="s">
        <v>2478</v>
      </c>
      <c r="J4658" s="540" t="s">
        <v>2478</v>
      </c>
      <c r="K4658" s="540" t="s">
        <v>2478</v>
      </c>
      <c r="L4658" s="540" t="s">
        <v>2478</v>
      </c>
      <c r="M4658" s="540" t="s">
        <v>2478</v>
      </c>
      <c r="N4658" s="540" t="s">
        <v>2478</v>
      </c>
      <c r="O4658" s="540" t="s">
        <v>2478</v>
      </c>
      <c r="P4658" s="540" t="s">
        <v>2478</v>
      </c>
      <c r="Q4658" s="540" t="s">
        <v>2478</v>
      </c>
      <c r="R4658" s="540" t="s">
        <v>2478</v>
      </c>
      <c r="S4658" s="540" t="s">
        <v>2478</v>
      </c>
    </row>
    <row r="4659" spans="1:19">
      <c r="A4659" s="543" t="s">
        <v>13003</v>
      </c>
      <c r="B4659" s="544"/>
      <c r="C4659" s="544"/>
      <c r="D4659" s="545">
        <v>23014</v>
      </c>
      <c r="E4659" s="545">
        <v>23014</v>
      </c>
      <c r="F4659" s="545" t="s">
        <v>13134</v>
      </c>
      <c r="G4659" s="543" t="s">
        <v>13135</v>
      </c>
      <c r="H4659" s="545" t="s">
        <v>2469</v>
      </c>
      <c r="I4659" s="544" t="s">
        <v>2478</v>
      </c>
      <c r="J4659" s="543" t="s">
        <v>2478</v>
      </c>
      <c r="K4659" s="543" t="s">
        <v>2478</v>
      </c>
      <c r="L4659" s="543" t="s">
        <v>2478</v>
      </c>
      <c r="M4659" s="543" t="s">
        <v>2478</v>
      </c>
      <c r="N4659" s="543" t="s">
        <v>2478</v>
      </c>
      <c r="O4659" s="543" t="s">
        <v>2478</v>
      </c>
      <c r="P4659" s="543" t="s">
        <v>2478</v>
      </c>
      <c r="Q4659" s="543" t="s">
        <v>2478</v>
      </c>
      <c r="R4659" s="543" t="s">
        <v>2478</v>
      </c>
      <c r="S4659" s="543" t="s">
        <v>2478</v>
      </c>
    </row>
    <row r="4660" spans="1:19">
      <c r="A4660" s="540" t="s">
        <v>13003</v>
      </c>
      <c r="B4660" s="541"/>
      <c r="C4660" s="541"/>
      <c r="D4660" s="542">
        <v>23018</v>
      </c>
      <c r="E4660" s="542">
        <v>23018</v>
      </c>
      <c r="F4660" s="542" t="s">
        <v>13136</v>
      </c>
      <c r="G4660" s="540" t="s">
        <v>13137</v>
      </c>
      <c r="H4660" s="542" t="s">
        <v>2469</v>
      </c>
      <c r="I4660" s="541" t="s">
        <v>2478</v>
      </c>
      <c r="J4660" s="540" t="s">
        <v>2478</v>
      </c>
      <c r="K4660" s="540" t="s">
        <v>2478</v>
      </c>
      <c r="L4660" s="540" t="s">
        <v>2478</v>
      </c>
      <c r="M4660" s="540" t="s">
        <v>2478</v>
      </c>
      <c r="N4660" s="540" t="s">
        <v>2478</v>
      </c>
      <c r="O4660" s="540" t="s">
        <v>2478</v>
      </c>
      <c r="P4660" s="540" t="s">
        <v>2478</v>
      </c>
      <c r="Q4660" s="540" t="s">
        <v>2478</v>
      </c>
      <c r="R4660" s="540" t="s">
        <v>2478</v>
      </c>
      <c r="S4660" s="540" t="s">
        <v>2478</v>
      </c>
    </row>
    <row r="4661" spans="1:19">
      <c r="A4661" s="543" t="s">
        <v>13003</v>
      </c>
      <c r="B4661" s="544"/>
      <c r="C4661" s="544"/>
      <c r="D4661" s="545">
        <v>23019</v>
      </c>
      <c r="E4661" s="545">
        <v>23019</v>
      </c>
      <c r="F4661" s="545" t="s">
        <v>13138</v>
      </c>
      <c r="G4661" s="543" t="s">
        <v>13139</v>
      </c>
      <c r="H4661" s="545" t="s">
        <v>2469</v>
      </c>
      <c r="I4661" s="544" t="s">
        <v>2478</v>
      </c>
      <c r="J4661" s="543" t="s">
        <v>2478</v>
      </c>
      <c r="K4661" s="543" t="s">
        <v>2478</v>
      </c>
      <c r="L4661" s="543" t="s">
        <v>2478</v>
      </c>
      <c r="M4661" s="543" t="s">
        <v>2478</v>
      </c>
      <c r="N4661" s="543" t="s">
        <v>2478</v>
      </c>
      <c r="O4661" s="543" t="s">
        <v>2478</v>
      </c>
      <c r="P4661" s="543" t="s">
        <v>2478</v>
      </c>
      <c r="Q4661" s="543" t="s">
        <v>2478</v>
      </c>
      <c r="R4661" s="543" t="s">
        <v>2478</v>
      </c>
      <c r="S4661" s="543" t="s">
        <v>2478</v>
      </c>
    </row>
    <row r="4662" spans="1:19">
      <c r="A4662" s="540" t="s">
        <v>13003</v>
      </c>
      <c r="B4662" s="541"/>
      <c r="C4662" s="541"/>
      <c r="D4662" s="542">
        <v>23018</v>
      </c>
      <c r="E4662" s="542">
        <v>23018</v>
      </c>
      <c r="F4662" s="542" t="s">
        <v>13140</v>
      </c>
      <c r="G4662" s="540" t="s">
        <v>13141</v>
      </c>
      <c r="H4662" s="542" t="s">
        <v>2469</v>
      </c>
      <c r="I4662" s="541" t="s">
        <v>2478</v>
      </c>
      <c r="J4662" s="540" t="s">
        <v>2478</v>
      </c>
      <c r="K4662" s="540" t="s">
        <v>2478</v>
      </c>
      <c r="L4662" s="540" t="s">
        <v>2478</v>
      </c>
      <c r="M4662" s="540" t="s">
        <v>2478</v>
      </c>
      <c r="N4662" s="540" t="s">
        <v>2478</v>
      </c>
      <c r="O4662" s="540" t="s">
        <v>2478</v>
      </c>
      <c r="P4662" s="540" t="s">
        <v>2478</v>
      </c>
      <c r="Q4662" s="540" t="s">
        <v>2478</v>
      </c>
      <c r="R4662" s="540" t="s">
        <v>2478</v>
      </c>
      <c r="S4662" s="540" t="s">
        <v>2478</v>
      </c>
    </row>
    <row r="4663" spans="1:19">
      <c r="A4663" s="543" t="s">
        <v>13003</v>
      </c>
      <c r="B4663" s="545">
        <v>4210</v>
      </c>
      <c r="C4663" s="545">
        <v>744275</v>
      </c>
      <c r="D4663" s="545">
        <v>23017</v>
      </c>
      <c r="E4663" s="545">
        <v>23017</v>
      </c>
      <c r="F4663" s="545" t="s">
        <v>13142</v>
      </c>
      <c r="G4663" s="543" t="s">
        <v>13143</v>
      </c>
      <c r="H4663" s="545" t="s">
        <v>2469</v>
      </c>
      <c r="I4663" s="544" t="s">
        <v>2478</v>
      </c>
      <c r="J4663" s="543" t="s">
        <v>2478</v>
      </c>
      <c r="K4663" s="543" t="s">
        <v>2478</v>
      </c>
      <c r="L4663" s="543" t="s">
        <v>7154</v>
      </c>
      <c r="M4663" s="543" t="s">
        <v>7155</v>
      </c>
      <c r="N4663" s="543" t="s">
        <v>7156</v>
      </c>
      <c r="O4663" s="543" t="s">
        <v>2478</v>
      </c>
      <c r="P4663" s="543" t="s">
        <v>2478</v>
      </c>
      <c r="Q4663" s="543" t="s">
        <v>2478</v>
      </c>
      <c r="R4663" s="543" t="s">
        <v>2478</v>
      </c>
      <c r="S4663" s="543" t="s">
        <v>2478</v>
      </c>
    </row>
    <row r="4664" spans="1:19">
      <c r="A4664" s="540" t="s">
        <v>13003</v>
      </c>
      <c r="B4664" s="541"/>
      <c r="C4664" s="541"/>
      <c r="D4664" s="542">
        <v>23019</v>
      </c>
      <c r="E4664" s="542">
        <v>23019</v>
      </c>
      <c r="F4664" s="542" t="s">
        <v>13144</v>
      </c>
      <c r="G4664" s="540" t="s">
        <v>13145</v>
      </c>
      <c r="H4664" s="542" t="s">
        <v>2469</v>
      </c>
      <c r="I4664" s="541" t="s">
        <v>2478</v>
      </c>
      <c r="J4664" s="540" t="s">
        <v>2478</v>
      </c>
      <c r="K4664" s="540" t="s">
        <v>2478</v>
      </c>
      <c r="L4664" s="540" t="s">
        <v>2478</v>
      </c>
      <c r="M4664" s="540" t="s">
        <v>2478</v>
      </c>
      <c r="N4664" s="540" t="s">
        <v>2478</v>
      </c>
      <c r="O4664" s="540" t="s">
        <v>2478</v>
      </c>
      <c r="P4664" s="540" t="s">
        <v>2478</v>
      </c>
      <c r="Q4664" s="540" t="s">
        <v>2478</v>
      </c>
      <c r="R4664" s="540" t="s">
        <v>2478</v>
      </c>
      <c r="S4664" s="540" t="s">
        <v>2478</v>
      </c>
    </row>
    <row r="4665" spans="1:19">
      <c r="A4665" s="543" t="s">
        <v>13003</v>
      </c>
      <c r="B4665" s="544"/>
      <c r="C4665" s="544"/>
      <c r="D4665" s="545">
        <v>23023</v>
      </c>
      <c r="E4665" s="545">
        <v>23023</v>
      </c>
      <c r="F4665" s="545" t="s">
        <v>13146</v>
      </c>
      <c r="G4665" s="543" t="s">
        <v>13147</v>
      </c>
      <c r="H4665" s="545" t="s">
        <v>2469</v>
      </c>
      <c r="I4665" s="544" t="s">
        <v>2478</v>
      </c>
      <c r="J4665" s="543" t="s">
        <v>2478</v>
      </c>
      <c r="K4665" s="543" t="s">
        <v>2478</v>
      </c>
      <c r="L4665" s="543" t="s">
        <v>2478</v>
      </c>
      <c r="M4665" s="543" t="s">
        <v>2478</v>
      </c>
      <c r="N4665" s="543" t="s">
        <v>2478</v>
      </c>
      <c r="O4665" s="543" t="s">
        <v>2478</v>
      </c>
      <c r="P4665" s="543" t="s">
        <v>2478</v>
      </c>
      <c r="Q4665" s="543" t="s">
        <v>2478</v>
      </c>
      <c r="R4665" s="543" t="s">
        <v>2478</v>
      </c>
      <c r="S4665" s="543" t="s">
        <v>2478</v>
      </c>
    </row>
    <row r="4666" spans="1:19">
      <c r="A4666" s="540" t="s">
        <v>13003</v>
      </c>
      <c r="B4666" s="541"/>
      <c r="C4666" s="541"/>
      <c r="D4666" s="542">
        <v>23020</v>
      </c>
      <c r="E4666" s="542">
        <v>23020</v>
      </c>
      <c r="F4666" s="542" t="s">
        <v>13148</v>
      </c>
      <c r="G4666" s="540" t="s">
        <v>13149</v>
      </c>
      <c r="H4666" s="542" t="s">
        <v>2546</v>
      </c>
      <c r="I4666" s="541" t="s">
        <v>2478</v>
      </c>
      <c r="J4666" s="540" t="s">
        <v>2478</v>
      </c>
      <c r="K4666" s="540" t="s">
        <v>2478</v>
      </c>
      <c r="L4666" s="540" t="s">
        <v>2478</v>
      </c>
      <c r="M4666" s="540" t="s">
        <v>2478</v>
      </c>
      <c r="N4666" s="540" t="s">
        <v>2478</v>
      </c>
      <c r="O4666" s="540" t="s">
        <v>2478</v>
      </c>
      <c r="P4666" s="540" t="s">
        <v>2478</v>
      </c>
      <c r="Q4666" s="540" t="s">
        <v>2478</v>
      </c>
      <c r="R4666" s="540" t="s">
        <v>2478</v>
      </c>
      <c r="S4666" s="540" t="s">
        <v>2478</v>
      </c>
    </row>
    <row r="4667" spans="1:19">
      <c r="A4667" s="543" t="s">
        <v>13003</v>
      </c>
      <c r="B4667" s="544"/>
      <c r="C4667" s="544"/>
      <c r="D4667" s="545">
        <v>23021</v>
      </c>
      <c r="E4667" s="545">
        <v>23021</v>
      </c>
      <c r="F4667" s="545" t="s">
        <v>13150</v>
      </c>
      <c r="G4667" s="543" t="s">
        <v>13151</v>
      </c>
      <c r="H4667" s="545" t="s">
        <v>2469</v>
      </c>
      <c r="I4667" s="544" t="s">
        <v>2478</v>
      </c>
      <c r="J4667" s="543" t="s">
        <v>2478</v>
      </c>
      <c r="K4667" s="543" t="s">
        <v>2478</v>
      </c>
      <c r="L4667" s="543" t="s">
        <v>2478</v>
      </c>
      <c r="M4667" s="543" t="s">
        <v>2478</v>
      </c>
      <c r="N4667" s="543" t="s">
        <v>2478</v>
      </c>
      <c r="O4667" s="543" t="s">
        <v>2478</v>
      </c>
      <c r="P4667" s="543" t="s">
        <v>2478</v>
      </c>
      <c r="Q4667" s="543" t="s">
        <v>2478</v>
      </c>
      <c r="R4667" s="543" t="s">
        <v>2478</v>
      </c>
      <c r="S4667" s="543" t="s">
        <v>2478</v>
      </c>
    </row>
    <row r="4668" spans="1:19">
      <c r="A4668" s="540" t="s">
        <v>13003</v>
      </c>
      <c r="B4668" s="541"/>
      <c r="C4668" s="541"/>
      <c r="D4668" s="542">
        <v>23021</v>
      </c>
      <c r="E4668" s="542">
        <v>23021</v>
      </c>
      <c r="F4668" s="542" t="s">
        <v>13152</v>
      </c>
      <c r="G4668" s="540" t="s">
        <v>13153</v>
      </c>
      <c r="H4668" s="542" t="s">
        <v>2469</v>
      </c>
      <c r="I4668" s="541" t="s">
        <v>2478</v>
      </c>
      <c r="J4668" s="540" t="s">
        <v>2478</v>
      </c>
      <c r="K4668" s="540" t="s">
        <v>2478</v>
      </c>
      <c r="L4668" s="540" t="s">
        <v>2478</v>
      </c>
      <c r="M4668" s="540" t="s">
        <v>2478</v>
      </c>
      <c r="N4668" s="540" t="s">
        <v>2478</v>
      </c>
      <c r="O4668" s="540" t="s">
        <v>2478</v>
      </c>
      <c r="P4668" s="540" t="s">
        <v>2478</v>
      </c>
      <c r="Q4668" s="540" t="s">
        <v>2478</v>
      </c>
      <c r="R4668" s="540" t="s">
        <v>2478</v>
      </c>
      <c r="S4668" s="540" t="s">
        <v>2478</v>
      </c>
    </row>
    <row r="4669" spans="1:19">
      <c r="A4669" s="543" t="s">
        <v>13003</v>
      </c>
      <c r="B4669" s="544"/>
      <c r="C4669" s="544"/>
      <c r="D4669" s="545">
        <v>23022</v>
      </c>
      <c r="E4669" s="545">
        <v>23022</v>
      </c>
      <c r="F4669" s="545" t="s">
        <v>13154</v>
      </c>
      <c r="G4669" s="543" t="s">
        <v>13155</v>
      </c>
      <c r="H4669" s="545" t="s">
        <v>2469</v>
      </c>
      <c r="I4669" s="544" t="s">
        <v>2478</v>
      </c>
      <c r="J4669" s="543" t="s">
        <v>2478</v>
      </c>
      <c r="K4669" s="543" t="s">
        <v>2478</v>
      </c>
      <c r="L4669" s="543" t="s">
        <v>2478</v>
      </c>
      <c r="M4669" s="543" t="s">
        <v>2478</v>
      </c>
      <c r="N4669" s="543" t="s">
        <v>2478</v>
      </c>
      <c r="O4669" s="543" t="s">
        <v>2478</v>
      </c>
      <c r="P4669" s="543" t="s">
        <v>2478</v>
      </c>
      <c r="Q4669" s="543" t="s">
        <v>2478</v>
      </c>
      <c r="R4669" s="543" t="s">
        <v>2478</v>
      </c>
      <c r="S4669" s="543" t="s">
        <v>2478</v>
      </c>
    </row>
    <row r="4670" spans="1:19">
      <c r="A4670" s="540" t="s">
        <v>13003</v>
      </c>
      <c r="B4670" s="541"/>
      <c r="C4670" s="541"/>
      <c r="D4670" s="542">
        <v>23023</v>
      </c>
      <c r="E4670" s="542">
        <v>23023</v>
      </c>
      <c r="F4670" s="542" t="s">
        <v>13156</v>
      </c>
      <c r="G4670" s="540" t="s">
        <v>13157</v>
      </c>
      <c r="H4670" s="542" t="s">
        <v>2469</v>
      </c>
      <c r="I4670" s="541" t="s">
        <v>2478</v>
      </c>
      <c r="J4670" s="540" t="s">
        <v>2478</v>
      </c>
      <c r="K4670" s="540" t="s">
        <v>2478</v>
      </c>
      <c r="L4670" s="540" t="s">
        <v>2478</v>
      </c>
      <c r="M4670" s="540" t="s">
        <v>2478</v>
      </c>
      <c r="N4670" s="540" t="s">
        <v>2478</v>
      </c>
      <c r="O4670" s="540" t="s">
        <v>2478</v>
      </c>
      <c r="P4670" s="540" t="s">
        <v>2478</v>
      </c>
      <c r="Q4670" s="540" t="s">
        <v>2478</v>
      </c>
      <c r="R4670" s="540" t="s">
        <v>2478</v>
      </c>
      <c r="S4670" s="540" t="s">
        <v>2478</v>
      </c>
    </row>
    <row r="4671" spans="1:19">
      <c r="A4671" s="543" t="s">
        <v>13003</v>
      </c>
      <c r="B4671" s="544"/>
      <c r="C4671" s="544"/>
      <c r="D4671" s="545">
        <v>23022</v>
      </c>
      <c r="E4671" s="545">
        <v>23022</v>
      </c>
      <c r="F4671" s="545" t="s">
        <v>13158</v>
      </c>
      <c r="G4671" s="543" t="s">
        <v>13159</v>
      </c>
      <c r="H4671" s="545" t="s">
        <v>2469</v>
      </c>
      <c r="I4671" s="544" t="s">
        <v>2478</v>
      </c>
      <c r="J4671" s="543" t="s">
        <v>2478</v>
      </c>
      <c r="K4671" s="543" t="s">
        <v>2478</v>
      </c>
      <c r="L4671" s="543" t="s">
        <v>2478</v>
      </c>
      <c r="M4671" s="543" t="s">
        <v>2478</v>
      </c>
      <c r="N4671" s="543" t="s">
        <v>2478</v>
      </c>
      <c r="O4671" s="543" t="s">
        <v>2478</v>
      </c>
      <c r="P4671" s="543" t="s">
        <v>2478</v>
      </c>
      <c r="Q4671" s="543" t="s">
        <v>2478</v>
      </c>
      <c r="R4671" s="543" t="s">
        <v>2478</v>
      </c>
      <c r="S4671" s="543" t="s">
        <v>2478</v>
      </c>
    </row>
    <row r="4672" spans="1:19">
      <c r="A4672" s="540" t="s">
        <v>13003</v>
      </c>
      <c r="B4672" s="541"/>
      <c r="C4672" s="541"/>
      <c r="D4672" s="542">
        <v>23023</v>
      </c>
      <c r="E4672" s="542">
        <v>23023</v>
      </c>
      <c r="F4672" s="542" t="s">
        <v>13160</v>
      </c>
      <c r="G4672" s="540" t="s">
        <v>13161</v>
      </c>
      <c r="H4672" s="542" t="s">
        <v>2469</v>
      </c>
      <c r="I4672" s="541" t="s">
        <v>2478</v>
      </c>
      <c r="J4672" s="540" t="s">
        <v>2478</v>
      </c>
      <c r="K4672" s="540" t="s">
        <v>2478</v>
      </c>
      <c r="L4672" s="540" t="s">
        <v>2478</v>
      </c>
      <c r="M4672" s="540" t="s">
        <v>2478</v>
      </c>
      <c r="N4672" s="540" t="s">
        <v>2478</v>
      </c>
      <c r="O4672" s="540" t="s">
        <v>2478</v>
      </c>
      <c r="P4672" s="540" t="s">
        <v>2478</v>
      </c>
      <c r="Q4672" s="540" t="s">
        <v>2478</v>
      </c>
      <c r="R4672" s="540" t="s">
        <v>2478</v>
      </c>
      <c r="S4672" s="540" t="s">
        <v>2478</v>
      </c>
    </row>
    <row r="4673" spans="1:19">
      <c r="A4673" s="543" t="s">
        <v>13003</v>
      </c>
      <c r="B4673" s="545">
        <v>4209</v>
      </c>
      <c r="C4673" s="545">
        <v>744274</v>
      </c>
      <c r="D4673" s="545">
        <v>23017</v>
      </c>
      <c r="E4673" s="545">
        <v>23017</v>
      </c>
      <c r="F4673" s="545" t="s">
        <v>13162</v>
      </c>
      <c r="G4673" s="543" t="s">
        <v>13163</v>
      </c>
      <c r="H4673" s="545" t="s">
        <v>2469</v>
      </c>
      <c r="I4673" s="544" t="s">
        <v>2478</v>
      </c>
      <c r="J4673" s="543" t="s">
        <v>2478</v>
      </c>
      <c r="K4673" s="543" t="s">
        <v>2478</v>
      </c>
      <c r="L4673" s="543" t="s">
        <v>7154</v>
      </c>
      <c r="M4673" s="543" t="s">
        <v>7155</v>
      </c>
      <c r="N4673" s="543" t="s">
        <v>7156</v>
      </c>
      <c r="O4673" s="543" t="s">
        <v>2478</v>
      </c>
      <c r="P4673" s="543" t="s">
        <v>2478</v>
      </c>
      <c r="Q4673" s="543" t="s">
        <v>2478</v>
      </c>
      <c r="R4673" s="543" t="s">
        <v>2478</v>
      </c>
      <c r="S4673" s="543" t="s">
        <v>2478</v>
      </c>
    </row>
    <row r="4674" spans="1:19">
      <c r="A4674" s="540" t="s">
        <v>13003</v>
      </c>
      <c r="B4674" s="541"/>
      <c r="C4674" s="541"/>
      <c r="D4674" s="542">
        <v>23023</v>
      </c>
      <c r="E4674" s="542">
        <v>23023</v>
      </c>
      <c r="F4674" s="542" t="s">
        <v>13164</v>
      </c>
      <c r="G4674" s="540" t="s">
        <v>13165</v>
      </c>
      <c r="H4674" s="542" t="s">
        <v>2469</v>
      </c>
      <c r="I4674" s="541" t="s">
        <v>2478</v>
      </c>
      <c r="J4674" s="540" t="s">
        <v>2478</v>
      </c>
      <c r="K4674" s="540" t="s">
        <v>2478</v>
      </c>
      <c r="L4674" s="540" t="s">
        <v>2478</v>
      </c>
      <c r="M4674" s="540" t="s">
        <v>2478</v>
      </c>
      <c r="N4674" s="540" t="s">
        <v>2478</v>
      </c>
      <c r="O4674" s="540" t="s">
        <v>2478</v>
      </c>
      <c r="P4674" s="540" t="s">
        <v>2478</v>
      </c>
      <c r="Q4674" s="540" t="s">
        <v>2478</v>
      </c>
      <c r="R4674" s="540" t="s">
        <v>2478</v>
      </c>
      <c r="S4674" s="540" t="s">
        <v>2478</v>
      </c>
    </row>
    <row r="4675" spans="1:19">
      <c r="A4675" s="543" t="s">
        <v>13003</v>
      </c>
      <c r="B4675" s="544"/>
      <c r="C4675" s="544"/>
      <c r="D4675" s="545">
        <v>23023</v>
      </c>
      <c r="E4675" s="545">
        <v>23023</v>
      </c>
      <c r="F4675" s="545" t="s">
        <v>13166</v>
      </c>
      <c r="G4675" s="543" t="s">
        <v>13167</v>
      </c>
      <c r="H4675" s="545" t="s">
        <v>2469</v>
      </c>
      <c r="I4675" s="544" t="s">
        <v>2478</v>
      </c>
      <c r="J4675" s="543" t="s">
        <v>2478</v>
      </c>
      <c r="K4675" s="543" t="s">
        <v>2478</v>
      </c>
      <c r="L4675" s="543" t="s">
        <v>2478</v>
      </c>
      <c r="M4675" s="543" t="s">
        <v>2478</v>
      </c>
      <c r="N4675" s="543" t="s">
        <v>2478</v>
      </c>
      <c r="O4675" s="543" t="s">
        <v>2478</v>
      </c>
      <c r="P4675" s="543" t="s">
        <v>2478</v>
      </c>
      <c r="Q4675" s="543" t="s">
        <v>2478</v>
      </c>
      <c r="R4675" s="543" t="s">
        <v>2478</v>
      </c>
      <c r="S4675" s="543" t="s">
        <v>2478</v>
      </c>
    </row>
    <row r="4676" spans="1:19">
      <c r="A4676" s="540" t="s">
        <v>13003</v>
      </c>
      <c r="B4676" s="541"/>
      <c r="C4676" s="541"/>
      <c r="D4676" s="542">
        <v>23025</v>
      </c>
      <c r="E4676" s="542">
        <v>23025</v>
      </c>
      <c r="F4676" s="542" t="s">
        <v>13168</v>
      </c>
      <c r="G4676" s="540" t="s">
        <v>13169</v>
      </c>
      <c r="H4676" s="542" t="s">
        <v>2469</v>
      </c>
      <c r="I4676" s="541" t="s">
        <v>2478</v>
      </c>
      <c r="J4676" s="540" t="s">
        <v>2478</v>
      </c>
      <c r="K4676" s="540" t="s">
        <v>2478</v>
      </c>
      <c r="L4676" s="540" t="s">
        <v>2478</v>
      </c>
      <c r="M4676" s="540" t="s">
        <v>2478</v>
      </c>
      <c r="N4676" s="540" t="s">
        <v>2478</v>
      </c>
      <c r="O4676" s="540" t="s">
        <v>2478</v>
      </c>
      <c r="P4676" s="540" t="s">
        <v>2478</v>
      </c>
      <c r="Q4676" s="540" t="s">
        <v>2478</v>
      </c>
      <c r="R4676" s="540" t="s">
        <v>2478</v>
      </c>
      <c r="S4676" s="540" t="s">
        <v>2478</v>
      </c>
    </row>
    <row r="4677" spans="1:19">
      <c r="A4677" s="543" t="s">
        <v>13003</v>
      </c>
      <c r="B4677" s="544"/>
      <c r="C4677" s="544"/>
      <c r="D4677" s="545">
        <v>23024</v>
      </c>
      <c r="E4677" s="545">
        <v>23024</v>
      </c>
      <c r="F4677" s="545" t="s">
        <v>13170</v>
      </c>
      <c r="G4677" s="543" t="s">
        <v>13171</v>
      </c>
      <c r="H4677" s="545" t="s">
        <v>2469</v>
      </c>
      <c r="I4677" s="544" t="s">
        <v>2478</v>
      </c>
      <c r="J4677" s="543" t="s">
        <v>2478</v>
      </c>
      <c r="K4677" s="543" t="s">
        <v>2478</v>
      </c>
      <c r="L4677" s="543" t="s">
        <v>2478</v>
      </c>
      <c r="M4677" s="543" t="s">
        <v>2478</v>
      </c>
      <c r="N4677" s="543" t="s">
        <v>2478</v>
      </c>
      <c r="O4677" s="543" t="s">
        <v>2478</v>
      </c>
      <c r="P4677" s="543" t="s">
        <v>2478</v>
      </c>
      <c r="Q4677" s="543" t="s">
        <v>2478</v>
      </c>
      <c r="R4677" s="543" t="s">
        <v>2478</v>
      </c>
      <c r="S4677" s="543" t="s">
        <v>2478</v>
      </c>
    </row>
    <row r="4678" spans="1:19">
      <c r="A4678" s="540" t="s">
        <v>13003</v>
      </c>
      <c r="B4678" s="541"/>
      <c r="C4678" s="541"/>
      <c r="D4678" s="542">
        <v>23029</v>
      </c>
      <c r="E4678" s="542">
        <v>23029</v>
      </c>
      <c r="F4678" s="542" t="s">
        <v>13172</v>
      </c>
      <c r="G4678" s="540" t="s">
        <v>13173</v>
      </c>
      <c r="H4678" s="542" t="s">
        <v>2469</v>
      </c>
      <c r="I4678" s="541" t="s">
        <v>2478</v>
      </c>
      <c r="J4678" s="540" t="s">
        <v>2478</v>
      </c>
      <c r="K4678" s="540" t="s">
        <v>2478</v>
      </c>
      <c r="L4678" s="540" t="s">
        <v>2478</v>
      </c>
      <c r="M4678" s="540" t="s">
        <v>2478</v>
      </c>
      <c r="N4678" s="540" t="s">
        <v>2478</v>
      </c>
      <c r="O4678" s="540" t="s">
        <v>2478</v>
      </c>
      <c r="P4678" s="540" t="s">
        <v>2478</v>
      </c>
      <c r="Q4678" s="540" t="s">
        <v>2478</v>
      </c>
      <c r="R4678" s="540" t="s">
        <v>2478</v>
      </c>
      <c r="S4678" s="540" t="s">
        <v>2478</v>
      </c>
    </row>
    <row r="4679" spans="1:19">
      <c r="A4679" s="543" t="s">
        <v>13003</v>
      </c>
      <c r="B4679" s="544"/>
      <c r="C4679" s="544"/>
      <c r="D4679" s="545">
        <v>23026</v>
      </c>
      <c r="E4679" s="545">
        <v>23026</v>
      </c>
      <c r="F4679" s="545" t="s">
        <v>13174</v>
      </c>
      <c r="G4679" s="543" t="s">
        <v>13175</v>
      </c>
      <c r="H4679" s="545" t="s">
        <v>2469</v>
      </c>
      <c r="I4679" s="544" t="s">
        <v>2478</v>
      </c>
      <c r="J4679" s="543" t="s">
        <v>2478</v>
      </c>
      <c r="K4679" s="543" t="s">
        <v>2478</v>
      </c>
      <c r="L4679" s="543" t="s">
        <v>2478</v>
      </c>
      <c r="M4679" s="543" t="s">
        <v>2478</v>
      </c>
      <c r="N4679" s="543" t="s">
        <v>2478</v>
      </c>
      <c r="O4679" s="543" t="s">
        <v>2478</v>
      </c>
      <c r="P4679" s="543" t="s">
        <v>2478</v>
      </c>
      <c r="Q4679" s="543" t="s">
        <v>2478</v>
      </c>
      <c r="R4679" s="543" t="s">
        <v>2478</v>
      </c>
      <c r="S4679" s="543" t="s">
        <v>2478</v>
      </c>
    </row>
    <row r="4680" spans="1:19">
      <c r="A4680" s="540" t="s">
        <v>13003</v>
      </c>
      <c r="B4680" s="541"/>
      <c r="C4680" s="541"/>
      <c r="D4680" s="542">
        <v>23028</v>
      </c>
      <c r="E4680" s="542">
        <v>23028</v>
      </c>
      <c r="F4680" s="542" t="s">
        <v>13176</v>
      </c>
      <c r="G4680" s="540" t="s">
        <v>13177</v>
      </c>
      <c r="H4680" s="542" t="s">
        <v>2469</v>
      </c>
      <c r="I4680" s="541" t="s">
        <v>2478</v>
      </c>
      <c r="J4680" s="540" t="s">
        <v>2478</v>
      </c>
      <c r="K4680" s="540" t="s">
        <v>2478</v>
      </c>
      <c r="L4680" s="540" t="s">
        <v>2478</v>
      </c>
      <c r="M4680" s="540" t="s">
        <v>2478</v>
      </c>
      <c r="N4680" s="540" t="s">
        <v>2478</v>
      </c>
      <c r="O4680" s="540" t="s">
        <v>2478</v>
      </c>
      <c r="P4680" s="540" t="s">
        <v>2478</v>
      </c>
      <c r="Q4680" s="540" t="s">
        <v>2478</v>
      </c>
      <c r="R4680" s="540" t="s">
        <v>2478</v>
      </c>
      <c r="S4680" s="540" t="s">
        <v>2478</v>
      </c>
    </row>
    <row r="4681" spans="1:19">
      <c r="A4681" s="543" t="s">
        <v>13003</v>
      </c>
      <c r="B4681" s="544"/>
      <c r="C4681" s="544"/>
      <c r="D4681" s="545">
        <v>23026</v>
      </c>
      <c r="E4681" s="545">
        <v>23026</v>
      </c>
      <c r="F4681" s="545" t="s">
        <v>13178</v>
      </c>
      <c r="G4681" s="543" t="s">
        <v>13179</v>
      </c>
      <c r="H4681" s="545" t="s">
        <v>2469</v>
      </c>
      <c r="I4681" s="544" t="s">
        <v>2478</v>
      </c>
      <c r="J4681" s="543" t="s">
        <v>2478</v>
      </c>
      <c r="K4681" s="543" t="s">
        <v>2478</v>
      </c>
      <c r="L4681" s="543" t="s">
        <v>2478</v>
      </c>
      <c r="M4681" s="543" t="s">
        <v>2478</v>
      </c>
      <c r="N4681" s="543" t="s">
        <v>2478</v>
      </c>
      <c r="O4681" s="543" t="s">
        <v>2478</v>
      </c>
      <c r="P4681" s="543" t="s">
        <v>2478</v>
      </c>
      <c r="Q4681" s="543" t="s">
        <v>2478</v>
      </c>
      <c r="R4681" s="543" t="s">
        <v>2478</v>
      </c>
      <c r="S4681" s="543" t="s">
        <v>2478</v>
      </c>
    </row>
    <row r="4682" spans="1:19">
      <c r="A4682" s="540" t="s">
        <v>13003</v>
      </c>
      <c r="B4682" s="541"/>
      <c r="C4682" s="541"/>
      <c r="D4682" s="542">
        <v>23026</v>
      </c>
      <c r="E4682" s="542">
        <v>23026</v>
      </c>
      <c r="F4682" s="542" t="s">
        <v>13180</v>
      </c>
      <c r="G4682" s="540" t="s">
        <v>13181</v>
      </c>
      <c r="H4682" s="542" t="s">
        <v>2469</v>
      </c>
      <c r="I4682" s="541" t="s">
        <v>2478</v>
      </c>
      <c r="J4682" s="540" t="s">
        <v>2478</v>
      </c>
      <c r="K4682" s="540" t="s">
        <v>2478</v>
      </c>
      <c r="L4682" s="540" t="s">
        <v>2478</v>
      </c>
      <c r="M4682" s="540" t="s">
        <v>2478</v>
      </c>
      <c r="N4682" s="540" t="s">
        <v>2478</v>
      </c>
      <c r="O4682" s="540" t="s">
        <v>2478</v>
      </c>
      <c r="P4682" s="540" t="s">
        <v>2478</v>
      </c>
      <c r="Q4682" s="540" t="s">
        <v>2478</v>
      </c>
      <c r="R4682" s="540" t="s">
        <v>2478</v>
      </c>
      <c r="S4682" s="540" t="s">
        <v>2478</v>
      </c>
    </row>
    <row r="4683" spans="1:19">
      <c r="A4683" s="543" t="s">
        <v>13003</v>
      </c>
      <c r="B4683" s="544"/>
      <c r="C4683" s="544"/>
      <c r="D4683" s="545">
        <v>23030</v>
      </c>
      <c r="E4683" s="545">
        <v>23030</v>
      </c>
      <c r="F4683" s="545" t="s">
        <v>13182</v>
      </c>
      <c r="G4683" s="543" t="s">
        <v>13183</v>
      </c>
      <c r="H4683" s="545" t="s">
        <v>2469</v>
      </c>
      <c r="I4683" s="544" t="s">
        <v>2478</v>
      </c>
      <c r="J4683" s="543" t="s">
        <v>2478</v>
      </c>
      <c r="K4683" s="543" t="s">
        <v>2478</v>
      </c>
      <c r="L4683" s="543" t="s">
        <v>2478</v>
      </c>
      <c r="M4683" s="543" t="s">
        <v>2478</v>
      </c>
      <c r="N4683" s="543" t="s">
        <v>2478</v>
      </c>
      <c r="O4683" s="543" t="s">
        <v>2478</v>
      </c>
      <c r="P4683" s="543" t="s">
        <v>2478</v>
      </c>
      <c r="Q4683" s="543" t="s">
        <v>2478</v>
      </c>
      <c r="R4683" s="543" t="s">
        <v>2478</v>
      </c>
      <c r="S4683" s="543" t="s">
        <v>2478</v>
      </c>
    </row>
    <row r="4684" spans="1:19">
      <c r="A4684" s="540" t="s">
        <v>13003</v>
      </c>
      <c r="B4684" s="541"/>
      <c r="C4684" s="541"/>
      <c r="D4684" s="542">
        <v>23031</v>
      </c>
      <c r="E4684" s="542">
        <v>23031</v>
      </c>
      <c r="F4684" s="542" t="s">
        <v>13184</v>
      </c>
      <c r="G4684" s="540" t="s">
        <v>13185</v>
      </c>
      <c r="H4684" s="542" t="s">
        <v>2469</v>
      </c>
      <c r="I4684" s="541" t="s">
        <v>2478</v>
      </c>
      <c r="J4684" s="540" t="s">
        <v>2478</v>
      </c>
      <c r="K4684" s="540" t="s">
        <v>2478</v>
      </c>
      <c r="L4684" s="540" t="s">
        <v>2478</v>
      </c>
      <c r="M4684" s="540" t="s">
        <v>2478</v>
      </c>
      <c r="N4684" s="540" t="s">
        <v>2478</v>
      </c>
      <c r="O4684" s="540" t="s">
        <v>2478</v>
      </c>
      <c r="P4684" s="540" t="s">
        <v>2478</v>
      </c>
      <c r="Q4684" s="540" t="s">
        <v>2478</v>
      </c>
      <c r="R4684" s="540" t="s">
        <v>2478</v>
      </c>
      <c r="S4684" s="540" t="s">
        <v>2478</v>
      </c>
    </row>
    <row r="4685" spans="1:19">
      <c r="A4685" s="543" t="s">
        <v>13003</v>
      </c>
      <c r="B4685" s="544"/>
      <c r="C4685" s="544"/>
      <c r="D4685" s="545">
        <v>23032</v>
      </c>
      <c r="E4685" s="545">
        <v>23032</v>
      </c>
      <c r="F4685" s="545" t="s">
        <v>13186</v>
      </c>
      <c r="G4685" s="543" t="s">
        <v>13187</v>
      </c>
      <c r="H4685" s="545" t="s">
        <v>2469</v>
      </c>
      <c r="I4685" s="544" t="s">
        <v>2478</v>
      </c>
      <c r="J4685" s="543" t="s">
        <v>2478</v>
      </c>
      <c r="K4685" s="543" t="s">
        <v>2478</v>
      </c>
      <c r="L4685" s="543" t="s">
        <v>2478</v>
      </c>
      <c r="M4685" s="543" t="s">
        <v>2478</v>
      </c>
      <c r="N4685" s="543" t="s">
        <v>2478</v>
      </c>
      <c r="O4685" s="543" t="s">
        <v>2478</v>
      </c>
      <c r="P4685" s="543" t="s">
        <v>2478</v>
      </c>
      <c r="Q4685" s="543" t="s">
        <v>2478</v>
      </c>
      <c r="R4685" s="543" t="s">
        <v>2478</v>
      </c>
      <c r="S4685" s="543" t="s">
        <v>2478</v>
      </c>
    </row>
    <row r="4686" spans="1:19">
      <c r="A4686" s="540" t="s">
        <v>13003</v>
      </c>
      <c r="B4686" s="541"/>
      <c r="C4686" s="541"/>
      <c r="D4686" s="542">
        <v>23032</v>
      </c>
      <c r="E4686" s="542">
        <v>23032</v>
      </c>
      <c r="F4686" s="542" t="s">
        <v>13188</v>
      </c>
      <c r="G4686" s="540" t="s">
        <v>13189</v>
      </c>
      <c r="H4686" s="542" t="s">
        <v>2469</v>
      </c>
      <c r="I4686" s="541" t="s">
        <v>2478</v>
      </c>
      <c r="J4686" s="540" t="s">
        <v>2478</v>
      </c>
      <c r="K4686" s="540" t="s">
        <v>2478</v>
      </c>
      <c r="L4686" s="540" t="s">
        <v>2478</v>
      </c>
      <c r="M4686" s="540" t="s">
        <v>2478</v>
      </c>
      <c r="N4686" s="540" t="s">
        <v>2478</v>
      </c>
      <c r="O4686" s="540" t="s">
        <v>2478</v>
      </c>
      <c r="P4686" s="540" t="s">
        <v>2478</v>
      </c>
      <c r="Q4686" s="540" t="s">
        <v>2478</v>
      </c>
      <c r="R4686" s="540" t="s">
        <v>2478</v>
      </c>
      <c r="S4686" s="540" t="s">
        <v>2478</v>
      </c>
    </row>
    <row r="4687" spans="1:19">
      <c r="A4687" s="543" t="s">
        <v>13003</v>
      </c>
      <c r="B4687" s="544"/>
      <c r="C4687" s="544"/>
      <c r="D4687" s="545">
        <v>23033</v>
      </c>
      <c r="E4687" s="545">
        <v>23033</v>
      </c>
      <c r="F4687" s="545" t="s">
        <v>13190</v>
      </c>
      <c r="G4687" s="543" t="s">
        <v>13191</v>
      </c>
      <c r="H4687" s="545" t="s">
        <v>2546</v>
      </c>
      <c r="I4687" s="544" t="s">
        <v>2478</v>
      </c>
      <c r="J4687" s="543" t="s">
        <v>2478</v>
      </c>
      <c r="K4687" s="543" t="s">
        <v>2478</v>
      </c>
      <c r="L4687" s="543" t="s">
        <v>2478</v>
      </c>
      <c r="M4687" s="543" t="s">
        <v>2478</v>
      </c>
      <c r="N4687" s="543" t="s">
        <v>2478</v>
      </c>
      <c r="O4687" s="543" t="s">
        <v>2478</v>
      </c>
      <c r="P4687" s="543" t="s">
        <v>2478</v>
      </c>
      <c r="Q4687" s="543" t="s">
        <v>2478</v>
      </c>
      <c r="R4687" s="543" t="s">
        <v>2478</v>
      </c>
      <c r="S4687" s="543" t="s">
        <v>2478</v>
      </c>
    </row>
    <row r="4688" spans="1:19">
      <c r="A4688" s="540" t="s">
        <v>13003</v>
      </c>
      <c r="B4688" s="541"/>
      <c r="C4688" s="541"/>
      <c r="D4688" s="542">
        <v>23033</v>
      </c>
      <c r="E4688" s="542">
        <v>23033</v>
      </c>
      <c r="F4688" s="542" t="s">
        <v>13192</v>
      </c>
      <c r="G4688" s="540" t="s">
        <v>13193</v>
      </c>
      <c r="H4688" s="542" t="s">
        <v>2469</v>
      </c>
      <c r="I4688" s="541" t="s">
        <v>2478</v>
      </c>
      <c r="J4688" s="540" t="s">
        <v>2478</v>
      </c>
      <c r="K4688" s="540" t="s">
        <v>2478</v>
      </c>
      <c r="L4688" s="540" t="s">
        <v>2478</v>
      </c>
      <c r="M4688" s="540" t="s">
        <v>2478</v>
      </c>
      <c r="N4688" s="540" t="s">
        <v>2478</v>
      </c>
      <c r="O4688" s="540" t="s">
        <v>2478</v>
      </c>
      <c r="P4688" s="540" t="s">
        <v>2478</v>
      </c>
      <c r="Q4688" s="540" t="s">
        <v>2478</v>
      </c>
      <c r="R4688" s="540" t="s">
        <v>2478</v>
      </c>
      <c r="S4688" s="540" t="s">
        <v>2478</v>
      </c>
    </row>
    <row r="4689" spans="1:19">
      <c r="A4689" s="543" t="s">
        <v>13003</v>
      </c>
      <c r="B4689" s="544"/>
      <c r="C4689" s="544"/>
      <c r="D4689" s="545">
        <v>23033</v>
      </c>
      <c r="E4689" s="545">
        <v>23033</v>
      </c>
      <c r="F4689" s="545" t="s">
        <v>13194</v>
      </c>
      <c r="G4689" s="543" t="s">
        <v>13195</v>
      </c>
      <c r="H4689" s="545" t="s">
        <v>2469</v>
      </c>
      <c r="I4689" s="544" t="s">
        <v>2478</v>
      </c>
      <c r="J4689" s="543" t="s">
        <v>2478</v>
      </c>
      <c r="K4689" s="543" t="s">
        <v>2478</v>
      </c>
      <c r="L4689" s="543" t="s">
        <v>2478</v>
      </c>
      <c r="M4689" s="543" t="s">
        <v>2478</v>
      </c>
      <c r="N4689" s="543" t="s">
        <v>2478</v>
      </c>
      <c r="O4689" s="543" t="s">
        <v>2478</v>
      </c>
      <c r="P4689" s="543" t="s">
        <v>2478</v>
      </c>
      <c r="Q4689" s="543" t="s">
        <v>2478</v>
      </c>
      <c r="R4689" s="543" t="s">
        <v>2478</v>
      </c>
      <c r="S4689" s="543" t="s">
        <v>2478</v>
      </c>
    </row>
    <row r="4690" spans="1:19">
      <c r="A4690" s="540" t="s">
        <v>13003</v>
      </c>
      <c r="B4690" s="541"/>
      <c r="C4690" s="541"/>
      <c r="D4690" s="542">
        <v>23033</v>
      </c>
      <c r="E4690" s="542">
        <v>23033</v>
      </c>
      <c r="F4690" s="542" t="s">
        <v>13196</v>
      </c>
      <c r="G4690" s="540" t="s">
        <v>13197</v>
      </c>
      <c r="H4690" s="542" t="s">
        <v>2469</v>
      </c>
      <c r="I4690" s="541" t="s">
        <v>2478</v>
      </c>
      <c r="J4690" s="540" t="s">
        <v>2478</v>
      </c>
      <c r="K4690" s="540" t="s">
        <v>2478</v>
      </c>
      <c r="L4690" s="540" t="s">
        <v>2478</v>
      </c>
      <c r="M4690" s="540" t="s">
        <v>2478</v>
      </c>
      <c r="N4690" s="540" t="s">
        <v>2478</v>
      </c>
      <c r="O4690" s="540" t="s">
        <v>2478</v>
      </c>
      <c r="P4690" s="540" t="s">
        <v>2478</v>
      </c>
      <c r="Q4690" s="540" t="s">
        <v>2478</v>
      </c>
      <c r="R4690" s="540" t="s">
        <v>2478</v>
      </c>
      <c r="S4690" s="540" t="s">
        <v>2478</v>
      </c>
    </row>
    <row r="4691" spans="1:19">
      <c r="A4691" s="543" t="s">
        <v>13003</v>
      </c>
      <c r="B4691" s="544"/>
      <c r="C4691" s="544"/>
      <c r="D4691" s="545">
        <v>23033</v>
      </c>
      <c r="E4691" s="545">
        <v>23033</v>
      </c>
      <c r="F4691" s="545" t="s">
        <v>13198</v>
      </c>
      <c r="G4691" s="543" t="s">
        <v>13199</v>
      </c>
      <c r="H4691" s="545" t="s">
        <v>2469</v>
      </c>
      <c r="I4691" s="544" t="s">
        <v>2478</v>
      </c>
      <c r="J4691" s="543" t="s">
        <v>2478</v>
      </c>
      <c r="K4691" s="543" t="s">
        <v>2478</v>
      </c>
      <c r="L4691" s="543" t="s">
        <v>2478</v>
      </c>
      <c r="M4691" s="543" t="s">
        <v>2478</v>
      </c>
      <c r="N4691" s="543" t="s">
        <v>2478</v>
      </c>
      <c r="O4691" s="543" t="s">
        <v>2478</v>
      </c>
      <c r="P4691" s="543" t="s">
        <v>2478</v>
      </c>
      <c r="Q4691" s="543" t="s">
        <v>2478</v>
      </c>
      <c r="R4691" s="543" t="s">
        <v>2478</v>
      </c>
      <c r="S4691" s="543" t="s">
        <v>2478</v>
      </c>
    </row>
    <row r="4692" spans="1:19">
      <c r="A4692" s="540" t="s">
        <v>13003</v>
      </c>
      <c r="B4692" s="541"/>
      <c r="C4692" s="541"/>
      <c r="D4692" s="542">
        <v>23034</v>
      </c>
      <c r="E4692" s="542">
        <v>23034</v>
      </c>
      <c r="F4692" s="542" t="s">
        <v>13200</v>
      </c>
      <c r="G4692" s="540" t="s">
        <v>13201</v>
      </c>
      <c r="H4692" s="542" t="s">
        <v>2469</v>
      </c>
      <c r="I4692" s="541" t="s">
        <v>2478</v>
      </c>
      <c r="J4692" s="540" t="s">
        <v>2478</v>
      </c>
      <c r="K4692" s="540" t="s">
        <v>2478</v>
      </c>
      <c r="L4692" s="540" t="s">
        <v>2478</v>
      </c>
      <c r="M4692" s="540" t="s">
        <v>2478</v>
      </c>
      <c r="N4692" s="540" t="s">
        <v>2478</v>
      </c>
      <c r="O4692" s="540" t="s">
        <v>2478</v>
      </c>
      <c r="P4692" s="540" t="s">
        <v>2478</v>
      </c>
      <c r="Q4692" s="540" t="s">
        <v>2478</v>
      </c>
      <c r="R4692" s="540" t="s">
        <v>2478</v>
      </c>
      <c r="S4692" s="540" t="s">
        <v>2478</v>
      </c>
    </row>
    <row r="4693" spans="1:19">
      <c r="A4693" s="543" t="s">
        <v>13003</v>
      </c>
      <c r="B4693" s="544"/>
      <c r="C4693" s="544"/>
      <c r="D4693" s="545">
        <v>23035</v>
      </c>
      <c r="E4693" s="545">
        <v>23035</v>
      </c>
      <c r="F4693" s="545" t="s">
        <v>13202</v>
      </c>
      <c r="G4693" s="543" t="s">
        <v>13203</v>
      </c>
      <c r="H4693" s="545" t="s">
        <v>2469</v>
      </c>
      <c r="I4693" s="544" t="s">
        <v>2478</v>
      </c>
      <c r="J4693" s="543" t="s">
        <v>2478</v>
      </c>
      <c r="K4693" s="543" t="s">
        <v>2478</v>
      </c>
      <c r="L4693" s="543" t="s">
        <v>2478</v>
      </c>
      <c r="M4693" s="543" t="s">
        <v>2478</v>
      </c>
      <c r="N4693" s="543" t="s">
        <v>2478</v>
      </c>
      <c r="O4693" s="543" t="s">
        <v>2478</v>
      </c>
      <c r="P4693" s="543" t="s">
        <v>2478</v>
      </c>
      <c r="Q4693" s="543" t="s">
        <v>2478</v>
      </c>
      <c r="R4693" s="543" t="s">
        <v>2478</v>
      </c>
      <c r="S4693" s="543" t="s">
        <v>2478</v>
      </c>
    </row>
    <row r="4694" spans="1:19">
      <c r="A4694" s="540" t="s">
        <v>13003</v>
      </c>
      <c r="B4694" s="541"/>
      <c r="C4694" s="541"/>
      <c r="D4694" s="542">
        <v>23035</v>
      </c>
      <c r="E4694" s="542">
        <v>23035</v>
      </c>
      <c r="F4694" s="542" t="s">
        <v>13204</v>
      </c>
      <c r="G4694" s="540" t="s">
        <v>13205</v>
      </c>
      <c r="H4694" s="542" t="s">
        <v>2469</v>
      </c>
      <c r="I4694" s="541" t="s">
        <v>2478</v>
      </c>
      <c r="J4694" s="540" t="s">
        <v>2478</v>
      </c>
      <c r="K4694" s="540" t="s">
        <v>2478</v>
      </c>
      <c r="L4694" s="540" t="s">
        <v>2478</v>
      </c>
      <c r="M4694" s="540" t="s">
        <v>2478</v>
      </c>
      <c r="N4694" s="540" t="s">
        <v>2478</v>
      </c>
      <c r="O4694" s="540" t="s">
        <v>2478</v>
      </c>
      <c r="P4694" s="540" t="s">
        <v>2478</v>
      </c>
      <c r="Q4694" s="540" t="s">
        <v>2478</v>
      </c>
      <c r="R4694" s="540" t="s">
        <v>2478</v>
      </c>
      <c r="S4694" s="540" t="s">
        <v>2478</v>
      </c>
    </row>
    <row r="4695" spans="1:19">
      <c r="A4695" s="543" t="s">
        <v>13003</v>
      </c>
      <c r="B4695" s="544"/>
      <c r="C4695" s="544"/>
      <c r="D4695" s="545">
        <v>23036</v>
      </c>
      <c r="E4695" s="545">
        <v>23036</v>
      </c>
      <c r="F4695" s="545" t="s">
        <v>13206</v>
      </c>
      <c r="G4695" s="543" t="s">
        <v>13207</v>
      </c>
      <c r="H4695" s="545" t="s">
        <v>2469</v>
      </c>
      <c r="I4695" s="544" t="s">
        <v>2478</v>
      </c>
      <c r="J4695" s="543" t="s">
        <v>2478</v>
      </c>
      <c r="K4695" s="543" t="s">
        <v>2478</v>
      </c>
      <c r="L4695" s="543" t="s">
        <v>2478</v>
      </c>
      <c r="M4695" s="543" t="s">
        <v>2478</v>
      </c>
      <c r="N4695" s="543" t="s">
        <v>2478</v>
      </c>
      <c r="O4695" s="543" t="s">
        <v>2478</v>
      </c>
      <c r="P4695" s="543" t="s">
        <v>2478</v>
      </c>
      <c r="Q4695" s="543" t="s">
        <v>2478</v>
      </c>
      <c r="R4695" s="543" t="s">
        <v>2478</v>
      </c>
      <c r="S4695" s="543" t="s">
        <v>2478</v>
      </c>
    </row>
    <row r="4696" spans="1:19">
      <c r="A4696" s="540" t="s">
        <v>13003</v>
      </c>
      <c r="B4696" s="541"/>
      <c r="C4696" s="541"/>
      <c r="D4696" s="542">
        <v>23036</v>
      </c>
      <c r="E4696" s="542">
        <v>23036</v>
      </c>
      <c r="F4696" s="542" t="s">
        <v>13208</v>
      </c>
      <c r="G4696" s="540" t="s">
        <v>13209</v>
      </c>
      <c r="H4696" s="542" t="s">
        <v>2469</v>
      </c>
      <c r="I4696" s="541" t="s">
        <v>2478</v>
      </c>
      <c r="J4696" s="540" t="s">
        <v>2478</v>
      </c>
      <c r="K4696" s="540" t="s">
        <v>2478</v>
      </c>
      <c r="L4696" s="540" t="s">
        <v>2478</v>
      </c>
      <c r="M4696" s="540" t="s">
        <v>2478</v>
      </c>
      <c r="N4696" s="540" t="s">
        <v>2478</v>
      </c>
      <c r="O4696" s="540" t="s">
        <v>2478</v>
      </c>
      <c r="P4696" s="540" t="s">
        <v>2478</v>
      </c>
      <c r="Q4696" s="540" t="s">
        <v>2478</v>
      </c>
      <c r="R4696" s="540" t="s">
        <v>2478</v>
      </c>
      <c r="S4696" s="540" t="s">
        <v>2478</v>
      </c>
    </row>
    <row r="4697" spans="1:19">
      <c r="A4697" s="543" t="s">
        <v>13003</v>
      </c>
      <c r="B4697" s="544"/>
      <c r="C4697" s="544"/>
      <c r="D4697" s="545">
        <v>23037</v>
      </c>
      <c r="E4697" s="545">
        <v>23037</v>
      </c>
      <c r="F4697" s="545" t="s">
        <v>13210</v>
      </c>
      <c r="G4697" s="543" t="s">
        <v>13211</v>
      </c>
      <c r="H4697" s="545" t="s">
        <v>2469</v>
      </c>
      <c r="I4697" s="544" t="s">
        <v>2478</v>
      </c>
      <c r="J4697" s="543" t="s">
        <v>2478</v>
      </c>
      <c r="K4697" s="543" t="s">
        <v>2478</v>
      </c>
      <c r="L4697" s="543" t="s">
        <v>2478</v>
      </c>
      <c r="M4697" s="543" t="s">
        <v>2478</v>
      </c>
      <c r="N4697" s="543" t="s">
        <v>2478</v>
      </c>
      <c r="O4697" s="543" t="s">
        <v>2478</v>
      </c>
      <c r="P4697" s="543" t="s">
        <v>2478</v>
      </c>
      <c r="Q4697" s="543" t="s">
        <v>2478</v>
      </c>
      <c r="R4697" s="543" t="s">
        <v>2478</v>
      </c>
      <c r="S4697" s="543" t="s">
        <v>2478</v>
      </c>
    </row>
    <row r="4698" spans="1:19">
      <c r="A4698" s="540" t="s">
        <v>13003</v>
      </c>
      <c r="B4698" s="541"/>
      <c r="C4698" s="541"/>
      <c r="D4698" s="542">
        <v>23037</v>
      </c>
      <c r="E4698" s="542">
        <v>23037</v>
      </c>
      <c r="F4698" s="542" t="s">
        <v>13212</v>
      </c>
      <c r="G4698" s="540" t="s">
        <v>13213</v>
      </c>
      <c r="H4698" s="542" t="s">
        <v>2469</v>
      </c>
      <c r="I4698" s="541" t="s">
        <v>2478</v>
      </c>
      <c r="J4698" s="540" t="s">
        <v>2478</v>
      </c>
      <c r="K4698" s="540" t="s">
        <v>2478</v>
      </c>
      <c r="L4698" s="540" t="s">
        <v>2478</v>
      </c>
      <c r="M4698" s="540" t="s">
        <v>2478</v>
      </c>
      <c r="N4698" s="540" t="s">
        <v>2478</v>
      </c>
      <c r="O4698" s="540" t="s">
        <v>2478</v>
      </c>
      <c r="P4698" s="540" t="s">
        <v>2478</v>
      </c>
      <c r="Q4698" s="540" t="s">
        <v>2478</v>
      </c>
      <c r="R4698" s="540" t="s">
        <v>2478</v>
      </c>
      <c r="S4698" s="540" t="s">
        <v>2478</v>
      </c>
    </row>
    <row r="4699" spans="1:19">
      <c r="A4699" s="543" t="s">
        <v>13003</v>
      </c>
      <c r="B4699" s="544"/>
      <c r="C4699" s="544"/>
      <c r="D4699" s="544"/>
      <c r="E4699" s="544"/>
      <c r="F4699" s="545" t="s">
        <v>13214</v>
      </c>
      <c r="G4699" s="543" t="s">
        <v>13215</v>
      </c>
      <c r="H4699" s="545" t="s">
        <v>2469</v>
      </c>
      <c r="I4699" s="544" t="s">
        <v>2478</v>
      </c>
      <c r="J4699" s="543" t="s">
        <v>2478</v>
      </c>
      <c r="K4699" s="543" t="s">
        <v>2478</v>
      </c>
      <c r="L4699" s="543" t="s">
        <v>2478</v>
      </c>
      <c r="M4699" s="543" t="s">
        <v>2478</v>
      </c>
      <c r="N4699" s="543" t="s">
        <v>2478</v>
      </c>
      <c r="O4699" s="543" t="s">
        <v>2478</v>
      </c>
      <c r="P4699" s="543" t="s">
        <v>2478</v>
      </c>
      <c r="Q4699" s="543" t="s">
        <v>2478</v>
      </c>
      <c r="R4699" s="543" t="s">
        <v>2478</v>
      </c>
      <c r="S4699" s="543" t="s">
        <v>2478</v>
      </c>
    </row>
    <row r="4700" spans="1:19">
      <c r="A4700" s="540" t="s">
        <v>13003</v>
      </c>
      <c r="B4700" s="541"/>
      <c r="C4700" s="541"/>
      <c r="D4700" s="542">
        <v>23038</v>
      </c>
      <c r="E4700" s="542">
        <v>23038</v>
      </c>
      <c r="F4700" s="542" t="s">
        <v>13216</v>
      </c>
      <c r="G4700" s="540" t="s">
        <v>13217</v>
      </c>
      <c r="H4700" s="542" t="s">
        <v>2469</v>
      </c>
      <c r="I4700" s="541" t="s">
        <v>2478</v>
      </c>
      <c r="J4700" s="540" t="s">
        <v>2478</v>
      </c>
      <c r="K4700" s="540" t="s">
        <v>2478</v>
      </c>
      <c r="L4700" s="540" t="s">
        <v>2478</v>
      </c>
      <c r="M4700" s="540" t="s">
        <v>2478</v>
      </c>
      <c r="N4700" s="540" t="s">
        <v>2478</v>
      </c>
      <c r="O4700" s="540" t="s">
        <v>2478</v>
      </c>
      <c r="P4700" s="540" t="s">
        <v>2478</v>
      </c>
      <c r="Q4700" s="540" t="s">
        <v>2478</v>
      </c>
      <c r="R4700" s="540" t="s">
        <v>2478</v>
      </c>
      <c r="S4700" s="540" t="s">
        <v>2478</v>
      </c>
    </row>
    <row r="4701" spans="1:19">
      <c r="A4701" s="543" t="s">
        <v>13003</v>
      </c>
      <c r="B4701" s="544"/>
      <c r="C4701" s="544"/>
      <c r="D4701" s="545">
        <v>23042</v>
      </c>
      <c r="E4701" s="545">
        <v>23042</v>
      </c>
      <c r="F4701" s="545" t="s">
        <v>13218</v>
      </c>
      <c r="G4701" s="543" t="s">
        <v>13219</v>
      </c>
      <c r="H4701" s="545" t="s">
        <v>2469</v>
      </c>
      <c r="I4701" s="544" t="s">
        <v>2478</v>
      </c>
      <c r="J4701" s="543" t="s">
        <v>2478</v>
      </c>
      <c r="K4701" s="543" t="s">
        <v>2478</v>
      </c>
      <c r="L4701" s="543" t="s">
        <v>2478</v>
      </c>
      <c r="M4701" s="543" t="s">
        <v>2478</v>
      </c>
      <c r="N4701" s="543" t="s">
        <v>2478</v>
      </c>
      <c r="O4701" s="543" t="s">
        <v>2478</v>
      </c>
      <c r="P4701" s="543" t="s">
        <v>2478</v>
      </c>
      <c r="Q4701" s="543" t="s">
        <v>2478</v>
      </c>
      <c r="R4701" s="543" t="s">
        <v>2478</v>
      </c>
      <c r="S4701" s="543" t="s">
        <v>2478</v>
      </c>
    </row>
    <row r="4702" spans="1:19">
      <c r="A4702" s="540" t="s">
        <v>13003</v>
      </c>
      <c r="B4702" s="541"/>
      <c r="C4702" s="541"/>
      <c r="D4702" s="542">
        <v>23039</v>
      </c>
      <c r="E4702" s="542">
        <v>23039</v>
      </c>
      <c r="F4702" s="542" t="s">
        <v>13220</v>
      </c>
      <c r="G4702" s="540" t="s">
        <v>13221</v>
      </c>
      <c r="H4702" s="542" t="s">
        <v>2469</v>
      </c>
      <c r="I4702" s="541" t="s">
        <v>2478</v>
      </c>
      <c r="J4702" s="540" t="s">
        <v>2478</v>
      </c>
      <c r="K4702" s="540" t="s">
        <v>2478</v>
      </c>
      <c r="L4702" s="540" t="s">
        <v>2478</v>
      </c>
      <c r="M4702" s="540" t="s">
        <v>2478</v>
      </c>
      <c r="N4702" s="540" t="s">
        <v>2478</v>
      </c>
      <c r="O4702" s="540" t="s">
        <v>2478</v>
      </c>
      <c r="P4702" s="540" t="s">
        <v>2478</v>
      </c>
      <c r="Q4702" s="540" t="s">
        <v>2478</v>
      </c>
      <c r="R4702" s="540" t="s">
        <v>2478</v>
      </c>
      <c r="S4702" s="540" t="s">
        <v>2478</v>
      </c>
    </row>
    <row r="4703" spans="1:19">
      <c r="A4703" s="543" t="s">
        <v>13003</v>
      </c>
      <c r="B4703" s="544"/>
      <c r="C4703" s="544"/>
      <c r="D4703" s="545">
        <v>23040</v>
      </c>
      <c r="E4703" s="545">
        <v>23040</v>
      </c>
      <c r="F4703" s="545" t="s">
        <v>13222</v>
      </c>
      <c r="G4703" s="543" t="s">
        <v>13223</v>
      </c>
      <c r="H4703" s="545" t="s">
        <v>2469</v>
      </c>
      <c r="I4703" s="544" t="s">
        <v>2478</v>
      </c>
      <c r="J4703" s="543" t="s">
        <v>2478</v>
      </c>
      <c r="K4703" s="543" t="s">
        <v>2478</v>
      </c>
      <c r="L4703" s="543" t="s">
        <v>2478</v>
      </c>
      <c r="M4703" s="543" t="s">
        <v>2478</v>
      </c>
      <c r="N4703" s="543" t="s">
        <v>2478</v>
      </c>
      <c r="O4703" s="543" t="s">
        <v>2478</v>
      </c>
      <c r="P4703" s="543" t="s">
        <v>2478</v>
      </c>
      <c r="Q4703" s="543" t="s">
        <v>2478</v>
      </c>
      <c r="R4703" s="543" t="s">
        <v>2478</v>
      </c>
      <c r="S4703" s="543" t="s">
        <v>2478</v>
      </c>
    </row>
    <row r="4704" spans="1:19">
      <c r="A4704" s="540" t="s">
        <v>13003</v>
      </c>
      <c r="B4704" s="541"/>
      <c r="C4704" s="541"/>
      <c r="D4704" s="542">
        <v>23039</v>
      </c>
      <c r="E4704" s="542">
        <v>23039</v>
      </c>
      <c r="F4704" s="542" t="s">
        <v>13224</v>
      </c>
      <c r="G4704" s="540" t="s">
        <v>13225</v>
      </c>
      <c r="H4704" s="542" t="s">
        <v>2469</v>
      </c>
      <c r="I4704" s="541" t="s">
        <v>2478</v>
      </c>
      <c r="J4704" s="540" t="s">
        <v>2478</v>
      </c>
      <c r="K4704" s="540" t="s">
        <v>2478</v>
      </c>
      <c r="L4704" s="540" t="s">
        <v>2478</v>
      </c>
      <c r="M4704" s="540" t="s">
        <v>2478</v>
      </c>
      <c r="N4704" s="540" t="s">
        <v>2478</v>
      </c>
      <c r="O4704" s="540" t="s">
        <v>2478</v>
      </c>
      <c r="P4704" s="540" t="s">
        <v>2478</v>
      </c>
      <c r="Q4704" s="540" t="s">
        <v>2478</v>
      </c>
      <c r="R4704" s="540" t="s">
        <v>2478</v>
      </c>
      <c r="S4704" s="540" t="s">
        <v>2478</v>
      </c>
    </row>
    <row r="4705" spans="1:19">
      <c r="A4705" s="543" t="s">
        <v>13003</v>
      </c>
      <c r="B4705" s="544"/>
      <c r="C4705" s="544"/>
      <c r="D4705" s="545">
        <v>23039</v>
      </c>
      <c r="E4705" s="545">
        <v>23039</v>
      </c>
      <c r="F4705" s="545" t="s">
        <v>13226</v>
      </c>
      <c r="G4705" s="543" t="s">
        <v>13227</v>
      </c>
      <c r="H4705" s="545" t="s">
        <v>2469</v>
      </c>
      <c r="I4705" s="544" t="s">
        <v>2478</v>
      </c>
      <c r="J4705" s="543" t="s">
        <v>2478</v>
      </c>
      <c r="K4705" s="543" t="s">
        <v>2478</v>
      </c>
      <c r="L4705" s="543" t="s">
        <v>2478</v>
      </c>
      <c r="M4705" s="543" t="s">
        <v>2478</v>
      </c>
      <c r="N4705" s="543" t="s">
        <v>2478</v>
      </c>
      <c r="O4705" s="543" t="s">
        <v>2478</v>
      </c>
      <c r="P4705" s="543" t="s">
        <v>2478</v>
      </c>
      <c r="Q4705" s="543" t="s">
        <v>2478</v>
      </c>
      <c r="R4705" s="543" t="s">
        <v>2478</v>
      </c>
      <c r="S4705" s="543" t="s">
        <v>2478</v>
      </c>
    </row>
    <row r="4706" spans="1:19">
      <c r="A4706" s="540" t="s">
        <v>13003</v>
      </c>
      <c r="B4706" s="541"/>
      <c r="C4706" s="541"/>
      <c r="D4706" s="542">
        <v>23041</v>
      </c>
      <c r="E4706" s="542">
        <v>23041</v>
      </c>
      <c r="F4706" s="542" t="s">
        <v>13228</v>
      </c>
      <c r="G4706" s="540" t="s">
        <v>13229</v>
      </c>
      <c r="H4706" s="542" t="s">
        <v>2469</v>
      </c>
      <c r="I4706" s="541" t="s">
        <v>2478</v>
      </c>
      <c r="J4706" s="540" t="s">
        <v>2478</v>
      </c>
      <c r="K4706" s="540" t="s">
        <v>2478</v>
      </c>
      <c r="L4706" s="540" t="s">
        <v>2478</v>
      </c>
      <c r="M4706" s="540" t="s">
        <v>2478</v>
      </c>
      <c r="N4706" s="540" t="s">
        <v>2478</v>
      </c>
      <c r="O4706" s="540" t="s">
        <v>2478</v>
      </c>
      <c r="P4706" s="540" t="s">
        <v>2478</v>
      </c>
      <c r="Q4706" s="540" t="s">
        <v>2478</v>
      </c>
      <c r="R4706" s="540" t="s">
        <v>2478</v>
      </c>
      <c r="S4706" s="540" t="s">
        <v>2478</v>
      </c>
    </row>
    <row r="4707" spans="1:19">
      <c r="A4707" s="543" t="s">
        <v>13003</v>
      </c>
      <c r="B4707" s="544"/>
      <c r="C4707" s="544"/>
      <c r="D4707" s="545">
        <v>23043</v>
      </c>
      <c r="E4707" s="545">
        <v>23043</v>
      </c>
      <c r="F4707" s="545" t="s">
        <v>13230</v>
      </c>
      <c r="G4707" s="543" t="s">
        <v>13231</v>
      </c>
      <c r="H4707" s="545" t="s">
        <v>2469</v>
      </c>
      <c r="I4707" s="544" t="s">
        <v>2478</v>
      </c>
      <c r="J4707" s="543" t="s">
        <v>2478</v>
      </c>
      <c r="K4707" s="543" t="s">
        <v>2478</v>
      </c>
      <c r="L4707" s="543" t="s">
        <v>2478</v>
      </c>
      <c r="M4707" s="543" t="s">
        <v>2478</v>
      </c>
      <c r="N4707" s="543" t="s">
        <v>2478</v>
      </c>
      <c r="O4707" s="543" t="s">
        <v>2478</v>
      </c>
      <c r="P4707" s="543" t="s">
        <v>2478</v>
      </c>
      <c r="Q4707" s="543" t="s">
        <v>2478</v>
      </c>
      <c r="R4707" s="543" t="s">
        <v>2478</v>
      </c>
      <c r="S4707" s="543" t="s">
        <v>2478</v>
      </c>
    </row>
    <row r="4708" spans="1:19">
      <c r="A4708" s="540" t="s">
        <v>13003</v>
      </c>
      <c r="B4708" s="541"/>
      <c r="C4708" s="541"/>
      <c r="D4708" s="542">
        <v>23043</v>
      </c>
      <c r="E4708" s="542">
        <v>23043</v>
      </c>
      <c r="F4708" s="542" t="s">
        <v>13232</v>
      </c>
      <c r="G4708" s="540" t="s">
        <v>13233</v>
      </c>
      <c r="H4708" s="542" t="s">
        <v>2469</v>
      </c>
      <c r="I4708" s="541" t="s">
        <v>2478</v>
      </c>
      <c r="J4708" s="540" t="s">
        <v>2478</v>
      </c>
      <c r="K4708" s="540" t="s">
        <v>2478</v>
      </c>
      <c r="L4708" s="540" t="s">
        <v>2478</v>
      </c>
      <c r="M4708" s="540" t="s">
        <v>2478</v>
      </c>
      <c r="N4708" s="540" t="s">
        <v>2478</v>
      </c>
      <c r="O4708" s="540" t="s">
        <v>2478</v>
      </c>
      <c r="P4708" s="540" t="s">
        <v>2478</v>
      </c>
      <c r="Q4708" s="540" t="s">
        <v>2478</v>
      </c>
      <c r="R4708" s="540" t="s">
        <v>2478</v>
      </c>
      <c r="S4708" s="540" t="s">
        <v>2478</v>
      </c>
    </row>
    <row r="4709" spans="1:19">
      <c r="A4709" s="543" t="s">
        <v>13003</v>
      </c>
      <c r="B4709" s="544"/>
      <c r="C4709" s="544"/>
      <c r="D4709" s="545">
        <v>23043</v>
      </c>
      <c r="E4709" s="545">
        <v>23043</v>
      </c>
      <c r="F4709" s="545" t="s">
        <v>13234</v>
      </c>
      <c r="G4709" s="543" t="s">
        <v>13235</v>
      </c>
      <c r="H4709" s="545" t="s">
        <v>2469</v>
      </c>
      <c r="I4709" s="544" t="s">
        <v>2478</v>
      </c>
      <c r="J4709" s="543" t="s">
        <v>2478</v>
      </c>
      <c r="K4709" s="543" t="s">
        <v>2478</v>
      </c>
      <c r="L4709" s="543" t="s">
        <v>2478</v>
      </c>
      <c r="M4709" s="543" t="s">
        <v>2478</v>
      </c>
      <c r="N4709" s="543" t="s">
        <v>2478</v>
      </c>
      <c r="O4709" s="543" t="s">
        <v>2478</v>
      </c>
      <c r="P4709" s="543" t="s">
        <v>2478</v>
      </c>
      <c r="Q4709" s="543" t="s">
        <v>2478</v>
      </c>
      <c r="R4709" s="543" t="s">
        <v>2478</v>
      </c>
      <c r="S4709" s="543" t="s">
        <v>2478</v>
      </c>
    </row>
    <row r="4710" spans="1:19">
      <c r="A4710" s="540" t="s">
        <v>13003</v>
      </c>
      <c r="B4710" s="541"/>
      <c r="C4710" s="541"/>
      <c r="D4710" s="542">
        <v>23043</v>
      </c>
      <c r="E4710" s="542">
        <v>23043</v>
      </c>
      <c r="F4710" s="542" t="s">
        <v>13236</v>
      </c>
      <c r="G4710" s="540" t="s">
        <v>13237</v>
      </c>
      <c r="H4710" s="542" t="s">
        <v>2469</v>
      </c>
      <c r="I4710" s="541" t="s">
        <v>2478</v>
      </c>
      <c r="J4710" s="540" t="s">
        <v>2478</v>
      </c>
      <c r="K4710" s="540" t="s">
        <v>2478</v>
      </c>
      <c r="L4710" s="540" t="s">
        <v>2478</v>
      </c>
      <c r="M4710" s="540" t="s">
        <v>2478</v>
      </c>
      <c r="N4710" s="540" t="s">
        <v>2478</v>
      </c>
      <c r="O4710" s="540" t="s">
        <v>2478</v>
      </c>
      <c r="P4710" s="540" t="s">
        <v>2478</v>
      </c>
      <c r="Q4710" s="540" t="s">
        <v>2478</v>
      </c>
      <c r="R4710" s="540" t="s">
        <v>2478</v>
      </c>
      <c r="S4710" s="540" t="s">
        <v>2478</v>
      </c>
    </row>
    <row r="4711" spans="1:19">
      <c r="A4711" s="543" t="s">
        <v>13003</v>
      </c>
      <c r="B4711" s="544"/>
      <c r="C4711" s="544"/>
      <c r="D4711" s="545">
        <v>23044</v>
      </c>
      <c r="E4711" s="545">
        <v>23044</v>
      </c>
      <c r="F4711" s="545" t="s">
        <v>13238</v>
      </c>
      <c r="G4711" s="543" t="s">
        <v>13239</v>
      </c>
      <c r="H4711" s="545" t="s">
        <v>2469</v>
      </c>
      <c r="I4711" s="544" t="s">
        <v>2478</v>
      </c>
      <c r="J4711" s="543" t="s">
        <v>2478</v>
      </c>
      <c r="K4711" s="543" t="s">
        <v>2478</v>
      </c>
      <c r="L4711" s="543" t="s">
        <v>2478</v>
      </c>
      <c r="M4711" s="543" t="s">
        <v>2478</v>
      </c>
      <c r="N4711" s="543" t="s">
        <v>2478</v>
      </c>
      <c r="O4711" s="543" t="s">
        <v>2478</v>
      </c>
      <c r="P4711" s="543" t="s">
        <v>2478</v>
      </c>
      <c r="Q4711" s="543" t="s">
        <v>2478</v>
      </c>
      <c r="R4711" s="543" t="s">
        <v>2478</v>
      </c>
      <c r="S4711" s="543" t="s">
        <v>2478</v>
      </c>
    </row>
    <row r="4712" spans="1:19">
      <c r="A4712" s="540" t="s">
        <v>13003</v>
      </c>
      <c r="B4712" s="541"/>
      <c r="C4712" s="541"/>
      <c r="D4712" s="542">
        <v>23044</v>
      </c>
      <c r="E4712" s="542">
        <v>23044</v>
      </c>
      <c r="F4712" s="542" t="s">
        <v>13240</v>
      </c>
      <c r="G4712" s="540" t="s">
        <v>13241</v>
      </c>
      <c r="H4712" s="542" t="s">
        <v>2469</v>
      </c>
      <c r="I4712" s="541" t="s">
        <v>2478</v>
      </c>
      <c r="J4712" s="540" t="s">
        <v>2478</v>
      </c>
      <c r="K4712" s="540" t="s">
        <v>2478</v>
      </c>
      <c r="L4712" s="540" t="s">
        <v>2478</v>
      </c>
      <c r="M4712" s="540" t="s">
        <v>2478</v>
      </c>
      <c r="N4712" s="540" t="s">
        <v>2478</v>
      </c>
      <c r="O4712" s="540" t="s">
        <v>2478</v>
      </c>
      <c r="P4712" s="540" t="s">
        <v>2478</v>
      </c>
      <c r="Q4712" s="540" t="s">
        <v>2478</v>
      </c>
      <c r="R4712" s="540" t="s">
        <v>2478</v>
      </c>
      <c r="S4712" s="540" t="s">
        <v>2478</v>
      </c>
    </row>
    <row r="4713" spans="1:19">
      <c r="A4713" s="543" t="s">
        <v>13003</v>
      </c>
      <c r="B4713" s="544"/>
      <c r="C4713" s="544"/>
      <c r="D4713" s="545">
        <v>23044</v>
      </c>
      <c r="E4713" s="545">
        <v>23044</v>
      </c>
      <c r="F4713" s="545" t="s">
        <v>13242</v>
      </c>
      <c r="G4713" s="543" t="s">
        <v>13243</v>
      </c>
      <c r="H4713" s="545" t="s">
        <v>2469</v>
      </c>
      <c r="I4713" s="544" t="s">
        <v>2478</v>
      </c>
      <c r="J4713" s="543" t="s">
        <v>2478</v>
      </c>
      <c r="K4713" s="543" t="s">
        <v>2478</v>
      </c>
      <c r="L4713" s="543" t="s">
        <v>2478</v>
      </c>
      <c r="M4713" s="543" t="s">
        <v>2478</v>
      </c>
      <c r="N4713" s="543" t="s">
        <v>2478</v>
      </c>
      <c r="O4713" s="543" t="s">
        <v>2478</v>
      </c>
      <c r="P4713" s="543" t="s">
        <v>2478</v>
      </c>
      <c r="Q4713" s="543" t="s">
        <v>2478</v>
      </c>
      <c r="R4713" s="543" t="s">
        <v>2478</v>
      </c>
      <c r="S4713" s="543" t="s">
        <v>2478</v>
      </c>
    </row>
    <row r="4714" spans="1:19">
      <c r="A4714" s="540" t="s">
        <v>13003</v>
      </c>
      <c r="B4714" s="541"/>
      <c r="C4714" s="541"/>
      <c r="D4714" s="542">
        <v>23045</v>
      </c>
      <c r="E4714" s="542">
        <v>23045</v>
      </c>
      <c r="F4714" s="542" t="s">
        <v>13244</v>
      </c>
      <c r="G4714" s="540" t="s">
        <v>13245</v>
      </c>
      <c r="H4714" s="542" t="s">
        <v>2546</v>
      </c>
      <c r="I4714" s="541" t="s">
        <v>2478</v>
      </c>
      <c r="J4714" s="540" t="s">
        <v>2478</v>
      </c>
      <c r="K4714" s="540" t="s">
        <v>2478</v>
      </c>
      <c r="L4714" s="540" t="s">
        <v>2478</v>
      </c>
      <c r="M4714" s="540" t="s">
        <v>2478</v>
      </c>
      <c r="N4714" s="540" t="s">
        <v>2478</v>
      </c>
      <c r="O4714" s="540" t="s">
        <v>2478</v>
      </c>
      <c r="P4714" s="540" t="s">
        <v>2478</v>
      </c>
      <c r="Q4714" s="540" t="s">
        <v>2478</v>
      </c>
      <c r="R4714" s="540" t="s">
        <v>2478</v>
      </c>
      <c r="S4714" s="540" t="s">
        <v>2478</v>
      </c>
    </row>
    <row r="4715" spans="1:19">
      <c r="A4715" s="543" t="s">
        <v>13003</v>
      </c>
      <c r="B4715" s="544"/>
      <c r="C4715" s="544"/>
      <c r="D4715" s="545">
        <v>23046</v>
      </c>
      <c r="E4715" s="545">
        <v>23046</v>
      </c>
      <c r="F4715" s="545" t="s">
        <v>13246</v>
      </c>
      <c r="G4715" s="543" t="s">
        <v>13247</v>
      </c>
      <c r="H4715" s="545" t="s">
        <v>2469</v>
      </c>
      <c r="I4715" s="544" t="s">
        <v>2478</v>
      </c>
      <c r="J4715" s="543" t="s">
        <v>2478</v>
      </c>
      <c r="K4715" s="543" t="s">
        <v>2478</v>
      </c>
      <c r="L4715" s="543" t="s">
        <v>2478</v>
      </c>
      <c r="M4715" s="543" t="s">
        <v>2478</v>
      </c>
      <c r="N4715" s="543" t="s">
        <v>2478</v>
      </c>
      <c r="O4715" s="543" t="s">
        <v>2478</v>
      </c>
      <c r="P4715" s="543" t="s">
        <v>2478</v>
      </c>
      <c r="Q4715" s="543" t="s">
        <v>2478</v>
      </c>
      <c r="R4715" s="543" t="s">
        <v>2478</v>
      </c>
      <c r="S4715" s="543" t="s">
        <v>2478</v>
      </c>
    </row>
    <row r="4716" spans="1:19">
      <c r="A4716" s="540" t="s">
        <v>13003</v>
      </c>
      <c r="B4716" s="541"/>
      <c r="C4716" s="541"/>
      <c r="D4716" s="542">
        <v>23046</v>
      </c>
      <c r="E4716" s="542">
        <v>23046</v>
      </c>
      <c r="F4716" s="542" t="s">
        <v>13248</v>
      </c>
      <c r="G4716" s="540" t="s">
        <v>13249</v>
      </c>
      <c r="H4716" s="542" t="s">
        <v>2469</v>
      </c>
      <c r="I4716" s="541" t="s">
        <v>2478</v>
      </c>
      <c r="J4716" s="540" t="s">
        <v>2478</v>
      </c>
      <c r="K4716" s="540" t="s">
        <v>2478</v>
      </c>
      <c r="L4716" s="540" t="s">
        <v>2478</v>
      </c>
      <c r="M4716" s="540" t="s">
        <v>2478</v>
      </c>
      <c r="N4716" s="540" t="s">
        <v>2478</v>
      </c>
      <c r="O4716" s="540" t="s">
        <v>2478</v>
      </c>
      <c r="P4716" s="540" t="s">
        <v>2478</v>
      </c>
      <c r="Q4716" s="540" t="s">
        <v>2478</v>
      </c>
      <c r="R4716" s="540" t="s">
        <v>2478</v>
      </c>
      <c r="S4716" s="540" t="s">
        <v>2478</v>
      </c>
    </row>
    <row r="4717" spans="1:19">
      <c r="A4717" s="543" t="s">
        <v>13003</v>
      </c>
      <c r="B4717" s="544"/>
      <c r="C4717" s="544"/>
      <c r="D4717" s="545">
        <v>23046</v>
      </c>
      <c r="E4717" s="545">
        <v>23046</v>
      </c>
      <c r="F4717" s="545" t="s">
        <v>13250</v>
      </c>
      <c r="G4717" s="543" t="s">
        <v>13251</v>
      </c>
      <c r="H4717" s="545" t="s">
        <v>2469</v>
      </c>
      <c r="I4717" s="544" t="s">
        <v>2478</v>
      </c>
      <c r="J4717" s="543" t="s">
        <v>2478</v>
      </c>
      <c r="K4717" s="543" t="s">
        <v>2478</v>
      </c>
      <c r="L4717" s="543" t="s">
        <v>2478</v>
      </c>
      <c r="M4717" s="543" t="s">
        <v>2478</v>
      </c>
      <c r="N4717" s="543" t="s">
        <v>2478</v>
      </c>
      <c r="O4717" s="543" t="s">
        <v>2478</v>
      </c>
      <c r="P4717" s="543" t="s">
        <v>2478</v>
      </c>
      <c r="Q4717" s="543" t="s">
        <v>2478</v>
      </c>
      <c r="R4717" s="543" t="s">
        <v>2478</v>
      </c>
      <c r="S4717" s="543" t="s">
        <v>2478</v>
      </c>
    </row>
    <row r="4718" spans="1:19">
      <c r="A4718" s="540" t="s">
        <v>13003</v>
      </c>
      <c r="B4718" s="541"/>
      <c r="C4718" s="541"/>
      <c r="D4718" s="542">
        <v>23046</v>
      </c>
      <c r="E4718" s="542">
        <v>23046</v>
      </c>
      <c r="F4718" s="542" t="s">
        <v>13252</v>
      </c>
      <c r="G4718" s="540" t="s">
        <v>13253</v>
      </c>
      <c r="H4718" s="542" t="s">
        <v>2469</v>
      </c>
      <c r="I4718" s="541" t="s">
        <v>2478</v>
      </c>
      <c r="J4718" s="540" t="s">
        <v>2478</v>
      </c>
      <c r="K4718" s="540" t="s">
        <v>2478</v>
      </c>
      <c r="L4718" s="540" t="s">
        <v>2478</v>
      </c>
      <c r="M4718" s="540" t="s">
        <v>2478</v>
      </c>
      <c r="N4718" s="540" t="s">
        <v>2478</v>
      </c>
      <c r="O4718" s="540" t="s">
        <v>2478</v>
      </c>
      <c r="P4718" s="540" t="s">
        <v>2478</v>
      </c>
      <c r="Q4718" s="540" t="s">
        <v>2478</v>
      </c>
      <c r="R4718" s="540" t="s">
        <v>2478</v>
      </c>
      <c r="S4718" s="540" t="s">
        <v>2478</v>
      </c>
    </row>
    <row r="4719" spans="1:19">
      <c r="A4719" s="543" t="s">
        <v>13003</v>
      </c>
      <c r="B4719" s="544"/>
      <c r="C4719" s="544"/>
      <c r="D4719" s="545">
        <v>23046</v>
      </c>
      <c r="E4719" s="545">
        <v>23046</v>
      </c>
      <c r="F4719" s="545" t="s">
        <v>13254</v>
      </c>
      <c r="G4719" s="543" t="s">
        <v>13255</v>
      </c>
      <c r="H4719" s="545" t="s">
        <v>2469</v>
      </c>
      <c r="I4719" s="544" t="s">
        <v>2478</v>
      </c>
      <c r="J4719" s="543" t="s">
        <v>2478</v>
      </c>
      <c r="K4719" s="543" t="s">
        <v>2478</v>
      </c>
      <c r="L4719" s="543" t="s">
        <v>2478</v>
      </c>
      <c r="M4719" s="543" t="s">
        <v>2478</v>
      </c>
      <c r="N4719" s="543" t="s">
        <v>2478</v>
      </c>
      <c r="O4719" s="543" t="s">
        <v>2478</v>
      </c>
      <c r="P4719" s="543" t="s">
        <v>2478</v>
      </c>
      <c r="Q4719" s="543" t="s">
        <v>2478</v>
      </c>
      <c r="R4719" s="543" t="s">
        <v>2478</v>
      </c>
      <c r="S4719" s="543" t="s">
        <v>2478</v>
      </c>
    </row>
    <row r="4720" spans="1:19">
      <c r="A4720" s="540" t="s">
        <v>13003</v>
      </c>
      <c r="B4720" s="541"/>
      <c r="C4720" s="541"/>
      <c r="D4720" s="542">
        <v>23046</v>
      </c>
      <c r="E4720" s="542">
        <v>23046</v>
      </c>
      <c r="F4720" s="542" t="s">
        <v>13256</v>
      </c>
      <c r="G4720" s="540" t="s">
        <v>13257</v>
      </c>
      <c r="H4720" s="542" t="s">
        <v>2469</v>
      </c>
      <c r="I4720" s="541" t="s">
        <v>2478</v>
      </c>
      <c r="J4720" s="540" t="s">
        <v>2478</v>
      </c>
      <c r="K4720" s="540" t="s">
        <v>2478</v>
      </c>
      <c r="L4720" s="540" t="s">
        <v>2478</v>
      </c>
      <c r="M4720" s="540" t="s">
        <v>2478</v>
      </c>
      <c r="N4720" s="540" t="s">
        <v>2478</v>
      </c>
      <c r="O4720" s="540" t="s">
        <v>2478</v>
      </c>
      <c r="P4720" s="540" t="s">
        <v>2478</v>
      </c>
      <c r="Q4720" s="540" t="s">
        <v>2478</v>
      </c>
      <c r="R4720" s="540" t="s">
        <v>2478</v>
      </c>
      <c r="S4720" s="540" t="s">
        <v>2478</v>
      </c>
    </row>
    <row r="4721" spans="1:19">
      <c r="A4721" s="543" t="s">
        <v>13003</v>
      </c>
      <c r="B4721" s="544"/>
      <c r="C4721" s="544"/>
      <c r="D4721" s="545">
        <v>23047</v>
      </c>
      <c r="E4721" s="545">
        <v>23047</v>
      </c>
      <c r="F4721" s="545" t="s">
        <v>13258</v>
      </c>
      <c r="G4721" s="543" t="s">
        <v>13259</v>
      </c>
      <c r="H4721" s="545" t="s">
        <v>2469</v>
      </c>
      <c r="I4721" s="544" t="s">
        <v>2478</v>
      </c>
      <c r="J4721" s="543" t="s">
        <v>2478</v>
      </c>
      <c r="K4721" s="543" t="s">
        <v>2478</v>
      </c>
      <c r="L4721" s="543" t="s">
        <v>2478</v>
      </c>
      <c r="M4721" s="543" t="s">
        <v>2478</v>
      </c>
      <c r="N4721" s="543" t="s">
        <v>2478</v>
      </c>
      <c r="O4721" s="543" t="s">
        <v>2478</v>
      </c>
      <c r="P4721" s="543" t="s">
        <v>2478</v>
      </c>
      <c r="Q4721" s="543" t="s">
        <v>2478</v>
      </c>
      <c r="R4721" s="543" t="s">
        <v>2478</v>
      </c>
      <c r="S4721" s="543" t="s">
        <v>2478</v>
      </c>
    </row>
    <row r="4722" spans="1:19">
      <c r="A4722" s="540" t="s">
        <v>13003</v>
      </c>
      <c r="B4722" s="541"/>
      <c r="C4722" s="541"/>
      <c r="D4722" s="542">
        <v>23047</v>
      </c>
      <c r="E4722" s="542">
        <v>23047</v>
      </c>
      <c r="F4722" s="542" t="s">
        <v>13260</v>
      </c>
      <c r="G4722" s="540" t="s">
        <v>13261</v>
      </c>
      <c r="H4722" s="542" t="s">
        <v>2469</v>
      </c>
      <c r="I4722" s="541" t="s">
        <v>2478</v>
      </c>
      <c r="J4722" s="540" t="s">
        <v>2478</v>
      </c>
      <c r="K4722" s="540" t="s">
        <v>2478</v>
      </c>
      <c r="L4722" s="540" t="s">
        <v>2478</v>
      </c>
      <c r="M4722" s="540" t="s">
        <v>2478</v>
      </c>
      <c r="N4722" s="540" t="s">
        <v>2478</v>
      </c>
      <c r="O4722" s="540" t="s">
        <v>2478</v>
      </c>
      <c r="P4722" s="540" t="s">
        <v>2478</v>
      </c>
      <c r="Q4722" s="540" t="s">
        <v>2478</v>
      </c>
      <c r="R4722" s="540" t="s">
        <v>2478</v>
      </c>
      <c r="S4722" s="540" t="s">
        <v>2478</v>
      </c>
    </row>
    <row r="4723" spans="1:19">
      <c r="A4723" s="543" t="s">
        <v>13003</v>
      </c>
      <c r="B4723" s="544"/>
      <c r="C4723" s="544"/>
      <c r="D4723" s="545">
        <v>23048</v>
      </c>
      <c r="E4723" s="545">
        <v>23048</v>
      </c>
      <c r="F4723" s="545" t="s">
        <v>13262</v>
      </c>
      <c r="G4723" s="543" t="s">
        <v>13263</v>
      </c>
      <c r="H4723" s="545" t="s">
        <v>2469</v>
      </c>
      <c r="I4723" s="544" t="s">
        <v>2478</v>
      </c>
      <c r="J4723" s="543" t="s">
        <v>2478</v>
      </c>
      <c r="K4723" s="543" t="s">
        <v>2478</v>
      </c>
      <c r="L4723" s="543" t="s">
        <v>2478</v>
      </c>
      <c r="M4723" s="543" t="s">
        <v>2478</v>
      </c>
      <c r="N4723" s="543" t="s">
        <v>2478</v>
      </c>
      <c r="O4723" s="543" t="s">
        <v>2478</v>
      </c>
      <c r="P4723" s="543" t="s">
        <v>2478</v>
      </c>
      <c r="Q4723" s="543" t="s">
        <v>2478</v>
      </c>
      <c r="R4723" s="543" t="s">
        <v>2478</v>
      </c>
      <c r="S4723" s="543" t="s">
        <v>2478</v>
      </c>
    </row>
    <row r="4724" spans="1:19">
      <c r="A4724" s="540" t="s">
        <v>13003</v>
      </c>
      <c r="B4724" s="541"/>
      <c r="C4724" s="541"/>
      <c r="D4724" s="542">
        <v>23048</v>
      </c>
      <c r="E4724" s="542">
        <v>23048</v>
      </c>
      <c r="F4724" s="542" t="s">
        <v>13264</v>
      </c>
      <c r="G4724" s="540" t="s">
        <v>13265</v>
      </c>
      <c r="H4724" s="542" t="s">
        <v>2469</v>
      </c>
      <c r="I4724" s="541" t="s">
        <v>2478</v>
      </c>
      <c r="J4724" s="540" t="s">
        <v>2478</v>
      </c>
      <c r="K4724" s="540" t="s">
        <v>2478</v>
      </c>
      <c r="L4724" s="540" t="s">
        <v>2478</v>
      </c>
      <c r="M4724" s="540" t="s">
        <v>2478</v>
      </c>
      <c r="N4724" s="540" t="s">
        <v>2478</v>
      </c>
      <c r="O4724" s="540" t="s">
        <v>2478</v>
      </c>
      <c r="P4724" s="540" t="s">
        <v>2478</v>
      </c>
      <c r="Q4724" s="540" t="s">
        <v>2478</v>
      </c>
      <c r="R4724" s="540" t="s">
        <v>2478</v>
      </c>
      <c r="S4724" s="540" t="s">
        <v>2478</v>
      </c>
    </row>
    <row r="4725" spans="1:19">
      <c r="A4725" s="543" t="s">
        <v>13003</v>
      </c>
      <c r="B4725" s="544"/>
      <c r="C4725" s="544"/>
      <c r="D4725" s="545">
        <v>23048</v>
      </c>
      <c r="E4725" s="545">
        <v>23048</v>
      </c>
      <c r="F4725" s="545" t="s">
        <v>13266</v>
      </c>
      <c r="G4725" s="543" t="s">
        <v>13267</v>
      </c>
      <c r="H4725" s="545" t="s">
        <v>2469</v>
      </c>
      <c r="I4725" s="544" t="s">
        <v>2478</v>
      </c>
      <c r="J4725" s="543" t="s">
        <v>2478</v>
      </c>
      <c r="K4725" s="543" t="s">
        <v>2478</v>
      </c>
      <c r="L4725" s="543" t="s">
        <v>2478</v>
      </c>
      <c r="M4725" s="543" t="s">
        <v>2478</v>
      </c>
      <c r="N4725" s="543" t="s">
        <v>2478</v>
      </c>
      <c r="O4725" s="543" t="s">
        <v>2478</v>
      </c>
      <c r="P4725" s="543" t="s">
        <v>2478</v>
      </c>
      <c r="Q4725" s="543" t="s">
        <v>2478</v>
      </c>
      <c r="R4725" s="543" t="s">
        <v>2478</v>
      </c>
      <c r="S4725" s="543" t="s">
        <v>2478</v>
      </c>
    </row>
    <row r="4726" spans="1:19">
      <c r="A4726" s="540" t="s">
        <v>13003</v>
      </c>
      <c r="B4726" s="541"/>
      <c r="C4726" s="541"/>
      <c r="D4726" s="542">
        <v>23048</v>
      </c>
      <c r="E4726" s="542">
        <v>23048</v>
      </c>
      <c r="F4726" s="542" t="s">
        <v>13268</v>
      </c>
      <c r="G4726" s="540" t="s">
        <v>13269</v>
      </c>
      <c r="H4726" s="542" t="s">
        <v>2469</v>
      </c>
      <c r="I4726" s="541" t="s">
        <v>2478</v>
      </c>
      <c r="J4726" s="540" t="s">
        <v>2478</v>
      </c>
      <c r="K4726" s="540" t="s">
        <v>2478</v>
      </c>
      <c r="L4726" s="540" t="s">
        <v>2478</v>
      </c>
      <c r="M4726" s="540" t="s">
        <v>2478</v>
      </c>
      <c r="N4726" s="540" t="s">
        <v>2478</v>
      </c>
      <c r="O4726" s="540" t="s">
        <v>2478</v>
      </c>
      <c r="P4726" s="540" t="s">
        <v>2478</v>
      </c>
      <c r="Q4726" s="540" t="s">
        <v>2478</v>
      </c>
      <c r="R4726" s="540" t="s">
        <v>2478</v>
      </c>
      <c r="S4726" s="540" t="s">
        <v>2478</v>
      </c>
    </row>
    <row r="4727" spans="1:19">
      <c r="A4727" s="543" t="s">
        <v>13003</v>
      </c>
      <c r="B4727" s="544"/>
      <c r="C4727" s="544"/>
      <c r="D4727" s="545">
        <v>23048</v>
      </c>
      <c r="E4727" s="545">
        <v>23048</v>
      </c>
      <c r="F4727" s="545" t="s">
        <v>13270</v>
      </c>
      <c r="G4727" s="543" t="s">
        <v>13271</v>
      </c>
      <c r="H4727" s="545" t="s">
        <v>2469</v>
      </c>
      <c r="I4727" s="544" t="s">
        <v>2478</v>
      </c>
      <c r="J4727" s="543" t="s">
        <v>2478</v>
      </c>
      <c r="K4727" s="543" t="s">
        <v>2478</v>
      </c>
      <c r="L4727" s="543" t="s">
        <v>2478</v>
      </c>
      <c r="M4727" s="543" t="s">
        <v>2478</v>
      </c>
      <c r="N4727" s="543" t="s">
        <v>2478</v>
      </c>
      <c r="O4727" s="543" t="s">
        <v>2478</v>
      </c>
      <c r="P4727" s="543" t="s">
        <v>2478</v>
      </c>
      <c r="Q4727" s="543" t="s">
        <v>2478</v>
      </c>
      <c r="R4727" s="543" t="s">
        <v>2478</v>
      </c>
      <c r="S4727" s="543" t="s">
        <v>2478</v>
      </c>
    </row>
    <row r="4728" spans="1:19">
      <c r="A4728" s="540" t="s">
        <v>13003</v>
      </c>
      <c r="B4728" s="541"/>
      <c r="C4728" s="541"/>
      <c r="D4728" s="542">
        <v>23049</v>
      </c>
      <c r="E4728" s="542">
        <v>23049</v>
      </c>
      <c r="F4728" s="542" t="s">
        <v>13272</v>
      </c>
      <c r="G4728" s="540" t="s">
        <v>13273</v>
      </c>
      <c r="H4728" s="542" t="s">
        <v>2469</v>
      </c>
      <c r="I4728" s="541" t="s">
        <v>2478</v>
      </c>
      <c r="J4728" s="540" t="s">
        <v>2478</v>
      </c>
      <c r="K4728" s="540" t="s">
        <v>2478</v>
      </c>
      <c r="L4728" s="540" t="s">
        <v>2478</v>
      </c>
      <c r="M4728" s="540" t="s">
        <v>2478</v>
      </c>
      <c r="N4728" s="540" t="s">
        <v>2478</v>
      </c>
      <c r="O4728" s="540" t="s">
        <v>2478</v>
      </c>
      <c r="P4728" s="540" t="s">
        <v>2478</v>
      </c>
      <c r="Q4728" s="540" t="s">
        <v>2478</v>
      </c>
      <c r="R4728" s="540" t="s">
        <v>2478</v>
      </c>
      <c r="S4728" s="540" t="s">
        <v>2478</v>
      </c>
    </row>
    <row r="4729" spans="1:19">
      <c r="A4729" s="543" t="s">
        <v>13003</v>
      </c>
      <c r="B4729" s="544"/>
      <c r="C4729" s="544"/>
      <c r="D4729" s="545">
        <v>23049</v>
      </c>
      <c r="E4729" s="545">
        <v>23049</v>
      </c>
      <c r="F4729" s="545" t="s">
        <v>13274</v>
      </c>
      <c r="G4729" s="543" t="s">
        <v>13275</v>
      </c>
      <c r="H4729" s="545" t="s">
        <v>2469</v>
      </c>
      <c r="I4729" s="544" t="s">
        <v>2478</v>
      </c>
      <c r="J4729" s="543" t="s">
        <v>2478</v>
      </c>
      <c r="K4729" s="543" t="s">
        <v>2478</v>
      </c>
      <c r="L4729" s="543" t="s">
        <v>2478</v>
      </c>
      <c r="M4729" s="543" t="s">
        <v>2478</v>
      </c>
      <c r="N4729" s="543" t="s">
        <v>2478</v>
      </c>
      <c r="O4729" s="543" t="s">
        <v>2478</v>
      </c>
      <c r="P4729" s="543" t="s">
        <v>2478</v>
      </c>
      <c r="Q4729" s="543" t="s">
        <v>2478</v>
      </c>
      <c r="R4729" s="543" t="s">
        <v>2478</v>
      </c>
      <c r="S4729" s="543" t="s">
        <v>2478</v>
      </c>
    </row>
    <row r="4730" spans="1:19">
      <c r="A4730" s="540" t="s">
        <v>13003</v>
      </c>
      <c r="B4730" s="541"/>
      <c r="C4730" s="541"/>
      <c r="D4730" s="542">
        <v>23049</v>
      </c>
      <c r="E4730" s="542">
        <v>23049</v>
      </c>
      <c r="F4730" s="542" t="s">
        <v>13276</v>
      </c>
      <c r="G4730" s="540" t="s">
        <v>13277</v>
      </c>
      <c r="H4730" s="542" t="s">
        <v>2469</v>
      </c>
      <c r="I4730" s="541" t="s">
        <v>2478</v>
      </c>
      <c r="J4730" s="540" t="s">
        <v>2478</v>
      </c>
      <c r="K4730" s="540" t="s">
        <v>2478</v>
      </c>
      <c r="L4730" s="540" t="s">
        <v>2478</v>
      </c>
      <c r="M4730" s="540" t="s">
        <v>2478</v>
      </c>
      <c r="N4730" s="540" t="s">
        <v>2478</v>
      </c>
      <c r="O4730" s="540" t="s">
        <v>2478</v>
      </c>
      <c r="P4730" s="540" t="s">
        <v>2478</v>
      </c>
      <c r="Q4730" s="540" t="s">
        <v>2478</v>
      </c>
      <c r="R4730" s="540" t="s">
        <v>2478</v>
      </c>
      <c r="S4730" s="540" t="s">
        <v>2478</v>
      </c>
    </row>
    <row r="4731" spans="1:19">
      <c r="A4731" s="543" t="s">
        <v>13003</v>
      </c>
      <c r="B4731" s="544"/>
      <c r="C4731" s="544"/>
      <c r="D4731" s="545">
        <v>23052</v>
      </c>
      <c r="E4731" s="545">
        <v>23052</v>
      </c>
      <c r="F4731" s="545" t="s">
        <v>13278</v>
      </c>
      <c r="G4731" s="543" t="s">
        <v>13279</v>
      </c>
      <c r="H4731" s="545" t="s">
        <v>2469</v>
      </c>
      <c r="I4731" s="544" t="s">
        <v>2478</v>
      </c>
      <c r="J4731" s="543" t="s">
        <v>2478</v>
      </c>
      <c r="K4731" s="543" t="s">
        <v>2478</v>
      </c>
      <c r="L4731" s="543" t="s">
        <v>2478</v>
      </c>
      <c r="M4731" s="543" t="s">
        <v>2478</v>
      </c>
      <c r="N4731" s="543" t="s">
        <v>2478</v>
      </c>
      <c r="O4731" s="543" t="s">
        <v>2478</v>
      </c>
      <c r="P4731" s="543" t="s">
        <v>2478</v>
      </c>
      <c r="Q4731" s="543" t="s">
        <v>2478</v>
      </c>
      <c r="R4731" s="543" t="s">
        <v>2478</v>
      </c>
      <c r="S4731" s="543" t="s">
        <v>2478</v>
      </c>
    </row>
    <row r="4732" spans="1:19">
      <c r="A4732" s="540" t="s">
        <v>13003</v>
      </c>
      <c r="B4732" s="541"/>
      <c r="C4732" s="541"/>
      <c r="D4732" s="542">
        <v>23052</v>
      </c>
      <c r="E4732" s="542">
        <v>23052</v>
      </c>
      <c r="F4732" s="542" t="s">
        <v>13280</v>
      </c>
      <c r="G4732" s="540" t="s">
        <v>13281</v>
      </c>
      <c r="H4732" s="542" t="s">
        <v>2469</v>
      </c>
      <c r="I4732" s="541" t="s">
        <v>2478</v>
      </c>
      <c r="J4732" s="540" t="s">
        <v>2478</v>
      </c>
      <c r="K4732" s="540" t="s">
        <v>2478</v>
      </c>
      <c r="L4732" s="540" t="s">
        <v>2478</v>
      </c>
      <c r="M4732" s="540" t="s">
        <v>2478</v>
      </c>
      <c r="N4732" s="540" t="s">
        <v>2478</v>
      </c>
      <c r="O4732" s="540" t="s">
        <v>2478</v>
      </c>
      <c r="P4732" s="540" t="s">
        <v>2478</v>
      </c>
      <c r="Q4732" s="540" t="s">
        <v>2478</v>
      </c>
      <c r="R4732" s="540" t="s">
        <v>2478</v>
      </c>
      <c r="S4732" s="540" t="s">
        <v>2478</v>
      </c>
    </row>
    <row r="4733" spans="1:19">
      <c r="A4733" s="543" t="s">
        <v>13003</v>
      </c>
      <c r="B4733" s="544"/>
      <c r="C4733" s="544"/>
      <c r="D4733" s="545">
        <v>23052</v>
      </c>
      <c r="E4733" s="545">
        <v>23052</v>
      </c>
      <c r="F4733" s="545" t="s">
        <v>13282</v>
      </c>
      <c r="G4733" s="543" t="s">
        <v>13283</v>
      </c>
      <c r="H4733" s="545" t="s">
        <v>2469</v>
      </c>
      <c r="I4733" s="544" t="s">
        <v>2478</v>
      </c>
      <c r="J4733" s="543" t="s">
        <v>2478</v>
      </c>
      <c r="K4733" s="543" t="s">
        <v>2478</v>
      </c>
      <c r="L4733" s="543" t="s">
        <v>2478</v>
      </c>
      <c r="M4733" s="543" t="s">
        <v>2478</v>
      </c>
      <c r="N4733" s="543" t="s">
        <v>2478</v>
      </c>
      <c r="O4733" s="543" t="s">
        <v>2478</v>
      </c>
      <c r="P4733" s="543" t="s">
        <v>2478</v>
      </c>
      <c r="Q4733" s="543" t="s">
        <v>2478</v>
      </c>
      <c r="R4733" s="543" t="s">
        <v>2478</v>
      </c>
      <c r="S4733" s="543" t="s">
        <v>2478</v>
      </c>
    </row>
    <row r="4734" spans="1:19">
      <c r="A4734" s="540" t="s">
        <v>13003</v>
      </c>
      <c r="B4734" s="541"/>
      <c r="C4734" s="541"/>
      <c r="D4734" s="542">
        <v>23052</v>
      </c>
      <c r="E4734" s="542">
        <v>23052</v>
      </c>
      <c r="F4734" s="542" t="s">
        <v>13284</v>
      </c>
      <c r="G4734" s="540" t="s">
        <v>13285</v>
      </c>
      <c r="H4734" s="542" t="s">
        <v>2469</v>
      </c>
      <c r="I4734" s="541" t="s">
        <v>2478</v>
      </c>
      <c r="J4734" s="540" t="s">
        <v>2478</v>
      </c>
      <c r="K4734" s="540" t="s">
        <v>2478</v>
      </c>
      <c r="L4734" s="540" t="s">
        <v>2478</v>
      </c>
      <c r="M4734" s="540" t="s">
        <v>2478</v>
      </c>
      <c r="N4734" s="540" t="s">
        <v>2478</v>
      </c>
      <c r="O4734" s="540" t="s">
        <v>2478</v>
      </c>
      <c r="P4734" s="540" t="s">
        <v>2478</v>
      </c>
      <c r="Q4734" s="540" t="s">
        <v>2478</v>
      </c>
      <c r="R4734" s="540" t="s">
        <v>2478</v>
      </c>
      <c r="S4734" s="540" t="s">
        <v>2478</v>
      </c>
    </row>
    <row r="4735" spans="1:19">
      <c r="A4735" s="543" t="s">
        <v>13003</v>
      </c>
      <c r="B4735" s="544"/>
      <c r="C4735" s="544"/>
      <c r="D4735" s="545">
        <v>23052</v>
      </c>
      <c r="E4735" s="545">
        <v>23052</v>
      </c>
      <c r="F4735" s="545" t="s">
        <v>13286</v>
      </c>
      <c r="G4735" s="543" t="s">
        <v>13287</v>
      </c>
      <c r="H4735" s="545" t="s">
        <v>2469</v>
      </c>
      <c r="I4735" s="544" t="s">
        <v>2478</v>
      </c>
      <c r="J4735" s="543" t="s">
        <v>2478</v>
      </c>
      <c r="K4735" s="543" t="s">
        <v>2478</v>
      </c>
      <c r="L4735" s="543" t="s">
        <v>2478</v>
      </c>
      <c r="M4735" s="543" t="s">
        <v>2478</v>
      </c>
      <c r="N4735" s="543" t="s">
        <v>2478</v>
      </c>
      <c r="O4735" s="543" t="s">
        <v>2478</v>
      </c>
      <c r="P4735" s="543" t="s">
        <v>2478</v>
      </c>
      <c r="Q4735" s="543" t="s">
        <v>2478</v>
      </c>
      <c r="R4735" s="543" t="s">
        <v>2478</v>
      </c>
      <c r="S4735" s="543" t="s">
        <v>2478</v>
      </c>
    </row>
    <row r="4736" spans="1:19">
      <c r="A4736" s="540" t="s">
        <v>13003</v>
      </c>
      <c r="B4736" s="541"/>
      <c r="C4736" s="541"/>
      <c r="D4736" s="542">
        <v>23052</v>
      </c>
      <c r="E4736" s="542">
        <v>23052</v>
      </c>
      <c r="F4736" s="542" t="s">
        <v>13288</v>
      </c>
      <c r="G4736" s="540" t="s">
        <v>13289</v>
      </c>
      <c r="H4736" s="542" t="s">
        <v>2469</v>
      </c>
      <c r="I4736" s="541" t="s">
        <v>2478</v>
      </c>
      <c r="J4736" s="540" t="s">
        <v>2478</v>
      </c>
      <c r="K4736" s="540" t="s">
        <v>2478</v>
      </c>
      <c r="L4736" s="540" t="s">
        <v>2478</v>
      </c>
      <c r="M4736" s="540" t="s">
        <v>2478</v>
      </c>
      <c r="N4736" s="540" t="s">
        <v>2478</v>
      </c>
      <c r="O4736" s="540" t="s">
        <v>2478</v>
      </c>
      <c r="P4736" s="540" t="s">
        <v>2478</v>
      </c>
      <c r="Q4736" s="540" t="s">
        <v>2478</v>
      </c>
      <c r="R4736" s="540" t="s">
        <v>2478</v>
      </c>
      <c r="S4736" s="540" t="s">
        <v>2478</v>
      </c>
    </row>
    <row r="4737" spans="1:19">
      <c r="A4737" s="543" t="s">
        <v>13003</v>
      </c>
      <c r="B4737" s="544"/>
      <c r="C4737" s="544"/>
      <c r="D4737" s="545">
        <v>23052</v>
      </c>
      <c r="E4737" s="545">
        <v>23052</v>
      </c>
      <c r="F4737" s="545" t="s">
        <v>13290</v>
      </c>
      <c r="G4737" s="543" t="s">
        <v>13291</v>
      </c>
      <c r="H4737" s="545" t="s">
        <v>2469</v>
      </c>
      <c r="I4737" s="544" t="s">
        <v>2478</v>
      </c>
      <c r="J4737" s="543" t="s">
        <v>2478</v>
      </c>
      <c r="K4737" s="543" t="s">
        <v>2478</v>
      </c>
      <c r="L4737" s="543" t="s">
        <v>2478</v>
      </c>
      <c r="M4737" s="543" t="s">
        <v>2478</v>
      </c>
      <c r="N4737" s="543" t="s">
        <v>2478</v>
      </c>
      <c r="O4737" s="543" t="s">
        <v>2478</v>
      </c>
      <c r="P4737" s="543" t="s">
        <v>2478</v>
      </c>
      <c r="Q4737" s="543" t="s">
        <v>2478</v>
      </c>
      <c r="R4737" s="543" t="s">
        <v>2478</v>
      </c>
      <c r="S4737" s="543" t="s">
        <v>2478</v>
      </c>
    </row>
    <row r="4738" spans="1:19">
      <c r="A4738" s="540" t="s">
        <v>13003</v>
      </c>
      <c r="B4738" s="541"/>
      <c r="C4738" s="541"/>
      <c r="D4738" s="542">
        <v>23052</v>
      </c>
      <c r="E4738" s="542">
        <v>23052</v>
      </c>
      <c r="F4738" s="542" t="s">
        <v>13292</v>
      </c>
      <c r="G4738" s="540" t="s">
        <v>13293</v>
      </c>
      <c r="H4738" s="542" t="s">
        <v>2469</v>
      </c>
      <c r="I4738" s="541" t="s">
        <v>2478</v>
      </c>
      <c r="J4738" s="540" t="s">
        <v>2478</v>
      </c>
      <c r="K4738" s="540" t="s">
        <v>2478</v>
      </c>
      <c r="L4738" s="540" t="s">
        <v>2478</v>
      </c>
      <c r="M4738" s="540" t="s">
        <v>2478</v>
      </c>
      <c r="N4738" s="540" t="s">
        <v>2478</v>
      </c>
      <c r="O4738" s="540" t="s">
        <v>2478</v>
      </c>
      <c r="P4738" s="540" t="s">
        <v>2478</v>
      </c>
      <c r="Q4738" s="540" t="s">
        <v>2478</v>
      </c>
      <c r="R4738" s="540" t="s">
        <v>2478</v>
      </c>
      <c r="S4738" s="540" t="s">
        <v>2478</v>
      </c>
    </row>
    <row r="4739" spans="1:19">
      <c r="A4739" s="543" t="s">
        <v>13003</v>
      </c>
      <c r="B4739" s="544"/>
      <c r="C4739" s="544"/>
      <c r="D4739" s="545">
        <v>23034</v>
      </c>
      <c r="E4739" s="545">
        <v>23034</v>
      </c>
      <c r="F4739" s="545" t="s">
        <v>13294</v>
      </c>
      <c r="G4739" s="543" t="s">
        <v>13295</v>
      </c>
      <c r="H4739" s="545" t="s">
        <v>2469</v>
      </c>
      <c r="I4739" s="544" t="s">
        <v>2478</v>
      </c>
      <c r="J4739" s="543" t="s">
        <v>2478</v>
      </c>
      <c r="K4739" s="543" t="s">
        <v>2478</v>
      </c>
      <c r="L4739" s="543" t="s">
        <v>2478</v>
      </c>
      <c r="M4739" s="543" t="s">
        <v>2478</v>
      </c>
      <c r="N4739" s="543" t="s">
        <v>2478</v>
      </c>
      <c r="O4739" s="543" t="s">
        <v>2478</v>
      </c>
      <c r="P4739" s="543" t="s">
        <v>2478</v>
      </c>
      <c r="Q4739" s="543" t="s">
        <v>2478</v>
      </c>
      <c r="R4739" s="543" t="s">
        <v>2478</v>
      </c>
      <c r="S4739" s="543" t="s">
        <v>2478</v>
      </c>
    </row>
    <row r="4740" spans="1:19">
      <c r="A4740" s="540" t="s">
        <v>13003</v>
      </c>
      <c r="B4740" s="541"/>
      <c r="C4740" s="541"/>
      <c r="D4740" s="542">
        <v>23034</v>
      </c>
      <c r="E4740" s="542">
        <v>23034</v>
      </c>
      <c r="F4740" s="542" t="s">
        <v>13296</v>
      </c>
      <c r="G4740" s="540" t="s">
        <v>13297</v>
      </c>
      <c r="H4740" s="542" t="s">
        <v>2469</v>
      </c>
      <c r="I4740" s="541" t="s">
        <v>2478</v>
      </c>
      <c r="J4740" s="540" t="s">
        <v>2478</v>
      </c>
      <c r="K4740" s="540" t="s">
        <v>2478</v>
      </c>
      <c r="L4740" s="540" t="s">
        <v>2478</v>
      </c>
      <c r="M4740" s="540" t="s">
        <v>2478</v>
      </c>
      <c r="N4740" s="540" t="s">
        <v>2478</v>
      </c>
      <c r="O4740" s="540" t="s">
        <v>2478</v>
      </c>
      <c r="P4740" s="540" t="s">
        <v>2478</v>
      </c>
      <c r="Q4740" s="540" t="s">
        <v>2478</v>
      </c>
      <c r="R4740" s="540" t="s">
        <v>2478</v>
      </c>
      <c r="S4740" s="540" t="s">
        <v>2478</v>
      </c>
    </row>
    <row r="4741" spans="1:19">
      <c r="A4741" s="543" t="s">
        <v>13003</v>
      </c>
      <c r="B4741" s="544"/>
      <c r="C4741" s="544"/>
      <c r="D4741" s="545">
        <v>23034</v>
      </c>
      <c r="E4741" s="545">
        <v>23034</v>
      </c>
      <c r="F4741" s="545" t="s">
        <v>13298</v>
      </c>
      <c r="G4741" s="543" t="s">
        <v>13299</v>
      </c>
      <c r="H4741" s="545" t="s">
        <v>2469</v>
      </c>
      <c r="I4741" s="544" t="s">
        <v>2478</v>
      </c>
      <c r="J4741" s="543" t="s">
        <v>2478</v>
      </c>
      <c r="K4741" s="543" t="s">
        <v>2478</v>
      </c>
      <c r="L4741" s="543" t="s">
        <v>2478</v>
      </c>
      <c r="M4741" s="543" t="s">
        <v>2478</v>
      </c>
      <c r="N4741" s="543" t="s">
        <v>2478</v>
      </c>
      <c r="O4741" s="543" t="s">
        <v>2478</v>
      </c>
      <c r="P4741" s="543" t="s">
        <v>2478</v>
      </c>
      <c r="Q4741" s="543" t="s">
        <v>2478</v>
      </c>
      <c r="R4741" s="543" t="s">
        <v>2478</v>
      </c>
      <c r="S4741" s="543" t="s">
        <v>2478</v>
      </c>
    </row>
    <row r="4742" spans="1:19">
      <c r="A4742" s="540" t="s">
        <v>13003</v>
      </c>
      <c r="B4742" s="541"/>
      <c r="C4742" s="541"/>
      <c r="D4742" s="542">
        <v>23034</v>
      </c>
      <c r="E4742" s="542">
        <v>23034</v>
      </c>
      <c r="F4742" s="542" t="s">
        <v>13300</v>
      </c>
      <c r="G4742" s="540" t="s">
        <v>13301</v>
      </c>
      <c r="H4742" s="542" t="s">
        <v>2469</v>
      </c>
      <c r="I4742" s="541" t="s">
        <v>2478</v>
      </c>
      <c r="J4742" s="540" t="s">
        <v>2478</v>
      </c>
      <c r="K4742" s="540" t="s">
        <v>2478</v>
      </c>
      <c r="L4742" s="540" t="s">
        <v>2478</v>
      </c>
      <c r="M4742" s="540" t="s">
        <v>2478</v>
      </c>
      <c r="N4742" s="540" t="s">
        <v>2478</v>
      </c>
      <c r="O4742" s="540" t="s">
        <v>2478</v>
      </c>
      <c r="P4742" s="540" t="s">
        <v>2478</v>
      </c>
      <c r="Q4742" s="540" t="s">
        <v>2478</v>
      </c>
      <c r="R4742" s="540" t="s">
        <v>2478</v>
      </c>
      <c r="S4742" s="540" t="s">
        <v>2478</v>
      </c>
    </row>
    <row r="4743" spans="1:19">
      <c r="A4743" s="543" t="s">
        <v>13003</v>
      </c>
      <c r="B4743" s="544"/>
      <c r="C4743" s="544"/>
      <c r="D4743" s="545">
        <v>23034</v>
      </c>
      <c r="E4743" s="545">
        <v>23034</v>
      </c>
      <c r="F4743" s="545" t="s">
        <v>13302</v>
      </c>
      <c r="G4743" s="543" t="s">
        <v>13303</v>
      </c>
      <c r="H4743" s="545" t="s">
        <v>2469</v>
      </c>
      <c r="I4743" s="544" t="s">
        <v>2478</v>
      </c>
      <c r="J4743" s="543" t="s">
        <v>2478</v>
      </c>
      <c r="K4743" s="543" t="s">
        <v>2478</v>
      </c>
      <c r="L4743" s="543" t="s">
        <v>2478</v>
      </c>
      <c r="M4743" s="543" t="s">
        <v>2478</v>
      </c>
      <c r="N4743" s="543" t="s">
        <v>2478</v>
      </c>
      <c r="O4743" s="543" t="s">
        <v>2478</v>
      </c>
      <c r="P4743" s="543" t="s">
        <v>2478</v>
      </c>
      <c r="Q4743" s="543" t="s">
        <v>2478</v>
      </c>
      <c r="R4743" s="543" t="s">
        <v>2478</v>
      </c>
      <c r="S4743" s="543" t="s">
        <v>2478</v>
      </c>
    </row>
    <row r="4744" spans="1:19">
      <c r="A4744" s="540" t="s">
        <v>13003</v>
      </c>
      <c r="B4744" s="541"/>
      <c r="C4744" s="541"/>
      <c r="D4744" s="542">
        <v>23034</v>
      </c>
      <c r="E4744" s="542">
        <v>23034</v>
      </c>
      <c r="F4744" s="542" t="s">
        <v>13304</v>
      </c>
      <c r="G4744" s="540" t="s">
        <v>13305</v>
      </c>
      <c r="H4744" s="542" t="s">
        <v>2469</v>
      </c>
      <c r="I4744" s="541" t="s">
        <v>2478</v>
      </c>
      <c r="J4744" s="540" t="s">
        <v>2478</v>
      </c>
      <c r="K4744" s="540" t="s">
        <v>2478</v>
      </c>
      <c r="L4744" s="540" t="s">
        <v>2478</v>
      </c>
      <c r="M4744" s="540" t="s">
        <v>2478</v>
      </c>
      <c r="N4744" s="540" t="s">
        <v>2478</v>
      </c>
      <c r="O4744" s="540" t="s">
        <v>2478</v>
      </c>
      <c r="P4744" s="540" t="s">
        <v>2478</v>
      </c>
      <c r="Q4744" s="540" t="s">
        <v>2478</v>
      </c>
      <c r="R4744" s="540" t="s">
        <v>2478</v>
      </c>
      <c r="S4744" s="540" t="s">
        <v>2478</v>
      </c>
    </row>
    <row r="4745" spans="1:19">
      <c r="A4745" s="543" t="s">
        <v>13003</v>
      </c>
      <c r="B4745" s="544"/>
      <c r="C4745" s="544"/>
      <c r="D4745" s="545">
        <v>23034</v>
      </c>
      <c r="E4745" s="545">
        <v>23034</v>
      </c>
      <c r="F4745" s="545" t="s">
        <v>13306</v>
      </c>
      <c r="G4745" s="543" t="s">
        <v>13307</v>
      </c>
      <c r="H4745" s="545" t="s">
        <v>2469</v>
      </c>
      <c r="I4745" s="544" t="s">
        <v>2478</v>
      </c>
      <c r="J4745" s="543" t="s">
        <v>2478</v>
      </c>
      <c r="K4745" s="543" t="s">
        <v>2478</v>
      </c>
      <c r="L4745" s="543" t="s">
        <v>2478</v>
      </c>
      <c r="M4745" s="543" t="s">
        <v>2478</v>
      </c>
      <c r="N4745" s="543" t="s">
        <v>2478</v>
      </c>
      <c r="O4745" s="543" t="s">
        <v>2478</v>
      </c>
      <c r="P4745" s="543" t="s">
        <v>2478</v>
      </c>
      <c r="Q4745" s="543" t="s">
        <v>2478</v>
      </c>
      <c r="R4745" s="543" t="s">
        <v>2478</v>
      </c>
      <c r="S4745" s="543" t="s">
        <v>2478</v>
      </c>
    </row>
    <row r="4746" spans="1:19">
      <c r="A4746" s="540" t="s">
        <v>13003</v>
      </c>
      <c r="B4746" s="541"/>
      <c r="C4746" s="541"/>
      <c r="D4746" s="542">
        <v>23050</v>
      </c>
      <c r="E4746" s="542">
        <v>23050</v>
      </c>
      <c r="F4746" s="542" t="s">
        <v>13308</v>
      </c>
      <c r="G4746" s="540" t="s">
        <v>13309</v>
      </c>
      <c r="H4746" s="542" t="s">
        <v>2469</v>
      </c>
      <c r="I4746" s="541" t="s">
        <v>2478</v>
      </c>
      <c r="J4746" s="540" t="s">
        <v>2478</v>
      </c>
      <c r="K4746" s="540" t="s">
        <v>2478</v>
      </c>
      <c r="L4746" s="540" t="s">
        <v>2478</v>
      </c>
      <c r="M4746" s="540" t="s">
        <v>2478</v>
      </c>
      <c r="N4746" s="540" t="s">
        <v>2478</v>
      </c>
      <c r="O4746" s="540" t="s">
        <v>2478</v>
      </c>
      <c r="P4746" s="540" t="s">
        <v>2478</v>
      </c>
      <c r="Q4746" s="540" t="s">
        <v>2478</v>
      </c>
      <c r="R4746" s="540" t="s">
        <v>2478</v>
      </c>
      <c r="S4746" s="540" t="s">
        <v>2478</v>
      </c>
    </row>
    <row r="4747" spans="1:19">
      <c r="A4747" s="543" t="s">
        <v>13003</v>
      </c>
      <c r="B4747" s="544"/>
      <c r="C4747" s="544"/>
      <c r="D4747" s="545">
        <v>23050</v>
      </c>
      <c r="E4747" s="545">
        <v>23050</v>
      </c>
      <c r="F4747" s="545" t="s">
        <v>13310</v>
      </c>
      <c r="G4747" s="543" t="s">
        <v>13311</v>
      </c>
      <c r="H4747" s="545" t="s">
        <v>2469</v>
      </c>
      <c r="I4747" s="544" t="s">
        <v>2478</v>
      </c>
      <c r="J4747" s="543" t="s">
        <v>2478</v>
      </c>
      <c r="K4747" s="543" t="s">
        <v>2478</v>
      </c>
      <c r="L4747" s="543" t="s">
        <v>2478</v>
      </c>
      <c r="M4747" s="543" t="s">
        <v>2478</v>
      </c>
      <c r="N4747" s="543" t="s">
        <v>2478</v>
      </c>
      <c r="O4747" s="543" t="s">
        <v>2478</v>
      </c>
      <c r="P4747" s="543" t="s">
        <v>2478</v>
      </c>
      <c r="Q4747" s="543" t="s">
        <v>2478</v>
      </c>
      <c r="R4747" s="543" t="s">
        <v>2478</v>
      </c>
      <c r="S4747" s="543" t="s">
        <v>2478</v>
      </c>
    </row>
    <row r="4748" spans="1:19">
      <c r="A4748" s="540" t="s">
        <v>13003</v>
      </c>
      <c r="B4748" s="541"/>
      <c r="C4748" s="541"/>
      <c r="D4748" s="542">
        <v>23050</v>
      </c>
      <c r="E4748" s="542">
        <v>23050</v>
      </c>
      <c r="F4748" s="542" t="s">
        <v>13312</v>
      </c>
      <c r="G4748" s="540" t="s">
        <v>13313</v>
      </c>
      <c r="H4748" s="542" t="s">
        <v>2469</v>
      </c>
      <c r="I4748" s="541" t="s">
        <v>2478</v>
      </c>
      <c r="J4748" s="540" t="s">
        <v>2478</v>
      </c>
      <c r="K4748" s="540" t="s">
        <v>2478</v>
      </c>
      <c r="L4748" s="540" t="s">
        <v>2478</v>
      </c>
      <c r="M4748" s="540" t="s">
        <v>2478</v>
      </c>
      <c r="N4748" s="540" t="s">
        <v>2478</v>
      </c>
      <c r="O4748" s="540" t="s">
        <v>2478</v>
      </c>
      <c r="P4748" s="540" t="s">
        <v>2478</v>
      </c>
      <c r="Q4748" s="540" t="s">
        <v>2478</v>
      </c>
      <c r="R4748" s="540" t="s">
        <v>2478</v>
      </c>
      <c r="S4748" s="540" t="s">
        <v>2478</v>
      </c>
    </row>
    <row r="4749" spans="1:19">
      <c r="A4749" s="543" t="s">
        <v>13003</v>
      </c>
      <c r="B4749" s="544"/>
      <c r="C4749" s="544"/>
      <c r="D4749" s="545">
        <v>23050</v>
      </c>
      <c r="E4749" s="545">
        <v>23050</v>
      </c>
      <c r="F4749" s="545" t="s">
        <v>13314</v>
      </c>
      <c r="G4749" s="543" t="s">
        <v>13315</v>
      </c>
      <c r="H4749" s="545" t="s">
        <v>3468</v>
      </c>
      <c r="I4749" s="544" t="s">
        <v>2478</v>
      </c>
      <c r="J4749" s="543" t="s">
        <v>2478</v>
      </c>
      <c r="K4749" s="543" t="s">
        <v>2478</v>
      </c>
      <c r="L4749" s="543" t="s">
        <v>2478</v>
      </c>
      <c r="M4749" s="543" t="s">
        <v>2478</v>
      </c>
      <c r="N4749" s="543" t="s">
        <v>2478</v>
      </c>
      <c r="O4749" s="543" t="s">
        <v>2478</v>
      </c>
      <c r="P4749" s="543" t="s">
        <v>2478</v>
      </c>
      <c r="Q4749" s="543" t="s">
        <v>2478</v>
      </c>
      <c r="R4749" s="543" t="s">
        <v>2478</v>
      </c>
      <c r="S4749" s="543" t="s">
        <v>2478</v>
      </c>
    </row>
    <row r="4750" spans="1:19">
      <c r="A4750" s="540" t="s">
        <v>13003</v>
      </c>
      <c r="B4750" s="541"/>
      <c r="C4750" s="541"/>
      <c r="D4750" s="542">
        <v>23050</v>
      </c>
      <c r="E4750" s="542">
        <v>23050</v>
      </c>
      <c r="F4750" s="542" t="s">
        <v>13316</v>
      </c>
      <c r="G4750" s="540" t="s">
        <v>13317</v>
      </c>
      <c r="H4750" s="542" t="s">
        <v>2469</v>
      </c>
      <c r="I4750" s="541" t="s">
        <v>2478</v>
      </c>
      <c r="J4750" s="540" t="s">
        <v>2478</v>
      </c>
      <c r="K4750" s="540" t="s">
        <v>2478</v>
      </c>
      <c r="L4750" s="540" t="s">
        <v>2478</v>
      </c>
      <c r="M4750" s="540" t="s">
        <v>2478</v>
      </c>
      <c r="N4750" s="540" t="s">
        <v>2478</v>
      </c>
      <c r="O4750" s="540" t="s">
        <v>2478</v>
      </c>
      <c r="P4750" s="540" t="s">
        <v>2478</v>
      </c>
      <c r="Q4750" s="540" t="s">
        <v>2478</v>
      </c>
      <c r="R4750" s="540" t="s">
        <v>2478</v>
      </c>
      <c r="S4750" s="540" t="s">
        <v>2478</v>
      </c>
    </row>
    <row r="4751" spans="1:19">
      <c r="A4751" s="543" t="s">
        <v>13003</v>
      </c>
      <c r="B4751" s="544"/>
      <c r="C4751" s="544"/>
      <c r="D4751" s="545">
        <v>23050</v>
      </c>
      <c r="E4751" s="545">
        <v>23050</v>
      </c>
      <c r="F4751" s="545" t="s">
        <v>13318</v>
      </c>
      <c r="G4751" s="543" t="s">
        <v>13319</v>
      </c>
      <c r="H4751" s="545" t="s">
        <v>3468</v>
      </c>
      <c r="I4751" s="544" t="s">
        <v>2478</v>
      </c>
      <c r="J4751" s="543" t="s">
        <v>2478</v>
      </c>
      <c r="K4751" s="543" t="s">
        <v>2478</v>
      </c>
      <c r="L4751" s="543" t="s">
        <v>2478</v>
      </c>
      <c r="M4751" s="543" t="s">
        <v>2478</v>
      </c>
      <c r="N4751" s="543" t="s">
        <v>2478</v>
      </c>
      <c r="O4751" s="543" t="s">
        <v>2478</v>
      </c>
      <c r="P4751" s="543" t="s">
        <v>2478</v>
      </c>
      <c r="Q4751" s="543" t="s">
        <v>2478</v>
      </c>
      <c r="R4751" s="543" t="s">
        <v>2478</v>
      </c>
      <c r="S4751" s="543" t="s">
        <v>2478</v>
      </c>
    </row>
    <row r="4752" spans="1:19">
      <c r="A4752" s="540" t="s">
        <v>13003</v>
      </c>
      <c r="B4752" s="541"/>
      <c r="C4752" s="541"/>
      <c r="D4752" s="542">
        <v>23051</v>
      </c>
      <c r="E4752" s="542">
        <v>23051</v>
      </c>
      <c r="F4752" s="542" t="s">
        <v>13320</v>
      </c>
      <c r="G4752" s="540" t="s">
        <v>13321</v>
      </c>
      <c r="H4752" s="542" t="s">
        <v>2469</v>
      </c>
      <c r="I4752" s="541" t="s">
        <v>2478</v>
      </c>
      <c r="J4752" s="540" t="s">
        <v>2478</v>
      </c>
      <c r="K4752" s="540" t="s">
        <v>2478</v>
      </c>
      <c r="L4752" s="540" t="s">
        <v>2478</v>
      </c>
      <c r="M4752" s="540" t="s">
        <v>2478</v>
      </c>
      <c r="N4752" s="540" t="s">
        <v>2478</v>
      </c>
      <c r="O4752" s="540" t="s">
        <v>2478</v>
      </c>
      <c r="P4752" s="540" t="s">
        <v>2478</v>
      </c>
      <c r="Q4752" s="540" t="s">
        <v>2478</v>
      </c>
      <c r="R4752" s="540" t="s">
        <v>2478</v>
      </c>
      <c r="S4752" s="540" t="s">
        <v>2478</v>
      </c>
    </row>
    <row r="4753" spans="1:19">
      <c r="A4753" s="543" t="s">
        <v>13003</v>
      </c>
      <c r="B4753" s="544"/>
      <c r="C4753" s="544"/>
      <c r="D4753" s="545">
        <v>23013</v>
      </c>
      <c r="E4753" s="545">
        <v>23013</v>
      </c>
      <c r="F4753" s="545" t="s">
        <v>13322</v>
      </c>
      <c r="G4753" s="543" t="s">
        <v>13323</v>
      </c>
      <c r="H4753" s="545" t="s">
        <v>2469</v>
      </c>
      <c r="I4753" s="544" t="s">
        <v>2478</v>
      </c>
      <c r="J4753" s="543" t="s">
        <v>2478</v>
      </c>
      <c r="K4753" s="543" t="s">
        <v>2478</v>
      </c>
      <c r="L4753" s="543" t="s">
        <v>2478</v>
      </c>
      <c r="M4753" s="543" t="s">
        <v>2478</v>
      </c>
      <c r="N4753" s="543" t="s">
        <v>2478</v>
      </c>
      <c r="O4753" s="543" t="s">
        <v>2478</v>
      </c>
      <c r="P4753" s="543" t="s">
        <v>2478</v>
      </c>
      <c r="Q4753" s="543" t="s">
        <v>2478</v>
      </c>
      <c r="R4753" s="543" t="s">
        <v>2478</v>
      </c>
      <c r="S4753" s="543" t="s">
        <v>2478</v>
      </c>
    </row>
    <row r="4754" spans="1:19">
      <c r="A4754" s="540" t="s">
        <v>13003</v>
      </c>
      <c r="B4754" s="541"/>
      <c r="C4754" s="541"/>
      <c r="D4754" s="542">
        <v>23013</v>
      </c>
      <c r="E4754" s="542">
        <v>23013</v>
      </c>
      <c r="F4754" s="542" t="s">
        <v>13324</v>
      </c>
      <c r="G4754" s="540" t="s">
        <v>13325</v>
      </c>
      <c r="H4754" s="542" t="s">
        <v>2469</v>
      </c>
      <c r="I4754" s="541" t="s">
        <v>2478</v>
      </c>
      <c r="J4754" s="540" t="s">
        <v>2478</v>
      </c>
      <c r="K4754" s="540" t="s">
        <v>2478</v>
      </c>
      <c r="L4754" s="540" t="s">
        <v>2478</v>
      </c>
      <c r="M4754" s="540" t="s">
        <v>2478</v>
      </c>
      <c r="N4754" s="540" t="s">
        <v>2478</v>
      </c>
      <c r="O4754" s="540" t="s">
        <v>2478</v>
      </c>
      <c r="P4754" s="540" t="s">
        <v>2478</v>
      </c>
      <c r="Q4754" s="540" t="s">
        <v>2478</v>
      </c>
      <c r="R4754" s="540" t="s">
        <v>2478</v>
      </c>
      <c r="S4754" s="540" t="s">
        <v>2478</v>
      </c>
    </row>
    <row r="4755" spans="1:19">
      <c r="A4755" s="543" t="s">
        <v>13003</v>
      </c>
      <c r="B4755" s="544"/>
      <c r="C4755" s="544"/>
      <c r="D4755" s="545">
        <v>23013</v>
      </c>
      <c r="E4755" s="545">
        <v>23013</v>
      </c>
      <c r="F4755" s="545" t="s">
        <v>13326</v>
      </c>
      <c r="G4755" s="543" t="s">
        <v>13327</v>
      </c>
      <c r="H4755" s="545" t="s">
        <v>2469</v>
      </c>
      <c r="I4755" s="544" t="s">
        <v>2478</v>
      </c>
      <c r="J4755" s="543" t="s">
        <v>2478</v>
      </c>
      <c r="K4755" s="543" t="s">
        <v>2478</v>
      </c>
      <c r="L4755" s="543" t="s">
        <v>2478</v>
      </c>
      <c r="M4755" s="543" t="s">
        <v>2478</v>
      </c>
      <c r="N4755" s="543" t="s">
        <v>2478</v>
      </c>
      <c r="O4755" s="543" t="s">
        <v>2478</v>
      </c>
      <c r="P4755" s="543" t="s">
        <v>2478</v>
      </c>
      <c r="Q4755" s="543" t="s">
        <v>2478</v>
      </c>
      <c r="R4755" s="543" t="s">
        <v>2478</v>
      </c>
      <c r="S4755" s="543" t="s">
        <v>2478</v>
      </c>
    </row>
    <row r="4756" spans="1:19">
      <c r="A4756" s="540" t="s">
        <v>13003</v>
      </c>
      <c r="B4756" s="541"/>
      <c r="C4756" s="541"/>
      <c r="D4756" s="542">
        <v>23060</v>
      </c>
      <c r="E4756" s="542">
        <v>23060</v>
      </c>
      <c r="F4756" s="542" t="s">
        <v>13328</v>
      </c>
      <c r="G4756" s="540" t="s">
        <v>13329</v>
      </c>
      <c r="H4756" s="542" t="s">
        <v>2469</v>
      </c>
      <c r="I4756" s="541" t="s">
        <v>2478</v>
      </c>
      <c r="J4756" s="540" t="s">
        <v>2478</v>
      </c>
      <c r="K4756" s="540" t="s">
        <v>2478</v>
      </c>
      <c r="L4756" s="540" t="s">
        <v>2478</v>
      </c>
      <c r="M4756" s="540" t="s">
        <v>2478</v>
      </c>
      <c r="N4756" s="540" t="s">
        <v>2478</v>
      </c>
      <c r="O4756" s="540" t="s">
        <v>2478</v>
      </c>
      <c r="P4756" s="540" t="s">
        <v>2478</v>
      </c>
      <c r="Q4756" s="540" t="s">
        <v>2478</v>
      </c>
      <c r="R4756" s="540" t="s">
        <v>2478</v>
      </c>
      <c r="S4756" s="540" t="s">
        <v>2478</v>
      </c>
    </row>
    <row r="4757" spans="1:19">
      <c r="A4757" s="543" t="s">
        <v>13003</v>
      </c>
      <c r="B4757" s="544"/>
      <c r="C4757" s="544"/>
      <c r="D4757" s="545">
        <v>23053</v>
      </c>
      <c r="E4757" s="545">
        <v>23053</v>
      </c>
      <c r="F4757" s="545" t="s">
        <v>13330</v>
      </c>
      <c r="G4757" s="543" t="s">
        <v>13331</v>
      </c>
      <c r="H4757" s="545" t="s">
        <v>2469</v>
      </c>
      <c r="I4757" s="544" t="s">
        <v>2478</v>
      </c>
      <c r="J4757" s="543" t="s">
        <v>2478</v>
      </c>
      <c r="K4757" s="543" t="s">
        <v>2478</v>
      </c>
      <c r="L4757" s="543" t="s">
        <v>2478</v>
      </c>
      <c r="M4757" s="543" t="s">
        <v>2478</v>
      </c>
      <c r="N4757" s="543" t="s">
        <v>2478</v>
      </c>
      <c r="O4757" s="543" t="s">
        <v>2478</v>
      </c>
      <c r="P4757" s="543" t="s">
        <v>2478</v>
      </c>
      <c r="Q4757" s="543" t="s">
        <v>2478</v>
      </c>
      <c r="R4757" s="543" t="s">
        <v>2478</v>
      </c>
      <c r="S4757" s="543" t="s">
        <v>2478</v>
      </c>
    </row>
    <row r="4758" spans="1:19">
      <c r="A4758" s="540" t="s">
        <v>13003</v>
      </c>
      <c r="B4758" s="541"/>
      <c r="C4758" s="541"/>
      <c r="D4758" s="542">
        <v>23017</v>
      </c>
      <c r="E4758" s="542">
        <v>23017</v>
      </c>
      <c r="F4758" s="542" t="s">
        <v>13332</v>
      </c>
      <c r="G4758" s="540" t="s">
        <v>13333</v>
      </c>
      <c r="H4758" s="542" t="s">
        <v>2469</v>
      </c>
      <c r="I4758" s="541" t="s">
        <v>2478</v>
      </c>
      <c r="J4758" s="540" t="s">
        <v>2478</v>
      </c>
      <c r="K4758" s="540" t="s">
        <v>2478</v>
      </c>
      <c r="L4758" s="540" t="s">
        <v>2478</v>
      </c>
      <c r="M4758" s="540" t="s">
        <v>2478</v>
      </c>
      <c r="N4758" s="540" t="s">
        <v>2478</v>
      </c>
      <c r="O4758" s="540" t="s">
        <v>2478</v>
      </c>
      <c r="P4758" s="540" t="s">
        <v>2478</v>
      </c>
      <c r="Q4758" s="540" t="s">
        <v>2478</v>
      </c>
      <c r="R4758" s="540" t="s">
        <v>2478</v>
      </c>
      <c r="S4758" s="540" t="s">
        <v>2478</v>
      </c>
    </row>
    <row r="4759" spans="1:19">
      <c r="A4759" s="543" t="s">
        <v>13003</v>
      </c>
      <c r="B4759" s="544"/>
      <c r="C4759" s="544"/>
      <c r="D4759" s="545">
        <v>23018</v>
      </c>
      <c r="E4759" s="545">
        <v>23018</v>
      </c>
      <c r="F4759" s="545" t="s">
        <v>13334</v>
      </c>
      <c r="G4759" s="543" t="s">
        <v>13335</v>
      </c>
      <c r="H4759" s="545" t="s">
        <v>2469</v>
      </c>
      <c r="I4759" s="544" t="s">
        <v>2478</v>
      </c>
      <c r="J4759" s="543" t="s">
        <v>2478</v>
      </c>
      <c r="K4759" s="543" t="s">
        <v>2478</v>
      </c>
      <c r="L4759" s="543" t="s">
        <v>2478</v>
      </c>
      <c r="M4759" s="543" t="s">
        <v>2478</v>
      </c>
      <c r="N4759" s="543" t="s">
        <v>2478</v>
      </c>
      <c r="O4759" s="543" t="s">
        <v>2478</v>
      </c>
      <c r="P4759" s="543" t="s">
        <v>2478</v>
      </c>
      <c r="Q4759" s="543" t="s">
        <v>2478</v>
      </c>
      <c r="R4759" s="543" t="s">
        <v>2478</v>
      </c>
      <c r="S4759" s="543" t="s">
        <v>2478</v>
      </c>
    </row>
    <row r="4760" spans="1:19">
      <c r="A4760" s="540" t="s">
        <v>13003</v>
      </c>
      <c r="B4760" s="541"/>
      <c r="C4760" s="541"/>
      <c r="D4760" s="542">
        <v>10131</v>
      </c>
      <c r="E4760" s="541"/>
      <c r="F4760" s="542" t="s">
        <v>13336</v>
      </c>
      <c r="G4760" s="540" t="s">
        <v>13337</v>
      </c>
      <c r="H4760" s="542" t="s">
        <v>3468</v>
      </c>
      <c r="I4760" s="542" t="s">
        <v>2546</v>
      </c>
      <c r="J4760" s="540" t="s">
        <v>2478</v>
      </c>
      <c r="K4760" s="540" t="s">
        <v>2478</v>
      </c>
      <c r="L4760" s="540" t="s">
        <v>2478</v>
      </c>
      <c r="M4760" s="540" t="s">
        <v>2478</v>
      </c>
      <c r="N4760" s="540" t="s">
        <v>2478</v>
      </c>
      <c r="O4760" s="540" t="s">
        <v>2478</v>
      </c>
      <c r="P4760" s="540" t="s">
        <v>2478</v>
      </c>
      <c r="Q4760" s="540" t="s">
        <v>2478</v>
      </c>
      <c r="R4760" s="540" t="s">
        <v>2478</v>
      </c>
      <c r="S4760" s="540" t="s">
        <v>2478</v>
      </c>
    </row>
    <row r="4761" spans="1:19">
      <c r="A4761" s="543" t="s">
        <v>13003</v>
      </c>
      <c r="B4761" s="544"/>
      <c r="C4761" s="544"/>
      <c r="D4761" s="545">
        <v>23023</v>
      </c>
      <c r="E4761" s="545">
        <v>23023</v>
      </c>
      <c r="F4761" s="545" t="s">
        <v>13338</v>
      </c>
      <c r="G4761" s="543" t="s">
        <v>13339</v>
      </c>
      <c r="H4761" s="545" t="s">
        <v>2469</v>
      </c>
      <c r="I4761" s="544" t="s">
        <v>2478</v>
      </c>
      <c r="J4761" s="543" t="s">
        <v>2478</v>
      </c>
      <c r="K4761" s="543" t="s">
        <v>2478</v>
      </c>
      <c r="L4761" s="543" t="s">
        <v>2478</v>
      </c>
      <c r="M4761" s="543" t="s">
        <v>2478</v>
      </c>
      <c r="N4761" s="543" t="s">
        <v>2478</v>
      </c>
      <c r="O4761" s="543" t="s">
        <v>2478</v>
      </c>
      <c r="P4761" s="543" t="s">
        <v>2478</v>
      </c>
      <c r="Q4761" s="543" t="s">
        <v>2478</v>
      </c>
      <c r="R4761" s="543" t="s">
        <v>2478</v>
      </c>
      <c r="S4761" s="543" t="s">
        <v>2478</v>
      </c>
    </row>
    <row r="4762" spans="1:19">
      <c r="A4762" s="540" t="s">
        <v>13003</v>
      </c>
      <c r="B4762" s="541"/>
      <c r="C4762" s="541"/>
      <c r="D4762" s="542">
        <v>23023</v>
      </c>
      <c r="E4762" s="542">
        <v>23023</v>
      </c>
      <c r="F4762" s="542" t="s">
        <v>13340</v>
      </c>
      <c r="G4762" s="540" t="s">
        <v>13341</v>
      </c>
      <c r="H4762" s="542" t="s">
        <v>2469</v>
      </c>
      <c r="I4762" s="541" t="s">
        <v>2478</v>
      </c>
      <c r="J4762" s="540" t="s">
        <v>2478</v>
      </c>
      <c r="K4762" s="540" t="s">
        <v>2478</v>
      </c>
      <c r="L4762" s="540" t="s">
        <v>2478</v>
      </c>
      <c r="M4762" s="540" t="s">
        <v>2478</v>
      </c>
      <c r="N4762" s="540" t="s">
        <v>2478</v>
      </c>
      <c r="O4762" s="540" t="s">
        <v>2478</v>
      </c>
      <c r="P4762" s="540" t="s">
        <v>2478</v>
      </c>
      <c r="Q4762" s="540" t="s">
        <v>2478</v>
      </c>
      <c r="R4762" s="540" t="s">
        <v>2478</v>
      </c>
      <c r="S4762" s="540" t="s">
        <v>2478</v>
      </c>
    </row>
    <row r="4763" spans="1:19">
      <c r="A4763" s="543" t="s">
        <v>13003</v>
      </c>
      <c r="B4763" s="544"/>
      <c r="C4763" s="544"/>
      <c r="D4763" s="545">
        <v>23061</v>
      </c>
      <c r="E4763" s="545">
        <v>23061</v>
      </c>
      <c r="F4763" s="545" t="s">
        <v>13342</v>
      </c>
      <c r="G4763" s="543" t="s">
        <v>13343</v>
      </c>
      <c r="H4763" s="545" t="s">
        <v>2469</v>
      </c>
      <c r="I4763" s="544" t="s">
        <v>2478</v>
      </c>
      <c r="J4763" s="543" t="s">
        <v>2478</v>
      </c>
      <c r="K4763" s="543" t="s">
        <v>2478</v>
      </c>
      <c r="L4763" s="543" t="s">
        <v>2478</v>
      </c>
      <c r="M4763" s="543" t="s">
        <v>2478</v>
      </c>
      <c r="N4763" s="543" t="s">
        <v>2478</v>
      </c>
      <c r="O4763" s="543" t="s">
        <v>2478</v>
      </c>
      <c r="P4763" s="543" t="s">
        <v>2478</v>
      </c>
      <c r="Q4763" s="543" t="s">
        <v>2478</v>
      </c>
      <c r="R4763" s="543" t="s">
        <v>2478</v>
      </c>
      <c r="S4763" s="543" t="s">
        <v>2478</v>
      </c>
    </row>
    <row r="4764" spans="1:19">
      <c r="A4764" s="540" t="s">
        <v>13003</v>
      </c>
      <c r="B4764" s="541"/>
      <c r="C4764" s="541"/>
      <c r="D4764" s="542">
        <v>23054</v>
      </c>
      <c r="E4764" s="542">
        <v>23054</v>
      </c>
      <c r="F4764" s="542" t="s">
        <v>13344</v>
      </c>
      <c r="G4764" s="540" t="s">
        <v>13345</v>
      </c>
      <c r="H4764" s="542" t="s">
        <v>2469</v>
      </c>
      <c r="I4764" s="541" t="s">
        <v>2478</v>
      </c>
      <c r="J4764" s="540" t="s">
        <v>2478</v>
      </c>
      <c r="K4764" s="540" t="s">
        <v>2478</v>
      </c>
      <c r="L4764" s="540" t="s">
        <v>2478</v>
      </c>
      <c r="M4764" s="540" t="s">
        <v>2478</v>
      </c>
      <c r="N4764" s="540" t="s">
        <v>2478</v>
      </c>
      <c r="O4764" s="540" t="s">
        <v>2478</v>
      </c>
      <c r="P4764" s="540" t="s">
        <v>2478</v>
      </c>
      <c r="Q4764" s="540" t="s">
        <v>2478</v>
      </c>
      <c r="R4764" s="540" t="s">
        <v>2478</v>
      </c>
      <c r="S4764" s="540" t="s">
        <v>2478</v>
      </c>
    </row>
    <row r="4765" spans="1:19">
      <c r="A4765" s="543" t="s">
        <v>13003</v>
      </c>
      <c r="B4765" s="544"/>
      <c r="C4765" s="544"/>
      <c r="D4765" s="545">
        <v>23054</v>
      </c>
      <c r="E4765" s="545">
        <v>23054</v>
      </c>
      <c r="F4765" s="545" t="s">
        <v>13346</v>
      </c>
      <c r="G4765" s="543" t="s">
        <v>13347</v>
      </c>
      <c r="H4765" s="545" t="s">
        <v>2469</v>
      </c>
      <c r="I4765" s="544" t="s">
        <v>2478</v>
      </c>
      <c r="J4765" s="543" t="s">
        <v>2478</v>
      </c>
      <c r="K4765" s="543" t="s">
        <v>2478</v>
      </c>
      <c r="L4765" s="543" t="s">
        <v>2478</v>
      </c>
      <c r="M4765" s="543" t="s">
        <v>2478</v>
      </c>
      <c r="N4765" s="543" t="s">
        <v>2478</v>
      </c>
      <c r="O4765" s="543" t="s">
        <v>2478</v>
      </c>
      <c r="P4765" s="543" t="s">
        <v>2478</v>
      </c>
      <c r="Q4765" s="543" t="s">
        <v>2478</v>
      </c>
      <c r="R4765" s="543" t="s">
        <v>2478</v>
      </c>
      <c r="S4765" s="543" t="s">
        <v>2478</v>
      </c>
    </row>
    <row r="4766" spans="1:19">
      <c r="A4766" s="540" t="s">
        <v>13003</v>
      </c>
      <c r="B4766" s="541"/>
      <c r="C4766" s="541"/>
      <c r="D4766" s="542">
        <v>23055</v>
      </c>
      <c r="E4766" s="542">
        <v>23055</v>
      </c>
      <c r="F4766" s="542" t="s">
        <v>13348</v>
      </c>
      <c r="G4766" s="540" t="s">
        <v>13349</v>
      </c>
      <c r="H4766" s="542" t="s">
        <v>2469</v>
      </c>
      <c r="I4766" s="541" t="s">
        <v>2478</v>
      </c>
      <c r="J4766" s="540" t="s">
        <v>2478</v>
      </c>
      <c r="K4766" s="540" t="s">
        <v>2478</v>
      </c>
      <c r="L4766" s="540" t="s">
        <v>2478</v>
      </c>
      <c r="M4766" s="540" t="s">
        <v>2478</v>
      </c>
      <c r="N4766" s="540" t="s">
        <v>2478</v>
      </c>
      <c r="O4766" s="540" t="s">
        <v>2478</v>
      </c>
      <c r="P4766" s="540" t="s">
        <v>2478</v>
      </c>
      <c r="Q4766" s="540" t="s">
        <v>2478</v>
      </c>
      <c r="R4766" s="540" t="s">
        <v>2478</v>
      </c>
      <c r="S4766" s="540" t="s">
        <v>2478</v>
      </c>
    </row>
    <row r="4767" spans="1:19">
      <c r="A4767" s="543" t="s">
        <v>13003</v>
      </c>
      <c r="B4767" s="544"/>
      <c r="C4767" s="544"/>
      <c r="D4767" s="545">
        <v>23056</v>
      </c>
      <c r="E4767" s="545">
        <v>23056</v>
      </c>
      <c r="F4767" s="545" t="s">
        <v>13350</v>
      </c>
      <c r="G4767" s="543" t="s">
        <v>13351</v>
      </c>
      <c r="H4767" s="545" t="s">
        <v>2469</v>
      </c>
      <c r="I4767" s="544" t="s">
        <v>2478</v>
      </c>
      <c r="J4767" s="543" t="s">
        <v>2478</v>
      </c>
      <c r="K4767" s="543" t="s">
        <v>2478</v>
      </c>
      <c r="L4767" s="543" t="s">
        <v>2478</v>
      </c>
      <c r="M4767" s="543" t="s">
        <v>2478</v>
      </c>
      <c r="N4767" s="543" t="s">
        <v>2478</v>
      </c>
      <c r="O4767" s="543" t="s">
        <v>2478</v>
      </c>
      <c r="P4767" s="543" t="s">
        <v>2478</v>
      </c>
      <c r="Q4767" s="543" t="s">
        <v>2478</v>
      </c>
      <c r="R4767" s="543" t="s">
        <v>2478</v>
      </c>
      <c r="S4767" s="543" t="s">
        <v>2478</v>
      </c>
    </row>
    <row r="4768" spans="1:19">
      <c r="A4768" s="540" t="s">
        <v>13003</v>
      </c>
      <c r="B4768" s="541"/>
      <c r="C4768" s="541"/>
      <c r="D4768" s="542">
        <v>23057</v>
      </c>
      <c r="E4768" s="542">
        <v>23057</v>
      </c>
      <c r="F4768" s="542" t="s">
        <v>13352</v>
      </c>
      <c r="G4768" s="540" t="s">
        <v>13353</v>
      </c>
      <c r="H4768" s="542" t="s">
        <v>2469</v>
      </c>
      <c r="I4768" s="541" t="s">
        <v>2478</v>
      </c>
      <c r="J4768" s="540" t="s">
        <v>2478</v>
      </c>
      <c r="K4768" s="540" t="s">
        <v>2478</v>
      </c>
      <c r="L4768" s="540" t="s">
        <v>2478</v>
      </c>
      <c r="M4768" s="540" t="s">
        <v>2478</v>
      </c>
      <c r="N4768" s="540" t="s">
        <v>2478</v>
      </c>
      <c r="O4768" s="540" t="s">
        <v>2478</v>
      </c>
      <c r="P4768" s="540" t="s">
        <v>2478</v>
      </c>
      <c r="Q4768" s="540" t="s">
        <v>2478</v>
      </c>
      <c r="R4768" s="540" t="s">
        <v>2478</v>
      </c>
      <c r="S4768" s="540" t="s">
        <v>2478</v>
      </c>
    </row>
    <row r="4769" spans="1:19">
      <c r="A4769" s="543" t="s">
        <v>13003</v>
      </c>
      <c r="B4769" s="544"/>
      <c r="C4769" s="544"/>
      <c r="D4769" s="545">
        <v>23057</v>
      </c>
      <c r="E4769" s="545">
        <v>23057</v>
      </c>
      <c r="F4769" s="545" t="s">
        <v>13354</v>
      </c>
      <c r="G4769" s="543" t="s">
        <v>13355</v>
      </c>
      <c r="H4769" s="545" t="s">
        <v>2469</v>
      </c>
      <c r="I4769" s="544" t="s">
        <v>2478</v>
      </c>
      <c r="J4769" s="543" t="s">
        <v>2478</v>
      </c>
      <c r="K4769" s="543" t="s">
        <v>2478</v>
      </c>
      <c r="L4769" s="543" t="s">
        <v>2478</v>
      </c>
      <c r="M4769" s="543" t="s">
        <v>2478</v>
      </c>
      <c r="N4769" s="543" t="s">
        <v>2478</v>
      </c>
      <c r="O4769" s="543" t="s">
        <v>2478</v>
      </c>
      <c r="P4769" s="543" t="s">
        <v>2478</v>
      </c>
      <c r="Q4769" s="543" t="s">
        <v>2478</v>
      </c>
      <c r="R4769" s="543" t="s">
        <v>2478</v>
      </c>
      <c r="S4769" s="543" t="s">
        <v>2478</v>
      </c>
    </row>
    <row r="4770" spans="1:19">
      <c r="A4770" s="540" t="s">
        <v>13003</v>
      </c>
      <c r="B4770" s="541"/>
      <c r="C4770" s="541"/>
      <c r="D4770" s="542">
        <v>23057</v>
      </c>
      <c r="E4770" s="542">
        <v>23057</v>
      </c>
      <c r="F4770" s="542" t="s">
        <v>13356</v>
      </c>
      <c r="G4770" s="540" t="s">
        <v>13357</v>
      </c>
      <c r="H4770" s="542" t="s">
        <v>2469</v>
      </c>
      <c r="I4770" s="541" t="s">
        <v>2478</v>
      </c>
      <c r="J4770" s="540" t="s">
        <v>2478</v>
      </c>
      <c r="K4770" s="540" t="s">
        <v>2478</v>
      </c>
      <c r="L4770" s="540" t="s">
        <v>2478</v>
      </c>
      <c r="M4770" s="540" t="s">
        <v>2478</v>
      </c>
      <c r="N4770" s="540" t="s">
        <v>2478</v>
      </c>
      <c r="O4770" s="540" t="s">
        <v>2478</v>
      </c>
      <c r="P4770" s="540" t="s">
        <v>2478</v>
      </c>
      <c r="Q4770" s="540" t="s">
        <v>2478</v>
      </c>
      <c r="R4770" s="540" t="s">
        <v>2478</v>
      </c>
      <c r="S4770" s="540" t="s">
        <v>2478</v>
      </c>
    </row>
    <row r="4771" spans="1:19">
      <c r="A4771" s="543" t="s">
        <v>13003</v>
      </c>
      <c r="B4771" s="544"/>
      <c r="C4771" s="544"/>
      <c r="D4771" s="545">
        <v>23057</v>
      </c>
      <c r="E4771" s="545">
        <v>23057</v>
      </c>
      <c r="F4771" s="545" t="s">
        <v>13358</v>
      </c>
      <c r="G4771" s="543" t="s">
        <v>13359</v>
      </c>
      <c r="H4771" s="545" t="s">
        <v>2469</v>
      </c>
      <c r="I4771" s="544" t="s">
        <v>2478</v>
      </c>
      <c r="J4771" s="543" t="s">
        <v>2478</v>
      </c>
      <c r="K4771" s="543" t="s">
        <v>2478</v>
      </c>
      <c r="L4771" s="543" t="s">
        <v>2478</v>
      </c>
      <c r="M4771" s="543" t="s">
        <v>2478</v>
      </c>
      <c r="N4771" s="543" t="s">
        <v>2478</v>
      </c>
      <c r="O4771" s="543" t="s">
        <v>2478</v>
      </c>
      <c r="P4771" s="543" t="s">
        <v>2478</v>
      </c>
      <c r="Q4771" s="543" t="s">
        <v>2478</v>
      </c>
      <c r="R4771" s="543" t="s">
        <v>2478</v>
      </c>
      <c r="S4771" s="543" t="s">
        <v>2478</v>
      </c>
    </row>
    <row r="4772" spans="1:19">
      <c r="A4772" s="540" t="s">
        <v>13003</v>
      </c>
      <c r="B4772" s="541"/>
      <c r="C4772" s="541"/>
      <c r="D4772" s="542">
        <v>23057</v>
      </c>
      <c r="E4772" s="542">
        <v>23057</v>
      </c>
      <c r="F4772" s="542" t="s">
        <v>13360</v>
      </c>
      <c r="G4772" s="540" t="s">
        <v>13361</v>
      </c>
      <c r="H4772" s="542" t="s">
        <v>2469</v>
      </c>
      <c r="I4772" s="541" t="s">
        <v>2478</v>
      </c>
      <c r="J4772" s="540" t="s">
        <v>2478</v>
      </c>
      <c r="K4772" s="540" t="s">
        <v>2478</v>
      </c>
      <c r="L4772" s="540" t="s">
        <v>2478</v>
      </c>
      <c r="M4772" s="540" t="s">
        <v>2478</v>
      </c>
      <c r="N4772" s="540" t="s">
        <v>2478</v>
      </c>
      <c r="O4772" s="540" t="s">
        <v>2478</v>
      </c>
      <c r="P4772" s="540" t="s">
        <v>2478</v>
      </c>
      <c r="Q4772" s="540" t="s">
        <v>2478</v>
      </c>
      <c r="R4772" s="540" t="s">
        <v>2478</v>
      </c>
      <c r="S4772" s="540" t="s">
        <v>2478</v>
      </c>
    </row>
    <row r="4773" spans="1:19">
      <c r="A4773" s="543" t="s">
        <v>13003</v>
      </c>
      <c r="B4773" s="544"/>
      <c r="C4773" s="544"/>
      <c r="D4773" s="545">
        <v>23057</v>
      </c>
      <c r="E4773" s="545">
        <v>23057</v>
      </c>
      <c r="F4773" s="545" t="s">
        <v>13362</v>
      </c>
      <c r="G4773" s="543" t="s">
        <v>13363</v>
      </c>
      <c r="H4773" s="545" t="s">
        <v>2469</v>
      </c>
      <c r="I4773" s="544" t="s">
        <v>2478</v>
      </c>
      <c r="J4773" s="543" t="s">
        <v>2478</v>
      </c>
      <c r="K4773" s="543" t="s">
        <v>2478</v>
      </c>
      <c r="L4773" s="543" t="s">
        <v>2478</v>
      </c>
      <c r="M4773" s="543" t="s">
        <v>2478</v>
      </c>
      <c r="N4773" s="543" t="s">
        <v>2478</v>
      </c>
      <c r="O4773" s="543" t="s">
        <v>2478</v>
      </c>
      <c r="P4773" s="543" t="s">
        <v>2478</v>
      </c>
      <c r="Q4773" s="543" t="s">
        <v>2478</v>
      </c>
      <c r="R4773" s="543" t="s">
        <v>2478</v>
      </c>
      <c r="S4773" s="543" t="s">
        <v>2478</v>
      </c>
    </row>
    <row r="4774" spans="1:19">
      <c r="A4774" s="540" t="s">
        <v>13003</v>
      </c>
      <c r="B4774" s="541"/>
      <c r="C4774" s="541"/>
      <c r="D4774" s="542">
        <v>23057</v>
      </c>
      <c r="E4774" s="542">
        <v>23057</v>
      </c>
      <c r="F4774" s="542" t="s">
        <v>13364</v>
      </c>
      <c r="G4774" s="540" t="s">
        <v>13365</v>
      </c>
      <c r="H4774" s="542" t="s">
        <v>2469</v>
      </c>
      <c r="I4774" s="541" t="s">
        <v>2478</v>
      </c>
      <c r="J4774" s="540" t="s">
        <v>2478</v>
      </c>
      <c r="K4774" s="540" t="s">
        <v>2478</v>
      </c>
      <c r="L4774" s="540" t="s">
        <v>2478</v>
      </c>
      <c r="M4774" s="540" t="s">
        <v>2478</v>
      </c>
      <c r="N4774" s="540" t="s">
        <v>2478</v>
      </c>
      <c r="O4774" s="540" t="s">
        <v>2478</v>
      </c>
      <c r="P4774" s="540" t="s">
        <v>2478</v>
      </c>
      <c r="Q4774" s="540" t="s">
        <v>2478</v>
      </c>
      <c r="R4774" s="540" t="s">
        <v>2478</v>
      </c>
      <c r="S4774" s="540" t="s">
        <v>2478</v>
      </c>
    </row>
    <row r="4775" spans="1:19">
      <c r="A4775" s="543" t="s">
        <v>13003</v>
      </c>
      <c r="B4775" s="544"/>
      <c r="C4775" s="544"/>
      <c r="D4775" s="545">
        <v>23058</v>
      </c>
      <c r="E4775" s="545">
        <v>23058</v>
      </c>
      <c r="F4775" s="545" t="s">
        <v>13366</v>
      </c>
      <c r="G4775" s="543" t="s">
        <v>13367</v>
      </c>
      <c r="H4775" s="545" t="s">
        <v>2469</v>
      </c>
      <c r="I4775" s="544" t="s">
        <v>2478</v>
      </c>
      <c r="J4775" s="543" t="s">
        <v>2478</v>
      </c>
      <c r="K4775" s="543" t="s">
        <v>2478</v>
      </c>
      <c r="L4775" s="543" t="s">
        <v>2478</v>
      </c>
      <c r="M4775" s="543" t="s">
        <v>2478</v>
      </c>
      <c r="N4775" s="543" t="s">
        <v>2478</v>
      </c>
      <c r="O4775" s="543" t="s">
        <v>2478</v>
      </c>
      <c r="P4775" s="543" t="s">
        <v>2478</v>
      </c>
      <c r="Q4775" s="543" t="s">
        <v>2478</v>
      </c>
      <c r="R4775" s="543" t="s">
        <v>2478</v>
      </c>
      <c r="S4775" s="543" t="s">
        <v>2478</v>
      </c>
    </row>
    <row r="4776" spans="1:19">
      <c r="A4776" s="540" t="s">
        <v>13003</v>
      </c>
      <c r="B4776" s="541"/>
      <c r="C4776" s="541"/>
      <c r="D4776" s="542">
        <v>23059</v>
      </c>
      <c r="E4776" s="542">
        <v>23059</v>
      </c>
      <c r="F4776" s="542" t="s">
        <v>13368</v>
      </c>
      <c r="G4776" s="540" t="s">
        <v>13369</v>
      </c>
      <c r="H4776" s="542" t="s">
        <v>2469</v>
      </c>
      <c r="I4776" s="541" t="s">
        <v>2478</v>
      </c>
      <c r="J4776" s="540" t="s">
        <v>2478</v>
      </c>
      <c r="K4776" s="540" t="s">
        <v>2478</v>
      </c>
      <c r="L4776" s="540" t="s">
        <v>2478</v>
      </c>
      <c r="M4776" s="540" t="s">
        <v>2478</v>
      </c>
      <c r="N4776" s="540" t="s">
        <v>2478</v>
      </c>
      <c r="O4776" s="540" t="s">
        <v>2478</v>
      </c>
      <c r="P4776" s="540" t="s">
        <v>2478</v>
      </c>
      <c r="Q4776" s="540" t="s">
        <v>2478</v>
      </c>
      <c r="R4776" s="540" t="s">
        <v>2478</v>
      </c>
      <c r="S4776" s="540" t="s">
        <v>2478</v>
      </c>
    </row>
    <row r="4777" spans="1:19">
      <c r="A4777" s="543" t="s">
        <v>13003</v>
      </c>
      <c r="B4777" s="544"/>
      <c r="C4777" s="544"/>
      <c r="D4777" s="545">
        <v>23026</v>
      </c>
      <c r="E4777" s="545">
        <v>23026</v>
      </c>
      <c r="F4777" s="545" t="s">
        <v>13370</v>
      </c>
      <c r="G4777" s="543" t="s">
        <v>13371</v>
      </c>
      <c r="H4777" s="545" t="s">
        <v>2469</v>
      </c>
      <c r="I4777" s="544" t="s">
        <v>2478</v>
      </c>
      <c r="J4777" s="543" t="s">
        <v>2478</v>
      </c>
      <c r="K4777" s="543" t="s">
        <v>2478</v>
      </c>
      <c r="L4777" s="543" t="s">
        <v>2478</v>
      </c>
      <c r="M4777" s="543" t="s">
        <v>2478</v>
      </c>
      <c r="N4777" s="543" t="s">
        <v>2478</v>
      </c>
      <c r="O4777" s="543" t="s">
        <v>2478</v>
      </c>
      <c r="P4777" s="543" t="s">
        <v>2478</v>
      </c>
      <c r="Q4777" s="543" t="s">
        <v>2478</v>
      </c>
      <c r="R4777" s="543" t="s">
        <v>2478</v>
      </c>
      <c r="S4777" s="543" t="s">
        <v>2478</v>
      </c>
    </row>
    <row r="4778" spans="1:19">
      <c r="A4778" s="540" t="s">
        <v>13003</v>
      </c>
      <c r="B4778" s="541"/>
      <c r="C4778" s="541"/>
      <c r="D4778" s="542">
        <v>23121</v>
      </c>
      <c r="E4778" s="542">
        <v>23121</v>
      </c>
      <c r="F4778" s="542" t="s">
        <v>13372</v>
      </c>
      <c r="G4778" s="540" t="s">
        <v>13373</v>
      </c>
      <c r="H4778" s="542" t="s">
        <v>2469</v>
      </c>
      <c r="I4778" s="541" t="s">
        <v>2478</v>
      </c>
      <c r="J4778" s="540" t="s">
        <v>2478</v>
      </c>
      <c r="K4778" s="540" t="s">
        <v>2478</v>
      </c>
      <c r="L4778" s="540" t="s">
        <v>2478</v>
      </c>
      <c r="M4778" s="540" t="s">
        <v>2478</v>
      </c>
      <c r="N4778" s="540" t="s">
        <v>2478</v>
      </c>
      <c r="O4778" s="540" t="s">
        <v>2478</v>
      </c>
      <c r="P4778" s="540" t="s">
        <v>2478</v>
      </c>
      <c r="Q4778" s="540" t="s">
        <v>2478</v>
      </c>
      <c r="R4778" s="540" t="s">
        <v>2478</v>
      </c>
      <c r="S4778" s="540" t="s">
        <v>2478</v>
      </c>
    </row>
    <row r="4779" spans="1:19">
      <c r="A4779" s="543" t="s">
        <v>13003</v>
      </c>
      <c r="B4779" s="544"/>
      <c r="C4779" s="544"/>
      <c r="D4779" s="545">
        <v>23062</v>
      </c>
      <c r="E4779" s="545">
        <v>23062</v>
      </c>
      <c r="F4779" s="545" t="s">
        <v>13374</v>
      </c>
      <c r="G4779" s="543" t="s">
        <v>13375</v>
      </c>
      <c r="H4779" s="545" t="s">
        <v>2469</v>
      </c>
      <c r="I4779" s="544" t="s">
        <v>2478</v>
      </c>
      <c r="J4779" s="543" t="s">
        <v>2478</v>
      </c>
      <c r="K4779" s="543" t="s">
        <v>2478</v>
      </c>
      <c r="L4779" s="543" t="s">
        <v>2478</v>
      </c>
      <c r="M4779" s="543" t="s">
        <v>2478</v>
      </c>
      <c r="N4779" s="543" t="s">
        <v>2478</v>
      </c>
      <c r="O4779" s="543" t="s">
        <v>2478</v>
      </c>
      <c r="P4779" s="543" t="s">
        <v>2478</v>
      </c>
      <c r="Q4779" s="543" t="s">
        <v>2478</v>
      </c>
      <c r="R4779" s="543" t="s">
        <v>2478</v>
      </c>
      <c r="S4779" s="543" t="s">
        <v>2478</v>
      </c>
    </row>
    <row r="4780" spans="1:19">
      <c r="A4780" s="540" t="s">
        <v>13003</v>
      </c>
      <c r="B4780" s="541"/>
      <c r="C4780" s="541"/>
      <c r="D4780" s="542">
        <v>23063</v>
      </c>
      <c r="E4780" s="542">
        <v>23063</v>
      </c>
      <c r="F4780" s="542" t="s">
        <v>13376</v>
      </c>
      <c r="G4780" s="540" t="s">
        <v>13377</v>
      </c>
      <c r="H4780" s="542" t="s">
        <v>2469</v>
      </c>
      <c r="I4780" s="541" t="s">
        <v>2478</v>
      </c>
      <c r="J4780" s="540" t="s">
        <v>2478</v>
      </c>
      <c r="K4780" s="540" t="s">
        <v>2478</v>
      </c>
      <c r="L4780" s="540" t="s">
        <v>2478</v>
      </c>
      <c r="M4780" s="540" t="s">
        <v>2478</v>
      </c>
      <c r="N4780" s="540" t="s">
        <v>2478</v>
      </c>
      <c r="O4780" s="540" t="s">
        <v>2478</v>
      </c>
      <c r="P4780" s="540" t="s">
        <v>2478</v>
      </c>
      <c r="Q4780" s="540" t="s">
        <v>2478</v>
      </c>
      <c r="R4780" s="540" t="s">
        <v>2478</v>
      </c>
      <c r="S4780" s="540" t="s">
        <v>2478</v>
      </c>
    </row>
    <row r="4781" spans="1:19">
      <c r="A4781" s="543" t="s">
        <v>13003</v>
      </c>
      <c r="B4781" s="544"/>
      <c r="C4781" s="544"/>
      <c r="D4781" s="545">
        <v>23063</v>
      </c>
      <c r="E4781" s="545">
        <v>23063</v>
      </c>
      <c r="F4781" s="545" t="s">
        <v>13378</v>
      </c>
      <c r="G4781" s="543" t="s">
        <v>13379</v>
      </c>
      <c r="H4781" s="545" t="s">
        <v>2469</v>
      </c>
      <c r="I4781" s="544" t="s">
        <v>2478</v>
      </c>
      <c r="J4781" s="543" t="s">
        <v>2478</v>
      </c>
      <c r="K4781" s="543" t="s">
        <v>2478</v>
      </c>
      <c r="L4781" s="543" t="s">
        <v>2478</v>
      </c>
      <c r="M4781" s="543" t="s">
        <v>2478</v>
      </c>
      <c r="N4781" s="543" t="s">
        <v>2478</v>
      </c>
      <c r="O4781" s="543" t="s">
        <v>2478</v>
      </c>
      <c r="P4781" s="543" t="s">
        <v>2478</v>
      </c>
      <c r="Q4781" s="543" t="s">
        <v>2478</v>
      </c>
      <c r="R4781" s="543" t="s">
        <v>2478</v>
      </c>
      <c r="S4781" s="543" t="s">
        <v>2478</v>
      </c>
    </row>
    <row r="4782" spans="1:19">
      <c r="A4782" s="540" t="s">
        <v>13003</v>
      </c>
      <c r="B4782" s="541"/>
      <c r="C4782" s="541"/>
      <c r="D4782" s="542">
        <v>23064</v>
      </c>
      <c r="E4782" s="542">
        <v>23064</v>
      </c>
      <c r="F4782" s="542" t="s">
        <v>13380</v>
      </c>
      <c r="G4782" s="540" t="s">
        <v>13381</v>
      </c>
      <c r="H4782" s="542" t="s">
        <v>2469</v>
      </c>
      <c r="I4782" s="541" t="s">
        <v>2478</v>
      </c>
      <c r="J4782" s="540" t="s">
        <v>2478</v>
      </c>
      <c r="K4782" s="540" t="s">
        <v>2478</v>
      </c>
      <c r="L4782" s="540" t="s">
        <v>2478</v>
      </c>
      <c r="M4782" s="540" t="s">
        <v>2478</v>
      </c>
      <c r="N4782" s="540" t="s">
        <v>2478</v>
      </c>
      <c r="O4782" s="540" t="s">
        <v>2478</v>
      </c>
      <c r="P4782" s="540" t="s">
        <v>2478</v>
      </c>
      <c r="Q4782" s="540" t="s">
        <v>2478</v>
      </c>
      <c r="R4782" s="540" t="s">
        <v>2478</v>
      </c>
      <c r="S4782" s="540" t="s">
        <v>2478</v>
      </c>
    </row>
    <row r="4783" spans="1:19">
      <c r="A4783" s="543" t="s">
        <v>13003</v>
      </c>
      <c r="B4783" s="544"/>
      <c r="C4783" s="544"/>
      <c r="D4783" s="545">
        <v>23064</v>
      </c>
      <c r="E4783" s="545">
        <v>23064</v>
      </c>
      <c r="F4783" s="545" t="s">
        <v>13382</v>
      </c>
      <c r="G4783" s="543" t="s">
        <v>13383</v>
      </c>
      <c r="H4783" s="545" t="s">
        <v>2469</v>
      </c>
      <c r="I4783" s="544" t="s">
        <v>2478</v>
      </c>
      <c r="J4783" s="543" t="s">
        <v>2478</v>
      </c>
      <c r="K4783" s="543" t="s">
        <v>2478</v>
      </c>
      <c r="L4783" s="543" t="s">
        <v>2478</v>
      </c>
      <c r="M4783" s="543" t="s">
        <v>2478</v>
      </c>
      <c r="N4783" s="543" t="s">
        <v>2478</v>
      </c>
      <c r="O4783" s="543" t="s">
        <v>2478</v>
      </c>
      <c r="P4783" s="543" t="s">
        <v>2478</v>
      </c>
      <c r="Q4783" s="543" t="s">
        <v>2478</v>
      </c>
      <c r="R4783" s="543" t="s">
        <v>2478</v>
      </c>
      <c r="S4783" s="543" t="s">
        <v>2478</v>
      </c>
    </row>
    <row r="4784" spans="1:19">
      <c r="A4784" s="540" t="s">
        <v>13003</v>
      </c>
      <c r="B4784" s="541"/>
      <c r="C4784" s="541"/>
      <c r="D4784" s="542">
        <v>23064</v>
      </c>
      <c r="E4784" s="542">
        <v>23064</v>
      </c>
      <c r="F4784" s="542" t="s">
        <v>13384</v>
      </c>
      <c r="G4784" s="540" t="s">
        <v>13385</v>
      </c>
      <c r="H4784" s="542" t="s">
        <v>2469</v>
      </c>
      <c r="I4784" s="541" t="s">
        <v>2478</v>
      </c>
      <c r="J4784" s="540" t="s">
        <v>2478</v>
      </c>
      <c r="K4784" s="540" t="s">
        <v>2478</v>
      </c>
      <c r="L4784" s="540" t="s">
        <v>2478</v>
      </c>
      <c r="M4784" s="540" t="s">
        <v>2478</v>
      </c>
      <c r="N4784" s="540" t="s">
        <v>2478</v>
      </c>
      <c r="O4784" s="540" t="s">
        <v>2478</v>
      </c>
      <c r="P4784" s="540" t="s">
        <v>2478</v>
      </c>
      <c r="Q4784" s="540" t="s">
        <v>2478</v>
      </c>
      <c r="R4784" s="540" t="s">
        <v>2478</v>
      </c>
      <c r="S4784" s="540" t="s">
        <v>2478</v>
      </c>
    </row>
    <row r="4785" spans="1:19">
      <c r="A4785" s="543" t="s">
        <v>13003</v>
      </c>
      <c r="B4785" s="544"/>
      <c r="C4785" s="544"/>
      <c r="D4785" s="545">
        <v>23064</v>
      </c>
      <c r="E4785" s="545">
        <v>23064</v>
      </c>
      <c r="F4785" s="545" t="s">
        <v>13386</v>
      </c>
      <c r="G4785" s="543" t="s">
        <v>13387</v>
      </c>
      <c r="H4785" s="545" t="s">
        <v>3468</v>
      </c>
      <c r="I4785" s="544" t="s">
        <v>2478</v>
      </c>
      <c r="J4785" s="543" t="s">
        <v>2478</v>
      </c>
      <c r="K4785" s="543" t="s">
        <v>2478</v>
      </c>
      <c r="L4785" s="543" t="s">
        <v>2478</v>
      </c>
      <c r="M4785" s="543" t="s">
        <v>2478</v>
      </c>
      <c r="N4785" s="543" t="s">
        <v>2478</v>
      </c>
      <c r="O4785" s="543" t="s">
        <v>2478</v>
      </c>
      <c r="P4785" s="543" t="s">
        <v>2478</v>
      </c>
      <c r="Q4785" s="543" t="s">
        <v>2478</v>
      </c>
      <c r="R4785" s="543" t="s">
        <v>2478</v>
      </c>
      <c r="S4785" s="543" t="s">
        <v>2478</v>
      </c>
    </row>
    <row r="4786" spans="1:19">
      <c r="A4786" s="540" t="s">
        <v>13003</v>
      </c>
      <c r="B4786" s="541"/>
      <c r="C4786" s="541"/>
      <c r="D4786" s="542">
        <v>23065</v>
      </c>
      <c r="E4786" s="542">
        <v>23065</v>
      </c>
      <c r="F4786" s="542" t="s">
        <v>13388</v>
      </c>
      <c r="G4786" s="540" t="s">
        <v>13389</v>
      </c>
      <c r="H4786" s="542" t="s">
        <v>2469</v>
      </c>
      <c r="I4786" s="541" t="s">
        <v>2478</v>
      </c>
      <c r="J4786" s="540" t="s">
        <v>2478</v>
      </c>
      <c r="K4786" s="540" t="s">
        <v>2478</v>
      </c>
      <c r="L4786" s="540" t="s">
        <v>2478</v>
      </c>
      <c r="M4786" s="540" t="s">
        <v>2478</v>
      </c>
      <c r="N4786" s="540" t="s">
        <v>2478</v>
      </c>
      <c r="O4786" s="540" t="s">
        <v>2478</v>
      </c>
      <c r="P4786" s="540" t="s">
        <v>2478</v>
      </c>
      <c r="Q4786" s="540" t="s">
        <v>2478</v>
      </c>
      <c r="R4786" s="540" t="s">
        <v>2478</v>
      </c>
      <c r="S4786" s="540" t="s">
        <v>2478</v>
      </c>
    </row>
    <row r="4787" spans="1:19">
      <c r="A4787" s="543" t="s">
        <v>13003</v>
      </c>
      <c r="B4787" s="544"/>
      <c r="C4787" s="544"/>
      <c r="D4787" s="545">
        <v>23066</v>
      </c>
      <c r="E4787" s="545">
        <v>23066</v>
      </c>
      <c r="F4787" s="545" t="s">
        <v>13390</v>
      </c>
      <c r="G4787" s="543" t="s">
        <v>13391</v>
      </c>
      <c r="H4787" s="545" t="s">
        <v>2469</v>
      </c>
      <c r="I4787" s="544" t="s">
        <v>2478</v>
      </c>
      <c r="J4787" s="543" t="s">
        <v>2478</v>
      </c>
      <c r="K4787" s="543" t="s">
        <v>2478</v>
      </c>
      <c r="L4787" s="543" t="s">
        <v>2478</v>
      </c>
      <c r="M4787" s="543" t="s">
        <v>2478</v>
      </c>
      <c r="N4787" s="543" t="s">
        <v>2478</v>
      </c>
      <c r="O4787" s="543" t="s">
        <v>2478</v>
      </c>
      <c r="P4787" s="543" t="s">
        <v>2478</v>
      </c>
      <c r="Q4787" s="543" t="s">
        <v>2478</v>
      </c>
      <c r="R4787" s="543" t="s">
        <v>2478</v>
      </c>
      <c r="S4787" s="543" t="s">
        <v>2478</v>
      </c>
    </row>
    <row r="4788" spans="1:19">
      <c r="A4788" s="540" t="s">
        <v>13003</v>
      </c>
      <c r="B4788" s="541"/>
      <c r="C4788" s="541"/>
      <c r="D4788" s="542">
        <v>23067</v>
      </c>
      <c r="E4788" s="542">
        <v>23067</v>
      </c>
      <c r="F4788" s="542" t="s">
        <v>13392</v>
      </c>
      <c r="G4788" s="540" t="s">
        <v>13393</v>
      </c>
      <c r="H4788" s="542" t="s">
        <v>2469</v>
      </c>
      <c r="I4788" s="541" t="s">
        <v>2478</v>
      </c>
      <c r="J4788" s="540" t="s">
        <v>2478</v>
      </c>
      <c r="K4788" s="540" t="s">
        <v>2478</v>
      </c>
      <c r="L4788" s="540" t="s">
        <v>2478</v>
      </c>
      <c r="M4788" s="540" t="s">
        <v>2478</v>
      </c>
      <c r="N4788" s="540" t="s">
        <v>2478</v>
      </c>
      <c r="O4788" s="540" t="s">
        <v>2478</v>
      </c>
      <c r="P4788" s="540" t="s">
        <v>2478</v>
      </c>
      <c r="Q4788" s="540" t="s">
        <v>2478</v>
      </c>
      <c r="R4788" s="540" t="s">
        <v>2478</v>
      </c>
      <c r="S4788" s="540" t="s">
        <v>2478</v>
      </c>
    </row>
    <row r="4789" spans="1:19">
      <c r="A4789" s="543" t="s">
        <v>13003</v>
      </c>
      <c r="B4789" s="544"/>
      <c r="C4789" s="544"/>
      <c r="D4789" s="545">
        <v>23068</v>
      </c>
      <c r="E4789" s="545">
        <v>23068</v>
      </c>
      <c r="F4789" s="545" t="s">
        <v>13394</v>
      </c>
      <c r="G4789" s="543" t="s">
        <v>13395</v>
      </c>
      <c r="H4789" s="545" t="s">
        <v>2469</v>
      </c>
      <c r="I4789" s="544" t="s">
        <v>2478</v>
      </c>
      <c r="J4789" s="543" t="s">
        <v>2478</v>
      </c>
      <c r="K4789" s="543" t="s">
        <v>2478</v>
      </c>
      <c r="L4789" s="543" t="s">
        <v>2478</v>
      </c>
      <c r="M4789" s="543" t="s">
        <v>2478</v>
      </c>
      <c r="N4789" s="543" t="s">
        <v>2478</v>
      </c>
      <c r="O4789" s="543" t="s">
        <v>2478</v>
      </c>
      <c r="P4789" s="543" t="s">
        <v>2478</v>
      </c>
      <c r="Q4789" s="543" t="s">
        <v>2478</v>
      </c>
      <c r="R4789" s="543" t="s">
        <v>2478</v>
      </c>
      <c r="S4789" s="543" t="s">
        <v>2478</v>
      </c>
    </row>
    <row r="4790" spans="1:19">
      <c r="A4790" s="540" t="s">
        <v>13003</v>
      </c>
      <c r="B4790" s="541"/>
      <c r="C4790" s="541"/>
      <c r="D4790" s="542">
        <v>23069</v>
      </c>
      <c r="E4790" s="542">
        <v>23069</v>
      </c>
      <c r="F4790" s="542" t="s">
        <v>13396</v>
      </c>
      <c r="G4790" s="540" t="s">
        <v>13397</v>
      </c>
      <c r="H4790" s="542" t="s">
        <v>2469</v>
      </c>
      <c r="I4790" s="541" t="s">
        <v>2478</v>
      </c>
      <c r="J4790" s="540" t="s">
        <v>2478</v>
      </c>
      <c r="K4790" s="540" t="s">
        <v>2478</v>
      </c>
      <c r="L4790" s="540" t="s">
        <v>2478</v>
      </c>
      <c r="M4790" s="540" t="s">
        <v>2478</v>
      </c>
      <c r="N4790" s="540" t="s">
        <v>2478</v>
      </c>
      <c r="O4790" s="540" t="s">
        <v>2478</v>
      </c>
      <c r="P4790" s="540" t="s">
        <v>2478</v>
      </c>
      <c r="Q4790" s="540" t="s">
        <v>2478</v>
      </c>
      <c r="R4790" s="540" t="s">
        <v>2478</v>
      </c>
      <c r="S4790" s="540" t="s">
        <v>2478</v>
      </c>
    </row>
    <row r="4791" spans="1:19">
      <c r="A4791" s="543" t="s">
        <v>13003</v>
      </c>
      <c r="B4791" s="544"/>
      <c r="C4791" s="544"/>
      <c r="D4791" s="545">
        <v>23070</v>
      </c>
      <c r="E4791" s="545">
        <v>23070</v>
      </c>
      <c r="F4791" s="545" t="s">
        <v>13398</v>
      </c>
      <c r="G4791" s="543" t="s">
        <v>13399</v>
      </c>
      <c r="H4791" s="545" t="s">
        <v>2469</v>
      </c>
      <c r="I4791" s="544" t="s">
        <v>2478</v>
      </c>
      <c r="J4791" s="543" t="s">
        <v>2478</v>
      </c>
      <c r="K4791" s="543" t="s">
        <v>2478</v>
      </c>
      <c r="L4791" s="543" t="s">
        <v>2478</v>
      </c>
      <c r="M4791" s="543" t="s">
        <v>2478</v>
      </c>
      <c r="N4791" s="543" t="s">
        <v>2478</v>
      </c>
      <c r="O4791" s="543" t="s">
        <v>2478</v>
      </c>
      <c r="P4791" s="543" t="s">
        <v>2478</v>
      </c>
      <c r="Q4791" s="543" t="s">
        <v>2478</v>
      </c>
      <c r="R4791" s="543" t="s">
        <v>2478</v>
      </c>
      <c r="S4791" s="543" t="s">
        <v>2478</v>
      </c>
    </row>
    <row r="4792" spans="1:19">
      <c r="A4792" s="540" t="s">
        <v>13003</v>
      </c>
      <c r="B4792" s="541"/>
      <c r="C4792" s="541"/>
      <c r="D4792" s="542">
        <v>23071</v>
      </c>
      <c r="E4792" s="542">
        <v>23071</v>
      </c>
      <c r="F4792" s="542" t="s">
        <v>13400</v>
      </c>
      <c r="G4792" s="540" t="s">
        <v>13401</v>
      </c>
      <c r="H4792" s="542" t="s">
        <v>2469</v>
      </c>
      <c r="I4792" s="541" t="s">
        <v>2478</v>
      </c>
      <c r="J4792" s="540" t="s">
        <v>2478</v>
      </c>
      <c r="K4792" s="540" t="s">
        <v>2478</v>
      </c>
      <c r="L4792" s="540" t="s">
        <v>2478</v>
      </c>
      <c r="M4792" s="540" t="s">
        <v>2478</v>
      </c>
      <c r="N4792" s="540" t="s">
        <v>2478</v>
      </c>
      <c r="O4792" s="540" t="s">
        <v>2478</v>
      </c>
      <c r="P4792" s="540" t="s">
        <v>2478</v>
      </c>
      <c r="Q4792" s="540" t="s">
        <v>2478</v>
      </c>
      <c r="R4792" s="540" t="s">
        <v>2478</v>
      </c>
      <c r="S4792" s="540" t="s">
        <v>2478</v>
      </c>
    </row>
    <row r="4793" spans="1:19">
      <c r="A4793" s="543" t="s">
        <v>13003</v>
      </c>
      <c r="B4793" s="544"/>
      <c r="C4793" s="544"/>
      <c r="D4793" s="545">
        <v>23072</v>
      </c>
      <c r="E4793" s="545">
        <v>23072</v>
      </c>
      <c r="F4793" s="545" t="s">
        <v>13402</v>
      </c>
      <c r="G4793" s="543" t="s">
        <v>13403</v>
      </c>
      <c r="H4793" s="545" t="s">
        <v>2469</v>
      </c>
      <c r="I4793" s="544" t="s">
        <v>2478</v>
      </c>
      <c r="J4793" s="543" t="s">
        <v>2478</v>
      </c>
      <c r="K4793" s="543" t="s">
        <v>2478</v>
      </c>
      <c r="L4793" s="543" t="s">
        <v>2478</v>
      </c>
      <c r="M4793" s="543" t="s">
        <v>2478</v>
      </c>
      <c r="N4793" s="543" t="s">
        <v>2478</v>
      </c>
      <c r="O4793" s="543" t="s">
        <v>2478</v>
      </c>
      <c r="P4793" s="543" t="s">
        <v>2478</v>
      </c>
      <c r="Q4793" s="543" t="s">
        <v>2478</v>
      </c>
      <c r="R4793" s="543" t="s">
        <v>2478</v>
      </c>
      <c r="S4793" s="543" t="s">
        <v>2478</v>
      </c>
    </row>
    <row r="4794" spans="1:19">
      <c r="A4794" s="540" t="s">
        <v>13003</v>
      </c>
      <c r="B4794" s="541"/>
      <c r="C4794" s="541"/>
      <c r="D4794" s="542">
        <v>23072</v>
      </c>
      <c r="E4794" s="542">
        <v>23072</v>
      </c>
      <c r="F4794" s="542" t="s">
        <v>13404</v>
      </c>
      <c r="G4794" s="540" t="s">
        <v>13405</v>
      </c>
      <c r="H4794" s="542" t="s">
        <v>3468</v>
      </c>
      <c r="I4794" s="541" t="s">
        <v>2478</v>
      </c>
      <c r="J4794" s="540" t="s">
        <v>2478</v>
      </c>
      <c r="K4794" s="540" t="s">
        <v>2478</v>
      </c>
      <c r="L4794" s="540" t="s">
        <v>2478</v>
      </c>
      <c r="M4794" s="540" t="s">
        <v>2478</v>
      </c>
      <c r="N4794" s="540" t="s">
        <v>2478</v>
      </c>
      <c r="O4794" s="540" t="s">
        <v>2478</v>
      </c>
      <c r="P4794" s="540" t="s">
        <v>2478</v>
      </c>
      <c r="Q4794" s="540" t="s">
        <v>2478</v>
      </c>
      <c r="R4794" s="540" t="s">
        <v>2478</v>
      </c>
      <c r="S4794" s="540" t="s">
        <v>2478</v>
      </c>
    </row>
    <row r="4795" spans="1:19">
      <c r="A4795" s="543" t="s">
        <v>13003</v>
      </c>
      <c r="B4795" s="544"/>
      <c r="C4795" s="544"/>
      <c r="D4795" s="545">
        <v>23072</v>
      </c>
      <c r="E4795" s="545">
        <v>23072</v>
      </c>
      <c r="F4795" s="545" t="s">
        <v>13406</v>
      </c>
      <c r="G4795" s="543" t="s">
        <v>13407</v>
      </c>
      <c r="H4795" s="545" t="s">
        <v>2469</v>
      </c>
      <c r="I4795" s="544" t="s">
        <v>2478</v>
      </c>
      <c r="J4795" s="543" t="s">
        <v>2478</v>
      </c>
      <c r="K4795" s="543" t="s">
        <v>2478</v>
      </c>
      <c r="L4795" s="543" t="s">
        <v>2478</v>
      </c>
      <c r="M4795" s="543" t="s">
        <v>2478</v>
      </c>
      <c r="N4795" s="543" t="s">
        <v>2478</v>
      </c>
      <c r="O4795" s="543" t="s">
        <v>2478</v>
      </c>
      <c r="P4795" s="543" t="s">
        <v>2478</v>
      </c>
      <c r="Q4795" s="543" t="s">
        <v>2478</v>
      </c>
      <c r="R4795" s="543" t="s">
        <v>2478</v>
      </c>
      <c r="S4795" s="543" t="s">
        <v>2478</v>
      </c>
    </row>
    <row r="4796" spans="1:19">
      <c r="A4796" s="540" t="s">
        <v>13003</v>
      </c>
      <c r="B4796" s="541"/>
      <c r="C4796" s="541"/>
      <c r="D4796" s="542">
        <v>23072</v>
      </c>
      <c r="E4796" s="542">
        <v>23072</v>
      </c>
      <c r="F4796" s="542" t="s">
        <v>13408</v>
      </c>
      <c r="G4796" s="540" t="s">
        <v>13409</v>
      </c>
      <c r="H4796" s="542" t="s">
        <v>2469</v>
      </c>
      <c r="I4796" s="541" t="s">
        <v>2478</v>
      </c>
      <c r="J4796" s="540" t="s">
        <v>2478</v>
      </c>
      <c r="K4796" s="540" t="s">
        <v>2478</v>
      </c>
      <c r="L4796" s="540" t="s">
        <v>2478</v>
      </c>
      <c r="M4796" s="540" t="s">
        <v>2478</v>
      </c>
      <c r="N4796" s="540" t="s">
        <v>2478</v>
      </c>
      <c r="O4796" s="540" t="s">
        <v>2478</v>
      </c>
      <c r="P4796" s="540" t="s">
        <v>2478</v>
      </c>
      <c r="Q4796" s="540" t="s">
        <v>2478</v>
      </c>
      <c r="R4796" s="540" t="s">
        <v>2478</v>
      </c>
      <c r="S4796" s="540" t="s">
        <v>2478</v>
      </c>
    </row>
    <row r="4797" spans="1:19">
      <c r="A4797" s="543" t="s">
        <v>13003</v>
      </c>
      <c r="B4797" s="544"/>
      <c r="C4797" s="544"/>
      <c r="D4797" s="545">
        <v>23072</v>
      </c>
      <c r="E4797" s="545">
        <v>23072</v>
      </c>
      <c r="F4797" s="545" t="s">
        <v>13410</v>
      </c>
      <c r="G4797" s="543" t="s">
        <v>13411</v>
      </c>
      <c r="H4797" s="545" t="s">
        <v>3468</v>
      </c>
      <c r="I4797" s="544" t="s">
        <v>2478</v>
      </c>
      <c r="J4797" s="543" t="s">
        <v>2478</v>
      </c>
      <c r="K4797" s="543" t="s">
        <v>2478</v>
      </c>
      <c r="L4797" s="543" t="s">
        <v>2478</v>
      </c>
      <c r="M4797" s="543" t="s">
        <v>2478</v>
      </c>
      <c r="N4797" s="543" t="s">
        <v>2478</v>
      </c>
      <c r="O4797" s="543" t="s">
        <v>2478</v>
      </c>
      <c r="P4797" s="543" t="s">
        <v>2478</v>
      </c>
      <c r="Q4797" s="543" t="s">
        <v>2478</v>
      </c>
      <c r="R4797" s="543" t="s">
        <v>2478</v>
      </c>
      <c r="S4797" s="543" t="s">
        <v>2478</v>
      </c>
    </row>
    <row r="4798" spans="1:19">
      <c r="A4798" s="540" t="s">
        <v>13003</v>
      </c>
      <c r="B4798" s="541"/>
      <c r="C4798" s="541"/>
      <c r="D4798" s="542">
        <v>23072</v>
      </c>
      <c r="E4798" s="542">
        <v>23072</v>
      </c>
      <c r="F4798" s="542" t="s">
        <v>13412</v>
      </c>
      <c r="G4798" s="540" t="s">
        <v>13413</v>
      </c>
      <c r="H4798" s="542" t="s">
        <v>2469</v>
      </c>
      <c r="I4798" s="541" t="s">
        <v>2478</v>
      </c>
      <c r="J4798" s="540" t="s">
        <v>2478</v>
      </c>
      <c r="K4798" s="540" t="s">
        <v>2478</v>
      </c>
      <c r="L4798" s="540" t="s">
        <v>2478</v>
      </c>
      <c r="M4798" s="540" t="s">
        <v>2478</v>
      </c>
      <c r="N4798" s="540" t="s">
        <v>2478</v>
      </c>
      <c r="O4798" s="540" t="s">
        <v>2478</v>
      </c>
      <c r="P4798" s="540" t="s">
        <v>2478</v>
      </c>
      <c r="Q4798" s="540" t="s">
        <v>2478</v>
      </c>
      <c r="R4798" s="540" t="s">
        <v>2478</v>
      </c>
      <c r="S4798" s="540" t="s">
        <v>2478</v>
      </c>
    </row>
    <row r="4799" spans="1:19">
      <c r="A4799" s="543" t="s">
        <v>13003</v>
      </c>
      <c r="B4799" s="544"/>
      <c r="C4799" s="544"/>
      <c r="D4799" s="545">
        <v>23072</v>
      </c>
      <c r="E4799" s="545">
        <v>23072</v>
      </c>
      <c r="F4799" s="545" t="s">
        <v>13414</v>
      </c>
      <c r="G4799" s="543" t="s">
        <v>13415</v>
      </c>
      <c r="H4799" s="545" t="s">
        <v>2469</v>
      </c>
      <c r="I4799" s="544" t="s">
        <v>2478</v>
      </c>
      <c r="J4799" s="543" t="s">
        <v>2478</v>
      </c>
      <c r="K4799" s="543" t="s">
        <v>2478</v>
      </c>
      <c r="L4799" s="543" t="s">
        <v>2478</v>
      </c>
      <c r="M4799" s="543" t="s">
        <v>2478</v>
      </c>
      <c r="N4799" s="543" t="s">
        <v>2478</v>
      </c>
      <c r="O4799" s="543" t="s">
        <v>2478</v>
      </c>
      <c r="P4799" s="543" t="s">
        <v>2478</v>
      </c>
      <c r="Q4799" s="543" t="s">
        <v>2478</v>
      </c>
      <c r="R4799" s="543" t="s">
        <v>2478</v>
      </c>
      <c r="S4799" s="543" t="s">
        <v>2478</v>
      </c>
    </row>
    <row r="4800" spans="1:19">
      <c r="A4800" s="540" t="s">
        <v>13003</v>
      </c>
      <c r="B4800" s="541"/>
      <c r="C4800" s="541"/>
      <c r="D4800" s="542">
        <v>23073</v>
      </c>
      <c r="E4800" s="542">
        <v>23073</v>
      </c>
      <c r="F4800" s="542" t="s">
        <v>13416</v>
      </c>
      <c r="G4800" s="540" t="s">
        <v>13417</v>
      </c>
      <c r="H4800" s="542" t="s">
        <v>2469</v>
      </c>
      <c r="I4800" s="541" t="s">
        <v>2478</v>
      </c>
      <c r="J4800" s="540" t="s">
        <v>2478</v>
      </c>
      <c r="K4800" s="540" t="s">
        <v>2478</v>
      </c>
      <c r="L4800" s="540" t="s">
        <v>2478</v>
      </c>
      <c r="M4800" s="540" t="s">
        <v>2478</v>
      </c>
      <c r="N4800" s="540" t="s">
        <v>2478</v>
      </c>
      <c r="O4800" s="540" t="s">
        <v>2478</v>
      </c>
      <c r="P4800" s="540" t="s">
        <v>2478</v>
      </c>
      <c r="Q4800" s="540" t="s">
        <v>2478</v>
      </c>
      <c r="R4800" s="540" t="s">
        <v>2478</v>
      </c>
      <c r="S4800" s="540" t="s">
        <v>2478</v>
      </c>
    </row>
    <row r="4801" spans="1:19">
      <c r="A4801" s="543" t="s">
        <v>13003</v>
      </c>
      <c r="B4801" s="544"/>
      <c r="C4801" s="544"/>
      <c r="D4801" s="545">
        <v>23073</v>
      </c>
      <c r="E4801" s="545">
        <v>23073</v>
      </c>
      <c r="F4801" s="545" t="s">
        <v>13418</v>
      </c>
      <c r="G4801" s="543" t="s">
        <v>13419</v>
      </c>
      <c r="H4801" s="545" t="s">
        <v>2469</v>
      </c>
      <c r="I4801" s="544" t="s">
        <v>2478</v>
      </c>
      <c r="J4801" s="543" t="s">
        <v>2478</v>
      </c>
      <c r="K4801" s="543" t="s">
        <v>2478</v>
      </c>
      <c r="L4801" s="543" t="s">
        <v>2478</v>
      </c>
      <c r="M4801" s="543" t="s">
        <v>2478</v>
      </c>
      <c r="N4801" s="543" t="s">
        <v>2478</v>
      </c>
      <c r="O4801" s="543" t="s">
        <v>2478</v>
      </c>
      <c r="P4801" s="543" t="s">
        <v>2478</v>
      </c>
      <c r="Q4801" s="543" t="s">
        <v>2478</v>
      </c>
      <c r="R4801" s="543" t="s">
        <v>2478</v>
      </c>
      <c r="S4801" s="543" t="s">
        <v>2478</v>
      </c>
    </row>
    <row r="4802" spans="1:19">
      <c r="A4802" s="540" t="s">
        <v>13003</v>
      </c>
      <c r="B4802" s="541"/>
      <c r="C4802" s="541"/>
      <c r="D4802" s="542">
        <v>23073</v>
      </c>
      <c r="E4802" s="542">
        <v>23073</v>
      </c>
      <c r="F4802" s="542" t="s">
        <v>13420</v>
      </c>
      <c r="G4802" s="540" t="s">
        <v>13421</v>
      </c>
      <c r="H4802" s="542" t="s">
        <v>2469</v>
      </c>
      <c r="I4802" s="541" t="s">
        <v>2478</v>
      </c>
      <c r="J4802" s="540" t="s">
        <v>2478</v>
      </c>
      <c r="K4802" s="540" t="s">
        <v>2478</v>
      </c>
      <c r="L4802" s="540" t="s">
        <v>2478</v>
      </c>
      <c r="M4802" s="540" t="s">
        <v>2478</v>
      </c>
      <c r="N4802" s="540" t="s">
        <v>2478</v>
      </c>
      <c r="O4802" s="540" t="s">
        <v>2478</v>
      </c>
      <c r="P4802" s="540" t="s">
        <v>2478</v>
      </c>
      <c r="Q4802" s="540" t="s">
        <v>2478</v>
      </c>
      <c r="R4802" s="540" t="s">
        <v>2478</v>
      </c>
      <c r="S4802" s="540" t="s">
        <v>2478</v>
      </c>
    </row>
    <row r="4803" spans="1:19">
      <c r="A4803" s="543" t="s">
        <v>13003</v>
      </c>
      <c r="B4803" s="544"/>
      <c r="C4803" s="544"/>
      <c r="D4803" s="545">
        <v>23074</v>
      </c>
      <c r="E4803" s="545">
        <v>23074</v>
      </c>
      <c r="F4803" s="545" t="s">
        <v>13422</v>
      </c>
      <c r="G4803" s="543" t="s">
        <v>13423</v>
      </c>
      <c r="H4803" s="545" t="s">
        <v>2469</v>
      </c>
      <c r="I4803" s="544" t="s">
        <v>2478</v>
      </c>
      <c r="J4803" s="543" t="s">
        <v>2478</v>
      </c>
      <c r="K4803" s="543" t="s">
        <v>2478</v>
      </c>
      <c r="L4803" s="543" t="s">
        <v>2478</v>
      </c>
      <c r="M4803" s="543" t="s">
        <v>2478</v>
      </c>
      <c r="N4803" s="543" t="s">
        <v>2478</v>
      </c>
      <c r="O4803" s="543" t="s">
        <v>2478</v>
      </c>
      <c r="P4803" s="543" t="s">
        <v>2478</v>
      </c>
      <c r="Q4803" s="543" t="s">
        <v>2478</v>
      </c>
      <c r="R4803" s="543" t="s">
        <v>2478</v>
      </c>
      <c r="S4803" s="543" t="s">
        <v>2478</v>
      </c>
    </row>
    <row r="4804" spans="1:19">
      <c r="A4804" s="540" t="s">
        <v>13003</v>
      </c>
      <c r="B4804" s="541"/>
      <c r="C4804" s="541"/>
      <c r="D4804" s="542">
        <v>23074</v>
      </c>
      <c r="E4804" s="542">
        <v>23074</v>
      </c>
      <c r="F4804" s="542" t="s">
        <v>13424</v>
      </c>
      <c r="G4804" s="540" t="s">
        <v>13425</v>
      </c>
      <c r="H4804" s="542" t="s">
        <v>2469</v>
      </c>
      <c r="I4804" s="541" t="s">
        <v>2478</v>
      </c>
      <c r="J4804" s="540" t="s">
        <v>2478</v>
      </c>
      <c r="K4804" s="540" t="s">
        <v>2478</v>
      </c>
      <c r="L4804" s="540" t="s">
        <v>2478</v>
      </c>
      <c r="M4804" s="540" t="s">
        <v>2478</v>
      </c>
      <c r="N4804" s="540" t="s">
        <v>2478</v>
      </c>
      <c r="O4804" s="540" t="s">
        <v>2478</v>
      </c>
      <c r="P4804" s="540" t="s">
        <v>2478</v>
      </c>
      <c r="Q4804" s="540" t="s">
        <v>2478</v>
      </c>
      <c r="R4804" s="540" t="s">
        <v>2478</v>
      </c>
      <c r="S4804" s="540" t="s">
        <v>2478</v>
      </c>
    </row>
    <row r="4805" spans="1:19">
      <c r="A4805" s="543" t="s">
        <v>13003</v>
      </c>
      <c r="B4805" s="544"/>
      <c r="C4805" s="544"/>
      <c r="D4805" s="545">
        <v>23075</v>
      </c>
      <c r="E4805" s="545">
        <v>23075</v>
      </c>
      <c r="F4805" s="545" t="s">
        <v>13426</v>
      </c>
      <c r="G4805" s="543" t="s">
        <v>13427</v>
      </c>
      <c r="H4805" s="545" t="s">
        <v>2469</v>
      </c>
      <c r="I4805" s="544" t="s">
        <v>2478</v>
      </c>
      <c r="J4805" s="543" t="s">
        <v>2478</v>
      </c>
      <c r="K4805" s="543" t="s">
        <v>2478</v>
      </c>
      <c r="L4805" s="543" t="s">
        <v>2478</v>
      </c>
      <c r="M4805" s="543" t="s">
        <v>2478</v>
      </c>
      <c r="N4805" s="543" t="s">
        <v>2478</v>
      </c>
      <c r="O4805" s="543" t="s">
        <v>2478</v>
      </c>
      <c r="P4805" s="543" t="s">
        <v>2478</v>
      </c>
      <c r="Q4805" s="543" t="s">
        <v>2478</v>
      </c>
      <c r="R4805" s="543" t="s">
        <v>2478</v>
      </c>
      <c r="S4805" s="543" t="s">
        <v>2478</v>
      </c>
    </row>
    <row r="4806" spans="1:19">
      <c r="A4806" s="540" t="s">
        <v>13003</v>
      </c>
      <c r="B4806" s="541"/>
      <c r="C4806" s="541"/>
      <c r="D4806" s="542">
        <v>23076</v>
      </c>
      <c r="E4806" s="542">
        <v>23076</v>
      </c>
      <c r="F4806" s="542" t="s">
        <v>13428</v>
      </c>
      <c r="G4806" s="540" t="s">
        <v>13429</v>
      </c>
      <c r="H4806" s="542" t="s">
        <v>2469</v>
      </c>
      <c r="I4806" s="541" t="s">
        <v>2478</v>
      </c>
      <c r="J4806" s="540" t="s">
        <v>2478</v>
      </c>
      <c r="K4806" s="540" t="s">
        <v>2478</v>
      </c>
      <c r="L4806" s="540" t="s">
        <v>2478</v>
      </c>
      <c r="M4806" s="540" t="s">
        <v>2478</v>
      </c>
      <c r="N4806" s="540" t="s">
        <v>2478</v>
      </c>
      <c r="O4806" s="540" t="s">
        <v>2478</v>
      </c>
      <c r="P4806" s="540" t="s">
        <v>2478</v>
      </c>
      <c r="Q4806" s="540" t="s">
        <v>2478</v>
      </c>
      <c r="R4806" s="540" t="s">
        <v>2478</v>
      </c>
      <c r="S4806" s="540" t="s">
        <v>2478</v>
      </c>
    </row>
    <row r="4807" spans="1:19">
      <c r="A4807" s="543" t="s">
        <v>13003</v>
      </c>
      <c r="B4807" s="544"/>
      <c r="C4807" s="544"/>
      <c r="D4807" s="545">
        <v>23077</v>
      </c>
      <c r="E4807" s="545">
        <v>23077</v>
      </c>
      <c r="F4807" s="545" t="s">
        <v>13430</v>
      </c>
      <c r="G4807" s="543" t="s">
        <v>13431</v>
      </c>
      <c r="H4807" s="545" t="s">
        <v>2469</v>
      </c>
      <c r="I4807" s="544" t="s">
        <v>2478</v>
      </c>
      <c r="J4807" s="543" t="s">
        <v>2478</v>
      </c>
      <c r="K4807" s="543" t="s">
        <v>2478</v>
      </c>
      <c r="L4807" s="543" t="s">
        <v>2478</v>
      </c>
      <c r="M4807" s="543" t="s">
        <v>2478</v>
      </c>
      <c r="N4807" s="543" t="s">
        <v>2478</v>
      </c>
      <c r="O4807" s="543" t="s">
        <v>2478</v>
      </c>
      <c r="P4807" s="543" t="s">
        <v>2478</v>
      </c>
      <c r="Q4807" s="543" t="s">
        <v>2478</v>
      </c>
      <c r="R4807" s="543" t="s">
        <v>2478</v>
      </c>
      <c r="S4807" s="543" t="s">
        <v>2478</v>
      </c>
    </row>
    <row r="4808" spans="1:19">
      <c r="A4808" s="540" t="s">
        <v>13003</v>
      </c>
      <c r="B4808" s="541"/>
      <c r="C4808" s="541"/>
      <c r="D4808" s="542">
        <v>23078</v>
      </c>
      <c r="E4808" s="542">
        <v>23078</v>
      </c>
      <c r="F4808" s="542" t="s">
        <v>13432</v>
      </c>
      <c r="G4808" s="540" t="s">
        <v>13433</v>
      </c>
      <c r="H4808" s="542" t="s">
        <v>2469</v>
      </c>
      <c r="I4808" s="541" t="s">
        <v>2478</v>
      </c>
      <c r="J4808" s="540" t="s">
        <v>2478</v>
      </c>
      <c r="K4808" s="540" t="s">
        <v>2478</v>
      </c>
      <c r="L4808" s="540" t="s">
        <v>2478</v>
      </c>
      <c r="M4808" s="540" t="s">
        <v>2478</v>
      </c>
      <c r="N4808" s="540" t="s">
        <v>2478</v>
      </c>
      <c r="O4808" s="540" t="s">
        <v>2478</v>
      </c>
      <c r="P4808" s="540" t="s">
        <v>2478</v>
      </c>
      <c r="Q4808" s="540" t="s">
        <v>2478</v>
      </c>
      <c r="R4808" s="540" t="s">
        <v>2478</v>
      </c>
      <c r="S4808" s="540" t="s">
        <v>2478</v>
      </c>
    </row>
    <row r="4809" spans="1:19">
      <c r="A4809" s="543" t="s">
        <v>13003</v>
      </c>
      <c r="B4809" s="544"/>
      <c r="C4809" s="544"/>
      <c r="D4809" s="545">
        <v>23078</v>
      </c>
      <c r="E4809" s="545">
        <v>23078</v>
      </c>
      <c r="F4809" s="545" t="s">
        <v>13434</v>
      </c>
      <c r="G4809" s="543" t="s">
        <v>13435</v>
      </c>
      <c r="H4809" s="545" t="s">
        <v>2469</v>
      </c>
      <c r="I4809" s="544" t="s">
        <v>2478</v>
      </c>
      <c r="J4809" s="543" t="s">
        <v>2478</v>
      </c>
      <c r="K4809" s="543" t="s">
        <v>2478</v>
      </c>
      <c r="L4809" s="543" t="s">
        <v>2478</v>
      </c>
      <c r="M4809" s="543" t="s">
        <v>2478</v>
      </c>
      <c r="N4809" s="543" t="s">
        <v>2478</v>
      </c>
      <c r="O4809" s="543" t="s">
        <v>2478</v>
      </c>
      <c r="P4809" s="543" t="s">
        <v>2478</v>
      </c>
      <c r="Q4809" s="543" t="s">
        <v>2478</v>
      </c>
      <c r="R4809" s="543" t="s">
        <v>2478</v>
      </c>
      <c r="S4809" s="543" t="s">
        <v>2478</v>
      </c>
    </row>
    <row r="4810" spans="1:19">
      <c r="A4810" s="540" t="s">
        <v>13003</v>
      </c>
      <c r="B4810" s="541"/>
      <c r="C4810" s="541"/>
      <c r="D4810" s="542">
        <v>23079</v>
      </c>
      <c r="E4810" s="542">
        <v>23079</v>
      </c>
      <c r="F4810" s="542" t="s">
        <v>13436</v>
      </c>
      <c r="G4810" s="540" t="s">
        <v>13437</v>
      </c>
      <c r="H4810" s="542" t="s">
        <v>2469</v>
      </c>
      <c r="I4810" s="541" t="s">
        <v>2478</v>
      </c>
      <c r="J4810" s="540" t="s">
        <v>2478</v>
      </c>
      <c r="K4810" s="540" t="s">
        <v>2478</v>
      </c>
      <c r="L4810" s="540" t="s">
        <v>2478</v>
      </c>
      <c r="M4810" s="540" t="s">
        <v>2478</v>
      </c>
      <c r="N4810" s="540" t="s">
        <v>2478</v>
      </c>
      <c r="O4810" s="540" t="s">
        <v>2478</v>
      </c>
      <c r="P4810" s="540" t="s">
        <v>2478</v>
      </c>
      <c r="Q4810" s="540" t="s">
        <v>2478</v>
      </c>
      <c r="R4810" s="540" t="s">
        <v>2478</v>
      </c>
      <c r="S4810" s="540" t="s">
        <v>2478</v>
      </c>
    </row>
    <row r="4811" spans="1:19">
      <c r="A4811" s="543" t="s">
        <v>13003</v>
      </c>
      <c r="B4811" s="544"/>
      <c r="C4811" s="544"/>
      <c r="D4811" s="545">
        <v>23080</v>
      </c>
      <c r="E4811" s="545">
        <v>23080</v>
      </c>
      <c r="F4811" s="545" t="s">
        <v>13438</v>
      </c>
      <c r="G4811" s="543" t="s">
        <v>13439</v>
      </c>
      <c r="H4811" s="545" t="s">
        <v>2469</v>
      </c>
      <c r="I4811" s="544" t="s">
        <v>2478</v>
      </c>
      <c r="J4811" s="543" t="s">
        <v>2478</v>
      </c>
      <c r="K4811" s="543" t="s">
        <v>2478</v>
      </c>
      <c r="L4811" s="543" t="s">
        <v>2478</v>
      </c>
      <c r="M4811" s="543" t="s">
        <v>2478</v>
      </c>
      <c r="N4811" s="543" t="s">
        <v>2478</v>
      </c>
      <c r="O4811" s="543" t="s">
        <v>2478</v>
      </c>
      <c r="P4811" s="543" t="s">
        <v>2478</v>
      </c>
      <c r="Q4811" s="543" t="s">
        <v>2478</v>
      </c>
      <c r="R4811" s="543" t="s">
        <v>2478</v>
      </c>
      <c r="S4811" s="543" t="s">
        <v>2478</v>
      </c>
    </row>
    <row r="4812" spans="1:19">
      <c r="A4812" s="540" t="s">
        <v>13003</v>
      </c>
      <c r="B4812" s="541"/>
      <c r="C4812" s="541"/>
      <c r="D4812" s="542">
        <v>23080</v>
      </c>
      <c r="E4812" s="542">
        <v>23080</v>
      </c>
      <c r="F4812" s="542" t="s">
        <v>13440</v>
      </c>
      <c r="G4812" s="540" t="s">
        <v>13441</v>
      </c>
      <c r="H4812" s="542" t="s">
        <v>2469</v>
      </c>
      <c r="I4812" s="541" t="s">
        <v>2478</v>
      </c>
      <c r="J4812" s="540" t="s">
        <v>2478</v>
      </c>
      <c r="K4812" s="540" t="s">
        <v>2478</v>
      </c>
      <c r="L4812" s="540" t="s">
        <v>2478</v>
      </c>
      <c r="M4812" s="540" t="s">
        <v>2478</v>
      </c>
      <c r="N4812" s="540" t="s">
        <v>2478</v>
      </c>
      <c r="O4812" s="540" t="s">
        <v>2478</v>
      </c>
      <c r="P4812" s="540" t="s">
        <v>2478</v>
      </c>
      <c r="Q4812" s="540" t="s">
        <v>2478</v>
      </c>
      <c r="R4812" s="540" t="s">
        <v>2478</v>
      </c>
      <c r="S4812" s="540" t="s">
        <v>2478</v>
      </c>
    </row>
    <row r="4813" spans="1:19">
      <c r="A4813" s="543" t="s">
        <v>13003</v>
      </c>
      <c r="B4813" s="544"/>
      <c r="C4813" s="544"/>
      <c r="D4813" s="545">
        <v>23080</v>
      </c>
      <c r="E4813" s="545">
        <v>23080</v>
      </c>
      <c r="F4813" s="545" t="s">
        <v>13442</v>
      </c>
      <c r="G4813" s="543" t="s">
        <v>13443</v>
      </c>
      <c r="H4813" s="545" t="s">
        <v>2469</v>
      </c>
      <c r="I4813" s="544" t="s">
        <v>2478</v>
      </c>
      <c r="J4813" s="543" t="s">
        <v>2478</v>
      </c>
      <c r="K4813" s="543" t="s">
        <v>2478</v>
      </c>
      <c r="L4813" s="543" t="s">
        <v>2478</v>
      </c>
      <c r="M4813" s="543" t="s">
        <v>2478</v>
      </c>
      <c r="N4813" s="543" t="s">
        <v>2478</v>
      </c>
      <c r="O4813" s="543" t="s">
        <v>2478</v>
      </c>
      <c r="P4813" s="543" t="s">
        <v>2478</v>
      </c>
      <c r="Q4813" s="543" t="s">
        <v>2478</v>
      </c>
      <c r="R4813" s="543" t="s">
        <v>2478</v>
      </c>
      <c r="S4813" s="543" t="s">
        <v>2478</v>
      </c>
    </row>
    <row r="4814" spans="1:19">
      <c r="A4814" s="540" t="s">
        <v>13003</v>
      </c>
      <c r="B4814" s="541"/>
      <c r="C4814" s="541"/>
      <c r="D4814" s="542">
        <v>23081</v>
      </c>
      <c r="E4814" s="542">
        <v>23081</v>
      </c>
      <c r="F4814" s="542" t="s">
        <v>13444</v>
      </c>
      <c r="G4814" s="540" t="s">
        <v>13445</v>
      </c>
      <c r="H4814" s="542" t="s">
        <v>2469</v>
      </c>
      <c r="I4814" s="541" t="s">
        <v>2478</v>
      </c>
      <c r="J4814" s="540" t="s">
        <v>2478</v>
      </c>
      <c r="K4814" s="540" t="s">
        <v>2478</v>
      </c>
      <c r="L4814" s="540" t="s">
        <v>2478</v>
      </c>
      <c r="M4814" s="540" t="s">
        <v>2478</v>
      </c>
      <c r="N4814" s="540" t="s">
        <v>2478</v>
      </c>
      <c r="O4814" s="540" t="s">
        <v>2478</v>
      </c>
      <c r="P4814" s="540" t="s">
        <v>2478</v>
      </c>
      <c r="Q4814" s="540" t="s">
        <v>2478</v>
      </c>
      <c r="R4814" s="540" t="s">
        <v>2478</v>
      </c>
      <c r="S4814" s="540" t="s">
        <v>2478</v>
      </c>
    </row>
    <row r="4815" spans="1:19">
      <c r="A4815" s="543" t="s">
        <v>13003</v>
      </c>
      <c r="B4815" s="544"/>
      <c r="C4815" s="544"/>
      <c r="D4815" s="545">
        <v>23081</v>
      </c>
      <c r="E4815" s="545">
        <v>23081</v>
      </c>
      <c r="F4815" s="545" t="s">
        <v>13446</v>
      </c>
      <c r="G4815" s="543" t="s">
        <v>13447</v>
      </c>
      <c r="H4815" s="545" t="s">
        <v>2469</v>
      </c>
      <c r="I4815" s="544" t="s">
        <v>2478</v>
      </c>
      <c r="J4815" s="543" t="s">
        <v>2478</v>
      </c>
      <c r="K4815" s="543" t="s">
        <v>2478</v>
      </c>
      <c r="L4815" s="543" t="s">
        <v>2478</v>
      </c>
      <c r="M4815" s="543" t="s">
        <v>2478</v>
      </c>
      <c r="N4815" s="543" t="s">
        <v>2478</v>
      </c>
      <c r="O4815" s="543" t="s">
        <v>2478</v>
      </c>
      <c r="P4815" s="543" t="s">
        <v>2478</v>
      </c>
      <c r="Q4815" s="543" t="s">
        <v>2478</v>
      </c>
      <c r="R4815" s="543" t="s">
        <v>2478</v>
      </c>
      <c r="S4815" s="543" t="s">
        <v>2478</v>
      </c>
    </row>
    <row r="4816" spans="1:19">
      <c r="A4816" s="540" t="s">
        <v>13003</v>
      </c>
      <c r="B4816" s="541"/>
      <c r="C4816" s="541"/>
      <c r="D4816" s="542">
        <v>23082</v>
      </c>
      <c r="E4816" s="542">
        <v>23082</v>
      </c>
      <c r="F4816" s="542" t="s">
        <v>13448</v>
      </c>
      <c r="G4816" s="540" t="s">
        <v>13449</v>
      </c>
      <c r="H4816" s="542" t="s">
        <v>2469</v>
      </c>
      <c r="I4816" s="541" t="s">
        <v>2478</v>
      </c>
      <c r="J4816" s="540" t="s">
        <v>2478</v>
      </c>
      <c r="K4816" s="540" t="s">
        <v>2478</v>
      </c>
      <c r="L4816" s="540" t="s">
        <v>2478</v>
      </c>
      <c r="M4816" s="540" t="s">
        <v>2478</v>
      </c>
      <c r="N4816" s="540" t="s">
        <v>2478</v>
      </c>
      <c r="O4816" s="540" t="s">
        <v>2478</v>
      </c>
      <c r="P4816" s="540" t="s">
        <v>2478</v>
      </c>
      <c r="Q4816" s="540" t="s">
        <v>2478</v>
      </c>
      <c r="R4816" s="540" t="s">
        <v>2478</v>
      </c>
      <c r="S4816" s="540" t="s">
        <v>2478</v>
      </c>
    </row>
    <row r="4817" spans="1:19">
      <c r="A4817" s="543" t="s">
        <v>13003</v>
      </c>
      <c r="B4817" s="544"/>
      <c r="C4817" s="544"/>
      <c r="D4817" s="545">
        <v>23083</v>
      </c>
      <c r="E4817" s="545">
        <v>23083</v>
      </c>
      <c r="F4817" s="545" t="s">
        <v>13450</v>
      </c>
      <c r="G4817" s="543" t="s">
        <v>13451</v>
      </c>
      <c r="H4817" s="545" t="s">
        <v>2469</v>
      </c>
      <c r="I4817" s="544" t="s">
        <v>2478</v>
      </c>
      <c r="J4817" s="543" t="s">
        <v>2478</v>
      </c>
      <c r="K4817" s="543" t="s">
        <v>2478</v>
      </c>
      <c r="L4817" s="543" t="s">
        <v>2478</v>
      </c>
      <c r="M4817" s="543" t="s">
        <v>2478</v>
      </c>
      <c r="N4817" s="543" t="s">
        <v>2478</v>
      </c>
      <c r="O4817" s="543" t="s">
        <v>2478</v>
      </c>
      <c r="P4817" s="543" t="s">
        <v>2478</v>
      </c>
      <c r="Q4817" s="543" t="s">
        <v>2478</v>
      </c>
      <c r="R4817" s="543" t="s">
        <v>2478</v>
      </c>
      <c r="S4817" s="543" t="s">
        <v>2478</v>
      </c>
    </row>
    <row r="4818" spans="1:19">
      <c r="A4818" s="540" t="s">
        <v>13003</v>
      </c>
      <c r="B4818" s="541"/>
      <c r="C4818" s="541"/>
      <c r="D4818" s="542">
        <v>23084</v>
      </c>
      <c r="E4818" s="542">
        <v>23084</v>
      </c>
      <c r="F4818" s="542" t="s">
        <v>13452</v>
      </c>
      <c r="G4818" s="540" t="s">
        <v>13453</v>
      </c>
      <c r="H4818" s="542" t="s">
        <v>2469</v>
      </c>
      <c r="I4818" s="541" t="s">
        <v>2478</v>
      </c>
      <c r="J4818" s="540" t="s">
        <v>2478</v>
      </c>
      <c r="K4818" s="540" t="s">
        <v>2478</v>
      </c>
      <c r="L4818" s="540" t="s">
        <v>2478</v>
      </c>
      <c r="M4818" s="540" t="s">
        <v>2478</v>
      </c>
      <c r="N4818" s="540" t="s">
        <v>2478</v>
      </c>
      <c r="O4818" s="540" t="s">
        <v>2478</v>
      </c>
      <c r="P4818" s="540" t="s">
        <v>2478</v>
      </c>
      <c r="Q4818" s="540" t="s">
        <v>2478</v>
      </c>
      <c r="R4818" s="540" t="s">
        <v>2478</v>
      </c>
      <c r="S4818" s="540" t="s">
        <v>2478</v>
      </c>
    </row>
    <row r="4819" spans="1:19">
      <c r="A4819" s="543" t="s">
        <v>13003</v>
      </c>
      <c r="B4819" s="544"/>
      <c r="C4819" s="544"/>
      <c r="D4819" s="545">
        <v>23085</v>
      </c>
      <c r="E4819" s="545">
        <v>23085</v>
      </c>
      <c r="F4819" s="545" t="s">
        <v>13454</v>
      </c>
      <c r="G4819" s="543" t="s">
        <v>13455</v>
      </c>
      <c r="H4819" s="545" t="s">
        <v>2469</v>
      </c>
      <c r="I4819" s="544" t="s">
        <v>2478</v>
      </c>
      <c r="J4819" s="543" t="s">
        <v>2478</v>
      </c>
      <c r="K4819" s="543" t="s">
        <v>2478</v>
      </c>
      <c r="L4819" s="543" t="s">
        <v>2478</v>
      </c>
      <c r="M4819" s="543" t="s">
        <v>2478</v>
      </c>
      <c r="N4819" s="543" t="s">
        <v>2478</v>
      </c>
      <c r="O4819" s="543" t="s">
        <v>2478</v>
      </c>
      <c r="P4819" s="543" t="s">
        <v>2478</v>
      </c>
      <c r="Q4819" s="543" t="s">
        <v>2478</v>
      </c>
      <c r="R4819" s="543" t="s">
        <v>2478</v>
      </c>
      <c r="S4819" s="543" t="s">
        <v>2478</v>
      </c>
    </row>
    <row r="4820" spans="1:19">
      <c r="A4820" s="540" t="s">
        <v>13003</v>
      </c>
      <c r="B4820" s="541"/>
      <c r="C4820" s="541"/>
      <c r="D4820" s="542">
        <v>23086</v>
      </c>
      <c r="E4820" s="542">
        <v>23086</v>
      </c>
      <c r="F4820" s="542" t="s">
        <v>13456</v>
      </c>
      <c r="G4820" s="540" t="s">
        <v>13457</v>
      </c>
      <c r="H4820" s="542" t="s">
        <v>2469</v>
      </c>
      <c r="I4820" s="541" t="s">
        <v>2478</v>
      </c>
      <c r="J4820" s="540" t="s">
        <v>2478</v>
      </c>
      <c r="K4820" s="540" t="s">
        <v>2478</v>
      </c>
      <c r="L4820" s="540" t="s">
        <v>2478</v>
      </c>
      <c r="M4820" s="540" t="s">
        <v>2478</v>
      </c>
      <c r="N4820" s="540" t="s">
        <v>2478</v>
      </c>
      <c r="O4820" s="540" t="s">
        <v>2478</v>
      </c>
      <c r="P4820" s="540" t="s">
        <v>2478</v>
      </c>
      <c r="Q4820" s="540" t="s">
        <v>2478</v>
      </c>
      <c r="R4820" s="540" t="s">
        <v>2478</v>
      </c>
      <c r="S4820" s="540" t="s">
        <v>2478</v>
      </c>
    </row>
    <row r="4821" spans="1:19">
      <c r="A4821" s="543" t="s">
        <v>13003</v>
      </c>
      <c r="B4821" s="544"/>
      <c r="C4821" s="544"/>
      <c r="D4821" s="545">
        <v>23087</v>
      </c>
      <c r="E4821" s="545">
        <v>23087</v>
      </c>
      <c r="F4821" s="545" t="s">
        <v>13458</v>
      </c>
      <c r="G4821" s="543" t="s">
        <v>13459</v>
      </c>
      <c r="H4821" s="545" t="s">
        <v>2469</v>
      </c>
      <c r="I4821" s="544" t="s">
        <v>2478</v>
      </c>
      <c r="J4821" s="543" t="s">
        <v>2478</v>
      </c>
      <c r="K4821" s="543" t="s">
        <v>2478</v>
      </c>
      <c r="L4821" s="543" t="s">
        <v>2478</v>
      </c>
      <c r="M4821" s="543" t="s">
        <v>2478</v>
      </c>
      <c r="N4821" s="543" t="s">
        <v>2478</v>
      </c>
      <c r="O4821" s="543" t="s">
        <v>2478</v>
      </c>
      <c r="P4821" s="543" t="s">
        <v>2478</v>
      </c>
      <c r="Q4821" s="543" t="s">
        <v>2478</v>
      </c>
      <c r="R4821" s="543" t="s">
        <v>2478</v>
      </c>
      <c r="S4821" s="543" t="s">
        <v>2478</v>
      </c>
    </row>
    <row r="4822" spans="1:19">
      <c r="A4822" s="540" t="s">
        <v>13003</v>
      </c>
      <c r="B4822" s="541"/>
      <c r="C4822" s="541"/>
      <c r="D4822" s="542">
        <v>23088</v>
      </c>
      <c r="E4822" s="542">
        <v>23088</v>
      </c>
      <c r="F4822" s="542" t="s">
        <v>13460</v>
      </c>
      <c r="G4822" s="540" t="s">
        <v>13461</v>
      </c>
      <c r="H4822" s="542" t="s">
        <v>2469</v>
      </c>
      <c r="I4822" s="541" t="s">
        <v>2478</v>
      </c>
      <c r="J4822" s="540" t="s">
        <v>2478</v>
      </c>
      <c r="K4822" s="540" t="s">
        <v>2478</v>
      </c>
      <c r="L4822" s="540" t="s">
        <v>2478</v>
      </c>
      <c r="M4822" s="540" t="s">
        <v>2478</v>
      </c>
      <c r="N4822" s="540" t="s">
        <v>2478</v>
      </c>
      <c r="O4822" s="540" t="s">
        <v>2478</v>
      </c>
      <c r="P4822" s="540" t="s">
        <v>2478</v>
      </c>
      <c r="Q4822" s="540" t="s">
        <v>2478</v>
      </c>
      <c r="R4822" s="540" t="s">
        <v>2478</v>
      </c>
      <c r="S4822" s="540" t="s">
        <v>2478</v>
      </c>
    </row>
    <row r="4823" spans="1:19">
      <c r="A4823" s="543" t="s">
        <v>13003</v>
      </c>
      <c r="B4823" s="544"/>
      <c r="C4823" s="544"/>
      <c r="D4823" s="545">
        <v>23089</v>
      </c>
      <c r="E4823" s="545">
        <v>23089</v>
      </c>
      <c r="F4823" s="545" t="s">
        <v>13462</v>
      </c>
      <c r="G4823" s="543" t="s">
        <v>13463</v>
      </c>
      <c r="H4823" s="545" t="s">
        <v>2469</v>
      </c>
      <c r="I4823" s="544" t="s">
        <v>2478</v>
      </c>
      <c r="J4823" s="543" t="s">
        <v>2478</v>
      </c>
      <c r="K4823" s="543" t="s">
        <v>2478</v>
      </c>
      <c r="L4823" s="543" t="s">
        <v>2478</v>
      </c>
      <c r="M4823" s="543" t="s">
        <v>2478</v>
      </c>
      <c r="N4823" s="543" t="s">
        <v>2478</v>
      </c>
      <c r="O4823" s="543" t="s">
        <v>2478</v>
      </c>
      <c r="P4823" s="543" t="s">
        <v>2478</v>
      </c>
      <c r="Q4823" s="543" t="s">
        <v>2478</v>
      </c>
      <c r="R4823" s="543" t="s">
        <v>2478</v>
      </c>
      <c r="S4823" s="543" t="s">
        <v>2478</v>
      </c>
    </row>
    <row r="4824" spans="1:19">
      <c r="A4824" s="540" t="s">
        <v>13003</v>
      </c>
      <c r="B4824" s="541"/>
      <c r="C4824" s="541"/>
      <c r="D4824" s="542">
        <v>23090</v>
      </c>
      <c r="E4824" s="542">
        <v>23090</v>
      </c>
      <c r="F4824" s="542" t="s">
        <v>13464</v>
      </c>
      <c r="G4824" s="540" t="s">
        <v>13465</v>
      </c>
      <c r="H4824" s="542" t="s">
        <v>2546</v>
      </c>
      <c r="I4824" s="541" t="s">
        <v>2478</v>
      </c>
      <c r="J4824" s="540" t="s">
        <v>2478</v>
      </c>
      <c r="K4824" s="540" t="s">
        <v>2478</v>
      </c>
      <c r="L4824" s="540" t="s">
        <v>2478</v>
      </c>
      <c r="M4824" s="540" t="s">
        <v>2478</v>
      </c>
      <c r="N4824" s="540" t="s">
        <v>2478</v>
      </c>
      <c r="O4824" s="540" t="s">
        <v>2478</v>
      </c>
      <c r="P4824" s="540" t="s">
        <v>2478</v>
      </c>
      <c r="Q4824" s="540" t="s">
        <v>2478</v>
      </c>
      <c r="R4824" s="540" t="s">
        <v>2478</v>
      </c>
      <c r="S4824" s="540" t="s">
        <v>2478</v>
      </c>
    </row>
    <row r="4825" spans="1:19">
      <c r="A4825" s="543" t="s">
        <v>13003</v>
      </c>
      <c r="B4825" s="544"/>
      <c r="C4825" s="544"/>
      <c r="D4825" s="545">
        <v>23091</v>
      </c>
      <c r="E4825" s="545">
        <v>23091</v>
      </c>
      <c r="F4825" s="545" t="s">
        <v>13466</v>
      </c>
      <c r="G4825" s="543" t="s">
        <v>13467</v>
      </c>
      <c r="H4825" s="545" t="s">
        <v>2469</v>
      </c>
      <c r="I4825" s="544" t="s">
        <v>2478</v>
      </c>
      <c r="J4825" s="543" t="s">
        <v>2478</v>
      </c>
      <c r="K4825" s="543" t="s">
        <v>2478</v>
      </c>
      <c r="L4825" s="543" t="s">
        <v>2478</v>
      </c>
      <c r="M4825" s="543" t="s">
        <v>2478</v>
      </c>
      <c r="N4825" s="543" t="s">
        <v>2478</v>
      </c>
      <c r="O4825" s="543" t="s">
        <v>2478</v>
      </c>
      <c r="P4825" s="543" t="s">
        <v>2478</v>
      </c>
      <c r="Q4825" s="543" t="s">
        <v>2478</v>
      </c>
      <c r="R4825" s="543" t="s">
        <v>2478</v>
      </c>
      <c r="S4825" s="543" t="s">
        <v>2478</v>
      </c>
    </row>
    <row r="4826" spans="1:19">
      <c r="A4826" s="540" t="s">
        <v>13003</v>
      </c>
      <c r="B4826" s="541"/>
      <c r="C4826" s="541"/>
      <c r="D4826" s="542">
        <v>23092</v>
      </c>
      <c r="E4826" s="542">
        <v>23092</v>
      </c>
      <c r="F4826" s="542" t="s">
        <v>13468</v>
      </c>
      <c r="G4826" s="540" t="s">
        <v>13469</v>
      </c>
      <c r="H4826" s="542" t="s">
        <v>2469</v>
      </c>
      <c r="I4826" s="541" t="s">
        <v>2478</v>
      </c>
      <c r="J4826" s="540" t="s">
        <v>2478</v>
      </c>
      <c r="K4826" s="540" t="s">
        <v>2478</v>
      </c>
      <c r="L4826" s="540" t="s">
        <v>2478</v>
      </c>
      <c r="M4826" s="540" t="s">
        <v>2478</v>
      </c>
      <c r="N4826" s="540" t="s">
        <v>2478</v>
      </c>
      <c r="O4826" s="540" t="s">
        <v>2478</v>
      </c>
      <c r="P4826" s="540" t="s">
        <v>2478</v>
      </c>
      <c r="Q4826" s="540" t="s">
        <v>2478</v>
      </c>
      <c r="R4826" s="540" t="s">
        <v>2478</v>
      </c>
      <c r="S4826" s="540" t="s">
        <v>2478</v>
      </c>
    </row>
    <row r="4827" spans="1:19">
      <c r="A4827" s="543" t="s">
        <v>13003</v>
      </c>
      <c r="B4827" s="544"/>
      <c r="C4827" s="544"/>
      <c r="D4827" s="545">
        <v>23093</v>
      </c>
      <c r="E4827" s="545">
        <v>23093</v>
      </c>
      <c r="F4827" s="545" t="s">
        <v>13470</v>
      </c>
      <c r="G4827" s="543" t="s">
        <v>13471</v>
      </c>
      <c r="H4827" s="545" t="s">
        <v>2469</v>
      </c>
      <c r="I4827" s="544" t="s">
        <v>2478</v>
      </c>
      <c r="J4827" s="543" t="s">
        <v>2478</v>
      </c>
      <c r="K4827" s="543" t="s">
        <v>2478</v>
      </c>
      <c r="L4827" s="543" t="s">
        <v>2478</v>
      </c>
      <c r="M4827" s="543" t="s">
        <v>2478</v>
      </c>
      <c r="N4827" s="543" t="s">
        <v>2478</v>
      </c>
      <c r="O4827" s="543" t="s">
        <v>2478</v>
      </c>
      <c r="P4827" s="543" t="s">
        <v>2478</v>
      </c>
      <c r="Q4827" s="543" t="s">
        <v>2478</v>
      </c>
      <c r="R4827" s="543" t="s">
        <v>2478</v>
      </c>
      <c r="S4827" s="543" t="s">
        <v>2478</v>
      </c>
    </row>
    <row r="4828" spans="1:19">
      <c r="A4828" s="540" t="s">
        <v>13003</v>
      </c>
      <c r="B4828" s="541"/>
      <c r="C4828" s="541"/>
      <c r="D4828" s="542">
        <v>23094</v>
      </c>
      <c r="E4828" s="542">
        <v>23094</v>
      </c>
      <c r="F4828" s="542" t="s">
        <v>13472</v>
      </c>
      <c r="G4828" s="540" t="s">
        <v>13473</v>
      </c>
      <c r="H4828" s="542" t="s">
        <v>2469</v>
      </c>
      <c r="I4828" s="541" t="s">
        <v>2478</v>
      </c>
      <c r="J4828" s="540" t="s">
        <v>2478</v>
      </c>
      <c r="K4828" s="540" t="s">
        <v>2478</v>
      </c>
      <c r="L4828" s="540" t="s">
        <v>2478</v>
      </c>
      <c r="M4828" s="540" t="s">
        <v>2478</v>
      </c>
      <c r="N4828" s="540" t="s">
        <v>2478</v>
      </c>
      <c r="O4828" s="540" t="s">
        <v>2478</v>
      </c>
      <c r="P4828" s="540" t="s">
        <v>2478</v>
      </c>
      <c r="Q4828" s="540" t="s">
        <v>2478</v>
      </c>
      <c r="R4828" s="540" t="s">
        <v>2478</v>
      </c>
      <c r="S4828" s="540" t="s">
        <v>2478</v>
      </c>
    </row>
    <row r="4829" spans="1:19">
      <c r="A4829" s="543" t="s">
        <v>13003</v>
      </c>
      <c r="B4829" s="544"/>
      <c r="C4829" s="544"/>
      <c r="D4829" s="545">
        <v>23095</v>
      </c>
      <c r="E4829" s="545">
        <v>23095</v>
      </c>
      <c r="F4829" s="545" t="s">
        <v>13474</v>
      </c>
      <c r="G4829" s="543" t="s">
        <v>13475</v>
      </c>
      <c r="H4829" s="545" t="s">
        <v>2469</v>
      </c>
      <c r="I4829" s="544" t="s">
        <v>2478</v>
      </c>
      <c r="J4829" s="543" t="s">
        <v>2478</v>
      </c>
      <c r="K4829" s="543" t="s">
        <v>2478</v>
      </c>
      <c r="L4829" s="543" t="s">
        <v>2478</v>
      </c>
      <c r="M4829" s="543" t="s">
        <v>2478</v>
      </c>
      <c r="N4829" s="543" t="s">
        <v>2478</v>
      </c>
      <c r="O4829" s="543" t="s">
        <v>2478</v>
      </c>
      <c r="P4829" s="543" t="s">
        <v>2478</v>
      </c>
      <c r="Q4829" s="543" t="s">
        <v>2478</v>
      </c>
      <c r="R4829" s="543" t="s">
        <v>2478</v>
      </c>
      <c r="S4829" s="543" t="s">
        <v>2478</v>
      </c>
    </row>
    <row r="4830" spans="1:19">
      <c r="A4830" s="540" t="s">
        <v>13003</v>
      </c>
      <c r="B4830" s="541"/>
      <c r="C4830" s="541"/>
      <c r="D4830" s="542">
        <v>23096</v>
      </c>
      <c r="E4830" s="542">
        <v>23096</v>
      </c>
      <c r="F4830" s="542" t="s">
        <v>13476</v>
      </c>
      <c r="G4830" s="540" t="s">
        <v>13477</v>
      </c>
      <c r="H4830" s="542" t="s">
        <v>2469</v>
      </c>
      <c r="I4830" s="541" t="s">
        <v>2478</v>
      </c>
      <c r="J4830" s="540" t="s">
        <v>2478</v>
      </c>
      <c r="K4830" s="540" t="s">
        <v>2478</v>
      </c>
      <c r="L4830" s="540" t="s">
        <v>2478</v>
      </c>
      <c r="M4830" s="540" t="s">
        <v>2478</v>
      </c>
      <c r="N4830" s="540" t="s">
        <v>2478</v>
      </c>
      <c r="O4830" s="540" t="s">
        <v>2478</v>
      </c>
      <c r="P4830" s="540" t="s">
        <v>2478</v>
      </c>
      <c r="Q4830" s="540" t="s">
        <v>2478</v>
      </c>
      <c r="R4830" s="540" t="s">
        <v>2478</v>
      </c>
      <c r="S4830" s="540" t="s">
        <v>2478</v>
      </c>
    </row>
    <row r="4831" spans="1:19">
      <c r="A4831" s="543" t="s">
        <v>13003</v>
      </c>
      <c r="B4831" s="544"/>
      <c r="C4831" s="544"/>
      <c r="D4831" s="545">
        <v>23097</v>
      </c>
      <c r="E4831" s="545">
        <v>23097</v>
      </c>
      <c r="F4831" s="545" t="s">
        <v>13478</v>
      </c>
      <c r="G4831" s="543" t="s">
        <v>13479</v>
      </c>
      <c r="H4831" s="545" t="s">
        <v>2469</v>
      </c>
      <c r="I4831" s="544" t="s">
        <v>2478</v>
      </c>
      <c r="J4831" s="543" t="s">
        <v>2478</v>
      </c>
      <c r="K4831" s="543" t="s">
        <v>2478</v>
      </c>
      <c r="L4831" s="543" t="s">
        <v>2478</v>
      </c>
      <c r="M4831" s="543" t="s">
        <v>2478</v>
      </c>
      <c r="N4831" s="543" t="s">
        <v>2478</v>
      </c>
      <c r="O4831" s="543" t="s">
        <v>2478</v>
      </c>
      <c r="P4831" s="543" t="s">
        <v>2478</v>
      </c>
      <c r="Q4831" s="543" t="s">
        <v>2478</v>
      </c>
      <c r="R4831" s="543" t="s">
        <v>2478</v>
      </c>
      <c r="S4831" s="543" t="s">
        <v>2478</v>
      </c>
    </row>
    <row r="4832" spans="1:19">
      <c r="A4832" s="540" t="s">
        <v>13003</v>
      </c>
      <c r="B4832" s="541"/>
      <c r="C4832" s="541"/>
      <c r="D4832" s="542">
        <v>23098</v>
      </c>
      <c r="E4832" s="542">
        <v>23098</v>
      </c>
      <c r="F4832" s="542" t="s">
        <v>13480</v>
      </c>
      <c r="G4832" s="540" t="s">
        <v>13481</v>
      </c>
      <c r="H4832" s="542" t="s">
        <v>2469</v>
      </c>
      <c r="I4832" s="541" t="s">
        <v>2478</v>
      </c>
      <c r="J4832" s="540" t="s">
        <v>2478</v>
      </c>
      <c r="K4832" s="540" t="s">
        <v>2478</v>
      </c>
      <c r="L4832" s="540" t="s">
        <v>2478</v>
      </c>
      <c r="M4832" s="540" t="s">
        <v>2478</v>
      </c>
      <c r="N4832" s="540" t="s">
        <v>2478</v>
      </c>
      <c r="O4832" s="540" t="s">
        <v>2478</v>
      </c>
      <c r="P4832" s="540" t="s">
        <v>2478</v>
      </c>
      <c r="Q4832" s="540" t="s">
        <v>2478</v>
      </c>
      <c r="R4832" s="540" t="s">
        <v>2478</v>
      </c>
      <c r="S4832" s="540" t="s">
        <v>2478</v>
      </c>
    </row>
    <row r="4833" spans="1:19">
      <c r="A4833" s="543" t="s">
        <v>13003</v>
      </c>
      <c r="B4833" s="544"/>
      <c r="C4833" s="544"/>
      <c r="D4833" s="545">
        <v>23099</v>
      </c>
      <c r="E4833" s="545">
        <v>23099</v>
      </c>
      <c r="F4833" s="545" t="s">
        <v>13482</v>
      </c>
      <c r="G4833" s="543" t="s">
        <v>13483</v>
      </c>
      <c r="H4833" s="545" t="s">
        <v>2469</v>
      </c>
      <c r="I4833" s="544" t="s">
        <v>2478</v>
      </c>
      <c r="J4833" s="543" t="s">
        <v>2478</v>
      </c>
      <c r="K4833" s="543" t="s">
        <v>2478</v>
      </c>
      <c r="L4833" s="543" t="s">
        <v>2478</v>
      </c>
      <c r="M4833" s="543" t="s">
        <v>2478</v>
      </c>
      <c r="N4833" s="543" t="s">
        <v>2478</v>
      </c>
      <c r="O4833" s="543" t="s">
        <v>2478</v>
      </c>
      <c r="P4833" s="543" t="s">
        <v>2478</v>
      </c>
      <c r="Q4833" s="543" t="s">
        <v>2478</v>
      </c>
      <c r="R4833" s="543" t="s">
        <v>2478</v>
      </c>
      <c r="S4833" s="543" t="s">
        <v>2478</v>
      </c>
    </row>
    <row r="4834" spans="1:19">
      <c r="A4834" s="540" t="s">
        <v>13003</v>
      </c>
      <c r="B4834" s="541"/>
      <c r="C4834" s="541"/>
      <c r="D4834" s="542">
        <v>23100</v>
      </c>
      <c r="E4834" s="542">
        <v>23100</v>
      </c>
      <c r="F4834" s="542" t="s">
        <v>13484</v>
      </c>
      <c r="G4834" s="540" t="s">
        <v>13485</v>
      </c>
      <c r="H4834" s="542" t="s">
        <v>2469</v>
      </c>
      <c r="I4834" s="541" t="s">
        <v>2478</v>
      </c>
      <c r="J4834" s="540" t="s">
        <v>2478</v>
      </c>
      <c r="K4834" s="540" t="s">
        <v>2478</v>
      </c>
      <c r="L4834" s="540" t="s">
        <v>2478</v>
      </c>
      <c r="M4834" s="540" t="s">
        <v>2478</v>
      </c>
      <c r="N4834" s="540" t="s">
        <v>2478</v>
      </c>
      <c r="O4834" s="540" t="s">
        <v>2478</v>
      </c>
      <c r="P4834" s="540" t="s">
        <v>2478</v>
      </c>
      <c r="Q4834" s="540" t="s">
        <v>2478</v>
      </c>
      <c r="R4834" s="540" t="s">
        <v>2478</v>
      </c>
      <c r="S4834" s="540" t="s">
        <v>2478</v>
      </c>
    </row>
    <row r="4835" spans="1:19">
      <c r="A4835" s="543" t="s">
        <v>13003</v>
      </c>
      <c r="B4835" s="544"/>
      <c r="C4835" s="544"/>
      <c r="D4835" s="545">
        <v>23101</v>
      </c>
      <c r="E4835" s="545">
        <v>23101</v>
      </c>
      <c r="F4835" s="545" t="s">
        <v>13486</v>
      </c>
      <c r="G4835" s="543" t="s">
        <v>13487</v>
      </c>
      <c r="H4835" s="545" t="s">
        <v>2469</v>
      </c>
      <c r="I4835" s="544" t="s">
        <v>2478</v>
      </c>
      <c r="J4835" s="543" t="s">
        <v>2478</v>
      </c>
      <c r="K4835" s="543" t="s">
        <v>2478</v>
      </c>
      <c r="L4835" s="543" t="s">
        <v>2478</v>
      </c>
      <c r="M4835" s="543" t="s">
        <v>2478</v>
      </c>
      <c r="N4835" s="543" t="s">
        <v>2478</v>
      </c>
      <c r="O4835" s="543" t="s">
        <v>2478</v>
      </c>
      <c r="P4835" s="543" t="s">
        <v>2478</v>
      </c>
      <c r="Q4835" s="543" t="s">
        <v>2478</v>
      </c>
      <c r="R4835" s="543" t="s">
        <v>2478</v>
      </c>
      <c r="S4835" s="543" t="s">
        <v>2478</v>
      </c>
    </row>
    <row r="4836" spans="1:19">
      <c r="A4836" s="540" t="s">
        <v>13003</v>
      </c>
      <c r="B4836" s="541"/>
      <c r="C4836" s="541"/>
      <c r="D4836" s="542">
        <v>23102</v>
      </c>
      <c r="E4836" s="542">
        <v>23102</v>
      </c>
      <c r="F4836" s="542" t="s">
        <v>13488</v>
      </c>
      <c r="G4836" s="540" t="s">
        <v>13489</v>
      </c>
      <c r="H4836" s="542" t="s">
        <v>2469</v>
      </c>
      <c r="I4836" s="541" t="s">
        <v>2478</v>
      </c>
      <c r="J4836" s="540" t="s">
        <v>2478</v>
      </c>
      <c r="K4836" s="540" t="s">
        <v>2478</v>
      </c>
      <c r="L4836" s="540" t="s">
        <v>2478</v>
      </c>
      <c r="M4836" s="540" t="s">
        <v>2478</v>
      </c>
      <c r="N4836" s="540" t="s">
        <v>2478</v>
      </c>
      <c r="O4836" s="540" t="s">
        <v>2478</v>
      </c>
      <c r="P4836" s="540" t="s">
        <v>2478</v>
      </c>
      <c r="Q4836" s="540" t="s">
        <v>2478</v>
      </c>
      <c r="R4836" s="540" t="s">
        <v>2478</v>
      </c>
      <c r="S4836" s="540" t="s">
        <v>2478</v>
      </c>
    </row>
    <row r="4837" spans="1:19">
      <c r="A4837" s="543" t="s">
        <v>13003</v>
      </c>
      <c r="B4837" s="544"/>
      <c r="C4837" s="544"/>
      <c r="D4837" s="545">
        <v>23103</v>
      </c>
      <c r="E4837" s="545">
        <v>23103</v>
      </c>
      <c r="F4837" s="545" t="s">
        <v>13490</v>
      </c>
      <c r="G4837" s="543" t="s">
        <v>13491</v>
      </c>
      <c r="H4837" s="545" t="s">
        <v>2469</v>
      </c>
      <c r="I4837" s="544" t="s">
        <v>2478</v>
      </c>
      <c r="J4837" s="543" t="s">
        <v>2478</v>
      </c>
      <c r="K4837" s="543" t="s">
        <v>2478</v>
      </c>
      <c r="L4837" s="543" t="s">
        <v>2478</v>
      </c>
      <c r="M4837" s="543" t="s">
        <v>2478</v>
      </c>
      <c r="N4837" s="543" t="s">
        <v>2478</v>
      </c>
      <c r="O4837" s="543" t="s">
        <v>2478</v>
      </c>
      <c r="P4837" s="543" t="s">
        <v>2478</v>
      </c>
      <c r="Q4837" s="543" t="s">
        <v>2478</v>
      </c>
      <c r="R4837" s="543" t="s">
        <v>2478</v>
      </c>
      <c r="S4837" s="543" t="s">
        <v>2478</v>
      </c>
    </row>
    <row r="4838" spans="1:19">
      <c r="A4838" s="540" t="s">
        <v>13003</v>
      </c>
      <c r="B4838" s="541"/>
      <c r="C4838" s="541"/>
      <c r="D4838" s="542">
        <v>23104</v>
      </c>
      <c r="E4838" s="542">
        <v>23104</v>
      </c>
      <c r="F4838" s="542" t="s">
        <v>13492</v>
      </c>
      <c r="G4838" s="540" t="s">
        <v>13493</v>
      </c>
      <c r="H4838" s="542" t="s">
        <v>2469</v>
      </c>
      <c r="I4838" s="541" t="s">
        <v>2478</v>
      </c>
      <c r="J4838" s="540" t="s">
        <v>2478</v>
      </c>
      <c r="K4838" s="540" t="s">
        <v>2478</v>
      </c>
      <c r="L4838" s="540" t="s">
        <v>2478</v>
      </c>
      <c r="M4838" s="540" t="s">
        <v>2478</v>
      </c>
      <c r="N4838" s="540" t="s">
        <v>2478</v>
      </c>
      <c r="O4838" s="540" t="s">
        <v>2478</v>
      </c>
      <c r="P4838" s="540" t="s">
        <v>2478</v>
      </c>
      <c r="Q4838" s="540" t="s">
        <v>2478</v>
      </c>
      <c r="R4838" s="540" t="s">
        <v>2478</v>
      </c>
      <c r="S4838" s="540" t="s">
        <v>2478</v>
      </c>
    </row>
    <row r="4839" spans="1:19">
      <c r="A4839" s="543" t="s">
        <v>13003</v>
      </c>
      <c r="B4839" s="544"/>
      <c r="C4839" s="544"/>
      <c r="D4839" s="545">
        <v>23105</v>
      </c>
      <c r="E4839" s="545">
        <v>23105</v>
      </c>
      <c r="F4839" s="545" t="s">
        <v>13494</v>
      </c>
      <c r="G4839" s="543" t="s">
        <v>13495</v>
      </c>
      <c r="H4839" s="545" t="s">
        <v>2469</v>
      </c>
      <c r="I4839" s="544" t="s">
        <v>2478</v>
      </c>
      <c r="J4839" s="543" t="s">
        <v>2478</v>
      </c>
      <c r="K4839" s="543" t="s">
        <v>2478</v>
      </c>
      <c r="L4839" s="543" t="s">
        <v>2478</v>
      </c>
      <c r="M4839" s="543" t="s">
        <v>2478</v>
      </c>
      <c r="N4839" s="543" t="s">
        <v>2478</v>
      </c>
      <c r="O4839" s="543" t="s">
        <v>2478</v>
      </c>
      <c r="P4839" s="543" t="s">
        <v>2478</v>
      </c>
      <c r="Q4839" s="543" t="s">
        <v>2478</v>
      </c>
      <c r="R4839" s="543" t="s">
        <v>2478</v>
      </c>
      <c r="S4839" s="543" t="s">
        <v>2478</v>
      </c>
    </row>
    <row r="4840" spans="1:19">
      <c r="A4840" s="540" t="s">
        <v>13003</v>
      </c>
      <c r="B4840" s="541"/>
      <c r="C4840" s="541"/>
      <c r="D4840" s="542">
        <v>23106</v>
      </c>
      <c r="E4840" s="542">
        <v>23106</v>
      </c>
      <c r="F4840" s="542" t="s">
        <v>13496</v>
      </c>
      <c r="G4840" s="540" t="s">
        <v>13497</v>
      </c>
      <c r="H4840" s="542" t="s">
        <v>2469</v>
      </c>
      <c r="I4840" s="541" t="s">
        <v>2478</v>
      </c>
      <c r="J4840" s="540" t="s">
        <v>2478</v>
      </c>
      <c r="K4840" s="540" t="s">
        <v>2478</v>
      </c>
      <c r="L4840" s="540" t="s">
        <v>2478</v>
      </c>
      <c r="M4840" s="540" t="s">
        <v>2478</v>
      </c>
      <c r="N4840" s="540" t="s">
        <v>2478</v>
      </c>
      <c r="O4840" s="540" t="s">
        <v>2478</v>
      </c>
      <c r="P4840" s="540" t="s">
        <v>2478</v>
      </c>
      <c r="Q4840" s="540" t="s">
        <v>2478</v>
      </c>
      <c r="R4840" s="540" t="s">
        <v>2478</v>
      </c>
      <c r="S4840" s="540" t="s">
        <v>2478</v>
      </c>
    </row>
    <row r="4841" spans="1:19">
      <c r="A4841" s="543" t="s">
        <v>13003</v>
      </c>
      <c r="B4841" s="544"/>
      <c r="C4841" s="544"/>
      <c r="D4841" s="545">
        <v>23107</v>
      </c>
      <c r="E4841" s="545">
        <v>23107</v>
      </c>
      <c r="F4841" s="545" t="s">
        <v>13498</v>
      </c>
      <c r="G4841" s="543" t="s">
        <v>13499</v>
      </c>
      <c r="H4841" s="545" t="s">
        <v>2469</v>
      </c>
      <c r="I4841" s="544" t="s">
        <v>2478</v>
      </c>
      <c r="J4841" s="543" t="s">
        <v>2478</v>
      </c>
      <c r="K4841" s="543" t="s">
        <v>2478</v>
      </c>
      <c r="L4841" s="543" t="s">
        <v>2478</v>
      </c>
      <c r="M4841" s="543" t="s">
        <v>2478</v>
      </c>
      <c r="N4841" s="543" t="s">
        <v>2478</v>
      </c>
      <c r="O4841" s="543" t="s">
        <v>2478</v>
      </c>
      <c r="P4841" s="543" t="s">
        <v>2478</v>
      </c>
      <c r="Q4841" s="543" t="s">
        <v>2478</v>
      </c>
      <c r="R4841" s="543" t="s">
        <v>2478</v>
      </c>
      <c r="S4841" s="543" t="s">
        <v>2478</v>
      </c>
    </row>
    <row r="4842" spans="1:19">
      <c r="A4842" s="540" t="s">
        <v>13003</v>
      </c>
      <c r="B4842" s="541"/>
      <c r="C4842" s="541"/>
      <c r="D4842" s="542">
        <v>23108</v>
      </c>
      <c r="E4842" s="542">
        <v>23108</v>
      </c>
      <c r="F4842" s="542" t="s">
        <v>13500</v>
      </c>
      <c r="G4842" s="540" t="s">
        <v>13501</v>
      </c>
      <c r="H4842" s="542" t="s">
        <v>2469</v>
      </c>
      <c r="I4842" s="541" t="s">
        <v>2478</v>
      </c>
      <c r="J4842" s="540" t="s">
        <v>2478</v>
      </c>
      <c r="K4842" s="540" t="s">
        <v>2478</v>
      </c>
      <c r="L4842" s="540" t="s">
        <v>2478</v>
      </c>
      <c r="M4842" s="540" t="s">
        <v>2478</v>
      </c>
      <c r="N4842" s="540" t="s">
        <v>2478</v>
      </c>
      <c r="O4842" s="540" t="s">
        <v>2478</v>
      </c>
      <c r="P4842" s="540" t="s">
        <v>2478</v>
      </c>
      <c r="Q4842" s="540" t="s">
        <v>2478</v>
      </c>
      <c r="R4842" s="540" t="s">
        <v>2478</v>
      </c>
      <c r="S4842" s="540" t="s">
        <v>2478</v>
      </c>
    </row>
    <row r="4843" spans="1:19">
      <c r="A4843" s="543" t="s">
        <v>13003</v>
      </c>
      <c r="B4843" s="544"/>
      <c r="C4843" s="544"/>
      <c r="D4843" s="545">
        <v>23109</v>
      </c>
      <c r="E4843" s="545">
        <v>23109</v>
      </c>
      <c r="F4843" s="545" t="s">
        <v>13502</v>
      </c>
      <c r="G4843" s="543" t="s">
        <v>13503</v>
      </c>
      <c r="H4843" s="545" t="s">
        <v>2469</v>
      </c>
      <c r="I4843" s="544" t="s">
        <v>2478</v>
      </c>
      <c r="J4843" s="543" t="s">
        <v>2478</v>
      </c>
      <c r="K4843" s="543" t="s">
        <v>2478</v>
      </c>
      <c r="L4843" s="543" t="s">
        <v>2478</v>
      </c>
      <c r="M4843" s="543" t="s">
        <v>2478</v>
      </c>
      <c r="N4843" s="543" t="s">
        <v>2478</v>
      </c>
      <c r="O4843" s="543" t="s">
        <v>2478</v>
      </c>
      <c r="P4843" s="543" t="s">
        <v>2478</v>
      </c>
      <c r="Q4843" s="543" t="s">
        <v>2478</v>
      </c>
      <c r="R4843" s="543" t="s">
        <v>2478</v>
      </c>
      <c r="S4843" s="543" t="s">
        <v>2478</v>
      </c>
    </row>
    <row r="4844" spans="1:19">
      <c r="A4844" s="540" t="s">
        <v>13003</v>
      </c>
      <c r="B4844" s="541"/>
      <c r="C4844" s="541"/>
      <c r="D4844" s="542">
        <v>23110</v>
      </c>
      <c r="E4844" s="542">
        <v>23110</v>
      </c>
      <c r="F4844" s="542" t="s">
        <v>13504</v>
      </c>
      <c r="G4844" s="540" t="s">
        <v>13505</v>
      </c>
      <c r="H4844" s="542" t="s">
        <v>2469</v>
      </c>
      <c r="I4844" s="541" t="s">
        <v>2478</v>
      </c>
      <c r="J4844" s="540" t="s">
        <v>2478</v>
      </c>
      <c r="K4844" s="540" t="s">
        <v>2478</v>
      </c>
      <c r="L4844" s="540" t="s">
        <v>2478</v>
      </c>
      <c r="M4844" s="540" t="s">
        <v>2478</v>
      </c>
      <c r="N4844" s="540" t="s">
        <v>2478</v>
      </c>
      <c r="O4844" s="540" t="s">
        <v>2478</v>
      </c>
      <c r="P4844" s="540" t="s">
        <v>2478</v>
      </c>
      <c r="Q4844" s="540" t="s">
        <v>2478</v>
      </c>
      <c r="R4844" s="540" t="s">
        <v>2478</v>
      </c>
      <c r="S4844" s="540" t="s">
        <v>2478</v>
      </c>
    </row>
    <row r="4845" spans="1:19">
      <c r="A4845" s="543" t="s">
        <v>13003</v>
      </c>
      <c r="B4845" s="544"/>
      <c r="C4845" s="544"/>
      <c r="D4845" s="545">
        <v>23015</v>
      </c>
      <c r="E4845" s="545">
        <v>23015</v>
      </c>
      <c r="F4845" s="545" t="s">
        <v>13506</v>
      </c>
      <c r="G4845" s="543" t="s">
        <v>13507</v>
      </c>
      <c r="H4845" s="545" t="s">
        <v>2469</v>
      </c>
      <c r="I4845" s="544" t="s">
        <v>2478</v>
      </c>
      <c r="J4845" s="543" t="s">
        <v>2478</v>
      </c>
      <c r="K4845" s="543" t="s">
        <v>2478</v>
      </c>
      <c r="L4845" s="543" t="s">
        <v>2478</v>
      </c>
      <c r="M4845" s="543" t="s">
        <v>2478</v>
      </c>
      <c r="N4845" s="543" t="s">
        <v>2478</v>
      </c>
      <c r="O4845" s="543" t="s">
        <v>2478</v>
      </c>
      <c r="P4845" s="543" t="s">
        <v>2478</v>
      </c>
      <c r="Q4845" s="543" t="s">
        <v>2478</v>
      </c>
      <c r="R4845" s="543" t="s">
        <v>2478</v>
      </c>
      <c r="S4845" s="543" t="s">
        <v>2478</v>
      </c>
    </row>
    <row r="4846" spans="1:19">
      <c r="A4846" s="540" t="s">
        <v>13003</v>
      </c>
      <c r="B4846" s="541"/>
      <c r="C4846" s="541"/>
      <c r="D4846" s="542">
        <v>23015</v>
      </c>
      <c r="E4846" s="542">
        <v>23015</v>
      </c>
      <c r="F4846" s="542" t="s">
        <v>13508</v>
      </c>
      <c r="G4846" s="540" t="s">
        <v>13509</v>
      </c>
      <c r="H4846" s="542" t="s">
        <v>2469</v>
      </c>
      <c r="I4846" s="541" t="s">
        <v>2478</v>
      </c>
      <c r="J4846" s="540" t="s">
        <v>2478</v>
      </c>
      <c r="K4846" s="540" t="s">
        <v>2478</v>
      </c>
      <c r="L4846" s="540" t="s">
        <v>2478</v>
      </c>
      <c r="M4846" s="540" t="s">
        <v>2478</v>
      </c>
      <c r="N4846" s="540" t="s">
        <v>2478</v>
      </c>
      <c r="O4846" s="540" t="s">
        <v>2478</v>
      </c>
      <c r="P4846" s="540" t="s">
        <v>2478</v>
      </c>
      <c r="Q4846" s="540" t="s">
        <v>2478</v>
      </c>
      <c r="R4846" s="540" t="s">
        <v>2478</v>
      </c>
      <c r="S4846" s="540" t="s">
        <v>2478</v>
      </c>
    </row>
    <row r="4847" spans="1:19">
      <c r="A4847" s="543" t="s">
        <v>13003</v>
      </c>
      <c r="B4847" s="544"/>
      <c r="C4847" s="544"/>
      <c r="D4847" s="545">
        <v>23015</v>
      </c>
      <c r="E4847" s="545">
        <v>23015</v>
      </c>
      <c r="F4847" s="545" t="s">
        <v>13510</v>
      </c>
      <c r="G4847" s="543" t="s">
        <v>13511</v>
      </c>
      <c r="H4847" s="545" t="s">
        <v>2469</v>
      </c>
      <c r="I4847" s="544" t="s">
        <v>2478</v>
      </c>
      <c r="J4847" s="543" t="s">
        <v>2478</v>
      </c>
      <c r="K4847" s="543" t="s">
        <v>2478</v>
      </c>
      <c r="L4847" s="543" t="s">
        <v>2478</v>
      </c>
      <c r="M4847" s="543" t="s">
        <v>2478</v>
      </c>
      <c r="N4847" s="543" t="s">
        <v>2478</v>
      </c>
      <c r="O4847" s="543" t="s">
        <v>2478</v>
      </c>
      <c r="P4847" s="543" t="s">
        <v>2478</v>
      </c>
      <c r="Q4847" s="543" t="s">
        <v>2478</v>
      </c>
      <c r="R4847" s="543" t="s">
        <v>2478</v>
      </c>
      <c r="S4847" s="543" t="s">
        <v>2478</v>
      </c>
    </row>
    <row r="4848" spans="1:19">
      <c r="A4848" s="540" t="s">
        <v>13003</v>
      </c>
      <c r="B4848" s="541"/>
      <c r="C4848" s="541"/>
      <c r="D4848" s="542">
        <v>23021</v>
      </c>
      <c r="E4848" s="542">
        <v>23021</v>
      </c>
      <c r="F4848" s="542" t="s">
        <v>13512</v>
      </c>
      <c r="G4848" s="540" t="s">
        <v>13513</v>
      </c>
      <c r="H4848" s="542" t="s">
        <v>2469</v>
      </c>
      <c r="I4848" s="541" t="s">
        <v>2478</v>
      </c>
      <c r="J4848" s="540" t="s">
        <v>2478</v>
      </c>
      <c r="K4848" s="540" t="s">
        <v>2478</v>
      </c>
      <c r="L4848" s="540" t="s">
        <v>2478</v>
      </c>
      <c r="M4848" s="540" t="s">
        <v>2478</v>
      </c>
      <c r="N4848" s="540" t="s">
        <v>2478</v>
      </c>
      <c r="O4848" s="540" t="s">
        <v>2478</v>
      </c>
      <c r="P4848" s="540" t="s">
        <v>2478</v>
      </c>
      <c r="Q4848" s="540" t="s">
        <v>2478</v>
      </c>
      <c r="R4848" s="540" t="s">
        <v>2478</v>
      </c>
      <c r="S4848" s="540" t="s">
        <v>2478</v>
      </c>
    </row>
    <row r="4849" spans="1:19">
      <c r="A4849" s="543" t="s">
        <v>13003</v>
      </c>
      <c r="B4849" s="544"/>
      <c r="C4849" s="544"/>
      <c r="D4849" s="545">
        <v>23111</v>
      </c>
      <c r="E4849" s="545">
        <v>23111</v>
      </c>
      <c r="F4849" s="545" t="s">
        <v>13514</v>
      </c>
      <c r="G4849" s="543" t="s">
        <v>13515</v>
      </c>
      <c r="H4849" s="545" t="s">
        <v>2469</v>
      </c>
      <c r="I4849" s="544" t="s">
        <v>2478</v>
      </c>
      <c r="J4849" s="543" t="s">
        <v>2478</v>
      </c>
      <c r="K4849" s="543" t="s">
        <v>2478</v>
      </c>
      <c r="L4849" s="543" t="s">
        <v>2478</v>
      </c>
      <c r="M4849" s="543" t="s">
        <v>2478</v>
      </c>
      <c r="N4849" s="543" t="s">
        <v>2478</v>
      </c>
      <c r="O4849" s="543" t="s">
        <v>2478</v>
      </c>
      <c r="P4849" s="543" t="s">
        <v>2478</v>
      </c>
      <c r="Q4849" s="543" t="s">
        <v>2478</v>
      </c>
      <c r="R4849" s="543" t="s">
        <v>2478</v>
      </c>
      <c r="S4849" s="543" t="s">
        <v>2478</v>
      </c>
    </row>
    <row r="4850" spans="1:19">
      <c r="A4850" s="540" t="s">
        <v>13003</v>
      </c>
      <c r="B4850" s="541"/>
      <c r="C4850" s="541"/>
      <c r="D4850" s="542">
        <v>23112</v>
      </c>
      <c r="E4850" s="542">
        <v>23112</v>
      </c>
      <c r="F4850" s="542" t="s">
        <v>13516</v>
      </c>
      <c r="G4850" s="540" t="s">
        <v>13517</v>
      </c>
      <c r="H4850" s="542" t="s">
        <v>2469</v>
      </c>
      <c r="I4850" s="541" t="s">
        <v>2478</v>
      </c>
      <c r="J4850" s="540" t="s">
        <v>2478</v>
      </c>
      <c r="K4850" s="540" t="s">
        <v>2478</v>
      </c>
      <c r="L4850" s="540" t="s">
        <v>2478</v>
      </c>
      <c r="M4850" s="540" t="s">
        <v>2478</v>
      </c>
      <c r="N4850" s="540" t="s">
        <v>2478</v>
      </c>
      <c r="O4850" s="540" t="s">
        <v>2478</v>
      </c>
      <c r="P4850" s="540" t="s">
        <v>2478</v>
      </c>
      <c r="Q4850" s="540" t="s">
        <v>2478</v>
      </c>
      <c r="R4850" s="540" t="s">
        <v>2478</v>
      </c>
      <c r="S4850" s="540" t="s">
        <v>2478</v>
      </c>
    </row>
    <row r="4851" spans="1:19">
      <c r="A4851" s="543" t="s">
        <v>13003</v>
      </c>
      <c r="B4851" s="544"/>
      <c r="C4851" s="544"/>
      <c r="D4851" s="545">
        <v>23112</v>
      </c>
      <c r="E4851" s="545">
        <v>23112</v>
      </c>
      <c r="F4851" s="545" t="s">
        <v>13518</v>
      </c>
      <c r="G4851" s="543" t="s">
        <v>13519</v>
      </c>
      <c r="H4851" s="545" t="s">
        <v>2469</v>
      </c>
      <c r="I4851" s="544" t="s">
        <v>2478</v>
      </c>
      <c r="J4851" s="543" t="s">
        <v>2478</v>
      </c>
      <c r="K4851" s="543" t="s">
        <v>2478</v>
      </c>
      <c r="L4851" s="543" t="s">
        <v>2478</v>
      </c>
      <c r="M4851" s="543" t="s">
        <v>2478</v>
      </c>
      <c r="N4851" s="543" t="s">
        <v>2478</v>
      </c>
      <c r="O4851" s="543" t="s">
        <v>2478</v>
      </c>
      <c r="P4851" s="543" t="s">
        <v>2478</v>
      </c>
      <c r="Q4851" s="543" t="s">
        <v>2478</v>
      </c>
      <c r="R4851" s="543" t="s">
        <v>2478</v>
      </c>
      <c r="S4851" s="543" t="s">
        <v>2478</v>
      </c>
    </row>
    <row r="4852" spans="1:19">
      <c r="A4852" s="540" t="s">
        <v>13003</v>
      </c>
      <c r="B4852" s="541"/>
      <c r="C4852" s="541"/>
      <c r="D4852" s="542">
        <v>23112</v>
      </c>
      <c r="E4852" s="542">
        <v>23112</v>
      </c>
      <c r="F4852" s="542" t="s">
        <v>13520</v>
      </c>
      <c r="G4852" s="540" t="s">
        <v>13521</v>
      </c>
      <c r="H4852" s="542" t="s">
        <v>2469</v>
      </c>
      <c r="I4852" s="541" t="s">
        <v>2478</v>
      </c>
      <c r="J4852" s="540" t="s">
        <v>2478</v>
      </c>
      <c r="K4852" s="540" t="s">
        <v>2478</v>
      </c>
      <c r="L4852" s="540" t="s">
        <v>2478</v>
      </c>
      <c r="M4852" s="540" t="s">
        <v>2478</v>
      </c>
      <c r="N4852" s="540" t="s">
        <v>2478</v>
      </c>
      <c r="O4852" s="540" t="s">
        <v>2478</v>
      </c>
      <c r="P4852" s="540" t="s">
        <v>2478</v>
      </c>
      <c r="Q4852" s="540" t="s">
        <v>2478</v>
      </c>
      <c r="R4852" s="540" t="s">
        <v>2478</v>
      </c>
      <c r="S4852" s="540" t="s">
        <v>2478</v>
      </c>
    </row>
    <row r="4853" spans="1:19">
      <c r="A4853" s="543" t="s">
        <v>13003</v>
      </c>
      <c r="B4853" s="544"/>
      <c r="C4853" s="544"/>
      <c r="D4853" s="545">
        <v>23112</v>
      </c>
      <c r="E4853" s="545">
        <v>23112</v>
      </c>
      <c r="F4853" s="545" t="s">
        <v>13522</v>
      </c>
      <c r="G4853" s="543" t="s">
        <v>13523</v>
      </c>
      <c r="H4853" s="545" t="s">
        <v>2469</v>
      </c>
      <c r="I4853" s="544" t="s">
        <v>2478</v>
      </c>
      <c r="J4853" s="543" t="s">
        <v>2478</v>
      </c>
      <c r="K4853" s="543" t="s">
        <v>2478</v>
      </c>
      <c r="L4853" s="543" t="s">
        <v>2478</v>
      </c>
      <c r="M4853" s="543" t="s">
        <v>2478</v>
      </c>
      <c r="N4853" s="543" t="s">
        <v>2478</v>
      </c>
      <c r="O4853" s="543" t="s">
        <v>2478</v>
      </c>
      <c r="P4853" s="543" t="s">
        <v>2478</v>
      </c>
      <c r="Q4853" s="543" t="s">
        <v>2478</v>
      </c>
      <c r="R4853" s="543" t="s">
        <v>2478</v>
      </c>
      <c r="S4853" s="543" t="s">
        <v>2478</v>
      </c>
    </row>
    <row r="4854" spans="1:19">
      <c r="A4854" s="540" t="s">
        <v>13003</v>
      </c>
      <c r="B4854" s="541"/>
      <c r="C4854" s="541"/>
      <c r="D4854" s="542">
        <v>23113</v>
      </c>
      <c r="E4854" s="542">
        <v>23113</v>
      </c>
      <c r="F4854" s="542" t="s">
        <v>13524</v>
      </c>
      <c r="G4854" s="540" t="s">
        <v>13525</v>
      </c>
      <c r="H4854" s="542" t="s">
        <v>2546</v>
      </c>
      <c r="I4854" s="541" t="s">
        <v>2478</v>
      </c>
      <c r="J4854" s="540" t="s">
        <v>2478</v>
      </c>
      <c r="K4854" s="540" t="s">
        <v>2478</v>
      </c>
      <c r="L4854" s="540" t="s">
        <v>2478</v>
      </c>
      <c r="M4854" s="540" t="s">
        <v>2478</v>
      </c>
      <c r="N4854" s="540" t="s">
        <v>2478</v>
      </c>
      <c r="O4854" s="540" t="s">
        <v>2478</v>
      </c>
      <c r="P4854" s="540" t="s">
        <v>2478</v>
      </c>
      <c r="Q4854" s="540" t="s">
        <v>2478</v>
      </c>
      <c r="R4854" s="540" t="s">
        <v>2478</v>
      </c>
      <c r="S4854" s="540" t="s">
        <v>2478</v>
      </c>
    </row>
    <row r="4855" spans="1:19">
      <c r="A4855" s="543" t="s">
        <v>13003</v>
      </c>
      <c r="B4855" s="544"/>
      <c r="C4855" s="544"/>
      <c r="D4855" s="545">
        <v>23114</v>
      </c>
      <c r="E4855" s="545">
        <v>23114</v>
      </c>
      <c r="F4855" s="545" t="s">
        <v>13526</v>
      </c>
      <c r="G4855" s="543" t="s">
        <v>13527</v>
      </c>
      <c r="H4855" s="545" t="s">
        <v>2469</v>
      </c>
      <c r="I4855" s="544" t="s">
        <v>2478</v>
      </c>
      <c r="J4855" s="543" t="s">
        <v>2478</v>
      </c>
      <c r="K4855" s="543" t="s">
        <v>2478</v>
      </c>
      <c r="L4855" s="543" t="s">
        <v>2478</v>
      </c>
      <c r="M4855" s="543" t="s">
        <v>2478</v>
      </c>
      <c r="N4855" s="543" t="s">
        <v>2478</v>
      </c>
      <c r="O4855" s="543" t="s">
        <v>2478</v>
      </c>
      <c r="P4855" s="543" t="s">
        <v>2478</v>
      </c>
      <c r="Q4855" s="543" t="s">
        <v>2478</v>
      </c>
      <c r="R4855" s="543" t="s">
        <v>2478</v>
      </c>
      <c r="S4855" s="543" t="s">
        <v>2478</v>
      </c>
    </row>
    <row r="4856" spans="1:19">
      <c r="A4856" s="540" t="s">
        <v>13003</v>
      </c>
      <c r="B4856" s="541"/>
      <c r="C4856" s="541"/>
      <c r="D4856" s="542">
        <v>23115</v>
      </c>
      <c r="E4856" s="542">
        <v>23115</v>
      </c>
      <c r="F4856" s="542" t="s">
        <v>13528</v>
      </c>
      <c r="G4856" s="540" t="s">
        <v>13529</v>
      </c>
      <c r="H4856" s="542" t="s">
        <v>2469</v>
      </c>
      <c r="I4856" s="541" t="s">
        <v>2478</v>
      </c>
      <c r="J4856" s="540" t="s">
        <v>2478</v>
      </c>
      <c r="K4856" s="540" t="s">
        <v>2478</v>
      </c>
      <c r="L4856" s="540" t="s">
        <v>2478</v>
      </c>
      <c r="M4856" s="540" t="s">
        <v>2478</v>
      </c>
      <c r="N4856" s="540" t="s">
        <v>2478</v>
      </c>
      <c r="O4856" s="540" t="s">
        <v>2478</v>
      </c>
      <c r="P4856" s="540" t="s">
        <v>2478</v>
      </c>
      <c r="Q4856" s="540" t="s">
        <v>2478</v>
      </c>
      <c r="R4856" s="540" t="s">
        <v>2478</v>
      </c>
      <c r="S4856" s="540" t="s">
        <v>2478</v>
      </c>
    </row>
    <row r="4857" spans="1:19">
      <c r="A4857" s="543" t="s">
        <v>13003</v>
      </c>
      <c r="B4857" s="544"/>
      <c r="C4857" s="544"/>
      <c r="D4857" s="545">
        <v>23115</v>
      </c>
      <c r="E4857" s="545">
        <v>23115</v>
      </c>
      <c r="F4857" s="545" t="s">
        <v>13530</v>
      </c>
      <c r="G4857" s="543" t="s">
        <v>13531</v>
      </c>
      <c r="H4857" s="545" t="s">
        <v>2469</v>
      </c>
      <c r="I4857" s="544" t="s">
        <v>2478</v>
      </c>
      <c r="J4857" s="543" t="s">
        <v>2478</v>
      </c>
      <c r="K4857" s="543" t="s">
        <v>2478</v>
      </c>
      <c r="L4857" s="543" t="s">
        <v>2478</v>
      </c>
      <c r="M4857" s="543" t="s">
        <v>2478</v>
      </c>
      <c r="N4857" s="543" t="s">
        <v>2478</v>
      </c>
      <c r="O4857" s="543" t="s">
        <v>2478</v>
      </c>
      <c r="P4857" s="543" t="s">
        <v>2478</v>
      </c>
      <c r="Q4857" s="543" t="s">
        <v>2478</v>
      </c>
      <c r="R4857" s="543" t="s">
        <v>2478</v>
      </c>
      <c r="S4857" s="543" t="s">
        <v>2478</v>
      </c>
    </row>
    <row r="4858" spans="1:19">
      <c r="A4858" s="540" t="s">
        <v>13003</v>
      </c>
      <c r="B4858" s="541"/>
      <c r="C4858" s="541"/>
      <c r="D4858" s="542">
        <v>23115</v>
      </c>
      <c r="E4858" s="542">
        <v>23115</v>
      </c>
      <c r="F4858" s="542" t="s">
        <v>13532</v>
      </c>
      <c r="G4858" s="540" t="s">
        <v>13533</v>
      </c>
      <c r="H4858" s="542" t="s">
        <v>2469</v>
      </c>
      <c r="I4858" s="541" t="s">
        <v>2478</v>
      </c>
      <c r="J4858" s="540" t="s">
        <v>2478</v>
      </c>
      <c r="K4858" s="540" t="s">
        <v>2478</v>
      </c>
      <c r="L4858" s="540" t="s">
        <v>2478</v>
      </c>
      <c r="M4858" s="540" t="s">
        <v>2478</v>
      </c>
      <c r="N4858" s="540" t="s">
        <v>2478</v>
      </c>
      <c r="O4858" s="540" t="s">
        <v>2478</v>
      </c>
      <c r="P4858" s="540" t="s">
        <v>2478</v>
      </c>
      <c r="Q4858" s="540" t="s">
        <v>2478</v>
      </c>
      <c r="R4858" s="540" t="s">
        <v>2478</v>
      </c>
      <c r="S4858" s="540" t="s">
        <v>2478</v>
      </c>
    </row>
    <row r="4859" spans="1:19">
      <c r="A4859" s="543" t="s">
        <v>13003</v>
      </c>
      <c r="B4859" s="544"/>
      <c r="C4859" s="544"/>
      <c r="D4859" s="545">
        <v>23024</v>
      </c>
      <c r="E4859" s="545">
        <v>23024</v>
      </c>
      <c r="F4859" s="545" t="s">
        <v>13534</v>
      </c>
      <c r="G4859" s="543" t="s">
        <v>13535</v>
      </c>
      <c r="H4859" s="545" t="s">
        <v>2469</v>
      </c>
      <c r="I4859" s="544" t="s">
        <v>2478</v>
      </c>
      <c r="J4859" s="543" t="s">
        <v>2478</v>
      </c>
      <c r="K4859" s="543" t="s">
        <v>2478</v>
      </c>
      <c r="L4859" s="543" t="s">
        <v>2478</v>
      </c>
      <c r="M4859" s="543" t="s">
        <v>2478</v>
      </c>
      <c r="N4859" s="543" t="s">
        <v>2478</v>
      </c>
      <c r="O4859" s="543" t="s">
        <v>2478</v>
      </c>
      <c r="P4859" s="543" t="s">
        <v>2478</v>
      </c>
      <c r="Q4859" s="543" t="s">
        <v>2478</v>
      </c>
      <c r="R4859" s="543" t="s">
        <v>2478</v>
      </c>
      <c r="S4859" s="543" t="s">
        <v>2478</v>
      </c>
    </row>
    <row r="4860" spans="1:19">
      <c r="A4860" s="540" t="s">
        <v>13003</v>
      </c>
      <c r="B4860" s="541"/>
      <c r="C4860" s="541"/>
      <c r="D4860" s="542">
        <v>23116</v>
      </c>
      <c r="E4860" s="542">
        <v>23116</v>
      </c>
      <c r="F4860" s="542" t="s">
        <v>13536</v>
      </c>
      <c r="G4860" s="540" t="s">
        <v>13537</v>
      </c>
      <c r="H4860" s="542" t="s">
        <v>2469</v>
      </c>
      <c r="I4860" s="541" t="s">
        <v>2478</v>
      </c>
      <c r="J4860" s="540" t="s">
        <v>2478</v>
      </c>
      <c r="K4860" s="540" t="s">
        <v>2478</v>
      </c>
      <c r="L4860" s="540" t="s">
        <v>2478</v>
      </c>
      <c r="M4860" s="540" t="s">
        <v>2478</v>
      </c>
      <c r="N4860" s="540" t="s">
        <v>2478</v>
      </c>
      <c r="O4860" s="540" t="s">
        <v>2478</v>
      </c>
      <c r="P4860" s="540" t="s">
        <v>2478</v>
      </c>
      <c r="Q4860" s="540" t="s">
        <v>2478</v>
      </c>
      <c r="R4860" s="540" t="s">
        <v>2478</v>
      </c>
      <c r="S4860" s="540" t="s">
        <v>2478</v>
      </c>
    </row>
    <row r="4861" spans="1:19">
      <c r="A4861" s="543" t="s">
        <v>13003</v>
      </c>
      <c r="B4861" s="544"/>
      <c r="C4861" s="544"/>
      <c r="D4861" s="545">
        <v>23117</v>
      </c>
      <c r="E4861" s="545">
        <v>23117</v>
      </c>
      <c r="F4861" s="545" t="s">
        <v>13538</v>
      </c>
      <c r="G4861" s="543" t="s">
        <v>13539</v>
      </c>
      <c r="H4861" s="545" t="s">
        <v>2469</v>
      </c>
      <c r="I4861" s="544" t="s">
        <v>2478</v>
      </c>
      <c r="J4861" s="543" t="s">
        <v>2478</v>
      </c>
      <c r="K4861" s="543" t="s">
        <v>2478</v>
      </c>
      <c r="L4861" s="543" t="s">
        <v>2478</v>
      </c>
      <c r="M4861" s="543" t="s">
        <v>2478</v>
      </c>
      <c r="N4861" s="543" t="s">
        <v>2478</v>
      </c>
      <c r="O4861" s="543" t="s">
        <v>2478</v>
      </c>
      <c r="P4861" s="543" t="s">
        <v>2478</v>
      </c>
      <c r="Q4861" s="543" t="s">
        <v>2478</v>
      </c>
      <c r="R4861" s="543" t="s">
        <v>2478</v>
      </c>
      <c r="S4861" s="543" t="s">
        <v>2478</v>
      </c>
    </row>
    <row r="4862" spans="1:19">
      <c r="A4862" s="540" t="s">
        <v>13003</v>
      </c>
      <c r="B4862" s="541"/>
      <c r="C4862" s="541"/>
      <c r="D4862" s="542">
        <v>23118</v>
      </c>
      <c r="E4862" s="542">
        <v>23118</v>
      </c>
      <c r="F4862" s="542" t="s">
        <v>13540</v>
      </c>
      <c r="G4862" s="540" t="s">
        <v>13541</v>
      </c>
      <c r="H4862" s="542" t="s">
        <v>2469</v>
      </c>
      <c r="I4862" s="541" t="s">
        <v>2478</v>
      </c>
      <c r="J4862" s="540" t="s">
        <v>2478</v>
      </c>
      <c r="K4862" s="540" t="s">
        <v>2478</v>
      </c>
      <c r="L4862" s="540" t="s">
        <v>2478</v>
      </c>
      <c r="M4862" s="540" t="s">
        <v>2478</v>
      </c>
      <c r="N4862" s="540" t="s">
        <v>2478</v>
      </c>
      <c r="O4862" s="540" t="s">
        <v>2478</v>
      </c>
      <c r="P4862" s="540" t="s">
        <v>2478</v>
      </c>
      <c r="Q4862" s="540" t="s">
        <v>2478</v>
      </c>
      <c r="R4862" s="540" t="s">
        <v>2478</v>
      </c>
      <c r="S4862" s="540" t="s">
        <v>2478</v>
      </c>
    </row>
    <row r="4863" spans="1:19">
      <c r="A4863" s="543" t="s">
        <v>13003</v>
      </c>
      <c r="B4863" s="544"/>
      <c r="C4863" s="544"/>
      <c r="D4863" s="545">
        <v>23119</v>
      </c>
      <c r="E4863" s="545">
        <v>23119</v>
      </c>
      <c r="F4863" s="545" t="s">
        <v>13542</v>
      </c>
      <c r="G4863" s="543" t="s">
        <v>13543</v>
      </c>
      <c r="H4863" s="545" t="s">
        <v>2469</v>
      </c>
      <c r="I4863" s="544" t="s">
        <v>2478</v>
      </c>
      <c r="J4863" s="543" t="s">
        <v>2478</v>
      </c>
      <c r="K4863" s="543" t="s">
        <v>2478</v>
      </c>
      <c r="L4863" s="543" t="s">
        <v>2478</v>
      </c>
      <c r="M4863" s="543" t="s">
        <v>2478</v>
      </c>
      <c r="N4863" s="543" t="s">
        <v>2478</v>
      </c>
      <c r="O4863" s="543" t="s">
        <v>2478</v>
      </c>
      <c r="P4863" s="543" t="s">
        <v>2478</v>
      </c>
      <c r="Q4863" s="543" t="s">
        <v>2478</v>
      </c>
      <c r="R4863" s="543" t="s">
        <v>2478</v>
      </c>
      <c r="S4863" s="543" t="s">
        <v>2478</v>
      </c>
    </row>
    <row r="4864" spans="1:19">
      <c r="A4864" s="540" t="s">
        <v>13003</v>
      </c>
      <c r="B4864" s="541"/>
      <c r="C4864" s="541"/>
      <c r="D4864" s="542">
        <v>23120</v>
      </c>
      <c r="E4864" s="542">
        <v>23120</v>
      </c>
      <c r="F4864" s="542" t="s">
        <v>13544</v>
      </c>
      <c r="G4864" s="540" t="s">
        <v>13545</v>
      </c>
      <c r="H4864" s="542" t="s">
        <v>2469</v>
      </c>
      <c r="I4864" s="541" t="s">
        <v>2478</v>
      </c>
      <c r="J4864" s="540" t="s">
        <v>2478</v>
      </c>
      <c r="K4864" s="540" t="s">
        <v>2478</v>
      </c>
      <c r="L4864" s="540" t="s">
        <v>2478</v>
      </c>
      <c r="M4864" s="540" t="s">
        <v>2478</v>
      </c>
      <c r="N4864" s="540" t="s">
        <v>2478</v>
      </c>
      <c r="O4864" s="540" t="s">
        <v>2478</v>
      </c>
      <c r="P4864" s="540" t="s">
        <v>2478</v>
      </c>
      <c r="Q4864" s="540" t="s">
        <v>2478</v>
      </c>
      <c r="R4864" s="540" t="s">
        <v>2478</v>
      </c>
      <c r="S4864" s="540" t="s">
        <v>2478</v>
      </c>
    </row>
    <row r="4865" spans="1:19">
      <c r="A4865" s="543" t="s">
        <v>13003</v>
      </c>
      <c r="B4865" s="544"/>
      <c r="C4865" s="544"/>
      <c r="D4865" s="545">
        <v>23122</v>
      </c>
      <c r="E4865" s="545">
        <v>23122</v>
      </c>
      <c r="F4865" s="545" t="s">
        <v>13546</v>
      </c>
      <c r="G4865" s="543" t="s">
        <v>13547</v>
      </c>
      <c r="H4865" s="545" t="s">
        <v>3468</v>
      </c>
      <c r="I4865" s="544" t="s">
        <v>2478</v>
      </c>
      <c r="J4865" s="543" t="s">
        <v>2478</v>
      </c>
      <c r="K4865" s="543" t="s">
        <v>2478</v>
      </c>
      <c r="L4865" s="543" t="s">
        <v>2478</v>
      </c>
      <c r="M4865" s="543" t="s">
        <v>2478</v>
      </c>
      <c r="N4865" s="543" t="s">
        <v>2478</v>
      </c>
      <c r="O4865" s="543" t="s">
        <v>2478</v>
      </c>
      <c r="P4865" s="543" t="s">
        <v>2478</v>
      </c>
      <c r="Q4865" s="543" t="s">
        <v>2478</v>
      </c>
      <c r="R4865" s="543" t="s">
        <v>2478</v>
      </c>
      <c r="S4865" s="543" t="s">
        <v>2478</v>
      </c>
    </row>
    <row r="4866" spans="1:19">
      <c r="A4866" s="540" t="s">
        <v>13003</v>
      </c>
      <c r="B4866" s="541"/>
      <c r="C4866" s="541"/>
      <c r="D4866" s="542">
        <v>23123</v>
      </c>
      <c r="E4866" s="542">
        <v>23123</v>
      </c>
      <c r="F4866" s="542" t="s">
        <v>13548</v>
      </c>
      <c r="G4866" s="540" t="s">
        <v>13549</v>
      </c>
      <c r="H4866" s="542" t="s">
        <v>2469</v>
      </c>
      <c r="I4866" s="541" t="s">
        <v>2478</v>
      </c>
      <c r="J4866" s="540" t="s">
        <v>2478</v>
      </c>
      <c r="K4866" s="540" t="s">
        <v>2478</v>
      </c>
      <c r="L4866" s="540" t="s">
        <v>2478</v>
      </c>
      <c r="M4866" s="540" t="s">
        <v>2478</v>
      </c>
      <c r="N4866" s="540" t="s">
        <v>2478</v>
      </c>
      <c r="O4866" s="540" t="s">
        <v>2478</v>
      </c>
      <c r="P4866" s="540" t="s">
        <v>2478</v>
      </c>
      <c r="Q4866" s="540" t="s">
        <v>2478</v>
      </c>
      <c r="R4866" s="540" t="s">
        <v>2478</v>
      </c>
      <c r="S4866" s="540" t="s">
        <v>2478</v>
      </c>
    </row>
    <row r="4867" spans="1:19">
      <c r="A4867" s="543" t="s">
        <v>13003</v>
      </c>
      <c r="B4867" s="544"/>
      <c r="C4867" s="544"/>
      <c r="D4867" s="545">
        <v>23124</v>
      </c>
      <c r="E4867" s="545">
        <v>23124</v>
      </c>
      <c r="F4867" s="545" t="s">
        <v>13550</v>
      </c>
      <c r="G4867" s="543" t="s">
        <v>13551</v>
      </c>
      <c r="H4867" s="545" t="s">
        <v>2469</v>
      </c>
      <c r="I4867" s="544" t="s">
        <v>2478</v>
      </c>
      <c r="J4867" s="543" t="s">
        <v>2478</v>
      </c>
      <c r="K4867" s="543" t="s">
        <v>2478</v>
      </c>
      <c r="L4867" s="543" t="s">
        <v>2478</v>
      </c>
      <c r="M4867" s="543" t="s">
        <v>2478</v>
      </c>
      <c r="N4867" s="543" t="s">
        <v>2478</v>
      </c>
      <c r="O4867" s="543" t="s">
        <v>2478</v>
      </c>
      <c r="P4867" s="543" t="s">
        <v>2478</v>
      </c>
      <c r="Q4867" s="543" t="s">
        <v>2478</v>
      </c>
      <c r="R4867" s="543" t="s">
        <v>2478</v>
      </c>
      <c r="S4867" s="543" t="s">
        <v>2478</v>
      </c>
    </row>
    <row r="4868" spans="1:19">
      <c r="A4868" s="540" t="s">
        <v>13003</v>
      </c>
      <c r="B4868" s="541"/>
      <c r="C4868" s="541"/>
      <c r="D4868" s="542">
        <v>23125</v>
      </c>
      <c r="E4868" s="542">
        <v>23125</v>
      </c>
      <c r="F4868" s="542" t="s">
        <v>13552</v>
      </c>
      <c r="G4868" s="540" t="s">
        <v>13553</v>
      </c>
      <c r="H4868" s="542" t="s">
        <v>2469</v>
      </c>
      <c r="I4868" s="541" t="s">
        <v>2478</v>
      </c>
      <c r="J4868" s="540" t="s">
        <v>2478</v>
      </c>
      <c r="K4868" s="540" t="s">
        <v>2478</v>
      </c>
      <c r="L4868" s="540" t="s">
        <v>2478</v>
      </c>
      <c r="M4868" s="540" t="s">
        <v>2478</v>
      </c>
      <c r="N4868" s="540" t="s">
        <v>2478</v>
      </c>
      <c r="O4868" s="540" t="s">
        <v>2478</v>
      </c>
      <c r="P4868" s="540" t="s">
        <v>2478</v>
      </c>
      <c r="Q4868" s="540" t="s">
        <v>2478</v>
      </c>
      <c r="R4868" s="540" t="s">
        <v>2478</v>
      </c>
      <c r="S4868" s="540" t="s">
        <v>2478</v>
      </c>
    </row>
    <row r="4869" spans="1:19">
      <c r="A4869" s="543" t="s">
        <v>13003</v>
      </c>
      <c r="B4869" s="544"/>
      <c r="C4869" s="544"/>
      <c r="D4869" s="545">
        <v>23126</v>
      </c>
      <c r="E4869" s="545">
        <v>23126</v>
      </c>
      <c r="F4869" s="545" t="s">
        <v>13554</v>
      </c>
      <c r="G4869" s="543" t="s">
        <v>13555</v>
      </c>
      <c r="H4869" s="545" t="s">
        <v>2469</v>
      </c>
      <c r="I4869" s="544" t="s">
        <v>2478</v>
      </c>
      <c r="J4869" s="543" t="s">
        <v>2478</v>
      </c>
      <c r="K4869" s="543" t="s">
        <v>2478</v>
      </c>
      <c r="L4869" s="543" t="s">
        <v>2478</v>
      </c>
      <c r="M4869" s="543" t="s">
        <v>2478</v>
      </c>
      <c r="N4869" s="543" t="s">
        <v>2478</v>
      </c>
      <c r="O4869" s="543" t="s">
        <v>2478</v>
      </c>
      <c r="P4869" s="543" t="s">
        <v>2478</v>
      </c>
      <c r="Q4869" s="543" t="s">
        <v>2478</v>
      </c>
      <c r="R4869" s="543" t="s">
        <v>2478</v>
      </c>
      <c r="S4869" s="543" t="s">
        <v>2478</v>
      </c>
    </row>
    <row r="4870" spans="1:19">
      <c r="A4870" s="540" t="s">
        <v>13003</v>
      </c>
      <c r="B4870" s="541"/>
      <c r="C4870" s="541"/>
      <c r="D4870" s="542">
        <v>23127</v>
      </c>
      <c r="E4870" s="542">
        <v>23127</v>
      </c>
      <c r="F4870" s="542" t="s">
        <v>13556</v>
      </c>
      <c r="G4870" s="540" t="s">
        <v>13557</v>
      </c>
      <c r="H4870" s="542" t="s">
        <v>2469</v>
      </c>
      <c r="I4870" s="541" t="s">
        <v>2478</v>
      </c>
      <c r="J4870" s="540" t="s">
        <v>2478</v>
      </c>
      <c r="K4870" s="540" t="s">
        <v>2478</v>
      </c>
      <c r="L4870" s="540" t="s">
        <v>2478</v>
      </c>
      <c r="M4870" s="540" t="s">
        <v>2478</v>
      </c>
      <c r="N4870" s="540" t="s">
        <v>2478</v>
      </c>
      <c r="O4870" s="540" t="s">
        <v>2478</v>
      </c>
      <c r="P4870" s="540" t="s">
        <v>2478</v>
      </c>
      <c r="Q4870" s="540" t="s">
        <v>2478</v>
      </c>
      <c r="R4870" s="540" t="s">
        <v>2478</v>
      </c>
      <c r="S4870" s="540" t="s">
        <v>2478</v>
      </c>
    </row>
    <row r="4871" spans="1:19">
      <c r="A4871" s="543" t="s">
        <v>13003</v>
      </c>
      <c r="B4871" s="544"/>
      <c r="C4871" s="544"/>
      <c r="D4871" s="545">
        <v>23128</v>
      </c>
      <c r="E4871" s="545">
        <v>23128</v>
      </c>
      <c r="F4871" s="545" t="s">
        <v>13558</v>
      </c>
      <c r="G4871" s="543" t="s">
        <v>13559</v>
      </c>
      <c r="H4871" s="545" t="s">
        <v>2469</v>
      </c>
      <c r="I4871" s="544" t="s">
        <v>2478</v>
      </c>
      <c r="J4871" s="543" t="s">
        <v>2478</v>
      </c>
      <c r="K4871" s="543" t="s">
        <v>2478</v>
      </c>
      <c r="L4871" s="543" t="s">
        <v>2478</v>
      </c>
      <c r="M4871" s="543" t="s">
        <v>2478</v>
      </c>
      <c r="N4871" s="543" t="s">
        <v>2478</v>
      </c>
      <c r="O4871" s="543" t="s">
        <v>2478</v>
      </c>
      <c r="P4871" s="543" t="s">
        <v>2478</v>
      </c>
      <c r="Q4871" s="543" t="s">
        <v>2478</v>
      </c>
      <c r="R4871" s="543" t="s">
        <v>2478</v>
      </c>
      <c r="S4871" s="543" t="s">
        <v>2478</v>
      </c>
    </row>
    <row r="4872" spans="1:19">
      <c r="A4872" s="540" t="s">
        <v>13003</v>
      </c>
      <c r="B4872" s="541"/>
      <c r="C4872" s="541"/>
      <c r="D4872" s="542">
        <v>23129</v>
      </c>
      <c r="E4872" s="542">
        <v>23129</v>
      </c>
      <c r="F4872" s="542" t="s">
        <v>13560</v>
      </c>
      <c r="G4872" s="540" t="s">
        <v>13561</v>
      </c>
      <c r="H4872" s="542" t="s">
        <v>3468</v>
      </c>
      <c r="I4872" s="541" t="s">
        <v>2478</v>
      </c>
      <c r="J4872" s="540" t="s">
        <v>2478</v>
      </c>
      <c r="K4872" s="540" t="s">
        <v>2478</v>
      </c>
      <c r="L4872" s="540" t="s">
        <v>2478</v>
      </c>
      <c r="M4872" s="540" t="s">
        <v>2478</v>
      </c>
      <c r="N4872" s="540" t="s">
        <v>2478</v>
      </c>
      <c r="O4872" s="540" t="s">
        <v>2478</v>
      </c>
      <c r="P4872" s="540" t="s">
        <v>2478</v>
      </c>
      <c r="Q4872" s="540" t="s">
        <v>2478</v>
      </c>
      <c r="R4872" s="540" t="s">
        <v>2478</v>
      </c>
      <c r="S4872" s="540" t="s">
        <v>2478</v>
      </c>
    </row>
    <row r="4873" spans="1:19">
      <c r="A4873" s="543" t="s">
        <v>13003</v>
      </c>
      <c r="B4873" s="544"/>
      <c r="C4873" s="544"/>
      <c r="D4873" s="545">
        <v>23130</v>
      </c>
      <c r="E4873" s="545">
        <v>23130</v>
      </c>
      <c r="F4873" s="545" t="s">
        <v>13562</v>
      </c>
      <c r="G4873" s="543" t="s">
        <v>13563</v>
      </c>
      <c r="H4873" s="545" t="s">
        <v>3468</v>
      </c>
      <c r="I4873" s="544" t="s">
        <v>2478</v>
      </c>
      <c r="J4873" s="543" t="s">
        <v>2478</v>
      </c>
      <c r="K4873" s="543" t="s">
        <v>2478</v>
      </c>
      <c r="L4873" s="543" t="s">
        <v>2478</v>
      </c>
      <c r="M4873" s="543" t="s">
        <v>2478</v>
      </c>
      <c r="N4873" s="543" t="s">
        <v>2478</v>
      </c>
      <c r="O4873" s="543" t="s">
        <v>2478</v>
      </c>
      <c r="P4873" s="543" t="s">
        <v>2478</v>
      </c>
      <c r="Q4873" s="543" t="s">
        <v>2478</v>
      </c>
      <c r="R4873" s="543" t="s">
        <v>2478</v>
      </c>
      <c r="S4873" s="543" t="s">
        <v>2478</v>
      </c>
    </row>
    <row r="4874" spans="1:19">
      <c r="A4874" s="540" t="s">
        <v>13003</v>
      </c>
      <c r="B4874" s="541"/>
      <c r="C4874" s="541"/>
      <c r="D4874" s="542">
        <v>23131</v>
      </c>
      <c r="E4874" s="542">
        <v>23131</v>
      </c>
      <c r="F4874" s="542" t="s">
        <v>13564</v>
      </c>
      <c r="G4874" s="540" t="s">
        <v>13565</v>
      </c>
      <c r="H4874" s="542" t="s">
        <v>2469</v>
      </c>
      <c r="I4874" s="541" t="s">
        <v>2478</v>
      </c>
      <c r="J4874" s="540" t="s">
        <v>2478</v>
      </c>
      <c r="K4874" s="540" t="s">
        <v>2478</v>
      </c>
      <c r="L4874" s="540" t="s">
        <v>2478</v>
      </c>
      <c r="M4874" s="540" t="s">
        <v>2478</v>
      </c>
      <c r="N4874" s="540" t="s">
        <v>2478</v>
      </c>
      <c r="O4874" s="540" t="s">
        <v>2478</v>
      </c>
      <c r="P4874" s="540" t="s">
        <v>2478</v>
      </c>
      <c r="Q4874" s="540" t="s">
        <v>2478</v>
      </c>
      <c r="R4874" s="540" t="s">
        <v>2478</v>
      </c>
      <c r="S4874" s="540" t="s">
        <v>2478</v>
      </c>
    </row>
    <row r="4875" spans="1:19">
      <c r="A4875" s="543" t="s">
        <v>13003</v>
      </c>
      <c r="B4875" s="544"/>
      <c r="C4875" s="544"/>
      <c r="D4875" s="545">
        <v>23132</v>
      </c>
      <c r="E4875" s="545">
        <v>23132</v>
      </c>
      <c r="F4875" s="545" t="s">
        <v>13566</v>
      </c>
      <c r="G4875" s="543" t="s">
        <v>13567</v>
      </c>
      <c r="H4875" s="545" t="s">
        <v>2469</v>
      </c>
      <c r="I4875" s="544" t="s">
        <v>2478</v>
      </c>
      <c r="J4875" s="543" t="s">
        <v>2478</v>
      </c>
      <c r="K4875" s="543" t="s">
        <v>2478</v>
      </c>
      <c r="L4875" s="543" t="s">
        <v>2478</v>
      </c>
      <c r="M4875" s="543" t="s">
        <v>2478</v>
      </c>
      <c r="N4875" s="543" t="s">
        <v>2478</v>
      </c>
      <c r="O4875" s="543" t="s">
        <v>2478</v>
      </c>
      <c r="P4875" s="543" t="s">
        <v>2478</v>
      </c>
      <c r="Q4875" s="543" t="s">
        <v>2478</v>
      </c>
      <c r="R4875" s="543" t="s">
        <v>2478</v>
      </c>
      <c r="S4875" s="543" t="s">
        <v>2478</v>
      </c>
    </row>
    <row r="4876" spans="1:19">
      <c r="A4876" s="540" t="s">
        <v>13003</v>
      </c>
      <c r="B4876" s="541"/>
      <c r="C4876" s="541"/>
      <c r="D4876" s="542">
        <v>23133</v>
      </c>
      <c r="E4876" s="542">
        <v>23133</v>
      </c>
      <c r="F4876" s="542" t="s">
        <v>13568</v>
      </c>
      <c r="G4876" s="540" t="s">
        <v>13569</v>
      </c>
      <c r="H4876" s="542" t="s">
        <v>3468</v>
      </c>
      <c r="I4876" s="541" t="s">
        <v>2478</v>
      </c>
      <c r="J4876" s="540" t="s">
        <v>2478</v>
      </c>
      <c r="K4876" s="540" t="s">
        <v>2478</v>
      </c>
      <c r="L4876" s="540" t="s">
        <v>2478</v>
      </c>
      <c r="M4876" s="540" t="s">
        <v>2478</v>
      </c>
      <c r="N4876" s="540" t="s">
        <v>2478</v>
      </c>
      <c r="O4876" s="540" t="s">
        <v>2478</v>
      </c>
      <c r="P4876" s="540" t="s">
        <v>2478</v>
      </c>
      <c r="Q4876" s="540" t="s">
        <v>2478</v>
      </c>
      <c r="R4876" s="540" t="s">
        <v>2478</v>
      </c>
      <c r="S4876" s="540" t="s">
        <v>2478</v>
      </c>
    </row>
    <row r="4877" spans="1:19">
      <c r="A4877" s="543" t="s">
        <v>13003</v>
      </c>
      <c r="B4877" s="544"/>
      <c r="C4877" s="544"/>
      <c r="D4877" s="545">
        <v>23134</v>
      </c>
      <c r="E4877" s="545">
        <v>23134</v>
      </c>
      <c r="F4877" s="545" t="s">
        <v>13570</v>
      </c>
      <c r="G4877" s="543" t="s">
        <v>13571</v>
      </c>
      <c r="H4877" s="545" t="s">
        <v>2469</v>
      </c>
      <c r="I4877" s="544" t="s">
        <v>2478</v>
      </c>
      <c r="J4877" s="543" t="s">
        <v>2478</v>
      </c>
      <c r="K4877" s="543" t="s">
        <v>2478</v>
      </c>
      <c r="L4877" s="543" t="s">
        <v>2478</v>
      </c>
      <c r="M4877" s="543" t="s">
        <v>2478</v>
      </c>
      <c r="N4877" s="543" t="s">
        <v>2478</v>
      </c>
      <c r="O4877" s="543" t="s">
        <v>2478</v>
      </c>
      <c r="P4877" s="543" t="s">
        <v>2478</v>
      </c>
      <c r="Q4877" s="543" t="s">
        <v>2478</v>
      </c>
      <c r="R4877" s="543" t="s">
        <v>2478</v>
      </c>
      <c r="S4877" s="543" t="s">
        <v>2478</v>
      </c>
    </row>
    <row r="4878" spans="1:19">
      <c r="A4878" s="540" t="s">
        <v>13003</v>
      </c>
      <c r="B4878" s="541"/>
      <c r="C4878" s="541"/>
      <c r="D4878" s="542">
        <v>23135</v>
      </c>
      <c r="E4878" s="542">
        <v>23135</v>
      </c>
      <c r="F4878" s="542" t="s">
        <v>13572</v>
      </c>
      <c r="G4878" s="540" t="s">
        <v>13573</v>
      </c>
      <c r="H4878" s="542" t="s">
        <v>2469</v>
      </c>
      <c r="I4878" s="541" t="s">
        <v>2478</v>
      </c>
      <c r="J4878" s="540" t="s">
        <v>2478</v>
      </c>
      <c r="K4878" s="540" t="s">
        <v>2478</v>
      </c>
      <c r="L4878" s="540" t="s">
        <v>2478</v>
      </c>
      <c r="M4878" s="540" t="s">
        <v>2478</v>
      </c>
      <c r="N4878" s="540" t="s">
        <v>2478</v>
      </c>
      <c r="O4878" s="540" t="s">
        <v>2478</v>
      </c>
      <c r="P4878" s="540" t="s">
        <v>2478</v>
      </c>
      <c r="Q4878" s="540" t="s">
        <v>2478</v>
      </c>
      <c r="R4878" s="540" t="s">
        <v>2478</v>
      </c>
      <c r="S4878" s="540" t="s">
        <v>2478</v>
      </c>
    </row>
    <row r="4879" spans="1:19">
      <c r="A4879" s="543" t="s">
        <v>13003</v>
      </c>
      <c r="B4879" s="544"/>
      <c r="C4879" s="544"/>
      <c r="D4879" s="545">
        <v>23136</v>
      </c>
      <c r="E4879" s="545">
        <v>23136</v>
      </c>
      <c r="F4879" s="545" t="s">
        <v>13574</v>
      </c>
      <c r="G4879" s="543" t="s">
        <v>13575</v>
      </c>
      <c r="H4879" s="545" t="s">
        <v>2469</v>
      </c>
      <c r="I4879" s="544" t="s">
        <v>2478</v>
      </c>
      <c r="J4879" s="543" t="s">
        <v>2478</v>
      </c>
      <c r="K4879" s="543" t="s">
        <v>2478</v>
      </c>
      <c r="L4879" s="543" t="s">
        <v>2478</v>
      </c>
      <c r="M4879" s="543" t="s">
        <v>2478</v>
      </c>
      <c r="N4879" s="543" t="s">
        <v>2478</v>
      </c>
      <c r="O4879" s="543" t="s">
        <v>2478</v>
      </c>
      <c r="P4879" s="543" t="s">
        <v>2478</v>
      </c>
      <c r="Q4879" s="543" t="s">
        <v>2478</v>
      </c>
      <c r="R4879" s="543" t="s">
        <v>2478</v>
      </c>
      <c r="S4879" s="543" t="s">
        <v>2478</v>
      </c>
    </row>
    <row r="4880" spans="1:19">
      <c r="A4880" s="540" t="s">
        <v>13003</v>
      </c>
      <c r="B4880" s="541"/>
      <c r="C4880" s="541"/>
      <c r="D4880" s="542">
        <v>23137</v>
      </c>
      <c r="E4880" s="542">
        <v>23137</v>
      </c>
      <c r="F4880" s="542" t="s">
        <v>13576</v>
      </c>
      <c r="G4880" s="540" t="s">
        <v>13577</v>
      </c>
      <c r="H4880" s="542" t="s">
        <v>3468</v>
      </c>
      <c r="I4880" s="541" t="s">
        <v>2478</v>
      </c>
      <c r="J4880" s="540" t="s">
        <v>2478</v>
      </c>
      <c r="K4880" s="540" t="s">
        <v>2478</v>
      </c>
      <c r="L4880" s="540" t="s">
        <v>2478</v>
      </c>
      <c r="M4880" s="540" t="s">
        <v>2478</v>
      </c>
      <c r="N4880" s="540" t="s">
        <v>2478</v>
      </c>
      <c r="O4880" s="540" t="s">
        <v>2478</v>
      </c>
      <c r="P4880" s="540" t="s">
        <v>2478</v>
      </c>
      <c r="Q4880" s="540" t="s">
        <v>2478</v>
      </c>
      <c r="R4880" s="540" t="s">
        <v>2478</v>
      </c>
      <c r="S4880" s="540" t="s">
        <v>2478</v>
      </c>
    </row>
    <row r="4881" spans="1:19">
      <c r="A4881" s="543" t="s">
        <v>13003</v>
      </c>
      <c r="B4881" s="544"/>
      <c r="C4881" s="544"/>
      <c r="D4881" s="545">
        <v>23138</v>
      </c>
      <c r="E4881" s="545">
        <v>23138</v>
      </c>
      <c r="F4881" s="545" t="s">
        <v>13578</v>
      </c>
      <c r="G4881" s="543" t="s">
        <v>13579</v>
      </c>
      <c r="H4881" s="545" t="s">
        <v>2469</v>
      </c>
      <c r="I4881" s="544" t="s">
        <v>2478</v>
      </c>
      <c r="J4881" s="543" t="s">
        <v>2478</v>
      </c>
      <c r="K4881" s="543" t="s">
        <v>2478</v>
      </c>
      <c r="L4881" s="543" t="s">
        <v>2478</v>
      </c>
      <c r="M4881" s="543" t="s">
        <v>2478</v>
      </c>
      <c r="N4881" s="543" t="s">
        <v>2478</v>
      </c>
      <c r="O4881" s="543" t="s">
        <v>2478</v>
      </c>
      <c r="P4881" s="543" t="s">
        <v>2478</v>
      </c>
      <c r="Q4881" s="543" t="s">
        <v>2478</v>
      </c>
      <c r="R4881" s="543" t="s">
        <v>2478</v>
      </c>
      <c r="S4881" s="543" t="s">
        <v>2478</v>
      </c>
    </row>
    <row r="4882" spans="1:19">
      <c r="A4882" s="540" t="s">
        <v>13003</v>
      </c>
      <c r="B4882" s="541"/>
      <c r="C4882" s="541"/>
      <c r="D4882" s="542">
        <v>23139</v>
      </c>
      <c r="E4882" s="542">
        <v>23139</v>
      </c>
      <c r="F4882" s="542" t="s">
        <v>13580</v>
      </c>
      <c r="G4882" s="540" t="s">
        <v>13581</v>
      </c>
      <c r="H4882" s="542" t="s">
        <v>2469</v>
      </c>
      <c r="I4882" s="541" t="s">
        <v>2478</v>
      </c>
      <c r="J4882" s="540" t="s">
        <v>2478</v>
      </c>
      <c r="K4882" s="540" t="s">
        <v>2478</v>
      </c>
      <c r="L4882" s="540" t="s">
        <v>2478</v>
      </c>
      <c r="M4882" s="540" t="s">
        <v>2478</v>
      </c>
      <c r="N4882" s="540" t="s">
        <v>2478</v>
      </c>
      <c r="O4882" s="540" t="s">
        <v>2478</v>
      </c>
      <c r="P4882" s="540" t="s">
        <v>2478</v>
      </c>
      <c r="Q4882" s="540" t="s">
        <v>2478</v>
      </c>
      <c r="R4882" s="540" t="s">
        <v>2478</v>
      </c>
      <c r="S4882" s="540" t="s">
        <v>2478</v>
      </c>
    </row>
    <row r="4883" spans="1:19">
      <c r="A4883" s="543" t="s">
        <v>13003</v>
      </c>
      <c r="B4883" s="544"/>
      <c r="C4883" s="544"/>
      <c r="D4883" s="545">
        <v>23140</v>
      </c>
      <c r="E4883" s="545">
        <v>23140</v>
      </c>
      <c r="F4883" s="545" t="s">
        <v>13582</v>
      </c>
      <c r="G4883" s="543" t="s">
        <v>13583</v>
      </c>
      <c r="H4883" s="545" t="s">
        <v>3468</v>
      </c>
      <c r="I4883" s="544" t="s">
        <v>2478</v>
      </c>
      <c r="J4883" s="543" t="s">
        <v>2478</v>
      </c>
      <c r="K4883" s="543" t="s">
        <v>2478</v>
      </c>
      <c r="L4883" s="543" t="s">
        <v>2478</v>
      </c>
      <c r="M4883" s="543" t="s">
        <v>2478</v>
      </c>
      <c r="N4883" s="543" t="s">
        <v>2478</v>
      </c>
      <c r="O4883" s="543" t="s">
        <v>2478</v>
      </c>
      <c r="P4883" s="543" t="s">
        <v>2478</v>
      </c>
      <c r="Q4883" s="543" t="s">
        <v>2478</v>
      </c>
      <c r="R4883" s="543" t="s">
        <v>2478</v>
      </c>
      <c r="S4883" s="543" t="s">
        <v>2478</v>
      </c>
    </row>
    <row r="4884" spans="1:19">
      <c r="A4884" s="540" t="s">
        <v>13003</v>
      </c>
      <c r="B4884" s="541"/>
      <c r="C4884" s="541"/>
      <c r="D4884" s="542">
        <v>23141</v>
      </c>
      <c r="E4884" s="542">
        <v>23141</v>
      </c>
      <c r="F4884" s="542" t="s">
        <v>13584</v>
      </c>
      <c r="G4884" s="540" t="s">
        <v>13585</v>
      </c>
      <c r="H4884" s="542" t="s">
        <v>2469</v>
      </c>
      <c r="I4884" s="541" t="s">
        <v>2478</v>
      </c>
      <c r="J4884" s="540" t="s">
        <v>2478</v>
      </c>
      <c r="K4884" s="540" t="s">
        <v>2478</v>
      </c>
      <c r="L4884" s="540" t="s">
        <v>2478</v>
      </c>
      <c r="M4884" s="540" t="s">
        <v>2478</v>
      </c>
      <c r="N4884" s="540" t="s">
        <v>2478</v>
      </c>
      <c r="O4884" s="540" t="s">
        <v>2478</v>
      </c>
      <c r="P4884" s="540" t="s">
        <v>2478</v>
      </c>
      <c r="Q4884" s="540" t="s">
        <v>2478</v>
      </c>
      <c r="R4884" s="540" t="s">
        <v>2478</v>
      </c>
      <c r="S4884" s="540" t="s">
        <v>2478</v>
      </c>
    </row>
    <row r="4885" spans="1:19">
      <c r="A4885" s="543" t="s">
        <v>13003</v>
      </c>
      <c r="B4885" s="544"/>
      <c r="C4885" s="544"/>
      <c r="D4885" s="545">
        <v>23142</v>
      </c>
      <c r="E4885" s="545">
        <v>23142</v>
      </c>
      <c r="F4885" s="545" t="s">
        <v>13586</v>
      </c>
      <c r="G4885" s="543" t="s">
        <v>13587</v>
      </c>
      <c r="H4885" s="545" t="s">
        <v>2469</v>
      </c>
      <c r="I4885" s="544" t="s">
        <v>2478</v>
      </c>
      <c r="J4885" s="543" t="s">
        <v>2478</v>
      </c>
      <c r="K4885" s="543" t="s">
        <v>2478</v>
      </c>
      <c r="L4885" s="543" t="s">
        <v>2478</v>
      </c>
      <c r="M4885" s="543" t="s">
        <v>2478</v>
      </c>
      <c r="N4885" s="543" t="s">
        <v>2478</v>
      </c>
      <c r="O4885" s="543" t="s">
        <v>2478</v>
      </c>
      <c r="P4885" s="543" t="s">
        <v>2478</v>
      </c>
      <c r="Q4885" s="543" t="s">
        <v>2478</v>
      </c>
      <c r="R4885" s="543" t="s">
        <v>2478</v>
      </c>
      <c r="S4885" s="543" t="s">
        <v>2478</v>
      </c>
    </row>
    <row r="4886" spans="1:19">
      <c r="A4886" s="540" t="s">
        <v>13003</v>
      </c>
      <c r="B4886" s="541"/>
      <c r="C4886" s="541"/>
      <c r="D4886" s="542">
        <v>23143</v>
      </c>
      <c r="E4886" s="542">
        <v>23143</v>
      </c>
      <c r="F4886" s="542" t="s">
        <v>13588</v>
      </c>
      <c r="G4886" s="540" t="s">
        <v>13589</v>
      </c>
      <c r="H4886" s="542" t="s">
        <v>2469</v>
      </c>
      <c r="I4886" s="541" t="s">
        <v>2478</v>
      </c>
      <c r="J4886" s="540" t="s">
        <v>2478</v>
      </c>
      <c r="K4886" s="540" t="s">
        <v>2478</v>
      </c>
      <c r="L4886" s="540" t="s">
        <v>2478</v>
      </c>
      <c r="M4886" s="540" t="s">
        <v>2478</v>
      </c>
      <c r="N4886" s="540" t="s">
        <v>2478</v>
      </c>
      <c r="O4886" s="540" t="s">
        <v>2478</v>
      </c>
      <c r="P4886" s="540" t="s">
        <v>2478</v>
      </c>
      <c r="Q4886" s="540" t="s">
        <v>2478</v>
      </c>
      <c r="R4886" s="540" t="s">
        <v>2478</v>
      </c>
      <c r="S4886" s="540" t="s">
        <v>2478</v>
      </c>
    </row>
    <row r="4887" spans="1:19">
      <c r="A4887" s="543" t="s">
        <v>13003</v>
      </c>
      <c r="B4887" s="544"/>
      <c r="C4887" s="544"/>
      <c r="D4887" s="545">
        <v>23144</v>
      </c>
      <c r="E4887" s="545">
        <v>23144</v>
      </c>
      <c r="F4887" s="545" t="s">
        <v>13590</v>
      </c>
      <c r="G4887" s="543" t="s">
        <v>13591</v>
      </c>
      <c r="H4887" s="545" t="s">
        <v>2469</v>
      </c>
      <c r="I4887" s="544" t="s">
        <v>2478</v>
      </c>
      <c r="J4887" s="543" t="s">
        <v>2478</v>
      </c>
      <c r="K4887" s="543" t="s">
        <v>2478</v>
      </c>
      <c r="L4887" s="543" t="s">
        <v>2478</v>
      </c>
      <c r="M4887" s="543" t="s">
        <v>2478</v>
      </c>
      <c r="N4887" s="543" t="s">
        <v>2478</v>
      </c>
      <c r="O4887" s="543" t="s">
        <v>2478</v>
      </c>
      <c r="P4887" s="543" t="s">
        <v>2478</v>
      </c>
      <c r="Q4887" s="543" t="s">
        <v>2478</v>
      </c>
      <c r="R4887" s="543" t="s">
        <v>2478</v>
      </c>
      <c r="S4887" s="543" t="s">
        <v>2478</v>
      </c>
    </row>
    <row r="4888" spans="1:19">
      <c r="A4888" s="540" t="s">
        <v>13003</v>
      </c>
      <c r="B4888" s="541"/>
      <c r="C4888" s="541"/>
      <c r="D4888" s="542">
        <v>23145</v>
      </c>
      <c r="E4888" s="542">
        <v>23145</v>
      </c>
      <c r="F4888" s="542" t="s">
        <v>13592</v>
      </c>
      <c r="G4888" s="540" t="s">
        <v>13593</v>
      </c>
      <c r="H4888" s="542" t="s">
        <v>2469</v>
      </c>
      <c r="I4888" s="541" t="s">
        <v>2478</v>
      </c>
      <c r="J4888" s="540" t="s">
        <v>2478</v>
      </c>
      <c r="K4888" s="540" t="s">
        <v>2478</v>
      </c>
      <c r="L4888" s="540" t="s">
        <v>2478</v>
      </c>
      <c r="M4888" s="540" t="s">
        <v>2478</v>
      </c>
      <c r="N4888" s="540" t="s">
        <v>2478</v>
      </c>
      <c r="O4888" s="540" t="s">
        <v>2478</v>
      </c>
      <c r="P4888" s="540" t="s">
        <v>2478</v>
      </c>
      <c r="Q4888" s="540" t="s">
        <v>2478</v>
      </c>
      <c r="R4888" s="540" t="s">
        <v>2478</v>
      </c>
      <c r="S4888" s="540" t="s">
        <v>2478</v>
      </c>
    </row>
    <row r="4889" spans="1:19">
      <c r="A4889" s="543" t="s">
        <v>13003</v>
      </c>
      <c r="B4889" s="544"/>
      <c r="C4889" s="544"/>
      <c r="D4889" s="545">
        <v>23146</v>
      </c>
      <c r="E4889" s="545">
        <v>23146</v>
      </c>
      <c r="F4889" s="545" t="s">
        <v>13594</v>
      </c>
      <c r="G4889" s="543" t="s">
        <v>13595</v>
      </c>
      <c r="H4889" s="545" t="s">
        <v>2469</v>
      </c>
      <c r="I4889" s="544" t="s">
        <v>2478</v>
      </c>
      <c r="J4889" s="543" t="s">
        <v>2478</v>
      </c>
      <c r="K4889" s="543" t="s">
        <v>2478</v>
      </c>
      <c r="L4889" s="543" t="s">
        <v>2478</v>
      </c>
      <c r="M4889" s="543" t="s">
        <v>2478</v>
      </c>
      <c r="N4889" s="543" t="s">
        <v>2478</v>
      </c>
      <c r="O4889" s="543" t="s">
        <v>2478</v>
      </c>
      <c r="P4889" s="543" t="s">
        <v>2478</v>
      </c>
      <c r="Q4889" s="543" t="s">
        <v>2478</v>
      </c>
      <c r="R4889" s="543" t="s">
        <v>2478</v>
      </c>
      <c r="S4889" s="543" t="s">
        <v>2478</v>
      </c>
    </row>
    <row r="4890" spans="1:19">
      <c r="A4890" s="540" t="s">
        <v>13003</v>
      </c>
      <c r="B4890" s="541"/>
      <c r="C4890" s="541"/>
      <c r="D4890" s="542">
        <v>23147</v>
      </c>
      <c r="E4890" s="542">
        <v>23147</v>
      </c>
      <c r="F4890" s="542" t="s">
        <v>13596</v>
      </c>
      <c r="G4890" s="540" t="s">
        <v>13597</v>
      </c>
      <c r="H4890" s="542" t="s">
        <v>2469</v>
      </c>
      <c r="I4890" s="541" t="s">
        <v>2478</v>
      </c>
      <c r="J4890" s="540" t="s">
        <v>2478</v>
      </c>
      <c r="K4890" s="540" t="s">
        <v>2478</v>
      </c>
      <c r="L4890" s="540" t="s">
        <v>2478</v>
      </c>
      <c r="M4890" s="540" t="s">
        <v>2478</v>
      </c>
      <c r="N4890" s="540" t="s">
        <v>2478</v>
      </c>
      <c r="O4890" s="540" t="s">
        <v>2478</v>
      </c>
      <c r="P4890" s="540" t="s">
        <v>2478</v>
      </c>
      <c r="Q4890" s="540" t="s">
        <v>2478</v>
      </c>
      <c r="R4890" s="540" t="s">
        <v>2478</v>
      </c>
      <c r="S4890" s="540" t="s">
        <v>2478</v>
      </c>
    </row>
    <row r="4891" spans="1:19">
      <c r="A4891" s="543" t="s">
        <v>13003</v>
      </c>
      <c r="B4891" s="544"/>
      <c r="C4891" s="544"/>
      <c r="D4891" s="545">
        <v>23148</v>
      </c>
      <c r="E4891" s="545">
        <v>23148</v>
      </c>
      <c r="F4891" s="545" t="s">
        <v>13598</v>
      </c>
      <c r="G4891" s="543" t="s">
        <v>13599</v>
      </c>
      <c r="H4891" s="545" t="s">
        <v>2469</v>
      </c>
      <c r="I4891" s="544" t="s">
        <v>2478</v>
      </c>
      <c r="J4891" s="543" t="s">
        <v>2478</v>
      </c>
      <c r="K4891" s="543" t="s">
        <v>2478</v>
      </c>
      <c r="L4891" s="543" t="s">
        <v>2478</v>
      </c>
      <c r="M4891" s="543" t="s">
        <v>2478</v>
      </c>
      <c r="N4891" s="543" t="s">
        <v>2478</v>
      </c>
      <c r="O4891" s="543" t="s">
        <v>2478</v>
      </c>
      <c r="P4891" s="543" t="s">
        <v>2478</v>
      </c>
      <c r="Q4891" s="543" t="s">
        <v>2478</v>
      </c>
      <c r="R4891" s="543" t="s">
        <v>2478</v>
      </c>
      <c r="S4891" s="543" t="s">
        <v>2478</v>
      </c>
    </row>
    <row r="4892" spans="1:19">
      <c r="A4892" s="540" t="s">
        <v>13003</v>
      </c>
      <c r="B4892" s="541"/>
      <c r="C4892" s="541"/>
      <c r="D4892" s="542">
        <v>23149</v>
      </c>
      <c r="E4892" s="542">
        <v>23149</v>
      </c>
      <c r="F4892" s="542" t="s">
        <v>13600</v>
      </c>
      <c r="G4892" s="540" t="s">
        <v>13601</v>
      </c>
      <c r="H4892" s="542" t="s">
        <v>2469</v>
      </c>
      <c r="I4892" s="541" t="s">
        <v>2478</v>
      </c>
      <c r="J4892" s="540" t="s">
        <v>2478</v>
      </c>
      <c r="K4892" s="540" t="s">
        <v>2478</v>
      </c>
      <c r="L4892" s="540" t="s">
        <v>2478</v>
      </c>
      <c r="M4892" s="540" t="s">
        <v>2478</v>
      </c>
      <c r="N4892" s="540" t="s">
        <v>2478</v>
      </c>
      <c r="O4892" s="540" t="s">
        <v>2478</v>
      </c>
      <c r="P4892" s="540" t="s">
        <v>2478</v>
      </c>
      <c r="Q4892" s="540" t="s">
        <v>2478</v>
      </c>
      <c r="R4892" s="540" t="s">
        <v>2478</v>
      </c>
      <c r="S4892" s="540" t="s">
        <v>2478</v>
      </c>
    </row>
    <row r="4893" spans="1:19">
      <c r="A4893" s="543" t="s">
        <v>13003</v>
      </c>
      <c r="B4893" s="545">
        <v>4207</v>
      </c>
      <c r="C4893" s="545">
        <v>744272</v>
      </c>
      <c r="D4893" s="545">
        <v>23150</v>
      </c>
      <c r="E4893" s="545">
        <v>23150</v>
      </c>
      <c r="F4893" s="545" t="s">
        <v>13602</v>
      </c>
      <c r="G4893" s="543" t="s">
        <v>13603</v>
      </c>
      <c r="H4893" s="545" t="s">
        <v>2469</v>
      </c>
      <c r="I4893" s="544" t="s">
        <v>2478</v>
      </c>
      <c r="J4893" s="543" t="s">
        <v>2478</v>
      </c>
      <c r="K4893" s="543" t="s">
        <v>2478</v>
      </c>
      <c r="L4893" s="543" t="s">
        <v>7154</v>
      </c>
      <c r="M4893" s="543" t="s">
        <v>7155</v>
      </c>
      <c r="N4893" s="543" t="s">
        <v>7156</v>
      </c>
      <c r="O4893" s="543" t="s">
        <v>2478</v>
      </c>
      <c r="P4893" s="543" t="s">
        <v>2478</v>
      </c>
      <c r="Q4893" s="543" t="s">
        <v>2478</v>
      </c>
      <c r="R4893" s="543" t="s">
        <v>2478</v>
      </c>
      <c r="S4893" s="543" t="s">
        <v>2478</v>
      </c>
    </row>
    <row r="4894" spans="1:19">
      <c r="A4894" s="540" t="s">
        <v>13003</v>
      </c>
      <c r="B4894" s="541"/>
      <c r="C4894" s="541"/>
      <c r="D4894" s="542">
        <v>23151</v>
      </c>
      <c r="E4894" s="542">
        <v>23151</v>
      </c>
      <c r="F4894" s="542" t="s">
        <v>13604</v>
      </c>
      <c r="G4894" s="540" t="s">
        <v>13605</v>
      </c>
      <c r="H4894" s="542" t="s">
        <v>2469</v>
      </c>
      <c r="I4894" s="541" t="s">
        <v>2478</v>
      </c>
      <c r="J4894" s="540" t="s">
        <v>2478</v>
      </c>
      <c r="K4894" s="540" t="s">
        <v>2478</v>
      </c>
      <c r="L4894" s="540" t="s">
        <v>2478</v>
      </c>
      <c r="M4894" s="540" t="s">
        <v>2478</v>
      </c>
      <c r="N4894" s="540" t="s">
        <v>2478</v>
      </c>
      <c r="O4894" s="540" t="s">
        <v>2478</v>
      </c>
      <c r="P4894" s="540" t="s">
        <v>2478</v>
      </c>
      <c r="Q4894" s="540" t="s">
        <v>2478</v>
      </c>
      <c r="R4894" s="540" t="s">
        <v>2478</v>
      </c>
      <c r="S4894" s="540" t="s">
        <v>2478</v>
      </c>
    </row>
    <row r="4895" spans="1:19">
      <c r="A4895" s="543" t="s">
        <v>13003</v>
      </c>
      <c r="B4895" s="544"/>
      <c r="C4895" s="544"/>
      <c r="D4895" s="545">
        <v>23153</v>
      </c>
      <c r="E4895" s="545">
        <v>23153</v>
      </c>
      <c r="F4895" s="545" t="s">
        <v>13606</v>
      </c>
      <c r="G4895" s="543" t="s">
        <v>13607</v>
      </c>
      <c r="H4895" s="545" t="s">
        <v>2469</v>
      </c>
      <c r="I4895" s="544" t="s">
        <v>2478</v>
      </c>
      <c r="J4895" s="543" t="s">
        <v>2478</v>
      </c>
      <c r="K4895" s="543" t="s">
        <v>2478</v>
      </c>
      <c r="L4895" s="543" t="s">
        <v>2478</v>
      </c>
      <c r="M4895" s="543" t="s">
        <v>2478</v>
      </c>
      <c r="N4895" s="543" t="s">
        <v>2478</v>
      </c>
      <c r="O4895" s="543" t="s">
        <v>2478</v>
      </c>
      <c r="P4895" s="543" t="s">
        <v>2478</v>
      </c>
      <c r="Q4895" s="543" t="s">
        <v>2478</v>
      </c>
      <c r="R4895" s="543" t="s">
        <v>2478</v>
      </c>
      <c r="S4895" s="543" t="s">
        <v>2478</v>
      </c>
    </row>
    <row r="4896" spans="1:19">
      <c r="A4896" s="540" t="s">
        <v>13003</v>
      </c>
      <c r="B4896" s="541"/>
      <c r="C4896" s="541"/>
      <c r="D4896" s="542">
        <v>23153</v>
      </c>
      <c r="E4896" s="542">
        <v>23153</v>
      </c>
      <c r="F4896" s="542" t="s">
        <v>13608</v>
      </c>
      <c r="G4896" s="540" t="s">
        <v>13609</v>
      </c>
      <c r="H4896" s="542" t="s">
        <v>2469</v>
      </c>
      <c r="I4896" s="541" t="s">
        <v>2478</v>
      </c>
      <c r="J4896" s="540" t="s">
        <v>2478</v>
      </c>
      <c r="K4896" s="540" t="s">
        <v>2478</v>
      </c>
      <c r="L4896" s="540" t="s">
        <v>2478</v>
      </c>
      <c r="M4896" s="540" t="s">
        <v>2478</v>
      </c>
      <c r="N4896" s="540" t="s">
        <v>2478</v>
      </c>
      <c r="O4896" s="540" t="s">
        <v>2478</v>
      </c>
      <c r="P4896" s="540" t="s">
        <v>2478</v>
      </c>
      <c r="Q4896" s="540" t="s">
        <v>2478</v>
      </c>
      <c r="R4896" s="540" t="s">
        <v>2478</v>
      </c>
      <c r="S4896" s="540" t="s">
        <v>2478</v>
      </c>
    </row>
    <row r="4897" spans="1:19">
      <c r="A4897" s="543" t="s">
        <v>13003</v>
      </c>
      <c r="B4897" s="544"/>
      <c r="C4897" s="544"/>
      <c r="D4897" s="545">
        <v>23154</v>
      </c>
      <c r="E4897" s="545">
        <v>23154</v>
      </c>
      <c r="F4897" s="545" t="s">
        <v>13610</v>
      </c>
      <c r="G4897" s="543" t="s">
        <v>13611</v>
      </c>
      <c r="H4897" s="545" t="s">
        <v>2469</v>
      </c>
      <c r="I4897" s="544" t="s">
        <v>2478</v>
      </c>
      <c r="J4897" s="543" t="s">
        <v>2478</v>
      </c>
      <c r="K4897" s="543" t="s">
        <v>2478</v>
      </c>
      <c r="L4897" s="543" t="s">
        <v>2478</v>
      </c>
      <c r="M4897" s="543" t="s">
        <v>2478</v>
      </c>
      <c r="N4897" s="543" t="s">
        <v>2478</v>
      </c>
      <c r="O4897" s="543" t="s">
        <v>2478</v>
      </c>
      <c r="P4897" s="543" t="s">
        <v>2478</v>
      </c>
      <c r="Q4897" s="543" t="s">
        <v>2478</v>
      </c>
      <c r="R4897" s="543" t="s">
        <v>2478</v>
      </c>
      <c r="S4897" s="543" t="s">
        <v>2478</v>
      </c>
    </row>
    <row r="4898" spans="1:19">
      <c r="A4898" s="540" t="s">
        <v>13003</v>
      </c>
      <c r="B4898" s="541"/>
      <c r="C4898" s="541"/>
      <c r="D4898" s="542">
        <v>23155</v>
      </c>
      <c r="E4898" s="542">
        <v>23155</v>
      </c>
      <c r="F4898" s="542" t="s">
        <v>13612</v>
      </c>
      <c r="G4898" s="540" t="s">
        <v>13613</v>
      </c>
      <c r="H4898" s="542" t="s">
        <v>2469</v>
      </c>
      <c r="I4898" s="541" t="s">
        <v>2478</v>
      </c>
      <c r="J4898" s="540" t="s">
        <v>2478</v>
      </c>
      <c r="K4898" s="540" t="s">
        <v>2478</v>
      </c>
      <c r="L4898" s="540" t="s">
        <v>2478</v>
      </c>
      <c r="M4898" s="540" t="s">
        <v>2478</v>
      </c>
      <c r="N4898" s="540" t="s">
        <v>2478</v>
      </c>
      <c r="O4898" s="540" t="s">
        <v>2478</v>
      </c>
      <c r="P4898" s="540" t="s">
        <v>2478</v>
      </c>
      <c r="Q4898" s="540" t="s">
        <v>2478</v>
      </c>
      <c r="R4898" s="540" t="s">
        <v>2478</v>
      </c>
      <c r="S4898" s="540" t="s">
        <v>2478</v>
      </c>
    </row>
    <row r="4899" spans="1:19">
      <c r="A4899" s="543" t="s">
        <v>13003</v>
      </c>
      <c r="B4899" s="544"/>
      <c r="C4899" s="544"/>
      <c r="D4899" s="545">
        <v>23144</v>
      </c>
      <c r="E4899" s="545">
        <v>23144</v>
      </c>
      <c r="F4899" s="545" t="s">
        <v>13614</v>
      </c>
      <c r="G4899" s="543" t="s">
        <v>13615</v>
      </c>
      <c r="H4899" s="545" t="s">
        <v>3468</v>
      </c>
      <c r="I4899" s="544" t="s">
        <v>2478</v>
      </c>
      <c r="J4899" s="543" t="s">
        <v>2478</v>
      </c>
      <c r="K4899" s="543" t="s">
        <v>2478</v>
      </c>
      <c r="L4899" s="543" t="s">
        <v>2478</v>
      </c>
      <c r="M4899" s="543" t="s">
        <v>2478</v>
      </c>
      <c r="N4899" s="543" t="s">
        <v>2478</v>
      </c>
      <c r="O4899" s="543" t="s">
        <v>2478</v>
      </c>
      <c r="P4899" s="543" t="s">
        <v>2478</v>
      </c>
      <c r="Q4899" s="543" t="s">
        <v>2478</v>
      </c>
      <c r="R4899" s="543" t="s">
        <v>2478</v>
      </c>
      <c r="S4899" s="543" t="s">
        <v>2478</v>
      </c>
    </row>
    <row r="4900" spans="1:19">
      <c r="A4900" s="540" t="s">
        <v>13003</v>
      </c>
      <c r="B4900" s="541"/>
      <c r="C4900" s="541"/>
      <c r="D4900" s="542">
        <v>23144</v>
      </c>
      <c r="E4900" s="542">
        <v>23144</v>
      </c>
      <c r="F4900" s="542" t="s">
        <v>13616</v>
      </c>
      <c r="G4900" s="540" t="s">
        <v>13617</v>
      </c>
      <c r="H4900" s="542" t="s">
        <v>2469</v>
      </c>
      <c r="I4900" s="541" t="s">
        <v>2478</v>
      </c>
      <c r="J4900" s="540" t="s">
        <v>2478</v>
      </c>
      <c r="K4900" s="540" t="s">
        <v>2478</v>
      </c>
      <c r="L4900" s="540" t="s">
        <v>2478</v>
      </c>
      <c r="M4900" s="540" t="s">
        <v>2478</v>
      </c>
      <c r="N4900" s="540" t="s">
        <v>2478</v>
      </c>
      <c r="O4900" s="540" t="s">
        <v>2478</v>
      </c>
      <c r="P4900" s="540" t="s">
        <v>2478</v>
      </c>
      <c r="Q4900" s="540" t="s">
        <v>2478</v>
      </c>
      <c r="R4900" s="540" t="s">
        <v>2478</v>
      </c>
      <c r="S4900" s="540" t="s">
        <v>2478</v>
      </c>
    </row>
    <row r="4901" spans="1:19">
      <c r="A4901" s="543" t="s">
        <v>13003</v>
      </c>
      <c r="B4901" s="544"/>
      <c r="C4901" s="544"/>
      <c r="D4901" s="545">
        <v>23156</v>
      </c>
      <c r="E4901" s="545">
        <v>23156</v>
      </c>
      <c r="F4901" s="545" t="s">
        <v>13618</v>
      </c>
      <c r="G4901" s="543" t="s">
        <v>13619</v>
      </c>
      <c r="H4901" s="545" t="s">
        <v>2469</v>
      </c>
      <c r="I4901" s="544" t="s">
        <v>2478</v>
      </c>
      <c r="J4901" s="543" t="s">
        <v>2478</v>
      </c>
      <c r="K4901" s="543" t="s">
        <v>2478</v>
      </c>
      <c r="L4901" s="543" t="s">
        <v>2478</v>
      </c>
      <c r="M4901" s="543" t="s">
        <v>2478</v>
      </c>
      <c r="N4901" s="543" t="s">
        <v>2478</v>
      </c>
      <c r="O4901" s="543" t="s">
        <v>2478</v>
      </c>
      <c r="P4901" s="543" t="s">
        <v>2478</v>
      </c>
      <c r="Q4901" s="543" t="s">
        <v>2478</v>
      </c>
      <c r="R4901" s="543" t="s">
        <v>2478</v>
      </c>
      <c r="S4901" s="543" t="s">
        <v>2478</v>
      </c>
    </row>
    <row r="4902" spans="1:19">
      <c r="A4902" s="540" t="s">
        <v>13003</v>
      </c>
      <c r="B4902" s="541"/>
      <c r="C4902" s="541"/>
      <c r="D4902" s="542">
        <v>23157</v>
      </c>
      <c r="E4902" s="542">
        <v>23157</v>
      </c>
      <c r="F4902" s="542" t="s">
        <v>13620</v>
      </c>
      <c r="G4902" s="540" t="s">
        <v>13621</v>
      </c>
      <c r="H4902" s="542" t="s">
        <v>3468</v>
      </c>
      <c r="I4902" s="541" t="s">
        <v>2478</v>
      </c>
      <c r="J4902" s="540" t="s">
        <v>2478</v>
      </c>
      <c r="K4902" s="540" t="s">
        <v>2478</v>
      </c>
      <c r="L4902" s="540" t="s">
        <v>2478</v>
      </c>
      <c r="M4902" s="540" t="s">
        <v>2478</v>
      </c>
      <c r="N4902" s="540" t="s">
        <v>2478</v>
      </c>
      <c r="O4902" s="540" t="s">
        <v>2478</v>
      </c>
      <c r="P4902" s="540" t="s">
        <v>2478</v>
      </c>
      <c r="Q4902" s="540" t="s">
        <v>2478</v>
      </c>
      <c r="R4902" s="540" t="s">
        <v>2478</v>
      </c>
      <c r="S4902" s="540" t="s">
        <v>2478</v>
      </c>
    </row>
    <row r="4903" spans="1:19">
      <c r="A4903" s="543" t="s">
        <v>13003</v>
      </c>
      <c r="B4903" s="544"/>
      <c r="C4903" s="544"/>
      <c r="D4903" s="545">
        <v>23157</v>
      </c>
      <c r="E4903" s="545">
        <v>23157</v>
      </c>
      <c r="F4903" s="545" t="s">
        <v>13622</v>
      </c>
      <c r="G4903" s="543" t="s">
        <v>13623</v>
      </c>
      <c r="H4903" s="545" t="s">
        <v>2469</v>
      </c>
      <c r="I4903" s="544" t="s">
        <v>2478</v>
      </c>
      <c r="J4903" s="543" t="s">
        <v>2478</v>
      </c>
      <c r="K4903" s="543" t="s">
        <v>2478</v>
      </c>
      <c r="L4903" s="543" t="s">
        <v>2478</v>
      </c>
      <c r="M4903" s="543" t="s">
        <v>2478</v>
      </c>
      <c r="N4903" s="543" t="s">
        <v>2478</v>
      </c>
      <c r="O4903" s="543" t="s">
        <v>2478</v>
      </c>
      <c r="P4903" s="543" t="s">
        <v>2478</v>
      </c>
      <c r="Q4903" s="543" t="s">
        <v>2478</v>
      </c>
      <c r="R4903" s="543" t="s">
        <v>2478</v>
      </c>
      <c r="S4903" s="543" t="s">
        <v>2478</v>
      </c>
    </row>
    <row r="4904" spans="1:19">
      <c r="A4904" s="540" t="s">
        <v>13003</v>
      </c>
      <c r="B4904" s="541"/>
      <c r="C4904" s="541"/>
      <c r="D4904" s="542">
        <v>23158</v>
      </c>
      <c r="E4904" s="542">
        <v>23158</v>
      </c>
      <c r="F4904" s="542" t="s">
        <v>13624</v>
      </c>
      <c r="G4904" s="540" t="s">
        <v>13625</v>
      </c>
      <c r="H4904" s="542" t="s">
        <v>2469</v>
      </c>
      <c r="I4904" s="541" t="s">
        <v>2478</v>
      </c>
      <c r="J4904" s="540" t="s">
        <v>2478</v>
      </c>
      <c r="K4904" s="540" t="s">
        <v>2478</v>
      </c>
      <c r="L4904" s="540" t="s">
        <v>2478</v>
      </c>
      <c r="M4904" s="540" t="s">
        <v>2478</v>
      </c>
      <c r="N4904" s="540" t="s">
        <v>2478</v>
      </c>
      <c r="O4904" s="540" t="s">
        <v>2478</v>
      </c>
      <c r="P4904" s="540" t="s">
        <v>2478</v>
      </c>
      <c r="Q4904" s="540" t="s">
        <v>2478</v>
      </c>
      <c r="R4904" s="540" t="s">
        <v>2478</v>
      </c>
      <c r="S4904" s="540" t="s">
        <v>2478</v>
      </c>
    </row>
    <row r="4905" spans="1:19">
      <c r="A4905" s="543" t="s">
        <v>13003</v>
      </c>
      <c r="B4905" s="544"/>
      <c r="C4905" s="544"/>
      <c r="D4905" s="545">
        <v>23158</v>
      </c>
      <c r="E4905" s="545">
        <v>23158</v>
      </c>
      <c r="F4905" s="545" t="s">
        <v>13626</v>
      </c>
      <c r="G4905" s="543" t="s">
        <v>13627</v>
      </c>
      <c r="H4905" s="545" t="s">
        <v>2469</v>
      </c>
      <c r="I4905" s="544" t="s">
        <v>2478</v>
      </c>
      <c r="J4905" s="543" t="s">
        <v>2478</v>
      </c>
      <c r="K4905" s="543" t="s">
        <v>2478</v>
      </c>
      <c r="L4905" s="543" t="s">
        <v>2478</v>
      </c>
      <c r="M4905" s="543" t="s">
        <v>2478</v>
      </c>
      <c r="N4905" s="543" t="s">
        <v>2478</v>
      </c>
      <c r="O4905" s="543" t="s">
        <v>2478</v>
      </c>
      <c r="P4905" s="543" t="s">
        <v>2478</v>
      </c>
      <c r="Q4905" s="543" t="s">
        <v>2478</v>
      </c>
      <c r="R4905" s="543" t="s">
        <v>2478</v>
      </c>
      <c r="S4905" s="543" t="s">
        <v>2478</v>
      </c>
    </row>
    <row r="4906" spans="1:19">
      <c r="A4906" s="540" t="s">
        <v>13003</v>
      </c>
      <c r="B4906" s="541"/>
      <c r="C4906" s="541"/>
      <c r="D4906" s="542">
        <v>23159</v>
      </c>
      <c r="E4906" s="542">
        <v>23159</v>
      </c>
      <c r="F4906" s="542" t="s">
        <v>13628</v>
      </c>
      <c r="G4906" s="540" t="s">
        <v>13629</v>
      </c>
      <c r="H4906" s="542" t="s">
        <v>2469</v>
      </c>
      <c r="I4906" s="541" t="s">
        <v>2478</v>
      </c>
      <c r="J4906" s="540" t="s">
        <v>2478</v>
      </c>
      <c r="K4906" s="540" t="s">
        <v>2478</v>
      </c>
      <c r="L4906" s="540" t="s">
        <v>2478</v>
      </c>
      <c r="M4906" s="540" t="s">
        <v>2478</v>
      </c>
      <c r="N4906" s="540" t="s">
        <v>2478</v>
      </c>
      <c r="O4906" s="540" t="s">
        <v>2478</v>
      </c>
      <c r="P4906" s="540" t="s">
        <v>2478</v>
      </c>
      <c r="Q4906" s="540" t="s">
        <v>2478</v>
      </c>
      <c r="R4906" s="540" t="s">
        <v>2478</v>
      </c>
      <c r="S4906" s="540" t="s">
        <v>2478</v>
      </c>
    </row>
    <row r="4907" spans="1:19">
      <c r="A4907" s="543" t="s">
        <v>13003</v>
      </c>
      <c r="B4907" s="544"/>
      <c r="C4907" s="544"/>
      <c r="D4907" s="545">
        <v>23141</v>
      </c>
      <c r="E4907" s="545">
        <v>23141</v>
      </c>
      <c r="F4907" s="545" t="s">
        <v>13630</v>
      </c>
      <c r="G4907" s="543" t="s">
        <v>13631</v>
      </c>
      <c r="H4907" s="545" t="s">
        <v>3468</v>
      </c>
      <c r="I4907" s="544" t="s">
        <v>2478</v>
      </c>
      <c r="J4907" s="543" t="s">
        <v>2478</v>
      </c>
      <c r="K4907" s="543" t="s">
        <v>2478</v>
      </c>
      <c r="L4907" s="543" t="s">
        <v>2478</v>
      </c>
      <c r="M4907" s="543" t="s">
        <v>2478</v>
      </c>
      <c r="N4907" s="543" t="s">
        <v>2478</v>
      </c>
      <c r="O4907" s="543" t="s">
        <v>2478</v>
      </c>
      <c r="P4907" s="543" t="s">
        <v>2478</v>
      </c>
      <c r="Q4907" s="543" t="s">
        <v>2478</v>
      </c>
      <c r="R4907" s="543" t="s">
        <v>2478</v>
      </c>
      <c r="S4907" s="543" t="s">
        <v>2478</v>
      </c>
    </row>
    <row r="4908" spans="1:19">
      <c r="A4908" s="540" t="s">
        <v>13003</v>
      </c>
      <c r="B4908" s="541"/>
      <c r="C4908" s="541"/>
      <c r="D4908" s="542">
        <v>23141</v>
      </c>
      <c r="E4908" s="542">
        <v>23141</v>
      </c>
      <c r="F4908" s="542" t="s">
        <v>13632</v>
      </c>
      <c r="G4908" s="540" t="s">
        <v>13633</v>
      </c>
      <c r="H4908" s="542" t="s">
        <v>2469</v>
      </c>
      <c r="I4908" s="541" t="s">
        <v>2478</v>
      </c>
      <c r="J4908" s="540" t="s">
        <v>2478</v>
      </c>
      <c r="K4908" s="540" t="s">
        <v>2478</v>
      </c>
      <c r="L4908" s="540" t="s">
        <v>2478</v>
      </c>
      <c r="M4908" s="540" t="s">
        <v>2478</v>
      </c>
      <c r="N4908" s="540" t="s">
        <v>2478</v>
      </c>
      <c r="O4908" s="540" t="s">
        <v>2478</v>
      </c>
      <c r="P4908" s="540" t="s">
        <v>2478</v>
      </c>
      <c r="Q4908" s="540" t="s">
        <v>2478</v>
      </c>
      <c r="R4908" s="540" t="s">
        <v>2478</v>
      </c>
      <c r="S4908" s="540" t="s">
        <v>2478</v>
      </c>
    </row>
    <row r="4909" spans="1:19">
      <c r="A4909" s="543" t="s">
        <v>13003</v>
      </c>
      <c r="B4909" s="544"/>
      <c r="C4909" s="544"/>
      <c r="D4909" s="545">
        <v>23141</v>
      </c>
      <c r="E4909" s="545">
        <v>23141</v>
      </c>
      <c r="F4909" s="545" t="s">
        <v>13634</v>
      </c>
      <c r="G4909" s="543" t="s">
        <v>13635</v>
      </c>
      <c r="H4909" s="545" t="s">
        <v>2469</v>
      </c>
      <c r="I4909" s="544" t="s">
        <v>2478</v>
      </c>
      <c r="J4909" s="543" t="s">
        <v>2478</v>
      </c>
      <c r="K4909" s="543" t="s">
        <v>2478</v>
      </c>
      <c r="L4909" s="543" t="s">
        <v>2478</v>
      </c>
      <c r="M4909" s="543" t="s">
        <v>2478</v>
      </c>
      <c r="N4909" s="543" t="s">
        <v>2478</v>
      </c>
      <c r="O4909" s="543" t="s">
        <v>2478</v>
      </c>
      <c r="P4909" s="543" t="s">
        <v>2478</v>
      </c>
      <c r="Q4909" s="543" t="s">
        <v>2478</v>
      </c>
      <c r="R4909" s="543" t="s">
        <v>2478</v>
      </c>
      <c r="S4909" s="543" t="s">
        <v>2478</v>
      </c>
    </row>
    <row r="4910" spans="1:19">
      <c r="A4910" s="540" t="s">
        <v>13003</v>
      </c>
      <c r="B4910" s="541"/>
      <c r="C4910" s="541"/>
      <c r="D4910" s="542">
        <v>23074</v>
      </c>
      <c r="E4910" s="542">
        <v>23074</v>
      </c>
      <c r="F4910" s="542" t="s">
        <v>13636</v>
      </c>
      <c r="G4910" s="540" t="s">
        <v>13637</v>
      </c>
      <c r="H4910" s="542" t="s">
        <v>2469</v>
      </c>
      <c r="I4910" s="541" t="s">
        <v>2478</v>
      </c>
      <c r="J4910" s="540" t="s">
        <v>2478</v>
      </c>
      <c r="K4910" s="540" t="s">
        <v>2478</v>
      </c>
      <c r="L4910" s="540" t="s">
        <v>2478</v>
      </c>
      <c r="M4910" s="540" t="s">
        <v>2478</v>
      </c>
      <c r="N4910" s="540" t="s">
        <v>2478</v>
      </c>
      <c r="O4910" s="540" t="s">
        <v>2478</v>
      </c>
      <c r="P4910" s="540" t="s">
        <v>2478</v>
      </c>
      <c r="Q4910" s="540" t="s">
        <v>2478</v>
      </c>
      <c r="R4910" s="540" t="s">
        <v>2478</v>
      </c>
      <c r="S4910" s="540" t="s">
        <v>2478</v>
      </c>
    </row>
    <row r="4911" spans="1:19">
      <c r="A4911" s="543" t="s">
        <v>13003</v>
      </c>
      <c r="B4911" s="544"/>
      <c r="C4911" s="544"/>
      <c r="D4911" s="545">
        <v>23074</v>
      </c>
      <c r="E4911" s="545">
        <v>23074</v>
      </c>
      <c r="F4911" s="545" t="s">
        <v>13638</v>
      </c>
      <c r="G4911" s="543" t="s">
        <v>13639</v>
      </c>
      <c r="H4911" s="545" t="s">
        <v>2469</v>
      </c>
      <c r="I4911" s="544" t="s">
        <v>2478</v>
      </c>
      <c r="J4911" s="543" t="s">
        <v>2478</v>
      </c>
      <c r="K4911" s="543" t="s">
        <v>2478</v>
      </c>
      <c r="L4911" s="543" t="s">
        <v>2478</v>
      </c>
      <c r="M4911" s="543" t="s">
        <v>2478</v>
      </c>
      <c r="N4911" s="543" t="s">
        <v>2478</v>
      </c>
      <c r="O4911" s="543" t="s">
        <v>2478</v>
      </c>
      <c r="P4911" s="543" t="s">
        <v>2478</v>
      </c>
      <c r="Q4911" s="543" t="s">
        <v>2478</v>
      </c>
      <c r="R4911" s="543" t="s">
        <v>2478</v>
      </c>
      <c r="S4911" s="543" t="s">
        <v>2478</v>
      </c>
    </row>
    <row r="4912" spans="1:19">
      <c r="A4912" s="540" t="s">
        <v>13003</v>
      </c>
      <c r="B4912" s="541"/>
      <c r="C4912" s="541"/>
      <c r="D4912" s="542">
        <v>23160</v>
      </c>
      <c r="E4912" s="542">
        <v>23160</v>
      </c>
      <c r="F4912" s="542" t="s">
        <v>13640</v>
      </c>
      <c r="G4912" s="540" t="s">
        <v>13641</v>
      </c>
      <c r="H4912" s="542" t="s">
        <v>3468</v>
      </c>
      <c r="I4912" s="541" t="s">
        <v>2478</v>
      </c>
      <c r="J4912" s="540" t="s">
        <v>2478</v>
      </c>
      <c r="K4912" s="540" t="s">
        <v>2478</v>
      </c>
      <c r="L4912" s="540" t="s">
        <v>2478</v>
      </c>
      <c r="M4912" s="540" t="s">
        <v>2478</v>
      </c>
      <c r="N4912" s="540" t="s">
        <v>2478</v>
      </c>
      <c r="O4912" s="540" t="s">
        <v>2478</v>
      </c>
      <c r="P4912" s="540" t="s">
        <v>2478</v>
      </c>
      <c r="Q4912" s="540" t="s">
        <v>2478</v>
      </c>
      <c r="R4912" s="540" t="s">
        <v>2478</v>
      </c>
      <c r="S4912" s="540" t="s">
        <v>2478</v>
      </c>
    </row>
    <row r="4913" spans="1:19">
      <c r="A4913" s="543" t="s">
        <v>13003</v>
      </c>
      <c r="B4913" s="544"/>
      <c r="C4913" s="544"/>
      <c r="D4913" s="545">
        <v>23161</v>
      </c>
      <c r="E4913" s="545">
        <v>23161</v>
      </c>
      <c r="F4913" s="545" t="s">
        <v>13642</v>
      </c>
      <c r="G4913" s="543" t="s">
        <v>13643</v>
      </c>
      <c r="H4913" s="545" t="s">
        <v>2469</v>
      </c>
      <c r="I4913" s="544" t="s">
        <v>2478</v>
      </c>
      <c r="J4913" s="543" t="s">
        <v>2478</v>
      </c>
      <c r="K4913" s="543" t="s">
        <v>2478</v>
      </c>
      <c r="L4913" s="543" t="s">
        <v>2478</v>
      </c>
      <c r="M4913" s="543" t="s">
        <v>2478</v>
      </c>
      <c r="N4913" s="543" t="s">
        <v>2478</v>
      </c>
      <c r="O4913" s="543" t="s">
        <v>2478</v>
      </c>
      <c r="P4913" s="543" t="s">
        <v>2478</v>
      </c>
      <c r="Q4913" s="543" t="s">
        <v>2478</v>
      </c>
      <c r="R4913" s="543" t="s">
        <v>2478</v>
      </c>
      <c r="S4913" s="543" t="s">
        <v>2478</v>
      </c>
    </row>
    <row r="4914" spans="1:19">
      <c r="A4914" s="540" t="s">
        <v>13003</v>
      </c>
      <c r="B4914" s="541"/>
      <c r="C4914" s="541"/>
      <c r="D4914" s="542">
        <v>23162</v>
      </c>
      <c r="E4914" s="542">
        <v>23162</v>
      </c>
      <c r="F4914" s="542" t="s">
        <v>13644</v>
      </c>
      <c r="G4914" s="540" t="s">
        <v>13645</v>
      </c>
      <c r="H4914" s="542" t="s">
        <v>3468</v>
      </c>
      <c r="I4914" s="541" t="s">
        <v>2478</v>
      </c>
      <c r="J4914" s="540" t="s">
        <v>2478</v>
      </c>
      <c r="K4914" s="540" t="s">
        <v>2478</v>
      </c>
      <c r="L4914" s="540" t="s">
        <v>2478</v>
      </c>
      <c r="M4914" s="540" t="s">
        <v>2478</v>
      </c>
      <c r="N4914" s="540" t="s">
        <v>2478</v>
      </c>
      <c r="O4914" s="540" t="s">
        <v>2478</v>
      </c>
      <c r="P4914" s="540" t="s">
        <v>2478</v>
      </c>
      <c r="Q4914" s="540" t="s">
        <v>2478</v>
      </c>
      <c r="R4914" s="540" t="s">
        <v>2478</v>
      </c>
      <c r="S4914" s="540" t="s">
        <v>2478</v>
      </c>
    </row>
    <row r="4915" spans="1:19">
      <c r="A4915" s="543" t="s">
        <v>13003</v>
      </c>
      <c r="B4915" s="544"/>
      <c r="C4915" s="544"/>
      <c r="D4915" s="545">
        <v>23163</v>
      </c>
      <c r="E4915" s="545">
        <v>23163</v>
      </c>
      <c r="F4915" s="545" t="s">
        <v>13646</v>
      </c>
      <c r="G4915" s="543" t="s">
        <v>13647</v>
      </c>
      <c r="H4915" s="545" t="s">
        <v>2469</v>
      </c>
      <c r="I4915" s="544" t="s">
        <v>2478</v>
      </c>
      <c r="J4915" s="543" t="s">
        <v>2478</v>
      </c>
      <c r="K4915" s="543" t="s">
        <v>2478</v>
      </c>
      <c r="L4915" s="543" t="s">
        <v>2478</v>
      </c>
      <c r="M4915" s="543" t="s">
        <v>2478</v>
      </c>
      <c r="N4915" s="543" t="s">
        <v>2478</v>
      </c>
      <c r="O4915" s="543" t="s">
        <v>2478</v>
      </c>
      <c r="P4915" s="543" t="s">
        <v>2478</v>
      </c>
      <c r="Q4915" s="543" t="s">
        <v>2478</v>
      </c>
      <c r="R4915" s="543" t="s">
        <v>2478</v>
      </c>
      <c r="S4915" s="543" t="s">
        <v>2478</v>
      </c>
    </row>
    <row r="4916" spans="1:19">
      <c r="A4916" s="540" t="s">
        <v>13003</v>
      </c>
      <c r="B4916" s="541"/>
      <c r="C4916" s="541"/>
      <c r="D4916" s="542">
        <v>23164</v>
      </c>
      <c r="E4916" s="542">
        <v>23164</v>
      </c>
      <c r="F4916" s="542" t="s">
        <v>13648</v>
      </c>
      <c r="G4916" s="540" t="s">
        <v>13649</v>
      </c>
      <c r="H4916" s="542" t="s">
        <v>2469</v>
      </c>
      <c r="I4916" s="541" t="s">
        <v>2478</v>
      </c>
      <c r="J4916" s="540" t="s">
        <v>2478</v>
      </c>
      <c r="K4916" s="540" t="s">
        <v>2478</v>
      </c>
      <c r="L4916" s="540" t="s">
        <v>2478</v>
      </c>
      <c r="M4916" s="540" t="s">
        <v>2478</v>
      </c>
      <c r="N4916" s="540" t="s">
        <v>2478</v>
      </c>
      <c r="O4916" s="540" t="s">
        <v>2478</v>
      </c>
      <c r="P4916" s="540" t="s">
        <v>2478</v>
      </c>
      <c r="Q4916" s="540" t="s">
        <v>2478</v>
      </c>
      <c r="R4916" s="540" t="s">
        <v>2478</v>
      </c>
      <c r="S4916" s="540" t="s">
        <v>2478</v>
      </c>
    </row>
    <row r="4917" spans="1:19">
      <c r="A4917" s="543" t="s">
        <v>13003</v>
      </c>
      <c r="B4917" s="544"/>
      <c r="C4917" s="544"/>
      <c r="D4917" s="545">
        <v>23068</v>
      </c>
      <c r="E4917" s="545">
        <v>23068</v>
      </c>
      <c r="F4917" s="545" t="s">
        <v>13650</v>
      </c>
      <c r="G4917" s="543" t="s">
        <v>13651</v>
      </c>
      <c r="H4917" s="545" t="s">
        <v>2469</v>
      </c>
      <c r="I4917" s="544" t="s">
        <v>2478</v>
      </c>
      <c r="J4917" s="543" t="s">
        <v>2478</v>
      </c>
      <c r="K4917" s="543" t="s">
        <v>2478</v>
      </c>
      <c r="L4917" s="543" t="s">
        <v>2478</v>
      </c>
      <c r="M4917" s="543" t="s">
        <v>2478</v>
      </c>
      <c r="N4917" s="543" t="s">
        <v>2478</v>
      </c>
      <c r="O4917" s="543" t="s">
        <v>2478</v>
      </c>
      <c r="P4917" s="543" t="s">
        <v>2478</v>
      </c>
      <c r="Q4917" s="543" t="s">
        <v>2478</v>
      </c>
      <c r="R4917" s="543" t="s">
        <v>2478</v>
      </c>
      <c r="S4917" s="543" t="s">
        <v>2478</v>
      </c>
    </row>
    <row r="4918" spans="1:19">
      <c r="A4918" s="540" t="s">
        <v>13003</v>
      </c>
      <c r="B4918" s="541"/>
      <c r="C4918" s="541"/>
      <c r="D4918" s="542">
        <v>23165</v>
      </c>
      <c r="E4918" s="542">
        <v>23165</v>
      </c>
      <c r="F4918" s="542" t="s">
        <v>13652</v>
      </c>
      <c r="G4918" s="540" t="s">
        <v>13653</v>
      </c>
      <c r="H4918" s="542" t="s">
        <v>2469</v>
      </c>
      <c r="I4918" s="541" t="s">
        <v>2478</v>
      </c>
      <c r="J4918" s="540" t="s">
        <v>2478</v>
      </c>
      <c r="K4918" s="540" t="s">
        <v>2478</v>
      </c>
      <c r="L4918" s="540" t="s">
        <v>2478</v>
      </c>
      <c r="M4918" s="540" t="s">
        <v>2478</v>
      </c>
      <c r="N4918" s="540" t="s">
        <v>2478</v>
      </c>
      <c r="O4918" s="540" t="s">
        <v>2478</v>
      </c>
      <c r="P4918" s="540" t="s">
        <v>2478</v>
      </c>
      <c r="Q4918" s="540" t="s">
        <v>2478</v>
      </c>
      <c r="R4918" s="540" t="s">
        <v>2478</v>
      </c>
      <c r="S4918" s="540" t="s">
        <v>2478</v>
      </c>
    </row>
    <row r="4919" spans="1:19">
      <c r="A4919" s="543" t="s">
        <v>13003</v>
      </c>
      <c r="B4919" s="544"/>
      <c r="C4919" s="544"/>
      <c r="D4919" s="545">
        <v>23165</v>
      </c>
      <c r="E4919" s="545">
        <v>23165</v>
      </c>
      <c r="F4919" s="545" t="s">
        <v>13654</v>
      </c>
      <c r="G4919" s="543" t="s">
        <v>13655</v>
      </c>
      <c r="H4919" s="545" t="s">
        <v>2469</v>
      </c>
      <c r="I4919" s="544" t="s">
        <v>2478</v>
      </c>
      <c r="J4919" s="543" t="s">
        <v>2478</v>
      </c>
      <c r="K4919" s="543" t="s">
        <v>2478</v>
      </c>
      <c r="L4919" s="543" t="s">
        <v>2478</v>
      </c>
      <c r="M4919" s="543" t="s">
        <v>2478</v>
      </c>
      <c r="N4919" s="543" t="s">
        <v>2478</v>
      </c>
      <c r="O4919" s="543" t="s">
        <v>2478</v>
      </c>
      <c r="P4919" s="543" t="s">
        <v>2478</v>
      </c>
      <c r="Q4919" s="543" t="s">
        <v>2478</v>
      </c>
      <c r="R4919" s="543" t="s">
        <v>2478</v>
      </c>
      <c r="S4919" s="543" t="s">
        <v>2478</v>
      </c>
    </row>
    <row r="4920" spans="1:19">
      <c r="A4920" s="540" t="s">
        <v>13003</v>
      </c>
      <c r="B4920" s="541"/>
      <c r="C4920" s="541"/>
      <c r="D4920" s="542">
        <v>23166</v>
      </c>
      <c r="E4920" s="542">
        <v>23166</v>
      </c>
      <c r="F4920" s="542" t="s">
        <v>13656</v>
      </c>
      <c r="G4920" s="540" t="s">
        <v>13657</v>
      </c>
      <c r="H4920" s="542" t="s">
        <v>2469</v>
      </c>
      <c r="I4920" s="541" t="s">
        <v>2478</v>
      </c>
      <c r="J4920" s="540" t="s">
        <v>2478</v>
      </c>
      <c r="K4920" s="540" t="s">
        <v>2478</v>
      </c>
      <c r="L4920" s="540" t="s">
        <v>2478</v>
      </c>
      <c r="M4920" s="540" t="s">
        <v>2478</v>
      </c>
      <c r="N4920" s="540" t="s">
        <v>2478</v>
      </c>
      <c r="O4920" s="540" t="s">
        <v>2478</v>
      </c>
      <c r="P4920" s="540" t="s">
        <v>2478</v>
      </c>
      <c r="Q4920" s="540" t="s">
        <v>2478</v>
      </c>
      <c r="R4920" s="540" t="s">
        <v>2478</v>
      </c>
      <c r="S4920" s="540" t="s">
        <v>2478</v>
      </c>
    </row>
    <row r="4921" spans="1:19">
      <c r="A4921" s="543" t="s">
        <v>13003</v>
      </c>
      <c r="B4921" s="544"/>
      <c r="C4921" s="544"/>
      <c r="D4921" s="545">
        <v>23167</v>
      </c>
      <c r="E4921" s="545">
        <v>23167</v>
      </c>
      <c r="F4921" s="545" t="s">
        <v>13658</v>
      </c>
      <c r="G4921" s="543" t="s">
        <v>13659</v>
      </c>
      <c r="H4921" s="545" t="s">
        <v>2469</v>
      </c>
      <c r="I4921" s="544" t="s">
        <v>2478</v>
      </c>
      <c r="J4921" s="543" t="s">
        <v>2478</v>
      </c>
      <c r="K4921" s="543" t="s">
        <v>2478</v>
      </c>
      <c r="L4921" s="543" t="s">
        <v>2478</v>
      </c>
      <c r="M4921" s="543" t="s">
        <v>2478</v>
      </c>
      <c r="N4921" s="543" t="s">
        <v>2478</v>
      </c>
      <c r="O4921" s="543" t="s">
        <v>2478</v>
      </c>
      <c r="P4921" s="543" t="s">
        <v>2478</v>
      </c>
      <c r="Q4921" s="543" t="s">
        <v>2478</v>
      </c>
      <c r="R4921" s="543" t="s">
        <v>2478</v>
      </c>
      <c r="S4921" s="543" t="s">
        <v>2478</v>
      </c>
    </row>
    <row r="4922" spans="1:19">
      <c r="A4922" s="540" t="s">
        <v>13003</v>
      </c>
      <c r="B4922" s="541"/>
      <c r="C4922" s="541"/>
      <c r="D4922" s="542">
        <v>23168</v>
      </c>
      <c r="E4922" s="542">
        <v>23168</v>
      </c>
      <c r="F4922" s="542" t="s">
        <v>13660</v>
      </c>
      <c r="G4922" s="540" t="s">
        <v>13661</v>
      </c>
      <c r="H4922" s="542" t="s">
        <v>2469</v>
      </c>
      <c r="I4922" s="541" t="s">
        <v>2478</v>
      </c>
      <c r="J4922" s="540" t="s">
        <v>2478</v>
      </c>
      <c r="K4922" s="540" t="s">
        <v>2478</v>
      </c>
      <c r="L4922" s="540" t="s">
        <v>2478</v>
      </c>
      <c r="M4922" s="540" t="s">
        <v>2478</v>
      </c>
      <c r="N4922" s="540" t="s">
        <v>2478</v>
      </c>
      <c r="O4922" s="540" t="s">
        <v>2478</v>
      </c>
      <c r="P4922" s="540" t="s">
        <v>2478</v>
      </c>
      <c r="Q4922" s="540" t="s">
        <v>2478</v>
      </c>
      <c r="R4922" s="540" t="s">
        <v>2478</v>
      </c>
      <c r="S4922" s="540" t="s">
        <v>2478</v>
      </c>
    </row>
    <row r="4923" spans="1:19">
      <c r="A4923" s="543" t="s">
        <v>13003</v>
      </c>
      <c r="B4923" s="544"/>
      <c r="C4923" s="544"/>
      <c r="D4923" s="545">
        <v>23168</v>
      </c>
      <c r="E4923" s="545">
        <v>23168</v>
      </c>
      <c r="F4923" s="545" t="s">
        <v>13662</v>
      </c>
      <c r="G4923" s="543" t="s">
        <v>13663</v>
      </c>
      <c r="H4923" s="545" t="s">
        <v>2469</v>
      </c>
      <c r="I4923" s="544" t="s">
        <v>2478</v>
      </c>
      <c r="J4923" s="543" t="s">
        <v>2478</v>
      </c>
      <c r="K4923" s="543" t="s">
        <v>2478</v>
      </c>
      <c r="L4923" s="543" t="s">
        <v>2478</v>
      </c>
      <c r="M4923" s="543" t="s">
        <v>2478</v>
      </c>
      <c r="N4923" s="543" t="s">
        <v>2478</v>
      </c>
      <c r="O4923" s="543" t="s">
        <v>2478</v>
      </c>
      <c r="P4923" s="543" t="s">
        <v>2478</v>
      </c>
      <c r="Q4923" s="543" t="s">
        <v>2478</v>
      </c>
      <c r="R4923" s="543" t="s">
        <v>2478</v>
      </c>
      <c r="S4923" s="543" t="s">
        <v>2478</v>
      </c>
    </row>
    <row r="4924" spans="1:19">
      <c r="A4924" s="540" t="s">
        <v>13003</v>
      </c>
      <c r="B4924" s="541"/>
      <c r="C4924" s="541"/>
      <c r="D4924" s="542">
        <v>23169</v>
      </c>
      <c r="E4924" s="542">
        <v>23169</v>
      </c>
      <c r="F4924" s="542" t="s">
        <v>13664</v>
      </c>
      <c r="G4924" s="540" t="s">
        <v>13665</v>
      </c>
      <c r="H4924" s="542" t="s">
        <v>2546</v>
      </c>
      <c r="I4924" s="541" t="s">
        <v>2478</v>
      </c>
      <c r="J4924" s="540" t="s">
        <v>2478</v>
      </c>
      <c r="K4924" s="540" t="s">
        <v>2478</v>
      </c>
      <c r="L4924" s="540" t="s">
        <v>2478</v>
      </c>
      <c r="M4924" s="540" t="s">
        <v>2478</v>
      </c>
      <c r="N4924" s="540" t="s">
        <v>2478</v>
      </c>
      <c r="O4924" s="540" t="s">
        <v>2478</v>
      </c>
      <c r="P4924" s="540" t="s">
        <v>2478</v>
      </c>
      <c r="Q4924" s="540" t="s">
        <v>2478</v>
      </c>
      <c r="R4924" s="540" t="s">
        <v>2478</v>
      </c>
      <c r="S4924" s="540" t="s">
        <v>2478</v>
      </c>
    </row>
    <row r="4925" spans="1:19">
      <c r="A4925" s="543" t="s">
        <v>13003</v>
      </c>
      <c r="B4925" s="544"/>
      <c r="C4925" s="544"/>
      <c r="D4925" s="545">
        <v>23169</v>
      </c>
      <c r="E4925" s="545">
        <v>23169</v>
      </c>
      <c r="F4925" s="545" t="s">
        <v>13666</v>
      </c>
      <c r="G4925" s="543" t="s">
        <v>13667</v>
      </c>
      <c r="H4925" s="545" t="s">
        <v>2469</v>
      </c>
      <c r="I4925" s="544" t="s">
        <v>2478</v>
      </c>
      <c r="J4925" s="543" t="s">
        <v>2478</v>
      </c>
      <c r="K4925" s="543" t="s">
        <v>2478</v>
      </c>
      <c r="L4925" s="543" t="s">
        <v>2478</v>
      </c>
      <c r="M4925" s="543" t="s">
        <v>2478</v>
      </c>
      <c r="N4925" s="543" t="s">
        <v>2478</v>
      </c>
      <c r="O4925" s="543" t="s">
        <v>2478</v>
      </c>
      <c r="P4925" s="543" t="s">
        <v>2478</v>
      </c>
      <c r="Q4925" s="543" t="s">
        <v>2478</v>
      </c>
      <c r="R4925" s="543" t="s">
        <v>2478</v>
      </c>
      <c r="S4925" s="543" t="s">
        <v>2478</v>
      </c>
    </row>
    <row r="4926" spans="1:19">
      <c r="A4926" s="540" t="s">
        <v>13003</v>
      </c>
      <c r="B4926" s="541"/>
      <c r="C4926" s="541"/>
      <c r="D4926" s="542">
        <v>23169</v>
      </c>
      <c r="E4926" s="542">
        <v>23169</v>
      </c>
      <c r="F4926" s="542" t="s">
        <v>13668</v>
      </c>
      <c r="G4926" s="540" t="s">
        <v>13669</v>
      </c>
      <c r="H4926" s="542" t="s">
        <v>2469</v>
      </c>
      <c r="I4926" s="541" t="s">
        <v>2478</v>
      </c>
      <c r="J4926" s="540" t="s">
        <v>2478</v>
      </c>
      <c r="K4926" s="540" t="s">
        <v>2478</v>
      </c>
      <c r="L4926" s="540" t="s">
        <v>2478</v>
      </c>
      <c r="M4926" s="540" t="s">
        <v>2478</v>
      </c>
      <c r="N4926" s="540" t="s">
        <v>2478</v>
      </c>
      <c r="O4926" s="540" t="s">
        <v>2478</v>
      </c>
      <c r="P4926" s="540" t="s">
        <v>2478</v>
      </c>
      <c r="Q4926" s="540" t="s">
        <v>2478</v>
      </c>
      <c r="R4926" s="540" t="s">
        <v>2478</v>
      </c>
      <c r="S4926" s="540" t="s">
        <v>2478</v>
      </c>
    </row>
    <row r="4927" spans="1:19">
      <c r="A4927" s="543" t="s">
        <v>13003</v>
      </c>
      <c r="B4927" s="544"/>
      <c r="C4927" s="544"/>
      <c r="D4927" s="545">
        <v>23170</v>
      </c>
      <c r="E4927" s="545">
        <v>23170</v>
      </c>
      <c r="F4927" s="545" t="s">
        <v>13670</v>
      </c>
      <c r="G4927" s="543" t="s">
        <v>13671</v>
      </c>
      <c r="H4927" s="545" t="s">
        <v>2469</v>
      </c>
      <c r="I4927" s="544" t="s">
        <v>2478</v>
      </c>
      <c r="J4927" s="543" t="s">
        <v>2478</v>
      </c>
      <c r="K4927" s="543" t="s">
        <v>2478</v>
      </c>
      <c r="L4927" s="543" t="s">
        <v>2478</v>
      </c>
      <c r="M4927" s="543" t="s">
        <v>2478</v>
      </c>
      <c r="N4927" s="543" t="s">
        <v>2478</v>
      </c>
      <c r="O4927" s="543" t="s">
        <v>2478</v>
      </c>
      <c r="P4927" s="543" t="s">
        <v>2478</v>
      </c>
      <c r="Q4927" s="543" t="s">
        <v>2478</v>
      </c>
      <c r="R4927" s="543" t="s">
        <v>2478</v>
      </c>
      <c r="S4927" s="543" t="s">
        <v>2478</v>
      </c>
    </row>
    <row r="4928" spans="1:19">
      <c r="A4928" s="540" t="s">
        <v>13003</v>
      </c>
      <c r="B4928" s="541"/>
      <c r="C4928" s="541"/>
      <c r="D4928" s="542">
        <v>23163</v>
      </c>
      <c r="E4928" s="542">
        <v>23163</v>
      </c>
      <c r="F4928" s="542" t="s">
        <v>13672</v>
      </c>
      <c r="G4928" s="540" t="s">
        <v>13673</v>
      </c>
      <c r="H4928" s="542" t="s">
        <v>2469</v>
      </c>
      <c r="I4928" s="541" t="s">
        <v>2478</v>
      </c>
      <c r="J4928" s="540" t="s">
        <v>2478</v>
      </c>
      <c r="K4928" s="540" t="s">
        <v>2478</v>
      </c>
      <c r="L4928" s="540" t="s">
        <v>2478</v>
      </c>
      <c r="M4928" s="540" t="s">
        <v>2478</v>
      </c>
      <c r="N4928" s="540" t="s">
        <v>2478</v>
      </c>
      <c r="O4928" s="540" t="s">
        <v>2478</v>
      </c>
      <c r="P4928" s="540" t="s">
        <v>2478</v>
      </c>
      <c r="Q4928" s="540" t="s">
        <v>2478</v>
      </c>
      <c r="R4928" s="540" t="s">
        <v>2478</v>
      </c>
      <c r="S4928" s="540" t="s">
        <v>2478</v>
      </c>
    </row>
    <row r="4929" spans="1:19">
      <c r="A4929" s="543" t="s">
        <v>13003</v>
      </c>
      <c r="B4929" s="544"/>
      <c r="C4929" s="544"/>
      <c r="D4929" s="545">
        <v>23163</v>
      </c>
      <c r="E4929" s="545">
        <v>23163</v>
      </c>
      <c r="F4929" s="545" t="s">
        <v>13674</v>
      </c>
      <c r="G4929" s="543" t="s">
        <v>13675</v>
      </c>
      <c r="H4929" s="545" t="s">
        <v>2469</v>
      </c>
      <c r="I4929" s="544" t="s">
        <v>2478</v>
      </c>
      <c r="J4929" s="543" t="s">
        <v>2478</v>
      </c>
      <c r="K4929" s="543" t="s">
        <v>2478</v>
      </c>
      <c r="L4929" s="543" t="s">
        <v>2478</v>
      </c>
      <c r="M4929" s="543" t="s">
        <v>2478</v>
      </c>
      <c r="N4929" s="543" t="s">
        <v>2478</v>
      </c>
      <c r="O4929" s="543" t="s">
        <v>2478</v>
      </c>
      <c r="P4929" s="543" t="s">
        <v>2478</v>
      </c>
      <c r="Q4929" s="543" t="s">
        <v>2478</v>
      </c>
      <c r="R4929" s="543" t="s">
        <v>2478</v>
      </c>
      <c r="S4929" s="543" t="s">
        <v>2478</v>
      </c>
    </row>
    <row r="4930" spans="1:19">
      <c r="A4930" s="540" t="s">
        <v>13003</v>
      </c>
      <c r="B4930" s="541"/>
      <c r="C4930" s="541"/>
      <c r="D4930" s="542">
        <v>23163</v>
      </c>
      <c r="E4930" s="542">
        <v>23163</v>
      </c>
      <c r="F4930" s="542" t="s">
        <v>13676</v>
      </c>
      <c r="G4930" s="540" t="s">
        <v>13677</v>
      </c>
      <c r="H4930" s="542" t="s">
        <v>2469</v>
      </c>
      <c r="I4930" s="541" t="s">
        <v>2478</v>
      </c>
      <c r="J4930" s="540" t="s">
        <v>2478</v>
      </c>
      <c r="K4930" s="540" t="s">
        <v>2478</v>
      </c>
      <c r="L4930" s="540" t="s">
        <v>2478</v>
      </c>
      <c r="M4930" s="540" t="s">
        <v>2478</v>
      </c>
      <c r="N4930" s="540" t="s">
        <v>2478</v>
      </c>
      <c r="O4930" s="540" t="s">
        <v>2478</v>
      </c>
      <c r="P4930" s="540" t="s">
        <v>2478</v>
      </c>
      <c r="Q4930" s="540" t="s">
        <v>2478</v>
      </c>
      <c r="R4930" s="540" t="s">
        <v>2478</v>
      </c>
      <c r="S4930" s="540" t="s">
        <v>2478</v>
      </c>
    </row>
    <row r="4931" spans="1:19">
      <c r="A4931" s="543" t="s">
        <v>13003</v>
      </c>
      <c r="B4931" s="544"/>
      <c r="C4931" s="544"/>
      <c r="D4931" s="545">
        <v>23163</v>
      </c>
      <c r="E4931" s="545">
        <v>23163</v>
      </c>
      <c r="F4931" s="545" t="s">
        <v>13678</v>
      </c>
      <c r="G4931" s="543" t="s">
        <v>13679</v>
      </c>
      <c r="H4931" s="545" t="s">
        <v>2469</v>
      </c>
      <c r="I4931" s="544" t="s">
        <v>2478</v>
      </c>
      <c r="J4931" s="543" t="s">
        <v>2478</v>
      </c>
      <c r="K4931" s="543" t="s">
        <v>2478</v>
      </c>
      <c r="L4931" s="543" t="s">
        <v>2478</v>
      </c>
      <c r="M4931" s="543" t="s">
        <v>2478</v>
      </c>
      <c r="N4931" s="543" t="s">
        <v>2478</v>
      </c>
      <c r="O4931" s="543" t="s">
        <v>2478</v>
      </c>
      <c r="P4931" s="543" t="s">
        <v>2478</v>
      </c>
      <c r="Q4931" s="543" t="s">
        <v>2478</v>
      </c>
      <c r="R4931" s="543" t="s">
        <v>2478</v>
      </c>
      <c r="S4931" s="543" t="s">
        <v>2478</v>
      </c>
    </row>
    <row r="4932" spans="1:19">
      <c r="A4932" s="540" t="s">
        <v>13003</v>
      </c>
      <c r="B4932" s="541"/>
      <c r="C4932" s="541"/>
      <c r="D4932" s="542">
        <v>23163</v>
      </c>
      <c r="E4932" s="542">
        <v>23163</v>
      </c>
      <c r="F4932" s="542" t="s">
        <v>13680</v>
      </c>
      <c r="G4932" s="540" t="s">
        <v>13681</v>
      </c>
      <c r="H4932" s="542" t="s">
        <v>2469</v>
      </c>
      <c r="I4932" s="541" t="s">
        <v>2478</v>
      </c>
      <c r="J4932" s="540" t="s">
        <v>2478</v>
      </c>
      <c r="K4932" s="540" t="s">
        <v>2478</v>
      </c>
      <c r="L4932" s="540" t="s">
        <v>2478</v>
      </c>
      <c r="M4932" s="540" t="s">
        <v>2478</v>
      </c>
      <c r="N4932" s="540" t="s">
        <v>2478</v>
      </c>
      <c r="O4932" s="540" t="s">
        <v>2478</v>
      </c>
      <c r="P4932" s="540" t="s">
        <v>2478</v>
      </c>
      <c r="Q4932" s="540" t="s">
        <v>2478</v>
      </c>
      <c r="R4932" s="540" t="s">
        <v>2478</v>
      </c>
      <c r="S4932" s="540" t="s">
        <v>2478</v>
      </c>
    </row>
    <row r="4933" spans="1:19">
      <c r="A4933" s="543" t="s">
        <v>13003</v>
      </c>
      <c r="B4933" s="544"/>
      <c r="C4933" s="544"/>
      <c r="D4933" s="545">
        <v>23163</v>
      </c>
      <c r="E4933" s="545">
        <v>23163</v>
      </c>
      <c r="F4933" s="545" t="s">
        <v>13682</v>
      </c>
      <c r="G4933" s="543" t="s">
        <v>13683</v>
      </c>
      <c r="H4933" s="545" t="s">
        <v>2469</v>
      </c>
      <c r="I4933" s="544" t="s">
        <v>2478</v>
      </c>
      <c r="J4933" s="543" t="s">
        <v>2478</v>
      </c>
      <c r="K4933" s="543" t="s">
        <v>2478</v>
      </c>
      <c r="L4933" s="543" t="s">
        <v>2478</v>
      </c>
      <c r="M4933" s="543" t="s">
        <v>2478</v>
      </c>
      <c r="N4933" s="543" t="s">
        <v>2478</v>
      </c>
      <c r="O4933" s="543" t="s">
        <v>2478</v>
      </c>
      <c r="P4933" s="543" t="s">
        <v>2478</v>
      </c>
      <c r="Q4933" s="543" t="s">
        <v>2478</v>
      </c>
      <c r="R4933" s="543" t="s">
        <v>2478</v>
      </c>
      <c r="S4933" s="543" t="s">
        <v>2478</v>
      </c>
    </row>
    <row r="4934" spans="1:19">
      <c r="A4934" s="540" t="s">
        <v>13003</v>
      </c>
      <c r="B4934" s="541"/>
      <c r="C4934" s="541"/>
      <c r="D4934" s="542">
        <v>23163</v>
      </c>
      <c r="E4934" s="542">
        <v>23163</v>
      </c>
      <c r="F4934" s="542" t="s">
        <v>13684</v>
      </c>
      <c r="G4934" s="540" t="s">
        <v>13685</v>
      </c>
      <c r="H4934" s="542" t="s">
        <v>2469</v>
      </c>
      <c r="I4934" s="541" t="s">
        <v>2478</v>
      </c>
      <c r="J4934" s="540" t="s">
        <v>2478</v>
      </c>
      <c r="K4934" s="540" t="s">
        <v>2478</v>
      </c>
      <c r="L4934" s="540" t="s">
        <v>2478</v>
      </c>
      <c r="M4934" s="540" t="s">
        <v>2478</v>
      </c>
      <c r="N4934" s="540" t="s">
        <v>2478</v>
      </c>
      <c r="O4934" s="540" t="s">
        <v>2478</v>
      </c>
      <c r="P4934" s="540" t="s">
        <v>2478</v>
      </c>
      <c r="Q4934" s="540" t="s">
        <v>2478</v>
      </c>
      <c r="R4934" s="540" t="s">
        <v>2478</v>
      </c>
      <c r="S4934" s="540" t="s">
        <v>2478</v>
      </c>
    </row>
    <row r="4935" spans="1:19">
      <c r="A4935" s="543" t="s">
        <v>13003</v>
      </c>
      <c r="B4935" s="544"/>
      <c r="C4935" s="544"/>
      <c r="D4935" s="545">
        <v>23163</v>
      </c>
      <c r="E4935" s="545">
        <v>23163</v>
      </c>
      <c r="F4935" s="545" t="s">
        <v>13686</v>
      </c>
      <c r="G4935" s="543" t="s">
        <v>13687</v>
      </c>
      <c r="H4935" s="545" t="s">
        <v>2469</v>
      </c>
      <c r="I4935" s="544" t="s">
        <v>2478</v>
      </c>
      <c r="J4935" s="543" t="s">
        <v>2478</v>
      </c>
      <c r="K4935" s="543" t="s">
        <v>2478</v>
      </c>
      <c r="L4935" s="543" t="s">
        <v>2478</v>
      </c>
      <c r="M4935" s="543" t="s">
        <v>2478</v>
      </c>
      <c r="N4935" s="543" t="s">
        <v>2478</v>
      </c>
      <c r="O4935" s="543" t="s">
        <v>2478</v>
      </c>
      <c r="P4935" s="543" t="s">
        <v>2478</v>
      </c>
      <c r="Q4935" s="543" t="s">
        <v>2478</v>
      </c>
      <c r="R4935" s="543" t="s">
        <v>2478</v>
      </c>
      <c r="S4935" s="543" t="s">
        <v>2478</v>
      </c>
    </row>
    <row r="4936" spans="1:19">
      <c r="A4936" s="540" t="s">
        <v>13003</v>
      </c>
      <c r="B4936" s="541"/>
      <c r="C4936" s="541"/>
      <c r="D4936" s="542">
        <v>23163</v>
      </c>
      <c r="E4936" s="542">
        <v>23163</v>
      </c>
      <c r="F4936" s="542" t="s">
        <v>13688</v>
      </c>
      <c r="G4936" s="540" t="s">
        <v>13689</v>
      </c>
      <c r="H4936" s="542" t="s">
        <v>2469</v>
      </c>
      <c r="I4936" s="541" t="s">
        <v>2478</v>
      </c>
      <c r="J4936" s="540" t="s">
        <v>2478</v>
      </c>
      <c r="K4936" s="540" t="s">
        <v>2478</v>
      </c>
      <c r="L4936" s="540" t="s">
        <v>2478</v>
      </c>
      <c r="M4936" s="540" t="s">
        <v>2478</v>
      </c>
      <c r="N4936" s="540" t="s">
        <v>2478</v>
      </c>
      <c r="O4936" s="540" t="s">
        <v>2478</v>
      </c>
      <c r="P4936" s="540" t="s">
        <v>2478</v>
      </c>
      <c r="Q4936" s="540" t="s">
        <v>2478</v>
      </c>
      <c r="R4936" s="540" t="s">
        <v>2478</v>
      </c>
      <c r="S4936" s="540" t="s">
        <v>2478</v>
      </c>
    </row>
    <row r="4937" spans="1:19">
      <c r="A4937" s="543" t="s">
        <v>13003</v>
      </c>
      <c r="B4937" s="544"/>
      <c r="C4937" s="544"/>
      <c r="D4937" s="545">
        <v>23163</v>
      </c>
      <c r="E4937" s="545">
        <v>23163</v>
      </c>
      <c r="F4937" s="545" t="s">
        <v>13690</v>
      </c>
      <c r="G4937" s="543" t="s">
        <v>13691</v>
      </c>
      <c r="H4937" s="545" t="s">
        <v>2469</v>
      </c>
      <c r="I4937" s="544" t="s">
        <v>2478</v>
      </c>
      <c r="J4937" s="543" t="s">
        <v>2478</v>
      </c>
      <c r="K4937" s="543" t="s">
        <v>2478</v>
      </c>
      <c r="L4937" s="543" t="s">
        <v>2478</v>
      </c>
      <c r="M4937" s="543" t="s">
        <v>2478</v>
      </c>
      <c r="N4937" s="543" t="s">
        <v>2478</v>
      </c>
      <c r="O4937" s="543" t="s">
        <v>2478</v>
      </c>
      <c r="P4937" s="543" t="s">
        <v>2478</v>
      </c>
      <c r="Q4937" s="543" t="s">
        <v>2478</v>
      </c>
      <c r="R4937" s="543" t="s">
        <v>2478</v>
      </c>
      <c r="S4937" s="543" t="s">
        <v>2478</v>
      </c>
    </row>
    <row r="4938" spans="1:19">
      <c r="A4938" s="540" t="s">
        <v>13003</v>
      </c>
      <c r="B4938" s="541"/>
      <c r="C4938" s="541"/>
      <c r="D4938" s="542">
        <v>23187</v>
      </c>
      <c r="E4938" s="542">
        <v>23187</v>
      </c>
      <c r="F4938" s="542" t="s">
        <v>13692</v>
      </c>
      <c r="G4938" s="540" t="s">
        <v>13693</v>
      </c>
      <c r="H4938" s="542" t="s">
        <v>2469</v>
      </c>
      <c r="I4938" s="541" t="s">
        <v>2478</v>
      </c>
      <c r="J4938" s="540" t="s">
        <v>2478</v>
      </c>
      <c r="K4938" s="540" t="s">
        <v>2478</v>
      </c>
      <c r="L4938" s="540" t="s">
        <v>2478</v>
      </c>
      <c r="M4938" s="540" t="s">
        <v>2478</v>
      </c>
      <c r="N4938" s="540" t="s">
        <v>2478</v>
      </c>
      <c r="O4938" s="540" t="s">
        <v>2478</v>
      </c>
      <c r="P4938" s="540" t="s">
        <v>2478</v>
      </c>
      <c r="Q4938" s="540" t="s">
        <v>2478</v>
      </c>
      <c r="R4938" s="540" t="s">
        <v>2478</v>
      </c>
      <c r="S4938" s="540" t="s">
        <v>2478</v>
      </c>
    </row>
    <row r="4939" spans="1:19">
      <c r="A4939" s="543" t="s">
        <v>13003</v>
      </c>
      <c r="B4939" s="544"/>
      <c r="C4939" s="544"/>
      <c r="D4939" s="545">
        <v>23180</v>
      </c>
      <c r="E4939" s="545">
        <v>23180</v>
      </c>
      <c r="F4939" s="545" t="s">
        <v>13694</v>
      </c>
      <c r="G4939" s="543" t="s">
        <v>13695</v>
      </c>
      <c r="H4939" s="545" t="s">
        <v>2469</v>
      </c>
      <c r="I4939" s="544" t="s">
        <v>2478</v>
      </c>
      <c r="J4939" s="543" t="s">
        <v>2478</v>
      </c>
      <c r="K4939" s="543" t="s">
        <v>2478</v>
      </c>
      <c r="L4939" s="543" t="s">
        <v>2478</v>
      </c>
      <c r="M4939" s="543" t="s">
        <v>2478</v>
      </c>
      <c r="N4939" s="543" t="s">
        <v>2478</v>
      </c>
      <c r="O4939" s="543" t="s">
        <v>2478</v>
      </c>
      <c r="P4939" s="543" t="s">
        <v>2478</v>
      </c>
      <c r="Q4939" s="543" t="s">
        <v>2478</v>
      </c>
      <c r="R4939" s="543" t="s">
        <v>2478</v>
      </c>
      <c r="S4939" s="543" t="s">
        <v>2478</v>
      </c>
    </row>
    <row r="4940" spans="1:19">
      <c r="A4940" s="540" t="s">
        <v>13003</v>
      </c>
      <c r="B4940" s="541"/>
      <c r="C4940" s="541"/>
      <c r="D4940" s="542">
        <v>23181</v>
      </c>
      <c r="E4940" s="542">
        <v>23181</v>
      </c>
      <c r="F4940" s="542" t="s">
        <v>13696</v>
      </c>
      <c r="G4940" s="540" t="s">
        <v>13697</v>
      </c>
      <c r="H4940" s="542" t="s">
        <v>2469</v>
      </c>
      <c r="I4940" s="541" t="s">
        <v>2478</v>
      </c>
      <c r="J4940" s="540" t="s">
        <v>2478</v>
      </c>
      <c r="K4940" s="540" t="s">
        <v>2478</v>
      </c>
      <c r="L4940" s="540" t="s">
        <v>2478</v>
      </c>
      <c r="M4940" s="540" t="s">
        <v>2478</v>
      </c>
      <c r="N4940" s="540" t="s">
        <v>2478</v>
      </c>
      <c r="O4940" s="540" t="s">
        <v>2478</v>
      </c>
      <c r="P4940" s="540" t="s">
        <v>2478</v>
      </c>
      <c r="Q4940" s="540" t="s">
        <v>2478</v>
      </c>
      <c r="R4940" s="540" t="s">
        <v>2478</v>
      </c>
      <c r="S4940" s="540" t="s">
        <v>2478</v>
      </c>
    </row>
    <row r="4941" spans="1:19">
      <c r="A4941" s="543" t="s">
        <v>13003</v>
      </c>
      <c r="B4941" s="544"/>
      <c r="C4941" s="544"/>
      <c r="D4941" s="545">
        <v>23182</v>
      </c>
      <c r="E4941" s="545">
        <v>23182</v>
      </c>
      <c r="F4941" s="545" t="s">
        <v>13698</v>
      </c>
      <c r="G4941" s="543" t="s">
        <v>13699</v>
      </c>
      <c r="H4941" s="545" t="s">
        <v>2469</v>
      </c>
      <c r="I4941" s="544" t="s">
        <v>2478</v>
      </c>
      <c r="J4941" s="543" t="s">
        <v>2478</v>
      </c>
      <c r="K4941" s="543" t="s">
        <v>2478</v>
      </c>
      <c r="L4941" s="543" t="s">
        <v>2478</v>
      </c>
      <c r="M4941" s="543" t="s">
        <v>2478</v>
      </c>
      <c r="N4941" s="543" t="s">
        <v>2478</v>
      </c>
      <c r="O4941" s="543" t="s">
        <v>2478</v>
      </c>
      <c r="P4941" s="543" t="s">
        <v>2478</v>
      </c>
      <c r="Q4941" s="543" t="s">
        <v>2478</v>
      </c>
      <c r="R4941" s="543" t="s">
        <v>2478</v>
      </c>
      <c r="S4941" s="543" t="s">
        <v>2478</v>
      </c>
    </row>
    <row r="4942" spans="1:19">
      <c r="A4942" s="540" t="s">
        <v>13003</v>
      </c>
      <c r="B4942" s="541"/>
      <c r="C4942" s="541"/>
      <c r="D4942" s="542">
        <v>23185</v>
      </c>
      <c r="E4942" s="542">
        <v>23185</v>
      </c>
      <c r="F4942" s="542" t="s">
        <v>13700</v>
      </c>
      <c r="G4942" s="540" t="s">
        <v>13701</v>
      </c>
      <c r="H4942" s="542" t="s">
        <v>2469</v>
      </c>
      <c r="I4942" s="541" t="s">
        <v>2478</v>
      </c>
      <c r="J4942" s="540" t="s">
        <v>2478</v>
      </c>
      <c r="K4942" s="540" t="s">
        <v>2478</v>
      </c>
      <c r="L4942" s="540" t="s">
        <v>2478</v>
      </c>
      <c r="M4942" s="540" t="s">
        <v>2478</v>
      </c>
      <c r="N4942" s="540" t="s">
        <v>2478</v>
      </c>
      <c r="O4942" s="540" t="s">
        <v>2478</v>
      </c>
      <c r="P4942" s="540" t="s">
        <v>2478</v>
      </c>
      <c r="Q4942" s="540" t="s">
        <v>2478</v>
      </c>
      <c r="R4942" s="540" t="s">
        <v>2478</v>
      </c>
      <c r="S4942" s="540" t="s">
        <v>2478</v>
      </c>
    </row>
    <row r="4943" spans="1:19">
      <c r="A4943" s="543" t="s">
        <v>13003</v>
      </c>
      <c r="B4943" s="544"/>
      <c r="C4943" s="544"/>
      <c r="D4943" s="545">
        <v>23185</v>
      </c>
      <c r="E4943" s="545">
        <v>23185</v>
      </c>
      <c r="F4943" s="545" t="s">
        <v>13702</v>
      </c>
      <c r="G4943" s="543" t="s">
        <v>13703</v>
      </c>
      <c r="H4943" s="545" t="s">
        <v>2469</v>
      </c>
      <c r="I4943" s="544" t="s">
        <v>2478</v>
      </c>
      <c r="J4943" s="543" t="s">
        <v>2478</v>
      </c>
      <c r="K4943" s="543" t="s">
        <v>2478</v>
      </c>
      <c r="L4943" s="543" t="s">
        <v>2478</v>
      </c>
      <c r="M4943" s="543" t="s">
        <v>2478</v>
      </c>
      <c r="N4943" s="543" t="s">
        <v>2478</v>
      </c>
      <c r="O4943" s="543" t="s">
        <v>2478</v>
      </c>
      <c r="P4943" s="543" t="s">
        <v>2478</v>
      </c>
      <c r="Q4943" s="543" t="s">
        <v>2478</v>
      </c>
      <c r="R4943" s="543" t="s">
        <v>2478</v>
      </c>
      <c r="S4943" s="543" t="s">
        <v>2478</v>
      </c>
    </row>
    <row r="4944" spans="1:19">
      <c r="A4944" s="540" t="s">
        <v>13003</v>
      </c>
      <c r="B4944" s="541"/>
      <c r="C4944" s="541"/>
      <c r="D4944" s="542">
        <v>23186</v>
      </c>
      <c r="E4944" s="542">
        <v>23186</v>
      </c>
      <c r="F4944" s="542" t="s">
        <v>13704</v>
      </c>
      <c r="G4944" s="540" t="s">
        <v>13705</v>
      </c>
      <c r="H4944" s="542" t="s">
        <v>2469</v>
      </c>
      <c r="I4944" s="541" t="s">
        <v>2478</v>
      </c>
      <c r="J4944" s="540" t="s">
        <v>2478</v>
      </c>
      <c r="K4944" s="540" t="s">
        <v>2478</v>
      </c>
      <c r="L4944" s="540" t="s">
        <v>2478</v>
      </c>
      <c r="M4944" s="540" t="s">
        <v>2478</v>
      </c>
      <c r="N4944" s="540" t="s">
        <v>2478</v>
      </c>
      <c r="O4944" s="540" t="s">
        <v>2478</v>
      </c>
      <c r="P4944" s="540" t="s">
        <v>2478</v>
      </c>
      <c r="Q4944" s="540" t="s">
        <v>2478</v>
      </c>
      <c r="R4944" s="540" t="s">
        <v>2478</v>
      </c>
      <c r="S4944" s="540" t="s">
        <v>2478</v>
      </c>
    </row>
    <row r="4945" spans="1:19">
      <c r="A4945" s="543" t="s">
        <v>13003</v>
      </c>
      <c r="B4945" s="544"/>
      <c r="C4945" s="544"/>
      <c r="D4945" s="545">
        <v>23183</v>
      </c>
      <c r="E4945" s="545">
        <v>23183</v>
      </c>
      <c r="F4945" s="545" t="s">
        <v>13706</v>
      </c>
      <c r="G4945" s="543" t="s">
        <v>13707</v>
      </c>
      <c r="H4945" s="545" t="s">
        <v>3468</v>
      </c>
      <c r="I4945" s="544" t="s">
        <v>2478</v>
      </c>
      <c r="J4945" s="543" t="s">
        <v>2478</v>
      </c>
      <c r="K4945" s="543" t="s">
        <v>2478</v>
      </c>
      <c r="L4945" s="543" t="s">
        <v>2478</v>
      </c>
      <c r="M4945" s="543" t="s">
        <v>2478</v>
      </c>
      <c r="N4945" s="543" t="s">
        <v>2478</v>
      </c>
      <c r="O4945" s="543" t="s">
        <v>2478</v>
      </c>
      <c r="P4945" s="543" t="s">
        <v>2478</v>
      </c>
      <c r="Q4945" s="543" t="s">
        <v>2478</v>
      </c>
      <c r="R4945" s="543" t="s">
        <v>2478</v>
      </c>
      <c r="S4945" s="543" t="s">
        <v>2478</v>
      </c>
    </row>
    <row r="4946" spans="1:19">
      <c r="A4946" s="540" t="s">
        <v>13003</v>
      </c>
      <c r="B4946" s="541"/>
      <c r="C4946" s="541"/>
      <c r="D4946" s="542">
        <v>23184</v>
      </c>
      <c r="E4946" s="542">
        <v>23184</v>
      </c>
      <c r="F4946" s="542" t="s">
        <v>13708</v>
      </c>
      <c r="G4946" s="540" t="s">
        <v>13709</v>
      </c>
      <c r="H4946" s="542" t="s">
        <v>2469</v>
      </c>
      <c r="I4946" s="541" t="s">
        <v>2478</v>
      </c>
      <c r="J4946" s="540" t="s">
        <v>2478</v>
      </c>
      <c r="K4946" s="540" t="s">
        <v>2478</v>
      </c>
      <c r="L4946" s="540" t="s">
        <v>2478</v>
      </c>
      <c r="M4946" s="540" t="s">
        <v>2478</v>
      </c>
      <c r="N4946" s="540" t="s">
        <v>2478</v>
      </c>
      <c r="O4946" s="540" t="s">
        <v>2478</v>
      </c>
      <c r="P4946" s="540" t="s">
        <v>2478</v>
      </c>
      <c r="Q4946" s="540" t="s">
        <v>2478</v>
      </c>
      <c r="R4946" s="540" t="s">
        <v>2478</v>
      </c>
      <c r="S4946" s="540" t="s">
        <v>2478</v>
      </c>
    </row>
    <row r="4947" spans="1:19">
      <c r="A4947" s="543" t="s">
        <v>13003</v>
      </c>
      <c r="B4947" s="544"/>
      <c r="C4947" s="544"/>
      <c r="D4947" s="545">
        <v>23168</v>
      </c>
      <c r="E4947" s="545">
        <v>23168</v>
      </c>
      <c r="F4947" s="545" t="s">
        <v>13710</v>
      </c>
      <c r="G4947" s="543" t="s">
        <v>13711</v>
      </c>
      <c r="H4947" s="545" t="s">
        <v>2469</v>
      </c>
      <c r="I4947" s="544" t="s">
        <v>2478</v>
      </c>
      <c r="J4947" s="543" t="s">
        <v>2478</v>
      </c>
      <c r="K4947" s="543" t="s">
        <v>2478</v>
      </c>
      <c r="L4947" s="543" t="s">
        <v>2478</v>
      </c>
      <c r="M4947" s="543" t="s">
        <v>2478</v>
      </c>
      <c r="N4947" s="543" t="s">
        <v>2478</v>
      </c>
      <c r="O4947" s="543" t="s">
        <v>2478</v>
      </c>
      <c r="P4947" s="543" t="s">
        <v>2478</v>
      </c>
      <c r="Q4947" s="543" t="s">
        <v>2478</v>
      </c>
      <c r="R4947" s="543" t="s">
        <v>2478</v>
      </c>
      <c r="S4947" s="543" t="s">
        <v>2478</v>
      </c>
    </row>
    <row r="4948" spans="1:19">
      <c r="A4948" s="540" t="s">
        <v>13003</v>
      </c>
      <c r="B4948" s="541"/>
      <c r="C4948" s="541"/>
      <c r="D4948" s="542">
        <v>23106</v>
      </c>
      <c r="E4948" s="542">
        <v>23106</v>
      </c>
      <c r="F4948" s="542" t="s">
        <v>13712</v>
      </c>
      <c r="G4948" s="540" t="s">
        <v>13713</v>
      </c>
      <c r="H4948" s="542" t="s">
        <v>3468</v>
      </c>
      <c r="I4948" s="541" t="s">
        <v>2478</v>
      </c>
      <c r="J4948" s="540" t="s">
        <v>2478</v>
      </c>
      <c r="K4948" s="540" t="s">
        <v>2478</v>
      </c>
      <c r="L4948" s="540" t="s">
        <v>2478</v>
      </c>
      <c r="M4948" s="540" t="s">
        <v>2478</v>
      </c>
      <c r="N4948" s="540" t="s">
        <v>2478</v>
      </c>
      <c r="O4948" s="540" t="s">
        <v>2478</v>
      </c>
      <c r="P4948" s="540" t="s">
        <v>2478</v>
      </c>
      <c r="Q4948" s="540" t="s">
        <v>2478</v>
      </c>
      <c r="R4948" s="540" t="s">
        <v>2478</v>
      </c>
      <c r="S4948" s="540" t="s">
        <v>2478</v>
      </c>
    </row>
    <row r="4949" spans="1:19">
      <c r="A4949" s="543" t="s">
        <v>13003</v>
      </c>
      <c r="B4949" s="544"/>
      <c r="C4949" s="544"/>
      <c r="D4949" s="545">
        <v>23188</v>
      </c>
      <c r="E4949" s="545">
        <v>23188</v>
      </c>
      <c r="F4949" s="545" t="s">
        <v>13714</v>
      </c>
      <c r="G4949" s="543" t="s">
        <v>13715</v>
      </c>
      <c r="H4949" s="545" t="s">
        <v>3468</v>
      </c>
      <c r="I4949" s="544" t="s">
        <v>2478</v>
      </c>
      <c r="J4949" s="543" t="s">
        <v>2478</v>
      </c>
      <c r="K4949" s="543" t="s">
        <v>2478</v>
      </c>
      <c r="L4949" s="543" t="s">
        <v>2478</v>
      </c>
      <c r="M4949" s="543" t="s">
        <v>2478</v>
      </c>
      <c r="N4949" s="543" t="s">
        <v>2478</v>
      </c>
      <c r="O4949" s="543" t="s">
        <v>2478</v>
      </c>
      <c r="P4949" s="543" t="s">
        <v>2478</v>
      </c>
      <c r="Q4949" s="543" t="s">
        <v>2478</v>
      </c>
      <c r="R4949" s="543" t="s">
        <v>2478</v>
      </c>
      <c r="S4949" s="543" t="s">
        <v>2478</v>
      </c>
    </row>
    <row r="4950" spans="1:19">
      <c r="A4950" s="540" t="s">
        <v>13003</v>
      </c>
      <c r="B4950" s="541"/>
      <c r="C4950" s="541"/>
      <c r="D4950" s="542">
        <v>23189</v>
      </c>
      <c r="E4950" s="542">
        <v>23189</v>
      </c>
      <c r="F4950" s="542" t="s">
        <v>13716</v>
      </c>
      <c r="G4950" s="540" t="s">
        <v>13717</v>
      </c>
      <c r="H4950" s="542" t="s">
        <v>3468</v>
      </c>
      <c r="I4950" s="541" t="s">
        <v>2478</v>
      </c>
      <c r="J4950" s="540" t="s">
        <v>2478</v>
      </c>
      <c r="K4950" s="540" t="s">
        <v>2478</v>
      </c>
      <c r="L4950" s="540" t="s">
        <v>2478</v>
      </c>
      <c r="M4950" s="540" t="s">
        <v>2478</v>
      </c>
      <c r="N4950" s="540" t="s">
        <v>2478</v>
      </c>
      <c r="O4950" s="540" t="s">
        <v>2478</v>
      </c>
      <c r="P4950" s="540" t="s">
        <v>2478</v>
      </c>
      <c r="Q4950" s="540" t="s">
        <v>2478</v>
      </c>
      <c r="R4950" s="540" t="s">
        <v>2478</v>
      </c>
      <c r="S4950" s="540" t="s">
        <v>2478</v>
      </c>
    </row>
    <row r="4951" spans="1:19">
      <c r="A4951" s="543" t="s">
        <v>13003</v>
      </c>
      <c r="B4951" s="544"/>
      <c r="C4951" s="544"/>
      <c r="D4951" s="545">
        <v>23190</v>
      </c>
      <c r="E4951" s="545">
        <v>23190</v>
      </c>
      <c r="F4951" s="545" t="s">
        <v>13718</v>
      </c>
      <c r="G4951" s="543" t="s">
        <v>13719</v>
      </c>
      <c r="H4951" s="545" t="s">
        <v>2469</v>
      </c>
      <c r="I4951" s="544" t="s">
        <v>2478</v>
      </c>
      <c r="J4951" s="543" t="s">
        <v>2478</v>
      </c>
      <c r="K4951" s="543" t="s">
        <v>2478</v>
      </c>
      <c r="L4951" s="543" t="s">
        <v>2478</v>
      </c>
      <c r="M4951" s="543" t="s">
        <v>2478</v>
      </c>
      <c r="N4951" s="543" t="s">
        <v>2478</v>
      </c>
      <c r="O4951" s="543" t="s">
        <v>2478</v>
      </c>
      <c r="P4951" s="543" t="s">
        <v>2478</v>
      </c>
      <c r="Q4951" s="543" t="s">
        <v>2478</v>
      </c>
      <c r="R4951" s="543" t="s">
        <v>2478</v>
      </c>
      <c r="S4951" s="543" t="s">
        <v>2478</v>
      </c>
    </row>
    <row r="4952" spans="1:19">
      <c r="A4952" s="540" t="s">
        <v>13003</v>
      </c>
      <c r="B4952" s="541"/>
      <c r="C4952" s="541"/>
      <c r="D4952" s="542">
        <v>23191</v>
      </c>
      <c r="E4952" s="542">
        <v>23191</v>
      </c>
      <c r="F4952" s="542" t="s">
        <v>13720</v>
      </c>
      <c r="G4952" s="540" t="s">
        <v>13721</v>
      </c>
      <c r="H4952" s="542" t="s">
        <v>2469</v>
      </c>
      <c r="I4952" s="541" t="s">
        <v>2478</v>
      </c>
      <c r="J4952" s="540" t="s">
        <v>2478</v>
      </c>
      <c r="K4952" s="540" t="s">
        <v>2478</v>
      </c>
      <c r="L4952" s="540" t="s">
        <v>2478</v>
      </c>
      <c r="M4952" s="540" t="s">
        <v>2478</v>
      </c>
      <c r="N4952" s="540" t="s">
        <v>2478</v>
      </c>
      <c r="O4952" s="540" t="s">
        <v>2478</v>
      </c>
      <c r="P4952" s="540" t="s">
        <v>2478</v>
      </c>
      <c r="Q4952" s="540" t="s">
        <v>2478</v>
      </c>
      <c r="R4952" s="540" t="s">
        <v>2478</v>
      </c>
      <c r="S4952" s="540" t="s">
        <v>2478</v>
      </c>
    </row>
    <row r="4953" spans="1:19">
      <c r="A4953" s="543" t="s">
        <v>13003</v>
      </c>
      <c r="B4953" s="544"/>
      <c r="C4953" s="544"/>
      <c r="D4953" s="545">
        <v>23192</v>
      </c>
      <c r="E4953" s="545">
        <v>23192</v>
      </c>
      <c r="F4953" s="545" t="s">
        <v>13722</v>
      </c>
      <c r="G4953" s="543" t="s">
        <v>13723</v>
      </c>
      <c r="H4953" s="545" t="s">
        <v>2469</v>
      </c>
      <c r="I4953" s="544" t="s">
        <v>2478</v>
      </c>
      <c r="J4953" s="543" t="s">
        <v>2478</v>
      </c>
      <c r="K4953" s="543" t="s">
        <v>2478</v>
      </c>
      <c r="L4953" s="543" t="s">
        <v>2478</v>
      </c>
      <c r="M4953" s="543" t="s">
        <v>2478</v>
      </c>
      <c r="N4953" s="543" t="s">
        <v>2478</v>
      </c>
      <c r="O4953" s="543" t="s">
        <v>2478</v>
      </c>
      <c r="P4953" s="543" t="s">
        <v>2478</v>
      </c>
      <c r="Q4953" s="543" t="s">
        <v>2478</v>
      </c>
      <c r="R4953" s="543" t="s">
        <v>2478</v>
      </c>
      <c r="S4953" s="543" t="s">
        <v>2478</v>
      </c>
    </row>
    <row r="4954" spans="1:19">
      <c r="A4954" s="540" t="s">
        <v>13003</v>
      </c>
      <c r="B4954" s="541"/>
      <c r="C4954" s="541"/>
      <c r="D4954" s="542">
        <v>23193</v>
      </c>
      <c r="E4954" s="542">
        <v>23193</v>
      </c>
      <c r="F4954" s="542" t="s">
        <v>13724</v>
      </c>
      <c r="G4954" s="540" t="s">
        <v>13725</v>
      </c>
      <c r="H4954" s="542" t="s">
        <v>2469</v>
      </c>
      <c r="I4954" s="541" t="s">
        <v>2478</v>
      </c>
      <c r="J4954" s="540" t="s">
        <v>2478</v>
      </c>
      <c r="K4954" s="540" t="s">
        <v>2478</v>
      </c>
      <c r="L4954" s="540" t="s">
        <v>2478</v>
      </c>
      <c r="M4954" s="540" t="s">
        <v>2478</v>
      </c>
      <c r="N4954" s="540" t="s">
        <v>2478</v>
      </c>
      <c r="O4954" s="540" t="s">
        <v>2478</v>
      </c>
      <c r="P4954" s="540" t="s">
        <v>2478</v>
      </c>
      <c r="Q4954" s="540" t="s">
        <v>2478</v>
      </c>
      <c r="R4954" s="540" t="s">
        <v>2478</v>
      </c>
      <c r="S4954" s="540" t="s">
        <v>2478</v>
      </c>
    </row>
    <row r="4955" spans="1:19">
      <c r="A4955" s="543" t="s">
        <v>13003</v>
      </c>
      <c r="B4955" s="544"/>
      <c r="C4955" s="544"/>
      <c r="D4955" s="545">
        <v>23194</v>
      </c>
      <c r="E4955" s="545">
        <v>23194</v>
      </c>
      <c r="F4955" s="545" t="s">
        <v>13726</v>
      </c>
      <c r="G4955" s="543" t="s">
        <v>13727</v>
      </c>
      <c r="H4955" s="545" t="s">
        <v>2469</v>
      </c>
      <c r="I4955" s="544" t="s">
        <v>2478</v>
      </c>
      <c r="J4955" s="543" t="s">
        <v>2478</v>
      </c>
      <c r="K4955" s="543" t="s">
        <v>2478</v>
      </c>
      <c r="L4955" s="543" t="s">
        <v>2478</v>
      </c>
      <c r="M4955" s="543" t="s">
        <v>2478</v>
      </c>
      <c r="N4955" s="543" t="s">
        <v>2478</v>
      </c>
      <c r="O4955" s="543" t="s">
        <v>2478</v>
      </c>
      <c r="P4955" s="543" t="s">
        <v>2478</v>
      </c>
      <c r="Q4955" s="543" t="s">
        <v>2478</v>
      </c>
      <c r="R4955" s="543" t="s">
        <v>2478</v>
      </c>
      <c r="S4955" s="543" t="s">
        <v>2478</v>
      </c>
    </row>
    <row r="4956" spans="1:19">
      <c r="A4956" s="540" t="s">
        <v>13003</v>
      </c>
      <c r="B4956" s="541"/>
      <c r="C4956" s="541"/>
      <c r="D4956" s="542">
        <v>23195</v>
      </c>
      <c r="E4956" s="542">
        <v>23195</v>
      </c>
      <c r="F4956" s="542" t="s">
        <v>13728</v>
      </c>
      <c r="G4956" s="540" t="s">
        <v>13729</v>
      </c>
      <c r="H4956" s="542" t="s">
        <v>2469</v>
      </c>
      <c r="I4956" s="541" t="s">
        <v>2478</v>
      </c>
      <c r="J4956" s="540" t="s">
        <v>2478</v>
      </c>
      <c r="K4956" s="540" t="s">
        <v>2478</v>
      </c>
      <c r="L4956" s="540" t="s">
        <v>2478</v>
      </c>
      <c r="M4956" s="540" t="s">
        <v>2478</v>
      </c>
      <c r="N4956" s="540" t="s">
        <v>2478</v>
      </c>
      <c r="O4956" s="540" t="s">
        <v>2478</v>
      </c>
      <c r="P4956" s="540" t="s">
        <v>2478</v>
      </c>
      <c r="Q4956" s="540" t="s">
        <v>2478</v>
      </c>
      <c r="R4956" s="540" t="s">
        <v>2478</v>
      </c>
      <c r="S4956" s="540" t="s">
        <v>2478</v>
      </c>
    </row>
    <row r="4957" spans="1:19">
      <c r="A4957" s="543" t="s">
        <v>13003</v>
      </c>
      <c r="B4957" s="544"/>
      <c r="C4957" s="544"/>
      <c r="D4957" s="545">
        <v>23196</v>
      </c>
      <c r="E4957" s="545">
        <v>23196</v>
      </c>
      <c r="F4957" s="545" t="s">
        <v>13730</v>
      </c>
      <c r="G4957" s="543" t="s">
        <v>13731</v>
      </c>
      <c r="H4957" s="545" t="s">
        <v>3468</v>
      </c>
      <c r="I4957" s="544" t="s">
        <v>2478</v>
      </c>
      <c r="J4957" s="543" t="s">
        <v>2478</v>
      </c>
      <c r="K4957" s="543" t="s">
        <v>2478</v>
      </c>
      <c r="L4957" s="543" t="s">
        <v>2478</v>
      </c>
      <c r="M4957" s="543" t="s">
        <v>2478</v>
      </c>
      <c r="N4957" s="543" t="s">
        <v>2478</v>
      </c>
      <c r="O4957" s="543" t="s">
        <v>2478</v>
      </c>
      <c r="P4957" s="543" t="s">
        <v>2478</v>
      </c>
      <c r="Q4957" s="543" t="s">
        <v>2478</v>
      </c>
      <c r="R4957" s="543" t="s">
        <v>2478</v>
      </c>
      <c r="S4957" s="543" t="s">
        <v>2478</v>
      </c>
    </row>
    <row r="4958" spans="1:19">
      <c r="A4958" s="540" t="s">
        <v>13003</v>
      </c>
      <c r="B4958" s="542">
        <v>11719</v>
      </c>
      <c r="C4958" s="542">
        <v>711670</v>
      </c>
      <c r="D4958" s="542">
        <v>10131</v>
      </c>
      <c r="E4958" s="542" t="s">
        <v>13732</v>
      </c>
      <c r="F4958" s="542" t="s">
        <v>13733</v>
      </c>
      <c r="G4958" s="540" t="s">
        <v>13734</v>
      </c>
      <c r="H4958" s="542" t="s">
        <v>2546</v>
      </c>
      <c r="I4958" s="542" t="s">
        <v>2546</v>
      </c>
      <c r="J4958" s="540" t="s">
        <v>2478</v>
      </c>
      <c r="K4958" s="540" t="s">
        <v>2478</v>
      </c>
      <c r="L4958" s="540" t="s">
        <v>2546</v>
      </c>
      <c r="M4958" s="540" t="s">
        <v>6209</v>
      </c>
      <c r="N4958" s="540" t="s">
        <v>2210</v>
      </c>
      <c r="O4958" s="540" t="s">
        <v>2478</v>
      </c>
      <c r="P4958" s="540" t="s">
        <v>2478</v>
      </c>
      <c r="Q4958" s="540" t="e">
        <v>#N/A</v>
      </c>
      <c r="R4958" s="546">
        <v>45278</v>
      </c>
      <c r="S4958" s="546">
        <v>45461.477465277778</v>
      </c>
    </row>
    <row r="4959" spans="1:19">
      <c r="A4959" s="543" t="s">
        <v>13003</v>
      </c>
      <c r="B4959" s="545">
        <v>107857</v>
      </c>
      <c r="C4959" s="545">
        <v>711862</v>
      </c>
      <c r="D4959" s="545">
        <v>10131</v>
      </c>
      <c r="E4959" s="544"/>
      <c r="F4959" s="555" t="s">
        <v>13735</v>
      </c>
      <c r="G4959" s="543" t="s">
        <v>13736</v>
      </c>
      <c r="H4959" s="545" t="s">
        <v>2469</v>
      </c>
      <c r="I4959" s="545" t="s">
        <v>2546</v>
      </c>
      <c r="J4959" s="543" t="s">
        <v>2478</v>
      </c>
      <c r="K4959" s="543" t="s">
        <v>2478</v>
      </c>
      <c r="L4959" s="543" t="s">
        <v>7154</v>
      </c>
      <c r="M4959" s="543" t="s">
        <v>7155</v>
      </c>
      <c r="N4959" s="543" t="s">
        <v>7156</v>
      </c>
      <c r="O4959" s="543" t="s">
        <v>2478</v>
      </c>
      <c r="P4959" s="543" t="s">
        <v>2478</v>
      </c>
      <c r="Q4959" s="543" t="s">
        <v>2478</v>
      </c>
      <c r="R4959" s="543" t="s">
        <v>2478</v>
      </c>
      <c r="S4959" s="543" t="s">
        <v>2478</v>
      </c>
    </row>
    <row r="4960" spans="1:19">
      <c r="A4960" s="540" t="s">
        <v>13003</v>
      </c>
      <c r="B4960" s="542">
        <v>107856</v>
      </c>
      <c r="C4960" s="542">
        <v>711829</v>
      </c>
      <c r="D4960" s="542">
        <v>10131</v>
      </c>
      <c r="E4960" s="541"/>
      <c r="F4960" s="556" t="s">
        <v>13737</v>
      </c>
      <c r="G4960" s="540" t="s">
        <v>13738</v>
      </c>
      <c r="H4960" s="542" t="s">
        <v>2469</v>
      </c>
      <c r="I4960" s="542" t="s">
        <v>2546</v>
      </c>
      <c r="J4960" s="540" t="s">
        <v>2478</v>
      </c>
      <c r="K4960" s="540" t="s">
        <v>2478</v>
      </c>
      <c r="L4960" s="540" t="s">
        <v>7154</v>
      </c>
      <c r="M4960" s="540" t="s">
        <v>7155</v>
      </c>
      <c r="N4960" s="540" t="s">
        <v>7156</v>
      </c>
      <c r="O4960" s="540" t="s">
        <v>2478</v>
      </c>
      <c r="P4960" s="540" t="s">
        <v>2478</v>
      </c>
      <c r="Q4960" s="540" t="s">
        <v>2478</v>
      </c>
      <c r="R4960" s="540" t="s">
        <v>2478</v>
      </c>
      <c r="S4960" s="540" t="s">
        <v>2478</v>
      </c>
    </row>
    <row r="4961" spans="1:19">
      <c r="A4961" s="543" t="s">
        <v>13003</v>
      </c>
      <c r="B4961" s="545">
        <v>11719</v>
      </c>
      <c r="C4961" s="545">
        <v>711670</v>
      </c>
      <c r="D4961" s="545">
        <v>10131</v>
      </c>
      <c r="E4961" s="545" t="s">
        <v>13739</v>
      </c>
      <c r="F4961" s="545" t="s">
        <v>13740</v>
      </c>
      <c r="G4961" s="543" t="s">
        <v>13741</v>
      </c>
      <c r="H4961" s="545" t="s">
        <v>2469</v>
      </c>
      <c r="I4961" s="545" t="s">
        <v>2546</v>
      </c>
      <c r="J4961" s="543" t="s">
        <v>2478</v>
      </c>
      <c r="K4961" s="543" t="s">
        <v>2478</v>
      </c>
      <c r="L4961" s="543" t="s">
        <v>2546</v>
      </c>
      <c r="M4961" s="543" t="s">
        <v>6209</v>
      </c>
      <c r="N4961" s="543" t="s">
        <v>2210</v>
      </c>
      <c r="O4961" s="543" t="s">
        <v>2478</v>
      </c>
      <c r="P4961" s="543" t="s">
        <v>2478</v>
      </c>
      <c r="Q4961" s="543" t="e">
        <v>#N/A</v>
      </c>
      <c r="R4961" s="547">
        <v>45278</v>
      </c>
      <c r="S4961" s="547">
        <v>45461.477465277778</v>
      </c>
    </row>
    <row r="4962" spans="1:19">
      <c r="A4962" s="540" t="s">
        <v>13003</v>
      </c>
      <c r="B4962" s="542">
        <v>11840</v>
      </c>
      <c r="C4962" s="542">
        <v>711819</v>
      </c>
      <c r="D4962" s="542">
        <v>10131</v>
      </c>
      <c r="E4962" s="542" t="s">
        <v>13742</v>
      </c>
      <c r="F4962" s="542" t="s">
        <v>13743</v>
      </c>
      <c r="G4962" s="540" t="s">
        <v>13744</v>
      </c>
      <c r="H4962" s="542" t="s">
        <v>2546</v>
      </c>
      <c r="I4962" s="542" t="s">
        <v>2546</v>
      </c>
      <c r="J4962" s="540" t="s">
        <v>2478</v>
      </c>
      <c r="K4962" s="540" t="s">
        <v>2478</v>
      </c>
      <c r="L4962" s="540" t="s">
        <v>2546</v>
      </c>
      <c r="M4962" s="540" t="s">
        <v>6209</v>
      </c>
      <c r="N4962" s="540" t="s">
        <v>2210</v>
      </c>
      <c r="O4962" s="540" t="s">
        <v>2478</v>
      </c>
      <c r="P4962" s="540" t="s">
        <v>2478</v>
      </c>
      <c r="Q4962" s="540" t="e">
        <v>#N/A</v>
      </c>
      <c r="R4962" s="546">
        <v>45281</v>
      </c>
      <c r="S4962" s="546">
        <v>46082.760891203703</v>
      </c>
    </row>
    <row r="4963" spans="1:19">
      <c r="A4963" s="543" t="s">
        <v>13003</v>
      </c>
      <c r="B4963" s="545">
        <v>107862</v>
      </c>
      <c r="C4963" s="545">
        <v>712978</v>
      </c>
      <c r="D4963" s="545">
        <v>10131</v>
      </c>
      <c r="E4963" s="545" t="s">
        <v>13745</v>
      </c>
      <c r="F4963" s="545" t="s">
        <v>13746</v>
      </c>
      <c r="G4963" s="543" t="s">
        <v>13747</v>
      </c>
      <c r="H4963" s="545" t="s">
        <v>2469</v>
      </c>
      <c r="I4963" s="545" t="s">
        <v>2546</v>
      </c>
      <c r="J4963" s="543" t="s">
        <v>2478</v>
      </c>
      <c r="K4963" s="543" t="s">
        <v>2478</v>
      </c>
      <c r="L4963" s="543" t="s">
        <v>7154</v>
      </c>
      <c r="M4963" s="543" t="s">
        <v>7155</v>
      </c>
      <c r="N4963" s="543" t="s">
        <v>7156</v>
      </c>
      <c r="O4963" s="543" t="s">
        <v>2478</v>
      </c>
      <c r="P4963" s="543" t="s">
        <v>2478</v>
      </c>
      <c r="Q4963" s="543" t="e">
        <v>#N/A</v>
      </c>
      <c r="R4963" s="543" t="s">
        <v>2478</v>
      </c>
      <c r="S4963" s="543" t="s">
        <v>2478</v>
      </c>
    </row>
    <row r="4964" spans="1:19">
      <c r="A4964" s="540" t="s">
        <v>13003</v>
      </c>
      <c r="B4964" s="542">
        <v>11754</v>
      </c>
      <c r="C4964" s="542">
        <v>712980</v>
      </c>
      <c r="D4964" s="542">
        <v>10131</v>
      </c>
      <c r="E4964" s="542" t="s">
        <v>13748</v>
      </c>
      <c r="F4964" s="542" t="s">
        <v>13749</v>
      </c>
      <c r="G4964" s="540" t="s">
        <v>13750</v>
      </c>
      <c r="H4964" s="542" t="s">
        <v>2546</v>
      </c>
      <c r="I4964" s="542" t="s">
        <v>2546</v>
      </c>
      <c r="J4964" s="540" t="s">
        <v>2478</v>
      </c>
      <c r="K4964" s="540" t="s">
        <v>2478</v>
      </c>
      <c r="L4964" s="540" t="s">
        <v>2546</v>
      </c>
      <c r="M4964" s="540" t="s">
        <v>6209</v>
      </c>
      <c r="N4964" s="540" t="s">
        <v>2210</v>
      </c>
      <c r="O4964" s="540" t="s">
        <v>2478</v>
      </c>
      <c r="P4964" s="540" t="s">
        <v>2478</v>
      </c>
      <c r="Q4964" s="540" t="e">
        <v>#N/A</v>
      </c>
      <c r="R4964" s="546">
        <v>45317</v>
      </c>
      <c r="S4964" s="546">
        <v>45597.63554398148</v>
      </c>
    </row>
    <row r="4965" spans="1:19">
      <c r="A4965" s="543" t="s">
        <v>13003</v>
      </c>
      <c r="B4965" s="545">
        <v>11754</v>
      </c>
      <c r="C4965" s="545">
        <v>712980</v>
      </c>
      <c r="D4965" s="545">
        <v>10131</v>
      </c>
      <c r="E4965" s="545" t="s">
        <v>13751</v>
      </c>
      <c r="F4965" s="545" t="s">
        <v>13752</v>
      </c>
      <c r="G4965" s="543" t="s">
        <v>13753</v>
      </c>
      <c r="H4965" s="545" t="s">
        <v>2469</v>
      </c>
      <c r="I4965" s="545" t="s">
        <v>2546</v>
      </c>
      <c r="J4965" s="543" t="s">
        <v>2478</v>
      </c>
      <c r="K4965" s="543" t="s">
        <v>2478</v>
      </c>
      <c r="L4965" s="543" t="s">
        <v>2546</v>
      </c>
      <c r="M4965" s="543" t="s">
        <v>6209</v>
      </c>
      <c r="N4965" s="543" t="s">
        <v>2210</v>
      </c>
      <c r="O4965" s="543" t="s">
        <v>2478</v>
      </c>
      <c r="P4965" s="543" t="s">
        <v>2478</v>
      </c>
      <c r="Q4965" s="543" t="e">
        <v>#N/A</v>
      </c>
      <c r="R4965" s="547">
        <v>45317</v>
      </c>
      <c r="S4965" s="547">
        <v>45597.63554398148</v>
      </c>
    </row>
    <row r="4966" spans="1:19">
      <c r="A4966" s="540" t="s">
        <v>13003</v>
      </c>
      <c r="B4966" s="542">
        <v>11754</v>
      </c>
      <c r="C4966" s="542">
        <v>712980</v>
      </c>
      <c r="D4966" s="542">
        <v>10131</v>
      </c>
      <c r="E4966" s="542" t="s">
        <v>13754</v>
      </c>
      <c r="F4966" s="542" t="s">
        <v>13755</v>
      </c>
      <c r="G4966" s="540" t="s">
        <v>13756</v>
      </c>
      <c r="H4966" s="542" t="s">
        <v>2469</v>
      </c>
      <c r="I4966" s="542" t="s">
        <v>2546</v>
      </c>
      <c r="J4966" s="540" t="s">
        <v>2478</v>
      </c>
      <c r="K4966" s="540" t="s">
        <v>2478</v>
      </c>
      <c r="L4966" s="540" t="s">
        <v>2546</v>
      </c>
      <c r="M4966" s="540" t="s">
        <v>6209</v>
      </c>
      <c r="N4966" s="540" t="s">
        <v>2210</v>
      </c>
      <c r="O4966" s="540" t="s">
        <v>2478</v>
      </c>
      <c r="P4966" s="540" t="s">
        <v>2478</v>
      </c>
      <c r="Q4966" s="540" t="e">
        <v>#N/A</v>
      </c>
      <c r="R4966" s="546">
        <v>45317</v>
      </c>
      <c r="S4966" s="546">
        <v>45597.63554398148</v>
      </c>
    </row>
    <row r="4967" spans="1:19">
      <c r="A4967" s="543" t="s">
        <v>13003</v>
      </c>
      <c r="B4967" s="545">
        <v>11754</v>
      </c>
      <c r="C4967" s="545">
        <v>712980</v>
      </c>
      <c r="D4967" s="545">
        <v>10131</v>
      </c>
      <c r="E4967" s="545" t="s">
        <v>13757</v>
      </c>
      <c r="F4967" s="545" t="s">
        <v>13758</v>
      </c>
      <c r="G4967" s="543" t="s">
        <v>13759</v>
      </c>
      <c r="H4967" s="545" t="s">
        <v>2469</v>
      </c>
      <c r="I4967" s="545" t="s">
        <v>2546</v>
      </c>
      <c r="J4967" s="543" t="s">
        <v>2478</v>
      </c>
      <c r="K4967" s="543" t="s">
        <v>2478</v>
      </c>
      <c r="L4967" s="543" t="s">
        <v>2546</v>
      </c>
      <c r="M4967" s="543" t="s">
        <v>6209</v>
      </c>
      <c r="N4967" s="543" t="s">
        <v>2210</v>
      </c>
      <c r="O4967" s="543" t="s">
        <v>2478</v>
      </c>
      <c r="P4967" s="543" t="s">
        <v>2478</v>
      </c>
      <c r="Q4967" s="543" t="e">
        <v>#N/A</v>
      </c>
      <c r="R4967" s="547">
        <v>45317</v>
      </c>
      <c r="S4967" s="547">
        <v>45597.63554398148</v>
      </c>
    </row>
    <row r="4968" spans="1:19">
      <c r="A4968" s="540" t="s">
        <v>13003</v>
      </c>
      <c r="B4968" s="542">
        <v>11723</v>
      </c>
      <c r="C4968" s="542">
        <v>708637</v>
      </c>
      <c r="D4968" s="542">
        <v>10131</v>
      </c>
      <c r="E4968" s="542" t="s">
        <v>13760</v>
      </c>
      <c r="F4968" s="542" t="s">
        <v>13761</v>
      </c>
      <c r="G4968" s="540" t="s">
        <v>13762</v>
      </c>
      <c r="H4968" s="542" t="s">
        <v>2469</v>
      </c>
      <c r="I4968" s="542" t="s">
        <v>2546</v>
      </c>
      <c r="J4968" s="540" t="s">
        <v>2478</v>
      </c>
      <c r="K4968" s="540" t="s">
        <v>2478</v>
      </c>
      <c r="L4968" s="540" t="s">
        <v>2546</v>
      </c>
      <c r="M4968" s="540" t="s">
        <v>6209</v>
      </c>
      <c r="N4968" s="540" t="s">
        <v>2210</v>
      </c>
      <c r="O4968" s="540" t="s">
        <v>2478</v>
      </c>
      <c r="P4968" s="540" t="s">
        <v>2478</v>
      </c>
      <c r="Q4968" s="540" t="e">
        <v>#N/A</v>
      </c>
      <c r="R4968" s="546">
        <v>45303</v>
      </c>
      <c r="S4968" s="546">
        <v>45530.422025462962</v>
      </c>
    </row>
    <row r="4969" spans="1:19">
      <c r="A4969" s="543" t="s">
        <v>13003</v>
      </c>
      <c r="B4969" s="545">
        <v>11723</v>
      </c>
      <c r="C4969" s="545">
        <v>708637</v>
      </c>
      <c r="D4969" s="545">
        <v>10131</v>
      </c>
      <c r="E4969" s="545" t="s">
        <v>13763</v>
      </c>
      <c r="F4969" s="545" t="s">
        <v>13764</v>
      </c>
      <c r="G4969" s="543" t="s">
        <v>13765</v>
      </c>
      <c r="H4969" s="545" t="s">
        <v>2546</v>
      </c>
      <c r="I4969" s="545" t="s">
        <v>2546</v>
      </c>
      <c r="J4969" s="543" t="s">
        <v>2478</v>
      </c>
      <c r="K4969" s="543" t="s">
        <v>2478</v>
      </c>
      <c r="L4969" s="543" t="s">
        <v>2546</v>
      </c>
      <c r="M4969" s="543" t="s">
        <v>6209</v>
      </c>
      <c r="N4969" s="543" t="s">
        <v>2210</v>
      </c>
      <c r="O4969" s="543" t="s">
        <v>2478</v>
      </c>
      <c r="P4969" s="543" t="s">
        <v>2478</v>
      </c>
      <c r="Q4969" s="543" t="e">
        <v>#N/A</v>
      </c>
      <c r="R4969" s="547">
        <v>45303</v>
      </c>
      <c r="S4969" s="547">
        <v>45530.422025462962</v>
      </c>
    </row>
    <row r="4970" spans="1:19">
      <c r="A4970" s="540" t="s">
        <v>13003</v>
      </c>
      <c r="B4970" s="541"/>
      <c r="C4970" s="541"/>
      <c r="D4970" s="542">
        <v>23197</v>
      </c>
      <c r="E4970" s="542">
        <v>23197</v>
      </c>
      <c r="F4970" s="542" t="s">
        <v>13766</v>
      </c>
      <c r="G4970" s="540" t="s">
        <v>13767</v>
      </c>
      <c r="H4970" s="542" t="s">
        <v>3468</v>
      </c>
      <c r="I4970" s="541" t="s">
        <v>2478</v>
      </c>
      <c r="J4970" s="540" t="s">
        <v>2478</v>
      </c>
      <c r="K4970" s="540" t="s">
        <v>2478</v>
      </c>
      <c r="L4970" s="540" t="s">
        <v>2478</v>
      </c>
      <c r="M4970" s="540" t="s">
        <v>2478</v>
      </c>
      <c r="N4970" s="540" t="s">
        <v>2478</v>
      </c>
      <c r="O4970" s="540" t="s">
        <v>2478</v>
      </c>
      <c r="P4970" s="540" t="s">
        <v>2478</v>
      </c>
      <c r="Q4970" s="540" t="s">
        <v>2478</v>
      </c>
      <c r="R4970" s="540" t="s">
        <v>2478</v>
      </c>
      <c r="S4970" s="540" t="s">
        <v>2478</v>
      </c>
    </row>
    <row r="4971" spans="1:19">
      <c r="A4971" s="543" t="s">
        <v>13003</v>
      </c>
      <c r="B4971" s="544"/>
      <c r="C4971" s="544"/>
      <c r="D4971" s="545">
        <v>23198</v>
      </c>
      <c r="E4971" s="545">
        <v>23198</v>
      </c>
      <c r="F4971" s="545" t="s">
        <v>13768</v>
      </c>
      <c r="G4971" s="543" t="s">
        <v>13769</v>
      </c>
      <c r="H4971" s="545" t="s">
        <v>2469</v>
      </c>
      <c r="I4971" s="544" t="s">
        <v>2478</v>
      </c>
      <c r="J4971" s="543" t="s">
        <v>2478</v>
      </c>
      <c r="K4971" s="543" t="s">
        <v>2478</v>
      </c>
      <c r="L4971" s="543" t="s">
        <v>2478</v>
      </c>
      <c r="M4971" s="543" t="s">
        <v>2478</v>
      </c>
      <c r="N4971" s="543" t="s">
        <v>2478</v>
      </c>
      <c r="O4971" s="543" t="s">
        <v>2478</v>
      </c>
      <c r="P4971" s="543" t="s">
        <v>2478</v>
      </c>
      <c r="Q4971" s="543" t="s">
        <v>2478</v>
      </c>
      <c r="R4971" s="543" t="s">
        <v>2478</v>
      </c>
      <c r="S4971" s="543" t="s">
        <v>2478</v>
      </c>
    </row>
    <row r="4972" spans="1:19">
      <c r="A4972" s="540" t="s">
        <v>13003</v>
      </c>
      <c r="B4972" s="541"/>
      <c r="C4972" s="541"/>
      <c r="D4972" s="542">
        <v>23199</v>
      </c>
      <c r="E4972" s="542">
        <v>23199</v>
      </c>
      <c r="F4972" s="542" t="s">
        <v>13770</v>
      </c>
      <c r="G4972" s="540" t="s">
        <v>13771</v>
      </c>
      <c r="H4972" s="542" t="s">
        <v>3468</v>
      </c>
      <c r="I4972" s="541" t="s">
        <v>2478</v>
      </c>
      <c r="J4972" s="540" t="s">
        <v>2478</v>
      </c>
      <c r="K4972" s="540" t="s">
        <v>2478</v>
      </c>
      <c r="L4972" s="540" t="s">
        <v>2478</v>
      </c>
      <c r="M4972" s="540" t="s">
        <v>2478</v>
      </c>
      <c r="N4972" s="540" t="s">
        <v>2478</v>
      </c>
      <c r="O4972" s="540" t="s">
        <v>2478</v>
      </c>
      <c r="P4972" s="540" t="s">
        <v>2478</v>
      </c>
      <c r="Q4972" s="540" t="s">
        <v>2478</v>
      </c>
      <c r="R4972" s="540" t="s">
        <v>2478</v>
      </c>
      <c r="S4972" s="540" t="s">
        <v>2478</v>
      </c>
    </row>
    <row r="4973" spans="1:19">
      <c r="A4973" s="543" t="s">
        <v>13003</v>
      </c>
      <c r="B4973" s="544"/>
      <c r="C4973" s="544"/>
      <c r="D4973" s="545">
        <v>23200</v>
      </c>
      <c r="E4973" s="545">
        <v>23200</v>
      </c>
      <c r="F4973" s="545" t="s">
        <v>13772</v>
      </c>
      <c r="G4973" s="543" t="s">
        <v>13773</v>
      </c>
      <c r="H4973" s="545" t="s">
        <v>3468</v>
      </c>
      <c r="I4973" s="544" t="s">
        <v>2478</v>
      </c>
      <c r="J4973" s="543" t="s">
        <v>2478</v>
      </c>
      <c r="K4973" s="543" t="s">
        <v>2478</v>
      </c>
      <c r="L4973" s="543" t="s">
        <v>2478</v>
      </c>
      <c r="M4973" s="543" t="s">
        <v>2478</v>
      </c>
      <c r="N4973" s="543" t="s">
        <v>2478</v>
      </c>
      <c r="O4973" s="543" t="s">
        <v>2478</v>
      </c>
      <c r="P4973" s="543" t="s">
        <v>2478</v>
      </c>
      <c r="Q4973" s="543" t="s">
        <v>2478</v>
      </c>
      <c r="R4973" s="543" t="s">
        <v>2478</v>
      </c>
      <c r="S4973" s="543" t="s">
        <v>2478</v>
      </c>
    </row>
    <row r="4974" spans="1:19">
      <c r="A4974" s="540" t="s">
        <v>13003</v>
      </c>
      <c r="B4974" s="541"/>
      <c r="C4974" s="541"/>
      <c r="D4974" s="542">
        <v>23200</v>
      </c>
      <c r="E4974" s="542">
        <v>23200</v>
      </c>
      <c r="F4974" s="542" t="s">
        <v>13774</v>
      </c>
      <c r="G4974" s="540" t="s">
        <v>13775</v>
      </c>
      <c r="H4974" s="542" t="s">
        <v>2469</v>
      </c>
      <c r="I4974" s="541" t="s">
        <v>2478</v>
      </c>
      <c r="J4974" s="540" t="s">
        <v>2478</v>
      </c>
      <c r="K4974" s="540" t="s">
        <v>2478</v>
      </c>
      <c r="L4974" s="540" t="s">
        <v>2478</v>
      </c>
      <c r="M4974" s="540" t="s">
        <v>2478</v>
      </c>
      <c r="N4974" s="540" t="s">
        <v>2478</v>
      </c>
      <c r="O4974" s="540" t="s">
        <v>2478</v>
      </c>
      <c r="P4974" s="540" t="s">
        <v>2478</v>
      </c>
      <c r="Q4974" s="540" t="s">
        <v>2478</v>
      </c>
      <c r="R4974" s="540" t="s">
        <v>2478</v>
      </c>
      <c r="S4974" s="540" t="s">
        <v>2478</v>
      </c>
    </row>
    <row r="4975" spans="1:19">
      <c r="A4975" s="543" t="s">
        <v>13003</v>
      </c>
      <c r="B4975" s="544"/>
      <c r="C4975" s="544"/>
      <c r="D4975" s="545">
        <v>23201</v>
      </c>
      <c r="E4975" s="545">
        <v>23201</v>
      </c>
      <c r="F4975" s="545" t="s">
        <v>13776</v>
      </c>
      <c r="G4975" s="543" t="s">
        <v>13777</v>
      </c>
      <c r="H4975" s="545" t="s">
        <v>3468</v>
      </c>
      <c r="I4975" s="544" t="s">
        <v>2478</v>
      </c>
      <c r="J4975" s="543" t="s">
        <v>2478</v>
      </c>
      <c r="K4975" s="543" t="s">
        <v>2478</v>
      </c>
      <c r="L4975" s="543" t="s">
        <v>2478</v>
      </c>
      <c r="M4975" s="543" t="s">
        <v>2478</v>
      </c>
      <c r="N4975" s="543" t="s">
        <v>2478</v>
      </c>
      <c r="O4975" s="543" t="s">
        <v>2478</v>
      </c>
      <c r="P4975" s="543" t="s">
        <v>2478</v>
      </c>
      <c r="Q4975" s="543" t="s">
        <v>2478</v>
      </c>
      <c r="R4975" s="543" t="s">
        <v>2478</v>
      </c>
      <c r="S4975" s="543" t="s">
        <v>2478</v>
      </c>
    </row>
    <row r="4976" spans="1:19">
      <c r="A4976" s="540" t="s">
        <v>13003</v>
      </c>
      <c r="B4976" s="541"/>
      <c r="C4976" s="541"/>
      <c r="D4976" s="542">
        <v>23202</v>
      </c>
      <c r="E4976" s="542">
        <v>23202</v>
      </c>
      <c r="F4976" s="542" t="s">
        <v>13778</v>
      </c>
      <c r="G4976" s="540" t="s">
        <v>13779</v>
      </c>
      <c r="H4976" s="542" t="s">
        <v>3468</v>
      </c>
      <c r="I4976" s="541" t="s">
        <v>2478</v>
      </c>
      <c r="J4976" s="540" t="s">
        <v>2478</v>
      </c>
      <c r="K4976" s="540" t="s">
        <v>2478</v>
      </c>
      <c r="L4976" s="540" t="s">
        <v>2478</v>
      </c>
      <c r="M4976" s="540" t="s">
        <v>2478</v>
      </c>
      <c r="N4976" s="540" t="s">
        <v>2478</v>
      </c>
      <c r="O4976" s="540" t="s">
        <v>2478</v>
      </c>
      <c r="P4976" s="540" t="s">
        <v>2478</v>
      </c>
      <c r="Q4976" s="540" t="s">
        <v>2478</v>
      </c>
      <c r="R4976" s="540" t="s">
        <v>2478</v>
      </c>
      <c r="S4976" s="540" t="s">
        <v>2478</v>
      </c>
    </row>
    <row r="4977" spans="1:19">
      <c r="A4977" s="543" t="s">
        <v>13003</v>
      </c>
      <c r="B4977" s="544"/>
      <c r="C4977" s="544"/>
      <c r="D4977" s="545">
        <v>23203</v>
      </c>
      <c r="E4977" s="545">
        <v>23203</v>
      </c>
      <c r="F4977" s="545" t="s">
        <v>13780</v>
      </c>
      <c r="G4977" s="543" t="s">
        <v>13781</v>
      </c>
      <c r="H4977" s="545" t="s">
        <v>2469</v>
      </c>
      <c r="I4977" s="544" t="s">
        <v>2478</v>
      </c>
      <c r="J4977" s="543" t="s">
        <v>2478</v>
      </c>
      <c r="K4977" s="543" t="s">
        <v>2478</v>
      </c>
      <c r="L4977" s="543" t="s">
        <v>2478</v>
      </c>
      <c r="M4977" s="543" t="s">
        <v>2478</v>
      </c>
      <c r="N4977" s="543" t="s">
        <v>2478</v>
      </c>
      <c r="O4977" s="543" t="s">
        <v>2478</v>
      </c>
      <c r="P4977" s="543" t="s">
        <v>2478</v>
      </c>
      <c r="Q4977" s="543" t="s">
        <v>2478</v>
      </c>
      <c r="R4977" s="543" t="s">
        <v>2478</v>
      </c>
      <c r="S4977" s="543" t="s">
        <v>2478</v>
      </c>
    </row>
    <row r="4978" spans="1:19">
      <c r="A4978" s="540" t="s">
        <v>13003</v>
      </c>
      <c r="B4978" s="541"/>
      <c r="C4978" s="541"/>
      <c r="D4978" s="542">
        <v>23204</v>
      </c>
      <c r="E4978" s="542">
        <v>23204</v>
      </c>
      <c r="F4978" s="542" t="s">
        <v>13782</v>
      </c>
      <c r="G4978" s="540" t="s">
        <v>13783</v>
      </c>
      <c r="H4978" s="542" t="s">
        <v>2469</v>
      </c>
      <c r="I4978" s="541" t="s">
        <v>2478</v>
      </c>
      <c r="J4978" s="540" t="s">
        <v>2478</v>
      </c>
      <c r="K4978" s="540" t="s">
        <v>2478</v>
      </c>
      <c r="L4978" s="540" t="s">
        <v>2478</v>
      </c>
      <c r="M4978" s="540" t="s">
        <v>2478</v>
      </c>
      <c r="N4978" s="540" t="s">
        <v>2478</v>
      </c>
      <c r="O4978" s="540" t="s">
        <v>2478</v>
      </c>
      <c r="P4978" s="540" t="s">
        <v>2478</v>
      </c>
      <c r="Q4978" s="540" t="s">
        <v>2478</v>
      </c>
      <c r="R4978" s="540" t="s">
        <v>2478</v>
      </c>
      <c r="S4978" s="540" t="s">
        <v>2478</v>
      </c>
    </row>
    <row r="4979" spans="1:19">
      <c r="A4979" s="543" t="s">
        <v>13003</v>
      </c>
      <c r="B4979" s="544"/>
      <c r="C4979" s="544"/>
      <c r="D4979" s="545">
        <v>23167</v>
      </c>
      <c r="E4979" s="545">
        <v>23167</v>
      </c>
      <c r="F4979" s="545" t="s">
        <v>13784</v>
      </c>
      <c r="G4979" s="543" t="s">
        <v>13785</v>
      </c>
      <c r="H4979" s="545" t="s">
        <v>2469</v>
      </c>
      <c r="I4979" s="544" t="s">
        <v>2478</v>
      </c>
      <c r="J4979" s="543" t="s">
        <v>2478</v>
      </c>
      <c r="K4979" s="543" t="s">
        <v>2478</v>
      </c>
      <c r="L4979" s="543" t="s">
        <v>2478</v>
      </c>
      <c r="M4979" s="543" t="s">
        <v>2478</v>
      </c>
      <c r="N4979" s="543" t="s">
        <v>2478</v>
      </c>
      <c r="O4979" s="543" t="s">
        <v>2478</v>
      </c>
      <c r="P4979" s="543" t="s">
        <v>2478</v>
      </c>
      <c r="Q4979" s="543" t="s">
        <v>2478</v>
      </c>
      <c r="R4979" s="543" t="s">
        <v>2478</v>
      </c>
      <c r="S4979" s="543" t="s">
        <v>2478</v>
      </c>
    </row>
    <row r="4980" spans="1:19">
      <c r="A4980" s="540" t="s">
        <v>13003</v>
      </c>
      <c r="B4980" s="541"/>
      <c r="C4980" s="541"/>
      <c r="D4980" s="542">
        <v>23205</v>
      </c>
      <c r="E4980" s="542">
        <v>23205</v>
      </c>
      <c r="F4980" s="542" t="s">
        <v>13786</v>
      </c>
      <c r="G4980" s="540" t="s">
        <v>13787</v>
      </c>
      <c r="H4980" s="542" t="s">
        <v>3468</v>
      </c>
      <c r="I4980" s="541" t="s">
        <v>2478</v>
      </c>
      <c r="J4980" s="540" t="s">
        <v>2478</v>
      </c>
      <c r="K4980" s="540" t="s">
        <v>2478</v>
      </c>
      <c r="L4980" s="540" t="s">
        <v>2478</v>
      </c>
      <c r="M4980" s="540" t="s">
        <v>2478</v>
      </c>
      <c r="N4980" s="540" t="s">
        <v>2478</v>
      </c>
      <c r="O4980" s="540" t="s">
        <v>2478</v>
      </c>
      <c r="P4980" s="540" t="s">
        <v>2478</v>
      </c>
      <c r="Q4980" s="540" t="s">
        <v>2478</v>
      </c>
      <c r="R4980" s="540" t="s">
        <v>2478</v>
      </c>
      <c r="S4980" s="540" t="s">
        <v>2478</v>
      </c>
    </row>
    <row r="4981" spans="1:19">
      <c r="A4981" s="543" t="s">
        <v>13003</v>
      </c>
      <c r="B4981" s="544"/>
      <c r="C4981" s="544"/>
      <c r="D4981" s="545">
        <v>23206</v>
      </c>
      <c r="E4981" s="545">
        <v>23206</v>
      </c>
      <c r="F4981" s="545" t="s">
        <v>13788</v>
      </c>
      <c r="G4981" s="543" t="s">
        <v>13789</v>
      </c>
      <c r="H4981" s="545" t="s">
        <v>3468</v>
      </c>
      <c r="I4981" s="544" t="s">
        <v>2478</v>
      </c>
      <c r="J4981" s="543" t="s">
        <v>2478</v>
      </c>
      <c r="K4981" s="543" t="s">
        <v>2478</v>
      </c>
      <c r="L4981" s="543" t="s">
        <v>2478</v>
      </c>
      <c r="M4981" s="543" t="s">
        <v>2478</v>
      </c>
      <c r="N4981" s="543" t="s">
        <v>2478</v>
      </c>
      <c r="O4981" s="543" t="s">
        <v>2478</v>
      </c>
      <c r="P4981" s="543" t="s">
        <v>2478</v>
      </c>
      <c r="Q4981" s="543" t="s">
        <v>2478</v>
      </c>
      <c r="R4981" s="543" t="s">
        <v>2478</v>
      </c>
      <c r="S4981" s="543" t="s">
        <v>2478</v>
      </c>
    </row>
    <row r="4982" spans="1:19">
      <c r="A4982" s="540" t="s">
        <v>13003</v>
      </c>
      <c r="B4982" s="541"/>
      <c r="C4982" s="541"/>
      <c r="D4982" s="542">
        <v>23207</v>
      </c>
      <c r="E4982" s="542">
        <v>23207</v>
      </c>
      <c r="F4982" s="542" t="s">
        <v>13790</v>
      </c>
      <c r="G4982" s="540" t="s">
        <v>13791</v>
      </c>
      <c r="H4982" s="542" t="s">
        <v>3468</v>
      </c>
      <c r="I4982" s="541" t="s">
        <v>2478</v>
      </c>
      <c r="J4982" s="540" t="s">
        <v>2478</v>
      </c>
      <c r="K4982" s="540" t="s">
        <v>2478</v>
      </c>
      <c r="L4982" s="540" t="s">
        <v>2478</v>
      </c>
      <c r="M4982" s="540" t="s">
        <v>2478</v>
      </c>
      <c r="N4982" s="540" t="s">
        <v>2478</v>
      </c>
      <c r="O4982" s="540" t="s">
        <v>2478</v>
      </c>
      <c r="P4982" s="540" t="s">
        <v>2478</v>
      </c>
      <c r="Q4982" s="540" t="s">
        <v>2478</v>
      </c>
      <c r="R4982" s="540" t="s">
        <v>2478</v>
      </c>
      <c r="S4982" s="540" t="s">
        <v>2478</v>
      </c>
    </row>
    <row r="4983" spans="1:19">
      <c r="A4983" s="543" t="s">
        <v>13003</v>
      </c>
      <c r="B4983" s="544"/>
      <c r="C4983" s="544"/>
      <c r="D4983" s="545">
        <v>23071</v>
      </c>
      <c r="E4983" s="545">
        <v>23071</v>
      </c>
      <c r="F4983" s="545" t="s">
        <v>13792</v>
      </c>
      <c r="G4983" s="543" t="s">
        <v>13793</v>
      </c>
      <c r="H4983" s="545" t="s">
        <v>2469</v>
      </c>
      <c r="I4983" s="544" t="s">
        <v>2478</v>
      </c>
      <c r="J4983" s="543" t="s">
        <v>2478</v>
      </c>
      <c r="K4983" s="543" t="s">
        <v>2478</v>
      </c>
      <c r="L4983" s="543" t="s">
        <v>2478</v>
      </c>
      <c r="M4983" s="543" t="s">
        <v>2478</v>
      </c>
      <c r="N4983" s="543" t="s">
        <v>2478</v>
      </c>
      <c r="O4983" s="543" t="s">
        <v>2478</v>
      </c>
      <c r="P4983" s="543" t="s">
        <v>2478</v>
      </c>
      <c r="Q4983" s="543" t="s">
        <v>2478</v>
      </c>
      <c r="R4983" s="543" t="s">
        <v>2478</v>
      </c>
      <c r="S4983" s="543" t="s">
        <v>2478</v>
      </c>
    </row>
    <row r="4984" spans="1:19">
      <c r="A4984" s="540" t="s">
        <v>13003</v>
      </c>
      <c r="B4984" s="541"/>
      <c r="C4984" s="541"/>
      <c r="D4984" s="542">
        <v>23071</v>
      </c>
      <c r="E4984" s="542">
        <v>23071</v>
      </c>
      <c r="F4984" s="542" t="s">
        <v>13794</v>
      </c>
      <c r="G4984" s="540" t="s">
        <v>13795</v>
      </c>
      <c r="H4984" s="542" t="s">
        <v>2469</v>
      </c>
      <c r="I4984" s="541" t="s">
        <v>2478</v>
      </c>
      <c r="J4984" s="540" t="s">
        <v>2478</v>
      </c>
      <c r="K4984" s="540" t="s">
        <v>2478</v>
      </c>
      <c r="L4984" s="540" t="s">
        <v>2478</v>
      </c>
      <c r="M4984" s="540" t="s">
        <v>2478</v>
      </c>
      <c r="N4984" s="540" t="s">
        <v>2478</v>
      </c>
      <c r="O4984" s="540" t="s">
        <v>2478</v>
      </c>
      <c r="P4984" s="540" t="s">
        <v>2478</v>
      </c>
      <c r="Q4984" s="540" t="s">
        <v>2478</v>
      </c>
      <c r="R4984" s="540" t="s">
        <v>2478</v>
      </c>
      <c r="S4984" s="540" t="s">
        <v>2478</v>
      </c>
    </row>
    <row r="4985" spans="1:19">
      <c r="A4985" s="543" t="s">
        <v>13003</v>
      </c>
      <c r="B4985" s="545">
        <v>4211</v>
      </c>
      <c r="C4985" s="545">
        <v>744277</v>
      </c>
      <c r="D4985" s="545">
        <v>23078</v>
      </c>
      <c r="E4985" s="545">
        <v>23078</v>
      </c>
      <c r="F4985" s="545" t="s">
        <v>13796</v>
      </c>
      <c r="G4985" s="543" t="s">
        <v>13797</v>
      </c>
      <c r="H4985" s="545" t="s">
        <v>2469</v>
      </c>
      <c r="I4985" s="544" t="s">
        <v>2478</v>
      </c>
      <c r="J4985" s="543" t="s">
        <v>2478</v>
      </c>
      <c r="K4985" s="543" t="s">
        <v>2478</v>
      </c>
      <c r="L4985" s="543" t="s">
        <v>7154</v>
      </c>
      <c r="M4985" s="543" t="s">
        <v>7155</v>
      </c>
      <c r="N4985" s="543" t="s">
        <v>7156</v>
      </c>
      <c r="O4985" s="543" t="s">
        <v>2478</v>
      </c>
      <c r="P4985" s="543" t="s">
        <v>2478</v>
      </c>
      <c r="Q4985" s="543" t="s">
        <v>2478</v>
      </c>
      <c r="R4985" s="543" t="s">
        <v>2478</v>
      </c>
      <c r="S4985" s="543" t="s">
        <v>2478</v>
      </c>
    </row>
    <row r="4986" spans="1:19">
      <c r="A4986" s="540" t="s">
        <v>13003</v>
      </c>
      <c r="B4986" s="541"/>
      <c r="C4986" s="541"/>
      <c r="D4986" s="542">
        <v>23075</v>
      </c>
      <c r="E4986" s="542">
        <v>23075</v>
      </c>
      <c r="F4986" s="542" t="s">
        <v>13798</v>
      </c>
      <c r="G4986" s="540" t="s">
        <v>13799</v>
      </c>
      <c r="H4986" s="542" t="s">
        <v>3468</v>
      </c>
      <c r="I4986" s="541" t="s">
        <v>2478</v>
      </c>
      <c r="J4986" s="540" t="s">
        <v>2478</v>
      </c>
      <c r="K4986" s="540" t="s">
        <v>2478</v>
      </c>
      <c r="L4986" s="540" t="s">
        <v>2478</v>
      </c>
      <c r="M4986" s="540" t="s">
        <v>2478</v>
      </c>
      <c r="N4986" s="540" t="s">
        <v>2478</v>
      </c>
      <c r="O4986" s="540" t="s">
        <v>2478</v>
      </c>
      <c r="P4986" s="540" t="s">
        <v>2478</v>
      </c>
      <c r="Q4986" s="540" t="s">
        <v>2478</v>
      </c>
      <c r="R4986" s="540" t="s">
        <v>2478</v>
      </c>
      <c r="S4986" s="540" t="s">
        <v>2478</v>
      </c>
    </row>
    <row r="4987" spans="1:19">
      <c r="A4987" s="543" t="s">
        <v>13003</v>
      </c>
      <c r="B4987" s="544"/>
      <c r="C4987" s="544"/>
      <c r="D4987" s="545">
        <v>23075</v>
      </c>
      <c r="E4987" s="545">
        <v>23075</v>
      </c>
      <c r="F4987" s="545" t="s">
        <v>13800</v>
      </c>
      <c r="G4987" s="543" t="s">
        <v>13801</v>
      </c>
      <c r="H4987" s="545" t="s">
        <v>2469</v>
      </c>
      <c r="I4987" s="544" t="s">
        <v>2478</v>
      </c>
      <c r="J4987" s="543" t="s">
        <v>2478</v>
      </c>
      <c r="K4987" s="543" t="s">
        <v>2478</v>
      </c>
      <c r="L4987" s="543" t="s">
        <v>2478</v>
      </c>
      <c r="M4987" s="543" t="s">
        <v>2478</v>
      </c>
      <c r="N4987" s="543" t="s">
        <v>2478</v>
      </c>
      <c r="O4987" s="543" t="s">
        <v>2478</v>
      </c>
      <c r="P4987" s="543" t="s">
        <v>2478</v>
      </c>
      <c r="Q4987" s="543" t="s">
        <v>2478</v>
      </c>
      <c r="R4987" s="543" t="s">
        <v>2478</v>
      </c>
      <c r="S4987" s="543" t="s">
        <v>2478</v>
      </c>
    </row>
    <row r="4988" spans="1:19">
      <c r="A4988" s="540" t="s">
        <v>13003</v>
      </c>
      <c r="B4988" s="541"/>
      <c r="C4988" s="541"/>
      <c r="D4988" s="542">
        <v>23182</v>
      </c>
      <c r="E4988" s="542">
        <v>23182</v>
      </c>
      <c r="F4988" s="542" t="s">
        <v>13802</v>
      </c>
      <c r="G4988" s="540" t="s">
        <v>13803</v>
      </c>
      <c r="H4988" s="542" t="s">
        <v>3468</v>
      </c>
      <c r="I4988" s="541" t="s">
        <v>2478</v>
      </c>
      <c r="J4988" s="540" t="s">
        <v>2478</v>
      </c>
      <c r="K4988" s="540" t="s">
        <v>2478</v>
      </c>
      <c r="L4988" s="540" t="s">
        <v>2478</v>
      </c>
      <c r="M4988" s="540" t="s">
        <v>2478</v>
      </c>
      <c r="N4988" s="540" t="s">
        <v>2478</v>
      </c>
      <c r="O4988" s="540" t="s">
        <v>2478</v>
      </c>
      <c r="P4988" s="540" t="s">
        <v>2478</v>
      </c>
      <c r="Q4988" s="540" t="s">
        <v>2478</v>
      </c>
      <c r="R4988" s="540" t="s">
        <v>2478</v>
      </c>
      <c r="S4988" s="540" t="s">
        <v>2478</v>
      </c>
    </row>
    <row r="4989" spans="1:19">
      <c r="A4989" s="543" t="s">
        <v>13003</v>
      </c>
      <c r="B4989" s="544"/>
      <c r="C4989" s="544"/>
      <c r="D4989" s="545">
        <v>23208</v>
      </c>
      <c r="E4989" s="545">
        <v>23208</v>
      </c>
      <c r="F4989" s="545" t="s">
        <v>13804</v>
      </c>
      <c r="G4989" s="543" t="s">
        <v>13805</v>
      </c>
      <c r="H4989" s="545" t="s">
        <v>3468</v>
      </c>
      <c r="I4989" s="544" t="s">
        <v>2478</v>
      </c>
      <c r="J4989" s="543" t="s">
        <v>2478</v>
      </c>
      <c r="K4989" s="543" t="s">
        <v>2478</v>
      </c>
      <c r="L4989" s="543" t="s">
        <v>2478</v>
      </c>
      <c r="M4989" s="543" t="s">
        <v>2478</v>
      </c>
      <c r="N4989" s="543" t="s">
        <v>2478</v>
      </c>
      <c r="O4989" s="543" t="s">
        <v>2478</v>
      </c>
      <c r="P4989" s="543" t="s">
        <v>2478</v>
      </c>
      <c r="Q4989" s="543" t="s">
        <v>2478</v>
      </c>
      <c r="R4989" s="543" t="s">
        <v>2478</v>
      </c>
      <c r="S4989" s="543" t="s">
        <v>2478</v>
      </c>
    </row>
    <row r="4990" spans="1:19">
      <c r="A4990" s="540" t="s">
        <v>13003</v>
      </c>
      <c r="B4990" s="541"/>
      <c r="C4990" s="541"/>
      <c r="D4990" s="542">
        <v>23209</v>
      </c>
      <c r="E4990" s="542">
        <v>23209</v>
      </c>
      <c r="F4990" s="542" t="s">
        <v>13806</v>
      </c>
      <c r="G4990" s="540" t="s">
        <v>13807</v>
      </c>
      <c r="H4990" s="542" t="s">
        <v>3468</v>
      </c>
      <c r="I4990" s="541" t="s">
        <v>2478</v>
      </c>
      <c r="J4990" s="540" t="s">
        <v>2478</v>
      </c>
      <c r="K4990" s="540" t="s">
        <v>2478</v>
      </c>
      <c r="L4990" s="540" t="s">
        <v>2478</v>
      </c>
      <c r="M4990" s="540" t="s">
        <v>2478</v>
      </c>
      <c r="N4990" s="540" t="s">
        <v>2478</v>
      </c>
      <c r="O4990" s="540" t="s">
        <v>2478</v>
      </c>
      <c r="P4990" s="540" t="s">
        <v>2478</v>
      </c>
      <c r="Q4990" s="540" t="s">
        <v>2478</v>
      </c>
      <c r="R4990" s="540" t="s">
        <v>2478</v>
      </c>
      <c r="S4990" s="540" t="s">
        <v>2478</v>
      </c>
    </row>
    <row r="4991" spans="1:19">
      <c r="A4991" s="543" t="s">
        <v>13003</v>
      </c>
      <c r="B4991" s="544"/>
      <c r="C4991" s="544"/>
      <c r="D4991" s="545">
        <v>23195</v>
      </c>
      <c r="E4991" s="545">
        <v>23195</v>
      </c>
      <c r="F4991" s="545" t="s">
        <v>13808</v>
      </c>
      <c r="G4991" s="543" t="s">
        <v>13809</v>
      </c>
      <c r="H4991" s="545" t="s">
        <v>3468</v>
      </c>
      <c r="I4991" s="544" t="s">
        <v>2478</v>
      </c>
      <c r="J4991" s="543" t="s">
        <v>2478</v>
      </c>
      <c r="K4991" s="543" t="s">
        <v>2478</v>
      </c>
      <c r="L4991" s="543" t="s">
        <v>2478</v>
      </c>
      <c r="M4991" s="543" t="s">
        <v>2478</v>
      </c>
      <c r="N4991" s="543" t="s">
        <v>2478</v>
      </c>
      <c r="O4991" s="543" t="s">
        <v>2478</v>
      </c>
      <c r="P4991" s="543" t="s">
        <v>2478</v>
      </c>
      <c r="Q4991" s="543" t="s">
        <v>2478</v>
      </c>
      <c r="R4991" s="543" t="s">
        <v>2478</v>
      </c>
      <c r="S4991" s="543" t="s">
        <v>2478</v>
      </c>
    </row>
    <row r="4992" spans="1:19">
      <c r="A4992" s="540" t="s">
        <v>13003</v>
      </c>
      <c r="B4992" s="541"/>
      <c r="C4992" s="541"/>
      <c r="D4992" s="542">
        <v>23210</v>
      </c>
      <c r="E4992" s="542">
        <v>23210</v>
      </c>
      <c r="F4992" s="542" t="s">
        <v>13810</v>
      </c>
      <c r="G4992" s="540" t="s">
        <v>13811</v>
      </c>
      <c r="H4992" s="542" t="s">
        <v>3468</v>
      </c>
      <c r="I4992" s="541" t="s">
        <v>2478</v>
      </c>
      <c r="J4992" s="540" t="s">
        <v>2478</v>
      </c>
      <c r="K4992" s="540" t="s">
        <v>2478</v>
      </c>
      <c r="L4992" s="540" t="s">
        <v>2478</v>
      </c>
      <c r="M4992" s="540" t="s">
        <v>2478</v>
      </c>
      <c r="N4992" s="540" t="s">
        <v>2478</v>
      </c>
      <c r="O4992" s="540" t="s">
        <v>2478</v>
      </c>
      <c r="P4992" s="540" t="s">
        <v>2478</v>
      </c>
      <c r="Q4992" s="540" t="s">
        <v>2478</v>
      </c>
      <c r="R4992" s="540" t="s">
        <v>2478</v>
      </c>
      <c r="S4992" s="540" t="s">
        <v>2478</v>
      </c>
    </row>
    <row r="4993" spans="1:19">
      <c r="A4993" s="543" t="s">
        <v>13003</v>
      </c>
      <c r="B4993" s="544"/>
      <c r="C4993" s="544"/>
      <c r="D4993" s="545">
        <v>23211</v>
      </c>
      <c r="E4993" s="545">
        <v>23211</v>
      </c>
      <c r="F4993" s="545" t="s">
        <v>13812</v>
      </c>
      <c r="G4993" s="543" t="s">
        <v>13813</v>
      </c>
      <c r="H4993" s="545" t="s">
        <v>3468</v>
      </c>
      <c r="I4993" s="544" t="s">
        <v>2478</v>
      </c>
      <c r="J4993" s="543" t="s">
        <v>2478</v>
      </c>
      <c r="K4993" s="543" t="s">
        <v>2478</v>
      </c>
      <c r="L4993" s="543" t="s">
        <v>2478</v>
      </c>
      <c r="M4993" s="543" t="s">
        <v>2478</v>
      </c>
      <c r="N4993" s="543" t="s">
        <v>2478</v>
      </c>
      <c r="O4993" s="543" t="s">
        <v>2478</v>
      </c>
      <c r="P4993" s="543" t="s">
        <v>2478</v>
      </c>
      <c r="Q4993" s="543" t="s">
        <v>2478</v>
      </c>
      <c r="R4993" s="543" t="s">
        <v>2478</v>
      </c>
      <c r="S4993" s="543" t="s">
        <v>2478</v>
      </c>
    </row>
    <row r="4994" spans="1:19">
      <c r="A4994" s="540" t="s">
        <v>13003</v>
      </c>
      <c r="B4994" s="541"/>
      <c r="C4994" s="541"/>
      <c r="D4994" s="542">
        <v>23212</v>
      </c>
      <c r="E4994" s="542">
        <v>23212</v>
      </c>
      <c r="F4994" s="542" t="s">
        <v>13814</v>
      </c>
      <c r="G4994" s="540" t="s">
        <v>13815</v>
      </c>
      <c r="H4994" s="542" t="s">
        <v>3468</v>
      </c>
      <c r="I4994" s="541" t="s">
        <v>2478</v>
      </c>
      <c r="J4994" s="540" t="s">
        <v>2478</v>
      </c>
      <c r="K4994" s="540" t="s">
        <v>2478</v>
      </c>
      <c r="L4994" s="540" t="s">
        <v>2478</v>
      </c>
      <c r="M4994" s="540" t="s">
        <v>2478</v>
      </c>
      <c r="N4994" s="540" t="s">
        <v>2478</v>
      </c>
      <c r="O4994" s="540" t="s">
        <v>2478</v>
      </c>
      <c r="P4994" s="540" t="s">
        <v>2478</v>
      </c>
      <c r="Q4994" s="540" t="s">
        <v>2478</v>
      </c>
      <c r="R4994" s="540" t="s">
        <v>2478</v>
      </c>
      <c r="S4994" s="540" t="s">
        <v>2478</v>
      </c>
    </row>
    <row r="4995" spans="1:19">
      <c r="A4995" s="543" t="s">
        <v>13003</v>
      </c>
      <c r="B4995" s="544"/>
      <c r="C4995" s="544"/>
      <c r="D4995" s="545">
        <v>23213</v>
      </c>
      <c r="E4995" s="545">
        <v>23213</v>
      </c>
      <c r="F4995" s="545" t="s">
        <v>13816</v>
      </c>
      <c r="G4995" s="543" t="s">
        <v>13817</v>
      </c>
      <c r="H4995" s="545" t="s">
        <v>2469</v>
      </c>
      <c r="I4995" s="544" t="s">
        <v>2478</v>
      </c>
      <c r="J4995" s="543" t="s">
        <v>2478</v>
      </c>
      <c r="K4995" s="543" t="s">
        <v>2478</v>
      </c>
      <c r="L4995" s="543" t="s">
        <v>2478</v>
      </c>
      <c r="M4995" s="543" t="s">
        <v>2478</v>
      </c>
      <c r="N4995" s="543" t="s">
        <v>2478</v>
      </c>
      <c r="O4995" s="543" t="s">
        <v>2478</v>
      </c>
      <c r="P4995" s="543" t="s">
        <v>2478</v>
      </c>
      <c r="Q4995" s="543" t="s">
        <v>2478</v>
      </c>
      <c r="R4995" s="543" t="s">
        <v>2478</v>
      </c>
      <c r="S4995" s="543" t="s">
        <v>2478</v>
      </c>
    </row>
    <row r="4996" spans="1:19">
      <c r="A4996" s="540" t="s">
        <v>13003</v>
      </c>
      <c r="B4996" s="541"/>
      <c r="C4996" s="541"/>
      <c r="D4996" s="542">
        <v>23214</v>
      </c>
      <c r="E4996" s="542">
        <v>23214</v>
      </c>
      <c r="F4996" s="542" t="s">
        <v>13818</v>
      </c>
      <c r="G4996" s="540" t="s">
        <v>13819</v>
      </c>
      <c r="H4996" s="542" t="s">
        <v>2469</v>
      </c>
      <c r="I4996" s="541" t="s">
        <v>2478</v>
      </c>
      <c r="J4996" s="540" t="s">
        <v>2478</v>
      </c>
      <c r="K4996" s="540" t="s">
        <v>2478</v>
      </c>
      <c r="L4996" s="540" t="s">
        <v>2478</v>
      </c>
      <c r="M4996" s="540" t="s">
        <v>2478</v>
      </c>
      <c r="N4996" s="540" t="s">
        <v>2478</v>
      </c>
      <c r="O4996" s="540" t="s">
        <v>2478</v>
      </c>
      <c r="P4996" s="540" t="s">
        <v>2478</v>
      </c>
      <c r="Q4996" s="540" t="s">
        <v>2478</v>
      </c>
      <c r="R4996" s="540" t="s">
        <v>2478</v>
      </c>
      <c r="S4996" s="540" t="s">
        <v>2478</v>
      </c>
    </row>
    <row r="4997" spans="1:19">
      <c r="A4997" s="543" t="s">
        <v>13003</v>
      </c>
      <c r="B4997" s="544"/>
      <c r="C4997" s="544"/>
      <c r="D4997" s="545">
        <v>30064</v>
      </c>
      <c r="E4997" s="544"/>
      <c r="F4997" s="545" t="s">
        <v>13820</v>
      </c>
      <c r="G4997" s="543" t="s">
        <v>13821</v>
      </c>
      <c r="H4997" s="545" t="s">
        <v>2469</v>
      </c>
      <c r="I4997" s="544" t="s">
        <v>2478</v>
      </c>
      <c r="J4997" s="543" t="s">
        <v>2478</v>
      </c>
      <c r="K4997" s="543" t="s">
        <v>2478</v>
      </c>
      <c r="L4997" s="543" t="s">
        <v>2478</v>
      </c>
      <c r="M4997" s="543" t="s">
        <v>2478</v>
      </c>
      <c r="N4997" s="543" t="s">
        <v>2478</v>
      </c>
      <c r="O4997" s="543" t="s">
        <v>2478</v>
      </c>
      <c r="P4997" s="543" t="s">
        <v>2478</v>
      </c>
      <c r="Q4997" s="543" t="s">
        <v>2478</v>
      </c>
      <c r="R4997" s="543" t="s">
        <v>2478</v>
      </c>
      <c r="S4997" s="543" t="s">
        <v>2478</v>
      </c>
    </row>
    <row r="4998" spans="1:19">
      <c r="A4998" s="540" t="s">
        <v>13003</v>
      </c>
      <c r="B4998" s="541"/>
      <c r="C4998" s="541"/>
      <c r="D4998" s="542">
        <v>30064</v>
      </c>
      <c r="E4998" s="541"/>
      <c r="F4998" s="542" t="s">
        <v>13822</v>
      </c>
      <c r="G4998" s="540" t="s">
        <v>13823</v>
      </c>
      <c r="H4998" s="542" t="s">
        <v>2469</v>
      </c>
      <c r="I4998" s="541" t="s">
        <v>2478</v>
      </c>
      <c r="J4998" s="540" t="s">
        <v>2478</v>
      </c>
      <c r="K4998" s="540" t="s">
        <v>2478</v>
      </c>
      <c r="L4998" s="540" t="s">
        <v>2478</v>
      </c>
      <c r="M4998" s="540" t="s">
        <v>2478</v>
      </c>
      <c r="N4998" s="540" t="s">
        <v>2478</v>
      </c>
      <c r="O4998" s="540" t="s">
        <v>2478</v>
      </c>
      <c r="P4998" s="540" t="s">
        <v>2478</v>
      </c>
      <c r="Q4998" s="540" t="s">
        <v>2478</v>
      </c>
      <c r="R4998" s="540" t="s">
        <v>2478</v>
      </c>
      <c r="S4998" s="540" t="s">
        <v>2478</v>
      </c>
    </row>
    <row r="4999" spans="1:19">
      <c r="A4999" s="543" t="s">
        <v>13003</v>
      </c>
      <c r="B4999" s="544"/>
      <c r="C4999" s="544"/>
      <c r="D4999" s="545">
        <v>30064</v>
      </c>
      <c r="E4999" s="544"/>
      <c r="F4999" s="545" t="s">
        <v>13824</v>
      </c>
      <c r="G4999" s="543" t="s">
        <v>13825</v>
      </c>
      <c r="H4999" s="545" t="s">
        <v>2469</v>
      </c>
      <c r="I4999" s="544" t="s">
        <v>2478</v>
      </c>
      <c r="J4999" s="543" t="s">
        <v>2478</v>
      </c>
      <c r="K4999" s="543" t="s">
        <v>2478</v>
      </c>
      <c r="L4999" s="543" t="s">
        <v>2478</v>
      </c>
      <c r="M4999" s="543" t="s">
        <v>2478</v>
      </c>
      <c r="N4999" s="543" t="s">
        <v>2478</v>
      </c>
      <c r="O4999" s="543" t="s">
        <v>2478</v>
      </c>
      <c r="P4999" s="543" t="s">
        <v>2478</v>
      </c>
      <c r="Q4999" s="543" t="s">
        <v>2478</v>
      </c>
      <c r="R4999" s="543" t="s">
        <v>2478</v>
      </c>
      <c r="S4999" s="543" t="s">
        <v>2478</v>
      </c>
    </row>
    <row r="5000" spans="1:19">
      <c r="A5000" s="540" t="s">
        <v>13003</v>
      </c>
      <c r="B5000" s="541"/>
      <c r="C5000" s="541"/>
      <c r="D5000" s="542">
        <v>10131</v>
      </c>
      <c r="E5000" s="542">
        <v>10131</v>
      </c>
      <c r="F5000" s="542" t="s">
        <v>13826</v>
      </c>
      <c r="G5000" s="540" t="s">
        <v>13827</v>
      </c>
      <c r="H5000" s="542" t="s">
        <v>2469</v>
      </c>
      <c r="I5000" s="542" t="s">
        <v>2546</v>
      </c>
      <c r="J5000" s="542" t="s">
        <v>7421</v>
      </c>
      <c r="K5000" s="540" t="s">
        <v>8859</v>
      </c>
      <c r="L5000" s="540" t="s">
        <v>2478</v>
      </c>
      <c r="M5000" s="540" t="s">
        <v>2478</v>
      </c>
      <c r="N5000" s="540" t="s">
        <v>2478</v>
      </c>
      <c r="O5000" s="546">
        <v>44348.333333333336</v>
      </c>
      <c r="P5000" s="546">
        <v>44671.708333333336</v>
      </c>
      <c r="Q5000" s="540" t="s">
        <v>2478</v>
      </c>
      <c r="R5000" s="540" t="s">
        <v>2478</v>
      </c>
      <c r="S5000" s="540" t="s">
        <v>2478</v>
      </c>
    </row>
    <row r="5001" spans="1:19">
      <c r="A5001" s="543" t="s">
        <v>13003</v>
      </c>
      <c r="B5001" s="544"/>
      <c r="C5001" s="544"/>
      <c r="D5001" s="545">
        <v>10131</v>
      </c>
      <c r="E5001" s="545">
        <v>10131</v>
      </c>
      <c r="F5001" s="545" t="s">
        <v>13828</v>
      </c>
      <c r="G5001" s="543" t="s">
        <v>13829</v>
      </c>
      <c r="H5001" s="545" t="s">
        <v>2469</v>
      </c>
      <c r="I5001" s="545" t="s">
        <v>2546</v>
      </c>
      <c r="J5001" s="545" t="s">
        <v>7421</v>
      </c>
      <c r="K5001" s="543" t="s">
        <v>8859</v>
      </c>
      <c r="L5001" s="543" t="s">
        <v>2478</v>
      </c>
      <c r="M5001" s="543" t="s">
        <v>2478</v>
      </c>
      <c r="N5001" s="543" t="s">
        <v>2478</v>
      </c>
      <c r="O5001" s="547">
        <v>44348.333333333336</v>
      </c>
      <c r="P5001" s="547">
        <v>44671.708333333336</v>
      </c>
      <c r="Q5001" s="543" t="s">
        <v>2478</v>
      </c>
      <c r="R5001" s="543" t="s">
        <v>2478</v>
      </c>
      <c r="S5001" s="543" t="s">
        <v>2478</v>
      </c>
    </row>
    <row r="5002" spans="1:19">
      <c r="A5002" s="540" t="s">
        <v>13003</v>
      </c>
      <c r="B5002" s="541"/>
      <c r="C5002" s="541"/>
      <c r="D5002" s="542">
        <v>10131</v>
      </c>
      <c r="E5002" s="542">
        <v>10131</v>
      </c>
      <c r="F5002" s="542" t="s">
        <v>13830</v>
      </c>
      <c r="G5002" s="540" t="s">
        <v>13831</v>
      </c>
      <c r="H5002" s="542" t="s">
        <v>2469</v>
      </c>
      <c r="I5002" s="542" t="s">
        <v>2546</v>
      </c>
      <c r="J5002" s="542" t="s">
        <v>7421</v>
      </c>
      <c r="K5002" s="540" t="s">
        <v>8859</v>
      </c>
      <c r="L5002" s="540" t="s">
        <v>2478</v>
      </c>
      <c r="M5002" s="540" t="s">
        <v>2478</v>
      </c>
      <c r="N5002" s="540" t="s">
        <v>2478</v>
      </c>
      <c r="O5002" s="546">
        <v>44348.333333333336</v>
      </c>
      <c r="P5002" s="546">
        <v>44671.708333333336</v>
      </c>
      <c r="Q5002" s="540" t="s">
        <v>2478</v>
      </c>
      <c r="R5002" s="540" t="s">
        <v>2478</v>
      </c>
      <c r="S5002" s="540" t="s">
        <v>2478</v>
      </c>
    </row>
    <row r="5003" spans="1:19">
      <c r="A5003" s="543" t="s">
        <v>13003</v>
      </c>
      <c r="B5003" s="544"/>
      <c r="C5003" s="544"/>
      <c r="D5003" s="545">
        <v>10131</v>
      </c>
      <c r="E5003" s="545">
        <v>10131</v>
      </c>
      <c r="F5003" s="545" t="s">
        <v>13832</v>
      </c>
      <c r="G5003" s="543" t="s">
        <v>13833</v>
      </c>
      <c r="H5003" s="545" t="s">
        <v>2469</v>
      </c>
      <c r="I5003" s="545" t="s">
        <v>2546</v>
      </c>
      <c r="J5003" s="545" t="s">
        <v>7421</v>
      </c>
      <c r="K5003" s="543" t="s">
        <v>2478</v>
      </c>
      <c r="L5003" s="543" t="s">
        <v>2478</v>
      </c>
      <c r="M5003" s="543" t="s">
        <v>2478</v>
      </c>
      <c r="N5003" s="543" t="s">
        <v>2478</v>
      </c>
      <c r="O5003" s="547">
        <v>44348.333333333336</v>
      </c>
      <c r="P5003" s="547">
        <v>44671.708333333336</v>
      </c>
      <c r="Q5003" s="543" t="s">
        <v>2478</v>
      </c>
      <c r="R5003" s="543" t="s">
        <v>2478</v>
      </c>
      <c r="S5003" s="543" t="s">
        <v>2478</v>
      </c>
    </row>
    <row r="5004" spans="1:19">
      <c r="A5004" s="540" t="s">
        <v>13003</v>
      </c>
      <c r="B5004" s="542">
        <v>108099</v>
      </c>
      <c r="C5004" s="542">
        <v>811913</v>
      </c>
      <c r="D5004" s="542">
        <v>10131</v>
      </c>
      <c r="E5004" s="542" t="s">
        <v>13834</v>
      </c>
      <c r="F5004" s="542" t="s">
        <v>13835</v>
      </c>
      <c r="G5004" s="540" t="s">
        <v>13836</v>
      </c>
      <c r="H5004" s="542" t="s">
        <v>2469</v>
      </c>
      <c r="I5004" s="542" t="s">
        <v>2546</v>
      </c>
      <c r="J5004" s="542" t="s">
        <v>7421</v>
      </c>
      <c r="K5004" s="540" t="s">
        <v>2478</v>
      </c>
      <c r="L5004" s="540" t="s">
        <v>7154</v>
      </c>
      <c r="M5004" s="540" t="s">
        <v>7155</v>
      </c>
      <c r="N5004" s="540" t="s">
        <v>7156</v>
      </c>
      <c r="O5004" s="540" t="s">
        <v>2478</v>
      </c>
      <c r="P5004" s="540" t="s">
        <v>2478</v>
      </c>
      <c r="Q5004" s="546">
        <v>45917.708333333336</v>
      </c>
      <c r="R5004" s="546">
        <v>45705</v>
      </c>
      <c r="S5004" s="540" t="s">
        <v>2478</v>
      </c>
    </row>
    <row r="5005" spans="1:19">
      <c r="A5005" s="543" t="s">
        <v>13003</v>
      </c>
      <c r="B5005" s="544"/>
      <c r="C5005" s="544"/>
      <c r="D5005" s="545">
        <v>10131</v>
      </c>
      <c r="E5005" s="545">
        <v>10131</v>
      </c>
      <c r="F5005" s="545" t="s">
        <v>13837</v>
      </c>
      <c r="G5005" s="543" t="s">
        <v>13838</v>
      </c>
      <c r="H5005" s="545" t="s">
        <v>2469</v>
      </c>
      <c r="I5005" s="545" t="s">
        <v>2546</v>
      </c>
      <c r="J5005" s="545" t="s">
        <v>7421</v>
      </c>
      <c r="K5005" s="543" t="s">
        <v>2478</v>
      </c>
      <c r="L5005" s="543" t="s">
        <v>2478</v>
      </c>
      <c r="M5005" s="543" t="s">
        <v>2478</v>
      </c>
      <c r="N5005" s="543" t="s">
        <v>2478</v>
      </c>
      <c r="O5005" s="547">
        <v>44348.333333333336</v>
      </c>
      <c r="P5005" s="547">
        <v>44671.708333333336</v>
      </c>
      <c r="Q5005" s="543" t="s">
        <v>2478</v>
      </c>
      <c r="R5005" s="543" t="s">
        <v>2478</v>
      </c>
      <c r="S5005" s="543" t="s">
        <v>2478</v>
      </c>
    </row>
    <row r="5006" spans="1:19">
      <c r="A5006" s="540" t="s">
        <v>13003</v>
      </c>
      <c r="B5006" s="541"/>
      <c r="C5006" s="541"/>
      <c r="D5006" s="542">
        <v>10131</v>
      </c>
      <c r="E5006" s="542">
        <v>10131</v>
      </c>
      <c r="F5006" s="542" t="s">
        <v>13839</v>
      </c>
      <c r="G5006" s="540" t="s">
        <v>13840</v>
      </c>
      <c r="H5006" s="542" t="s">
        <v>2469</v>
      </c>
      <c r="I5006" s="542" t="s">
        <v>2546</v>
      </c>
      <c r="J5006" s="542" t="s">
        <v>7421</v>
      </c>
      <c r="K5006" s="540" t="s">
        <v>8859</v>
      </c>
      <c r="L5006" s="540" t="s">
        <v>2478</v>
      </c>
      <c r="M5006" s="540" t="s">
        <v>2478</v>
      </c>
      <c r="N5006" s="540" t="s">
        <v>2478</v>
      </c>
      <c r="O5006" s="546">
        <v>44348.333333333336</v>
      </c>
      <c r="P5006" s="546">
        <v>44671.708333333336</v>
      </c>
      <c r="Q5006" s="540" t="s">
        <v>2478</v>
      </c>
      <c r="R5006" s="540" t="s">
        <v>2478</v>
      </c>
      <c r="S5006" s="540" t="s">
        <v>2478</v>
      </c>
    </row>
    <row r="5007" spans="1:19">
      <c r="A5007" s="543" t="s">
        <v>13003</v>
      </c>
      <c r="B5007" s="544"/>
      <c r="C5007" s="544"/>
      <c r="D5007" s="545">
        <v>10131</v>
      </c>
      <c r="E5007" s="545">
        <v>10131</v>
      </c>
      <c r="F5007" s="545" t="s">
        <v>13841</v>
      </c>
      <c r="G5007" s="543" t="s">
        <v>13842</v>
      </c>
      <c r="H5007" s="545" t="s">
        <v>2469</v>
      </c>
      <c r="I5007" s="545" t="s">
        <v>2546</v>
      </c>
      <c r="J5007" s="545" t="s">
        <v>7421</v>
      </c>
      <c r="K5007" s="543" t="s">
        <v>2478</v>
      </c>
      <c r="L5007" s="543" t="s">
        <v>2478</v>
      </c>
      <c r="M5007" s="543" t="s">
        <v>2478</v>
      </c>
      <c r="N5007" s="543" t="s">
        <v>2478</v>
      </c>
      <c r="O5007" s="547">
        <v>44348.333333333336</v>
      </c>
      <c r="P5007" s="547">
        <v>44671.708333333336</v>
      </c>
      <c r="Q5007" s="543" t="s">
        <v>2478</v>
      </c>
      <c r="R5007" s="543" t="s">
        <v>2478</v>
      </c>
      <c r="S5007" s="543" t="s">
        <v>2478</v>
      </c>
    </row>
    <row r="5008" spans="1:19">
      <c r="A5008" s="540" t="s">
        <v>13003</v>
      </c>
      <c r="B5008" s="541"/>
      <c r="C5008" s="541"/>
      <c r="D5008" s="542">
        <v>10131</v>
      </c>
      <c r="E5008" s="542">
        <v>10131</v>
      </c>
      <c r="F5008" s="542" t="s">
        <v>13843</v>
      </c>
      <c r="G5008" s="540" t="s">
        <v>13844</v>
      </c>
      <c r="H5008" s="542" t="s">
        <v>2469</v>
      </c>
      <c r="I5008" s="542" t="s">
        <v>2546</v>
      </c>
      <c r="J5008" s="542" t="s">
        <v>7421</v>
      </c>
      <c r="K5008" s="540" t="s">
        <v>8859</v>
      </c>
      <c r="L5008" s="540" t="s">
        <v>2478</v>
      </c>
      <c r="M5008" s="540" t="s">
        <v>2478</v>
      </c>
      <c r="N5008" s="540" t="s">
        <v>2478</v>
      </c>
      <c r="O5008" s="546">
        <v>44348.333333333336</v>
      </c>
      <c r="P5008" s="546">
        <v>44671.708333333336</v>
      </c>
      <c r="Q5008" s="540" t="s">
        <v>2478</v>
      </c>
      <c r="R5008" s="540" t="s">
        <v>2478</v>
      </c>
      <c r="S5008" s="540" t="s">
        <v>2478</v>
      </c>
    </row>
    <row r="5009" spans="1:19">
      <c r="A5009" s="543" t="s">
        <v>13003</v>
      </c>
      <c r="B5009" s="545">
        <v>108242</v>
      </c>
      <c r="C5009" s="545">
        <v>1064452</v>
      </c>
      <c r="D5009" s="545">
        <v>10131</v>
      </c>
      <c r="E5009" s="545" t="s">
        <v>13845</v>
      </c>
      <c r="F5009" s="545" t="s">
        <v>13846</v>
      </c>
      <c r="G5009" s="543" t="s">
        <v>13847</v>
      </c>
      <c r="H5009" s="545" t="s">
        <v>2469</v>
      </c>
      <c r="I5009" s="545" t="s">
        <v>2546</v>
      </c>
      <c r="J5009" s="545" t="s">
        <v>6288</v>
      </c>
      <c r="K5009" s="543" t="s">
        <v>8859</v>
      </c>
      <c r="L5009" s="543" t="s">
        <v>2546</v>
      </c>
      <c r="M5009" s="543" t="s">
        <v>7324</v>
      </c>
      <c r="N5009" s="543" t="s">
        <v>2358</v>
      </c>
      <c r="O5009" s="543" t="s">
        <v>2478</v>
      </c>
      <c r="P5009" s="543" t="s">
        <v>2478</v>
      </c>
      <c r="Q5009" s="547">
        <v>45716.708333333336</v>
      </c>
      <c r="R5009" s="547">
        <v>46048</v>
      </c>
      <c r="S5009" s="543" t="s">
        <v>2478</v>
      </c>
    </row>
    <row r="5010" spans="1:19">
      <c r="A5010" s="540" t="s">
        <v>13003</v>
      </c>
      <c r="B5010" s="542">
        <v>108100</v>
      </c>
      <c r="C5010" s="542">
        <v>811923</v>
      </c>
      <c r="D5010" s="542">
        <v>10131</v>
      </c>
      <c r="E5010" s="542" t="s">
        <v>13848</v>
      </c>
      <c r="F5010" s="542" t="s">
        <v>13849</v>
      </c>
      <c r="G5010" s="540" t="s">
        <v>13850</v>
      </c>
      <c r="H5010" s="542" t="s">
        <v>2469</v>
      </c>
      <c r="I5010" s="542" t="s">
        <v>2546</v>
      </c>
      <c r="J5010" s="542" t="s">
        <v>7421</v>
      </c>
      <c r="K5010" s="540" t="s">
        <v>8859</v>
      </c>
      <c r="L5010" s="540" t="s">
        <v>7154</v>
      </c>
      <c r="M5010" s="540" t="s">
        <v>7155</v>
      </c>
      <c r="N5010" s="540" t="s">
        <v>7156</v>
      </c>
      <c r="O5010" s="540" t="s">
        <v>2478</v>
      </c>
      <c r="P5010" s="540" t="s">
        <v>2478</v>
      </c>
      <c r="Q5010" s="546">
        <v>45723.708333333336</v>
      </c>
      <c r="R5010" s="546">
        <v>45705</v>
      </c>
      <c r="S5010" s="540" t="s">
        <v>2478</v>
      </c>
    </row>
    <row r="5011" spans="1:19">
      <c r="A5011" s="543" t="s">
        <v>13003</v>
      </c>
      <c r="B5011" s="545">
        <v>108010</v>
      </c>
      <c r="C5011" s="545">
        <v>753782</v>
      </c>
      <c r="D5011" s="545">
        <v>10131</v>
      </c>
      <c r="E5011" s="545" t="s">
        <v>13851</v>
      </c>
      <c r="F5011" s="545" t="s">
        <v>13852</v>
      </c>
      <c r="G5011" s="543" t="s">
        <v>13853</v>
      </c>
      <c r="H5011" s="545" t="s">
        <v>2546</v>
      </c>
      <c r="I5011" s="545" t="s">
        <v>2546</v>
      </c>
      <c r="J5011" s="545" t="s">
        <v>7440</v>
      </c>
      <c r="K5011" s="543" t="s">
        <v>8859</v>
      </c>
      <c r="L5011" s="543" t="s">
        <v>2546</v>
      </c>
      <c r="M5011" s="543" t="s">
        <v>6209</v>
      </c>
      <c r="N5011" s="543" t="s">
        <v>2210</v>
      </c>
      <c r="O5011" s="543" t="s">
        <v>2478</v>
      </c>
      <c r="P5011" s="543" t="s">
        <v>2478</v>
      </c>
      <c r="Q5011" s="547">
        <v>45575.708333333336</v>
      </c>
      <c r="R5011" s="547">
        <v>45527</v>
      </c>
      <c r="S5011" s="547">
        <v>45960.8440162037</v>
      </c>
    </row>
    <row r="5012" spans="1:19">
      <c r="A5012" s="540" t="s">
        <v>13003</v>
      </c>
      <c r="B5012" s="541"/>
      <c r="C5012" s="541"/>
      <c r="D5012" s="542">
        <v>10131</v>
      </c>
      <c r="E5012" s="542">
        <v>10131</v>
      </c>
      <c r="F5012" s="542" t="s">
        <v>13854</v>
      </c>
      <c r="G5012" s="540" t="s">
        <v>13855</v>
      </c>
      <c r="H5012" s="542" t="s">
        <v>2469</v>
      </c>
      <c r="I5012" s="542" t="s">
        <v>2546</v>
      </c>
      <c r="J5012" s="542" t="s">
        <v>7421</v>
      </c>
      <c r="K5012" s="540" t="s">
        <v>8859</v>
      </c>
      <c r="L5012" s="540" t="s">
        <v>2478</v>
      </c>
      <c r="M5012" s="540" t="s">
        <v>2478</v>
      </c>
      <c r="N5012" s="540" t="s">
        <v>2478</v>
      </c>
      <c r="O5012" s="546">
        <v>44348.333333333336</v>
      </c>
      <c r="P5012" s="546">
        <v>44671.708333333336</v>
      </c>
      <c r="Q5012" s="540" t="s">
        <v>2478</v>
      </c>
      <c r="R5012" s="540" t="s">
        <v>2478</v>
      </c>
      <c r="S5012" s="540" t="s">
        <v>2478</v>
      </c>
    </row>
    <row r="5013" spans="1:19">
      <c r="A5013" s="543" t="s">
        <v>13003</v>
      </c>
      <c r="B5013" s="545">
        <v>108011</v>
      </c>
      <c r="C5013" s="545">
        <v>753785</v>
      </c>
      <c r="D5013" s="545">
        <v>10131</v>
      </c>
      <c r="E5013" s="545" t="s">
        <v>13856</v>
      </c>
      <c r="F5013" s="545" t="s">
        <v>13857</v>
      </c>
      <c r="G5013" s="543" t="s">
        <v>13858</v>
      </c>
      <c r="H5013" s="545" t="s">
        <v>2469</v>
      </c>
      <c r="I5013" s="545" t="s">
        <v>2546</v>
      </c>
      <c r="J5013" s="545" t="s">
        <v>6288</v>
      </c>
      <c r="K5013" s="543" t="s">
        <v>2478</v>
      </c>
      <c r="L5013" s="543" t="s">
        <v>7154</v>
      </c>
      <c r="M5013" s="543" t="s">
        <v>7155</v>
      </c>
      <c r="N5013" s="543" t="s">
        <v>7156</v>
      </c>
      <c r="O5013" s="543" t="s">
        <v>2478</v>
      </c>
      <c r="P5013" s="543" t="s">
        <v>2478</v>
      </c>
      <c r="Q5013" s="547">
        <v>45537.708333333336</v>
      </c>
      <c r="R5013" s="547">
        <v>45527</v>
      </c>
      <c r="S5013" s="543" t="s">
        <v>2478</v>
      </c>
    </row>
    <row r="5014" spans="1:19">
      <c r="A5014" s="540" t="s">
        <v>13003</v>
      </c>
      <c r="B5014" s="542">
        <v>108012</v>
      </c>
      <c r="C5014" s="542">
        <v>753786</v>
      </c>
      <c r="D5014" s="542">
        <v>10131</v>
      </c>
      <c r="E5014" s="542" t="s">
        <v>13859</v>
      </c>
      <c r="F5014" s="542" t="s">
        <v>13860</v>
      </c>
      <c r="G5014" s="540" t="s">
        <v>13861</v>
      </c>
      <c r="H5014" s="542" t="s">
        <v>2469</v>
      </c>
      <c r="I5014" s="542" t="s">
        <v>2546</v>
      </c>
      <c r="J5014" s="542" t="s">
        <v>6288</v>
      </c>
      <c r="K5014" s="540" t="s">
        <v>8859</v>
      </c>
      <c r="L5014" s="540" t="s">
        <v>7154</v>
      </c>
      <c r="M5014" s="540" t="s">
        <v>7155</v>
      </c>
      <c r="N5014" s="540" t="s">
        <v>7156</v>
      </c>
      <c r="O5014" s="540" t="s">
        <v>2478</v>
      </c>
      <c r="P5014" s="540" t="s">
        <v>2478</v>
      </c>
      <c r="Q5014" s="546">
        <v>45912.708333333336</v>
      </c>
      <c r="R5014" s="546">
        <v>45527</v>
      </c>
      <c r="S5014" s="540" t="s">
        <v>2478</v>
      </c>
    </row>
    <row r="5015" spans="1:19">
      <c r="A5015" s="543" t="s">
        <v>13003</v>
      </c>
      <c r="B5015" s="544"/>
      <c r="C5015" s="544"/>
      <c r="D5015" s="545">
        <v>10131</v>
      </c>
      <c r="E5015" s="545">
        <v>10131</v>
      </c>
      <c r="F5015" s="545" t="s">
        <v>13862</v>
      </c>
      <c r="G5015" s="543" t="s">
        <v>13863</v>
      </c>
      <c r="H5015" s="545" t="s">
        <v>2469</v>
      </c>
      <c r="I5015" s="545" t="s">
        <v>2546</v>
      </c>
      <c r="J5015" s="545" t="s">
        <v>7421</v>
      </c>
      <c r="K5015" s="543" t="s">
        <v>2478</v>
      </c>
      <c r="L5015" s="543" t="s">
        <v>2478</v>
      </c>
      <c r="M5015" s="543" t="s">
        <v>2478</v>
      </c>
      <c r="N5015" s="543" t="s">
        <v>2478</v>
      </c>
      <c r="O5015" s="547">
        <v>44348.333333333336</v>
      </c>
      <c r="P5015" s="547">
        <v>44671.708333333336</v>
      </c>
      <c r="Q5015" s="543" t="s">
        <v>2478</v>
      </c>
      <c r="R5015" s="543" t="s">
        <v>2478</v>
      </c>
      <c r="S5015" s="543" t="s">
        <v>2478</v>
      </c>
    </row>
    <row r="5016" spans="1:19">
      <c r="A5016" s="540" t="s">
        <v>13003</v>
      </c>
      <c r="B5016" s="542">
        <v>108013</v>
      </c>
      <c r="C5016" s="542">
        <v>753787</v>
      </c>
      <c r="D5016" s="542">
        <v>10131</v>
      </c>
      <c r="E5016" s="542" t="s">
        <v>13864</v>
      </c>
      <c r="F5016" s="542" t="s">
        <v>13865</v>
      </c>
      <c r="G5016" s="540" t="s">
        <v>13866</v>
      </c>
      <c r="H5016" s="542" t="s">
        <v>2469</v>
      </c>
      <c r="I5016" s="542" t="s">
        <v>2546</v>
      </c>
      <c r="J5016" s="542" t="s">
        <v>6288</v>
      </c>
      <c r="K5016" s="540" t="s">
        <v>8966</v>
      </c>
      <c r="L5016" s="540" t="s">
        <v>7154</v>
      </c>
      <c r="M5016" s="540" t="s">
        <v>7155</v>
      </c>
      <c r="N5016" s="540" t="s">
        <v>7156</v>
      </c>
      <c r="O5016" s="540" t="s">
        <v>2478</v>
      </c>
      <c r="P5016" s="540" t="s">
        <v>2478</v>
      </c>
      <c r="Q5016" s="546">
        <v>45852.708333333336</v>
      </c>
      <c r="R5016" s="546">
        <v>45527</v>
      </c>
      <c r="S5016" s="540" t="s">
        <v>2478</v>
      </c>
    </row>
    <row r="5017" spans="1:19">
      <c r="A5017" s="543" t="s">
        <v>13003</v>
      </c>
      <c r="B5017" s="545">
        <v>107971</v>
      </c>
      <c r="C5017" s="545">
        <v>750151</v>
      </c>
      <c r="D5017" s="545">
        <v>10131</v>
      </c>
      <c r="E5017" s="545" t="s">
        <v>13867</v>
      </c>
      <c r="F5017" s="545" t="s">
        <v>13868</v>
      </c>
      <c r="G5017" s="543" t="s">
        <v>13869</v>
      </c>
      <c r="H5017" s="545" t="s">
        <v>2546</v>
      </c>
      <c r="I5017" s="545" t="s">
        <v>2546</v>
      </c>
      <c r="J5017" s="545" t="s">
        <v>7440</v>
      </c>
      <c r="K5017" s="543" t="s">
        <v>2478</v>
      </c>
      <c r="L5017" s="543" t="s">
        <v>2546</v>
      </c>
      <c r="M5017" s="543" t="s">
        <v>6209</v>
      </c>
      <c r="N5017" s="543" t="s">
        <v>2210</v>
      </c>
      <c r="O5017" s="543" t="s">
        <v>2478</v>
      </c>
      <c r="P5017" s="543" t="s">
        <v>2478</v>
      </c>
      <c r="Q5017" s="547">
        <v>45580.708333333336</v>
      </c>
      <c r="R5017" s="547">
        <v>45463</v>
      </c>
      <c r="S5017" s="547">
        <v>46038.677314814813</v>
      </c>
    </row>
    <row r="5018" spans="1:19">
      <c r="A5018" s="540" t="s">
        <v>13003</v>
      </c>
      <c r="B5018" s="541"/>
      <c r="C5018" s="541"/>
      <c r="D5018" s="542">
        <v>10131</v>
      </c>
      <c r="E5018" s="542">
        <v>10131</v>
      </c>
      <c r="F5018" s="542" t="s">
        <v>13870</v>
      </c>
      <c r="G5018" s="540" t="s">
        <v>13871</v>
      </c>
      <c r="H5018" s="542" t="s">
        <v>2469</v>
      </c>
      <c r="I5018" s="542" t="s">
        <v>2546</v>
      </c>
      <c r="J5018" s="542" t="s">
        <v>7421</v>
      </c>
      <c r="K5018" s="540" t="s">
        <v>8859</v>
      </c>
      <c r="L5018" s="540" t="s">
        <v>2478</v>
      </c>
      <c r="M5018" s="540" t="s">
        <v>2478</v>
      </c>
      <c r="N5018" s="540" t="s">
        <v>2478</v>
      </c>
      <c r="O5018" s="546">
        <v>44348.333333333336</v>
      </c>
      <c r="P5018" s="546">
        <v>44671.708333333336</v>
      </c>
      <c r="Q5018" s="540" t="s">
        <v>2478</v>
      </c>
      <c r="R5018" s="540" t="s">
        <v>2478</v>
      </c>
      <c r="S5018" s="540" t="s">
        <v>2478</v>
      </c>
    </row>
    <row r="5019" spans="1:19">
      <c r="A5019" s="543" t="s">
        <v>13003</v>
      </c>
      <c r="B5019" s="545">
        <v>108031</v>
      </c>
      <c r="C5019" s="545">
        <v>756999</v>
      </c>
      <c r="D5019" s="545">
        <v>10131</v>
      </c>
      <c r="E5019" s="545" t="s">
        <v>13872</v>
      </c>
      <c r="F5019" s="545" t="s">
        <v>13873</v>
      </c>
      <c r="G5019" s="543" t="s">
        <v>13874</v>
      </c>
      <c r="H5019" s="545" t="s">
        <v>2469</v>
      </c>
      <c r="I5019" s="545" t="s">
        <v>2546</v>
      </c>
      <c r="J5019" s="545" t="s">
        <v>6288</v>
      </c>
      <c r="K5019" s="543" t="s">
        <v>8859</v>
      </c>
      <c r="L5019" s="543" t="s">
        <v>2546</v>
      </c>
      <c r="M5019" s="543" t="s">
        <v>7324</v>
      </c>
      <c r="N5019" s="543" t="s">
        <v>2358</v>
      </c>
      <c r="O5019" s="543" t="s">
        <v>2478</v>
      </c>
      <c r="P5019" s="543" t="s">
        <v>2478</v>
      </c>
      <c r="Q5019" s="547">
        <v>45754.708333333336</v>
      </c>
      <c r="R5019" s="547">
        <v>45566</v>
      </c>
      <c r="S5019" s="543" t="s">
        <v>2478</v>
      </c>
    </row>
    <row r="5020" spans="1:19">
      <c r="A5020" s="540" t="s">
        <v>13003</v>
      </c>
      <c r="B5020" s="541"/>
      <c r="C5020" s="541"/>
      <c r="D5020" s="542">
        <v>10131</v>
      </c>
      <c r="E5020" s="542">
        <v>10131</v>
      </c>
      <c r="F5020" s="542" t="s">
        <v>13875</v>
      </c>
      <c r="G5020" s="540" t="s">
        <v>13876</v>
      </c>
      <c r="H5020" s="542" t="s">
        <v>2469</v>
      </c>
      <c r="I5020" s="542" t="s">
        <v>2546</v>
      </c>
      <c r="J5020" s="542" t="s">
        <v>7421</v>
      </c>
      <c r="K5020" s="540" t="s">
        <v>2478</v>
      </c>
      <c r="L5020" s="540" t="s">
        <v>2478</v>
      </c>
      <c r="M5020" s="540" t="s">
        <v>2478</v>
      </c>
      <c r="N5020" s="540" t="s">
        <v>2478</v>
      </c>
      <c r="O5020" s="546">
        <v>44348.333333333336</v>
      </c>
      <c r="P5020" s="546">
        <v>44671.708333333336</v>
      </c>
      <c r="Q5020" s="540" t="s">
        <v>2478</v>
      </c>
      <c r="R5020" s="540" t="s">
        <v>2478</v>
      </c>
      <c r="S5020" s="540" t="s">
        <v>2478</v>
      </c>
    </row>
    <row r="5021" spans="1:19">
      <c r="A5021" s="543" t="s">
        <v>13003</v>
      </c>
      <c r="B5021" s="545">
        <v>11877</v>
      </c>
      <c r="C5021" s="545">
        <v>749072</v>
      </c>
      <c r="D5021" s="545">
        <v>10131</v>
      </c>
      <c r="E5021" s="545" t="s">
        <v>13877</v>
      </c>
      <c r="F5021" s="545" t="s">
        <v>13878</v>
      </c>
      <c r="G5021" s="543" t="s">
        <v>13879</v>
      </c>
      <c r="H5021" s="545" t="s">
        <v>2546</v>
      </c>
      <c r="I5021" s="545" t="s">
        <v>2546</v>
      </c>
      <c r="J5021" s="545" t="s">
        <v>7440</v>
      </c>
      <c r="K5021" s="543" t="s">
        <v>8859</v>
      </c>
      <c r="L5021" s="543" t="s">
        <v>2546</v>
      </c>
      <c r="M5021" s="543" t="s">
        <v>6209</v>
      </c>
      <c r="N5021" s="543" t="s">
        <v>2210</v>
      </c>
      <c r="O5021" s="543" t="s">
        <v>2478</v>
      </c>
      <c r="P5021" s="543" t="s">
        <v>2478</v>
      </c>
      <c r="Q5021" s="547">
        <v>46010.416666666664</v>
      </c>
      <c r="R5021" s="547">
        <v>45448</v>
      </c>
      <c r="S5021" s="547">
        <v>45966.678067129629</v>
      </c>
    </row>
    <row r="5022" spans="1:19">
      <c r="A5022" s="540" t="s">
        <v>13003</v>
      </c>
      <c r="B5022" s="541"/>
      <c r="C5022" s="541"/>
      <c r="D5022" s="542">
        <v>10131</v>
      </c>
      <c r="E5022" s="542">
        <v>10131</v>
      </c>
      <c r="F5022" s="542" t="s">
        <v>13880</v>
      </c>
      <c r="G5022" s="540" t="s">
        <v>13881</v>
      </c>
      <c r="H5022" s="542" t="s">
        <v>2469</v>
      </c>
      <c r="I5022" s="542" t="s">
        <v>2546</v>
      </c>
      <c r="J5022" s="542" t="s">
        <v>7421</v>
      </c>
      <c r="K5022" s="540" t="s">
        <v>8859</v>
      </c>
      <c r="L5022" s="540" t="s">
        <v>2478</v>
      </c>
      <c r="M5022" s="540" t="s">
        <v>2478</v>
      </c>
      <c r="N5022" s="540" t="s">
        <v>2478</v>
      </c>
      <c r="O5022" s="546">
        <v>44348.333333333336</v>
      </c>
      <c r="P5022" s="546">
        <v>44671.708333333336</v>
      </c>
      <c r="Q5022" s="540" t="s">
        <v>2478</v>
      </c>
      <c r="R5022" s="540" t="s">
        <v>2478</v>
      </c>
      <c r="S5022" s="540" t="s">
        <v>2478</v>
      </c>
    </row>
    <row r="5023" spans="1:19">
      <c r="A5023" s="543" t="s">
        <v>13003</v>
      </c>
      <c r="B5023" s="544"/>
      <c r="C5023" s="544"/>
      <c r="D5023" s="545">
        <v>10131</v>
      </c>
      <c r="E5023" s="545">
        <v>10131</v>
      </c>
      <c r="F5023" s="545" t="s">
        <v>13882</v>
      </c>
      <c r="G5023" s="543" t="s">
        <v>13883</v>
      </c>
      <c r="H5023" s="545" t="s">
        <v>2469</v>
      </c>
      <c r="I5023" s="545" t="s">
        <v>2546</v>
      </c>
      <c r="J5023" s="545" t="s">
        <v>7421</v>
      </c>
      <c r="K5023" s="543" t="s">
        <v>8859</v>
      </c>
      <c r="L5023" s="543" t="s">
        <v>2478</v>
      </c>
      <c r="M5023" s="543" t="s">
        <v>2478</v>
      </c>
      <c r="N5023" s="543" t="s">
        <v>2478</v>
      </c>
      <c r="O5023" s="547">
        <v>44348.333333333336</v>
      </c>
      <c r="P5023" s="547">
        <v>44671.708333333336</v>
      </c>
      <c r="Q5023" s="543" t="s">
        <v>2478</v>
      </c>
      <c r="R5023" s="543" t="s">
        <v>2478</v>
      </c>
      <c r="S5023" s="543" t="s">
        <v>2478</v>
      </c>
    </row>
    <row r="5024" spans="1:19">
      <c r="A5024" s="540" t="s">
        <v>13003</v>
      </c>
      <c r="B5024" s="541"/>
      <c r="C5024" s="541"/>
      <c r="D5024" s="542">
        <v>10131</v>
      </c>
      <c r="E5024" s="542">
        <v>10131</v>
      </c>
      <c r="F5024" s="542" t="s">
        <v>13884</v>
      </c>
      <c r="G5024" s="540" t="s">
        <v>13885</v>
      </c>
      <c r="H5024" s="542" t="s">
        <v>2469</v>
      </c>
      <c r="I5024" s="542" t="s">
        <v>2546</v>
      </c>
      <c r="J5024" s="542" t="s">
        <v>7421</v>
      </c>
      <c r="K5024" s="540" t="s">
        <v>8859</v>
      </c>
      <c r="L5024" s="540" t="s">
        <v>2478</v>
      </c>
      <c r="M5024" s="540" t="s">
        <v>2478</v>
      </c>
      <c r="N5024" s="540" t="s">
        <v>2478</v>
      </c>
      <c r="O5024" s="546">
        <v>44348.333333333336</v>
      </c>
      <c r="P5024" s="546">
        <v>44671.708333333336</v>
      </c>
      <c r="Q5024" s="540" t="s">
        <v>2478</v>
      </c>
      <c r="R5024" s="540" t="s">
        <v>2478</v>
      </c>
      <c r="S5024" s="540" t="s">
        <v>2478</v>
      </c>
    </row>
    <row r="5025" spans="1:19">
      <c r="A5025" s="543" t="s">
        <v>13003</v>
      </c>
      <c r="B5025" s="544"/>
      <c r="C5025" s="544"/>
      <c r="D5025" s="545">
        <v>10131</v>
      </c>
      <c r="E5025" s="545">
        <v>10131</v>
      </c>
      <c r="F5025" s="545" t="s">
        <v>13886</v>
      </c>
      <c r="G5025" s="543" t="s">
        <v>13887</v>
      </c>
      <c r="H5025" s="545" t="s">
        <v>2469</v>
      </c>
      <c r="I5025" s="545" t="s">
        <v>2546</v>
      </c>
      <c r="J5025" s="545" t="s">
        <v>7421</v>
      </c>
      <c r="K5025" s="543" t="s">
        <v>8859</v>
      </c>
      <c r="L5025" s="543" t="s">
        <v>2478</v>
      </c>
      <c r="M5025" s="543" t="s">
        <v>2478</v>
      </c>
      <c r="N5025" s="543" t="s">
        <v>2478</v>
      </c>
      <c r="O5025" s="547">
        <v>44348.333333333336</v>
      </c>
      <c r="P5025" s="547">
        <v>44671.708333333336</v>
      </c>
      <c r="Q5025" s="543" t="s">
        <v>2478</v>
      </c>
      <c r="R5025" s="543" t="s">
        <v>2478</v>
      </c>
      <c r="S5025" s="543" t="s">
        <v>2478</v>
      </c>
    </row>
    <row r="5026" spans="1:19">
      <c r="A5026" s="540" t="s">
        <v>13003</v>
      </c>
      <c r="B5026" s="541"/>
      <c r="C5026" s="541"/>
      <c r="D5026" s="542">
        <v>10131</v>
      </c>
      <c r="E5026" s="542">
        <v>10131</v>
      </c>
      <c r="F5026" s="542" t="s">
        <v>13888</v>
      </c>
      <c r="G5026" s="540" t="s">
        <v>13889</v>
      </c>
      <c r="H5026" s="542" t="s">
        <v>2469</v>
      </c>
      <c r="I5026" s="542" t="s">
        <v>2546</v>
      </c>
      <c r="J5026" s="542" t="s">
        <v>7421</v>
      </c>
      <c r="K5026" s="540" t="s">
        <v>8859</v>
      </c>
      <c r="L5026" s="540" t="s">
        <v>2478</v>
      </c>
      <c r="M5026" s="540" t="s">
        <v>2478</v>
      </c>
      <c r="N5026" s="540" t="s">
        <v>2478</v>
      </c>
      <c r="O5026" s="546">
        <v>44348.333333333336</v>
      </c>
      <c r="P5026" s="546">
        <v>44671.708333333336</v>
      </c>
      <c r="Q5026" s="540" t="s">
        <v>2478</v>
      </c>
      <c r="R5026" s="540" t="s">
        <v>2478</v>
      </c>
      <c r="S5026" s="540" t="s">
        <v>2478</v>
      </c>
    </row>
    <row r="5027" spans="1:19">
      <c r="A5027" s="543" t="s">
        <v>13003</v>
      </c>
      <c r="B5027" s="544"/>
      <c r="C5027" s="544"/>
      <c r="D5027" s="545">
        <v>10131</v>
      </c>
      <c r="E5027" s="545">
        <v>10131</v>
      </c>
      <c r="F5027" s="545" t="s">
        <v>13890</v>
      </c>
      <c r="G5027" s="543" t="s">
        <v>13891</v>
      </c>
      <c r="H5027" s="545" t="s">
        <v>2469</v>
      </c>
      <c r="I5027" s="545" t="s">
        <v>2546</v>
      </c>
      <c r="J5027" s="545" t="s">
        <v>7421</v>
      </c>
      <c r="K5027" s="543" t="s">
        <v>8859</v>
      </c>
      <c r="L5027" s="543" t="s">
        <v>2478</v>
      </c>
      <c r="M5027" s="543" t="s">
        <v>2478</v>
      </c>
      <c r="N5027" s="543" t="s">
        <v>2478</v>
      </c>
      <c r="O5027" s="547">
        <v>44348.333333333336</v>
      </c>
      <c r="P5027" s="547">
        <v>44671.708333333336</v>
      </c>
      <c r="Q5027" s="543" t="s">
        <v>2478</v>
      </c>
      <c r="R5027" s="543" t="s">
        <v>2478</v>
      </c>
      <c r="S5027" s="543" t="s">
        <v>2478</v>
      </c>
    </row>
    <row r="5028" spans="1:19">
      <c r="A5028" s="540" t="s">
        <v>13003</v>
      </c>
      <c r="B5028" s="541"/>
      <c r="C5028" s="541"/>
      <c r="D5028" s="542">
        <v>10131</v>
      </c>
      <c r="E5028" s="542">
        <v>10131</v>
      </c>
      <c r="F5028" s="542" t="s">
        <v>13892</v>
      </c>
      <c r="G5028" s="540" t="s">
        <v>13893</v>
      </c>
      <c r="H5028" s="542" t="s">
        <v>2469</v>
      </c>
      <c r="I5028" s="542" t="s">
        <v>2546</v>
      </c>
      <c r="J5028" s="542" t="s">
        <v>7421</v>
      </c>
      <c r="K5028" s="540" t="s">
        <v>8859</v>
      </c>
      <c r="L5028" s="540" t="s">
        <v>2478</v>
      </c>
      <c r="M5028" s="540" t="s">
        <v>2478</v>
      </c>
      <c r="N5028" s="540" t="s">
        <v>2478</v>
      </c>
      <c r="O5028" s="546">
        <v>44348.333333333336</v>
      </c>
      <c r="P5028" s="546">
        <v>44671.708333333336</v>
      </c>
      <c r="Q5028" s="540" t="s">
        <v>2478</v>
      </c>
      <c r="R5028" s="540" t="s">
        <v>2478</v>
      </c>
      <c r="S5028" s="540" t="s">
        <v>2478</v>
      </c>
    </row>
    <row r="5029" spans="1:19">
      <c r="A5029" s="543" t="s">
        <v>13003</v>
      </c>
      <c r="B5029" s="544"/>
      <c r="C5029" s="544"/>
      <c r="D5029" s="545">
        <v>10131</v>
      </c>
      <c r="E5029" s="545">
        <v>10131</v>
      </c>
      <c r="F5029" s="545" t="s">
        <v>13894</v>
      </c>
      <c r="G5029" s="543" t="s">
        <v>13895</v>
      </c>
      <c r="H5029" s="545" t="s">
        <v>2469</v>
      </c>
      <c r="I5029" s="545" t="s">
        <v>2546</v>
      </c>
      <c r="J5029" s="545" t="s">
        <v>7421</v>
      </c>
      <c r="K5029" s="543" t="s">
        <v>2478</v>
      </c>
      <c r="L5029" s="543" t="s">
        <v>2478</v>
      </c>
      <c r="M5029" s="543" t="s">
        <v>2478</v>
      </c>
      <c r="N5029" s="543" t="s">
        <v>2478</v>
      </c>
      <c r="O5029" s="547">
        <v>44348.333333333336</v>
      </c>
      <c r="P5029" s="547">
        <v>44671.708333333336</v>
      </c>
      <c r="Q5029" s="543" t="s">
        <v>2478</v>
      </c>
      <c r="R5029" s="543" t="s">
        <v>2478</v>
      </c>
      <c r="S5029" s="543" t="s">
        <v>2478</v>
      </c>
    </row>
    <row r="5030" spans="1:19">
      <c r="A5030" s="540" t="s">
        <v>13003</v>
      </c>
      <c r="B5030" s="541"/>
      <c r="C5030" s="541"/>
      <c r="D5030" s="542">
        <v>10131</v>
      </c>
      <c r="E5030" s="542">
        <v>10131</v>
      </c>
      <c r="F5030" s="542" t="s">
        <v>13896</v>
      </c>
      <c r="G5030" s="540" t="s">
        <v>13897</v>
      </c>
      <c r="H5030" s="542" t="s">
        <v>2469</v>
      </c>
      <c r="I5030" s="542" t="s">
        <v>2546</v>
      </c>
      <c r="J5030" s="542" t="s">
        <v>7421</v>
      </c>
      <c r="K5030" s="540" t="s">
        <v>2478</v>
      </c>
      <c r="L5030" s="540" t="s">
        <v>2478</v>
      </c>
      <c r="M5030" s="540" t="s">
        <v>2478</v>
      </c>
      <c r="N5030" s="540" t="s">
        <v>2478</v>
      </c>
      <c r="O5030" s="546">
        <v>44348.333333333336</v>
      </c>
      <c r="P5030" s="546">
        <v>44671.708333333336</v>
      </c>
      <c r="Q5030" s="540" t="s">
        <v>2478</v>
      </c>
      <c r="R5030" s="540" t="s">
        <v>2478</v>
      </c>
      <c r="S5030" s="540" t="s">
        <v>2478</v>
      </c>
    </row>
    <row r="5031" spans="1:19">
      <c r="A5031" s="543" t="s">
        <v>13003</v>
      </c>
      <c r="B5031" s="545">
        <v>11874</v>
      </c>
      <c r="C5031" s="545">
        <v>749060</v>
      </c>
      <c r="D5031" s="545">
        <v>10131</v>
      </c>
      <c r="E5031" s="545" t="s">
        <v>13898</v>
      </c>
      <c r="F5031" s="545" t="s">
        <v>13899</v>
      </c>
      <c r="G5031" s="543" t="s">
        <v>13900</v>
      </c>
      <c r="H5031" s="545" t="s">
        <v>2546</v>
      </c>
      <c r="I5031" s="545" t="s">
        <v>2546</v>
      </c>
      <c r="J5031" s="545" t="s">
        <v>7440</v>
      </c>
      <c r="K5031" s="543" t="s">
        <v>8859</v>
      </c>
      <c r="L5031" s="543" t="s">
        <v>2546</v>
      </c>
      <c r="M5031" s="543" t="s">
        <v>6209</v>
      </c>
      <c r="N5031" s="543" t="s">
        <v>2210</v>
      </c>
      <c r="O5031" s="543" t="s">
        <v>2478</v>
      </c>
      <c r="P5031" s="543" t="s">
        <v>2478</v>
      </c>
      <c r="Q5031" s="547">
        <v>45448.333333333336</v>
      </c>
      <c r="R5031" s="547">
        <v>45448</v>
      </c>
      <c r="S5031" s="547">
        <v>46082.76090277778</v>
      </c>
    </row>
    <row r="5032" spans="1:19">
      <c r="A5032" s="540" t="s">
        <v>13003</v>
      </c>
      <c r="B5032" s="542">
        <v>107970</v>
      </c>
      <c r="C5032" s="542">
        <v>750150</v>
      </c>
      <c r="D5032" s="542">
        <v>10131</v>
      </c>
      <c r="E5032" s="542" t="s">
        <v>13901</v>
      </c>
      <c r="F5032" s="542" t="s">
        <v>13902</v>
      </c>
      <c r="G5032" s="540" t="s">
        <v>13903</v>
      </c>
      <c r="H5032" s="542" t="s">
        <v>2546</v>
      </c>
      <c r="I5032" s="542" t="s">
        <v>2546</v>
      </c>
      <c r="J5032" s="542" t="s">
        <v>7440</v>
      </c>
      <c r="K5032" s="540" t="s">
        <v>8859</v>
      </c>
      <c r="L5032" s="540" t="s">
        <v>2546</v>
      </c>
      <c r="M5032" s="540" t="s">
        <v>6209</v>
      </c>
      <c r="N5032" s="540" t="s">
        <v>2210</v>
      </c>
      <c r="O5032" s="540" t="s">
        <v>2478</v>
      </c>
      <c r="P5032" s="540" t="s">
        <v>2478</v>
      </c>
      <c r="Q5032" s="546">
        <v>45575.708333333336</v>
      </c>
      <c r="R5032" s="546">
        <v>45463</v>
      </c>
      <c r="S5032" s="546">
        <v>45966.678078703706</v>
      </c>
    </row>
    <row r="5033" spans="1:19">
      <c r="A5033" s="543" t="s">
        <v>13003</v>
      </c>
      <c r="B5033" s="545">
        <v>107972</v>
      </c>
      <c r="C5033" s="545">
        <v>750168</v>
      </c>
      <c r="D5033" s="545" t="s">
        <v>13904</v>
      </c>
      <c r="E5033" s="545" t="s">
        <v>13904</v>
      </c>
      <c r="F5033" s="545" t="s">
        <v>13905</v>
      </c>
      <c r="G5033" s="543" t="s">
        <v>13906</v>
      </c>
      <c r="H5033" s="545" t="s">
        <v>2546</v>
      </c>
      <c r="I5033" s="544" t="s">
        <v>2478</v>
      </c>
      <c r="J5033" s="545" t="s">
        <v>7440</v>
      </c>
      <c r="K5033" s="543" t="s">
        <v>2478</v>
      </c>
      <c r="L5033" s="543" t="s">
        <v>2546</v>
      </c>
      <c r="M5033" s="543" t="s">
        <v>6209</v>
      </c>
      <c r="N5033" s="543" t="s">
        <v>2210</v>
      </c>
      <c r="O5033" s="543" t="s">
        <v>2478</v>
      </c>
      <c r="P5033" s="543" t="s">
        <v>2478</v>
      </c>
      <c r="Q5033" s="547">
        <v>45575.708333333336</v>
      </c>
      <c r="R5033" s="547">
        <v>45463</v>
      </c>
      <c r="S5033" s="547">
        <v>45986.76059027778</v>
      </c>
    </row>
    <row r="5034" spans="1:19">
      <c r="A5034" s="540" t="s">
        <v>13003</v>
      </c>
      <c r="B5034" s="541"/>
      <c r="C5034" s="541"/>
      <c r="D5034" s="542">
        <v>10131</v>
      </c>
      <c r="E5034" s="542">
        <v>10131</v>
      </c>
      <c r="F5034" s="542" t="s">
        <v>13907</v>
      </c>
      <c r="G5034" s="540" t="s">
        <v>13908</v>
      </c>
      <c r="H5034" s="542" t="s">
        <v>2469</v>
      </c>
      <c r="I5034" s="542" t="s">
        <v>2546</v>
      </c>
      <c r="J5034" s="542" t="s">
        <v>7421</v>
      </c>
      <c r="K5034" s="540" t="s">
        <v>8859</v>
      </c>
      <c r="L5034" s="540" t="s">
        <v>2478</v>
      </c>
      <c r="M5034" s="540" t="s">
        <v>2478</v>
      </c>
      <c r="N5034" s="540" t="s">
        <v>2478</v>
      </c>
      <c r="O5034" s="546">
        <v>44348.333333333336</v>
      </c>
      <c r="P5034" s="546">
        <v>44671.708333333336</v>
      </c>
      <c r="Q5034" s="540" t="s">
        <v>2478</v>
      </c>
      <c r="R5034" s="540" t="s">
        <v>2478</v>
      </c>
      <c r="S5034" s="540" t="s">
        <v>2478</v>
      </c>
    </row>
    <row r="5035" spans="1:19">
      <c r="A5035" s="543" t="s">
        <v>13003</v>
      </c>
      <c r="B5035" s="544"/>
      <c r="C5035" s="544"/>
      <c r="D5035" s="545">
        <v>10131</v>
      </c>
      <c r="E5035" s="545">
        <v>10131</v>
      </c>
      <c r="F5035" s="545" t="s">
        <v>13909</v>
      </c>
      <c r="G5035" s="543" t="s">
        <v>13910</v>
      </c>
      <c r="H5035" s="545" t="s">
        <v>2469</v>
      </c>
      <c r="I5035" s="545" t="s">
        <v>2546</v>
      </c>
      <c r="J5035" s="545" t="s">
        <v>7421</v>
      </c>
      <c r="K5035" s="543" t="s">
        <v>8859</v>
      </c>
      <c r="L5035" s="543" t="s">
        <v>2478</v>
      </c>
      <c r="M5035" s="543" t="s">
        <v>2478</v>
      </c>
      <c r="N5035" s="543" t="s">
        <v>2478</v>
      </c>
      <c r="O5035" s="547">
        <v>44348.333333333336</v>
      </c>
      <c r="P5035" s="547">
        <v>44671.708333333336</v>
      </c>
      <c r="Q5035" s="543" t="s">
        <v>2478</v>
      </c>
      <c r="R5035" s="543" t="s">
        <v>2478</v>
      </c>
      <c r="S5035" s="543" t="s">
        <v>2478</v>
      </c>
    </row>
    <row r="5036" spans="1:19">
      <c r="A5036" s="540" t="s">
        <v>13003</v>
      </c>
      <c r="B5036" s="541"/>
      <c r="C5036" s="541"/>
      <c r="D5036" s="542">
        <v>10131</v>
      </c>
      <c r="E5036" s="542">
        <v>10131</v>
      </c>
      <c r="F5036" s="542" t="s">
        <v>13911</v>
      </c>
      <c r="G5036" s="540" t="s">
        <v>13912</v>
      </c>
      <c r="H5036" s="542" t="s">
        <v>2469</v>
      </c>
      <c r="I5036" s="542" t="s">
        <v>2546</v>
      </c>
      <c r="J5036" s="542" t="s">
        <v>7421</v>
      </c>
      <c r="K5036" s="540" t="s">
        <v>2478</v>
      </c>
      <c r="L5036" s="540" t="s">
        <v>2478</v>
      </c>
      <c r="M5036" s="540" t="s">
        <v>2478</v>
      </c>
      <c r="N5036" s="540" t="s">
        <v>2478</v>
      </c>
      <c r="O5036" s="546">
        <v>44348.333333333336</v>
      </c>
      <c r="P5036" s="546">
        <v>44671.708333333336</v>
      </c>
      <c r="Q5036" s="540" t="s">
        <v>2478</v>
      </c>
      <c r="R5036" s="540" t="s">
        <v>2478</v>
      </c>
      <c r="S5036" s="540" t="s">
        <v>2478</v>
      </c>
    </row>
    <row r="5037" spans="1:19">
      <c r="A5037" s="543" t="s">
        <v>13003</v>
      </c>
      <c r="B5037" s="544"/>
      <c r="C5037" s="544"/>
      <c r="D5037" s="545">
        <v>10131</v>
      </c>
      <c r="E5037" s="545">
        <v>10131</v>
      </c>
      <c r="F5037" s="545" t="s">
        <v>13913</v>
      </c>
      <c r="G5037" s="543" t="s">
        <v>13914</v>
      </c>
      <c r="H5037" s="545" t="s">
        <v>2469</v>
      </c>
      <c r="I5037" s="545" t="s">
        <v>2546</v>
      </c>
      <c r="J5037" s="545" t="s">
        <v>7421</v>
      </c>
      <c r="K5037" s="543" t="s">
        <v>8966</v>
      </c>
      <c r="L5037" s="543" t="s">
        <v>2478</v>
      </c>
      <c r="M5037" s="543" t="s">
        <v>2478</v>
      </c>
      <c r="N5037" s="543" t="s">
        <v>2478</v>
      </c>
      <c r="O5037" s="547">
        <v>44348.333333333336</v>
      </c>
      <c r="P5037" s="547">
        <v>44671.708333333336</v>
      </c>
      <c r="Q5037" s="543" t="s">
        <v>2478</v>
      </c>
      <c r="R5037" s="543" t="s">
        <v>2478</v>
      </c>
      <c r="S5037" s="543" t="s">
        <v>2478</v>
      </c>
    </row>
    <row r="5038" spans="1:19">
      <c r="A5038" s="540" t="s">
        <v>13003</v>
      </c>
      <c r="B5038" s="541"/>
      <c r="C5038" s="541"/>
      <c r="D5038" s="542">
        <v>10131</v>
      </c>
      <c r="E5038" s="542">
        <v>10131</v>
      </c>
      <c r="F5038" s="542" t="s">
        <v>13915</v>
      </c>
      <c r="G5038" s="540" t="s">
        <v>13916</v>
      </c>
      <c r="H5038" s="542" t="s">
        <v>2469</v>
      </c>
      <c r="I5038" s="542" t="s">
        <v>2546</v>
      </c>
      <c r="J5038" s="542" t="s">
        <v>7421</v>
      </c>
      <c r="K5038" s="540" t="s">
        <v>8859</v>
      </c>
      <c r="L5038" s="540" t="s">
        <v>2478</v>
      </c>
      <c r="M5038" s="540" t="s">
        <v>2478</v>
      </c>
      <c r="N5038" s="540" t="s">
        <v>2478</v>
      </c>
      <c r="O5038" s="546">
        <v>44348.333333333336</v>
      </c>
      <c r="P5038" s="546">
        <v>44671.708333333336</v>
      </c>
      <c r="Q5038" s="540" t="s">
        <v>2478</v>
      </c>
      <c r="R5038" s="540" t="s">
        <v>2478</v>
      </c>
      <c r="S5038" s="540" t="s">
        <v>2478</v>
      </c>
    </row>
    <row r="5039" spans="1:19">
      <c r="A5039" s="543" t="s">
        <v>13003</v>
      </c>
      <c r="B5039" s="544"/>
      <c r="C5039" s="544"/>
      <c r="D5039" s="545">
        <v>10131</v>
      </c>
      <c r="E5039" s="545">
        <v>10131</v>
      </c>
      <c r="F5039" s="545" t="s">
        <v>13917</v>
      </c>
      <c r="G5039" s="543" t="s">
        <v>13918</v>
      </c>
      <c r="H5039" s="545" t="s">
        <v>2469</v>
      </c>
      <c r="I5039" s="545" t="s">
        <v>2546</v>
      </c>
      <c r="J5039" s="545" t="s">
        <v>7421</v>
      </c>
      <c r="K5039" s="543" t="s">
        <v>8859</v>
      </c>
      <c r="L5039" s="543" t="s">
        <v>2478</v>
      </c>
      <c r="M5039" s="543" t="s">
        <v>2478</v>
      </c>
      <c r="N5039" s="543" t="s">
        <v>2478</v>
      </c>
      <c r="O5039" s="547">
        <v>44348.333333333336</v>
      </c>
      <c r="P5039" s="547">
        <v>44671.708333333336</v>
      </c>
      <c r="Q5039" s="543" t="s">
        <v>2478</v>
      </c>
      <c r="R5039" s="543" t="s">
        <v>2478</v>
      </c>
      <c r="S5039" s="543" t="s">
        <v>2478</v>
      </c>
    </row>
    <row r="5040" spans="1:19">
      <c r="A5040" s="540" t="s">
        <v>13003</v>
      </c>
      <c r="B5040" s="541"/>
      <c r="C5040" s="541"/>
      <c r="D5040" s="542">
        <v>10131</v>
      </c>
      <c r="E5040" s="542">
        <v>10131</v>
      </c>
      <c r="F5040" s="542" t="s">
        <v>13919</v>
      </c>
      <c r="G5040" s="540" t="s">
        <v>13920</v>
      </c>
      <c r="H5040" s="542" t="s">
        <v>2469</v>
      </c>
      <c r="I5040" s="542" t="s">
        <v>2546</v>
      </c>
      <c r="J5040" s="542" t="s">
        <v>7421</v>
      </c>
      <c r="K5040" s="540" t="s">
        <v>2478</v>
      </c>
      <c r="L5040" s="540" t="s">
        <v>2478</v>
      </c>
      <c r="M5040" s="540" t="s">
        <v>2478</v>
      </c>
      <c r="N5040" s="540" t="s">
        <v>2478</v>
      </c>
      <c r="O5040" s="546">
        <v>44348.333333333336</v>
      </c>
      <c r="P5040" s="546">
        <v>44671.708333333336</v>
      </c>
      <c r="Q5040" s="540" t="s">
        <v>2478</v>
      </c>
      <c r="R5040" s="540" t="s">
        <v>2478</v>
      </c>
      <c r="S5040" s="540" t="s">
        <v>2478</v>
      </c>
    </row>
    <row r="5041" spans="1:19">
      <c r="A5041" s="543" t="s">
        <v>13003</v>
      </c>
      <c r="B5041" s="544"/>
      <c r="C5041" s="544"/>
      <c r="D5041" s="545">
        <v>10131</v>
      </c>
      <c r="E5041" s="545">
        <v>10131</v>
      </c>
      <c r="F5041" s="545" t="s">
        <v>13921</v>
      </c>
      <c r="G5041" s="543" t="s">
        <v>13922</v>
      </c>
      <c r="H5041" s="545" t="s">
        <v>2469</v>
      </c>
      <c r="I5041" s="545" t="s">
        <v>2546</v>
      </c>
      <c r="J5041" s="545" t="s">
        <v>7421</v>
      </c>
      <c r="K5041" s="543" t="s">
        <v>2478</v>
      </c>
      <c r="L5041" s="543" t="s">
        <v>2478</v>
      </c>
      <c r="M5041" s="543" t="s">
        <v>2478</v>
      </c>
      <c r="N5041" s="543" t="s">
        <v>2478</v>
      </c>
      <c r="O5041" s="547">
        <v>44348.333333333336</v>
      </c>
      <c r="P5041" s="547">
        <v>44671.708333333336</v>
      </c>
      <c r="Q5041" s="543" t="s">
        <v>2478</v>
      </c>
      <c r="R5041" s="543" t="s">
        <v>2478</v>
      </c>
      <c r="S5041" s="543" t="s">
        <v>2478</v>
      </c>
    </row>
    <row r="5042" spans="1:19">
      <c r="A5042" s="540" t="s">
        <v>13003</v>
      </c>
      <c r="B5042" s="541"/>
      <c r="C5042" s="541"/>
      <c r="D5042" s="542">
        <v>10131</v>
      </c>
      <c r="E5042" s="542">
        <v>10131</v>
      </c>
      <c r="F5042" s="542" t="s">
        <v>13923</v>
      </c>
      <c r="G5042" s="540" t="s">
        <v>13924</v>
      </c>
      <c r="H5042" s="542" t="s">
        <v>2469</v>
      </c>
      <c r="I5042" s="542" t="s">
        <v>2546</v>
      </c>
      <c r="J5042" s="542" t="s">
        <v>7421</v>
      </c>
      <c r="K5042" s="540" t="s">
        <v>2478</v>
      </c>
      <c r="L5042" s="540" t="s">
        <v>2478</v>
      </c>
      <c r="M5042" s="540" t="s">
        <v>2478</v>
      </c>
      <c r="N5042" s="540" t="s">
        <v>2478</v>
      </c>
      <c r="O5042" s="546">
        <v>44348.333333333336</v>
      </c>
      <c r="P5042" s="546">
        <v>44671.708333333336</v>
      </c>
      <c r="Q5042" s="540" t="s">
        <v>2478</v>
      </c>
      <c r="R5042" s="540" t="s">
        <v>2478</v>
      </c>
      <c r="S5042" s="540" t="s">
        <v>2478</v>
      </c>
    </row>
    <row r="5043" spans="1:19">
      <c r="A5043" s="543" t="s">
        <v>13003</v>
      </c>
      <c r="B5043" s="544"/>
      <c r="C5043" s="544"/>
      <c r="D5043" s="545">
        <v>10131</v>
      </c>
      <c r="E5043" s="545">
        <v>10131</v>
      </c>
      <c r="F5043" s="545" t="s">
        <v>13925</v>
      </c>
      <c r="G5043" s="543" t="s">
        <v>13926</v>
      </c>
      <c r="H5043" s="545" t="s">
        <v>2546</v>
      </c>
      <c r="I5043" s="545" t="s">
        <v>2546</v>
      </c>
      <c r="J5043" s="545" t="s">
        <v>7421</v>
      </c>
      <c r="K5043" s="543" t="s">
        <v>8859</v>
      </c>
      <c r="L5043" s="543" t="s">
        <v>2478</v>
      </c>
      <c r="M5043" s="543" t="s">
        <v>2478</v>
      </c>
      <c r="N5043" s="543" t="s">
        <v>2478</v>
      </c>
      <c r="O5043" s="547">
        <v>44348.333333333336</v>
      </c>
      <c r="P5043" s="547">
        <v>44671.708333333336</v>
      </c>
      <c r="Q5043" s="543" t="s">
        <v>2478</v>
      </c>
      <c r="R5043" s="543" t="s">
        <v>2478</v>
      </c>
      <c r="S5043" s="543" t="s">
        <v>2478</v>
      </c>
    </row>
    <row r="5044" spans="1:19">
      <c r="A5044" s="540" t="s">
        <v>13003</v>
      </c>
      <c r="B5044" s="541"/>
      <c r="C5044" s="541"/>
      <c r="D5044" s="542">
        <v>10131</v>
      </c>
      <c r="E5044" s="542">
        <v>10131</v>
      </c>
      <c r="F5044" s="542" t="s">
        <v>13927</v>
      </c>
      <c r="G5044" s="540" t="s">
        <v>13928</v>
      </c>
      <c r="H5044" s="542" t="s">
        <v>2469</v>
      </c>
      <c r="I5044" s="542" t="s">
        <v>2546</v>
      </c>
      <c r="J5044" s="542" t="s">
        <v>7421</v>
      </c>
      <c r="K5044" s="540" t="s">
        <v>2478</v>
      </c>
      <c r="L5044" s="540" t="s">
        <v>2478</v>
      </c>
      <c r="M5044" s="540" t="s">
        <v>2478</v>
      </c>
      <c r="N5044" s="540" t="s">
        <v>2478</v>
      </c>
      <c r="O5044" s="546">
        <v>44348.333333333336</v>
      </c>
      <c r="P5044" s="546">
        <v>44671.708333333336</v>
      </c>
      <c r="Q5044" s="540" t="s">
        <v>2478</v>
      </c>
      <c r="R5044" s="540" t="s">
        <v>2478</v>
      </c>
      <c r="S5044" s="540" t="s">
        <v>2478</v>
      </c>
    </row>
    <row r="5045" spans="1:19">
      <c r="A5045" s="543" t="s">
        <v>13003</v>
      </c>
      <c r="B5045" s="544"/>
      <c r="C5045" s="544"/>
      <c r="D5045" s="545">
        <v>10131</v>
      </c>
      <c r="E5045" s="545">
        <v>10131</v>
      </c>
      <c r="F5045" s="545" t="s">
        <v>13929</v>
      </c>
      <c r="G5045" s="543" t="s">
        <v>13930</v>
      </c>
      <c r="H5045" s="545" t="s">
        <v>2469</v>
      </c>
      <c r="I5045" s="545" t="s">
        <v>2546</v>
      </c>
      <c r="J5045" s="545" t="s">
        <v>7421</v>
      </c>
      <c r="K5045" s="543" t="s">
        <v>2478</v>
      </c>
      <c r="L5045" s="543" t="s">
        <v>2478</v>
      </c>
      <c r="M5045" s="543" t="s">
        <v>2478</v>
      </c>
      <c r="N5045" s="543" t="s">
        <v>2478</v>
      </c>
      <c r="O5045" s="547">
        <v>44348.333333333336</v>
      </c>
      <c r="P5045" s="547">
        <v>44671.708333333336</v>
      </c>
      <c r="Q5045" s="543" t="s">
        <v>2478</v>
      </c>
      <c r="R5045" s="543" t="s">
        <v>2478</v>
      </c>
      <c r="S5045" s="543" t="s">
        <v>2478</v>
      </c>
    </row>
    <row r="5046" spans="1:19">
      <c r="A5046" s="540" t="s">
        <v>13003</v>
      </c>
      <c r="B5046" s="541"/>
      <c r="C5046" s="541"/>
      <c r="D5046" s="542">
        <v>10131</v>
      </c>
      <c r="E5046" s="542">
        <v>10131</v>
      </c>
      <c r="F5046" s="542" t="s">
        <v>13931</v>
      </c>
      <c r="G5046" s="540" t="s">
        <v>13932</v>
      </c>
      <c r="H5046" s="542" t="s">
        <v>2469</v>
      </c>
      <c r="I5046" s="542" t="s">
        <v>2546</v>
      </c>
      <c r="J5046" s="542" t="s">
        <v>7421</v>
      </c>
      <c r="K5046" s="540" t="s">
        <v>8859</v>
      </c>
      <c r="L5046" s="540" t="s">
        <v>2478</v>
      </c>
      <c r="M5046" s="540" t="s">
        <v>2478</v>
      </c>
      <c r="N5046" s="540" t="s">
        <v>2478</v>
      </c>
      <c r="O5046" s="546">
        <v>44348.333333333336</v>
      </c>
      <c r="P5046" s="546">
        <v>44671.708333333336</v>
      </c>
      <c r="Q5046" s="540" t="s">
        <v>2478</v>
      </c>
      <c r="R5046" s="540" t="s">
        <v>2478</v>
      </c>
      <c r="S5046" s="540" t="s">
        <v>2478</v>
      </c>
    </row>
    <row r="5047" spans="1:19">
      <c r="A5047" s="543" t="s">
        <v>13003</v>
      </c>
      <c r="B5047" s="544"/>
      <c r="C5047" s="544"/>
      <c r="D5047" s="545">
        <v>10131</v>
      </c>
      <c r="E5047" s="545">
        <v>10131</v>
      </c>
      <c r="F5047" s="545" t="s">
        <v>13933</v>
      </c>
      <c r="G5047" s="543" t="s">
        <v>13934</v>
      </c>
      <c r="H5047" s="545" t="s">
        <v>2469</v>
      </c>
      <c r="I5047" s="545" t="s">
        <v>2546</v>
      </c>
      <c r="J5047" s="545" t="s">
        <v>7421</v>
      </c>
      <c r="K5047" s="543" t="s">
        <v>2478</v>
      </c>
      <c r="L5047" s="543" t="s">
        <v>2478</v>
      </c>
      <c r="M5047" s="543" t="s">
        <v>2478</v>
      </c>
      <c r="N5047" s="543" t="s">
        <v>2478</v>
      </c>
      <c r="O5047" s="547">
        <v>44348.333333333336</v>
      </c>
      <c r="P5047" s="547">
        <v>44671.708333333336</v>
      </c>
      <c r="Q5047" s="543" t="s">
        <v>2478</v>
      </c>
      <c r="R5047" s="543" t="s">
        <v>2478</v>
      </c>
      <c r="S5047" s="543" t="s">
        <v>2478</v>
      </c>
    </row>
    <row r="5048" spans="1:19">
      <c r="A5048" s="540" t="s">
        <v>13003</v>
      </c>
      <c r="B5048" s="541"/>
      <c r="C5048" s="541"/>
      <c r="D5048" s="542">
        <v>10131</v>
      </c>
      <c r="E5048" s="542">
        <v>10131</v>
      </c>
      <c r="F5048" s="542" t="s">
        <v>13935</v>
      </c>
      <c r="G5048" s="540" t="s">
        <v>13936</v>
      </c>
      <c r="H5048" s="542" t="s">
        <v>2469</v>
      </c>
      <c r="I5048" s="542" t="s">
        <v>2546</v>
      </c>
      <c r="J5048" s="542" t="s">
        <v>7421</v>
      </c>
      <c r="K5048" s="540" t="s">
        <v>2478</v>
      </c>
      <c r="L5048" s="540" t="s">
        <v>2478</v>
      </c>
      <c r="M5048" s="540" t="s">
        <v>2478</v>
      </c>
      <c r="N5048" s="540" t="s">
        <v>2478</v>
      </c>
      <c r="O5048" s="546">
        <v>44348.333333333336</v>
      </c>
      <c r="P5048" s="546">
        <v>44671.708333333336</v>
      </c>
      <c r="Q5048" s="540" t="s">
        <v>2478</v>
      </c>
      <c r="R5048" s="540" t="s">
        <v>2478</v>
      </c>
      <c r="S5048" s="540" t="s">
        <v>2478</v>
      </c>
    </row>
    <row r="5049" spans="1:19">
      <c r="A5049" s="543" t="s">
        <v>13003</v>
      </c>
      <c r="B5049" s="544"/>
      <c r="C5049" s="544"/>
      <c r="D5049" s="545">
        <v>10131</v>
      </c>
      <c r="E5049" s="545">
        <v>10131</v>
      </c>
      <c r="F5049" s="545" t="s">
        <v>13937</v>
      </c>
      <c r="G5049" s="543" t="s">
        <v>13938</v>
      </c>
      <c r="H5049" s="545" t="s">
        <v>2469</v>
      </c>
      <c r="I5049" s="545" t="s">
        <v>2546</v>
      </c>
      <c r="J5049" s="545" t="s">
        <v>7421</v>
      </c>
      <c r="K5049" s="543" t="s">
        <v>2478</v>
      </c>
      <c r="L5049" s="543" t="s">
        <v>2478</v>
      </c>
      <c r="M5049" s="543" t="s">
        <v>2478</v>
      </c>
      <c r="N5049" s="543" t="s">
        <v>2478</v>
      </c>
      <c r="O5049" s="547">
        <v>44348.333333333336</v>
      </c>
      <c r="P5049" s="547">
        <v>44671.708333333336</v>
      </c>
      <c r="Q5049" s="543" t="s">
        <v>2478</v>
      </c>
      <c r="R5049" s="543" t="s">
        <v>2478</v>
      </c>
      <c r="S5049" s="543" t="s">
        <v>2478</v>
      </c>
    </row>
    <row r="5050" spans="1:19">
      <c r="A5050" s="540" t="s">
        <v>13003</v>
      </c>
      <c r="B5050" s="541"/>
      <c r="C5050" s="541"/>
      <c r="D5050" s="542">
        <v>10131</v>
      </c>
      <c r="E5050" s="542">
        <v>10131</v>
      </c>
      <c r="F5050" s="542" t="s">
        <v>13939</v>
      </c>
      <c r="G5050" s="540" t="s">
        <v>13940</v>
      </c>
      <c r="H5050" s="542" t="s">
        <v>2469</v>
      </c>
      <c r="I5050" s="542" t="s">
        <v>2546</v>
      </c>
      <c r="J5050" s="542" t="s">
        <v>7421</v>
      </c>
      <c r="K5050" s="540" t="s">
        <v>2478</v>
      </c>
      <c r="L5050" s="540" t="s">
        <v>2478</v>
      </c>
      <c r="M5050" s="540" t="s">
        <v>2478</v>
      </c>
      <c r="N5050" s="540" t="s">
        <v>2478</v>
      </c>
      <c r="O5050" s="546">
        <v>44348.333333333336</v>
      </c>
      <c r="P5050" s="546">
        <v>44671.708333333336</v>
      </c>
      <c r="Q5050" s="540" t="s">
        <v>2478</v>
      </c>
      <c r="R5050" s="540" t="s">
        <v>2478</v>
      </c>
      <c r="S5050" s="540" t="s">
        <v>2478</v>
      </c>
    </row>
    <row r="5051" spans="1:19">
      <c r="A5051" s="543" t="s">
        <v>13003</v>
      </c>
      <c r="B5051" s="544"/>
      <c r="C5051" s="544"/>
      <c r="D5051" s="545">
        <v>10131</v>
      </c>
      <c r="E5051" s="545">
        <v>10131</v>
      </c>
      <c r="F5051" s="545" t="s">
        <v>13941</v>
      </c>
      <c r="G5051" s="543" t="s">
        <v>13942</v>
      </c>
      <c r="H5051" s="545" t="s">
        <v>2469</v>
      </c>
      <c r="I5051" s="545" t="s">
        <v>2546</v>
      </c>
      <c r="J5051" s="545" t="s">
        <v>7421</v>
      </c>
      <c r="K5051" s="543" t="s">
        <v>2478</v>
      </c>
      <c r="L5051" s="543" t="s">
        <v>2478</v>
      </c>
      <c r="M5051" s="543" t="s">
        <v>2478</v>
      </c>
      <c r="N5051" s="543" t="s">
        <v>2478</v>
      </c>
      <c r="O5051" s="547">
        <v>44348.333333333336</v>
      </c>
      <c r="P5051" s="547">
        <v>44671.708333333336</v>
      </c>
      <c r="Q5051" s="543" t="s">
        <v>2478</v>
      </c>
      <c r="R5051" s="543" t="s">
        <v>2478</v>
      </c>
      <c r="S5051" s="543" t="s">
        <v>2478</v>
      </c>
    </row>
    <row r="5052" spans="1:19">
      <c r="A5052" s="540" t="s">
        <v>13003</v>
      </c>
      <c r="B5052" s="541"/>
      <c r="C5052" s="541"/>
      <c r="D5052" s="542">
        <v>10131</v>
      </c>
      <c r="E5052" s="542">
        <v>10131</v>
      </c>
      <c r="F5052" s="542" t="s">
        <v>13943</v>
      </c>
      <c r="G5052" s="540" t="s">
        <v>13944</v>
      </c>
      <c r="H5052" s="542" t="s">
        <v>2469</v>
      </c>
      <c r="I5052" s="542" t="s">
        <v>2546</v>
      </c>
      <c r="J5052" s="542" t="s">
        <v>7421</v>
      </c>
      <c r="K5052" s="540" t="s">
        <v>2478</v>
      </c>
      <c r="L5052" s="540" t="s">
        <v>2478</v>
      </c>
      <c r="M5052" s="540" t="s">
        <v>2478</v>
      </c>
      <c r="N5052" s="540" t="s">
        <v>2478</v>
      </c>
      <c r="O5052" s="546">
        <v>44348.333333333336</v>
      </c>
      <c r="P5052" s="546">
        <v>44671.708333333336</v>
      </c>
      <c r="Q5052" s="540" t="s">
        <v>2478</v>
      </c>
      <c r="R5052" s="540" t="s">
        <v>2478</v>
      </c>
      <c r="S5052" s="540" t="s">
        <v>2478</v>
      </c>
    </row>
    <row r="5053" spans="1:19">
      <c r="A5053" s="543" t="s">
        <v>13003</v>
      </c>
      <c r="B5053" s="544"/>
      <c r="C5053" s="544"/>
      <c r="D5053" s="545">
        <v>10131</v>
      </c>
      <c r="E5053" s="545">
        <v>10131</v>
      </c>
      <c r="F5053" s="545" t="s">
        <v>13945</v>
      </c>
      <c r="G5053" s="543" t="s">
        <v>13946</v>
      </c>
      <c r="H5053" s="545" t="s">
        <v>2469</v>
      </c>
      <c r="I5053" s="545" t="s">
        <v>2546</v>
      </c>
      <c r="J5053" s="545" t="s">
        <v>7421</v>
      </c>
      <c r="K5053" s="543" t="s">
        <v>2478</v>
      </c>
      <c r="L5053" s="543" t="s">
        <v>2478</v>
      </c>
      <c r="M5053" s="543" t="s">
        <v>2478</v>
      </c>
      <c r="N5053" s="543" t="s">
        <v>2478</v>
      </c>
      <c r="O5053" s="547">
        <v>44348.333333333336</v>
      </c>
      <c r="P5053" s="547">
        <v>44671.708333333336</v>
      </c>
      <c r="Q5053" s="543" t="s">
        <v>2478</v>
      </c>
      <c r="R5053" s="543" t="s">
        <v>2478</v>
      </c>
      <c r="S5053" s="543" t="s">
        <v>2478</v>
      </c>
    </row>
    <row r="5054" spans="1:19">
      <c r="A5054" s="540" t="s">
        <v>13003</v>
      </c>
      <c r="B5054" s="541"/>
      <c r="C5054" s="541"/>
      <c r="D5054" s="542">
        <v>10131</v>
      </c>
      <c r="E5054" s="542">
        <v>10131</v>
      </c>
      <c r="F5054" s="542" t="s">
        <v>13947</v>
      </c>
      <c r="G5054" s="540" t="s">
        <v>13948</v>
      </c>
      <c r="H5054" s="542" t="s">
        <v>2469</v>
      </c>
      <c r="I5054" s="542" t="s">
        <v>2546</v>
      </c>
      <c r="J5054" s="542" t="s">
        <v>7421</v>
      </c>
      <c r="K5054" s="540" t="s">
        <v>2478</v>
      </c>
      <c r="L5054" s="540" t="s">
        <v>2478</v>
      </c>
      <c r="M5054" s="540" t="s">
        <v>2478</v>
      </c>
      <c r="N5054" s="540" t="s">
        <v>2478</v>
      </c>
      <c r="O5054" s="546">
        <v>44348.333333333336</v>
      </c>
      <c r="P5054" s="546">
        <v>44671.708333333336</v>
      </c>
      <c r="Q5054" s="540" t="s">
        <v>2478</v>
      </c>
      <c r="R5054" s="540" t="s">
        <v>2478</v>
      </c>
      <c r="S5054" s="540" t="s">
        <v>2478</v>
      </c>
    </row>
    <row r="5055" spans="1:19">
      <c r="A5055" s="543" t="s">
        <v>13003</v>
      </c>
      <c r="B5055" s="544"/>
      <c r="C5055" s="544"/>
      <c r="D5055" s="545">
        <v>10131</v>
      </c>
      <c r="E5055" s="545">
        <v>10131</v>
      </c>
      <c r="F5055" s="545" t="s">
        <v>13949</v>
      </c>
      <c r="G5055" s="543" t="s">
        <v>13950</v>
      </c>
      <c r="H5055" s="545" t="s">
        <v>2469</v>
      </c>
      <c r="I5055" s="545" t="s">
        <v>2546</v>
      </c>
      <c r="J5055" s="545" t="s">
        <v>7421</v>
      </c>
      <c r="K5055" s="543" t="s">
        <v>2478</v>
      </c>
      <c r="L5055" s="543" t="s">
        <v>2478</v>
      </c>
      <c r="M5055" s="543" t="s">
        <v>2478</v>
      </c>
      <c r="N5055" s="543" t="s">
        <v>2478</v>
      </c>
      <c r="O5055" s="547">
        <v>44348.333333333336</v>
      </c>
      <c r="P5055" s="547">
        <v>44671.708333333336</v>
      </c>
      <c r="Q5055" s="543" t="s">
        <v>2478</v>
      </c>
      <c r="R5055" s="543" t="s">
        <v>2478</v>
      </c>
      <c r="S5055" s="543" t="s">
        <v>2478</v>
      </c>
    </row>
    <row r="5056" spans="1:19">
      <c r="A5056" s="540" t="s">
        <v>13003</v>
      </c>
      <c r="B5056" s="541"/>
      <c r="C5056" s="541"/>
      <c r="D5056" s="542">
        <v>10131</v>
      </c>
      <c r="E5056" s="542">
        <v>10131</v>
      </c>
      <c r="F5056" s="542" t="s">
        <v>13951</v>
      </c>
      <c r="G5056" s="540" t="s">
        <v>13952</v>
      </c>
      <c r="H5056" s="542" t="s">
        <v>2469</v>
      </c>
      <c r="I5056" s="542" t="s">
        <v>2546</v>
      </c>
      <c r="J5056" s="542" t="s">
        <v>7421</v>
      </c>
      <c r="K5056" s="540" t="s">
        <v>2478</v>
      </c>
      <c r="L5056" s="540" t="s">
        <v>2478</v>
      </c>
      <c r="M5056" s="540" t="s">
        <v>2478</v>
      </c>
      <c r="N5056" s="540" t="s">
        <v>2478</v>
      </c>
      <c r="O5056" s="546">
        <v>44348.333333333336</v>
      </c>
      <c r="P5056" s="546">
        <v>44671.708333333336</v>
      </c>
      <c r="Q5056" s="540" t="s">
        <v>2478</v>
      </c>
      <c r="R5056" s="540" t="s">
        <v>2478</v>
      </c>
      <c r="S5056" s="540" t="s">
        <v>2478</v>
      </c>
    </row>
    <row r="5057" spans="1:19">
      <c r="A5057" s="543" t="s">
        <v>13003</v>
      </c>
      <c r="B5057" s="544"/>
      <c r="C5057" s="544"/>
      <c r="D5057" s="545">
        <v>10131</v>
      </c>
      <c r="E5057" s="544"/>
      <c r="F5057" s="545" t="s">
        <v>13953</v>
      </c>
      <c r="G5057" s="543" t="s">
        <v>13954</v>
      </c>
      <c r="H5057" s="545" t="s">
        <v>2469</v>
      </c>
      <c r="I5057" s="545" t="s">
        <v>2546</v>
      </c>
      <c r="J5057" s="543" t="s">
        <v>2478</v>
      </c>
      <c r="K5057" s="543" t="s">
        <v>2478</v>
      </c>
      <c r="L5057" s="543" t="s">
        <v>2478</v>
      </c>
      <c r="M5057" s="543" t="s">
        <v>2478</v>
      </c>
      <c r="N5057" s="543" t="s">
        <v>2478</v>
      </c>
      <c r="O5057" s="543" t="s">
        <v>2478</v>
      </c>
      <c r="P5057" s="543" t="s">
        <v>2478</v>
      </c>
      <c r="Q5057" s="543" t="s">
        <v>2478</v>
      </c>
      <c r="R5057" s="543" t="s">
        <v>2478</v>
      </c>
      <c r="S5057" s="543" t="s">
        <v>2478</v>
      </c>
    </row>
    <row r="5058" spans="1:19">
      <c r="A5058" s="540" t="s">
        <v>13003</v>
      </c>
      <c r="B5058" s="541"/>
      <c r="C5058" s="541"/>
      <c r="D5058" s="542">
        <v>20014</v>
      </c>
      <c r="E5058" s="542" t="s">
        <v>13955</v>
      </c>
      <c r="F5058" s="542" t="s">
        <v>13956</v>
      </c>
      <c r="G5058" s="540" t="s">
        <v>13957</v>
      </c>
      <c r="H5058" s="542" t="s">
        <v>2546</v>
      </c>
      <c r="I5058" s="541" t="s">
        <v>2478</v>
      </c>
      <c r="J5058" s="540" t="s">
        <v>2478</v>
      </c>
      <c r="K5058" s="540" t="s">
        <v>2478</v>
      </c>
      <c r="L5058" s="540" t="s">
        <v>2478</v>
      </c>
      <c r="M5058" s="540" t="s">
        <v>2478</v>
      </c>
      <c r="N5058" s="540" t="s">
        <v>2478</v>
      </c>
      <c r="O5058" s="540" t="s">
        <v>2478</v>
      </c>
      <c r="P5058" s="540" t="s">
        <v>2478</v>
      </c>
      <c r="Q5058" s="540" t="s">
        <v>2478</v>
      </c>
      <c r="R5058" s="540" t="s">
        <v>2478</v>
      </c>
      <c r="S5058" s="540" t="s">
        <v>2478</v>
      </c>
    </row>
    <row r="5059" spans="1:19">
      <c r="A5059" s="543" t="s">
        <v>13003</v>
      </c>
      <c r="B5059" s="544"/>
      <c r="C5059" s="544"/>
      <c r="D5059" s="545">
        <v>20014</v>
      </c>
      <c r="E5059" s="545" t="s">
        <v>13958</v>
      </c>
      <c r="F5059" s="545" t="s">
        <v>13959</v>
      </c>
      <c r="G5059" s="543" t="s">
        <v>13960</v>
      </c>
      <c r="H5059" s="545" t="s">
        <v>2546</v>
      </c>
      <c r="I5059" s="544" t="s">
        <v>2478</v>
      </c>
      <c r="J5059" s="543" t="s">
        <v>2478</v>
      </c>
      <c r="K5059" s="543" t="s">
        <v>2478</v>
      </c>
      <c r="L5059" s="543" t="s">
        <v>2478</v>
      </c>
      <c r="M5059" s="543" t="s">
        <v>2478</v>
      </c>
      <c r="N5059" s="543" t="s">
        <v>2478</v>
      </c>
      <c r="O5059" s="543" t="s">
        <v>2478</v>
      </c>
      <c r="P5059" s="543" t="s">
        <v>2478</v>
      </c>
      <c r="Q5059" s="543" t="s">
        <v>2478</v>
      </c>
      <c r="R5059" s="543" t="s">
        <v>2478</v>
      </c>
      <c r="S5059" s="543" t="s">
        <v>2478</v>
      </c>
    </row>
    <row r="5060" spans="1:19">
      <c r="A5060" s="540" t="s">
        <v>13003</v>
      </c>
      <c r="B5060" s="542">
        <v>1294</v>
      </c>
      <c r="C5060" s="542">
        <v>83182</v>
      </c>
      <c r="D5060" s="542">
        <v>90102</v>
      </c>
      <c r="E5060" s="542">
        <v>90102</v>
      </c>
      <c r="F5060" s="542" t="s">
        <v>13961</v>
      </c>
      <c r="G5060" s="540" t="s">
        <v>13962</v>
      </c>
      <c r="H5060" s="542" t="s">
        <v>2546</v>
      </c>
      <c r="I5060" s="541" t="s">
        <v>2478</v>
      </c>
      <c r="J5060" s="540" t="s">
        <v>2478</v>
      </c>
      <c r="K5060" s="540" t="s">
        <v>2478</v>
      </c>
      <c r="L5060" s="540" t="s">
        <v>2546</v>
      </c>
      <c r="M5060" s="540" t="s">
        <v>6209</v>
      </c>
      <c r="N5060" s="540" t="s">
        <v>2210</v>
      </c>
      <c r="O5060" s="540" t="s">
        <v>2478</v>
      </c>
      <c r="P5060" s="540" t="s">
        <v>2478</v>
      </c>
      <c r="Q5060" s="540" t="s">
        <v>2478</v>
      </c>
      <c r="R5060" s="540" t="s">
        <v>2478</v>
      </c>
      <c r="S5060" s="546">
        <v>43866.533356481479</v>
      </c>
    </row>
    <row r="5061" spans="1:19">
      <c r="A5061" s="543" t="s">
        <v>13003</v>
      </c>
      <c r="B5061" s="544"/>
      <c r="C5061" s="544"/>
      <c r="D5061" s="545">
        <v>90102</v>
      </c>
      <c r="E5061" s="545">
        <v>90102</v>
      </c>
      <c r="F5061" s="545" t="s">
        <v>13963</v>
      </c>
      <c r="G5061" s="543" t="s">
        <v>13964</v>
      </c>
      <c r="H5061" s="545" t="s">
        <v>2546</v>
      </c>
      <c r="I5061" s="544" t="s">
        <v>2478</v>
      </c>
      <c r="J5061" s="543" t="s">
        <v>2478</v>
      </c>
      <c r="K5061" s="543" t="s">
        <v>2478</v>
      </c>
      <c r="L5061" s="543" t="s">
        <v>2478</v>
      </c>
      <c r="M5061" s="543" t="s">
        <v>2478</v>
      </c>
      <c r="N5061" s="543" t="s">
        <v>2478</v>
      </c>
      <c r="O5061" s="543" t="s">
        <v>2478</v>
      </c>
      <c r="P5061" s="543" t="s">
        <v>2478</v>
      </c>
      <c r="Q5061" s="543" t="s">
        <v>2478</v>
      </c>
      <c r="R5061" s="543" t="s">
        <v>2478</v>
      </c>
      <c r="S5061" s="543" t="s">
        <v>2478</v>
      </c>
    </row>
    <row r="5062" spans="1:19">
      <c r="A5062" s="540" t="s">
        <v>13003</v>
      </c>
      <c r="B5062" s="541"/>
      <c r="C5062" s="541"/>
      <c r="D5062" s="542">
        <v>10131</v>
      </c>
      <c r="E5062" s="541"/>
      <c r="F5062" s="542" t="s">
        <v>13965</v>
      </c>
      <c r="G5062" s="540" t="s">
        <v>13966</v>
      </c>
      <c r="H5062" s="542" t="s">
        <v>3468</v>
      </c>
      <c r="I5062" s="542" t="s">
        <v>2546</v>
      </c>
      <c r="J5062" s="540" t="s">
        <v>2478</v>
      </c>
      <c r="K5062" s="540" t="s">
        <v>2478</v>
      </c>
      <c r="L5062" s="540" t="s">
        <v>2478</v>
      </c>
      <c r="M5062" s="540" t="s">
        <v>2478</v>
      </c>
      <c r="N5062" s="540" t="s">
        <v>2478</v>
      </c>
      <c r="O5062" s="540" t="s">
        <v>2478</v>
      </c>
      <c r="P5062" s="540" t="s">
        <v>2478</v>
      </c>
      <c r="Q5062" s="540" t="s">
        <v>2478</v>
      </c>
      <c r="R5062" s="540" t="s">
        <v>2478</v>
      </c>
      <c r="S5062" s="540" t="s">
        <v>2478</v>
      </c>
    </row>
    <row r="5063" spans="1:19">
      <c r="A5063" s="543" t="s">
        <v>13003</v>
      </c>
      <c r="B5063" s="544"/>
      <c r="C5063" s="544"/>
      <c r="D5063" s="544"/>
      <c r="E5063" s="544"/>
      <c r="F5063" s="545" t="s">
        <v>13967</v>
      </c>
      <c r="G5063" s="543" t="s">
        <v>13968</v>
      </c>
      <c r="H5063" s="545" t="s">
        <v>3468</v>
      </c>
      <c r="I5063" s="544" t="s">
        <v>2478</v>
      </c>
      <c r="J5063" s="543" t="s">
        <v>2478</v>
      </c>
      <c r="K5063" s="543" t="s">
        <v>2478</v>
      </c>
      <c r="L5063" s="543" t="s">
        <v>2478</v>
      </c>
      <c r="M5063" s="543" t="s">
        <v>2478</v>
      </c>
      <c r="N5063" s="543" t="s">
        <v>2478</v>
      </c>
      <c r="O5063" s="543" t="s">
        <v>2478</v>
      </c>
      <c r="P5063" s="543" t="s">
        <v>2478</v>
      </c>
      <c r="Q5063" s="543" t="s">
        <v>2478</v>
      </c>
      <c r="R5063" s="543" t="s">
        <v>2478</v>
      </c>
      <c r="S5063" s="543" t="s">
        <v>2478</v>
      </c>
    </row>
    <row r="5064" spans="1:19">
      <c r="A5064" s="540" t="s">
        <v>13969</v>
      </c>
      <c r="B5064" s="541"/>
      <c r="C5064" s="541"/>
      <c r="D5064" s="542">
        <v>14001</v>
      </c>
      <c r="E5064" s="542">
        <v>14001</v>
      </c>
      <c r="F5064" s="542" t="s">
        <v>13970</v>
      </c>
      <c r="G5064" s="540" t="s">
        <v>13971</v>
      </c>
      <c r="H5064" s="542" t="s">
        <v>2469</v>
      </c>
      <c r="I5064" s="541" t="s">
        <v>2478</v>
      </c>
      <c r="J5064" s="540" t="s">
        <v>2478</v>
      </c>
      <c r="K5064" s="540" t="s">
        <v>2478</v>
      </c>
      <c r="L5064" s="540" t="s">
        <v>2478</v>
      </c>
      <c r="M5064" s="540" t="s">
        <v>2478</v>
      </c>
      <c r="N5064" s="540" t="s">
        <v>2478</v>
      </c>
      <c r="O5064" s="540" t="s">
        <v>2478</v>
      </c>
      <c r="P5064" s="540" t="s">
        <v>2478</v>
      </c>
      <c r="Q5064" s="540" t="s">
        <v>2478</v>
      </c>
      <c r="R5064" s="540" t="s">
        <v>2478</v>
      </c>
      <c r="S5064" s="540" t="s">
        <v>2478</v>
      </c>
    </row>
    <row r="5065" spans="1:19">
      <c r="A5065" s="543" t="s">
        <v>13969</v>
      </c>
      <c r="B5065" s="544"/>
      <c r="C5065" s="544"/>
      <c r="D5065" s="545">
        <v>40000</v>
      </c>
      <c r="E5065" s="544"/>
      <c r="F5065" s="545" t="s">
        <v>13972</v>
      </c>
      <c r="G5065" s="543" t="s">
        <v>13973</v>
      </c>
      <c r="H5065" s="545" t="s">
        <v>2546</v>
      </c>
      <c r="I5065" s="545" t="s">
        <v>2546</v>
      </c>
      <c r="J5065" s="543" t="s">
        <v>2478</v>
      </c>
      <c r="K5065" s="543" t="s">
        <v>2478</v>
      </c>
      <c r="L5065" s="543" t="s">
        <v>2478</v>
      </c>
      <c r="M5065" s="543" t="s">
        <v>2478</v>
      </c>
      <c r="N5065" s="543" t="s">
        <v>2478</v>
      </c>
      <c r="O5065" s="543" t="s">
        <v>2478</v>
      </c>
      <c r="P5065" s="543" t="s">
        <v>2478</v>
      </c>
      <c r="Q5065" s="543" t="s">
        <v>2478</v>
      </c>
      <c r="R5065" s="543" t="s">
        <v>2478</v>
      </c>
      <c r="S5065" s="543" t="s">
        <v>2478</v>
      </c>
    </row>
    <row r="5066" spans="1:19">
      <c r="A5066" s="540" t="s">
        <v>13969</v>
      </c>
      <c r="B5066" s="541"/>
      <c r="C5066" s="541"/>
      <c r="D5066" s="542">
        <v>14001</v>
      </c>
      <c r="E5066" s="542">
        <v>14001</v>
      </c>
      <c r="F5066" s="542" t="s">
        <v>13974</v>
      </c>
      <c r="G5066" s="540" t="s">
        <v>13975</v>
      </c>
      <c r="H5066" s="542" t="s">
        <v>2546</v>
      </c>
      <c r="I5066" s="541" t="s">
        <v>2478</v>
      </c>
      <c r="J5066" s="540" t="s">
        <v>2478</v>
      </c>
      <c r="K5066" s="540" t="s">
        <v>2478</v>
      </c>
      <c r="L5066" s="540" t="s">
        <v>2478</v>
      </c>
      <c r="M5066" s="540" t="s">
        <v>2478</v>
      </c>
      <c r="N5066" s="540" t="s">
        <v>2478</v>
      </c>
      <c r="O5066" s="540" t="s">
        <v>2478</v>
      </c>
      <c r="P5066" s="540" t="s">
        <v>2478</v>
      </c>
      <c r="Q5066" s="540" t="s">
        <v>2478</v>
      </c>
      <c r="R5066" s="540" t="s">
        <v>2478</v>
      </c>
      <c r="S5066" s="540" t="s">
        <v>2478</v>
      </c>
    </row>
    <row r="5067" spans="1:19">
      <c r="A5067" s="543" t="s">
        <v>13969</v>
      </c>
      <c r="B5067" s="544"/>
      <c r="C5067" s="544"/>
      <c r="D5067" s="545">
        <v>84001</v>
      </c>
      <c r="E5067" s="545">
        <v>84001</v>
      </c>
      <c r="F5067" s="545" t="s">
        <v>13976</v>
      </c>
      <c r="G5067" s="543" t="s">
        <v>13977</v>
      </c>
      <c r="H5067" s="545" t="s">
        <v>2546</v>
      </c>
      <c r="I5067" s="544" t="s">
        <v>2478</v>
      </c>
      <c r="J5067" s="543" t="s">
        <v>2478</v>
      </c>
      <c r="K5067" s="543" t="s">
        <v>2478</v>
      </c>
      <c r="L5067" s="543" t="s">
        <v>2478</v>
      </c>
      <c r="M5067" s="543" t="s">
        <v>2478</v>
      </c>
      <c r="N5067" s="543" t="s">
        <v>2478</v>
      </c>
      <c r="O5067" s="543" t="s">
        <v>2478</v>
      </c>
      <c r="P5067" s="543" t="s">
        <v>2478</v>
      </c>
      <c r="Q5067" s="543" t="s">
        <v>2478</v>
      </c>
      <c r="R5067" s="543" t="s">
        <v>2478</v>
      </c>
      <c r="S5067" s="543" t="s">
        <v>2478</v>
      </c>
    </row>
    <row r="5068" spans="1:19">
      <c r="A5068" s="540" t="s">
        <v>13969</v>
      </c>
      <c r="B5068" s="541"/>
      <c r="C5068" s="541"/>
      <c r="D5068" s="542">
        <v>94000</v>
      </c>
      <c r="E5068" s="542">
        <v>94000</v>
      </c>
      <c r="F5068" s="542" t="s">
        <v>13978</v>
      </c>
      <c r="G5068" s="540" t="s">
        <v>13979</v>
      </c>
      <c r="H5068" s="542" t="s">
        <v>2546</v>
      </c>
      <c r="I5068" s="541" t="s">
        <v>2478</v>
      </c>
      <c r="J5068" s="540" t="s">
        <v>2478</v>
      </c>
      <c r="K5068" s="540" t="s">
        <v>2478</v>
      </c>
      <c r="L5068" s="540" t="s">
        <v>2478</v>
      </c>
      <c r="M5068" s="540" t="s">
        <v>2478</v>
      </c>
      <c r="N5068" s="540" t="s">
        <v>2478</v>
      </c>
      <c r="O5068" s="540" t="s">
        <v>2478</v>
      </c>
      <c r="P5068" s="540" t="s">
        <v>2478</v>
      </c>
      <c r="Q5068" s="540" t="s">
        <v>2478</v>
      </c>
      <c r="R5068" s="540" t="s">
        <v>2478</v>
      </c>
      <c r="S5068" s="540" t="s">
        <v>2478</v>
      </c>
    </row>
    <row r="5069" spans="1:19">
      <c r="A5069" s="543" t="s">
        <v>13969</v>
      </c>
      <c r="B5069" s="544"/>
      <c r="C5069" s="544"/>
      <c r="D5069" s="545">
        <v>94000</v>
      </c>
      <c r="E5069" s="545">
        <v>94000</v>
      </c>
      <c r="F5069" s="545" t="s">
        <v>13980</v>
      </c>
      <c r="G5069" s="543" t="s">
        <v>13981</v>
      </c>
      <c r="H5069" s="545" t="s">
        <v>2546</v>
      </c>
      <c r="I5069" s="544" t="s">
        <v>2478</v>
      </c>
      <c r="J5069" s="543" t="s">
        <v>2478</v>
      </c>
      <c r="K5069" s="543" t="s">
        <v>2478</v>
      </c>
      <c r="L5069" s="543" t="s">
        <v>2478</v>
      </c>
      <c r="M5069" s="543" t="s">
        <v>2478</v>
      </c>
      <c r="N5069" s="543" t="s">
        <v>2478</v>
      </c>
      <c r="O5069" s="543" t="s">
        <v>2478</v>
      </c>
      <c r="P5069" s="543" t="s">
        <v>2478</v>
      </c>
      <c r="Q5069" s="543" t="s">
        <v>2478</v>
      </c>
      <c r="R5069" s="543" t="s">
        <v>2478</v>
      </c>
      <c r="S5069" s="543" t="s">
        <v>2478</v>
      </c>
    </row>
    <row r="5070" spans="1:19">
      <c r="A5070" s="540" t="s">
        <v>13969</v>
      </c>
      <c r="B5070" s="542">
        <v>1294</v>
      </c>
      <c r="C5070" s="542">
        <v>83182</v>
      </c>
      <c r="D5070" s="542">
        <v>90102</v>
      </c>
      <c r="E5070" s="542">
        <v>90102</v>
      </c>
      <c r="F5070" s="542" t="s">
        <v>13982</v>
      </c>
      <c r="G5070" s="540" t="s">
        <v>13983</v>
      </c>
      <c r="H5070" s="542" t="s">
        <v>2469</v>
      </c>
      <c r="I5070" s="541" t="s">
        <v>2478</v>
      </c>
      <c r="J5070" s="540" t="s">
        <v>2478</v>
      </c>
      <c r="K5070" s="540" t="s">
        <v>2478</v>
      </c>
      <c r="L5070" s="540" t="s">
        <v>2546</v>
      </c>
      <c r="M5070" s="540" t="s">
        <v>6209</v>
      </c>
      <c r="N5070" s="540" t="s">
        <v>2210</v>
      </c>
      <c r="O5070" s="540" t="s">
        <v>2478</v>
      </c>
      <c r="P5070" s="540" t="s">
        <v>2478</v>
      </c>
      <c r="Q5070" s="540" t="s">
        <v>2478</v>
      </c>
      <c r="R5070" s="540" t="s">
        <v>2478</v>
      </c>
      <c r="S5070" s="546">
        <v>43866.533356481479</v>
      </c>
    </row>
    <row r="5071" spans="1:19">
      <c r="A5071" s="543" t="s">
        <v>13969</v>
      </c>
      <c r="B5071" s="544"/>
      <c r="C5071" s="544"/>
      <c r="D5071" s="545">
        <v>14001</v>
      </c>
      <c r="E5071" s="545">
        <v>14001</v>
      </c>
      <c r="F5071" s="545" t="s">
        <v>13984</v>
      </c>
      <c r="G5071" s="543" t="s">
        <v>13985</v>
      </c>
      <c r="H5071" s="545" t="s">
        <v>2546</v>
      </c>
      <c r="I5071" s="544" t="s">
        <v>2478</v>
      </c>
      <c r="J5071" s="543" t="s">
        <v>2478</v>
      </c>
      <c r="K5071" s="543" t="s">
        <v>2478</v>
      </c>
      <c r="L5071" s="543" t="s">
        <v>2478</v>
      </c>
      <c r="M5071" s="543" t="s">
        <v>2478</v>
      </c>
      <c r="N5071" s="543" t="s">
        <v>2478</v>
      </c>
      <c r="O5071" s="543" t="s">
        <v>2478</v>
      </c>
      <c r="P5071" s="543" t="s">
        <v>2478</v>
      </c>
      <c r="Q5071" s="543" t="s">
        <v>2478</v>
      </c>
      <c r="R5071" s="543" t="s">
        <v>2478</v>
      </c>
      <c r="S5071" s="543" t="s">
        <v>2478</v>
      </c>
    </row>
    <row r="5072" spans="1:19">
      <c r="A5072" s="540" t="s">
        <v>13986</v>
      </c>
      <c r="B5072" s="541"/>
      <c r="C5072" s="541"/>
      <c r="D5072" s="542">
        <v>40000</v>
      </c>
      <c r="E5072" s="541"/>
      <c r="F5072" s="542" t="s">
        <v>13987</v>
      </c>
      <c r="G5072" s="540" t="s">
        <v>13988</v>
      </c>
      <c r="H5072" s="542" t="s">
        <v>2469</v>
      </c>
      <c r="I5072" s="542" t="s">
        <v>2546</v>
      </c>
      <c r="J5072" s="540" t="s">
        <v>2478</v>
      </c>
      <c r="K5072" s="540" t="s">
        <v>2478</v>
      </c>
      <c r="L5072" s="540" t="s">
        <v>2478</v>
      </c>
      <c r="M5072" s="540" t="s">
        <v>2478</v>
      </c>
      <c r="N5072" s="540" t="s">
        <v>2478</v>
      </c>
      <c r="O5072" s="540" t="s">
        <v>2478</v>
      </c>
      <c r="P5072" s="540" t="s">
        <v>2478</v>
      </c>
      <c r="Q5072" s="540" t="s">
        <v>2478</v>
      </c>
      <c r="R5072" s="540" t="s">
        <v>2478</v>
      </c>
      <c r="S5072" s="540" t="s">
        <v>2478</v>
      </c>
    </row>
    <row r="5073" spans="1:19">
      <c r="A5073" s="543" t="s">
        <v>13986</v>
      </c>
      <c r="B5073" s="544"/>
      <c r="C5073" s="544"/>
      <c r="D5073" s="545">
        <v>40000</v>
      </c>
      <c r="E5073" s="544"/>
      <c r="F5073" s="545" t="s">
        <v>13989</v>
      </c>
      <c r="G5073" s="543" t="s">
        <v>13990</v>
      </c>
      <c r="H5073" s="545" t="s">
        <v>2469</v>
      </c>
      <c r="I5073" s="545" t="s">
        <v>2546</v>
      </c>
      <c r="J5073" s="543" t="s">
        <v>2478</v>
      </c>
      <c r="K5073" s="543" t="s">
        <v>2478</v>
      </c>
      <c r="L5073" s="543" t="s">
        <v>2478</v>
      </c>
      <c r="M5073" s="543" t="s">
        <v>2478</v>
      </c>
      <c r="N5073" s="543" t="s">
        <v>2478</v>
      </c>
      <c r="O5073" s="543" t="s">
        <v>2478</v>
      </c>
      <c r="P5073" s="543" t="s">
        <v>2478</v>
      </c>
      <c r="Q5073" s="543" t="s">
        <v>2478</v>
      </c>
      <c r="R5073" s="543" t="s">
        <v>2478</v>
      </c>
      <c r="S5073" s="543" t="s">
        <v>2478</v>
      </c>
    </row>
    <row r="5074" spans="1:19">
      <c r="A5074" s="540" t="s">
        <v>13986</v>
      </c>
      <c r="B5074" s="542">
        <v>10841</v>
      </c>
      <c r="C5074" s="542">
        <v>550910</v>
      </c>
      <c r="D5074" s="542">
        <v>40000</v>
      </c>
      <c r="E5074" s="542" t="s">
        <v>13991</v>
      </c>
      <c r="F5074" s="542" t="s">
        <v>13992</v>
      </c>
      <c r="G5074" s="540" t="s">
        <v>13993</v>
      </c>
      <c r="H5074" s="542" t="s">
        <v>2546</v>
      </c>
      <c r="I5074" s="542" t="s">
        <v>2546</v>
      </c>
      <c r="J5074" s="540" t="s">
        <v>2478</v>
      </c>
      <c r="K5074" s="540" t="s">
        <v>2478</v>
      </c>
      <c r="L5074" s="540" t="s">
        <v>2546</v>
      </c>
      <c r="M5074" s="540" t="s">
        <v>6209</v>
      </c>
      <c r="N5074" s="540" t="s">
        <v>2210</v>
      </c>
      <c r="O5074" s="540" t="s">
        <v>2478</v>
      </c>
      <c r="P5074" s="540" t="s">
        <v>2478</v>
      </c>
      <c r="Q5074" s="546">
        <v>44655.708333333336</v>
      </c>
      <c r="R5074" s="546">
        <v>44655</v>
      </c>
      <c r="S5074" s="546">
        <v>45050.479062500002</v>
      </c>
    </row>
    <row r="5075" spans="1:19">
      <c r="A5075" s="543" t="s">
        <v>13986</v>
      </c>
      <c r="B5075" s="545">
        <v>11350</v>
      </c>
      <c r="C5075" s="545">
        <v>549764</v>
      </c>
      <c r="D5075" s="545">
        <v>40000</v>
      </c>
      <c r="E5075" s="543" t="s">
        <v>13994</v>
      </c>
      <c r="F5075" s="545" t="s">
        <v>13995</v>
      </c>
      <c r="G5075" s="543" t="s">
        <v>13996</v>
      </c>
      <c r="H5075" s="545" t="s">
        <v>2546</v>
      </c>
      <c r="I5075" s="545" t="s">
        <v>2546</v>
      </c>
      <c r="J5075" s="543" t="s">
        <v>2478</v>
      </c>
      <c r="K5075" s="543" t="s">
        <v>2478</v>
      </c>
      <c r="L5075" s="543" t="s">
        <v>2546</v>
      </c>
      <c r="M5075" s="543" t="s">
        <v>6209</v>
      </c>
      <c r="N5075" s="543" t="s">
        <v>2210</v>
      </c>
      <c r="O5075" s="543" t="s">
        <v>2478</v>
      </c>
      <c r="P5075" s="543" t="s">
        <v>2478</v>
      </c>
      <c r="Q5075" s="547">
        <v>45048.708333333336</v>
      </c>
      <c r="R5075" s="547">
        <v>44909</v>
      </c>
      <c r="S5075" s="547">
        <v>45093.538032407407</v>
      </c>
    </row>
    <row r="5076" spans="1:19">
      <c r="A5076" s="540" t="s">
        <v>13986</v>
      </c>
      <c r="B5076" s="542">
        <v>11372</v>
      </c>
      <c r="C5076" s="542">
        <v>551861</v>
      </c>
      <c r="D5076" s="542">
        <v>40000</v>
      </c>
      <c r="E5076" s="540" t="s">
        <v>13997</v>
      </c>
      <c r="F5076" s="542" t="s">
        <v>13998</v>
      </c>
      <c r="G5076" s="540" t="s">
        <v>13999</v>
      </c>
      <c r="H5076" s="542" t="s">
        <v>2546</v>
      </c>
      <c r="I5076" s="542" t="s">
        <v>2546</v>
      </c>
      <c r="J5076" s="540" t="s">
        <v>2478</v>
      </c>
      <c r="K5076" s="540" t="s">
        <v>2478</v>
      </c>
      <c r="L5076" s="540" t="s">
        <v>2546</v>
      </c>
      <c r="M5076" s="540" t="s">
        <v>6209</v>
      </c>
      <c r="N5076" s="540" t="s">
        <v>2210</v>
      </c>
      <c r="O5076" s="540" t="s">
        <v>2478</v>
      </c>
      <c r="P5076" s="540" t="s">
        <v>2478</v>
      </c>
      <c r="Q5076" s="546">
        <v>45037.708333333336</v>
      </c>
      <c r="R5076" s="546">
        <v>44909</v>
      </c>
      <c r="S5076" s="546">
        <v>45093.538032407407</v>
      </c>
    </row>
    <row r="5077" spans="1:19">
      <c r="A5077" s="543" t="s">
        <v>13986</v>
      </c>
      <c r="B5077" s="545">
        <v>11566</v>
      </c>
      <c r="C5077" s="545">
        <v>660422</v>
      </c>
      <c r="D5077" s="545">
        <v>40000</v>
      </c>
      <c r="E5077" s="543" t="s">
        <v>14000</v>
      </c>
      <c r="F5077" s="545" t="s">
        <v>14001</v>
      </c>
      <c r="G5077" s="543" t="s">
        <v>14002</v>
      </c>
      <c r="H5077" s="545" t="s">
        <v>2546</v>
      </c>
      <c r="I5077" s="545" t="s">
        <v>2546</v>
      </c>
      <c r="J5077" s="543" t="s">
        <v>2478</v>
      </c>
      <c r="K5077" s="543" t="s">
        <v>2478</v>
      </c>
      <c r="L5077" s="543" t="s">
        <v>2546</v>
      </c>
      <c r="M5077" s="543" t="s">
        <v>6209</v>
      </c>
      <c r="N5077" s="543" t="s">
        <v>2210</v>
      </c>
      <c r="O5077" s="543" t="s">
        <v>2478</v>
      </c>
      <c r="P5077" s="543" t="s">
        <v>2478</v>
      </c>
      <c r="Q5077" s="547">
        <v>45054.708333333336</v>
      </c>
      <c r="R5077" s="547">
        <v>45082</v>
      </c>
      <c r="S5077" s="547">
        <v>45289.521585648145</v>
      </c>
    </row>
    <row r="5078" spans="1:19">
      <c r="A5078" s="540" t="s">
        <v>13986</v>
      </c>
      <c r="B5078" s="542">
        <v>107709</v>
      </c>
      <c r="C5078" s="542">
        <v>549768</v>
      </c>
      <c r="D5078" s="542">
        <v>40000</v>
      </c>
      <c r="E5078" s="540" t="s">
        <v>14003</v>
      </c>
      <c r="F5078" s="542" t="s">
        <v>14004</v>
      </c>
      <c r="G5078" s="540" t="s">
        <v>14005</v>
      </c>
      <c r="H5078" s="542" t="s">
        <v>2469</v>
      </c>
      <c r="I5078" s="542" t="s">
        <v>2546</v>
      </c>
      <c r="J5078" s="540" t="s">
        <v>2478</v>
      </c>
      <c r="K5078" s="540" t="s">
        <v>2478</v>
      </c>
      <c r="L5078" s="540" t="s">
        <v>7154</v>
      </c>
      <c r="M5078" s="540" t="s">
        <v>7155</v>
      </c>
      <c r="N5078" s="540" t="s">
        <v>7156</v>
      </c>
      <c r="O5078" s="540" t="s">
        <v>2478</v>
      </c>
      <c r="P5078" s="540" t="s">
        <v>2478</v>
      </c>
      <c r="Q5078" s="546">
        <v>45772.708333333336</v>
      </c>
      <c r="R5078" s="540" t="s">
        <v>2478</v>
      </c>
      <c r="S5078" s="540" t="s">
        <v>2478</v>
      </c>
    </row>
    <row r="5079" spans="1:19">
      <c r="A5079" s="543" t="s">
        <v>13986</v>
      </c>
      <c r="B5079" s="545">
        <v>10841</v>
      </c>
      <c r="C5079" s="545">
        <v>550910</v>
      </c>
      <c r="D5079" s="545">
        <v>40000</v>
      </c>
      <c r="E5079" s="545" t="s">
        <v>13991</v>
      </c>
      <c r="F5079" s="545" t="s">
        <v>14006</v>
      </c>
      <c r="G5079" s="543" t="s">
        <v>14007</v>
      </c>
      <c r="H5079" s="545" t="s">
        <v>2546</v>
      </c>
      <c r="I5079" s="545" t="s">
        <v>2546</v>
      </c>
      <c r="J5079" s="543" t="s">
        <v>2478</v>
      </c>
      <c r="K5079" s="543" t="s">
        <v>2478</v>
      </c>
      <c r="L5079" s="543" t="s">
        <v>2546</v>
      </c>
      <c r="M5079" s="543" t="s">
        <v>6209</v>
      </c>
      <c r="N5079" s="543" t="s">
        <v>2210</v>
      </c>
      <c r="O5079" s="543" t="s">
        <v>2478</v>
      </c>
      <c r="P5079" s="543" t="s">
        <v>2478</v>
      </c>
      <c r="Q5079" s="547">
        <v>44655.708333333336</v>
      </c>
      <c r="R5079" s="547">
        <v>44655</v>
      </c>
      <c r="S5079" s="547">
        <v>45050.479062500002</v>
      </c>
    </row>
    <row r="5080" spans="1:19">
      <c r="A5080" s="540" t="s">
        <v>13986</v>
      </c>
      <c r="B5080" s="542">
        <v>10841</v>
      </c>
      <c r="C5080" s="542">
        <v>550910</v>
      </c>
      <c r="D5080" s="542">
        <v>40000</v>
      </c>
      <c r="E5080" s="542" t="s">
        <v>13991</v>
      </c>
      <c r="F5080" s="542" t="s">
        <v>14008</v>
      </c>
      <c r="G5080" s="540" t="s">
        <v>14009</v>
      </c>
      <c r="H5080" s="542" t="s">
        <v>2546</v>
      </c>
      <c r="I5080" s="542" t="s">
        <v>2546</v>
      </c>
      <c r="J5080" s="540" t="s">
        <v>2478</v>
      </c>
      <c r="K5080" s="540" t="s">
        <v>2478</v>
      </c>
      <c r="L5080" s="540" t="s">
        <v>2546</v>
      </c>
      <c r="M5080" s="540" t="s">
        <v>6209</v>
      </c>
      <c r="N5080" s="540" t="s">
        <v>2210</v>
      </c>
      <c r="O5080" s="540" t="s">
        <v>2478</v>
      </c>
      <c r="P5080" s="540" t="s">
        <v>2478</v>
      </c>
      <c r="Q5080" s="546">
        <v>44655.708333333336</v>
      </c>
      <c r="R5080" s="546">
        <v>44655</v>
      </c>
      <c r="S5080" s="546">
        <v>45050.479062500002</v>
      </c>
    </row>
    <row r="5081" spans="1:19">
      <c r="A5081" s="543" t="s">
        <v>13986</v>
      </c>
      <c r="B5081" s="545">
        <v>10841</v>
      </c>
      <c r="C5081" s="545">
        <v>550910</v>
      </c>
      <c r="D5081" s="545">
        <v>40000</v>
      </c>
      <c r="E5081" s="545" t="s">
        <v>13991</v>
      </c>
      <c r="F5081" s="545" t="s">
        <v>14010</v>
      </c>
      <c r="G5081" s="543" t="s">
        <v>14011</v>
      </c>
      <c r="H5081" s="545" t="s">
        <v>2546</v>
      </c>
      <c r="I5081" s="545" t="s">
        <v>2546</v>
      </c>
      <c r="J5081" s="543" t="s">
        <v>2478</v>
      </c>
      <c r="K5081" s="543" t="s">
        <v>2478</v>
      </c>
      <c r="L5081" s="543" t="s">
        <v>2546</v>
      </c>
      <c r="M5081" s="543" t="s">
        <v>6209</v>
      </c>
      <c r="N5081" s="543" t="s">
        <v>2210</v>
      </c>
      <c r="O5081" s="543" t="s">
        <v>2478</v>
      </c>
      <c r="P5081" s="543" t="s">
        <v>2478</v>
      </c>
      <c r="Q5081" s="547">
        <v>44655.708333333336</v>
      </c>
      <c r="R5081" s="547">
        <v>44655</v>
      </c>
      <c r="S5081" s="547">
        <v>45050.479062500002</v>
      </c>
    </row>
    <row r="5082" spans="1:19">
      <c r="A5082" s="540" t="s">
        <v>13986</v>
      </c>
      <c r="B5082" s="542">
        <v>10841</v>
      </c>
      <c r="C5082" s="542">
        <v>550910</v>
      </c>
      <c r="D5082" s="542">
        <v>40000</v>
      </c>
      <c r="E5082" s="542" t="s">
        <v>13991</v>
      </c>
      <c r="F5082" s="542" t="s">
        <v>14012</v>
      </c>
      <c r="G5082" s="540" t="s">
        <v>14013</v>
      </c>
      <c r="H5082" s="542" t="s">
        <v>2546</v>
      </c>
      <c r="I5082" s="542" t="s">
        <v>2546</v>
      </c>
      <c r="J5082" s="540" t="s">
        <v>2478</v>
      </c>
      <c r="K5082" s="540" t="s">
        <v>2478</v>
      </c>
      <c r="L5082" s="540" t="s">
        <v>2546</v>
      </c>
      <c r="M5082" s="540" t="s">
        <v>6209</v>
      </c>
      <c r="N5082" s="540" t="s">
        <v>2210</v>
      </c>
      <c r="O5082" s="540" t="s">
        <v>2478</v>
      </c>
      <c r="P5082" s="540" t="s">
        <v>2478</v>
      </c>
      <c r="Q5082" s="546">
        <v>44655.708333333336</v>
      </c>
      <c r="R5082" s="546">
        <v>44655</v>
      </c>
      <c r="S5082" s="546">
        <v>45050.479062500002</v>
      </c>
    </row>
    <row r="5083" spans="1:19">
      <c r="A5083" s="543" t="s">
        <v>13986</v>
      </c>
      <c r="B5083" s="545">
        <v>11350</v>
      </c>
      <c r="C5083" s="545">
        <v>549764</v>
      </c>
      <c r="D5083" s="545">
        <v>40000</v>
      </c>
      <c r="E5083" s="543" t="s">
        <v>13994</v>
      </c>
      <c r="F5083" s="545" t="s">
        <v>14014</v>
      </c>
      <c r="G5083" s="543" t="s">
        <v>14015</v>
      </c>
      <c r="H5083" s="545" t="s">
        <v>2546</v>
      </c>
      <c r="I5083" s="545" t="s">
        <v>2546</v>
      </c>
      <c r="J5083" s="543" t="s">
        <v>2478</v>
      </c>
      <c r="K5083" s="543" t="s">
        <v>2478</v>
      </c>
      <c r="L5083" s="543" t="s">
        <v>2546</v>
      </c>
      <c r="M5083" s="543" t="s">
        <v>6209</v>
      </c>
      <c r="N5083" s="543" t="s">
        <v>2210</v>
      </c>
      <c r="O5083" s="543" t="s">
        <v>2478</v>
      </c>
      <c r="P5083" s="543" t="s">
        <v>2478</v>
      </c>
      <c r="Q5083" s="547">
        <v>45048.708333333336</v>
      </c>
      <c r="R5083" s="547">
        <v>44909</v>
      </c>
      <c r="S5083" s="547">
        <v>45093.538032407407</v>
      </c>
    </row>
    <row r="5084" spans="1:19">
      <c r="A5084" s="540" t="s">
        <v>13986</v>
      </c>
      <c r="B5084" s="542">
        <v>11372</v>
      </c>
      <c r="C5084" s="542">
        <v>551861</v>
      </c>
      <c r="D5084" s="542">
        <v>40000</v>
      </c>
      <c r="E5084" s="540" t="s">
        <v>13997</v>
      </c>
      <c r="F5084" s="542" t="s">
        <v>14016</v>
      </c>
      <c r="G5084" s="540" t="s">
        <v>14017</v>
      </c>
      <c r="H5084" s="542" t="s">
        <v>2546</v>
      </c>
      <c r="I5084" s="542" t="s">
        <v>2546</v>
      </c>
      <c r="J5084" s="540" t="s">
        <v>2478</v>
      </c>
      <c r="K5084" s="540" t="s">
        <v>2478</v>
      </c>
      <c r="L5084" s="540" t="s">
        <v>2546</v>
      </c>
      <c r="M5084" s="540" t="s">
        <v>6209</v>
      </c>
      <c r="N5084" s="540" t="s">
        <v>2210</v>
      </c>
      <c r="O5084" s="540" t="s">
        <v>2478</v>
      </c>
      <c r="P5084" s="540" t="s">
        <v>2478</v>
      </c>
      <c r="Q5084" s="546">
        <v>45037.708333333336</v>
      </c>
      <c r="R5084" s="546">
        <v>44909</v>
      </c>
      <c r="S5084" s="546">
        <v>45093.538032407407</v>
      </c>
    </row>
    <row r="5085" spans="1:19">
      <c r="A5085" s="543" t="s">
        <v>13986</v>
      </c>
      <c r="B5085" s="545">
        <v>11372</v>
      </c>
      <c r="C5085" s="545">
        <v>551861</v>
      </c>
      <c r="D5085" s="545">
        <v>40000</v>
      </c>
      <c r="E5085" s="543" t="s">
        <v>13997</v>
      </c>
      <c r="F5085" s="545" t="s">
        <v>14018</v>
      </c>
      <c r="G5085" s="543" t="s">
        <v>14019</v>
      </c>
      <c r="H5085" s="545" t="s">
        <v>2546</v>
      </c>
      <c r="I5085" s="545" t="s">
        <v>2546</v>
      </c>
      <c r="J5085" s="543" t="s">
        <v>2478</v>
      </c>
      <c r="K5085" s="543" t="s">
        <v>2478</v>
      </c>
      <c r="L5085" s="543" t="s">
        <v>2546</v>
      </c>
      <c r="M5085" s="543" t="s">
        <v>6209</v>
      </c>
      <c r="N5085" s="543" t="s">
        <v>2210</v>
      </c>
      <c r="O5085" s="543" t="s">
        <v>2478</v>
      </c>
      <c r="P5085" s="543" t="s">
        <v>2478</v>
      </c>
      <c r="Q5085" s="547">
        <v>45037.708333333336</v>
      </c>
      <c r="R5085" s="547">
        <v>44909</v>
      </c>
      <c r="S5085" s="547">
        <v>45093.538032407407</v>
      </c>
    </row>
    <row r="5086" spans="1:19">
      <c r="A5086" s="540" t="s">
        <v>13986</v>
      </c>
      <c r="B5086" s="542">
        <v>11566</v>
      </c>
      <c r="C5086" s="542">
        <v>660422</v>
      </c>
      <c r="D5086" s="542">
        <v>40000</v>
      </c>
      <c r="E5086" s="540" t="s">
        <v>14000</v>
      </c>
      <c r="F5086" s="542" t="s">
        <v>14020</v>
      </c>
      <c r="G5086" s="540" t="s">
        <v>14021</v>
      </c>
      <c r="H5086" s="542" t="s">
        <v>2546</v>
      </c>
      <c r="I5086" s="542" t="s">
        <v>2546</v>
      </c>
      <c r="J5086" s="540" t="s">
        <v>2478</v>
      </c>
      <c r="K5086" s="540" t="s">
        <v>2478</v>
      </c>
      <c r="L5086" s="540" t="s">
        <v>2546</v>
      </c>
      <c r="M5086" s="540" t="s">
        <v>6209</v>
      </c>
      <c r="N5086" s="540" t="s">
        <v>2210</v>
      </c>
      <c r="O5086" s="540" t="s">
        <v>2478</v>
      </c>
      <c r="P5086" s="540" t="s">
        <v>2478</v>
      </c>
      <c r="Q5086" s="546">
        <v>45054.708333333336</v>
      </c>
      <c r="R5086" s="546">
        <v>45082</v>
      </c>
      <c r="S5086" s="546">
        <v>45289.521585648145</v>
      </c>
    </row>
    <row r="5087" spans="1:19">
      <c r="A5087" s="543" t="s">
        <v>13986</v>
      </c>
      <c r="B5087" s="545">
        <v>107709</v>
      </c>
      <c r="C5087" s="545">
        <v>549768</v>
      </c>
      <c r="D5087" s="545">
        <v>40000</v>
      </c>
      <c r="E5087" s="543" t="s">
        <v>14003</v>
      </c>
      <c r="F5087" s="545" t="s">
        <v>14022</v>
      </c>
      <c r="G5087" s="543" t="s">
        <v>14023</v>
      </c>
      <c r="H5087" s="545" t="s">
        <v>2469</v>
      </c>
      <c r="I5087" s="545" t="s">
        <v>2546</v>
      </c>
      <c r="J5087" s="543" t="s">
        <v>2478</v>
      </c>
      <c r="K5087" s="543" t="s">
        <v>2478</v>
      </c>
      <c r="L5087" s="543" t="s">
        <v>7154</v>
      </c>
      <c r="M5087" s="543" t="s">
        <v>7155</v>
      </c>
      <c r="N5087" s="543" t="s">
        <v>7156</v>
      </c>
      <c r="O5087" s="543" t="s">
        <v>2478</v>
      </c>
      <c r="P5087" s="543" t="s">
        <v>2478</v>
      </c>
      <c r="Q5087" s="547">
        <v>45772.708333333336</v>
      </c>
      <c r="R5087" s="543" t="s">
        <v>2478</v>
      </c>
      <c r="S5087" s="543" t="s">
        <v>2478</v>
      </c>
    </row>
    <row r="5088" spans="1:19">
      <c r="A5088" s="540" t="s">
        <v>13986</v>
      </c>
      <c r="B5088" s="542">
        <v>107709</v>
      </c>
      <c r="C5088" s="542">
        <v>549768</v>
      </c>
      <c r="D5088" s="542">
        <v>40000</v>
      </c>
      <c r="E5088" s="540" t="s">
        <v>14003</v>
      </c>
      <c r="F5088" s="542" t="s">
        <v>14024</v>
      </c>
      <c r="G5088" s="540" t="s">
        <v>14025</v>
      </c>
      <c r="H5088" s="542" t="s">
        <v>2469</v>
      </c>
      <c r="I5088" s="542" t="s">
        <v>2546</v>
      </c>
      <c r="J5088" s="540" t="s">
        <v>2478</v>
      </c>
      <c r="K5088" s="540" t="s">
        <v>2478</v>
      </c>
      <c r="L5088" s="540" t="s">
        <v>7154</v>
      </c>
      <c r="M5088" s="540" t="s">
        <v>7155</v>
      </c>
      <c r="N5088" s="540" t="s">
        <v>7156</v>
      </c>
      <c r="O5088" s="540" t="s">
        <v>2478</v>
      </c>
      <c r="P5088" s="540" t="s">
        <v>2478</v>
      </c>
      <c r="Q5088" s="546">
        <v>45772.708333333336</v>
      </c>
      <c r="R5088" s="540" t="s">
        <v>2478</v>
      </c>
      <c r="S5088" s="540" t="s">
        <v>2478</v>
      </c>
    </row>
    <row r="5089" spans="1:19">
      <c r="A5089" s="543" t="s">
        <v>13986</v>
      </c>
      <c r="B5089" s="545">
        <v>10858</v>
      </c>
      <c r="C5089" s="545">
        <v>546370</v>
      </c>
      <c r="D5089" s="545">
        <v>43001</v>
      </c>
      <c r="E5089" s="543" t="s">
        <v>12090</v>
      </c>
      <c r="F5089" s="545" t="s">
        <v>14026</v>
      </c>
      <c r="G5089" s="543" t="s">
        <v>14027</v>
      </c>
      <c r="H5089" s="545" t="s">
        <v>2469</v>
      </c>
      <c r="I5089" s="545" t="s">
        <v>2546</v>
      </c>
      <c r="J5089" s="543" t="s">
        <v>2478</v>
      </c>
      <c r="K5089" s="543" t="s">
        <v>2478</v>
      </c>
      <c r="L5089" s="543" t="s">
        <v>2546</v>
      </c>
      <c r="M5089" s="543" t="s">
        <v>6209</v>
      </c>
      <c r="N5089" s="543" t="s">
        <v>2210</v>
      </c>
      <c r="O5089" s="543" t="s">
        <v>2478</v>
      </c>
      <c r="P5089" s="543" t="s">
        <v>2478</v>
      </c>
      <c r="Q5089" s="543" t="s">
        <v>2478</v>
      </c>
      <c r="R5089" s="547">
        <v>44712</v>
      </c>
      <c r="S5089" s="547">
        <v>45335.524837962963</v>
      </c>
    </row>
    <row r="5090" spans="1:19">
      <c r="A5090" s="540" t="s">
        <v>13986</v>
      </c>
      <c r="B5090" s="541"/>
      <c r="C5090" s="541"/>
      <c r="D5090" s="542">
        <v>40000</v>
      </c>
      <c r="E5090" s="541"/>
      <c r="F5090" s="542" t="s">
        <v>14028</v>
      </c>
      <c r="G5090" s="540" t="s">
        <v>14029</v>
      </c>
      <c r="H5090" s="542" t="s">
        <v>2469</v>
      </c>
      <c r="I5090" s="542" t="s">
        <v>2546</v>
      </c>
      <c r="J5090" s="540" t="s">
        <v>2478</v>
      </c>
      <c r="K5090" s="540" t="s">
        <v>2478</v>
      </c>
      <c r="L5090" s="540" t="s">
        <v>2478</v>
      </c>
      <c r="M5090" s="540" t="s">
        <v>2478</v>
      </c>
      <c r="N5090" s="540" t="s">
        <v>2478</v>
      </c>
      <c r="O5090" s="540" t="s">
        <v>2478</v>
      </c>
      <c r="P5090" s="540" t="s">
        <v>2478</v>
      </c>
      <c r="Q5090" s="540" t="s">
        <v>2478</v>
      </c>
      <c r="R5090" s="540" t="s">
        <v>2478</v>
      </c>
      <c r="S5090" s="540" t="s">
        <v>2478</v>
      </c>
    </row>
    <row r="5091" spans="1:19">
      <c r="A5091" s="543" t="s">
        <v>13986</v>
      </c>
      <c r="B5091" s="545">
        <v>10858</v>
      </c>
      <c r="C5091" s="545">
        <v>546370</v>
      </c>
      <c r="D5091" s="545">
        <v>43001</v>
      </c>
      <c r="E5091" s="543" t="s">
        <v>12090</v>
      </c>
      <c r="F5091" s="545" t="s">
        <v>14030</v>
      </c>
      <c r="G5091" s="543" t="s">
        <v>14031</v>
      </c>
      <c r="H5091" s="545" t="s">
        <v>2469</v>
      </c>
      <c r="I5091" s="545" t="s">
        <v>2546</v>
      </c>
      <c r="J5091" s="543" t="s">
        <v>2478</v>
      </c>
      <c r="K5091" s="543" t="s">
        <v>2478</v>
      </c>
      <c r="L5091" s="543" t="s">
        <v>2546</v>
      </c>
      <c r="M5091" s="543" t="s">
        <v>6209</v>
      </c>
      <c r="N5091" s="543" t="s">
        <v>2210</v>
      </c>
      <c r="O5091" s="543" t="s">
        <v>2478</v>
      </c>
      <c r="P5091" s="543" t="s">
        <v>2478</v>
      </c>
      <c r="Q5091" s="543" t="s">
        <v>2478</v>
      </c>
      <c r="R5091" s="547">
        <v>44712</v>
      </c>
      <c r="S5091" s="547">
        <v>45335.524837962963</v>
      </c>
    </row>
    <row r="5092" spans="1:19">
      <c r="A5092" s="540" t="s">
        <v>13986</v>
      </c>
      <c r="B5092" s="542">
        <v>10858</v>
      </c>
      <c r="C5092" s="542">
        <v>546370</v>
      </c>
      <c r="D5092" s="542">
        <v>43001</v>
      </c>
      <c r="E5092" s="540" t="s">
        <v>12090</v>
      </c>
      <c r="F5092" s="542" t="s">
        <v>14032</v>
      </c>
      <c r="G5092" s="540" t="s">
        <v>14033</v>
      </c>
      <c r="H5092" s="542" t="s">
        <v>2469</v>
      </c>
      <c r="I5092" s="542" t="s">
        <v>2546</v>
      </c>
      <c r="J5092" s="540" t="s">
        <v>2478</v>
      </c>
      <c r="K5092" s="540" t="s">
        <v>2478</v>
      </c>
      <c r="L5092" s="540" t="s">
        <v>2546</v>
      </c>
      <c r="M5092" s="540" t="s">
        <v>6209</v>
      </c>
      <c r="N5092" s="540" t="s">
        <v>2210</v>
      </c>
      <c r="O5092" s="540" t="s">
        <v>2478</v>
      </c>
      <c r="P5092" s="540" t="s">
        <v>2478</v>
      </c>
      <c r="Q5092" s="540" t="s">
        <v>2478</v>
      </c>
      <c r="R5092" s="546">
        <v>44712</v>
      </c>
      <c r="S5092" s="546">
        <v>45335.524837962963</v>
      </c>
    </row>
    <row r="5093" spans="1:19">
      <c r="A5093" s="543" t="s">
        <v>13986</v>
      </c>
      <c r="B5093" s="545">
        <v>10858</v>
      </c>
      <c r="C5093" s="545">
        <v>546370</v>
      </c>
      <c r="D5093" s="545">
        <v>43001</v>
      </c>
      <c r="E5093" s="543" t="s">
        <v>12090</v>
      </c>
      <c r="F5093" s="545" t="s">
        <v>14034</v>
      </c>
      <c r="G5093" s="543" t="s">
        <v>14035</v>
      </c>
      <c r="H5093" s="545" t="s">
        <v>2469</v>
      </c>
      <c r="I5093" s="545" t="s">
        <v>2546</v>
      </c>
      <c r="J5093" s="543" t="s">
        <v>2478</v>
      </c>
      <c r="K5093" s="543" t="s">
        <v>2478</v>
      </c>
      <c r="L5093" s="543" t="s">
        <v>2546</v>
      </c>
      <c r="M5093" s="543" t="s">
        <v>6209</v>
      </c>
      <c r="N5093" s="543" t="s">
        <v>2210</v>
      </c>
      <c r="O5093" s="543" t="s">
        <v>2478</v>
      </c>
      <c r="P5093" s="543" t="s">
        <v>2478</v>
      </c>
      <c r="Q5093" s="543" t="s">
        <v>2478</v>
      </c>
      <c r="R5093" s="547">
        <v>44712</v>
      </c>
      <c r="S5093" s="547">
        <v>45335.524837962963</v>
      </c>
    </row>
    <row r="5094" spans="1:19">
      <c r="A5094" s="540" t="s">
        <v>13986</v>
      </c>
      <c r="B5094" s="542">
        <v>10858</v>
      </c>
      <c r="C5094" s="542">
        <v>546370</v>
      </c>
      <c r="D5094" s="542">
        <v>43001</v>
      </c>
      <c r="E5094" s="540" t="s">
        <v>12090</v>
      </c>
      <c r="F5094" s="542" t="s">
        <v>14036</v>
      </c>
      <c r="G5094" s="540" t="s">
        <v>14037</v>
      </c>
      <c r="H5094" s="542" t="s">
        <v>2469</v>
      </c>
      <c r="I5094" s="542" t="s">
        <v>2546</v>
      </c>
      <c r="J5094" s="540" t="s">
        <v>2478</v>
      </c>
      <c r="K5094" s="540" t="s">
        <v>2478</v>
      </c>
      <c r="L5094" s="540" t="s">
        <v>2546</v>
      </c>
      <c r="M5094" s="540" t="s">
        <v>6209</v>
      </c>
      <c r="N5094" s="540" t="s">
        <v>2210</v>
      </c>
      <c r="O5094" s="540" t="s">
        <v>2478</v>
      </c>
      <c r="P5094" s="540" t="s">
        <v>2478</v>
      </c>
      <c r="Q5094" s="540" t="s">
        <v>2478</v>
      </c>
      <c r="R5094" s="546">
        <v>44712</v>
      </c>
      <c r="S5094" s="546">
        <v>45335.524837962963</v>
      </c>
    </row>
    <row r="5095" spans="1:19">
      <c r="A5095" s="543" t="s">
        <v>13986</v>
      </c>
      <c r="B5095" s="545">
        <v>11707</v>
      </c>
      <c r="C5095" s="545">
        <v>549725</v>
      </c>
      <c r="D5095" s="545">
        <v>43001</v>
      </c>
      <c r="E5095" s="543" t="s">
        <v>12101</v>
      </c>
      <c r="F5095" s="545" t="s">
        <v>14038</v>
      </c>
      <c r="G5095" s="543" t="s">
        <v>14039</v>
      </c>
      <c r="H5095" s="545" t="s">
        <v>2469</v>
      </c>
      <c r="I5095" s="545" t="s">
        <v>2546</v>
      </c>
      <c r="J5095" s="543" t="s">
        <v>2478</v>
      </c>
      <c r="K5095" s="543" t="s">
        <v>2478</v>
      </c>
      <c r="L5095" s="543" t="s">
        <v>2546</v>
      </c>
      <c r="M5095" s="543" t="s">
        <v>6209</v>
      </c>
      <c r="N5095" s="543" t="s">
        <v>2210</v>
      </c>
      <c r="O5095" s="543" t="s">
        <v>2478</v>
      </c>
      <c r="P5095" s="543" t="s">
        <v>2478</v>
      </c>
      <c r="Q5095" s="547">
        <v>45107.708333333336</v>
      </c>
      <c r="R5095" s="547">
        <v>45107</v>
      </c>
      <c r="S5095" s="547">
        <v>45422.428449074076</v>
      </c>
    </row>
    <row r="5096" spans="1:19">
      <c r="A5096" s="540" t="s">
        <v>13986</v>
      </c>
      <c r="B5096" s="542">
        <v>11707</v>
      </c>
      <c r="C5096" s="542">
        <v>549725</v>
      </c>
      <c r="D5096" s="542">
        <v>43001</v>
      </c>
      <c r="E5096" s="540" t="s">
        <v>12101</v>
      </c>
      <c r="F5096" s="542" t="s">
        <v>14040</v>
      </c>
      <c r="G5096" s="540" t="s">
        <v>14041</v>
      </c>
      <c r="H5096" s="542" t="s">
        <v>2469</v>
      </c>
      <c r="I5096" s="542" t="s">
        <v>2546</v>
      </c>
      <c r="J5096" s="540" t="s">
        <v>2478</v>
      </c>
      <c r="K5096" s="540" t="s">
        <v>2478</v>
      </c>
      <c r="L5096" s="540" t="s">
        <v>2546</v>
      </c>
      <c r="M5096" s="540" t="s">
        <v>6209</v>
      </c>
      <c r="N5096" s="540" t="s">
        <v>2210</v>
      </c>
      <c r="O5096" s="540" t="s">
        <v>2478</v>
      </c>
      <c r="P5096" s="540" t="s">
        <v>2478</v>
      </c>
      <c r="Q5096" s="546">
        <v>45107.708333333336</v>
      </c>
      <c r="R5096" s="546">
        <v>45107</v>
      </c>
      <c r="S5096" s="546">
        <v>45422.428449074076</v>
      </c>
    </row>
    <row r="5097" spans="1:19">
      <c r="A5097" s="543" t="s">
        <v>13986</v>
      </c>
      <c r="B5097" s="545">
        <v>11707</v>
      </c>
      <c r="C5097" s="545">
        <v>549725</v>
      </c>
      <c r="D5097" s="545">
        <v>43001</v>
      </c>
      <c r="E5097" s="543" t="s">
        <v>12101</v>
      </c>
      <c r="F5097" s="545" t="s">
        <v>14042</v>
      </c>
      <c r="G5097" s="543" t="s">
        <v>14043</v>
      </c>
      <c r="H5097" s="545" t="s">
        <v>2469</v>
      </c>
      <c r="I5097" s="545" t="s">
        <v>2546</v>
      </c>
      <c r="J5097" s="543" t="s">
        <v>2478</v>
      </c>
      <c r="K5097" s="543" t="s">
        <v>2478</v>
      </c>
      <c r="L5097" s="543" t="s">
        <v>2546</v>
      </c>
      <c r="M5097" s="543" t="s">
        <v>6209</v>
      </c>
      <c r="N5097" s="543" t="s">
        <v>2210</v>
      </c>
      <c r="O5097" s="543" t="s">
        <v>2478</v>
      </c>
      <c r="P5097" s="543" t="s">
        <v>2478</v>
      </c>
      <c r="Q5097" s="547">
        <v>45107.708333333336</v>
      </c>
      <c r="R5097" s="547">
        <v>45107</v>
      </c>
      <c r="S5097" s="547">
        <v>45422.428449074076</v>
      </c>
    </row>
    <row r="5098" spans="1:19">
      <c r="A5098" s="540" t="s">
        <v>13986</v>
      </c>
      <c r="B5098" s="542">
        <v>11682</v>
      </c>
      <c r="C5098" s="542">
        <v>549715</v>
      </c>
      <c r="D5098" s="542">
        <v>43001</v>
      </c>
      <c r="E5098" s="540" t="s">
        <v>12113</v>
      </c>
      <c r="F5098" s="542" t="s">
        <v>14044</v>
      </c>
      <c r="G5098" s="540" t="s">
        <v>14045</v>
      </c>
      <c r="H5098" s="542" t="s">
        <v>2469</v>
      </c>
      <c r="I5098" s="542" t="s">
        <v>2546</v>
      </c>
      <c r="J5098" s="540" t="s">
        <v>2478</v>
      </c>
      <c r="K5098" s="540" t="s">
        <v>2478</v>
      </c>
      <c r="L5098" s="540" t="s">
        <v>2546</v>
      </c>
      <c r="M5098" s="540" t="s">
        <v>6209</v>
      </c>
      <c r="N5098" s="540" t="s">
        <v>2210</v>
      </c>
      <c r="O5098" s="540" t="s">
        <v>2478</v>
      </c>
      <c r="P5098" s="540" t="s">
        <v>2478</v>
      </c>
      <c r="Q5098" s="546">
        <v>45107.708333333336</v>
      </c>
      <c r="R5098" s="546">
        <v>45107</v>
      </c>
      <c r="S5098" s="546">
        <v>45394.471342592595</v>
      </c>
    </row>
    <row r="5099" spans="1:19">
      <c r="A5099" s="543" t="s">
        <v>13986</v>
      </c>
      <c r="B5099" s="545">
        <v>11682</v>
      </c>
      <c r="C5099" s="545">
        <v>549715</v>
      </c>
      <c r="D5099" s="545">
        <v>43001</v>
      </c>
      <c r="E5099" s="543" t="s">
        <v>12113</v>
      </c>
      <c r="F5099" s="545" t="s">
        <v>14046</v>
      </c>
      <c r="G5099" s="543" t="s">
        <v>14047</v>
      </c>
      <c r="H5099" s="545" t="s">
        <v>2469</v>
      </c>
      <c r="I5099" s="545" t="s">
        <v>2546</v>
      </c>
      <c r="J5099" s="543" t="s">
        <v>2478</v>
      </c>
      <c r="K5099" s="543" t="s">
        <v>2478</v>
      </c>
      <c r="L5099" s="543" t="s">
        <v>2546</v>
      </c>
      <c r="M5099" s="543" t="s">
        <v>6209</v>
      </c>
      <c r="N5099" s="543" t="s">
        <v>2210</v>
      </c>
      <c r="O5099" s="543" t="s">
        <v>2478</v>
      </c>
      <c r="P5099" s="543" t="s">
        <v>2478</v>
      </c>
      <c r="Q5099" s="547">
        <v>45107.708333333336</v>
      </c>
      <c r="R5099" s="547">
        <v>45107</v>
      </c>
      <c r="S5099" s="547">
        <v>45394.471342592595</v>
      </c>
    </row>
    <row r="5100" spans="1:19">
      <c r="A5100" s="540" t="s">
        <v>13986</v>
      </c>
      <c r="B5100" s="542">
        <v>11682</v>
      </c>
      <c r="C5100" s="542">
        <v>549715</v>
      </c>
      <c r="D5100" s="542">
        <v>43001</v>
      </c>
      <c r="E5100" s="540" t="s">
        <v>12113</v>
      </c>
      <c r="F5100" s="542" t="s">
        <v>14048</v>
      </c>
      <c r="G5100" s="540" t="s">
        <v>14049</v>
      </c>
      <c r="H5100" s="542" t="s">
        <v>2469</v>
      </c>
      <c r="I5100" s="542" t="s">
        <v>2546</v>
      </c>
      <c r="J5100" s="540" t="s">
        <v>2478</v>
      </c>
      <c r="K5100" s="540" t="s">
        <v>2478</v>
      </c>
      <c r="L5100" s="540" t="s">
        <v>2546</v>
      </c>
      <c r="M5100" s="540" t="s">
        <v>6209</v>
      </c>
      <c r="N5100" s="540" t="s">
        <v>2210</v>
      </c>
      <c r="O5100" s="540" t="s">
        <v>2478</v>
      </c>
      <c r="P5100" s="540" t="s">
        <v>2478</v>
      </c>
      <c r="Q5100" s="546">
        <v>45107.708333333336</v>
      </c>
      <c r="R5100" s="546">
        <v>45107</v>
      </c>
      <c r="S5100" s="546">
        <v>45394.471342592595</v>
      </c>
    </row>
    <row r="5101" spans="1:19">
      <c r="A5101" s="543" t="s">
        <v>13986</v>
      </c>
      <c r="B5101" s="545">
        <v>11478</v>
      </c>
      <c r="C5101" s="545">
        <v>546371</v>
      </c>
      <c r="D5101" s="545">
        <v>43001</v>
      </c>
      <c r="E5101" s="543" t="s">
        <v>12120</v>
      </c>
      <c r="F5101" s="545" t="s">
        <v>14050</v>
      </c>
      <c r="G5101" s="543" t="s">
        <v>14051</v>
      </c>
      <c r="H5101" s="545" t="s">
        <v>2469</v>
      </c>
      <c r="I5101" s="545" t="s">
        <v>2546</v>
      </c>
      <c r="J5101" s="543" t="s">
        <v>2478</v>
      </c>
      <c r="K5101" s="543" t="s">
        <v>2478</v>
      </c>
      <c r="L5101" s="543" t="s">
        <v>2546</v>
      </c>
      <c r="M5101" s="543" t="s">
        <v>6209</v>
      </c>
      <c r="N5101" s="543" t="s">
        <v>2210</v>
      </c>
      <c r="O5101" s="543" t="s">
        <v>2478</v>
      </c>
      <c r="P5101" s="543" t="s">
        <v>2478</v>
      </c>
      <c r="Q5101" s="547">
        <v>44725.708333333336</v>
      </c>
      <c r="R5101" s="547">
        <v>44729</v>
      </c>
      <c r="S5101" s="547">
        <v>45160.473182870373</v>
      </c>
    </row>
    <row r="5102" spans="1:19">
      <c r="A5102" s="540" t="s">
        <v>13986</v>
      </c>
      <c r="B5102" s="542">
        <v>11478</v>
      </c>
      <c r="C5102" s="542">
        <v>546371</v>
      </c>
      <c r="D5102" s="542">
        <v>43001</v>
      </c>
      <c r="E5102" s="540" t="s">
        <v>12120</v>
      </c>
      <c r="F5102" s="542" t="s">
        <v>14052</v>
      </c>
      <c r="G5102" s="540" t="s">
        <v>14053</v>
      </c>
      <c r="H5102" s="542" t="s">
        <v>2469</v>
      </c>
      <c r="I5102" s="542" t="s">
        <v>2546</v>
      </c>
      <c r="J5102" s="540" t="s">
        <v>2478</v>
      </c>
      <c r="K5102" s="540" t="s">
        <v>2478</v>
      </c>
      <c r="L5102" s="540" t="s">
        <v>2546</v>
      </c>
      <c r="M5102" s="540" t="s">
        <v>6209</v>
      </c>
      <c r="N5102" s="540" t="s">
        <v>2210</v>
      </c>
      <c r="O5102" s="540" t="s">
        <v>2478</v>
      </c>
      <c r="P5102" s="540" t="s">
        <v>2478</v>
      </c>
      <c r="Q5102" s="546">
        <v>44725.708333333336</v>
      </c>
      <c r="R5102" s="546">
        <v>44729</v>
      </c>
      <c r="S5102" s="546">
        <v>45160.473182870373</v>
      </c>
    </row>
    <row r="5103" spans="1:19">
      <c r="A5103" s="543" t="s">
        <v>13986</v>
      </c>
      <c r="B5103" s="545">
        <v>11478</v>
      </c>
      <c r="C5103" s="545">
        <v>546371</v>
      </c>
      <c r="D5103" s="545">
        <v>43001</v>
      </c>
      <c r="E5103" s="543" t="s">
        <v>12120</v>
      </c>
      <c r="F5103" s="545" t="s">
        <v>14054</v>
      </c>
      <c r="G5103" s="543" t="s">
        <v>14055</v>
      </c>
      <c r="H5103" s="545" t="s">
        <v>2469</v>
      </c>
      <c r="I5103" s="545" t="s">
        <v>2546</v>
      </c>
      <c r="J5103" s="543" t="s">
        <v>2478</v>
      </c>
      <c r="K5103" s="543" t="s">
        <v>2478</v>
      </c>
      <c r="L5103" s="543" t="s">
        <v>2546</v>
      </c>
      <c r="M5103" s="543" t="s">
        <v>6209</v>
      </c>
      <c r="N5103" s="543" t="s">
        <v>2210</v>
      </c>
      <c r="O5103" s="543" t="s">
        <v>2478</v>
      </c>
      <c r="P5103" s="543" t="s">
        <v>2478</v>
      </c>
      <c r="Q5103" s="547">
        <v>44725.708333333336</v>
      </c>
      <c r="R5103" s="547">
        <v>44729</v>
      </c>
      <c r="S5103" s="547">
        <v>45160.473182870373</v>
      </c>
    </row>
    <row r="5104" spans="1:19">
      <c r="A5104" s="540" t="s">
        <v>13986</v>
      </c>
      <c r="B5104" s="542">
        <v>11478</v>
      </c>
      <c r="C5104" s="542">
        <v>546371</v>
      </c>
      <c r="D5104" s="542">
        <v>43001</v>
      </c>
      <c r="E5104" s="540" t="s">
        <v>12120</v>
      </c>
      <c r="F5104" s="542" t="s">
        <v>14056</v>
      </c>
      <c r="G5104" s="540" t="s">
        <v>14057</v>
      </c>
      <c r="H5104" s="542" t="s">
        <v>2469</v>
      </c>
      <c r="I5104" s="542" t="s">
        <v>2546</v>
      </c>
      <c r="J5104" s="540" t="s">
        <v>2478</v>
      </c>
      <c r="K5104" s="540" t="s">
        <v>2478</v>
      </c>
      <c r="L5104" s="540" t="s">
        <v>2546</v>
      </c>
      <c r="M5104" s="540" t="s">
        <v>6209</v>
      </c>
      <c r="N5104" s="540" t="s">
        <v>2210</v>
      </c>
      <c r="O5104" s="540" t="s">
        <v>2478</v>
      </c>
      <c r="P5104" s="540" t="s">
        <v>2478</v>
      </c>
      <c r="Q5104" s="546">
        <v>44725.708333333336</v>
      </c>
      <c r="R5104" s="546">
        <v>44729</v>
      </c>
      <c r="S5104" s="546">
        <v>45160.473182870373</v>
      </c>
    </row>
    <row r="5105" spans="1:19">
      <c r="A5105" s="543" t="s">
        <v>13986</v>
      </c>
      <c r="B5105" s="545">
        <v>11385</v>
      </c>
      <c r="C5105" s="545">
        <v>542758</v>
      </c>
      <c r="D5105" s="545">
        <v>43001</v>
      </c>
      <c r="E5105" s="543" t="s">
        <v>12108</v>
      </c>
      <c r="F5105" s="545" t="s">
        <v>14058</v>
      </c>
      <c r="G5105" s="543" t="s">
        <v>14059</v>
      </c>
      <c r="H5105" s="545" t="s">
        <v>2469</v>
      </c>
      <c r="I5105" s="545" t="s">
        <v>2546</v>
      </c>
      <c r="J5105" s="543" t="s">
        <v>2478</v>
      </c>
      <c r="K5105" s="543" t="s">
        <v>2478</v>
      </c>
      <c r="L5105" s="543" t="s">
        <v>2546</v>
      </c>
      <c r="M5105" s="543" t="s">
        <v>6209</v>
      </c>
      <c r="N5105" s="543" t="s">
        <v>2210</v>
      </c>
      <c r="O5105" s="543" t="s">
        <v>2478</v>
      </c>
      <c r="P5105" s="543" t="s">
        <v>2478</v>
      </c>
      <c r="Q5105" s="547">
        <v>44924.708333333336</v>
      </c>
      <c r="R5105" s="547">
        <v>44753</v>
      </c>
      <c r="S5105" s="547">
        <v>45114.482592592591</v>
      </c>
    </row>
    <row r="5106" spans="1:19">
      <c r="A5106" s="540" t="s">
        <v>13986</v>
      </c>
      <c r="B5106" s="542">
        <v>11385</v>
      </c>
      <c r="C5106" s="542">
        <v>542758</v>
      </c>
      <c r="D5106" s="542">
        <v>43001</v>
      </c>
      <c r="E5106" s="540" t="s">
        <v>12108</v>
      </c>
      <c r="F5106" s="542" t="s">
        <v>14060</v>
      </c>
      <c r="G5106" s="540" t="s">
        <v>14061</v>
      </c>
      <c r="H5106" s="542" t="s">
        <v>2469</v>
      </c>
      <c r="I5106" s="542" t="s">
        <v>2546</v>
      </c>
      <c r="J5106" s="540" t="s">
        <v>2478</v>
      </c>
      <c r="K5106" s="540" t="s">
        <v>2478</v>
      </c>
      <c r="L5106" s="540" t="s">
        <v>2546</v>
      </c>
      <c r="M5106" s="540" t="s">
        <v>6209</v>
      </c>
      <c r="N5106" s="540" t="s">
        <v>2210</v>
      </c>
      <c r="O5106" s="540" t="s">
        <v>2478</v>
      </c>
      <c r="P5106" s="540" t="s">
        <v>2478</v>
      </c>
      <c r="Q5106" s="546">
        <v>44924.708333333336</v>
      </c>
      <c r="R5106" s="546">
        <v>44753</v>
      </c>
      <c r="S5106" s="546">
        <v>45114.482592592591</v>
      </c>
    </row>
    <row r="5107" spans="1:19">
      <c r="A5107" s="543" t="s">
        <v>13986</v>
      </c>
      <c r="B5107" s="545">
        <v>11385</v>
      </c>
      <c r="C5107" s="545">
        <v>542758</v>
      </c>
      <c r="D5107" s="545">
        <v>43001</v>
      </c>
      <c r="E5107" s="543" t="s">
        <v>12108</v>
      </c>
      <c r="F5107" s="545" t="s">
        <v>14062</v>
      </c>
      <c r="G5107" s="543" t="s">
        <v>14063</v>
      </c>
      <c r="H5107" s="545" t="s">
        <v>2469</v>
      </c>
      <c r="I5107" s="545" t="s">
        <v>2546</v>
      </c>
      <c r="J5107" s="543" t="s">
        <v>2478</v>
      </c>
      <c r="K5107" s="543" t="s">
        <v>2478</v>
      </c>
      <c r="L5107" s="543" t="s">
        <v>2546</v>
      </c>
      <c r="M5107" s="543" t="s">
        <v>6209</v>
      </c>
      <c r="N5107" s="543" t="s">
        <v>2210</v>
      </c>
      <c r="O5107" s="543" t="s">
        <v>2478</v>
      </c>
      <c r="P5107" s="543" t="s">
        <v>2478</v>
      </c>
      <c r="Q5107" s="547">
        <v>44924.708333333336</v>
      </c>
      <c r="R5107" s="547">
        <v>44753</v>
      </c>
      <c r="S5107" s="547">
        <v>45114.482592592591</v>
      </c>
    </row>
    <row r="5108" spans="1:19">
      <c r="A5108" s="540" t="s">
        <v>13986</v>
      </c>
      <c r="B5108" s="542">
        <v>11385</v>
      </c>
      <c r="C5108" s="542">
        <v>542758</v>
      </c>
      <c r="D5108" s="542">
        <v>43001</v>
      </c>
      <c r="E5108" s="540" t="s">
        <v>12108</v>
      </c>
      <c r="F5108" s="542" t="s">
        <v>14064</v>
      </c>
      <c r="G5108" s="540" t="s">
        <v>14065</v>
      </c>
      <c r="H5108" s="542" t="s">
        <v>2469</v>
      </c>
      <c r="I5108" s="542" t="s">
        <v>2546</v>
      </c>
      <c r="J5108" s="540" t="s">
        <v>2478</v>
      </c>
      <c r="K5108" s="540" t="s">
        <v>2478</v>
      </c>
      <c r="L5108" s="540" t="s">
        <v>2546</v>
      </c>
      <c r="M5108" s="540" t="s">
        <v>6209</v>
      </c>
      <c r="N5108" s="540" t="s">
        <v>2210</v>
      </c>
      <c r="O5108" s="540" t="s">
        <v>2478</v>
      </c>
      <c r="P5108" s="540" t="s">
        <v>2478</v>
      </c>
      <c r="Q5108" s="546">
        <v>44924.708333333336</v>
      </c>
      <c r="R5108" s="546">
        <v>44753</v>
      </c>
      <c r="S5108" s="546">
        <v>45114.482592592591</v>
      </c>
    </row>
    <row r="5109" spans="1:19">
      <c r="A5109" s="543" t="s">
        <v>13986</v>
      </c>
      <c r="B5109" s="545">
        <v>11385</v>
      </c>
      <c r="C5109" s="545">
        <v>542758</v>
      </c>
      <c r="D5109" s="545">
        <v>43001</v>
      </c>
      <c r="E5109" s="543" t="s">
        <v>12108</v>
      </c>
      <c r="F5109" s="545" t="s">
        <v>14066</v>
      </c>
      <c r="G5109" s="543" t="s">
        <v>14067</v>
      </c>
      <c r="H5109" s="545" t="s">
        <v>2469</v>
      </c>
      <c r="I5109" s="545" t="s">
        <v>2546</v>
      </c>
      <c r="J5109" s="543" t="s">
        <v>2478</v>
      </c>
      <c r="K5109" s="543" t="s">
        <v>2478</v>
      </c>
      <c r="L5109" s="543" t="s">
        <v>2546</v>
      </c>
      <c r="M5109" s="543" t="s">
        <v>6209</v>
      </c>
      <c r="N5109" s="543" t="s">
        <v>2210</v>
      </c>
      <c r="O5109" s="543" t="s">
        <v>2478</v>
      </c>
      <c r="P5109" s="543" t="s">
        <v>2478</v>
      </c>
      <c r="Q5109" s="547">
        <v>44924.708333333336</v>
      </c>
      <c r="R5109" s="547">
        <v>44753</v>
      </c>
      <c r="S5109" s="547">
        <v>45114.482592592591</v>
      </c>
    </row>
    <row r="5110" spans="1:19">
      <c r="A5110" s="540" t="s">
        <v>13986</v>
      </c>
      <c r="B5110" s="541"/>
      <c r="C5110" s="541"/>
      <c r="D5110" s="541"/>
      <c r="E5110" s="541"/>
      <c r="F5110" s="542" t="s">
        <v>14068</v>
      </c>
      <c r="G5110" s="540" t="s">
        <v>14069</v>
      </c>
      <c r="H5110" s="542" t="s">
        <v>2546</v>
      </c>
      <c r="I5110" s="541" t="s">
        <v>2478</v>
      </c>
      <c r="J5110" s="540" t="s">
        <v>2478</v>
      </c>
      <c r="K5110" s="540" t="s">
        <v>2478</v>
      </c>
      <c r="L5110" s="540" t="s">
        <v>2478</v>
      </c>
      <c r="M5110" s="540" t="s">
        <v>2478</v>
      </c>
      <c r="N5110" s="540" t="s">
        <v>2478</v>
      </c>
      <c r="O5110" s="540" t="s">
        <v>2478</v>
      </c>
      <c r="P5110" s="540" t="s">
        <v>2478</v>
      </c>
      <c r="Q5110" s="540" t="s">
        <v>2478</v>
      </c>
      <c r="R5110" s="540" t="s">
        <v>2478</v>
      </c>
      <c r="S5110" s="540" t="s">
        <v>2478</v>
      </c>
    </row>
    <row r="5111" spans="1:19">
      <c r="A5111" s="543" t="s">
        <v>13986</v>
      </c>
      <c r="B5111" s="544"/>
      <c r="C5111" s="544"/>
      <c r="D5111" s="544"/>
      <c r="E5111" s="544"/>
      <c r="F5111" s="545" t="s">
        <v>14070</v>
      </c>
      <c r="G5111" s="543" t="s">
        <v>14071</v>
      </c>
      <c r="H5111" s="545" t="s">
        <v>2546</v>
      </c>
      <c r="I5111" s="544" t="s">
        <v>2478</v>
      </c>
      <c r="J5111" s="543" t="s">
        <v>2478</v>
      </c>
      <c r="K5111" s="543" t="s">
        <v>2478</v>
      </c>
      <c r="L5111" s="543" t="s">
        <v>2478</v>
      </c>
      <c r="M5111" s="543" t="s">
        <v>2478</v>
      </c>
      <c r="N5111" s="543" t="s">
        <v>2478</v>
      </c>
      <c r="O5111" s="543" t="s">
        <v>2478</v>
      </c>
      <c r="P5111" s="543" t="s">
        <v>2478</v>
      </c>
      <c r="Q5111" s="543" t="s">
        <v>2478</v>
      </c>
      <c r="R5111" s="543" t="s">
        <v>2478</v>
      </c>
      <c r="S5111" s="543" t="s">
        <v>2478</v>
      </c>
    </row>
    <row r="5112" spans="1:19">
      <c r="A5112" s="540" t="s">
        <v>13986</v>
      </c>
      <c r="B5112" s="542">
        <v>1294</v>
      </c>
      <c r="C5112" s="542">
        <v>83182</v>
      </c>
      <c r="D5112" s="542">
        <v>90102</v>
      </c>
      <c r="E5112" s="542">
        <v>90102</v>
      </c>
      <c r="F5112" s="542" t="s">
        <v>14072</v>
      </c>
      <c r="G5112" s="540" t="s">
        <v>14073</v>
      </c>
      <c r="H5112" s="542" t="s">
        <v>2469</v>
      </c>
      <c r="I5112" s="541" t="s">
        <v>2478</v>
      </c>
      <c r="J5112" s="540" t="s">
        <v>2478</v>
      </c>
      <c r="K5112" s="540" t="s">
        <v>2478</v>
      </c>
      <c r="L5112" s="540" t="s">
        <v>2546</v>
      </c>
      <c r="M5112" s="540" t="s">
        <v>6209</v>
      </c>
      <c r="N5112" s="540" t="s">
        <v>2210</v>
      </c>
      <c r="O5112" s="540" t="s">
        <v>2478</v>
      </c>
      <c r="P5112" s="540" t="s">
        <v>2478</v>
      </c>
      <c r="Q5112" s="540" t="s">
        <v>2478</v>
      </c>
      <c r="R5112" s="540" t="s">
        <v>2478</v>
      </c>
      <c r="S5112" s="546">
        <v>43866.533356481479</v>
      </c>
    </row>
    <row r="5113" spans="1:19">
      <c r="A5113" s="543" t="s">
        <v>13986</v>
      </c>
      <c r="B5113" s="544"/>
      <c r="C5113" s="544"/>
      <c r="D5113" s="544"/>
      <c r="E5113" s="544"/>
      <c r="F5113" s="545" t="s">
        <v>14074</v>
      </c>
      <c r="G5113" s="543" t="s">
        <v>14075</v>
      </c>
      <c r="H5113" s="545" t="s">
        <v>2546</v>
      </c>
      <c r="I5113" s="544" t="s">
        <v>2478</v>
      </c>
      <c r="J5113" s="543" t="s">
        <v>2478</v>
      </c>
      <c r="K5113" s="543" t="s">
        <v>2478</v>
      </c>
      <c r="L5113" s="543" t="s">
        <v>2478</v>
      </c>
      <c r="M5113" s="543" t="s">
        <v>2478</v>
      </c>
      <c r="N5113" s="543" t="s">
        <v>2478</v>
      </c>
      <c r="O5113" s="543" t="s">
        <v>2478</v>
      </c>
      <c r="P5113" s="543" t="s">
        <v>2478</v>
      </c>
      <c r="Q5113" s="543" t="s">
        <v>2478</v>
      </c>
      <c r="R5113" s="543" t="s">
        <v>2478</v>
      </c>
      <c r="S5113" s="543" t="s">
        <v>2478</v>
      </c>
    </row>
    <row r="5114" spans="1:19">
      <c r="A5114" s="540" t="s">
        <v>14076</v>
      </c>
      <c r="B5114" s="541"/>
      <c r="C5114" s="541"/>
      <c r="D5114" s="542">
        <v>40000</v>
      </c>
      <c r="E5114" s="541"/>
      <c r="F5114" s="542" t="s">
        <v>14077</v>
      </c>
      <c r="G5114" s="540" t="s">
        <v>14078</v>
      </c>
      <c r="H5114" s="542" t="s">
        <v>3468</v>
      </c>
      <c r="I5114" s="542" t="s">
        <v>2546</v>
      </c>
      <c r="J5114" s="540" t="s">
        <v>2478</v>
      </c>
      <c r="K5114" s="540" t="s">
        <v>2478</v>
      </c>
      <c r="L5114" s="540" t="s">
        <v>2478</v>
      </c>
      <c r="M5114" s="540" t="s">
        <v>2478</v>
      </c>
      <c r="N5114" s="540" t="s">
        <v>2478</v>
      </c>
      <c r="O5114" s="540" t="s">
        <v>2478</v>
      </c>
      <c r="P5114" s="540" t="s">
        <v>2478</v>
      </c>
      <c r="Q5114" s="540" t="s">
        <v>2478</v>
      </c>
      <c r="R5114" s="540" t="s">
        <v>2478</v>
      </c>
      <c r="S5114" s="540" t="s">
        <v>2478</v>
      </c>
    </row>
    <row r="5115" spans="1:19">
      <c r="A5115" s="543" t="s">
        <v>14076</v>
      </c>
      <c r="B5115" s="544"/>
      <c r="C5115" s="544"/>
      <c r="D5115" s="545">
        <v>40000</v>
      </c>
      <c r="E5115" s="544"/>
      <c r="F5115" s="545" t="s">
        <v>14079</v>
      </c>
      <c r="G5115" s="543" t="s">
        <v>14080</v>
      </c>
      <c r="H5115" s="545" t="s">
        <v>2469</v>
      </c>
      <c r="I5115" s="545" t="s">
        <v>2546</v>
      </c>
      <c r="J5115" s="543" t="s">
        <v>2478</v>
      </c>
      <c r="K5115" s="543" t="s">
        <v>2478</v>
      </c>
      <c r="L5115" s="543" t="s">
        <v>2478</v>
      </c>
      <c r="M5115" s="543" t="s">
        <v>2478</v>
      </c>
      <c r="N5115" s="543" t="s">
        <v>2478</v>
      </c>
      <c r="O5115" s="543" t="s">
        <v>2478</v>
      </c>
      <c r="P5115" s="543" t="s">
        <v>2478</v>
      </c>
      <c r="Q5115" s="543" t="s">
        <v>2478</v>
      </c>
      <c r="R5115" s="543" t="s">
        <v>2478</v>
      </c>
      <c r="S5115" s="543" t="s">
        <v>2478</v>
      </c>
    </row>
    <row r="5116" spans="1:19">
      <c r="A5116" s="540" t="s">
        <v>14076</v>
      </c>
      <c r="B5116" s="541"/>
      <c r="C5116" s="541"/>
      <c r="D5116" s="542">
        <v>40000</v>
      </c>
      <c r="E5116" s="541"/>
      <c r="F5116" s="542" t="s">
        <v>14081</v>
      </c>
      <c r="G5116" s="540" t="s">
        <v>14082</v>
      </c>
      <c r="H5116" s="542" t="s">
        <v>3468</v>
      </c>
      <c r="I5116" s="542" t="s">
        <v>2546</v>
      </c>
      <c r="J5116" s="540" t="s">
        <v>2478</v>
      </c>
      <c r="K5116" s="540" t="s">
        <v>2478</v>
      </c>
      <c r="L5116" s="540" t="s">
        <v>2478</v>
      </c>
      <c r="M5116" s="540" t="s">
        <v>2478</v>
      </c>
      <c r="N5116" s="540" t="s">
        <v>2478</v>
      </c>
      <c r="O5116" s="540" t="s">
        <v>2478</v>
      </c>
      <c r="P5116" s="540" t="s">
        <v>2478</v>
      </c>
      <c r="Q5116" s="540" t="s">
        <v>2478</v>
      </c>
      <c r="R5116" s="540" t="s">
        <v>2478</v>
      </c>
      <c r="S5116" s="540" t="s">
        <v>2478</v>
      </c>
    </row>
    <row r="5117" spans="1:19">
      <c r="A5117" s="543" t="s">
        <v>14076</v>
      </c>
      <c r="B5117" s="544"/>
      <c r="C5117" s="544"/>
      <c r="D5117" s="545">
        <v>40000</v>
      </c>
      <c r="E5117" s="544"/>
      <c r="F5117" s="545" t="s">
        <v>14083</v>
      </c>
      <c r="G5117" s="543" t="s">
        <v>14084</v>
      </c>
      <c r="H5117" s="545" t="s">
        <v>3468</v>
      </c>
      <c r="I5117" s="545" t="s">
        <v>2546</v>
      </c>
      <c r="J5117" s="543" t="s">
        <v>2478</v>
      </c>
      <c r="K5117" s="543" t="s">
        <v>2478</v>
      </c>
      <c r="L5117" s="543" t="s">
        <v>2478</v>
      </c>
      <c r="M5117" s="543" t="s">
        <v>2478</v>
      </c>
      <c r="N5117" s="543" t="s">
        <v>2478</v>
      </c>
      <c r="O5117" s="543" t="s">
        <v>2478</v>
      </c>
      <c r="P5117" s="543" t="s">
        <v>2478</v>
      </c>
      <c r="Q5117" s="543" t="s">
        <v>2478</v>
      </c>
      <c r="R5117" s="543" t="s">
        <v>2478</v>
      </c>
      <c r="S5117" s="543" t="s">
        <v>2478</v>
      </c>
    </row>
    <row r="5118" spans="1:19">
      <c r="A5118" s="540" t="s">
        <v>14076</v>
      </c>
      <c r="B5118" s="541"/>
      <c r="C5118" s="541"/>
      <c r="D5118" s="542">
        <v>40000</v>
      </c>
      <c r="E5118" s="541"/>
      <c r="F5118" s="542" t="s">
        <v>14085</v>
      </c>
      <c r="G5118" s="540" t="s">
        <v>14086</v>
      </c>
      <c r="H5118" s="542" t="s">
        <v>2546</v>
      </c>
      <c r="I5118" s="542" t="s">
        <v>2546</v>
      </c>
      <c r="J5118" s="540" t="s">
        <v>2478</v>
      </c>
      <c r="K5118" s="540" t="s">
        <v>2478</v>
      </c>
      <c r="L5118" s="540" t="s">
        <v>2478</v>
      </c>
      <c r="M5118" s="540" t="s">
        <v>2478</v>
      </c>
      <c r="N5118" s="540" t="s">
        <v>2478</v>
      </c>
      <c r="O5118" s="540" t="s">
        <v>2478</v>
      </c>
      <c r="P5118" s="540" t="s">
        <v>2478</v>
      </c>
      <c r="Q5118" s="540" t="s">
        <v>2478</v>
      </c>
      <c r="R5118" s="540" t="s">
        <v>2478</v>
      </c>
      <c r="S5118" s="540" t="s">
        <v>2478</v>
      </c>
    </row>
    <row r="5119" spans="1:19">
      <c r="A5119" s="543" t="s">
        <v>14076</v>
      </c>
      <c r="B5119" s="544"/>
      <c r="C5119" s="544"/>
      <c r="D5119" s="545">
        <v>40000</v>
      </c>
      <c r="E5119" s="544"/>
      <c r="F5119" s="545" t="s">
        <v>14087</v>
      </c>
      <c r="G5119" s="543" t="s">
        <v>14088</v>
      </c>
      <c r="H5119" s="545" t="s">
        <v>2546</v>
      </c>
      <c r="I5119" s="545" t="s">
        <v>2546</v>
      </c>
      <c r="J5119" s="543" t="s">
        <v>2478</v>
      </c>
      <c r="K5119" s="543" t="s">
        <v>2478</v>
      </c>
      <c r="L5119" s="543" t="s">
        <v>2478</v>
      </c>
      <c r="M5119" s="543" t="s">
        <v>2478</v>
      </c>
      <c r="N5119" s="543" t="s">
        <v>2478</v>
      </c>
      <c r="O5119" s="543" t="s">
        <v>2478</v>
      </c>
      <c r="P5119" s="543" t="s">
        <v>2478</v>
      </c>
      <c r="Q5119" s="543" t="s">
        <v>2478</v>
      </c>
      <c r="R5119" s="543" t="s">
        <v>2478</v>
      </c>
      <c r="S5119" s="543" t="s">
        <v>2478</v>
      </c>
    </row>
    <row r="5120" spans="1:19">
      <c r="A5120" s="540" t="s">
        <v>14076</v>
      </c>
      <c r="B5120" s="541"/>
      <c r="C5120" s="541"/>
      <c r="D5120" s="541"/>
      <c r="E5120" s="541"/>
      <c r="F5120" s="542" t="s">
        <v>14089</v>
      </c>
      <c r="G5120" s="540" t="s">
        <v>14090</v>
      </c>
      <c r="H5120" s="542" t="s">
        <v>2546</v>
      </c>
      <c r="I5120" s="541" t="s">
        <v>2478</v>
      </c>
      <c r="J5120" s="540" t="s">
        <v>2478</v>
      </c>
      <c r="K5120" s="540" t="s">
        <v>2478</v>
      </c>
      <c r="L5120" s="540" t="s">
        <v>2478</v>
      </c>
      <c r="M5120" s="540" t="s">
        <v>2478</v>
      </c>
      <c r="N5120" s="540" t="s">
        <v>2478</v>
      </c>
      <c r="O5120" s="540" t="s">
        <v>2478</v>
      </c>
      <c r="P5120" s="540" t="s">
        <v>2478</v>
      </c>
      <c r="Q5120" s="540" t="s">
        <v>2478</v>
      </c>
      <c r="R5120" s="540" t="s">
        <v>2478</v>
      </c>
      <c r="S5120" s="540" t="s">
        <v>2478</v>
      </c>
    </row>
    <row r="5121" spans="1:19">
      <c r="A5121" s="543" t="s">
        <v>14076</v>
      </c>
      <c r="B5121" s="544"/>
      <c r="C5121" s="544"/>
      <c r="D5121" s="544"/>
      <c r="E5121" s="544"/>
      <c r="F5121" s="545" t="s">
        <v>14091</v>
      </c>
      <c r="G5121" s="543" t="s">
        <v>14092</v>
      </c>
      <c r="H5121" s="545" t="s">
        <v>2546</v>
      </c>
      <c r="I5121" s="544" t="s">
        <v>2478</v>
      </c>
      <c r="J5121" s="543" t="s">
        <v>2478</v>
      </c>
      <c r="K5121" s="543" t="s">
        <v>2478</v>
      </c>
      <c r="L5121" s="543" t="s">
        <v>2478</v>
      </c>
      <c r="M5121" s="543" t="s">
        <v>2478</v>
      </c>
      <c r="N5121" s="543" t="s">
        <v>2478</v>
      </c>
      <c r="O5121" s="543" t="s">
        <v>2478</v>
      </c>
      <c r="P5121" s="543" t="s">
        <v>2478</v>
      </c>
      <c r="Q5121" s="543" t="s">
        <v>2478</v>
      </c>
      <c r="R5121" s="543" t="s">
        <v>2478</v>
      </c>
      <c r="S5121" s="543" t="s">
        <v>2478</v>
      </c>
    </row>
    <row r="5122" spans="1:19">
      <c r="A5122" s="540" t="s">
        <v>14076</v>
      </c>
      <c r="B5122" s="541"/>
      <c r="C5122" s="541"/>
      <c r="D5122" s="541"/>
      <c r="E5122" s="541"/>
      <c r="F5122" s="542" t="s">
        <v>14093</v>
      </c>
      <c r="G5122" s="540" t="s">
        <v>14094</v>
      </c>
      <c r="H5122" s="542" t="s">
        <v>2546</v>
      </c>
      <c r="I5122" s="541" t="s">
        <v>2478</v>
      </c>
      <c r="J5122" s="540" t="s">
        <v>2478</v>
      </c>
      <c r="K5122" s="540" t="s">
        <v>2478</v>
      </c>
      <c r="L5122" s="540" t="s">
        <v>2478</v>
      </c>
      <c r="M5122" s="540" t="s">
        <v>2478</v>
      </c>
      <c r="N5122" s="540" t="s">
        <v>2478</v>
      </c>
      <c r="O5122" s="540" t="s">
        <v>2478</v>
      </c>
      <c r="P5122" s="540" t="s">
        <v>2478</v>
      </c>
      <c r="Q5122" s="540" t="s">
        <v>2478</v>
      </c>
      <c r="R5122" s="540" t="s">
        <v>2478</v>
      </c>
      <c r="S5122" s="540" t="s">
        <v>2478</v>
      </c>
    </row>
    <row r="5123" spans="1:19">
      <c r="A5123" s="543" t="s">
        <v>14076</v>
      </c>
      <c r="B5123" s="544"/>
      <c r="C5123" s="544"/>
      <c r="D5123" s="544"/>
      <c r="E5123" s="544"/>
      <c r="F5123" s="545" t="s">
        <v>14095</v>
      </c>
      <c r="G5123" s="543" t="s">
        <v>14096</v>
      </c>
      <c r="H5123" s="545" t="s">
        <v>2546</v>
      </c>
      <c r="I5123" s="544" t="s">
        <v>2478</v>
      </c>
      <c r="J5123" s="543" t="s">
        <v>2478</v>
      </c>
      <c r="K5123" s="543" t="s">
        <v>2478</v>
      </c>
      <c r="L5123" s="543" t="s">
        <v>2478</v>
      </c>
      <c r="M5123" s="543" t="s">
        <v>2478</v>
      </c>
      <c r="N5123" s="543" t="s">
        <v>2478</v>
      </c>
      <c r="O5123" s="543" t="s">
        <v>2478</v>
      </c>
      <c r="P5123" s="543" t="s">
        <v>2478</v>
      </c>
      <c r="Q5123" s="543" t="s">
        <v>2478</v>
      </c>
      <c r="R5123" s="543" t="s">
        <v>2478</v>
      </c>
      <c r="S5123" s="543" t="s">
        <v>2478</v>
      </c>
    </row>
    <row r="5124" spans="1:19">
      <c r="A5124" s="540" t="s">
        <v>14076</v>
      </c>
      <c r="B5124" s="541"/>
      <c r="C5124" s="541"/>
      <c r="D5124" s="541"/>
      <c r="E5124" s="541"/>
      <c r="F5124" s="542" t="s">
        <v>14097</v>
      </c>
      <c r="G5124" s="540" t="s">
        <v>14098</v>
      </c>
      <c r="H5124" s="542" t="s">
        <v>2546</v>
      </c>
      <c r="I5124" s="541" t="s">
        <v>2478</v>
      </c>
      <c r="J5124" s="540" t="s">
        <v>2478</v>
      </c>
      <c r="K5124" s="540" t="s">
        <v>2478</v>
      </c>
      <c r="L5124" s="540" t="s">
        <v>2478</v>
      </c>
      <c r="M5124" s="540" t="s">
        <v>2478</v>
      </c>
      <c r="N5124" s="540" t="s">
        <v>2478</v>
      </c>
      <c r="O5124" s="540" t="s">
        <v>2478</v>
      </c>
      <c r="P5124" s="540" t="s">
        <v>2478</v>
      </c>
      <c r="Q5124" s="540" t="s">
        <v>2478</v>
      </c>
      <c r="R5124" s="540" t="s">
        <v>2478</v>
      </c>
      <c r="S5124" s="540" t="s">
        <v>2478</v>
      </c>
    </row>
    <row r="5125" spans="1:19">
      <c r="A5125" s="543" t="s">
        <v>14076</v>
      </c>
      <c r="B5125" s="544"/>
      <c r="C5125" s="544"/>
      <c r="D5125" s="545">
        <v>90071</v>
      </c>
      <c r="E5125" s="545">
        <v>90071</v>
      </c>
      <c r="F5125" s="545" t="s">
        <v>14099</v>
      </c>
      <c r="G5125" s="543" t="s">
        <v>14100</v>
      </c>
      <c r="H5125" s="545" t="s">
        <v>2469</v>
      </c>
      <c r="I5125" s="544" t="s">
        <v>2478</v>
      </c>
      <c r="J5125" s="543" t="s">
        <v>2478</v>
      </c>
      <c r="K5125" s="543" t="s">
        <v>2478</v>
      </c>
      <c r="L5125" s="543" t="s">
        <v>2478</v>
      </c>
      <c r="M5125" s="543" t="s">
        <v>2478</v>
      </c>
      <c r="N5125" s="543" t="s">
        <v>2478</v>
      </c>
      <c r="O5125" s="543" t="s">
        <v>2478</v>
      </c>
      <c r="P5125" s="543" t="s">
        <v>2478</v>
      </c>
      <c r="Q5125" s="543" t="s">
        <v>2478</v>
      </c>
      <c r="R5125" s="543" t="s">
        <v>2478</v>
      </c>
      <c r="S5125" s="543" t="s">
        <v>2478</v>
      </c>
    </row>
    <row r="5126" spans="1:19">
      <c r="A5126" s="540" t="s">
        <v>14076</v>
      </c>
      <c r="B5126" s="541"/>
      <c r="C5126" s="541"/>
      <c r="D5126" s="542">
        <v>40000</v>
      </c>
      <c r="E5126" s="541"/>
      <c r="F5126" s="542" t="s">
        <v>14101</v>
      </c>
      <c r="G5126" s="540" t="s">
        <v>14102</v>
      </c>
      <c r="H5126" s="542" t="s">
        <v>3468</v>
      </c>
      <c r="I5126" s="542" t="s">
        <v>2546</v>
      </c>
      <c r="J5126" s="540" t="s">
        <v>2478</v>
      </c>
      <c r="K5126" s="540" t="s">
        <v>2478</v>
      </c>
      <c r="L5126" s="540" t="s">
        <v>2478</v>
      </c>
      <c r="M5126" s="540" t="s">
        <v>2478</v>
      </c>
      <c r="N5126" s="540" t="s">
        <v>2478</v>
      </c>
      <c r="O5126" s="540" t="s">
        <v>2478</v>
      </c>
      <c r="P5126" s="540" t="s">
        <v>2478</v>
      </c>
      <c r="Q5126" s="540" t="s">
        <v>2478</v>
      </c>
      <c r="R5126" s="540" t="s">
        <v>2478</v>
      </c>
      <c r="S5126" s="540" t="s">
        <v>2478</v>
      </c>
    </row>
    <row r="5127" spans="1:19">
      <c r="A5127" s="543" t="s">
        <v>14103</v>
      </c>
      <c r="B5127" s="544"/>
      <c r="C5127" s="544"/>
      <c r="D5127" s="545">
        <v>40000</v>
      </c>
      <c r="E5127" s="544"/>
      <c r="F5127" s="545" t="s">
        <v>14104</v>
      </c>
      <c r="G5127" s="543" t="s">
        <v>14105</v>
      </c>
      <c r="H5127" s="545" t="s">
        <v>3468</v>
      </c>
      <c r="I5127" s="545" t="s">
        <v>2546</v>
      </c>
      <c r="J5127" s="543" t="s">
        <v>2478</v>
      </c>
      <c r="K5127" s="543" t="s">
        <v>2478</v>
      </c>
      <c r="L5127" s="543" t="s">
        <v>2478</v>
      </c>
      <c r="M5127" s="543" t="s">
        <v>2478</v>
      </c>
      <c r="N5127" s="543" t="s">
        <v>2478</v>
      </c>
      <c r="O5127" s="543" t="s">
        <v>2478</v>
      </c>
      <c r="P5127" s="543" t="s">
        <v>2478</v>
      </c>
      <c r="Q5127" s="543" t="s">
        <v>2478</v>
      </c>
      <c r="R5127" s="543" t="s">
        <v>2478</v>
      </c>
      <c r="S5127" s="543" t="s">
        <v>2478</v>
      </c>
    </row>
    <row r="5128" spans="1:19">
      <c r="A5128" s="540" t="s">
        <v>14106</v>
      </c>
      <c r="B5128" s="541"/>
      <c r="C5128" s="541"/>
      <c r="D5128" s="542">
        <v>90004</v>
      </c>
      <c r="E5128" s="542">
        <v>90004</v>
      </c>
      <c r="F5128" s="542" t="s">
        <v>14107</v>
      </c>
      <c r="G5128" s="540" t="s">
        <v>14108</v>
      </c>
      <c r="H5128" s="542" t="s">
        <v>3468</v>
      </c>
      <c r="I5128" s="542" t="s">
        <v>2469</v>
      </c>
      <c r="J5128" s="540" t="s">
        <v>2478</v>
      </c>
      <c r="K5128" s="540" t="s">
        <v>2478</v>
      </c>
      <c r="L5128" s="540" t="s">
        <v>2478</v>
      </c>
      <c r="M5128" s="540" t="s">
        <v>2478</v>
      </c>
      <c r="N5128" s="540" t="s">
        <v>2478</v>
      </c>
      <c r="O5128" s="540" t="s">
        <v>2478</v>
      </c>
      <c r="P5128" s="540" t="s">
        <v>2478</v>
      </c>
      <c r="Q5128" s="540" t="s">
        <v>2478</v>
      </c>
      <c r="R5128" s="540" t="s">
        <v>2478</v>
      </c>
      <c r="S5128" s="540" t="s">
        <v>2478</v>
      </c>
    </row>
    <row r="5129" spans="1:19">
      <c r="A5129" s="543" t="s">
        <v>14106</v>
      </c>
      <c r="B5129" s="544"/>
      <c r="C5129" s="544"/>
      <c r="D5129" s="545">
        <v>10219</v>
      </c>
      <c r="E5129" s="545">
        <v>10219</v>
      </c>
      <c r="F5129" s="545" t="s">
        <v>14109</v>
      </c>
      <c r="G5129" s="543" t="s">
        <v>14110</v>
      </c>
      <c r="H5129" s="545" t="s">
        <v>2546</v>
      </c>
      <c r="I5129" s="544" t="s">
        <v>2478</v>
      </c>
      <c r="J5129" s="543" t="s">
        <v>2478</v>
      </c>
      <c r="K5129" s="543" t="s">
        <v>2478</v>
      </c>
      <c r="L5129" s="543" t="s">
        <v>2478</v>
      </c>
      <c r="M5129" s="543" t="s">
        <v>2478</v>
      </c>
      <c r="N5129" s="543" t="s">
        <v>2478</v>
      </c>
      <c r="O5129" s="543" t="s">
        <v>2478</v>
      </c>
      <c r="P5129" s="543" t="s">
        <v>2478</v>
      </c>
      <c r="Q5129" s="543" t="s">
        <v>2478</v>
      </c>
      <c r="R5129" s="543" t="s">
        <v>2478</v>
      </c>
      <c r="S5129" s="543" t="s">
        <v>2478</v>
      </c>
    </row>
    <row r="5130" spans="1:19">
      <c r="A5130" s="540" t="s">
        <v>14106</v>
      </c>
      <c r="B5130" s="542">
        <v>10957</v>
      </c>
      <c r="C5130" s="542">
        <v>657300</v>
      </c>
      <c r="D5130" s="542">
        <v>10128</v>
      </c>
      <c r="E5130" s="542">
        <v>10128</v>
      </c>
      <c r="F5130" s="542" t="s">
        <v>14111</v>
      </c>
      <c r="G5130" s="540" t="s">
        <v>14112</v>
      </c>
      <c r="H5130" s="542" t="s">
        <v>2546</v>
      </c>
      <c r="I5130" s="542" t="s">
        <v>2546</v>
      </c>
      <c r="J5130" s="540" t="s">
        <v>2478</v>
      </c>
      <c r="K5130" s="540" t="s">
        <v>2478</v>
      </c>
      <c r="L5130" s="540" t="s">
        <v>2546</v>
      </c>
      <c r="M5130" s="540" t="s">
        <v>6209</v>
      </c>
      <c r="N5130" s="540" t="s">
        <v>8312</v>
      </c>
      <c r="O5130" s="546">
        <v>45180.333333333336</v>
      </c>
      <c r="P5130" s="546">
        <v>45180.333333333336</v>
      </c>
      <c r="Q5130" s="540" t="s">
        <v>2478</v>
      </c>
      <c r="R5130" s="546">
        <v>44739</v>
      </c>
      <c r="S5130" s="546">
        <v>44851.484317129631</v>
      </c>
    </row>
    <row r="5131" spans="1:19">
      <c r="A5131" s="543" t="s">
        <v>14106</v>
      </c>
      <c r="B5131" s="545">
        <v>10957</v>
      </c>
      <c r="C5131" s="545">
        <v>657300</v>
      </c>
      <c r="D5131" s="545">
        <v>10128</v>
      </c>
      <c r="E5131" s="545">
        <v>10128</v>
      </c>
      <c r="F5131" s="545" t="s">
        <v>14113</v>
      </c>
      <c r="G5131" s="543" t="s">
        <v>14114</v>
      </c>
      <c r="H5131" s="545" t="s">
        <v>2546</v>
      </c>
      <c r="I5131" s="545" t="s">
        <v>2546</v>
      </c>
      <c r="J5131" s="543" t="s">
        <v>2478</v>
      </c>
      <c r="K5131" s="543" t="s">
        <v>2478</v>
      </c>
      <c r="L5131" s="543" t="s">
        <v>2546</v>
      </c>
      <c r="M5131" s="543" t="s">
        <v>6209</v>
      </c>
      <c r="N5131" s="543" t="s">
        <v>8312</v>
      </c>
      <c r="O5131" s="547">
        <v>45180.333333333336</v>
      </c>
      <c r="P5131" s="547">
        <v>45180.333333333336</v>
      </c>
      <c r="Q5131" s="543" t="s">
        <v>2478</v>
      </c>
      <c r="R5131" s="547">
        <v>44739</v>
      </c>
      <c r="S5131" s="547">
        <v>44851.484317129631</v>
      </c>
    </row>
    <row r="5132" spans="1:19">
      <c r="A5132" s="540" t="s">
        <v>14106</v>
      </c>
      <c r="B5132" s="541"/>
      <c r="C5132" s="541"/>
      <c r="D5132" s="542">
        <v>10128</v>
      </c>
      <c r="E5132" s="542">
        <v>10128</v>
      </c>
      <c r="F5132" s="542" t="s">
        <v>14115</v>
      </c>
      <c r="G5132" s="540" t="s">
        <v>14116</v>
      </c>
      <c r="H5132" s="542" t="s">
        <v>3519</v>
      </c>
      <c r="I5132" s="542" t="s">
        <v>2546</v>
      </c>
      <c r="J5132" s="540" t="s">
        <v>2478</v>
      </c>
      <c r="K5132" s="540" t="s">
        <v>2478</v>
      </c>
      <c r="L5132" s="540" t="s">
        <v>2478</v>
      </c>
      <c r="M5132" s="540" t="s">
        <v>2478</v>
      </c>
      <c r="N5132" s="540" t="s">
        <v>2478</v>
      </c>
      <c r="O5132" s="546">
        <v>45180.333333333336</v>
      </c>
      <c r="P5132" s="546">
        <v>45180.333333333336</v>
      </c>
      <c r="Q5132" s="540" t="s">
        <v>2478</v>
      </c>
      <c r="R5132" s="540" t="s">
        <v>2478</v>
      </c>
      <c r="S5132" s="540" t="s">
        <v>2478</v>
      </c>
    </row>
    <row r="5133" spans="1:19">
      <c r="A5133" s="543" t="s">
        <v>14106</v>
      </c>
      <c r="B5133" s="545">
        <v>1294</v>
      </c>
      <c r="C5133" s="545">
        <v>83182</v>
      </c>
      <c r="D5133" s="545">
        <v>90102</v>
      </c>
      <c r="E5133" s="545">
        <v>90102</v>
      </c>
      <c r="F5133" s="545" t="s">
        <v>14117</v>
      </c>
      <c r="G5133" s="543" t="s">
        <v>14118</v>
      </c>
      <c r="H5133" s="545" t="s">
        <v>2469</v>
      </c>
      <c r="I5133" s="544" t="s">
        <v>2478</v>
      </c>
      <c r="J5133" s="543" t="s">
        <v>2478</v>
      </c>
      <c r="K5133" s="543" t="s">
        <v>2478</v>
      </c>
      <c r="L5133" s="543" t="s">
        <v>2546</v>
      </c>
      <c r="M5133" s="543" t="s">
        <v>6209</v>
      </c>
      <c r="N5133" s="543" t="s">
        <v>2210</v>
      </c>
      <c r="O5133" s="543" t="s">
        <v>2478</v>
      </c>
      <c r="P5133" s="543" t="s">
        <v>2478</v>
      </c>
      <c r="Q5133" s="543" t="s">
        <v>2478</v>
      </c>
      <c r="R5133" s="543" t="s">
        <v>2478</v>
      </c>
      <c r="S5133" s="547">
        <v>43866.533356481479</v>
      </c>
    </row>
    <row r="5134" spans="1:19">
      <c r="A5134" s="540" t="s">
        <v>14106</v>
      </c>
      <c r="B5134" s="541"/>
      <c r="C5134" s="541"/>
      <c r="D5134" s="542">
        <v>90015</v>
      </c>
      <c r="E5134" s="542">
        <v>90015</v>
      </c>
      <c r="F5134" s="542" t="s">
        <v>14119</v>
      </c>
      <c r="G5134" s="540" t="s">
        <v>14120</v>
      </c>
      <c r="H5134" s="542" t="s">
        <v>3468</v>
      </c>
      <c r="I5134" s="541" t="s">
        <v>2478</v>
      </c>
      <c r="J5134" s="540" t="s">
        <v>2478</v>
      </c>
      <c r="K5134" s="540" t="s">
        <v>2478</v>
      </c>
      <c r="L5134" s="540" t="s">
        <v>2478</v>
      </c>
      <c r="M5134" s="540" t="s">
        <v>2478</v>
      </c>
      <c r="N5134" s="540" t="s">
        <v>2478</v>
      </c>
      <c r="O5134" s="540" t="s">
        <v>2478</v>
      </c>
      <c r="P5134" s="540" t="s">
        <v>2478</v>
      </c>
      <c r="Q5134" s="540" t="s">
        <v>2478</v>
      </c>
      <c r="R5134" s="540" t="s">
        <v>2478</v>
      </c>
      <c r="S5134" s="540" t="s">
        <v>2478</v>
      </c>
    </row>
    <row r="5135" spans="1:19">
      <c r="A5135" s="543" t="s">
        <v>14106</v>
      </c>
      <c r="B5135" s="544"/>
      <c r="C5135" s="544"/>
      <c r="D5135" s="545">
        <v>90015</v>
      </c>
      <c r="E5135" s="545">
        <v>90015</v>
      </c>
      <c r="F5135" s="545" t="s">
        <v>14121</v>
      </c>
      <c r="G5135" s="543" t="s">
        <v>14122</v>
      </c>
      <c r="H5135" s="545" t="s">
        <v>2546</v>
      </c>
      <c r="I5135" s="544" t="s">
        <v>2478</v>
      </c>
      <c r="J5135" s="543" t="s">
        <v>2478</v>
      </c>
      <c r="K5135" s="543" t="s">
        <v>2478</v>
      </c>
      <c r="L5135" s="543" t="s">
        <v>2478</v>
      </c>
      <c r="M5135" s="543" t="s">
        <v>2478</v>
      </c>
      <c r="N5135" s="543" t="s">
        <v>2478</v>
      </c>
      <c r="O5135" s="543" t="s">
        <v>2478</v>
      </c>
      <c r="P5135" s="543" t="s">
        <v>2478</v>
      </c>
      <c r="Q5135" s="543" t="s">
        <v>2478</v>
      </c>
      <c r="R5135" s="543" t="s">
        <v>2478</v>
      </c>
      <c r="S5135" s="543" t="s">
        <v>2478</v>
      </c>
    </row>
    <row r="5136" spans="1:19">
      <c r="A5136" s="540" t="s">
        <v>14106</v>
      </c>
      <c r="B5136" s="541"/>
      <c r="C5136" s="541"/>
      <c r="D5136" s="542">
        <v>90015</v>
      </c>
      <c r="E5136" s="542">
        <v>90015</v>
      </c>
      <c r="F5136" s="542" t="s">
        <v>14123</v>
      </c>
      <c r="G5136" s="540" t="s">
        <v>14124</v>
      </c>
      <c r="H5136" s="542" t="s">
        <v>2469</v>
      </c>
      <c r="I5136" s="541" t="s">
        <v>2478</v>
      </c>
      <c r="J5136" s="540" t="s">
        <v>2478</v>
      </c>
      <c r="K5136" s="540" t="s">
        <v>2478</v>
      </c>
      <c r="L5136" s="540" t="s">
        <v>2478</v>
      </c>
      <c r="M5136" s="540" t="s">
        <v>2478</v>
      </c>
      <c r="N5136" s="540" t="s">
        <v>2478</v>
      </c>
      <c r="O5136" s="540" t="s">
        <v>2478</v>
      </c>
      <c r="P5136" s="540" t="s">
        <v>2478</v>
      </c>
      <c r="Q5136" s="540" t="s">
        <v>2478</v>
      </c>
      <c r="R5136" s="540" t="s">
        <v>2478</v>
      </c>
      <c r="S5136" s="540" t="s">
        <v>2478</v>
      </c>
    </row>
    <row r="5137" spans="1:19">
      <c r="A5137" s="543" t="s">
        <v>14106</v>
      </c>
      <c r="B5137" s="544"/>
      <c r="C5137" s="544"/>
      <c r="D5137" s="545">
        <v>90036</v>
      </c>
      <c r="E5137" s="545">
        <v>90036</v>
      </c>
      <c r="F5137" s="545" t="s">
        <v>14125</v>
      </c>
      <c r="G5137" s="543" t="s">
        <v>14126</v>
      </c>
      <c r="H5137" s="545" t="s">
        <v>2469</v>
      </c>
      <c r="I5137" s="544" t="s">
        <v>2478</v>
      </c>
      <c r="J5137" s="543" t="s">
        <v>2478</v>
      </c>
      <c r="K5137" s="543" t="s">
        <v>2478</v>
      </c>
      <c r="L5137" s="543" t="s">
        <v>2478</v>
      </c>
      <c r="M5137" s="543" t="s">
        <v>2478</v>
      </c>
      <c r="N5137" s="543" t="s">
        <v>2478</v>
      </c>
      <c r="O5137" s="543" t="s">
        <v>2478</v>
      </c>
      <c r="P5137" s="543" t="s">
        <v>2478</v>
      </c>
      <c r="Q5137" s="543" t="s">
        <v>2478</v>
      </c>
      <c r="R5137" s="543" t="s">
        <v>2478</v>
      </c>
      <c r="S5137" s="543" t="s">
        <v>2478</v>
      </c>
    </row>
    <row r="5138" spans="1:19">
      <c r="A5138" s="540" t="s">
        <v>14106</v>
      </c>
      <c r="B5138" s="541"/>
      <c r="C5138" s="541"/>
      <c r="D5138" s="542">
        <v>90036</v>
      </c>
      <c r="E5138" s="542">
        <v>90036</v>
      </c>
      <c r="F5138" s="542" t="s">
        <v>14127</v>
      </c>
      <c r="G5138" s="540" t="s">
        <v>14128</v>
      </c>
      <c r="H5138" s="542" t="s">
        <v>3468</v>
      </c>
      <c r="I5138" s="541" t="s">
        <v>2478</v>
      </c>
      <c r="J5138" s="540" t="s">
        <v>2478</v>
      </c>
      <c r="K5138" s="540" t="s">
        <v>2478</v>
      </c>
      <c r="L5138" s="540" t="s">
        <v>2478</v>
      </c>
      <c r="M5138" s="540" t="s">
        <v>2478</v>
      </c>
      <c r="N5138" s="540" t="s">
        <v>2478</v>
      </c>
      <c r="O5138" s="540" t="s">
        <v>2478</v>
      </c>
      <c r="P5138" s="540" t="s">
        <v>2478</v>
      </c>
      <c r="Q5138" s="540" t="s">
        <v>2478</v>
      </c>
      <c r="R5138" s="540" t="s">
        <v>2478</v>
      </c>
      <c r="S5138" s="540" t="s">
        <v>2478</v>
      </c>
    </row>
    <row r="5139" spans="1:19">
      <c r="A5139" s="543" t="s">
        <v>14106</v>
      </c>
      <c r="B5139" s="544"/>
      <c r="C5139" s="544"/>
      <c r="D5139" s="545">
        <v>60018</v>
      </c>
      <c r="E5139" s="545">
        <v>60018</v>
      </c>
      <c r="F5139" s="545" t="s">
        <v>14129</v>
      </c>
      <c r="G5139" s="543" t="s">
        <v>14130</v>
      </c>
      <c r="H5139" s="545" t="s">
        <v>2469</v>
      </c>
      <c r="I5139" s="544" t="s">
        <v>2478</v>
      </c>
      <c r="J5139" s="543" t="s">
        <v>2478</v>
      </c>
      <c r="K5139" s="543" t="s">
        <v>2478</v>
      </c>
      <c r="L5139" s="543" t="s">
        <v>2478</v>
      </c>
      <c r="M5139" s="543" t="s">
        <v>2478</v>
      </c>
      <c r="N5139" s="543" t="s">
        <v>2478</v>
      </c>
      <c r="O5139" s="543" t="s">
        <v>2478</v>
      </c>
      <c r="P5139" s="543" t="s">
        <v>2478</v>
      </c>
      <c r="Q5139" s="543" t="s">
        <v>2478</v>
      </c>
      <c r="R5139" s="543" t="s">
        <v>2478</v>
      </c>
      <c r="S5139" s="543" t="s">
        <v>2478</v>
      </c>
    </row>
    <row r="5140" spans="1:19">
      <c r="A5140" s="540" t="s">
        <v>14131</v>
      </c>
      <c r="B5140" s="542">
        <v>11824</v>
      </c>
      <c r="C5140" s="542">
        <v>746545</v>
      </c>
      <c r="D5140" s="542">
        <v>10127</v>
      </c>
      <c r="E5140" s="542">
        <v>10127</v>
      </c>
      <c r="F5140" s="542" t="s">
        <v>14132</v>
      </c>
      <c r="G5140" s="540" t="s">
        <v>14133</v>
      </c>
      <c r="H5140" s="542" t="s">
        <v>2546</v>
      </c>
      <c r="I5140" s="542" t="s">
        <v>2546</v>
      </c>
      <c r="J5140" s="540" t="s">
        <v>2478</v>
      </c>
      <c r="K5140" s="540" t="s">
        <v>2478</v>
      </c>
      <c r="L5140" s="540" t="s">
        <v>2546</v>
      </c>
      <c r="M5140" s="540" t="s">
        <v>7324</v>
      </c>
      <c r="N5140" s="540" t="s">
        <v>2358</v>
      </c>
      <c r="O5140" s="540" t="s">
        <v>2478</v>
      </c>
      <c r="P5140" s="540" t="s">
        <v>2478</v>
      </c>
      <c r="Q5140" s="546">
        <v>45099.333333333336</v>
      </c>
      <c r="R5140" s="546">
        <v>45401</v>
      </c>
      <c r="S5140" s="540" t="s">
        <v>2478</v>
      </c>
    </row>
    <row r="5141" spans="1:19">
      <c r="A5141" s="543" t="s">
        <v>14131</v>
      </c>
      <c r="B5141" s="545">
        <v>11824</v>
      </c>
      <c r="C5141" s="545">
        <v>746545</v>
      </c>
      <c r="D5141" s="545">
        <v>10127</v>
      </c>
      <c r="E5141" s="545">
        <v>10127</v>
      </c>
      <c r="F5141" s="545" t="s">
        <v>14134</v>
      </c>
      <c r="G5141" s="543" t="s">
        <v>14135</v>
      </c>
      <c r="H5141" s="545" t="s">
        <v>2546</v>
      </c>
      <c r="I5141" s="545" t="s">
        <v>2546</v>
      </c>
      <c r="J5141" s="543" t="s">
        <v>2478</v>
      </c>
      <c r="K5141" s="543" t="s">
        <v>2478</v>
      </c>
      <c r="L5141" s="543" t="s">
        <v>2546</v>
      </c>
      <c r="M5141" s="543" t="s">
        <v>7324</v>
      </c>
      <c r="N5141" s="543" t="s">
        <v>2358</v>
      </c>
      <c r="O5141" s="543" t="s">
        <v>2478</v>
      </c>
      <c r="P5141" s="543" t="s">
        <v>2478</v>
      </c>
      <c r="Q5141" s="547">
        <v>45099.333333333336</v>
      </c>
      <c r="R5141" s="547">
        <v>45401</v>
      </c>
      <c r="S5141" s="543" t="s">
        <v>2478</v>
      </c>
    </row>
    <row r="5142" spans="1:19">
      <c r="A5142" s="540" t="s">
        <v>14131</v>
      </c>
      <c r="B5142" s="542">
        <v>1294</v>
      </c>
      <c r="C5142" s="542">
        <v>83182</v>
      </c>
      <c r="D5142" s="542">
        <v>90102</v>
      </c>
      <c r="E5142" s="542">
        <v>90102</v>
      </c>
      <c r="F5142" s="542" t="s">
        <v>14136</v>
      </c>
      <c r="G5142" s="540" t="s">
        <v>14137</v>
      </c>
      <c r="H5142" s="542" t="s">
        <v>2469</v>
      </c>
      <c r="I5142" s="541" t="s">
        <v>2478</v>
      </c>
      <c r="J5142" s="540" t="s">
        <v>2478</v>
      </c>
      <c r="K5142" s="540" t="s">
        <v>2478</v>
      </c>
      <c r="L5142" s="540" t="s">
        <v>2546</v>
      </c>
      <c r="M5142" s="540" t="s">
        <v>6209</v>
      </c>
      <c r="N5142" s="540" t="s">
        <v>2210</v>
      </c>
      <c r="O5142" s="540" t="s">
        <v>2478</v>
      </c>
      <c r="P5142" s="540" t="s">
        <v>2478</v>
      </c>
      <c r="Q5142" s="540" t="s">
        <v>2478</v>
      </c>
      <c r="R5142" s="540" t="s">
        <v>2478</v>
      </c>
      <c r="S5142" s="546">
        <v>43866.533356481479</v>
      </c>
    </row>
    <row r="5143" spans="1:19">
      <c r="A5143" s="543" t="s">
        <v>14138</v>
      </c>
      <c r="B5143" s="544"/>
      <c r="C5143" s="544"/>
      <c r="D5143" s="545">
        <v>90014</v>
      </c>
      <c r="E5143" s="545">
        <v>90014</v>
      </c>
      <c r="F5143" s="545" t="s">
        <v>14139</v>
      </c>
      <c r="G5143" s="543" t="s">
        <v>14140</v>
      </c>
      <c r="H5143" s="545" t="s">
        <v>2469</v>
      </c>
      <c r="I5143" s="544" t="s">
        <v>2478</v>
      </c>
      <c r="J5143" s="543" t="s">
        <v>2478</v>
      </c>
      <c r="K5143" s="543" t="s">
        <v>2478</v>
      </c>
      <c r="L5143" s="543" t="s">
        <v>2478</v>
      </c>
      <c r="M5143" s="543" t="s">
        <v>2478</v>
      </c>
      <c r="N5143" s="543" t="s">
        <v>2478</v>
      </c>
      <c r="O5143" s="543" t="s">
        <v>2478</v>
      </c>
      <c r="P5143" s="543" t="s">
        <v>2478</v>
      </c>
      <c r="Q5143" s="543" t="s">
        <v>2478</v>
      </c>
      <c r="R5143" s="543" t="s">
        <v>2478</v>
      </c>
      <c r="S5143" s="543" t="s">
        <v>2478</v>
      </c>
    </row>
    <row r="5144" spans="1:19">
      <c r="A5144" s="540" t="s">
        <v>14141</v>
      </c>
      <c r="B5144" s="541"/>
      <c r="C5144" s="541"/>
      <c r="D5144" s="542">
        <v>90013</v>
      </c>
      <c r="E5144" s="542">
        <v>90013</v>
      </c>
      <c r="F5144" s="542" t="s">
        <v>14142</v>
      </c>
      <c r="G5144" s="540" t="s">
        <v>14143</v>
      </c>
      <c r="H5144" s="542" t="s">
        <v>2546</v>
      </c>
      <c r="I5144" s="541" t="s">
        <v>2478</v>
      </c>
      <c r="J5144" s="540" t="s">
        <v>2478</v>
      </c>
      <c r="K5144" s="540" t="s">
        <v>2478</v>
      </c>
      <c r="L5144" s="540" t="s">
        <v>2478</v>
      </c>
      <c r="M5144" s="540" t="s">
        <v>2478</v>
      </c>
      <c r="N5144" s="540" t="s">
        <v>2478</v>
      </c>
      <c r="O5144" s="540" t="s">
        <v>2478</v>
      </c>
      <c r="P5144" s="540" t="s">
        <v>2478</v>
      </c>
      <c r="Q5144" s="540" t="s">
        <v>2478</v>
      </c>
      <c r="R5144" s="540" t="s">
        <v>2478</v>
      </c>
      <c r="S5144" s="540" t="s">
        <v>2478</v>
      </c>
    </row>
    <row r="5145" spans="1:19">
      <c r="A5145" s="543" t="s">
        <v>14144</v>
      </c>
      <c r="B5145" s="544"/>
      <c r="C5145" s="544"/>
      <c r="D5145" s="545">
        <v>90004</v>
      </c>
      <c r="E5145" s="545">
        <v>90004</v>
      </c>
      <c r="F5145" s="545" t="s">
        <v>14145</v>
      </c>
      <c r="G5145" s="543" t="s">
        <v>14146</v>
      </c>
      <c r="H5145" s="545" t="s">
        <v>2469</v>
      </c>
      <c r="I5145" s="545" t="s">
        <v>2469</v>
      </c>
      <c r="J5145" s="543" t="s">
        <v>2478</v>
      </c>
      <c r="K5145" s="543" t="s">
        <v>2478</v>
      </c>
      <c r="L5145" s="543" t="s">
        <v>2478</v>
      </c>
      <c r="M5145" s="543" t="s">
        <v>2478</v>
      </c>
      <c r="N5145" s="543" t="s">
        <v>2478</v>
      </c>
      <c r="O5145" s="543" t="s">
        <v>2478</v>
      </c>
      <c r="P5145" s="543" t="s">
        <v>2478</v>
      </c>
      <c r="Q5145" s="543" t="s">
        <v>2478</v>
      </c>
      <c r="R5145" s="543" t="s">
        <v>2478</v>
      </c>
      <c r="S5145" s="543" t="s">
        <v>2478</v>
      </c>
    </row>
    <row r="5146" spans="1:19">
      <c r="A5146" s="540" t="s">
        <v>14144</v>
      </c>
      <c r="B5146" s="541"/>
      <c r="C5146" s="541"/>
      <c r="D5146" s="542">
        <v>90004</v>
      </c>
      <c r="E5146" s="542">
        <v>90004</v>
      </c>
      <c r="F5146" s="542" t="s">
        <v>14147</v>
      </c>
      <c r="G5146" s="540" t="s">
        <v>14148</v>
      </c>
      <c r="H5146" s="542" t="s">
        <v>3519</v>
      </c>
      <c r="I5146" s="542" t="s">
        <v>2469</v>
      </c>
      <c r="J5146" s="540" t="s">
        <v>2478</v>
      </c>
      <c r="K5146" s="540" t="s">
        <v>2478</v>
      </c>
      <c r="L5146" s="540" t="s">
        <v>2478</v>
      </c>
      <c r="M5146" s="540" t="s">
        <v>2478</v>
      </c>
      <c r="N5146" s="540" t="s">
        <v>2478</v>
      </c>
      <c r="O5146" s="540" t="s">
        <v>2478</v>
      </c>
      <c r="P5146" s="540" t="s">
        <v>2478</v>
      </c>
      <c r="Q5146" s="540" t="s">
        <v>2478</v>
      </c>
      <c r="R5146" s="540" t="s">
        <v>2478</v>
      </c>
      <c r="S5146" s="540" t="s">
        <v>2478</v>
      </c>
    </row>
    <row r="5147" spans="1:19">
      <c r="A5147" s="543" t="s">
        <v>14144</v>
      </c>
      <c r="B5147" s="544"/>
      <c r="C5147" s="544"/>
      <c r="D5147" s="545">
        <v>60007</v>
      </c>
      <c r="E5147" s="545">
        <v>60007</v>
      </c>
      <c r="F5147" s="545" t="s">
        <v>14149</v>
      </c>
      <c r="G5147" s="543" t="s">
        <v>14150</v>
      </c>
      <c r="H5147" s="545" t="s">
        <v>2546</v>
      </c>
      <c r="I5147" s="544" t="s">
        <v>2478</v>
      </c>
      <c r="J5147" s="543" t="s">
        <v>2478</v>
      </c>
      <c r="K5147" s="543" t="s">
        <v>2478</v>
      </c>
      <c r="L5147" s="543" t="s">
        <v>2478</v>
      </c>
      <c r="M5147" s="543" t="s">
        <v>2478</v>
      </c>
      <c r="N5147" s="543" t="s">
        <v>2478</v>
      </c>
      <c r="O5147" s="543" t="s">
        <v>2478</v>
      </c>
      <c r="P5147" s="543" t="s">
        <v>2478</v>
      </c>
      <c r="Q5147" s="543" t="s">
        <v>2478</v>
      </c>
      <c r="R5147" s="543" t="s">
        <v>2478</v>
      </c>
      <c r="S5147" s="543" t="s">
        <v>2478</v>
      </c>
    </row>
    <row r="5148" spans="1:19">
      <c r="A5148" s="540" t="s">
        <v>14144</v>
      </c>
      <c r="B5148" s="541"/>
      <c r="C5148" s="541"/>
      <c r="D5148" s="542">
        <v>63000</v>
      </c>
      <c r="E5148" s="542">
        <v>63000</v>
      </c>
      <c r="F5148" s="542" t="s">
        <v>14151</v>
      </c>
      <c r="G5148" s="540" t="s">
        <v>14152</v>
      </c>
      <c r="H5148" s="542" t="s">
        <v>3519</v>
      </c>
      <c r="I5148" s="542" t="s">
        <v>2469</v>
      </c>
      <c r="J5148" s="540" t="s">
        <v>2478</v>
      </c>
      <c r="K5148" s="540" t="s">
        <v>2478</v>
      </c>
      <c r="L5148" s="540" t="s">
        <v>2478</v>
      </c>
      <c r="M5148" s="540" t="s">
        <v>2478</v>
      </c>
      <c r="N5148" s="540" t="s">
        <v>2478</v>
      </c>
      <c r="O5148" s="540" t="s">
        <v>2478</v>
      </c>
      <c r="P5148" s="540" t="s">
        <v>2478</v>
      </c>
      <c r="Q5148" s="540" t="s">
        <v>2478</v>
      </c>
      <c r="R5148" s="540" t="s">
        <v>2478</v>
      </c>
      <c r="S5148" s="540" t="s">
        <v>2478</v>
      </c>
    </row>
    <row r="5149" spans="1:19">
      <c r="A5149" s="543" t="s">
        <v>14144</v>
      </c>
      <c r="B5149" s="544"/>
      <c r="C5149" s="544"/>
      <c r="D5149" s="545">
        <v>60011</v>
      </c>
      <c r="E5149" s="545">
        <v>60011</v>
      </c>
      <c r="F5149" s="545" t="s">
        <v>14153</v>
      </c>
      <c r="G5149" s="543" t="s">
        <v>14154</v>
      </c>
      <c r="H5149" s="545" t="s">
        <v>3519</v>
      </c>
      <c r="I5149" s="545" t="s">
        <v>2469</v>
      </c>
      <c r="J5149" s="543" t="s">
        <v>2478</v>
      </c>
      <c r="K5149" s="543" t="s">
        <v>2478</v>
      </c>
      <c r="L5149" s="543" t="s">
        <v>2478</v>
      </c>
      <c r="M5149" s="543" t="s">
        <v>2478</v>
      </c>
      <c r="N5149" s="543" t="s">
        <v>2478</v>
      </c>
      <c r="O5149" s="543" t="s">
        <v>2478</v>
      </c>
      <c r="P5149" s="543" t="s">
        <v>2478</v>
      </c>
      <c r="Q5149" s="543" t="s">
        <v>2478</v>
      </c>
      <c r="R5149" s="543" t="s">
        <v>2478</v>
      </c>
      <c r="S5149" s="543" t="s">
        <v>2478</v>
      </c>
    </row>
    <row r="5150" spans="1:19">
      <c r="A5150" s="540" t="s">
        <v>14144</v>
      </c>
      <c r="B5150" s="541"/>
      <c r="C5150" s="541"/>
      <c r="D5150" s="542">
        <v>30072</v>
      </c>
      <c r="E5150" s="542">
        <v>30072</v>
      </c>
      <c r="F5150" s="542" t="s">
        <v>14155</v>
      </c>
      <c r="G5150" s="540" t="s">
        <v>14156</v>
      </c>
      <c r="H5150" s="542" t="s">
        <v>3519</v>
      </c>
      <c r="I5150" s="541" t="s">
        <v>2478</v>
      </c>
      <c r="J5150" s="540" t="s">
        <v>2478</v>
      </c>
      <c r="K5150" s="540" t="s">
        <v>2478</v>
      </c>
      <c r="L5150" s="540" t="s">
        <v>2478</v>
      </c>
      <c r="M5150" s="540" t="s">
        <v>2478</v>
      </c>
      <c r="N5150" s="540" t="s">
        <v>2478</v>
      </c>
      <c r="O5150" s="540" t="s">
        <v>2478</v>
      </c>
      <c r="P5150" s="540" t="s">
        <v>2478</v>
      </c>
      <c r="Q5150" s="540" t="s">
        <v>2478</v>
      </c>
      <c r="R5150" s="540" t="s">
        <v>2478</v>
      </c>
      <c r="S5150" s="540" t="s">
        <v>2478</v>
      </c>
    </row>
    <row r="5151" spans="1:19">
      <c r="A5151" s="543" t="s">
        <v>14144</v>
      </c>
      <c r="B5151" s="544"/>
      <c r="C5151" s="544"/>
      <c r="D5151" s="545">
        <v>90099</v>
      </c>
      <c r="E5151" s="545">
        <v>90099</v>
      </c>
      <c r="F5151" s="545" t="s">
        <v>14157</v>
      </c>
      <c r="G5151" s="543" t="s">
        <v>14158</v>
      </c>
      <c r="H5151" s="545" t="s">
        <v>2469</v>
      </c>
      <c r="I5151" s="544" t="s">
        <v>2478</v>
      </c>
      <c r="J5151" s="543" t="s">
        <v>2478</v>
      </c>
      <c r="K5151" s="543" t="s">
        <v>2478</v>
      </c>
      <c r="L5151" s="543" t="s">
        <v>2478</v>
      </c>
      <c r="M5151" s="543" t="s">
        <v>2478</v>
      </c>
      <c r="N5151" s="543" t="s">
        <v>2478</v>
      </c>
      <c r="O5151" s="543" t="s">
        <v>2478</v>
      </c>
      <c r="P5151" s="543" t="s">
        <v>2478</v>
      </c>
      <c r="Q5151" s="543" t="s">
        <v>2478</v>
      </c>
      <c r="R5151" s="543" t="s">
        <v>2478</v>
      </c>
      <c r="S5151" s="543" t="s">
        <v>2478</v>
      </c>
    </row>
    <row r="5152" spans="1:19">
      <c r="A5152" s="540" t="s">
        <v>14144</v>
      </c>
      <c r="B5152" s="541"/>
      <c r="C5152" s="541"/>
      <c r="D5152" s="542">
        <v>90100</v>
      </c>
      <c r="E5152" s="542">
        <v>90100</v>
      </c>
      <c r="F5152" s="542" t="s">
        <v>14159</v>
      </c>
      <c r="G5152" s="540" t="s">
        <v>14160</v>
      </c>
      <c r="H5152" s="542" t="s">
        <v>2469</v>
      </c>
      <c r="I5152" s="541" t="s">
        <v>2478</v>
      </c>
      <c r="J5152" s="540" t="s">
        <v>2478</v>
      </c>
      <c r="K5152" s="540" t="s">
        <v>2478</v>
      </c>
      <c r="L5152" s="540" t="s">
        <v>2478</v>
      </c>
      <c r="M5152" s="540" t="s">
        <v>2478</v>
      </c>
      <c r="N5152" s="540" t="s">
        <v>2478</v>
      </c>
      <c r="O5152" s="540" t="s">
        <v>2478</v>
      </c>
      <c r="P5152" s="540" t="s">
        <v>2478</v>
      </c>
      <c r="Q5152" s="540" t="s">
        <v>2478</v>
      </c>
      <c r="R5152" s="540" t="s">
        <v>2478</v>
      </c>
      <c r="S5152" s="540" t="s">
        <v>2478</v>
      </c>
    </row>
    <row r="5153" spans="1:19">
      <c r="A5153" s="543" t="s">
        <v>14144</v>
      </c>
      <c r="B5153" s="544"/>
      <c r="C5153" s="544"/>
      <c r="D5153" s="545">
        <v>60028</v>
      </c>
      <c r="E5153" s="545">
        <v>60028</v>
      </c>
      <c r="F5153" s="545" t="s">
        <v>14161</v>
      </c>
      <c r="G5153" s="543" t="s">
        <v>14162</v>
      </c>
      <c r="H5153" s="545" t="s">
        <v>2546</v>
      </c>
      <c r="I5153" s="545" t="s">
        <v>2546</v>
      </c>
      <c r="J5153" s="543" t="s">
        <v>2478</v>
      </c>
      <c r="K5153" s="543" t="s">
        <v>2478</v>
      </c>
      <c r="L5153" s="543" t="s">
        <v>2478</v>
      </c>
      <c r="M5153" s="543" t="s">
        <v>2478</v>
      </c>
      <c r="N5153" s="543" t="s">
        <v>2478</v>
      </c>
      <c r="O5153" s="547">
        <v>45859.333333333336</v>
      </c>
      <c r="P5153" s="547">
        <v>45859.333333333336</v>
      </c>
      <c r="Q5153" s="543" t="s">
        <v>2478</v>
      </c>
      <c r="R5153" s="543" t="s">
        <v>2478</v>
      </c>
      <c r="S5153" s="543" t="s">
        <v>2478</v>
      </c>
    </row>
    <row r="5154" spans="1:19">
      <c r="A5154" s="540" t="s">
        <v>14144</v>
      </c>
      <c r="B5154" s="541"/>
      <c r="C5154" s="541"/>
      <c r="D5154" s="542">
        <v>10043</v>
      </c>
      <c r="E5154" s="542">
        <v>10043</v>
      </c>
      <c r="F5154" s="542" t="s">
        <v>14163</v>
      </c>
      <c r="G5154" s="540" t="s">
        <v>14164</v>
      </c>
      <c r="H5154" s="542" t="s">
        <v>2469</v>
      </c>
      <c r="I5154" s="541" t="s">
        <v>2478</v>
      </c>
      <c r="J5154" s="540" t="s">
        <v>2478</v>
      </c>
      <c r="K5154" s="540" t="s">
        <v>2478</v>
      </c>
      <c r="L5154" s="540" t="s">
        <v>2478</v>
      </c>
      <c r="M5154" s="540" t="s">
        <v>2478</v>
      </c>
      <c r="N5154" s="540" t="s">
        <v>2478</v>
      </c>
      <c r="O5154" s="540" t="s">
        <v>2478</v>
      </c>
      <c r="P5154" s="540" t="s">
        <v>2478</v>
      </c>
      <c r="Q5154" s="540" t="s">
        <v>2478</v>
      </c>
      <c r="R5154" s="540" t="s">
        <v>2478</v>
      </c>
      <c r="S5154" s="540" t="s">
        <v>2478</v>
      </c>
    </row>
    <row r="5155" spans="1:19">
      <c r="A5155" s="543" t="s">
        <v>14144</v>
      </c>
      <c r="B5155" s="544"/>
      <c r="C5155" s="544"/>
      <c r="D5155" s="545">
        <v>90040</v>
      </c>
      <c r="E5155" s="545">
        <v>90040</v>
      </c>
      <c r="F5155" s="545" t="s">
        <v>14165</v>
      </c>
      <c r="G5155" s="543" t="s">
        <v>14166</v>
      </c>
      <c r="H5155" s="545" t="s">
        <v>2469</v>
      </c>
      <c r="I5155" s="544" t="s">
        <v>2478</v>
      </c>
      <c r="J5155" s="543" t="s">
        <v>2478</v>
      </c>
      <c r="K5155" s="543" t="s">
        <v>2478</v>
      </c>
      <c r="L5155" s="543" t="s">
        <v>2478</v>
      </c>
      <c r="M5155" s="543" t="s">
        <v>2478</v>
      </c>
      <c r="N5155" s="543" t="s">
        <v>2478</v>
      </c>
      <c r="O5155" s="543" t="s">
        <v>2478</v>
      </c>
      <c r="P5155" s="543" t="s">
        <v>2478</v>
      </c>
      <c r="Q5155" s="543" t="s">
        <v>2478</v>
      </c>
      <c r="R5155" s="543" t="s">
        <v>2478</v>
      </c>
      <c r="S5155" s="543" t="s">
        <v>2478</v>
      </c>
    </row>
    <row r="5156" spans="1:19">
      <c r="A5156" s="540" t="s">
        <v>14144</v>
      </c>
      <c r="B5156" s="541"/>
      <c r="C5156" s="541"/>
      <c r="D5156" s="542">
        <v>90040</v>
      </c>
      <c r="E5156" s="542">
        <v>90040</v>
      </c>
      <c r="F5156" s="542" t="s">
        <v>14167</v>
      </c>
      <c r="G5156" s="540" t="s">
        <v>14168</v>
      </c>
      <c r="H5156" s="542" t="s">
        <v>2469</v>
      </c>
      <c r="I5156" s="541" t="s">
        <v>2478</v>
      </c>
      <c r="J5156" s="540" t="s">
        <v>2478</v>
      </c>
      <c r="K5156" s="540" t="s">
        <v>2478</v>
      </c>
      <c r="L5156" s="540" t="s">
        <v>2478</v>
      </c>
      <c r="M5156" s="540" t="s">
        <v>2478</v>
      </c>
      <c r="N5156" s="540" t="s">
        <v>2478</v>
      </c>
      <c r="O5156" s="540" t="s">
        <v>2478</v>
      </c>
      <c r="P5156" s="540" t="s">
        <v>2478</v>
      </c>
      <c r="Q5156" s="540" t="s">
        <v>2478</v>
      </c>
      <c r="R5156" s="540" t="s">
        <v>2478</v>
      </c>
      <c r="S5156" s="540" t="s">
        <v>2478</v>
      </c>
    </row>
    <row r="5157" spans="1:19">
      <c r="A5157" s="543" t="s">
        <v>14144</v>
      </c>
      <c r="B5157" s="544"/>
      <c r="C5157" s="544"/>
      <c r="D5157" s="545">
        <v>90040</v>
      </c>
      <c r="E5157" s="545">
        <v>90040</v>
      </c>
      <c r="F5157" s="545" t="s">
        <v>14169</v>
      </c>
      <c r="G5157" s="543" t="s">
        <v>14170</v>
      </c>
      <c r="H5157" s="545" t="s">
        <v>2469</v>
      </c>
      <c r="I5157" s="544" t="s">
        <v>2478</v>
      </c>
      <c r="J5157" s="543" t="s">
        <v>2478</v>
      </c>
      <c r="K5157" s="543" t="s">
        <v>2478</v>
      </c>
      <c r="L5157" s="543" t="s">
        <v>2478</v>
      </c>
      <c r="M5157" s="543" t="s">
        <v>2478</v>
      </c>
      <c r="N5157" s="543" t="s">
        <v>2478</v>
      </c>
      <c r="O5157" s="543" t="s">
        <v>2478</v>
      </c>
      <c r="P5157" s="543" t="s">
        <v>2478</v>
      </c>
      <c r="Q5157" s="543" t="s">
        <v>2478</v>
      </c>
      <c r="R5157" s="543" t="s">
        <v>2478</v>
      </c>
      <c r="S5157" s="543" t="s">
        <v>2478</v>
      </c>
    </row>
    <row r="5158" spans="1:19">
      <c r="A5158" s="540" t="s">
        <v>14144</v>
      </c>
      <c r="B5158" s="542">
        <v>1294</v>
      </c>
      <c r="C5158" s="542">
        <v>83182</v>
      </c>
      <c r="D5158" s="542">
        <v>90102</v>
      </c>
      <c r="E5158" s="542">
        <v>90102</v>
      </c>
      <c r="F5158" s="542" t="s">
        <v>14171</v>
      </c>
      <c r="G5158" s="540" t="s">
        <v>14172</v>
      </c>
      <c r="H5158" s="542" t="s">
        <v>2546</v>
      </c>
      <c r="I5158" s="541" t="s">
        <v>2478</v>
      </c>
      <c r="J5158" s="540" t="s">
        <v>2478</v>
      </c>
      <c r="K5158" s="540" t="s">
        <v>2478</v>
      </c>
      <c r="L5158" s="540" t="s">
        <v>2546</v>
      </c>
      <c r="M5158" s="540" t="s">
        <v>6209</v>
      </c>
      <c r="N5158" s="540" t="s">
        <v>2210</v>
      </c>
      <c r="O5158" s="540" t="s">
        <v>2478</v>
      </c>
      <c r="P5158" s="540" t="s">
        <v>2478</v>
      </c>
      <c r="Q5158" s="540" t="s">
        <v>2478</v>
      </c>
      <c r="R5158" s="540" t="s">
        <v>2478</v>
      </c>
      <c r="S5158" s="546">
        <v>43866.533356481479</v>
      </c>
    </row>
    <row r="5159" spans="1:19">
      <c r="A5159" s="543" t="s">
        <v>14144</v>
      </c>
      <c r="B5159" s="544"/>
      <c r="C5159" s="544"/>
      <c r="D5159" s="545">
        <v>90004</v>
      </c>
      <c r="E5159" s="545">
        <v>90004</v>
      </c>
      <c r="F5159" s="545" t="s">
        <v>14173</v>
      </c>
      <c r="G5159" s="543" t="s">
        <v>14174</v>
      </c>
      <c r="H5159" s="545" t="s">
        <v>2469</v>
      </c>
      <c r="I5159" s="545" t="s">
        <v>2469</v>
      </c>
      <c r="J5159" s="543" t="s">
        <v>2478</v>
      </c>
      <c r="K5159" s="543" t="s">
        <v>2478</v>
      </c>
      <c r="L5159" s="543" t="s">
        <v>2478</v>
      </c>
      <c r="M5159" s="543" t="s">
        <v>2478</v>
      </c>
      <c r="N5159" s="543" t="s">
        <v>2478</v>
      </c>
      <c r="O5159" s="543" t="s">
        <v>2478</v>
      </c>
      <c r="P5159" s="543" t="s">
        <v>2478</v>
      </c>
      <c r="Q5159" s="543" t="s">
        <v>2478</v>
      </c>
      <c r="R5159" s="543" t="s">
        <v>2478</v>
      </c>
      <c r="S5159" s="543" t="s">
        <v>2478</v>
      </c>
    </row>
    <row r="5160" spans="1:19">
      <c r="A5160" s="540" t="s">
        <v>14144</v>
      </c>
      <c r="B5160" s="541"/>
      <c r="C5160" s="541"/>
      <c r="D5160" s="542">
        <v>90005</v>
      </c>
      <c r="E5160" s="542">
        <v>90005</v>
      </c>
      <c r="F5160" s="542" t="s">
        <v>14175</v>
      </c>
      <c r="G5160" s="540" t="s">
        <v>14176</v>
      </c>
      <c r="H5160" s="542" t="s">
        <v>2469</v>
      </c>
      <c r="I5160" s="541" t="s">
        <v>2478</v>
      </c>
      <c r="J5160" s="540" t="s">
        <v>2478</v>
      </c>
      <c r="K5160" s="540" t="s">
        <v>2478</v>
      </c>
      <c r="L5160" s="540" t="s">
        <v>2478</v>
      </c>
      <c r="M5160" s="540" t="s">
        <v>2478</v>
      </c>
      <c r="N5160" s="540" t="s">
        <v>2478</v>
      </c>
      <c r="O5160" s="540" t="s">
        <v>2478</v>
      </c>
      <c r="P5160" s="540" t="s">
        <v>2478</v>
      </c>
      <c r="Q5160" s="540" t="s">
        <v>2478</v>
      </c>
      <c r="R5160" s="540" t="s">
        <v>2478</v>
      </c>
      <c r="S5160" s="540" t="s">
        <v>2478</v>
      </c>
    </row>
    <row r="5161" spans="1:19">
      <c r="A5161" s="543" t="s">
        <v>14144</v>
      </c>
      <c r="B5161" s="544"/>
      <c r="C5161" s="544"/>
      <c r="D5161" s="545">
        <v>90005</v>
      </c>
      <c r="E5161" s="545">
        <v>90005</v>
      </c>
      <c r="F5161" s="545" t="s">
        <v>14177</v>
      </c>
      <c r="G5161" s="543" t="s">
        <v>14178</v>
      </c>
      <c r="H5161" s="545" t="s">
        <v>2469</v>
      </c>
      <c r="I5161" s="544" t="s">
        <v>2478</v>
      </c>
      <c r="J5161" s="543" t="s">
        <v>2478</v>
      </c>
      <c r="K5161" s="543" t="s">
        <v>2478</v>
      </c>
      <c r="L5161" s="543" t="s">
        <v>2478</v>
      </c>
      <c r="M5161" s="543" t="s">
        <v>2478</v>
      </c>
      <c r="N5161" s="543" t="s">
        <v>2478</v>
      </c>
      <c r="O5161" s="543" t="s">
        <v>2478</v>
      </c>
      <c r="P5161" s="543" t="s">
        <v>2478</v>
      </c>
      <c r="Q5161" s="543" t="s">
        <v>2478</v>
      </c>
      <c r="R5161" s="543" t="s">
        <v>2478</v>
      </c>
      <c r="S5161" s="543" t="s">
        <v>2478</v>
      </c>
    </row>
    <row r="5162" spans="1:19">
      <c r="A5162" s="540" t="s">
        <v>14144</v>
      </c>
      <c r="B5162" s="541"/>
      <c r="C5162" s="541"/>
      <c r="D5162" s="542">
        <v>60007</v>
      </c>
      <c r="E5162" s="542">
        <v>60007</v>
      </c>
      <c r="F5162" s="542" t="s">
        <v>14179</v>
      </c>
      <c r="G5162" s="540" t="s">
        <v>14180</v>
      </c>
      <c r="H5162" s="542" t="s">
        <v>2469</v>
      </c>
      <c r="I5162" s="541" t="s">
        <v>2478</v>
      </c>
      <c r="J5162" s="540" t="s">
        <v>2478</v>
      </c>
      <c r="K5162" s="540" t="s">
        <v>2478</v>
      </c>
      <c r="L5162" s="540" t="s">
        <v>2478</v>
      </c>
      <c r="M5162" s="540" t="s">
        <v>2478</v>
      </c>
      <c r="N5162" s="540" t="s">
        <v>2478</v>
      </c>
      <c r="O5162" s="540" t="s">
        <v>2478</v>
      </c>
      <c r="P5162" s="540" t="s">
        <v>2478</v>
      </c>
      <c r="Q5162" s="540" t="s">
        <v>2478</v>
      </c>
      <c r="R5162" s="540" t="s">
        <v>2478</v>
      </c>
      <c r="S5162" s="540" t="s">
        <v>2478</v>
      </c>
    </row>
    <row r="5163" spans="1:19">
      <c r="A5163" s="543" t="s">
        <v>14181</v>
      </c>
      <c r="B5163" s="544"/>
      <c r="C5163" s="544"/>
      <c r="D5163" s="545">
        <v>14000</v>
      </c>
      <c r="E5163" s="545">
        <v>14000</v>
      </c>
      <c r="F5163" s="545" t="s">
        <v>14182</v>
      </c>
      <c r="G5163" s="543" t="s">
        <v>14183</v>
      </c>
      <c r="H5163" s="545" t="s">
        <v>2546</v>
      </c>
      <c r="I5163" s="544" t="s">
        <v>2478</v>
      </c>
      <c r="J5163" s="543" t="s">
        <v>2478</v>
      </c>
      <c r="K5163" s="543" t="s">
        <v>2478</v>
      </c>
      <c r="L5163" s="543" t="s">
        <v>2478</v>
      </c>
      <c r="M5163" s="543" t="s">
        <v>2478</v>
      </c>
      <c r="N5163" s="543" t="s">
        <v>2478</v>
      </c>
      <c r="O5163" s="543" t="s">
        <v>2478</v>
      </c>
      <c r="P5163" s="543" t="s">
        <v>2478</v>
      </c>
      <c r="Q5163" s="543" t="s">
        <v>2478</v>
      </c>
      <c r="R5163" s="543" t="s">
        <v>2478</v>
      </c>
      <c r="S5163" s="543" t="s">
        <v>2478</v>
      </c>
    </row>
    <row r="5164" spans="1:19">
      <c r="A5164" s="540" t="s">
        <v>14181</v>
      </c>
      <c r="B5164" s="541"/>
      <c r="C5164" s="541"/>
      <c r="D5164" s="542">
        <v>14000</v>
      </c>
      <c r="E5164" s="542">
        <v>14000</v>
      </c>
      <c r="F5164" s="542" t="s">
        <v>14184</v>
      </c>
      <c r="G5164" s="540" t="s">
        <v>14185</v>
      </c>
      <c r="H5164" s="542" t="s">
        <v>2546</v>
      </c>
      <c r="I5164" s="541" t="s">
        <v>2478</v>
      </c>
      <c r="J5164" s="540" t="s">
        <v>2478</v>
      </c>
      <c r="K5164" s="540" t="s">
        <v>2478</v>
      </c>
      <c r="L5164" s="540" t="s">
        <v>2478</v>
      </c>
      <c r="M5164" s="540" t="s">
        <v>2478</v>
      </c>
      <c r="N5164" s="540" t="s">
        <v>2478</v>
      </c>
      <c r="O5164" s="540" t="s">
        <v>2478</v>
      </c>
      <c r="P5164" s="540" t="s">
        <v>2478</v>
      </c>
      <c r="Q5164" s="540" t="s">
        <v>2478</v>
      </c>
      <c r="R5164" s="540" t="s">
        <v>2478</v>
      </c>
      <c r="S5164" s="540" t="s">
        <v>2478</v>
      </c>
    </row>
    <row r="5165" spans="1:19">
      <c r="A5165" s="543" t="s">
        <v>14181</v>
      </c>
      <c r="B5165" s="544"/>
      <c r="C5165" s="544"/>
      <c r="D5165" s="545">
        <v>90005</v>
      </c>
      <c r="E5165" s="545">
        <v>90005</v>
      </c>
      <c r="F5165" s="545" t="s">
        <v>14186</v>
      </c>
      <c r="G5165" s="543" t="s">
        <v>14187</v>
      </c>
      <c r="H5165" s="545" t="s">
        <v>2469</v>
      </c>
      <c r="I5165" s="544" t="s">
        <v>2478</v>
      </c>
      <c r="J5165" s="543" t="s">
        <v>2478</v>
      </c>
      <c r="K5165" s="543" t="s">
        <v>2478</v>
      </c>
      <c r="L5165" s="543" t="s">
        <v>2478</v>
      </c>
      <c r="M5165" s="543" t="s">
        <v>2478</v>
      </c>
      <c r="N5165" s="543" t="s">
        <v>2478</v>
      </c>
      <c r="O5165" s="543" t="s">
        <v>2478</v>
      </c>
      <c r="P5165" s="543" t="s">
        <v>2478</v>
      </c>
      <c r="Q5165" s="543" t="s">
        <v>2478</v>
      </c>
      <c r="R5165" s="543" t="s">
        <v>2478</v>
      </c>
      <c r="S5165" s="543" t="s">
        <v>2478</v>
      </c>
    </row>
    <row r="5166" spans="1:19">
      <c r="A5166" s="540" t="s">
        <v>14181</v>
      </c>
      <c r="B5166" s="541"/>
      <c r="C5166" s="541"/>
      <c r="D5166" s="542">
        <v>14000</v>
      </c>
      <c r="E5166" s="542">
        <v>14000</v>
      </c>
      <c r="F5166" s="542" t="s">
        <v>14188</v>
      </c>
      <c r="G5166" s="540" t="s">
        <v>14189</v>
      </c>
      <c r="H5166" s="542" t="s">
        <v>2469</v>
      </c>
      <c r="I5166" s="541" t="s">
        <v>2478</v>
      </c>
      <c r="J5166" s="540" t="s">
        <v>2478</v>
      </c>
      <c r="K5166" s="540" t="s">
        <v>2478</v>
      </c>
      <c r="L5166" s="540" t="s">
        <v>2478</v>
      </c>
      <c r="M5166" s="540" t="s">
        <v>2478</v>
      </c>
      <c r="N5166" s="540" t="s">
        <v>2478</v>
      </c>
      <c r="O5166" s="540" t="s">
        <v>2478</v>
      </c>
      <c r="P5166" s="540" t="s">
        <v>2478</v>
      </c>
      <c r="Q5166" s="540" t="s">
        <v>2478</v>
      </c>
      <c r="R5166" s="540" t="s">
        <v>2478</v>
      </c>
      <c r="S5166" s="540" t="s">
        <v>2478</v>
      </c>
    </row>
    <row r="5167" spans="1:19">
      <c r="A5167" s="543" t="s">
        <v>14181</v>
      </c>
      <c r="B5167" s="544"/>
      <c r="C5167" s="544"/>
      <c r="D5167" s="545">
        <v>14000</v>
      </c>
      <c r="E5167" s="545">
        <v>14000</v>
      </c>
      <c r="F5167" s="545" t="s">
        <v>14190</v>
      </c>
      <c r="G5167" s="543" t="s">
        <v>14191</v>
      </c>
      <c r="H5167" s="545" t="s">
        <v>2546</v>
      </c>
      <c r="I5167" s="544" t="s">
        <v>2478</v>
      </c>
      <c r="J5167" s="543" t="s">
        <v>2478</v>
      </c>
      <c r="K5167" s="543" t="s">
        <v>2478</v>
      </c>
      <c r="L5167" s="543" t="s">
        <v>2478</v>
      </c>
      <c r="M5167" s="543" t="s">
        <v>2478</v>
      </c>
      <c r="N5167" s="543" t="s">
        <v>2478</v>
      </c>
      <c r="O5167" s="543" t="s">
        <v>2478</v>
      </c>
      <c r="P5167" s="543" t="s">
        <v>2478</v>
      </c>
      <c r="Q5167" s="543" t="s">
        <v>2478</v>
      </c>
      <c r="R5167" s="543" t="s">
        <v>2478</v>
      </c>
      <c r="S5167" s="543" t="s">
        <v>2478</v>
      </c>
    </row>
    <row r="5168" spans="1:19">
      <c r="A5168" s="540" t="s">
        <v>14192</v>
      </c>
      <c r="B5168" s="541"/>
      <c r="C5168" s="541"/>
      <c r="D5168" s="542">
        <v>32003</v>
      </c>
      <c r="E5168" s="542">
        <v>32003</v>
      </c>
      <c r="F5168" s="542" t="s">
        <v>14193</v>
      </c>
      <c r="G5168" s="540" t="s">
        <v>14194</v>
      </c>
      <c r="H5168" s="542" t="s">
        <v>2546</v>
      </c>
      <c r="I5168" s="541" t="s">
        <v>2478</v>
      </c>
      <c r="J5168" s="540" t="s">
        <v>2478</v>
      </c>
      <c r="K5168" s="540" t="s">
        <v>2478</v>
      </c>
      <c r="L5168" s="540" t="s">
        <v>2478</v>
      </c>
      <c r="M5168" s="540" t="s">
        <v>2478</v>
      </c>
      <c r="N5168" s="540" t="s">
        <v>2478</v>
      </c>
      <c r="O5168" s="540" t="s">
        <v>2478</v>
      </c>
      <c r="P5168" s="540" t="s">
        <v>2478</v>
      </c>
      <c r="Q5168" s="540" t="s">
        <v>2478</v>
      </c>
      <c r="R5168" s="540" t="s">
        <v>2478</v>
      </c>
      <c r="S5168" s="540" t="s">
        <v>2478</v>
      </c>
    </row>
    <row r="5169" spans="1:19">
      <c r="A5169" s="543" t="s">
        <v>14192</v>
      </c>
      <c r="B5169" s="544"/>
      <c r="C5169" s="544"/>
      <c r="D5169" s="545">
        <v>32002</v>
      </c>
      <c r="E5169" s="545">
        <v>32002</v>
      </c>
      <c r="F5169" s="545" t="s">
        <v>14195</v>
      </c>
      <c r="G5169" s="543" t="s">
        <v>14196</v>
      </c>
      <c r="H5169" s="545" t="s">
        <v>2546</v>
      </c>
      <c r="I5169" s="544" t="s">
        <v>2478</v>
      </c>
      <c r="J5169" s="543" t="s">
        <v>2478</v>
      </c>
      <c r="K5169" s="543" t="s">
        <v>2478</v>
      </c>
      <c r="L5169" s="543" t="s">
        <v>2478</v>
      </c>
      <c r="M5169" s="543" t="s">
        <v>2478</v>
      </c>
      <c r="N5169" s="543" t="s">
        <v>2478</v>
      </c>
      <c r="O5169" s="543" t="s">
        <v>2478</v>
      </c>
      <c r="P5169" s="543" t="s">
        <v>2478</v>
      </c>
      <c r="Q5169" s="543" t="s">
        <v>2478</v>
      </c>
      <c r="R5169" s="543" t="s">
        <v>2478</v>
      </c>
      <c r="S5169" s="543" t="s">
        <v>2478</v>
      </c>
    </row>
    <row r="5170" spans="1:19">
      <c r="A5170" s="540" t="s">
        <v>14192</v>
      </c>
      <c r="B5170" s="541"/>
      <c r="C5170" s="541"/>
      <c r="D5170" s="542">
        <v>32000</v>
      </c>
      <c r="E5170" s="541"/>
      <c r="F5170" s="542" t="s">
        <v>14197</v>
      </c>
      <c r="G5170" s="540" t="s">
        <v>14198</v>
      </c>
      <c r="H5170" s="542" t="s">
        <v>2469</v>
      </c>
      <c r="I5170" s="542" t="s">
        <v>2469</v>
      </c>
      <c r="J5170" s="540" t="s">
        <v>2478</v>
      </c>
      <c r="K5170" s="540" t="s">
        <v>2478</v>
      </c>
      <c r="L5170" s="540" t="s">
        <v>2478</v>
      </c>
      <c r="M5170" s="540" t="s">
        <v>2478</v>
      </c>
      <c r="N5170" s="540" t="s">
        <v>2478</v>
      </c>
      <c r="O5170" s="540" t="s">
        <v>2478</v>
      </c>
      <c r="P5170" s="540" t="s">
        <v>2478</v>
      </c>
      <c r="Q5170" s="540" t="s">
        <v>2478</v>
      </c>
      <c r="R5170" s="540" t="s">
        <v>2478</v>
      </c>
      <c r="S5170" s="540" t="s">
        <v>2478</v>
      </c>
    </row>
    <row r="5171" spans="1:19">
      <c r="A5171" s="543" t="s">
        <v>14192</v>
      </c>
      <c r="B5171" s="544"/>
      <c r="C5171" s="544"/>
      <c r="D5171" s="545">
        <v>32000</v>
      </c>
      <c r="E5171" s="544"/>
      <c r="F5171" s="545" t="s">
        <v>14199</v>
      </c>
      <c r="G5171" s="543" t="s">
        <v>14200</v>
      </c>
      <c r="H5171" s="545" t="s">
        <v>2469</v>
      </c>
      <c r="I5171" s="545" t="s">
        <v>2469</v>
      </c>
      <c r="J5171" s="543" t="s">
        <v>2478</v>
      </c>
      <c r="K5171" s="543" t="s">
        <v>2478</v>
      </c>
      <c r="L5171" s="543" t="s">
        <v>2478</v>
      </c>
      <c r="M5171" s="543" t="s">
        <v>2478</v>
      </c>
      <c r="N5171" s="543" t="s">
        <v>2478</v>
      </c>
      <c r="O5171" s="543" t="s">
        <v>2478</v>
      </c>
      <c r="P5171" s="543" t="s">
        <v>2478</v>
      </c>
      <c r="Q5171" s="543" t="s">
        <v>2478</v>
      </c>
      <c r="R5171" s="543" t="s">
        <v>2478</v>
      </c>
      <c r="S5171" s="543" t="s">
        <v>2478</v>
      </c>
    </row>
    <row r="5172" spans="1:19">
      <c r="A5172" s="540" t="s">
        <v>14192</v>
      </c>
      <c r="B5172" s="541"/>
      <c r="C5172" s="541"/>
      <c r="D5172" s="542">
        <v>32000</v>
      </c>
      <c r="E5172" s="541"/>
      <c r="F5172" s="542" t="s">
        <v>14201</v>
      </c>
      <c r="G5172" s="540" t="s">
        <v>14202</v>
      </c>
      <c r="H5172" s="542" t="s">
        <v>2469</v>
      </c>
      <c r="I5172" s="542" t="s">
        <v>2469</v>
      </c>
      <c r="J5172" s="540" t="s">
        <v>2478</v>
      </c>
      <c r="K5172" s="540" t="s">
        <v>2478</v>
      </c>
      <c r="L5172" s="540" t="s">
        <v>2478</v>
      </c>
      <c r="M5172" s="540" t="s">
        <v>2478</v>
      </c>
      <c r="N5172" s="540" t="s">
        <v>2478</v>
      </c>
      <c r="O5172" s="540" t="s">
        <v>2478</v>
      </c>
      <c r="P5172" s="540" t="s">
        <v>2478</v>
      </c>
      <c r="Q5172" s="540" t="s">
        <v>2478</v>
      </c>
      <c r="R5172" s="540" t="s">
        <v>2478</v>
      </c>
      <c r="S5172" s="540" t="s">
        <v>2478</v>
      </c>
    </row>
    <row r="5173" spans="1:19">
      <c r="A5173" s="543" t="s">
        <v>14192</v>
      </c>
      <c r="B5173" s="544"/>
      <c r="C5173" s="544"/>
      <c r="D5173" s="545">
        <v>32000</v>
      </c>
      <c r="E5173" s="544"/>
      <c r="F5173" s="545" t="s">
        <v>14203</v>
      </c>
      <c r="G5173" s="543" t="s">
        <v>14204</v>
      </c>
      <c r="H5173" s="545" t="s">
        <v>2469</v>
      </c>
      <c r="I5173" s="545" t="s">
        <v>2469</v>
      </c>
      <c r="J5173" s="543" t="s">
        <v>2478</v>
      </c>
      <c r="K5173" s="543" t="s">
        <v>2478</v>
      </c>
      <c r="L5173" s="543" t="s">
        <v>2478</v>
      </c>
      <c r="M5173" s="543" t="s">
        <v>2478</v>
      </c>
      <c r="N5173" s="543" t="s">
        <v>2478</v>
      </c>
      <c r="O5173" s="543" t="s">
        <v>2478</v>
      </c>
      <c r="P5173" s="543" t="s">
        <v>2478</v>
      </c>
      <c r="Q5173" s="543" t="s">
        <v>2478</v>
      </c>
      <c r="R5173" s="543" t="s">
        <v>2478</v>
      </c>
      <c r="S5173" s="543" t="s">
        <v>2478</v>
      </c>
    </row>
    <row r="5174" spans="1:19">
      <c r="A5174" s="540" t="s">
        <v>14192</v>
      </c>
      <c r="B5174" s="541"/>
      <c r="C5174" s="541"/>
      <c r="D5174" s="542">
        <v>32000</v>
      </c>
      <c r="E5174" s="541"/>
      <c r="F5174" s="542" t="s">
        <v>14205</v>
      </c>
      <c r="G5174" s="540" t="s">
        <v>14206</v>
      </c>
      <c r="H5174" s="542" t="s">
        <v>2469</v>
      </c>
      <c r="I5174" s="542" t="s">
        <v>2469</v>
      </c>
      <c r="J5174" s="540" t="s">
        <v>2478</v>
      </c>
      <c r="K5174" s="540" t="s">
        <v>2478</v>
      </c>
      <c r="L5174" s="540" t="s">
        <v>2478</v>
      </c>
      <c r="M5174" s="540" t="s">
        <v>2478</v>
      </c>
      <c r="N5174" s="540" t="s">
        <v>2478</v>
      </c>
      <c r="O5174" s="540" t="s">
        <v>2478</v>
      </c>
      <c r="P5174" s="540" t="s">
        <v>2478</v>
      </c>
      <c r="Q5174" s="540" t="s">
        <v>2478</v>
      </c>
      <c r="R5174" s="540" t="s">
        <v>2478</v>
      </c>
      <c r="S5174" s="540" t="s">
        <v>2478</v>
      </c>
    </row>
    <row r="5175" spans="1:19">
      <c r="A5175" s="543" t="s">
        <v>14192</v>
      </c>
      <c r="B5175" s="544"/>
      <c r="C5175" s="544"/>
      <c r="D5175" s="545">
        <v>32000</v>
      </c>
      <c r="E5175" s="544"/>
      <c r="F5175" s="545" t="s">
        <v>14207</v>
      </c>
      <c r="G5175" s="543" t="s">
        <v>14208</v>
      </c>
      <c r="H5175" s="545" t="s">
        <v>3468</v>
      </c>
      <c r="I5175" s="545" t="s">
        <v>2469</v>
      </c>
      <c r="J5175" s="543" t="s">
        <v>2478</v>
      </c>
      <c r="K5175" s="543" t="s">
        <v>2478</v>
      </c>
      <c r="L5175" s="543" t="s">
        <v>2478</v>
      </c>
      <c r="M5175" s="543" t="s">
        <v>2478</v>
      </c>
      <c r="N5175" s="543" t="s">
        <v>2478</v>
      </c>
      <c r="O5175" s="543" t="s">
        <v>2478</v>
      </c>
      <c r="P5175" s="543" t="s">
        <v>2478</v>
      </c>
      <c r="Q5175" s="543" t="s">
        <v>2478</v>
      </c>
      <c r="R5175" s="543" t="s">
        <v>2478</v>
      </c>
      <c r="S5175" s="543" t="s">
        <v>2478</v>
      </c>
    </row>
    <row r="5176" spans="1:19">
      <c r="A5176" s="540" t="s">
        <v>14192</v>
      </c>
      <c r="B5176" s="542">
        <v>10909</v>
      </c>
      <c r="C5176" s="542">
        <v>673771</v>
      </c>
      <c r="D5176" s="542" t="s">
        <v>14209</v>
      </c>
      <c r="E5176" s="542" t="s">
        <v>14209</v>
      </c>
      <c r="F5176" s="542" t="s">
        <v>14210</v>
      </c>
      <c r="G5176" s="540" t="s">
        <v>14211</v>
      </c>
      <c r="H5176" s="542" t="s">
        <v>2546</v>
      </c>
      <c r="I5176" s="542" t="s">
        <v>2546</v>
      </c>
      <c r="J5176" s="540" t="s">
        <v>2478</v>
      </c>
      <c r="K5176" s="540" t="s">
        <v>2478</v>
      </c>
      <c r="L5176" s="540" t="s">
        <v>2546</v>
      </c>
      <c r="M5176" s="540" t="s">
        <v>6209</v>
      </c>
      <c r="N5176" s="540" t="s">
        <v>2210</v>
      </c>
      <c r="O5176" s="546">
        <v>44705.333333333336</v>
      </c>
      <c r="P5176" s="546">
        <v>44705.333333333336</v>
      </c>
      <c r="Q5176" s="546">
        <v>44753.708333333336</v>
      </c>
      <c r="R5176" s="546">
        <v>44753</v>
      </c>
      <c r="S5176" s="546">
        <v>44851.484317129631</v>
      </c>
    </row>
    <row r="5177" spans="1:19">
      <c r="A5177" s="543" t="s">
        <v>14192</v>
      </c>
      <c r="B5177" s="545">
        <v>10690</v>
      </c>
      <c r="C5177" s="545">
        <v>542762</v>
      </c>
      <c r="D5177" s="545" t="s">
        <v>14212</v>
      </c>
      <c r="E5177" s="545" t="s">
        <v>14212</v>
      </c>
      <c r="F5177" s="545" t="s">
        <v>14213</v>
      </c>
      <c r="G5177" s="543" t="s">
        <v>14214</v>
      </c>
      <c r="H5177" s="545" t="s">
        <v>2546</v>
      </c>
      <c r="I5177" s="545" t="s">
        <v>2546</v>
      </c>
      <c r="J5177" s="543" t="s">
        <v>2478</v>
      </c>
      <c r="K5177" s="543" t="s">
        <v>2478</v>
      </c>
      <c r="L5177" s="543" t="s">
        <v>2546</v>
      </c>
      <c r="M5177" s="543" t="s">
        <v>6209</v>
      </c>
      <c r="N5177" s="543" t="s">
        <v>2210</v>
      </c>
      <c r="O5177" s="547">
        <v>44498.333333333336</v>
      </c>
      <c r="P5177" s="547">
        <v>44498.333333333336</v>
      </c>
      <c r="Q5177" s="547">
        <v>44589.333333333336</v>
      </c>
      <c r="R5177" s="547">
        <v>44589</v>
      </c>
      <c r="S5177" s="547">
        <v>44715.474456018521</v>
      </c>
    </row>
    <row r="5178" spans="1:19">
      <c r="A5178" s="540" t="s">
        <v>14192</v>
      </c>
      <c r="B5178" s="542">
        <v>11041</v>
      </c>
      <c r="C5178" s="542">
        <v>673836</v>
      </c>
      <c r="D5178" s="542" t="s">
        <v>14215</v>
      </c>
      <c r="E5178" s="542" t="s">
        <v>14215</v>
      </c>
      <c r="F5178" s="542" t="s">
        <v>14216</v>
      </c>
      <c r="G5178" s="540" t="s">
        <v>14217</v>
      </c>
      <c r="H5178" s="542" t="s">
        <v>2546</v>
      </c>
      <c r="I5178" s="542" t="s">
        <v>2546</v>
      </c>
      <c r="J5178" s="540" t="s">
        <v>2478</v>
      </c>
      <c r="K5178" s="540" t="s">
        <v>2478</v>
      </c>
      <c r="L5178" s="540" t="s">
        <v>2546</v>
      </c>
      <c r="M5178" s="540" t="s">
        <v>6209</v>
      </c>
      <c r="N5178" s="540" t="s">
        <v>2210</v>
      </c>
      <c r="O5178" s="546">
        <v>44708.333333333336</v>
      </c>
      <c r="P5178" s="546">
        <v>44708.333333333336</v>
      </c>
      <c r="Q5178" s="546">
        <v>44743.708333333336</v>
      </c>
      <c r="R5178" s="546">
        <v>44743</v>
      </c>
      <c r="S5178" s="546">
        <v>44916.52584490741</v>
      </c>
    </row>
    <row r="5179" spans="1:19">
      <c r="A5179" s="543" t="s">
        <v>14192</v>
      </c>
      <c r="B5179" s="545">
        <v>10742</v>
      </c>
      <c r="C5179" s="545">
        <v>673839</v>
      </c>
      <c r="D5179" s="545" t="s">
        <v>14218</v>
      </c>
      <c r="E5179" s="545" t="s">
        <v>14218</v>
      </c>
      <c r="F5179" s="545" t="s">
        <v>14219</v>
      </c>
      <c r="G5179" s="543" t="s">
        <v>14220</v>
      </c>
      <c r="H5179" s="545" t="s">
        <v>2469</v>
      </c>
      <c r="I5179" s="545" t="s">
        <v>2469</v>
      </c>
      <c r="J5179" s="543" t="s">
        <v>2478</v>
      </c>
      <c r="K5179" s="543" t="s">
        <v>2478</v>
      </c>
      <c r="L5179" s="543" t="s">
        <v>2546</v>
      </c>
      <c r="M5179" s="543" t="s">
        <v>6209</v>
      </c>
      <c r="N5179" s="543" t="s">
        <v>2210</v>
      </c>
      <c r="O5179" s="547">
        <v>44694.333333333336</v>
      </c>
      <c r="P5179" s="547">
        <v>44694.333333333336</v>
      </c>
      <c r="Q5179" s="547">
        <v>44712.708333333336</v>
      </c>
      <c r="R5179" s="547">
        <v>44713</v>
      </c>
      <c r="S5179" s="547">
        <v>44754.485335648147</v>
      </c>
    </row>
    <row r="5180" spans="1:19">
      <c r="A5180" s="540" t="s">
        <v>14192</v>
      </c>
      <c r="B5180" s="542">
        <v>10922</v>
      </c>
      <c r="C5180" s="542">
        <v>673843</v>
      </c>
      <c r="D5180" s="542" t="s">
        <v>14221</v>
      </c>
      <c r="E5180" s="542" t="s">
        <v>14221</v>
      </c>
      <c r="F5180" s="542" t="s">
        <v>14222</v>
      </c>
      <c r="G5180" s="540" t="s">
        <v>14223</v>
      </c>
      <c r="H5180" s="542" t="s">
        <v>2546</v>
      </c>
      <c r="I5180" s="542" t="s">
        <v>2546</v>
      </c>
      <c r="J5180" s="540" t="s">
        <v>2478</v>
      </c>
      <c r="K5180" s="540" t="s">
        <v>2478</v>
      </c>
      <c r="L5180" s="540" t="s">
        <v>2546</v>
      </c>
      <c r="M5180" s="540" t="s">
        <v>6209</v>
      </c>
      <c r="N5180" s="540" t="s">
        <v>2210</v>
      </c>
      <c r="O5180" s="546">
        <v>44708.333333333336</v>
      </c>
      <c r="P5180" s="546">
        <v>44708.333333333336</v>
      </c>
      <c r="Q5180" s="546">
        <v>44753.333333333336</v>
      </c>
      <c r="R5180" s="546">
        <v>44753</v>
      </c>
      <c r="S5180" s="546">
        <v>44851.484317129631</v>
      </c>
    </row>
    <row r="5181" spans="1:19">
      <c r="A5181" s="543" t="s">
        <v>14192</v>
      </c>
      <c r="B5181" s="545">
        <v>10906</v>
      </c>
      <c r="C5181" s="545">
        <v>674072</v>
      </c>
      <c r="D5181" s="545" t="s">
        <v>14224</v>
      </c>
      <c r="E5181" s="545" t="s">
        <v>14224</v>
      </c>
      <c r="F5181" s="545" t="s">
        <v>14225</v>
      </c>
      <c r="G5181" s="543" t="s">
        <v>14226</v>
      </c>
      <c r="H5181" s="545" t="s">
        <v>2546</v>
      </c>
      <c r="I5181" s="545" t="s">
        <v>2546</v>
      </c>
      <c r="J5181" s="543" t="s">
        <v>2478</v>
      </c>
      <c r="K5181" s="543" t="s">
        <v>2478</v>
      </c>
      <c r="L5181" s="543" t="s">
        <v>2546</v>
      </c>
      <c r="M5181" s="543" t="s">
        <v>6209</v>
      </c>
      <c r="N5181" s="543" t="s">
        <v>2210</v>
      </c>
      <c r="O5181" s="547">
        <v>44712.333333333336</v>
      </c>
      <c r="P5181" s="547">
        <v>44712.333333333336</v>
      </c>
      <c r="Q5181" s="547">
        <v>44748.333333333336</v>
      </c>
      <c r="R5181" s="547">
        <v>44748</v>
      </c>
      <c r="S5181" s="547">
        <v>44820.495578703703</v>
      </c>
    </row>
    <row r="5182" spans="1:19">
      <c r="A5182" s="540" t="s">
        <v>14192</v>
      </c>
      <c r="B5182" s="542">
        <v>10827</v>
      </c>
      <c r="C5182" s="542">
        <v>674083</v>
      </c>
      <c r="D5182" s="542" t="s">
        <v>14227</v>
      </c>
      <c r="E5182" s="542" t="s">
        <v>14227</v>
      </c>
      <c r="F5182" s="542" t="s">
        <v>14228</v>
      </c>
      <c r="G5182" s="540" t="s">
        <v>14229</v>
      </c>
      <c r="H5182" s="542" t="s">
        <v>2546</v>
      </c>
      <c r="I5182" s="542" t="s">
        <v>2546</v>
      </c>
      <c r="J5182" s="540" t="s">
        <v>2478</v>
      </c>
      <c r="K5182" s="540" t="s">
        <v>2478</v>
      </c>
      <c r="L5182" s="540" t="s">
        <v>2546</v>
      </c>
      <c r="M5182" s="540" t="s">
        <v>6209</v>
      </c>
      <c r="N5182" s="540" t="s">
        <v>2210</v>
      </c>
      <c r="O5182" s="546">
        <v>44704.333333333336</v>
      </c>
      <c r="P5182" s="546">
        <v>44704.333333333336</v>
      </c>
      <c r="Q5182" s="546">
        <v>44743.708333333336</v>
      </c>
      <c r="R5182" s="546">
        <v>44743</v>
      </c>
      <c r="S5182" s="546">
        <v>44781.47934027778</v>
      </c>
    </row>
    <row r="5183" spans="1:19">
      <c r="A5183" s="543" t="s">
        <v>14192</v>
      </c>
      <c r="B5183" s="545">
        <v>10933</v>
      </c>
      <c r="C5183" s="545">
        <v>674088</v>
      </c>
      <c r="D5183" s="545" t="s">
        <v>14230</v>
      </c>
      <c r="E5183" s="545" t="s">
        <v>14230</v>
      </c>
      <c r="F5183" s="545" t="s">
        <v>14231</v>
      </c>
      <c r="G5183" s="543" t="s">
        <v>14232</v>
      </c>
      <c r="H5183" s="545" t="s">
        <v>2546</v>
      </c>
      <c r="I5183" s="545" t="s">
        <v>2546</v>
      </c>
      <c r="J5183" s="543" t="s">
        <v>2478</v>
      </c>
      <c r="K5183" s="543" t="s">
        <v>2478</v>
      </c>
      <c r="L5183" s="543" t="s">
        <v>2546</v>
      </c>
      <c r="M5183" s="543" t="s">
        <v>6209</v>
      </c>
      <c r="N5183" s="543" t="s">
        <v>2210</v>
      </c>
      <c r="O5183" s="547">
        <v>44718.333333333336</v>
      </c>
      <c r="P5183" s="547">
        <v>44718.333333333336</v>
      </c>
      <c r="Q5183" s="547">
        <v>44756.333333333336</v>
      </c>
      <c r="R5183" s="547">
        <v>44756</v>
      </c>
      <c r="S5183" s="547">
        <v>44851.484317129631</v>
      </c>
    </row>
    <row r="5184" spans="1:19">
      <c r="A5184" s="540" t="s">
        <v>14192</v>
      </c>
      <c r="B5184" s="542">
        <v>10635</v>
      </c>
      <c r="C5184" s="542">
        <v>334488</v>
      </c>
      <c r="D5184" s="542" t="s">
        <v>14233</v>
      </c>
      <c r="E5184" s="542" t="s">
        <v>14233</v>
      </c>
      <c r="F5184" s="542" t="s">
        <v>14234</v>
      </c>
      <c r="G5184" s="540" t="s">
        <v>14235</v>
      </c>
      <c r="H5184" s="542" t="s">
        <v>2546</v>
      </c>
      <c r="I5184" s="542" t="s">
        <v>2546</v>
      </c>
      <c r="J5184" s="540" t="s">
        <v>2478</v>
      </c>
      <c r="K5184" s="540" t="s">
        <v>2478</v>
      </c>
      <c r="L5184" s="540" t="s">
        <v>2546</v>
      </c>
      <c r="M5184" s="540" t="s">
        <v>6209</v>
      </c>
      <c r="N5184" s="540" t="s">
        <v>2210</v>
      </c>
      <c r="O5184" s="546">
        <v>44510.333333333336</v>
      </c>
      <c r="P5184" s="546">
        <v>44510.333333333336</v>
      </c>
      <c r="Q5184" s="546">
        <v>44596.333333333336</v>
      </c>
      <c r="R5184" s="546">
        <v>44596</v>
      </c>
      <c r="S5184" s="546">
        <v>44707.474826388891</v>
      </c>
    </row>
    <row r="5185" spans="1:19">
      <c r="A5185" s="543" t="s">
        <v>14192</v>
      </c>
      <c r="B5185" s="545">
        <v>10893</v>
      </c>
      <c r="C5185" s="545">
        <v>674092</v>
      </c>
      <c r="D5185" s="545" t="s">
        <v>14236</v>
      </c>
      <c r="E5185" s="545" t="s">
        <v>14236</v>
      </c>
      <c r="F5185" s="545" t="s">
        <v>14237</v>
      </c>
      <c r="G5185" s="543" t="s">
        <v>14238</v>
      </c>
      <c r="H5185" s="545" t="s">
        <v>2546</v>
      </c>
      <c r="I5185" s="545" t="s">
        <v>2546</v>
      </c>
      <c r="J5185" s="543" t="s">
        <v>2478</v>
      </c>
      <c r="K5185" s="543" t="s">
        <v>2478</v>
      </c>
      <c r="L5185" s="543" t="s">
        <v>2546</v>
      </c>
      <c r="M5185" s="543" t="s">
        <v>6209</v>
      </c>
      <c r="N5185" s="543" t="s">
        <v>2210</v>
      </c>
      <c r="O5185" s="547">
        <v>44712.333333333336</v>
      </c>
      <c r="P5185" s="547">
        <v>44712.333333333336</v>
      </c>
      <c r="Q5185" s="547">
        <v>44736.708333333336</v>
      </c>
      <c r="R5185" s="547">
        <v>44736</v>
      </c>
      <c r="S5185" s="547">
        <v>44820.495578703703</v>
      </c>
    </row>
    <row r="5186" spans="1:19">
      <c r="A5186" s="540" t="s">
        <v>14192</v>
      </c>
      <c r="B5186" s="542">
        <v>10935</v>
      </c>
      <c r="C5186" s="542">
        <v>674096</v>
      </c>
      <c r="D5186" s="542" t="s">
        <v>14239</v>
      </c>
      <c r="E5186" s="542" t="s">
        <v>14239</v>
      </c>
      <c r="F5186" s="542" t="s">
        <v>14240</v>
      </c>
      <c r="G5186" s="540" t="s">
        <v>14241</v>
      </c>
      <c r="H5186" s="542" t="s">
        <v>2546</v>
      </c>
      <c r="I5186" s="542" t="s">
        <v>2546</v>
      </c>
      <c r="J5186" s="540" t="s">
        <v>2478</v>
      </c>
      <c r="K5186" s="540" t="s">
        <v>2478</v>
      </c>
      <c r="L5186" s="540" t="s">
        <v>2546</v>
      </c>
      <c r="M5186" s="540" t="s">
        <v>6209</v>
      </c>
      <c r="N5186" s="540" t="s">
        <v>2210</v>
      </c>
      <c r="O5186" s="546">
        <v>44712.333333333336</v>
      </c>
      <c r="P5186" s="546">
        <v>44712.333333333336</v>
      </c>
      <c r="Q5186" s="546">
        <v>44757.333333333336</v>
      </c>
      <c r="R5186" s="546">
        <v>44757</v>
      </c>
      <c r="S5186" s="546">
        <v>44851.484317129631</v>
      </c>
    </row>
    <row r="5187" spans="1:19">
      <c r="A5187" s="543" t="s">
        <v>14192</v>
      </c>
      <c r="B5187" s="545">
        <v>10824</v>
      </c>
      <c r="C5187" s="545">
        <v>674098</v>
      </c>
      <c r="D5187" s="545" t="s">
        <v>14242</v>
      </c>
      <c r="E5187" s="545" t="s">
        <v>14242</v>
      </c>
      <c r="F5187" s="545" t="s">
        <v>14243</v>
      </c>
      <c r="G5187" s="543" t="s">
        <v>14244</v>
      </c>
      <c r="H5187" s="545" t="s">
        <v>3519</v>
      </c>
      <c r="I5187" s="545" t="s">
        <v>2546</v>
      </c>
      <c r="J5187" s="543" t="s">
        <v>2478</v>
      </c>
      <c r="K5187" s="543" t="s">
        <v>2478</v>
      </c>
      <c r="L5187" s="543" t="s">
        <v>2546</v>
      </c>
      <c r="M5187" s="543" t="s">
        <v>6209</v>
      </c>
      <c r="N5187" s="543" t="s">
        <v>2210</v>
      </c>
      <c r="O5187" s="547">
        <v>44705.333333333336</v>
      </c>
      <c r="P5187" s="547">
        <v>44705.333333333336</v>
      </c>
      <c r="Q5187" s="547">
        <v>44739.333333333336</v>
      </c>
      <c r="R5187" s="547">
        <v>44739</v>
      </c>
      <c r="S5187" s="547">
        <v>44781.47934027778</v>
      </c>
    </row>
    <row r="5188" spans="1:19">
      <c r="A5188" s="540" t="s">
        <v>14192</v>
      </c>
      <c r="B5188" s="542">
        <v>10701</v>
      </c>
      <c r="C5188" s="542">
        <v>334527</v>
      </c>
      <c r="D5188" s="542" t="s">
        <v>14245</v>
      </c>
      <c r="E5188" s="542" t="s">
        <v>14245</v>
      </c>
      <c r="F5188" s="542" t="s">
        <v>14246</v>
      </c>
      <c r="G5188" s="540" t="s">
        <v>14247</v>
      </c>
      <c r="H5188" s="542" t="s">
        <v>2546</v>
      </c>
      <c r="I5188" s="542" t="s">
        <v>2546</v>
      </c>
      <c r="J5188" s="540" t="s">
        <v>2478</v>
      </c>
      <c r="K5188" s="540" t="s">
        <v>2478</v>
      </c>
      <c r="L5188" s="540" t="s">
        <v>2546</v>
      </c>
      <c r="M5188" s="540" t="s">
        <v>6209</v>
      </c>
      <c r="N5188" s="540" t="s">
        <v>2210</v>
      </c>
      <c r="O5188" s="546">
        <v>44502.333333333336</v>
      </c>
      <c r="P5188" s="546">
        <v>44502.333333333336</v>
      </c>
      <c r="Q5188" s="546">
        <v>44600.333333333336</v>
      </c>
      <c r="R5188" s="546">
        <v>44600</v>
      </c>
      <c r="S5188" s="546">
        <v>44722.491863425923</v>
      </c>
    </row>
    <row r="5189" spans="1:19">
      <c r="A5189" s="543" t="s">
        <v>14192</v>
      </c>
      <c r="B5189" s="544"/>
      <c r="C5189" s="544"/>
      <c r="D5189" s="545">
        <v>32000</v>
      </c>
      <c r="E5189" s="544"/>
      <c r="F5189" s="545" t="s">
        <v>14248</v>
      </c>
      <c r="G5189" s="543" t="s">
        <v>14249</v>
      </c>
      <c r="H5189" s="545" t="s">
        <v>2469</v>
      </c>
      <c r="I5189" s="545" t="s">
        <v>2469</v>
      </c>
      <c r="J5189" s="543" t="s">
        <v>2478</v>
      </c>
      <c r="K5189" s="543" t="s">
        <v>2478</v>
      </c>
      <c r="L5189" s="543" t="s">
        <v>2478</v>
      </c>
      <c r="M5189" s="543" t="s">
        <v>2478</v>
      </c>
      <c r="N5189" s="543" t="s">
        <v>2478</v>
      </c>
      <c r="O5189" s="543" t="s">
        <v>2478</v>
      </c>
      <c r="P5189" s="543" t="s">
        <v>2478</v>
      </c>
      <c r="Q5189" s="543" t="s">
        <v>2478</v>
      </c>
      <c r="R5189" s="543" t="s">
        <v>2478</v>
      </c>
      <c r="S5189" s="543" t="s">
        <v>2478</v>
      </c>
    </row>
    <row r="5190" spans="1:19">
      <c r="A5190" s="540" t="s">
        <v>14192</v>
      </c>
      <c r="B5190" s="542">
        <v>10812</v>
      </c>
      <c r="C5190" s="542">
        <v>673847</v>
      </c>
      <c r="D5190" s="542" t="s">
        <v>14250</v>
      </c>
      <c r="E5190" s="542" t="s">
        <v>14250</v>
      </c>
      <c r="F5190" s="542" t="s">
        <v>14251</v>
      </c>
      <c r="G5190" s="540" t="s">
        <v>14252</v>
      </c>
      <c r="H5190" s="542" t="s">
        <v>2546</v>
      </c>
      <c r="I5190" s="542" t="s">
        <v>2546</v>
      </c>
      <c r="J5190" s="540" t="s">
        <v>2478</v>
      </c>
      <c r="K5190" s="540" t="s">
        <v>2478</v>
      </c>
      <c r="L5190" s="540" t="s">
        <v>2546</v>
      </c>
      <c r="M5190" s="540" t="s">
        <v>6209</v>
      </c>
      <c r="N5190" s="540" t="s">
        <v>2210</v>
      </c>
      <c r="O5190" s="546">
        <v>44719.333333333336</v>
      </c>
      <c r="P5190" s="546">
        <v>44719.333333333336</v>
      </c>
      <c r="Q5190" s="546">
        <v>44734.708333333336</v>
      </c>
      <c r="R5190" s="546">
        <v>44734</v>
      </c>
      <c r="S5190" s="546">
        <v>44781.47934027778</v>
      </c>
    </row>
    <row r="5191" spans="1:19">
      <c r="A5191" s="543" t="s">
        <v>14192</v>
      </c>
      <c r="B5191" s="545">
        <v>10751</v>
      </c>
      <c r="C5191" s="545">
        <v>673848</v>
      </c>
      <c r="D5191" s="545" t="s">
        <v>14253</v>
      </c>
      <c r="E5191" s="545" t="s">
        <v>14253</v>
      </c>
      <c r="F5191" s="545" t="s">
        <v>14254</v>
      </c>
      <c r="G5191" s="543" t="s">
        <v>14255</v>
      </c>
      <c r="H5191" s="545" t="s">
        <v>2546</v>
      </c>
      <c r="I5191" s="545" t="s">
        <v>2546</v>
      </c>
      <c r="J5191" s="543" t="s">
        <v>2478</v>
      </c>
      <c r="K5191" s="543" t="s">
        <v>2478</v>
      </c>
      <c r="L5191" s="543" t="s">
        <v>2546</v>
      </c>
      <c r="M5191" s="543" t="s">
        <v>6209</v>
      </c>
      <c r="N5191" s="543" t="s">
        <v>2210</v>
      </c>
      <c r="O5191" s="547">
        <v>44707.333333333336</v>
      </c>
      <c r="P5191" s="547">
        <v>44707.333333333336</v>
      </c>
      <c r="Q5191" s="547">
        <v>44714.708333333336</v>
      </c>
      <c r="R5191" s="547">
        <v>44714</v>
      </c>
      <c r="S5191" s="547">
        <v>44754.485335648147</v>
      </c>
    </row>
    <row r="5192" spans="1:19">
      <c r="A5192" s="540" t="s">
        <v>14192</v>
      </c>
      <c r="B5192" s="542">
        <v>10773</v>
      </c>
      <c r="C5192" s="542">
        <v>673774</v>
      </c>
      <c r="D5192" s="542" t="s">
        <v>14256</v>
      </c>
      <c r="E5192" s="542" t="s">
        <v>14256</v>
      </c>
      <c r="F5192" s="542" t="s">
        <v>14257</v>
      </c>
      <c r="G5192" s="540" t="s">
        <v>14258</v>
      </c>
      <c r="H5192" s="542" t="s">
        <v>2546</v>
      </c>
      <c r="I5192" s="542" t="s">
        <v>2546</v>
      </c>
      <c r="J5192" s="540" t="s">
        <v>2478</v>
      </c>
      <c r="K5192" s="540" t="s">
        <v>2478</v>
      </c>
      <c r="L5192" s="540" t="s">
        <v>2546</v>
      </c>
      <c r="M5192" s="540" t="s">
        <v>6209</v>
      </c>
      <c r="N5192" s="540" t="s">
        <v>2210</v>
      </c>
      <c r="O5192" s="546">
        <v>44713.333333333336</v>
      </c>
      <c r="P5192" s="546">
        <v>44713.333333333336</v>
      </c>
      <c r="Q5192" s="546">
        <v>44722.708333333336</v>
      </c>
      <c r="R5192" s="546">
        <v>44725</v>
      </c>
      <c r="S5192" s="546">
        <v>44775.487627314818</v>
      </c>
    </row>
    <row r="5193" spans="1:19">
      <c r="A5193" s="543" t="s">
        <v>14192</v>
      </c>
      <c r="B5193" s="545">
        <v>10919</v>
      </c>
      <c r="C5193" s="545">
        <v>673772</v>
      </c>
      <c r="D5193" s="545" t="s">
        <v>14259</v>
      </c>
      <c r="E5193" s="545" t="s">
        <v>14259</v>
      </c>
      <c r="F5193" s="545" t="s">
        <v>14260</v>
      </c>
      <c r="G5193" s="543" t="s">
        <v>14261</v>
      </c>
      <c r="H5193" s="545" t="s">
        <v>2546</v>
      </c>
      <c r="I5193" s="545" t="s">
        <v>2546</v>
      </c>
      <c r="J5193" s="543" t="s">
        <v>2478</v>
      </c>
      <c r="K5193" s="543" t="s">
        <v>2478</v>
      </c>
      <c r="L5193" s="543" t="s">
        <v>2546</v>
      </c>
      <c r="M5193" s="543" t="s">
        <v>6209</v>
      </c>
      <c r="N5193" s="543" t="s">
        <v>2210</v>
      </c>
      <c r="O5193" s="547">
        <v>44741.333333333336</v>
      </c>
      <c r="P5193" s="547">
        <v>44741.333333333336</v>
      </c>
      <c r="Q5193" s="547">
        <v>44761.708333333336</v>
      </c>
      <c r="R5193" s="547">
        <v>44761</v>
      </c>
      <c r="S5193" s="547">
        <v>44858.483263888891</v>
      </c>
    </row>
    <row r="5194" spans="1:19">
      <c r="A5194" s="540" t="s">
        <v>14192</v>
      </c>
      <c r="B5194" s="542">
        <v>10962</v>
      </c>
      <c r="C5194" s="542">
        <v>673775</v>
      </c>
      <c r="D5194" s="542" t="s">
        <v>14262</v>
      </c>
      <c r="E5194" s="542" t="s">
        <v>14262</v>
      </c>
      <c r="F5194" s="542" t="s">
        <v>14263</v>
      </c>
      <c r="G5194" s="540" t="s">
        <v>14264</v>
      </c>
      <c r="H5194" s="542" t="s">
        <v>2546</v>
      </c>
      <c r="I5194" s="542" t="s">
        <v>2546</v>
      </c>
      <c r="J5194" s="540" t="s">
        <v>2478</v>
      </c>
      <c r="K5194" s="540" t="s">
        <v>2478</v>
      </c>
      <c r="L5194" s="540" t="s">
        <v>2546</v>
      </c>
      <c r="M5194" s="540" t="s">
        <v>6209</v>
      </c>
      <c r="N5194" s="540" t="s">
        <v>2210</v>
      </c>
      <c r="O5194" s="546">
        <v>45015.333333333336</v>
      </c>
      <c r="P5194" s="546">
        <v>45015.333333333336</v>
      </c>
      <c r="Q5194" s="546">
        <v>44768.708333333336</v>
      </c>
      <c r="R5194" s="546">
        <v>44768</v>
      </c>
      <c r="S5194" s="546">
        <v>44922.495069444441</v>
      </c>
    </row>
    <row r="5195" spans="1:19">
      <c r="A5195" s="543" t="s">
        <v>14192</v>
      </c>
      <c r="B5195" s="545">
        <v>10777</v>
      </c>
      <c r="C5195" s="545">
        <v>673795</v>
      </c>
      <c r="D5195" s="545" t="s">
        <v>14265</v>
      </c>
      <c r="E5195" s="545" t="s">
        <v>14265</v>
      </c>
      <c r="F5195" s="545" t="s">
        <v>14266</v>
      </c>
      <c r="G5195" s="543" t="s">
        <v>14267</v>
      </c>
      <c r="H5195" s="545" t="s">
        <v>2546</v>
      </c>
      <c r="I5195" s="545" t="s">
        <v>2546</v>
      </c>
      <c r="J5195" s="543" t="s">
        <v>2478</v>
      </c>
      <c r="K5195" s="543" t="s">
        <v>2478</v>
      </c>
      <c r="L5195" s="543" t="s">
        <v>2546</v>
      </c>
      <c r="M5195" s="543" t="s">
        <v>6209</v>
      </c>
      <c r="N5195" s="543" t="s">
        <v>2210</v>
      </c>
      <c r="O5195" s="547">
        <v>44708.333333333336</v>
      </c>
      <c r="P5195" s="547">
        <v>44708.333333333336</v>
      </c>
      <c r="Q5195" s="547">
        <v>44722.708333333336</v>
      </c>
      <c r="R5195" s="547">
        <v>44725</v>
      </c>
      <c r="S5195" s="547">
        <v>44775.487627314818</v>
      </c>
    </row>
    <row r="5196" spans="1:19">
      <c r="A5196" s="540" t="s">
        <v>14192</v>
      </c>
      <c r="B5196" s="542">
        <v>10630</v>
      </c>
      <c r="C5196" s="542">
        <v>334323</v>
      </c>
      <c r="D5196" s="542" t="s">
        <v>14268</v>
      </c>
      <c r="E5196" s="542" t="s">
        <v>14268</v>
      </c>
      <c r="F5196" s="542" t="s">
        <v>14269</v>
      </c>
      <c r="G5196" s="540" t="s">
        <v>14270</v>
      </c>
      <c r="H5196" s="542" t="s">
        <v>2546</v>
      </c>
      <c r="I5196" s="542" t="s">
        <v>2546</v>
      </c>
      <c r="J5196" s="540" t="s">
        <v>2478</v>
      </c>
      <c r="K5196" s="540" t="s">
        <v>2478</v>
      </c>
      <c r="L5196" s="540" t="s">
        <v>2546</v>
      </c>
      <c r="M5196" s="540" t="s">
        <v>6209</v>
      </c>
      <c r="N5196" s="540" t="s">
        <v>2210</v>
      </c>
      <c r="O5196" s="546">
        <v>44452.333333333336</v>
      </c>
      <c r="P5196" s="546">
        <v>44452.333333333336</v>
      </c>
      <c r="Q5196" s="546">
        <v>44589.708333333336</v>
      </c>
      <c r="R5196" s="546">
        <v>44589</v>
      </c>
      <c r="S5196" s="546">
        <v>44707.474826388891</v>
      </c>
    </row>
    <row r="5197" spans="1:19">
      <c r="A5197" s="543" t="s">
        <v>14192</v>
      </c>
      <c r="B5197" s="545">
        <v>10629</v>
      </c>
      <c r="C5197" s="545">
        <v>334329</v>
      </c>
      <c r="D5197" s="545" t="s">
        <v>14271</v>
      </c>
      <c r="E5197" s="545" t="s">
        <v>14271</v>
      </c>
      <c r="F5197" s="545" t="s">
        <v>14272</v>
      </c>
      <c r="G5197" s="543" t="s">
        <v>14273</v>
      </c>
      <c r="H5197" s="545" t="s">
        <v>2546</v>
      </c>
      <c r="I5197" s="545" t="s">
        <v>2546</v>
      </c>
      <c r="J5197" s="543" t="s">
        <v>2478</v>
      </c>
      <c r="K5197" s="543" t="s">
        <v>2478</v>
      </c>
      <c r="L5197" s="543" t="s">
        <v>2546</v>
      </c>
      <c r="M5197" s="543" t="s">
        <v>6209</v>
      </c>
      <c r="N5197" s="543" t="s">
        <v>2210</v>
      </c>
      <c r="O5197" s="547">
        <v>44449.333333333336</v>
      </c>
      <c r="P5197" s="547">
        <v>44449.333333333336</v>
      </c>
      <c r="Q5197" s="547">
        <v>44588.333333333336</v>
      </c>
      <c r="R5197" s="547">
        <v>44589</v>
      </c>
      <c r="S5197" s="547">
        <v>44701.503750000003</v>
      </c>
    </row>
    <row r="5198" spans="1:19">
      <c r="A5198" s="540" t="s">
        <v>14192</v>
      </c>
      <c r="B5198" s="542">
        <v>10821</v>
      </c>
      <c r="C5198" s="542">
        <v>673818</v>
      </c>
      <c r="D5198" s="542" t="s">
        <v>14274</v>
      </c>
      <c r="E5198" s="542" t="s">
        <v>14274</v>
      </c>
      <c r="F5198" s="542" t="s">
        <v>14275</v>
      </c>
      <c r="G5198" s="540" t="s">
        <v>14276</v>
      </c>
      <c r="H5198" s="542" t="s">
        <v>2546</v>
      </c>
      <c r="I5198" s="542" t="s">
        <v>2546</v>
      </c>
      <c r="J5198" s="540" t="s">
        <v>2478</v>
      </c>
      <c r="K5198" s="540" t="s">
        <v>2478</v>
      </c>
      <c r="L5198" s="540" t="s">
        <v>2546</v>
      </c>
      <c r="M5198" s="540" t="s">
        <v>6209</v>
      </c>
      <c r="N5198" s="540" t="s">
        <v>2210</v>
      </c>
      <c r="O5198" s="546">
        <v>44711.333333333336</v>
      </c>
      <c r="P5198" s="546">
        <v>44711.333333333336</v>
      </c>
      <c r="Q5198" s="546">
        <v>44742.333333333336</v>
      </c>
      <c r="R5198" s="546">
        <v>44742</v>
      </c>
      <c r="S5198" s="546">
        <v>44781.47934027778</v>
      </c>
    </row>
    <row r="5199" spans="1:19">
      <c r="A5199" s="543" t="s">
        <v>14192</v>
      </c>
      <c r="B5199" s="545">
        <v>10764</v>
      </c>
      <c r="C5199" s="545">
        <v>673838</v>
      </c>
      <c r="D5199" s="545" t="s">
        <v>14277</v>
      </c>
      <c r="E5199" s="545" t="s">
        <v>14277</v>
      </c>
      <c r="F5199" s="545" t="s">
        <v>14278</v>
      </c>
      <c r="G5199" s="543" t="s">
        <v>14279</v>
      </c>
      <c r="H5199" s="545" t="s">
        <v>2546</v>
      </c>
      <c r="I5199" s="545" t="s">
        <v>2546</v>
      </c>
      <c r="J5199" s="543" t="s">
        <v>2478</v>
      </c>
      <c r="K5199" s="543" t="s">
        <v>2478</v>
      </c>
      <c r="L5199" s="543" t="s">
        <v>2546</v>
      </c>
      <c r="M5199" s="543" t="s">
        <v>6209</v>
      </c>
      <c r="N5199" s="543" t="s">
        <v>2210</v>
      </c>
      <c r="O5199" s="547">
        <v>44711.333333333336</v>
      </c>
      <c r="P5199" s="547">
        <v>44711.333333333336</v>
      </c>
      <c r="Q5199" s="547">
        <v>44714.708333333336</v>
      </c>
      <c r="R5199" s="547">
        <v>44714</v>
      </c>
      <c r="S5199" s="547">
        <v>44754.485335648147</v>
      </c>
    </row>
    <row r="5200" spans="1:19">
      <c r="A5200" s="540" t="s">
        <v>14192</v>
      </c>
      <c r="B5200" s="542">
        <v>10864</v>
      </c>
      <c r="C5200" s="542">
        <v>673844</v>
      </c>
      <c r="D5200" s="542" t="s">
        <v>14280</v>
      </c>
      <c r="E5200" s="542" t="s">
        <v>14280</v>
      </c>
      <c r="F5200" s="542" t="s">
        <v>14281</v>
      </c>
      <c r="G5200" s="540" t="s">
        <v>14282</v>
      </c>
      <c r="H5200" s="542" t="s">
        <v>2546</v>
      </c>
      <c r="I5200" s="542" t="s">
        <v>2546</v>
      </c>
      <c r="J5200" s="540" t="s">
        <v>2478</v>
      </c>
      <c r="K5200" s="540" t="s">
        <v>2478</v>
      </c>
      <c r="L5200" s="540" t="s">
        <v>2546</v>
      </c>
      <c r="M5200" s="540" t="s">
        <v>6209</v>
      </c>
      <c r="N5200" s="540" t="s">
        <v>2210</v>
      </c>
      <c r="O5200" s="546">
        <v>44711.333333333336</v>
      </c>
      <c r="P5200" s="546">
        <v>44711.333333333336</v>
      </c>
      <c r="Q5200" s="546">
        <v>44749.333333333336</v>
      </c>
      <c r="R5200" s="546">
        <v>44749</v>
      </c>
      <c r="S5200" s="546">
        <v>44797.437210648146</v>
      </c>
    </row>
    <row r="5201" spans="1:19">
      <c r="A5201" s="543" t="s">
        <v>14192</v>
      </c>
      <c r="B5201" s="544"/>
      <c r="C5201" s="544"/>
      <c r="D5201" s="545">
        <v>32000</v>
      </c>
      <c r="E5201" s="544"/>
      <c r="F5201" s="545" t="s">
        <v>14283</v>
      </c>
      <c r="G5201" s="543" t="s">
        <v>14284</v>
      </c>
      <c r="H5201" s="545" t="s">
        <v>2469</v>
      </c>
      <c r="I5201" s="545" t="s">
        <v>2469</v>
      </c>
      <c r="J5201" s="543" t="s">
        <v>2478</v>
      </c>
      <c r="K5201" s="543" t="s">
        <v>2478</v>
      </c>
      <c r="L5201" s="543" t="s">
        <v>2478</v>
      </c>
      <c r="M5201" s="543" t="s">
        <v>2478</v>
      </c>
      <c r="N5201" s="543" t="s">
        <v>2478</v>
      </c>
      <c r="O5201" s="543" t="s">
        <v>2478</v>
      </c>
      <c r="P5201" s="543" t="s">
        <v>2478</v>
      </c>
      <c r="Q5201" s="543" t="s">
        <v>2478</v>
      </c>
      <c r="R5201" s="543" t="s">
        <v>2478</v>
      </c>
      <c r="S5201" s="543" t="s">
        <v>2478</v>
      </c>
    </row>
    <row r="5202" spans="1:19">
      <c r="A5202" s="540" t="s">
        <v>14192</v>
      </c>
      <c r="B5202" s="541"/>
      <c r="C5202" s="541"/>
      <c r="D5202" s="542">
        <v>32000</v>
      </c>
      <c r="E5202" s="541"/>
      <c r="F5202" s="542" t="s">
        <v>14285</v>
      </c>
      <c r="G5202" s="540" t="s">
        <v>14286</v>
      </c>
      <c r="H5202" s="542" t="s">
        <v>2469</v>
      </c>
      <c r="I5202" s="542" t="s">
        <v>2469</v>
      </c>
      <c r="J5202" s="540" t="s">
        <v>2478</v>
      </c>
      <c r="K5202" s="540" t="s">
        <v>2478</v>
      </c>
      <c r="L5202" s="540" t="s">
        <v>2478</v>
      </c>
      <c r="M5202" s="540" t="s">
        <v>2478</v>
      </c>
      <c r="N5202" s="540" t="s">
        <v>2478</v>
      </c>
      <c r="O5202" s="540" t="s">
        <v>2478</v>
      </c>
      <c r="P5202" s="540" t="s">
        <v>2478</v>
      </c>
      <c r="Q5202" s="540" t="s">
        <v>2478</v>
      </c>
      <c r="R5202" s="540" t="s">
        <v>2478</v>
      </c>
      <c r="S5202" s="540" t="s">
        <v>2478</v>
      </c>
    </row>
    <row r="5203" spans="1:19">
      <c r="A5203" s="543" t="s">
        <v>14192</v>
      </c>
      <c r="B5203" s="544"/>
      <c r="C5203" s="544"/>
      <c r="D5203" s="545">
        <v>32000</v>
      </c>
      <c r="E5203" s="544"/>
      <c r="F5203" s="545" t="s">
        <v>14287</v>
      </c>
      <c r="G5203" s="543" t="s">
        <v>14288</v>
      </c>
      <c r="H5203" s="545" t="s">
        <v>2469</v>
      </c>
      <c r="I5203" s="545" t="s">
        <v>2469</v>
      </c>
      <c r="J5203" s="543" t="s">
        <v>2478</v>
      </c>
      <c r="K5203" s="543" t="s">
        <v>2478</v>
      </c>
      <c r="L5203" s="543" t="s">
        <v>2478</v>
      </c>
      <c r="M5203" s="543" t="s">
        <v>2478</v>
      </c>
      <c r="N5203" s="543" t="s">
        <v>2478</v>
      </c>
      <c r="O5203" s="543" t="s">
        <v>2478</v>
      </c>
      <c r="P5203" s="543" t="s">
        <v>2478</v>
      </c>
      <c r="Q5203" s="543" t="s">
        <v>2478</v>
      </c>
      <c r="R5203" s="543" t="s">
        <v>2478</v>
      </c>
      <c r="S5203" s="543" t="s">
        <v>2478</v>
      </c>
    </row>
    <row r="5204" spans="1:19">
      <c r="A5204" s="540" t="s">
        <v>14192</v>
      </c>
      <c r="B5204" s="541"/>
      <c r="C5204" s="541"/>
      <c r="D5204" s="542">
        <v>32000</v>
      </c>
      <c r="E5204" s="541"/>
      <c r="F5204" s="542" t="s">
        <v>14289</v>
      </c>
      <c r="G5204" s="540" t="s">
        <v>14290</v>
      </c>
      <c r="H5204" s="542" t="s">
        <v>2469</v>
      </c>
      <c r="I5204" s="542" t="s">
        <v>2469</v>
      </c>
      <c r="J5204" s="540" t="s">
        <v>2478</v>
      </c>
      <c r="K5204" s="540" t="s">
        <v>2478</v>
      </c>
      <c r="L5204" s="540" t="s">
        <v>2478</v>
      </c>
      <c r="M5204" s="540" t="s">
        <v>2478</v>
      </c>
      <c r="N5204" s="540" t="s">
        <v>2478</v>
      </c>
      <c r="O5204" s="540" t="s">
        <v>2478</v>
      </c>
      <c r="P5204" s="540" t="s">
        <v>2478</v>
      </c>
      <c r="Q5204" s="540" t="s">
        <v>2478</v>
      </c>
      <c r="R5204" s="540" t="s">
        <v>2478</v>
      </c>
      <c r="S5204" s="540" t="s">
        <v>2478</v>
      </c>
    </row>
    <row r="5205" spans="1:19">
      <c r="A5205" s="543" t="s">
        <v>14192</v>
      </c>
      <c r="B5205" s="544"/>
      <c r="C5205" s="544"/>
      <c r="D5205" s="545">
        <v>32000</v>
      </c>
      <c r="E5205" s="544"/>
      <c r="F5205" s="545" t="s">
        <v>14291</v>
      </c>
      <c r="G5205" s="543" t="s">
        <v>14292</v>
      </c>
      <c r="H5205" s="545" t="s">
        <v>2469</v>
      </c>
      <c r="I5205" s="545" t="s">
        <v>2469</v>
      </c>
      <c r="J5205" s="543" t="s">
        <v>2478</v>
      </c>
      <c r="K5205" s="543" t="s">
        <v>2478</v>
      </c>
      <c r="L5205" s="543" t="s">
        <v>2478</v>
      </c>
      <c r="M5205" s="543" t="s">
        <v>2478</v>
      </c>
      <c r="N5205" s="543" t="s">
        <v>2478</v>
      </c>
      <c r="O5205" s="543" t="s">
        <v>2478</v>
      </c>
      <c r="P5205" s="543" t="s">
        <v>2478</v>
      </c>
      <c r="Q5205" s="543" t="s">
        <v>2478</v>
      </c>
      <c r="R5205" s="543" t="s">
        <v>2478</v>
      </c>
      <c r="S5205" s="543" t="s">
        <v>2478</v>
      </c>
    </row>
    <row r="5206" spans="1:19">
      <c r="A5206" s="540" t="s">
        <v>14192</v>
      </c>
      <c r="B5206" s="541"/>
      <c r="C5206" s="541"/>
      <c r="D5206" s="542">
        <v>32000</v>
      </c>
      <c r="E5206" s="541"/>
      <c r="F5206" s="542" t="s">
        <v>14293</v>
      </c>
      <c r="G5206" s="540" t="s">
        <v>14294</v>
      </c>
      <c r="H5206" s="542" t="s">
        <v>2469</v>
      </c>
      <c r="I5206" s="542" t="s">
        <v>2469</v>
      </c>
      <c r="J5206" s="540" t="s">
        <v>2478</v>
      </c>
      <c r="K5206" s="540" t="s">
        <v>2478</v>
      </c>
      <c r="L5206" s="540" t="s">
        <v>2478</v>
      </c>
      <c r="M5206" s="540" t="s">
        <v>2478</v>
      </c>
      <c r="N5206" s="540" t="s">
        <v>2478</v>
      </c>
      <c r="O5206" s="540" t="s">
        <v>2478</v>
      </c>
      <c r="P5206" s="540" t="s">
        <v>2478</v>
      </c>
      <c r="Q5206" s="540" t="s">
        <v>2478</v>
      </c>
      <c r="R5206" s="540" t="s">
        <v>2478</v>
      </c>
      <c r="S5206" s="540" t="s">
        <v>2478</v>
      </c>
    </row>
    <row r="5207" spans="1:19">
      <c r="A5207" s="543" t="s">
        <v>14192</v>
      </c>
      <c r="B5207" s="544"/>
      <c r="C5207" s="544"/>
      <c r="D5207" s="545">
        <v>32001</v>
      </c>
      <c r="E5207" s="544"/>
      <c r="F5207" s="545" t="s">
        <v>14295</v>
      </c>
      <c r="G5207" s="543" t="s">
        <v>14296</v>
      </c>
      <c r="H5207" s="545" t="s">
        <v>2469</v>
      </c>
      <c r="I5207" s="544" t="s">
        <v>2478</v>
      </c>
      <c r="J5207" s="543" t="s">
        <v>2478</v>
      </c>
      <c r="K5207" s="543" t="s">
        <v>2478</v>
      </c>
      <c r="L5207" s="543" t="s">
        <v>2478</v>
      </c>
      <c r="M5207" s="543" t="s">
        <v>2478</v>
      </c>
      <c r="N5207" s="543" t="s">
        <v>2478</v>
      </c>
      <c r="O5207" s="543" t="s">
        <v>2478</v>
      </c>
      <c r="P5207" s="543" t="s">
        <v>2478</v>
      </c>
      <c r="Q5207" s="543" t="s">
        <v>2478</v>
      </c>
      <c r="R5207" s="543" t="s">
        <v>2478</v>
      </c>
      <c r="S5207" s="543" t="s">
        <v>2478</v>
      </c>
    </row>
    <row r="5208" spans="1:19">
      <c r="A5208" s="540" t="s">
        <v>14192</v>
      </c>
      <c r="B5208" s="541"/>
      <c r="C5208" s="541"/>
      <c r="D5208" s="542">
        <v>32002</v>
      </c>
      <c r="E5208" s="541"/>
      <c r="F5208" s="542" t="s">
        <v>14297</v>
      </c>
      <c r="G5208" s="540" t="s">
        <v>14298</v>
      </c>
      <c r="H5208" s="542" t="s">
        <v>2546</v>
      </c>
      <c r="I5208" s="541" t="s">
        <v>2478</v>
      </c>
      <c r="J5208" s="540" t="s">
        <v>2478</v>
      </c>
      <c r="K5208" s="540" t="s">
        <v>2478</v>
      </c>
      <c r="L5208" s="540" t="s">
        <v>2478</v>
      </c>
      <c r="M5208" s="540" t="s">
        <v>2478</v>
      </c>
      <c r="N5208" s="540" t="s">
        <v>2478</v>
      </c>
      <c r="O5208" s="540" t="s">
        <v>2478</v>
      </c>
      <c r="P5208" s="540" t="s">
        <v>2478</v>
      </c>
      <c r="Q5208" s="540" t="s">
        <v>2478</v>
      </c>
      <c r="R5208" s="540" t="s">
        <v>2478</v>
      </c>
      <c r="S5208" s="540" t="s">
        <v>2478</v>
      </c>
    </row>
    <row r="5209" spans="1:19">
      <c r="A5209" s="543" t="s">
        <v>14192</v>
      </c>
      <c r="B5209" s="545">
        <v>11096</v>
      </c>
      <c r="C5209" s="545">
        <v>679127</v>
      </c>
      <c r="D5209" s="545" t="s">
        <v>14299</v>
      </c>
      <c r="E5209" s="545" t="s">
        <v>14299</v>
      </c>
      <c r="F5209" s="545" t="s">
        <v>14300</v>
      </c>
      <c r="G5209" s="543" t="s">
        <v>14301</v>
      </c>
      <c r="H5209" s="545" t="s">
        <v>2546</v>
      </c>
      <c r="I5209" s="545" t="s">
        <v>2546</v>
      </c>
      <c r="J5209" s="543" t="s">
        <v>2478</v>
      </c>
      <c r="K5209" s="543" t="s">
        <v>2478</v>
      </c>
      <c r="L5209" s="543" t="s">
        <v>2546</v>
      </c>
      <c r="M5209" s="543" t="s">
        <v>6209</v>
      </c>
      <c r="N5209" s="543" t="s">
        <v>2210</v>
      </c>
      <c r="O5209" s="547">
        <v>44764.333333333336</v>
      </c>
      <c r="P5209" s="547">
        <v>44764.333333333336</v>
      </c>
      <c r="Q5209" s="547">
        <v>44804.708333333336</v>
      </c>
      <c r="R5209" s="547">
        <v>44804</v>
      </c>
      <c r="S5209" s="547">
        <v>44922.495069444441</v>
      </c>
    </row>
    <row r="5210" spans="1:19">
      <c r="A5210" s="540" t="s">
        <v>14192</v>
      </c>
      <c r="B5210" s="542">
        <v>11103</v>
      </c>
      <c r="C5210" s="542">
        <v>678985</v>
      </c>
      <c r="D5210" s="542" t="s">
        <v>14302</v>
      </c>
      <c r="E5210" s="542" t="s">
        <v>14302</v>
      </c>
      <c r="F5210" s="542" t="s">
        <v>14303</v>
      </c>
      <c r="G5210" s="540" t="s">
        <v>14304</v>
      </c>
      <c r="H5210" s="542" t="s">
        <v>2546</v>
      </c>
      <c r="I5210" s="542" t="s">
        <v>2546</v>
      </c>
      <c r="J5210" s="540" t="s">
        <v>2478</v>
      </c>
      <c r="K5210" s="540" t="s">
        <v>2478</v>
      </c>
      <c r="L5210" s="540" t="s">
        <v>2546</v>
      </c>
      <c r="M5210" s="540" t="s">
        <v>6209</v>
      </c>
      <c r="N5210" s="540" t="s">
        <v>2210</v>
      </c>
      <c r="O5210" s="546">
        <v>44768.708333333336</v>
      </c>
      <c r="P5210" s="546">
        <v>44768.708333333336</v>
      </c>
      <c r="Q5210" s="546">
        <v>44803.333333333336</v>
      </c>
      <c r="R5210" s="546">
        <v>44802</v>
      </c>
      <c r="S5210" s="546">
        <v>44922.495069444441</v>
      </c>
    </row>
    <row r="5211" spans="1:19">
      <c r="A5211" s="543" t="s">
        <v>14192</v>
      </c>
      <c r="B5211" s="545">
        <v>11098</v>
      </c>
      <c r="C5211" s="545">
        <v>679033</v>
      </c>
      <c r="D5211" s="545" t="s">
        <v>14305</v>
      </c>
      <c r="E5211" s="545" t="s">
        <v>14305</v>
      </c>
      <c r="F5211" s="545" t="s">
        <v>14306</v>
      </c>
      <c r="G5211" s="543" t="s">
        <v>14307</v>
      </c>
      <c r="H5211" s="545" t="s">
        <v>2546</v>
      </c>
      <c r="I5211" s="545" t="s">
        <v>2546</v>
      </c>
      <c r="J5211" s="543" t="s">
        <v>2478</v>
      </c>
      <c r="K5211" s="543" t="s">
        <v>2478</v>
      </c>
      <c r="L5211" s="543" t="s">
        <v>2546</v>
      </c>
      <c r="M5211" s="543" t="s">
        <v>6209</v>
      </c>
      <c r="N5211" s="543" t="s">
        <v>2210</v>
      </c>
      <c r="O5211" s="547">
        <v>44769.708333333336</v>
      </c>
      <c r="P5211" s="547">
        <v>44769.708333333336</v>
      </c>
      <c r="Q5211" s="547">
        <v>44812.333333333336</v>
      </c>
      <c r="R5211" s="547">
        <v>44812</v>
      </c>
      <c r="S5211" s="547">
        <v>44922.495069444441</v>
      </c>
    </row>
    <row r="5212" spans="1:19">
      <c r="A5212" s="540" t="s">
        <v>14192</v>
      </c>
      <c r="B5212" s="542">
        <v>11089</v>
      </c>
      <c r="C5212" s="542">
        <v>679149</v>
      </c>
      <c r="D5212" s="542" t="s">
        <v>14308</v>
      </c>
      <c r="E5212" s="542" t="s">
        <v>14308</v>
      </c>
      <c r="F5212" s="542" t="s">
        <v>14309</v>
      </c>
      <c r="G5212" s="540" t="s">
        <v>14310</v>
      </c>
      <c r="H5212" s="542" t="s">
        <v>2546</v>
      </c>
      <c r="I5212" s="542" t="s">
        <v>2546</v>
      </c>
      <c r="J5212" s="540" t="s">
        <v>2478</v>
      </c>
      <c r="K5212" s="540" t="s">
        <v>2478</v>
      </c>
      <c r="L5212" s="540" t="s">
        <v>2546</v>
      </c>
      <c r="M5212" s="540" t="s">
        <v>6209</v>
      </c>
      <c r="N5212" s="540" t="s">
        <v>2210</v>
      </c>
      <c r="O5212" s="546">
        <v>44761.333333333336</v>
      </c>
      <c r="P5212" s="546">
        <v>44761.333333333336</v>
      </c>
      <c r="Q5212" s="546">
        <v>44804.708333333336</v>
      </c>
      <c r="R5212" s="546">
        <v>44812</v>
      </c>
      <c r="S5212" s="546">
        <v>44922.495069444441</v>
      </c>
    </row>
    <row r="5213" spans="1:19">
      <c r="A5213" s="543" t="s">
        <v>14192</v>
      </c>
      <c r="B5213" s="545">
        <v>11105</v>
      </c>
      <c r="C5213" s="545">
        <v>679457</v>
      </c>
      <c r="D5213" s="545" t="s">
        <v>14311</v>
      </c>
      <c r="E5213" s="545" t="s">
        <v>14311</v>
      </c>
      <c r="F5213" s="545" t="s">
        <v>14312</v>
      </c>
      <c r="G5213" s="543" t="s">
        <v>14313</v>
      </c>
      <c r="H5213" s="545" t="s">
        <v>2546</v>
      </c>
      <c r="I5213" s="545" t="s">
        <v>2546</v>
      </c>
      <c r="J5213" s="543" t="s">
        <v>2478</v>
      </c>
      <c r="K5213" s="543" t="s">
        <v>2478</v>
      </c>
      <c r="L5213" s="543" t="s">
        <v>2546</v>
      </c>
      <c r="M5213" s="543" t="s">
        <v>6209</v>
      </c>
      <c r="N5213" s="543" t="s">
        <v>2210</v>
      </c>
      <c r="O5213" s="547">
        <v>44768.708333333336</v>
      </c>
      <c r="P5213" s="547">
        <v>44768.708333333336</v>
      </c>
      <c r="Q5213" s="547">
        <v>44812.333333333336</v>
      </c>
      <c r="R5213" s="547">
        <v>44812</v>
      </c>
      <c r="S5213" s="547">
        <v>44922.495069444441</v>
      </c>
    </row>
    <row r="5214" spans="1:19">
      <c r="A5214" s="540" t="s">
        <v>14192</v>
      </c>
      <c r="B5214" s="542">
        <v>11101</v>
      </c>
      <c r="C5214" s="542">
        <v>679025</v>
      </c>
      <c r="D5214" s="542" t="s">
        <v>14314</v>
      </c>
      <c r="E5214" s="542" t="s">
        <v>14314</v>
      </c>
      <c r="F5214" s="542" t="s">
        <v>14315</v>
      </c>
      <c r="G5214" s="540" t="s">
        <v>14316</v>
      </c>
      <c r="H5214" s="542" t="s">
        <v>2546</v>
      </c>
      <c r="I5214" s="542" t="s">
        <v>2546</v>
      </c>
      <c r="J5214" s="540" t="s">
        <v>2478</v>
      </c>
      <c r="K5214" s="540" t="s">
        <v>2478</v>
      </c>
      <c r="L5214" s="540" t="s">
        <v>2546</v>
      </c>
      <c r="M5214" s="540" t="s">
        <v>6209</v>
      </c>
      <c r="N5214" s="540" t="s">
        <v>2210</v>
      </c>
      <c r="O5214" s="546">
        <v>44775.333333333336</v>
      </c>
      <c r="P5214" s="546">
        <v>44775.333333333336</v>
      </c>
      <c r="Q5214" s="546">
        <v>44812.708333333336</v>
      </c>
      <c r="R5214" s="546">
        <v>44812</v>
      </c>
      <c r="S5214" s="546">
        <v>44922.495069444441</v>
      </c>
    </row>
    <row r="5215" spans="1:19">
      <c r="A5215" s="543" t="s">
        <v>14192</v>
      </c>
      <c r="B5215" s="545">
        <v>11090</v>
      </c>
      <c r="C5215" s="545">
        <v>679133</v>
      </c>
      <c r="D5215" s="545" t="s">
        <v>14317</v>
      </c>
      <c r="E5215" s="545" t="s">
        <v>14317</v>
      </c>
      <c r="F5215" s="545" t="s">
        <v>14318</v>
      </c>
      <c r="G5215" s="543" t="s">
        <v>14319</v>
      </c>
      <c r="H5215" s="545" t="s">
        <v>2546</v>
      </c>
      <c r="I5215" s="545" t="s">
        <v>2469</v>
      </c>
      <c r="J5215" s="543" t="s">
        <v>2478</v>
      </c>
      <c r="K5215" s="543" t="s">
        <v>2478</v>
      </c>
      <c r="L5215" s="543" t="s">
        <v>7154</v>
      </c>
      <c r="M5215" s="543" t="s">
        <v>7155</v>
      </c>
      <c r="N5215" s="543" t="s">
        <v>7156</v>
      </c>
      <c r="O5215" s="547">
        <v>44764.708333333336</v>
      </c>
      <c r="P5215" s="547">
        <v>44764.708333333336</v>
      </c>
      <c r="Q5215" s="547">
        <v>44818.708333333336</v>
      </c>
      <c r="R5215" s="547">
        <v>44818</v>
      </c>
      <c r="S5215" s="547">
        <v>44922.495069444441</v>
      </c>
    </row>
    <row r="5216" spans="1:19">
      <c r="A5216" s="540" t="s">
        <v>14192</v>
      </c>
      <c r="B5216" s="542">
        <v>11113</v>
      </c>
      <c r="C5216" s="542">
        <v>678988</v>
      </c>
      <c r="D5216" s="542" t="s">
        <v>14320</v>
      </c>
      <c r="E5216" s="542" t="s">
        <v>14320</v>
      </c>
      <c r="F5216" s="542" t="s">
        <v>14321</v>
      </c>
      <c r="G5216" s="540" t="s">
        <v>14322</v>
      </c>
      <c r="H5216" s="542" t="s">
        <v>2546</v>
      </c>
      <c r="I5216" s="542" t="s">
        <v>2546</v>
      </c>
      <c r="J5216" s="540" t="s">
        <v>2478</v>
      </c>
      <c r="K5216" s="540" t="s">
        <v>2478</v>
      </c>
      <c r="L5216" s="540" t="s">
        <v>2546</v>
      </c>
      <c r="M5216" s="540" t="s">
        <v>6209</v>
      </c>
      <c r="N5216" s="540" t="s">
        <v>2210</v>
      </c>
      <c r="O5216" s="546">
        <v>44767.333333333336</v>
      </c>
      <c r="P5216" s="546">
        <v>44767.333333333336</v>
      </c>
      <c r="Q5216" s="546">
        <v>44819.333333333336</v>
      </c>
      <c r="R5216" s="546">
        <v>44819</v>
      </c>
      <c r="S5216" s="546">
        <v>44922.495069444441</v>
      </c>
    </row>
    <row r="5217" spans="1:19">
      <c r="A5217" s="543" t="s">
        <v>14192</v>
      </c>
      <c r="B5217" s="545">
        <v>11109</v>
      </c>
      <c r="C5217" s="545">
        <v>679134</v>
      </c>
      <c r="D5217" s="545" t="s">
        <v>14323</v>
      </c>
      <c r="E5217" s="545" t="s">
        <v>14323</v>
      </c>
      <c r="F5217" s="545" t="s">
        <v>14324</v>
      </c>
      <c r="G5217" s="543" t="s">
        <v>14325</v>
      </c>
      <c r="H5217" s="545" t="s">
        <v>2546</v>
      </c>
      <c r="I5217" s="545" t="s">
        <v>2546</v>
      </c>
      <c r="J5217" s="543" t="s">
        <v>2478</v>
      </c>
      <c r="K5217" s="543" t="s">
        <v>2478</v>
      </c>
      <c r="L5217" s="543" t="s">
        <v>2546</v>
      </c>
      <c r="M5217" s="543" t="s">
        <v>6209</v>
      </c>
      <c r="N5217" s="543" t="s">
        <v>2210</v>
      </c>
      <c r="O5217" s="547">
        <v>44771.333333333336</v>
      </c>
      <c r="P5217" s="547">
        <v>44771.333333333336</v>
      </c>
      <c r="Q5217" s="547">
        <v>44819.333333333336</v>
      </c>
      <c r="R5217" s="547">
        <v>44819</v>
      </c>
      <c r="S5217" s="547">
        <v>44936.555</v>
      </c>
    </row>
    <row r="5218" spans="1:19">
      <c r="A5218" s="540" t="s">
        <v>14192</v>
      </c>
      <c r="B5218" s="542">
        <v>11106</v>
      </c>
      <c r="C5218" s="542">
        <v>679153</v>
      </c>
      <c r="D5218" s="542" t="s">
        <v>14326</v>
      </c>
      <c r="E5218" s="542" t="s">
        <v>14326</v>
      </c>
      <c r="F5218" s="542" t="s">
        <v>14327</v>
      </c>
      <c r="G5218" s="540" t="s">
        <v>14328</v>
      </c>
      <c r="H5218" s="542" t="s">
        <v>2546</v>
      </c>
      <c r="I5218" s="542" t="s">
        <v>2546</v>
      </c>
      <c r="J5218" s="540" t="s">
        <v>2478</v>
      </c>
      <c r="K5218" s="540" t="s">
        <v>2478</v>
      </c>
      <c r="L5218" s="540" t="s">
        <v>2546</v>
      </c>
      <c r="M5218" s="540" t="s">
        <v>6209</v>
      </c>
      <c r="N5218" s="540" t="s">
        <v>2210</v>
      </c>
      <c r="O5218" s="546">
        <v>44762.333333333336</v>
      </c>
      <c r="P5218" s="546">
        <v>44762.333333333336</v>
      </c>
      <c r="Q5218" s="546">
        <v>44820.708333333336</v>
      </c>
      <c r="R5218" s="546">
        <v>44820</v>
      </c>
      <c r="S5218" s="546">
        <v>44922.495069444441</v>
      </c>
    </row>
    <row r="5219" spans="1:19">
      <c r="A5219" s="543" t="s">
        <v>14192</v>
      </c>
      <c r="B5219" s="545">
        <v>11114</v>
      </c>
      <c r="C5219" s="545">
        <v>679458</v>
      </c>
      <c r="D5219" s="545" t="s">
        <v>14329</v>
      </c>
      <c r="E5219" s="545" t="s">
        <v>14329</v>
      </c>
      <c r="F5219" s="545" t="s">
        <v>14330</v>
      </c>
      <c r="G5219" s="543" t="s">
        <v>14331</v>
      </c>
      <c r="H5219" s="545" t="s">
        <v>2546</v>
      </c>
      <c r="I5219" s="545" t="s">
        <v>2546</v>
      </c>
      <c r="J5219" s="543" t="s">
        <v>2478</v>
      </c>
      <c r="K5219" s="543" t="s">
        <v>2478</v>
      </c>
      <c r="L5219" s="543" t="s">
        <v>2546</v>
      </c>
      <c r="M5219" s="543" t="s">
        <v>6209</v>
      </c>
      <c r="N5219" s="543" t="s">
        <v>2210</v>
      </c>
      <c r="O5219" s="547">
        <v>44768.333333333336</v>
      </c>
      <c r="P5219" s="547">
        <v>44768.333333333336</v>
      </c>
      <c r="Q5219" s="547">
        <v>44819.333333333336</v>
      </c>
      <c r="R5219" s="547">
        <v>44819</v>
      </c>
      <c r="S5219" s="547">
        <v>44936.555</v>
      </c>
    </row>
    <row r="5220" spans="1:19">
      <c r="A5220" s="540" t="s">
        <v>14192</v>
      </c>
      <c r="B5220" s="542">
        <v>11107</v>
      </c>
      <c r="C5220" s="542">
        <v>679026</v>
      </c>
      <c r="D5220" s="542" t="s">
        <v>14332</v>
      </c>
      <c r="E5220" s="542" t="s">
        <v>14332</v>
      </c>
      <c r="F5220" s="542" t="s">
        <v>14333</v>
      </c>
      <c r="G5220" s="540" t="s">
        <v>14334</v>
      </c>
      <c r="H5220" s="542" t="s">
        <v>2546</v>
      </c>
      <c r="I5220" s="542" t="s">
        <v>2546</v>
      </c>
      <c r="J5220" s="540" t="s">
        <v>2478</v>
      </c>
      <c r="K5220" s="540" t="s">
        <v>2478</v>
      </c>
      <c r="L5220" s="540" t="s">
        <v>2546</v>
      </c>
      <c r="M5220" s="540" t="s">
        <v>6209</v>
      </c>
      <c r="N5220" s="540" t="s">
        <v>2210</v>
      </c>
      <c r="O5220" s="546">
        <v>44777.333333333336</v>
      </c>
      <c r="P5220" s="546">
        <v>44777.333333333336</v>
      </c>
      <c r="Q5220" s="546">
        <v>44819.708333333336</v>
      </c>
      <c r="R5220" s="546">
        <v>44819</v>
      </c>
      <c r="S5220" s="546">
        <v>44922.495069444441</v>
      </c>
    </row>
    <row r="5221" spans="1:19">
      <c r="A5221" s="543" t="s">
        <v>14192</v>
      </c>
      <c r="B5221" s="545">
        <v>11116</v>
      </c>
      <c r="C5221" s="545">
        <v>686471</v>
      </c>
      <c r="D5221" s="545" t="s">
        <v>14335</v>
      </c>
      <c r="E5221" s="545" t="s">
        <v>14335</v>
      </c>
      <c r="F5221" s="545" t="s">
        <v>14336</v>
      </c>
      <c r="G5221" s="543" t="s">
        <v>14337</v>
      </c>
      <c r="H5221" s="545" t="s">
        <v>2546</v>
      </c>
      <c r="I5221" s="545" t="s">
        <v>2546</v>
      </c>
      <c r="J5221" s="543" t="s">
        <v>2478</v>
      </c>
      <c r="K5221" s="543" t="s">
        <v>2478</v>
      </c>
      <c r="L5221" s="543" t="s">
        <v>2546</v>
      </c>
      <c r="M5221" s="543" t="s">
        <v>6209</v>
      </c>
      <c r="N5221" s="543" t="s">
        <v>2210</v>
      </c>
      <c r="O5221" s="547">
        <v>44791.333333333336</v>
      </c>
      <c r="P5221" s="547">
        <v>44791.333333333336</v>
      </c>
      <c r="Q5221" s="547">
        <v>44882.333333333336</v>
      </c>
      <c r="R5221" s="547">
        <v>44882</v>
      </c>
      <c r="S5221" s="547">
        <v>44922.495069444441</v>
      </c>
    </row>
    <row r="5222" spans="1:19">
      <c r="A5222" s="540" t="s">
        <v>14192</v>
      </c>
      <c r="B5222" s="542">
        <v>11171</v>
      </c>
      <c r="C5222" s="542">
        <v>685477</v>
      </c>
      <c r="D5222" s="542" t="s">
        <v>14338</v>
      </c>
      <c r="E5222" s="542" t="s">
        <v>14338</v>
      </c>
      <c r="F5222" s="542" t="s">
        <v>14339</v>
      </c>
      <c r="G5222" s="540" t="s">
        <v>14340</v>
      </c>
      <c r="H5222" s="542" t="s">
        <v>2546</v>
      </c>
      <c r="I5222" s="542" t="s">
        <v>2546</v>
      </c>
      <c r="J5222" s="540" t="s">
        <v>2478</v>
      </c>
      <c r="K5222" s="540" t="s">
        <v>2478</v>
      </c>
      <c r="L5222" s="540" t="s">
        <v>2546</v>
      </c>
      <c r="M5222" s="540" t="s">
        <v>6209</v>
      </c>
      <c r="N5222" s="540" t="s">
        <v>2210</v>
      </c>
      <c r="O5222" s="546">
        <v>44792.333333333336</v>
      </c>
      <c r="P5222" s="546">
        <v>44792.333333333336</v>
      </c>
      <c r="Q5222" s="546">
        <v>44887.333333333336</v>
      </c>
      <c r="R5222" s="546">
        <v>44887</v>
      </c>
      <c r="S5222" s="546">
        <v>44950.551655092589</v>
      </c>
    </row>
    <row r="5223" spans="1:19">
      <c r="A5223" s="543" t="s">
        <v>14192</v>
      </c>
      <c r="B5223" s="545">
        <v>11183</v>
      </c>
      <c r="C5223" s="545">
        <v>682898</v>
      </c>
      <c r="D5223" s="545" t="s">
        <v>14341</v>
      </c>
      <c r="E5223" s="545" t="s">
        <v>14341</v>
      </c>
      <c r="F5223" s="545" t="s">
        <v>14342</v>
      </c>
      <c r="G5223" s="543" t="s">
        <v>14343</v>
      </c>
      <c r="H5223" s="545" t="s">
        <v>2546</v>
      </c>
      <c r="I5223" s="545" t="s">
        <v>2546</v>
      </c>
      <c r="J5223" s="543" t="s">
        <v>2478</v>
      </c>
      <c r="K5223" s="543" t="s">
        <v>2478</v>
      </c>
      <c r="L5223" s="543" t="s">
        <v>2546</v>
      </c>
      <c r="M5223" s="543" t="s">
        <v>6209</v>
      </c>
      <c r="N5223" s="543" t="s">
        <v>2210</v>
      </c>
      <c r="O5223" s="547">
        <v>44797.333333333336</v>
      </c>
      <c r="P5223" s="547">
        <v>44797.333333333336</v>
      </c>
      <c r="Q5223" s="547">
        <v>44882.333333333336</v>
      </c>
      <c r="R5223" s="547">
        <v>44882</v>
      </c>
      <c r="S5223" s="547">
        <v>44950.551655092589</v>
      </c>
    </row>
    <row r="5224" spans="1:19">
      <c r="A5224" s="540" t="s">
        <v>14192</v>
      </c>
      <c r="B5224" s="542">
        <v>11212</v>
      </c>
      <c r="C5224" s="542">
        <v>682910</v>
      </c>
      <c r="D5224" s="542" t="s">
        <v>14344</v>
      </c>
      <c r="E5224" s="542" t="s">
        <v>14344</v>
      </c>
      <c r="F5224" s="542" t="s">
        <v>14345</v>
      </c>
      <c r="G5224" s="540" t="s">
        <v>14346</v>
      </c>
      <c r="H5224" s="542" t="s">
        <v>2546</v>
      </c>
      <c r="I5224" s="542" t="s">
        <v>2546</v>
      </c>
      <c r="J5224" s="540" t="s">
        <v>2478</v>
      </c>
      <c r="K5224" s="540" t="s">
        <v>2478</v>
      </c>
      <c r="L5224" s="540" t="s">
        <v>2546</v>
      </c>
      <c r="M5224" s="540" t="s">
        <v>6209</v>
      </c>
      <c r="N5224" s="540" t="s">
        <v>2210</v>
      </c>
      <c r="O5224" s="546">
        <v>44784.333333333336</v>
      </c>
      <c r="P5224" s="546">
        <v>44784.333333333336</v>
      </c>
      <c r="Q5224" s="546">
        <v>44883.333333333336</v>
      </c>
      <c r="R5224" s="546">
        <v>44883</v>
      </c>
      <c r="S5224" s="546">
        <v>44957.5390162037</v>
      </c>
    </row>
    <row r="5225" spans="1:19">
      <c r="A5225" s="543" t="s">
        <v>14192</v>
      </c>
      <c r="B5225" s="545">
        <v>11130</v>
      </c>
      <c r="C5225" s="545">
        <v>682882</v>
      </c>
      <c r="D5225" s="545" t="s">
        <v>14347</v>
      </c>
      <c r="E5225" s="545" t="s">
        <v>14347</v>
      </c>
      <c r="F5225" s="545" t="s">
        <v>14348</v>
      </c>
      <c r="G5225" s="543" t="s">
        <v>14349</v>
      </c>
      <c r="H5225" s="545" t="s">
        <v>2546</v>
      </c>
      <c r="I5225" s="545" t="s">
        <v>2546</v>
      </c>
      <c r="J5225" s="543" t="s">
        <v>2478</v>
      </c>
      <c r="K5225" s="543" t="s">
        <v>2478</v>
      </c>
      <c r="L5225" s="543" t="s">
        <v>2546</v>
      </c>
      <c r="M5225" s="543" t="s">
        <v>6209</v>
      </c>
      <c r="N5225" s="543" t="s">
        <v>2210</v>
      </c>
      <c r="O5225" s="547">
        <v>44791.333333333336</v>
      </c>
      <c r="P5225" s="547">
        <v>44791.333333333336</v>
      </c>
      <c r="Q5225" s="547">
        <v>44883.333333333336</v>
      </c>
      <c r="R5225" s="547">
        <v>44883</v>
      </c>
      <c r="S5225" s="547">
        <v>44936.555</v>
      </c>
    </row>
    <row r="5226" spans="1:19">
      <c r="A5226" s="540" t="s">
        <v>14192</v>
      </c>
      <c r="B5226" s="542">
        <v>11136</v>
      </c>
      <c r="C5226" s="542">
        <v>682890</v>
      </c>
      <c r="D5226" s="542" t="s">
        <v>14350</v>
      </c>
      <c r="E5226" s="542" t="s">
        <v>14350</v>
      </c>
      <c r="F5226" s="542" t="s">
        <v>14351</v>
      </c>
      <c r="G5226" s="540" t="s">
        <v>14352</v>
      </c>
      <c r="H5226" s="542" t="s">
        <v>2546</v>
      </c>
      <c r="I5226" s="542" t="s">
        <v>2546</v>
      </c>
      <c r="J5226" s="540" t="s">
        <v>2478</v>
      </c>
      <c r="K5226" s="540" t="s">
        <v>2478</v>
      </c>
      <c r="L5226" s="540" t="s">
        <v>2546</v>
      </c>
      <c r="M5226" s="540" t="s">
        <v>6209</v>
      </c>
      <c r="N5226" s="540" t="s">
        <v>2210</v>
      </c>
      <c r="O5226" s="546">
        <v>44796.333333333336</v>
      </c>
      <c r="P5226" s="546">
        <v>44796.333333333336</v>
      </c>
      <c r="Q5226" s="546">
        <v>44886.333333333336</v>
      </c>
      <c r="R5226" s="546">
        <v>44886</v>
      </c>
      <c r="S5226" s="546">
        <v>44922.495069444441</v>
      </c>
    </row>
    <row r="5227" spans="1:19">
      <c r="A5227" s="543" t="s">
        <v>14192</v>
      </c>
      <c r="B5227" s="545">
        <v>11152</v>
      </c>
      <c r="C5227" s="545">
        <v>686453</v>
      </c>
      <c r="D5227" s="545" t="s">
        <v>14353</v>
      </c>
      <c r="E5227" s="545" t="s">
        <v>14353</v>
      </c>
      <c r="F5227" s="545" t="s">
        <v>14354</v>
      </c>
      <c r="G5227" s="543" t="s">
        <v>14355</v>
      </c>
      <c r="H5227" s="545" t="s">
        <v>3519</v>
      </c>
      <c r="I5227" s="545" t="s">
        <v>2546</v>
      </c>
      <c r="J5227" s="543" t="s">
        <v>2478</v>
      </c>
      <c r="K5227" s="543" t="s">
        <v>2478</v>
      </c>
      <c r="L5227" s="543" t="s">
        <v>2546</v>
      </c>
      <c r="M5227" s="543" t="s">
        <v>6209</v>
      </c>
      <c r="N5227" s="543" t="s">
        <v>2210</v>
      </c>
      <c r="O5227" s="547">
        <v>44784.333333333336</v>
      </c>
      <c r="P5227" s="547">
        <v>44784.333333333336</v>
      </c>
      <c r="Q5227" s="547">
        <v>44886.708333333336</v>
      </c>
      <c r="R5227" s="547">
        <v>44886</v>
      </c>
      <c r="S5227" s="547">
        <v>44922.495069444441</v>
      </c>
    </row>
    <row r="5228" spans="1:19">
      <c r="A5228" s="540" t="s">
        <v>14192</v>
      </c>
      <c r="B5228" s="542">
        <v>11150</v>
      </c>
      <c r="C5228" s="542">
        <v>685370</v>
      </c>
      <c r="D5228" s="542" t="s">
        <v>14356</v>
      </c>
      <c r="E5228" s="542" t="s">
        <v>14356</v>
      </c>
      <c r="F5228" s="542" t="s">
        <v>14357</v>
      </c>
      <c r="G5228" s="540" t="s">
        <v>14358</v>
      </c>
      <c r="H5228" s="542" t="s">
        <v>3519</v>
      </c>
      <c r="I5228" s="542" t="s">
        <v>2546</v>
      </c>
      <c r="J5228" s="540" t="s">
        <v>2478</v>
      </c>
      <c r="K5228" s="540" t="s">
        <v>2478</v>
      </c>
      <c r="L5228" s="540" t="s">
        <v>2546</v>
      </c>
      <c r="M5228" s="540" t="s">
        <v>6209</v>
      </c>
      <c r="N5228" s="540" t="s">
        <v>2210</v>
      </c>
      <c r="O5228" s="546">
        <v>44783.333333333336</v>
      </c>
      <c r="P5228" s="546">
        <v>44783.333333333336</v>
      </c>
      <c r="Q5228" s="546">
        <v>44885.708333333336</v>
      </c>
      <c r="R5228" s="546">
        <v>44885</v>
      </c>
      <c r="S5228" s="546">
        <v>44936.555</v>
      </c>
    </row>
    <row r="5229" spans="1:19">
      <c r="A5229" s="543" t="s">
        <v>14192</v>
      </c>
      <c r="B5229" s="545">
        <v>11138</v>
      </c>
      <c r="C5229" s="545">
        <v>685943</v>
      </c>
      <c r="D5229" s="545" t="s">
        <v>14359</v>
      </c>
      <c r="E5229" s="545" t="s">
        <v>14359</v>
      </c>
      <c r="F5229" s="545" t="s">
        <v>14360</v>
      </c>
      <c r="G5229" s="543" t="s">
        <v>14361</v>
      </c>
      <c r="H5229" s="545" t="s">
        <v>2546</v>
      </c>
      <c r="I5229" s="545" t="s">
        <v>2546</v>
      </c>
      <c r="J5229" s="543" t="s">
        <v>2478</v>
      </c>
      <c r="K5229" s="543" t="s">
        <v>2478</v>
      </c>
      <c r="L5229" s="543" t="s">
        <v>2546</v>
      </c>
      <c r="M5229" s="543" t="s">
        <v>6209</v>
      </c>
      <c r="N5229" s="543" t="s">
        <v>2210</v>
      </c>
      <c r="O5229" s="547">
        <v>44790.333333333336</v>
      </c>
      <c r="P5229" s="547">
        <v>44790.333333333336</v>
      </c>
      <c r="Q5229" s="547">
        <v>44886.333333333336</v>
      </c>
      <c r="R5229" s="547">
        <v>44886</v>
      </c>
      <c r="S5229" s="547">
        <v>44936.555</v>
      </c>
    </row>
    <row r="5230" spans="1:19">
      <c r="A5230" s="540" t="s">
        <v>14192</v>
      </c>
      <c r="B5230" s="542">
        <v>11143</v>
      </c>
      <c r="C5230" s="542">
        <v>685263</v>
      </c>
      <c r="D5230" s="542" t="s">
        <v>14362</v>
      </c>
      <c r="E5230" s="542" t="s">
        <v>14362</v>
      </c>
      <c r="F5230" s="542" t="s">
        <v>14363</v>
      </c>
      <c r="G5230" s="540" t="s">
        <v>14364</v>
      </c>
      <c r="H5230" s="542" t="s">
        <v>2546</v>
      </c>
      <c r="I5230" s="542" t="s">
        <v>2546</v>
      </c>
      <c r="J5230" s="540" t="s">
        <v>2478</v>
      </c>
      <c r="K5230" s="540" t="s">
        <v>2478</v>
      </c>
      <c r="L5230" s="540" t="s">
        <v>2546</v>
      </c>
      <c r="M5230" s="540" t="s">
        <v>6209</v>
      </c>
      <c r="N5230" s="540" t="s">
        <v>2210</v>
      </c>
      <c r="O5230" s="546">
        <v>44792.333333333336</v>
      </c>
      <c r="P5230" s="546">
        <v>44792.333333333336</v>
      </c>
      <c r="Q5230" s="546">
        <v>44886.333333333336</v>
      </c>
      <c r="R5230" s="546">
        <v>44886</v>
      </c>
      <c r="S5230" s="546">
        <v>44922.495069444441</v>
      </c>
    </row>
    <row r="5231" spans="1:19">
      <c r="A5231" s="543" t="s">
        <v>14192</v>
      </c>
      <c r="B5231" s="545">
        <v>11137</v>
      </c>
      <c r="C5231" s="545">
        <v>682870</v>
      </c>
      <c r="D5231" s="545" t="s">
        <v>14365</v>
      </c>
      <c r="E5231" s="545" t="s">
        <v>14365</v>
      </c>
      <c r="F5231" s="545" t="s">
        <v>14366</v>
      </c>
      <c r="G5231" s="543" t="s">
        <v>14367</v>
      </c>
      <c r="H5231" s="545" t="s">
        <v>3519</v>
      </c>
      <c r="I5231" s="545" t="s">
        <v>2469</v>
      </c>
      <c r="J5231" s="543" t="s">
        <v>2478</v>
      </c>
      <c r="K5231" s="543" t="s">
        <v>2478</v>
      </c>
      <c r="L5231" s="543" t="s">
        <v>2546</v>
      </c>
      <c r="M5231" s="543" t="s">
        <v>6209</v>
      </c>
      <c r="N5231" s="543" t="s">
        <v>2210</v>
      </c>
      <c r="O5231" s="547">
        <v>44791.333333333336</v>
      </c>
      <c r="P5231" s="547">
        <v>44791.333333333336</v>
      </c>
      <c r="Q5231" s="547">
        <v>44887.333333333336</v>
      </c>
      <c r="R5231" s="547">
        <v>44887</v>
      </c>
      <c r="S5231" s="547">
        <v>44922.495069444441</v>
      </c>
    </row>
    <row r="5232" spans="1:19">
      <c r="A5232" s="540" t="s">
        <v>14192</v>
      </c>
      <c r="B5232" s="542">
        <v>11123</v>
      </c>
      <c r="C5232" s="542">
        <v>682865</v>
      </c>
      <c r="D5232" s="542" t="s">
        <v>14368</v>
      </c>
      <c r="E5232" s="542" t="s">
        <v>14368</v>
      </c>
      <c r="F5232" s="542" t="s">
        <v>14369</v>
      </c>
      <c r="G5232" s="540" t="s">
        <v>14370</v>
      </c>
      <c r="H5232" s="542" t="s">
        <v>2546</v>
      </c>
      <c r="I5232" s="542" t="s">
        <v>2546</v>
      </c>
      <c r="J5232" s="540" t="s">
        <v>2478</v>
      </c>
      <c r="K5232" s="540" t="s">
        <v>2478</v>
      </c>
      <c r="L5232" s="540" t="s">
        <v>2546</v>
      </c>
      <c r="M5232" s="540" t="s">
        <v>6209</v>
      </c>
      <c r="N5232" s="540" t="s">
        <v>2210</v>
      </c>
      <c r="O5232" s="546">
        <v>44790.333333333336</v>
      </c>
      <c r="P5232" s="546">
        <v>44790.333333333336</v>
      </c>
      <c r="Q5232" s="546">
        <v>44882.333333333336</v>
      </c>
      <c r="R5232" s="546">
        <v>44882</v>
      </c>
      <c r="S5232" s="546">
        <v>44922.495069444441</v>
      </c>
    </row>
    <row r="5233" spans="1:19">
      <c r="A5233" s="543" t="s">
        <v>14192</v>
      </c>
      <c r="B5233" s="545">
        <v>11201</v>
      </c>
      <c r="C5233" s="545">
        <v>682178</v>
      </c>
      <c r="D5233" s="545" t="s">
        <v>14371</v>
      </c>
      <c r="E5233" s="545" t="s">
        <v>14371</v>
      </c>
      <c r="F5233" s="545" t="s">
        <v>14372</v>
      </c>
      <c r="G5233" s="543" t="s">
        <v>14373</v>
      </c>
      <c r="H5233" s="545" t="s">
        <v>2546</v>
      </c>
      <c r="I5233" s="545" t="s">
        <v>2546</v>
      </c>
      <c r="J5233" s="543" t="s">
        <v>2478</v>
      </c>
      <c r="K5233" s="543" t="s">
        <v>2478</v>
      </c>
      <c r="L5233" s="543" t="s">
        <v>2546</v>
      </c>
      <c r="M5233" s="543" t="s">
        <v>6209</v>
      </c>
      <c r="N5233" s="543" t="s">
        <v>2210</v>
      </c>
      <c r="O5233" s="547">
        <v>44865.333333333336</v>
      </c>
      <c r="P5233" s="547">
        <v>44865.333333333336</v>
      </c>
      <c r="Q5233" s="547">
        <v>44902.708333333336</v>
      </c>
      <c r="R5233" s="547">
        <v>44902</v>
      </c>
      <c r="S5233" s="547">
        <v>44957.5390162037</v>
      </c>
    </row>
    <row r="5234" spans="1:19">
      <c r="A5234" s="540" t="s">
        <v>14192</v>
      </c>
      <c r="B5234" s="542">
        <v>11182</v>
      </c>
      <c r="C5234" s="542">
        <v>682172</v>
      </c>
      <c r="D5234" s="542" t="s">
        <v>14374</v>
      </c>
      <c r="E5234" s="542" t="s">
        <v>14374</v>
      </c>
      <c r="F5234" s="542" t="s">
        <v>14375</v>
      </c>
      <c r="G5234" s="540" t="s">
        <v>14376</v>
      </c>
      <c r="H5234" s="542" t="s">
        <v>2546</v>
      </c>
      <c r="I5234" s="542" t="s">
        <v>2546</v>
      </c>
      <c r="J5234" s="540" t="s">
        <v>2478</v>
      </c>
      <c r="K5234" s="540" t="s">
        <v>2478</v>
      </c>
      <c r="L5234" s="540" t="s">
        <v>2546</v>
      </c>
      <c r="M5234" s="540" t="s">
        <v>6209</v>
      </c>
      <c r="N5234" s="540" t="s">
        <v>2210</v>
      </c>
      <c r="O5234" s="546">
        <v>44804.333333333336</v>
      </c>
      <c r="P5234" s="546">
        <v>44804.333333333336</v>
      </c>
      <c r="Q5234" s="546">
        <v>44911.708333333336</v>
      </c>
      <c r="R5234" s="546">
        <v>44910</v>
      </c>
      <c r="S5234" s="546">
        <v>44950.551655092589</v>
      </c>
    </row>
    <row r="5235" spans="1:19">
      <c r="A5235" s="543" t="s">
        <v>14192</v>
      </c>
      <c r="B5235" s="545">
        <v>11149</v>
      </c>
      <c r="C5235" s="545">
        <v>682135</v>
      </c>
      <c r="D5235" s="545" t="s">
        <v>14377</v>
      </c>
      <c r="E5235" s="545" t="s">
        <v>14377</v>
      </c>
      <c r="F5235" s="545" t="s">
        <v>14378</v>
      </c>
      <c r="G5235" s="543" t="s">
        <v>14379</v>
      </c>
      <c r="H5235" s="545" t="s">
        <v>2546</v>
      </c>
      <c r="I5235" s="545" t="s">
        <v>2546</v>
      </c>
      <c r="J5235" s="543" t="s">
        <v>2478</v>
      </c>
      <c r="K5235" s="543" t="s">
        <v>2478</v>
      </c>
      <c r="L5235" s="543" t="s">
        <v>2546</v>
      </c>
      <c r="M5235" s="543" t="s">
        <v>6209</v>
      </c>
      <c r="N5235" s="543" t="s">
        <v>2210</v>
      </c>
      <c r="O5235" s="547">
        <v>44858.333333333336</v>
      </c>
      <c r="P5235" s="547">
        <v>44858.333333333336</v>
      </c>
      <c r="Q5235" s="547">
        <v>44893.333333333336</v>
      </c>
      <c r="R5235" s="547">
        <v>44893</v>
      </c>
      <c r="S5235" s="547">
        <v>44936.555</v>
      </c>
    </row>
    <row r="5236" spans="1:19">
      <c r="A5236" s="540" t="s">
        <v>14192</v>
      </c>
      <c r="B5236" s="542">
        <v>11203</v>
      </c>
      <c r="C5236" s="542">
        <v>682136</v>
      </c>
      <c r="D5236" s="542" t="s">
        <v>14380</v>
      </c>
      <c r="E5236" s="542" t="s">
        <v>14380</v>
      </c>
      <c r="F5236" s="542" t="s">
        <v>14381</v>
      </c>
      <c r="G5236" s="540" t="s">
        <v>14382</v>
      </c>
      <c r="H5236" s="542" t="s">
        <v>2546</v>
      </c>
      <c r="I5236" s="542" t="s">
        <v>2546</v>
      </c>
      <c r="J5236" s="540" t="s">
        <v>2478</v>
      </c>
      <c r="K5236" s="540" t="s">
        <v>2478</v>
      </c>
      <c r="L5236" s="540" t="s">
        <v>2546</v>
      </c>
      <c r="M5236" s="540" t="s">
        <v>6209</v>
      </c>
      <c r="N5236" s="540" t="s">
        <v>2210</v>
      </c>
      <c r="O5236" s="546">
        <v>44858.333333333336</v>
      </c>
      <c r="P5236" s="546">
        <v>44858.333333333336</v>
      </c>
      <c r="Q5236" s="546">
        <v>44910.333333333336</v>
      </c>
      <c r="R5236" s="546">
        <v>44910</v>
      </c>
      <c r="S5236" s="546">
        <v>44957.5390162037</v>
      </c>
    </row>
    <row r="5237" spans="1:19">
      <c r="A5237" s="543" t="s">
        <v>14192</v>
      </c>
      <c r="B5237" s="545">
        <v>11145</v>
      </c>
      <c r="C5237" s="545">
        <v>682324</v>
      </c>
      <c r="D5237" s="545" t="s">
        <v>14383</v>
      </c>
      <c r="E5237" s="545" t="s">
        <v>14383</v>
      </c>
      <c r="F5237" s="545" t="s">
        <v>14384</v>
      </c>
      <c r="G5237" s="543" t="s">
        <v>14385</v>
      </c>
      <c r="H5237" s="545" t="s">
        <v>2546</v>
      </c>
      <c r="I5237" s="545" t="s">
        <v>2546</v>
      </c>
      <c r="J5237" s="543" t="s">
        <v>2478</v>
      </c>
      <c r="K5237" s="543" t="s">
        <v>2478</v>
      </c>
      <c r="L5237" s="543" t="s">
        <v>2546</v>
      </c>
      <c r="M5237" s="543" t="s">
        <v>6209</v>
      </c>
      <c r="N5237" s="543" t="s">
        <v>2210</v>
      </c>
      <c r="O5237" s="547">
        <v>44861.333333333336</v>
      </c>
      <c r="P5237" s="547">
        <v>44861.333333333336</v>
      </c>
      <c r="Q5237" s="547">
        <v>44893.333333333336</v>
      </c>
      <c r="R5237" s="547">
        <v>44893</v>
      </c>
      <c r="S5237" s="547">
        <v>44936.555</v>
      </c>
    </row>
    <row r="5238" spans="1:19">
      <c r="A5238" s="540" t="s">
        <v>14192</v>
      </c>
      <c r="B5238" s="542">
        <v>11165</v>
      </c>
      <c r="C5238" s="542">
        <v>682373</v>
      </c>
      <c r="D5238" s="542" t="s">
        <v>14386</v>
      </c>
      <c r="E5238" s="542" t="s">
        <v>14386</v>
      </c>
      <c r="F5238" s="542" t="s">
        <v>14387</v>
      </c>
      <c r="G5238" s="540" t="s">
        <v>14388</v>
      </c>
      <c r="H5238" s="542" t="s">
        <v>3519</v>
      </c>
      <c r="I5238" s="542" t="s">
        <v>2546</v>
      </c>
      <c r="J5238" s="540" t="s">
        <v>2478</v>
      </c>
      <c r="K5238" s="540" t="s">
        <v>2478</v>
      </c>
      <c r="L5238" s="540" t="s">
        <v>2546</v>
      </c>
      <c r="M5238" s="540" t="s">
        <v>6209</v>
      </c>
      <c r="N5238" s="540" t="s">
        <v>2210</v>
      </c>
      <c r="O5238" s="546">
        <v>44798.333333333336</v>
      </c>
      <c r="P5238" s="546">
        <v>44798.333333333336</v>
      </c>
      <c r="Q5238" s="546">
        <v>44903.333333333336</v>
      </c>
      <c r="R5238" s="546">
        <v>44903</v>
      </c>
      <c r="S5238" s="546">
        <v>44936.555</v>
      </c>
    </row>
    <row r="5239" spans="1:19">
      <c r="A5239" s="543" t="s">
        <v>14192</v>
      </c>
      <c r="B5239" s="545">
        <v>11169</v>
      </c>
      <c r="C5239" s="545">
        <v>682210</v>
      </c>
      <c r="D5239" s="545" t="s">
        <v>14389</v>
      </c>
      <c r="E5239" s="545" t="s">
        <v>14389</v>
      </c>
      <c r="F5239" s="545" t="s">
        <v>14390</v>
      </c>
      <c r="G5239" s="543" t="s">
        <v>14391</v>
      </c>
      <c r="H5239" s="545" t="s">
        <v>2546</v>
      </c>
      <c r="I5239" s="545" t="s">
        <v>2546</v>
      </c>
      <c r="J5239" s="543" t="s">
        <v>2478</v>
      </c>
      <c r="K5239" s="543" t="s">
        <v>2478</v>
      </c>
      <c r="L5239" s="543" t="s">
        <v>2546</v>
      </c>
      <c r="M5239" s="543" t="s">
        <v>6209</v>
      </c>
      <c r="N5239" s="543" t="s">
        <v>2210</v>
      </c>
      <c r="O5239" s="547">
        <v>44858.333333333336</v>
      </c>
      <c r="P5239" s="547">
        <v>44858.333333333336</v>
      </c>
      <c r="Q5239" s="547">
        <v>44902.708333333336</v>
      </c>
      <c r="R5239" s="547">
        <v>44902</v>
      </c>
      <c r="S5239" s="547">
        <v>44950.551655092589</v>
      </c>
    </row>
    <row r="5240" spans="1:19">
      <c r="A5240" s="540" t="s">
        <v>14192</v>
      </c>
      <c r="B5240" s="542">
        <v>11168</v>
      </c>
      <c r="C5240" s="542">
        <v>682180</v>
      </c>
      <c r="D5240" s="542" t="s">
        <v>14392</v>
      </c>
      <c r="E5240" s="542" t="s">
        <v>14392</v>
      </c>
      <c r="F5240" s="542" t="s">
        <v>14393</v>
      </c>
      <c r="G5240" s="540" t="s">
        <v>14394</v>
      </c>
      <c r="H5240" s="542" t="s">
        <v>2546</v>
      </c>
      <c r="I5240" s="542" t="s">
        <v>2546</v>
      </c>
      <c r="J5240" s="540" t="s">
        <v>2478</v>
      </c>
      <c r="K5240" s="540" t="s">
        <v>2478</v>
      </c>
      <c r="L5240" s="540" t="s">
        <v>2546</v>
      </c>
      <c r="M5240" s="540" t="s">
        <v>6209</v>
      </c>
      <c r="N5240" s="540" t="s">
        <v>2210</v>
      </c>
      <c r="O5240" s="546">
        <v>44783.333333333336</v>
      </c>
      <c r="P5240" s="546">
        <v>44783.333333333336</v>
      </c>
      <c r="Q5240" s="546">
        <v>44903.708333333336</v>
      </c>
      <c r="R5240" s="546">
        <v>44903</v>
      </c>
      <c r="S5240" s="546">
        <v>44936.555</v>
      </c>
    </row>
    <row r="5241" spans="1:19">
      <c r="A5241" s="543" t="s">
        <v>14192</v>
      </c>
      <c r="B5241" s="545">
        <v>11229</v>
      </c>
      <c r="C5241" s="545">
        <v>686480</v>
      </c>
      <c r="D5241" s="545" t="s">
        <v>14395</v>
      </c>
      <c r="E5241" s="545" t="s">
        <v>14395</v>
      </c>
      <c r="F5241" s="545" t="s">
        <v>14396</v>
      </c>
      <c r="G5241" s="543" t="s">
        <v>14397</v>
      </c>
      <c r="H5241" s="545" t="s">
        <v>2546</v>
      </c>
      <c r="I5241" s="545" t="s">
        <v>2546</v>
      </c>
      <c r="J5241" s="543" t="s">
        <v>2478</v>
      </c>
      <c r="K5241" s="543" t="s">
        <v>2478</v>
      </c>
      <c r="L5241" s="543" t="s">
        <v>2546</v>
      </c>
      <c r="M5241" s="543" t="s">
        <v>6209</v>
      </c>
      <c r="N5241" s="543" t="s">
        <v>2210</v>
      </c>
      <c r="O5241" s="547">
        <v>44859.333333333336</v>
      </c>
      <c r="P5241" s="547">
        <v>44859.333333333336</v>
      </c>
      <c r="Q5241" s="547">
        <v>44902.708333333336</v>
      </c>
      <c r="R5241" s="547">
        <v>44902</v>
      </c>
      <c r="S5241" s="547">
        <v>44973.535196759258</v>
      </c>
    </row>
    <row r="5242" spans="1:19">
      <c r="A5242" s="540" t="s">
        <v>14192</v>
      </c>
      <c r="B5242" s="542">
        <v>11196</v>
      </c>
      <c r="C5242" s="542">
        <v>682228</v>
      </c>
      <c r="D5242" s="542" t="s">
        <v>14398</v>
      </c>
      <c r="E5242" s="542" t="s">
        <v>14398</v>
      </c>
      <c r="F5242" s="542" t="s">
        <v>14399</v>
      </c>
      <c r="G5242" s="540" t="s">
        <v>14400</v>
      </c>
      <c r="H5242" s="542" t="s">
        <v>2546</v>
      </c>
      <c r="I5242" s="542" t="s">
        <v>2546</v>
      </c>
      <c r="J5242" s="540" t="s">
        <v>2478</v>
      </c>
      <c r="K5242" s="540" t="s">
        <v>2478</v>
      </c>
      <c r="L5242" s="540" t="s">
        <v>2546</v>
      </c>
      <c r="M5242" s="540" t="s">
        <v>6209</v>
      </c>
      <c r="N5242" s="540" t="s">
        <v>2210</v>
      </c>
      <c r="O5242" s="546">
        <v>44869.333333333336</v>
      </c>
      <c r="P5242" s="546">
        <v>44869.333333333336</v>
      </c>
      <c r="Q5242" s="546">
        <v>44911.708333333336</v>
      </c>
      <c r="R5242" s="546">
        <v>44910</v>
      </c>
      <c r="S5242" s="546">
        <v>44957.5390162037</v>
      </c>
    </row>
    <row r="5243" spans="1:19">
      <c r="A5243" s="543" t="s">
        <v>14192</v>
      </c>
      <c r="B5243" s="545">
        <v>11166</v>
      </c>
      <c r="C5243" s="545">
        <v>682028</v>
      </c>
      <c r="D5243" s="545" t="s">
        <v>14401</v>
      </c>
      <c r="E5243" s="545" t="s">
        <v>14401</v>
      </c>
      <c r="F5243" s="545" t="s">
        <v>14402</v>
      </c>
      <c r="G5243" s="543" t="s">
        <v>14403</v>
      </c>
      <c r="H5243" s="545" t="s">
        <v>2546</v>
      </c>
      <c r="I5243" s="545" t="s">
        <v>2546</v>
      </c>
      <c r="J5243" s="543" t="s">
        <v>2478</v>
      </c>
      <c r="K5243" s="543" t="s">
        <v>2478</v>
      </c>
      <c r="L5243" s="543" t="s">
        <v>2546</v>
      </c>
      <c r="M5243" s="543" t="s">
        <v>6209</v>
      </c>
      <c r="N5243" s="543" t="s">
        <v>2210</v>
      </c>
      <c r="O5243" s="547">
        <v>44855.333333333336</v>
      </c>
      <c r="P5243" s="547">
        <v>44855.333333333336</v>
      </c>
      <c r="Q5243" s="547">
        <v>44902.333333333336</v>
      </c>
      <c r="R5243" s="547">
        <v>44902</v>
      </c>
      <c r="S5243" s="547">
        <v>44936.555</v>
      </c>
    </row>
    <row r="5244" spans="1:19">
      <c r="A5244" s="540" t="s">
        <v>14192</v>
      </c>
      <c r="B5244" s="542">
        <v>11181</v>
      </c>
      <c r="C5244" s="542">
        <v>682031</v>
      </c>
      <c r="D5244" s="542" t="s">
        <v>14404</v>
      </c>
      <c r="E5244" s="542" t="s">
        <v>14404</v>
      </c>
      <c r="F5244" s="542" t="s">
        <v>14405</v>
      </c>
      <c r="G5244" s="540" t="s">
        <v>14406</v>
      </c>
      <c r="H5244" s="542" t="s">
        <v>2546</v>
      </c>
      <c r="I5244" s="542" t="s">
        <v>2546</v>
      </c>
      <c r="J5244" s="540" t="s">
        <v>2478</v>
      </c>
      <c r="K5244" s="540" t="s">
        <v>2478</v>
      </c>
      <c r="L5244" s="540" t="s">
        <v>2546</v>
      </c>
      <c r="M5244" s="540" t="s">
        <v>6209</v>
      </c>
      <c r="N5244" s="540" t="s">
        <v>2210</v>
      </c>
      <c r="O5244" s="546">
        <v>44813.333333333336</v>
      </c>
      <c r="P5244" s="546">
        <v>44813.333333333336</v>
      </c>
      <c r="Q5244" s="546">
        <v>44914.333333333336</v>
      </c>
      <c r="R5244" s="546">
        <v>44914</v>
      </c>
      <c r="S5244" s="546">
        <v>44957.5390162037</v>
      </c>
    </row>
    <row r="5245" spans="1:19">
      <c r="A5245" s="543" t="s">
        <v>14192</v>
      </c>
      <c r="B5245" s="544"/>
      <c r="C5245" s="544"/>
      <c r="D5245" s="545">
        <v>30066</v>
      </c>
      <c r="E5245" s="544"/>
      <c r="F5245" s="545" t="s">
        <v>14407</v>
      </c>
      <c r="G5245" s="543" t="s">
        <v>14408</v>
      </c>
      <c r="H5245" s="545" t="s">
        <v>3519</v>
      </c>
      <c r="I5245" s="544" t="s">
        <v>2478</v>
      </c>
      <c r="J5245" s="543" t="s">
        <v>2478</v>
      </c>
      <c r="K5245" s="543" t="s">
        <v>2478</v>
      </c>
      <c r="L5245" s="543" t="s">
        <v>2478</v>
      </c>
      <c r="M5245" s="543" t="s">
        <v>2478</v>
      </c>
      <c r="N5245" s="543" t="s">
        <v>2478</v>
      </c>
      <c r="O5245" s="543" t="s">
        <v>2478</v>
      </c>
      <c r="P5245" s="543" t="s">
        <v>2478</v>
      </c>
      <c r="Q5245" s="543" t="s">
        <v>2478</v>
      </c>
      <c r="R5245" s="543" t="s">
        <v>2478</v>
      </c>
      <c r="S5245" s="543" t="s">
        <v>2478</v>
      </c>
    </row>
    <row r="5246" spans="1:19">
      <c r="A5246" s="540" t="s">
        <v>14192</v>
      </c>
      <c r="B5246" s="541"/>
      <c r="C5246" s="541"/>
      <c r="D5246" s="542">
        <v>30062</v>
      </c>
      <c r="E5246" s="541"/>
      <c r="F5246" s="542" t="s">
        <v>14409</v>
      </c>
      <c r="G5246" s="540" t="s">
        <v>14410</v>
      </c>
      <c r="H5246" s="542" t="s">
        <v>2469</v>
      </c>
      <c r="I5246" s="541" t="s">
        <v>2478</v>
      </c>
      <c r="J5246" s="540" t="s">
        <v>2478</v>
      </c>
      <c r="K5246" s="540" t="s">
        <v>2478</v>
      </c>
      <c r="L5246" s="540" t="s">
        <v>2478</v>
      </c>
      <c r="M5246" s="540" t="s">
        <v>2478</v>
      </c>
      <c r="N5246" s="540" t="s">
        <v>2478</v>
      </c>
      <c r="O5246" s="540" t="s">
        <v>2478</v>
      </c>
      <c r="P5246" s="540" t="s">
        <v>2478</v>
      </c>
      <c r="Q5246" s="540" t="s">
        <v>2478</v>
      </c>
      <c r="R5246" s="540" t="s">
        <v>2478</v>
      </c>
      <c r="S5246" s="540" t="s">
        <v>2478</v>
      </c>
    </row>
    <row r="5247" spans="1:19">
      <c r="A5247" s="543" t="s">
        <v>14192</v>
      </c>
      <c r="B5247" s="544"/>
      <c r="C5247" s="544"/>
      <c r="D5247" s="545">
        <v>30063</v>
      </c>
      <c r="E5247" s="544"/>
      <c r="F5247" s="545" t="s">
        <v>14411</v>
      </c>
      <c r="G5247" s="543" t="s">
        <v>14412</v>
      </c>
      <c r="H5247" s="545" t="s">
        <v>2469</v>
      </c>
      <c r="I5247" s="544" t="s">
        <v>2478</v>
      </c>
      <c r="J5247" s="543" t="s">
        <v>2478</v>
      </c>
      <c r="K5247" s="543" t="s">
        <v>2478</v>
      </c>
      <c r="L5247" s="543" t="s">
        <v>2478</v>
      </c>
      <c r="M5247" s="543" t="s">
        <v>2478</v>
      </c>
      <c r="N5247" s="543" t="s">
        <v>2478</v>
      </c>
      <c r="O5247" s="543" t="s">
        <v>2478</v>
      </c>
      <c r="P5247" s="543" t="s">
        <v>2478</v>
      </c>
      <c r="Q5247" s="543" t="s">
        <v>2478</v>
      </c>
      <c r="R5247" s="543" t="s">
        <v>2478</v>
      </c>
      <c r="S5247" s="543" t="s">
        <v>2478</v>
      </c>
    </row>
    <row r="5248" spans="1:19">
      <c r="A5248" s="540" t="s">
        <v>14192</v>
      </c>
      <c r="B5248" s="541"/>
      <c r="C5248" s="541"/>
      <c r="D5248" s="542">
        <v>30064</v>
      </c>
      <c r="E5248" s="541"/>
      <c r="F5248" s="542" t="s">
        <v>14413</v>
      </c>
      <c r="G5248" s="540" t="s">
        <v>14414</v>
      </c>
      <c r="H5248" s="542" t="s">
        <v>2469</v>
      </c>
      <c r="I5248" s="541" t="s">
        <v>2478</v>
      </c>
      <c r="J5248" s="540" t="s">
        <v>2478</v>
      </c>
      <c r="K5248" s="540" t="s">
        <v>2478</v>
      </c>
      <c r="L5248" s="540" t="s">
        <v>2478</v>
      </c>
      <c r="M5248" s="540" t="s">
        <v>2478</v>
      </c>
      <c r="N5248" s="540" t="s">
        <v>2478</v>
      </c>
      <c r="O5248" s="540" t="s">
        <v>2478</v>
      </c>
      <c r="P5248" s="540" t="s">
        <v>2478</v>
      </c>
      <c r="Q5248" s="540" t="s">
        <v>2478</v>
      </c>
      <c r="R5248" s="540" t="s">
        <v>2478</v>
      </c>
      <c r="S5248" s="540" t="s">
        <v>2478</v>
      </c>
    </row>
    <row r="5249" spans="1:19">
      <c r="A5249" s="543" t="s">
        <v>14192</v>
      </c>
      <c r="B5249" s="544"/>
      <c r="C5249" s="544"/>
      <c r="D5249" s="545">
        <v>30064</v>
      </c>
      <c r="E5249" s="544"/>
      <c r="F5249" s="545" t="s">
        <v>14415</v>
      </c>
      <c r="G5249" s="543" t="s">
        <v>14416</v>
      </c>
      <c r="H5249" s="545" t="s">
        <v>2469</v>
      </c>
      <c r="I5249" s="544" t="s">
        <v>2478</v>
      </c>
      <c r="J5249" s="543" t="s">
        <v>2478</v>
      </c>
      <c r="K5249" s="543" t="s">
        <v>2478</v>
      </c>
      <c r="L5249" s="543" t="s">
        <v>2478</v>
      </c>
      <c r="M5249" s="543" t="s">
        <v>2478</v>
      </c>
      <c r="N5249" s="543" t="s">
        <v>2478</v>
      </c>
      <c r="O5249" s="543" t="s">
        <v>2478</v>
      </c>
      <c r="P5249" s="543" t="s">
        <v>2478</v>
      </c>
      <c r="Q5249" s="543" t="s">
        <v>2478</v>
      </c>
      <c r="R5249" s="543" t="s">
        <v>2478</v>
      </c>
      <c r="S5249" s="543" t="s">
        <v>2478</v>
      </c>
    </row>
    <row r="5250" spans="1:19">
      <c r="A5250" s="540" t="s">
        <v>14192</v>
      </c>
      <c r="B5250" s="541"/>
      <c r="C5250" s="541"/>
      <c r="D5250" s="542">
        <v>30064</v>
      </c>
      <c r="E5250" s="541"/>
      <c r="F5250" s="542" t="s">
        <v>14417</v>
      </c>
      <c r="G5250" s="540" t="s">
        <v>14418</v>
      </c>
      <c r="H5250" s="542" t="s">
        <v>2469</v>
      </c>
      <c r="I5250" s="541" t="s">
        <v>2478</v>
      </c>
      <c r="J5250" s="540" t="s">
        <v>2478</v>
      </c>
      <c r="K5250" s="540" t="s">
        <v>2478</v>
      </c>
      <c r="L5250" s="540" t="s">
        <v>2478</v>
      </c>
      <c r="M5250" s="540" t="s">
        <v>2478</v>
      </c>
      <c r="N5250" s="540" t="s">
        <v>2478</v>
      </c>
      <c r="O5250" s="540" t="s">
        <v>2478</v>
      </c>
      <c r="P5250" s="540" t="s">
        <v>2478</v>
      </c>
      <c r="Q5250" s="540" t="s">
        <v>2478</v>
      </c>
      <c r="R5250" s="540" t="s">
        <v>2478</v>
      </c>
      <c r="S5250" s="540" t="s">
        <v>2478</v>
      </c>
    </row>
    <row r="5251" spans="1:19">
      <c r="A5251" s="543" t="s">
        <v>14192</v>
      </c>
      <c r="B5251" s="544"/>
      <c r="C5251" s="544"/>
      <c r="D5251" s="545">
        <v>30064</v>
      </c>
      <c r="E5251" s="544"/>
      <c r="F5251" s="545" t="s">
        <v>14419</v>
      </c>
      <c r="G5251" s="543" t="s">
        <v>14420</v>
      </c>
      <c r="H5251" s="545" t="s">
        <v>2469</v>
      </c>
      <c r="I5251" s="544" t="s">
        <v>2478</v>
      </c>
      <c r="J5251" s="543" t="s">
        <v>2478</v>
      </c>
      <c r="K5251" s="543" t="s">
        <v>2478</v>
      </c>
      <c r="L5251" s="543" t="s">
        <v>2478</v>
      </c>
      <c r="M5251" s="543" t="s">
        <v>2478</v>
      </c>
      <c r="N5251" s="543" t="s">
        <v>2478</v>
      </c>
      <c r="O5251" s="543" t="s">
        <v>2478</v>
      </c>
      <c r="P5251" s="543" t="s">
        <v>2478</v>
      </c>
      <c r="Q5251" s="543" t="s">
        <v>2478</v>
      </c>
      <c r="R5251" s="543" t="s">
        <v>2478</v>
      </c>
      <c r="S5251" s="543" t="s">
        <v>2478</v>
      </c>
    </row>
    <row r="5252" spans="1:19">
      <c r="A5252" s="540" t="s">
        <v>14192</v>
      </c>
      <c r="B5252" s="541"/>
      <c r="C5252" s="541"/>
      <c r="D5252" s="542">
        <v>30064</v>
      </c>
      <c r="E5252" s="541"/>
      <c r="F5252" s="542" t="s">
        <v>14421</v>
      </c>
      <c r="G5252" s="540" t="s">
        <v>14422</v>
      </c>
      <c r="H5252" s="542" t="s">
        <v>2469</v>
      </c>
      <c r="I5252" s="541" t="s">
        <v>2478</v>
      </c>
      <c r="J5252" s="540" t="s">
        <v>2478</v>
      </c>
      <c r="K5252" s="540" t="s">
        <v>2478</v>
      </c>
      <c r="L5252" s="540" t="s">
        <v>2478</v>
      </c>
      <c r="M5252" s="540" t="s">
        <v>2478</v>
      </c>
      <c r="N5252" s="540" t="s">
        <v>2478</v>
      </c>
      <c r="O5252" s="540" t="s">
        <v>2478</v>
      </c>
      <c r="P5252" s="540" t="s">
        <v>2478</v>
      </c>
      <c r="Q5252" s="540" t="s">
        <v>2478</v>
      </c>
      <c r="R5252" s="540" t="s">
        <v>2478</v>
      </c>
      <c r="S5252" s="540" t="s">
        <v>2478</v>
      </c>
    </row>
    <row r="5253" spans="1:19">
      <c r="A5253" s="543" t="s">
        <v>14192</v>
      </c>
      <c r="B5253" s="544"/>
      <c r="C5253" s="544"/>
      <c r="D5253" s="545">
        <v>30064</v>
      </c>
      <c r="E5253" s="544"/>
      <c r="F5253" s="545" t="s">
        <v>14423</v>
      </c>
      <c r="G5253" s="543" t="s">
        <v>14424</v>
      </c>
      <c r="H5253" s="545" t="s">
        <v>2469</v>
      </c>
      <c r="I5253" s="544" t="s">
        <v>2478</v>
      </c>
      <c r="J5253" s="543" t="s">
        <v>2478</v>
      </c>
      <c r="K5253" s="543" t="s">
        <v>2478</v>
      </c>
      <c r="L5253" s="543" t="s">
        <v>2478</v>
      </c>
      <c r="M5253" s="543" t="s">
        <v>2478</v>
      </c>
      <c r="N5253" s="543" t="s">
        <v>2478</v>
      </c>
      <c r="O5253" s="543" t="s">
        <v>2478</v>
      </c>
      <c r="P5253" s="543" t="s">
        <v>2478</v>
      </c>
      <c r="Q5253" s="543" t="s">
        <v>2478</v>
      </c>
      <c r="R5253" s="543" t="s">
        <v>2478</v>
      </c>
      <c r="S5253" s="543" t="s">
        <v>2478</v>
      </c>
    </row>
    <row r="5254" spans="1:19">
      <c r="A5254" s="540" t="s">
        <v>14192</v>
      </c>
      <c r="B5254" s="541"/>
      <c r="C5254" s="541"/>
      <c r="D5254" s="542">
        <v>30065</v>
      </c>
      <c r="E5254" s="541"/>
      <c r="F5254" s="542" t="s">
        <v>14425</v>
      </c>
      <c r="G5254" s="540" t="s">
        <v>14426</v>
      </c>
      <c r="H5254" s="542" t="s">
        <v>3519</v>
      </c>
      <c r="I5254" s="541" t="s">
        <v>2478</v>
      </c>
      <c r="J5254" s="540" t="s">
        <v>2478</v>
      </c>
      <c r="K5254" s="540" t="s">
        <v>2478</v>
      </c>
      <c r="L5254" s="540" t="s">
        <v>2478</v>
      </c>
      <c r="M5254" s="540" t="s">
        <v>2478</v>
      </c>
      <c r="N5254" s="540" t="s">
        <v>2478</v>
      </c>
      <c r="O5254" s="540" t="s">
        <v>2478</v>
      </c>
      <c r="P5254" s="540" t="s">
        <v>2478</v>
      </c>
      <c r="Q5254" s="540" t="s">
        <v>2478</v>
      </c>
      <c r="R5254" s="540" t="s">
        <v>2478</v>
      </c>
      <c r="S5254" s="540" t="s">
        <v>2478</v>
      </c>
    </row>
    <row r="5255" spans="1:19">
      <c r="A5255" s="543" t="s">
        <v>14192</v>
      </c>
      <c r="B5255" s="545">
        <v>4217</v>
      </c>
      <c r="C5255" s="545">
        <v>744413</v>
      </c>
      <c r="D5255" s="545">
        <v>30065</v>
      </c>
      <c r="E5255" s="544"/>
      <c r="F5255" s="545" t="s">
        <v>14427</v>
      </c>
      <c r="G5255" s="543" t="s">
        <v>14428</v>
      </c>
      <c r="H5255" s="545" t="s">
        <v>2469</v>
      </c>
      <c r="I5255" s="544" t="s">
        <v>2478</v>
      </c>
      <c r="J5255" s="543" t="s">
        <v>2478</v>
      </c>
      <c r="K5255" s="543" t="s">
        <v>2478</v>
      </c>
      <c r="L5255" s="543" t="s">
        <v>2546</v>
      </c>
      <c r="M5255" s="543" t="s">
        <v>2478</v>
      </c>
      <c r="N5255" s="543" t="s">
        <v>7817</v>
      </c>
      <c r="O5255" s="543" t="s">
        <v>2478</v>
      </c>
      <c r="P5255" s="543" t="s">
        <v>2478</v>
      </c>
      <c r="Q5255" s="543" t="s">
        <v>2478</v>
      </c>
      <c r="R5255" s="543" t="s">
        <v>2478</v>
      </c>
      <c r="S5255" s="543" t="s">
        <v>2478</v>
      </c>
    </row>
    <row r="5256" spans="1:19">
      <c r="A5256" s="540" t="s">
        <v>14192</v>
      </c>
      <c r="B5256" s="542">
        <v>4218</v>
      </c>
      <c r="C5256" s="542">
        <v>744420</v>
      </c>
      <c r="D5256" s="542">
        <v>30064</v>
      </c>
      <c r="E5256" s="541"/>
      <c r="F5256" s="542" t="s">
        <v>14429</v>
      </c>
      <c r="G5256" s="540" t="s">
        <v>14430</v>
      </c>
      <c r="H5256" s="542" t="s">
        <v>2469</v>
      </c>
      <c r="I5256" s="541" t="s">
        <v>2478</v>
      </c>
      <c r="J5256" s="540" t="s">
        <v>2478</v>
      </c>
      <c r="K5256" s="540" t="s">
        <v>2478</v>
      </c>
      <c r="L5256" s="540" t="s">
        <v>2546</v>
      </c>
      <c r="M5256" s="540" t="s">
        <v>7319</v>
      </c>
      <c r="N5256" s="540" t="s">
        <v>7320</v>
      </c>
      <c r="O5256" s="540" t="s">
        <v>2478</v>
      </c>
      <c r="P5256" s="540" t="s">
        <v>2478</v>
      </c>
      <c r="Q5256" s="540" t="s">
        <v>2478</v>
      </c>
      <c r="R5256" s="540" t="s">
        <v>2478</v>
      </c>
      <c r="S5256" s="540" t="s">
        <v>2478</v>
      </c>
    </row>
    <row r="5257" spans="1:19">
      <c r="A5257" s="543" t="s">
        <v>14192</v>
      </c>
      <c r="B5257" s="545">
        <v>4218</v>
      </c>
      <c r="C5257" s="545">
        <v>744420</v>
      </c>
      <c r="D5257" s="545">
        <v>30064</v>
      </c>
      <c r="E5257" s="544"/>
      <c r="F5257" s="545" t="s">
        <v>14431</v>
      </c>
      <c r="G5257" s="543" t="s">
        <v>14432</v>
      </c>
      <c r="H5257" s="545" t="s">
        <v>2469</v>
      </c>
      <c r="I5257" s="544" t="s">
        <v>2478</v>
      </c>
      <c r="J5257" s="543" t="s">
        <v>2478</v>
      </c>
      <c r="K5257" s="543" t="s">
        <v>2478</v>
      </c>
      <c r="L5257" s="543" t="s">
        <v>2546</v>
      </c>
      <c r="M5257" s="543" t="s">
        <v>7319</v>
      </c>
      <c r="N5257" s="543" t="s">
        <v>7320</v>
      </c>
      <c r="O5257" s="543" t="s">
        <v>2478</v>
      </c>
      <c r="P5257" s="543" t="s">
        <v>2478</v>
      </c>
      <c r="Q5257" s="543" t="s">
        <v>2478</v>
      </c>
      <c r="R5257" s="543" t="s">
        <v>2478</v>
      </c>
      <c r="S5257" s="543" t="s">
        <v>2478</v>
      </c>
    </row>
    <row r="5258" spans="1:19">
      <c r="A5258" s="540" t="s">
        <v>14192</v>
      </c>
      <c r="B5258" s="542">
        <v>4218</v>
      </c>
      <c r="C5258" s="542">
        <v>744420</v>
      </c>
      <c r="D5258" s="542">
        <v>30064</v>
      </c>
      <c r="E5258" s="541"/>
      <c r="F5258" s="542" t="s">
        <v>14433</v>
      </c>
      <c r="G5258" s="540" t="s">
        <v>14434</v>
      </c>
      <c r="H5258" s="542" t="s">
        <v>2469</v>
      </c>
      <c r="I5258" s="541" t="s">
        <v>2478</v>
      </c>
      <c r="J5258" s="540" t="s">
        <v>2478</v>
      </c>
      <c r="K5258" s="540" t="s">
        <v>2478</v>
      </c>
      <c r="L5258" s="540" t="s">
        <v>2546</v>
      </c>
      <c r="M5258" s="540" t="s">
        <v>7319</v>
      </c>
      <c r="N5258" s="540" t="s">
        <v>7320</v>
      </c>
      <c r="O5258" s="540" t="s">
        <v>2478</v>
      </c>
      <c r="P5258" s="540" t="s">
        <v>2478</v>
      </c>
      <c r="Q5258" s="540" t="s">
        <v>2478</v>
      </c>
      <c r="R5258" s="540" t="s">
        <v>2478</v>
      </c>
      <c r="S5258" s="540" t="s">
        <v>2478</v>
      </c>
    </row>
    <row r="5259" spans="1:19">
      <c r="A5259" s="543" t="s">
        <v>14192</v>
      </c>
      <c r="B5259" s="544"/>
      <c r="C5259" s="544"/>
      <c r="D5259" s="545">
        <v>30064</v>
      </c>
      <c r="E5259" s="544"/>
      <c r="F5259" s="545" t="s">
        <v>14435</v>
      </c>
      <c r="G5259" s="543" t="s">
        <v>14436</v>
      </c>
      <c r="H5259" s="545" t="s">
        <v>3519</v>
      </c>
      <c r="I5259" s="544" t="s">
        <v>2478</v>
      </c>
      <c r="J5259" s="543" t="s">
        <v>2478</v>
      </c>
      <c r="K5259" s="543" t="s">
        <v>2478</v>
      </c>
      <c r="L5259" s="543" t="s">
        <v>2478</v>
      </c>
      <c r="M5259" s="543" t="s">
        <v>2478</v>
      </c>
      <c r="N5259" s="543" t="s">
        <v>2478</v>
      </c>
      <c r="O5259" s="543" t="s">
        <v>2478</v>
      </c>
      <c r="P5259" s="543" t="s">
        <v>2478</v>
      </c>
      <c r="Q5259" s="543" t="s">
        <v>2478</v>
      </c>
      <c r="R5259" s="543" t="s">
        <v>2478</v>
      </c>
      <c r="S5259" s="543" t="s">
        <v>2478</v>
      </c>
    </row>
    <row r="5260" spans="1:19">
      <c r="A5260" s="540" t="s">
        <v>14192</v>
      </c>
      <c r="B5260" s="542">
        <v>4223</v>
      </c>
      <c r="C5260" s="542">
        <v>744462</v>
      </c>
      <c r="D5260" s="542">
        <v>30064</v>
      </c>
      <c r="E5260" s="541"/>
      <c r="F5260" s="542" t="s">
        <v>14437</v>
      </c>
      <c r="G5260" s="540" t="s">
        <v>14438</v>
      </c>
      <c r="H5260" s="542" t="s">
        <v>3519</v>
      </c>
      <c r="I5260" s="541" t="s">
        <v>2478</v>
      </c>
      <c r="J5260" s="540" t="s">
        <v>2478</v>
      </c>
      <c r="K5260" s="540" t="s">
        <v>2478</v>
      </c>
      <c r="L5260" s="540" t="s">
        <v>2546</v>
      </c>
      <c r="M5260" s="540" t="s">
        <v>6209</v>
      </c>
      <c r="N5260" s="540" t="s">
        <v>2210</v>
      </c>
      <c r="O5260" s="540" t="s">
        <v>2478</v>
      </c>
      <c r="P5260" s="540" t="s">
        <v>2478</v>
      </c>
      <c r="Q5260" s="540" t="s">
        <v>2478</v>
      </c>
      <c r="R5260" s="540" t="s">
        <v>2478</v>
      </c>
      <c r="S5260" s="546">
        <v>46034.80228009259</v>
      </c>
    </row>
    <row r="5261" spans="1:19">
      <c r="A5261" s="543" t="s">
        <v>14192</v>
      </c>
      <c r="B5261" s="544"/>
      <c r="C5261" s="544"/>
      <c r="D5261" s="545">
        <v>30066</v>
      </c>
      <c r="E5261" s="544"/>
      <c r="F5261" s="545" t="s">
        <v>14439</v>
      </c>
      <c r="G5261" s="543" t="s">
        <v>14440</v>
      </c>
      <c r="H5261" s="545" t="s">
        <v>3519</v>
      </c>
      <c r="I5261" s="544" t="s">
        <v>2478</v>
      </c>
      <c r="J5261" s="543" t="s">
        <v>2478</v>
      </c>
      <c r="K5261" s="543" t="s">
        <v>2478</v>
      </c>
      <c r="L5261" s="543" t="s">
        <v>2478</v>
      </c>
      <c r="M5261" s="543" t="s">
        <v>2478</v>
      </c>
      <c r="N5261" s="543" t="s">
        <v>2478</v>
      </c>
      <c r="O5261" s="543" t="s">
        <v>2478</v>
      </c>
      <c r="P5261" s="543" t="s">
        <v>2478</v>
      </c>
      <c r="Q5261" s="543" t="s">
        <v>2478</v>
      </c>
      <c r="R5261" s="543" t="s">
        <v>2478</v>
      </c>
      <c r="S5261" s="543" t="s">
        <v>2478</v>
      </c>
    </row>
    <row r="5262" spans="1:19">
      <c r="A5262" s="540" t="s">
        <v>14192</v>
      </c>
      <c r="B5262" s="541"/>
      <c r="C5262" s="541"/>
      <c r="D5262" s="542">
        <v>30066</v>
      </c>
      <c r="E5262" s="541"/>
      <c r="F5262" s="542" t="s">
        <v>14441</v>
      </c>
      <c r="G5262" s="540" t="s">
        <v>14442</v>
      </c>
      <c r="H5262" s="542" t="s">
        <v>2469</v>
      </c>
      <c r="I5262" s="541" t="s">
        <v>2478</v>
      </c>
      <c r="J5262" s="540" t="s">
        <v>2478</v>
      </c>
      <c r="K5262" s="540" t="s">
        <v>2478</v>
      </c>
      <c r="L5262" s="540" t="s">
        <v>2478</v>
      </c>
      <c r="M5262" s="540" t="s">
        <v>2478</v>
      </c>
      <c r="N5262" s="540" t="s">
        <v>2478</v>
      </c>
      <c r="O5262" s="540" t="s">
        <v>2478</v>
      </c>
      <c r="P5262" s="540" t="s">
        <v>2478</v>
      </c>
      <c r="Q5262" s="540" t="s">
        <v>2478</v>
      </c>
      <c r="R5262" s="540" t="s">
        <v>2478</v>
      </c>
      <c r="S5262" s="540" t="s">
        <v>2478</v>
      </c>
    </row>
    <row r="5263" spans="1:19">
      <c r="A5263" s="543" t="s">
        <v>14192</v>
      </c>
      <c r="B5263" s="544"/>
      <c r="C5263" s="544"/>
      <c r="D5263" s="545">
        <v>30063</v>
      </c>
      <c r="E5263" s="544"/>
      <c r="F5263" s="545" t="s">
        <v>14443</v>
      </c>
      <c r="G5263" s="543" t="s">
        <v>14444</v>
      </c>
      <c r="H5263" s="545" t="s">
        <v>2469</v>
      </c>
      <c r="I5263" s="544" t="s">
        <v>2478</v>
      </c>
      <c r="J5263" s="543" t="s">
        <v>2478</v>
      </c>
      <c r="K5263" s="543" t="s">
        <v>2478</v>
      </c>
      <c r="L5263" s="543" t="s">
        <v>2478</v>
      </c>
      <c r="M5263" s="543" t="s">
        <v>2478</v>
      </c>
      <c r="N5263" s="543" t="s">
        <v>2478</v>
      </c>
      <c r="O5263" s="543" t="s">
        <v>2478</v>
      </c>
      <c r="P5263" s="543" t="s">
        <v>2478</v>
      </c>
      <c r="Q5263" s="543" t="s">
        <v>2478</v>
      </c>
      <c r="R5263" s="543" t="s">
        <v>2478</v>
      </c>
      <c r="S5263" s="543" t="s">
        <v>2478</v>
      </c>
    </row>
    <row r="5264" spans="1:19">
      <c r="A5264" s="540" t="s">
        <v>14192</v>
      </c>
      <c r="B5264" s="541"/>
      <c r="C5264" s="541"/>
      <c r="D5264" s="542">
        <v>30063</v>
      </c>
      <c r="E5264" s="541"/>
      <c r="F5264" s="542" t="s">
        <v>14445</v>
      </c>
      <c r="G5264" s="540" t="s">
        <v>14446</v>
      </c>
      <c r="H5264" s="542" t="s">
        <v>3519</v>
      </c>
      <c r="I5264" s="541" t="s">
        <v>2478</v>
      </c>
      <c r="J5264" s="540" t="s">
        <v>2478</v>
      </c>
      <c r="K5264" s="540" t="s">
        <v>2478</v>
      </c>
      <c r="L5264" s="540" t="s">
        <v>2478</v>
      </c>
      <c r="M5264" s="540" t="s">
        <v>2478</v>
      </c>
      <c r="N5264" s="540" t="s">
        <v>2478</v>
      </c>
      <c r="O5264" s="540" t="s">
        <v>2478</v>
      </c>
      <c r="P5264" s="540" t="s">
        <v>2478</v>
      </c>
      <c r="Q5264" s="540" t="s">
        <v>2478</v>
      </c>
      <c r="R5264" s="540" t="s">
        <v>2478</v>
      </c>
      <c r="S5264" s="540" t="s">
        <v>2478</v>
      </c>
    </row>
    <row r="5265" spans="1:19">
      <c r="A5265" s="543" t="s">
        <v>14192</v>
      </c>
      <c r="B5265" s="544"/>
      <c r="C5265" s="544"/>
      <c r="D5265" s="545">
        <v>30063</v>
      </c>
      <c r="E5265" s="544"/>
      <c r="F5265" s="545" t="s">
        <v>14447</v>
      </c>
      <c r="G5265" s="543" t="s">
        <v>14448</v>
      </c>
      <c r="H5265" s="545" t="s">
        <v>3519</v>
      </c>
      <c r="I5265" s="544" t="s">
        <v>2478</v>
      </c>
      <c r="J5265" s="543" t="s">
        <v>2478</v>
      </c>
      <c r="K5265" s="543" t="s">
        <v>2478</v>
      </c>
      <c r="L5265" s="543" t="s">
        <v>2478</v>
      </c>
      <c r="M5265" s="543" t="s">
        <v>2478</v>
      </c>
      <c r="N5265" s="543" t="s">
        <v>2478</v>
      </c>
      <c r="O5265" s="543" t="s">
        <v>2478</v>
      </c>
      <c r="P5265" s="543" t="s">
        <v>2478</v>
      </c>
      <c r="Q5265" s="543" t="s">
        <v>2478</v>
      </c>
      <c r="R5265" s="543" t="s">
        <v>2478</v>
      </c>
      <c r="S5265" s="543" t="s">
        <v>2478</v>
      </c>
    </row>
    <row r="5266" spans="1:19">
      <c r="A5266" s="540" t="s">
        <v>14192</v>
      </c>
      <c r="B5266" s="541"/>
      <c r="C5266" s="541"/>
      <c r="D5266" s="542">
        <v>30067</v>
      </c>
      <c r="E5266" s="541"/>
      <c r="F5266" s="542" t="s">
        <v>14449</v>
      </c>
      <c r="G5266" s="540" t="s">
        <v>14450</v>
      </c>
      <c r="H5266" s="542" t="s">
        <v>3519</v>
      </c>
      <c r="I5266" s="541" t="s">
        <v>2478</v>
      </c>
      <c r="J5266" s="540" t="s">
        <v>2478</v>
      </c>
      <c r="K5266" s="540" t="s">
        <v>2478</v>
      </c>
      <c r="L5266" s="540" t="s">
        <v>2478</v>
      </c>
      <c r="M5266" s="540" t="s">
        <v>2478</v>
      </c>
      <c r="N5266" s="540" t="s">
        <v>2478</v>
      </c>
      <c r="O5266" s="540" t="s">
        <v>2478</v>
      </c>
      <c r="P5266" s="540" t="s">
        <v>2478</v>
      </c>
      <c r="Q5266" s="540" t="s">
        <v>2478</v>
      </c>
      <c r="R5266" s="540" t="s">
        <v>2478</v>
      </c>
      <c r="S5266" s="540" t="s">
        <v>2478</v>
      </c>
    </row>
    <row r="5267" spans="1:19">
      <c r="A5267" s="543" t="s">
        <v>14192</v>
      </c>
      <c r="B5267" s="544"/>
      <c r="C5267" s="544"/>
      <c r="D5267" s="545">
        <v>30067</v>
      </c>
      <c r="E5267" s="544"/>
      <c r="F5267" s="545" t="s">
        <v>14451</v>
      </c>
      <c r="G5267" s="543" t="s">
        <v>14452</v>
      </c>
      <c r="H5267" s="545" t="s">
        <v>2469</v>
      </c>
      <c r="I5267" s="544" t="s">
        <v>2478</v>
      </c>
      <c r="J5267" s="543" t="s">
        <v>2478</v>
      </c>
      <c r="K5267" s="543" t="s">
        <v>2478</v>
      </c>
      <c r="L5267" s="543" t="s">
        <v>2478</v>
      </c>
      <c r="M5267" s="543" t="s">
        <v>2478</v>
      </c>
      <c r="N5267" s="543" t="s">
        <v>2478</v>
      </c>
      <c r="O5267" s="543" t="s">
        <v>2478</v>
      </c>
      <c r="P5267" s="543" t="s">
        <v>2478</v>
      </c>
      <c r="Q5267" s="543" t="s">
        <v>2478</v>
      </c>
      <c r="R5267" s="543" t="s">
        <v>2478</v>
      </c>
      <c r="S5267" s="543" t="s">
        <v>2478</v>
      </c>
    </row>
    <row r="5268" spans="1:19">
      <c r="A5268" s="540" t="s">
        <v>14192</v>
      </c>
      <c r="B5268" s="541"/>
      <c r="C5268" s="541"/>
      <c r="D5268" s="542">
        <v>30062</v>
      </c>
      <c r="E5268" s="541"/>
      <c r="F5268" s="542" t="s">
        <v>14453</v>
      </c>
      <c r="G5268" s="540" t="s">
        <v>14454</v>
      </c>
      <c r="H5268" s="542" t="s">
        <v>2469</v>
      </c>
      <c r="I5268" s="541" t="s">
        <v>2478</v>
      </c>
      <c r="J5268" s="540" t="s">
        <v>2478</v>
      </c>
      <c r="K5268" s="540" t="s">
        <v>2478</v>
      </c>
      <c r="L5268" s="540" t="s">
        <v>2478</v>
      </c>
      <c r="M5268" s="540" t="s">
        <v>2478</v>
      </c>
      <c r="N5268" s="540" t="s">
        <v>2478</v>
      </c>
      <c r="O5268" s="540" t="s">
        <v>2478</v>
      </c>
      <c r="P5268" s="540" t="s">
        <v>2478</v>
      </c>
      <c r="Q5268" s="540" t="s">
        <v>2478</v>
      </c>
      <c r="R5268" s="540" t="s">
        <v>2478</v>
      </c>
      <c r="S5268" s="540" t="s">
        <v>2478</v>
      </c>
    </row>
    <row r="5269" spans="1:19">
      <c r="A5269" s="543" t="s">
        <v>14192</v>
      </c>
      <c r="B5269" s="544"/>
      <c r="C5269" s="544"/>
      <c r="D5269" s="545">
        <v>30062</v>
      </c>
      <c r="E5269" s="544"/>
      <c r="F5269" s="545" t="s">
        <v>14455</v>
      </c>
      <c r="G5269" s="543" t="s">
        <v>14456</v>
      </c>
      <c r="H5269" s="545" t="s">
        <v>2469</v>
      </c>
      <c r="I5269" s="544" t="s">
        <v>2478</v>
      </c>
      <c r="J5269" s="543" t="s">
        <v>2478</v>
      </c>
      <c r="K5269" s="543" t="s">
        <v>2478</v>
      </c>
      <c r="L5269" s="543" t="s">
        <v>2478</v>
      </c>
      <c r="M5269" s="543" t="s">
        <v>2478</v>
      </c>
      <c r="N5269" s="543" t="s">
        <v>2478</v>
      </c>
      <c r="O5269" s="543" t="s">
        <v>2478</v>
      </c>
      <c r="P5269" s="543" t="s">
        <v>2478</v>
      </c>
      <c r="Q5269" s="543" t="s">
        <v>2478</v>
      </c>
      <c r="R5269" s="543" t="s">
        <v>2478</v>
      </c>
      <c r="S5269" s="543" t="s">
        <v>2478</v>
      </c>
    </row>
    <row r="5270" spans="1:19">
      <c r="A5270" s="540" t="s">
        <v>14192</v>
      </c>
      <c r="B5270" s="541"/>
      <c r="C5270" s="541"/>
      <c r="D5270" s="542">
        <v>30062</v>
      </c>
      <c r="E5270" s="541"/>
      <c r="F5270" s="542" t="s">
        <v>14457</v>
      </c>
      <c r="G5270" s="540" t="s">
        <v>14458</v>
      </c>
      <c r="H5270" s="542" t="s">
        <v>2469</v>
      </c>
      <c r="I5270" s="541" t="s">
        <v>2478</v>
      </c>
      <c r="J5270" s="540" t="s">
        <v>2478</v>
      </c>
      <c r="K5270" s="540" t="s">
        <v>2478</v>
      </c>
      <c r="L5270" s="540" t="s">
        <v>2478</v>
      </c>
      <c r="M5270" s="540" t="s">
        <v>2478</v>
      </c>
      <c r="N5270" s="540" t="s">
        <v>2478</v>
      </c>
      <c r="O5270" s="540" t="s">
        <v>2478</v>
      </c>
      <c r="P5270" s="540" t="s">
        <v>2478</v>
      </c>
      <c r="Q5270" s="540" t="s">
        <v>2478</v>
      </c>
      <c r="R5270" s="540" t="s">
        <v>2478</v>
      </c>
      <c r="S5270" s="540" t="s">
        <v>2478</v>
      </c>
    </row>
    <row r="5271" spans="1:19">
      <c r="A5271" s="543" t="s">
        <v>14192</v>
      </c>
      <c r="B5271" s="544"/>
      <c r="C5271" s="544"/>
      <c r="D5271" s="545">
        <v>30062</v>
      </c>
      <c r="E5271" s="544"/>
      <c r="F5271" s="545" t="s">
        <v>14459</v>
      </c>
      <c r="G5271" s="543" t="s">
        <v>14460</v>
      </c>
      <c r="H5271" s="545" t="s">
        <v>2469</v>
      </c>
      <c r="I5271" s="544" t="s">
        <v>2478</v>
      </c>
      <c r="J5271" s="543" t="s">
        <v>2478</v>
      </c>
      <c r="K5271" s="543" t="s">
        <v>2478</v>
      </c>
      <c r="L5271" s="543" t="s">
        <v>2478</v>
      </c>
      <c r="M5271" s="543" t="s">
        <v>2478</v>
      </c>
      <c r="N5271" s="543" t="s">
        <v>2478</v>
      </c>
      <c r="O5271" s="543" t="s">
        <v>2478</v>
      </c>
      <c r="P5271" s="543" t="s">
        <v>2478</v>
      </c>
      <c r="Q5271" s="543" t="s">
        <v>2478</v>
      </c>
      <c r="R5271" s="543" t="s">
        <v>2478</v>
      </c>
      <c r="S5271" s="543" t="s">
        <v>2478</v>
      </c>
    </row>
    <row r="5272" spans="1:19">
      <c r="A5272" s="540" t="s">
        <v>14192</v>
      </c>
      <c r="B5272" s="541"/>
      <c r="C5272" s="541"/>
      <c r="D5272" s="542">
        <v>30065</v>
      </c>
      <c r="E5272" s="541"/>
      <c r="F5272" s="542" t="s">
        <v>14461</v>
      </c>
      <c r="G5272" s="540" t="s">
        <v>14462</v>
      </c>
      <c r="H5272" s="542" t="s">
        <v>2469</v>
      </c>
      <c r="I5272" s="541" t="s">
        <v>2478</v>
      </c>
      <c r="J5272" s="540" t="s">
        <v>2478</v>
      </c>
      <c r="K5272" s="540" t="s">
        <v>2478</v>
      </c>
      <c r="L5272" s="540" t="s">
        <v>2478</v>
      </c>
      <c r="M5272" s="540" t="s">
        <v>2478</v>
      </c>
      <c r="N5272" s="540" t="s">
        <v>2478</v>
      </c>
      <c r="O5272" s="540" t="s">
        <v>2478</v>
      </c>
      <c r="P5272" s="540" t="s">
        <v>2478</v>
      </c>
      <c r="Q5272" s="540" t="s">
        <v>2478</v>
      </c>
      <c r="R5272" s="540" t="s">
        <v>2478</v>
      </c>
      <c r="S5272" s="540" t="s">
        <v>2478</v>
      </c>
    </row>
    <row r="5273" spans="1:19">
      <c r="A5273" s="543" t="s">
        <v>14192</v>
      </c>
      <c r="B5273" s="544"/>
      <c r="C5273" s="544"/>
      <c r="D5273" s="545">
        <v>30065</v>
      </c>
      <c r="E5273" s="544"/>
      <c r="F5273" s="545" t="s">
        <v>14463</v>
      </c>
      <c r="G5273" s="543" t="s">
        <v>14464</v>
      </c>
      <c r="H5273" s="545" t="s">
        <v>2469</v>
      </c>
      <c r="I5273" s="544" t="s">
        <v>2478</v>
      </c>
      <c r="J5273" s="543" t="s">
        <v>2478</v>
      </c>
      <c r="K5273" s="543" t="s">
        <v>2478</v>
      </c>
      <c r="L5273" s="543" t="s">
        <v>2478</v>
      </c>
      <c r="M5273" s="543" t="s">
        <v>2478</v>
      </c>
      <c r="N5273" s="543" t="s">
        <v>2478</v>
      </c>
      <c r="O5273" s="543" t="s">
        <v>2478</v>
      </c>
      <c r="P5273" s="543" t="s">
        <v>2478</v>
      </c>
      <c r="Q5273" s="543" t="s">
        <v>2478</v>
      </c>
      <c r="R5273" s="543" t="s">
        <v>2478</v>
      </c>
      <c r="S5273" s="543" t="s">
        <v>2478</v>
      </c>
    </row>
    <row r="5274" spans="1:19">
      <c r="A5274" s="540" t="s">
        <v>14192</v>
      </c>
      <c r="B5274" s="542">
        <v>4219</v>
      </c>
      <c r="C5274" s="542">
        <v>744422</v>
      </c>
      <c r="D5274" s="542">
        <v>30065</v>
      </c>
      <c r="E5274" s="541"/>
      <c r="F5274" s="542" t="s">
        <v>14465</v>
      </c>
      <c r="G5274" s="540" t="s">
        <v>14466</v>
      </c>
      <c r="H5274" s="542" t="s">
        <v>2469</v>
      </c>
      <c r="I5274" s="541" t="s">
        <v>2478</v>
      </c>
      <c r="J5274" s="540" t="s">
        <v>2478</v>
      </c>
      <c r="K5274" s="540" t="s">
        <v>2478</v>
      </c>
      <c r="L5274" s="540" t="s">
        <v>2546</v>
      </c>
      <c r="M5274" s="540" t="s">
        <v>6209</v>
      </c>
      <c r="N5274" s="540" t="s">
        <v>2210</v>
      </c>
      <c r="O5274" s="540" t="s">
        <v>2478</v>
      </c>
      <c r="P5274" s="540" t="s">
        <v>2478</v>
      </c>
      <c r="Q5274" s="540" t="s">
        <v>2478</v>
      </c>
      <c r="R5274" s="540" t="s">
        <v>2478</v>
      </c>
      <c r="S5274" s="546">
        <v>46078.927569444444</v>
      </c>
    </row>
    <row r="5275" spans="1:19">
      <c r="A5275" s="543" t="s">
        <v>14192</v>
      </c>
      <c r="B5275" s="545">
        <v>4224</v>
      </c>
      <c r="C5275" s="545">
        <v>744463</v>
      </c>
      <c r="D5275" s="545">
        <v>30065</v>
      </c>
      <c r="E5275" s="544"/>
      <c r="F5275" s="545" t="s">
        <v>14467</v>
      </c>
      <c r="G5275" s="543" t="s">
        <v>14468</v>
      </c>
      <c r="H5275" s="545" t="s">
        <v>3519</v>
      </c>
      <c r="I5275" s="544" t="s">
        <v>2478</v>
      </c>
      <c r="J5275" s="543" t="s">
        <v>2478</v>
      </c>
      <c r="K5275" s="543" t="s">
        <v>2478</v>
      </c>
      <c r="L5275" s="543" t="s">
        <v>2546</v>
      </c>
      <c r="M5275" s="543" t="s">
        <v>7787</v>
      </c>
      <c r="N5275" s="543" t="s">
        <v>2423</v>
      </c>
      <c r="O5275" s="543" t="s">
        <v>2478</v>
      </c>
      <c r="P5275" s="543" t="s">
        <v>2478</v>
      </c>
      <c r="Q5275" s="543" t="s">
        <v>2478</v>
      </c>
      <c r="R5275" s="543" t="s">
        <v>2478</v>
      </c>
      <c r="S5275" s="543" t="s">
        <v>2478</v>
      </c>
    </row>
    <row r="5276" spans="1:19">
      <c r="A5276" s="540" t="s">
        <v>14192</v>
      </c>
      <c r="B5276" s="542">
        <v>4224</v>
      </c>
      <c r="C5276" s="542">
        <v>744463</v>
      </c>
      <c r="D5276" s="542">
        <v>30065</v>
      </c>
      <c r="E5276" s="541"/>
      <c r="F5276" s="542" t="s">
        <v>14469</v>
      </c>
      <c r="G5276" s="540" t="s">
        <v>14470</v>
      </c>
      <c r="H5276" s="542" t="s">
        <v>2469</v>
      </c>
      <c r="I5276" s="541" t="s">
        <v>2478</v>
      </c>
      <c r="J5276" s="540" t="s">
        <v>2478</v>
      </c>
      <c r="K5276" s="540" t="s">
        <v>2478</v>
      </c>
      <c r="L5276" s="540" t="s">
        <v>2546</v>
      </c>
      <c r="M5276" s="540" t="s">
        <v>7787</v>
      </c>
      <c r="N5276" s="540" t="s">
        <v>2423</v>
      </c>
      <c r="O5276" s="540" t="s">
        <v>2478</v>
      </c>
      <c r="P5276" s="540" t="s">
        <v>2478</v>
      </c>
      <c r="Q5276" s="540" t="s">
        <v>2478</v>
      </c>
      <c r="R5276" s="540" t="s">
        <v>2478</v>
      </c>
      <c r="S5276" s="540" t="s">
        <v>2478</v>
      </c>
    </row>
    <row r="5277" spans="1:19">
      <c r="A5277" s="543" t="s">
        <v>14192</v>
      </c>
      <c r="B5277" s="544"/>
      <c r="C5277" s="544"/>
      <c r="D5277" s="545">
        <v>30065</v>
      </c>
      <c r="E5277" s="544"/>
      <c r="F5277" s="545" t="s">
        <v>14471</v>
      </c>
      <c r="G5277" s="543" t="s">
        <v>14472</v>
      </c>
      <c r="H5277" s="545" t="s">
        <v>3519</v>
      </c>
      <c r="I5277" s="544" t="s">
        <v>2478</v>
      </c>
      <c r="J5277" s="543" t="s">
        <v>2478</v>
      </c>
      <c r="K5277" s="543" t="s">
        <v>2478</v>
      </c>
      <c r="L5277" s="543" t="s">
        <v>2478</v>
      </c>
      <c r="M5277" s="543" t="s">
        <v>2478</v>
      </c>
      <c r="N5277" s="543" t="s">
        <v>2478</v>
      </c>
      <c r="O5277" s="543" t="s">
        <v>2478</v>
      </c>
      <c r="P5277" s="543" t="s">
        <v>2478</v>
      </c>
      <c r="Q5277" s="543" t="s">
        <v>2478</v>
      </c>
      <c r="R5277" s="543" t="s">
        <v>2478</v>
      </c>
      <c r="S5277" s="543" t="s">
        <v>2478</v>
      </c>
    </row>
    <row r="5278" spans="1:19">
      <c r="A5278" s="540" t="s">
        <v>14192</v>
      </c>
      <c r="B5278" s="541"/>
      <c r="C5278" s="541"/>
      <c r="D5278" s="542">
        <v>30065</v>
      </c>
      <c r="E5278" s="541"/>
      <c r="F5278" s="542" t="s">
        <v>14473</v>
      </c>
      <c r="G5278" s="540" t="s">
        <v>14474</v>
      </c>
      <c r="H5278" s="542" t="s">
        <v>3519</v>
      </c>
      <c r="I5278" s="541" t="s">
        <v>2478</v>
      </c>
      <c r="J5278" s="540" t="s">
        <v>2478</v>
      </c>
      <c r="K5278" s="540" t="s">
        <v>2478</v>
      </c>
      <c r="L5278" s="540" t="s">
        <v>2478</v>
      </c>
      <c r="M5278" s="540" t="s">
        <v>2478</v>
      </c>
      <c r="N5278" s="540" t="s">
        <v>2478</v>
      </c>
      <c r="O5278" s="540" t="s">
        <v>2478</v>
      </c>
      <c r="P5278" s="540" t="s">
        <v>2478</v>
      </c>
      <c r="Q5278" s="540" t="s">
        <v>2478</v>
      </c>
      <c r="R5278" s="540" t="s">
        <v>2478</v>
      </c>
      <c r="S5278" s="540" t="s">
        <v>2478</v>
      </c>
    </row>
    <row r="5279" spans="1:19">
      <c r="A5279" s="543" t="s">
        <v>14192</v>
      </c>
      <c r="B5279" s="544"/>
      <c r="C5279" s="544"/>
      <c r="D5279" s="545">
        <v>30065</v>
      </c>
      <c r="E5279" s="544"/>
      <c r="F5279" s="545" t="s">
        <v>14475</v>
      </c>
      <c r="G5279" s="543" t="s">
        <v>14476</v>
      </c>
      <c r="H5279" s="545" t="s">
        <v>3519</v>
      </c>
      <c r="I5279" s="544" t="s">
        <v>2478</v>
      </c>
      <c r="J5279" s="543" t="s">
        <v>2478</v>
      </c>
      <c r="K5279" s="543" t="s">
        <v>2478</v>
      </c>
      <c r="L5279" s="543" t="s">
        <v>2478</v>
      </c>
      <c r="M5279" s="543" t="s">
        <v>2478</v>
      </c>
      <c r="N5279" s="543" t="s">
        <v>2478</v>
      </c>
      <c r="O5279" s="543" t="s">
        <v>2478</v>
      </c>
      <c r="P5279" s="543" t="s">
        <v>2478</v>
      </c>
      <c r="Q5279" s="543" t="s">
        <v>2478</v>
      </c>
      <c r="R5279" s="543" t="s">
        <v>2478</v>
      </c>
      <c r="S5279" s="543" t="s">
        <v>2478</v>
      </c>
    </row>
    <row r="5280" spans="1:19">
      <c r="A5280" s="540" t="s">
        <v>14192</v>
      </c>
      <c r="B5280" s="541"/>
      <c r="C5280" s="541"/>
      <c r="D5280" s="542">
        <v>30065</v>
      </c>
      <c r="E5280" s="541"/>
      <c r="F5280" s="542" t="s">
        <v>14477</v>
      </c>
      <c r="G5280" s="540" t="s">
        <v>14478</v>
      </c>
      <c r="H5280" s="542" t="s">
        <v>3519</v>
      </c>
      <c r="I5280" s="541" t="s">
        <v>2478</v>
      </c>
      <c r="J5280" s="540" t="s">
        <v>2478</v>
      </c>
      <c r="K5280" s="540" t="s">
        <v>2478</v>
      </c>
      <c r="L5280" s="540" t="s">
        <v>2478</v>
      </c>
      <c r="M5280" s="540" t="s">
        <v>2478</v>
      </c>
      <c r="N5280" s="540" t="s">
        <v>2478</v>
      </c>
      <c r="O5280" s="540" t="s">
        <v>2478</v>
      </c>
      <c r="P5280" s="540" t="s">
        <v>2478</v>
      </c>
      <c r="Q5280" s="540" t="s">
        <v>2478</v>
      </c>
      <c r="R5280" s="540" t="s">
        <v>2478</v>
      </c>
      <c r="S5280" s="540" t="s">
        <v>2478</v>
      </c>
    </row>
    <row r="5281" spans="1:19">
      <c r="A5281" s="543" t="s">
        <v>14192</v>
      </c>
      <c r="B5281" s="544"/>
      <c r="C5281" s="544"/>
      <c r="D5281" s="545">
        <v>30065</v>
      </c>
      <c r="E5281" s="544"/>
      <c r="F5281" s="545" t="s">
        <v>14479</v>
      </c>
      <c r="G5281" s="543" t="s">
        <v>14480</v>
      </c>
      <c r="H5281" s="545" t="s">
        <v>3519</v>
      </c>
      <c r="I5281" s="544" t="s">
        <v>2478</v>
      </c>
      <c r="J5281" s="543" t="s">
        <v>2478</v>
      </c>
      <c r="K5281" s="543" t="s">
        <v>2478</v>
      </c>
      <c r="L5281" s="543" t="s">
        <v>2478</v>
      </c>
      <c r="M5281" s="543" t="s">
        <v>2478</v>
      </c>
      <c r="N5281" s="543" t="s">
        <v>2478</v>
      </c>
      <c r="O5281" s="543" t="s">
        <v>2478</v>
      </c>
      <c r="P5281" s="543" t="s">
        <v>2478</v>
      </c>
      <c r="Q5281" s="543" t="s">
        <v>2478</v>
      </c>
      <c r="R5281" s="543" t="s">
        <v>2478</v>
      </c>
      <c r="S5281" s="543" t="s">
        <v>2478</v>
      </c>
    </row>
    <row r="5282" spans="1:19">
      <c r="A5282" s="540" t="s">
        <v>14192</v>
      </c>
      <c r="B5282" s="541"/>
      <c r="C5282" s="541"/>
      <c r="D5282" s="542">
        <v>30066</v>
      </c>
      <c r="E5282" s="541"/>
      <c r="F5282" s="542" t="s">
        <v>14481</v>
      </c>
      <c r="G5282" s="540" t="s">
        <v>14482</v>
      </c>
      <c r="H5282" s="542" t="s">
        <v>2469</v>
      </c>
      <c r="I5282" s="541" t="s">
        <v>2478</v>
      </c>
      <c r="J5282" s="540" t="s">
        <v>2478</v>
      </c>
      <c r="K5282" s="540" t="s">
        <v>2478</v>
      </c>
      <c r="L5282" s="540" t="s">
        <v>2478</v>
      </c>
      <c r="M5282" s="540" t="s">
        <v>2478</v>
      </c>
      <c r="N5282" s="540" t="s">
        <v>2478</v>
      </c>
      <c r="O5282" s="540" t="s">
        <v>2478</v>
      </c>
      <c r="P5282" s="540" t="s">
        <v>2478</v>
      </c>
      <c r="Q5282" s="540" t="s">
        <v>2478</v>
      </c>
      <c r="R5282" s="540" t="s">
        <v>2478</v>
      </c>
      <c r="S5282" s="540" t="s">
        <v>2478</v>
      </c>
    </row>
    <row r="5283" spans="1:19">
      <c r="A5283" s="543" t="s">
        <v>14192</v>
      </c>
      <c r="B5283" s="544"/>
      <c r="C5283" s="544"/>
      <c r="D5283" s="545">
        <v>30065</v>
      </c>
      <c r="E5283" s="544"/>
      <c r="F5283" s="545" t="s">
        <v>14483</v>
      </c>
      <c r="G5283" s="543" t="s">
        <v>14484</v>
      </c>
      <c r="H5283" s="545" t="s">
        <v>3519</v>
      </c>
      <c r="I5283" s="544" t="s">
        <v>2478</v>
      </c>
      <c r="J5283" s="543" t="s">
        <v>2478</v>
      </c>
      <c r="K5283" s="543" t="s">
        <v>2478</v>
      </c>
      <c r="L5283" s="543" t="s">
        <v>2478</v>
      </c>
      <c r="M5283" s="543" t="s">
        <v>2478</v>
      </c>
      <c r="N5283" s="543" t="s">
        <v>2478</v>
      </c>
      <c r="O5283" s="543" t="s">
        <v>2478</v>
      </c>
      <c r="P5283" s="543" t="s">
        <v>2478</v>
      </c>
      <c r="Q5283" s="543" t="s">
        <v>2478</v>
      </c>
      <c r="R5283" s="543" t="s">
        <v>2478</v>
      </c>
      <c r="S5283" s="543" t="s">
        <v>2478</v>
      </c>
    </row>
    <row r="5284" spans="1:19">
      <c r="A5284" s="540" t="s">
        <v>14192</v>
      </c>
      <c r="B5284" s="541"/>
      <c r="C5284" s="541"/>
      <c r="D5284" s="542">
        <v>30066</v>
      </c>
      <c r="E5284" s="541"/>
      <c r="F5284" s="542" t="s">
        <v>14485</v>
      </c>
      <c r="G5284" s="540" t="s">
        <v>14486</v>
      </c>
      <c r="H5284" s="542" t="s">
        <v>2469</v>
      </c>
      <c r="I5284" s="541" t="s">
        <v>2478</v>
      </c>
      <c r="J5284" s="540" t="s">
        <v>2478</v>
      </c>
      <c r="K5284" s="540" t="s">
        <v>2478</v>
      </c>
      <c r="L5284" s="540" t="s">
        <v>2478</v>
      </c>
      <c r="M5284" s="540" t="s">
        <v>2478</v>
      </c>
      <c r="N5284" s="540" t="s">
        <v>2478</v>
      </c>
      <c r="O5284" s="540" t="s">
        <v>2478</v>
      </c>
      <c r="P5284" s="540" t="s">
        <v>2478</v>
      </c>
      <c r="Q5284" s="540" t="s">
        <v>2478</v>
      </c>
      <c r="R5284" s="540" t="s">
        <v>2478</v>
      </c>
      <c r="S5284" s="540" t="s">
        <v>2478</v>
      </c>
    </row>
    <row r="5285" spans="1:19">
      <c r="A5285" s="543" t="s">
        <v>14192</v>
      </c>
      <c r="B5285" s="544"/>
      <c r="C5285" s="544"/>
      <c r="D5285" s="545">
        <v>30066</v>
      </c>
      <c r="E5285" s="544"/>
      <c r="F5285" s="545" t="s">
        <v>14487</v>
      </c>
      <c r="G5285" s="543" t="s">
        <v>14488</v>
      </c>
      <c r="H5285" s="545" t="s">
        <v>2469</v>
      </c>
      <c r="I5285" s="544" t="s">
        <v>2478</v>
      </c>
      <c r="J5285" s="543" t="s">
        <v>2478</v>
      </c>
      <c r="K5285" s="543" t="s">
        <v>2478</v>
      </c>
      <c r="L5285" s="543" t="s">
        <v>2478</v>
      </c>
      <c r="M5285" s="543" t="s">
        <v>2478</v>
      </c>
      <c r="N5285" s="543" t="s">
        <v>2478</v>
      </c>
      <c r="O5285" s="543" t="s">
        <v>2478</v>
      </c>
      <c r="P5285" s="543" t="s">
        <v>2478</v>
      </c>
      <c r="Q5285" s="543" t="s">
        <v>2478</v>
      </c>
      <c r="R5285" s="543" t="s">
        <v>2478</v>
      </c>
      <c r="S5285" s="543" t="s">
        <v>2478</v>
      </c>
    </row>
    <row r="5286" spans="1:19">
      <c r="A5286" s="540" t="s">
        <v>14192</v>
      </c>
      <c r="B5286" s="541"/>
      <c r="C5286" s="541"/>
      <c r="D5286" s="542">
        <v>30066</v>
      </c>
      <c r="E5286" s="541"/>
      <c r="F5286" s="542" t="s">
        <v>14489</v>
      </c>
      <c r="G5286" s="540" t="s">
        <v>14490</v>
      </c>
      <c r="H5286" s="542" t="s">
        <v>3519</v>
      </c>
      <c r="I5286" s="541" t="s">
        <v>2478</v>
      </c>
      <c r="J5286" s="540" t="s">
        <v>2478</v>
      </c>
      <c r="K5286" s="540" t="s">
        <v>2478</v>
      </c>
      <c r="L5286" s="540" t="s">
        <v>2478</v>
      </c>
      <c r="M5286" s="540" t="s">
        <v>2478</v>
      </c>
      <c r="N5286" s="540" t="s">
        <v>2478</v>
      </c>
      <c r="O5286" s="540" t="s">
        <v>2478</v>
      </c>
      <c r="P5286" s="540" t="s">
        <v>2478</v>
      </c>
      <c r="Q5286" s="540" t="s">
        <v>2478</v>
      </c>
      <c r="R5286" s="540" t="s">
        <v>2478</v>
      </c>
      <c r="S5286" s="540" t="s">
        <v>2478</v>
      </c>
    </row>
    <row r="5287" spans="1:19">
      <c r="A5287" s="543" t="s">
        <v>14192</v>
      </c>
      <c r="B5287" s="545">
        <v>2557</v>
      </c>
      <c r="C5287" s="545">
        <v>745657</v>
      </c>
      <c r="D5287" s="545">
        <v>30066</v>
      </c>
      <c r="E5287" s="544"/>
      <c r="F5287" s="545" t="s">
        <v>14491</v>
      </c>
      <c r="G5287" s="543" t="s">
        <v>14492</v>
      </c>
      <c r="H5287" s="545" t="s">
        <v>3519</v>
      </c>
      <c r="I5287" s="544" t="s">
        <v>2478</v>
      </c>
      <c r="J5287" s="543" t="s">
        <v>2478</v>
      </c>
      <c r="K5287" s="543" t="s">
        <v>2478</v>
      </c>
      <c r="L5287" s="543" t="s">
        <v>2546</v>
      </c>
      <c r="M5287" s="543" t="s">
        <v>2478</v>
      </c>
      <c r="N5287" s="543" t="s">
        <v>14493</v>
      </c>
      <c r="O5287" s="543" t="s">
        <v>2478</v>
      </c>
      <c r="P5287" s="543" t="s">
        <v>2478</v>
      </c>
      <c r="Q5287" s="543" t="s">
        <v>2478</v>
      </c>
      <c r="R5287" s="543" t="s">
        <v>2478</v>
      </c>
      <c r="S5287" s="547">
        <v>45475.468819444446</v>
      </c>
    </row>
    <row r="5288" spans="1:19">
      <c r="A5288" s="540" t="s">
        <v>14192</v>
      </c>
      <c r="B5288" s="541"/>
      <c r="C5288" s="541"/>
      <c r="D5288" s="542">
        <v>30066</v>
      </c>
      <c r="E5288" s="541"/>
      <c r="F5288" s="542" t="s">
        <v>14494</v>
      </c>
      <c r="G5288" s="540" t="s">
        <v>14495</v>
      </c>
      <c r="H5288" s="542" t="s">
        <v>3519</v>
      </c>
      <c r="I5288" s="541" t="s">
        <v>2478</v>
      </c>
      <c r="J5288" s="540" t="s">
        <v>2478</v>
      </c>
      <c r="K5288" s="540" t="s">
        <v>2478</v>
      </c>
      <c r="L5288" s="540" t="s">
        <v>2478</v>
      </c>
      <c r="M5288" s="540" t="s">
        <v>2478</v>
      </c>
      <c r="N5288" s="540" t="s">
        <v>2478</v>
      </c>
      <c r="O5288" s="540" t="s">
        <v>2478</v>
      </c>
      <c r="P5288" s="540" t="s">
        <v>2478</v>
      </c>
      <c r="Q5288" s="540" t="s">
        <v>2478</v>
      </c>
      <c r="R5288" s="540" t="s">
        <v>2478</v>
      </c>
      <c r="S5288" s="540" t="s">
        <v>2478</v>
      </c>
    </row>
    <row r="5289" spans="1:19">
      <c r="A5289" s="543" t="s">
        <v>14192</v>
      </c>
      <c r="B5289" s="544"/>
      <c r="C5289" s="544"/>
      <c r="D5289" s="545">
        <v>30065</v>
      </c>
      <c r="E5289" s="544"/>
      <c r="F5289" s="545" t="s">
        <v>14496</v>
      </c>
      <c r="G5289" s="543" t="s">
        <v>14497</v>
      </c>
      <c r="H5289" s="545" t="s">
        <v>2469</v>
      </c>
      <c r="I5289" s="544" t="s">
        <v>2478</v>
      </c>
      <c r="J5289" s="543" t="s">
        <v>2478</v>
      </c>
      <c r="K5289" s="543" t="s">
        <v>2478</v>
      </c>
      <c r="L5289" s="543" t="s">
        <v>2478</v>
      </c>
      <c r="M5289" s="543" t="s">
        <v>2478</v>
      </c>
      <c r="N5289" s="543" t="s">
        <v>2478</v>
      </c>
      <c r="O5289" s="543" t="s">
        <v>2478</v>
      </c>
      <c r="P5289" s="543" t="s">
        <v>2478</v>
      </c>
      <c r="Q5289" s="543" t="s">
        <v>2478</v>
      </c>
      <c r="R5289" s="543" t="s">
        <v>2478</v>
      </c>
      <c r="S5289" s="543" t="s">
        <v>2478</v>
      </c>
    </row>
    <row r="5290" spans="1:19">
      <c r="A5290" s="540" t="s">
        <v>14192</v>
      </c>
      <c r="B5290" s="541"/>
      <c r="C5290" s="541"/>
      <c r="D5290" s="542">
        <v>30066</v>
      </c>
      <c r="E5290" s="541"/>
      <c r="F5290" s="542" t="s">
        <v>14498</v>
      </c>
      <c r="G5290" s="540" t="s">
        <v>14499</v>
      </c>
      <c r="H5290" s="542" t="s">
        <v>2469</v>
      </c>
      <c r="I5290" s="541" t="s">
        <v>2478</v>
      </c>
      <c r="J5290" s="540" t="s">
        <v>2478</v>
      </c>
      <c r="K5290" s="540" t="s">
        <v>2478</v>
      </c>
      <c r="L5290" s="540" t="s">
        <v>2478</v>
      </c>
      <c r="M5290" s="540" t="s">
        <v>2478</v>
      </c>
      <c r="N5290" s="540" t="s">
        <v>2478</v>
      </c>
      <c r="O5290" s="540" t="s">
        <v>2478</v>
      </c>
      <c r="P5290" s="540" t="s">
        <v>2478</v>
      </c>
      <c r="Q5290" s="540" t="s">
        <v>2478</v>
      </c>
      <c r="R5290" s="540" t="s">
        <v>2478</v>
      </c>
      <c r="S5290" s="540" t="s">
        <v>2478</v>
      </c>
    </row>
    <row r="5291" spans="1:19">
      <c r="A5291" s="543" t="s">
        <v>14192</v>
      </c>
      <c r="B5291" s="544"/>
      <c r="C5291" s="544"/>
      <c r="D5291" s="545">
        <v>30067</v>
      </c>
      <c r="E5291" s="544"/>
      <c r="F5291" s="545" t="s">
        <v>14500</v>
      </c>
      <c r="G5291" s="543" t="s">
        <v>14501</v>
      </c>
      <c r="H5291" s="545" t="s">
        <v>2469</v>
      </c>
      <c r="I5291" s="544" t="s">
        <v>2478</v>
      </c>
      <c r="J5291" s="543" t="s">
        <v>2478</v>
      </c>
      <c r="K5291" s="543" t="s">
        <v>2478</v>
      </c>
      <c r="L5291" s="543" t="s">
        <v>2478</v>
      </c>
      <c r="M5291" s="543" t="s">
        <v>2478</v>
      </c>
      <c r="N5291" s="543" t="s">
        <v>2478</v>
      </c>
      <c r="O5291" s="543" t="s">
        <v>2478</v>
      </c>
      <c r="P5291" s="543" t="s">
        <v>2478</v>
      </c>
      <c r="Q5291" s="543" t="s">
        <v>2478</v>
      </c>
      <c r="R5291" s="543" t="s">
        <v>2478</v>
      </c>
      <c r="S5291" s="543" t="s">
        <v>2478</v>
      </c>
    </row>
    <row r="5292" spans="1:19">
      <c r="A5292" s="540" t="s">
        <v>14192</v>
      </c>
      <c r="B5292" s="541"/>
      <c r="C5292" s="541"/>
      <c r="D5292" s="542">
        <v>30066</v>
      </c>
      <c r="E5292" s="541"/>
      <c r="F5292" s="542" t="s">
        <v>14502</v>
      </c>
      <c r="G5292" s="540" t="s">
        <v>14503</v>
      </c>
      <c r="H5292" s="542" t="s">
        <v>2469</v>
      </c>
      <c r="I5292" s="541" t="s">
        <v>2478</v>
      </c>
      <c r="J5292" s="540" t="s">
        <v>2478</v>
      </c>
      <c r="K5292" s="540" t="s">
        <v>2478</v>
      </c>
      <c r="L5292" s="540" t="s">
        <v>2478</v>
      </c>
      <c r="M5292" s="540" t="s">
        <v>2478</v>
      </c>
      <c r="N5292" s="540" t="s">
        <v>2478</v>
      </c>
      <c r="O5292" s="540" t="s">
        <v>2478</v>
      </c>
      <c r="P5292" s="540" t="s">
        <v>2478</v>
      </c>
      <c r="Q5292" s="540" t="s">
        <v>2478</v>
      </c>
      <c r="R5292" s="540" t="s">
        <v>2478</v>
      </c>
      <c r="S5292" s="540" t="s">
        <v>2478</v>
      </c>
    </row>
    <row r="5293" spans="1:19">
      <c r="A5293" s="543" t="s">
        <v>14192</v>
      </c>
      <c r="B5293" s="544"/>
      <c r="C5293" s="544"/>
      <c r="D5293" s="545">
        <v>30062</v>
      </c>
      <c r="E5293" s="544"/>
      <c r="F5293" s="545" t="s">
        <v>14504</v>
      </c>
      <c r="G5293" s="543" t="s">
        <v>14505</v>
      </c>
      <c r="H5293" s="545" t="s">
        <v>2469</v>
      </c>
      <c r="I5293" s="544" t="s">
        <v>2478</v>
      </c>
      <c r="J5293" s="543" t="s">
        <v>2478</v>
      </c>
      <c r="K5293" s="543" t="s">
        <v>2478</v>
      </c>
      <c r="L5293" s="543" t="s">
        <v>2478</v>
      </c>
      <c r="M5293" s="543" t="s">
        <v>2478</v>
      </c>
      <c r="N5293" s="543" t="s">
        <v>2478</v>
      </c>
      <c r="O5293" s="543" t="s">
        <v>2478</v>
      </c>
      <c r="P5293" s="543" t="s">
        <v>2478</v>
      </c>
      <c r="Q5293" s="543" t="s">
        <v>2478</v>
      </c>
      <c r="R5293" s="543" t="s">
        <v>2478</v>
      </c>
      <c r="S5293" s="543" t="s">
        <v>2478</v>
      </c>
    </row>
    <row r="5294" spans="1:19">
      <c r="A5294" s="540" t="s">
        <v>14192</v>
      </c>
      <c r="B5294" s="541"/>
      <c r="C5294" s="541"/>
      <c r="D5294" s="542">
        <v>30062</v>
      </c>
      <c r="E5294" s="541"/>
      <c r="F5294" s="542" t="s">
        <v>14506</v>
      </c>
      <c r="G5294" s="540" t="s">
        <v>14507</v>
      </c>
      <c r="H5294" s="542" t="s">
        <v>2469</v>
      </c>
      <c r="I5294" s="541" t="s">
        <v>2478</v>
      </c>
      <c r="J5294" s="540" t="s">
        <v>2478</v>
      </c>
      <c r="K5294" s="540" t="s">
        <v>2478</v>
      </c>
      <c r="L5294" s="540" t="s">
        <v>2478</v>
      </c>
      <c r="M5294" s="540" t="s">
        <v>2478</v>
      </c>
      <c r="N5294" s="540" t="s">
        <v>2478</v>
      </c>
      <c r="O5294" s="540" t="s">
        <v>2478</v>
      </c>
      <c r="P5294" s="540" t="s">
        <v>2478</v>
      </c>
      <c r="Q5294" s="540" t="s">
        <v>2478</v>
      </c>
      <c r="R5294" s="540" t="s">
        <v>2478</v>
      </c>
      <c r="S5294" s="540" t="s">
        <v>2478</v>
      </c>
    </row>
    <row r="5295" spans="1:19">
      <c r="A5295" s="543" t="s">
        <v>14192</v>
      </c>
      <c r="B5295" s="544"/>
      <c r="C5295" s="544"/>
      <c r="D5295" s="545">
        <v>30062</v>
      </c>
      <c r="E5295" s="544"/>
      <c r="F5295" s="545" t="s">
        <v>14508</v>
      </c>
      <c r="G5295" s="543" t="s">
        <v>14509</v>
      </c>
      <c r="H5295" s="545" t="s">
        <v>2469</v>
      </c>
      <c r="I5295" s="544" t="s">
        <v>2478</v>
      </c>
      <c r="J5295" s="543" t="s">
        <v>2478</v>
      </c>
      <c r="K5295" s="543" t="s">
        <v>2478</v>
      </c>
      <c r="L5295" s="543" t="s">
        <v>2478</v>
      </c>
      <c r="M5295" s="543" t="s">
        <v>2478</v>
      </c>
      <c r="N5295" s="543" t="s">
        <v>2478</v>
      </c>
      <c r="O5295" s="543" t="s">
        <v>2478</v>
      </c>
      <c r="P5295" s="543" t="s">
        <v>2478</v>
      </c>
      <c r="Q5295" s="543" t="s">
        <v>2478</v>
      </c>
      <c r="R5295" s="543" t="s">
        <v>2478</v>
      </c>
      <c r="S5295" s="543" t="s">
        <v>2478</v>
      </c>
    </row>
    <row r="5296" spans="1:19">
      <c r="A5296" s="540" t="s">
        <v>14192</v>
      </c>
      <c r="B5296" s="541"/>
      <c r="C5296" s="541"/>
      <c r="D5296" s="542">
        <v>30062</v>
      </c>
      <c r="E5296" s="541"/>
      <c r="F5296" s="542" t="s">
        <v>14510</v>
      </c>
      <c r="G5296" s="540" t="s">
        <v>14511</v>
      </c>
      <c r="H5296" s="542" t="s">
        <v>2469</v>
      </c>
      <c r="I5296" s="541" t="s">
        <v>2478</v>
      </c>
      <c r="J5296" s="540" t="s">
        <v>2478</v>
      </c>
      <c r="K5296" s="540" t="s">
        <v>2478</v>
      </c>
      <c r="L5296" s="540" t="s">
        <v>2478</v>
      </c>
      <c r="M5296" s="540" t="s">
        <v>2478</v>
      </c>
      <c r="N5296" s="540" t="s">
        <v>2478</v>
      </c>
      <c r="O5296" s="540" t="s">
        <v>2478</v>
      </c>
      <c r="P5296" s="540" t="s">
        <v>2478</v>
      </c>
      <c r="Q5296" s="540" t="s">
        <v>2478</v>
      </c>
      <c r="R5296" s="540" t="s">
        <v>2478</v>
      </c>
      <c r="S5296" s="540" t="s">
        <v>2478</v>
      </c>
    </row>
    <row r="5297" spans="1:19">
      <c r="A5297" s="543" t="s">
        <v>14192</v>
      </c>
      <c r="B5297" s="544"/>
      <c r="C5297" s="544"/>
      <c r="D5297" s="545">
        <v>30062</v>
      </c>
      <c r="E5297" s="544"/>
      <c r="F5297" s="545" t="s">
        <v>14512</v>
      </c>
      <c r="G5297" s="543" t="s">
        <v>14513</v>
      </c>
      <c r="H5297" s="545" t="s">
        <v>2469</v>
      </c>
      <c r="I5297" s="544" t="s">
        <v>2478</v>
      </c>
      <c r="J5297" s="543" t="s">
        <v>2478</v>
      </c>
      <c r="K5297" s="543" t="s">
        <v>2478</v>
      </c>
      <c r="L5297" s="543" t="s">
        <v>2478</v>
      </c>
      <c r="M5297" s="543" t="s">
        <v>2478</v>
      </c>
      <c r="N5297" s="543" t="s">
        <v>2478</v>
      </c>
      <c r="O5297" s="543" t="s">
        <v>2478</v>
      </c>
      <c r="P5297" s="543" t="s">
        <v>2478</v>
      </c>
      <c r="Q5297" s="543" t="s">
        <v>2478</v>
      </c>
      <c r="R5297" s="543" t="s">
        <v>2478</v>
      </c>
      <c r="S5297" s="543" t="s">
        <v>2478</v>
      </c>
    </row>
    <row r="5298" spans="1:19">
      <c r="A5298" s="540" t="s">
        <v>14192</v>
      </c>
      <c r="B5298" s="541"/>
      <c r="C5298" s="541"/>
      <c r="D5298" s="542">
        <v>30062</v>
      </c>
      <c r="E5298" s="541"/>
      <c r="F5298" s="542" t="s">
        <v>14514</v>
      </c>
      <c r="G5298" s="540" t="s">
        <v>14515</v>
      </c>
      <c r="H5298" s="542" t="s">
        <v>3519</v>
      </c>
      <c r="I5298" s="541" t="s">
        <v>2478</v>
      </c>
      <c r="J5298" s="540" t="s">
        <v>2478</v>
      </c>
      <c r="K5298" s="540" t="s">
        <v>2478</v>
      </c>
      <c r="L5298" s="540" t="s">
        <v>2478</v>
      </c>
      <c r="M5298" s="540" t="s">
        <v>2478</v>
      </c>
      <c r="N5298" s="540" t="s">
        <v>2478</v>
      </c>
      <c r="O5298" s="540" t="s">
        <v>2478</v>
      </c>
      <c r="P5298" s="540" t="s">
        <v>2478</v>
      </c>
      <c r="Q5298" s="540" t="s">
        <v>2478</v>
      </c>
      <c r="R5298" s="540" t="s">
        <v>2478</v>
      </c>
      <c r="S5298" s="540" t="s">
        <v>2478</v>
      </c>
    </row>
    <row r="5299" spans="1:19">
      <c r="A5299" s="543" t="s">
        <v>14192</v>
      </c>
      <c r="B5299" s="544"/>
      <c r="C5299" s="544"/>
      <c r="D5299" s="545">
        <v>30067</v>
      </c>
      <c r="E5299" s="544"/>
      <c r="F5299" s="545" t="s">
        <v>14516</v>
      </c>
      <c r="G5299" s="543" t="s">
        <v>14517</v>
      </c>
      <c r="H5299" s="545" t="s">
        <v>3519</v>
      </c>
      <c r="I5299" s="544" t="s">
        <v>2478</v>
      </c>
      <c r="J5299" s="543" t="s">
        <v>2478</v>
      </c>
      <c r="K5299" s="543" t="s">
        <v>2478</v>
      </c>
      <c r="L5299" s="543" t="s">
        <v>2478</v>
      </c>
      <c r="M5299" s="543" t="s">
        <v>2478</v>
      </c>
      <c r="N5299" s="543" t="s">
        <v>2478</v>
      </c>
      <c r="O5299" s="543" t="s">
        <v>2478</v>
      </c>
      <c r="P5299" s="543" t="s">
        <v>2478</v>
      </c>
      <c r="Q5299" s="543" t="s">
        <v>2478</v>
      </c>
      <c r="R5299" s="543" t="s">
        <v>2478</v>
      </c>
      <c r="S5299" s="543" t="s">
        <v>2478</v>
      </c>
    </row>
    <row r="5300" spans="1:19">
      <c r="A5300" s="540" t="s">
        <v>14192</v>
      </c>
      <c r="B5300" s="541"/>
      <c r="C5300" s="541"/>
      <c r="D5300" s="542">
        <v>30067</v>
      </c>
      <c r="E5300" s="541"/>
      <c r="F5300" s="542" t="s">
        <v>14518</v>
      </c>
      <c r="G5300" s="540" t="s">
        <v>14519</v>
      </c>
      <c r="H5300" s="542" t="s">
        <v>2469</v>
      </c>
      <c r="I5300" s="541" t="s">
        <v>2478</v>
      </c>
      <c r="J5300" s="540" t="s">
        <v>2478</v>
      </c>
      <c r="K5300" s="540" t="s">
        <v>2478</v>
      </c>
      <c r="L5300" s="540" t="s">
        <v>2478</v>
      </c>
      <c r="M5300" s="540" t="s">
        <v>2478</v>
      </c>
      <c r="N5300" s="540" t="s">
        <v>2478</v>
      </c>
      <c r="O5300" s="540" t="s">
        <v>2478</v>
      </c>
      <c r="P5300" s="540" t="s">
        <v>2478</v>
      </c>
      <c r="Q5300" s="540" t="s">
        <v>2478</v>
      </c>
      <c r="R5300" s="540" t="s">
        <v>2478</v>
      </c>
      <c r="S5300" s="540" t="s">
        <v>2478</v>
      </c>
    </row>
    <row r="5301" spans="1:19">
      <c r="A5301" s="543" t="s">
        <v>14192</v>
      </c>
      <c r="B5301" s="544"/>
      <c r="C5301" s="544"/>
      <c r="D5301" s="545">
        <v>30063</v>
      </c>
      <c r="E5301" s="544"/>
      <c r="F5301" s="545" t="s">
        <v>14520</v>
      </c>
      <c r="G5301" s="543" t="s">
        <v>14521</v>
      </c>
      <c r="H5301" s="545" t="s">
        <v>2469</v>
      </c>
      <c r="I5301" s="544" t="s">
        <v>2478</v>
      </c>
      <c r="J5301" s="543" t="s">
        <v>2478</v>
      </c>
      <c r="K5301" s="543" t="s">
        <v>2478</v>
      </c>
      <c r="L5301" s="543" t="s">
        <v>2478</v>
      </c>
      <c r="M5301" s="543" t="s">
        <v>2478</v>
      </c>
      <c r="N5301" s="543" t="s">
        <v>2478</v>
      </c>
      <c r="O5301" s="543" t="s">
        <v>2478</v>
      </c>
      <c r="P5301" s="543" t="s">
        <v>2478</v>
      </c>
      <c r="Q5301" s="543" t="s">
        <v>2478</v>
      </c>
      <c r="R5301" s="543" t="s">
        <v>2478</v>
      </c>
      <c r="S5301" s="543" t="s">
        <v>2478</v>
      </c>
    </row>
    <row r="5302" spans="1:19">
      <c r="A5302" s="540" t="s">
        <v>14192</v>
      </c>
      <c r="B5302" s="541"/>
      <c r="C5302" s="541"/>
      <c r="D5302" s="542">
        <v>30063</v>
      </c>
      <c r="E5302" s="541"/>
      <c r="F5302" s="542" t="s">
        <v>14522</v>
      </c>
      <c r="G5302" s="540" t="s">
        <v>14523</v>
      </c>
      <c r="H5302" s="542" t="s">
        <v>2469</v>
      </c>
      <c r="I5302" s="541" t="s">
        <v>2478</v>
      </c>
      <c r="J5302" s="540" t="s">
        <v>2478</v>
      </c>
      <c r="K5302" s="540" t="s">
        <v>2478</v>
      </c>
      <c r="L5302" s="540" t="s">
        <v>2478</v>
      </c>
      <c r="M5302" s="540" t="s">
        <v>2478</v>
      </c>
      <c r="N5302" s="540" t="s">
        <v>2478</v>
      </c>
      <c r="O5302" s="540" t="s">
        <v>2478</v>
      </c>
      <c r="P5302" s="540" t="s">
        <v>2478</v>
      </c>
      <c r="Q5302" s="540" t="s">
        <v>2478</v>
      </c>
      <c r="R5302" s="540" t="s">
        <v>2478</v>
      </c>
      <c r="S5302" s="540" t="s">
        <v>2478</v>
      </c>
    </row>
    <row r="5303" spans="1:19">
      <c r="A5303" s="543" t="s">
        <v>14192</v>
      </c>
      <c r="B5303" s="544"/>
      <c r="C5303" s="544"/>
      <c r="D5303" s="545">
        <v>30063</v>
      </c>
      <c r="E5303" s="544"/>
      <c r="F5303" s="545" t="s">
        <v>14524</v>
      </c>
      <c r="G5303" s="543" t="s">
        <v>14525</v>
      </c>
      <c r="H5303" s="545" t="s">
        <v>3519</v>
      </c>
      <c r="I5303" s="544" t="s">
        <v>2478</v>
      </c>
      <c r="J5303" s="543" t="s">
        <v>2478</v>
      </c>
      <c r="K5303" s="543" t="s">
        <v>2478</v>
      </c>
      <c r="L5303" s="543" t="s">
        <v>2478</v>
      </c>
      <c r="M5303" s="543" t="s">
        <v>2478</v>
      </c>
      <c r="N5303" s="543" t="s">
        <v>2478</v>
      </c>
      <c r="O5303" s="543" t="s">
        <v>2478</v>
      </c>
      <c r="P5303" s="543" t="s">
        <v>2478</v>
      </c>
      <c r="Q5303" s="543" t="s">
        <v>2478</v>
      </c>
      <c r="R5303" s="543" t="s">
        <v>2478</v>
      </c>
      <c r="S5303" s="543" t="s">
        <v>2478</v>
      </c>
    </row>
    <row r="5304" spans="1:19">
      <c r="A5304" s="540" t="s">
        <v>14192</v>
      </c>
      <c r="B5304" s="541"/>
      <c r="C5304" s="541"/>
      <c r="D5304" s="542">
        <v>30063</v>
      </c>
      <c r="E5304" s="541"/>
      <c r="F5304" s="542" t="s">
        <v>14526</v>
      </c>
      <c r="G5304" s="540" t="s">
        <v>14527</v>
      </c>
      <c r="H5304" s="542" t="s">
        <v>3519</v>
      </c>
      <c r="I5304" s="541" t="s">
        <v>2478</v>
      </c>
      <c r="J5304" s="540" t="s">
        <v>2478</v>
      </c>
      <c r="K5304" s="540" t="s">
        <v>2478</v>
      </c>
      <c r="L5304" s="540" t="s">
        <v>2478</v>
      </c>
      <c r="M5304" s="540" t="s">
        <v>2478</v>
      </c>
      <c r="N5304" s="540" t="s">
        <v>2478</v>
      </c>
      <c r="O5304" s="540" t="s">
        <v>2478</v>
      </c>
      <c r="P5304" s="540" t="s">
        <v>2478</v>
      </c>
      <c r="Q5304" s="540" t="s">
        <v>2478</v>
      </c>
      <c r="R5304" s="540" t="s">
        <v>2478</v>
      </c>
      <c r="S5304" s="540" t="s">
        <v>2478</v>
      </c>
    </row>
    <row r="5305" spans="1:19">
      <c r="A5305" s="543" t="s">
        <v>14192</v>
      </c>
      <c r="B5305" s="544"/>
      <c r="C5305" s="544"/>
      <c r="D5305" s="545">
        <v>30063</v>
      </c>
      <c r="E5305" s="544"/>
      <c r="F5305" s="545" t="s">
        <v>14528</v>
      </c>
      <c r="G5305" s="543" t="s">
        <v>14529</v>
      </c>
      <c r="H5305" s="545" t="s">
        <v>3519</v>
      </c>
      <c r="I5305" s="544" t="s">
        <v>2478</v>
      </c>
      <c r="J5305" s="543" t="s">
        <v>2478</v>
      </c>
      <c r="K5305" s="543" t="s">
        <v>2478</v>
      </c>
      <c r="L5305" s="543" t="s">
        <v>2478</v>
      </c>
      <c r="M5305" s="543" t="s">
        <v>2478</v>
      </c>
      <c r="N5305" s="543" t="s">
        <v>2478</v>
      </c>
      <c r="O5305" s="543" t="s">
        <v>2478</v>
      </c>
      <c r="P5305" s="543" t="s">
        <v>2478</v>
      </c>
      <c r="Q5305" s="543" t="s">
        <v>2478</v>
      </c>
      <c r="R5305" s="543" t="s">
        <v>2478</v>
      </c>
      <c r="S5305" s="543" t="s">
        <v>2478</v>
      </c>
    </row>
    <row r="5306" spans="1:19">
      <c r="A5306" s="540" t="s">
        <v>14192</v>
      </c>
      <c r="B5306" s="541"/>
      <c r="C5306" s="541"/>
      <c r="D5306" s="542">
        <v>30063</v>
      </c>
      <c r="E5306" s="541"/>
      <c r="F5306" s="542" t="s">
        <v>14530</v>
      </c>
      <c r="G5306" s="540" t="s">
        <v>14531</v>
      </c>
      <c r="H5306" s="542" t="s">
        <v>3519</v>
      </c>
      <c r="I5306" s="541" t="s">
        <v>2478</v>
      </c>
      <c r="J5306" s="540" t="s">
        <v>2478</v>
      </c>
      <c r="K5306" s="540" t="s">
        <v>2478</v>
      </c>
      <c r="L5306" s="540" t="s">
        <v>2478</v>
      </c>
      <c r="M5306" s="540" t="s">
        <v>2478</v>
      </c>
      <c r="N5306" s="540" t="s">
        <v>2478</v>
      </c>
      <c r="O5306" s="540" t="s">
        <v>2478</v>
      </c>
      <c r="P5306" s="540" t="s">
        <v>2478</v>
      </c>
      <c r="Q5306" s="540" t="s">
        <v>2478</v>
      </c>
      <c r="R5306" s="540" t="s">
        <v>2478</v>
      </c>
      <c r="S5306" s="540" t="s">
        <v>2478</v>
      </c>
    </row>
    <row r="5307" spans="1:19">
      <c r="A5307" s="543" t="s">
        <v>14192</v>
      </c>
      <c r="B5307" s="544"/>
      <c r="C5307" s="544"/>
      <c r="D5307" s="545">
        <v>30063</v>
      </c>
      <c r="E5307" s="544"/>
      <c r="F5307" s="545" t="s">
        <v>14532</v>
      </c>
      <c r="G5307" s="543" t="s">
        <v>14533</v>
      </c>
      <c r="H5307" s="545" t="s">
        <v>3519</v>
      </c>
      <c r="I5307" s="544" t="s">
        <v>2478</v>
      </c>
      <c r="J5307" s="543" t="s">
        <v>2478</v>
      </c>
      <c r="K5307" s="543" t="s">
        <v>2478</v>
      </c>
      <c r="L5307" s="543" t="s">
        <v>2478</v>
      </c>
      <c r="M5307" s="543" t="s">
        <v>2478</v>
      </c>
      <c r="N5307" s="543" t="s">
        <v>2478</v>
      </c>
      <c r="O5307" s="543" t="s">
        <v>2478</v>
      </c>
      <c r="P5307" s="543" t="s">
        <v>2478</v>
      </c>
      <c r="Q5307" s="543" t="s">
        <v>2478</v>
      </c>
      <c r="R5307" s="543" t="s">
        <v>2478</v>
      </c>
      <c r="S5307" s="543" t="s">
        <v>2478</v>
      </c>
    </row>
    <row r="5308" spans="1:19">
      <c r="A5308" s="540" t="s">
        <v>14192</v>
      </c>
      <c r="B5308" s="541"/>
      <c r="C5308" s="541"/>
      <c r="D5308" s="542">
        <v>30064</v>
      </c>
      <c r="E5308" s="541"/>
      <c r="F5308" s="542" t="s">
        <v>14534</v>
      </c>
      <c r="G5308" s="540" t="s">
        <v>14535</v>
      </c>
      <c r="H5308" s="542" t="s">
        <v>3519</v>
      </c>
      <c r="I5308" s="541" t="s">
        <v>2478</v>
      </c>
      <c r="J5308" s="540" t="s">
        <v>2478</v>
      </c>
      <c r="K5308" s="540" t="s">
        <v>2478</v>
      </c>
      <c r="L5308" s="540" t="s">
        <v>2478</v>
      </c>
      <c r="M5308" s="540" t="s">
        <v>2478</v>
      </c>
      <c r="N5308" s="540" t="s">
        <v>2478</v>
      </c>
      <c r="O5308" s="540" t="s">
        <v>2478</v>
      </c>
      <c r="P5308" s="540" t="s">
        <v>2478</v>
      </c>
      <c r="Q5308" s="540" t="s">
        <v>2478</v>
      </c>
      <c r="R5308" s="540" t="s">
        <v>2478</v>
      </c>
      <c r="S5308" s="540" t="s">
        <v>2478</v>
      </c>
    </row>
    <row r="5309" spans="1:19">
      <c r="A5309" s="543" t="s">
        <v>14192</v>
      </c>
      <c r="B5309" s="544"/>
      <c r="C5309" s="544"/>
      <c r="D5309" s="545">
        <v>30064</v>
      </c>
      <c r="E5309" s="544"/>
      <c r="F5309" s="545" t="s">
        <v>14536</v>
      </c>
      <c r="G5309" s="543" t="s">
        <v>14537</v>
      </c>
      <c r="H5309" s="545" t="s">
        <v>3519</v>
      </c>
      <c r="I5309" s="544" t="s">
        <v>2478</v>
      </c>
      <c r="J5309" s="543" t="s">
        <v>2478</v>
      </c>
      <c r="K5309" s="543" t="s">
        <v>2478</v>
      </c>
      <c r="L5309" s="543" t="s">
        <v>2478</v>
      </c>
      <c r="M5309" s="543" t="s">
        <v>2478</v>
      </c>
      <c r="N5309" s="543" t="s">
        <v>2478</v>
      </c>
      <c r="O5309" s="543" t="s">
        <v>2478</v>
      </c>
      <c r="P5309" s="543" t="s">
        <v>2478</v>
      </c>
      <c r="Q5309" s="543" t="s">
        <v>2478</v>
      </c>
      <c r="R5309" s="543" t="s">
        <v>2478</v>
      </c>
      <c r="S5309" s="543" t="s">
        <v>2478</v>
      </c>
    </row>
    <row r="5310" spans="1:19">
      <c r="A5310" s="540" t="s">
        <v>14192</v>
      </c>
      <c r="B5310" s="541"/>
      <c r="C5310" s="541"/>
      <c r="D5310" s="542">
        <v>30064</v>
      </c>
      <c r="E5310" s="541"/>
      <c r="F5310" s="542" t="s">
        <v>14538</v>
      </c>
      <c r="G5310" s="540" t="s">
        <v>14539</v>
      </c>
      <c r="H5310" s="542" t="s">
        <v>2469</v>
      </c>
      <c r="I5310" s="541" t="s">
        <v>2478</v>
      </c>
      <c r="J5310" s="540" t="s">
        <v>2478</v>
      </c>
      <c r="K5310" s="540" t="s">
        <v>2478</v>
      </c>
      <c r="L5310" s="540" t="s">
        <v>2478</v>
      </c>
      <c r="M5310" s="540" t="s">
        <v>2478</v>
      </c>
      <c r="N5310" s="540" t="s">
        <v>2478</v>
      </c>
      <c r="O5310" s="540" t="s">
        <v>2478</v>
      </c>
      <c r="P5310" s="540" t="s">
        <v>2478</v>
      </c>
      <c r="Q5310" s="540" t="s">
        <v>2478</v>
      </c>
      <c r="R5310" s="540" t="s">
        <v>2478</v>
      </c>
      <c r="S5310" s="540" t="s">
        <v>2478</v>
      </c>
    </row>
    <row r="5311" spans="1:19">
      <c r="A5311" s="543" t="s">
        <v>14192</v>
      </c>
      <c r="B5311" s="544"/>
      <c r="C5311" s="544"/>
      <c r="D5311" s="545">
        <v>30065</v>
      </c>
      <c r="E5311" s="544"/>
      <c r="F5311" s="545" t="s">
        <v>14540</v>
      </c>
      <c r="G5311" s="543" t="s">
        <v>14541</v>
      </c>
      <c r="H5311" s="545" t="s">
        <v>2469</v>
      </c>
      <c r="I5311" s="544" t="s">
        <v>2478</v>
      </c>
      <c r="J5311" s="543" t="s">
        <v>2478</v>
      </c>
      <c r="K5311" s="543" t="s">
        <v>2478</v>
      </c>
      <c r="L5311" s="543" t="s">
        <v>2478</v>
      </c>
      <c r="M5311" s="543" t="s">
        <v>2478</v>
      </c>
      <c r="N5311" s="543" t="s">
        <v>2478</v>
      </c>
      <c r="O5311" s="543" t="s">
        <v>2478</v>
      </c>
      <c r="P5311" s="543" t="s">
        <v>2478</v>
      </c>
      <c r="Q5311" s="543" t="s">
        <v>2478</v>
      </c>
      <c r="R5311" s="543" t="s">
        <v>2478</v>
      </c>
      <c r="S5311" s="543" t="s">
        <v>2478</v>
      </c>
    </row>
    <row r="5312" spans="1:19">
      <c r="A5312" s="540" t="s">
        <v>14192</v>
      </c>
      <c r="B5312" s="541"/>
      <c r="C5312" s="541"/>
      <c r="D5312" s="542">
        <v>30065</v>
      </c>
      <c r="E5312" s="541"/>
      <c r="F5312" s="542" t="s">
        <v>14542</v>
      </c>
      <c r="G5312" s="540" t="s">
        <v>14543</v>
      </c>
      <c r="H5312" s="542" t="s">
        <v>2469</v>
      </c>
      <c r="I5312" s="541" t="s">
        <v>2478</v>
      </c>
      <c r="J5312" s="540" t="s">
        <v>2478</v>
      </c>
      <c r="K5312" s="540" t="s">
        <v>2478</v>
      </c>
      <c r="L5312" s="540" t="s">
        <v>2478</v>
      </c>
      <c r="M5312" s="540" t="s">
        <v>2478</v>
      </c>
      <c r="N5312" s="540" t="s">
        <v>2478</v>
      </c>
      <c r="O5312" s="540" t="s">
        <v>2478</v>
      </c>
      <c r="P5312" s="540" t="s">
        <v>2478</v>
      </c>
      <c r="Q5312" s="540" t="s">
        <v>2478</v>
      </c>
      <c r="R5312" s="540" t="s">
        <v>2478</v>
      </c>
      <c r="S5312" s="540" t="s">
        <v>2478</v>
      </c>
    </row>
    <row r="5313" spans="1:19">
      <c r="A5313" s="543" t="s">
        <v>14192</v>
      </c>
      <c r="B5313" s="544"/>
      <c r="C5313" s="544"/>
      <c r="D5313" s="545">
        <v>30065</v>
      </c>
      <c r="E5313" s="544"/>
      <c r="F5313" s="545" t="s">
        <v>14544</v>
      </c>
      <c r="G5313" s="543" t="s">
        <v>14545</v>
      </c>
      <c r="H5313" s="545" t="s">
        <v>2469</v>
      </c>
      <c r="I5313" s="544" t="s">
        <v>2478</v>
      </c>
      <c r="J5313" s="543" t="s">
        <v>2478</v>
      </c>
      <c r="K5313" s="543" t="s">
        <v>2478</v>
      </c>
      <c r="L5313" s="543" t="s">
        <v>2478</v>
      </c>
      <c r="M5313" s="543" t="s">
        <v>2478</v>
      </c>
      <c r="N5313" s="543" t="s">
        <v>2478</v>
      </c>
      <c r="O5313" s="543" t="s">
        <v>2478</v>
      </c>
      <c r="P5313" s="543" t="s">
        <v>2478</v>
      </c>
      <c r="Q5313" s="543" t="s">
        <v>2478</v>
      </c>
      <c r="R5313" s="543" t="s">
        <v>2478</v>
      </c>
      <c r="S5313" s="543" t="s">
        <v>2478</v>
      </c>
    </row>
    <row r="5314" spans="1:19">
      <c r="A5314" s="540" t="s">
        <v>14192</v>
      </c>
      <c r="B5314" s="541"/>
      <c r="C5314" s="541"/>
      <c r="D5314" s="542">
        <v>30065</v>
      </c>
      <c r="E5314" s="541"/>
      <c r="F5314" s="542" t="s">
        <v>14546</v>
      </c>
      <c r="G5314" s="540" t="s">
        <v>14547</v>
      </c>
      <c r="H5314" s="542" t="s">
        <v>2469</v>
      </c>
      <c r="I5314" s="541" t="s">
        <v>2478</v>
      </c>
      <c r="J5314" s="540" t="s">
        <v>2478</v>
      </c>
      <c r="K5314" s="540" t="s">
        <v>2478</v>
      </c>
      <c r="L5314" s="540" t="s">
        <v>2478</v>
      </c>
      <c r="M5314" s="540" t="s">
        <v>2478</v>
      </c>
      <c r="N5314" s="540" t="s">
        <v>2478</v>
      </c>
      <c r="O5314" s="540" t="s">
        <v>2478</v>
      </c>
      <c r="P5314" s="540" t="s">
        <v>2478</v>
      </c>
      <c r="Q5314" s="540" t="s">
        <v>2478</v>
      </c>
      <c r="R5314" s="540" t="s">
        <v>2478</v>
      </c>
      <c r="S5314" s="540" t="s">
        <v>2478</v>
      </c>
    </row>
    <row r="5315" spans="1:19">
      <c r="A5315" s="543" t="s">
        <v>14192</v>
      </c>
      <c r="B5315" s="544"/>
      <c r="C5315" s="544"/>
      <c r="D5315" s="545">
        <v>30065</v>
      </c>
      <c r="E5315" s="544"/>
      <c r="F5315" s="545" t="s">
        <v>14548</v>
      </c>
      <c r="G5315" s="543" t="s">
        <v>14549</v>
      </c>
      <c r="H5315" s="545" t="s">
        <v>2469</v>
      </c>
      <c r="I5315" s="544" t="s">
        <v>2478</v>
      </c>
      <c r="J5315" s="543" t="s">
        <v>2478</v>
      </c>
      <c r="K5315" s="543" t="s">
        <v>2478</v>
      </c>
      <c r="L5315" s="543" t="s">
        <v>2478</v>
      </c>
      <c r="M5315" s="543" t="s">
        <v>2478</v>
      </c>
      <c r="N5315" s="543" t="s">
        <v>2478</v>
      </c>
      <c r="O5315" s="543" t="s">
        <v>2478</v>
      </c>
      <c r="P5315" s="543" t="s">
        <v>2478</v>
      </c>
      <c r="Q5315" s="543" t="s">
        <v>2478</v>
      </c>
      <c r="R5315" s="543" t="s">
        <v>2478</v>
      </c>
      <c r="S5315" s="543" t="s">
        <v>2478</v>
      </c>
    </row>
    <row r="5316" spans="1:19">
      <c r="A5316" s="540" t="s">
        <v>14192</v>
      </c>
      <c r="B5316" s="541"/>
      <c r="C5316" s="541"/>
      <c r="D5316" s="542">
        <v>30067</v>
      </c>
      <c r="E5316" s="541"/>
      <c r="F5316" s="542" t="s">
        <v>14550</v>
      </c>
      <c r="G5316" s="540" t="s">
        <v>14551</v>
      </c>
      <c r="H5316" s="542" t="s">
        <v>3519</v>
      </c>
      <c r="I5316" s="541" t="s">
        <v>2478</v>
      </c>
      <c r="J5316" s="540" t="s">
        <v>2478</v>
      </c>
      <c r="K5316" s="540" t="s">
        <v>2478</v>
      </c>
      <c r="L5316" s="540" t="s">
        <v>2478</v>
      </c>
      <c r="M5316" s="540" t="s">
        <v>2478</v>
      </c>
      <c r="N5316" s="540" t="s">
        <v>2478</v>
      </c>
      <c r="O5316" s="540" t="s">
        <v>2478</v>
      </c>
      <c r="P5316" s="540" t="s">
        <v>2478</v>
      </c>
      <c r="Q5316" s="540" t="s">
        <v>2478</v>
      </c>
      <c r="R5316" s="540" t="s">
        <v>2478</v>
      </c>
      <c r="S5316" s="540" t="s">
        <v>2478</v>
      </c>
    </row>
    <row r="5317" spans="1:19">
      <c r="A5317" s="543" t="s">
        <v>14192</v>
      </c>
      <c r="B5317" s="544"/>
      <c r="C5317" s="544"/>
      <c r="D5317" s="545">
        <v>30063</v>
      </c>
      <c r="E5317" s="544"/>
      <c r="F5317" s="545" t="s">
        <v>14552</v>
      </c>
      <c r="G5317" s="543" t="s">
        <v>14553</v>
      </c>
      <c r="H5317" s="545" t="s">
        <v>3519</v>
      </c>
      <c r="I5317" s="544" t="s">
        <v>2478</v>
      </c>
      <c r="J5317" s="543" t="s">
        <v>2478</v>
      </c>
      <c r="K5317" s="543" t="s">
        <v>2478</v>
      </c>
      <c r="L5317" s="543" t="s">
        <v>2478</v>
      </c>
      <c r="M5317" s="543" t="s">
        <v>2478</v>
      </c>
      <c r="N5317" s="543" t="s">
        <v>2478</v>
      </c>
      <c r="O5317" s="543" t="s">
        <v>2478</v>
      </c>
      <c r="P5317" s="543" t="s">
        <v>2478</v>
      </c>
      <c r="Q5317" s="543" t="s">
        <v>2478</v>
      </c>
      <c r="R5317" s="543" t="s">
        <v>2478</v>
      </c>
      <c r="S5317" s="543" t="s">
        <v>2478</v>
      </c>
    </row>
    <row r="5318" spans="1:19">
      <c r="A5318" s="540" t="s">
        <v>14192</v>
      </c>
      <c r="B5318" s="541"/>
      <c r="C5318" s="541"/>
      <c r="D5318" s="542">
        <v>30066</v>
      </c>
      <c r="E5318" s="541"/>
      <c r="F5318" s="542" t="s">
        <v>14554</v>
      </c>
      <c r="G5318" s="540" t="s">
        <v>14555</v>
      </c>
      <c r="H5318" s="542" t="s">
        <v>2469</v>
      </c>
      <c r="I5318" s="541" t="s">
        <v>2478</v>
      </c>
      <c r="J5318" s="540" t="s">
        <v>2478</v>
      </c>
      <c r="K5318" s="540" t="s">
        <v>2478</v>
      </c>
      <c r="L5318" s="540" t="s">
        <v>2478</v>
      </c>
      <c r="M5318" s="540" t="s">
        <v>2478</v>
      </c>
      <c r="N5318" s="540" t="s">
        <v>2478</v>
      </c>
      <c r="O5318" s="540" t="s">
        <v>2478</v>
      </c>
      <c r="P5318" s="540" t="s">
        <v>2478</v>
      </c>
      <c r="Q5318" s="540" t="s">
        <v>2478</v>
      </c>
      <c r="R5318" s="540" t="s">
        <v>2478</v>
      </c>
      <c r="S5318" s="540" t="s">
        <v>2478</v>
      </c>
    </row>
    <row r="5319" spans="1:19">
      <c r="A5319" s="543" t="s">
        <v>14192</v>
      </c>
      <c r="B5319" s="544"/>
      <c r="C5319" s="544"/>
      <c r="D5319" s="545">
        <v>30067</v>
      </c>
      <c r="E5319" s="544"/>
      <c r="F5319" s="545" t="s">
        <v>14556</v>
      </c>
      <c r="G5319" s="543" t="s">
        <v>14557</v>
      </c>
      <c r="H5319" s="545" t="s">
        <v>3519</v>
      </c>
      <c r="I5319" s="544" t="s">
        <v>2478</v>
      </c>
      <c r="J5319" s="543" t="s">
        <v>2478</v>
      </c>
      <c r="K5319" s="543" t="s">
        <v>2478</v>
      </c>
      <c r="L5319" s="543" t="s">
        <v>2478</v>
      </c>
      <c r="M5319" s="543" t="s">
        <v>2478</v>
      </c>
      <c r="N5319" s="543" t="s">
        <v>2478</v>
      </c>
      <c r="O5319" s="543" t="s">
        <v>2478</v>
      </c>
      <c r="P5319" s="543" t="s">
        <v>2478</v>
      </c>
      <c r="Q5319" s="543" t="s">
        <v>2478</v>
      </c>
      <c r="R5319" s="543" t="s">
        <v>2478</v>
      </c>
      <c r="S5319" s="543" t="s">
        <v>2478</v>
      </c>
    </row>
    <row r="5320" spans="1:19">
      <c r="A5320" s="540" t="s">
        <v>14192</v>
      </c>
      <c r="B5320" s="541"/>
      <c r="C5320" s="541"/>
      <c r="D5320" s="542">
        <v>30067</v>
      </c>
      <c r="E5320" s="541"/>
      <c r="F5320" s="542" t="s">
        <v>14558</v>
      </c>
      <c r="G5320" s="540" t="s">
        <v>14559</v>
      </c>
      <c r="H5320" s="542" t="s">
        <v>3519</v>
      </c>
      <c r="I5320" s="541" t="s">
        <v>2478</v>
      </c>
      <c r="J5320" s="540" t="s">
        <v>2478</v>
      </c>
      <c r="K5320" s="540" t="s">
        <v>2478</v>
      </c>
      <c r="L5320" s="540" t="s">
        <v>2478</v>
      </c>
      <c r="M5320" s="540" t="s">
        <v>2478</v>
      </c>
      <c r="N5320" s="540" t="s">
        <v>2478</v>
      </c>
      <c r="O5320" s="540" t="s">
        <v>2478</v>
      </c>
      <c r="P5320" s="540" t="s">
        <v>2478</v>
      </c>
      <c r="Q5320" s="540" t="s">
        <v>2478</v>
      </c>
      <c r="R5320" s="540" t="s">
        <v>2478</v>
      </c>
      <c r="S5320" s="540" t="s">
        <v>2478</v>
      </c>
    </row>
    <row r="5321" spans="1:19">
      <c r="A5321" s="543" t="s">
        <v>14192</v>
      </c>
      <c r="B5321" s="545">
        <v>11267</v>
      </c>
      <c r="C5321" s="545">
        <v>701679</v>
      </c>
      <c r="D5321" s="545" t="s">
        <v>14560</v>
      </c>
      <c r="E5321" s="545" t="s">
        <v>14560</v>
      </c>
      <c r="F5321" s="545" t="s">
        <v>14561</v>
      </c>
      <c r="G5321" s="543" t="s">
        <v>14562</v>
      </c>
      <c r="H5321" s="545" t="s">
        <v>2546</v>
      </c>
      <c r="I5321" s="545" t="s">
        <v>2546</v>
      </c>
      <c r="J5321" s="543" t="s">
        <v>2478</v>
      </c>
      <c r="K5321" s="543" t="s">
        <v>2478</v>
      </c>
      <c r="L5321" s="543" t="s">
        <v>2546</v>
      </c>
      <c r="M5321" s="543" t="s">
        <v>6209</v>
      </c>
      <c r="N5321" s="543" t="s">
        <v>2210</v>
      </c>
      <c r="O5321" s="547">
        <v>44910.333333333336</v>
      </c>
      <c r="P5321" s="547">
        <v>44910.333333333336</v>
      </c>
      <c r="Q5321" s="547">
        <v>44957.333333333336</v>
      </c>
      <c r="R5321" s="547">
        <v>44957</v>
      </c>
      <c r="S5321" s="547">
        <v>44987.516817129632</v>
      </c>
    </row>
    <row r="5322" spans="1:19">
      <c r="A5322" s="540" t="s">
        <v>14192</v>
      </c>
      <c r="B5322" s="542">
        <v>11264</v>
      </c>
      <c r="C5322" s="542">
        <v>688109</v>
      </c>
      <c r="D5322" s="542" t="s">
        <v>14563</v>
      </c>
      <c r="E5322" s="542" t="s">
        <v>14563</v>
      </c>
      <c r="F5322" s="542" t="s">
        <v>14564</v>
      </c>
      <c r="G5322" s="540" t="s">
        <v>14565</v>
      </c>
      <c r="H5322" s="542" t="s">
        <v>2546</v>
      </c>
      <c r="I5322" s="542" t="s">
        <v>2546</v>
      </c>
      <c r="J5322" s="540" t="s">
        <v>2478</v>
      </c>
      <c r="K5322" s="540" t="s">
        <v>2478</v>
      </c>
      <c r="L5322" s="540" t="s">
        <v>2546</v>
      </c>
      <c r="M5322" s="540" t="s">
        <v>6209</v>
      </c>
      <c r="N5322" s="540" t="s">
        <v>2210</v>
      </c>
      <c r="O5322" s="546">
        <v>44872.333333333336</v>
      </c>
      <c r="P5322" s="546">
        <v>44872.333333333336</v>
      </c>
      <c r="Q5322" s="546">
        <v>44946.333333333336</v>
      </c>
      <c r="R5322" s="546">
        <v>44946</v>
      </c>
      <c r="S5322" s="546">
        <v>44993.525173611109</v>
      </c>
    </row>
    <row r="5323" spans="1:19">
      <c r="A5323" s="543" t="s">
        <v>14192</v>
      </c>
      <c r="B5323" s="545">
        <v>11231</v>
      </c>
      <c r="C5323" s="545">
        <v>691246</v>
      </c>
      <c r="D5323" s="545" t="s">
        <v>14566</v>
      </c>
      <c r="E5323" s="545" t="s">
        <v>14566</v>
      </c>
      <c r="F5323" s="545" t="s">
        <v>14567</v>
      </c>
      <c r="G5323" s="543" t="s">
        <v>14568</v>
      </c>
      <c r="H5323" s="545" t="s">
        <v>2546</v>
      </c>
      <c r="I5323" s="545" t="s">
        <v>2546</v>
      </c>
      <c r="J5323" s="543" t="s">
        <v>2478</v>
      </c>
      <c r="K5323" s="543" t="s">
        <v>2478</v>
      </c>
      <c r="L5323" s="543" t="s">
        <v>2546</v>
      </c>
      <c r="M5323" s="543" t="s">
        <v>6209</v>
      </c>
      <c r="N5323" s="543" t="s">
        <v>2210</v>
      </c>
      <c r="O5323" s="547">
        <v>44896.333333333336</v>
      </c>
      <c r="P5323" s="547">
        <v>44896.333333333336</v>
      </c>
      <c r="Q5323" s="547">
        <v>44916.333333333336</v>
      </c>
      <c r="R5323" s="547">
        <v>44916</v>
      </c>
      <c r="S5323" s="547">
        <v>44973.535196759258</v>
      </c>
    </row>
    <row r="5324" spans="1:19">
      <c r="A5324" s="540" t="s">
        <v>14192</v>
      </c>
      <c r="B5324" s="542">
        <v>11275</v>
      </c>
      <c r="C5324" s="542">
        <v>701555</v>
      </c>
      <c r="D5324" s="542" t="s">
        <v>14569</v>
      </c>
      <c r="E5324" s="542" t="s">
        <v>14569</v>
      </c>
      <c r="F5324" s="542" t="s">
        <v>14570</v>
      </c>
      <c r="G5324" s="540" t="s">
        <v>14571</v>
      </c>
      <c r="H5324" s="542" t="s">
        <v>2546</v>
      </c>
      <c r="I5324" s="542" t="s">
        <v>2546</v>
      </c>
      <c r="J5324" s="540" t="s">
        <v>2478</v>
      </c>
      <c r="K5324" s="540" t="s">
        <v>2478</v>
      </c>
      <c r="L5324" s="540" t="s">
        <v>2546</v>
      </c>
      <c r="M5324" s="540" t="s">
        <v>6209</v>
      </c>
      <c r="N5324" s="540" t="s">
        <v>2210</v>
      </c>
      <c r="O5324" s="546">
        <v>44911.333333333336</v>
      </c>
      <c r="P5324" s="546">
        <v>44911.333333333336</v>
      </c>
      <c r="Q5324" s="546">
        <v>44953.708333333336</v>
      </c>
      <c r="R5324" s="546">
        <v>44953</v>
      </c>
      <c r="S5324" s="546">
        <v>44993.525173611109</v>
      </c>
    </row>
    <row r="5325" spans="1:19">
      <c r="A5325" s="543" t="s">
        <v>14192</v>
      </c>
      <c r="B5325" s="545">
        <v>11257</v>
      </c>
      <c r="C5325" s="545">
        <v>701552</v>
      </c>
      <c r="D5325" s="545" t="s">
        <v>14572</v>
      </c>
      <c r="E5325" s="545" t="s">
        <v>14572</v>
      </c>
      <c r="F5325" s="545" t="s">
        <v>14573</v>
      </c>
      <c r="G5325" s="543" t="s">
        <v>14574</v>
      </c>
      <c r="H5325" s="545" t="s">
        <v>2546</v>
      </c>
      <c r="I5325" s="545" t="s">
        <v>2546</v>
      </c>
      <c r="J5325" s="543" t="s">
        <v>2478</v>
      </c>
      <c r="K5325" s="543" t="s">
        <v>2478</v>
      </c>
      <c r="L5325" s="543" t="s">
        <v>2546</v>
      </c>
      <c r="M5325" s="543" t="s">
        <v>6209</v>
      </c>
      <c r="N5325" s="543" t="s">
        <v>2210</v>
      </c>
      <c r="O5325" s="547">
        <v>44916.333333333336</v>
      </c>
      <c r="P5325" s="547">
        <v>44916.333333333336</v>
      </c>
      <c r="Q5325" s="547">
        <v>44946.708333333336</v>
      </c>
      <c r="R5325" s="547">
        <v>44946</v>
      </c>
      <c r="S5325" s="547">
        <v>44993.525173611109</v>
      </c>
    </row>
    <row r="5326" spans="1:19">
      <c r="A5326" s="540" t="s">
        <v>14192</v>
      </c>
      <c r="B5326" s="542">
        <v>11269</v>
      </c>
      <c r="C5326" s="542">
        <v>701545</v>
      </c>
      <c r="D5326" s="542" t="s">
        <v>14575</v>
      </c>
      <c r="E5326" s="542" t="s">
        <v>14575</v>
      </c>
      <c r="F5326" s="542" t="s">
        <v>14576</v>
      </c>
      <c r="G5326" s="540" t="s">
        <v>14577</v>
      </c>
      <c r="H5326" s="542" t="s">
        <v>2546</v>
      </c>
      <c r="I5326" s="542" t="s">
        <v>2546</v>
      </c>
      <c r="J5326" s="540" t="s">
        <v>2478</v>
      </c>
      <c r="K5326" s="540" t="s">
        <v>2478</v>
      </c>
      <c r="L5326" s="540" t="s">
        <v>2546</v>
      </c>
      <c r="M5326" s="540" t="s">
        <v>6209</v>
      </c>
      <c r="N5326" s="540" t="s">
        <v>2210</v>
      </c>
      <c r="O5326" s="546">
        <v>44916.708333333336</v>
      </c>
      <c r="P5326" s="546">
        <v>44916.708333333336</v>
      </c>
      <c r="Q5326" s="546">
        <v>44946.708333333336</v>
      </c>
      <c r="R5326" s="546">
        <v>44946</v>
      </c>
      <c r="S5326" s="546">
        <v>44993.525173611109</v>
      </c>
    </row>
    <row r="5327" spans="1:19">
      <c r="A5327" s="543" t="s">
        <v>14192</v>
      </c>
      <c r="B5327" s="545">
        <v>11279</v>
      </c>
      <c r="C5327" s="545">
        <v>688625</v>
      </c>
      <c r="D5327" s="545" t="s">
        <v>14578</v>
      </c>
      <c r="E5327" s="545" t="s">
        <v>14578</v>
      </c>
      <c r="F5327" s="545" t="s">
        <v>14579</v>
      </c>
      <c r="G5327" s="543" t="s">
        <v>14580</v>
      </c>
      <c r="H5327" s="545" t="s">
        <v>2546</v>
      </c>
      <c r="I5327" s="545" t="s">
        <v>2546</v>
      </c>
      <c r="J5327" s="543" t="s">
        <v>2478</v>
      </c>
      <c r="K5327" s="543" t="s">
        <v>2478</v>
      </c>
      <c r="L5327" s="543" t="s">
        <v>2546</v>
      </c>
      <c r="M5327" s="543" t="s">
        <v>6209</v>
      </c>
      <c r="N5327" s="543" t="s">
        <v>2210</v>
      </c>
      <c r="O5327" s="547">
        <v>44869.333333333336</v>
      </c>
      <c r="P5327" s="547">
        <v>44869.333333333336</v>
      </c>
      <c r="Q5327" s="547">
        <v>44946.708333333336</v>
      </c>
      <c r="R5327" s="547">
        <v>44946</v>
      </c>
      <c r="S5327" s="547">
        <v>45005.489907407406</v>
      </c>
    </row>
    <row r="5328" spans="1:19">
      <c r="A5328" s="540" t="s">
        <v>14192</v>
      </c>
      <c r="B5328" s="542">
        <v>11207</v>
      </c>
      <c r="C5328" s="542">
        <v>688774</v>
      </c>
      <c r="D5328" s="542" t="s">
        <v>14581</v>
      </c>
      <c r="E5328" s="542" t="s">
        <v>14581</v>
      </c>
      <c r="F5328" s="542" t="s">
        <v>14582</v>
      </c>
      <c r="G5328" s="540" t="s">
        <v>14583</v>
      </c>
      <c r="H5328" s="542" t="s">
        <v>2546</v>
      </c>
      <c r="I5328" s="542" t="s">
        <v>2546</v>
      </c>
      <c r="J5328" s="540" t="s">
        <v>2478</v>
      </c>
      <c r="K5328" s="540" t="s">
        <v>2478</v>
      </c>
      <c r="L5328" s="540" t="s">
        <v>2546</v>
      </c>
      <c r="M5328" s="540" t="s">
        <v>6209</v>
      </c>
      <c r="N5328" s="540" t="s">
        <v>2210</v>
      </c>
      <c r="O5328" s="546">
        <v>44869.333333333336</v>
      </c>
      <c r="P5328" s="546">
        <v>44869.333333333336</v>
      </c>
      <c r="Q5328" s="546">
        <v>44916.708333333336</v>
      </c>
      <c r="R5328" s="546">
        <v>44916</v>
      </c>
      <c r="S5328" s="546">
        <v>44957.5390162037</v>
      </c>
    </row>
    <row r="5329" spans="1:19">
      <c r="A5329" s="543" t="s">
        <v>14192</v>
      </c>
      <c r="B5329" s="545">
        <v>11263</v>
      </c>
      <c r="C5329" s="545">
        <v>701495</v>
      </c>
      <c r="D5329" s="545" t="s">
        <v>14584</v>
      </c>
      <c r="E5329" s="545" t="s">
        <v>14584</v>
      </c>
      <c r="F5329" s="545" t="s">
        <v>14585</v>
      </c>
      <c r="G5329" s="543" t="s">
        <v>14586</v>
      </c>
      <c r="H5329" s="545" t="s">
        <v>3519</v>
      </c>
      <c r="I5329" s="545" t="s">
        <v>2546</v>
      </c>
      <c r="J5329" s="543" t="s">
        <v>2478</v>
      </c>
      <c r="K5329" s="543" t="s">
        <v>2478</v>
      </c>
      <c r="L5329" s="543" t="s">
        <v>2546</v>
      </c>
      <c r="M5329" s="543" t="s">
        <v>6209</v>
      </c>
      <c r="N5329" s="543" t="s">
        <v>2210</v>
      </c>
      <c r="O5329" s="547">
        <v>44796.333333333336</v>
      </c>
      <c r="P5329" s="547">
        <v>44796.333333333336</v>
      </c>
      <c r="Q5329" s="547">
        <v>44953.708333333336</v>
      </c>
      <c r="R5329" s="547">
        <v>44953</v>
      </c>
      <c r="S5329" s="547">
        <v>44987.516817129632</v>
      </c>
    </row>
    <row r="5330" spans="1:19">
      <c r="A5330" s="540" t="s">
        <v>14192</v>
      </c>
      <c r="B5330" s="542">
        <v>11277</v>
      </c>
      <c r="C5330" s="542">
        <v>688629</v>
      </c>
      <c r="D5330" s="542" t="s">
        <v>14587</v>
      </c>
      <c r="E5330" s="542" t="s">
        <v>14587</v>
      </c>
      <c r="F5330" s="542" t="s">
        <v>14588</v>
      </c>
      <c r="G5330" s="540" t="s">
        <v>14589</v>
      </c>
      <c r="H5330" s="542" t="s">
        <v>2546</v>
      </c>
      <c r="I5330" s="542" t="s">
        <v>2546</v>
      </c>
      <c r="J5330" s="540" t="s">
        <v>2478</v>
      </c>
      <c r="K5330" s="540" t="s">
        <v>2478</v>
      </c>
      <c r="L5330" s="540" t="s">
        <v>2546</v>
      </c>
      <c r="M5330" s="540" t="s">
        <v>6209</v>
      </c>
      <c r="N5330" s="540" t="s">
        <v>2210</v>
      </c>
      <c r="O5330" s="546">
        <v>44875.333333333336</v>
      </c>
      <c r="P5330" s="546">
        <v>44875.333333333336</v>
      </c>
      <c r="Q5330" s="546">
        <v>44953.708333333336</v>
      </c>
      <c r="R5330" s="546">
        <v>44953</v>
      </c>
      <c r="S5330" s="546">
        <v>44993.525173611109</v>
      </c>
    </row>
    <row r="5331" spans="1:19">
      <c r="A5331" s="543" t="s">
        <v>14192</v>
      </c>
      <c r="B5331" s="545">
        <v>11273</v>
      </c>
      <c r="C5331" s="545">
        <v>688630</v>
      </c>
      <c r="D5331" s="545" t="s">
        <v>14590</v>
      </c>
      <c r="E5331" s="545" t="s">
        <v>14590</v>
      </c>
      <c r="F5331" s="545" t="s">
        <v>14591</v>
      </c>
      <c r="G5331" s="543" t="s">
        <v>14592</v>
      </c>
      <c r="H5331" s="545" t="s">
        <v>2546</v>
      </c>
      <c r="I5331" s="545" t="s">
        <v>2546</v>
      </c>
      <c r="J5331" s="543" t="s">
        <v>2478</v>
      </c>
      <c r="K5331" s="543" t="s">
        <v>2478</v>
      </c>
      <c r="L5331" s="543" t="s">
        <v>2546</v>
      </c>
      <c r="M5331" s="543" t="s">
        <v>6209</v>
      </c>
      <c r="N5331" s="543" t="s">
        <v>2210</v>
      </c>
      <c r="O5331" s="547">
        <v>44869.333333333336</v>
      </c>
      <c r="P5331" s="547">
        <v>44869.333333333336</v>
      </c>
      <c r="Q5331" s="547">
        <v>44946.708333333336</v>
      </c>
      <c r="R5331" s="547">
        <v>44946</v>
      </c>
      <c r="S5331" s="547">
        <v>44993.525173611109</v>
      </c>
    </row>
    <row r="5332" spans="1:19">
      <c r="A5332" s="540" t="s">
        <v>14192</v>
      </c>
      <c r="B5332" s="542">
        <v>11217</v>
      </c>
      <c r="C5332" s="542">
        <v>688472</v>
      </c>
      <c r="D5332" s="542" t="s">
        <v>14593</v>
      </c>
      <c r="E5332" s="542" t="s">
        <v>14593</v>
      </c>
      <c r="F5332" s="542" t="s">
        <v>14594</v>
      </c>
      <c r="G5332" s="540" t="s">
        <v>14595</v>
      </c>
      <c r="H5332" s="542" t="s">
        <v>2546</v>
      </c>
      <c r="I5332" s="542" t="s">
        <v>2546</v>
      </c>
      <c r="J5332" s="540" t="s">
        <v>2478</v>
      </c>
      <c r="K5332" s="540" t="s">
        <v>2478</v>
      </c>
      <c r="L5332" s="540" t="s">
        <v>2546</v>
      </c>
      <c r="M5332" s="540" t="s">
        <v>6209</v>
      </c>
      <c r="N5332" s="540" t="s">
        <v>2210</v>
      </c>
      <c r="O5332" s="546">
        <v>44869.333333333336</v>
      </c>
      <c r="P5332" s="546">
        <v>44869.333333333336</v>
      </c>
      <c r="Q5332" s="546">
        <v>44916.708333333336</v>
      </c>
      <c r="R5332" s="546">
        <v>44916</v>
      </c>
      <c r="S5332" s="546">
        <v>44973.535196759258</v>
      </c>
    </row>
    <row r="5333" spans="1:19">
      <c r="A5333" s="543" t="s">
        <v>14192</v>
      </c>
      <c r="B5333" s="545">
        <v>11214</v>
      </c>
      <c r="C5333" s="545">
        <v>688096</v>
      </c>
      <c r="D5333" s="545" t="s">
        <v>14596</v>
      </c>
      <c r="E5333" s="545" t="s">
        <v>14596</v>
      </c>
      <c r="F5333" s="545" t="s">
        <v>14597</v>
      </c>
      <c r="G5333" s="543" t="s">
        <v>14598</v>
      </c>
      <c r="H5333" s="545" t="s">
        <v>3519</v>
      </c>
      <c r="I5333" s="545" t="s">
        <v>2546</v>
      </c>
      <c r="J5333" s="543" t="s">
        <v>2478</v>
      </c>
      <c r="K5333" s="543" t="s">
        <v>2478</v>
      </c>
      <c r="L5333" s="543" t="s">
        <v>2546</v>
      </c>
      <c r="M5333" s="543" t="s">
        <v>6209</v>
      </c>
      <c r="N5333" s="543" t="s">
        <v>2210</v>
      </c>
      <c r="O5333" s="547">
        <v>44872.333333333336</v>
      </c>
      <c r="P5333" s="547">
        <v>44872.333333333336</v>
      </c>
      <c r="Q5333" s="547">
        <v>44915.333333333336</v>
      </c>
      <c r="R5333" s="547">
        <v>44915</v>
      </c>
      <c r="S5333" s="547">
        <v>44957.5390162037</v>
      </c>
    </row>
    <row r="5334" spans="1:19">
      <c r="A5334" s="540" t="s">
        <v>14192</v>
      </c>
      <c r="B5334" s="542">
        <v>11268</v>
      </c>
      <c r="C5334" s="542">
        <v>701504</v>
      </c>
      <c r="D5334" s="542" t="s">
        <v>14599</v>
      </c>
      <c r="E5334" s="542" t="s">
        <v>14599</v>
      </c>
      <c r="F5334" s="542" t="s">
        <v>14600</v>
      </c>
      <c r="G5334" s="540" t="s">
        <v>14601</v>
      </c>
      <c r="H5334" s="542" t="s">
        <v>2469</v>
      </c>
      <c r="I5334" s="542" t="s">
        <v>2546</v>
      </c>
      <c r="J5334" s="540" t="s">
        <v>2478</v>
      </c>
      <c r="K5334" s="540" t="s">
        <v>2478</v>
      </c>
      <c r="L5334" s="540" t="s">
        <v>2546</v>
      </c>
      <c r="M5334" s="540" t="s">
        <v>6209</v>
      </c>
      <c r="N5334" s="540" t="s">
        <v>2210</v>
      </c>
      <c r="O5334" s="546">
        <v>44925.333333333336</v>
      </c>
      <c r="P5334" s="546">
        <v>44925.333333333336</v>
      </c>
      <c r="Q5334" s="546">
        <v>44953.708333333336</v>
      </c>
      <c r="R5334" s="546">
        <v>44953</v>
      </c>
      <c r="S5334" s="546">
        <v>44993.525173611109</v>
      </c>
    </row>
    <row r="5335" spans="1:19">
      <c r="A5335" s="543" t="s">
        <v>14192</v>
      </c>
      <c r="B5335" s="545">
        <v>11256</v>
      </c>
      <c r="C5335" s="545">
        <v>689071</v>
      </c>
      <c r="D5335" s="545" t="s">
        <v>14602</v>
      </c>
      <c r="E5335" s="545" t="s">
        <v>14602</v>
      </c>
      <c r="F5335" s="545" t="s">
        <v>14603</v>
      </c>
      <c r="G5335" s="543" t="s">
        <v>14604</v>
      </c>
      <c r="H5335" s="545" t="s">
        <v>2469</v>
      </c>
      <c r="I5335" s="545" t="s">
        <v>2469</v>
      </c>
      <c r="J5335" s="543" t="s">
        <v>2478</v>
      </c>
      <c r="K5335" s="543" t="s">
        <v>2478</v>
      </c>
      <c r="L5335" s="543" t="s">
        <v>2546</v>
      </c>
      <c r="M5335" s="543" t="s">
        <v>6209</v>
      </c>
      <c r="N5335" s="543" t="s">
        <v>2210</v>
      </c>
      <c r="O5335" s="547">
        <v>44869.333333333336</v>
      </c>
      <c r="P5335" s="547">
        <v>44869.333333333336</v>
      </c>
      <c r="Q5335" s="547">
        <v>44953.708333333336</v>
      </c>
      <c r="R5335" s="547">
        <v>44953</v>
      </c>
      <c r="S5335" s="547">
        <v>44987.516817129632</v>
      </c>
    </row>
    <row r="5336" spans="1:19">
      <c r="A5336" s="540" t="s">
        <v>14192</v>
      </c>
      <c r="B5336" s="542">
        <v>11276</v>
      </c>
      <c r="C5336" s="542">
        <v>688198</v>
      </c>
      <c r="D5336" s="542" t="s">
        <v>14605</v>
      </c>
      <c r="E5336" s="542" t="s">
        <v>14605</v>
      </c>
      <c r="F5336" s="542" t="s">
        <v>14606</v>
      </c>
      <c r="G5336" s="540" t="s">
        <v>14607</v>
      </c>
      <c r="H5336" s="542" t="s">
        <v>3519</v>
      </c>
      <c r="I5336" s="542" t="s">
        <v>2469</v>
      </c>
      <c r="J5336" s="540" t="s">
        <v>2478</v>
      </c>
      <c r="K5336" s="540" t="s">
        <v>2478</v>
      </c>
      <c r="L5336" s="540" t="s">
        <v>2546</v>
      </c>
      <c r="M5336" s="540" t="s">
        <v>6209</v>
      </c>
      <c r="N5336" s="540" t="s">
        <v>2210</v>
      </c>
      <c r="O5336" s="546">
        <v>44873.333333333336</v>
      </c>
      <c r="P5336" s="546">
        <v>44873.333333333336</v>
      </c>
      <c r="Q5336" s="546">
        <v>44946.708333333336</v>
      </c>
      <c r="R5336" s="546">
        <v>44946</v>
      </c>
      <c r="S5336" s="546">
        <v>45005.489907407406</v>
      </c>
    </row>
    <row r="5337" spans="1:19">
      <c r="A5337" s="543" t="s">
        <v>14192</v>
      </c>
      <c r="B5337" s="545">
        <v>11193</v>
      </c>
      <c r="C5337" s="545">
        <v>688627</v>
      </c>
      <c r="D5337" s="545" t="s">
        <v>14608</v>
      </c>
      <c r="E5337" s="545" t="s">
        <v>14608</v>
      </c>
      <c r="F5337" s="545" t="s">
        <v>14609</v>
      </c>
      <c r="G5337" s="543" t="s">
        <v>14610</v>
      </c>
      <c r="H5337" s="545" t="s">
        <v>2546</v>
      </c>
      <c r="I5337" s="545" t="s">
        <v>2546</v>
      </c>
      <c r="J5337" s="543" t="s">
        <v>2478</v>
      </c>
      <c r="K5337" s="543" t="s">
        <v>2478</v>
      </c>
      <c r="L5337" s="543" t="s">
        <v>2546</v>
      </c>
      <c r="M5337" s="543" t="s">
        <v>6209</v>
      </c>
      <c r="N5337" s="543" t="s">
        <v>2210</v>
      </c>
      <c r="O5337" s="547">
        <v>44869.333333333336</v>
      </c>
      <c r="P5337" s="547">
        <v>44869.333333333336</v>
      </c>
      <c r="Q5337" s="547">
        <v>44915.708333333336</v>
      </c>
      <c r="R5337" s="547">
        <v>44915</v>
      </c>
      <c r="S5337" s="547">
        <v>44957.5390162037</v>
      </c>
    </row>
    <row r="5338" spans="1:19">
      <c r="A5338" s="540" t="s">
        <v>14192</v>
      </c>
      <c r="B5338" s="541"/>
      <c r="C5338" s="541"/>
      <c r="D5338" s="542">
        <v>30062</v>
      </c>
      <c r="E5338" s="541"/>
      <c r="F5338" s="542" t="s">
        <v>14611</v>
      </c>
      <c r="G5338" s="540" t="s">
        <v>14612</v>
      </c>
      <c r="H5338" s="542" t="s">
        <v>3519</v>
      </c>
      <c r="I5338" s="541" t="s">
        <v>2478</v>
      </c>
      <c r="J5338" s="540" t="s">
        <v>2478</v>
      </c>
      <c r="K5338" s="540" t="s">
        <v>2478</v>
      </c>
      <c r="L5338" s="540" t="s">
        <v>2478</v>
      </c>
      <c r="M5338" s="540" t="s">
        <v>2478</v>
      </c>
      <c r="N5338" s="540" t="s">
        <v>2478</v>
      </c>
      <c r="O5338" s="540" t="s">
        <v>2478</v>
      </c>
      <c r="P5338" s="540" t="s">
        <v>2478</v>
      </c>
      <c r="Q5338" s="540" t="s">
        <v>2478</v>
      </c>
      <c r="R5338" s="540" t="s">
        <v>2478</v>
      </c>
      <c r="S5338" s="540" t="s">
        <v>2478</v>
      </c>
    </row>
    <row r="5339" spans="1:19">
      <c r="A5339" s="543" t="s">
        <v>14192</v>
      </c>
      <c r="B5339" s="544"/>
      <c r="C5339" s="544"/>
      <c r="D5339" s="545">
        <v>30066</v>
      </c>
      <c r="E5339" s="544"/>
      <c r="F5339" s="545" t="s">
        <v>14613</v>
      </c>
      <c r="G5339" s="543" t="s">
        <v>14614</v>
      </c>
      <c r="H5339" s="545" t="s">
        <v>3519</v>
      </c>
      <c r="I5339" s="544" t="s">
        <v>2478</v>
      </c>
      <c r="J5339" s="543" t="s">
        <v>2478</v>
      </c>
      <c r="K5339" s="543" t="s">
        <v>2478</v>
      </c>
      <c r="L5339" s="543" t="s">
        <v>2478</v>
      </c>
      <c r="M5339" s="543" t="s">
        <v>2478</v>
      </c>
      <c r="N5339" s="543" t="s">
        <v>2478</v>
      </c>
      <c r="O5339" s="543" t="s">
        <v>2478</v>
      </c>
      <c r="P5339" s="543" t="s">
        <v>2478</v>
      </c>
      <c r="Q5339" s="543" t="s">
        <v>2478</v>
      </c>
      <c r="R5339" s="543" t="s">
        <v>2478</v>
      </c>
      <c r="S5339" s="543" t="s">
        <v>2478</v>
      </c>
    </row>
    <row r="5340" spans="1:19">
      <c r="A5340" s="540" t="s">
        <v>14192</v>
      </c>
      <c r="B5340" s="541"/>
      <c r="C5340" s="541"/>
      <c r="D5340" s="542">
        <v>30066</v>
      </c>
      <c r="E5340" s="541"/>
      <c r="F5340" s="542" t="s">
        <v>14615</v>
      </c>
      <c r="G5340" s="540" t="s">
        <v>14616</v>
      </c>
      <c r="H5340" s="542" t="s">
        <v>3519</v>
      </c>
      <c r="I5340" s="541" t="s">
        <v>2478</v>
      </c>
      <c r="J5340" s="540" t="s">
        <v>2478</v>
      </c>
      <c r="K5340" s="540" t="s">
        <v>2478</v>
      </c>
      <c r="L5340" s="540" t="s">
        <v>2478</v>
      </c>
      <c r="M5340" s="540" t="s">
        <v>2478</v>
      </c>
      <c r="N5340" s="540" t="s">
        <v>2478</v>
      </c>
      <c r="O5340" s="540" t="s">
        <v>2478</v>
      </c>
      <c r="P5340" s="540" t="s">
        <v>2478</v>
      </c>
      <c r="Q5340" s="540" t="s">
        <v>2478</v>
      </c>
      <c r="R5340" s="540" t="s">
        <v>2478</v>
      </c>
      <c r="S5340" s="540" t="s">
        <v>2478</v>
      </c>
    </row>
    <row r="5341" spans="1:19">
      <c r="A5341" s="543" t="s">
        <v>14192</v>
      </c>
      <c r="B5341" s="544"/>
      <c r="C5341" s="544"/>
      <c r="D5341" s="545">
        <v>30066</v>
      </c>
      <c r="E5341" s="544"/>
      <c r="F5341" s="545" t="s">
        <v>14617</v>
      </c>
      <c r="G5341" s="543" t="s">
        <v>14618</v>
      </c>
      <c r="H5341" s="545" t="s">
        <v>2469</v>
      </c>
      <c r="I5341" s="544" t="s">
        <v>2478</v>
      </c>
      <c r="J5341" s="543" t="s">
        <v>2478</v>
      </c>
      <c r="K5341" s="543" t="s">
        <v>2478</v>
      </c>
      <c r="L5341" s="543" t="s">
        <v>2478</v>
      </c>
      <c r="M5341" s="543" t="s">
        <v>2478</v>
      </c>
      <c r="N5341" s="543" t="s">
        <v>2478</v>
      </c>
      <c r="O5341" s="543" t="s">
        <v>2478</v>
      </c>
      <c r="P5341" s="543" t="s">
        <v>2478</v>
      </c>
      <c r="Q5341" s="543" t="s">
        <v>2478</v>
      </c>
      <c r="R5341" s="543" t="s">
        <v>2478</v>
      </c>
      <c r="S5341" s="543" t="s">
        <v>2478</v>
      </c>
    </row>
    <row r="5342" spans="1:19">
      <c r="A5342" s="540" t="s">
        <v>14192</v>
      </c>
      <c r="B5342" s="541"/>
      <c r="C5342" s="541"/>
      <c r="D5342" s="542">
        <v>30066</v>
      </c>
      <c r="E5342" s="541"/>
      <c r="F5342" s="542" t="s">
        <v>14619</v>
      </c>
      <c r="G5342" s="540" t="s">
        <v>14620</v>
      </c>
      <c r="H5342" s="542" t="s">
        <v>2469</v>
      </c>
      <c r="I5342" s="541" t="s">
        <v>2478</v>
      </c>
      <c r="J5342" s="540" t="s">
        <v>2478</v>
      </c>
      <c r="K5342" s="540" t="s">
        <v>2478</v>
      </c>
      <c r="L5342" s="540" t="s">
        <v>2478</v>
      </c>
      <c r="M5342" s="540" t="s">
        <v>2478</v>
      </c>
      <c r="N5342" s="540" t="s">
        <v>2478</v>
      </c>
      <c r="O5342" s="540" t="s">
        <v>2478</v>
      </c>
      <c r="P5342" s="540" t="s">
        <v>2478</v>
      </c>
      <c r="Q5342" s="540" t="s">
        <v>2478</v>
      </c>
      <c r="R5342" s="540" t="s">
        <v>2478</v>
      </c>
      <c r="S5342" s="540" t="s">
        <v>2478</v>
      </c>
    </row>
    <row r="5343" spans="1:19">
      <c r="A5343" s="543" t="s">
        <v>14192</v>
      </c>
      <c r="B5343" s="544"/>
      <c r="C5343" s="544"/>
      <c r="D5343" s="545">
        <v>30066</v>
      </c>
      <c r="E5343" s="544"/>
      <c r="F5343" s="545" t="s">
        <v>14621</v>
      </c>
      <c r="G5343" s="543" t="s">
        <v>14622</v>
      </c>
      <c r="H5343" s="545" t="s">
        <v>3519</v>
      </c>
      <c r="I5343" s="544" t="s">
        <v>2478</v>
      </c>
      <c r="J5343" s="543" t="s">
        <v>2478</v>
      </c>
      <c r="K5343" s="543" t="s">
        <v>2478</v>
      </c>
      <c r="L5343" s="543" t="s">
        <v>2478</v>
      </c>
      <c r="M5343" s="543" t="s">
        <v>2478</v>
      </c>
      <c r="N5343" s="543" t="s">
        <v>2478</v>
      </c>
      <c r="O5343" s="543" t="s">
        <v>2478</v>
      </c>
      <c r="P5343" s="543" t="s">
        <v>2478</v>
      </c>
      <c r="Q5343" s="543" t="s">
        <v>2478</v>
      </c>
      <c r="R5343" s="543" t="s">
        <v>2478</v>
      </c>
      <c r="S5343" s="543" t="s">
        <v>2478</v>
      </c>
    </row>
    <row r="5344" spans="1:19">
      <c r="A5344" s="540" t="s">
        <v>14192</v>
      </c>
      <c r="B5344" s="541"/>
      <c r="C5344" s="541"/>
      <c r="D5344" s="542">
        <v>30066</v>
      </c>
      <c r="E5344" s="541"/>
      <c r="F5344" s="542" t="s">
        <v>14623</v>
      </c>
      <c r="G5344" s="540" t="s">
        <v>14624</v>
      </c>
      <c r="H5344" s="542" t="s">
        <v>2469</v>
      </c>
      <c r="I5344" s="541" t="s">
        <v>2478</v>
      </c>
      <c r="J5344" s="540" t="s">
        <v>2478</v>
      </c>
      <c r="K5344" s="540" t="s">
        <v>2478</v>
      </c>
      <c r="L5344" s="540" t="s">
        <v>2478</v>
      </c>
      <c r="M5344" s="540" t="s">
        <v>2478</v>
      </c>
      <c r="N5344" s="540" t="s">
        <v>2478</v>
      </c>
      <c r="O5344" s="540" t="s">
        <v>2478</v>
      </c>
      <c r="P5344" s="540" t="s">
        <v>2478</v>
      </c>
      <c r="Q5344" s="540" t="s">
        <v>2478</v>
      </c>
      <c r="R5344" s="540" t="s">
        <v>2478</v>
      </c>
      <c r="S5344" s="540" t="s">
        <v>2478</v>
      </c>
    </row>
    <row r="5345" spans="1:19">
      <c r="A5345" s="543" t="s">
        <v>14192</v>
      </c>
      <c r="B5345" s="544"/>
      <c r="C5345" s="544"/>
      <c r="D5345" s="545">
        <v>30066</v>
      </c>
      <c r="E5345" s="544"/>
      <c r="F5345" s="545" t="s">
        <v>14625</v>
      </c>
      <c r="G5345" s="543" t="s">
        <v>14626</v>
      </c>
      <c r="H5345" s="545" t="s">
        <v>2469</v>
      </c>
      <c r="I5345" s="544" t="s">
        <v>2478</v>
      </c>
      <c r="J5345" s="543" t="s">
        <v>2478</v>
      </c>
      <c r="K5345" s="543" t="s">
        <v>2478</v>
      </c>
      <c r="L5345" s="543" t="s">
        <v>2478</v>
      </c>
      <c r="M5345" s="543" t="s">
        <v>2478</v>
      </c>
      <c r="N5345" s="543" t="s">
        <v>2478</v>
      </c>
      <c r="O5345" s="543" t="s">
        <v>2478</v>
      </c>
      <c r="P5345" s="543" t="s">
        <v>2478</v>
      </c>
      <c r="Q5345" s="543" t="s">
        <v>2478</v>
      </c>
      <c r="R5345" s="543" t="s">
        <v>2478</v>
      </c>
      <c r="S5345" s="543" t="s">
        <v>2478</v>
      </c>
    </row>
    <row r="5346" spans="1:19">
      <c r="A5346" s="540" t="s">
        <v>14192</v>
      </c>
      <c r="B5346" s="541"/>
      <c r="C5346" s="541"/>
      <c r="D5346" s="542">
        <v>30067</v>
      </c>
      <c r="E5346" s="541"/>
      <c r="F5346" s="542" t="s">
        <v>14627</v>
      </c>
      <c r="G5346" s="540" t="s">
        <v>14628</v>
      </c>
      <c r="H5346" s="542" t="s">
        <v>2469</v>
      </c>
      <c r="I5346" s="541" t="s">
        <v>2478</v>
      </c>
      <c r="J5346" s="540" t="s">
        <v>2478</v>
      </c>
      <c r="K5346" s="540" t="s">
        <v>2478</v>
      </c>
      <c r="L5346" s="540" t="s">
        <v>2478</v>
      </c>
      <c r="M5346" s="540" t="s">
        <v>2478</v>
      </c>
      <c r="N5346" s="540" t="s">
        <v>2478</v>
      </c>
      <c r="O5346" s="540" t="s">
        <v>2478</v>
      </c>
      <c r="P5346" s="540" t="s">
        <v>2478</v>
      </c>
      <c r="Q5346" s="540" t="s">
        <v>2478</v>
      </c>
      <c r="R5346" s="540" t="s">
        <v>2478</v>
      </c>
      <c r="S5346" s="540" t="s">
        <v>2478</v>
      </c>
    </row>
    <row r="5347" spans="1:19">
      <c r="A5347" s="543" t="s">
        <v>14192</v>
      </c>
      <c r="B5347" s="544"/>
      <c r="C5347" s="544"/>
      <c r="D5347" s="545">
        <v>30067</v>
      </c>
      <c r="E5347" s="544"/>
      <c r="F5347" s="545" t="s">
        <v>14629</v>
      </c>
      <c r="G5347" s="543" t="s">
        <v>14630</v>
      </c>
      <c r="H5347" s="545" t="s">
        <v>3519</v>
      </c>
      <c r="I5347" s="544" t="s">
        <v>2478</v>
      </c>
      <c r="J5347" s="543" t="s">
        <v>2478</v>
      </c>
      <c r="K5347" s="543" t="s">
        <v>2478</v>
      </c>
      <c r="L5347" s="543" t="s">
        <v>2478</v>
      </c>
      <c r="M5347" s="543" t="s">
        <v>2478</v>
      </c>
      <c r="N5347" s="543" t="s">
        <v>2478</v>
      </c>
      <c r="O5347" s="543" t="s">
        <v>2478</v>
      </c>
      <c r="P5347" s="543" t="s">
        <v>2478</v>
      </c>
      <c r="Q5347" s="543" t="s">
        <v>2478</v>
      </c>
      <c r="R5347" s="543" t="s">
        <v>2478</v>
      </c>
      <c r="S5347" s="543" t="s">
        <v>2478</v>
      </c>
    </row>
    <row r="5348" spans="1:19">
      <c r="A5348" s="540" t="s">
        <v>14192</v>
      </c>
      <c r="B5348" s="541"/>
      <c r="C5348" s="541"/>
      <c r="D5348" s="542">
        <v>30067</v>
      </c>
      <c r="E5348" s="541"/>
      <c r="F5348" s="542" t="s">
        <v>14631</v>
      </c>
      <c r="G5348" s="540" t="s">
        <v>14632</v>
      </c>
      <c r="H5348" s="542" t="s">
        <v>2469</v>
      </c>
      <c r="I5348" s="541" t="s">
        <v>2478</v>
      </c>
      <c r="J5348" s="540" t="s">
        <v>2478</v>
      </c>
      <c r="K5348" s="540" t="s">
        <v>2478</v>
      </c>
      <c r="L5348" s="540" t="s">
        <v>2478</v>
      </c>
      <c r="M5348" s="540" t="s">
        <v>2478</v>
      </c>
      <c r="N5348" s="540" t="s">
        <v>2478</v>
      </c>
      <c r="O5348" s="540" t="s">
        <v>2478</v>
      </c>
      <c r="P5348" s="540" t="s">
        <v>2478</v>
      </c>
      <c r="Q5348" s="540" t="s">
        <v>2478</v>
      </c>
      <c r="R5348" s="540" t="s">
        <v>2478</v>
      </c>
      <c r="S5348" s="540" t="s">
        <v>2478</v>
      </c>
    </row>
    <row r="5349" spans="1:19">
      <c r="A5349" s="543" t="s">
        <v>14192</v>
      </c>
      <c r="B5349" s="544"/>
      <c r="C5349" s="544"/>
      <c r="D5349" s="545">
        <v>30067</v>
      </c>
      <c r="E5349" s="544"/>
      <c r="F5349" s="545" t="s">
        <v>14633</v>
      </c>
      <c r="G5349" s="543" t="s">
        <v>14634</v>
      </c>
      <c r="H5349" s="545" t="s">
        <v>2469</v>
      </c>
      <c r="I5349" s="544" t="s">
        <v>2478</v>
      </c>
      <c r="J5349" s="543" t="s">
        <v>2478</v>
      </c>
      <c r="K5349" s="543" t="s">
        <v>2478</v>
      </c>
      <c r="L5349" s="543" t="s">
        <v>2478</v>
      </c>
      <c r="M5349" s="543" t="s">
        <v>2478</v>
      </c>
      <c r="N5349" s="543" t="s">
        <v>2478</v>
      </c>
      <c r="O5349" s="543" t="s">
        <v>2478</v>
      </c>
      <c r="P5349" s="543" t="s">
        <v>2478</v>
      </c>
      <c r="Q5349" s="543" t="s">
        <v>2478</v>
      </c>
      <c r="R5349" s="543" t="s">
        <v>2478</v>
      </c>
      <c r="S5349" s="543" t="s">
        <v>2478</v>
      </c>
    </row>
    <row r="5350" spans="1:19">
      <c r="A5350" s="540" t="s">
        <v>14192</v>
      </c>
      <c r="B5350" s="541"/>
      <c r="C5350" s="541"/>
      <c r="D5350" s="542">
        <v>30067</v>
      </c>
      <c r="E5350" s="541"/>
      <c r="F5350" s="542" t="s">
        <v>14635</v>
      </c>
      <c r="G5350" s="540" t="s">
        <v>14636</v>
      </c>
      <c r="H5350" s="542" t="s">
        <v>3519</v>
      </c>
      <c r="I5350" s="541" t="s">
        <v>2478</v>
      </c>
      <c r="J5350" s="540" t="s">
        <v>2478</v>
      </c>
      <c r="K5350" s="540" t="s">
        <v>2478</v>
      </c>
      <c r="L5350" s="540" t="s">
        <v>2478</v>
      </c>
      <c r="M5350" s="540" t="s">
        <v>2478</v>
      </c>
      <c r="N5350" s="540" t="s">
        <v>2478</v>
      </c>
      <c r="O5350" s="540" t="s">
        <v>2478</v>
      </c>
      <c r="P5350" s="540" t="s">
        <v>2478</v>
      </c>
      <c r="Q5350" s="540" t="s">
        <v>2478</v>
      </c>
      <c r="R5350" s="540" t="s">
        <v>2478</v>
      </c>
      <c r="S5350" s="540" t="s">
        <v>2478</v>
      </c>
    </row>
    <row r="5351" spans="1:19">
      <c r="A5351" s="543" t="s">
        <v>14192</v>
      </c>
      <c r="B5351" s="544"/>
      <c r="C5351" s="544"/>
      <c r="D5351" s="545">
        <v>30067</v>
      </c>
      <c r="E5351" s="544"/>
      <c r="F5351" s="545" t="s">
        <v>14637</v>
      </c>
      <c r="G5351" s="543" t="s">
        <v>14638</v>
      </c>
      <c r="H5351" s="545" t="s">
        <v>3519</v>
      </c>
      <c r="I5351" s="544" t="s">
        <v>2478</v>
      </c>
      <c r="J5351" s="543" t="s">
        <v>2478</v>
      </c>
      <c r="K5351" s="543" t="s">
        <v>2478</v>
      </c>
      <c r="L5351" s="543" t="s">
        <v>2478</v>
      </c>
      <c r="M5351" s="543" t="s">
        <v>2478</v>
      </c>
      <c r="N5351" s="543" t="s">
        <v>2478</v>
      </c>
      <c r="O5351" s="543" t="s">
        <v>2478</v>
      </c>
      <c r="P5351" s="543" t="s">
        <v>2478</v>
      </c>
      <c r="Q5351" s="543" t="s">
        <v>2478</v>
      </c>
      <c r="R5351" s="543" t="s">
        <v>2478</v>
      </c>
      <c r="S5351" s="543" t="s">
        <v>2478</v>
      </c>
    </row>
    <row r="5352" spans="1:19">
      <c r="A5352" s="540" t="s">
        <v>14192</v>
      </c>
      <c r="B5352" s="541"/>
      <c r="C5352" s="541"/>
      <c r="D5352" s="542">
        <v>30067</v>
      </c>
      <c r="E5352" s="541"/>
      <c r="F5352" s="542" t="s">
        <v>14639</v>
      </c>
      <c r="G5352" s="540" t="s">
        <v>14640</v>
      </c>
      <c r="H5352" s="542" t="s">
        <v>2469</v>
      </c>
      <c r="I5352" s="541" t="s">
        <v>2478</v>
      </c>
      <c r="J5352" s="540" t="s">
        <v>2478</v>
      </c>
      <c r="K5352" s="540" t="s">
        <v>2478</v>
      </c>
      <c r="L5352" s="540" t="s">
        <v>2478</v>
      </c>
      <c r="M5352" s="540" t="s">
        <v>2478</v>
      </c>
      <c r="N5352" s="540" t="s">
        <v>2478</v>
      </c>
      <c r="O5352" s="540" t="s">
        <v>2478</v>
      </c>
      <c r="P5352" s="540" t="s">
        <v>2478</v>
      </c>
      <c r="Q5352" s="540" t="s">
        <v>2478</v>
      </c>
      <c r="R5352" s="540" t="s">
        <v>2478</v>
      </c>
      <c r="S5352" s="540" t="s">
        <v>2478</v>
      </c>
    </row>
    <row r="5353" spans="1:19">
      <c r="A5353" s="543" t="s">
        <v>14192</v>
      </c>
      <c r="B5353" s="544"/>
      <c r="C5353" s="544"/>
      <c r="D5353" s="545">
        <v>30067</v>
      </c>
      <c r="E5353" s="544"/>
      <c r="F5353" s="545" t="s">
        <v>14641</v>
      </c>
      <c r="G5353" s="543" t="s">
        <v>14642</v>
      </c>
      <c r="H5353" s="545" t="s">
        <v>2469</v>
      </c>
      <c r="I5353" s="544" t="s">
        <v>2478</v>
      </c>
      <c r="J5353" s="543" t="s">
        <v>2478</v>
      </c>
      <c r="K5353" s="543" t="s">
        <v>2478</v>
      </c>
      <c r="L5353" s="543" t="s">
        <v>2478</v>
      </c>
      <c r="M5353" s="543" t="s">
        <v>2478</v>
      </c>
      <c r="N5353" s="543" t="s">
        <v>2478</v>
      </c>
      <c r="O5353" s="543" t="s">
        <v>2478</v>
      </c>
      <c r="P5353" s="543" t="s">
        <v>2478</v>
      </c>
      <c r="Q5353" s="543" t="s">
        <v>2478</v>
      </c>
      <c r="R5353" s="543" t="s">
        <v>2478</v>
      </c>
      <c r="S5353" s="543" t="s">
        <v>2478</v>
      </c>
    </row>
    <row r="5354" spans="1:19">
      <c r="A5354" s="540" t="s">
        <v>14192</v>
      </c>
      <c r="B5354" s="541"/>
      <c r="C5354" s="541"/>
      <c r="D5354" s="542">
        <v>30067</v>
      </c>
      <c r="E5354" s="541"/>
      <c r="F5354" s="542" t="s">
        <v>14643</v>
      </c>
      <c r="G5354" s="540" t="s">
        <v>14644</v>
      </c>
      <c r="H5354" s="542" t="s">
        <v>3519</v>
      </c>
      <c r="I5354" s="541" t="s">
        <v>2478</v>
      </c>
      <c r="J5354" s="540" t="s">
        <v>2478</v>
      </c>
      <c r="K5354" s="540" t="s">
        <v>2478</v>
      </c>
      <c r="L5354" s="540" t="s">
        <v>2478</v>
      </c>
      <c r="M5354" s="540" t="s">
        <v>2478</v>
      </c>
      <c r="N5354" s="540" t="s">
        <v>2478</v>
      </c>
      <c r="O5354" s="540" t="s">
        <v>2478</v>
      </c>
      <c r="P5354" s="540" t="s">
        <v>2478</v>
      </c>
      <c r="Q5354" s="540" t="s">
        <v>2478</v>
      </c>
      <c r="R5354" s="540" t="s">
        <v>2478</v>
      </c>
      <c r="S5354" s="540" t="s">
        <v>2478</v>
      </c>
    </row>
    <row r="5355" spans="1:19">
      <c r="A5355" s="543" t="s">
        <v>14192</v>
      </c>
      <c r="B5355" s="544"/>
      <c r="C5355" s="544"/>
      <c r="D5355" s="545">
        <v>30067</v>
      </c>
      <c r="E5355" s="544"/>
      <c r="F5355" s="545" t="s">
        <v>14645</v>
      </c>
      <c r="G5355" s="543" t="s">
        <v>14646</v>
      </c>
      <c r="H5355" s="545" t="s">
        <v>3519</v>
      </c>
      <c r="I5355" s="544" t="s">
        <v>2478</v>
      </c>
      <c r="J5355" s="543" t="s">
        <v>2478</v>
      </c>
      <c r="K5355" s="543" t="s">
        <v>2478</v>
      </c>
      <c r="L5355" s="543" t="s">
        <v>2478</v>
      </c>
      <c r="M5355" s="543" t="s">
        <v>2478</v>
      </c>
      <c r="N5355" s="543" t="s">
        <v>2478</v>
      </c>
      <c r="O5355" s="543" t="s">
        <v>2478</v>
      </c>
      <c r="P5355" s="543" t="s">
        <v>2478</v>
      </c>
      <c r="Q5355" s="543" t="s">
        <v>2478</v>
      </c>
      <c r="R5355" s="543" t="s">
        <v>2478</v>
      </c>
      <c r="S5355" s="543" t="s">
        <v>2478</v>
      </c>
    </row>
    <row r="5356" spans="1:19">
      <c r="A5356" s="540" t="s">
        <v>14192</v>
      </c>
      <c r="B5356" s="541"/>
      <c r="C5356" s="541"/>
      <c r="D5356" s="542">
        <v>30067</v>
      </c>
      <c r="E5356" s="541"/>
      <c r="F5356" s="542" t="s">
        <v>14647</v>
      </c>
      <c r="G5356" s="540" t="s">
        <v>14648</v>
      </c>
      <c r="H5356" s="542" t="s">
        <v>3519</v>
      </c>
      <c r="I5356" s="541" t="s">
        <v>2478</v>
      </c>
      <c r="J5356" s="540" t="s">
        <v>2478</v>
      </c>
      <c r="K5356" s="540" t="s">
        <v>2478</v>
      </c>
      <c r="L5356" s="540" t="s">
        <v>2478</v>
      </c>
      <c r="M5356" s="540" t="s">
        <v>2478</v>
      </c>
      <c r="N5356" s="540" t="s">
        <v>2478</v>
      </c>
      <c r="O5356" s="540" t="s">
        <v>2478</v>
      </c>
      <c r="P5356" s="540" t="s">
        <v>2478</v>
      </c>
      <c r="Q5356" s="540" t="s">
        <v>2478</v>
      </c>
      <c r="R5356" s="540" t="s">
        <v>2478</v>
      </c>
      <c r="S5356" s="540" t="s">
        <v>2478</v>
      </c>
    </row>
    <row r="5357" spans="1:19">
      <c r="A5357" s="543" t="s">
        <v>14192</v>
      </c>
      <c r="B5357" s="544"/>
      <c r="C5357" s="544"/>
      <c r="D5357" s="545">
        <v>30067</v>
      </c>
      <c r="E5357" s="544"/>
      <c r="F5357" s="545" t="s">
        <v>14649</v>
      </c>
      <c r="G5357" s="543" t="s">
        <v>14650</v>
      </c>
      <c r="H5357" s="545" t="s">
        <v>3519</v>
      </c>
      <c r="I5357" s="544" t="s">
        <v>2478</v>
      </c>
      <c r="J5357" s="543" t="s">
        <v>2478</v>
      </c>
      <c r="K5357" s="543" t="s">
        <v>2478</v>
      </c>
      <c r="L5357" s="543" t="s">
        <v>2478</v>
      </c>
      <c r="M5357" s="543" t="s">
        <v>2478</v>
      </c>
      <c r="N5357" s="543" t="s">
        <v>2478</v>
      </c>
      <c r="O5357" s="543" t="s">
        <v>2478</v>
      </c>
      <c r="P5357" s="543" t="s">
        <v>2478</v>
      </c>
      <c r="Q5357" s="543" t="s">
        <v>2478</v>
      </c>
      <c r="R5357" s="543" t="s">
        <v>2478</v>
      </c>
      <c r="S5357" s="543" t="s">
        <v>2478</v>
      </c>
    </row>
    <row r="5358" spans="1:19">
      <c r="A5358" s="540" t="s">
        <v>14192</v>
      </c>
      <c r="B5358" s="541"/>
      <c r="C5358" s="541"/>
      <c r="D5358" s="542">
        <v>30067</v>
      </c>
      <c r="E5358" s="541"/>
      <c r="F5358" s="542" t="s">
        <v>14651</v>
      </c>
      <c r="G5358" s="540" t="s">
        <v>14652</v>
      </c>
      <c r="H5358" s="542" t="s">
        <v>3519</v>
      </c>
      <c r="I5358" s="541" t="s">
        <v>2478</v>
      </c>
      <c r="J5358" s="540" t="s">
        <v>2478</v>
      </c>
      <c r="K5358" s="540" t="s">
        <v>2478</v>
      </c>
      <c r="L5358" s="540" t="s">
        <v>2478</v>
      </c>
      <c r="M5358" s="540" t="s">
        <v>2478</v>
      </c>
      <c r="N5358" s="540" t="s">
        <v>2478</v>
      </c>
      <c r="O5358" s="540" t="s">
        <v>2478</v>
      </c>
      <c r="P5358" s="540" t="s">
        <v>2478</v>
      </c>
      <c r="Q5358" s="540" t="s">
        <v>2478</v>
      </c>
      <c r="R5358" s="540" t="s">
        <v>2478</v>
      </c>
      <c r="S5358" s="540" t="s">
        <v>2478</v>
      </c>
    </row>
    <row r="5359" spans="1:19">
      <c r="A5359" s="543" t="s">
        <v>14192</v>
      </c>
      <c r="B5359" s="544"/>
      <c r="C5359" s="544"/>
      <c r="D5359" s="545">
        <v>30063</v>
      </c>
      <c r="E5359" s="544"/>
      <c r="F5359" s="545" t="s">
        <v>14653</v>
      </c>
      <c r="G5359" s="543" t="s">
        <v>14654</v>
      </c>
      <c r="H5359" s="545" t="s">
        <v>2469</v>
      </c>
      <c r="I5359" s="544" t="s">
        <v>2478</v>
      </c>
      <c r="J5359" s="543" t="s">
        <v>2478</v>
      </c>
      <c r="K5359" s="543" t="s">
        <v>2478</v>
      </c>
      <c r="L5359" s="543" t="s">
        <v>2478</v>
      </c>
      <c r="M5359" s="543" t="s">
        <v>2478</v>
      </c>
      <c r="N5359" s="543" t="s">
        <v>2478</v>
      </c>
      <c r="O5359" s="543" t="s">
        <v>2478</v>
      </c>
      <c r="P5359" s="543" t="s">
        <v>2478</v>
      </c>
      <c r="Q5359" s="543" t="s">
        <v>2478</v>
      </c>
      <c r="R5359" s="543" t="s">
        <v>2478</v>
      </c>
      <c r="S5359" s="543" t="s">
        <v>2478</v>
      </c>
    </row>
    <row r="5360" spans="1:19">
      <c r="A5360" s="540" t="s">
        <v>14192</v>
      </c>
      <c r="B5360" s="541"/>
      <c r="C5360" s="541"/>
      <c r="D5360" s="542">
        <v>30063</v>
      </c>
      <c r="E5360" s="541"/>
      <c r="F5360" s="542" t="s">
        <v>14655</v>
      </c>
      <c r="G5360" s="540" t="s">
        <v>14656</v>
      </c>
      <c r="H5360" s="542" t="s">
        <v>3519</v>
      </c>
      <c r="I5360" s="541" t="s">
        <v>2478</v>
      </c>
      <c r="J5360" s="540" t="s">
        <v>2478</v>
      </c>
      <c r="K5360" s="540" t="s">
        <v>2478</v>
      </c>
      <c r="L5360" s="540" t="s">
        <v>2478</v>
      </c>
      <c r="M5360" s="540" t="s">
        <v>2478</v>
      </c>
      <c r="N5360" s="540" t="s">
        <v>2478</v>
      </c>
      <c r="O5360" s="540" t="s">
        <v>2478</v>
      </c>
      <c r="P5360" s="540" t="s">
        <v>2478</v>
      </c>
      <c r="Q5360" s="540" t="s">
        <v>2478</v>
      </c>
      <c r="R5360" s="540" t="s">
        <v>2478</v>
      </c>
      <c r="S5360" s="540" t="s">
        <v>2478</v>
      </c>
    </row>
    <row r="5361" spans="1:19">
      <c r="A5361" s="543" t="s">
        <v>14192</v>
      </c>
      <c r="B5361" s="544"/>
      <c r="C5361" s="544"/>
      <c r="D5361" s="545">
        <v>30063</v>
      </c>
      <c r="E5361" s="544"/>
      <c r="F5361" s="545" t="s">
        <v>14657</v>
      </c>
      <c r="G5361" s="543" t="s">
        <v>14658</v>
      </c>
      <c r="H5361" s="545" t="s">
        <v>3519</v>
      </c>
      <c r="I5361" s="544" t="s">
        <v>2478</v>
      </c>
      <c r="J5361" s="543" t="s">
        <v>2478</v>
      </c>
      <c r="K5361" s="543" t="s">
        <v>2478</v>
      </c>
      <c r="L5361" s="543" t="s">
        <v>2478</v>
      </c>
      <c r="M5361" s="543" t="s">
        <v>2478</v>
      </c>
      <c r="N5361" s="543" t="s">
        <v>2478</v>
      </c>
      <c r="O5361" s="543" t="s">
        <v>2478</v>
      </c>
      <c r="P5361" s="543" t="s">
        <v>2478</v>
      </c>
      <c r="Q5361" s="543" t="s">
        <v>2478</v>
      </c>
      <c r="R5361" s="543" t="s">
        <v>2478</v>
      </c>
      <c r="S5361" s="543" t="s">
        <v>2478</v>
      </c>
    </row>
    <row r="5362" spans="1:19">
      <c r="A5362" s="540" t="s">
        <v>14192</v>
      </c>
      <c r="B5362" s="541"/>
      <c r="C5362" s="541"/>
      <c r="D5362" s="542">
        <v>30063</v>
      </c>
      <c r="E5362" s="541"/>
      <c r="F5362" s="542" t="s">
        <v>14659</v>
      </c>
      <c r="G5362" s="540" t="s">
        <v>14660</v>
      </c>
      <c r="H5362" s="542" t="s">
        <v>2469</v>
      </c>
      <c r="I5362" s="541" t="s">
        <v>2478</v>
      </c>
      <c r="J5362" s="540" t="s">
        <v>2478</v>
      </c>
      <c r="K5362" s="540" t="s">
        <v>2478</v>
      </c>
      <c r="L5362" s="540" t="s">
        <v>2478</v>
      </c>
      <c r="M5362" s="540" t="s">
        <v>2478</v>
      </c>
      <c r="N5362" s="540" t="s">
        <v>2478</v>
      </c>
      <c r="O5362" s="540" t="s">
        <v>2478</v>
      </c>
      <c r="P5362" s="540" t="s">
        <v>2478</v>
      </c>
      <c r="Q5362" s="540" t="s">
        <v>2478</v>
      </c>
      <c r="R5362" s="540" t="s">
        <v>2478</v>
      </c>
      <c r="S5362" s="540" t="s">
        <v>2478</v>
      </c>
    </row>
    <row r="5363" spans="1:19">
      <c r="A5363" s="543" t="s">
        <v>14192</v>
      </c>
      <c r="B5363" s="544"/>
      <c r="C5363" s="544"/>
      <c r="D5363" s="545">
        <v>30063</v>
      </c>
      <c r="E5363" s="544"/>
      <c r="F5363" s="545" t="s">
        <v>14661</v>
      </c>
      <c r="G5363" s="543" t="s">
        <v>14662</v>
      </c>
      <c r="H5363" s="545" t="s">
        <v>2469</v>
      </c>
      <c r="I5363" s="544" t="s">
        <v>2478</v>
      </c>
      <c r="J5363" s="543" t="s">
        <v>2478</v>
      </c>
      <c r="K5363" s="543" t="s">
        <v>2478</v>
      </c>
      <c r="L5363" s="543" t="s">
        <v>2478</v>
      </c>
      <c r="M5363" s="543" t="s">
        <v>2478</v>
      </c>
      <c r="N5363" s="543" t="s">
        <v>2478</v>
      </c>
      <c r="O5363" s="543" t="s">
        <v>2478</v>
      </c>
      <c r="P5363" s="543" t="s">
        <v>2478</v>
      </c>
      <c r="Q5363" s="543" t="s">
        <v>2478</v>
      </c>
      <c r="R5363" s="543" t="s">
        <v>2478</v>
      </c>
      <c r="S5363" s="543" t="s">
        <v>2478</v>
      </c>
    </row>
    <row r="5364" spans="1:19">
      <c r="A5364" s="540" t="s">
        <v>14192</v>
      </c>
      <c r="B5364" s="541"/>
      <c r="C5364" s="541"/>
      <c r="D5364" s="542">
        <v>30063</v>
      </c>
      <c r="E5364" s="541"/>
      <c r="F5364" s="542" t="s">
        <v>14663</v>
      </c>
      <c r="G5364" s="540" t="s">
        <v>14664</v>
      </c>
      <c r="H5364" s="542" t="s">
        <v>2469</v>
      </c>
      <c r="I5364" s="541" t="s">
        <v>2478</v>
      </c>
      <c r="J5364" s="540" t="s">
        <v>2478</v>
      </c>
      <c r="K5364" s="540" t="s">
        <v>2478</v>
      </c>
      <c r="L5364" s="540" t="s">
        <v>2478</v>
      </c>
      <c r="M5364" s="540" t="s">
        <v>2478</v>
      </c>
      <c r="N5364" s="540" t="s">
        <v>2478</v>
      </c>
      <c r="O5364" s="540" t="s">
        <v>2478</v>
      </c>
      <c r="P5364" s="540" t="s">
        <v>2478</v>
      </c>
      <c r="Q5364" s="540" t="s">
        <v>2478</v>
      </c>
      <c r="R5364" s="540" t="s">
        <v>2478</v>
      </c>
      <c r="S5364" s="540" t="s">
        <v>2478</v>
      </c>
    </row>
    <row r="5365" spans="1:19">
      <c r="A5365" s="543" t="s">
        <v>14192</v>
      </c>
      <c r="B5365" s="544"/>
      <c r="C5365" s="544"/>
      <c r="D5365" s="545">
        <v>30063</v>
      </c>
      <c r="E5365" s="544"/>
      <c r="F5365" s="545" t="s">
        <v>14665</v>
      </c>
      <c r="G5365" s="543" t="s">
        <v>14666</v>
      </c>
      <c r="H5365" s="545" t="s">
        <v>2469</v>
      </c>
      <c r="I5365" s="544" t="s">
        <v>2478</v>
      </c>
      <c r="J5365" s="543" t="s">
        <v>2478</v>
      </c>
      <c r="K5365" s="543" t="s">
        <v>2478</v>
      </c>
      <c r="L5365" s="543" t="s">
        <v>2478</v>
      </c>
      <c r="M5365" s="543" t="s">
        <v>2478</v>
      </c>
      <c r="N5365" s="543" t="s">
        <v>2478</v>
      </c>
      <c r="O5365" s="543" t="s">
        <v>2478</v>
      </c>
      <c r="P5365" s="543" t="s">
        <v>2478</v>
      </c>
      <c r="Q5365" s="543" t="s">
        <v>2478</v>
      </c>
      <c r="R5365" s="543" t="s">
        <v>2478</v>
      </c>
      <c r="S5365" s="543" t="s">
        <v>2478</v>
      </c>
    </row>
    <row r="5366" spans="1:19">
      <c r="A5366" s="540" t="s">
        <v>14192</v>
      </c>
      <c r="B5366" s="541"/>
      <c r="C5366" s="541"/>
      <c r="D5366" s="542">
        <v>30063</v>
      </c>
      <c r="E5366" s="541"/>
      <c r="F5366" s="542" t="s">
        <v>14667</v>
      </c>
      <c r="G5366" s="540" t="s">
        <v>14668</v>
      </c>
      <c r="H5366" s="542" t="s">
        <v>2469</v>
      </c>
      <c r="I5366" s="541" t="s">
        <v>2478</v>
      </c>
      <c r="J5366" s="540" t="s">
        <v>2478</v>
      </c>
      <c r="K5366" s="540" t="s">
        <v>2478</v>
      </c>
      <c r="L5366" s="540" t="s">
        <v>2478</v>
      </c>
      <c r="M5366" s="540" t="s">
        <v>2478</v>
      </c>
      <c r="N5366" s="540" t="s">
        <v>2478</v>
      </c>
      <c r="O5366" s="540" t="s">
        <v>2478</v>
      </c>
      <c r="P5366" s="540" t="s">
        <v>2478</v>
      </c>
      <c r="Q5366" s="540" t="s">
        <v>2478</v>
      </c>
      <c r="R5366" s="540" t="s">
        <v>2478</v>
      </c>
      <c r="S5366" s="540" t="s">
        <v>2478</v>
      </c>
    </row>
    <row r="5367" spans="1:19">
      <c r="A5367" s="543" t="s">
        <v>14192</v>
      </c>
      <c r="B5367" s="544"/>
      <c r="C5367" s="544"/>
      <c r="D5367" s="545">
        <v>30063</v>
      </c>
      <c r="E5367" s="544"/>
      <c r="F5367" s="545" t="s">
        <v>14669</v>
      </c>
      <c r="G5367" s="543" t="s">
        <v>14670</v>
      </c>
      <c r="H5367" s="545" t="s">
        <v>3468</v>
      </c>
      <c r="I5367" s="544" t="s">
        <v>2478</v>
      </c>
      <c r="J5367" s="543" t="s">
        <v>2478</v>
      </c>
      <c r="K5367" s="543" t="s">
        <v>2478</v>
      </c>
      <c r="L5367" s="543" t="s">
        <v>2478</v>
      </c>
      <c r="M5367" s="543" t="s">
        <v>2478</v>
      </c>
      <c r="N5367" s="543" t="s">
        <v>2478</v>
      </c>
      <c r="O5367" s="543" t="s">
        <v>2478</v>
      </c>
      <c r="P5367" s="543" t="s">
        <v>2478</v>
      </c>
      <c r="Q5367" s="543" t="s">
        <v>2478</v>
      </c>
      <c r="R5367" s="543" t="s">
        <v>2478</v>
      </c>
      <c r="S5367" s="543" t="s">
        <v>2478</v>
      </c>
    </row>
    <row r="5368" spans="1:19">
      <c r="A5368" s="540" t="s">
        <v>14192</v>
      </c>
      <c r="B5368" s="541"/>
      <c r="C5368" s="541"/>
      <c r="D5368" s="542">
        <v>30063</v>
      </c>
      <c r="E5368" s="541"/>
      <c r="F5368" s="542" t="s">
        <v>14671</v>
      </c>
      <c r="G5368" s="540" t="s">
        <v>14672</v>
      </c>
      <c r="H5368" s="542" t="s">
        <v>2469</v>
      </c>
      <c r="I5368" s="541" t="s">
        <v>2478</v>
      </c>
      <c r="J5368" s="540" t="s">
        <v>2478</v>
      </c>
      <c r="K5368" s="540" t="s">
        <v>2478</v>
      </c>
      <c r="L5368" s="540" t="s">
        <v>2478</v>
      </c>
      <c r="M5368" s="540" t="s">
        <v>2478</v>
      </c>
      <c r="N5368" s="540" t="s">
        <v>2478</v>
      </c>
      <c r="O5368" s="540" t="s">
        <v>2478</v>
      </c>
      <c r="P5368" s="540" t="s">
        <v>2478</v>
      </c>
      <c r="Q5368" s="540" t="s">
        <v>2478</v>
      </c>
      <c r="R5368" s="540" t="s">
        <v>2478</v>
      </c>
      <c r="S5368" s="540" t="s">
        <v>2478</v>
      </c>
    </row>
    <row r="5369" spans="1:19">
      <c r="A5369" s="543" t="s">
        <v>14192</v>
      </c>
      <c r="B5369" s="544"/>
      <c r="C5369" s="544"/>
      <c r="D5369" s="545">
        <v>30063</v>
      </c>
      <c r="E5369" s="544"/>
      <c r="F5369" s="545" t="s">
        <v>14673</v>
      </c>
      <c r="G5369" s="543" t="s">
        <v>14674</v>
      </c>
      <c r="H5369" s="545" t="s">
        <v>2469</v>
      </c>
      <c r="I5369" s="544" t="s">
        <v>2478</v>
      </c>
      <c r="J5369" s="543" t="s">
        <v>2478</v>
      </c>
      <c r="K5369" s="543" t="s">
        <v>2478</v>
      </c>
      <c r="L5369" s="543" t="s">
        <v>2478</v>
      </c>
      <c r="M5369" s="543" t="s">
        <v>2478</v>
      </c>
      <c r="N5369" s="543" t="s">
        <v>2478</v>
      </c>
      <c r="O5369" s="543" t="s">
        <v>2478</v>
      </c>
      <c r="P5369" s="543" t="s">
        <v>2478</v>
      </c>
      <c r="Q5369" s="543" t="s">
        <v>2478</v>
      </c>
      <c r="R5369" s="543" t="s">
        <v>2478</v>
      </c>
      <c r="S5369" s="543" t="s">
        <v>2478</v>
      </c>
    </row>
    <row r="5370" spans="1:19">
      <c r="A5370" s="540" t="s">
        <v>14192</v>
      </c>
      <c r="B5370" s="541"/>
      <c r="C5370" s="541"/>
      <c r="D5370" s="542">
        <v>30063</v>
      </c>
      <c r="E5370" s="541"/>
      <c r="F5370" s="542" t="s">
        <v>14675</v>
      </c>
      <c r="G5370" s="540" t="s">
        <v>14676</v>
      </c>
      <c r="H5370" s="542" t="s">
        <v>2469</v>
      </c>
      <c r="I5370" s="541" t="s">
        <v>2478</v>
      </c>
      <c r="J5370" s="540" t="s">
        <v>2478</v>
      </c>
      <c r="K5370" s="540" t="s">
        <v>2478</v>
      </c>
      <c r="L5370" s="540" t="s">
        <v>2478</v>
      </c>
      <c r="M5370" s="540" t="s">
        <v>2478</v>
      </c>
      <c r="N5370" s="540" t="s">
        <v>2478</v>
      </c>
      <c r="O5370" s="540" t="s">
        <v>2478</v>
      </c>
      <c r="P5370" s="540" t="s">
        <v>2478</v>
      </c>
      <c r="Q5370" s="540" t="s">
        <v>2478</v>
      </c>
      <c r="R5370" s="540" t="s">
        <v>2478</v>
      </c>
      <c r="S5370" s="540" t="s">
        <v>2478</v>
      </c>
    </row>
    <row r="5371" spans="1:19">
      <c r="A5371" s="543" t="s">
        <v>14192</v>
      </c>
      <c r="B5371" s="544"/>
      <c r="C5371" s="544"/>
      <c r="D5371" s="545">
        <v>30063</v>
      </c>
      <c r="E5371" s="544"/>
      <c r="F5371" s="545" t="s">
        <v>14677</v>
      </c>
      <c r="G5371" s="543" t="s">
        <v>14678</v>
      </c>
      <c r="H5371" s="545" t="s">
        <v>2469</v>
      </c>
      <c r="I5371" s="544" t="s">
        <v>2478</v>
      </c>
      <c r="J5371" s="543" t="s">
        <v>2478</v>
      </c>
      <c r="K5371" s="543" t="s">
        <v>2478</v>
      </c>
      <c r="L5371" s="543" t="s">
        <v>2478</v>
      </c>
      <c r="M5371" s="543" t="s">
        <v>2478</v>
      </c>
      <c r="N5371" s="543" t="s">
        <v>2478</v>
      </c>
      <c r="O5371" s="543" t="s">
        <v>2478</v>
      </c>
      <c r="P5371" s="543" t="s">
        <v>2478</v>
      </c>
      <c r="Q5371" s="543" t="s">
        <v>2478</v>
      </c>
      <c r="R5371" s="543" t="s">
        <v>2478</v>
      </c>
      <c r="S5371" s="543" t="s">
        <v>2478</v>
      </c>
    </row>
    <row r="5372" spans="1:19">
      <c r="A5372" s="540" t="s">
        <v>14192</v>
      </c>
      <c r="B5372" s="541"/>
      <c r="C5372" s="541"/>
      <c r="D5372" s="542">
        <v>30063</v>
      </c>
      <c r="E5372" s="541"/>
      <c r="F5372" s="542" t="s">
        <v>14679</v>
      </c>
      <c r="G5372" s="540" t="s">
        <v>14680</v>
      </c>
      <c r="H5372" s="542" t="s">
        <v>2469</v>
      </c>
      <c r="I5372" s="541" t="s">
        <v>2478</v>
      </c>
      <c r="J5372" s="540" t="s">
        <v>2478</v>
      </c>
      <c r="K5372" s="540" t="s">
        <v>2478</v>
      </c>
      <c r="L5372" s="540" t="s">
        <v>2478</v>
      </c>
      <c r="M5372" s="540" t="s">
        <v>2478</v>
      </c>
      <c r="N5372" s="540" t="s">
        <v>2478</v>
      </c>
      <c r="O5372" s="540" t="s">
        <v>2478</v>
      </c>
      <c r="P5372" s="540" t="s">
        <v>2478</v>
      </c>
      <c r="Q5372" s="540" t="s">
        <v>2478</v>
      </c>
      <c r="R5372" s="540" t="s">
        <v>2478</v>
      </c>
      <c r="S5372" s="540" t="s">
        <v>2478</v>
      </c>
    </row>
    <row r="5373" spans="1:19">
      <c r="A5373" s="543" t="s">
        <v>14192</v>
      </c>
      <c r="B5373" s="544"/>
      <c r="C5373" s="544"/>
      <c r="D5373" s="545">
        <v>30063</v>
      </c>
      <c r="E5373" s="544"/>
      <c r="F5373" s="545" t="s">
        <v>14681</v>
      </c>
      <c r="G5373" s="543" t="s">
        <v>14682</v>
      </c>
      <c r="H5373" s="545" t="s">
        <v>2469</v>
      </c>
      <c r="I5373" s="544" t="s">
        <v>2478</v>
      </c>
      <c r="J5373" s="543" t="s">
        <v>2478</v>
      </c>
      <c r="K5373" s="543" t="s">
        <v>2478</v>
      </c>
      <c r="L5373" s="543" t="s">
        <v>2478</v>
      </c>
      <c r="M5373" s="543" t="s">
        <v>2478</v>
      </c>
      <c r="N5373" s="543" t="s">
        <v>2478</v>
      </c>
      <c r="O5373" s="543" t="s">
        <v>2478</v>
      </c>
      <c r="P5373" s="543" t="s">
        <v>2478</v>
      </c>
      <c r="Q5373" s="543" t="s">
        <v>2478</v>
      </c>
      <c r="R5373" s="543" t="s">
        <v>2478</v>
      </c>
      <c r="S5373" s="543" t="s">
        <v>2478</v>
      </c>
    </row>
    <row r="5374" spans="1:19">
      <c r="A5374" s="540" t="s">
        <v>14192</v>
      </c>
      <c r="B5374" s="541"/>
      <c r="C5374" s="541"/>
      <c r="D5374" s="542">
        <v>30063</v>
      </c>
      <c r="E5374" s="541"/>
      <c r="F5374" s="542" t="s">
        <v>14683</v>
      </c>
      <c r="G5374" s="540" t="s">
        <v>14684</v>
      </c>
      <c r="H5374" s="542" t="s">
        <v>2469</v>
      </c>
      <c r="I5374" s="541" t="s">
        <v>2478</v>
      </c>
      <c r="J5374" s="540" t="s">
        <v>2478</v>
      </c>
      <c r="K5374" s="540" t="s">
        <v>2478</v>
      </c>
      <c r="L5374" s="540" t="s">
        <v>2478</v>
      </c>
      <c r="M5374" s="540" t="s">
        <v>2478</v>
      </c>
      <c r="N5374" s="540" t="s">
        <v>2478</v>
      </c>
      <c r="O5374" s="540" t="s">
        <v>2478</v>
      </c>
      <c r="P5374" s="540" t="s">
        <v>2478</v>
      </c>
      <c r="Q5374" s="540" t="s">
        <v>2478</v>
      </c>
      <c r="R5374" s="540" t="s">
        <v>2478</v>
      </c>
      <c r="S5374" s="540" t="s">
        <v>2478</v>
      </c>
    </row>
    <row r="5375" spans="1:19">
      <c r="A5375" s="543" t="s">
        <v>14192</v>
      </c>
      <c r="B5375" s="544"/>
      <c r="C5375" s="544"/>
      <c r="D5375" s="545">
        <v>30063</v>
      </c>
      <c r="E5375" s="544"/>
      <c r="F5375" s="545" t="s">
        <v>14685</v>
      </c>
      <c r="G5375" s="543" t="s">
        <v>14686</v>
      </c>
      <c r="H5375" s="545" t="s">
        <v>2469</v>
      </c>
      <c r="I5375" s="544" t="s">
        <v>2478</v>
      </c>
      <c r="J5375" s="543" t="s">
        <v>2478</v>
      </c>
      <c r="K5375" s="543" t="s">
        <v>2478</v>
      </c>
      <c r="L5375" s="543" t="s">
        <v>2478</v>
      </c>
      <c r="M5375" s="543" t="s">
        <v>2478</v>
      </c>
      <c r="N5375" s="543" t="s">
        <v>2478</v>
      </c>
      <c r="O5375" s="543" t="s">
        <v>2478</v>
      </c>
      <c r="P5375" s="543" t="s">
        <v>2478</v>
      </c>
      <c r="Q5375" s="543" t="s">
        <v>2478</v>
      </c>
      <c r="R5375" s="543" t="s">
        <v>2478</v>
      </c>
      <c r="S5375" s="543" t="s">
        <v>2478</v>
      </c>
    </row>
    <row r="5376" spans="1:19">
      <c r="A5376" s="540" t="s">
        <v>14192</v>
      </c>
      <c r="B5376" s="541"/>
      <c r="C5376" s="541"/>
      <c r="D5376" s="542">
        <v>30063</v>
      </c>
      <c r="E5376" s="541"/>
      <c r="F5376" s="542" t="s">
        <v>14687</v>
      </c>
      <c r="G5376" s="540" t="s">
        <v>14688</v>
      </c>
      <c r="H5376" s="542" t="s">
        <v>3519</v>
      </c>
      <c r="I5376" s="541" t="s">
        <v>2478</v>
      </c>
      <c r="J5376" s="540" t="s">
        <v>2478</v>
      </c>
      <c r="K5376" s="540" t="s">
        <v>2478</v>
      </c>
      <c r="L5376" s="540" t="s">
        <v>2478</v>
      </c>
      <c r="M5376" s="540" t="s">
        <v>2478</v>
      </c>
      <c r="N5376" s="540" t="s">
        <v>2478</v>
      </c>
      <c r="O5376" s="540" t="s">
        <v>2478</v>
      </c>
      <c r="P5376" s="540" t="s">
        <v>2478</v>
      </c>
      <c r="Q5376" s="540" t="s">
        <v>2478</v>
      </c>
      <c r="R5376" s="540" t="s">
        <v>2478</v>
      </c>
      <c r="S5376" s="540" t="s">
        <v>2478</v>
      </c>
    </row>
    <row r="5377" spans="1:19">
      <c r="A5377" s="543" t="s">
        <v>14192</v>
      </c>
      <c r="B5377" s="544"/>
      <c r="C5377" s="544"/>
      <c r="D5377" s="545">
        <v>30063</v>
      </c>
      <c r="E5377" s="544"/>
      <c r="F5377" s="545" t="s">
        <v>14689</v>
      </c>
      <c r="G5377" s="543" t="s">
        <v>14690</v>
      </c>
      <c r="H5377" s="545" t="s">
        <v>2469</v>
      </c>
      <c r="I5377" s="544" t="s">
        <v>2478</v>
      </c>
      <c r="J5377" s="543" t="s">
        <v>2478</v>
      </c>
      <c r="K5377" s="543" t="s">
        <v>2478</v>
      </c>
      <c r="L5377" s="543" t="s">
        <v>2478</v>
      </c>
      <c r="M5377" s="543" t="s">
        <v>2478</v>
      </c>
      <c r="N5377" s="543" t="s">
        <v>2478</v>
      </c>
      <c r="O5377" s="543" t="s">
        <v>2478</v>
      </c>
      <c r="P5377" s="543" t="s">
        <v>2478</v>
      </c>
      <c r="Q5377" s="543" t="s">
        <v>2478</v>
      </c>
      <c r="R5377" s="543" t="s">
        <v>2478</v>
      </c>
      <c r="S5377" s="543" t="s">
        <v>2478</v>
      </c>
    </row>
    <row r="5378" spans="1:19">
      <c r="A5378" s="540" t="s">
        <v>14192</v>
      </c>
      <c r="B5378" s="541"/>
      <c r="C5378" s="541"/>
      <c r="D5378" s="542">
        <v>30063</v>
      </c>
      <c r="E5378" s="541"/>
      <c r="F5378" s="542" t="s">
        <v>14691</v>
      </c>
      <c r="G5378" s="540" t="s">
        <v>14692</v>
      </c>
      <c r="H5378" s="542" t="s">
        <v>2469</v>
      </c>
      <c r="I5378" s="541" t="s">
        <v>2478</v>
      </c>
      <c r="J5378" s="540" t="s">
        <v>2478</v>
      </c>
      <c r="K5378" s="540" t="s">
        <v>2478</v>
      </c>
      <c r="L5378" s="540" t="s">
        <v>2478</v>
      </c>
      <c r="M5378" s="540" t="s">
        <v>2478</v>
      </c>
      <c r="N5378" s="540" t="s">
        <v>2478</v>
      </c>
      <c r="O5378" s="540" t="s">
        <v>2478</v>
      </c>
      <c r="P5378" s="540" t="s">
        <v>2478</v>
      </c>
      <c r="Q5378" s="540" t="s">
        <v>2478</v>
      </c>
      <c r="R5378" s="540" t="s">
        <v>2478</v>
      </c>
      <c r="S5378" s="540" t="s">
        <v>2478</v>
      </c>
    </row>
    <row r="5379" spans="1:19">
      <c r="A5379" s="543" t="s">
        <v>14192</v>
      </c>
      <c r="B5379" s="544"/>
      <c r="C5379" s="544"/>
      <c r="D5379" s="545">
        <v>30063</v>
      </c>
      <c r="E5379" s="544"/>
      <c r="F5379" s="545" t="s">
        <v>14693</v>
      </c>
      <c r="G5379" s="543" t="s">
        <v>14694</v>
      </c>
      <c r="H5379" s="545" t="s">
        <v>2469</v>
      </c>
      <c r="I5379" s="544" t="s">
        <v>2478</v>
      </c>
      <c r="J5379" s="543" t="s">
        <v>2478</v>
      </c>
      <c r="K5379" s="543" t="s">
        <v>2478</v>
      </c>
      <c r="L5379" s="543" t="s">
        <v>2478</v>
      </c>
      <c r="M5379" s="543" t="s">
        <v>2478</v>
      </c>
      <c r="N5379" s="543" t="s">
        <v>2478</v>
      </c>
      <c r="O5379" s="543" t="s">
        <v>2478</v>
      </c>
      <c r="P5379" s="543" t="s">
        <v>2478</v>
      </c>
      <c r="Q5379" s="543" t="s">
        <v>2478</v>
      </c>
      <c r="R5379" s="543" t="s">
        <v>2478</v>
      </c>
      <c r="S5379" s="543" t="s">
        <v>2478</v>
      </c>
    </row>
    <row r="5380" spans="1:19">
      <c r="A5380" s="540" t="s">
        <v>14192</v>
      </c>
      <c r="B5380" s="541"/>
      <c r="C5380" s="541"/>
      <c r="D5380" s="542">
        <v>30063</v>
      </c>
      <c r="E5380" s="541"/>
      <c r="F5380" s="542" t="s">
        <v>14695</v>
      </c>
      <c r="G5380" s="540" t="s">
        <v>14696</v>
      </c>
      <c r="H5380" s="542" t="s">
        <v>2469</v>
      </c>
      <c r="I5380" s="541" t="s">
        <v>2478</v>
      </c>
      <c r="J5380" s="540" t="s">
        <v>2478</v>
      </c>
      <c r="K5380" s="540" t="s">
        <v>2478</v>
      </c>
      <c r="L5380" s="540" t="s">
        <v>2478</v>
      </c>
      <c r="M5380" s="540" t="s">
        <v>2478</v>
      </c>
      <c r="N5380" s="540" t="s">
        <v>2478</v>
      </c>
      <c r="O5380" s="540" t="s">
        <v>2478</v>
      </c>
      <c r="P5380" s="540" t="s">
        <v>2478</v>
      </c>
      <c r="Q5380" s="540" t="s">
        <v>2478</v>
      </c>
      <c r="R5380" s="540" t="s">
        <v>2478</v>
      </c>
      <c r="S5380" s="540" t="s">
        <v>2478</v>
      </c>
    </row>
    <row r="5381" spans="1:19">
      <c r="A5381" s="543" t="s">
        <v>14192</v>
      </c>
      <c r="B5381" s="544"/>
      <c r="C5381" s="544"/>
      <c r="D5381" s="545">
        <v>30065</v>
      </c>
      <c r="E5381" s="544"/>
      <c r="F5381" s="545" t="s">
        <v>14697</v>
      </c>
      <c r="G5381" s="543" t="s">
        <v>14698</v>
      </c>
      <c r="H5381" s="545" t="s">
        <v>2469</v>
      </c>
      <c r="I5381" s="544" t="s">
        <v>2478</v>
      </c>
      <c r="J5381" s="543" t="s">
        <v>2478</v>
      </c>
      <c r="K5381" s="543" t="s">
        <v>2478</v>
      </c>
      <c r="L5381" s="543" t="s">
        <v>2478</v>
      </c>
      <c r="M5381" s="543" t="s">
        <v>2478</v>
      </c>
      <c r="N5381" s="543" t="s">
        <v>2478</v>
      </c>
      <c r="O5381" s="543" t="s">
        <v>2478</v>
      </c>
      <c r="P5381" s="543" t="s">
        <v>2478</v>
      </c>
      <c r="Q5381" s="543" t="s">
        <v>2478</v>
      </c>
      <c r="R5381" s="543" t="s">
        <v>2478</v>
      </c>
      <c r="S5381" s="543" t="s">
        <v>2478</v>
      </c>
    </row>
    <row r="5382" spans="1:19">
      <c r="A5382" s="540" t="s">
        <v>14192</v>
      </c>
      <c r="B5382" s="541"/>
      <c r="C5382" s="541"/>
      <c r="D5382" s="542">
        <v>30065</v>
      </c>
      <c r="E5382" s="541"/>
      <c r="F5382" s="542" t="s">
        <v>14699</v>
      </c>
      <c r="G5382" s="540" t="s">
        <v>14700</v>
      </c>
      <c r="H5382" s="542" t="s">
        <v>2469</v>
      </c>
      <c r="I5382" s="541" t="s">
        <v>2478</v>
      </c>
      <c r="J5382" s="540" t="s">
        <v>2478</v>
      </c>
      <c r="K5382" s="540" t="s">
        <v>2478</v>
      </c>
      <c r="L5382" s="540" t="s">
        <v>2478</v>
      </c>
      <c r="M5382" s="540" t="s">
        <v>2478</v>
      </c>
      <c r="N5382" s="540" t="s">
        <v>2478</v>
      </c>
      <c r="O5382" s="540" t="s">
        <v>2478</v>
      </c>
      <c r="P5382" s="540" t="s">
        <v>2478</v>
      </c>
      <c r="Q5382" s="540" t="s">
        <v>2478</v>
      </c>
      <c r="R5382" s="540" t="s">
        <v>2478</v>
      </c>
      <c r="S5382" s="540" t="s">
        <v>2478</v>
      </c>
    </row>
    <row r="5383" spans="1:19">
      <c r="A5383" s="543" t="s">
        <v>14192</v>
      </c>
      <c r="B5383" s="544"/>
      <c r="C5383" s="544"/>
      <c r="D5383" s="545">
        <v>30065</v>
      </c>
      <c r="E5383" s="544"/>
      <c r="F5383" s="545" t="s">
        <v>14701</v>
      </c>
      <c r="G5383" s="543" t="s">
        <v>14702</v>
      </c>
      <c r="H5383" s="545" t="s">
        <v>3519</v>
      </c>
      <c r="I5383" s="544" t="s">
        <v>2478</v>
      </c>
      <c r="J5383" s="543" t="s">
        <v>2478</v>
      </c>
      <c r="K5383" s="543" t="s">
        <v>2478</v>
      </c>
      <c r="L5383" s="543" t="s">
        <v>2478</v>
      </c>
      <c r="M5383" s="543" t="s">
        <v>2478</v>
      </c>
      <c r="N5383" s="543" t="s">
        <v>2478</v>
      </c>
      <c r="O5383" s="543" t="s">
        <v>2478</v>
      </c>
      <c r="P5383" s="543" t="s">
        <v>2478</v>
      </c>
      <c r="Q5383" s="543" t="s">
        <v>2478</v>
      </c>
      <c r="R5383" s="543" t="s">
        <v>2478</v>
      </c>
      <c r="S5383" s="543" t="s">
        <v>2478</v>
      </c>
    </row>
    <row r="5384" spans="1:19">
      <c r="A5384" s="540" t="s">
        <v>14192</v>
      </c>
      <c r="B5384" s="541"/>
      <c r="C5384" s="541"/>
      <c r="D5384" s="542">
        <v>30062</v>
      </c>
      <c r="E5384" s="541"/>
      <c r="F5384" s="542" t="s">
        <v>14703</v>
      </c>
      <c r="G5384" s="540" t="s">
        <v>14704</v>
      </c>
      <c r="H5384" s="542" t="s">
        <v>3519</v>
      </c>
      <c r="I5384" s="541" t="s">
        <v>2478</v>
      </c>
      <c r="J5384" s="540" t="s">
        <v>2478</v>
      </c>
      <c r="K5384" s="540" t="s">
        <v>2478</v>
      </c>
      <c r="L5384" s="540" t="s">
        <v>2478</v>
      </c>
      <c r="M5384" s="540" t="s">
        <v>2478</v>
      </c>
      <c r="N5384" s="540" t="s">
        <v>2478</v>
      </c>
      <c r="O5384" s="540" t="s">
        <v>2478</v>
      </c>
      <c r="P5384" s="540" t="s">
        <v>2478</v>
      </c>
      <c r="Q5384" s="540" t="s">
        <v>2478</v>
      </c>
      <c r="R5384" s="540" t="s">
        <v>2478</v>
      </c>
      <c r="S5384" s="540" t="s">
        <v>2478</v>
      </c>
    </row>
    <row r="5385" spans="1:19">
      <c r="A5385" s="543" t="s">
        <v>14192</v>
      </c>
      <c r="B5385" s="544"/>
      <c r="C5385" s="544"/>
      <c r="D5385" s="545">
        <v>30065</v>
      </c>
      <c r="E5385" s="544"/>
      <c r="F5385" s="545" t="s">
        <v>14705</v>
      </c>
      <c r="G5385" s="543" t="s">
        <v>14706</v>
      </c>
      <c r="H5385" s="545" t="s">
        <v>3519</v>
      </c>
      <c r="I5385" s="544" t="s">
        <v>2478</v>
      </c>
      <c r="J5385" s="543" t="s">
        <v>2478</v>
      </c>
      <c r="K5385" s="543" t="s">
        <v>2478</v>
      </c>
      <c r="L5385" s="543" t="s">
        <v>2478</v>
      </c>
      <c r="M5385" s="543" t="s">
        <v>2478</v>
      </c>
      <c r="N5385" s="543" t="s">
        <v>2478</v>
      </c>
      <c r="O5385" s="543" t="s">
        <v>2478</v>
      </c>
      <c r="P5385" s="543" t="s">
        <v>2478</v>
      </c>
      <c r="Q5385" s="543" t="s">
        <v>2478</v>
      </c>
      <c r="R5385" s="543" t="s">
        <v>2478</v>
      </c>
      <c r="S5385" s="543" t="s">
        <v>2478</v>
      </c>
    </row>
    <row r="5386" spans="1:19">
      <c r="A5386" s="540" t="s">
        <v>14192</v>
      </c>
      <c r="B5386" s="541"/>
      <c r="C5386" s="541"/>
      <c r="D5386" s="542">
        <v>30065</v>
      </c>
      <c r="E5386" s="541"/>
      <c r="F5386" s="542" t="s">
        <v>14707</v>
      </c>
      <c r="G5386" s="540" t="s">
        <v>14708</v>
      </c>
      <c r="H5386" s="542" t="s">
        <v>2469</v>
      </c>
      <c r="I5386" s="541" t="s">
        <v>2478</v>
      </c>
      <c r="J5386" s="540" t="s">
        <v>2478</v>
      </c>
      <c r="K5386" s="540" t="s">
        <v>2478</v>
      </c>
      <c r="L5386" s="540" t="s">
        <v>2478</v>
      </c>
      <c r="M5386" s="540" t="s">
        <v>2478</v>
      </c>
      <c r="N5386" s="540" t="s">
        <v>2478</v>
      </c>
      <c r="O5386" s="540" t="s">
        <v>2478</v>
      </c>
      <c r="P5386" s="540" t="s">
        <v>2478</v>
      </c>
      <c r="Q5386" s="540" t="s">
        <v>2478</v>
      </c>
      <c r="R5386" s="540" t="s">
        <v>2478</v>
      </c>
      <c r="S5386" s="540" t="s">
        <v>2478</v>
      </c>
    </row>
    <row r="5387" spans="1:19">
      <c r="A5387" s="543" t="s">
        <v>14192</v>
      </c>
      <c r="B5387" s="544"/>
      <c r="C5387" s="544"/>
      <c r="D5387" s="545">
        <v>30065</v>
      </c>
      <c r="E5387" s="544"/>
      <c r="F5387" s="545" t="s">
        <v>14709</v>
      </c>
      <c r="G5387" s="543" t="s">
        <v>14710</v>
      </c>
      <c r="H5387" s="545" t="s">
        <v>2469</v>
      </c>
      <c r="I5387" s="544" t="s">
        <v>2478</v>
      </c>
      <c r="J5387" s="543" t="s">
        <v>2478</v>
      </c>
      <c r="K5387" s="543" t="s">
        <v>2478</v>
      </c>
      <c r="L5387" s="543" t="s">
        <v>2478</v>
      </c>
      <c r="M5387" s="543" t="s">
        <v>2478</v>
      </c>
      <c r="N5387" s="543" t="s">
        <v>2478</v>
      </c>
      <c r="O5387" s="543" t="s">
        <v>2478</v>
      </c>
      <c r="P5387" s="543" t="s">
        <v>2478</v>
      </c>
      <c r="Q5387" s="543" t="s">
        <v>2478</v>
      </c>
      <c r="R5387" s="543" t="s">
        <v>2478</v>
      </c>
      <c r="S5387" s="543" t="s">
        <v>2478</v>
      </c>
    </row>
    <row r="5388" spans="1:19">
      <c r="A5388" s="540" t="s">
        <v>14192</v>
      </c>
      <c r="B5388" s="541"/>
      <c r="C5388" s="541"/>
      <c r="D5388" s="542">
        <v>30065</v>
      </c>
      <c r="E5388" s="541"/>
      <c r="F5388" s="542" t="s">
        <v>14711</v>
      </c>
      <c r="G5388" s="540" t="s">
        <v>14712</v>
      </c>
      <c r="H5388" s="542" t="s">
        <v>2469</v>
      </c>
      <c r="I5388" s="541" t="s">
        <v>2478</v>
      </c>
      <c r="J5388" s="540" t="s">
        <v>2478</v>
      </c>
      <c r="K5388" s="540" t="s">
        <v>2478</v>
      </c>
      <c r="L5388" s="540" t="s">
        <v>2478</v>
      </c>
      <c r="M5388" s="540" t="s">
        <v>2478</v>
      </c>
      <c r="N5388" s="540" t="s">
        <v>2478</v>
      </c>
      <c r="O5388" s="540" t="s">
        <v>2478</v>
      </c>
      <c r="P5388" s="540" t="s">
        <v>2478</v>
      </c>
      <c r="Q5388" s="540" t="s">
        <v>2478</v>
      </c>
      <c r="R5388" s="540" t="s">
        <v>2478</v>
      </c>
      <c r="S5388" s="540" t="s">
        <v>2478</v>
      </c>
    </row>
    <row r="5389" spans="1:19">
      <c r="A5389" s="543" t="s">
        <v>14192</v>
      </c>
      <c r="B5389" s="544"/>
      <c r="C5389" s="544"/>
      <c r="D5389" s="545">
        <v>30065</v>
      </c>
      <c r="E5389" s="544"/>
      <c r="F5389" s="545" t="s">
        <v>14713</v>
      </c>
      <c r="G5389" s="543" t="s">
        <v>14714</v>
      </c>
      <c r="H5389" s="545" t="s">
        <v>3519</v>
      </c>
      <c r="I5389" s="544" t="s">
        <v>2478</v>
      </c>
      <c r="J5389" s="543" t="s">
        <v>2478</v>
      </c>
      <c r="K5389" s="543" t="s">
        <v>2478</v>
      </c>
      <c r="L5389" s="543" t="s">
        <v>2478</v>
      </c>
      <c r="M5389" s="543" t="s">
        <v>2478</v>
      </c>
      <c r="N5389" s="543" t="s">
        <v>2478</v>
      </c>
      <c r="O5389" s="543" t="s">
        <v>2478</v>
      </c>
      <c r="P5389" s="543" t="s">
        <v>2478</v>
      </c>
      <c r="Q5389" s="543" t="s">
        <v>2478</v>
      </c>
      <c r="R5389" s="543" t="s">
        <v>2478</v>
      </c>
      <c r="S5389" s="543" t="s">
        <v>2478</v>
      </c>
    </row>
    <row r="5390" spans="1:19">
      <c r="A5390" s="540" t="s">
        <v>14192</v>
      </c>
      <c r="B5390" s="541"/>
      <c r="C5390" s="541"/>
      <c r="D5390" s="542">
        <v>30065</v>
      </c>
      <c r="E5390" s="541"/>
      <c r="F5390" s="542" t="s">
        <v>14715</v>
      </c>
      <c r="G5390" s="540" t="s">
        <v>14716</v>
      </c>
      <c r="H5390" s="542" t="s">
        <v>2469</v>
      </c>
      <c r="I5390" s="541" t="s">
        <v>2478</v>
      </c>
      <c r="J5390" s="540" t="s">
        <v>2478</v>
      </c>
      <c r="K5390" s="540" t="s">
        <v>2478</v>
      </c>
      <c r="L5390" s="540" t="s">
        <v>2478</v>
      </c>
      <c r="M5390" s="540" t="s">
        <v>2478</v>
      </c>
      <c r="N5390" s="540" t="s">
        <v>2478</v>
      </c>
      <c r="O5390" s="540" t="s">
        <v>2478</v>
      </c>
      <c r="P5390" s="540" t="s">
        <v>2478</v>
      </c>
      <c r="Q5390" s="540" t="s">
        <v>2478</v>
      </c>
      <c r="R5390" s="540" t="s">
        <v>2478</v>
      </c>
      <c r="S5390" s="540" t="s">
        <v>2478</v>
      </c>
    </row>
    <row r="5391" spans="1:19">
      <c r="A5391" s="543" t="s">
        <v>14192</v>
      </c>
      <c r="B5391" s="544"/>
      <c r="C5391" s="544"/>
      <c r="D5391" s="545">
        <v>30065</v>
      </c>
      <c r="E5391" s="544"/>
      <c r="F5391" s="545" t="s">
        <v>14717</v>
      </c>
      <c r="G5391" s="543" t="s">
        <v>14718</v>
      </c>
      <c r="H5391" s="545" t="s">
        <v>2469</v>
      </c>
      <c r="I5391" s="544" t="s">
        <v>2478</v>
      </c>
      <c r="J5391" s="543" t="s">
        <v>2478</v>
      </c>
      <c r="K5391" s="543" t="s">
        <v>2478</v>
      </c>
      <c r="L5391" s="543" t="s">
        <v>2478</v>
      </c>
      <c r="M5391" s="543" t="s">
        <v>2478</v>
      </c>
      <c r="N5391" s="543" t="s">
        <v>2478</v>
      </c>
      <c r="O5391" s="543" t="s">
        <v>2478</v>
      </c>
      <c r="P5391" s="543" t="s">
        <v>2478</v>
      </c>
      <c r="Q5391" s="543" t="s">
        <v>2478</v>
      </c>
      <c r="R5391" s="543" t="s">
        <v>2478</v>
      </c>
      <c r="S5391" s="543" t="s">
        <v>2478</v>
      </c>
    </row>
    <row r="5392" spans="1:19">
      <c r="A5392" s="540" t="s">
        <v>14192</v>
      </c>
      <c r="B5392" s="541"/>
      <c r="C5392" s="541"/>
      <c r="D5392" s="542">
        <v>30065</v>
      </c>
      <c r="E5392" s="541"/>
      <c r="F5392" s="542" t="s">
        <v>14719</v>
      </c>
      <c r="G5392" s="540" t="s">
        <v>14720</v>
      </c>
      <c r="H5392" s="542" t="s">
        <v>2469</v>
      </c>
      <c r="I5392" s="541" t="s">
        <v>2478</v>
      </c>
      <c r="J5392" s="540" t="s">
        <v>2478</v>
      </c>
      <c r="K5392" s="540" t="s">
        <v>2478</v>
      </c>
      <c r="L5392" s="540" t="s">
        <v>2478</v>
      </c>
      <c r="M5392" s="540" t="s">
        <v>2478</v>
      </c>
      <c r="N5392" s="540" t="s">
        <v>2478</v>
      </c>
      <c r="O5392" s="540" t="s">
        <v>2478</v>
      </c>
      <c r="P5392" s="540" t="s">
        <v>2478</v>
      </c>
      <c r="Q5392" s="540" t="s">
        <v>2478</v>
      </c>
      <c r="R5392" s="540" t="s">
        <v>2478</v>
      </c>
      <c r="S5392" s="540" t="s">
        <v>2478</v>
      </c>
    </row>
    <row r="5393" spans="1:19">
      <c r="A5393" s="543" t="s">
        <v>14192</v>
      </c>
      <c r="B5393" s="544"/>
      <c r="C5393" s="544"/>
      <c r="D5393" s="545">
        <v>30065</v>
      </c>
      <c r="E5393" s="544"/>
      <c r="F5393" s="545" t="s">
        <v>14721</v>
      </c>
      <c r="G5393" s="543" t="s">
        <v>14722</v>
      </c>
      <c r="H5393" s="545" t="s">
        <v>2469</v>
      </c>
      <c r="I5393" s="544" t="s">
        <v>2478</v>
      </c>
      <c r="J5393" s="543" t="s">
        <v>2478</v>
      </c>
      <c r="K5393" s="543" t="s">
        <v>2478</v>
      </c>
      <c r="L5393" s="543" t="s">
        <v>2478</v>
      </c>
      <c r="M5393" s="543" t="s">
        <v>2478</v>
      </c>
      <c r="N5393" s="543" t="s">
        <v>2478</v>
      </c>
      <c r="O5393" s="543" t="s">
        <v>2478</v>
      </c>
      <c r="P5393" s="543" t="s">
        <v>2478</v>
      </c>
      <c r="Q5393" s="543" t="s">
        <v>2478</v>
      </c>
      <c r="R5393" s="543" t="s">
        <v>2478</v>
      </c>
      <c r="S5393" s="543" t="s">
        <v>2478</v>
      </c>
    </row>
    <row r="5394" spans="1:19">
      <c r="A5394" s="540" t="s">
        <v>14192</v>
      </c>
      <c r="B5394" s="541"/>
      <c r="C5394" s="541"/>
      <c r="D5394" s="542">
        <v>30065</v>
      </c>
      <c r="E5394" s="541"/>
      <c r="F5394" s="542" t="s">
        <v>14723</v>
      </c>
      <c r="G5394" s="540" t="s">
        <v>14724</v>
      </c>
      <c r="H5394" s="542" t="s">
        <v>2469</v>
      </c>
      <c r="I5394" s="541" t="s">
        <v>2478</v>
      </c>
      <c r="J5394" s="540" t="s">
        <v>2478</v>
      </c>
      <c r="K5394" s="540" t="s">
        <v>2478</v>
      </c>
      <c r="L5394" s="540" t="s">
        <v>2478</v>
      </c>
      <c r="M5394" s="540" t="s">
        <v>2478</v>
      </c>
      <c r="N5394" s="540" t="s">
        <v>2478</v>
      </c>
      <c r="O5394" s="540" t="s">
        <v>2478</v>
      </c>
      <c r="P5394" s="540" t="s">
        <v>2478</v>
      </c>
      <c r="Q5394" s="540" t="s">
        <v>2478</v>
      </c>
      <c r="R5394" s="540" t="s">
        <v>2478</v>
      </c>
      <c r="S5394" s="540" t="s">
        <v>2478</v>
      </c>
    </row>
    <row r="5395" spans="1:19">
      <c r="A5395" s="543" t="s">
        <v>14192</v>
      </c>
      <c r="B5395" s="544"/>
      <c r="C5395" s="544"/>
      <c r="D5395" s="545">
        <v>30065</v>
      </c>
      <c r="E5395" s="544"/>
      <c r="F5395" s="545" t="s">
        <v>14725</v>
      </c>
      <c r="G5395" s="543" t="s">
        <v>14726</v>
      </c>
      <c r="H5395" s="545" t="s">
        <v>3519</v>
      </c>
      <c r="I5395" s="544" t="s">
        <v>2478</v>
      </c>
      <c r="J5395" s="543" t="s">
        <v>2478</v>
      </c>
      <c r="K5395" s="543" t="s">
        <v>2478</v>
      </c>
      <c r="L5395" s="543" t="s">
        <v>2478</v>
      </c>
      <c r="M5395" s="543" t="s">
        <v>2478</v>
      </c>
      <c r="N5395" s="543" t="s">
        <v>2478</v>
      </c>
      <c r="O5395" s="543" t="s">
        <v>2478</v>
      </c>
      <c r="P5395" s="543" t="s">
        <v>2478</v>
      </c>
      <c r="Q5395" s="543" t="s">
        <v>2478</v>
      </c>
      <c r="R5395" s="543" t="s">
        <v>2478</v>
      </c>
      <c r="S5395" s="543" t="s">
        <v>2478</v>
      </c>
    </row>
    <row r="5396" spans="1:19">
      <c r="A5396" s="540" t="s">
        <v>14192</v>
      </c>
      <c r="B5396" s="541"/>
      <c r="C5396" s="541"/>
      <c r="D5396" s="542">
        <v>30063</v>
      </c>
      <c r="E5396" s="541"/>
      <c r="F5396" s="542" t="s">
        <v>14727</v>
      </c>
      <c r="G5396" s="540" t="s">
        <v>14728</v>
      </c>
      <c r="H5396" s="542" t="s">
        <v>2469</v>
      </c>
      <c r="I5396" s="541" t="s">
        <v>2478</v>
      </c>
      <c r="J5396" s="540" t="s">
        <v>2478</v>
      </c>
      <c r="K5396" s="540" t="s">
        <v>2478</v>
      </c>
      <c r="L5396" s="540" t="s">
        <v>2478</v>
      </c>
      <c r="M5396" s="540" t="s">
        <v>2478</v>
      </c>
      <c r="N5396" s="540" t="s">
        <v>2478</v>
      </c>
      <c r="O5396" s="540" t="s">
        <v>2478</v>
      </c>
      <c r="P5396" s="540" t="s">
        <v>2478</v>
      </c>
      <c r="Q5396" s="540" t="s">
        <v>2478</v>
      </c>
      <c r="R5396" s="540" t="s">
        <v>2478</v>
      </c>
      <c r="S5396" s="540" t="s">
        <v>2478</v>
      </c>
    </row>
    <row r="5397" spans="1:19">
      <c r="A5397" s="543" t="s">
        <v>14192</v>
      </c>
      <c r="B5397" s="545">
        <v>4218</v>
      </c>
      <c r="C5397" s="545">
        <v>744420</v>
      </c>
      <c r="D5397" s="545">
        <v>30064</v>
      </c>
      <c r="E5397" s="544"/>
      <c r="F5397" s="545" t="s">
        <v>14729</v>
      </c>
      <c r="G5397" s="543" t="s">
        <v>14730</v>
      </c>
      <c r="H5397" s="545" t="s">
        <v>2469</v>
      </c>
      <c r="I5397" s="544" t="s">
        <v>2478</v>
      </c>
      <c r="J5397" s="543" t="s">
        <v>2478</v>
      </c>
      <c r="K5397" s="543" t="s">
        <v>2478</v>
      </c>
      <c r="L5397" s="543" t="s">
        <v>2546</v>
      </c>
      <c r="M5397" s="543" t="s">
        <v>7319</v>
      </c>
      <c r="N5397" s="543" t="s">
        <v>7320</v>
      </c>
      <c r="O5397" s="543" t="s">
        <v>2478</v>
      </c>
      <c r="P5397" s="543" t="s">
        <v>2478</v>
      </c>
      <c r="Q5397" s="543" t="s">
        <v>2478</v>
      </c>
      <c r="R5397" s="543" t="s">
        <v>2478</v>
      </c>
      <c r="S5397" s="543" t="s">
        <v>2478</v>
      </c>
    </row>
    <row r="5398" spans="1:19">
      <c r="A5398" s="540" t="s">
        <v>14192</v>
      </c>
      <c r="B5398" s="541"/>
      <c r="C5398" s="541"/>
      <c r="D5398" s="542">
        <v>30064</v>
      </c>
      <c r="E5398" s="541"/>
      <c r="F5398" s="542" t="s">
        <v>14731</v>
      </c>
      <c r="G5398" s="540" t="s">
        <v>14732</v>
      </c>
      <c r="H5398" s="542" t="s">
        <v>3519</v>
      </c>
      <c r="I5398" s="541" t="s">
        <v>2478</v>
      </c>
      <c r="J5398" s="540" t="s">
        <v>2478</v>
      </c>
      <c r="K5398" s="540" t="s">
        <v>2478</v>
      </c>
      <c r="L5398" s="540" t="s">
        <v>2478</v>
      </c>
      <c r="M5398" s="540" t="s">
        <v>2478</v>
      </c>
      <c r="N5398" s="540" t="s">
        <v>2478</v>
      </c>
      <c r="O5398" s="540" t="s">
        <v>2478</v>
      </c>
      <c r="P5398" s="540" t="s">
        <v>2478</v>
      </c>
      <c r="Q5398" s="540" t="s">
        <v>2478</v>
      </c>
      <c r="R5398" s="540" t="s">
        <v>2478</v>
      </c>
      <c r="S5398" s="540" t="s">
        <v>2478</v>
      </c>
    </row>
    <row r="5399" spans="1:19">
      <c r="A5399" s="543" t="s">
        <v>14192</v>
      </c>
      <c r="B5399" s="544"/>
      <c r="C5399" s="544"/>
      <c r="D5399" s="545">
        <v>30064</v>
      </c>
      <c r="E5399" s="544"/>
      <c r="F5399" s="545" t="s">
        <v>14733</v>
      </c>
      <c r="G5399" s="543" t="s">
        <v>14734</v>
      </c>
      <c r="H5399" s="545" t="s">
        <v>2469</v>
      </c>
      <c r="I5399" s="544" t="s">
        <v>2478</v>
      </c>
      <c r="J5399" s="543" t="s">
        <v>2478</v>
      </c>
      <c r="K5399" s="543" t="s">
        <v>2478</v>
      </c>
      <c r="L5399" s="543" t="s">
        <v>2478</v>
      </c>
      <c r="M5399" s="543" t="s">
        <v>2478</v>
      </c>
      <c r="N5399" s="543" t="s">
        <v>2478</v>
      </c>
      <c r="O5399" s="543" t="s">
        <v>2478</v>
      </c>
      <c r="P5399" s="543" t="s">
        <v>2478</v>
      </c>
      <c r="Q5399" s="543" t="s">
        <v>2478</v>
      </c>
      <c r="R5399" s="543" t="s">
        <v>2478</v>
      </c>
      <c r="S5399" s="543" t="s">
        <v>2478</v>
      </c>
    </row>
    <row r="5400" spans="1:19">
      <c r="A5400" s="540" t="s">
        <v>14192</v>
      </c>
      <c r="B5400" s="541"/>
      <c r="C5400" s="541"/>
      <c r="D5400" s="542">
        <v>30064</v>
      </c>
      <c r="E5400" s="541"/>
      <c r="F5400" s="542" t="s">
        <v>14735</v>
      </c>
      <c r="G5400" s="540" t="s">
        <v>14736</v>
      </c>
      <c r="H5400" s="542" t="s">
        <v>3519</v>
      </c>
      <c r="I5400" s="541" t="s">
        <v>2478</v>
      </c>
      <c r="J5400" s="540" t="s">
        <v>2478</v>
      </c>
      <c r="K5400" s="540" t="s">
        <v>2478</v>
      </c>
      <c r="L5400" s="540" t="s">
        <v>2478</v>
      </c>
      <c r="M5400" s="540" t="s">
        <v>2478</v>
      </c>
      <c r="N5400" s="540" t="s">
        <v>2478</v>
      </c>
      <c r="O5400" s="540" t="s">
        <v>2478</v>
      </c>
      <c r="P5400" s="540" t="s">
        <v>2478</v>
      </c>
      <c r="Q5400" s="540" t="s">
        <v>2478</v>
      </c>
      <c r="R5400" s="540" t="s">
        <v>2478</v>
      </c>
      <c r="S5400" s="540" t="s">
        <v>2478</v>
      </c>
    </row>
    <row r="5401" spans="1:19">
      <c r="A5401" s="543" t="s">
        <v>14192</v>
      </c>
      <c r="B5401" s="544"/>
      <c r="C5401" s="544"/>
      <c r="D5401" s="545">
        <v>30064</v>
      </c>
      <c r="E5401" s="544"/>
      <c r="F5401" s="545" t="s">
        <v>14737</v>
      </c>
      <c r="G5401" s="543" t="s">
        <v>14738</v>
      </c>
      <c r="H5401" s="545" t="s">
        <v>2469</v>
      </c>
      <c r="I5401" s="544" t="s">
        <v>2478</v>
      </c>
      <c r="J5401" s="543" t="s">
        <v>2478</v>
      </c>
      <c r="K5401" s="543" t="s">
        <v>2478</v>
      </c>
      <c r="L5401" s="543" t="s">
        <v>2478</v>
      </c>
      <c r="M5401" s="543" t="s">
        <v>2478</v>
      </c>
      <c r="N5401" s="543" t="s">
        <v>2478</v>
      </c>
      <c r="O5401" s="543" t="s">
        <v>2478</v>
      </c>
      <c r="P5401" s="543" t="s">
        <v>2478</v>
      </c>
      <c r="Q5401" s="543" t="s">
        <v>2478</v>
      </c>
      <c r="R5401" s="543" t="s">
        <v>2478</v>
      </c>
      <c r="S5401" s="543" t="s">
        <v>2478</v>
      </c>
    </row>
    <row r="5402" spans="1:19">
      <c r="A5402" s="540" t="s">
        <v>14192</v>
      </c>
      <c r="B5402" s="541"/>
      <c r="C5402" s="541"/>
      <c r="D5402" s="542">
        <v>30064</v>
      </c>
      <c r="E5402" s="541"/>
      <c r="F5402" s="542" t="s">
        <v>14739</v>
      </c>
      <c r="G5402" s="540" t="s">
        <v>14740</v>
      </c>
      <c r="H5402" s="542" t="s">
        <v>2469</v>
      </c>
      <c r="I5402" s="541" t="s">
        <v>2478</v>
      </c>
      <c r="J5402" s="540" t="s">
        <v>2478</v>
      </c>
      <c r="K5402" s="540" t="s">
        <v>2478</v>
      </c>
      <c r="L5402" s="540" t="s">
        <v>2478</v>
      </c>
      <c r="M5402" s="540" t="s">
        <v>2478</v>
      </c>
      <c r="N5402" s="540" t="s">
        <v>2478</v>
      </c>
      <c r="O5402" s="540" t="s">
        <v>2478</v>
      </c>
      <c r="P5402" s="540" t="s">
        <v>2478</v>
      </c>
      <c r="Q5402" s="540" t="s">
        <v>2478</v>
      </c>
      <c r="R5402" s="540" t="s">
        <v>2478</v>
      </c>
      <c r="S5402" s="540" t="s">
        <v>2478</v>
      </c>
    </row>
    <row r="5403" spans="1:19">
      <c r="A5403" s="543" t="s">
        <v>14192</v>
      </c>
      <c r="B5403" s="544"/>
      <c r="C5403" s="544"/>
      <c r="D5403" s="545">
        <v>30064</v>
      </c>
      <c r="E5403" s="544"/>
      <c r="F5403" s="545" t="s">
        <v>14741</v>
      </c>
      <c r="G5403" s="543" t="s">
        <v>14742</v>
      </c>
      <c r="H5403" s="545" t="s">
        <v>2469</v>
      </c>
      <c r="I5403" s="544" t="s">
        <v>2478</v>
      </c>
      <c r="J5403" s="543" t="s">
        <v>2478</v>
      </c>
      <c r="K5403" s="543" t="s">
        <v>2478</v>
      </c>
      <c r="L5403" s="543" t="s">
        <v>2478</v>
      </c>
      <c r="M5403" s="543" t="s">
        <v>2478</v>
      </c>
      <c r="N5403" s="543" t="s">
        <v>2478</v>
      </c>
      <c r="O5403" s="543" t="s">
        <v>2478</v>
      </c>
      <c r="P5403" s="543" t="s">
        <v>2478</v>
      </c>
      <c r="Q5403" s="543" t="s">
        <v>2478</v>
      </c>
      <c r="R5403" s="543" t="s">
        <v>2478</v>
      </c>
      <c r="S5403" s="543" t="s">
        <v>2478</v>
      </c>
    </row>
    <row r="5404" spans="1:19">
      <c r="A5404" s="540" t="s">
        <v>14192</v>
      </c>
      <c r="B5404" s="541"/>
      <c r="C5404" s="541"/>
      <c r="D5404" s="542">
        <v>30064</v>
      </c>
      <c r="E5404" s="541"/>
      <c r="F5404" s="542" t="s">
        <v>14743</v>
      </c>
      <c r="G5404" s="540" t="s">
        <v>14744</v>
      </c>
      <c r="H5404" s="542" t="s">
        <v>2469</v>
      </c>
      <c r="I5404" s="541" t="s">
        <v>2478</v>
      </c>
      <c r="J5404" s="540" t="s">
        <v>2478</v>
      </c>
      <c r="K5404" s="540" t="s">
        <v>2478</v>
      </c>
      <c r="L5404" s="540" t="s">
        <v>2478</v>
      </c>
      <c r="M5404" s="540" t="s">
        <v>2478</v>
      </c>
      <c r="N5404" s="540" t="s">
        <v>2478</v>
      </c>
      <c r="O5404" s="540" t="s">
        <v>2478</v>
      </c>
      <c r="P5404" s="540" t="s">
        <v>2478</v>
      </c>
      <c r="Q5404" s="540" t="s">
        <v>2478</v>
      </c>
      <c r="R5404" s="540" t="s">
        <v>2478</v>
      </c>
      <c r="S5404" s="540" t="s">
        <v>2478</v>
      </c>
    </row>
    <row r="5405" spans="1:19">
      <c r="A5405" s="543" t="s">
        <v>14192</v>
      </c>
      <c r="B5405" s="544"/>
      <c r="C5405" s="544"/>
      <c r="D5405" s="545">
        <v>30062</v>
      </c>
      <c r="E5405" s="544"/>
      <c r="F5405" s="545" t="s">
        <v>14745</v>
      </c>
      <c r="G5405" s="543" t="s">
        <v>14746</v>
      </c>
      <c r="H5405" s="545" t="s">
        <v>3519</v>
      </c>
      <c r="I5405" s="544" t="s">
        <v>2478</v>
      </c>
      <c r="J5405" s="543" t="s">
        <v>2478</v>
      </c>
      <c r="K5405" s="543" t="s">
        <v>2478</v>
      </c>
      <c r="L5405" s="543" t="s">
        <v>2478</v>
      </c>
      <c r="M5405" s="543" t="s">
        <v>2478</v>
      </c>
      <c r="N5405" s="543" t="s">
        <v>2478</v>
      </c>
      <c r="O5405" s="543" t="s">
        <v>2478</v>
      </c>
      <c r="P5405" s="543" t="s">
        <v>2478</v>
      </c>
      <c r="Q5405" s="543" t="s">
        <v>2478</v>
      </c>
      <c r="R5405" s="543" t="s">
        <v>2478</v>
      </c>
      <c r="S5405" s="543" t="s">
        <v>2478</v>
      </c>
    </row>
    <row r="5406" spans="1:19">
      <c r="A5406" s="540" t="s">
        <v>14192</v>
      </c>
      <c r="B5406" s="541"/>
      <c r="C5406" s="541"/>
      <c r="D5406" s="542">
        <v>30062</v>
      </c>
      <c r="E5406" s="541"/>
      <c r="F5406" s="542" t="s">
        <v>14747</v>
      </c>
      <c r="G5406" s="540" t="s">
        <v>14748</v>
      </c>
      <c r="H5406" s="542" t="s">
        <v>3519</v>
      </c>
      <c r="I5406" s="541" t="s">
        <v>2478</v>
      </c>
      <c r="J5406" s="540" t="s">
        <v>2478</v>
      </c>
      <c r="K5406" s="540" t="s">
        <v>2478</v>
      </c>
      <c r="L5406" s="540" t="s">
        <v>2478</v>
      </c>
      <c r="M5406" s="540" t="s">
        <v>2478</v>
      </c>
      <c r="N5406" s="540" t="s">
        <v>2478</v>
      </c>
      <c r="O5406" s="540" t="s">
        <v>2478</v>
      </c>
      <c r="P5406" s="540" t="s">
        <v>2478</v>
      </c>
      <c r="Q5406" s="540" t="s">
        <v>2478</v>
      </c>
      <c r="R5406" s="540" t="s">
        <v>2478</v>
      </c>
      <c r="S5406" s="540" t="s">
        <v>2478</v>
      </c>
    </row>
    <row r="5407" spans="1:19">
      <c r="A5407" s="543" t="s">
        <v>14192</v>
      </c>
      <c r="B5407" s="544"/>
      <c r="C5407" s="544"/>
      <c r="D5407" s="545">
        <v>30062</v>
      </c>
      <c r="E5407" s="544"/>
      <c r="F5407" s="545" t="s">
        <v>14749</v>
      </c>
      <c r="G5407" s="543" t="s">
        <v>14750</v>
      </c>
      <c r="H5407" s="545" t="s">
        <v>3519</v>
      </c>
      <c r="I5407" s="544" t="s">
        <v>2478</v>
      </c>
      <c r="J5407" s="543" t="s">
        <v>2478</v>
      </c>
      <c r="K5407" s="543" t="s">
        <v>2478</v>
      </c>
      <c r="L5407" s="543" t="s">
        <v>2478</v>
      </c>
      <c r="M5407" s="543" t="s">
        <v>2478</v>
      </c>
      <c r="N5407" s="543" t="s">
        <v>2478</v>
      </c>
      <c r="O5407" s="543" t="s">
        <v>2478</v>
      </c>
      <c r="P5407" s="543" t="s">
        <v>2478</v>
      </c>
      <c r="Q5407" s="543" t="s">
        <v>2478</v>
      </c>
      <c r="R5407" s="543" t="s">
        <v>2478</v>
      </c>
      <c r="S5407" s="543" t="s">
        <v>2478</v>
      </c>
    </row>
    <row r="5408" spans="1:19">
      <c r="A5408" s="540" t="s">
        <v>14192</v>
      </c>
      <c r="B5408" s="541"/>
      <c r="C5408" s="541"/>
      <c r="D5408" s="542">
        <v>30062</v>
      </c>
      <c r="E5408" s="541"/>
      <c r="F5408" s="542" t="s">
        <v>14751</v>
      </c>
      <c r="G5408" s="540" t="s">
        <v>14752</v>
      </c>
      <c r="H5408" s="542" t="s">
        <v>2469</v>
      </c>
      <c r="I5408" s="541" t="s">
        <v>2478</v>
      </c>
      <c r="J5408" s="540" t="s">
        <v>2478</v>
      </c>
      <c r="K5408" s="540" t="s">
        <v>2478</v>
      </c>
      <c r="L5408" s="540" t="s">
        <v>2478</v>
      </c>
      <c r="M5408" s="540" t="s">
        <v>2478</v>
      </c>
      <c r="N5408" s="540" t="s">
        <v>2478</v>
      </c>
      <c r="O5408" s="540" t="s">
        <v>2478</v>
      </c>
      <c r="P5408" s="540" t="s">
        <v>2478</v>
      </c>
      <c r="Q5408" s="540" t="s">
        <v>2478</v>
      </c>
      <c r="R5408" s="540" t="s">
        <v>2478</v>
      </c>
      <c r="S5408" s="540" t="s">
        <v>2478</v>
      </c>
    </row>
    <row r="5409" spans="1:19">
      <c r="A5409" s="543" t="s">
        <v>14192</v>
      </c>
      <c r="B5409" s="544"/>
      <c r="C5409" s="544"/>
      <c r="D5409" s="545">
        <v>30062</v>
      </c>
      <c r="E5409" s="544"/>
      <c r="F5409" s="545" t="s">
        <v>14753</v>
      </c>
      <c r="G5409" s="543" t="s">
        <v>14754</v>
      </c>
      <c r="H5409" s="545" t="s">
        <v>3519</v>
      </c>
      <c r="I5409" s="544" t="s">
        <v>2478</v>
      </c>
      <c r="J5409" s="543" t="s">
        <v>2478</v>
      </c>
      <c r="K5409" s="543" t="s">
        <v>2478</v>
      </c>
      <c r="L5409" s="543" t="s">
        <v>2478</v>
      </c>
      <c r="M5409" s="543" t="s">
        <v>2478</v>
      </c>
      <c r="N5409" s="543" t="s">
        <v>2478</v>
      </c>
      <c r="O5409" s="543" t="s">
        <v>2478</v>
      </c>
      <c r="P5409" s="543" t="s">
        <v>2478</v>
      </c>
      <c r="Q5409" s="543" t="s">
        <v>2478</v>
      </c>
      <c r="R5409" s="543" t="s">
        <v>2478</v>
      </c>
      <c r="S5409" s="543" t="s">
        <v>2478</v>
      </c>
    </row>
    <row r="5410" spans="1:19">
      <c r="A5410" s="540" t="s">
        <v>14192</v>
      </c>
      <c r="B5410" s="541"/>
      <c r="C5410" s="541"/>
      <c r="D5410" s="542">
        <v>30062</v>
      </c>
      <c r="E5410" s="541"/>
      <c r="F5410" s="542" t="s">
        <v>14755</v>
      </c>
      <c r="G5410" s="540" t="s">
        <v>14756</v>
      </c>
      <c r="H5410" s="542" t="s">
        <v>3519</v>
      </c>
      <c r="I5410" s="541" t="s">
        <v>2478</v>
      </c>
      <c r="J5410" s="540" t="s">
        <v>2478</v>
      </c>
      <c r="K5410" s="540" t="s">
        <v>2478</v>
      </c>
      <c r="L5410" s="540" t="s">
        <v>2478</v>
      </c>
      <c r="M5410" s="540" t="s">
        <v>2478</v>
      </c>
      <c r="N5410" s="540" t="s">
        <v>2478</v>
      </c>
      <c r="O5410" s="540" t="s">
        <v>2478</v>
      </c>
      <c r="P5410" s="540" t="s">
        <v>2478</v>
      </c>
      <c r="Q5410" s="540" t="s">
        <v>2478</v>
      </c>
      <c r="R5410" s="540" t="s">
        <v>2478</v>
      </c>
      <c r="S5410" s="540" t="s">
        <v>2478</v>
      </c>
    </row>
    <row r="5411" spans="1:19">
      <c r="A5411" s="543" t="s">
        <v>14192</v>
      </c>
      <c r="B5411" s="544"/>
      <c r="C5411" s="544"/>
      <c r="D5411" s="545">
        <v>30062</v>
      </c>
      <c r="E5411" s="544"/>
      <c r="F5411" s="545" t="s">
        <v>14757</v>
      </c>
      <c r="G5411" s="543" t="s">
        <v>14758</v>
      </c>
      <c r="H5411" s="545" t="s">
        <v>3519</v>
      </c>
      <c r="I5411" s="544" t="s">
        <v>2478</v>
      </c>
      <c r="J5411" s="543" t="s">
        <v>2478</v>
      </c>
      <c r="K5411" s="543" t="s">
        <v>2478</v>
      </c>
      <c r="L5411" s="543" t="s">
        <v>2478</v>
      </c>
      <c r="M5411" s="543" t="s">
        <v>2478</v>
      </c>
      <c r="N5411" s="543" t="s">
        <v>2478</v>
      </c>
      <c r="O5411" s="543" t="s">
        <v>2478</v>
      </c>
      <c r="P5411" s="543" t="s">
        <v>2478</v>
      </c>
      <c r="Q5411" s="543" t="s">
        <v>2478</v>
      </c>
      <c r="R5411" s="543" t="s">
        <v>2478</v>
      </c>
      <c r="S5411" s="543" t="s">
        <v>2478</v>
      </c>
    </row>
    <row r="5412" spans="1:19">
      <c r="A5412" s="540" t="s">
        <v>14192</v>
      </c>
      <c r="B5412" s="541"/>
      <c r="C5412" s="541"/>
      <c r="D5412" s="542">
        <v>30062</v>
      </c>
      <c r="E5412" s="541"/>
      <c r="F5412" s="542" t="s">
        <v>14759</v>
      </c>
      <c r="G5412" s="540" t="s">
        <v>14760</v>
      </c>
      <c r="H5412" s="542" t="s">
        <v>3519</v>
      </c>
      <c r="I5412" s="541" t="s">
        <v>2478</v>
      </c>
      <c r="J5412" s="540" t="s">
        <v>2478</v>
      </c>
      <c r="K5412" s="540" t="s">
        <v>2478</v>
      </c>
      <c r="L5412" s="540" t="s">
        <v>2478</v>
      </c>
      <c r="M5412" s="540" t="s">
        <v>2478</v>
      </c>
      <c r="N5412" s="540" t="s">
        <v>2478</v>
      </c>
      <c r="O5412" s="540" t="s">
        <v>2478</v>
      </c>
      <c r="P5412" s="540" t="s">
        <v>2478</v>
      </c>
      <c r="Q5412" s="540" t="s">
        <v>2478</v>
      </c>
      <c r="R5412" s="540" t="s">
        <v>2478</v>
      </c>
      <c r="S5412" s="540" t="s">
        <v>2478</v>
      </c>
    </row>
    <row r="5413" spans="1:19">
      <c r="A5413" s="543" t="s">
        <v>14192</v>
      </c>
      <c r="B5413" s="544"/>
      <c r="C5413" s="544"/>
      <c r="D5413" s="545">
        <v>30062</v>
      </c>
      <c r="E5413" s="544"/>
      <c r="F5413" s="545" t="s">
        <v>14761</v>
      </c>
      <c r="G5413" s="543" t="s">
        <v>14762</v>
      </c>
      <c r="H5413" s="545" t="s">
        <v>2469</v>
      </c>
      <c r="I5413" s="544" t="s">
        <v>2478</v>
      </c>
      <c r="J5413" s="543" t="s">
        <v>2478</v>
      </c>
      <c r="K5413" s="543" t="s">
        <v>2478</v>
      </c>
      <c r="L5413" s="543" t="s">
        <v>2478</v>
      </c>
      <c r="M5413" s="543" t="s">
        <v>2478</v>
      </c>
      <c r="N5413" s="543" t="s">
        <v>2478</v>
      </c>
      <c r="O5413" s="543" t="s">
        <v>2478</v>
      </c>
      <c r="P5413" s="543" t="s">
        <v>2478</v>
      </c>
      <c r="Q5413" s="543" t="s">
        <v>2478</v>
      </c>
      <c r="R5413" s="543" t="s">
        <v>2478</v>
      </c>
      <c r="S5413" s="543" t="s">
        <v>2478</v>
      </c>
    </row>
    <row r="5414" spans="1:19">
      <c r="A5414" s="540" t="s">
        <v>14192</v>
      </c>
      <c r="B5414" s="541"/>
      <c r="C5414" s="541"/>
      <c r="D5414" s="542">
        <v>30062</v>
      </c>
      <c r="E5414" s="541"/>
      <c r="F5414" s="542" t="s">
        <v>14763</v>
      </c>
      <c r="G5414" s="540" t="s">
        <v>14764</v>
      </c>
      <c r="H5414" s="542" t="s">
        <v>3519</v>
      </c>
      <c r="I5414" s="541" t="s">
        <v>2478</v>
      </c>
      <c r="J5414" s="540" t="s">
        <v>2478</v>
      </c>
      <c r="K5414" s="540" t="s">
        <v>2478</v>
      </c>
      <c r="L5414" s="540" t="s">
        <v>2478</v>
      </c>
      <c r="M5414" s="540" t="s">
        <v>2478</v>
      </c>
      <c r="N5414" s="540" t="s">
        <v>2478</v>
      </c>
      <c r="O5414" s="540" t="s">
        <v>2478</v>
      </c>
      <c r="P5414" s="540" t="s">
        <v>2478</v>
      </c>
      <c r="Q5414" s="540" t="s">
        <v>2478</v>
      </c>
      <c r="R5414" s="540" t="s">
        <v>2478</v>
      </c>
      <c r="S5414" s="540" t="s">
        <v>2478</v>
      </c>
    </row>
    <row r="5415" spans="1:19">
      <c r="A5415" s="543" t="s">
        <v>14192</v>
      </c>
      <c r="B5415" s="544"/>
      <c r="C5415" s="544"/>
      <c r="D5415" s="545">
        <v>30062</v>
      </c>
      <c r="E5415" s="544"/>
      <c r="F5415" s="545" t="s">
        <v>14765</v>
      </c>
      <c r="G5415" s="543" t="s">
        <v>14766</v>
      </c>
      <c r="H5415" s="545" t="s">
        <v>2469</v>
      </c>
      <c r="I5415" s="544" t="s">
        <v>2478</v>
      </c>
      <c r="J5415" s="543" t="s">
        <v>2478</v>
      </c>
      <c r="K5415" s="543" t="s">
        <v>2478</v>
      </c>
      <c r="L5415" s="543" t="s">
        <v>2478</v>
      </c>
      <c r="M5415" s="543" t="s">
        <v>2478</v>
      </c>
      <c r="N5415" s="543" t="s">
        <v>2478</v>
      </c>
      <c r="O5415" s="543" t="s">
        <v>2478</v>
      </c>
      <c r="P5415" s="543" t="s">
        <v>2478</v>
      </c>
      <c r="Q5415" s="543" t="s">
        <v>2478</v>
      </c>
      <c r="R5415" s="543" t="s">
        <v>2478</v>
      </c>
      <c r="S5415" s="543" t="s">
        <v>2478</v>
      </c>
    </row>
    <row r="5416" spans="1:19">
      <c r="A5416" s="540" t="s">
        <v>14192</v>
      </c>
      <c r="B5416" s="541"/>
      <c r="C5416" s="541"/>
      <c r="D5416" s="542">
        <v>30062</v>
      </c>
      <c r="E5416" s="541"/>
      <c r="F5416" s="542" t="s">
        <v>14767</v>
      </c>
      <c r="G5416" s="540" t="s">
        <v>14768</v>
      </c>
      <c r="H5416" s="542" t="s">
        <v>3519</v>
      </c>
      <c r="I5416" s="541" t="s">
        <v>2478</v>
      </c>
      <c r="J5416" s="540" t="s">
        <v>2478</v>
      </c>
      <c r="K5416" s="540" t="s">
        <v>2478</v>
      </c>
      <c r="L5416" s="540" t="s">
        <v>2478</v>
      </c>
      <c r="M5416" s="540" t="s">
        <v>2478</v>
      </c>
      <c r="N5416" s="540" t="s">
        <v>2478</v>
      </c>
      <c r="O5416" s="540" t="s">
        <v>2478</v>
      </c>
      <c r="P5416" s="540" t="s">
        <v>2478</v>
      </c>
      <c r="Q5416" s="540" t="s">
        <v>2478</v>
      </c>
      <c r="R5416" s="540" t="s">
        <v>2478</v>
      </c>
      <c r="S5416" s="540" t="s">
        <v>2478</v>
      </c>
    </row>
    <row r="5417" spans="1:19">
      <c r="A5417" s="543" t="s">
        <v>14192</v>
      </c>
      <c r="B5417" s="544"/>
      <c r="C5417" s="544"/>
      <c r="D5417" s="545">
        <v>30062</v>
      </c>
      <c r="E5417" s="544"/>
      <c r="F5417" s="545" t="s">
        <v>14769</v>
      </c>
      <c r="G5417" s="543" t="s">
        <v>14770</v>
      </c>
      <c r="H5417" s="545" t="s">
        <v>3519</v>
      </c>
      <c r="I5417" s="544" t="s">
        <v>2478</v>
      </c>
      <c r="J5417" s="543" t="s">
        <v>2478</v>
      </c>
      <c r="K5417" s="543" t="s">
        <v>2478</v>
      </c>
      <c r="L5417" s="543" t="s">
        <v>2478</v>
      </c>
      <c r="M5417" s="543" t="s">
        <v>2478</v>
      </c>
      <c r="N5417" s="543" t="s">
        <v>2478</v>
      </c>
      <c r="O5417" s="543" t="s">
        <v>2478</v>
      </c>
      <c r="P5417" s="543" t="s">
        <v>2478</v>
      </c>
      <c r="Q5417" s="543" t="s">
        <v>2478</v>
      </c>
      <c r="R5417" s="543" t="s">
        <v>2478</v>
      </c>
      <c r="S5417" s="543" t="s">
        <v>2478</v>
      </c>
    </row>
    <row r="5418" spans="1:19">
      <c r="A5418" s="540" t="s">
        <v>14192</v>
      </c>
      <c r="B5418" s="541"/>
      <c r="C5418" s="541"/>
      <c r="D5418" s="542">
        <v>30062</v>
      </c>
      <c r="E5418" s="541"/>
      <c r="F5418" s="542" t="s">
        <v>14771</v>
      </c>
      <c r="G5418" s="540" t="s">
        <v>14772</v>
      </c>
      <c r="H5418" s="542" t="s">
        <v>2469</v>
      </c>
      <c r="I5418" s="541" t="s">
        <v>2478</v>
      </c>
      <c r="J5418" s="540" t="s">
        <v>2478</v>
      </c>
      <c r="K5418" s="540" t="s">
        <v>2478</v>
      </c>
      <c r="L5418" s="540" t="s">
        <v>2478</v>
      </c>
      <c r="M5418" s="540" t="s">
        <v>2478</v>
      </c>
      <c r="N5418" s="540" t="s">
        <v>2478</v>
      </c>
      <c r="O5418" s="540" t="s">
        <v>2478</v>
      </c>
      <c r="P5418" s="540" t="s">
        <v>2478</v>
      </c>
      <c r="Q5418" s="540" t="s">
        <v>2478</v>
      </c>
      <c r="R5418" s="540" t="s">
        <v>2478</v>
      </c>
      <c r="S5418" s="540" t="s">
        <v>2478</v>
      </c>
    </row>
    <row r="5419" spans="1:19">
      <c r="A5419" s="543" t="s">
        <v>14192</v>
      </c>
      <c r="B5419" s="544"/>
      <c r="C5419" s="544"/>
      <c r="D5419" s="545">
        <v>30062</v>
      </c>
      <c r="E5419" s="544"/>
      <c r="F5419" s="545" t="s">
        <v>14773</v>
      </c>
      <c r="G5419" s="543" t="s">
        <v>14774</v>
      </c>
      <c r="H5419" s="545" t="s">
        <v>2469</v>
      </c>
      <c r="I5419" s="544" t="s">
        <v>2478</v>
      </c>
      <c r="J5419" s="543" t="s">
        <v>2478</v>
      </c>
      <c r="K5419" s="543" t="s">
        <v>2478</v>
      </c>
      <c r="L5419" s="543" t="s">
        <v>2478</v>
      </c>
      <c r="M5419" s="543" t="s">
        <v>2478</v>
      </c>
      <c r="N5419" s="543" t="s">
        <v>2478</v>
      </c>
      <c r="O5419" s="543" t="s">
        <v>2478</v>
      </c>
      <c r="P5419" s="543" t="s">
        <v>2478</v>
      </c>
      <c r="Q5419" s="543" t="s">
        <v>2478</v>
      </c>
      <c r="R5419" s="543" t="s">
        <v>2478</v>
      </c>
      <c r="S5419" s="543" t="s">
        <v>2478</v>
      </c>
    </row>
    <row r="5420" spans="1:19">
      <c r="A5420" s="540" t="s">
        <v>14192</v>
      </c>
      <c r="B5420" s="541"/>
      <c r="C5420" s="541"/>
      <c r="D5420" s="542">
        <v>30062</v>
      </c>
      <c r="E5420" s="541"/>
      <c r="F5420" s="542" t="s">
        <v>14775</v>
      </c>
      <c r="G5420" s="540" t="s">
        <v>14776</v>
      </c>
      <c r="H5420" s="542" t="s">
        <v>3519</v>
      </c>
      <c r="I5420" s="541" t="s">
        <v>2478</v>
      </c>
      <c r="J5420" s="540" t="s">
        <v>2478</v>
      </c>
      <c r="K5420" s="540" t="s">
        <v>2478</v>
      </c>
      <c r="L5420" s="540" t="s">
        <v>2478</v>
      </c>
      <c r="M5420" s="540" t="s">
        <v>2478</v>
      </c>
      <c r="N5420" s="540" t="s">
        <v>2478</v>
      </c>
      <c r="O5420" s="540" t="s">
        <v>2478</v>
      </c>
      <c r="P5420" s="540" t="s">
        <v>2478</v>
      </c>
      <c r="Q5420" s="540" t="s">
        <v>2478</v>
      </c>
      <c r="R5420" s="540" t="s">
        <v>2478</v>
      </c>
      <c r="S5420" s="540" t="s">
        <v>2478</v>
      </c>
    </row>
    <row r="5421" spans="1:19">
      <c r="A5421" s="543" t="s">
        <v>14192</v>
      </c>
      <c r="B5421" s="544"/>
      <c r="C5421" s="544"/>
      <c r="D5421" s="545">
        <v>30062</v>
      </c>
      <c r="E5421" s="544"/>
      <c r="F5421" s="545" t="s">
        <v>14777</v>
      </c>
      <c r="G5421" s="543" t="s">
        <v>14778</v>
      </c>
      <c r="H5421" s="545" t="s">
        <v>2469</v>
      </c>
      <c r="I5421" s="544" t="s">
        <v>2478</v>
      </c>
      <c r="J5421" s="543" t="s">
        <v>2478</v>
      </c>
      <c r="K5421" s="543" t="s">
        <v>2478</v>
      </c>
      <c r="L5421" s="543" t="s">
        <v>2478</v>
      </c>
      <c r="M5421" s="543" t="s">
        <v>2478</v>
      </c>
      <c r="N5421" s="543" t="s">
        <v>2478</v>
      </c>
      <c r="O5421" s="543" t="s">
        <v>2478</v>
      </c>
      <c r="P5421" s="543" t="s">
        <v>2478</v>
      </c>
      <c r="Q5421" s="543" t="s">
        <v>2478</v>
      </c>
      <c r="R5421" s="543" t="s">
        <v>2478</v>
      </c>
      <c r="S5421" s="543" t="s">
        <v>2478</v>
      </c>
    </row>
    <row r="5422" spans="1:19">
      <c r="A5422" s="540" t="s">
        <v>14192</v>
      </c>
      <c r="B5422" s="542">
        <v>11312</v>
      </c>
      <c r="C5422" s="542">
        <v>704916</v>
      </c>
      <c r="D5422" s="542" t="s">
        <v>14779</v>
      </c>
      <c r="E5422" s="542" t="s">
        <v>14779</v>
      </c>
      <c r="F5422" s="542" t="s">
        <v>14780</v>
      </c>
      <c r="G5422" s="540" t="s">
        <v>14781</v>
      </c>
      <c r="H5422" s="542" t="s">
        <v>2546</v>
      </c>
      <c r="I5422" s="542" t="s">
        <v>2546</v>
      </c>
      <c r="J5422" s="540" t="s">
        <v>2478</v>
      </c>
      <c r="K5422" s="540" t="s">
        <v>2478</v>
      </c>
      <c r="L5422" s="540" t="s">
        <v>2546</v>
      </c>
      <c r="M5422" s="540" t="s">
        <v>6209</v>
      </c>
      <c r="N5422" s="540" t="s">
        <v>2210</v>
      </c>
      <c r="O5422" s="546">
        <v>44951.333333333336</v>
      </c>
      <c r="P5422" s="546">
        <v>44951.333333333336</v>
      </c>
      <c r="Q5422" s="546">
        <v>44985.708333333336</v>
      </c>
      <c r="R5422" s="546">
        <v>44985</v>
      </c>
      <c r="S5422" s="546">
        <v>45022.46670138889</v>
      </c>
    </row>
    <row r="5423" spans="1:19">
      <c r="A5423" s="543" t="s">
        <v>14192</v>
      </c>
      <c r="B5423" s="545">
        <v>11314</v>
      </c>
      <c r="C5423" s="545">
        <v>704750</v>
      </c>
      <c r="D5423" s="545" t="s">
        <v>14782</v>
      </c>
      <c r="E5423" s="545" t="s">
        <v>14782</v>
      </c>
      <c r="F5423" s="545" t="s">
        <v>14783</v>
      </c>
      <c r="G5423" s="543" t="s">
        <v>14784</v>
      </c>
      <c r="H5423" s="545" t="s">
        <v>2546</v>
      </c>
      <c r="I5423" s="545" t="s">
        <v>2546</v>
      </c>
      <c r="J5423" s="543" t="s">
        <v>2478</v>
      </c>
      <c r="K5423" s="543" t="s">
        <v>2478</v>
      </c>
      <c r="L5423" s="543" t="s">
        <v>2546</v>
      </c>
      <c r="M5423" s="543" t="s">
        <v>6209</v>
      </c>
      <c r="N5423" s="543" t="s">
        <v>2210</v>
      </c>
      <c r="O5423" s="547">
        <v>44959.708333333336</v>
      </c>
      <c r="P5423" s="547">
        <v>44959.708333333336</v>
      </c>
      <c r="Q5423" s="547">
        <v>44985.333333333336</v>
      </c>
      <c r="R5423" s="547">
        <v>44985</v>
      </c>
      <c r="S5423" s="547">
        <v>45022.46670138889</v>
      </c>
    </row>
    <row r="5424" spans="1:19">
      <c r="A5424" s="540" t="s">
        <v>14192</v>
      </c>
      <c r="B5424" s="542">
        <v>11311</v>
      </c>
      <c r="C5424" s="542">
        <v>704751</v>
      </c>
      <c r="D5424" s="542" t="s">
        <v>14785</v>
      </c>
      <c r="E5424" s="542" t="s">
        <v>14785</v>
      </c>
      <c r="F5424" s="542" t="s">
        <v>14786</v>
      </c>
      <c r="G5424" s="540" t="s">
        <v>14787</v>
      </c>
      <c r="H5424" s="542" t="s">
        <v>2546</v>
      </c>
      <c r="I5424" s="542" t="s">
        <v>2546</v>
      </c>
      <c r="J5424" s="540" t="s">
        <v>2478</v>
      </c>
      <c r="K5424" s="540" t="s">
        <v>2478</v>
      </c>
      <c r="L5424" s="540" t="s">
        <v>2546</v>
      </c>
      <c r="M5424" s="540" t="s">
        <v>6209</v>
      </c>
      <c r="N5424" s="540" t="s">
        <v>2210</v>
      </c>
      <c r="O5424" s="546">
        <v>44964.333333333336</v>
      </c>
      <c r="P5424" s="546">
        <v>44964.333333333336</v>
      </c>
      <c r="Q5424" s="546">
        <v>44986.333333333336</v>
      </c>
      <c r="R5424" s="546">
        <v>44986</v>
      </c>
      <c r="S5424" s="546">
        <v>45022.46670138889</v>
      </c>
    </row>
    <row r="5425" spans="1:19">
      <c r="A5425" s="543" t="s">
        <v>14192</v>
      </c>
      <c r="B5425" s="544"/>
      <c r="C5425" s="544"/>
      <c r="D5425" s="545">
        <v>30062</v>
      </c>
      <c r="E5425" s="544"/>
      <c r="F5425" s="545" t="s">
        <v>14788</v>
      </c>
      <c r="G5425" s="543" t="s">
        <v>14789</v>
      </c>
      <c r="H5425" s="545" t="s">
        <v>3519</v>
      </c>
      <c r="I5425" s="544" t="s">
        <v>2478</v>
      </c>
      <c r="J5425" s="543" t="s">
        <v>2478</v>
      </c>
      <c r="K5425" s="543" t="s">
        <v>2478</v>
      </c>
      <c r="L5425" s="543" t="s">
        <v>2478</v>
      </c>
      <c r="M5425" s="543" t="s">
        <v>2478</v>
      </c>
      <c r="N5425" s="543" t="s">
        <v>2478</v>
      </c>
      <c r="O5425" s="543" t="s">
        <v>2478</v>
      </c>
      <c r="P5425" s="543" t="s">
        <v>2478</v>
      </c>
      <c r="Q5425" s="543" t="s">
        <v>2478</v>
      </c>
      <c r="R5425" s="543" t="s">
        <v>2478</v>
      </c>
      <c r="S5425" s="543" t="s">
        <v>2478</v>
      </c>
    </row>
    <row r="5426" spans="1:19">
      <c r="A5426" s="540" t="s">
        <v>14192</v>
      </c>
      <c r="B5426" s="541"/>
      <c r="C5426" s="541"/>
      <c r="D5426" s="542">
        <v>30062</v>
      </c>
      <c r="E5426" s="541"/>
      <c r="F5426" s="542" t="s">
        <v>14790</v>
      </c>
      <c r="G5426" s="540" t="s">
        <v>14791</v>
      </c>
      <c r="H5426" s="542" t="s">
        <v>3519</v>
      </c>
      <c r="I5426" s="541" t="s">
        <v>2478</v>
      </c>
      <c r="J5426" s="540" t="s">
        <v>2478</v>
      </c>
      <c r="K5426" s="540" t="s">
        <v>2478</v>
      </c>
      <c r="L5426" s="540" t="s">
        <v>2478</v>
      </c>
      <c r="M5426" s="540" t="s">
        <v>2478</v>
      </c>
      <c r="N5426" s="540" t="s">
        <v>2478</v>
      </c>
      <c r="O5426" s="540" t="s">
        <v>2478</v>
      </c>
      <c r="P5426" s="540" t="s">
        <v>2478</v>
      </c>
      <c r="Q5426" s="540" t="s">
        <v>2478</v>
      </c>
      <c r="R5426" s="540" t="s">
        <v>2478</v>
      </c>
      <c r="S5426" s="540" t="s">
        <v>2478</v>
      </c>
    </row>
    <row r="5427" spans="1:19">
      <c r="A5427" s="543" t="s">
        <v>14192</v>
      </c>
      <c r="B5427" s="544"/>
      <c r="C5427" s="544"/>
      <c r="D5427" s="545">
        <v>30062</v>
      </c>
      <c r="E5427" s="544"/>
      <c r="F5427" s="545" t="s">
        <v>14792</v>
      </c>
      <c r="G5427" s="543" t="s">
        <v>14793</v>
      </c>
      <c r="H5427" s="545" t="s">
        <v>3519</v>
      </c>
      <c r="I5427" s="544" t="s">
        <v>2478</v>
      </c>
      <c r="J5427" s="543" t="s">
        <v>2478</v>
      </c>
      <c r="K5427" s="543" t="s">
        <v>2478</v>
      </c>
      <c r="L5427" s="543" t="s">
        <v>2478</v>
      </c>
      <c r="M5427" s="543" t="s">
        <v>2478</v>
      </c>
      <c r="N5427" s="543" t="s">
        <v>2478</v>
      </c>
      <c r="O5427" s="543" t="s">
        <v>2478</v>
      </c>
      <c r="P5427" s="543" t="s">
        <v>2478</v>
      </c>
      <c r="Q5427" s="543" t="s">
        <v>2478</v>
      </c>
      <c r="R5427" s="543" t="s">
        <v>2478</v>
      </c>
      <c r="S5427" s="543" t="s">
        <v>2478</v>
      </c>
    </row>
    <row r="5428" spans="1:19">
      <c r="A5428" s="540" t="s">
        <v>14192</v>
      </c>
      <c r="B5428" s="541"/>
      <c r="C5428" s="541"/>
      <c r="D5428" s="542">
        <v>30062</v>
      </c>
      <c r="E5428" s="541"/>
      <c r="F5428" s="542" t="s">
        <v>14794</v>
      </c>
      <c r="G5428" s="540" t="s">
        <v>14795</v>
      </c>
      <c r="H5428" s="542" t="s">
        <v>3519</v>
      </c>
      <c r="I5428" s="541" t="s">
        <v>2478</v>
      </c>
      <c r="J5428" s="540" t="s">
        <v>2478</v>
      </c>
      <c r="K5428" s="540" t="s">
        <v>2478</v>
      </c>
      <c r="L5428" s="540" t="s">
        <v>2478</v>
      </c>
      <c r="M5428" s="540" t="s">
        <v>2478</v>
      </c>
      <c r="N5428" s="540" t="s">
        <v>2478</v>
      </c>
      <c r="O5428" s="540" t="s">
        <v>2478</v>
      </c>
      <c r="P5428" s="540" t="s">
        <v>2478</v>
      </c>
      <c r="Q5428" s="540" t="s">
        <v>2478</v>
      </c>
      <c r="R5428" s="540" t="s">
        <v>2478</v>
      </c>
      <c r="S5428" s="540" t="s">
        <v>2478</v>
      </c>
    </row>
    <row r="5429" spans="1:19">
      <c r="A5429" s="543" t="s">
        <v>14192</v>
      </c>
      <c r="B5429" s="544"/>
      <c r="C5429" s="544"/>
      <c r="D5429" s="545">
        <v>30062</v>
      </c>
      <c r="E5429" s="544"/>
      <c r="F5429" s="545" t="s">
        <v>14796</v>
      </c>
      <c r="G5429" s="543" t="s">
        <v>14797</v>
      </c>
      <c r="H5429" s="545" t="s">
        <v>3519</v>
      </c>
      <c r="I5429" s="544" t="s">
        <v>2478</v>
      </c>
      <c r="J5429" s="543" t="s">
        <v>2478</v>
      </c>
      <c r="K5429" s="543" t="s">
        <v>2478</v>
      </c>
      <c r="L5429" s="543" t="s">
        <v>2478</v>
      </c>
      <c r="M5429" s="543" t="s">
        <v>2478</v>
      </c>
      <c r="N5429" s="543" t="s">
        <v>2478</v>
      </c>
      <c r="O5429" s="543" t="s">
        <v>2478</v>
      </c>
      <c r="P5429" s="543" t="s">
        <v>2478</v>
      </c>
      <c r="Q5429" s="543" t="s">
        <v>2478</v>
      </c>
      <c r="R5429" s="543" t="s">
        <v>2478</v>
      </c>
      <c r="S5429" s="543" t="s">
        <v>2478</v>
      </c>
    </row>
    <row r="5430" spans="1:19">
      <c r="A5430" s="540" t="s">
        <v>14192</v>
      </c>
      <c r="B5430" s="541"/>
      <c r="C5430" s="541"/>
      <c r="D5430" s="542">
        <v>30062</v>
      </c>
      <c r="E5430" s="541"/>
      <c r="F5430" s="542" t="s">
        <v>14798</v>
      </c>
      <c r="G5430" s="540" t="s">
        <v>14799</v>
      </c>
      <c r="H5430" s="542" t="s">
        <v>2469</v>
      </c>
      <c r="I5430" s="541" t="s">
        <v>2478</v>
      </c>
      <c r="J5430" s="540" t="s">
        <v>2478</v>
      </c>
      <c r="K5430" s="540" t="s">
        <v>2478</v>
      </c>
      <c r="L5430" s="540" t="s">
        <v>2478</v>
      </c>
      <c r="M5430" s="540" t="s">
        <v>2478</v>
      </c>
      <c r="N5430" s="540" t="s">
        <v>2478</v>
      </c>
      <c r="O5430" s="540" t="s">
        <v>2478</v>
      </c>
      <c r="P5430" s="540" t="s">
        <v>2478</v>
      </c>
      <c r="Q5430" s="540" t="s">
        <v>2478</v>
      </c>
      <c r="R5430" s="540" t="s">
        <v>2478</v>
      </c>
      <c r="S5430" s="540" t="s">
        <v>2478</v>
      </c>
    </row>
    <row r="5431" spans="1:19">
      <c r="A5431" s="543" t="s">
        <v>14192</v>
      </c>
      <c r="B5431" s="544"/>
      <c r="C5431" s="544"/>
      <c r="D5431" s="545">
        <v>30062</v>
      </c>
      <c r="E5431" s="544"/>
      <c r="F5431" s="545" t="s">
        <v>14800</v>
      </c>
      <c r="G5431" s="543" t="s">
        <v>14801</v>
      </c>
      <c r="H5431" s="545" t="s">
        <v>3519</v>
      </c>
      <c r="I5431" s="544" t="s">
        <v>2478</v>
      </c>
      <c r="J5431" s="543" t="s">
        <v>2478</v>
      </c>
      <c r="K5431" s="543" t="s">
        <v>2478</v>
      </c>
      <c r="L5431" s="543" t="s">
        <v>2478</v>
      </c>
      <c r="M5431" s="543" t="s">
        <v>2478</v>
      </c>
      <c r="N5431" s="543" t="s">
        <v>2478</v>
      </c>
      <c r="O5431" s="543" t="s">
        <v>2478</v>
      </c>
      <c r="P5431" s="543" t="s">
        <v>2478</v>
      </c>
      <c r="Q5431" s="543" t="s">
        <v>2478</v>
      </c>
      <c r="R5431" s="543" t="s">
        <v>2478</v>
      </c>
      <c r="S5431" s="543" t="s">
        <v>2478</v>
      </c>
    </row>
    <row r="5432" spans="1:19">
      <c r="A5432" s="540" t="s">
        <v>14192</v>
      </c>
      <c r="B5432" s="541"/>
      <c r="C5432" s="541"/>
      <c r="D5432" s="542">
        <v>30062</v>
      </c>
      <c r="E5432" s="541"/>
      <c r="F5432" s="542" t="s">
        <v>14802</v>
      </c>
      <c r="G5432" s="540" t="s">
        <v>14803</v>
      </c>
      <c r="H5432" s="542" t="s">
        <v>2469</v>
      </c>
      <c r="I5432" s="541" t="s">
        <v>2478</v>
      </c>
      <c r="J5432" s="540" t="s">
        <v>2478</v>
      </c>
      <c r="K5432" s="540" t="s">
        <v>2478</v>
      </c>
      <c r="L5432" s="540" t="s">
        <v>2478</v>
      </c>
      <c r="M5432" s="540" t="s">
        <v>2478</v>
      </c>
      <c r="N5432" s="540" t="s">
        <v>2478</v>
      </c>
      <c r="O5432" s="540" t="s">
        <v>2478</v>
      </c>
      <c r="P5432" s="540" t="s">
        <v>2478</v>
      </c>
      <c r="Q5432" s="540" t="s">
        <v>2478</v>
      </c>
      <c r="R5432" s="540" t="s">
        <v>2478</v>
      </c>
      <c r="S5432" s="540" t="s">
        <v>2478</v>
      </c>
    </row>
    <row r="5433" spans="1:19">
      <c r="A5433" s="543" t="s">
        <v>14192</v>
      </c>
      <c r="B5433" s="544"/>
      <c r="C5433" s="544"/>
      <c r="D5433" s="545">
        <v>30062</v>
      </c>
      <c r="E5433" s="544"/>
      <c r="F5433" s="545" t="s">
        <v>14804</v>
      </c>
      <c r="G5433" s="543" t="s">
        <v>14805</v>
      </c>
      <c r="H5433" s="545" t="s">
        <v>3519</v>
      </c>
      <c r="I5433" s="544" t="s">
        <v>2478</v>
      </c>
      <c r="J5433" s="543" t="s">
        <v>2478</v>
      </c>
      <c r="K5433" s="543" t="s">
        <v>2478</v>
      </c>
      <c r="L5433" s="543" t="s">
        <v>2478</v>
      </c>
      <c r="M5433" s="543" t="s">
        <v>2478</v>
      </c>
      <c r="N5433" s="543" t="s">
        <v>2478</v>
      </c>
      <c r="O5433" s="543" t="s">
        <v>2478</v>
      </c>
      <c r="P5433" s="543" t="s">
        <v>2478</v>
      </c>
      <c r="Q5433" s="543" t="s">
        <v>2478</v>
      </c>
      <c r="R5433" s="543" t="s">
        <v>2478</v>
      </c>
      <c r="S5433" s="543" t="s">
        <v>2478</v>
      </c>
    </row>
    <row r="5434" spans="1:19">
      <c r="A5434" s="540" t="s">
        <v>14192</v>
      </c>
      <c r="B5434" s="541"/>
      <c r="C5434" s="541"/>
      <c r="D5434" s="542">
        <v>30062</v>
      </c>
      <c r="E5434" s="541"/>
      <c r="F5434" s="542" t="s">
        <v>14806</v>
      </c>
      <c r="G5434" s="540" t="s">
        <v>14807</v>
      </c>
      <c r="H5434" s="542" t="s">
        <v>3519</v>
      </c>
      <c r="I5434" s="541" t="s">
        <v>2478</v>
      </c>
      <c r="J5434" s="540" t="s">
        <v>2478</v>
      </c>
      <c r="K5434" s="540" t="s">
        <v>2478</v>
      </c>
      <c r="L5434" s="540" t="s">
        <v>2478</v>
      </c>
      <c r="M5434" s="540" t="s">
        <v>2478</v>
      </c>
      <c r="N5434" s="540" t="s">
        <v>2478</v>
      </c>
      <c r="O5434" s="540" t="s">
        <v>2478</v>
      </c>
      <c r="P5434" s="540" t="s">
        <v>2478</v>
      </c>
      <c r="Q5434" s="540" t="s">
        <v>2478</v>
      </c>
      <c r="R5434" s="540" t="s">
        <v>2478</v>
      </c>
      <c r="S5434" s="540" t="s">
        <v>2478</v>
      </c>
    </row>
    <row r="5435" spans="1:19">
      <c r="A5435" s="543" t="s">
        <v>14192</v>
      </c>
      <c r="B5435" s="544"/>
      <c r="C5435" s="544"/>
      <c r="D5435" s="545">
        <v>30062</v>
      </c>
      <c r="E5435" s="544"/>
      <c r="F5435" s="545" t="s">
        <v>14808</v>
      </c>
      <c r="G5435" s="543" t="s">
        <v>14809</v>
      </c>
      <c r="H5435" s="545" t="s">
        <v>3519</v>
      </c>
      <c r="I5435" s="544" t="s">
        <v>2478</v>
      </c>
      <c r="J5435" s="543" t="s">
        <v>2478</v>
      </c>
      <c r="K5435" s="543" t="s">
        <v>2478</v>
      </c>
      <c r="L5435" s="543" t="s">
        <v>2478</v>
      </c>
      <c r="M5435" s="543" t="s">
        <v>2478</v>
      </c>
      <c r="N5435" s="543" t="s">
        <v>2478</v>
      </c>
      <c r="O5435" s="543" t="s">
        <v>2478</v>
      </c>
      <c r="P5435" s="543" t="s">
        <v>2478</v>
      </c>
      <c r="Q5435" s="543" t="s">
        <v>2478</v>
      </c>
      <c r="R5435" s="543" t="s">
        <v>2478</v>
      </c>
      <c r="S5435" s="543" t="s">
        <v>2478</v>
      </c>
    </row>
    <row r="5436" spans="1:19">
      <c r="A5436" s="540" t="s">
        <v>14192</v>
      </c>
      <c r="B5436" s="541"/>
      <c r="C5436" s="541"/>
      <c r="D5436" s="542">
        <v>30062</v>
      </c>
      <c r="E5436" s="541"/>
      <c r="F5436" s="542" t="s">
        <v>14810</v>
      </c>
      <c r="G5436" s="540" t="s">
        <v>14811</v>
      </c>
      <c r="H5436" s="542" t="s">
        <v>2469</v>
      </c>
      <c r="I5436" s="541" t="s">
        <v>2478</v>
      </c>
      <c r="J5436" s="540" t="s">
        <v>2478</v>
      </c>
      <c r="K5436" s="540" t="s">
        <v>2478</v>
      </c>
      <c r="L5436" s="540" t="s">
        <v>2478</v>
      </c>
      <c r="M5436" s="540" t="s">
        <v>2478</v>
      </c>
      <c r="N5436" s="540" t="s">
        <v>2478</v>
      </c>
      <c r="O5436" s="540" t="s">
        <v>2478</v>
      </c>
      <c r="P5436" s="540" t="s">
        <v>2478</v>
      </c>
      <c r="Q5436" s="540" t="s">
        <v>2478</v>
      </c>
      <c r="R5436" s="540" t="s">
        <v>2478</v>
      </c>
      <c r="S5436" s="540" t="s">
        <v>2478</v>
      </c>
    </row>
    <row r="5437" spans="1:19">
      <c r="A5437" s="543" t="s">
        <v>14192</v>
      </c>
      <c r="B5437" s="544"/>
      <c r="C5437" s="544"/>
      <c r="D5437" s="545">
        <v>30062</v>
      </c>
      <c r="E5437" s="544"/>
      <c r="F5437" s="545" t="s">
        <v>14812</v>
      </c>
      <c r="G5437" s="543" t="s">
        <v>14813</v>
      </c>
      <c r="H5437" s="545" t="s">
        <v>2469</v>
      </c>
      <c r="I5437" s="544" t="s">
        <v>2478</v>
      </c>
      <c r="J5437" s="543" t="s">
        <v>2478</v>
      </c>
      <c r="K5437" s="543" t="s">
        <v>2478</v>
      </c>
      <c r="L5437" s="543" t="s">
        <v>2478</v>
      </c>
      <c r="M5437" s="543" t="s">
        <v>2478</v>
      </c>
      <c r="N5437" s="543" t="s">
        <v>2478</v>
      </c>
      <c r="O5437" s="543" t="s">
        <v>2478</v>
      </c>
      <c r="P5437" s="543" t="s">
        <v>2478</v>
      </c>
      <c r="Q5437" s="543" t="s">
        <v>2478</v>
      </c>
      <c r="R5437" s="543" t="s">
        <v>2478</v>
      </c>
      <c r="S5437" s="543" t="s">
        <v>2478</v>
      </c>
    </row>
    <row r="5438" spans="1:19">
      <c r="A5438" s="540" t="s">
        <v>14192</v>
      </c>
      <c r="B5438" s="541"/>
      <c r="C5438" s="541"/>
      <c r="D5438" s="542">
        <v>30062</v>
      </c>
      <c r="E5438" s="541"/>
      <c r="F5438" s="542" t="s">
        <v>14814</v>
      </c>
      <c r="G5438" s="540" t="s">
        <v>14815</v>
      </c>
      <c r="H5438" s="542" t="s">
        <v>2469</v>
      </c>
      <c r="I5438" s="541" t="s">
        <v>2478</v>
      </c>
      <c r="J5438" s="540" t="s">
        <v>2478</v>
      </c>
      <c r="K5438" s="540" t="s">
        <v>2478</v>
      </c>
      <c r="L5438" s="540" t="s">
        <v>2478</v>
      </c>
      <c r="M5438" s="540" t="s">
        <v>2478</v>
      </c>
      <c r="N5438" s="540" t="s">
        <v>2478</v>
      </c>
      <c r="O5438" s="540" t="s">
        <v>2478</v>
      </c>
      <c r="P5438" s="540" t="s">
        <v>2478</v>
      </c>
      <c r="Q5438" s="540" t="s">
        <v>2478</v>
      </c>
      <c r="R5438" s="540" t="s">
        <v>2478</v>
      </c>
      <c r="S5438" s="540" t="s">
        <v>2478</v>
      </c>
    </row>
    <row r="5439" spans="1:19">
      <c r="A5439" s="543" t="s">
        <v>14192</v>
      </c>
      <c r="B5439" s="544"/>
      <c r="C5439" s="544"/>
      <c r="D5439" s="545">
        <v>30062</v>
      </c>
      <c r="E5439" s="544"/>
      <c r="F5439" s="545" t="s">
        <v>14816</v>
      </c>
      <c r="G5439" s="543" t="s">
        <v>14817</v>
      </c>
      <c r="H5439" s="545" t="s">
        <v>2469</v>
      </c>
      <c r="I5439" s="544" t="s">
        <v>2478</v>
      </c>
      <c r="J5439" s="543" t="s">
        <v>2478</v>
      </c>
      <c r="K5439" s="543" t="s">
        <v>2478</v>
      </c>
      <c r="L5439" s="543" t="s">
        <v>2478</v>
      </c>
      <c r="M5439" s="543" t="s">
        <v>2478</v>
      </c>
      <c r="N5439" s="543" t="s">
        <v>2478</v>
      </c>
      <c r="O5439" s="543" t="s">
        <v>2478</v>
      </c>
      <c r="P5439" s="543" t="s">
        <v>2478</v>
      </c>
      <c r="Q5439" s="543" t="s">
        <v>2478</v>
      </c>
      <c r="R5439" s="543" t="s">
        <v>2478</v>
      </c>
      <c r="S5439" s="543" t="s">
        <v>2478</v>
      </c>
    </row>
    <row r="5440" spans="1:19">
      <c r="A5440" s="540" t="s">
        <v>14192</v>
      </c>
      <c r="B5440" s="541"/>
      <c r="C5440" s="541"/>
      <c r="D5440" s="542">
        <v>30062</v>
      </c>
      <c r="E5440" s="541"/>
      <c r="F5440" s="542" t="s">
        <v>14818</v>
      </c>
      <c r="G5440" s="540" t="s">
        <v>14819</v>
      </c>
      <c r="H5440" s="542" t="s">
        <v>3519</v>
      </c>
      <c r="I5440" s="541" t="s">
        <v>2478</v>
      </c>
      <c r="J5440" s="540" t="s">
        <v>2478</v>
      </c>
      <c r="K5440" s="540" t="s">
        <v>2478</v>
      </c>
      <c r="L5440" s="540" t="s">
        <v>2478</v>
      </c>
      <c r="M5440" s="540" t="s">
        <v>2478</v>
      </c>
      <c r="N5440" s="540" t="s">
        <v>2478</v>
      </c>
      <c r="O5440" s="540" t="s">
        <v>2478</v>
      </c>
      <c r="P5440" s="540" t="s">
        <v>2478</v>
      </c>
      <c r="Q5440" s="540" t="s">
        <v>2478</v>
      </c>
      <c r="R5440" s="540" t="s">
        <v>2478</v>
      </c>
      <c r="S5440" s="540" t="s">
        <v>2478</v>
      </c>
    </row>
    <row r="5441" spans="1:19">
      <c r="A5441" s="543" t="s">
        <v>14192</v>
      </c>
      <c r="B5441" s="544"/>
      <c r="C5441" s="544"/>
      <c r="D5441" s="545">
        <v>30062</v>
      </c>
      <c r="E5441" s="544"/>
      <c r="F5441" s="545" t="s">
        <v>14820</v>
      </c>
      <c r="G5441" s="543" t="s">
        <v>14821</v>
      </c>
      <c r="H5441" s="545" t="s">
        <v>2469</v>
      </c>
      <c r="I5441" s="544" t="s">
        <v>2478</v>
      </c>
      <c r="J5441" s="543" t="s">
        <v>2478</v>
      </c>
      <c r="K5441" s="543" t="s">
        <v>2478</v>
      </c>
      <c r="L5441" s="543" t="s">
        <v>2478</v>
      </c>
      <c r="M5441" s="543" t="s">
        <v>2478</v>
      </c>
      <c r="N5441" s="543" t="s">
        <v>2478</v>
      </c>
      <c r="O5441" s="543" t="s">
        <v>2478</v>
      </c>
      <c r="P5441" s="543" t="s">
        <v>2478</v>
      </c>
      <c r="Q5441" s="543" t="s">
        <v>2478</v>
      </c>
      <c r="R5441" s="543" t="s">
        <v>2478</v>
      </c>
      <c r="S5441" s="543" t="s">
        <v>2478</v>
      </c>
    </row>
    <row r="5442" spans="1:19">
      <c r="A5442" s="540" t="s">
        <v>14192</v>
      </c>
      <c r="B5442" s="541"/>
      <c r="C5442" s="541"/>
      <c r="D5442" s="542">
        <v>30062</v>
      </c>
      <c r="E5442" s="541"/>
      <c r="F5442" s="542" t="s">
        <v>14822</v>
      </c>
      <c r="G5442" s="540" t="s">
        <v>14823</v>
      </c>
      <c r="H5442" s="542" t="s">
        <v>2469</v>
      </c>
      <c r="I5442" s="541" t="s">
        <v>2478</v>
      </c>
      <c r="J5442" s="540" t="s">
        <v>2478</v>
      </c>
      <c r="K5442" s="540" t="s">
        <v>2478</v>
      </c>
      <c r="L5442" s="540" t="s">
        <v>2478</v>
      </c>
      <c r="M5442" s="540" t="s">
        <v>2478</v>
      </c>
      <c r="N5442" s="540" t="s">
        <v>2478</v>
      </c>
      <c r="O5442" s="540" t="s">
        <v>2478</v>
      </c>
      <c r="P5442" s="540" t="s">
        <v>2478</v>
      </c>
      <c r="Q5442" s="540" t="s">
        <v>2478</v>
      </c>
      <c r="R5442" s="540" t="s">
        <v>2478</v>
      </c>
      <c r="S5442" s="540" t="s">
        <v>2478</v>
      </c>
    </row>
    <row r="5443" spans="1:19">
      <c r="A5443" s="543" t="s">
        <v>14192</v>
      </c>
      <c r="B5443" s="544"/>
      <c r="C5443" s="544"/>
      <c r="D5443" s="545">
        <v>30062</v>
      </c>
      <c r="E5443" s="544"/>
      <c r="F5443" s="545" t="s">
        <v>14824</v>
      </c>
      <c r="G5443" s="543" t="s">
        <v>14825</v>
      </c>
      <c r="H5443" s="545" t="s">
        <v>2469</v>
      </c>
      <c r="I5443" s="544" t="s">
        <v>2478</v>
      </c>
      <c r="J5443" s="543" t="s">
        <v>2478</v>
      </c>
      <c r="K5443" s="543" t="s">
        <v>2478</v>
      </c>
      <c r="L5443" s="543" t="s">
        <v>2478</v>
      </c>
      <c r="M5443" s="543" t="s">
        <v>2478</v>
      </c>
      <c r="N5443" s="543" t="s">
        <v>2478</v>
      </c>
      <c r="O5443" s="543" t="s">
        <v>2478</v>
      </c>
      <c r="P5443" s="543" t="s">
        <v>2478</v>
      </c>
      <c r="Q5443" s="543" t="s">
        <v>2478</v>
      </c>
      <c r="R5443" s="543" t="s">
        <v>2478</v>
      </c>
      <c r="S5443" s="543" t="s">
        <v>2478</v>
      </c>
    </row>
    <row r="5444" spans="1:19">
      <c r="A5444" s="540" t="s">
        <v>14192</v>
      </c>
      <c r="B5444" s="541"/>
      <c r="C5444" s="541"/>
      <c r="D5444" s="542">
        <v>30062</v>
      </c>
      <c r="E5444" s="541"/>
      <c r="F5444" s="542" t="s">
        <v>14826</v>
      </c>
      <c r="G5444" s="540" t="s">
        <v>14827</v>
      </c>
      <c r="H5444" s="542" t="s">
        <v>2469</v>
      </c>
      <c r="I5444" s="541" t="s">
        <v>2478</v>
      </c>
      <c r="J5444" s="540" t="s">
        <v>2478</v>
      </c>
      <c r="K5444" s="540" t="s">
        <v>2478</v>
      </c>
      <c r="L5444" s="540" t="s">
        <v>2478</v>
      </c>
      <c r="M5444" s="540" t="s">
        <v>2478</v>
      </c>
      <c r="N5444" s="540" t="s">
        <v>2478</v>
      </c>
      <c r="O5444" s="540" t="s">
        <v>2478</v>
      </c>
      <c r="P5444" s="540" t="s">
        <v>2478</v>
      </c>
      <c r="Q5444" s="540" t="s">
        <v>2478</v>
      </c>
      <c r="R5444" s="540" t="s">
        <v>2478</v>
      </c>
      <c r="S5444" s="540" t="s">
        <v>2478</v>
      </c>
    </row>
    <row r="5445" spans="1:19">
      <c r="A5445" s="543" t="s">
        <v>14192</v>
      </c>
      <c r="B5445" s="544"/>
      <c r="C5445" s="544"/>
      <c r="D5445" s="545">
        <v>30062</v>
      </c>
      <c r="E5445" s="544"/>
      <c r="F5445" s="545" t="s">
        <v>14828</v>
      </c>
      <c r="G5445" s="543" t="s">
        <v>14829</v>
      </c>
      <c r="H5445" s="545" t="s">
        <v>3519</v>
      </c>
      <c r="I5445" s="544" t="s">
        <v>2478</v>
      </c>
      <c r="J5445" s="543" t="s">
        <v>2478</v>
      </c>
      <c r="K5445" s="543" t="s">
        <v>2478</v>
      </c>
      <c r="L5445" s="543" t="s">
        <v>2478</v>
      </c>
      <c r="M5445" s="543" t="s">
        <v>2478</v>
      </c>
      <c r="N5445" s="543" t="s">
        <v>2478</v>
      </c>
      <c r="O5445" s="543" t="s">
        <v>2478</v>
      </c>
      <c r="P5445" s="543" t="s">
        <v>2478</v>
      </c>
      <c r="Q5445" s="543" t="s">
        <v>2478</v>
      </c>
      <c r="R5445" s="543" t="s">
        <v>2478</v>
      </c>
      <c r="S5445" s="543" t="s">
        <v>2478</v>
      </c>
    </row>
    <row r="5446" spans="1:19">
      <c r="A5446" s="540" t="s">
        <v>14192</v>
      </c>
      <c r="B5446" s="541"/>
      <c r="C5446" s="541"/>
      <c r="D5446" s="542">
        <v>30062</v>
      </c>
      <c r="E5446" s="541"/>
      <c r="F5446" s="542" t="s">
        <v>14830</v>
      </c>
      <c r="G5446" s="540" t="s">
        <v>14831</v>
      </c>
      <c r="H5446" s="542" t="s">
        <v>3519</v>
      </c>
      <c r="I5446" s="541" t="s">
        <v>2478</v>
      </c>
      <c r="J5446" s="540" t="s">
        <v>2478</v>
      </c>
      <c r="K5446" s="540" t="s">
        <v>2478</v>
      </c>
      <c r="L5446" s="540" t="s">
        <v>2478</v>
      </c>
      <c r="M5446" s="540" t="s">
        <v>2478</v>
      </c>
      <c r="N5446" s="540" t="s">
        <v>2478</v>
      </c>
      <c r="O5446" s="540" t="s">
        <v>2478</v>
      </c>
      <c r="P5446" s="540" t="s">
        <v>2478</v>
      </c>
      <c r="Q5446" s="540" t="s">
        <v>2478</v>
      </c>
      <c r="R5446" s="540" t="s">
        <v>2478</v>
      </c>
      <c r="S5446" s="540" t="s">
        <v>2478</v>
      </c>
    </row>
    <row r="5447" spans="1:19">
      <c r="A5447" s="543" t="s">
        <v>14192</v>
      </c>
      <c r="B5447" s="544"/>
      <c r="C5447" s="544"/>
      <c r="D5447" s="545">
        <v>30062</v>
      </c>
      <c r="E5447" s="544"/>
      <c r="F5447" s="545" t="s">
        <v>14832</v>
      </c>
      <c r="G5447" s="543" t="s">
        <v>14833</v>
      </c>
      <c r="H5447" s="545" t="s">
        <v>2469</v>
      </c>
      <c r="I5447" s="544" t="s">
        <v>2478</v>
      </c>
      <c r="J5447" s="543" t="s">
        <v>2478</v>
      </c>
      <c r="K5447" s="543" t="s">
        <v>2478</v>
      </c>
      <c r="L5447" s="543" t="s">
        <v>2478</v>
      </c>
      <c r="M5447" s="543" t="s">
        <v>2478</v>
      </c>
      <c r="N5447" s="543" t="s">
        <v>2478</v>
      </c>
      <c r="O5447" s="543" t="s">
        <v>2478</v>
      </c>
      <c r="P5447" s="543" t="s">
        <v>2478</v>
      </c>
      <c r="Q5447" s="543" t="s">
        <v>2478</v>
      </c>
      <c r="R5447" s="543" t="s">
        <v>2478</v>
      </c>
      <c r="S5447" s="543" t="s">
        <v>2478</v>
      </c>
    </row>
    <row r="5448" spans="1:19">
      <c r="A5448" s="540" t="s">
        <v>14192</v>
      </c>
      <c r="B5448" s="541"/>
      <c r="C5448" s="541"/>
      <c r="D5448" s="542">
        <v>30062</v>
      </c>
      <c r="E5448" s="541"/>
      <c r="F5448" s="542" t="s">
        <v>14834</v>
      </c>
      <c r="G5448" s="540" t="s">
        <v>14835</v>
      </c>
      <c r="H5448" s="542" t="s">
        <v>2469</v>
      </c>
      <c r="I5448" s="541" t="s">
        <v>2478</v>
      </c>
      <c r="J5448" s="540" t="s">
        <v>2478</v>
      </c>
      <c r="K5448" s="540" t="s">
        <v>2478</v>
      </c>
      <c r="L5448" s="540" t="s">
        <v>2478</v>
      </c>
      <c r="M5448" s="540" t="s">
        <v>2478</v>
      </c>
      <c r="N5448" s="540" t="s">
        <v>2478</v>
      </c>
      <c r="O5448" s="540" t="s">
        <v>2478</v>
      </c>
      <c r="P5448" s="540" t="s">
        <v>2478</v>
      </c>
      <c r="Q5448" s="540" t="s">
        <v>2478</v>
      </c>
      <c r="R5448" s="540" t="s">
        <v>2478</v>
      </c>
      <c r="S5448" s="540" t="s">
        <v>2478</v>
      </c>
    </row>
    <row r="5449" spans="1:19">
      <c r="A5449" s="543" t="s">
        <v>14192</v>
      </c>
      <c r="B5449" s="544"/>
      <c r="C5449" s="544"/>
      <c r="D5449" s="545">
        <v>30062</v>
      </c>
      <c r="E5449" s="544"/>
      <c r="F5449" s="545" t="s">
        <v>14836</v>
      </c>
      <c r="G5449" s="543" t="s">
        <v>14837</v>
      </c>
      <c r="H5449" s="545" t="s">
        <v>2469</v>
      </c>
      <c r="I5449" s="544" t="s">
        <v>2478</v>
      </c>
      <c r="J5449" s="543" t="s">
        <v>2478</v>
      </c>
      <c r="K5449" s="543" t="s">
        <v>2478</v>
      </c>
      <c r="L5449" s="543" t="s">
        <v>2478</v>
      </c>
      <c r="M5449" s="543" t="s">
        <v>2478</v>
      </c>
      <c r="N5449" s="543" t="s">
        <v>2478</v>
      </c>
      <c r="O5449" s="543" t="s">
        <v>2478</v>
      </c>
      <c r="P5449" s="543" t="s">
        <v>2478</v>
      </c>
      <c r="Q5449" s="543" t="s">
        <v>2478</v>
      </c>
      <c r="R5449" s="543" t="s">
        <v>2478</v>
      </c>
      <c r="S5449" s="543" t="s">
        <v>2478</v>
      </c>
    </row>
    <row r="5450" spans="1:19">
      <c r="A5450" s="540" t="s">
        <v>14192</v>
      </c>
      <c r="B5450" s="542">
        <v>11476</v>
      </c>
      <c r="C5450" s="542">
        <v>705503</v>
      </c>
      <c r="D5450" s="542" t="s">
        <v>14838</v>
      </c>
      <c r="E5450" s="542" t="s">
        <v>14838</v>
      </c>
      <c r="F5450" s="542" t="s">
        <v>14839</v>
      </c>
      <c r="G5450" s="540" t="s">
        <v>14840</v>
      </c>
      <c r="H5450" s="542" t="s">
        <v>2546</v>
      </c>
      <c r="I5450" s="542" t="s">
        <v>2469</v>
      </c>
      <c r="J5450" s="540" t="s">
        <v>2478</v>
      </c>
      <c r="K5450" s="540" t="s">
        <v>2478</v>
      </c>
      <c r="L5450" s="540" t="s">
        <v>7154</v>
      </c>
      <c r="M5450" s="540" t="s">
        <v>7155</v>
      </c>
      <c r="N5450" s="540" t="s">
        <v>7156</v>
      </c>
      <c r="O5450" s="546">
        <v>44985.333333333336</v>
      </c>
      <c r="P5450" s="546">
        <v>44985.333333333336</v>
      </c>
      <c r="Q5450" s="546">
        <v>46022.708333333336</v>
      </c>
      <c r="R5450" s="546">
        <v>45098</v>
      </c>
      <c r="S5450" s="540" t="s">
        <v>2478</v>
      </c>
    </row>
    <row r="5451" spans="1:19">
      <c r="A5451" s="543" t="s">
        <v>14192</v>
      </c>
      <c r="B5451" s="545">
        <v>11365</v>
      </c>
      <c r="C5451" s="545">
        <v>705584</v>
      </c>
      <c r="D5451" s="545" t="s">
        <v>14841</v>
      </c>
      <c r="E5451" s="545" t="s">
        <v>14841</v>
      </c>
      <c r="F5451" s="545" t="s">
        <v>14842</v>
      </c>
      <c r="G5451" s="543" t="s">
        <v>14843</v>
      </c>
      <c r="H5451" s="545" t="s">
        <v>2546</v>
      </c>
      <c r="I5451" s="545" t="s">
        <v>2546</v>
      </c>
      <c r="J5451" s="543" t="s">
        <v>2478</v>
      </c>
      <c r="K5451" s="543" t="s">
        <v>2478</v>
      </c>
      <c r="L5451" s="543" t="s">
        <v>2546</v>
      </c>
      <c r="M5451" s="543" t="s">
        <v>6209</v>
      </c>
      <c r="N5451" s="543" t="s">
        <v>2210</v>
      </c>
      <c r="O5451" s="547">
        <v>44971.333333333336</v>
      </c>
      <c r="P5451" s="547">
        <v>44971.333333333336</v>
      </c>
      <c r="Q5451" s="547">
        <v>45035.333333333336</v>
      </c>
      <c r="R5451" s="547">
        <v>45035</v>
      </c>
      <c r="S5451" s="547">
        <v>45093.538032407407</v>
      </c>
    </row>
    <row r="5452" spans="1:19">
      <c r="A5452" s="540" t="s">
        <v>14192</v>
      </c>
      <c r="B5452" s="542">
        <v>11449</v>
      </c>
      <c r="C5452" s="542">
        <v>705527</v>
      </c>
      <c r="D5452" s="542" t="s">
        <v>14844</v>
      </c>
      <c r="E5452" s="542" t="s">
        <v>14844</v>
      </c>
      <c r="F5452" s="542" t="s">
        <v>14845</v>
      </c>
      <c r="G5452" s="540" t="s">
        <v>14846</v>
      </c>
      <c r="H5452" s="542" t="s">
        <v>2546</v>
      </c>
      <c r="I5452" s="542" t="s">
        <v>2546</v>
      </c>
      <c r="J5452" s="540" t="s">
        <v>2478</v>
      </c>
      <c r="K5452" s="540" t="s">
        <v>2478</v>
      </c>
      <c r="L5452" s="540" t="s">
        <v>2546</v>
      </c>
      <c r="M5452" s="540" t="s">
        <v>6209</v>
      </c>
      <c r="N5452" s="540" t="s">
        <v>2210</v>
      </c>
      <c r="O5452" s="546">
        <v>44970.333333333336</v>
      </c>
      <c r="P5452" s="546">
        <v>44970.333333333336</v>
      </c>
      <c r="Q5452" s="546">
        <v>45029.333333333336</v>
      </c>
      <c r="R5452" s="546">
        <v>45029</v>
      </c>
      <c r="S5452" s="546">
        <v>45135.48778935185</v>
      </c>
    </row>
    <row r="5453" spans="1:19">
      <c r="A5453" s="543" t="s">
        <v>14192</v>
      </c>
      <c r="B5453" s="545">
        <v>11352</v>
      </c>
      <c r="C5453" s="545">
        <v>704755</v>
      </c>
      <c r="D5453" s="545" t="s">
        <v>14847</v>
      </c>
      <c r="E5453" s="545" t="s">
        <v>14847</v>
      </c>
      <c r="F5453" s="545" t="s">
        <v>14848</v>
      </c>
      <c r="G5453" s="543" t="s">
        <v>14849</v>
      </c>
      <c r="H5453" s="545" t="s">
        <v>2546</v>
      </c>
      <c r="I5453" s="545" t="s">
        <v>2546</v>
      </c>
      <c r="J5453" s="543" t="s">
        <v>2478</v>
      </c>
      <c r="K5453" s="543" t="s">
        <v>2478</v>
      </c>
      <c r="L5453" s="543" t="s">
        <v>2546</v>
      </c>
      <c r="M5453" s="543" t="s">
        <v>6209</v>
      </c>
      <c r="N5453" s="543" t="s">
        <v>2210</v>
      </c>
      <c r="O5453" s="547">
        <v>44978.333333333336</v>
      </c>
      <c r="P5453" s="547">
        <v>44978.333333333336</v>
      </c>
      <c r="Q5453" s="547">
        <v>45016.333333333336</v>
      </c>
      <c r="R5453" s="547">
        <v>45016</v>
      </c>
      <c r="S5453" s="547">
        <v>45063.479618055557</v>
      </c>
    </row>
    <row r="5454" spans="1:19">
      <c r="A5454" s="540" t="s">
        <v>14192</v>
      </c>
      <c r="B5454" s="542">
        <v>11340</v>
      </c>
      <c r="C5454" s="542">
        <v>704844</v>
      </c>
      <c r="D5454" s="542" t="s">
        <v>14850</v>
      </c>
      <c r="E5454" s="542" t="s">
        <v>14850</v>
      </c>
      <c r="F5454" s="542" t="s">
        <v>14851</v>
      </c>
      <c r="G5454" s="540" t="s">
        <v>14852</v>
      </c>
      <c r="H5454" s="542" t="s">
        <v>2546</v>
      </c>
      <c r="I5454" s="542" t="s">
        <v>2546</v>
      </c>
      <c r="J5454" s="540" t="s">
        <v>2478</v>
      </c>
      <c r="K5454" s="540" t="s">
        <v>2478</v>
      </c>
      <c r="L5454" s="540" t="s">
        <v>2546</v>
      </c>
      <c r="M5454" s="540" t="s">
        <v>6209</v>
      </c>
      <c r="N5454" s="540" t="s">
        <v>2210</v>
      </c>
      <c r="O5454" s="546">
        <v>44966.333333333336</v>
      </c>
      <c r="P5454" s="546">
        <v>44966.333333333336</v>
      </c>
      <c r="Q5454" s="546">
        <v>45016.708333333336</v>
      </c>
      <c r="R5454" s="546">
        <v>45016</v>
      </c>
      <c r="S5454" s="546">
        <v>45063.479618055557</v>
      </c>
    </row>
    <row r="5455" spans="1:19">
      <c r="A5455" s="543" t="s">
        <v>14192</v>
      </c>
      <c r="B5455" s="545">
        <v>11465</v>
      </c>
      <c r="C5455" s="545">
        <v>704933</v>
      </c>
      <c r="D5455" s="545" t="s">
        <v>14853</v>
      </c>
      <c r="E5455" s="545" t="s">
        <v>14853</v>
      </c>
      <c r="F5455" s="545" t="s">
        <v>14854</v>
      </c>
      <c r="G5455" s="543" t="s">
        <v>14855</v>
      </c>
      <c r="H5455" s="545" t="s">
        <v>2546</v>
      </c>
      <c r="I5455" s="545" t="s">
        <v>2546</v>
      </c>
      <c r="J5455" s="543" t="s">
        <v>2478</v>
      </c>
      <c r="K5455" s="543" t="s">
        <v>2478</v>
      </c>
      <c r="L5455" s="543" t="s">
        <v>2546</v>
      </c>
      <c r="M5455" s="543" t="s">
        <v>6209</v>
      </c>
      <c r="N5455" s="543" t="s">
        <v>2210</v>
      </c>
      <c r="O5455" s="547">
        <v>44966.333333333336</v>
      </c>
      <c r="P5455" s="547">
        <v>44966.333333333336</v>
      </c>
      <c r="Q5455" s="547">
        <v>45016.333333333336</v>
      </c>
      <c r="R5455" s="547">
        <v>45016</v>
      </c>
      <c r="S5455" s="547">
        <v>45142.811759259261</v>
      </c>
    </row>
    <row r="5456" spans="1:19">
      <c r="A5456" s="540" t="s">
        <v>14192</v>
      </c>
      <c r="B5456" s="542">
        <v>11508</v>
      </c>
      <c r="C5456" s="542">
        <v>708579</v>
      </c>
      <c r="D5456" s="542" t="s">
        <v>14856</v>
      </c>
      <c r="E5456" s="542" t="s">
        <v>14856</v>
      </c>
      <c r="F5456" s="542" t="s">
        <v>14857</v>
      </c>
      <c r="G5456" s="540" t="s">
        <v>14858</v>
      </c>
      <c r="H5456" s="542" t="s">
        <v>2546</v>
      </c>
      <c r="I5456" s="542" t="s">
        <v>2546</v>
      </c>
      <c r="J5456" s="540" t="s">
        <v>2478</v>
      </c>
      <c r="K5456" s="540" t="s">
        <v>2478</v>
      </c>
      <c r="L5456" s="540" t="s">
        <v>2546</v>
      </c>
      <c r="M5456" s="540" t="s">
        <v>6209</v>
      </c>
      <c r="N5456" s="540" t="s">
        <v>2210</v>
      </c>
      <c r="O5456" s="546">
        <v>45007.333333333336</v>
      </c>
      <c r="P5456" s="546">
        <v>45007.333333333336</v>
      </c>
      <c r="Q5456" s="546">
        <v>45105.333333333336</v>
      </c>
      <c r="R5456" s="546">
        <v>45105</v>
      </c>
      <c r="S5456" s="546">
        <v>45222.480671296296</v>
      </c>
    </row>
    <row r="5457" spans="1:19">
      <c r="A5457" s="543" t="s">
        <v>14192</v>
      </c>
      <c r="B5457" s="544"/>
      <c r="C5457" s="544"/>
      <c r="D5457" s="545">
        <v>30065</v>
      </c>
      <c r="E5457" s="544"/>
      <c r="F5457" s="545" t="s">
        <v>14859</v>
      </c>
      <c r="G5457" s="543" t="s">
        <v>14860</v>
      </c>
      <c r="H5457" s="545" t="s">
        <v>2469</v>
      </c>
      <c r="I5457" s="544" t="s">
        <v>2478</v>
      </c>
      <c r="J5457" s="543" t="s">
        <v>2478</v>
      </c>
      <c r="K5457" s="543" t="s">
        <v>2478</v>
      </c>
      <c r="L5457" s="543" t="s">
        <v>2478</v>
      </c>
      <c r="M5457" s="543" t="s">
        <v>2478</v>
      </c>
      <c r="N5457" s="543" t="s">
        <v>2478</v>
      </c>
      <c r="O5457" s="543" t="s">
        <v>2478</v>
      </c>
      <c r="P5457" s="543" t="s">
        <v>2478</v>
      </c>
      <c r="Q5457" s="543" t="s">
        <v>2478</v>
      </c>
      <c r="R5457" s="543" t="s">
        <v>2478</v>
      </c>
      <c r="S5457" s="543" t="s">
        <v>2478</v>
      </c>
    </row>
    <row r="5458" spans="1:19">
      <c r="A5458" s="540" t="s">
        <v>14192</v>
      </c>
      <c r="B5458" s="541"/>
      <c r="C5458" s="541"/>
      <c r="D5458" s="542">
        <v>30065</v>
      </c>
      <c r="E5458" s="541"/>
      <c r="F5458" s="542" t="s">
        <v>14861</v>
      </c>
      <c r="G5458" s="540" t="s">
        <v>14862</v>
      </c>
      <c r="H5458" s="542" t="s">
        <v>2469</v>
      </c>
      <c r="I5458" s="541" t="s">
        <v>2478</v>
      </c>
      <c r="J5458" s="540" t="s">
        <v>2478</v>
      </c>
      <c r="K5458" s="540" t="s">
        <v>2478</v>
      </c>
      <c r="L5458" s="540" t="s">
        <v>2478</v>
      </c>
      <c r="M5458" s="540" t="s">
        <v>2478</v>
      </c>
      <c r="N5458" s="540" t="s">
        <v>2478</v>
      </c>
      <c r="O5458" s="540" t="s">
        <v>2478</v>
      </c>
      <c r="P5458" s="540" t="s">
        <v>2478</v>
      </c>
      <c r="Q5458" s="540" t="s">
        <v>2478</v>
      </c>
      <c r="R5458" s="540" t="s">
        <v>2478</v>
      </c>
      <c r="S5458" s="540" t="s">
        <v>2478</v>
      </c>
    </row>
    <row r="5459" spans="1:19">
      <c r="A5459" s="543" t="s">
        <v>14192</v>
      </c>
      <c r="B5459" s="544"/>
      <c r="C5459" s="544"/>
      <c r="D5459" s="545">
        <v>30065</v>
      </c>
      <c r="E5459" s="544"/>
      <c r="F5459" s="545" t="s">
        <v>14863</v>
      </c>
      <c r="G5459" s="543" t="s">
        <v>14864</v>
      </c>
      <c r="H5459" s="545" t="s">
        <v>2469</v>
      </c>
      <c r="I5459" s="544" t="s">
        <v>2478</v>
      </c>
      <c r="J5459" s="543" t="s">
        <v>2478</v>
      </c>
      <c r="K5459" s="543" t="s">
        <v>2478</v>
      </c>
      <c r="L5459" s="543" t="s">
        <v>2478</v>
      </c>
      <c r="M5459" s="543" t="s">
        <v>2478</v>
      </c>
      <c r="N5459" s="543" t="s">
        <v>2478</v>
      </c>
      <c r="O5459" s="543" t="s">
        <v>2478</v>
      </c>
      <c r="P5459" s="543" t="s">
        <v>2478</v>
      </c>
      <c r="Q5459" s="543" t="s">
        <v>2478</v>
      </c>
      <c r="R5459" s="543" t="s">
        <v>2478</v>
      </c>
      <c r="S5459" s="543" t="s">
        <v>2478</v>
      </c>
    </row>
    <row r="5460" spans="1:19">
      <c r="A5460" s="540" t="s">
        <v>14192</v>
      </c>
      <c r="B5460" s="541"/>
      <c r="C5460" s="541"/>
      <c r="D5460" s="542">
        <v>30065</v>
      </c>
      <c r="E5460" s="541"/>
      <c r="F5460" s="542" t="s">
        <v>14865</v>
      </c>
      <c r="G5460" s="540" t="s">
        <v>14866</v>
      </c>
      <c r="H5460" s="542" t="s">
        <v>2469</v>
      </c>
      <c r="I5460" s="541" t="s">
        <v>2478</v>
      </c>
      <c r="J5460" s="540" t="s">
        <v>2478</v>
      </c>
      <c r="K5460" s="540" t="s">
        <v>2478</v>
      </c>
      <c r="L5460" s="540" t="s">
        <v>2478</v>
      </c>
      <c r="M5460" s="540" t="s">
        <v>2478</v>
      </c>
      <c r="N5460" s="540" t="s">
        <v>2478</v>
      </c>
      <c r="O5460" s="540" t="s">
        <v>2478</v>
      </c>
      <c r="P5460" s="540" t="s">
        <v>2478</v>
      </c>
      <c r="Q5460" s="540" t="s">
        <v>2478</v>
      </c>
      <c r="R5460" s="540" t="s">
        <v>2478</v>
      </c>
      <c r="S5460" s="540" t="s">
        <v>2478</v>
      </c>
    </row>
    <row r="5461" spans="1:19">
      <c r="A5461" s="543" t="s">
        <v>14192</v>
      </c>
      <c r="B5461" s="544"/>
      <c r="C5461" s="544"/>
      <c r="D5461" s="545">
        <v>30065</v>
      </c>
      <c r="E5461" s="544"/>
      <c r="F5461" s="545" t="s">
        <v>14867</v>
      </c>
      <c r="G5461" s="543" t="s">
        <v>14868</v>
      </c>
      <c r="H5461" s="545" t="s">
        <v>2469</v>
      </c>
      <c r="I5461" s="544" t="s">
        <v>2478</v>
      </c>
      <c r="J5461" s="543" t="s">
        <v>2478</v>
      </c>
      <c r="K5461" s="543" t="s">
        <v>2478</v>
      </c>
      <c r="L5461" s="543" t="s">
        <v>2478</v>
      </c>
      <c r="M5461" s="543" t="s">
        <v>2478</v>
      </c>
      <c r="N5461" s="543" t="s">
        <v>2478</v>
      </c>
      <c r="O5461" s="543" t="s">
        <v>2478</v>
      </c>
      <c r="P5461" s="543" t="s">
        <v>2478</v>
      </c>
      <c r="Q5461" s="543" t="s">
        <v>2478</v>
      </c>
      <c r="R5461" s="543" t="s">
        <v>2478</v>
      </c>
      <c r="S5461" s="543" t="s">
        <v>2478</v>
      </c>
    </row>
    <row r="5462" spans="1:19">
      <c r="A5462" s="540" t="s">
        <v>14192</v>
      </c>
      <c r="B5462" s="541"/>
      <c r="C5462" s="541"/>
      <c r="D5462" s="542">
        <v>30065</v>
      </c>
      <c r="E5462" s="541"/>
      <c r="F5462" s="542" t="s">
        <v>14869</v>
      </c>
      <c r="G5462" s="540" t="s">
        <v>14870</v>
      </c>
      <c r="H5462" s="542" t="s">
        <v>2469</v>
      </c>
      <c r="I5462" s="541" t="s">
        <v>2478</v>
      </c>
      <c r="J5462" s="540" t="s">
        <v>2478</v>
      </c>
      <c r="K5462" s="540" t="s">
        <v>2478</v>
      </c>
      <c r="L5462" s="540" t="s">
        <v>2478</v>
      </c>
      <c r="M5462" s="540" t="s">
        <v>2478</v>
      </c>
      <c r="N5462" s="540" t="s">
        <v>2478</v>
      </c>
      <c r="O5462" s="540" t="s">
        <v>2478</v>
      </c>
      <c r="P5462" s="540" t="s">
        <v>2478</v>
      </c>
      <c r="Q5462" s="540" t="s">
        <v>2478</v>
      </c>
      <c r="R5462" s="540" t="s">
        <v>2478</v>
      </c>
      <c r="S5462" s="540" t="s">
        <v>2478</v>
      </c>
    </row>
    <row r="5463" spans="1:19">
      <c r="A5463" s="543" t="s">
        <v>14192</v>
      </c>
      <c r="B5463" s="544"/>
      <c r="C5463" s="544"/>
      <c r="D5463" s="545">
        <v>30067</v>
      </c>
      <c r="E5463" s="544"/>
      <c r="F5463" s="545" t="s">
        <v>14871</v>
      </c>
      <c r="G5463" s="543" t="s">
        <v>14872</v>
      </c>
      <c r="H5463" s="545" t="s">
        <v>2469</v>
      </c>
      <c r="I5463" s="544" t="s">
        <v>2478</v>
      </c>
      <c r="J5463" s="543" t="s">
        <v>2478</v>
      </c>
      <c r="K5463" s="543" t="s">
        <v>2478</v>
      </c>
      <c r="L5463" s="543" t="s">
        <v>2478</v>
      </c>
      <c r="M5463" s="543" t="s">
        <v>2478</v>
      </c>
      <c r="N5463" s="543" t="s">
        <v>2478</v>
      </c>
      <c r="O5463" s="543" t="s">
        <v>2478</v>
      </c>
      <c r="P5463" s="543" t="s">
        <v>2478</v>
      </c>
      <c r="Q5463" s="543" t="s">
        <v>2478</v>
      </c>
      <c r="R5463" s="543" t="s">
        <v>2478</v>
      </c>
      <c r="S5463" s="543" t="s">
        <v>2478</v>
      </c>
    </row>
    <row r="5464" spans="1:19">
      <c r="A5464" s="540" t="s">
        <v>14192</v>
      </c>
      <c r="B5464" s="541"/>
      <c r="C5464" s="541"/>
      <c r="D5464" s="542">
        <v>30063</v>
      </c>
      <c r="E5464" s="541"/>
      <c r="F5464" s="542" t="s">
        <v>14873</v>
      </c>
      <c r="G5464" s="540" t="s">
        <v>14874</v>
      </c>
      <c r="H5464" s="542" t="s">
        <v>2469</v>
      </c>
      <c r="I5464" s="541" t="s">
        <v>2478</v>
      </c>
      <c r="J5464" s="540" t="s">
        <v>2478</v>
      </c>
      <c r="K5464" s="540" t="s">
        <v>2478</v>
      </c>
      <c r="L5464" s="540" t="s">
        <v>2478</v>
      </c>
      <c r="M5464" s="540" t="s">
        <v>2478</v>
      </c>
      <c r="N5464" s="540" t="s">
        <v>2478</v>
      </c>
      <c r="O5464" s="540" t="s">
        <v>2478</v>
      </c>
      <c r="P5464" s="540" t="s">
        <v>2478</v>
      </c>
      <c r="Q5464" s="540" t="s">
        <v>2478</v>
      </c>
      <c r="R5464" s="540" t="s">
        <v>2478</v>
      </c>
      <c r="S5464" s="540" t="s">
        <v>2478</v>
      </c>
    </row>
    <row r="5465" spans="1:19">
      <c r="A5465" s="543" t="s">
        <v>14192</v>
      </c>
      <c r="B5465" s="544"/>
      <c r="C5465" s="544"/>
      <c r="D5465" s="545">
        <v>30064</v>
      </c>
      <c r="E5465" s="544"/>
      <c r="F5465" s="545" t="s">
        <v>14875</v>
      </c>
      <c r="G5465" s="543" t="s">
        <v>14876</v>
      </c>
      <c r="H5465" s="545" t="s">
        <v>2469</v>
      </c>
      <c r="I5465" s="544" t="s">
        <v>2478</v>
      </c>
      <c r="J5465" s="543" t="s">
        <v>2478</v>
      </c>
      <c r="K5465" s="543" t="s">
        <v>2478</v>
      </c>
      <c r="L5465" s="543" t="s">
        <v>2478</v>
      </c>
      <c r="M5465" s="543" t="s">
        <v>2478</v>
      </c>
      <c r="N5465" s="543" t="s">
        <v>2478</v>
      </c>
      <c r="O5465" s="543" t="s">
        <v>2478</v>
      </c>
      <c r="P5465" s="543" t="s">
        <v>2478</v>
      </c>
      <c r="Q5465" s="543" t="s">
        <v>2478</v>
      </c>
      <c r="R5465" s="543" t="s">
        <v>2478</v>
      </c>
      <c r="S5465" s="543" t="s">
        <v>2478</v>
      </c>
    </row>
    <row r="5466" spans="1:19">
      <c r="A5466" s="540" t="s">
        <v>14192</v>
      </c>
      <c r="B5466" s="541"/>
      <c r="C5466" s="541"/>
      <c r="D5466" s="542">
        <v>30066</v>
      </c>
      <c r="E5466" s="541"/>
      <c r="F5466" s="542" t="s">
        <v>14877</v>
      </c>
      <c r="G5466" s="540" t="s">
        <v>14878</v>
      </c>
      <c r="H5466" s="542" t="s">
        <v>2469</v>
      </c>
      <c r="I5466" s="541" t="s">
        <v>2478</v>
      </c>
      <c r="J5466" s="540" t="s">
        <v>2478</v>
      </c>
      <c r="K5466" s="540" t="s">
        <v>2478</v>
      </c>
      <c r="L5466" s="540" t="s">
        <v>2478</v>
      </c>
      <c r="M5466" s="540" t="s">
        <v>2478</v>
      </c>
      <c r="N5466" s="540" t="s">
        <v>2478</v>
      </c>
      <c r="O5466" s="540" t="s">
        <v>2478</v>
      </c>
      <c r="P5466" s="540" t="s">
        <v>2478</v>
      </c>
      <c r="Q5466" s="540" t="s">
        <v>2478</v>
      </c>
      <c r="R5466" s="540" t="s">
        <v>2478</v>
      </c>
      <c r="S5466" s="540" t="s">
        <v>2478</v>
      </c>
    </row>
    <row r="5467" spans="1:19">
      <c r="A5467" s="543" t="s">
        <v>14192</v>
      </c>
      <c r="B5467" s="544"/>
      <c r="C5467" s="544"/>
      <c r="D5467" s="545">
        <v>30065</v>
      </c>
      <c r="E5467" s="544"/>
      <c r="F5467" s="545" t="s">
        <v>14879</v>
      </c>
      <c r="G5467" s="543" t="s">
        <v>14880</v>
      </c>
      <c r="H5467" s="545" t="s">
        <v>2469</v>
      </c>
      <c r="I5467" s="544" t="s">
        <v>2478</v>
      </c>
      <c r="J5467" s="543" t="s">
        <v>2478</v>
      </c>
      <c r="K5467" s="543" t="s">
        <v>2478</v>
      </c>
      <c r="L5467" s="543" t="s">
        <v>2478</v>
      </c>
      <c r="M5467" s="543" t="s">
        <v>2478</v>
      </c>
      <c r="N5467" s="543" t="s">
        <v>2478</v>
      </c>
      <c r="O5467" s="543" t="s">
        <v>2478</v>
      </c>
      <c r="P5467" s="543" t="s">
        <v>2478</v>
      </c>
      <c r="Q5467" s="543" t="s">
        <v>2478</v>
      </c>
      <c r="R5467" s="543" t="s">
        <v>2478</v>
      </c>
      <c r="S5467" s="543" t="s">
        <v>2478</v>
      </c>
    </row>
    <row r="5468" spans="1:19">
      <c r="A5468" s="540" t="s">
        <v>14192</v>
      </c>
      <c r="B5468" s="541"/>
      <c r="C5468" s="541"/>
      <c r="D5468" s="542">
        <v>30062</v>
      </c>
      <c r="E5468" s="541"/>
      <c r="F5468" s="542" t="s">
        <v>14881</v>
      </c>
      <c r="G5468" s="540" t="s">
        <v>14882</v>
      </c>
      <c r="H5468" s="542" t="s">
        <v>2469</v>
      </c>
      <c r="I5468" s="541" t="s">
        <v>2478</v>
      </c>
      <c r="J5468" s="540" t="s">
        <v>2478</v>
      </c>
      <c r="K5468" s="540" t="s">
        <v>2478</v>
      </c>
      <c r="L5468" s="540" t="s">
        <v>2478</v>
      </c>
      <c r="M5468" s="540" t="s">
        <v>2478</v>
      </c>
      <c r="N5468" s="540" t="s">
        <v>2478</v>
      </c>
      <c r="O5468" s="540" t="s">
        <v>2478</v>
      </c>
      <c r="P5468" s="540" t="s">
        <v>2478</v>
      </c>
      <c r="Q5468" s="540" t="s">
        <v>2478</v>
      </c>
      <c r="R5468" s="540" t="s">
        <v>2478</v>
      </c>
      <c r="S5468" s="540" t="s">
        <v>2478</v>
      </c>
    </row>
    <row r="5469" spans="1:19">
      <c r="A5469" s="543" t="s">
        <v>14192</v>
      </c>
      <c r="B5469" s="544"/>
      <c r="C5469" s="544"/>
      <c r="D5469" s="545">
        <v>30062</v>
      </c>
      <c r="E5469" s="544"/>
      <c r="F5469" s="545" t="s">
        <v>14883</v>
      </c>
      <c r="G5469" s="543" t="s">
        <v>14884</v>
      </c>
      <c r="H5469" s="545" t="s">
        <v>3519</v>
      </c>
      <c r="I5469" s="544" t="s">
        <v>2478</v>
      </c>
      <c r="J5469" s="543" t="s">
        <v>2478</v>
      </c>
      <c r="K5469" s="543" t="s">
        <v>2478</v>
      </c>
      <c r="L5469" s="543" t="s">
        <v>2478</v>
      </c>
      <c r="M5469" s="543" t="s">
        <v>2478</v>
      </c>
      <c r="N5469" s="543" t="s">
        <v>2478</v>
      </c>
      <c r="O5469" s="543" t="s">
        <v>2478</v>
      </c>
      <c r="P5469" s="543" t="s">
        <v>2478</v>
      </c>
      <c r="Q5469" s="543" t="s">
        <v>2478</v>
      </c>
      <c r="R5469" s="543" t="s">
        <v>2478</v>
      </c>
      <c r="S5469" s="543" t="s">
        <v>2478</v>
      </c>
    </row>
    <row r="5470" spans="1:19">
      <c r="A5470" s="540" t="s">
        <v>14192</v>
      </c>
      <c r="B5470" s="541"/>
      <c r="C5470" s="541"/>
      <c r="D5470" s="542">
        <v>30062</v>
      </c>
      <c r="E5470" s="541"/>
      <c r="F5470" s="542" t="s">
        <v>14885</v>
      </c>
      <c r="G5470" s="540" t="s">
        <v>14886</v>
      </c>
      <c r="H5470" s="542" t="s">
        <v>3519</v>
      </c>
      <c r="I5470" s="541" t="s">
        <v>2478</v>
      </c>
      <c r="J5470" s="540" t="s">
        <v>2478</v>
      </c>
      <c r="K5470" s="540" t="s">
        <v>2478</v>
      </c>
      <c r="L5470" s="540" t="s">
        <v>2478</v>
      </c>
      <c r="M5470" s="540" t="s">
        <v>2478</v>
      </c>
      <c r="N5470" s="540" t="s">
        <v>2478</v>
      </c>
      <c r="O5470" s="540" t="s">
        <v>2478</v>
      </c>
      <c r="P5470" s="540" t="s">
        <v>2478</v>
      </c>
      <c r="Q5470" s="540" t="s">
        <v>2478</v>
      </c>
      <c r="R5470" s="540" t="s">
        <v>2478</v>
      </c>
      <c r="S5470" s="540" t="s">
        <v>2478</v>
      </c>
    </row>
    <row r="5471" spans="1:19">
      <c r="A5471" s="543" t="s">
        <v>14192</v>
      </c>
      <c r="B5471" s="544"/>
      <c r="C5471" s="544"/>
      <c r="D5471" s="545">
        <v>30062</v>
      </c>
      <c r="E5471" s="544"/>
      <c r="F5471" s="545" t="s">
        <v>14887</v>
      </c>
      <c r="G5471" s="543" t="s">
        <v>14888</v>
      </c>
      <c r="H5471" s="545" t="s">
        <v>2469</v>
      </c>
      <c r="I5471" s="544" t="s">
        <v>2478</v>
      </c>
      <c r="J5471" s="543" t="s">
        <v>2478</v>
      </c>
      <c r="K5471" s="543" t="s">
        <v>2478</v>
      </c>
      <c r="L5471" s="543" t="s">
        <v>2478</v>
      </c>
      <c r="M5471" s="543" t="s">
        <v>2478</v>
      </c>
      <c r="N5471" s="543" t="s">
        <v>2478</v>
      </c>
      <c r="O5471" s="543" t="s">
        <v>2478</v>
      </c>
      <c r="P5471" s="543" t="s">
        <v>2478</v>
      </c>
      <c r="Q5471" s="543" t="s">
        <v>2478</v>
      </c>
      <c r="R5471" s="543" t="s">
        <v>2478</v>
      </c>
      <c r="S5471" s="543" t="s">
        <v>2478</v>
      </c>
    </row>
    <row r="5472" spans="1:19">
      <c r="A5472" s="540" t="s">
        <v>14192</v>
      </c>
      <c r="B5472" s="541"/>
      <c r="C5472" s="541"/>
      <c r="D5472" s="542">
        <v>30062</v>
      </c>
      <c r="E5472" s="541"/>
      <c r="F5472" s="542" t="s">
        <v>14889</v>
      </c>
      <c r="G5472" s="540" t="s">
        <v>14890</v>
      </c>
      <c r="H5472" s="542" t="s">
        <v>3519</v>
      </c>
      <c r="I5472" s="541" t="s">
        <v>2478</v>
      </c>
      <c r="J5472" s="540" t="s">
        <v>2478</v>
      </c>
      <c r="K5472" s="540" t="s">
        <v>2478</v>
      </c>
      <c r="L5472" s="540" t="s">
        <v>2478</v>
      </c>
      <c r="M5472" s="540" t="s">
        <v>2478</v>
      </c>
      <c r="N5472" s="540" t="s">
        <v>2478</v>
      </c>
      <c r="O5472" s="540" t="s">
        <v>2478</v>
      </c>
      <c r="P5472" s="540" t="s">
        <v>2478</v>
      </c>
      <c r="Q5472" s="540" t="s">
        <v>2478</v>
      </c>
      <c r="R5472" s="540" t="s">
        <v>2478</v>
      </c>
      <c r="S5472" s="540" t="s">
        <v>2478</v>
      </c>
    </row>
    <row r="5473" spans="1:19">
      <c r="A5473" s="543" t="s">
        <v>14192</v>
      </c>
      <c r="B5473" s="544"/>
      <c r="C5473" s="544"/>
      <c r="D5473" s="545">
        <v>30066</v>
      </c>
      <c r="E5473" s="544"/>
      <c r="F5473" s="545" t="s">
        <v>14891</v>
      </c>
      <c r="G5473" s="543" t="s">
        <v>14892</v>
      </c>
      <c r="H5473" s="545" t="s">
        <v>2469</v>
      </c>
      <c r="I5473" s="544" t="s">
        <v>2478</v>
      </c>
      <c r="J5473" s="543" t="s">
        <v>2478</v>
      </c>
      <c r="K5473" s="543" t="s">
        <v>2478</v>
      </c>
      <c r="L5473" s="543" t="s">
        <v>2478</v>
      </c>
      <c r="M5473" s="543" t="s">
        <v>2478</v>
      </c>
      <c r="N5473" s="543" t="s">
        <v>2478</v>
      </c>
      <c r="O5473" s="543" t="s">
        <v>2478</v>
      </c>
      <c r="P5473" s="543" t="s">
        <v>2478</v>
      </c>
      <c r="Q5473" s="543" t="s">
        <v>2478</v>
      </c>
      <c r="R5473" s="543" t="s">
        <v>2478</v>
      </c>
      <c r="S5473" s="543" t="s">
        <v>2478</v>
      </c>
    </row>
    <row r="5474" spans="1:19">
      <c r="A5474" s="540" t="s">
        <v>14192</v>
      </c>
      <c r="B5474" s="541"/>
      <c r="C5474" s="541"/>
      <c r="D5474" s="542">
        <v>30066</v>
      </c>
      <c r="E5474" s="541"/>
      <c r="F5474" s="542" t="s">
        <v>14893</v>
      </c>
      <c r="G5474" s="540" t="s">
        <v>14894</v>
      </c>
      <c r="H5474" s="542" t="s">
        <v>2469</v>
      </c>
      <c r="I5474" s="541" t="s">
        <v>2478</v>
      </c>
      <c r="J5474" s="540" t="s">
        <v>2478</v>
      </c>
      <c r="K5474" s="540" t="s">
        <v>2478</v>
      </c>
      <c r="L5474" s="540" t="s">
        <v>2478</v>
      </c>
      <c r="M5474" s="540" t="s">
        <v>2478</v>
      </c>
      <c r="N5474" s="540" t="s">
        <v>2478</v>
      </c>
      <c r="O5474" s="540" t="s">
        <v>2478</v>
      </c>
      <c r="P5474" s="540" t="s">
        <v>2478</v>
      </c>
      <c r="Q5474" s="540" t="s">
        <v>2478</v>
      </c>
      <c r="R5474" s="540" t="s">
        <v>2478</v>
      </c>
      <c r="S5474" s="540" t="s">
        <v>2478</v>
      </c>
    </row>
    <row r="5475" spans="1:19">
      <c r="A5475" s="543" t="s">
        <v>14192</v>
      </c>
      <c r="B5475" s="544"/>
      <c r="C5475" s="544"/>
      <c r="D5475" s="545">
        <v>30066</v>
      </c>
      <c r="E5475" s="544"/>
      <c r="F5475" s="545" t="s">
        <v>14895</v>
      </c>
      <c r="G5475" s="543" t="s">
        <v>14896</v>
      </c>
      <c r="H5475" s="545" t="s">
        <v>2469</v>
      </c>
      <c r="I5475" s="544" t="s">
        <v>2478</v>
      </c>
      <c r="J5475" s="543" t="s">
        <v>2478</v>
      </c>
      <c r="K5475" s="543" t="s">
        <v>2478</v>
      </c>
      <c r="L5475" s="543" t="s">
        <v>2478</v>
      </c>
      <c r="M5475" s="543" t="s">
        <v>2478</v>
      </c>
      <c r="N5475" s="543" t="s">
        <v>2478</v>
      </c>
      <c r="O5475" s="543" t="s">
        <v>2478</v>
      </c>
      <c r="P5475" s="543" t="s">
        <v>2478</v>
      </c>
      <c r="Q5475" s="543" t="s">
        <v>2478</v>
      </c>
      <c r="R5475" s="543" t="s">
        <v>2478</v>
      </c>
      <c r="S5475" s="543" t="s">
        <v>2478</v>
      </c>
    </row>
    <row r="5476" spans="1:19">
      <c r="A5476" s="540" t="s">
        <v>14192</v>
      </c>
      <c r="B5476" s="541"/>
      <c r="C5476" s="541"/>
      <c r="D5476" s="542">
        <v>30066</v>
      </c>
      <c r="E5476" s="541"/>
      <c r="F5476" s="542" t="s">
        <v>14897</v>
      </c>
      <c r="G5476" s="540" t="s">
        <v>14898</v>
      </c>
      <c r="H5476" s="542" t="s">
        <v>2469</v>
      </c>
      <c r="I5476" s="541" t="s">
        <v>2478</v>
      </c>
      <c r="J5476" s="540" t="s">
        <v>2478</v>
      </c>
      <c r="K5476" s="540" t="s">
        <v>2478</v>
      </c>
      <c r="L5476" s="540" t="s">
        <v>2478</v>
      </c>
      <c r="M5476" s="540" t="s">
        <v>2478</v>
      </c>
      <c r="N5476" s="540" t="s">
        <v>2478</v>
      </c>
      <c r="O5476" s="540" t="s">
        <v>2478</v>
      </c>
      <c r="P5476" s="540" t="s">
        <v>2478</v>
      </c>
      <c r="Q5476" s="540" t="s">
        <v>2478</v>
      </c>
      <c r="R5476" s="540" t="s">
        <v>2478</v>
      </c>
      <c r="S5476" s="540" t="s">
        <v>2478</v>
      </c>
    </row>
    <row r="5477" spans="1:19">
      <c r="A5477" s="543" t="s">
        <v>14192</v>
      </c>
      <c r="B5477" s="544"/>
      <c r="C5477" s="544"/>
      <c r="D5477" s="545">
        <v>30066</v>
      </c>
      <c r="E5477" s="544"/>
      <c r="F5477" s="545" t="s">
        <v>14899</v>
      </c>
      <c r="G5477" s="543" t="s">
        <v>14900</v>
      </c>
      <c r="H5477" s="545" t="s">
        <v>2469</v>
      </c>
      <c r="I5477" s="544" t="s">
        <v>2478</v>
      </c>
      <c r="J5477" s="543" t="s">
        <v>2478</v>
      </c>
      <c r="K5477" s="543" t="s">
        <v>2478</v>
      </c>
      <c r="L5477" s="543" t="s">
        <v>2478</v>
      </c>
      <c r="M5477" s="543" t="s">
        <v>2478</v>
      </c>
      <c r="N5477" s="543" t="s">
        <v>2478</v>
      </c>
      <c r="O5477" s="543" t="s">
        <v>2478</v>
      </c>
      <c r="P5477" s="543" t="s">
        <v>2478</v>
      </c>
      <c r="Q5477" s="543" t="s">
        <v>2478</v>
      </c>
      <c r="R5477" s="543" t="s">
        <v>2478</v>
      </c>
      <c r="S5477" s="543" t="s">
        <v>2478</v>
      </c>
    </row>
    <row r="5478" spans="1:19">
      <c r="A5478" s="540" t="s">
        <v>14192</v>
      </c>
      <c r="B5478" s="541"/>
      <c r="C5478" s="541"/>
      <c r="D5478" s="542">
        <v>30066</v>
      </c>
      <c r="E5478" s="541"/>
      <c r="F5478" s="542" t="s">
        <v>14901</v>
      </c>
      <c r="G5478" s="540" t="s">
        <v>14902</v>
      </c>
      <c r="H5478" s="542" t="s">
        <v>2469</v>
      </c>
      <c r="I5478" s="541" t="s">
        <v>2478</v>
      </c>
      <c r="J5478" s="540" t="s">
        <v>2478</v>
      </c>
      <c r="K5478" s="540" t="s">
        <v>2478</v>
      </c>
      <c r="L5478" s="540" t="s">
        <v>2478</v>
      </c>
      <c r="M5478" s="540" t="s">
        <v>2478</v>
      </c>
      <c r="N5478" s="540" t="s">
        <v>2478</v>
      </c>
      <c r="O5478" s="540" t="s">
        <v>2478</v>
      </c>
      <c r="P5478" s="540" t="s">
        <v>2478</v>
      </c>
      <c r="Q5478" s="540" t="s">
        <v>2478</v>
      </c>
      <c r="R5478" s="540" t="s">
        <v>2478</v>
      </c>
      <c r="S5478" s="540" t="s">
        <v>2478</v>
      </c>
    </row>
    <row r="5479" spans="1:19">
      <c r="A5479" s="543" t="s">
        <v>14192</v>
      </c>
      <c r="B5479" s="544"/>
      <c r="C5479" s="544"/>
      <c r="D5479" s="545">
        <v>30066</v>
      </c>
      <c r="E5479" s="544"/>
      <c r="F5479" s="545" t="s">
        <v>14903</v>
      </c>
      <c r="G5479" s="543" t="s">
        <v>14904</v>
      </c>
      <c r="H5479" s="545" t="s">
        <v>2469</v>
      </c>
      <c r="I5479" s="544" t="s">
        <v>2478</v>
      </c>
      <c r="J5479" s="543" t="s">
        <v>2478</v>
      </c>
      <c r="K5479" s="543" t="s">
        <v>2478</v>
      </c>
      <c r="L5479" s="543" t="s">
        <v>2478</v>
      </c>
      <c r="M5479" s="543" t="s">
        <v>2478</v>
      </c>
      <c r="N5479" s="543" t="s">
        <v>2478</v>
      </c>
      <c r="O5479" s="543" t="s">
        <v>2478</v>
      </c>
      <c r="P5479" s="543" t="s">
        <v>2478</v>
      </c>
      <c r="Q5479" s="543" t="s">
        <v>2478</v>
      </c>
      <c r="R5479" s="543" t="s">
        <v>2478</v>
      </c>
      <c r="S5479" s="543" t="s">
        <v>2478</v>
      </c>
    </row>
    <row r="5480" spans="1:19">
      <c r="A5480" s="540" t="s">
        <v>14192</v>
      </c>
      <c r="B5480" s="541"/>
      <c r="C5480" s="541"/>
      <c r="D5480" s="542">
        <v>30067</v>
      </c>
      <c r="E5480" s="541"/>
      <c r="F5480" s="542" t="s">
        <v>14905</v>
      </c>
      <c r="G5480" s="540" t="s">
        <v>14906</v>
      </c>
      <c r="H5480" s="542" t="s">
        <v>3519</v>
      </c>
      <c r="I5480" s="541" t="s">
        <v>2478</v>
      </c>
      <c r="J5480" s="540" t="s">
        <v>2478</v>
      </c>
      <c r="K5480" s="540" t="s">
        <v>2478</v>
      </c>
      <c r="L5480" s="540" t="s">
        <v>2478</v>
      </c>
      <c r="M5480" s="540" t="s">
        <v>2478</v>
      </c>
      <c r="N5480" s="540" t="s">
        <v>2478</v>
      </c>
      <c r="O5480" s="540" t="s">
        <v>2478</v>
      </c>
      <c r="P5480" s="540" t="s">
        <v>2478</v>
      </c>
      <c r="Q5480" s="540" t="s">
        <v>2478</v>
      </c>
      <c r="R5480" s="540" t="s">
        <v>2478</v>
      </c>
      <c r="S5480" s="540" t="s">
        <v>2478</v>
      </c>
    </row>
    <row r="5481" spans="1:19">
      <c r="A5481" s="543" t="s">
        <v>14192</v>
      </c>
      <c r="B5481" s="544"/>
      <c r="C5481" s="544"/>
      <c r="D5481" s="545">
        <v>30067</v>
      </c>
      <c r="E5481" s="544"/>
      <c r="F5481" s="545" t="s">
        <v>14907</v>
      </c>
      <c r="G5481" s="543" t="s">
        <v>14908</v>
      </c>
      <c r="H5481" s="545" t="s">
        <v>3519</v>
      </c>
      <c r="I5481" s="544" t="s">
        <v>2478</v>
      </c>
      <c r="J5481" s="543" t="s">
        <v>2478</v>
      </c>
      <c r="K5481" s="543" t="s">
        <v>2478</v>
      </c>
      <c r="L5481" s="543" t="s">
        <v>2478</v>
      </c>
      <c r="M5481" s="543" t="s">
        <v>2478</v>
      </c>
      <c r="N5481" s="543" t="s">
        <v>2478</v>
      </c>
      <c r="O5481" s="543" t="s">
        <v>2478</v>
      </c>
      <c r="P5481" s="543" t="s">
        <v>2478</v>
      </c>
      <c r="Q5481" s="543" t="s">
        <v>2478</v>
      </c>
      <c r="R5481" s="543" t="s">
        <v>2478</v>
      </c>
      <c r="S5481" s="543" t="s">
        <v>2478</v>
      </c>
    </row>
    <row r="5482" spans="1:19">
      <c r="A5482" s="540" t="s">
        <v>14192</v>
      </c>
      <c r="B5482" s="541"/>
      <c r="C5482" s="541"/>
      <c r="D5482" s="542">
        <v>30067</v>
      </c>
      <c r="E5482" s="541"/>
      <c r="F5482" s="542" t="s">
        <v>14909</v>
      </c>
      <c r="G5482" s="540" t="s">
        <v>14910</v>
      </c>
      <c r="H5482" s="542" t="s">
        <v>2469</v>
      </c>
      <c r="I5482" s="541" t="s">
        <v>2478</v>
      </c>
      <c r="J5482" s="540" t="s">
        <v>2478</v>
      </c>
      <c r="K5482" s="540" t="s">
        <v>2478</v>
      </c>
      <c r="L5482" s="540" t="s">
        <v>2478</v>
      </c>
      <c r="M5482" s="540" t="s">
        <v>2478</v>
      </c>
      <c r="N5482" s="540" t="s">
        <v>2478</v>
      </c>
      <c r="O5482" s="540" t="s">
        <v>2478</v>
      </c>
      <c r="P5482" s="540" t="s">
        <v>2478</v>
      </c>
      <c r="Q5482" s="540" t="s">
        <v>2478</v>
      </c>
      <c r="R5482" s="540" t="s">
        <v>2478</v>
      </c>
      <c r="S5482" s="540" t="s">
        <v>2478</v>
      </c>
    </row>
    <row r="5483" spans="1:19">
      <c r="A5483" s="543" t="s">
        <v>14192</v>
      </c>
      <c r="B5483" s="544"/>
      <c r="C5483" s="544"/>
      <c r="D5483" s="545">
        <v>30067</v>
      </c>
      <c r="E5483" s="544"/>
      <c r="F5483" s="545" t="s">
        <v>14911</v>
      </c>
      <c r="G5483" s="543" t="s">
        <v>14912</v>
      </c>
      <c r="H5483" s="545" t="s">
        <v>2469</v>
      </c>
      <c r="I5483" s="544" t="s">
        <v>2478</v>
      </c>
      <c r="J5483" s="543" t="s">
        <v>2478</v>
      </c>
      <c r="K5483" s="543" t="s">
        <v>2478</v>
      </c>
      <c r="L5483" s="543" t="s">
        <v>2478</v>
      </c>
      <c r="M5483" s="543" t="s">
        <v>2478</v>
      </c>
      <c r="N5483" s="543" t="s">
        <v>2478</v>
      </c>
      <c r="O5483" s="543" t="s">
        <v>2478</v>
      </c>
      <c r="P5483" s="543" t="s">
        <v>2478</v>
      </c>
      <c r="Q5483" s="543" t="s">
        <v>2478</v>
      </c>
      <c r="R5483" s="543" t="s">
        <v>2478</v>
      </c>
      <c r="S5483" s="543" t="s">
        <v>2478</v>
      </c>
    </row>
    <row r="5484" spans="1:19">
      <c r="A5484" s="540" t="s">
        <v>14192</v>
      </c>
      <c r="B5484" s="541"/>
      <c r="C5484" s="541"/>
      <c r="D5484" s="542">
        <v>30067</v>
      </c>
      <c r="E5484" s="541"/>
      <c r="F5484" s="542" t="s">
        <v>14913</v>
      </c>
      <c r="G5484" s="540" t="s">
        <v>14914</v>
      </c>
      <c r="H5484" s="542" t="s">
        <v>2469</v>
      </c>
      <c r="I5484" s="541" t="s">
        <v>2478</v>
      </c>
      <c r="J5484" s="540" t="s">
        <v>2478</v>
      </c>
      <c r="K5484" s="540" t="s">
        <v>2478</v>
      </c>
      <c r="L5484" s="540" t="s">
        <v>2478</v>
      </c>
      <c r="M5484" s="540" t="s">
        <v>2478</v>
      </c>
      <c r="N5484" s="540" t="s">
        <v>2478</v>
      </c>
      <c r="O5484" s="540" t="s">
        <v>2478</v>
      </c>
      <c r="P5484" s="540" t="s">
        <v>2478</v>
      </c>
      <c r="Q5484" s="540" t="s">
        <v>2478</v>
      </c>
      <c r="R5484" s="540" t="s">
        <v>2478</v>
      </c>
      <c r="S5484" s="540" t="s">
        <v>2478</v>
      </c>
    </row>
    <row r="5485" spans="1:19">
      <c r="A5485" s="543" t="s">
        <v>14192</v>
      </c>
      <c r="B5485" s="544"/>
      <c r="C5485" s="544"/>
      <c r="D5485" s="545">
        <v>30067</v>
      </c>
      <c r="E5485" s="544"/>
      <c r="F5485" s="545" t="s">
        <v>14915</v>
      </c>
      <c r="G5485" s="543" t="s">
        <v>14916</v>
      </c>
      <c r="H5485" s="545" t="s">
        <v>2469</v>
      </c>
      <c r="I5485" s="544" t="s">
        <v>2478</v>
      </c>
      <c r="J5485" s="543" t="s">
        <v>2478</v>
      </c>
      <c r="K5485" s="543" t="s">
        <v>2478</v>
      </c>
      <c r="L5485" s="543" t="s">
        <v>2478</v>
      </c>
      <c r="M5485" s="543" t="s">
        <v>2478</v>
      </c>
      <c r="N5485" s="543" t="s">
        <v>2478</v>
      </c>
      <c r="O5485" s="543" t="s">
        <v>2478</v>
      </c>
      <c r="P5485" s="543" t="s">
        <v>2478</v>
      </c>
      <c r="Q5485" s="543" t="s">
        <v>2478</v>
      </c>
      <c r="R5485" s="543" t="s">
        <v>2478</v>
      </c>
      <c r="S5485" s="543" t="s">
        <v>2478</v>
      </c>
    </row>
    <row r="5486" spans="1:19">
      <c r="A5486" s="540" t="s">
        <v>14192</v>
      </c>
      <c r="B5486" s="541"/>
      <c r="C5486" s="541"/>
      <c r="D5486" s="542">
        <v>30067</v>
      </c>
      <c r="E5486" s="541"/>
      <c r="F5486" s="542" t="s">
        <v>14917</v>
      </c>
      <c r="G5486" s="540" t="s">
        <v>14918</v>
      </c>
      <c r="H5486" s="542" t="s">
        <v>2469</v>
      </c>
      <c r="I5486" s="541" t="s">
        <v>2478</v>
      </c>
      <c r="J5486" s="540" t="s">
        <v>2478</v>
      </c>
      <c r="K5486" s="540" t="s">
        <v>2478</v>
      </c>
      <c r="L5486" s="540" t="s">
        <v>2478</v>
      </c>
      <c r="M5486" s="540" t="s">
        <v>2478</v>
      </c>
      <c r="N5486" s="540" t="s">
        <v>2478</v>
      </c>
      <c r="O5486" s="540" t="s">
        <v>2478</v>
      </c>
      <c r="P5486" s="540" t="s">
        <v>2478</v>
      </c>
      <c r="Q5486" s="540" t="s">
        <v>2478</v>
      </c>
      <c r="R5486" s="540" t="s">
        <v>2478</v>
      </c>
      <c r="S5486" s="540" t="s">
        <v>2478</v>
      </c>
    </row>
    <row r="5487" spans="1:19">
      <c r="A5487" s="543" t="s">
        <v>14192</v>
      </c>
      <c r="B5487" s="544"/>
      <c r="C5487" s="544"/>
      <c r="D5487" s="545">
        <v>30067</v>
      </c>
      <c r="E5487" s="544"/>
      <c r="F5487" s="545" t="s">
        <v>14919</v>
      </c>
      <c r="G5487" s="543" t="s">
        <v>14920</v>
      </c>
      <c r="H5487" s="545" t="s">
        <v>3519</v>
      </c>
      <c r="I5487" s="544" t="s">
        <v>2478</v>
      </c>
      <c r="J5487" s="543" t="s">
        <v>2478</v>
      </c>
      <c r="K5487" s="543" t="s">
        <v>2478</v>
      </c>
      <c r="L5487" s="543" t="s">
        <v>2478</v>
      </c>
      <c r="M5487" s="543" t="s">
        <v>2478</v>
      </c>
      <c r="N5487" s="543" t="s">
        <v>2478</v>
      </c>
      <c r="O5487" s="543" t="s">
        <v>2478</v>
      </c>
      <c r="P5487" s="543" t="s">
        <v>2478</v>
      </c>
      <c r="Q5487" s="543" t="s">
        <v>2478</v>
      </c>
      <c r="R5487" s="543" t="s">
        <v>2478</v>
      </c>
      <c r="S5487" s="543" t="s">
        <v>2478</v>
      </c>
    </row>
    <row r="5488" spans="1:19">
      <c r="A5488" s="540" t="s">
        <v>14192</v>
      </c>
      <c r="B5488" s="541"/>
      <c r="C5488" s="541"/>
      <c r="D5488" s="542">
        <v>30067</v>
      </c>
      <c r="E5488" s="541"/>
      <c r="F5488" s="542" t="s">
        <v>14921</v>
      </c>
      <c r="G5488" s="540" t="s">
        <v>14922</v>
      </c>
      <c r="H5488" s="542" t="s">
        <v>2469</v>
      </c>
      <c r="I5488" s="541" t="s">
        <v>2478</v>
      </c>
      <c r="J5488" s="540" t="s">
        <v>2478</v>
      </c>
      <c r="K5488" s="540" t="s">
        <v>2478</v>
      </c>
      <c r="L5488" s="540" t="s">
        <v>2478</v>
      </c>
      <c r="M5488" s="540" t="s">
        <v>2478</v>
      </c>
      <c r="N5488" s="540" t="s">
        <v>2478</v>
      </c>
      <c r="O5488" s="540" t="s">
        <v>2478</v>
      </c>
      <c r="P5488" s="540" t="s">
        <v>2478</v>
      </c>
      <c r="Q5488" s="540" t="s">
        <v>2478</v>
      </c>
      <c r="R5488" s="540" t="s">
        <v>2478</v>
      </c>
      <c r="S5488" s="540" t="s">
        <v>2478</v>
      </c>
    </row>
    <row r="5489" spans="1:19">
      <c r="A5489" s="543" t="s">
        <v>14192</v>
      </c>
      <c r="B5489" s="544"/>
      <c r="C5489" s="544"/>
      <c r="D5489" s="545">
        <v>30067</v>
      </c>
      <c r="E5489" s="544"/>
      <c r="F5489" s="545" t="s">
        <v>14923</v>
      </c>
      <c r="G5489" s="543" t="s">
        <v>14924</v>
      </c>
      <c r="H5489" s="545" t="s">
        <v>2469</v>
      </c>
      <c r="I5489" s="544" t="s">
        <v>2478</v>
      </c>
      <c r="J5489" s="543" t="s">
        <v>2478</v>
      </c>
      <c r="K5489" s="543" t="s">
        <v>2478</v>
      </c>
      <c r="L5489" s="543" t="s">
        <v>2478</v>
      </c>
      <c r="M5489" s="543" t="s">
        <v>2478</v>
      </c>
      <c r="N5489" s="543" t="s">
        <v>2478</v>
      </c>
      <c r="O5489" s="543" t="s">
        <v>2478</v>
      </c>
      <c r="P5489" s="543" t="s">
        <v>2478</v>
      </c>
      <c r="Q5489" s="543" t="s">
        <v>2478</v>
      </c>
      <c r="R5489" s="543" t="s">
        <v>2478</v>
      </c>
      <c r="S5489" s="543" t="s">
        <v>2478</v>
      </c>
    </row>
    <row r="5490" spans="1:19">
      <c r="A5490" s="540" t="s">
        <v>14192</v>
      </c>
      <c r="B5490" s="541"/>
      <c r="C5490" s="541"/>
      <c r="D5490" s="542">
        <v>30067</v>
      </c>
      <c r="E5490" s="541"/>
      <c r="F5490" s="542" t="s">
        <v>14925</v>
      </c>
      <c r="G5490" s="540" t="s">
        <v>14926</v>
      </c>
      <c r="H5490" s="542" t="s">
        <v>2469</v>
      </c>
      <c r="I5490" s="541" t="s">
        <v>2478</v>
      </c>
      <c r="J5490" s="540" t="s">
        <v>2478</v>
      </c>
      <c r="K5490" s="540" t="s">
        <v>2478</v>
      </c>
      <c r="L5490" s="540" t="s">
        <v>2478</v>
      </c>
      <c r="M5490" s="540" t="s">
        <v>2478</v>
      </c>
      <c r="N5490" s="540" t="s">
        <v>2478</v>
      </c>
      <c r="O5490" s="540" t="s">
        <v>2478</v>
      </c>
      <c r="P5490" s="540" t="s">
        <v>2478</v>
      </c>
      <c r="Q5490" s="540" t="s">
        <v>2478</v>
      </c>
      <c r="R5490" s="540" t="s">
        <v>2478</v>
      </c>
      <c r="S5490" s="540" t="s">
        <v>2478</v>
      </c>
    </row>
    <row r="5491" spans="1:19">
      <c r="A5491" s="543" t="s">
        <v>14192</v>
      </c>
      <c r="B5491" s="544"/>
      <c r="C5491" s="544"/>
      <c r="D5491" s="545">
        <v>30063</v>
      </c>
      <c r="E5491" s="544"/>
      <c r="F5491" s="545" t="s">
        <v>14927</v>
      </c>
      <c r="G5491" s="543" t="s">
        <v>14928</v>
      </c>
      <c r="H5491" s="545" t="s">
        <v>2469</v>
      </c>
      <c r="I5491" s="544" t="s">
        <v>2478</v>
      </c>
      <c r="J5491" s="543" t="s">
        <v>2478</v>
      </c>
      <c r="K5491" s="543" t="s">
        <v>2478</v>
      </c>
      <c r="L5491" s="543" t="s">
        <v>2478</v>
      </c>
      <c r="M5491" s="543" t="s">
        <v>2478</v>
      </c>
      <c r="N5491" s="543" t="s">
        <v>2478</v>
      </c>
      <c r="O5491" s="543" t="s">
        <v>2478</v>
      </c>
      <c r="P5491" s="543" t="s">
        <v>2478</v>
      </c>
      <c r="Q5491" s="543" t="s">
        <v>2478</v>
      </c>
      <c r="R5491" s="543" t="s">
        <v>2478</v>
      </c>
      <c r="S5491" s="543" t="s">
        <v>2478</v>
      </c>
    </row>
    <row r="5492" spans="1:19">
      <c r="A5492" s="540" t="s">
        <v>14192</v>
      </c>
      <c r="B5492" s="541"/>
      <c r="C5492" s="541"/>
      <c r="D5492" s="542">
        <v>30063</v>
      </c>
      <c r="E5492" s="541"/>
      <c r="F5492" s="542" t="s">
        <v>14929</v>
      </c>
      <c r="G5492" s="540" t="s">
        <v>14930</v>
      </c>
      <c r="H5492" s="542" t="s">
        <v>2469</v>
      </c>
      <c r="I5492" s="541" t="s">
        <v>2478</v>
      </c>
      <c r="J5492" s="540" t="s">
        <v>2478</v>
      </c>
      <c r="K5492" s="540" t="s">
        <v>2478</v>
      </c>
      <c r="L5492" s="540" t="s">
        <v>2478</v>
      </c>
      <c r="M5492" s="540" t="s">
        <v>2478</v>
      </c>
      <c r="N5492" s="540" t="s">
        <v>2478</v>
      </c>
      <c r="O5492" s="540" t="s">
        <v>2478</v>
      </c>
      <c r="P5492" s="540" t="s">
        <v>2478</v>
      </c>
      <c r="Q5492" s="540" t="s">
        <v>2478</v>
      </c>
      <c r="R5492" s="540" t="s">
        <v>2478</v>
      </c>
      <c r="S5492" s="540" t="s">
        <v>2478</v>
      </c>
    </row>
    <row r="5493" spans="1:19">
      <c r="A5493" s="543" t="s">
        <v>14192</v>
      </c>
      <c r="B5493" s="544"/>
      <c r="C5493" s="544"/>
      <c r="D5493" s="545">
        <v>30063</v>
      </c>
      <c r="E5493" s="544"/>
      <c r="F5493" s="545" t="s">
        <v>14931</v>
      </c>
      <c r="G5493" s="543" t="s">
        <v>14932</v>
      </c>
      <c r="H5493" s="545" t="s">
        <v>2469</v>
      </c>
      <c r="I5493" s="544" t="s">
        <v>2478</v>
      </c>
      <c r="J5493" s="543" t="s">
        <v>2478</v>
      </c>
      <c r="K5493" s="543" t="s">
        <v>2478</v>
      </c>
      <c r="L5493" s="543" t="s">
        <v>2478</v>
      </c>
      <c r="M5493" s="543" t="s">
        <v>2478</v>
      </c>
      <c r="N5493" s="543" t="s">
        <v>2478</v>
      </c>
      <c r="O5493" s="543" t="s">
        <v>2478</v>
      </c>
      <c r="P5493" s="543" t="s">
        <v>2478</v>
      </c>
      <c r="Q5493" s="543" t="s">
        <v>2478</v>
      </c>
      <c r="R5493" s="543" t="s">
        <v>2478</v>
      </c>
      <c r="S5493" s="543" t="s">
        <v>2478</v>
      </c>
    </row>
    <row r="5494" spans="1:19">
      <c r="A5494" s="540" t="s">
        <v>14192</v>
      </c>
      <c r="B5494" s="541"/>
      <c r="C5494" s="541"/>
      <c r="D5494" s="542">
        <v>30063</v>
      </c>
      <c r="E5494" s="541"/>
      <c r="F5494" s="542" t="s">
        <v>14933</v>
      </c>
      <c r="G5494" s="540" t="s">
        <v>14934</v>
      </c>
      <c r="H5494" s="542" t="s">
        <v>2546</v>
      </c>
      <c r="I5494" s="541" t="s">
        <v>2478</v>
      </c>
      <c r="J5494" s="540" t="s">
        <v>2478</v>
      </c>
      <c r="K5494" s="540" t="s">
        <v>2478</v>
      </c>
      <c r="L5494" s="540" t="s">
        <v>2478</v>
      </c>
      <c r="M5494" s="540" t="s">
        <v>2478</v>
      </c>
      <c r="N5494" s="540" t="s">
        <v>2478</v>
      </c>
      <c r="O5494" s="540" t="s">
        <v>2478</v>
      </c>
      <c r="P5494" s="540" t="s">
        <v>2478</v>
      </c>
      <c r="Q5494" s="540" t="s">
        <v>2478</v>
      </c>
      <c r="R5494" s="540" t="s">
        <v>2478</v>
      </c>
      <c r="S5494" s="540" t="s">
        <v>2478</v>
      </c>
    </row>
    <row r="5495" spans="1:19">
      <c r="A5495" s="543" t="s">
        <v>14192</v>
      </c>
      <c r="B5495" s="544"/>
      <c r="C5495" s="544"/>
      <c r="D5495" s="545">
        <v>30063</v>
      </c>
      <c r="E5495" s="544"/>
      <c r="F5495" s="545" t="s">
        <v>14935</v>
      </c>
      <c r="G5495" s="543" t="s">
        <v>14936</v>
      </c>
      <c r="H5495" s="545" t="s">
        <v>2546</v>
      </c>
      <c r="I5495" s="544" t="s">
        <v>2478</v>
      </c>
      <c r="J5495" s="543" t="s">
        <v>2478</v>
      </c>
      <c r="K5495" s="543" t="s">
        <v>2478</v>
      </c>
      <c r="L5495" s="543" t="s">
        <v>2478</v>
      </c>
      <c r="M5495" s="543" t="s">
        <v>2478</v>
      </c>
      <c r="N5495" s="543" t="s">
        <v>2478</v>
      </c>
      <c r="O5495" s="543" t="s">
        <v>2478</v>
      </c>
      <c r="P5495" s="543" t="s">
        <v>2478</v>
      </c>
      <c r="Q5495" s="543" t="s">
        <v>2478</v>
      </c>
      <c r="R5495" s="543" t="s">
        <v>2478</v>
      </c>
      <c r="S5495" s="543" t="s">
        <v>2478</v>
      </c>
    </row>
    <row r="5496" spans="1:19">
      <c r="A5496" s="540" t="s">
        <v>14192</v>
      </c>
      <c r="B5496" s="541"/>
      <c r="C5496" s="541"/>
      <c r="D5496" s="542">
        <v>30063</v>
      </c>
      <c r="E5496" s="541"/>
      <c r="F5496" s="542" t="s">
        <v>14937</v>
      </c>
      <c r="G5496" s="540" t="s">
        <v>14938</v>
      </c>
      <c r="H5496" s="542" t="s">
        <v>2469</v>
      </c>
      <c r="I5496" s="541" t="s">
        <v>2478</v>
      </c>
      <c r="J5496" s="540" t="s">
        <v>2478</v>
      </c>
      <c r="K5496" s="540" t="s">
        <v>2478</v>
      </c>
      <c r="L5496" s="540" t="s">
        <v>2478</v>
      </c>
      <c r="M5496" s="540" t="s">
        <v>2478</v>
      </c>
      <c r="N5496" s="540" t="s">
        <v>2478</v>
      </c>
      <c r="O5496" s="540" t="s">
        <v>2478</v>
      </c>
      <c r="P5496" s="540" t="s">
        <v>2478</v>
      </c>
      <c r="Q5496" s="540" t="s">
        <v>2478</v>
      </c>
      <c r="R5496" s="540" t="s">
        <v>2478</v>
      </c>
      <c r="S5496" s="540" t="s">
        <v>2478</v>
      </c>
    </row>
    <row r="5497" spans="1:19">
      <c r="A5497" s="543" t="s">
        <v>14192</v>
      </c>
      <c r="B5497" s="544"/>
      <c r="C5497" s="544"/>
      <c r="D5497" s="545">
        <v>30063</v>
      </c>
      <c r="E5497" s="544"/>
      <c r="F5497" s="545" t="s">
        <v>14939</v>
      </c>
      <c r="G5497" s="543" t="s">
        <v>14940</v>
      </c>
      <c r="H5497" s="545" t="s">
        <v>3519</v>
      </c>
      <c r="I5497" s="544" t="s">
        <v>2478</v>
      </c>
      <c r="J5497" s="543" t="s">
        <v>2478</v>
      </c>
      <c r="K5497" s="543" t="s">
        <v>2478</v>
      </c>
      <c r="L5497" s="543" t="s">
        <v>2478</v>
      </c>
      <c r="M5497" s="543" t="s">
        <v>2478</v>
      </c>
      <c r="N5497" s="543" t="s">
        <v>2478</v>
      </c>
      <c r="O5497" s="543" t="s">
        <v>2478</v>
      </c>
      <c r="P5497" s="543" t="s">
        <v>2478</v>
      </c>
      <c r="Q5497" s="543" t="s">
        <v>2478</v>
      </c>
      <c r="R5497" s="543" t="s">
        <v>2478</v>
      </c>
      <c r="S5497" s="543" t="s">
        <v>2478</v>
      </c>
    </row>
    <row r="5498" spans="1:19">
      <c r="A5498" s="540" t="s">
        <v>14192</v>
      </c>
      <c r="B5498" s="541"/>
      <c r="C5498" s="541"/>
      <c r="D5498" s="542">
        <v>30063</v>
      </c>
      <c r="E5498" s="541"/>
      <c r="F5498" s="542" t="s">
        <v>14941</v>
      </c>
      <c r="G5498" s="540" t="s">
        <v>14942</v>
      </c>
      <c r="H5498" s="542" t="s">
        <v>2469</v>
      </c>
      <c r="I5498" s="541" t="s">
        <v>2478</v>
      </c>
      <c r="J5498" s="540" t="s">
        <v>2478</v>
      </c>
      <c r="K5498" s="540" t="s">
        <v>2478</v>
      </c>
      <c r="L5498" s="540" t="s">
        <v>2478</v>
      </c>
      <c r="M5498" s="540" t="s">
        <v>2478</v>
      </c>
      <c r="N5498" s="540" t="s">
        <v>2478</v>
      </c>
      <c r="O5498" s="540" t="s">
        <v>2478</v>
      </c>
      <c r="P5498" s="540" t="s">
        <v>2478</v>
      </c>
      <c r="Q5498" s="540" t="s">
        <v>2478</v>
      </c>
      <c r="R5498" s="540" t="s">
        <v>2478</v>
      </c>
      <c r="S5498" s="540" t="s">
        <v>2478</v>
      </c>
    </row>
    <row r="5499" spans="1:19">
      <c r="A5499" s="543" t="s">
        <v>14192</v>
      </c>
      <c r="B5499" s="544"/>
      <c r="C5499" s="544"/>
      <c r="D5499" s="545">
        <v>30063</v>
      </c>
      <c r="E5499" s="544"/>
      <c r="F5499" s="545" t="s">
        <v>14943</v>
      </c>
      <c r="G5499" s="543" t="s">
        <v>14944</v>
      </c>
      <c r="H5499" s="545" t="s">
        <v>3519</v>
      </c>
      <c r="I5499" s="544" t="s">
        <v>2478</v>
      </c>
      <c r="J5499" s="543" t="s">
        <v>2478</v>
      </c>
      <c r="K5499" s="543" t="s">
        <v>2478</v>
      </c>
      <c r="L5499" s="543" t="s">
        <v>2478</v>
      </c>
      <c r="M5499" s="543" t="s">
        <v>2478</v>
      </c>
      <c r="N5499" s="543" t="s">
        <v>2478</v>
      </c>
      <c r="O5499" s="543" t="s">
        <v>2478</v>
      </c>
      <c r="P5499" s="543" t="s">
        <v>2478</v>
      </c>
      <c r="Q5499" s="543" t="s">
        <v>2478</v>
      </c>
      <c r="R5499" s="543" t="s">
        <v>2478</v>
      </c>
      <c r="S5499" s="543" t="s">
        <v>2478</v>
      </c>
    </row>
    <row r="5500" spans="1:19">
      <c r="A5500" s="540" t="s">
        <v>14192</v>
      </c>
      <c r="B5500" s="541"/>
      <c r="C5500" s="541"/>
      <c r="D5500" s="542">
        <v>30063</v>
      </c>
      <c r="E5500" s="541"/>
      <c r="F5500" s="542" t="s">
        <v>14945</v>
      </c>
      <c r="G5500" s="540" t="s">
        <v>14946</v>
      </c>
      <c r="H5500" s="542" t="s">
        <v>2469</v>
      </c>
      <c r="I5500" s="541" t="s">
        <v>2478</v>
      </c>
      <c r="J5500" s="540" t="s">
        <v>2478</v>
      </c>
      <c r="K5500" s="540" t="s">
        <v>2478</v>
      </c>
      <c r="L5500" s="540" t="s">
        <v>2478</v>
      </c>
      <c r="M5500" s="540" t="s">
        <v>2478</v>
      </c>
      <c r="N5500" s="540" t="s">
        <v>2478</v>
      </c>
      <c r="O5500" s="540" t="s">
        <v>2478</v>
      </c>
      <c r="P5500" s="540" t="s">
        <v>2478</v>
      </c>
      <c r="Q5500" s="540" t="s">
        <v>2478</v>
      </c>
      <c r="R5500" s="540" t="s">
        <v>2478</v>
      </c>
      <c r="S5500" s="540" t="s">
        <v>2478</v>
      </c>
    </row>
    <row r="5501" spans="1:19">
      <c r="A5501" s="543" t="s">
        <v>14192</v>
      </c>
      <c r="B5501" s="544"/>
      <c r="C5501" s="544"/>
      <c r="D5501" s="545">
        <v>30063</v>
      </c>
      <c r="E5501" s="544"/>
      <c r="F5501" s="545" t="s">
        <v>14947</v>
      </c>
      <c r="G5501" s="543" t="s">
        <v>14948</v>
      </c>
      <c r="H5501" s="545" t="s">
        <v>2469</v>
      </c>
      <c r="I5501" s="544" t="s">
        <v>2478</v>
      </c>
      <c r="J5501" s="543" t="s">
        <v>2478</v>
      </c>
      <c r="K5501" s="543" t="s">
        <v>2478</v>
      </c>
      <c r="L5501" s="543" t="s">
        <v>2478</v>
      </c>
      <c r="M5501" s="543" t="s">
        <v>2478</v>
      </c>
      <c r="N5501" s="543" t="s">
        <v>2478</v>
      </c>
      <c r="O5501" s="543" t="s">
        <v>2478</v>
      </c>
      <c r="P5501" s="543" t="s">
        <v>2478</v>
      </c>
      <c r="Q5501" s="543" t="s">
        <v>2478</v>
      </c>
      <c r="R5501" s="543" t="s">
        <v>2478</v>
      </c>
      <c r="S5501" s="543" t="s">
        <v>2478</v>
      </c>
    </row>
    <row r="5502" spans="1:19">
      <c r="A5502" s="540" t="s">
        <v>14192</v>
      </c>
      <c r="B5502" s="541"/>
      <c r="C5502" s="541"/>
      <c r="D5502" s="542">
        <v>30063</v>
      </c>
      <c r="E5502" s="541"/>
      <c r="F5502" s="542" t="s">
        <v>14949</v>
      </c>
      <c r="G5502" s="540" t="s">
        <v>14950</v>
      </c>
      <c r="H5502" s="542" t="s">
        <v>2469</v>
      </c>
      <c r="I5502" s="541" t="s">
        <v>2478</v>
      </c>
      <c r="J5502" s="540" t="s">
        <v>2478</v>
      </c>
      <c r="K5502" s="540" t="s">
        <v>2478</v>
      </c>
      <c r="L5502" s="540" t="s">
        <v>2478</v>
      </c>
      <c r="M5502" s="540" t="s">
        <v>2478</v>
      </c>
      <c r="N5502" s="540" t="s">
        <v>2478</v>
      </c>
      <c r="O5502" s="540" t="s">
        <v>2478</v>
      </c>
      <c r="P5502" s="540" t="s">
        <v>2478</v>
      </c>
      <c r="Q5502" s="540" t="s">
        <v>2478</v>
      </c>
      <c r="R5502" s="540" t="s">
        <v>2478</v>
      </c>
      <c r="S5502" s="540" t="s">
        <v>2478</v>
      </c>
    </row>
    <row r="5503" spans="1:19">
      <c r="A5503" s="543" t="s">
        <v>14192</v>
      </c>
      <c r="B5503" s="544"/>
      <c r="C5503" s="544"/>
      <c r="D5503" s="545">
        <v>30063</v>
      </c>
      <c r="E5503" s="544"/>
      <c r="F5503" s="545" t="s">
        <v>14951</v>
      </c>
      <c r="G5503" s="543" t="s">
        <v>14952</v>
      </c>
      <c r="H5503" s="545" t="s">
        <v>3519</v>
      </c>
      <c r="I5503" s="544" t="s">
        <v>2478</v>
      </c>
      <c r="J5503" s="543" t="s">
        <v>2478</v>
      </c>
      <c r="K5503" s="543" t="s">
        <v>2478</v>
      </c>
      <c r="L5503" s="543" t="s">
        <v>2478</v>
      </c>
      <c r="M5503" s="543" t="s">
        <v>2478</v>
      </c>
      <c r="N5503" s="543" t="s">
        <v>2478</v>
      </c>
      <c r="O5503" s="543" t="s">
        <v>2478</v>
      </c>
      <c r="P5503" s="543" t="s">
        <v>2478</v>
      </c>
      <c r="Q5503" s="543" t="s">
        <v>2478</v>
      </c>
      <c r="R5503" s="543" t="s">
        <v>2478</v>
      </c>
      <c r="S5503" s="543" t="s">
        <v>2478</v>
      </c>
    </row>
    <row r="5504" spans="1:19">
      <c r="A5504" s="540" t="s">
        <v>14192</v>
      </c>
      <c r="B5504" s="541"/>
      <c r="C5504" s="541"/>
      <c r="D5504" s="542">
        <v>30063</v>
      </c>
      <c r="E5504" s="541"/>
      <c r="F5504" s="542" t="s">
        <v>14953</v>
      </c>
      <c r="G5504" s="540" t="s">
        <v>14954</v>
      </c>
      <c r="H5504" s="542" t="s">
        <v>2469</v>
      </c>
      <c r="I5504" s="541" t="s">
        <v>2478</v>
      </c>
      <c r="J5504" s="540" t="s">
        <v>2478</v>
      </c>
      <c r="K5504" s="540" t="s">
        <v>2478</v>
      </c>
      <c r="L5504" s="540" t="s">
        <v>2478</v>
      </c>
      <c r="M5504" s="540" t="s">
        <v>2478</v>
      </c>
      <c r="N5504" s="540" t="s">
        <v>2478</v>
      </c>
      <c r="O5504" s="540" t="s">
        <v>2478</v>
      </c>
      <c r="P5504" s="540" t="s">
        <v>2478</v>
      </c>
      <c r="Q5504" s="540" t="s">
        <v>2478</v>
      </c>
      <c r="R5504" s="540" t="s">
        <v>2478</v>
      </c>
      <c r="S5504" s="540" t="s">
        <v>2478</v>
      </c>
    </row>
    <row r="5505" spans="1:19">
      <c r="A5505" s="543" t="s">
        <v>14192</v>
      </c>
      <c r="B5505" s="544"/>
      <c r="C5505" s="544"/>
      <c r="D5505" s="545">
        <v>30063</v>
      </c>
      <c r="E5505" s="544"/>
      <c r="F5505" s="545" t="s">
        <v>14955</v>
      </c>
      <c r="G5505" s="543" t="s">
        <v>14956</v>
      </c>
      <c r="H5505" s="545" t="s">
        <v>2469</v>
      </c>
      <c r="I5505" s="544" t="s">
        <v>2478</v>
      </c>
      <c r="J5505" s="543" t="s">
        <v>2478</v>
      </c>
      <c r="K5505" s="543" t="s">
        <v>2478</v>
      </c>
      <c r="L5505" s="543" t="s">
        <v>2478</v>
      </c>
      <c r="M5505" s="543" t="s">
        <v>2478</v>
      </c>
      <c r="N5505" s="543" t="s">
        <v>2478</v>
      </c>
      <c r="O5505" s="543" t="s">
        <v>2478</v>
      </c>
      <c r="P5505" s="543" t="s">
        <v>2478</v>
      </c>
      <c r="Q5505" s="543" t="s">
        <v>2478</v>
      </c>
      <c r="R5505" s="543" t="s">
        <v>2478</v>
      </c>
      <c r="S5505" s="543" t="s">
        <v>2478</v>
      </c>
    </row>
    <row r="5506" spans="1:19">
      <c r="A5506" s="540" t="s">
        <v>14192</v>
      </c>
      <c r="B5506" s="541"/>
      <c r="C5506" s="541"/>
      <c r="D5506" s="542">
        <v>30065</v>
      </c>
      <c r="E5506" s="541"/>
      <c r="F5506" s="542" t="s">
        <v>14957</v>
      </c>
      <c r="G5506" s="540" t="s">
        <v>14958</v>
      </c>
      <c r="H5506" s="542" t="s">
        <v>2469</v>
      </c>
      <c r="I5506" s="541" t="s">
        <v>2478</v>
      </c>
      <c r="J5506" s="540" t="s">
        <v>2478</v>
      </c>
      <c r="K5506" s="540" t="s">
        <v>2478</v>
      </c>
      <c r="L5506" s="540" t="s">
        <v>2478</v>
      </c>
      <c r="M5506" s="540" t="s">
        <v>2478</v>
      </c>
      <c r="N5506" s="540" t="s">
        <v>2478</v>
      </c>
      <c r="O5506" s="540" t="s">
        <v>2478</v>
      </c>
      <c r="P5506" s="540" t="s">
        <v>2478</v>
      </c>
      <c r="Q5506" s="540" t="s">
        <v>2478</v>
      </c>
      <c r="R5506" s="540" t="s">
        <v>2478</v>
      </c>
      <c r="S5506" s="540" t="s">
        <v>2478</v>
      </c>
    </row>
    <row r="5507" spans="1:19">
      <c r="A5507" s="543" t="s">
        <v>14192</v>
      </c>
      <c r="B5507" s="544"/>
      <c r="C5507" s="544"/>
      <c r="D5507" s="545">
        <v>30065</v>
      </c>
      <c r="E5507" s="544"/>
      <c r="F5507" s="545" t="s">
        <v>14959</v>
      </c>
      <c r="G5507" s="543" t="s">
        <v>14960</v>
      </c>
      <c r="H5507" s="545" t="s">
        <v>2469</v>
      </c>
      <c r="I5507" s="544" t="s">
        <v>2478</v>
      </c>
      <c r="J5507" s="543" t="s">
        <v>2478</v>
      </c>
      <c r="K5507" s="543" t="s">
        <v>2478</v>
      </c>
      <c r="L5507" s="543" t="s">
        <v>2478</v>
      </c>
      <c r="M5507" s="543" t="s">
        <v>2478</v>
      </c>
      <c r="N5507" s="543" t="s">
        <v>2478</v>
      </c>
      <c r="O5507" s="543" t="s">
        <v>2478</v>
      </c>
      <c r="P5507" s="543" t="s">
        <v>2478</v>
      </c>
      <c r="Q5507" s="543" t="s">
        <v>2478</v>
      </c>
      <c r="R5507" s="543" t="s">
        <v>2478</v>
      </c>
      <c r="S5507" s="543" t="s">
        <v>2478</v>
      </c>
    </row>
    <row r="5508" spans="1:19">
      <c r="A5508" s="540" t="s">
        <v>14192</v>
      </c>
      <c r="B5508" s="542">
        <v>4219</v>
      </c>
      <c r="C5508" s="542">
        <v>744422</v>
      </c>
      <c r="D5508" s="542">
        <v>30065</v>
      </c>
      <c r="E5508" s="541"/>
      <c r="F5508" s="542" t="s">
        <v>14961</v>
      </c>
      <c r="G5508" s="540" t="s">
        <v>14962</v>
      </c>
      <c r="H5508" s="542" t="s">
        <v>2469</v>
      </c>
      <c r="I5508" s="541" t="s">
        <v>2478</v>
      </c>
      <c r="J5508" s="540" t="s">
        <v>2478</v>
      </c>
      <c r="K5508" s="540" t="s">
        <v>2478</v>
      </c>
      <c r="L5508" s="540" t="s">
        <v>2546</v>
      </c>
      <c r="M5508" s="540" t="s">
        <v>6209</v>
      </c>
      <c r="N5508" s="540" t="s">
        <v>2210</v>
      </c>
      <c r="O5508" s="540" t="s">
        <v>2478</v>
      </c>
      <c r="P5508" s="540" t="s">
        <v>2478</v>
      </c>
      <c r="Q5508" s="540" t="s">
        <v>2478</v>
      </c>
      <c r="R5508" s="540" t="s">
        <v>2478</v>
      </c>
      <c r="S5508" s="546">
        <v>46078.927569444444</v>
      </c>
    </row>
    <row r="5509" spans="1:19">
      <c r="A5509" s="543" t="s">
        <v>14192</v>
      </c>
      <c r="B5509" s="544"/>
      <c r="C5509" s="544"/>
      <c r="D5509" s="545">
        <v>30065</v>
      </c>
      <c r="E5509" s="544"/>
      <c r="F5509" s="545" t="s">
        <v>14963</v>
      </c>
      <c r="G5509" s="543" t="s">
        <v>14964</v>
      </c>
      <c r="H5509" s="545" t="s">
        <v>2469</v>
      </c>
      <c r="I5509" s="544" t="s">
        <v>2478</v>
      </c>
      <c r="J5509" s="543" t="s">
        <v>2478</v>
      </c>
      <c r="K5509" s="543" t="s">
        <v>2478</v>
      </c>
      <c r="L5509" s="543" t="s">
        <v>2478</v>
      </c>
      <c r="M5509" s="543" t="s">
        <v>2478</v>
      </c>
      <c r="N5509" s="543" t="s">
        <v>2478</v>
      </c>
      <c r="O5509" s="543" t="s">
        <v>2478</v>
      </c>
      <c r="P5509" s="543" t="s">
        <v>2478</v>
      </c>
      <c r="Q5509" s="543" t="s">
        <v>2478</v>
      </c>
      <c r="R5509" s="543" t="s">
        <v>2478</v>
      </c>
      <c r="S5509" s="543" t="s">
        <v>2478</v>
      </c>
    </row>
    <row r="5510" spans="1:19">
      <c r="A5510" s="540" t="s">
        <v>14192</v>
      </c>
      <c r="B5510" s="541"/>
      <c r="C5510" s="541"/>
      <c r="D5510" s="542">
        <v>30065</v>
      </c>
      <c r="E5510" s="541"/>
      <c r="F5510" s="542" t="s">
        <v>14965</v>
      </c>
      <c r="G5510" s="540" t="s">
        <v>14966</v>
      </c>
      <c r="H5510" s="542" t="s">
        <v>2469</v>
      </c>
      <c r="I5510" s="541" t="s">
        <v>2478</v>
      </c>
      <c r="J5510" s="540" t="s">
        <v>2478</v>
      </c>
      <c r="K5510" s="540" t="s">
        <v>2478</v>
      </c>
      <c r="L5510" s="540" t="s">
        <v>2478</v>
      </c>
      <c r="M5510" s="540" t="s">
        <v>2478</v>
      </c>
      <c r="N5510" s="540" t="s">
        <v>2478</v>
      </c>
      <c r="O5510" s="540" t="s">
        <v>2478</v>
      </c>
      <c r="P5510" s="540" t="s">
        <v>2478</v>
      </c>
      <c r="Q5510" s="540" t="s">
        <v>2478</v>
      </c>
      <c r="R5510" s="540" t="s">
        <v>2478</v>
      </c>
      <c r="S5510" s="540" t="s">
        <v>2478</v>
      </c>
    </row>
    <row r="5511" spans="1:19">
      <c r="A5511" s="543" t="s">
        <v>14192</v>
      </c>
      <c r="B5511" s="544"/>
      <c r="C5511" s="544"/>
      <c r="D5511" s="545">
        <v>30065</v>
      </c>
      <c r="E5511" s="544"/>
      <c r="F5511" s="545" t="s">
        <v>14967</v>
      </c>
      <c r="G5511" s="543" t="s">
        <v>14968</v>
      </c>
      <c r="H5511" s="545" t="s">
        <v>2469</v>
      </c>
      <c r="I5511" s="544" t="s">
        <v>2478</v>
      </c>
      <c r="J5511" s="543" t="s">
        <v>2478</v>
      </c>
      <c r="K5511" s="543" t="s">
        <v>2478</v>
      </c>
      <c r="L5511" s="543" t="s">
        <v>2478</v>
      </c>
      <c r="M5511" s="543" t="s">
        <v>2478</v>
      </c>
      <c r="N5511" s="543" t="s">
        <v>2478</v>
      </c>
      <c r="O5511" s="543" t="s">
        <v>2478</v>
      </c>
      <c r="P5511" s="543" t="s">
        <v>2478</v>
      </c>
      <c r="Q5511" s="543" t="s">
        <v>2478</v>
      </c>
      <c r="R5511" s="543" t="s">
        <v>2478</v>
      </c>
      <c r="S5511" s="543" t="s">
        <v>2478</v>
      </c>
    </row>
    <row r="5512" spans="1:19">
      <c r="A5512" s="540" t="s">
        <v>14192</v>
      </c>
      <c r="B5512" s="541"/>
      <c r="C5512" s="541"/>
      <c r="D5512" s="542">
        <v>30065</v>
      </c>
      <c r="E5512" s="541"/>
      <c r="F5512" s="542" t="s">
        <v>14969</v>
      </c>
      <c r="G5512" s="540" t="s">
        <v>14970</v>
      </c>
      <c r="H5512" s="542" t="s">
        <v>2469</v>
      </c>
      <c r="I5512" s="541" t="s">
        <v>2478</v>
      </c>
      <c r="J5512" s="540" t="s">
        <v>2478</v>
      </c>
      <c r="K5512" s="540" t="s">
        <v>2478</v>
      </c>
      <c r="L5512" s="540" t="s">
        <v>2478</v>
      </c>
      <c r="M5512" s="540" t="s">
        <v>2478</v>
      </c>
      <c r="N5512" s="540" t="s">
        <v>2478</v>
      </c>
      <c r="O5512" s="540" t="s">
        <v>2478</v>
      </c>
      <c r="P5512" s="540" t="s">
        <v>2478</v>
      </c>
      <c r="Q5512" s="540" t="s">
        <v>2478</v>
      </c>
      <c r="R5512" s="540" t="s">
        <v>2478</v>
      </c>
      <c r="S5512" s="540" t="s">
        <v>2478</v>
      </c>
    </row>
    <row r="5513" spans="1:19">
      <c r="A5513" s="543" t="s">
        <v>14192</v>
      </c>
      <c r="B5513" s="544"/>
      <c r="C5513" s="544"/>
      <c r="D5513" s="545">
        <v>30065</v>
      </c>
      <c r="E5513" s="544"/>
      <c r="F5513" s="545" t="s">
        <v>14971</v>
      </c>
      <c r="G5513" s="543" t="s">
        <v>14972</v>
      </c>
      <c r="H5513" s="545" t="s">
        <v>2469</v>
      </c>
      <c r="I5513" s="544" t="s">
        <v>2478</v>
      </c>
      <c r="J5513" s="543" t="s">
        <v>2478</v>
      </c>
      <c r="K5513" s="543" t="s">
        <v>2478</v>
      </c>
      <c r="L5513" s="543" t="s">
        <v>2478</v>
      </c>
      <c r="M5513" s="543" t="s">
        <v>2478</v>
      </c>
      <c r="N5513" s="543" t="s">
        <v>2478</v>
      </c>
      <c r="O5513" s="543" t="s">
        <v>2478</v>
      </c>
      <c r="P5513" s="543" t="s">
        <v>2478</v>
      </c>
      <c r="Q5513" s="543" t="s">
        <v>2478</v>
      </c>
      <c r="R5513" s="543" t="s">
        <v>2478</v>
      </c>
      <c r="S5513" s="543" t="s">
        <v>2478</v>
      </c>
    </row>
    <row r="5514" spans="1:19">
      <c r="A5514" s="540" t="s">
        <v>14192</v>
      </c>
      <c r="B5514" s="541"/>
      <c r="C5514" s="541"/>
      <c r="D5514" s="542">
        <v>30065</v>
      </c>
      <c r="E5514" s="541"/>
      <c r="F5514" s="542" t="s">
        <v>14973</v>
      </c>
      <c r="G5514" s="540" t="s">
        <v>14974</v>
      </c>
      <c r="H5514" s="542" t="s">
        <v>2469</v>
      </c>
      <c r="I5514" s="541" t="s">
        <v>2478</v>
      </c>
      <c r="J5514" s="540" t="s">
        <v>2478</v>
      </c>
      <c r="K5514" s="540" t="s">
        <v>2478</v>
      </c>
      <c r="L5514" s="540" t="s">
        <v>2478</v>
      </c>
      <c r="M5514" s="540" t="s">
        <v>2478</v>
      </c>
      <c r="N5514" s="540" t="s">
        <v>2478</v>
      </c>
      <c r="O5514" s="540" t="s">
        <v>2478</v>
      </c>
      <c r="P5514" s="540" t="s">
        <v>2478</v>
      </c>
      <c r="Q5514" s="540" t="s">
        <v>2478</v>
      </c>
      <c r="R5514" s="540" t="s">
        <v>2478</v>
      </c>
      <c r="S5514" s="540" t="s">
        <v>2478</v>
      </c>
    </row>
    <row r="5515" spans="1:19">
      <c r="A5515" s="543" t="s">
        <v>14192</v>
      </c>
      <c r="B5515" s="544"/>
      <c r="C5515" s="544"/>
      <c r="D5515" s="545">
        <v>30065</v>
      </c>
      <c r="E5515" s="544"/>
      <c r="F5515" s="545" t="s">
        <v>14975</v>
      </c>
      <c r="G5515" s="543" t="s">
        <v>14976</v>
      </c>
      <c r="H5515" s="545" t="s">
        <v>2469</v>
      </c>
      <c r="I5515" s="544" t="s">
        <v>2478</v>
      </c>
      <c r="J5515" s="543" t="s">
        <v>2478</v>
      </c>
      <c r="K5515" s="543" t="s">
        <v>2478</v>
      </c>
      <c r="L5515" s="543" t="s">
        <v>2478</v>
      </c>
      <c r="M5515" s="543" t="s">
        <v>2478</v>
      </c>
      <c r="N5515" s="543" t="s">
        <v>2478</v>
      </c>
      <c r="O5515" s="543" t="s">
        <v>2478</v>
      </c>
      <c r="P5515" s="543" t="s">
        <v>2478</v>
      </c>
      <c r="Q5515" s="543" t="s">
        <v>2478</v>
      </c>
      <c r="R5515" s="543" t="s">
        <v>2478</v>
      </c>
      <c r="S5515" s="543" t="s">
        <v>2478</v>
      </c>
    </row>
    <row r="5516" spans="1:19">
      <c r="A5516" s="540" t="s">
        <v>14192</v>
      </c>
      <c r="B5516" s="541"/>
      <c r="C5516" s="541"/>
      <c r="D5516" s="542">
        <v>30065</v>
      </c>
      <c r="E5516" s="541"/>
      <c r="F5516" s="542" t="s">
        <v>14977</v>
      </c>
      <c r="G5516" s="540" t="s">
        <v>14978</v>
      </c>
      <c r="H5516" s="542" t="s">
        <v>2469</v>
      </c>
      <c r="I5516" s="541" t="s">
        <v>2478</v>
      </c>
      <c r="J5516" s="540" t="s">
        <v>2478</v>
      </c>
      <c r="K5516" s="540" t="s">
        <v>2478</v>
      </c>
      <c r="L5516" s="540" t="s">
        <v>2478</v>
      </c>
      <c r="M5516" s="540" t="s">
        <v>2478</v>
      </c>
      <c r="N5516" s="540" t="s">
        <v>2478</v>
      </c>
      <c r="O5516" s="540" t="s">
        <v>2478</v>
      </c>
      <c r="P5516" s="540" t="s">
        <v>2478</v>
      </c>
      <c r="Q5516" s="540" t="s">
        <v>2478</v>
      </c>
      <c r="R5516" s="540" t="s">
        <v>2478</v>
      </c>
      <c r="S5516" s="540" t="s">
        <v>2478</v>
      </c>
    </row>
    <row r="5517" spans="1:19">
      <c r="A5517" s="543" t="s">
        <v>14192</v>
      </c>
      <c r="B5517" s="544"/>
      <c r="C5517" s="544"/>
      <c r="D5517" s="545">
        <v>30065</v>
      </c>
      <c r="E5517" s="544"/>
      <c r="F5517" s="545" t="s">
        <v>14979</v>
      </c>
      <c r="G5517" s="543" t="s">
        <v>14980</v>
      </c>
      <c r="H5517" s="545" t="s">
        <v>2469</v>
      </c>
      <c r="I5517" s="544" t="s">
        <v>2478</v>
      </c>
      <c r="J5517" s="543" t="s">
        <v>2478</v>
      </c>
      <c r="K5517" s="543" t="s">
        <v>2478</v>
      </c>
      <c r="L5517" s="543" t="s">
        <v>2478</v>
      </c>
      <c r="M5517" s="543" t="s">
        <v>2478</v>
      </c>
      <c r="N5517" s="543" t="s">
        <v>2478</v>
      </c>
      <c r="O5517" s="543" t="s">
        <v>2478</v>
      </c>
      <c r="P5517" s="543" t="s">
        <v>2478</v>
      </c>
      <c r="Q5517" s="543" t="s">
        <v>2478</v>
      </c>
      <c r="R5517" s="543" t="s">
        <v>2478</v>
      </c>
      <c r="S5517" s="543" t="s">
        <v>2478</v>
      </c>
    </row>
    <row r="5518" spans="1:19">
      <c r="A5518" s="540" t="s">
        <v>14192</v>
      </c>
      <c r="B5518" s="541"/>
      <c r="C5518" s="541"/>
      <c r="D5518" s="542">
        <v>30065</v>
      </c>
      <c r="E5518" s="541"/>
      <c r="F5518" s="542" t="s">
        <v>14981</v>
      </c>
      <c r="G5518" s="540" t="s">
        <v>14982</v>
      </c>
      <c r="H5518" s="542" t="s">
        <v>2469</v>
      </c>
      <c r="I5518" s="541" t="s">
        <v>2478</v>
      </c>
      <c r="J5518" s="540" t="s">
        <v>2478</v>
      </c>
      <c r="K5518" s="540" t="s">
        <v>2478</v>
      </c>
      <c r="L5518" s="540" t="s">
        <v>2478</v>
      </c>
      <c r="M5518" s="540" t="s">
        <v>2478</v>
      </c>
      <c r="N5518" s="540" t="s">
        <v>2478</v>
      </c>
      <c r="O5518" s="540" t="s">
        <v>2478</v>
      </c>
      <c r="P5518" s="540" t="s">
        <v>2478</v>
      </c>
      <c r="Q5518" s="540" t="s">
        <v>2478</v>
      </c>
      <c r="R5518" s="540" t="s">
        <v>2478</v>
      </c>
      <c r="S5518" s="540" t="s">
        <v>2478</v>
      </c>
    </row>
    <row r="5519" spans="1:19">
      <c r="A5519" s="543" t="s">
        <v>14192</v>
      </c>
      <c r="B5519" s="544"/>
      <c r="C5519" s="544"/>
      <c r="D5519" s="545">
        <v>30064</v>
      </c>
      <c r="E5519" s="544"/>
      <c r="F5519" s="545" t="s">
        <v>14983</v>
      </c>
      <c r="G5519" s="543" t="s">
        <v>14984</v>
      </c>
      <c r="H5519" s="545" t="s">
        <v>3519</v>
      </c>
      <c r="I5519" s="544" t="s">
        <v>2478</v>
      </c>
      <c r="J5519" s="543" t="s">
        <v>2478</v>
      </c>
      <c r="K5519" s="543" t="s">
        <v>2478</v>
      </c>
      <c r="L5519" s="543" t="s">
        <v>2478</v>
      </c>
      <c r="M5519" s="543" t="s">
        <v>2478</v>
      </c>
      <c r="N5519" s="543" t="s">
        <v>2478</v>
      </c>
      <c r="O5519" s="543" t="s">
        <v>2478</v>
      </c>
      <c r="P5519" s="543" t="s">
        <v>2478</v>
      </c>
      <c r="Q5519" s="543" t="s">
        <v>2478</v>
      </c>
      <c r="R5519" s="543" t="s">
        <v>2478</v>
      </c>
      <c r="S5519" s="543" t="s">
        <v>2478</v>
      </c>
    </row>
    <row r="5520" spans="1:19">
      <c r="A5520" s="540" t="s">
        <v>14192</v>
      </c>
      <c r="B5520" s="541"/>
      <c r="C5520" s="541"/>
      <c r="D5520" s="542">
        <v>30064</v>
      </c>
      <c r="E5520" s="541"/>
      <c r="F5520" s="542" t="s">
        <v>14985</v>
      </c>
      <c r="G5520" s="540" t="s">
        <v>14986</v>
      </c>
      <c r="H5520" s="542" t="s">
        <v>2469</v>
      </c>
      <c r="I5520" s="541" t="s">
        <v>2478</v>
      </c>
      <c r="J5520" s="540" t="s">
        <v>2478</v>
      </c>
      <c r="K5520" s="540" t="s">
        <v>2478</v>
      </c>
      <c r="L5520" s="540" t="s">
        <v>2478</v>
      </c>
      <c r="M5520" s="540" t="s">
        <v>2478</v>
      </c>
      <c r="N5520" s="540" t="s">
        <v>2478</v>
      </c>
      <c r="O5520" s="540" t="s">
        <v>2478</v>
      </c>
      <c r="P5520" s="540" t="s">
        <v>2478</v>
      </c>
      <c r="Q5520" s="540" t="s">
        <v>2478</v>
      </c>
      <c r="R5520" s="540" t="s">
        <v>2478</v>
      </c>
      <c r="S5520" s="540" t="s">
        <v>2478</v>
      </c>
    </row>
    <row r="5521" spans="1:19">
      <c r="A5521" s="543" t="s">
        <v>14192</v>
      </c>
      <c r="B5521" s="544"/>
      <c r="C5521" s="544"/>
      <c r="D5521" s="545">
        <v>30064</v>
      </c>
      <c r="E5521" s="544"/>
      <c r="F5521" s="545" t="s">
        <v>14987</v>
      </c>
      <c r="G5521" s="543" t="s">
        <v>14988</v>
      </c>
      <c r="H5521" s="545" t="s">
        <v>2469</v>
      </c>
      <c r="I5521" s="544" t="s">
        <v>2478</v>
      </c>
      <c r="J5521" s="543" t="s">
        <v>2478</v>
      </c>
      <c r="K5521" s="543" t="s">
        <v>2478</v>
      </c>
      <c r="L5521" s="543" t="s">
        <v>2478</v>
      </c>
      <c r="M5521" s="543" t="s">
        <v>2478</v>
      </c>
      <c r="N5521" s="543" t="s">
        <v>2478</v>
      </c>
      <c r="O5521" s="543" t="s">
        <v>2478</v>
      </c>
      <c r="P5521" s="543" t="s">
        <v>2478</v>
      </c>
      <c r="Q5521" s="543" t="s">
        <v>2478</v>
      </c>
      <c r="R5521" s="543" t="s">
        <v>2478</v>
      </c>
      <c r="S5521" s="543" t="s">
        <v>2478</v>
      </c>
    </row>
    <row r="5522" spans="1:19">
      <c r="A5522" s="540" t="s">
        <v>14192</v>
      </c>
      <c r="B5522" s="541"/>
      <c r="C5522" s="541"/>
      <c r="D5522" s="542">
        <v>30062</v>
      </c>
      <c r="E5522" s="541"/>
      <c r="F5522" s="542" t="s">
        <v>14989</v>
      </c>
      <c r="G5522" s="540" t="s">
        <v>14990</v>
      </c>
      <c r="H5522" s="542" t="s">
        <v>2469</v>
      </c>
      <c r="I5522" s="541" t="s">
        <v>2478</v>
      </c>
      <c r="J5522" s="540" t="s">
        <v>2478</v>
      </c>
      <c r="K5522" s="540" t="s">
        <v>2478</v>
      </c>
      <c r="L5522" s="540" t="s">
        <v>2478</v>
      </c>
      <c r="M5522" s="540" t="s">
        <v>2478</v>
      </c>
      <c r="N5522" s="540" t="s">
        <v>2478</v>
      </c>
      <c r="O5522" s="540" t="s">
        <v>2478</v>
      </c>
      <c r="P5522" s="540" t="s">
        <v>2478</v>
      </c>
      <c r="Q5522" s="540" t="s">
        <v>2478</v>
      </c>
      <c r="R5522" s="540" t="s">
        <v>2478</v>
      </c>
      <c r="S5522" s="540" t="s">
        <v>2478</v>
      </c>
    </row>
    <row r="5523" spans="1:19">
      <c r="A5523" s="543" t="s">
        <v>14192</v>
      </c>
      <c r="B5523" s="544"/>
      <c r="C5523" s="544"/>
      <c r="D5523" s="545">
        <v>30062</v>
      </c>
      <c r="E5523" s="544"/>
      <c r="F5523" s="545" t="s">
        <v>14991</v>
      </c>
      <c r="G5523" s="543" t="s">
        <v>14992</v>
      </c>
      <c r="H5523" s="545" t="s">
        <v>3519</v>
      </c>
      <c r="I5523" s="544" t="s">
        <v>2478</v>
      </c>
      <c r="J5523" s="543" t="s">
        <v>2478</v>
      </c>
      <c r="K5523" s="543" t="s">
        <v>2478</v>
      </c>
      <c r="L5523" s="543" t="s">
        <v>2478</v>
      </c>
      <c r="M5523" s="543" t="s">
        <v>2478</v>
      </c>
      <c r="N5523" s="543" t="s">
        <v>2478</v>
      </c>
      <c r="O5523" s="543" t="s">
        <v>2478</v>
      </c>
      <c r="P5523" s="543" t="s">
        <v>2478</v>
      </c>
      <c r="Q5523" s="543" t="s">
        <v>2478</v>
      </c>
      <c r="R5523" s="543" t="s">
        <v>2478</v>
      </c>
      <c r="S5523" s="543" t="s">
        <v>2478</v>
      </c>
    </row>
    <row r="5524" spans="1:19">
      <c r="A5524" s="540" t="s">
        <v>14192</v>
      </c>
      <c r="B5524" s="541"/>
      <c r="C5524" s="541"/>
      <c r="D5524" s="542">
        <v>30062</v>
      </c>
      <c r="E5524" s="541"/>
      <c r="F5524" s="542" t="s">
        <v>14993</v>
      </c>
      <c r="G5524" s="540" t="s">
        <v>14994</v>
      </c>
      <c r="H5524" s="542" t="s">
        <v>3519</v>
      </c>
      <c r="I5524" s="541" t="s">
        <v>2478</v>
      </c>
      <c r="J5524" s="540" t="s">
        <v>2478</v>
      </c>
      <c r="K5524" s="540" t="s">
        <v>2478</v>
      </c>
      <c r="L5524" s="540" t="s">
        <v>2478</v>
      </c>
      <c r="M5524" s="540" t="s">
        <v>2478</v>
      </c>
      <c r="N5524" s="540" t="s">
        <v>2478</v>
      </c>
      <c r="O5524" s="540" t="s">
        <v>2478</v>
      </c>
      <c r="P5524" s="540" t="s">
        <v>2478</v>
      </c>
      <c r="Q5524" s="540" t="s">
        <v>2478</v>
      </c>
      <c r="R5524" s="540" t="s">
        <v>2478</v>
      </c>
      <c r="S5524" s="540" t="s">
        <v>2478</v>
      </c>
    </row>
    <row r="5525" spans="1:19">
      <c r="A5525" s="543" t="s">
        <v>14192</v>
      </c>
      <c r="B5525" s="544"/>
      <c r="C5525" s="544"/>
      <c r="D5525" s="545">
        <v>30062</v>
      </c>
      <c r="E5525" s="544"/>
      <c r="F5525" s="545" t="s">
        <v>14995</v>
      </c>
      <c r="G5525" s="543" t="s">
        <v>14996</v>
      </c>
      <c r="H5525" s="545" t="s">
        <v>2469</v>
      </c>
      <c r="I5525" s="544" t="s">
        <v>2478</v>
      </c>
      <c r="J5525" s="543" t="s">
        <v>2478</v>
      </c>
      <c r="K5525" s="543" t="s">
        <v>2478</v>
      </c>
      <c r="L5525" s="543" t="s">
        <v>2478</v>
      </c>
      <c r="M5525" s="543" t="s">
        <v>2478</v>
      </c>
      <c r="N5525" s="543" t="s">
        <v>2478</v>
      </c>
      <c r="O5525" s="543" t="s">
        <v>2478</v>
      </c>
      <c r="P5525" s="543" t="s">
        <v>2478</v>
      </c>
      <c r="Q5525" s="543" t="s">
        <v>2478</v>
      </c>
      <c r="R5525" s="543" t="s">
        <v>2478</v>
      </c>
      <c r="S5525" s="543" t="s">
        <v>2478</v>
      </c>
    </row>
    <row r="5526" spans="1:19">
      <c r="A5526" s="540" t="s">
        <v>14192</v>
      </c>
      <c r="B5526" s="541"/>
      <c r="C5526" s="541"/>
      <c r="D5526" s="542">
        <v>30062</v>
      </c>
      <c r="E5526" s="541"/>
      <c r="F5526" s="542" t="s">
        <v>14997</v>
      </c>
      <c r="G5526" s="540" t="s">
        <v>14998</v>
      </c>
      <c r="H5526" s="542" t="s">
        <v>2469</v>
      </c>
      <c r="I5526" s="541" t="s">
        <v>2478</v>
      </c>
      <c r="J5526" s="540" t="s">
        <v>2478</v>
      </c>
      <c r="K5526" s="540" t="s">
        <v>2478</v>
      </c>
      <c r="L5526" s="540" t="s">
        <v>2478</v>
      </c>
      <c r="M5526" s="540" t="s">
        <v>2478</v>
      </c>
      <c r="N5526" s="540" t="s">
        <v>2478</v>
      </c>
      <c r="O5526" s="540" t="s">
        <v>2478</v>
      </c>
      <c r="P5526" s="540" t="s">
        <v>2478</v>
      </c>
      <c r="Q5526" s="540" t="s">
        <v>2478</v>
      </c>
      <c r="R5526" s="540" t="s">
        <v>2478</v>
      </c>
      <c r="S5526" s="540" t="s">
        <v>2478</v>
      </c>
    </row>
    <row r="5527" spans="1:19">
      <c r="A5527" s="543" t="s">
        <v>14192</v>
      </c>
      <c r="B5527" s="544"/>
      <c r="C5527" s="544"/>
      <c r="D5527" s="545">
        <v>30062</v>
      </c>
      <c r="E5527" s="544"/>
      <c r="F5527" s="545" t="s">
        <v>14999</v>
      </c>
      <c r="G5527" s="543" t="s">
        <v>15000</v>
      </c>
      <c r="H5527" s="545" t="s">
        <v>2469</v>
      </c>
      <c r="I5527" s="544" t="s">
        <v>2478</v>
      </c>
      <c r="J5527" s="543" t="s">
        <v>2478</v>
      </c>
      <c r="K5527" s="543" t="s">
        <v>2478</v>
      </c>
      <c r="L5527" s="543" t="s">
        <v>2478</v>
      </c>
      <c r="M5527" s="543" t="s">
        <v>2478</v>
      </c>
      <c r="N5527" s="543" t="s">
        <v>2478</v>
      </c>
      <c r="O5527" s="543" t="s">
        <v>2478</v>
      </c>
      <c r="P5527" s="543" t="s">
        <v>2478</v>
      </c>
      <c r="Q5527" s="543" t="s">
        <v>2478</v>
      </c>
      <c r="R5527" s="543" t="s">
        <v>2478</v>
      </c>
      <c r="S5527" s="543" t="s">
        <v>2478</v>
      </c>
    </row>
    <row r="5528" spans="1:19">
      <c r="A5528" s="540" t="s">
        <v>14192</v>
      </c>
      <c r="B5528" s="541"/>
      <c r="C5528" s="541"/>
      <c r="D5528" s="542">
        <v>30062</v>
      </c>
      <c r="E5528" s="541"/>
      <c r="F5528" s="542" t="s">
        <v>15001</v>
      </c>
      <c r="G5528" s="540" t="s">
        <v>15002</v>
      </c>
      <c r="H5528" s="542" t="s">
        <v>2469</v>
      </c>
      <c r="I5528" s="541" t="s">
        <v>2478</v>
      </c>
      <c r="J5528" s="540" t="s">
        <v>2478</v>
      </c>
      <c r="K5528" s="540" t="s">
        <v>2478</v>
      </c>
      <c r="L5528" s="540" t="s">
        <v>2478</v>
      </c>
      <c r="M5528" s="540" t="s">
        <v>2478</v>
      </c>
      <c r="N5528" s="540" t="s">
        <v>2478</v>
      </c>
      <c r="O5528" s="540" t="s">
        <v>2478</v>
      </c>
      <c r="P5528" s="540" t="s">
        <v>2478</v>
      </c>
      <c r="Q5528" s="540" t="s">
        <v>2478</v>
      </c>
      <c r="R5528" s="540" t="s">
        <v>2478</v>
      </c>
      <c r="S5528" s="540" t="s">
        <v>2478</v>
      </c>
    </row>
    <row r="5529" spans="1:19">
      <c r="A5529" s="543" t="s">
        <v>14192</v>
      </c>
      <c r="B5529" s="544"/>
      <c r="C5529" s="544"/>
      <c r="D5529" s="545">
        <v>30062</v>
      </c>
      <c r="E5529" s="544"/>
      <c r="F5529" s="545" t="s">
        <v>15003</v>
      </c>
      <c r="G5529" s="543" t="s">
        <v>15004</v>
      </c>
      <c r="H5529" s="545" t="s">
        <v>3519</v>
      </c>
      <c r="I5529" s="544" t="s">
        <v>2478</v>
      </c>
      <c r="J5529" s="543" t="s">
        <v>2478</v>
      </c>
      <c r="K5529" s="543" t="s">
        <v>2478</v>
      </c>
      <c r="L5529" s="543" t="s">
        <v>2478</v>
      </c>
      <c r="M5529" s="543" t="s">
        <v>2478</v>
      </c>
      <c r="N5529" s="543" t="s">
        <v>2478</v>
      </c>
      <c r="O5529" s="543" t="s">
        <v>2478</v>
      </c>
      <c r="P5529" s="543" t="s">
        <v>2478</v>
      </c>
      <c r="Q5529" s="543" t="s">
        <v>2478</v>
      </c>
      <c r="R5529" s="543" t="s">
        <v>2478</v>
      </c>
      <c r="S5529" s="543" t="s">
        <v>2478</v>
      </c>
    </row>
    <row r="5530" spans="1:19">
      <c r="A5530" s="540" t="s">
        <v>14192</v>
      </c>
      <c r="B5530" s="541"/>
      <c r="C5530" s="541"/>
      <c r="D5530" s="542">
        <v>30062</v>
      </c>
      <c r="E5530" s="541"/>
      <c r="F5530" s="542" t="s">
        <v>15005</v>
      </c>
      <c r="G5530" s="540" t="s">
        <v>15006</v>
      </c>
      <c r="H5530" s="542" t="s">
        <v>2469</v>
      </c>
      <c r="I5530" s="541" t="s">
        <v>2478</v>
      </c>
      <c r="J5530" s="540" t="s">
        <v>2478</v>
      </c>
      <c r="K5530" s="540" t="s">
        <v>2478</v>
      </c>
      <c r="L5530" s="540" t="s">
        <v>2478</v>
      </c>
      <c r="M5530" s="540" t="s">
        <v>2478</v>
      </c>
      <c r="N5530" s="540" t="s">
        <v>2478</v>
      </c>
      <c r="O5530" s="540" t="s">
        <v>2478</v>
      </c>
      <c r="P5530" s="540" t="s">
        <v>2478</v>
      </c>
      <c r="Q5530" s="540" t="s">
        <v>2478</v>
      </c>
      <c r="R5530" s="540" t="s">
        <v>2478</v>
      </c>
      <c r="S5530" s="540" t="s">
        <v>2478</v>
      </c>
    </row>
    <row r="5531" spans="1:19">
      <c r="A5531" s="543" t="s">
        <v>14192</v>
      </c>
      <c r="B5531" s="544"/>
      <c r="C5531" s="544"/>
      <c r="D5531" s="545">
        <v>30062</v>
      </c>
      <c r="E5531" s="544"/>
      <c r="F5531" s="545" t="s">
        <v>15007</v>
      </c>
      <c r="G5531" s="543" t="s">
        <v>15008</v>
      </c>
      <c r="H5531" s="545" t="s">
        <v>2469</v>
      </c>
      <c r="I5531" s="544" t="s">
        <v>2478</v>
      </c>
      <c r="J5531" s="543" t="s">
        <v>2478</v>
      </c>
      <c r="K5531" s="543" t="s">
        <v>2478</v>
      </c>
      <c r="L5531" s="543" t="s">
        <v>2478</v>
      </c>
      <c r="M5531" s="543" t="s">
        <v>2478</v>
      </c>
      <c r="N5531" s="543" t="s">
        <v>2478</v>
      </c>
      <c r="O5531" s="543" t="s">
        <v>2478</v>
      </c>
      <c r="P5531" s="543" t="s">
        <v>2478</v>
      </c>
      <c r="Q5531" s="543" t="s">
        <v>2478</v>
      </c>
      <c r="R5531" s="543" t="s">
        <v>2478</v>
      </c>
      <c r="S5531" s="543" t="s">
        <v>2478</v>
      </c>
    </row>
    <row r="5532" spans="1:19">
      <c r="A5532" s="540" t="s">
        <v>14192</v>
      </c>
      <c r="B5532" s="542">
        <v>107851</v>
      </c>
      <c r="C5532" s="542">
        <v>710498</v>
      </c>
      <c r="D5532" s="542" t="s">
        <v>15009</v>
      </c>
      <c r="E5532" s="542" t="s">
        <v>15009</v>
      </c>
      <c r="F5532" s="542" t="s">
        <v>15010</v>
      </c>
      <c r="G5532" s="540" t="s">
        <v>15011</v>
      </c>
      <c r="H5532" s="542" t="s">
        <v>2469</v>
      </c>
      <c r="I5532" s="542" t="s">
        <v>2469</v>
      </c>
      <c r="J5532" s="540" t="s">
        <v>2478</v>
      </c>
      <c r="K5532" s="540" t="s">
        <v>2478</v>
      </c>
      <c r="L5532" s="540" t="s">
        <v>7154</v>
      </c>
      <c r="M5532" s="540" t="s">
        <v>7155</v>
      </c>
      <c r="N5532" s="540" t="s">
        <v>7156</v>
      </c>
      <c r="O5532" s="546">
        <v>45488.333333333336</v>
      </c>
      <c r="P5532" s="540" t="s">
        <v>2478</v>
      </c>
      <c r="Q5532" s="546">
        <v>45579.708333333336</v>
      </c>
      <c r="R5532" s="540" t="s">
        <v>2478</v>
      </c>
      <c r="S5532" s="540" t="s">
        <v>2478</v>
      </c>
    </row>
    <row r="5533" spans="1:19">
      <c r="A5533" s="543" t="s">
        <v>14192</v>
      </c>
      <c r="B5533" s="545">
        <v>107850</v>
      </c>
      <c r="C5533" s="545">
        <v>710363</v>
      </c>
      <c r="D5533" s="545" t="s">
        <v>15012</v>
      </c>
      <c r="E5533" s="545" t="s">
        <v>15012</v>
      </c>
      <c r="F5533" s="545" t="s">
        <v>15013</v>
      </c>
      <c r="G5533" s="543" t="s">
        <v>15014</v>
      </c>
      <c r="H5533" s="545" t="s">
        <v>2469</v>
      </c>
      <c r="I5533" s="545" t="s">
        <v>2469</v>
      </c>
      <c r="J5533" s="543" t="s">
        <v>2478</v>
      </c>
      <c r="K5533" s="543" t="s">
        <v>2478</v>
      </c>
      <c r="L5533" s="543" t="s">
        <v>7154</v>
      </c>
      <c r="M5533" s="543" t="s">
        <v>7155</v>
      </c>
      <c r="N5533" s="543" t="s">
        <v>7156</v>
      </c>
      <c r="O5533" s="543" t="s">
        <v>2478</v>
      </c>
      <c r="P5533" s="543" t="s">
        <v>2478</v>
      </c>
      <c r="Q5533" s="547">
        <v>45674.708333333336</v>
      </c>
      <c r="R5533" s="543" t="s">
        <v>2478</v>
      </c>
      <c r="S5533" s="543" t="s">
        <v>2478</v>
      </c>
    </row>
    <row r="5534" spans="1:19">
      <c r="A5534" s="540" t="s">
        <v>14192</v>
      </c>
      <c r="B5534" s="542">
        <v>11666</v>
      </c>
      <c r="C5534" s="542">
        <v>712968</v>
      </c>
      <c r="D5534" s="542" t="s">
        <v>15015</v>
      </c>
      <c r="E5534" s="542" t="s">
        <v>15015</v>
      </c>
      <c r="F5534" s="542" t="s">
        <v>15016</v>
      </c>
      <c r="G5534" s="540" t="s">
        <v>15017</v>
      </c>
      <c r="H5534" s="542" t="s">
        <v>2546</v>
      </c>
      <c r="I5534" s="542" t="s">
        <v>2546</v>
      </c>
      <c r="J5534" s="540" t="s">
        <v>2478</v>
      </c>
      <c r="K5534" s="540" t="s">
        <v>2478</v>
      </c>
      <c r="L5534" s="540" t="s">
        <v>2546</v>
      </c>
      <c r="M5534" s="540" t="s">
        <v>6209</v>
      </c>
      <c r="N5534" s="540" t="s">
        <v>2210</v>
      </c>
      <c r="O5534" s="546">
        <v>45138.333333333336</v>
      </c>
      <c r="P5534" s="546">
        <v>45138.333333333336</v>
      </c>
      <c r="Q5534" s="546">
        <v>45230.708333333336</v>
      </c>
      <c r="R5534" s="546">
        <v>45231</v>
      </c>
      <c r="S5534" s="546">
        <v>45597.635555555556</v>
      </c>
    </row>
    <row r="5535" spans="1:19">
      <c r="A5535" s="543" t="s">
        <v>14192</v>
      </c>
      <c r="B5535" s="545">
        <v>107848</v>
      </c>
      <c r="C5535" s="545">
        <v>710026</v>
      </c>
      <c r="D5535" s="545" t="s">
        <v>15018</v>
      </c>
      <c r="E5535" s="545" t="s">
        <v>15018</v>
      </c>
      <c r="F5535" s="545" t="s">
        <v>15019</v>
      </c>
      <c r="G5535" s="543" t="s">
        <v>15020</v>
      </c>
      <c r="H5535" s="545" t="s">
        <v>2469</v>
      </c>
      <c r="I5535" s="545" t="s">
        <v>2469</v>
      </c>
      <c r="J5535" s="543" t="s">
        <v>2478</v>
      </c>
      <c r="K5535" s="543" t="s">
        <v>2478</v>
      </c>
      <c r="L5535" s="543" t="s">
        <v>7154</v>
      </c>
      <c r="M5535" s="543" t="s">
        <v>7155</v>
      </c>
      <c r="N5535" s="543" t="s">
        <v>7156</v>
      </c>
      <c r="O5535" s="543" t="s">
        <v>2478</v>
      </c>
      <c r="P5535" s="543" t="s">
        <v>2478</v>
      </c>
      <c r="Q5535" s="547">
        <v>45684.708333333336</v>
      </c>
      <c r="R5535" s="543" t="s">
        <v>2478</v>
      </c>
      <c r="S5535" s="543" t="s">
        <v>2478</v>
      </c>
    </row>
    <row r="5536" spans="1:19">
      <c r="A5536" s="540" t="s">
        <v>14192</v>
      </c>
      <c r="B5536" s="542">
        <v>11667</v>
      </c>
      <c r="C5536" s="542">
        <v>710099</v>
      </c>
      <c r="D5536" s="542" t="s">
        <v>15021</v>
      </c>
      <c r="E5536" s="542" t="s">
        <v>15021</v>
      </c>
      <c r="F5536" s="542" t="s">
        <v>15022</v>
      </c>
      <c r="G5536" s="540" t="s">
        <v>15023</v>
      </c>
      <c r="H5536" s="542" t="s">
        <v>2546</v>
      </c>
      <c r="I5536" s="542" t="s">
        <v>2546</v>
      </c>
      <c r="J5536" s="540" t="s">
        <v>2478</v>
      </c>
      <c r="K5536" s="540" t="s">
        <v>2478</v>
      </c>
      <c r="L5536" s="540" t="s">
        <v>2546</v>
      </c>
      <c r="M5536" s="540" t="s">
        <v>6209</v>
      </c>
      <c r="N5536" s="540" t="s">
        <v>2210</v>
      </c>
      <c r="O5536" s="546">
        <v>45163.333333333336</v>
      </c>
      <c r="P5536" s="546">
        <v>45163.333333333336</v>
      </c>
      <c r="Q5536" s="546">
        <v>45201.708333333336</v>
      </c>
      <c r="R5536" s="546">
        <v>45204</v>
      </c>
      <c r="S5536" s="546">
        <v>45664.968877314815</v>
      </c>
    </row>
    <row r="5537" spans="1:19">
      <c r="A5537" s="543" t="s">
        <v>14192</v>
      </c>
      <c r="B5537" s="545">
        <v>107849</v>
      </c>
      <c r="C5537" s="545">
        <v>710045</v>
      </c>
      <c r="D5537" s="545" t="s">
        <v>15024</v>
      </c>
      <c r="E5537" s="545" t="s">
        <v>15024</v>
      </c>
      <c r="F5537" s="545" t="s">
        <v>15025</v>
      </c>
      <c r="G5537" s="543" t="s">
        <v>15026</v>
      </c>
      <c r="H5537" s="545" t="s">
        <v>2469</v>
      </c>
      <c r="I5537" s="545" t="s">
        <v>2469</v>
      </c>
      <c r="J5537" s="543" t="s">
        <v>2478</v>
      </c>
      <c r="K5537" s="543" t="s">
        <v>2478</v>
      </c>
      <c r="L5537" s="543" t="s">
        <v>7154</v>
      </c>
      <c r="M5537" s="543" t="s">
        <v>7155</v>
      </c>
      <c r="N5537" s="543" t="s">
        <v>7156</v>
      </c>
      <c r="O5537" s="543" t="s">
        <v>2478</v>
      </c>
      <c r="P5537" s="543" t="s">
        <v>2478</v>
      </c>
      <c r="Q5537" s="547">
        <v>45790.708333333336</v>
      </c>
      <c r="R5537" s="543" t="s">
        <v>2478</v>
      </c>
      <c r="S5537" s="543" t="s">
        <v>2478</v>
      </c>
    </row>
    <row r="5538" spans="1:19">
      <c r="A5538" s="540" t="s">
        <v>14192</v>
      </c>
      <c r="B5538" s="542">
        <v>11534</v>
      </c>
      <c r="C5538" s="542">
        <v>710110</v>
      </c>
      <c r="D5538" s="542" t="s">
        <v>15027</v>
      </c>
      <c r="E5538" s="542" t="s">
        <v>15027</v>
      </c>
      <c r="F5538" s="542" t="s">
        <v>15028</v>
      </c>
      <c r="G5538" s="540" t="s">
        <v>15029</v>
      </c>
      <c r="H5538" s="542" t="s">
        <v>3519</v>
      </c>
      <c r="I5538" s="542" t="s">
        <v>2469</v>
      </c>
      <c r="J5538" s="540" t="s">
        <v>2478</v>
      </c>
      <c r="K5538" s="540" t="s">
        <v>2478</v>
      </c>
      <c r="L5538" s="540" t="s">
        <v>2546</v>
      </c>
      <c r="M5538" s="540" t="s">
        <v>6209</v>
      </c>
      <c r="N5538" s="540" t="s">
        <v>2210</v>
      </c>
      <c r="O5538" s="546">
        <v>45121.333333333336</v>
      </c>
      <c r="P5538" s="546">
        <v>45121.333333333336</v>
      </c>
      <c r="Q5538" s="546">
        <v>45160.708333333336</v>
      </c>
      <c r="R5538" s="546">
        <v>45160</v>
      </c>
      <c r="S5538" s="546">
        <v>45222.480671296296</v>
      </c>
    </row>
    <row r="5539" spans="1:19">
      <c r="A5539" s="543" t="s">
        <v>14192</v>
      </c>
      <c r="B5539" s="545">
        <v>107859</v>
      </c>
      <c r="C5539" s="545">
        <v>711962</v>
      </c>
      <c r="D5539" s="545" t="s">
        <v>15030</v>
      </c>
      <c r="E5539" s="545" t="s">
        <v>15030</v>
      </c>
      <c r="F5539" s="545" t="s">
        <v>15031</v>
      </c>
      <c r="G5539" s="543" t="s">
        <v>15032</v>
      </c>
      <c r="H5539" s="545" t="s">
        <v>2469</v>
      </c>
      <c r="I5539" s="545" t="s">
        <v>2469</v>
      </c>
      <c r="J5539" s="543" t="s">
        <v>2478</v>
      </c>
      <c r="K5539" s="543" t="s">
        <v>2478</v>
      </c>
      <c r="L5539" s="543" t="s">
        <v>7154</v>
      </c>
      <c r="M5539" s="543" t="s">
        <v>7155</v>
      </c>
      <c r="N5539" s="543" t="s">
        <v>7156</v>
      </c>
      <c r="O5539" s="543" t="s">
        <v>2478</v>
      </c>
      <c r="P5539" s="543" t="s">
        <v>2478</v>
      </c>
      <c r="Q5539" s="547">
        <v>45896.708333333336</v>
      </c>
      <c r="R5539" s="543" t="s">
        <v>2478</v>
      </c>
      <c r="S5539" s="543" t="s">
        <v>2478</v>
      </c>
    </row>
    <row r="5540" spans="1:19">
      <c r="A5540" s="540" t="s">
        <v>14192</v>
      </c>
      <c r="B5540" s="542">
        <v>107864</v>
      </c>
      <c r="C5540" s="542">
        <v>712981</v>
      </c>
      <c r="D5540" s="542" t="s">
        <v>15033</v>
      </c>
      <c r="E5540" s="542" t="s">
        <v>15033</v>
      </c>
      <c r="F5540" s="542" t="s">
        <v>15034</v>
      </c>
      <c r="G5540" s="540" t="s">
        <v>15035</v>
      </c>
      <c r="H5540" s="542" t="s">
        <v>2469</v>
      </c>
      <c r="I5540" s="542" t="s">
        <v>2469</v>
      </c>
      <c r="J5540" s="540" t="s">
        <v>2478</v>
      </c>
      <c r="K5540" s="540" t="s">
        <v>2478</v>
      </c>
      <c r="L5540" s="540" t="s">
        <v>7154</v>
      </c>
      <c r="M5540" s="540" t="s">
        <v>7155</v>
      </c>
      <c r="N5540" s="540" t="s">
        <v>7156</v>
      </c>
      <c r="O5540" s="540" t="s">
        <v>2478</v>
      </c>
      <c r="P5540" s="540" t="s">
        <v>2478</v>
      </c>
      <c r="Q5540" s="546">
        <v>45673.708333333336</v>
      </c>
      <c r="R5540" s="540" t="s">
        <v>2478</v>
      </c>
      <c r="S5540" s="540" t="s">
        <v>2478</v>
      </c>
    </row>
    <row r="5541" spans="1:19">
      <c r="A5541" s="543" t="s">
        <v>14192</v>
      </c>
      <c r="B5541" s="545">
        <v>11640</v>
      </c>
      <c r="C5541" s="545">
        <v>711888</v>
      </c>
      <c r="D5541" s="545" t="s">
        <v>15036</v>
      </c>
      <c r="E5541" s="545" t="s">
        <v>15036</v>
      </c>
      <c r="F5541" s="545" t="s">
        <v>15037</v>
      </c>
      <c r="G5541" s="543" t="s">
        <v>15038</v>
      </c>
      <c r="H5541" s="545" t="s">
        <v>2546</v>
      </c>
      <c r="I5541" s="545" t="s">
        <v>2546</v>
      </c>
      <c r="J5541" s="543" t="s">
        <v>2478</v>
      </c>
      <c r="K5541" s="543" t="s">
        <v>2478</v>
      </c>
      <c r="L5541" s="543" t="s">
        <v>2546</v>
      </c>
      <c r="M5541" s="543" t="s">
        <v>6209</v>
      </c>
      <c r="N5541" s="543" t="s">
        <v>2210</v>
      </c>
      <c r="O5541" s="547">
        <v>45153.333333333336</v>
      </c>
      <c r="P5541" s="547">
        <v>45153.333333333336</v>
      </c>
      <c r="Q5541" s="547">
        <v>45204.708333333336</v>
      </c>
      <c r="R5541" s="547">
        <v>45204</v>
      </c>
      <c r="S5541" s="547">
        <v>45373.42796296296</v>
      </c>
    </row>
    <row r="5542" spans="1:19">
      <c r="A5542" s="540" t="s">
        <v>14192</v>
      </c>
      <c r="B5542" s="542">
        <v>11746</v>
      </c>
      <c r="C5542" s="542">
        <v>711856</v>
      </c>
      <c r="D5542" s="542" t="s">
        <v>15039</v>
      </c>
      <c r="E5542" s="542" t="s">
        <v>15039</v>
      </c>
      <c r="F5542" s="542" t="s">
        <v>15040</v>
      </c>
      <c r="G5542" s="540" t="s">
        <v>15041</v>
      </c>
      <c r="H5542" s="542" t="s">
        <v>2546</v>
      </c>
      <c r="I5542" s="542" t="s">
        <v>2546</v>
      </c>
      <c r="J5542" s="540" t="s">
        <v>2478</v>
      </c>
      <c r="K5542" s="540" t="s">
        <v>2478</v>
      </c>
      <c r="L5542" s="540" t="s">
        <v>2546</v>
      </c>
      <c r="M5542" s="540" t="s">
        <v>6209</v>
      </c>
      <c r="N5542" s="540" t="s">
        <v>2210</v>
      </c>
      <c r="O5542" s="546">
        <v>45190.333333333336</v>
      </c>
      <c r="P5542" s="546">
        <v>45190.333333333336</v>
      </c>
      <c r="Q5542" s="546">
        <v>45261.708333333336</v>
      </c>
      <c r="R5542" s="546">
        <v>45261</v>
      </c>
      <c r="S5542" s="546">
        <v>45530.422025462962</v>
      </c>
    </row>
    <row r="5543" spans="1:19">
      <c r="A5543" s="543" t="s">
        <v>14192</v>
      </c>
      <c r="B5543" s="545">
        <v>11639</v>
      </c>
      <c r="C5543" s="545">
        <v>710094</v>
      </c>
      <c r="D5543" s="545" t="s">
        <v>15042</v>
      </c>
      <c r="E5543" s="545" t="s">
        <v>15042</v>
      </c>
      <c r="F5543" s="545" t="s">
        <v>15043</v>
      </c>
      <c r="G5543" s="543" t="s">
        <v>15044</v>
      </c>
      <c r="H5543" s="545" t="s">
        <v>2546</v>
      </c>
      <c r="I5543" s="545" t="s">
        <v>2546</v>
      </c>
      <c r="J5543" s="543" t="s">
        <v>2478</v>
      </c>
      <c r="K5543" s="543" t="s">
        <v>2478</v>
      </c>
      <c r="L5543" s="543" t="s">
        <v>2546</v>
      </c>
      <c r="M5543" s="543" t="s">
        <v>6209</v>
      </c>
      <c r="N5543" s="543" t="s">
        <v>2210</v>
      </c>
      <c r="O5543" s="547">
        <v>45138.333333333336</v>
      </c>
      <c r="P5543" s="547">
        <v>45138.333333333336</v>
      </c>
      <c r="Q5543" s="547">
        <v>45168.708333333336</v>
      </c>
      <c r="R5543" s="547">
        <v>45175</v>
      </c>
      <c r="S5543" s="547">
        <v>45597.635567129626</v>
      </c>
    </row>
    <row r="5544" spans="1:19">
      <c r="A5544" s="540" t="s">
        <v>14192</v>
      </c>
      <c r="B5544" s="542">
        <v>107865</v>
      </c>
      <c r="C5544" s="542">
        <v>712982</v>
      </c>
      <c r="D5544" s="542" t="s">
        <v>15045</v>
      </c>
      <c r="E5544" s="542" t="s">
        <v>15045</v>
      </c>
      <c r="F5544" s="542" t="s">
        <v>15046</v>
      </c>
      <c r="G5544" s="540" t="s">
        <v>15047</v>
      </c>
      <c r="H5544" s="542" t="s">
        <v>2469</v>
      </c>
      <c r="I5544" s="542" t="s">
        <v>2469</v>
      </c>
      <c r="J5544" s="540" t="s">
        <v>2478</v>
      </c>
      <c r="K5544" s="540" t="s">
        <v>2478</v>
      </c>
      <c r="L5544" s="540" t="s">
        <v>7154</v>
      </c>
      <c r="M5544" s="540" t="s">
        <v>7155</v>
      </c>
      <c r="N5544" s="540" t="s">
        <v>7156</v>
      </c>
      <c r="O5544" s="540" t="s">
        <v>2478</v>
      </c>
      <c r="P5544" s="540" t="s">
        <v>2478</v>
      </c>
      <c r="Q5544" s="546">
        <v>45660.708333333336</v>
      </c>
      <c r="R5544" s="540" t="s">
        <v>2478</v>
      </c>
      <c r="S5544" s="540" t="s">
        <v>2478</v>
      </c>
    </row>
    <row r="5545" spans="1:19">
      <c r="A5545" s="543" t="s">
        <v>14192</v>
      </c>
      <c r="B5545" s="544"/>
      <c r="C5545" s="544"/>
      <c r="D5545" s="545">
        <v>30062</v>
      </c>
      <c r="E5545" s="544"/>
      <c r="F5545" s="545" t="s">
        <v>15048</v>
      </c>
      <c r="G5545" s="543" t="s">
        <v>15049</v>
      </c>
      <c r="H5545" s="545" t="s">
        <v>2469</v>
      </c>
      <c r="I5545" s="544" t="s">
        <v>2478</v>
      </c>
      <c r="J5545" s="543" t="s">
        <v>2478</v>
      </c>
      <c r="K5545" s="543" t="s">
        <v>2478</v>
      </c>
      <c r="L5545" s="543" t="s">
        <v>2478</v>
      </c>
      <c r="M5545" s="543" t="s">
        <v>2478</v>
      </c>
      <c r="N5545" s="543" t="s">
        <v>2478</v>
      </c>
      <c r="O5545" s="543" t="s">
        <v>2478</v>
      </c>
      <c r="P5545" s="543" t="s">
        <v>2478</v>
      </c>
      <c r="Q5545" s="543" t="s">
        <v>2478</v>
      </c>
      <c r="R5545" s="543" t="s">
        <v>2478</v>
      </c>
      <c r="S5545" s="543" t="s">
        <v>2478</v>
      </c>
    </row>
    <row r="5546" spans="1:19">
      <c r="A5546" s="540" t="s">
        <v>14192</v>
      </c>
      <c r="B5546" s="541"/>
      <c r="C5546" s="541"/>
      <c r="D5546" s="542">
        <v>30062</v>
      </c>
      <c r="E5546" s="541"/>
      <c r="F5546" s="542" t="s">
        <v>15050</v>
      </c>
      <c r="G5546" s="540" t="s">
        <v>15051</v>
      </c>
      <c r="H5546" s="542" t="s">
        <v>2469</v>
      </c>
      <c r="I5546" s="541" t="s">
        <v>2478</v>
      </c>
      <c r="J5546" s="540" t="s">
        <v>2478</v>
      </c>
      <c r="K5546" s="540" t="s">
        <v>2478</v>
      </c>
      <c r="L5546" s="540" t="s">
        <v>2478</v>
      </c>
      <c r="M5546" s="540" t="s">
        <v>2478</v>
      </c>
      <c r="N5546" s="540" t="s">
        <v>2478</v>
      </c>
      <c r="O5546" s="540" t="s">
        <v>2478</v>
      </c>
      <c r="P5546" s="540" t="s">
        <v>2478</v>
      </c>
      <c r="Q5546" s="540" t="s">
        <v>2478</v>
      </c>
      <c r="R5546" s="540" t="s">
        <v>2478</v>
      </c>
      <c r="S5546" s="540" t="s">
        <v>2478</v>
      </c>
    </row>
    <row r="5547" spans="1:19">
      <c r="A5547" s="543" t="s">
        <v>14192</v>
      </c>
      <c r="B5547" s="544"/>
      <c r="C5547" s="544"/>
      <c r="D5547" s="545">
        <v>30066</v>
      </c>
      <c r="E5547" s="544"/>
      <c r="F5547" s="545" t="s">
        <v>15052</v>
      </c>
      <c r="G5547" s="543" t="s">
        <v>15053</v>
      </c>
      <c r="H5547" s="545" t="s">
        <v>2469</v>
      </c>
      <c r="I5547" s="544" t="s">
        <v>2478</v>
      </c>
      <c r="J5547" s="543" t="s">
        <v>2478</v>
      </c>
      <c r="K5547" s="543" t="s">
        <v>2478</v>
      </c>
      <c r="L5547" s="543" t="s">
        <v>2478</v>
      </c>
      <c r="M5547" s="543" t="s">
        <v>2478</v>
      </c>
      <c r="N5547" s="543" t="s">
        <v>2478</v>
      </c>
      <c r="O5547" s="543" t="s">
        <v>2478</v>
      </c>
      <c r="P5547" s="543" t="s">
        <v>2478</v>
      </c>
      <c r="Q5547" s="543" t="s">
        <v>2478</v>
      </c>
      <c r="R5547" s="543" t="s">
        <v>2478</v>
      </c>
      <c r="S5547" s="543" t="s">
        <v>2478</v>
      </c>
    </row>
    <row r="5548" spans="1:19">
      <c r="A5548" s="540" t="s">
        <v>14192</v>
      </c>
      <c r="B5548" s="541"/>
      <c r="C5548" s="541"/>
      <c r="D5548" s="542">
        <v>30066</v>
      </c>
      <c r="E5548" s="541"/>
      <c r="F5548" s="542" t="s">
        <v>15054</v>
      </c>
      <c r="G5548" s="540" t="s">
        <v>15055</v>
      </c>
      <c r="H5548" s="542" t="s">
        <v>2469</v>
      </c>
      <c r="I5548" s="541" t="s">
        <v>2478</v>
      </c>
      <c r="J5548" s="540" t="s">
        <v>2478</v>
      </c>
      <c r="K5548" s="540" t="s">
        <v>2478</v>
      </c>
      <c r="L5548" s="540" t="s">
        <v>2478</v>
      </c>
      <c r="M5548" s="540" t="s">
        <v>2478</v>
      </c>
      <c r="N5548" s="540" t="s">
        <v>2478</v>
      </c>
      <c r="O5548" s="540" t="s">
        <v>2478</v>
      </c>
      <c r="P5548" s="540" t="s">
        <v>2478</v>
      </c>
      <c r="Q5548" s="540" t="s">
        <v>2478</v>
      </c>
      <c r="R5548" s="540" t="s">
        <v>2478</v>
      </c>
      <c r="S5548" s="540" t="s">
        <v>2478</v>
      </c>
    </row>
    <row r="5549" spans="1:19">
      <c r="A5549" s="543" t="s">
        <v>14192</v>
      </c>
      <c r="B5549" s="544"/>
      <c r="C5549" s="544"/>
      <c r="D5549" s="545">
        <v>30066</v>
      </c>
      <c r="E5549" s="544"/>
      <c r="F5549" s="545" t="s">
        <v>15056</v>
      </c>
      <c r="G5549" s="543" t="s">
        <v>15057</v>
      </c>
      <c r="H5549" s="545" t="s">
        <v>2469</v>
      </c>
      <c r="I5549" s="544" t="s">
        <v>2478</v>
      </c>
      <c r="J5549" s="543" t="s">
        <v>2478</v>
      </c>
      <c r="K5549" s="543" t="s">
        <v>2478</v>
      </c>
      <c r="L5549" s="543" t="s">
        <v>2478</v>
      </c>
      <c r="M5549" s="543" t="s">
        <v>2478</v>
      </c>
      <c r="N5549" s="543" t="s">
        <v>2478</v>
      </c>
      <c r="O5549" s="543" t="s">
        <v>2478</v>
      </c>
      <c r="P5549" s="543" t="s">
        <v>2478</v>
      </c>
      <c r="Q5549" s="543" t="s">
        <v>2478</v>
      </c>
      <c r="R5549" s="543" t="s">
        <v>2478</v>
      </c>
      <c r="S5549" s="543" t="s">
        <v>2478</v>
      </c>
    </row>
    <row r="5550" spans="1:19">
      <c r="A5550" s="540" t="s">
        <v>14192</v>
      </c>
      <c r="B5550" s="541"/>
      <c r="C5550" s="541"/>
      <c r="D5550" s="542">
        <v>30066</v>
      </c>
      <c r="E5550" s="541"/>
      <c r="F5550" s="542" t="s">
        <v>15058</v>
      </c>
      <c r="G5550" s="540" t="s">
        <v>15059</v>
      </c>
      <c r="H5550" s="542" t="s">
        <v>2546</v>
      </c>
      <c r="I5550" s="541" t="s">
        <v>2478</v>
      </c>
      <c r="J5550" s="540" t="s">
        <v>2478</v>
      </c>
      <c r="K5550" s="540" t="s">
        <v>2478</v>
      </c>
      <c r="L5550" s="540" t="s">
        <v>2478</v>
      </c>
      <c r="M5550" s="540" t="s">
        <v>2478</v>
      </c>
      <c r="N5550" s="540" t="s">
        <v>2478</v>
      </c>
      <c r="O5550" s="540" t="s">
        <v>2478</v>
      </c>
      <c r="P5550" s="540" t="s">
        <v>2478</v>
      </c>
      <c r="Q5550" s="540" t="s">
        <v>2478</v>
      </c>
      <c r="R5550" s="540" t="s">
        <v>2478</v>
      </c>
      <c r="S5550" s="540" t="s">
        <v>2478</v>
      </c>
    </row>
    <row r="5551" spans="1:19">
      <c r="A5551" s="543" t="s">
        <v>14192</v>
      </c>
      <c r="B5551" s="544"/>
      <c r="C5551" s="544"/>
      <c r="D5551" s="545">
        <v>30067</v>
      </c>
      <c r="E5551" s="544"/>
      <c r="F5551" s="545" t="s">
        <v>15060</v>
      </c>
      <c r="G5551" s="543" t="s">
        <v>15061</v>
      </c>
      <c r="H5551" s="545" t="s">
        <v>2469</v>
      </c>
      <c r="I5551" s="544" t="s">
        <v>2478</v>
      </c>
      <c r="J5551" s="543" t="s">
        <v>2478</v>
      </c>
      <c r="K5551" s="543" t="s">
        <v>2478</v>
      </c>
      <c r="L5551" s="543" t="s">
        <v>2478</v>
      </c>
      <c r="M5551" s="543" t="s">
        <v>2478</v>
      </c>
      <c r="N5551" s="543" t="s">
        <v>2478</v>
      </c>
      <c r="O5551" s="543" t="s">
        <v>2478</v>
      </c>
      <c r="P5551" s="543" t="s">
        <v>2478</v>
      </c>
      <c r="Q5551" s="543" t="s">
        <v>2478</v>
      </c>
      <c r="R5551" s="543" t="s">
        <v>2478</v>
      </c>
      <c r="S5551" s="543" t="s">
        <v>2478</v>
      </c>
    </row>
    <row r="5552" spans="1:19">
      <c r="A5552" s="540" t="s">
        <v>14192</v>
      </c>
      <c r="B5552" s="541"/>
      <c r="C5552" s="541"/>
      <c r="D5552" s="542">
        <v>30067</v>
      </c>
      <c r="E5552" s="541"/>
      <c r="F5552" s="542" t="s">
        <v>15062</v>
      </c>
      <c r="G5552" s="540" t="s">
        <v>15063</v>
      </c>
      <c r="H5552" s="542" t="s">
        <v>2469</v>
      </c>
      <c r="I5552" s="541" t="s">
        <v>2478</v>
      </c>
      <c r="J5552" s="540" t="s">
        <v>2478</v>
      </c>
      <c r="K5552" s="540" t="s">
        <v>2478</v>
      </c>
      <c r="L5552" s="540" t="s">
        <v>2478</v>
      </c>
      <c r="M5552" s="540" t="s">
        <v>2478</v>
      </c>
      <c r="N5552" s="540" t="s">
        <v>2478</v>
      </c>
      <c r="O5552" s="540" t="s">
        <v>2478</v>
      </c>
      <c r="P5552" s="540" t="s">
        <v>2478</v>
      </c>
      <c r="Q5552" s="540" t="s">
        <v>2478</v>
      </c>
      <c r="R5552" s="540" t="s">
        <v>2478</v>
      </c>
      <c r="S5552" s="540" t="s">
        <v>2478</v>
      </c>
    </row>
    <row r="5553" spans="1:19">
      <c r="A5553" s="543" t="s">
        <v>14192</v>
      </c>
      <c r="B5553" s="544"/>
      <c r="C5553" s="544"/>
      <c r="D5553" s="545">
        <v>30067</v>
      </c>
      <c r="E5553" s="544"/>
      <c r="F5553" s="545" t="s">
        <v>15064</v>
      </c>
      <c r="G5553" s="543" t="s">
        <v>15065</v>
      </c>
      <c r="H5553" s="545" t="s">
        <v>2469</v>
      </c>
      <c r="I5553" s="544" t="s">
        <v>2478</v>
      </c>
      <c r="J5553" s="543" t="s">
        <v>2478</v>
      </c>
      <c r="K5553" s="543" t="s">
        <v>2478</v>
      </c>
      <c r="L5553" s="543" t="s">
        <v>2478</v>
      </c>
      <c r="M5553" s="543" t="s">
        <v>2478</v>
      </c>
      <c r="N5553" s="543" t="s">
        <v>2478</v>
      </c>
      <c r="O5553" s="543" t="s">
        <v>2478</v>
      </c>
      <c r="P5553" s="543" t="s">
        <v>2478</v>
      </c>
      <c r="Q5553" s="543" t="s">
        <v>2478</v>
      </c>
      <c r="R5553" s="543" t="s">
        <v>2478</v>
      </c>
      <c r="S5553" s="543" t="s">
        <v>2478</v>
      </c>
    </row>
    <row r="5554" spans="1:19">
      <c r="A5554" s="540" t="s">
        <v>14192</v>
      </c>
      <c r="B5554" s="541"/>
      <c r="C5554" s="541"/>
      <c r="D5554" s="542">
        <v>30067</v>
      </c>
      <c r="E5554" s="541"/>
      <c r="F5554" s="542" t="s">
        <v>15066</v>
      </c>
      <c r="G5554" s="540" t="s">
        <v>15067</v>
      </c>
      <c r="H5554" s="542" t="s">
        <v>2469</v>
      </c>
      <c r="I5554" s="541" t="s">
        <v>2478</v>
      </c>
      <c r="J5554" s="540" t="s">
        <v>2478</v>
      </c>
      <c r="K5554" s="540" t="s">
        <v>2478</v>
      </c>
      <c r="L5554" s="540" t="s">
        <v>2478</v>
      </c>
      <c r="M5554" s="540" t="s">
        <v>2478</v>
      </c>
      <c r="N5554" s="540" t="s">
        <v>2478</v>
      </c>
      <c r="O5554" s="540" t="s">
        <v>2478</v>
      </c>
      <c r="P5554" s="540" t="s">
        <v>2478</v>
      </c>
      <c r="Q5554" s="540" t="s">
        <v>2478</v>
      </c>
      <c r="R5554" s="540" t="s">
        <v>2478</v>
      </c>
      <c r="S5554" s="540" t="s">
        <v>2478</v>
      </c>
    </row>
    <row r="5555" spans="1:19">
      <c r="A5555" s="543" t="s">
        <v>14192</v>
      </c>
      <c r="B5555" s="544"/>
      <c r="C5555" s="544"/>
      <c r="D5555" s="545">
        <v>30063</v>
      </c>
      <c r="E5555" s="544"/>
      <c r="F5555" s="545" t="s">
        <v>15068</v>
      </c>
      <c r="G5555" s="543" t="s">
        <v>15069</v>
      </c>
      <c r="H5555" s="545" t="s">
        <v>3519</v>
      </c>
      <c r="I5555" s="544" t="s">
        <v>2478</v>
      </c>
      <c r="J5555" s="543" t="s">
        <v>2478</v>
      </c>
      <c r="K5555" s="543" t="s">
        <v>2478</v>
      </c>
      <c r="L5555" s="543" t="s">
        <v>2478</v>
      </c>
      <c r="M5555" s="543" t="s">
        <v>2478</v>
      </c>
      <c r="N5555" s="543" t="s">
        <v>2478</v>
      </c>
      <c r="O5555" s="543" t="s">
        <v>2478</v>
      </c>
      <c r="P5555" s="543" t="s">
        <v>2478</v>
      </c>
      <c r="Q5555" s="543" t="s">
        <v>2478</v>
      </c>
      <c r="R5555" s="543" t="s">
        <v>2478</v>
      </c>
      <c r="S5555" s="543" t="s">
        <v>2478</v>
      </c>
    </row>
    <row r="5556" spans="1:19">
      <c r="A5556" s="540" t="s">
        <v>14192</v>
      </c>
      <c r="B5556" s="541"/>
      <c r="C5556" s="541"/>
      <c r="D5556" s="542">
        <v>30063</v>
      </c>
      <c r="E5556" s="541"/>
      <c r="F5556" s="542" t="s">
        <v>15070</v>
      </c>
      <c r="G5556" s="540" t="s">
        <v>15071</v>
      </c>
      <c r="H5556" s="542" t="s">
        <v>3519</v>
      </c>
      <c r="I5556" s="541" t="s">
        <v>2478</v>
      </c>
      <c r="J5556" s="540" t="s">
        <v>2478</v>
      </c>
      <c r="K5556" s="540" t="s">
        <v>2478</v>
      </c>
      <c r="L5556" s="540" t="s">
        <v>2478</v>
      </c>
      <c r="M5556" s="540" t="s">
        <v>2478</v>
      </c>
      <c r="N5556" s="540" t="s">
        <v>2478</v>
      </c>
      <c r="O5556" s="540" t="s">
        <v>2478</v>
      </c>
      <c r="P5556" s="540" t="s">
        <v>2478</v>
      </c>
      <c r="Q5556" s="540" t="s">
        <v>2478</v>
      </c>
      <c r="R5556" s="540" t="s">
        <v>2478</v>
      </c>
      <c r="S5556" s="540" t="s">
        <v>2478</v>
      </c>
    </row>
    <row r="5557" spans="1:19">
      <c r="A5557" s="543" t="s">
        <v>14192</v>
      </c>
      <c r="B5557" s="544"/>
      <c r="C5557" s="544"/>
      <c r="D5557" s="545">
        <v>30065</v>
      </c>
      <c r="E5557" s="544"/>
      <c r="F5557" s="545" t="s">
        <v>15072</v>
      </c>
      <c r="G5557" s="543" t="s">
        <v>15073</v>
      </c>
      <c r="H5557" s="545" t="s">
        <v>2469</v>
      </c>
      <c r="I5557" s="544" t="s">
        <v>2478</v>
      </c>
      <c r="J5557" s="543" t="s">
        <v>2478</v>
      </c>
      <c r="K5557" s="543" t="s">
        <v>2478</v>
      </c>
      <c r="L5557" s="543" t="s">
        <v>2478</v>
      </c>
      <c r="M5557" s="543" t="s">
        <v>2478</v>
      </c>
      <c r="N5557" s="543" t="s">
        <v>2478</v>
      </c>
      <c r="O5557" s="543" t="s">
        <v>2478</v>
      </c>
      <c r="P5557" s="543" t="s">
        <v>2478</v>
      </c>
      <c r="Q5557" s="543" t="s">
        <v>2478</v>
      </c>
      <c r="R5557" s="543" t="s">
        <v>2478</v>
      </c>
      <c r="S5557" s="543" t="s">
        <v>2478</v>
      </c>
    </row>
    <row r="5558" spans="1:19">
      <c r="A5558" s="540" t="s">
        <v>14192</v>
      </c>
      <c r="B5558" s="541"/>
      <c r="C5558" s="541"/>
      <c r="D5558" s="542">
        <v>30065</v>
      </c>
      <c r="E5558" s="541"/>
      <c r="F5558" s="542" t="s">
        <v>15074</v>
      </c>
      <c r="G5558" s="540" t="s">
        <v>15075</v>
      </c>
      <c r="H5558" s="542" t="s">
        <v>2469</v>
      </c>
      <c r="I5558" s="541" t="s">
        <v>2478</v>
      </c>
      <c r="J5558" s="540" t="s">
        <v>2478</v>
      </c>
      <c r="K5558" s="540" t="s">
        <v>2478</v>
      </c>
      <c r="L5558" s="540" t="s">
        <v>2478</v>
      </c>
      <c r="M5558" s="540" t="s">
        <v>2478</v>
      </c>
      <c r="N5558" s="540" t="s">
        <v>2478</v>
      </c>
      <c r="O5558" s="540" t="s">
        <v>2478</v>
      </c>
      <c r="P5558" s="540" t="s">
        <v>2478</v>
      </c>
      <c r="Q5558" s="540" t="s">
        <v>2478</v>
      </c>
      <c r="R5558" s="540" t="s">
        <v>2478</v>
      </c>
      <c r="S5558" s="540" t="s">
        <v>2478</v>
      </c>
    </row>
    <row r="5559" spans="1:19">
      <c r="A5559" s="543" t="s">
        <v>14192</v>
      </c>
      <c r="B5559" s="545">
        <v>4220</v>
      </c>
      <c r="C5559" s="545">
        <v>744429</v>
      </c>
      <c r="D5559" s="545">
        <v>30065</v>
      </c>
      <c r="E5559" s="544"/>
      <c r="F5559" s="545" t="s">
        <v>15076</v>
      </c>
      <c r="G5559" s="543" t="s">
        <v>15077</v>
      </c>
      <c r="H5559" s="545" t="s">
        <v>2469</v>
      </c>
      <c r="I5559" s="544" t="s">
        <v>2478</v>
      </c>
      <c r="J5559" s="543" t="s">
        <v>2478</v>
      </c>
      <c r="K5559" s="543" t="s">
        <v>2478</v>
      </c>
      <c r="L5559" s="543" t="s">
        <v>2546</v>
      </c>
      <c r="M5559" s="543" t="s">
        <v>6209</v>
      </c>
      <c r="N5559" s="543" t="s">
        <v>2210</v>
      </c>
      <c r="O5559" s="543" t="s">
        <v>2478</v>
      </c>
      <c r="P5559" s="543" t="s">
        <v>2478</v>
      </c>
      <c r="Q5559" s="543" t="s">
        <v>2478</v>
      </c>
      <c r="R5559" s="543" t="s">
        <v>2478</v>
      </c>
      <c r="S5559" s="547">
        <v>46078.927974537037</v>
      </c>
    </row>
    <row r="5560" spans="1:19">
      <c r="A5560" s="540" t="s">
        <v>14192</v>
      </c>
      <c r="B5560" s="541"/>
      <c r="C5560" s="541"/>
      <c r="D5560" s="542">
        <v>30065</v>
      </c>
      <c r="E5560" s="541"/>
      <c r="F5560" s="542" t="s">
        <v>15078</v>
      </c>
      <c r="G5560" s="540" t="s">
        <v>15079</v>
      </c>
      <c r="H5560" s="542" t="s">
        <v>2469</v>
      </c>
      <c r="I5560" s="541" t="s">
        <v>2478</v>
      </c>
      <c r="J5560" s="540" t="s">
        <v>2478</v>
      </c>
      <c r="K5560" s="540" t="s">
        <v>2478</v>
      </c>
      <c r="L5560" s="540" t="s">
        <v>2478</v>
      </c>
      <c r="M5560" s="540" t="s">
        <v>2478</v>
      </c>
      <c r="N5560" s="540" t="s">
        <v>2478</v>
      </c>
      <c r="O5560" s="540" t="s">
        <v>2478</v>
      </c>
      <c r="P5560" s="540" t="s">
        <v>2478</v>
      </c>
      <c r="Q5560" s="540" t="s">
        <v>2478</v>
      </c>
      <c r="R5560" s="540" t="s">
        <v>2478</v>
      </c>
      <c r="S5560" s="540" t="s">
        <v>2478</v>
      </c>
    </row>
    <row r="5561" spans="1:19">
      <c r="A5561" s="543" t="s">
        <v>14192</v>
      </c>
      <c r="B5561" s="544"/>
      <c r="C5561" s="544"/>
      <c r="D5561" s="545">
        <v>30064</v>
      </c>
      <c r="E5561" s="544"/>
      <c r="F5561" s="545" t="s">
        <v>15080</v>
      </c>
      <c r="G5561" s="543" t="s">
        <v>15081</v>
      </c>
      <c r="H5561" s="545" t="s">
        <v>2469</v>
      </c>
      <c r="I5561" s="544" t="s">
        <v>2478</v>
      </c>
      <c r="J5561" s="543" t="s">
        <v>2478</v>
      </c>
      <c r="K5561" s="543" t="s">
        <v>2478</v>
      </c>
      <c r="L5561" s="543" t="s">
        <v>2478</v>
      </c>
      <c r="M5561" s="543" t="s">
        <v>2478</v>
      </c>
      <c r="N5561" s="543" t="s">
        <v>2478</v>
      </c>
      <c r="O5561" s="543" t="s">
        <v>2478</v>
      </c>
      <c r="P5561" s="543" t="s">
        <v>2478</v>
      </c>
      <c r="Q5561" s="543" t="s">
        <v>2478</v>
      </c>
      <c r="R5561" s="543" t="s">
        <v>2478</v>
      </c>
      <c r="S5561" s="543" t="s">
        <v>2478</v>
      </c>
    </row>
    <row r="5562" spans="1:19">
      <c r="A5562" s="540" t="s">
        <v>14192</v>
      </c>
      <c r="B5562" s="541"/>
      <c r="C5562" s="541"/>
      <c r="D5562" s="542">
        <v>30062</v>
      </c>
      <c r="E5562" s="541"/>
      <c r="F5562" s="542" t="s">
        <v>15082</v>
      </c>
      <c r="G5562" s="540" t="s">
        <v>15083</v>
      </c>
      <c r="H5562" s="542" t="s">
        <v>2469</v>
      </c>
      <c r="I5562" s="541" t="s">
        <v>2478</v>
      </c>
      <c r="J5562" s="540" t="s">
        <v>2478</v>
      </c>
      <c r="K5562" s="540" t="s">
        <v>2478</v>
      </c>
      <c r="L5562" s="540" t="s">
        <v>2478</v>
      </c>
      <c r="M5562" s="540" t="s">
        <v>2478</v>
      </c>
      <c r="N5562" s="540" t="s">
        <v>2478</v>
      </c>
      <c r="O5562" s="540" t="s">
        <v>2478</v>
      </c>
      <c r="P5562" s="540" t="s">
        <v>2478</v>
      </c>
      <c r="Q5562" s="540" t="s">
        <v>2478</v>
      </c>
      <c r="R5562" s="540" t="s">
        <v>2478</v>
      </c>
      <c r="S5562" s="540" t="s">
        <v>2478</v>
      </c>
    </row>
    <row r="5563" spans="1:19">
      <c r="A5563" s="543" t="s">
        <v>14192</v>
      </c>
      <c r="B5563" s="544"/>
      <c r="C5563" s="544"/>
      <c r="D5563" s="545">
        <v>30062</v>
      </c>
      <c r="E5563" s="544"/>
      <c r="F5563" s="545" t="s">
        <v>15084</v>
      </c>
      <c r="G5563" s="543" t="s">
        <v>15085</v>
      </c>
      <c r="H5563" s="545" t="s">
        <v>2469</v>
      </c>
      <c r="I5563" s="544" t="s">
        <v>2478</v>
      </c>
      <c r="J5563" s="543" t="s">
        <v>2478</v>
      </c>
      <c r="K5563" s="543" t="s">
        <v>2478</v>
      </c>
      <c r="L5563" s="543" t="s">
        <v>2478</v>
      </c>
      <c r="M5563" s="543" t="s">
        <v>2478</v>
      </c>
      <c r="N5563" s="543" t="s">
        <v>2478</v>
      </c>
      <c r="O5563" s="543" t="s">
        <v>2478</v>
      </c>
      <c r="P5563" s="543" t="s">
        <v>2478</v>
      </c>
      <c r="Q5563" s="543" t="s">
        <v>2478</v>
      </c>
      <c r="R5563" s="543" t="s">
        <v>2478</v>
      </c>
      <c r="S5563" s="543" t="s">
        <v>2478</v>
      </c>
    </row>
    <row r="5564" spans="1:19">
      <c r="A5564" s="540" t="s">
        <v>14192</v>
      </c>
      <c r="B5564" s="541"/>
      <c r="C5564" s="541"/>
      <c r="D5564" s="542">
        <v>30062</v>
      </c>
      <c r="E5564" s="541"/>
      <c r="F5564" s="542" t="s">
        <v>15086</v>
      </c>
      <c r="G5564" s="540" t="s">
        <v>15087</v>
      </c>
      <c r="H5564" s="542" t="s">
        <v>2469</v>
      </c>
      <c r="I5564" s="541" t="s">
        <v>2478</v>
      </c>
      <c r="J5564" s="540" t="s">
        <v>2478</v>
      </c>
      <c r="K5564" s="540" t="s">
        <v>2478</v>
      </c>
      <c r="L5564" s="540" t="s">
        <v>2478</v>
      </c>
      <c r="M5564" s="540" t="s">
        <v>2478</v>
      </c>
      <c r="N5564" s="540" t="s">
        <v>2478</v>
      </c>
      <c r="O5564" s="540" t="s">
        <v>2478</v>
      </c>
      <c r="P5564" s="540" t="s">
        <v>2478</v>
      </c>
      <c r="Q5564" s="540" t="s">
        <v>2478</v>
      </c>
      <c r="R5564" s="540" t="s">
        <v>2478</v>
      </c>
      <c r="S5564" s="540" t="s">
        <v>2478</v>
      </c>
    </row>
    <row r="5565" spans="1:19">
      <c r="A5565" s="543" t="s">
        <v>14192</v>
      </c>
      <c r="B5565" s="544"/>
      <c r="C5565" s="544"/>
      <c r="D5565" s="545">
        <v>30062</v>
      </c>
      <c r="E5565" s="544"/>
      <c r="F5565" s="545" t="s">
        <v>15088</v>
      </c>
      <c r="G5565" s="543" t="s">
        <v>15089</v>
      </c>
      <c r="H5565" s="545" t="s">
        <v>2469</v>
      </c>
      <c r="I5565" s="544" t="s">
        <v>2478</v>
      </c>
      <c r="J5565" s="543" t="s">
        <v>2478</v>
      </c>
      <c r="K5565" s="543" t="s">
        <v>2478</v>
      </c>
      <c r="L5565" s="543" t="s">
        <v>2478</v>
      </c>
      <c r="M5565" s="543" t="s">
        <v>2478</v>
      </c>
      <c r="N5565" s="543" t="s">
        <v>2478</v>
      </c>
      <c r="O5565" s="543" t="s">
        <v>2478</v>
      </c>
      <c r="P5565" s="543" t="s">
        <v>2478</v>
      </c>
      <c r="Q5565" s="543" t="s">
        <v>2478</v>
      </c>
      <c r="R5565" s="543" t="s">
        <v>2478</v>
      </c>
      <c r="S5565" s="543" t="s">
        <v>2478</v>
      </c>
    </row>
    <row r="5566" spans="1:19">
      <c r="A5566" s="540" t="s">
        <v>14192</v>
      </c>
      <c r="B5566" s="541"/>
      <c r="C5566" s="541"/>
      <c r="D5566" s="542">
        <v>30062</v>
      </c>
      <c r="E5566" s="541"/>
      <c r="F5566" s="542" t="s">
        <v>15090</v>
      </c>
      <c r="G5566" s="540" t="s">
        <v>15091</v>
      </c>
      <c r="H5566" s="542" t="s">
        <v>2469</v>
      </c>
      <c r="I5566" s="541" t="s">
        <v>2478</v>
      </c>
      <c r="J5566" s="540" t="s">
        <v>2478</v>
      </c>
      <c r="K5566" s="540" t="s">
        <v>2478</v>
      </c>
      <c r="L5566" s="540" t="s">
        <v>2478</v>
      </c>
      <c r="M5566" s="540" t="s">
        <v>2478</v>
      </c>
      <c r="N5566" s="540" t="s">
        <v>2478</v>
      </c>
      <c r="O5566" s="540" t="s">
        <v>2478</v>
      </c>
      <c r="P5566" s="540" t="s">
        <v>2478</v>
      </c>
      <c r="Q5566" s="540" t="s">
        <v>2478</v>
      </c>
      <c r="R5566" s="540" t="s">
        <v>2478</v>
      </c>
      <c r="S5566" s="540" t="s">
        <v>2478</v>
      </c>
    </row>
    <row r="5567" spans="1:19">
      <c r="A5567" s="543" t="s">
        <v>14192</v>
      </c>
      <c r="B5567" s="544"/>
      <c r="C5567" s="544"/>
      <c r="D5567" s="545">
        <v>30062</v>
      </c>
      <c r="E5567" s="544"/>
      <c r="F5567" s="545" t="s">
        <v>15092</v>
      </c>
      <c r="G5567" s="543" t="s">
        <v>15093</v>
      </c>
      <c r="H5567" s="545" t="s">
        <v>3519</v>
      </c>
      <c r="I5567" s="544" t="s">
        <v>2478</v>
      </c>
      <c r="J5567" s="543" t="s">
        <v>2478</v>
      </c>
      <c r="K5567" s="543" t="s">
        <v>2478</v>
      </c>
      <c r="L5567" s="543" t="s">
        <v>2478</v>
      </c>
      <c r="M5567" s="543" t="s">
        <v>2478</v>
      </c>
      <c r="N5567" s="543" t="s">
        <v>2478</v>
      </c>
      <c r="O5567" s="543" t="s">
        <v>2478</v>
      </c>
      <c r="P5567" s="543" t="s">
        <v>2478</v>
      </c>
      <c r="Q5567" s="543" t="s">
        <v>2478</v>
      </c>
      <c r="R5567" s="543" t="s">
        <v>2478</v>
      </c>
      <c r="S5567" s="543" t="s">
        <v>2478</v>
      </c>
    </row>
    <row r="5568" spans="1:19">
      <c r="A5568" s="540" t="s">
        <v>14192</v>
      </c>
      <c r="B5568" s="541"/>
      <c r="C5568" s="541"/>
      <c r="D5568" s="542">
        <v>30062</v>
      </c>
      <c r="E5568" s="541"/>
      <c r="F5568" s="542" t="s">
        <v>15094</v>
      </c>
      <c r="G5568" s="540" t="s">
        <v>15095</v>
      </c>
      <c r="H5568" s="542" t="s">
        <v>2469</v>
      </c>
      <c r="I5568" s="541" t="s">
        <v>2478</v>
      </c>
      <c r="J5568" s="540" t="s">
        <v>2478</v>
      </c>
      <c r="K5568" s="540" t="s">
        <v>2478</v>
      </c>
      <c r="L5568" s="540" t="s">
        <v>2478</v>
      </c>
      <c r="M5568" s="540" t="s">
        <v>2478</v>
      </c>
      <c r="N5568" s="540" t="s">
        <v>2478</v>
      </c>
      <c r="O5568" s="540" t="s">
        <v>2478</v>
      </c>
      <c r="P5568" s="540" t="s">
        <v>2478</v>
      </c>
      <c r="Q5568" s="540" t="s">
        <v>2478</v>
      </c>
      <c r="R5568" s="540" t="s">
        <v>2478</v>
      </c>
      <c r="S5568" s="540" t="s">
        <v>2478</v>
      </c>
    </row>
    <row r="5569" spans="1:19">
      <c r="A5569" s="543" t="s">
        <v>14192</v>
      </c>
      <c r="B5569" s="544"/>
      <c r="C5569" s="544"/>
      <c r="D5569" s="545">
        <v>30066</v>
      </c>
      <c r="E5569" s="544"/>
      <c r="F5569" s="545" t="s">
        <v>15096</v>
      </c>
      <c r="G5569" s="543" t="s">
        <v>15097</v>
      </c>
      <c r="H5569" s="545" t="s">
        <v>2469</v>
      </c>
      <c r="I5569" s="544" t="s">
        <v>2478</v>
      </c>
      <c r="J5569" s="543" t="s">
        <v>2478</v>
      </c>
      <c r="K5569" s="543" t="s">
        <v>2478</v>
      </c>
      <c r="L5569" s="543" t="s">
        <v>2478</v>
      </c>
      <c r="M5569" s="543" t="s">
        <v>2478</v>
      </c>
      <c r="N5569" s="543" t="s">
        <v>2478</v>
      </c>
      <c r="O5569" s="543" t="s">
        <v>2478</v>
      </c>
      <c r="P5569" s="543" t="s">
        <v>2478</v>
      </c>
      <c r="Q5569" s="543" t="s">
        <v>2478</v>
      </c>
      <c r="R5569" s="543" t="s">
        <v>2478</v>
      </c>
      <c r="S5569" s="543" t="s">
        <v>2478</v>
      </c>
    </row>
    <row r="5570" spans="1:19">
      <c r="A5570" s="540" t="s">
        <v>14192</v>
      </c>
      <c r="B5570" s="541"/>
      <c r="C5570" s="541"/>
      <c r="D5570" s="542">
        <v>30066</v>
      </c>
      <c r="E5570" s="541"/>
      <c r="F5570" s="542" t="s">
        <v>15098</v>
      </c>
      <c r="G5570" s="540" t="s">
        <v>15099</v>
      </c>
      <c r="H5570" s="542" t="s">
        <v>2469</v>
      </c>
      <c r="I5570" s="541" t="s">
        <v>2478</v>
      </c>
      <c r="J5570" s="540" t="s">
        <v>2478</v>
      </c>
      <c r="K5570" s="540" t="s">
        <v>2478</v>
      </c>
      <c r="L5570" s="540" t="s">
        <v>2478</v>
      </c>
      <c r="M5570" s="540" t="s">
        <v>2478</v>
      </c>
      <c r="N5570" s="540" t="s">
        <v>2478</v>
      </c>
      <c r="O5570" s="540" t="s">
        <v>2478</v>
      </c>
      <c r="P5570" s="540" t="s">
        <v>2478</v>
      </c>
      <c r="Q5570" s="540" t="s">
        <v>2478</v>
      </c>
      <c r="R5570" s="540" t="s">
        <v>2478</v>
      </c>
      <c r="S5570" s="540" t="s">
        <v>2478</v>
      </c>
    </row>
    <row r="5571" spans="1:19">
      <c r="A5571" s="543" t="s">
        <v>14192</v>
      </c>
      <c r="B5571" s="544"/>
      <c r="C5571" s="544"/>
      <c r="D5571" s="545">
        <v>30066</v>
      </c>
      <c r="E5571" s="544"/>
      <c r="F5571" s="545" t="s">
        <v>15100</v>
      </c>
      <c r="G5571" s="543" t="s">
        <v>15101</v>
      </c>
      <c r="H5571" s="545" t="s">
        <v>2469</v>
      </c>
      <c r="I5571" s="544" t="s">
        <v>2478</v>
      </c>
      <c r="J5571" s="543" t="s">
        <v>2478</v>
      </c>
      <c r="K5571" s="543" t="s">
        <v>2478</v>
      </c>
      <c r="L5571" s="543" t="s">
        <v>2478</v>
      </c>
      <c r="M5571" s="543" t="s">
        <v>2478</v>
      </c>
      <c r="N5571" s="543" t="s">
        <v>2478</v>
      </c>
      <c r="O5571" s="543" t="s">
        <v>2478</v>
      </c>
      <c r="P5571" s="543" t="s">
        <v>2478</v>
      </c>
      <c r="Q5571" s="543" t="s">
        <v>2478</v>
      </c>
      <c r="R5571" s="543" t="s">
        <v>2478</v>
      </c>
      <c r="S5571" s="543" t="s">
        <v>2478</v>
      </c>
    </row>
    <row r="5572" spans="1:19">
      <c r="A5572" s="540" t="s">
        <v>14192</v>
      </c>
      <c r="B5572" s="541"/>
      <c r="C5572" s="541"/>
      <c r="D5572" s="542">
        <v>30067</v>
      </c>
      <c r="E5572" s="541"/>
      <c r="F5572" s="542" t="s">
        <v>15102</v>
      </c>
      <c r="G5572" s="540" t="s">
        <v>15103</v>
      </c>
      <c r="H5572" s="542" t="s">
        <v>3468</v>
      </c>
      <c r="I5572" s="541" t="s">
        <v>2478</v>
      </c>
      <c r="J5572" s="540" t="s">
        <v>2478</v>
      </c>
      <c r="K5572" s="540" t="s">
        <v>2478</v>
      </c>
      <c r="L5572" s="540" t="s">
        <v>2478</v>
      </c>
      <c r="M5572" s="540" t="s">
        <v>2478</v>
      </c>
      <c r="N5572" s="540" t="s">
        <v>2478</v>
      </c>
      <c r="O5572" s="540" t="s">
        <v>2478</v>
      </c>
      <c r="P5572" s="540" t="s">
        <v>2478</v>
      </c>
      <c r="Q5572" s="540" t="s">
        <v>2478</v>
      </c>
      <c r="R5572" s="540" t="s">
        <v>2478</v>
      </c>
      <c r="S5572" s="540" t="s">
        <v>2478</v>
      </c>
    </row>
    <row r="5573" spans="1:19">
      <c r="A5573" s="543" t="s">
        <v>14192</v>
      </c>
      <c r="B5573" s="544"/>
      <c r="C5573" s="544"/>
      <c r="D5573" s="545">
        <v>30067</v>
      </c>
      <c r="E5573" s="544"/>
      <c r="F5573" s="545" t="s">
        <v>15104</v>
      </c>
      <c r="G5573" s="543" t="s">
        <v>15105</v>
      </c>
      <c r="H5573" s="545" t="s">
        <v>2469</v>
      </c>
      <c r="I5573" s="544" t="s">
        <v>2478</v>
      </c>
      <c r="J5573" s="543" t="s">
        <v>2478</v>
      </c>
      <c r="K5573" s="543" t="s">
        <v>2478</v>
      </c>
      <c r="L5573" s="543" t="s">
        <v>2478</v>
      </c>
      <c r="M5573" s="543" t="s">
        <v>2478</v>
      </c>
      <c r="N5573" s="543" t="s">
        <v>2478</v>
      </c>
      <c r="O5573" s="543" t="s">
        <v>2478</v>
      </c>
      <c r="P5573" s="543" t="s">
        <v>2478</v>
      </c>
      <c r="Q5573" s="543" t="s">
        <v>2478</v>
      </c>
      <c r="R5573" s="543" t="s">
        <v>2478</v>
      </c>
      <c r="S5573" s="543" t="s">
        <v>2478</v>
      </c>
    </row>
    <row r="5574" spans="1:19">
      <c r="A5574" s="540" t="s">
        <v>14192</v>
      </c>
      <c r="B5574" s="541"/>
      <c r="C5574" s="541"/>
      <c r="D5574" s="542">
        <v>30067</v>
      </c>
      <c r="E5574" s="541"/>
      <c r="F5574" s="542" t="s">
        <v>15106</v>
      </c>
      <c r="G5574" s="540" t="s">
        <v>15107</v>
      </c>
      <c r="H5574" s="542" t="s">
        <v>2469</v>
      </c>
      <c r="I5574" s="541" t="s">
        <v>2478</v>
      </c>
      <c r="J5574" s="540" t="s">
        <v>2478</v>
      </c>
      <c r="K5574" s="540" t="s">
        <v>2478</v>
      </c>
      <c r="L5574" s="540" t="s">
        <v>2478</v>
      </c>
      <c r="M5574" s="540" t="s">
        <v>2478</v>
      </c>
      <c r="N5574" s="540" t="s">
        <v>2478</v>
      </c>
      <c r="O5574" s="540" t="s">
        <v>2478</v>
      </c>
      <c r="P5574" s="540" t="s">
        <v>2478</v>
      </c>
      <c r="Q5574" s="540" t="s">
        <v>2478</v>
      </c>
      <c r="R5574" s="540" t="s">
        <v>2478</v>
      </c>
      <c r="S5574" s="540" t="s">
        <v>2478</v>
      </c>
    </row>
    <row r="5575" spans="1:19">
      <c r="A5575" s="543" t="s">
        <v>14192</v>
      </c>
      <c r="B5575" s="544"/>
      <c r="C5575" s="544"/>
      <c r="D5575" s="545">
        <v>30063</v>
      </c>
      <c r="E5575" s="544"/>
      <c r="F5575" s="545" t="s">
        <v>15108</v>
      </c>
      <c r="G5575" s="543" t="s">
        <v>15109</v>
      </c>
      <c r="H5575" s="545" t="s">
        <v>2469</v>
      </c>
      <c r="I5575" s="544" t="s">
        <v>2478</v>
      </c>
      <c r="J5575" s="543" t="s">
        <v>2478</v>
      </c>
      <c r="K5575" s="543" t="s">
        <v>2478</v>
      </c>
      <c r="L5575" s="543" t="s">
        <v>2478</v>
      </c>
      <c r="M5575" s="543" t="s">
        <v>2478</v>
      </c>
      <c r="N5575" s="543" t="s">
        <v>2478</v>
      </c>
      <c r="O5575" s="543" t="s">
        <v>2478</v>
      </c>
      <c r="P5575" s="543" t="s">
        <v>2478</v>
      </c>
      <c r="Q5575" s="543" t="s">
        <v>2478</v>
      </c>
      <c r="R5575" s="543" t="s">
        <v>2478</v>
      </c>
      <c r="S5575" s="543" t="s">
        <v>2478</v>
      </c>
    </row>
    <row r="5576" spans="1:19">
      <c r="A5576" s="540" t="s">
        <v>14192</v>
      </c>
      <c r="B5576" s="541"/>
      <c r="C5576" s="541"/>
      <c r="D5576" s="542">
        <v>30063</v>
      </c>
      <c r="E5576" s="541"/>
      <c r="F5576" s="542" t="s">
        <v>15110</v>
      </c>
      <c r="G5576" s="540" t="s">
        <v>15111</v>
      </c>
      <c r="H5576" s="542" t="s">
        <v>2469</v>
      </c>
      <c r="I5576" s="541" t="s">
        <v>2478</v>
      </c>
      <c r="J5576" s="540" t="s">
        <v>2478</v>
      </c>
      <c r="K5576" s="540" t="s">
        <v>2478</v>
      </c>
      <c r="L5576" s="540" t="s">
        <v>2478</v>
      </c>
      <c r="M5576" s="540" t="s">
        <v>2478</v>
      </c>
      <c r="N5576" s="540" t="s">
        <v>2478</v>
      </c>
      <c r="O5576" s="540" t="s">
        <v>2478</v>
      </c>
      <c r="P5576" s="540" t="s">
        <v>2478</v>
      </c>
      <c r="Q5576" s="540" t="s">
        <v>2478</v>
      </c>
      <c r="R5576" s="540" t="s">
        <v>2478</v>
      </c>
      <c r="S5576" s="540" t="s">
        <v>2478</v>
      </c>
    </row>
    <row r="5577" spans="1:19">
      <c r="A5577" s="543" t="s">
        <v>14192</v>
      </c>
      <c r="B5577" s="544"/>
      <c r="C5577" s="544"/>
      <c r="D5577" s="545">
        <v>30063</v>
      </c>
      <c r="E5577" s="544"/>
      <c r="F5577" s="545" t="s">
        <v>15112</v>
      </c>
      <c r="G5577" s="543" t="s">
        <v>15113</v>
      </c>
      <c r="H5577" s="545" t="s">
        <v>2469</v>
      </c>
      <c r="I5577" s="544" t="s">
        <v>2478</v>
      </c>
      <c r="J5577" s="543" t="s">
        <v>2478</v>
      </c>
      <c r="K5577" s="543" t="s">
        <v>2478</v>
      </c>
      <c r="L5577" s="543" t="s">
        <v>2478</v>
      </c>
      <c r="M5577" s="543" t="s">
        <v>2478</v>
      </c>
      <c r="N5577" s="543" t="s">
        <v>2478</v>
      </c>
      <c r="O5577" s="543" t="s">
        <v>2478</v>
      </c>
      <c r="P5577" s="543" t="s">
        <v>2478</v>
      </c>
      <c r="Q5577" s="543" t="s">
        <v>2478</v>
      </c>
      <c r="R5577" s="543" t="s">
        <v>2478</v>
      </c>
      <c r="S5577" s="543" t="s">
        <v>2478</v>
      </c>
    </row>
    <row r="5578" spans="1:19">
      <c r="A5578" s="540" t="s">
        <v>14192</v>
      </c>
      <c r="B5578" s="541"/>
      <c r="C5578" s="541"/>
      <c r="D5578" s="542">
        <v>30064</v>
      </c>
      <c r="E5578" s="541"/>
      <c r="F5578" s="542" t="s">
        <v>15114</v>
      </c>
      <c r="G5578" s="540" t="s">
        <v>15115</v>
      </c>
      <c r="H5578" s="542" t="s">
        <v>3468</v>
      </c>
      <c r="I5578" s="541" t="s">
        <v>2478</v>
      </c>
      <c r="J5578" s="540" t="s">
        <v>2478</v>
      </c>
      <c r="K5578" s="540" t="s">
        <v>2478</v>
      </c>
      <c r="L5578" s="540" t="s">
        <v>2478</v>
      </c>
      <c r="M5578" s="540" t="s">
        <v>2478</v>
      </c>
      <c r="N5578" s="540" t="s">
        <v>2478</v>
      </c>
      <c r="O5578" s="540" t="s">
        <v>2478</v>
      </c>
      <c r="P5578" s="540" t="s">
        <v>2478</v>
      </c>
      <c r="Q5578" s="540" t="s">
        <v>2478</v>
      </c>
      <c r="R5578" s="540" t="s">
        <v>2478</v>
      </c>
      <c r="S5578" s="540" t="s">
        <v>2478</v>
      </c>
    </row>
    <row r="5579" spans="1:19">
      <c r="A5579" s="543" t="s">
        <v>14192</v>
      </c>
      <c r="B5579" s="544"/>
      <c r="C5579" s="544"/>
      <c r="D5579" s="545">
        <v>30064</v>
      </c>
      <c r="E5579" s="544"/>
      <c r="F5579" s="545" t="s">
        <v>15116</v>
      </c>
      <c r="G5579" s="543" t="s">
        <v>15117</v>
      </c>
      <c r="H5579" s="545" t="s">
        <v>2469</v>
      </c>
      <c r="I5579" s="544" t="s">
        <v>2478</v>
      </c>
      <c r="J5579" s="543" t="s">
        <v>2478</v>
      </c>
      <c r="K5579" s="543" t="s">
        <v>2478</v>
      </c>
      <c r="L5579" s="543" t="s">
        <v>2478</v>
      </c>
      <c r="M5579" s="543" t="s">
        <v>2478</v>
      </c>
      <c r="N5579" s="543" t="s">
        <v>2478</v>
      </c>
      <c r="O5579" s="543" t="s">
        <v>2478</v>
      </c>
      <c r="P5579" s="543" t="s">
        <v>2478</v>
      </c>
      <c r="Q5579" s="543" t="s">
        <v>2478</v>
      </c>
      <c r="R5579" s="543" t="s">
        <v>2478</v>
      </c>
      <c r="S5579" s="543" t="s">
        <v>2478</v>
      </c>
    </row>
    <row r="5580" spans="1:19">
      <c r="A5580" s="540" t="s">
        <v>14192</v>
      </c>
      <c r="B5580" s="541"/>
      <c r="C5580" s="541"/>
      <c r="D5580" s="542">
        <v>30064</v>
      </c>
      <c r="E5580" s="541"/>
      <c r="F5580" s="542" t="s">
        <v>15118</v>
      </c>
      <c r="G5580" s="540" t="s">
        <v>15119</v>
      </c>
      <c r="H5580" s="542" t="s">
        <v>3468</v>
      </c>
      <c r="I5580" s="541" t="s">
        <v>2478</v>
      </c>
      <c r="J5580" s="540" t="s">
        <v>2478</v>
      </c>
      <c r="K5580" s="540" t="s">
        <v>2478</v>
      </c>
      <c r="L5580" s="540" t="s">
        <v>2478</v>
      </c>
      <c r="M5580" s="540" t="s">
        <v>2478</v>
      </c>
      <c r="N5580" s="540" t="s">
        <v>2478</v>
      </c>
      <c r="O5580" s="540" t="s">
        <v>2478</v>
      </c>
      <c r="P5580" s="540" t="s">
        <v>2478</v>
      </c>
      <c r="Q5580" s="540" t="s">
        <v>2478</v>
      </c>
      <c r="R5580" s="540" t="s">
        <v>2478</v>
      </c>
      <c r="S5580" s="540" t="s">
        <v>2478</v>
      </c>
    </row>
    <row r="5581" spans="1:19">
      <c r="A5581" s="543" t="s">
        <v>14192</v>
      </c>
      <c r="B5581" s="544"/>
      <c r="C5581" s="544"/>
      <c r="D5581" s="545">
        <v>30062</v>
      </c>
      <c r="E5581" s="544"/>
      <c r="F5581" s="545" t="s">
        <v>15120</v>
      </c>
      <c r="G5581" s="543" t="s">
        <v>15121</v>
      </c>
      <c r="H5581" s="545" t="s">
        <v>3468</v>
      </c>
      <c r="I5581" s="544" t="s">
        <v>2478</v>
      </c>
      <c r="J5581" s="543" t="s">
        <v>2478</v>
      </c>
      <c r="K5581" s="543" t="s">
        <v>2478</v>
      </c>
      <c r="L5581" s="543" t="s">
        <v>2478</v>
      </c>
      <c r="M5581" s="543" t="s">
        <v>2478</v>
      </c>
      <c r="N5581" s="543" t="s">
        <v>2478</v>
      </c>
      <c r="O5581" s="543" t="s">
        <v>2478</v>
      </c>
      <c r="P5581" s="543" t="s">
        <v>2478</v>
      </c>
      <c r="Q5581" s="543" t="s">
        <v>2478</v>
      </c>
      <c r="R5581" s="543" t="s">
        <v>2478</v>
      </c>
      <c r="S5581" s="543" t="s">
        <v>2478</v>
      </c>
    </row>
    <row r="5582" spans="1:19">
      <c r="A5582" s="540" t="s">
        <v>14192</v>
      </c>
      <c r="B5582" s="541"/>
      <c r="C5582" s="541"/>
      <c r="D5582" s="542">
        <v>30062</v>
      </c>
      <c r="E5582" s="541"/>
      <c r="F5582" s="542" t="s">
        <v>15122</v>
      </c>
      <c r="G5582" s="540" t="s">
        <v>15123</v>
      </c>
      <c r="H5582" s="542" t="s">
        <v>2469</v>
      </c>
      <c r="I5582" s="541" t="s">
        <v>2478</v>
      </c>
      <c r="J5582" s="540" t="s">
        <v>2478</v>
      </c>
      <c r="K5582" s="540" t="s">
        <v>2478</v>
      </c>
      <c r="L5582" s="540" t="s">
        <v>2478</v>
      </c>
      <c r="M5582" s="540" t="s">
        <v>2478</v>
      </c>
      <c r="N5582" s="540" t="s">
        <v>2478</v>
      </c>
      <c r="O5582" s="540" t="s">
        <v>2478</v>
      </c>
      <c r="P5582" s="540" t="s">
        <v>2478</v>
      </c>
      <c r="Q5582" s="540" t="s">
        <v>2478</v>
      </c>
      <c r="R5582" s="540" t="s">
        <v>2478</v>
      </c>
      <c r="S5582" s="540" t="s">
        <v>2478</v>
      </c>
    </row>
    <row r="5583" spans="1:19">
      <c r="A5583" s="543" t="s">
        <v>14192</v>
      </c>
      <c r="B5583" s="544"/>
      <c r="C5583" s="544"/>
      <c r="D5583" s="545">
        <v>30062</v>
      </c>
      <c r="E5583" s="544"/>
      <c r="F5583" s="545" t="s">
        <v>15124</v>
      </c>
      <c r="G5583" s="543" t="s">
        <v>15125</v>
      </c>
      <c r="H5583" s="545" t="s">
        <v>2469</v>
      </c>
      <c r="I5583" s="544" t="s">
        <v>2478</v>
      </c>
      <c r="J5583" s="543" t="s">
        <v>2478</v>
      </c>
      <c r="K5583" s="543" t="s">
        <v>2478</v>
      </c>
      <c r="L5583" s="543" t="s">
        <v>2478</v>
      </c>
      <c r="M5583" s="543" t="s">
        <v>2478</v>
      </c>
      <c r="N5583" s="543" t="s">
        <v>2478</v>
      </c>
      <c r="O5583" s="543" t="s">
        <v>2478</v>
      </c>
      <c r="P5583" s="543" t="s">
        <v>2478</v>
      </c>
      <c r="Q5583" s="543" t="s">
        <v>2478</v>
      </c>
      <c r="R5583" s="543" t="s">
        <v>2478</v>
      </c>
      <c r="S5583" s="543" t="s">
        <v>2478</v>
      </c>
    </row>
    <row r="5584" spans="1:19">
      <c r="A5584" s="540" t="s">
        <v>14192</v>
      </c>
      <c r="B5584" s="541"/>
      <c r="C5584" s="541"/>
      <c r="D5584" s="542">
        <v>30062</v>
      </c>
      <c r="E5584" s="541"/>
      <c r="F5584" s="542" t="s">
        <v>15126</v>
      </c>
      <c r="G5584" s="540" t="s">
        <v>15127</v>
      </c>
      <c r="H5584" s="542" t="s">
        <v>2469</v>
      </c>
      <c r="I5584" s="541" t="s">
        <v>2478</v>
      </c>
      <c r="J5584" s="540" t="s">
        <v>2478</v>
      </c>
      <c r="K5584" s="540" t="s">
        <v>2478</v>
      </c>
      <c r="L5584" s="540" t="s">
        <v>2478</v>
      </c>
      <c r="M5584" s="540" t="s">
        <v>2478</v>
      </c>
      <c r="N5584" s="540" t="s">
        <v>2478</v>
      </c>
      <c r="O5584" s="540" t="s">
        <v>2478</v>
      </c>
      <c r="P5584" s="540" t="s">
        <v>2478</v>
      </c>
      <c r="Q5584" s="540" t="s">
        <v>2478</v>
      </c>
      <c r="R5584" s="540" t="s">
        <v>2478</v>
      </c>
      <c r="S5584" s="540" t="s">
        <v>2478</v>
      </c>
    </row>
    <row r="5585" spans="1:19">
      <c r="A5585" s="543" t="s">
        <v>14192</v>
      </c>
      <c r="B5585" s="544"/>
      <c r="C5585" s="544"/>
      <c r="D5585" s="545">
        <v>30062</v>
      </c>
      <c r="E5585" s="544"/>
      <c r="F5585" s="545" t="s">
        <v>15128</v>
      </c>
      <c r="G5585" s="543" t="s">
        <v>15129</v>
      </c>
      <c r="H5585" s="545" t="s">
        <v>2469</v>
      </c>
      <c r="I5585" s="544" t="s">
        <v>2478</v>
      </c>
      <c r="J5585" s="543" t="s">
        <v>2478</v>
      </c>
      <c r="K5585" s="543" t="s">
        <v>2478</v>
      </c>
      <c r="L5585" s="543" t="s">
        <v>2478</v>
      </c>
      <c r="M5585" s="543" t="s">
        <v>2478</v>
      </c>
      <c r="N5585" s="543" t="s">
        <v>2478</v>
      </c>
      <c r="O5585" s="543" t="s">
        <v>2478</v>
      </c>
      <c r="P5585" s="543" t="s">
        <v>2478</v>
      </c>
      <c r="Q5585" s="543" t="s">
        <v>2478</v>
      </c>
      <c r="R5585" s="543" t="s">
        <v>2478</v>
      </c>
      <c r="S5585" s="543" t="s">
        <v>2478</v>
      </c>
    </row>
    <row r="5586" spans="1:19">
      <c r="A5586" s="540" t="s">
        <v>14192</v>
      </c>
      <c r="B5586" s="541"/>
      <c r="C5586" s="541"/>
      <c r="D5586" s="542">
        <v>30062</v>
      </c>
      <c r="E5586" s="541"/>
      <c r="F5586" s="542" t="s">
        <v>15130</v>
      </c>
      <c r="G5586" s="540" t="s">
        <v>15131</v>
      </c>
      <c r="H5586" s="542" t="s">
        <v>2469</v>
      </c>
      <c r="I5586" s="541" t="s">
        <v>2478</v>
      </c>
      <c r="J5586" s="540" t="s">
        <v>2478</v>
      </c>
      <c r="K5586" s="540" t="s">
        <v>2478</v>
      </c>
      <c r="L5586" s="540" t="s">
        <v>2478</v>
      </c>
      <c r="M5586" s="540" t="s">
        <v>2478</v>
      </c>
      <c r="N5586" s="540" t="s">
        <v>2478</v>
      </c>
      <c r="O5586" s="540" t="s">
        <v>2478</v>
      </c>
      <c r="P5586" s="540" t="s">
        <v>2478</v>
      </c>
      <c r="Q5586" s="540" t="s">
        <v>2478</v>
      </c>
      <c r="R5586" s="540" t="s">
        <v>2478</v>
      </c>
      <c r="S5586" s="540" t="s">
        <v>2478</v>
      </c>
    </row>
    <row r="5587" spans="1:19">
      <c r="A5587" s="543" t="s">
        <v>14192</v>
      </c>
      <c r="B5587" s="544"/>
      <c r="C5587" s="544"/>
      <c r="D5587" s="545">
        <v>30063</v>
      </c>
      <c r="E5587" s="544"/>
      <c r="F5587" s="545" t="s">
        <v>15132</v>
      </c>
      <c r="G5587" s="543" t="s">
        <v>15133</v>
      </c>
      <c r="H5587" s="545" t="s">
        <v>2469</v>
      </c>
      <c r="I5587" s="544" t="s">
        <v>2478</v>
      </c>
      <c r="J5587" s="543" t="s">
        <v>2478</v>
      </c>
      <c r="K5587" s="543" t="s">
        <v>2478</v>
      </c>
      <c r="L5587" s="543" t="s">
        <v>2478</v>
      </c>
      <c r="M5587" s="543" t="s">
        <v>2478</v>
      </c>
      <c r="N5587" s="543" t="s">
        <v>2478</v>
      </c>
      <c r="O5587" s="543" t="s">
        <v>2478</v>
      </c>
      <c r="P5587" s="543" t="s">
        <v>2478</v>
      </c>
      <c r="Q5587" s="543" t="s">
        <v>2478</v>
      </c>
      <c r="R5587" s="543" t="s">
        <v>2478</v>
      </c>
      <c r="S5587" s="543" t="s">
        <v>2478</v>
      </c>
    </row>
    <row r="5588" spans="1:19">
      <c r="A5588" s="540" t="s">
        <v>14192</v>
      </c>
      <c r="B5588" s="541"/>
      <c r="C5588" s="541"/>
      <c r="D5588" s="542">
        <v>30063</v>
      </c>
      <c r="E5588" s="541"/>
      <c r="F5588" s="542" t="s">
        <v>15134</v>
      </c>
      <c r="G5588" s="540" t="s">
        <v>15135</v>
      </c>
      <c r="H5588" s="542" t="s">
        <v>2469</v>
      </c>
      <c r="I5588" s="541" t="s">
        <v>2478</v>
      </c>
      <c r="J5588" s="540" t="s">
        <v>2478</v>
      </c>
      <c r="K5588" s="540" t="s">
        <v>2478</v>
      </c>
      <c r="L5588" s="540" t="s">
        <v>2478</v>
      </c>
      <c r="M5588" s="540" t="s">
        <v>2478</v>
      </c>
      <c r="N5588" s="540" t="s">
        <v>2478</v>
      </c>
      <c r="O5588" s="540" t="s">
        <v>2478</v>
      </c>
      <c r="P5588" s="540" t="s">
        <v>2478</v>
      </c>
      <c r="Q5588" s="540" t="s">
        <v>2478</v>
      </c>
      <c r="R5588" s="540" t="s">
        <v>2478</v>
      </c>
      <c r="S5588" s="540" t="s">
        <v>2478</v>
      </c>
    </row>
    <row r="5589" spans="1:19">
      <c r="A5589" s="543" t="s">
        <v>14192</v>
      </c>
      <c r="B5589" s="544"/>
      <c r="C5589" s="544"/>
      <c r="D5589" s="545">
        <v>30063</v>
      </c>
      <c r="E5589" s="544"/>
      <c r="F5589" s="545" t="s">
        <v>15136</v>
      </c>
      <c r="G5589" s="543" t="s">
        <v>15137</v>
      </c>
      <c r="H5589" s="545" t="s">
        <v>3468</v>
      </c>
      <c r="I5589" s="544" t="s">
        <v>2478</v>
      </c>
      <c r="J5589" s="543" t="s">
        <v>2478</v>
      </c>
      <c r="K5589" s="543" t="s">
        <v>2478</v>
      </c>
      <c r="L5589" s="543" t="s">
        <v>2478</v>
      </c>
      <c r="M5589" s="543" t="s">
        <v>2478</v>
      </c>
      <c r="N5589" s="543" t="s">
        <v>2478</v>
      </c>
      <c r="O5589" s="543" t="s">
        <v>2478</v>
      </c>
      <c r="P5589" s="543" t="s">
        <v>2478</v>
      </c>
      <c r="Q5589" s="543" t="s">
        <v>2478</v>
      </c>
      <c r="R5589" s="543" t="s">
        <v>2478</v>
      </c>
      <c r="S5589" s="543" t="s">
        <v>2478</v>
      </c>
    </row>
    <row r="5590" spans="1:19">
      <c r="A5590" s="540" t="s">
        <v>14192</v>
      </c>
      <c r="B5590" s="541"/>
      <c r="C5590" s="541"/>
      <c r="D5590" s="542">
        <v>30063</v>
      </c>
      <c r="E5590" s="541"/>
      <c r="F5590" s="542" t="s">
        <v>15138</v>
      </c>
      <c r="G5590" s="540" t="s">
        <v>15139</v>
      </c>
      <c r="H5590" s="542" t="s">
        <v>2469</v>
      </c>
      <c r="I5590" s="541" t="s">
        <v>2478</v>
      </c>
      <c r="J5590" s="540" t="s">
        <v>2478</v>
      </c>
      <c r="K5590" s="540" t="s">
        <v>2478</v>
      </c>
      <c r="L5590" s="540" t="s">
        <v>2478</v>
      </c>
      <c r="M5590" s="540" t="s">
        <v>2478</v>
      </c>
      <c r="N5590" s="540" t="s">
        <v>2478</v>
      </c>
      <c r="O5590" s="540" t="s">
        <v>2478</v>
      </c>
      <c r="P5590" s="540" t="s">
        <v>2478</v>
      </c>
      <c r="Q5590" s="540" t="s">
        <v>2478</v>
      </c>
      <c r="R5590" s="540" t="s">
        <v>2478</v>
      </c>
      <c r="S5590" s="540" t="s">
        <v>2478</v>
      </c>
    </row>
    <row r="5591" spans="1:19">
      <c r="A5591" s="543" t="s">
        <v>14192</v>
      </c>
      <c r="B5591" s="544"/>
      <c r="C5591" s="544"/>
      <c r="D5591" s="545">
        <v>30067</v>
      </c>
      <c r="E5591" s="544"/>
      <c r="F5591" s="545" t="s">
        <v>15140</v>
      </c>
      <c r="G5591" s="543" t="s">
        <v>15141</v>
      </c>
      <c r="H5591" s="545" t="s">
        <v>3468</v>
      </c>
      <c r="I5591" s="544" t="s">
        <v>2478</v>
      </c>
      <c r="J5591" s="543" t="s">
        <v>2478</v>
      </c>
      <c r="K5591" s="543" t="s">
        <v>2478</v>
      </c>
      <c r="L5591" s="543" t="s">
        <v>2478</v>
      </c>
      <c r="M5591" s="543" t="s">
        <v>2478</v>
      </c>
      <c r="N5591" s="543" t="s">
        <v>2478</v>
      </c>
      <c r="O5591" s="543" t="s">
        <v>2478</v>
      </c>
      <c r="P5591" s="543" t="s">
        <v>2478</v>
      </c>
      <c r="Q5591" s="543" t="s">
        <v>2478</v>
      </c>
      <c r="R5591" s="543" t="s">
        <v>2478</v>
      </c>
      <c r="S5591" s="543" t="s">
        <v>2478</v>
      </c>
    </row>
    <row r="5592" spans="1:19">
      <c r="A5592" s="540" t="s">
        <v>14192</v>
      </c>
      <c r="B5592" s="541"/>
      <c r="C5592" s="541"/>
      <c r="D5592" s="542">
        <v>30067</v>
      </c>
      <c r="E5592" s="541"/>
      <c r="F5592" s="542" t="s">
        <v>15142</v>
      </c>
      <c r="G5592" s="540" t="s">
        <v>15143</v>
      </c>
      <c r="H5592" s="542" t="s">
        <v>2469</v>
      </c>
      <c r="I5592" s="541" t="s">
        <v>2478</v>
      </c>
      <c r="J5592" s="540" t="s">
        <v>2478</v>
      </c>
      <c r="K5592" s="540" t="s">
        <v>2478</v>
      </c>
      <c r="L5592" s="540" t="s">
        <v>2478</v>
      </c>
      <c r="M5592" s="540" t="s">
        <v>2478</v>
      </c>
      <c r="N5592" s="540" t="s">
        <v>2478</v>
      </c>
      <c r="O5592" s="540" t="s">
        <v>2478</v>
      </c>
      <c r="P5592" s="540" t="s">
        <v>2478</v>
      </c>
      <c r="Q5592" s="540" t="s">
        <v>2478</v>
      </c>
      <c r="R5592" s="540" t="s">
        <v>2478</v>
      </c>
      <c r="S5592" s="540" t="s">
        <v>2478</v>
      </c>
    </row>
    <row r="5593" spans="1:19">
      <c r="A5593" s="543" t="s">
        <v>14192</v>
      </c>
      <c r="B5593" s="544"/>
      <c r="C5593" s="544"/>
      <c r="D5593" s="545">
        <v>30067</v>
      </c>
      <c r="E5593" s="544"/>
      <c r="F5593" s="545" t="s">
        <v>15144</v>
      </c>
      <c r="G5593" s="543" t="s">
        <v>15145</v>
      </c>
      <c r="H5593" s="545" t="s">
        <v>2469</v>
      </c>
      <c r="I5593" s="544" t="s">
        <v>2478</v>
      </c>
      <c r="J5593" s="543" t="s">
        <v>2478</v>
      </c>
      <c r="K5593" s="543" t="s">
        <v>2478</v>
      </c>
      <c r="L5593" s="543" t="s">
        <v>2478</v>
      </c>
      <c r="M5593" s="543" t="s">
        <v>2478</v>
      </c>
      <c r="N5593" s="543" t="s">
        <v>2478</v>
      </c>
      <c r="O5593" s="543" t="s">
        <v>2478</v>
      </c>
      <c r="P5593" s="543" t="s">
        <v>2478</v>
      </c>
      <c r="Q5593" s="543" t="s">
        <v>2478</v>
      </c>
      <c r="R5593" s="543" t="s">
        <v>2478</v>
      </c>
      <c r="S5593" s="543" t="s">
        <v>2478</v>
      </c>
    </row>
    <row r="5594" spans="1:19">
      <c r="A5594" s="540" t="s">
        <v>14192</v>
      </c>
      <c r="B5594" s="541"/>
      <c r="C5594" s="541"/>
      <c r="D5594" s="542">
        <v>30067</v>
      </c>
      <c r="E5594" s="541"/>
      <c r="F5594" s="542" t="s">
        <v>15146</v>
      </c>
      <c r="G5594" s="540" t="s">
        <v>15147</v>
      </c>
      <c r="H5594" s="542" t="s">
        <v>3468</v>
      </c>
      <c r="I5594" s="541" t="s">
        <v>2478</v>
      </c>
      <c r="J5594" s="540" t="s">
        <v>2478</v>
      </c>
      <c r="K5594" s="540" t="s">
        <v>2478</v>
      </c>
      <c r="L5594" s="540" t="s">
        <v>2478</v>
      </c>
      <c r="M5594" s="540" t="s">
        <v>2478</v>
      </c>
      <c r="N5594" s="540" t="s">
        <v>2478</v>
      </c>
      <c r="O5594" s="540" t="s">
        <v>2478</v>
      </c>
      <c r="P5594" s="540" t="s">
        <v>2478</v>
      </c>
      <c r="Q5594" s="540" t="s">
        <v>2478</v>
      </c>
      <c r="R5594" s="540" t="s">
        <v>2478</v>
      </c>
      <c r="S5594" s="540" t="s">
        <v>2478</v>
      </c>
    </row>
    <row r="5595" spans="1:19">
      <c r="A5595" s="543" t="s">
        <v>14192</v>
      </c>
      <c r="B5595" s="544"/>
      <c r="C5595" s="544"/>
      <c r="D5595" s="545">
        <v>30067</v>
      </c>
      <c r="E5595" s="544"/>
      <c r="F5595" s="545" t="s">
        <v>15148</v>
      </c>
      <c r="G5595" s="543" t="s">
        <v>15149</v>
      </c>
      <c r="H5595" s="545" t="s">
        <v>3468</v>
      </c>
      <c r="I5595" s="544" t="s">
        <v>2478</v>
      </c>
      <c r="J5595" s="543" t="s">
        <v>2478</v>
      </c>
      <c r="K5595" s="543" t="s">
        <v>2478</v>
      </c>
      <c r="L5595" s="543" t="s">
        <v>2478</v>
      </c>
      <c r="M5595" s="543" t="s">
        <v>2478</v>
      </c>
      <c r="N5595" s="543" t="s">
        <v>2478</v>
      </c>
      <c r="O5595" s="543" t="s">
        <v>2478</v>
      </c>
      <c r="P5595" s="543" t="s">
        <v>2478</v>
      </c>
      <c r="Q5595" s="543" t="s">
        <v>2478</v>
      </c>
      <c r="R5595" s="543" t="s">
        <v>2478</v>
      </c>
      <c r="S5595" s="543" t="s">
        <v>2478</v>
      </c>
    </row>
    <row r="5596" spans="1:19">
      <c r="A5596" s="540" t="s">
        <v>14192</v>
      </c>
      <c r="B5596" s="541"/>
      <c r="C5596" s="541"/>
      <c r="D5596" s="542">
        <v>30067</v>
      </c>
      <c r="E5596" s="541"/>
      <c r="F5596" s="542" t="s">
        <v>15150</v>
      </c>
      <c r="G5596" s="540" t="s">
        <v>15151</v>
      </c>
      <c r="H5596" s="542" t="s">
        <v>2469</v>
      </c>
      <c r="I5596" s="541" t="s">
        <v>2478</v>
      </c>
      <c r="J5596" s="540" t="s">
        <v>2478</v>
      </c>
      <c r="K5596" s="540" t="s">
        <v>2478</v>
      </c>
      <c r="L5596" s="540" t="s">
        <v>2478</v>
      </c>
      <c r="M5596" s="540" t="s">
        <v>2478</v>
      </c>
      <c r="N5596" s="540" t="s">
        <v>2478</v>
      </c>
      <c r="O5596" s="540" t="s">
        <v>2478</v>
      </c>
      <c r="P5596" s="540" t="s">
        <v>2478</v>
      </c>
      <c r="Q5596" s="540" t="s">
        <v>2478</v>
      </c>
      <c r="R5596" s="540" t="s">
        <v>2478</v>
      </c>
      <c r="S5596" s="540" t="s">
        <v>2478</v>
      </c>
    </row>
    <row r="5597" spans="1:19">
      <c r="A5597" s="543" t="s">
        <v>14192</v>
      </c>
      <c r="B5597" s="544"/>
      <c r="C5597" s="544"/>
      <c r="D5597" s="545">
        <v>30067</v>
      </c>
      <c r="E5597" s="544"/>
      <c r="F5597" s="545" t="s">
        <v>15152</v>
      </c>
      <c r="G5597" s="543" t="s">
        <v>15153</v>
      </c>
      <c r="H5597" s="545" t="s">
        <v>3468</v>
      </c>
      <c r="I5597" s="544" t="s">
        <v>2478</v>
      </c>
      <c r="J5597" s="543" t="s">
        <v>2478</v>
      </c>
      <c r="K5597" s="543" t="s">
        <v>2478</v>
      </c>
      <c r="L5597" s="543" t="s">
        <v>2478</v>
      </c>
      <c r="M5597" s="543" t="s">
        <v>2478</v>
      </c>
      <c r="N5597" s="543" t="s">
        <v>2478</v>
      </c>
      <c r="O5597" s="543" t="s">
        <v>2478</v>
      </c>
      <c r="P5597" s="543" t="s">
        <v>2478</v>
      </c>
      <c r="Q5597" s="543" t="s">
        <v>2478</v>
      </c>
      <c r="R5597" s="543" t="s">
        <v>2478</v>
      </c>
      <c r="S5597" s="543" t="s">
        <v>2478</v>
      </c>
    </row>
    <row r="5598" spans="1:19">
      <c r="A5598" s="540" t="s">
        <v>14192</v>
      </c>
      <c r="B5598" s="541"/>
      <c r="C5598" s="541"/>
      <c r="D5598" s="542">
        <v>30067</v>
      </c>
      <c r="E5598" s="541"/>
      <c r="F5598" s="542" t="s">
        <v>15154</v>
      </c>
      <c r="G5598" s="540" t="s">
        <v>15155</v>
      </c>
      <c r="H5598" s="542" t="s">
        <v>3468</v>
      </c>
      <c r="I5598" s="541" t="s">
        <v>2478</v>
      </c>
      <c r="J5598" s="540" t="s">
        <v>2478</v>
      </c>
      <c r="K5598" s="540" t="s">
        <v>2478</v>
      </c>
      <c r="L5598" s="540" t="s">
        <v>2478</v>
      </c>
      <c r="M5598" s="540" t="s">
        <v>2478</v>
      </c>
      <c r="N5598" s="540" t="s">
        <v>2478</v>
      </c>
      <c r="O5598" s="540" t="s">
        <v>2478</v>
      </c>
      <c r="P5598" s="540" t="s">
        <v>2478</v>
      </c>
      <c r="Q5598" s="540" t="s">
        <v>2478</v>
      </c>
      <c r="R5598" s="540" t="s">
        <v>2478</v>
      </c>
      <c r="S5598" s="540" t="s">
        <v>2478</v>
      </c>
    </row>
    <row r="5599" spans="1:19">
      <c r="A5599" s="543" t="s">
        <v>14192</v>
      </c>
      <c r="B5599" s="544"/>
      <c r="C5599" s="544"/>
      <c r="D5599" s="545">
        <v>30065</v>
      </c>
      <c r="E5599" s="544"/>
      <c r="F5599" s="545" t="s">
        <v>15156</v>
      </c>
      <c r="G5599" s="543" t="s">
        <v>15157</v>
      </c>
      <c r="H5599" s="545" t="s">
        <v>2469</v>
      </c>
      <c r="I5599" s="544" t="s">
        <v>2478</v>
      </c>
      <c r="J5599" s="543" t="s">
        <v>2478</v>
      </c>
      <c r="K5599" s="543" t="s">
        <v>2478</v>
      </c>
      <c r="L5599" s="543" t="s">
        <v>2478</v>
      </c>
      <c r="M5599" s="543" t="s">
        <v>2478</v>
      </c>
      <c r="N5599" s="543" t="s">
        <v>2478</v>
      </c>
      <c r="O5599" s="543" t="s">
        <v>2478</v>
      </c>
      <c r="P5599" s="543" t="s">
        <v>2478</v>
      </c>
      <c r="Q5599" s="543" t="s">
        <v>2478</v>
      </c>
      <c r="R5599" s="543" t="s">
        <v>2478</v>
      </c>
      <c r="S5599" s="543" t="s">
        <v>2478</v>
      </c>
    </row>
    <row r="5600" spans="1:19">
      <c r="A5600" s="540" t="s">
        <v>14192</v>
      </c>
      <c r="B5600" s="541"/>
      <c r="C5600" s="541"/>
      <c r="D5600" s="542">
        <v>30065</v>
      </c>
      <c r="E5600" s="541"/>
      <c r="F5600" s="542" t="s">
        <v>15158</v>
      </c>
      <c r="G5600" s="540" t="s">
        <v>15159</v>
      </c>
      <c r="H5600" s="542" t="s">
        <v>3468</v>
      </c>
      <c r="I5600" s="541" t="s">
        <v>2478</v>
      </c>
      <c r="J5600" s="540" t="s">
        <v>2478</v>
      </c>
      <c r="K5600" s="540" t="s">
        <v>2478</v>
      </c>
      <c r="L5600" s="540" t="s">
        <v>2478</v>
      </c>
      <c r="M5600" s="540" t="s">
        <v>2478</v>
      </c>
      <c r="N5600" s="540" t="s">
        <v>2478</v>
      </c>
      <c r="O5600" s="540" t="s">
        <v>2478</v>
      </c>
      <c r="P5600" s="540" t="s">
        <v>2478</v>
      </c>
      <c r="Q5600" s="540" t="s">
        <v>2478</v>
      </c>
      <c r="R5600" s="540" t="s">
        <v>2478</v>
      </c>
      <c r="S5600" s="540" t="s">
        <v>2478</v>
      </c>
    </row>
    <row r="5601" spans="1:19">
      <c r="A5601" s="543" t="s">
        <v>14192</v>
      </c>
      <c r="B5601" s="544"/>
      <c r="C5601" s="544"/>
      <c r="D5601" s="545">
        <v>30065</v>
      </c>
      <c r="E5601" s="544"/>
      <c r="F5601" s="545" t="s">
        <v>15160</v>
      </c>
      <c r="G5601" s="543" t="s">
        <v>15161</v>
      </c>
      <c r="H5601" s="545" t="s">
        <v>3468</v>
      </c>
      <c r="I5601" s="544" t="s">
        <v>2478</v>
      </c>
      <c r="J5601" s="543" t="s">
        <v>2478</v>
      </c>
      <c r="K5601" s="543" t="s">
        <v>2478</v>
      </c>
      <c r="L5601" s="543" t="s">
        <v>2478</v>
      </c>
      <c r="M5601" s="543" t="s">
        <v>2478</v>
      </c>
      <c r="N5601" s="543" t="s">
        <v>2478</v>
      </c>
      <c r="O5601" s="543" t="s">
        <v>2478</v>
      </c>
      <c r="P5601" s="543" t="s">
        <v>2478</v>
      </c>
      <c r="Q5601" s="543" t="s">
        <v>2478</v>
      </c>
      <c r="R5601" s="543" t="s">
        <v>2478</v>
      </c>
      <c r="S5601" s="543" t="s">
        <v>2478</v>
      </c>
    </row>
    <row r="5602" spans="1:19">
      <c r="A5602" s="540" t="s">
        <v>14192</v>
      </c>
      <c r="B5602" s="541"/>
      <c r="C5602" s="541"/>
      <c r="D5602" s="542">
        <v>30065</v>
      </c>
      <c r="E5602" s="541"/>
      <c r="F5602" s="542" t="s">
        <v>15162</v>
      </c>
      <c r="G5602" s="540" t="s">
        <v>15163</v>
      </c>
      <c r="H5602" s="542" t="s">
        <v>3468</v>
      </c>
      <c r="I5602" s="541" t="s">
        <v>2478</v>
      </c>
      <c r="J5602" s="540" t="s">
        <v>2478</v>
      </c>
      <c r="K5602" s="540" t="s">
        <v>2478</v>
      </c>
      <c r="L5602" s="540" t="s">
        <v>2478</v>
      </c>
      <c r="M5602" s="540" t="s">
        <v>2478</v>
      </c>
      <c r="N5602" s="540" t="s">
        <v>2478</v>
      </c>
      <c r="O5602" s="540" t="s">
        <v>2478</v>
      </c>
      <c r="P5602" s="540" t="s">
        <v>2478</v>
      </c>
      <c r="Q5602" s="540" t="s">
        <v>2478</v>
      </c>
      <c r="R5602" s="540" t="s">
        <v>2478</v>
      </c>
      <c r="S5602" s="540" t="s">
        <v>2478</v>
      </c>
    </row>
    <row r="5603" spans="1:19">
      <c r="A5603" s="543" t="s">
        <v>14192</v>
      </c>
      <c r="B5603" s="544"/>
      <c r="C5603" s="544"/>
      <c r="D5603" s="545">
        <v>30062</v>
      </c>
      <c r="E5603" s="544"/>
      <c r="F5603" s="545" t="s">
        <v>15164</v>
      </c>
      <c r="G5603" s="543" t="s">
        <v>15165</v>
      </c>
      <c r="H5603" s="545" t="s">
        <v>2469</v>
      </c>
      <c r="I5603" s="544" t="s">
        <v>2478</v>
      </c>
      <c r="J5603" s="543" t="s">
        <v>2478</v>
      </c>
      <c r="K5603" s="543" t="s">
        <v>2478</v>
      </c>
      <c r="L5603" s="543" t="s">
        <v>2478</v>
      </c>
      <c r="M5603" s="543" t="s">
        <v>2478</v>
      </c>
      <c r="N5603" s="543" t="s">
        <v>2478</v>
      </c>
      <c r="O5603" s="543" t="s">
        <v>2478</v>
      </c>
      <c r="P5603" s="543" t="s">
        <v>2478</v>
      </c>
      <c r="Q5603" s="543" t="s">
        <v>2478</v>
      </c>
      <c r="R5603" s="543" t="s">
        <v>2478</v>
      </c>
      <c r="S5603" s="543" t="s">
        <v>2478</v>
      </c>
    </row>
    <row r="5604" spans="1:19">
      <c r="A5604" s="540" t="s">
        <v>14192</v>
      </c>
      <c r="B5604" s="541"/>
      <c r="C5604" s="541"/>
      <c r="D5604" s="542">
        <v>30062</v>
      </c>
      <c r="E5604" s="541"/>
      <c r="F5604" s="542" t="s">
        <v>15166</v>
      </c>
      <c r="G5604" s="540" t="s">
        <v>15167</v>
      </c>
      <c r="H5604" s="542" t="s">
        <v>2469</v>
      </c>
      <c r="I5604" s="541" t="s">
        <v>2478</v>
      </c>
      <c r="J5604" s="540" t="s">
        <v>2478</v>
      </c>
      <c r="K5604" s="540" t="s">
        <v>2478</v>
      </c>
      <c r="L5604" s="540" t="s">
        <v>2478</v>
      </c>
      <c r="M5604" s="540" t="s">
        <v>2478</v>
      </c>
      <c r="N5604" s="540" t="s">
        <v>2478</v>
      </c>
      <c r="O5604" s="540" t="s">
        <v>2478</v>
      </c>
      <c r="P5604" s="540" t="s">
        <v>2478</v>
      </c>
      <c r="Q5604" s="540" t="s">
        <v>2478</v>
      </c>
      <c r="R5604" s="540" t="s">
        <v>2478</v>
      </c>
      <c r="S5604" s="540" t="s">
        <v>2478</v>
      </c>
    </row>
    <row r="5605" spans="1:19">
      <c r="A5605" s="543" t="s">
        <v>14192</v>
      </c>
      <c r="B5605" s="544"/>
      <c r="C5605" s="544"/>
      <c r="D5605" s="545">
        <v>30062</v>
      </c>
      <c r="E5605" s="544"/>
      <c r="F5605" s="545" t="s">
        <v>15168</v>
      </c>
      <c r="G5605" s="543" t="s">
        <v>15169</v>
      </c>
      <c r="H5605" s="545" t="s">
        <v>2469</v>
      </c>
      <c r="I5605" s="544" t="s">
        <v>2478</v>
      </c>
      <c r="J5605" s="543" t="s">
        <v>2478</v>
      </c>
      <c r="K5605" s="543" t="s">
        <v>2478</v>
      </c>
      <c r="L5605" s="543" t="s">
        <v>2478</v>
      </c>
      <c r="M5605" s="543" t="s">
        <v>2478</v>
      </c>
      <c r="N5605" s="543" t="s">
        <v>2478</v>
      </c>
      <c r="O5605" s="543" t="s">
        <v>2478</v>
      </c>
      <c r="P5605" s="543" t="s">
        <v>2478</v>
      </c>
      <c r="Q5605" s="543" t="s">
        <v>2478</v>
      </c>
      <c r="R5605" s="543" t="s">
        <v>2478</v>
      </c>
      <c r="S5605" s="543" t="s">
        <v>2478</v>
      </c>
    </row>
    <row r="5606" spans="1:19">
      <c r="A5606" s="540" t="s">
        <v>14192</v>
      </c>
      <c r="B5606" s="541"/>
      <c r="C5606" s="541"/>
      <c r="D5606" s="542">
        <v>30062</v>
      </c>
      <c r="E5606" s="541"/>
      <c r="F5606" s="542" t="s">
        <v>15170</v>
      </c>
      <c r="G5606" s="540" t="s">
        <v>15171</v>
      </c>
      <c r="H5606" s="542" t="s">
        <v>3468</v>
      </c>
      <c r="I5606" s="541" t="s">
        <v>2478</v>
      </c>
      <c r="J5606" s="540" t="s">
        <v>2478</v>
      </c>
      <c r="K5606" s="540" t="s">
        <v>2478</v>
      </c>
      <c r="L5606" s="540" t="s">
        <v>2478</v>
      </c>
      <c r="M5606" s="540" t="s">
        <v>2478</v>
      </c>
      <c r="N5606" s="540" t="s">
        <v>2478</v>
      </c>
      <c r="O5606" s="540" t="s">
        <v>2478</v>
      </c>
      <c r="P5606" s="540" t="s">
        <v>2478</v>
      </c>
      <c r="Q5606" s="540" t="s">
        <v>2478</v>
      </c>
      <c r="R5606" s="540" t="s">
        <v>2478</v>
      </c>
      <c r="S5606" s="540" t="s">
        <v>2478</v>
      </c>
    </row>
    <row r="5607" spans="1:19">
      <c r="A5607" s="543" t="s">
        <v>14192</v>
      </c>
      <c r="B5607" s="544"/>
      <c r="C5607" s="544"/>
      <c r="D5607" s="545">
        <v>30062</v>
      </c>
      <c r="E5607" s="544"/>
      <c r="F5607" s="545" t="s">
        <v>15172</v>
      </c>
      <c r="G5607" s="543" t="s">
        <v>15173</v>
      </c>
      <c r="H5607" s="545" t="s">
        <v>2469</v>
      </c>
      <c r="I5607" s="544" t="s">
        <v>2478</v>
      </c>
      <c r="J5607" s="543" t="s">
        <v>2478</v>
      </c>
      <c r="K5607" s="543" t="s">
        <v>2478</v>
      </c>
      <c r="L5607" s="543" t="s">
        <v>2478</v>
      </c>
      <c r="M5607" s="543" t="s">
        <v>2478</v>
      </c>
      <c r="N5607" s="543" t="s">
        <v>2478</v>
      </c>
      <c r="O5607" s="543" t="s">
        <v>2478</v>
      </c>
      <c r="P5607" s="543" t="s">
        <v>2478</v>
      </c>
      <c r="Q5607" s="543" t="s">
        <v>2478</v>
      </c>
      <c r="R5607" s="543" t="s">
        <v>2478</v>
      </c>
      <c r="S5607" s="543" t="s">
        <v>2478</v>
      </c>
    </row>
    <row r="5608" spans="1:19">
      <c r="A5608" s="540" t="s">
        <v>14192</v>
      </c>
      <c r="B5608" s="541"/>
      <c r="C5608" s="541"/>
      <c r="D5608" s="542">
        <v>30064</v>
      </c>
      <c r="E5608" s="541"/>
      <c r="F5608" s="542" t="s">
        <v>15174</v>
      </c>
      <c r="G5608" s="540" t="s">
        <v>15175</v>
      </c>
      <c r="H5608" s="542" t="s">
        <v>2469</v>
      </c>
      <c r="I5608" s="541" t="s">
        <v>2478</v>
      </c>
      <c r="J5608" s="540" t="s">
        <v>2478</v>
      </c>
      <c r="K5608" s="540" t="s">
        <v>2478</v>
      </c>
      <c r="L5608" s="540" t="s">
        <v>2478</v>
      </c>
      <c r="M5608" s="540" t="s">
        <v>2478</v>
      </c>
      <c r="N5608" s="540" t="s">
        <v>2478</v>
      </c>
      <c r="O5608" s="540" t="s">
        <v>2478</v>
      </c>
      <c r="P5608" s="540" t="s">
        <v>2478</v>
      </c>
      <c r="Q5608" s="540" t="s">
        <v>2478</v>
      </c>
      <c r="R5608" s="540" t="s">
        <v>2478</v>
      </c>
      <c r="S5608" s="540" t="s">
        <v>2478</v>
      </c>
    </row>
    <row r="5609" spans="1:19">
      <c r="A5609" s="543" t="s">
        <v>14192</v>
      </c>
      <c r="B5609" s="544"/>
      <c r="C5609" s="544"/>
      <c r="D5609" s="545">
        <v>30064</v>
      </c>
      <c r="E5609" s="544"/>
      <c r="F5609" s="545" t="s">
        <v>15176</v>
      </c>
      <c r="G5609" s="543" t="s">
        <v>15177</v>
      </c>
      <c r="H5609" s="545" t="s">
        <v>2469</v>
      </c>
      <c r="I5609" s="544" t="s">
        <v>2478</v>
      </c>
      <c r="J5609" s="543" t="s">
        <v>2478</v>
      </c>
      <c r="K5609" s="543" t="s">
        <v>2478</v>
      </c>
      <c r="L5609" s="543" t="s">
        <v>2478</v>
      </c>
      <c r="M5609" s="543" t="s">
        <v>2478</v>
      </c>
      <c r="N5609" s="543" t="s">
        <v>2478</v>
      </c>
      <c r="O5609" s="543" t="s">
        <v>2478</v>
      </c>
      <c r="P5609" s="543" t="s">
        <v>2478</v>
      </c>
      <c r="Q5609" s="543" t="s">
        <v>2478</v>
      </c>
      <c r="R5609" s="543" t="s">
        <v>2478</v>
      </c>
      <c r="S5609" s="543" t="s">
        <v>2478</v>
      </c>
    </row>
    <row r="5610" spans="1:19">
      <c r="A5610" s="540" t="s">
        <v>14192</v>
      </c>
      <c r="B5610" s="541"/>
      <c r="C5610" s="541"/>
      <c r="D5610" s="542">
        <v>30064</v>
      </c>
      <c r="E5610" s="541"/>
      <c r="F5610" s="542" t="s">
        <v>15178</v>
      </c>
      <c r="G5610" s="540" t="s">
        <v>15179</v>
      </c>
      <c r="H5610" s="542" t="s">
        <v>2469</v>
      </c>
      <c r="I5610" s="541" t="s">
        <v>2478</v>
      </c>
      <c r="J5610" s="540" t="s">
        <v>2478</v>
      </c>
      <c r="K5610" s="540" t="s">
        <v>2478</v>
      </c>
      <c r="L5610" s="540" t="s">
        <v>2478</v>
      </c>
      <c r="M5610" s="540" t="s">
        <v>2478</v>
      </c>
      <c r="N5610" s="540" t="s">
        <v>2478</v>
      </c>
      <c r="O5610" s="540" t="s">
        <v>2478</v>
      </c>
      <c r="P5610" s="540" t="s">
        <v>2478</v>
      </c>
      <c r="Q5610" s="540" t="s">
        <v>2478</v>
      </c>
      <c r="R5610" s="540" t="s">
        <v>2478</v>
      </c>
      <c r="S5610" s="540" t="s">
        <v>2478</v>
      </c>
    </row>
    <row r="5611" spans="1:19">
      <c r="A5611" s="543" t="s">
        <v>14192</v>
      </c>
      <c r="B5611" s="544"/>
      <c r="C5611" s="544"/>
      <c r="D5611" s="545">
        <v>30064</v>
      </c>
      <c r="E5611" s="544"/>
      <c r="F5611" s="545" t="s">
        <v>15180</v>
      </c>
      <c r="G5611" s="543" t="s">
        <v>15181</v>
      </c>
      <c r="H5611" s="545" t="s">
        <v>3468</v>
      </c>
      <c r="I5611" s="544" t="s">
        <v>2478</v>
      </c>
      <c r="J5611" s="543" t="s">
        <v>2478</v>
      </c>
      <c r="K5611" s="543" t="s">
        <v>2478</v>
      </c>
      <c r="L5611" s="543" t="s">
        <v>2478</v>
      </c>
      <c r="M5611" s="543" t="s">
        <v>2478</v>
      </c>
      <c r="N5611" s="543" t="s">
        <v>2478</v>
      </c>
      <c r="O5611" s="543" t="s">
        <v>2478</v>
      </c>
      <c r="P5611" s="543" t="s">
        <v>2478</v>
      </c>
      <c r="Q5611" s="543" t="s">
        <v>2478</v>
      </c>
      <c r="R5611" s="543" t="s">
        <v>2478</v>
      </c>
      <c r="S5611" s="543" t="s">
        <v>2478</v>
      </c>
    </row>
    <row r="5612" spans="1:19">
      <c r="A5612" s="540" t="s">
        <v>14192</v>
      </c>
      <c r="B5612" s="541"/>
      <c r="C5612" s="541"/>
      <c r="D5612" s="542">
        <v>30064</v>
      </c>
      <c r="E5612" s="541"/>
      <c r="F5612" s="542" t="s">
        <v>15182</v>
      </c>
      <c r="G5612" s="540" t="s">
        <v>15183</v>
      </c>
      <c r="H5612" s="542" t="s">
        <v>2469</v>
      </c>
      <c r="I5612" s="541" t="s">
        <v>2478</v>
      </c>
      <c r="J5612" s="540" t="s">
        <v>2478</v>
      </c>
      <c r="K5612" s="540" t="s">
        <v>2478</v>
      </c>
      <c r="L5612" s="540" t="s">
        <v>2478</v>
      </c>
      <c r="M5612" s="540" t="s">
        <v>2478</v>
      </c>
      <c r="N5612" s="540" t="s">
        <v>2478</v>
      </c>
      <c r="O5612" s="540" t="s">
        <v>2478</v>
      </c>
      <c r="P5612" s="540" t="s">
        <v>2478</v>
      </c>
      <c r="Q5612" s="540" t="s">
        <v>2478</v>
      </c>
      <c r="R5612" s="540" t="s">
        <v>2478</v>
      </c>
      <c r="S5612" s="540" t="s">
        <v>2478</v>
      </c>
    </row>
    <row r="5613" spans="1:19">
      <c r="A5613" s="543" t="s">
        <v>14192</v>
      </c>
      <c r="B5613" s="544"/>
      <c r="C5613" s="544"/>
      <c r="D5613" s="545">
        <v>30066</v>
      </c>
      <c r="E5613" s="544"/>
      <c r="F5613" s="545" t="s">
        <v>15184</v>
      </c>
      <c r="G5613" s="543" t="s">
        <v>15185</v>
      </c>
      <c r="H5613" s="545" t="s">
        <v>3468</v>
      </c>
      <c r="I5613" s="544" t="s">
        <v>2478</v>
      </c>
      <c r="J5613" s="543" t="s">
        <v>2478</v>
      </c>
      <c r="K5613" s="543" t="s">
        <v>2478</v>
      </c>
      <c r="L5613" s="543" t="s">
        <v>2478</v>
      </c>
      <c r="M5613" s="543" t="s">
        <v>2478</v>
      </c>
      <c r="N5613" s="543" t="s">
        <v>2478</v>
      </c>
      <c r="O5613" s="543" t="s">
        <v>2478</v>
      </c>
      <c r="P5613" s="543" t="s">
        <v>2478</v>
      </c>
      <c r="Q5613" s="543" t="s">
        <v>2478</v>
      </c>
      <c r="R5613" s="543" t="s">
        <v>2478</v>
      </c>
      <c r="S5613" s="543" t="s">
        <v>2478</v>
      </c>
    </row>
    <row r="5614" spans="1:19">
      <c r="A5614" s="540" t="s">
        <v>14192</v>
      </c>
      <c r="B5614" s="541"/>
      <c r="C5614" s="541"/>
      <c r="D5614" s="542">
        <v>30066</v>
      </c>
      <c r="E5614" s="541"/>
      <c r="F5614" s="542" t="s">
        <v>15186</v>
      </c>
      <c r="G5614" s="540" t="s">
        <v>15187</v>
      </c>
      <c r="H5614" s="542" t="s">
        <v>2469</v>
      </c>
      <c r="I5614" s="541" t="s">
        <v>2478</v>
      </c>
      <c r="J5614" s="540" t="s">
        <v>2478</v>
      </c>
      <c r="K5614" s="540" t="s">
        <v>2478</v>
      </c>
      <c r="L5614" s="540" t="s">
        <v>2478</v>
      </c>
      <c r="M5614" s="540" t="s">
        <v>2478</v>
      </c>
      <c r="N5614" s="540" t="s">
        <v>2478</v>
      </c>
      <c r="O5614" s="540" t="s">
        <v>2478</v>
      </c>
      <c r="P5614" s="540" t="s">
        <v>2478</v>
      </c>
      <c r="Q5614" s="540" t="s">
        <v>2478</v>
      </c>
      <c r="R5614" s="540" t="s">
        <v>2478</v>
      </c>
      <c r="S5614" s="540" t="s">
        <v>2478</v>
      </c>
    </row>
    <row r="5615" spans="1:19">
      <c r="A5615" s="543" t="s">
        <v>14192</v>
      </c>
      <c r="B5615" s="544"/>
      <c r="C5615" s="544"/>
      <c r="D5615" s="545">
        <v>30066</v>
      </c>
      <c r="E5615" s="544"/>
      <c r="F5615" s="545" t="s">
        <v>15188</v>
      </c>
      <c r="G5615" s="543" t="s">
        <v>15189</v>
      </c>
      <c r="H5615" s="545" t="s">
        <v>2469</v>
      </c>
      <c r="I5615" s="544" t="s">
        <v>2478</v>
      </c>
      <c r="J5615" s="543" t="s">
        <v>2478</v>
      </c>
      <c r="K5615" s="543" t="s">
        <v>2478</v>
      </c>
      <c r="L5615" s="543" t="s">
        <v>2478</v>
      </c>
      <c r="M5615" s="543" t="s">
        <v>2478</v>
      </c>
      <c r="N5615" s="543" t="s">
        <v>2478</v>
      </c>
      <c r="O5615" s="543" t="s">
        <v>2478</v>
      </c>
      <c r="P5615" s="543" t="s">
        <v>2478</v>
      </c>
      <c r="Q5615" s="543" t="s">
        <v>2478</v>
      </c>
      <c r="R5615" s="543" t="s">
        <v>2478</v>
      </c>
      <c r="S5615" s="543" t="s">
        <v>2478</v>
      </c>
    </row>
    <row r="5616" spans="1:19">
      <c r="A5616" s="540" t="s">
        <v>14192</v>
      </c>
      <c r="B5616" s="541"/>
      <c r="C5616" s="541"/>
      <c r="D5616" s="542">
        <v>30066</v>
      </c>
      <c r="E5616" s="541"/>
      <c r="F5616" s="542" t="s">
        <v>15190</v>
      </c>
      <c r="G5616" s="540" t="s">
        <v>15191</v>
      </c>
      <c r="H5616" s="542" t="s">
        <v>3468</v>
      </c>
      <c r="I5616" s="541" t="s">
        <v>2478</v>
      </c>
      <c r="J5616" s="540" t="s">
        <v>2478</v>
      </c>
      <c r="K5616" s="540" t="s">
        <v>2478</v>
      </c>
      <c r="L5616" s="540" t="s">
        <v>2478</v>
      </c>
      <c r="M5616" s="540" t="s">
        <v>2478</v>
      </c>
      <c r="N5616" s="540" t="s">
        <v>2478</v>
      </c>
      <c r="O5616" s="540" t="s">
        <v>2478</v>
      </c>
      <c r="P5616" s="540" t="s">
        <v>2478</v>
      </c>
      <c r="Q5616" s="540" t="s">
        <v>2478</v>
      </c>
      <c r="R5616" s="540" t="s">
        <v>2478</v>
      </c>
      <c r="S5616" s="540" t="s">
        <v>2478</v>
      </c>
    </row>
    <row r="5617" spans="1:19">
      <c r="A5617" s="543" t="s">
        <v>14192</v>
      </c>
      <c r="B5617" s="544"/>
      <c r="C5617" s="544"/>
      <c r="D5617" s="545">
        <v>30066</v>
      </c>
      <c r="E5617" s="544"/>
      <c r="F5617" s="545" t="s">
        <v>15192</v>
      </c>
      <c r="G5617" s="543" t="s">
        <v>15193</v>
      </c>
      <c r="H5617" s="545" t="s">
        <v>3468</v>
      </c>
      <c r="I5617" s="544" t="s">
        <v>2478</v>
      </c>
      <c r="J5617" s="543" t="s">
        <v>2478</v>
      </c>
      <c r="K5617" s="543" t="s">
        <v>2478</v>
      </c>
      <c r="L5617" s="543" t="s">
        <v>2478</v>
      </c>
      <c r="M5617" s="543" t="s">
        <v>2478</v>
      </c>
      <c r="N5617" s="543" t="s">
        <v>2478</v>
      </c>
      <c r="O5617" s="543" t="s">
        <v>2478</v>
      </c>
      <c r="P5617" s="543" t="s">
        <v>2478</v>
      </c>
      <c r="Q5617" s="543" t="s">
        <v>2478</v>
      </c>
      <c r="R5617" s="543" t="s">
        <v>2478</v>
      </c>
      <c r="S5617" s="543" t="s">
        <v>2478</v>
      </c>
    </row>
    <row r="5618" spans="1:19">
      <c r="A5618" s="540" t="s">
        <v>14192</v>
      </c>
      <c r="B5618" s="541"/>
      <c r="C5618" s="541"/>
      <c r="D5618" s="542">
        <v>30066</v>
      </c>
      <c r="E5618" s="541"/>
      <c r="F5618" s="542" t="s">
        <v>15194</v>
      </c>
      <c r="G5618" s="540" t="s">
        <v>15195</v>
      </c>
      <c r="H5618" s="542" t="s">
        <v>3468</v>
      </c>
      <c r="I5618" s="541" t="s">
        <v>2478</v>
      </c>
      <c r="J5618" s="540" t="s">
        <v>2478</v>
      </c>
      <c r="K5618" s="540" t="s">
        <v>2478</v>
      </c>
      <c r="L5618" s="540" t="s">
        <v>2478</v>
      </c>
      <c r="M5618" s="540" t="s">
        <v>2478</v>
      </c>
      <c r="N5618" s="540" t="s">
        <v>2478</v>
      </c>
      <c r="O5618" s="540" t="s">
        <v>2478</v>
      </c>
      <c r="P5618" s="540" t="s">
        <v>2478</v>
      </c>
      <c r="Q5618" s="540" t="s">
        <v>2478</v>
      </c>
      <c r="R5618" s="540" t="s">
        <v>2478</v>
      </c>
      <c r="S5618" s="540" t="s">
        <v>2478</v>
      </c>
    </row>
    <row r="5619" spans="1:19">
      <c r="A5619" s="543" t="s">
        <v>14192</v>
      </c>
      <c r="B5619" s="545">
        <v>11812</v>
      </c>
      <c r="C5619" s="545">
        <v>738971</v>
      </c>
      <c r="D5619" s="545" t="s">
        <v>15196</v>
      </c>
      <c r="E5619" s="545" t="s">
        <v>15196</v>
      </c>
      <c r="F5619" s="545" t="s">
        <v>15197</v>
      </c>
      <c r="G5619" s="543" t="s">
        <v>15198</v>
      </c>
      <c r="H5619" s="545" t="s">
        <v>2546</v>
      </c>
      <c r="I5619" s="545" t="s">
        <v>2546</v>
      </c>
      <c r="J5619" s="543" t="s">
        <v>2478</v>
      </c>
      <c r="K5619" s="543" t="s">
        <v>2478</v>
      </c>
      <c r="L5619" s="543" t="s">
        <v>2546</v>
      </c>
      <c r="M5619" s="543" t="s">
        <v>6209</v>
      </c>
      <c r="N5619" s="543" t="s">
        <v>2210</v>
      </c>
      <c r="O5619" s="547">
        <v>45251.333333333336</v>
      </c>
      <c r="P5619" s="547">
        <v>45251.333333333336</v>
      </c>
      <c r="Q5619" s="547">
        <v>45328.333333333336</v>
      </c>
      <c r="R5619" s="547">
        <v>45328</v>
      </c>
      <c r="S5619" s="547">
        <v>45694.844328703701</v>
      </c>
    </row>
    <row r="5620" spans="1:19">
      <c r="A5620" s="540" t="s">
        <v>14192</v>
      </c>
      <c r="B5620" s="542">
        <v>107918</v>
      </c>
      <c r="C5620" s="542">
        <v>735474</v>
      </c>
      <c r="D5620" s="542" t="s">
        <v>15199</v>
      </c>
      <c r="E5620" s="542" t="s">
        <v>15199</v>
      </c>
      <c r="F5620" s="542" t="s">
        <v>15200</v>
      </c>
      <c r="G5620" s="540" t="s">
        <v>15201</v>
      </c>
      <c r="H5620" s="542" t="s">
        <v>2546</v>
      </c>
      <c r="I5620" s="542" t="s">
        <v>2546</v>
      </c>
      <c r="J5620" s="540" t="s">
        <v>2478</v>
      </c>
      <c r="K5620" s="540" t="s">
        <v>2478</v>
      </c>
      <c r="L5620" s="540" t="s">
        <v>2546</v>
      </c>
      <c r="M5620" s="540" t="s">
        <v>2478</v>
      </c>
      <c r="N5620" s="540" t="s">
        <v>10945</v>
      </c>
      <c r="O5620" s="546">
        <v>45471.333333333336</v>
      </c>
      <c r="P5620" s="546">
        <v>45471.333333333336</v>
      </c>
      <c r="Q5620" s="546">
        <v>45688.333333333336</v>
      </c>
      <c r="R5620" s="546">
        <v>45688</v>
      </c>
      <c r="S5620" s="546">
        <v>45917.761192129627</v>
      </c>
    </row>
    <row r="5621" spans="1:19">
      <c r="A5621" s="543" t="s">
        <v>14192</v>
      </c>
      <c r="B5621" s="545">
        <v>11686</v>
      </c>
      <c r="C5621" s="545">
        <v>738672</v>
      </c>
      <c r="D5621" s="545" t="s">
        <v>15202</v>
      </c>
      <c r="E5621" s="545" t="s">
        <v>15202</v>
      </c>
      <c r="F5621" s="545" t="s">
        <v>15203</v>
      </c>
      <c r="G5621" s="543" t="s">
        <v>15204</v>
      </c>
      <c r="H5621" s="545" t="s">
        <v>2546</v>
      </c>
      <c r="I5621" s="545" t="s">
        <v>2546</v>
      </c>
      <c r="J5621" s="543" t="s">
        <v>2478</v>
      </c>
      <c r="K5621" s="543" t="s">
        <v>2478</v>
      </c>
      <c r="L5621" s="543" t="s">
        <v>2546</v>
      </c>
      <c r="M5621" s="543" t="s">
        <v>6209</v>
      </c>
      <c r="N5621" s="543" t="s">
        <v>2210</v>
      </c>
      <c r="O5621" s="547">
        <v>45191.333333333336</v>
      </c>
      <c r="P5621" s="547">
        <v>45191.333333333336</v>
      </c>
      <c r="Q5621" s="547">
        <v>45264.708333333336</v>
      </c>
      <c r="R5621" s="547">
        <v>45264</v>
      </c>
      <c r="S5621" s="547">
        <v>45621.677349537036</v>
      </c>
    </row>
    <row r="5622" spans="1:19">
      <c r="A5622" s="540" t="s">
        <v>14192</v>
      </c>
      <c r="B5622" s="542">
        <v>108071</v>
      </c>
      <c r="C5622" s="542">
        <v>790446</v>
      </c>
      <c r="D5622" s="542" t="s">
        <v>15205</v>
      </c>
      <c r="E5622" s="542" t="s">
        <v>15205</v>
      </c>
      <c r="F5622" s="542" t="s">
        <v>15206</v>
      </c>
      <c r="G5622" s="540" t="s">
        <v>15207</v>
      </c>
      <c r="H5622" s="542" t="s">
        <v>2469</v>
      </c>
      <c r="I5622" s="542" t="s">
        <v>2469</v>
      </c>
      <c r="J5622" s="540" t="s">
        <v>2478</v>
      </c>
      <c r="K5622" s="540" t="s">
        <v>2478</v>
      </c>
      <c r="L5622" s="540" t="s">
        <v>7154</v>
      </c>
      <c r="M5622" s="540" t="s">
        <v>7155</v>
      </c>
      <c r="N5622" s="540" t="s">
        <v>7156</v>
      </c>
      <c r="O5622" s="546">
        <v>45478.333333333336</v>
      </c>
      <c r="P5622" s="546">
        <v>45478.333333333336</v>
      </c>
      <c r="Q5622" s="546">
        <v>45848.333333333336</v>
      </c>
      <c r="R5622" s="546">
        <v>45848</v>
      </c>
      <c r="S5622" s="540" t="s">
        <v>2478</v>
      </c>
    </row>
    <row r="5623" spans="1:19">
      <c r="A5623" s="543" t="s">
        <v>14192</v>
      </c>
      <c r="B5623" s="545">
        <v>108069</v>
      </c>
      <c r="C5623" s="545">
        <v>790427</v>
      </c>
      <c r="D5623" s="545" t="s">
        <v>15208</v>
      </c>
      <c r="E5623" s="545" t="s">
        <v>15208</v>
      </c>
      <c r="F5623" s="545" t="s">
        <v>15209</v>
      </c>
      <c r="G5623" s="543" t="s">
        <v>15210</v>
      </c>
      <c r="H5623" s="545" t="s">
        <v>2469</v>
      </c>
      <c r="I5623" s="545" t="s">
        <v>2469</v>
      </c>
      <c r="J5623" s="543" t="s">
        <v>2478</v>
      </c>
      <c r="K5623" s="543" t="s">
        <v>2478</v>
      </c>
      <c r="L5623" s="543" t="s">
        <v>7154</v>
      </c>
      <c r="M5623" s="543" t="s">
        <v>7155</v>
      </c>
      <c r="N5623" s="543" t="s">
        <v>7156</v>
      </c>
      <c r="O5623" s="547">
        <v>45546.333333333336</v>
      </c>
      <c r="P5623" s="547">
        <v>45546.333333333336</v>
      </c>
      <c r="Q5623" s="547">
        <v>45848.333333333336</v>
      </c>
      <c r="R5623" s="547">
        <v>45848</v>
      </c>
      <c r="S5623" s="543" t="s">
        <v>2478</v>
      </c>
    </row>
    <row r="5624" spans="1:19">
      <c r="A5624" s="540" t="s">
        <v>14192</v>
      </c>
      <c r="B5624" s="542">
        <v>108097</v>
      </c>
      <c r="C5624" s="542">
        <v>806935</v>
      </c>
      <c r="D5624" s="542" t="s">
        <v>15211</v>
      </c>
      <c r="E5624" s="542" t="s">
        <v>15211</v>
      </c>
      <c r="F5624" s="542" t="s">
        <v>15212</v>
      </c>
      <c r="G5624" s="540" t="s">
        <v>15213</v>
      </c>
      <c r="H5624" s="542" t="s">
        <v>2469</v>
      </c>
      <c r="I5624" s="542" t="s">
        <v>2469</v>
      </c>
      <c r="J5624" s="540" t="s">
        <v>2478</v>
      </c>
      <c r="K5624" s="540" t="s">
        <v>2478</v>
      </c>
      <c r="L5624" s="540" t="s">
        <v>7154</v>
      </c>
      <c r="M5624" s="540" t="s">
        <v>7155</v>
      </c>
      <c r="N5624" s="540" t="s">
        <v>7156</v>
      </c>
      <c r="O5624" s="546">
        <v>45569.333333333336</v>
      </c>
      <c r="P5624" s="546">
        <v>45569.333333333336</v>
      </c>
      <c r="Q5624" s="546">
        <v>46022.333333333336</v>
      </c>
      <c r="R5624" s="540" t="s">
        <v>2478</v>
      </c>
      <c r="S5624" s="540" t="s">
        <v>2478</v>
      </c>
    </row>
    <row r="5625" spans="1:19">
      <c r="A5625" s="543" t="s">
        <v>14192</v>
      </c>
      <c r="B5625" s="545">
        <v>108116</v>
      </c>
      <c r="C5625" s="545">
        <v>817249</v>
      </c>
      <c r="D5625" s="545" t="s">
        <v>15214</v>
      </c>
      <c r="E5625" s="545" t="s">
        <v>15214</v>
      </c>
      <c r="F5625" s="545" t="s">
        <v>15215</v>
      </c>
      <c r="G5625" s="543" t="s">
        <v>15216</v>
      </c>
      <c r="H5625" s="545" t="s">
        <v>2469</v>
      </c>
      <c r="I5625" s="545" t="s">
        <v>2469</v>
      </c>
      <c r="J5625" s="543" t="s">
        <v>2478</v>
      </c>
      <c r="K5625" s="543" t="s">
        <v>2478</v>
      </c>
      <c r="L5625" s="543" t="s">
        <v>7154</v>
      </c>
      <c r="M5625" s="543" t="s">
        <v>7155</v>
      </c>
      <c r="N5625" s="543" t="s">
        <v>7156</v>
      </c>
      <c r="O5625" s="547">
        <v>45607.458333333336</v>
      </c>
      <c r="P5625" s="547">
        <v>45607.458333333336</v>
      </c>
      <c r="Q5625" s="547">
        <v>46037.333333333336</v>
      </c>
      <c r="R5625" s="543" t="s">
        <v>2478</v>
      </c>
      <c r="S5625" s="543" t="s">
        <v>2478</v>
      </c>
    </row>
    <row r="5626" spans="1:19">
      <c r="A5626" s="540" t="s">
        <v>14192</v>
      </c>
      <c r="B5626" s="542">
        <v>108113</v>
      </c>
      <c r="C5626" s="542">
        <v>817242</v>
      </c>
      <c r="D5626" s="542" t="s">
        <v>15217</v>
      </c>
      <c r="E5626" s="542" t="s">
        <v>15217</v>
      </c>
      <c r="F5626" s="542" t="s">
        <v>15218</v>
      </c>
      <c r="G5626" s="540" t="s">
        <v>15219</v>
      </c>
      <c r="H5626" s="542" t="s">
        <v>2469</v>
      </c>
      <c r="I5626" s="542" t="s">
        <v>2469</v>
      </c>
      <c r="J5626" s="540" t="s">
        <v>2478</v>
      </c>
      <c r="K5626" s="540" t="s">
        <v>2478</v>
      </c>
      <c r="L5626" s="540" t="s">
        <v>7154</v>
      </c>
      <c r="M5626" s="540" t="s">
        <v>7155</v>
      </c>
      <c r="N5626" s="540" t="s">
        <v>7156</v>
      </c>
      <c r="O5626" s="546">
        <v>45607.333333333336</v>
      </c>
      <c r="P5626" s="546">
        <v>45607.333333333336</v>
      </c>
      <c r="Q5626" s="546">
        <v>46022.333333333336</v>
      </c>
      <c r="R5626" s="540" t="s">
        <v>2478</v>
      </c>
      <c r="S5626" s="540" t="s">
        <v>2478</v>
      </c>
    </row>
    <row r="5627" spans="1:19">
      <c r="A5627" s="543" t="s">
        <v>14192</v>
      </c>
      <c r="B5627" s="545">
        <v>107929</v>
      </c>
      <c r="C5627" s="545">
        <v>738692</v>
      </c>
      <c r="D5627" s="545" t="s">
        <v>15220</v>
      </c>
      <c r="E5627" s="545" t="s">
        <v>15220</v>
      </c>
      <c r="F5627" s="545" t="s">
        <v>15221</v>
      </c>
      <c r="G5627" s="543" t="s">
        <v>15222</v>
      </c>
      <c r="H5627" s="545" t="s">
        <v>2469</v>
      </c>
      <c r="I5627" s="545" t="s">
        <v>2469</v>
      </c>
      <c r="J5627" s="543" t="s">
        <v>2478</v>
      </c>
      <c r="K5627" s="543" t="s">
        <v>2478</v>
      </c>
      <c r="L5627" s="543" t="s">
        <v>7154</v>
      </c>
      <c r="M5627" s="543" t="s">
        <v>7155</v>
      </c>
      <c r="N5627" s="543" t="s">
        <v>7156</v>
      </c>
      <c r="O5627" s="547">
        <v>45637.333333333336</v>
      </c>
      <c r="P5627" s="547">
        <v>45637.333333333336</v>
      </c>
      <c r="Q5627" s="547">
        <v>46021.333333333336</v>
      </c>
      <c r="R5627" s="543" t="s">
        <v>2478</v>
      </c>
      <c r="S5627" s="543" t="s">
        <v>2478</v>
      </c>
    </row>
    <row r="5628" spans="1:19">
      <c r="A5628" s="540" t="s">
        <v>14192</v>
      </c>
      <c r="B5628" s="542">
        <v>11850</v>
      </c>
      <c r="C5628" s="542">
        <v>738120</v>
      </c>
      <c r="D5628" s="542" t="s">
        <v>15223</v>
      </c>
      <c r="E5628" s="542" t="s">
        <v>15223</v>
      </c>
      <c r="F5628" s="542" t="s">
        <v>15224</v>
      </c>
      <c r="G5628" s="540" t="s">
        <v>15225</v>
      </c>
      <c r="H5628" s="542" t="s">
        <v>2546</v>
      </c>
      <c r="I5628" s="542" t="s">
        <v>2546</v>
      </c>
      <c r="J5628" s="540" t="s">
        <v>2478</v>
      </c>
      <c r="K5628" s="540" t="s">
        <v>2478</v>
      </c>
      <c r="L5628" s="540" t="s">
        <v>2546</v>
      </c>
      <c r="M5628" s="540" t="s">
        <v>6209</v>
      </c>
      <c r="N5628" s="540" t="s">
        <v>2210</v>
      </c>
      <c r="O5628" s="546">
        <v>45279.333333333336</v>
      </c>
      <c r="P5628" s="546">
        <v>45279.333333333336</v>
      </c>
      <c r="Q5628" s="546">
        <v>45436.708333333336</v>
      </c>
      <c r="R5628" s="546">
        <v>45436</v>
      </c>
      <c r="S5628" s="546">
        <v>45621.677337962959</v>
      </c>
    </row>
    <row r="5629" spans="1:19">
      <c r="A5629" s="543" t="s">
        <v>14192</v>
      </c>
      <c r="B5629" s="545">
        <v>108098</v>
      </c>
      <c r="C5629" s="545">
        <v>806936</v>
      </c>
      <c r="D5629" s="545" t="s">
        <v>15226</v>
      </c>
      <c r="E5629" s="545" t="s">
        <v>15226</v>
      </c>
      <c r="F5629" s="545" t="s">
        <v>15227</v>
      </c>
      <c r="G5629" s="543" t="s">
        <v>15228</v>
      </c>
      <c r="H5629" s="545" t="s">
        <v>2469</v>
      </c>
      <c r="I5629" s="545" t="s">
        <v>2469</v>
      </c>
      <c r="J5629" s="543" t="s">
        <v>2478</v>
      </c>
      <c r="K5629" s="543" t="s">
        <v>2478</v>
      </c>
      <c r="L5629" s="543" t="s">
        <v>7154</v>
      </c>
      <c r="M5629" s="543" t="s">
        <v>7155</v>
      </c>
      <c r="N5629" s="543" t="s">
        <v>7156</v>
      </c>
      <c r="O5629" s="547">
        <v>45653.333333333336</v>
      </c>
      <c r="P5629" s="547">
        <v>45653.333333333336</v>
      </c>
      <c r="Q5629" s="547">
        <v>46021.333333333336</v>
      </c>
      <c r="R5629" s="543" t="s">
        <v>2478</v>
      </c>
      <c r="S5629" s="543" t="s">
        <v>2478</v>
      </c>
    </row>
    <row r="5630" spans="1:19">
      <c r="A5630" s="540" t="s">
        <v>14192</v>
      </c>
      <c r="B5630" s="542">
        <v>107928</v>
      </c>
      <c r="C5630" s="542">
        <v>738674</v>
      </c>
      <c r="D5630" s="542" t="s">
        <v>15229</v>
      </c>
      <c r="E5630" s="542" t="s">
        <v>15229</v>
      </c>
      <c r="F5630" s="542" t="s">
        <v>15230</v>
      </c>
      <c r="G5630" s="540" t="s">
        <v>15231</v>
      </c>
      <c r="H5630" s="542" t="s">
        <v>2469</v>
      </c>
      <c r="I5630" s="542" t="s">
        <v>2469</v>
      </c>
      <c r="J5630" s="540" t="s">
        <v>2478</v>
      </c>
      <c r="K5630" s="540" t="s">
        <v>2478</v>
      </c>
      <c r="L5630" s="540" t="s">
        <v>7154</v>
      </c>
      <c r="M5630" s="540" t="s">
        <v>7155</v>
      </c>
      <c r="N5630" s="540" t="s">
        <v>7156</v>
      </c>
      <c r="O5630" s="546">
        <v>45314.333333333336</v>
      </c>
      <c r="P5630" s="546">
        <v>45314.333333333336</v>
      </c>
      <c r="Q5630" s="546">
        <v>45475.708333333336</v>
      </c>
      <c r="R5630" s="546">
        <v>45476</v>
      </c>
      <c r="S5630" s="540" t="s">
        <v>2478</v>
      </c>
    </row>
    <row r="5631" spans="1:19">
      <c r="A5631" s="543" t="s">
        <v>14192</v>
      </c>
      <c r="B5631" s="545">
        <v>107979</v>
      </c>
      <c r="C5631" s="545">
        <v>750692</v>
      </c>
      <c r="D5631" s="545" t="s">
        <v>15232</v>
      </c>
      <c r="E5631" s="545" t="s">
        <v>15232</v>
      </c>
      <c r="F5631" s="545" t="s">
        <v>15233</v>
      </c>
      <c r="G5631" s="543" t="s">
        <v>15234</v>
      </c>
      <c r="H5631" s="545" t="s">
        <v>2546</v>
      </c>
      <c r="I5631" s="545" t="s">
        <v>2546</v>
      </c>
      <c r="J5631" s="543" t="s">
        <v>2478</v>
      </c>
      <c r="K5631" s="543" t="s">
        <v>2478</v>
      </c>
      <c r="L5631" s="543" t="s">
        <v>2546</v>
      </c>
      <c r="M5631" s="543" t="s">
        <v>2478</v>
      </c>
      <c r="N5631" s="543" t="s">
        <v>10945</v>
      </c>
      <c r="O5631" s="547">
        <v>45443.333333333336</v>
      </c>
      <c r="P5631" s="547">
        <v>45443.333333333336</v>
      </c>
      <c r="Q5631" s="547">
        <v>45688.333333333336</v>
      </c>
      <c r="R5631" s="547">
        <v>45688</v>
      </c>
      <c r="S5631" s="547">
        <v>45925.677372685182</v>
      </c>
    </row>
    <row r="5632" spans="1:19">
      <c r="A5632" s="540" t="s">
        <v>14192</v>
      </c>
      <c r="B5632" s="542">
        <v>107999</v>
      </c>
      <c r="C5632" s="542">
        <v>752540</v>
      </c>
      <c r="D5632" s="542" t="s">
        <v>15235</v>
      </c>
      <c r="E5632" s="542" t="s">
        <v>15235</v>
      </c>
      <c r="F5632" s="542" t="s">
        <v>15236</v>
      </c>
      <c r="G5632" s="540" t="s">
        <v>15237</v>
      </c>
      <c r="H5632" s="542" t="s">
        <v>2546</v>
      </c>
      <c r="I5632" s="542" t="s">
        <v>2546</v>
      </c>
      <c r="J5632" s="540" t="s">
        <v>2478</v>
      </c>
      <c r="K5632" s="540" t="s">
        <v>2478</v>
      </c>
      <c r="L5632" s="540" t="s">
        <v>2546</v>
      </c>
      <c r="M5632" s="540" t="s">
        <v>2478</v>
      </c>
      <c r="N5632" s="540" t="s">
        <v>10945</v>
      </c>
      <c r="O5632" s="546">
        <v>45504.333333333336</v>
      </c>
      <c r="P5632" s="546">
        <v>45504.333333333336</v>
      </c>
      <c r="Q5632" s="546">
        <v>45688.333333333336</v>
      </c>
      <c r="R5632" s="546">
        <v>45688</v>
      </c>
      <c r="S5632" s="546">
        <v>45925.677407407406</v>
      </c>
    </row>
    <row r="5633" spans="1:19">
      <c r="A5633" s="543" t="s">
        <v>14192</v>
      </c>
      <c r="B5633" s="545">
        <v>11712</v>
      </c>
      <c r="C5633" s="545">
        <v>738670</v>
      </c>
      <c r="D5633" s="545" t="s">
        <v>15238</v>
      </c>
      <c r="E5633" s="545" t="s">
        <v>15238</v>
      </c>
      <c r="F5633" s="545" t="s">
        <v>15239</v>
      </c>
      <c r="G5633" s="543" t="s">
        <v>15240</v>
      </c>
      <c r="H5633" s="545" t="s">
        <v>2546</v>
      </c>
      <c r="I5633" s="545" t="s">
        <v>2546</v>
      </c>
      <c r="J5633" s="543" t="s">
        <v>2478</v>
      </c>
      <c r="K5633" s="543" t="s">
        <v>2478</v>
      </c>
      <c r="L5633" s="543" t="s">
        <v>2546</v>
      </c>
      <c r="M5633" s="543" t="s">
        <v>6209</v>
      </c>
      <c r="N5633" s="543" t="s">
        <v>2210</v>
      </c>
      <c r="O5633" s="547">
        <v>45195.333333333336</v>
      </c>
      <c r="P5633" s="547">
        <v>45195.333333333336</v>
      </c>
      <c r="Q5633" s="547">
        <v>45310.708333333336</v>
      </c>
      <c r="R5633" s="547">
        <v>45310</v>
      </c>
      <c r="S5633" s="547">
        <v>45621.677372685182</v>
      </c>
    </row>
    <row r="5634" spans="1:19">
      <c r="A5634" s="540" t="s">
        <v>14192</v>
      </c>
      <c r="B5634" s="542">
        <v>107927</v>
      </c>
      <c r="C5634" s="542">
        <v>738667</v>
      </c>
      <c r="D5634" s="542" t="s">
        <v>15241</v>
      </c>
      <c r="E5634" s="542" t="s">
        <v>15241</v>
      </c>
      <c r="F5634" s="542" t="s">
        <v>15242</v>
      </c>
      <c r="G5634" s="540" t="s">
        <v>15243</v>
      </c>
      <c r="H5634" s="542" t="s">
        <v>2469</v>
      </c>
      <c r="I5634" s="542" t="s">
        <v>2469</v>
      </c>
      <c r="J5634" s="540" t="s">
        <v>2478</v>
      </c>
      <c r="K5634" s="540" t="s">
        <v>2478</v>
      </c>
      <c r="L5634" s="540" t="s">
        <v>7154</v>
      </c>
      <c r="M5634" s="540" t="s">
        <v>7155</v>
      </c>
      <c r="N5634" s="540" t="s">
        <v>7156</v>
      </c>
      <c r="O5634" s="546">
        <v>45355.333333333336</v>
      </c>
      <c r="P5634" s="546">
        <v>45355.333333333336</v>
      </c>
      <c r="Q5634" s="546">
        <v>45488.333333333336</v>
      </c>
      <c r="R5634" s="546">
        <v>45488</v>
      </c>
      <c r="S5634" s="540" t="s">
        <v>2478</v>
      </c>
    </row>
    <row r="5635" spans="1:19">
      <c r="A5635" s="543" t="s">
        <v>14192</v>
      </c>
      <c r="B5635" s="545">
        <v>11753</v>
      </c>
      <c r="C5635" s="545">
        <v>742070</v>
      </c>
      <c r="D5635" s="545" t="s">
        <v>15244</v>
      </c>
      <c r="E5635" s="545" t="s">
        <v>15244</v>
      </c>
      <c r="F5635" s="545" t="s">
        <v>15245</v>
      </c>
      <c r="G5635" s="543" t="s">
        <v>15246</v>
      </c>
      <c r="H5635" s="545" t="s">
        <v>2546</v>
      </c>
      <c r="I5635" s="545" t="s">
        <v>2546</v>
      </c>
      <c r="J5635" s="543" t="s">
        <v>2478</v>
      </c>
      <c r="K5635" s="543" t="s">
        <v>2478</v>
      </c>
      <c r="L5635" s="543" t="s">
        <v>2546</v>
      </c>
      <c r="M5635" s="543" t="s">
        <v>6209</v>
      </c>
      <c r="N5635" s="543" t="s">
        <v>2210</v>
      </c>
      <c r="O5635" s="547">
        <v>45224.333333333336</v>
      </c>
      <c r="P5635" s="547">
        <v>45224.333333333336</v>
      </c>
      <c r="Q5635" s="547">
        <v>45296.708333333336</v>
      </c>
      <c r="R5635" s="547">
        <v>45296</v>
      </c>
      <c r="S5635" s="547">
        <v>45461.477465277778</v>
      </c>
    </row>
    <row r="5636" spans="1:19">
      <c r="A5636" s="540" t="s">
        <v>14192</v>
      </c>
      <c r="B5636" s="542">
        <v>11716</v>
      </c>
      <c r="C5636" s="542">
        <v>742026</v>
      </c>
      <c r="D5636" s="542" t="s">
        <v>15247</v>
      </c>
      <c r="E5636" s="542" t="s">
        <v>15247</v>
      </c>
      <c r="F5636" s="542" t="s">
        <v>15248</v>
      </c>
      <c r="G5636" s="540" t="s">
        <v>15249</v>
      </c>
      <c r="H5636" s="542" t="s">
        <v>2546</v>
      </c>
      <c r="I5636" s="542" t="s">
        <v>2546</v>
      </c>
      <c r="J5636" s="540" t="s">
        <v>2478</v>
      </c>
      <c r="K5636" s="540" t="s">
        <v>2478</v>
      </c>
      <c r="L5636" s="540" t="s">
        <v>2546</v>
      </c>
      <c r="M5636" s="540" t="s">
        <v>6209</v>
      </c>
      <c r="N5636" s="540" t="s">
        <v>2210</v>
      </c>
      <c r="O5636" s="546">
        <v>45191.333333333336</v>
      </c>
      <c r="P5636" s="546">
        <v>45191.333333333336</v>
      </c>
      <c r="Q5636" s="546">
        <v>45286.708333333336</v>
      </c>
      <c r="R5636" s="546">
        <v>45295</v>
      </c>
      <c r="S5636" s="546">
        <v>45443.483657407407</v>
      </c>
    </row>
    <row r="5637" spans="1:19">
      <c r="A5637" s="543" t="s">
        <v>14192</v>
      </c>
      <c r="B5637" s="545">
        <v>108070</v>
      </c>
      <c r="C5637" s="545">
        <v>790443</v>
      </c>
      <c r="D5637" s="545" t="s">
        <v>15250</v>
      </c>
      <c r="E5637" s="545" t="s">
        <v>15250</v>
      </c>
      <c r="F5637" s="545" t="s">
        <v>15251</v>
      </c>
      <c r="G5637" s="543" t="s">
        <v>15252</v>
      </c>
      <c r="H5637" s="545" t="s">
        <v>2546</v>
      </c>
      <c r="I5637" s="545" t="s">
        <v>2546</v>
      </c>
      <c r="J5637" s="543" t="s">
        <v>2478</v>
      </c>
      <c r="K5637" s="543" t="s">
        <v>2478</v>
      </c>
      <c r="L5637" s="543" t="s">
        <v>2546</v>
      </c>
      <c r="M5637" s="543" t="s">
        <v>7787</v>
      </c>
      <c r="N5637" s="543" t="s">
        <v>7862</v>
      </c>
      <c r="O5637" s="547">
        <v>45566.333333333336</v>
      </c>
      <c r="P5637" s="547">
        <v>45566.333333333336</v>
      </c>
      <c r="Q5637" s="547">
        <v>45688.333333333336</v>
      </c>
      <c r="R5637" s="547">
        <v>45744</v>
      </c>
      <c r="S5637" s="547">
        <v>45903.843993055554</v>
      </c>
    </row>
    <row r="5638" spans="1:19">
      <c r="A5638" s="540" t="s">
        <v>14192</v>
      </c>
      <c r="B5638" s="542">
        <v>108042</v>
      </c>
      <c r="C5638" s="542">
        <v>757945</v>
      </c>
      <c r="D5638" s="554"/>
      <c r="E5638" s="554"/>
      <c r="F5638" s="542" t="s">
        <v>15253</v>
      </c>
      <c r="G5638" s="540" t="s">
        <v>15254</v>
      </c>
      <c r="H5638" s="542" t="s">
        <v>2469</v>
      </c>
      <c r="I5638" s="541" t="s">
        <v>2478</v>
      </c>
      <c r="J5638" s="542" t="s">
        <v>7421</v>
      </c>
      <c r="K5638" s="540" t="s">
        <v>8859</v>
      </c>
      <c r="L5638" s="540" t="s">
        <v>7154</v>
      </c>
      <c r="M5638" s="540" t="s">
        <v>7155</v>
      </c>
      <c r="N5638" s="540" t="s">
        <v>7156</v>
      </c>
      <c r="O5638" s="540" t="s">
        <v>2478</v>
      </c>
      <c r="P5638" s="540" t="s">
        <v>2478</v>
      </c>
      <c r="Q5638" s="540" t="s">
        <v>2478</v>
      </c>
      <c r="R5638" s="546">
        <v>45848</v>
      </c>
      <c r="S5638" s="540" t="s">
        <v>2478</v>
      </c>
    </row>
    <row r="5639" spans="1:19">
      <c r="A5639" s="543" t="s">
        <v>14192</v>
      </c>
      <c r="B5639" s="545">
        <v>108045</v>
      </c>
      <c r="C5639" s="545">
        <v>759004</v>
      </c>
      <c r="D5639" s="545" t="s">
        <v>15255</v>
      </c>
      <c r="E5639" s="545" t="s">
        <v>15255</v>
      </c>
      <c r="F5639" s="545" t="s">
        <v>15256</v>
      </c>
      <c r="G5639" s="543" t="s">
        <v>15257</v>
      </c>
      <c r="H5639" s="545" t="s">
        <v>2469</v>
      </c>
      <c r="I5639" s="545" t="s">
        <v>2469</v>
      </c>
      <c r="J5639" s="545" t="s">
        <v>7421</v>
      </c>
      <c r="K5639" s="543" t="s">
        <v>8859</v>
      </c>
      <c r="L5639" s="543" t="s">
        <v>7154</v>
      </c>
      <c r="M5639" s="543" t="s">
        <v>7155</v>
      </c>
      <c r="N5639" s="543" t="s">
        <v>7156</v>
      </c>
      <c r="O5639" s="547">
        <v>45678.333333333336</v>
      </c>
      <c r="P5639" s="547">
        <v>45678.333333333336</v>
      </c>
      <c r="Q5639" s="547">
        <v>46021.708333333336</v>
      </c>
      <c r="R5639" s="543" t="s">
        <v>2478</v>
      </c>
      <c r="S5639" s="543" t="s">
        <v>2478</v>
      </c>
    </row>
    <row r="5640" spans="1:19">
      <c r="A5640" s="540" t="s">
        <v>14192</v>
      </c>
      <c r="B5640" s="541"/>
      <c r="C5640" s="541"/>
      <c r="D5640" s="542" t="s">
        <v>15258</v>
      </c>
      <c r="E5640" s="542" t="s">
        <v>15258</v>
      </c>
      <c r="F5640" s="542" t="s">
        <v>15259</v>
      </c>
      <c r="G5640" s="540" t="s">
        <v>15260</v>
      </c>
      <c r="H5640" s="542" t="s">
        <v>2469</v>
      </c>
      <c r="I5640" s="542" t="s">
        <v>2469</v>
      </c>
      <c r="J5640" s="542" t="s">
        <v>7421</v>
      </c>
      <c r="K5640" s="540" t="s">
        <v>2478</v>
      </c>
      <c r="L5640" s="540" t="s">
        <v>2478</v>
      </c>
      <c r="M5640" s="540" t="s">
        <v>2478</v>
      </c>
      <c r="N5640" s="540" t="s">
        <v>2478</v>
      </c>
      <c r="O5640" s="546">
        <v>45721.333333333336</v>
      </c>
      <c r="P5640" s="546">
        <v>45721.333333333336</v>
      </c>
      <c r="Q5640" s="546">
        <v>46083.333333333336</v>
      </c>
      <c r="R5640" s="540" t="s">
        <v>2478</v>
      </c>
      <c r="S5640" s="540" t="s">
        <v>2478</v>
      </c>
    </row>
    <row r="5641" spans="1:19">
      <c r="A5641" s="543" t="s">
        <v>14192</v>
      </c>
      <c r="B5641" s="545">
        <v>108046</v>
      </c>
      <c r="C5641" s="545">
        <v>759051</v>
      </c>
      <c r="D5641" s="545" t="s">
        <v>15261</v>
      </c>
      <c r="E5641" s="545" t="s">
        <v>15261</v>
      </c>
      <c r="F5641" s="545" t="s">
        <v>15262</v>
      </c>
      <c r="G5641" s="543" t="s">
        <v>15263</v>
      </c>
      <c r="H5641" s="545" t="s">
        <v>2469</v>
      </c>
      <c r="I5641" s="545" t="s">
        <v>2469</v>
      </c>
      <c r="J5641" s="545" t="s">
        <v>7421</v>
      </c>
      <c r="K5641" s="543" t="s">
        <v>8966</v>
      </c>
      <c r="L5641" s="543" t="s">
        <v>7154</v>
      </c>
      <c r="M5641" s="543" t="s">
        <v>7155</v>
      </c>
      <c r="N5641" s="543" t="s">
        <v>7156</v>
      </c>
      <c r="O5641" s="547">
        <v>45678.333333333336</v>
      </c>
      <c r="P5641" s="547">
        <v>45678.333333333336</v>
      </c>
      <c r="Q5641" s="547">
        <v>45959.708333333336</v>
      </c>
      <c r="R5641" s="543" t="s">
        <v>2478</v>
      </c>
      <c r="S5641" s="543" t="s">
        <v>2478</v>
      </c>
    </row>
    <row r="5642" spans="1:19">
      <c r="A5642" s="540" t="s">
        <v>14192</v>
      </c>
      <c r="B5642" s="542">
        <v>108117</v>
      </c>
      <c r="C5642" s="542">
        <v>817250</v>
      </c>
      <c r="D5642" s="542" t="s">
        <v>15264</v>
      </c>
      <c r="E5642" s="542" t="s">
        <v>15264</v>
      </c>
      <c r="F5642" s="542" t="s">
        <v>15265</v>
      </c>
      <c r="G5642" s="540" t="s">
        <v>15266</v>
      </c>
      <c r="H5642" s="542" t="s">
        <v>2469</v>
      </c>
      <c r="I5642" s="542" t="s">
        <v>2469</v>
      </c>
      <c r="J5642" s="542" t="s">
        <v>7421</v>
      </c>
      <c r="K5642" s="540" t="s">
        <v>8859</v>
      </c>
      <c r="L5642" s="540" t="s">
        <v>7154</v>
      </c>
      <c r="M5642" s="540" t="s">
        <v>7155</v>
      </c>
      <c r="N5642" s="540" t="s">
        <v>7156</v>
      </c>
      <c r="O5642" s="546">
        <v>45678.333333333336</v>
      </c>
      <c r="P5642" s="546">
        <v>45678.333333333336</v>
      </c>
      <c r="Q5642" s="546">
        <v>46021.333333333336</v>
      </c>
      <c r="R5642" s="540" t="s">
        <v>2478</v>
      </c>
      <c r="S5642" s="540" t="s">
        <v>2478</v>
      </c>
    </row>
    <row r="5643" spans="1:19">
      <c r="A5643" s="543" t="s">
        <v>14192</v>
      </c>
      <c r="B5643" s="545">
        <v>108114</v>
      </c>
      <c r="C5643" s="545">
        <v>817247</v>
      </c>
      <c r="D5643" s="545" t="s">
        <v>15267</v>
      </c>
      <c r="E5643" s="545" t="s">
        <v>15267</v>
      </c>
      <c r="F5643" s="545" t="s">
        <v>15268</v>
      </c>
      <c r="G5643" s="543" t="s">
        <v>15269</v>
      </c>
      <c r="H5643" s="545" t="s">
        <v>2469</v>
      </c>
      <c r="I5643" s="545" t="s">
        <v>2469</v>
      </c>
      <c r="J5643" s="545" t="s">
        <v>7421</v>
      </c>
      <c r="K5643" s="543" t="s">
        <v>8859</v>
      </c>
      <c r="L5643" s="543" t="s">
        <v>7154</v>
      </c>
      <c r="M5643" s="543" t="s">
        <v>7155</v>
      </c>
      <c r="N5643" s="543" t="s">
        <v>7156</v>
      </c>
      <c r="O5643" s="547">
        <v>45678.333333333336</v>
      </c>
      <c r="P5643" s="547">
        <v>45678.333333333336</v>
      </c>
      <c r="Q5643" s="547">
        <v>46021.708333333336</v>
      </c>
      <c r="R5643" s="543" t="s">
        <v>2478</v>
      </c>
      <c r="S5643" s="543" t="s">
        <v>2478</v>
      </c>
    </row>
    <row r="5644" spans="1:19">
      <c r="A5644" s="540" t="s">
        <v>14192</v>
      </c>
      <c r="B5644" s="541"/>
      <c r="C5644" s="541"/>
      <c r="D5644" s="542" t="s">
        <v>15270</v>
      </c>
      <c r="E5644" s="542" t="s">
        <v>15270</v>
      </c>
      <c r="F5644" s="542" t="s">
        <v>15271</v>
      </c>
      <c r="G5644" s="540" t="s">
        <v>15272</v>
      </c>
      <c r="H5644" s="542" t="s">
        <v>2469</v>
      </c>
      <c r="I5644" s="542" t="s">
        <v>2469</v>
      </c>
      <c r="J5644" s="542" t="s">
        <v>7421</v>
      </c>
      <c r="K5644" s="540" t="s">
        <v>2478</v>
      </c>
      <c r="L5644" s="540" t="s">
        <v>2478</v>
      </c>
      <c r="M5644" s="540" t="s">
        <v>2478</v>
      </c>
      <c r="N5644" s="540" t="s">
        <v>2478</v>
      </c>
      <c r="O5644" s="546">
        <v>45743.333333333336</v>
      </c>
      <c r="P5644" s="546">
        <v>45743.333333333336</v>
      </c>
      <c r="Q5644" s="546">
        <v>46083.333333333336</v>
      </c>
      <c r="R5644" s="540" t="s">
        <v>2478</v>
      </c>
      <c r="S5644" s="540" t="s">
        <v>2478</v>
      </c>
    </row>
    <row r="5645" spans="1:19">
      <c r="A5645" s="543" t="s">
        <v>14192</v>
      </c>
      <c r="B5645" s="544"/>
      <c r="C5645" s="544"/>
      <c r="D5645" s="545" t="s">
        <v>15273</v>
      </c>
      <c r="E5645" s="545" t="s">
        <v>15273</v>
      </c>
      <c r="F5645" s="545" t="s">
        <v>15274</v>
      </c>
      <c r="G5645" s="543" t="s">
        <v>15275</v>
      </c>
      <c r="H5645" s="545" t="s">
        <v>2546</v>
      </c>
      <c r="I5645" s="545" t="s">
        <v>2546</v>
      </c>
      <c r="J5645" s="545" t="s">
        <v>7421</v>
      </c>
      <c r="K5645" s="543" t="s">
        <v>8859</v>
      </c>
      <c r="L5645" s="543" t="s">
        <v>2478</v>
      </c>
      <c r="M5645" s="543" t="s">
        <v>2478</v>
      </c>
      <c r="N5645" s="543" t="s">
        <v>2478</v>
      </c>
      <c r="O5645" s="547">
        <v>45808.359027777777</v>
      </c>
      <c r="P5645" s="547">
        <v>45808.359027777777</v>
      </c>
      <c r="Q5645" s="547">
        <v>46122.708333333336</v>
      </c>
      <c r="R5645" s="543" t="s">
        <v>2478</v>
      </c>
      <c r="S5645" s="543" t="s">
        <v>2478</v>
      </c>
    </row>
    <row r="5646" spans="1:19">
      <c r="A5646" s="540" t="s">
        <v>14192</v>
      </c>
      <c r="B5646" s="541"/>
      <c r="C5646" s="541"/>
      <c r="D5646" s="542" t="s">
        <v>15276</v>
      </c>
      <c r="E5646" s="542" t="s">
        <v>15276</v>
      </c>
      <c r="F5646" s="542" t="s">
        <v>15277</v>
      </c>
      <c r="G5646" s="540" t="s">
        <v>15278</v>
      </c>
      <c r="H5646" s="542" t="s">
        <v>2469</v>
      </c>
      <c r="I5646" s="542" t="s">
        <v>2469</v>
      </c>
      <c r="J5646" s="542" t="s">
        <v>7421</v>
      </c>
      <c r="K5646" s="540" t="s">
        <v>8859</v>
      </c>
      <c r="L5646" s="540" t="s">
        <v>2478</v>
      </c>
      <c r="M5646" s="540" t="s">
        <v>2478</v>
      </c>
      <c r="N5646" s="540" t="s">
        <v>2478</v>
      </c>
      <c r="O5646" s="546">
        <v>45808.359027777777</v>
      </c>
      <c r="P5646" s="546">
        <v>45808.359027777777</v>
      </c>
      <c r="Q5646" s="546">
        <v>46083.708333333336</v>
      </c>
      <c r="R5646" s="540" t="s">
        <v>2478</v>
      </c>
      <c r="S5646" s="540" t="s">
        <v>2478</v>
      </c>
    </row>
    <row r="5647" spans="1:19">
      <c r="A5647" s="543" t="s">
        <v>14192</v>
      </c>
      <c r="B5647" s="544"/>
      <c r="C5647" s="544"/>
      <c r="D5647" s="545" t="s">
        <v>15279</v>
      </c>
      <c r="E5647" s="545" t="s">
        <v>15279</v>
      </c>
      <c r="F5647" s="545" t="s">
        <v>15280</v>
      </c>
      <c r="G5647" s="543" t="s">
        <v>15281</v>
      </c>
      <c r="H5647" s="545" t="s">
        <v>2469</v>
      </c>
      <c r="I5647" s="545" t="s">
        <v>2469</v>
      </c>
      <c r="J5647" s="545" t="s">
        <v>7421</v>
      </c>
      <c r="K5647" s="543" t="s">
        <v>8859</v>
      </c>
      <c r="L5647" s="543" t="s">
        <v>2478</v>
      </c>
      <c r="M5647" s="543" t="s">
        <v>2478</v>
      </c>
      <c r="N5647" s="543" t="s">
        <v>2478</v>
      </c>
      <c r="O5647" s="547">
        <v>45838.333333333336</v>
      </c>
      <c r="P5647" s="547">
        <v>45838.333333333336</v>
      </c>
      <c r="Q5647" s="547">
        <v>46083.708333333336</v>
      </c>
      <c r="R5647" s="543" t="s">
        <v>2478</v>
      </c>
      <c r="S5647" s="543" t="s">
        <v>2478</v>
      </c>
    </row>
    <row r="5648" spans="1:19">
      <c r="A5648" s="540" t="s">
        <v>14192</v>
      </c>
      <c r="B5648" s="541"/>
      <c r="C5648" s="541"/>
      <c r="D5648" s="542" t="s">
        <v>15282</v>
      </c>
      <c r="E5648" s="542" t="s">
        <v>15282</v>
      </c>
      <c r="F5648" s="542" t="s">
        <v>15283</v>
      </c>
      <c r="G5648" s="540" t="s">
        <v>15284</v>
      </c>
      <c r="H5648" s="542" t="s">
        <v>2469</v>
      </c>
      <c r="I5648" s="542" t="s">
        <v>2469</v>
      </c>
      <c r="J5648" s="542" t="s">
        <v>7421</v>
      </c>
      <c r="K5648" s="540" t="s">
        <v>2478</v>
      </c>
      <c r="L5648" s="540" t="s">
        <v>2478</v>
      </c>
      <c r="M5648" s="540" t="s">
        <v>2478</v>
      </c>
      <c r="N5648" s="540" t="s">
        <v>2478</v>
      </c>
      <c r="O5648" s="546">
        <v>45838.333333333336</v>
      </c>
      <c r="P5648" s="546">
        <v>45838.333333333336</v>
      </c>
      <c r="Q5648" s="546">
        <v>46083.708333333336</v>
      </c>
      <c r="R5648" s="540" t="s">
        <v>2478</v>
      </c>
      <c r="S5648" s="540" t="s">
        <v>2478</v>
      </c>
    </row>
    <row r="5649" spans="1:19">
      <c r="A5649" s="543" t="s">
        <v>14192</v>
      </c>
      <c r="B5649" s="544"/>
      <c r="C5649" s="544"/>
      <c r="D5649" s="545" t="s">
        <v>15285</v>
      </c>
      <c r="E5649" s="545" t="s">
        <v>15285</v>
      </c>
      <c r="F5649" s="545" t="s">
        <v>15286</v>
      </c>
      <c r="G5649" s="543" t="s">
        <v>15287</v>
      </c>
      <c r="H5649" s="545" t="s">
        <v>2469</v>
      </c>
      <c r="I5649" s="545" t="s">
        <v>2469</v>
      </c>
      <c r="J5649" s="545" t="s">
        <v>7421</v>
      </c>
      <c r="K5649" s="543" t="s">
        <v>8859</v>
      </c>
      <c r="L5649" s="543" t="s">
        <v>2478</v>
      </c>
      <c r="M5649" s="543" t="s">
        <v>2478</v>
      </c>
      <c r="N5649" s="543" t="s">
        <v>2478</v>
      </c>
      <c r="O5649" s="547">
        <v>45848.333333333336</v>
      </c>
      <c r="P5649" s="547">
        <v>45848.333333333336</v>
      </c>
      <c r="Q5649" s="547">
        <v>46083.708333333336</v>
      </c>
      <c r="R5649" s="543" t="s">
        <v>2478</v>
      </c>
      <c r="S5649" s="543" t="s">
        <v>2478</v>
      </c>
    </row>
    <row r="5650" spans="1:19">
      <c r="A5650" s="540" t="s">
        <v>14192</v>
      </c>
      <c r="B5650" s="541"/>
      <c r="C5650" s="541"/>
      <c r="D5650" s="542" t="s">
        <v>15288</v>
      </c>
      <c r="E5650" s="542" t="s">
        <v>15288</v>
      </c>
      <c r="F5650" s="542" t="s">
        <v>15289</v>
      </c>
      <c r="G5650" s="540" t="s">
        <v>15290</v>
      </c>
      <c r="H5650" s="542" t="s">
        <v>2469</v>
      </c>
      <c r="I5650" s="542" t="s">
        <v>2469</v>
      </c>
      <c r="J5650" s="542" t="s">
        <v>7421</v>
      </c>
      <c r="K5650" s="540" t="s">
        <v>8859</v>
      </c>
      <c r="L5650" s="540" t="s">
        <v>2478</v>
      </c>
      <c r="M5650" s="540" t="s">
        <v>2478</v>
      </c>
      <c r="N5650" s="540" t="s">
        <v>2478</v>
      </c>
      <c r="O5650" s="546">
        <v>45783.708333333336</v>
      </c>
      <c r="P5650" s="546">
        <v>45783.708333333336</v>
      </c>
      <c r="Q5650" s="546">
        <v>46233.333333333336</v>
      </c>
      <c r="R5650" s="540" t="s">
        <v>2478</v>
      </c>
      <c r="S5650" s="540" t="s">
        <v>2478</v>
      </c>
    </row>
    <row r="5651" spans="1:19">
      <c r="A5651" s="543" t="s">
        <v>14192</v>
      </c>
      <c r="B5651" s="544"/>
      <c r="C5651" s="544"/>
      <c r="D5651" s="545" t="s">
        <v>15291</v>
      </c>
      <c r="E5651" s="545" t="s">
        <v>15291</v>
      </c>
      <c r="F5651" s="545" t="s">
        <v>15292</v>
      </c>
      <c r="G5651" s="543" t="s">
        <v>15293</v>
      </c>
      <c r="H5651" s="545" t="s">
        <v>2469</v>
      </c>
      <c r="I5651" s="545" t="s">
        <v>2469</v>
      </c>
      <c r="J5651" s="545" t="s">
        <v>7421</v>
      </c>
      <c r="K5651" s="543" t="s">
        <v>2478</v>
      </c>
      <c r="L5651" s="543" t="s">
        <v>2478</v>
      </c>
      <c r="M5651" s="543" t="s">
        <v>2478</v>
      </c>
      <c r="N5651" s="543" t="s">
        <v>2478</v>
      </c>
      <c r="O5651" s="547">
        <v>45784.333333333336</v>
      </c>
      <c r="P5651" s="547">
        <v>45784.333333333336</v>
      </c>
      <c r="Q5651" s="547">
        <v>46235.997916666667</v>
      </c>
      <c r="R5651" s="543" t="s">
        <v>2478</v>
      </c>
      <c r="S5651" s="543" t="s">
        <v>2478</v>
      </c>
    </row>
    <row r="5652" spans="1:19">
      <c r="A5652" s="540" t="s">
        <v>14192</v>
      </c>
      <c r="B5652" s="541"/>
      <c r="C5652" s="541"/>
      <c r="D5652" s="542">
        <v>32000</v>
      </c>
      <c r="E5652" s="542">
        <v>32000</v>
      </c>
      <c r="F5652" s="542" t="s">
        <v>15294</v>
      </c>
      <c r="G5652" s="540" t="s">
        <v>15295</v>
      </c>
      <c r="H5652" s="542" t="s">
        <v>2469</v>
      </c>
      <c r="I5652" s="542" t="s">
        <v>2469</v>
      </c>
      <c r="J5652" s="540" t="s">
        <v>2478</v>
      </c>
      <c r="K5652" s="540" t="s">
        <v>2478</v>
      </c>
      <c r="L5652" s="540" t="s">
        <v>2478</v>
      </c>
      <c r="M5652" s="540" t="s">
        <v>2478</v>
      </c>
      <c r="N5652" s="540" t="s">
        <v>2478</v>
      </c>
      <c r="O5652" s="540" t="s">
        <v>2478</v>
      </c>
      <c r="P5652" s="540" t="s">
        <v>2478</v>
      </c>
      <c r="Q5652" s="540" t="s">
        <v>2478</v>
      </c>
      <c r="R5652" s="540" t="s">
        <v>2478</v>
      </c>
      <c r="S5652" s="540" t="s">
        <v>2478</v>
      </c>
    </row>
    <row r="5653" spans="1:19">
      <c r="A5653" s="543" t="s">
        <v>14192</v>
      </c>
      <c r="B5653" s="544"/>
      <c r="C5653" s="544"/>
      <c r="D5653" s="545">
        <v>32000</v>
      </c>
      <c r="E5653" s="545">
        <v>32000</v>
      </c>
      <c r="F5653" s="545" t="s">
        <v>15296</v>
      </c>
      <c r="G5653" s="543" t="s">
        <v>15297</v>
      </c>
      <c r="H5653" s="545" t="s">
        <v>3468</v>
      </c>
      <c r="I5653" s="545" t="s">
        <v>2469</v>
      </c>
      <c r="J5653" s="543" t="s">
        <v>2478</v>
      </c>
      <c r="K5653" s="543" t="s">
        <v>2478</v>
      </c>
      <c r="L5653" s="543" t="s">
        <v>2478</v>
      </c>
      <c r="M5653" s="543" t="s">
        <v>2478</v>
      </c>
      <c r="N5653" s="543" t="s">
        <v>2478</v>
      </c>
      <c r="O5653" s="543" t="s">
        <v>2478</v>
      </c>
      <c r="P5653" s="543" t="s">
        <v>2478</v>
      </c>
      <c r="Q5653" s="543" t="s">
        <v>2478</v>
      </c>
      <c r="R5653" s="543" t="s">
        <v>2478</v>
      </c>
      <c r="S5653" s="543" t="s">
        <v>2478</v>
      </c>
    </row>
    <row r="5654" spans="1:19">
      <c r="A5654" s="540" t="s">
        <v>14192</v>
      </c>
      <c r="B5654" s="541"/>
      <c r="C5654" s="541"/>
      <c r="D5654" s="542">
        <v>32000</v>
      </c>
      <c r="E5654" s="542">
        <v>32000</v>
      </c>
      <c r="F5654" s="542" t="s">
        <v>15298</v>
      </c>
      <c r="G5654" s="540" t="s">
        <v>15299</v>
      </c>
      <c r="H5654" s="542" t="s">
        <v>3468</v>
      </c>
      <c r="I5654" s="542" t="s">
        <v>2469</v>
      </c>
      <c r="J5654" s="540" t="s">
        <v>2478</v>
      </c>
      <c r="K5654" s="540" t="s">
        <v>2478</v>
      </c>
      <c r="L5654" s="540" t="s">
        <v>2478</v>
      </c>
      <c r="M5654" s="540" t="s">
        <v>2478</v>
      </c>
      <c r="N5654" s="540" t="s">
        <v>2478</v>
      </c>
      <c r="O5654" s="540" t="s">
        <v>2478</v>
      </c>
      <c r="P5654" s="540" t="s">
        <v>2478</v>
      </c>
      <c r="Q5654" s="540" t="s">
        <v>2478</v>
      </c>
      <c r="R5654" s="540" t="s">
        <v>2478</v>
      </c>
      <c r="S5654" s="540" t="s">
        <v>2478</v>
      </c>
    </row>
    <row r="5655" spans="1:19">
      <c r="A5655" s="543" t="s">
        <v>14192</v>
      </c>
      <c r="B5655" s="544"/>
      <c r="C5655" s="544"/>
      <c r="D5655" s="545">
        <v>32000</v>
      </c>
      <c r="E5655" s="545">
        <v>32000</v>
      </c>
      <c r="F5655" s="545" t="s">
        <v>15300</v>
      </c>
      <c r="G5655" s="543" t="s">
        <v>15301</v>
      </c>
      <c r="H5655" s="545" t="s">
        <v>3468</v>
      </c>
      <c r="I5655" s="545" t="s">
        <v>2469</v>
      </c>
      <c r="J5655" s="543" t="s">
        <v>2478</v>
      </c>
      <c r="K5655" s="543" t="s">
        <v>2478</v>
      </c>
      <c r="L5655" s="543" t="s">
        <v>2478</v>
      </c>
      <c r="M5655" s="543" t="s">
        <v>2478</v>
      </c>
      <c r="N5655" s="543" t="s">
        <v>2478</v>
      </c>
      <c r="O5655" s="543" t="s">
        <v>2478</v>
      </c>
      <c r="P5655" s="543" t="s">
        <v>2478</v>
      </c>
      <c r="Q5655" s="543" t="s">
        <v>2478</v>
      </c>
      <c r="R5655" s="543" t="s">
        <v>2478</v>
      </c>
      <c r="S5655" s="543" t="s">
        <v>2478</v>
      </c>
    </row>
    <row r="5656" spans="1:19">
      <c r="A5656" s="540" t="s">
        <v>14192</v>
      </c>
      <c r="B5656" s="541"/>
      <c r="C5656" s="541"/>
      <c r="D5656" s="542">
        <v>32000</v>
      </c>
      <c r="E5656" s="542">
        <v>32000</v>
      </c>
      <c r="F5656" s="542" t="s">
        <v>15302</v>
      </c>
      <c r="G5656" s="540" t="s">
        <v>15303</v>
      </c>
      <c r="H5656" s="542" t="s">
        <v>3468</v>
      </c>
      <c r="I5656" s="542" t="s">
        <v>2469</v>
      </c>
      <c r="J5656" s="540" t="s">
        <v>2478</v>
      </c>
      <c r="K5656" s="540" t="s">
        <v>2478</v>
      </c>
      <c r="L5656" s="540" t="s">
        <v>2478</v>
      </c>
      <c r="M5656" s="540" t="s">
        <v>2478</v>
      </c>
      <c r="N5656" s="540" t="s">
        <v>2478</v>
      </c>
      <c r="O5656" s="540" t="s">
        <v>2478</v>
      </c>
      <c r="P5656" s="540" t="s">
        <v>2478</v>
      </c>
      <c r="Q5656" s="540" t="s">
        <v>2478</v>
      </c>
      <c r="R5656" s="540" t="s">
        <v>2478</v>
      </c>
      <c r="S5656" s="540" t="s">
        <v>2478</v>
      </c>
    </row>
    <row r="5657" spans="1:19">
      <c r="A5657" s="543" t="s">
        <v>14192</v>
      </c>
      <c r="B5657" s="544"/>
      <c r="C5657" s="544"/>
      <c r="D5657" s="545">
        <v>32000</v>
      </c>
      <c r="E5657" s="545">
        <v>32000</v>
      </c>
      <c r="F5657" s="545" t="s">
        <v>15304</v>
      </c>
      <c r="G5657" s="543" t="s">
        <v>15305</v>
      </c>
      <c r="H5657" s="545" t="s">
        <v>3468</v>
      </c>
      <c r="I5657" s="545" t="s">
        <v>2469</v>
      </c>
      <c r="J5657" s="543" t="s">
        <v>2478</v>
      </c>
      <c r="K5657" s="543" t="s">
        <v>2478</v>
      </c>
      <c r="L5657" s="543" t="s">
        <v>2478</v>
      </c>
      <c r="M5657" s="543" t="s">
        <v>2478</v>
      </c>
      <c r="N5657" s="543" t="s">
        <v>2478</v>
      </c>
      <c r="O5657" s="543" t="s">
        <v>2478</v>
      </c>
      <c r="P5657" s="543" t="s">
        <v>2478</v>
      </c>
      <c r="Q5657" s="543" t="s">
        <v>2478</v>
      </c>
      <c r="R5657" s="543" t="s">
        <v>2478</v>
      </c>
      <c r="S5657" s="543" t="s">
        <v>2478</v>
      </c>
    </row>
    <row r="5658" spans="1:19">
      <c r="A5658" s="540" t="s">
        <v>14192</v>
      </c>
      <c r="B5658" s="541"/>
      <c r="C5658" s="541"/>
      <c r="D5658" s="542">
        <v>32000</v>
      </c>
      <c r="E5658" s="542">
        <v>32000</v>
      </c>
      <c r="F5658" s="542" t="s">
        <v>15306</v>
      </c>
      <c r="G5658" s="540" t="s">
        <v>15307</v>
      </c>
      <c r="H5658" s="542" t="s">
        <v>3468</v>
      </c>
      <c r="I5658" s="542" t="s">
        <v>2469</v>
      </c>
      <c r="J5658" s="540" t="s">
        <v>2478</v>
      </c>
      <c r="K5658" s="540" t="s">
        <v>2478</v>
      </c>
      <c r="L5658" s="540" t="s">
        <v>2478</v>
      </c>
      <c r="M5658" s="540" t="s">
        <v>2478</v>
      </c>
      <c r="N5658" s="540" t="s">
        <v>2478</v>
      </c>
      <c r="O5658" s="540" t="s">
        <v>2478</v>
      </c>
      <c r="P5658" s="540" t="s">
        <v>2478</v>
      </c>
      <c r="Q5658" s="540" t="s">
        <v>2478</v>
      </c>
      <c r="R5658" s="540" t="s">
        <v>2478</v>
      </c>
      <c r="S5658" s="540" t="s">
        <v>2478</v>
      </c>
    </row>
    <row r="5659" spans="1:19">
      <c r="A5659" s="543" t="s">
        <v>14192</v>
      </c>
      <c r="B5659" s="544"/>
      <c r="C5659" s="544"/>
      <c r="D5659" s="545">
        <v>32000</v>
      </c>
      <c r="E5659" s="545">
        <v>32000</v>
      </c>
      <c r="F5659" s="545" t="s">
        <v>15308</v>
      </c>
      <c r="G5659" s="543" t="s">
        <v>15309</v>
      </c>
      <c r="H5659" s="545" t="s">
        <v>3468</v>
      </c>
      <c r="I5659" s="545" t="s">
        <v>2469</v>
      </c>
      <c r="J5659" s="543" t="s">
        <v>2478</v>
      </c>
      <c r="K5659" s="543" t="s">
        <v>2478</v>
      </c>
      <c r="L5659" s="543" t="s">
        <v>2478</v>
      </c>
      <c r="M5659" s="543" t="s">
        <v>2478</v>
      </c>
      <c r="N5659" s="543" t="s">
        <v>2478</v>
      </c>
      <c r="O5659" s="543" t="s">
        <v>2478</v>
      </c>
      <c r="P5659" s="543" t="s">
        <v>2478</v>
      </c>
      <c r="Q5659" s="543" t="s">
        <v>2478</v>
      </c>
      <c r="R5659" s="543" t="s">
        <v>2478</v>
      </c>
      <c r="S5659" s="543" t="s">
        <v>2478</v>
      </c>
    </row>
    <row r="5660" spans="1:19">
      <c r="A5660" s="540" t="s">
        <v>14192</v>
      </c>
      <c r="B5660" s="541"/>
      <c r="C5660" s="541"/>
      <c r="D5660" s="542">
        <v>32000</v>
      </c>
      <c r="E5660" s="542">
        <v>32000</v>
      </c>
      <c r="F5660" s="542" t="s">
        <v>15310</v>
      </c>
      <c r="G5660" s="540" t="s">
        <v>15311</v>
      </c>
      <c r="H5660" s="542" t="s">
        <v>3468</v>
      </c>
      <c r="I5660" s="542" t="s">
        <v>2469</v>
      </c>
      <c r="J5660" s="540" t="s">
        <v>2478</v>
      </c>
      <c r="K5660" s="540" t="s">
        <v>2478</v>
      </c>
      <c r="L5660" s="540" t="s">
        <v>2478</v>
      </c>
      <c r="M5660" s="540" t="s">
        <v>2478</v>
      </c>
      <c r="N5660" s="540" t="s">
        <v>2478</v>
      </c>
      <c r="O5660" s="540" t="s">
        <v>2478</v>
      </c>
      <c r="P5660" s="540" t="s">
        <v>2478</v>
      </c>
      <c r="Q5660" s="540" t="s">
        <v>2478</v>
      </c>
      <c r="R5660" s="540" t="s">
        <v>2478</v>
      </c>
      <c r="S5660" s="540" t="s">
        <v>2478</v>
      </c>
    </row>
    <row r="5661" spans="1:19">
      <c r="A5661" s="543" t="s">
        <v>14192</v>
      </c>
      <c r="B5661" s="544"/>
      <c r="C5661" s="544"/>
      <c r="D5661" s="545">
        <v>32000</v>
      </c>
      <c r="E5661" s="545">
        <v>32000</v>
      </c>
      <c r="F5661" s="545" t="s">
        <v>15312</v>
      </c>
      <c r="G5661" s="543" t="s">
        <v>15313</v>
      </c>
      <c r="H5661" s="545" t="s">
        <v>3468</v>
      </c>
      <c r="I5661" s="545" t="s">
        <v>2469</v>
      </c>
      <c r="J5661" s="543" t="s">
        <v>2478</v>
      </c>
      <c r="K5661" s="543" t="s">
        <v>2478</v>
      </c>
      <c r="L5661" s="543" t="s">
        <v>2478</v>
      </c>
      <c r="M5661" s="543" t="s">
        <v>2478</v>
      </c>
      <c r="N5661" s="543" t="s">
        <v>2478</v>
      </c>
      <c r="O5661" s="543" t="s">
        <v>2478</v>
      </c>
      <c r="P5661" s="543" t="s">
        <v>2478</v>
      </c>
      <c r="Q5661" s="543" t="s">
        <v>2478</v>
      </c>
      <c r="R5661" s="543" t="s">
        <v>2478</v>
      </c>
      <c r="S5661" s="543" t="s">
        <v>2478</v>
      </c>
    </row>
    <row r="5662" spans="1:19">
      <c r="A5662" s="540" t="s">
        <v>14192</v>
      </c>
      <c r="B5662" s="541"/>
      <c r="C5662" s="541"/>
      <c r="D5662" s="542">
        <v>32000</v>
      </c>
      <c r="E5662" s="542">
        <v>32000</v>
      </c>
      <c r="F5662" s="542" t="s">
        <v>15314</v>
      </c>
      <c r="G5662" s="540" t="s">
        <v>15315</v>
      </c>
      <c r="H5662" s="542" t="s">
        <v>3468</v>
      </c>
      <c r="I5662" s="542" t="s">
        <v>2469</v>
      </c>
      <c r="J5662" s="540" t="s">
        <v>2478</v>
      </c>
      <c r="K5662" s="540" t="s">
        <v>2478</v>
      </c>
      <c r="L5662" s="540" t="s">
        <v>2478</v>
      </c>
      <c r="M5662" s="540" t="s">
        <v>2478</v>
      </c>
      <c r="N5662" s="540" t="s">
        <v>2478</v>
      </c>
      <c r="O5662" s="540" t="s">
        <v>2478</v>
      </c>
      <c r="P5662" s="540" t="s">
        <v>2478</v>
      </c>
      <c r="Q5662" s="540" t="s">
        <v>2478</v>
      </c>
      <c r="R5662" s="540" t="s">
        <v>2478</v>
      </c>
      <c r="S5662" s="540" t="s">
        <v>2478</v>
      </c>
    </row>
    <row r="5663" spans="1:19">
      <c r="A5663" s="543" t="s">
        <v>14192</v>
      </c>
      <c r="B5663" s="544"/>
      <c r="C5663" s="544"/>
      <c r="D5663" s="545">
        <v>32000</v>
      </c>
      <c r="E5663" s="545">
        <v>32000</v>
      </c>
      <c r="F5663" s="545" t="s">
        <v>15316</v>
      </c>
      <c r="G5663" s="543" t="s">
        <v>15317</v>
      </c>
      <c r="H5663" s="545" t="s">
        <v>3468</v>
      </c>
      <c r="I5663" s="545" t="s">
        <v>2469</v>
      </c>
      <c r="J5663" s="543" t="s">
        <v>2478</v>
      </c>
      <c r="K5663" s="543" t="s">
        <v>2478</v>
      </c>
      <c r="L5663" s="543" t="s">
        <v>2478</v>
      </c>
      <c r="M5663" s="543" t="s">
        <v>2478</v>
      </c>
      <c r="N5663" s="543" t="s">
        <v>2478</v>
      </c>
      <c r="O5663" s="543" t="s">
        <v>2478</v>
      </c>
      <c r="P5663" s="543" t="s">
        <v>2478</v>
      </c>
      <c r="Q5663" s="543" t="s">
        <v>2478</v>
      </c>
      <c r="R5663" s="543" t="s">
        <v>2478</v>
      </c>
      <c r="S5663" s="543" t="s">
        <v>2478</v>
      </c>
    </row>
    <row r="5664" spans="1:19">
      <c r="A5664" s="540" t="s">
        <v>14192</v>
      </c>
      <c r="B5664" s="541"/>
      <c r="C5664" s="541"/>
      <c r="D5664" s="542">
        <v>32000</v>
      </c>
      <c r="E5664" s="542">
        <v>32000</v>
      </c>
      <c r="F5664" s="542" t="s">
        <v>15318</v>
      </c>
      <c r="G5664" s="540" t="s">
        <v>15319</v>
      </c>
      <c r="H5664" s="542" t="s">
        <v>3468</v>
      </c>
      <c r="I5664" s="542" t="s">
        <v>2469</v>
      </c>
      <c r="J5664" s="540" t="s">
        <v>2478</v>
      </c>
      <c r="K5664" s="540" t="s">
        <v>2478</v>
      </c>
      <c r="L5664" s="540" t="s">
        <v>2478</v>
      </c>
      <c r="M5664" s="540" t="s">
        <v>2478</v>
      </c>
      <c r="N5664" s="540" t="s">
        <v>2478</v>
      </c>
      <c r="O5664" s="540" t="s">
        <v>2478</v>
      </c>
      <c r="P5664" s="540" t="s">
        <v>2478</v>
      </c>
      <c r="Q5664" s="540" t="s">
        <v>2478</v>
      </c>
      <c r="R5664" s="540" t="s">
        <v>2478</v>
      </c>
      <c r="S5664" s="540" t="s">
        <v>2478</v>
      </c>
    </row>
    <row r="5665" spans="1:19">
      <c r="A5665" s="543" t="s">
        <v>14192</v>
      </c>
      <c r="B5665" s="544"/>
      <c r="C5665" s="544"/>
      <c r="D5665" s="545">
        <v>32002</v>
      </c>
      <c r="E5665" s="545">
        <v>32002</v>
      </c>
      <c r="F5665" s="545" t="s">
        <v>15320</v>
      </c>
      <c r="G5665" s="543" t="s">
        <v>15321</v>
      </c>
      <c r="H5665" s="545" t="s">
        <v>2546</v>
      </c>
      <c r="I5665" s="544" t="s">
        <v>2478</v>
      </c>
      <c r="J5665" s="543" t="s">
        <v>2478</v>
      </c>
      <c r="K5665" s="543" t="s">
        <v>2478</v>
      </c>
      <c r="L5665" s="543" t="s">
        <v>2478</v>
      </c>
      <c r="M5665" s="543" t="s">
        <v>2478</v>
      </c>
      <c r="N5665" s="543" t="s">
        <v>2478</v>
      </c>
      <c r="O5665" s="543" t="s">
        <v>2478</v>
      </c>
      <c r="P5665" s="543" t="s">
        <v>2478</v>
      </c>
      <c r="Q5665" s="543" t="s">
        <v>2478</v>
      </c>
      <c r="R5665" s="543" t="s">
        <v>2478</v>
      </c>
      <c r="S5665" s="543" t="s">
        <v>2478</v>
      </c>
    </row>
    <row r="5666" spans="1:19">
      <c r="A5666" s="540" t="s">
        <v>14192</v>
      </c>
      <c r="B5666" s="542">
        <v>1294</v>
      </c>
      <c r="C5666" s="542">
        <v>83182</v>
      </c>
      <c r="D5666" s="542">
        <v>90102</v>
      </c>
      <c r="E5666" s="542">
        <v>90102</v>
      </c>
      <c r="F5666" s="542" t="s">
        <v>15322</v>
      </c>
      <c r="G5666" s="540" t="s">
        <v>15323</v>
      </c>
      <c r="H5666" s="542" t="s">
        <v>2546</v>
      </c>
      <c r="I5666" s="541" t="s">
        <v>2478</v>
      </c>
      <c r="J5666" s="540" t="s">
        <v>2478</v>
      </c>
      <c r="K5666" s="540" t="s">
        <v>2478</v>
      </c>
      <c r="L5666" s="540" t="s">
        <v>2546</v>
      </c>
      <c r="M5666" s="540" t="s">
        <v>6209</v>
      </c>
      <c r="N5666" s="540" t="s">
        <v>2210</v>
      </c>
      <c r="O5666" s="540" t="s">
        <v>2478</v>
      </c>
      <c r="P5666" s="540" t="s">
        <v>2478</v>
      </c>
      <c r="Q5666" s="540" t="s">
        <v>2478</v>
      </c>
      <c r="R5666" s="540" t="s">
        <v>2478</v>
      </c>
      <c r="S5666" s="546">
        <v>43866.533356481479</v>
      </c>
    </row>
    <row r="5667" spans="1:19">
      <c r="A5667" s="543" t="s">
        <v>14192</v>
      </c>
      <c r="B5667" s="544"/>
      <c r="C5667" s="544"/>
      <c r="D5667" s="545">
        <v>90102</v>
      </c>
      <c r="E5667" s="545">
        <v>90102</v>
      </c>
      <c r="F5667" s="545" t="s">
        <v>15324</v>
      </c>
      <c r="G5667" s="543" t="s">
        <v>15325</v>
      </c>
      <c r="H5667" s="545" t="s">
        <v>2469</v>
      </c>
      <c r="I5667" s="544" t="s">
        <v>2478</v>
      </c>
      <c r="J5667" s="543" t="s">
        <v>2478</v>
      </c>
      <c r="K5667" s="543" t="s">
        <v>2478</v>
      </c>
      <c r="L5667" s="543" t="s">
        <v>2478</v>
      </c>
      <c r="M5667" s="543" t="s">
        <v>2478</v>
      </c>
      <c r="N5667" s="543" t="s">
        <v>2478</v>
      </c>
      <c r="O5667" s="543" t="s">
        <v>2478</v>
      </c>
      <c r="P5667" s="543" t="s">
        <v>2478</v>
      </c>
      <c r="Q5667" s="543" t="s">
        <v>2478</v>
      </c>
      <c r="R5667" s="543" t="s">
        <v>2478</v>
      </c>
      <c r="S5667" s="543" t="s">
        <v>2478</v>
      </c>
    </row>
    <row r="5668" spans="1:19">
      <c r="A5668" s="540" t="s">
        <v>14192</v>
      </c>
      <c r="B5668" s="541"/>
      <c r="C5668" s="541"/>
      <c r="D5668" s="542">
        <v>32000</v>
      </c>
      <c r="E5668" s="542">
        <v>32000</v>
      </c>
      <c r="F5668" s="542" t="s">
        <v>15326</v>
      </c>
      <c r="G5668" s="540" t="s">
        <v>15327</v>
      </c>
      <c r="H5668" s="542" t="s">
        <v>2469</v>
      </c>
      <c r="I5668" s="542" t="s">
        <v>2469</v>
      </c>
      <c r="J5668" s="540" t="s">
        <v>2478</v>
      </c>
      <c r="K5668" s="540" t="s">
        <v>2478</v>
      </c>
      <c r="L5668" s="540" t="s">
        <v>2478</v>
      </c>
      <c r="M5668" s="540" t="s">
        <v>2478</v>
      </c>
      <c r="N5668" s="540" t="s">
        <v>2478</v>
      </c>
      <c r="O5668" s="540" t="s">
        <v>2478</v>
      </c>
      <c r="P5668" s="540" t="s">
        <v>2478</v>
      </c>
      <c r="Q5668" s="540" t="s">
        <v>2478</v>
      </c>
      <c r="R5668" s="540" t="s">
        <v>2478</v>
      </c>
      <c r="S5668" s="540" t="s">
        <v>2478</v>
      </c>
    </row>
    <row r="5669" spans="1:19">
      <c r="A5669" s="543" t="s">
        <v>15328</v>
      </c>
      <c r="B5669" s="544"/>
      <c r="C5669" s="544"/>
      <c r="D5669" s="545">
        <v>84000</v>
      </c>
      <c r="E5669" s="545">
        <v>84000</v>
      </c>
      <c r="F5669" s="545" t="s">
        <v>15329</v>
      </c>
      <c r="G5669" s="543" t="s">
        <v>15330</v>
      </c>
      <c r="H5669" s="545" t="s">
        <v>3468</v>
      </c>
      <c r="I5669" s="544" t="s">
        <v>2478</v>
      </c>
      <c r="J5669" s="543" t="s">
        <v>2478</v>
      </c>
      <c r="K5669" s="543" t="s">
        <v>2478</v>
      </c>
      <c r="L5669" s="543" t="s">
        <v>2478</v>
      </c>
      <c r="M5669" s="543" t="s">
        <v>2478</v>
      </c>
      <c r="N5669" s="543" t="s">
        <v>2478</v>
      </c>
      <c r="O5669" s="543" t="s">
        <v>2478</v>
      </c>
      <c r="P5669" s="543" t="s">
        <v>2478</v>
      </c>
      <c r="Q5669" s="543" t="s">
        <v>2478</v>
      </c>
      <c r="R5669" s="543" t="s">
        <v>2478</v>
      </c>
      <c r="S5669" s="543" t="s">
        <v>2478</v>
      </c>
    </row>
    <row r="5670" spans="1:19">
      <c r="A5670" s="540" t="s">
        <v>15328</v>
      </c>
      <c r="B5670" s="541"/>
      <c r="C5670" s="541"/>
      <c r="D5670" s="542">
        <v>84000</v>
      </c>
      <c r="E5670" s="542">
        <v>84000</v>
      </c>
      <c r="F5670" s="542" t="s">
        <v>15331</v>
      </c>
      <c r="G5670" s="540" t="s">
        <v>15332</v>
      </c>
      <c r="H5670" s="542" t="s">
        <v>2469</v>
      </c>
      <c r="I5670" s="541" t="s">
        <v>2478</v>
      </c>
      <c r="J5670" s="540" t="s">
        <v>2478</v>
      </c>
      <c r="K5670" s="540" t="s">
        <v>2478</v>
      </c>
      <c r="L5670" s="540" t="s">
        <v>2478</v>
      </c>
      <c r="M5670" s="540" t="s">
        <v>2478</v>
      </c>
      <c r="N5670" s="540" t="s">
        <v>2478</v>
      </c>
      <c r="O5670" s="540" t="s">
        <v>2478</v>
      </c>
      <c r="P5670" s="540" t="s">
        <v>2478</v>
      </c>
      <c r="Q5670" s="540" t="s">
        <v>2478</v>
      </c>
      <c r="R5670" s="540" t="s">
        <v>2478</v>
      </c>
      <c r="S5670" s="540" t="s">
        <v>2478</v>
      </c>
    </row>
    <row r="5671" spans="1:19">
      <c r="A5671" s="543" t="s">
        <v>15328</v>
      </c>
      <c r="B5671" s="544"/>
      <c r="C5671" s="544"/>
      <c r="D5671" s="545">
        <v>84000</v>
      </c>
      <c r="E5671" s="545">
        <v>84000</v>
      </c>
      <c r="F5671" s="545" t="s">
        <v>15333</v>
      </c>
      <c r="G5671" s="543" t="s">
        <v>15334</v>
      </c>
      <c r="H5671" s="545" t="s">
        <v>2469</v>
      </c>
      <c r="I5671" s="544" t="s">
        <v>2478</v>
      </c>
      <c r="J5671" s="543" t="s">
        <v>2478</v>
      </c>
      <c r="K5671" s="543" t="s">
        <v>2478</v>
      </c>
      <c r="L5671" s="543" t="s">
        <v>2478</v>
      </c>
      <c r="M5671" s="543" t="s">
        <v>2478</v>
      </c>
      <c r="N5671" s="543" t="s">
        <v>2478</v>
      </c>
      <c r="O5671" s="543" t="s">
        <v>2478</v>
      </c>
      <c r="P5671" s="543" t="s">
        <v>2478</v>
      </c>
      <c r="Q5671" s="543" t="s">
        <v>2478</v>
      </c>
      <c r="R5671" s="543" t="s">
        <v>2478</v>
      </c>
      <c r="S5671" s="543" t="s">
        <v>2478</v>
      </c>
    </row>
    <row r="5672" spans="1:19">
      <c r="A5672" s="540" t="s">
        <v>15328</v>
      </c>
      <c r="B5672" s="541"/>
      <c r="C5672" s="541"/>
      <c r="D5672" s="542">
        <v>84000</v>
      </c>
      <c r="E5672" s="542">
        <v>84000</v>
      </c>
      <c r="F5672" s="542" t="s">
        <v>15335</v>
      </c>
      <c r="G5672" s="540" t="s">
        <v>15336</v>
      </c>
      <c r="H5672" s="542" t="s">
        <v>2546</v>
      </c>
      <c r="I5672" s="541" t="s">
        <v>2478</v>
      </c>
      <c r="J5672" s="540" t="s">
        <v>2478</v>
      </c>
      <c r="K5672" s="540" t="s">
        <v>2478</v>
      </c>
      <c r="L5672" s="540" t="s">
        <v>2478</v>
      </c>
      <c r="M5672" s="540" t="s">
        <v>2478</v>
      </c>
      <c r="N5672" s="540" t="s">
        <v>2478</v>
      </c>
      <c r="O5672" s="540" t="s">
        <v>2478</v>
      </c>
      <c r="P5672" s="540" t="s">
        <v>2478</v>
      </c>
      <c r="Q5672" s="540" t="s">
        <v>2478</v>
      </c>
      <c r="R5672" s="540" t="s">
        <v>2478</v>
      </c>
      <c r="S5672" s="540" t="s">
        <v>2478</v>
      </c>
    </row>
    <row r="5673" spans="1:19">
      <c r="A5673" s="543" t="s">
        <v>15328</v>
      </c>
      <c r="B5673" s="544"/>
      <c r="C5673" s="544"/>
      <c r="D5673" s="545">
        <v>84000</v>
      </c>
      <c r="E5673" s="545">
        <v>84000</v>
      </c>
      <c r="F5673" s="545" t="s">
        <v>15337</v>
      </c>
      <c r="G5673" s="543" t="s">
        <v>15338</v>
      </c>
      <c r="H5673" s="545" t="s">
        <v>2546</v>
      </c>
      <c r="I5673" s="544" t="s">
        <v>2478</v>
      </c>
      <c r="J5673" s="543" t="s">
        <v>2478</v>
      </c>
      <c r="K5673" s="543" t="s">
        <v>2478</v>
      </c>
      <c r="L5673" s="543" t="s">
        <v>2478</v>
      </c>
      <c r="M5673" s="543" t="s">
        <v>2478</v>
      </c>
      <c r="N5673" s="543" t="s">
        <v>2478</v>
      </c>
      <c r="O5673" s="543" t="s">
        <v>2478</v>
      </c>
      <c r="P5673" s="543" t="s">
        <v>2478</v>
      </c>
      <c r="Q5673" s="543" t="s">
        <v>2478</v>
      </c>
      <c r="R5673" s="543" t="s">
        <v>2478</v>
      </c>
      <c r="S5673" s="543" t="s">
        <v>2478</v>
      </c>
    </row>
    <row r="5674" spans="1:19">
      <c r="A5674" s="540" t="s">
        <v>15328</v>
      </c>
      <c r="B5674" s="541"/>
      <c r="C5674" s="541"/>
      <c r="D5674" s="542">
        <v>80008</v>
      </c>
      <c r="E5674" s="542">
        <v>80008</v>
      </c>
      <c r="F5674" s="542" t="s">
        <v>15339</v>
      </c>
      <c r="G5674" s="540" t="s">
        <v>15340</v>
      </c>
      <c r="H5674" s="542" t="s">
        <v>2546</v>
      </c>
      <c r="I5674" s="541" t="s">
        <v>2478</v>
      </c>
      <c r="J5674" s="540" t="s">
        <v>2478</v>
      </c>
      <c r="K5674" s="540" t="s">
        <v>2478</v>
      </c>
      <c r="L5674" s="540" t="s">
        <v>2478</v>
      </c>
      <c r="M5674" s="540" t="s">
        <v>2478</v>
      </c>
      <c r="N5674" s="540" t="s">
        <v>2478</v>
      </c>
      <c r="O5674" s="540" t="s">
        <v>2478</v>
      </c>
      <c r="P5674" s="540" t="s">
        <v>2478</v>
      </c>
      <c r="Q5674" s="540" t="s">
        <v>2478</v>
      </c>
      <c r="R5674" s="540" t="s">
        <v>2478</v>
      </c>
      <c r="S5674" s="540" t="s">
        <v>2478</v>
      </c>
    </row>
    <row r="5675" spans="1:19">
      <c r="A5675" s="543" t="s">
        <v>15328</v>
      </c>
      <c r="B5675" s="544"/>
      <c r="C5675" s="544"/>
      <c r="D5675" s="545">
        <v>80008</v>
      </c>
      <c r="E5675" s="545">
        <v>80008</v>
      </c>
      <c r="F5675" s="545" t="s">
        <v>15341</v>
      </c>
      <c r="G5675" s="543" t="s">
        <v>15342</v>
      </c>
      <c r="H5675" s="545" t="s">
        <v>2546</v>
      </c>
      <c r="I5675" s="544" t="s">
        <v>2478</v>
      </c>
      <c r="J5675" s="543" t="s">
        <v>2478</v>
      </c>
      <c r="K5675" s="543" t="s">
        <v>2478</v>
      </c>
      <c r="L5675" s="543" t="s">
        <v>2478</v>
      </c>
      <c r="M5675" s="543" t="s">
        <v>2478</v>
      </c>
      <c r="N5675" s="543" t="s">
        <v>2478</v>
      </c>
      <c r="O5675" s="543" t="s">
        <v>2478</v>
      </c>
      <c r="P5675" s="543" t="s">
        <v>2478</v>
      </c>
      <c r="Q5675" s="543" t="s">
        <v>2478</v>
      </c>
      <c r="R5675" s="543" t="s">
        <v>2478</v>
      </c>
      <c r="S5675" s="543" t="s">
        <v>2478</v>
      </c>
    </row>
    <row r="5676" spans="1:19">
      <c r="A5676" s="540" t="s">
        <v>15343</v>
      </c>
      <c r="B5676" s="541"/>
      <c r="C5676" s="541"/>
      <c r="D5676" s="542">
        <v>10218</v>
      </c>
      <c r="E5676" s="542">
        <v>10218</v>
      </c>
      <c r="F5676" s="542" t="s">
        <v>15344</v>
      </c>
      <c r="G5676" s="540" t="s">
        <v>15345</v>
      </c>
      <c r="H5676" s="542" t="s">
        <v>2469</v>
      </c>
      <c r="I5676" s="541" t="s">
        <v>2478</v>
      </c>
      <c r="J5676" s="540" t="s">
        <v>2478</v>
      </c>
      <c r="K5676" s="540" t="s">
        <v>2478</v>
      </c>
      <c r="L5676" s="540" t="s">
        <v>2478</v>
      </c>
      <c r="M5676" s="540" t="s">
        <v>2478</v>
      </c>
      <c r="N5676" s="540" t="s">
        <v>2478</v>
      </c>
      <c r="O5676" s="540" t="s">
        <v>2478</v>
      </c>
      <c r="P5676" s="540" t="s">
        <v>2478</v>
      </c>
      <c r="Q5676" s="540" t="s">
        <v>2478</v>
      </c>
      <c r="R5676" s="540" t="s">
        <v>2478</v>
      </c>
      <c r="S5676" s="540" t="s">
        <v>2478</v>
      </c>
    </row>
    <row r="5677" spans="1:19">
      <c r="A5677" s="543" t="s">
        <v>15343</v>
      </c>
      <c r="B5677" s="544"/>
      <c r="C5677" s="544"/>
      <c r="D5677" s="545">
        <v>10130</v>
      </c>
      <c r="E5677" s="545">
        <v>10130</v>
      </c>
      <c r="F5677" s="545" t="s">
        <v>15346</v>
      </c>
      <c r="G5677" s="543" t="s">
        <v>15347</v>
      </c>
      <c r="H5677" s="545" t="s">
        <v>2469</v>
      </c>
      <c r="I5677" s="545" t="s">
        <v>2469</v>
      </c>
      <c r="J5677" s="543" t="s">
        <v>2478</v>
      </c>
      <c r="K5677" s="543" t="s">
        <v>2478</v>
      </c>
      <c r="L5677" s="543" t="s">
        <v>2478</v>
      </c>
      <c r="M5677" s="543" t="s">
        <v>2478</v>
      </c>
      <c r="N5677" s="543" t="s">
        <v>2478</v>
      </c>
      <c r="O5677" s="543" t="s">
        <v>2478</v>
      </c>
      <c r="P5677" s="543" t="s">
        <v>2478</v>
      </c>
      <c r="Q5677" s="547">
        <v>44463.708333333336</v>
      </c>
      <c r="R5677" s="543" t="s">
        <v>2478</v>
      </c>
      <c r="S5677" s="543" t="s">
        <v>2478</v>
      </c>
    </row>
    <row r="5678" spans="1:19">
      <c r="A5678" s="540" t="s">
        <v>15343</v>
      </c>
      <c r="B5678" s="541"/>
      <c r="C5678" s="541"/>
      <c r="D5678" s="542">
        <v>10130</v>
      </c>
      <c r="E5678" s="542">
        <v>10130</v>
      </c>
      <c r="F5678" s="542" t="s">
        <v>15348</v>
      </c>
      <c r="G5678" s="540" t="s">
        <v>15349</v>
      </c>
      <c r="H5678" s="542" t="s">
        <v>2469</v>
      </c>
      <c r="I5678" s="542" t="s">
        <v>2469</v>
      </c>
      <c r="J5678" s="540" t="s">
        <v>2478</v>
      </c>
      <c r="K5678" s="540" t="s">
        <v>2478</v>
      </c>
      <c r="L5678" s="540" t="s">
        <v>2478</v>
      </c>
      <c r="M5678" s="540" t="s">
        <v>2478</v>
      </c>
      <c r="N5678" s="540" t="s">
        <v>2478</v>
      </c>
      <c r="O5678" s="540" t="s">
        <v>2478</v>
      </c>
      <c r="P5678" s="540" t="s">
        <v>2478</v>
      </c>
      <c r="Q5678" s="546">
        <v>44463.708333333336</v>
      </c>
      <c r="R5678" s="540" t="s">
        <v>2478</v>
      </c>
      <c r="S5678" s="540" t="s">
        <v>2478</v>
      </c>
    </row>
    <row r="5679" spans="1:19">
      <c r="A5679" s="543" t="s">
        <v>15343</v>
      </c>
      <c r="B5679" s="544"/>
      <c r="C5679" s="544"/>
      <c r="D5679" s="545">
        <v>10130</v>
      </c>
      <c r="E5679" s="545">
        <v>10130</v>
      </c>
      <c r="F5679" s="545" t="s">
        <v>15350</v>
      </c>
      <c r="G5679" s="543" t="s">
        <v>15351</v>
      </c>
      <c r="H5679" s="545" t="s">
        <v>2469</v>
      </c>
      <c r="I5679" s="545" t="s">
        <v>2469</v>
      </c>
      <c r="J5679" s="543" t="s">
        <v>2478</v>
      </c>
      <c r="K5679" s="543" t="s">
        <v>2478</v>
      </c>
      <c r="L5679" s="543" t="s">
        <v>2478</v>
      </c>
      <c r="M5679" s="543" t="s">
        <v>2478</v>
      </c>
      <c r="N5679" s="543" t="s">
        <v>2478</v>
      </c>
      <c r="O5679" s="543" t="s">
        <v>2478</v>
      </c>
      <c r="P5679" s="543" t="s">
        <v>2478</v>
      </c>
      <c r="Q5679" s="547">
        <v>44463.708333333336</v>
      </c>
      <c r="R5679" s="543" t="s">
        <v>2478</v>
      </c>
      <c r="S5679" s="543" t="s">
        <v>2478</v>
      </c>
    </row>
    <row r="5680" spans="1:19">
      <c r="A5680" s="540" t="s">
        <v>15343</v>
      </c>
      <c r="B5680" s="541"/>
      <c r="C5680" s="541"/>
      <c r="D5680" s="542">
        <v>10130</v>
      </c>
      <c r="E5680" s="542">
        <v>10130</v>
      </c>
      <c r="F5680" s="542" t="s">
        <v>15352</v>
      </c>
      <c r="G5680" s="540" t="s">
        <v>15353</v>
      </c>
      <c r="H5680" s="542" t="s">
        <v>2469</v>
      </c>
      <c r="I5680" s="542" t="s">
        <v>2469</v>
      </c>
      <c r="J5680" s="540" t="s">
        <v>2478</v>
      </c>
      <c r="K5680" s="540" t="s">
        <v>2478</v>
      </c>
      <c r="L5680" s="540" t="s">
        <v>2478</v>
      </c>
      <c r="M5680" s="540" t="s">
        <v>2478</v>
      </c>
      <c r="N5680" s="540" t="s">
        <v>2478</v>
      </c>
      <c r="O5680" s="540" t="s">
        <v>2478</v>
      </c>
      <c r="P5680" s="540" t="s">
        <v>2478</v>
      </c>
      <c r="Q5680" s="546">
        <v>44463.708333333336</v>
      </c>
      <c r="R5680" s="540" t="s">
        <v>2478</v>
      </c>
      <c r="S5680" s="540" t="s">
        <v>2478</v>
      </c>
    </row>
    <row r="5681" spans="1:19">
      <c r="A5681" s="543" t="s">
        <v>15343</v>
      </c>
      <c r="B5681" s="544"/>
      <c r="C5681" s="544"/>
      <c r="D5681" s="545">
        <v>10130</v>
      </c>
      <c r="E5681" s="545">
        <v>10130</v>
      </c>
      <c r="F5681" s="545" t="s">
        <v>15354</v>
      </c>
      <c r="G5681" s="543" t="s">
        <v>15355</v>
      </c>
      <c r="H5681" s="545" t="s">
        <v>2546</v>
      </c>
      <c r="I5681" s="545" t="s">
        <v>2469</v>
      </c>
      <c r="J5681" s="543" t="s">
        <v>2478</v>
      </c>
      <c r="K5681" s="543" t="s">
        <v>2478</v>
      </c>
      <c r="L5681" s="543" t="s">
        <v>2478</v>
      </c>
      <c r="M5681" s="543" t="s">
        <v>2478</v>
      </c>
      <c r="N5681" s="543" t="s">
        <v>2478</v>
      </c>
      <c r="O5681" s="543" t="s">
        <v>2478</v>
      </c>
      <c r="P5681" s="543" t="s">
        <v>2478</v>
      </c>
      <c r="Q5681" s="547">
        <v>44463.708333333336</v>
      </c>
      <c r="R5681" s="543" t="s">
        <v>2478</v>
      </c>
      <c r="S5681" s="543" t="s">
        <v>2478</v>
      </c>
    </row>
    <row r="5682" spans="1:19">
      <c r="A5682" s="540" t="s">
        <v>15343</v>
      </c>
      <c r="B5682" s="541"/>
      <c r="C5682" s="541"/>
      <c r="D5682" s="542">
        <v>23000</v>
      </c>
      <c r="E5682" s="542">
        <v>23000</v>
      </c>
      <c r="F5682" s="542" t="s">
        <v>15356</v>
      </c>
      <c r="G5682" s="540" t="s">
        <v>15357</v>
      </c>
      <c r="H5682" s="542" t="s">
        <v>2546</v>
      </c>
      <c r="I5682" s="542" t="s">
        <v>2469</v>
      </c>
      <c r="J5682" s="540" t="s">
        <v>2478</v>
      </c>
      <c r="K5682" s="540" t="s">
        <v>2478</v>
      </c>
      <c r="L5682" s="540" t="s">
        <v>2478</v>
      </c>
      <c r="M5682" s="540" t="s">
        <v>2478</v>
      </c>
      <c r="N5682" s="540" t="s">
        <v>2478</v>
      </c>
      <c r="O5682" s="540" t="s">
        <v>2478</v>
      </c>
      <c r="P5682" s="540" t="s">
        <v>2478</v>
      </c>
      <c r="Q5682" s="540" t="s">
        <v>2478</v>
      </c>
      <c r="R5682" s="540" t="s">
        <v>2478</v>
      </c>
      <c r="S5682" s="540" t="s">
        <v>2478</v>
      </c>
    </row>
    <row r="5683" spans="1:19">
      <c r="A5683" s="543" t="s">
        <v>15343</v>
      </c>
      <c r="B5683" s="544"/>
      <c r="C5683" s="544"/>
      <c r="D5683" s="545">
        <v>23152</v>
      </c>
      <c r="E5683" s="545">
        <v>23152</v>
      </c>
      <c r="F5683" s="545" t="s">
        <v>15358</v>
      </c>
      <c r="G5683" s="543" t="s">
        <v>15359</v>
      </c>
      <c r="H5683" s="545" t="s">
        <v>2546</v>
      </c>
      <c r="I5683" s="545" t="s">
        <v>2546</v>
      </c>
      <c r="J5683" s="543" t="s">
        <v>2478</v>
      </c>
      <c r="K5683" s="543" t="s">
        <v>2478</v>
      </c>
      <c r="L5683" s="543" t="s">
        <v>2478</v>
      </c>
      <c r="M5683" s="543" t="s">
        <v>2478</v>
      </c>
      <c r="N5683" s="543" t="s">
        <v>2478</v>
      </c>
      <c r="O5683" s="543" t="s">
        <v>2478</v>
      </c>
      <c r="P5683" s="543" t="s">
        <v>2478</v>
      </c>
      <c r="Q5683" s="543" t="s">
        <v>2478</v>
      </c>
      <c r="R5683" s="543" t="s">
        <v>2478</v>
      </c>
      <c r="S5683" s="543" t="s">
        <v>2478</v>
      </c>
    </row>
    <row r="5684" spans="1:19">
      <c r="A5684" s="540" t="s">
        <v>15343</v>
      </c>
      <c r="B5684" s="542">
        <v>1294</v>
      </c>
      <c r="C5684" s="542">
        <v>83182</v>
      </c>
      <c r="D5684" s="542">
        <v>90102</v>
      </c>
      <c r="E5684" s="542">
        <v>90102</v>
      </c>
      <c r="F5684" s="542" t="s">
        <v>15360</v>
      </c>
      <c r="G5684" s="540" t="s">
        <v>15361</v>
      </c>
      <c r="H5684" s="542" t="s">
        <v>2546</v>
      </c>
      <c r="I5684" s="541" t="s">
        <v>2478</v>
      </c>
      <c r="J5684" s="540" t="s">
        <v>2478</v>
      </c>
      <c r="K5684" s="540" t="s">
        <v>2478</v>
      </c>
      <c r="L5684" s="540" t="s">
        <v>2546</v>
      </c>
      <c r="M5684" s="540" t="s">
        <v>6209</v>
      </c>
      <c r="N5684" s="540" t="s">
        <v>2210</v>
      </c>
      <c r="O5684" s="540" t="s">
        <v>2478</v>
      </c>
      <c r="P5684" s="540" t="s">
        <v>2478</v>
      </c>
      <c r="Q5684" s="540" t="s">
        <v>2478</v>
      </c>
      <c r="R5684" s="540" t="s">
        <v>2478</v>
      </c>
      <c r="S5684" s="546">
        <v>43866.533356481479</v>
      </c>
    </row>
    <row r="5685" spans="1:19">
      <c r="A5685" s="543" t="s">
        <v>15362</v>
      </c>
      <c r="B5685" s="544"/>
      <c r="C5685" s="544"/>
      <c r="D5685" s="545">
        <v>10173</v>
      </c>
      <c r="E5685" s="545">
        <v>10173</v>
      </c>
      <c r="F5685" s="545" t="s">
        <v>15363</v>
      </c>
      <c r="G5685" s="543" t="s">
        <v>15364</v>
      </c>
      <c r="H5685" s="545" t="s">
        <v>2469</v>
      </c>
      <c r="I5685" s="545" t="s">
        <v>2469</v>
      </c>
      <c r="J5685" s="543" t="s">
        <v>2478</v>
      </c>
      <c r="K5685" s="543" t="s">
        <v>2478</v>
      </c>
      <c r="L5685" s="543" t="s">
        <v>2478</v>
      </c>
      <c r="M5685" s="543" t="s">
        <v>2478</v>
      </c>
      <c r="N5685" s="543" t="s">
        <v>2478</v>
      </c>
      <c r="O5685" s="543" t="s">
        <v>2478</v>
      </c>
      <c r="P5685" s="543" t="s">
        <v>2478</v>
      </c>
      <c r="Q5685" s="547">
        <v>47522.5</v>
      </c>
      <c r="R5685" s="543" t="s">
        <v>2478</v>
      </c>
      <c r="S5685" s="543" t="s">
        <v>2478</v>
      </c>
    </row>
    <row r="5686" spans="1:19">
      <c r="A5686" s="540" t="s">
        <v>15362</v>
      </c>
      <c r="B5686" s="541"/>
      <c r="C5686" s="541"/>
      <c r="D5686" s="542">
        <v>10131</v>
      </c>
      <c r="E5686" s="542">
        <v>10131</v>
      </c>
      <c r="F5686" s="542" t="s">
        <v>15365</v>
      </c>
      <c r="G5686" s="540" t="s">
        <v>15366</v>
      </c>
      <c r="H5686" s="542" t="s">
        <v>2469</v>
      </c>
      <c r="I5686" s="542" t="s">
        <v>2546</v>
      </c>
      <c r="J5686" s="540" t="s">
        <v>2478</v>
      </c>
      <c r="K5686" s="540" t="s">
        <v>2478</v>
      </c>
      <c r="L5686" s="540" t="s">
        <v>2478</v>
      </c>
      <c r="M5686" s="540" t="s">
        <v>2478</v>
      </c>
      <c r="N5686" s="540" t="s">
        <v>2478</v>
      </c>
      <c r="O5686" s="546">
        <v>44348.333333333336</v>
      </c>
      <c r="P5686" s="546">
        <v>44671.708333333336</v>
      </c>
      <c r="Q5686" s="540" t="s">
        <v>2478</v>
      </c>
      <c r="R5686" s="540" t="s">
        <v>2478</v>
      </c>
      <c r="S5686" s="540" t="s">
        <v>2478</v>
      </c>
    </row>
    <row r="5687" spans="1:19">
      <c r="A5687" s="543" t="s">
        <v>15362</v>
      </c>
      <c r="B5687" s="544"/>
      <c r="C5687" s="544"/>
      <c r="D5687" s="545">
        <v>20014</v>
      </c>
      <c r="E5687" s="545" t="s">
        <v>15367</v>
      </c>
      <c r="F5687" s="545" t="s">
        <v>15368</v>
      </c>
      <c r="G5687" s="543" t="s">
        <v>15369</v>
      </c>
      <c r="H5687" s="545" t="s">
        <v>2469</v>
      </c>
      <c r="I5687" s="544" t="s">
        <v>2478</v>
      </c>
      <c r="J5687" s="543" t="s">
        <v>2478</v>
      </c>
      <c r="K5687" s="543" t="s">
        <v>2478</v>
      </c>
      <c r="L5687" s="543" t="s">
        <v>2478</v>
      </c>
      <c r="M5687" s="543" t="s">
        <v>2478</v>
      </c>
      <c r="N5687" s="543" t="s">
        <v>2478</v>
      </c>
      <c r="O5687" s="543" t="s">
        <v>2478</v>
      </c>
      <c r="P5687" s="543" t="s">
        <v>2478</v>
      </c>
      <c r="Q5687" s="543" t="s">
        <v>2478</v>
      </c>
      <c r="R5687" s="543" t="s">
        <v>2478</v>
      </c>
      <c r="S5687" s="543" t="s">
        <v>2478</v>
      </c>
    </row>
    <row r="5688" spans="1:19">
      <c r="A5688" s="540" t="s">
        <v>15362</v>
      </c>
      <c r="B5688" s="541"/>
      <c r="C5688" s="541"/>
      <c r="D5688" s="542">
        <v>20014</v>
      </c>
      <c r="E5688" s="542">
        <v>20014</v>
      </c>
      <c r="F5688" s="542" t="s">
        <v>15370</v>
      </c>
      <c r="G5688" s="540" t="s">
        <v>15371</v>
      </c>
      <c r="H5688" s="542" t="s">
        <v>2546</v>
      </c>
      <c r="I5688" s="541" t="s">
        <v>2478</v>
      </c>
      <c r="J5688" s="540" t="s">
        <v>2478</v>
      </c>
      <c r="K5688" s="540" t="s">
        <v>2478</v>
      </c>
      <c r="L5688" s="540" t="s">
        <v>2478</v>
      </c>
      <c r="M5688" s="540" t="s">
        <v>2478</v>
      </c>
      <c r="N5688" s="540" t="s">
        <v>2478</v>
      </c>
      <c r="O5688" s="540" t="s">
        <v>2478</v>
      </c>
      <c r="P5688" s="540" t="s">
        <v>2478</v>
      </c>
      <c r="Q5688" s="540" t="s">
        <v>2478</v>
      </c>
      <c r="R5688" s="540" t="s">
        <v>2478</v>
      </c>
      <c r="S5688" s="540" t="s">
        <v>2478</v>
      </c>
    </row>
    <row r="5689" spans="1:19">
      <c r="A5689" s="543" t="s">
        <v>15362</v>
      </c>
      <c r="B5689" s="545">
        <v>11453</v>
      </c>
      <c r="C5689" s="545">
        <v>180052</v>
      </c>
      <c r="D5689" s="545">
        <v>10052</v>
      </c>
      <c r="E5689" s="545">
        <v>10052</v>
      </c>
      <c r="F5689" s="545" t="s">
        <v>15372</v>
      </c>
      <c r="G5689" s="543" t="s">
        <v>15373</v>
      </c>
      <c r="H5689" s="545" t="s">
        <v>2546</v>
      </c>
      <c r="I5689" s="545" t="s">
        <v>2546</v>
      </c>
      <c r="J5689" s="543" t="s">
        <v>2478</v>
      </c>
      <c r="K5689" s="543" t="s">
        <v>2478</v>
      </c>
      <c r="L5689" s="543" t="s">
        <v>2546</v>
      </c>
      <c r="M5689" s="543" t="s">
        <v>6209</v>
      </c>
      <c r="N5689" s="543" t="s">
        <v>2210</v>
      </c>
      <c r="O5689" s="547">
        <v>44725.333333333336</v>
      </c>
      <c r="P5689" s="547">
        <v>44725.333333333336</v>
      </c>
      <c r="Q5689" s="547">
        <v>44750.708333333336</v>
      </c>
      <c r="R5689" s="547">
        <v>44803</v>
      </c>
      <c r="S5689" s="547">
        <v>45966.678217592591</v>
      </c>
    </row>
    <row r="5690" spans="1:19">
      <c r="A5690" s="540" t="s">
        <v>15362</v>
      </c>
      <c r="B5690" s="542">
        <v>11453</v>
      </c>
      <c r="C5690" s="542">
        <v>180052</v>
      </c>
      <c r="D5690" s="542">
        <v>10052</v>
      </c>
      <c r="E5690" s="542">
        <v>10052</v>
      </c>
      <c r="F5690" s="542" t="s">
        <v>15374</v>
      </c>
      <c r="G5690" s="540" t="s">
        <v>15375</v>
      </c>
      <c r="H5690" s="542" t="s">
        <v>3468</v>
      </c>
      <c r="I5690" s="542" t="s">
        <v>2546</v>
      </c>
      <c r="J5690" s="540" t="s">
        <v>2478</v>
      </c>
      <c r="K5690" s="540" t="s">
        <v>2478</v>
      </c>
      <c r="L5690" s="540" t="s">
        <v>2546</v>
      </c>
      <c r="M5690" s="540" t="s">
        <v>6209</v>
      </c>
      <c r="N5690" s="540" t="s">
        <v>2210</v>
      </c>
      <c r="O5690" s="546">
        <v>44725.333333333336</v>
      </c>
      <c r="P5690" s="546">
        <v>44725.333333333336</v>
      </c>
      <c r="Q5690" s="546">
        <v>44750.708333333336</v>
      </c>
      <c r="R5690" s="546">
        <v>44803</v>
      </c>
      <c r="S5690" s="546">
        <v>45966.678217592591</v>
      </c>
    </row>
    <row r="5691" spans="1:19">
      <c r="A5691" s="543" t="s">
        <v>15362</v>
      </c>
      <c r="B5691" s="545">
        <v>11441</v>
      </c>
      <c r="C5691" s="545">
        <v>180326</v>
      </c>
      <c r="D5691" s="545">
        <v>10054</v>
      </c>
      <c r="E5691" s="545">
        <v>10054</v>
      </c>
      <c r="F5691" s="545" t="s">
        <v>15376</v>
      </c>
      <c r="G5691" s="543" t="s">
        <v>15377</v>
      </c>
      <c r="H5691" s="545" t="s">
        <v>2469</v>
      </c>
      <c r="I5691" s="545" t="s">
        <v>2469</v>
      </c>
      <c r="J5691" s="543" t="s">
        <v>2478</v>
      </c>
      <c r="K5691" s="543" t="s">
        <v>2478</v>
      </c>
      <c r="L5691" s="543" t="s">
        <v>7154</v>
      </c>
      <c r="M5691" s="543" t="s">
        <v>7155</v>
      </c>
      <c r="N5691" s="543" t="s">
        <v>7156</v>
      </c>
      <c r="O5691" s="543" t="s">
        <v>2478</v>
      </c>
      <c r="P5691" s="543" t="s">
        <v>2478</v>
      </c>
      <c r="Q5691" s="547">
        <v>44803.708333333336</v>
      </c>
      <c r="R5691" s="547">
        <v>44803</v>
      </c>
      <c r="S5691" s="543" t="s">
        <v>2478</v>
      </c>
    </row>
    <row r="5692" spans="1:19">
      <c r="A5692" s="540" t="s">
        <v>15362</v>
      </c>
      <c r="B5692" s="542">
        <v>11244</v>
      </c>
      <c r="C5692" s="542">
        <v>165213</v>
      </c>
      <c r="D5692" s="542">
        <v>10056</v>
      </c>
      <c r="E5692" s="542">
        <v>10056</v>
      </c>
      <c r="F5692" s="542" t="s">
        <v>15378</v>
      </c>
      <c r="G5692" s="540" t="s">
        <v>15379</v>
      </c>
      <c r="H5692" s="542" t="s">
        <v>2546</v>
      </c>
      <c r="I5692" s="542" t="s">
        <v>2546</v>
      </c>
      <c r="J5692" s="540" t="s">
        <v>2478</v>
      </c>
      <c r="K5692" s="540" t="s">
        <v>2478</v>
      </c>
      <c r="L5692" s="540" t="s">
        <v>2546</v>
      </c>
      <c r="M5692" s="540" t="s">
        <v>7324</v>
      </c>
      <c r="N5692" s="540" t="s">
        <v>2204</v>
      </c>
      <c r="O5692" s="546">
        <v>44490.333333333336</v>
      </c>
      <c r="P5692" s="546">
        <v>44490.333333333336</v>
      </c>
      <c r="Q5692" s="546">
        <v>44894.708333333336</v>
      </c>
      <c r="R5692" s="546">
        <v>44894</v>
      </c>
      <c r="S5692" s="540" t="s">
        <v>2478</v>
      </c>
    </row>
    <row r="5693" spans="1:19">
      <c r="A5693" s="543" t="s">
        <v>15362</v>
      </c>
      <c r="B5693" s="545">
        <v>11431</v>
      </c>
      <c r="C5693" s="545">
        <v>166707</v>
      </c>
      <c r="D5693" s="545">
        <v>10057</v>
      </c>
      <c r="E5693" s="545">
        <v>10057</v>
      </c>
      <c r="F5693" s="545" t="s">
        <v>15380</v>
      </c>
      <c r="G5693" s="543" t="s">
        <v>15381</v>
      </c>
      <c r="H5693" s="545" t="s">
        <v>2469</v>
      </c>
      <c r="I5693" s="545" t="s">
        <v>2469</v>
      </c>
      <c r="J5693" s="543" t="s">
        <v>2478</v>
      </c>
      <c r="K5693" s="543" t="s">
        <v>2478</v>
      </c>
      <c r="L5693" s="543" t="s">
        <v>7154</v>
      </c>
      <c r="M5693" s="543" t="s">
        <v>7155</v>
      </c>
      <c r="N5693" s="543" t="s">
        <v>7156</v>
      </c>
      <c r="O5693" s="543" t="s">
        <v>2478</v>
      </c>
      <c r="P5693" s="543" t="s">
        <v>2478</v>
      </c>
      <c r="Q5693" s="547">
        <v>44894.708333333336</v>
      </c>
      <c r="R5693" s="547">
        <v>44894</v>
      </c>
      <c r="S5693" s="543" t="s">
        <v>2478</v>
      </c>
    </row>
    <row r="5694" spans="1:19">
      <c r="A5694" s="540" t="s">
        <v>15362</v>
      </c>
      <c r="B5694" s="542">
        <v>11255</v>
      </c>
      <c r="C5694" s="542">
        <v>166860</v>
      </c>
      <c r="D5694" s="542">
        <v>10058</v>
      </c>
      <c r="E5694" s="542">
        <v>10058</v>
      </c>
      <c r="F5694" s="542" t="s">
        <v>15382</v>
      </c>
      <c r="G5694" s="540" t="s">
        <v>15383</v>
      </c>
      <c r="H5694" s="542" t="s">
        <v>2469</v>
      </c>
      <c r="I5694" s="542" t="s">
        <v>2469</v>
      </c>
      <c r="J5694" s="540" t="s">
        <v>2478</v>
      </c>
      <c r="K5694" s="540" t="s">
        <v>2478</v>
      </c>
      <c r="L5694" s="540" t="s">
        <v>7154</v>
      </c>
      <c r="M5694" s="540" t="s">
        <v>7155</v>
      </c>
      <c r="N5694" s="540" t="s">
        <v>7156</v>
      </c>
      <c r="O5694" s="540" t="s">
        <v>2478</v>
      </c>
      <c r="P5694" s="540" t="s">
        <v>2478</v>
      </c>
      <c r="Q5694" s="546">
        <v>44803.708333333336</v>
      </c>
      <c r="R5694" s="546">
        <v>44803</v>
      </c>
      <c r="S5694" s="540" t="s">
        <v>2478</v>
      </c>
    </row>
    <row r="5695" spans="1:19">
      <c r="A5695" s="543" t="s">
        <v>15362</v>
      </c>
      <c r="B5695" s="545">
        <v>11451</v>
      </c>
      <c r="C5695" s="545">
        <v>166904</v>
      </c>
      <c r="D5695" s="545">
        <v>10060</v>
      </c>
      <c r="E5695" s="545">
        <v>10060</v>
      </c>
      <c r="F5695" s="545" t="s">
        <v>15384</v>
      </c>
      <c r="G5695" s="543" t="s">
        <v>15385</v>
      </c>
      <c r="H5695" s="545" t="s">
        <v>2469</v>
      </c>
      <c r="I5695" s="545" t="s">
        <v>2469</v>
      </c>
      <c r="J5695" s="543" t="s">
        <v>2478</v>
      </c>
      <c r="K5695" s="543" t="s">
        <v>2478</v>
      </c>
      <c r="L5695" s="543" t="s">
        <v>7154</v>
      </c>
      <c r="M5695" s="543" t="s">
        <v>7155</v>
      </c>
      <c r="N5695" s="543" t="s">
        <v>7156</v>
      </c>
      <c r="O5695" s="543" t="s">
        <v>2478</v>
      </c>
      <c r="P5695" s="543" t="s">
        <v>2478</v>
      </c>
      <c r="Q5695" s="547">
        <v>44774.708333333336</v>
      </c>
      <c r="R5695" s="547">
        <v>44774</v>
      </c>
      <c r="S5695" s="543" t="s">
        <v>2478</v>
      </c>
    </row>
    <row r="5696" spans="1:19">
      <c r="A5696" s="540" t="s">
        <v>15362</v>
      </c>
      <c r="B5696" s="542">
        <v>11246</v>
      </c>
      <c r="C5696" s="542">
        <v>167168</v>
      </c>
      <c r="D5696" s="542">
        <v>10062</v>
      </c>
      <c r="E5696" s="542">
        <v>10062</v>
      </c>
      <c r="F5696" s="542" t="s">
        <v>15386</v>
      </c>
      <c r="G5696" s="540" t="s">
        <v>15387</v>
      </c>
      <c r="H5696" s="542" t="s">
        <v>2469</v>
      </c>
      <c r="I5696" s="542" t="s">
        <v>2469</v>
      </c>
      <c r="J5696" s="540" t="s">
        <v>2478</v>
      </c>
      <c r="K5696" s="540" t="s">
        <v>2478</v>
      </c>
      <c r="L5696" s="540" t="s">
        <v>7154</v>
      </c>
      <c r="M5696" s="540" t="s">
        <v>7155</v>
      </c>
      <c r="N5696" s="540" t="s">
        <v>7156</v>
      </c>
      <c r="O5696" s="540" t="s">
        <v>2478</v>
      </c>
      <c r="P5696" s="540" t="s">
        <v>2478</v>
      </c>
      <c r="Q5696" s="546">
        <v>44805.333333333336</v>
      </c>
      <c r="R5696" s="546">
        <v>44805</v>
      </c>
      <c r="S5696" s="540" t="s">
        <v>2478</v>
      </c>
    </row>
    <row r="5697" spans="1:19">
      <c r="A5697" s="543" t="s">
        <v>15362</v>
      </c>
      <c r="B5697" s="545">
        <v>11251</v>
      </c>
      <c r="C5697" s="545">
        <v>167443</v>
      </c>
      <c r="D5697" s="545">
        <v>10063</v>
      </c>
      <c r="E5697" s="545">
        <v>10063</v>
      </c>
      <c r="F5697" s="545" t="s">
        <v>15388</v>
      </c>
      <c r="G5697" s="543" t="s">
        <v>15389</v>
      </c>
      <c r="H5697" s="545" t="s">
        <v>2469</v>
      </c>
      <c r="I5697" s="545" t="s">
        <v>2469</v>
      </c>
      <c r="J5697" s="543" t="s">
        <v>2478</v>
      </c>
      <c r="K5697" s="543" t="s">
        <v>2478</v>
      </c>
      <c r="L5697" s="543" t="s">
        <v>7154</v>
      </c>
      <c r="M5697" s="543" t="s">
        <v>7155</v>
      </c>
      <c r="N5697" s="543" t="s">
        <v>7156</v>
      </c>
      <c r="O5697" s="543" t="s">
        <v>2478</v>
      </c>
      <c r="P5697" s="543" t="s">
        <v>2478</v>
      </c>
      <c r="Q5697" s="547">
        <v>44806.708333333336</v>
      </c>
      <c r="R5697" s="547">
        <v>44806</v>
      </c>
      <c r="S5697" s="543" t="s">
        <v>2478</v>
      </c>
    </row>
    <row r="5698" spans="1:19">
      <c r="A5698" s="540" t="s">
        <v>15362</v>
      </c>
      <c r="B5698" s="542">
        <v>11307</v>
      </c>
      <c r="C5698" s="542">
        <v>167446</v>
      </c>
      <c r="D5698" s="542">
        <v>10064</v>
      </c>
      <c r="E5698" s="542">
        <v>10064</v>
      </c>
      <c r="F5698" s="542" t="s">
        <v>15390</v>
      </c>
      <c r="G5698" s="540" t="s">
        <v>15391</v>
      </c>
      <c r="H5698" s="542" t="s">
        <v>2546</v>
      </c>
      <c r="I5698" s="542" t="s">
        <v>2546</v>
      </c>
      <c r="J5698" s="540" t="s">
        <v>2478</v>
      </c>
      <c r="K5698" s="540" t="s">
        <v>2478</v>
      </c>
      <c r="L5698" s="540" t="s">
        <v>2546</v>
      </c>
      <c r="M5698" s="540" t="s">
        <v>6209</v>
      </c>
      <c r="N5698" s="540" t="s">
        <v>2210</v>
      </c>
      <c r="O5698" s="546">
        <v>44482.333333333336</v>
      </c>
      <c r="P5698" s="546">
        <v>44482.333333333336</v>
      </c>
      <c r="Q5698" s="546">
        <v>45107.708333333336</v>
      </c>
      <c r="R5698" s="546">
        <v>45107</v>
      </c>
      <c r="S5698" s="546">
        <v>45966.678194444445</v>
      </c>
    </row>
    <row r="5699" spans="1:19">
      <c r="A5699" s="543" t="s">
        <v>15362</v>
      </c>
      <c r="B5699" s="545">
        <v>11250</v>
      </c>
      <c r="C5699" s="545">
        <v>167508</v>
      </c>
      <c r="D5699" s="545">
        <v>10065</v>
      </c>
      <c r="E5699" s="545">
        <v>10065</v>
      </c>
      <c r="F5699" s="545" t="s">
        <v>15392</v>
      </c>
      <c r="G5699" s="543" t="s">
        <v>15393</v>
      </c>
      <c r="H5699" s="545" t="s">
        <v>2469</v>
      </c>
      <c r="I5699" s="545" t="s">
        <v>2469</v>
      </c>
      <c r="J5699" s="543" t="s">
        <v>2478</v>
      </c>
      <c r="K5699" s="543" t="s">
        <v>2478</v>
      </c>
      <c r="L5699" s="543" t="s">
        <v>7154</v>
      </c>
      <c r="M5699" s="543" t="s">
        <v>7155</v>
      </c>
      <c r="N5699" s="543" t="s">
        <v>7156</v>
      </c>
      <c r="O5699" s="543" t="s">
        <v>2478</v>
      </c>
      <c r="P5699" s="543" t="s">
        <v>2478</v>
      </c>
      <c r="Q5699" s="547">
        <v>44893.708333333336</v>
      </c>
      <c r="R5699" s="547">
        <v>44893</v>
      </c>
      <c r="S5699" s="543" t="s">
        <v>2478</v>
      </c>
    </row>
    <row r="5700" spans="1:19">
      <c r="A5700" s="540" t="s">
        <v>15362</v>
      </c>
      <c r="B5700" s="542">
        <v>10978</v>
      </c>
      <c r="C5700" s="542">
        <v>168226</v>
      </c>
      <c r="D5700" s="542">
        <v>10066</v>
      </c>
      <c r="E5700" s="542">
        <v>10066</v>
      </c>
      <c r="F5700" s="542" t="s">
        <v>15394</v>
      </c>
      <c r="G5700" s="540" t="s">
        <v>15395</v>
      </c>
      <c r="H5700" s="542" t="s">
        <v>2546</v>
      </c>
      <c r="I5700" s="542" t="s">
        <v>2546</v>
      </c>
      <c r="J5700" s="540" t="s">
        <v>2478</v>
      </c>
      <c r="K5700" s="540" t="s">
        <v>2478</v>
      </c>
      <c r="L5700" s="540" t="s">
        <v>2546</v>
      </c>
      <c r="M5700" s="540" t="s">
        <v>6209</v>
      </c>
      <c r="N5700" s="540" t="s">
        <v>2210</v>
      </c>
      <c r="O5700" s="546">
        <v>44489.333333333336</v>
      </c>
      <c r="P5700" s="546">
        <v>44489.333333333336</v>
      </c>
      <c r="Q5700" s="546">
        <v>44683.708333333336</v>
      </c>
      <c r="R5700" s="546">
        <v>44683</v>
      </c>
      <c r="S5700" s="546">
        <v>44916.52584490741</v>
      </c>
    </row>
    <row r="5701" spans="1:19">
      <c r="A5701" s="543" t="s">
        <v>15362</v>
      </c>
      <c r="B5701" s="545">
        <v>11241</v>
      </c>
      <c r="C5701" s="545">
        <v>168483</v>
      </c>
      <c r="D5701" s="545">
        <v>10067</v>
      </c>
      <c r="E5701" s="545">
        <v>10067</v>
      </c>
      <c r="F5701" s="545" t="s">
        <v>15396</v>
      </c>
      <c r="G5701" s="543" t="s">
        <v>15397</v>
      </c>
      <c r="H5701" s="545" t="s">
        <v>2546</v>
      </c>
      <c r="I5701" s="545" t="s">
        <v>2546</v>
      </c>
      <c r="J5701" s="543" t="s">
        <v>2478</v>
      </c>
      <c r="K5701" s="543" t="s">
        <v>2478</v>
      </c>
      <c r="L5701" s="543" t="s">
        <v>2546</v>
      </c>
      <c r="M5701" s="543" t="s">
        <v>7324</v>
      </c>
      <c r="N5701" s="543" t="s">
        <v>2204</v>
      </c>
      <c r="O5701" s="547">
        <v>45551.333333333336</v>
      </c>
      <c r="P5701" s="547">
        <v>45551.333333333336</v>
      </c>
      <c r="Q5701" s="547">
        <v>44804.708333333336</v>
      </c>
      <c r="R5701" s="547">
        <v>44802</v>
      </c>
      <c r="S5701" s="543" t="s">
        <v>2478</v>
      </c>
    </row>
    <row r="5702" spans="1:19">
      <c r="A5702" s="540" t="s">
        <v>15362</v>
      </c>
      <c r="B5702" s="542">
        <v>11432</v>
      </c>
      <c r="C5702" s="542">
        <v>176913</v>
      </c>
      <c r="D5702" s="542">
        <v>10068</v>
      </c>
      <c r="E5702" s="542">
        <v>10068</v>
      </c>
      <c r="F5702" s="542" t="s">
        <v>15398</v>
      </c>
      <c r="G5702" s="540" t="s">
        <v>15399</v>
      </c>
      <c r="H5702" s="542" t="s">
        <v>2546</v>
      </c>
      <c r="I5702" s="542" t="s">
        <v>2546</v>
      </c>
      <c r="J5702" s="540" t="s">
        <v>2478</v>
      </c>
      <c r="K5702" s="540" t="s">
        <v>2478</v>
      </c>
      <c r="L5702" s="540" t="s">
        <v>2546</v>
      </c>
      <c r="M5702" s="540" t="s">
        <v>6209</v>
      </c>
      <c r="N5702" s="540" t="s">
        <v>2210</v>
      </c>
      <c r="O5702" s="546">
        <v>44474.333333333336</v>
      </c>
      <c r="P5702" s="546">
        <v>44474.333333333336</v>
      </c>
      <c r="Q5702" s="546">
        <v>44775.333333333336</v>
      </c>
      <c r="R5702" s="546">
        <v>44771</v>
      </c>
      <c r="S5702" s="546">
        <v>45966.678171296298</v>
      </c>
    </row>
    <row r="5703" spans="1:19">
      <c r="A5703" s="543" t="s">
        <v>15362</v>
      </c>
      <c r="B5703" s="545">
        <v>11439</v>
      </c>
      <c r="C5703" s="545">
        <v>176954</v>
      </c>
      <c r="D5703" s="545">
        <v>10069</v>
      </c>
      <c r="E5703" s="545">
        <v>10069</v>
      </c>
      <c r="F5703" s="545" t="s">
        <v>15400</v>
      </c>
      <c r="G5703" s="543" t="s">
        <v>15401</v>
      </c>
      <c r="H5703" s="545" t="s">
        <v>2469</v>
      </c>
      <c r="I5703" s="545" t="s">
        <v>2469</v>
      </c>
      <c r="J5703" s="543" t="s">
        <v>2478</v>
      </c>
      <c r="K5703" s="543" t="s">
        <v>2478</v>
      </c>
      <c r="L5703" s="543" t="s">
        <v>7154</v>
      </c>
      <c r="M5703" s="543" t="s">
        <v>7155</v>
      </c>
      <c r="N5703" s="543" t="s">
        <v>7156</v>
      </c>
      <c r="O5703" s="543" t="s">
        <v>2478</v>
      </c>
      <c r="P5703" s="543" t="s">
        <v>2478</v>
      </c>
      <c r="Q5703" s="547">
        <v>44803.708333333336</v>
      </c>
      <c r="R5703" s="547">
        <v>44802</v>
      </c>
      <c r="S5703" s="543" t="s">
        <v>2478</v>
      </c>
    </row>
    <row r="5704" spans="1:19">
      <c r="A5704" s="540" t="s">
        <v>15362</v>
      </c>
      <c r="B5704" s="542">
        <v>11373</v>
      </c>
      <c r="C5704" s="542">
        <v>176971</v>
      </c>
      <c r="D5704" s="542">
        <v>10070</v>
      </c>
      <c r="E5704" s="542">
        <v>10070</v>
      </c>
      <c r="F5704" s="542" t="s">
        <v>15402</v>
      </c>
      <c r="G5704" s="540" t="s">
        <v>15403</v>
      </c>
      <c r="H5704" s="542" t="s">
        <v>2546</v>
      </c>
      <c r="I5704" s="542" t="s">
        <v>2546</v>
      </c>
      <c r="J5704" s="540" t="s">
        <v>2478</v>
      </c>
      <c r="K5704" s="540" t="s">
        <v>2478</v>
      </c>
      <c r="L5704" s="540" t="s">
        <v>2546</v>
      </c>
      <c r="M5704" s="540" t="s">
        <v>6209</v>
      </c>
      <c r="N5704" s="540" t="s">
        <v>2210</v>
      </c>
      <c r="O5704" s="546">
        <v>44580.333333333336</v>
      </c>
      <c r="P5704" s="546">
        <v>44580.333333333336</v>
      </c>
      <c r="Q5704" s="546">
        <v>44771.708333333336</v>
      </c>
      <c r="R5704" s="546">
        <v>44771</v>
      </c>
      <c r="S5704" s="546">
        <v>45966.678182870368</v>
      </c>
    </row>
    <row r="5705" spans="1:19">
      <c r="A5705" s="543" t="s">
        <v>15362</v>
      </c>
      <c r="B5705" s="545">
        <v>11440</v>
      </c>
      <c r="C5705" s="545">
        <v>177134</v>
      </c>
      <c r="D5705" s="545">
        <v>10071</v>
      </c>
      <c r="E5705" s="545">
        <v>10071</v>
      </c>
      <c r="F5705" s="545" t="s">
        <v>15404</v>
      </c>
      <c r="G5705" s="543" t="s">
        <v>15405</v>
      </c>
      <c r="H5705" s="545" t="s">
        <v>2469</v>
      </c>
      <c r="I5705" s="545" t="s">
        <v>2469</v>
      </c>
      <c r="J5705" s="543" t="s">
        <v>2478</v>
      </c>
      <c r="K5705" s="543" t="s">
        <v>2478</v>
      </c>
      <c r="L5705" s="543" t="s">
        <v>7154</v>
      </c>
      <c r="M5705" s="543" t="s">
        <v>7155</v>
      </c>
      <c r="N5705" s="543" t="s">
        <v>7156</v>
      </c>
      <c r="O5705" s="543" t="s">
        <v>2478</v>
      </c>
      <c r="P5705" s="543" t="s">
        <v>2478</v>
      </c>
      <c r="Q5705" s="547">
        <v>44903.708333333336</v>
      </c>
      <c r="R5705" s="547">
        <v>45085</v>
      </c>
      <c r="S5705" s="543" t="s">
        <v>2478</v>
      </c>
    </row>
    <row r="5706" spans="1:19">
      <c r="A5706" s="540" t="s">
        <v>15362</v>
      </c>
      <c r="B5706" s="542">
        <v>11433</v>
      </c>
      <c r="C5706" s="542">
        <v>177191</v>
      </c>
      <c r="D5706" s="542">
        <v>10072</v>
      </c>
      <c r="E5706" s="542">
        <v>10072</v>
      </c>
      <c r="F5706" s="542" t="s">
        <v>15406</v>
      </c>
      <c r="G5706" s="540" t="s">
        <v>15407</v>
      </c>
      <c r="H5706" s="542" t="s">
        <v>2469</v>
      </c>
      <c r="I5706" s="542" t="s">
        <v>2469</v>
      </c>
      <c r="J5706" s="540" t="s">
        <v>2478</v>
      </c>
      <c r="K5706" s="540" t="s">
        <v>2478</v>
      </c>
      <c r="L5706" s="540" t="s">
        <v>7154</v>
      </c>
      <c r="M5706" s="540" t="s">
        <v>7155</v>
      </c>
      <c r="N5706" s="540" t="s">
        <v>7156</v>
      </c>
      <c r="O5706" s="546">
        <v>44481.333333333336</v>
      </c>
      <c r="P5706" s="546">
        <v>44481.333333333336</v>
      </c>
      <c r="Q5706" s="546">
        <v>44813.708333333336</v>
      </c>
      <c r="R5706" s="546">
        <v>44812</v>
      </c>
      <c r="S5706" s="540" t="s">
        <v>2478</v>
      </c>
    </row>
    <row r="5707" spans="1:19">
      <c r="A5707" s="543" t="s">
        <v>15362</v>
      </c>
      <c r="B5707" s="545">
        <v>11494</v>
      </c>
      <c r="C5707" s="545">
        <v>548598</v>
      </c>
      <c r="D5707" s="545">
        <v>10073</v>
      </c>
      <c r="E5707" s="545">
        <v>10073</v>
      </c>
      <c r="F5707" s="545" t="s">
        <v>15408</v>
      </c>
      <c r="G5707" s="543" t="s">
        <v>15409</v>
      </c>
      <c r="H5707" s="545" t="s">
        <v>2469</v>
      </c>
      <c r="I5707" s="545" t="s">
        <v>2469</v>
      </c>
      <c r="J5707" s="543" t="s">
        <v>2478</v>
      </c>
      <c r="K5707" s="543" t="s">
        <v>2478</v>
      </c>
      <c r="L5707" s="543" t="s">
        <v>7154</v>
      </c>
      <c r="M5707" s="543" t="s">
        <v>7155</v>
      </c>
      <c r="N5707" s="543" t="s">
        <v>7156</v>
      </c>
      <c r="O5707" s="543" t="s">
        <v>2478</v>
      </c>
      <c r="P5707" s="543" t="s">
        <v>2478</v>
      </c>
      <c r="Q5707" s="547">
        <v>44806.708333333336</v>
      </c>
      <c r="R5707" s="547">
        <v>45107</v>
      </c>
      <c r="S5707" s="543" t="s">
        <v>2478</v>
      </c>
    </row>
    <row r="5708" spans="1:19">
      <c r="A5708" s="540" t="s">
        <v>15362</v>
      </c>
      <c r="B5708" s="542">
        <v>107522</v>
      </c>
      <c r="C5708" s="542">
        <v>334469</v>
      </c>
      <c r="D5708" s="542">
        <v>10075</v>
      </c>
      <c r="E5708" s="542">
        <v>10075</v>
      </c>
      <c r="F5708" s="542" t="s">
        <v>15410</v>
      </c>
      <c r="G5708" s="540" t="s">
        <v>15411</v>
      </c>
      <c r="H5708" s="542" t="s">
        <v>2469</v>
      </c>
      <c r="I5708" s="542" t="s">
        <v>2469</v>
      </c>
      <c r="J5708" s="540" t="s">
        <v>2478</v>
      </c>
      <c r="K5708" s="540" t="s">
        <v>2478</v>
      </c>
      <c r="L5708" s="540" t="s">
        <v>7154</v>
      </c>
      <c r="M5708" s="540" t="s">
        <v>7155</v>
      </c>
      <c r="N5708" s="540" t="s">
        <v>7156</v>
      </c>
      <c r="O5708" s="540" t="s">
        <v>2478</v>
      </c>
      <c r="P5708" s="540" t="s">
        <v>2478</v>
      </c>
      <c r="Q5708" s="546">
        <v>45860.708333333336</v>
      </c>
      <c r="R5708" s="540" t="s">
        <v>2478</v>
      </c>
      <c r="S5708" s="540" t="s">
        <v>2478</v>
      </c>
    </row>
    <row r="5709" spans="1:19">
      <c r="A5709" s="543" t="s">
        <v>15362</v>
      </c>
      <c r="B5709" s="545">
        <v>107689</v>
      </c>
      <c r="C5709" s="545">
        <v>547160</v>
      </c>
      <c r="D5709" s="545">
        <v>10076</v>
      </c>
      <c r="E5709" s="545">
        <v>10076</v>
      </c>
      <c r="F5709" s="545" t="s">
        <v>15412</v>
      </c>
      <c r="G5709" s="543" t="s">
        <v>15413</v>
      </c>
      <c r="H5709" s="545" t="s">
        <v>2469</v>
      </c>
      <c r="I5709" s="545" t="s">
        <v>2469</v>
      </c>
      <c r="J5709" s="543" t="s">
        <v>2478</v>
      </c>
      <c r="K5709" s="543" t="s">
        <v>2478</v>
      </c>
      <c r="L5709" s="543" t="s">
        <v>7154</v>
      </c>
      <c r="M5709" s="543" t="s">
        <v>7155</v>
      </c>
      <c r="N5709" s="543" t="s">
        <v>7156</v>
      </c>
      <c r="O5709" s="543" t="s">
        <v>2478</v>
      </c>
      <c r="P5709" s="543" t="s">
        <v>2478</v>
      </c>
      <c r="Q5709" s="547">
        <v>47378.708333333336</v>
      </c>
      <c r="R5709" s="543" t="s">
        <v>2478</v>
      </c>
      <c r="S5709" s="543" t="s">
        <v>2478</v>
      </c>
    </row>
    <row r="5710" spans="1:19">
      <c r="A5710" s="540" t="s">
        <v>15362</v>
      </c>
      <c r="B5710" s="542">
        <v>11559</v>
      </c>
      <c r="C5710" s="542">
        <v>730657</v>
      </c>
      <c r="D5710" s="542">
        <v>10077</v>
      </c>
      <c r="E5710" s="542">
        <v>10077</v>
      </c>
      <c r="F5710" s="542" t="s">
        <v>15414</v>
      </c>
      <c r="G5710" s="540" t="s">
        <v>15415</v>
      </c>
      <c r="H5710" s="542" t="s">
        <v>2469</v>
      </c>
      <c r="I5710" s="542" t="s">
        <v>2469</v>
      </c>
      <c r="J5710" s="540" t="s">
        <v>2478</v>
      </c>
      <c r="K5710" s="540" t="s">
        <v>2478</v>
      </c>
      <c r="L5710" s="540" t="s">
        <v>7154</v>
      </c>
      <c r="M5710" s="540" t="s">
        <v>7155</v>
      </c>
      <c r="N5710" s="540" t="s">
        <v>7156</v>
      </c>
      <c r="O5710" s="546">
        <v>44980.333333333336</v>
      </c>
      <c r="P5710" s="546">
        <v>44980.333333333336</v>
      </c>
      <c r="Q5710" s="546">
        <v>45565.708333333336</v>
      </c>
      <c r="R5710" s="540" t="s">
        <v>2478</v>
      </c>
      <c r="S5710" s="540" t="s">
        <v>2478</v>
      </c>
    </row>
    <row r="5711" spans="1:19">
      <c r="A5711" s="543" t="s">
        <v>15362</v>
      </c>
      <c r="B5711" s="545">
        <v>11708</v>
      </c>
      <c r="C5711" s="545">
        <v>334470</v>
      </c>
      <c r="D5711" s="545">
        <v>10078</v>
      </c>
      <c r="E5711" s="545">
        <v>10078</v>
      </c>
      <c r="F5711" s="545" t="s">
        <v>15416</v>
      </c>
      <c r="G5711" s="543" t="s">
        <v>15417</v>
      </c>
      <c r="H5711" s="545" t="s">
        <v>2546</v>
      </c>
      <c r="I5711" s="545" t="s">
        <v>2546</v>
      </c>
      <c r="J5711" s="543" t="s">
        <v>2478</v>
      </c>
      <c r="K5711" s="543" t="s">
        <v>2478</v>
      </c>
      <c r="L5711" s="543" t="s">
        <v>2546</v>
      </c>
      <c r="M5711" s="543" t="s">
        <v>6209</v>
      </c>
      <c r="N5711" s="543" t="s">
        <v>2210</v>
      </c>
      <c r="O5711" s="547">
        <v>45170.333333333336</v>
      </c>
      <c r="P5711" s="547">
        <v>45170.333333333336</v>
      </c>
      <c r="Q5711" s="547">
        <v>45555.333333333336</v>
      </c>
      <c r="R5711" s="547">
        <v>45565</v>
      </c>
      <c r="S5711" s="547">
        <v>45966.678206018521</v>
      </c>
    </row>
    <row r="5712" spans="1:19">
      <c r="A5712" s="540" t="s">
        <v>15362</v>
      </c>
      <c r="B5712" s="542">
        <v>107981</v>
      </c>
      <c r="C5712" s="542">
        <v>750730</v>
      </c>
      <c r="D5712" s="542">
        <v>10079</v>
      </c>
      <c r="E5712" s="542">
        <v>10079</v>
      </c>
      <c r="F5712" s="542" t="s">
        <v>15418</v>
      </c>
      <c r="G5712" s="540" t="s">
        <v>15419</v>
      </c>
      <c r="H5712" s="542" t="s">
        <v>2469</v>
      </c>
      <c r="I5712" s="542" t="s">
        <v>2469</v>
      </c>
      <c r="J5712" s="540" t="s">
        <v>2478</v>
      </c>
      <c r="K5712" s="540" t="s">
        <v>2478</v>
      </c>
      <c r="L5712" s="540" t="s">
        <v>7154</v>
      </c>
      <c r="M5712" s="540" t="s">
        <v>7155</v>
      </c>
      <c r="N5712" s="540" t="s">
        <v>7156</v>
      </c>
      <c r="O5712" s="540" t="s">
        <v>2478</v>
      </c>
      <c r="P5712" s="540" t="s">
        <v>2478</v>
      </c>
      <c r="Q5712" s="546">
        <v>46954.708333333336</v>
      </c>
      <c r="R5712" s="540" t="s">
        <v>2478</v>
      </c>
      <c r="S5712" s="540" t="s">
        <v>2478</v>
      </c>
    </row>
    <row r="5713" spans="1:19">
      <c r="A5713" s="543" t="s">
        <v>15362</v>
      </c>
      <c r="B5713" s="545">
        <v>108030</v>
      </c>
      <c r="C5713" s="545">
        <v>756997</v>
      </c>
      <c r="D5713" s="545">
        <v>10080</v>
      </c>
      <c r="E5713" s="545">
        <v>10080</v>
      </c>
      <c r="F5713" s="545" t="s">
        <v>15420</v>
      </c>
      <c r="G5713" s="543" t="s">
        <v>15421</v>
      </c>
      <c r="H5713" s="545" t="s">
        <v>2546</v>
      </c>
      <c r="I5713" s="544" t="s">
        <v>2478</v>
      </c>
      <c r="J5713" s="543" t="s">
        <v>2478</v>
      </c>
      <c r="K5713" s="543" t="s">
        <v>2478</v>
      </c>
      <c r="L5713" s="543" t="s">
        <v>2546</v>
      </c>
      <c r="M5713" s="543" t="s">
        <v>7324</v>
      </c>
      <c r="N5713" s="543" t="s">
        <v>2204</v>
      </c>
      <c r="O5713" s="543" t="s">
        <v>2478</v>
      </c>
      <c r="P5713" s="543" t="s">
        <v>2478</v>
      </c>
      <c r="Q5713" s="543" t="s">
        <v>2478</v>
      </c>
      <c r="R5713" s="547">
        <v>45565</v>
      </c>
      <c r="S5713" s="543" t="s">
        <v>2478</v>
      </c>
    </row>
    <row r="5714" spans="1:19">
      <c r="A5714" s="540" t="s">
        <v>15362</v>
      </c>
      <c r="B5714" s="542">
        <v>11480</v>
      </c>
      <c r="C5714" s="542">
        <v>547259</v>
      </c>
      <c r="D5714" s="542">
        <v>10081</v>
      </c>
      <c r="E5714" s="542">
        <v>10081</v>
      </c>
      <c r="F5714" s="542" t="s">
        <v>15422</v>
      </c>
      <c r="G5714" s="540" t="s">
        <v>15423</v>
      </c>
      <c r="H5714" s="542" t="s">
        <v>2469</v>
      </c>
      <c r="I5714" s="542" t="s">
        <v>2469</v>
      </c>
      <c r="J5714" s="540" t="s">
        <v>2478</v>
      </c>
      <c r="K5714" s="540" t="s">
        <v>2478</v>
      </c>
      <c r="L5714" s="540" t="s">
        <v>7154</v>
      </c>
      <c r="M5714" s="540" t="s">
        <v>7155</v>
      </c>
      <c r="N5714" s="540" t="s">
        <v>7156</v>
      </c>
      <c r="O5714" s="540" t="s">
        <v>2478</v>
      </c>
      <c r="P5714" s="540" t="s">
        <v>2478</v>
      </c>
      <c r="Q5714" s="546">
        <v>45303.708333333336</v>
      </c>
      <c r="R5714" s="546">
        <v>45107</v>
      </c>
      <c r="S5714" s="540" t="s">
        <v>2478</v>
      </c>
    </row>
    <row r="5715" spans="1:19">
      <c r="A5715" s="543" t="s">
        <v>15362</v>
      </c>
      <c r="B5715" s="545">
        <v>11481</v>
      </c>
      <c r="C5715" s="545">
        <v>547269</v>
      </c>
      <c r="D5715" s="545">
        <v>10082</v>
      </c>
      <c r="E5715" s="545">
        <v>10082</v>
      </c>
      <c r="F5715" s="545" t="s">
        <v>15424</v>
      </c>
      <c r="G5715" s="543" t="s">
        <v>15425</v>
      </c>
      <c r="H5715" s="545" t="s">
        <v>2469</v>
      </c>
      <c r="I5715" s="545" t="s">
        <v>2469</v>
      </c>
      <c r="J5715" s="543" t="s">
        <v>2478</v>
      </c>
      <c r="K5715" s="543" t="s">
        <v>2478</v>
      </c>
      <c r="L5715" s="543" t="s">
        <v>7154</v>
      </c>
      <c r="M5715" s="543" t="s">
        <v>7155</v>
      </c>
      <c r="N5715" s="543" t="s">
        <v>7156</v>
      </c>
      <c r="O5715" s="543" t="s">
        <v>2478</v>
      </c>
      <c r="P5715" s="543" t="s">
        <v>2478</v>
      </c>
      <c r="Q5715" s="547">
        <v>45594.708333333336</v>
      </c>
      <c r="R5715" s="547">
        <v>45107</v>
      </c>
      <c r="S5715" s="543" t="s">
        <v>2478</v>
      </c>
    </row>
    <row r="5716" spans="1:19">
      <c r="A5716" s="540" t="s">
        <v>15362</v>
      </c>
      <c r="B5716" s="542">
        <v>11450</v>
      </c>
      <c r="C5716" s="542">
        <v>334482</v>
      </c>
      <c r="D5716" s="542">
        <v>10083</v>
      </c>
      <c r="E5716" s="542">
        <v>10083</v>
      </c>
      <c r="F5716" s="542" t="s">
        <v>15426</v>
      </c>
      <c r="G5716" s="540" t="s">
        <v>15427</v>
      </c>
      <c r="H5716" s="542" t="s">
        <v>2469</v>
      </c>
      <c r="I5716" s="542" t="s">
        <v>2469</v>
      </c>
      <c r="J5716" s="540" t="s">
        <v>2478</v>
      </c>
      <c r="K5716" s="540" t="s">
        <v>2478</v>
      </c>
      <c r="L5716" s="540" t="s">
        <v>7154</v>
      </c>
      <c r="M5716" s="540" t="s">
        <v>7155</v>
      </c>
      <c r="N5716" s="540" t="s">
        <v>7156</v>
      </c>
      <c r="O5716" s="540" t="s">
        <v>2478</v>
      </c>
      <c r="P5716" s="540" t="s">
        <v>2478</v>
      </c>
      <c r="Q5716" s="546">
        <v>47098.708333333336</v>
      </c>
      <c r="R5716" s="540" t="s">
        <v>2478</v>
      </c>
      <c r="S5716" s="540" t="s">
        <v>2478</v>
      </c>
    </row>
    <row r="5717" spans="1:19">
      <c r="A5717" s="543" t="s">
        <v>15362</v>
      </c>
      <c r="B5717" s="545">
        <v>107692</v>
      </c>
      <c r="C5717" s="545">
        <v>547221</v>
      </c>
      <c r="D5717" s="545">
        <v>10084</v>
      </c>
      <c r="E5717" s="545">
        <v>10084</v>
      </c>
      <c r="F5717" s="545" t="s">
        <v>15428</v>
      </c>
      <c r="G5717" s="543" t="s">
        <v>15429</v>
      </c>
      <c r="H5717" s="545" t="s">
        <v>2469</v>
      </c>
      <c r="I5717" s="545" t="s">
        <v>2469</v>
      </c>
      <c r="J5717" s="543" t="s">
        <v>2478</v>
      </c>
      <c r="K5717" s="543" t="s">
        <v>2478</v>
      </c>
      <c r="L5717" s="543" t="s">
        <v>7154</v>
      </c>
      <c r="M5717" s="543" t="s">
        <v>7155</v>
      </c>
      <c r="N5717" s="543" t="s">
        <v>7156</v>
      </c>
      <c r="O5717" s="543" t="s">
        <v>2478</v>
      </c>
      <c r="P5717" s="543" t="s">
        <v>2478</v>
      </c>
      <c r="Q5717" s="547">
        <v>46050.708333333336</v>
      </c>
      <c r="R5717" s="543" t="s">
        <v>2478</v>
      </c>
      <c r="S5717" s="543" t="s">
        <v>2478</v>
      </c>
    </row>
    <row r="5718" spans="1:19">
      <c r="A5718" s="540" t="s">
        <v>15362</v>
      </c>
      <c r="B5718" s="542">
        <v>11854</v>
      </c>
      <c r="C5718" s="542">
        <v>547350</v>
      </c>
      <c r="D5718" s="542">
        <v>10085</v>
      </c>
      <c r="E5718" s="542">
        <v>10085</v>
      </c>
      <c r="F5718" s="542" t="s">
        <v>15430</v>
      </c>
      <c r="G5718" s="540" t="s">
        <v>15431</v>
      </c>
      <c r="H5718" s="542" t="s">
        <v>2469</v>
      </c>
      <c r="I5718" s="542" t="s">
        <v>2469</v>
      </c>
      <c r="J5718" s="540" t="s">
        <v>2478</v>
      </c>
      <c r="K5718" s="540" t="s">
        <v>2478</v>
      </c>
      <c r="L5718" s="540" t="s">
        <v>7154</v>
      </c>
      <c r="M5718" s="540" t="s">
        <v>7155</v>
      </c>
      <c r="N5718" s="540" t="s">
        <v>7156</v>
      </c>
      <c r="O5718" s="540" t="s">
        <v>2478</v>
      </c>
      <c r="P5718" s="540" t="s">
        <v>2478</v>
      </c>
      <c r="Q5718" s="546">
        <v>46759.5</v>
      </c>
      <c r="R5718" s="540" t="s">
        <v>2478</v>
      </c>
      <c r="S5718" s="540" t="s">
        <v>2478</v>
      </c>
    </row>
    <row r="5719" spans="1:19">
      <c r="A5719" s="543" t="s">
        <v>15362</v>
      </c>
      <c r="B5719" s="545">
        <v>107710</v>
      </c>
      <c r="C5719" s="545">
        <v>550019</v>
      </c>
      <c r="D5719" s="545">
        <v>10086</v>
      </c>
      <c r="E5719" s="545">
        <v>10086</v>
      </c>
      <c r="F5719" s="545" t="s">
        <v>15432</v>
      </c>
      <c r="G5719" s="543" t="s">
        <v>15433</v>
      </c>
      <c r="H5719" s="545" t="s">
        <v>2469</v>
      </c>
      <c r="I5719" s="545" t="s">
        <v>2469</v>
      </c>
      <c r="J5719" s="543" t="s">
        <v>2478</v>
      </c>
      <c r="K5719" s="543" t="s">
        <v>2478</v>
      </c>
      <c r="L5719" s="543" t="s">
        <v>7154</v>
      </c>
      <c r="M5719" s="543" t="s">
        <v>7155</v>
      </c>
      <c r="N5719" s="543" t="s">
        <v>7156</v>
      </c>
      <c r="O5719" s="543" t="s">
        <v>2478</v>
      </c>
      <c r="P5719" s="543" t="s">
        <v>2478</v>
      </c>
      <c r="Q5719" s="547">
        <v>45194.708333333336</v>
      </c>
      <c r="R5719" s="547">
        <v>45194</v>
      </c>
      <c r="S5719" s="543" t="s">
        <v>2478</v>
      </c>
    </row>
    <row r="5720" spans="1:19">
      <c r="A5720" s="540" t="s">
        <v>15362</v>
      </c>
      <c r="B5720" s="542">
        <v>11807</v>
      </c>
      <c r="C5720" s="542">
        <v>547251</v>
      </c>
      <c r="D5720" s="542">
        <v>10087</v>
      </c>
      <c r="E5720" s="542">
        <v>10087</v>
      </c>
      <c r="F5720" s="542" t="s">
        <v>15434</v>
      </c>
      <c r="G5720" s="540" t="s">
        <v>15435</v>
      </c>
      <c r="H5720" s="542" t="s">
        <v>2546</v>
      </c>
      <c r="I5720" s="542" t="s">
        <v>2546</v>
      </c>
      <c r="J5720" s="540" t="s">
        <v>2478</v>
      </c>
      <c r="K5720" s="540" t="s">
        <v>2478</v>
      </c>
      <c r="L5720" s="540" t="s">
        <v>2546</v>
      </c>
      <c r="M5720" s="540" t="s">
        <v>6209</v>
      </c>
      <c r="N5720" s="540" t="s">
        <v>2210</v>
      </c>
      <c r="O5720" s="546">
        <v>45110.333333333336</v>
      </c>
      <c r="P5720" s="546">
        <v>45110.333333333336</v>
      </c>
      <c r="Q5720" s="546">
        <v>45839.708333333336</v>
      </c>
      <c r="R5720" s="546">
        <v>45839</v>
      </c>
      <c r="S5720" s="546">
        <v>46073.80232638889</v>
      </c>
    </row>
    <row r="5721" spans="1:19">
      <c r="A5721" s="543" t="s">
        <v>15362</v>
      </c>
      <c r="B5721" s="545">
        <v>108008</v>
      </c>
      <c r="C5721" s="545">
        <v>753777</v>
      </c>
      <c r="D5721" s="545">
        <v>10088</v>
      </c>
      <c r="E5721" s="545">
        <v>10088</v>
      </c>
      <c r="F5721" s="545" t="s">
        <v>15436</v>
      </c>
      <c r="G5721" s="543" t="s">
        <v>15437</v>
      </c>
      <c r="H5721" s="545" t="s">
        <v>2469</v>
      </c>
      <c r="I5721" s="545" t="s">
        <v>2469</v>
      </c>
      <c r="J5721" s="543" t="s">
        <v>2478</v>
      </c>
      <c r="K5721" s="543" t="s">
        <v>2478</v>
      </c>
      <c r="L5721" s="543" t="s">
        <v>7154</v>
      </c>
      <c r="M5721" s="543" t="s">
        <v>7155</v>
      </c>
      <c r="N5721" s="543" t="s">
        <v>7156</v>
      </c>
      <c r="O5721" s="543" t="s">
        <v>2478</v>
      </c>
      <c r="P5721" s="543" t="s">
        <v>2478</v>
      </c>
      <c r="Q5721" s="547">
        <v>46251.708333333336</v>
      </c>
      <c r="R5721" s="543" t="s">
        <v>2478</v>
      </c>
      <c r="S5721" s="543" t="s">
        <v>2478</v>
      </c>
    </row>
    <row r="5722" spans="1:19">
      <c r="A5722" s="540" t="s">
        <v>15362</v>
      </c>
      <c r="B5722" s="542">
        <v>107910</v>
      </c>
      <c r="C5722" s="542">
        <v>730784</v>
      </c>
      <c r="D5722" s="542">
        <v>10089</v>
      </c>
      <c r="E5722" s="542">
        <v>10089</v>
      </c>
      <c r="F5722" s="542" t="s">
        <v>15438</v>
      </c>
      <c r="G5722" s="540" t="s">
        <v>15439</v>
      </c>
      <c r="H5722" s="542" t="s">
        <v>2469</v>
      </c>
      <c r="I5722" s="542" t="s">
        <v>2469</v>
      </c>
      <c r="J5722" s="540" t="s">
        <v>2478</v>
      </c>
      <c r="K5722" s="540" t="s">
        <v>2478</v>
      </c>
      <c r="L5722" s="540" t="s">
        <v>7154</v>
      </c>
      <c r="M5722" s="540" t="s">
        <v>7155</v>
      </c>
      <c r="N5722" s="540" t="s">
        <v>7156</v>
      </c>
      <c r="O5722" s="540" t="s">
        <v>2478</v>
      </c>
      <c r="P5722" s="540" t="s">
        <v>2478</v>
      </c>
      <c r="Q5722" s="546">
        <v>46314.708333333336</v>
      </c>
      <c r="R5722" s="540" t="s">
        <v>2478</v>
      </c>
      <c r="S5722" s="540" t="s">
        <v>2478</v>
      </c>
    </row>
    <row r="5723" spans="1:19">
      <c r="A5723" s="543" t="s">
        <v>15362</v>
      </c>
      <c r="B5723" s="545">
        <v>107712</v>
      </c>
      <c r="C5723" s="545">
        <v>550070</v>
      </c>
      <c r="D5723" s="545">
        <v>10090</v>
      </c>
      <c r="E5723" s="545">
        <v>10090</v>
      </c>
      <c r="F5723" s="545" t="s">
        <v>15440</v>
      </c>
      <c r="G5723" s="543" t="s">
        <v>15441</v>
      </c>
      <c r="H5723" s="545" t="s">
        <v>2469</v>
      </c>
      <c r="I5723" s="545" t="s">
        <v>2469</v>
      </c>
      <c r="J5723" s="543" t="s">
        <v>2478</v>
      </c>
      <c r="K5723" s="543" t="s">
        <v>2478</v>
      </c>
      <c r="L5723" s="543" t="s">
        <v>7154</v>
      </c>
      <c r="M5723" s="543" t="s">
        <v>7155</v>
      </c>
      <c r="N5723" s="543" t="s">
        <v>7156</v>
      </c>
      <c r="O5723" s="543" t="s">
        <v>2478</v>
      </c>
      <c r="P5723" s="543" t="s">
        <v>2478</v>
      </c>
      <c r="Q5723" s="547">
        <v>47253.708333333336</v>
      </c>
      <c r="R5723" s="543" t="s">
        <v>2478</v>
      </c>
      <c r="S5723" s="543" t="s">
        <v>2478</v>
      </c>
    </row>
    <row r="5724" spans="1:19">
      <c r="A5724" s="540" t="s">
        <v>15362</v>
      </c>
      <c r="B5724" s="542">
        <v>11434</v>
      </c>
      <c r="C5724" s="542">
        <v>551911</v>
      </c>
      <c r="D5724" s="542">
        <v>10091</v>
      </c>
      <c r="E5724" s="542">
        <v>10091</v>
      </c>
      <c r="F5724" s="542" t="s">
        <v>15442</v>
      </c>
      <c r="G5724" s="540" t="s">
        <v>15443</v>
      </c>
      <c r="H5724" s="542" t="s">
        <v>2469</v>
      </c>
      <c r="I5724" s="542" t="s">
        <v>2469</v>
      </c>
      <c r="J5724" s="540" t="s">
        <v>2478</v>
      </c>
      <c r="K5724" s="540" t="s">
        <v>2478</v>
      </c>
      <c r="L5724" s="540" t="s">
        <v>7154</v>
      </c>
      <c r="M5724" s="540" t="s">
        <v>7155</v>
      </c>
      <c r="N5724" s="540" t="s">
        <v>7156</v>
      </c>
      <c r="O5724" s="540" t="s">
        <v>2478</v>
      </c>
      <c r="P5724" s="540" t="s">
        <v>2478</v>
      </c>
      <c r="Q5724" s="546">
        <v>46030.708333333336</v>
      </c>
      <c r="R5724" s="540" t="s">
        <v>2478</v>
      </c>
      <c r="S5724" s="540" t="s">
        <v>2478</v>
      </c>
    </row>
    <row r="5725" spans="1:19">
      <c r="A5725" s="543" t="s">
        <v>15362</v>
      </c>
      <c r="B5725" s="545">
        <v>11688</v>
      </c>
      <c r="C5725" s="545">
        <v>550902</v>
      </c>
      <c r="D5725" s="545">
        <v>10092</v>
      </c>
      <c r="E5725" s="545">
        <v>10092</v>
      </c>
      <c r="F5725" s="545" t="s">
        <v>15444</v>
      </c>
      <c r="G5725" s="543" t="s">
        <v>15445</v>
      </c>
      <c r="H5725" s="545" t="s">
        <v>2546</v>
      </c>
      <c r="I5725" s="545" t="s">
        <v>2469</v>
      </c>
      <c r="J5725" s="543" t="s">
        <v>2478</v>
      </c>
      <c r="K5725" s="543" t="s">
        <v>2478</v>
      </c>
      <c r="L5725" s="543" t="s">
        <v>7154</v>
      </c>
      <c r="M5725" s="543" t="s">
        <v>7155</v>
      </c>
      <c r="N5725" s="543" t="s">
        <v>7156</v>
      </c>
      <c r="O5725" s="543" t="s">
        <v>2478</v>
      </c>
      <c r="P5725" s="543" t="s">
        <v>2478</v>
      </c>
      <c r="Q5725" s="547">
        <v>46652.5</v>
      </c>
      <c r="R5725" s="543" t="s">
        <v>2478</v>
      </c>
      <c r="S5725" s="543" t="s">
        <v>2478</v>
      </c>
    </row>
    <row r="5726" spans="1:19">
      <c r="A5726" s="540" t="s">
        <v>15362</v>
      </c>
      <c r="B5726" s="542">
        <v>11687</v>
      </c>
      <c r="C5726" s="542">
        <v>551067</v>
      </c>
      <c r="D5726" s="542">
        <v>10093</v>
      </c>
      <c r="E5726" s="542">
        <v>10093</v>
      </c>
      <c r="F5726" s="542" t="s">
        <v>15446</v>
      </c>
      <c r="G5726" s="540" t="s">
        <v>15447</v>
      </c>
      <c r="H5726" s="542" t="s">
        <v>2469</v>
      </c>
      <c r="I5726" s="542" t="s">
        <v>2469</v>
      </c>
      <c r="J5726" s="540" t="s">
        <v>2478</v>
      </c>
      <c r="K5726" s="540" t="s">
        <v>2478</v>
      </c>
      <c r="L5726" s="540" t="s">
        <v>7154</v>
      </c>
      <c r="M5726" s="540" t="s">
        <v>7155</v>
      </c>
      <c r="N5726" s="540" t="s">
        <v>7156</v>
      </c>
      <c r="O5726" s="540" t="s">
        <v>2478</v>
      </c>
      <c r="P5726" s="540" t="s">
        <v>2478</v>
      </c>
      <c r="Q5726" s="546">
        <v>46118.708333333336</v>
      </c>
      <c r="R5726" s="540" t="s">
        <v>2478</v>
      </c>
      <c r="S5726" s="540" t="s">
        <v>2478</v>
      </c>
    </row>
    <row r="5727" spans="1:19">
      <c r="A5727" s="543" t="s">
        <v>15362</v>
      </c>
      <c r="B5727" s="545">
        <v>11689</v>
      </c>
      <c r="C5727" s="545">
        <v>547226</v>
      </c>
      <c r="D5727" s="545">
        <v>10094</v>
      </c>
      <c r="E5727" s="545">
        <v>10094</v>
      </c>
      <c r="F5727" s="545" t="s">
        <v>15448</v>
      </c>
      <c r="G5727" s="543" t="s">
        <v>15449</v>
      </c>
      <c r="H5727" s="545" t="s">
        <v>2469</v>
      </c>
      <c r="I5727" s="545" t="s">
        <v>2469</v>
      </c>
      <c r="J5727" s="543" t="s">
        <v>2478</v>
      </c>
      <c r="K5727" s="543" t="s">
        <v>2478</v>
      </c>
      <c r="L5727" s="543" t="s">
        <v>7154</v>
      </c>
      <c r="M5727" s="543" t="s">
        <v>7155</v>
      </c>
      <c r="N5727" s="543" t="s">
        <v>7156</v>
      </c>
      <c r="O5727" s="543" t="s">
        <v>2478</v>
      </c>
      <c r="P5727" s="543" t="s">
        <v>2478</v>
      </c>
      <c r="Q5727" s="547">
        <v>47151.5</v>
      </c>
      <c r="R5727" s="543" t="s">
        <v>2478</v>
      </c>
      <c r="S5727" s="543" t="s">
        <v>2478</v>
      </c>
    </row>
    <row r="5728" spans="1:19">
      <c r="A5728" s="540" t="s">
        <v>15362</v>
      </c>
      <c r="B5728" s="541"/>
      <c r="C5728" s="541"/>
      <c r="D5728" s="542">
        <v>10159</v>
      </c>
      <c r="E5728" s="542">
        <v>10159</v>
      </c>
      <c r="F5728" s="542" t="s">
        <v>15450</v>
      </c>
      <c r="G5728" s="540" t="s">
        <v>15451</v>
      </c>
      <c r="H5728" s="542" t="s">
        <v>2546</v>
      </c>
      <c r="I5728" s="541" t="s">
        <v>2478</v>
      </c>
      <c r="J5728" s="540" t="s">
        <v>2478</v>
      </c>
      <c r="K5728" s="540" t="s">
        <v>2478</v>
      </c>
      <c r="L5728" s="540" t="s">
        <v>2478</v>
      </c>
      <c r="M5728" s="540" t="s">
        <v>2478</v>
      </c>
      <c r="N5728" s="540" t="s">
        <v>2478</v>
      </c>
      <c r="O5728" s="540" t="s">
        <v>2478</v>
      </c>
      <c r="P5728" s="540" t="s">
        <v>2478</v>
      </c>
      <c r="Q5728" s="540" t="s">
        <v>2478</v>
      </c>
      <c r="R5728" s="540" t="s">
        <v>2478</v>
      </c>
      <c r="S5728" s="540" t="s">
        <v>2478</v>
      </c>
    </row>
    <row r="5729" spans="1:19">
      <c r="A5729" s="543" t="s">
        <v>15362</v>
      </c>
      <c r="B5729" s="544"/>
      <c r="C5729" s="544"/>
      <c r="D5729" s="545">
        <v>20006</v>
      </c>
      <c r="E5729" s="545">
        <v>20006</v>
      </c>
      <c r="F5729" s="545" t="s">
        <v>15452</v>
      </c>
      <c r="G5729" s="543" t="s">
        <v>15453</v>
      </c>
      <c r="H5729" s="545" t="s">
        <v>2546</v>
      </c>
      <c r="I5729" s="544" t="s">
        <v>2478</v>
      </c>
      <c r="J5729" s="543" t="s">
        <v>2478</v>
      </c>
      <c r="K5729" s="543" t="s">
        <v>2478</v>
      </c>
      <c r="L5729" s="543" t="s">
        <v>2478</v>
      </c>
      <c r="M5729" s="543" t="s">
        <v>2478</v>
      </c>
      <c r="N5729" s="543" t="s">
        <v>2478</v>
      </c>
      <c r="O5729" s="543" t="s">
        <v>2478</v>
      </c>
      <c r="P5729" s="543" t="s">
        <v>2478</v>
      </c>
      <c r="Q5729" s="543" t="s">
        <v>2478</v>
      </c>
      <c r="R5729" s="543" t="s">
        <v>2478</v>
      </c>
      <c r="S5729" s="543" t="s">
        <v>2478</v>
      </c>
    </row>
    <row r="5730" spans="1:19">
      <c r="A5730" s="540" t="s">
        <v>15362</v>
      </c>
      <c r="B5730" s="542">
        <v>107991</v>
      </c>
      <c r="C5730" s="542">
        <v>752052</v>
      </c>
      <c r="D5730" s="542">
        <v>10180</v>
      </c>
      <c r="E5730" s="542">
        <v>10180</v>
      </c>
      <c r="F5730" s="542" t="s">
        <v>15454</v>
      </c>
      <c r="G5730" s="540" t="s">
        <v>15455</v>
      </c>
      <c r="H5730" s="542" t="s">
        <v>2469</v>
      </c>
      <c r="I5730" s="542" t="s">
        <v>2469</v>
      </c>
      <c r="J5730" s="540" t="s">
        <v>2478</v>
      </c>
      <c r="K5730" s="540" t="s">
        <v>2478</v>
      </c>
      <c r="L5730" s="540" t="s">
        <v>7154</v>
      </c>
      <c r="M5730" s="540" t="s">
        <v>7155</v>
      </c>
      <c r="N5730" s="540" t="s">
        <v>7156</v>
      </c>
      <c r="O5730" s="540" t="s">
        <v>2478</v>
      </c>
      <c r="P5730" s="540" t="s">
        <v>2478</v>
      </c>
      <c r="Q5730" s="546">
        <v>46667.5</v>
      </c>
      <c r="R5730" s="540" t="s">
        <v>2478</v>
      </c>
      <c r="S5730" s="540" t="s">
        <v>2478</v>
      </c>
    </row>
    <row r="5731" spans="1:19">
      <c r="A5731" s="543" t="s">
        <v>15362</v>
      </c>
      <c r="B5731" s="544"/>
      <c r="C5731" s="544"/>
      <c r="D5731" s="544"/>
      <c r="E5731" s="544"/>
      <c r="F5731" s="545" t="s">
        <v>15456</v>
      </c>
      <c r="G5731" s="543" t="s">
        <v>15457</v>
      </c>
      <c r="H5731" s="545" t="s">
        <v>2469</v>
      </c>
      <c r="I5731" s="544" t="s">
        <v>2478</v>
      </c>
      <c r="J5731" s="543" t="s">
        <v>2478</v>
      </c>
      <c r="K5731" s="543" t="s">
        <v>2478</v>
      </c>
      <c r="L5731" s="543" t="s">
        <v>2478</v>
      </c>
      <c r="M5731" s="543" t="s">
        <v>2478</v>
      </c>
      <c r="N5731" s="543" t="s">
        <v>2478</v>
      </c>
      <c r="O5731" s="543" t="s">
        <v>2478</v>
      </c>
      <c r="P5731" s="543" t="s">
        <v>2478</v>
      </c>
      <c r="Q5731" s="543" t="s">
        <v>2478</v>
      </c>
      <c r="R5731" s="543" t="s">
        <v>2478</v>
      </c>
      <c r="S5731" s="543" t="s">
        <v>2478</v>
      </c>
    </row>
    <row r="5732" spans="1:19">
      <c r="A5732" s="540" t="s">
        <v>15362</v>
      </c>
      <c r="B5732" s="541"/>
      <c r="C5732" s="541"/>
      <c r="D5732" s="541"/>
      <c r="E5732" s="541"/>
      <c r="F5732" s="542" t="s">
        <v>15458</v>
      </c>
      <c r="G5732" s="540" t="s">
        <v>15459</v>
      </c>
      <c r="H5732" s="542" t="s">
        <v>2469</v>
      </c>
      <c r="I5732" s="541" t="s">
        <v>2478</v>
      </c>
      <c r="J5732" s="540" t="s">
        <v>2478</v>
      </c>
      <c r="K5732" s="540" t="s">
        <v>2478</v>
      </c>
      <c r="L5732" s="540" t="s">
        <v>2478</v>
      </c>
      <c r="M5732" s="540" t="s">
        <v>2478</v>
      </c>
      <c r="N5732" s="540" t="s">
        <v>2478</v>
      </c>
      <c r="O5732" s="540" t="s">
        <v>2478</v>
      </c>
      <c r="P5732" s="540" t="s">
        <v>2478</v>
      </c>
      <c r="Q5732" s="540" t="s">
        <v>2478</v>
      </c>
      <c r="R5732" s="540" t="s">
        <v>2478</v>
      </c>
      <c r="S5732" s="540" t="s">
        <v>2478</v>
      </c>
    </row>
    <row r="5733" spans="1:19">
      <c r="A5733" s="543" t="s">
        <v>15362</v>
      </c>
      <c r="B5733" s="544"/>
      <c r="C5733" s="544"/>
      <c r="D5733" s="545">
        <v>10182</v>
      </c>
      <c r="E5733" s="545">
        <v>10182</v>
      </c>
      <c r="F5733" s="545" t="s">
        <v>15460</v>
      </c>
      <c r="G5733" s="543" t="s">
        <v>15461</v>
      </c>
      <c r="H5733" s="545" t="s">
        <v>2469</v>
      </c>
      <c r="I5733" s="545" t="s">
        <v>2469</v>
      </c>
      <c r="J5733" s="543" t="s">
        <v>2478</v>
      </c>
      <c r="K5733" s="543" t="s">
        <v>2478</v>
      </c>
      <c r="L5733" s="543" t="s">
        <v>2478</v>
      </c>
      <c r="M5733" s="543" t="s">
        <v>2478</v>
      </c>
      <c r="N5733" s="543" t="s">
        <v>2478</v>
      </c>
      <c r="O5733" s="543" t="s">
        <v>2478</v>
      </c>
      <c r="P5733" s="543" t="s">
        <v>2478</v>
      </c>
      <c r="Q5733" s="547">
        <v>46280.708333333336</v>
      </c>
      <c r="R5733" s="543" t="s">
        <v>2478</v>
      </c>
      <c r="S5733" s="543" t="s">
        <v>2478</v>
      </c>
    </row>
    <row r="5734" spans="1:19">
      <c r="A5734" s="540" t="s">
        <v>15362</v>
      </c>
      <c r="B5734" s="541"/>
      <c r="C5734" s="541"/>
      <c r="D5734" s="542">
        <v>10183</v>
      </c>
      <c r="E5734" s="542">
        <v>10183</v>
      </c>
      <c r="F5734" s="542" t="s">
        <v>15462</v>
      </c>
      <c r="G5734" s="540" t="s">
        <v>15463</v>
      </c>
      <c r="H5734" s="542" t="s">
        <v>2469</v>
      </c>
      <c r="I5734" s="542" t="s">
        <v>2469</v>
      </c>
      <c r="J5734" s="540" t="s">
        <v>2478</v>
      </c>
      <c r="K5734" s="540" t="s">
        <v>2478</v>
      </c>
      <c r="L5734" s="540" t="s">
        <v>2478</v>
      </c>
      <c r="M5734" s="540" t="s">
        <v>2478</v>
      </c>
      <c r="N5734" s="540" t="s">
        <v>2478</v>
      </c>
      <c r="O5734" s="540" t="s">
        <v>2478</v>
      </c>
      <c r="P5734" s="540" t="s">
        <v>2478</v>
      </c>
      <c r="Q5734" s="546">
        <v>48046.5</v>
      </c>
      <c r="R5734" s="540" t="s">
        <v>2478</v>
      </c>
      <c r="S5734" s="540" t="s">
        <v>2478</v>
      </c>
    </row>
    <row r="5735" spans="1:19">
      <c r="A5735" s="543" t="s">
        <v>15362</v>
      </c>
      <c r="B5735" s="544"/>
      <c r="C5735" s="544"/>
      <c r="D5735" s="545">
        <v>10184</v>
      </c>
      <c r="E5735" s="545">
        <v>10184</v>
      </c>
      <c r="F5735" s="545" t="s">
        <v>15464</v>
      </c>
      <c r="G5735" s="543" t="s">
        <v>15465</v>
      </c>
      <c r="H5735" s="545" t="s">
        <v>2469</v>
      </c>
      <c r="I5735" s="545" t="s">
        <v>2469</v>
      </c>
      <c r="J5735" s="543" t="s">
        <v>2478</v>
      </c>
      <c r="K5735" s="543" t="s">
        <v>2478</v>
      </c>
      <c r="L5735" s="543" t="s">
        <v>2478</v>
      </c>
      <c r="M5735" s="543" t="s">
        <v>2478</v>
      </c>
      <c r="N5735" s="543" t="s">
        <v>2478</v>
      </c>
      <c r="O5735" s="543" t="s">
        <v>2478</v>
      </c>
      <c r="P5735" s="543" t="s">
        <v>2478</v>
      </c>
      <c r="Q5735" s="547">
        <v>46336.708333333336</v>
      </c>
      <c r="R5735" s="543" t="s">
        <v>2478</v>
      </c>
      <c r="S5735" s="543" t="s">
        <v>2478</v>
      </c>
    </row>
    <row r="5736" spans="1:19">
      <c r="A5736" s="540" t="s">
        <v>15362</v>
      </c>
      <c r="B5736" s="541"/>
      <c r="C5736" s="541"/>
      <c r="D5736" s="542">
        <v>10185</v>
      </c>
      <c r="E5736" s="542">
        <v>10185</v>
      </c>
      <c r="F5736" s="542" t="s">
        <v>15466</v>
      </c>
      <c r="G5736" s="540" t="s">
        <v>15467</v>
      </c>
      <c r="H5736" s="542" t="s">
        <v>2469</v>
      </c>
      <c r="I5736" s="542" t="s">
        <v>2469</v>
      </c>
      <c r="J5736" s="540" t="s">
        <v>2478</v>
      </c>
      <c r="K5736" s="540" t="s">
        <v>2478</v>
      </c>
      <c r="L5736" s="540" t="s">
        <v>2478</v>
      </c>
      <c r="M5736" s="540" t="s">
        <v>2478</v>
      </c>
      <c r="N5736" s="540" t="s">
        <v>2478</v>
      </c>
      <c r="O5736" s="540" t="s">
        <v>2478</v>
      </c>
      <c r="P5736" s="540" t="s">
        <v>2478</v>
      </c>
      <c r="Q5736" s="546">
        <v>46975.5</v>
      </c>
      <c r="R5736" s="540" t="s">
        <v>2478</v>
      </c>
      <c r="S5736" s="540" t="s">
        <v>2478</v>
      </c>
    </row>
    <row r="5737" spans="1:19">
      <c r="A5737" s="543" t="s">
        <v>15362</v>
      </c>
      <c r="B5737" s="544"/>
      <c r="C5737" s="544"/>
      <c r="D5737" s="545">
        <v>10186</v>
      </c>
      <c r="E5737" s="545">
        <v>10186</v>
      </c>
      <c r="F5737" s="545" t="s">
        <v>15468</v>
      </c>
      <c r="G5737" s="543" t="s">
        <v>15469</v>
      </c>
      <c r="H5737" s="545" t="s">
        <v>2469</v>
      </c>
      <c r="I5737" s="545" t="s">
        <v>2469</v>
      </c>
      <c r="J5737" s="543" t="s">
        <v>2478</v>
      </c>
      <c r="K5737" s="543" t="s">
        <v>2478</v>
      </c>
      <c r="L5737" s="543" t="s">
        <v>2478</v>
      </c>
      <c r="M5737" s="543" t="s">
        <v>2478</v>
      </c>
      <c r="N5737" s="543" t="s">
        <v>2478</v>
      </c>
      <c r="O5737" s="543" t="s">
        <v>2478</v>
      </c>
      <c r="P5737" s="543" t="s">
        <v>2478</v>
      </c>
      <c r="Q5737" s="547">
        <v>46828.5</v>
      </c>
      <c r="R5737" s="543" t="s">
        <v>2478</v>
      </c>
      <c r="S5737" s="543" t="s">
        <v>2478</v>
      </c>
    </row>
    <row r="5738" spans="1:19">
      <c r="A5738" s="540" t="s">
        <v>15362</v>
      </c>
      <c r="B5738" s="541"/>
      <c r="C5738" s="541"/>
      <c r="D5738" s="542">
        <v>10187</v>
      </c>
      <c r="E5738" s="542">
        <v>10187</v>
      </c>
      <c r="F5738" s="542" t="s">
        <v>15470</v>
      </c>
      <c r="G5738" s="540" t="s">
        <v>15471</v>
      </c>
      <c r="H5738" s="542" t="s">
        <v>2469</v>
      </c>
      <c r="I5738" s="542" t="s">
        <v>2469</v>
      </c>
      <c r="J5738" s="540" t="s">
        <v>2478</v>
      </c>
      <c r="K5738" s="540" t="s">
        <v>2478</v>
      </c>
      <c r="L5738" s="540" t="s">
        <v>2478</v>
      </c>
      <c r="M5738" s="540" t="s">
        <v>2478</v>
      </c>
      <c r="N5738" s="540" t="s">
        <v>2478</v>
      </c>
      <c r="O5738" s="540" t="s">
        <v>2478</v>
      </c>
      <c r="P5738" s="540" t="s">
        <v>2478</v>
      </c>
      <c r="Q5738" s="546">
        <v>45999.708333333336</v>
      </c>
      <c r="R5738" s="540" t="s">
        <v>2478</v>
      </c>
      <c r="S5738" s="540" t="s">
        <v>2478</v>
      </c>
    </row>
    <row r="5739" spans="1:19">
      <c r="A5739" s="543" t="s">
        <v>15362</v>
      </c>
      <c r="B5739" s="544"/>
      <c r="C5739" s="544"/>
      <c r="D5739" s="545">
        <v>10188</v>
      </c>
      <c r="E5739" s="545">
        <v>10188</v>
      </c>
      <c r="F5739" s="545" t="s">
        <v>15472</v>
      </c>
      <c r="G5739" s="543" t="s">
        <v>15473</v>
      </c>
      <c r="H5739" s="545" t="s">
        <v>2469</v>
      </c>
      <c r="I5739" s="545" t="s">
        <v>2469</v>
      </c>
      <c r="J5739" s="543" t="s">
        <v>2478</v>
      </c>
      <c r="K5739" s="543" t="s">
        <v>2478</v>
      </c>
      <c r="L5739" s="543" t="s">
        <v>2478</v>
      </c>
      <c r="M5739" s="543" t="s">
        <v>2478</v>
      </c>
      <c r="N5739" s="543" t="s">
        <v>2478</v>
      </c>
      <c r="O5739" s="543" t="s">
        <v>2478</v>
      </c>
      <c r="P5739" s="543" t="s">
        <v>2478</v>
      </c>
      <c r="Q5739" s="547">
        <v>46421.708333333336</v>
      </c>
      <c r="R5739" s="543" t="s">
        <v>2478</v>
      </c>
      <c r="S5739" s="543" t="s">
        <v>2478</v>
      </c>
    </row>
    <row r="5740" spans="1:19">
      <c r="A5740" s="540" t="s">
        <v>15362</v>
      </c>
      <c r="B5740" s="541"/>
      <c r="C5740" s="541"/>
      <c r="D5740" s="542">
        <v>10189</v>
      </c>
      <c r="E5740" s="542">
        <v>10189</v>
      </c>
      <c r="F5740" s="542" t="s">
        <v>15474</v>
      </c>
      <c r="G5740" s="540" t="s">
        <v>15475</v>
      </c>
      <c r="H5740" s="542" t="s">
        <v>2469</v>
      </c>
      <c r="I5740" s="542" t="s">
        <v>2469</v>
      </c>
      <c r="J5740" s="540" t="s">
        <v>2478</v>
      </c>
      <c r="K5740" s="540" t="s">
        <v>2478</v>
      </c>
      <c r="L5740" s="540" t="s">
        <v>2478</v>
      </c>
      <c r="M5740" s="540" t="s">
        <v>2478</v>
      </c>
      <c r="N5740" s="540" t="s">
        <v>2478</v>
      </c>
      <c r="O5740" s="540" t="s">
        <v>2478</v>
      </c>
      <c r="P5740" s="540" t="s">
        <v>2478</v>
      </c>
      <c r="Q5740" s="546">
        <v>46993.708333333336</v>
      </c>
      <c r="R5740" s="540" t="s">
        <v>2478</v>
      </c>
      <c r="S5740" s="540" t="s">
        <v>2478</v>
      </c>
    </row>
    <row r="5741" spans="1:19">
      <c r="A5741" s="543" t="s">
        <v>15362</v>
      </c>
      <c r="B5741" s="544"/>
      <c r="C5741" s="544"/>
      <c r="D5741" s="545">
        <v>10190</v>
      </c>
      <c r="E5741" s="545">
        <v>10190</v>
      </c>
      <c r="F5741" s="545" t="s">
        <v>15476</v>
      </c>
      <c r="G5741" s="543" t="s">
        <v>15477</v>
      </c>
      <c r="H5741" s="545" t="s">
        <v>2469</v>
      </c>
      <c r="I5741" s="545" t="s">
        <v>2469</v>
      </c>
      <c r="J5741" s="543" t="s">
        <v>2478</v>
      </c>
      <c r="K5741" s="543" t="s">
        <v>2478</v>
      </c>
      <c r="L5741" s="543" t="s">
        <v>2478</v>
      </c>
      <c r="M5741" s="543" t="s">
        <v>2478</v>
      </c>
      <c r="N5741" s="543" t="s">
        <v>2478</v>
      </c>
      <c r="O5741" s="543" t="s">
        <v>2478</v>
      </c>
      <c r="P5741" s="543" t="s">
        <v>2478</v>
      </c>
      <c r="Q5741" s="547">
        <v>46241.708333333336</v>
      </c>
      <c r="R5741" s="543" t="s">
        <v>2478</v>
      </c>
      <c r="S5741" s="543" t="s">
        <v>2478</v>
      </c>
    </row>
    <row r="5742" spans="1:19">
      <c r="A5742" s="540" t="s">
        <v>15362</v>
      </c>
      <c r="B5742" s="541"/>
      <c r="C5742" s="541"/>
      <c r="D5742" s="542">
        <v>10191</v>
      </c>
      <c r="E5742" s="542">
        <v>10191</v>
      </c>
      <c r="F5742" s="542" t="s">
        <v>15478</v>
      </c>
      <c r="G5742" s="540" t="s">
        <v>15479</v>
      </c>
      <c r="H5742" s="542" t="s">
        <v>2469</v>
      </c>
      <c r="I5742" s="542" t="s">
        <v>2469</v>
      </c>
      <c r="J5742" s="540" t="s">
        <v>2478</v>
      </c>
      <c r="K5742" s="540" t="s">
        <v>2478</v>
      </c>
      <c r="L5742" s="540" t="s">
        <v>2478</v>
      </c>
      <c r="M5742" s="540" t="s">
        <v>2478</v>
      </c>
      <c r="N5742" s="540" t="s">
        <v>2478</v>
      </c>
      <c r="O5742" s="540" t="s">
        <v>2478</v>
      </c>
      <c r="P5742" s="540" t="s">
        <v>2478</v>
      </c>
      <c r="Q5742" s="546">
        <v>46993.708333333336</v>
      </c>
      <c r="R5742" s="540" t="s">
        <v>2478</v>
      </c>
      <c r="S5742" s="540" t="s">
        <v>2478</v>
      </c>
    </row>
    <row r="5743" spans="1:19">
      <c r="A5743" s="543" t="s">
        <v>15362</v>
      </c>
      <c r="B5743" s="544"/>
      <c r="C5743" s="544"/>
      <c r="D5743" s="545">
        <v>10192</v>
      </c>
      <c r="E5743" s="545">
        <v>10192</v>
      </c>
      <c r="F5743" s="545" t="s">
        <v>15480</v>
      </c>
      <c r="G5743" s="543" t="s">
        <v>15481</v>
      </c>
      <c r="H5743" s="545" t="s">
        <v>2469</v>
      </c>
      <c r="I5743" s="545" t="s">
        <v>2469</v>
      </c>
      <c r="J5743" s="543" t="s">
        <v>2478</v>
      </c>
      <c r="K5743" s="543" t="s">
        <v>2478</v>
      </c>
      <c r="L5743" s="543" t="s">
        <v>2478</v>
      </c>
      <c r="M5743" s="543" t="s">
        <v>2478</v>
      </c>
      <c r="N5743" s="543" t="s">
        <v>2478</v>
      </c>
      <c r="O5743" s="543" t="s">
        <v>2478</v>
      </c>
      <c r="P5743" s="543" t="s">
        <v>2478</v>
      </c>
      <c r="Q5743" s="547">
        <v>47044.708333333336</v>
      </c>
      <c r="R5743" s="543" t="s">
        <v>2478</v>
      </c>
      <c r="S5743" s="543" t="s">
        <v>2478</v>
      </c>
    </row>
    <row r="5744" spans="1:19">
      <c r="A5744" s="540" t="s">
        <v>15362</v>
      </c>
      <c r="B5744" s="541"/>
      <c r="C5744" s="541"/>
      <c r="D5744" s="542">
        <v>10193</v>
      </c>
      <c r="E5744" s="542">
        <v>10193</v>
      </c>
      <c r="F5744" s="542" t="s">
        <v>15482</v>
      </c>
      <c r="G5744" s="540" t="s">
        <v>15483</v>
      </c>
      <c r="H5744" s="542" t="s">
        <v>2469</v>
      </c>
      <c r="I5744" s="542" t="s">
        <v>2469</v>
      </c>
      <c r="J5744" s="540" t="s">
        <v>2478</v>
      </c>
      <c r="K5744" s="540" t="s">
        <v>2478</v>
      </c>
      <c r="L5744" s="540" t="s">
        <v>2478</v>
      </c>
      <c r="M5744" s="540" t="s">
        <v>2478</v>
      </c>
      <c r="N5744" s="540" t="s">
        <v>2478</v>
      </c>
      <c r="O5744" s="540" t="s">
        <v>2478</v>
      </c>
      <c r="P5744" s="540" t="s">
        <v>2478</v>
      </c>
      <c r="Q5744" s="546">
        <v>46247.708333333336</v>
      </c>
      <c r="R5744" s="540" t="s">
        <v>2478</v>
      </c>
      <c r="S5744" s="540" t="s">
        <v>2478</v>
      </c>
    </row>
    <row r="5745" spans="1:19">
      <c r="A5745" s="543" t="s">
        <v>15362</v>
      </c>
      <c r="B5745" s="544"/>
      <c r="C5745" s="544"/>
      <c r="D5745" s="545">
        <v>10194</v>
      </c>
      <c r="E5745" s="545">
        <v>10194</v>
      </c>
      <c r="F5745" s="545" t="s">
        <v>15484</v>
      </c>
      <c r="G5745" s="543" t="s">
        <v>15485</v>
      </c>
      <c r="H5745" s="545" t="s">
        <v>2469</v>
      </c>
      <c r="I5745" s="545" t="s">
        <v>2469</v>
      </c>
      <c r="J5745" s="543" t="s">
        <v>2478</v>
      </c>
      <c r="K5745" s="543" t="s">
        <v>2478</v>
      </c>
      <c r="L5745" s="543" t="s">
        <v>2478</v>
      </c>
      <c r="M5745" s="543" t="s">
        <v>2478</v>
      </c>
      <c r="N5745" s="543" t="s">
        <v>2478</v>
      </c>
      <c r="O5745" s="543" t="s">
        <v>2478</v>
      </c>
      <c r="P5745" s="543" t="s">
        <v>2478</v>
      </c>
      <c r="Q5745" s="547">
        <v>46552.708333333336</v>
      </c>
      <c r="R5745" s="543" t="s">
        <v>2478</v>
      </c>
      <c r="S5745" s="543" t="s">
        <v>2478</v>
      </c>
    </row>
    <row r="5746" spans="1:19">
      <c r="A5746" s="540" t="s">
        <v>15362</v>
      </c>
      <c r="B5746" s="541"/>
      <c r="C5746" s="541"/>
      <c r="D5746" s="542">
        <v>10195</v>
      </c>
      <c r="E5746" s="542">
        <v>10195</v>
      </c>
      <c r="F5746" s="542" t="s">
        <v>15486</v>
      </c>
      <c r="G5746" s="540" t="s">
        <v>15487</v>
      </c>
      <c r="H5746" s="542" t="s">
        <v>2469</v>
      </c>
      <c r="I5746" s="542" t="s">
        <v>2469</v>
      </c>
      <c r="J5746" s="540" t="s">
        <v>2478</v>
      </c>
      <c r="K5746" s="540" t="s">
        <v>2478</v>
      </c>
      <c r="L5746" s="540" t="s">
        <v>2478</v>
      </c>
      <c r="M5746" s="540" t="s">
        <v>2478</v>
      </c>
      <c r="N5746" s="540" t="s">
        <v>2478</v>
      </c>
      <c r="O5746" s="540" t="s">
        <v>2478</v>
      </c>
      <c r="P5746" s="540" t="s">
        <v>2478</v>
      </c>
      <c r="Q5746" s="546">
        <v>46302.708333333336</v>
      </c>
      <c r="R5746" s="540" t="s">
        <v>2478</v>
      </c>
      <c r="S5746" s="540" t="s">
        <v>2478</v>
      </c>
    </row>
    <row r="5747" spans="1:19">
      <c r="A5747" s="543" t="s">
        <v>15362</v>
      </c>
      <c r="B5747" s="544"/>
      <c r="C5747" s="544"/>
      <c r="D5747" s="545">
        <v>10213</v>
      </c>
      <c r="E5747" s="545">
        <v>10213</v>
      </c>
      <c r="F5747" s="545" t="s">
        <v>15488</v>
      </c>
      <c r="G5747" s="543" t="s">
        <v>15489</v>
      </c>
      <c r="H5747" s="545" t="s">
        <v>2469</v>
      </c>
      <c r="I5747" s="545" t="s">
        <v>2469</v>
      </c>
      <c r="J5747" s="543" t="s">
        <v>2478</v>
      </c>
      <c r="K5747" s="543" t="s">
        <v>2478</v>
      </c>
      <c r="L5747" s="543" t="s">
        <v>2478</v>
      </c>
      <c r="M5747" s="543" t="s">
        <v>2478</v>
      </c>
      <c r="N5747" s="543" t="s">
        <v>2478</v>
      </c>
      <c r="O5747" s="543" t="s">
        <v>2478</v>
      </c>
      <c r="P5747" s="543" t="s">
        <v>2478</v>
      </c>
      <c r="Q5747" s="547">
        <v>45478.708333333336</v>
      </c>
      <c r="R5747" s="543" t="s">
        <v>2478</v>
      </c>
      <c r="S5747" s="543" t="s">
        <v>2478</v>
      </c>
    </row>
    <row r="5748" spans="1:19">
      <c r="A5748" s="540" t="s">
        <v>15362</v>
      </c>
      <c r="B5748" s="541"/>
      <c r="C5748" s="541"/>
      <c r="D5748" s="542">
        <v>10196</v>
      </c>
      <c r="E5748" s="542">
        <v>10196</v>
      </c>
      <c r="F5748" s="542" t="s">
        <v>15490</v>
      </c>
      <c r="G5748" s="540" t="s">
        <v>15491</v>
      </c>
      <c r="H5748" s="542" t="s">
        <v>2469</v>
      </c>
      <c r="I5748" s="541" t="s">
        <v>2478</v>
      </c>
      <c r="J5748" s="540" t="s">
        <v>2478</v>
      </c>
      <c r="K5748" s="540" t="s">
        <v>2478</v>
      </c>
      <c r="L5748" s="540" t="s">
        <v>2478</v>
      </c>
      <c r="M5748" s="540" t="s">
        <v>2478</v>
      </c>
      <c r="N5748" s="540" t="s">
        <v>2478</v>
      </c>
      <c r="O5748" s="540" t="s">
        <v>2478</v>
      </c>
      <c r="P5748" s="540" t="s">
        <v>2478</v>
      </c>
      <c r="Q5748" s="540" t="s">
        <v>2478</v>
      </c>
      <c r="R5748" s="540" t="s">
        <v>2478</v>
      </c>
      <c r="S5748" s="540" t="s">
        <v>2478</v>
      </c>
    </row>
    <row r="5749" spans="1:19">
      <c r="A5749" s="543" t="s">
        <v>15362</v>
      </c>
      <c r="B5749" s="544"/>
      <c r="C5749" s="544"/>
      <c r="D5749" s="545">
        <v>10197</v>
      </c>
      <c r="E5749" s="545">
        <v>10197</v>
      </c>
      <c r="F5749" s="545" t="s">
        <v>15492</v>
      </c>
      <c r="G5749" s="543" t="s">
        <v>15493</v>
      </c>
      <c r="H5749" s="545" t="s">
        <v>2469</v>
      </c>
      <c r="I5749" s="545" t="s">
        <v>2469</v>
      </c>
      <c r="J5749" s="543" t="s">
        <v>2478</v>
      </c>
      <c r="K5749" s="543" t="s">
        <v>2478</v>
      </c>
      <c r="L5749" s="543" t="s">
        <v>2478</v>
      </c>
      <c r="M5749" s="543" t="s">
        <v>2478</v>
      </c>
      <c r="N5749" s="543" t="s">
        <v>2478</v>
      </c>
      <c r="O5749" s="543" t="s">
        <v>2478</v>
      </c>
      <c r="P5749" s="543" t="s">
        <v>2478</v>
      </c>
      <c r="Q5749" s="547">
        <v>47766.5</v>
      </c>
      <c r="R5749" s="543" t="s">
        <v>2478</v>
      </c>
      <c r="S5749" s="543" t="s">
        <v>2478</v>
      </c>
    </row>
    <row r="5750" spans="1:19">
      <c r="A5750" s="540" t="s">
        <v>15362</v>
      </c>
      <c r="B5750" s="541"/>
      <c r="C5750" s="541"/>
      <c r="D5750" s="542">
        <v>10198</v>
      </c>
      <c r="E5750" s="542">
        <v>10198</v>
      </c>
      <c r="F5750" s="542" t="s">
        <v>15494</v>
      </c>
      <c r="G5750" s="540" t="s">
        <v>15495</v>
      </c>
      <c r="H5750" s="542" t="s">
        <v>2469</v>
      </c>
      <c r="I5750" s="542" t="s">
        <v>2469</v>
      </c>
      <c r="J5750" s="540" t="s">
        <v>2478</v>
      </c>
      <c r="K5750" s="540" t="s">
        <v>2478</v>
      </c>
      <c r="L5750" s="540" t="s">
        <v>2478</v>
      </c>
      <c r="M5750" s="540" t="s">
        <v>2478</v>
      </c>
      <c r="N5750" s="540" t="s">
        <v>2478</v>
      </c>
      <c r="O5750" s="540" t="s">
        <v>2478</v>
      </c>
      <c r="P5750" s="540" t="s">
        <v>2478</v>
      </c>
      <c r="Q5750" s="546">
        <v>45106.708333333336</v>
      </c>
      <c r="R5750" s="540" t="s">
        <v>2478</v>
      </c>
      <c r="S5750" s="540" t="s">
        <v>2478</v>
      </c>
    </row>
    <row r="5751" spans="1:19">
      <c r="A5751" s="543" t="s">
        <v>15362</v>
      </c>
      <c r="B5751" s="544"/>
      <c r="C5751" s="544"/>
      <c r="D5751" s="545">
        <v>10199</v>
      </c>
      <c r="E5751" s="545">
        <v>10199</v>
      </c>
      <c r="F5751" s="545" t="s">
        <v>15496</v>
      </c>
      <c r="G5751" s="543" t="s">
        <v>15497</v>
      </c>
      <c r="H5751" s="545" t="s">
        <v>2469</v>
      </c>
      <c r="I5751" s="545" t="s">
        <v>2469</v>
      </c>
      <c r="J5751" s="543" t="s">
        <v>2478</v>
      </c>
      <c r="K5751" s="543" t="s">
        <v>2478</v>
      </c>
      <c r="L5751" s="543" t="s">
        <v>2478</v>
      </c>
      <c r="M5751" s="543" t="s">
        <v>2478</v>
      </c>
      <c r="N5751" s="543" t="s">
        <v>2478</v>
      </c>
      <c r="O5751" s="543" t="s">
        <v>2478</v>
      </c>
      <c r="P5751" s="543" t="s">
        <v>2478</v>
      </c>
      <c r="Q5751" s="547">
        <v>45468.708333333336</v>
      </c>
      <c r="R5751" s="543" t="s">
        <v>2478</v>
      </c>
      <c r="S5751" s="543" t="s">
        <v>2478</v>
      </c>
    </row>
    <row r="5752" spans="1:19">
      <c r="A5752" s="540" t="s">
        <v>15362</v>
      </c>
      <c r="B5752" s="542">
        <v>107884</v>
      </c>
      <c r="C5752" s="542">
        <v>718971</v>
      </c>
      <c r="D5752" s="542">
        <v>10200</v>
      </c>
      <c r="E5752" s="542">
        <v>10200</v>
      </c>
      <c r="F5752" s="542" t="s">
        <v>15498</v>
      </c>
      <c r="G5752" s="540" t="s">
        <v>15499</v>
      </c>
      <c r="H5752" s="542" t="s">
        <v>2469</v>
      </c>
      <c r="I5752" s="542" t="s">
        <v>2469</v>
      </c>
      <c r="J5752" s="540" t="s">
        <v>2478</v>
      </c>
      <c r="K5752" s="540" t="s">
        <v>2478</v>
      </c>
      <c r="L5752" s="540" t="s">
        <v>7154</v>
      </c>
      <c r="M5752" s="540" t="s">
        <v>7155</v>
      </c>
      <c r="N5752" s="540" t="s">
        <v>7156</v>
      </c>
      <c r="O5752" s="540" t="s">
        <v>2478</v>
      </c>
      <c r="P5752" s="540" t="s">
        <v>2478</v>
      </c>
      <c r="Q5752" s="546">
        <v>45118.333333333336</v>
      </c>
      <c r="R5752" s="546">
        <v>45118</v>
      </c>
      <c r="S5752" s="540" t="s">
        <v>2478</v>
      </c>
    </row>
    <row r="5753" spans="1:19">
      <c r="A5753" s="543" t="s">
        <v>15362</v>
      </c>
      <c r="B5753" s="545">
        <v>107882</v>
      </c>
      <c r="C5753" s="545">
        <v>718951</v>
      </c>
      <c r="D5753" s="545">
        <v>10201</v>
      </c>
      <c r="E5753" s="545">
        <v>10201</v>
      </c>
      <c r="F5753" s="545" t="s">
        <v>15500</v>
      </c>
      <c r="G5753" s="543" t="s">
        <v>15501</v>
      </c>
      <c r="H5753" s="545" t="s">
        <v>2469</v>
      </c>
      <c r="I5753" s="545" t="s">
        <v>2469</v>
      </c>
      <c r="J5753" s="543" t="s">
        <v>2478</v>
      </c>
      <c r="K5753" s="543" t="s">
        <v>2478</v>
      </c>
      <c r="L5753" s="543" t="s">
        <v>7154</v>
      </c>
      <c r="M5753" s="543" t="s">
        <v>7155</v>
      </c>
      <c r="N5753" s="543" t="s">
        <v>7156</v>
      </c>
      <c r="O5753" s="543" t="s">
        <v>2478</v>
      </c>
      <c r="P5753" s="543" t="s">
        <v>2478</v>
      </c>
      <c r="Q5753" s="547">
        <v>46560.708333333336</v>
      </c>
      <c r="R5753" s="547">
        <v>45118</v>
      </c>
      <c r="S5753" s="543" t="s">
        <v>2478</v>
      </c>
    </row>
    <row r="5754" spans="1:19">
      <c r="A5754" s="540" t="s">
        <v>15362</v>
      </c>
      <c r="B5754" s="542">
        <v>107883</v>
      </c>
      <c r="C5754" s="542">
        <v>718955</v>
      </c>
      <c r="D5754" s="542">
        <v>10202</v>
      </c>
      <c r="E5754" s="542">
        <v>10202</v>
      </c>
      <c r="F5754" s="542" t="s">
        <v>15502</v>
      </c>
      <c r="G5754" s="540" t="s">
        <v>15503</v>
      </c>
      <c r="H5754" s="542" t="s">
        <v>2469</v>
      </c>
      <c r="I5754" s="542" t="s">
        <v>2469</v>
      </c>
      <c r="J5754" s="540" t="s">
        <v>2478</v>
      </c>
      <c r="K5754" s="540" t="s">
        <v>2478</v>
      </c>
      <c r="L5754" s="540" t="s">
        <v>7154</v>
      </c>
      <c r="M5754" s="540" t="s">
        <v>7155</v>
      </c>
      <c r="N5754" s="540" t="s">
        <v>7156</v>
      </c>
      <c r="O5754" s="540" t="s">
        <v>2478</v>
      </c>
      <c r="P5754" s="540" t="s">
        <v>2478</v>
      </c>
      <c r="Q5754" s="546">
        <v>46770.5</v>
      </c>
      <c r="R5754" s="546">
        <v>45118</v>
      </c>
      <c r="S5754" s="540" t="s">
        <v>2478</v>
      </c>
    </row>
    <row r="5755" spans="1:19">
      <c r="A5755" s="543" t="s">
        <v>15362</v>
      </c>
      <c r="B5755" s="544"/>
      <c r="C5755" s="544"/>
      <c r="D5755" s="545">
        <v>10203</v>
      </c>
      <c r="E5755" s="545">
        <v>10203</v>
      </c>
      <c r="F5755" s="545" t="s">
        <v>15504</v>
      </c>
      <c r="G5755" s="543" t="s">
        <v>15505</v>
      </c>
      <c r="H5755" s="545" t="s">
        <v>2469</v>
      </c>
      <c r="I5755" s="544" t="s">
        <v>2478</v>
      </c>
      <c r="J5755" s="543" t="s">
        <v>2478</v>
      </c>
      <c r="K5755" s="543" t="s">
        <v>2478</v>
      </c>
      <c r="L5755" s="543" t="s">
        <v>2478</v>
      </c>
      <c r="M5755" s="543" t="s">
        <v>2478</v>
      </c>
      <c r="N5755" s="543" t="s">
        <v>2478</v>
      </c>
      <c r="O5755" s="543" t="s">
        <v>2478</v>
      </c>
      <c r="P5755" s="543" t="s">
        <v>2478</v>
      </c>
      <c r="Q5755" s="543" t="s">
        <v>2478</v>
      </c>
      <c r="R5755" s="543" t="s">
        <v>2478</v>
      </c>
      <c r="S5755" s="543" t="s">
        <v>2478</v>
      </c>
    </row>
    <row r="5756" spans="1:19">
      <c r="A5756" s="540" t="s">
        <v>15362</v>
      </c>
      <c r="B5756" s="541"/>
      <c r="C5756" s="541"/>
      <c r="D5756" s="542">
        <v>10204</v>
      </c>
      <c r="E5756" s="542">
        <v>10204</v>
      </c>
      <c r="F5756" s="542" t="s">
        <v>15506</v>
      </c>
      <c r="G5756" s="540" t="s">
        <v>15507</v>
      </c>
      <c r="H5756" s="542" t="s">
        <v>2469</v>
      </c>
      <c r="I5756" s="541" t="s">
        <v>2478</v>
      </c>
      <c r="J5756" s="540" t="s">
        <v>2478</v>
      </c>
      <c r="K5756" s="540" t="s">
        <v>2478</v>
      </c>
      <c r="L5756" s="540" t="s">
        <v>2478</v>
      </c>
      <c r="M5756" s="540" t="s">
        <v>2478</v>
      </c>
      <c r="N5756" s="540" t="s">
        <v>2478</v>
      </c>
      <c r="O5756" s="540" t="s">
        <v>2478</v>
      </c>
      <c r="P5756" s="540" t="s">
        <v>2478</v>
      </c>
      <c r="Q5756" s="540" t="s">
        <v>2478</v>
      </c>
      <c r="R5756" s="540" t="s">
        <v>2478</v>
      </c>
      <c r="S5756" s="540" t="s">
        <v>2478</v>
      </c>
    </row>
    <row r="5757" spans="1:19">
      <c r="A5757" s="543" t="s">
        <v>15362</v>
      </c>
      <c r="B5757" s="544"/>
      <c r="C5757" s="544"/>
      <c r="D5757" s="545">
        <v>10205</v>
      </c>
      <c r="E5757" s="545">
        <v>10205</v>
      </c>
      <c r="F5757" s="545" t="s">
        <v>15508</v>
      </c>
      <c r="G5757" s="543" t="s">
        <v>15509</v>
      </c>
      <c r="H5757" s="545" t="s">
        <v>2469</v>
      </c>
      <c r="I5757" s="544" t="s">
        <v>2478</v>
      </c>
      <c r="J5757" s="543" t="s">
        <v>2478</v>
      </c>
      <c r="K5757" s="543" t="s">
        <v>2478</v>
      </c>
      <c r="L5757" s="543" t="s">
        <v>2478</v>
      </c>
      <c r="M5757" s="543" t="s">
        <v>2478</v>
      </c>
      <c r="N5757" s="543" t="s">
        <v>2478</v>
      </c>
      <c r="O5757" s="543" t="s">
        <v>2478</v>
      </c>
      <c r="P5757" s="543" t="s">
        <v>2478</v>
      </c>
      <c r="Q5757" s="543" t="s">
        <v>2478</v>
      </c>
      <c r="R5757" s="543" t="s">
        <v>2478</v>
      </c>
      <c r="S5757" s="543" t="s">
        <v>2478</v>
      </c>
    </row>
    <row r="5758" spans="1:19">
      <c r="A5758" s="540" t="s">
        <v>15362</v>
      </c>
      <c r="B5758" s="541"/>
      <c r="C5758" s="541"/>
      <c r="D5758" s="542">
        <v>10206</v>
      </c>
      <c r="E5758" s="542">
        <v>10206</v>
      </c>
      <c r="F5758" s="542" t="s">
        <v>15510</v>
      </c>
      <c r="G5758" s="540" t="s">
        <v>15511</v>
      </c>
      <c r="H5758" s="542" t="s">
        <v>2469</v>
      </c>
      <c r="I5758" s="541" t="s">
        <v>2478</v>
      </c>
      <c r="J5758" s="540" t="s">
        <v>2478</v>
      </c>
      <c r="K5758" s="540" t="s">
        <v>2478</v>
      </c>
      <c r="L5758" s="540" t="s">
        <v>2478</v>
      </c>
      <c r="M5758" s="540" t="s">
        <v>2478</v>
      </c>
      <c r="N5758" s="540" t="s">
        <v>2478</v>
      </c>
      <c r="O5758" s="540" t="s">
        <v>2478</v>
      </c>
      <c r="P5758" s="540" t="s">
        <v>2478</v>
      </c>
      <c r="Q5758" s="540" t="s">
        <v>2478</v>
      </c>
      <c r="R5758" s="540" t="s">
        <v>2478</v>
      </c>
      <c r="S5758" s="540" t="s">
        <v>2478</v>
      </c>
    </row>
    <row r="5759" spans="1:19">
      <c r="A5759" s="543" t="s">
        <v>15362</v>
      </c>
      <c r="B5759" s="544"/>
      <c r="C5759" s="544"/>
      <c r="D5759" s="545">
        <v>10207</v>
      </c>
      <c r="E5759" s="545">
        <v>10207</v>
      </c>
      <c r="F5759" s="545" t="s">
        <v>15512</v>
      </c>
      <c r="G5759" s="543" t="s">
        <v>15513</v>
      </c>
      <c r="H5759" s="545" t="s">
        <v>2469</v>
      </c>
      <c r="I5759" s="544" t="s">
        <v>2478</v>
      </c>
      <c r="J5759" s="543" t="s">
        <v>2478</v>
      </c>
      <c r="K5759" s="543" t="s">
        <v>2478</v>
      </c>
      <c r="L5759" s="543" t="s">
        <v>2478</v>
      </c>
      <c r="M5759" s="543" t="s">
        <v>2478</v>
      </c>
      <c r="N5759" s="543" t="s">
        <v>2478</v>
      </c>
      <c r="O5759" s="543" t="s">
        <v>2478</v>
      </c>
      <c r="P5759" s="543" t="s">
        <v>2478</v>
      </c>
      <c r="Q5759" s="543" t="s">
        <v>2478</v>
      </c>
      <c r="R5759" s="543" t="s">
        <v>2478</v>
      </c>
      <c r="S5759" s="543" t="s">
        <v>2478</v>
      </c>
    </row>
    <row r="5760" spans="1:19">
      <c r="A5760" s="540" t="s">
        <v>15362</v>
      </c>
      <c r="B5760" s="541"/>
      <c r="C5760" s="541"/>
      <c r="D5760" s="542">
        <v>10208</v>
      </c>
      <c r="E5760" s="542">
        <v>10208</v>
      </c>
      <c r="F5760" s="542" t="s">
        <v>15514</v>
      </c>
      <c r="G5760" s="540" t="s">
        <v>15515</v>
      </c>
      <c r="H5760" s="542" t="s">
        <v>2469</v>
      </c>
      <c r="I5760" s="541" t="s">
        <v>2478</v>
      </c>
      <c r="J5760" s="540" t="s">
        <v>2478</v>
      </c>
      <c r="K5760" s="540" t="s">
        <v>2478</v>
      </c>
      <c r="L5760" s="540" t="s">
        <v>2478</v>
      </c>
      <c r="M5760" s="540" t="s">
        <v>2478</v>
      </c>
      <c r="N5760" s="540" t="s">
        <v>2478</v>
      </c>
      <c r="O5760" s="540" t="s">
        <v>2478</v>
      </c>
      <c r="P5760" s="540" t="s">
        <v>2478</v>
      </c>
      <c r="Q5760" s="540" t="s">
        <v>2478</v>
      </c>
      <c r="R5760" s="540" t="s">
        <v>2478</v>
      </c>
      <c r="S5760" s="540" t="s">
        <v>2478</v>
      </c>
    </row>
    <row r="5761" spans="1:19">
      <c r="A5761" s="543" t="s">
        <v>15362</v>
      </c>
      <c r="B5761" s="544"/>
      <c r="C5761" s="544"/>
      <c r="D5761" s="545">
        <v>10209</v>
      </c>
      <c r="E5761" s="545">
        <v>10209</v>
      </c>
      <c r="F5761" s="545" t="s">
        <v>15516</v>
      </c>
      <c r="G5761" s="543" t="s">
        <v>15517</v>
      </c>
      <c r="H5761" s="545" t="s">
        <v>2469</v>
      </c>
      <c r="I5761" s="544" t="s">
        <v>2478</v>
      </c>
      <c r="J5761" s="543" t="s">
        <v>2478</v>
      </c>
      <c r="K5761" s="543" t="s">
        <v>2478</v>
      </c>
      <c r="L5761" s="543" t="s">
        <v>2478</v>
      </c>
      <c r="M5761" s="543" t="s">
        <v>2478</v>
      </c>
      <c r="N5761" s="543" t="s">
        <v>2478</v>
      </c>
      <c r="O5761" s="543" t="s">
        <v>2478</v>
      </c>
      <c r="P5761" s="543" t="s">
        <v>2478</v>
      </c>
      <c r="Q5761" s="543" t="s">
        <v>2478</v>
      </c>
      <c r="R5761" s="543" t="s">
        <v>2478</v>
      </c>
      <c r="S5761" s="543" t="s">
        <v>2478</v>
      </c>
    </row>
    <row r="5762" spans="1:19">
      <c r="A5762" s="540" t="s">
        <v>15362</v>
      </c>
      <c r="B5762" s="541"/>
      <c r="C5762" s="541"/>
      <c r="D5762" s="542">
        <v>10210</v>
      </c>
      <c r="E5762" s="542">
        <v>10210</v>
      </c>
      <c r="F5762" s="542" t="s">
        <v>15518</v>
      </c>
      <c r="G5762" s="540" t="s">
        <v>15519</v>
      </c>
      <c r="H5762" s="542" t="s">
        <v>2469</v>
      </c>
      <c r="I5762" s="541" t="s">
        <v>2478</v>
      </c>
      <c r="J5762" s="540" t="s">
        <v>2478</v>
      </c>
      <c r="K5762" s="540" t="s">
        <v>2478</v>
      </c>
      <c r="L5762" s="540" t="s">
        <v>2478</v>
      </c>
      <c r="M5762" s="540" t="s">
        <v>2478</v>
      </c>
      <c r="N5762" s="540" t="s">
        <v>2478</v>
      </c>
      <c r="O5762" s="540" t="s">
        <v>2478</v>
      </c>
      <c r="P5762" s="540" t="s">
        <v>2478</v>
      </c>
      <c r="Q5762" s="540" t="s">
        <v>2478</v>
      </c>
      <c r="R5762" s="540" t="s">
        <v>2478</v>
      </c>
      <c r="S5762" s="540" t="s">
        <v>2478</v>
      </c>
    </row>
    <row r="5763" spans="1:19">
      <c r="A5763" s="543" t="s">
        <v>15362</v>
      </c>
      <c r="B5763" s="544"/>
      <c r="C5763" s="544"/>
      <c r="D5763" s="545">
        <v>10211</v>
      </c>
      <c r="E5763" s="545">
        <v>10211</v>
      </c>
      <c r="F5763" s="545" t="s">
        <v>15520</v>
      </c>
      <c r="G5763" s="543" t="s">
        <v>15521</v>
      </c>
      <c r="H5763" s="545" t="s">
        <v>2469</v>
      </c>
      <c r="I5763" s="544" t="s">
        <v>2478</v>
      </c>
      <c r="J5763" s="543" t="s">
        <v>2478</v>
      </c>
      <c r="K5763" s="543" t="s">
        <v>2478</v>
      </c>
      <c r="L5763" s="543" t="s">
        <v>2478</v>
      </c>
      <c r="M5763" s="543" t="s">
        <v>2478</v>
      </c>
      <c r="N5763" s="543" t="s">
        <v>2478</v>
      </c>
      <c r="O5763" s="543" t="s">
        <v>2478</v>
      </c>
      <c r="P5763" s="543" t="s">
        <v>2478</v>
      </c>
      <c r="Q5763" s="543" t="s">
        <v>2478</v>
      </c>
      <c r="R5763" s="543" t="s">
        <v>2478</v>
      </c>
      <c r="S5763" s="543" t="s">
        <v>2478</v>
      </c>
    </row>
    <row r="5764" spans="1:19">
      <c r="A5764" s="540" t="s">
        <v>15362</v>
      </c>
      <c r="B5764" s="541"/>
      <c r="C5764" s="541"/>
      <c r="D5764" s="542">
        <v>10212</v>
      </c>
      <c r="E5764" s="542">
        <v>10212</v>
      </c>
      <c r="F5764" s="542" t="s">
        <v>15522</v>
      </c>
      <c r="G5764" s="540" t="s">
        <v>15523</v>
      </c>
      <c r="H5764" s="542" t="s">
        <v>2469</v>
      </c>
      <c r="I5764" s="541" t="s">
        <v>2478</v>
      </c>
      <c r="J5764" s="540" t="s">
        <v>2478</v>
      </c>
      <c r="K5764" s="540" t="s">
        <v>2478</v>
      </c>
      <c r="L5764" s="540" t="s">
        <v>2478</v>
      </c>
      <c r="M5764" s="540" t="s">
        <v>2478</v>
      </c>
      <c r="N5764" s="540" t="s">
        <v>2478</v>
      </c>
      <c r="O5764" s="540" t="s">
        <v>2478</v>
      </c>
      <c r="P5764" s="540" t="s">
        <v>2478</v>
      </c>
      <c r="Q5764" s="540" t="s">
        <v>2478</v>
      </c>
      <c r="R5764" s="540" t="s">
        <v>2478</v>
      </c>
      <c r="S5764" s="540" t="s">
        <v>2478</v>
      </c>
    </row>
    <row r="5765" spans="1:19">
      <c r="A5765" s="543" t="s">
        <v>15362</v>
      </c>
      <c r="B5765" s="544"/>
      <c r="C5765" s="544"/>
      <c r="D5765" s="545">
        <v>10217</v>
      </c>
      <c r="E5765" s="545">
        <v>10217</v>
      </c>
      <c r="F5765" s="545" t="s">
        <v>15524</v>
      </c>
      <c r="G5765" s="543" t="s">
        <v>15525</v>
      </c>
      <c r="H5765" s="545" t="s">
        <v>2469</v>
      </c>
      <c r="I5765" s="544" t="s">
        <v>2478</v>
      </c>
      <c r="J5765" s="545" t="s">
        <v>7421</v>
      </c>
      <c r="K5765" s="543" t="s">
        <v>2478</v>
      </c>
      <c r="L5765" s="543" t="s">
        <v>2478</v>
      </c>
      <c r="M5765" s="543" t="s">
        <v>2478</v>
      </c>
      <c r="N5765" s="543" t="s">
        <v>2478</v>
      </c>
      <c r="O5765" s="543" t="s">
        <v>2478</v>
      </c>
      <c r="P5765" s="543" t="s">
        <v>2478</v>
      </c>
      <c r="Q5765" s="543" t="s">
        <v>2478</v>
      </c>
      <c r="R5765" s="543" t="s">
        <v>2478</v>
      </c>
      <c r="S5765" s="543" t="s">
        <v>2478</v>
      </c>
    </row>
    <row r="5766" spans="1:19">
      <c r="A5766" s="540" t="s">
        <v>15362</v>
      </c>
      <c r="B5766" s="542">
        <v>108031</v>
      </c>
      <c r="C5766" s="542">
        <v>756999</v>
      </c>
      <c r="D5766" s="542">
        <v>10080</v>
      </c>
      <c r="E5766" s="542">
        <v>10080</v>
      </c>
      <c r="F5766" s="542" t="s">
        <v>15526</v>
      </c>
      <c r="G5766" s="540" t="s">
        <v>15527</v>
      </c>
      <c r="H5766" s="542" t="s">
        <v>2546</v>
      </c>
      <c r="I5766" s="541" t="s">
        <v>2478</v>
      </c>
      <c r="J5766" s="540" t="s">
        <v>6288</v>
      </c>
      <c r="K5766" s="540" t="s">
        <v>2478</v>
      </c>
      <c r="L5766" s="540" t="s">
        <v>2546</v>
      </c>
      <c r="M5766" s="540" t="s">
        <v>7324</v>
      </c>
      <c r="N5766" s="540" t="s">
        <v>2358</v>
      </c>
      <c r="O5766" s="540" t="s">
        <v>2478</v>
      </c>
      <c r="P5766" s="540" t="s">
        <v>2478</v>
      </c>
      <c r="Q5766" s="540" t="s">
        <v>2478</v>
      </c>
      <c r="R5766" s="546">
        <v>45566</v>
      </c>
      <c r="S5766" s="540" t="s">
        <v>2478</v>
      </c>
    </row>
    <row r="5767" spans="1:19">
      <c r="A5767" s="543" t="s">
        <v>15362</v>
      </c>
      <c r="B5767" s="544"/>
      <c r="C5767" s="544"/>
      <c r="D5767" s="545">
        <v>20000</v>
      </c>
      <c r="E5767" s="545">
        <v>20000</v>
      </c>
      <c r="F5767" s="545" t="s">
        <v>15528</v>
      </c>
      <c r="G5767" s="543" t="s">
        <v>15529</v>
      </c>
      <c r="H5767" s="545" t="s">
        <v>2546</v>
      </c>
      <c r="I5767" s="544" t="s">
        <v>2478</v>
      </c>
      <c r="J5767" s="543" t="s">
        <v>2478</v>
      </c>
      <c r="K5767" s="543" t="s">
        <v>2478</v>
      </c>
      <c r="L5767" s="543" t="s">
        <v>2478</v>
      </c>
      <c r="M5767" s="543" t="s">
        <v>2478</v>
      </c>
      <c r="N5767" s="543" t="s">
        <v>2478</v>
      </c>
      <c r="O5767" s="543" t="s">
        <v>2478</v>
      </c>
      <c r="P5767" s="543" t="s">
        <v>2478</v>
      </c>
      <c r="Q5767" s="543" t="s">
        <v>2478</v>
      </c>
      <c r="R5767" s="543" t="s">
        <v>2478</v>
      </c>
      <c r="S5767" s="543" t="s">
        <v>2478</v>
      </c>
    </row>
    <row r="5768" spans="1:19">
      <c r="A5768" s="540" t="s">
        <v>15362</v>
      </c>
      <c r="B5768" s="541"/>
      <c r="C5768" s="541"/>
      <c r="D5768" s="542">
        <v>20006</v>
      </c>
      <c r="E5768" s="542">
        <v>20006</v>
      </c>
      <c r="F5768" s="542" t="s">
        <v>15530</v>
      </c>
      <c r="G5768" s="540" t="s">
        <v>15531</v>
      </c>
      <c r="H5768" s="542" t="s">
        <v>2469</v>
      </c>
      <c r="I5768" s="541" t="s">
        <v>2478</v>
      </c>
      <c r="J5768" s="540" t="s">
        <v>2478</v>
      </c>
      <c r="K5768" s="540" t="s">
        <v>2478</v>
      </c>
      <c r="L5768" s="540" t="s">
        <v>2478</v>
      </c>
      <c r="M5768" s="540" t="s">
        <v>2478</v>
      </c>
      <c r="N5768" s="540" t="s">
        <v>2478</v>
      </c>
      <c r="O5768" s="540" t="s">
        <v>2478</v>
      </c>
      <c r="P5768" s="540" t="s">
        <v>2478</v>
      </c>
      <c r="Q5768" s="540" t="s">
        <v>2478</v>
      </c>
      <c r="R5768" s="540" t="s">
        <v>2478</v>
      </c>
      <c r="S5768" s="540" t="s">
        <v>2478</v>
      </c>
    </row>
    <row r="5769" spans="1:19">
      <c r="A5769" s="543" t="s">
        <v>15362</v>
      </c>
      <c r="B5769" s="544"/>
      <c r="C5769" s="544"/>
      <c r="D5769" s="545">
        <v>22005</v>
      </c>
      <c r="E5769" s="545">
        <v>22005</v>
      </c>
      <c r="F5769" s="545" t="s">
        <v>15532</v>
      </c>
      <c r="G5769" s="543" t="s">
        <v>15533</v>
      </c>
      <c r="H5769" s="545" t="s">
        <v>2469</v>
      </c>
      <c r="I5769" s="544" t="s">
        <v>2478</v>
      </c>
      <c r="J5769" s="543" t="s">
        <v>2478</v>
      </c>
      <c r="K5769" s="543" t="s">
        <v>2478</v>
      </c>
      <c r="L5769" s="543" t="s">
        <v>2478</v>
      </c>
      <c r="M5769" s="543" t="s">
        <v>2478</v>
      </c>
      <c r="N5769" s="543" t="s">
        <v>2478</v>
      </c>
      <c r="O5769" s="543" t="s">
        <v>2478</v>
      </c>
      <c r="P5769" s="543" t="s">
        <v>2478</v>
      </c>
      <c r="Q5769" s="543" t="s">
        <v>2478</v>
      </c>
      <c r="R5769" s="543" t="s">
        <v>2478</v>
      </c>
      <c r="S5769" s="543" t="s">
        <v>2478</v>
      </c>
    </row>
    <row r="5770" spans="1:19">
      <c r="A5770" s="540" t="s">
        <v>15362</v>
      </c>
      <c r="B5770" s="541"/>
      <c r="C5770" s="541"/>
      <c r="D5770" s="542">
        <v>20013</v>
      </c>
      <c r="E5770" s="542">
        <v>20013</v>
      </c>
      <c r="F5770" s="542" t="s">
        <v>15534</v>
      </c>
      <c r="G5770" s="540" t="s">
        <v>15535</v>
      </c>
      <c r="H5770" s="542" t="s">
        <v>2546</v>
      </c>
      <c r="I5770" s="541" t="s">
        <v>2478</v>
      </c>
      <c r="J5770" s="540" t="s">
        <v>2478</v>
      </c>
      <c r="K5770" s="540" t="s">
        <v>2478</v>
      </c>
      <c r="L5770" s="540" t="s">
        <v>2478</v>
      </c>
      <c r="M5770" s="540" t="s">
        <v>2478</v>
      </c>
      <c r="N5770" s="540" t="s">
        <v>2478</v>
      </c>
      <c r="O5770" s="540" t="s">
        <v>2478</v>
      </c>
      <c r="P5770" s="540" t="s">
        <v>2478</v>
      </c>
      <c r="Q5770" s="540" t="s">
        <v>2478</v>
      </c>
      <c r="R5770" s="540" t="s">
        <v>2478</v>
      </c>
      <c r="S5770" s="540" t="s">
        <v>2478</v>
      </c>
    </row>
    <row r="5771" spans="1:19">
      <c r="A5771" s="543" t="s">
        <v>15362</v>
      </c>
      <c r="B5771" s="544"/>
      <c r="C5771" s="544"/>
      <c r="D5771" s="545">
        <v>20013</v>
      </c>
      <c r="E5771" s="545">
        <v>20013</v>
      </c>
      <c r="F5771" s="545" t="s">
        <v>15536</v>
      </c>
      <c r="G5771" s="543" t="s">
        <v>15537</v>
      </c>
      <c r="H5771" s="545" t="s">
        <v>2546</v>
      </c>
      <c r="I5771" s="544" t="s">
        <v>2478</v>
      </c>
      <c r="J5771" s="543" t="s">
        <v>2478</v>
      </c>
      <c r="K5771" s="543" t="s">
        <v>2478</v>
      </c>
      <c r="L5771" s="543" t="s">
        <v>2478</v>
      </c>
      <c r="M5771" s="543" t="s">
        <v>2478</v>
      </c>
      <c r="N5771" s="543" t="s">
        <v>2478</v>
      </c>
      <c r="O5771" s="543" t="s">
        <v>2478</v>
      </c>
      <c r="P5771" s="543" t="s">
        <v>2478</v>
      </c>
      <c r="Q5771" s="543" t="s">
        <v>2478</v>
      </c>
      <c r="R5771" s="543" t="s">
        <v>2478</v>
      </c>
      <c r="S5771" s="543" t="s">
        <v>2478</v>
      </c>
    </row>
    <row r="5772" spans="1:19">
      <c r="A5772" s="540" t="s">
        <v>15362</v>
      </c>
      <c r="B5772" s="541"/>
      <c r="C5772" s="541"/>
      <c r="D5772" s="542">
        <v>20014</v>
      </c>
      <c r="E5772" s="542" t="s">
        <v>15538</v>
      </c>
      <c r="F5772" s="542" t="s">
        <v>15539</v>
      </c>
      <c r="G5772" s="540" t="s">
        <v>15540</v>
      </c>
      <c r="H5772" s="542" t="s">
        <v>2469</v>
      </c>
      <c r="I5772" s="541" t="s">
        <v>2478</v>
      </c>
      <c r="J5772" s="540" t="s">
        <v>2478</v>
      </c>
      <c r="K5772" s="540" t="s">
        <v>2478</v>
      </c>
      <c r="L5772" s="540" t="s">
        <v>2478</v>
      </c>
      <c r="M5772" s="540" t="s">
        <v>2478</v>
      </c>
      <c r="N5772" s="540" t="s">
        <v>2478</v>
      </c>
      <c r="O5772" s="540" t="s">
        <v>2478</v>
      </c>
      <c r="P5772" s="540" t="s">
        <v>2478</v>
      </c>
      <c r="Q5772" s="540" t="s">
        <v>2478</v>
      </c>
      <c r="R5772" s="540" t="s">
        <v>2478</v>
      </c>
      <c r="S5772" s="540" t="s">
        <v>2478</v>
      </c>
    </row>
    <row r="5773" spans="1:19">
      <c r="A5773" s="543" t="s">
        <v>15362</v>
      </c>
      <c r="B5773" s="544"/>
      <c r="C5773" s="544"/>
      <c r="D5773" s="545">
        <v>20014</v>
      </c>
      <c r="E5773" s="545" t="s">
        <v>15541</v>
      </c>
      <c r="F5773" s="545" t="s">
        <v>15542</v>
      </c>
      <c r="G5773" s="543" t="s">
        <v>15543</v>
      </c>
      <c r="H5773" s="545" t="s">
        <v>2469</v>
      </c>
      <c r="I5773" s="544" t="s">
        <v>2478</v>
      </c>
      <c r="J5773" s="543" t="s">
        <v>2478</v>
      </c>
      <c r="K5773" s="543" t="s">
        <v>2478</v>
      </c>
      <c r="L5773" s="543" t="s">
        <v>2478</v>
      </c>
      <c r="M5773" s="543" t="s">
        <v>2478</v>
      </c>
      <c r="N5773" s="543" t="s">
        <v>2478</v>
      </c>
      <c r="O5773" s="543" t="s">
        <v>2478</v>
      </c>
      <c r="P5773" s="543" t="s">
        <v>2478</v>
      </c>
      <c r="Q5773" s="543" t="s">
        <v>2478</v>
      </c>
      <c r="R5773" s="543" t="s">
        <v>2478</v>
      </c>
      <c r="S5773" s="543" t="s">
        <v>2478</v>
      </c>
    </row>
    <row r="5774" spans="1:19">
      <c r="A5774" s="540" t="s">
        <v>15362</v>
      </c>
      <c r="B5774" s="541"/>
      <c r="C5774" s="541"/>
      <c r="D5774" s="542">
        <v>20014</v>
      </c>
      <c r="E5774" s="542" t="s">
        <v>15544</v>
      </c>
      <c r="F5774" s="542" t="s">
        <v>15545</v>
      </c>
      <c r="G5774" s="540" t="s">
        <v>15546</v>
      </c>
      <c r="H5774" s="542" t="s">
        <v>2469</v>
      </c>
      <c r="I5774" s="541" t="s">
        <v>2478</v>
      </c>
      <c r="J5774" s="540" t="s">
        <v>2478</v>
      </c>
      <c r="K5774" s="540" t="s">
        <v>2478</v>
      </c>
      <c r="L5774" s="540" t="s">
        <v>2478</v>
      </c>
      <c r="M5774" s="540" t="s">
        <v>2478</v>
      </c>
      <c r="N5774" s="540" t="s">
        <v>2478</v>
      </c>
      <c r="O5774" s="540" t="s">
        <v>2478</v>
      </c>
      <c r="P5774" s="540" t="s">
        <v>2478</v>
      </c>
      <c r="Q5774" s="540" t="s">
        <v>2478</v>
      </c>
      <c r="R5774" s="540" t="s">
        <v>2478</v>
      </c>
      <c r="S5774" s="540" t="s">
        <v>2478</v>
      </c>
    </row>
    <row r="5775" spans="1:19">
      <c r="A5775" s="543" t="s">
        <v>15362</v>
      </c>
      <c r="B5775" s="544"/>
      <c r="C5775" s="544"/>
      <c r="D5775" s="545">
        <v>20014</v>
      </c>
      <c r="E5775" s="545" t="s">
        <v>15547</v>
      </c>
      <c r="F5775" s="545" t="s">
        <v>15548</v>
      </c>
      <c r="G5775" s="543" t="s">
        <v>15549</v>
      </c>
      <c r="H5775" s="545" t="s">
        <v>2469</v>
      </c>
      <c r="I5775" s="544" t="s">
        <v>2478</v>
      </c>
      <c r="J5775" s="543" t="s">
        <v>2478</v>
      </c>
      <c r="K5775" s="543" t="s">
        <v>2478</v>
      </c>
      <c r="L5775" s="543" t="s">
        <v>2478</v>
      </c>
      <c r="M5775" s="543" t="s">
        <v>2478</v>
      </c>
      <c r="N5775" s="543" t="s">
        <v>2478</v>
      </c>
      <c r="O5775" s="543" t="s">
        <v>2478</v>
      </c>
      <c r="P5775" s="543" t="s">
        <v>2478</v>
      </c>
      <c r="Q5775" s="543" t="s">
        <v>2478</v>
      </c>
      <c r="R5775" s="543" t="s">
        <v>2478</v>
      </c>
      <c r="S5775" s="543" t="s">
        <v>2478</v>
      </c>
    </row>
    <row r="5776" spans="1:19">
      <c r="A5776" s="540" t="s">
        <v>15362</v>
      </c>
      <c r="B5776" s="541"/>
      <c r="C5776" s="541"/>
      <c r="D5776" s="542">
        <v>20014</v>
      </c>
      <c r="E5776" s="542" t="s">
        <v>15550</v>
      </c>
      <c r="F5776" s="542" t="s">
        <v>15551</v>
      </c>
      <c r="G5776" s="540" t="s">
        <v>15552</v>
      </c>
      <c r="H5776" s="542" t="s">
        <v>2469</v>
      </c>
      <c r="I5776" s="541" t="s">
        <v>2478</v>
      </c>
      <c r="J5776" s="540" t="s">
        <v>2478</v>
      </c>
      <c r="K5776" s="540" t="s">
        <v>2478</v>
      </c>
      <c r="L5776" s="540" t="s">
        <v>2478</v>
      </c>
      <c r="M5776" s="540" t="s">
        <v>2478</v>
      </c>
      <c r="N5776" s="540" t="s">
        <v>2478</v>
      </c>
      <c r="O5776" s="540" t="s">
        <v>2478</v>
      </c>
      <c r="P5776" s="540" t="s">
        <v>2478</v>
      </c>
      <c r="Q5776" s="540" t="s">
        <v>2478</v>
      </c>
      <c r="R5776" s="540" t="s">
        <v>2478</v>
      </c>
      <c r="S5776" s="540" t="s">
        <v>2478</v>
      </c>
    </row>
    <row r="5777" spans="1:19">
      <c r="A5777" s="543" t="s">
        <v>15362</v>
      </c>
      <c r="B5777" s="544"/>
      <c r="C5777" s="544"/>
      <c r="D5777" s="545">
        <v>20014</v>
      </c>
      <c r="E5777" s="545" t="s">
        <v>15553</v>
      </c>
      <c r="F5777" s="545" t="s">
        <v>15554</v>
      </c>
      <c r="G5777" s="543" t="s">
        <v>15555</v>
      </c>
      <c r="H5777" s="545" t="s">
        <v>2469</v>
      </c>
      <c r="I5777" s="544" t="s">
        <v>2478</v>
      </c>
      <c r="J5777" s="543" t="s">
        <v>2478</v>
      </c>
      <c r="K5777" s="543" t="s">
        <v>2478</v>
      </c>
      <c r="L5777" s="543" t="s">
        <v>2478</v>
      </c>
      <c r="M5777" s="543" t="s">
        <v>2478</v>
      </c>
      <c r="N5777" s="543" t="s">
        <v>2478</v>
      </c>
      <c r="O5777" s="543" t="s">
        <v>2478</v>
      </c>
      <c r="P5777" s="543" t="s">
        <v>2478</v>
      </c>
      <c r="Q5777" s="543" t="s">
        <v>2478</v>
      </c>
      <c r="R5777" s="543" t="s">
        <v>2478</v>
      </c>
      <c r="S5777" s="543" t="s">
        <v>2478</v>
      </c>
    </row>
    <row r="5778" spans="1:19">
      <c r="A5778" s="540" t="s">
        <v>15362</v>
      </c>
      <c r="B5778" s="542">
        <v>1294</v>
      </c>
      <c r="C5778" s="542">
        <v>83182</v>
      </c>
      <c r="D5778" s="542">
        <v>90102</v>
      </c>
      <c r="E5778" s="542">
        <v>90102</v>
      </c>
      <c r="F5778" s="542" t="s">
        <v>15556</v>
      </c>
      <c r="G5778" s="540" t="s">
        <v>15557</v>
      </c>
      <c r="H5778" s="542" t="s">
        <v>2546</v>
      </c>
      <c r="I5778" s="541" t="s">
        <v>2478</v>
      </c>
      <c r="J5778" s="540" t="s">
        <v>2478</v>
      </c>
      <c r="K5778" s="540" t="s">
        <v>2478</v>
      </c>
      <c r="L5778" s="540" t="s">
        <v>2546</v>
      </c>
      <c r="M5778" s="540" t="s">
        <v>6209</v>
      </c>
      <c r="N5778" s="540" t="s">
        <v>2210</v>
      </c>
      <c r="O5778" s="540" t="s">
        <v>2478</v>
      </c>
      <c r="P5778" s="540" t="s">
        <v>2478</v>
      </c>
      <c r="Q5778" s="540" t="s">
        <v>2478</v>
      </c>
      <c r="R5778" s="540" t="s">
        <v>2478</v>
      </c>
      <c r="S5778" s="546">
        <v>43866.533356481479</v>
      </c>
    </row>
    <row r="5779" spans="1:19">
      <c r="A5779" s="543" t="s">
        <v>15362</v>
      </c>
      <c r="B5779" s="544"/>
      <c r="C5779" s="544"/>
      <c r="D5779" s="545">
        <v>10155</v>
      </c>
      <c r="E5779" s="545">
        <v>10155</v>
      </c>
      <c r="F5779" s="545" t="s">
        <v>15558</v>
      </c>
      <c r="G5779" s="543" t="s">
        <v>15559</v>
      </c>
      <c r="H5779" s="545" t="s">
        <v>2469</v>
      </c>
      <c r="I5779" s="544" t="s">
        <v>2478</v>
      </c>
      <c r="J5779" s="543" t="s">
        <v>2478</v>
      </c>
      <c r="K5779" s="543" t="s">
        <v>2478</v>
      </c>
      <c r="L5779" s="543" t="s">
        <v>2478</v>
      </c>
      <c r="M5779" s="543" t="s">
        <v>2478</v>
      </c>
      <c r="N5779" s="543" t="s">
        <v>2478</v>
      </c>
      <c r="O5779" s="543" t="s">
        <v>2478</v>
      </c>
      <c r="P5779" s="543" t="s">
        <v>2478</v>
      </c>
      <c r="Q5779" s="543" t="s">
        <v>2478</v>
      </c>
      <c r="R5779" s="543" t="s">
        <v>2478</v>
      </c>
      <c r="S5779" s="543" t="s">
        <v>2478</v>
      </c>
    </row>
    <row r="5780" spans="1:19">
      <c r="A5780" s="540" t="s">
        <v>15362</v>
      </c>
      <c r="B5780" s="541"/>
      <c r="C5780" s="541"/>
      <c r="D5780" s="542">
        <v>20006</v>
      </c>
      <c r="E5780" s="542">
        <v>20006</v>
      </c>
      <c r="F5780" s="542" t="s">
        <v>15560</v>
      </c>
      <c r="G5780" s="540" t="s">
        <v>15561</v>
      </c>
      <c r="H5780" s="542" t="s">
        <v>3468</v>
      </c>
      <c r="I5780" s="541" t="s">
        <v>2478</v>
      </c>
      <c r="J5780" s="540" t="s">
        <v>2478</v>
      </c>
      <c r="K5780" s="540" t="s">
        <v>2478</v>
      </c>
      <c r="L5780" s="540" t="s">
        <v>2478</v>
      </c>
      <c r="M5780" s="540" t="s">
        <v>2478</v>
      </c>
      <c r="N5780" s="540" t="s">
        <v>2478</v>
      </c>
      <c r="O5780" s="540" t="s">
        <v>2478</v>
      </c>
      <c r="P5780" s="540" t="s">
        <v>2478</v>
      </c>
      <c r="Q5780" s="540" t="s">
        <v>2478</v>
      </c>
      <c r="R5780" s="540" t="s">
        <v>2478</v>
      </c>
      <c r="S5780" s="540" t="s">
        <v>2478</v>
      </c>
    </row>
    <row r="5781" spans="1:19">
      <c r="A5781" s="543" t="s">
        <v>15562</v>
      </c>
      <c r="B5781" s="544"/>
      <c r="C5781" s="544"/>
      <c r="D5781" s="545">
        <v>32000</v>
      </c>
      <c r="E5781" s="545">
        <v>32000</v>
      </c>
      <c r="F5781" s="545" t="s">
        <v>15563</v>
      </c>
      <c r="G5781" s="543" t="s">
        <v>15564</v>
      </c>
      <c r="H5781" s="545" t="s">
        <v>2546</v>
      </c>
      <c r="I5781" s="545" t="s">
        <v>2469</v>
      </c>
      <c r="J5781" s="543" t="s">
        <v>2478</v>
      </c>
      <c r="K5781" s="543" t="s">
        <v>2478</v>
      </c>
      <c r="L5781" s="543" t="s">
        <v>2478</v>
      </c>
      <c r="M5781" s="543" t="s">
        <v>2478</v>
      </c>
      <c r="N5781" s="543" t="s">
        <v>2478</v>
      </c>
      <c r="O5781" s="543" t="s">
        <v>2478</v>
      </c>
      <c r="P5781" s="543" t="s">
        <v>2478</v>
      </c>
      <c r="Q5781" s="543" t="s">
        <v>2478</v>
      </c>
      <c r="R5781" s="543" t="s">
        <v>2478</v>
      </c>
      <c r="S5781" s="543" t="s">
        <v>2478</v>
      </c>
    </row>
    <row r="5782" spans="1:19">
      <c r="A5782" s="540" t="s">
        <v>15562</v>
      </c>
      <c r="B5782" s="541"/>
      <c r="C5782" s="541"/>
      <c r="D5782" s="542">
        <v>33001</v>
      </c>
      <c r="E5782" s="542">
        <v>33001</v>
      </c>
      <c r="F5782" s="542" t="s">
        <v>15565</v>
      </c>
      <c r="G5782" s="540" t="s">
        <v>15566</v>
      </c>
      <c r="H5782" s="542" t="s">
        <v>2546</v>
      </c>
      <c r="I5782" s="542" t="s">
        <v>2469</v>
      </c>
      <c r="J5782" s="540" t="s">
        <v>2478</v>
      </c>
      <c r="K5782" s="540" t="s">
        <v>2478</v>
      </c>
      <c r="L5782" s="540" t="s">
        <v>2478</v>
      </c>
      <c r="M5782" s="540" t="s">
        <v>2478</v>
      </c>
      <c r="N5782" s="540" t="s">
        <v>2478</v>
      </c>
      <c r="O5782" s="540" t="s">
        <v>2478</v>
      </c>
      <c r="P5782" s="540" t="s">
        <v>2478</v>
      </c>
      <c r="Q5782" s="540" t="s">
        <v>2478</v>
      </c>
      <c r="R5782" s="540" t="s">
        <v>2478</v>
      </c>
      <c r="S5782" s="540" t="s">
        <v>2478</v>
      </c>
    </row>
    <row r="5783" spans="1:19">
      <c r="A5783" s="543" t="s">
        <v>15562</v>
      </c>
      <c r="B5783" s="545">
        <v>1294</v>
      </c>
      <c r="C5783" s="545">
        <v>83182</v>
      </c>
      <c r="D5783" s="545">
        <v>90102</v>
      </c>
      <c r="E5783" s="545">
        <v>90102</v>
      </c>
      <c r="F5783" s="545" t="s">
        <v>15567</v>
      </c>
      <c r="G5783" s="543" t="s">
        <v>15568</v>
      </c>
      <c r="H5783" s="545" t="s">
        <v>2546</v>
      </c>
      <c r="I5783" s="544" t="s">
        <v>2478</v>
      </c>
      <c r="J5783" s="543" t="s">
        <v>2478</v>
      </c>
      <c r="K5783" s="543" t="s">
        <v>2478</v>
      </c>
      <c r="L5783" s="543" t="s">
        <v>2546</v>
      </c>
      <c r="M5783" s="543" t="s">
        <v>6209</v>
      </c>
      <c r="N5783" s="543" t="s">
        <v>2210</v>
      </c>
      <c r="O5783" s="543" t="s">
        <v>2478</v>
      </c>
      <c r="P5783" s="543" t="s">
        <v>2478</v>
      </c>
      <c r="Q5783" s="543" t="s">
        <v>2478</v>
      </c>
      <c r="R5783" s="543" t="s">
        <v>2478</v>
      </c>
      <c r="S5783" s="547">
        <v>43866.533356481479</v>
      </c>
    </row>
    <row r="5784" spans="1:19">
      <c r="A5784" s="540" t="s">
        <v>15569</v>
      </c>
      <c r="B5784" s="542">
        <v>11583</v>
      </c>
      <c r="C5784" s="542">
        <v>714654</v>
      </c>
      <c r="D5784" s="542">
        <v>10006</v>
      </c>
      <c r="E5784" s="542">
        <v>10006</v>
      </c>
      <c r="F5784" s="542" t="s">
        <v>15570</v>
      </c>
      <c r="G5784" s="540" t="s">
        <v>15571</v>
      </c>
      <c r="H5784" s="542" t="s">
        <v>2546</v>
      </c>
      <c r="I5784" s="542" t="s">
        <v>2546</v>
      </c>
      <c r="J5784" s="540" t="s">
        <v>2478</v>
      </c>
      <c r="K5784" s="540" t="s">
        <v>2478</v>
      </c>
      <c r="L5784" s="540" t="s">
        <v>2546</v>
      </c>
      <c r="M5784" s="540" t="s">
        <v>6209</v>
      </c>
      <c r="N5784" s="540" t="s">
        <v>2210</v>
      </c>
      <c r="O5784" s="540" t="s">
        <v>2478</v>
      </c>
      <c r="P5784" s="540" t="s">
        <v>2478</v>
      </c>
      <c r="Q5784" s="540" t="s">
        <v>2478</v>
      </c>
      <c r="R5784" s="546">
        <v>45118</v>
      </c>
      <c r="S5784" s="546">
        <v>45268.471412037034</v>
      </c>
    </row>
    <row r="5785" spans="1:19">
      <c r="A5785" s="543" t="s">
        <v>15569</v>
      </c>
      <c r="B5785" s="544"/>
      <c r="C5785" s="545" t="s">
        <v>9977</v>
      </c>
      <c r="D5785" s="545">
        <v>14002</v>
      </c>
      <c r="E5785" s="545">
        <v>14002</v>
      </c>
      <c r="F5785" s="545" t="s">
        <v>15572</v>
      </c>
      <c r="G5785" s="543" t="s">
        <v>15573</v>
      </c>
      <c r="H5785" s="545" t="s">
        <v>2546</v>
      </c>
      <c r="I5785" s="544" t="s">
        <v>2478</v>
      </c>
      <c r="J5785" s="543" t="s">
        <v>2478</v>
      </c>
      <c r="K5785" s="543" t="s">
        <v>2478</v>
      </c>
      <c r="L5785" s="543" t="s">
        <v>2478</v>
      </c>
      <c r="M5785" s="543" t="s">
        <v>2478</v>
      </c>
      <c r="N5785" s="543" t="s">
        <v>2478</v>
      </c>
      <c r="O5785" s="543" t="s">
        <v>2478</v>
      </c>
      <c r="P5785" s="543" t="s">
        <v>2478</v>
      </c>
      <c r="Q5785" s="543" t="s">
        <v>2478</v>
      </c>
      <c r="R5785" s="543" t="s">
        <v>2478</v>
      </c>
      <c r="S5785" s="543" t="s">
        <v>2478</v>
      </c>
    </row>
    <row r="5786" spans="1:19">
      <c r="A5786" s="540" t="s">
        <v>15569</v>
      </c>
      <c r="B5786" s="541"/>
      <c r="C5786" s="541"/>
      <c r="D5786" s="542">
        <v>10006</v>
      </c>
      <c r="E5786" s="542">
        <v>10006</v>
      </c>
      <c r="F5786" s="542" t="s">
        <v>15574</v>
      </c>
      <c r="G5786" s="540" t="s">
        <v>15575</v>
      </c>
      <c r="H5786" s="542" t="s">
        <v>3468</v>
      </c>
      <c r="I5786" s="542" t="s">
        <v>2546</v>
      </c>
      <c r="J5786" s="540" t="s">
        <v>2478</v>
      </c>
      <c r="K5786" s="540" t="s">
        <v>2478</v>
      </c>
      <c r="L5786" s="540" t="s">
        <v>2478</v>
      </c>
      <c r="M5786" s="540" t="s">
        <v>2478</v>
      </c>
      <c r="N5786" s="540" t="s">
        <v>2478</v>
      </c>
      <c r="O5786" s="540" t="s">
        <v>2478</v>
      </c>
      <c r="P5786" s="540" t="s">
        <v>2478</v>
      </c>
      <c r="Q5786" s="540" t="s">
        <v>2478</v>
      </c>
      <c r="R5786" s="540" t="s">
        <v>2478</v>
      </c>
      <c r="S5786" s="540" t="s">
        <v>2478</v>
      </c>
    </row>
    <row r="5787" spans="1:19">
      <c r="A5787" s="543" t="s">
        <v>15569</v>
      </c>
      <c r="B5787" s="544"/>
      <c r="C5787" s="544"/>
      <c r="D5787" s="545">
        <v>14002</v>
      </c>
      <c r="E5787" s="545" t="s">
        <v>15576</v>
      </c>
      <c r="F5787" s="545" t="s">
        <v>15577</v>
      </c>
      <c r="G5787" s="543" t="s">
        <v>15578</v>
      </c>
      <c r="H5787" s="545" t="s">
        <v>2469</v>
      </c>
      <c r="I5787" s="544" t="s">
        <v>2478</v>
      </c>
      <c r="J5787" s="543" t="s">
        <v>2478</v>
      </c>
      <c r="K5787" s="543" t="s">
        <v>2478</v>
      </c>
      <c r="L5787" s="543" t="s">
        <v>2478</v>
      </c>
      <c r="M5787" s="543" t="s">
        <v>2478</v>
      </c>
      <c r="N5787" s="543" t="s">
        <v>2478</v>
      </c>
      <c r="O5787" s="543" t="s">
        <v>2478</v>
      </c>
      <c r="P5787" s="543" t="s">
        <v>2478</v>
      </c>
      <c r="Q5787" s="543" t="s">
        <v>2478</v>
      </c>
      <c r="R5787" s="543" t="s">
        <v>2478</v>
      </c>
      <c r="S5787" s="543" t="s">
        <v>2478</v>
      </c>
    </row>
    <row r="5788" spans="1:19">
      <c r="A5788" s="540" t="s">
        <v>15569</v>
      </c>
      <c r="B5788" s="542">
        <v>1294</v>
      </c>
      <c r="C5788" s="542">
        <v>83182</v>
      </c>
      <c r="D5788" s="542">
        <v>90102</v>
      </c>
      <c r="E5788" s="542">
        <v>90102</v>
      </c>
      <c r="F5788" s="542" t="s">
        <v>15579</v>
      </c>
      <c r="G5788" s="540" t="s">
        <v>15580</v>
      </c>
      <c r="H5788" s="542" t="s">
        <v>2546</v>
      </c>
      <c r="I5788" s="541" t="s">
        <v>2478</v>
      </c>
      <c r="J5788" s="540" t="s">
        <v>2478</v>
      </c>
      <c r="K5788" s="540" t="s">
        <v>2478</v>
      </c>
      <c r="L5788" s="540" t="s">
        <v>2546</v>
      </c>
      <c r="M5788" s="540" t="s">
        <v>6209</v>
      </c>
      <c r="N5788" s="540" t="s">
        <v>2210</v>
      </c>
      <c r="O5788" s="540" t="s">
        <v>2478</v>
      </c>
      <c r="P5788" s="540" t="s">
        <v>2478</v>
      </c>
      <c r="Q5788" s="540" t="s">
        <v>2478</v>
      </c>
      <c r="R5788" s="540" t="s">
        <v>2478</v>
      </c>
      <c r="S5788" s="546">
        <v>43866.533356481479</v>
      </c>
    </row>
    <row r="5789" spans="1:19">
      <c r="A5789" s="543" t="s">
        <v>15581</v>
      </c>
      <c r="B5789" s="544"/>
      <c r="C5789" s="544"/>
      <c r="D5789" s="545">
        <v>90077</v>
      </c>
      <c r="E5789" s="545">
        <v>90077</v>
      </c>
      <c r="F5789" s="545" t="s">
        <v>15582</v>
      </c>
      <c r="G5789" s="543" t="s">
        <v>15583</v>
      </c>
      <c r="H5789" s="545" t="s">
        <v>2469</v>
      </c>
      <c r="I5789" s="544" t="s">
        <v>2478</v>
      </c>
      <c r="J5789" s="543" t="s">
        <v>2478</v>
      </c>
      <c r="K5789" s="543" t="s">
        <v>2478</v>
      </c>
      <c r="L5789" s="543" t="s">
        <v>2478</v>
      </c>
      <c r="M5789" s="543" t="s">
        <v>2478</v>
      </c>
      <c r="N5789" s="543" t="s">
        <v>2478</v>
      </c>
      <c r="O5789" s="543" t="s">
        <v>2478</v>
      </c>
      <c r="P5789" s="543" t="s">
        <v>2478</v>
      </c>
      <c r="Q5789" s="543" t="s">
        <v>2478</v>
      </c>
      <c r="R5789" s="543" t="s">
        <v>2478</v>
      </c>
      <c r="S5789" s="543" t="s">
        <v>2478</v>
      </c>
    </row>
    <row r="5790" spans="1:19">
      <c r="A5790" s="540" t="s">
        <v>15581</v>
      </c>
      <c r="B5790" s="542">
        <v>107206</v>
      </c>
      <c r="C5790" s="542">
        <v>165226</v>
      </c>
      <c r="D5790" s="542" t="s">
        <v>15584</v>
      </c>
      <c r="E5790" s="542" t="s">
        <v>15584</v>
      </c>
      <c r="F5790" s="542" t="s">
        <v>15585</v>
      </c>
      <c r="G5790" s="540" t="s">
        <v>15586</v>
      </c>
      <c r="H5790" s="542" t="s">
        <v>2546</v>
      </c>
      <c r="I5790" s="542" t="s">
        <v>2546</v>
      </c>
      <c r="J5790" s="540" t="s">
        <v>2478</v>
      </c>
      <c r="K5790" s="540" t="s">
        <v>2478</v>
      </c>
      <c r="L5790" s="540" t="s">
        <v>2546</v>
      </c>
      <c r="M5790" s="540" t="s">
        <v>7324</v>
      </c>
      <c r="N5790" s="540" t="s">
        <v>2358</v>
      </c>
      <c r="O5790" s="546">
        <v>44456.333333333336</v>
      </c>
      <c r="P5790" s="546">
        <v>44456.333333333336</v>
      </c>
      <c r="Q5790" s="546">
        <v>44923.333333333336</v>
      </c>
      <c r="R5790" s="546">
        <v>44923</v>
      </c>
      <c r="S5790" s="540" t="s">
        <v>2478</v>
      </c>
    </row>
    <row r="5791" spans="1:19">
      <c r="A5791" s="543" t="s">
        <v>15581</v>
      </c>
      <c r="B5791" s="545">
        <v>107206</v>
      </c>
      <c r="C5791" s="545">
        <v>165226</v>
      </c>
      <c r="D5791" s="545" t="s">
        <v>15587</v>
      </c>
      <c r="E5791" s="545" t="s">
        <v>15587</v>
      </c>
      <c r="F5791" s="545" t="s">
        <v>15588</v>
      </c>
      <c r="G5791" s="543" t="s">
        <v>15589</v>
      </c>
      <c r="H5791" s="545" t="s">
        <v>2546</v>
      </c>
      <c r="I5791" s="545" t="s">
        <v>2546</v>
      </c>
      <c r="J5791" s="543" t="s">
        <v>2478</v>
      </c>
      <c r="K5791" s="543" t="s">
        <v>2478</v>
      </c>
      <c r="L5791" s="543" t="s">
        <v>2546</v>
      </c>
      <c r="M5791" s="543" t="s">
        <v>7324</v>
      </c>
      <c r="N5791" s="543" t="s">
        <v>2358</v>
      </c>
      <c r="O5791" s="547">
        <v>44456.333333333336</v>
      </c>
      <c r="P5791" s="547">
        <v>44456.333333333336</v>
      </c>
      <c r="Q5791" s="547">
        <v>44923.333333333336</v>
      </c>
      <c r="R5791" s="547">
        <v>44923</v>
      </c>
      <c r="S5791" s="543" t="s">
        <v>2478</v>
      </c>
    </row>
    <row r="5792" spans="1:19">
      <c r="A5792" s="540" t="s">
        <v>15581</v>
      </c>
      <c r="B5792" s="542">
        <v>107206</v>
      </c>
      <c r="C5792" s="542">
        <v>165226</v>
      </c>
      <c r="D5792" s="542" t="s">
        <v>15590</v>
      </c>
      <c r="E5792" s="542" t="s">
        <v>15590</v>
      </c>
      <c r="F5792" s="542" t="s">
        <v>15591</v>
      </c>
      <c r="G5792" s="540" t="s">
        <v>15592</v>
      </c>
      <c r="H5792" s="542" t="s">
        <v>2546</v>
      </c>
      <c r="I5792" s="542" t="s">
        <v>2546</v>
      </c>
      <c r="J5792" s="540" t="s">
        <v>2478</v>
      </c>
      <c r="K5792" s="540" t="s">
        <v>2478</v>
      </c>
      <c r="L5792" s="540" t="s">
        <v>2546</v>
      </c>
      <c r="M5792" s="540" t="s">
        <v>7324</v>
      </c>
      <c r="N5792" s="540" t="s">
        <v>2358</v>
      </c>
      <c r="O5792" s="546">
        <v>44456.333333333336</v>
      </c>
      <c r="P5792" s="546">
        <v>44456.333333333336</v>
      </c>
      <c r="Q5792" s="546">
        <v>44923.333333333336</v>
      </c>
      <c r="R5792" s="546">
        <v>44923</v>
      </c>
      <c r="S5792" s="540" t="s">
        <v>2478</v>
      </c>
    </row>
    <row r="5793" spans="1:19">
      <c r="A5793" s="543" t="s">
        <v>15581</v>
      </c>
      <c r="B5793" s="545">
        <v>107206</v>
      </c>
      <c r="C5793" s="545">
        <v>165226</v>
      </c>
      <c r="D5793" s="545" t="s">
        <v>15593</v>
      </c>
      <c r="E5793" s="545" t="s">
        <v>15593</v>
      </c>
      <c r="F5793" s="545" t="s">
        <v>15594</v>
      </c>
      <c r="G5793" s="543" t="s">
        <v>15595</v>
      </c>
      <c r="H5793" s="545" t="s">
        <v>2546</v>
      </c>
      <c r="I5793" s="545" t="s">
        <v>2546</v>
      </c>
      <c r="J5793" s="543" t="s">
        <v>2478</v>
      </c>
      <c r="K5793" s="543" t="s">
        <v>2478</v>
      </c>
      <c r="L5793" s="543" t="s">
        <v>2546</v>
      </c>
      <c r="M5793" s="543" t="s">
        <v>7324</v>
      </c>
      <c r="N5793" s="543" t="s">
        <v>2358</v>
      </c>
      <c r="O5793" s="547">
        <v>44456.333333333336</v>
      </c>
      <c r="P5793" s="547">
        <v>44456.333333333336</v>
      </c>
      <c r="Q5793" s="547">
        <v>44923.333333333336</v>
      </c>
      <c r="R5793" s="547">
        <v>44923</v>
      </c>
      <c r="S5793" s="543" t="s">
        <v>2478</v>
      </c>
    </row>
    <row r="5794" spans="1:19">
      <c r="A5794" s="540" t="s">
        <v>15581</v>
      </c>
      <c r="B5794" s="542">
        <v>107206</v>
      </c>
      <c r="C5794" s="542">
        <v>165226</v>
      </c>
      <c r="D5794" s="542" t="s">
        <v>15596</v>
      </c>
      <c r="E5794" s="542" t="s">
        <v>15596</v>
      </c>
      <c r="F5794" s="542" t="s">
        <v>15597</v>
      </c>
      <c r="G5794" s="540" t="s">
        <v>15598</v>
      </c>
      <c r="H5794" s="542" t="s">
        <v>2546</v>
      </c>
      <c r="I5794" s="542" t="s">
        <v>2546</v>
      </c>
      <c r="J5794" s="540" t="s">
        <v>2478</v>
      </c>
      <c r="K5794" s="540" t="s">
        <v>2478</v>
      </c>
      <c r="L5794" s="540" t="s">
        <v>2546</v>
      </c>
      <c r="M5794" s="540" t="s">
        <v>7324</v>
      </c>
      <c r="N5794" s="540" t="s">
        <v>2358</v>
      </c>
      <c r="O5794" s="546">
        <v>44456.333333333336</v>
      </c>
      <c r="P5794" s="546">
        <v>44456.333333333336</v>
      </c>
      <c r="Q5794" s="546">
        <v>44923.333333333336</v>
      </c>
      <c r="R5794" s="546">
        <v>44923</v>
      </c>
      <c r="S5794" s="540" t="s">
        <v>2478</v>
      </c>
    </row>
    <row r="5795" spans="1:19">
      <c r="A5795" s="543" t="s">
        <v>15581</v>
      </c>
      <c r="B5795" s="544"/>
      <c r="C5795" s="544"/>
      <c r="D5795" s="545">
        <v>90067</v>
      </c>
      <c r="E5795" s="545">
        <v>90067</v>
      </c>
      <c r="F5795" s="545" t="s">
        <v>15599</v>
      </c>
      <c r="G5795" s="543" t="s">
        <v>15600</v>
      </c>
      <c r="H5795" s="545" t="s">
        <v>2469</v>
      </c>
      <c r="I5795" s="544" t="s">
        <v>2478</v>
      </c>
      <c r="J5795" s="543" t="s">
        <v>2478</v>
      </c>
      <c r="K5795" s="543" t="s">
        <v>2478</v>
      </c>
      <c r="L5795" s="543" t="s">
        <v>2478</v>
      </c>
      <c r="M5795" s="543" t="s">
        <v>2478</v>
      </c>
      <c r="N5795" s="543" t="s">
        <v>2478</v>
      </c>
      <c r="O5795" s="543" t="s">
        <v>2478</v>
      </c>
      <c r="P5795" s="543" t="s">
        <v>2478</v>
      </c>
      <c r="Q5795" s="543" t="s">
        <v>2478</v>
      </c>
      <c r="R5795" s="543" t="s">
        <v>2478</v>
      </c>
      <c r="S5795" s="543" t="s">
        <v>2478</v>
      </c>
    </row>
    <row r="5796" spans="1:19">
      <c r="A5796" s="540" t="s">
        <v>15581</v>
      </c>
      <c r="B5796" s="542">
        <v>11819</v>
      </c>
      <c r="C5796" s="542">
        <v>738671</v>
      </c>
      <c r="D5796" s="542" t="s">
        <v>15601</v>
      </c>
      <c r="E5796" s="542" t="s">
        <v>15601</v>
      </c>
      <c r="F5796" s="542" t="s">
        <v>15602</v>
      </c>
      <c r="G5796" s="540" t="s">
        <v>15603</v>
      </c>
      <c r="H5796" s="542" t="s">
        <v>2469</v>
      </c>
      <c r="I5796" s="542" t="s">
        <v>2469</v>
      </c>
      <c r="J5796" s="540" t="s">
        <v>2478</v>
      </c>
      <c r="K5796" s="540" t="s">
        <v>2478</v>
      </c>
      <c r="L5796" s="540" t="s">
        <v>7154</v>
      </c>
      <c r="M5796" s="540" t="s">
        <v>7155</v>
      </c>
      <c r="N5796" s="540" t="s">
        <v>7156</v>
      </c>
      <c r="O5796" s="540" t="s">
        <v>2478</v>
      </c>
      <c r="P5796" s="540" t="s">
        <v>2478</v>
      </c>
      <c r="Q5796" s="546">
        <v>45772.333333333336</v>
      </c>
      <c r="R5796" s="546">
        <v>45772</v>
      </c>
      <c r="S5796" s="540" t="s">
        <v>2478</v>
      </c>
    </row>
    <row r="5797" spans="1:19">
      <c r="A5797" s="543" t="s">
        <v>15581</v>
      </c>
      <c r="B5797" s="545">
        <v>107978</v>
      </c>
      <c r="C5797" s="545">
        <v>750503</v>
      </c>
      <c r="D5797" s="545" t="s">
        <v>15604</v>
      </c>
      <c r="E5797" s="545" t="s">
        <v>15604</v>
      </c>
      <c r="F5797" s="545" t="s">
        <v>15605</v>
      </c>
      <c r="G5797" s="543" t="s">
        <v>15606</v>
      </c>
      <c r="H5797" s="545" t="s">
        <v>2469</v>
      </c>
      <c r="I5797" s="545" t="s">
        <v>2469</v>
      </c>
      <c r="J5797" s="543" t="s">
        <v>2478</v>
      </c>
      <c r="K5797" s="543" t="s">
        <v>2478</v>
      </c>
      <c r="L5797" s="543" t="s">
        <v>7154</v>
      </c>
      <c r="M5797" s="543" t="s">
        <v>7155</v>
      </c>
      <c r="N5797" s="543" t="s">
        <v>7156</v>
      </c>
      <c r="O5797" s="543" t="s">
        <v>2478</v>
      </c>
      <c r="P5797" s="543" t="s">
        <v>2478</v>
      </c>
      <c r="Q5797" s="547">
        <v>45814.708333333336</v>
      </c>
      <c r="R5797" s="547">
        <v>45814</v>
      </c>
      <c r="S5797" s="543" t="s">
        <v>2478</v>
      </c>
    </row>
    <row r="5798" spans="1:19">
      <c r="A5798" s="540" t="s">
        <v>15581</v>
      </c>
      <c r="B5798" s="542">
        <v>107977</v>
      </c>
      <c r="C5798" s="542">
        <v>750502</v>
      </c>
      <c r="D5798" s="542" t="s">
        <v>15607</v>
      </c>
      <c r="E5798" s="542" t="s">
        <v>15607</v>
      </c>
      <c r="F5798" s="542" t="s">
        <v>15608</v>
      </c>
      <c r="G5798" s="540" t="s">
        <v>15609</v>
      </c>
      <c r="H5798" s="542" t="s">
        <v>2469</v>
      </c>
      <c r="I5798" s="542" t="s">
        <v>2469</v>
      </c>
      <c r="J5798" s="540" t="s">
        <v>2478</v>
      </c>
      <c r="K5798" s="540" t="s">
        <v>2478</v>
      </c>
      <c r="L5798" s="540" t="s">
        <v>7154</v>
      </c>
      <c r="M5798" s="540" t="s">
        <v>7155</v>
      </c>
      <c r="N5798" s="540" t="s">
        <v>7156</v>
      </c>
      <c r="O5798" s="540" t="s">
        <v>2478</v>
      </c>
      <c r="P5798" s="540" t="s">
        <v>2478</v>
      </c>
      <c r="Q5798" s="546">
        <v>45814.708333333336</v>
      </c>
      <c r="R5798" s="546">
        <v>45814</v>
      </c>
      <c r="S5798" s="540" t="s">
        <v>2478</v>
      </c>
    </row>
    <row r="5799" spans="1:19">
      <c r="A5799" s="543" t="s">
        <v>15581</v>
      </c>
      <c r="B5799" s="545">
        <v>108002</v>
      </c>
      <c r="C5799" s="545">
        <v>752972</v>
      </c>
      <c r="D5799" s="545" t="s">
        <v>15610</v>
      </c>
      <c r="E5799" s="545" t="s">
        <v>15610</v>
      </c>
      <c r="F5799" s="545" t="s">
        <v>15611</v>
      </c>
      <c r="G5799" s="543" t="s">
        <v>15612</v>
      </c>
      <c r="H5799" s="545" t="s">
        <v>2469</v>
      </c>
      <c r="I5799" s="545" t="s">
        <v>2469</v>
      </c>
      <c r="J5799" s="543" t="s">
        <v>2478</v>
      </c>
      <c r="K5799" s="543" t="s">
        <v>2478</v>
      </c>
      <c r="L5799" s="543" t="s">
        <v>7154</v>
      </c>
      <c r="M5799" s="543" t="s">
        <v>7155</v>
      </c>
      <c r="N5799" s="543" t="s">
        <v>7156</v>
      </c>
      <c r="O5799" s="543" t="s">
        <v>2478</v>
      </c>
      <c r="P5799" s="543" t="s">
        <v>2478</v>
      </c>
      <c r="Q5799" s="547">
        <v>45772.333333333336</v>
      </c>
      <c r="R5799" s="547">
        <v>45772</v>
      </c>
      <c r="S5799" s="543" t="s">
        <v>2478</v>
      </c>
    </row>
    <row r="5800" spans="1:19">
      <c r="A5800" s="540" t="s">
        <v>15581</v>
      </c>
      <c r="B5800" s="542">
        <v>107961</v>
      </c>
      <c r="C5800" s="542">
        <v>748180</v>
      </c>
      <c r="D5800" s="542">
        <v>20011</v>
      </c>
      <c r="E5800" s="542">
        <v>20011</v>
      </c>
      <c r="F5800" s="542" t="s">
        <v>15613</v>
      </c>
      <c r="G5800" s="540" t="s">
        <v>15614</v>
      </c>
      <c r="H5800" s="542" t="s">
        <v>2469</v>
      </c>
      <c r="I5800" s="542" t="s">
        <v>2469</v>
      </c>
      <c r="J5800" s="540" t="s">
        <v>2478</v>
      </c>
      <c r="K5800" s="540" t="s">
        <v>2478</v>
      </c>
      <c r="L5800" s="540" t="s">
        <v>7154</v>
      </c>
      <c r="M5800" s="540" t="s">
        <v>7155</v>
      </c>
      <c r="N5800" s="540" t="s">
        <v>7156</v>
      </c>
      <c r="O5800" s="546">
        <v>45365.333333333336</v>
      </c>
      <c r="P5800" s="546">
        <v>45365.333333333336</v>
      </c>
      <c r="Q5800" s="546">
        <v>45595.416666666664</v>
      </c>
      <c r="R5800" s="546">
        <v>45566</v>
      </c>
      <c r="S5800" s="540" t="s">
        <v>2478</v>
      </c>
    </row>
    <row r="5801" spans="1:19">
      <c r="A5801" s="543" t="s">
        <v>15581</v>
      </c>
      <c r="B5801" s="545">
        <v>107982</v>
      </c>
      <c r="C5801" s="545">
        <v>751655</v>
      </c>
      <c r="D5801" s="545" t="s">
        <v>15615</v>
      </c>
      <c r="E5801" s="545" t="s">
        <v>15615</v>
      </c>
      <c r="F5801" s="545" t="s">
        <v>15616</v>
      </c>
      <c r="G5801" s="543" t="s">
        <v>15617</v>
      </c>
      <c r="H5801" s="545" t="s">
        <v>2546</v>
      </c>
      <c r="I5801" s="545" t="s">
        <v>2546</v>
      </c>
      <c r="J5801" s="545" t="s">
        <v>15618</v>
      </c>
      <c r="K5801" s="543" t="s">
        <v>2478</v>
      </c>
      <c r="L5801" s="543" t="s">
        <v>2546</v>
      </c>
      <c r="M5801" s="543" t="s">
        <v>7324</v>
      </c>
      <c r="N5801" s="543" t="s">
        <v>2204</v>
      </c>
      <c r="O5801" s="547">
        <v>45327.333333333336</v>
      </c>
      <c r="P5801" s="547">
        <v>45327.333333333336</v>
      </c>
      <c r="Q5801" s="547">
        <v>45492.708333333336</v>
      </c>
      <c r="R5801" s="547">
        <v>45492</v>
      </c>
      <c r="S5801" s="543" t="s">
        <v>2478</v>
      </c>
    </row>
    <row r="5802" spans="1:19">
      <c r="A5802" s="540" t="s">
        <v>15581</v>
      </c>
      <c r="B5802" s="542">
        <v>107983</v>
      </c>
      <c r="C5802" s="542">
        <v>751656</v>
      </c>
      <c r="D5802" s="542" t="s">
        <v>15619</v>
      </c>
      <c r="E5802" s="542" t="s">
        <v>15619</v>
      </c>
      <c r="F5802" s="542" t="s">
        <v>15620</v>
      </c>
      <c r="G5802" s="540" t="s">
        <v>15621</v>
      </c>
      <c r="H5802" s="542" t="s">
        <v>2546</v>
      </c>
      <c r="I5802" s="542" t="s">
        <v>2546</v>
      </c>
      <c r="J5802" s="542" t="s">
        <v>15618</v>
      </c>
      <c r="K5802" s="540" t="s">
        <v>2478</v>
      </c>
      <c r="L5802" s="540" t="s">
        <v>2546</v>
      </c>
      <c r="M5802" s="540" t="s">
        <v>7324</v>
      </c>
      <c r="N5802" s="540" t="s">
        <v>2204</v>
      </c>
      <c r="O5802" s="546">
        <v>45327.333333333336</v>
      </c>
      <c r="P5802" s="546">
        <v>45327.333333333336</v>
      </c>
      <c r="Q5802" s="546">
        <v>45492.708333333336</v>
      </c>
      <c r="R5802" s="546">
        <v>45492</v>
      </c>
      <c r="S5802" s="540" t="s">
        <v>2478</v>
      </c>
    </row>
    <row r="5803" spans="1:19">
      <c r="A5803" s="543" t="s">
        <v>15581</v>
      </c>
      <c r="B5803" s="545">
        <v>1294</v>
      </c>
      <c r="C5803" s="545">
        <v>83182</v>
      </c>
      <c r="D5803" s="545">
        <v>90102</v>
      </c>
      <c r="E5803" s="545">
        <v>90102</v>
      </c>
      <c r="F5803" s="545" t="s">
        <v>15622</v>
      </c>
      <c r="G5803" s="543" t="s">
        <v>15623</v>
      </c>
      <c r="H5803" s="545" t="s">
        <v>2546</v>
      </c>
      <c r="I5803" s="544" t="s">
        <v>2478</v>
      </c>
      <c r="J5803" s="543" t="s">
        <v>2478</v>
      </c>
      <c r="K5803" s="543" t="s">
        <v>2478</v>
      </c>
      <c r="L5803" s="543" t="s">
        <v>2546</v>
      </c>
      <c r="M5803" s="543" t="s">
        <v>6209</v>
      </c>
      <c r="N5803" s="543" t="s">
        <v>2210</v>
      </c>
      <c r="O5803" s="543" t="s">
        <v>2478</v>
      </c>
      <c r="P5803" s="543" t="s">
        <v>2478</v>
      </c>
      <c r="Q5803" s="543" t="s">
        <v>2478</v>
      </c>
      <c r="R5803" s="543" t="s">
        <v>2478</v>
      </c>
      <c r="S5803" s="547">
        <v>43866.533356481479</v>
      </c>
    </row>
    <row r="5804" spans="1:19">
      <c r="A5804" s="540" t="s">
        <v>15624</v>
      </c>
      <c r="B5804" s="541"/>
      <c r="C5804" s="541"/>
      <c r="D5804" s="542">
        <v>90094</v>
      </c>
      <c r="E5804" s="542">
        <v>90094</v>
      </c>
      <c r="F5804" s="542" t="s">
        <v>15625</v>
      </c>
      <c r="G5804" s="540" t="s">
        <v>15626</v>
      </c>
      <c r="H5804" s="542" t="s">
        <v>2546</v>
      </c>
      <c r="I5804" s="541" t="s">
        <v>2478</v>
      </c>
      <c r="J5804" s="540" t="s">
        <v>2478</v>
      </c>
      <c r="K5804" s="540" t="s">
        <v>2478</v>
      </c>
      <c r="L5804" s="540" t="s">
        <v>2478</v>
      </c>
      <c r="M5804" s="540" t="s">
        <v>2478</v>
      </c>
      <c r="N5804" s="540" t="s">
        <v>2478</v>
      </c>
      <c r="O5804" s="540" t="s">
        <v>2478</v>
      </c>
      <c r="P5804" s="540" t="s">
        <v>2478</v>
      </c>
      <c r="Q5804" s="540" t="s">
        <v>2478</v>
      </c>
      <c r="R5804" s="540" t="s">
        <v>2478</v>
      </c>
      <c r="S5804" s="540" t="s">
        <v>2478</v>
      </c>
    </row>
    <row r="5805" spans="1:19">
      <c r="A5805" s="543" t="s">
        <v>15624</v>
      </c>
      <c r="B5805" s="544"/>
      <c r="C5805" s="544"/>
      <c r="D5805" s="545">
        <v>30070</v>
      </c>
      <c r="E5805" s="545">
        <v>30070</v>
      </c>
      <c r="F5805" s="545" t="s">
        <v>15627</v>
      </c>
      <c r="G5805" s="543" t="s">
        <v>15628</v>
      </c>
      <c r="H5805" s="545" t="s">
        <v>3519</v>
      </c>
      <c r="I5805" s="544" t="s">
        <v>2478</v>
      </c>
      <c r="J5805" s="543" t="s">
        <v>2478</v>
      </c>
      <c r="K5805" s="543" t="s">
        <v>2478</v>
      </c>
      <c r="L5805" s="543" t="s">
        <v>2478</v>
      </c>
      <c r="M5805" s="543" t="s">
        <v>2478</v>
      </c>
      <c r="N5805" s="543" t="s">
        <v>2478</v>
      </c>
      <c r="O5805" s="543" t="s">
        <v>2478</v>
      </c>
      <c r="P5805" s="543" t="s">
        <v>2478</v>
      </c>
      <c r="Q5805" s="543" t="s">
        <v>2478</v>
      </c>
      <c r="R5805" s="543" t="s">
        <v>2478</v>
      </c>
      <c r="S5805" s="543" t="s">
        <v>2478</v>
      </c>
    </row>
    <row r="5806" spans="1:19">
      <c r="A5806" s="540" t="s">
        <v>15624</v>
      </c>
      <c r="B5806" s="541"/>
      <c r="C5806" s="541"/>
      <c r="D5806" s="542">
        <v>30070</v>
      </c>
      <c r="E5806" s="542">
        <v>30070</v>
      </c>
      <c r="F5806" s="542" t="s">
        <v>15629</v>
      </c>
      <c r="G5806" s="540" t="s">
        <v>15630</v>
      </c>
      <c r="H5806" s="542" t="s">
        <v>3519</v>
      </c>
      <c r="I5806" s="541" t="s">
        <v>2478</v>
      </c>
      <c r="J5806" s="540" t="s">
        <v>2478</v>
      </c>
      <c r="K5806" s="540" t="s">
        <v>2478</v>
      </c>
      <c r="L5806" s="540" t="s">
        <v>2478</v>
      </c>
      <c r="M5806" s="540" t="s">
        <v>2478</v>
      </c>
      <c r="N5806" s="540" t="s">
        <v>2478</v>
      </c>
      <c r="O5806" s="540" t="s">
        <v>2478</v>
      </c>
      <c r="P5806" s="540" t="s">
        <v>2478</v>
      </c>
      <c r="Q5806" s="540" t="s">
        <v>2478</v>
      </c>
      <c r="R5806" s="540" t="s">
        <v>2478</v>
      </c>
      <c r="S5806" s="540" t="s">
        <v>2478</v>
      </c>
    </row>
    <row r="5807" spans="1:19">
      <c r="A5807" s="543" t="s">
        <v>15624</v>
      </c>
      <c r="B5807" s="544"/>
      <c r="C5807" s="544"/>
      <c r="D5807" s="545">
        <v>30070</v>
      </c>
      <c r="E5807" s="545">
        <v>30070</v>
      </c>
      <c r="F5807" s="545" t="s">
        <v>15631</v>
      </c>
      <c r="G5807" s="543" t="s">
        <v>15632</v>
      </c>
      <c r="H5807" s="545" t="s">
        <v>3519</v>
      </c>
      <c r="I5807" s="544" t="s">
        <v>2478</v>
      </c>
      <c r="J5807" s="543" t="s">
        <v>2478</v>
      </c>
      <c r="K5807" s="543" t="s">
        <v>2478</v>
      </c>
      <c r="L5807" s="543" t="s">
        <v>2478</v>
      </c>
      <c r="M5807" s="543" t="s">
        <v>2478</v>
      </c>
      <c r="N5807" s="543" t="s">
        <v>2478</v>
      </c>
      <c r="O5807" s="543" t="s">
        <v>2478</v>
      </c>
      <c r="P5807" s="543" t="s">
        <v>2478</v>
      </c>
      <c r="Q5807" s="543" t="s">
        <v>2478</v>
      </c>
      <c r="R5807" s="543" t="s">
        <v>2478</v>
      </c>
      <c r="S5807" s="543" t="s">
        <v>2478</v>
      </c>
    </row>
    <row r="5808" spans="1:19">
      <c r="A5808" s="540" t="s">
        <v>15624</v>
      </c>
      <c r="B5808" s="541"/>
      <c r="C5808" s="541"/>
      <c r="D5808" s="542">
        <v>30070</v>
      </c>
      <c r="E5808" s="542">
        <v>30070</v>
      </c>
      <c r="F5808" s="542" t="s">
        <v>15633</v>
      </c>
      <c r="G5808" s="540" t="s">
        <v>15634</v>
      </c>
      <c r="H5808" s="542" t="s">
        <v>2546</v>
      </c>
      <c r="I5808" s="541" t="s">
        <v>2478</v>
      </c>
      <c r="J5808" s="540" t="s">
        <v>2478</v>
      </c>
      <c r="K5808" s="540" t="s">
        <v>2478</v>
      </c>
      <c r="L5808" s="540" t="s">
        <v>2478</v>
      </c>
      <c r="M5808" s="540" t="s">
        <v>2478</v>
      </c>
      <c r="N5808" s="540" t="s">
        <v>2478</v>
      </c>
      <c r="O5808" s="540" t="s">
        <v>2478</v>
      </c>
      <c r="P5808" s="540" t="s">
        <v>2478</v>
      </c>
      <c r="Q5808" s="540" t="s">
        <v>2478</v>
      </c>
      <c r="R5808" s="540" t="s">
        <v>2478</v>
      </c>
      <c r="S5808" s="540" t="s">
        <v>2478</v>
      </c>
    </row>
    <row r="5809" spans="1:19">
      <c r="A5809" s="543" t="s">
        <v>15624</v>
      </c>
      <c r="B5809" s="544"/>
      <c r="C5809" s="544"/>
      <c r="D5809" s="545">
        <v>30070</v>
      </c>
      <c r="E5809" s="545">
        <v>30070</v>
      </c>
      <c r="F5809" s="545" t="s">
        <v>15635</v>
      </c>
      <c r="G5809" s="543" t="s">
        <v>15636</v>
      </c>
      <c r="H5809" s="545" t="s">
        <v>3519</v>
      </c>
      <c r="I5809" s="544" t="s">
        <v>2478</v>
      </c>
      <c r="J5809" s="543" t="s">
        <v>2478</v>
      </c>
      <c r="K5809" s="543" t="s">
        <v>2478</v>
      </c>
      <c r="L5809" s="543" t="s">
        <v>2478</v>
      </c>
      <c r="M5809" s="543" t="s">
        <v>2478</v>
      </c>
      <c r="N5809" s="543" t="s">
        <v>2478</v>
      </c>
      <c r="O5809" s="543" t="s">
        <v>2478</v>
      </c>
      <c r="P5809" s="543" t="s">
        <v>2478</v>
      </c>
      <c r="Q5809" s="543" t="s">
        <v>2478</v>
      </c>
      <c r="R5809" s="543" t="s">
        <v>2478</v>
      </c>
      <c r="S5809" s="543" t="s">
        <v>2478</v>
      </c>
    </row>
    <row r="5810" spans="1:19">
      <c r="A5810" s="540" t="s">
        <v>15624</v>
      </c>
      <c r="B5810" s="541"/>
      <c r="C5810" s="541"/>
      <c r="D5810" s="542">
        <v>30070</v>
      </c>
      <c r="E5810" s="542">
        <v>30070</v>
      </c>
      <c r="F5810" s="542" t="s">
        <v>15637</v>
      </c>
      <c r="G5810" s="540" t="s">
        <v>15638</v>
      </c>
      <c r="H5810" s="542" t="s">
        <v>3519</v>
      </c>
      <c r="I5810" s="541" t="s">
        <v>2478</v>
      </c>
      <c r="J5810" s="540" t="s">
        <v>2478</v>
      </c>
      <c r="K5810" s="540" t="s">
        <v>2478</v>
      </c>
      <c r="L5810" s="540" t="s">
        <v>2478</v>
      </c>
      <c r="M5810" s="540" t="s">
        <v>2478</v>
      </c>
      <c r="N5810" s="540" t="s">
        <v>2478</v>
      </c>
      <c r="O5810" s="540" t="s">
        <v>2478</v>
      </c>
      <c r="P5810" s="540" t="s">
        <v>2478</v>
      </c>
      <c r="Q5810" s="540" t="s">
        <v>2478</v>
      </c>
      <c r="R5810" s="540" t="s">
        <v>2478</v>
      </c>
      <c r="S5810" s="540" t="s">
        <v>2478</v>
      </c>
    </row>
    <row r="5811" spans="1:19">
      <c r="A5811" s="543" t="s">
        <v>15624</v>
      </c>
      <c r="B5811" s="544"/>
      <c r="C5811" s="544"/>
      <c r="D5811" s="545">
        <v>30070</v>
      </c>
      <c r="E5811" s="545">
        <v>30070</v>
      </c>
      <c r="F5811" s="545" t="s">
        <v>15639</v>
      </c>
      <c r="G5811" s="543" t="s">
        <v>15640</v>
      </c>
      <c r="H5811" s="545" t="s">
        <v>2469</v>
      </c>
      <c r="I5811" s="544" t="s">
        <v>2478</v>
      </c>
      <c r="J5811" s="543" t="s">
        <v>2478</v>
      </c>
      <c r="K5811" s="543" t="s">
        <v>2478</v>
      </c>
      <c r="L5811" s="543" t="s">
        <v>2478</v>
      </c>
      <c r="M5811" s="543" t="s">
        <v>2478</v>
      </c>
      <c r="N5811" s="543" t="s">
        <v>2478</v>
      </c>
      <c r="O5811" s="543" t="s">
        <v>2478</v>
      </c>
      <c r="P5811" s="543" t="s">
        <v>2478</v>
      </c>
      <c r="Q5811" s="543" t="s">
        <v>2478</v>
      </c>
      <c r="R5811" s="543" t="s">
        <v>2478</v>
      </c>
      <c r="S5811" s="543" t="s">
        <v>2478</v>
      </c>
    </row>
    <row r="5812" spans="1:19">
      <c r="A5812" s="540" t="s">
        <v>15624</v>
      </c>
      <c r="B5812" s="541"/>
      <c r="C5812" s="541"/>
      <c r="D5812" s="542">
        <v>30070</v>
      </c>
      <c r="E5812" s="542">
        <v>30070</v>
      </c>
      <c r="F5812" s="542" t="s">
        <v>15641</v>
      </c>
      <c r="G5812" s="540" t="s">
        <v>15642</v>
      </c>
      <c r="H5812" s="542" t="s">
        <v>2469</v>
      </c>
      <c r="I5812" s="541" t="s">
        <v>2478</v>
      </c>
      <c r="J5812" s="540" t="s">
        <v>2478</v>
      </c>
      <c r="K5812" s="540" t="s">
        <v>2478</v>
      </c>
      <c r="L5812" s="540" t="s">
        <v>2478</v>
      </c>
      <c r="M5812" s="540" t="s">
        <v>2478</v>
      </c>
      <c r="N5812" s="540" t="s">
        <v>2478</v>
      </c>
      <c r="O5812" s="540" t="s">
        <v>2478</v>
      </c>
      <c r="P5812" s="540" t="s">
        <v>2478</v>
      </c>
      <c r="Q5812" s="540" t="s">
        <v>2478</v>
      </c>
      <c r="R5812" s="540" t="s">
        <v>2478</v>
      </c>
      <c r="S5812" s="540" t="s">
        <v>2478</v>
      </c>
    </row>
    <row r="5813" spans="1:19">
      <c r="A5813" s="543" t="s">
        <v>15624</v>
      </c>
      <c r="B5813" s="544"/>
      <c r="C5813" s="544"/>
      <c r="D5813" s="545">
        <v>30070</v>
      </c>
      <c r="E5813" s="545">
        <v>30070</v>
      </c>
      <c r="F5813" s="545" t="s">
        <v>15643</v>
      </c>
      <c r="G5813" s="543" t="s">
        <v>15644</v>
      </c>
      <c r="H5813" s="545" t="s">
        <v>3519</v>
      </c>
      <c r="I5813" s="544" t="s">
        <v>2478</v>
      </c>
      <c r="J5813" s="543" t="s">
        <v>2478</v>
      </c>
      <c r="K5813" s="543" t="s">
        <v>2478</v>
      </c>
      <c r="L5813" s="543" t="s">
        <v>2478</v>
      </c>
      <c r="M5813" s="543" t="s">
        <v>2478</v>
      </c>
      <c r="N5813" s="543" t="s">
        <v>2478</v>
      </c>
      <c r="O5813" s="543" t="s">
        <v>2478</v>
      </c>
      <c r="P5813" s="543" t="s">
        <v>2478</v>
      </c>
      <c r="Q5813" s="543" t="s">
        <v>2478</v>
      </c>
      <c r="R5813" s="543" t="s">
        <v>2478</v>
      </c>
      <c r="S5813" s="543" t="s">
        <v>2478</v>
      </c>
    </row>
    <row r="5814" spans="1:19">
      <c r="A5814" s="540" t="s">
        <v>15624</v>
      </c>
      <c r="B5814" s="541"/>
      <c r="C5814" s="541"/>
      <c r="D5814" s="542">
        <v>30070</v>
      </c>
      <c r="E5814" s="542">
        <v>30070</v>
      </c>
      <c r="F5814" s="542" t="s">
        <v>15645</v>
      </c>
      <c r="G5814" s="540" t="s">
        <v>15646</v>
      </c>
      <c r="H5814" s="542" t="s">
        <v>3519</v>
      </c>
      <c r="I5814" s="541" t="s">
        <v>2478</v>
      </c>
      <c r="J5814" s="540" t="s">
        <v>2478</v>
      </c>
      <c r="K5814" s="540" t="s">
        <v>2478</v>
      </c>
      <c r="L5814" s="540" t="s">
        <v>2478</v>
      </c>
      <c r="M5814" s="540" t="s">
        <v>2478</v>
      </c>
      <c r="N5814" s="540" t="s">
        <v>2478</v>
      </c>
      <c r="O5814" s="540" t="s">
        <v>2478</v>
      </c>
      <c r="P5814" s="540" t="s">
        <v>2478</v>
      </c>
      <c r="Q5814" s="540" t="s">
        <v>2478</v>
      </c>
      <c r="R5814" s="540" t="s">
        <v>2478</v>
      </c>
      <c r="S5814" s="540" t="s">
        <v>2478</v>
      </c>
    </row>
    <row r="5815" spans="1:19">
      <c r="A5815" s="543" t="s">
        <v>15624</v>
      </c>
      <c r="B5815" s="544"/>
      <c r="C5815" s="544"/>
      <c r="D5815" s="545">
        <v>30070</v>
      </c>
      <c r="E5815" s="545">
        <v>30070</v>
      </c>
      <c r="F5815" s="545" t="s">
        <v>15647</v>
      </c>
      <c r="G5815" s="543" t="s">
        <v>15648</v>
      </c>
      <c r="H5815" s="545" t="s">
        <v>2469</v>
      </c>
      <c r="I5815" s="544" t="s">
        <v>2478</v>
      </c>
      <c r="J5815" s="543" t="s">
        <v>2478</v>
      </c>
      <c r="K5815" s="543" t="s">
        <v>2478</v>
      </c>
      <c r="L5815" s="543" t="s">
        <v>2478</v>
      </c>
      <c r="M5815" s="543" t="s">
        <v>2478</v>
      </c>
      <c r="N5815" s="543" t="s">
        <v>2478</v>
      </c>
      <c r="O5815" s="543" t="s">
        <v>2478</v>
      </c>
      <c r="P5815" s="543" t="s">
        <v>2478</v>
      </c>
      <c r="Q5815" s="543" t="s">
        <v>2478</v>
      </c>
      <c r="R5815" s="543" t="s">
        <v>2478</v>
      </c>
      <c r="S5815" s="543" t="s">
        <v>2478</v>
      </c>
    </row>
    <row r="5816" spans="1:19">
      <c r="A5816" s="540" t="s">
        <v>15624</v>
      </c>
      <c r="B5816" s="541"/>
      <c r="C5816" s="541"/>
      <c r="D5816" s="542">
        <v>30070</v>
      </c>
      <c r="E5816" s="542">
        <v>30070</v>
      </c>
      <c r="F5816" s="542" t="s">
        <v>15649</v>
      </c>
      <c r="G5816" s="540" t="s">
        <v>15650</v>
      </c>
      <c r="H5816" s="542" t="s">
        <v>3468</v>
      </c>
      <c r="I5816" s="541" t="s">
        <v>2478</v>
      </c>
      <c r="J5816" s="540" t="s">
        <v>2478</v>
      </c>
      <c r="K5816" s="540" t="s">
        <v>2478</v>
      </c>
      <c r="L5816" s="540" t="s">
        <v>2478</v>
      </c>
      <c r="M5816" s="540" t="s">
        <v>2478</v>
      </c>
      <c r="N5816" s="540" t="s">
        <v>2478</v>
      </c>
      <c r="O5816" s="540" t="s">
        <v>2478</v>
      </c>
      <c r="P5816" s="540" t="s">
        <v>2478</v>
      </c>
      <c r="Q5816" s="540" t="s">
        <v>2478</v>
      </c>
      <c r="R5816" s="540" t="s">
        <v>2478</v>
      </c>
      <c r="S5816" s="540" t="s">
        <v>2478</v>
      </c>
    </row>
    <row r="5817" spans="1:19">
      <c r="A5817" s="543" t="s">
        <v>15624</v>
      </c>
      <c r="B5817" s="544"/>
      <c r="C5817" s="544"/>
      <c r="D5817" s="545">
        <v>30070</v>
      </c>
      <c r="E5817" s="545">
        <v>30070</v>
      </c>
      <c r="F5817" s="545" t="s">
        <v>15651</v>
      </c>
      <c r="G5817" s="543" t="s">
        <v>15652</v>
      </c>
      <c r="H5817" s="545" t="s">
        <v>2546</v>
      </c>
      <c r="I5817" s="544" t="s">
        <v>2478</v>
      </c>
      <c r="J5817" s="543" t="s">
        <v>2478</v>
      </c>
      <c r="K5817" s="543" t="s">
        <v>2478</v>
      </c>
      <c r="L5817" s="543" t="s">
        <v>2478</v>
      </c>
      <c r="M5817" s="543" t="s">
        <v>2478</v>
      </c>
      <c r="N5817" s="543" t="s">
        <v>2478</v>
      </c>
      <c r="O5817" s="543" t="s">
        <v>2478</v>
      </c>
      <c r="P5817" s="543" t="s">
        <v>2478</v>
      </c>
      <c r="Q5817" s="543" t="s">
        <v>2478</v>
      </c>
      <c r="R5817" s="543" t="s">
        <v>2478</v>
      </c>
      <c r="S5817" s="543" t="s">
        <v>2478</v>
      </c>
    </row>
    <row r="5818" spans="1:19">
      <c r="A5818" s="540" t="s">
        <v>15624</v>
      </c>
      <c r="B5818" s="541"/>
      <c r="C5818" s="541"/>
      <c r="D5818" s="542">
        <v>30070</v>
      </c>
      <c r="E5818" s="542">
        <v>30070</v>
      </c>
      <c r="F5818" s="542" t="s">
        <v>15653</v>
      </c>
      <c r="G5818" s="540" t="s">
        <v>15654</v>
      </c>
      <c r="H5818" s="542" t="s">
        <v>2546</v>
      </c>
      <c r="I5818" s="541" t="s">
        <v>2478</v>
      </c>
      <c r="J5818" s="540" t="s">
        <v>2478</v>
      </c>
      <c r="K5818" s="540" t="s">
        <v>2478</v>
      </c>
      <c r="L5818" s="540" t="s">
        <v>2478</v>
      </c>
      <c r="M5818" s="540" t="s">
        <v>2478</v>
      </c>
      <c r="N5818" s="540" t="s">
        <v>2478</v>
      </c>
      <c r="O5818" s="540" t="s">
        <v>2478</v>
      </c>
      <c r="P5818" s="540" t="s">
        <v>2478</v>
      </c>
      <c r="Q5818" s="540" t="s">
        <v>2478</v>
      </c>
      <c r="R5818" s="540" t="s">
        <v>2478</v>
      </c>
      <c r="S5818" s="540" t="s">
        <v>2478</v>
      </c>
    </row>
    <row r="5819" spans="1:19">
      <c r="A5819" s="543" t="s">
        <v>15624</v>
      </c>
      <c r="B5819" s="544"/>
      <c r="C5819" s="544"/>
      <c r="D5819" s="545">
        <v>30070</v>
      </c>
      <c r="E5819" s="545">
        <v>30070</v>
      </c>
      <c r="F5819" s="545" t="s">
        <v>15655</v>
      </c>
      <c r="G5819" s="543" t="s">
        <v>15656</v>
      </c>
      <c r="H5819" s="545" t="s">
        <v>2546</v>
      </c>
      <c r="I5819" s="544" t="s">
        <v>2478</v>
      </c>
      <c r="J5819" s="543" t="s">
        <v>2478</v>
      </c>
      <c r="K5819" s="543" t="s">
        <v>2478</v>
      </c>
      <c r="L5819" s="543" t="s">
        <v>2478</v>
      </c>
      <c r="M5819" s="543" t="s">
        <v>2478</v>
      </c>
      <c r="N5819" s="543" t="s">
        <v>2478</v>
      </c>
      <c r="O5819" s="543" t="s">
        <v>2478</v>
      </c>
      <c r="P5819" s="543" t="s">
        <v>2478</v>
      </c>
      <c r="Q5819" s="543" t="s">
        <v>2478</v>
      </c>
      <c r="R5819" s="543" t="s">
        <v>2478</v>
      </c>
      <c r="S5819" s="543" t="s">
        <v>2478</v>
      </c>
    </row>
    <row r="5820" spans="1:19">
      <c r="A5820" s="540" t="s">
        <v>15624</v>
      </c>
      <c r="B5820" s="541"/>
      <c r="C5820" s="541"/>
      <c r="D5820" s="542">
        <v>30070</v>
      </c>
      <c r="E5820" s="542">
        <v>30070</v>
      </c>
      <c r="F5820" s="542" t="s">
        <v>15657</v>
      </c>
      <c r="G5820" s="540" t="s">
        <v>15658</v>
      </c>
      <c r="H5820" s="542" t="s">
        <v>2469</v>
      </c>
      <c r="I5820" s="541" t="s">
        <v>2478</v>
      </c>
      <c r="J5820" s="540" t="s">
        <v>2478</v>
      </c>
      <c r="K5820" s="540" t="s">
        <v>2478</v>
      </c>
      <c r="L5820" s="540" t="s">
        <v>2478</v>
      </c>
      <c r="M5820" s="540" t="s">
        <v>2478</v>
      </c>
      <c r="N5820" s="540" t="s">
        <v>2478</v>
      </c>
      <c r="O5820" s="540" t="s">
        <v>2478</v>
      </c>
      <c r="P5820" s="540" t="s">
        <v>2478</v>
      </c>
      <c r="Q5820" s="540" t="s">
        <v>2478</v>
      </c>
      <c r="R5820" s="540" t="s">
        <v>2478</v>
      </c>
      <c r="S5820" s="540" t="s">
        <v>2478</v>
      </c>
    </row>
    <row r="5821" spans="1:19">
      <c r="A5821" s="543" t="s">
        <v>11686</v>
      </c>
      <c r="B5821" s="544"/>
      <c r="C5821" s="544"/>
      <c r="D5821" s="545">
        <v>40094</v>
      </c>
      <c r="E5821" s="545">
        <v>40094</v>
      </c>
      <c r="F5821" s="545" t="s">
        <v>15659</v>
      </c>
      <c r="G5821" s="543" t="s">
        <v>15660</v>
      </c>
      <c r="H5821" s="545" t="s">
        <v>2546</v>
      </c>
      <c r="I5821" s="545" t="s">
        <v>2546</v>
      </c>
      <c r="J5821" s="543" t="s">
        <v>2478</v>
      </c>
      <c r="K5821" s="543" t="s">
        <v>2478</v>
      </c>
      <c r="L5821" s="543" t="s">
        <v>2478</v>
      </c>
      <c r="M5821" s="543" t="s">
        <v>2478</v>
      </c>
      <c r="N5821" s="543" t="s">
        <v>2478</v>
      </c>
      <c r="O5821" s="543" t="s">
        <v>2478</v>
      </c>
      <c r="P5821" s="543" t="s">
        <v>2478</v>
      </c>
      <c r="Q5821" s="543" t="s">
        <v>2478</v>
      </c>
      <c r="R5821" s="543" t="s">
        <v>2478</v>
      </c>
      <c r="S5821" s="543" t="s">
        <v>2478</v>
      </c>
    </row>
    <row r="5822" spans="1:19">
      <c r="A5822" s="540" t="s">
        <v>3271</v>
      </c>
      <c r="B5822" s="541"/>
      <c r="C5822" s="541"/>
      <c r="D5822" s="542">
        <v>90017</v>
      </c>
      <c r="E5822" s="542">
        <v>90017</v>
      </c>
      <c r="F5822" s="542" t="s">
        <v>15661</v>
      </c>
      <c r="G5822" s="540" t="s">
        <v>15662</v>
      </c>
      <c r="H5822" s="542" t="s">
        <v>2546</v>
      </c>
      <c r="I5822" s="541" t="s">
        <v>2478</v>
      </c>
      <c r="J5822" s="540" t="s">
        <v>2478</v>
      </c>
      <c r="K5822" s="540" t="s">
        <v>2478</v>
      </c>
      <c r="L5822" s="540" t="s">
        <v>2478</v>
      </c>
      <c r="M5822" s="540" t="s">
        <v>2478</v>
      </c>
      <c r="N5822" s="540" t="s">
        <v>2478</v>
      </c>
      <c r="O5822" s="540" t="s">
        <v>2478</v>
      </c>
      <c r="P5822" s="540" t="s">
        <v>2478</v>
      </c>
      <c r="Q5822" s="540" t="s">
        <v>2478</v>
      </c>
      <c r="R5822" s="540" t="s">
        <v>2478</v>
      </c>
      <c r="S5822" s="540" t="s">
        <v>2478</v>
      </c>
    </row>
    <row r="5823" spans="1:19">
      <c r="A5823" s="543" t="s">
        <v>3271</v>
      </c>
      <c r="B5823" s="544"/>
      <c r="C5823" s="544"/>
      <c r="D5823" s="545">
        <v>90017</v>
      </c>
      <c r="E5823" s="545">
        <v>90017</v>
      </c>
      <c r="F5823" s="545" t="s">
        <v>15663</v>
      </c>
      <c r="G5823" s="543" t="s">
        <v>15664</v>
      </c>
      <c r="H5823" s="545" t="s">
        <v>2546</v>
      </c>
      <c r="I5823" s="544" t="s">
        <v>2478</v>
      </c>
      <c r="J5823" s="543" t="s">
        <v>2478</v>
      </c>
      <c r="K5823" s="543" t="s">
        <v>2478</v>
      </c>
      <c r="L5823" s="543" t="s">
        <v>2478</v>
      </c>
      <c r="M5823" s="543" t="s">
        <v>2478</v>
      </c>
      <c r="N5823" s="543" t="s">
        <v>2478</v>
      </c>
      <c r="O5823" s="543" t="s">
        <v>2478</v>
      </c>
      <c r="P5823" s="543" t="s">
        <v>2478</v>
      </c>
      <c r="Q5823" s="543" t="s">
        <v>2478</v>
      </c>
      <c r="R5823" s="543" t="s">
        <v>2478</v>
      </c>
      <c r="S5823" s="543" t="s">
        <v>2478</v>
      </c>
    </row>
    <row r="5824" spans="1:19">
      <c r="A5824" s="540" t="s">
        <v>15362</v>
      </c>
      <c r="B5824" s="541"/>
      <c r="C5824" s="542" t="s">
        <v>275</v>
      </c>
      <c r="D5824" s="542">
        <v>20015</v>
      </c>
      <c r="E5824" s="542">
        <v>20015</v>
      </c>
      <c r="F5824" s="542" t="s">
        <v>15665</v>
      </c>
      <c r="G5824" s="540" t="s">
        <v>15666</v>
      </c>
      <c r="H5824" s="542" t="s">
        <v>2546</v>
      </c>
      <c r="I5824" s="542" t="s">
        <v>2546</v>
      </c>
      <c r="J5824" s="540" t="s">
        <v>2478</v>
      </c>
      <c r="K5824" s="540" t="s">
        <v>2478</v>
      </c>
      <c r="L5824" s="540" t="s">
        <v>2478</v>
      </c>
      <c r="M5824" s="540" t="s">
        <v>2478</v>
      </c>
      <c r="N5824" s="540" t="s">
        <v>2478</v>
      </c>
      <c r="O5824" s="540" t="s">
        <v>2478</v>
      </c>
      <c r="P5824" s="540" t="s">
        <v>2478</v>
      </c>
      <c r="Q5824" s="540" t="s">
        <v>2478</v>
      </c>
      <c r="R5824" s="540" t="s">
        <v>2478</v>
      </c>
      <c r="S5824" s="540" t="s">
        <v>2478</v>
      </c>
    </row>
    <row r="5825" spans="1:19">
      <c r="A5825" s="543" t="s">
        <v>15362</v>
      </c>
      <c r="B5825" s="544"/>
      <c r="C5825" s="545" t="s">
        <v>275</v>
      </c>
      <c r="D5825" s="545">
        <v>90016</v>
      </c>
      <c r="E5825" s="545">
        <v>90016</v>
      </c>
      <c r="F5825" s="545" t="s">
        <v>15667</v>
      </c>
      <c r="G5825" s="543" t="s">
        <v>15668</v>
      </c>
      <c r="H5825" s="545" t="s">
        <v>2546</v>
      </c>
      <c r="I5825" s="544" t="s">
        <v>2478</v>
      </c>
      <c r="J5825" s="543" t="s">
        <v>2478</v>
      </c>
      <c r="K5825" s="543" t="s">
        <v>2478</v>
      </c>
      <c r="L5825" s="543" t="s">
        <v>2478</v>
      </c>
      <c r="M5825" s="543" t="s">
        <v>2478</v>
      </c>
      <c r="N5825" s="543" t="s">
        <v>2478</v>
      </c>
      <c r="O5825" s="543" t="s">
        <v>2478</v>
      </c>
      <c r="P5825" s="543" t="s">
        <v>2478</v>
      </c>
      <c r="Q5825" s="543" t="s">
        <v>2478</v>
      </c>
      <c r="R5825" s="543" t="s">
        <v>2478</v>
      </c>
      <c r="S5825" s="543" t="s">
        <v>2478</v>
      </c>
    </row>
    <row r="5826" spans="1:19">
      <c r="A5826" s="540" t="s">
        <v>15362</v>
      </c>
      <c r="B5826" s="541"/>
      <c r="C5826" s="542" t="s">
        <v>275</v>
      </c>
      <c r="D5826" s="542">
        <v>90016</v>
      </c>
      <c r="E5826" s="542">
        <v>90016</v>
      </c>
      <c r="F5826" s="542" t="s">
        <v>15669</v>
      </c>
      <c r="G5826" s="540" t="s">
        <v>15670</v>
      </c>
      <c r="H5826" s="542" t="s">
        <v>2546</v>
      </c>
      <c r="I5826" s="541" t="s">
        <v>2478</v>
      </c>
      <c r="J5826" s="540" t="s">
        <v>2478</v>
      </c>
      <c r="K5826" s="540" t="s">
        <v>2478</v>
      </c>
      <c r="L5826" s="540" t="s">
        <v>2478</v>
      </c>
      <c r="M5826" s="540" t="s">
        <v>2478</v>
      </c>
      <c r="N5826" s="540" t="s">
        <v>2478</v>
      </c>
      <c r="O5826" s="540" t="s">
        <v>2478</v>
      </c>
      <c r="P5826" s="540" t="s">
        <v>2478</v>
      </c>
      <c r="Q5826" s="540" t="s">
        <v>2478</v>
      </c>
      <c r="R5826" s="540" t="s">
        <v>2478</v>
      </c>
      <c r="S5826" s="540" t="s">
        <v>2478</v>
      </c>
    </row>
    <row r="5827" spans="1:19">
      <c r="A5827" s="543" t="s">
        <v>15362</v>
      </c>
      <c r="B5827" s="544"/>
      <c r="C5827" s="545" t="s">
        <v>275</v>
      </c>
      <c r="D5827" s="545">
        <v>90016</v>
      </c>
      <c r="E5827" s="545">
        <v>90016</v>
      </c>
      <c r="F5827" s="545" t="s">
        <v>15671</v>
      </c>
      <c r="G5827" s="543" t="s">
        <v>15672</v>
      </c>
      <c r="H5827" s="545" t="s">
        <v>2546</v>
      </c>
      <c r="I5827" s="544" t="s">
        <v>2478</v>
      </c>
      <c r="J5827" s="543" t="s">
        <v>2478</v>
      </c>
      <c r="K5827" s="543" t="s">
        <v>2478</v>
      </c>
      <c r="L5827" s="543" t="s">
        <v>2478</v>
      </c>
      <c r="M5827" s="543" t="s">
        <v>2478</v>
      </c>
      <c r="N5827" s="543" t="s">
        <v>2478</v>
      </c>
      <c r="O5827" s="543" t="s">
        <v>2478</v>
      </c>
      <c r="P5827" s="543" t="s">
        <v>2478</v>
      </c>
      <c r="Q5827" s="543" t="s">
        <v>2478</v>
      </c>
      <c r="R5827" s="543" t="s">
        <v>2478</v>
      </c>
      <c r="S5827" s="543" t="s">
        <v>2478</v>
      </c>
    </row>
    <row r="5828" spans="1:19">
      <c r="A5828" s="540" t="s">
        <v>15362</v>
      </c>
      <c r="B5828" s="541"/>
      <c r="C5828" s="542" t="s">
        <v>275</v>
      </c>
      <c r="D5828" s="542">
        <v>90016</v>
      </c>
      <c r="E5828" s="542">
        <v>90016</v>
      </c>
      <c r="F5828" s="542" t="s">
        <v>15673</v>
      </c>
      <c r="G5828" s="540" t="s">
        <v>15674</v>
      </c>
      <c r="H5828" s="542" t="s">
        <v>2546</v>
      </c>
      <c r="I5828" s="541" t="s">
        <v>2478</v>
      </c>
      <c r="J5828" s="540" t="s">
        <v>2478</v>
      </c>
      <c r="K5828" s="540" t="s">
        <v>2478</v>
      </c>
      <c r="L5828" s="540" t="s">
        <v>2478</v>
      </c>
      <c r="M5828" s="540" t="s">
        <v>2478</v>
      </c>
      <c r="N5828" s="540" t="s">
        <v>2478</v>
      </c>
      <c r="O5828" s="540" t="s">
        <v>2478</v>
      </c>
      <c r="P5828" s="540" t="s">
        <v>2478</v>
      </c>
      <c r="Q5828" s="540" t="s">
        <v>2478</v>
      </c>
      <c r="R5828" s="540" t="s">
        <v>2478</v>
      </c>
      <c r="S5828" s="540" t="s">
        <v>2478</v>
      </c>
    </row>
    <row r="5829" spans="1:19">
      <c r="A5829" s="543" t="s">
        <v>15362</v>
      </c>
      <c r="B5829" s="544"/>
      <c r="C5829" s="545" t="s">
        <v>275</v>
      </c>
      <c r="D5829" s="545">
        <v>90016</v>
      </c>
      <c r="E5829" s="545">
        <v>90016</v>
      </c>
      <c r="F5829" s="545" t="s">
        <v>15675</v>
      </c>
      <c r="G5829" s="543" t="s">
        <v>15676</v>
      </c>
      <c r="H5829" s="545" t="s">
        <v>2546</v>
      </c>
      <c r="I5829" s="544" t="s">
        <v>2478</v>
      </c>
      <c r="J5829" s="543" t="s">
        <v>2478</v>
      </c>
      <c r="K5829" s="543" t="s">
        <v>2478</v>
      </c>
      <c r="L5829" s="543" t="s">
        <v>2478</v>
      </c>
      <c r="M5829" s="543" t="s">
        <v>2478</v>
      </c>
      <c r="N5829" s="543" t="s">
        <v>2478</v>
      </c>
      <c r="O5829" s="543" t="s">
        <v>2478</v>
      </c>
      <c r="P5829" s="543" t="s">
        <v>2478</v>
      </c>
      <c r="Q5829" s="543" t="s">
        <v>2478</v>
      </c>
      <c r="R5829" s="543" t="s">
        <v>2478</v>
      </c>
      <c r="S5829" s="543" t="s">
        <v>2478</v>
      </c>
    </row>
    <row r="5830" spans="1:19">
      <c r="A5830" s="540" t="s">
        <v>3271</v>
      </c>
      <c r="B5830" s="541"/>
      <c r="C5830" s="541"/>
      <c r="D5830" s="542">
        <v>90017</v>
      </c>
      <c r="E5830" s="542">
        <v>90017</v>
      </c>
      <c r="F5830" s="542" t="s">
        <v>15677</v>
      </c>
      <c r="G5830" s="540" t="s">
        <v>15678</v>
      </c>
      <c r="H5830" s="542" t="s">
        <v>2546</v>
      </c>
      <c r="I5830" s="541" t="s">
        <v>2478</v>
      </c>
      <c r="J5830" s="540" t="s">
        <v>2478</v>
      </c>
      <c r="K5830" s="540" t="s">
        <v>2478</v>
      </c>
      <c r="L5830" s="540" t="s">
        <v>2478</v>
      </c>
      <c r="M5830" s="540" t="s">
        <v>2478</v>
      </c>
      <c r="N5830" s="540" t="s">
        <v>2478</v>
      </c>
      <c r="O5830" s="540" t="s">
        <v>2478</v>
      </c>
      <c r="P5830" s="540" t="s">
        <v>2478</v>
      </c>
      <c r="Q5830" s="540" t="s">
        <v>2478</v>
      </c>
      <c r="R5830" s="540" t="s">
        <v>2478</v>
      </c>
      <c r="S5830" s="540" t="s">
        <v>2478</v>
      </c>
    </row>
    <row r="5831" spans="1:19">
      <c r="A5831" s="543" t="s">
        <v>3271</v>
      </c>
      <c r="B5831" s="544"/>
      <c r="C5831" s="544"/>
      <c r="D5831" s="545">
        <v>90017</v>
      </c>
      <c r="E5831" s="545">
        <v>90017</v>
      </c>
      <c r="F5831" s="545" t="s">
        <v>15679</v>
      </c>
      <c r="G5831" s="543" t="s">
        <v>15680</v>
      </c>
      <c r="H5831" s="545" t="s">
        <v>2546</v>
      </c>
      <c r="I5831" s="544" t="s">
        <v>2478</v>
      </c>
      <c r="J5831" s="543" t="s">
        <v>2478</v>
      </c>
      <c r="K5831" s="543" t="s">
        <v>2478</v>
      </c>
      <c r="L5831" s="543" t="s">
        <v>2478</v>
      </c>
      <c r="M5831" s="543" t="s">
        <v>2478</v>
      </c>
      <c r="N5831" s="543" t="s">
        <v>2478</v>
      </c>
      <c r="O5831" s="543" t="s">
        <v>2478</v>
      </c>
      <c r="P5831" s="543" t="s">
        <v>2478</v>
      </c>
      <c r="Q5831" s="543" t="s">
        <v>2478</v>
      </c>
      <c r="R5831" s="543" t="s">
        <v>2478</v>
      </c>
      <c r="S5831" s="543" t="s">
        <v>2478</v>
      </c>
    </row>
    <row r="5832" spans="1:19">
      <c r="A5832" s="540" t="s">
        <v>3271</v>
      </c>
      <c r="B5832" s="541"/>
      <c r="C5832" s="541"/>
      <c r="D5832" s="542">
        <v>90017</v>
      </c>
      <c r="E5832" s="542">
        <v>90017</v>
      </c>
      <c r="F5832" s="542" t="s">
        <v>15681</v>
      </c>
      <c r="G5832" s="540" t="s">
        <v>15682</v>
      </c>
      <c r="H5832" s="542" t="s">
        <v>2546</v>
      </c>
      <c r="I5832" s="541" t="s">
        <v>2478</v>
      </c>
      <c r="J5832" s="540" t="s">
        <v>2478</v>
      </c>
      <c r="K5832" s="540" t="s">
        <v>2478</v>
      </c>
      <c r="L5832" s="540" t="s">
        <v>2478</v>
      </c>
      <c r="M5832" s="540" t="s">
        <v>2478</v>
      </c>
      <c r="N5832" s="540" t="s">
        <v>2478</v>
      </c>
      <c r="O5832" s="540" t="s">
        <v>2478</v>
      </c>
      <c r="P5832" s="540" t="s">
        <v>2478</v>
      </c>
      <c r="Q5832" s="540" t="s">
        <v>2478</v>
      </c>
      <c r="R5832" s="540" t="s">
        <v>2478</v>
      </c>
      <c r="S5832" s="540" t="s">
        <v>2478</v>
      </c>
    </row>
    <row r="5833" spans="1:19">
      <c r="A5833" s="543" t="s">
        <v>3271</v>
      </c>
      <c r="B5833" s="544"/>
      <c r="C5833" s="544"/>
      <c r="D5833" s="545">
        <v>90017</v>
      </c>
      <c r="E5833" s="545">
        <v>90017</v>
      </c>
      <c r="F5833" s="545" t="s">
        <v>15683</v>
      </c>
      <c r="G5833" s="543" t="s">
        <v>15684</v>
      </c>
      <c r="H5833" s="545" t="s">
        <v>2546</v>
      </c>
      <c r="I5833" s="544" t="s">
        <v>2478</v>
      </c>
      <c r="J5833" s="543" t="s">
        <v>2478</v>
      </c>
      <c r="K5833" s="543" t="s">
        <v>2478</v>
      </c>
      <c r="L5833" s="543" t="s">
        <v>2478</v>
      </c>
      <c r="M5833" s="543" t="s">
        <v>2478</v>
      </c>
      <c r="N5833" s="543" t="s">
        <v>2478</v>
      </c>
      <c r="O5833" s="543" t="s">
        <v>2478</v>
      </c>
      <c r="P5833" s="543" t="s">
        <v>2478</v>
      </c>
      <c r="Q5833" s="543" t="s">
        <v>2478</v>
      </c>
      <c r="R5833" s="543" t="s">
        <v>2478</v>
      </c>
      <c r="S5833" s="543" t="s">
        <v>2478</v>
      </c>
    </row>
    <row r="5834" spans="1:19">
      <c r="A5834" s="540" t="s">
        <v>3271</v>
      </c>
      <c r="B5834" s="541"/>
      <c r="C5834" s="541"/>
      <c r="D5834" s="542">
        <v>90017</v>
      </c>
      <c r="E5834" s="542">
        <v>90017</v>
      </c>
      <c r="F5834" s="542" t="s">
        <v>15685</v>
      </c>
      <c r="G5834" s="540" t="s">
        <v>15686</v>
      </c>
      <c r="H5834" s="542" t="s">
        <v>2546</v>
      </c>
      <c r="I5834" s="541" t="s">
        <v>2478</v>
      </c>
      <c r="J5834" s="540" t="s">
        <v>2478</v>
      </c>
      <c r="K5834" s="540" t="s">
        <v>2478</v>
      </c>
      <c r="L5834" s="540" t="s">
        <v>2478</v>
      </c>
      <c r="M5834" s="540" t="s">
        <v>2478</v>
      </c>
      <c r="N5834" s="540" t="s">
        <v>2478</v>
      </c>
      <c r="O5834" s="540" t="s">
        <v>2478</v>
      </c>
      <c r="P5834" s="540" t="s">
        <v>2478</v>
      </c>
      <c r="Q5834" s="540" t="s">
        <v>2478</v>
      </c>
      <c r="R5834" s="540" t="s">
        <v>2478</v>
      </c>
      <c r="S5834" s="540" t="s">
        <v>2478</v>
      </c>
    </row>
    <row r="5835" spans="1:19">
      <c r="A5835" s="543" t="s">
        <v>3271</v>
      </c>
      <c r="B5835" s="544"/>
      <c r="C5835" s="544"/>
      <c r="D5835" s="545">
        <v>90017</v>
      </c>
      <c r="E5835" s="545">
        <v>90017</v>
      </c>
      <c r="F5835" s="545" t="s">
        <v>15687</v>
      </c>
      <c r="G5835" s="543" t="s">
        <v>15688</v>
      </c>
      <c r="H5835" s="545" t="s">
        <v>2546</v>
      </c>
      <c r="I5835" s="544" t="s">
        <v>2478</v>
      </c>
      <c r="J5835" s="543" t="s">
        <v>2478</v>
      </c>
      <c r="K5835" s="543" t="s">
        <v>2478</v>
      </c>
      <c r="L5835" s="543" t="s">
        <v>2478</v>
      </c>
      <c r="M5835" s="543" t="s">
        <v>2478</v>
      </c>
      <c r="N5835" s="543" t="s">
        <v>2478</v>
      </c>
      <c r="O5835" s="543" t="s">
        <v>2478</v>
      </c>
      <c r="P5835" s="543" t="s">
        <v>2478</v>
      </c>
      <c r="Q5835" s="543" t="s">
        <v>2478</v>
      </c>
      <c r="R5835" s="543" t="s">
        <v>2478</v>
      </c>
      <c r="S5835" s="543" t="s">
        <v>2478</v>
      </c>
    </row>
    <row r="5836" spans="1:19">
      <c r="A5836" s="540" t="s">
        <v>6204</v>
      </c>
      <c r="B5836" s="541"/>
      <c r="C5836" s="541"/>
      <c r="D5836" s="542">
        <v>90016</v>
      </c>
      <c r="E5836" s="542">
        <v>90016</v>
      </c>
      <c r="F5836" s="542" t="s">
        <v>15689</v>
      </c>
      <c r="G5836" s="540" t="s">
        <v>15690</v>
      </c>
      <c r="H5836" s="542" t="s">
        <v>2546</v>
      </c>
      <c r="I5836" s="541" t="s">
        <v>2478</v>
      </c>
      <c r="J5836" s="540" t="s">
        <v>2478</v>
      </c>
      <c r="K5836" s="540" t="s">
        <v>2478</v>
      </c>
      <c r="L5836" s="540" t="s">
        <v>2478</v>
      </c>
      <c r="M5836" s="540" t="s">
        <v>2478</v>
      </c>
      <c r="N5836" s="540" t="s">
        <v>2478</v>
      </c>
      <c r="O5836" s="540" t="s">
        <v>2478</v>
      </c>
      <c r="P5836" s="540" t="s">
        <v>2478</v>
      </c>
      <c r="Q5836" s="540" t="s">
        <v>2478</v>
      </c>
      <c r="R5836" s="540" t="s">
        <v>2478</v>
      </c>
      <c r="S5836" s="540" t="s">
        <v>2478</v>
      </c>
    </row>
    <row r="5837" spans="1:19">
      <c r="A5837" s="543" t="s">
        <v>3271</v>
      </c>
      <c r="B5837" s="544"/>
      <c r="C5837" s="544"/>
      <c r="D5837" s="545">
        <v>90017</v>
      </c>
      <c r="E5837" s="545">
        <v>90017</v>
      </c>
      <c r="F5837" s="545" t="s">
        <v>15691</v>
      </c>
      <c r="G5837" s="543" t="s">
        <v>15692</v>
      </c>
      <c r="H5837" s="545" t="s">
        <v>2469</v>
      </c>
      <c r="I5837" s="544" t="s">
        <v>2478</v>
      </c>
      <c r="J5837" s="543" t="s">
        <v>2478</v>
      </c>
      <c r="K5837" s="543" t="s">
        <v>2478</v>
      </c>
      <c r="L5837" s="543" t="s">
        <v>2478</v>
      </c>
      <c r="M5837" s="543" t="s">
        <v>2478</v>
      </c>
      <c r="N5837" s="543" t="s">
        <v>2478</v>
      </c>
      <c r="O5837" s="543" t="s">
        <v>2478</v>
      </c>
      <c r="P5837" s="543" t="s">
        <v>2478</v>
      </c>
      <c r="Q5837" s="543" t="s">
        <v>2478</v>
      </c>
      <c r="R5837" s="543" t="s">
        <v>2478</v>
      </c>
      <c r="S5837" s="543" t="s">
        <v>2478</v>
      </c>
    </row>
    <row r="5838" spans="1:19">
      <c r="A5838" s="540" t="s">
        <v>15343</v>
      </c>
      <c r="B5838" s="541"/>
      <c r="C5838" s="542" t="s">
        <v>275</v>
      </c>
      <c r="D5838" s="542">
        <v>10218</v>
      </c>
      <c r="E5838" s="542">
        <v>10218</v>
      </c>
      <c r="F5838" s="542" t="s">
        <v>15693</v>
      </c>
      <c r="G5838" s="540" t="s">
        <v>15694</v>
      </c>
      <c r="H5838" s="542" t="s">
        <v>2546</v>
      </c>
      <c r="I5838" s="541" t="s">
        <v>2478</v>
      </c>
      <c r="J5838" s="540" t="s">
        <v>2478</v>
      </c>
      <c r="K5838" s="540" t="s">
        <v>2478</v>
      </c>
      <c r="L5838" s="540" t="s">
        <v>2478</v>
      </c>
      <c r="M5838" s="540" t="s">
        <v>2478</v>
      </c>
      <c r="N5838" s="540" t="s">
        <v>2478</v>
      </c>
      <c r="O5838" s="540" t="s">
        <v>2478</v>
      </c>
      <c r="P5838" s="540" t="s">
        <v>2478</v>
      </c>
      <c r="Q5838" s="540" t="s">
        <v>2478</v>
      </c>
      <c r="R5838" s="540" t="s">
        <v>2478</v>
      </c>
      <c r="S5838" s="540" t="s">
        <v>2478</v>
      </c>
    </row>
    <row r="5839" spans="1:19">
      <c r="A5839" s="543" t="s">
        <v>13003</v>
      </c>
      <c r="B5839" s="544"/>
      <c r="C5839" s="545" t="s">
        <v>275</v>
      </c>
      <c r="D5839" s="545">
        <v>20017</v>
      </c>
      <c r="E5839" s="545">
        <v>20017</v>
      </c>
      <c r="F5839" s="545" t="s">
        <v>15695</v>
      </c>
      <c r="G5839" s="543" t="s">
        <v>15696</v>
      </c>
      <c r="H5839" s="545" t="s">
        <v>2546</v>
      </c>
      <c r="I5839" s="544" t="s">
        <v>2478</v>
      </c>
      <c r="J5839" s="543" t="s">
        <v>2478</v>
      </c>
      <c r="K5839" s="543" t="s">
        <v>2478</v>
      </c>
      <c r="L5839" s="543" t="s">
        <v>2478</v>
      </c>
      <c r="M5839" s="543" t="s">
        <v>2478</v>
      </c>
      <c r="N5839" s="543" t="s">
        <v>2478</v>
      </c>
      <c r="O5839" s="543" t="s">
        <v>2478</v>
      </c>
      <c r="P5839" s="543" t="s">
        <v>2478</v>
      </c>
      <c r="Q5839" s="543" t="s">
        <v>2478</v>
      </c>
      <c r="R5839" s="543" t="s">
        <v>2478</v>
      </c>
      <c r="S5839" s="543" t="s">
        <v>2478</v>
      </c>
    </row>
    <row r="5840" spans="1:19">
      <c r="A5840" s="540" t="s">
        <v>13003</v>
      </c>
      <c r="B5840" s="541"/>
      <c r="C5840" s="542" t="s">
        <v>275</v>
      </c>
      <c r="D5840" s="542">
        <v>20017</v>
      </c>
      <c r="E5840" s="542">
        <v>20017</v>
      </c>
      <c r="F5840" s="542" t="s">
        <v>15697</v>
      </c>
      <c r="G5840" s="540" t="s">
        <v>15698</v>
      </c>
      <c r="H5840" s="542" t="s">
        <v>2546</v>
      </c>
      <c r="I5840" s="541" t="s">
        <v>2478</v>
      </c>
      <c r="J5840" s="540" t="s">
        <v>2478</v>
      </c>
      <c r="K5840" s="540" t="s">
        <v>2478</v>
      </c>
      <c r="L5840" s="540" t="s">
        <v>2478</v>
      </c>
      <c r="M5840" s="540" t="s">
        <v>2478</v>
      </c>
      <c r="N5840" s="540" t="s">
        <v>2478</v>
      </c>
      <c r="O5840" s="540" t="s">
        <v>2478</v>
      </c>
      <c r="P5840" s="540" t="s">
        <v>2478</v>
      </c>
      <c r="Q5840" s="540" t="s">
        <v>2478</v>
      </c>
      <c r="R5840" s="540" t="s">
        <v>2478</v>
      </c>
      <c r="S5840" s="540" t="s">
        <v>2478</v>
      </c>
    </row>
    <row r="5841" spans="1:19">
      <c r="A5841" s="543" t="s">
        <v>13003</v>
      </c>
      <c r="B5841" s="544"/>
      <c r="C5841" s="545" t="s">
        <v>275</v>
      </c>
      <c r="D5841" s="545">
        <v>20017</v>
      </c>
      <c r="E5841" s="545">
        <v>20017</v>
      </c>
      <c r="F5841" s="545" t="s">
        <v>15699</v>
      </c>
      <c r="G5841" s="543" t="s">
        <v>15700</v>
      </c>
      <c r="H5841" s="545" t="s">
        <v>2546</v>
      </c>
      <c r="I5841" s="544" t="s">
        <v>2478</v>
      </c>
      <c r="J5841" s="543" t="s">
        <v>2478</v>
      </c>
      <c r="K5841" s="543" t="s">
        <v>2478</v>
      </c>
      <c r="L5841" s="543" t="s">
        <v>2478</v>
      </c>
      <c r="M5841" s="543" t="s">
        <v>2478</v>
      </c>
      <c r="N5841" s="543" t="s">
        <v>2478</v>
      </c>
      <c r="O5841" s="543" t="s">
        <v>2478</v>
      </c>
      <c r="P5841" s="543" t="s">
        <v>2478</v>
      </c>
      <c r="Q5841" s="543" t="s">
        <v>2478</v>
      </c>
      <c r="R5841" s="543" t="s">
        <v>2478</v>
      </c>
      <c r="S5841" s="543" t="s">
        <v>2478</v>
      </c>
    </row>
    <row r="5842" spans="1:19">
      <c r="A5842" s="540" t="s">
        <v>3271</v>
      </c>
      <c r="B5842" s="541"/>
      <c r="C5842" s="541"/>
      <c r="D5842" s="542">
        <v>90017</v>
      </c>
      <c r="E5842" s="542">
        <v>90017</v>
      </c>
      <c r="F5842" s="542" t="s">
        <v>15701</v>
      </c>
      <c r="G5842" s="540" t="s">
        <v>15702</v>
      </c>
      <c r="H5842" s="542" t="s">
        <v>2546</v>
      </c>
      <c r="I5842" s="541" t="s">
        <v>2478</v>
      </c>
      <c r="J5842" s="540" t="s">
        <v>2478</v>
      </c>
      <c r="K5842" s="540" t="s">
        <v>2478</v>
      </c>
      <c r="L5842" s="540" t="s">
        <v>2478</v>
      </c>
      <c r="M5842" s="540" t="s">
        <v>2478</v>
      </c>
      <c r="N5842" s="540" t="s">
        <v>2478</v>
      </c>
      <c r="O5842" s="540" t="s">
        <v>2478</v>
      </c>
      <c r="P5842" s="540" t="s">
        <v>2478</v>
      </c>
      <c r="Q5842" s="540" t="s">
        <v>2478</v>
      </c>
      <c r="R5842" s="540" t="s">
        <v>2478</v>
      </c>
      <c r="S5842" s="540" t="s">
        <v>2478</v>
      </c>
    </row>
    <row r="5843" spans="1:19">
      <c r="A5843" s="543" t="s">
        <v>3271</v>
      </c>
      <c r="B5843" s="544"/>
      <c r="C5843" s="544"/>
      <c r="D5843" s="545">
        <v>90017</v>
      </c>
      <c r="E5843" s="545">
        <v>90017</v>
      </c>
      <c r="F5843" s="545" t="s">
        <v>15703</v>
      </c>
      <c r="G5843" s="543" t="s">
        <v>15704</v>
      </c>
      <c r="H5843" s="545" t="s">
        <v>2546</v>
      </c>
      <c r="I5843" s="544" t="s">
        <v>2478</v>
      </c>
      <c r="J5843" s="543" t="s">
        <v>2478</v>
      </c>
      <c r="K5843" s="543" t="s">
        <v>2478</v>
      </c>
      <c r="L5843" s="543" t="s">
        <v>2478</v>
      </c>
      <c r="M5843" s="543" t="s">
        <v>2478</v>
      </c>
      <c r="N5843" s="543" t="s">
        <v>2478</v>
      </c>
      <c r="O5843" s="543" t="s">
        <v>2478</v>
      </c>
      <c r="P5843" s="543" t="s">
        <v>2478</v>
      </c>
      <c r="Q5843" s="543" t="s">
        <v>2478</v>
      </c>
      <c r="R5843" s="543" t="s">
        <v>2478</v>
      </c>
      <c r="S5843" s="543" t="s">
        <v>2478</v>
      </c>
    </row>
    <row r="5844" spans="1:19">
      <c r="A5844" s="540" t="s">
        <v>3271</v>
      </c>
      <c r="B5844" s="541"/>
      <c r="C5844" s="541"/>
      <c r="D5844" s="542">
        <v>90017</v>
      </c>
      <c r="E5844" s="542">
        <v>90017</v>
      </c>
      <c r="F5844" s="542" t="s">
        <v>15705</v>
      </c>
      <c r="G5844" s="540" t="s">
        <v>15706</v>
      </c>
      <c r="H5844" s="542" t="s">
        <v>2546</v>
      </c>
      <c r="I5844" s="541" t="s">
        <v>2478</v>
      </c>
      <c r="J5844" s="540" t="s">
        <v>2478</v>
      </c>
      <c r="K5844" s="540" t="s">
        <v>2478</v>
      </c>
      <c r="L5844" s="540" t="s">
        <v>2478</v>
      </c>
      <c r="M5844" s="540" t="s">
        <v>2478</v>
      </c>
      <c r="N5844" s="540" t="s">
        <v>2478</v>
      </c>
      <c r="O5844" s="540" t="s">
        <v>2478</v>
      </c>
      <c r="P5844" s="540" t="s">
        <v>2478</v>
      </c>
      <c r="Q5844" s="540" t="s">
        <v>2478</v>
      </c>
      <c r="R5844" s="540" t="s">
        <v>2478</v>
      </c>
      <c r="S5844" s="540" t="s">
        <v>2478</v>
      </c>
    </row>
    <row r="5845" spans="1:19">
      <c r="A5845" s="543" t="s">
        <v>3271</v>
      </c>
      <c r="B5845" s="544"/>
      <c r="C5845" s="544"/>
      <c r="D5845" s="545">
        <v>90017</v>
      </c>
      <c r="E5845" s="545">
        <v>90017</v>
      </c>
      <c r="F5845" s="545" t="s">
        <v>15707</v>
      </c>
      <c r="G5845" s="543" t="s">
        <v>15708</v>
      </c>
      <c r="H5845" s="545" t="s">
        <v>2546</v>
      </c>
      <c r="I5845" s="544" t="s">
        <v>2478</v>
      </c>
      <c r="J5845" s="543" t="s">
        <v>2478</v>
      </c>
      <c r="K5845" s="543" t="s">
        <v>2478</v>
      </c>
      <c r="L5845" s="543" t="s">
        <v>2478</v>
      </c>
      <c r="M5845" s="543" t="s">
        <v>2478</v>
      </c>
      <c r="N5845" s="543" t="s">
        <v>2478</v>
      </c>
      <c r="O5845" s="543" t="s">
        <v>2478</v>
      </c>
      <c r="P5845" s="543" t="s">
        <v>2478</v>
      </c>
      <c r="Q5845" s="543" t="s">
        <v>2478</v>
      </c>
      <c r="R5845" s="543" t="s">
        <v>2478</v>
      </c>
      <c r="S5845" s="543" t="s">
        <v>2478</v>
      </c>
    </row>
    <row r="5846" spans="1:19">
      <c r="A5846" s="540" t="s">
        <v>3271</v>
      </c>
      <c r="B5846" s="541"/>
      <c r="C5846" s="541"/>
      <c r="D5846" s="542">
        <v>90017</v>
      </c>
      <c r="E5846" s="542">
        <v>90017</v>
      </c>
      <c r="F5846" s="542" t="s">
        <v>15709</v>
      </c>
      <c r="G5846" s="540" t="s">
        <v>15710</v>
      </c>
      <c r="H5846" s="542" t="s">
        <v>2546</v>
      </c>
      <c r="I5846" s="541" t="s">
        <v>2478</v>
      </c>
      <c r="J5846" s="540" t="s">
        <v>2478</v>
      </c>
      <c r="K5846" s="540" t="s">
        <v>2478</v>
      </c>
      <c r="L5846" s="540" t="s">
        <v>2478</v>
      </c>
      <c r="M5846" s="540" t="s">
        <v>2478</v>
      </c>
      <c r="N5846" s="540" t="s">
        <v>2478</v>
      </c>
      <c r="O5846" s="540" t="s">
        <v>2478</v>
      </c>
      <c r="P5846" s="540" t="s">
        <v>2478</v>
      </c>
      <c r="Q5846" s="540" t="s">
        <v>2478</v>
      </c>
      <c r="R5846" s="540" t="s">
        <v>2478</v>
      </c>
      <c r="S5846" s="540" t="s">
        <v>2478</v>
      </c>
    </row>
    <row r="5847" spans="1:19">
      <c r="A5847" s="543" t="s">
        <v>3271</v>
      </c>
      <c r="B5847" s="544"/>
      <c r="C5847" s="544"/>
      <c r="D5847" s="545">
        <v>90017</v>
      </c>
      <c r="E5847" s="545">
        <v>90017</v>
      </c>
      <c r="F5847" s="545" t="s">
        <v>15711</v>
      </c>
      <c r="G5847" s="543" t="s">
        <v>15712</v>
      </c>
      <c r="H5847" s="545" t="s">
        <v>2546</v>
      </c>
      <c r="I5847" s="544" t="s">
        <v>2478</v>
      </c>
      <c r="J5847" s="543" t="s">
        <v>2478</v>
      </c>
      <c r="K5847" s="543" t="s">
        <v>2478</v>
      </c>
      <c r="L5847" s="543" t="s">
        <v>2478</v>
      </c>
      <c r="M5847" s="543" t="s">
        <v>2478</v>
      </c>
      <c r="N5847" s="543" t="s">
        <v>2478</v>
      </c>
      <c r="O5847" s="543" t="s">
        <v>2478</v>
      </c>
      <c r="P5847" s="543" t="s">
        <v>2478</v>
      </c>
      <c r="Q5847" s="543" t="s">
        <v>2478</v>
      </c>
      <c r="R5847" s="543" t="s">
        <v>2478</v>
      </c>
      <c r="S5847" s="543" t="s">
        <v>2478</v>
      </c>
    </row>
    <row r="5848" spans="1:19">
      <c r="A5848" s="540" t="s">
        <v>3271</v>
      </c>
      <c r="B5848" s="541"/>
      <c r="C5848" s="541"/>
      <c r="D5848" s="542">
        <v>90017</v>
      </c>
      <c r="E5848" s="542">
        <v>90017</v>
      </c>
      <c r="F5848" s="542" t="s">
        <v>15713</v>
      </c>
      <c r="G5848" s="540" t="s">
        <v>15714</v>
      </c>
      <c r="H5848" s="542" t="s">
        <v>2546</v>
      </c>
      <c r="I5848" s="541" t="s">
        <v>2478</v>
      </c>
      <c r="J5848" s="540" t="s">
        <v>2478</v>
      </c>
      <c r="K5848" s="540" t="s">
        <v>2478</v>
      </c>
      <c r="L5848" s="540" t="s">
        <v>2478</v>
      </c>
      <c r="M5848" s="540" t="s">
        <v>2478</v>
      </c>
      <c r="N5848" s="540" t="s">
        <v>2478</v>
      </c>
      <c r="O5848" s="540" t="s">
        <v>2478</v>
      </c>
      <c r="P5848" s="540" t="s">
        <v>2478</v>
      </c>
      <c r="Q5848" s="540" t="s">
        <v>2478</v>
      </c>
      <c r="R5848" s="540" t="s">
        <v>2478</v>
      </c>
      <c r="S5848" s="540" t="s">
        <v>2478</v>
      </c>
    </row>
    <row r="5849" spans="1:19">
      <c r="A5849" s="543" t="s">
        <v>3271</v>
      </c>
      <c r="B5849" s="544"/>
      <c r="C5849" s="544"/>
      <c r="D5849" s="545">
        <v>90017</v>
      </c>
      <c r="E5849" s="545">
        <v>90017</v>
      </c>
      <c r="F5849" s="545" t="s">
        <v>15715</v>
      </c>
      <c r="G5849" s="543" t="s">
        <v>15716</v>
      </c>
      <c r="H5849" s="545" t="s">
        <v>2546</v>
      </c>
      <c r="I5849" s="544" t="s">
        <v>2478</v>
      </c>
      <c r="J5849" s="543" t="s">
        <v>2478</v>
      </c>
      <c r="K5849" s="543" t="s">
        <v>2478</v>
      </c>
      <c r="L5849" s="543" t="s">
        <v>2478</v>
      </c>
      <c r="M5849" s="543" t="s">
        <v>2478</v>
      </c>
      <c r="N5849" s="543" t="s">
        <v>2478</v>
      </c>
      <c r="O5849" s="543" t="s">
        <v>2478</v>
      </c>
      <c r="P5849" s="543" t="s">
        <v>2478</v>
      </c>
      <c r="Q5849" s="543" t="s">
        <v>2478</v>
      </c>
      <c r="R5849" s="543" t="s">
        <v>2478</v>
      </c>
      <c r="S5849" s="543" t="s">
        <v>2478</v>
      </c>
    </row>
    <row r="5850" spans="1:19">
      <c r="A5850" s="540" t="s">
        <v>3271</v>
      </c>
      <c r="B5850" s="541"/>
      <c r="C5850" s="541"/>
      <c r="D5850" s="542">
        <v>90017</v>
      </c>
      <c r="E5850" s="542">
        <v>90017</v>
      </c>
      <c r="F5850" s="542" t="s">
        <v>15717</v>
      </c>
      <c r="G5850" s="540" t="s">
        <v>15718</v>
      </c>
      <c r="H5850" s="542" t="s">
        <v>2546</v>
      </c>
      <c r="I5850" s="541" t="s">
        <v>2478</v>
      </c>
      <c r="J5850" s="540" t="s">
        <v>2478</v>
      </c>
      <c r="K5850" s="540" t="s">
        <v>2478</v>
      </c>
      <c r="L5850" s="540" t="s">
        <v>2478</v>
      </c>
      <c r="M5850" s="540" t="s">
        <v>2478</v>
      </c>
      <c r="N5850" s="540" t="s">
        <v>2478</v>
      </c>
      <c r="O5850" s="540" t="s">
        <v>2478</v>
      </c>
      <c r="P5850" s="540" t="s">
        <v>2478</v>
      </c>
      <c r="Q5850" s="540" t="s">
        <v>2478</v>
      </c>
      <c r="R5850" s="540" t="s">
        <v>2478</v>
      </c>
      <c r="S5850" s="540" t="s">
        <v>2478</v>
      </c>
    </row>
    <row r="5851" spans="1:19">
      <c r="A5851" s="543" t="s">
        <v>3271</v>
      </c>
      <c r="B5851" s="544"/>
      <c r="C5851" s="544"/>
      <c r="D5851" s="545">
        <v>90017</v>
      </c>
      <c r="E5851" s="545">
        <v>90017</v>
      </c>
      <c r="F5851" s="545" t="s">
        <v>15719</v>
      </c>
      <c r="G5851" s="543" t="s">
        <v>15720</v>
      </c>
      <c r="H5851" s="545" t="s">
        <v>2546</v>
      </c>
      <c r="I5851" s="544" t="s">
        <v>2478</v>
      </c>
      <c r="J5851" s="543" t="s">
        <v>2478</v>
      </c>
      <c r="K5851" s="543" t="s">
        <v>2478</v>
      </c>
      <c r="L5851" s="543" t="s">
        <v>2478</v>
      </c>
      <c r="M5851" s="543" t="s">
        <v>2478</v>
      </c>
      <c r="N5851" s="543" t="s">
        <v>2478</v>
      </c>
      <c r="O5851" s="543" t="s">
        <v>2478</v>
      </c>
      <c r="P5851" s="543" t="s">
        <v>2478</v>
      </c>
      <c r="Q5851" s="543" t="s">
        <v>2478</v>
      </c>
      <c r="R5851" s="543" t="s">
        <v>2478</v>
      </c>
      <c r="S5851" s="543" t="s">
        <v>2478</v>
      </c>
    </row>
    <row r="5852" spans="1:19">
      <c r="A5852" s="540" t="s">
        <v>3271</v>
      </c>
      <c r="B5852" s="541"/>
      <c r="C5852" s="541"/>
      <c r="D5852" s="542">
        <v>90017</v>
      </c>
      <c r="E5852" s="542">
        <v>90017</v>
      </c>
      <c r="F5852" s="542" t="s">
        <v>15721</v>
      </c>
      <c r="G5852" s="540" t="s">
        <v>15722</v>
      </c>
      <c r="H5852" s="542" t="s">
        <v>2546</v>
      </c>
      <c r="I5852" s="541" t="s">
        <v>2478</v>
      </c>
      <c r="J5852" s="540" t="s">
        <v>2478</v>
      </c>
      <c r="K5852" s="540" t="s">
        <v>2478</v>
      </c>
      <c r="L5852" s="540" t="s">
        <v>2478</v>
      </c>
      <c r="M5852" s="540" t="s">
        <v>2478</v>
      </c>
      <c r="N5852" s="540" t="s">
        <v>2478</v>
      </c>
      <c r="O5852" s="540" t="s">
        <v>2478</v>
      </c>
      <c r="P5852" s="540" t="s">
        <v>2478</v>
      </c>
      <c r="Q5852" s="540" t="s">
        <v>2478</v>
      </c>
      <c r="R5852" s="540" t="s">
        <v>2478</v>
      </c>
      <c r="S5852" s="540" t="s">
        <v>2478</v>
      </c>
    </row>
    <row r="5853" spans="1:19">
      <c r="A5853" s="543" t="s">
        <v>8025</v>
      </c>
      <c r="B5853" s="544"/>
      <c r="C5853" s="545" t="s">
        <v>275</v>
      </c>
      <c r="D5853" s="545">
        <v>90112</v>
      </c>
      <c r="E5853" s="545">
        <v>90112</v>
      </c>
      <c r="F5853" s="545" t="s">
        <v>15723</v>
      </c>
      <c r="G5853" s="543" t="s">
        <v>15724</v>
      </c>
      <c r="H5853" s="545" t="s">
        <v>2546</v>
      </c>
      <c r="I5853" s="544" t="s">
        <v>2478</v>
      </c>
      <c r="J5853" s="543" t="s">
        <v>2478</v>
      </c>
      <c r="K5853" s="543" t="s">
        <v>2478</v>
      </c>
      <c r="L5853" s="543" t="s">
        <v>2478</v>
      </c>
      <c r="M5853" s="543" t="s">
        <v>2478</v>
      </c>
      <c r="N5853" s="543" t="s">
        <v>2478</v>
      </c>
      <c r="O5853" s="543" t="s">
        <v>2478</v>
      </c>
      <c r="P5853" s="543" t="s">
        <v>2478</v>
      </c>
      <c r="Q5853" s="543" t="s">
        <v>2478</v>
      </c>
      <c r="R5853" s="543" t="s">
        <v>2478</v>
      </c>
      <c r="S5853" s="543" t="s">
        <v>2478</v>
      </c>
    </row>
    <row r="5854" spans="1:19">
      <c r="A5854" s="540" t="s">
        <v>7292</v>
      </c>
      <c r="B5854" s="541"/>
      <c r="C5854" s="541"/>
      <c r="D5854" s="542">
        <v>60032</v>
      </c>
      <c r="E5854" s="542">
        <v>60032</v>
      </c>
      <c r="F5854" s="542" t="s">
        <v>15725</v>
      </c>
      <c r="G5854" s="540" t="s">
        <v>15726</v>
      </c>
      <c r="H5854" s="542" t="s">
        <v>2546</v>
      </c>
      <c r="I5854" s="541" t="s">
        <v>2478</v>
      </c>
      <c r="J5854" s="540" t="s">
        <v>2478</v>
      </c>
      <c r="K5854" s="540" t="s">
        <v>2478</v>
      </c>
      <c r="L5854" s="540" t="s">
        <v>2478</v>
      </c>
      <c r="M5854" s="540" t="s">
        <v>2478</v>
      </c>
      <c r="N5854" s="540" t="s">
        <v>2478</v>
      </c>
      <c r="O5854" s="540" t="s">
        <v>2478</v>
      </c>
      <c r="P5854" s="540" t="s">
        <v>2478</v>
      </c>
      <c r="Q5854" s="540" t="s">
        <v>2478</v>
      </c>
      <c r="R5854" s="540" t="s">
        <v>2478</v>
      </c>
      <c r="S5854" s="540" t="s">
        <v>2478</v>
      </c>
    </row>
    <row r="5855" spans="1:19">
      <c r="A5855" s="543" t="s">
        <v>3271</v>
      </c>
      <c r="B5855" s="544"/>
      <c r="C5855" s="544"/>
      <c r="D5855" s="545">
        <v>90017</v>
      </c>
      <c r="E5855" s="545">
        <v>90017</v>
      </c>
      <c r="F5855" s="545" t="s">
        <v>15727</v>
      </c>
      <c r="G5855" s="543" t="s">
        <v>15728</v>
      </c>
      <c r="H5855" s="545" t="s">
        <v>2546</v>
      </c>
      <c r="I5855" s="544" t="s">
        <v>2478</v>
      </c>
      <c r="J5855" s="543" t="s">
        <v>2478</v>
      </c>
      <c r="K5855" s="543" t="s">
        <v>2478</v>
      </c>
      <c r="L5855" s="543" t="s">
        <v>2478</v>
      </c>
      <c r="M5855" s="543" t="s">
        <v>2478</v>
      </c>
      <c r="N5855" s="543" t="s">
        <v>2478</v>
      </c>
      <c r="O5855" s="543" t="s">
        <v>2478</v>
      </c>
      <c r="P5855" s="543" t="s">
        <v>2478</v>
      </c>
      <c r="Q5855" s="543" t="s">
        <v>2478</v>
      </c>
      <c r="R5855" s="543" t="s">
        <v>2478</v>
      </c>
      <c r="S5855" s="543" t="s">
        <v>2478</v>
      </c>
    </row>
    <row r="5856" spans="1:19">
      <c r="A5856" s="540" t="s">
        <v>10370</v>
      </c>
      <c r="B5856" s="541"/>
      <c r="C5856" s="541"/>
      <c r="D5856" s="542">
        <v>30079</v>
      </c>
      <c r="E5856" s="542">
        <v>30079</v>
      </c>
      <c r="F5856" s="542" t="s">
        <v>15729</v>
      </c>
      <c r="G5856" s="540" t="s">
        <v>15730</v>
      </c>
      <c r="H5856" s="542" t="s">
        <v>2546</v>
      </c>
      <c r="I5856" s="541" t="s">
        <v>2478</v>
      </c>
      <c r="J5856" s="540" t="s">
        <v>2478</v>
      </c>
      <c r="K5856" s="540" t="s">
        <v>2478</v>
      </c>
      <c r="L5856" s="540" t="s">
        <v>2478</v>
      </c>
      <c r="M5856" s="540" t="s">
        <v>2478</v>
      </c>
      <c r="N5856" s="540" t="s">
        <v>2478</v>
      </c>
      <c r="O5856" s="540" t="s">
        <v>2478</v>
      </c>
      <c r="P5856" s="540" t="s">
        <v>2478</v>
      </c>
      <c r="Q5856" s="540" t="s">
        <v>2478</v>
      </c>
      <c r="R5856" s="540" t="s">
        <v>2478</v>
      </c>
      <c r="S5856" s="540" t="s">
        <v>2478</v>
      </c>
    </row>
    <row r="5857" spans="1:19">
      <c r="A5857" s="543" t="s">
        <v>3271</v>
      </c>
      <c r="B5857" s="544"/>
      <c r="C5857" s="544"/>
      <c r="D5857" s="545">
        <v>90017</v>
      </c>
      <c r="E5857" s="545">
        <v>90017</v>
      </c>
      <c r="F5857" s="545" t="s">
        <v>15731</v>
      </c>
      <c r="G5857" s="543" t="s">
        <v>15732</v>
      </c>
      <c r="H5857" s="545" t="s">
        <v>2546</v>
      </c>
      <c r="I5857" s="544" t="s">
        <v>2478</v>
      </c>
      <c r="J5857" s="543" t="s">
        <v>2478</v>
      </c>
      <c r="K5857" s="543" t="s">
        <v>2478</v>
      </c>
      <c r="L5857" s="543" t="s">
        <v>2478</v>
      </c>
      <c r="M5857" s="543" t="s">
        <v>2478</v>
      </c>
      <c r="N5857" s="543" t="s">
        <v>2478</v>
      </c>
      <c r="O5857" s="543" t="s">
        <v>2478</v>
      </c>
      <c r="P5857" s="543" t="s">
        <v>2478</v>
      </c>
      <c r="Q5857" s="543" t="s">
        <v>2478</v>
      </c>
      <c r="R5857" s="543" t="s">
        <v>2478</v>
      </c>
      <c r="S5857" s="543" t="s">
        <v>2478</v>
      </c>
    </row>
    <row r="5858" spans="1:19">
      <c r="A5858" s="540" t="s">
        <v>11686</v>
      </c>
      <c r="B5858" s="541"/>
      <c r="C5858" s="542" t="s">
        <v>275</v>
      </c>
      <c r="D5858" s="542">
        <v>40095</v>
      </c>
      <c r="E5858" s="542">
        <v>40095</v>
      </c>
      <c r="F5858" s="542" t="s">
        <v>15733</v>
      </c>
      <c r="G5858" s="540" t="s">
        <v>15734</v>
      </c>
      <c r="H5858" s="542" t="s">
        <v>2546</v>
      </c>
      <c r="I5858" s="541" t="s">
        <v>2478</v>
      </c>
      <c r="J5858" s="540" t="s">
        <v>2478</v>
      </c>
      <c r="K5858" s="540" t="s">
        <v>2478</v>
      </c>
      <c r="L5858" s="540" t="s">
        <v>2478</v>
      </c>
      <c r="M5858" s="540" t="s">
        <v>2478</v>
      </c>
      <c r="N5858" s="540" t="s">
        <v>2478</v>
      </c>
      <c r="O5858" s="540" t="s">
        <v>2478</v>
      </c>
      <c r="P5858" s="540" t="s">
        <v>2478</v>
      </c>
      <c r="Q5858" s="540" t="s">
        <v>2478</v>
      </c>
      <c r="R5858" s="540" t="s">
        <v>2478</v>
      </c>
      <c r="S5858" s="540" t="s">
        <v>2478</v>
      </c>
    </row>
    <row r="5859" spans="1:19">
      <c r="A5859" s="543" t="s">
        <v>11686</v>
      </c>
      <c r="B5859" s="544"/>
      <c r="C5859" s="545" t="s">
        <v>275</v>
      </c>
      <c r="D5859" s="545">
        <v>40096</v>
      </c>
      <c r="E5859" s="545">
        <v>40096</v>
      </c>
      <c r="F5859" s="545" t="s">
        <v>15735</v>
      </c>
      <c r="G5859" s="543" t="s">
        <v>15736</v>
      </c>
      <c r="H5859" s="545" t="s">
        <v>2546</v>
      </c>
      <c r="I5859" s="544" t="s">
        <v>2478</v>
      </c>
      <c r="J5859" s="543" t="s">
        <v>2478</v>
      </c>
      <c r="K5859" s="543" t="s">
        <v>2478</v>
      </c>
      <c r="L5859" s="543" t="s">
        <v>2478</v>
      </c>
      <c r="M5859" s="543" t="s">
        <v>2478</v>
      </c>
      <c r="N5859" s="543" t="s">
        <v>2478</v>
      </c>
      <c r="O5859" s="543" t="s">
        <v>2478</v>
      </c>
      <c r="P5859" s="543" t="s">
        <v>2478</v>
      </c>
      <c r="Q5859" s="543" t="s">
        <v>2478</v>
      </c>
      <c r="R5859" s="543" t="s">
        <v>2478</v>
      </c>
      <c r="S5859" s="543" t="s">
        <v>2478</v>
      </c>
    </row>
    <row r="5860" spans="1:19">
      <c r="A5860" s="540" t="s">
        <v>11686</v>
      </c>
      <c r="B5860" s="541"/>
      <c r="C5860" s="542" t="s">
        <v>275</v>
      </c>
      <c r="D5860" s="542">
        <v>40097</v>
      </c>
      <c r="E5860" s="542">
        <v>40097</v>
      </c>
      <c r="F5860" s="542" t="s">
        <v>15737</v>
      </c>
      <c r="G5860" s="540" t="s">
        <v>15738</v>
      </c>
      <c r="H5860" s="542" t="s">
        <v>2546</v>
      </c>
      <c r="I5860" s="541" t="s">
        <v>2478</v>
      </c>
      <c r="J5860" s="540" t="s">
        <v>2478</v>
      </c>
      <c r="K5860" s="540" t="s">
        <v>2478</v>
      </c>
      <c r="L5860" s="540" t="s">
        <v>2478</v>
      </c>
      <c r="M5860" s="540" t="s">
        <v>2478</v>
      </c>
      <c r="N5860" s="540" t="s">
        <v>2478</v>
      </c>
      <c r="O5860" s="540" t="s">
        <v>2478</v>
      </c>
      <c r="P5860" s="540" t="s">
        <v>2478</v>
      </c>
      <c r="Q5860" s="540" t="s">
        <v>2478</v>
      </c>
      <c r="R5860" s="540" t="s">
        <v>2478</v>
      </c>
      <c r="S5860" s="540" t="s">
        <v>2478</v>
      </c>
    </row>
    <row r="5861" spans="1:19">
      <c r="A5861" s="543" t="s">
        <v>3271</v>
      </c>
      <c r="B5861" s="544"/>
      <c r="C5861" s="544"/>
      <c r="D5861" s="545">
        <v>90017</v>
      </c>
      <c r="E5861" s="545">
        <v>90017</v>
      </c>
      <c r="F5861" s="545" t="s">
        <v>15739</v>
      </c>
      <c r="G5861" s="543" t="s">
        <v>15740</v>
      </c>
      <c r="H5861" s="545" t="s">
        <v>2546</v>
      </c>
      <c r="I5861" s="544" t="s">
        <v>2478</v>
      </c>
      <c r="J5861" s="543" t="s">
        <v>2478</v>
      </c>
      <c r="K5861" s="543" t="s">
        <v>2478</v>
      </c>
      <c r="L5861" s="543" t="s">
        <v>2478</v>
      </c>
      <c r="M5861" s="543" t="s">
        <v>2478</v>
      </c>
      <c r="N5861" s="543" t="s">
        <v>2478</v>
      </c>
      <c r="O5861" s="543" t="s">
        <v>2478</v>
      </c>
      <c r="P5861" s="543" t="s">
        <v>2478</v>
      </c>
      <c r="Q5861" s="543" t="s">
        <v>2478</v>
      </c>
      <c r="R5861" s="543" t="s">
        <v>2478</v>
      </c>
      <c r="S5861" s="543" t="s">
        <v>2478</v>
      </c>
    </row>
    <row r="5862" spans="1:19">
      <c r="A5862" s="540" t="s">
        <v>3271</v>
      </c>
      <c r="B5862" s="541"/>
      <c r="C5862" s="541"/>
      <c r="D5862" s="542">
        <v>90017</v>
      </c>
      <c r="E5862" s="542">
        <v>90017</v>
      </c>
      <c r="F5862" s="542" t="s">
        <v>15741</v>
      </c>
      <c r="G5862" s="540" t="s">
        <v>15742</v>
      </c>
      <c r="H5862" s="542" t="s">
        <v>2546</v>
      </c>
      <c r="I5862" s="541" t="s">
        <v>2478</v>
      </c>
      <c r="J5862" s="540" t="s">
        <v>2478</v>
      </c>
      <c r="K5862" s="540" t="s">
        <v>2478</v>
      </c>
      <c r="L5862" s="540" t="s">
        <v>2478</v>
      </c>
      <c r="M5862" s="540" t="s">
        <v>2478</v>
      </c>
      <c r="N5862" s="540" t="s">
        <v>2478</v>
      </c>
      <c r="O5862" s="540" t="s">
        <v>2478</v>
      </c>
      <c r="P5862" s="540" t="s">
        <v>2478</v>
      </c>
      <c r="Q5862" s="540" t="s">
        <v>2478</v>
      </c>
      <c r="R5862" s="540" t="s">
        <v>2478</v>
      </c>
      <c r="S5862" s="540" t="s">
        <v>2478</v>
      </c>
    </row>
    <row r="5863" spans="1:19">
      <c r="A5863" s="543" t="s">
        <v>3271</v>
      </c>
      <c r="B5863" s="544"/>
      <c r="C5863" s="544"/>
      <c r="D5863" s="545">
        <v>90017</v>
      </c>
      <c r="E5863" s="545">
        <v>90017</v>
      </c>
      <c r="F5863" s="545" t="s">
        <v>15743</v>
      </c>
      <c r="G5863" s="543" t="s">
        <v>15744</v>
      </c>
      <c r="H5863" s="545" t="s">
        <v>2546</v>
      </c>
      <c r="I5863" s="544" t="s">
        <v>2478</v>
      </c>
      <c r="J5863" s="543" t="s">
        <v>2478</v>
      </c>
      <c r="K5863" s="543" t="s">
        <v>2478</v>
      </c>
      <c r="L5863" s="543" t="s">
        <v>2478</v>
      </c>
      <c r="M5863" s="543" t="s">
        <v>2478</v>
      </c>
      <c r="N5863" s="543" t="s">
        <v>2478</v>
      </c>
      <c r="O5863" s="543" t="s">
        <v>2478</v>
      </c>
      <c r="P5863" s="543" t="s">
        <v>2478</v>
      </c>
      <c r="Q5863" s="543" t="s">
        <v>2478</v>
      </c>
      <c r="R5863" s="543" t="s">
        <v>2478</v>
      </c>
      <c r="S5863" s="543" t="s">
        <v>2478</v>
      </c>
    </row>
    <row r="5864" spans="1:19">
      <c r="A5864" s="540" t="s">
        <v>3271</v>
      </c>
      <c r="B5864" s="541"/>
      <c r="C5864" s="541"/>
      <c r="D5864" s="542">
        <v>90017</v>
      </c>
      <c r="E5864" s="542">
        <v>90017</v>
      </c>
      <c r="F5864" s="542" t="s">
        <v>15745</v>
      </c>
      <c r="G5864" s="540" t="s">
        <v>15746</v>
      </c>
      <c r="H5864" s="542" t="s">
        <v>2546</v>
      </c>
      <c r="I5864" s="541" t="s">
        <v>2478</v>
      </c>
      <c r="J5864" s="540" t="s">
        <v>2478</v>
      </c>
      <c r="K5864" s="540" t="s">
        <v>2478</v>
      </c>
      <c r="L5864" s="540" t="s">
        <v>2478</v>
      </c>
      <c r="M5864" s="540" t="s">
        <v>2478</v>
      </c>
      <c r="N5864" s="540" t="s">
        <v>2478</v>
      </c>
      <c r="O5864" s="540" t="s">
        <v>2478</v>
      </c>
      <c r="P5864" s="540" t="s">
        <v>2478</v>
      </c>
      <c r="Q5864" s="540" t="s">
        <v>2478</v>
      </c>
      <c r="R5864" s="540" t="s">
        <v>2478</v>
      </c>
      <c r="S5864" s="540" t="s">
        <v>2478</v>
      </c>
    </row>
    <row r="5865" spans="1:19">
      <c r="A5865" s="543" t="s">
        <v>3271</v>
      </c>
      <c r="B5865" s="544"/>
      <c r="C5865" s="544"/>
      <c r="D5865" s="545">
        <v>90017</v>
      </c>
      <c r="E5865" s="545">
        <v>90017</v>
      </c>
      <c r="F5865" s="545" t="s">
        <v>15747</v>
      </c>
      <c r="G5865" s="543" t="s">
        <v>15748</v>
      </c>
      <c r="H5865" s="545" t="s">
        <v>2546</v>
      </c>
      <c r="I5865" s="544" t="s">
        <v>2478</v>
      </c>
      <c r="J5865" s="543" t="s">
        <v>2478</v>
      </c>
      <c r="K5865" s="543" t="s">
        <v>2478</v>
      </c>
      <c r="L5865" s="543" t="s">
        <v>2478</v>
      </c>
      <c r="M5865" s="543" t="s">
        <v>2478</v>
      </c>
      <c r="N5865" s="543" t="s">
        <v>2478</v>
      </c>
      <c r="O5865" s="543" t="s">
        <v>2478</v>
      </c>
      <c r="P5865" s="543" t="s">
        <v>2478</v>
      </c>
      <c r="Q5865" s="543" t="s">
        <v>2478</v>
      </c>
      <c r="R5865" s="543" t="s">
        <v>2478</v>
      </c>
      <c r="S5865" s="543" t="s">
        <v>2478</v>
      </c>
    </row>
    <row r="5866" spans="1:19">
      <c r="A5866" s="540" t="s">
        <v>3271</v>
      </c>
      <c r="B5866" s="541"/>
      <c r="C5866" s="541"/>
      <c r="D5866" s="542">
        <v>90017</v>
      </c>
      <c r="E5866" s="542">
        <v>90017</v>
      </c>
      <c r="F5866" s="542" t="s">
        <v>15749</v>
      </c>
      <c r="G5866" s="540" t="s">
        <v>15750</v>
      </c>
      <c r="H5866" s="542" t="s">
        <v>2546</v>
      </c>
      <c r="I5866" s="541" t="s">
        <v>2478</v>
      </c>
      <c r="J5866" s="540" t="s">
        <v>2478</v>
      </c>
      <c r="K5866" s="540" t="s">
        <v>2478</v>
      </c>
      <c r="L5866" s="540" t="s">
        <v>2478</v>
      </c>
      <c r="M5866" s="540" t="s">
        <v>2478</v>
      </c>
      <c r="N5866" s="540" t="s">
        <v>2478</v>
      </c>
      <c r="O5866" s="540" t="s">
        <v>2478</v>
      </c>
      <c r="P5866" s="540" t="s">
        <v>2478</v>
      </c>
      <c r="Q5866" s="540" t="s">
        <v>2478</v>
      </c>
      <c r="R5866" s="540" t="s">
        <v>2478</v>
      </c>
      <c r="S5866" s="540" t="s">
        <v>2478</v>
      </c>
    </row>
    <row r="5867" spans="1:19">
      <c r="A5867" s="543" t="s">
        <v>11686</v>
      </c>
      <c r="B5867" s="544"/>
      <c r="C5867" s="545" t="s">
        <v>275</v>
      </c>
      <c r="D5867" s="545">
        <v>40008</v>
      </c>
      <c r="E5867" s="545">
        <v>40008</v>
      </c>
      <c r="F5867" s="545" t="s">
        <v>15751</v>
      </c>
      <c r="G5867" s="543" t="s">
        <v>15752</v>
      </c>
      <c r="H5867" s="545" t="s">
        <v>2546</v>
      </c>
      <c r="I5867" s="544" t="s">
        <v>2478</v>
      </c>
      <c r="J5867" s="543" t="s">
        <v>2478</v>
      </c>
      <c r="K5867" s="543" t="s">
        <v>2478</v>
      </c>
      <c r="L5867" s="543" t="s">
        <v>2478</v>
      </c>
      <c r="M5867" s="543" t="s">
        <v>2478</v>
      </c>
      <c r="N5867" s="543" t="s">
        <v>2478</v>
      </c>
      <c r="O5867" s="543" t="s">
        <v>2478</v>
      </c>
      <c r="P5867" s="543" t="s">
        <v>2478</v>
      </c>
      <c r="Q5867" s="543" t="s">
        <v>2478</v>
      </c>
      <c r="R5867" s="543" t="s">
        <v>2478</v>
      </c>
      <c r="S5867" s="543" t="s">
        <v>2478</v>
      </c>
    </row>
    <row r="5868" spans="1:19">
      <c r="A5868" s="540" t="s">
        <v>11686</v>
      </c>
      <c r="B5868" s="541"/>
      <c r="C5868" s="542" t="s">
        <v>275</v>
      </c>
      <c r="D5868" s="542">
        <v>40088</v>
      </c>
      <c r="E5868" s="542">
        <v>40088</v>
      </c>
      <c r="F5868" s="542" t="s">
        <v>15753</v>
      </c>
      <c r="G5868" s="540" t="s">
        <v>15754</v>
      </c>
      <c r="H5868" s="542" t="s">
        <v>2546</v>
      </c>
      <c r="I5868" s="542" t="s">
        <v>2469</v>
      </c>
      <c r="J5868" s="540" t="s">
        <v>2478</v>
      </c>
      <c r="K5868" s="540" t="s">
        <v>2478</v>
      </c>
      <c r="L5868" s="540" t="s">
        <v>2478</v>
      </c>
      <c r="M5868" s="540" t="s">
        <v>2478</v>
      </c>
      <c r="N5868" s="540" t="s">
        <v>2478</v>
      </c>
      <c r="O5868" s="540" t="s">
        <v>2478</v>
      </c>
      <c r="P5868" s="540" t="s">
        <v>2478</v>
      </c>
      <c r="Q5868" s="540" t="s">
        <v>2478</v>
      </c>
      <c r="R5868" s="540" t="s">
        <v>2478</v>
      </c>
      <c r="S5868" s="540" t="s">
        <v>2478</v>
      </c>
    </row>
    <row r="5869" spans="1:19">
      <c r="A5869" s="543" t="s">
        <v>11686</v>
      </c>
      <c r="B5869" s="544"/>
      <c r="C5869" s="545" t="s">
        <v>275</v>
      </c>
      <c r="D5869" s="545">
        <v>40088</v>
      </c>
      <c r="E5869" s="545">
        <v>40088</v>
      </c>
      <c r="F5869" s="545" t="s">
        <v>15755</v>
      </c>
      <c r="G5869" s="543" t="s">
        <v>15756</v>
      </c>
      <c r="H5869" s="545" t="s">
        <v>2546</v>
      </c>
      <c r="I5869" s="545" t="s">
        <v>2469</v>
      </c>
      <c r="J5869" s="543" t="s">
        <v>2478</v>
      </c>
      <c r="K5869" s="543" t="s">
        <v>2478</v>
      </c>
      <c r="L5869" s="543" t="s">
        <v>2478</v>
      </c>
      <c r="M5869" s="543" t="s">
        <v>2478</v>
      </c>
      <c r="N5869" s="543" t="s">
        <v>2478</v>
      </c>
      <c r="O5869" s="543" t="s">
        <v>2478</v>
      </c>
      <c r="P5869" s="543" t="s">
        <v>2478</v>
      </c>
      <c r="Q5869" s="543" t="s">
        <v>2478</v>
      </c>
      <c r="R5869" s="543" t="s">
        <v>2478</v>
      </c>
      <c r="S5869" s="543" t="s">
        <v>2478</v>
      </c>
    </row>
    <row r="5870" spans="1:19">
      <c r="A5870" s="540" t="s">
        <v>11686</v>
      </c>
      <c r="B5870" s="541"/>
      <c r="C5870" s="542" t="s">
        <v>275</v>
      </c>
      <c r="D5870" s="542">
        <v>40088</v>
      </c>
      <c r="E5870" s="542">
        <v>40088</v>
      </c>
      <c r="F5870" s="542" t="s">
        <v>15757</v>
      </c>
      <c r="G5870" s="540" t="s">
        <v>15758</v>
      </c>
      <c r="H5870" s="542" t="s">
        <v>2546</v>
      </c>
      <c r="I5870" s="542" t="s">
        <v>2469</v>
      </c>
      <c r="J5870" s="540" t="s">
        <v>2478</v>
      </c>
      <c r="K5870" s="540" t="s">
        <v>2478</v>
      </c>
      <c r="L5870" s="540" t="s">
        <v>2478</v>
      </c>
      <c r="M5870" s="540" t="s">
        <v>2478</v>
      </c>
      <c r="N5870" s="540" t="s">
        <v>2478</v>
      </c>
      <c r="O5870" s="540" t="s">
        <v>2478</v>
      </c>
      <c r="P5870" s="540" t="s">
        <v>2478</v>
      </c>
      <c r="Q5870" s="540" t="s">
        <v>2478</v>
      </c>
      <c r="R5870" s="540" t="s">
        <v>2478</v>
      </c>
      <c r="S5870" s="540" t="s">
        <v>2478</v>
      </c>
    </row>
    <row r="5871" spans="1:19">
      <c r="A5871" s="543" t="s">
        <v>11686</v>
      </c>
      <c r="B5871" s="544"/>
      <c r="C5871" s="545" t="s">
        <v>275</v>
      </c>
      <c r="D5871" s="545">
        <v>40088</v>
      </c>
      <c r="E5871" s="545">
        <v>40088</v>
      </c>
      <c r="F5871" s="545" t="s">
        <v>15759</v>
      </c>
      <c r="G5871" s="543" t="s">
        <v>15760</v>
      </c>
      <c r="H5871" s="545" t="s">
        <v>2546</v>
      </c>
      <c r="I5871" s="545" t="s">
        <v>2469</v>
      </c>
      <c r="J5871" s="543" t="s">
        <v>2478</v>
      </c>
      <c r="K5871" s="543" t="s">
        <v>2478</v>
      </c>
      <c r="L5871" s="543" t="s">
        <v>2478</v>
      </c>
      <c r="M5871" s="543" t="s">
        <v>2478</v>
      </c>
      <c r="N5871" s="543" t="s">
        <v>2478</v>
      </c>
      <c r="O5871" s="543" t="s">
        <v>2478</v>
      </c>
      <c r="P5871" s="543" t="s">
        <v>2478</v>
      </c>
      <c r="Q5871" s="543" t="s">
        <v>2478</v>
      </c>
      <c r="R5871" s="543" t="s">
        <v>2478</v>
      </c>
      <c r="S5871" s="543" t="s">
        <v>2478</v>
      </c>
    </row>
    <row r="5872" spans="1:19">
      <c r="A5872" s="540" t="s">
        <v>11686</v>
      </c>
      <c r="B5872" s="541"/>
      <c r="C5872" s="542" t="s">
        <v>275</v>
      </c>
      <c r="D5872" s="542">
        <v>40008</v>
      </c>
      <c r="E5872" s="542">
        <v>40008</v>
      </c>
      <c r="F5872" s="542" t="s">
        <v>15761</v>
      </c>
      <c r="G5872" s="540" t="s">
        <v>15762</v>
      </c>
      <c r="H5872" s="542" t="s">
        <v>2546</v>
      </c>
      <c r="I5872" s="541" t="s">
        <v>2478</v>
      </c>
      <c r="J5872" s="540" t="s">
        <v>2478</v>
      </c>
      <c r="K5872" s="540" t="s">
        <v>2478</v>
      </c>
      <c r="L5872" s="540" t="s">
        <v>2478</v>
      </c>
      <c r="M5872" s="540" t="s">
        <v>2478</v>
      </c>
      <c r="N5872" s="540" t="s">
        <v>2478</v>
      </c>
      <c r="O5872" s="540" t="s">
        <v>2478</v>
      </c>
      <c r="P5872" s="540" t="s">
        <v>2478</v>
      </c>
      <c r="Q5872" s="540" t="s">
        <v>2478</v>
      </c>
      <c r="R5872" s="540" t="s">
        <v>2478</v>
      </c>
      <c r="S5872" s="540" t="s">
        <v>2478</v>
      </c>
    </row>
    <row r="5873" spans="1:19">
      <c r="A5873" s="543" t="s">
        <v>11686</v>
      </c>
      <c r="B5873" s="544"/>
      <c r="C5873" s="545" t="s">
        <v>275</v>
      </c>
      <c r="D5873" s="545">
        <v>40088</v>
      </c>
      <c r="E5873" s="545">
        <v>40088</v>
      </c>
      <c r="F5873" s="545" t="s">
        <v>15763</v>
      </c>
      <c r="G5873" s="543" t="s">
        <v>15764</v>
      </c>
      <c r="H5873" s="545" t="s">
        <v>2546</v>
      </c>
      <c r="I5873" s="545" t="s">
        <v>2469</v>
      </c>
      <c r="J5873" s="543" t="s">
        <v>2478</v>
      </c>
      <c r="K5873" s="543" t="s">
        <v>2478</v>
      </c>
      <c r="L5873" s="543" t="s">
        <v>2478</v>
      </c>
      <c r="M5873" s="543" t="s">
        <v>2478</v>
      </c>
      <c r="N5873" s="543" t="s">
        <v>2478</v>
      </c>
      <c r="O5873" s="543" t="s">
        <v>2478</v>
      </c>
      <c r="P5873" s="543" t="s">
        <v>2478</v>
      </c>
      <c r="Q5873" s="543" t="s">
        <v>2478</v>
      </c>
      <c r="R5873" s="543" t="s">
        <v>2478</v>
      </c>
      <c r="S5873" s="543" t="s">
        <v>2478</v>
      </c>
    </row>
    <row r="5874" spans="1:19">
      <c r="A5874" s="540" t="s">
        <v>11686</v>
      </c>
      <c r="B5874" s="541"/>
      <c r="C5874" s="542" t="s">
        <v>275</v>
      </c>
      <c r="D5874" s="542">
        <v>40088</v>
      </c>
      <c r="E5874" s="542">
        <v>40088</v>
      </c>
      <c r="F5874" s="542" t="s">
        <v>15765</v>
      </c>
      <c r="G5874" s="540" t="s">
        <v>15766</v>
      </c>
      <c r="H5874" s="542" t="s">
        <v>2546</v>
      </c>
      <c r="I5874" s="542" t="s">
        <v>2469</v>
      </c>
      <c r="J5874" s="540" t="s">
        <v>2478</v>
      </c>
      <c r="K5874" s="540" t="s">
        <v>2478</v>
      </c>
      <c r="L5874" s="540" t="s">
        <v>2478</v>
      </c>
      <c r="M5874" s="540" t="s">
        <v>2478</v>
      </c>
      <c r="N5874" s="540" t="s">
        <v>2478</v>
      </c>
      <c r="O5874" s="540" t="s">
        <v>2478</v>
      </c>
      <c r="P5874" s="540" t="s">
        <v>2478</v>
      </c>
      <c r="Q5874" s="540" t="s">
        <v>2478</v>
      </c>
      <c r="R5874" s="540" t="s">
        <v>2478</v>
      </c>
      <c r="S5874" s="540" t="s">
        <v>2478</v>
      </c>
    </row>
    <row r="5875" spans="1:19">
      <c r="A5875" s="543" t="s">
        <v>11686</v>
      </c>
      <c r="B5875" s="544"/>
      <c r="C5875" s="545" t="s">
        <v>275</v>
      </c>
      <c r="D5875" s="545">
        <v>40088</v>
      </c>
      <c r="E5875" s="545">
        <v>40088</v>
      </c>
      <c r="F5875" s="545" t="s">
        <v>15767</v>
      </c>
      <c r="G5875" s="543" t="s">
        <v>15768</v>
      </c>
      <c r="H5875" s="545" t="s">
        <v>2546</v>
      </c>
      <c r="I5875" s="545" t="s">
        <v>2469</v>
      </c>
      <c r="J5875" s="543" t="s">
        <v>2478</v>
      </c>
      <c r="K5875" s="543" t="s">
        <v>2478</v>
      </c>
      <c r="L5875" s="543" t="s">
        <v>2478</v>
      </c>
      <c r="M5875" s="543" t="s">
        <v>2478</v>
      </c>
      <c r="N5875" s="543" t="s">
        <v>2478</v>
      </c>
      <c r="O5875" s="543" t="s">
        <v>2478</v>
      </c>
      <c r="P5875" s="543" t="s">
        <v>2478</v>
      </c>
      <c r="Q5875" s="543" t="s">
        <v>2478</v>
      </c>
      <c r="R5875" s="543" t="s">
        <v>2478</v>
      </c>
      <c r="S5875" s="543" t="s">
        <v>2478</v>
      </c>
    </row>
    <row r="5876" spans="1:19">
      <c r="A5876" s="540" t="s">
        <v>11686</v>
      </c>
      <c r="B5876" s="541"/>
      <c r="C5876" s="542" t="s">
        <v>275</v>
      </c>
      <c r="D5876" s="542">
        <v>40088</v>
      </c>
      <c r="E5876" s="542">
        <v>40088</v>
      </c>
      <c r="F5876" s="542" t="s">
        <v>15769</v>
      </c>
      <c r="G5876" s="540" t="s">
        <v>15770</v>
      </c>
      <c r="H5876" s="542" t="s">
        <v>2546</v>
      </c>
      <c r="I5876" s="542" t="s">
        <v>2469</v>
      </c>
      <c r="J5876" s="540" t="s">
        <v>2478</v>
      </c>
      <c r="K5876" s="540" t="s">
        <v>2478</v>
      </c>
      <c r="L5876" s="540" t="s">
        <v>2478</v>
      </c>
      <c r="M5876" s="540" t="s">
        <v>2478</v>
      </c>
      <c r="N5876" s="540" t="s">
        <v>2478</v>
      </c>
      <c r="O5876" s="540" t="s">
        <v>2478</v>
      </c>
      <c r="P5876" s="540" t="s">
        <v>2478</v>
      </c>
      <c r="Q5876" s="540" t="s">
        <v>2478</v>
      </c>
      <c r="R5876" s="540" t="s">
        <v>2478</v>
      </c>
      <c r="S5876" s="540" t="s">
        <v>2478</v>
      </c>
    </row>
    <row r="5877" spans="1:19">
      <c r="A5877" s="543" t="s">
        <v>11686</v>
      </c>
      <c r="B5877" s="544"/>
      <c r="C5877" s="545" t="s">
        <v>275</v>
      </c>
      <c r="D5877" s="545">
        <v>40088</v>
      </c>
      <c r="E5877" s="545">
        <v>40088</v>
      </c>
      <c r="F5877" s="545" t="s">
        <v>15771</v>
      </c>
      <c r="G5877" s="543" t="s">
        <v>15772</v>
      </c>
      <c r="H5877" s="545" t="s">
        <v>2546</v>
      </c>
      <c r="I5877" s="545" t="s">
        <v>2469</v>
      </c>
      <c r="J5877" s="543" t="s">
        <v>2478</v>
      </c>
      <c r="K5877" s="543" t="s">
        <v>2478</v>
      </c>
      <c r="L5877" s="543" t="s">
        <v>2478</v>
      </c>
      <c r="M5877" s="543" t="s">
        <v>2478</v>
      </c>
      <c r="N5877" s="543" t="s">
        <v>2478</v>
      </c>
      <c r="O5877" s="543" t="s">
        <v>2478</v>
      </c>
      <c r="P5877" s="543" t="s">
        <v>2478</v>
      </c>
      <c r="Q5877" s="543" t="s">
        <v>2478</v>
      </c>
      <c r="R5877" s="543" t="s">
        <v>2478</v>
      </c>
      <c r="S5877" s="543" t="s">
        <v>2478</v>
      </c>
    </row>
    <row r="5878" spans="1:19">
      <c r="A5878" s="540" t="s">
        <v>11686</v>
      </c>
      <c r="B5878" s="541"/>
      <c r="C5878" s="542" t="s">
        <v>275</v>
      </c>
      <c r="D5878" s="542">
        <v>40088</v>
      </c>
      <c r="E5878" s="542">
        <v>40088</v>
      </c>
      <c r="F5878" s="542" t="s">
        <v>15773</v>
      </c>
      <c r="G5878" s="540" t="s">
        <v>15774</v>
      </c>
      <c r="H5878" s="542" t="s">
        <v>2546</v>
      </c>
      <c r="I5878" s="542" t="s">
        <v>2469</v>
      </c>
      <c r="J5878" s="540" t="s">
        <v>2478</v>
      </c>
      <c r="K5878" s="540" t="s">
        <v>2478</v>
      </c>
      <c r="L5878" s="540" t="s">
        <v>2478</v>
      </c>
      <c r="M5878" s="540" t="s">
        <v>2478</v>
      </c>
      <c r="N5878" s="540" t="s">
        <v>2478</v>
      </c>
      <c r="O5878" s="540" t="s">
        <v>2478</v>
      </c>
      <c r="P5878" s="540" t="s">
        <v>2478</v>
      </c>
      <c r="Q5878" s="540" t="s">
        <v>2478</v>
      </c>
      <c r="R5878" s="540" t="s">
        <v>2478</v>
      </c>
      <c r="S5878" s="540" t="s">
        <v>2478</v>
      </c>
    </row>
    <row r="5879" spans="1:19">
      <c r="A5879" s="543" t="s">
        <v>11686</v>
      </c>
      <c r="B5879" s="544"/>
      <c r="C5879" s="545" t="s">
        <v>275</v>
      </c>
      <c r="D5879" s="545">
        <v>40088</v>
      </c>
      <c r="E5879" s="545">
        <v>40088</v>
      </c>
      <c r="F5879" s="545" t="s">
        <v>15775</v>
      </c>
      <c r="G5879" s="543" t="s">
        <v>15776</v>
      </c>
      <c r="H5879" s="545" t="s">
        <v>2546</v>
      </c>
      <c r="I5879" s="545" t="s">
        <v>2469</v>
      </c>
      <c r="J5879" s="543" t="s">
        <v>2478</v>
      </c>
      <c r="K5879" s="543" t="s">
        <v>2478</v>
      </c>
      <c r="L5879" s="543" t="s">
        <v>2478</v>
      </c>
      <c r="M5879" s="543" t="s">
        <v>2478</v>
      </c>
      <c r="N5879" s="543" t="s">
        <v>2478</v>
      </c>
      <c r="O5879" s="543" t="s">
        <v>2478</v>
      </c>
      <c r="P5879" s="543" t="s">
        <v>2478</v>
      </c>
      <c r="Q5879" s="543" t="s">
        <v>2478</v>
      </c>
      <c r="R5879" s="543" t="s">
        <v>2478</v>
      </c>
      <c r="S5879" s="543" t="s">
        <v>2478</v>
      </c>
    </row>
    <row r="5880" spans="1:19">
      <c r="A5880" s="540" t="s">
        <v>11686</v>
      </c>
      <c r="B5880" s="541"/>
      <c r="C5880" s="542" t="s">
        <v>275</v>
      </c>
      <c r="D5880" s="542">
        <v>40098</v>
      </c>
      <c r="E5880" s="542">
        <v>40098</v>
      </c>
      <c r="F5880" s="542" t="s">
        <v>15777</v>
      </c>
      <c r="G5880" s="540" t="s">
        <v>15778</v>
      </c>
      <c r="H5880" s="542" t="s">
        <v>2546</v>
      </c>
      <c r="I5880" s="541" t="s">
        <v>2478</v>
      </c>
      <c r="J5880" s="540" t="s">
        <v>2478</v>
      </c>
      <c r="K5880" s="540" t="s">
        <v>2478</v>
      </c>
      <c r="L5880" s="540" t="s">
        <v>2478</v>
      </c>
      <c r="M5880" s="540" t="s">
        <v>2478</v>
      </c>
      <c r="N5880" s="540" t="s">
        <v>2478</v>
      </c>
      <c r="O5880" s="540" t="s">
        <v>2478</v>
      </c>
      <c r="P5880" s="540" t="s">
        <v>2478</v>
      </c>
      <c r="Q5880" s="540" t="s">
        <v>2478</v>
      </c>
      <c r="R5880" s="540" t="s">
        <v>2478</v>
      </c>
      <c r="S5880" s="540" t="s">
        <v>2478</v>
      </c>
    </row>
    <row r="5881" spans="1:19">
      <c r="A5881" s="543" t="s">
        <v>11686</v>
      </c>
      <c r="B5881" s="544"/>
      <c r="C5881" s="545" t="s">
        <v>275</v>
      </c>
      <c r="D5881" s="545">
        <v>40098</v>
      </c>
      <c r="E5881" s="545">
        <v>40098</v>
      </c>
      <c r="F5881" s="545" t="s">
        <v>15779</v>
      </c>
      <c r="G5881" s="543" t="s">
        <v>15780</v>
      </c>
      <c r="H5881" s="545" t="s">
        <v>2546</v>
      </c>
      <c r="I5881" s="544" t="s">
        <v>2478</v>
      </c>
      <c r="J5881" s="543" t="s">
        <v>2478</v>
      </c>
      <c r="K5881" s="543" t="s">
        <v>2478</v>
      </c>
      <c r="L5881" s="543" t="s">
        <v>2478</v>
      </c>
      <c r="M5881" s="543" t="s">
        <v>2478</v>
      </c>
      <c r="N5881" s="543" t="s">
        <v>2478</v>
      </c>
      <c r="O5881" s="543" t="s">
        <v>2478</v>
      </c>
      <c r="P5881" s="543" t="s">
        <v>2478</v>
      </c>
      <c r="Q5881" s="543" t="s">
        <v>2478</v>
      </c>
      <c r="R5881" s="543" t="s">
        <v>2478</v>
      </c>
      <c r="S5881" s="543" t="s">
        <v>2478</v>
      </c>
    </row>
    <row r="5882" spans="1:19">
      <c r="A5882" s="540" t="s">
        <v>7292</v>
      </c>
      <c r="B5882" s="541"/>
      <c r="C5882" s="542" t="s">
        <v>275</v>
      </c>
      <c r="D5882" s="542">
        <v>60028</v>
      </c>
      <c r="E5882" s="542">
        <v>60028</v>
      </c>
      <c r="F5882" s="542" t="s">
        <v>15781</v>
      </c>
      <c r="G5882" s="540" t="s">
        <v>15782</v>
      </c>
      <c r="H5882" s="542" t="s">
        <v>2546</v>
      </c>
      <c r="I5882" s="542" t="s">
        <v>2546</v>
      </c>
      <c r="J5882" s="540" t="s">
        <v>2478</v>
      </c>
      <c r="K5882" s="540" t="s">
        <v>2478</v>
      </c>
      <c r="L5882" s="540" t="s">
        <v>2478</v>
      </c>
      <c r="M5882" s="540" t="s">
        <v>2478</v>
      </c>
      <c r="N5882" s="540" t="s">
        <v>2478</v>
      </c>
      <c r="O5882" s="546">
        <v>45859.333333333336</v>
      </c>
      <c r="P5882" s="546">
        <v>45859.333333333336</v>
      </c>
      <c r="Q5882" s="540" t="s">
        <v>2478</v>
      </c>
      <c r="R5882" s="540" t="s">
        <v>2478</v>
      </c>
      <c r="S5882" s="540" t="s">
        <v>2478</v>
      </c>
    </row>
    <row r="5883" spans="1:19">
      <c r="A5883" s="543" t="s">
        <v>3271</v>
      </c>
      <c r="B5883" s="544"/>
      <c r="C5883" s="544"/>
      <c r="D5883" s="545">
        <v>90017</v>
      </c>
      <c r="E5883" s="545">
        <v>90017</v>
      </c>
      <c r="F5883" s="545" t="s">
        <v>15783</v>
      </c>
      <c r="G5883" s="543" t="s">
        <v>15784</v>
      </c>
      <c r="H5883" s="545" t="s">
        <v>2546</v>
      </c>
      <c r="I5883" s="544" t="s">
        <v>2478</v>
      </c>
      <c r="J5883" s="543" t="s">
        <v>2478</v>
      </c>
      <c r="K5883" s="543" t="s">
        <v>2478</v>
      </c>
      <c r="L5883" s="543" t="s">
        <v>2478</v>
      </c>
      <c r="M5883" s="543" t="s">
        <v>2478</v>
      </c>
      <c r="N5883" s="543" t="s">
        <v>2478</v>
      </c>
      <c r="O5883" s="543" t="s">
        <v>2478</v>
      </c>
      <c r="P5883" s="543" t="s">
        <v>2478</v>
      </c>
      <c r="Q5883" s="543" t="s">
        <v>2478</v>
      </c>
      <c r="R5883" s="543" t="s">
        <v>2478</v>
      </c>
      <c r="S5883" s="543" t="s">
        <v>2478</v>
      </c>
    </row>
    <row r="5884" spans="1:19">
      <c r="A5884" s="540" t="s">
        <v>3271</v>
      </c>
      <c r="B5884" s="541"/>
      <c r="C5884" s="541"/>
      <c r="D5884" s="542">
        <v>90017</v>
      </c>
      <c r="E5884" s="542">
        <v>90017</v>
      </c>
      <c r="F5884" s="542" t="s">
        <v>15785</v>
      </c>
      <c r="G5884" s="540" t="s">
        <v>15786</v>
      </c>
      <c r="H5884" s="542" t="s">
        <v>2546</v>
      </c>
      <c r="I5884" s="541" t="s">
        <v>2478</v>
      </c>
      <c r="J5884" s="540" t="s">
        <v>2478</v>
      </c>
      <c r="K5884" s="540" t="s">
        <v>2478</v>
      </c>
      <c r="L5884" s="540" t="s">
        <v>2478</v>
      </c>
      <c r="M5884" s="540" t="s">
        <v>2478</v>
      </c>
      <c r="N5884" s="540" t="s">
        <v>2478</v>
      </c>
      <c r="O5884" s="540" t="s">
        <v>2478</v>
      </c>
      <c r="P5884" s="540" t="s">
        <v>2478</v>
      </c>
      <c r="Q5884" s="540" t="s">
        <v>2478</v>
      </c>
      <c r="R5884" s="540" t="s">
        <v>2478</v>
      </c>
      <c r="S5884" s="540" t="s">
        <v>2478</v>
      </c>
    </row>
    <row r="5885" spans="1:19">
      <c r="A5885" s="543" t="s">
        <v>3271</v>
      </c>
      <c r="B5885" s="544"/>
      <c r="C5885" s="544"/>
      <c r="D5885" s="545">
        <v>90017</v>
      </c>
      <c r="E5885" s="545">
        <v>90017</v>
      </c>
      <c r="F5885" s="545" t="s">
        <v>15787</v>
      </c>
      <c r="G5885" s="543" t="s">
        <v>15788</v>
      </c>
      <c r="H5885" s="545" t="s">
        <v>2546</v>
      </c>
      <c r="I5885" s="544" t="s">
        <v>2478</v>
      </c>
      <c r="J5885" s="543" t="s">
        <v>2478</v>
      </c>
      <c r="K5885" s="543" t="s">
        <v>2478</v>
      </c>
      <c r="L5885" s="543" t="s">
        <v>2478</v>
      </c>
      <c r="M5885" s="543" t="s">
        <v>2478</v>
      </c>
      <c r="N5885" s="543" t="s">
        <v>2478</v>
      </c>
      <c r="O5885" s="543" t="s">
        <v>2478</v>
      </c>
      <c r="P5885" s="543" t="s">
        <v>2478</v>
      </c>
      <c r="Q5885" s="543" t="s">
        <v>2478</v>
      </c>
      <c r="R5885" s="543" t="s">
        <v>2478</v>
      </c>
      <c r="S5885" s="543" t="s">
        <v>2478</v>
      </c>
    </row>
    <row r="5886" spans="1:19">
      <c r="A5886" s="540" t="s">
        <v>3271</v>
      </c>
      <c r="B5886" s="541"/>
      <c r="C5886" s="541"/>
      <c r="D5886" s="542">
        <v>90017</v>
      </c>
      <c r="E5886" s="542">
        <v>90017</v>
      </c>
      <c r="F5886" s="542" t="s">
        <v>15789</v>
      </c>
      <c r="G5886" s="540" t="s">
        <v>15790</v>
      </c>
      <c r="H5886" s="542" t="s">
        <v>2546</v>
      </c>
      <c r="I5886" s="541" t="s">
        <v>2478</v>
      </c>
      <c r="J5886" s="540" t="s">
        <v>2478</v>
      </c>
      <c r="K5886" s="540" t="s">
        <v>2478</v>
      </c>
      <c r="L5886" s="540" t="s">
        <v>2478</v>
      </c>
      <c r="M5886" s="540" t="s">
        <v>2478</v>
      </c>
      <c r="N5886" s="540" t="s">
        <v>2478</v>
      </c>
      <c r="O5886" s="540" t="s">
        <v>2478</v>
      </c>
      <c r="P5886" s="540" t="s">
        <v>2478</v>
      </c>
      <c r="Q5886" s="540" t="s">
        <v>2478</v>
      </c>
      <c r="R5886" s="540" t="s">
        <v>2478</v>
      </c>
      <c r="S5886" s="540" t="s">
        <v>2478</v>
      </c>
    </row>
    <row r="5887" spans="1:19">
      <c r="A5887" s="543" t="s">
        <v>3271</v>
      </c>
      <c r="B5887" s="544"/>
      <c r="C5887" s="544"/>
      <c r="D5887" s="545">
        <v>90017</v>
      </c>
      <c r="E5887" s="545">
        <v>90017</v>
      </c>
      <c r="F5887" s="545" t="s">
        <v>15791</v>
      </c>
      <c r="G5887" s="543" t="s">
        <v>15792</v>
      </c>
      <c r="H5887" s="545" t="s">
        <v>2546</v>
      </c>
      <c r="I5887" s="544" t="s">
        <v>2478</v>
      </c>
      <c r="J5887" s="543" t="s">
        <v>2478</v>
      </c>
      <c r="K5887" s="543" t="s">
        <v>2478</v>
      </c>
      <c r="L5887" s="543" t="s">
        <v>2478</v>
      </c>
      <c r="M5887" s="543" t="s">
        <v>2478</v>
      </c>
      <c r="N5887" s="543" t="s">
        <v>2478</v>
      </c>
      <c r="O5887" s="543" t="s">
        <v>2478</v>
      </c>
      <c r="P5887" s="543" t="s">
        <v>2478</v>
      </c>
      <c r="Q5887" s="543" t="s">
        <v>2478</v>
      </c>
      <c r="R5887" s="543" t="s">
        <v>2478</v>
      </c>
      <c r="S5887" s="543" t="s">
        <v>2478</v>
      </c>
    </row>
    <row r="5888" spans="1:19">
      <c r="A5888" s="540" t="s">
        <v>3271</v>
      </c>
      <c r="B5888" s="541"/>
      <c r="C5888" s="541"/>
      <c r="D5888" s="542">
        <v>90017</v>
      </c>
      <c r="E5888" s="542">
        <v>90017</v>
      </c>
      <c r="F5888" s="542" t="s">
        <v>15793</v>
      </c>
      <c r="G5888" s="540" t="s">
        <v>15794</v>
      </c>
      <c r="H5888" s="542" t="s">
        <v>2546</v>
      </c>
      <c r="I5888" s="541" t="s">
        <v>2478</v>
      </c>
      <c r="J5888" s="540" t="s">
        <v>2478</v>
      </c>
      <c r="K5888" s="540" t="s">
        <v>2478</v>
      </c>
      <c r="L5888" s="540" t="s">
        <v>2478</v>
      </c>
      <c r="M5888" s="540" t="s">
        <v>2478</v>
      </c>
      <c r="N5888" s="540" t="s">
        <v>2478</v>
      </c>
      <c r="O5888" s="540" t="s">
        <v>2478</v>
      </c>
      <c r="P5888" s="540" t="s">
        <v>2478</v>
      </c>
      <c r="Q5888" s="540" t="s">
        <v>2478</v>
      </c>
      <c r="R5888" s="540" t="s">
        <v>2478</v>
      </c>
      <c r="S5888" s="540" t="s">
        <v>2478</v>
      </c>
    </row>
    <row r="5889" spans="1:19">
      <c r="A5889" s="543" t="s">
        <v>3271</v>
      </c>
      <c r="B5889" s="544"/>
      <c r="C5889" s="544"/>
      <c r="D5889" s="545">
        <v>90017</v>
      </c>
      <c r="E5889" s="545">
        <v>90017</v>
      </c>
      <c r="F5889" s="545" t="s">
        <v>15795</v>
      </c>
      <c r="G5889" s="543" t="s">
        <v>15796</v>
      </c>
      <c r="H5889" s="545" t="s">
        <v>2546</v>
      </c>
      <c r="I5889" s="544" t="s">
        <v>2478</v>
      </c>
      <c r="J5889" s="543" t="s">
        <v>2478</v>
      </c>
      <c r="K5889" s="543" t="s">
        <v>2478</v>
      </c>
      <c r="L5889" s="543" t="s">
        <v>2478</v>
      </c>
      <c r="M5889" s="543" t="s">
        <v>2478</v>
      </c>
      <c r="N5889" s="543" t="s">
        <v>2478</v>
      </c>
      <c r="O5889" s="543" t="s">
        <v>2478</v>
      </c>
      <c r="P5889" s="543" t="s">
        <v>2478</v>
      </c>
      <c r="Q5889" s="543" t="s">
        <v>2478</v>
      </c>
      <c r="R5889" s="543" t="s">
        <v>2478</v>
      </c>
      <c r="S5889" s="543" t="s">
        <v>2478</v>
      </c>
    </row>
    <row r="5890" spans="1:19">
      <c r="A5890" s="540" t="s">
        <v>3271</v>
      </c>
      <c r="B5890" s="541"/>
      <c r="C5890" s="541"/>
      <c r="D5890" s="542">
        <v>90017</v>
      </c>
      <c r="E5890" s="542">
        <v>90017</v>
      </c>
      <c r="F5890" s="542" t="s">
        <v>15797</v>
      </c>
      <c r="G5890" s="540" t="s">
        <v>15798</v>
      </c>
      <c r="H5890" s="542" t="s">
        <v>2546</v>
      </c>
      <c r="I5890" s="541" t="s">
        <v>2478</v>
      </c>
      <c r="J5890" s="540" t="s">
        <v>2478</v>
      </c>
      <c r="K5890" s="540" t="s">
        <v>2478</v>
      </c>
      <c r="L5890" s="540" t="s">
        <v>2478</v>
      </c>
      <c r="M5890" s="540" t="s">
        <v>2478</v>
      </c>
      <c r="N5890" s="540" t="s">
        <v>2478</v>
      </c>
      <c r="O5890" s="540" t="s">
        <v>2478</v>
      </c>
      <c r="P5890" s="540" t="s">
        <v>2478</v>
      </c>
      <c r="Q5890" s="540" t="s">
        <v>2478</v>
      </c>
      <c r="R5890" s="540" t="s">
        <v>2478</v>
      </c>
      <c r="S5890" s="540" t="s">
        <v>2478</v>
      </c>
    </row>
    <row r="5891" spans="1:19">
      <c r="A5891" s="543" t="s">
        <v>3271</v>
      </c>
      <c r="B5891" s="544"/>
      <c r="C5891" s="544"/>
      <c r="D5891" s="545">
        <v>90017</v>
      </c>
      <c r="E5891" s="545">
        <v>90017</v>
      </c>
      <c r="F5891" s="545" t="s">
        <v>15799</v>
      </c>
      <c r="G5891" s="543" t="s">
        <v>15800</v>
      </c>
      <c r="H5891" s="545" t="s">
        <v>2546</v>
      </c>
      <c r="I5891" s="544" t="s">
        <v>2478</v>
      </c>
      <c r="J5891" s="543" t="s">
        <v>2478</v>
      </c>
      <c r="K5891" s="543" t="s">
        <v>2478</v>
      </c>
      <c r="L5891" s="543" t="s">
        <v>2478</v>
      </c>
      <c r="M5891" s="543" t="s">
        <v>2478</v>
      </c>
      <c r="N5891" s="543" t="s">
        <v>2478</v>
      </c>
      <c r="O5891" s="543" t="s">
        <v>2478</v>
      </c>
      <c r="P5891" s="543" t="s">
        <v>2478</v>
      </c>
      <c r="Q5891" s="543" t="s">
        <v>2478</v>
      </c>
      <c r="R5891" s="543" t="s">
        <v>2478</v>
      </c>
      <c r="S5891" s="543" t="s">
        <v>2478</v>
      </c>
    </row>
    <row r="5892" spans="1:19">
      <c r="A5892" s="540" t="s">
        <v>3271</v>
      </c>
      <c r="B5892" s="541"/>
      <c r="C5892" s="541"/>
      <c r="D5892" s="542">
        <v>90017</v>
      </c>
      <c r="E5892" s="542">
        <v>90017</v>
      </c>
      <c r="F5892" s="542" t="s">
        <v>15801</v>
      </c>
      <c r="G5892" s="540" t="s">
        <v>15802</v>
      </c>
      <c r="H5892" s="542" t="s">
        <v>2546</v>
      </c>
      <c r="I5892" s="541" t="s">
        <v>2478</v>
      </c>
      <c r="J5892" s="540" t="s">
        <v>2478</v>
      </c>
      <c r="K5892" s="540" t="s">
        <v>2478</v>
      </c>
      <c r="L5892" s="540" t="s">
        <v>2478</v>
      </c>
      <c r="M5892" s="540" t="s">
        <v>2478</v>
      </c>
      <c r="N5892" s="540" t="s">
        <v>2478</v>
      </c>
      <c r="O5892" s="540" t="s">
        <v>2478</v>
      </c>
      <c r="P5892" s="540" t="s">
        <v>2478</v>
      </c>
      <c r="Q5892" s="540" t="s">
        <v>2478</v>
      </c>
      <c r="R5892" s="540" t="s">
        <v>2478</v>
      </c>
      <c r="S5892" s="540" t="s">
        <v>2478</v>
      </c>
    </row>
    <row r="5893" spans="1:19">
      <c r="A5893" s="543" t="s">
        <v>3271</v>
      </c>
      <c r="B5893" s="544"/>
      <c r="C5893" s="544"/>
      <c r="D5893" s="545">
        <v>90017</v>
      </c>
      <c r="E5893" s="545">
        <v>90017</v>
      </c>
      <c r="F5893" s="545" t="s">
        <v>15803</v>
      </c>
      <c r="G5893" s="543" t="s">
        <v>15804</v>
      </c>
      <c r="H5893" s="545" t="s">
        <v>2546</v>
      </c>
      <c r="I5893" s="544" t="s">
        <v>2478</v>
      </c>
      <c r="J5893" s="543" t="s">
        <v>2478</v>
      </c>
      <c r="K5893" s="543" t="s">
        <v>2478</v>
      </c>
      <c r="L5893" s="543" t="s">
        <v>2478</v>
      </c>
      <c r="M5893" s="543" t="s">
        <v>2478</v>
      </c>
      <c r="N5893" s="543" t="s">
        <v>2478</v>
      </c>
      <c r="O5893" s="543" t="s">
        <v>2478</v>
      </c>
      <c r="P5893" s="543" t="s">
        <v>2478</v>
      </c>
      <c r="Q5893" s="543" t="s">
        <v>2478</v>
      </c>
      <c r="R5893" s="543" t="s">
        <v>2478</v>
      </c>
      <c r="S5893" s="543" t="s">
        <v>2478</v>
      </c>
    </row>
    <row r="5894" spans="1:19">
      <c r="A5894" s="540" t="s">
        <v>3271</v>
      </c>
      <c r="B5894" s="541"/>
      <c r="C5894" s="541"/>
      <c r="D5894" s="542">
        <v>90017</v>
      </c>
      <c r="E5894" s="542">
        <v>90017</v>
      </c>
      <c r="F5894" s="542" t="s">
        <v>15805</v>
      </c>
      <c r="G5894" s="540" t="s">
        <v>15806</v>
      </c>
      <c r="H5894" s="542" t="s">
        <v>2546</v>
      </c>
      <c r="I5894" s="541" t="s">
        <v>2478</v>
      </c>
      <c r="J5894" s="540" t="s">
        <v>2478</v>
      </c>
      <c r="K5894" s="540" t="s">
        <v>2478</v>
      </c>
      <c r="L5894" s="540" t="s">
        <v>2478</v>
      </c>
      <c r="M5894" s="540" t="s">
        <v>2478</v>
      </c>
      <c r="N5894" s="540" t="s">
        <v>2478</v>
      </c>
      <c r="O5894" s="540" t="s">
        <v>2478</v>
      </c>
      <c r="P5894" s="540" t="s">
        <v>2478</v>
      </c>
      <c r="Q5894" s="540" t="s">
        <v>2478</v>
      </c>
      <c r="R5894" s="540" t="s">
        <v>2478</v>
      </c>
      <c r="S5894" s="540" t="s">
        <v>2478</v>
      </c>
    </row>
    <row r="5895" spans="1:19">
      <c r="A5895" s="543" t="s">
        <v>3271</v>
      </c>
      <c r="B5895" s="544"/>
      <c r="C5895" s="544"/>
      <c r="D5895" s="545">
        <v>90017</v>
      </c>
      <c r="E5895" s="545">
        <v>90017</v>
      </c>
      <c r="F5895" s="545" t="s">
        <v>15807</v>
      </c>
      <c r="G5895" s="543" t="s">
        <v>15808</v>
      </c>
      <c r="H5895" s="545" t="s">
        <v>2546</v>
      </c>
      <c r="I5895" s="544" t="s">
        <v>2478</v>
      </c>
      <c r="J5895" s="543" t="s">
        <v>2478</v>
      </c>
      <c r="K5895" s="543" t="s">
        <v>2478</v>
      </c>
      <c r="L5895" s="543" t="s">
        <v>2478</v>
      </c>
      <c r="M5895" s="543" t="s">
        <v>2478</v>
      </c>
      <c r="N5895" s="543" t="s">
        <v>2478</v>
      </c>
      <c r="O5895" s="543" t="s">
        <v>2478</v>
      </c>
      <c r="P5895" s="543" t="s">
        <v>2478</v>
      </c>
      <c r="Q5895" s="543" t="s">
        <v>2478</v>
      </c>
      <c r="R5895" s="543" t="s">
        <v>2478</v>
      </c>
      <c r="S5895" s="543" t="s">
        <v>2478</v>
      </c>
    </row>
    <row r="5896" spans="1:19">
      <c r="A5896" s="540" t="s">
        <v>7292</v>
      </c>
      <c r="B5896" s="541"/>
      <c r="C5896" s="541"/>
      <c r="D5896" s="542">
        <v>60033</v>
      </c>
      <c r="E5896" s="542">
        <v>60033</v>
      </c>
      <c r="F5896" s="542" t="s">
        <v>15809</v>
      </c>
      <c r="G5896" s="540" t="s">
        <v>15810</v>
      </c>
      <c r="H5896" s="542" t="s">
        <v>2546</v>
      </c>
      <c r="I5896" s="541" t="s">
        <v>2478</v>
      </c>
      <c r="J5896" s="540" t="s">
        <v>2478</v>
      </c>
      <c r="K5896" s="540" t="s">
        <v>2478</v>
      </c>
      <c r="L5896" s="540" t="s">
        <v>2478</v>
      </c>
      <c r="M5896" s="540" t="s">
        <v>2478</v>
      </c>
      <c r="N5896" s="540" t="s">
        <v>2478</v>
      </c>
      <c r="O5896" s="540" t="s">
        <v>2478</v>
      </c>
      <c r="P5896" s="540" t="s">
        <v>2478</v>
      </c>
      <c r="Q5896" s="540" t="s">
        <v>2478</v>
      </c>
      <c r="R5896" s="540" t="s">
        <v>2478</v>
      </c>
      <c r="S5896" s="540" t="s">
        <v>2478</v>
      </c>
    </row>
    <row r="5897" spans="1:19">
      <c r="A5897" s="543" t="s">
        <v>10370</v>
      </c>
      <c r="B5897" s="544"/>
      <c r="C5897" s="544"/>
      <c r="D5897" s="545">
        <v>30077</v>
      </c>
      <c r="E5897" s="545">
        <v>30077</v>
      </c>
      <c r="F5897" s="545" t="s">
        <v>15811</v>
      </c>
      <c r="G5897" s="543" t="s">
        <v>15812</v>
      </c>
      <c r="H5897" s="545" t="s">
        <v>2546</v>
      </c>
      <c r="I5897" s="544" t="s">
        <v>2478</v>
      </c>
      <c r="J5897" s="543" t="s">
        <v>2478</v>
      </c>
      <c r="K5897" s="543" t="s">
        <v>2478</v>
      </c>
      <c r="L5897" s="543" t="s">
        <v>2478</v>
      </c>
      <c r="M5897" s="543" t="s">
        <v>2478</v>
      </c>
      <c r="N5897" s="543" t="s">
        <v>2478</v>
      </c>
      <c r="O5897" s="543" t="s">
        <v>2478</v>
      </c>
      <c r="P5897" s="543" t="s">
        <v>2478</v>
      </c>
      <c r="Q5897" s="543" t="s">
        <v>2478</v>
      </c>
      <c r="R5897" s="543" t="s">
        <v>2478</v>
      </c>
      <c r="S5897" s="543" t="s">
        <v>2478</v>
      </c>
    </row>
    <row r="5898" spans="1:19">
      <c r="A5898" s="540" t="s">
        <v>10370</v>
      </c>
      <c r="B5898" s="541"/>
      <c r="C5898" s="541"/>
      <c r="D5898" s="542">
        <v>30077</v>
      </c>
      <c r="E5898" s="542">
        <v>30077</v>
      </c>
      <c r="F5898" s="542" t="s">
        <v>15813</v>
      </c>
      <c r="G5898" s="540" t="s">
        <v>15814</v>
      </c>
      <c r="H5898" s="542" t="s">
        <v>2546</v>
      </c>
      <c r="I5898" s="541" t="s">
        <v>2478</v>
      </c>
      <c r="J5898" s="540" t="s">
        <v>2478</v>
      </c>
      <c r="K5898" s="540" t="s">
        <v>2478</v>
      </c>
      <c r="L5898" s="540" t="s">
        <v>2478</v>
      </c>
      <c r="M5898" s="540" t="s">
        <v>2478</v>
      </c>
      <c r="N5898" s="540" t="s">
        <v>2478</v>
      </c>
      <c r="O5898" s="540" t="s">
        <v>2478</v>
      </c>
      <c r="P5898" s="540" t="s">
        <v>2478</v>
      </c>
      <c r="Q5898" s="540" t="s">
        <v>2478</v>
      </c>
      <c r="R5898" s="540" t="s">
        <v>2478</v>
      </c>
      <c r="S5898" s="540" t="s">
        <v>2478</v>
      </c>
    </row>
    <row r="5899" spans="1:19">
      <c r="A5899" s="543" t="s">
        <v>10370</v>
      </c>
      <c r="B5899" s="544"/>
      <c r="C5899" s="544"/>
      <c r="D5899" s="545">
        <v>30077</v>
      </c>
      <c r="E5899" s="545">
        <v>30077</v>
      </c>
      <c r="F5899" s="545" t="s">
        <v>15815</v>
      </c>
      <c r="G5899" s="543" t="s">
        <v>15816</v>
      </c>
      <c r="H5899" s="545" t="s">
        <v>2546</v>
      </c>
      <c r="I5899" s="544" t="s">
        <v>2478</v>
      </c>
      <c r="J5899" s="543" t="s">
        <v>2478</v>
      </c>
      <c r="K5899" s="543" t="s">
        <v>2478</v>
      </c>
      <c r="L5899" s="543" t="s">
        <v>2478</v>
      </c>
      <c r="M5899" s="543" t="s">
        <v>2478</v>
      </c>
      <c r="N5899" s="543" t="s">
        <v>2478</v>
      </c>
      <c r="O5899" s="543" t="s">
        <v>2478</v>
      </c>
      <c r="P5899" s="543" t="s">
        <v>2478</v>
      </c>
      <c r="Q5899" s="543" t="s">
        <v>2478</v>
      </c>
      <c r="R5899" s="543" t="s">
        <v>2478</v>
      </c>
      <c r="S5899" s="543" t="s">
        <v>2478</v>
      </c>
    </row>
    <row r="5900" spans="1:19">
      <c r="A5900" s="540" t="s">
        <v>10370</v>
      </c>
      <c r="B5900" s="541"/>
      <c r="C5900" s="541"/>
      <c r="D5900" s="542">
        <v>30077</v>
      </c>
      <c r="E5900" s="542">
        <v>30077</v>
      </c>
      <c r="F5900" s="542" t="s">
        <v>15817</v>
      </c>
      <c r="G5900" s="540" t="s">
        <v>15818</v>
      </c>
      <c r="H5900" s="542" t="s">
        <v>2546</v>
      </c>
      <c r="I5900" s="541" t="s">
        <v>2478</v>
      </c>
      <c r="J5900" s="540" t="s">
        <v>2478</v>
      </c>
      <c r="K5900" s="540" t="s">
        <v>2478</v>
      </c>
      <c r="L5900" s="540" t="s">
        <v>2478</v>
      </c>
      <c r="M5900" s="540" t="s">
        <v>2478</v>
      </c>
      <c r="N5900" s="540" t="s">
        <v>2478</v>
      </c>
      <c r="O5900" s="540" t="s">
        <v>2478</v>
      </c>
      <c r="P5900" s="540" t="s">
        <v>2478</v>
      </c>
      <c r="Q5900" s="540" t="s">
        <v>2478</v>
      </c>
      <c r="R5900" s="540" t="s">
        <v>2478</v>
      </c>
      <c r="S5900" s="540" t="s">
        <v>2478</v>
      </c>
    </row>
    <row r="5901" spans="1:19">
      <c r="A5901" s="543" t="s">
        <v>10370</v>
      </c>
      <c r="B5901" s="544"/>
      <c r="C5901" s="544"/>
      <c r="D5901" s="545">
        <v>30077</v>
      </c>
      <c r="E5901" s="545">
        <v>30077</v>
      </c>
      <c r="F5901" s="545" t="s">
        <v>15819</v>
      </c>
      <c r="G5901" s="543" t="s">
        <v>15820</v>
      </c>
      <c r="H5901" s="545" t="s">
        <v>2546</v>
      </c>
      <c r="I5901" s="544" t="s">
        <v>2478</v>
      </c>
      <c r="J5901" s="543" t="s">
        <v>2478</v>
      </c>
      <c r="K5901" s="543" t="s">
        <v>2478</v>
      </c>
      <c r="L5901" s="543" t="s">
        <v>2478</v>
      </c>
      <c r="M5901" s="543" t="s">
        <v>2478</v>
      </c>
      <c r="N5901" s="543" t="s">
        <v>2478</v>
      </c>
      <c r="O5901" s="543" t="s">
        <v>2478</v>
      </c>
      <c r="P5901" s="543" t="s">
        <v>2478</v>
      </c>
      <c r="Q5901" s="543" t="s">
        <v>2478</v>
      </c>
      <c r="R5901" s="543" t="s">
        <v>2478</v>
      </c>
      <c r="S5901" s="543" t="s">
        <v>2478</v>
      </c>
    </row>
    <row r="5902" spans="1:19">
      <c r="A5902" s="540" t="s">
        <v>10370</v>
      </c>
      <c r="B5902" s="541"/>
      <c r="C5902" s="541"/>
      <c r="D5902" s="542">
        <v>30077</v>
      </c>
      <c r="E5902" s="542">
        <v>30077</v>
      </c>
      <c r="F5902" s="542" t="s">
        <v>15821</v>
      </c>
      <c r="G5902" s="540" t="s">
        <v>15822</v>
      </c>
      <c r="H5902" s="542" t="s">
        <v>2546</v>
      </c>
      <c r="I5902" s="541" t="s">
        <v>2478</v>
      </c>
      <c r="J5902" s="540" t="s">
        <v>2478</v>
      </c>
      <c r="K5902" s="540" t="s">
        <v>2478</v>
      </c>
      <c r="L5902" s="540" t="s">
        <v>2478</v>
      </c>
      <c r="M5902" s="540" t="s">
        <v>2478</v>
      </c>
      <c r="N5902" s="540" t="s">
        <v>2478</v>
      </c>
      <c r="O5902" s="540" t="s">
        <v>2478</v>
      </c>
      <c r="P5902" s="540" t="s">
        <v>2478</v>
      </c>
      <c r="Q5902" s="540" t="s">
        <v>2478</v>
      </c>
      <c r="R5902" s="540" t="s">
        <v>2478</v>
      </c>
      <c r="S5902" s="540" t="s">
        <v>2478</v>
      </c>
    </row>
    <row r="5903" spans="1:19">
      <c r="A5903" s="543" t="s">
        <v>3271</v>
      </c>
      <c r="B5903" s="544"/>
      <c r="C5903" s="544"/>
      <c r="D5903" s="545">
        <v>90017</v>
      </c>
      <c r="E5903" s="545">
        <v>90017</v>
      </c>
      <c r="F5903" s="545" t="s">
        <v>15823</v>
      </c>
      <c r="G5903" s="543" t="s">
        <v>15824</v>
      </c>
      <c r="H5903" s="545" t="s">
        <v>2546</v>
      </c>
      <c r="I5903" s="544" t="s">
        <v>2478</v>
      </c>
      <c r="J5903" s="543" t="s">
        <v>2478</v>
      </c>
      <c r="K5903" s="543" t="s">
        <v>2478</v>
      </c>
      <c r="L5903" s="543" t="s">
        <v>2478</v>
      </c>
      <c r="M5903" s="543" t="s">
        <v>2478</v>
      </c>
      <c r="N5903" s="543" t="s">
        <v>2478</v>
      </c>
      <c r="O5903" s="543" t="s">
        <v>2478</v>
      </c>
      <c r="P5903" s="543" t="s">
        <v>2478</v>
      </c>
      <c r="Q5903" s="543" t="s">
        <v>2478</v>
      </c>
      <c r="R5903" s="543" t="s">
        <v>2478</v>
      </c>
      <c r="S5903" s="543" t="s">
        <v>2478</v>
      </c>
    </row>
    <row r="5904" spans="1:19">
      <c r="A5904" s="540" t="s">
        <v>6204</v>
      </c>
      <c r="B5904" s="541"/>
      <c r="C5904" s="541"/>
      <c r="D5904" s="542">
        <v>90016</v>
      </c>
      <c r="E5904" s="542">
        <v>90016</v>
      </c>
      <c r="F5904" s="542" t="s">
        <v>15825</v>
      </c>
      <c r="G5904" s="540" t="s">
        <v>15826</v>
      </c>
      <c r="H5904" s="542" t="s">
        <v>2546</v>
      </c>
      <c r="I5904" s="541" t="s">
        <v>2478</v>
      </c>
      <c r="J5904" s="540" t="s">
        <v>2478</v>
      </c>
      <c r="K5904" s="540" t="s">
        <v>2478</v>
      </c>
      <c r="L5904" s="540" t="s">
        <v>2478</v>
      </c>
      <c r="M5904" s="540" t="s">
        <v>2478</v>
      </c>
      <c r="N5904" s="540" t="s">
        <v>2478</v>
      </c>
      <c r="O5904" s="540" t="s">
        <v>2478</v>
      </c>
      <c r="P5904" s="540" t="s">
        <v>2478</v>
      </c>
      <c r="Q5904" s="540" t="s">
        <v>2478</v>
      </c>
      <c r="R5904" s="540" t="s">
        <v>2478</v>
      </c>
      <c r="S5904" s="540" t="s">
        <v>2478</v>
      </c>
    </row>
    <row r="5905" spans="1:19">
      <c r="A5905" s="543" t="s">
        <v>3271</v>
      </c>
      <c r="B5905" s="544"/>
      <c r="C5905" s="544"/>
      <c r="D5905" s="545">
        <v>90017</v>
      </c>
      <c r="E5905" s="545">
        <v>90017</v>
      </c>
      <c r="F5905" s="545" t="s">
        <v>15827</v>
      </c>
      <c r="G5905" s="543" t="s">
        <v>15828</v>
      </c>
      <c r="H5905" s="545" t="s">
        <v>2546</v>
      </c>
      <c r="I5905" s="544" t="s">
        <v>2478</v>
      </c>
      <c r="J5905" s="543" t="s">
        <v>2478</v>
      </c>
      <c r="K5905" s="543" t="s">
        <v>2478</v>
      </c>
      <c r="L5905" s="543" t="s">
        <v>2478</v>
      </c>
      <c r="M5905" s="543" t="s">
        <v>2478</v>
      </c>
      <c r="N5905" s="543" t="s">
        <v>2478</v>
      </c>
      <c r="O5905" s="543" t="s">
        <v>2478</v>
      </c>
      <c r="P5905" s="543" t="s">
        <v>2478</v>
      </c>
      <c r="Q5905" s="543" t="s">
        <v>2478</v>
      </c>
      <c r="R5905" s="543" t="s">
        <v>2478</v>
      </c>
      <c r="S5905" s="543" t="s">
        <v>2478</v>
      </c>
    </row>
    <row r="5906" spans="1:19">
      <c r="A5906" s="540" t="s">
        <v>10370</v>
      </c>
      <c r="B5906" s="541"/>
      <c r="C5906" s="541"/>
      <c r="D5906" s="542">
        <v>30081</v>
      </c>
      <c r="E5906" s="542">
        <v>30081</v>
      </c>
      <c r="F5906" s="542" t="s">
        <v>15829</v>
      </c>
      <c r="G5906" s="540" t="s">
        <v>15830</v>
      </c>
      <c r="H5906" s="542" t="s">
        <v>2546</v>
      </c>
      <c r="I5906" s="541" t="s">
        <v>2478</v>
      </c>
      <c r="J5906" s="540" t="s">
        <v>2478</v>
      </c>
      <c r="K5906" s="540" t="s">
        <v>2478</v>
      </c>
      <c r="L5906" s="540" t="s">
        <v>2478</v>
      </c>
      <c r="M5906" s="540" t="s">
        <v>2478</v>
      </c>
      <c r="N5906" s="540" t="s">
        <v>2478</v>
      </c>
      <c r="O5906" s="540" t="s">
        <v>2478</v>
      </c>
      <c r="P5906" s="540" t="s">
        <v>2478</v>
      </c>
      <c r="Q5906" s="540" t="s">
        <v>2478</v>
      </c>
      <c r="R5906" s="540" t="s">
        <v>2478</v>
      </c>
      <c r="S5906" s="540" t="s">
        <v>2478</v>
      </c>
    </row>
    <row r="5907" spans="1:19">
      <c r="A5907" s="543" t="s">
        <v>3271</v>
      </c>
      <c r="B5907" s="544"/>
      <c r="C5907" s="544"/>
      <c r="D5907" s="545">
        <v>90017</v>
      </c>
      <c r="E5907" s="545">
        <v>90017</v>
      </c>
      <c r="F5907" s="545" t="s">
        <v>15831</v>
      </c>
      <c r="G5907" s="543" t="s">
        <v>15832</v>
      </c>
      <c r="H5907" s="545" t="s">
        <v>2546</v>
      </c>
      <c r="I5907" s="544" t="s">
        <v>2478</v>
      </c>
      <c r="J5907" s="543" t="s">
        <v>2478</v>
      </c>
      <c r="K5907" s="543" t="s">
        <v>2478</v>
      </c>
      <c r="L5907" s="543" t="s">
        <v>2478</v>
      </c>
      <c r="M5907" s="543" t="s">
        <v>2478</v>
      </c>
      <c r="N5907" s="543" t="s">
        <v>2478</v>
      </c>
      <c r="O5907" s="543" t="s">
        <v>2478</v>
      </c>
      <c r="P5907" s="543" t="s">
        <v>2478</v>
      </c>
      <c r="Q5907" s="543" t="s">
        <v>2478</v>
      </c>
      <c r="R5907" s="543" t="s">
        <v>2478</v>
      </c>
      <c r="S5907" s="543" t="s">
        <v>2478</v>
      </c>
    </row>
    <row r="5908" spans="1:19">
      <c r="A5908" s="540" t="s">
        <v>10370</v>
      </c>
      <c r="B5908" s="541"/>
      <c r="C5908" s="541"/>
      <c r="D5908" s="542">
        <v>30080</v>
      </c>
      <c r="E5908" s="542">
        <v>30080</v>
      </c>
      <c r="F5908" s="542" t="s">
        <v>15833</v>
      </c>
      <c r="G5908" s="540" t="s">
        <v>15834</v>
      </c>
      <c r="H5908" s="542" t="s">
        <v>2546</v>
      </c>
      <c r="I5908" s="541" t="s">
        <v>2478</v>
      </c>
      <c r="J5908" s="540" t="s">
        <v>2478</v>
      </c>
      <c r="K5908" s="540" t="s">
        <v>2478</v>
      </c>
      <c r="L5908" s="540" t="s">
        <v>2478</v>
      </c>
      <c r="M5908" s="540" t="s">
        <v>2478</v>
      </c>
      <c r="N5908" s="540" t="s">
        <v>2478</v>
      </c>
      <c r="O5908" s="540" t="s">
        <v>2478</v>
      </c>
      <c r="P5908" s="540" t="s">
        <v>2478</v>
      </c>
      <c r="Q5908" s="540" t="s">
        <v>2478</v>
      </c>
      <c r="R5908" s="540" t="s">
        <v>2478</v>
      </c>
      <c r="S5908" s="540" t="s">
        <v>2478</v>
      </c>
    </row>
    <row r="5909" spans="1:19">
      <c r="A5909" s="543" t="s">
        <v>14192</v>
      </c>
      <c r="B5909" s="544"/>
      <c r="C5909" s="544"/>
      <c r="D5909" s="545">
        <v>32000</v>
      </c>
      <c r="E5909" s="545">
        <v>32000</v>
      </c>
      <c r="F5909" s="545" t="s">
        <v>15835</v>
      </c>
      <c r="G5909" s="543" t="s">
        <v>15836</v>
      </c>
      <c r="H5909" s="545" t="s">
        <v>2546</v>
      </c>
      <c r="I5909" s="545" t="s">
        <v>2469</v>
      </c>
      <c r="J5909" s="543" t="s">
        <v>2478</v>
      </c>
      <c r="K5909" s="543" t="s">
        <v>2478</v>
      </c>
      <c r="L5909" s="543" t="s">
        <v>2478</v>
      </c>
      <c r="M5909" s="543" t="s">
        <v>2478</v>
      </c>
      <c r="N5909" s="543" t="s">
        <v>2478</v>
      </c>
      <c r="O5909" s="543" t="s">
        <v>2478</v>
      </c>
      <c r="P5909" s="543" t="s">
        <v>2478</v>
      </c>
      <c r="Q5909" s="543" t="s">
        <v>2478</v>
      </c>
      <c r="R5909" s="543" t="s">
        <v>2478</v>
      </c>
      <c r="S5909" s="543" t="s">
        <v>2478</v>
      </c>
    </row>
    <row r="5910" spans="1:19">
      <c r="A5910" s="540" t="s">
        <v>6204</v>
      </c>
      <c r="B5910" s="542">
        <v>1294</v>
      </c>
      <c r="C5910" s="542">
        <v>83182</v>
      </c>
      <c r="D5910" s="542">
        <v>90058</v>
      </c>
      <c r="E5910" s="542">
        <v>90058</v>
      </c>
      <c r="F5910" s="542" t="s">
        <v>15837</v>
      </c>
      <c r="G5910" s="540" t="s">
        <v>15838</v>
      </c>
      <c r="H5910" s="542" t="s">
        <v>2546</v>
      </c>
      <c r="I5910" s="541" t="s">
        <v>2478</v>
      </c>
      <c r="J5910" s="540" t="s">
        <v>2478</v>
      </c>
      <c r="K5910" s="540" t="s">
        <v>2478</v>
      </c>
      <c r="L5910" s="540" t="s">
        <v>2546</v>
      </c>
      <c r="M5910" s="540" t="s">
        <v>6209</v>
      </c>
      <c r="N5910" s="540" t="s">
        <v>2210</v>
      </c>
      <c r="O5910" s="540" t="s">
        <v>2478</v>
      </c>
      <c r="P5910" s="540" t="s">
        <v>2478</v>
      </c>
      <c r="Q5910" s="540" t="s">
        <v>2478</v>
      </c>
      <c r="R5910" s="540" t="s">
        <v>2478</v>
      </c>
      <c r="S5910" s="546">
        <v>43866.533356481479</v>
      </c>
    </row>
    <row r="5911" spans="1:19">
      <c r="A5911" s="543" t="s">
        <v>6204</v>
      </c>
      <c r="B5911" s="545">
        <v>1294</v>
      </c>
      <c r="C5911" s="545">
        <v>83182</v>
      </c>
      <c r="D5911" s="545">
        <v>90058</v>
      </c>
      <c r="E5911" s="545">
        <v>90058</v>
      </c>
      <c r="F5911" s="545" t="s">
        <v>15839</v>
      </c>
      <c r="G5911" s="543" t="s">
        <v>15840</v>
      </c>
      <c r="H5911" s="545" t="s">
        <v>2546</v>
      </c>
      <c r="I5911" s="544" t="s">
        <v>2478</v>
      </c>
      <c r="J5911" s="543" t="s">
        <v>2478</v>
      </c>
      <c r="K5911" s="543" t="s">
        <v>2478</v>
      </c>
      <c r="L5911" s="543" t="s">
        <v>2546</v>
      </c>
      <c r="M5911" s="543" t="s">
        <v>6209</v>
      </c>
      <c r="N5911" s="543" t="s">
        <v>2210</v>
      </c>
      <c r="O5911" s="543" t="s">
        <v>2478</v>
      </c>
      <c r="P5911" s="543" t="s">
        <v>2478</v>
      </c>
      <c r="Q5911" s="543" t="s">
        <v>2478</v>
      </c>
      <c r="R5911" s="543" t="s">
        <v>2478</v>
      </c>
      <c r="S5911" s="547">
        <v>43866.533356481479</v>
      </c>
    </row>
    <row r="5912" spans="1:19">
      <c r="A5912" s="540" t="s">
        <v>6204</v>
      </c>
      <c r="B5912" s="542">
        <v>1294</v>
      </c>
      <c r="C5912" s="542">
        <v>83182</v>
      </c>
      <c r="D5912" s="542">
        <v>90058</v>
      </c>
      <c r="E5912" s="542">
        <v>90058</v>
      </c>
      <c r="F5912" s="542" t="s">
        <v>15841</v>
      </c>
      <c r="G5912" s="540" t="s">
        <v>15842</v>
      </c>
      <c r="H5912" s="542" t="s">
        <v>2546</v>
      </c>
      <c r="I5912" s="541" t="s">
        <v>2478</v>
      </c>
      <c r="J5912" s="540" t="s">
        <v>2478</v>
      </c>
      <c r="K5912" s="540" t="s">
        <v>2478</v>
      </c>
      <c r="L5912" s="540" t="s">
        <v>2546</v>
      </c>
      <c r="M5912" s="540" t="s">
        <v>6209</v>
      </c>
      <c r="N5912" s="540" t="s">
        <v>2210</v>
      </c>
      <c r="O5912" s="540" t="s">
        <v>2478</v>
      </c>
      <c r="P5912" s="540" t="s">
        <v>2478</v>
      </c>
      <c r="Q5912" s="540" t="s">
        <v>2478</v>
      </c>
      <c r="R5912" s="540" t="s">
        <v>2478</v>
      </c>
      <c r="S5912" s="546">
        <v>43866.533356481479</v>
      </c>
    </row>
    <row r="5913" spans="1:19">
      <c r="A5913" s="543" t="s">
        <v>11686</v>
      </c>
      <c r="B5913" s="544"/>
      <c r="C5913" s="545" t="s">
        <v>275</v>
      </c>
      <c r="D5913" s="545">
        <v>40098</v>
      </c>
      <c r="E5913" s="545">
        <v>40098</v>
      </c>
      <c r="F5913" s="545" t="s">
        <v>15843</v>
      </c>
      <c r="G5913" s="543" t="s">
        <v>15844</v>
      </c>
      <c r="H5913" s="545" t="s">
        <v>2546</v>
      </c>
      <c r="I5913" s="544" t="s">
        <v>2478</v>
      </c>
      <c r="J5913" s="543" t="s">
        <v>2478</v>
      </c>
      <c r="K5913" s="543" t="s">
        <v>2478</v>
      </c>
      <c r="L5913" s="543" t="s">
        <v>2478</v>
      </c>
      <c r="M5913" s="543" t="s">
        <v>2478</v>
      </c>
      <c r="N5913" s="543" t="s">
        <v>2478</v>
      </c>
      <c r="O5913" s="543" t="s">
        <v>2478</v>
      </c>
      <c r="P5913" s="543" t="s">
        <v>2478</v>
      </c>
      <c r="Q5913" s="543" t="s">
        <v>2478</v>
      </c>
      <c r="R5913" s="543" t="s">
        <v>2478</v>
      </c>
      <c r="S5913" s="543" t="s">
        <v>2478</v>
      </c>
    </row>
    <row r="5914" spans="1:19">
      <c r="A5914" s="540" t="s">
        <v>11686</v>
      </c>
      <c r="B5914" s="541"/>
      <c r="C5914" s="542" t="s">
        <v>275</v>
      </c>
      <c r="D5914" s="542">
        <v>40098</v>
      </c>
      <c r="E5914" s="542">
        <v>40098</v>
      </c>
      <c r="F5914" s="542" t="s">
        <v>15845</v>
      </c>
      <c r="G5914" s="540" t="s">
        <v>15846</v>
      </c>
      <c r="H5914" s="542" t="s">
        <v>2546</v>
      </c>
      <c r="I5914" s="541" t="s">
        <v>2478</v>
      </c>
      <c r="J5914" s="540" t="s">
        <v>2478</v>
      </c>
      <c r="K5914" s="540" t="s">
        <v>2478</v>
      </c>
      <c r="L5914" s="540" t="s">
        <v>2478</v>
      </c>
      <c r="M5914" s="540" t="s">
        <v>2478</v>
      </c>
      <c r="N5914" s="540" t="s">
        <v>2478</v>
      </c>
      <c r="O5914" s="540" t="s">
        <v>2478</v>
      </c>
      <c r="P5914" s="540" t="s">
        <v>2478</v>
      </c>
      <c r="Q5914" s="540" t="s">
        <v>2478</v>
      </c>
      <c r="R5914" s="540" t="s">
        <v>2478</v>
      </c>
      <c r="S5914" s="540" t="s">
        <v>2478</v>
      </c>
    </row>
    <row r="5915" spans="1:19">
      <c r="A5915" s="543" t="s">
        <v>7292</v>
      </c>
      <c r="B5915" s="544"/>
      <c r="C5915" s="545" t="s">
        <v>275</v>
      </c>
      <c r="D5915" s="545">
        <v>60028</v>
      </c>
      <c r="E5915" s="545">
        <v>60028</v>
      </c>
      <c r="F5915" s="545" t="s">
        <v>15847</v>
      </c>
      <c r="G5915" s="543" t="s">
        <v>15848</v>
      </c>
      <c r="H5915" s="545" t="s">
        <v>2546</v>
      </c>
      <c r="I5915" s="545" t="s">
        <v>2546</v>
      </c>
      <c r="J5915" s="543" t="s">
        <v>2478</v>
      </c>
      <c r="K5915" s="543" t="s">
        <v>2478</v>
      </c>
      <c r="L5915" s="543" t="s">
        <v>2478</v>
      </c>
      <c r="M5915" s="543" t="s">
        <v>2478</v>
      </c>
      <c r="N5915" s="543" t="s">
        <v>2478</v>
      </c>
      <c r="O5915" s="547">
        <v>45859.333333333336</v>
      </c>
      <c r="P5915" s="547">
        <v>45859.333333333336</v>
      </c>
      <c r="Q5915" s="543" t="s">
        <v>2478</v>
      </c>
      <c r="R5915" s="543" t="s">
        <v>2478</v>
      </c>
      <c r="S5915" s="543" t="s">
        <v>2478</v>
      </c>
    </row>
    <row r="5916" spans="1:19">
      <c r="A5916" s="540" t="s">
        <v>7292</v>
      </c>
      <c r="B5916" s="541"/>
      <c r="C5916" s="542" t="s">
        <v>275</v>
      </c>
      <c r="D5916" s="542">
        <v>60028</v>
      </c>
      <c r="E5916" s="542">
        <v>60028</v>
      </c>
      <c r="F5916" s="542" t="s">
        <v>15849</v>
      </c>
      <c r="G5916" s="540" t="s">
        <v>15850</v>
      </c>
      <c r="H5916" s="542" t="s">
        <v>2546</v>
      </c>
      <c r="I5916" s="542" t="s">
        <v>2546</v>
      </c>
      <c r="J5916" s="540" t="s">
        <v>2478</v>
      </c>
      <c r="K5916" s="540" t="s">
        <v>2478</v>
      </c>
      <c r="L5916" s="540" t="s">
        <v>2478</v>
      </c>
      <c r="M5916" s="540" t="s">
        <v>2478</v>
      </c>
      <c r="N5916" s="540" t="s">
        <v>2478</v>
      </c>
      <c r="O5916" s="546">
        <v>45859.333333333336</v>
      </c>
      <c r="P5916" s="546">
        <v>45859.333333333336</v>
      </c>
      <c r="Q5916" s="540" t="s">
        <v>2478</v>
      </c>
      <c r="R5916" s="540" t="s">
        <v>2478</v>
      </c>
      <c r="S5916" s="540" t="s">
        <v>2478</v>
      </c>
    </row>
    <row r="5917" spans="1:19">
      <c r="A5917" s="543" t="s">
        <v>11686</v>
      </c>
      <c r="B5917" s="544"/>
      <c r="C5917" s="545" t="s">
        <v>275</v>
      </c>
      <c r="D5917" s="545">
        <v>40008</v>
      </c>
      <c r="E5917" s="545">
        <v>40008</v>
      </c>
      <c r="F5917" s="545" t="s">
        <v>15851</v>
      </c>
      <c r="G5917" s="543" t="s">
        <v>15852</v>
      </c>
      <c r="H5917" s="545" t="s">
        <v>2546</v>
      </c>
      <c r="I5917" s="544" t="s">
        <v>2478</v>
      </c>
      <c r="J5917" s="543" t="s">
        <v>2478</v>
      </c>
      <c r="K5917" s="543" t="s">
        <v>2478</v>
      </c>
      <c r="L5917" s="543" t="s">
        <v>2478</v>
      </c>
      <c r="M5917" s="543" t="s">
        <v>2478</v>
      </c>
      <c r="N5917" s="543" t="s">
        <v>2478</v>
      </c>
      <c r="O5917" s="543" t="s">
        <v>2478</v>
      </c>
      <c r="P5917" s="543" t="s">
        <v>2478</v>
      </c>
      <c r="Q5917" s="543" t="s">
        <v>2478</v>
      </c>
      <c r="R5917" s="543" t="s">
        <v>2478</v>
      </c>
      <c r="S5917" s="543" t="s">
        <v>2478</v>
      </c>
    </row>
    <row r="5918" spans="1:19">
      <c r="A5918" s="540" t="s">
        <v>11686</v>
      </c>
      <c r="B5918" s="541"/>
      <c r="C5918" s="542" t="s">
        <v>275</v>
      </c>
      <c r="D5918" s="542">
        <v>40097</v>
      </c>
      <c r="E5918" s="542">
        <v>40097</v>
      </c>
      <c r="F5918" s="542" t="s">
        <v>15853</v>
      </c>
      <c r="G5918" s="540" t="s">
        <v>15854</v>
      </c>
      <c r="H5918" s="542" t="s">
        <v>2546</v>
      </c>
      <c r="I5918" s="541" t="s">
        <v>2478</v>
      </c>
      <c r="J5918" s="540" t="s">
        <v>2478</v>
      </c>
      <c r="K5918" s="540" t="s">
        <v>2478</v>
      </c>
      <c r="L5918" s="540" t="s">
        <v>2478</v>
      </c>
      <c r="M5918" s="540" t="s">
        <v>2478</v>
      </c>
      <c r="N5918" s="540" t="s">
        <v>2478</v>
      </c>
      <c r="O5918" s="540" t="s">
        <v>2478</v>
      </c>
      <c r="P5918" s="540" t="s">
        <v>2478</v>
      </c>
      <c r="Q5918" s="540" t="s">
        <v>2478</v>
      </c>
      <c r="R5918" s="540" t="s">
        <v>2478</v>
      </c>
      <c r="S5918" s="540" t="s">
        <v>2478</v>
      </c>
    </row>
    <row r="5919" spans="1:19">
      <c r="A5919" s="543" t="s">
        <v>11686</v>
      </c>
      <c r="B5919" s="544"/>
      <c r="C5919" s="545" t="s">
        <v>275</v>
      </c>
      <c r="D5919" s="545">
        <v>60028</v>
      </c>
      <c r="E5919" s="545">
        <v>60028</v>
      </c>
      <c r="F5919" s="545" t="s">
        <v>15855</v>
      </c>
      <c r="G5919" s="543" t="s">
        <v>15856</v>
      </c>
      <c r="H5919" s="545" t="s">
        <v>2546</v>
      </c>
      <c r="I5919" s="545" t="s">
        <v>2546</v>
      </c>
      <c r="J5919" s="543" t="s">
        <v>2478</v>
      </c>
      <c r="K5919" s="543" t="s">
        <v>2478</v>
      </c>
      <c r="L5919" s="543" t="s">
        <v>2478</v>
      </c>
      <c r="M5919" s="543" t="s">
        <v>2478</v>
      </c>
      <c r="N5919" s="543" t="s">
        <v>2478</v>
      </c>
      <c r="O5919" s="547">
        <v>45859.333333333336</v>
      </c>
      <c r="P5919" s="547">
        <v>45859.333333333336</v>
      </c>
      <c r="Q5919" s="543" t="s">
        <v>2478</v>
      </c>
      <c r="R5919" s="543" t="s">
        <v>2478</v>
      </c>
      <c r="S5919" s="543" t="s">
        <v>2478</v>
      </c>
    </row>
    <row r="5920" spans="1:19">
      <c r="A5920" s="540" t="s">
        <v>11686</v>
      </c>
      <c r="B5920" s="541"/>
      <c r="C5920" s="542" t="s">
        <v>275</v>
      </c>
      <c r="D5920" s="542">
        <v>40098</v>
      </c>
      <c r="E5920" s="542">
        <v>40098</v>
      </c>
      <c r="F5920" s="542" t="s">
        <v>15857</v>
      </c>
      <c r="G5920" s="540" t="s">
        <v>15858</v>
      </c>
      <c r="H5920" s="542" t="s">
        <v>2546</v>
      </c>
      <c r="I5920" s="541" t="s">
        <v>2478</v>
      </c>
      <c r="J5920" s="540" t="s">
        <v>2478</v>
      </c>
      <c r="K5920" s="540" t="s">
        <v>2478</v>
      </c>
      <c r="L5920" s="540" t="s">
        <v>2478</v>
      </c>
      <c r="M5920" s="540" t="s">
        <v>2478</v>
      </c>
      <c r="N5920" s="540" t="s">
        <v>2478</v>
      </c>
      <c r="O5920" s="540" t="s">
        <v>2478</v>
      </c>
      <c r="P5920" s="540" t="s">
        <v>2478</v>
      </c>
      <c r="Q5920" s="540" t="s">
        <v>2478</v>
      </c>
      <c r="R5920" s="540" t="s">
        <v>2478</v>
      </c>
      <c r="S5920" s="540" t="s">
        <v>2478</v>
      </c>
    </row>
    <row r="5921" spans="1:19">
      <c r="A5921" s="543" t="s">
        <v>11686</v>
      </c>
      <c r="B5921" s="544"/>
      <c r="C5921" s="545" t="s">
        <v>275</v>
      </c>
      <c r="D5921" s="545">
        <v>60026</v>
      </c>
      <c r="E5921" s="545">
        <v>60026</v>
      </c>
      <c r="F5921" s="545" t="s">
        <v>15859</v>
      </c>
      <c r="G5921" s="543" t="s">
        <v>15860</v>
      </c>
      <c r="H5921" s="545" t="s">
        <v>2546</v>
      </c>
      <c r="I5921" s="544" t="s">
        <v>2478</v>
      </c>
      <c r="J5921" s="543" t="s">
        <v>2478</v>
      </c>
      <c r="K5921" s="543" t="s">
        <v>2478</v>
      </c>
      <c r="L5921" s="543" t="s">
        <v>2478</v>
      </c>
      <c r="M5921" s="543" t="s">
        <v>2478</v>
      </c>
      <c r="N5921" s="543" t="s">
        <v>2478</v>
      </c>
      <c r="O5921" s="543" t="s">
        <v>2478</v>
      </c>
      <c r="P5921" s="543" t="s">
        <v>2478</v>
      </c>
      <c r="Q5921" s="543" t="s">
        <v>2478</v>
      </c>
      <c r="R5921" s="543" t="s">
        <v>2478</v>
      </c>
      <c r="S5921" s="543" t="s">
        <v>2478</v>
      </c>
    </row>
    <row r="5922" spans="1:19">
      <c r="A5922" s="540" t="s">
        <v>7645</v>
      </c>
      <c r="B5922" s="541"/>
      <c r="C5922" s="541"/>
      <c r="D5922" s="542">
        <v>90113</v>
      </c>
      <c r="E5922" s="542">
        <v>90113</v>
      </c>
      <c r="F5922" s="542" t="s">
        <v>15861</v>
      </c>
      <c r="G5922" s="540" t="s">
        <v>15862</v>
      </c>
      <c r="H5922" s="542" t="s">
        <v>2546</v>
      </c>
      <c r="I5922" s="541" t="s">
        <v>2478</v>
      </c>
      <c r="J5922" s="540" t="s">
        <v>2478</v>
      </c>
      <c r="K5922" s="540" t="s">
        <v>2478</v>
      </c>
      <c r="L5922" s="540" t="s">
        <v>2478</v>
      </c>
      <c r="M5922" s="540" t="s">
        <v>2478</v>
      </c>
      <c r="N5922" s="540" t="s">
        <v>2478</v>
      </c>
      <c r="O5922" s="540" t="s">
        <v>2478</v>
      </c>
      <c r="P5922" s="540" t="s">
        <v>2478</v>
      </c>
      <c r="Q5922" s="540" t="s">
        <v>2478</v>
      </c>
      <c r="R5922" s="540" t="s">
        <v>2478</v>
      </c>
      <c r="S5922" s="540" t="s">
        <v>2478</v>
      </c>
    </row>
    <row r="5923" spans="1:19">
      <c r="A5923" s="543" t="s">
        <v>3271</v>
      </c>
      <c r="B5923" s="544"/>
      <c r="C5923" s="544"/>
      <c r="D5923" s="545">
        <v>90017</v>
      </c>
      <c r="E5923" s="545">
        <v>90017</v>
      </c>
      <c r="F5923" s="545" t="s">
        <v>15863</v>
      </c>
      <c r="G5923" s="543" t="s">
        <v>15864</v>
      </c>
      <c r="H5923" s="545" t="s">
        <v>2546</v>
      </c>
      <c r="I5923" s="544" t="s">
        <v>2478</v>
      </c>
      <c r="J5923" s="543" t="s">
        <v>2478</v>
      </c>
      <c r="K5923" s="543" t="s">
        <v>2478</v>
      </c>
      <c r="L5923" s="543" t="s">
        <v>2478</v>
      </c>
      <c r="M5923" s="543" t="s">
        <v>2478</v>
      </c>
      <c r="N5923" s="543" t="s">
        <v>2478</v>
      </c>
      <c r="O5923" s="543" t="s">
        <v>2478</v>
      </c>
      <c r="P5923" s="543" t="s">
        <v>2478</v>
      </c>
      <c r="Q5923" s="543" t="s">
        <v>2478</v>
      </c>
      <c r="R5923" s="543" t="s">
        <v>2478</v>
      </c>
      <c r="S5923" s="543" t="s">
        <v>2478</v>
      </c>
    </row>
    <row r="5924" spans="1:19">
      <c r="A5924" s="540" t="s">
        <v>3271</v>
      </c>
      <c r="B5924" s="541"/>
      <c r="C5924" s="541"/>
      <c r="D5924" s="542">
        <v>90017</v>
      </c>
      <c r="E5924" s="542">
        <v>90017</v>
      </c>
      <c r="F5924" s="542" t="s">
        <v>15865</v>
      </c>
      <c r="G5924" s="540" t="s">
        <v>15866</v>
      </c>
      <c r="H5924" s="542" t="s">
        <v>2546</v>
      </c>
      <c r="I5924" s="541" t="s">
        <v>2478</v>
      </c>
      <c r="J5924" s="540" t="s">
        <v>2478</v>
      </c>
      <c r="K5924" s="540" t="s">
        <v>2478</v>
      </c>
      <c r="L5924" s="540" t="s">
        <v>2478</v>
      </c>
      <c r="M5924" s="540" t="s">
        <v>2478</v>
      </c>
      <c r="N5924" s="540" t="s">
        <v>2478</v>
      </c>
      <c r="O5924" s="540" t="s">
        <v>2478</v>
      </c>
      <c r="P5924" s="540" t="s">
        <v>2478</v>
      </c>
      <c r="Q5924" s="540" t="s">
        <v>2478</v>
      </c>
      <c r="R5924" s="540" t="s">
        <v>2478</v>
      </c>
      <c r="S5924" s="540" t="s">
        <v>2478</v>
      </c>
    </row>
    <row r="5925" spans="1:19">
      <c r="A5925" s="543" t="s">
        <v>3271</v>
      </c>
      <c r="B5925" s="544"/>
      <c r="C5925" s="544"/>
      <c r="D5925" s="545">
        <v>90017</v>
      </c>
      <c r="E5925" s="545">
        <v>90017</v>
      </c>
      <c r="F5925" s="545" t="s">
        <v>15867</v>
      </c>
      <c r="G5925" s="543" t="s">
        <v>15868</v>
      </c>
      <c r="H5925" s="545" t="s">
        <v>2546</v>
      </c>
      <c r="I5925" s="544" t="s">
        <v>2478</v>
      </c>
      <c r="J5925" s="543" t="s">
        <v>2478</v>
      </c>
      <c r="K5925" s="543" t="s">
        <v>2478</v>
      </c>
      <c r="L5925" s="543" t="s">
        <v>2478</v>
      </c>
      <c r="M5925" s="543" t="s">
        <v>2478</v>
      </c>
      <c r="N5925" s="543" t="s">
        <v>2478</v>
      </c>
      <c r="O5925" s="543" t="s">
        <v>2478</v>
      </c>
      <c r="P5925" s="543" t="s">
        <v>2478</v>
      </c>
      <c r="Q5925" s="543" t="s">
        <v>2478</v>
      </c>
      <c r="R5925" s="543" t="s">
        <v>2478</v>
      </c>
      <c r="S5925" s="543" t="s">
        <v>2478</v>
      </c>
    </row>
    <row r="5926" spans="1:19">
      <c r="A5926" s="540" t="s">
        <v>3271</v>
      </c>
      <c r="B5926" s="541"/>
      <c r="C5926" s="541"/>
      <c r="D5926" s="542">
        <v>90017</v>
      </c>
      <c r="E5926" s="542">
        <v>90017</v>
      </c>
      <c r="F5926" s="542" t="s">
        <v>15869</v>
      </c>
      <c r="G5926" s="540" t="s">
        <v>15870</v>
      </c>
      <c r="H5926" s="542" t="s">
        <v>2546</v>
      </c>
      <c r="I5926" s="541" t="s">
        <v>2478</v>
      </c>
      <c r="J5926" s="540" t="s">
        <v>2478</v>
      </c>
      <c r="K5926" s="540" t="s">
        <v>2478</v>
      </c>
      <c r="L5926" s="540" t="s">
        <v>2478</v>
      </c>
      <c r="M5926" s="540" t="s">
        <v>2478</v>
      </c>
      <c r="N5926" s="540" t="s">
        <v>2478</v>
      </c>
      <c r="O5926" s="540" t="s">
        <v>2478</v>
      </c>
      <c r="P5926" s="540" t="s">
        <v>2478</v>
      </c>
      <c r="Q5926" s="540" t="s">
        <v>2478</v>
      </c>
      <c r="R5926" s="540" t="s">
        <v>2478</v>
      </c>
      <c r="S5926" s="540" t="s">
        <v>2478</v>
      </c>
    </row>
    <row r="5927" spans="1:19">
      <c r="A5927" s="543" t="s">
        <v>3271</v>
      </c>
      <c r="B5927" s="544"/>
      <c r="C5927" s="544"/>
      <c r="D5927" s="545">
        <v>90017</v>
      </c>
      <c r="E5927" s="545">
        <v>90017</v>
      </c>
      <c r="F5927" s="545" t="s">
        <v>15871</v>
      </c>
      <c r="G5927" s="543" t="s">
        <v>15872</v>
      </c>
      <c r="H5927" s="545" t="s">
        <v>2546</v>
      </c>
      <c r="I5927" s="544" t="s">
        <v>2478</v>
      </c>
      <c r="J5927" s="543" t="s">
        <v>2478</v>
      </c>
      <c r="K5927" s="543" t="s">
        <v>2478</v>
      </c>
      <c r="L5927" s="543" t="s">
        <v>2478</v>
      </c>
      <c r="M5927" s="543" t="s">
        <v>2478</v>
      </c>
      <c r="N5927" s="543" t="s">
        <v>2478</v>
      </c>
      <c r="O5927" s="543" t="s">
        <v>2478</v>
      </c>
      <c r="P5927" s="543" t="s">
        <v>2478</v>
      </c>
      <c r="Q5927" s="543" t="s">
        <v>2478</v>
      </c>
      <c r="R5927" s="543" t="s">
        <v>2478</v>
      </c>
      <c r="S5927" s="543" t="s">
        <v>2478</v>
      </c>
    </row>
    <row r="5928" spans="1:19">
      <c r="A5928" s="540" t="s">
        <v>3271</v>
      </c>
      <c r="B5928" s="541"/>
      <c r="C5928" s="541"/>
      <c r="D5928" s="542">
        <v>90017</v>
      </c>
      <c r="E5928" s="542">
        <v>90017</v>
      </c>
      <c r="F5928" s="542" t="s">
        <v>15873</v>
      </c>
      <c r="G5928" s="540" t="s">
        <v>15874</v>
      </c>
      <c r="H5928" s="542" t="s">
        <v>2546</v>
      </c>
      <c r="I5928" s="541" t="s">
        <v>2478</v>
      </c>
      <c r="J5928" s="540" t="s">
        <v>2478</v>
      </c>
      <c r="K5928" s="540" t="s">
        <v>2478</v>
      </c>
      <c r="L5928" s="540" t="s">
        <v>2478</v>
      </c>
      <c r="M5928" s="540" t="s">
        <v>2478</v>
      </c>
      <c r="N5928" s="540" t="s">
        <v>2478</v>
      </c>
      <c r="O5928" s="540" t="s">
        <v>2478</v>
      </c>
      <c r="P5928" s="540" t="s">
        <v>2478</v>
      </c>
      <c r="Q5928" s="540" t="s">
        <v>2478</v>
      </c>
      <c r="R5928" s="540" t="s">
        <v>2478</v>
      </c>
      <c r="S5928" s="540" t="s">
        <v>2478</v>
      </c>
    </row>
    <row r="5929" spans="1:19">
      <c r="A5929" s="543" t="s">
        <v>3271</v>
      </c>
      <c r="B5929" s="544"/>
      <c r="C5929" s="544"/>
      <c r="D5929" s="545">
        <v>90017</v>
      </c>
      <c r="E5929" s="545">
        <v>90017</v>
      </c>
      <c r="F5929" s="545" t="s">
        <v>15875</v>
      </c>
      <c r="G5929" s="543" t="s">
        <v>15876</v>
      </c>
      <c r="H5929" s="545" t="s">
        <v>2546</v>
      </c>
      <c r="I5929" s="544" t="s">
        <v>2478</v>
      </c>
      <c r="J5929" s="543" t="s">
        <v>2478</v>
      </c>
      <c r="K5929" s="543" t="s">
        <v>2478</v>
      </c>
      <c r="L5929" s="543" t="s">
        <v>2478</v>
      </c>
      <c r="M5929" s="543" t="s">
        <v>2478</v>
      </c>
      <c r="N5929" s="543" t="s">
        <v>2478</v>
      </c>
      <c r="O5929" s="543" t="s">
        <v>2478</v>
      </c>
      <c r="P5929" s="543" t="s">
        <v>2478</v>
      </c>
      <c r="Q5929" s="543" t="s">
        <v>2478</v>
      </c>
      <c r="R5929" s="543" t="s">
        <v>2478</v>
      </c>
      <c r="S5929" s="543" t="s">
        <v>2478</v>
      </c>
    </row>
    <row r="5930" spans="1:19">
      <c r="A5930" s="540" t="s">
        <v>3271</v>
      </c>
      <c r="B5930" s="541"/>
      <c r="C5930" s="541"/>
      <c r="D5930" s="542">
        <v>90017</v>
      </c>
      <c r="E5930" s="542">
        <v>90017</v>
      </c>
      <c r="F5930" s="542" t="s">
        <v>15877</v>
      </c>
      <c r="G5930" s="540" t="s">
        <v>15878</v>
      </c>
      <c r="H5930" s="542" t="s">
        <v>2546</v>
      </c>
      <c r="I5930" s="541" t="s">
        <v>2478</v>
      </c>
      <c r="J5930" s="540" t="s">
        <v>2478</v>
      </c>
      <c r="K5930" s="540" t="s">
        <v>2478</v>
      </c>
      <c r="L5930" s="540" t="s">
        <v>2478</v>
      </c>
      <c r="M5930" s="540" t="s">
        <v>2478</v>
      </c>
      <c r="N5930" s="540" t="s">
        <v>2478</v>
      </c>
      <c r="O5930" s="540" t="s">
        <v>2478</v>
      </c>
      <c r="P5930" s="540" t="s">
        <v>2478</v>
      </c>
      <c r="Q5930" s="540" t="s">
        <v>2478</v>
      </c>
      <c r="R5930" s="540" t="s">
        <v>2478</v>
      </c>
      <c r="S5930" s="540" t="s">
        <v>2478</v>
      </c>
    </row>
    <row r="5931" spans="1:19">
      <c r="A5931" s="543" t="s">
        <v>3271</v>
      </c>
      <c r="B5931" s="544"/>
      <c r="C5931" s="544"/>
      <c r="D5931" s="545">
        <v>90017</v>
      </c>
      <c r="E5931" s="545">
        <v>90017</v>
      </c>
      <c r="F5931" s="545" t="s">
        <v>15879</v>
      </c>
      <c r="G5931" s="543" t="s">
        <v>15880</v>
      </c>
      <c r="H5931" s="545" t="s">
        <v>2546</v>
      </c>
      <c r="I5931" s="544" t="s">
        <v>2478</v>
      </c>
      <c r="J5931" s="543" t="s">
        <v>2478</v>
      </c>
      <c r="K5931" s="543" t="s">
        <v>2478</v>
      </c>
      <c r="L5931" s="543" t="s">
        <v>2478</v>
      </c>
      <c r="M5931" s="543" t="s">
        <v>2478</v>
      </c>
      <c r="N5931" s="543" t="s">
        <v>2478</v>
      </c>
      <c r="O5931" s="543" t="s">
        <v>2478</v>
      </c>
      <c r="P5931" s="543" t="s">
        <v>2478</v>
      </c>
      <c r="Q5931" s="543" t="s">
        <v>2478</v>
      </c>
      <c r="R5931" s="543" t="s">
        <v>2478</v>
      </c>
      <c r="S5931" s="543" t="s">
        <v>2478</v>
      </c>
    </row>
    <row r="5932" spans="1:19">
      <c r="A5932" s="540" t="s">
        <v>3271</v>
      </c>
      <c r="B5932" s="541"/>
      <c r="C5932" s="541"/>
      <c r="D5932" s="542">
        <v>90017</v>
      </c>
      <c r="E5932" s="542">
        <v>90017</v>
      </c>
      <c r="F5932" s="542" t="s">
        <v>15881</v>
      </c>
      <c r="G5932" s="540" t="s">
        <v>15882</v>
      </c>
      <c r="H5932" s="542" t="s">
        <v>2546</v>
      </c>
      <c r="I5932" s="541" t="s">
        <v>2478</v>
      </c>
      <c r="J5932" s="540" t="s">
        <v>2478</v>
      </c>
      <c r="K5932" s="540" t="s">
        <v>2478</v>
      </c>
      <c r="L5932" s="540" t="s">
        <v>2478</v>
      </c>
      <c r="M5932" s="540" t="s">
        <v>2478</v>
      </c>
      <c r="N5932" s="540" t="s">
        <v>2478</v>
      </c>
      <c r="O5932" s="540" t="s">
        <v>2478</v>
      </c>
      <c r="P5932" s="540" t="s">
        <v>2478</v>
      </c>
      <c r="Q5932" s="540" t="s">
        <v>2478</v>
      </c>
      <c r="R5932" s="540" t="s">
        <v>2478</v>
      </c>
      <c r="S5932" s="540" t="s">
        <v>2478</v>
      </c>
    </row>
    <row r="5933" spans="1:19">
      <c r="A5933" s="543" t="s">
        <v>8126</v>
      </c>
      <c r="B5933" s="544"/>
      <c r="C5933" s="544"/>
      <c r="D5933" s="545">
        <v>30080</v>
      </c>
      <c r="E5933" s="545">
        <v>30080</v>
      </c>
      <c r="F5933" s="545" t="s">
        <v>15883</v>
      </c>
      <c r="G5933" s="543" t="s">
        <v>15884</v>
      </c>
      <c r="H5933" s="545" t="s">
        <v>2546</v>
      </c>
      <c r="I5933" s="544" t="s">
        <v>2478</v>
      </c>
      <c r="J5933" s="543" t="s">
        <v>2478</v>
      </c>
      <c r="K5933" s="543" t="s">
        <v>2478</v>
      </c>
      <c r="L5933" s="543" t="s">
        <v>2478</v>
      </c>
      <c r="M5933" s="543" t="s">
        <v>2478</v>
      </c>
      <c r="N5933" s="543" t="s">
        <v>2478</v>
      </c>
      <c r="O5933" s="543" t="s">
        <v>2478</v>
      </c>
      <c r="P5933" s="543" t="s">
        <v>2478</v>
      </c>
      <c r="Q5933" s="543" t="s">
        <v>2478</v>
      </c>
      <c r="R5933" s="543" t="s">
        <v>2478</v>
      </c>
      <c r="S5933" s="543" t="s">
        <v>2478</v>
      </c>
    </row>
    <row r="5934" spans="1:19">
      <c r="A5934" s="540" t="s">
        <v>3271</v>
      </c>
      <c r="B5934" s="541"/>
      <c r="C5934" s="541"/>
      <c r="D5934" s="542">
        <v>90017</v>
      </c>
      <c r="E5934" s="542">
        <v>90017</v>
      </c>
      <c r="F5934" s="542" t="s">
        <v>15885</v>
      </c>
      <c r="G5934" s="540" t="s">
        <v>15886</v>
      </c>
      <c r="H5934" s="542" t="s">
        <v>2546</v>
      </c>
      <c r="I5934" s="541" t="s">
        <v>2478</v>
      </c>
      <c r="J5934" s="540" t="s">
        <v>2478</v>
      </c>
      <c r="K5934" s="540" t="s">
        <v>2478</v>
      </c>
      <c r="L5934" s="540" t="s">
        <v>2478</v>
      </c>
      <c r="M5934" s="540" t="s">
        <v>2478</v>
      </c>
      <c r="N5934" s="540" t="s">
        <v>2478</v>
      </c>
      <c r="O5934" s="540" t="s">
        <v>2478</v>
      </c>
      <c r="P5934" s="540" t="s">
        <v>2478</v>
      </c>
      <c r="Q5934" s="540" t="s">
        <v>2478</v>
      </c>
      <c r="R5934" s="540" t="s">
        <v>2478</v>
      </c>
      <c r="S5934" s="540" t="s">
        <v>2478</v>
      </c>
    </row>
    <row r="5935" spans="1:19">
      <c r="A5935" s="543" t="s">
        <v>3271</v>
      </c>
      <c r="B5935" s="544"/>
      <c r="C5935" s="544"/>
      <c r="D5935" s="545">
        <v>90017</v>
      </c>
      <c r="E5935" s="545">
        <v>90017</v>
      </c>
      <c r="F5935" s="545" t="s">
        <v>15887</v>
      </c>
      <c r="G5935" s="543" t="s">
        <v>15888</v>
      </c>
      <c r="H5935" s="545" t="s">
        <v>2546</v>
      </c>
      <c r="I5935" s="544" t="s">
        <v>2478</v>
      </c>
      <c r="J5935" s="543" t="s">
        <v>2478</v>
      </c>
      <c r="K5935" s="543" t="s">
        <v>2478</v>
      </c>
      <c r="L5935" s="543" t="s">
        <v>2478</v>
      </c>
      <c r="M5935" s="543" t="s">
        <v>2478</v>
      </c>
      <c r="N5935" s="543" t="s">
        <v>2478</v>
      </c>
      <c r="O5935" s="543" t="s">
        <v>2478</v>
      </c>
      <c r="P5935" s="543" t="s">
        <v>2478</v>
      </c>
      <c r="Q5935" s="543" t="s">
        <v>2478</v>
      </c>
      <c r="R5935" s="543" t="s">
        <v>2478</v>
      </c>
      <c r="S5935" s="543" t="s">
        <v>2478</v>
      </c>
    </row>
    <row r="5936" spans="1:19">
      <c r="A5936" s="540" t="s">
        <v>3271</v>
      </c>
      <c r="B5936" s="541"/>
      <c r="C5936" s="541"/>
      <c r="D5936" s="542">
        <v>90017</v>
      </c>
      <c r="E5936" s="542">
        <v>90017</v>
      </c>
      <c r="F5936" s="542" t="s">
        <v>15889</v>
      </c>
      <c r="G5936" s="540" t="s">
        <v>15890</v>
      </c>
      <c r="H5936" s="542" t="s">
        <v>2546</v>
      </c>
      <c r="I5936" s="541" t="s">
        <v>2478</v>
      </c>
      <c r="J5936" s="540" t="s">
        <v>2478</v>
      </c>
      <c r="K5936" s="540" t="s">
        <v>2478</v>
      </c>
      <c r="L5936" s="540" t="s">
        <v>2478</v>
      </c>
      <c r="M5936" s="540" t="s">
        <v>2478</v>
      </c>
      <c r="N5936" s="540" t="s">
        <v>2478</v>
      </c>
      <c r="O5936" s="540" t="s">
        <v>2478</v>
      </c>
      <c r="P5936" s="540" t="s">
        <v>2478</v>
      </c>
      <c r="Q5936" s="540" t="s">
        <v>2478</v>
      </c>
      <c r="R5936" s="540" t="s">
        <v>2478</v>
      </c>
      <c r="S5936" s="540" t="s">
        <v>2478</v>
      </c>
    </row>
    <row r="5937" spans="1:19">
      <c r="A5937" t="s">
        <v>3271</v>
      </c>
      <c r="D5937">
        <v>90017</v>
      </c>
      <c r="E5937">
        <v>90017</v>
      </c>
      <c r="F5937" t="s">
        <v>15891</v>
      </c>
      <c r="G5937" t="s">
        <v>15892</v>
      </c>
      <c r="I5937" t="s">
        <v>2478</v>
      </c>
      <c r="J5937" t="s">
        <v>2478</v>
      </c>
      <c r="K5937" t="s">
        <v>2478</v>
      </c>
      <c r="L5937" t="s">
        <v>2478</v>
      </c>
      <c r="M5937" t="s">
        <v>2478</v>
      </c>
      <c r="N5937" t="s">
        <v>2478</v>
      </c>
      <c r="O5937" t="s">
        <v>2478</v>
      </c>
      <c r="P5937" t="s">
        <v>2478</v>
      </c>
      <c r="Q5937" t="s">
        <v>2478</v>
      </c>
      <c r="R5937" t="s">
        <v>2478</v>
      </c>
      <c r="S5937" t="s">
        <v>2478</v>
      </c>
    </row>
    <row r="5938" spans="1:19">
      <c r="A5938" t="s">
        <v>8126</v>
      </c>
      <c r="D5938">
        <v>20010</v>
      </c>
      <c r="E5938">
        <v>20010</v>
      </c>
      <c r="F5938" t="s">
        <v>15893</v>
      </c>
      <c r="G5938" t="s">
        <v>15894</v>
      </c>
      <c r="I5938" t="s">
        <v>2469</v>
      </c>
      <c r="J5938" t="s">
        <v>2478</v>
      </c>
      <c r="K5938" t="s">
        <v>2478</v>
      </c>
      <c r="L5938" t="s">
        <v>2478</v>
      </c>
      <c r="M5938" t="s">
        <v>2478</v>
      </c>
      <c r="N5938" t="s">
        <v>2478</v>
      </c>
      <c r="O5938" t="s">
        <v>2478</v>
      </c>
      <c r="P5938" t="s">
        <v>2478</v>
      </c>
      <c r="Q5938" t="s">
        <v>2478</v>
      </c>
      <c r="R5938" t="s">
        <v>2478</v>
      </c>
      <c r="S5938" t="s">
        <v>2478</v>
      </c>
    </row>
    <row r="5939" spans="1:19">
      <c r="A5939" t="s">
        <v>13003</v>
      </c>
      <c r="D5939">
        <v>10131</v>
      </c>
      <c r="E5939">
        <v>10131</v>
      </c>
      <c r="F5939" t="s">
        <v>15895</v>
      </c>
      <c r="G5939" t="s">
        <v>15896</v>
      </c>
      <c r="I5939" t="s">
        <v>2546</v>
      </c>
      <c r="J5939" t="s">
        <v>2478</v>
      </c>
      <c r="K5939" t="s">
        <v>2478</v>
      </c>
      <c r="L5939" t="s">
        <v>2478</v>
      </c>
      <c r="M5939" t="s">
        <v>2478</v>
      </c>
      <c r="N5939" t="s">
        <v>2478</v>
      </c>
      <c r="O5939">
        <v>44348.333333333336</v>
      </c>
      <c r="P5939">
        <v>44671.708333333336</v>
      </c>
      <c r="Q5939" t="s">
        <v>2478</v>
      </c>
      <c r="R5939" t="s">
        <v>2478</v>
      </c>
      <c r="S5939" t="s">
        <v>2478</v>
      </c>
    </row>
    <row r="5940" spans="1:19">
      <c r="A5940" t="s">
        <v>3271</v>
      </c>
      <c r="D5940">
        <v>90017</v>
      </c>
      <c r="E5940">
        <v>90017</v>
      </c>
      <c r="F5940" t="s">
        <v>15897</v>
      </c>
      <c r="G5940" t="s">
        <v>15898</v>
      </c>
      <c r="I5940" t="s">
        <v>2478</v>
      </c>
      <c r="J5940" t="s">
        <v>2478</v>
      </c>
      <c r="K5940" t="s">
        <v>2478</v>
      </c>
      <c r="L5940" t="s">
        <v>2478</v>
      </c>
      <c r="M5940" t="s">
        <v>2478</v>
      </c>
      <c r="N5940" t="s">
        <v>2478</v>
      </c>
      <c r="O5940" t="s">
        <v>2478</v>
      </c>
      <c r="P5940" t="s">
        <v>2478</v>
      </c>
      <c r="Q5940" t="s">
        <v>2478</v>
      </c>
      <c r="R5940" t="s">
        <v>2478</v>
      </c>
      <c r="S5940" t="s">
        <v>2478</v>
      </c>
    </row>
    <row r="5941" spans="1:19">
      <c r="A5941" t="s">
        <v>3271</v>
      </c>
      <c r="D5941">
        <v>90017</v>
      </c>
      <c r="E5941">
        <v>90017</v>
      </c>
      <c r="F5941" t="s">
        <v>15899</v>
      </c>
      <c r="G5941" t="s">
        <v>15900</v>
      </c>
      <c r="I5941" t="s">
        <v>2478</v>
      </c>
      <c r="J5941" t="s">
        <v>2478</v>
      </c>
      <c r="K5941" t="s">
        <v>2478</v>
      </c>
      <c r="L5941" t="s">
        <v>2478</v>
      </c>
      <c r="M5941" t="s">
        <v>2478</v>
      </c>
      <c r="N5941" t="s">
        <v>2478</v>
      </c>
      <c r="O5941" t="s">
        <v>2478</v>
      </c>
      <c r="P5941" t="s">
        <v>2478</v>
      </c>
      <c r="Q5941" t="s">
        <v>2478</v>
      </c>
      <c r="R5941" t="s">
        <v>2478</v>
      </c>
      <c r="S5941" t="s">
        <v>2478</v>
      </c>
    </row>
    <row r="5942" spans="1:19">
      <c r="A5942" t="s">
        <v>15362</v>
      </c>
      <c r="D5942">
        <v>20018</v>
      </c>
      <c r="E5942">
        <v>20018</v>
      </c>
      <c r="F5942" t="s">
        <v>15901</v>
      </c>
      <c r="G5942" t="s">
        <v>15902</v>
      </c>
      <c r="I5942" t="s">
        <v>2478</v>
      </c>
      <c r="J5942" t="s">
        <v>2478</v>
      </c>
      <c r="K5942" t="s">
        <v>2478</v>
      </c>
      <c r="L5942" t="s">
        <v>2478</v>
      </c>
      <c r="M5942" t="s">
        <v>2478</v>
      </c>
      <c r="N5942" t="s">
        <v>2478</v>
      </c>
      <c r="O5942" t="s">
        <v>2478</v>
      </c>
      <c r="P5942" t="s">
        <v>2478</v>
      </c>
      <c r="Q5942" t="s">
        <v>2478</v>
      </c>
      <c r="R5942" t="s">
        <v>2478</v>
      </c>
      <c r="S5942" t="s">
        <v>2478</v>
      </c>
    </row>
    <row r="5943" spans="1:19">
      <c r="A5943" t="s">
        <v>3271</v>
      </c>
      <c r="D5943">
        <v>90017</v>
      </c>
      <c r="E5943">
        <v>90017</v>
      </c>
      <c r="F5943" t="s">
        <v>15903</v>
      </c>
      <c r="G5943" t="s">
        <v>15904</v>
      </c>
      <c r="I5943" t="s">
        <v>2478</v>
      </c>
      <c r="J5943" t="s">
        <v>2478</v>
      </c>
      <c r="K5943" t="s">
        <v>2478</v>
      </c>
      <c r="L5943" t="s">
        <v>2478</v>
      </c>
      <c r="M5943" t="s">
        <v>2478</v>
      </c>
      <c r="N5943" t="s">
        <v>2478</v>
      </c>
      <c r="O5943" t="s">
        <v>2478</v>
      </c>
      <c r="P5943" t="s">
        <v>2478</v>
      </c>
      <c r="Q5943" t="s">
        <v>2478</v>
      </c>
      <c r="R5943" t="s">
        <v>2478</v>
      </c>
      <c r="S5943" t="s">
        <v>2478</v>
      </c>
    </row>
  </sheetData>
  <autoFilter ref="A1:S5936" xr:uid="{D294559A-F503-4BF8-B1D0-257C002344A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7BD07-389D-42BD-9622-E520338FB281}">
  <sheetPr>
    <tabColor rgb="FF0096FF"/>
  </sheetPr>
  <dimension ref="A4:AQ214"/>
  <sheetViews>
    <sheetView workbookViewId="0"/>
  </sheetViews>
  <sheetFormatPr defaultColWidth="8.5" defaultRowHeight="15"/>
  <cols>
    <col min="1" max="1" width="15.5" style="897" bestFit="1" customWidth="1"/>
    <col min="2" max="2" width="66.625" style="898" customWidth="1"/>
    <col min="3" max="4" width="13.375" style="899" customWidth="1"/>
    <col min="5" max="5" width="16.5" style="899" customWidth="1"/>
    <col min="6" max="6" width="35" style="899" bestFit="1" customWidth="1"/>
    <col min="7" max="7" width="8.5" style="899" customWidth="1"/>
    <col min="8" max="9" width="9.375" style="899" customWidth="1"/>
    <col min="10" max="20" width="18.5" style="900" customWidth="1"/>
    <col min="21" max="21" width="22" style="900" customWidth="1"/>
    <col min="22" max="22" width="18.5" style="900" customWidth="1"/>
    <col min="23" max="23" width="71.5" style="898" customWidth="1"/>
    <col min="24" max="32" width="18.5" style="900" customWidth="1"/>
    <col min="33" max="33" width="40.5" style="901" customWidth="1"/>
    <col min="34" max="34" width="15.5" style="902" customWidth="1"/>
    <col min="35" max="35" width="42" style="898" customWidth="1"/>
    <col min="36" max="36" width="17.5" style="903" bestFit="1" customWidth="1"/>
    <col min="37" max="37" width="17.875" style="904" customWidth="1"/>
    <col min="38" max="38" width="8.5" style="901"/>
    <col min="39" max="39" width="10.375" style="901" bestFit="1" customWidth="1"/>
    <col min="40" max="40" width="10.375" style="901" customWidth="1"/>
    <col min="41" max="42" width="13.875" style="901" bestFit="1" customWidth="1"/>
    <col min="43" max="16384" width="8.5" style="901"/>
  </cols>
  <sheetData>
    <row r="4" spans="1:43" ht="15.75" thickBot="1">
      <c r="A4" s="1101"/>
      <c r="B4" s="1105"/>
      <c r="C4" s="1103"/>
      <c r="D4" s="1103"/>
      <c r="E4" s="1103"/>
      <c r="F4" s="1103"/>
      <c r="G4" s="1103"/>
      <c r="H4" s="1103"/>
      <c r="I4" s="1103"/>
      <c r="J4" s="1104"/>
      <c r="K4" s="1104"/>
      <c r="L4" s="1104"/>
      <c r="M4" s="1104"/>
      <c r="N4" s="1104"/>
      <c r="O4" s="1104"/>
      <c r="P4" s="1104"/>
      <c r="Q4" s="1104"/>
      <c r="R4" s="1104"/>
      <c r="S4" s="1104"/>
      <c r="T4" s="1104"/>
      <c r="U4" s="1104"/>
      <c r="V4" s="1104"/>
      <c r="W4" s="1105"/>
      <c r="X4" s="1104"/>
      <c r="Y4" s="1104"/>
      <c r="Z4" s="1104"/>
      <c r="AA4" s="1104"/>
      <c r="AB4" s="1104"/>
      <c r="AC4" s="1104"/>
      <c r="AD4" s="1104"/>
      <c r="AE4" s="1104"/>
      <c r="AF4" s="1104"/>
      <c r="AG4" s="1102"/>
      <c r="AH4" s="1106"/>
      <c r="AI4" s="1105"/>
      <c r="AJ4" s="1107"/>
      <c r="AK4" s="1108"/>
      <c r="AL4" s="1102"/>
      <c r="AM4" s="1102"/>
      <c r="AN4" s="1102"/>
      <c r="AO4" s="1102"/>
      <c r="AP4" s="1102"/>
      <c r="AQ4" s="1102"/>
    </row>
    <row r="5" spans="1:43" ht="30" customHeight="1">
      <c r="A5" s="1101"/>
      <c r="B5" s="1105"/>
      <c r="C5" s="1104"/>
      <c r="D5" s="1109"/>
      <c r="E5" s="1104"/>
      <c r="F5" s="1110"/>
      <c r="G5" s="1103"/>
      <c r="H5" s="1103"/>
      <c r="I5" s="1103"/>
      <c r="J5" s="1379" t="s">
        <v>2447</v>
      </c>
      <c r="K5" s="1380"/>
      <c r="L5" s="1380"/>
      <c r="M5" s="1380"/>
      <c r="N5" s="1380"/>
      <c r="O5" s="1380"/>
      <c r="P5" s="1380"/>
      <c r="Q5" s="1380"/>
      <c r="R5" s="1381"/>
      <c r="S5" s="1382" t="s">
        <v>2186</v>
      </c>
      <c r="T5" s="1382"/>
      <c r="U5" s="1382"/>
      <c r="V5" s="1382"/>
      <c r="W5" s="1105"/>
      <c r="X5" s="1383" t="s">
        <v>2448</v>
      </c>
      <c r="Y5" s="1384"/>
      <c r="Z5" s="1384"/>
      <c r="AA5" s="1384"/>
      <c r="AB5" s="1384"/>
      <c r="AC5" s="1384"/>
      <c r="AD5" s="1385"/>
      <c r="AE5" s="1104"/>
      <c r="AF5" s="1104"/>
      <c r="AG5" s="1102"/>
      <c r="AH5" s="1106"/>
      <c r="AI5" s="1105"/>
      <c r="AJ5" s="1107"/>
      <c r="AK5" s="1108"/>
      <c r="AL5" s="1102"/>
      <c r="AM5" s="1102"/>
      <c r="AN5" s="1102"/>
      <c r="AO5" s="1102"/>
      <c r="AP5" s="1102"/>
      <c r="AQ5" s="1102"/>
    </row>
    <row r="6" spans="1:43" s="899" customFormat="1" ht="60">
      <c r="A6" s="617" t="s">
        <v>319</v>
      </c>
      <c r="B6" s="617" t="s">
        <v>322</v>
      </c>
      <c r="C6" s="618" t="s">
        <v>2449</v>
      </c>
      <c r="D6" s="618" t="s">
        <v>2450</v>
      </c>
      <c r="E6" s="617" t="s">
        <v>20</v>
      </c>
      <c r="F6" s="617" t="s">
        <v>2189</v>
      </c>
      <c r="G6" s="617" t="s">
        <v>2190</v>
      </c>
      <c r="H6" s="617" t="s">
        <v>2451</v>
      </c>
      <c r="I6" s="617" t="s">
        <v>2452</v>
      </c>
      <c r="J6" s="620" t="s">
        <v>2453</v>
      </c>
      <c r="K6" s="619" t="s">
        <v>2454</v>
      </c>
      <c r="L6" s="619" t="s">
        <v>2455</v>
      </c>
      <c r="M6" s="619" t="s">
        <v>2456</v>
      </c>
      <c r="N6" s="619" t="s">
        <v>2457</v>
      </c>
      <c r="O6" s="619" t="s">
        <v>2458</v>
      </c>
      <c r="P6" s="619" t="s">
        <v>2459</v>
      </c>
      <c r="Q6" s="620" t="s">
        <v>2460</v>
      </c>
      <c r="R6" s="620" t="s">
        <v>2461</v>
      </c>
      <c r="S6" s="905" t="s">
        <v>2144</v>
      </c>
      <c r="T6" s="616" t="s">
        <v>2147</v>
      </c>
      <c r="U6" s="616" t="s">
        <v>2149</v>
      </c>
      <c r="V6" s="616" t="s">
        <v>2152</v>
      </c>
      <c r="W6" s="619" t="s">
        <v>2462</v>
      </c>
      <c r="X6" s="621" t="s">
        <v>2145</v>
      </c>
      <c r="Y6" s="621" t="s">
        <v>2148</v>
      </c>
      <c r="Z6" s="621" t="s">
        <v>2150</v>
      </c>
      <c r="AA6" s="621" t="s">
        <v>2153</v>
      </c>
      <c r="AB6" s="621" t="s">
        <v>2155</v>
      </c>
      <c r="AC6" s="621" t="s">
        <v>2158</v>
      </c>
      <c r="AD6" s="621" t="s">
        <v>2197</v>
      </c>
      <c r="AE6" s="621" t="s">
        <v>2463</v>
      </c>
      <c r="AF6" s="621" t="s">
        <v>2199</v>
      </c>
      <c r="AG6" s="622" t="s">
        <v>2464</v>
      </c>
      <c r="AH6" s="623" t="s">
        <v>2465</v>
      </c>
      <c r="AI6" s="622" t="s">
        <v>31</v>
      </c>
      <c r="AJ6" s="624" t="s">
        <v>2466</v>
      </c>
      <c r="AK6" s="625" t="s">
        <v>2467</v>
      </c>
      <c r="AL6" s="625" t="s">
        <v>15905</v>
      </c>
      <c r="AM6" s="625" t="s">
        <v>15906</v>
      </c>
      <c r="AN6" s="625" t="s">
        <v>15907</v>
      </c>
      <c r="AO6" s="625">
        <v>428</v>
      </c>
      <c r="AP6" s="625">
        <v>406</v>
      </c>
      <c r="AQ6" s="1103" t="s">
        <v>15908</v>
      </c>
    </row>
    <row r="7" spans="1:43">
      <c r="A7" s="1167">
        <v>9510</v>
      </c>
      <c r="B7" s="1168" t="s">
        <v>15909</v>
      </c>
      <c r="C7" s="1169" t="s">
        <v>2203</v>
      </c>
      <c r="D7" s="1169" t="s">
        <v>2203</v>
      </c>
      <c r="E7" s="1169"/>
      <c r="F7" s="1169" t="s">
        <v>15910</v>
      </c>
      <c r="G7" s="1169" t="s">
        <v>2203</v>
      </c>
      <c r="H7" s="1169" t="s">
        <v>2469</v>
      </c>
      <c r="I7" s="1169" t="s">
        <v>2469</v>
      </c>
      <c r="J7" s="1170" t="s">
        <v>15911</v>
      </c>
      <c r="K7" s="1170" t="s">
        <v>15911</v>
      </c>
      <c r="L7" s="1171" t="s">
        <v>15911</v>
      </c>
      <c r="M7" s="1172" t="s">
        <v>15911</v>
      </c>
      <c r="N7" s="1172" t="s">
        <v>15911</v>
      </c>
      <c r="O7" s="1172" t="s">
        <v>15911</v>
      </c>
      <c r="P7" s="1172" t="s">
        <v>15911</v>
      </c>
      <c r="Q7" s="1172" t="s">
        <v>15911</v>
      </c>
      <c r="R7" s="1172" t="s">
        <v>15911</v>
      </c>
      <c r="S7" s="1173" t="s">
        <v>15910</v>
      </c>
      <c r="T7" s="1173" t="s">
        <v>15910</v>
      </c>
      <c r="U7" s="1173" t="s">
        <v>15910</v>
      </c>
      <c r="V7" s="1173" t="s">
        <v>15910</v>
      </c>
      <c r="W7" s="906" t="s">
        <v>15910</v>
      </c>
      <c r="X7" s="1172"/>
      <c r="Y7" s="1172"/>
      <c r="Z7" s="1172"/>
      <c r="AA7" s="1172"/>
      <c r="AB7" s="1172"/>
      <c r="AC7" s="1172"/>
      <c r="AD7" s="1172"/>
      <c r="AE7" s="1172"/>
      <c r="AF7" s="1172"/>
      <c r="AG7" s="1174"/>
      <c r="AH7" s="1175"/>
      <c r="AI7" s="1176"/>
      <c r="AJ7" s="1177"/>
      <c r="AK7" s="1178"/>
      <c r="AL7" s="1168">
        <f>IF(OR(X7&lt;&gt;0,Y7&lt;&gt;0,Z7&lt;&gt;0,AA7&lt;&gt;0,AB7&lt;&gt;0,AC7&lt;&gt;0,AD7&lt;&gt;0,AE7&lt;&gt;0,AF7&lt;&gt;0),1,0)</f>
        <v>0</v>
      </c>
      <c r="AM7" s="1168">
        <v>1</v>
      </c>
      <c r="AN7" s="1168">
        <v>0</v>
      </c>
      <c r="AO7" s="1179">
        <f>IF($C7="Yes",Q7,IF($C7="Yes, only E&amp;M ",N7,0))</f>
        <v>0</v>
      </c>
      <c r="AP7" s="1179">
        <f>IF($C7="Yes",R7,IF($C7="Yes, only E&amp;M ",O7,0))</f>
        <v>0</v>
      </c>
      <c r="AQ7" s="1102"/>
    </row>
    <row r="8" spans="1:43">
      <c r="A8" s="1167">
        <v>9510</v>
      </c>
      <c r="B8" s="1168" t="s">
        <v>15912</v>
      </c>
      <c r="C8" s="1169" t="s">
        <v>15910</v>
      </c>
      <c r="D8" s="1169" t="s">
        <v>2203</v>
      </c>
      <c r="E8" s="1169"/>
      <c r="F8" s="1169" t="s">
        <v>15910</v>
      </c>
      <c r="G8" s="1169" t="s">
        <v>2203</v>
      </c>
      <c r="H8" s="1169" t="s">
        <v>2469</v>
      </c>
      <c r="I8" s="1169" t="s">
        <v>2469</v>
      </c>
      <c r="J8" s="1170" t="s">
        <v>15911</v>
      </c>
      <c r="K8" s="1170" t="s">
        <v>15911</v>
      </c>
      <c r="L8" s="1171" t="s">
        <v>15911</v>
      </c>
      <c r="M8" s="1172" t="s">
        <v>15911</v>
      </c>
      <c r="N8" s="1172" t="s">
        <v>15911</v>
      </c>
      <c r="O8" s="1172" t="s">
        <v>15911</v>
      </c>
      <c r="P8" s="1172" t="s">
        <v>15911</v>
      </c>
      <c r="Q8" s="1172" t="s">
        <v>15911</v>
      </c>
      <c r="R8" s="1172" t="s">
        <v>15911</v>
      </c>
      <c r="S8" s="1173" t="s">
        <v>15910</v>
      </c>
      <c r="T8" s="1173" t="s">
        <v>15910</v>
      </c>
      <c r="U8" s="1173" t="s">
        <v>15910</v>
      </c>
      <c r="V8" s="1173" t="s">
        <v>15910</v>
      </c>
      <c r="W8" s="1180" t="s">
        <v>15910</v>
      </c>
      <c r="X8" s="1172"/>
      <c r="Y8" s="1172"/>
      <c r="Z8" s="1172"/>
      <c r="AA8" s="1172"/>
      <c r="AB8" s="1172"/>
      <c r="AC8" s="1172"/>
      <c r="AD8" s="1172"/>
      <c r="AE8" s="1172"/>
      <c r="AF8" s="1172"/>
      <c r="AG8" s="1174"/>
      <c r="AH8" s="1175"/>
      <c r="AI8" s="1176"/>
      <c r="AJ8" s="1177"/>
      <c r="AK8" s="1178"/>
      <c r="AL8" s="1168">
        <f>IF(OR(X8&lt;&gt;0,Y8&lt;&gt;0,Z8&lt;&gt;0,AA8&lt;&gt;0,AB8&lt;&gt;0,AC8&lt;&gt;0,AD8&lt;&gt;0,AE8&lt;&gt;0,AF8&lt;&gt;0),1,0)</f>
        <v>0</v>
      </c>
      <c r="AM8" s="1168">
        <v>1</v>
      </c>
      <c r="AN8" s="1168">
        <v>0</v>
      </c>
      <c r="AO8" s="1179">
        <f t="shared" ref="AO8:AP71" si="0">IF($C8="Yes",Q8,IF($C8="Yes, only E&amp;M ",N8,0))</f>
        <v>0</v>
      </c>
      <c r="AP8" s="1179">
        <f t="shared" si="0"/>
        <v>0</v>
      </c>
      <c r="AQ8" s="1102"/>
    </row>
    <row r="9" spans="1:43">
      <c r="A9" s="1167">
        <v>10710</v>
      </c>
      <c r="B9" s="1168" t="s">
        <v>15913</v>
      </c>
      <c r="C9" s="1169" t="s">
        <v>2203</v>
      </c>
      <c r="D9" s="1169" t="s">
        <v>2203</v>
      </c>
      <c r="E9" s="1169"/>
      <c r="F9" s="1169" t="s">
        <v>15910</v>
      </c>
      <c r="G9" s="1169" t="s">
        <v>2203</v>
      </c>
      <c r="H9" s="1169" t="s">
        <v>2469</v>
      </c>
      <c r="I9" s="1169" t="s">
        <v>2469</v>
      </c>
      <c r="J9" s="1170" t="s">
        <v>15911</v>
      </c>
      <c r="K9" s="1170" t="s">
        <v>15911</v>
      </c>
      <c r="L9" s="1171" t="s">
        <v>15911</v>
      </c>
      <c r="M9" s="1172" t="s">
        <v>15911</v>
      </c>
      <c r="N9" s="1172" t="s">
        <v>15911</v>
      </c>
      <c r="O9" s="1172" t="s">
        <v>15911</v>
      </c>
      <c r="P9" s="1172" t="s">
        <v>15911</v>
      </c>
      <c r="Q9" s="1172" t="s">
        <v>15911</v>
      </c>
      <c r="R9" s="1172" t="s">
        <v>15911</v>
      </c>
      <c r="S9" s="1173" t="s">
        <v>15910</v>
      </c>
      <c r="T9" s="1173" t="s">
        <v>15910</v>
      </c>
      <c r="U9" s="1173" t="s">
        <v>15910</v>
      </c>
      <c r="V9" s="1173" t="s">
        <v>15910</v>
      </c>
      <c r="W9" s="906" t="s">
        <v>15910</v>
      </c>
      <c r="X9" s="1172"/>
      <c r="Y9" s="1172"/>
      <c r="Z9" s="1172"/>
      <c r="AA9" s="1172"/>
      <c r="AB9" s="1172"/>
      <c r="AC9" s="1172"/>
      <c r="AD9" s="1172"/>
      <c r="AE9" s="1172"/>
      <c r="AF9" s="1172"/>
      <c r="AG9" s="1174"/>
      <c r="AH9" s="1175"/>
      <c r="AI9" s="1176"/>
      <c r="AJ9" s="1177"/>
      <c r="AK9" s="1178"/>
      <c r="AL9" s="1168">
        <f>IF(OR(X9&lt;&gt;0,Y9&lt;&gt;0,Z9&lt;&gt;0,AA9&lt;&gt;0,AB9&lt;&gt;0,AC9&lt;&gt;0,AD9&lt;&gt;0,AE9&lt;&gt;0,AF9&lt;&gt;0),1,0)</f>
        <v>0</v>
      </c>
      <c r="AM9" s="1168">
        <v>1</v>
      </c>
      <c r="AN9" s="1168">
        <v>0</v>
      </c>
      <c r="AO9" s="1179">
        <f t="shared" si="0"/>
        <v>0</v>
      </c>
      <c r="AP9" s="1179">
        <f t="shared" si="0"/>
        <v>0</v>
      </c>
      <c r="AQ9" s="1102"/>
    </row>
    <row r="10" spans="1:43">
      <c r="A10" s="1181" t="s">
        <v>15914</v>
      </c>
      <c r="B10" s="1182" t="s">
        <v>15915</v>
      </c>
      <c r="C10" s="1183" t="s">
        <v>15910</v>
      </c>
      <c r="D10" s="1183"/>
      <c r="E10" s="1183"/>
      <c r="F10" s="1183" t="s">
        <v>15910</v>
      </c>
      <c r="G10" s="1183" t="s">
        <v>2203</v>
      </c>
      <c r="H10" s="1183" t="s">
        <v>2469</v>
      </c>
      <c r="I10" s="1183" t="s">
        <v>2469</v>
      </c>
      <c r="J10" s="1184" t="s">
        <v>15911</v>
      </c>
      <c r="K10" s="1184" t="s">
        <v>15911</v>
      </c>
      <c r="L10" s="1185" t="s">
        <v>15911</v>
      </c>
      <c r="M10" s="1186" t="s">
        <v>15911</v>
      </c>
      <c r="N10" s="1186" t="s">
        <v>15911</v>
      </c>
      <c r="O10" s="1186" t="s">
        <v>15911</v>
      </c>
      <c r="P10" s="1186" t="s">
        <v>15911</v>
      </c>
      <c r="Q10" s="1186" t="s">
        <v>15911</v>
      </c>
      <c r="R10" s="1186" t="s">
        <v>15911</v>
      </c>
      <c r="S10" s="1187" t="s">
        <v>15910</v>
      </c>
      <c r="T10" s="1187" t="s">
        <v>15910</v>
      </c>
      <c r="U10" s="1187" t="s">
        <v>15910</v>
      </c>
      <c r="V10" s="1187" t="s">
        <v>15910</v>
      </c>
      <c r="W10" s="907" t="s">
        <v>15910</v>
      </c>
      <c r="X10" s="1186"/>
      <c r="Y10" s="1186"/>
      <c r="Z10" s="1186"/>
      <c r="AA10" s="1186"/>
      <c r="AB10" s="1186"/>
      <c r="AC10" s="1186"/>
      <c r="AD10" s="1186"/>
      <c r="AE10" s="1186"/>
      <c r="AF10" s="1186"/>
      <c r="AG10" s="1188"/>
      <c r="AH10" s="1189"/>
      <c r="AI10" s="1190"/>
      <c r="AJ10" s="1177"/>
      <c r="AK10" s="1178"/>
      <c r="AL10" s="1168">
        <f>IF(OR(X10&lt;&gt;0,Y10&lt;&gt;0,Z10&lt;&gt;0,AA10&lt;&gt;0,AB10&lt;&gt;0,AC10&lt;&gt;0,AD10&lt;&gt;0,AE10&lt;&gt;0,AF10&lt;&gt;0),1,0)</f>
        <v>0</v>
      </c>
      <c r="AM10" s="1168">
        <v>1</v>
      </c>
      <c r="AN10" s="1168">
        <v>0</v>
      </c>
      <c r="AO10" s="1179">
        <f t="shared" si="0"/>
        <v>0</v>
      </c>
      <c r="AP10" s="1179">
        <f t="shared" si="0"/>
        <v>0</v>
      </c>
      <c r="AQ10" s="1102"/>
    </row>
    <row r="11" spans="1:43" ht="45">
      <c r="A11" s="1191">
        <v>750503</v>
      </c>
      <c r="B11" s="1192" t="s">
        <v>1169</v>
      </c>
      <c r="C11" s="1193" t="s">
        <v>2209</v>
      </c>
      <c r="D11" s="1193" t="s">
        <v>2203</v>
      </c>
      <c r="E11" s="1193" t="s">
        <v>2128</v>
      </c>
      <c r="F11" s="1193" t="s">
        <v>2123</v>
      </c>
      <c r="G11" s="1193" t="s">
        <v>2203</v>
      </c>
      <c r="H11" s="1193" t="s">
        <v>2469</v>
      </c>
      <c r="I11" s="1193" t="s">
        <v>2469</v>
      </c>
      <c r="J11" s="1194">
        <v>0</v>
      </c>
      <c r="K11" s="1194">
        <v>24053536.030000005</v>
      </c>
      <c r="L11" s="1194">
        <v>0</v>
      </c>
      <c r="M11" s="1194">
        <v>3187811.29</v>
      </c>
      <c r="N11" s="1194">
        <v>0</v>
      </c>
      <c r="O11" s="1194">
        <v>28261718.239999998</v>
      </c>
      <c r="P11" s="1194">
        <v>55503065.560000002</v>
      </c>
      <c r="Q11" s="1194">
        <v>0</v>
      </c>
      <c r="R11" s="1195">
        <v>55503065.560000002</v>
      </c>
      <c r="S11" s="1196" t="s">
        <v>2470</v>
      </c>
      <c r="T11" s="1197" t="s">
        <v>2471</v>
      </c>
      <c r="U11" s="1198"/>
      <c r="V11" s="1199"/>
      <c r="W11" s="1112"/>
      <c r="X11" s="1198">
        <v>0</v>
      </c>
      <c r="Y11" s="1198">
        <v>24053536.030000001</v>
      </c>
      <c r="Z11" s="1198">
        <v>0</v>
      </c>
      <c r="AA11" s="1198">
        <v>3187811.29</v>
      </c>
      <c r="AB11" s="1198">
        <v>0</v>
      </c>
      <c r="AC11" s="1198">
        <v>28261718.239999998</v>
      </c>
      <c r="AD11" s="1198">
        <v>55503065.560000002</v>
      </c>
      <c r="AE11" s="1198">
        <v>0</v>
      </c>
      <c r="AF11" s="1198">
        <v>55503065.560000002</v>
      </c>
      <c r="AG11" s="1114" t="s">
        <v>2472</v>
      </c>
      <c r="AH11" s="1115" t="s">
        <v>2235</v>
      </c>
      <c r="AI11" s="1116" t="s">
        <v>2473</v>
      </c>
      <c r="AJ11" s="1200"/>
      <c r="AK11" s="1201"/>
      <c r="AL11" s="1114">
        <f t="shared" ref="AL11:AL74" si="1">IF(OR(X11&lt;&gt;0,Y11&lt;&gt;0,Z11&lt;&gt;0,AA11&lt;&gt;0,AB11&lt;&gt;0,AC11&lt;&gt;0,AD11&lt;&gt;0,AE11&lt;&gt;0,AF11&lt;&gt;0),1,0)</f>
        <v>1</v>
      </c>
      <c r="AM11" s="1114">
        <v>0</v>
      </c>
      <c r="AN11" s="1114">
        <v>1</v>
      </c>
      <c r="AO11" s="1202">
        <f t="shared" si="0"/>
        <v>0</v>
      </c>
      <c r="AP11" s="1202">
        <f t="shared" si="0"/>
        <v>55503065.560000002</v>
      </c>
      <c r="AQ11" s="1102"/>
    </row>
    <row r="12" spans="1:43">
      <c r="A12" s="1191">
        <v>750502</v>
      </c>
      <c r="B12" s="1192" t="s">
        <v>1171</v>
      </c>
      <c r="C12" s="1193" t="s">
        <v>2209</v>
      </c>
      <c r="D12" s="1193" t="s">
        <v>2203</v>
      </c>
      <c r="E12" s="1193" t="s">
        <v>2128</v>
      </c>
      <c r="F12" s="1193" t="s">
        <v>2123</v>
      </c>
      <c r="G12" s="1193" t="s">
        <v>2203</v>
      </c>
      <c r="H12" s="1193" t="s">
        <v>2469</v>
      </c>
      <c r="I12" s="1193" t="s">
        <v>2469</v>
      </c>
      <c r="J12" s="1194">
        <v>0</v>
      </c>
      <c r="K12" s="1194">
        <v>21118171.640000004</v>
      </c>
      <c r="L12" s="1194">
        <v>0</v>
      </c>
      <c r="M12" s="1194">
        <v>3340630.47</v>
      </c>
      <c r="N12" s="1194">
        <v>0</v>
      </c>
      <c r="O12" s="1194">
        <v>28261718.239999998</v>
      </c>
      <c r="P12" s="1194">
        <v>52720520.350000001</v>
      </c>
      <c r="Q12" s="1194">
        <v>0</v>
      </c>
      <c r="R12" s="1195">
        <v>52720520.350000001</v>
      </c>
      <c r="S12" s="1196" t="s">
        <v>2470</v>
      </c>
      <c r="T12" s="1197" t="s">
        <v>2471</v>
      </c>
      <c r="U12" s="1198"/>
      <c r="V12" s="1199"/>
      <c r="W12" s="1112"/>
      <c r="X12" s="1198">
        <v>0</v>
      </c>
      <c r="Y12" s="1198">
        <v>21118171.640000001</v>
      </c>
      <c r="Z12" s="1198">
        <v>0</v>
      </c>
      <c r="AA12" s="1198">
        <v>3340630.47</v>
      </c>
      <c r="AB12" s="1198">
        <v>0</v>
      </c>
      <c r="AC12" s="1198">
        <v>28261718.239999998</v>
      </c>
      <c r="AD12" s="1198">
        <v>52720520.349999994</v>
      </c>
      <c r="AE12" s="1198">
        <v>0</v>
      </c>
      <c r="AF12" s="1198">
        <v>52720520.349999994</v>
      </c>
      <c r="AG12" s="1114" t="s">
        <v>2472</v>
      </c>
      <c r="AH12" s="1115" t="s">
        <v>2235</v>
      </c>
      <c r="AI12" s="1116" t="s">
        <v>2474</v>
      </c>
      <c r="AJ12" s="1200"/>
      <c r="AK12" s="1201"/>
      <c r="AL12" s="1114">
        <f t="shared" si="1"/>
        <v>1</v>
      </c>
      <c r="AM12" s="1114">
        <v>0</v>
      </c>
      <c r="AN12" s="1114">
        <v>0</v>
      </c>
      <c r="AO12" s="1202">
        <f t="shared" si="0"/>
        <v>0</v>
      </c>
      <c r="AP12" s="1202">
        <f t="shared" si="0"/>
        <v>52720520.350000001</v>
      </c>
      <c r="AQ12" s="1102"/>
    </row>
    <row r="13" spans="1:43">
      <c r="A13" s="1191">
        <v>752972</v>
      </c>
      <c r="B13" s="1192" t="s">
        <v>1165</v>
      </c>
      <c r="C13" s="1193" t="s">
        <v>2209</v>
      </c>
      <c r="D13" s="1193" t="s">
        <v>2203</v>
      </c>
      <c r="E13" s="1193" t="s">
        <v>2128</v>
      </c>
      <c r="F13" s="1193" t="s">
        <v>2123</v>
      </c>
      <c r="G13" s="1193" t="s">
        <v>2203</v>
      </c>
      <c r="H13" s="1193" t="s">
        <v>2469</v>
      </c>
      <c r="I13" s="1193" t="s">
        <v>2469</v>
      </c>
      <c r="J13" s="1194">
        <v>0</v>
      </c>
      <c r="K13" s="1194">
        <v>23808829.620000005</v>
      </c>
      <c r="L13" s="1194">
        <v>0</v>
      </c>
      <c r="M13" s="1194">
        <v>3414922.97</v>
      </c>
      <c r="N13" s="1194">
        <v>0</v>
      </c>
      <c r="O13" s="1194">
        <v>30416253.079999998</v>
      </c>
      <c r="P13" s="1194">
        <v>57640005.670000002</v>
      </c>
      <c r="Q13" s="1194">
        <v>0</v>
      </c>
      <c r="R13" s="1195">
        <v>57640005.670000002</v>
      </c>
      <c r="S13" s="1196" t="s">
        <v>2470</v>
      </c>
      <c r="T13" s="1197" t="s">
        <v>2471</v>
      </c>
      <c r="U13" s="1198"/>
      <c r="V13" s="1199"/>
      <c r="W13" s="1112"/>
      <c r="X13" s="1198">
        <v>0</v>
      </c>
      <c r="Y13" s="1198">
        <v>23808829.620000001</v>
      </c>
      <c r="Z13" s="1198">
        <v>0</v>
      </c>
      <c r="AA13" s="1198">
        <v>3414922.97</v>
      </c>
      <c r="AB13" s="1198">
        <v>0</v>
      </c>
      <c r="AC13" s="1198">
        <v>30416253.079999998</v>
      </c>
      <c r="AD13" s="1198">
        <v>57640005.670000002</v>
      </c>
      <c r="AE13" s="1198">
        <v>0</v>
      </c>
      <c r="AF13" s="1198">
        <v>57640005.670000002</v>
      </c>
      <c r="AG13" s="1114" t="s">
        <v>2472</v>
      </c>
      <c r="AH13" s="1115" t="s">
        <v>2235</v>
      </c>
      <c r="AI13" s="1116" t="s">
        <v>2474</v>
      </c>
      <c r="AJ13" s="1200"/>
      <c r="AK13" s="1201"/>
      <c r="AL13" s="1114">
        <f t="shared" si="1"/>
        <v>1</v>
      </c>
      <c r="AM13" s="1114">
        <v>0</v>
      </c>
      <c r="AN13" s="1114">
        <v>0</v>
      </c>
      <c r="AO13" s="1202">
        <f t="shared" si="0"/>
        <v>0</v>
      </c>
      <c r="AP13" s="1202">
        <f t="shared" si="0"/>
        <v>57640005.670000002</v>
      </c>
      <c r="AQ13" s="1102"/>
    </row>
    <row r="14" spans="1:43">
      <c r="A14" s="1191">
        <v>738671</v>
      </c>
      <c r="B14" s="1192" t="s">
        <v>1170</v>
      </c>
      <c r="C14" s="1193" t="s">
        <v>2209</v>
      </c>
      <c r="D14" s="1193" t="s">
        <v>2203</v>
      </c>
      <c r="E14" s="1193" t="s">
        <v>2128</v>
      </c>
      <c r="F14" s="1193" t="s">
        <v>2123</v>
      </c>
      <c r="G14" s="1193" t="s">
        <v>2203</v>
      </c>
      <c r="H14" s="1193" t="s">
        <v>2469</v>
      </c>
      <c r="I14" s="1193" t="s">
        <v>2469</v>
      </c>
      <c r="J14" s="1194">
        <v>0</v>
      </c>
      <c r="K14" s="1194">
        <v>20318919.349999998</v>
      </c>
      <c r="L14" s="1194">
        <v>0</v>
      </c>
      <c r="M14" s="1194">
        <v>5211394.3499999996</v>
      </c>
      <c r="N14" s="1194">
        <v>0</v>
      </c>
      <c r="O14" s="1194">
        <v>30411453.800000001</v>
      </c>
      <c r="P14" s="1194">
        <v>55941767.5</v>
      </c>
      <c r="Q14" s="1194">
        <v>0</v>
      </c>
      <c r="R14" s="1195">
        <v>55941767.5</v>
      </c>
      <c r="S14" s="1196" t="s">
        <v>2470</v>
      </c>
      <c r="T14" s="1197" t="s">
        <v>2471</v>
      </c>
      <c r="U14" s="1198"/>
      <c r="V14" s="1199"/>
      <c r="W14" s="1112"/>
      <c r="X14" s="1198">
        <v>0</v>
      </c>
      <c r="Y14" s="1198">
        <v>20318919.350000001</v>
      </c>
      <c r="Z14" s="1198">
        <v>0</v>
      </c>
      <c r="AA14" s="1198">
        <v>5211394.3499999996</v>
      </c>
      <c r="AB14" s="1198">
        <v>0</v>
      </c>
      <c r="AC14" s="1198">
        <v>30411453.800000001</v>
      </c>
      <c r="AD14" s="1198">
        <v>55941767.5</v>
      </c>
      <c r="AE14" s="1198">
        <v>0</v>
      </c>
      <c r="AF14" s="1198">
        <v>55941767.5</v>
      </c>
      <c r="AG14" s="1114" t="s">
        <v>2472</v>
      </c>
      <c r="AH14" s="1115" t="s">
        <v>2235</v>
      </c>
      <c r="AI14" s="1116" t="s">
        <v>2474</v>
      </c>
      <c r="AJ14" s="1200"/>
      <c r="AK14" s="1201"/>
      <c r="AL14" s="1114">
        <f t="shared" si="1"/>
        <v>1</v>
      </c>
      <c r="AM14" s="1114">
        <v>0</v>
      </c>
      <c r="AN14" s="1114">
        <v>0</v>
      </c>
      <c r="AO14" s="1202">
        <f t="shared" si="0"/>
        <v>0</v>
      </c>
      <c r="AP14" s="1202">
        <f t="shared" si="0"/>
        <v>55941767.5</v>
      </c>
      <c r="AQ14" s="1102"/>
    </row>
    <row r="15" spans="1:43" ht="135">
      <c r="A15" s="1111">
        <v>688623</v>
      </c>
      <c r="B15" s="1114" t="s">
        <v>2574</v>
      </c>
      <c r="C15" s="1113" t="s">
        <v>2203</v>
      </c>
      <c r="D15" s="1113" t="s">
        <v>2203</v>
      </c>
      <c r="E15" s="1113" t="s">
        <v>35</v>
      </c>
      <c r="F15" s="1113" t="s">
        <v>2124</v>
      </c>
      <c r="G15" s="1113" t="s">
        <v>2203</v>
      </c>
      <c r="H15" s="1113" t="s">
        <v>2469</v>
      </c>
      <c r="I15" s="1113" t="s">
        <v>2469</v>
      </c>
      <c r="J15" s="1198">
        <v>15682783.16</v>
      </c>
      <c r="K15" s="1198">
        <v>2926805</v>
      </c>
      <c r="L15" s="1198">
        <v>3241962.6</v>
      </c>
      <c r="M15" s="1198">
        <v>516495</v>
      </c>
      <c r="N15" s="1198">
        <v>3708204.4000000004</v>
      </c>
      <c r="O15" s="1198">
        <v>2410310.0000000005</v>
      </c>
      <c r="P15" s="1198">
        <v>28486560.160000004</v>
      </c>
      <c r="Q15" s="1198">
        <v>22632950.160000004</v>
      </c>
      <c r="R15" s="1198">
        <v>5853610</v>
      </c>
      <c r="S15" s="1203" t="s">
        <v>2209</v>
      </c>
      <c r="T15" s="1198" t="s">
        <v>2476</v>
      </c>
      <c r="U15" s="1198" t="s">
        <v>275</v>
      </c>
      <c r="V15" s="1199" t="s">
        <v>2575</v>
      </c>
      <c r="W15" s="1112" t="s">
        <v>2576</v>
      </c>
      <c r="X15" s="1198">
        <v>3591270.0000000005</v>
      </c>
      <c r="Y15" s="1198">
        <v>1130585</v>
      </c>
      <c r="Z15" s="1198">
        <v>332525</v>
      </c>
      <c r="AA15" s="1198">
        <v>199515</v>
      </c>
      <c r="AB15" s="1198">
        <v>465535.00000000006</v>
      </c>
      <c r="AC15" s="1198">
        <v>931070.00000000012</v>
      </c>
      <c r="AD15" s="1198">
        <v>6650500</v>
      </c>
      <c r="AE15" s="1198">
        <v>4389330</v>
      </c>
      <c r="AF15" s="1198">
        <v>2261170</v>
      </c>
      <c r="AG15" s="1114" t="s">
        <v>2216</v>
      </c>
      <c r="AH15" s="1115" t="s">
        <v>2391</v>
      </c>
      <c r="AI15" s="1116" t="s">
        <v>2577</v>
      </c>
      <c r="AJ15" s="1200"/>
      <c r="AK15" s="1201"/>
      <c r="AL15" s="1114">
        <f t="shared" si="1"/>
        <v>1</v>
      </c>
      <c r="AM15" s="1114">
        <v>0</v>
      </c>
      <c r="AN15" s="1114">
        <v>0</v>
      </c>
      <c r="AO15" s="1202">
        <f t="shared" si="0"/>
        <v>0</v>
      </c>
      <c r="AP15" s="1202">
        <f t="shared" si="0"/>
        <v>0</v>
      </c>
      <c r="AQ15" s="1102"/>
    </row>
    <row r="16" spans="1:43" ht="135">
      <c r="A16" s="1111">
        <v>740662</v>
      </c>
      <c r="B16" s="1114" t="s">
        <v>2601</v>
      </c>
      <c r="C16" s="1113" t="s">
        <v>2203</v>
      </c>
      <c r="D16" s="1113" t="s">
        <v>2203</v>
      </c>
      <c r="E16" s="1113" t="s">
        <v>35</v>
      </c>
      <c r="F16" s="1113" t="s">
        <v>2124</v>
      </c>
      <c r="G16" s="1113" t="s">
        <v>2203</v>
      </c>
      <c r="H16" s="1113" t="s">
        <v>2469</v>
      </c>
      <c r="I16" s="1113" t="s">
        <v>2469</v>
      </c>
      <c r="J16" s="1198">
        <v>36782398.439999998</v>
      </c>
      <c r="K16" s="1198">
        <v>6876500.0000000009</v>
      </c>
      <c r="L16" s="1198">
        <v>6277691.0200000005</v>
      </c>
      <c r="M16" s="1198">
        <v>1213500</v>
      </c>
      <c r="N16" s="1198">
        <v>6850965.040000001</v>
      </c>
      <c r="O16" s="1198">
        <v>5663000.0000000009</v>
      </c>
      <c r="P16" s="1198">
        <v>63664054.5</v>
      </c>
      <c r="Q16" s="1198">
        <v>49911054.5</v>
      </c>
      <c r="R16" s="1198">
        <v>13753000.000000002</v>
      </c>
      <c r="S16" s="1198" t="s">
        <v>2203</v>
      </c>
      <c r="T16" s="1198" t="s">
        <v>2476</v>
      </c>
      <c r="U16" s="1198" t="s">
        <v>275</v>
      </c>
      <c r="V16" s="1199" t="s">
        <v>15916</v>
      </c>
      <c r="W16" s="1112" t="s">
        <v>15917</v>
      </c>
      <c r="X16" s="1198">
        <v>21843000</v>
      </c>
      <c r="Y16" s="1198">
        <v>6876500.0000000009</v>
      </c>
      <c r="Z16" s="1198">
        <v>2022500</v>
      </c>
      <c r="AA16" s="1198">
        <v>1213500</v>
      </c>
      <c r="AB16" s="1198">
        <v>2831500.0000000005</v>
      </c>
      <c r="AC16" s="1198">
        <v>5663000.0000000009</v>
      </c>
      <c r="AD16" s="1198">
        <v>40450000</v>
      </c>
      <c r="AE16" s="1198">
        <v>26697000</v>
      </c>
      <c r="AF16" s="1198">
        <v>13753000.000000002</v>
      </c>
      <c r="AG16" s="1114" t="s">
        <v>2216</v>
      </c>
      <c r="AH16" s="1115" t="s">
        <v>2391</v>
      </c>
      <c r="AI16" s="1116" t="s">
        <v>2602</v>
      </c>
      <c r="AJ16" s="1200"/>
      <c r="AK16" s="1201"/>
      <c r="AL16" s="1114">
        <f t="shared" si="1"/>
        <v>1</v>
      </c>
      <c r="AM16" s="1114">
        <v>0</v>
      </c>
      <c r="AN16" s="1114">
        <v>0</v>
      </c>
      <c r="AO16" s="1202">
        <f t="shared" si="0"/>
        <v>0</v>
      </c>
      <c r="AP16" s="1202">
        <f t="shared" si="0"/>
        <v>0</v>
      </c>
      <c r="AQ16" s="1102"/>
    </row>
    <row r="17" spans="1:43" ht="135">
      <c r="A17" s="1111">
        <v>741678</v>
      </c>
      <c r="B17" s="1114" t="s">
        <v>2603</v>
      </c>
      <c r="C17" s="1113" t="s">
        <v>2203</v>
      </c>
      <c r="D17" s="1113" t="s">
        <v>2203</v>
      </c>
      <c r="E17" s="1113" t="s">
        <v>35</v>
      </c>
      <c r="F17" s="1113" t="s">
        <v>2124</v>
      </c>
      <c r="G17" s="1113" t="s">
        <v>2203</v>
      </c>
      <c r="H17" s="1113" t="s">
        <v>2469</v>
      </c>
      <c r="I17" s="1113" t="s">
        <v>2469</v>
      </c>
      <c r="J17" s="1198">
        <v>29500343.610000007</v>
      </c>
      <c r="K17" s="1198">
        <v>5347180</v>
      </c>
      <c r="L17" s="1198">
        <v>4420325.4500000011</v>
      </c>
      <c r="M17" s="1198">
        <v>943620</v>
      </c>
      <c r="N17" s="1198">
        <v>6946880.6799999988</v>
      </c>
      <c r="O17" s="1198">
        <v>4403560</v>
      </c>
      <c r="P17" s="1198">
        <v>51561909.74000001</v>
      </c>
      <c r="Q17" s="1198">
        <v>40867549.74000001</v>
      </c>
      <c r="R17" s="1198">
        <v>10694360</v>
      </c>
      <c r="S17" s="1198" t="s">
        <v>2203</v>
      </c>
      <c r="T17" s="1198" t="s">
        <v>2476</v>
      </c>
      <c r="U17" s="1198" t="s">
        <v>275</v>
      </c>
      <c r="V17" s="1199" t="s">
        <v>15918</v>
      </c>
      <c r="W17" s="1112" t="s">
        <v>15919</v>
      </c>
      <c r="X17" s="1198">
        <v>16985160</v>
      </c>
      <c r="Y17" s="1198">
        <v>5347180</v>
      </c>
      <c r="Z17" s="1198">
        <v>1572700</v>
      </c>
      <c r="AA17" s="1198">
        <v>943620</v>
      </c>
      <c r="AB17" s="1198">
        <v>2201780</v>
      </c>
      <c r="AC17" s="1198">
        <v>4403560</v>
      </c>
      <c r="AD17" s="1198">
        <v>31454000</v>
      </c>
      <c r="AE17" s="1198">
        <v>20759640</v>
      </c>
      <c r="AF17" s="1198">
        <v>10694360</v>
      </c>
      <c r="AG17" s="1114" t="s">
        <v>2216</v>
      </c>
      <c r="AH17" s="1115" t="s">
        <v>2391</v>
      </c>
      <c r="AI17" s="1116" t="s">
        <v>2604</v>
      </c>
      <c r="AJ17" s="1200"/>
      <c r="AK17" s="1201"/>
      <c r="AL17" s="1114">
        <f t="shared" si="1"/>
        <v>1</v>
      </c>
      <c r="AM17" s="1114">
        <v>0</v>
      </c>
      <c r="AN17" s="1114">
        <v>0</v>
      </c>
      <c r="AO17" s="1202">
        <f t="shared" si="0"/>
        <v>0</v>
      </c>
      <c r="AP17" s="1202">
        <f t="shared" si="0"/>
        <v>0</v>
      </c>
      <c r="AQ17" s="1102"/>
    </row>
    <row r="18" spans="1:43" ht="135">
      <c r="A18" s="1111">
        <v>705657</v>
      </c>
      <c r="B18" s="1114" t="s">
        <v>2605</v>
      </c>
      <c r="C18" s="1113" t="s">
        <v>2203</v>
      </c>
      <c r="D18" s="1113" t="s">
        <v>2203</v>
      </c>
      <c r="E18" s="1113" t="s">
        <v>35</v>
      </c>
      <c r="F18" s="1113" t="s">
        <v>2124</v>
      </c>
      <c r="G18" s="1113" t="s">
        <v>2203</v>
      </c>
      <c r="H18" s="1113" t="s">
        <v>2469</v>
      </c>
      <c r="I18" s="1113" t="s">
        <v>2469</v>
      </c>
      <c r="J18" s="1198">
        <v>30089122.779999994</v>
      </c>
      <c r="K18" s="1198">
        <v>4299385</v>
      </c>
      <c r="L18" s="1198">
        <v>7264119.6100000236</v>
      </c>
      <c r="M18" s="1198">
        <v>758715</v>
      </c>
      <c r="N18" s="1198">
        <v>6881478.0600000005</v>
      </c>
      <c r="O18" s="1198">
        <v>3540670.0000000005</v>
      </c>
      <c r="P18" s="1198">
        <v>52833490.450000018</v>
      </c>
      <c r="Q18" s="1198">
        <v>44234720.450000018</v>
      </c>
      <c r="R18" s="1198">
        <v>8598770</v>
      </c>
      <c r="S18" s="1204" t="s">
        <v>2203</v>
      </c>
      <c r="T18" s="1198" t="s">
        <v>2476</v>
      </c>
      <c r="U18" s="1198" t="s">
        <v>275</v>
      </c>
      <c r="V18" s="1199" t="s">
        <v>15920</v>
      </c>
      <c r="W18" s="1112" t="s">
        <v>15921</v>
      </c>
      <c r="X18" s="1198">
        <v>13656870</v>
      </c>
      <c r="Y18" s="1198">
        <v>4299385</v>
      </c>
      <c r="Z18" s="1198">
        <v>1264525</v>
      </c>
      <c r="AA18" s="1198">
        <v>758715</v>
      </c>
      <c r="AB18" s="1198">
        <v>1770335.0000000002</v>
      </c>
      <c r="AC18" s="1198">
        <v>3540670.0000000005</v>
      </c>
      <c r="AD18" s="1198">
        <v>25290500</v>
      </c>
      <c r="AE18" s="1198">
        <v>16691730</v>
      </c>
      <c r="AF18" s="1198">
        <v>8598770</v>
      </c>
      <c r="AG18" s="1114" t="s">
        <v>2216</v>
      </c>
      <c r="AH18" s="1115" t="s">
        <v>2391</v>
      </c>
      <c r="AI18" s="1116" t="s">
        <v>2606</v>
      </c>
      <c r="AJ18" s="1200"/>
      <c r="AK18" s="1201"/>
      <c r="AL18" s="1114">
        <f t="shared" si="1"/>
        <v>1</v>
      </c>
      <c r="AM18" s="1114">
        <v>0</v>
      </c>
      <c r="AN18" s="1114">
        <v>0</v>
      </c>
      <c r="AO18" s="1202">
        <f t="shared" si="0"/>
        <v>0</v>
      </c>
      <c r="AP18" s="1202">
        <f t="shared" si="0"/>
        <v>0</v>
      </c>
      <c r="AQ18" s="1102"/>
    </row>
    <row r="19" spans="1:43" ht="75">
      <c r="A19" s="1111">
        <v>800394</v>
      </c>
      <c r="B19" s="1112" t="s">
        <v>2475</v>
      </c>
      <c r="C19" s="1113" t="s">
        <v>2209</v>
      </c>
      <c r="D19" s="1113" t="s">
        <v>2209</v>
      </c>
      <c r="E19" s="1113" t="s">
        <v>35</v>
      </c>
      <c r="F19" s="1113" t="s">
        <v>2124</v>
      </c>
      <c r="G19" s="1113" t="s">
        <v>2203</v>
      </c>
      <c r="H19" s="1113" t="s">
        <v>2469</v>
      </c>
      <c r="I19" s="1113" t="s">
        <v>2469</v>
      </c>
      <c r="J19" s="1198">
        <v>1256040</v>
      </c>
      <c r="K19" s="1198">
        <v>395420</v>
      </c>
      <c r="L19" s="1198">
        <v>116300</v>
      </c>
      <c r="M19" s="1198">
        <v>69780</v>
      </c>
      <c r="N19" s="1198">
        <v>162820.00000000003</v>
      </c>
      <c r="O19" s="1198">
        <v>325640</v>
      </c>
      <c r="P19" s="1198">
        <v>2326000</v>
      </c>
      <c r="Q19" s="1198">
        <v>1535160</v>
      </c>
      <c r="R19" s="1205">
        <v>790840</v>
      </c>
      <c r="S19" s="1206"/>
      <c r="T19" s="1207" t="s">
        <v>2476</v>
      </c>
      <c r="U19" s="1198" t="s">
        <v>275</v>
      </c>
      <c r="V19" s="1199" t="s">
        <v>2477</v>
      </c>
      <c r="W19" s="1112" t="s">
        <v>2477</v>
      </c>
      <c r="X19" s="1198">
        <v>0</v>
      </c>
      <c r="Y19" s="1198">
        <v>0</v>
      </c>
      <c r="Z19" s="1198">
        <v>0</v>
      </c>
      <c r="AA19" s="1198">
        <v>0</v>
      </c>
      <c r="AB19" s="1198">
        <v>0</v>
      </c>
      <c r="AC19" s="1198">
        <v>0</v>
      </c>
      <c r="AD19" s="1198">
        <v>0</v>
      </c>
      <c r="AE19" s="1198">
        <v>0</v>
      </c>
      <c r="AF19" s="1198">
        <v>0</v>
      </c>
      <c r="AG19" s="1114" t="s">
        <v>2478</v>
      </c>
      <c r="AH19" s="1115" t="s">
        <v>2478</v>
      </c>
      <c r="AI19" s="1116" t="s">
        <v>2478</v>
      </c>
      <c r="AJ19" s="1200"/>
      <c r="AK19" s="1201"/>
      <c r="AL19" s="1114">
        <f t="shared" si="1"/>
        <v>0</v>
      </c>
      <c r="AM19" s="1114">
        <v>0</v>
      </c>
      <c r="AN19" s="1114">
        <v>0</v>
      </c>
      <c r="AO19" s="1202">
        <f t="shared" si="0"/>
        <v>1535160</v>
      </c>
      <c r="AP19" s="1202">
        <f t="shared" si="0"/>
        <v>790840</v>
      </c>
      <c r="AQ19" s="1102"/>
    </row>
    <row r="20" spans="1:43" ht="75">
      <c r="A20" s="1111">
        <v>800369</v>
      </c>
      <c r="B20" s="1114" t="s">
        <v>15922</v>
      </c>
      <c r="C20" s="1113" t="s">
        <v>2203</v>
      </c>
      <c r="D20" s="1113" t="s">
        <v>2203</v>
      </c>
      <c r="E20" s="1113" t="s">
        <v>35</v>
      </c>
      <c r="F20" s="1113" t="s">
        <v>2124</v>
      </c>
      <c r="G20" s="1113" t="s">
        <v>2203</v>
      </c>
      <c r="H20" s="1113" t="s">
        <v>2469</v>
      </c>
      <c r="I20" s="1113" t="s">
        <v>2469</v>
      </c>
      <c r="J20" s="1198">
        <v>802170</v>
      </c>
      <c r="K20" s="1198">
        <v>252535.00000000003</v>
      </c>
      <c r="L20" s="1198">
        <v>74275</v>
      </c>
      <c r="M20" s="1198">
        <v>44565</v>
      </c>
      <c r="N20" s="1198">
        <v>103985.00000000001</v>
      </c>
      <c r="O20" s="1198">
        <v>207970.00000000003</v>
      </c>
      <c r="P20" s="1198">
        <v>1485500</v>
      </c>
      <c r="Q20" s="1198">
        <v>980430</v>
      </c>
      <c r="R20" s="1198">
        <v>505070</v>
      </c>
      <c r="S20" s="1203"/>
      <c r="T20" s="1198" t="s">
        <v>2476</v>
      </c>
      <c r="U20" s="1198" t="s">
        <v>275</v>
      </c>
      <c r="V20" s="1199" t="s">
        <v>15923</v>
      </c>
      <c r="W20" s="1112" t="s">
        <v>15923</v>
      </c>
      <c r="X20" s="1198">
        <v>0</v>
      </c>
      <c r="Y20" s="1198">
        <v>0</v>
      </c>
      <c r="Z20" s="1198">
        <v>0</v>
      </c>
      <c r="AA20" s="1198">
        <v>0</v>
      </c>
      <c r="AB20" s="1198">
        <v>0</v>
      </c>
      <c r="AC20" s="1198">
        <v>0</v>
      </c>
      <c r="AD20" s="1198">
        <v>0</v>
      </c>
      <c r="AE20" s="1198">
        <v>0</v>
      </c>
      <c r="AF20" s="1198">
        <v>0</v>
      </c>
      <c r="AG20" s="1114" t="s">
        <v>2478</v>
      </c>
      <c r="AH20" s="1115" t="s">
        <v>2478</v>
      </c>
      <c r="AI20" s="1116" t="s">
        <v>2478</v>
      </c>
      <c r="AJ20" s="1200"/>
      <c r="AK20" s="1201"/>
      <c r="AL20" s="1114">
        <f t="shared" si="1"/>
        <v>0</v>
      </c>
      <c r="AM20" s="1114">
        <v>0</v>
      </c>
      <c r="AN20" s="1114">
        <v>0</v>
      </c>
      <c r="AO20" s="1202">
        <f t="shared" si="0"/>
        <v>0</v>
      </c>
      <c r="AP20" s="1202">
        <f t="shared" si="0"/>
        <v>0</v>
      </c>
      <c r="AQ20" s="1102"/>
    </row>
    <row r="21" spans="1:43" ht="75">
      <c r="A21" s="1111">
        <v>800399</v>
      </c>
      <c r="B21" s="1114" t="s">
        <v>15924</v>
      </c>
      <c r="C21" s="1113" t="s">
        <v>2203</v>
      </c>
      <c r="D21" s="1113" t="s">
        <v>2203</v>
      </c>
      <c r="E21" s="1113" t="s">
        <v>35</v>
      </c>
      <c r="F21" s="1113" t="s">
        <v>2124</v>
      </c>
      <c r="G21" s="1113" t="s">
        <v>2203</v>
      </c>
      <c r="H21" s="1113" t="s">
        <v>2469</v>
      </c>
      <c r="I21" s="1113" t="s">
        <v>2469</v>
      </c>
      <c r="J21" s="1198">
        <v>1536300</v>
      </c>
      <c r="K21" s="1198">
        <v>483650.00000000006</v>
      </c>
      <c r="L21" s="1198">
        <v>142250</v>
      </c>
      <c r="M21" s="1198">
        <v>85350</v>
      </c>
      <c r="N21" s="1198">
        <v>199150.00000000003</v>
      </c>
      <c r="O21" s="1198">
        <v>398300.00000000006</v>
      </c>
      <c r="P21" s="1198">
        <v>2845000</v>
      </c>
      <c r="Q21" s="1198">
        <v>1877700</v>
      </c>
      <c r="R21" s="1198">
        <v>967300</v>
      </c>
      <c r="S21" s="1198"/>
      <c r="T21" s="1198" t="s">
        <v>2476</v>
      </c>
      <c r="U21" s="1198" t="s">
        <v>275</v>
      </c>
      <c r="V21" s="1199" t="s">
        <v>15925</v>
      </c>
      <c r="W21" s="1112" t="s">
        <v>15925</v>
      </c>
      <c r="X21" s="1198">
        <v>0</v>
      </c>
      <c r="Y21" s="1198">
        <v>0</v>
      </c>
      <c r="Z21" s="1198">
        <v>0</v>
      </c>
      <c r="AA21" s="1198">
        <v>0</v>
      </c>
      <c r="AB21" s="1198">
        <v>0</v>
      </c>
      <c r="AC21" s="1198">
        <v>0</v>
      </c>
      <c r="AD21" s="1198">
        <v>0</v>
      </c>
      <c r="AE21" s="1198">
        <v>0</v>
      </c>
      <c r="AF21" s="1198">
        <v>0</v>
      </c>
      <c r="AG21" s="1114" t="s">
        <v>2478</v>
      </c>
      <c r="AH21" s="1115" t="s">
        <v>2478</v>
      </c>
      <c r="AI21" s="1116" t="s">
        <v>2478</v>
      </c>
      <c r="AJ21" s="1200"/>
      <c r="AK21" s="1201"/>
      <c r="AL21" s="1114">
        <f t="shared" si="1"/>
        <v>0</v>
      </c>
      <c r="AM21" s="1114">
        <v>0</v>
      </c>
      <c r="AN21" s="1114">
        <v>0</v>
      </c>
      <c r="AO21" s="1202">
        <f t="shared" si="0"/>
        <v>0</v>
      </c>
      <c r="AP21" s="1202">
        <f t="shared" si="0"/>
        <v>0</v>
      </c>
      <c r="AQ21" s="1102"/>
    </row>
    <row r="22" spans="1:43" ht="75">
      <c r="A22" s="1111">
        <v>401432</v>
      </c>
      <c r="B22" s="1114" t="s">
        <v>15926</v>
      </c>
      <c r="C22" s="1113" t="s">
        <v>2203</v>
      </c>
      <c r="D22" s="1113" t="s">
        <v>2203</v>
      </c>
      <c r="E22" s="1113" t="s">
        <v>35</v>
      </c>
      <c r="F22" s="1113" t="s">
        <v>2124</v>
      </c>
      <c r="G22" s="1113" t="s">
        <v>2203</v>
      </c>
      <c r="H22" s="1113" t="s">
        <v>2469</v>
      </c>
      <c r="I22" s="1113" t="s">
        <v>2469</v>
      </c>
      <c r="J22" s="1198">
        <v>1469610</v>
      </c>
      <c r="K22" s="1198">
        <v>462655.00000000006</v>
      </c>
      <c r="L22" s="1198">
        <v>136075</v>
      </c>
      <c r="M22" s="1198">
        <v>81645</v>
      </c>
      <c r="N22" s="1198">
        <v>190505.00000000003</v>
      </c>
      <c r="O22" s="1198">
        <v>381010.00000000006</v>
      </c>
      <c r="P22" s="1198">
        <v>2721500</v>
      </c>
      <c r="Q22" s="1198">
        <v>1796190</v>
      </c>
      <c r="R22" s="1198">
        <v>925310</v>
      </c>
      <c r="S22" s="1198"/>
      <c r="T22" s="1198" t="s">
        <v>2476</v>
      </c>
      <c r="U22" s="1198" t="s">
        <v>275</v>
      </c>
      <c r="V22" s="1199" t="s">
        <v>15927</v>
      </c>
      <c r="W22" s="1112" t="s">
        <v>15927</v>
      </c>
      <c r="X22" s="1198">
        <v>0</v>
      </c>
      <c r="Y22" s="1198">
        <v>0</v>
      </c>
      <c r="Z22" s="1198">
        <v>0</v>
      </c>
      <c r="AA22" s="1198">
        <v>0</v>
      </c>
      <c r="AB22" s="1198">
        <v>0</v>
      </c>
      <c r="AC22" s="1198">
        <v>0</v>
      </c>
      <c r="AD22" s="1198">
        <v>0</v>
      </c>
      <c r="AE22" s="1198">
        <v>0</v>
      </c>
      <c r="AF22" s="1198">
        <v>0</v>
      </c>
      <c r="AG22" s="1114" t="s">
        <v>2478</v>
      </c>
      <c r="AH22" s="1115" t="s">
        <v>2478</v>
      </c>
      <c r="AI22" s="1116" t="s">
        <v>2478</v>
      </c>
      <c r="AJ22" s="1200"/>
      <c r="AK22" s="1201"/>
      <c r="AL22" s="1114">
        <f t="shared" si="1"/>
        <v>0</v>
      </c>
      <c r="AM22" s="1114">
        <v>0</v>
      </c>
      <c r="AN22" s="1114">
        <v>0</v>
      </c>
      <c r="AO22" s="1202">
        <f t="shared" si="0"/>
        <v>0</v>
      </c>
      <c r="AP22" s="1202">
        <f t="shared" si="0"/>
        <v>0</v>
      </c>
      <c r="AQ22" s="1102"/>
    </row>
    <row r="23" spans="1:43" ht="75">
      <c r="A23" s="1111">
        <v>801437</v>
      </c>
      <c r="B23" s="1114" t="s">
        <v>15928</v>
      </c>
      <c r="C23" s="1113" t="s">
        <v>2203</v>
      </c>
      <c r="D23" s="1113" t="s">
        <v>2203</v>
      </c>
      <c r="E23" s="1113" t="s">
        <v>35</v>
      </c>
      <c r="F23" s="1113" t="s">
        <v>2124</v>
      </c>
      <c r="G23" s="1113" t="s">
        <v>2203</v>
      </c>
      <c r="H23" s="1113" t="s">
        <v>2469</v>
      </c>
      <c r="I23" s="1113" t="s">
        <v>2469</v>
      </c>
      <c r="J23" s="1198">
        <v>604800</v>
      </c>
      <c r="K23" s="1198">
        <v>190400</v>
      </c>
      <c r="L23" s="1198">
        <v>56000</v>
      </c>
      <c r="M23" s="1198">
        <v>33600</v>
      </c>
      <c r="N23" s="1198">
        <v>78400.000000000015</v>
      </c>
      <c r="O23" s="1198">
        <v>156800.00000000003</v>
      </c>
      <c r="P23" s="1198">
        <v>1120000</v>
      </c>
      <c r="Q23" s="1198">
        <v>739200</v>
      </c>
      <c r="R23" s="1198">
        <v>380800</v>
      </c>
      <c r="S23" s="1198"/>
      <c r="T23" s="1198" t="s">
        <v>2476</v>
      </c>
      <c r="U23" s="1198" t="s">
        <v>275</v>
      </c>
      <c r="V23" s="1199" t="s">
        <v>15929</v>
      </c>
      <c r="W23" s="1112" t="s">
        <v>15929</v>
      </c>
      <c r="X23" s="1198">
        <v>0</v>
      </c>
      <c r="Y23" s="1198">
        <v>0</v>
      </c>
      <c r="Z23" s="1198">
        <v>0</v>
      </c>
      <c r="AA23" s="1198">
        <v>0</v>
      </c>
      <c r="AB23" s="1198">
        <v>0</v>
      </c>
      <c r="AC23" s="1198">
        <v>0</v>
      </c>
      <c r="AD23" s="1198">
        <v>0</v>
      </c>
      <c r="AE23" s="1198">
        <v>0</v>
      </c>
      <c r="AF23" s="1198">
        <v>0</v>
      </c>
      <c r="AG23" s="1114" t="s">
        <v>2478</v>
      </c>
      <c r="AH23" s="1115" t="s">
        <v>2478</v>
      </c>
      <c r="AI23" s="1116" t="s">
        <v>2478</v>
      </c>
      <c r="AJ23" s="1200"/>
      <c r="AK23" s="1201"/>
      <c r="AL23" s="1114">
        <f t="shared" si="1"/>
        <v>0</v>
      </c>
      <c r="AM23" s="1114">
        <v>0</v>
      </c>
      <c r="AN23" s="1114">
        <v>0</v>
      </c>
      <c r="AO23" s="1202">
        <f t="shared" si="0"/>
        <v>0</v>
      </c>
      <c r="AP23" s="1202">
        <f t="shared" si="0"/>
        <v>0</v>
      </c>
      <c r="AQ23" s="1102"/>
    </row>
    <row r="24" spans="1:43" ht="75">
      <c r="A24" s="1111">
        <v>801438</v>
      </c>
      <c r="B24" s="1114" t="s">
        <v>15930</v>
      </c>
      <c r="C24" s="1113" t="s">
        <v>2203</v>
      </c>
      <c r="D24" s="1113" t="s">
        <v>2203</v>
      </c>
      <c r="E24" s="1113" t="s">
        <v>35</v>
      </c>
      <c r="F24" s="1113" t="s">
        <v>2124</v>
      </c>
      <c r="G24" s="1113" t="s">
        <v>2203</v>
      </c>
      <c r="H24" s="1113" t="s">
        <v>2469</v>
      </c>
      <c r="I24" s="1113" t="s">
        <v>2469</v>
      </c>
      <c r="J24" s="1198">
        <v>851580</v>
      </c>
      <c r="K24" s="1198">
        <v>268090</v>
      </c>
      <c r="L24" s="1198">
        <v>78850</v>
      </c>
      <c r="M24" s="1198">
        <v>47310</v>
      </c>
      <c r="N24" s="1198">
        <v>110390.00000000001</v>
      </c>
      <c r="O24" s="1198">
        <v>220780.00000000003</v>
      </c>
      <c r="P24" s="1198">
        <v>1577000</v>
      </c>
      <c r="Q24" s="1198">
        <v>1040820</v>
      </c>
      <c r="R24" s="1198">
        <v>536180</v>
      </c>
      <c r="S24" s="1198"/>
      <c r="T24" s="1198" t="s">
        <v>2476</v>
      </c>
      <c r="U24" s="1198" t="s">
        <v>275</v>
      </c>
      <c r="V24" s="1199" t="s">
        <v>15931</v>
      </c>
      <c r="W24" s="1112" t="s">
        <v>15931</v>
      </c>
      <c r="X24" s="1198">
        <v>0</v>
      </c>
      <c r="Y24" s="1198">
        <v>0</v>
      </c>
      <c r="Z24" s="1198">
        <v>0</v>
      </c>
      <c r="AA24" s="1198">
        <v>0</v>
      </c>
      <c r="AB24" s="1198">
        <v>0</v>
      </c>
      <c r="AC24" s="1198">
        <v>0</v>
      </c>
      <c r="AD24" s="1198">
        <v>0</v>
      </c>
      <c r="AE24" s="1198">
        <v>0</v>
      </c>
      <c r="AF24" s="1198">
        <v>0</v>
      </c>
      <c r="AG24" s="1114" t="s">
        <v>2478</v>
      </c>
      <c r="AH24" s="1115" t="s">
        <v>2478</v>
      </c>
      <c r="AI24" s="1116" t="s">
        <v>2478</v>
      </c>
      <c r="AJ24" s="1200"/>
      <c r="AK24" s="1201"/>
      <c r="AL24" s="1114">
        <f t="shared" si="1"/>
        <v>0</v>
      </c>
      <c r="AM24" s="1114">
        <v>0</v>
      </c>
      <c r="AN24" s="1114">
        <v>0</v>
      </c>
      <c r="AO24" s="1202">
        <f t="shared" si="0"/>
        <v>0</v>
      </c>
      <c r="AP24" s="1202">
        <f t="shared" si="0"/>
        <v>0</v>
      </c>
      <c r="AQ24" s="1102"/>
    </row>
    <row r="25" spans="1:43" ht="75">
      <c r="A25" s="1111">
        <v>801440</v>
      </c>
      <c r="B25" s="1114" t="s">
        <v>15932</v>
      </c>
      <c r="C25" s="1113" t="s">
        <v>2203</v>
      </c>
      <c r="D25" s="1113" t="s">
        <v>2203</v>
      </c>
      <c r="E25" s="1113" t="s">
        <v>35</v>
      </c>
      <c r="F25" s="1113" t="s">
        <v>2124</v>
      </c>
      <c r="G25" s="1113" t="s">
        <v>2203</v>
      </c>
      <c r="H25" s="1113" t="s">
        <v>2469</v>
      </c>
      <c r="I25" s="1113" t="s">
        <v>2469</v>
      </c>
      <c r="J25" s="1198">
        <v>597510</v>
      </c>
      <c r="K25" s="1198">
        <v>188105</v>
      </c>
      <c r="L25" s="1198">
        <v>55325</v>
      </c>
      <c r="M25" s="1198">
        <v>33195</v>
      </c>
      <c r="N25" s="1198">
        <v>77455.000000000015</v>
      </c>
      <c r="O25" s="1198">
        <v>154910.00000000003</v>
      </c>
      <c r="P25" s="1198">
        <v>1106500</v>
      </c>
      <c r="Q25" s="1198">
        <v>730290</v>
      </c>
      <c r="R25" s="1198">
        <v>376210</v>
      </c>
      <c r="S25" s="1198"/>
      <c r="T25" s="1198" t="s">
        <v>2476</v>
      </c>
      <c r="U25" s="1198" t="s">
        <v>275</v>
      </c>
      <c r="V25" s="1199" t="s">
        <v>15933</v>
      </c>
      <c r="W25" s="1112" t="s">
        <v>15933</v>
      </c>
      <c r="X25" s="1198">
        <v>0</v>
      </c>
      <c r="Y25" s="1198">
        <v>0</v>
      </c>
      <c r="Z25" s="1198">
        <v>0</v>
      </c>
      <c r="AA25" s="1198">
        <v>0</v>
      </c>
      <c r="AB25" s="1198">
        <v>0</v>
      </c>
      <c r="AC25" s="1198">
        <v>0</v>
      </c>
      <c r="AD25" s="1198">
        <v>0</v>
      </c>
      <c r="AE25" s="1198">
        <v>0</v>
      </c>
      <c r="AF25" s="1198">
        <v>0</v>
      </c>
      <c r="AG25" s="1114" t="s">
        <v>2478</v>
      </c>
      <c r="AH25" s="1115" t="s">
        <v>2478</v>
      </c>
      <c r="AI25" s="1116" t="s">
        <v>2478</v>
      </c>
      <c r="AJ25" s="1200"/>
      <c r="AK25" s="1201"/>
      <c r="AL25" s="1114">
        <f t="shared" si="1"/>
        <v>0</v>
      </c>
      <c r="AM25" s="1114">
        <v>0</v>
      </c>
      <c r="AN25" s="1114">
        <v>0</v>
      </c>
      <c r="AO25" s="1202">
        <f t="shared" si="0"/>
        <v>0</v>
      </c>
      <c r="AP25" s="1202">
        <f t="shared" si="0"/>
        <v>0</v>
      </c>
      <c r="AQ25" s="1102"/>
    </row>
    <row r="26" spans="1:43" ht="75">
      <c r="A26" s="1111">
        <v>801441</v>
      </c>
      <c r="B26" s="1114" t="s">
        <v>15934</v>
      </c>
      <c r="C26" s="1113" t="s">
        <v>2203</v>
      </c>
      <c r="D26" s="1113" t="s">
        <v>2203</v>
      </c>
      <c r="E26" s="1113" t="s">
        <v>35</v>
      </c>
      <c r="F26" s="1113" t="s">
        <v>2124</v>
      </c>
      <c r="G26" s="1113" t="s">
        <v>2203</v>
      </c>
      <c r="H26" s="1113" t="s">
        <v>2469</v>
      </c>
      <c r="I26" s="1113" t="s">
        <v>2469</v>
      </c>
      <c r="J26" s="1198">
        <v>1221750</v>
      </c>
      <c r="K26" s="1198">
        <v>384625</v>
      </c>
      <c r="L26" s="1198">
        <v>113125</v>
      </c>
      <c r="M26" s="1198">
        <v>67875</v>
      </c>
      <c r="N26" s="1198">
        <v>158375.00000000003</v>
      </c>
      <c r="O26" s="1198">
        <v>316750.00000000006</v>
      </c>
      <c r="P26" s="1198">
        <v>2262500</v>
      </c>
      <c r="Q26" s="1198">
        <v>1493250</v>
      </c>
      <c r="R26" s="1198">
        <v>769250</v>
      </c>
      <c r="S26" s="1198"/>
      <c r="T26" s="1198" t="s">
        <v>2476</v>
      </c>
      <c r="U26" s="1198" t="s">
        <v>275</v>
      </c>
      <c r="V26" s="1199" t="s">
        <v>15935</v>
      </c>
      <c r="W26" s="1112" t="s">
        <v>15935</v>
      </c>
      <c r="X26" s="1198">
        <v>0</v>
      </c>
      <c r="Y26" s="1198">
        <v>0</v>
      </c>
      <c r="Z26" s="1198">
        <v>0</v>
      </c>
      <c r="AA26" s="1198">
        <v>0</v>
      </c>
      <c r="AB26" s="1198">
        <v>0</v>
      </c>
      <c r="AC26" s="1198">
        <v>0</v>
      </c>
      <c r="AD26" s="1198">
        <v>0</v>
      </c>
      <c r="AE26" s="1198">
        <v>0</v>
      </c>
      <c r="AF26" s="1198">
        <v>0</v>
      </c>
      <c r="AG26" s="1114" t="s">
        <v>2478</v>
      </c>
      <c r="AH26" s="1115" t="s">
        <v>2478</v>
      </c>
      <c r="AI26" s="1116" t="s">
        <v>2478</v>
      </c>
      <c r="AJ26" s="1200"/>
      <c r="AK26" s="1201"/>
      <c r="AL26" s="1114">
        <f t="shared" si="1"/>
        <v>0</v>
      </c>
      <c r="AM26" s="1114">
        <v>0</v>
      </c>
      <c r="AN26" s="1114">
        <v>0</v>
      </c>
      <c r="AO26" s="1202">
        <f t="shared" si="0"/>
        <v>0</v>
      </c>
      <c r="AP26" s="1202">
        <f t="shared" si="0"/>
        <v>0</v>
      </c>
      <c r="AQ26" s="1102"/>
    </row>
    <row r="27" spans="1:43" ht="75">
      <c r="A27" s="1111">
        <v>745854</v>
      </c>
      <c r="B27" s="1114" t="s">
        <v>15936</v>
      </c>
      <c r="C27" s="1113" t="s">
        <v>2203</v>
      </c>
      <c r="D27" s="1113" t="s">
        <v>2203</v>
      </c>
      <c r="E27" s="1113" t="s">
        <v>35</v>
      </c>
      <c r="F27" s="1113" t="s">
        <v>2124</v>
      </c>
      <c r="G27" s="1113" t="s">
        <v>2203</v>
      </c>
      <c r="H27" s="1113" t="s">
        <v>2469</v>
      </c>
      <c r="I27" s="1113" t="s">
        <v>2469</v>
      </c>
      <c r="J27" s="1198">
        <v>589140</v>
      </c>
      <c r="K27" s="1198">
        <v>185470</v>
      </c>
      <c r="L27" s="1198">
        <v>54550</v>
      </c>
      <c r="M27" s="1198">
        <v>32730</v>
      </c>
      <c r="N27" s="1198">
        <v>76370</v>
      </c>
      <c r="O27" s="1198">
        <v>152740</v>
      </c>
      <c r="P27" s="1198">
        <v>1091000</v>
      </c>
      <c r="Q27" s="1198">
        <v>720060</v>
      </c>
      <c r="R27" s="1198">
        <v>370940</v>
      </c>
      <c r="S27" s="1198"/>
      <c r="T27" s="1198" t="s">
        <v>2476</v>
      </c>
      <c r="U27" s="1198" t="s">
        <v>275</v>
      </c>
      <c r="V27" s="1199" t="s">
        <v>15937</v>
      </c>
      <c r="W27" s="1112" t="s">
        <v>15937</v>
      </c>
      <c r="X27" s="1198">
        <v>0</v>
      </c>
      <c r="Y27" s="1198">
        <v>0</v>
      </c>
      <c r="Z27" s="1198">
        <v>0</v>
      </c>
      <c r="AA27" s="1198">
        <v>0</v>
      </c>
      <c r="AB27" s="1198">
        <v>0</v>
      </c>
      <c r="AC27" s="1198">
        <v>0</v>
      </c>
      <c r="AD27" s="1198">
        <v>0</v>
      </c>
      <c r="AE27" s="1198">
        <v>0</v>
      </c>
      <c r="AF27" s="1198">
        <v>0</v>
      </c>
      <c r="AG27" s="1114" t="s">
        <v>2478</v>
      </c>
      <c r="AH27" s="1115" t="s">
        <v>2478</v>
      </c>
      <c r="AI27" s="1116" t="s">
        <v>2478</v>
      </c>
      <c r="AJ27" s="1200"/>
      <c r="AK27" s="1201"/>
      <c r="AL27" s="1114">
        <f t="shared" si="1"/>
        <v>0</v>
      </c>
      <c r="AM27" s="1114">
        <v>0</v>
      </c>
      <c r="AN27" s="1114">
        <v>0</v>
      </c>
      <c r="AO27" s="1202">
        <f t="shared" si="0"/>
        <v>0</v>
      </c>
      <c r="AP27" s="1202">
        <f t="shared" si="0"/>
        <v>0</v>
      </c>
      <c r="AQ27" s="1102"/>
    </row>
    <row r="28" spans="1:43" ht="75">
      <c r="A28" s="1111">
        <v>745871</v>
      </c>
      <c r="B28" s="1114" t="s">
        <v>15938</v>
      </c>
      <c r="C28" s="1113" t="s">
        <v>2203</v>
      </c>
      <c r="D28" s="1113" t="s">
        <v>2203</v>
      </c>
      <c r="E28" s="1113" t="s">
        <v>35</v>
      </c>
      <c r="F28" s="1113" t="s">
        <v>2124</v>
      </c>
      <c r="G28" s="1113" t="s">
        <v>2203</v>
      </c>
      <c r="H28" s="1113" t="s">
        <v>2469</v>
      </c>
      <c r="I28" s="1113" t="s">
        <v>2469</v>
      </c>
      <c r="J28" s="1198">
        <v>713610</v>
      </c>
      <c r="K28" s="1198">
        <v>224655.00000000003</v>
      </c>
      <c r="L28" s="1198">
        <v>66075</v>
      </c>
      <c r="M28" s="1198">
        <v>39645</v>
      </c>
      <c r="N28" s="1198">
        <v>92505.000000000015</v>
      </c>
      <c r="O28" s="1198">
        <v>185010.00000000003</v>
      </c>
      <c r="P28" s="1198">
        <v>1321500</v>
      </c>
      <c r="Q28" s="1198">
        <v>872190</v>
      </c>
      <c r="R28" s="1198">
        <v>449310</v>
      </c>
      <c r="S28" s="1198"/>
      <c r="T28" s="1198" t="s">
        <v>2476</v>
      </c>
      <c r="U28" s="1198" t="s">
        <v>275</v>
      </c>
      <c r="V28" s="1199" t="s">
        <v>15939</v>
      </c>
      <c r="W28" s="1112" t="s">
        <v>15939</v>
      </c>
      <c r="X28" s="1198">
        <v>0</v>
      </c>
      <c r="Y28" s="1198">
        <v>0</v>
      </c>
      <c r="Z28" s="1198">
        <v>0</v>
      </c>
      <c r="AA28" s="1198">
        <v>0</v>
      </c>
      <c r="AB28" s="1198">
        <v>0</v>
      </c>
      <c r="AC28" s="1198">
        <v>0</v>
      </c>
      <c r="AD28" s="1198">
        <v>0</v>
      </c>
      <c r="AE28" s="1198">
        <v>0</v>
      </c>
      <c r="AF28" s="1198">
        <v>0</v>
      </c>
      <c r="AG28" s="1114" t="s">
        <v>2478</v>
      </c>
      <c r="AH28" s="1115" t="s">
        <v>2478</v>
      </c>
      <c r="AI28" s="1116" t="s">
        <v>2478</v>
      </c>
      <c r="AJ28" s="1200"/>
      <c r="AK28" s="1201"/>
      <c r="AL28" s="1114">
        <f t="shared" si="1"/>
        <v>0</v>
      </c>
      <c r="AM28" s="1114">
        <v>0</v>
      </c>
      <c r="AN28" s="1114">
        <v>0</v>
      </c>
      <c r="AO28" s="1202">
        <f t="shared" si="0"/>
        <v>0</v>
      </c>
      <c r="AP28" s="1202">
        <f t="shared" si="0"/>
        <v>0</v>
      </c>
      <c r="AQ28" s="1102"/>
    </row>
    <row r="29" spans="1:43" ht="75">
      <c r="A29" s="1111">
        <v>745851</v>
      </c>
      <c r="B29" s="1114" t="s">
        <v>15940</v>
      </c>
      <c r="C29" s="1113" t="s">
        <v>2203</v>
      </c>
      <c r="D29" s="1113" t="s">
        <v>2203</v>
      </c>
      <c r="E29" s="1113" t="s">
        <v>35</v>
      </c>
      <c r="F29" s="1113" t="s">
        <v>2124</v>
      </c>
      <c r="G29" s="1113" t="s">
        <v>2203</v>
      </c>
      <c r="H29" s="1113" t="s">
        <v>2469</v>
      </c>
      <c r="I29" s="1113" t="s">
        <v>2469</v>
      </c>
      <c r="J29" s="1198">
        <v>720630</v>
      </c>
      <c r="K29" s="1198">
        <v>226865.00000000003</v>
      </c>
      <c r="L29" s="1198">
        <v>66725</v>
      </c>
      <c r="M29" s="1198">
        <v>40035</v>
      </c>
      <c r="N29" s="1198">
        <v>93415.000000000015</v>
      </c>
      <c r="O29" s="1198">
        <v>186830.00000000003</v>
      </c>
      <c r="P29" s="1198">
        <v>1334500</v>
      </c>
      <c r="Q29" s="1198">
        <v>880770</v>
      </c>
      <c r="R29" s="1198">
        <v>453730</v>
      </c>
      <c r="S29" s="1198"/>
      <c r="T29" s="1198" t="s">
        <v>2476</v>
      </c>
      <c r="U29" s="1198" t="s">
        <v>275</v>
      </c>
      <c r="V29" s="1199" t="s">
        <v>15941</v>
      </c>
      <c r="W29" s="1112" t="s">
        <v>15941</v>
      </c>
      <c r="X29" s="1198">
        <v>0</v>
      </c>
      <c r="Y29" s="1198">
        <v>0</v>
      </c>
      <c r="Z29" s="1198">
        <v>0</v>
      </c>
      <c r="AA29" s="1198">
        <v>0</v>
      </c>
      <c r="AB29" s="1198">
        <v>0</v>
      </c>
      <c r="AC29" s="1198">
        <v>0</v>
      </c>
      <c r="AD29" s="1198">
        <v>0</v>
      </c>
      <c r="AE29" s="1198">
        <v>0</v>
      </c>
      <c r="AF29" s="1198">
        <v>0</v>
      </c>
      <c r="AG29" s="1114" t="s">
        <v>2478</v>
      </c>
      <c r="AH29" s="1115" t="s">
        <v>2478</v>
      </c>
      <c r="AI29" s="1116" t="s">
        <v>2478</v>
      </c>
      <c r="AJ29" s="1200"/>
      <c r="AK29" s="1201"/>
      <c r="AL29" s="1114">
        <f t="shared" si="1"/>
        <v>0</v>
      </c>
      <c r="AM29" s="1114">
        <v>0</v>
      </c>
      <c r="AN29" s="1114">
        <v>0</v>
      </c>
      <c r="AO29" s="1202">
        <f t="shared" si="0"/>
        <v>0</v>
      </c>
      <c r="AP29" s="1202">
        <f t="shared" si="0"/>
        <v>0</v>
      </c>
      <c r="AQ29" s="1102"/>
    </row>
    <row r="30" spans="1:43" ht="75">
      <c r="A30" s="1111">
        <v>745852</v>
      </c>
      <c r="B30" s="1114" t="s">
        <v>15942</v>
      </c>
      <c r="C30" s="1113" t="s">
        <v>2203</v>
      </c>
      <c r="D30" s="1113" t="s">
        <v>2203</v>
      </c>
      <c r="E30" s="1113" t="s">
        <v>35</v>
      </c>
      <c r="F30" s="1113" t="s">
        <v>2124</v>
      </c>
      <c r="G30" s="1113" t="s">
        <v>2203</v>
      </c>
      <c r="H30" s="1113" t="s">
        <v>2469</v>
      </c>
      <c r="I30" s="1113" t="s">
        <v>2469</v>
      </c>
      <c r="J30" s="1198">
        <v>897480.00000000012</v>
      </c>
      <c r="K30" s="1198">
        <v>282540</v>
      </c>
      <c r="L30" s="1198">
        <v>83100</v>
      </c>
      <c r="M30" s="1198">
        <v>49860</v>
      </c>
      <c r="N30" s="1198">
        <v>116340.00000000001</v>
      </c>
      <c r="O30" s="1198">
        <v>232680.00000000003</v>
      </c>
      <c r="P30" s="1198">
        <v>1662000.0000000002</v>
      </c>
      <c r="Q30" s="1198">
        <v>1096920.0000000002</v>
      </c>
      <c r="R30" s="1198">
        <v>565080</v>
      </c>
      <c r="S30" s="1204"/>
      <c r="T30" s="1198" t="s">
        <v>2476</v>
      </c>
      <c r="U30" s="1198" t="s">
        <v>275</v>
      </c>
      <c r="V30" s="1199" t="s">
        <v>15943</v>
      </c>
      <c r="W30" s="1112" t="s">
        <v>15943</v>
      </c>
      <c r="X30" s="1198">
        <v>0</v>
      </c>
      <c r="Y30" s="1198">
        <v>0</v>
      </c>
      <c r="Z30" s="1198">
        <v>0</v>
      </c>
      <c r="AA30" s="1198">
        <v>0</v>
      </c>
      <c r="AB30" s="1198">
        <v>0</v>
      </c>
      <c r="AC30" s="1198">
        <v>0</v>
      </c>
      <c r="AD30" s="1198">
        <v>0</v>
      </c>
      <c r="AE30" s="1198">
        <v>0</v>
      </c>
      <c r="AF30" s="1198">
        <v>0</v>
      </c>
      <c r="AG30" s="1114" t="s">
        <v>2478</v>
      </c>
      <c r="AH30" s="1115" t="s">
        <v>2478</v>
      </c>
      <c r="AI30" s="1116" t="s">
        <v>2478</v>
      </c>
      <c r="AJ30" s="1200"/>
      <c r="AK30" s="1201"/>
      <c r="AL30" s="1114">
        <f t="shared" si="1"/>
        <v>0</v>
      </c>
      <c r="AM30" s="1114">
        <v>0</v>
      </c>
      <c r="AN30" s="1114">
        <v>0</v>
      </c>
      <c r="AO30" s="1202">
        <f t="shared" si="0"/>
        <v>0</v>
      </c>
      <c r="AP30" s="1202">
        <f t="shared" si="0"/>
        <v>0</v>
      </c>
      <c r="AQ30" s="1102"/>
    </row>
    <row r="31" spans="1:43" ht="45">
      <c r="A31" s="1208" t="s">
        <v>2479</v>
      </c>
      <c r="B31" s="1209" t="s">
        <v>2480</v>
      </c>
      <c r="C31" s="1210" t="s">
        <v>2209</v>
      </c>
      <c r="D31" s="1210" t="s">
        <v>2209</v>
      </c>
      <c r="E31" s="1210" t="s">
        <v>35</v>
      </c>
      <c r="F31" s="1210" t="s">
        <v>2116</v>
      </c>
      <c r="G31" s="1210" t="s">
        <v>2203</v>
      </c>
      <c r="H31" s="1210" t="s">
        <v>2481</v>
      </c>
      <c r="I31" s="1210" t="s">
        <v>2481</v>
      </c>
      <c r="J31" s="1211">
        <v>7522113.1299999999</v>
      </c>
      <c r="K31" s="1211">
        <v>215009.46000000002</v>
      </c>
      <c r="L31" s="1211">
        <v>668118.89</v>
      </c>
      <c r="M31" s="1211">
        <v>35608.17</v>
      </c>
      <c r="N31" s="1211">
        <v>520612.13</v>
      </c>
      <c r="O31" s="1211">
        <v>213636.87</v>
      </c>
      <c r="P31" s="1211">
        <v>9175098.6500000004</v>
      </c>
      <c r="Q31" s="1211">
        <v>8710844.1500000004</v>
      </c>
      <c r="R31" s="1212">
        <v>464254.5</v>
      </c>
      <c r="S31" s="1206"/>
      <c r="T31" s="1207" t="s">
        <v>2476</v>
      </c>
      <c r="U31" s="1198" t="s">
        <v>275</v>
      </c>
      <c r="V31" s="1199" t="s">
        <v>2482</v>
      </c>
      <c r="W31" s="1112" t="s">
        <v>2482</v>
      </c>
      <c r="X31" s="1198">
        <v>0</v>
      </c>
      <c r="Y31" s="1198">
        <v>0</v>
      </c>
      <c r="Z31" s="1198">
        <v>0</v>
      </c>
      <c r="AA31" s="1198">
        <v>0</v>
      </c>
      <c r="AB31" s="1198">
        <v>0</v>
      </c>
      <c r="AC31" s="1198">
        <v>0</v>
      </c>
      <c r="AD31" s="1198">
        <v>0</v>
      </c>
      <c r="AE31" s="1198">
        <v>0</v>
      </c>
      <c r="AF31" s="1198">
        <v>0</v>
      </c>
      <c r="AG31" s="1114" t="s">
        <v>2478</v>
      </c>
      <c r="AH31" s="1115" t="s">
        <v>2478</v>
      </c>
      <c r="AI31" s="1116" t="s">
        <v>2478</v>
      </c>
      <c r="AJ31" s="1200"/>
      <c r="AK31" s="1201"/>
      <c r="AL31" s="1114">
        <f t="shared" si="1"/>
        <v>0</v>
      </c>
      <c r="AM31" s="1114">
        <v>0</v>
      </c>
      <c r="AN31" s="1114">
        <v>1</v>
      </c>
      <c r="AO31" s="1202">
        <f t="shared" si="0"/>
        <v>8710844.1500000004</v>
      </c>
      <c r="AP31" s="1202">
        <f t="shared" si="0"/>
        <v>464254.5</v>
      </c>
      <c r="AQ31" s="1102" t="s">
        <v>2483</v>
      </c>
    </row>
    <row r="32" spans="1:43" ht="45">
      <c r="A32" s="1208" t="s">
        <v>2484</v>
      </c>
      <c r="B32" s="1209" t="s">
        <v>2485</v>
      </c>
      <c r="C32" s="1210" t="s">
        <v>2209</v>
      </c>
      <c r="D32" s="1210" t="s">
        <v>2209</v>
      </c>
      <c r="E32" s="1210" t="s">
        <v>35</v>
      </c>
      <c r="F32" s="1210" t="s">
        <v>2116</v>
      </c>
      <c r="G32" s="1210" t="s">
        <v>2203</v>
      </c>
      <c r="H32" s="1210" t="s">
        <v>2481</v>
      </c>
      <c r="I32" s="1210" t="s">
        <v>2481</v>
      </c>
      <c r="J32" s="1211">
        <v>7262006.0099999998</v>
      </c>
      <c r="K32" s="1211">
        <v>330225.12999999995</v>
      </c>
      <c r="L32" s="1211">
        <v>645539.69999999995</v>
      </c>
      <c r="M32" s="1211">
        <v>44770.71</v>
      </c>
      <c r="N32" s="1211">
        <v>509451.1</v>
      </c>
      <c r="O32" s="1211">
        <v>208755.9</v>
      </c>
      <c r="P32" s="1211">
        <v>9000748.5500000007</v>
      </c>
      <c r="Q32" s="1211">
        <v>8416996.8100000005</v>
      </c>
      <c r="R32" s="1211">
        <v>583751.74</v>
      </c>
      <c r="S32" s="1213"/>
      <c r="T32" s="1198" t="s">
        <v>2476</v>
      </c>
      <c r="U32" s="1198" t="s">
        <v>275</v>
      </c>
      <c r="V32" s="1199" t="s">
        <v>2482</v>
      </c>
      <c r="W32" s="1112" t="s">
        <v>2482</v>
      </c>
      <c r="X32" s="1198">
        <v>0</v>
      </c>
      <c r="Y32" s="1198">
        <v>0</v>
      </c>
      <c r="Z32" s="1198">
        <v>0</v>
      </c>
      <c r="AA32" s="1198">
        <v>0</v>
      </c>
      <c r="AB32" s="1198">
        <v>0</v>
      </c>
      <c r="AC32" s="1198">
        <v>0</v>
      </c>
      <c r="AD32" s="1198">
        <v>0</v>
      </c>
      <c r="AE32" s="1198">
        <v>0</v>
      </c>
      <c r="AF32" s="1198">
        <v>0</v>
      </c>
      <c r="AG32" s="1114" t="s">
        <v>2478</v>
      </c>
      <c r="AH32" s="1115" t="s">
        <v>2478</v>
      </c>
      <c r="AI32" s="1116" t="s">
        <v>2478</v>
      </c>
      <c r="AJ32" s="1200"/>
      <c r="AK32" s="1201"/>
      <c r="AL32" s="1114">
        <f t="shared" si="1"/>
        <v>0</v>
      </c>
      <c r="AM32" s="1114">
        <v>0</v>
      </c>
      <c r="AN32" s="1114">
        <v>1</v>
      </c>
      <c r="AO32" s="1202">
        <f t="shared" si="0"/>
        <v>8416996.8100000005</v>
      </c>
      <c r="AP32" s="1202">
        <f t="shared" si="0"/>
        <v>583751.74</v>
      </c>
      <c r="AQ32" s="1102" t="s">
        <v>2483</v>
      </c>
    </row>
    <row r="33" spans="1:43" ht="45">
      <c r="A33" s="1208" t="s">
        <v>2486</v>
      </c>
      <c r="B33" s="1209" t="s">
        <v>2487</v>
      </c>
      <c r="C33" s="1210" t="s">
        <v>2209</v>
      </c>
      <c r="D33" s="1210" t="s">
        <v>2209</v>
      </c>
      <c r="E33" s="1210" t="s">
        <v>35</v>
      </c>
      <c r="F33" s="1210" t="s">
        <v>2116</v>
      </c>
      <c r="G33" s="1210" t="s">
        <v>2203</v>
      </c>
      <c r="H33" s="1210" t="s">
        <v>2481</v>
      </c>
      <c r="I33" s="1210" t="s">
        <v>2481</v>
      </c>
      <c r="J33" s="1211">
        <v>2039409.93</v>
      </c>
      <c r="K33" s="1211">
        <v>366564.01999999996</v>
      </c>
      <c r="L33" s="1211">
        <v>181779.7</v>
      </c>
      <c r="M33" s="1211">
        <v>35823.760000000002</v>
      </c>
      <c r="N33" s="1211">
        <v>173097.79</v>
      </c>
      <c r="O33" s="1211">
        <v>69460.210000000006</v>
      </c>
      <c r="P33" s="1211">
        <v>2866135.41</v>
      </c>
      <c r="Q33" s="1211">
        <v>2394287.42</v>
      </c>
      <c r="R33" s="1211">
        <v>471847.99</v>
      </c>
      <c r="S33" s="1206"/>
      <c r="T33" s="1198" t="s">
        <v>2476</v>
      </c>
      <c r="U33" s="1198" t="s">
        <v>275</v>
      </c>
      <c r="V33" s="1199" t="s">
        <v>2482</v>
      </c>
      <c r="W33" s="1112" t="s">
        <v>2482</v>
      </c>
      <c r="X33" s="1198">
        <v>0</v>
      </c>
      <c r="Y33" s="1198">
        <v>0</v>
      </c>
      <c r="Z33" s="1198">
        <v>0</v>
      </c>
      <c r="AA33" s="1198">
        <v>0</v>
      </c>
      <c r="AB33" s="1198">
        <v>0</v>
      </c>
      <c r="AC33" s="1198">
        <v>0</v>
      </c>
      <c r="AD33" s="1198">
        <v>0</v>
      </c>
      <c r="AE33" s="1198">
        <v>0</v>
      </c>
      <c r="AF33" s="1198">
        <v>0</v>
      </c>
      <c r="AG33" s="1114" t="s">
        <v>2478</v>
      </c>
      <c r="AH33" s="1115" t="s">
        <v>2478</v>
      </c>
      <c r="AI33" s="1116" t="s">
        <v>2478</v>
      </c>
      <c r="AJ33" s="1200"/>
      <c r="AK33" s="1201"/>
      <c r="AL33" s="1114">
        <f t="shared" si="1"/>
        <v>0</v>
      </c>
      <c r="AM33" s="1114">
        <v>0</v>
      </c>
      <c r="AN33" s="1114">
        <v>1</v>
      </c>
      <c r="AO33" s="1202">
        <f t="shared" si="0"/>
        <v>2394287.42</v>
      </c>
      <c r="AP33" s="1202">
        <f t="shared" si="0"/>
        <v>471847.99</v>
      </c>
      <c r="AQ33" s="1102" t="s">
        <v>2483</v>
      </c>
    </row>
    <row r="34" spans="1:43" ht="45">
      <c r="A34" s="1208" t="s">
        <v>2488</v>
      </c>
      <c r="B34" s="1209" t="s">
        <v>2489</v>
      </c>
      <c r="C34" s="1210" t="s">
        <v>2209</v>
      </c>
      <c r="D34" s="1210" t="s">
        <v>2209</v>
      </c>
      <c r="E34" s="1210" t="s">
        <v>35</v>
      </c>
      <c r="F34" s="1210" t="s">
        <v>2116</v>
      </c>
      <c r="G34" s="1210" t="s">
        <v>2203</v>
      </c>
      <c r="H34" s="1210" t="s">
        <v>2481</v>
      </c>
      <c r="I34" s="1210" t="s">
        <v>2481</v>
      </c>
      <c r="J34" s="1211">
        <v>3449507.56</v>
      </c>
      <c r="K34" s="1211">
        <v>434031.63</v>
      </c>
      <c r="L34" s="1211">
        <v>308003.3</v>
      </c>
      <c r="M34" s="1211">
        <v>44842.58</v>
      </c>
      <c r="N34" s="1211">
        <v>258899.20000000001</v>
      </c>
      <c r="O34" s="1211">
        <v>105879.8</v>
      </c>
      <c r="P34" s="1211">
        <v>4601164.07</v>
      </c>
      <c r="Q34" s="1211">
        <v>4016410.06</v>
      </c>
      <c r="R34" s="1211">
        <v>584754.01</v>
      </c>
      <c r="S34" s="1206"/>
      <c r="T34" s="1198" t="s">
        <v>2476</v>
      </c>
      <c r="U34" s="1198" t="s">
        <v>275</v>
      </c>
      <c r="V34" s="1199" t="s">
        <v>2482</v>
      </c>
      <c r="W34" s="1112" t="s">
        <v>2482</v>
      </c>
      <c r="X34" s="1198">
        <v>0</v>
      </c>
      <c r="Y34" s="1198">
        <v>0</v>
      </c>
      <c r="Z34" s="1198">
        <v>0</v>
      </c>
      <c r="AA34" s="1198">
        <v>0</v>
      </c>
      <c r="AB34" s="1198">
        <v>0</v>
      </c>
      <c r="AC34" s="1198">
        <v>0</v>
      </c>
      <c r="AD34" s="1198">
        <v>0</v>
      </c>
      <c r="AE34" s="1198">
        <v>0</v>
      </c>
      <c r="AF34" s="1198">
        <v>0</v>
      </c>
      <c r="AG34" s="1114" t="s">
        <v>2478</v>
      </c>
      <c r="AH34" s="1115" t="s">
        <v>2478</v>
      </c>
      <c r="AI34" s="1116" t="s">
        <v>2478</v>
      </c>
      <c r="AJ34" s="1200"/>
      <c r="AK34" s="1201"/>
      <c r="AL34" s="1114">
        <f t="shared" si="1"/>
        <v>0</v>
      </c>
      <c r="AM34" s="1114">
        <v>0</v>
      </c>
      <c r="AN34" s="1114">
        <v>1</v>
      </c>
      <c r="AO34" s="1202">
        <f t="shared" si="0"/>
        <v>4016410.06</v>
      </c>
      <c r="AP34" s="1202">
        <f t="shared" si="0"/>
        <v>584754.01</v>
      </c>
      <c r="AQ34" s="1102" t="s">
        <v>2483</v>
      </c>
    </row>
    <row r="35" spans="1:43" ht="45">
      <c r="A35" s="1208" t="s">
        <v>2490</v>
      </c>
      <c r="B35" s="1209" t="s">
        <v>2491</v>
      </c>
      <c r="C35" s="1210" t="s">
        <v>2209</v>
      </c>
      <c r="D35" s="1210" t="s">
        <v>2209</v>
      </c>
      <c r="E35" s="1210" t="s">
        <v>35</v>
      </c>
      <c r="F35" s="1210" t="s">
        <v>2116</v>
      </c>
      <c r="G35" s="1210" t="s">
        <v>2203</v>
      </c>
      <c r="H35" s="1210" t="s">
        <v>2481</v>
      </c>
      <c r="I35" s="1210" t="s">
        <v>2481</v>
      </c>
      <c r="J35" s="1211">
        <v>4608333</v>
      </c>
      <c r="K35" s="1211">
        <v>284709.51</v>
      </c>
      <c r="L35" s="1211">
        <v>409935.75</v>
      </c>
      <c r="M35" s="1211">
        <v>36039.360000000001</v>
      </c>
      <c r="N35" s="1211">
        <v>381146.2</v>
      </c>
      <c r="O35" s="1211">
        <v>153938.79999999999</v>
      </c>
      <c r="P35" s="1211">
        <v>5874102.6200000001</v>
      </c>
      <c r="Q35" s="1211">
        <v>5399414.9500000002</v>
      </c>
      <c r="R35" s="1211">
        <v>474687.67</v>
      </c>
      <c r="S35" s="1206"/>
      <c r="T35" s="1198" t="s">
        <v>2476</v>
      </c>
      <c r="U35" s="1198" t="s">
        <v>275</v>
      </c>
      <c r="V35" s="1199" t="s">
        <v>2482</v>
      </c>
      <c r="W35" s="1112" t="s">
        <v>2482</v>
      </c>
      <c r="X35" s="1198">
        <v>0</v>
      </c>
      <c r="Y35" s="1198">
        <v>0</v>
      </c>
      <c r="Z35" s="1198">
        <v>0</v>
      </c>
      <c r="AA35" s="1198">
        <v>0</v>
      </c>
      <c r="AB35" s="1198">
        <v>0</v>
      </c>
      <c r="AC35" s="1198">
        <v>0</v>
      </c>
      <c r="AD35" s="1198">
        <v>0</v>
      </c>
      <c r="AE35" s="1198">
        <v>0</v>
      </c>
      <c r="AF35" s="1198">
        <v>0</v>
      </c>
      <c r="AG35" s="1114" t="s">
        <v>2478</v>
      </c>
      <c r="AH35" s="1115" t="s">
        <v>2478</v>
      </c>
      <c r="AI35" s="1116" t="s">
        <v>2478</v>
      </c>
      <c r="AJ35" s="1200"/>
      <c r="AK35" s="1201"/>
      <c r="AL35" s="1114">
        <f t="shared" si="1"/>
        <v>0</v>
      </c>
      <c r="AM35" s="1114">
        <v>0</v>
      </c>
      <c r="AN35" s="1114">
        <v>1</v>
      </c>
      <c r="AO35" s="1202">
        <f t="shared" si="0"/>
        <v>5399414.9500000002</v>
      </c>
      <c r="AP35" s="1202">
        <f t="shared" si="0"/>
        <v>474687.67</v>
      </c>
      <c r="AQ35" s="1102" t="s">
        <v>2483</v>
      </c>
    </row>
    <row r="36" spans="1:43" ht="60">
      <c r="A36" s="1111">
        <v>764707</v>
      </c>
      <c r="B36" s="1114" t="s">
        <v>2611</v>
      </c>
      <c r="C36" s="1113" t="s">
        <v>2203</v>
      </c>
      <c r="D36" s="1113" t="s">
        <v>2203</v>
      </c>
      <c r="E36" s="1113" t="s">
        <v>35</v>
      </c>
      <c r="F36" s="1113" t="s">
        <v>2182</v>
      </c>
      <c r="G36" s="1113" t="s">
        <v>2203</v>
      </c>
      <c r="H36" s="1113" t="s">
        <v>2469</v>
      </c>
      <c r="I36" s="1113" t="s">
        <v>2469</v>
      </c>
      <c r="J36" s="1198">
        <v>16634519.999999998</v>
      </c>
      <c r="K36" s="1198">
        <v>482160</v>
      </c>
      <c r="L36" s="1198">
        <v>5062680</v>
      </c>
      <c r="M36" s="1198">
        <v>241080</v>
      </c>
      <c r="N36" s="1198">
        <v>1446480</v>
      </c>
      <c r="O36" s="1198">
        <v>241080</v>
      </c>
      <c r="P36" s="1198">
        <v>24108000</v>
      </c>
      <c r="Q36" s="1198">
        <v>23143680</v>
      </c>
      <c r="R36" s="1198">
        <v>964320</v>
      </c>
      <c r="S36" s="1198" t="s">
        <v>2203</v>
      </c>
      <c r="T36" s="1198" t="s">
        <v>2476</v>
      </c>
      <c r="U36" s="1198" t="s">
        <v>275</v>
      </c>
      <c r="V36" s="1199" t="s">
        <v>15944</v>
      </c>
      <c r="W36" s="1112" t="s">
        <v>15944</v>
      </c>
      <c r="X36" s="1198">
        <v>16634519.999999998</v>
      </c>
      <c r="Y36" s="1198">
        <v>482160</v>
      </c>
      <c r="Z36" s="1198">
        <v>5062680</v>
      </c>
      <c r="AA36" s="1198">
        <v>241080</v>
      </c>
      <c r="AB36" s="1198">
        <v>1446480</v>
      </c>
      <c r="AC36" s="1198">
        <v>241080</v>
      </c>
      <c r="AD36" s="1198">
        <v>24108000</v>
      </c>
      <c r="AE36" s="1198">
        <v>23143680</v>
      </c>
      <c r="AF36" s="1198">
        <v>964320</v>
      </c>
      <c r="AG36" s="1114" t="s">
        <v>2216</v>
      </c>
      <c r="AH36" s="1115" t="s">
        <v>2612</v>
      </c>
      <c r="AI36" s="1116" t="s">
        <v>2613</v>
      </c>
      <c r="AJ36" s="1200"/>
      <c r="AK36" s="1201"/>
      <c r="AL36" s="1114">
        <f t="shared" si="1"/>
        <v>1</v>
      </c>
      <c r="AM36" s="1114">
        <v>0</v>
      </c>
      <c r="AN36" s="1114">
        <v>0</v>
      </c>
      <c r="AO36" s="1202">
        <f t="shared" si="0"/>
        <v>0</v>
      </c>
      <c r="AP36" s="1202">
        <f t="shared" si="0"/>
        <v>0</v>
      </c>
      <c r="AQ36" s="1102"/>
    </row>
    <row r="37" spans="1:43" ht="60">
      <c r="A37" s="1111">
        <v>764705</v>
      </c>
      <c r="B37" s="1114" t="s">
        <v>2614</v>
      </c>
      <c r="C37" s="1113" t="s">
        <v>2203</v>
      </c>
      <c r="D37" s="1113" t="s">
        <v>2203</v>
      </c>
      <c r="E37" s="1113" t="s">
        <v>35</v>
      </c>
      <c r="F37" s="1113" t="s">
        <v>2182</v>
      </c>
      <c r="G37" s="1113" t="s">
        <v>2203</v>
      </c>
      <c r="H37" s="1113" t="s">
        <v>2469</v>
      </c>
      <c r="I37" s="1113" t="s">
        <v>2469</v>
      </c>
      <c r="J37" s="1198">
        <v>23763600</v>
      </c>
      <c r="K37" s="1198">
        <v>688800</v>
      </c>
      <c r="L37" s="1198">
        <v>7232400</v>
      </c>
      <c r="M37" s="1198">
        <v>344400</v>
      </c>
      <c r="N37" s="1198">
        <v>2066400</v>
      </c>
      <c r="O37" s="1198">
        <v>344400</v>
      </c>
      <c r="P37" s="1198">
        <v>34440000</v>
      </c>
      <c r="Q37" s="1198">
        <v>33062400</v>
      </c>
      <c r="R37" s="1198">
        <v>1377600</v>
      </c>
      <c r="S37" s="1198" t="s">
        <v>2203</v>
      </c>
      <c r="T37" s="1198" t="s">
        <v>2476</v>
      </c>
      <c r="U37" s="1198" t="s">
        <v>275</v>
      </c>
      <c r="V37" s="1199" t="s">
        <v>15945</v>
      </c>
      <c r="W37" s="1112" t="s">
        <v>15945</v>
      </c>
      <c r="X37" s="1198">
        <v>23763600</v>
      </c>
      <c r="Y37" s="1198">
        <v>688800</v>
      </c>
      <c r="Z37" s="1198">
        <v>7232400</v>
      </c>
      <c r="AA37" s="1198">
        <v>344400</v>
      </c>
      <c r="AB37" s="1198">
        <v>2066400</v>
      </c>
      <c r="AC37" s="1198">
        <v>344400</v>
      </c>
      <c r="AD37" s="1198">
        <v>34440000</v>
      </c>
      <c r="AE37" s="1198">
        <v>33062400</v>
      </c>
      <c r="AF37" s="1198">
        <v>1377600</v>
      </c>
      <c r="AG37" s="1114" t="s">
        <v>2216</v>
      </c>
      <c r="AH37" s="1115" t="s">
        <v>2612</v>
      </c>
      <c r="AI37" s="1116" t="s">
        <v>2615</v>
      </c>
      <c r="AJ37" s="1200"/>
      <c r="AK37" s="1201"/>
      <c r="AL37" s="1114">
        <f t="shared" si="1"/>
        <v>1</v>
      </c>
      <c r="AM37" s="1114">
        <v>0</v>
      </c>
      <c r="AN37" s="1114">
        <v>0</v>
      </c>
      <c r="AO37" s="1202">
        <f t="shared" si="0"/>
        <v>0</v>
      </c>
      <c r="AP37" s="1202">
        <f t="shared" si="0"/>
        <v>0</v>
      </c>
      <c r="AQ37" s="1102"/>
    </row>
    <row r="38" spans="1:43" ht="30">
      <c r="A38" s="1111">
        <v>767381</v>
      </c>
      <c r="B38" s="1114" t="s">
        <v>15946</v>
      </c>
      <c r="C38" s="1113" t="s">
        <v>2203</v>
      </c>
      <c r="D38" s="1113" t="s">
        <v>2203</v>
      </c>
      <c r="E38" s="1113" t="s">
        <v>35</v>
      </c>
      <c r="F38" s="1113" t="s">
        <v>2182</v>
      </c>
      <c r="G38" s="1113" t="s">
        <v>2203</v>
      </c>
      <c r="H38" s="1113" t="s">
        <v>2469</v>
      </c>
      <c r="I38" s="1113" t="s">
        <v>2469</v>
      </c>
      <c r="J38" s="1198">
        <v>3880428.29</v>
      </c>
      <c r="K38" s="1198">
        <v>112476.18</v>
      </c>
      <c r="L38" s="1198">
        <v>1180999.92</v>
      </c>
      <c r="M38" s="1198">
        <v>56238.09</v>
      </c>
      <c r="N38" s="1198">
        <v>337428.55</v>
      </c>
      <c r="O38" s="1198">
        <v>56238.09</v>
      </c>
      <c r="P38" s="1198">
        <v>5623809.1200000001</v>
      </c>
      <c r="Q38" s="1198">
        <v>5398856.7599999998</v>
      </c>
      <c r="R38" s="1198">
        <v>224952.36</v>
      </c>
      <c r="S38" s="1198" t="s">
        <v>2203</v>
      </c>
      <c r="T38" s="1198" t="s">
        <v>2476</v>
      </c>
      <c r="U38" s="1198" t="s">
        <v>275</v>
      </c>
      <c r="V38" s="1199" t="s">
        <v>15947</v>
      </c>
      <c r="W38" s="1112" t="s">
        <v>15947</v>
      </c>
      <c r="X38" s="1198">
        <v>0</v>
      </c>
      <c r="Y38" s="1198">
        <v>0</v>
      </c>
      <c r="Z38" s="1198">
        <v>0</v>
      </c>
      <c r="AA38" s="1198">
        <v>0</v>
      </c>
      <c r="AB38" s="1198">
        <v>0</v>
      </c>
      <c r="AC38" s="1198">
        <v>0</v>
      </c>
      <c r="AD38" s="1198">
        <v>0</v>
      </c>
      <c r="AE38" s="1198">
        <v>0</v>
      </c>
      <c r="AF38" s="1198">
        <v>0</v>
      </c>
      <c r="AG38" s="1114" t="s">
        <v>2478</v>
      </c>
      <c r="AH38" s="1115" t="s">
        <v>2478</v>
      </c>
      <c r="AI38" s="1116" t="s">
        <v>2478</v>
      </c>
      <c r="AJ38" s="1200"/>
      <c r="AK38" s="1201"/>
      <c r="AL38" s="1114">
        <f t="shared" si="1"/>
        <v>0</v>
      </c>
      <c r="AM38" s="1114">
        <v>0</v>
      </c>
      <c r="AN38" s="1114">
        <v>0</v>
      </c>
      <c r="AO38" s="1202">
        <f t="shared" si="0"/>
        <v>0</v>
      </c>
      <c r="AP38" s="1202">
        <f t="shared" si="0"/>
        <v>0</v>
      </c>
      <c r="AQ38" s="1102"/>
    </row>
    <row r="39" spans="1:43" ht="30">
      <c r="A39" s="1111">
        <v>817961</v>
      </c>
      <c r="B39" s="1114" t="s">
        <v>15948</v>
      </c>
      <c r="C39" s="1113" t="s">
        <v>2203</v>
      </c>
      <c r="D39" s="1113" t="s">
        <v>2203</v>
      </c>
      <c r="E39" s="1113" t="s">
        <v>35</v>
      </c>
      <c r="F39" s="1113" t="s">
        <v>2182</v>
      </c>
      <c r="G39" s="1113" t="s">
        <v>2203</v>
      </c>
      <c r="H39" s="1113" t="s">
        <v>2469</v>
      </c>
      <c r="I39" s="1113" t="s">
        <v>2469</v>
      </c>
      <c r="J39" s="1198">
        <v>18825472.43</v>
      </c>
      <c r="K39" s="1198">
        <v>399260.06</v>
      </c>
      <c r="L39" s="1198">
        <v>1826739.4</v>
      </c>
      <c r="M39" s="1198">
        <v>50231.61</v>
      </c>
      <c r="N39" s="1198">
        <v>692201.89</v>
      </c>
      <c r="O39" s="1198">
        <v>82130.27</v>
      </c>
      <c r="P39" s="1198">
        <v>21876035.66</v>
      </c>
      <c r="Q39" s="1198">
        <v>21344413.719999999</v>
      </c>
      <c r="R39" s="1198">
        <v>531621.93999999994</v>
      </c>
      <c r="S39" s="1198" t="s">
        <v>2203</v>
      </c>
      <c r="T39" s="1198" t="s">
        <v>2476</v>
      </c>
      <c r="U39" s="1198" t="s">
        <v>275</v>
      </c>
      <c r="V39" s="1199" t="s">
        <v>15949</v>
      </c>
      <c r="W39" s="1112" t="s">
        <v>15949</v>
      </c>
      <c r="X39" s="1198">
        <v>0</v>
      </c>
      <c r="Y39" s="1198">
        <v>0</v>
      </c>
      <c r="Z39" s="1198">
        <v>0</v>
      </c>
      <c r="AA39" s="1198">
        <v>0</v>
      </c>
      <c r="AB39" s="1198">
        <v>0</v>
      </c>
      <c r="AC39" s="1198">
        <v>0</v>
      </c>
      <c r="AD39" s="1198">
        <v>0</v>
      </c>
      <c r="AE39" s="1198">
        <v>0</v>
      </c>
      <c r="AF39" s="1198">
        <v>0</v>
      </c>
      <c r="AG39" s="1114" t="s">
        <v>2478</v>
      </c>
      <c r="AH39" s="1115" t="s">
        <v>2478</v>
      </c>
      <c r="AI39" s="1116" t="s">
        <v>2478</v>
      </c>
      <c r="AJ39" s="1200"/>
      <c r="AK39" s="1201"/>
      <c r="AL39" s="1114">
        <f t="shared" si="1"/>
        <v>0</v>
      </c>
      <c r="AM39" s="1114">
        <v>0</v>
      </c>
      <c r="AN39" s="1114">
        <v>0</v>
      </c>
      <c r="AO39" s="1202">
        <f t="shared" si="0"/>
        <v>0</v>
      </c>
      <c r="AP39" s="1202">
        <f t="shared" si="0"/>
        <v>0</v>
      </c>
      <c r="AQ39" s="1102"/>
    </row>
    <row r="40" spans="1:43" ht="30">
      <c r="A40" s="1111">
        <v>767387</v>
      </c>
      <c r="B40" s="1114" t="s">
        <v>15950</v>
      </c>
      <c r="C40" s="1113" t="s">
        <v>2203</v>
      </c>
      <c r="D40" s="1113" t="s">
        <v>2203</v>
      </c>
      <c r="E40" s="1113" t="s">
        <v>35</v>
      </c>
      <c r="F40" s="1113" t="s">
        <v>2182</v>
      </c>
      <c r="G40" s="1113" t="s">
        <v>2203</v>
      </c>
      <c r="H40" s="1113" t="s">
        <v>2469</v>
      </c>
      <c r="I40" s="1113" t="s">
        <v>2469</v>
      </c>
      <c r="J40" s="1198">
        <v>5013491.62</v>
      </c>
      <c r="K40" s="1198">
        <v>145318.6</v>
      </c>
      <c r="L40" s="1198">
        <v>1525845.28</v>
      </c>
      <c r="M40" s="1198">
        <v>72659.3</v>
      </c>
      <c r="N40" s="1198">
        <v>435955.79</v>
      </c>
      <c r="O40" s="1198">
        <v>72659.3</v>
      </c>
      <c r="P40" s="1198">
        <v>7265929.8900000006</v>
      </c>
      <c r="Q40" s="1198">
        <v>6975292.6900000004</v>
      </c>
      <c r="R40" s="1198">
        <v>290637.2</v>
      </c>
      <c r="S40" s="1198" t="s">
        <v>2203</v>
      </c>
      <c r="T40" s="1198" t="s">
        <v>2476</v>
      </c>
      <c r="U40" s="1198" t="s">
        <v>275</v>
      </c>
      <c r="V40" s="1199" t="s">
        <v>15951</v>
      </c>
      <c r="W40" s="1112" t="s">
        <v>15951</v>
      </c>
      <c r="X40" s="1198">
        <v>0</v>
      </c>
      <c r="Y40" s="1198">
        <v>0</v>
      </c>
      <c r="Z40" s="1198">
        <v>0</v>
      </c>
      <c r="AA40" s="1198">
        <v>0</v>
      </c>
      <c r="AB40" s="1198">
        <v>0</v>
      </c>
      <c r="AC40" s="1198">
        <v>0</v>
      </c>
      <c r="AD40" s="1198">
        <v>0</v>
      </c>
      <c r="AE40" s="1198">
        <v>0</v>
      </c>
      <c r="AF40" s="1198">
        <v>0</v>
      </c>
      <c r="AG40" s="1114" t="s">
        <v>2478</v>
      </c>
      <c r="AH40" s="1115" t="s">
        <v>2478</v>
      </c>
      <c r="AI40" s="1116" t="s">
        <v>2478</v>
      </c>
      <c r="AJ40" s="1200"/>
      <c r="AK40" s="1201"/>
      <c r="AL40" s="1114">
        <f t="shared" si="1"/>
        <v>0</v>
      </c>
      <c r="AM40" s="1114">
        <v>0</v>
      </c>
      <c r="AN40" s="1114">
        <v>0</v>
      </c>
      <c r="AO40" s="1202">
        <f t="shared" si="0"/>
        <v>0</v>
      </c>
      <c r="AP40" s="1202">
        <f t="shared" si="0"/>
        <v>0</v>
      </c>
      <c r="AQ40" s="1102"/>
    </row>
    <row r="41" spans="1:43" ht="75">
      <c r="A41" s="1191">
        <v>666894</v>
      </c>
      <c r="B41" s="1192" t="s">
        <v>804</v>
      </c>
      <c r="C41" s="1193" t="s">
        <v>2209</v>
      </c>
      <c r="D41" s="1193" t="s">
        <v>2203</v>
      </c>
      <c r="E41" s="1193" t="s">
        <v>35</v>
      </c>
      <c r="F41" s="1193" t="s">
        <v>2118</v>
      </c>
      <c r="G41" s="1193" t="s">
        <v>2203</v>
      </c>
      <c r="H41" s="1193" t="s">
        <v>2469</v>
      </c>
      <c r="I41" s="1193" t="s">
        <v>2469</v>
      </c>
      <c r="J41" s="1194">
        <v>28178017.759999998</v>
      </c>
      <c r="K41" s="1194">
        <v>2123472.21</v>
      </c>
      <c r="L41" s="1194">
        <v>6380570.0400000028</v>
      </c>
      <c r="M41" s="1194">
        <v>123157.52</v>
      </c>
      <c r="N41" s="1198"/>
      <c r="O41" s="1198"/>
      <c r="P41" s="1198">
        <v>36805217.529999994</v>
      </c>
      <c r="Q41" s="1198">
        <v>34558587.799999997</v>
      </c>
      <c r="R41" s="1198">
        <v>2246629.73</v>
      </c>
      <c r="S41" s="1206" t="s">
        <v>2470</v>
      </c>
      <c r="T41" s="1198" t="s">
        <v>2476</v>
      </c>
      <c r="U41" s="1198" t="s">
        <v>275</v>
      </c>
      <c r="V41" s="1199" t="s">
        <v>2492</v>
      </c>
      <c r="W41" s="1112" t="s">
        <v>2493</v>
      </c>
      <c r="X41" s="1198">
        <v>27201946.759999998</v>
      </c>
      <c r="Y41" s="1198">
        <v>1465463.21</v>
      </c>
      <c r="Z41" s="1198">
        <v>6380570.0400000028</v>
      </c>
      <c r="AA41" s="1198">
        <v>123157.52</v>
      </c>
      <c r="AB41" s="1198">
        <v>976071</v>
      </c>
      <c r="AC41" s="1198">
        <v>658009</v>
      </c>
      <c r="AD41" s="1198">
        <v>36805217.530000009</v>
      </c>
      <c r="AE41" s="1198">
        <v>34558587.799999997</v>
      </c>
      <c r="AF41" s="1198">
        <v>2246629.73</v>
      </c>
      <c r="AG41" s="1114" t="s">
        <v>2494</v>
      </c>
      <c r="AH41" s="1115" t="s">
        <v>2383</v>
      </c>
      <c r="AI41" s="1116" t="s">
        <v>2495</v>
      </c>
      <c r="AJ41" s="1200"/>
      <c r="AK41" s="1201"/>
      <c r="AL41" s="1114">
        <f t="shared" si="1"/>
        <v>1</v>
      </c>
      <c r="AM41" s="1114">
        <v>0</v>
      </c>
      <c r="AN41" s="1114">
        <v>0</v>
      </c>
      <c r="AO41" s="1202">
        <f t="shared" si="0"/>
        <v>34558587.799999997</v>
      </c>
      <c r="AP41" s="1202">
        <f t="shared" si="0"/>
        <v>2246629.73</v>
      </c>
      <c r="AQ41" s="1102"/>
    </row>
    <row r="42" spans="1:43" ht="75">
      <c r="A42" s="1191">
        <v>671396</v>
      </c>
      <c r="B42" s="1192" t="s">
        <v>744</v>
      </c>
      <c r="C42" s="1193" t="s">
        <v>2209</v>
      </c>
      <c r="D42" s="1193" t="s">
        <v>2203</v>
      </c>
      <c r="E42" s="1193" t="s">
        <v>35</v>
      </c>
      <c r="F42" s="1193" t="s">
        <v>2118</v>
      </c>
      <c r="G42" s="1193" t="s">
        <v>2203</v>
      </c>
      <c r="H42" s="1193" t="s">
        <v>2469</v>
      </c>
      <c r="I42" s="1193" t="s">
        <v>2469</v>
      </c>
      <c r="J42" s="1194">
        <v>16760927.205</v>
      </c>
      <c r="K42" s="1194">
        <v>2851675.4699999997</v>
      </c>
      <c r="L42" s="1194">
        <v>3319870.72</v>
      </c>
      <c r="M42" s="1194">
        <v>155072.6</v>
      </c>
      <c r="N42" s="1198"/>
      <c r="O42" s="1198"/>
      <c r="P42" s="1198">
        <v>23087545.995000001</v>
      </c>
      <c r="Q42" s="1198">
        <v>20080797.925000001</v>
      </c>
      <c r="R42" s="1198">
        <v>3006748.07</v>
      </c>
      <c r="S42" s="1206" t="s">
        <v>2470</v>
      </c>
      <c r="T42" s="1198" t="s">
        <v>2476</v>
      </c>
      <c r="U42" s="1198" t="s">
        <v>275</v>
      </c>
      <c r="V42" s="1199" t="s">
        <v>2492</v>
      </c>
      <c r="W42" s="1112" t="s">
        <v>2496</v>
      </c>
      <c r="X42" s="1198">
        <v>15515918.205</v>
      </c>
      <c r="Y42" s="1198">
        <v>2012364.47</v>
      </c>
      <c r="Z42" s="1198">
        <v>3319870.72</v>
      </c>
      <c r="AA42" s="1198">
        <v>155072.6</v>
      </c>
      <c r="AB42" s="1198">
        <v>1245009</v>
      </c>
      <c r="AC42" s="1198">
        <v>839311</v>
      </c>
      <c r="AD42" s="1198">
        <v>23087545.995000001</v>
      </c>
      <c r="AE42" s="1198">
        <v>20080797.925000001</v>
      </c>
      <c r="AF42" s="1198">
        <v>3006748.07</v>
      </c>
      <c r="AG42" s="1114" t="s">
        <v>2494</v>
      </c>
      <c r="AH42" s="1115" t="s">
        <v>2383</v>
      </c>
      <c r="AI42" s="1116" t="s">
        <v>2495</v>
      </c>
      <c r="AJ42" s="1200"/>
      <c r="AK42" s="1201"/>
      <c r="AL42" s="1114">
        <f t="shared" si="1"/>
        <v>1</v>
      </c>
      <c r="AM42" s="1114">
        <v>0</v>
      </c>
      <c r="AN42" s="1114">
        <v>0</v>
      </c>
      <c r="AO42" s="1202">
        <f t="shared" si="0"/>
        <v>20080797.925000001</v>
      </c>
      <c r="AP42" s="1202">
        <f t="shared" si="0"/>
        <v>3006748.07</v>
      </c>
      <c r="AQ42" s="1102"/>
    </row>
    <row r="43" spans="1:43" ht="75">
      <c r="A43" s="1191">
        <v>671400</v>
      </c>
      <c r="B43" s="1192" t="s">
        <v>1126</v>
      </c>
      <c r="C43" s="1193" t="s">
        <v>2209</v>
      </c>
      <c r="D43" s="1193" t="s">
        <v>2203</v>
      </c>
      <c r="E43" s="1193" t="s">
        <v>35</v>
      </c>
      <c r="F43" s="1193" t="s">
        <v>2118</v>
      </c>
      <c r="G43" s="1193" t="s">
        <v>2203</v>
      </c>
      <c r="H43" s="1193" t="s">
        <v>2469</v>
      </c>
      <c r="I43" s="1193" t="s">
        <v>2469</v>
      </c>
      <c r="J43" s="1194">
        <v>7422038.0374999903</v>
      </c>
      <c r="K43" s="1194">
        <v>477869.14</v>
      </c>
      <c r="L43" s="1194">
        <v>1206563.5000000005</v>
      </c>
      <c r="M43" s="1194">
        <v>50306</v>
      </c>
      <c r="N43" s="1198"/>
      <c r="O43" s="1198"/>
      <c r="P43" s="1198">
        <v>9156776.6774999909</v>
      </c>
      <c r="Q43" s="1198">
        <v>8628601.5374999903</v>
      </c>
      <c r="R43" s="1198">
        <v>528175.14</v>
      </c>
      <c r="S43" s="1206" t="s">
        <v>2470</v>
      </c>
      <c r="T43" s="1198" t="s">
        <v>2476</v>
      </c>
      <c r="U43" s="1198" t="s">
        <v>275</v>
      </c>
      <c r="V43" s="1199" t="s">
        <v>2492</v>
      </c>
      <c r="W43" s="1112" t="s">
        <v>2496</v>
      </c>
      <c r="X43" s="1198">
        <v>7024652.0374999903</v>
      </c>
      <c r="Y43" s="1198">
        <v>209975.14</v>
      </c>
      <c r="Z43" s="1198">
        <v>1206563.5000000005</v>
      </c>
      <c r="AA43" s="1198">
        <v>50306</v>
      </c>
      <c r="AB43" s="1198">
        <v>397386</v>
      </c>
      <c r="AC43" s="1198">
        <v>267894</v>
      </c>
      <c r="AD43" s="1198">
        <v>9156776.6774999909</v>
      </c>
      <c r="AE43" s="1198">
        <v>8628601.5374999903</v>
      </c>
      <c r="AF43" s="1198">
        <v>528175.14</v>
      </c>
      <c r="AG43" s="1114" t="s">
        <v>2494</v>
      </c>
      <c r="AH43" s="1115" t="s">
        <v>2383</v>
      </c>
      <c r="AI43" s="1116" t="s">
        <v>2495</v>
      </c>
      <c r="AJ43" s="1200"/>
      <c r="AK43" s="1201"/>
      <c r="AL43" s="1114">
        <f t="shared" si="1"/>
        <v>1</v>
      </c>
      <c r="AM43" s="1114">
        <v>0</v>
      </c>
      <c r="AN43" s="1114">
        <v>0</v>
      </c>
      <c r="AO43" s="1202">
        <f t="shared" si="0"/>
        <v>8628601.5374999903</v>
      </c>
      <c r="AP43" s="1202">
        <f t="shared" si="0"/>
        <v>528175.14</v>
      </c>
      <c r="AQ43" s="1102"/>
    </row>
    <row r="44" spans="1:43" ht="75">
      <c r="A44" s="1191">
        <v>678794</v>
      </c>
      <c r="B44" s="1192" t="s">
        <v>852</v>
      </c>
      <c r="C44" s="1193" t="s">
        <v>2209</v>
      </c>
      <c r="D44" s="1193" t="s">
        <v>2203</v>
      </c>
      <c r="E44" s="1193" t="s">
        <v>35</v>
      </c>
      <c r="F44" s="1193" t="s">
        <v>2118</v>
      </c>
      <c r="G44" s="1193" t="s">
        <v>2203</v>
      </c>
      <c r="H44" s="1193" t="s">
        <v>2469</v>
      </c>
      <c r="I44" s="1193" t="s">
        <v>2469</v>
      </c>
      <c r="J44" s="1194">
        <v>10968715.274999985</v>
      </c>
      <c r="K44" s="1194">
        <v>884181.41000000096</v>
      </c>
      <c r="L44" s="1194">
        <v>1713141.9199999978</v>
      </c>
      <c r="M44" s="1194">
        <v>51717</v>
      </c>
      <c r="N44" s="1198"/>
      <c r="O44" s="1198"/>
      <c r="P44" s="1198">
        <v>13617755.604999984</v>
      </c>
      <c r="Q44" s="1198">
        <v>12681857.194999984</v>
      </c>
      <c r="R44" s="1198">
        <v>935898.41000000096</v>
      </c>
      <c r="S44" s="1206" t="s">
        <v>2470</v>
      </c>
      <c r="T44" s="1198" t="s">
        <v>2476</v>
      </c>
      <c r="U44" s="1198" t="s">
        <v>275</v>
      </c>
      <c r="V44" s="1199" t="s">
        <v>2492</v>
      </c>
      <c r="W44" s="1112" t="s">
        <v>2496</v>
      </c>
      <c r="X44" s="1198">
        <v>10629532.274999985</v>
      </c>
      <c r="Y44" s="1198">
        <v>655524.41000000096</v>
      </c>
      <c r="Z44" s="1198">
        <v>1713141.9199999978</v>
      </c>
      <c r="AA44" s="1198">
        <v>51717</v>
      </c>
      <c r="AB44" s="1198">
        <v>339183</v>
      </c>
      <c r="AC44" s="1198">
        <v>228657</v>
      </c>
      <c r="AD44" s="1198">
        <v>13617755.604999984</v>
      </c>
      <c r="AE44" s="1198">
        <v>12681857.194999984</v>
      </c>
      <c r="AF44" s="1198">
        <v>935898.41000000096</v>
      </c>
      <c r="AG44" s="1114" t="s">
        <v>2494</v>
      </c>
      <c r="AH44" s="1115" t="s">
        <v>2220</v>
      </c>
      <c r="AI44" s="1116" t="s">
        <v>2495</v>
      </c>
      <c r="AJ44" s="1200"/>
      <c r="AK44" s="1201"/>
      <c r="AL44" s="1114">
        <f t="shared" si="1"/>
        <v>1</v>
      </c>
      <c r="AM44" s="1114">
        <v>0</v>
      </c>
      <c r="AN44" s="1114">
        <v>0</v>
      </c>
      <c r="AO44" s="1202">
        <f t="shared" si="0"/>
        <v>12681857.194999984</v>
      </c>
      <c r="AP44" s="1202">
        <f t="shared" si="0"/>
        <v>935898.41000000096</v>
      </c>
      <c r="AQ44" s="1102"/>
    </row>
    <row r="45" spans="1:43" ht="75">
      <c r="A45" s="1191">
        <v>678795</v>
      </c>
      <c r="B45" s="1192" t="s">
        <v>1153</v>
      </c>
      <c r="C45" s="1193" t="s">
        <v>2209</v>
      </c>
      <c r="D45" s="1193" t="s">
        <v>2203</v>
      </c>
      <c r="E45" s="1193" t="s">
        <v>35</v>
      </c>
      <c r="F45" s="1193" t="s">
        <v>2118</v>
      </c>
      <c r="G45" s="1193" t="s">
        <v>2203</v>
      </c>
      <c r="H45" s="1193" t="s">
        <v>2469</v>
      </c>
      <c r="I45" s="1193" t="s">
        <v>2469</v>
      </c>
      <c r="J45" s="1194">
        <v>11879105.09249999</v>
      </c>
      <c r="K45" s="1194">
        <v>800134.36</v>
      </c>
      <c r="L45" s="1194">
        <v>1902215.7400000007</v>
      </c>
      <c r="M45" s="1194">
        <v>59360</v>
      </c>
      <c r="N45" s="1198"/>
      <c r="O45" s="1198"/>
      <c r="P45" s="1198">
        <v>14640815.19249999</v>
      </c>
      <c r="Q45" s="1198">
        <v>13781320.83249999</v>
      </c>
      <c r="R45" s="1198">
        <v>859494.36</v>
      </c>
      <c r="S45" s="1206" t="s">
        <v>2470</v>
      </c>
      <c r="T45" s="1198" t="s">
        <v>2476</v>
      </c>
      <c r="U45" s="1198" t="s">
        <v>275</v>
      </c>
      <c r="V45" s="1199" t="s">
        <v>2492</v>
      </c>
      <c r="W45" s="1112" t="s">
        <v>2496</v>
      </c>
      <c r="X45" s="1198">
        <v>11412143.09249999</v>
      </c>
      <c r="Y45" s="1198">
        <v>485336.36</v>
      </c>
      <c r="Z45" s="1198">
        <v>1902215.7400000007</v>
      </c>
      <c r="AA45" s="1198">
        <v>59360</v>
      </c>
      <c r="AB45" s="1198">
        <v>466962</v>
      </c>
      <c r="AC45" s="1198">
        <v>314798</v>
      </c>
      <c r="AD45" s="1198">
        <v>14640815.19249999</v>
      </c>
      <c r="AE45" s="1198">
        <v>13781320.83249999</v>
      </c>
      <c r="AF45" s="1198">
        <v>859494.36</v>
      </c>
      <c r="AG45" s="1114" t="s">
        <v>2494</v>
      </c>
      <c r="AH45" s="1115" t="s">
        <v>2235</v>
      </c>
      <c r="AI45" s="1116" t="s">
        <v>2495</v>
      </c>
      <c r="AJ45" s="1200"/>
      <c r="AK45" s="1201"/>
      <c r="AL45" s="1114">
        <f t="shared" si="1"/>
        <v>1</v>
      </c>
      <c r="AM45" s="1114">
        <v>0</v>
      </c>
      <c r="AN45" s="1114">
        <v>0</v>
      </c>
      <c r="AO45" s="1202">
        <f t="shared" si="0"/>
        <v>13781320.83249999</v>
      </c>
      <c r="AP45" s="1202">
        <f t="shared" si="0"/>
        <v>859494.36</v>
      </c>
      <c r="AQ45" s="1102"/>
    </row>
    <row r="46" spans="1:43" ht="75">
      <c r="A46" s="1191">
        <v>686482</v>
      </c>
      <c r="B46" s="1192" t="s">
        <v>958</v>
      </c>
      <c r="C46" s="1193" t="s">
        <v>2209</v>
      </c>
      <c r="D46" s="1193" t="s">
        <v>2203</v>
      </c>
      <c r="E46" s="1193" t="s">
        <v>35</v>
      </c>
      <c r="F46" s="1193" t="s">
        <v>2118</v>
      </c>
      <c r="G46" s="1193" t="s">
        <v>2203</v>
      </c>
      <c r="H46" s="1193" t="s">
        <v>2469</v>
      </c>
      <c r="I46" s="1193" t="s">
        <v>2469</v>
      </c>
      <c r="J46" s="1194">
        <v>6005455.3899999997</v>
      </c>
      <c r="K46" s="1194">
        <v>671912.08000000007</v>
      </c>
      <c r="L46" s="1194">
        <v>1332970.600000001</v>
      </c>
      <c r="M46" s="1194">
        <v>37797.800000000003</v>
      </c>
      <c r="N46" s="1198"/>
      <c r="O46" s="1198"/>
      <c r="P46" s="1198">
        <v>8048135.8700000001</v>
      </c>
      <c r="Q46" s="1198">
        <v>7338425.9900000002</v>
      </c>
      <c r="R46" s="1198">
        <v>709709.88000000012</v>
      </c>
      <c r="S46" s="1206" t="s">
        <v>2470</v>
      </c>
      <c r="T46" s="1198" t="s">
        <v>2476</v>
      </c>
      <c r="U46" s="1198" t="s">
        <v>275</v>
      </c>
      <c r="V46" s="1199" t="s">
        <v>2492</v>
      </c>
      <c r="W46" s="1112" t="s">
        <v>2496</v>
      </c>
      <c r="X46" s="1198">
        <v>5745883.3899999997</v>
      </c>
      <c r="Y46" s="1198">
        <v>496924.08</v>
      </c>
      <c r="Z46" s="1198">
        <v>1332970.600000001</v>
      </c>
      <c r="AA46" s="1198">
        <v>37797.800000000003</v>
      </c>
      <c r="AB46" s="1198">
        <v>259572</v>
      </c>
      <c r="AC46" s="1198">
        <v>174988</v>
      </c>
      <c r="AD46" s="1198">
        <v>8048135.8700000001</v>
      </c>
      <c r="AE46" s="1198">
        <v>7338425.9900000002</v>
      </c>
      <c r="AF46" s="1198">
        <v>709709.88</v>
      </c>
      <c r="AG46" s="1114" t="s">
        <v>2494</v>
      </c>
      <c r="AH46" s="1115" t="s">
        <v>2383</v>
      </c>
      <c r="AI46" s="1116" t="s">
        <v>2495</v>
      </c>
      <c r="AJ46" s="1200"/>
      <c r="AK46" s="1201"/>
      <c r="AL46" s="1114">
        <f t="shared" si="1"/>
        <v>1</v>
      </c>
      <c r="AM46" s="1114">
        <v>0</v>
      </c>
      <c r="AN46" s="1114">
        <v>0</v>
      </c>
      <c r="AO46" s="1202">
        <f t="shared" si="0"/>
        <v>7338425.9900000002</v>
      </c>
      <c r="AP46" s="1202">
        <f t="shared" si="0"/>
        <v>709709.88000000012</v>
      </c>
      <c r="AQ46" s="1102"/>
    </row>
    <row r="47" spans="1:43" ht="75">
      <c r="A47" s="1191">
        <v>690480</v>
      </c>
      <c r="B47" s="1192" t="s">
        <v>962</v>
      </c>
      <c r="C47" s="1193" t="s">
        <v>2209</v>
      </c>
      <c r="D47" s="1193" t="s">
        <v>2203</v>
      </c>
      <c r="E47" s="1193" t="s">
        <v>35</v>
      </c>
      <c r="F47" s="1193" t="s">
        <v>2118</v>
      </c>
      <c r="G47" s="1193" t="s">
        <v>2203</v>
      </c>
      <c r="H47" s="1193" t="s">
        <v>2469</v>
      </c>
      <c r="I47" s="1193" t="s">
        <v>2469</v>
      </c>
      <c r="J47" s="1194">
        <v>6455271.8825000217</v>
      </c>
      <c r="K47" s="1194">
        <v>488325.8100000007</v>
      </c>
      <c r="L47" s="1194">
        <v>1006696.360000001</v>
      </c>
      <c r="M47" s="1194">
        <v>29209</v>
      </c>
      <c r="N47" s="1198"/>
      <c r="O47" s="1198"/>
      <c r="P47" s="1198">
        <v>7979503.0525000235</v>
      </c>
      <c r="Q47" s="1198">
        <v>7461968.242500023</v>
      </c>
      <c r="R47" s="1198">
        <v>517534.8100000007</v>
      </c>
      <c r="S47" s="1206" t="s">
        <v>2470</v>
      </c>
      <c r="T47" s="1198" t="s">
        <v>2476</v>
      </c>
      <c r="U47" s="1198" t="s">
        <v>275</v>
      </c>
      <c r="V47" s="1199" t="s">
        <v>2492</v>
      </c>
      <c r="W47" s="1112" t="s">
        <v>2496</v>
      </c>
      <c r="X47" s="1198">
        <v>6175629.8825000217</v>
      </c>
      <c r="Y47" s="1198">
        <v>299807.8100000007</v>
      </c>
      <c r="Z47" s="1198">
        <v>1006696.360000001</v>
      </c>
      <c r="AA47" s="1198">
        <v>29209</v>
      </c>
      <c r="AB47" s="1198">
        <v>279642</v>
      </c>
      <c r="AC47" s="1198">
        <v>188518</v>
      </c>
      <c r="AD47" s="1198">
        <v>7979503.0525000235</v>
      </c>
      <c r="AE47" s="1198">
        <v>7461968.242500023</v>
      </c>
      <c r="AF47" s="1198">
        <v>517534.8100000007</v>
      </c>
      <c r="AG47" s="1114" t="s">
        <v>2494</v>
      </c>
      <c r="AH47" s="1115" t="s">
        <v>2235</v>
      </c>
      <c r="AI47" s="1116" t="s">
        <v>2495</v>
      </c>
      <c r="AJ47" s="1200"/>
      <c r="AK47" s="1201"/>
      <c r="AL47" s="1114">
        <f t="shared" si="1"/>
        <v>1</v>
      </c>
      <c r="AM47" s="1114">
        <v>0</v>
      </c>
      <c r="AN47" s="1114">
        <v>1</v>
      </c>
      <c r="AO47" s="1202">
        <f t="shared" si="0"/>
        <v>7461968.242500023</v>
      </c>
      <c r="AP47" s="1202">
        <f t="shared" si="0"/>
        <v>517534.8100000007</v>
      </c>
      <c r="AQ47" s="1102"/>
    </row>
    <row r="48" spans="1:43" ht="75">
      <c r="A48" s="1191">
        <v>690483</v>
      </c>
      <c r="B48" s="1192" t="s">
        <v>2497</v>
      </c>
      <c r="C48" s="1193" t="s">
        <v>2209</v>
      </c>
      <c r="D48" s="1193" t="s">
        <v>2203</v>
      </c>
      <c r="E48" s="1193" t="s">
        <v>35</v>
      </c>
      <c r="F48" s="1193" t="s">
        <v>2118</v>
      </c>
      <c r="G48" s="1193" t="s">
        <v>2203</v>
      </c>
      <c r="H48" s="1193" t="s">
        <v>2469</v>
      </c>
      <c r="I48" s="1193" t="s">
        <v>2469</v>
      </c>
      <c r="J48" s="1194">
        <v>10596790.820000004</v>
      </c>
      <c r="K48" s="1194">
        <v>1275717.24</v>
      </c>
      <c r="L48" s="1194">
        <v>2435204.3899999978</v>
      </c>
      <c r="M48" s="1194">
        <v>95954.76</v>
      </c>
      <c r="N48" s="1198"/>
      <c r="O48" s="1198"/>
      <c r="P48" s="1198">
        <v>14403667.210000001</v>
      </c>
      <c r="Q48" s="1198">
        <v>13031995.210000001</v>
      </c>
      <c r="R48" s="1198">
        <v>1371672</v>
      </c>
      <c r="S48" s="1206" t="s">
        <v>2470</v>
      </c>
      <c r="T48" s="1198" t="s">
        <v>2476</v>
      </c>
      <c r="U48" s="1198" t="s">
        <v>275</v>
      </c>
      <c r="V48" s="1199" t="s">
        <v>2492</v>
      </c>
      <c r="W48" s="1112" t="s">
        <v>2496</v>
      </c>
      <c r="X48" s="1198">
        <v>10093033.820000004</v>
      </c>
      <c r="Y48" s="1198">
        <v>936114.24</v>
      </c>
      <c r="Z48" s="1198">
        <v>2435204.3899999978</v>
      </c>
      <c r="AA48" s="1198">
        <v>95954.76</v>
      </c>
      <c r="AB48" s="1198">
        <v>503757</v>
      </c>
      <c r="AC48" s="1198">
        <v>339603</v>
      </c>
      <c r="AD48" s="1198">
        <v>14403667.210000003</v>
      </c>
      <c r="AE48" s="1198">
        <v>13031995.210000001</v>
      </c>
      <c r="AF48" s="1198">
        <v>1371672</v>
      </c>
      <c r="AG48" s="1114" t="s">
        <v>2494</v>
      </c>
      <c r="AH48" s="1115" t="s">
        <v>2383</v>
      </c>
      <c r="AI48" s="1116" t="s">
        <v>2495</v>
      </c>
      <c r="AJ48" s="1200"/>
      <c r="AK48" s="1201"/>
      <c r="AL48" s="1114">
        <f t="shared" si="1"/>
        <v>1</v>
      </c>
      <c r="AM48" s="1114">
        <v>0</v>
      </c>
      <c r="AN48" s="1114">
        <v>1</v>
      </c>
      <c r="AO48" s="1202">
        <f t="shared" si="0"/>
        <v>13031995.210000001</v>
      </c>
      <c r="AP48" s="1202">
        <f t="shared" si="0"/>
        <v>1371672</v>
      </c>
      <c r="AQ48" s="1102"/>
    </row>
    <row r="49" spans="1:42" ht="75">
      <c r="A49" s="1191">
        <v>690721</v>
      </c>
      <c r="B49" s="1192" t="s">
        <v>975</v>
      </c>
      <c r="C49" s="1193" t="s">
        <v>2209</v>
      </c>
      <c r="D49" s="1193" t="s">
        <v>2203</v>
      </c>
      <c r="E49" s="1193" t="s">
        <v>35</v>
      </c>
      <c r="F49" s="1193" t="s">
        <v>2118</v>
      </c>
      <c r="G49" s="1193" t="s">
        <v>2203</v>
      </c>
      <c r="H49" s="1193" t="s">
        <v>2469</v>
      </c>
      <c r="I49" s="1193" t="s">
        <v>2469</v>
      </c>
      <c r="J49" s="1194">
        <v>4107291.0150000006</v>
      </c>
      <c r="K49" s="1194">
        <v>305442.58999999997</v>
      </c>
      <c r="L49" s="1194">
        <v>1011463.980000001</v>
      </c>
      <c r="M49" s="1194">
        <v>25642.92</v>
      </c>
      <c r="N49" s="1198"/>
      <c r="O49" s="1198"/>
      <c r="P49" s="1198">
        <v>5449840.5050000018</v>
      </c>
      <c r="Q49" s="1198">
        <v>5118754.995000002</v>
      </c>
      <c r="R49" s="1198">
        <v>331085.50999999995</v>
      </c>
      <c r="S49" s="1206" t="s">
        <v>2470</v>
      </c>
      <c r="T49" s="1198" t="s">
        <v>2476</v>
      </c>
      <c r="U49" s="1198" t="s">
        <v>275</v>
      </c>
      <c r="V49" s="1199" t="s">
        <v>2492</v>
      </c>
      <c r="W49" s="1112" t="s">
        <v>2496</v>
      </c>
      <c r="X49" s="1198">
        <v>3974160.0150000006</v>
      </c>
      <c r="Y49" s="1198">
        <v>215693.59</v>
      </c>
      <c r="Z49" s="1198">
        <v>1011463.980000001</v>
      </c>
      <c r="AA49" s="1198">
        <v>25642.92</v>
      </c>
      <c r="AB49" s="1198">
        <v>133131</v>
      </c>
      <c r="AC49" s="1198">
        <v>89749</v>
      </c>
      <c r="AD49" s="1198">
        <v>5449840.5050000018</v>
      </c>
      <c r="AE49" s="1198">
        <v>5118754.995000001</v>
      </c>
      <c r="AF49" s="1198">
        <v>331085.51</v>
      </c>
      <c r="AG49" s="1114" t="s">
        <v>2494</v>
      </c>
      <c r="AH49" s="1115" t="s">
        <v>2235</v>
      </c>
      <c r="AI49" s="1116" t="s">
        <v>2495</v>
      </c>
      <c r="AJ49" s="1200"/>
      <c r="AK49" s="1201"/>
      <c r="AL49" s="1114">
        <f t="shared" si="1"/>
        <v>1</v>
      </c>
      <c r="AM49" s="1114">
        <v>0</v>
      </c>
      <c r="AN49" s="1114">
        <v>1</v>
      </c>
      <c r="AO49" s="1202">
        <f t="shared" si="0"/>
        <v>5118754.995000002</v>
      </c>
      <c r="AP49" s="1202">
        <f t="shared" si="0"/>
        <v>331085.50999999995</v>
      </c>
    </row>
    <row r="50" spans="1:42" ht="75">
      <c r="A50" s="1191">
        <v>693543</v>
      </c>
      <c r="B50" s="1192" t="s">
        <v>954</v>
      </c>
      <c r="C50" s="1193" t="s">
        <v>2209</v>
      </c>
      <c r="D50" s="1193" t="s">
        <v>2203</v>
      </c>
      <c r="E50" s="1193" t="s">
        <v>35</v>
      </c>
      <c r="F50" s="1193" t="s">
        <v>2118</v>
      </c>
      <c r="G50" s="1193" t="s">
        <v>2203</v>
      </c>
      <c r="H50" s="1193" t="s">
        <v>2469</v>
      </c>
      <c r="I50" s="1193" t="s">
        <v>2469</v>
      </c>
      <c r="J50" s="1194">
        <v>10994681.697500063</v>
      </c>
      <c r="K50" s="1194">
        <v>685135.00999999989</v>
      </c>
      <c r="L50" s="1194">
        <v>1631297.3119879221</v>
      </c>
      <c r="M50" s="1194">
        <v>26436.06</v>
      </c>
      <c r="N50" s="1198"/>
      <c r="O50" s="1198"/>
      <c r="P50" s="1198">
        <v>13337550.079487985</v>
      </c>
      <c r="Q50" s="1198">
        <v>12625979.009487985</v>
      </c>
      <c r="R50" s="1198">
        <v>711571.07</v>
      </c>
      <c r="S50" s="1206" t="s">
        <v>2470</v>
      </c>
      <c r="T50" s="1198" t="s">
        <v>2476</v>
      </c>
      <c r="U50" s="1198" t="s">
        <v>275</v>
      </c>
      <c r="V50" s="1199" t="s">
        <v>2492</v>
      </c>
      <c r="W50" s="1112" t="s">
        <v>2496</v>
      </c>
      <c r="X50" s="1198">
        <v>10405292.697500063</v>
      </c>
      <c r="Y50" s="1198">
        <v>287804.00999999989</v>
      </c>
      <c r="Z50" s="1198">
        <v>1631297.3119879221</v>
      </c>
      <c r="AA50" s="1198">
        <v>26436.06</v>
      </c>
      <c r="AB50" s="1198">
        <v>589389</v>
      </c>
      <c r="AC50" s="1198">
        <v>397331</v>
      </c>
      <c r="AD50" s="1198">
        <v>13337550.079487985</v>
      </c>
      <c r="AE50" s="1198">
        <v>12625979.009487985</v>
      </c>
      <c r="AF50" s="1198">
        <v>711571.06999999983</v>
      </c>
      <c r="AG50" s="1114" t="s">
        <v>2494</v>
      </c>
      <c r="AH50" s="1115" t="s">
        <v>2235</v>
      </c>
      <c r="AI50" s="1116" t="s">
        <v>2495</v>
      </c>
      <c r="AJ50" s="1200"/>
      <c r="AK50" s="1201"/>
      <c r="AL50" s="1114">
        <f t="shared" si="1"/>
        <v>1</v>
      </c>
      <c r="AM50" s="1114">
        <v>0</v>
      </c>
      <c r="AN50" s="1114">
        <v>1</v>
      </c>
      <c r="AO50" s="1202">
        <f t="shared" si="0"/>
        <v>12625979.009487985</v>
      </c>
      <c r="AP50" s="1202">
        <f t="shared" si="0"/>
        <v>711571.07</v>
      </c>
    </row>
    <row r="51" spans="1:42" ht="75">
      <c r="A51" s="1191">
        <v>693615</v>
      </c>
      <c r="B51" s="1192" t="s">
        <v>2498</v>
      </c>
      <c r="C51" s="1193" t="s">
        <v>2209</v>
      </c>
      <c r="D51" s="1193" t="s">
        <v>2203</v>
      </c>
      <c r="E51" s="1193" t="s">
        <v>35</v>
      </c>
      <c r="F51" s="1193" t="s">
        <v>2118</v>
      </c>
      <c r="G51" s="1193" t="s">
        <v>2203</v>
      </c>
      <c r="H51" s="1193" t="s">
        <v>2469</v>
      </c>
      <c r="I51" s="1193" t="s">
        <v>2469</v>
      </c>
      <c r="J51" s="1194">
        <v>5347407.42</v>
      </c>
      <c r="K51" s="1194">
        <v>397032.05</v>
      </c>
      <c r="L51" s="1194">
        <v>1156399.6300000004</v>
      </c>
      <c r="M51" s="1194">
        <v>21533.62</v>
      </c>
      <c r="N51" s="1198"/>
      <c r="O51" s="1198"/>
      <c r="P51" s="1198">
        <v>6922372.7200000007</v>
      </c>
      <c r="Q51" s="1198">
        <v>6503807.0500000007</v>
      </c>
      <c r="R51" s="1198">
        <v>418565.67</v>
      </c>
      <c r="S51" s="1206" t="s">
        <v>2470</v>
      </c>
      <c r="T51" s="1198" t="s">
        <v>2476</v>
      </c>
      <c r="U51" s="1198" t="s">
        <v>275</v>
      </c>
      <c r="V51" s="1199" t="s">
        <v>2492</v>
      </c>
      <c r="W51" s="1112" t="s">
        <v>2496</v>
      </c>
      <c r="X51" s="1198">
        <v>5156073.42</v>
      </c>
      <c r="Y51" s="1198">
        <v>268046.05</v>
      </c>
      <c r="Z51" s="1198">
        <v>1156399.6300000004</v>
      </c>
      <c r="AA51" s="1198">
        <v>21533.62</v>
      </c>
      <c r="AB51" s="1198">
        <v>191334</v>
      </c>
      <c r="AC51" s="1198">
        <v>128986</v>
      </c>
      <c r="AD51" s="1198">
        <v>6922372.7199999997</v>
      </c>
      <c r="AE51" s="1198">
        <v>6503807.0500000007</v>
      </c>
      <c r="AF51" s="1198">
        <v>418565.67</v>
      </c>
      <c r="AG51" s="1114" t="s">
        <v>2494</v>
      </c>
      <c r="AH51" s="1115" t="s">
        <v>2383</v>
      </c>
      <c r="AI51" s="1116" t="s">
        <v>2495</v>
      </c>
      <c r="AJ51" s="1200"/>
      <c r="AK51" s="1201"/>
      <c r="AL51" s="1114">
        <f t="shared" si="1"/>
        <v>1</v>
      </c>
      <c r="AM51" s="1114">
        <v>0</v>
      </c>
      <c r="AN51" s="1114">
        <v>0</v>
      </c>
      <c r="AO51" s="1202">
        <f t="shared" si="0"/>
        <v>6503807.0500000007</v>
      </c>
      <c r="AP51" s="1202">
        <f t="shared" si="0"/>
        <v>418565.67</v>
      </c>
    </row>
    <row r="52" spans="1:42" ht="75">
      <c r="A52" s="1191">
        <v>693788</v>
      </c>
      <c r="B52" s="1192" t="s">
        <v>776</v>
      </c>
      <c r="C52" s="1193" t="s">
        <v>2209</v>
      </c>
      <c r="D52" s="1193" t="s">
        <v>2203</v>
      </c>
      <c r="E52" s="1193" t="s">
        <v>35</v>
      </c>
      <c r="F52" s="1193" t="s">
        <v>2118</v>
      </c>
      <c r="G52" s="1193" t="s">
        <v>2203</v>
      </c>
      <c r="H52" s="1193" t="s">
        <v>2469</v>
      </c>
      <c r="I52" s="1193" t="s">
        <v>2469</v>
      </c>
      <c r="J52" s="1194">
        <v>4767387.5199999996</v>
      </c>
      <c r="K52" s="1194">
        <v>197071.81</v>
      </c>
      <c r="L52" s="1194">
        <v>1162797.9400000002</v>
      </c>
      <c r="M52" s="1194">
        <v>17891.57</v>
      </c>
      <c r="N52" s="1198"/>
      <c r="O52" s="1198"/>
      <c r="P52" s="1198">
        <v>6145148.8399999999</v>
      </c>
      <c r="Q52" s="1198">
        <v>5930185.46</v>
      </c>
      <c r="R52" s="1198">
        <v>214963.38</v>
      </c>
      <c r="S52" s="1206" t="s">
        <v>2470</v>
      </c>
      <c r="T52" s="1198" t="s">
        <v>2476</v>
      </c>
      <c r="U52" s="1198" t="s">
        <v>275</v>
      </c>
      <c r="V52" s="1199" t="s">
        <v>2492</v>
      </c>
      <c r="W52" s="1112" t="s">
        <v>2496</v>
      </c>
      <c r="X52" s="1198">
        <v>4596792.5199999996</v>
      </c>
      <c r="Y52" s="1198">
        <v>82066.81</v>
      </c>
      <c r="Z52" s="1198">
        <v>1162797.9400000002</v>
      </c>
      <c r="AA52" s="1198">
        <v>17891.57</v>
      </c>
      <c r="AB52" s="1198">
        <v>170595</v>
      </c>
      <c r="AC52" s="1198">
        <v>115005</v>
      </c>
      <c r="AD52" s="1198">
        <v>6145148.8399999999</v>
      </c>
      <c r="AE52" s="1198">
        <v>5930185.46</v>
      </c>
      <c r="AF52" s="1198">
        <v>214963.38</v>
      </c>
      <c r="AG52" s="1114" t="s">
        <v>2494</v>
      </c>
      <c r="AH52" s="1115" t="s">
        <v>2383</v>
      </c>
      <c r="AI52" s="1116" t="s">
        <v>2495</v>
      </c>
      <c r="AJ52" s="1200"/>
      <c r="AK52" s="1201"/>
      <c r="AL52" s="1114">
        <f t="shared" si="1"/>
        <v>1</v>
      </c>
      <c r="AM52" s="1114">
        <v>0</v>
      </c>
      <c r="AN52" s="1114">
        <v>0</v>
      </c>
      <c r="AO52" s="1202">
        <f t="shared" si="0"/>
        <v>5930185.46</v>
      </c>
      <c r="AP52" s="1202">
        <f t="shared" si="0"/>
        <v>214963.38</v>
      </c>
    </row>
    <row r="53" spans="1:42" ht="75">
      <c r="A53" s="1191">
        <v>697183</v>
      </c>
      <c r="B53" s="1192" t="s">
        <v>741</v>
      </c>
      <c r="C53" s="1193" t="s">
        <v>2209</v>
      </c>
      <c r="D53" s="1193" t="s">
        <v>2203</v>
      </c>
      <c r="E53" s="1193" t="s">
        <v>35</v>
      </c>
      <c r="F53" s="1193" t="s">
        <v>2118</v>
      </c>
      <c r="G53" s="1193" t="s">
        <v>2203</v>
      </c>
      <c r="H53" s="1193" t="s">
        <v>2469</v>
      </c>
      <c r="I53" s="1193" t="s">
        <v>2469</v>
      </c>
      <c r="J53" s="1194">
        <v>8602549.4600000009</v>
      </c>
      <c r="K53" s="1194">
        <v>1056851.6599999999</v>
      </c>
      <c r="L53" s="1194">
        <v>1621313.7400000009</v>
      </c>
      <c r="M53" s="1194">
        <v>17891.57</v>
      </c>
      <c r="N53" s="1198"/>
      <c r="O53" s="1198"/>
      <c r="P53" s="1198">
        <v>11298606.430000002</v>
      </c>
      <c r="Q53" s="1198">
        <v>10223863.200000001</v>
      </c>
      <c r="R53" s="1198">
        <v>1074743.23</v>
      </c>
      <c r="S53" s="1206" t="s">
        <v>2470</v>
      </c>
      <c r="T53" s="1198" t="s">
        <v>2476</v>
      </c>
      <c r="U53" s="1198" t="s">
        <v>275</v>
      </c>
      <c r="V53" s="1199" t="s">
        <v>2492</v>
      </c>
      <c r="W53" s="1112" t="s">
        <v>2496</v>
      </c>
      <c r="X53" s="1198">
        <v>8233261.46</v>
      </c>
      <c r="Y53" s="1198">
        <v>807899.65999999992</v>
      </c>
      <c r="Z53" s="1198">
        <v>1621313.7400000009</v>
      </c>
      <c r="AA53" s="1198">
        <v>17891.57</v>
      </c>
      <c r="AB53" s="1198">
        <v>369288</v>
      </c>
      <c r="AC53" s="1198">
        <v>248952</v>
      </c>
      <c r="AD53" s="1198">
        <v>11298606.43</v>
      </c>
      <c r="AE53" s="1198">
        <v>10223863.200000001</v>
      </c>
      <c r="AF53" s="1198">
        <v>1074743.23</v>
      </c>
      <c r="AG53" s="1114" t="s">
        <v>2494</v>
      </c>
      <c r="AH53" s="1115" t="s">
        <v>2361</v>
      </c>
      <c r="AI53" s="1116" t="s">
        <v>2495</v>
      </c>
      <c r="AJ53" s="1200"/>
      <c r="AK53" s="1201"/>
      <c r="AL53" s="1114">
        <f t="shared" si="1"/>
        <v>1</v>
      </c>
      <c r="AM53" s="1114">
        <v>0</v>
      </c>
      <c r="AN53" s="1114">
        <v>0</v>
      </c>
      <c r="AO53" s="1202">
        <f t="shared" si="0"/>
        <v>10223863.200000001</v>
      </c>
      <c r="AP53" s="1202">
        <f t="shared" si="0"/>
        <v>1074743.23</v>
      </c>
    </row>
    <row r="54" spans="1:42" ht="75">
      <c r="A54" s="1191">
        <v>698427</v>
      </c>
      <c r="B54" s="1192" t="s">
        <v>2499</v>
      </c>
      <c r="C54" s="1193" t="s">
        <v>2209</v>
      </c>
      <c r="D54" s="1193" t="s">
        <v>2203</v>
      </c>
      <c r="E54" s="1193" t="s">
        <v>35</v>
      </c>
      <c r="F54" s="1193" t="s">
        <v>2118</v>
      </c>
      <c r="G54" s="1193" t="s">
        <v>2203</v>
      </c>
      <c r="H54" s="1193" t="s">
        <v>2469</v>
      </c>
      <c r="I54" s="1193" t="s">
        <v>2469</v>
      </c>
      <c r="J54" s="1194">
        <v>4873133.6150000114</v>
      </c>
      <c r="K54" s="1194">
        <v>921314.70999999985</v>
      </c>
      <c r="L54" s="1194">
        <v>926826.77336142818</v>
      </c>
      <c r="M54" s="1194">
        <v>43337.31663857204</v>
      </c>
      <c r="N54" s="1198"/>
      <c r="O54" s="1198"/>
      <c r="P54" s="1198">
        <v>6764612.4150000112</v>
      </c>
      <c r="Q54" s="1198">
        <v>5799960.3883614391</v>
      </c>
      <c r="R54" s="1198">
        <v>964652.02663857187</v>
      </c>
      <c r="S54" s="1206" t="s">
        <v>2470</v>
      </c>
      <c r="T54" s="1198" t="s">
        <v>2476</v>
      </c>
      <c r="U54" s="1198" t="s">
        <v>275</v>
      </c>
      <c r="V54" s="1199" t="s">
        <v>2492</v>
      </c>
      <c r="W54" s="1112" t="s">
        <v>2496</v>
      </c>
      <c r="X54" s="1198">
        <v>4466381.6150000114</v>
      </c>
      <c r="Y54" s="1198">
        <v>647106.70999999985</v>
      </c>
      <c r="Z54" s="1198">
        <v>926826.77336142818</v>
      </c>
      <c r="AA54" s="1198">
        <v>43337.31663857204</v>
      </c>
      <c r="AB54" s="1198">
        <v>406752</v>
      </c>
      <c r="AC54" s="1198">
        <v>274208</v>
      </c>
      <c r="AD54" s="1198">
        <v>6764612.4150000121</v>
      </c>
      <c r="AE54" s="1198">
        <v>5799960.3883614391</v>
      </c>
      <c r="AF54" s="1198">
        <v>964652.02663857187</v>
      </c>
      <c r="AG54" s="1114" t="s">
        <v>2494</v>
      </c>
      <c r="AH54" s="1115" t="s">
        <v>2383</v>
      </c>
      <c r="AI54" s="1116" t="s">
        <v>2495</v>
      </c>
      <c r="AJ54" s="1200"/>
      <c r="AK54" s="1201"/>
      <c r="AL54" s="1114">
        <f t="shared" si="1"/>
        <v>1</v>
      </c>
      <c r="AM54" s="1114">
        <v>0</v>
      </c>
      <c r="AN54" s="1114">
        <v>0</v>
      </c>
      <c r="AO54" s="1202">
        <f t="shared" si="0"/>
        <v>5799960.3883614391</v>
      </c>
      <c r="AP54" s="1202">
        <f t="shared" si="0"/>
        <v>964652.02663857187</v>
      </c>
    </row>
    <row r="55" spans="1:42" ht="75">
      <c r="A55" s="1191">
        <v>698432</v>
      </c>
      <c r="B55" s="1192" t="s">
        <v>965</v>
      </c>
      <c r="C55" s="1193" t="s">
        <v>2209</v>
      </c>
      <c r="D55" s="1193" t="s">
        <v>2203</v>
      </c>
      <c r="E55" s="1193" t="s">
        <v>35</v>
      </c>
      <c r="F55" s="1193" t="s">
        <v>2118</v>
      </c>
      <c r="G55" s="1193" t="s">
        <v>2203</v>
      </c>
      <c r="H55" s="1193" t="s">
        <v>2469</v>
      </c>
      <c r="I55" s="1193" t="s">
        <v>2469</v>
      </c>
      <c r="J55" s="1194">
        <v>5999141.915</v>
      </c>
      <c r="K55" s="1194">
        <v>489811.44</v>
      </c>
      <c r="L55" s="1194">
        <v>1362869.66</v>
      </c>
      <c r="M55" s="1194">
        <v>17724.97</v>
      </c>
      <c r="N55" s="1198"/>
      <c r="O55" s="1198"/>
      <c r="P55" s="1198">
        <v>7869547.9850000003</v>
      </c>
      <c r="Q55" s="1198">
        <v>7362011.5750000002</v>
      </c>
      <c r="R55" s="1198">
        <v>507536.41000000003</v>
      </c>
      <c r="S55" s="1206" t="s">
        <v>2470</v>
      </c>
      <c r="T55" s="1198" t="s">
        <v>2476</v>
      </c>
      <c r="U55" s="1198" t="s">
        <v>275</v>
      </c>
      <c r="V55" s="1199" t="s">
        <v>2492</v>
      </c>
      <c r="W55" s="1112" t="s">
        <v>2496</v>
      </c>
      <c r="X55" s="1198">
        <v>5694746.915</v>
      </c>
      <c r="Y55" s="1198">
        <v>284606.44</v>
      </c>
      <c r="Z55" s="1198">
        <v>1362869.66</v>
      </c>
      <c r="AA55" s="1198">
        <v>17724.97</v>
      </c>
      <c r="AB55" s="1198">
        <v>304395</v>
      </c>
      <c r="AC55" s="1198">
        <v>205205</v>
      </c>
      <c r="AD55" s="1198">
        <v>7869547.9850000003</v>
      </c>
      <c r="AE55" s="1198">
        <v>7362011.5750000002</v>
      </c>
      <c r="AF55" s="1198">
        <v>507536.41000000003</v>
      </c>
      <c r="AG55" s="1114" t="s">
        <v>2494</v>
      </c>
      <c r="AH55" s="1115" t="s">
        <v>2361</v>
      </c>
      <c r="AI55" s="1116" t="s">
        <v>2495</v>
      </c>
      <c r="AJ55" s="1200"/>
      <c r="AK55" s="1201"/>
      <c r="AL55" s="1114">
        <f t="shared" si="1"/>
        <v>1</v>
      </c>
      <c r="AM55" s="1114">
        <v>0</v>
      </c>
      <c r="AN55" s="1114">
        <v>0</v>
      </c>
      <c r="AO55" s="1202">
        <f t="shared" si="0"/>
        <v>7362011.5750000002</v>
      </c>
      <c r="AP55" s="1202">
        <f t="shared" si="0"/>
        <v>507536.41000000003</v>
      </c>
    </row>
    <row r="56" spans="1:42" ht="75">
      <c r="A56" s="1191">
        <v>698522</v>
      </c>
      <c r="B56" s="1192" t="s">
        <v>2500</v>
      </c>
      <c r="C56" s="1193" t="s">
        <v>2209</v>
      </c>
      <c r="D56" s="1193" t="s">
        <v>2203</v>
      </c>
      <c r="E56" s="1193" t="s">
        <v>35</v>
      </c>
      <c r="F56" s="1193" t="s">
        <v>2118</v>
      </c>
      <c r="G56" s="1193" t="s">
        <v>2203</v>
      </c>
      <c r="H56" s="1193" t="s">
        <v>2469</v>
      </c>
      <c r="I56" s="1193" t="s">
        <v>2469</v>
      </c>
      <c r="J56" s="1194">
        <v>3987957.0574999927</v>
      </c>
      <c r="K56" s="1194">
        <v>454616.91</v>
      </c>
      <c r="L56" s="1194">
        <v>810226.04999999993</v>
      </c>
      <c r="M56" s="1194">
        <v>32120.400000000001</v>
      </c>
      <c r="N56" s="1198"/>
      <c r="O56" s="1198"/>
      <c r="P56" s="1198">
        <v>5284920.4174999921</v>
      </c>
      <c r="Q56" s="1198">
        <v>4798183.1074999925</v>
      </c>
      <c r="R56" s="1198">
        <v>486737.31</v>
      </c>
      <c r="S56" s="1206" t="s">
        <v>2470</v>
      </c>
      <c r="T56" s="1198" t="s">
        <v>2476</v>
      </c>
      <c r="U56" s="1198" t="s">
        <v>275</v>
      </c>
      <c r="V56" s="1199" t="s">
        <v>2492</v>
      </c>
      <c r="W56" s="1112" t="s">
        <v>2496</v>
      </c>
      <c r="X56" s="1198">
        <v>3791271.0574999927</v>
      </c>
      <c r="Y56" s="1198">
        <v>322022.90999999997</v>
      </c>
      <c r="Z56" s="1198">
        <v>810226.04999999993</v>
      </c>
      <c r="AA56" s="1198">
        <v>32120.400000000001</v>
      </c>
      <c r="AB56" s="1198">
        <v>196686</v>
      </c>
      <c r="AC56" s="1198">
        <v>132594</v>
      </c>
      <c r="AD56" s="1198">
        <v>5284920.417499993</v>
      </c>
      <c r="AE56" s="1198">
        <v>4798183.1074999925</v>
      </c>
      <c r="AF56" s="1198">
        <v>486737.30999999994</v>
      </c>
      <c r="AG56" s="1114" t="s">
        <v>2494</v>
      </c>
      <c r="AH56" s="1115" t="s">
        <v>2383</v>
      </c>
      <c r="AI56" s="1116" t="s">
        <v>2495</v>
      </c>
      <c r="AJ56" s="1200"/>
      <c r="AK56" s="1201"/>
      <c r="AL56" s="1114">
        <f t="shared" si="1"/>
        <v>1</v>
      </c>
      <c r="AM56" s="1114">
        <v>0</v>
      </c>
      <c r="AN56" s="1114">
        <v>0</v>
      </c>
      <c r="AO56" s="1202">
        <f t="shared" si="0"/>
        <v>4798183.1074999925</v>
      </c>
      <c r="AP56" s="1202">
        <f t="shared" si="0"/>
        <v>486737.31</v>
      </c>
    </row>
    <row r="57" spans="1:42" ht="75">
      <c r="A57" s="1191">
        <v>699814</v>
      </c>
      <c r="B57" s="1192" t="s">
        <v>955</v>
      </c>
      <c r="C57" s="1193" t="s">
        <v>2209</v>
      </c>
      <c r="D57" s="1193" t="s">
        <v>2203</v>
      </c>
      <c r="E57" s="1193" t="s">
        <v>35</v>
      </c>
      <c r="F57" s="1193" t="s">
        <v>2118</v>
      </c>
      <c r="G57" s="1193" t="s">
        <v>2203</v>
      </c>
      <c r="H57" s="1193" t="s">
        <v>2469</v>
      </c>
      <c r="I57" s="1193" t="s">
        <v>2469</v>
      </c>
      <c r="J57" s="1194">
        <v>14011750.654999999</v>
      </c>
      <c r="K57" s="1194">
        <v>872747.53</v>
      </c>
      <c r="L57" s="1194">
        <v>2795912.0099999974</v>
      </c>
      <c r="M57" s="1194">
        <v>55146.97</v>
      </c>
      <c r="N57" s="1198"/>
      <c r="O57" s="1198"/>
      <c r="P57" s="1198">
        <v>17735557.164999995</v>
      </c>
      <c r="Q57" s="1198">
        <v>16807662.664999995</v>
      </c>
      <c r="R57" s="1198">
        <v>927894.5</v>
      </c>
      <c r="S57" s="1206" t="s">
        <v>2470</v>
      </c>
      <c r="T57" s="1198" t="s">
        <v>2476</v>
      </c>
      <c r="U57" s="1198" t="s">
        <v>275</v>
      </c>
      <c r="V57" s="1199" t="s">
        <v>2492</v>
      </c>
      <c r="W57" s="1112" t="s">
        <v>2496</v>
      </c>
      <c r="X57" s="1198">
        <v>13267153.654999999</v>
      </c>
      <c r="Y57" s="1198">
        <v>370784.52999999997</v>
      </c>
      <c r="Z57" s="1198">
        <v>2795912.0099999974</v>
      </c>
      <c r="AA57" s="1198">
        <v>55146.97</v>
      </c>
      <c r="AB57" s="1198">
        <v>744597</v>
      </c>
      <c r="AC57" s="1198">
        <v>501963</v>
      </c>
      <c r="AD57" s="1198">
        <v>17735557.164999999</v>
      </c>
      <c r="AE57" s="1198">
        <v>16807662.664999995</v>
      </c>
      <c r="AF57" s="1198">
        <v>927894.5</v>
      </c>
      <c r="AG57" s="1114" t="s">
        <v>2494</v>
      </c>
      <c r="AH57" s="1115" t="s">
        <v>2235</v>
      </c>
      <c r="AI57" s="1116" t="s">
        <v>2495</v>
      </c>
      <c r="AJ57" s="1200"/>
      <c r="AK57" s="1201"/>
      <c r="AL57" s="1114">
        <f t="shared" si="1"/>
        <v>1</v>
      </c>
      <c r="AM57" s="1114">
        <v>0</v>
      </c>
      <c r="AN57" s="1114">
        <v>0</v>
      </c>
      <c r="AO57" s="1202">
        <f t="shared" si="0"/>
        <v>16807662.664999995</v>
      </c>
      <c r="AP57" s="1202">
        <f t="shared" si="0"/>
        <v>927894.5</v>
      </c>
    </row>
    <row r="58" spans="1:42" ht="75">
      <c r="A58" s="1191">
        <v>701473</v>
      </c>
      <c r="B58" s="1192" t="s">
        <v>1107</v>
      </c>
      <c r="C58" s="1193" t="s">
        <v>2209</v>
      </c>
      <c r="D58" s="1193" t="s">
        <v>2203</v>
      </c>
      <c r="E58" s="1193" t="s">
        <v>35</v>
      </c>
      <c r="F58" s="1193" t="s">
        <v>2118</v>
      </c>
      <c r="G58" s="1193" t="s">
        <v>2203</v>
      </c>
      <c r="H58" s="1193" t="s">
        <v>2469</v>
      </c>
      <c r="I58" s="1193" t="s">
        <v>2469</v>
      </c>
      <c r="J58" s="1194">
        <v>11994894.83</v>
      </c>
      <c r="K58" s="1194">
        <v>1520521.43</v>
      </c>
      <c r="L58" s="1194">
        <v>2377385.5599999991</v>
      </c>
      <c r="M58" s="1194">
        <v>89359.81</v>
      </c>
      <c r="N58" s="1198"/>
      <c r="O58" s="1198"/>
      <c r="P58" s="1198">
        <v>15982161.629999999</v>
      </c>
      <c r="Q58" s="1198">
        <v>14372280.389999999</v>
      </c>
      <c r="R58" s="1198">
        <v>1609881.24</v>
      </c>
      <c r="S58" s="1206" t="s">
        <v>2470</v>
      </c>
      <c r="T58" s="1198" t="s">
        <v>2476</v>
      </c>
      <c r="U58" s="1198" t="s">
        <v>275</v>
      </c>
      <c r="V58" s="1199" t="s">
        <v>2492</v>
      </c>
      <c r="W58" s="1112" t="s">
        <v>2496</v>
      </c>
      <c r="X58" s="1198">
        <v>11399484.83</v>
      </c>
      <c r="Y58" s="1198">
        <v>1119131.43</v>
      </c>
      <c r="Z58" s="1198">
        <v>2377385.5599999991</v>
      </c>
      <c r="AA58" s="1198">
        <v>89359.81</v>
      </c>
      <c r="AB58" s="1198">
        <v>595410</v>
      </c>
      <c r="AC58" s="1198">
        <v>401390</v>
      </c>
      <c r="AD58" s="1198">
        <v>15982161.629999999</v>
      </c>
      <c r="AE58" s="1198">
        <v>14372280.389999999</v>
      </c>
      <c r="AF58" s="1198">
        <v>1609881.24</v>
      </c>
      <c r="AG58" s="1114" t="s">
        <v>2494</v>
      </c>
      <c r="AH58" s="1115" t="s">
        <v>2383</v>
      </c>
      <c r="AI58" s="1116" t="s">
        <v>2495</v>
      </c>
      <c r="AJ58" s="1200"/>
      <c r="AK58" s="1201"/>
      <c r="AL58" s="1114">
        <f t="shared" si="1"/>
        <v>1</v>
      </c>
      <c r="AM58" s="1114">
        <v>0</v>
      </c>
      <c r="AN58" s="1114">
        <v>0</v>
      </c>
      <c r="AO58" s="1202">
        <f t="shared" si="0"/>
        <v>14372280.389999999</v>
      </c>
      <c r="AP58" s="1202">
        <f t="shared" si="0"/>
        <v>1609881.24</v>
      </c>
    </row>
    <row r="59" spans="1:42" ht="75">
      <c r="A59" s="1191">
        <v>704744</v>
      </c>
      <c r="B59" s="1192" t="s">
        <v>2501</v>
      </c>
      <c r="C59" s="1193" t="s">
        <v>2209</v>
      </c>
      <c r="D59" s="1193" t="s">
        <v>2203</v>
      </c>
      <c r="E59" s="1193" t="s">
        <v>35</v>
      </c>
      <c r="F59" s="1193" t="s">
        <v>2118</v>
      </c>
      <c r="G59" s="1193" t="s">
        <v>2203</v>
      </c>
      <c r="H59" s="1193" t="s">
        <v>2469</v>
      </c>
      <c r="I59" s="1193" t="s">
        <v>2469</v>
      </c>
      <c r="J59" s="1194">
        <v>21521273.585000001</v>
      </c>
      <c r="K59" s="1194">
        <v>1542129.95</v>
      </c>
      <c r="L59" s="1194">
        <v>4057973.9499999983</v>
      </c>
      <c r="M59" s="1194">
        <v>94811.81</v>
      </c>
      <c r="N59" s="1198"/>
      <c r="O59" s="1198"/>
      <c r="P59" s="1198">
        <v>27216189.295000002</v>
      </c>
      <c r="Q59" s="1198">
        <v>25579247.535</v>
      </c>
      <c r="R59" s="1198">
        <v>1636941.76</v>
      </c>
      <c r="S59" s="1206" t="s">
        <v>2470</v>
      </c>
      <c r="T59" s="1198" t="s">
        <v>2476</v>
      </c>
      <c r="U59" s="1198" t="s">
        <v>275</v>
      </c>
      <c r="V59" s="1199" t="s">
        <v>2492</v>
      </c>
      <c r="W59" s="1112" t="s">
        <v>2496</v>
      </c>
      <c r="X59" s="1198">
        <v>19955144.585000001</v>
      </c>
      <c r="Y59" s="1198">
        <v>486338.95</v>
      </c>
      <c r="Z59" s="1198">
        <v>4057973.9499999983</v>
      </c>
      <c r="AA59" s="1198">
        <v>94811.81</v>
      </c>
      <c r="AB59" s="1198">
        <v>1566129</v>
      </c>
      <c r="AC59" s="1198">
        <v>1055791</v>
      </c>
      <c r="AD59" s="1198">
        <v>27216189.294999998</v>
      </c>
      <c r="AE59" s="1198">
        <v>25579247.535</v>
      </c>
      <c r="AF59" s="1198">
        <v>1636941.76</v>
      </c>
      <c r="AG59" s="1114" t="s">
        <v>2494</v>
      </c>
      <c r="AH59" s="1115" t="s">
        <v>2383</v>
      </c>
      <c r="AI59" s="1116" t="s">
        <v>2495</v>
      </c>
      <c r="AJ59" s="1200"/>
      <c r="AK59" s="1201"/>
      <c r="AL59" s="1114">
        <f t="shared" si="1"/>
        <v>1</v>
      </c>
      <c r="AM59" s="1114">
        <v>0</v>
      </c>
      <c r="AN59" s="1114">
        <v>0</v>
      </c>
      <c r="AO59" s="1202">
        <f t="shared" si="0"/>
        <v>25579247.535</v>
      </c>
      <c r="AP59" s="1202">
        <f t="shared" si="0"/>
        <v>1636941.76</v>
      </c>
    </row>
    <row r="60" spans="1:42" ht="75">
      <c r="A60" s="1191">
        <v>704757</v>
      </c>
      <c r="B60" s="1192" t="s">
        <v>801</v>
      </c>
      <c r="C60" s="1193" t="s">
        <v>2209</v>
      </c>
      <c r="D60" s="1193" t="s">
        <v>2203</v>
      </c>
      <c r="E60" s="1193" t="s">
        <v>35</v>
      </c>
      <c r="F60" s="1193" t="s">
        <v>2118</v>
      </c>
      <c r="G60" s="1193" t="s">
        <v>2203</v>
      </c>
      <c r="H60" s="1193" t="s">
        <v>2469</v>
      </c>
      <c r="I60" s="1193" t="s">
        <v>2469</v>
      </c>
      <c r="J60" s="1194">
        <v>8526009.3300000001</v>
      </c>
      <c r="K60" s="1194">
        <v>383038.38</v>
      </c>
      <c r="L60" s="1194">
        <v>1562084.5800000005</v>
      </c>
      <c r="M60" s="1194">
        <v>22536.63</v>
      </c>
      <c r="N60" s="1198"/>
      <c r="O60" s="1198"/>
      <c r="P60" s="1198">
        <v>10493668.92</v>
      </c>
      <c r="Q60" s="1198">
        <v>10088093.91</v>
      </c>
      <c r="R60" s="1198">
        <v>405575.01</v>
      </c>
      <c r="S60" s="1206" t="s">
        <v>2470</v>
      </c>
      <c r="T60" s="1198" t="s">
        <v>2476</v>
      </c>
      <c r="U60" s="1198" t="s">
        <v>275</v>
      </c>
      <c r="V60" s="1199" t="s">
        <v>2492</v>
      </c>
      <c r="W60" s="1112" t="s">
        <v>2496</v>
      </c>
      <c r="X60" s="1198">
        <v>8241015.3300000001</v>
      </c>
      <c r="Y60" s="1198">
        <v>190912.38</v>
      </c>
      <c r="Z60" s="1198">
        <v>1562084.5800000005</v>
      </c>
      <c r="AA60" s="1198">
        <v>22536.63</v>
      </c>
      <c r="AB60" s="1198">
        <v>284994</v>
      </c>
      <c r="AC60" s="1198">
        <v>192126</v>
      </c>
      <c r="AD60" s="1198">
        <v>10493668.920000002</v>
      </c>
      <c r="AE60" s="1198">
        <v>10088093.91</v>
      </c>
      <c r="AF60" s="1198">
        <v>405575.01</v>
      </c>
      <c r="AG60" s="1114" t="s">
        <v>2494</v>
      </c>
      <c r="AH60" s="1115" t="s">
        <v>2235</v>
      </c>
      <c r="AI60" s="1116" t="s">
        <v>2495</v>
      </c>
      <c r="AJ60" s="1200"/>
      <c r="AK60" s="1201"/>
      <c r="AL60" s="1114">
        <f t="shared" si="1"/>
        <v>1</v>
      </c>
      <c r="AM60" s="1114">
        <v>0</v>
      </c>
      <c r="AN60" s="1114">
        <v>0</v>
      </c>
      <c r="AO60" s="1202">
        <f t="shared" si="0"/>
        <v>10088093.91</v>
      </c>
      <c r="AP60" s="1202">
        <f t="shared" si="0"/>
        <v>405575.01</v>
      </c>
    </row>
    <row r="61" spans="1:42" ht="75">
      <c r="A61" s="1191">
        <v>704793</v>
      </c>
      <c r="B61" s="1192" t="s">
        <v>2502</v>
      </c>
      <c r="C61" s="1193" t="s">
        <v>2209</v>
      </c>
      <c r="D61" s="1193" t="s">
        <v>2203</v>
      </c>
      <c r="E61" s="1193" t="s">
        <v>35</v>
      </c>
      <c r="F61" s="1193" t="s">
        <v>2118</v>
      </c>
      <c r="G61" s="1193" t="s">
        <v>2203</v>
      </c>
      <c r="H61" s="1193" t="s">
        <v>2469</v>
      </c>
      <c r="I61" s="1193" t="s">
        <v>2469</v>
      </c>
      <c r="J61" s="1194">
        <v>13232024.93</v>
      </c>
      <c r="K61" s="1194">
        <v>1588137.7600000002</v>
      </c>
      <c r="L61" s="1194">
        <v>2540431.6000000006</v>
      </c>
      <c r="M61" s="1194">
        <v>79529.34</v>
      </c>
      <c r="N61" s="1198"/>
      <c r="O61" s="1198"/>
      <c r="P61" s="1198">
        <v>17440123.630000003</v>
      </c>
      <c r="Q61" s="1198">
        <v>15772456.530000001</v>
      </c>
      <c r="R61" s="1198">
        <v>1667667.1000000003</v>
      </c>
      <c r="S61" s="1206" t="s">
        <v>2470</v>
      </c>
      <c r="T61" s="1198" t="s">
        <v>2476</v>
      </c>
      <c r="U61" s="1198" t="s">
        <v>275</v>
      </c>
      <c r="V61" s="1199" t="s">
        <v>2492</v>
      </c>
      <c r="W61" s="1112" t="s">
        <v>2496</v>
      </c>
      <c r="X61" s="1198">
        <v>12597812.93</v>
      </c>
      <c r="Y61" s="1198">
        <v>1160589.7600000002</v>
      </c>
      <c r="Z61" s="1198">
        <v>2540431.6000000006</v>
      </c>
      <c r="AA61" s="1198">
        <v>79529.34</v>
      </c>
      <c r="AB61" s="1198">
        <v>634212</v>
      </c>
      <c r="AC61" s="1198">
        <v>427548</v>
      </c>
      <c r="AD61" s="1198">
        <v>17440123.629999999</v>
      </c>
      <c r="AE61" s="1198">
        <v>15772456.530000001</v>
      </c>
      <c r="AF61" s="1198">
        <v>1667667.1</v>
      </c>
      <c r="AG61" s="1114" t="s">
        <v>2494</v>
      </c>
      <c r="AH61" s="1115" t="s">
        <v>2383</v>
      </c>
      <c r="AI61" s="1116" t="s">
        <v>2495</v>
      </c>
      <c r="AJ61" s="1200"/>
      <c r="AK61" s="1201"/>
      <c r="AL61" s="1114">
        <f t="shared" si="1"/>
        <v>1</v>
      </c>
      <c r="AM61" s="1114">
        <v>0</v>
      </c>
      <c r="AN61" s="1114">
        <v>0</v>
      </c>
      <c r="AO61" s="1202">
        <f t="shared" si="0"/>
        <v>15772456.530000001</v>
      </c>
      <c r="AP61" s="1202">
        <f t="shared" si="0"/>
        <v>1667667.1000000003</v>
      </c>
    </row>
    <row r="62" spans="1:42" ht="75">
      <c r="A62" s="1191">
        <v>704862</v>
      </c>
      <c r="B62" s="1192" t="s">
        <v>1023</v>
      </c>
      <c r="C62" s="1193" t="s">
        <v>2209</v>
      </c>
      <c r="D62" s="1193" t="s">
        <v>2203</v>
      </c>
      <c r="E62" s="1193" t="s">
        <v>35</v>
      </c>
      <c r="F62" s="1193" t="s">
        <v>2118</v>
      </c>
      <c r="G62" s="1193" t="s">
        <v>2203</v>
      </c>
      <c r="H62" s="1193" t="s">
        <v>2469</v>
      </c>
      <c r="I62" s="1193" t="s">
        <v>2469</v>
      </c>
      <c r="J62" s="1194">
        <v>11073921.949999999</v>
      </c>
      <c r="K62" s="1194">
        <v>1052403.9699999997</v>
      </c>
      <c r="L62" s="1194">
        <v>2150579.88</v>
      </c>
      <c r="M62" s="1194">
        <v>58676.25</v>
      </c>
      <c r="N62" s="1198"/>
      <c r="O62" s="1198"/>
      <c r="P62" s="1198">
        <v>14335582.049999997</v>
      </c>
      <c r="Q62" s="1198">
        <v>13224501.829999998</v>
      </c>
      <c r="R62" s="1198">
        <v>1111080.2199999997</v>
      </c>
      <c r="S62" s="1206" t="s">
        <v>2470</v>
      </c>
      <c r="T62" s="1198" t="s">
        <v>2476</v>
      </c>
      <c r="U62" s="1198" t="s">
        <v>275</v>
      </c>
      <c r="V62" s="1199" t="s">
        <v>2492</v>
      </c>
      <c r="W62" s="1112" t="s">
        <v>2496</v>
      </c>
      <c r="X62" s="1198">
        <v>10758153.949999999</v>
      </c>
      <c r="Y62" s="1198">
        <v>839531.96999999986</v>
      </c>
      <c r="Z62" s="1198">
        <v>2150579.88</v>
      </c>
      <c r="AA62" s="1198">
        <v>58676.25</v>
      </c>
      <c r="AB62" s="1198">
        <v>315768</v>
      </c>
      <c r="AC62" s="1198">
        <v>212872</v>
      </c>
      <c r="AD62" s="1198">
        <v>14335582.050000001</v>
      </c>
      <c r="AE62" s="1198">
        <v>13224501.829999998</v>
      </c>
      <c r="AF62" s="1198">
        <v>1111080.2199999997</v>
      </c>
      <c r="AG62" s="1114" t="s">
        <v>2494</v>
      </c>
      <c r="AH62" s="1115" t="s">
        <v>2383</v>
      </c>
      <c r="AI62" s="1116" t="s">
        <v>2495</v>
      </c>
      <c r="AJ62" s="1200"/>
      <c r="AK62" s="1201"/>
      <c r="AL62" s="1114">
        <f t="shared" si="1"/>
        <v>1</v>
      </c>
      <c r="AM62" s="1114">
        <v>0</v>
      </c>
      <c r="AN62" s="1114">
        <v>0</v>
      </c>
      <c r="AO62" s="1202">
        <f t="shared" si="0"/>
        <v>13224501.829999998</v>
      </c>
      <c r="AP62" s="1202">
        <f t="shared" si="0"/>
        <v>1111080.2199999997</v>
      </c>
    </row>
    <row r="63" spans="1:42" ht="75">
      <c r="A63" s="1191">
        <v>704929</v>
      </c>
      <c r="B63" s="1192" t="s">
        <v>2503</v>
      </c>
      <c r="C63" s="1193" t="s">
        <v>2209</v>
      </c>
      <c r="D63" s="1193" t="s">
        <v>2203</v>
      </c>
      <c r="E63" s="1193" t="s">
        <v>35</v>
      </c>
      <c r="F63" s="1193" t="s">
        <v>2118</v>
      </c>
      <c r="G63" s="1193" t="s">
        <v>2203</v>
      </c>
      <c r="H63" s="1193" t="s">
        <v>2469</v>
      </c>
      <c r="I63" s="1193" t="s">
        <v>2469</v>
      </c>
      <c r="J63" s="1194">
        <v>13787578.612499956</v>
      </c>
      <c r="K63" s="1194">
        <v>968406.71999999986</v>
      </c>
      <c r="L63" s="1194">
        <v>2944605.8299999996</v>
      </c>
      <c r="M63" s="1194">
        <v>60896.29</v>
      </c>
      <c r="N63" s="1198"/>
      <c r="O63" s="1198"/>
      <c r="P63" s="1198">
        <v>17761487.452499956</v>
      </c>
      <c r="Q63" s="1198">
        <v>16732184.442499956</v>
      </c>
      <c r="R63" s="1198">
        <v>1029303.0099999999</v>
      </c>
      <c r="S63" s="1206" t="s">
        <v>2470</v>
      </c>
      <c r="T63" s="1198" t="s">
        <v>2476</v>
      </c>
      <c r="U63" s="1198" t="s">
        <v>275</v>
      </c>
      <c r="V63" s="1199" t="s">
        <v>2492</v>
      </c>
      <c r="W63" s="1112" t="s">
        <v>2496</v>
      </c>
      <c r="X63" s="1198">
        <v>12867034.612499956</v>
      </c>
      <c r="Y63" s="1198">
        <v>347830.71999999986</v>
      </c>
      <c r="Z63" s="1198">
        <v>2944605.8299999996</v>
      </c>
      <c r="AA63" s="1198">
        <v>60896.29</v>
      </c>
      <c r="AB63" s="1198">
        <v>920544</v>
      </c>
      <c r="AC63" s="1198">
        <v>620576</v>
      </c>
      <c r="AD63" s="1198">
        <v>17761487.452499956</v>
      </c>
      <c r="AE63" s="1198">
        <v>16732184.442499956</v>
      </c>
      <c r="AF63" s="1198">
        <v>1029303.0099999999</v>
      </c>
      <c r="AG63" s="1114" t="s">
        <v>2494</v>
      </c>
      <c r="AH63" s="1115" t="s">
        <v>2383</v>
      </c>
      <c r="AI63" s="1116" t="s">
        <v>2495</v>
      </c>
      <c r="AJ63" s="1200"/>
      <c r="AK63" s="1201"/>
      <c r="AL63" s="1114">
        <f t="shared" si="1"/>
        <v>1</v>
      </c>
      <c r="AM63" s="1114">
        <v>0</v>
      </c>
      <c r="AN63" s="1114">
        <v>0</v>
      </c>
      <c r="AO63" s="1202">
        <f t="shared" si="0"/>
        <v>16732184.442499956</v>
      </c>
      <c r="AP63" s="1202">
        <f t="shared" si="0"/>
        <v>1029303.0099999999</v>
      </c>
    </row>
    <row r="64" spans="1:42" ht="75">
      <c r="A64" s="1191">
        <v>704931</v>
      </c>
      <c r="B64" s="1192" t="s">
        <v>1108</v>
      </c>
      <c r="C64" s="1193" t="s">
        <v>2209</v>
      </c>
      <c r="D64" s="1193" t="s">
        <v>2203</v>
      </c>
      <c r="E64" s="1193" t="s">
        <v>35</v>
      </c>
      <c r="F64" s="1193" t="s">
        <v>2118</v>
      </c>
      <c r="G64" s="1193" t="s">
        <v>2203</v>
      </c>
      <c r="H64" s="1193" t="s">
        <v>2469</v>
      </c>
      <c r="I64" s="1193" t="s">
        <v>2469</v>
      </c>
      <c r="J64" s="1194">
        <v>14028036.582500128</v>
      </c>
      <c r="K64" s="1194">
        <v>867189.9</v>
      </c>
      <c r="L64" s="1194">
        <v>1972441.1409597662</v>
      </c>
      <c r="M64" s="1194">
        <v>107984.69904023371</v>
      </c>
      <c r="N64" s="1198"/>
      <c r="O64" s="1198"/>
      <c r="P64" s="1198">
        <v>16975652.322500128</v>
      </c>
      <c r="Q64" s="1198">
        <v>16000477.723459894</v>
      </c>
      <c r="R64" s="1198">
        <v>975174.59904023376</v>
      </c>
      <c r="S64" s="1206" t="s">
        <v>2470</v>
      </c>
      <c r="T64" s="1198" t="s">
        <v>2476</v>
      </c>
      <c r="U64" s="1198" t="s">
        <v>275</v>
      </c>
      <c r="V64" s="1199" t="s">
        <v>2492</v>
      </c>
      <c r="W64" s="1112" t="s">
        <v>2496</v>
      </c>
      <c r="X64" s="1198">
        <v>13069359.582500128</v>
      </c>
      <c r="Y64" s="1198">
        <v>220906.9</v>
      </c>
      <c r="Z64" s="1198">
        <v>1972441.1409597662</v>
      </c>
      <c r="AA64" s="1198">
        <v>107984.69904023371</v>
      </c>
      <c r="AB64" s="1198">
        <v>958677</v>
      </c>
      <c r="AC64" s="1198">
        <v>646283</v>
      </c>
      <c r="AD64" s="1198">
        <v>16975652.322500128</v>
      </c>
      <c r="AE64" s="1198">
        <v>16000477.723459894</v>
      </c>
      <c r="AF64" s="1198">
        <v>975174.59904023376</v>
      </c>
      <c r="AG64" s="1114" t="s">
        <v>2494</v>
      </c>
      <c r="AH64" s="1115" t="s">
        <v>2235</v>
      </c>
      <c r="AI64" s="1116" t="s">
        <v>2495</v>
      </c>
      <c r="AJ64" s="1200"/>
      <c r="AK64" s="1201"/>
      <c r="AL64" s="1114">
        <f t="shared" si="1"/>
        <v>1</v>
      </c>
      <c r="AM64" s="1114">
        <v>0</v>
      </c>
      <c r="AN64" s="1114">
        <v>0</v>
      </c>
      <c r="AO64" s="1202">
        <f t="shared" si="0"/>
        <v>16000477.723459894</v>
      </c>
      <c r="AP64" s="1202">
        <f t="shared" si="0"/>
        <v>975174.59904023376</v>
      </c>
    </row>
    <row r="65" spans="1:42" ht="75">
      <c r="A65" s="1191">
        <v>724603</v>
      </c>
      <c r="B65" s="1192" t="s">
        <v>1116</v>
      </c>
      <c r="C65" s="1193" t="s">
        <v>2209</v>
      </c>
      <c r="D65" s="1193" t="s">
        <v>2203</v>
      </c>
      <c r="E65" s="1193" t="s">
        <v>35</v>
      </c>
      <c r="F65" s="1193" t="s">
        <v>2118</v>
      </c>
      <c r="G65" s="1193" t="s">
        <v>2203</v>
      </c>
      <c r="H65" s="1193" t="s">
        <v>2469</v>
      </c>
      <c r="I65" s="1193" t="s">
        <v>2469</v>
      </c>
      <c r="J65" s="1194">
        <v>7308020.0800000019</v>
      </c>
      <c r="K65" s="1194">
        <v>517830.30999999982</v>
      </c>
      <c r="L65" s="1194">
        <v>1689593.1700000002</v>
      </c>
      <c r="M65" s="1194">
        <v>41489.51</v>
      </c>
      <c r="N65" s="1198"/>
      <c r="O65" s="1198"/>
      <c r="P65" s="1198">
        <v>9556933.0700000022</v>
      </c>
      <c r="Q65" s="1198">
        <v>8997613.2500000019</v>
      </c>
      <c r="R65" s="1198">
        <v>559319.81999999983</v>
      </c>
      <c r="S65" s="1206" t="s">
        <v>2470</v>
      </c>
      <c r="T65" s="1198" t="s">
        <v>2476</v>
      </c>
      <c r="U65" s="1198" t="s">
        <v>275</v>
      </c>
      <c r="V65" s="1199" t="s">
        <v>2492</v>
      </c>
      <c r="W65" s="1112" t="s">
        <v>2496</v>
      </c>
      <c r="X65" s="1198">
        <v>6954788.0800000019</v>
      </c>
      <c r="Y65" s="1198">
        <v>279702.30999999982</v>
      </c>
      <c r="Z65" s="1198">
        <v>1689593.1700000002</v>
      </c>
      <c r="AA65" s="1198">
        <v>41489.51</v>
      </c>
      <c r="AB65" s="1198">
        <v>353232</v>
      </c>
      <c r="AC65" s="1198">
        <v>238128</v>
      </c>
      <c r="AD65" s="1198">
        <v>9556933.0700000022</v>
      </c>
      <c r="AE65" s="1198">
        <v>8997613.2500000019</v>
      </c>
      <c r="AF65" s="1198">
        <v>559319.81999999983</v>
      </c>
      <c r="AG65" s="1114" t="s">
        <v>2494</v>
      </c>
      <c r="AH65" s="1115" t="s">
        <v>2235</v>
      </c>
      <c r="AI65" s="1116" t="s">
        <v>2495</v>
      </c>
      <c r="AJ65" s="1200"/>
      <c r="AK65" s="1201"/>
      <c r="AL65" s="1114">
        <f t="shared" si="1"/>
        <v>1</v>
      </c>
      <c r="AM65" s="1114">
        <v>0</v>
      </c>
      <c r="AN65" s="1114">
        <v>1</v>
      </c>
      <c r="AO65" s="1202">
        <f t="shared" si="0"/>
        <v>8997613.2500000019</v>
      </c>
      <c r="AP65" s="1202">
        <f t="shared" si="0"/>
        <v>559319.81999999983</v>
      </c>
    </row>
    <row r="66" spans="1:42" ht="75">
      <c r="A66" s="1191">
        <v>724828</v>
      </c>
      <c r="B66" s="1192" t="s">
        <v>2504</v>
      </c>
      <c r="C66" s="1193" t="s">
        <v>2209</v>
      </c>
      <c r="D66" s="1193" t="s">
        <v>2203</v>
      </c>
      <c r="E66" s="1193" t="s">
        <v>35</v>
      </c>
      <c r="F66" s="1193" t="s">
        <v>2118</v>
      </c>
      <c r="G66" s="1193" t="s">
        <v>2203</v>
      </c>
      <c r="H66" s="1193" t="s">
        <v>2469</v>
      </c>
      <c r="I66" s="1193" t="s">
        <v>2469</v>
      </c>
      <c r="J66" s="1194">
        <v>6213147.8800000008</v>
      </c>
      <c r="K66" s="1194">
        <v>388351.57999999996</v>
      </c>
      <c r="L66" s="1194">
        <v>1248099.3699999999</v>
      </c>
      <c r="M66" s="1194">
        <v>14137.5</v>
      </c>
      <c r="N66" s="1198"/>
      <c r="O66" s="1198"/>
      <c r="P66" s="1198">
        <v>7863736.330000001</v>
      </c>
      <c r="Q66" s="1198">
        <v>7461247.2500000009</v>
      </c>
      <c r="R66" s="1198">
        <v>402489.07999999996</v>
      </c>
      <c r="S66" s="1206" t="s">
        <v>2470</v>
      </c>
      <c r="T66" s="1198" t="s">
        <v>2476</v>
      </c>
      <c r="U66" s="1198" t="s">
        <v>275</v>
      </c>
      <c r="V66" s="1199" t="s">
        <v>2492</v>
      </c>
      <c r="W66" s="1112" t="s">
        <v>2496</v>
      </c>
      <c r="X66" s="1198">
        <v>5936181.8800000008</v>
      </c>
      <c r="Y66" s="1198">
        <v>201637.57999999996</v>
      </c>
      <c r="Z66" s="1198">
        <v>1248099.3699999999</v>
      </c>
      <c r="AA66" s="1198">
        <v>14137.5</v>
      </c>
      <c r="AB66" s="1198">
        <v>276966</v>
      </c>
      <c r="AC66" s="1198">
        <v>186714</v>
      </c>
      <c r="AD66" s="1198">
        <v>7863736.330000001</v>
      </c>
      <c r="AE66" s="1198">
        <v>7461247.2500000009</v>
      </c>
      <c r="AF66" s="1198">
        <v>402489.07999999996</v>
      </c>
      <c r="AG66" s="1114" t="s">
        <v>2494</v>
      </c>
      <c r="AH66" s="1115" t="s">
        <v>2383</v>
      </c>
      <c r="AI66" s="1116" t="s">
        <v>2495</v>
      </c>
      <c r="AJ66" s="1200"/>
      <c r="AK66" s="1201"/>
      <c r="AL66" s="1114">
        <f t="shared" si="1"/>
        <v>1</v>
      </c>
      <c r="AM66" s="1114">
        <v>0</v>
      </c>
      <c r="AN66" s="1114">
        <v>1</v>
      </c>
      <c r="AO66" s="1202">
        <f t="shared" si="0"/>
        <v>7461247.2500000009</v>
      </c>
      <c r="AP66" s="1202">
        <f t="shared" si="0"/>
        <v>402489.07999999996</v>
      </c>
    </row>
    <row r="67" spans="1:42" ht="30">
      <c r="A67" s="1191">
        <v>724941</v>
      </c>
      <c r="B67" s="1192" t="s">
        <v>2505</v>
      </c>
      <c r="C67" s="1193" t="s">
        <v>2209</v>
      </c>
      <c r="D67" s="1193" t="s">
        <v>2203</v>
      </c>
      <c r="E67" s="1193" t="s">
        <v>35</v>
      </c>
      <c r="F67" s="1193" t="s">
        <v>2118</v>
      </c>
      <c r="G67" s="1193" t="s">
        <v>2203</v>
      </c>
      <c r="H67" s="1193" t="s">
        <v>2469</v>
      </c>
      <c r="I67" s="1193" t="s">
        <v>2469</v>
      </c>
      <c r="J67" s="1194">
        <v>12423846.449999999</v>
      </c>
      <c r="K67" s="1194">
        <v>585725.31000000006</v>
      </c>
      <c r="L67" s="1194">
        <v>1646095.25</v>
      </c>
      <c r="M67" s="1194">
        <v>83021.58</v>
      </c>
      <c r="N67" s="1198"/>
      <c r="O67" s="1198"/>
      <c r="P67" s="1198">
        <v>14738688.59</v>
      </c>
      <c r="Q67" s="1198">
        <v>14069941.699999999</v>
      </c>
      <c r="R67" s="1198">
        <v>668746.89</v>
      </c>
      <c r="S67" s="1206" t="s">
        <v>2470</v>
      </c>
      <c r="T67" s="1198" t="s">
        <v>2476</v>
      </c>
      <c r="U67" s="1198" t="s">
        <v>275</v>
      </c>
      <c r="V67" s="1199" t="s">
        <v>2506</v>
      </c>
      <c r="W67" s="1112" t="s">
        <v>2506</v>
      </c>
      <c r="X67" s="1198">
        <v>11340397.359999999</v>
      </c>
      <c r="Y67" s="1198">
        <v>201510.89</v>
      </c>
      <c r="Z67" s="1198">
        <v>2036460.34</v>
      </c>
      <c r="AA67" s="1198">
        <v>0</v>
      </c>
      <c r="AB67" s="1198">
        <v>693084</v>
      </c>
      <c r="AC67" s="1198">
        <v>467236</v>
      </c>
      <c r="AD67" s="1198">
        <v>14738688.59</v>
      </c>
      <c r="AE67" s="1198">
        <v>14069941.699999999</v>
      </c>
      <c r="AF67" s="1198">
        <v>668746.89</v>
      </c>
      <c r="AG67" s="1114" t="s">
        <v>2219</v>
      </c>
      <c r="AH67" s="1115" t="s">
        <v>2235</v>
      </c>
      <c r="AI67" s="1116" t="s">
        <v>2506</v>
      </c>
      <c r="AJ67" s="1200"/>
      <c r="AK67" s="1201"/>
      <c r="AL67" s="1114">
        <f t="shared" si="1"/>
        <v>1</v>
      </c>
      <c r="AM67" s="1114">
        <v>0</v>
      </c>
      <c r="AN67" s="1114">
        <v>1</v>
      </c>
      <c r="AO67" s="1202">
        <f t="shared" si="0"/>
        <v>14069941.699999999</v>
      </c>
      <c r="AP67" s="1202">
        <f t="shared" si="0"/>
        <v>668746.89</v>
      </c>
    </row>
    <row r="68" spans="1:42" ht="30">
      <c r="A68" s="1191">
        <v>704741</v>
      </c>
      <c r="B68" s="1192" t="s">
        <v>2507</v>
      </c>
      <c r="C68" s="1193" t="s">
        <v>2209</v>
      </c>
      <c r="D68" s="1193" t="s">
        <v>2209</v>
      </c>
      <c r="E68" s="1193" t="s">
        <v>35</v>
      </c>
      <c r="F68" s="1193" t="s">
        <v>2118</v>
      </c>
      <c r="G68" s="1193" t="s">
        <v>2203</v>
      </c>
      <c r="H68" s="1193" t="s">
        <v>2469</v>
      </c>
      <c r="I68" s="1193" t="s">
        <v>2469</v>
      </c>
      <c r="J68" s="1194">
        <v>19741562.460000001</v>
      </c>
      <c r="K68" s="1194">
        <v>976458.2</v>
      </c>
      <c r="L68" s="1194">
        <v>2533607.94</v>
      </c>
      <c r="M68" s="1194">
        <v>134366.43</v>
      </c>
      <c r="N68" s="1198"/>
      <c r="O68" s="1198"/>
      <c r="P68" s="1198">
        <v>23385995.030000001</v>
      </c>
      <c r="Q68" s="1198">
        <v>22275170.400000002</v>
      </c>
      <c r="R68" s="1198">
        <v>1110824.6299999999</v>
      </c>
      <c r="S68" s="1206" t="s">
        <v>2470</v>
      </c>
      <c r="T68" s="1198" t="s">
        <v>2476</v>
      </c>
      <c r="U68" s="1198" t="s">
        <v>275</v>
      </c>
      <c r="V68" s="1199" t="s">
        <v>2506</v>
      </c>
      <c r="W68" s="1112" t="s">
        <v>2506</v>
      </c>
      <c r="X68" s="1198">
        <v>17932518.84</v>
      </c>
      <c r="Y68" s="1198">
        <v>308495.64</v>
      </c>
      <c r="Z68" s="1198">
        <v>3152500.55</v>
      </c>
      <c r="AA68" s="1198">
        <v>0</v>
      </c>
      <c r="AB68" s="1198">
        <v>1190151</v>
      </c>
      <c r="AC68" s="1198">
        <v>802329</v>
      </c>
      <c r="AD68" s="1198">
        <v>23385995.030000001</v>
      </c>
      <c r="AE68" s="1198">
        <v>22275170.390000001</v>
      </c>
      <c r="AF68" s="1198">
        <v>1110824.6400000001</v>
      </c>
      <c r="AG68" s="1114" t="s">
        <v>2219</v>
      </c>
      <c r="AH68" s="1115" t="s">
        <v>2235</v>
      </c>
      <c r="AI68" s="1116" t="s">
        <v>2506</v>
      </c>
      <c r="AJ68" s="1200"/>
      <c r="AK68" s="1201"/>
      <c r="AL68" s="1114">
        <f t="shared" si="1"/>
        <v>1</v>
      </c>
      <c r="AM68" s="1114">
        <v>0</v>
      </c>
      <c r="AN68" s="1114">
        <v>0</v>
      </c>
      <c r="AO68" s="1202">
        <f t="shared" si="0"/>
        <v>22275170.400000002</v>
      </c>
      <c r="AP68" s="1202">
        <f t="shared" si="0"/>
        <v>1110824.6299999999</v>
      </c>
    </row>
    <row r="69" spans="1:42" ht="30">
      <c r="A69" s="1191">
        <v>724605</v>
      </c>
      <c r="B69" s="1192" t="s">
        <v>2508</v>
      </c>
      <c r="C69" s="1193" t="s">
        <v>2209</v>
      </c>
      <c r="D69" s="1193" t="s">
        <v>2203</v>
      </c>
      <c r="E69" s="1193" t="s">
        <v>35</v>
      </c>
      <c r="F69" s="1193" t="s">
        <v>2118</v>
      </c>
      <c r="G69" s="1193" t="s">
        <v>2203</v>
      </c>
      <c r="H69" s="1193" t="s">
        <v>2469</v>
      </c>
      <c r="I69" s="1193" t="s">
        <v>2469</v>
      </c>
      <c r="J69" s="1194">
        <v>8485594.4700000007</v>
      </c>
      <c r="K69" s="1194">
        <v>412336.03</v>
      </c>
      <c r="L69" s="1194">
        <v>1106363.96</v>
      </c>
      <c r="M69" s="1194">
        <v>57568.51</v>
      </c>
      <c r="N69" s="1198"/>
      <c r="O69" s="1198"/>
      <c r="P69" s="1198">
        <v>10061862.969999999</v>
      </c>
      <c r="Q69" s="1198">
        <v>9591958.4299999997</v>
      </c>
      <c r="R69" s="1198">
        <v>469904.54000000004</v>
      </c>
      <c r="S69" s="1206" t="s">
        <v>2470</v>
      </c>
      <c r="T69" s="1198" t="s">
        <v>2476</v>
      </c>
      <c r="U69" s="1198" t="s">
        <v>275</v>
      </c>
      <c r="V69" s="1199" t="s">
        <v>2506</v>
      </c>
      <c r="W69" s="1112" t="s">
        <v>2506</v>
      </c>
      <c r="X69" s="1198">
        <v>7795083.3200000003</v>
      </c>
      <c r="Y69" s="1198">
        <v>183970.54</v>
      </c>
      <c r="Z69" s="1198">
        <v>1372729.11</v>
      </c>
      <c r="AA69" s="1198">
        <v>0</v>
      </c>
      <c r="AB69" s="1198">
        <v>424146</v>
      </c>
      <c r="AC69" s="1198">
        <v>285934</v>
      </c>
      <c r="AD69" s="1198">
        <v>10061862.970000001</v>
      </c>
      <c r="AE69" s="1198">
        <v>9591958.4299999997</v>
      </c>
      <c r="AF69" s="1198">
        <v>469904.54000000004</v>
      </c>
      <c r="AG69" s="1114" t="s">
        <v>2219</v>
      </c>
      <c r="AH69" s="1115" t="s">
        <v>2235</v>
      </c>
      <c r="AI69" s="1116" t="s">
        <v>2506</v>
      </c>
      <c r="AJ69" s="1200"/>
      <c r="AK69" s="1201"/>
      <c r="AL69" s="1114">
        <f t="shared" si="1"/>
        <v>1</v>
      </c>
      <c r="AM69" s="1114">
        <v>0</v>
      </c>
      <c r="AN69" s="1114">
        <v>1</v>
      </c>
      <c r="AO69" s="1202">
        <f t="shared" si="0"/>
        <v>9591958.4299999997</v>
      </c>
      <c r="AP69" s="1202">
        <f t="shared" si="0"/>
        <v>469904.54000000004</v>
      </c>
    </row>
    <row r="70" spans="1:42" ht="30">
      <c r="A70" s="1191">
        <v>724599</v>
      </c>
      <c r="B70" s="1192" t="s">
        <v>2509</v>
      </c>
      <c r="C70" s="1193" t="s">
        <v>2209</v>
      </c>
      <c r="D70" s="1193" t="s">
        <v>2203</v>
      </c>
      <c r="E70" s="1193" t="s">
        <v>35</v>
      </c>
      <c r="F70" s="1193" t="s">
        <v>2118</v>
      </c>
      <c r="G70" s="1193" t="s">
        <v>2203</v>
      </c>
      <c r="H70" s="1193" t="s">
        <v>2469</v>
      </c>
      <c r="I70" s="1193" t="s">
        <v>2469</v>
      </c>
      <c r="J70" s="1194">
        <v>11849851.49</v>
      </c>
      <c r="K70" s="1194">
        <v>636889.82999999996</v>
      </c>
      <c r="L70" s="1194">
        <v>1536485.07</v>
      </c>
      <c r="M70" s="1194">
        <v>88808.54</v>
      </c>
      <c r="N70" s="1198"/>
      <c r="O70" s="1198"/>
      <c r="P70" s="1198">
        <v>14112034.93</v>
      </c>
      <c r="Q70" s="1198">
        <v>13386336.560000001</v>
      </c>
      <c r="R70" s="1198">
        <v>725698.37</v>
      </c>
      <c r="S70" s="1206" t="s">
        <v>2470</v>
      </c>
      <c r="T70" s="1198" t="s">
        <v>2476</v>
      </c>
      <c r="U70" s="1198" t="s">
        <v>275</v>
      </c>
      <c r="V70" s="1199" t="s">
        <v>2506</v>
      </c>
      <c r="W70" s="1112" t="s">
        <v>2506</v>
      </c>
      <c r="X70" s="1198">
        <v>10754272.51</v>
      </c>
      <c r="Y70" s="1198">
        <v>236814.37</v>
      </c>
      <c r="Z70" s="1198">
        <v>1906868.06</v>
      </c>
      <c r="AA70" s="1198">
        <v>0</v>
      </c>
      <c r="AB70" s="1198">
        <v>725196</v>
      </c>
      <c r="AC70" s="1198">
        <v>488884</v>
      </c>
      <c r="AD70" s="1198">
        <v>14112034.939999999</v>
      </c>
      <c r="AE70" s="1198">
        <v>13386336.57</v>
      </c>
      <c r="AF70" s="1198">
        <v>725698.37</v>
      </c>
      <c r="AG70" s="1114" t="s">
        <v>2219</v>
      </c>
      <c r="AH70" s="1115" t="s">
        <v>2235</v>
      </c>
      <c r="AI70" s="1116" t="s">
        <v>2506</v>
      </c>
      <c r="AJ70" s="1200"/>
      <c r="AK70" s="1201"/>
      <c r="AL70" s="1114">
        <f t="shared" si="1"/>
        <v>1</v>
      </c>
      <c r="AM70" s="1114">
        <v>0</v>
      </c>
      <c r="AN70" s="1114">
        <v>0</v>
      </c>
      <c r="AO70" s="1202">
        <f t="shared" si="0"/>
        <v>13386336.560000001</v>
      </c>
      <c r="AP70" s="1202">
        <f t="shared" si="0"/>
        <v>725698.37</v>
      </c>
    </row>
    <row r="71" spans="1:42" ht="30">
      <c r="A71" s="1191">
        <v>724669</v>
      </c>
      <c r="B71" s="1192" t="s">
        <v>2510</v>
      </c>
      <c r="C71" s="1193" t="s">
        <v>2209</v>
      </c>
      <c r="D71" s="1193" t="s">
        <v>2203</v>
      </c>
      <c r="E71" s="1193" t="s">
        <v>35</v>
      </c>
      <c r="F71" s="1193" t="s">
        <v>2118</v>
      </c>
      <c r="G71" s="1193" t="s">
        <v>2203</v>
      </c>
      <c r="H71" s="1193" t="s">
        <v>2469</v>
      </c>
      <c r="I71" s="1193" t="s">
        <v>2469</v>
      </c>
      <c r="J71" s="1194">
        <v>13170687.289999999</v>
      </c>
      <c r="K71" s="1194">
        <v>682982.51</v>
      </c>
      <c r="L71" s="1194">
        <v>1629722.94</v>
      </c>
      <c r="M71" s="1194">
        <v>90151.24</v>
      </c>
      <c r="N71" s="1198"/>
      <c r="O71" s="1198"/>
      <c r="P71" s="1198">
        <v>15573543.979999999</v>
      </c>
      <c r="Q71" s="1198">
        <v>14800410.229999999</v>
      </c>
      <c r="R71" s="1198">
        <v>773133.75</v>
      </c>
      <c r="S71" s="1206" t="s">
        <v>2470</v>
      </c>
      <c r="T71" s="1198" t="s">
        <v>2476</v>
      </c>
      <c r="U71" s="1198" t="s">
        <v>275</v>
      </c>
      <c r="V71" s="1199" t="s">
        <v>2506</v>
      </c>
      <c r="W71" s="1112" t="s">
        <v>2506</v>
      </c>
      <c r="X71" s="1198">
        <v>12013750.42</v>
      </c>
      <c r="Y71" s="1198">
        <v>272974.74</v>
      </c>
      <c r="Z71" s="1198">
        <v>2044738.82</v>
      </c>
      <c r="AA71" s="1198">
        <v>0</v>
      </c>
      <c r="AB71" s="1198">
        <v>741921</v>
      </c>
      <c r="AC71" s="1198">
        <v>500159</v>
      </c>
      <c r="AD71" s="1198">
        <v>15573543.98</v>
      </c>
      <c r="AE71" s="1198">
        <v>14800410.24</v>
      </c>
      <c r="AF71" s="1198">
        <v>773133.74</v>
      </c>
      <c r="AG71" s="1114" t="s">
        <v>2219</v>
      </c>
      <c r="AH71" s="1115" t="s">
        <v>2235</v>
      </c>
      <c r="AI71" s="1116" t="s">
        <v>2506</v>
      </c>
      <c r="AJ71" s="1200"/>
      <c r="AK71" s="1201"/>
      <c r="AL71" s="1114">
        <f t="shared" si="1"/>
        <v>1</v>
      </c>
      <c r="AM71" s="1114">
        <v>0</v>
      </c>
      <c r="AN71" s="1114">
        <v>1</v>
      </c>
      <c r="AO71" s="1202">
        <f t="shared" si="0"/>
        <v>14800410.229999999</v>
      </c>
      <c r="AP71" s="1202">
        <f t="shared" si="0"/>
        <v>773133.75</v>
      </c>
    </row>
    <row r="72" spans="1:42" ht="30">
      <c r="A72" s="1191">
        <v>724716</v>
      </c>
      <c r="B72" s="1192" t="s">
        <v>2511</v>
      </c>
      <c r="C72" s="1193" t="s">
        <v>2209</v>
      </c>
      <c r="D72" s="1193" t="s">
        <v>2203</v>
      </c>
      <c r="E72" s="1193" t="s">
        <v>35</v>
      </c>
      <c r="F72" s="1193" t="s">
        <v>2118</v>
      </c>
      <c r="G72" s="1193" t="s">
        <v>2203</v>
      </c>
      <c r="H72" s="1193" t="s">
        <v>2469</v>
      </c>
      <c r="I72" s="1193" t="s">
        <v>2469</v>
      </c>
      <c r="J72" s="1194">
        <v>11505789.6</v>
      </c>
      <c r="K72" s="1194">
        <v>550706.35</v>
      </c>
      <c r="L72" s="1194">
        <v>1511148.92</v>
      </c>
      <c r="M72" s="1194">
        <v>77403.679999999993</v>
      </c>
      <c r="N72" s="1198"/>
      <c r="O72" s="1198"/>
      <c r="P72" s="1198">
        <v>13645048.549999999</v>
      </c>
      <c r="Q72" s="1198">
        <v>13016938.52</v>
      </c>
      <c r="R72" s="1198">
        <v>628110.03</v>
      </c>
      <c r="S72" s="1206" t="s">
        <v>2470</v>
      </c>
      <c r="T72" s="1198" t="s">
        <v>2476</v>
      </c>
      <c r="U72" s="1198" t="s">
        <v>275</v>
      </c>
      <c r="V72" s="1199" t="s">
        <v>2506</v>
      </c>
      <c r="W72" s="1112" t="s">
        <v>2506</v>
      </c>
      <c r="X72" s="1198">
        <v>10502157.5</v>
      </c>
      <c r="Y72" s="1198">
        <v>195150.03</v>
      </c>
      <c r="Z72" s="1198">
        <v>1872541.02</v>
      </c>
      <c r="AA72" s="1198">
        <v>0</v>
      </c>
      <c r="AB72" s="1198">
        <v>642240</v>
      </c>
      <c r="AC72" s="1198">
        <v>432960</v>
      </c>
      <c r="AD72" s="1198">
        <v>13645048.549999999</v>
      </c>
      <c r="AE72" s="1198">
        <v>13016938.52</v>
      </c>
      <c r="AF72" s="1198">
        <v>628110.03</v>
      </c>
      <c r="AG72" s="1114" t="s">
        <v>2219</v>
      </c>
      <c r="AH72" s="1115" t="s">
        <v>2235</v>
      </c>
      <c r="AI72" s="1116" t="s">
        <v>2506</v>
      </c>
      <c r="AJ72" s="1200"/>
      <c r="AK72" s="1201"/>
      <c r="AL72" s="1114">
        <f t="shared" si="1"/>
        <v>1</v>
      </c>
      <c r="AM72" s="1114">
        <v>0</v>
      </c>
      <c r="AN72" s="1114">
        <v>1</v>
      </c>
      <c r="AO72" s="1202">
        <f t="shared" ref="AO72:AP135" si="2">IF($C72="Yes",Q72,IF($C72="Yes, only E&amp;M ",N72,0))</f>
        <v>13016938.52</v>
      </c>
      <c r="AP72" s="1202">
        <f t="shared" si="2"/>
        <v>628110.03</v>
      </c>
    </row>
    <row r="73" spans="1:42" ht="30">
      <c r="A73" s="1191">
        <v>713795</v>
      </c>
      <c r="B73" s="1192" t="s">
        <v>2512</v>
      </c>
      <c r="C73" s="1193" t="s">
        <v>2209</v>
      </c>
      <c r="D73" s="1193" t="s">
        <v>2203</v>
      </c>
      <c r="E73" s="1193" t="s">
        <v>35</v>
      </c>
      <c r="F73" s="1193" t="s">
        <v>2118</v>
      </c>
      <c r="G73" s="1193" t="s">
        <v>2203</v>
      </c>
      <c r="H73" s="1193" t="s">
        <v>2469</v>
      </c>
      <c r="I73" s="1193" t="s">
        <v>2469</v>
      </c>
      <c r="J73" s="1194">
        <v>13027118.33</v>
      </c>
      <c r="K73" s="1194">
        <v>631320.80000000005</v>
      </c>
      <c r="L73" s="1194">
        <v>1563494.51</v>
      </c>
      <c r="M73" s="1194">
        <v>80701.22</v>
      </c>
      <c r="N73" s="1198"/>
      <c r="O73" s="1198"/>
      <c r="P73" s="1198">
        <v>15302634.859999999</v>
      </c>
      <c r="Q73" s="1198">
        <v>14590612.84</v>
      </c>
      <c r="R73" s="1198">
        <v>712022.02</v>
      </c>
      <c r="S73" s="1206" t="s">
        <v>2470</v>
      </c>
      <c r="T73" s="1198" t="s">
        <v>2476</v>
      </c>
      <c r="U73" s="1198" t="s">
        <v>275</v>
      </c>
      <c r="V73" s="1199" t="s">
        <v>2506</v>
      </c>
      <c r="W73" s="1112" t="s">
        <v>2506</v>
      </c>
      <c r="X73" s="1198">
        <v>11882095.1</v>
      </c>
      <c r="Y73" s="1198">
        <v>217275.01</v>
      </c>
      <c r="Z73" s="1198">
        <v>1974624.75</v>
      </c>
      <c r="AA73" s="1198">
        <v>0</v>
      </c>
      <c r="AB73" s="1198">
        <v>733893</v>
      </c>
      <c r="AC73" s="1198">
        <v>494747</v>
      </c>
      <c r="AD73" s="1198">
        <v>15302634.859999999</v>
      </c>
      <c r="AE73" s="1198">
        <v>14590612.85</v>
      </c>
      <c r="AF73" s="1198">
        <v>712022.01</v>
      </c>
      <c r="AG73" s="1114" t="s">
        <v>2219</v>
      </c>
      <c r="AH73" s="1115" t="s">
        <v>2235</v>
      </c>
      <c r="AI73" s="1116" t="s">
        <v>2506</v>
      </c>
      <c r="AJ73" s="1200"/>
      <c r="AK73" s="1201"/>
      <c r="AL73" s="1114">
        <f t="shared" si="1"/>
        <v>1</v>
      </c>
      <c r="AM73" s="1114">
        <v>0</v>
      </c>
      <c r="AN73" s="1114">
        <v>0</v>
      </c>
      <c r="AO73" s="1202">
        <f t="shared" si="2"/>
        <v>14590612.84</v>
      </c>
      <c r="AP73" s="1202">
        <f t="shared" si="2"/>
        <v>712022.02</v>
      </c>
    </row>
    <row r="74" spans="1:42" ht="30">
      <c r="A74" s="1191">
        <v>724670</v>
      </c>
      <c r="B74" s="1192" t="s">
        <v>2513</v>
      </c>
      <c r="C74" s="1193" t="s">
        <v>2209</v>
      </c>
      <c r="D74" s="1193" t="s">
        <v>2203</v>
      </c>
      <c r="E74" s="1193" t="s">
        <v>35</v>
      </c>
      <c r="F74" s="1193" t="s">
        <v>2118</v>
      </c>
      <c r="G74" s="1193" t="s">
        <v>2203</v>
      </c>
      <c r="H74" s="1193" t="s">
        <v>2469</v>
      </c>
      <c r="I74" s="1193" t="s">
        <v>2469</v>
      </c>
      <c r="J74" s="1194">
        <v>9123256.8200000003</v>
      </c>
      <c r="K74" s="1194">
        <v>358025.92</v>
      </c>
      <c r="L74" s="1194">
        <v>1167539.54</v>
      </c>
      <c r="M74" s="1194">
        <v>48560.66</v>
      </c>
      <c r="N74" s="1198"/>
      <c r="O74" s="1198"/>
      <c r="P74" s="1198">
        <v>10697382.939999999</v>
      </c>
      <c r="Q74" s="1198">
        <v>10290796.359999999</v>
      </c>
      <c r="R74" s="1198">
        <v>406586.57999999996</v>
      </c>
      <c r="S74" s="1206" t="s">
        <v>2470</v>
      </c>
      <c r="T74" s="1198" t="s">
        <v>2476</v>
      </c>
      <c r="U74" s="1198" t="s">
        <v>275</v>
      </c>
      <c r="V74" s="1199" t="s">
        <v>2506</v>
      </c>
      <c r="W74" s="1112" t="s">
        <v>2506</v>
      </c>
      <c r="X74" s="1198">
        <v>8408428.8200000003</v>
      </c>
      <c r="Y74" s="1198">
        <v>119750.59</v>
      </c>
      <c r="Z74" s="1198">
        <v>1456883.53</v>
      </c>
      <c r="AA74" s="1198">
        <v>0</v>
      </c>
      <c r="AB74" s="1198">
        <v>425484</v>
      </c>
      <c r="AC74" s="1198">
        <v>286836</v>
      </c>
      <c r="AD74" s="1198">
        <v>10697382.939999999</v>
      </c>
      <c r="AE74" s="1198">
        <v>10290796.35</v>
      </c>
      <c r="AF74" s="1198">
        <v>406586.58999999997</v>
      </c>
      <c r="AG74" s="1114" t="s">
        <v>2219</v>
      </c>
      <c r="AH74" s="1115" t="s">
        <v>2235</v>
      </c>
      <c r="AI74" s="1116" t="s">
        <v>2506</v>
      </c>
      <c r="AJ74" s="1200"/>
      <c r="AK74" s="1201"/>
      <c r="AL74" s="1114">
        <f t="shared" si="1"/>
        <v>1</v>
      </c>
      <c r="AM74" s="1114">
        <v>0</v>
      </c>
      <c r="AN74" s="1114">
        <v>1</v>
      </c>
      <c r="AO74" s="1202">
        <f t="shared" si="2"/>
        <v>10290796.359999999</v>
      </c>
      <c r="AP74" s="1202">
        <f t="shared" si="2"/>
        <v>406586.57999999996</v>
      </c>
    </row>
    <row r="75" spans="1:42" ht="30">
      <c r="A75" s="1191">
        <v>724781</v>
      </c>
      <c r="B75" s="1192" t="s">
        <v>2514</v>
      </c>
      <c r="C75" s="1193" t="s">
        <v>2209</v>
      </c>
      <c r="D75" s="1193" t="s">
        <v>2203</v>
      </c>
      <c r="E75" s="1193" t="s">
        <v>35</v>
      </c>
      <c r="F75" s="1193" t="s">
        <v>2118</v>
      </c>
      <c r="G75" s="1193" t="s">
        <v>2203</v>
      </c>
      <c r="H75" s="1193" t="s">
        <v>2469</v>
      </c>
      <c r="I75" s="1193" t="s">
        <v>2469</v>
      </c>
      <c r="J75" s="1194">
        <v>8600953.3499999996</v>
      </c>
      <c r="K75" s="1194">
        <v>357444.72</v>
      </c>
      <c r="L75" s="1194">
        <v>1159987.24</v>
      </c>
      <c r="M75" s="1194">
        <v>51045.69</v>
      </c>
      <c r="N75" s="1198"/>
      <c r="O75" s="1198"/>
      <c r="P75" s="1198">
        <v>10169431</v>
      </c>
      <c r="Q75" s="1198">
        <v>9760940.5899999999</v>
      </c>
      <c r="R75" s="1198">
        <v>408490.41</v>
      </c>
      <c r="S75" s="1206" t="s">
        <v>2470</v>
      </c>
      <c r="T75" s="1198" t="s">
        <v>2476</v>
      </c>
      <c r="U75" s="1198" t="s">
        <v>275</v>
      </c>
      <c r="V75" s="1199" t="s">
        <v>2506</v>
      </c>
      <c r="W75" s="1112" t="s">
        <v>2506</v>
      </c>
      <c r="X75" s="1198">
        <v>7929864.7300000004</v>
      </c>
      <c r="Y75" s="1198">
        <v>140145.41</v>
      </c>
      <c r="Z75" s="1198">
        <v>1433020.87</v>
      </c>
      <c r="AA75" s="1198">
        <v>0</v>
      </c>
      <c r="AB75" s="1198">
        <v>398055</v>
      </c>
      <c r="AC75" s="1198">
        <v>268345</v>
      </c>
      <c r="AD75" s="1198">
        <v>10169431.010000002</v>
      </c>
      <c r="AE75" s="1198">
        <v>9760940.6000000015</v>
      </c>
      <c r="AF75" s="1198">
        <v>408490.41000000003</v>
      </c>
      <c r="AG75" s="1114" t="s">
        <v>2219</v>
      </c>
      <c r="AH75" s="1115" t="s">
        <v>2235</v>
      </c>
      <c r="AI75" s="1116" t="s">
        <v>2506</v>
      </c>
      <c r="AJ75" s="1200"/>
      <c r="AK75" s="1201"/>
      <c r="AL75" s="1114">
        <f t="shared" ref="AL75:AL138" si="3">IF(OR(X75&lt;&gt;0,Y75&lt;&gt;0,Z75&lt;&gt;0,AA75&lt;&gt;0,AB75&lt;&gt;0,AC75&lt;&gt;0,AD75&lt;&gt;0,AE75&lt;&gt;0,AF75&lt;&gt;0),1,0)</f>
        <v>1</v>
      </c>
      <c r="AM75" s="1114">
        <v>0</v>
      </c>
      <c r="AN75" s="1114">
        <v>1</v>
      </c>
      <c r="AO75" s="1202">
        <f t="shared" si="2"/>
        <v>9760940.5899999999</v>
      </c>
      <c r="AP75" s="1202">
        <f t="shared" si="2"/>
        <v>408490.41</v>
      </c>
    </row>
    <row r="76" spans="1:42" ht="60">
      <c r="A76" s="1111">
        <v>735357</v>
      </c>
      <c r="B76" s="1114" t="s">
        <v>15952</v>
      </c>
      <c r="C76" s="1113" t="s">
        <v>2203</v>
      </c>
      <c r="D76" s="1113" t="s">
        <v>2203</v>
      </c>
      <c r="E76" s="1113" t="s">
        <v>35</v>
      </c>
      <c r="F76" s="1113" t="s">
        <v>2118</v>
      </c>
      <c r="G76" s="1113" t="s">
        <v>2203</v>
      </c>
      <c r="H76" s="1113" t="s">
        <v>2469</v>
      </c>
      <c r="I76" s="1113" t="s">
        <v>2469</v>
      </c>
      <c r="J76" s="1198">
        <v>2005600</v>
      </c>
      <c r="K76" s="1198">
        <v>0</v>
      </c>
      <c r="L76" s="1198">
        <v>330319.92999999982</v>
      </c>
      <c r="M76" s="1198">
        <v>0</v>
      </c>
      <c r="N76" s="1198">
        <v>0</v>
      </c>
      <c r="O76" s="1198">
        <v>0</v>
      </c>
      <c r="P76" s="1198">
        <v>2335919.9299999997</v>
      </c>
      <c r="Q76" s="1198">
        <v>2335919.9299999997</v>
      </c>
      <c r="R76" s="1198">
        <v>0</v>
      </c>
      <c r="S76" s="1198"/>
      <c r="T76" s="1198" t="s">
        <v>2476</v>
      </c>
      <c r="U76" s="1198" t="s">
        <v>275</v>
      </c>
      <c r="V76" s="1199" t="s">
        <v>15953</v>
      </c>
      <c r="W76" s="1112" t="s">
        <v>15954</v>
      </c>
      <c r="X76" s="1198">
        <v>0</v>
      </c>
      <c r="Y76" s="1198">
        <v>0</v>
      </c>
      <c r="Z76" s="1198">
        <v>0</v>
      </c>
      <c r="AA76" s="1198">
        <v>0</v>
      </c>
      <c r="AB76" s="1198">
        <v>0</v>
      </c>
      <c r="AC76" s="1198">
        <v>0</v>
      </c>
      <c r="AD76" s="1198">
        <v>0</v>
      </c>
      <c r="AE76" s="1198">
        <v>0</v>
      </c>
      <c r="AF76" s="1198">
        <v>0</v>
      </c>
      <c r="AG76" s="1114" t="s">
        <v>2478</v>
      </c>
      <c r="AH76" s="1115" t="s">
        <v>2478</v>
      </c>
      <c r="AI76" s="1116" t="s">
        <v>2478</v>
      </c>
      <c r="AJ76" s="1200"/>
      <c r="AK76" s="1201"/>
      <c r="AL76" s="1114">
        <f t="shared" si="3"/>
        <v>0</v>
      </c>
      <c r="AM76" s="1114">
        <v>0</v>
      </c>
      <c r="AN76" s="1114">
        <v>0</v>
      </c>
      <c r="AO76" s="1202">
        <f t="shared" si="2"/>
        <v>0</v>
      </c>
      <c r="AP76" s="1202">
        <f t="shared" si="2"/>
        <v>0</v>
      </c>
    </row>
    <row r="77" spans="1:42" ht="60">
      <c r="A77" s="1111">
        <v>746108</v>
      </c>
      <c r="B77" s="1114" t="s">
        <v>15955</v>
      </c>
      <c r="C77" s="1113" t="s">
        <v>2203</v>
      </c>
      <c r="D77" s="1113" t="s">
        <v>2203</v>
      </c>
      <c r="E77" s="1113" t="s">
        <v>35</v>
      </c>
      <c r="F77" s="1113" t="s">
        <v>2118</v>
      </c>
      <c r="G77" s="1113" t="s">
        <v>2203</v>
      </c>
      <c r="H77" s="1113" t="s">
        <v>2469</v>
      </c>
      <c r="I77" s="1113" t="s">
        <v>2469</v>
      </c>
      <c r="J77" s="1198">
        <v>7814250</v>
      </c>
      <c r="K77" s="1198">
        <v>0</v>
      </c>
      <c r="L77" s="1198">
        <v>825170.9099999998</v>
      </c>
      <c r="M77" s="1198">
        <v>0</v>
      </c>
      <c r="N77" s="1198">
        <v>0</v>
      </c>
      <c r="O77" s="1198">
        <v>0</v>
      </c>
      <c r="P77" s="1198">
        <v>8639420.9100000001</v>
      </c>
      <c r="Q77" s="1198">
        <v>8639420.9100000001</v>
      </c>
      <c r="R77" s="1198">
        <v>0</v>
      </c>
      <c r="S77" s="1198"/>
      <c r="T77" s="1198" t="s">
        <v>2476</v>
      </c>
      <c r="U77" s="1198" t="s">
        <v>275</v>
      </c>
      <c r="V77" s="1199" t="s">
        <v>15956</v>
      </c>
      <c r="W77" s="1112" t="s">
        <v>15957</v>
      </c>
      <c r="X77" s="1198">
        <v>0</v>
      </c>
      <c r="Y77" s="1198">
        <v>0</v>
      </c>
      <c r="Z77" s="1198">
        <v>0</v>
      </c>
      <c r="AA77" s="1198">
        <v>0</v>
      </c>
      <c r="AB77" s="1198">
        <v>0</v>
      </c>
      <c r="AC77" s="1198">
        <v>0</v>
      </c>
      <c r="AD77" s="1198">
        <v>0</v>
      </c>
      <c r="AE77" s="1198">
        <v>0</v>
      </c>
      <c r="AF77" s="1198">
        <v>0</v>
      </c>
      <c r="AG77" s="1114" t="s">
        <v>2478</v>
      </c>
      <c r="AH77" s="1115" t="s">
        <v>2478</v>
      </c>
      <c r="AI77" s="1116" t="s">
        <v>2478</v>
      </c>
      <c r="AJ77" s="1200"/>
      <c r="AK77" s="1201"/>
      <c r="AL77" s="1114">
        <f t="shared" si="3"/>
        <v>0</v>
      </c>
      <c r="AM77" s="1114">
        <v>0</v>
      </c>
      <c r="AN77" s="1114">
        <v>0</v>
      </c>
      <c r="AO77" s="1202">
        <f t="shared" si="2"/>
        <v>0</v>
      </c>
      <c r="AP77" s="1202">
        <f t="shared" si="2"/>
        <v>0</v>
      </c>
    </row>
    <row r="78" spans="1:42" ht="60">
      <c r="A78" s="1111">
        <v>735131</v>
      </c>
      <c r="B78" s="1114" t="s">
        <v>15958</v>
      </c>
      <c r="C78" s="1113" t="s">
        <v>2203</v>
      </c>
      <c r="D78" s="1113" t="s">
        <v>2203</v>
      </c>
      <c r="E78" s="1113" t="s">
        <v>35</v>
      </c>
      <c r="F78" s="1113" t="s">
        <v>2118</v>
      </c>
      <c r="G78" s="1113" t="s">
        <v>2203</v>
      </c>
      <c r="H78" s="1113" t="s">
        <v>2469</v>
      </c>
      <c r="I78" s="1113" t="s">
        <v>2469</v>
      </c>
      <c r="J78" s="1198">
        <v>3149850</v>
      </c>
      <c r="K78" s="1198">
        <v>0</v>
      </c>
      <c r="L78" s="1198">
        <v>503094.77999999991</v>
      </c>
      <c r="M78" s="1198">
        <v>0</v>
      </c>
      <c r="N78" s="1198">
        <v>0</v>
      </c>
      <c r="O78" s="1198">
        <v>0</v>
      </c>
      <c r="P78" s="1198">
        <v>3652944.78</v>
      </c>
      <c r="Q78" s="1198">
        <v>3652944.78</v>
      </c>
      <c r="R78" s="1198">
        <v>0</v>
      </c>
      <c r="S78" s="1198"/>
      <c r="T78" s="1198" t="s">
        <v>2476</v>
      </c>
      <c r="U78" s="1198" t="s">
        <v>275</v>
      </c>
      <c r="V78" s="1199" t="s">
        <v>15959</v>
      </c>
      <c r="W78" s="1112" t="s">
        <v>15960</v>
      </c>
      <c r="X78" s="1198">
        <v>0</v>
      </c>
      <c r="Y78" s="1198">
        <v>0</v>
      </c>
      <c r="Z78" s="1198">
        <v>0</v>
      </c>
      <c r="AA78" s="1198">
        <v>0</v>
      </c>
      <c r="AB78" s="1198">
        <v>0</v>
      </c>
      <c r="AC78" s="1198">
        <v>0</v>
      </c>
      <c r="AD78" s="1198">
        <v>0</v>
      </c>
      <c r="AE78" s="1198">
        <v>0</v>
      </c>
      <c r="AF78" s="1198">
        <v>0</v>
      </c>
      <c r="AG78" s="1114" t="s">
        <v>2478</v>
      </c>
      <c r="AH78" s="1115" t="s">
        <v>2478</v>
      </c>
      <c r="AI78" s="1116" t="s">
        <v>2478</v>
      </c>
      <c r="AJ78" s="1200"/>
      <c r="AK78" s="1201"/>
      <c r="AL78" s="1114">
        <f t="shared" si="3"/>
        <v>0</v>
      </c>
      <c r="AM78" s="1114">
        <v>0</v>
      </c>
      <c r="AN78" s="1114">
        <v>0</v>
      </c>
      <c r="AO78" s="1202">
        <f t="shared" si="2"/>
        <v>0</v>
      </c>
      <c r="AP78" s="1202">
        <f t="shared" si="2"/>
        <v>0</v>
      </c>
    </row>
    <row r="79" spans="1:42" ht="60">
      <c r="A79" s="1111">
        <v>746111</v>
      </c>
      <c r="B79" s="1114" t="s">
        <v>15961</v>
      </c>
      <c r="C79" s="1113" t="s">
        <v>2203</v>
      </c>
      <c r="D79" s="1113" t="s">
        <v>2203</v>
      </c>
      <c r="E79" s="1113" t="s">
        <v>35</v>
      </c>
      <c r="F79" s="1113" t="s">
        <v>2118</v>
      </c>
      <c r="G79" s="1113" t="s">
        <v>2203</v>
      </c>
      <c r="H79" s="1113" t="s">
        <v>2469</v>
      </c>
      <c r="I79" s="1113" t="s">
        <v>2469</v>
      </c>
      <c r="J79" s="1198">
        <v>3646650</v>
      </c>
      <c r="K79" s="1198">
        <v>0</v>
      </c>
      <c r="L79" s="1198">
        <v>508288.96999999991</v>
      </c>
      <c r="M79" s="1198">
        <v>0</v>
      </c>
      <c r="N79" s="1198">
        <v>0</v>
      </c>
      <c r="O79" s="1198">
        <v>0</v>
      </c>
      <c r="P79" s="1198">
        <v>4154938.9699999997</v>
      </c>
      <c r="Q79" s="1198">
        <v>4154938.9699999997</v>
      </c>
      <c r="R79" s="1198">
        <v>0</v>
      </c>
      <c r="S79" s="1198"/>
      <c r="T79" s="1198" t="s">
        <v>2476</v>
      </c>
      <c r="U79" s="1198" t="s">
        <v>275</v>
      </c>
      <c r="V79" s="1199" t="s">
        <v>15962</v>
      </c>
      <c r="W79" s="1112" t="s">
        <v>15963</v>
      </c>
      <c r="X79" s="1198">
        <v>0</v>
      </c>
      <c r="Y79" s="1198">
        <v>0</v>
      </c>
      <c r="Z79" s="1198">
        <v>0</v>
      </c>
      <c r="AA79" s="1198">
        <v>0</v>
      </c>
      <c r="AB79" s="1198">
        <v>0</v>
      </c>
      <c r="AC79" s="1198">
        <v>0</v>
      </c>
      <c r="AD79" s="1198">
        <v>0</v>
      </c>
      <c r="AE79" s="1198">
        <v>0</v>
      </c>
      <c r="AF79" s="1198">
        <v>0</v>
      </c>
      <c r="AG79" s="1114" t="s">
        <v>2478</v>
      </c>
      <c r="AH79" s="1115" t="s">
        <v>2478</v>
      </c>
      <c r="AI79" s="1116" t="s">
        <v>2478</v>
      </c>
      <c r="AJ79" s="1200"/>
      <c r="AK79" s="1201"/>
      <c r="AL79" s="1114">
        <f t="shared" si="3"/>
        <v>0</v>
      </c>
      <c r="AM79" s="1114">
        <v>0</v>
      </c>
      <c r="AN79" s="1114">
        <v>0</v>
      </c>
      <c r="AO79" s="1202">
        <f t="shared" si="2"/>
        <v>0</v>
      </c>
      <c r="AP79" s="1202">
        <f t="shared" si="2"/>
        <v>0</v>
      </c>
    </row>
    <row r="80" spans="1:42" ht="60">
      <c r="A80" s="1111">
        <v>735665</v>
      </c>
      <c r="B80" s="1114" t="s">
        <v>15964</v>
      </c>
      <c r="C80" s="1113" t="s">
        <v>2203</v>
      </c>
      <c r="D80" s="1113" t="s">
        <v>2203</v>
      </c>
      <c r="E80" s="1113" t="s">
        <v>35</v>
      </c>
      <c r="F80" s="1113" t="s">
        <v>2118</v>
      </c>
      <c r="G80" s="1113" t="s">
        <v>2203</v>
      </c>
      <c r="H80" s="1113" t="s">
        <v>2469</v>
      </c>
      <c r="I80" s="1113" t="s">
        <v>2469</v>
      </c>
      <c r="J80" s="1198">
        <v>4328600</v>
      </c>
      <c r="K80" s="1198">
        <v>0</v>
      </c>
      <c r="L80" s="1198">
        <v>795422.74999999988</v>
      </c>
      <c r="M80" s="1198">
        <v>0</v>
      </c>
      <c r="N80" s="1198">
        <v>0</v>
      </c>
      <c r="O80" s="1198">
        <v>0</v>
      </c>
      <c r="P80" s="1198">
        <v>5124022.75</v>
      </c>
      <c r="Q80" s="1198">
        <v>5124022.75</v>
      </c>
      <c r="R80" s="1198">
        <v>0</v>
      </c>
      <c r="S80" s="1198"/>
      <c r="T80" s="1198" t="s">
        <v>2476</v>
      </c>
      <c r="U80" s="1198" t="s">
        <v>275</v>
      </c>
      <c r="V80" s="1199" t="s">
        <v>15965</v>
      </c>
      <c r="W80" s="1112" t="s">
        <v>15966</v>
      </c>
      <c r="X80" s="1198">
        <v>0</v>
      </c>
      <c r="Y80" s="1198">
        <v>0</v>
      </c>
      <c r="Z80" s="1198">
        <v>0</v>
      </c>
      <c r="AA80" s="1198">
        <v>0</v>
      </c>
      <c r="AB80" s="1198">
        <v>0</v>
      </c>
      <c r="AC80" s="1198">
        <v>0</v>
      </c>
      <c r="AD80" s="1198">
        <v>0</v>
      </c>
      <c r="AE80" s="1198">
        <v>0</v>
      </c>
      <c r="AF80" s="1198">
        <v>0</v>
      </c>
      <c r="AG80" s="1114" t="s">
        <v>2478</v>
      </c>
      <c r="AH80" s="1115" t="s">
        <v>2478</v>
      </c>
      <c r="AI80" s="1116" t="s">
        <v>2478</v>
      </c>
      <c r="AJ80" s="1200"/>
      <c r="AK80" s="1201"/>
      <c r="AL80" s="1114">
        <f t="shared" si="3"/>
        <v>0</v>
      </c>
      <c r="AM80" s="1114">
        <v>0</v>
      </c>
      <c r="AN80" s="1114">
        <v>0</v>
      </c>
      <c r="AO80" s="1202">
        <f t="shared" si="2"/>
        <v>0</v>
      </c>
      <c r="AP80" s="1202">
        <f t="shared" si="2"/>
        <v>0</v>
      </c>
    </row>
    <row r="81" spans="1:42" ht="60">
      <c r="A81" s="1111">
        <v>734728</v>
      </c>
      <c r="B81" s="1114" t="s">
        <v>854</v>
      </c>
      <c r="C81" s="1113" t="s">
        <v>2203</v>
      </c>
      <c r="D81" s="1113" t="s">
        <v>2203</v>
      </c>
      <c r="E81" s="1113" t="s">
        <v>35</v>
      </c>
      <c r="F81" s="1113" t="s">
        <v>2118</v>
      </c>
      <c r="G81" s="1113" t="s">
        <v>2203</v>
      </c>
      <c r="H81" s="1113" t="s">
        <v>2469</v>
      </c>
      <c r="I81" s="1113" t="s">
        <v>2469</v>
      </c>
      <c r="J81" s="1198">
        <v>3681150</v>
      </c>
      <c r="K81" s="1198">
        <v>0</v>
      </c>
      <c r="L81" s="1198">
        <v>576959.77</v>
      </c>
      <c r="M81" s="1198">
        <v>0</v>
      </c>
      <c r="N81" s="1198">
        <v>0</v>
      </c>
      <c r="O81" s="1198">
        <v>0</v>
      </c>
      <c r="P81" s="1198">
        <v>4258109.7699999996</v>
      </c>
      <c r="Q81" s="1198">
        <v>4258109.7699999996</v>
      </c>
      <c r="R81" s="1198">
        <v>0</v>
      </c>
      <c r="S81" s="1198"/>
      <c r="T81" s="1198" t="s">
        <v>2476</v>
      </c>
      <c r="U81" s="1198" t="s">
        <v>275</v>
      </c>
      <c r="V81" s="1199" t="s">
        <v>15967</v>
      </c>
      <c r="W81" s="1112" t="s">
        <v>15968</v>
      </c>
      <c r="X81" s="1198">
        <v>0</v>
      </c>
      <c r="Y81" s="1198">
        <v>0</v>
      </c>
      <c r="Z81" s="1198">
        <v>0</v>
      </c>
      <c r="AA81" s="1198">
        <v>0</v>
      </c>
      <c r="AB81" s="1198">
        <v>0</v>
      </c>
      <c r="AC81" s="1198">
        <v>0</v>
      </c>
      <c r="AD81" s="1198">
        <v>0</v>
      </c>
      <c r="AE81" s="1198">
        <v>0</v>
      </c>
      <c r="AF81" s="1198">
        <v>0</v>
      </c>
      <c r="AG81" s="1114" t="s">
        <v>2478</v>
      </c>
      <c r="AH81" s="1115" t="s">
        <v>2478</v>
      </c>
      <c r="AI81" s="1116" t="s">
        <v>2478</v>
      </c>
      <c r="AJ81" s="1200"/>
      <c r="AK81" s="1201"/>
      <c r="AL81" s="1114">
        <f t="shared" si="3"/>
        <v>0</v>
      </c>
      <c r="AM81" s="1114">
        <v>0</v>
      </c>
      <c r="AN81" s="1114">
        <v>0</v>
      </c>
      <c r="AO81" s="1202">
        <f t="shared" si="2"/>
        <v>0</v>
      </c>
      <c r="AP81" s="1202">
        <f t="shared" si="2"/>
        <v>0</v>
      </c>
    </row>
    <row r="82" spans="1:42" ht="60">
      <c r="A82" s="1111">
        <v>735954</v>
      </c>
      <c r="B82" s="1114" t="s">
        <v>15969</v>
      </c>
      <c r="C82" s="1113" t="s">
        <v>2203</v>
      </c>
      <c r="D82" s="1113" t="s">
        <v>2203</v>
      </c>
      <c r="E82" s="1113" t="s">
        <v>35</v>
      </c>
      <c r="F82" s="1113" t="s">
        <v>2118</v>
      </c>
      <c r="G82" s="1113" t="s">
        <v>2203</v>
      </c>
      <c r="H82" s="1113" t="s">
        <v>2469</v>
      </c>
      <c r="I82" s="1113" t="s">
        <v>2469</v>
      </c>
      <c r="J82" s="1198">
        <v>1817000</v>
      </c>
      <c r="K82" s="1198">
        <v>0</v>
      </c>
      <c r="L82" s="1198">
        <v>251430.18000000005</v>
      </c>
      <c r="M82" s="1198">
        <v>0</v>
      </c>
      <c r="N82" s="1198">
        <v>0</v>
      </c>
      <c r="O82" s="1198">
        <v>0</v>
      </c>
      <c r="P82" s="1198">
        <v>2068430.1800000002</v>
      </c>
      <c r="Q82" s="1198">
        <v>2068430.1800000002</v>
      </c>
      <c r="R82" s="1198">
        <v>0</v>
      </c>
      <c r="S82" s="1198"/>
      <c r="T82" s="1198" t="s">
        <v>2476</v>
      </c>
      <c r="U82" s="1198" t="s">
        <v>275</v>
      </c>
      <c r="V82" s="1199" t="s">
        <v>15970</v>
      </c>
      <c r="W82" s="1112" t="s">
        <v>15971</v>
      </c>
      <c r="X82" s="1198">
        <v>0</v>
      </c>
      <c r="Y82" s="1198">
        <v>0</v>
      </c>
      <c r="Z82" s="1198">
        <v>0</v>
      </c>
      <c r="AA82" s="1198">
        <v>0</v>
      </c>
      <c r="AB82" s="1198">
        <v>0</v>
      </c>
      <c r="AC82" s="1198">
        <v>0</v>
      </c>
      <c r="AD82" s="1198">
        <v>0</v>
      </c>
      <c r="AE82" s="1198">
        <v>0</v>
      </c>
      <c r="AF82" s="1198">
        <v>0</v>
      </c>
      <c r="AG82" s="1114" t="s">
        <v>2478</v>
      </c>
      <c r="AH82" s="1115" t="s">
        <v>2478</v>
      </c>
      <c r="AI82" s="1116" t="s">
        <v>2478</v>
      </c>
      <c r="AJ82" s="1200"/>
      <c r="AK82" s="1201"/>
      <c r="AL82" s="1114">
        <f t="shared" si="3"/>
        <v>0</v>
      </c>
      <c r="AM82" s="1114">
        <v>0</v>
      </c>
      <c r="AN82" s="1114">
        <v>0</v>
      </c>
      <c r="AO82" s="1202">
        <f t="shared" si="2"/>
        <v>0</v>
      </c>
      <c r="AP82" s="1202">
        <f t="shared" si="2"/>
        <v>0</v>
      </c>
    </row>
    <row r="83" spans="1:42" ht="60">
      <c r="A83" s="1111">
        <v>734859</v>
      </c>
      <c r="B83" s="1114" t="s">
        <v>15972</v>
      </c>
      <c r="C83" s="1113" t="s">
        <v>2203</v>
      </c>
      <c r="D83" s="1113" t="s">
        <v>2203</v>
      </c>
      <c r="E83" s="1113" t="s">
        <v>35</v>
      </c>
      <c r="F83" s="1113" t="s">
        <v>2118</v>
      </c>
      <c r="G83" s="1113" t="s">
        <v>2203</v>
      </c>
      <c r="H83" s="1113" t="s">
        <v>2469</v>
      </c>
      <c r="I83" s="1113" t="s">
        <v>2469</v>
      </c>
      <c r="J83" s="1198">
        <v>2010200</v>
      </c>
      <c r="K83" s="1198">
        <v>0</v>
      </c>
      <c r="L83" s="1198">
        <v>299127.0299999998</v>
      </c>
      <c r="M83" s="1198">
        <v>0</v>
      </c>
      <c r="N83" s="1198">
        <v>0</v>
      </c>
      <c r="O83" s="1198">
        <v>0</v>
      </c>
      <c r="P83" s="1198">
        <v>2309327.0299999998</v>
      </c>
      <c r="Q83" s="1198">
        <v>2309327.0299999998</v>
      </c>
      <c r="R83" s="1198">
        <v>0</v>
      </c>
      <c r="S83" s="1198"/>
      <c r="T83" s="1198" t="s">
        <v>2476</v>
      </c>
      <c r="U83" s="1198" t="s">
        <v>275</v>
      </c>
      <c r="V83" s="1199" t="s">
        <v>15973</v>
      </c>
      <c r="W83" s="1112" t="s">
        <v>15974</v>
      </c>
      <c r="X83" s="1198">
        <v>0</v>
      </c>
      <c r="Y83" s="1198">
        <v>0</v>
      </c>
      <c r="Z83" s="1198">
        <v>0</v>
      </c>
      <c r="AA83" s="1198">
        <v>0</v>
      </c>
      <c r="AB83" s="1198">
        <v>0</v>
      </c>
      <c r="AC83" s="1198">
        <v>0</v>
      </c>
      <c r="AD83" s="1198">
        <v>0</v>
      </c>
      <c r="AE83" s="1198">
        <v>0</v>
      </c>
      <c r="AF83" s="1198">
        <v>0</v>
      </c>
      <c r="AG83" s="1114" t="s">
        <v>2478</v>
      </c>
      <c r="AH83" s="1115" t="s">
        <v>2478</v>
      </c>
      <c r="AI83" s="1116" t="s">
        <v>2478</v>
      </c>
      <c r="AJ83" s="1200"/>
      <c r="AK83" s="1201"/>
      <c r="AL83" s="1114">
        <f t="shared" si="3"/>
        <v>0</v>
      </c>
      <c r="AM83" s="1114">
        <v>0</v>
      </c>
      <c r="AN83" s="1114">
        <v>0</v>
      </c>
      <c r="AO83" s="1202">
        <f t="shared" si="2"/>
        <v>0</v>
      </c>
      <c r="AP83" s="1202">
        <f t="shared" si="2"/>
        <v>0</v>
      </c>
    </row>
    <row r="84" spans="1:42" ht="60">
      <c r="A84" s="1111">
        <v>735470</v>
      </c>
      <c r="B84" s="1114" t="s">
        <v>15975</v>
      </c>
      <c r="C84" s="1113" t="s">
        <v>2203</v>
      </c>
      <c r="D84" s="1113" t="s">
        <v>2203</v>
      </c>
      <c r="E84" s="1113" t="s">
        <v>35</v>
      </c>
      <c r="F84" s="1113" t="s">
        <v>2118</v>
      </c>
      <c r="G84" s="1113" t="s">
        <v>2203</v>
      </c>
      <c r="H84" s="1113" t="s">
        <v>2469</v>
      </c>
      <c r="I84" s="1113" t="s">
        <v>2469</v>
      </c>
      <c r="J84" s="1198">
        <v>5318750</v>
      </c>
      <c r="K84" s="1198">
        <v>0</v>
      </c>
      <c r="L84" s="1198">
        <v>704446.73999999987</v>
      </c>
      <c r="M84" s="1198">
        <v>0</v>
      </c>
      <c r="N84" s="1198">
        <v>0</v>
      </c>
      <c r="O84" s="1198">
        <v>0</v>
      </c>
      <c r="P84" s="1198">
        <v>6023196.7400000002</v>
      </c>
      <c r="Q84" s="1198">
        <v>6023196.7400000002</v>
      </c>
      <c r="R84" s="1198">
        <v>0</v>
      </c>
      <c r="S84" s="1198"/>
      <c r="T84" s="1198" t="s">
        <v>2476</v>
      </c>
      <c r="U84" s="1198" t="s">
        <v>275</v>
      </c>
      <c r="V84" s="1199" t="s">
        <v>15976</v>
      </c>
      <c r="W84" s="1112" t="s">
        <v>15977</v>
      </c>
      <c r="X84" s="1198">
        <v>0</v>
      </c>
      <c r="Y84" s="1198">
        <v>0</v>
      </c>
      <c r="Z84" s="1198">
        <v>0</v>
      </c>
      <c r="AA84" s="1198">
        <v>0</v>
      </c>
      <c r="AB84" s="1198">
        <v>0</v>
      </c>
      <c r="AC84" s="1198">
        <v>0</v>
      </c>
      <c r="AD84" s="1198">
        <v>0</v>
      </c>
      <c r="AE84" s="1198">
        <v>0</v>
      </c>
      <c r="AF84" s="1198">
        <v>0</v>
      </c>
      <c r="AG84" s="1114" t="s">
        <v>2478</v>
      </c>
      <c r="AH84" s="1115" t="s">
        <v>2478</v>
      </c>
      <c r="AI84" s="1116" t="s">
        <v>2478</v>
      </c>
      <c r="AJ84" s="1200"/>
      <c r="AK84" s="1201"/>
      <c r="AL84" s="1114">
        <f t="shared" si="3"/>
        <v>0</v>
      </c>
      <c r="AM84" s="1114">
        <v>0</v>
      </c>
      <c r="AN84" s="1114">
        <v>0</v>
      </c>
      <c r="AO84" s="1202">
        <f t="shared" si="2"/>
        <v>0</v>
      </c>
      <c r="AP84" s="1202">
        <f t="shared" si="2"/>
        <v>0</v>
      </c>
    </row>
    <row r="85" spans="1:42" ht="60">
      <c r="A85" s="1111">
        <v>734791</v>
      </c>
      <c r="B85" s="1114" t="s">
        <v>15978</v>
      </c>
      <c r="C85" s="1113" t="s">
        <v>2203</v>
      </c>
      <c r="D85" s="1113" t="s">
        <v>2203</v>
      </c>
      <c r="E85" s="1113" t="s">
        <v>35</v>
      </c>
      <c r="F85" s="1113" t="s">
        <v>2118</v>
      </c>
      <c r="G85" s="1113" t="s">
        <v>2203</v>
      </c>
      <c r="H85" s="1113" t="s">
        <v>2469</v>
      </c>
      <c r="I85" s="1113" t="s">
        <v>2469</v>
      </c>
      <c r="J85" s="1198">
        <v>1756050</v>
      </c>
      <c r="K85" s="1198">
        <v>0</v>
      </c>
      <c r="L85" s="1198">
        <v>444662.71000000008</v>
      </c>
      <c r="M85" s="1198">
        <v>0</v>
      </c>
      <c r="N85" s="1198">
        <v>0</v>
      </c>
      <c r="O85" s="1198">
        <v>0</v>
      </c>
      <c r="P85" s="1198">
        <v>2200712.71</v>
      </c>
      <c r="Q85" s="1198">
        <v>2200712.71</v>
      </c>
      <c r="R85" s="1198">
        <v>0</v>
      </c>
      <c r="S85" s="1198"/>
      <c r="T85" s="1198" t="s">
        <v>2476</v>
      </c>
      <c r="U85" s="1198" t="s">
        <v>275</v>
      </c>
      <c r="V85" s="1199" t="s">
        <v>15979</v>
      </c>
      <c r="W85" s="1112" t="s">
        <v>15980</v>
      </c>
      <c r="X85" s="1198">
        <v>0</v>
      </c>
      <c r="Y85" s="1198">
        <v>0</v>
      </c>
      <c r="Z85" s="1198">
        <v>0</v>
      </c>
      <c r="AA85" s="1198">
        <v>0</v>
      </c>
      <c r="AB85" s="1198">
        <v>0</v>
      </c>
      <c r="AC85" s="1198">
        <v>0</v>
      </c>
      <c r="AD85" s="1198">
        <v>0</v>
      </c>
      <c r="AE85" s="1198">
        <v>0</v>
      </c>
      <c r="AF85" s="1198">
        <v>0</v>
      </c>
      <c r="AG85" s="1114" t="s">
        <v>2478</v>
      </c>
      <c r="AH85" s="1115" t="s">
        <v>2478</v>
      </c>
      <c r="AI85" s="1116" t="s">
        <v>2478</v>
      </c>
      <c r="AJ85" s="1200"/>
      <c r="AK85" s="1201"/>
      <c r="AL85" s="1114">
        <f t="shared" si="3"/>
        <v>0</v>
      </c>
      <c r="AM85" s="1114">
        <v>0</v>
      </c>
      <c r="AN85" s="1114">
        <v>0</v>
      </c>
      <c r="AO85" s="1202">
        <f t="shared" si="2"/>
        <v>0</v>
      </c>
      <c r="AP85" s="1202">
        <f t="shared" si="2"/>
        <v>0</v>
      </c>
    </row>
    <row r="86" spans="1:42" ht="60">
      <c r="A86" s="1111">
        <v>735493</v>
      </c>
      <c r="B86" s="1114" t="s">
        <v>15981</v>
      </c>
      <c r="C86" s="1113" t="s">
        <v>2203</v>
      </c>
      <c r="D86" s="1113" t="s">
        <v>2203</v>
      </c>
      <c r="E86" s="1113" t="s">
        <v>35</v>
      </c>
      <c r="F86" s="1113" t="s">
        <v>2118</v>
      </c>
      <c r="G86" s="1113" t="s">
        <v>2203</v>
      </c>
      <c r="H86" s="1113" t="s">
        <v>2469</v>
      </c>
      <c r="I86" s="1113" t="s">
        <v>2469</v>
      </c>
      <c r="J86" s="1198">
        <v>1826200</v>
      </c>
      <c r="K86" s="1198">
        <v>0</v>
      </c>
      <c r="L86" s="1198">
        <v>324830.45</v>
      </c>
      <c r="M86" s="1198">
        <v>0</v>
      </c>
      <c r="N86" s="1198">
        <v>0</v>
      </c>
      <c r="O86" s="1198">
        <v>0</v>
      </c>
      <c r="P86" s="1198">
        <v>2151030.4500000002</v>
      </c>
      <c r="Q86" s="1198">
        <v>2151030.4500000002</v>
      </c>
      <c r="R86" s="1198">
        <v>0</v>
      </c>
      <c r="S86" s="1198"/>
      <c r="T86" s="1198" t="s">
        <v>2476</v>
      </c>
      <c r="U86" s="1198" t="s">
        <v>275</v>
      </c>
      <c r="V86" s="1199" t="s">
        <v>15982</v>
      </c>
      <c r="W86" s="1112" t="s">
        <v>15983</v>
      </c>
      <c r="X86" s="1198">
        <v>0</v>
      </c>
      <c r="Y86" s="1198">
        <v>0</v>
      </c>
      <c r="Z86" s="1198">
        <v>0</v>
      </c>
      <c r="AA86" s="1198">
        <v>0</v>
      </c>
      <c r="AB86" s="1198">
        <v>0</v>
      </c>
      <c r="AC86" s="1198">
        <v>0</v>
      </c>
      <c r="AD86" s="1198">
        <v>0</v>
      </c>
      <c r="AE86" s="1198">
        <v>0</v>
      </c>
      <c r="AF86" s="1198">
        <v>0</v>
      </c>
      <c r="AG86" s="1114" t="s">
        <v>2478</v>
      </c>
      <c r="AH86" s="1115" t="s">
        <v>2478</v>
      </c>
      <c r="AI86" s="1116" t="s">
        <v>2478</v>
      </c>
      <c r="AJ86" s="1200"/>
      <c r="AK86" s="1201"/>
      <c r="AL86" s="1114">
        <f t="shared" si="3"/>
        <v>0</v>
      </c>
      <c r="AM86" s="1114">
        <v>0</v>
      </c>
      <c r="AN86" s="1114">
        <v>0</v>
      </c>
      <c r="AO86" s="1202">
        <f t="shared" si="2"/>
        <v>0</v>
      </c>
      <c r="AP86" s="1202">
        <f t="shared" si="2"/>
        <v>0</v>
      </c>
    </row>
    <row r="87" spans="1:42" ht="60">
      <c r="A87" s="1111">
        <v>734927</v>
      </c>
      <c r="B87" s="1114" t="s">
        <v>15984</v>
      </c>
      <c r="C87" s="1113" t="s">
        <v>2203</v>
      </c>
      <c r="D87" s="1113" t="s">
        <v>2203</v>
      </c>
      <c r="E87" s="1113" t="s">
        <v>35</v>
      </c>
      <c r="F87" s="1113" t="s">
        <v>2118</v>
      </c>
      <c r="G87" s="1113" t="s">
        <v>2203</v>
      </c>
      <c r="H87" s="1113" t="s">
        <v>2469</v>
      </c>
      <c r="I87" s="1113" t="s">
        <v>2469</v>
      </c>
      <c r="J87" s="1198">
        <v>1552500</v>
      </c>
      <c r="K87" s="1198">
        <v>0</v>
      </c>
      <c r="L87" s="1198">
        <v>306973.49999999988</v>
      </c>
      <c r="M87" s="1198">
        <v>0</v>
      </c>
      <c r="N87" s="1198">
        <v>0</v>
      </c>
      <c r="O87" s="1198">
        <v>0</v>
      </c>
      <c r="P87" s="1198">
        <v>1859473.5</v>
      </c>
      <c r="Q87" s="1198">
        <v>1859473.5</v>
      </c>
      <c r="R87" s="1198">
        <v>0</v>
      </c>
      <c r="S87" s="1198"/>
      <c r="T87" s="1198" t="s">
        <v>2476</v>
      </c>
      <c r="U87" s="1198" t="s">
        <v>275</v>
      </c>
      <c r="V87" s="1199" t="s">
        <v>15985</v>
      </c>
      <c r="W87" s="1112" t="s">
        <v>15986</v>
      </c>
      <c r="X87" s="1198">
        <v>0</v>
      </c>
      <c r="Y87" s="1198">
        <v>0</v>
      </c>
      <c r="Z87" s="1198">
        <v>0</v>
      </c>
      <c r="AA87" s="1198">
        <v>0</v>
      </c>
      <c r="AB87" s="1198">
        <v>0</v>
      </c>
      <c r="AC87" s="1198">
        <v>0</v>
      </c>
      <c r="AD87" s="1198">
        <v>0</v>
      </c>
      <c r="AE87" s="1198">
        <v>0</v>
      </c>
      <c r="AF87" s="1198">
        <v>0</v>
      </c>
      <c r="AG87" s="1114" t="s">
        <v>2478</v>
      </c>
      <c r="AH87" s="1115" t="s">
        <v>2478</v>
      </c>
      <c r="AI87" s="1116" t="s">
        <v>2478</v>
      </c>
      <c r="AJ87" s="1200"/>
      <c r="AK87" s="1201"/>
      <c r="AL87" s="1114">
        <f t="shared" si="3"/>
        <v>0</v>
      </c>
      <c r="AM87" s="1114">
        <v>0</v>
      </c>
      <c r="AN87" s="1114">
        <v>0</v>
      </c>
      <c r="AO87" s="1202">
        <f t="shared" si="2"/>
        <v>0</v>
      </c>
      <c r="AP87" s="1202">
        <f t="shared" si="2"/>
        <v>0</v>
      </c>
    </row>
    <row r="88" spans="1:42" ht="60">
      <c r="A88" s="1111">
        <v>737804</v>
      </c>
      <c r="B88" s="1114" t="s">
        <v>15987</v>
      </c>
      <c r="C88" s="1113" t="s">
        <v>2203</v>
      </c>
      <c r="D88" s="1113" t="s">
        <v>2203</v>
      </c>
      <c r="E88" s="1113" t="s">
        <v>35</v>
      </c>
      <c r="F88" s="1113" t="s">
        <v>2118</v>
      </c>
      <c r="G88" s="1113" t="s">
        <v>2203</v>
      </c>
      <c r="H88" s="1113" t="s">
        <v>2469</v>
      </c>
      <c r="I88" s="1113" t="s">
        <v>2469</v>
      </c>
      <c r="J88" s="1198">
        <v>1788250</v>
      </c>
      <c r="K88" s="1198">
        <v>0</v>
      </c>
      <c r="L88" s="1198">
        <v>279529.56999999989</v>
      </c>
      <c r="M88" s="1198">
        <v>0</v>
      </c>
      <c r="N88" s="1198">
        <v>0</v>
      </c>
      <c r="O88" s="1198">
        <v>0</v>
      </c>
      <c r="P88" s="1198">
        <v>2067779.5699999998</v>
      </c>
      <c r="Q88" s="1198">
        <v>2067779.5699999998</v>
      </c>
      <c r="R88" s="1198">
        <v>0</v>
      </c>
      <c r="S88" s="1198"/>
      <c r="T88" s="1198" t="s">
        <v>2476</v>
      </c>
      <c r="U88" s="1198" t="s">
        <v>275</v>
      </c>
      <c r="V88" s="1199" t="s">
        <v>15988</v>
      </c>
      <c r="W88" s="1112" t="s">
        <v>15989</v>
      </c>
      <c r="X88" s="1198">
        <v>0</v>
      </c>
      <c r="Y88" s="1198">
        <v>0</v>
      </c>
      <c r="Z88" s="1198">
        <v>0</v>
      </c>
      <c r="AA88" s="1198">
        <v>0</v>
      </c>
      <c r="AB88" s="1198">
        <v>0</v>
      </c>
      <c r="AC88" s="1198">
        <v>0</v>
      </c>
      <c r="AD88" s="1198">
        <v>0</v>
      </c>
      <c r="AE88" s="1198">
        <v>0</v>
      </c>
      <c r="AF88" s="1198">
        <v>0</v>
      </c>
      <c r="AG88" s="1114" t="s">
        <v>2478</v>
      </c>
      <c r="AH88" s="1115" t="s">
        <v>2478</v>
      </c>
      <c r="AI88" s="1116" t="s">
        <v>2478</v>
      </c>
      <c r="AJ88" s="1200"/>
      <c r="AK88" s="1201"/>
      <c r="AL88" s="1114">
        <f t="shared" si="3"/>
        <v>0</v>
      </c>
      <c r="AM88" s="1114">
        <v>0</v>
      </c>
      <c r="AN88" s="1114">
        <v>0</v>
      </c>
      <c r="AO88" s="1202">
        <f t="shared" si="2"/>
        <v>0</v>
      </c>
      <c r="AP88" s="1202">
        <f t="shared" si="2"/>
        <v>0</v>
      </c>
    </row>
    <row r="89" spans="1:42" ht="60">
      <c r="A89" s="1111">
        <v>737707</v>
      </c>
      <c r="B89" s="1114" t="s">
        <v>15990</v>
      </c>
      <c r="C89" s="1113" t="s">
        <v>2203</v>
      </c>
      <c r="D89" s="1113" t="s">
        <v>2203</v>
      </c>
      <c r="E89" s="1113" t="s">
        <v>35</v>
      </c>
      <c r="F89" s="1113" t="s">
        <v>2118</v>
      </c>
      <c r="G89" s="1113" t="s">
        <v>2203</v>
      </c>
      <c r="H89" s="1113" t="s">
        <v>2469</v>
      </c>
      <c r="I89" s="1113" t="s">
        <v>2469</v>
      </c>
      <c r="J89" s="1198">
        <v>2219500</v>
      </c>
      <c r="K89" s="1198">
        <v>0</v>
      </c>
      <c r="L89" s="1198">
        <v>364572.60999999993</v>
      </c>
      <c r="M89" s="1198">
        <v>0</v>
      </c>
      <c r="N89" s="1198">
        <v>0</v>
      </c>
      <c r="O89" s="1198">
        <v>0</v>
      </c>
      <c r="P89" s="1198">
        <v>2584072.61</v>
      </c>
      <c r="Q89" s="1198">
        <v>2584072.61</v>
      </c>
      <c r="R89" s="1198">
        <v>0</v>
      </c>
      <c r="S89" s="1198"/>
      <c r="T89" s="1198" t="s">
        <v>2476</v>
      </c>
      <c r="U89" s="1198" t="s">
        <v>275</v>
      </c>
      <c r="V89" s="1199" t="s">
        <v>15991</v>
      </c>
      <c r="W89" s="1112" t="s">
        <v>15992</v>
      </c>
      <c r="X89" s="1198">
        <v>0</v>
      </c>
      <c r="Y89" s="1198">
        <v>0</v>
      </c>
      <c r="Z89" s="1198">
        <v>0</v>
      </c>
      <c r="AA89" s="1198">
        <v>0</v>
      </c>
      <c r="AB89" s="1198">
        <v>0</v>
      </c>
      <c r="AC89" s="1198">
        <v>0</v>
      </c>
      <c r="AD89" s="1198">
        <v>0</v>
      </c>
      <c r="AE89" s="1198">
        <v>0</v>
      </c>
      <c r="AF89" s="1198">
        <v>0</v>
      </c>
      <c r="AG89" s="1114" t="s">
        <v>2478</v>
      </c>
      <c r="AH89" s="1115" t="s">
        <v>2478</v>
      </c>
      <c r="AI89" s="1116" t="s">
        <v>2478</v>
      </c>
      <c r="AJ89" s="1200"/>
      <c r="AK89" s="1201"/>
      <c r="AL89" s="1114">
        <f t="shared" si="3"/>
        <v>0</v>
      </c>
      <c r="AM89" s="1114">
        <v>0</v>
      </c>
      <c r="AN89" s="1114">
        <v>0</v>
      </c>
      <c r="AO89" s="1202">
        <f t="shared" si="2"/>
        <v>0</v>
      </c>
      <c r="AP89" s="1202">
        <f t="shared" si="2"/>
        <v>0</v>
      </c>
    </row>
    <row r="90" spans="1:42" ht="60">
      <c r="A90" s="1111">
        <v>734393</v>
      </c>
      <c r="B90" s="1114" t="s">
        <v>15993</v>
      </c>
      <c r="C90" s="1113" t="s">
        <v>2203</v>
      </c>
      <c r="D90" s="1113" t="s">
        <v>2203</v>
      </c>
      <c r="E90" s="1113" t="s">
        <v>35</v>
      </c>
      <c r="F90" s="1113" t="s">
        <v>2118</v>
      </c>
      <c r="G90" s="1113" t="s">
        <v>2203</v>
      </c>
      <c r="H90" s="1113" t="s">
        <v>2469</v>
      </c>
      <c r="I90" s="1113" t="s">
        <v>2469</v>
      </c>
      <c r="J90" s="1198">
        <v>2168900</v>
      </c>
      <c r="K90" s="1198">
        <v>0</v>
      </c>
      <c r="L90" s="1198">
        <v>368432.14</v>
      </c>
      <c r="M90" s="1198">
        <v>0</v>
      </c>
      <c r="N90" s="1198">
        <v>0</v>
      </c>
      <c r="O90" s="1198">
        <v>0</v>
      </c>
      <c r="P90" s="1198">
        <v>2537332.14</v>
      </c>
      <c r="Q90" s="1198">
        <v>2537332.14</v>
      </c>
      <c r="R90" s="1198">
        <v>0</v>
      </c>
      <c r="S90" s="1198"/>
      <c r="T90" s="1198" t="s">
        <v>2476</v>
      </c>
      <c r="U90" s="1198" t="s">
        <v>275</v>
      </c>
      <c r="V90" s="1199" t="s">
        <v>15994</v>
      </c>
      <c r="W90" s="1112" t="s">
        <v>15995</v>
      </c>
      <c r="X90" s="1198">
        <v>0</v>
      </c>
      <c r="Y90" s="1198">
        <v>0</v>
      </c>
      <c r="Z90" s="1198">
        <v>0</v>
      </c>
      <c r="AA90" s="1198">
        <v>0</v>
      </c>
      <c r="AB90" s="1198">
        <v>0</v>
      </c>
      <c r="AC90" s="1198">
        <v>0</v>
      </c>
      <c r="AD90" s="1198">
        <v>0</v>
      </c>
      <c r="AE90" s="1198">
        <v>0</v>
      </c>
      <c r="AF90" s="1198">
        <v>0</v>
      </c>
      <c r="AG90" s="1114" t="s">
        <v>2478</v>
      </c>
      <c r="AH90" s="1115" t="s">
        <v>2478</v>
      </c>
      <c r="AI90" s="1116" t="s">
        <v>2478</v>
      </c>
      <c r="AJ90" s="1200"/>
      <c r="AK90" s="1201"/>
      <c r="AL90" s="1114">
        <f t="shared" si="3"/>
        <v>0</v>
      </c>
      <c r="AM90" s="1114">
        <v>0</v>
      </c>
      <c r="AN90" s="1114">
        <v>0</v>
      </c>
      <c r="AO90" s="1202">
        <f t="shared" si="2"/>
        <v>0</v>
      </c>
      <c r="AP90" s="1202">
        <f t="shared" si="2"/>
        <v>0</v>
      </c>
    </row>
    <row r="91" spans="1:42" ht="60">
      <c r="A91" s="1111">
        <v>735677</v>
      </c>
      <c r="B91" s="1114" t="s">
        <v>15996</v>
      </c>
      <c r="C91" s="1113" t="s">
        <v>2203</v>
      </c>
      <c r="D91" s="1113" t="s">
        <v>2203</v>
      </c>
      <c r="E91" s="1113" t="s">
        <v>35</v>
      </c>
      <c r="F91" s="1113" t="s">
        <v>2118</v>
      </c>
      <c r="G91" s="1113" t="s">
        <v>2203</v>
      </c>
      <c r="H91" s="1113" t="s">
        <v>2469</v>
      </c>
      <c r="I91" s="1113" t="s">
        <v>2469</v>
      </c>
      <c r="J91" s="1198">
        <v>1935450</v>
      </c>
      <c r="K91" s="1198">
        <v>0</v>
      </c>
      <c r="L91" s="1198">
        <v>384791.83999999997</v>
      </c>
      <c r="M91" s="1198">
        <v>0</v>
      </c>
      <c r="N91" s="1198">
        <v>0</v>
      </c>
      <c r="O91" s="1198">
        <v>0</v>
      </c>
      <c r="P91" s="1198">
        <v>2320241.84</v>
      </c>
      <c r="Q91" s="1198">
        <v>2320241.84</v>
      </c>
      <c r="R91" s="1198">
        <v>0</v>
      </c>
      <c r="S91" s="1198"/>
      <c r="T91" s="1198" t="s">
        <v>2476</v>
      </c>
      <c r="U91" s="1198" t="s">
        <v>275</v>
      </c>
      <c r="V91" s="1199" t="s">
        <v>15997</v>
      </c>
      <c r="W91" s="1112" t="s">
        <v>15998</v>
      </c>
      <c r="X91" s="1198">
        <v>0</v>
      </c>
      <c r="Y91" s="1198">
        <v>0</v>
      </c>
      <c r="Z91" s="1198">
        <v>0</v>
      </c>
      <c r="AA91" s="1198">
        <v>0</v>
      </c>
      <c r="AB91" s="1198">
        <v>0</v>
      </c>
      <c r="AC91" s="1198">
        <v>0</v>
      </c>
      <c r="AD91" s="1198">
        <v>0</v>
      </c>
      <c r="AE91" s="1198">
        <v>0</v>
      </c>
      <c r="AF91" s="1198">
        <v>0</v>
      </c>
      <c r="AG91" s="1114" t="s">
        <v>2478</v>
      </c>
      <c r="AH91" s="1115" t="s">
        <v>2478</v>
      </c>
      <c r="AI91" s="1116" t="s">
        <v>2478</v>
      </c>
      <c r="AJ91" s="1200"/>
      <c r="AK91" s="1201"/>
      <c r="AL91" s="1114">
        <f t="shared" si="3"/>
        <v>0</v>
      </c>
      <c r="AM91" s="1114">
        <v>0</v>
      </c>
      <c r="AN91" s="1114">
        <v>0</v>
      </c>
      <c r="AO91" s="1202">
        <f t="shared" si="2"/>
        <v>0</v>
      </c>
      <c r="AP91" s="1202">
        <f t="shared" si="2"/>
        <v>0</v>
      </c>
    </row>
    <row r="92" spans="1:42" ht="60">
      <c r="A92" s="1111">
        <v>735960</v>
      </c>
      <c r="B92" s="1114" t="s">
        <v>15999</v>
      </c>
      <c r="C92" s="1113" t="s">
        <v>2203</v>
      </c>
      <c r="D92" s="1113" t="s">
        <v>2203</v>
      </c>
      <c r="E92" s="1113" t="s">
        <v>35</v>
      </c>
      <c r="F92" s="1113" t="s">
        <v>2118</v>
      </c>
      <c r="G92" s="1113" t="s">
        <v>2203</v>
      </c>
      <c r="H92" s="1113" t="s">
        <v>2469</v>
      </c>
      <c r="I92" s="1113" t="s">
        <v>2469</v>
      </c>
      <c r="J92" s="1198">
        <v>1461650</v>
      </c>
      <c r="K92" s="1198">
        <v>0</v>
      </c>
      <c r="L92" s="1198">
        <v>311784.53000000003</v>
      </c>
      <c r="M92" s="1198">
        <v>0</v>
      </c>
      <c r="N92" s="1198">
        <v>0</v>
      </c>
      <c r="O92" s="1198">
        <v>0</v>
      </c>
      <c r="P92" s="1198">
        <v>1773434.53</v>
      </c>
      <c r="Q92" s="1198">
        <v>1773434.53</v>
      </c>
      <c r="R92" s="1198">
        <v>0</v>
      </c>
      <c r="S92" s="1198"/>
      <c r="T92" s="1198" t="s">
        <v>2476</v>
      </c>
      <c r="U92" s="1198" t="s">
        <v>275</v>
      </c>
      <c r="V92" s="1199" t="s">
        <v>16000</v>
      </c>
      <c r="W92" s="1112" t="s">
        <v>16001</v>
      </c>
      <c r="X92" s="1198">
        <v>0</v>
      </c>
      <c r="Y92" s="1198">
        <v>0</v>
      </c>
      <c r="Z92" s="1198">
        <v>0</v>
      </c>
      <c r="AA92" s="1198">
        <v>0</v>
      </c>
      <c r="AB92" s="1198">
        <v>0</v>
      </c>
      <c r="AC92" s="1198">
        <v>0</v>
      </c>
      <c r="AD92" s="1198">
        <v>0</v>
      </c>
      <c r="AE92" s="1198">
        <v>0</v>
      </c>
      <c r="AF92" s="1198">
        <v>0</v>
      </c>
      <c r="AG92" s="1114" t="s">
        <v>2478</v>
      </c>
      <c r="AH92" s="1115" t="s">
        <v>2478</v>
      </c>
      <c r="AI92" s="1116" t="s">
        <v>2478</v>
      </c>
      <c r="AJ92" s="1200"/>
      <c r="AK92" s="1201"/>
      <c r="AL92" s="1114">
        <f t="shared" si="3"/>
        <v>0</v>
      </c>
      <c r="AM92" s="1114">
        <v>0</v>
      </c>
      <c r="AN92" s="1114">
        <v>0</v>
      </c>
      <c r="AO92" s="1202">
        <f t="shared" si="2"/>
        <v>0</v>
      </c>
      <c r="AP92" s="1202">
        <f t="shared" si="2"/>
        <v>0</v>
      </c>
    </row>
    <row r="93" spans="1:42" ht="60">
      <c r="A93" s="1111">
        <v>735940</v>
      </c>
      <c r="B93" s="1114" t="s">
        <v>16002</v>
      </c>
      <c r="C93" s="1113" t="s">
        <v>2203</v>
      </c>
      <c r="D93" s="1113" t="s">
        <v>2203</v>
      </c>
      <c r="E93" s="1113" t="s">
        <v>35</v>
      </c>
      <c r="F93" s="1113" t="s">
        <v>2118</v>
      </c>
      <c r="G93" s="1113" t="s">
        <v>2203</v>
      </c>
      <c r="H93" s="1113" t="s">
        <v>2469</v>
      </c>
      <c r="I93" s="1113" t="s">
        <v>2469</v>
      </c>
      <c r="J93" s="1198">
        <v>1896350</v>
      </c>
      <c r="K93" s="1198">
        <v>0</v>
      </c>
      <c r="L93" s="1198">
        <v>313451.11000000004</v>
      </c>
      <c r="M93" s="1198">
        <v>0</v>
      </c>
      <c r="N93" s="1198">
        <v>0</v>
      </c>
      <c r="O93" s="1198">
        <v>0</v>
      </c>
      <c r="P93" s="1198">
        <v>2209801.11</v>
      </c>
      <c r="Q93" s="1198">
        <v>2209801.11</v>
      </c>
      <c r="R93" s="1198">
        <v>0</v>
      </c>
      <c r="S93" s="1198"/>
      <c r="T93" s="1198" t="s">
        <v>2476</v>
      </c>
      <c r="U93" s="1198" t="s">
        <v>275</v>
      </c>
      <c r="V93" s="1199" t="s">
        <v>16003</v>
      </c>
      <c r="W93" s="1112" t="s">
        <v>16004</v>
      </c>
      <c r="X93" s="1198">
        <v>0</v>
      </c>
      <c r="Y93" s="1198">
        <v>0</v>
      </c>
      <c r="Z93" s="1198">
        <v>0</v>
      </c>
      <c r="AA93" s="1198">
        <v>0</v>
      </c>
      <c r="AB93" s="1198">
        <v>0</v>
      </c>
      <c r="AC93" s="1198">
        <v>0</v>
      </c>
      <c r="AD93" s="1198">
        <v>0</v>
      </c>
      <c r="AE93" s="1198">
        <v>0</v>
      </c>
      <c r="AF93" s="1198">
        <v>0</v>
      </c>
      <c r="AG93" s="1114" t="s">
        <v>2478</v>
      </c>
      <c r="AH93" s="1115" t="s">
        <v>2478</v>
      </c>
      <c r="AI93" s="1116" t="s">
        <v>2478</v>
      </c>
      <c r="AJ93" s="1200"/>
      <c r="AK93" s="1201"/>
      <c r="AL93" s="1114">
        <f t="shared" si="3"/>
        <v>0</v>
      </c>
      <c r="AM93" s="1114">
        <v>0</v>
      </c>
      <c r="AN93" s="1114">
        <v>0</v>
      </c>
      <c r="AO93" s="1202">
        <f t="shared" si="2"/>
        <v>0</v>
      </c>
      <c r="AP93" s="1202">
        <f t="shared" si="2"/>
        <v>0</v>
      </c>
    </row>
    <row r="94" spans="1:42" ht="60">
      <c r="A94" s="1111">
        <v>735360</v>
      </c>
      <c r="B94" s="1114" t="s">
        <v>16005</v>
      </c>
      <c r="C94" s="1113" t="s">
        <v>2203</v>
      </c>
      <c r="D94" s="1113" t="s">
        <v>2203</v>
      </c>
      <c r="E94" s="1113" t="s">
        <v>35</v>
      </c>
      <c r="F94" s="1113" t="s">
        <v>2118</v>
      </c>
      <c r="G94" s="1113" t="s">
        <v>2203</v>
      </c>
      <c r="H94" s="1113" t="s">
        <v>2469</v>
      </c>
      <c r="I94" s="1113" t="s">
        <v>2469</v>
      </c>
      <c r="J94" s="1198">
        <v>2967000</v>
      </c>
      <c r="K94" s="1198">
        <v>0</v>
      </c>
      <c r="L94" s="1198">
        <v>934399.04</v>
      </c>
      <c r="M94" s="1198">
        <v>0</v>
      </c>
      <c r="N94" s="1198">
        <v>0</v>
      </c>
      <c r="O94" s="1198">
        <v>0</v>
      </c>
      <c r="P94" s="1198">
        <v>3901399.04</v>
      </c>
      <c r="Q94" s="1198">
        <v>3901399.04</v>
      </c>
      <c r="R94" s="1198">
        <v>0</v>
      </c>
      <c r="S94" s="1198"/>
      <c r="T94" s="1198" t="s">
        <v>2476</v>
      </c>
      <c r="U94" s="1198" t="s">
        <v>275</v>
      </c>
      <c r="V94" s="1199" t="s">
        <v>16006</v>
      </c>
      <c r="W94" s="1112" t="s">
        <v>16007</v>
      </c>
      <c r="X94" s="1198">
        <v>0</v>
      </c>
      <c r="Y94" s="1198">
        <v>0</v>
      </c>
      <c r="Z94" s="1198">
        <v>0</v>
      </c>
      <c r="AA94" s="1198">
        <v>0</v>
      </c>
      <c r="AB94" s="1198">
        <v>0</v>
      </c>
      <c r="AC94" s="1198">
        <v>0</v>
      </c>
      <c r="AD94" s="1198">
        <v>0</v>
      </c>
      <c r="AE94" s="1198">
        <v>0</v>
      </c>
      <c r="AF94" s="1198">
        <v>0</v>
      </c>
      <c r="AG94" s="1114" t="s">
        <v>2478</v>
      </c>
      <c r="AH94" s="1115" t="s">
        <v>2478</v>
      </c>
      <c r="AI94" s="1116" t="s">
        <v>2478</v>
      </c>
      <c r="AJ94" s="1200"/>
      <c r="AK94" s="1201"/>
      <c r="AL94" s="1114">
        <f t="shared" si="3"/>
        <v>0</v>
      </c>
      <c r="AM94" s="1114">
        <v>0</v>
      </c>
      <c r="AN94" s="1114">
        <v>0</v>
      </c>
      <c r="AO94" s="1202">
        <f t="shared" si="2"/>
        <v>0</v>
      </c>
      <c r="AP94" s="1202">
        <f t="shared" si="2"/>
        <v>0</v>
      </c>
    </row>
    <row r="95" spans="1:42" ht="60">
      <c r="A95" s="1111">
        <v>737712</v>
      </c>
      <c r="B95" s="1114" t="s">
        <v>16008</v>
      </c>
      <c r="C95" s="1113" t="s">
        <v>2203</v>
      </c>
      <c r="D95" s="1113" t="s">
        <v>2203</v>
      </c>
      <c r="E95" s="1113" t="s">
        <v>35</v>
      </c>
      <c r="F95" s="1113" t="s">
        <v>2118</v>
      </c>
      <c r="G95" s="1113" t="s">
        <v>2203</v>
      </c>
      <c r="H95" s="1113" t="s">
        <v>2469</v>
      </c>
      <c r="I95" s="1113" t="s">
        <v>2469</v>
      </c>
      <c r="J95" s="1198">
        <v>7826900</v>
      </c>
      <c r="K95" s="1198">
        <v>0</v>
      </c>
      <c r="L95" s="1198">
        <v>1103286.5300000005</v>
      </c>
      <c r="M95" s="1198">
        <v>0</v>
      </c>
      <c r="N95" s="1198">
        <v>0</v>
      </c>
      <c r="O95" s="1198">
        <v>0</v>
      </c>
      <c r="P95" s="1198">
        <v>8930186.5300000012</v>
      </c>
      <c r="Q95" s="1198">
        <v>8930186.5300000012</v>
      </c>
      <c r="R95" s="1198">
        <v>0</v>
      </c>
      <c r="S95" s="1198"/>
      <c r="T95" s="1198" t="s">
        <v>2476</v>
      </c>
      <c r="U95" s="1198" t="s">
        <v>275</v>
      </c>
      <c r="V95" s="1199" t="s">
        <v>16009</v>
      </c>
      <c r="W95" s="1112" t="s">
        <v>16010</v>
      </c>
      <c r="X95" s="1198">
        <v>0</v>
      </c>
      <c r="Y95" s="1198">
        <v>0</v>
      </c>
      <c r="Z95" s="1198">
        <v>0</v>
      </c>
      <c r="AA95" s="1198">
        <v>0</v>
      </c>
      <c r="AB95" s="1198">
        <v>0</v>
      </c>
      <c r="AC95" s="1198">
        <v>0</v>
      </c>
      <c r="AD95" s="1198">
        <v>0</v>
      </c>
      <c r="AE95" s="1198">
        <v>0</v>
      </c>
      <c r="AF95" s="1198">
        <v>0</v>
      </c>
      <c r="AG95" s="1114" t="s">
        <v>2478</v>
      </c>
      <c r="AH95" s="1115" t="s">
        <v>2478</v>
      </c>
      <c r="AI95" s="1116" t="s">
        <v>2478</v>
      </c>
      <c r="AJ95" s="1200"/>
      <c r="AK95" s="1201"/>
      <c r="AL95" s="1114">
        <f t="shared" si="3"/>
        <v>0</v>
      </c>
      <c r="AM95" s="1114">
        <v>0</v>
      </c>
      <c r="AN95" s="1114">
        <v>0</v>
      </c>
      <c r="AO95" s="1202">
        <f t="shared" si="2"/>
        <v>0</v>
      </c>
      <c r="AP95" s="1202">
        <f t="shared" si="2"/>
        <v>0</v>
      </c>
    </row>
    <row r="96" spans="1:42" ht="60">
      <c r="A96" s="1111">
        <v>734853</v>
      </c>
      <c r="B96" s="1114" t="s">
        <v>16011</v>
      </c>
      <c r="C96" s="1113" t="s">
        <v>2203</v>
      </c>
      <c r="D96" s="1113" t="s">
        <v>2203</v>
      </c>
      <c r="E96" s="1113" t="s">
        <v>35</v>
      </c>
      <c r="F96" s="1113" t="s">
        <v>2118</v>
      </c>
      <c r="G96" s="1113" t="s">
        <v>2203</v>
      </c>
      <c r="H96" s="1113" t="s">
        <v>2469</v>
      </c>
      <c r="I96" s="1113" t="s">
        <v>2469</v>
      </c>
      <c r="J96" s="1198">
        <v>2778400</v>
      </c>
      <c r="K96" s="1198">
        <v>0</v>
      </c>
      <c r="L96" s="1198">
        <v>570030.05000000016</v>
      </c>
      <c r="M96" s="1198">
        <v>0</v>
      </c>
      <c r="N96" s="1198">
        <v>0</v>
      </c>
      <c r="O96" s="1198">
        <v>0</v>
      </c>
      <c r="P96" s="1198">
        <v>3348430.0500000003</v>
      </c>
      <c r="Q96" s="1198">
        <v>3348430.0500000003</v>
      </c>
      <c r="R96" s="1198">
        <v>0</v>
      </c>
      <c r="S96" s="1198"/>
      <c r="T96" s="1198" t="s">
        <v>2476</v>
      </c>
      <c r="U96" s="1198" t="s">
        <v>275</v>
      </c>
      <c r="V96" s="1199" t="s">
        <v>16012</v>
      </c>
      <c r="W96" s="1112" t="s">
        <v>16013</v>
      </c>
      <c r="X96" s="1198">
        <v>0</v>
      </c>
      <c r="Y96" s="1198">
        <v>0</v>
      </c>
      <c r="Z96" s="1198">
        <v>0</v>
      </c>
      <c r="AA96" s="1198">
        <v>0</v>
      </c>
      <c r="AB96" s="1198">
        <v>0</v>
      </c>
      <c r="AC96" s="1198">
        <v>0</v>
      </c>
      <c r="AD96" s="1198">
        <v>0</v>
      </c>
      <c r="AE96" s="1198">
        <v>0</v>
      </c>
      <c r="AF96" s="1198">
        <v>0</v>
      </c>
      <c r="AG96" s="1114" t="s">
        <v>2478</v>
      </c>
      <c r="AH96" s="1115" t="s">
        <v>2478</v>
      </c>
      <c r="AI96" s="1116" t="s">
        <v>2478</v>
      </c>
      <c r="AJ96" s="1200"/>
      <c r="AK96" s="1201"/>
      <c r="AL96" s="1114">
        <f t="shared" si="3"/>
        <v>0</v>
      </c>
      <c r="AM96" s="1114">
        <v>0</v>
      </c>
      <c r="AN96" s="1114">
        <v>0</v>
      </c>
      <c r="AO96" s="1202">
        <f t="shared" si="2"/>
        <v>0</v>
      </c>
      <c r="AP96" s="1202">
        <f t="shared" si="2"/>
        <v>0</v>
      </c>
    </row>
    <row r="97" spans="1:42" ht="60">
      <c r="A97" s="1111">
        <v>735672</v>
      </c>
      <c r="B97" s="1114" t="s">
        <v>16014</v>
      </c>
      <c r="C97" s="1113" t="s">
        <v>2203</v>
      </c>
      <c r="D97" s="1113" t="s">
        <v>2203</v>
      </c>
      <c r="E97" s="1113" t="s">
        <v>35</v>
      </c>
      <c r="F97" s="1113" t="s">
        <v>2118</v>
      </c>
      <c r="G97" s="1113" t="s">
        <v>2203</v>
      </c>
      <c r="H97" s="1113" t="s">
        <v>2469</v>
      </c>
      <c r="I97" s="1113" t="s">
        <v>2469</v>
      </c>
      <c r="J97" s="1198">
        <v>3448850</v>
      </c>
      <c r="K97" s="1198">
        <v>0</v>
      </c>
      <c r="L97" s="1198">
        <v>752635.3199999996</v>
      </c>
      <c r="M97" s="1198">
        <v>0</v>
      </c>
      <c r="N97" s="1198">
        <v>0</v>
      </c>
      <c r="O97" s="1198">
        <v>0</v>
      </c>
      <c r="P97" s="1198">
        <v>4201485.3199999994</v>
      </c>
      <c r="Q97" s="1198">
        <v>4201485.3199999994</v>
      </c>
      <c r="R97" s="1198">
        <v>0</v>
      </c>
      <c r="S97" s="1198"/>
      <c r="T97" s="1198" t="s">
        <v>2476</v>
      </c>
      <c r="U97" s="1198" t="s">
        <v>275</v>
      </c>
      <c r="V97" s="1199" t="s">
        <v>16015</v>
      </c>
      <c r="W97" s="1112" t="s">
        <v>16016</v>
      </c>
      <c r="X97" s="1198">
        <v>0</v>
      </c>
      <c r="Y97" s="1198">
        <v>0</v>
      </c>
      <c r="Z97" s="1198">
        <v>0</v>
      </c>
      <c r="AA97" s="1198">
        <v>0</v>
      </c>
      <c r="AB97" s="1198">
        <v>0</v>
      </c>
      <c r="AC97" s="1198">
        <v>0</v>
      </c>
      <c r="AD97" s="1198">
        <v>0</v>
      </c>
      <c r="AE97" s="1198">
        <v>0</v>
      </c>
      <c r="AF97" s="1198">
        <v>0</v>
      </c>
      <c r="AG97" s="1114" t="s">
        <v>2478</v>
      </c>
      <c r="AH97" s="1115" t="s">
        <v>2478</v>
      </c>
      <c r="AI97" s="1116" t="s">
        <v>2478</v>
      </c>
      <c r="AJ97" s="1200"/>
      <c r="AK97" s="1201"/>
      <c r="AL97" s="1114">
        <f t="shared" si="3"/>
        <v>0</v>
      </c>
      <c r="AM97" s="1114">
        <v>0</v>
      </c>
      <c r="AN97" s="1114">
        <v>0</v>
      </c>
      <c r="AO97" s="1202">
        <f t="shared" si="2"/>
        <v>0</v>
      </c>
      <c r="AP97" s="1202">
        <f t="shared" si="2"/>
        <v>0</v>
      </c>
    </row>
    <row r="98" spans="1:42" ht="60">
      <c r="A98" s="1111">
        <v>735496</v>
      </c>
      <c r="B98" s="1114" t="s">
        <v>16017</v>
      </c>
      <c r="C98" s="1113" t="s">
        <v>2203</v>
      </c>
      <c r="D98" s="1113" t="s">
        <v>2203</v>
      </c>
      <c r="E98" s="1113" t="s">
        <v>35</v>
      </c>
      <c r="F98" s="1113" t="s">
        <v>2118</v>
      </c>
      <c r="G98" s="1113" t="s">
        <v>2203</v>
      </c>
      <c r="H98" s="1113" t="s">
        <v>2469</v>
      </c>
      <c r="I98" s="1113" t="s">
        <v>2469</v>
      </c>
      <c r="J98" s="1198">
        <v>3936450</v>
      </c>
      <c r="K98" s="1198">
        <v>0</v>
      </c>
      <c r="L98" s="1198">
        <v>684791.58000000019</v>
      </c>
      <c r="M98" s="1198">
        <v>0</v>
      </c>
      <c r="N98" s="1198">
        <v>0</v>
      </c>
      <c r="O98" s="1198">
        <v>0</v>
      </c>
      <c r="P98" s="1198">
        <v>4621241.58</v>
      </c>
      <c r="Q98" s="1198">
        <v>4621241.58</v>
      </c>
      <c r="R98" s="1198">
        <v>0</v>
      </c>
      <c r="S98" s="1198"/>
      <c r="T98" s="1198" t="s">
        <v>2476</v>
      </c>
      <c r="U98" s="1198" t="s">
        <v>275</v>
      </c>
      <c r="V98" s="1199" t="s">
        <v>16018</v>
      </c>
      <c r="W98" s="1112" t="s">
        <v>16019</v>
      </c>
      <c r="X98" s="1198">
        <v>0</v>
      </c>
      <c r="Y98" s="1198">
        <v>0</v>
      </c>
      <c r="Z98" s="1198">
        <v>0</v>
      </c>
      <c r="AA98" s="1198">
        <v>0</v>
      </c>
      <c r="AB98" s="1198">
        <v>0</v>
      </c>
      <c r="AC98" s="1198">
        <v>0</v>
      </c>
      <c r="AD98" s="1198">
        <v>0</v>
      </c>
      <c r="AE98" s="1198">
        <v>0</v>
      </c>
      <c r="AF98" s="1198">
        <v>0</v>
      </c>
      <c r="AG98" s="1114" t="s">
        <v>2478</v>
      </c>
      <c r="AH98" s="1115" t="s">
        <v>2478</v>
      </c>
      <c r="AI98" s="1116" t="s">
        <v>2478</v>
      </c>
      <c r="AJ98" s="1200"/>
      <c r="AK98" s="1201"/>
      <c r="AL98" s="1114">
        <f t="shared" si="3"/>
        <v>0</v>
      </c>
      <c r="AM98" s="1114">
        <v>0</v>
      </c>
      <c r="AN98" s="1114">
        <v>0</v>
      </c>
      <c r="AO98" s="1202">
        <f t="shared" si="2"/>
        <v>0</v>
      </c>
      <c r="AP98" s="1202">
        <f t="shared" si="2"/>
        <v>0</v>
      </c>
    </row>
    <row r="99" spans="1:42" ht="60">
      <c r="A99" s="1111">
        <v>734760</v>
      </c>
      <c r="B99" s="1114" t="s">
        <v>16020</v>
      </c>
      <c r="C99" s="1113" t="s">
        <v>2203</v>
      </c>
      <c r="D99" s="1113" t="s">
        <v>2203</v>
      </c>
      <c r="E99" s="1113" t="s">
        <v>35</v>
      </c>
      <c r="F99" s="1113" t="s">
        <v>2118</v>
      </c>
      <c r="G99" s="1113" t="s">
        <v>2203</v>
      </c>
      <c r="H99" s="1113" t="s">
        <v>2469</v>
      </c>
      <c r="I99" s="1113" t="s">
        <v>2469</v>
      </c>
      <c r="J99" s="1198">
        <v>3221150</v>
      </c>
      <c r="K99" s="1198">
        <v>0</v>
      </c>
      <c r="L99" s="1198">
        <v>700990.05000000028</v>
      </c>
      <c r="M99" s="1198">
        <v>0</v>
      </c>
      <c r="N99" s="1198">
        <v>0</v>
      </c>
      <c r="O99" s="1198">
        <v>0</v>
      </c>
      <c r="P99" s="1198">
        <v>3922140.0500000003</v>
      </c>
      <c r="Q99" s="1198">
        <v>3922140.0500000003</v>
      </c>
      <c r="R99" s="1198">
        <v>0</v>
      </c>
      <c r="S99" s="1198"/>
      <c r="T99" s="1198" t="s">
        <v>2476</v>
      </c>
      <c r="U99" s="1198" t="s">
        <v>275</v>
      </c>
      <c r="V99" s="1199" t="s">
        <v>16021</v>
      </c>
      <c r="W99" s="1112" t="s">
        <v>16022</v>
      </c>
      <c r="X99" s="1198">
        <v>0</v>
      </c>
      <c r="Y99" s="1198">
        <v>0</v>
      </c>
      <c r="Z99" s="1198">
        <v>0</v>
      </c>
      <c r="AA99" s="1198">
        <v>0</v>
      </c>
      <c r="AB99" s="1198">
        <v>0</v>
      </c>
      <c r="AC99" s="1198">
        <v>0</v>
      </c>
      <c r="AD99" s="1198">
        <v>0</v>
      </c>
      <c r="AE99" s="1198">
        <v>0</v>
      </c>
      <c r="AF99" s="1198">
        <v>0</v>
      </c>
      <c r="AG99" s="1114" t="s">
        <v>2478</v>
      </c>
      <c r="AH99" s="1115" t="s">
        <v>2478</v>
      </c>
      <c r="AI99" s="1116" t="s">
        <v>2478</v>
      </c>
      <c r="AJ99" s="1200"/>
      <c r="AK99" s="1201"/>
      <c r="AL99" s="1114">
        <f t="shared" si="3"/>
        <v>0</v>
      </c>
      <c r="AM99" s="1114">
        <v>0</v>
      </c>
      <c r="AN99" s="1114">
        <v>0</v>
      </c>
      <c r="AO99" s="1202">
        <f t="shared" si="2"/>
        <v>0</v>
      </c>
      <c r="AP99" s="1202">
        <f t="shared" si="2"/>
        <v>0</v>
      </c>
    </row>
    <row r="100" spans="1:42" ht="60">
      <c r="A100" s="1111">
        <v>735952</v>
      </c>
      <c r="B100" s="1114" t="s">
        <v>16023</v>
      </c>
      <c r="C100" s="1113" t="s">
        <v>2203</v>
      </c>
      <c r="D100" s="1113" t="s">
        <v>2203</v>
      </c>
      <c r="E100" s="1113" t="s">
        <v>35</v>
      </c>
      <c r="F100" s="1113" t="s">
        <v>2118</v>
      </c>
      <c r="G100" s="1113" t="s">
        <v>2203</v>
      </c>
      <c r="H100" s="1113" t="s">
        <v>2469</v>
      </c>
      <c r="I100" s="1113" t="s">
        <v>2469</v>
      </c>
      <c r="J100" s="1198">
        <v>1597350</v>
      </c>
      <c r="K100" s="1198">
        <v>0</v>
      </c>
      <c r="L100" s="1198">
        <v>369585.50999999983</v>
      </c>
      <c r="M100" s="1198">
        <v>0</v>
      </c>
      <c r="N100" s="1198">
        <v>0</v>
      </c>
      <c r="O100" s="1198">
        <v>0</v>
      </c>
      <c r="P100" s="1198">
        <v>1966935.5099999998</v>
      </c>
      <c r="Q100" s="1198">
        <v>1966935.5099999998</v>
      </c>
      <c r="R100" s="1198">
        <v>0</v>
      </c>
      <c r="S100" s="1198"/>
      <c r="T100" s="1198" t="s">
        <v>2476</v>
      </c>
      <c r="U100" s="1198" t="s">
        <v>275</v>
      </c>
      <c r="V100" s="1199" t="s">
        <v>16024</v>
      </c>
      <c r="W100" s="1112" t="s">
        <v>16025</v>
      </c>
      <c r="X100" s="1198">
        <v>0</v>
      </c>
      <c r="Y100" s="1198">
        <v>0</v>
      </c>
      <c r="Z100" s="1198">
        <v>0</v>
      </c>
      <c r="AA100" s="1198">
        <v>0</v>
      </c>
      <c r="AB100" s="1198">
        <v>0</v>
      </c>
      <c r="AC100" s="1198">
        <v>0</v>
      </c>
      <c r="AD100" s="1198">
        <v>0</v>
      </c>
      <c r="AE100" s="1198">
        <v>0</v>
      </c>
      <c r="AF100" s="1198">
        <v>0</v>
      </c>
      <c r="AG100" s="1114" t="s">
        <v>2478</v>
      </c>
      <c r="AH100" s="1115" t="s">
        <v>2478</v>
      </c>
      <c r="AI100" s="1116" t="s">
        <v>2478</v>
      </c>
      <c r="AJ100" s="1200"/>
      <c r="AK100" s="1201"/>
      <c r="AL100" s="1114">
        <f t="shared" si="3"/>
        <v>0</v>
      </c>
      <c r="AM100" s="1114">
        <v>0</v>
      </c>
      <c r="AN100" s="1114">
        <v>0</v>
      </c>
      <c r="AO100" s="1202">
        <f t="shared" si="2"/>
        <v>0</v>
      </c>
      <c r="AP100" s="1202">
        <f t="shared" si="2"/>
        <v>0</v>
      </c>
    </row>
    <row r="101" spans="1:42" ht="60">
      <c r="A101" s="1111">
        <v>735338</v>
      </c>
      <c r="B101" s="1114" t="s">
        <v>16026</v>
      </c>
      <c r="C101" s="1113" t="s">
        <v>2203</v>
      </c>
      <c r="D101" s="1113" t="s">
        <v>2203</v>
      </c>
      <c r="E101" s="1113" t="s">
        <v>35</v>
      </c>
      <c r="F101" s="1113" t="s">
        <v>2118</v>
      </c>
      <c r="G101" s="1113" t="s">
        <v>2203</v>
      </c>
      <c r="H101" s="1113" t="s">
        <v>2469</v>
      </c>
      <c r="I101" s="1113" t="s">
        <v>2469</v>
      </c>
      <c r="J101" s="1198">
        <v>1401850</v>
      </c>
      <c r="K101" s="1198">
        <v>0</v>
      </c>
      <c r="L101" s="1198">
        <v>313621.71999999997</v>
      </c>
      <c r="M101" s="1198">
        <v>0</v>
      </c>
      <c r="N101" s="1198">
        <v>0</v>
      </c>
      <c r="O101" s="1198">
        <v>0</v>
      </c>
      <c r="P101" s="1198">
        <v>1715471.72</v>
      </c>
      <c r="Q101" s="1198">
        <v>1715471.72</v>
      </c>
      <c r="R101" s="1198">
        <v>0</v>
      </c>
      <c r="S101" s="1198"/>
      <c r="T101" s="1198" t="s">
        <v>2476</v>
      </c>
      <c r="U101" s="1198" t="s">
        <v>275</v>
      </c>
      <c r="V101" s="1199" t="s">
        <v>16027</v>
      </c>
      <c r="W101" s="1112" t="s">
        <v>16028</v>
      </c>
      <c r="X101" s="1198">
        <v>0</v>
      </c>
      <c r="Y101" s="1198">
        <v>0</v>
      </c>
      <c r="Z101" s="1198">
        <v>0</v>
      </c>
      <c r="AA101" s="1198">
        <v>0</v>
      </c>
      <c r="AB101" s="1198">
        <v>0</v>
      </c>
      <c r="AC101" s="1198">
        <v>0</v>
      </c>
      <c r="AD101" s="1198">
        <v>0</v>
      </c>
      <c r="AE101" s="1198">
        <v>0</v>
      </c>
      <c r="AF101" s="1198">
        <v>0</v>
      </c>
      <c r="AG101" s="1114" t="s">
        <v>2478</v>
      </c>
      <c r="AH101" s="1115" t="s">
        <v>2478</v>
      </c>
      <c r="AI101" s="1116" t="s">
        <v>2478</v>
      </c>
      <c r="AJ101" s="1200"/>
      <c r="AK101" s="1201"/>
      <c r="AL101" s="1114">
        <f t="shared" si="3"/>
        <v>0</v>
      </c>
      <c r="AM101" s="1114">
        <v>0</v>
      </c>
      <c r="AN101" s="1114">
        <v>0</v>
      </c>
      <c r="AO101" s="1202">
        <f t="shared" si="2"/>
        <v>0</v>
      </c>
      <c r="AP101" s="1202">
        <f t="shared" si="2"/>
        <v>0</v>
      </c>
    </row>
    <row r="102" spans="1:42" ht="60">
      <c r="A102" s="1111">
        <v>735472</v>
      </c>
      <c r="B102" s="1114" t="s">
        <v>16029</v>
      </c>
      <c r="C102" s="1113" t="s">
        <v>2203</v>
      </c>
      <c r="D102" s="1113" t="s">
        <v>2203</v>
      </c>
      <c r="E102" s="1113" t="s">
        <v>35</v>
      </c>
      <c r="F102" s="1113" t="s">
        <v>2118</v>
      </c>
      <c r="G102" s="1113" t="s">
        <v>2203</v>
      </c>
      <c r="H102" s="1113" t="s">
        <v>2469</v>
      </c>
      <c r="I102" s="1113" t="s">
        <v>2469</v>
      </c>
      <c r="J102" s="1198">
        <v>4418300</v>
      </c>
      <c r="K102" s="1198">
        <v>0</v>
      </c>
      <c r="L102" s="1198">
        <v>739172.3600000001</v>
      </c>
      <c r="M102" s="1198">
        <v>0</v>
      </c>
      <c r="N102" s="1198">
        <v>0</v>
      </c>
      <c r="O102" s="1198">
        <v>0</v>
      </c>
      <c r="P102" s="1198">
        <v>5157472.3600000003</v>
      </c>
      <c r="Q102" s="1198">
        <v>5157472.3600000003</v>
      </c>
      <c r="R102" s="1198">
        <v>0</v>
      </c>
      <c r="S102" s="1198"/>
      <c r="T102" s="1198" t="s">
        <v>2476</v>
      </c>
      <c r="U102" s="1198" t="s">
        <v>275</v>
      </c>
      <c r="V102" s="1199" t="s">
        <v>16030</v>
      </c>
      <c r="W102" s="1112" t="s">
        <v>16031</v>
      </c>
      <c r="X102" s="1198">
        <v>0</v>
      </c>
      <c r="Y102" s="1198">
        <v>0</v>
      </c>
      <c r="Z102" s="1198">
        <v>0</v>
      </c>
      <c r="AA102" s="1198">
        <v>0</v>
      </c>
      <c r="AB102" s="1198">
        <v>0</v>
      </c>
      <c r="AC102" s="1198">
        <v>0</v>
      </c>
      <c r="AD102" s="1198">
        <v>0</v>
      </c>
      <c r="AE102" s="1198">
        <v>0</v>
      </c>
      <c r="AF102" s="1198">
        <v>0</v>
      </c>
      <c r="AG102" s="1114" t="s">
        <v>2478</v>
      </c>
      <c r="AH102" s="1115" t="s">
        <v>2478</v>
      </c>
      <c r="AI102" s="1116" t="s">
        <v>2478</v>
      </c>
      <c r="AJ102" s="1200"/>
      <c r="AK102" s="1201"/>
      <c r="AL102" s="1114">
        <f t="shared" si="3"/>
        <v>0</v>
      </c>
      <c r="AM102" s="1114">
        <v>0</v>
      </c>
      <c r="AN102" s="1114">
        <v>0</v>
      </c>
      <c r="AO102" s="1202">
        <f t="shared" si="2"/>
        <v>0</v>
      </c>
      <c r="AP102" s="1202">
        <f t="shared" si="2"/>
        <v>0</v>
      </c>
    </row>
    <row r="103" spans="1:42" ht="60">
      <c r="A103" s="1111">
        <v>734789</v>
      </c>
      <c r="B103" s="1114" t="s">
        <v>16032</v>
      </c>
      <c r="C103" s="1113" t="s">
        <v>2203</v>
      </c>
      <c r="D103" s="1113" t="s">
        <v>2203</v>
      </c>
      <c r="E103" s="1113" t="s">
        <v>35</v>
      </c>
      <c r="F103" s="1113" t="s">
        <v>2118</v>
      </c>
      <c r="G103" s="1113" t="s">
        <v>2203</v>
      </c>
      <c r="H103" s="1113" t="s">
        <v>2469</v>
      </c>
      <c r="I103" s="1113" t="s">
        <v>2469</v>
      </c>
      <c r="J103" s="1198">
        <v>1679000</v>
      </c>
      <c r="K103" s="1198">
        <v>0</v>
      </c>
      <c r="L103" s="1198">
        <v>285214.70999999996</v>
      </c>
      <c r="M103" s="1198">
        <v>0</v>
      </c>
      <c r="N103" s="1198">
        <v>0</v>
      </c>
      <c r="O103" s="1198">
        <v>0</v>
      </c>
      <c r="P103" s="1198">
        <v>1964214.71</v>
      </c>
      <c r="Q103" s="1198">
        <v>1964214.71</v>
      </c>
      <c r="R103" s="1198">
        <v>0</v>
      </c>
      <c r="S103" s="1198"/>
      <c r="T103" s="1198" t="s">
        <v>2476</v>
      </c>
      <c r="U103" s="1198" t="s">
        <v>275</v>
      </c>
      <c r="V103" s="1199" t="s">
        <v>16033</v>
      </c>
      <c r="W103" s="1112" t="s">
        <v>16034</v>
      </c>
      <c r="X103" s="1198">
        <v>0</v>
      </c>
      <c r="Y103" s="1198">
        <v>0</v>
      </c>
      <c r="Z103" s="1198">
        <v>0</v>
      </c>
      <c r="AA103" s="1198">
        <v>0</v>
      </c>
      <c r="AB103" s="1198">
        <v>0</v>
      </c>
      <c r="AC103" s="1198">
        <v>0</v>
      </c>
      <c r="AD103" s="1198">
        <v>0</v>
      </c>
      <c r="AE103" s="1198">
        <v>0</v>
      </c>
      <c r="AF103" s="1198">
        <v>0</v>
      </c>
      <c r="AG103" s="1114" t="s">
        <v>2478</v>
      </c>
      <c r="AH103" s="1115" t="s">
        <v>2478</v>
      </c>
      <c r="AI103" s="1116" t="s">
        <v>2478</v>
      </c>
      <c r="AJ103" s="1200"/>
      <c r="AK103" s="1201"/>
      <c r="AL103" s="1114">
        <f t="shared" si="3"/>
        <v>0</v>
      </c>
      <c r="AM103" s="1114">
        <v>0</v>
      </c>
      <c r="AN103" s="1114">
        <v>0</v>
      </c>
      <c r="AO103" s="1202">
        <f t="shared" si="2"/>
        <v>0</v>
      </c>
      <c r="AP103" s="1202">
        <f t="shared" si="2"/>
        <v>0</v>
      </c>
    </row>
    <row r="104" spans="1:42" ht="60">
      <c r="A104" s="1111">
        <v>735487</v>
      </c>
      <c r="B104" s="1114" t="s">
        <v>16035</v>
      </c>
      <c r="C104" s="1113" t="s">
        <v>2203</v>
      </c>
      <c r="D104" s="1113" t="s">
        <v>2203</v>
      </c>
      <c r="E104" s="1113" t="s">
        <v>35</v>
      </c>
      <c r="F104" s="1113" t="s">
        <v>2118</v>
      </c>
      <c r="G104" s="1113" t="s">
        <v>2203</v>
      </c>
      <c r="H104" s="1113" t="s">
        <v>2469</v>
      </c>
      <c r="I104" s="1113" t="s">
        <v>2469</v>
      </c>
      <c r="J104" s="1198">
        <v>1498450</v>
      </c>
      <c r="K104" s="1198">
        <v>0</v>
      </c>
      <c r="L104" s="1198">
        <v>282005.08</v>
      </c>
      <c r="M104" s="1198">
        <v>0</v>
      </c>
      <c r="N104" s="1198">
        <v>0</v>
      </c>
      <c r="O104" s="1198">
        <v>0</v>
      </c>
      <c r="P104" s="1198">
        <v>1780455.08</v>
      </c>
      <c r="Q104" s="1198">
        <v>1780455.08</v>
      </c>
      <c r="R104" s="1198">
        <v>0</v>
      </c>
      <c r="S104" s="1198"/>
      <c r="T104" s="1198" t="s">
        <v>2476</v>
      </c>
      <c r="U104" s="1198" t="s">
        <v>275</v>
      </c>
      <c r="V104" s="1199" t="s">
        <v>16036</v>
      </c>
      <c r="W104" s="1112" t="s">
        <v>16037</v>
      </c>
      <c r="X104" s="1198">
        <v>0</v>
      </c>
      <c r="Y104" s="1198">
        <v>0</v>
      </c>
      <c r="Z104" s="1198">
        <v>0</v>
      </c>
      <c r="AA104" s="1198">
        <v>0</v>
      </c>
      <c r="AB104" s="1198">
        <v>0</v>
      </c>
      <c r="AC104" s="1198">
        <v>0</v>
      </c>
      <c r="AD104" s="1198">
        <v>0</v>
      </c>
      <c r="AE104" s="1198">
        <v>0</v>
      </c>
      <c r="AF104" s="1198">
        <v>0</v>
      </c>
      <c r="AG104" s="1114" t="s">
        <v>2478</v>
      </c>
      <c r="AH104" s="1115" t="s">
        <v>2478</v>
      </c>
      <c r="AI104" s="1116" t="s">
        <v>2478</v>
      </c>
      <c r="AJ104" s="1200"/>
      <c r="AK104" s="1201"/>
      <c r="AL104" s="1114">
        <f t="shared" si="3"/>
        <v>0</v>
      </c>
      <c r="AM104" s="1114">
        <v>0</v>
      </c>
      <c r="AN104" s="1114">
        <v>0</v>
      </c>
      <c r="AO104" s="1202">
        <f t="shared" si="2"/>
        <v>0</v>
      </c>
      <c r="AP104" s="1202">
        <f t="shared" si="2"/>
        <v>0</v>
      </c>
    </row>
    <row r="105" spans="1:42" ht="60">
      <c r="A105" s="1111">
        <v>734928</v>
      </c>
      <c r="B105" s="1114" t="s">
        <v>16038</v>
      </c>
      <c r="C105" s="1113" t="s">
        <v>2203</v>
      </c>
      <c r="D105" s="1113" t="s">
        <v>2203</v>
      </c>
      <c r="E105" s="1113" t="s">
        <v>35</v>
      </c>
      <c r="F105" s="1113" t="s">
        <v>2118</v>
      </c>
      <c r="G105" s="1113" t="s">
        <v>2203</v>
      </c>
      <c r="H105" s="1113" t="s">
        <v>2469</v>
      </c>
      <c r="I105" s="1113" t="s">
        <v>2469</v>
      </c>
      <c r="J105" s="1198">
        <v>1163800</v>
      </c>
      <c r="K105" s="1198">
        <v>0</v>
      </c>
      <c r="L105" s="1198">
        <v>325113.22999999992</v>
      </c>
      <c r="M105" s="1198">
        <v>0</v>
      </c>
      <c r="N105" s="1198">
        <v>0</v>
      </c>
      <c r="O105" s="1198">
        <v>0</v>
      </c>
      <c r="P105" s="1198">
        <v>1488913.23</v>
      </c>
      <c r="Q105" s="1198">
        <v>1488913.23</v>
      </c>
      <c r="R105" s="1198">
        <v>0</v>
      </c>
      <c r="S105" s="1198"/>
      <c r="T105" s="1198" t="s">
        <v>2476</v>
      </c>
      <c r="U105" s="1198" t="s">
        <v>275</v>
      </c>
      <c r="V105" s="1199" t="s">
        <v>16039</v>
      </c>
      <c r="W105" s="1112" t="s">
        <v>16040</v>
      </c>
      <c r="X105" s="1198">
        <v>0</v>
      </c>
      <c r="Y105" s="1198">
        <v>0</v>
      </c>
      <c r="Z105" s="1198">
        <v>0</v>
      </c>
      <c r="AA105" s="1198">
        <v>0</v>
      </c>
      <c r="AB105" s="1198">
        <v>0</v>
      </c>
      <c r="AC105" s="1198">
        <v>0</v>
      </c>
      <c r="AD105" s="1198">
        <v>0</v>
      </c>
      <c r="AE105" s="1198">
        <v>0</v>
      </c>
      <c r="AF105" s="1198">
        <v>0</v>
      </c>
      <c r="AG105" s="1114" t="s">
        <v>2478</v>
      </c>
      <c r="AH105" s="1115" t="s">
        <v>2478</v>
      </c>
      <c r="AI105" s="1116" t="s">
        <v>2478</v>
      </c>
      <c r="AJ105" s="1200"/>
      <c r="AK105" s="1201"/>
      <c r="AL105" s="1114">
        <f t="shared" si="3"/>
        <v>0</v>
      </c>
      <c r="AM105" s="1114">
        <v>0</v>
      </c>
      <c r="AN105" s="1114">
        <v>0</v>
      </c>
      <c r="AO105" s="1202">
        <f t="shared" si="2"/>
        <v>0</v>
      </c>
      <c r="AP105" s="1202">
        <f t="shared" si="2"/>
        <v>0</v>
      </c>
    </row>
    <row r="106" spans="1:42" ht="60">
      <c r="A106" s="1111">
        <v>737798</v>
      </c>
      <c r="B106" s="1114" t="s">
        <v>16041</v>
      </c>
      <c r="C106" s="1113" t="s">
        <v>2203</v>
      </c>
      <c r="D106" s="1113" t="s">
        <v>2203</v>
      </c>
      <c r="E106" s="1113" t="s">
        <v>35</v>
      </c>
      <c r="F106" s="1113" t="s">
        <v>2118</v>
      </c>
      <c r="G106" s="1113" t="s">
        <v>2203</v>
      </c>
      <c r="H106" s="1113" t="s">
        <v>2469</v>
      </c>
      <c r="I106" s="1113" t="s">
        <v>2469</v>
      </c>
      <c r="J106" s="1198">
        <v>1212100</v>
      </c>
      <c r="K106" s="1198">
        <v>0</v>
      </c>
      <c r="L106" s="1198">
        <v>239093.64999999997</v>
      </c>
      <c r="M106" s="1198">
        <v>0</v>
      </c>
      <c r="N106" s="1198">
        <v>0</v>
      </c>
      <c r="O106" s="1198">
        <v>0</v>
      </c>
      <c r="P106" s="1198">
        <v>1451193.65</v>
      </c>
      <c r="Q106" s="1198">
        <v>1451193.65</v>
      </c>
      <c r="R106" s="1198">
        <v>0</v>
      </c>
      <c r="S106" s="1198"/>
      <c r="T106" s="1198" t="s">
        <v>2476</v>
      </c>
      <c r="U106" s="1198" t="s">
        <v>275</v>
      </c>
      <c r="V106" s="1199" t="s">
        <v>16042</v>
      </c>
      <c r="W106" s="1112" t="s">
        <v>16043</v>
      </c>
      <c r="X106" s="1198">
        <v>0</v>
      </c>
      <c r="Y106" s="1198">
        <v>0</v>
      </c>
      <c r="Z106" s="1198">
        <v>0</v>
      </c>
      <c r="AA106" s="1198">
        <v>0</v>
      </c>
      <c r="AB106" s="1198">
        <v>0</v>
      </c>
      <c r="AC106" s="1198">
        <v>0</v>
      </c>
      <c r="AD106" s="1198">
        <v>0</v>
      </c>
      <c r="AE106" s="1198">
        <v>0</v>
      </c>
      <c r="AF106" s="1198">
        <v>0</v>
      </c>
      <c r="AG106" s="1114" t="s">
        <v>2478</v>
      </c>
      <c r="AH106" s="1115" t="s">
        <v>2478</v>
      </c>
      <c r="AI106" s="1116" t="s">
        <v>2478</v>
      </c>
      <c r="AJ106" s="1200"/>
      <c r="AK106" s="1201"/>
      <c r="AL106" s="1114">
        <f t="shared" si="3"/>
        <v>0</v>
      </c>
      <c r="AM106" s="1114">
        <v>0</v>
      </c>
      <c r="AN106" s="1114">
        <v>0</v>
      </c>
      <c r="AO106" s="1202">
        <f t="shared" si="2"/>
        <v>0</v>
      </c>
      <c r="AP106" s="1202">
        <f t="shared" si="2"/>
        <v>0</v>
      </c>
    </row>
    <row r="107" spans="1:42" ht="60">
      <c r="A107" s="1111">
        <v>737699</v>
      </c>
      <c r="B107" s="1114" t="s">
        <v>16044</v>
      </c>
      <c r="C107" s="1113" t="s">
        <v>2203</v>
      </c>
      <c r="D107" s="1113" t="s">
        <v>2203</v>
      </c>
      <c r="E107" s="1113" t="s">
        <v>35</v>
      </c>
      <c r="F107" s="1113" t="s">
        <v>2118</v>
      </c>
      <c r="G107" s="1113" t="s">
        <v>2203</v>
      </c>
      <c r="H107" s="1113" t="s">
        <v>2469</v>
      </c>
      <c r="I107" s="1113" t="s">
        <v>2469</v>
      </c>
      <c r="J107" s="1198">
        <v>1058000</v>
      </c>
      <c r="K107" s="1198">
        <v>0</v>
      </c>
      <c r="L107" s="1198">
        <v>221137.34999999998</v>
      </c>
      <c r="M107" s="1198">
        <v>0</v>
      </c>
      <c r="N107" s="1198">
        <v>0</v>
      </c>
      <c r="O107" s="1198">
        <v>0</v>
      </c>
      <c r="P107" s="1198">
        <v>1279137.3500000001</v>
      </c>
      <c r="Q107" s="1198">
        <v>1279137.3500000001</v>
      </c>
      <c r="R107" s="1198">
        <v>0</v>
      </c>
      <c r="S107" s="1198"/>
      <c r="T107" s="1198" t="s">
        <v>2476</v>
      </c>
      <c r="U107" s="1198" t="s">
        <v>275</v>
      </c>
      <c r="V107" s="1199" t="s">
        <v>16045</v>
      </c>
      <c r="W107" s="1112" t="s">
        <v>16046</v>
      </c>
      <c r="X107" s="1198">
        <v>0</v>
      </c>
      <c r="Y107" s="1198">
        <v>0</v>
      </c>
      <c r="Z107" s="1198">
        <v>0</v>
      </c>
      <c r="AA107" s="1198">
        <v>0</v>
      </c>
      <c r="AB107" s="1198">
        <v>0</v>
      </c>
      <c r="AC107" s="1198">
        <v>0</v>
      </c>
      <c r="AD107" s="1198">
        <v>0</v>
      </c>
      <c r="AE107" s="1198">
        <v>0</v>
      </c>
      <c r="AF107" s="1198">
        <v>0</v>
      </c>
      <c r="AG107" s="1114" t="s">
        <v>2478</v>
      </c>
      <c r="AH107" s="1115" t="s">
        <v>2478</v>
      </c>
      <c r="AI107" s="1116" t="s">
        <v>2478</v>
      </c>
      <c r="AJ107" s="1200"/>
      <c r="AK107" s="1201"/>
      <c r="AL107" s="1114">
        <f t="shared" si="3"/>
        <v>0</v>
      </c>
      <c r="AM107" s="1114">
        <v>0</v>
      </c>
      <c r="AN107" s="1114">
        <v>0</v>
      </c>
      <c r="AO107" s="1202">
        <f t="shared" si="2"/>
        <v>0</v>
      </c>
      <c r="AP107" s="1202">
        <f t="shared" si="2"/>
        <v>0</v>
      </c>
    </row>
    <row r="108" spans="1:42" ht="60">
      <c r="A108" s="1111">
        <v>734396</v>
      </c>
      <c r="B108" s="1114" t="s">
        <v>16047</v>
      </c>
      <c r="C108" s="1113" t="s">
        <v>2203</v>
      </c>
      <c r="D108" s="1113" t="s">
        <v>2203</v>
      </c>
      <c r="E108" s="1113" t="s">
        <v>35</v>
      </c>
      <c r="F108" s="1113" t="s">
        <v>2118</v>
      </c>
      <c r="G108" s="1113" t="s">
        <v>2203</v>
      </c>
      <c r="H108" s="1113" t="s">
        <v>2469</v>
      </c>
      <c r="I108" s="1113" t="s">
        <v>2469</v>
      </c>
      <c r="J108" s="1198">
        <v>1246600</v>
      </c>
      <c r="K108" s="1198">
        <v>0</v>
      </c>
      <c r="L108" s="1198">
        <v>279407</v>
      </c>
      <c r="M108" s="1198">
        <v>0</v>
      </c>
      <c r="N108" s="1198">
        <v>0</v>
      </c>
      <c r="O108" s="1198">
        <v>0</v>
      </c>
      <c r="P108" s="1198">
        <v>1526007</v>
      </c>
      <c r="Q108" s="1198">
        <v>1526007</v>
      </c>
      <c r="R108" s="1198">
        <v>0</v>
      </c>
      <c r="S108" s="1198"/>
      <c r="T108" s="1198" t="s">
        <v>2476</v>
      </c>
      <c r="U108" s="1198" t="s">
        <v>275</v>
      </c>
      <c r="V108" s="1199" t="s">
        <v>16048</v>
      </c>
      <c r="W108" s="1112" t="s">
        <v>16049</v>
      </c>
      <c r="X108" s="1198">
        <v>0</v>
      </c>
      <c r="Y108" s="1198">
        <v>0</v>
      </c>
      <c r="Z108" s="1198">
        <v>0</v>
      </c>
      <c r="AA108" s="1198">
        <v>0</v>
      </c>
      <c r="AB108" s="1198">
        <v>0</v>
      </c>
      <c r="AC108" s="1198">
        <v>0</v>
      </c>
      <c r="AD108" s="1198">
        <v>0</v>
      </c>
      <c r="AE108" s="1198">
        <v>0</v>
      </c>
      <c r="AF108" s="1198">
        <v>0</v>
      </c>
      <c r="AG108" s="1114" t="s">
        <v>2478</v>
      </c>
      <c r="AH108" s="1115" t="s">
        <v>2478</v>
      </c>
      <c r="AI108" s="1116" t="s">
        <v>2478</v>
      </c>
      <c r="AJ108" s="1200"/>
      <c r="AK108" s="1201"/>
      <c r="AL108" s="1114">
        <f t="shared" si="3"/>
        <v>0</v>
      </c>
      <c r="AM108" s="1114">
        <v>0</v>
      </c>
      <c r="AN108" s="1114">
        <v>0</v>
      </c>
      <c r="AO108" s="1202">
        <f t="shared" si="2"/>
        <v>0</v>
      </c>
      <c r="AP108" s="1202">
        <f t="shared" si="2"/>
        <v>0</v>
      </c>
    </row>
    <row r="109" spans="1:42" ht="60">
      <c r="A109" s="1111">
        <v>735499</v>
      </c>
      <c r="B109" s="1114" t="s">
        <v>16050</v>
      </c>
      <c r="C109" s="1113" t="s">
        <v>2203</v>
      </c>
      <c r="D109" s="1113" t="s">
        <v>2203</v>
      </c>
      <c r="E109" s="1113" t="s">
        <v>35</v>
      </c>
      <c r="F109" s="1113" t="s">
        <v>2118</v>
      </c>
      <c r="G109" s="1113" t="s">
        <v>2203</v>
      </c>
      <c r="H109" s="1113" t="s">
        <v>2469</v>
      </c>
      <c r="I109" s="1113" t="s">
        <v>2469</v>
      </c>
      <c r="J109" s="1198">
        <v>1838850</v>
      </c>
      <c r="K109" s="1198">
        <v>0</v>
      </c>
      <c r="L109" s="1198">
        <v>375286.42999999993</v>
      </c>
      <c r="M109" s="1198">
        <v>0</v>
      </c>
      <c r="N109" s="1198">
        <v>0</v>
      </c>
      <c r="O109" s="1198">
        <v>0</v>
      </c>
      <c r="P109" s="1198">
        <v>2214136.4299999997</v>
      </c>
      <c r="Q109" s="1198">
        <v>2214136.4299999997</v>
      </c>
      <c r="R109" s="1198">
        <v>0</v>
      </c>
      <c r="S109" s="1198"/>
      <c r="T109" s="1198" t="s">
        <v>2476</v>
      </c>
      <c r="U109" s="1198" t="s">
        <v>275</v>
      </c>
      <c r="V109" s="1199" t="s">
        <v>16051</v>
      </c>
      <c r="W109" s="1112" t="s">
        <v>16052</v>
      </c>
      <c r="X109" s="1198">
        <v>0</v>
      </c>
      <c r="Y109" s="1198">
        <v>0</v>
      </c>
      <c r="Z109" s="1198">
        <v>0</v>
      </c>
      <c r="AA109" s="1198">
        <v>0</v>
      </c>
      <c r="AB109" s="1198">
        <v>0</v>
      </c>
      <c r="AC109" s="1198">
        <v>0</v>
      </c>
      <c r="AD109" s="1198">
        <v>0</v>
      </c>
      <c r="AE109" s="1198">
        <v>0</v>
      </c>
      <c r="AF109" s="1198">
        <v>0</v>
      </c>
      <c r="AG109" s="1114" t="s">
        <v>2478</v>
      </c>
      <c r="AH109" s="1115" t="s">
        <v>2478</v>
      </c>
      <c r="AI109" s="1116" t="s">
        <v>2478</v>
      </c>
      <c r="AJ109" s="1200"/>
      <c r="AK109" s="1201"/>
      <c r="AL109" s="1114">
        <f t="shared" si="3"/>
        <v>0</v>
      </c>
      <c r="AM109" s="1114">
        <v>0</v>
      </c>
      <c r="AN109" s="1114">
        <v>0</v>
      </c>
      <c r="AO109" s="1202">
        <f t="shared" si="2"/>
        <v>0</v>
      </c>
      <c r="AP109" s="1202">
        <f t="shared" si="2"/>
        <v>0</v>
      </c>
    </row>
    <row r="110" spans="1:42" ht="60">
      <c r="A110" s="1111">
        <v>735959</v>
      </c>
      <c r="B110" s="1114" t="s">
        <v>16053</v>
      </c>
      <c r="C110" s="1113" t="s">
        <v>2203</v>
      </c>
      <c r="D110" s="1113" t="s">
        <v>2203</v>
      </c>
      <c r="E110" s="1113" t="s">
        <v>35</v>
      </c>
      <c r="F110" s="1113" t="s">
        <v>2118</v>
      </c>
      <c r="G110" s="1113" t="s">
        <v>2203</v>
      </c>
      <c r="H110" s="1113" t="s">
        <v>2469</v>
      </c>
      <c r="I110" s="1113" t="s">
        <v>2469</v>
      </c>
      <c r="J110" s="1198">
        <v>1317900</v>
      </c>
      <c r="K110" s="1198">
        <v>0</v>
      </c>
      <c r="L110" s="1198">
        <v>300491.01</v>
      </c>
      <c r="M110" s="1198">
        <v>0</v>
      </c>
      <c r="N110" s="1198">
        <v>0</v>
      </c>
      <c r="O110" s="1198">
        <v>0</v>
      </c>
      <c r="P110" s="1198">
        <v>1618391.01</v>
      </c>
      <c r="Q110" s="1198">
        <v>1618391.01</v>
      </c>
      <c r="R110" s="1198">
        <v>0</v>
      </c>
      <c r="S110" s="1198"/>
      <c r="T110" s="1198" t="s">
        <v>2476</v>
      </c>
      <c r="U110" s="1198" t="s">
        <v>275</v>
      </c>
      <c r="V110" s="1199" t="s">
        <v>16054</v>
      </c>
      <c r="W110" s="1112" t="s">
        <v>16055</v>
      </c>
      <c r="X110" s="1198">
        <v>0</v>
      </c>
      <c r="Y110" s="1198">
        <v>0</v>
      </c>
      <c r="Z110" s="1198">
        <v>0</v>
      </c>
      <c r="AA110" s="1198">
        <v>0</v>
      </c>
      <c r="AB110" s="1198">
        <v>0</v>
      </c>
      <c r="AC110" s="1198">
        <v>0</v>
      </c>
      <c r="AD110" s="1198">
        <v>0</v>
      </c>
      <c r="AE110" s="1198">
        <v>0</v>
      </c>
      <c r="AF110" s="1198">
        <v>0</v>
      </c>
      <c r="AG110" s="1114" t="s">
        <v>2478</v>
      </c>
      <c r="AH110" s="1115" t="s">
        <v>2478</v>
      </c>
      <c r="AI110" s="1116" t="s">
        <v>2478</v>
      </c>
      <c r="AJ110" s="1200"/>
      <c r="AK110" s="1201"/>
      <c r="AL110" s="1114">
        <f t="shared" si="3"/>
        <v>0</v>
      </c>
      <c r="AM110" s="1114">
        <v>0</v>
      </c>
      <c r="AN110" s="1114">
        <v>0</v>
      </c>
      <c r="AO110" s="1202">
        <f t="shared" si="2"/>
        <v>0</v>
      </c>
      <c r="AP110" s="1202">
        <f t="shared" si="2"/>
        <v>0</v>
      </c>
    </row>
    <row r="111" spans="1:42" ht="60">
      <c r="A111" s="1111">
        <v>735483</v>
      </c>
      <c r="B111" s="1114" t="s">
        <v>16056</v>
      </c>
      <c r="C111" s="1113" t="s">
        <v>2203</v>
      </c>
      <c r="D111" s="1113" t="s">
        <v>2203</v>
      </c>
      <c r="E111" s="1113" t="s">
        <v>35</v>
      </c>
      <c r="F111" s="1113" t="s">
        <v>2118</v>
      </c>
      <c r="G111" s="1113" t="s">
        <v>2203</v>
      </c>
      <c r="H111" s="1113" t="s">
        <v>2469</v>
      </c>
      <c r="I111" s="1113" t="s">
        <v>2469</v>
      </c>
      <c r="J111" s="1198">
        <v>1308700</v>
      </c>
      <c r="K111" s="1198">
        <v>0</v>
      </c>
      <c r="L111" s="1198">
        <v>265069.11000000004</v>
      </c>
      <c r="M111" s="1198">
        <v>0</v>
      </c>
      <c r="N111" s="1198">
        <v>0</v>
      </c>
      <c r="O111" s="1198">
        <v>0</v>
      </c>
      <c r="P111" s="1198">
        <v>1573769.11</v>
      </c>
      <c r="Q111" s="1198">
        <v>1573769.11</v>
      </c>
      <c r="R111" s="1198">
        <v>0</v>
      </c>
      <c r="S111" s="1198"/>
      <c r="T111" s="1198" t="s">
        <v>2476</v>
      </c>
      <c r="U111" s="1198" t="s">
        <v>275</v>
      </c>
      <c r="V111" s="1199" t="s">
        <v>16057</v>
      </c>
      <c r="W111" s="1112" t="s">
        <v>16058</v>
      </c>
      <c r="X111" s="1198">
        <v>0</v>
      </c>
      <c r="Y111" s="1198">
        <v>0</v>
      </c>
      <c r="Z111" s="1198">
        <v>0</v>
      </c>
      <c r="AA111" s="1198">
        <v>0</v>
      </c>
      <c r="AB111" s="1198">
        <v>0</v>
      </c>
      <c r="AC111" s="1198">
        <v>0</v>
      </c>
      <c r="AD111" s="1198">
        <v>0</v>
      </c>
      <c r="AE111" s="1198">
        <v>0</v>
      </c>
      <c r="AF111" s="1198">
        <v>0</v>
      </c>
      <c r="AG111" s="1114" t="s">
        <v>2478</v>
      </c>
      <c r="AH111" s="1115" t="s">
        <v>2478</v>
      </c>
      <c r="AI111" s="1116" t="s">
        <v>2478</v>
      </c>
      <c r="AJ111" s="1200"/>
      <c r="AK111" s="1201"/>
      <c r="AL111" s="1114">
        <f t="shared" si="3"/>
        <v>0</v>
      </c>
      <c r="AM111" s="1114">
        <v>0</v>
      </c>
      <c r="AN111" s="1114">
        <v>0</v>
      </c>
      <c r="AO111" s="1202">
        <f t="shared" si="2"/>
        <v>0</v>
      </c>
      <c r="AP111" s="1202">
        <f t="shared" si="2"/>
        <v>0</v>
      </c>
    </row>
    <row r="112" spans="1:42" ht="45">
      <c r="A112" s="1111">
        <v>812041</v>
      </c>
      <c r="B112" s="1114" t="s">
        <v>16059</v>
      </c>
      <c r="C112" s="1113" t="s">
        <v>2203</v>
      </c>
      <c r="D112" s="1113" t="s">
        <v>2203</v>
      </c>
      <c r="E112" s="1113" t="s">
        <v>35</v>
      </c>
      <c r="F112" s="1113" t="s">
        <v>2182</v>
      </c>
      <c r="G112" s="1113" t="s">
        <v>2203</v>
      </c>
      <c r="H112" s="1113" t="s">
        <v>2469</v>
      </c>
      <c r="I112" s="1113" t="s">
        <v>2469</v>
      </c>
      <c r="J112" s="1198">
        <v>22571513.150000013</v>
      </c>
      <c r="K112" s="1198"/>
      <c r="L112" s="1198">
        <v>3314820.9799999995</v>
      </c>
      <c r="M112" s="1198"/>
      <c r="N112" s="1198">
        <v>3357740.92</v>
      </c>
      <c r="O112" s="1198"/>
      <c r="P112" s="1198">
        <v>29244075.050000012</v>
      </c>
      <c r="Q112" s="1198">
        <v>29244075.050000012</v>
      </c>
      <c r="R112" s="1198">
        <v>0</v>
      </c>
      <c r="S112" s="1198" t="s">
        <v>2203</v>
      </c>
      <c r="T112" s="1198" t="s">
        <v>2476</v>
      </c>
      <c r="U112" s="1198" t="s">
        <v>275</v>
      </c>
      <c r="V112" s="1199" t="s">
        <v>16060</v>
      </c>
      <c r="W112" s="1112" t="s">
        <v>16060</v>
      </c>
      <c r="X112" s="1198">
        <v>0</v>
      </c>
      <c r="Y112" s="1198">
        <v>0</v>
      </c>
      <c r="Z112" s="1198">
        <v>0</v>
      </c>
      <c r="AA112" s="1198">
        <v>0</v>
      </c>
      <c r="AB112" s="1198">
        <v>0</v>
      </c>
      <c r="AC112" s="1198">
        <v>0</v>
      </c>
      <c r="AD112" s="1198">
        <v>0</v>
      </c>
      <c r="AE112" s="1198">
        <v>0</v>
      </c>
      <c r="AF112" s="1198">
        <v>0</v>
      </c>
      <c r="AG112" s="1114" t="s">
        <v>2478</v>
      </c>
      <c r="AH112" s="1115" t="s">
        <v>2478</v>
      </c>
      <c r="AI112" s="1116" t="s">
        <v>2478</v>
      </c>
      <c r="AJ112" s="1200"/>
      <c r="AK112" s="1201"/>
      <c r="AL112" s="1114">
        <f t="shared" si="3"/>
        <v>0</v>
      </c>
      <c r="AM112" s="1114">
        <v>0</v>
      </c>
      <c r="AN112" s="1114">
        <v>0</v>
      </c>
      <c r="AO112" s="1202">
        <f t="shared" si="2"/>
        <v>0</v>
      </c>
      <c r="AP112" s="1202">
        <f t="shared" si="2"/>
        <v>0</v>
      </c>
    </row>
    <row r="113" spans="1:43" ht="45">
      <c r="A113" s="1111">
        <v>754350</v>
      </c>
      <c r="B113" s="1114" t="s">
        <v>2578</v>
      </c>
      <c r="C113" s="1113" t="s">
        <v>2203</v>
      </c>
      <c r="D113" s="1113" t="s">
        <v>2203</v>
      </c>
      <c r="E113" s="1113" t="s">
        <v>35</v>
      </c>
      <c r="F113" s="1113" t="s">
        <v>2129</v>
      </c>
      <c r="G113" s="1113" t="s">
        <v>2203</v>
      </c>
      <c r="H113" s="1113" t="s">
        <v>2469</v>
      </c>
      <c r="I113" s="1113" t="s">
        <v>2469</v>
      </c>
      <c r="J113" s="1198">
        <v>4310111.7149999999</v>
      </c>
      <c r="K113" s="1198">
        <v>9577521.9266999997</v>
      </c>
      <c r="L113" s="1198">
        <v>362956.77600000001</v>
      </c>
      <c r="M113" s="1198">
        <v>812115.78629999992</v>
      </c>
      <c r="N113" s="1198">
        <v>1512.3199</v>
      </c>
      <c r="O113" s="1198">
        <v>58980.4761</v>
      </c>
      <c r="P113" s="1198">
        <v>15123198.999999998</v>
      </c>
      <c r="Q113" s="1198">
        <v>4674580.810899999</v>
      </c>
      <c r="R113" s="1198">
        <v>10448618.189099999</v>
      </c>
      <c r="S113" s="1198" t="s">
        <v>2203</v>
      </c>
      <c r="T113" s="1198" t="s">
        <v>2476</v>
      </c>
      <c r="U113" s="1198" t="s">
        <v>275</v>
      </c>
      <c r="V113" s="1199" t="s">
        <v>2579</v>
      </c>
      <c r="W113" s="1112" t="s">
        <v>2579</v>
      </c>
      <c r="X113" s="1198">
        <v>4310111.7149999999</v>
      </c>
      <c r="Y113" s="1198">
        <v>9577521.9266999997</v>
      </c>
      <c r="Z113" s="1198">
        <v>362956.77600000001</v>
      </c>
      <c r="AA113" s="1198">
        <v>812115.78629999992</v>
      </c>
      <c r="AB113" s="1198">
        <v>1512.3199</v>
      </c>
      <c r="AC113" s="1198">
        <v>58980.4761</v>
      </c>
      <c r="AD113" s="1198">
        <v>15123199</v>
      </c>
      <c r="AE113" s="1198">
        <v>4674580.8108999999</v>
      </c>
      <c r="AF113" s="1198">
        <v>10448618.189099999</v>
      </c>
      <c r="AG113" s="1114" t="s">
        <v>2216</v>
      </c>
      <c r="AH113" s="1115" t="s">
        <v>2383</v>
      </c>
      <c r="AI113" s="1116" t="s">
        <v>2579</v>
      </c>
      <c r="AJ113" s="1200"/>
      <c r="AK113" s="1201"/>
      <c r="AL113" s="1114">
        <f t="shared" si="3"/>
        <v>1</v>
      </c>
      <c r="AM113" s="1114">
        <v>0</v>
      </c>
      <c r="AN113" s="1114">
        <v>0</v>
      </c>
      <c r="AO113" s="1202">
        <f t="shared" si="2"/>
        <v>0</v>
      </c>
      <c r="AP113" s="1202">
        <f t="shared" si="2"/>
        <v>0</v>
      </c>
      <c r="AQ113" s="1102"/>
    </row>
    <row r="114" spans="1:43" ht="45">
      <c r="A114" s="1111">
        <v>754351</v>
      </c>
      <c r="B114" s="1114" t="s">
        <v>2580</v>
      </c>
      <c r="C114" s="1113" t="s">
        <v>2203</v>
      </c>
      <c r="D114" s="1113" t="s">
        <v>2203</v>
      </c>
      <c r="E114" s="1113" t="s">
        <v>35</v>
      </c>
      <c r="F114" s="1113" t="s">
        <v>2129</v>
      </c>
      <c r="G114" s="1113" t="s">
        <v>2203</v>
      </c>
      <c r="H114" s="1113" t="s">
        <v>2469</v>
      </c>
      <c r="I114" s="1113" t="s">
        <v>2469</v>
      </c>
      <c r="J114" s="1198">
        <v>2013990.4049999998</v>
      </c>
      <c r="K114" s="1198">
        <v>4475298.6788999997</v>
      </c>
      <c r="L114" s="1198">
        <v>169599.19200000001</v>
      </c>
      <c r="M114" s="1198">
        <v>379478.19209999999</v>
      </c>
      <c r="N114" s="1198">
        <v>706.66330000000005</v>
      </c>
      <c r="O114" s="1198">
        <v>27559.868699999999</v>
      </c>
      <c r="P114" s="1198">
        <v>7066633</v>
      </c>
      <c r="Q114" s="1198">
        <v>2184296.2602999997</v>
      </c>
      <c r="R114" s="1198">
        <v>4882336.7396999998</v>
      </c>
      <c r="S114" s="1198" t="s">
        <v>2203</v>
      </c>
      <c r="T114" s="1198" t="s">
        <v>2476</v>
      </c>
      <c r="U114" s="1198" t="s">
        <v>275</v>
      </c>
      <c r="V114" s="1199" t="s">
        <v>2579</v>
      </c>
      <c r="W114" s="1112" t="s">
        <v>2579</v>
      </c>
      <c r="X114" s="1198">
        <v>2013990.4049999998</v>
      </c>
      <c r="Y114" s="1198">
        <v>4475298.6788999997</v>
      </c>
      <c r="Z114" s="1198">
        <v>169599.19200000001</v>
      </c>
      <c r="AA114" s="1198">
        <v>379478.19209999999</v>
      </c>
      <c r="AB114" s="1198">
        <v>706.66330000000005</v>
      </c>
      <c r="AC114" s="1198">
        <v>27559.868699999999</v>
      </c>
      <c r="AD114" s="1198">
        <v>7066632.9999999991</v>
      </c>
      <c r="AE114" s="1198">
        <v>2184296.2602999997</v>
      </c>
      <c r="AF114" s="1198">
        <v>4882336.7396999998</v>
      </c>
      <c r="AG114" s="1114" t="s">
        <v>2216</v>
      </c>
      <c r="AH114" s="1115" t="s">
        <v>2383</v>
      </c>
      <c r="AI114" s="1116" t="s">
        <v>2579</v>
      </c>
      <c r="AJ114" s="1200"/>
      <c r="AK114" s="1201"/>
      <c r="AL114" s="1114">
        <f t="shared" si="3"/>
        <v>1</v>
      </c>
      <c r="AM114" s="1114">
        <v>0</v>
      </c>
      <c r="AN114" s="1114">
        <v>0</v>
      </c>
      <c r="AO114" s="1202">
        <f t="shared" si="2"/>
        <v>0</v>
      </c>
      <c r="AP114" s="1202">
        <f t="shared" si="2"/>
        <v>0</v>
      </c>
      <c r="AQ114" s="1102"/>
    </row>
    <row r="115" spans="1:43" ht="180">
      <c r="A115" s="1111">
        <v>718971</v>
      </c>
      <c r="B115" s="1114" t="s">
        <v>2077</v>
      </c>
      <c r="C115" s="1113" t="s">
        <v>2203</v>
      </c>
      <c r="D115" s="1113" t="s">
        <v>2203</v>
      </c>
      <c r="E115" s="1113" t="s">
        <v>46</v>
      </c>
      <c r="F115" s="1113" t="s">
        <v>2126</v>
      </c>
      <c r="G115" s="1113" t="s">
        <v>2203</v>
      </c>
      <c r="H115" s="1113" t="s">
        <v>2469</v>
      </c>
      <c r="I115" s="1113" t="s">
        <v>2469</v>
      </c>
      <c r="J115" s="1198">
        <v>9936000</v>
      </c>
      <c r="K115" s="1198">
        <v>5400000</v>
      </c>
      <c r="L115" s="1198">
        <v>864000</v>
      </c>
      <c r="M115" s="1198">
        <v>864000</v>
      </c>
      <c r="N115" s="1198">
        <v>1296000</v>
      </c>
      <c r="O115" s="1198">
        <v>3240000</v>
      </c>
      <c r="P115" s="1198">
        <v>21600000</v>
      </c>
      <c r="Q115" s="1198">
        <v>12096000</v>
      </c>
      <c r="R115" s="1198">
        <v>9504000</v>
      </c>
      <c r="S115" s="1198" t="s">
        <v>2470</v>
      </c>
      <c r="T115" s="1198" t="s">
        <v>2581</v>
      </c>
      <c r="U115" s="1198" t="s">
        <v>275</v>
      </c>
      <c r="V115" s="1199" t="s">
        <v>2517</v>
      </c>
      <c r="W115" s="1112" t="s">
        <v>2582</v>
      </c>
      <c r="X115" s="1198">
        <v>9936000</v>
      </c>
      <c r="Y115" s="1198">
        <v>5400000</v>
      </c>
      <c r="Z115" s="1198">
        <v>864000</v>
      </c>
      <c r="AA115" s="1198">
        <v>864000</v>
      </c>
      <c r="AB115" s="1198">
        <v>1296000</v>
      </c>
      <c r="AC115" s="1198">
        <v>3240000</v>
      </c>
      <c r="AD115" s="1198">
        <v>21600000</v>
      </c>
      <c r="AE115" s="1198">
        <v>12096000</v>
      </c>
      <c r="AF115" s="1198">
        <v>9504000</v>
      </c>
      <c r="AG115" s="1114" t="s">
        <v>2216</v>
      </c>
      <c r="AH115" s="1115" t="s">
        <v>2391</v>
      </c>
      <c r="AI115" s="1116" t="s">
        <v>2583</v>
      </c>
      <c r="AJ115" s="1200"/>
      <c r="AK115" s="1201"/>
      <c r="AL115" s="1114">
        <f t="shared" si="3"/>
        <v>1</v>
      </c>
      <c r="AM115" s="1114">
        <v>0</v>
      </c>
      <c r="AN115" s="1114">
        <v>0</v>
      </c>
      <c r="AO115" s="1202">
        <f t="shared" si="2"/>
        <v>0</v>
      </c>
      <c r="AP115" s="1202">
        <f t="shared" si="2"/>
        <v>0</v>
      </c>
      <c r="AQ115" s="1102"/>
    </row>
    <row r="116" spans="1:43" ht="120">
      <c r="A116" s="1111">
        <v>730657</v>
      </c>
      <c r="B116" s="1114" t="s">
        <v>2607</v>
      </c>
      <c r="C116" s="1113" t="s">
        <v>2203</v>
      </c>
      <c r="D116" s="1113" t="s">
        <v>2203</v>
      </c>
      <c r="E116" s="1113" t="s">
        <v>46</v>
      </c>
      <c r="F116" s="1113" t="s">
        <v>2126</v>
      </c>
      <c r="G116" s="1113" t="s">
        <v>2203</v>
      </c>
      <c r="H116" s="1113" t="s">
        <v>2469</v>
      </c>
      <c r="I116" s="1113" t="s">
        <v>2469</v>
      </c>
      <c r="J116" s="1198">
        <v>57872010.735399999</v>
      </c>
      <c r="K116" s="1198">
        <v>31452179.747499999</v>
      </c>
      <c r="L116" s="1198">
        <v>5032348.7595999995</v>
      </c>
      <c r="M116" s="1198">
        <v>5032348.7595999995</v>
      </c>
      <c r="N116" s="1198">
        <v>7548523.1393999998</v>
      </c>
      <c r="O116" s="1198">
        <v>18871307.848499998</v>
      </c>
      <c r="P116" s="1198">
        <v>125808718.98999999</v>
      </c>
      <c r="Q116" s="1198">
        <v>70452882.634399995</v>
      </c>
      <c r="R116" s="1198">
        <v>55355836.355599999</v>
      </c>
      <c r="S116" s="1198" t="s">
        <v>2470</v>
      </c>
      <c r="T116" s="1198" t="s">
        <v>2581</v>
      </c>
      <c r="U116" s="1198" t="s">
        <v>275</v>
      </c>
      <c r="V116" s="1199" t="s">
        <v>2517</v>
      </c>
      <c r="W116" s="1112" t="s">
        <v>2582</v>
      </c>
      <c r="X116" s="1198">
        <v>57872010.735399999</v>
      </c>
      <c r="Y116" s="1198">
        <v>31452179.747499999</v>
      </c>
      <c r="Z116" s="1198">
        <v>5032348.7595999995</v>
      </c>
      <c r="AA116" s="1198">
        <v>5032348.7595999995</v>
      </c>
      <c r="AB116" s="1198">
        <v>7548523.1393999998</v>
      </c>
      <c r="AC116" s="1198">
        <v>18871307.848499998</v>
      </c>
      <c r="AD116" s="1198">
        <v>125808718.98999999</v>
      </c>
      <c r="AE116" s="1198">
        <v>70452882.634399995</v>
      </c>
      <c r="AF116" s="1198">
        <v>55355836.355599999</v>
      </c>
      <c r="AG116" s="1114" t="s">
        <v>2216</v>
      </c>
      <c r="AH116" s="1115" t="s">
        <v>2391</v>
      </c>
      <c r="AI116" s="1116" t="s">
        <v>2608</v>
      </c>
      <c r="AJ116" s="1200"/>
      <c r="AK116" s="1201"/>
      <c r="AL116" s="1114">
        <f t="shared" si="3"/>
        <v>1</v>
      </c>
      <c r="AM116" s="1114">
        <v>0</v>
      </c>
      <c r="AN116" s="1114">
        <v>0</v>
      </c>
      <c r="AO116" s="1202">
        <f t="shared" si="2"/>
        <v>0</v>
      </c>
      <c r="AP116" s="1202">
        <f t="shared" si="2"/>
        <v>0</v>
      </c>
      <c r="AQ116" s="1102"/>
    </row>
    <row r="117" spans="1:43" ht="30">
      <c r="A117" s="1111">
        <v>753785</v>
      </c>
      <c r="B117" s="1112" t="s">
        <v>2515</v>
      </c>
      <c r="C117" s="1113" t="s">
        <v>16061</v>
      </c>
      <c r="D117" s="1113" t="s">
        <v>2209</v>
      </c>
      <c r="E117" s="1113" t="s">
        <v>46</v>
      </c>
      <c r="F117" s="1113" t="s">
        <v>2113</v>
      </c>
      <c r="G117" s="1113" t="s">
        <v>2203</v>
      </c>
      <c r="H117" s="1113" t="s">
        <v>2469</v>
      </c>
      <c r="I117" s="1113" t="s">
        <v>2469</v>
      </c>
      <c r="J117" s="1198">
        <v>299085.28999999998</v>
      </c>
      <c r="K117" s="1198">
        <v>81090.53</v>
      </c>
      <c r="L117" s="1198">
        <v>55226.85</v>
      </c>
      <c r="M117" s="1198">
        <v>14556.86</v>
      </c>
      <c r="N117" s="1198">
        <v>12296.95</v>
      </c>
      <c r="O117" s="1198">
        <v>1013.73</v>
      </c>
      <c r="P117" s="1198">
        <v>463270.20999999996</v>
      </c>
      <c r="Q117" s="1198">
        <v>366609.08999999997</v>
      </c>
      <c r="R117" s="1198">
        <v>96661.119999999995</v>
      </c>
      <c r="S117" s="1206" t="s">
        <v>2470</v>
      </c>
      <c r="T117" s="1198" t="s">
        <v>2516</v>
      </c>
      <c r="U117" s="1198" t="s">
        <v>275</v>
      </c>
      <c r="V117" s="1199" t="s">
        <v>2517</v>
      </c>
      <c r="W117" s="1112" t="s">
        <v>2518</v>
      </c>
      <c r="X117" s="1198">
        <v>0</v>
      </c>
      <c r="Y117" s="1198">
        <v>0</v>
      </c>
      <c r="Z117" s="1198">
        <v>0</v>
      </c>
      <c r="AA117" s="1198">
        <v>0</v>
      </c>
      <c r="AB117" s="1198">
        <v>0</v>
      </c>
      <c r="AC117" s="1198">
        <v>0</v>
      </c>
      <c r="AD117" s="1198">
        <v>0</v>
      </c>
      <c r="AE117" s="1198">
        <v>0</v>
      </c>
      <c r="AF117" s="1198">
        <v>0</v>
      </c>
      <c r="AG117" s="1114" t="s">
        <v>2478</v>
      </c>
      <c r="AH117" s="1115" t="s">
        <v>2478</v>
      </c>
      <c r="AI117" s="1116" t="s">
        <v>2478</v>
      </c>
      <c r="AJ117" s="1200"/>
      <c r="AK117" s="1201"/>
      <c r="AL117" s="1114">
        <f t="shared" si="3"/>
        <v>0</v>
      </c>
      <c r="AM117" s="1114">
        <v>0</v>
      </c>
      <c r="AN117" s="1114">
        <v>0</v>
      </c>
      <c r="AO117" s="1202">
        <f t="shared" si="2"/>
        <v>0</v>
      </c>
      <c r="AP117" s="1202">
        <f t="shared" si="2"/>
        <v>0</v>
      </c>
      <c r="AQ117" s="1102"/>
    </row>
    <row r="118" spans="1:43" ht="30">
      <c r="A118" s="1208" t="s">
        <v>2519</v>
      </c>
      <c r="B118" s="1209" t="s">
        <v>2520</v>
      </c>
      <c r="C118" s="1210" t="s">
        <v>16061</v>
      </c>
      <c r="D118" s="1210" t="s">
        <v>2209</v>
      </c>
      <c r="E118" s="1210" t="s">
        <v>46</v>
      </c>
      <c r="F118" s="1210" t="s">
        <v>2113</v>
      </c>
      <c r="G118" s="1210" t="s">
        <v>2203</v>
      </c>
      <c r="H118" s="1210" t="s">
        <v>2481</v>
      </c>
      <c r="I118" s="1210" t="s">
        <v>2481</v>
      </c>
      <c r="J118" s="1211">
        <v>407830.94</v>
      </c>
      <c r="K118" s="1211">
        <v>1921.02</v>
      </c>
      <c r="L118" s="1211">
        <v>77598.929999999993</v>
      </c>
      <c r="M118" s="1211">
        <v>1382.15</v>
      </c>
      <c r="N118" s="1211">
        <v>40781.699999999997</v>
      </c>
      <c r="O118" s="1211">
        <v>6101.3</v>
      </c>
      <c r="P118" s="1211">
        <v>535616.03999999992</v>
      </c>
      <c r="Q118" s="1211">
        <v>526211.56999999995</v>
      </c>
      <c r="R118" s="1211">
        <v>9404.4700000000012</v>
      </c>
      <c r="S118" s="1206" t="s">
        <v>2521</v>
      </c>
      <c r="T118" s="1198" t="s">
        <v>2516</v>
      </c>
      <c r="U118" s="1198" t="s">
        <v>275</v>
      </c>
      <c r="V118" s="1199" t="s">
        <v>2517</v>
      </c>
      <c r="W118" s="1112" t="s">
        <v>2518</v>
      </c>
      <c r="X118" s="1198">
        <v>0</v>
      </c>
      <c r="Y118" s="1198">
        <v>0</v>
      </c>
      <c r="Z118" s="1198">
        <v>0</v>
      </c>
      <c r="AA118" s="1198">
        <v>0</v>
      </c>
      <c r="AB118" s="1198">
        <v>0</v>
      </c>
      <c r="AC118" s="1198">
        <v>0</v>
      </c>
      <c r="AD118" s="1198">
        <v>0</v>
      </c>
      <c r="AE118" s="1198">
        <v>0</v>
      </c>
      <c r="AF118" s="1198">
        <v>0</v>
      </c>
      <c r="AG118" s="1114" t="s">
        <v>2478</v>
      </c>
      <c r="AH118" s="1115" t="s">
        <v>2478</v>
      </c>
      <c r="AI118" s="1116" t="s">
        <v>2478</v>
      </c>
      <c r="AJ118" s="1200"/>
      <c r="AK118" s="1201"/>
      <c r="AL118" s="1114">
        <f t="shared" si="3"/>
        <v>0</v>
      </c>
      <c r="AM118" s="1114">
        <v>0</v>
      </c>
      <c r="AN118" s="1114">
        <v>1</v>
      </c>
      <c r="AO118" s="1202">
        <f t="shared" si="2"/>
        <v>0</v>
      </c>
      <c r="AP118" s="1202">
        <f t="shared" si="2"/>
        <v>0</v>
      </c>
      <c r="AQ118" s="1102" t="s">
        <v>2483</v>
      </c>
    </row>
    <row r="119" spans="1:43" ht="30">
      <c r="A119" s="1111">
        <v>753787</v>
      </c>
      <c r="B119" s="1112" t="s">
        <v>2522</v>
      </c>
      <c r="C119" s="1113" t="s">
        <v>16061</v>
      </c>
      <c r="D119" s="1113" t="s">
        <v>2209</v>
      </c>
      <c r="E119" s="1113" t="s">
        <v>46</v>
      </c>
      <c r="F119" s="1113" t="s">
        <v>2113</v>
      </c>
      <c r="G119" s="1113" t="s">
        <v>2203</v>
      </c>
      <c r="H119" s="1113" t="s">
        <v>2469</v>
      </c>
      <c r="I119" s="1113" t="s">
        <v>2469</v>
      </c>
      <c r="J119" s="1198">
        <v>591148.31000000006</v>
      </c>
      <c r="K119" s="1198">
        <v>7196.15</v>
      </c>
      <c r="L119" s="1198">
        <v>103198.13</v>
      </c>
      <c r="M119" s="1198">
        <v>1529</v>
      </c>
      <c r="N119" s="1198">
        <v>35991.1</v>
      </c>
      <c r="O119" s="1198">
        <v>2143.44</v>
      </c>
      <c r="P119" s="1198">
        <v>741206.13</v>
      </c>
      <c r="Q119" s="1198">
        <v>730337.54</v>
      </c>
      <c r="R119" s="1198">
        <v>10868.59</v>
      </c>
      <c r="S119" s="1206" t="s">
        <v>2521</v>
      </c>
      <c r="T119" s="1198" t="s">
        <v>2516</v>
      </c>
      <c r="U119" s="1198" t="s">
        <v>275</v>
      </c>
      <c r="V119" s="1199" t="s">
        <v>2517</v>
      </c>
      <c r="W119" s="1112" t="s">
        <v>2518</v>
      </c>
      <c r="X119" s="1198">
        <v>0</v>
      </c>
      <c r="Y119" s="1198">
        <v>0</v>
      </c>
      <c r="Z119" s="1198">
        <v>0</v>
      </c>
      <c r="AA119" s="1198">
        <v>0</v>
      </c>
      <c r="AB119" s="1198">
        <v>0</v>
      </c>
      <c r="AC119" s="1198">
        <v>0</v>
      </c>
      <c r="AD119" s="1198">
        <v>0</v>
      </c>
      <c r="AE119" s="1198">
        <v>0</v>
      </c>
      <c r="AF119" s="1198">
        <v>0</v>
      </c>
      <c r="AG119" s="1114" t="s">
        <v>2478</v>
      </c>
      <c r="AH119" s="1115" t="s">
        <v>2478</v>
      </c>
      <c r="AI119" s="1116" t="s">
        <v>2478</v>
      </c>
      <c r="AJ119" s="1200"/>
      <c r="AK119" s="1201"/>
      <c r="AL119" s="1114">
        <f t="shared" si="3"/>
        <v>0</v>
      </c>
      <c r="AM119" s="1114">
        <v>0</v>
      </c>
      <c r="AN119" s="1114">
        <v>0</v>
      </c>
      <c r="AO119" s="1202">
        <f t="shared" si="2"/>
        <v>0</v>
      </c>
      <c r="AP119" s="1202">
        <f t="shared" si="2"/>
        <v>0</v>
      </c>
      <c r="AQ119" s="1102"/>
    </row>
    <row r="120" spans="1:43" ht="30">
      <c r="A120" s="1208" t="s">
        <v>2523</v>
      </c>
      <c r="B120" s="1209" t="s">
        <v>2524</v>
      </c>
      <c r="C120" s="1210" t="s">
        <v>16061</v>
      </c>
      <c r="D120" s="1210" t="s">
        <v>2209</v>
      </c>
      <c r="E120" s="1210" t="s">
        <v>46</v>
      </c>
      <c r="F120" s="1210" t="s">
        <v>2113</v>
      </c>
      <c r="G120" s="1210" t="s">
        <v>2203</v>
      </c>
      <c r="H120" s="1210" t="s">
        <v>2481</v>
      </c>
      <c r="I120" s="1210" t="s">
        <v>2481</v>
      </c>
      <c r="J120" s="1211">
        <v>212650.88</v>
      </c>
      <c r="K120" s="1211">
        <v>381.28</v>
      </c>
      <c r="L120" s="1211">
        <v>48267.18</v>
      </c>
      <c r="M120" s="1211">
        <v>305.98</v>
      </c>
      <c r="N120" s="1211">
        <v>37102.11</v>
      </c>
      <c r="O120" s="1211">
        <v>1220.26</v>
      </c>
      <c r="P120" s="1211">
        <v>299927.69</v>
      </c>
      <c r="Q120" s="1211">
        <v>298020.17</v>
      </c>
      <c r="R120" s="1211">
        <v>1907.52</v>
      </c>
      <c r="S120" s="1206" t="s">
        <v>2521</v>
      </c>
      <c r="T120" s="1198" t="s">
        <v>2516</v>
      </c>
      <c r="U120" s="1198" t="s">
        <v>275</v>
      </c>
      <c r="V120" s="1199" t="s">
        <v>2517</v>
      </c>
      <c r="W120" s="1112" t="s">
        <v>2518</v>
      </c>
      <c r="X120" s="1198">
        <v>0</v>
      </c>
      <c r="Y120" s="1198">
        <v>0</v>
      </c>
      <c r="Z120" s="1198">
        <v>0</v>
      </c>
      <c r="AA120" s="1198">
        <v>0</v>
      </c>
      <c r="AB120" s="1198">
        <v>0</v>
      </c>
      <c r="AC120" s="1198">
        <v>0</v>
      </c>
      <c r="AD120" s="1198">
        <v>0</v>
      </c>
      <c r="AE120" s="1198">
        <v>0</v>
      </c>
      <c r="AF120" s="1198">
        <v>0</v>
      </c>
      <c r="AG120" s="1114" t="s">
        <v>2478</v>
      </c>
      <c r="AH120" s="1115" t="s">
        <v>2478</v>
      </c>
      <c r="AI120" s="1116" t="s">
        <v>2478</v>
      </c>
      <c r="AJ120" s="1200"/>
      <c r="AK120" s="1201"/>
      <c r="AL120" s="1114">
        <f t="shared" si="3"/>
        <v>0</v>
      </c>
      <c r="AM120" s="1114">
        <v>0</v>
      </c>
      <c r="AN120" s="1114">
        <v>1</v>
      </c>
      <c r="AO120" s="1202">
        <f t="shared" si="2"/>
        <v>0</v>
      </c>
      <c r="AP120" s="1202">
        <f t="shared" si="2"/>
        <v>0</v>
      </c>
      <c r="AQ120" s="1102" t="s">
        <v>2483</v>
      </c>
    </row>
    <row r="121" spans="1:43" ht="45">
      <c r="A121" s="1111">
        <v>1064452</v>
      </c>
      <c r="B121" s="1114" t="s">
        <v>2525</v>
      </c>
      <c r="C121" s="1113" t="s">
        <v>2203</v>
      </c>
      <c r="D121" s="1113" t="s">
        <v>2203</v>
      </c>
      <c r="E121" s="1113" t="s">
        <v>46</v>
      </c>
      <c r="F121" s="1113" t="s">
        <v>2113</v>
      </c>
      <c r="G121" s="1113" t="s">
        <v>2203</v>
      </c>
      <c r="H121" s="1113" t="s">
        <v>2469</v>
      </c>
      <c r="I121" s="1113" t="s">
        <v>2469</v>
      </c>
      <c r="J121" s="1198">
        <v>609182.23</v>
      </c>
      <c r="K121" s="1198">
        <v>2812.61</v>
      </c>
      <c r="L121" s="1198">
        <v>110189.24</v>
      </c>
      <c r="M121" s="1198">
        <v>1928.4</v>
      </c>
      <c r="N121" s="1198">
        <v>52018.89</v>
      </c>
      <c r="O121" s="1198">
        <v>8792.11</v>
      </c>
      <c r="P121" s="1198">
        <v>784923.48</v>
      </c>
      <c r="Q121" s="1198">
        <v>771390.36</v>
      </c>
      <c r="R121" s="1198">
        <v>13533.12</v>
      </c>
      <c r="S121" s="1198" t="s">
        <v>2521</v>
      </c>
      <c r="T121" s="1198" t="s">
        <v>2516</v>
      </c>
      <c r="U121" s="1198" t="s">
        <v>275</v>
      </c>
      <c r="V121" s="1199" t="s">
        <v>2517</v>
      </c>
      <c r="W121" s="1112" t="s">
        <v>2526</v>
      </c>
      <c r="X121" s="1198">
        <v>0</v>
      </c>
      <c r="Y121" s="1198">
        <v>0</v>
      </c>
      <c r="Z121" s="1198">
        <v>0</v>
      </c>
      <c r="AA121" s="1198">
        <v>0</v>
      </c>
      <c r="AB121" s="1198">
        <v>0</v>
      </c>
      <c r="AC121" s="1198">
        <v>0</v>
      </c>
      <c r="AD121" s="1198">
        <v>0</v>
      </c>
      <c r="AE121" s="1198">
        <v>0</v>
      </c>
      <c r="AF121" s="1198">
        <v>0</v>
      </c>
      <c r="AG121" s="1114" t="s">
        <v>2478</v>
      </c>
      <c r="AH121" s="1115" t="s">
        <v>2478</v>
      </c>
      <c r="AI121" s="1116" t="s">
        <v>2478</v>
      </c>
      <c r="AJ121" s="1200"/>
      <c r="AK121" s="1201"/>
      <c r="AL121" s="1114">
        <f t="shared" si="3"/>
        <v>0</v>
      </c>
      <c r="AM121" s="1114">
        <v>0</v>
      </c>
      <c r="AN121" s="1114">
        <v>0</v>
      </c>
      <c r="AO121" s="1202">
        <f t="shared" si="2"/>
        <v>0</v>
      </c>
      <c r="AP121" s="1202">
        <f t="shared" si="2"/>
        <v>0</v>
      </c>
      <c r="AQ121" s="1102"/>
    </row>
    <row r="122" spans="1:43" ht="60">
      <c r="A122" s="1167" t="s">
        <v>2560</v>
      </c>
      <c r="B122" s="1168" t="s">
        <v>2562</v>
      </c>
      <c r="C122" s="1169" t="s">
        <v>2203</v>
      </c>
      <c r="D122" s="1169" t="s">
        <v>2203</v>
      </c>
      <c r="E122" s="1169" t="s">
        <v>46</v>
      </c>
      <c r="F122" s="1169" t="s">
        <v>2126</v>
      </c>
      <c r="G122" s="1169" t="s">
        <v>2203</v>
      </c>
      <c r="H122" s="1169" t="s">
        <v>2469</v>
      </c>
      <c r="I122" s="1169" t="s">
        <v>2469</v>
      </c>
      <c r="J122" s="1170"/>
      <c r="K122" s="1170"/>
      <c r="L122" s="1170"/>
      <c r="M122" s="1170"/>
      <c r="N122" s="1170"/>
      <c r="O122" s="1170"/>
      <c r="P122" s="1170">
        <v>40000000</v>
      </c>
      <c r="Q122" s="1170">
        <v>0</v>
      </c>
      <c r="R122" s="1170">
        <v>0</v>
      </c>
      <c r="S122" s="1170" t="s">
        <v>2470</v>
      </c>
      <c r="T122" s="1170" t="s">
        <v>2563</v>
      </c>
      <c r="U122" s="1170" t="s">
        <v>275</v>
      </c>
      <c r="V122" s="1214" t="s">
        <v>2517</v>
      </c>
      <c r="W122" s="1215" t="s">
        <v>2564</v>
      </c>
      <c r="X122" s="1170">
        <v>0</v>
      </c>
      <c r="Y122" s="1170">
        <v>0</v>
      </c>
      <c r="Z122" s="1170">
        <v>0</v>
      </c>
      <c r="AA122" s="1170">
        <v>0</v>
      </c>
      <c r="AB122" s="1170">
        <v>0</v>
      </c>
      <c r="AC122" s="1170">
        <v>0</v>
      </c>
      <c r="AD122" s="1170">
        <v>0</v>
      </c>
      <c r="AE122" s="1170">
        <v>0</v>
      </c>
      <c r="AF122" s="1170">
        <v>0</v>
      </c>
      <c r="AG122" s="1168" t="s">
        <v>2478</v>
      </c>
      <c r="AH122" s="1216" t="s">
        <v>2478</v>
      </c>
      <c r="AI122" s="1217" t="s">
        <v>2478</v>
      </c>
      <c r="AJ122" s="1177"/>
      <c r="AK122" s="1178"/>
      <c r="AL122" s="1168">
        <f t="shared" si="3"/>
        <v>0</v>
      </c>
      <c r="AM122" s="1168">
        <v>0</v>
      </c>
      <c r="AN122" s="1168">
        <v>0</v>
      </c>
      <c r="AO122" s="1179">
        <f t="shared" si="2"/>
        <v>0</v>
      </c>
      <c r="AP122" s="1179">
        <f t="shared" si="2"/>
        <v>0</v>
      </c>
      <c r="AQ122" s="1102"/>
    </row>
    <row r="123" spans="1:43">
      <c r="A123" s="1111">
        <v>741097</v>
      </c>
      <c r="B123" s="1114" t="s">
        <v>2616</v>
      </c>
      <c r="C123" s="1113" t="s">
        <v>2203</v>
      </c>
      <c r="D123" s="1113" t="s">
        <v>2203</v>
      </c>
      <c r="E123" s="1113" t="s">
        <v>130</v>
      </c>
      <c r="F123" s="1113" t="s">
        <v>130</v>
      </c>
      <c r="G123" s="1113" t="s">
        <v>2203</v>
      </c>
      <c r="H123" s="1113" t="s">
        <v>2469</v>
      </c>
      <c r="I123" s="1113" t="s">
        <v>2469</v>
      </c>
      <c r="J123" s="1198">
        <v>0</v>
      </c>
      <c r="K123" s="1198">
        <v>867756.78</v>
      </c>
      <c r="L123" s="1198">
        <v>0</v>
      </c>
      <c r="M123" s="1198">
        <v>479435.25</v>
      </c>
      <c r="N123" s="1198">
        <v>0</v>
      </c>
      <c r="O123" s="1198">
        <v>0</v>
      </c>
      <c r="P123" s="1198">
        <v>1347192.03</v>
      </c>
      <c r="Q123" s="1198">
        <v>0</v>
      </c>
      <c r="R123" s="1198">
        <v>1347192.03</v>
      </c>
      <c r="S123" s="1198" t="s">
        <v>2470</v>
      </c>
      <c r="T123" s="1198" t="s">
        <v>2405</v>
      </c>
      <c r="U123" s="1198" t="s">
        <v>16062</v>
      </c>
      <c r="V123" s="1199" t="s">
        <v>16063</v>
      </c>
      <c r="W123" s="1112" t="s">
        <v>275</v>
      </c>
      <c r="X123" s="1198">
        <v>0</v>
      </c>
      <c r="Y123" s="1198">
        <v>0</v>
      </c>
      <c r="Z123" s="1198">
        <v>0</v>
      </c>
      <c r="AA123" s="1198">
        <v>0</v>
      </c>
      <c r="AB123" s="1198">
        <v>0</v>
      </c>
      <c r="AC123" s="1198">
        <v>0</v>
      </c>
      <c r="AD123" s="1198">
        <v>0</v>
      </c>
      <c r="AE123" s="1198">
        <v>0</v>
      </c>
      <c r="AF123" s="1198">
        <v>0</v>
      </c>
      <c r="AG123" s="1114" t="s">
        <v>2478</v>
      </c>
      <c r="AH123" s="1115" t="s">
        <v>2478</v>
      </c>
      <c r="AI123" s="1116" t="s">
        <v>2478</v>
      </c>
      <c r="AJ123" s="1200"/>
      <c r="AK123" s="1201"/>
      <c r="AL123" s="1114">
        <f t="shared" si="3"/>
        <v>0</v>
      </c>
      <c r="AM123" s="1114">
        <v>0</v>
      </c>
      <c r="AN123" s="1114">
        <v>0</v>
      </c>
      <c r="AO123" s="1202">
        <f t="shared" si="2"/>
        <v>0</v>
      </c>
      <c r="AP123" s="1202">
        <f t="shared" si="2"/>
        <v>0</v>
      </c>
      <c r="AQ123" s="1102"/>
    </row>
    <row r="124" spans="1:43">
      <c r="A124" s="1111">
        <v>741098</v>
      </c>
      <c r="B124" s="1114" t="s">
        <v>2618</v>
      </c>
      <c r="C124" s="1113" t="s">
        <v>2203</v>
      </c>
      <c r="D124" s="1113" t="s">
        <v>2203</v>
      </c>
      <c r="E124" s="1113" t="s">
        <v>130</v>
      </c>
      <c r="F124" s="1113" t="s">
        <v>130</v>
      </c>
      <c r="G124" s="1113" t="s">
        <v>2203</v>
      </c>
      <c r="H124" s="1113" t="s">
        <v>2469</v>
      </c>
      <c r="I124" s="1113" t="s">
        <v>2469</v>
      </c>
      <c r="J124" s="1198">
        <v>0</v>
      </c>
      <c r="K124" s="1198">
        <v>169300.95</v>
      </c>
      <c r="L124" s="1198">
        <v>0</v>
      </c>
      <c r="M124" s="1198">
        <v>93538.61</v>
      </c>
      <c r="N124" s="1198">
        <v>0</v>
      </c>
      <c r="O124" s="1198">
        <v>0</v>
      </c>
      <c r="P124" s="1198">
        <v>262839.56</v>
      </c>
      <c r="Q124" s="1198">
        <v>0</v>
      </c>
      <c r="R124" s="1198">
        <v>262839.56</v>
      </c>
      <c r="S124" s="1198" t="s">
        <v>2470</v>
      </c>
      <c r="T124" s="1198" t="s">
        <v>2405</v>
      </c>
      <c r="U124" s="1198" t="s">
        <v>16062</v>
      </c>
      <c r="V124" s="1199" t="s">
        <v>16063</v>
      </c>
      <c r="W124" s="1112" t="s">
        <v>275</v>
      </c>
      <c r="X124" s="1198">
        <v>0</v>
      </c>
      <c r="Y124" s="1198">
        <v>0</v>
      </c>
      <c r="Z124" s="1198">
        <v>0</v>
      </c>
      <c r="AA124" s="1198">
        <v>0</v>
      </c>
      <c r="AB124" s="1198">
        <v>0</v>
      </c>
      <c r="AC124" s="1198">
        <v>0</v>
      </c>
      <c r="AD124" s="1198">
        <v>0</v>
      </c>
      <c r="AE124" s="1198">
        <v>0</v>
      </c>
      <c r="AF124" s="1198">
        <v>0</v>
      </c>
      <c r="AG124" s="1114" t="s">
        <v>2478</v>
      </c>
      <c r="AH124" s="1115" t="s">
        <v>2478</v>
      </c>
      <c r="AI124" s="1116" t="s">
        <v>2478</v>
      </c>
      <c r="AJ124" s="1200"/>
      <c r="AK124" s="1201"/>
      <c r="AL124" s="1114">
        <f t="shared" si="3"/>
        <v>0</v>
      </c>
      <c r="AM124" s="1114">
        <v>0</v>
      </c>
      <c r="AN124" s="1114">
        <v>0</v>
      </c>
      <c r="AO124" s="1202">
        <f t="shared" si="2"/>
        <v>0</v>
      </c>
      <c r="AP124" s="1202">
        <f t="shared" si="2"/>
        <v>0</v>
      </c>
      <c r="AQ124" s="1102"/>
    </row>
    <row r="125" spans="1:43">
      <c r="A125" s="1111">
        <v>741102</v>
      </c>
      <c r="B125" s="1114" t="s">
        <v>2619</v>
      </c>
      <c r="C125" s="1113" t="s">
        <v>2203</v>
      </c>
      <c r="D125" s="1113" t="s">
        <v>2203</v>
      </c>
      <c r="E125" s="1113" t="s">
        <v>130</v>
      </c>
      <c r="F125" s="1113" t="s">
        <v>130</v>
      </c>
      <c r="G125" s="1113" t="s">
        <v>2203</v>
      </c>
      <c r="H125" s="1113" t="s">
        <v>2469</v>
      </c>
      <c r="I125" s="1113" t="s">
        <v>2469</v>
      </c>
      <c r="J125" s="1198">
        <v>0</v>
      </c>
      <c r="K125" s="1198">
        <v>619336</v>
      </c>
      <c r="L125" s="1198">
        <v>0</v>
      </c>
      <c r="M125" s="1198">
        <v>342183</v>
      </c>
      <c r="N125" s="1198">
        <v>0</v>
      </c>
      <c r="O125" s="1198">
        <v>0</v>
      </c>
      <c r="P125" s="1198">
        <v>961519</v>
      </c>
      <c r="Q125" s="1198">
        <v>0</v>
      </c>
      <c r="R125" s="1198">
        <v>961519</v>
      </c>
      <c r="S125" s="1198" t="s">
        <v>2470</v>
      </c>
      <c r="T125" s="1198" t="s">
        <v>2405</v>
      </c>
      <c r="U125" s="1198" t="s">
        <v>16062</v>
      </c>
      <c r="V125" s="1199" t="s">
        <v>16063</v>
      </c>
      <c r="W125" s="1112" t="s">
        <v>275</v>
      </c>
      <c r="X125" s="1198">
        <v>0</v>
      </c>
      <c r="Y125" s="1198">
        <v>0</v>
      </c>
      <c r="Z125" s="1198">
        <v>0</v>
      </c>
      <c r="AA125" s="1198">
        <v>0</v>
      </c>
      <c r="AB125" s="1198">
        <v>0</v>
      </c>
      <c r="AC125" s="1198">
        <v>0</v>
      </c>
      <c r="AD125" s="1198">
        <v>0</v>
      </c>
      <c r="AE125" s="1198">
        <v>0</v>
      </c>
      <c r="AF125" s="1198">
        <v>0</v>
      </c>
      <c r="AG125" s="1114" t="s">
        <v>2478</v>
      </c>
      <c r="AH125" s="1115" t="s">
        <v>2478</v>
      </c>
      <c r="AI125" s="1116" t="s">
        <v>2478</v>
      </c>
      <c r="AJ125" s="1200"/>
      <c r="AK125" s="1201"/>
      <c r="AL125" s="1114">
        <f t="shared" si="3"/>
        <v>0</v>
      </c>
      <c r="AM125" s="1114">
        <v>0</v>
      </c>
      <c r="AN125" s="1114">
        <v>0</v>
      </c>
      <c r="AO125" s="1202">
        <f t="shared" si="2"/>
        <v>0</v>
      </c>
      <c r="AP125" s="1202">
        <f t="shared" si="2"/>
        <v>0</v>
      </c>
      <c r="AQ125" s="1102"/>
    </row>
    <row r="126" spans="1:43">
      <c r="A126" s="1111">
        <v>741101</v>
      </c>
      <c r="B126" s="1114" t="s">
        <v>2620</v>
      </c>
      <c r="C126" s="1113" t="s">
        <v>2203</v>
      </c>
      <c r="D126" s="1113" t="s">
        <v>2203</v>
      </c>
      <c r="E126" s="1113" t="s">
        <v>130</v>
      </c>
      <c r="F126" s="1113" t="s">
        <v>130</v>
      </c>
      <c r="G126" s="1113" t="s">
        <v>2203</v>
      </c>
      <c r="H126" s="1113" t="s">
        <v>2469</v>
      </c>
      <c r="I126" s="1113" t="s">
        <v>2469</v>
      </c>
      <c r="J126" s="1198">
        <v>0</v>
      </c>
      <c r="K126" s="1198">
        <v>69780.78</v>
      </c>
      <c r="L126" s="1198">
        <v>0</v>
      </c>
      <c r="M126" s="1198">
        <v>38554.25</v>
      </c>
      <c r="N126" s="1198">
        <v>0</v>
      </c>
      <c r="O126" s="1198">
        <v>0</v>
      </c>
      <c r="P126" s="1198">
        <v>108335.03</v>
      </c>
      <c r="Q126" s="1198">
        <v>0</v>
      </c>
      <c r="R126" s="1198">
        <v>108335.03</v>
      </c>
      <c r="S126" s="1198" t="s">
        <v>2470</v>
      </c>
      <c r="T126" s="1198" t="s">
        <v>2405</v>
      </c>
      <c r="U126" s="1198" t="s">
        <v>16062</v>
      </c>
      <c r="V126" s="1199" t="s">
        <v>16063</v>
      </c>
      <c r="W126" s="1112" t="s">
        <v>275</v>
      </c>
      <c r="X126" s="1198">
        <v>0</v>
      </c>
      <c r="Y126" s="1198">
        <v>0</v>
      </c>
      <c r="Z126" s="1198">
        <v>0</v>
      </c>
      <c r="AA126" s="1198">
        <v>0</v>
      </c>
      <c r="AB126" s="1198">
        <v>0</v>
      </c>
      <c r="AC126" s="1198">
        <v>0</v>
      </c>
      <c r="AD126" s="1198">
        <v>0</v>
      </c>
      <c r="AE126" s="1198">
        <v>0</v>
      </c>
      <c r="AF126" s="1198">
        <v>0</v>
      </c>
      <c r="AG126" s="1114" t="s">
        <v>2478</v>
      </c>
      <c r="AH126" s="1115" t="s">
        <v>2478</v>
      </c>
      <c r="AI126" s="1116" t="s">
        <v>2478</v>
      </c>
      <c r="AJ126" s="1200"/>
      <c r="AK126" s="1201"/>
      <c r="AL126" s="1114">
        <f t="shared" si="3"/>
        <v>0</v>
      </c>
      <c r="AM126" s="1114">
        <v>0</v>
      </c>
      <c r="AN126" s="1114">
        <v>0</v>
      </c>
      <c r="AO126" s="1202">
        <f t="shared" si="2"/>
        <v>0</v>
      </c>
      <c r="AP126" s="1202">
        <f t="shared" si="2"/>
        <v>0</v>
      </c>
      <c r="AQ126" s="1102"/>
    </row>
    <row r="127" spans="1:43">
      <c r="A127" s="1111">
        <v>741104</v>
      </c>
      <c r="B127" s="1114" t="s">
        <v>2621</v>
      </c>
      <c r="C127" s="1113" t="s">
        <v>2203</v>
      </c>
      <c r="D127" s="1113" t="s">
        <v>2203</v>
      </c>
      <c r="E127" s="1113" t="s">
        <v>130</v>
      </c>
      <c r="F127" s="1113" t="s">
        <v>130</v>
      </c>
      <c r="G127" s="1113" t="s">
        <v>2203</v>
      </c>
      <c r="H127" s="1113" t="s">
        <v>2469</v>
      </c>
      <c r="I127" s="1113" t="s">
        <v>2469</v>
      </c>
      <c r="J127" s="1198">
        <v>0</v>
      </c>
      <c r="K127" s="1198">
        <v>977124.29</v>
      </c>
      <c r="L127" s="1198">
        <v>0</v>
      </c>
      <c r="M127" s="1198">
        <v>539861.35</v>
      </c>
      <c r="N127" s="1198">
        <v>0</v>
      </c>
      <c r="O127" s="1198">
        <v>0</v>
      </c>
      <c r="P127" s="1198">
        <v>1516985.6400000001</v>
      </c>
      <c r="Q127" s="1198">
        <v>0</v>
      </c>
      <c r="R127" s="1198">
        <v>1516985.6400000001</v>
      </c>
      <c r="S127" s="1198" t="s">
        <v>2470</v>
      </c>
      <c r="T127" s="1198" t="s">
        <v>2405</v>
      </c>
      <c r="U127" s="1198" t="s">
        <v>16062</v>
      </c>
      <c r="V127" s="1199" t="s">
        <v>16063</v>
      </c>
      <c r="W127" s="1112" t="s">
        <v>275</v>
      </c>
      <c r="X127" s="1198">
        <v>0</v>
      </c>
      <c r="Y127" s="1198">
        <v>0</v>
      </c>
      <c r="Z127" s="1198">
        <v>0</v>
      </c>
      <c r="AA127" s="1198">
        <v>0</v>
      </c>
      <c r="AB127" s="1198">
        <v>0</v>
      </c>
      <c r="AC127" s="1198">
        <v>0</v>
      </c>
      <c r="AD127" s="1198">
        <v>0</v>
      </c>
      <c r="AE127" s="1198">
        <v>0</v>
      </c>
      <c r="AF127" s="1198">
        <v>0</v>
      </c>
      <c r="AG127" s="1114" t="s">
        <v>2478</v>
      </c>
      <c r="AH127" s="1115" t="s">
        <v>2478</v>
      </c>
      <c r="AI127" s="1116" t="s">
        <v>2478</v>
      </c>
      <c r="AJ127" s="1200"/>
      <c r="AK127" s="1201"/>
      <c r="AL127" s="1114">
        <f t="shared" si="3"/>
        <v>0</v>
      </c>
      <c r="AM127" s="1114">
        <v>0</v>
      </c>
      <c r="AN127" s="1114">
        <v>0</v>
      </c>
      <c r="AO127" s="1202">
        <f t="shared" si="2"/>
        <v>0</v>
      </c>
      <c r="AP127" s="1202">
        <f t="shared" si="2"/>
        <v>0</v>
      </c>
      <c r="AQ127" s="1102"/>
    </row>
    <row r="128" spans="1:43">
      <c r="A128" s="1111">
        <v>741100</v>
      </c>
      <c r="B128" s="1114" t="s">
        <v>2622</v>
      </c>
      <c r="C128" s="1113" t="s">
        <v>2203</v>
      </c>
      <c r="D128" s="1113" t="s">
        <v>2203</v>
      </c>
      <c r="E128" s="1113" t="s">
        <v>130</v>
      </c>
      <c r="F128" s="1113" t="s">
        <v>130</v>
      </c>
      <c r="G128" s="1113" t="s">
        <v>2203</v>
      </c>
      <c r="H128" s="1113" t="s">
        <v>2469</v>
      </c>
      <c r="I128" s="1113" t="s">
        <v>2469</v>
      </c>
      <c r="J128" s="1198">
        <v>0</v>
      </c>
      <c r="K128" s="1198">
        <v>1283718.51</v>
      </c>
      <c r="L128" s="1198">
        <v>0</v>
      </c>
      <c r="M128" s="1198">
        <v>709255.11</v>
      </c>
      <c r="N128" s="1198">
        <v>0</v>
      </c>
      <c r="O128" s="1198">
        <v>0</v>
      </c>
      <c r="P128" s="1198">
        <v>1992973.62</v>
      </c>
      <c r="Q128" s="1198">
        <v>0</v>
      </c>
      <c r="R128" s="1198">
        <v>1992973.62</v>
      </c>
      <c r="S128" s="1198" t="s">
        <v>2470</v>
      </c>
      <c r="T128" s="1198" t="s">
        <v>2405</v>
      </c>
      <c r="U128" s="1198" t="s">
        <v>16062</v>
      </c>
      <c r="V128" s="1199" t="s">
        <v>16063</v>
      </c>
      <c r="W128" s="1112" t="s">
        <v>275</v>
      </c>
      <c r="X128" s="1198">
        <v>0</v>
      </c>
      <c r="Y128" s="1198">
        <v>0</v>
      </c>
      <c r="Z128" s="1198">
        <v>0</v>
      </c>
      <c r="AA128" s="1198">
        <v>0</v>
      </c>
      <c r="AB128" s="1198">
        <v>0</v>
      </c>
      <c r="AC128" s="1198">
        <v>0</v>
      </c>
      <c r="AD128" s="1198">
        <v>0</v>
      </c>
      <c r="AE128" s="1198">
        <v>0</v>
      </c>
      <c r="AF128" s="1198">
        <v>0</v>
      </c>
      <c r="AG128" s="1114" t="s">
        <v>2478</v>
      </c>
      <c r="AH128" s="1115" t="s">
        <v>2478</v>
      </c>
      <c r="AI128" s="1116" t="s">
        <v>2478</v>
      </c>
      <c r="AJ128" s="1200"/>
      <c r="AK128" s="1201"/>
      <c r="AL128" s="1114">
        <f t="shared" si="3"/>
        <v>0</v>
      </c>
      <c r="AM128" s="1114">
        <v>0</v>
      </c>
      <c r="AN128" s="1114">
        <v>0</v>
      </c>
      <c r="AO128" s="1202">
        <f t="shared" si="2"/>
        <v>0</v>
      </c>
      <c r="AP128" s="1202">
        <f t="shared" si="2"/>
        <v>0</v>
      </c>
      <c r="AQ128" s="1102"/>
    </row>
    <row r="129" spans="1:42">
      <c r="A129" s="1111" t="s">
        <v>16064</v>
      </c>
      <c r="B129" s="1114" t="s">
        <v>291</v>
      </c>
      <c r="C129" s="1113" t="s">
        <v>2203</v>
      </c>
      <c r="D129" s="1113" t="s">
        <v>2203</v>
      </c>
      <c r="E129" s="1113" t="s">
        <v>130</v>
      </c>
      <c r="F129" s="1113" t="s">
        <v>2180</v>
      </c>
      <c r="G129" s="1113" t="s">
        <v>2203</v>
      </c>
      <c r="H129" s="1113" t="s">
        <v>2469</v>
      </c>
      <c r="I129" s="1113" t="s">
        <v>2469</v>
      </c>
      <c r="J129" s="1198">
        <v>42934620.712500006</v>
      </c>
      <c r="K129" s="1198">
        <v>117568634.28750001</v>
      </c>
      <c r="L129" s="1198" t="s">
        <v>2658</v>
      </c>
      <c r="M129" s="1198" t="s">
        <v>2658</v>
      </c>
      <c r="N129" s="1198" t="s">
        <v>2658</v>
      </c>
      <c r="O129" s="1198" t="s">
        <v>2658</v>
      </c>
      <c r="P129" s="1198">
        <v>160503255</v>
      </c>
      <c r="Q129" s="1198">
        <v>42934620.712500006</v>
      </c>
      <c r="R129" s="1198">
        <v>117568634.28750001</v>
      </c>
      <c r="S129" s="1198" t="s">
        <v>2470</v>
      </c>
      <c r="T129" s="1198" t="s">
        <v>2405</v>
      </c>
      <c r="U129" s="1198" t="s">
        <v>16062</v>
      </c>
      <c r="V129" s="1199" t="s">
        <v>16065</v>
      </c>
      <c r="W129" s="1112" t="s">
        <v>275</v>
      </c>
      <c r="X129" s="1198">
        <v>0</v>
      </c>
      <c r="Y129" s="1198">
        <v>0</v>
      </c>
      <c r="Z129" s="1198">
        <v>0</v>
      </c>
      <c r="AA129" s="1198">
        <v>0</v>
      </c>
      <c r="AB129" s="1198">
        <v>0</v>
      </c>
      <c r="AC129" s="1198">
        <v>0</v>
      </c>
      <c r="AD129" s="1198">
        <v>0</v>
      </c>
      <c r="AE129" s="1198">
        <v>0</v>
      </c>
      <c r="AF129" s="1198">
        <v>0</v>
      </c>
      <c r="AG129" s="1114" t="s">
        <v>2478</v>
      </c>
      <c r="AH129" s="1115" t="s">
        <v>2478</v>
      </c>
      <c r="AI129" s="1116" t="s">
        <v>2478</v>
      </c>
      <c r="AJ129" s="1200"/>
      <c r="AK129" s="1201"/>
      <c r="AL129" s="1114">
        <f t="shared" si="3"/>
        <v>0</v>
      </c>
      <c r="AM129" s="1114">
        <v>0</v>
      </c>
      <c r="AN129" s="1114">
        <v>0</v>
      </c>
      <c r="AO129" s="1202">
        <f t="shared" si="2"/>
        <v>0</v>
      </c>
      <c r="AP129" s="1202">
        <f t="shared" si="2"/>
        <v>0</v>
      </c>
    </row>
    <row r="130" spans="1:42">
      <c r="A130" s="1111" t="s">
        <v>16064</v>
      </c>
      <c r="B130" s="1114" t="s">
        <v>290</v>
      </c>
      <c r="C130" s="1113" t="s">
        <v>2203</v>
      </c>
      <c r="D130" s="1113" t="s">
        <v>2203</v>
      </c>
      <c r="E130" s="1113" t="s">
        <v>130</v>
      </c>
      <c r="F130" s="1113" t="s">
        <v>2180</v>
      </c>
      <c r="G130" s="1113" t="s">
        <v>2203</v>
      </c>
      <c r="H130" s="1113" t="s">
        <v>2469</v>
      </c>
      <c r="I130" s="1113" t="s">
        <v>2469</v>
      </c>
      <c r="J130" s="1198">
        <v>58330775.8125</v>
      </c>
      <c r="K130" s="1198">
        <v>159728199.1875</v>
      </c>
      <c r="L130" s="1198" t="s">
        <v>2658</v>
      </c>
      <c r="M130" s="1198" t="s">
        <v>2658</v>
      </c>
      <c r="N130" s="1198" t="s">
        <v>2658</v>
      </c>
      <c r="O130" s="1198" t="s">
        <v>2658</v>
      </c>
      <c r="P130" s="1198">
        <v>218058975</v>
      </c>
      <c r="Q130" s="1198">
        <v>58330775.8125</v>
      </c>
      <c r="R130" s="1198">
        <v>159728199.1875</v>
      </c>
      <c r="S130" s="1198" t="s">
        <v>2470</v>
      </c>
      <c r="T130" s="1198" t="s">
        <v>2405</v>
      </c>
      <c r="U130" s="1198" t="s">
        <v>16062</v>
      </c>
      <c r="V130" s="1199" t="s">
        <v>16065</v>
      </c>
      <c r="W130" s="1112" t="s">
        <v>275</v>
      </c>
      <c r="X130" s="1198">
        <v>0</v>
      </c>
      <c r="Y130" s="1198">
        <v>0</v>
      </c>
      <c r="Z130" s="1198">
        <v>0</v>
      </c>
      <c r="AA130" s="1198">
        <v>0</v>
      </c>
      <c r="AB130" s="1198">
        <v>0</v>
      </c>
      <c r="AC130" s="1198">
        <v>0</v>
      </c>
      <c r="AD130" s="1198">
        <v>0</v>
      </c>
      <c r="AE130" s="1198">
        <v>0</v>
      </c>
      <c r="AF130" s="1198">
        <v>0</v>
      </c>
      <c r="AG130" s="1114" t="s">
        <v>2478</v>
      </c>
      <c r="AH130" s="1115" t="s">
        <v>2478</v>
      </c>
      <c r="AI130" s="1116" t="s">
        <v>2478</v>
      </c>
      <c r="AJ130" s="1200"/>
      <c r="AK130" s="1201"/>
      <c r="AL130" s="1114">
        <f t="shared" si="3"/>
        <v>0</v>
      </c>
      <c r="AM130" s="1114">
        <v>0</v>
      </c>
      <c r="AN130" s="1114">
        <v>0</v>
      </c>
      <c r="AO130" s="1202">
        <f t="shared" si="2"/>
        <v>0</v>
      </c>
      <c r="AP130" s="1202">
        <f t="shared" si="2"/>
        <v>0</v>
      </c>
    </row>
    <row r="131" spans="1:42">
      <c r="A131" s="1111" t="s">
        <v>16064</v>
      </c>
      <c r="B131" s="1114" t="s">
        <v>287</v>
      </c>
      <c r="C131" s="1113" t="s">
        <v>2203</v>
      </c>
      <c r="D131" s="1113" t="s">
        <v>2203</v>
      </c>
      <c r="E131" s="1113" t="s">
        <v>130</v>
      </c>
      <c r="F131" s="1113" t="s">
        <v>2180</v>
      </c>
      <c r="G131" s="1113" t="s">
        <v>2203</v>
      </c>
      <c r="H131" s="1113" t="s">
        <v>2469</v>
      </c>
      <c r="I131" s="1113" t="s">
        <v>2469</v>
      </c>
      <c r="J131" s="1198">
        <v>50485034.25</v>
      </c>
      <c r="K131" s="1198">
        <v>138244065.75</v>
      </c>
      <c r="L131" s="1198" t="s">
        <v>2658</v>
      </c>
      <c r="M131" s="1198" t="s">
        <v>2658</v>
      </c>
      <c r="N131" s="1198" t="s">
        <v>2658</v>
      </c>
      <c r="O131" s="1198" t="s">
        <v>2658</v>
      </c>
      <c r="P131" s="1198">
        <v>188729100</v>
      </c>
      <c r="Q131" s="1198">
        <v>50485034.25</v>
      </c>
      <c r="R131" s="1198">
        <v>138244065.75</v>
      </c>
      <c r="S131" s="1198" t="s">
        <v>2470</v>
      </c>
      <c r="T131" s="1198" t="s">
        <v>2405</v>
      </c>
      <c r="U131" s="1198" t="s">
        <v>16062</v>
      </c>
      <c r="V131" s="1199" t="s">
        <v>16065</v>
      </c>
      <c r="W131" s="1112" t="s">
        <v>275</v>
      </c>
      <c r="X131" s="1198">
        <v>0</v>
      </c>
      <c r="Y131" s="1198">
        <v>0</v>
      </c>
      <c r="Z131" s="1198">
        <v>0</v>
      </c>
      <c r="AA131" s="1198">
        <v>0</v>
      </c>
      <c r="AB131" s="1198">
        <v>0</v>
      </c>
      <c r="AC131" s="1198">
        <v>0</v>
      </c>
      <c r="AD131" s="1198">
        <v>0</v>
      </c>
      <c r="AE131" s="1198">
        <v>0</v>
      </c>
      <c r="AF131" s="1198">
        <v>0</v>
      </c>
      <c r="AG131" s="1114" t="s">
        <v>2478</v>
      </c>
      <c r="AH131" s="1115" t="s">
        <v>2478</v>
      </c>
      <c r="AI131" s="1116" t="s">
        <v>2478</v>
      </c>
      <c r="AJ131" s="1200"/>
      <c r="AK131" s="1201"/>
      <c r="AL131" s="1114">
        <f t="shared" si="3"/>
        <v>0</v>
      </c>
      <c r="AM131" s="1114">
        <v>0</v>
      </c>
      <c r="AN131" s="1114">
        <v>0</v>
      </c>
      <c r="AO131" s="1202">
        <f t="shared" si="2"/>
        <v>0</v>
      </c>
      <c r="AP131" s="1202">
        <f t="shared" si="2"/>
        <v>0</v>
      </c>
    </row>
    <row r="132" spans="1:42">
      <c r="A132" s="1111" t="s">
        <v>16064</v>
      </c>
      <c r="B132" s="1114" t="s">
        <v>289</v>
      </c>
      <c r="C132" s="1113" t="s">
        <v>2203</v>
      </c>
      <c r="D132" s="1113" t="s">
        <v>2203</v>
      </c>
      <c r="E132" s="1113" t="s">
        <v>130</v>
      </c>
      <c r="F132" s="1113" t="s">
        <v>2180</v>
      </c>
      <c r="G132" s="1113" t="s">
        <v>2203</v>
      </c>
      <c r="H132" s="1113" t="s">
        <v>2469</v>
      </c>
      <c r="I132" s="1113" t="s">
        <v>2469</v>
      </c>
      <c r="J132" s="1198">
        <v>44184703.050000004</v>
      </c>
      <c r="K132" s="1198">
        <v>120991756.95</v>
      </c>
      <c r="L132" s="1198" t="s">
        <v>2658</v>
      </c>
      <c r="M132" s="1198" t="s">
        <v>2658</v>
      </c>
      <c r="N132" s="1198" t="s">
        <v>2658</v>
      </c>
      <c r="O132" s="1198" t="s">
        <v>2658</v>
      </c>
      <c r="P132" s="1198">
        <v>165176460</v>
      </c>
      <c r="Q132" s="1198">
        <v>44184703.050000004</v>
      </c>
      <c r="R132" s="1198">
        <v>120991756.95</v>
      </c>
      <c r="S132" s="1198" t="s">
        <v>2470</v>
      </c>
      <c r="T132" s="1198" t="s">
        <v>2405</v>
      </c>
      <c r="U132" s="1198" t="s">
        <v>16062</v>
      </c>
      <c r="V132" s="1199" t="s">
        <v>16065</v>
      </c>
      <c r="W132" s="1112" t="s">
        <v>275</v>
      </c>
      <c r="X132" s="1198">
        <v>0</v>
      </c>
      <c r="Y132" s="1198">
        <v>0</v>
      </c>
      <c r="Z132" s="1198">
        <v>0</v>
      </c>
      <c r="AA132" s="1198">
        <v>0</v>
      </c>
      <c r="AB132" s="1198">
        <v>0</v>
      </c>
      <c r="AC132" s="1198">
        <v>0</v>
      </c>
      <c r="AD132" s="1198">
        <v>0</v>
      </c>
      <c r="AE132" s="1198">
        <v>0</v>
      </c>
      <c r="AF132" s="1198">
        <v>0</v>
      </c>
      <c r="AG132" s="1114" t="s">
        <v>2478</v>
      </c>
      <c r="AH132" s="1115" t="s">
        <v>2478</v>
      </c>
      <c r="AI132" s="1116" t="s">
        <v>2478</v>
      </c>
      <c r="AJ132" s="1200"/>
      <c r="AK132" s="1201"/>
      <c r="AL132" s="1114">
        <f t="shared" si="3"/>
        <v>0</v>
      </c>
      <c r="AM132" s="1114">
        <v>0</v>
      </c>
      <c r="AN132" s="1114">
        <v>0</v>
      </c>
      <c r="AO132" s="1202">
        <f t="shared" si="2"/>
        <v>0</v>
      </c>
      <c r="AP132" s="1202">
        <f t="shared" si="2"/>
        <v>0</v>
      </c>
    </row>
    <row r="133" spans="1:42">
      <c r="A133" s="1111" t="s">
        <v>16064</v>
      </c>
      <c r="B133" s="1114" t="s">
        <v>288</v>
      </c>
      <c r="C133" s="1113" t="s">
        <v>2203</v>
      </c>
      <c r="D133" s="1113" t="s">
        <v>2203</v>
      </c>
      <c r="E133" s="1113" t="s">
        <v>130</v>
      </c>
      <c r="F133" s="1113" t="s">
        <v>2180</v>
      </c>
      <c r="G133" s="1113" t="s">
        <v>2203</v>
      </c>
      <c r="H133" s="1113" t="s">
        <v>2469</v>
      </c>
      <c r="I133" s="1113" t="s">
        <v>2469</v>
      </c>
      <c r="J133" s="1198">
        <v>9021119.1750000007</v>
      </c>
      <c r="K133" s="1198">
        <v>24702690.825000003</v>
      </c>
      <c r="L133" s="1198" t="s">
        <v>2658</v>
      </c>
      <c r="M133" s="1198" t="s">
        <v>2658</v>
      </c>
      <c r="N133" s="1198" t="s">
        <v>2658</v>
      </c>
      <c r="O133" s="1198" t="s">
        <v>2658</v>
      </c>
      <c r="P133" s="1198">
        <v>33723810</v>
      </c>
      <c r="Q133" s="1198">
        <v>9021119.1750000007</v>
      </c>
      <c r="R133" s="1198">
        <v>24702690.825000003</v>
      </c>
      <c r="S133" s="1198" t="s">
        <v>2470</v>
      </c>
      <c r="T133" s="1198" t="s">
        <v>2405</v>
      </c>
      <c r="U133" s="1198" t="s">
        <v>16062</v>
      </c>
      <c r="V133" s="1199" t="s">
        <v>16065</v>
      </c>
      <c r="W133" s="1112" t="s">
        <v>275</v>
      </c>
      <c r="X133" s="1198">
        <v>0</v>
      </c>
      <c r="Y133" s="1198">
        <v>0</v>
      </c>
      <c r="Z133" s="1198">
        <v>0</v>
      </c>
      <c r="AA133" s="1198">
        <v>0</v>
      </c>
      <c r="AB133" s="1198">
        <v>0</v>
      </c>
      <c r="AC133" s="1198">
        <v>0</v>
      </c>
      <c r="AD133" s="1198">
        <v>0</v>
      </c>
      <c r="AE133" s="1198">
        <v>0</v>
      </c>
      <c r="AF133" s="1198">
        <v>0</v>
      </c>
      <c r="AG133" s="1114" t="s">
        <v>2478</v>
      </c>
      <c r="AH133" s="1115" t="s">
        <v>2478</v>
      </c>
      <c r="AI133" s="1116" t="s">
        <v>2478</v>
      </c>
      <c r="AJ133" s="1200"/>
      <c r="AK133" s="1201"/>
      <c r="AL133" s="1114">
        <f t="shared" si="3"/>
        <v>0</v>
      </c>
      <c r="AM133" s="1114">
        <v>0</v>
      </c>
      <c r="AN133" s="1114">
        <v>0</v>
      </c>
      <c r="AO133" s="1202">
        <f t="shared" si="2"/>
        <v>0</v>
      </c>
      <c r="AP133" s="1202">
        <f t="shared" si="2"/>
        <v>0</v>
      </c>
    </row>
    <row r="134" spans="1:42">
      <c r="A134" s="1111" t="s">
        <v>16064</v>
      </c>
      <c r="B134" s="1114" t="s">
        <v>286</v>
      </c>
      <c r="C134" s="1113" t="s">
        <v>2203</v>
      </c>
      <c r="D134" s="1113" t="s">
        <v>2203</v>
      </c>
      <c r="E134" s="1113" t="s">
        <v>130</v>
      </c>
      <c r="F134" s="1113" t="s">
        <v>2180</v>
      </c>
      <c r="G134" s="1113" t="s">
        <v>2203</v>
      </c>
      <c r="H134" s="1113" t="s">
        <v>2469</v>
      </c>
      <c r="I134" s="1113" t="s">
        <v>2469</v>
      </c>
      <c r="J134" s="1198">
        <v>36635336.774999999</v>
      </c>
      <c r="K134" s="1198">
        <v>100319193.22500001</v>
      </c>
      <c r="L134" s="1198" t="s">
        <v>2658</v>
      </c>
      <c r="M134" s="1198" t="s">
        <v>2658</v>
      </c>
      <c r="N134" s="1198" t="s">
        <v>2658</v>
      </c>
      <c r="O134" s="1198" t="s">
        <v>2658</v>
      </c>
      <c r="P134" s="1198">
        <v>136954530</v>
      </c>
      <c r="Q134" s="1198">
        <v>36635336.774999999</v>
      </c>
      <c r="R134" s="1198">
        <v>100319193.22500001</v>
      </c>
      <c r="S134" s="1198" t="s">
        <v>2470</v>
      </c>
      <c r="T134" s="1198" t="s">
        <v>2405</v>
      </c>
      <c r="U134" s="1198" t="s">
        <v>16062</v>
      </c>
      <c r="V134" s="1199" t="s">
        <v>16065</v>
      </c>
      <c r="W134" s="1112" t="s">
        <v>275</v>
      </c>
      <c r="X134" s="1198">
        <v>0</v>
      </c>
      <c r="Y134" s="1198">
        <v>0</v>
      </c>
      <c r="Z134" s="1198">
        <v>0</v>
      </c>
      <c r="AA134" s="1198">
        <v>0</v>
      </c>
      <c r="AB134" s="1198">
        <v>0</v>
      </c>
      <c r="AC134" s="1198">
        <v>0</v>
      </c>
      <c r="AD134" s="1198">
        <v>0</v>
      </c>
      <c r="AE134" s="1198">
        <v>0</v>
      </c>
      <c r="AF134" s="1198">
        <v>0</v>
      </c>
      <c r="AG134" s="1114" t="s">
        <v>2478</v>
      </c>
      <c r="AH134" s="1115" t="s">
        <v>2478</v>
      </c>
      <c r="AI134" s="1116" t="s">
        <v>2478</v>
      </c>
      <c r="AJ134" s="1200"/>
      <c r="AK134" s="1201"/>
      <c r="AL134" s="1114">
        <f t="shared" si="3"/>
        <v>0</v>
      </c>
      <c r="AM134" s="1114">
        <v>0</v>
      </c>
      <c r="AN134" s="1114">
        <v>0</v>
      </c>
      <c r="AO134" s="1202">
        <f t="shared" si="2"/>
        <v>0</v>
      </c>
      <c r="AP134" s="1202">
        <f t="shared" si="2"/>
        <v>0</v>
      </c>
    </row>
    <row r="135" spans="1:42" ht="45">
      <c r="A135" s="1191">
        <v>727691</v>
      </c>
      <c r="B135" s="1192" t="s">
        <v>2527</v>
      </c>
      <c r="C135" s="1193" t="s">
        <v>2209</v>
      </c>
      <c r="D135" s="1193" t="s">
        <v>2203</v>
      </c>
      <c r="E135" s="1193" t="s">
        <v>130</v>
      </c>
      <c r="F135" s="1193" t="s">
        <v>2109</v>
      </c>
      <c r="G135" s="1193" t="s">
        <v>2203</v>
      </c>
      <c r="H135" s="1193" t="s">
        <v>2469</v>
      </c>
      <c r="I135" s="1193" t="s">
        <v>2469</v>
      </c>
      <c r="J135" s="1194">
        <v>788376.98999999987</v>
      </c>
      <c r="K135" s="1194">
        <v>8663674.7039999999</v>
      </c>
      <c r="L135" s="1194">
        <v>6629.4839999999995</v>
      </c>
      <c r="M135" s="1194">
        <v>72765.402000000002</v>
      </c>
      <c r="N135" s="1194">
        <v>0</v>
      </c>
      <c r="O135" s="1194">
        <v>0</v>
      </c>
      <c r="P135" s="1194">
        <v>9531446.5800000001</v>
      </c>
      <c r="Q135" s="1194">
        <v>795006.47399999993</v>
      </c>
      <c r="R135" s="1194">
        <v>8736440.1060000006</v>
      </c>
      <c r="S135" s="1196" t="s">
        <v>2521</v>
      </c>
      <c r="T135" s="1194" t="s">
        <v>2405</v>
      </c>
      <c r="U135" s="1194" t="s">
        <v>2528</v>
      </c>
      <c r="V135" s="1218" t="s">
        <v>2529</v>
      </c>
      <c r="W135" s="1192" t="s">
        <v>2530</v>
      </c>
      <c r="X135" s="1194">
        <v>1313961.6499999999</v>
      </c>
      <c r="Y135" s="1194">
        <v>14439457.84</v>
      </c>
      <c r="Z135" s="1194">
        <v>11049.14</v>
      </c>
      <c r="AA135" s="1194">
        <v>121275.67</v>
      </c>
      <c r="AB135" s="1194">
        <v>0</v>
      </c>
      <c r="AC135" s="1194">
        <v>0</v>
      </c>
      <c r="AD135" s="1194">
        <v>15885744.300000001</v>
      </c>
      <c r="AE135" s="1194">
        <v>1325010.7899999998</v>
      </c>
      <c r="AF135" s="1194">
        <v>14560733.51</v>
      </c>
      <c r="AG135" s="1219" t="s">
        <v>2472</v>
      </c>
      <c r="AH135" s="1220" t="s">
        <v>2235</v>
      </c>
      <c r="AI135" s="1221" t="s">
        <v>2531</v>
      </c>
      <c r="AJ135" s="1200"/>
      <c r="AK135" s="1201"/>
      <c r="AL135" s="1114">
        <f t="shared" si="3"/>
        <v>1</v>
      </c>
      <c r="AM135" s="1114">
        <v>0</v>
      </c>
      <c r="AN135" s="1114">
        <v>0</v>
      </c>
      <c r="AO135" s="1202">
        <f t="shared" si="2"/>
        <v>795006.47399999993</v>
      </c>
      <c r="AP135" s="1202">
        <f t="shared" si="2"/>
        <v>8736440.1060000006</v>
      </c>
    </row>
    <row r="136" spans="1:42" ht="45">
      <c r="A136" s="1191">
        <v>740406</v>
      </c>
      <c r="B136" s="1192" t="s">
        <v>2532</v>
      </c>
      <c r="C136" s="1193" t="s">
        <v>2209</v>
      </c>
      <c r="D136" s="1193" t="s">
        <v>2209</v>
      </c>
      <c r="E136" s="1193" t="s">
        <v>130</v>
      </c>
      <c r="F136" s="1193" t="s">
        <v>2109</v>
      </c>
      <c r="G136" s="1193" t="s">
        <v>2203</v>
      </c>
      <c r="H136" s="1193" t="s">
        <v>2469</v>
      </c>
      <c r="I136" s="1193" t="s">
        <v>2469</v>
      </c>
      <c r="J136" s="1194">
        <v>281264.03000000003</v>
      </c>
      <c r="K136" s="1194">
        <v>3116841.11</v>
      </c>
      <c r="L136" s="1194">
        <v>2365.12</v>
      </c>
      <c r="M136" s="1194">
        <v>25959.59</v>
      </c>
      <c r="N136" s="1194">
        <v>0</v>
      </c>
      <c r="O136" s="1194">
        <v>0</v>
      </c>
      <c r="P136" s="1194">
        <v>3426429.8499999996</v>
      </c>
      <c r="Q136" s="1194">
        <v>283629.15000000002</v>
      </c>
      <c r="R136" s="1194">
        <v>3142800.6999999997</v>
      </c>
      <c r="S136" s="1196" t="s">
        <v>2470</v>
      </c>
      <c r="T136" s="1194" t="s">
        <v>2405</v>
      </c>
      <c r="U136" s="1194" t="s">
        <v>2528</v>
      </c>
      <c r="V136" s="1218" t="s">
        <v>2533</v>
      </c>
      <c r="W136" s="1192" t="s">
        <v>2530</v>
      </c>
      <c r="X136" s="1194">
        <v>281345.36</v>
      </c>
      <c r="Y136" s="1194">
        <v>3091775.16</v>
      </c>
      <c r="Z136" s="1194">
        <v>2365.85</v>
      </c>
      <c r="AA136" s="1194">
        <v>25967.52</v>
      </c>
      <c r="AB136" s="1194">
        <v>0</v>
      </c>
      <c r="AC136" s="1194">
        <v>0</v>
      </c>
      <c r="AD136" s="1194">
        <v>3401453.89</v>
      </c>
      <c r="AE136" s="1194">
        <v>283711.20999999996</v>
      </c>
      <c r="AF136" s="1194">
        <v>3117742.68</v>
      </c>
      <c r="AG136" s="1219" t="s">
        <v>2472</v>
      </c>
      <c r="AH136" s="1220" t="s">
        <v>2235</v>
      </c>
      <c r="AI136" s="1221" t="s">
        <v>2531</v>
      </c>
      <c r="AJ136" s="1200"/>
      <c r="AK136" s="1201"/>
      <c r="AL136" s="1114">
        <f t="shared" si="3"/>
        <v>1</v>
      </c>
      <c r="AM136" s="1114">
        <v>0</v>
      </c>
      <c r="AN136" s="1114">
        <v>0</v>
      </c>
      <c r="AO136" s="1202">
        <f t="shared" ref="AO136:AP199" si="4">IF($C136="Yes",Q136,IF($C136="Yes, only E&amp;M ",N136,0))</f>
        <v>283629.15000000002</v>
      </c>
      <c r="AP136" s="1202">
        <f t="shared" si="4"/>
        <v>3142800.6999999997</v>
      </c>
    </row>
    <row r="137" spans="1:42" ht="45">
      <c r="A137" s="1191">
        <v>740410</v>
      </c>
      <c r="B137" s="1192" t="s">
        <v>2534</v>
      </c>
      <c r="C137" s="1193" t="s">
        <v>2209</v>
      </c>
      <c r="D137" s="1193" t="s">
        <v>2209</v>
      </c>
      <c r="E137" s="1193" t="s">
        <v>130</v>
      </c>
      <c r="F137" s="1193" t="s">
        <v>2109</v>
      </c>
      <c r="G137" s="1193" t="s">
        <v>2203</v>
      </c>
      <c r="H137" s="1193" t="s">
        <v>2469</v>
      </c>
      <c r="I137" s="1193" t="s">
        <v>2469</v>
      </c>
      <c r="J137" s="1194">
        <v>21352.15</v>
      </c>
      <c r="K137" s="1194">
        <v>236614.32</v>
      </c>
      <c r="L137" s="1194">
        <v>179.55</v>
      </c>
      <c r="M137" s="1194">
        <v>1970.74</v>
      </c>
      <c r="N137" s="1194">
        <v>0</v>
      </c>
      <c r="O137" s="1194">
        <v>0</v>
      </c>
      <c r="P137" s="1194">
        <v>260116.76</v>
      </c>
      <c r="Q137" s="1194">
        <v>21531.7</v>
      </c>
      <c r="R137" s="1194">
        <v>238585.06</v>
      </c>
      <c r="S137" s="1196" t="s">
        <v>2470</v>
      </c>
      <c r="T137" s="1194" t="s">
        <v>2405</v>
      </c>
      <c r="U137" s="1194" t="s">
        <v>2528</v>
      </c>
      <c r="V137" s="1218" t="s">
        <v>2533</v>
      </c>
      <c r="W137" s="1192" t="s">
        <v>2530</v>
      </c>
      <c r="X137" s="1194">
        <v>251201.23</v>
      </c>
      <c r="Y137" s="1194">
        <v>2760513.52</v>
      </c>
      <c r="Z137" s="1194">
        <v>2112.36</v>
      </c>
      <c r="AA137" s="1194">
        <v>23185.29</v>
      </c>
      <c r="AB137" s="1194">
        <v>0</v>
      </c>
      <c r="AC137" s="1194">
        <v>0</v>
      </c>
      <c r="AD137" s="1194">
        <v>3037012.4</v>
      </c>
      <c r="AE137" s="1194">
        <v>253313.59</v>
      </c>
      <c r="AF137" s="1194">
        <v>2783698.81</v>
      </c>
      <c r="AG137" s="1219" t="s">
        <v>2472</v>
      </c>
      <c r="AH137" s="1220" t="s">
        <v>2235</v>
      </c>
      <c r="AI137" s="1221" t="s">
        <v>2531</v>
      </c>
      <c r="AJ137" s="1200"/>
      <c r="AK137" s="1201"/>
      <c r="AL137" s="1114">
        <f t="shared" si="3"/>
        <v>1</v>
      </c>
      <c r="AM137" s="1114">
        <v>0</v>
      </c>
      <c r="AN137" s="1114">
        <v>0</v>
      </c>
      <c r="AO137" s="1202">
        <f t="shared" si="4"/>
        <v>21531.7</v>
      </c>
      <c r="AP137" s="1202">
        <f t="shared" si="4"/>
        <v>238585.06</v>
      </c>
    </row>
    <row r="138" spans="1:42" ht="45">
      <c r="A138" s="1191">
        <v>740409</v>
      </c>
      <c r="B138" s="1192" t="s">
        <v>2535</v>
      </c>
      <c r="C138" s="1193" t="s">
        <v>2209</v>
      </c>
      <c r="D138" s="1193" t="s">
        <v>2209</v>
      </c>
      <c r="E138" s="1193" t="s">
        <v>130</v>
      </c>
      <c r="F138" s="1193" t="s">
        <v>2109</v>
      </c>
      <c r="G138" s="1193" t="s">
        <v>2203</v>
      </c>
      <c r="H138" s="1193" t="s">
        <v>2469</v>
      </c>
      <c r="I138" s="1193" t="s">
        <v>2469</v>
      </c>
      <c r="J138" s="1194">
        <v>715385.11</v>
      </c>
      <c r="K138" s="1194">
        <v>7927576.7000000002</v>
      </c>
      <c r="L138" s="1194">
        <v>6901584.8300000001</v>
      </c>
      <c r="M138" s="1194">
        <v>66028.399999999994</v>
      </c>
      <c r="N138" s="1194">
        <v>0</v>
      </c>
      <c r="O138" s="1194">
        <v>0</v>
      </c>
      <c r="P138" s="1194">
        <v>15610575.040000001</v>
      </c>
      <c r="Q138" s="1194">
        <v>7616969.9400000004</v>
      </c>
      <c r="R138" s="1194">
        <v>7993605.1000000006</v>
      </c>
      <c r="S138" s="1196" t="s">
        <v>2470</v>
      </c>
      <c r="T138" s="1194" t="s">
        <v>2405</v>
      </c>
      <c r="U138" s="1194" t="s">
        <v>2528</v>
      </c>
      <c r="V138" s="1218" t="s">
        <v>2533</v>
      </c>
      <c r="W138" s="1192" t="s">
        <v>2530</v>
      </c>
      <c r="X138" s="1194">
        <v>715385.11</v>
      </c>
      <c r="Y138" s="1194">
        <v>7927576.7000000002</v>
      </c>
      <c r="Z138" s="1194">
        <v>6015.7</v>
      </c>
      <c r="AA138" s="1194">
        <v>66028.399999999994</v>
      </c>
      <c r="AB138" s="1194">
        <v>0</v>
      </c>
      <c r="AC138" s="1194">
        <v>0</v>
      </c>
      <c r="AD138" s="1194">
        <v>8715005.9100000001</v>
      </c>
      <c r="AE138" s="1194">
        <v>721400.80999999994</v>
      </c>
      <c r="AF138" s="1194">
        <v>7993605.1000000006</v>
      </c>
      <c r="AG138" s="1219" t="s">
        <v>2472</v>
      </c>
      <c r="AH138" s="1220" t="s">
        <v>2235</v>
      </c>
      <c r="AI138" s="1221" t="s">
        <v>2531</v>
      </c>
      <c r="AJ138" s="1200"/>
      <c r="AK138" s="1201"/>
      <c r="AL138" s="1114">
        <f t="shared" si="3"/>
        <v>1</v>
      </c>
      <c r="AM138" s="1114">
        <v>0</v>
      </c>
      <c r="AN138" s="1114">
        <v>0</v>
      </c>
      <c r="AO138" s="1202">
        <f t="shared" si="4"/>
        <v>7616969.9400000004</v>
      </c>
      <c r="AP138" s="1202">
        <f t="shared" si="4"/>
        <v>7993605.1000000006</v>
      </c>
    </row>
    <row r="139" spans="1:42" ht="45">
      <c r="A139" s="1191">
        <v>740414</v>
      </c>
      <c r="B139" s="1192" t="s">
        <v>2536</v>
      </c>
      <c r="C139" s="1193" t="s">
        <v>2209</v>
      </c>
      <c r="D139" s="1193" t="s">
        <v>2209</v>
      </c>
      <c r="E139" s="1193" t="s">
        <v>130</v>
      </c>
      <c r="F139" s="1193" t="s">
        <v>2109</v>
      </c>
      <c r="G139" s="1193" t="s">
        <v>2203</v>
      </c>
      <c r="H139" s="1193" t="s">
        <v>2469</v>
      </c>
      <c r="I139" s="1193" t="s">
        <v>2469</v>
      </c>
      <c r="J139" s="1194">
        <v>141749.28</v>
      </c>
      <c r="K139" s="1194">
        <v>1570801.41</v>
      </c>
      <c r="L139" s="1194">
        <v>1191.98</v>
      </c>
      <c r="M139" s="1194">
        <v>13083.11</v>
      </c>
      <c r="N139" s="1194">
        <v>0</v>
      </c>
      <c r="O139" s="1194">
        <v>0</v>
      </c>
      <c r="P139" s="1194">
        <v>1726825.78</v>
      </c>
      <c r="Q139" s="1194">
        <v>142941.26</v>
      </c>
      <c r="R139" s="1194">
        <v>1583884.52</v>
      </c>
      <c r="S139" s="1196" t="s">
        <v>2470</v>
      </c>
      <c r="T139" s="1194" t="s">
        <v>2405</v>
      </c>
      <c r="U139" s="1194" t="s">
        <v>2528</v>
      </c>
      <c r="V139" s="1218" t="s">
        <v>2533</v>
      </c>
      <c r="W139" s="1192" t="s">
        <v>2530</v>
      </c>
      <c r="X139" s="1194">
        <v>799358.09</v>
      </c>
      <c r="Y139" s="1194">
        <v>8784348.5500000007</v>
      </c>
      <c r="Z139" s="1194">
        <v>6721.82</v>
      </c>
      <c r="AA139" s="1194">
        <v>73778.929999999993</v>
      </c>
      <c r="AB139" s="1194">
        <v>0</v>
      </c>
      <c r="AC139" s="1194">
        <v>0</v>
      </c>
      <c r="AD139" s="1194">
        <v>9664207.3900000006</v>
      </c>
      <c r="AE139" s="1194">
        <v>806079.90999999992</v>
      </c>
      <c r="AF139" s="1194">
        <v>8858127.4800000004</v>
      </c>
      <c r="AG139" s="1219" t="s">
        <v>2472</v>
      </c>
      <c r="AH139" s="1220" t="s">
        <v>2235</v>
      </c>
      <c r="AI139" s="1221" t="s">
        <v>2531</v>
      </c>
      <c r="AJ139" s="1200"/>
      <c r="AK139" s="1201"/>
      <c r="AL139" s="1114">
        <f t="shared" ref="AL139:AL202" si="5">IF(OR(X139&lt;&gt;0,Y139&lt;&gt;0,Z139&lt;&gt;0,AA139&lt;&gt;0,AB139&lt;&gt;0,AC139&lt;&gt;0,AD139&lt;&gt;0,AE139&lt;&gt;0,AF139&lt;&gt;0),1,0)</f>
        <v>1</v>
      </c>
      <c r="AM139" s="1114">
        <v>0</v>
      </c>
      <c r="AN139" s="1114">
        <v>0</v>
      </c>
      <c r="AO139" s="1202">
        <f t="shared" si="4"/>
        <v>142941.26</v>
      </c>
      <c r="AP139" s="1202">
        <f t="shared" si="4"/>
        <v>1583884.52</v>
      </c>
    </row>
    <row r="140" spans="1:42" ht="45">
      <c r="A140" s="1191">
        <v>727694</v>
      </c>
      <c r="B140" s="1192" t="s">
        <v>2537</v>
      </c>
      <c r="C140" s="1193" t="s">
        <v>2209</v>
      </c>
      <c r="D140" s="1193" t="s">
        <v>2203</v>
      </c>
      <c r="E140" s="1193" t="s">
        <v>130</v>
      </c>
      <c r="F140" s="1193" t="s">
        <v>2109</v>
      </c>
      <c r="G140" s="1193" t="s">
        <v>2203</v>
      </c>
      <c r="H140" s="1193" t="s">
        <v>2469</v>
      </c>
      <c r="I140" s="1193" t="s">
        <v>2469</v>
      </c>
      <c r="J140" s="1194">
        <v>437628.36599999998</v>
      </c>
      <c r="K140" s="1194">
        <v>4809208.9979999997</v>
      </c>
      <c r="L140" s="1194">
        <v>3680.0340000000001</v>
      </c>
      <c r="M140" s="1194">
        <v>40392.095999999998</v>
      </c>
      <c r="N140" s="1194">
        <v>0</v>
      </c>
      <c r="O140" s="1194">
        <v>0</v>
      </c>
      <c r="P140" s="1194">
        <v>5290909.4939999999</v>
      </c>
      <c r="Q140" s="1194">
        <v>441308.39999999997</v>
      </c>
      <c r="R140" s="1194">
        <v>4849601.0939999996</v>
      </c>
      <c r="S140" s="1196" t="s">
        <v>2521</v>
      </c>
      <c r="T140" s="1194" t="s">
        <v>2405</v>
      </c>
      <c r="U140" s="1194" t="s">
        <v>2528</v>
      </c>
      <c r="V140" s="1218" t="s">
        <v>2529</v>
      </c>
      <c r="W140" s="1192" t="s">
        <v>2530</v>
      </c>
      <c r="X140" s="1194">
        <v>729380.61</v>
      </c>
      <c r="Y140" s="1194">
        <v>8015348.3300000001</v>
      </c>
      <c r="Z140" s="1194">
        <v>6133.39</v>
      </c>
      <c r="AA140" s="1194">
        <v>67320.160000000003</v>
      </c>
      <c r="AB140" s="1194">
        <v>0</v>
      </c>
      <c r="AC140" s="1194">
        <v>0</v>
      </c>
      <c r="AD140" s="1194">
        <v>8818182.4900000002</v>
      </c>
      <c r="AE140" s="1194">
        <v>735514</v>
      </c>
      <c r="AF140" s="1194">
        <v>8082668.4900000002</v>
      </c>
      <c r="AG140" s="1219" t="s">
        <v>2472</v>
      </c>
      <c r="AH140" s="1220" t="s">
        <v>2235</v>
      </c>
      <c r="AI140" s="1221" t="s">
        <v>2531</v>
      </c>
      <c r="AJ140" s="1200"/>
      <c r="AK140" s="1201"/>
      <c r="AL140" s="1114">
        <f t="shared" si="5"/>
        <v>1</v>
      </c>
      <c r="AM140" s="1114">
        <v>0</v>
      </c>
      <c r="AN140" s="1114">
        <v>0</v>
      </c>
      <c r="AO140" s="1202">
        <f t="shared" si="4"/>
        <v>441308.39999999997</v>
      </c>
      <c r="AP140" s="1202">
        <f t="shared" si="4"/>
        <v>4849601.0939999996</v>
      </c>
    </row>
    <row r="141" spans="1:42" ht="45">
      <c r="A141" s="1191">
        <v>740411</v>
      </c>
      <c r="B141" s="1192" t="s">
        <v>2538</v>
      </c>
      <c r="C141" s="1193" t="s">
        <v>2209</v>
      </c>
      <c r="D141" s="1193" t="s">
        <v>2209</v>
      </c>
      <c r="E141" s="1193" t="s">
        <v>130</v>
      </c>
      <c r="F141" s="1193" t="s">
        <v>2109</v>
      </c>
      <c r="G141" s="1193" t="s">
        <v>2203</v>
      </c>
      <c r="H141" s="1193" t="s">
        <v>2469</v>
      </c>
      <c r="I141" s="1193" t="s">
        <v>2469</v>
      </c>
      <c r="J141" s="1194">
        <v>799358.09</v>
      </c>
      <c r="K141" s="1194">
        <v>8858127.4800000004</v>
      </c>
      <c r="L141" s="1194">
        <v>6721.82</v>
      </c>
      <c r="M141" s="1194">
        <v>73778.929999999993</v>
      </c>
      <c r="N141" s="1194">
        <v>0</v>
      </c>
      <c r="O141" s="1194">
        <v>0</v>
      </c>
      <c r="P141" s="1194">
        <v>9737986.3200000003</v>
      </c>
      <c r="Q141" s="1194">
        <v>806079.90999999992</v>
      </c>
      <c r="R141" s="1194">
        <v>8931906.4100000001</v>
      </c>
      <c r="S141" s="1196" t="s">
        <v>2470</v>
      </c>
      <c r="T141" s="1194" t="s">
        <v>2405</v>
      </c>
      <c r="U141" s="1194" t="s">
        <v>2528</v>
      </c>
      <c r="V141" s="1218" t="s">
        <v>2533</v>
      </c>
      <c r="W141" s="1192" t="s">
        <v>2530</v>
      </c>
      <c r="X141" s="1194">
        <v>141749.28</v>
      </c>
      <c r="Y141" s="1194">
        <v>1557718.3</v>
      </c>
      <c r="Z141" s="1194">
        <v>1191.98</v>
      </c>
      <c r="AA141" s="1194">
        <v>13083.11</v>
      </c>
      <c r="AB141" s="1194">
        <v>0</v>
      </c>
      <c r="AC141" s="1194">
        <v>0</v>
      </c>
      <c r="AD141" s="1194">
        <v>1713742.6700000002</v>
      </c>
      <c r="AE141" s="1194">
        <v>142941.26</v>
      </c>
      <c r="AF141" s="1194">
        <v>1570801.4100000001</v>
      </c>
      <c r="AG141" s="1219" t="s">
        <v>2472</v>
      </c>
      <c r="AH141" s="1220" t="s">
        <v>2235</v>
      </c>
      <c r="AI141" s="1221" t="s">
        <v>2531</v>
      </c>
      <c r="AJ141" s="1200"/>
      <c r="AK141" s="1201"/>
      <c r="AL141" s="1114">
        <f t="shared" si="5"/>
        <v>1</v>
      </c>
      <c r="AM141" s="1114">
        <v>0</v>
      </c>
      <c r="AN141" s="1114">
        <v>0</v>
      </c>
      <c r="AO141" s="1202">
        <f t="shared" si="4"/>
        <v>806079.90999999992</v>
      </c>
      <c r="AP141" s="1202">
        <f t="shared" si="4"/>
        <v>8931906.4100000001</v>
      </c>
    </row>
    <row r="142" spans="1:42" ht="45">
      <c r="A142" s="1191">
        <v>727562</v>
      </c>
      <c r="B142" s="1192" t="s">
        <v>2539</v>
      </c>
      <c r="C142" s="1193" t="s">
        <v>2209</v>
      </c>
      <c r="D142" s="1193" t="s">
        <v>2203</v>
      </c>
      <c r="E142" s="1193" t="s">
        <v>130</v>
      </c>
      <c r="F142" s="1193" t="s">
        <v>2109</v>
      </c>
      <c r="G142" s="1193" t="s">
        <v>2203</v>
      </c>
      <c r="H142" s="1193" t="s">
        <v>2469</v>
      </c>
      <c r="I142" s="1193" t="s">
        <v>2469</v>
      </c>
      <c r="J142" s="1194">
        <v>1232141.8199999998</v>
      </c>
      <c r="K142" s="1194">
        <v>13540319.136000002</v>
      </c>
      <c r="L142" s="1194">
        <v>10361.1</v>
      </c>
      <c r="M142" s="1194">
        <v>113723.89799999999</v>
      </c>
      <c r="N142" s="1194">
        <v>0</v>
      </c>
      <c r="O142" s="1194">
        <v>0</v>
      </c>
      <c r="P142" s="1194">
        <v>14896545.954000002</v>
      </c>
      <c r="Q142" s="1194">
        <v>1242502.92</v>
      </c>
      <c r="R142" s="1194">
        <v>13654043.034000002</v>
      </c>
      <c r="S142" s="1196" t="s">
        <v>2521</v>
      </c>
      <c r="T142" s="1194" t="s">
        <v>2405</v>
      </c>
      <c r="U142" s="1194" t="s">
        <v>2528</v>
      </c>
      <c r="V142" s="1218" t="s">
        <v>2529</v>
      </c>
      <c r="W142" s="1192" t="s">
        <v>2530</v>
      </c>
      <c r="X142" s="1194">
        <v>2053569.7</v>
      </c>
      <c r="Y142" s="1194">
        <v>22567198.559999999</v>
      </c>
      <c r="Z142" s="1194">
        <v>17268.5</v>
      </c>
      <c r="AA142" s="1194">
        <v>189539.83</v>
      </c>
      <c r="AB142" s="1194">
        <v>0</v>
      </c>
      <c r="AC142" s="1194">
        <v>0</v>
      </c>
      <c r="AD142" s="1194">
        <v>24827576.589999996</v>
      </c>
      <c r="AE142" s="1194">
        <v>2070838.2</v>
      </c>
      <c r="AF142" s="1194">
        <v>22756738.389999997</v>
      </c>
      <c r="AG142" s="1219" t="s">
        <v>2472</v>
      </c>
      <c r="AH142" s="1220" t="s">
        <v>2235</v>
      </c>
      <c r="AI142" s="1221" t="s">
        <v>2531</v>
      </c>
      <c r="AJ142" s="1200"/>
      <c r="AK142" s="1201"/>
      <c r="AL142" s="1114">
        <f t="shared" si="5"/>
        <v>1</v>
      </c>
      <c r="AM142" s="1114">
        <v>0</v>
      </c>
      <c r="AN142" s="1114">
        <v>0</v>
      </c>
      <c r="AO142" s="1202">
        <f t="shared" si="4"/>
        <v>1242502.92</v>
      </c>
      <c r="AP142" s="1202">
        <f t="shared" si="4"/>
        <v>13654043.034000002</v>
      </c>
    </row>
    <row r="143" spans="1:42" ht="45">
      <c r="A143" s="1191">
        <v>727530</v>
      </c>
      <c r="B143" s="1192" t="s">
        <v>2540</v>
      </c>
      <c r="C143" s="1193" t="s">
        <v>2209</v>
      </c>
      <c r="D143" s="1193" t="s">
        <v>2203</v>
      </c>
      <c r="E143" s="1193" t="s">
        <v>130</v>
      </c>
      <c r="F143" s="1193" t="s">
        <v>2109</v>
      </c>
      <c r="G143" s="1193" t="s">
        <v>2203</v>
      </c>
      <c r="H143" s="1193" t="s">
        <v>2469</v>
      </c>
      <c r="I143" s="1193" t="s">
        <v>2469</v>
      </c>
      <c r="J143" s="1194">
        <v>1367036.8559999999</v>
      </c>
      <c r="K143" s="1194">
        <v>15022714.937999999</v>
      </c>
      <c r="L143" s="1194">
        <v>11495.436</v>
      </c>
      <c r="M143" s="1194">
        <v>126174.408</v>
      </c>
      <c r="N143" s="1194">
        <v>0</v>
      </c>
      <c r="O143" s="1194">
        <v>0</v>
      </c>
      <c r="P143" s="1194">
        <v>16527421.637999998</v>
      </c>
      <c r="Q143" s="1194">
        <v>1378532.2919999999</v>
      </c>
      <c r="R143" s="1194">
        <v>15148889.345999999</v>
      </c>
      <c r="S143" s="1196" t="s">
        <v>2521</v>
      </c>
      <c r="T143" s="1194" t="s">
        <v>2405</v>
      </c>
      <c r="U143" s="1194" t="s">
        <v>2528</v>
      </c>
      <c r="V143" s="1218" t="s">
        <v>2529</v>
      </c>
      <c r="W143" s="1192" t="s">
        <v>2530</v>
      </c>
      <c r="X143" s="1194">
        <v>2278394.7599999998</v>
      </c>
      <c r="Y143" s="1194">
        <v>25037858.23</v>
      </c>
      <c r="Z143" s="1194">
        <v>19159.060000000001</v>
      </c>
      <c r="AA143" s="1194">
        <v>210290.68</v>
      </c>
      <c r="AB143" s="1194">
        <v>0</v>
      </c>
      <c r="AC143" s="1194">
        <v>0</v>
      </c>
      <c r="AD143" s="1194">
        <v>27545702.73</v>
      </c>
      <c r="AE143" s="1194">
        <v>2297553.8199999998</v>
      </c>
      <c r="AF143" s="1194">
        <v>25248148.91</v>
      </c>
      <c r="AG143" s="1219" t="s">
        <v>2472</v>
      </c>
      <c r="AH143" s="1220" t="s">
        <v>2235</v>
      </c>
      <c r="AI143" s="1221" t="s">
        <v>2531</v>
      </c>
      <c r="AJ143" s="1200"/>
      <c r="AK143" s="1201"/>
      <c r="AL143" s="1114">
        <f t="shared" si="5"/>
        <v>1</v>
      </c>
      <c r="AM143" s="1114">
        <v>0</v>
      </c>
      <c r="AN143" s="1114">
        <v>0</v>
      </c>
      <c r="AO143" s="1202">
        <f t="shared" si="4"/>
        <v>1378532.2919999999</v>
      </c>
      <c r="AP143" s="1202">
        <f t="shared" si="4"/>
        <v>15148889.345999999</v>
      </c>
    </row>
    <row r="144" spans="1:42" ht="45">
      <c r="A144" s="1191">
        <v>727540</v>
      </c>
      <c r="B144" s="1192" t="s">
        <v>2541</v>
      </c>
      <c r="C144" s="1193" t="s">
        <v>2209</v>
      </c>
      <c r="D144" s="1193" t="s">
        <v>2203</v>
      </c>
      <c r="E144" s="1193" t="s">
        <v>130</v>
      </c>
      <c r="F144" s="1193" t="s">
        <v>2109</v>
      </c>
      <c r="G144" s="1193" t="s">
        <v>2203</v>
      </c>
      <c r="H144" s="1193" t="s">
        <v>2469</v>
      </c>
      <c r="I144" s="1193" t="s">
        <v>2469</v>
      </c>
      <c r="J144" s="1194">
        <v>1105536.432</v>
      </c>
      <c r="K144" s="1194">
        <v>12149020.277999999</v>
      </c>
      <c r="L144" s="1194">
        <v>9296.4779999999992</v>
      </c>
      <c r="M144" s="1194">
        <v>102038.50200000001</v>
      </c>
      <c r="N144" s="1194">
        <v>0</v>
      </c>
      <c r="O144" s="1194">
        <v>0</v>
      </c>
      <c r="P144" s="1194">
        <v>13365891.689999999</v>
      </c>
      <c r="Q144" s="1194">
        <v>1114832.9099999999</v>
      </c>
      <c r="R144" s="1194">
        <v>12251058.779999999</v>
      </c>
      <c r="S144" s="1196" t="s">
        <v>2521</v>
      </c>
      <c r="T144" s="1194" t="s">
        <v>2405</v>
      </c>
      <c r="U144" s="1194" t="s">
        <v>2528</v>
      </c>
      <c r="V144" s="1218" t="s">
        <v>2529</v>
      </c>
      <c r="W144" s="1192" t="s">
        <v>2530</v>
      </c>
      <c r="X144" s="1194">
        <v>1842560.72</v>
      </c>
      <c r="Y144" s="1194">
        <v>20248367.129999999</v>
      </c>
      <c r="Z144" s="1194">
        <v>15494.13</v>
      </c>
      <c r="AA144" s="1194">
        <v>170064.17</v>
      </c>
      <c r="AB144" s="1194">
        <v>0</v>
      </c>
      <c r="AC144" s="1194">
        <v>0</v>
      </c>
      <c r="AD144" s="1194">
        <v>22276486.149999999</v>
      </c>
      <c r="AE144" s="1194">
        <v>1858054.8499999999</v>
      </c>
      <c r="AF144" s="1194">
        <v>20418431.300000001</v>
      </c>
      <c r="AG144" s="1219" t="s">
        <v>2472</v>
      </c>
      <c r="AH144" s="1220" t="s">
        <v>2235</v>
      </c>
      <c r="AI144" s="1221" t="s">
        <v>2531</v>
      </c>
      <c r="AJ144" s="1200"/>
      <c r="AK144" s="1201"/>
      <c r="AL144" s="1114">
        <f t="shared" si="5"/>
        <v>1</v>
      </c>
      <c r="AM144" s="1114">
        <v>0</v>
      </c>
      <c r="AN144" s="1114">
        <v>0</v>
      </c>
      <c r="AO144" s="1202">
        <f t="shared" si="4"/>
        <v>1114832.9099999999</v>
      </c>
      <c r="AP144" s="1202">
        <f t="shared" si="4"/>
        <v>12251058.779999999</v>
      </c>
    </row>
    <row r="145" spans="1:42" ht="45">
      <c r="A145" s="1191">
        <v>740408</v>
      </c>
      <c r="B145" s="1192" t="s">
        <v>2542</v>
      </c>
      <c r="C145" s="1193" t="s">
        <v>2209</v>
      </c>
      <c r="D145" s="1193" t="s">
        <v>2209</v>
      </c>
      <c r="E145" s="1193" t="s">
        <v>130</v>
      </c>
      <c r="F145" s="1193" t="s">
        <v>2109</v>
      </c>
      <c r="G145" s="1193" t="s">
        <v>2203</v>
      </c>
      <c r="H145" s="1193" t="s">
        <v>2469</v>
      </c>
      <c r="I145" s="1193" t="s">
        <v>2469</v>
      </c>
      <c r="J145" s="1194">
        <v>622799.54</v>
      </c>
      <c r="K145" s="1194">
        <v>6901584.8300000001</v>
      </c>
      <c r="L145" s="1194">
        <v>5237.1400000000003</v>
      </c>
      <c r="M145" s="1194">
        <v>57482.97</v>
      </c>
      <c r="N145" s="1194">
        <v>0</v>
      </c>
      <c r="O145" s="1194">
        <v>0</v>
      </c>
      <c r="P145" s="1194">
        <v>7587104.4799999995</v>
      </c>
      <c r="Q145" s="1194">
        <v>628036.68000000005</v>
      </c>
      <c r="R145" s="1194">
        <v>6959067.7999999998</v>
      </c>
      <c r="S145" s="1196" t="s">
        <v>2470</v>
      </c>
      <c r="T145" s="1194" t="s">
        <v>2405</v>
      </c>
      <c r="U145" s="1194" t="s">
        <v>2528</v>
      </c>
      <c r="V145" s="1218" t="s">
        <v>2322</v>
      </c>
      <c r="W145" s="1192" t="s">
        <v>2530</v>
      </c>
      <c r="X145" s="1194">
        <v>666580.30000000005</v>
      </c>
      <c r="Y145" s="1194">
        <v>7325219.9500000002</v>
      </c>
      <c r="Z145" s="1194">
        <v>5605.29</v>
      </c>
      <c r="AA145" s="1194">
        <v>61523.839999999997</v>
      </c>
      <c r="AB145" s="1194">
        <v>0</v>
      </c>
      <c r="AC145" s="1194">
        <v>0</v>
      </c>
      <c r="AD145" s="1194">
        <v>8058929.3799999999</v>
      </c>
      <c r="AE145" s="1194">
        <v>672185.59000000008</v>
      </c>
      <c r="AF145" s="1194">
        <v>7386743.79</v>
      </c>
      <c r="AG145" s="1219" t="s">
        <v>2472</v>
      </c>
      <c r="AH145" s="1220" t="s">
        <v>2235</v>
      </c>
      <c r="AI145" s="1221" t="s">
        <v>2531</v>
      </c>
      <c r="AJ145" s="1200"/>
      <c r="AK145" s="1201"/>
      <c r="AL145" s="1114">
        <f t="shared" si="5"/>
        <v>1</v>
      </c>
      <c r="AM145" s="1114">
        <v>0</v>
      </c>
      <c r="AN145" s="1114">
        <v>0</v>
      </c>
      <c r="AO145" s="1202">
        <f t="shared" si="4"/>
        <v>628036.68000000005</v>
      </c>
      <c r="AP145" s="1202">
        <f t="shared" si="4"/>
        <v>6959067.7999999998</v>
      </c>
    </row>
    <row r="146" spans="1:42" ht="45">
      <c r="A146" s="1191">
        <v>727558</v>
      </c>
      <c r="B146" s="1192" t="s">
        <v>2543</v>
      </c>
      <c r="C146" s="1193" t="s">
        <v>2209</v>
      </c>
      <c r="D146" s="1193" t="s">
        <v>2203</v>
      </c>
      <c r="E146" s="1193" t="s">
        <v>130</v>
      </c>
      <c r="F146" s="1193" t="s">
        <v>2109</v>
      </c>
      <c r="G146" s="1193" t="s">
        <v>2203</v>
      </c>
      <c r="H146" s="1193" t="s">
        <v>2469</v>
      </c>
      <c r="I146" s="1193" t="s">
        <v>2469</v>
      </c>
      <c r="J146" s="1194">
        <v>793759.87799999991</v>
      </c>
      <c r="K146" s="1194">
        <v>8722828.5599999987</v>
      </c>
      <c r="L146" s="1194">
        <v>6674.7419999999993</v>
      </c>
      <c r="M146" s="1194">
        <v>73262.237999999998</v>
      </c>
      <c r="N146" s="1194">
        <v>0</v>
      </c>
      <c r="O146" s="1194">
        <v>0</v>
      </c>
      <c r="P146" s="1194">
        <v>9596525.4179999977</v>
      </c>
      <c r="Q146" s="1194">
        <v>800434.61999999988</v>
      </c>
      <c r="R146" s="1194">
        <v>8796090.7979999986</v>
      </c>
      <c r="S146" s="1196" t="s">
        <v>2521</v>
      </c>
      <c r="T146" s="1194" t="s">
        <v>2405</v>
      </c>
      <c r="U146" s="1194" t="s">
        <v>2528</v>
      </c>
      <c r="V146" s="1218" t="s">
        <v>2529</v>
      </c>
      <c r="W146" s="1192" t="s">
        <v>2530</v>
      </c>
      <c r="X146" s="1194">
        <v>1322933.1299999999</v>
      </c>
      <c r="Y146" s="1194">
        <v>14538047.6</v>
      </c>
      <c r="Z146" s="1194">
        <v>11124.57</v>
      </c>
      <c r="AA146" s="1194">
        <v>122103.73</v>
      </c>
      <c r="AB146" s="1194">
        <v>0</v>
      </c>
      <c r="AC146" s="1194">
        <v>0</v>
      </c>
      <c r="AD146" s="1194">
        <v>15994209.030000001</v>
      </c>
      <c r="AE146" s="1194">
        <v>1334057.7</v>
      </c>
      <c r="AF146" s="1194">
        <v>14660151.33</v>
      </c>
      <c r="AG146" s="1219" t="s">
        <v>2472</v>
      </c>
      <c r="AH146" s="1220" t="s">
        <v>2235</v>
      </c>
      <c r="AI146" s="1221" t="s">
        <v>2531</v>
      </c>
      <c r="AJ146" s="1200"/>
      <c r="AK146" s="1201"/>
      <c r="AL146" s="1114">
        <f t="shared" si="5"/>
        <v>1</v>
      </c>
      <c r="AM146" s="1114">
        <v>0</v>
      </c>
      <c r="AN146" s="1114">
        <v>0</v>
      </c>
      <c r="AO146" s="1202">
        <f t="shared" si="4"/>
        <v>800434.61999999988</v>
      </c>
      <c r="AP146" s="1202">
        <f t="shared" si="4"/>
        <v>8796090.7979999986</v>
      </c>
    </row>
    <row r="147" spans="1:42">
      <c r="A147" s="1111" t="s">
        <v>16064</v>
      </c>
      <c r="B147" s="1114" t="s">
        <v>292</v>
      </c>
      <c r="C147" s="1113" t="s">
        <v>2203</v>
      </c>
      <c r="D147" s="1113" t="s">
        <v>2203</v>
      </c>
      <c r="E147" s="1113" t="s">
        <v>130</v>
      </c>
      <c r="F147" s="1113" t="s">
        <v>2180</v>
      </c>
      <c r="G147" s="1113" t="s">
        <v>2203</v>
      </c>
      <c r="H147" s="1113" t="s">
        <v>2469</v>
      </c>
      <c r="I147" s="1113" t="s">
        <v>2469</v>
      </c>
      <c r="J147" s="1198">
        <v>254933.334</v>
      </c>
      <c r="K147" s="1198">
        <v>2801526.9</v>
      </c>
      <c r="L147" s="1198">
        <v>2143.7459999999996</v>
      </c>
      <c r="M147" s="1198">
        <v>23529.756000000001</v>
      </c>
      <c r="N147" s="1198" t="s">
        <v>2658</v>
      </c>
      <c r="O147" s="1198" t="s">
        <v>2658</v>
      </c>
      <c r="P147" s="1198">
        <v>3082133.736</v>
      </c>
      <c r="Q147" s="1198">
        <v>257077.08000000002</v>
      </c>
      <c r="R147" s="1198">
        <v>2825056.656</v>
      </c>
      <c r="S147" s="1198" t="s">
        <v>2521</v>
      </c>
      <c r="T147" s="1198" t="s">
        <v>2405</v>
      </c>
      <c r="U147" s="1198" t="s">
        <v>2528</v>
      </c>
      <c r="V147" s="1199" t="s">
        <v>2529</v>
      </c>
      <c r="W147" s="1112" t="s">
        <v>2530</v>
      </c>
      <c r="X147" s="1198">
        <v>0</v>
      </c>
      <c r="Y147" s="1198">
        <v>0</v>
      </c>
      <c r="Z147" s="1198">
        <v>0</v>
      </c>
      <c r="AA147" s="1198">
        <v>0</v>
      </c>
      <c r="AB147" s="1198">
        <v>0</v>
      </c>
      <c r="AC147" s="1198">
        <v>0</v>
      </c>
      <c r="AD147" s="1198">
        <v>0</v>
      </c>
      <c r="AE147" s="1198">
        <v>0</v>
      </c>
      <c r="AF147" s="1198">
        <v>0</v>
      </c>
      <c r="AG147" s="1114" t="s">
        <v>2478</v>
      </c>
      <c r="AH147" s="1115" t="s">
        <v>2478</v>
      </c>
      <c r="AI147" s="1116" t="s">
        <v>2478</v>
      </c>
      <c r="AJ147" s="1200"/>
      <c r="AK147" s="1201"/>
      <c r="AL147" s="1114">
        <f t="shared" si="5"/>
        <v>0</v>
      </c>
      <c r="AM147" s="1114">
        <v>0</v>
      </c>
      <c r="AN147" s="1114">
        <v>0</v>
      </c>
      <c r="AO147" s="1202">
        <f t="shared" si="4"/>
        <v>0</v>
      </c>
      <c r="AP147" s="1202">
        <f t="shared" si="4"/>
        <v>0</v>
      </c>
    </row>
    <row r="148" spans="1:42">
      <c r="A148" s="1111" t="s">
        <v>16064</v>
      </c>
      <c r="B148" s="1114" t="s">
        <v>293</v>
      </c>
      <c r="C148" s="1113" t="s">
        <v>2203</v>
      </c>
      <c r="D148" s="1113" t="s">
        <v>2203</v>
      </c>
      <c r="E148" s="1113" t="s">
        <v>130</v>
      </c>
      <c r="F148" s="1113" t="s">
        <v>2180</v>
      </c>
      <c r="G148" s="1113" t="s">
        <v>2203</v>
      </c>
      <c r="H148" s="1113" t="s">
        <v>2469</v>
      </c>
      <c r="I148" s="1113" t="s">
        <v>2469</v>
      </c>
      <c r="J148" s="1198">
        <v>155350.008</v>
      </c>
      <c r="K148" s="1198">
        <v>1707180.4440000001</v>
      </c>
      <c r="L148" s="1198">
        <v>1306.3439999999998</v>
      </c>
      <c r="M148" s="1198">
        <v>14338.44</v>
      </c>
      <c r="N148" s="1198" t="s">
        <v>2658</v>
      </c>
      <c r="O148" s="1198" t="s">
        <v>2658</v>
      </c>
      <c r="P148" s="1198">
        <v>1878175.236</v>
      </c>
      <c r="Q148" s="1198">
        <v>156656.35200000001</v>
      </c>
      <c r="R148" s="1198">
        <v>1721518.8840000001</v>
      </c>
      <c r="S148" s="1198" t="s">
        <v>2521</v>
      </c>
      <c r="T148" s="1198" t="s">
        <v>2405</v>
      </c>
      <c r="U148" s="1198" t="s">
        <v>2528</v>
      </c>
      <c r="V148" s="1199" t="s">
        <v>2529</v>
      </c>
      <c r="W148" s="1112" t="s">
        <v>2530</v>
      </c>
      <c r="X148" s="1198">
        <v>0</v>
      </c>
      <c r="Y148" s="1198">
        <v>0</v>
      </c>
      <c r="Z148" s="1198">
        <v>0</v>
      </c>
      <c r="AA148" s="1198">
        <v>0</v>
      </c>
      <c r="AB148" s="1198">
        <v>0</v>
      </c>
      <c r="AC148" s="1198">
        <v>0</v>
      </c>
      <c r="AD148" s="1198">
        <v>0</v>
      </c>
      <c r="AE148" s="1198">
        <v>0</v>
      </c>
      <c r="AF148" s="1198">
        <v>0</v>
      </c>
      <c r="AG148" s="1114" t="s">
        <v>2478</v>
      </c>
      <c r="AH148" s="1115" t="s">
        <v>2478</v>
      </c>
      <c r="AI148" s="1116" t="s">
        <v>2478</v>
      </c>
      <c r="AJ148" s="1200"/>
      <c r="AK148" s="1201"/>
      <c r="AL148" s="1114">
        <f t="shared" si="5"/>
        <v>0</v>
      </c>
      <c r="AM148" s="1114">
        <v>0</v>
      </c>
      <c r="AN148" s="1114">
        <v>0</v>
      </c>
      <c r="AO148" s="1202">
        <f t="shared" si="4"/>
        <v>0</v>
      </c>
      <c r="AP148" s="1202">
        <f t="shared" si="4"/>
        <v>0</v>
      </c>
    </row>
    <row r="149" spans="1:42">
      <c r="A149" s="1111" t="s">
        <v>16064</v>
      </c>
      <c r="B149" s="1114" t="s">
        <v>294</v>
      </c>
      <c r="C149" s="1113" t="s">
        <v>2203</v>
      </c>
      <c r="D149" s="1113" t="s">
        <v>2203</v>
      </c>
      <c r="E149" s="1113" t="s">
        <v>130</v>
      </c>
      <c r="F149" s="1113" t="s">
        <v>2180</v>
      </c>
      <c r="G149" s="1113" t="s">
        <v>2203</v>
      </c>
      <c r="H149" s="1113" t="s">
        <v>2469</v>
      </c>
      <c r="I149" s="1113" t="s">
        <v>2469</v>
      </c>
      <c r="J149" s="1198">
        <v>161271.17399999997</v>
      </c>
      <c r="K149" s="1198">
        <v>1772249.7059999998</v>
      </c>
      <c r="L149" s="1198">
        <v>1356.1379999999999</v>
      </c>
      <c r="M149" s="1198">
        <v>14884.949999999999</v>
      </c>
      <c r="N149" s="1198" t="s">
        <v>2658</v>
      </c>
      <c r="O149" s="1198" t="s">
        <v>2658</v>
      </c>
      <c r="P149" s="1198">
        <v>1949761.9679999996</v>
      </c>
      <c r="Q149" s="1198">
        <v>162627.31199999998</v>
      </c>
      <c r="R149" s="1198">
        <v>1787134.6559999997</v>
      </c>
      <c r="S149" s="1198" t="s">
        <v>2521</v>
      </c>
      <c r="T149" s="1198" t="s">
        <v>2405</v>
      </c>
      <c r="U149" s="1198" t="s">
        <v>2528</v>
      </c>
      <c r="V149" s="1199" t="s">
        <v>2529</v>
      </c>
      <c r="W149" s="1112" t="s">
        <v>2530</v>
      </c>
      <c r="X149" s="1198">
        <v>0</v>
      </c>
      <c r="Y149" s="1198">
        <v>0</v>
      </c>
      <c r="Z149" s="1198">
        <v>0</v>
      </c>
      <c r="AA149" s="1198">
        <v>0</v>
      </c>
      <c r="AB149" s="1198">
        <v>0</v>
      </c>
      <c r="AC149" s="1198">
        <v>0</v>
      </c>
      <c r="AD149" s="1198">
        <v>0</v>
      </c>
      <c r="AE149" s="1198">
        <v>0</v>
      </c>
      <c r="AF149" s="1198">
        <v>0</v>
      </c>
      <c r="AG149" s="1114" t="s">
        <v>2478</v>
      </c>
      <c r="AH149" s="1115" t="s">
        <v>2478</v>
      </c>
      <c r="AI149" s="1116" t="s">
        <v>2478</v>
      </c>
      <c r="AJ149" s="1200"/>
      <c r="AK149" s="1201"/>
      <c r="AL149" s="1114">
        <f t="shared" si="5"/>
        <v>0</v>
      </c>
      <c r="AM149" s="1114">
        <v>0</v>
      </c>
      <c r="AN149" s="1114">
        <v>0</v>
      </c>
      <c r="AO149" s="1202">
        <f t="shared" si="4"/>
        <v>0</v>
      </c>
      <c r="AP149" s="1202">
        <f t="shared" si="4"/>
        <v>0</v>
      </c>
    </row>
    <row r="150" spans="1:42">
      <c r="A150" s="1111" t="s">
        <v>16064</v>
      </c>
      <c r="B150" s="1114" t="s">
        <v>295</v>
      </c>
      <c r="C150" s="1113" t="s">
        <v>2203</v>
      </c>
      <c r="D150" s="1113" t="s">
        <v>2203</v>
      </c>
      <c r="E150" s="1113" t="s">
        <v>130</v>
      </c>
      <c r="F150" s="1113" t="s">
        <v>2180</v>
      </c>
      <c r="G150" s="1113" t="s">
        <v>2203</v>
      </c>
      <c r="H150" s="1113" t="s">
        <v>2469</v>
      </c>
      <c r="I150" s="1113" t="s">
        <v>2469</v>
      </c>
      <c r="J150" s="1198">
        <v>275711.26799999998</v>
      </c>
      <c r="K150" s="1198">
        <v>3029860.8120000004</v>
      </c>
      <c r="L150" s="1198">
        <v>2318.4659999999999</v>
      </c>
      <c r="M150" s="1198">
        <v>25447.511999999999</v>
      </c>
      <c r="N150" s="1198" t="s">
        <v>2658</v>
      </c>
      <c r="O150" s="1198" t="s">
        <v>2658</v>
      </c>
      <c r="P150" s="1198">
        <v>3333338.0580000007</v>
      </c>
      <c r="Q150" s="1198">
        <v>278029.734</v>
      </c>
      <c r="R150" s="1198">
        <v>3055308.3240000005</v>
      </c>
      <c r="S150" s="1198" t="s">
        <v>2521</v>
      </c>
      <c r="T150" s="1198" t="s">
        <v>2405</v>
      </c>
      <c r="U150" s="1198" t="s">
        <v>2528</v>
      </c>
      <c r="V150" s="1199" t="s">
        <v>2529</v>
      </c>
      <c r="W150" s="1112" t="s">
        <v>2530</v>
      </c>
      <c r="X150" s="1198">
        <v>0</v>
      </c>
      <c r="Y150" s="1198">
        <v>0</v>
      </c>
      <c r="Z150" s="1198">
        <v>0</v>
      </c>
      <c r="AA150" s="1198">
        <v>0</v>
      </c>
      <c r="AB150" s="1198">
        <v>0</v>
      </c>
      <c r="AC150" s="1198">
        <v>0</v>
      </c>
      <c r="AD150" s="1198">
        <v>0</v>
      </c>
      <c r="AE150" s="1198">
        <v>0</v>
      </c>
      <c r="AF150" s="1198">
        <v>0</v>
      </c>
      <c r="AG150" s="1114" t="s">
        <v>2478</v>
      </c>
      <c r="AH150" s="1115" t="s">
        <v>2478</v>
      </c>
      <c r="AI150" s="1116" t="s">
        <v>2478</v>
      </c>
      <c r="AJ150" s="1200"/>
      <c r="AK150" s="1201"/>
      <c r="AL150" s="1114">
        <f t="shared" si="5"/>
        <v>0</v>
      </c>
      <c r="AM150" s="1114">
        <v>0</v>
      </c>
      <c r="AN150" s="1114">
        <v>0</v>
      </c>
      <c r="AO150" s="1202">
        <f t="shared" si="4"/>
        <v>0</v>
      </c>
      <c r="AP150" s="1202">
        <f t="shared" si="4"/>
        <v>0</v>
      </c>
    </row>
    <row r="151" spans="1:42">
      <c r="A151" s="1111" t="s">
        <v>16064</v>
      </c>
      <c r="B151" s="1114" t="s">
        <v>296</v>
      </c>
      <c r="C151" s="1113" t="s">
        <v>2203</v>
      </c>
      <c r="D151" s="1113" t="s">
        <v>2203</v>
      </c>
      <c r="E151" s="1113" t="s">
        <v>130</v>
      </c>
      <c r="F151" s="1113" t="s">
        <v>2180</v>
      </c>
      <c r="G151" s="1113" t="s">
        <v>2203</v>
      </c>
      <c r="H151" s="1113" t="s">
        <v>2469</v>
      </c>
      <c r="I151" s="1113" t="s">
        <v>2469</v>
      </c>
      <c r="J151" s="1198">
        <v>305424.76799999998</v>
      </c>
      <c r="K151" s="1198">
        <v>3356390.148</v>
      </c>
      <c r="L151" s="1198">
        <v>2568.3240000000001</v>
      </c>
      <c r="M151" s="1198">
        <v>28190.003999999997</v>
      </c>
      <c r="N151" s="1198" t="s">
        <v>2658</v>
      </c>
      <c r="O151" s="1198" t="s">
        <v>2658</v>
      </c>
      <c r="P151" s="1198">
        <v>3692573.2440000004</v>
      </c>
      <c r="Q151" s="1198">
        <v>307993.092</v>
      </c>
      <c r="R151" s="1198">
        <v>3384580.1520000002</v>
      </c>
      <c r="S151" s="1198" t="s">
        <v>2521</v>
      </c>
      <c r="T151" s="1198" t="s">
        <v>2405</v>
      </c>
      <c r="U151" s="1198" t="s">
        <v>2528</v>
      </c>
      <c r="V151" s="1199" t="s">
        <v>2529</v>
      </c>
      <c r="W151" s="1112" t="s">
        <v>2530</v>
      </c>
      <c r="X151" s="1198">
        <v>0</v>
      </c>
      <c r="Y151" s="1198">
        <v>0</v>
      </c>
      <c r="Z151" s="1198">
        <v>0</v>
      </c>
      <c r="AA151" s="1198">
        <v>0</v>
      </c>
      <c r="AB151" s="1198">
        <v>0</v>
      </c>
      <c r="AC151" s="1198">
        <v>0</v>
      </c>
      <c r="AD151" s="1198">
        <v>0</v>
      </c>
      <c r="AE151" s="1198">
        <v>0</v>
      </c>
      <c r="AF151" s="1198">
        <v>0</v>
      </c>
      <c r="AG151" s="1114" t="s">
        <v>2478</v>
      </c>
      <c r="AH151" s="1115" t="s">
        <v>2478</v>
      </c>
      <c r="AI151" s="1116" t="s">
        <v>2478</v>
      </c>
      <c r="AJ151" s="1200"/>
      <c r="AK151" s="1201"/>
      <c r="AL151" s="1114">
        <f t="shared" si="5"/>
        <v>0</v>
      </c>
      <c r="AM151" s="1114">
        <v>0</v>
      </c>
      <c r="AN151" s="1114">
        <v>0</v>
      </c>
      <c r="AO151" s="1202">
        <f t="shared" si="4"/>
        <v>0</v>
      </c>
      <c r="AP151" s="1202">
        <f t="shared" si="4"/>
        <v>0</v>
      </c>
    </row>
    <row r="152" spans="1:42">
      <c r="A152" s="1111" t="s">
        <v>16064</v>
      </c>
      <c r="B152" s="1114" t="s">
        <v>297</v>
      </c>
      <c r="C152" s="1113" t="s">
        <v>2203</v>
      </c>
      <c r="D152" s="1113" t="s">
        <v>2203</v>
      </c>
      <c r="E152" s="1113" t="s">
        <v>130</v>
      </c>
      <c r="F152" s="1113" t="s">
        <v>2180</v>
      </c>
      <c r="G152" s="1113" t="s">
        <v>2203</v>
      </c>
      <c r="H152" s="1113" t="s">
        <v>2469</v>
      </c>
      <c r="I152" s="1113" t="s">
        <v>2469</v>
      </c>
      <c r="J152" s="1198">
        <v>303594.59999999998</v>
      </c>
      <c r="K152" s="1198">
        <v>3336277.8060000003</v>
      </c>
      <c r="L152" s="1198">
        <v>2552.9340000000002</v>
      </c>
      <c r="M152" s="1198">
        <v>28021.085999999999</v>
      </c>
      <c r="N152" s="1198" t="s">
        <v>2658</v>
      </c>
      <c r="O152" s="1198" t="s">
        <v>2658</v>
      </c>
      <c r="P152" s="1198">
        <v>3670446.4260000004</v>
      </c>
      <c r="Q152" s="1198">
        <v>306147.53399999999</v>
      </c>
      <c r="R152" s="1198">
        <v>3364298.8920000005</v>
      </c>
      <c r="S152" s="1198" t="s">
        <v>2521</v>
      </c>
      <c r="T152" s="1198" t="s">
        <v>2405</v>
      </c>
      <c r="U152" s="1198" t="s">
        <v>2528</v>
      </c>
      <c r="V152" s="1199" t="s">
        <v>2529</v>
      </c>
      <c r="W152" s="1112" t="s">
        <v>2530</v>
      </c>
      <c r="X152" s="1198">
        <v>0</v>
      </c>
      <c r="Y152" s="1198">
        <v>0</v>
      </c>
      <c r="Z152" s="1198">
        <v>0</v>
      </c>
      <c r="AA152" s="1198">
        <v>0</v>
      </c>
      <c r="AB152" s="1198">
        <v>0</v>
      </c>
      <c r="AC152" s="1198">
        <v>0</v>
      </c>
      <c r="AD152" s="1198">
        <v>0</v>
      </c>
      <c r="AE152" s="1198">
        <v>0</v>
      </c>
      <c r="AF152" s="1198">
        <v>0</v>
      </c>
      <c r="AG152" s="1114" t="s">
        <v>2478</v>
      </c>
      <c r="AH152" s="1115" t="s">
        <v>2478</v>
      </c>
      <c r="AI152" s="1116" t="s">
        <v>2478</v>
      </c>
      <c r="AJ152" s="1200"/>
      <c r="AK152" s="1201"/>
      <c r="AL152" s="1114">
        <f t="shared" si="5"/>
        <v>0</v>
      </c>
      <c r="AM152" s="1114">
        <v>0</v>
      </c>
      <c r="AN152" s="1114">
        <v>0</v>
      </c>
      <c r="AO152" s="1202">
        <f t="shared" si="4"/>
        <v>0</v>
      </c>
      <c r="AP152" s="1202">
        <f t="shared" si="4"/>
        <v>0</v>
      </c>
    </row>
    <row r="153" spans="1:42">
      <c r="A153" s="1111" t="s">
        <v>16064</v>
      </c>
      <c r="B153" s="1114" t="s">
        <v>298</v>
      </c>
      <c r="C153" s="1113" t="s">
        <v>2203</v>
      </c>
      <c r="D153" s="1113" t="s">
        <v>2203</v>
      </c>
      <c r="E153" s="1113" t="s">
        <v>130</v>
      </c>
      <c r="F153" s="1113" t="s">
        <v>2180</v>
      </c>
      <c r="G153" s="1113" t="s">
        <v>2203</v>
      </c>
      <c r="H153" s="1113" t="s">
        <v>2469</v>
      </c>
      <c r="I153" s="1113" t="s">
        <v>2469</v>
      </c>
      <c r="J153" s="1198">
        <v>304778.826</v>
      </c>
      <c r="K153" s="1198">
        <v>3349291.6739999992</v>
      </c>
      <c r="L153" s="1198">
        <v>2562.8939999999998</v>
      </c>
      <c r="M153" s="1198">
        <v>28130.388000000003</v>
      </c>
      <c r="N153" s="1198" t="s">
        <v>2658</v>
      </c>
      <c r="O153" s="1198" t="s">
        <v>2658</v>
      </c>
      <c r="P153" s="1198">
        <v>3684763.7819999987</v>
      </c>
      <c r="Q153" s="1198">
        <v>307341.71999999997</v>
      </c>
      <c r="R153" s="1198">
        <v>3377422.061999999</v>
      </c>
      <c r="S153" s="1198" t="s">
        <v>2521</v>
      </c>
      <c r="T153" s="1198" t="s">
        <v>2405</v>
      </c>
      <c r="U153" s="1198" t="s">
        <v>2528</v>
      </c>
      <c r="V153" s="1199" t="s">
        <v>2529</v>
      </c>
      <c r="W153" s="1112" t="s">
        <v>2530</v>
      </c>
      <c r="X153" s="1198">
        <v>0</v>
      </c>
      <c r="Y153" s="1198">
        <v>0</v>
      </c>
      <c r="Z153" s="1198">
        <v>0</v>
      </c>
      <c r="AA153" s="1198">
        <v>0</v>
      </c>
      <c r="AB153" s="1198">
        <v>0</v>
      </c>
      <c r="AC153" s="1198">
        <v>0</v>
      </c>
      <c r="AD153" s="1198">
        <v>0</v>
      </c>
      <c r="AE153" s="1198">
        <v>0</v>
      </c>
      <c r="AF153" s="1198">
        <v>0</v>
      </c>
      <c r="AG153" s="1114" t="s">
        <v>2478</v>
      </c>
      <c r="AH153" s="1115" t="s">
        <v>2478</v>
      </c>
      <c r="AI153" s="1116" t="s">
        <v>2478</v>
      </c>
      <c r="AJ153" s="1200"/>
      <c r="AK153" s="1201"/>
      <c r="AL153" s="1114">
        <f t="shared" si="5"/>
        <v>0</v>
      </c>
      <c r="AM153" s="1114">
        <v>0</v>
      </c>
      <c r="AN153" s="1114">
        <v>0</v>
      </c>
      <c r="AO153" s="1202">
        <f t="shared" si="4"/>
        <v>0</v>
      </c>
      <c r="AP153" s="1202">
        <f t="shared" si="4"/>
        <v>0</v>
      </c>
    </row>
    <row r="154" spans="1:42">
      <c r="A154" s="1111" t="s">
        <v>16064</v>
      </c>
      <c r="B154" s="1114" t="s">
        <v>299</v>
      </c>
      <c r="C154" s="1113" t="s">
        <v>2203</v>
      </c>
      <c r="D154" s="1113" t="s">
        <v>2203</v>
      </c>
      <c r="E154" s="1113" t="s">
        <v>130</v>
      </c>
      <c r="F154" s="1113" t="s">
        <v>2180</v>
      </c>
      <c r="G154" s="1113" t="s">
        <v>2203</v>
      </c>
      <c r="H154" s="1113" t="s">
        <v>2469</v>
      </c>
      <c r="I154" s="1113" t="s">
        <v>2469</v>
      </c>
      <c r="J154" s="1198">
        <v>805386.90599999996</v>
      </c>
      <c r="K154" s="1198">
        <v>8850600.9059999995</v>
      </c>
      <c r="L154" s="1198">
        <v>6772.518</v>
      </c>
      <c r="M154" s="1198">
        <v>74335.38</v>
      </c>
      <c r="N154" s="1198" t="s">
        <v>2658</v>
      </c>
      <c r="O154" s="1198" t="s">
        <v>2658</v>
      </c>
      <c r="P154" s="1198">
        <v>9737095.7100000009</v>
      </c>
      <c r="Q154" s="1198">
        <v>812159.424</v>
      </c>
      <c r="R154" s="1198">
        <v>8924936.2860000003</v>
      </c>
      <c r="S154" s="1198" t="s">
        <v>2521</v>
      </c>
      <c r="T154" s="1198" t="s">
        <v>2405</v>
      </c>
      <c r="U154" s="1198" t="s">
        <v>2528</v>
      </c>
      <c r="V154" s="1199" t="s">
        <v>2529</v>
      </c>
      <c r="W154" s="1112" t="s">
        <v>2530</v>
      </c>
      <c r="X154" s="1198">
        <v>0</v>
      </c>
      <c r="Y154" s="1198">
        <v>0</v>
      </c>
      <c r="Z154" s="1198">
        <v>0</v>
      </c>
      <c r="AA154" s="1198">
        <v>0</v>
      </c>
      <c r="AB154" s="1198">
        <v>0</v>
      </c>
      <c r="AC154" s="1198">
        <v>0</v>
      </c>
      <c r="AD154" s="1198">
        <v>0</v>
      </c>
      <c r="AE154" s="1198">
        <v>0</v>
      </c>
      <c r="AF154" s="1198">
        <v>0</v>
      </c>
      <c r="AG154" s="1114" t="s">
        <v>2478</v>
      </c>
      <c r="AH154" s="1115" t="s">
        <v>2478</v>
      </c>
      <c r="AI154" s="1116" t="s">
        <v>2478</v>
      </c>
      <c r="AJ154" s="1200"/>
      <c r="AK154" s="1201"/>
      <c r="AL154" s="1114">
        <f t="shared" si="5"/>
        <v>0</v>
      </c>
      <c r="AM154" s="1114">
        <v>0</v>
      </c>
      <c r="AN154" s="1114">
        <v>0</v>
      </c>
      <c r="AO154" s="1202">
        <f t="shared" si="4"/>
        <v>0</v>
      </c>
      <c r="AP154" s="1202">
        <f t="shared" si="4"/>
        <v>0</v>
      </c>
    </row>
    <row r="155" spans="1:42">
      <c r="A155" s="1111" t="s">
        <v>16064</v>
      </c>
      <c r="B155" s="1114" t="s">
        <v>300</v>
      </c>
      <c r="C155" s="1113" t="s">
        <v>2203</v>
      </c>
      <c r="D155" s="1113" t="s">
        <v>2203</v>
      </c>
      <c r="E155" s="1113" t="s">
        <v>130</v>
      </c>
      <c r="F155" s="1113" t="s">
        <v>2180</v>
      </c>
      <c r="G155" s="1113" t="s">
        <v>2203</v>
      </c>
      <c r="H155" s="1113" t="s">
        <v>2469</v>
      </c>
      <c r="I155" s="1113" t="s">
        <v>2469</v>
      </c>
      <c r="J155" s="1198">
        <v>243413.96399999998</v>
      </c>
      <c r="K155" s="1198">
        <v>2674937.6399999997</v>
      </c>
      <c r="L155" s="1198">
        <v>2046.876</v>
      </c>
      <c r="M155" s="1198">
        <v>22466.543999999998</v>
      </c>
      <c r="N155" s="1198" t="s">
        <v>2658</v>
      </c>
      <c r="O155" s="1198" t="s">
        <v>2658</v>
      </c>
      <c r="P155" s="1198">
        <v>2942865.0239999997</v>
      </c>
      <c r="Q155" s="1198">
        <v>245460.83999999997</v>
      </c>
      <c r="R155" s="1198">
        <v>2697404.1839999999</v>
      </c>
      <c r="S155" s="1198" t="s">
        <v>2521</v>
      </c>
      <c r="T155" s="1198" t="s">
        <v>2405</v>
      </c>
      <c r="U155" s="1198" t="s">
        <v>2528</v>
      </c>
      <c r="V155" s="1199" t="s">
        <v>2529</v>
      </c>
      <c r="W155" s="1112" t="s">
        <v>2530</v>
      </c>
      <c r="X155" s="1198">
        <v>0</v>
      </c>
      <c r="Y155" s="1198">
        <v>0</v>
      </c>
      <c r="Z155" s="1198">
        <v>0</v>
      </c>
      <c r="AA155" s="1198">
        <v>0</v>
      </c>
      <c r="AB155" s="1198">
        <v>0</v>
      </c>
      <c r="AC155" s="1198">
        <v>0</v>
      </c>
      <c r="AD155" s="1198">
        <v>0</v>
      </c>
      <c r="AE155" s="1198">
        <v>0</v>
      </c>
      <c r="AF155" s="1198">
        <v>0</v>
      </c>
      <c r="AG155" s="1114" t="s">
        <v>2478</v>
      </c>
      <c r="AH155" s="1115" t="s">
        <v>2478</v>
      </c>
      <c r="AI155" s="1116" t="s">
        <v>2478</v>
      </c>
      <c r="AJ155" s="1200"/>
      <c r="AK155" s="1201"/>
      <c r="AL155" s="1114">
        <f t="shared" si="5"/>
        <v>0</v>
      </c>
      <c r="AM155" s="1114">
        <v>0</v>
      </c>
      <c r="AN155" s="1114">
        <v>0</v>
      </c>
      <c r="AO155" s="1202">
        <f t="shared" si="4"/>
        <v>0</v>
      </c>
      <c r="AP155" s="1202">
        <f t="shared" si="4"/>
        <v>0</v>
      </c>
    </row>
    <row r="156" spans="1:42">
      <c r="A156" s="1111" t="s">
        <v>16064</v>
      </c>
      <c r="B156" s="1114" t="s">
        <v>301</v>
      </c>
      <c r="C156" s="1113" t="s">
        <v>2203</v>
      </c>
      <c r="D156" s="1113" t="s">
        <v>2203</v>
      </c>
      <c r="E156" s="1113" t="s">
        <v>130</v>
      </c>
      <c r="F156" s="1113" t="s">
        <v>2180</v>
      </c>
      <c r="G156" s="1113" t="s">
        <v>2203</v>
      </c>
      <c r="H156" s="1113" t="s">
        <v>2469</v>
      </c>
      <c r="I156" s="1113" t="s">
        <v>2469</v>
      </c>
      <c r="J156" s="1198">
        <v>409745.04</v>
      </c>
      <c r="K156" s="1198">
        <v>4502791.9860000005</v>
      </c>
      <c r="L156" s="1198">
        <v>3445.5540000000001</v>
      </c>
      <c r="M156" s="1198">
        <v>37818.534</v>
      </c>
      <c r="N156" s="1198" t="s">
        <v>2658</v>
      </c>
      <c r="O156" s="1198" t="s">
        <v>2658</v>
      </c>
      <c r="P156" s="1198">
        <v>4953801.1140000001</v>
      </c>
      <c r="Q156" s="1198">
        <v>413190.59399999998</v>
      </c>
      <c r="R156" s="1198">
        <v>4540610.5200000005</v>
      </c>
      <c r="S156" s="1198" t="s">
        <v>2521</v>
      </c>
      <c r="T156" s="1198" t="s">
        <v>2405</v>
      </c>
      <c r="U156" s="1198" t="s">
        <v>2528</v>
      </c>
      <c r="V156" s="1199" t="s">
        <v>2529</v>
      </c>
      <c r="W156" s="1112" t="s">
        <v>2530</v>
      </c>
      <c r="X156" s="1198">
        <v>0</v>
      </c>
      <c r="Y156" s="1198">
        <v>0</v>
      </c>
      <c r="Z156" s="1198">
        <v>0</v>
      </c>
      <c r="AA156" s="1198">
        <v>0</v>
      </c>
      <c r="AB156" s="1198">
        <v>0</v>
      </c>
      <c r="AC156" s="1198">
        <v>0</v>
      </c>
      <c r="AD156" s="1198">
        <v>0</v>
      </c>
      <c r="AE156" s="1198">
        <v>0</v>
      </c>
      <c r="AF156" s="1198">
        <v>0</v>
      </c>
      <c r="AG156" s="1114" t="s">
        <v>2478</v>
      </c>
      <c r="AH156" s="1115" t="s">
        <v>2478</v>
      </c>
      <c r="AI156" s="1116" t="s">
        <v>2478</v>
      </c>
      <c r="AJ156" s="1200"/>
      <c r="AK156" s="1201"/>
      <c r="AL156" s="1114">
        <f t="shared" si="5"/>
        <v>0</v>
      </c>
      <c r="AM156" s="1114">
        <v>0</v>
      </c>
      <c r="AN156" s="1114">
        <v>0</v>
      </c>
      <c r="AO156" s="1202">
        <f t="shared" si="4"/>
        <v>0</v>
      </c>
      <c r="AP156" s="1202">
        <f t="shared" si="4"/>
        <v>0</v>
      </c>
    </row>
    <row r="157" spans="1:42">
      <c r="A157" s="1111" t="s">
        <v>16064</v>
      </c>
      <c r="B157" s="1114" t="s">
        <v>302</v>
      </c>
      <c r="C157" s="1113" t="s">
        <v>2203</v>
      </c>
      <c r="D157" s="1113" t="s">
        <v>2203</v>
      </c>
      <c r="E157" s="1113" t="s">
        <v>130</v>
      </c>
      <c r="F157" s="1113" t="s">
        <v>2180</v>
      </c>
      <c r="G157" s="1113" t="s">
        <v>2203</v>
      </c>
      <c r="H157" s="1113" t="s">
        <v>2469</v>
      </c>
      <c r="I157" s="1113" t="s">
        <v>2469</v>
      </c>
      <c r="J157" s="1198">
        <v>491241.87599999993</v>
      </c>
      <c r="K157" s="1198">
        <v>5398381.4700000007</v>
      </c>
      <c r="L157" s="1198">
        <v>4130.8620000000001</v>
      </c>
      <c r="M157" s="1198">
        <v>45340.512000000002</v>
      </c>
      <c r="N157" s="1198" t="s">
        <v>2658</v>
      </c>
      <c r="O157" s="1198" t="s">
        <v>2658</v>
      </c>
      <c r="P157" s="1198">
        <v>5939094.7200000007</v>
      </c>
      <c r="Q157" s="1198">
        <v>495372.73799999995</v>
      </c>
      <c r="R157" s="1198">
        <v>5443721.9820000008</v>
      </c>
      <c r="S157" s="1198" t="s">
        <v>2521</v>
      </c>
      <c r="T157" s="1198" t="s">
        <v>2405</v>
      </c>
      <c r="U157" s="1198" t="s">
        <v>2528</v>
      </c>
      <c r="V157" s="1199" t="s">
        <v>2529</v>
      </c>
      <c r="W157" s="1112" t="s">
        <v>2530</v>
      </c>
      <c r="X157" s="1198">
        <v>0</v>
      </c>
      <c r="Y157" s="1198">
        <v>0</v>
      </c>
      <c r="Z157" s="1198">
        <v>0</v>
      </c>
      <c r="AA157" s="1198">
        <v>0</v>
      </c>
      <c r="AB157" s="1198">
        <v>0</v>
      </c>
      <c r="AC157" s="1198">
        <v>0</v>
      </c>
      <c r="AD157" s="1198">
        <v>0</v>
      </c>
      <c r="AE157" s="1198">
        <v>0</v>
      </c>
      <c r="AF157" s="1198">
        <v>0</v>
      </c>
      <c r="AG157" s="1114" t="s">
        <v>2478</v>
      </c>
      <c r="AH157" s="1115" t="s">
        <v>2478</v>
      </c>
      <c r="AI157" s="1116" t="s">
        <v>2478</v>
      </c>
      <c r="AJ157" s="1200"/>
      <c r="AK157" s="1201"/>
      <c r="AL157" s="1114">
        <f t="shared" si="5"/>
        <v>0</v>
      </c>
      <c r="AM157" s="1114">
        <v>0</v>
      </c>
      <c r="AN157" s="1114">
        <v>0</v>
      </c>
      <c r="AO157" s="1202">
        <f t="shared" si="4"/>
        <v>0</v>
      </c>
      <c r="AP157" s="1202">
        <f t="shared" si="4"/>
        <v>0</v>
      </c>
    </row>
    <row r="158" spans="1:42">
      <c r="A158" s="1111" t="s">
        <v>16064</v>
      </c>
      <c r="B158" s="1114" t="s">
        <v>303</v>
      </c>
      <c r="C158" s="1113" t="s">
        <v>2203</v>
      </c>
      <c r="D158" s="1113" t="s">
        <v>2203</v>
      </c>
      <c r="E158" s="1113" t="s">
        <v>130</v>
      </c>
      <c r="F158" s="1113" t="s">
        <v>2180</v>
      </c>
      <c r="G158" s="1113" t="s">
        <v>2203</v>
      </c>
      <c r="H158" s="1113" t="s">
        <v>2469</v>
      </c>
      <c r="I158" s="1113" t="s">
        <v>2469</v>
      </c>
      <c r="J158" s="1198">
        <v>650144.57999999996</v>
      </c>
      <c r="K158" s="1198">
        <v>7144603.4879999999</v>
      </c>
      <c r="L158" s="1198">
        <v>5467.079999999999</v>
      </c>
      <c r="M158" s="1198">
        <v>60006.864000000001</v>
      </c>
      <c r="N158" s="1198" t="s">
        <v>2658</v>
      </c>
      <c r="O158" s="1198" t="s">
        <v>2658</v>
      </c>
      <c r="P158" s="1198">
        <v>7860222.0120000001</v>
      </c>
      <c r="Q158" s="1198">
        <v>655611.65999999992</v>
      </c>
      <c r="R158" s="1198">
        <v>7204610.352</v>
      </c>
      <c r="S158" s="1198" t="s">
        <v>2521</v>
      </c>
      <c r="T158" s="1198" t="s">
        <v>2405</v>
      </c>
      <c r="U158" s="1198" t="s">
        <v>2528</v>
      </c>
      <c r="V158" s="1199" t="s">
        <v>2529</v>
      </c>
      <c r="W158" s="1112" t="s">
        <v>2530</v>
      </c>
      <c r="X158" s="1198">
        <v>0</v>
      </c>
      <c r="Y158" s="1198">
        <v>0</v>
      </c>
      <c r="Z158" s="1198">
        <v>0</v>
      </c>
      <c r="AA158" s="1198">
        <v>0</v>
      </c>
      <c r="AB158" s="1198">
        <v>0</v>
      </c>
      <c r="AC158" s="1198">
        <v>0</v>
      </c>
      <c r="AD158" s="1198">
        <v>0</v>
      </c>
      <c r="AE158" s="1198">
        <v>0</v>
      </c>
      <c r="AF158" s="1198">
        <v>0</v>
      </c>
      <c r="AG158" s="1114" t="s">
        <v>2478</v>
      </c>
      <c r="AH158" s="1115" t="s">
        <v>2478</v>
      </c>
      <c r="AI158" s="1116" t="s">
        <v>2478</v>
      </c>
      <c r="AJ158" s="1200"/>
      <c r="AK158" s="1201"/>
      <c r="AL158" s="1114">
        <f t="shared" si="5"/>
        <v>0</v>
      </c>
      <c r="AM158" s="1114">
        <v>0</v>
      </c>
      <c r="AN158" s="1114">
        <v>0</v>
      </c>
      <c r="AO158" s="1202">
        <f t="shared" si="4"/>
        <v>0</v>
      </c>
      <c r="AP158" s="1202">
        <f t="shared" si="4"/>
        <v>0</v>
      </c>
    </row>
    <row r="159" spans="1:42">
      <c r="A159" s="1111" t="s">
        <v>16064</v>
      </c>
      <c r="B159" s="1114" t="s">
        <v>304</v>
      </c>
      <c r="C159" s="1113" t="s">
        <v>2203</v>
      </c>
      <c r="D159" s="1113" t="s">
        <v>2203</v>
      </c>
      <c r="E159" s="1113" t="s">
        <v>130</v>
      </c>
      <c r="F159" s="1113" t="s">
        <v>2180</v>
      </c>
      <c r="G159" s="1113" t="s">
        <v>2203</v>
      </c>
      <c r="H159" s="1113" t="s">
        <v>2469</v>
      </c>
      <c r="I159" s="1113" t="s">
        <v>2469</v>
      </c>
      <c r="J159" s="1198">
        <v>470248.63199999998</v>
      </c>
      <c r="K159" s="1198">
        <v>5167681.4159999993</v>
      </c>
      <c r="L159" s="1198">
        <v>3954.33</v>
      </c>
      <c r="M159" s="1198">
        <v>43402.878000000004</v>
      </c>
      <c r="N159" s="1198" t="s">
        <v>2658</v>
      </c>
      <c r="O159" s="1198" t="s">
        <v>2658</v>
      </c>
      <c r="P159" s="1198">
        <v>5685287.2559999991</v>
      </c>
      <c r="Q159" s="1198">
        <v>474202.962</v>
      </c>
      <c r="R159" s="1198">
        <v>5211084.2939999988</v>
      </c>
      <c r="S159" s="1198" t="s">
        <v>2521</v>
      </c>
      <c r="T159" s="1198" t="s">
        <v>2405</v>
      </c>
      <c r="U159" s="1198" t="s">
        <v>2528</v>
      </c>
      <c r="V159" s="1199" t="s">
        <v>2529</v>
      </c>
      <c r="W159" s="1112" t="s">
        <v>2530</v>
      </c>
      <c r="X159" s="1198">
        <v>0</v>
      </c>
      <c r="Y159" s="1198">
        <v>0</v>
      </c>
      <c r="Z159" s="1198">
        <v>0</v>
      </c>
      <c r="AA159" s="1198">
        <v>0</v>
      </c>
      <c r="AB159" s="1198">
        <v>0</v>
      </c>
      <c r="AC159" s="1198">
        <v>0</v>
      </c>
      <c r="AD159" s="1198">
        <v>0</v>
      </c>
      <c r="AE159" s="1198">
        <v>0</v>
      </c>
      <c r="AF159" s="1198">
        <v>0</v>
      </c>
      <c r="AG159" s="1114" t="s">
        <v>2478</v>
      </c>
      <c r="AH159" s="1115" t="s">
        <v>2478</v>
      </c>
      <c r="AI159" s="1116" t="s">
        <v>2478</v>
      </c>
      <c r="AJ159" s="1200"/>
      <c r="AK159" s="1201"/>
      <c r="AL159" s="1114">
        <f t="shared" si="5"/>
        <v>0</v>
      </c>
      <c r="AM159" s="1114">
        <v>0</v>
      </c>
      <c r="AN159" s="1114">
        <v>0</v>
      </c>
      <c r="AO159" s="1202">
        <f t="shared" si="4"/>
        <v>0</v>
      </c>
      <c r="AP159" s="1202">
        <f t="shared" si="4"/>
        <v>0</v>
      </c>
    </row>
    <row r="160" spans="1:42">
      <c r="A160" s="1111" t="s">
        <v>16064</v>
      </c>
      <c r="B160" s="1114" t="s">
        <v>305</v>
      </c>
      <c r="C160" s="1113" t="s">
        <v>2203</v>
      </c>
      <c r="D160" s="1113" t="s">
        <v>2203</v>
      </c>
      <c r="E160" s="1113" t="s">
        <v>130</v>
      </c>
      <c r="F160" s="1113" t="s">
        <v>2180</v>
      </c>
      <c r="G160" s="1113" t="s">
        <v>2203</v>
      </c>
      <c r="H160" s="1113" t="s">
        <v>2469</v>
      </c>
      <c r="I160" s="1113" t="s">
        <v>2469</v>
      </c>
      <c r="J160" s="1198">
        <v>253749.10199999998</v>
      </c>
      <c r="K160" s="1198">
        <v>2788513.05</v>
      </c>
      <c r="L160" s="1198">
        <v>2133.7860000000001</v>
      </c>
      <c r="M160" s="1198">
        <v>23420.453999999998</v>
      </c>
      <c r="N160" s="1198" t="s">
        <v>2658</v>
      </c>
      <c r="O160" s="1198" t="s">
        <v>2658</v>
      </c>
      <c r="P160" s="1198">
        <v>3067816.3919999995</v>
      </c>
      <c r="Q160" s="1198">
        <v>255882.88799999998</v>
      </c>
      <c r="R160" s="1198">
        <v>2811933.5039999997</v>
      </c>
      <c r="S160" s="1198" t="s">
        <v>2521</v>
      </c>
      <c r="T160" s="1198" t="s">
        <v>2405</v>
      </c>
      <c r="U160" s="1198" t="s">
        <v>2528</v>
      </c>
      <c r="V160" s="1199" t="s">
        <v>2529</v>
      </c>
      <c r="W160" s="1112" t="s">
        <v>2530</v>
      </c>
      <c r="X160" s="1198">
        <v>0</v>
      </c>
      <c r="Y160" s="1198">
        <v>0</v>
      </c>
      <c r="Z160" s="1198">
        <v>0</v>
      </c>
      <c r="AA160" s="1198">
        <v>0</v>
      </c>
      <c r="AB160" s="1198">
        <v>0</v>
      </c>
      <c r="AC160" s="1198">
        <v>0</v>
      </c>
      <c r="AD160" s="1198">
        <v>0</v>
      </c>
      <c r="AE160" s="1198">
        <v>0</v>
      </c>
      <c r="AF160" s="1198">
        <v>0</v>
      </c>
      <c r="AG160" s="1114" t="s">
        <v>2478</v>
      </c>
      <c r="AH160" s="1115" t="s">
        <v>2478</v>
      </c>
      <c r="AI160" s="1116" t="s">
        <v>2478</v>
      </c>
      <c r="AJ160" s="1200"/>
      <c r="AK160" s="1201"/>
      <c r="AL160" s="1114">
        <f t="shared" si="5"/>
        <v>0</v>
      </c>
      <c r="AM160" s="1114">
        <v>0</v>
      </c>
      <c r="AN160" s="1114">
        <v>0</v>
      </c>
      <c r="AO160" s="1202">
        <f t="shared" si="4"/>
        <v>0</v>
      </c>
      <c r="AP160" s="1202">
        <f t="shared" si="4"/>
        <v>0</v>
      </c>
    </row>
    <row r="161" spans="1:43">
      <c r="A161" s="1111" t="s">
        <v>16064</v>
      </c>
      <c r="B161" s="1114" t="s">
        <v>306</v>
      </c>
      <c r="C161" s="1113" t="s">
        <v>2203</v>
      </c>
      <c r="D161" s="1113" t="s">
        <v>2203</v>
      </c>
      <c r="E161" s="1113" t="s">
        <v>130</v>
      </c>
      <c r="F161" s="1113" t="s">
        <v>2180</v>
      </c>
      <c r="G161" s="1113" t="s">
        <v>2203</v>
      </c>
      <c r="H161" s="1113" t="s">
        <v>2469</v>
      </c>
      <c r="I161" s="1113" t="s">
        <v>2469</v>
      </c>
      <c r="J161" s="1198">
        <v>113148.21</v>
      </c>
      <c r="K161" s="1198">
        <v>1243414.1459999999</v>
      </c>
      <c r="L161" s="1198">
        <v>951.47399999999993</v>
      </c>
      <c r="M161" s="1198">
        <v>10443.305999999999</v>
      </c>
      <c r="N161" s="1198" t="s">
        <v>2658</v>
      </c>
      <c r="O161" s="1198" t="s">
        <v>2658</v>
      </c>
      <c r="P161" s="1198">
        <v>1367957.1359999999</v>
      </c>
      <c r="Q161" s="1198">
        <v>114099.68400000001</v>
      </c>
      <c r="R161" s="1198">
        <v>1253857.452</v>
      </c>
      <c r="S161" s="1198" t="s">
        <v>2521</v>
      </c>
      <c r="T161" s="1198" t="s">
        <v>2405</v>
      </c>
      <c r="U161" s="1198" t="s">
        <v>2528</v>
      </c>
      <c r="V161" s="1199" t="s">
        <v>2529</v>
      </c>
      <c r="W161" s="1112" t="s">
        <v>2530</v>
      </c>
      <c r="X161" s="1198">
        <v>0</v>
      </c>
      <c r="Y161" s="1198">
        <v>0</v>
      </c>
      <c r="Z161" s="1198">
        <v>0</v>
      </c>
      <c r="AA161" s="1198">
        <v>0</v>
      </c>
      <c r="AB161" s="1198">
        <v>0</v>
      </c>
      <c r="AC161" s="1198">
        <v>0</v>
      </c>
      <c r="AD161" s="1198">
        <v>0</v>
      </c>
      <c r="AE161" s="1198">
        <v>0</v>
      </c>
      <c r="AF161" s="1198">
        <v>0</v>
      </c>
      <c r="AG161" s="1114" t="s">
        <v>2478</v>
      </c>
      <c r="AH161" s="1115" t="s">
        <v>2478</v>
      </c>
      <c r="AI161" s="1116" t="s">
        <v>2478</v>
      </c>
      <c r="AJ161" s="1200"/>
      <c r="AK161" s="1201"/>
      <c r="AL161" s="1114">
        <f t="shared" si="5"/>
        <v>0</v>
      </c>
      <c r="AM161" s="1114">
        <v>0</v>
      </c>
      <c r="AN161" s="1114">
        <v>0</v>
      </c>
      <c r="AO161" s="1202">
        <f t="shared" si="4"/>
        <v>0</v>
      </c>
      <c r="AP161" s="1202">
        <f t="shared" si="4"/>
        <v>0</v>
      </c>
      <c r="AQ161" s="1102"/>
    </row>
    <row r="162" spans="1:43">
      <c r="A162" s="1111" t="s">
        <v>16064</v>
      </c>
      <c r="B162" s="1114" t="s">
        <v>307</v>
      </c>
      <c r="C162" s="1113" t="s">
        <v>2203</v>
      </c>
      <c r="D162" s="1113" t="s">
        <v>2203</v>
      </c>
      <c r="E162" s="1113" t="s">
        <v>130</v>
      </c>
      <c r="F162" s="1113" t="s">
        <v>2180</v>
      </c>
      <c r="G162" s="1113" t="s">
        <v>2203</v>
      </c>
      <c r="H162" s="1113" t="s">
        <v>2469</v>
      </c>
      <c r="I162" s="1113" t="s">
        <v>2469</v>
      </c>
      <c r="J162" s="1198">
        <v>428262.16200000001</v>
      </c>
      <c r="K162" s="1198">
        <v>4706281.2659999998</v>
      </c>
      <c r="L162" s="1198">
        <v>3601.2719999999999</v>
      </c>
      <c r="M162" s="1198">
        <v>39527.616000000002</v>
      </c>
      <c r="N162" s="1198" t="s">
        <v>2658</v>
      </c>
      <c r="O162" s="1198" t="s">
        <v>2658</v>
      </c>
      <c r="P162" s="1198">
        <v>5177672.3160000006</v>
      </c>
      <c r="Q162" s="1198">
        <v>431863.43400000001</v>
      </c>
      <c r="R162" s="1198">
        <v>4745808.8820000002</v>
      </c>
      <c r="S162" s="1198" t="s">
        <v>2521</v>
      </c>
      <c r="T162" s="1198" t="s">
        <v>2405</v>
      </c>
      <c r="U162" s="1198" t="s">
        <v>2528</v>
      </c>
      <c r="V162" s="1199" t="s">
        <v>2529</v>
      </c>
      <c r="W162" s="1112" t="s">
        <v>2530</v>
      </c>
      <c r="X162" s="1198">
        <v>0</v>
      </c>
      <c r="Y162" s="1198">
        <v>0</v>
      </c>
      <c r="Z162" s="1198">
        <v>0</v>
      </c>
      <c r="AA162" s="1198">
        <v>0</v>
      </c>
      <c r="AB162" s="1198">
        <v>0</v>
      </c>
      <c r="AC162" s="1198">
        <v>0</v>
      </c>
      <c r="AD162" s="1198">
        <v>0</v>
      </c>
      <c r="AE162" s="1198">
        <v>0</v>
      </c>
      <c r="AF162" s="1198">
        <v>0</v>
      </c>
      <c r="AG162" s="1114" t="s">
        <v>2478</v>
      </c>
      <c r="AH162" s="1115" t="s">
        <v>2478</v>
      </c>
      <c r="AI162" s="1116" t="s">
        <v>2478</v>
      </c>
      <c r="AJ162" s="1200"/>
      <c r="AK162" s="1201"/>
      <c r="AL162" s="1114">
        <f t="shared" si="5"/>
        <v>0</v>
      </c>
      <c r="AM162" s="1114">
        <v>0</v>
      </c>
      <c r="AN162" s="1114">
        <v>0</v>
      </c>
      <c r="AO162" s="1202">
        <f t="shared" si="4"/>
        <v>0</v>
      </c>
      <c r="AP162" s="1202">
        <f t="shared" si="4"/>
        <v>0</v>
      </c>
      <c r="AQ162" s="1102"/>
    </row>
    <row r="163" spans="1:43">
      <c r="A163" s="1111" t="s">
        <v>16064</v>
      </c>
      <c r="B163" s="1114" t="s">
        <v>308</v>
      </c>
      <c r="C163" s="1113" t="s">
        <v>2203</v>
      </c>
      <c r="D163" s="1113" t="s">
        <v>2203</v>
      </c>
      <c r="E163" s="1113" t="s">
        <v>130</v>
      </c>
      <c r="F163" s="1113" t="s">
        <v>2180</v>
      </c>
      <c r="G163" s="1113" t="s">
        <v>2203</v>
      </c>
      <c r="H163" s="1113" t="s">
        <v>2469</v>
      </c>
      <c r="I163" s="1113" t="s">
        <v>2469</v>
      </c>
      <c r="J163" s="1198">
        <v>166008.114</v>
      </c>
      <c r="K163" s="1198">
        <v>1824305.088</v>
      </c>
      <c r="L163" s="1198">
        <v>1395.972</v>
      </c>
      <c r="M163" s="1198">
        <v>15322.163999999999</v>
      </c>
      <c r="N163" s="1198" t="s">
        <v>2658</v>
      </c>
      <c r="O163" s="1198" t="s">
        <v>2658</v>
      </c>
      <c r="P163" s="1198">
        <v>2007031.338</v>
      </c>
      <c r="Q163" s="1198">
        <v>167404.08600000001</v>
      </c>
      <c r="R163" s="1198">
        <v>1839627.2520000001</v>
      </c>
      <c r="S163" s="1198" t="s">
        <v>2521</v>
      </c>
      <c r="T163" s="1198" t="s">
        <v>2405</v>
      </c>
      <c r="U163" s="1198" t="s">
        <v>2528</v>
      </c>
      <c r="V163" s="1199" t="s">
        <v>2529</v>
      </c>
      <c r="W163" s="1112" t="s">
        <v>2530</v>
      </c>
      <c r="X163" s="1198">
        <v>0</v>
      </c>
      <c r="Y163" s="1198">
        <v>0</v>
      </c>
      <c r="Z163" s="1198">
        <v>0</v>
      </c>
      <c r="AA163" s="1198">
        <v>0</v>
      </c>
      <c r="AB163" s="1198">
        <v>0</v>
      </c>
      <c r="AC163" s="1198">
        <v>0</v>
      </c>
      <c r="AD163" s="1198">
        <v>0</v>
      </c>
      <c r="AE163" s="1198">
        <v>0</v>
      </c>
      <c r="AF163" s="1198">
        <v>0</v>
      </c>
      <c r="AG163" s="1114" t="s">
        <v>2478</v>
      </c>
      <c r="AH163" s="1115" t="s">
        <v>2478</v>
      </c>
      <c r="AI163" s="1116" t="s">
        <v>2478</v>
      </c>
      <c r="AJ163" s="1200"/>
      <c r="AK163" s="1201"/>
      <c r="AL163" s="1114">
        <f t="shared" si="5"/>
        <v>0</v>
      </c>
      <c r="AM163" s="1114">
        <v>0</v>
      </c>
      <c r="AN163" s="1114">
        <v>0</v>
      </c>
      <c r="AO163" s="1202">
        <f t="shared" si="4"/>
        <v>0</v>
      </c>
      <c r="AP163" s="1202">
        <f t="shared" si="4"/>
        <v>0</v>
      </c>
      <c r="AQ163" s="1102"/>
    </row>
    <row r="164" spans="1:43">
      <c r="A164" s="1111" t="s">
        <v>16064</v>
      </c>
      <c r="B164" s="1114" t="s">
        <v>309</v>
      </c>
      <c r="C164" s="1113" t="s">
        <v>2203</v>
      </c>
      <c r="D164" s="1113" t="s">
        <v>2203</v>
      </c>
      <c r="E164" s="1113" t="s">
        <v>130</v>
      </c>
      <c r="F164" s="1113" t="s">
        <v>2180</v>
      </c>
      <c r="G164" s="1113" t="s">
        <v>2203</v>
      </c>
      <c r="H164" s="1113" t="s">
        <v>2469</v>
      </c>
      <c r="I164" s="1113" t="s">
        <v>2469</v>
      </c>
      <c r="J164" s="1198">
        <v>288199.554</v>
      </c>
      <c r="K164" s="1198">
        <v>3167097.7620000001</v>
      </c>
      <c r="L164" s="1198">
        <v>2423.4780000000001</v>
      </c>
      <c r="M164" s="1198">
        <v>26600.153999999999</v>
      </c>
      <c r="N164" s="1198" t="s">
        <v>2658</v>
      </c>
      <c r="O164" s="1198" t="s">
        <v>2658</v>
      </c>
      <c r="P164" s="1198">
        <v>3484320.9480000003</v>
      </c>
      <c r="Q164" s="1198">
        <v>290623.03200000001</v>
      </c>
      <c r="R164" s="1198">
        <v>3193697.9160000002</v>
      </c>
      <c r="S164" s="1198" t="s">
        <v>2521</v>
      </c>
      <c r="T164" s="1198" t="s">
        <v>2405</v>
      </c>
      <c r="U164" s="1198" t="s">
        <v>2528</v>
      </c>
      <c r="V164" s="1199" t="s">
        <v>2529</v>
      </c>
      <c r="W164" s="1112" t="s">
        <v>2530</v>
      </c>
      <c r="X164" s="1198">
        <v>0</v>
      </c>
      <c r="Y164" s="1198">
        <v>0</v>
      </c>
      <c r="Z164" s="1198">
        <v>0</v>
      </c>
      <c r="AA164" s="1198">
        <v>0</v>
      </c>
      <c r="AB164" s="1198">
        <v>0</v>
      </c>
      <c r="AC164" s="1198">
        <v>0</v>
      </c>
      <c r="AD164" s="1198">
        <v>0</v>
      </c>
      <c r="AE164" s="1198">
        <v>0</v>
      </c>
      <c r="AF164" s="1198">
        <v>0</v>
      </c>
      <c r="AG164" s="1114" t="s">
        <v>2478</v>
      </c>
      <c r="AH164" s="1115" t="s">
        <v>2478</v>
      </c>
      <c r="AI164" s="1116" t="s">
        <v>2478</v>
      </c>
      <c r="AJ164" s="1200"/>
      <c r="AK164" s="1201"/>
      <c r="AL164" s="1114">
        <f t="shared" si="5"/>
        <v>0</v>
      </c>
      <c r="AM164" s="1114">
        <v>0</v>
      </c>
      <c r="AN164" s="1114">
        <v>0</v>
      </c>
      <c r="AO164" s="1202">
        <f t="shared" si="4"/>
        <v>0</v>
      </c>
      <c r="AP164" s="1202">
        <f t="shared" si="4"/>
        <v>0</v>
      </c>
      <c r="AQ164" s="1102"/>
    </row>
    <row r="165" spans="1:43">
      <c r="A165" s="1111" t="s">
        <v>16064</v>
      </c>
      <c r="B165" s="1114" t="s">
        <v>310</v>
      </c>
      <c r="C165" s="1113" t="s">
        <v>2203</v>
      </c>
      <c r="D165" s="1113" t="s">
        <v>2203</v>
      </c>
      <c r="E165" s="1113" t="s">
        <v>130</v>
      </c>
      <c r="F165" s="1113" t="s">
        <v>2180</v>
      </c>
      <c r="G165" s="1113" t="s">
        <v>2203</v>
      </c>
      <c r="H165" s="1113" t="s">
        <v>2469</v>
      </c>
      <c r="I165" s="1113" t="s">
        <v>2469</v>
      </c>
      <c r="J165" s="1198">
        <v>293582.43</v>
      </c>
      <c r="K165" s="1198">
        <v>3226251.6360000004</v>
      </c>
      <c r="L165" s="1198">
        <v>2468.7419999999997</v>
      </c>
      <c r="M165" s="1198">
        <v>27096.984</v>
      </c>
      <c r="N165" s="1198" t="s">
        <v>2658</v>
      </c>
      <c r="O165" s="1198" t="s">
        <v>2658</v>
      </c>
      <c r="P165" s="1198">
        <v>3549399.7920000004</v>
      </c>
      <c r="Q165" s="1198">
        <v>296051.17200000002</v>
      </c>
      <c r="R165" s="1198">
        <v>3253348.6200000006</v>
      </c>
      <c r="S165" s="1198" t="s">
        <v>2521</v>
      </c>
      <c r="T165" s="1198" t="s">
        <v>2405</v>
      </c>
      <c r="U165" s="1198" t="s">
        <v>2528</v>
      </c>
      <c r="V165" s="1199" t="s">
        <v>2529</v>
      </c>
      <c r="W165" s="1112" t="s">
        <v>2530</v>
      </c>
      <c r="X165" s="1198">
        <v>0</v>
      </c>
      <c r="Y165" s="1198">
        <v>0</v>
      </c>
      <c r="Z165" s="1198">
        <v>0</v>
      </c>
      <c r="AA165" s="1198">
        <v>0</v>
      </c>
      <c r="AB165" s="1198">
        <v>0</v>
      </c>
      <c r="AC165" s="1198">
        <v>0</v>
      </c>
      <c r="AD165" s="1198">
        <v>0</v>
      </c>
      <c r="AE165" s="1198">
        <v>0</v>
      </c>
      <c r="AF165" s="1198">
        <v>0</v>
      </c>
      <c r="AG165" s="1114" t="s">
        <v>2478</v>
      </c>
      <c r="AH165" s="1115" t="s">
        <v>2478</v>
      </c>
      <c r="AI165" s="1116" t="s">
        <v>2478</v>
      </c>
      <c r="AJ165" s="1200"/>
      <c r="AK165" s="1201"/>
      <c r="AL165" s="1114">
        <f t="shared" si="5"/>
        <v>0</v>
      </c>
      <c r="AM165" s="1114">
        <v>0</v>
      </c>
      <c r="AN165" s="1114">
        <v>0</v>
      </c>
      <c r="AO165" s="1202">
        <f t="shared" si="4"/>
        <v>0</v>
      </c>
      <c r="AP165" s="1202">
        <f t="shared" si="4"/>
        <v>0</v>
      </c>
      <c r="AQ165" s="1102"/>
    </row>
    <row r="166" spans="1:43">
      <c r="A166" s="1111" t="s">
        <v>16064</v>
      </c>
      <c r="B166" s="1114" t="s">
        <v>311</v>
      </c>
      <c r="C166" s="1113" t="s">
        <v>2203</v>
      </c>
      <c r="D166" s="1113" t="s">
        <v>2203</v>
      </c>
      <c r="E166" s="1113" t="s">
        <v>130</v>
      </c>
      <c r="F166" s="1113" t="s">
        <v>2180</v>
      </c>
      <c r="G166" s="1113" t="s">
        <v>2203</v>
      </c>
      <c r="H166" s="1113" t="s">
        <v>2469</v>
      </c>
      <c r="I166" s="1113" t="s">
        <v>2469</v>
      </c>
      <c r="J166" s="1198">
        <v>447640.53600000002</v>
      </c>
      <c r="K166" s="1198">
        <v>4919235.1859999998</v>
      </c>
      <c r="L166" s="1198">
        <v>3764.22</v>
      </c>
      <c r="M166" s="1198">
        <v>41316.197999999997</v>
      </c>
      <c r="N166" s="1198" t="s">
        <v>2658</v>
      </c>
      <c r="O166" s="1198" t="s">
        <v>2658</v>
      </c>
      <c r="P166" s="1198">
        <v>5411956.1399999997</v>
      </c>
      <c r="Q166" s="1198">
        <v>451404.75599999999</v>
      </c>
      <c r="R166" s="1198">
        <v>4960551.3839999996</v>
      </c>
      <c r="S166" s="1198" t="s">
        <v>2521</v>
      </c>
      <c r="T166" s="1198" t="s">
        <v>2405</v>
      </c>
      <c r="U166" s="1198" t="s">
        <v>2528</v>
      </c>
      <c r="V166" s="1199" t="s">
        <v>2529</v>
      </c>
      <c r="W166" s="1112" t="s">
        <v>2530</v>
      </c>
      <c r="X166" s="1198">
        <v>0</v>
      </c>
      <c r="Y166" s="1198">
        <v>0</v>
      </c>
      <c r="Z166" s="1198">
        <v>0</v>
      </c>
      <c r="AA166" s="1198">
        <v>0</v>
      </c>
      <c r="AB166" s="1198">
        <v>0</v>
      </c>
      <c r="AC166" s="1198">
        <v>0</v>
      </c>
      <c r="AD166" s="1198">
        <v>0</v>
      </c>
      <c r="AE166" s="1198">
        <v>0</v>
      </c>
      <c r="AF166" s="1198">
        <v>0</v>
      </c>
      <c r="AG166" s="1114" t="s">
        <v>2478</v>
      </c>
      <c r="AH166" s="1115" t="s">
        <v>2478</v>
      </c>
      <c r="AI166" s="1116" t="s">
        <v>2478</v>
      </c>
      <c r="AJ166" s="1200"/>
      <c r="AK166" s="1201"/>
      <c r="AL166" s="1114">
        <f t="shared" si="5"/>
        <v>0</v>
      </c>
      <c r="AM166" s="1114">
        <v>0</v>
      </c>
      <c r="AN166" s="1114">
        <v>0</v>
      </c>
      <c r="AO166" s="1202">
        <f t="shared" si="4"/>
        <v>0</v>
      </c>
      <c r="AP166" s="1202">
        <f t="shared" si="4"/>
        <v>0</v>
      </c>
      <c r="AQ166" s="1102"/>
    </row>
    <row r="167" spans="1:43">
      <c r="A167" s="1111" t="s">
        <v>314</v>
      </c>
      <c r="B167" s="1114" t="s">
        <v>16066</v>
      </c>
      <c r="C167" s="1113"/>
      <c r="D167" s="1113" t="s">
        <v>2478</v>
      </c>
      <c r="E167" s="1113" t="s">
        <v>216</v>
      </c>
      <c r="F167" s="1113" t="s">
        <v>2114</v>
      </c>
      <c r="G167" s="1113" t="s">
        <v>2203</v>
      </c>
      <c r="H167" s="1113" t="s">
        <v>2478</v>
      </c>
      <c r="I167" s="1113" t="s">
        <v>2478</v>
      </c>
      <c r="J167" s="1198">
        <v>38974760.609999999</v>
      </c>
      <c r="K167" s="1198">
        <v>52405461.420000002</v>
      </c>
      <c r="L167" s="1198">
        <v>3462203.48</v>
      </c>
      <c r="M167" s="1198">
        <v>4635104.34</v>
      </c>
      <c r="N167" s="1198"/>
      <c r="O167" s="1198"/>
      <c r="P167" s="1198">
        <v>99477529.849999994</v>
      </c>
      <c r="Q167" s="1198">
        <v>42436964.089999996</v>
      </c>
      <c r="R167" s="1198">
        <v>57040565.760000005</v>
      </c>
      <c r="S167" s="1198"/>
      <c r="T167" s="1198"/>
      <c r="U167" s="1198"/>
      <c r="V167" s="1199"/>
      <c r="W167" s="1112"/>
      <c r="X167" s="1198">
        <v>0</v>
      </c>
      <c r="Y167" s="1198">
        <v>0</v>
      </c>
      <c r="Z167" s="1198">
        <v>0</v>
      </c>
      <c r="AA167" s="1198">
        <v>0</v>
      </c>
      <c r="AB167" s="1198">
        <v>0</v>
      </c>
      <c r="AC167" s="1198">
        <v>0</v>
      </c>
      <c r="AD167" s="1198">
        <v>0</v>
      </c>
      <c r="AE167" s="1198">
        <v>0</v>
      </c>
      <c r="AF167" s="1198">
        <v>0</v>
      </c>
      <c r="AG167" s="1114" t="s">
        <v>2478</v>
      </c>
      <c r="AH167" s="1115" t="s">
        <v>2478</v>
      </c>
      <c r="AI167" s="1116" t="s">
        <v>2478</v>
      </c>
      <c r="AJ167" s="1200"/>
      <c r="AK167" s="1201"/>
      <c r="AL167" s="1114">
        <f t="shared" si="5"/>
        <v>0</v>
      </c>
      <c r="AM167" s="1114">
        <v>0</v>
      </c>
      <c r="AN167" s="1114">
        <v>0</v>
      </c>
      <c r="AO167" s="1202">
        <f t="shared" si="4"/>
        <v>0</v>
      </c>
      <c r="AP167" s="1202">
        <f t="shared" si="4"/>
        <v>0</v>
      </c>
      <c r="AQ167" s="1102"/>
    </row>
    <row r="168" spans="1:43">
      <c r="A168" s="1208" t="s">
        <v>2544</v>
      </c>
      <c r="B168" s="1209" t="s">
        <v>2545</v>
      </c>
      <c r="C168" s="1210" t="s">
        <v>2209</v>
      </c>
      <c r="D168" s="1210" t="s">
        <v>2209</v>
      </c>
      <c r="E168" s="1210" t="s">
        <v>2128</v>
      </c>
      <c r="F168" s="1210" t="s">
        <v>2115</v>
      </c>
      <c r="G168" s="1210" t="s">
        <v>2203</v>
      </c>
      <c r="H168" s="1210" t="s">
        <v>2481</v>
      </c>
      <c r="I168" s="1210" t="s">
        <v>2546</v>
      </c>
      <c r="J168" s="1211">
        <v>65766025.061705478</v>
      </c>
      <c r="K168" s="1211">
        <v>31538831.841270406</v>
      </c>
      <c r="L168" s="1211">
        <v>2841208.2382010641</v>
      </c>
      <c r="M168" s="1211">
        <v>785561.51571285899</v>
      </c>
      <c r="N168" s="1211">
        <v>12378234.967184432</v>
      </c>
      <c r="O168" s="1211">
        <v>3124060.0459257755</v>
      </c>
      <c r="P168" s="1211">
        <v>116433921.67000002</v>
      </c>
      <c r="Q168" s="1211">
        <v>80985468.267090976</v>
      </c>
      <c r="R168" s="1211">
        <v>35448453.40290904</v>
      </c>
      <c r="S168" s="1206" t="s">
        <v>2521</v>
      </c>
      <c r="T168" s="1198" t="s">
        <v>2547</v>
      </c>
      <c r="U168" s="1198" t="s">
        <v>2548</v>
      </c>
      <c r="V168" s="1199" t="s">
        <v>275</v>
      </c>
      <c r="W168" s="1112"/>
      <c r="X168" s="1198">
        <v>0</v>
      </c>
      <c r="Y168" s="1198">
        <v>0</v>
      </c>
      <c r="Z168" s="1198">
        <v>0</v>
      </c>
      <c r="AA168" s="1198">
        <v>0</v>
      </c>
      <c r="AB168" s="1198">
        <v>0</v>
      </c>
      <c r="AC168" s="1198">
        <v>0</v>
      </c>
      <c r="AD168" s="1198">
        <v>0</v>
      </c>
      <c r="AE168" s="1198">
        <v>0</v>
      </c>
      <c r="AF168" s="1198">
        <v>0</v>
      </c>
      <c r="AG168" s="1114" t="s">
        <v>2478</v>
      </c>
      <c r="AH168" s="1115" t="s">
        <v>2478</v>
      </c>
      <c r="AI168" s="1116" t="s">
        <v>2478</v>
      </c>
      <c r="AJ168" s="1200"/>
      <c r="AK168" s="1201"/>
      <c r="AL168" s="1114">
        <f t="shared" si="5"/>
        <v>0</v>
      </c>
      <c r="AM168" s="1114">
        <v>0</v>
      </c>
      <c r="AN168" s="1114">
        <v>1</v>
      </c>
      <c r="AO168" s="1202">
        <f t="shared" si="4"/>
        <v>80985468.267090976</v>
      </c>
      <c r="AP168" s="1202">
        <f t="shared" si="4"/>
        <v>35448453.40290904</v>
      </c>
      <c r="AQ168" s="1102" t="s">
        <v>2483</v>
      </c>
    </row>
    <row r="169" spans="1:43">
      <c r="A169" s="1111" t="s">
        <v>314</v>
      </c>
      <c r="B169" s="1114" t="s">
        <v>2565</v>
      </c>
      <c r="C169" s="1222" t="s">
        <v>2203</v>
      </c>
      <c r="D169" s="1113" t="s">
        <v>2209</v>
      </c>
      <c r="E169" s="1113" t="s">
        <v>2128</v>
      </c>
      <c r="F169" s="1113" t="s">
        <v>2127</v>
      </c>
      <c r="G169" s="1113" t="s">
        <v>2203</v>
      </c>
      <c r="H169" s="1113" t="s">
        <v>2469</v>
      </c>
      <c r="I169" s="1113" t="s">
        <v>2469</v>
      </c>
      <c r="J169" s="1198">
        <v>5467624.974261946</v>
      </c>
      <c r="K169" s="1198">
        <v>2622060.6228304422</v>
      </c>
      <c r="L169" s="1198">
        <v>236211.03914508148</v>
      </c>
      <c r="M169" s="1198">
        <v>65309.645186868642</v>
      </c>
      <c r="N169" s="1198">
        <v>1029095.8983815617</v>
      </c>
      <c r="O169" s="1198">
        <v>259726.64019409925</v>
      </c>
      <c r="P169" s="1198">
        <v>9680028.8200000003</v>
      </c>
      <c r="Q169" s="1198">
        <v>6732931.9117885893</v>
      </c>
      <c r="R169" s="1198">
        <v>2947096.90821141</v>
      </c>
      <c r="S169" s="1198" t="s">
        <v>2521</v>
      </c>
      <c r="T169" s="1198" t="s">
        <v>2547</v>
      </c>
      <c r="U169" s="1198" t="s">
        <v>2548</v>
      </c>
      <c r="V169" s="1199" t="s">
        <v>275</v>
      </c>
      <c r="W169" s="1112"/>
      <c r="X169" s="1198">
        <v>0</v>
      </c>
      <c r="Y169" s="1198">
        <v>0</v>
      </c>
      <c r="Z169" s="1198">
        <v>0</v>
      </c>
      <c r="AA169" s="1198">
        <v>0</v>
      </c>
      <c r="AB169" s="1198">
        <v>0</v>
      </c>
      <c r="AC169" s="1198">
        <v>0</v>
      </c>
      <c r="AD169" s="1198">
        <v>0</v>
      </c>
      <c r="AE169" s="1198">
        <v>0</v>
      </c>
      <c r="AF169" s="1198">
        <v>0</v>
      </c>
      <c r="AG169" s="1114" t="s">
        <v>2478</v>
      </c>
      <c r="AH169" s="1115" t="s">
        <v>2478</v>
      </c>
      <c r="AI169" s="1116" t="s">
        <v>2478</v>
      </c>
      <c r="AJ169" s="1200"/>
      <c r="AK169" s="1201"/>
      <c r="AL169" s="1114">
        <f t="shared" si="5"/>
        <v>0</v>
      </c>
      <c r="AM169" s="1114">
        <v>0</v>
      </c>
      <c r="AN169" s="1114">
        <v>0</v>
      </c>
      <c r="AO169" s="1202">
        <f t="shared" si="4"/>
        <v>0</v>
      </c>
      <c r="AP169" s="1202">
        <f t="shared" si="4"/>
        <v>0</v>
      </c>
      <c r="AQ169" s="1102"/>
    </row>
    <row r="170" spans="1:43">
      <c r="A170" s="1111" t="s">
        <v>314</v>
      </c>
      <c r="B170" s="1114" t="s">
        <v>16067</v>
      </c>
      <c r="C170" s="1113" t="s">
        <v>2203</v>
      </c>
      <c r="D170" s="1113" t="s">
        <v>2203</v>
      </c>
      <c r="E170" s="1113" t="s">
        <v>2128</v>
      </c>
      <c r="F170" s="1113" t="s">
        <v>2127</v>
      </c>
      <c r="G170" s="1113" t="s">
        <v>2203</v>
      </c>
      <c r="H170" s="1113" t="s">
        <v>2469</v>
      </c>
      <c r="I170" s="1113" t="s">
        <v>2469</v>
      </c>
      <c r="J170" s="1198">
        <v>5467624.974261946</v>
      </c>
      <c r="K170" s="1198">
        <v>2622060.6228304422</v>
      </c>
      <c r="L170" s="1198">
        <v>236211.03914508148</v>
      </c>
      <c r="M170" s="1198">
        <v>65309.645186868642</v>
      </c>
      <c r="N170" s="1198">
        <v>1029095.8983815617</v>
      </c>
      <c r="O170" s="1198">
        <v>259726.64019409925</v>
      </c>
      <c r="P170" s="1198">
        <v>9680028.8200000003</v>
      </c>
      <c r="Q170" s="1198">
        <v>6732931.9117885893</v>
      </c>
      <c r="R170" s="1198">
        <v>2947096.90821141</v>
      </c>
      <c r="S170" s="1198" t="s">
        <v>2521</v>
      </c>
      <c r="T170" s="1198" t="s">
        <v>2547</v>
      </c>
      <c r="U170" s="1198" t="s">
        <v>2548</v>
      </c>
      <c r="V170" s="1199" t="s">
        <v>275</v>
      </c>
      <c r="W170" s="1112"/>
      <c r="X170" s="1198">
        <v>0</v>
      </c>
      <c r="Y170" s="1198">
        <v>0</v>
      </c>
      <c r="Z170" s="1198">
        <v>0</v>
      </c>
      <c r="AA170" s="1198">
        <v>0</v>
      </c>
      <c r="AB170" s="1198">
        <v>0</v>
      </c>
      <c r="AC170" s="1198">
        <v>0</v>
      </c>
      <c r="AD170" s="1198">
        <v>0</v>
      </c>
      <c r="AE170" s="1198">
        <v>0</v>
      </c>
      <c r="AF170" s="1198">
        <v>0</v>
      </c>
      <c r="AG170" s="1114" t="s">
        <v>2478</v>
      </c>
      <c r="AH170" s="1115" t="s">
        <v>2478</v>
      </c>
      <c r="AI170" s="1116" t="s">
        <v>2478</v>
      </c>
      <c r="AJ170" s="1200"/>
      <c r="AK170" s="1201"/>
      <c r="AL170" s="1114">
        <f t="shared" si="5"/>
        <v>0</v>
      </c>
      <c r="AM170" s="1114">
        <v>0</v>
      </c>
      <c r="AN170" s="1114">
        <v>1</v>
      </c>
      <c r="AO170" s="1202">
        <f t="shared" si="4"/>
        <v>0</v>
      </c>
      <c r="AP170" s="1202">
        <f t="shared" si="4"/>
        <v>0</v>
      </c>
      <c r="AQ170" s="1102"/>
    </row>
    <row r="171" spans="1:43">
      <c r="A171" s="1111" t="s">
        <v>314</v>
      </c>
      <c r="B171" s="1114" t="s">
        <v>16068</v>
      </c>
      <c r="C171" s="1113" t="s">
        <v>2203</v>
      </c>
      <c r="D171" s="1113" t="s">
        <v>2203</v>
      </c>
      <c r="E171" s="1113" t="s">
        <v>2128</v>
      </c>
      <c r="F171" s="1113" t="s">
        <v>2127</v>
      </c>
      <c r="G171" s="1113" t="s">
        <v>2203</v>
      </c>
      <c r="H171" s="1113" t="s">
        <v>2469</v>
      </c>
      <c r="I171" s="1113" t="s">
        <v>2469</v>
      </c>
      <c r="J171" s="1198">
        <v>5467624.974261946</v>
      </c>
      <c r="K171" s="1198">
        <v>2622060.6228304422</v>
      </c>
      <c r="L171" s="1198">
        <v>236211.03914508148</v>
      </c>
      <c r="M171" s="1198">
        <v>65309.645186868642</v>
      </c>
      <c r="N171" s="1198">
        <v>1029095.8983815617</v>
      </c>
      <c r="O171" s="1198">
        <v>259726.64019409925</v>
      </c>
      <c r="P171" s="1198">
        <v>9680028.8200000003</v>
      </c>
      <c r="Q171" s="1198">
        <v>6732931.9117885893</v>
      </c>
      <c r="R171" s="1198">
        <v>2947096.90821141</v>
      </c>
      <c r="S171" s="1198" t="s">
        <v>2521</v>
      </c>
      <c r="T171" s="1198" t="s">
        <v>2547</v>
      </c>
      <c r="U171" s="1198" t="s">
        <v>2548</v>
      </c>
      <c r="V171" s="1199" t="s">
        <v>275</v>
      </c>
      <c r="W171" s="1112"/>
      <c r="X171" s="1198">
        <v>0</v>
      </c>
      <c r="Y171" s="1198">
        <v>0</v>
      </c>
      <c r="Z171" s="1198">
        <v>0</v>
      </c>
      <c r="AA171" s="1198">
        <v>0</v>
      </c>
      <c r="AB171" s="1198">
        <v>0</v>
      </c>
      <c r="AC171" s="1198">
        <v>0</v>
      </c>
      <c r="AD171" s="1198">
        <v>0</v>
      </c>
      <c r="AE171" s="1198">
        <v>0</v>
      </c>
      <c r="AF171" s="1198">
        <v>0</v>
      </c>
      <c r="AG171" s="1114" t="s">
        <v>2478</v>
      </c>
      <c r="AH171" s="1115" t="s">
        <v>2478</v>
      </c>
      <c r="AI171" s="1116" t="s">
        <v>2478</v>
      </c>
      <c r="AJ171" s="1200"/>
      <c r="AK171" s="1201"/>
      <c r="AL171" s="1114">
        <f t="shared" si="5"/>
        <v>0</v>
      </c>
      <c r="AM171" s="1114">
        <v>0</v>
      </c>
      <c r="AN171" s="1114">
        <v>1</v>
      </c>
      <c r="AO171" s="1202">
        <f t="shared" si="4"/>
        <v>0</v>
      </c>
      <c r="AP171" s="1202">
        <f t="shared" si="4"/>
        <v>0</v>
      </c>
      <c r="AQ171" s="1102"/>
    </row>
    <row r="172" spans="1:43">
      <c r="A172" s="1111" t="s">
        <v>314</v>
      </c>
      <c r="B172" s="1114" t="s">
        <v>16069</v>
      </c>
      <c r="C172" s="1113" t="s">
        <v>2203</v>
      </c>
      <c r="D172" s="1113" t="s">
        <v>2203</v>
      </c>
      <c r="E172" s="1113" t="s">
        <v>2128</v>
      </c>
      <c r="F172" s="1113" t="s">
        <v>2127</v>
      </c>
      <c r="G172" s="1113" t="s">
        <v>2203</v>
      </c>
      <c r="H172" s="1113" t="s">
        <v>2469</v>
      </c>
      <c r="I172" s="1113" t="s">
        <v>2469</v>
      </c>
      <c r="J172" s="1198">
        <v>5467624.9742619498</v>
      </c>
      <c r="K172" s="1198">
        <v>2622060.6228304422</v>
      </c>
      <c r="L172" s="1198">
        <v>236211.03914508148</v>
      </c>
      <c r="M172" s="1198">
        <v>65309.645186868642</v>
      </c>
      <c r="N172" s="1198">
        <v>1029095.8983815617</v>
      </c>
      <c r="O172" s="1198">
        <v>259726.64019409925</v>
      </c>
      <c r="P172" s="1198">
        <v>9680028.820000004</v>
      </c>
      <c r="Q172" s="1198">
        <v>6732931.911788593</v>
      </c>
      <c r="R172" s="1198">
        <v>2947096.90821141</v>
      </c>
      <c r="S172" s="1198" t="s">
        <v>2521</v>
      </c>
      <c r="T172" s="1198" t="s">
        <v>2547</v>
      </c>
      <c r="U172" s="1198" t="s">
        <v>2548</v>
      </c>
      <c r="V172" s="1199" t="s">
        <v>275</v>
      </c>
      <c r="W172" s="1112"/>
      <c r="X172" s="1198">
        <v>0</v>
      </c>
      <c r="Y172" s="1198">
        <v>0</v>
      </c>
      <c r="Z172" s="1198">
        <v>0</v>
      </c>
      <c r="AA172" s="1198">
        <v>0</v>
      </c>
      <c r="AB172" s="1198">
        <v>0</v>
      </c>
      <c r="AC172" s="1198">
        <v>0</v>
      </c>
      <c r="AD172" s="1198">
        <v>0</v>
      </c>
      <c r="AE172" s="1198">
        <v>0</v>
      </c>
      <c r="AF172" s="1198">
        <v>0</v>
      </c>
      <c r="AG172" s="1114" t="s">
        <v>2478</v>
      </c>
      <c r="AH172" s="1115" t="s">
        <v>2478</v>
      </c>
      <c r="AI172" s="1116" t="s">
        <v>2478</v>
      </c>
      <c r="AJ172" s="1200"/>
      <c r="AK172" s="1201"/>
      <c r="AL172" s="1114">
        <f t="shared" si="5"/>
        <v>0</v>
      </c>
      <c r="AM172" s="1114">
        <v>0</v>
      </c>
      <c r="AN172" s="1114">
        <v>1</v>
      </c>
      <c r="AO172" s="1202">
        <f t="shared" si="4"/>
        <v>0</v>
      </c>
      <c r="AP172" s="1202">
        <f t="shared" si="4"/>
        <v>0</v>
      </c>
      <c r="AQ172" s="1102"/>
    </row>
    <row r="173" spans="1:43">
      <c r="A173" s="1111" t="s">
        <v>314</v>
      </c>
      <c r="B173" s="1114" t="s">
        <v>16070</v>
      </c>
      <c r="C173" s="1113" t="s">
        <v>2203</v>
      </c>
      <c r="D173" s="1113" t="s">
        <v>2203</v>
      </c>
      <c r="E173" s="1113" t="s">
        <v>2128</v>
      </c>
      <c r="F173" s="1113" t="s">
        <v>2127</v>
      </c>
      <c r="G173" s="1113" t="s">
        <v>2203</v>
      </c>
      <c r="H173" s="1113" t="s">
        <v>2469</v>
      </c>
      <c r="I173" s="1113" t="s">
        <v>2469</v>
      </c>
      <c r="J173" s="1198">
        <v>5467624.974261946</v>
      </c>
      <c r="K173" s="1198">
        <v>2622060.6228304422</v>
      </c>
      <c r="L173" s="1198">
        <v>236211.03914508148</v>
      </c>
      <c r="M173" s="1198">
        <v>65309.645186868642</v>
      </c>
      <c r="N173" s="1198">
        <v>1029095.8983815617</v>
      </c>
      <c r="O173" s="1198">
        <v>259726.64019409925</v>
      </c>
      <c r="P173" s="1198">
        <v>9680028.8200000003</v>
      </c>
      <c r="Q173" s="1198">
        <v>6732931.9117885893</v>
      </c>
      <c r="R173" s="1198">
        <v>2947096.90821141</v>
      </c>
      <c r="S173" s="1198" t="s">
        <v>2521</v>
      </c>
      <c r="T173" s="1198" t="s">
        <v>2547</v>
      </c>
      <c r="U173" s="1198" t="s">
        <v>2548</v>
      </c>
      <c r="V173" s="1199" t="s">
        <v>275</v>
      </c>
      <c r="W173" s="1112"/>
      <c r="X173" s="1198">
        <v>0</v>
      </c>
      <c r="Y173" s="1198">
        <v>0</v>
      </c>
      <c r="Z173" s="1198">
        <v>0</v>
      </c>
      <c r="AA173" s="1198">
        <v>0</v>
      </c>
      <c r="AB173" s="1198">
        <v>0</v>
      </c>
      <c r="AC173" s="1198">
        <v>0</v>
      </c>
      <c r="AD173" s="1198">
        <v>0</v>
      </c>
      <c r="AE173" s="1198">
        <v>0</v>
      </c>
      <c r="AF173" s="1198">
        <v>0</v>
      </c>
      <c r="AG173" s="1114" t="s">
        <v>2478</v>
      </c>
      <c r="AH173" s="1115" t="s">
        <v>2478</v>
      </c>
      <c r="AI173" s="1116" t="s">
        <v>2478</v>
      </c>
      <c r="AJ173" s="1200"/>
      <c r="AK173" s="1201"/>
      <c r="AL173" s="1114">
        <f t="shared" si="5"/>
        <v>0</v>
      </c>
      <c r="AM173" s="1114">
        <v>0</v>
      </c>
      <c r="AN173" s="1114">
        <v>1</v>
      </c>
      <c r="AO173" s="1202">
        <f t="shared" si="4"/>
        <v>0</v>
      </c>
      <c r="AP173" s="1202">
        <f t="shared" si="4"/>
        <v>0</v>
      </c>
      <c r="AQ173" s="1102"/>
    </row>
    <row r="174" spans="1:43">
      <c r="A174" s="1111">
        <v>547247</v>
      </c>
      <c r="B174" s="1112" t="s">
        <v>2549</v>
      </c>
      <c r="C174" s="1113" t="s">
        <v>2209</v>
      </c>
      <c r="D174" s="1113" t="s">
        <v>2209</v>
      </c>
      <c r="E174" s="1113" t="s">
        <v>2128</v>
      </c>
      <c r="F174" s="1113" t="s">
        <v>2115</v>
      </c>
      <c r="G174" s="1113" t="s">
        <v>2203</v>
      </c>
      <c r="H174" s="1113" t="s">
        <v>2469</v>
      </c>
      <c r="I174" s="1113" t="s">
        <v>2469</v>
      </c>
      <c r="J174" s="1198">
        <v>4966986.47</v>
      </c>
      <c r="K174" s="1198">
        <v>62195402.170000002</v>
      </c>
      <c r="L174" s="1198">
        <v>344907.31000000006</v>
      </c>
      <c r="M174" s="1198">
        <v>9217663.450000003</v>
      </c>
      <c r="N174" s="1198">
        <v>151612.12</v>
      </c>
      <c r="O174" s="1198">
        <v>13320220.439999998</v>
      </c>
      <c r="P174" s="1198">
        <v>90196791.960000008</v>
      </c>
      <c r="Q174" s="1198">
        <v>5463505.8999999994</v>
      </c>
      <c r="R174" s="1198">
        <v>84733286.060000002</v>
      </c>
      <c r="S174" s="1206" t="s">
        <v>2521</v>
      </c>
      <c r="T174" s="1198" t="s">
        <v>2547</v>
      </c>
      <c r="U174" s="1198" t="s">
        <v>2548</v>
      </c>
      <c r="V174" s="1199" t="s">
        <v>275</v>
      </c>
      <c r="W174" s="1112"/>
      <c r="X174" s="1198">
        <v>0</v>
      </c>
      <c r="Y174" s="1198">
        <v>0</v>
      </c>
      <c r="Z174" s="1198">
        <v>0</v>
      </c>
      <c r="AA174" s="1198">
        <v>0</v>
      </c>
      <c r="AB174" s="1198">
        <v>0</v>
      </c>
      <c r="AC174" s="1198">
        <v>0</v>
      </c>
      <c r="AD174" s="1198">
        <v>0</v>
      </c>
      <c r="AE174" s="1198">
        <v>0</v>
      </c>
      <c r="AF174" s="1198">
        <v>0</v>
      </c>
      <c r="AG174" s="1114" t="s">
        <v>2478</v>
      </c>
      <c r="AH174" s="1115" t="s">
        <v>2478</v>
      </c>
      <c r="AI174" s="1116" t="s">
        <v>2478</v>
      </c>
      <c r="AJ174" s="1200"/>
      <c r="AK174" s="1201"/>
      <c r="AL174" s="1114">
        <f t="shared" si="5"/>
        <v>0</v>
      </c>
      <c r="AM174" s="1114">
        <v>0</v>
      </c>
      <c r="AN174" s="1114">
        <v>0</v>
      </c>
      <c r="AO174" s="1202">
        <f t="shared" si="4"/>
        <v>5463505.8999999994</v>
      </c>
      <c r="AP174" s="1202">
        <f t="shared" si="4"/>
        <v>84733286.060000002</v>
      </c>
      <c r="AQ174" s="1102"/>
    </row>
    <row r="175" spans="1:43">
      <c r="A175" s="1111" t="s">
        <v>314</v>
      </c>
      <c r="B175" s="1114" t="s">
        <v>16071</v>
      </c>
      <c r="C175" s="1113" t="s">
        <v>2203</v>
      </c>
      <c r="D175" s="1113" t="s">
        <v>2203</v>
      </c>
      <c r="E175" s="1113" t="s">
        <v>2128</v>
      </c>
      <c r="F175" s="1113" t="s">
        <v>2127</v>
      </c>
      <c r="G175" s="1113" t="s">
        <v>2203</v>
      </c>
      <c r="H175" s="1113" t="s">
        <v>2469</v>
      </c>
      <c r="I175" s="1113" t="s">
        <v>2469</v>
      </c>
      <c r="J175" s="1198">
        <v>5467624.974261946</v>
      </c>
      <c r="K175" s="1198">
        <v>2622060.6228304422</v>
      </c>
      <c r="L175" s="1198">
        <v>236211.03914508148</v>
      </c>
      <c r="M175" s="1198">
        <v>65309.645186868642</v>
      </c>
      <c r="N175" s="1198">
        <v>1029095.8983815617</v>
      </c>
      <c r="O175" s="1198">
        <v>259726.64019409925</v>
      </c>
      <c r="P175" s="1198">
        <v>9680028.8200000003</v>
      </c>
      <c r="Q175" s="1198">
        <v>6732931.9117885893</v>
      </c>
      <c r="R175" s="1198">
        <v>2947096.90821141</v>
      </c>
      <c r="S175" s="1198" t="s">
        <v>2521</v>
      </c>
      <c r="T175" s="1198" t="s">
        <v>2547</v>
      </c>
      <c r="U175" s="1198" t="s">
        <v>2548</v>
      </c>
      <c r="V175" s="1199" t="s">
        <v>275</v>
      </c>
      <c r="W175" s="1112"/>
      <c r="X175" s="1198">
        <v>0</v>
      </c>
      <c r="Y175" s="1198">
        <v>0</v>
      </c>
      <c r="Z175" s="1198">
        <v>0</v>
      </c>
      <c r="AA175" s="1198">
        <v>0</v>
      </c>
      <c r="AB175" s="1198">
        <v>0</v>
      </c>
      <c r="AC175" s="1198">
        <v>0</v>
      </c>
      <c r="AD175" s="1198">
        <v>0</v>
      </c>
      <c r="AE175" s="1198">
        <v>0</v>
      </c>
      <c r="AF175" s="1198">
        <v>0</v>
      </c>
      <c r="AG175" s="1114" t="s">
        <v>2478</v>
      </c>
      <c r="AH175" s="1115" t="s">
        <v>2478</v>
      </c>
      <c r="AI175" s="1116" t="s">
        <v>2478</v>
      </c>
      <c r="AJ175" s="1200"/>
      <c r="AK175" s="1201"/>
      <c r="AL175" s="1114">
        <f t="shared" si="5"/>
        <v>0</v>
      </c>
      <c r="AM175" s="1114">
        <v>0</v>
      </c>
      <c r="AN175" s="1114">
        <v>1</v>
      </c>
      <c r="AO175" s="1202">
        <f t="shared" si="4"/>
        <v>0</v>
      </c>
      <c r="AP175" s="1202">
        <f t="shared" si="4"/>
        <v>0</v>
      </c>
      <c r="AQ175" s="1102"/>
    </row>
    <row r="176" spans="1:43">
      <c r="A176" s="1111" t="s">
        <v>314</v>
      </c>
      <c r="B176" s="1114" t="s">
        <v>16072</v>
      </c>
      <c r="C176" s="1113" t="s">
        <v>2203</v>
      </c>
      <c r="D176" s="1113" t="s">
        <v>2203</v>
      </c>
      <c r="E176" s="1113" t="s">
        <v>2128</v>
      </c>
      <c r="F176" s="1113" t="s">
        <v>2127</v>
      </c>
      <c r="G176" s="1113" t="s">
        <v>2203</v>
      </c>
      <c r="H176" s="1113" t="s">
        <v>2469</v>
      </c>
      <c r="I176" s="1113" t="s">
        <v>2469</v>
      </c>
      <c r="J176" s="1198">
        <v>5467624.974261946</v>
      </c>
      <c r="K176" s="1198">
        <v>2622060.6228304422</v>
      </c>
      <c r="L176" s="1198">
        <v>236211.03914508148</v>
      </c>
      <c r="M176" s="1198">
        <v>65309.645186868642</v>
      </c>
      <c r="N176" s="1198">
        <v>1029095.8983815617</v>
      </c>
      <c r="O176" s="1198">
        <v>259726.64019409925</v>
      </c>
      <c r="P176" s="1198">
        <v>9680028.8200000003</v>
      </c>
      <c r="Q176" s="1198">
        <v>6732931.9117885893</v>
      </c>
      <c r="R176" s="1198">
        <v>2947096.90821141</v>
      </c>
      <c r="S176" s="1198" t="s">
        <v>2521</v>
      </c>
      <c r="T176" s="1198" t="s">
        <v>2547</v>
      </c>
      <c r="U176" s="1198" t="s">
        <v>2548</v>
      </c>
      <c r="V176" s="1199" t="s">
        <v>275</v>
      </c>
      <c r="W176" s="1112"/>
      <c r="X176" s="1198">
        <v>0</v>
      </c>
      <c r="Y176" s="1198">
        <v>0</v>
      </c>
      <c r="Z176" s="1198">
        <v>0</v>
      </c>
      <c r="AA176" s="1198">
        <v>0</v>
      </c>
      <c r="AB176" s="1198">
        <v>0</v>
      </c>
      <c r="AC176" s="1198">
        <v>0</v>
      </c>
      <c r="AD176" s="1198">
        <v>0</v>
      </c>
      <c r="AE176" s="1198">
        <v>0</v>
      </c>
      <c r="AF176" s="1198">
        <v>0</v>
      </c>
      <c r="AG176" s="1114" t="s">
        <v>2478</v>
      </c>
      <c r="AH176" s="1115" t="s">
        <v>2478</v>
      </c>
      <c r="AI176" s="1116" t="s">
        <v>2478</v>
      </c>
      <c r="AJ176" s="1200"/>
      <c r="AK176" s="1201"/>
      <c r="AL176" s="1114">
        <f t="shared" si="5"/>
        <v>0</v>
      </c>
      <c r="AM176" s="1114">
        <v>0</v>
      </c>
      <c r="AN176" s="1114">
        <v>1</v>
      </c>
      <c r="AO176" s="1202">
        <f t="shared" si="4"/>
        <v>0</v>
      </c>
      <c r="AP176" s="1202">
        <f t="shared" si="4"/>
        <v>0</v>
      </c>
      <c r="AQ176" s="1102"/>
    </row>
    <row r="177" spans="1:43">
      <c r="A177" s="1111" t="s">
        <v>314</v>
      </c>
      <c r="B177" s="1114" t="s">
        <v>16073</v>
      </c>
      <c r="C177" s="1113" t="s">
        <v>2203</v>
      </c>
      <c r="D177" s="1113" t="s">
        <v>2203</v>
      </c>
      <c r="E177" s="1113" t="s">
        <v>2128</v>
      </c>
      <c r="F177" s="1113" t="s">
        <v>2127</v>
      </c>
      <c r="G177" s="1113" t="s">
        <v>2203</v>
      </c>
      <c r="H177" s="1113" t="s">
        <v>2469</v>
      </c>
      <c r="I177" s="1113" t="s">
        <v>2469</v>
      </c>
      <c r="J177" s="1198">
        <v>5467624.974261946</v>
      </c>
      <c r="K177" s="1198">
        <v>2622060.6228304422</v>
      </c>
      <c r="L177" s="1198">
        <v>236211.03914508148</v>
      </c>
      <c r="M177" s="1198">
        <v>65309.645186868642</v>
      </c>
      <c r="N177" s="1198">
        <v>1029095.8983815617</v>
      </c>
      <c r="O177" s="1198">
        <v>259726.64019409925</v>
      </c>
      <c r="P177" s="1198">
        <v>9680028.8200000003</v>
      </c>
      <c r="Q177" s="1198">
        <v>6732931.9117885893</v>
      </c>
      <c r="R177" s="1198">
        <v>2947096.90821141</v>
      </c>
      <c r="S177" s="1198" t="s">
        <v>2521</v>
      </c>
      <c r="T177" s="1198" t="s">
        <v>2547</v>
      </c>
      <c r="U177" s="1198" t="s">
        <v>2548</v>
      </c>
      <c r="V177" s="1199" t="s">
        <v>275</v>
      </c>
      <c r="W177" s="1112"/>
      <c r="X177" s="1198">
        <v>0</v>
      </c>
      <c r="Y177" s="1198">
        <v>0</v>
      </c>
      <c r="Z177" s="1198">
        <v>0</v>
      </c>
      <c r="AA177" s="1198">
        <v>0</v>
      </c>
      <c r="AB177" s="1198">
        <v>0</v>
      </c>
      <c r="AC177" s="1198">
        <v>0</v>
      </c>
      <c r="AD177" s="1198">
        <v>0</v>
      </c>
      <c r="AE177" s="1198">
        <v>0</v>
      </c>
      <c r="AF177" s="1198">
        <v>0</v>
      </c>
      <c r="AG177" s="1114" t="s">
        <v>2478</v>
      </c>
      <c r="AH177" s="1115" t="s">
        <v>2478</v>
      </c>
      <c r="AI177" s="1116" t="s">
        <v>2478</v>
      </c>
      <c r="AJ177" s="1200"/>
      <c r="AK177" s="1201"/>
      <c r="AL177" s="1114">
        <f t="shared" si="5"/>
        <v>0</v>
      </c>
      <c r="AM177" s="1114">
        <v>0</v>
      </c>
      <c r="AN177" s="1114">
        <v>1</v>
      </c>
      <c r="AO177" s="1202">
        <f t="shared" si="4"/>
        <v>0</v>
      </c>
      <c r="AP177" s="1202">
        <f t="shared" si="4"/>
        <v>0</v>
      </c>
      <c r="AQ177" s="1102"/>
    </row>
    <row r="178" spans="1:43">
      <c r="A178" s="1208" t="s">
        <v>2550</v>
      </c>
      <c r="B178" s="1209" t="s">
        <v>2551</v>
      </c>
      <c r="C178" s="1210" t="s">
        <v>2209</v>
      </c>
      <c r="D178" s="1210" t="s">
        <v>2209</v>
      </c>
      <c r="E178" s="1210" t="s">
        <v>2128</v>
      </c>
      <c r="F178" s="1210" t="s">
        <v>2115</v>
      </c>
      <c r="G178" s="1210" t="s">
        <v>2203</v>
      </c>
      <c r="H178" s="1210" t="s">
        <v>2481</v>
      </c>
      <c r="I178" s="1210" t="s">
        <v>2481</v>
      </c>
      <c r="J178" s="1211">
        <v>3301739.68</v>
      </c>
      <c r="K178" s="1211">
        <v>1135704.94</v>
      </c>
      <c r="L178" s="1211">
        <v>1112050.1299999999</v>
      </c>
      <c r="M178" s="1211">
        <v>0</v>
      </c>
      <c r="N178" s="1211">
        <v>6614733.6600000001</v>
      </c>
      <c r="O178" s="1211">
        <v>4603565.8</v>
      </c>
      <c r="P178" s="1211">
        <v>16767794.210000001</v>
      </c>
      <c r="Q178" s="1211">
        <v>11028523.470000001</v>
      </c>
      <c r="R178" s="1211">
        <v>5739270.7400000002</v>
      </c>
      <c r="S178" s="1206" t="s">
        <v>2521</v>
      </c>
      <c r="T178" s="1198" t="s">
        <v>2547</v>
      </c>
      <c r="U178" s="1198" t="s">
        <v>2548</v>
      </c>
      <c r="V178" s="1199" t="s">
        <v>275</v>
      </c>
      <c r="W178" s="1112"/>
      <c r="X178" s="1198">
        <v>0</v>
      </c>
      <c r="Y178" s="1198">
        <v>0</v>
      </c>
      <c r="Z178" s="1198">
        <v>0</v>
      </c>
      <c r="AA178" s="1198">
        <v>0</v>
      </c>
      <c r="AB178" s="1198">
        <v>0</v>
      </c>
      <c r="AC178" s="1198">
        <v>0</v>
      </c>
      <c r="AD178" s="1198">
        <v>0</v>
      </c>
      <c r="AE178" s="1198">
        <v>0</v>
      </c>
      <c r="AF178" s="1198">
        <v>0</v>
      </c>
      <c r="AG178" s="1114" t="s">
        <v>2478</v>
      </c>
      <c r="AH178" s="1115" t="s">
        <v>2478</v>
      </c>
      <c r="AI178" s="1116" t="s">
        <v>2478</v>
      </c>
      <c r="AJ178" s="1200"/>
      <c r="AK178" s="1201"/>
      <c r="AL178" s="1114">
        <f t="shared" si="5"/>
        <v>0</v>
      </c>
      <c r="AM178" s="1114">
        <v>0</v>
      </c>
      <c r="AN178" s="1114">
        <v>1</v>
      </c>
      <c r="AO178" s="1202">
        <f t="shared" si="4"/>
        <v>11028523.470000001</v>
      </c>
      <c r="AP178" s="1202">
        <f t="shared" si="4"/>
        <v>5739270.7400000002</v>
      </c>
      <c r="AQ178" s="1102" t="s">
        <v>2483</v>
      </c>
    </row>
    <row r="179" spans="1:43" ht="60">
      <c r="A179" s="1111">
        <v>752277</v>
      </c>
      <c r="B179" s="1114" t="s">
        <v>797</v>
      </c>
      <c r="C179" s="1113" t="s">
        <v>2203</v>
      </c>
      <c r="D179" s="1113" t="s">
        <v>2203</v>
      </c>
      <c r="E179" s="1113" t="s">
        <v>2128</v>
      </c>
      <c r="F179" s="1113" t="s">
        <v>2115</v>
      </c>
      <c r="G179" s="1113" t="s">
        <v>2203</v>
      </c>
      <c r="H179" s="1113" t="s">
        <v>2469</v>
      </c>
      <c r="I179" s="1113" t="s">
        <v>2469</v>
      </c>
      <c r="J179" s="1198">
        <v>9069707.7019513529</v>
      </c>
      <c r="K179" s="1198">
        <v>4349479.6255807169</v>
      </c>
      <c r="L179" s="1198">
        <v>391827.36400264315</v>
      </c>
      <c r="M179" s="1198">
        <v>108335.7755426542</v>
      </c>
      <c r="N179" s="1198">
        <v>1706844.8419175697</v>
      </c>
      <c r="O179" s="1198">
        <v>431056.67104596895</v>
      </c>
      <c r="P179" s="1198">
        <v>16057251.980040908</v>
      </c>
      <c r="Q179" s="1198">
        <v>11168379.907871567</v>
      </c>
      <c r="R179" s="1198">
        <v>4888872.0721693402</v>
      </c>
      <c r="S179" s="1198" t="s">
        <v>2521</v>
      </c>
      <c r="T179" s="1198" t="s">
        <v>2547</v>
      </c>
      <c r="U179" s="1198" t="s">
        <v>2548</v>
      </c>
      <c r="V179" s="1199" t="s">
        <v>275</v>
      </c>
      <c r="W179" s="1112"/>
      <c r="X179" s="1198">
        <v>3553830.9090999998</v>
      </c>
      <c r="Y179" s="1198">
        <v>524335.70789999992</v>
      </c>
      <c r="Z179" s="1198">
        <v>349557.13859999995</v>
      </c>
      <c r="AA179" s="1198">
        <v>116519.0462</v>
      </c>
      <c r="AB179" s="1198">
        <v>466076.18479999999</v>
      </c>
      <c r="AC179" s="1198">
        <v>815633.32339999999</v>
      </c>
      <c r="AD179" s="1198">
        <v>5825952.3099999996</v>
      </c>
      <c r="AE179" s="1198">
        <v>4369464.2324999999</v>
      </c>
      <c r="AF179" s="1198">
        <v>1456488.0774999999</v>
      </c>
      <c r="AG179" s="1114" t="s">
        <v>2216</v>
      </c>
      <c r="AH179" s="1115" t="s">
        <v>2383</v>
      </c>
      <c r="AI179" s="1116" t="s">
        <v>2588</v>
      </c>
      <c r="AJ179" s="1200"/>
      <c r="AK179" s="1201"/>
      <c r="AL179" s="1114">
        <f t="shared" si="5"/>
        <v>1</v>
      </c>
      <c r="AM179" s="1114">
        <v>0</v>
      </c>
      <c r="AN179" s="1114">
        <v>0</v>
      </c>
      <c r="AO179" s="1202">
        <f t="shared" si="4"/>
        <v>0</v>
      </c>
      <c r="AP179" s="1202">
        <f t="shared" si="4"/>
        <v>0</v>
      </c>
      <c r="AQ179" s="1102"/>
    </row>
    <row r="180" spans="1:43">
      <c r="A180" s="1208" t="s">
        <v>2552</v>
      </c>
      <c r="B180" s="1209" t="s">
        <v>2553</v>
      </c>
      <c r="C180" s="1210" t="s">
        <v>2209</v>
      </c>
      <c r="D180" s="1210" t="s">
        <v>2209</v>
      </c>
      <c r="E180" s="1210" t="s">
        <v>2128</v>
      </c>
      <c r="F180" s="1210" t="s">
        <v>2115</v>
      </c>
      <c r="G180" s="1210" t="s">
        <v>2203</v>
      </c>
      <c r="H180" s="1210" t="s">
        <v>2481</v>
      </c>
      <c r="I180" s="1210" t="s">
        <v>2546</v>
      </c>
      <c r="J180" s="1211">
        <v>9487047.4000000004</v>
      </c>
      <c r="K180" s="1211">
        <v>4257510.71</v>
      </c>
      <c r="L180" s="1211">
        <v>2263654.35</v>
      </c>
      <c r="M180" s="1211">
        <v>576564.36</v>
      </c>
      <c r="N180" s="1211">
        <v>4962433.97</v>
      </c>
      <c r="O180" s="1211">
        <v>3961056.7648669723</v>
      </c>
      <c r="P180" s="1211">
        <v>25508267.55486697</v>
      </c>
      <c r="Q180" s="1211">
        <v>16713135.719999999</v>
      </c>
      <c r="R180" s="1211">
        <v>8795131.8348669726</v>
      </c>
      <c r="S180" s="1206" t="s">
        <v>2521</v>
      </c>
      <c r="T180" s="1198" t="s">
        <v>2547</v>
      </c>
      <c r="U180" s="1198" t="s">
        <v>2548</v>
      </c>
      <c r="V180" s="1199" t="s">
        <v>275</v>
      </c>
      <c r="W180" s="1112"/>
      <c r="X180" s="1198">
        <v>0</v>
      </c>
      <c r="Y180" s="1198">
        <v>0</v>
      </c>
      <c r="Z180" s="1198">
        <v>0</v>
      </c>
      <c r="AA180" s="1198">
        <v>0</v>
      </c>
      <c r="AB180" s="1198">
        <v>0</v>
      </c>
      <c r="AC180" s="1198">
        <v>0</v>
      </c>
      <c r="AD180" s="1198">
        <v>0</v>
      </c>
      <c r="AE180" s="1198">
        <v>0</v>
      </c>
      <c r="AF180" s="1198">
        <v>0</v>
      </c>
      <c r="AG180" s="1114" t="s">
        <v>2478</v>
      </c>
      <c r="AH180" s="1115" t="s">
        <v>2478</v>
      </c>
      <c r="AI180" s="1116" t="s">
        <v>2478</v>
      </c>
      <c r="AJ180" s="1200"/>
      <c r="AK180" s="1201"/>
      <c r="AL180" s="1114">
        <f t="shared" si="5"/>
        <v>0</v>
      </c>
      <c r="AM180" s="1114">
        <v>0</v>
      </c>
      <c r="AN180" s="1114">
        <v>1</v>
      </c>
      <c r="AO180" s="1202">
        <f t="shared" si="4"/>
        <v>16713135.719999999</v>
      </c>
      <c r="AP180" s="1202">
        <f t="shared" si="4"/>
        <v>8795131.8348669726</v>
      </c>
      <c r="AQ180" s="1102" t="s">
        <v>2483</v>
      </c>
    </row>
    <row r="181" spans="1:43">
      <c r="A181" s="1111" t="s">
        <v>314</v>
      </c>
      <c r="B181" s="1114" t="s">
        <v>16074</v>
      </c>
      <c r="C181" s="1113" t="s">
        <v>2203</v>
      </c>
      <c r="D181" s="1113" t="s">
        <v>2203</v>
      </c>
      <c r="E181" s="1113" t="s">
        <v>2128</v>
      </c>
      <c r="F181" s="1113" t="s">
        <v>2127</v>
      </c>
      <c r="G181" s="1113" t="s">
        <v>2203</v>
      </c>
      <c r="H181" s="1113" t="s">
        <v>2469</v>
      </c>
      <c r="I181" s="1113" t="s">
        <v>2469</v>
      </c>
      <c r="J181" s="1198">
        <v>5467624.974261946</v>
      </c>
      <c r="K181" s="1198">
        <v>2622060.6228304422</v>
      </c>
      <c r="L181" s="1198">
        <v>236211.03914508148</v>
      </c>
      <c r="M181" s="1198">
        <v>65309.645186868642</v>
      </c>
      <c r="N181" s="1198">
        <v>1029095.8983815617</v>
      </c>
      <c r="O181" s="1198">
        <v>259726.64019409925</v>
      </c>
      <c r="P181" s="1198">
        <v>9680028.8200000003</v>
      </c>
      <c r="Q181" s="1198">
        <v>6732931.9117885893</v>
      </c>
      <c r="R181" s="1198">
        <v>2947096.90821141</v>
      </c>
      <c r="S181" s="1198" t="s">
        <v>2521</v>
      </c>
      <c r="T181" s="1198" t="s">
        <v>2547</v>
      </c>
      <c r="U181" s="1198" t="s">
        <v>2548</v>
      </c>
      <c r="V181" s="1199" t="s">
        <v>275</v>
      </c>
      <c r="W181" s="1112"/>
      <c r="X181" s="1198">
        <v>0</v>
      </c>
      <c r="Y181" s="1198">
        <v>0</v>
      </c>
      <c r="Z181" s="1198">
        <v>0</v>
      </c>
      <c r="AA181" s="1198">
        <v>0</v>
      </c>
      <c r="AB181" s="1198">
        <v>0</v>
      </c>
      <c r="AC181" s="1198">
        <v>0</v>
      </c>
      <c r="AD181" s="1198">
        <v>0</v>
      </c>
      <c r="AE181" s="1198">
        <v>0</v>
      </c>
      <c r="AF181" s="1198">
        <v>0</v>
      </c>
      <c r="AG181" s="1114" t="s">
        <v>2478</v>
      </c>
      <c r="AH181" s="1115" t="s">
        <v>2478</v>
      </c>
      <c r="AI181" s="1116" t="s">
        <v>2478</v>
      </c>
      <c r="AJ181" s="1200"/>
      <c r="AK181" s="1201"/>
      <c r="AL181" s="1114">
        <f t="shared" si="5"/>
        <v>0</v>
      </c>
      <c r="AM181" s="1114">
        <v>0</v>
      </c>
      <c r="AN181" s="1114">
        <v>1</v>
      </c>
      <c r="AO181" s="1202">
        <f t="shared" si="4"/>
        <v>0</v>
      </c>
      <c r="AP181" s="1202">
        <f t="shared" si="4"/>
        <v>0</v>
      </c>
      <c r="AQ181" s="1102"/>
    </row>
    <row r="182" spans="1:43">
      <c r="A182" s="1111" t="s">
        <v>314</v>
      </c>
      <c r="B182" s="1114" t="s">
        <v>2566</v>
      </c>
      <c r="C182" s="1222" t="s">
        <v>2203</v>
      </c>
      <c r="D182" s="1113" t="s">
        <v>2209</v>
      </c>
      <c r="E182" s="1113" t="s">
        <v>2128</v>
      </c>
      <c r="F182" s="1113" t="s">
        <v>2127</v>
      </c>
      <c r="G182" s="1113" t="s">
        <v>2203</v>
      </c>
      <c r="H182" s="1113" t="s">
        <v>2469</v>
      </c>
      <c r="I182" s="1113" t="s">
        <v>2469</v>
      </c>
      <c r="J182" s="1198">
        <v>5467624.974261946</v>
      </c>
      <c r="K182" s="1198">
        <v>2622060.6228304422</v>
      </c>
      <c r="L182" s="1198">
        <v>236211.03914508148</v>
      </c>
      <c r="M182" s="1198">
        <v>65309.645186868642</v>
      </c>
      <c r="N182" s="1198">
        <v>1029095.8983815617</v>
      </c>
      <c r="O182" s="1198">
        <v>259726.64019409925</v>
      </c>
      <c r="P182" s="1198">
        <v>9680028.8200000003</v>
      </c>
      <c r="Q182" s="1198">
        <v>6732931.9117885893</v>
      </c>
      <c r="R182" s="1198">
        <v>2947096.90821141</v>
      </c>
      <c r="S182" s="1198" t="s">
        <v>2521</v>
      </c>
      <c r="T182" s="1198" t="s">
        <v>2547</v>
      </c>
      <c r="U182" s="1198" t="s">
        <v>2548</v>
      </c>
      <c r="V182" s="1199" t="s">
        <v>275</v>
      </c>
      <c r="W182" s="1112"/>
      <c r="X182" s="1198">
        <v>0</v>
      </c>
      <c r="Y182" s="1198">
        <v>0</v>
      </c>
      <c r="Z182" s="1198">
        <v>0</v>
      </c>
      <c r="AA182" s="1198">
        <v>0</v>
      </c>
      <c r="AB182" s="1198">
        <v>0</v>
      </c>
      <c r="AC182" s="1198">
        <v>0</v>
      </c>
      <c r="AD182" s="1198">
        <v>0</v>
      </c>
      <c r="AE182" s="1198">
        <v>0</v>
      </c>
      <c r="AF182" s="1198">
        <v>0</v>
      </c>
      <c r="AG182" s="1114" t="s">
        <v>2478</v>
      </c>
      <c r="AH182" s="1115" t="s">
        <v>2478</v>
      </c>
      <c r="AI182" s="1116" t="s">
        <v>2478</v>
      </c>
      <c r="AJ182" s="1200"/>
      <c r="AK182" s="1201"/>
      <c r="AL182" s="1114">
        <f t="shared" si="5"/>
        <v>0</v>
      </c>
      <c r="AM182" s="1114">
        <v>0</v>
      </c>
      <c r="AN182" s="1114">
        <v>0</v>
      </c>
      <c r="AO182" s="1202">
        <f t="shared" si="4"/>
        <v>0</v>
      </c>
      <c r="AP182" s="1202">
        <f t="shared" si="4"/>
        <v>0</v>
      </c>
      <c r="AQ182" s="1102"/>
    </row>
    <row r="183" spans="1:43">
      <c r="A183" s="1111" t="s">
        <v>314</v>
      </c>
      <c r="B183" s="1114" t="s">
        <v>16075</v>
      </c>
      <c r="C183" s="1113" t="s">
        <v>2203</v>
      </c>
      <c r="D183" s="1113" t="s">
        <v>2203</v>
      </c>
      <c r="E183" s="1113" t="s">
        <v>2128</v>
      </c>
      <c r="F183" s="1113" t="s">
        <v>2127</v>
      </c>
      <c r="G183" s="1113" t="s">
        <v>2203</v>
      </c>
      <c r="H183" s="1113" t="s">
        <v>2469</v>
      </c>
      <c r="I183" s="1113" t="s">
        <v>2469</v>
      </c>
      <c r="J183" s="1198">
        <v>5467624.974261946</v>
      </c>
      <c r="K183" s="1198">
        <v>2622060.6228304422</v>
      </c>
      <c r="L183" s="1198">
        <v>236211.03914508148</v>
      </c>
      <c r="M183" s="1198">
        <v>65309.645186868642</v>
      </c>
      <c r="N183" s="1198">
        <v>1029095.8983815617</v>
      </c>
      <c r="O183" s="1198">
        <v>259726.64019409925</v>
      </c>
      <c r="P183" s="1198">
        <v>9680028.8200000003</v>
      </c>
      <c r="Q183" s="1198">
        <v>6732931.9117885893</v>
      </c>
      <c r="R183" s="1198">
        <v>2947096.90821141</v>
      </c>
      <c r="S183" s="1198" t="s">
        <v>2521</v>
      </c>
      <c r="T183" s="1198" t="s">
        <v>2547</v>
      </c>
      <c r="U183" s="1198" t="s">
        <v>2548</v>
      </c>
      <c r="V183" s="1199" t="s">
        <v>275</v>
      </c>
      <c r="W183" s="1112"/>
      <c r="X183" s="1198">
        <v>0</v>
      </c>
      <c r="Y183" s="1198">
        <v>0</v>
      </c>
      <c r="Z183" s="1198">
        <v>0</v>
      </c>
      <c r="AA183" s="1198">
        <v>0</v>
      </c>
      <c r="AB183" s="1198">
        <v>0</v>
      </c>
      <c r="AC183" s="1198">
        <v>0</v>
      </c>
      <c r="AD183" s="1198">
        <v>0</v>
      </c>
      <c r="AE183" s="1198">
        <v>0</v>
      </c>
      <c r="AF183" s="1198">
        <v>0</v>
      </c>
      <c r="AG183" s="1114" t="s">
        <v>2478</v>
      </c>
      <c r="AH183" s="1115" t="s">
        <v>2478</v>
      </c>
      <c r="AI183" s="1116" t="s">
        <v>2478</v>
      </c>
      <c r="AJ183" s="1200"/>
      <c r="AK183" s="1201"/>
      <c r="AL183" s="1114">
        <f t="shared" si="5"/>
        <v>0</v>
      </c>
      <c r="AM183" s="1114">
        <v>0</v>
      </c>
      <c r="AN183" s="1114">
        <v>1</v>
      </c>
      <c r="AO183" s="1202">
        <f t="shared" si="4"/>
        <v>0</v>
      </c>
      <c r="AP183" s="1202">
        <f t="shared" si="4"/>
        <v>0</v>
      </c>
      <c r="AQ183" s="1102"/>
    </row>
    <row r="184" spans="1:43">
      <c r="A184" s="1111" t="s">
        <v>314</v>
      </c>
      <c r="B184" s="1114" t="s">
        <v>2567</v>
      </c>
      <c r="C184" s="1222" t="s">
        <v>2203</v>
      </c>
      <c r="D184" s="1113" t="s">
        <v>2209</v>
      </c>
      <c r="E184" s="1113" t="s">
        <v>2128</v>
      </c>
      <c r="F184" s="1113" t="s">
        <v>2127</v>
      </c>
      <c r="G184" s="1113" t="s">
        <v>2203</v>
      </c>
      <c r="H184" s="1113" t="s">
        <v>2469</v>
      </c>
      <c r="I184" s="1113" t="s">
        <v>2469</v>
      </c>
      <c r="J184" s="1198">
        <v>5467624.974261946</v>
      </c>
      <c r="K184" s="1198">
        <v>2622060.6228304422</v>
      </c>
      <c r="L184" s="1198">
        <v>236211.03914508148</v>
      </c>
      <c r="M184" s="1198">
        <v>65309.645186868642</v>
      </c>
      <c r="N184" s="1198">
        <v>1029095.8983815617</v>
      </c>
      <c r="O184" s="1198">
        <v>259726.64019409925</v>
      </c>
      <c r="P184" s="1198">
        <v>9680028.8200000003</v>
      </c>
      <c r="Q184" s="1198">
        <v>6732931.9117885893</v>
      </c>
      <c r="R184" s="1198">
        <v>2947096.90821141</v>
      </c>
      <c r="S184" s="1198" t="s">
        <v>2521</v>
      </c>
      <c r="T184" s="1198" t="s">
        <v>2547</v>
      </c>
      <c r="U184" s="1198" t="s">
        <v>2548</v>
      </c>
      <c r="V184" s="1199" t="s">
        <v>275</v>
      </c>
      <c r="W184" s="1112"/>
      <c r="X184" s="1198">
        <v>0</v>
      </c>
      <c r="Y184" s="1198">
        <v>0</v>
      </c>
      <c r="Z184" s="1198">
        <v>0</v>
      </c>
      <c r="AA184" s="1198">
        <v>0</v>
      </c>
      <c r="AB184" s="1198">
        <v>0</v>
      </c>
      <c r="AC184" s="1198">
        <v>0</v>
      </c>
      <c r="AD184" s="1198">
        <v>0</v>
      </c>
      <c r="AE184" s="1198">
        <v>0</v>
      </c>
      <c r="AF184" s="1198">
        <v>0</v>
      </c>
      <c r="AG184" s="1114" t="s">
        <v>2478</v>
      </c>
      <c r="AH184" s="1115" t="s">
        <v>2478</v>
      </c>
      <c r="AI184" s="1116" t="s">
        <v>2478</v>
      </c>
      <c r="AJ184" s="1200"/>
      <c r="AK184" s="1201"/>
      <c r="AL184" s="1114">
        <f t="shared" si="5"/>
        <v>0</v>
      </c>
      <c r="AM184" s="1114">
        <v>0</v>
      </c>
      <c r="AN184" s="1114">
        <v>0</v>
      </c>
      <c r="AO184" s="1202">
        <f t="shared" si="4"/>
        <v>0</v>
      </c>
      <c r="AP184" s="1202">
        <f t="shared" si="4"/>
        <v>0</v>
      </c>
      <c r="AQ184" s="1102"/>
    </row>
    <row r="185" spans="1:43">
      <c r="A185" s="1111" t="s">
        <v>314</v>
      </c>
      <c r="B185" s="1114" t="s">
        <v>16076</v>
      </c>
      <c r="C185" s="1113" t="s">
        <v>2203</v>
      </c>
      <c r="D185" s="1113" t="s">
        <v>2203</v>
      </c>
      <c r="E185" s="1113" t="s">
        <v>2128</v>
      </c>
      <c r="F185" s="1113" t="s">
        <v>2127</v>
      </c>
      <c r="G185" s="1113" t="s">
        <v>2203</v>
      </c>
      <c r="H185" s="1113" t="s">
        <v>2469</v>
      </c>
      <c r="I185" s="1113" t="s">
        <v>2469</v>
      </c>
      <c r="J185" s="1198">
        <v>12436054.149722224</v>
      </c>
      <c r="K185" s="1198">
        <v>2868434.0326346252</v>
      </c>
      <c r="L185" s="1198">
        <v>548875.39567126322</v>
      </c>
      <c r="M185" s="1198">
        <v>281565.58600268612</v>
      </c>
      <c r="N185" s="1198">
        <v>2039101.99</v>
      </c>
      <c r="O185" s="1198">
        <v>673911.4960916281</v>
      </c>
      <c r="P185" s="1198">
        <v>18847942.650122426</v>
      </c>
      <c r="Q185" s="1198">
        <v>15024031.535393488</v>
      </c>
      <c r="R185" s="1198">
        <v>3823911.1147289393</v>
      </c>
      <c r="S185" s="1198" t="s">
        <v>2521</v>
      </c>
      <c r="T185" s="1198" t="s">
        <v>2547</v>
      </c>
      <c r="U185" s="1198" t="s">
        <v>2548</v>
      </c>
      <c r="V185" s="1199" t="s">
        <v>275</v>
      </c>
      <c r="W185" s="1112"/>
      <c r="X185" s="1198">
        <v>0</v>
      </c>
      <c r="Y185" s="1198">
        <v>0</v>
      </c>
      <c r="Z185" s="1198">
        <v>0</v>
      </c>
      <c r="AA185" s="1198">
        <v>0</v>
      </c>
      <c r="AB185" s="1198">
        <v>0</v>
      </c>
      <c r="AC185" s="1198">
        <v>0</v>
      </c>
      <c r="AD185" s="1198">
        <v>0</v>
      </c>
      <c r="AE185" s="1198">
        <v>0</v>
      </c>
      <c r="AF185" s="1198">
        <v>0</v>
      </c>
      <c r="AG185" s="1114" t="s">
        <v>2478</v>
      </c>
      <c r="AH185" s="1115" t="s">
        <v>2478</v>
      </c>
      <c r="AI185" s="1116" t="s">
        <v>2478</v>
      </c>
      <c r="AJ185" s="1200"/>
      <c r="AK185" s="1201"/>
      <c r="AL185" s="1114">
        <f t="shared" si="5"/>
        <v>0</v>
      </c>
      <c r="AM185" s="1114">
        <v>0</v>
      </c>
      <c r="AN185" s="1114">
        <v>1</v>
      </c>
      <c r="AO185" s="1202">
        <f t="shared" si="4"/>
        <v>0</v>
      </c>
      <c r="AP185" s="1202">
        <f t="shared" si="4"/>
        <v>0</v>
      </c>
      <c r="AQ185" s="1102"/>
    </row>
    <row r="186" spans="1:43">
      <c r="A186" s="1111" t="s">
        <v>314</v>
      </c>
      <c r="B186" s="1114" t="s">
        <v>16077</v>
      </c>
      <c r="C186" s="1113" t="s">
        <v>2203</v>
      </c>
      <c r="D186" s="1113" t="s">
        <v>2203</v>
      </c>
      <c r="E186" s="1113" t="s">
        <v>2128</v>
      </c>
      <c r="F186" s="1113" t="s">
        <v>2127</v>
      </c>
      <c r="G186" s="1113" t="s">
        <v>2203</v>
      </c>
      <c r="H186" s="1113" t="s">
        <v>2469</v>
      </c>
      <c r="I186" s="1113" t="s">
        <v>2469</v>
      </c>
      <c r="J186" s="1198">
        <v>5467624.974261946</v>
      </c>
      <c r="K186" s="1198">
        <v>2622060.6228304422</v>
      </c>
      <c r="L186" s="1198">
        <v>236211.03914508148</v>
      </c>
      <c r="M186" s="1198">
        <v>65309.645186868642</v>
      </c>
      <c r="N186" s="1198">
        <v>1029095.8983815617</v>
      </c>
      <c r="O186" s="1198">
        <v>259726.64019409925</v>
      </c>
      <c r="P186" s="1198">
        <v>9680028.8200000003</v>
      </c>
      <c r="Q186" s="1198">
        <v>6732931.9117885893</v>
      </c>
      <c r="R186" s="1198">
        <v>2947096.90821141</v>
      </c>
      <c r="S186" s="1198" t="s">
        <v>2521</v>
      </c>
      <c r="T186" s="1198" t="s">
        <v>2547</v>
      </c>
      <c r="U186" s="1198" t="s">
        <v>2548</v>
      </c>
      <c r="V186" s="1199" t="s">
        <v>275</v>
      </c>
      <c r="W186" s="1112"/>
      <c r="X186" s="1198">
        <v>0</v>
      </c>
      <c r="Y186" s="1198">
        <v>0</v>
      </c>
      <c r="Z186" s="1198">
        <v>0</v>
      </c>
      <c r="AA186" s="1198">
        <v>0</v>
      </c>
      <c r="AB186" s="1198">
        <v>0</v>
      </c>
      <c r="AC186" s="1198">
        <v>0</v>
      </c>
      <c r="AD186" s="1198">
        <v>0</v>
      </c>
      <c r="AE186" s="1198">
        <v>0</v>
      </c>
      <c r="AF186" s="1198">
        <v>0</v>
      </c>
      <c r="AG186" s="1114" t="s">
        <v>2478</v>
      </c>
      <c r="AH186" s="1115" t="s">
        <v>2478</v>
      </c>
      <c r="AI186" s="1116" t="s">
        <v>2478</v>
      </c>
      <c r="AJ186" s="1200"/>
      <c r="AK186" s="1201"/>
      <c r="AL186" s="1114">
        <f t="shared" si="5"/>
        <v>0</v>
      </c>
      <c r="AM186" s="1114">
        <v>0</v>
      </c>
      <c r="AN186" s="1114">
        <v>1</v>
      </c>
      <c r="AO186" s="1202">
        <f t="shared" si="4"/>
        <v>0</v>
      </c>
      <c r="AP186" s="1202">
        <f t="shared" si="4"/>
        <v>0</v>
      </c>
      <c r="AQ186" s="1102"/>
    </row>
    <row r="187" spans="1:43">
      <c r="A187" s="1111" t="s">
        <v>314</v>
      </c>
      <c r="B187" s="1114" t="s">
        <v>16078</v>
      </c>
      <c r="C187" s="1113" t="s">
        <v>2203</v>
      </c>
      <c r="D187" s="1113" t="s">
        <v>2203</v>
      </c>
      <c r="E187" s="1113" t="s">
        <v>2128</v>
      </c>
      <c r="F187" s="1113" t="s">
        <v>2127</v>
      </c>
      <c r="G187" s="1113" t="s">
        <v>2203</v>
      </c>
      <c r="H187" s="1113" t="s">
        <v>2469</v>
      </c>
      <c r="I187" s="1113" t="s">
        <v>2469</v>
      </c>
      <c r="J187" s="1198">
        <v>5467624.974261946</v>
      </c>
      <c r="K187" s="1198">
        <v>2622060.6228304422</v>
      </c>
      <c r="L187" s="1198">
        <v>236211.03914508148</v>
      </c>
      <c r="M187" s="1198">
        <v>65309.645186868642</v>
      </c>
      <c r="N187" s="1198">
        <v>1029095.8983815617</v>
      </c>
      <c r="O187" s="1198">
        <v>259726.64019409925</v>
      </c>
      <c r="P187" s="1198">
        <v>9680028.8200000003</v>
      </c>
      <c r="Q187" s="1198">
        <v>6732931.9117885893</v>
      </c>
      <c r="R187" s="1198">
        <v>2947096.90821141</v>
      </c>
      <c r="S187" s="1198" t="s">
        <v>2521</v>
      </c>
      <c r="T187" s="1198" t="s">
        <v>2547</v>
      </c>
      <c r="U187" s="1198" t="s">
        <v>2548</v>
      </c>
      <c r="V187" s="1199" t="s">
        <v>275</v>
      </c>
      <c r="W187" s="1112"/>
      <c r="X187" s="1198">
        <v>0</v>
      </c>
      <c r="Y187" s="1198">
        <v>0</v>
      </c>
      <c r="Z187" s="1198">
        <v>0</v>
      </c>
      <c r="AA187" s="1198">
        <v>0</v>
      </c>
      <c r="AB187" s="1198">
        <v>0</v>
      </c>
      <c r="AC187" s="1198">
        <v>0</v>
      </c>
      <c r="AD187" s="1198">
        <v>0</v>
      </c>
      <c r="AE187" s="1198">
        <v>0</v>
      </c>
      <c r="AF187" s="1198">
        <v>0</v>
      </c>
      <c r="AG187" s="1114" t="s">
        <v>2478</v>
      </c>
      <c r="AH187" s="1115" t="s">
        <v>2478</v>
      </c>
      <c r="AI187" s="1116" t="s">
        <v>2478</v>
      </c>
      <c r="AJ187" s="1200"/>
      <c r="AK187" s="1201"/>
      <c r="AL187" s="1114">
        <f t="shared" si="5"/>
        <v>0</v>
      </c>
      <c r="AM187" s="1114">
        <v>0</v>
      </c>
      <c r="AN187" s="1114">
        <v>1</v>
      </c>
      <c r="AO187" s="1202">
        <f t="shared" si="4"/>
        <v>0</v>
      </c>
      <c r="AP187" s="1202">
        <f t="shared" si="4"/>
        <v>0</v>
      </c>
      <c r="AQ187" s="1102"/>
    </row>
    <row r="188" spans="1:43">
      <c r="A188" s="1111" t="s">
        <v>314</v>
      </c>
      <c r="B188" s="1114" t="s">
        <v>16079</v>
      </c>
      <c r="C188" s="1113" t="s">
        <v>2203</v>
      </c>
      <c r="D188" s="1113" t="s">
        <v>2203</v>
      </c>
      <c r="E188" s="1113" t="s">
        <v>2128</v>
      </c>
      <c r="F188" s="1113" t="s">
        <v>2127</v>
      </c>
      <c r="G188" s="1113" t="s">
        <v>2203</v>
      </c>
      <c r="H188" s="1113" t="s">
        <v>2469</v>
      </c>
      <c r="I188" s="1113" t="s">
        <v>2469</v>
      </c>
      <c r="J188" s="1198">
        <v>9069707.7019513529</v>
      </c>
      <c r="K188" s="1198">
        <v>4349479.6255807169</v>
      </c>
      <c r="L188" s="1198">
        <v>391827.36400264315</v>
      </c>
      <c r="M188" s="1198">
        <v>108335.7755426542</v>
      </c>
      <c r="N188" s="1198">
        <v>1706844.8419175697</v>
      </c>
      <c r="O188" s="1198">
        <v>431056.67104596895</v>
      </c>
      <c r="P188" s="1198">
        <v>16057251.980040908</v>
      </c>
      <c r="Q188" s="1198">
        <v>11168379.907871567</v>
      </c>
      <c r="R188" s="1198">
        <v>4888872.0721693402</v>
      </c>
      <c r="S188" s="1198" t="s">
        <v>2521</v>
      </c>
      <c r="T188" s="1198" t="s">
        <v>2547</v>
      </c>
      <c r="U188" s="1198" t="s">
        <v>2548</v>
      </c>
      <c r="V188" s="1199" t="s">
        <v>275</v>
      </c>
      <c r="W188" s="1112"/>
      <c r="X188" s="1198">
        <v>0</v>
      </c>
      <c r="Y188" s="1198">
        <v>0</v>
      </c>
      <c r="Z188" s="1198">
        <v>0</v>
      </c>
      <c r="AA188" s="1198">
        <v>0</v>
      </c>
      <c r="AB188" s="1198">
        <v>0</v>
      </c>
      <c r="AC188" s="1198">
        <v>0</v>
      </c>
      <c r="AD188" s="1198">
        <v>0</v>
      </c>
      <c r="AE188" s="1198">
        <v>0</v>
      </c>
      <c r="AF188" s="1198">
        <v>0</v>
      </c>
      <c r="AG188" s="1114" t="s">
        <v>2478</v>
      </c>
      <c r="AH188" s="1115" t="s">
        <v>2478</v>
      </c>
      <c r="AI188" s="1116" t="s">
        <v>2478</v>
      </c>
      <c r="AJ188" s="1200"/>
      <c r="AK188" s="1201"/>
      <c r="AL188" s="1114">
        <f t="shared" si="5"/>
        <v>0</v>
      </c>
      <c r="AM188" s="1114">
        <v>0</v>
      </c>
      <c r="AN188" s="1114">
        <v>1</v>
      </c>
      <c r="AO188" s="1202">
        <f t="shared" si="4"/>
        <v>0</v>
      </c>
      <c r="AP188" s="1202">
        <f t="shared" si="4"/>
        <v>0</v>
      </c>
      <c r="AQ188" s="1102"/>
    </row>
    <row r="189" spans="1:43">
      <c r="A189" s="1111" t="s">
        <v>314</v>
      </c>
      <c r="B189" s="1114" t="s">
        <v>2572</v>
      </c>
      <c r="C189" s="1113" t="s">
        <v>2203</v>
      </c>
      <c r="D189" s="1113" t="s">
        <v>2561</v>
      </c>
      <c r="E189" s="1113" t="s">
        <v>2128</v>
      </c>
      <c r="F189" s="1113" t="s">
        <v>2128</v>
      </c>
      <c r="G189" s="1113" t="s">
        <v>2203</v>
      </c>
      <c r="H189" s="1113" t="s">
        <v>2469</v>
      </c>
      <c r="I189" s="1113" t="s">
        <v>2469</v>
      </c>
      <c r="J189" s="1198"/>
      <c r="K189" s="1198"/>
      <c r="L189" s="1198"/>
      <c r="M189" s="1198"/>
      <c r="N189" s="1198">
        <v>17709050</v>
      </c>
      <c r="O189" s="1198"/>
      <c r="P189" s="1198">
        <v>17709050</v>
      </c>
      <c r="Q189" s="1198">
        <v>17709050</v>
      </c>
      <c r="R189" s="1198">
        <v>0</v>
      </c>
      <c r="S189" s="1198" t="s">
        <v>2521</v>
      </c>
      <c r="T189" s="1198" t="s">
        <v>2547</v>
      </c>
      <c r="U189" s="1198" t="s">
        <v>2548</v>
      </c>
      <c r="V189" s="1199" t="s">
        <v>275</v>
      </c>
      <c r="W189" s="1112"/>
      <c r="X189" s="1198">
        <v>0</v>
      </c>
      <c r="Y189" s="1198">
        <v>0</v>
      </c>
      <c r="Z189" s="1198">
        <v>0</v>
      </c>
      <c r="AA189" s="1198">
        <v>0</v>
      </c>
      <c r="AB189" s="1198">
        <v>0</v>
      </c>
      <c r="AC189" s="1198">
        <v>0</v>
      </c>
      <c r="AD189" s="1198">
        <v>0</v>
      </c>
      <c r="AE189" s="1198">
        <v>0</v>
      </c>
      <c r="AF189" s="1198">
        <v>0</v>
      </c>
      <c r="AG189" s="1114" t="s">
        <v>2478</v>
      </c>
      <c r="AH189" s="1115" t="s">
        <v>2478</v>
      </c>
      <c r="AI189" s="1116" t="s">
        <v>2478</v>
      </c>
      <c r="AJ189" s="1200"/>
      <c r="AK189" s="1201"/>
      <c r="AL189" s="1114">
        <f t="shared" si="5"/>
        <v>0</v>
      </c>
      <c r="AM189" s="1114">
        <v>0</v>
      </c>
      <c r="AN189" s="1114">
        <v>0</v>
      </c>
      <c r="AO189" s="1202">
        <f t="shared" si="4"/>
        <v>0</v>
      </c>
      <c r="AP189" s="1202">
        <f t="shared" si="4"/>
        <v>0</v>
      </c>
      <c r="AQ189" s="1102"/>
    </row>
    <row r="190" spans="1:43">
      <c r="A190" s="1111" t="s">
        <v>314</v>
      </c>
      <c r="B190" s="1114" t="s">
        <v>16080</v>
      </c>
      <c r="C190" s="1113" t="s">
        <v>2203</v>
      </c>
      <c r="D190" s="1113" t="s">
        <v>2203</v>
      </c>
      <c r="E190" s="1113" t="s">
        <v>2128</v>
      </c>
      <c r="F190" s="1113" t="s">
        <v>2127</v>
      </c>
      <c r="G190" s="1113" t="s">
        <v>2203</v>
      </c>
      <c r="H190" s="1113" t="s">
        <v>2469</v>
      </c>
      <c r="I190" s="1113" t="s">
        <v>2469</v>
      </c>
      <c r="J190" s="1198">
        <v>5467624.974261946</v>
      </c>
      <c r="K190" s="1198">
        <v>2622060.6228304422</v>
      </c>
      <c r="L190" s="1198">
        <v>236211.03914508148</v>
      </c>
      <c r="M190" s="1198">
        <v>65309.645186868642</v>
      </c>
      <c r="N190" s="1198">
        <v>1029095.8983815617</v>
      </c>
      <c r="O190" s="1198">
        <v>259726.64019409925</v>
      </c>
      <c r="P190" s="1198">
        <v>9680028.8200000003</v>
      </c>
      <c r="Q190" s="1198">
        <v>6732931.9117885893</v>
      </c>
      <c r="R190" s="1198">
        <v>2947096.90821141</v>
      </c>
      <c r="S190" s="1198" t="s">
        <v>2521</v>
      </c>
      <c r="T190" s="1198" t="s">
        <v>2547</v>
      </c>
      <c r="U190" s="1198" t="s">
        <v>2548</v>
      </c>
      <c r="V190" s="1199" t="s">
        <v>275</v>
      </c>
      <c r="W190" s="1112"/>
      <c r="X190" s="1198">
        <v>0</v>
      </c>
      <c r="Y190" s="1198">
        <v>0</v>
      </c>
      <c r="Z190" s="1198">
        <v>0</v>
      </c>
      <c r="AA190" s="1198">
        <v>0</v>
      </c>
      <c r="AB190" s="1198">
        <v>0</v>
      </c>
      <c r="AC190" s="1198">
        <v>0</v>
      </c>
      <c r="AD190" s="1198">
        <v>0</v>
      </c>
      <c r="AE190" s="1198">
        <v>0</v>
      </c>
      <c r="AF190" s="1198">
        <v>0</v>
      </c>
      <c r="AG190" s="1114" t="s">
        <v>2478</v>
      </c>
      <c r="AH190" s="1115" t="s">
        <v>2478</v>
      </c>
      <c r="AI190" s="1116" t="s">
        <v>2478</v>
      </c>
      <c r="AJ190" s="1200"/>
      <c r="AK190" s="1201"/>
      <c r="AL190" s="1114">
        <f t="shared" si="5"/>
        <v>0</v>
      </c>
      <c r="AM190" s="1114">
        <v>0</v>
      </c>
      <c r="AN190" s="1114">
        <v>1</v>
      </c>
      <c r="AO190" s="1202">
        <f t="shared" si="4"/>
        <v>0</v>
      </c>
      <c r="AP190" s="1202">
        <f t="shared" si="4"/>
        <v>0</v>
      </c>
      <c r="AQ190" s="1102"/>
    </row>
    <row r="191" spans="1:43">
      <c r="A191" s="1111" t="s">
        <v>314</v>
      </c>
      <c r="B191" s="1114" t="s">
        <v>16081</v>
      </c>
      <c r="C191" s="1113" t="s">
        <v>2203</v>
      </c>
      <c r="D191" s="1113" t="s">
        <v>2203</v>
      </c>
      <c r="E191" s="1113" t="s">
        <v>2128</v>
      </c>
      <c r="F191" s="1113" t="s">
        <v>2127</v>
      </c>
      <c r="G191" s="1113" t="s">
        <v>2203</v>
      </c>
      <c r="H191" s="1113" t="s">
        <v>2469</v>
      </c>
      <c r="I191" s="1113" t="s">
        <v>2469</v>
      </c>
      <c r="J191" s="1198">
        <v>5467624.974261946</v>
      </c>
      <c r="K191" s="1198">
        <v>2622060.6228304422</v>
      </c>
      <c r="L191" s="1198">
        <v>236211.03914508148</v>
      </c>
      <c r="M191" s="1198">
        <v>65309.645186868642</v>
      </c>
      <c r="N191" s="1198">
        <v>1029095.8983815617</v>
      </c>
      <c r="O191" s="1198">
        <v>259726.64019409925</v>
      </c>
      <c r="P191" s="1198">
        <v>9680028.8200000003</v>
      </c>
      <c r="Q191" s="1198">
        <v>6732931.9117885893</v>
      </c>
      <c r="R191" s="1198">
        <v>2947096.90821141</v>
      </c>
      <c r="S191" s="1198" t="s">
        <v>2521</v>
      </c>
      <c r="T191" s="1198" t="s">
        <v>2547</v>
      </c>
      <c r="U191" s="1198" t="s">
        <v>2548</v>
      </c>
      <c r="V191" s="1199" t="s">
        <v>275</v>
      </c>
      <c r="W191" s="1112"/>
      <c r="X191" s="1198">
        <v>0</v>
      </c>
      <c r="Y191" s="1198">
        <v>0</v>
      </c>
      <c r="Z191" s="1198">
        <v>0</v>
      </c>
      <c r="AA191" s="1198">
        <v>0</v>
      </c>
      <c r="AB191" s="1198">
        <v>0</v>
      </c>
      <c r="AC191" s="1198">
        <v>0</v>
      </c>
      <c r="AD191" s="1198">
        <v>0</v>
      </c>
      <c r="AE191" s="1198">
        <v>0</v>
      </c>
      <c r="AF191" s="1198">
        <v>0</v>
      </c>
      <c r="AG191" s="1114" t="s">
        <v>2478</v>
      </c>
      <c r="AH191" s="1115" t="s">
        <v>2478</v>
      </c>
      <c r="AI191" s="1116" t="s">
        <v>2478</v>
      </c>
      <c r="AJ191" s="1200"/>
      <c r="AK191" s="1201"/>
      <c r="AL191" s="1114">
        <f t="shared" si="5"/>
        <v>0</v>
      </c>
      <c r="AM191" s="1114">
        <v>0</v>
      </c>
      <c r="AN191" s="1114">
        <v>1</v>
      </c>
      <c r="AO191" s="1202">
        <f t="shared" si="4"/>
        <v>0</v>
      </c>
      <c r="AP191" s="1202">
        <f t="shared" si="4"/>
        <v>0</v>
      </c>
      <c r="AQ191" s="1102"/>
    </row>
    <row r="192" spans="1:43">
      <c r="A192" s="1111" t="s">
        <v>314</v>
      </c>
      <c r="B192" s="1114" t="s">
        <v>16082</v>
      </c>
      <c r="C192" s="1113" t="s">
        <v>2203</v>
      </c>
      <c r="D192" s="1113" t="s">
        <v>2203</v>
      </c>
      <c r="E192" s="1113" t="s">
        <v>2128</v>
      </c>
      <c r="F192" s="1113" t="s">
        <v>2127</v>
      </c>
      <c r="G192" s="1113" t="s">
        <v>2203</v>
      </c>
      <c r="H192" s="1113" t="s">
        <v>2469</v>
      </c>
      <c r="I192" s="1113" t="s">
        <v>2469</v>
      </c>
      <c r="J192" s="1198">
        <v>5467624.974261946</v>
      </c>
      <c r="K192" s="1198">
        <v>2622060.6228304422</v>
      </c>
      <c r="L192" s="1198">
        <v>236211.03914508148</v>
      </c>
      <c r="M192" s="1198">
        <v>65309.645186868642</v>
      </c>
      <c r="N192" s="1198">
        <v>1029095.8983815617</v>
      </c>
      <c r="O192" s="1198">
        <v>259726.64019409925</v>
      </c>
      <c r="P192" s="1198">
        <v>9680028.8200000003</v>
      </c>
      <c r="Q192" s="1198">
        <v>6732931.9117885893</v>
      </c>
      <c r="R192" s="1198">
        <v>2947096.90821141</v>
      </c>
      <c r="S192" s="1198" t="s">
        <v>2521</v>
      </c>
      <c r="T192" s="1198" t="s">
        <v>2547</v>
      </c>
      <c r="U192" s="1198" t="s">
        <v>2548</v>
      </c>
      <c r="V192" s="1199" t="s">
        <v>275</v>
      </c>
      <c r="W192" s="1112"/>
      <c r="X192" s="1198">
        <v>0</v>
      </c>
      <c r="Y192" s="1198">
        <v>0</v>
      </c>
      <c r="Z192" s="1198">
        <v>0</v>
      </c>
      <c r="AA192" s="1198">
        <v>0</v>
      </c>
      <c r="AB192" s="1198">
        <v>0</v>
      </c>
      <c r="AC192" s="1198">
        <v>0</v>
      </c>
      <c r="AD192" s="1198">
        <v>0</v>
      </c>
      <c r="AE192" s="1198">
        <v>0</v>
      </c>
      <c r="AF192" s="1198">
        <v>0</v>
      </c>
      <c r="AG192" s="1114" t="s">
        <v>2478</v>
      </c>
      <c r="AH192" s="1115" t="s">
        <v>2478</v>
      </c>
      <c r="AI192" s="1116" t="s">
        <v>2478</v>
      </c>
      <c r="AJ192" s="1200"/>
      <c r="AK192" s="1201"/>
      <c r="AL192" s="1114">
        <f t="shared" si="5"/>
        <v>0</v>
      </c>
      <c r="AM192" s="1114">
        <v>0</v>
      </c>
      <c r="AN192" s="1114">
        <v>1</v>
      </c>
      <c r="AO192" s="1202">
        <f t="shared" si="4"/>
        <v>0</v>
      </c>
      <c r="AP192" s="1202">
        <f t="shared" si="4"/>
        <v>0</v>
      </c>
      <c r="AQ192" s="1102"/>
    </row>
    <row r="193" spans="1:42">
      <c r="A193" s="1111" t="s">
        <v>314</v>
      </c>
      <c r="B193" s="1114" t="s">
        <v>16083</v>
      </c>
      <c r="C193" s="1113" t="s">
        <v>2203</v>
      </c>
      <c r="D193" s="1113" t="s">
        <v>2203</v>
      </c>
      <c r="E193" s="1113" t="s">
        <v>2128</v>
      </c>
      <c r="F193" s="1113" t="s">
        <v>2127</v>
      </c>
      <c r="G193" s="1113" t="s">
        <v>2203</v>
      </c>
      <c r="H193" s="1113" t="s">
        <v>2469</v>
      </c>
      <c r="I193" s="1113" t="s">
        <v>2469</v>
      </c>
      <c r="J193" s="1198">
        <v>5467624.974261946</v>
      </c>
      <c r="K193" s="1198">
        <v>2622060.6228304422</v>
      </c>
      <c r="L193" s="1198">
        <v>236211.03914508148</v>
      </c>
      <c r="M193" s="1198">
        <v>65309.645186868642</v>
      </c>
      <c r="N193" s="1198">
        <v>1029095.8983815617</v>
      </c>
      <c r="O193" s="1198">
        <v>259726.64019409925</v>
      </c>
      <c r="P193" s="1198">
        <v>9680028.8200000003</v>
      </c>
      <c r="Q193" s="1198">
        <v>6732931.9117885893</v>
      </c>
      <c r="R193" s="1198">
        <v>2947096.90821141</v>
      </c>
      <c r="S193" s="1198" t="s">
        <v>2521</v>
      </c>
      <c r="T193" s="1198" t="s">
        <v>2547</v>
      </c>
      <c r="U193" s="1198" t="s">
        <v>2548</v>
      </c>
      <c r="V193" s="1199" t="s">
        <v>275</v>
      </c>
      <c r="W193" s="1112"/>
      <c r="X193" s="1198">
        <v>0</v>
      </c>
      <c r="Y193" s="1198">
        <v>0</v>
      </c>
      <c r="Z193" s="1198">
        <v>0</v>
      </c>
      <c r="AA193" s="1198">
        <v>0</v>
      </c>
      <c r="AB193" s="1198">
        <v>0</v>
      </c>
      <c r="AC193" s="1198">
        <v>0</v>
      </c>
      <c r="AD193" s="1198">
        <v>0</v>
      </c>
      <c r="AE193" s="1198">
        <v>0</v>
      </c>
      <c r="AF193" s="1198">
        <v>0</v>
      </c>
      <c r="AG193" s="1114" t="s">
        <v>2478</v>
      </c>
      <c r="AH193" s="1115" t="s">
        <v>2478</v>
      </c>
      <c r="AI193" s="1116" t="s">
        <v>2478</v>
      </c>
      <c r="AJ193" s="1200"/>
      <c r="AK193" s="1201"/>
      <c r="AL193" s="1114">
        <f t="shared" si="5"/>
        <v>0</v>
      </c>
      <c r="AM193" s="1114">
        <v>0</v>
      </c>
      <c r="AN193" s="1114">
        <v>1</v>
      </c>
      <c r="AO193" s="1202">
        <f t="shared" si="4"/>
        <v>0</v>
      </c>
      <c r="AP193" s="1202">
        <f t="shared" si="4"/>
        <v>0</v>
      </c>
    </row>
    <row r="194" spans="1:42">
      <c r="A194" s="1111" t="s">
        <v>314</v>
      </c>
      <c r="B194" s="1114" t="s">
        <v>2568</v>
      </c>
      <c r="C194" s="1222" t="s">
        <v>2203</v>
      </c>
      <c r="D194" s="1113" t="s">
        <v>2209</v>
      </c>
      <c r="E194" s="1113" t="s">
        <v>2128</v>
      </c>
      <c r="F194" s="1113" t="s">
        <v>2127</v>
      </c>
      <c r="G194" s="1113" t="s">
        <v>2203</v>
      </c>
      <c r="H194" s="1113" t="s">
        <v>2469</v>
      </c>
      <c r="I194" s="1113" t="s">
        <v>2469</v>
      </c>
      <c r="J194" s="1198">
        <v>5467624.974261946</v>
      </c>
      <c r="K194" s="1198">
        <v>2622060.6228304422</v>
      </c>
      <c r="L194" s="1198">
        <v>236211.03914508148</v>
      </c>
      <c r="M194" s="1198">
        <v>65309.645186868642</v>
      </c>
      <c r="N194" s="1198">
        <v>1029095.8983815617</v>
      </c>
      <c r="O194" s="1198">
        <v>259726.64019409925</v>
      </c>
      <c r="P194" s="1198">
        <v>9680028.8200000003</v>
      </c>
      <c r="Q194" s="1198">
        <v>6732931.9117885893</v>
      </c>
      <c r="R194" s="1198">
        <v>2947096.90821141</v>
      </c>
      <c r="S194" s="1198" t="s">
        <v>2521</v>
      </c>
      <c r="T194" s="1198" t="s">
        <v>2547</v>
      </c>
      <c r="U194" s="1198" t="s">
        <v>2548</v>
      </c>
      <c r="V194" s="1199" t="s">
        <v>275</v>
      </c>
      <c r="W194" s="1112"/>
      <c r="X194" s="1198">
        <v>0</v>
      </c>
      <c r="Y194" s="1198">
        <v>0</v>
      </c>
      <c r="Z194" s="1198">
        <v>0</v>
      </c>
      <c r="AA194" s="1198">
        <v>0</v>
      </c>
      <c r="AB194" s="1198">
        <v>0</v>
      </c>
      <c r="AC194" s="1198">
        <v>0</v>
      </c>
      <c r="AD194" s="1198">
        <v>0</v>
      </c>
      <c r="AE194" s="1198">
        <v>0</v>
      </c>
      <c r="AF194" s="1198">
        <v>0</v>
      </c>
      <c r="AG194" s="1114" t="s">
        <v>2478</v>
      </c>
      <c r="AH194" s="1115" t="s">
        <v>2478</v>
      </c>
      <c r="AI194" s="1116" t="s">
        <v>2478</v>
      </c>
      <c r="AJ194" s="1200"/>
      <c r="AK194" s="1201"/>
      <c r="AL194" s="1114">
        <f t="shared" si="5"/>
        <v>0</v>
      </c>
      <c r="AM194" s="1114">
        <v>0</v>
      </c>
      <c r="AN194" s="1114">
        <v>0</v>
      </c>
      <c r="AO194" s="1202">
        <f t="shared" si="4"/>
        <v>0</v>
      </c>
      <c r="AP194" s="1202">
        <f t="shared" si="4"/>
        <v>0</v>
      </c>
    </row>
    <row r="195" spans="1:42">
      <c r="A195" s="1111" t="s">
        <v>314</v>
      </c>
      <c r="B195" s="1114" t="s">
        <v>16084</v>
      </c>
      <c r="C195" s="1113" t="s">
        <v>2203</v>
      </c>
      <c r="D195" s="1113" t="s">
        <v>2203</v>
      </c>
      <c r="E195" s="1113" t="s">
        <v>2128</v>
      </c>
      <c r="F195" s="1113" t="s">
        <v>2127</v>
      </c>
      <c r="G195" s="1113" t="s">
        <v>2203</v>
      </c>
      <c r="H195" s="1113" t="s">
        <v>2469</v>
      </c>
      <c r="I195" s="1113" t="s">
        <v>2469</v>
      </c>
      <c r="J195" s="1198">
        <v>5467624.974261946</v>
      </c>
      <c r="K195" s="1198">
        <v>2622060.6228304422</v>
      </c>
      <c r="L195" s="1198">
        <v>236211.03914508148</v>
      </c>
      <c r="M195" s="1198">
        <v>65309.645186868642</v>
      </c>
      <c r="N195" s="1198">
        <v>1029095.8983815617</v>
      </c>
      <c r="O195" s="1198">
        <v>259726.64019409925</v>
      </c>
      <c r="P195" s="1198">
        <v>9680028.8200000003</v>
      </c>
      <c r="Q195" s="1198">
        <v>6732931.9117885893</v>
      </c>
      <c r="R195" s="1198">
        <v>2947096.90821141</v>
      </c>
      <c r="S195" s="1198" t="s">
        <v>2521</v>
      </c>
      <c r="T195" s="1198" t="s">
        <v>2547</v>
      </c>
      <c r="U195" s="1198" t="s">
        <v>2548</v>
      </c>
      <c r="V195" s="1199" t="s">
        <v>275</v>
      </c>
      <c r="W195" s="1112"/>
      <c r="X195" s="1198">
        <v>0</v>
      </c>
      <c r="Y195" s="1198">
        <v>0</v>
      </c>
      <c r="Z195" s="1198">
        <v>0</v>
      </c>
      <c r="AA195" s="1198">
        <v>0</v>
      </c>
      <c r="AB195" s="1198">
        <v>0</v>
      </c>
      <c r="AC195" s="1198">
        <v>0</v>
      </c>
      <c r="AD195" s="1198">
        <v>0</v>
      </c>
      <c r="AE195" s="1198">
        <v>0</v>
      </c>
      <c r="AF195" s="1198">
        <v>0</v>
      </c>
      <c r="AG195" s="1114" t="s">
        <v>2478</v>
      </c>
      <c r="AH195" s="1115" t="s">
        <v>2478</v>
      </c>
      <c r="AI195" s="1116" t="s">
        <v>2478</v>
      </c>
      <c r="AJ195" s="1200"/>
      <c r="AK195" s="1201"/>
      <c r="AL195" s="1114">
        <f t="shared" si="5"/>
        <v>0</v>
      </c>
      <c r="AM195" s="1114">
        <v>0</v>
      </c>
      <c r="AN195" s="1114">
        <v>1</v>
      </c>
      <c r="AO195" s="1202">
        <f t="shared" si="4"/>
        <v>0</v>
      </c>
      <c r="AP195" s="1202">
        <f t="shared" si="4"/>
        <v>0</v>
      </c>
    </row>
    <row r="196" spans="1:42">
      <c r="A196" s="1111" t="s">
        <v>314</v>
      </c>
      <c r="B196" s="1114" t="s">
        <v>2569</v>
      </c>
      <c r="C196" s="1222" t="s">
        <v>2203</v>
      </c>
      <c r="D196" s="1113" t="s">
        <v>2209</v>
      </c>
      <c r="E196" s="1113" t="s">
        <v>2128</v>
      </c>
      <c r="F196" s="1113" t="s">
        <v>2127</v>
      </c>
      <c r="G196" s="1113" t="s">
        <v>2203</v>
      </c>
      <c r="H196" s="1113" t="s">
        <v>2469</v>
      </c>
      <c r="I196" s="1113" t="s">
        <v>2469</v>
      </c>
      <c r="J196" s="1198">
        <v>5467624.974261946</v>
      </c>
      <c r="K196" s="1198">
        <v>2622060.6228304422</v>
      </c>
      <c r="L196" s="1198">
        <v>236211.03914508148</v>
      </c>
      <c r="M196" s="1198">
        <v>65309.645186868642</v>
      </c>
      <c r="N196" s="1198">
        <v>1029095.8983815617</v>
      </c>
      <c r="O196" s="1198">
        <v>259726.64019409925</v>
      </c>
      <c r="P196" s="1198">
        <v>9680028.8200000003</v>
      </c>
      <c r="Q196" s="1198">
        <v>6732931.9117885893</v>
      </c>
      <c r="R196" s="1198">
        <v>2947096.90821141</v>
      </c>
      <c r="S196" s="1198" t="s">
        <v>2521</v>
      </c>
      <c r="T196" s="1198" t="s">
        <v>2547</v>
      </c>
      <c r="U196" s="1198" t="s">
        <v>2548</v>
      </c>
      <c r="V196" s="1199" t="s">
        <v>275</v>
      </c>
      <c r="W196" s="1112"/>
      <c r="X196" s="1198">
        <v>0</v>
      </c>
      <c r="Y196" s="1198">
        <v>0</v>
      </c>
      <c r="Z196" s="1198">
        <v>0</v>
      </c>
      <c r="AA196" s="1198">
        <v>0</v>
      </c>
      <c r="AB196" s="1198">
        <v>0</v>
      </c>
      <c r="AC196" s="1198">
        <v>0</v>
      </c>
      <c r="AD196" s="1198">
        <v>0</v>
      </c>
      <c r="AE196" s="1198">
        <v>0</v>
      </c>
      <c r="AF196" s="1198">
        <v>0</v>
      </c>
      <c r="AG196" s="1114" t="s">
        <v>2478</v>
      </c>
      <c r="AH196" s="1115" t="s">
        <v>2478</v>
      </c>
      <c r="AI196" s="1116" t="s">
        <v>2478</v>
      </c>
      <c r="AJ196" s="1200"/>
      <c r="AK196" s="1201"/>
      <c r="AL196" s="1114">
        <f t="shared" si="5"/>
        <v>0</v>
      </c>
      <c r="AM196" s="1114">
        <v>0</v>
      </c>
      <c r="AN196" s="1114">
        <v>0</v>
      </c>
      <c r="AO196" s="1202">
        <f t="shared" si="4"/>
        <v>0</v>
      </c>
      <c r="AP196" s="1202">
        <f t="shared" si="4"/>
        <v>0</v>
      </c>
    </row>
    <row r="197" spans="1:42">
      <c r="A197" s="1111" t="s">
        <v>314</v>
      </c>
      <c r="B197" s="1114" t="s">
        <v>16085</v>
      </c>
      <c r="C197" s="1113" t="s">
        <v>2203</v>
      </c>
      <c r="D197" s="1113" t="s">
        <v>2203</v>
      </c>
      <c r="E197" s="1113" t="s">
        <v>2128</v>
      </c>
      <c r="F197" s="1113" t="s">
        <v>2127</v>
      </c>
      <c r="G197" s="1113" t="s">
        <v>2203</v>
      </c>
      <c r="H197" s="1113" t="s">
        <v>2469</v>
      </c>
      <c r="I197" s="1113" t="s">
        <v>2469</v>
      </c>
      <c r="J197" s="1198">
        <v>5467624.974261946</v>
      </c>
      <c r="K197" s="1198">
        <v>2622060.6228304422</v>
      </c>
      <c r="L197" s="1198">
        <v>236211.03914508148</v>
      </c>
      <c r="M197" s="1198">
        <v>65309.645186868642</v>
      </c>
      <c r="N197" s="1198">
        <v>1029095.8983815617</v>
      </c>
      <c r="O197" s="1198">
        <v>259726.64019409925</v>
      </c>
      <c r="P197" s="1198">
        <v>9680028.8200000003</v>
      </c>
      <c r="Q197" s="1198">
        <v>6732931.9117885893</v>
      </c>
      <c r="R197" s="1198">
        <v>2947096.90821141</v>
      </c>
      <c r="S197" s="1198" t="s">
        <v>2521</v>
      </c>
      <c r="T197" s="1198" t="s">
        <v>2547</v>
      </c>
      <c r="U197" s="1198" t="s">
        <v>2548</v>
      </c>
      <c r="V197" s="1199" t="s">
        <v>275</v>
      </c>
      <c r="W197" s="1112"/>
      <c r="X197" s="1198">
        <v>0</v>
      </c>
      <c r="Y197" s="1198">
        <v>0</v>
      </c>
      <c r="Z197" s="1198">
        <v>0</v>
      </c>
      <c r="AA197" s="1198">
        <v>0</v>
      </c>
      <c r="AB197" s="1198">
        <v>0</v>
      </c>
      <c r="AC197" s="1198">
        <v>0</v>
      </c>
      <c r="AD197" s="1198">
        <v>0</v>
      </c>
      <c r="AE197" s="1198">
        <v>0</v>
      </c>
      <c r="AF197" s="1198">
        <v>0</v>
      </c>
      <c r="AG197" s="1114" t="s">
        <v>2478</v>
      </c>
      <c r="AH197" s="1115" t="s">
        <v>2478</v>
      </c>
      <c r="AI197" s="1116" t="s">
        <v>2478</v>
      </c>
      <c r="AJ197" s="1200"/>
      <c r="AK197" s="1201"/>
      <c r="AL197" s="1114">
        <f t="shared" si="5"/>
        <v>0</v>
      </c>
      <c r="AM197" s="1114">
        <v>0</v>
      </c>
      <c r="AN197" s="1114">
        <v>1</v>
      </c>
      <c r="AO197" s="1202">
        <f t="shared" si="4"/>
        <v>0</v>
      </c>
      <c r="AP197" s="1202">
        <f t="shared" si="4"/>
        <v>0</v>
      </c>
    </row>
    <row r="198" spans="1:42">
      <c r="A198" s="1111" t="s">
        <v>314</v>
      </c>
      <c r="B198" s="1114" t="s">
        <v>16086</v>
      </c>
      <c r="C198" s="1113" t="s">
        <v>2203</v>
      </c>
      <c r="D198" s="1113" t="s">
        <v>2203</v>
      </c>
      <c r="E198" s="1113" t="s">
        <v>2128</v>
      </c>
      <c r="F198" s="1113" t="s">
        <v>2127</v>
      </c>
      <c r="G198" s="1113" t="s">
        <v>2203</v>
      </c>
      <c r="H198" s="1113" t="s">
        <v>2469</v>
      </c>
      <c r="I198" s="1113" t="s">
        <v>2469</v>
      </c>
      <c r="J198" s="1198">
        <v>5467624.974261946</v>
      </c>
      <c r="K198" s="1198">
        <v>2622060.6228304422</v>
      </c>
      <c r="L198" s="1198">
        <v>236211.03914508148</v>
      </c>
      <c r="M198" s="1198">
        <v>65309.645186868642</v>
      </c>
      <c r="N198" s="1198">
        <v>1029095.8983815617</v>
      </c>
      <c r="O198" s="1198">
        <v>259726.64019409925</v>
      </c>
      <c r="P198" s="1198">
        <v>9680028.8200000003</v>
      </c>
      <c r="Q198" s="1198">
        <v>6732931.9117885893</v>
      </c>
      <c r="R198" s="1198">
        <v>2947096.90821141</v>
      </c>
      <c r="S198" s="1198" t="s">
        <v>2521</v>
      </c>
      <c r="T198" s="1198" t="s">
        <v>2547</v>
      </c>
      <c r="U198" s="1198" t="s">
        <v>2548</v>
      </c>
      <c r="V198" s="1199" t="s">
        <v>275</v>
      </c>
      <c r="W198" s="1112"/>
      <c r="X198" s="1198">
        <v>0</v>
      </c>
      <c r="Y198" s="1198">
        <v>0</v>
      </c>
      <c r="Z198" s="1198">
        <v>0</v>
      </c>
      <c r="AA198" s="1198">
        <v>0</v>
      </c>
      <c r="AB198" s="1198">
        <v>0</v>
      </c>
      <c r="AC198" s="1198">
        <v>0</v>
      </c>
      <c r="AD198" s="1198">
        <v>0</v>
      </c>
      <c r="AE198" s="1198">
        <v>0</v>
      </c>
      <c r="AF198" s="1198">
        <v>0</v>
      </c>
      <c r="AG198" s="1114" t="s">
        <v>2478</v>
      </c>
      <c r="AH198" s="1115" t="s">
        <v>2478</v>
      </c>
      <c r="AI198" s="1116" t="s">
        <v>2478</v>
      </c>
      <c r="AJ198" s="1200"/>
      <c r="AK198" s="1201"/>
      <c r="AL198" s="1114">
        <f t="shared" si="5"/>
        <v>0</v>
      </c>
      <c r="AM198" s="1114">
        <v>0</v>
      </c>
      <c r="AN198" s="1114">
        <v>1</v>
      </c>
      <c r="AO198" s="1202">
        <f t="shared" si="4"/>
        <v>0</v>
      </c>
      <c r="AP198" s="1202">
        <f t="shared" si="4"/>
        <v>0</v>
      </c>
    </row>
    <row r="199" spans="1:42">
      <c r="A199" s="1111" t="s">
        <v>314</v>
      </c>
      <c r="B199" s="1114" t="s">
        <v>16087</v>
      </c>
      <c r="C199" s="1113" t="s">
        <v>2203</v>
      </c>
      <c r="D199" s="1113" t="s">
        <v>2203</v>
      </c>
      <c r="E199" s="1113" t="s">
        <v>2128</v>
      </c>
      <c r="F199" s="1113" t="s">
        <v>2127</v>
      </c>
      <c r="G199" s="1113" t="s">
        <v>2203</v>
      </c>
      <c r="H199" s="1113" t="s">
        <v>2469</v>
      </c>
      <c r="I199" s="1113" t="s">
        <v>2469</v>
      </c>
      <c r="J199" s="1198">
        <v>5467624.974261946</v>
      </c>
      <c r="K199" s="1198">
        <v>2622060.6228304422</v>
      </c>
      <c r="L199" s="1198">
        <v>236211.03914508148</v>
      </c>
      <c r="M199" s="1198">
        <v>65309.645186868642</v>
      </c>
      <c r="N199" s="1198">
        <v>1029095.8983815617</v>
      </c>
      <c r="O199" s="1198">
        <v>259726.64019409925</v>
      </c>
      <c r="P199" s="1198">
        <v>9680028.8200000003</v>
      </c>
      <c r="Q199" s="1198">
        <v>6732931.9117885893</v>
      </c>
      <c r="R199" s="1198">
        <v>2947096.90821141</v>
      </c>
      <c r="S199" s="1198" t="s">
        <v>2521</v>
      </c>
      <c r="T199" s="1198" t="s">
        <v>2547</v>
      </c>
      <c r="U199" s="1198" t="s">
        <v>2548</v>
      </c>
      <c r="V199" s="1199" t="s">
        <v>275</v>
      </c>
      <c r="W199" s="1112"/>
      <c r="X199" s="1198">
        <v>0</v>
      </c>
      <c r="Y199" s="1198">
        <v>0</v>
      </c>
      <c r="Z199" s="1198">
        <v>0</v>
      </c>
      <c r="AA199" s="1198">
        <v>0</v>
      </c>
      <c r="AB199" s="1198">
        <v>0</v>
      </c>
      <c r="AC199" s="1198">
        <v>0</v>
      </c>
      <c r="AD199" s="1198">
        <v>0</v>
      </c>
      <c r="AE199" s="1198">
        <v>0</v>
      </c>
      <c r="AF199" s="1198">
        <v>0</v>
      </c>
      <c r="AG199" s="1114" t="s">
        <v>2478</v>
      </c>
      <c r="AH199" s="1115" t="s">
        <v>2478</v>
      </c>
      <c r="AI199" s="1116" t="s">
        <v>2478</v>
      </c>
      <c r="AJ199" s="1200"/>
      <c r="AK199" s="1201"/>
      <c r="AL199" s="1114">
        <f t="shared" si="5"/>
        <v>0</v>
      </c>
      <c r="AM199" s="1114">
        <v>0</v>
      </c>
      <c r="AN199" s="1114">
        <v>1</v>
      </c>
      <c r="AO199" s="1202">
        <f t="shared" si="4"/>
        <v>0</v>
      </c>
      <c r="AP199" s="1202">
        <f t="shared" si="4"/>
        <v>0</v>
      </c>
    </row>
    <row r="200" spans="1:42">
      <c r="A200" s="1111" t="s">
        <v>314</v>
      </c>
      <c r="B200" s="1114" t="s">
        <v>2570</v>
      </c>
      <c r="C200" s="1222" t="s">
        <v>2203</v>
      </c>
      <c r="D200" s="1113" t="s">
        <v>2209</v>
      </c>
      <c r="E200" s="1113" t="s">
        <v>2128</v>
      </c>
      <c r="F200" s="1113" t="s">
        <v>2127</v>
      </c>
      <c r="G200" s="1113" t="s">
        <v>2203</v>
      </c>
      <c r="H200" s="1113" t="s">
        <v>2469</v>
      </c>
      <c r="I200" s="1113" t="s">
        <v>2469</v>
      </c>
      <c r="J200" s="1198">
        <v>9069707.7019513529</v>
      </c>
      <c r="K200" s="1198">
        <v>4349479.6255807169</v>
      </c>
      <c r="L200" s="1198">
        <v>391827.36400264315</v>
      </c>
      <c r="M200" s="1198">
        <v>108335.7755426542</v>
      </c>
      <c r="N200" s="1198">
        <v>1706844.8419175697</v>
      </c>
      <c r="O200" s="1198">
        <v>431056.67104596895</v>
      </c>
      <c r="P200" s="1198">
        <v>16057251.980040908</v>
      </c>
      <c r="Q200" s="1198">
        <v>11168379.907871567</v>
      </c>
      <c r="R200" s="1198">
        <v>4888872.0721693402</v>
      </c>
      <c r="S200" s="1198" t="s">
        <v>2521</v>
      </c>
      <c r="T200" s="1198" t="s">
        <v>2547</v>
      </c>
      <c r="U200" s="1198" t="s">
        <v>2548</v>
      </c>
      <c r="V200" s="1199" t="s">
        <v>275</v>
      </c>
      <c r="W200" s="1112"/>
      <c r="X200" s="1198">
        <v>0</v>
      </c>
      <c r="Y200" s="1198">
        <v>0</v>
      </c>
      <c r="Z200" s="1198">
        <v>0</v>
      </c>
      <c r="AA200" s="1198">
        <v>0</v>
      </c>
      <c r="AB200" s="1198">
        <v>0</v>
      </c>
      <c r="AC200" s="1198">
        <v>0</v>
      </c>
      <c r="AD200" s="1198">
        <v>0</v>
      </c>
      <c r="AE200" s="1198">
        <v>0</v>
      </c>
      <c r="AF200" s="1198">
        <v>0</v>
      </c>
      <c r="AG200" s="1114" t="s">
        <v>2478</v>
      </c>
      <c r="AH200" s="1115" t="s">
        <v>2478</v>
      </c>
      <c r="AI200" s="1116" t="s">
        <v>2478</v>
      </c>
      <c r="AJ200" s="1200"/>
      <c r="AK200" s="1201"/>
      <c r="AL200" s="1114">
        <f t="shared" si="5"/>
        <v>0</v>
      </c>
      <c r="AM200" s="1114">
        <v>0</v>
      </c>
      <c r="AN200" s="1114">
        <v>0</v>
      </c>
      <c r="AO200" s="1202">
        <f t="shared" ref="AO200:AP214" si="6">IF($C200="Yes",Q200,IF($C200="Yes, only E&amp;M ",N200,0))</f>
        <v>0</v>
      </c>
      <c r="AP200" s="1202">
        <f t="shared" si="6"/>
        <v>0</v>
      </c>
    </row>
    <row r="201" spans="1:42">
      <c r="A201" s="1167" t="s">
        <v>314</v>
      </c>
      <c r="B201" s="1168" t="s">
        <v>12940</v>
      </c>
      <c r="C201" s="1169" t="s">
        <v>2203</v>
      </c>
      <c r="D201" s="1169" t="s">
        <v>2203</v>
      </c>
      <c r="E201" s="1169" t="s">
        <v>2128</v>
      </c>
      <c r="F201" s="1169" t="s">
        <v>2127</v>
      </c>
      <c r="G201" s="1169" t="s">
        <v>2203</v>
      </c>
      <c r="H201" s="1169" t="s">
        <v>2469</v>
      </c>
      <c r="I201" s="1169" t="s">
        <v>2469</v>
      </c>
      <c r="J201" s="1170">
        <v>5467624.974261946</v>
      </c>
      <c r="K201" s="1170">
        <v>2622060.6228304422</v>
      </c>
      <c r="L201" s="1170">
        <v>236211.03914508148</v>
      </c>
      <c r="M201" s="1170">
        <v>65309.645186868642</v>
      </c>
      <c r="N201" s="1170">
        <v>1029095.8983815617</v>
      </c>
      <c r="O201" s="1170">
        <v>259726.64019409925</v>
      </c>
      <c r="P201" s="1170">
        <v>9680028.8200000003</v>
      </c>
      <c r="Q201" s="1170">
        <v>6732931.9117885893</v>
      </c>
      <c r="R201" s="1170">
        <v>2947096.90821141</v>
      </c>
      <c r="S201" s="1170" t="s">
        <v>2521</v>
      </c>
      <c r="T201" s="1170" t="s">
        <v>2547</v>
      </c>
      <c r="U201" s="1170" t="s">
        <v>2548</v>
      </c>
      <c r="V201" s="1214" t="s">
        <v>275</v>
      </c>
      <c r="W201" s="1215"/>
      <c r="X201" s="1170">
        <v>0</v>
      </c>
      <c r="Y201" s="1170">
        <v>0</v>
      </c>
      <c r="Z201" s="1170">
        <v>0</v>
      </c>
      <c r="AA201" s="1170">
        <v>0</v>
      </c>
      <c r="AB201" s="1170">
        <v>0</v>
      </c>
      <c r="AC201" s="1170">
        <v>0</v>
      </c>
      <c r="AD201" s="1170">
        <v>0</v>
      </c>
      <c r="AE201" s="1170">
        <v>0</v>
      </c>
      <c r="AF201" s="1170">
        <v>0</v>
      </c>
      <c r="AG201" s="1168" t="s">
        <v>2478</v>
      </c>
      <c r="AH201" s="1216" t="s">
        <v>2478</v>
      </c>
      <c r="AI201" s="1217" t="s">
        <v>2478</v>
      </c>
      <c r="AJ201" s="1177"/>
      <c r="AK201" s="1178"/>
      <c r="AL201" s="1168">
        <f t="shared" si="5"/>
        <v>0</v>
      </c>
      <c r="AM201" s="1168">
        <v>0</v>
      </c>
      <c r="AN201" s="1168">
        <v>1</v>
      </c>
      <c r="AO201" s="1179">
        <f t="shared" si="6"/>
        <v>0</v>
      </c>
      <c r="AP201" s="1179">
        <f t="shared" si="6"/>
        <v>0</v>
      </c>
    </row>
    <row r="202" spans="1:42">
      <c r="A202" s="1167" t="s">
        <v>314</v>
      </c>
      <c r="B202" s="1168" t="s">
        <v>16088</v>
      </c>
      <c r="C202" s="1169" t="s">
        <v>2203</v>
      </c>
      <c r="D202" s="1169" t="s">
        <v>2203</v>
      </c>
      <c r="E202" s="1169" t="s">
        <v>2128</v>
      </c>
      <c r="F202" s="1169" t="s">
        <v>2127</v>
      </c>
      <c r="G202" s="1169" t="s">
        <v>2203</v>
      </c>
      <c r="H202" s="1169" t="s">
        <v>2469</v>
      </c>
      <c r="I202" s="1169" t="s">
        <v>2469</v>
      </c>
      <c r="J202" s="1170">
        <v>5467624.974261946</v>
      </c>
      <c r="K202" s="1170">
        <v>2622060.6228304422</v>
      </c>
      <c r="L202" s="1170">
        <v>236211.03914508148</v>
      </c>
      <c r="M202" s="1170">
        <v>65309.645186868642</v>
      </c>
      <c r="N202" s="1170">
        <v>1029095.8983815617</v>
      </c>
      <c r="O202" s="1170">
        <v>259726.64019409925</v>
      </c>
      <c r="P202" s="1170">
        <v>9680028.8200000003</v>
      </c>
      <c r="Q202" s="1170">
        <v>6732931.9117885893</v>
      </c>
      <c r="R202" s="1170">
        <v>2947096.90821141</v>
      </c>
      <c r="S202" s="1170" t="s">
        <v>2521</v>
      </c>
      <c r="T202" s="1170" t="s">
        <v>2547</v>
      </c>
      <c r="U202" s="1170" t="s">
        <v>2548</v>
      </c>
      <c r="V202" s="1214" t="s">
        <v>275</v>
      </c>
      <c r="W202" s="1215"/>
      <c r="X202" s="1170">
        <v>0</v>
      </c>
      <c r="Y202" s="1170">
        <v>0</v>
      </c>
      <c r="Z202" s="1170">
        <v>0</v>
      </c>
      <c r="AA202" s="1170">
        <v>0</v>
      </c>
      <c r="AB202" s="1170">
        <v>0</v>
      </c>
      <c r="AC202" s="1170">
        <v>0</v>
      </c>
      <c r="AD202" s="1170">
        <v>0</v>
      </c>
      <c r="AE202" s="1170">
        <v>0</v>
      </c>
      <c r="AF202" s="1170">
        <v>0</v>
      </c>
      <c r="AG202" s="1168" t="s">
        <v>2478</v>
      </c>
      <c r="AH202" s="1216" t="s">
        <v>2478</v>
      </c>
      <c r="AI202" s="1217" t="s">
        <v>2478</v>
      </c>
      <c r="AJ202" s="1177"/>
      <c r="AK202" s="1178"/>
      <c r="AL202" s="1168">
        <f t="shared" si="5"/>
        <v>0</v>
      </c>
      <c r="AM202" s="1168">
        <v>0</v>
      </c>
      <c r="AN202" s="1168">
        <v>1</v>
      </c>
      <c r="AO202" s="1179">
        <f t="shared" si="6"/>
        <v>0</v>
      </c>
      <c r="AP202" s="1179">
        <f t="shared" si="6"/>
        <v>0</v>
      </c>
    </row>
    <row r="203" spans="1:42">
      <c r="A203" s="1167" t="s">
        <v>314</v>
      </c>
      <c r="B203" s="1168" t="s">
        <v>16089</v>
      </c>
      <c r="C203" s="1169"/>
      <c r="D203" s="1169" t="s">
        <v>2478</v>
      </c>
      <c r="E203" s="1169" t="s">
        <v>2128</v>
      </c>
      <c r="F203" s="1169" t="s">
        <v>2123</v>
      </c>
      <c r="G203" s="1169" t="s">
        <v>2203</v>
      </c>
      <c r="H203" s="1169" t="s">
        <v>2478</v>
      </c>
      <c r="I203" s="1169" t="s">
        <v>2478</v>
      </c>
      <c r="J203" s="1170">
        <v>6337873.9360000007</v>
      </c>
      <c r="K203" s="1170">
        <v>472989.92800000007</v>
      </c>
      <c r="L203" s="1170">
        <v>1584468.4840000002</v>
      </c>
      <c r="M203" s="1170">
        <v>118247.48200000002</v>
      </c>
      <c r="N203" s="1170">
        <v>32941132.73</v>
      </c>
      <c r="O203" s="1170">
        <v>2458367.59</v>
      </c>
      <c r="P203" s="1170">
        <v>43913080.149999999</v>
      </c>
      <c r="Q203" s="1170">
        <v>40863475.149999999</v>
      </c>
      <c r="R203" s="1170">
        <v>3049605</v>
      </c>
      <c r="S203" s="1170"/>
      <c r="T203" s="1170"/>
      <c r="U203" s="1170"/>
      <c r="V203" s="1214"/>
      <c r="W203" s="1215"/>
      <c r="X203" s="1170">
        <v>0</v>
      </c>
      <c r="Y203" s="1170">
        <v>0</v>
      </c>
      <c r="Z203" s="1170">
        <v>0</v>
      </c>
      <c r="AA203" s="1170">
        <v>0</v>
      </c>
      <c r="AB203" s="1170">
        <v>0</v>
      </c>
      <c r="AC203" s="1170">
        <v>0</v>
      </c>
      <c r="AD203" s="1170">
        <v>0</v>
      </c>
      <c r="AE203" s="1170">
        <v>0</v>
      </c>
      <c r="AF203" s="1170">
        <v>0</v>
      </c>
      <c r="AG203" s="1168" t="s">
        <v>2478</v>
      </c>
      <c r="AH203" s="1216" t="s">
        <v>2478</v>
      </c>
      <c r="AI203" s="1217" t="s">
        <v>2478</v>
      </c>
      <c r="AJ203" s="1177"/>
      <c r="AK203" s="1178"/>
      <c r="AL203" s="1168">
        <f t="shared" ref="AL203:AL214" si="7">IF(OR(X203&lt;&gt;0,Y203&lt;&gt;0,Z203&lt;&gt;0,AA203&lt;&gt;0,AB203&lt;&gt;0,AC203&lt;&gt;0,AD203&lt;&gt;0,AE203&lt;&gt;0,AF203&lt;&gt;0),1,0)</f>
        <v>0</v>
      </c>
      <c r="AM203" s="1168">
        <v>0</v>
      </c>
      <c r="AN203" s="1168">
        <v>0</v>
      </c>
      <c r="AO203" s="1179">
        <f t="shared" si="6"/>
        <v>0</v>
      </c>
      <c r="AP203" s="1179">
        <f t="shared" si="6"/>
        <v>0</v>
      </c>
    </row>
    <row r="204" spans="1:42">
      <c r="A204" s="1167" t="s">
        <v>314</v>
      </c>
      <c r="B204" s="1168" t="s">
        <v>16090</v>
      </c>
      <c r="C204" s="1169"/>
      <c r="D204" s="1169" t="s">
        <v>2478</v>
      </c>
      <c r="E204" s="1169" t="s">
        <v>2128</v>
      </c>
      <c r="F204" s="1169" t="s">
        <v>2123</v>
      </c>
      <c r="G204" s="1169" t="s">
        <v>2203</v>
      </c>
      <c r="H204" s="1169" t="s">
        <v>2478</v>
      </c>
      <c r="I204" s="1169" t="s">
        <v>2478</v>
      </c>
      <c r="J204" s="1170">
        <v>1156110.08</v>
      </c>
      <c r="K204" s="1170"/>
      <c r="L204" s="1170">
        <v>471848.13</v>
      </c>
      <c r="M204" s="1170"/>
      <c r="N204" s="1170">
        <v>1079499.8899999999</v>
      </c>
      <c r="O204" s="1170"/>
      <c r="P204" s="1170">
        <v>2707458.0999999996</v>
      </c>
      <c r="Q204" s="1170">
        <v>2707458.0999999996</v>
      </c>
      <c r="R204" s="1170">
        <v>0</v>
      </c>
      <c r="S204" s="1170"/>
      <c r="T204" s="1170"/>
      <c r="U204" s="1170"/>
      <c r="V204" s="1214"/>
      <c r="W204" s="1215"/>
      <c r="X204" s="1170">
        <v>0</v>
      </c>
      <c r="Y204" s="1170">
        <v>0</v>
      </c>
      <c r="Z204" s="1170">
        <v>0</v>
      </c>
      <c r="AA204" s="1170">
        <v>0</v>
      </c>
      <c r="AB204" s="1170">
        <v>0</v>
      </c>
      <c r="AC204" s="1170">
        <v>0</v>
      </c>
      <c r="AD204" s="1170">
        <v>0</v>
      </c>
      <c r="AE204" s="1170">
        <v>0</v>
      </c>
      <c r="AF204" s="1170">
        <v>0</v>
      </c>
      <c r="AG204" s="1168" t="s">
        <v>2478</v>
      </c>
      <c r="AH204" s="1216" t="s">
        <v>2478</v>
      </c>
      <c r="AI204" s="1217" t="s">
        <v>2478</v>
      </c>
      <c r="AJ204" s="1177"/>
      <c r="AK204" s="1178"/>
      <c r="AL204" s="1168">
        <f t="shared" si="7"/>
        <v>0</v>
      </c>
      <c r="AM204" s="1168">
        <v>0</v>
      </c>
      <c r="AN204" s="1168">
        <v>0</v>
      </c>
      <c r="AO204" s="1179">
        <f t="shared" si="6"/>
        <v>0</v>
      </c>
      <c r="AP204" s="1179">
        <f t="shared" si="6"/>
        <v>0</v>
      </c>
    </row>
    <row r="205" spans="1:42">
      <c r="A205" s="1167" t="s">
        <v>314</v>
      </c>
      <c r="B205" s="1168" t="s">
        <v>16091</v>
      </c>
      <c r="C205" s="1169"/>
      <c r="D205" s="1169" t="s">
        <v>2478</v>
      </c>
      <c r="E205" s="1169" t="s">
        <v>2128</v>
      </c>
      <c r="F205" s="1169" t="s">
        <v>2123</v>
      </c>
      <c r="G205" s="1169" t="s">
        <v>2203</v>
      </c>
      <c r="H205" s="1169" t="s">
        <v>2478</v>
      </c>
      <c r="I205" s="1169" t="s">
        <v>2478</v>
      </c>
      <c r="J205" s="1170">
        <v>2197333.81</v>
      </c>
      <c r="K205" s="1170"/>
      <c r="L205" s="1170">
        <v>7383372.1299999999</v>
      </c>
      <c r="M205" s="1170"/>
      <c r="N205" s="1170"/>
      <c r="O205" s="1170"/>
      <c r="P205" s="1170">
        <v>9580705.9399999995</v>
      </c>
      <c r="Q205" s="1170">
        <v>9580705.9399999995</v>
      </c>
      <c r="R205" s="1170">
        <v>0</v>
      </c>
      <c r="S205" s="1170"/>
      <c r="T205" s="1170"/>
      <c r="U205" s="1170"/>
      <c r="V205" s="1214"/>
      <c r="W205" s="1215"/>
      <c r="X205" s="1170">
        <v>0</v>
      </c>
      <c r="Y205" s="1170">
        <v>0</v>
      </c>
      <c r="Z205" s="1170">
        <v>0</v>
      </c>
      <c r="AA205" s="1170">
        <v>0</v>
      </c>
      <c r="AB205" s="1170">
        <v>0</v>
      </c>
      <c r="AC205" s="1170">
        <v>0</v>
      </c>
      <c r="AD205" s="1170">
        <v>0</v>
      </c>
      <c r="AE205" s="1170">
        <v>0</v>
      </c>
      <c r="AF205" s="1170">
        <v>0</v>
      </c>
      <c r="AG205" s="1168" t="s">
        <v>2478</v>
      </c>
      <c r="AH205" s="1216" t="s">
        <v>2478</v>
      </c>
      <c r="AI205" s="1217" t="s">
        <v>2478</v>
      </c>
      <c r="AJ205" s="1177"/>
      <c r="AK205" s="1178"/>
      <c r="AL205" s="1168">
        <f t="shared" si="7"/>
        <v>0</v>
      </c>
      <c r="AM205" s="1168">
        <v>0</v>
      </c>
      <c r="AN205" s="1168">
        <v>0</v>
      </c>
      <c r="AO205" s="1179">
        <f t="shared" si="6"/>
        <v>0</v>
      </c>
      <c r="AP205" s="1179">
        <f t="shared" si="6"/>
        <v>0</v>
      </c>
    </row>
    <row r="206" spans="1:42">
      <c r="A206" s="1167" t="s">
        <v>314</v>
      </c>
      <c r="B206" s="1168" t="s">
        <v>16092</v>
      </c>
      <c r="C206" s="1169"/>
      <c r="D206" s="1169" t="s">
        <v>2478</v>
      </c>
      <c r="E206" s="1169" t="s">
        <v>2128</v>
      </c>
      <c r="F206" s="1169" t="s">
        <v>2123</v>
      </c>
      <c r="G206" s="1169" t="s">
        <v>2203</v>
      </c>
      <c r="H206" s="1169" t="s">
        <v>2478</v>
      </c>
      <c r="I206" s="1169" t="s">
        <v>2478</v>
      </c>
      <c r="J206" s="1170">
        <v>535734.82000000018</v>
      </c>
      <c r="K206" s="1170"/>
      <c r="L206" s="1170">
        <v>197297.35</v>
      </c>
      <c r="M206" s="1170"/>
      <c r="N206" s="1170">
        <v>615426.44999999995</v>
      </c>
      <c r="O206" s="1170"/>
      <c r="P206" s="1170">
        <v>1348458.62</v>
      </c>
      <c r="Q206" s="1170">
        <v>1348458.62</v>
      </c>
      <c r="R206" s="1170">
        <v>0</v>
      </c>
      <c r="S206" s="1170"/>
      <c r="T206" s="1170"/>
      <c r="U206" s="1170"/>
      <c r="V206" s="1214"/>
      <c r="W206" s="1215"/>
      <c r="X206" s="1170">
        <v>0</v>
      </c>
      <c r="Y206" s="1170">
        <v>0</v>
      </c>
      <c r="Z206" s="1170">
        <v>0</v>
      </c>
      <c r="AA206" s="1170">
        <v>0</v>
      </c>
      <c r="AB206" s="1170">
        <v>0</v>
      </c>
      <c r="AC206" s="1170">
        <v>0</v>
      </c>
      <c r="AD206" s="1170">
        <v>0</v>
      </c>
      <c r="AE206" s="1170">
        <v>0</v>
      </c>
      <c r="AF206" s="1170">
        <v>0</v>
      </c>
      <c r="AG206" s="1168" t="s">
        <v>2478</v>
      </c>
      <c r="AH206" s="1216" t="s">
        <v>2478</v>
      </c>
      <c r="AI206" s="1217" t="s">
        <v>2478</v>
      </c>
      <c r="AJ206" s="1177"/>
      <c r="AK206" s="1178"/>
      <c r="AL206" s="1168">
        <f t="shared" si="7"/>
        <v>0</v>
      </c>
      <c r="AM206" s="1168">
        <v>0</v>
      </c>
      <c r="AN206" s="1168">
        <v>0</v>
      </c>
      <c r="AO206" s="1179">
        <f t="shared" si="6"/>
        <v>0</v>
      </c>
      <c r="AP206" s="1179">
        <f t="shared" si="6"/>
        <v>0</v>
      </c>
    </row>
    <row r="207" spans="1:42" ht="75">
      <c r="A207" s="1111">
        <v>685869</v>
      </c>
      <c r="B207" s="1114" t="s">
        <v>2609</v>
      </c>
      <c r="C207" s="1113" t="s">
        <v>2203</v>
      </c>
      <c r="D207" s="1113" t="s">
        <v>2203</v>
      </c>
      <c r="E207" s="1113" t="s">
        <v>2128</v>
      </c>
      <c r="F207" s="1113" t="s">
        <v>2115</v>
      </c>
      <c r="G207" s="1113" t="s">
        <v>2203</v>
      </c>
      <c r="H207" s="1113" t="s">
        <v>2469</v>
      </c>
      <c r="I207" s="1113" t="s">
        <v>2469</v>
      </c>
      <c r="J207" s="1198">
        <v>22073642.859999999</v>
      </c>
      <c r="K207" s="1198">
        <v>7779720.9299999997</v>
      </c>
      <c r="L207" s="1198">
        <v>2605555.14</v>
      </c>
      <c r="M207" s="1198">
        <v>53174.57</v>
      </c>
      <c r="N207" s="1198">
        <v>13511059.91</v>
      </c>
      <c r="O207" s="1198">
        <v>183120</v>
      </c>
      <c r="P207" s="1198">
        <v>46206273.409999996</v>
      </c>
      <c r="Q207" s="1198">
        <v>38190257.909999996</v>
      </c>
      <c r="R207" s="1198">
        <v>8016015.5</v>
      </c>
      <c r="S207" s="1198"/>
      <c r="T207" s="1198"/>
      <c r="U207" s="1198"/>
      <c r="V207" s="1199"/>
      <c r="W207" s="1112"/>
      <c r="X207" s="1198">
        <v>22073642.859999999</v>
      </c>
      <c r="Y207" s="1198">
        <v>543426.36</v>
      </c>
      <c r="Z207" s="1198">
        <v>2605555.14</v>
      </c>
      <c r="AA207" s="1198">
        <v>53174.57</v>
      </c>
      <c r="AB207" s="1198">
        <v>13511059.91</v>
      </c>
      <c r="AC207" s="1198">
        <v>183120</v>
      </c>
      <c r="AD207" s="1198">
        <v>38969978.840000004</v>
      </c>
      <c r="AE207" s="1198">
        <v>38190257.909999996</v>
      </c>
      <c r="AF207" s="1198">
        <v>779720.92999999993</v>
      </c>
      <c r="AG207" s="1114" t="s">
        <v>2216</v>
      </c>
      <c r="AH207" s="1115" t="s">
        <v>2235</v>
      </c>
      <c r="AI207" s="1116" t="s">
        <v>2610</v>
      </c>
      <c r="AJ207" s="1200"/>
      <c r="AK207" s="1201"/>
      <c r="AL207" s="1114">
        <f t="shared" si="7"/>
        <v>1</v>
      </c>
      <c r="AM207" s="1114">
        <v>0</v>
      </c>
      <c r="AN207" s="1114">
        <v>0</v>
      </c>
      <c r="AO207" s="1202">
        <f t="shared" si="6"/>
        <v>0</v>
      </c>
      <c r="AP207" s="1202">
        <f t="shared" si="6"/>
        <v>0</v>
      </c>
    </row>
    <row r="208" spans="1:42">
      <c r="A208" s="1111" t="s">
        <v>314</v>
      </c>
      <c r="B208" s="1114" t="s">
        <v>16093</v>
      </c>
      <c r="C208" s="1113" t="s">
        <v>2203</v>
      </c>
      <c r="D208" s="1113" t="s">
        <v>2203</v>
      </c>
      <c r="E208" s="1113" t="s">
        <v>2128</v>
      </c>
      <c r="F208" s="1113" t="s">
        <v>2127</v>
      </c>
      <c r="G208" s="1113" t="s">
        <v>2203</v>
      </c>
      <c r="H208" s="1113" t="s">
        <v>2469</v>
      </c>
      <c r="I208" s="1113" t="s">
        <v>2469</v>
      </c>
      <c r="J208" s="1198">
        <v>5467624.974261946</v>
      </c>
      <c r="K208" s="1198">
        <v>2622060.6228304422</v>
      </c>
      <c r="L208" s="1198">
        <v>236211.03914508148</v>
      </c>
      <c r="M208" s="1198">
        <v>65309.645186868642</v>
      </c>
      <c r="N208" s="1198">
        <v>1029095.8983815617</v>
      </c>
      <c r="O208" s="1198">
        <v>259726.64019409925</v>
      </c>
      <c r="P208" s="1198">
        <v>9680028.8200000003</v>
      </c>
      <c r="Q208" s="1198">
        <v>6732931.9117885893</v>
      </c>
      <c r="R208" s="1198">
        <v>2947096.90821141</v>
      </c>
      <c r="S208" s="1198" t="s">
        <v>2521</v>
      </c>
      <c r="T208" s="1198" t="s">
        <v>2547</v>
      </c>
      <c r="U208" s="1198" t="s">
        <v>2548</v>
      </c>
      <c r="V208" s="1199" t="s">
        <v>275</v>
      </c>
      <c r="W208" s="1112"/>
      <c r="X208" s="1198">
        <v>0</v>
      </c>
      <c r="Y208" s="1198">
        <v>0</v>
      </c>
      <c r="Z208" s="1198">
        <v>0</v>
      </c>
      <c r="AA208" s="1198">
        <v>0</v>
      </c>
      <c r="AB208" s="1198">
        <v>0</v>
      </c>
      <c r="AC208" s="1198">
        <v>0</v>
      </c>
      <c r="AD208" s="1198">
        <v>0</v>
      </c>
      <c r="AE208" s="1198">
        <v>0</v>
      </c>
      <c r="AF208" s="1198">
        <v>0</v>
      </c>
      <c r="AG208" s="1114" t="s">
        <v>2478</v>
      </c>
      <c r="AH208" s="1115" t="s">
        <v>2478</v>
      </c>
      <c r="AI208" s="1116" t="s">
        <v>2478</v>
      </c>
      <c r="AJ208" s="1200"/>
      <c r="AK208" s="1201"/>
      <c r="AL208" s="1114">
        <f t="shared" si="7"/>
        <v>0</v>
      </c>
      <c r="AM208" s="1114">
        <v>0</v>
      </c>
      <c r="AN208" s="1114">
        <v>1</v>
      </c>
      <c r="AO208" s="1202">
        <f t="shared" si="6"/>
        <v>0</v>
      </c>
      <c r="AP208" s="1202">
        <f t="shared" si="6"/>
        <v>0</v>
      </c>
    </row>
    <row r="209" spans="1:43">
      <c r="A209" s="1111" t="s">
        <v>314</v>
      </c>
      <c r="B209" s="1114" t="s">
        <v>16094</v>
      </c>
      <c r="C209" s="1113" t="s">
        <v>2203</v>
      </c>
      <c r="D209" s="1113" t="s">
        <v>2203</v>
      </c>
      <c r="E209" s="1113" t="s">
        <v>2128</v>
      </c>
      <c r="F209" s="1113" t="s">
        <v>2127</v>
      </c>
      <c r="G209" s="1113" t="s">
        <v>2203</v>
      </c>
      <c r="H209" s="1113" t="s">
        <v>2469</v>
      </c>
      <c r="I209" s="1113" t="s">
        <v>2469</v>
      </c>
      <c r="J209" s="1198">
        <v>5614147.5499999998</v>
      </c>
      <c r="K209" s="1198">
        <v>2622060.6228304422</v>
      </c>
      <c r="L209" s="1198">
        <v>482672.57</v>
      </c>
      <c r="M209" s="1198">
        <v>65309.645186868642</v>
      </c>
      <c r="N209" s="1198">
        <v>1241258.17</v>
      </c>
      <c r="O209" s="1198">
        <v>259726.64019409925</v>
      </c>
      <c r="P209" s="1198">
        <v>10285175.198211409</v>
      </c>
      <c r="Q209" s="1198">
        <v>7338078.29</v>
      </c>
      <c r="R209" s="1198">
        <v>2947096.90821141</v>
      </c>
      <c r="S209" s="1198"/>
      <c r="T209" s="1198"/>
      <c r="U209" s="1198"/>
      <c r="V209" s="1199"/>
      <c r="W209" s="1112"/>
      <c r="X209" s="1198">
        <v>0</v>
      </c>
      <c r="Y209" s="1198">
        <v>0</v>
      </c>
      <c r="Z209" s="1198">
        <v>0</v>
      </c>
      <c r="AA209" s="1198">
        <v>0</v>
      </c>
      <c r="AB209" s="1198">
        <v>0</v>
      </c>
      <c r="AC209" s="1198">
        <v>0</v>
      </c>
      <c r="AD209" s="1198">
        <v>0</v>
      </c>
      <c r="AE209" s="1198">
        <v>0</v>
      </c>
      <c r="AF209" s="1198">
        <v>0</v>
      </c>
      <c r="AG209" s="1114" t="s">
        <v>2478</v>
      </c>
      <c r="AH209" s="1115" t="s">
        <v>2478</v>
      </c>
      <c r="AI209" s="1116" t="s">
        <v>2478</v>
      </c>
      <c r="AJ209" s="1200"/>
      <c r="AK209" s="1201"/>
      <c r="AL209" s="1114">
        <f t="shared" si="7"/>
        <v>0</v>
      </c>
      <c r="AM209" s="1114">
        <v>0</v>
      </c>
      <c r="AN209" s="1114">
        <v>1</v>
      </c>
      <c r="AO209" s="1202">
        <f t="shared" si="6"/>
        <v>0</v>
      </c>
      <c r="AP209" s="1202">
        <f t="shared" si="6"/>
        <v>0</v>
      </c>
      <c r="AQ209" s="1102"/>
    </row>
    <row r="210" spans="1:43">
      <c r="A210" s="1111" t="s">
        <v>275</v>
      </c>
      <c r="B210" s="1114" t="s">
        <v>16095</v>
      </c>
      <c r="C210" s="1113" t="s">
        <v>2203</v>
      </c>
      <c r="D210" s="1113" t="s">
        <v>2209</v>
      </c>
      <c r="E210" s="1113" t="s">
        <v>216</v>
      </c>
      <c r="F210" s="1113" t="s">
        <v>2114</v>
      </c>
      <c r="G210" s="1113" t="s">
        <v>2203</v>
      </c>
      <c r="H210" s="1113" t="s">
        <v>2469</v>
      </c>
      <c r="I210" s="1113" t="s">
        <v>2469</v>
      </c>
      <c r="J210" s="1198">
        <v>67811581.030000001</v>
      </c>
      <c r="K210" s="1198">
        <v>9902187.9600000009</v>
      </c>
      <c r="L210" s="1198">
        <v>6835688.4100000001</v>
      </c>
      <c r="M210" s="1198">
        <v>948496.8</v>
      </c>
      <c r="N210" s="1198">
        <v>108101.8</v>
      </c>
      <c r="O210" s="1198"/>
      <c r="P210" s="1198">
        <v>85606056</v>
      </c>
      <c r="Q210" s="1198">
        <v>74755371.239999995</v>
      </c>
      <c r="R210" s="1198">
        <v>10850684.760000002</v>
      </c>
      <c r="S210" s="1198" t="s">
        <v>2470</v>
      </c>
      <c r="T210" s="1198" t="s">
        <v>2556</v>
      </c>
      <c r="U210" s="1198" t="s">
        <v>275</v>
      </c>
      <c r="V210" s="1199" t="s">
        <v>2548</v>
      </c>
      <c r="W210" s="1112"/>
      <c r="X210" s="1198">
        <v>0</v>
      </c>
      <c r="Y210" s="1198">
        <v>0</v>
      </c>
      <c r="Z210" s="1198">
        <v>0</v>
      </c>
      <c r="AA210" s="1198">
        <v>0</v>
      </c>
      <c r="AB210" s="1198">
        <v>0</v>
      </c>
      <c r="AC210" s="1198">
        <v>0</v>
      </c>
      <c r="AD210" s="1198">
        <v>0</v>
      </c>
      <c r="AE210" s="1198">
        <v>0</v>
      </c>
      <c r="AF210" s="1198">
        <v>0</v>
      </c>
      <c r="AG210" s="1114" t="s">
        <v>2478</v>
      </c>
      <c r="AH210" s="1115" t="s">
        <v>2478</v>
      </c>
      <c r="AI210" s="1116" t="s">
        <v>2478</v>
      </c>
      <c r="AJ210" s="1200"/>
      <c r="AK210" s="1201"/>
      <c r="AL210" s="1114">
        <f t="shared" si="7"/>
        <v>0</v>
      </c>
      <c r="AM210" s="1114">
        <v>0</v>
      </c>
      <c r="AN210" s="1114">
        <v>0</v>
      </c>
      <c r="AO210" s="1202">
        <f t="shared" si="6"/>
        <v>0</v>
      </c>
      <c r="AP210" s="1202">
        <f t="shared" si="6"/>
        <v>0</v>
      </c>
      <c r="AQ210" s="1102"/>
    </row>
    <row r="211" spans="1:43">
      <c r="A211" s="1208" t="s">
        <v>2554</v>
      </c>
      <c r="B211" s="1209" t="s">
        <v>2555</v>
      </c>
      <c r="C211" s="1210" t="s">
        <v>2209</v>
      </c>
      <c r="D211" s="1210" t="s">
        <v>2209</v>
      </c>
      <c r="E211" s="1210" t="s">
        <v>216</v>
      </c>
      <c r="F211" s="1210" t="s">
        <v>2114</v>
      </c>
      <c r="G211" s="1210" t="s">
        <v>2203</v>
      </c>
      <c r="H211" s="1210" t="s">
        <v>2481</v>
      </c>
      <c r="I211" s="1210" t="s">
        <v>2546</v>
      </c>
      <c r="J211" s="1211">
        <v>18668671.07</v>
      </c>
      <c r="K211" s="1211">
        <v>3375608.8</v>
      </c>
      <c r="L211" s="1211">
        <v>2470554.2799999998</v>
      </c>
      <c r="M211" s="1211">
        <v>425678.76</v>
      </c>
      <c r="N211" s="1211">
        <v>1293008.6399999999</v>
      </c>
      <c r="O211" s="1211"/>
      <c r="P211" s="1211">
        <v>26233521.550000001</v>
      </c>
      <c r="Q211" s="1211">
        <v>22432233.990000002</v>
      </c>
      <c r="R211" s="1211">
        <v>3801287.5599999996</v>
      </c>
      <c r="S211" s="1206" t="s">
        <v>2470</v>
      </c>
      <c r="T211" s="1198" t="s">
        <v>2556</v>
      </c>
      <c r="U211" s="1198" t="s">
        <v>275</v>
      </c>
      <c r="V211" s="1199" t="s">
        <v>2548</v>
      </c>
      <c r="W211" s="1112"/>
      <c r="X211" s="1198">
        <v>0</v>
      </c>
      <c r="Y211" s="1198">
        <v>0</v>
      </c>
      <c r="Z211" s="1198">
        <v>0</v>
      </c>
      <c r="AA211" s="1198">
        <v>0</v>
      </c>
      <c r="AB211" s="1198">
        <v>0</v>
      </c>
      <c r="AC211" s="1198">
        <v>0</v>
      </c>
      <c r="AD211" s="1198">
        <v>0</v>
      </c>
      <c r="AE211" s="1198">
        <v>0</v>
      </c>
      <c r="AF211" s="1198">
        <v>0</v>
      </c>
      <c r="AG211" s="1114" t="s">
        <v>2478</v>
      </c>
      <c r="AH211" s="1115" t="s">
        <v>2478</v>
      </c>
      <c r="AI211" s="1116" t="s">
        <v>2478</v>
      </c>
      <c r="AJ211" s="1200"/>
      <c r="AK211" s="1201"/>
      <c r="AL211" s="1114">
        <f t="shared" si="7"/>
        <v>0</v>
      </c>
      <c r="AM211" s="1114">
        <v>0</v>
      </c>
      <c r="AN211" s="1114">
        <v>1</v>
      </c>
      <c r="AO211" s="1202">
        <f t="shared" si="6"/>
        <v>22432233.990000002</v>
      </c>
      <c r="AP211" s="1202">
        <f t="shared" si="6"/>
        <v>3801287.5599999996</v>
      </c>
      <c r="AQ211" s="1102" t="s">
        <v>2483</v>
      </c>
    </row>
    <row r="212" spans="1:43">
      <c r="A212" s="1111">
        <v>679035</v>
      </c>
      <c r="B212" s="1112" t="s">
        <v>2557</v>
      </c>
      <c r="C212" s="1113" t="s">
        <v>2209</v>
      </c>
      <c r="D212" s="1113" t="s">
        <v>2209</v>
      </c>
      <c r="E212" s="1113" t="s">
        <v>216</v>
      </c>
      <c r="F212" s="1113" t="s">
        <v>2114</v>
      </c>
      <c r="G212" s="1113" t="s">
        <v>2203</v>
      </c>
      <c r="H212" s="1113" t="s">
        <v>2469</v>
      </c>
      <c r="I212" s="1113" t="s">
        <v>2469</v>
      </c>
      <c r="J212" s="1198">
        <v>6440145.54</v>
      </c>
      <c r="K212" s="1198">
        <v>15927.16</v>
      </c>
      <c r="L212" s="1198">
        <v>1756408.47</v>
      </c>
      <c r="M212" s="1198">
        <v>4175.18</v>
      </c>
      <c r="N212" s="1198">
        <v>2800</v>
      </c>
      <c r="O212" s="1198"/>
      <c r="P212" s="1198">
        <v>8219456.3499999996</v>
      </c>
      <c r="Q212" s="1198">
        <v>8199354.0099999998</v>
      </c>
      <c r="R212" s="1198">
        <v>20102.34</v>
      </c>
      <c r="S212" s="1206" t="s">
        <v>2470</v>
      </c>
      <c r="T212" s="1198" t="s">
        <v>2556</v>
      </c>
      <c r="U212" s="1198" t="s">
        <v>275</v>
      </c>
      <c r="V212" s="1199" t="s">
        <v>2548</v>
      </c>
      <c r="W212" s="1112"/>
      <c r="X212" s="1198">
        <v>0</v>
      </c>
      <c r="Y212" s="1198">
        <v>0</v>
      </c>
      <c r="Z212" s="1198">
        <v>0</v>
      </c>
      <c r="AA212" s="1198">
        <v>0</v>
      </c>
      <c r="AB212" s="1198">
        <v>0</v>
      </c>
      <c r="AC212" s="1198">
        <v>0</v>
      </c>
      <c r="AD212" s="1198">
        <v>0</v>
      </c>
      <c r="AE212" s="1198">
        <v>0</v>
      </c>
      <c r="AF212" s="1198">
        <v>0</v>
      </c>
      <c r="AG212" s="1114" t="s">
        <v>2478</v>
      </c>
      <c r="AH212" s="1115" t="s">
        <v>2478</v>
      </c>
      <c r="AI212" s="1116" t="s">
        <v>2478</v>
      </c>
      <c r="AJ212" s="1200"/>
      <c r="AK212" s="1201"/>
      <c r="AL212" s="1114">
        <f t="shared" si="7"/>
        <v>0</v>
      </c>
      <c r="AM212" s="1114">
        <v>0</v>
      </c>
      <c r="AN212" s="1114">
        <v>1</v>
      </c>
      <c r="AO212" s="1202">
        <f t="shared" si="6"/>
        <v>8199354.0099999998</v>
      </c>
      <c r="AP212" s="1202">
        <f t="shared" si="6"/>
        <v>20102.34</v>
      </c>
      <c r="AQ212" s="1102"/>
    </row>
    <row r="213" spans="1:43">
      <c r="A213" s="1111">
        <v>704805</v>
      </c>
      <c r="B213" s="1114" t="s">
        <v>2571</v>
      </c>
      <c r="C213" s="1113" t="s">
        <v>2203</v>
      </c>
      <c r="D213" s="1113" t="s">
        <v>2209</v>
      </c>
      <c r="E213" s="1113" t="s">
        <v>216</v>
      </c>
      <c r="F213" s="1113" t="s">
        <v>2114</v>
      </c>
      <c r="G213" s="1113" t="s">
        <v>2203</v>
      </c>
      <c r="H213" s="1113" t="s">
        <v>2469</v>
      </c>
      <c r="I213" s="1113" t="s">
        <v>2469</v>
      </c>
      <c r="J213" s="1198">
        <v>5297451.62</v>
      </c>
      <c r="K213" s="1198">
        <v>18959.16</v>
      </c>
      <c r="L213" s="1198">
        <v>683790.17</v>
      </c>
      <c r="M213" s="1198">
        <v>2498.0700000000002</v>
      </c>
      <c r="N213" s="1198"/>
      <c r="O213" s="1198"/>
      <c r="P213" s="1198">
        <v>6002699.0200000005</v>
      </c>
      <c r="Q213" s="1198">
        <v>5981241.79</v>
      </c>
      <c r="R213" s="1198">
        <v>21457.23</v>
      </c>
      <c r="S213" s="1198" t="s">
        <v>2470</v>
      </c>
      <c r="T213" s="1198" t="s">
        <v>2556</v>
      </c>
      <c r="U213" s="1198" t="s">
        <v>275</v>
      </c>
      <c r="V213" s="1199" t="s">
        <v>2548</v>
      </c>
      <c r="W213" s="1112"/>
      <c r="X213" s="1198">
        <v>0</v>
      </c>
      <c r="Y213" s="1198">
        <v>0</v>
      </c>
      <c r="Z213" s="1198">
        <v>0</v>
      </c>
      <c r="AA213" s="1198">
        <v>0</v>
      </c>
      <c r="AB213" s="1198">
        <v>0</v>
      </c>
      <c r="AC213" s="1198">
        <v>0</v>
      </c>
      <c r="AD213" s="1198">
        <v>0</v>
      </c>
      <c r="AE213" s="1198">
        <v>0</v>
      </c>
      <c r="AF213" s="1198">
        <v>0</v>
      </c>
      <c r="AG213" s="1114" t="s">
        <v>2478</v>
      </c>
      <c r="AH213" s="1115" t="s">
        <v>2478</v>
      </c>
      <c r="AI213" s="1116" t="s">
        <v>2478</v>
      </c>
      <c r="AJ213" s="1200"/>
      <c r="AK213" s="1201"/>
      <c r="AL213" s="1114">
        <f t="shared" si="7"/>
        <v>0</v>
      </c>
      <c r="AM213" s="1114">
        <v>0</v>
      </c>
      <c r="AN213" s="1114">
        <v>0</v>
      </c>
      <c r="AO213" s="1202">
        <f t="shared" si="6"/>
        <v>0</v>
      </c>
      <c r="AP213" s="1202">
        <f t="shared" si="6"/>
        <v>0</v>
      </c>
      <c r="AQ213" s="1102"/>
    </row>
    <row r="214" spans="1:43" ht="30">
      <c r="A214" s="1167">
        <v>748180</v>
      </c>
      <c r="B214" s="1215" t="s">
        <v>2558</v>
      </c>
      <c r="C214" s="1169" t="s">
        <v>2209</v>
      </c>
      <c r="D214" s="1169" t="s">
        <v>2209</v>
      </c>
      <c r="E214" s="1169" t="s">
        <v>216</v>
      </c>
      <c r="F214" s="1169" t="s">
        <v>2114</v>
      </c>
      <c r="G214" s="1169" t="s">
        <v>2203</v>
      </c>
      <c r="H214" s="1169" t="s">
        <v>2481</v>
      </c>
      <c r="I214" s="1169" t="s">
        <v>2469</v>
      </c>
      <c r="J214" s="1170">
        <v>0</v>
      </c>
      <c r="K214" s="1170">
        <v>47130973.409999996</v>
      </c>
      <c r="L214" s="1170">
        <v>0</v>
      </c>
      <c r="M214" s="1170">
        <v>5250645.6399999997</v>
      </c>
      <c r="N214" s="1170">
        <v>0</v>
      </c>
      <c r="O214" s="1170">
        <v>423360</v>
      </c>
      <c r="P214" s="1170">
        <v>52804979.049999997</v>
      </c>
      <c r="Q214" s="1170">
        <v>0</v>
      </c>
      <c r="R214" s="1170">
        <v>52804979.049999997</v>
      </c>
      <c r="S214" s="1172" t="s">
        <v>2470</v>
      </c>
      <c r="T214" s="1170" t="s">
        <v>2559</v>
      </c>
      <c r="U214" s="1170" t="s">
        <v>275</v>
      </c>
      <c r="V214" s="1214" t="s">
        <v>2548</v>
      </c>
      <c r="W214" s="1112"/>
      <c r="X214" s="1198">
        <v>33071971.883999996</v>
      </c>
      <c r="Y214" s="1198">
        <v>4086750.8113799994</v>
      </c>
      <c r="Z214" s="1198">
        <v>4724567.4119999995</v>
      </c>
      <c r="AA214" s="1198">
        <v>472456.74119999999</v>
      </c>
      <c r="AB214" s="1198">
        <v>3307197.1884000003</v>
      </c>
      <c r="AC214" s="1198">
        <v>1417370.2235999999</v>
      </c>
      <c r="AD214" s="1198">
        <v>47080314.260579996</v>
      </c>
      <c r="AE214" s="1198">
        <v>41103736.484399997</v>
      </c>
      <c r="AF214" s="1198">
        <v>5976577.7761799991</v>
      </c>
      <c r="AG214" s="1114" t="s">
        <v>2472</v>
      </c>
      <c r="AH214" s="1115" t="s">
        <v>2235</v>
      </c>
      <c r="AI214" s="1116">
        <v>0</v>
      </c>
      <c r="AJ214" s="1200"/>
      <c r="AK214" s="1201"/>
      <c r="AL214" s="1114">
        <f t="shared" si="7"/>
        <v>1</v>
      </c>
      <c r="AM214" s="1114">
        <v>0</v>
      </c>
      <c r="AN214" s="1114">
        <v>0</v>
      </c>
      <c r="AO214" s="1202">
        <f t="shared" si="6"/>
        <v>0</v>
      </c>
      <c r="AP214" s="1202">
        <f t="shared" si="6"/>
        <v>52804979.049999997</v>
      </c>
      <c r="AQ214" s="1102"/>
    </row>
  </sheetData>
  <mergeCells count="3">
    <mergeCell ref="J5:R5"/>
    <mergeCell ref="S5:V5"/>
    <mergeCell ref="X5:AD5"/>
  </mergeCells>
  <conditionalFormatting sqref="B6:R6 W6:AJ6">
    <cfRule type="duplicateValues" dxfId="29" priority="1"/>
    <cfRule type="duplicateValues" dxfId="28" priority="2"/>
    <cfRule type="duplicateValues" dxfId="27" priority="3"/>
  </conditionalFormatting>
  <pageMargins left="0.7" right="0.7" top="0.75" bottom="0.75" header="0.3" footer="0.3"/>
  <pageSetup paperSize="17" scale="80"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2F28-F9D8-4F70-AF27-D35569C8A6B0}">
  <sheetPr>
    <tabColor rgb="FF0096FF"/>
  </sheetPr>
  <dimension ref="A4:AQ214"/>
  <sheetViews>
    <sheetView workbookViewId="0"/>
  </sheetViews>
  <sheetFormatPr defaultColWidth="8.5" defaultRowHeight="15"/>
  <cols>
    <col min="1" max="1" width="15.5" style="897" bestFit="1" customWidth="1"/>
    <col min="2" max="2" width="66.625" style="901" customWidth="1"/>
    <col min="3" max="4" width="13.375" style="899" customWidth="1"/>
    <col min="5" max="5" width="16.5" style="899" customWidth="1"/>
    <col min="6" max="6" width="35" style="899" bestFit="1" customWidth="1"/>
    <col min="7" max="7" width="8.5" style="899" customWidth="1"/>
    <col min="8" max="9" width="9.375" style="899" customWidth="1"/>
    <col min="10" max="20" width="18.5" style="900" customWidth="1"/>
    <col min="21" max="21" width="22" style="900" customWidth="1"/>
    <col min="22" max="22" width="18.5" style="900" customWidth="1"/>
    <col min="23" max="23" width="71.5" style="898" customWidth="1"/>
    <col min="24" max="32" width="18.5" style="900" customWidth="1"/>
    <col min="33" max="33" width="40.5" style="901" customWidth="1"/>
    <col min="34" max="34" width="15.5" style="902" customWidth="1"/>
    <col min="35" max="35" width="42" style="898" customWidth="1"/>
    <col min="36" max="36" width="17.5" style="903" bestFit="1" customWidth="1"/>
    <col min="37" max="37" width="17.875" style="904" customWidth="1"/>
    <col min="38" max="38" width="8.5" style="901"/>
    <col min="39" max="39" width="10.375" style="901" bestFit="1" customWidth="1"/>
    <col min="40" max="40" width="10.375" style="901" customWidth="1"/>
    <col min="41" max="42" width="13.875" style="901" bestFit="1" customWidth="1"/>
    <col min="43" max="16384" width="8.5" style="901"/>
  </cols>
  <sheetData>
    <row r="4" spans="1:43" ht="15.75" thickBot="1">
      <c r="A4" s="1101"/>
      <c r="B4" s="1102"/>
      <c r="C4" s="1103"/>
      <c r="D4" s="1103"/>
      <c r="E4" s="1103"/>
      <c r="F4" s="1103"/>
      <c r="G4" s="1103"/>
      <c r="H4" s="1103"/>
      <c r="I4" s="1103"/>
      <c r="J4" s="1104"/>
      <c r="K4" s="1104"/>
      <c r="L4" s="1104"/>
      <c r="M4" s="1104"/>
      <c r="N4" s="1104"/>
      <c r="O4" s="1104"/>
      <c r="P4" s="1104"/>
      <c r="Q4" s="1104"/>
      <c r="R4" s="1104"/>
      <c r="S4" s="1104"/>
      <c r="T4" s="1104"/>
      <c r="U4" s="1104"/>
      <c r="V4" s="1104"/>
      <c r="W4" s="1105"/>
      <c r="X4" s="1104"/>
      <c r="Y4" s="1104"/>
      <c r="Z4" s="1104"/>
      <c r="AA4" s="1104"/>
      <c r="AB4" s="1104"/>
      <c r="AC4" s="1104"/>
      <c r="AD4" s="1104"/>
      <c r="AE4" s="1104"/>
      <c r="AF4" s="1104"/>
      <c r="AG4" s="1102"/>
      <c r="AH4" s="1106"/>
      <c r="AI4" s="1105"/>
      <c r="AJ4" s="1107"/>
      <c r="AK4" s="1108"/>
      <c r="AL4" s="1102"/>
      <c r="AM4" s="1102"/>
      <c r="AN4" s="1102"/>
      <c r="AO4" s="1102"/>
      <c r="AP4" s="1102"/>
      <c r="AQ4" s="1102"/>
    </row>
    <row r="5" spans="1:43" ht="30" customHeight="1">
      <c r="A5" s="1101"/>
      <c r="B5" s="1102"/>
      <c r="C5" s="1104"/>
      <c r="D5" s="1109"/>
      <c r="E5" s="1104"/>
      <c r="F5" s="1110"/>
      <c r="G5" s="1103"/>
      <c r="H5" s="1103"/>
      <c r="I5" s="1103"/>
      <c r="J5" s="1379" t="s">
        <v>2447</v>
      </c>
      <c r="K5" s="1380"/>
      <c r="L5" s="1380"/>
      <c r="M5" s="1380"/>
      <c r="N5" s="1380"/>
      <c r="O5" s="1380"/>
      <c r="P5" s="1380"/>
      <c r="Q5" s="1380"/>
      <c r="R5" s="1381"/>
      <c r="S5" s="1382" t="s">
        <v>2186</v>
      </c>
      <c r="T5" s="1382"/>
      <c r="U5" s="1382"/>
      <c r="V5" s="1382"/>
      <c r="W5" s="1105"/>
      <c r="X5" s="1383" t="s">
        <v>2448</v>
      </c>
      <c r="Y5" s="1384"/>
      <c r="Z5" s="1384"/>
      <c r="AA5" s="1384"/>
      <c r="AB5" s="1384"/>
      <c r="AC5" s="1384"/>
      <c r="AD5" s="1385"/>
      <c r="AE5" s="1104"/>
      <c r="AF5" s="1104"/>
      <c r="AG5" s="1102"/>
      <c r="AH5" s="1106"/>
      <c r="AI5" s="1105"/>
      <c r="AJ5" s="1107"/>
      <c r="AK5" s="1108"/>
      <c r="AL5" s="1102"/>
      <c r="AM5" s="1102"/>
      <c r="AN5" s="1102"/>
      <c r="AO5" s="1102"/>
      <c r="AP5" s="1102"/>
      <c r="AQ5" s="1102"/>
    </row>
    <row r="6" spans="1:43" s="899" customFormat="1" ht="60">
      <c r="A6" s="617" t="s">
        <v>319</v>
      </c>
      <c r="B6" s="617" t="s">
        <v>322</v>
      </c>
      <c r="C6" s="618" t="s">
        <v>2449</v>
      </c>
      <c r="D6" s="618" t="s">
        <v>2450</v>
      </c>
      <c r="E6" s="617" t="s">
        <v>20</v>
      </c>
      <c r="F6" s="617" t="s">
        <v>2189</v>
      </c>
      <c r="G6" s="617" t="s">
        <v>2190</v>
      </c>
      <c r="H6" s="617" t="s">
        <v>2451</v>
      </c>
      <c r="I6" s="617" t="s">
        <v>2452</v>
      </c>
      <c r="J6" s="620" t="s">
        <v>2453</v>
      </c>
      <c r="K6" s="619" t="s">
        <v>2454</v>
      </c>
      <c r="L6" s="619" t="s">
        <v>2455</v>
      </c>
      <c r="M6" s="619" t="s">
        <v>2456</v>
      </c>
      <c r="N6" s="619" t="s">
        <v>2457</v>
      </c>
      <c r="O6" s="619" t="s">
        <v>2458</v>
      </c>
      <c r="P6" s="619" t="s">
        <v>2459</v>
      </c>
      <c r="Q6" s="620" t="s">
        <v>2460</v>
      </c>
      <c r="R6" s="620" t="s">
        <v>2461</v>
      </c>
      <c r="S6" s="616" t="s">
        <v>2144</v>
      </c>
      <c r="T6" s="616" t="s">
        <v>2147</v>
      </c>
      <c r="U6" s="616" t="s">
        <v>2149</v>
      </c>
      <c r="V6" s="616" t="s">
        <v>2152</v>
      </c>
      <c r="W6" s="619" t="s">
        <v>2462</v>
      </c>
      <c r="X6" s="621" t="s">
        <v>2145</v>
      </c>
      <c r="Y6" s="621" t="s">
        <v>2148</v>
      </c>
      <c r="Z6" s="621" t="s">
        <v>2150</v>
      </c>
      <c r="AA6" s="621" t="s">
        <v>2153</v>
      </c>
      <c r="AB6" s="621" t="s">
        <v>2155</v>
      </c>
      <c r="AC6" s="621" t="s">
        <v>2158</v>
      </c>
      <c r="AD6" s="621" t="s">
        <v>2197</v>
      </c>
      <c r="AE6" s="621" t="s">
        <v>2463</v>
      </c>
      <c r="AF6" s="621" t="s">
        <v>2199</v>
      </c>
      <c r="AG6" s="622" t="s">
        <v>2464</v>
      </c>
      <c r="AH6" s="623" t="s">
        <v>2465</v>
      </c>
      <c r="AI6" s="622" t="s">
        <v>31</v>
      </c>
      <c r="AJ6" s="624" t="s">
        <v>2466</v>
      </c>
      <c r="AK6" s="625" t="s">
        <v>2467</v>
      </c>
      <c r="AL6" s="625" t="s">
        <v>15905</v>
      </c>
      <c r="AM6" s="625" t="s">
        <v>15906</v>
      </c>
      <c r="AN6" s="625" t="s">
        <v>15907</v>
      </c>
      <c r="AO6" s="625">
        <v>428</v>
      </c>
      <c r="AP6" s="625">
        <v>406</v>
      </c>
      <c r="AQ6" s="1103" t="s">
        <v>15908</v>
      </c>
    </row>
    <row r="7" spans="1:43">
      <c r="A7" s="1167">
        <v>9510</v>
      </c>
      <c r="B7" s="1168" t="s">
        <v>15909</v>
      </c>
      <c r="C7" s="1169" t="s">
        <v>2203</v>
      </c>
      <c r="D7" s="1169" t="s">
        <v>2203</v>
      </c>
      <c r="E7" s="1169"/>
      <c r="F7" s="1169" t="s">
        <v>15910</v>
      </c>
      <c r="G7" s="1169" t="s">
        <v>2203</v>
      </c>
      <c r="H7" s="1169" t="s">
        <v>2469</v>
      </c>
      <c r="I7" s="1169" t="s">
        <v>2469</v>
      </c>
      <c r="J7" s="1170" t="s">
        <v>15911</v>
      </c>
      <c r="K7" s="1170" t="s">
        <v>15911</v>
      </c>
      <c r="L7" s="1171" t="s">
        <v>15911</v>
      </c>
      <c r="M7" s="1172" t="s">
        <v>15911</v>
      </c>
      <c r="N7" s="1172" t="s">
        <v>15911</v>
      </c>
      <c r="O7" s="1172" t="s">
        <v>15911</v>
      </c>
      <c r="P7" s="1172" t="s">
        <v>15911</v>
      </c>
      <c r="Q7" s="1172" t="s">
        <v>15911</v>
      </c>
      <c r="R7" s="1172" t="s">
        <v>15911</v>
      </c>
      <c r="S7" s="1173" t="s">
        <v>15910</v>
      </c>
      <c r="T7" s="1173" t="s">
        <v>15910</v>
      </c>
      <c r="U7" s="1173" t="s">
        <v>15910</v>
      </c>
      <c r="V7" s="1173" t="s">
        <v>15910</v>
      </c>
      <c r="W7" s="906" t="s">
        <v>15910</v>
      </c>
      <c r="X7" s="1172"/>
      <c r="Y7" s="1172"/>
      <c r="Z7" s="1172"/>
      <c r="AA7" s="1172"/>
      <c r="AB7" s="1172"/>
      <c r="AC7" s="1172"/>
      <c r="AD7" s="1172"/>
      <c r="AE7" s="1172"/>
      <c r="AF7" s="1172"/>
      <c r="AG7" s="1174"/>
      <c r="AH7" s="1175"/>
      <c r="AI7" s="1176"/>
      <c r="AJ7" s="1177"/>
      <c r="AK7" s="1178"/>
      <c r="AL7" s="1168">
        <f>IF(OR(X7&lt;&gt;0,Y7&lt;&gt;0,Z7&lt;&gt;0,AA7&lt;&gt;0,AB7&lt;&gt;0,AC7&lt;&gt;0,AD7&lt;&gt;0,AE7&lt;&gt;0,AF7&lt;&gt;0),1,0)</f>
        <v>0</v>
      </c>
      <c r="AM7" s="1168">
        <v>1</v>
      </c>
      <c r="AN7" s="1168">
        <v>0</v>
      </c>
      <c r="AO7" s="1179">
        <f>IF($C7="Yes",Q7,IF($C7="Yes, only E&amp;M ",N7,0))</f>
        <v>0</v>
      </c>
      <c r="AP7" s="1179">
        <f>IF($C7="Yes",R7,IF($C7="Yes, only E&amp;M ",O7,0))</f>
        <v>0</v>
      </c>
      <c r="AQ7" s="1102"/>
    </row>
    <row r="8" spans="1:43">
      <c r="A8" s="1167">
        <v>9510</v>
      </c>
      <c r="B8" s="1168" t="s">
        <v>15912</v>
      </c>
      <c r="C8" s="1169" t="s">
        <v>15910</v>
      </c>
      <c r="D8" s="1169" t="s">
        <v>2203</v>
      </c>
      <c r="E8" s="1169"/>
      <c r="F8" s="1169" t="s">
        <v>15910</v>
      </c>
      <c r="G8" s="1169" t="s">
        <v>2203</v>
      </c>
      <c r="H8" s="1169" t="s">
        <v>2469</v>
      </c>
      <c r="I8" s="1169" t="s">
        <v>2469</v>
      </c>
      <c r="J8" s="1170" t="s">
        <v>15911</v>
      </c>
      <c r="K8" s="1170" t="s">
        <v>15911</v>
      </c>
      <c r="L8" s="1171" t="s">
        <v>15911</v>
      </c>
      <c r="M8" s="1172" t="s">
        <v>15911</v>
      </c>
      <c r="N8" s="1172" t="s">
        <v>15911</v>
      </c>
      <c r="O8" s="1172" t="s">
        <v>15911</v>
      </c>
      <c r="P8" s="1172" t="s">
        <v>15911</v>
      </c>
      <c r="Q8" s="1172" t="s">
        <v>15911</v>
      </c>
      <c r="R8" s="1172" t="s">
        <v>15911</v>
      </c>
      <c r="S8" s="1173" t="s">
        <v>15910</v>
      </c>
      <c r="T8" s="1173" t="s">
        <v>15910</v>
      </c>
      <c r="U8" s="1173" t="s">
        <v>15910</v>
      </c>
      <c r="V8" s="1173" t="s">
        <v>15910</v>
      </c>
      <c r="W8" s="1180" t="s">
        <v>15910</v>
      </c>
      <c r="X8" s="1172"/>
      <c r="Y8" s="1172"/>
      <c r="Z8" s="1172"/>
      <c r="AA8" s="1172"/>
      <c r="AB8" s="1172"/>
      <c r="AC8" s="1172"/>
      <c r="AD8" s="1172"/>
      <c r="AE8" s="1172"/>
      <c r="AF8" s="1172"/>
      <c r="AG8" s="1174"/>
      <c r="AH8" s="1175"/>
      <c r="AI8" s="1176"/>
      <c r="AJ8" s="1177"/>
      <c r="AK8" s="1178"/>
      <c r="AL8" s="1168">
        <f>IF(OR(X8&lt;&gt;0,Y8&lt;&gt;0,Z8&lt;&gt;0,AA8&lt;&gt;0,AB8&lt;&gt;0,AC8&lt;&gt;0,AD8&lt;&gt;0,AE8&lt;&gt;0,AF8&lt;&gt;0),1,0)</f>
        <v>0</v>
      </c>
      <c r="AM8" s="1168">
        <v>1</v>
      </c>
      <c r="AN8" s="1168">
        <v>0</v>
      </c>
      <c r="AO8" s="1179">
        <f t="shared" ref="AO8:AP71" si="0">IF($C8="Yes",Q8,IF($C8="Yes, only E&amp;M ",N8,0))</f>
        <v>0</v>
      </c>
      <c r="AP8" s="1179">
        <f t="shared" si="0"/>
        <v>0</v>
      </c>
      <c r="AQ8" s="1102"/>
    </row>
    <row r="9" spans="1:43">
      <c r="A9" s="1167">
        <v>10710</v>
      </c>
      <c r="B9" s="1168" t="s">
        <v>15913</v>
      </c>
      <c r="C9" s="1169" t="s">
        <v>2573</v>
      </c>
      <c r="D9" s="1169" t="s">
        <v>2203</v>
      </c>
      <c r="E9" s="1169"/>
      <c r="F9" s="1169" t="s">
        <v>15910</v>
      </c>
      <c r="G9" s="1169" t="s">
        <v>2203</v>
      </c>
      <c r="H9" s="1169" t="s">
        <v>2469</v>
      </c>
      <c r="I9" s="1169" t="s">
        <v>2469</v>
      </c>
      <c r="J9" s="1170" t="s">
        <v>15911</v>
      </c>
      <c r="K9" s="1170" t="s">
        <v>15911</v>
      </c>
      <c r="L9" s="1171" t="s">
        <v>15911</v>
      </c>
      <c r="M9" s="1172" t="s">
        <v>15911</v>
      </c>
      <c r="N9" s="1172" t="s">
        <v>15911</v>
      </c>
      <c r="O9" s="1172" t="s">
        <v>15911</v>
      </c>
      <c r="P9" s="1172" t="s">
        <v>15911</v>
      </c>
      <c r="Q9" s="1172" t="s">
        <v>15911</v>
      </c>
      <c r="R9" s="1172" t="s">
        <v>15911</v>
      </c>
      <c r="S9" s="1173" t="s">
        <v>15910</v>
      </c>
      <c r="T9" s="1173" t="s">
        <v>15910</v>
      </c>
      <c r="U9" s="1173" t="s">
        <v>15910</v>
      </c>
      <c r="V9" s="1173" t="s">
        <v>15910</v>
      </c>
      <c r="W9" s="906" t="s">
        <v>15910</v>
      </c>
      <c r="X9" s="1172"/>
      <c r="Y9" s="1172"/>
      <c r="Z9" s="1172"/>
      <c r="AA9" s="1172"/>
      <c r="AB9" s="1172"/>
      <c r="AC9" s="1172"/>
      <c r="AD9" s="1172"/>
      <c r="AE9" s="1172"/>
      <c r="AF9" s="1172"/>
      <c r="AG9" s="1174"/>
      <c r="AH9" s="1175"/>
      <c r="AI9" s="1176"/>
      <c r="AJ9" s="1177"/>
      <c r="AK9" s="1178"/>
      <c r="AL9" s="1168">
        <f>IF(OR(X9&lt;&gt;0,Y9&lt;&gt;0,Z9&lt;&gt;0,AA9&lt;&gt;0,AB9&lt;&gt;0,AC9&lt;&gt;0,AD9&lt;&gt;0,AE9&lt;&gt;0,AF9&lt;&gt;0),1,0)</f>
        <v>0</v>
      </c>
      <c r="AM9" s="1168">
        <v>1</v>
      </c>
      <c r="AN9" s="1168">
        <v>0</v>
      </c>
      <c r="AO9" s="1179" t="str">
        <f t="shared" si="0"/>
        <v>Not Found</v>
      </c>
      <c r="AP9" s="1179" t="str">
        <f t="shared" si="0"/>
        <v>Not Found</v>
      </c>
      <c r="AQ9" s="1102"/>
    </row>
    <row r="10" spans="1:43">
      <c r="A10" s="1181" t="s">
        <v>15914</v>
      </c>
      <c r="B10" s="1182" t="s">
        <v>15915</v>
      </c>
      <c r="C10" s="1183" t="s">
        <v>15910</v>
      </c>
      <c r="D10" s="1183"/>
      <c r="E10" s="1183"/>
      <c r="F10" s="1183" t="s">
        <v>15910</v>
      </c>
      <c r="G10" s="1183" t="s">
        <v>2203</v>
      </c>
      <c r="H10" s="1183" t="s">
        <v>2469</v>
      </c>
      <c r="I10" s="1183" t="s">
        <v>2469</v>
      </c>
      <c r="J10" s="1184" t="s">
        <v>15911</v>
      </c>
      <c r="K10" s="1184" t="s">
        <v>15911</v>
      </c>
      <c r="L10" s="1185" t="s">
        <v>15911</v>
      </c>
      <c r="M10" s="1186" t="s">
        <v>15911</v>
      </c>
      <c r="N10" s="1186" t="s">
        <v>15911</v>
      </c>
      <c r="O10" s="1186" t="s">
        <v>15911</v>
      </c>
      <c r="P10" s="1186" t="s">
        <v>15911</v>
      </c>
      <c r="Q10" s="1186" t="s">
        <v>15911</v>
      </c>
      <c r="R10" s="1186" t="s">
        <v>15911</v>
      </c>
      <c r="S10" s="1187" t="s">
        <v>15910</v>
      </c>
      <c r="T10" s="1187" t="s">
        <v>15910</v>
      </c>
      <c r="U10" s="1187" t="s">
        <v>15910</v>
      </c>
      <c r="V10" s="1187" t="s">
        <v>15910</v>
      </c>
      <c r="W10" s="907" t="s">
        <v>15910</v>
      </c>
      <c r="X10" s="1186"/>
      <c r="Y10" s="1186"/>
      <c r="Z10" s="1186"/>
      <c r="AA10" s="1186"/>
      <c r="AB10" s="1186"/>
      <c r="AC10" s="1186"/>
      <c r="AD10" s="1186"/>
      <c r="AE10" s="1186"/>
      <c r="AF10" s="1186"/>
      <c r="AG10" s="1188"/>
      <c r="AH10" s="1189"/>
      <c r="AI10" s="1190"/>
      <c r="AJ10" s="1177"/>
      <c r="AK10" s="1178"/>
      <c r="AL10" s="1168">
        <f>IF(OR(X10&lt;&gt;0,Y10&lt;&gt;0,Z10&lt;&gt;0,AA10&lt;&gt;0,AB10&lt;&gt;0,AC10&lt;&gt;0,AD10&lt;&gt;0,AE10&lt;&gt;0,AF10&lt;&gt;0),1,0)</f>
        <v>0</v>
      </c>
      <c r="AM10" s="1168">
        <v>1</v>
      </c>
      <c r="AN10" s="1168">
        <v>0</v>
      </c>
      <c r="AO10" s="1179">
        <f t="shared" si="0"/>
        <v>0</v>
      </c>
      <c r="AP10" s="1179">
        <f t="shared" si="0"/>
        <v>0</v>
      </c>
      <c r="AQ10" s="1102"/>
    </row>
    <row r="11" spans="1:43" ht="45">
      <c r="A11" s="1191">
        <v>750503</v>
      </c>
      <c r="B11" s="1219" t="s">
        <v>1169</v>
      </c>
      <c r="C11" s="1193" t="s">
        <v>2209</v>
      </c>
      <c r="D11" s="1193" t="s">
        <v>2203</v>
      </c>
      <c r="E11" s="1193" t="s">
        <v>2128</v>
      </c>
      <c r="F11" s="1193" t="s">
        <v>2123</v>
      </c>
      <c r="G11" s="1193" t="s">
        <v>2203</v>
      </c>
      <c r="H11" s="1193" t="s">
        <v>2469</v>
      </c>
      <c r="I11" s="1193" t="s">
        <v>2469</v>
      </c>
      <c r="J11" s="1194">
        <v>0</v>
      </c>
      <c r="K11" s="1194">
        <v>24053536.030000005</v>
      </c>
      <c r="L11" s="1194">
        <v>0</v>
      </c>
      <c r="M11" s="1194">
        <v>3187811.29</v>
      </c>
      <c r="N11" s="1194">
        <v>0</v>
      </c>
      <c r="O11" s="1194">
        <v>28261718.239999998</v>
      </c>
      <c r="P11" s="1194">
        <v>55503065.560000002</v>
      </c>
      <c r="Q11" s="1194">
        <v>0</v>
      </c>
      <c r="R11" s="1194">
        <v>55503065.560000002</v>
      </c>
      <c r="S11" s="1194" t="s">
        <v>2470</v>
      </c>
      <c r="T11" s="1194" t="s">
        <v>2471</v>
      </c>
      <c r="U11" s="1198"/>
      <c r="V11" s="1199"/>
      <c r="W11" s="1112"/>
      <c r="X11" s="1198">
        <v>0</v>
      </c>
      <c r="Y11" s="1198">
        <v>24053536.030000001</v>
      </c>
      <c r="Z11" s="1198">
        <v>0</v>
      </c>
      <c r="AA11" s="1198">
        <v>3187811.29</v>
      </c>
      <c r="AB11" s="1198">
        <v>0</v>
      </c>
      <c r="AC11" s="1198">
        <v>28261718.239999998</v>
      </c>
      <c r="AD11" s="1198">
        <v>55503065.560000002</v>
      </c>
      <c r="AE11" s="1198">
        <v>0</v>
      </c>
      <c r="AF11" s="1198">
        <v>55503065.560000002</v>
      </c>
      <c r="AG11" s="1114" t="s">
        <v>2472</v>
      </c>
      <c r="AH11" s="1115" t="s">
        <v>2235</v>
      </c>
      <c r="AI11" s="1116" t="s">
        <v>2473</v>
      </c>
      <c r="AJ11" s="1200"/>
      <c r="AK11" s="1201"/>
      <c r="AL11" s="1114">
        <f t="shared" ref="AL11:AL74" si="1">IF(OR(X11&lt;&gt;0,Y11&lt;&gt;0,Z11&lt;&gt;0,AA11&lt;&gt;0,AB11&lt;&gt;0,AC11&lt;&gt;0,AD11&lt;&gt;0,AE11&lt;&gt;0,AF11&lt;&gt;0),1,0)</f>
        <v>1</v>
      </c>
      <c r="AM11" s="1114">
        <v>0</v>
      </c>
      <c r="AN11" s="1114">
        <v>1</v>
      </c>
      <c r="AO11" s="1202">
        <f t="shared" si="0"/>
        <v>0</v>
      </c>
      <c r="AP11" s="1202">
        <f t="shared" si="0"/>
        <v>55503065.560000002</v>
      </c>
      <c r="AQ11" s="1102"/>
    </row>
    <row r="12" spans="1:43">
      <c r="A12" s="1191">
        <v>750502</v>
      </c>
      <c r="B12" s="1219" t="s">
        <v>1171</v>
      </c>
      <c r="C12" s="1193" t="s">
        <v>2209</v>
      </c>
      <c r="D12" s="1193" t="s">
        <v>2203</v>
      </c>
      <c r="E12" s="1193" t="s">
        <v>2128</v>
      </c>
      <c r="F12" s="1193" t="s">
        <v>2123</v>
      </c>
      <c r="G12" s="1193" t="s">
        <v>2203</v>
      </c>
      <c r="H12" s="1193" t="s">
        <v>2469</v>
      </c>
      <c r="I12" s="1193" t="s">
        <v>2469</v>
      </c>
      <c r="J12" s="1194">
        <v>0</v>
      </c>
      <c r="K12" s="1194">
        <v>21118171.640000004</v>
      </c>
      <c r="L12" s="1194">
        <v>0</v>
      </c>
      <c r="M12" s="1194">
        <v>3340630.47</v>
      </c>
      <c r="N12" s="1194">
        <v>0</v>
      </c>
      <c r="O12" s="1194">
        <v>28261718.239999998</v>
      </c>
      <c r="P12" s="1194">
        <v>52720520.350000001</v>
      </c>
      <c r="Q12" s="1194">
        <v>0</v>
      </c>
      <c r="R12" s="1194">
        <v>52720520.350000001</v>
      </c>
      <c r="S12" s="1194" t="s">
        <v>2470</v>
      </c>
      <c r="T12" s="1194" t="s">
        <v>2471</v>
      </c>
      <c r="U12" s="1198"/>
      <c r="V12" s="1199"/>
      <c r="W12" s="1112"/>
      <c r="X12" s="1198">
        <v>0</v>
      </c>
      <c r="Y12" s="1198">
        <v>21118171.640000001</v>
      </c>
      <c r="Z12" s="1198">
        <v>0</v>
      </c>
      <c r="AA12" s="1198">
        <v>3340630.47</v>
      </c>
      <c r="AB12" s="1198">
        <v>0</v>
      </c>
      <c r="AC12" s="1198">
        <v>28261718.239999998</v>
      </c>
      <c r="AD12" s="1198">
        <v>52720520.349999994</v>
      </c>
      <c r="AE12" s="1198">
        <v>0</v>
      </c>
      <c r="AF12" s="1198">
        <v>52720520.349999994</v>
      </c>
      <c r="AG12" s="1114" t="s">
        <v>2472</v>
      </c>
      <c r="AH12" s="1115" t="s">
        <v>2235</v>
      </c>
      <c r="AI12" s="1116" t="s">
        <v>2474</v>
      </c>
      <c r="AJ12" s="1200"/>
      <c r="AK12" s="1201"/>
      <c r="AL12" s="1114">
        <f t="shared" si="1"/>
        <v>1</v>
      </c>
      <c r="AM12" s="1114">
        <v>0</v>
      </c>
      <c r="AN12" s="1114">
        <v>0</v>
      </c>
      <c r="AO12" s="1202">
        <f t="shared" si="0"/>
        <v>0</v>
      </c>
      <c r="AP12" s="1202">
        <f t="shared" si="0"/>
        <v>52720520.350000001</v>
      </c>
      <c r="AQ12" s="1102"/>
    </row>
    <row r="13" spans="1:43">
      <c r="A13" s="1191">
        <v>752972</v>
      </c>
      <c r="B13" s="1219" t="s">
        <v>1165</v>
      </c>
      <c r="C13" s="1193" t="s">
        <v>2209</v>
      </c>
      <c r="D13" s="1193" t="s">
        <v>2203</v>
      </c>
      <c r="E13" s="1193" t="s">
        <v>2128</v>
      </c>
      <c r="F13" s="1193" t="s">
        <v>2123</v>
      </c>
      <c r="G13" s="1193" t="s">
        <v>2203</v>
      </c>
      <c r="H13" s="1193" t="s">
        <v>2469</v>
      </c>
      <c r="I13" s="1193" t="s">
        <v>2469</v>
      </c>
      <c r="J13" s="1194">
        <v>0</v>
      </c>
      <c r="K13" s="1194">
        <v>23808829.620000005</v>
      </c>
      <c r="L13" s="1194">
        <v>0</v>
      </c>
      <c r="M13" s="1194">
        <v>3414922.97</v>
      </c>
      <c r="N13" s="1194">
        <v>0</v>
      </c>
      <c r="O13" s="1194">
        <v>30416253.079999998</v>
      </c>
      <c r="P13" s="1194">
        <v>57640005.670000002</v>
      </c>
      <c r="Q13" s="1194">
        <v>0</v>
      </c>
      <c r="R13" s="1194">
        <v>57640005.670000002</v>
      </c>
      <c r="S13" s="1194" t="s">
        <v>2470</v>
      </c>
      <c r="T13" s="1194" t="s">
        <v>2471</v>
      </c>
      <c r="U13" s="1198"/>
      <c r="V13" s="1199"/>
      <c r="W13" s="1112"/>
      <c r="X13" s="1198">
        <v>0</v>
      </c>
      <c r="Y13" s="1198">
        <v>23808829.620000001</v>
      </c>
      <c r="Z13" s="1198">
        <v>0</v>
      </c>
      <c r="AA13" s="1198">
        <v>3414922.97</v>
      </c>
      <c r="AB13" s="1198">
        <v>0</v>
      </c>
      <c r="AC13" s="1198">
        <v>30416253.079999998</v>
      </c>
      <c r="AD13" s="1198">
        <v>57640005.670000002</v>
      </c>
      <c r="AE13" s="1198">
        <v>0</v>
      </c>
      <c r="AF13" s="1198">
        <v>57640005.670000002</v>
      </c>
      <c r="AG13" s="1114" t="s">
        <v>2472</v>
      </c>
      <c r="AH13" s="1115" t="s">
        <v>2235</v>
      </c>
      <c r="AI13" s="1116" t="s">
        <v>2474</v>
      </c>
      <c r="AJ13" s="1200"/>
      <c r="AK13" s="1201"/>
      <c r="AL13" s="1114">
        <f t="shared" si="1"/>
        <v>1</v>
      </c>
      <c r="AM13" s="1114">
        <v>0</v>
      </c>
      <c r="AN13" s="1114">
        <v>0</v>
      </c>
      <c r="AO13" s="1202">
        <f t="shared" si="0"/>
        <v>0</v>
      </c>
      <c r="AP13" s="1202">
        <f t="shared" si="0"/>
        <v>57640005.670000002</v>
      </c>
      <c r="AQ13" s="1102"/>
    </row>
    <row r="14" spans="1:43">
      <c r="A14" s="1191">
        <v>738671</v>
      </c>
      <c r="B14" s="1219" t="s">
        <v>1170</v>
      </c>
      <c r="C14" s="1193" t="s">
        <v>2209</v>
      </c>
      <c r="D14" s="1193" t="s">
        <v>2203</v>
      </c>
      <c r="E14" s="1193" t="s">
        <v>2128</v>
      </c>
      <c r="F14" s="1193" t="s">
        <v>2123</v>
      </c>
      <c r="G14" s="1193" t="s">
        <v>2203</v>
      </c>
      <c r="H14" s="1193" t="s">
        <v>2469</v>
      </c>
      <c r="I14" s="1193" t="s">
        <v>2469</v>
      </c>
      <c r="J14" s="1194">
        <v>0</v>
      </c>
      <c r="K14" s="1194">
        <v>20318919.349999998</v>
      </c>
      <c r="L14" s="1194">
        <v>0</v>
      </c>
      <c r="M14" s="1194">
        <v>5211394.3499999996</v>
      </c>
      <c r="N14" s="1194">
        <v>0</v>
      </c>
      <c r="O14" s="1194">
        <v>30411453.800000001</v>
      </c>
      <c r="P14" s="1194">
        <v>55941767.5</v>
      </c>
      <c r="Q14" s="1194">
        <v>0</v>
      </c>
      <c r="R14" s="1194">
        <v>55941767.5</v>
      </c>
      <c r="S14" s="1194" t="s">
        <v>2470</v>
      </c>
      <c r="T14" s="1194" t="s">
        <v>2471</v>
      </c>
      <c r="U14" s="1198"/>
      <c r="V14" s="1199"/>
      <c r="W14" s="1112"/>
      <c r="X14" s="1198">
        <v>0</v>
      </c>
      <c r="Y14" s="1198">
        <v>20318919.350000001</v>
      </c>
      <c r="Z14" s="1198">
        <v>0</v>
      </c>
      <c r="AA14" s="1198">
        <v>5211394.3499999996</v>
      </c>
      <c r="AB14" s="1198">
        <v>0</v>
      </c>
      <c r="AC14" s="1198">
        <v>30411453.800000001</v>
      </c>
      <c r="AD14" s="1198">
        <v>55941767.5</v>
      </c>
      <c r="AE14" s="1198">
        <v>0</v>
      </c>
      <c r="AF14" s="1198">
        <v>55941767.5</v>
      </c>
      <c r="AG14" s="1114" t="s">
        <v>2472</v>
      </c>
      <c r="AH14" s="1115" t="s">
        <v>2235</v>
      </c>
      <c r="AI14" s="1116" t="s">
        <v>2474</v>
      </c>
      <c r="AJ14" s="1200"/>
      <c r="AK14" s="1201"/>
      <c r="AL14" s="1114">
        <f t="shared" si="1"/>
        <v>1</v>
      </c>
      <c r="AM14" s="1114">
        <v>0</v>
      </c>
      <c r="AN14" s="1114">
        <v>0</v>
      </c>
      <c r="AO14" s="1202">
        <f t="shared" si="0"/>
        <v>0</v>
      </c>
      <c r="AP14" s="1202">
        <f t="shared" si="0"/>
        <v>55941767.5</v>
      </c>
      <c r="AQ14" s="1102"/>
    </row>
    <row r="15" spans="1:43" ht="135">
      <c r="A15" s="1111">
        <v>688623</v>
      </c>
      <c r="B15" s="1114" t="s">
        <v>2574</v>
      </c>
      <c r="C15" s="1113" t="s">
        <v>2203</v>
      </c>
      <c r="D15" s="1113" t="s">
        <v>2203</v>
      </c>
      <c r="E15" s="1113" t="s">
        <v>35</v>
      </c>
      <c r="F15" s="1113" t="s">
        <v>2124</v>
      </c>
      <c r="G15" s="1113" t="s">
        <v>2203</v>
      </c>
      <c r="H15" s="1113" t="s">
        <v>2469</v>
      </c>
      <c r="I15" s="1113" t="s">
        <v>2469</v>
      </c>
      <c r="J15" s="1198">
        <v>15682783.16</v>
      </c>
      <c r="K15" s="1198">
        <v>2926805</v>
      </c>
      <c r="L15" s="1198">
        <v>3241962.6</v>
      </c>
      <c r="M15" s="1198">
        <v>516495</v>
      </c>
      <c r="N15" s="1198">
        <v>3708204.4000000004</v>
      </c>
      <c r="O15" s="1198">
        <v>2410310.0000000005</v>
      </c>
      <c r="P15" s="1198">
        <v>28486560.160000004</v>
      </c>
      <c r="Q15" s="1198">
        <v>22632950.160000004</v>
      </c>
      <c r="R15" s="1198">
        <v>5853610</v>
      </c>
      <c r="S15" s="1198" t="s">
        <v>2209</v>
      </c>
      <c r="T15" s="1198" t="s">
        <v>2476</v>
      </c>
      <c r="U15" s="1198" t="s">
        <v>275</v>
      </c>
      <c r="V15" s="1199" t="s">
        <v>2575</v>
      </c>
      <c r="W15" s="1112" t="s">
        <v>2576</v>
      </c>
      <c r="X15" s="1198">
        <v>3591270.0000000005</v>
      </c>
      <c r="Y15" s="1198">
        <v>1130585</v>
      </c>
      <c r="Z15" s="1198">
        <v>332525</v>
      </c>
      <c r="AA15" s="1198">
        <v>199515</v>
      </c>
      <c r="AB15" s="1198">
        <v>465535.00000000006</v>
      </c>
      <c r="AC15" s="1198">
        <v>931070.00000000012</v>
      </c>
      <c r="AD15" s="1198">
        <v>6650500</v>
      </c>
      <c r="AE15" s="1198">
        <v>4389330</v>
      </c>
      <c r="AF15" s="1198">
        <v>2261170</v>
      </c>
      <c r="AG15" s="1114" t="s">
        <v>2216</v>
      </c>
      <c r="AH15" s="1115" t="s">
        <v>2391</v>
      </c>
      <c r="AI15" s="1116" t="s">
        <v>2577</v>
      </c>
      <c r="AJ15" s="1200"/>
      <c r="AK15" s="1201"/>
      <c r="AL15" s="1114">
        <f t="shared" si="1"/>
        <v>1</v>
      </c>
      <c r="AM15" s="1114">
        <v>0</v>
      </c>
      <c r="AN15" s="1114">
        <v>0</v>
      </c>
      <c r="AO15" s="1202">
        <f t="shared" si="0"/>
        <v>0</v>
      </c>
      <c r="AP15" s="1202">
        <f t="shared" si="0"/>
        <v>0</v>
      </c>
      <c r="AQ15" s="1102"/>
    </row>
    <row r="16" spans="1:43" ht="135">
      <c r="A16" s="1111">
        <v>740662</v>
      </c>
      <c r="B16" s="1114" t="s">
        <v>2601</v>
      </c>
      <c r="C16" s="1113" t="s">
        <v>2203</v>
      </c>
      <c r="D16" s="1113" t="s">
        <v>2203</v>
      </c>
      <c r="E16" s="1113" t="s">
        <v>35</v>
      </c>
      <c r="F16" s="1113" t="s">
        <v>2124</v>
      </c>
      <c r="G16" s="1113" t="s">
        <v>2203</v>
      </c>
      <c r="H16" s="1113" t="s">
        <v>2469</v>
      </c>
      <c r="I16" s="1113" t="s">
        <v>2469</v>
      </c>
      <c r="J16" s="1198">
        <v>36782398.439999998</v>
      </c>
      <c r="K16" s="1198">
        <v>6876500.0000000009</v>
      </c>
      <c r="L16" s="1198">
        <v>6277691.0200000005</v>
      </c>
      <c r="M16" s="1198">
        <v>1213500</v>
      </c>
      <c r="N16" s="1198">
        <v>6850965.040000001</v>
      </c>
      <c r="O16" s="1198">
        <v>5663000.0000000009</v>
      </c>
      <c r="P16" s="1198">
        <v>63664054.5</v>
      </c>
      <c r="Q16" s="1198">
        <v>49911054.5</v>
      </c>
      <c r="R16" s="1198">
        <v>13753000.000000002</v>
      </c>
      <c r="S16" s="1198" t="s">
        <v>2203</v>
      </c>
      <c r="T16" s="1198" t="s">
        <v>2476</v>
      </c>
      <c r="U16" s="1198" t="s">
        <v>275</v>
      </c>
      <c r="V16" s="1199" t="s">
        <v>15916</v>
      </c>
      <c r="W16" s="1112" t="s">
        <v>15917</v>
      </c>
      <c r="X16" s="1198">
        <v>21843000</v>
      </c>
      <c r="Y16" s="1198">
        <v>6876500.0000000009</v>
      </c>
      <c r="Z16" s="1198">
        <v>2022500</v>
      </c>
      <c r="AA16" s="1198">
        <v>1213500</v>
      </c>
      <c r="AB16" s="1198">
        <v>2831500.0000000005</v>
      </c>
      <c r="AC16" s="1198">
        <v>5663000.0000000009</v>
      </c>
      <c r="AD16" s="1198">
        <v>40450000</v>
      </c>
      <c r="AE16" s="1198">
        <v>26697000</v>
      </c>
      <c r="AF16" s="1198">
        <v>13753000.000000002</v>
      </c>
      <c r="AG16" s="1114" t="s">
        <v>2216</v>
      </c>
      <c r="AH16" s="1115" t="s">
        <v>2391</v>
      </c>
      <c r="AI16" s="1116" t="s">
        <v>2602</v>
      </c>
      <c r="AJ16" s="1200"/>
      <c r="AK16" s="1201"/>
      <c r="AL16" s="1114">
        <f t="shared" si="1"/>
        <v>1</v>
      </c>
      <c r="AM16" s="1114">
        <v>0</v>
      </c>
      <c r="AN16" s="1114">
        <v>0</v>
      </c>
      <c r="AO16" s="1202">
        <f t="shared" si="0"/>
        <v>0</v>
      </c>
      <c r="AP16" s="1202">
        <f t="shared" si="0"/>
        <v>0</v>
      </c>
      <c r="AQ16" s="1102"/>
    </row>
    <row r="17" spans="1:43" ht="135">
      <c r="A17" s="1111">
        <v>741678</v>
      </c>
      <c r="B17" s="1114" t="s">
        <v>2603</v>
      </c>
      <c r="C17" s="1113" t="s">
        <v>2203</v>
      </c>
      <c r="D17" s="1113" t="s">
        <v>2203</v>
      </c>
      <c r="E17" s="1113" t="s">
        <v>35</v>
      </c>
      <c r="F17" s="1113" t="s">
        <v>2124</v>
      </c>
      <c r="G17" s="1113" t="s">
        <v>2203</v>
      </c>
      <c r="H17" s="1113" t="s">
        <v>2469</v>
      </c>
      <c r="I17" s="1113" t="s">
        <v>2469</v>
      </c>
      <c r="J17" s="1198">
        <v>29500343.610000007</v>
      </c>
      <c r="K17" s="1198">
        <v>5347180</v>
      </c>
      <c r="L17" s="1198">
        <v>4420325.4500000011</v>
      </c>
      <c r="M17" s="1198">
        <v>943620</v>
      </c>
      <c r="N17" s="1198">
        <v>6946880.6799999988</v>
      </c>
      <c r="O17" s="1198">
        <v>4403560</v>
      </c>
      <c r="P17" s="1198">
        <v>51561909.74000001</v>
      </c>
      <c r="Q17" s="1198">
        <v>40867549.74000001</v>
      </c>
      <c r="R17" s="1198">
        <v>10694360</v>
      </c>
      <c r="S17" s="1198" t="s">
        <v>2203</v>
      </c>
      <c r="T17" s="1198" t="s">
        <v>2476</v>
      </c>
      <c r="U17" s="1198" t="s">
        <v>275</v>
      </c>
      <c r="V17" s="1199" t="s">
        <v>15918</v>
      </c>
      <c r="W17" s="1112" t="s">
        <v>15919</v>
      </c>
      <c r="X17" s="1198">
        <v>16985160</v>
      </c>
      <c r="Y17" s="1198">
        <v>5347180</v>
      </c>
      <c r="Z17" s="1198">
        <v>1572700</v>
      </c>
      <c r="AA17" s="1198">
        <v>943620</v>
      </c>
      <c r="AB17" s="1198">
        <v>2201780</v>
      </c>
      <c r="AC17" s="1198">
        <v>4403560</v>
      </c>
      <c r="AD17" s="1198">
        <v>31454000</v>
      </c>
      <c r="AE17" s="1198">
        <v>20759640</v>
      </c>
      <c r="AF17" s="1198">
        <v>10694360</v>
      </c>
      <c r="AG17" s="1114" t="s">
        <v>2216</v>
      </c>
      <c r="AH17" s="1115" t="s">
        <v>2391</v>
      </c>
      <c r="AI17" s="1116" t="s">
        <v>2604</v>
      </c>
      <c r="AJ17" s="1200"/>
      <c r="AK17" s="1201"/>
      <c r="AL17" s="1114">
        <f t="shared" si="1"/>
        <v>1</v>
      </c>
      <c r="AM17" s="1114">
        <v>0</v>
      </c>
      <c r="AN17" s="1114">
        <v>0</v>
      </c>
      <c r="AO17" s="1202">
        <f t="shared" si="0"/>
        <v>0</v>
      </c>
      <c r="AP17" s="1202">
        <f t="shared" si="0"/>
        <v>0</v>
      </c>
      <c r="AQ17" s="1102"/>
    </row>
    <row r="18" spans="1:43" ht="135">
      <c r="A18" s="1111">
        <v>705657</v>
      </c>
      <c r="B18" s="1114" t="s">
        <v>2605</v>
      </c>
      <c r="C18" s="1113" t="s">
        <v>2203</v>
      </c>
      <c r="D18" s="1113" t="s">
        <v>2203</v>
      </c>
      <c r="E18" s="1113" t="s">
        <v>35</v>
      </c>
      <c r="F18" s="1113" t="s">
        <v>2124</v>
      </c>
      <c r="G18" s="1113" t="s">
        <v>2203</v>
      </c>
      <c r="H18" s="1113" t="s">
        <v>2469</v>
      </c>
      <c r="I18" s="1113" t="s">
        <v>2469</v>
      </c>
      <c r="J18" s="1198">
        <v>30089122.779999994</v>
      </c>
      <c r="K18" s="1198">
        <v>4299385</v>
      </c>
      <c r="L18" s="1198">
        <v>7264119.6100000236</v>
      </c>
      <c r="M18" s="1198">
        <v>758715</v>
      </c>
      <c r="N18" s="1198">
        <v>6881478.0600000005</v>
      </c>
      <c r="O18" s="1198">
        <v>3540670.0000000005</v>
      </c>
      <c r="P18" s="1198">
        <v>52833490.450000018</v>
      </c>
      <c r="Q18" s="1198">
        <v>44234720.450000018</v>
      </c>
      <c r="R18" s="1198">
        <v>8598770</v>
      </c>
      <c r="S18" s="1198" t="s">
        <v>2203</v>
      </c>
      <c r="T18" s="1198" t="s">
        <v>2476</v>
      </c>
      <c r="U18" s="1198" t="s">
        <v>275</v>
      </c>
      <c r="V18" s="1199" t="s">
        <v>15920</v>
      </c>
      <c r="W18" s="1112" t="s">
        <v>15921</v>
      </c>
      <c r="X18" s="1198">
        <v>13656870</v>
      </c>
      <c r="Y18" s="1198">
        <v>4299385</v>
      </c>
      <c r="Z18" s="1198">
        <v>1264525</v>
      </c>
      <c r="AA18" s="1198">
        <v>758715</v>
      </c>
      <c r="AB18" s="1198">
        <v>1770335.0000000002</v>
      </c>
      <c r="AC18" s="1198">
        <v>3540670.0000000005</v>
      </c>
      <c r="AD18" s="1198">
        <v>25290500</v>
      </c>
      <c r="AE18" s="1198">
        <v>16691730</v>
      </c>
      <c r="AF18" s="1198">
        <v>8598770</v>
      </c>
      <c r="AG18" s="1114" t="s">
        <v>2216</v>
      </c>
      <c r="AH18" s="1115" t="s">
        <v>2391</v>
      </c>
      <c r="AI18" s="1116" t="s">
        <v>2606</v>
      </c>
      <c r="AJ18" s="1200"/>
      <c r="AK18" s="1201"/>
      <c r="AL18" s="1114">
        <f t="shared" si="1"/>
        <v>1</v>
      </c>
      <c r="AM18" s="1114">
        <v>0</v>
      </c>
      <c r="AN18" s="1114">
        <v>0</v>
      </c>
      <c r="AO18" s="1202">
        <f t="shared" si="0"/>
        <v>0</v>
      </c>
      <c r="AP18" s="1202">
        <f t="shared" si="0"/>
        <v>0</v>
      </c>
      <c r="AQ18" s="1102"/>
    </row>
    <row r="19" spans="1:43" ht="75">
      <c r="A19" s="1111">
        <v>800394</v>
      </c>
      <c r="B19" s="1114" t="s">
        <v>2475</v>
      </c>
      <c r="C19" s="1113" t="s">
        <v>2209</v>
      </c>
      <c r="D19" s="1113" t="s">
        <v>2209</v>
      </c>
      <c r="E19" s="1113" t="s">
        <v>35</v>
      </c>
      <c r="F19" s="1113" t="s">
        <v>2124</v>
      </c>
      <c r="G19" s="1113" t="s">
        <v>2203</v>
      </c>
      <c r="H19" s="1113" t="s">
        <v>2469</v>
      </c>
      <c r="I19" s="1113" t="s">
        <v>2469</v>
      </c>
      <c r="J19" s="1198">
        <v>1256040</v>
      </c>
      <c r="K19" s="1198">
        <v>395420</v>
      </c>
      <c r="L19" s="1198">
        <v>116300</v>
      </c>
      <c r="M19" s="1198">
        <v>69780</v>
      </c>
      <c r="N19" s="1198">
        <v>162820.00000000003</v>
      </c>
      <c r="O19" s="1198">
        <v>325640</v>
      </c>
      <c r="P19" s="1198">
        <v>2326000</v>
      </c>
      <c r="Q19" s="1198">
        <v>1535160</v>
      </c>
      <c r="R19" s="1198">
        <v>790840</v>
      </c>
      <c r="S19" s="1198"/>
      <c r="T19" s="1198" t="s">
        <v>2476</v>
      </c>
      <c r="U19" s="1198" t="s">
        <v>275</v>
      </c>
      <c r="V19" s="1199" t="s">
        <v>2477</v>
      </c>
      <c r="W19" s="1112" t="s">
        <v>2477</v>
      </c>
      <c r="X19" s="1198">
        <v>0</v>
      </c>
      <c r="Y19" s="1198">
        <v>0</v>
      </c>
      <c r="Z19" s="1198">
        <v>0</v>
      </c>
      <c r="AA19" s="1198">
        <v>0</v>
      </c>
      <c r="AB19" s="1198">
        <v>0</v>
      </c>
      <c r="AC19" s="1198">
        <v>0</v>
      </c>
      <c r="AD19" s="1198">
        <v>0</v>
      </c>
      <c r="AE19" s="1198">
        <v>0</v>
      </c>
      <c r="AF19" s="1198">
        <v>0</v>
      </c>
      <c r="AG19" s="1114" t="s">
        <v>2478</v>
      </c>
      <c r="AH19" s="1115" t="s">
        <v>2478</v>
      </c>
      <c r="AI19" s="1116" t="s">
        <v>2478</v>
      </c>
      <c r="AJ19" s="1200"/>
      <c r="AK19" s="1201"/>
      <c r="AL19" s="1114">
        <f t="shared" si="1"/>
        <v>0</v>
      </c>
      <c r="AM19" s="1114">
        <v>0</v>
      </c>
      <c r="AN19" s="1114">
        <v>0</v>
      </c>
      <c r="AO19" s="1202">
        <f t="shared" si="0"/>
        <v>1535160</v>
      </c>
      <c r="AP19" s="1202">
        <f t="shared" si="0"/>
        <v>790840</v>
      </c>
      <c r="AQ19" s="1102"/>
    </row>
    <row r="20" spans="1:43" ht="75">
      <c r="A20" s="1111">
        <v>800369</v>
      </c>
      <c r="B20" s="1114" t="s">
        <v>15922</v>
      </c>
      <c r="C20" s="1113" t="s">
        <v>2203</v>
      </c>
      <c r="D20" s="1113" t="s">
        <v>2203</v>
      </c>
      <c r="E20" s="1113" t="s">
        <v>35</v>
      </c>
      <c r="F20" s="1113" t="s">
        <v>2124</v>
      </c>
      <c r="G20" s="1113" t="s">
        <v>2203</v>
      </c>
      <c r="H20" s="1113" t="s">
        <v>2469</v>
      </c>
      <c r="I20" s="1113" t="s">
        <v>2469</v>
      </c>
      <c r="J20" s="1198">
        <v>802170</v>
      </c>
      <c r="K20" s="1198">
        <v>252535.00000000003</v>
      </c>
      <c r="L20" s="1198">
        <v>74275</v>
      </c>
      <c r="M20" s="1198">
        <v>44565</v>
      </c>
      <c r="N20" s="1198">
        <v>103985.00000000001</v>
      </c>
      <c r="O20" s="1198">
        <v>207970.00000000003</v>
      </c>
      <c r="P20" s="1198">
        <v>1485500</v>
      </c>
      <c r="Q20" s="1198">
        <v>980430</v>
      </c>
      <c r="R20" s="1198">
        <v>505070</v>
      </c>
      <c r="S20" s="1198"/>
      <c r="T20" s="1198" t="s">
        <v>2476</v>
      </c>
      <c r="U20" s="1198" t="s">
        <v>275</v>
      </c>
      <c r="V20" s="1199" t="s">
        <v>15923</v>
      </c>
      <c r="W20" s="1112" t="s">
        <v>15923</v>
      </c>
      <c r="X20" s="1198">
        <v>0</v>
      </c>
      <c r="Y20" s="1198">
        <v>0</v>
      </c>
      <c r="Z20" s="1198">
        <v>0</v>
      </c>
      <c r="AA20" s="1198">
        <v>0</v>
      </c>
      <c r="AB20" s="1198">
        <v>0</v>
      </c>
      <c r="AC20" s="1198">
        <v>0</v>
      </c>
      <c r="AD20" s="1198">
        <v>0</v>
      </c>
      <c r="AE20" s="1198">
        <v>0</v>
      </c>
      <c r="AF20" s="1198">
        <v>0</v>
      </c>
      <c r="AG20" s="1114" t="s">
        <v>2478</v>
      </c>
      <c r="AH20" s="1115" t="s">
        <v>2478</v>
      </c>
      <c r="AI20" s="1116" t="s">
        <v>2478</v>
      </c>
      <c r="AJ20" s="1200"/>
      <c r="AK20" s="1201"/>
      <c r="AL20" s="1114">
        <f t="shared" si="1"/>
        <v>0</v>
      </c>
      <c r="AM20" s="1114">
        <v>0</v>
      </c>
      <c r="AN20" s="1114">
        <v>0</v>
      </c>
      <c r="AO20" s="1202">
        <f t="shared" si="0"/>
        <v>0</v>
      </c>
      <c r="AP20" s="1202">
        <f t="shared" si="0"/>
        <v>0</v>
      </c>
      <c r="AQ20" s="1102"/>
    </row>
    <row r="21" spans="1:43" ht="75">
      <c r="A21" s="1111">
        <v>800399</v>
      </c>
      <c r="B21" s="1114" t="s">
        <v>15924</v>
      </c>
      <c r="C21" s="1113" t="s">
        <v>2203</v>
      </c>
      <c r="D21" s="1113" t="s">
        <v>2203</v>
      </c>
      <c r="E21" s="1113" t="s">
        <v>35</v>
      </c>
      <c r="F21" s="1113" t="s">
        <v>2124</v>
      </c>
      <c r="G21" s="1113" t="s">
        <v>2203</v>
      </c>
      <c r="H21" s="1113" t="s">
        <v>2469</v>
      </c>
      <c r="I21" s="1113" t="s">
        <v>2469</v>
      </c>
      <c r="J21" s="1198">
        <v>1536300</v>
      </c>
      <c r="K21" s="1198">
        <v>483650.00000000006</v>
      </c>
      <c r="L21" s="1198">
        <v>142250</v>
      </c>
      <c r="M21" s="1198">
        <v>85350</v>
      </c>
      <c r="N21" s="1198">
        <v>199150.00000000003</v>
      </c>
      <c r="O21" s="1198">
        <v>398300.00000000006</v>
      </c>
      <c r="P21" s="1198">
        <v>2845000</v>
      </c>
      <c r="Q21" s="1198">
        <v>1877700</v>
      </c>
      <c r="R21" s="1198">
        <v>967300</v>
      </c>
      <c r="S21" s="1198"/>
      <c r="T21" s="1198" t="s">
        <v>2476</v>
      </c>
      <c r="U21" s="1198" t="s">
        <v>275</v>
      </c>
      <c r="V21" s="1199" t="s">
        <v>15925</v>
      </c>
      <c r="W21" s="1112" t="s">
        <v>15925</v>
      </c>
      <c r="X21" s="1198">
        <v>0</v>
      </c>
      <c r="Y21" s="1198">
        <v>0</v>
      </c>
      <c r="Z21" s="1198">
        <v>0</v>
      </c>
      <c r="AA21" s="1198">
        <v>0</v>
      </c>
      <c r="AB21" s="1198">
        <v>0</v>
      </c>
      <c r="AC21" s="1198">
        <v>0</v>
      </c>
      <c r="AD21" s="1198">
        <v>0</v>
      </c>
      <c r="AE21" s="1198">
        <v>0</v>
      </c>
      <c r="AF21" s="1198">
        <v>0</v>
      </c>
      <c r="AG21" s="1114" t="s">
        <v>2478</v>
      </c>
      <c r="AH21" s="1115" t="s">
        <v>2478</v>
      </c>
      <c r="AI21" s="1116" t="s">
        <v>2478</v>
      </c>
      <c r="AJ21" s="1200"/>
      <c r="AK21" s="1201"/>
      <c r="AL21" s="1114">
        <f t="shared" si="1"/>
        <v>0</v>
      </c>
      <c r="AM21" s="1114">
        <v>0</v>
      </c>
      <c r="AN21" s="1114">
        <v>0</v>
      </c>
      <c r="AO21" s="1202">
        <f t="shared" si="0"/>
        <v>0</v>
      </c>
      <c r="AP21" s="1202">
        <f t="shared" si="0"/>
        <v>0</v>
      </c>
      <c r="AQ21" s="1102"/>
    </row>
    <row r="22" spans="1:43" ht="75">
      <c r="A22" s="1111">
        <v>401432</v>
      </c>
      <c r="B22" s="1114" t="s">
        <v>15926</v>
      </c>
      <c r="C22" s="1113" t="s">
        <v>2203</v>
      </c>
      <c r="D22" s="1113" t="s">
        <v>2203</v>
      </c>
      <c r="E22" s="1113" t="s">
        <v>35</v>
      </c>
      <c r="F22" s="1113" t="s">
        <v>2124</v>
      </c>
      <c r="G22" s="1113" t="s">
        <v>2203</v>
      </c>
      <c r="H22" s="1113" t="s">
        <v>2469</v>
      </c>
      <c r="I22" s="1113" t="s">
        <v>2469</v>
      </c>
      <c r="J22" s="1198">
        <v>1469610</v>
      </c>
      <c r="K22" s="1198">
        <v>462655.00000000006</v>
      </c>
      <c r="L22" s="1198">
        <v>136075</v>
      </c>
      <c r="M22" s="1198">
        <v>81645</v>
      </c>
      <c r="N22" s="1198">
        <v>190505.00000000003</v>
      </c>
      <c r="O22" s="1198">
        <v>381010.00000000006</v>
      </c>
      <c r="P22" s="1198">
        <v>2721500</v>
      </c>
      <c r="Q22" s="1198">
        <v>1796190</v>
      </c>
      <c r="R22" s="1198">
        <v>925310</v>
      </c>
      <c r="S22" s="1198"/>
      <c r="T22" s="1198" t="s">
        <v>2476</v>
      </c>
      <c r="U22" s="1198" t="s">
        <v>275</v>
      </c>
      <c r="V22" s="1199" t="s">
        <v>15927</v>
      </c>
      <c r="W22" s="1112" t="s">
        <v>15927</v>
      </c>
      <c r="X22" s="1198">
        <v>0</v>
      </c>
      <c r="Y22" s="1198">
        <v>0</v>
      </c>
      <c r="Z22" s="1198">
        <v>0</v>
      </c>
      <c r="AA22" s="1198">
        <v>0</v>
      </c>
      <c r="AB22" s="1198">
        <v>0</v>
      </c>
      <c r="AC22" s="1198">
        <v>0</v>
      </c>
      <c r="AD22" s="1198">
        <v>0</v>
      </c>
      <c r="AE22" s="1198">
        <v>0</v>
      </c>
      <c r="AF22" s="1198">
        <v>0</v>
      </c>
      <c r="AG22" s="1114" t="s">
        <v>2478</v>
      </c>
      <c r="AH22" s="1115" t="s">
        <v>2478</v>
      </c>
      <c r="AI22" s="1116" t="s">
        <v>2478</v>
      </c>
      <c r="AJ22" s="1200"/>
      <c r="AK22" s="1201"/>
      <c r="AL22" s="1114">
        <f t="shared" si="1"/>
        <v>0</v>
      </c>
      <c r="AM22" s="1114">
        <v>0</v>
      </c>
      <c r="AN22" s="1114">
        <v>0</v>
      </c>
      <c r="AO22" s="1202">
        <f t="shared" si="0"/>
        <v>0</v>
      </c>
      <c r="AP22" s="1202">
        <f t="shared" si="0"/>
        <v>0</v>
      </c>
      <c r="AQ22" s="1102"/>
    </row>
    <row r="23" spans="1:43" ht="75">
      <c r="A23" s="1111">
        <v>801437</v>
      </c>
      <c r="B23" s="1114" t="s">
        <v>15928</v>
      </c>
      <c r="C23" s="1113" t="s">
        <v>2203</v>
      </c>
      <c r="D23" s="1113" t="s">
        <v>2203</v>
      </c>
      <c r="E23" s="1113" t="s">
        <v>35</v>
      </c>
      <c r="F23" s="1113" t="s">
        <v>2124</v>
      </c>
      <c r="G23" s="1113" t="s">
        <v>2203</v>
      </c>
      <c r="H23" s="1113" t="s">
        <v>2469</v>
      </c>
      <c r="I23" s="1113" t="s">
        <v>2469</v>
      </c>
      <c r="J23" s="1198">
        <v>604800</v>
      </c>
      <c r="K23" s="1198">
        <v>190400</v>
      </c>
      <c r="L23" s="1198">
        <v>56000</v>
      </c>
      <c r="M23" s="1198">
        <v>33600</v>
      </c>
      <c r="N23" s="1198">
        <v>78400.000000000015</v>
      </c>
      <c r="O23" s="1198">
        <v>156800.00000000003</v>
      </c>
      <c r="P23" s="1198">
        <v>1120000</v>
      </c>
      <c r="Q23" s="1198">
        <v>739200</v>
      </c>
      <c r="R23" s="1198">
        <v>380800</v>
      </c>
      <c r="S23" s="1198"/>
      <c r="T23" s="1198" t="s">
        <v>2476</v>
      </c>
      <c r="U23" s="1198" t="s">
        <v>275</v>
      </c>
      <c r="V23" s="1199" t="s">
        <v>15929</v>
      </c>
      <c r="W23" s="1112" t="s">
        <v>15929</v>
      </c>
      <c r="X23" s="1198">
        <v>0</v>
      </c>
      <c r="Y23" s="1198">
        <v>0</v>
      </c>
      <c r="Z23" s="1198">
        <v>0</v>
      </c>
      <c r="AA23" s="1198">
        <v>0</v>
      </c>
      <c r="AB23" s="1198">
        <v>0</v>
      </c>
      <c r="AC23" s="1198">
        <v>0</v>
      </c>
      <c r="AD23" s="1198">
        <v>0</v>
      </c>
      <c r="AE23" s="1198">
        <v>0</v>
      </c>
      <c r="AF23" s="1198">
        <v>0</v>
      </c>
      <c r="AG23" s="1114" t="s">
        <v>2478</v>
      </c>
      <c r="AH23" s="1115" t="s">
        <v>2478</v>
      </c>
      <c r="AI23" s="1116" t="s">
        <v>2478</v>
      </c>
      <c r="AJ23" s="1200"/>
      <c r="AK23" s="1201"/>
      <c r="AL23" s="1114">
        <f t="shared" si="1"/>
        <v>0</v>
      </c>
      <c r="AM23" s="1114">
        <v>0</v>
      </c>
      <c r="AN23" s="1114">
        <v>0</v>
      </c>
      <c r="AO23" s="1202">
        <f t="shared" si="0"/>
        <v>0</v>
      </c>
      <c r="AP23" s="1202">
        <f t="shared" si="0"/>
        <v>0</v>
      </c>
      <c r="AQ23" s="1102"/>
    </row>
    <row r="24" spans="1:43" ht="75">
      <c r="A24" s="1111">
        <v>801438</v>
      </c>
      <c r="B24" s="1114" t="s">
        <v>15930</v>
      </c>
      <c r="C24" s="1113" t="s">
        <v>2203</v>
      </c>
      <c r="D24" s="1113" t="s">
        <v>2203</v>
      </c>
      <c r="E24" s="1113" t="s">
        <v>35</v>
      </c>
      <c r="F24" s="1113" t="s">
        <v>2124</v>
      </c>
      <c r="G24" s="1113" t="s">
        <v>2203</v>
      </c>
      <c r="H24" s="1113" t="s">
        <v>2469</v>
      </c>
      <c r="I24" s="1113" t="s">
        <v>2469</v>
      </c>
      <c r="J24" s="1198">
        <v>851580</v>
      </c>
      <c r="K24" s="1198">
        <v>268090</v>
      </c>
      <c r="L24" s="1198">
        <v>78850</v>
      </c>
      <c r="M24" s="1198">
        <v>47310</v>
      </c>
      <c r="N24" s="1198">
        <v>110390.00000000001</v>
      </c>
      <c r="O24" s="1198">
        <v>220780.00000000003</v>
      </c>
      <c r="P24" s="1198">
        <v>1577000</v>
      </c>
      <c r="Q24" s="1198">
        <v>1040820</v>
      </c>
      <c r="R24" s="1198">
        <v>536180</v>
      </c>
      <c r="S24" s="1198"/>
      <c r="T24" s="1198" t="s">
        <v>2476</v>
      </c>
      <c r="U24" s="1198" t="s">
        <v>275</v>
      </c>
      <c r="V24" s="1199" t="s">
        <v>15931</v>
      </c>
      <c r="W24" s="1112" t="s">
        <v>15931</v>
      </c>
      <c r="X24" s="1198">
        <v>0</v>
      </c>
      <c r="Y24" s="1198">
        <v>0</v>
      </c>
      <c r="Z24" s="1198">
        <v>0</v>
      </c>
      <c r="AA24" s="1198">
        <v>0</v>
      </c>
      <c r="AB24" s="1198">
        <v>0</v>
      </c>
      <c r="AC24" s="1198">
        <v>0</v>
      </c>
      <c r="AD24" s="1198">
        <v>0</v>
      </c>
      <c r="AE24" s="1198">
        <v>0</v>
      </c>
      <c r="AF24" s="1198">
        <v>0</v>
      </c>
      <c r="AG24" s="1114" t="s">
        <v>2478</v>
      </c>
      <c r="AH24" s="1115" t="s">
        <v>2478</v>
      </c>
      <c r="AI24" s="1116" t="s">
        <v>2478</v>
      </c>
      <c r="AJ24" s="1200"/>
      <c r="AK24" s="1201"/>
      <c r="AL24" s="1114">
        <f t="shared" si="1"/>
        <v>0</v>
      </c>
      <c r="AM24" s="1114">
        <v>0</v>
      </c>
      <c r="AN24" s="1114">
        <v>0</v>
      </c>
      <c r="AO24" s="1202">
        <f t="shared" si="0"/>
        <v>0</v>
      </c>
      <c r="AP24" s="1202">
        <f t="shared" si="0"/>
        <v>0</v>
      </c>
      <c r="AQ24" s="1102"/>
    </row>
    <row r="25" spans="1:43" ht="75">
      <c r="A25" s="1111">
        <v>801440</v>
      </c>
      <c r="B25" s="1114" t="s">
        <v>15932</v>
      </c>
      <c r="C25" s="1113" t="s">
        <v>2203</v>
      </c>
      <c r="D25" s="1113" t="s">
        <v>2203</v>
      </c>
      <c r="E25" s="1113" t="s">
        <v>35</v>
      </c>
      <c r="F25" s="1113" t="s">
        <v>2124</v>
      </c>
      <c r="G25" s="1113" t="s">
        <v>2203</v>
      </c>
      <c r="H25" s="1113" t="s">
        <v>2469</v>
      </c>
      <c r="I25" s="1113" t="s">
        <v>2469</v>
      </c>
      <c r="J25" s="1198">
        <v>597510</v>
      </c>
      <c r="K25" s="1198">
        <v>188105</v>
      </c>
      <c r="L25" s="1198">
        <v>55325</v>
      </c>
      <c r="M25" s="1198">
        <v>33195</v>
      </c>
      <c r="N25" s="1198">
        <v>77455.000000000015</v>
      </c>
      <c r="O25" s="1198">
        <v>154910.00000000003</v>
      </c>
      <c r="P25" s="1198">
        <v>1106500</v>
      </c>
      <c r="Q25" s="1198">
        <v>730290</v>
      </c>
      <c r="R25" s="1198">
        <v>376210</v>
      </c>
      <c r="S25" s="1198"/>
      <c r="T25" s="1198" t="s">
        <v>2476</v>
      </c>
      <c r="U25" s="1198" t="s">
        <v>275</v>
      </c>
      <c r="V25" s="1199" t="s">
        <v>15933</v>
      </c>
      <c r="W25" s="1112" t="s">
        <v>15933</v>
      </c>
      <c r="X25" s="1198">
        <v>0</v>
      </c>
      <c r="Y25" s="1198">
        <v>0</v>
      </c>
      <c r="Z25" s="1198">
        <v>0</v>
      </c>
      <c r="AA25" s="1198">
        <v>0</v>
      </c>
      <c r="AB25" s="1198">
        <v>0</v>
      </c>
      <c r="AC25" s="1198">
        <v>0</v>
      </c>
      <c r="AD25" s="1198">
        <v>0</v>
      </c>
      <c r="AE25" s="1198">
        <v>0</v>
      </c>
      <c r="AF25" s="1198">
        <v>0</v>
      </c>
      <c r="AG25" s="1114" t="s">
        <v>2478</v>
      </c>
      <c r="AH25" s="1115" t="s">
        <v>2478</v>
      </c>
      <c r="AI25" s="1116" t="s">
        <v>2478</v>
      </c>
      <c r="AJ25" s="1200"/>
      <c r="AK25" s="1201"/>
      <c r="AL25" s="1114">
        <f t="shared" si="1"/>
        <v>0</v>
      </c>
      <c r="AM25" s="1114">
        <v>0</v>
      </c>
      <c r="AN25" s="1114">
        <v>0</v>
      </c>
      <c r="AO25" s="1202">
        <f t="shared" si="0"/>
        <v>0</v>
      </c>
      <c r="AP25" s="1202">
        <f t="shared" si="0"/>
        <v>0</v>
      </c>
      <c r="AQ25" s="1102"/>
    </row>
    <row r="26" spans="1:43" ht="75">
      <c r="A26" s="1111">
        <v>801441</v>
      </c>
      <c r="B26" s="1114" t="s">
        <v>15934</v>
      </c>
      <c r="C26" s="1113" t="s">
        <v>2203</v>
      </c>
      <c r="D26" s="1113" t="s">
        <v>2203</v>
      </c>
      <c r="E26" s="1113" t="s">
        <v>35</v>
      </c>
      <c r="F26" s="1113" t="s">
        <v>2124</v>
      </c>
      <c r="G26" s="1113" t="s">
        <v>2203</v>
      </c>
      <c r="H26" s="1113" t="s">
        <v>2469</v>
      </c>
      <c r="I26" s="1113" t="s">
        <v>2469</v>
      </c>
      <c r="J26" s="1198">
        <v>1221750</v>
      </c>
      <c r="K26" s="1198">
        <v>384625</v>
      </c>
      <c r="L26" s="1198">
        <v>113125</v>
      </c>
      <c r="M26" s="1198">
        <v>67875</v>
      </c>
      <c r="N26" s="1198">
        <v>158375.00000000003</v>
      </c>
      <c r="O26" s="1198">
        <v>316750.00000000006</v>
      </c>
      <c r="P26" s="1198">
        <v>2262500</v>
      </c>
      <c r="Q26" s="1198">
        <v>1493250</v>
      </c>
      <c r="R26" s="1198">
        <v>769250</v>
      </c>
      <c r="S26" s="1198"/>
      <c r="T26" s="1198" t="s">
        <v>2476</v>
      </c>
      <c r="U26" s="1198" t="s">
        <v>275</v>
      </c>
      <c r="V26" s="1199" t="s">
        <v>15935</v>
      </c>
      <c r="W26" s="1112" t="s">
        <v>15935</v>
      </c>
      <c r="X26" s="1198">
        <v>0</v>
      </c>
      <c r="Y26" s="1198">
        <v>0</v>
      </c>
      <c r="Z26" s="1198">
        <v>0</v>
      </c>
      <c r="AA26" s="1198">
        <v>0</v>
      </c>
      <c r="AB26" s="1198">
        <v>0</v>
      </c>
      <c r="AC26" s="1198">
        <v>0</v>
      </c>
      <c r="AD26" s="1198">
        <v>0</v>
      </c>
      <c r="AE26" s="1198">
        <v>0</v>
      </c>
      <c r="AF26" s="1198">
        <v>0</v>
      </c>
      <c r="AG26" s="1114" t="s">
        <v>2478</v>
      </c>
      <c r="AH26" s="1115" t="s">
        <v>2478</v>
      </c>
      <c r="AI26" s="1116" t="s">
        <v>2478</v>
      </c>
      <c r="AJ26" s="1200"/>
      <c r="AK26" s="1201"/>
      <c r="AL26" s="1114">
        <f t="shared" si="1"/>
        <v>0</v>
      </c>
      <c r="AM26" s="1114">
        <v>0</v>
      </c>
      <c r="AN26" s="1114">
        <v>0</v>
      </c>
      <c r="AO26" s="1202">
        <f t="shared" si="0"/>
        <v>0</v>
      </c>
      <c r="AP26" s="1202">
        <f t="shared" si="0"/>
        <v>0</v>
      </c>
      <c r="AQ26" s="1102"/>
    </row>
    <row r="27" spans="1:43" ht="75">
      <c r="A27" s="1111">
        <v>745854</v>
      </c>
      <c r="B27" s="1114" t="s">
        <v>15936</v>
      </c>
      <c r="C27" s="1113" t="s">
        <v>2203</v>
      </c>
      <c r="D27" s="1113" t="s">
        <v>2203</v>
      </c>
      <c r="E27" s="1113" t="s">
        <v>35</v>
      </c>
      <c r="F27" s="1113" t="s">
        <v>2124</v>
      </c>
      <c r="G27" s="1113" t="s">
        <v>2203</v>
      </c>
      <c r="H27" s="1113" t="s">
        <v>2469</v>
      </c>
      <c r="I27" s="1113" t="s">
        <v>2469</v>
      </c>
      <c r="J27" s="1198">
        <v>589140</v>
      </c>
      <c r="K27" s="1198">
        <v>185470</v>
      </c>
      <c r="L27" s="1198">
        <v>54550</v>
      </c>
      <c r="M27" s="1198">
        <v>32730</v>
      </c>
      <c r="N27" s="1198">
        <v>76370</v>
      </c>
      <c r="O27" s="1198">
        <v>152740</v>
      </c>
      <c r="P27" s="1198">
        <v>1091000</v>
      </c>
      <c r="Q27" s="1198">
        <v>720060</v>
      </c>
      <c r="R27" s="1198">
        <v>370940</v>
      </c>
      <c r="S27" s="1198"/>
      <c r="T27" s="1198" t="s">
        <v>2476</v>
      </c>
      <c r="U27" s="1198" t="s">
        <v>275</v>
      </c>
      <c r="V27" s="1199" t="s">
        <v>15937</v>
      </c>
      <c r="W27" s="1112" t="s">
        <v>15937</v>
      </c>
      <c r="X27" s="1198">
        <v>0</v>
      </c>
      <c r="Y27" s="1198">
        <v>0</v>
      </c>
      <c r="Z27" s="1198">
        <v>0</v>
      </c>
      <c r="AA27" s="1198">
        <v>0</v>
      </c>
      <c r="AB27" s="1198">
        <v>0</v>
      </c>
      <c r="AC27" s="1198">
        <v>0</v>
      </c>
      <c r="AD27" s="1198">
        <v>0</v>
      </c>
      <c r="AE27" s="1198">
        <v>0</v>
      </c>
      <c r="AF27" s="1198">
        <v>0</v>
      </c>
      <c r="AG27" s="1114" t="s">
        <v>2478</v>
      </c>
      <c r="AH27" s="1115" t="s">
        <v>2478</v>
      </c>
      <c r="AI27" s="1116" t="s">
        <v>2478</v>
      </c>
      <c r="AJ27" s="1200"/>
      <c r="AK27" s="1201"/>
      <c r="AL27" s="1114">
        <f t="shared" si="1"/>
        <v>0</v>
      </c>
      <c r="AM27" s="1114">
        <v>0</v>
      </c>
      <c r="AN27" s="1114">
        <v>0</v>
      </c>
      <c r="AO27" s="1202">
        <f t="shared" si="0"/>
        <v>0</v>
      </c>
      <c r="AP27" s="1202">
        <f t="shared" si="0"/>
        <v>0</v>
      </c>
      <c r="AQ27" s="1102"/>
    </row>
    <row r="28" spans="1:43" ht="75">
      <c r="A28" s="1111">
        <v>745871</v>
      </c>
      <c r="B28" s="1114" t="s">
        <v>15938</v>
      </c>
      <c r="C28" s="1113" t="s">
        <v>2203</v>
      </c>
      <c r="D28" s="1113" t="s">
        <v>2203</v>
      </c>
      <c r="E28" s="1113" t="s">
        <v>35</v>
      </c>
      <c r="F28" s="1113" t="s">
        <v>2124</v>
      </c>
      <c r="G28" s="1113" t="s">
        <v>2203</v>
      </c>
      <c r="H28" s="1113" t="s">
        <v>2469</v>
      </c>
      <c r="I28" s="1113" t="s">
        <v>2469</v>
      </c>
      <c r="J28" s="1198">
        <v>713610</v>
      </c>
      <c r="K28" s="1198">
        <v>224655.00000000003</v>
      </c>
      <c r="L28" s="1198">
        <v>66075</v>
      </c>
      <c r="M28" s="1198">
        <v>39645</v>
      </c>
      <c r="N28" s="1198">
        <v>92505.000000000015</v>
      </c>
      <c r="O28" s="1198">
        <v>185010.00000000003</v>
      </c>
      <c r="P28" s="1198">
        <v>1321500</v>
      </c>
      <c r="Q28" s="1198">
        <v>872190</v>
      </c>
      <c r="R28" s="1198">
        <v>449310</v>
      </c>
      <c r="S28" s="1198"/>
      <c r="T28" s="1198" t="s">
        <v>2476</v>
      </c>
      <c r="U28" s="1198" t="s">
        <v>275</v>
      </c>
      <c r="V28" s="1199" t="s">
        <v>15939</v>
      </c>
      <c r="W28" s="1112" t="s">
        <v>15939</v>
      </c>
      <c r="X28" s="1198">
        <v>0</v>
      </c>
      <c r="Y28" s="1198">
        <v>0</v>
      </c>
      <c r="Z28" s="1198">
        <v>0</v>
      </c>
      <c r="AA28" s="1198">
        <v>0</v>
      </c>
      <c r="AB28" s="1198">
        <v>0</v>
      </c>
      <c r="AC28" s="1198">
        <v>0</v>
      </c>
      <c r="AD28" s="1198">
        <v>0</v>
      </c>
      <c r="AE28" s="1198">
        <v>0</v>
      </c>
      <c r="AF28" s="1198">
        <v>0</v>
      </c>
      <c r="AG28" s="1114" t="s">
        <v>2478</v>
      </c>
      <c r="AH28" s="1115" t="s">
        <v>2478</v>
      </c>
      <c r="AI28" s="1116" t="s">
        <v>2478</v>
      </c>
      <c r="AJ28" s="1200"/>
      <c r="AK28" s="1201"/>
      <c r="AL28" s="1114">
        <f t="shared" si="1"/>
        <v>0</v>
      </c>
      <c r="AM28" s="1114">
        <v>0</v>
      </c>
      <c r="AN28" s="1114">
        <v>0</v>
      </c>
      <c r="AO28" s="1202">
        <f t="shared" si="0"/>
        <v>0</v>
      </c>
      <c r="AP28" s="1202">
        <f t="shared" si="0"/>
        <v>0</v>
      </c>
      <c r="AQ28" s="1102"/>
    </row>
    <row r="29" spans="1:43" ht="75">
      <c r="A29" s="1111">
        <v>745851</v>
      </c>
      <c r="B29" s="1114" t="s">
        <v>15940</v>
      </c>
      <c r="C29" s="1113" t="s">
        <v>2203</v>
      </c>
      <c r="D29" s="1113" t="s">
        <v>2203</v>
      </c>
      <c r="E29" s="1113" t="s">
        <v>35</v>
      </c>
      <c r="F29" s="1113" t="s">
        <v>2124</v>
      </c>
      <c r="G29" s="1113" t="s">
        <v>2203</v>
      </c>
      <c r="H29" s="1113" t="s">
        <v>2469</v>
      </c>
      <c r="I29" s="1113" t="s">
        <v>2469</v>
      </c>
      <c r="J29" s="1198">
        <v>720630</v>
      </c>
      <c r="K29" s="1198">
        <v>226865.00000000003</v>
      </c>
      <c r="L29" s="1198">
        <v>66725</v>
      </c>
      <c r="M29" s="1198">
        <v>40035</v>
      </c>
      <c r="N29" s="1198">
        <v>93415.000000000015</v>
      </c>
      <c r="O29" s="1198">
        <v>186830.00000000003</v>
      </c>
      <c r="P29" s="1198">
        <v>1334500</v>
      </c>
      <c r="Q29" s="1198">
        <v>880770</v>
      </c>
      <c r="R29" s="1198">
        <v>453730</v>
      </c>
      <c r="S29" s="1198"/>
      <c r="T29" s="1198" t="s">
        <v>2476</v>
      </c>
      <c r="U29" s="1198" t="s">
        <v>275</v>
      </c>
      <c r="V29" s="1199" t="s">
        <v>15941</v>
      </c>
      <c r="W29" s="1112" t="s">
        <v>15941</v>
      </c>
      <c r="X29" s="1198">
        <v>0</v>
      </c>
      <c r="Y29" s="1198">
        <v>0</v>
      </c>
      <c r="Z29" s="1198">
        <v>0</v>
      </c>
      <c r="AA29" s="1198">
        <v>0</v>
      </c>
      <c r="AB29" s="1198">
        <v>0</v>
      </c>
      <c r="AC29" s="1198">
        <v>0</v>
      </c>
      <c r="AD29" s="1198">
        <v>0</v>
      </c>
      <c r="AE29" s="1198">
        <v>0</v>
      </c>
      <c r="AF29" s="1198">
        <v>0</v>
      </c>
      <c r="AG29" s="1114" t="s">
        <v>2478</v>
      </c>
      <c r="AH29" s="1115" t="s">
        <v>2478</v>
      </c>
      <c r="AI29" s="1116" t="s">
        <v>2478</v>
      </c>
      <c r="AJ29" s="1200"/>
      <c r="AK29" s="1201"/>
      <c r="AL29" s="1114">
        <f t="shared" si="1"/>
        <v>0</v>
      </c>
      <c r="AM29" s="1114">
        <v>0</v>
      </c>
      <c r="AN29" s="1114">
        <v>0</v>
      </c>
      <c r="AO29" s="1202">
        <f t="shared" si="0"/>
        <v>0</v>
      </c>
      <c r="AP29" s="1202">
        <f t="shared" si="0"/>
        <v>0</v>
      </c>
      <c r="AQ29" s="1102"/>
    </row>
    <row r="30" spans="1:43" ht="75">
      <c r="A30" s="1111">
        <v>745852</v>
      </c>
      <c r="B30" s="1114" t="s">
        <v>15942</v>
      </c>
      <c r="C30" s="1113" t="s">
        <v>2203</v>
      </c>
      <c r="D30" s="1113" t="s">
        <v>2203</v>
      </c>
      <c r="E30" s="1113" t="s">
        <v>35</v>
      </c>
      <c r="F30" s="1113" t="s">
        <v>2124</v>
      </c>
      <c r="G30" s="1113" t="s">
        <v>2203</v>
      </c>
      <c r="H30" s="1113" t="s">
        <v>2469</v>
      </c>
      <c r="I30" s="1113" t="s">
        <v>2469</v>
      </c>
      <c r="J30" s="1198">
        <v>897480.00000000012</v>
      </c>
      <c r="K30" s="1198">
        <v>282540</v>
      </c>
      <c r="L30" s="1198">
        <v>83100</v>
      </c>
      <c r="M30" s="1198">
        <v>49860</v>
      </c>
      <c r="N30" s="1198">
        <v>116340.00000000001</v>
      </c>
      <c r="O30" s="1198">
        <v>232680.00000000003</v>
      </c>
      <c r="P30" s="1198">
        <v>1662000.0000000002</v>
      </c>
      <c r="Q30" s="1198">
        <v>1096920.0000000002</v>
      </c>
      <c r="R30" s="1198">
        <v>565080</v>
      </c>
      <c r="S30" s="1198"/>
      <c r="T30" s="1198" t="s">
        <v>2476</v>
      </c>
      <c r="U30" s="1198" t="s">
        <v>275</v>
      </c>
      <c r="V30" s="1199" t="s">
        <v>15943</v>
      </c>
      <c r="W30" s="1112" t="s">
        <v>15943</v>
      </c>
      <c r="X30" s="1198">
        <v>0</v>
      </c>
      <c r="Y30" s="1198">
        <v>0</v>
      </c>
      <c r="Z30" s="1198">
        <v>0</v>
      </c>
      <c r="AA30" s="1198">
        <v>0</v>
      </c>
      <c r="AB30" s="1198">
        <v>0</v>
      </c>
      <c r="AC30" s="1198">
        <v>0</v>
      </c>
      <c r="AD30" s="1198">
        <v>0</v>
      </c>
      <c r="AE30" s="1198">
        <v>0</v>
      </c>
      <c r="AF30" s="1198">
        <v>0</v>
      </c>
      <c r="AG30" s="1114" t="s">
        <v>2478</v>
      </c>
      <c r="AH30" s="1115" t="s">
        <v>2478</v>
      </c>
      <c r="AI30" s="1116" t="s">
        <v>2478</v>
      </c>
      <c r="AJ30" s="1200"/>
      <c r="AK30" s="1201"/>
      <c r="AL30" s="1114">
        <f t="shared" si="1"/>
        <v>0</v>
      </c>
      <c r="AM30" s="1114">
        <v>0</v>
      </c>
      <c r="AN30" s="1114">
        <v>0</v>
      </c>
      <c r="AO30" s="1202">
        <f t="shared" si="0"/>
        <v>0</v>
      </c>
      <c r="AP30" s="1202">
        <f t="shared" si="0"/>
        <v>0</v>
      </c>
      <c r="AQ30" s="1102"/>
    </row>
    <row r="31" spans="1:43" ht="45">
      <c r="A31" s="1208">
        <v>790427</v>
      </c>
      <c r="B31" s="1223" t="s">
        <v>2480</v>
      </c>
      <c r="C31" s="1210" t="s">
        <v>2209</v>
      </c>
      <c r="D31" s="1210" t="s">
        <v>2209</v>
      </c>
      <c r="E31" s="1210" t="s">
        <v>35</v>
      </c>
      <c r="F31" s="1210" t="s">
        <v>2116</v>
      </c>
      <c r="G31" s="1210" t="s">
        <v>2203</v>
      </c>
      <c r="H31" s="1210" t="s">
        <v>2481</v>
      </c>
      <c r="I31" s="1210" t="s">
        <v>2481</v>
      </c>
      <c r="J31" s="1211">
        <v>7522113.1299999999</v>
      </c>
      <c r="K31" s="1211">
        <v>215009.46000000002</v>
      </c>
      <c r="L31" s="1211">
        <v>668118.89</v>
      </c>
      <c r="M31" s="1211">
        <v>35608.17</v>
      </c>
      <c r="N31" s="1211">
        <v>520612.13</v>
      </c>
      <c r="O31" s="1211">
        <v>213636.87</v>
      </c>
      <c r="P31" s="1211">
        <v>9175098.6500000004</v>
      </c>
      <c r="Q31" s="1211">
        <v>8710844.1500000004</v>
      </c>
      <c r="R31" s="1211">
        <v>464254.5</v>
      </c>
      <c r="S31" s="1198"/>
      <c r="T31" s="1198" t="s">
        <v>2476</v>
      </c>
      <c r="U31" s="1198" t="s">
        <v>275</v>
      </c>
      <c r="V31" s="1199" t="s">
        <v>2482</v>
      </c>
      <c r="W31" s="1112" t="s">
        <v>2482</v>
      </c>
      <c r="X31" s="1198">
        <v>0</v>
      </c>
      <c r="Y31" s="1198">
        <v>0</v>
      </c>
      <c r="Z31" s="1198">
        <v>0</v>
      </c>
      <c r="AA31" s="1198">
        <v>0</v>
      </c>
      <c r="AB31" s="1198">
        <v>0</v>
      </c>
      <c r="AC31" s="1198">
        <v>0</v>
      </c>
      <c r="AD31" s="1198">
        <v>0</v>
      </c>
      <c r="AE31" s="1198">
        <v>0</v>
      </c>
      <c r="AF31" s="1198">
        <v>0</v>
      </c>
      <c r="AG31" s="1114" t="s">
        <v>2478</v>
      </c>
      <c r="AH31" s="1115" t="s">
        <v>2478</v>
      </c>
      <c r="AI31" s="1116" t="s">
        <v>2478</v>
      </c>
      <c r="AJ31" s="1200"/>
      <c r="AK31" s="1201"/>
      <c r="AL31" s="1114">
        <f t="shared" si="1"/>
        <v>0</v>
      </c>
      <c r="AM31" s="1114">
        <v>0</v>
      </c>
      <c r="AN31" s="1114">
        <v>1</v>
      </c>
      <c r="AO31" s="1202">
        <f t="shared" si="0"/>
        <v>8710844.1500000004</v>
      </c>
      <c r="AP31" s="1202">
        <f t="shared" si="0"/>
        <v>464254.5</v>
      </c>
      <c r="AQ31" s="1102" t="s">
        <v>2483</v>
      </c>
    </row>
    <row r="32" spans="1:43" ht="45">
      <c r="A32" s="1208">
        <v>806935</v>
      </c>
      <c r="B32" s="1223" t="s">
        <v>2485</v>
      </c>
      <c r="C32" s="1210" t="s">
        <v>2209</v>
      </c>
      <c r="D32" s="1210" t="s">
        <v>2209</v>
      </c>
      <c r="E32" s="1210" t="s">
        <v>35</v>
      </c>
      <c r="F32" s="1210" t="s">
        <v>2116</v>
      </c>
      <c r="G32" s="1210" t="s">
        <v>2203</v>
      </c>
      <c r="H32" s="1210" t="s">
        <v>2481</v>
      </c>
      <c r="I32" s="1210" t="s">
        <v>2481</v>
      </c>
      <c r="J32" s="1211">
        <v>7262006.0099999998</v>
      </c>
      <c r="K32" s="1211">
        <v>330225.12999999995</v>
      </c>
      <c r="L32" s="1211">
        <v>645539.69999999995</v>
      </c>
      <c r="M32" s="1211">
        <v>44770.71</v>
      </c>
      <c r="N32" s="1211">
        <v>509451.1</v>
      </c>
      <c r="O32" s="1211">
        <v>208755.9</v>
      </c>
      <c r="P32" s="1211">
        <v>9000748.5500000007</v>
      </c>
      <c r="Q32" s="1211">
        <v>8416996.8100000005</v>
      </c>
      <c r="R32" s="1211">
        <v>583751.74</v>
      </c>
      <c r="S32" s="1198"/>
      <c r="T32" s="1198" t="s">
        <v>2476</v>
      </c>
      <c r="U32" s="1198" t="s">
        <v>275</v>
      </c>
      <c r="V32" s="1199" t="s">
        <v>2482</v>
      </c>
      <c r="W32" s="1112" t="s">
        <v>2482</v>
      </c>
      <c r="X32" s="1198">
        <v>0</v>
      </c>
      <c r="Y32" s="1198">
        <v>0</v>
      </c>
      <c r="Z32" s="1198">
        <v>0</v>
      </c>
      <c r="AA32" s="1198">
        <v>0</v>
      </c>
      <c r="AB32" s="1198">
        <v>0</v>
      </c>
      <c r="AC32" s="1198">
        <v>0</v>
      </c>
      <c r="AD32" s="1198">
        <v>0</v>
      </c>
      <c r="AE32" s="1198">
        <v>0</v>
      </c>
      <c r="AF32" s="1198">
        <v>0</v>
      </c>
      <c r="AG32" s="1114" t="s">
        <v>2478</v>
      </c>
      <c r="AH32" s="1115" t="s">
        <v>2478</v>
      </c>
      <c r="AI32" s="1116" t="s">
        <v>2478</v>
      </c>
      <c r="AJ32" s="1200"/>
      <c r="AK32" s="1201"/>
      <c r="AL32" s="1114">
        <f t="shared" si="1"/>
        <v>0</v>
      </c>
      <c r="AM32" s="1114">
        <v>0</v>
      </c>
      <c r="AN32" s="1114">
        <v>1</v>
      </c>
      <c r="AO32" s="1202">
        <f t="shared" si="0"/>
        <v>8416996.8100000005</v>
      </c>
      <c r="AP32" s="1202">
        <f t="shared" si="0"/>
        <v>583751.74</v>
      </c>
      <c r="AQ32" s="1102" t="s">
        <v>2483</v>
      </c>
    </row>
    <row r="33" spans="1:43" ht="45">
      <c r="A33" s="1208">
        <v>757945</v>
      </c>
      <c r="B33" s="1223" t="s">
        <v>2487</v>
      </c>
      <c r="C33" s="1210" t="s">
        <v>2209</v>
      </c>
      <c r="D33" s="1210" t="s">
        <v>2209</v>
      </c>
      <c r="E33" s="1210" t="s">
        <v>35</v>
      </c>
      <c r="F33" s="1210" t="s">
        <v>2116</v>
      </c>
      <c r="G33" s="1210" t="s">
        <v>2203</v>
      </c>
      <c r="H33" s="1210" t="s">
        <v>2481</v>
      </c>
      <c r="I33" s="1210" t="s">
        <v>2481</v>
      </c>
      <c r="J33" s="1211">
        <v>2039409.93</v>
      </c>
      <c r="K33" s="1211">
        <v>366564.01999999996</v>
      </c>
      <c r="L33" s="1211">
        <v>181779.7</v>
      </c>
      <c r="M33" s="1211">
        <v>35823.760000000002</v>
      </c>
      <c r="N33" s="1211">
        <v>173097.79</v>
      </c>
      <c r="O33" s="1211">
        <v>69460.210000000006</v>
      </c>
      <c r="P33" s="1211">
        <v>2866135.41</v>
      </c>
      <c r="Q33" s="1211">
        <v>2394287.42</v>
      </c>
      <c r="R33" s="1211">
        <v>471847.99</v>
      </c>
      <c r="S33" s="1198"/>
      <c r="T33" s="1198" t="s">
        <v>2476</v>
      </c>
      <c r="U33" s="1198" t="s">
        <v>275</v>
      </c>
      <c r="V33" s="1199" t="s">
        <v>2482</v>
      </c>
      <c r="W33" s="1112" t="s">
        <v>2482</v>
      </c>
      <c r="X33" s="1198">
        <v>0</v>
      </c>
      <c r="Y33" s="1198">
        <v>0</v>
      </c>
      <c r="Z33" s="1198">
        <v>0</v>
      </c>
      <c r="AA33" s="1198">
        <v>0</v>
      </c>
      <c r="AB33" s="1198">
        <v>0</v>
      </c>
      <c r="AC33" s="1198">
        <v>0</v>
      </c>
      <c r="AD33" s="1198">
        <v>0</v>
      </c>
      <c r="AE33" s="1198">
        <v>0</v>
      </c>
      <c r="AF33" s="1198">
        <v>0</v>
      </c>
      <c r="AG33" s="1114" t="s">
        <v>2478</v>
      </c>
      <c r="AH33" s="1115" t="s">
        <v>2478</v>
      </c>
      <c r="AI33" s="1116" t="s">
        <v>2478</v>
      </c>
      <c r="AJ33" s="1200"/>
      <c r="AK33" s="1201"/>
      <c r="AL33" s="1114">
        <f t="shared" si="1"/>
        <v>0</v>
      </c>
      <c r="AM33" s="1114">
        <v>0</v>
      </c>
      <c r="AN33" s="1114">
        <v>1</v>
      </c>
      <c r="AO33" s="1202">
        <f t="shared" si="0"/>
        <v>2394287.42</v>
      </c>
      <c r="AP33" s="1202">
        <f t="shared" si="0"/>
        <v>471847.99</v>
      </c>
      <c r="AQ33" s="1102" t="s">
        <v>2483</v>
      </c>
    </row>
    <row r="34" spans="1:43" ht="45">
      <c r="A34" s="1208">
        <v>790446</v>
      </c>
      <c r="B34" s="1223" t="s">
        <v>2489</v>
      </c>
      <c r="C34" s="1210" t="s">
        <v>2209</v>
      </c>
      <c r="D34" s="1210" t="s">
        <v>2209</v>
      </c>
      <c r="E34" s="1210" t="s">
        <v>35</v>
      </c>
      <c r="F34" s="1210" t="s">
        <v>2116</v>
      </c>
      <c r="G34" s="1210" t="s">
        <v>2203</v>
      </c>
      <c r="H34" s="1210" t="s">
        <v>2481</v>
      </c>
      <c r="I34" s="1210" t="s">
        <v>2481</v>
      </c>
      <c r="J34" s="1211">
        <v>3449507.56</v>
      </c>
      <c r="K34" s="1211">
        <v>434031.63</v>
      </c>
      <c r="L34" s="1211">
        <v>308003.3</v>
      </c>
      <c r="M34" s="1211">
        <v>44842.58</v>
      </c>
      <c r="N34" s="1211">
        <v>258899.20000000001</v>
      </c>
      <c r="O34" s="1211">
        <v>105879.8</v>
      </c>
      <c r="P34" s="1211">
        <v>4601164.07</v>
      </c>
      <c r="Q34" s="1211">
        <v>4016410.06</v>
      </c>
      <c r="R34" s="1211">
        <v>584754.01</v>
      </c>
      <c r="S34" s="1198"/>
      <c r="T34" s="1198" t="s">
        <v>2476</v>
      </c>
      <c r="U34" s="1198" t="s">
        <v>275</v>
      </c>
      <c r="V34" s="1199" t="s">
        <v>2482</v>
      </c>
      <c r="W34" s="1112" t="s">
        <v>2482</v>
      </c>
      <c r="X34" s="1198">
        <v>0</v>
      </c>
      <c r="Y34" s="1198">
        <v>0</v>
      </c>
      <c r="Z34" s="1198">
        <v>0</v>
      </c>
      <c r="AA34" s="1198">
        <v>0</v>
      </c>
      <c r="AB34" s="1198">
        <v>0</v>
      </c>
      <c r="AC34" s="1198">
        <v>0</v>
      </c>
      <c r="AD34" s="1198">
        <v>0</v>
      </c>
      <c r="AE34" s="1198">
        <v>0</v>
      </c>
      <c r="AF34" s="1198">
        <v>0</v>
      </c>
      <c r="AG34" s="1114" t="s">
        <v>2478</v>
      </c>
      <c r="AH34" s="1115" t="s">
        <v>2478</v>
      </c>
      <c r="AI34" s="1116" t="s">
        <v>2478</v>
      </c>
      <c r="AJ34" s="1200"/>
      <c r="AK34" s="1201"/>
      <c r="AL34" s="1114">
        <f t="shared" si="1"/>
        <v>0</v>
      </c>
      <c r="AM34" s="1114">
        <v>0</v>
      </c>
      <c r="AN34" s="1114">
        <v>1</v>
      </c>
      <c r="AO34" s="1202">
        <f t="shared" si="0"/>
        <v>4016410.06</v>
      </c>
      <c r="AP34" s="1202">
        <f t="shared" si="0"/>
        <v>584754.01</v>
      </c>
      <c r="AQ34" s="1102" t="s">
        <v>2483</v>
      </c>
    </row>
    <row r="35" spans="1:43" ht="45">
      <c r="A35" s="1208">
        <v>817249</v>
      </c>
      <c r="B35" s="1223" t="s">
        <v>2491</v>
      </c>
      <c r="C35" s="1210" t="s">
        <v>2209</v>
      </c>
      <c r="D35" s="1210" t="s">
        <v>2209</v>
      </c>
      <c r="E35" s="1210" t="s">
        <v>35</v>
      </c>
      <c r="F35" s="1210" t="s">
        <v>2116</v>
      </c>
      <c r="G35" s="1210" t="s">
        <v>2203</v>
      </c>
      <c r="H35" s="1210" t="s">
        <v>2481</v>
      </c>
      <c r="I35" s="1210" t="s">
        <v>2481</v>
      </c>
      <c r="J35" s="1211">
        <v>4608333</v>
      </c>
      <c r="K35" s="1211">
        <v>284709.51</v>
      </c>
      <c r="L35" s="1211">
        <v>409935.75</v>
      </c>
      <c r="M35" s="1211">
        <v>36039.360000000001</v>
      </c>
      <c r="N35" s="1211">
        <v>381146.2</v>
      </c>
      <c r="O35" s="1211">
        <v>153938.79999999999</v>
      </c>
      <c r="P35" s="1211">
        <v>5874102.6200000001</v>
      </c>
      <c r="Q35" s="1211">
        <v>5399414.9500000002</v>
      </c>
      <c r="R35" s="1211">
        <v>474687.67</v>
      </c>
      <c r="S35" s="1198"/>
      <c r="T35" s="1198" t="s">
        <v>2476</v>
      </c>
      <c r="U35" s="1198" t="s">
        <v>275</v>
      </c>
      <c r="V35" s="1199" t="s">
        <v>2482</v>
      </c>
      <c r="W35" s="1112" t="s">
        <v>2482</v>
      </c>
      <c r="X35" s="1198">
        <v>0</v>
      </c>
      <c r="Y35" s="1198">
        <v>0</v>
      </c>
      <c r="Z35" s="1198">
        <v>0</v>
      </c>
      <c r="AA35" s="1198">
        <v>0</v>
      </c>
      <c r="AB35" s="1198">
        <v>0</v>
      </c>
      <c r="AC35" s="1198">
        <v>0</v>
      </c>
      <c r="AD35" s="1198">
        <v>0</v>
      </c>
      <c r="AE35" s="1198">
        <v>0</v>
      </c>
      <c r="AF35" s="1198">
        <v>0</v>
      </c>
      <c r="AG35" s="1114" t="s">
        <v>2478</v>
      </c>
      <c r="AH35" s="1115" t="s">
        <v>2478</v>
      </c>
      <c r="AI35" s="1116" t="s">
        <v>2478</v>
      </c>
      <c r="AJ35" s="1200"/>
      <c r="AK35" s="1201"/>
      <c r="AL35" s="1114">
        <f t="shared" si="1"/>
        <v>0</v>
      </c>
      <c r="AM35" s="1114">
        <v>0</v>
      </c>
      <c r="AN35" s="1114">
        <v>1</v>
      </c>
      <c r="AO35" s="1202">
        <f t="shared" si="0"/>
        <v>5399414.9500000002</v>
      </c>
      <c r="AP35" s="1202">
        <f t="shared" si="0"/>
        <v>474687.67</v>
      </c>
      <c r="AQ35" s="1102" t="s">
        <v>2483</v>
      </c>
    </row>
    <row r="36" spans="1:43" ht="60">
      <c r="A36" s="1111">
        <v>764707</v>
      </c>
      <c r="B36" s="1114" t="s">
        <v>2611</v>
      </c>
      <c r="C36" s="1113" t="s">
        <v>2203</v>
      </c>
      <c r="D36" s="1113" t="s">
        <v>2203</v>
      </c>
      <c r="E36" s="1113" t="s">
        <v>35</v>
      </c>
      <c r="F36" s="1113" t="s">
        <v>2182</v>
      </c>
      <c r="G36" s="1113" t="s">
        <v>2203</v>
      </c>
      <c r="H36" s="1113" t="s">
        <v>2469</v>
      </c>
      <c r="I36" s="1113" t="s">
        <v>2469</v>
      </c>
      <c r="J36" s="1198">
        <v>16634519.999999998</v>
      </c>
      <c r="K36" s="1198">
        <v>482160</v>
      </c>
      <c r="L36" s="1198">
        <v>5062680</v>
      </c>
      <c r="M36" s="1198">
        <v>241080</v>
      </c>
      <c r="N36" s="1198">
        <v>1446480</v>
      </c>
      <c r="O36" s="1198">
        <v>241080</v>
      </c>
      <c r="P36" s="1198">
        <v>24108000</v>
      </c>
      <c r="Q36" s="1198">
        <v>23143680</v>
      </c>
      <c r="R36" s="1198">
        <v>964320</v>
      </c>
      <c r="S36" s="1198" t="s">
        <v>2203</v>
      </c>
      <c r="T36" s="1198" t="s">
        <v>2476</v>
      </c>
      <c r="U36" s="1198" t="s">
        <v>275</v>
      </c>
      <c r="V36" s="1199" t="s">
        <v>15944</v>
      </c>
      <c r="W36" s="1112" t="s">
        <v>15944</v>
      </c>
      <c r="X36" s="1198">
        <v>16634519.999999998</v>
      </c>
      <c r="Y36" s="1198">
        <v>482160</v>
      </c>
      <c r="Z36" s="1198">
        <v>5062680</v>
      </c>
      <c r="AA36" s="1198">
        <v>241080</v>
      </c>
      <c r="AB36" s="1198">
        <v>1446480</v>
      </c>
      <c r="AC36" s="1198">
        <v>241080</v>
      </c>
      <c r="AD36" s="1198">
        <v>24108000</v>
      </c>
      <c r="AE36" s="1198">
        <v>23143680</v>
      </c>
      <c r="AF36" s="1198">
        <v>964320</v>
      </c>
      <c r="AG36" s="1114" t="s">
        <v>2216</v>
      </c>
      <c r="AH36" s="1115" t="s">
        <v>2612</v>
      </c>
      <c r="AI36" s="1116" t="s">
        <v>2613</v>
      </c>
      <c r="AJ36" s="1200"/>
      <c r="AK36" s="1201"/>
      <c r="AL36" s="1114">
        <f t="shared" si="1"/>
        <v>1</v>
      </c>
      <c r="AM36" s="1114">
        <v>0</v>
      </c>
      <c r="AN36" s="1114">
        <v>0</v>
      </c>
      <c r="AO36" s="1202">
        <f t="shared" si="0"/>
        <v>0</v>
      </c>
      <c r="AP36" s="1202">
        <f t="shared" si="0"/>
        <v>0</v>
      </c>
      <c r="AQ36" s="1102"/>
    </row>
    <row r="37" spans="1:43" ht="60">
      <c r="A37" s="1111">
        <v>764705</v>
      </c>
      <c r="B37" s="1114" t="s">
        <v>2614</v>
      </c>
      <c r="C37" s="1113" t="s">
        <v>2203</v>
      </c>
      <c r="D37" s="1113" t="s">
        <v>2203</v>
      </c>
      <c r="E37" s="1113" t="s">
        <v>35</v>
      </c>
      <c r="F37" s="1113" t="s">
        <v>2182</v>
      </c>
      <c r="G37" s="1113" t="s">
        <v>2203</v>
      </c>
      <c r="H37" s="1113" t="s">
        <v>2469</v>
      </c>
      <c r="I37" s="1113" t="s">
        <v>2469</v>
      </c>
      <c r="J37" s="1198">
        <v>23763600</v>
      </c>
      <c r="K37" s="1198">
        <v>688800</v>
      </c>
      <c r="L37" s="1198">
        <v>7232400</v>
      </c>
      <c r="M37" s="1198">
        <v>344400</v>
      </c>
      <c r="N37" s="1198">
        <v>2066400</v>
      </c>
      <c r="O37" s="1198">
        <v>344400</v>
      </c>
      <c r="P37" s="1198">
        <v>34440000</v>
      </c>
      <c r="Q37" s="1198">
        <v>33062400</v>
      </c>
      <c r="R37" s="1198">
        <v>1377600</v>
      </c>
      <c r="S37" s="1198" t="s">
        <v>2203</v>
      </c>
      <c r="T37" s="1198" t="s">
        <v>2476</v>
      </c>
      <c r="U37" s="1198" t="s">
        <v>275</v>
      </c>
      <c r="V37" s="1199" t="s">
        <v>15945</v>
      </c>
      <c r="W37" s="1112" t="s">
        <v>15945</v>
      </c>
      <c r="X37" s="1198">
        <v>23763600</v>
      </c>
      <c r="Y37" s="1198">
        <v>688800</v>
      </c>
      <c r="Z37" s="1198">
        <v>7232400</v>
      </c>
      <c r="AA37" s="1198">
        <v>344400</v>
      </c>
      <c r="AB37" s="1198">
        <v>2066400</v>
      </c>
      <c r="AC37" s="1198">
        <v>344400</v>
      </c>
      <c r="AD37" s="1198">
        <v>34440000</v>
      </c>
      <c r="AE37" s="1198">
        <v>33062400</v>
      </c>
      <c r="AF37" s="1198">
        <v>1377600</v>
      </c>
      <c r="AG37" s="1114" t="s">
        <v>2216</v>
      </c>
      <c r="AH37" s="1115" t="s">
        <v>2612</v>
      </c>
      <c r="AI37" s="1116" t="s">
        <v>2615</v>
      </c>
      <c r="AJ37" s="1200"/>
      <c r="AK37" s="1201"/>
      <c r="AL37" s="1114">
        <f t="shared" si="1"/>
        <v>1</v>
      </c>
      <c r="AM37" s="1114">
        <v>0</v>
      </c>
      <c r="AN37" s="1114">
        <v>0</v>
      </c>
      <c r="AO37" s="1202">
        <f t="shared" si="0"/>
        <v>0</v>
      </c>
      <c r="AP37" s="1202">
        <f t="shared" si="0"/>
        <v>0</v>
      </c>
      <c r="AQ37" s="1102"/>
    </row>
    <row r="38" spans="1:43" ht="30">
      <c r="A38" s="1111">
        <v>767381</v>
      </c>
      <c r="B38" s="1114" t="s">
        <v>15946</v>
      </c>
      <c r="C38" s="1113" t="s">
        <v>2203</v>
      </c>
      <c r="D38" s="1113" t="s">
        <v>2203</v>
      </c>
      <c r="E38" s="1113" t="s">
        <v>35</v>
      </c>
      <c r="F38" s="1113" t="s">
        <v>2182</v>
      </c>
      <c r="G38" s="1113" t="s">
        <v>2203</v>
      </c>
      <c r="H38" s="1113" t="s">
        <v>2469</v>
      </c>
      <c r="I38" s="1113" t="s">
        <v>2469</v>
      </c>
      <c r="J38" s="1198">
        <v>3880428.29</v>
      </c>
      <c r="K38" s="1198">
        <v>112476.18</v>
      </c>
      <c r="L38" s="1198">
        <v>1180999.92</v>
      </c>
      <c r="M38" s="1198">
        <v>56238.09</v>
      </c>
      <c r="N38" s="1198">
        <v>337428.55</v>
      </c>
      <c r="O38" s="1198">
        <v>56238.09</v>
      </c>
      <c r="P38" s="1198">
        <v>5623809.1200000001</v>
      </c>
      <c r="Q38" s="1198">
        <v>5398856.7599999998</v>
      </c>
      <c r="R38" s="1198">
        <v>224952.36</v>
      </c>
      <c r="S38" s="1198" t="s">
        <v>2203</v>
      </c>
      <c r="T38" s="1198" t="s">
        <v>2476</v>
      </c>
      <c r="U38" s="1198" t="s">
        <v>275</v>
      </c>
      <c r="V38" s="1199" t="s">
        <v>15947</v>
      </c>
      <c r="W38" s="1112" t="s">
        <v>15947</v>
      </c>
      <c r="X38" s="1198">
        <v>0</v>
      </c>
      <c r="Y38" s="1198">
        <v>0</v>
      </c>
      <c r="Z38" s="1198">
        <v>0</v>
      </c>
      <c r="AA38" s="1198">
        <v>0</v>
      </c>
      <c r="AB38" s="1198">
        <v>0</v>
      </c>
      <c r="AC38" s="1198">
        <v>0</v>
      </c>
      <c r="AD38" s="1198">
        <v>0</v>
      </c>
      <c r="AE38" s="1198">
        <v>0</v>
      </c>
      <c r="AF38" s="1198">
        <v>0</v>
      </c>
      <c r="AG38" s="1114" t="s">
        <v>2478</v>
      </c>
      <c r="AH38" s="1115" t="s">
        <v>2478</v>
      </c>
      <c r="AI38" s="1116" t="s">
        <v>2478</v>
      </c>
      <c r="AJ38" s="1200"/>
      <c r="AK38" s="1201"/>
      <c r="AL38" s="1114">
        <f t="shared" si="1"/>
        <v>0</v>
      </c>
      <c r="AM38" s="1114">
        <v>0</v>
      </c>
      <c r="AN38" s="1114">
        <v>0</v>
      </c>
      <c r="AO38" s="1202">
        <f t="shared" si="0"/>
        <v>0</v>
      </c>
      <c r="AP38" s="1202">
        <f t="shared" si="0"/>
        <v>0</v>
      </c>
      <c r="AQ38" s="1102"/>
    </row>
    <row r="39" spans="1:43" ht="30">
      <c r="A39" s="1111">
        <v>817961</v>
      </c>
      <c r="B39" s="1114" t="s">
        <v>15948</v>
      </c>
      <c r="C39" s="1113" t="s">
        <v>2203</v>
      </c>
      <c r="D39" s="1113" t="s">
        <v>2203</v>
      </c>
      <c r="E39" s="1113" t="s">
        <v>35</v>
      </c>
      <c r="F39" s="1113" t="s">
        <v>2182</v>
      </c>
      <c r="G39" s="1113" t="s">
        <v>2203</v>
      </c>
      <c r="H39" s="1113" t="s">
        <v>2469</v>
      </c>
      <c r="I39" s="1113" t="s">
        <v>2469</v>
      </c>
      <c r="J39" s="1198">
        <v>18825472.43</v>
      </c>
      <c r="K39" s="1198">
        <v>399260.06</v>
      </c>
      <c r="L39" s="1198">
        <v>1826739.4</v>
      </c>
      <c r="M39" s="1198">
        <v>50231.61</v>
      </c>
      <c r="N39" s="1198">
        <v>692201.89</v>
      </c>
      <c r="O39" s="1198">
        <v>82130.27</v>
      </c>
      <c r="P39" s="1198">
        <v>21876035.66</v>
      </c>
      <c r="Q39" s="1198">
        <v>21344413.719999999</v>
      </c>
      <c r="R39" s="1198">
        <v>531621.93999999994</v>
      </c>
      <c r="S39" s="1198" t="s">
        <v>2203</v>
      </c>
      <c r="T39" s="1198" t="s">
        <v>2476</v>
      </c>
      <c r="U39" s="1198" t="s">
        <v>275</v>
      </c>
      <c r="V39" s="1199" t="s">
        <v>15949</v>
      </c>
      <c r="W39" s="1112" t="s">
        <v>15949</v>
      </c>
      <c r="X39" s="1198">
        <v>0</v>
      </c>
      <c r="Y39" s="1198">
        <v>0</v>
      </c>
      <c r="Z39" s="1198">
        <v>0</v>
      </c>
      <c r="AA39" s="1198">
        <v>0</v>
      </c>
      <c r="AB39" s="1198">
        <v>0</v>
      </c>
      <c r="AC39" s="1198">
        <v>0</v>
      </c>
      <c r="AD39" s="1198">
        <v>0</v>
      </c>
      <c r="AE39" s="1198">
        <v>0</v>
      </c>
      <c r="AF39" s="1198">
        <v>0</v>
      </c>
      <c r="AG39" s="1114" t="s">
        <v>2478</v>
      </c>
      <c r="AH39" s="1115" t="s">
        <v>2478</v>
      </c>
      <c r="AI39" s="1116" t="s">
        <v>2478</v>
      </c>
      <c r="AJ39" s="1200"/>
      <c r="AK39" s="1201"/>
      <c r="AL39" s="1114">
        <f t="shared" si="1"/>
        <v>0</v>
      </c>
      <c r="AM39" s="1114">
        <v>0</v>
      </c>
      <c r="AN39" s="1114">
        <v>0</v>
      </c>
      <c r="AO39" s="1202">
        <f t="shared" si="0"/>
        <v>0</v>
      </c>
      <c r="AP39" s="1202">
        <f t="shared" si="0"/>
        <v>0</v>
      </c>
      <c r="AQ39" s="1102"/>
    </row>
    <row r="40" spans="1:43" ht="30">
      <c r="A40" s="1111">
        <v>767387</v>
      </c>
      <c r="B40" s="1114" t="s">
        <v>15950</v>
      </c>
      <c r="C40" s="1113" t="s">
        <v>2203</v>
      </c>
      <c r="D40" s="1113" t="s">
        <v>2203</v>
      </c>
      <c r="E40" s="1113" t="s">
        <v>35</v>
      </c>
      <c r="F40" s="1113" t="s">
        <v>2182</v>
      </c>
      <c r="G40" s="1113" t="s">
        <v>2203</v>
      </c>
      <c r="H40" s="1113" t="s">
        <v>2469</v>
      </c>
      <c r="I40" s="1113" t="s">
        <v>2469</v>
      </c>
      <c r="J40" s="1198">
        <v>5013491.62</v>
      </c>
      <c r="K40" s="1198">
        <v>145318.6</v>
      </c>
      <c r="L40" s="1198">
        <v>1525845.28</v>
      </c>
      <c r="M40" s="1198">
        <v>72659.3</v>
      </c>
      <c r="N40" s="1198">
        <v>435955.79</v>
      </c>
      <c r="O40" s="1198">
        <v>72659.3</v>
      </c>
      <c r="P40" s="1198">
        <v>7265929.8900000006</v>
      </c>
      <c r="Q40" s="1198">
        <v>6975292.6900000004</v>
      </c>
      <c r="R40" s="1198">
        <v>290637.2</v>
      </c>
      <c r="S40" s="1198" t="s">
        <v>2203</v>
      </c>
      <c r="T40" s="1198" t="s">
        <v>2476</v>
      </c>
      <c r="U40" s="1198" t="s">
        <v>275</v>
      </c>
      <c r="V40" s="1199" t="s">
        <v>15951</v>
      </c>
      <c r="W40" s="1112" t="s">
        <v>15951</v>
      </c>
      <c r="X40" s="1198">
        <v>0</v>
      </c>
      <c r="Y40" s="1198">
        <v>0</v>
      </c>
      <c r="Z40" s="1198">
        <v>0</v>
      </c>
      <c r="AA40" s="1198">
        <v>0</v>
      </c>
      <c r="AB40" s="1198">
        <v>0</v>
      </c>
      <c r="AC40" s="1198">
        <v>0</v>
      </c>
      <c r="AD40" s="1198">
        <v>0</v>
      </c>
      <c r="AE40" s="1198">
        <v>0</v>
      </c>
      <c r="AF40" s="1198">
        <v>0</v>
      </c>
      <c r="AG40" s="1114" t="s">
        <v>2478</v>
      </c>
      <c r="AH40" s="1115" t="s">
        <v>2478</v>
      </c>
      <c r="AI40" s="1116" t="s">
        <v>2478</v>
      </c>
      <c r="AJ40" s="1200"/>
      <c r="AK40" s="1201"/>
      <c r="AL40" s="1114">
        <f t="shared" si="1"/>
        <v>0</v>
      </c>
      <c r="AM40" s="1114">
        <v>0</v>
      </c>
      <c r="AN40" s="1114">
        <v>0</v>
      </c>
      <c r="AO40" s="1202">
        <f t="shared" si="0"/>
        <v>0</v>
      </c>
      <c r="AP40" s="1202">
        <f t="shared" si="0"/>
        <v>0</v>
      </c>
      <c r="AQ40" s="1102"/>
    </row>
    <row r="41" spans="1:43" ht="75">
      <c r="A41" s="1191">
        <v>666894</v>
      </c>
      <c r="B41" s="1219" t="s">
        <v>804</v>
      </c>
      <c r="C41" s="1193" t="s">
        <v>2209</v>
      </c>
      <c r="D41" s="1193" t="s">
        <v>2203</v>
      </c>
      <c r="E41" s="1193" t="s">
        <v>35</v>
      </c>
      <c r="F41" s="1193" t="s">
        <v>2118</v>
      </c>
      <c r="G41" s="1193" t="s">
        <v>2203</v>
      </c>
      <c r="H41" s="1193" t="s">
        <v>2469</v>
      </c>
      <c r="I41" s="1193" t="s">
        <v>2469</v>
      </c>
      <c r="J41" s="1194">
        <v>28178017.759999998</v>
      </c>
      <c r="K41" s="1194">
        <v>2123472.21</v>
      </c>
      <c r="L41" s="1194">
        <v>6380570.0400000028</v>
      </c>
      <c r="M41" s="1194">
        <v>123157.52</v>
      </c>
      <c r="N41" s="1198"/>
      <c r="O41" s="1198"/>
      <c r="P41" s="1198">
        <v>36805217.529999994</v>
      </c>
      <c r="Q41" s="1198">
        <v>34558587.799999997</v>
      </c>
      <c r="R41" s="1198">
        <v>2246629.73</v>
      </c>
      <c r="S41" s="1198" t="s">
        <v>2470</v>
      </c>
      <c r="T41" s="1198" t="s">
        <v>2476</v>
      </c>
      <c r="U41" s="1198" t="s">
        <v>275</v>
      </c>
      <c r="V41" s="1199" t="s">
        <v>2492</v>
      </c>
      <c r="W41" s="1112" t="s">
        <v>2493</v>
      </c>
      <c r="X41" s="1198">
        <v>27201946.759999998</v>
      </c>
      <c r="Y41" s="1198">
        <v>1465463.21</v>
      </c>
      <c r="Z41" s="1198">
        <v>6380570.0400000028</v>
      </c>
      <c r="AA41" s="1198">
        <v>123157.52</v>
      </c>
      <c r="AB41" s="1198">
        <v>976071</v>
      </c>
      <c r="AC41" s="1198">
        <v>658009</v>
      </c>
      <c r="AD41" s="1198">
        <v>36805217.530000009</v>
      </c>
      <c r="AE41" s="1198">
        <v>34558587.799999997</v>
      </c>
      <c r="AF41" s="1198">
        <v>2246629.73</v>
      </c>
      <c r="AG41" s="1114" t="s">
        <v>2494</v>
      </c>
      <c r="AH41" s="1115" t="s">
        <v>2383</v>
      </c>
      <c r="AI41" s="1116" t="s">
        <v>2495</v>
      </c>
      <c r="AJ41" s="1200"/>
      <c r="AK41" s="1201"/>
      <c r="AL41" s="1114">
        <f t="shared" si="1"/>
        <v>1</v>
      </c>
      <c r="AM41" s="1114">
        <v>0</v>
      </c>
      <c r="AN41" s="1114">
        <v>0</v>
      </c>
      <c r="AO41" s="1202">
        <f t="shared" si="0"/>
        <v>34558587.799999997</v>
      </c>
      <c r="AP41" s="1202">
        <f t="shared" si="0"/>
        <v>2246629.73</v>
      </c>
      <c r="AQ41" s="1102"/>
    </row>
    <row r="42" spans="1:43" ht="75">
      <c r="A42" s="1191">
        <v>671396</v>
      </c>
      <c r="B42" s="1219" t="s">
        <v>744</v>
      </c>
      <c r="C42" s="1193" t="s">
        <v>2209</v>
      </c>
      <c r="D42" s="1193" t="s">
        <v>2203</v>
      </c>
      <c r="E42" s="1193" t="s">
        <v>35</v>
      </c>
      <c r="F42" s="1193" t="s">
        <v>2118</v>
      </c>
      <c r="G42" s="1193" t="s">
        <v>2203</v>
      </c>
      <c r="H42" s="1193" t="s">
        <v>2469</v>
      </c>
      <c r="I42" s="1193" t="s">
        <v>2469</v>
      </c>
      <c r="J42" s="1194">
        <v>16760927.205</v>
      </c>
      <c r="K42" s="1194">
        <v>2851675.4699999997</v>
      </c>
      <c r="L42" s="1194">
        <v>3319870.72</v>
      </c>
      <c r="M42" s="1194">
        <v>155072.6</v>
      </c>
      <c r="N42" s="1198"/>
      <c r="O42" s="1198"/>
      <c r="P42" s="1198">
        <v>23087545.995000001</v>
      </c>
      <c r="Q42" s="1198">
        <v>20080797.925000001</v>
      </c>
      <c r="R42" s="1198">
        <v>3006748.07</v>
      </c>
      <c r="S42" s="1198" t="s">
        <v>2470</v>
      </c>
      <c r="T42" s="1198" t="s">
        <v>2476</v>
      </c>
      <c r="U42" s="1198" t="s">
        <v>275</v>
      </c>
      <c r="V42" s="1199" t="s">
        <v>2492</v>
      </c>
      <c r="W42" s="1112" t="s">
        <v>2496</v>
      </c>
      <c r="X42" s="1198">
        <v>15515918.205</v>
      </c>
      <c r="Y42" s="1198">
        <v>2012364.47</v>
      </c>
      <c r="Z42" s="1198">
        <v>3319870.72</v>
      </c>
      <c r="AA42" s="1198">
        <v>155072.6</v>
      </c>
      <c r="AB42" s="1198">
        <v>1245009</v>
      </c>
      <c r="AC42" s="1198">
        <v>839311</v>
      </c>
      <c r="AD42" s="1198">
        <v>23087545.995000001</v>
      </c>
      <c r="AE42" s="1198">
        <v>20080797.925000001</v>
      </c>
      <c r="AF42" s="1198">
        <v>3006748.07</v>
      </c>
      <c r="AG42" s="1114" t="s">
        <v>2494</v>
      </c>
      <c r="AH42" s="1115" t="s">
        <v>2383</v>
      </c>
      <c r="AI42" s="1116" t="s">
        <v>2495</v>
      </c>
      <c r="AJ42" s="1200"/>
      <c r="AK42" s="1201"/>
      <c r="AL42" s="1114">
        <f t="shared" si="1"/>
        <v>1</v>
      </c>
      <c r="AM42" s="1114">
        <v>0</v>
      </c>
      <c r="AN42" s="1114">
        <v>0</v>
      </c>
      <c r="AO42" s="1202">
        <f t="shared" si="0"/>
        <v>20080797.925000001</v>
      </c>
      <c r="AP42" s="1202">
        <f t="shared" si="0"/>
        <v>3006748.07</v>
      </c>
      <c r="AQ42" s="1102"/>
    </row>
    <row r="43" spans="1:43" ht="75">
      <c r="A43" s="1191">
        <v>671400</v>
      </c>
      <c r="B43" s="1219" t="s">
        <v>1126</v>
      </c>
      <c r="C43" s="1193" t="s">
        <v>2209</v>
      </c>
      <c r="D43" s="1193" t="s">
        <v>2203</v>
      </c>
      <c r="E43" s="1193" t="s">
        <v>35</v>
      </c>
      <c r="F43" s="1193" t="s">
        <v>2118</v>
      </c>
      <c r="G43" s="1193" t="s">
        <v>2203</v>
      </c>
      <c r="H43" s="1193" t="s">
        <v>2469</v>
      </c>
      <c r="I43" s="1193" t="s">
        <v>2469</v>
      </c>
      <c r="J43" s="1194">
        <v>7422038.0374999903</v>
      </c>
      <c r="K43" s="1194">
        <v>477869.14</v>
      </c>
      <c r="L43" s="1194">
        <v>1206563.5000000005</v>
      </c>
      <c r="M43" s="1194">
        <v>50306</v>
      </c>
      <c r="N43" s="1198"/>
      <c r="O43" s="1198"/>
      <c r="P43" s="1198">
        <v>9156776.6774999909</v>
      </c>
      <c r="Q43" s="1198">
        <v>8628601.5374999903</v>
      </c>
      <c r="R43" s="1198">
        <v>528175.14</v>
      </c>
      <c r="S43" s="1198" t="s">
        <v>2470</v>
      </c>
      <c r="T43" s="1198" t="s">
        <v>2476</v>
      </c>
      <c r="U43" s="1198" t="s">
        <v>275</v>
      </c>
      <c r="V43" s="1199" t="s">
        <v>2492</v>
      </c>
      <c r="W43" s="1112" t="s">
        <v>2496</v>
      </c>
      <c r="X43" s="1198">
        <v>7024652.0374999903</v>
      </c>
      <c r="Y43" s="1198">
        <v>209975.14</v>
      </c>
      <c r="Z43" s="1198">
        <v>1206563.5000000005</v>
      </c>
      <c r="AA43" s="1198">
        <v>50306</v>
      </c>
      <c r="AB43" s="1198">
        <v>397386</v>
      </c>
      <c r="AC43" s="1198">
        <v>267894</v>
      </c>
      <c r="AD43" s="1198">
        <v>9156776.6774999909</v>
      </c>
      <c r="AE43" s="1198">
        <v>8628601.5374999903</v>
      </c>
      <c r="AF43" s="1198">
        <v>528175.14</v>
      </c>
      <c r="AG43" s="1114" t="s">
        <v>2494</v>
      </c>
      <c r="AH43" s="1115" t="s">
        <v>2383</v>
      </c>
      <c r="AI43" s="1116" t="s">
        <v>2495</v>
      </c>
      <c r="AJ43" s="1200"/>
      <c r="AK43" s="1201"/>
      <c r="AL43" s="1114">
        <f t="shared" si="1"/>
        <v>1</v>
      </c>
      <c r="AM43" s="1114">
        <v>0</v>
      </c>
      <c r="AN43" s="1114">
        <v>0</v>
      </c>
      <c r="AO43" s="1202">
        <f t="shared" si="0"/>
        <v>8628601.5374999903</v>
      </c>
      <c r="AP43" s="1202">
        <f t="shared" si="0"/>
        <v>528175.14</v>
      </c>
      <c r="AQ43" s="1102"/>
    </row>
    <row r="44" spans="1:43" ht="75">
      <c r="A44" s="1191">
        <v>678794</v>
      </c>
      <c r="B44" s="1219" t="s">
        <v>852</v>
      </c>
      <c r="C44" s="1193" t="s">
        <v>2209</v>
      </c>
      <c r="D44" s="1193" t="s">
        <v>2203</v>
      </c>
      <c r="E44" s="1193" t="s">
        <v>35</v>
      </c>
      <c r="F44" s="1193" t="s">
        <v>2118</v>
      </c>
      <c r="G44" s="1193" t="s">
        <v>2203</v>
      </c>
      <c r="H44" s="1193" t="s">
        <v>2469</v>
      </c>
      <c r="I44" s="1193" t="s">
        <v>2469</v>
      </c>
      <c r="J44" s="1194">
        <v>10968715.274999985</v>
      </c>
      <c r="K44" s="1194">
        <v>884181.41000000096</v>
      </c>
      <c r="L44" s="1194">
        <v>1713141.9199999978</v>
      </c>
      <c r="M44" s="1194">
        <v>51717</v>
      </c>
      <c r="N44" s="1198"/>
      <c r="O44" s="1198"/>
      <c r="P44" s="1198">
        <v>13617755.604999984</v>
      </c>
      <c r="Q44" s="1198">
        <v>12681857.194999984</v>
      </c>
      <c r="R44" s="1198">
        <v>935898.41000000096</v>
      </c>
      <c r="S44" s="1198" t="s">
        <v>2470</v>
      </c>
      <c r="T44" s="1198" t="s">
        <v>2476</v>
      </c>
      <c r="U44" s="1198" t="s">
        <v>275</v>
      </c>
      <c r="V44" s="1199" t="s">
        <v>2492</v>
      </c>
      <c r="W44" s="1112" t="s">
        <v>2496</v>
      </c>
      <c r="X44" s="1198">
        <v>10629532.274999985</v>
      </c>
      <c r="Y44" s="1198">
        <v>655524.41000000096</v>
      </c>
      <c r="Z44" s="1198">
        <v>1713141.9199999978</v>
      </c>
      <c r="AA44" s="1198">
        <v>51717</v>
      </c>
      <c r="AB44" s="1198">
        <v>339183</v>
      </c>
      <c r="AC44" s="1198">
        <v>228657</v>
      </c>
      <c r="AD44" s="1198">
        <v>13617755.604999984</v>
      </c>
      <c r="AE44" s="1198">
        <v>12681857.194999984</v>
      </c>
      <c r="AF44" s="1198">
        <v>935898.41000000096</v>
      </c>
      <c r="AG44" s="1114" t="s">
        <v>2494</v>
      </c>
      <c r="AH44" s="1115" t="s">
        <v>2220</v>
      </c>
      <c r="AI44" s="1116" t="s">
        <v>2495</v>
      </c>
      <c r="AJ44" s="1200"/>
      <c r="AK44" s="1201"/>
      <c r="AL44" s="1114">
        <f t="shared" si="1"/>
        <v>1</v>
      </c>
      <c r="AM44" s="1114">
        <v>0</v>
      </c>
      <c r="AN44" s="1114">
        <v>0</v>
      </c>
      <c r="AO44" s="1202">
        <f t="shared" si="0"/>
        <v>12681857.194999984</v>
      </c>
      <c r="AP44" s="1202">
        <f t="shared" si="0"/>
        <v>935898.41000000096</v>
      </c>
      <c r="AQ44" s="1102"/>
    </row>
    <row r="45" spans="1:43" ht="75">
      <c r="A45" s="1191">
        <v>678795</v>
      </c>
      <c r="B45" s="1219" t="s">
        <v>1153</v>
      </c>
      <c r="C45" s="1193" t="s">
        <v>2209</v>
      </c>
      <c r="D45" s="1193" t="s">
        <v>2203</v>
      </c>
      <c r="E45" s="1193" t="s">
        <v>35</v>
      </c>
      <c r="F45" s="1193" t="s">
        <v>2118</v>
      </c>
      <c r="G45" s="1193" t="s">
        <v>2203</v>
      </c>
      <c r="H45" s="1193" t="s">
        <v>2469</v>
      </c>
      <c r="I45" s="1193" t="s">
        <v>2469</v>
      </c>
      <c r="J45" s="1194">
        <v>11879105.09249999</v>
      </c>
      <c r="K45" s="1194">
        <v>800134.36</v>
      </c>
      <c r="L45" s="1194">
        <v>1902215.7400000007</v>
      </c>
      <c r="M45" s="1194">
        <v>59360</v>
      </c>
      <c r="N45" s="1198"/>
      <c r="O45" s="1198"/>
      <c r="P45" s="1198">
        <v>14640815.19249999</v>
      </c>
      <c r="Q45" s="1198">
        <v>13781320.83249999</v>
      </c>
      <c r="R45" s="1198">
        <v>859494.36</v>
      </c>
      <c r="S45" s="1198" t="s">
        <v>2470</v>
      </c>
      <c r="T45" s="1198" t="s">
        <v>2476</v>
      </c>
      <c r="U45" s="1198" t="s">
        <v>275</v>
      </c>
      <c r="V45" s="1199" t="s">
        <v>2492</v>
      </c>
      <c r="W45" s="1112" t="s">
        <v>2496</v>
      </c>
      <c r="X45" s="1198">
        <v>11412143.09249999</v>
      </c>
      <c r="Y45" s="1198">
        <v>485336.36</v>
      </c>
      <c r="Z45" s="1198">
        <v>1902215.7400000007</v>
      </c>
      <c r="AA45" s="1198">
        <v>59360</v>
      </c>
      <c r="AB45" s="1198">
        <v>466962</v>
      </c>
      <c r="AC45" s="1198">
        <v>314798</v>
      </c>
      <c r="AD45" s="1198">
        <v>14640815.19249999</v>
      </c>
      <c r="AE45" s="1198">
        <v>13781320.83249999</v>
      </c>
      <c r="AF45" s="1198">
        <v>859494.36</v>
      </c>
      <c r="AG45" s="1114" t="s">
        <v>2494</v>
      </c>
      <c r="AH45" s="1115" t="s">
        <v>2235</v>
      </c>
      <c r="AI45" s="1116" t="s">
        <v>2495</v>
      </c>
      <c r="AJ45" s="1200"/>
      <c r="AK45" s="1201"/>
      <c r="AL45" s="1114">
        <f t="shared" si="1"/>
        <v>1</v>
      </c>
      <c r="AM45" s="1114">
        <v>0</v>
      </c>
      <c r="AN45" s="1114">
        <v>0</v>
      </c>
      <c r="AO45" s="1202">
        <f t="shared" si="0"/>
        <v>13781320.83249999</v>
      </c>
      <c r="AP45" s="1202">
        <f t="shared" si="0"/>
        <v>859494.36</v>
      </c>
      <c r="AQ45" s="1102"/>
    </row>
    <row r="46" spans="1:43" ht="75">
      <c r="A46" s="1191">
        <v>686482</v>
      </c>
      <c r="B46" s="1219" t="s">
        <v>958</v>
      </c>
      <c r="C46" s="1193" t="s">
        <v>2209</v>
      </c>
      <c r="D46" s="1193" t="s">
        <v>2203</v>
      </c>
      <c r="E46" s="1193" t="s">
        <v>35</v>
      </c>
      <c r="F46" s="1193" t="s">
        <v>2118</v>
      </c>
      <c r="G46" s="1193" t="s">
        <v>2203</v>
      </c>
      <c r="H46" s="1193" t="s">
        <v>2469</v>
      </c>
      <c r="I46" s="1193" t="s">
        <v>2469</v>
      </c>
      <c r="J46" s="1194">
        <v>6005455.3899999997</v>
      </c>
      <c r="K46" s="1194">
        <v>671912.08000000007</v>
      </c>
      <c r="L46" s="1194">
        <v>1332970.600000001</v>
      </c>
      <c r="M46" s="1194">
        <v>37797.800000000003</v>
      </c>
      <c r="N46" s="1198"/>
      <c r="O46" s="1198"/>
      <c r="P46" s="1198">
        <v>8048135.8700000001</v>
      </c>
      <c r="Q46" s="1198">
        <v>7338425.9900000002</v>
      </c>
      <c r="R46" s="1198">
        <v>709709.88000000012</v>
      </c>
      <c r="S46" s="1198" t="s">
        <v>2470</v>
      </c>
      <c r="T46" s="1198" t="s">
        <v>2476</v>
      </c>
      <c r="U46" s="1198" t="s">
        <v>275</v>
      </c>
      <c r="V46" s="1199" t="s">
        <v>2492</v>
      </c>
      <c r="W46" s="1112" t="s">
        <v>2496</v>
      </c>
      <c r="X46" s="1198">
        <v>5745883.3899999997</v>
      </c>
      <c r="Y46" s="1198">
        <v>496924.08</v>
      </c>
      <c r="Z46" s="1198">
        <v>1332970.600000001</v>
      </c>
      <c r="AA46" s="1198">
        <v>37797.800000000003</v>
      </c>
      <c r="AB46" s="1198">
        <v>259572</v>
      </c>
      <c r="AC46" s="1198">
        <v>174988</v>
      </c>
      <c r="AD46" s="1198">
        <v>8048135.8700000001</v>
      </c>
      <c r="AE46" s="1198">
        <v>7338425.9900000002</v>
      </c>
      <c r="AF46" s="1198">
        <v>709709.88</v>
      </c>
      <c r="AG46" s="1114" t="s">
        <v>2494</v>
      </c>
      <c r="AH46" s="1115" t="s">
        <v>2383</v>
      </c>
      <c r="AI46" s="1116" t="s">
        <v>2495</v>
      </c>
      <c r="AJ46" s="1200"/>
      <c r="AK46" s="1201"/>
      <c r="AL46" s="1114">
        <f t="shared" si="1"/>
        <v>1</v>
      </c>
      <c r="AM46" s="1114">
        <v>0</v>
      </c>
      <c r="AN46" s="1114">
        <v>0</v>
      </c>
      <c r="AO46" s="1202">
        <f t="shared" si="0"/>
        <v>7338425.9900000002</v>
      </c>
      <c r="AP46" s="1202">
        <f t="shared" si="0"/>
        <v>709709.88000000012</v>
      </c>
      <c r="AQ46" s="1102"/>
    </row>
    <row r="47" spans="1:43" ht="75">
      <c r="A47" s="1191">
        <v>690480</v>
      </c>
      <c r="B47" s="1219" t="s">
        <v>962</v>
      </c>
      <c r="C47" s="1193" t="s">
        <v>2209</v>
      </c>
      <c r="D47" s="1193" t="s">
        <v>2203</v>
      </c>
      <c r="E47" s="1193" t="s">
        <v>35</v>
      </c>
      <c r="F47" s="1193" t="s">
        <v>2118</v>
      </c>
      <c r="G47" s="1193" t="s">
        <v>2203</v>
      </c>
      <c r="H47" s="1193" t="s">
        <v>2469</v>
      </c>
      <c r="I47" s="1193" t="s">
        <v>2469</v>
      </c>
      <c r="J47" s="1194">
        <v>6455271.8825000217</v>
      </c>
      <c r="K47" s="1194">
        <v>488325.8100000007</v>
      </c>
      <c r="L47" s="1194">
        <v>1006696.360000001</v>
      </c>
      <c r="M47" s="1194">
        <v>29209</v>
      </c>
      <c r="N47" s="1198"/>
      <c r="O47" s="1198"/>
      <c r="P47" s="1198">
        <v>7979503.0525000235</v>
      </c>
      <c r="Q47" s="1198">
        <v>7461968.242500023</v>
      </c>
      <c r="R47" s="1198">
        <v>517534.8100000007</v>
      </c>
      <c r="S47" s="1198" t="s">
        <v>2470</v>
      </c>
      <c r="T47" s="1198" t="s">
        <v>2476</v>
      </c>
      <c r="U47" s="1198" t="s">
        <v>275</v>
      </c>
      <c r="V47" s="1199" t="s">
        <v>2492</v>
      </c>
      <c r="W47" s="1112" t="s">
        <v>2496</v>
      </c>
      <c r="X47" s="1198">
        <v>6175629.8825000217</v>
      </c>
      <c r="Y47" s="1198">
        <v>299807.8100000007</v>
      </c>
      <c r="Z47" s="1198">
        <v>1006696.360000001</v>
      </c>
      <c r="AA47" s="1198">
        <v>29209</v>
      </c>
      <c r="AB47" s="1198">
        <v>279642</v>
      </c>
      <c r="AC47" s="1198">
        <v>188518</v>
      </c>
      <c r="AD47" s="1198">
        <v>7979503.0525000235</v>
      </c>
      <c r="AE47" s="1198">
        <v>7461968.242500023</v>
      </c>
      <c r="AF47" s="1198">
        <v>517534.8100000007</v>
      </c>
      <c r="AG47" s="1114" t="s">
        <v>2494</v>
      </c>
      <c r="AH47" s="1115" t="s">
        <v>2235</v>
      </c>
      <c r="AI47" s="1116" t="s">
        <v>2495</v>
      </c>
      <c r="AJ47" s="1200"/>
      <c r="AK47" s="1201"/>
      <c r="AL47" s="1114">
        <f t="shared" si="1"/>
        <v>1</v>
      </c>
      <c r="AM47" s="1114">
        <v>0</v>
      </c>
      <c r="AN47" s="1114">
        <v>1</v>
      </c>
      <c r="AO47" s="1202">
        <f t="shared" si="0"/>
        <v>7461968.242500023</v>
      </c>
      <c r="AP47" s="1202">
        <f t="shared" si="0"/>
        <v>517534.8100000007</v>
      </c>
      <c r="AQ47" s="1102"/>
    </row>
    <row r="48" spans="1:43" ht="75">
      <c r="A48" s="1191">
        <v>690483</v>
      </c>
      <c r="B48" s="1219" t="s">
        <v>2497</v>
      </c>
      <c r="C48" s="1193" t="s">
        <v>2209</v>
      </c>
      <c r="D48" s="1193" t="s">
        <v>2203</v>
      </c>
      <c r="E48" s="1193" t="s">
        <v>35</v>
      </c>
      <c r="F48" s="1193" t="s">
        <v>2118</v>
      </c>
      <c r="G48" s="1193" t="s">
        <v>2203</v>
      </c>
      <c r="H48" s="1193" t="s">
        <v>2469</v>
      </c>
      <c r="I48" s="1193" t="s">
        <v>2469</v>
      </c>
      <c r="J48" s="1194">
        <v>10596790.820000004</v>
      </c>
      <c r="K48" s="1194">
        <v>1275717.24</v>
      </c>
      <c r="L48" s="1194">
        <v>2435204.3899999978</v>
      </c>
      <c r="M48" s="1194">
        <v>95954.76</v>
      </c>
      <c r="N48" s="1198"/>
      <c r="O48" s="1198"/>
      <c r="P48" s="1198">
        <v>14403667.210000001</v>
      </c>
      <c r="Q48" s="1198">
        <v>13031995.210000001</v>
      </c>
      <c r="R48" s="1198">
        <v>1371672</v>
      </c>
      <c r="S48" s="1198" t="s">
        <v>2470</v>
      </c>
      <c r="T48" s="1198" t="s">
        <v>2476</v>
      </c>
      <c r="U48" s="1198" t="s">
        <v>275</v>
      </c>
      <c r="V48" s="1199" t="s">
        <v>2492</v>
      </c>
      <c r="W48" s="1112" t="s">
        <v>2496</v>
      </c>
      <c r="X48" s="1198">
        <v>10093033.820000004</v>
      </c>
      <c r="Y48" s="1198">
        <v>936114.24</v>
      </c>
      <c r="Z48" s="1198">
        <v>2435204.3899999978</v>
      </c>
      <c r="AA48" s="1198">
        <v>95954.76</v>
      </c>
      <c r="AB48" s="1198">
        <v>503757</v>
      </c>
      <c r="AC48" s="1198">
        <v>339603</v>
      </c>
      <c r="AD48" s="1198">
        <v>14403667.210000003</v>
      </c>
      <c r="AE48" s="1198">
        <v>13031995.210000001</v>
      </c>
      <c r="AF48" s="1198">
        <v>1371672</v>
      </c>
      <c r="AG48" s="1114" t="s">
        <v>2494</v>
      </c>
      <c r="AH48" s="1115" t="s">
        <v>2383</v>
      </c>
      <c r="AI48" s="1116" t="s">
        <v>2495</v>
      </c>
      <c r="AJ48" s="1200"/>
      <c r="AK48" s="1201"/>
      <c r="AL48" s="1114">
        <f t="shared" si="1"/>
        <v>1</v>
      </c>
      <c r="AM48" s="1114">
        <v>0</v>
      </c>
      <c r="AN48" s="1114">
        <v>1</v>
      </c>
      <c r="AO48" s="1202">
        <f t="shared" si="0"/>
        <v>13031995.210000001</v>
      </c>
      <c r="AP48" s="1202">
        <f t="shared" si="0"/>
        <v>1371672</v>
      </c>
      <c r="AQ48" s="1102"/>
    </row>
    <row r="49" spans="1:42" ht="75">
      <c r="A49" s="1191">
        <v>690721</v>
      </c>
      <c r="B49" s="1219" t="s">
        <v>975</v>
      </c>
      <c r="C49" s="1193" t="s">
        <v>2209</v>
      </c>
      <c r="D49" s="1193" t="s">
        <v>2203</v>
      </c>
      <c r="E49" s="1193" t="s">
        <v>35</v>
      </c>
      <c r="F49" s="1193" t="s">
        <v>2118</v>
      </c>
      <c r="G49" s="1193" t="s">
        <v>2203</v>
      </c>
      <c r="H49" s="1193" t="s">
        <v>2469</v>
      </c>
      <c r="I49" s="1193" t="s">
        <v>2469</v>
      </c>
      <c r="J49" s="1194">
        <v>4107291.0150000006</v>
      </c>
      <c r="K49" s="1194">
        <v>305442.58999999997</v>
      </c>
      <c r="L49" s="1194">
        <v>1011463.980000001</v>
      </c>
      <c r="M49" s="1194">
        <v>25642.92</v>
      </c>
      <c r="N49" s="1198"/>
      <c r="O49" s="1198"/>
      <c r="P49" s="1198">
        <v>5449840.5050000018</v>
      </c>
      <c r="Q49" s="1198">
        <v>5118754.995000002</v>
      </c>
      <c r="R49" s="1198">
        <v>331085.50999999995</v>
      </c>
      <c r="S49" s="1198" t="s">
        <v>2470</v>
      </c>
      <c r="T49" s="1198" t="s">
        <v>2476</v>
      </c>
      <c r="U49" s="1198" t="s">
        <v>275</v>
      </c>
      <c r="V49" s="1199" t="s">
        <v>2492</v>
      </c>
      <c r="W49" s="1112" t="s">
        <v>2496</v>
      </c>
      <c r="X49" s="1198">
        <v>3974160.0150000006</v>
      </c>
      <c r="Y49" s="1198">
        <v>215693.59</v>
      </c>
      <c r="Z49" s="1198">
        <v>1011463.980000001</v>
      </c>
      <c r="AA49" s="1198">
        <v>25642.92</v>
      </c>
      <c r="AB49" s="1198">
        <v>133131</v>
      </c>
      <c r="AC49" s="1198">
        <v>89749</v>
      </c>
      <c r="AD49" s="1198">
        <v>5449840.5050000018</v>
      </c>
      <c r="AE49" s="1198">
        <v>5118754.995000001</v>
      </c>
      <c r="AF49" s="1198">
        <v>331085.51</v>
      </c>
      <c r="AG49" s="1114" t="s">
        <v>2494</v>
      </c>
      <c r="AH49" s="1115" t="s">
        <v>2235</v>
      </c>
      <c r="AI49" s="1116" t="s">
        <v>2495</v>
      </c>
      <c r="AJ49" s="1200"/>
      <c r="AK49" s="1201"/>
      <c r="AL49" s="1114">
        <f t="shared" si="1"/>
        <v>1</v>
      </c>
      <c r="AM49" s="1114">
        <v>0</v>
      </c>
      <c r="AN49" s="1114">
        <v>1</v>
      </c>
      <c r="AO49" s="1202">
        <f t="shared" si="0"/>
        <v>5118754.995000002</v>
      </c>
      <c r="AP49" s="1202">
        <f t="shared" si="0"/>
        <v>331085.50999999995</v>
      </c>
    </row>
    <row r="50" spans="1:42" ht="75">
      <c r="A50" s="1191">
        <v>693543</v>
      </c>
      <c r="B50" s="1219" t="s">
        <v>954</v>
      </c>
      <c r="C50" s="1193" t="s">
        <v>2209</v>
      </c>
      <c r="D50" s="1193" t="s">
        <v>2203</v>
      </c>
      <c r="E50" s="1193" t="s">
        <v>35</v>
      </c>
      <c r="F50" s="1193" t="s">
        <v>2118</v>
      </c>
      <c r="G50" s="1193" t="s">
        <v>2203</v>
      </c>
      <c r="H50" s="1193" t="s">
        <v>2469</v>
      </c>
      <c r="I50" s="1193" t="s">
        <v>2469</v>
      </c>
      <c r="J50" s="1194">
        <v>10994681.697500063</v>
      </c>
      <c r="K50" s="1194">
        <v>685135.00999999989</v>
      </c>
      <c r="L50" s="1194">
        <v>1631297.3119879221</v>
      </c>
      <c r="M50" s="1194">
        <v>26436.06</v>
      </c>
      <c r="N50" s="1198"/>
      <c r="O50" s="1198"/>
      <c r="P50" s="1198">
        <v>13337550.079487985</v>
      </c>
      <c r="Q50" s="1198">
        <v>12625979.009487985</v>
      </c>
      <c r="R50" s="1198">
        <v>711571.07</v>
      </c>
      <c r="S50" s="1198" t="s">
        <v>2470</v>
      </c>
      <c r="T50" s="1198" t="s">
        <v>2476</v>
      </c>
      <c r="U50" s="1198" t="s">
        <v>275</v>
      </c>
      <c r="V50" s="1199" t="s">
        <v>2492</v>
      </c>
      <c r="W50" s="1112" t="s">
        <v>2496</v>
      </c>
      <c r="X50" s="1198">
        <v>10405292.697500063</v>
      </c>
      <c r="Y50" s="1198">
        <v>287804.00999999989</v>
      </c>
      <c r="Z50" s="1198">
        <v>1631297.3119879221</v>
      </c>
      <c r="AA50" s="1198">
        <v>26436.06</v>
      </c>
      <c r="AB50" s="1198">
        <v>589389</v>
      </c>
      <c r="AC50" s="1198">
        <v>397331</v>
      </c>
      <c r="AD50" s="1198">
        <v>13337550.079487985</v>
      </c>
      <c r="AE50" s="1198">
        <v>12625979.009487985</v>
      </c>
      <c r="AF50" s="1198">
        <v>711571.06999999983</v>
      </c>
      <c r="AG50" s="1114" t="s">
        <v>2494</v>
      </c>
      <c r="AH50" s="1115" t="s">
        <v>2235</v>
      </c>
      <c r="AI50" s="1116" t="s">
        <v>2495</v>
      </c>
      <c r="AJ50" s="1200"/>
      <c r="AK50" s="1201"/>
      <c r="AL50" s="1114">
        <f t="shared" si="1"/>
        <v>1</v>
      </c>
      <c r="AM50" s="1114">
        <v>0</v>
      </c>
      <c r="AN50" s="1114">
        <v>1</v>
      </c>
      <c r="AO50" s="1202">
        <f t="shared" si="0"/>
        <v>12625979.009487985</v>
      </c>
      <c r="AP50" s="1202">
        <f t="shared" si="0"/>
        <v>711571.07</v>
      </c>
    </row>
    <row r="51" spans="1:42" ht="75">
      <c r="A51" s="1191">
        <v>693615</v>
      </c>
      <c r="B51" s="1219" t="s">
        <v>2498</v>
      </c>
      <c r="C51" s="1193" t="s">
        <v>2209</v>
      </c>
      <c r="D51" s="1193" t="s">
        <v>2203</v>
      </c>
      <c r="E51" s="1193" t="s">
        <v>35</v>
      </c>
      <c r="F51" s="1193" t="s">
        <v>2118</v>
      </c>
      <c r="G51" s="1193" t="s">
        <v>2203</v>
      </c>
      <c r="H51" s="1193" t="s">
        <v>2469</v>
      </c>
      <c r="I51" s="1193" t="s">
        <v>2469</v>
      </c>
      <c r="J51" s="1194">
        <v>5347407.42</v>
      </c>
      <c r="K51" s="1194">
        <v>397032.05</v>
      </c>
      <c r="L51" s="1194">
        <v>1156399.6300000004</v>
      </c>
      <c r="M51" s="1194">
        <v>21533.62</v>
      </c>
      <c r="N51" s="1198"/>
      <c r="O51" s="1198"/>
      <c r="P51" s="1198">
        <v>6922372.7200000007</v>
      </c>
      <c r="Q51" s="1198">
        <v>6503807.0500000007</v>
      </c>
      <c r="R51" s="1198">
        <v>418565.67</v>
      </c>
      <c r="S51" s="1198" t="s">
        <v>2470</v>
      </c>
      <c r="T51" s="1198" t="s">
        <v>2476</v>
      </c>
      <c r="U51" s="1198" t="s">
        <v>275</v>
      </c>
      <c r="V51" s="1199" t="s">
        <v>2492</v>
      </c>
      <c r="W51" s="1112" t="s">
        <v>2496</v>
      </c>
      <c r="X51" s="1198">
        <v>5156073.42</v>
      </c>
      <c r="Y51" s="1198">
        <v>268046.05</v>
      </c>
      <c r="Z51" s="1198">
        <v>1156399.6300000004</v>
      </c>
      <c r="AA51" s="1198">
        <v>21533.62</v>
      </c>
      <c r="AB51" s="1198">
        <v>191334</v>
      </c>
      <c r="AC51" s="1198">
        <v>128986</v>
      </c>
      <c r="AD51" s="1198">
        <v>6922372.7199999997</v>
      </c>
      <c r="AE51" s="1198">
        <v>6503807.0500000007</v>
      </c>
      <c r="AF51" s="1198">
        <v>418565.67</v>
      </c>
      <c r="AG51" s="1114" t="s">
        <v>2494</v>
      </c>
      <c r="AH51" s="1115" t="s">
        <v>2383</v>
      </c>
      <c r="AI51" s="1116" t="s">
        <v>2495</v>
      </c>
      <c r="AJ51" s="1200"/>
      <c r="AK51" s="1201"/>
      <c r="AL51" s="1114">
        <f t="shared" si="1"/>
        <v>1</v>
      </c>
      <c r="AM51" s="1114">
        <v>0</v>
      </c>
      <c r="AN51" s="1114">
        <v>0</v>
      </c>
      <c r="AO51" s="1202">
        <f t="shared" si="0"/>
        <v>6503807.0500000007</v>
      </c>
      <c r="AP51" s="1202">
        <f t="shared" si="0"/>
        <v>418565.67</v>
      </c>
    </row>
    <row r="52" spans="1:42" ht="75">
      <c r="A52" s="1191">
        <v>693788</v>
      </c>
      <c r="B52" s="1219" t="s">
        <v>776</v>
      </c>
      <c r="C52" s="1193" t="s">
        <v>2209</v>
      </c>
      <c r="D52" s="1193" t="s">
        <v>2203</v>
      </c>
      <c r="E52" s="1193" t="s">
        <v>35</v>
      </c>
      <c r="F52" s="1193" t="s">
        <v>2118</v>
      </c>
      <c r="G52" s="1193" t="s">
        <v>2203</v>
      </c>
      <c r="H52" s="1193" t="s">
        <v>2469</v>
      </c>
      <c r="I52" s="1193" t="s">
        <v>2469</v>
      </c>
      <c r="J52" s="1194">
        <v>4767387.5199999996</v>
      </c>
      <c r="K52" s="1194">
        <v>197071.81</v>
      </c>
      <c r="L52" s="1194">
        <v>1162797.9400000002</v>
      </c>
      <c r="M52" s="1194">
        <v>17891.57</v>
      </c>
      <c r="N52" s="1198"/>
      <c r="O52" s="1198"/>
      <c r="P52" s="1198">
        <v>6145148.8399999999</v>
      </c>
      <c r="Q52" s="1198">
        <v>5930185.46</v>
      </c>
      <c r="R52" s="1198">
        <v>214963.38</v>
      </c>
      <c r="S52" s="1198" t="s">
        <v>2470</v>
      </c>
      <c r="T52" s="1198" t="s">
        <v>2476</v>
      </c>
      <c r="U52" s="1198" t="s">
        <v>275</v>
      </c>
      <c r="V52" s="1199" t="s">
        <v>2492</v>
      </c>
      <c r="W52" s="1112" t="s">
        <v>2496</v>
      </c>
      <c r="X52" s="1198">
        <v>4596792.5199999996</v>
      </c>
      <c r="Y52" s="1198">
        <v>82066.81</v>
      </c>
      <c r="Z52" s="1198">
        <v>1162797.9400000002</v>
      </c>
      <c r="AA52" s="1198">
        <v>17891.57</v>
      </c>
      <c r="AB52" s="1198">
        <v>170595</v>
      </c>
      <c r="AC52" s="1198">
        <v>115005</v>
      </c>
      <c r="AD52" s="1198">
        <v>6145148.8399999999</v>
      </c>
      <c r="AE52" s="1198">
        <v>5930185.46</v>
      </c>
      <c r="AF52" s="1198">
        <v>214963.38</v>
      </c>
      <c r="AG52" s="1114" t="s">
        <v>2494</v>
      </c>
      <c r="AH52" s="1115" t="s">
        <v>2383</v>
      </c>
      <c r="AI52" s="1116" t="s">
        <v>2495</v>
      </c>
      <c r="AJ52" s="1200"/>
      <c r="AK52" s="1201"/>
      <c r="AL52" s="1114">
        <f t="shared" si="1"/>
        <v>1</v>
      </c>
      <c r="AM52" s="1114">
        <v>0</v>
      </c>
      <c r="AN52" s="1114">
        <v>0</v>
      </c>
      <c r="AO52" s="1202">
        <f t="shared" si="0"/>
        <v>5930185.46</v>
      </c>
      <c r="AP52" s="1202">
        <f t="shared" si="0"/>
        <v>214963.38</v>
      </c>
    </row>
    <row r="53" spans="1:42" ht="75">
      <c r="A53" s="1191">
        <v>697183</v>
      </c>
      <c r="B53" s="1219" t="s">
        <v>741</v>
      </c>
      <c r="C53" s="1193" t="s">
        <v>2209</v>
      </c>
      <c r="D53" s="1193" t="s">
        <v>2203</v>
      </c>
      <c r="E53" s="1193" t="s">
        <v>35</v>
      </c>
      <c r="F53" s="1193" t="s">
        <v>2118</v>
      </c>
      <c r="G53" s="1193" t="s">
        <v>2203</v>
      </c>
      <c r="H53" s="1193" t="s">
        <v>2469</v>
      </c>
      <c r="I53" s="1193" t="s">
        <v>2469</v>
      </c>
      <c r="J53" s="1194">
        <v>8602549.4600000009</v>
      </c>
      <c r="K53" s="1194">
        <v>1056851.6599999999</v>
      </c>
      <c r="L53" s="1194">
        <v>1621313.7400000009</v>
      </c>
      <c r="M53" s="1194">
        <v>17891.57</v>
      </c>
      <c r="N53" s="1198"/>
      <c r="O53" s="1198"/>
      <c r="P53" s="1198">
        <v>11298606.430000002</v>
      </c>
      <c r="Q53" s="1198">
        <v>10223863.200000001</v>
      </c>
      <c r="R53" s="1198">
        <v>1074743.23</v>
      </c>
      <c r="S53" s="1198" t="s">
        <v>2470</v>
      </c>
      <c r="T53" s="1198" t="s">
        <v>2476</v>
      </c>
      <c r="U53" s="1198" t="s">
        <v>275</v>
      </c>
      <c r="V53" s="1199" t="s">
        <v>2492</v>
      </c>
      <c r="W53" s="1112" t="s">
        <v>2496</v>
      </c>
      <c r="X53" s="1198">
        <v>8233261.46</v>
      </c>
      <c r="Y53" s="1198">
        <v>807899.65999999992</v>
      </c>
      <c r="Z53" s="1198">
        <v>1621313.7400000009</v>
      </c>
      <c r="AA53" s="1198">
        <v>17891.57</v>
      </c>
      <c r="AB53" s="1198">
        <v>369288</v>
      </c>
      <c r="AC53" s="1198">
        <v>248952</v>
      </c>
      <c r="AD53" s="1198">
        <v>11298606.43</v>
      </c>
      <c r="AE53" s="1198">
        <v>10223863.200000001</v>
      </c>
      <c r="AF53" s="1198">
        <v>1074743.23</v>
      </c>
      <c r="AG53" s="1114" t="s">
        <v>2494</v>
      </c>
      <c r="AH53" s="1115" t="s">
        <v>2361</v>
      </c>
      <c r="AI53" s="1116" t="s">
        <v>2495</v>
      </c>
      <c r="AJ53" s="1200"/>
      <c r="AK53" s="1201"/>
      <c r="AL53" s="1114">
        <f t="shared" si="1"/>
        <v>1</v>
      </c>
      <c r="AM53" s="1114">
        <v>0</v>
      </c>
      <c r="AN53" s="1114">
        <v>0</v>
      </c>
      <c r="AO53" s="1202">
        <f t="shared" si="0"/>
        <v>10223863.200000001</v>
      </c>
      <c r="AP53" s="1202">
        <f t="shared" si="0"/>
        <v>1074743.23</v>
      </c>
    </row>
    <row r="54" spans="1:42" ht="75">
      <c r="A54" s="1191">
        <v>698427</v>
      </c>
      <c r="B54" s="1219" t="s">
        <v>2499</v>
      </c>
      <c r="C54" s="1193" t="s">
        <v>2209</v>
      </c>
      <c r="D54" s="1193" t="s">
        <v>2203</v>
      </c>
      <c r="E54" s="1193" t="s">
        <v>35</v>
      </c>
      <c r="F54" s="1193" t="s">
        <v>2118</v>
      </c>
      <c r="G54" s="1193" t="s">
        <v>2203</v>
      </c>
      <c r="H54" s="1193" t="s">
        <v>2469</v>
      </c>
      <c r="I54" s="1193" t="s">
        <v>2469</v>
      </c>
      <c r="J54" s="1194">
        <v>4873133.6150000114</v>
      </c>
      <c r="K54" s="1194">
        <v>921314.70999999985</v>
      </c>
      <c r="L54" s="1194">
        <v>926826.77336142818</v>
      </c>
      <c r="M54" s="1194">
        <v>43337.31663857204</v>
      </c>
      <c r="N54" s="1198"/>
      <c r="O54" s="1198"/>
      <c r="P54" s="1198">
        <v>6764612.4150000112</v>
      </c>
      <c r="Q54" s="1198">
        <v>5799960.3883614391</v>
      </c>
      <c r="R54" s="1198">
        <v>964652.02663857187</v>
      </c>
      <c r="S54" s="1198" t="s">
        <v>2470</v>
      </c>
      <c r="T54" s="1198" t="s">
        <v>2476</v>
      </c>
      <c r="U54" s="1198" t="s">
        <v>275</v>
      </c>
      <c r="V54" s="1199" t="s">
        <v>2492</v>
      </c>
      <c r="W54" s="1112" t="s">
        <v>2496</v>
      </c>
      <c r="X54" s="1198">
        <v>4466381.6150000114</v>
      </c>
      <c r="Y54" s="1198">
        <v>647106.70999999985</v>
      </c>
      <c r="Z54" s="1198">
        <v>926826.77336142818</v>
      </c>
      <c r="AA54" s="1198">
        <v>43337.31663857204</v>
      </c>
      <c r="AB54" s="1198">
        <v>406752</v>
      </c>
      <c r="AC54" s="1198">
        <v>274208</v>
      </c>
      <c r="AD54" s="1198">
        <v>6764612.4150000121</v>
      </c>
      <c r="AE54" s="1198">
        <v>5799960.3883614391</v>
      </c>
      <c r="AF54" s="1198">
        <v>964652.02663857187</v>
      </c>
      <c r="AG54" s="1114" t="s">
        <v>2494</v>
      </c>
      <c r="AH54" s="1115" t="s">
        <v>2383</v>
      </c>
      <c r="AI54" s="1116" t="s">
        <v>2495</v>
      </c>
      <c r="AJ54" s="1200"/>
      <c r="AK54" s="1201"/>
      <c r="AL54" s="1114">
        <f t="shared" si="1"/>
        <v>1</v>
      </c>
      <c r="AM54" s="1114">
        <v>0</v>
      </c>
      <c r="AN54" s="1114">
        <v>0</v>
      </c>
      <c r="AO54" s="1202">
        <f t="shared" si="0"/>
        <v>5799960.3883614391</v>
      </c>
      <c r="AP54" s="1202">
        <f t="shared" si="0"/>
        <v>964652.02663857187</v>
      </c>
    </row>
    <row r="55" spans="1:42" ht="75">
      <c r="A55" s="1191">
        <v>698432</v>
      </c>
      <c r="B55" s="1219" t="s">
        <v>965</v>
      </c>
      <c r="C55" s="1193" t="s">
        <v>2209</v>
      </c>
      <c r="D55" s="1193" t="s">
        <v>2203</v>
      </c>
      <c r="E55" s="1193" t="s">
        <v>35</v>
      </c>
      <c r="F55" s="1193" t="s">
        <v>2118</v>
      </c>
      <c r="G55" s="1193" t="s">
        <v>2203</v>
      </c>
      <c r="H55" s="1193" t="s">
        <v>2469</v>
      </c>
      <c r="I55" s="1193" t="s">
        <v>2469</v>
      </c>
      <c r="J55" s="1194">
        <v>5999141.915</v>
      </c>
      <c r="K55" s="1194">
        <v>489811.44</v>
      </c>
      <c r="L55" s="1194">
        <v>1362869.66</v>
      </c>
      <c r="M55" s="1194">
        <v>17724.97</v>
      </c>
      <c r="N55" s="1198"/>
      <c r="O55" s="1198"/>
      <c r="P55" s="1198">
        <v>7869547.9850000003</v>
      </c>
      <c r="Q55" s="1198">
        <v>7362011.5750000002</v>
      </c>
      <c r="R55" s="1198">
        <v>507536.41000000003</v>
      </c>
      <c r="S55" s="1198" t="s">
        <v>2470</v>
      </c>
      <c r="T55" s="1198" t="s">
        <v>2476</v>
      </c>
      <c r="U55" s="1198" t="s">
        <v>275</v>
      </c>
      <c r="V55" s="1199" t="s">
        <v>2492</v>
      </c>
      <c r="W55" s="1112" t="s">
        <v>2496</v>
      </c>
      <c r="X55" s="1198">
        <v>5694746.915</v>
      </c>
      <c r="Y55" s="1198">
        <v>284606.44</v>
      </c>
      <c r="Z55" s="1198">
        <v>1362869.66</v>
      </c>
      <c r="AA55" s="1198">
        <v>17724.97</v>
      </c>
      <c r="AB55" s="1198">
        <v>304395</v>
      </c>
      <c r="AC55" s="1198">
        <v>205205</v>
      </c>
      <c r="AD55" s="1198">
        <v>7869547.9850000003</v>
      </c>
      <c r="AE55" s="1198">
        <v>7362011.5750000002</v>
      </c>
      <c r="AF55" s="1198">
        <v>507536.41000000003</v>
      </c>
      <c r="AG55" s="1114" t="s">
        <v>2494</v>
      </c>
      <c r="AH55" s="1115" t="s">
        <v>2361</v>
      </c>
      <c r="AI55" s="1116" t="s">
        <v>2495</v>
      </c>
      <c r="AJ55" s="1200"/>
      <c r="AK55" s="1201"/>
      <c r="AL55" s="1114">
        <f t="shared" si="1"/>
        <v>1</v>
      </c>
      <c r="AM55" s="1114">
        <v>0</v>
      </c>
      <c r="AN55" s="1114">
        <v>0</v>
      </c>
      <c r="AO55" s="1202">
        <f t="shared" si="0"/>
        <v>7362011.5750000002</v>
      </c>
      <c r="AP55" s="1202">
        <f t="shared" si="0"/>
        <v>507536.41000000003</v>
      </c>
    </row>
    <row r="56" spans="1:42" ht="75">
      <c r="A56" s="1191">
        <v>698522</v>
      </c>
      <c r="B56" s="1219" t="s">
        <v>2500</v>
      </c>
      <c r="C56" s="1193" t="s">
        <v>2209</v>
      </c>
      <c r="D56" s="1193" t="s">
        <v>2203</v>
      </c>
      <c r="E56" s="1193" t="s">
        <v>35</v>
      </c>
      <c r="F56" s="1193" t="s">
        <v>2118</v>
      </c>
      <c r="G56" s="1193" t="s">
        <v>2203</v>
      </c>
      <c r="H56" s="1193" t="s">
        <v>2469</v>
      </c>
      <c r="I56" s="1193" t="s">
        <v>2469</v>
      </c>
      <c r="J56" s="1194">
        <v>3987957.0574999927</v>
      </c>
      <c r="K56" s="1194">
        <v>454616.91</v>
      </c>
      <c r="L56" s="1194">
        <v>810226.04999999993</v>
      </c>
      <c r="M56" s="1194">
        <v>32120.400000000001</v>
      </c>
      <c r="N56" s="1198"/>
      <c r="O56" s="1198"/>
      <c r="P56" s="1198">
        <v>5284920.4174999921</v>
      </c>
      <c r="Q56" s="1198">
        <v>4798183.1074999925</v>
      </c>
      <c r="R56" s="1198">
        <v>486737.31</v>
      </c>
      <c r="S56" s="1198" t="s">
        <v>2470</v>
      </c>
      <c r="T56" s="1198" t="s">
        <v>2476</v>
      </c>
      <c r="U56" s="1198" t="s">
        <v>275</v>
      </c>
      <c r="V56" s="1199" t="s">
        <v>2492</v>
      </c>
      <c r="W56" s="1112" t="s">
        <v>2496</v>
      </c>
      <c r="X56" s="1198">
        <v>3791271.0574999927</v>
      </c>
      <c r="Y56" s="1198">
        <v>322022.90999999997</v>
      </c>
      <c r="Z56" s="1198">
        <v>810226.04999999993</v>
      </c>
      <c r="AA56" s="1198">
        <v>32120.400000000001</v>
      </c>
      <c r="AB56" s="1198">
        <v>196686</v>
      </c>
      <c r="AC56" s="1198">
        <v>132594</v>
      </c>
      <c r="AD56" s="1198">
        <v>5284920.417499993</v>
      </c>
      <c r="AE56" s="1198">
        <v>4798183.1074999925</v>
      </c>
      <c r="AF56" s="1198">
        <v>486737.30999999994</v>
      </c>
      <c r="AG56" s="1114" t="s">
        <v>2494</v>
      </c>
      <c r="AH56" s="1115" t="s">
        <v>2383</v>
      </c>
      <c r="AI56" s="1116" t="s">
        <v>2495</v>
      </c>
      <c r="AJ56" s="1200"/>
      <c r="AK56" s="1201"/>
      <c r="AL56" s="1114">
        <f t="shared" si="1"/>
        <v>1</v>
      </c>
      <c r="AM56" s="1114">
        <v>0</v>
      </c>
      <c r="AN56" s="1114">
        <v>0</v>
      </c>
      <c r="AO56" s="1202">
        <f t="shared" si="0"/>
        <v>4798183.1074999925</v>
      </c>
      <c r="AP56" s="1202">
        <f t="shared" si="0"/>
        <v>486737.31</v>
      </c>
    </row>
    <row r="57" spans="1:42" ht="75">
      <c r="A57" s="1191">
        <v>699814</v>
      </c>
      <c r="B57" s="1219" t="s">
        <v>955</v>
      </c>
      <c r="C57" s="1193" t="s">
        <v>2209</v>
      </c>
      <c r="D57" s="1193" t="s">
        <v>2203</v>
      </c>
      <c r="E57" s="1193" t="s">
        <v>35</v>
      </c>
      <c r="F57" s="1193" t="s">
        <v>2118</v>
      </c>
      <c r="G57" s="1193" t="s">
        <v>2203</v>
      </c>
      <c r="H57" s="1193" t="s">
        <v>2469</v>
      </c>
      <c r="I57" s="1193" t="s">
        <v>2469</v>
      </c>
      <c r="J57" s="1194">
        <v>14011750.654999999</v>
      </c>
      <c r="K57" s="1194">
        <v>872747.53</v>
      </c>
      <c r="L57" s="1194">
        <v>2795912.0099999974</v>
      </c>
      <c r="M57" s="1194">
        <v>55146.97</v>
      </c>
      <c r="N57" s="1198"/>
      <c r="O57" s="1198"/>
      <c r="P57" s="1198">
        <v>17735557.164999995</v>
      </c>
      <c r="Q57" s="1198">
        <v>16807662.664999995</v>
      </c>
      <c r="R57" s="1198">
        <v>927894.5</v>
      </c>
      <c r="S57" s="1198" t="s">
        <v>2470</v>
      </c>
      <c r="T57" s="1198" t="s">
        <v>2476</v>
      </c>
      <c r="U57" s="1198" t="s">
        <v>275</v>
      </c>
      <c r="V57" s="1199" t="s">
        <v>2492</v>
      </c>
      <c r="W57" s="1112" t="s">
        <v>2496</v>
      </c>
      <c r="X57" s="1198">
        <v>13267153.654999999</v>
      </c>
      <c r="Y57" s="1198">
        <v>370784.52999999997</v>
      </c>
      <c r="Z57" s="1198">
        <v>2795912.0099999974</v>
      </c>
      <c r="AA57" s="1198">
        <v>55146.97</v>
      </c>
      <c r="AB57" s="1198">
        <v>744597</v>
      </c>
      <c r="AC57" s="1198">
        <v>501963</v>
      </c>
      <c r="AD57" s="1198">
        <v>17735557.164999999</v>
      </c>
      <c r="AE57" s="1198">
        <v>16807662.664999995</v>
      </c>
      <c r="AF57" s="1198">
        <v>927894.5</v>
      </c>
      <c r="AG57" s="1114" t="s">
        <v>2494</v>
      </c>
      <c r="AH57" s="1115" t="s">
        <v>2235</v>
      </c>
      <c r="AI57" s="1116" t="s">
        <v>2495</v>
      </c>
      <c r="AJ57" s="1200"/>
      <c r="AK57" s="1201"/>
      <c r="AL57" s="1114">
        <f t="shared" si="1"/>
        <v>1</v>
      </c>
      <c r="AM57" s="1114">
        <v>0</v>
      </c>
      <c r="AN57" s="1114">
        <v>0</v>
      </c>
      <c r="AO57" s="1202">
        <f t="shared" si="0"/>
        <v>16807662.664999995</v>
      </c>
      <c r="AP57" s="1202">
        <f t="shared" si="0"/>
        <v>927894.5</v>
      </c>
    </row>
    <row r="58" spans="1:42" ht="75">
      <c r="A58" s="1191">
        <v>701473</v>
      </c>
      <c r="B58" s="1219" t="s">
        <v>1107</v>
      </c>
      <c r="C58" s="1193" t="s">
        <v>2209</v>
      </c>
      <c r="D58" s="1193" t="s">
        <v>2203</v>
      </c>
      <c r="E58" s="1193" t="s">
        <v>35</v>
      </c>
      <c r="F58" s="1193" t="s">
        <v>2118</v>
      </c>
      <c r="G58" s="1193" t="s">
        <v>2203</v>
      </c>
      <c r="H58" s="1193" t="s">
        <v>2469</v>
      </c>
      <c r="I58" s="1193" t="s">
        <v>2469</v>
      </c>
      <c r="J58" s="1194">
        <v>11994894.83</v>
      </c>
      <c r="K58" s="1194">
        <v>1520521.43</v>
      </c>
      <c r="L58" s="1194">
        <v>2377385.5599999991</v>
      </c>
      <c r="M58" s="1194">
        <v>89359.81</v>
      </c>
      <c r="N58" s="1198"/>
      <c r="O58" s="1198"/>
      <c r="P58" s="1198">
        <v>15982161.629999999</v>
      </c>
      <c r="Q58" s="1198">
        <v>14372280.389999999</v>
      </c>
      <c r="R58" s="1198">
        <v>1609881.24</v>
      </c>
      <c r="S58" s="1198" t="s">
        <v>2470</v>
      </c>
      <c r="T58" s="1198" t="s">
        <v>2476</v>
      </c>
      <c r="U58" s="1198" t="s">
        <v>275</v>
      </c>
      <c r="V58" s="1199" t="s">
        <v>2492</v>
      </c>
      <c r="W58" s="1112" t="s">
        <v>2496</v>
      </c>
      <c r="X58" s="1198">
        <v>11399484.83</v>
      </c>
      <c r="Y58" s="1198">
        <v>1119131.43</v>
      </c>
      <c r="Z58" s="1198">
        <v>2377385.5599999991</v>
      </c>
      <c r="AA58" s="1198">
        <v>89359.81</v>
      </c>
      <c r="AB58" s="1198">
        <v>595410</v>
      </c>
      <c r="AC58" s="1198">
        <v>401390</v>
      </c>
      <c r="AD58" s="1198">
        <v>15982161.629999999</v>
      </c>
      <c r="AE58" s="1198">
        <v>14372280.389999999</v>
      </c>
      <c r="AF58" s="1198">
        <v>1609881.24</v>
      </c>
      <c r="AG58" s="1114" t="s">
        <v>2494</v>
      </c>
      <c r="AH58" s="1115" t="s">
        <v>2383</v>
      </c>
      <c r="AI58" s="1116" t="s">
        <v>2495</v>
      </c>
      <c r="AJ58" s="1200"/>
      <c r="AK58" s="1201"/>
      <c r="AL58" s="1114">
        <f t="shared" si="1"/>
        <v>1</v>
      </c>
      <c r="AM58" s="1114">
        <v>0</v>
      </c>
      <c r="AN58" s="1114">
        <v>0</v>
      </c>
      <c r="AO58" s="1202">
        <f t="shared" si="0"/>
        <v>14372280.389999999</v>
      </c>
      <c r="AP58" s="1202">
        <f t="shared" si="0"/>
        <v>1609881.24</v>
      </c>
    </row>
    <row r="59" spans="1:42" ht="75">
      <c r="A59" s="1191">
        <v>704744</v>
      </c>
      <c r="B59" s="1219" t="s">
        <v>2501</v>
      </c>
      <c r="C59" s="1193" t="s">
        <v>2209</v>
      </c>
      <c r="D59" s="1193" t="s">
        <v>2203</v>
      </c>
      <c r="E59" s="1193" t="s">
        <v>35</v>
      </c>
      <c r="F59" s="1193" t="s">
        <v>2118</v>
      </c>
      <c r="G59" s="1193" t="s">
        <v>2203</v>
      </c>
      <c r="H59" s="1193" t="s">
        <v>2469</v>
      </c>
      <c r="I59" s="1193" t="s">
        <v>2469</v>
      </c>
      <c r="J59" s="1194">
        <v>21521273.585000001</v>
      </c>
      <c r="K59" s="1194">
        <v>1542129.95</v>
      </c>
      <c r="L59" s="1194">
        <v>4057973.9499999983</v>
      </c>
      <c r="M59" s="1194">
        <v>94811.81</v>
      </c>
      <c r="N59" s="1198"/>
      <c r="O59" s="1198"/>
      <c r="P59" s="1198">
        <v>27216189.295000002</v>
      </c>
      <c r="Q59" s="1198">
        <v>25579247.535</v>
      </c>
      <c r="R59" s="1198">
        <v>1636941.76</v>
      </c>
      <c r="S59" s="1198" t="s">
        <v>2470</v>
      </c>
      <c r="T59" s="1198" t="s">
        <v>2476</v>
      </c>
      <c r="U59" s="1198" t="s">
        <v>275</v>
      </c>
      <c r="V59" s="1199" t="s">
        <v>2492</v>
      </c>
      <c r="W59" s="1112" t="s">
        <v>2496</v>
      </c>
      <c r="X59" s="1198">
        <v>19955144.585000001</v>
      </c>
      <c r="Y59" s="1198">
        <v>486338.95</v>
      </c>
      <c r="Z59" s="1198">
        <v>4057973.9499999983</v>
      </c>
      <c r="AA59" s="1198">
        <v>94811.81</v>
      </c>
      <c r="AB59" s="1198">
        <v>1566129</v>
      </c>
      <c r="AC59" s="1198">
        <v>1055791</v>
      </c>
      <c r="AD59" s="1198">
        <v>27216189.294999998</v>
      </c>
      <c r="AE59" s="1198">
        <v>25579247.535</v>
      </c>
      <c r="AF59" s="1198">
        <v>1636941.76</v>
      </c>
      <c r="AG59" s="1114" t="s">
        <v>2494</v>
      </c>
      <c r="AH59" s="1115" t="s">
        <v>2383</v>
      </c>
      <c r="AI59" s="1116" t="s">
        <v>2495</v>
      </c>
      <c r="AJ59" s="1200"/>
      <c r="AK59" s="1201"/>
      <c r="AL59" s="1114">
        <f t="shared" si="1"/>
        <v>1</v>
      </c>
      <c r="AM59" s="1114">
        <v>0</v>
      </c>
      <c r="AN59" s="1114">
        <v>0</v>
      </c>
      <c r="AO59" s="1202">
        <f t="shared" si="0"/>
        <v>25579247.535</v>
      </c>
      <c r="AP59" s="1202">
        <f t="shared" si="0"/>
        <v>1636941.76</v>
      </c>
    </row>
    <row r="60" spans="1:42" ht="75">
      <c r="A60" s="1191">
        <v>704757</v>
      </c>
      <c r="B60" s="1219" t="s">
        <v>801</v>
      </c>
      <c r="C60" s="1193" t="s">
        <v>2209</v>
      </c>
      <c r="D60" s="1193" t="s">
        <v>2203</v>
      </c>
      <c r="E60" s="1193" t="s">
        <v>35</v>
      </c>
      <c r="F60" s="1193" t="s">
        <v>2118</v>
      </c>
      <c r="G60" s="1193" t="s">
        <v>2203</v>
      </c>
      <c r="H60" s="1193" t="s">
        <v>2469</v>
      </c>
      <c r="I60" s="1193" t="s">
        <v>2469</v>
      </c>
      <c r="J60" s="1194">
        <v>8526009.3300000001</v>
      </c>
      <c r="K60" s="1194">
        <v>383038.38</v>
      </c>
      <c r="L60" s="1194">
        <v>1562084.5800000005</v>
      </c>
      <c r="M60" s="1194">
        <v>22536.63</v>
      </c>
      <c r="N60" s="1198"/>
      <c r="O60" s="1198"/>
      <c r="P60" s="1198">
        <v>10493668.92</v>
      </c>
      <c r="Q60" s="1198">
        <v>10088093.91</v>
      </c>
      <c r="R60" s="1198">
        <v>405575.01</v>
      </c>
      <c r="S60" s="1198" t="s">
        <v>2470</v>
      </c>
      <c r="T60" s="1198" t="s">
        <v>2476</v>
      </c>
      <c r="U60" s="1198" t="s">
        <v>275</v>
      </c>
      <c r="V60" s="1199" t="s">
        <v>2492</v>
      </c>
      <c r="W60" s="1112" t="s">
        <v>2496</v>
      </c>
      <c r="X60" s="1198">
        <v>8241015.3300000001</v>
      </c>
      <c r="Y60" s="1198">
        <v>190912.38</v>
      </c>
      <c r="Z60" s="1198">
        <v>1562084.5800000005</v>
      </c>
      <c r="AA60" s="1198">
        <v>22536.63</v>
      </c>
      <c r="AB60" s="1198">
        <v>284994</v>
      </c>
      <c r="AC60" s="1198">
        <v>192126</v>
      </c>
      <c r="AD60" s="1198">
        <v>10493668.920000002</v>
      </c>
      <c r="AE60" s="1198">
        <v>10088093.91</v>
      </c>
      <c r="AF60" s="1198">
        <v>405575.01</v>
      </c>
      <c r="AG60" s="1114" t="s">
        <v>2494</v>
      </c>
      <c r="AH60" s="1115" t="s">
        <v>2235</v>
      </c>
      <c r="AI60" s="1116" t="s">
        <v>2495</v>
      </c>
      <c r="AJ60" s="1200"/>
      <c r="AK60" s="1201"/>
      <c r="AL60" s="1114">
        <f t="shared" si="1"/>
        <v>1</v>
      </c>
      <c r="AM60" s="1114">
        <v>0</v>
      </c>
      <c r="AN60" s="1114">
        <v>0</v>
      </c>
      <c r="AO60" s="1202">
        <f t="shared" si="0"/>
        <v>10088093.91</v>
      </c>
      <c r="AP60" s="1202">
        <f t="shared" si="0"/>
        <v>405575.01</v>
      </c>
    </row>
    <row r="61" spans="1:42" ht="75">
      <c r="A61" s="1191">
        <v>704793</v>
      </c>
      <c r="B61" s="1219" t="s">
        <v>2502</v>
      </c>
      <c r="C61" s="1193" t="s">
        <v>2209</v>
      </c>
      <c r="D61" s="1193" t="s">
        <v>2203</v>
      </c>
      <c r="E61" s="1193" t="s">
        <v>35</v>
      </c>
      <c r="F61" s="1193" t="s">
        <v>2118</v>
      </c>
      <c r="G61" s="1193" t="s">
        <v>2203</v>
      </c>
      <c r="H61" s="1193" t="s">
        <v>2469</v>
      </c>
      <c r="I61" s="1193" t="s">
        <v>2469</v>
      </c>
      <c r="J61" s="1194">
        <v>13232024.93</v>
      </c>
      <c r="K61" s="1194">
        <v>1588137.7600000002</v>
      </c>
      <c r="L61" s="1194">
        <v>2540431.6000000006</v>
      </c>
      <c r="M61" s="1194">
        <v>79529.34</v>
      </c>
      <c r="N61" s="1198"/>
      <c r="O61" s="1198"/>
      <c r="P61" s="1198">
        <v>17440123.630000003</v>
      </c>
      <c r="Q61" s="1198">
        <v>15772456.530000001</v>
      </c>
      <c r="R61" s="1198">
        <v>1667667.1000000003</v>
      </c>
      <c r="S61" s="1198" t="s">
        <v>2470</v>
      </c>
      <c r="T61" s="1198" t="s">
        <v>2476</v>
      </c>
      <c r="U61" s="1198" t="s">
        <v>275</v>
      </c>
      <c r="V61" s="1199" t="s">
        <v>2492</v>
      </c>
      <c r="W61" s="1112" t="s">
        <v>2496</v>
      </c>
      <c r="X61" s="1198">
        <v>12597812.93</v>
      </c>
      <c r="Y61" s="1198">
        <v>1160589.7600000002</v>
      </c>
      <c r="Z61" s="1198">
        <v>2540431.6000000006</v>
      </c>
      <c r="AA61" s="1198">
        <v>79529.34</v>
      </c>
      <c r="AB61" s="1198">
        <v>634212</v>
      </c>
      <c r="AC61" s="1198">
        <v>427548</v>
      </c>
      <c r="AD61" s="1198">
        <v>17440123.629999999</v>
      </c>
      <c r="AE61" s="1198">
        <v>15772456.530000001</v>
      </c>
      <c r="AF61" s="1198">
        <v>1667667.1</v>
      </c>
      <c r="AG61" s="1114" t="s">
        <v>2494</v>
      </c>
      <c r="AH61" s="1115" t="s">
        <v>2383</v>
      </c>
      <c r="AI61" s="1116" t="s">
        <v>2495</v>
      </c>
      <c r="AJ61" s="1200"/>
      <c r="AK61" s="1201"/>
      <c r="AL61" s="1114">
        <f t="shared" si="1"/>
        <v>1</v>
      </c>
      <c r="AM61" s="1114">
        <v>0</v>
      </c>
      <c r="AN61" s="1114">
        <v>0</v>
      </c>
      <c r="AO61" s="1202">
        <f t="shared" si="0"/>
        <v>15772456.530000001</v>
      </c>
      <c r="AP61" s="1202">
        <f t="shared" si="0"/>
        <v>1667667.1000000003</v>
      </c>
    </row>
    <row r="62" spans="1:42" ht="75">
      <c r="A62" s="1191">
        <v>704862</v>
      </c>
      <c r="B62" s="1219" t="s">
        <v>1023</v>
      </c>
      <c r="C62" s="1193" t="s">
        <v>2209</v>
      </c>
      <c r="D62" s="1193" t="s">
        <v>2203</v>
      </c>
      <c r="E62" s="1193" t="s">
        <v>35</v>
      </c>
      <c r="F62" s="1193" t="s">
        <v>2118</v>
      </c>
      <c r="G62" s="1193" t="s">
        <v>2203</v>
      </c>
      <c r="H62" s="1193" t="s">
        <v>2469</v>
      </c>
      <c r="I62" s="1193" t="s">
        <v>2469</v>
      </c>
      <c r="J62" s="1194">
        <v>11073921.949999999</v>
      </c>
      <c r="K62" s="1194">
        <v>1052403.9699999997</v>
      </c>
      <c r="L62" s="1194">
        <v>2150579.88</v>
      </c>
      <c r="M62" s="1194">
        <v>58676.25</v>
      </c>
      <c r="N62" s="1198"/>
      <c r="O62" s="1198"/>
      <c r="P62" s="1198">
        <v>14335582.049999997</v>
      </c>
      <c r="Q62" s="1198">
        <v>13224501.829999998</v>
      </c>
      <c r="R62" s="1198">
        <v>1111080.2199999997</v>
      </c>
      <c r="S62" s="1198" t="s">
        <v>2470</v>
      </c>
      <c r="T62" s="1198" t="s">
        <v>2476</v>
      </c>
      <c r="U62" s="1198" t="s">
        <v>275</v>
      </c>
      <c r="V62" s="1199" t="s">
        <v>2492</v>
      </c>
      <c r="W62" s="1112" t="s">
        <v>2496</v>
      </c>
      <c r="X62" s="1198">
        <v>10758153.949999999</v>
      </c>
      <c r="Y62" s="1198">
        <v>839531.96999999986</v>
      </c>
      <c r="Z62" s="1198">
        <v>2150579.88</v>
      </c>
      <c r="AA62" s="1198">
        <v>58676.25</v>
      </c>
      <c r="AB62" s="1198">
        <v>315768</v>
      </c>
      <c r="AC62" s="1198">
        <v>212872</v>
      </c>
      <c r="AD62" s="1198">
        <v>14335582.050000001</v>
      </c>
      <c r="AE62" s="1198">
        <v>13224501.829999998</v>
      </c>
      <c r="AF62" s="1198">
        <v>1111080.2199999997</v>
      </c>
      <c r="AG62" s="1114" t="s">
        <v>2494</v>
      </c>
      <c r="AH62" s="1115" t="s">
        <v>2383</v>
      </c>
      <c r="AI62" s="1116" t="s">
        <v>2495</v>
      </c>
      <c r="AJ62" s="1200"/>
      <c r="AK62" s="1201"/>
      <c r="AL62" s="1114">
        <f t="shared" si="1"/>
        <v>1</v>
      </c>
      <c r="AM62" s="1114">
        <v>0</v>
      </c>
      <c r="AN62" s="1114">
        <v>0</v>
      </c>
      <c r="AO62" s="1202">
        <f t="shared" si="0"/>
        <v>13224501.829999998</v>
      </c>
      <c r="AP62" s="1202">
        <f t="shared" si="0"/>
        <v>1111080.2199999997</v>
      </c>
    </row>
    <row r="63" spans="1:42" ht="75">
      <c r="A63" s="1191">
        <v>704929</v>
      </c>
      <c r="B63" s="1219" t="s">
        <v>2503</v>
      </c>
      <c r="C63" s="1193" t="s">
        <v>2209</v>
      </c>
      <c r="D63" s="1193" t="s">
        <v>2203</v>
      </c>
      <c r="E63" s="1193" t="s">
        <v>35</v>
      </c>
      <c r="F63" s="1193" t="s">
        <v>2118</v>
      </c>
      <c r="G63" s="1193" t="s">
        <v>2203</v>
      </c>
      <c r="H63" s="1193" t="s">
        <v>2469</v>
      </c>
      <c r="I63" s="1193" t="s">
        <v>2469</v>
      </c>
      <c r="J63" s="1194">
        <v>13787578.612499956</v>
      </c>
      <c r="K63" s="1194">
        <v>968406.71999999986</v>
      </c>
      <c r="L63" s="1194">
        <v>2944605.8299999996</v>
      </c>
      <c r="M63" s="1194">
        <v>60896.29</v>
      </c>
      <c r="N63" s="1198"/>
      <c r="O63" s="1198"/>
      <c r="P63" s="1198">
        <v>17761487.452499956</v>
      </c>
      <c r="Q63" s="1198">
        <v>16732184.442499956</v>
      </c>
      <c r="R63" s="1198">
        <v>1029303.0099999999</v>
      </c>
      <c r="S63" s="1198" t="s">
        <v>2470</v>
      </c>
      <c r="T63" s="1198" t="s">
        <v>2476</v>
      </c>
      <c r="U63" s="1198" t="s">
        <v>275</v>
      </c>
      <c r="V63" s="1199" t="s">
        <v>2492</v>
      </c>
      <c r="W63" s="1112" t="s">
        <v>2496</v>
      </c>
      <c r="X63" s="1198">
        <v>12867034.612499956</v>
      </c>
      <c r="Y63" s="1198">
        <v>347830.71999999986</v>
      </c>
      <c r="Z63" s="1198">
        <v>2944605.8299999996</v>
      </c>
      <c r="AA63" s="1198">
        <v>60896.29</v>
      </c>
      <c r="AB63" s="1198">
        <v>920544</v>
      </c>
      <c r="AC63" s="1198">
        <v>620576</v>
      </c>
      <c r="AD63" s="1198">
        <v>17761487.452499956</v>
      </c>
      <c r="AE63" s="1198">
        <v>16732184.442499956</v>
      </c>
      <c r="AF63" s="1198">
        <v>1029303.0099999999</v>
      </c>
      <c r="AG63" s="1114" t="s">
        <v>2494</v>
      </c>
      <c r="AH63" s="1115" t="s">
        <v>2383</v>
      </c>
      <c r="AI63" s="1116" t="s">
        <v>2495</v>
      </c>
      <c r="AJ63" s="1200"/>
      <c r="AK63" s="1201"/>
      <c r="AL63" s="1114">
        <f t="shared" si="1"/>
        <v>1</v>
      </c>
      <c r="AM63" s="1114">
        <v>0</v>
      </c>
      <c r="AN63" s="1114">
        <v>0</v>
      </c>
      <c r="AO63" s="1202">
        <f t="shared" si="0"/>
        <v>16732184.442499956</v>
      </c>
      <c r="AP63" s="1202">
        <f t="shared" si="0"/>
        <v>1029303.0099999999</v>
      </c>
    </row>
    <row r="64" spans="1:42" ht="75">
      <c r="A64" s="1191">
        <v>704931</v>
      </c>
      <c r="B64" s="1219" t="s">
        <v>1108</v>
      </c>
      <c r="C64" s="1193" t="s">
        <v>2209</v>
      </c>
      <c r="D64" s="1193" t="s">
        <v>2203</v>
      </c>
      <c r="E64" s="1193" t="s">
        <v>35</v>
      </c>
      <c r="F64" s="1193" t="s">
        <v>2118</v>
      </c>
      <c r="G64" s="1193" t="s">
        <v>2203</v>
      </c>
      <c r="H64" s="1193" t="s">
        <v>2469</v>
      </c>
      <c r="I64" s="1193" t="s">
        <v>2469</v>
      </c>
      <c r="J64" s="1194">
        <v>14028036.582500128</v>
      </c>
      <c r="K64" s="1194">
        <v>867189.9</v>
      </c>
      <c r="L64" s="1194">
        <v>1972441.1409597662</v>
      </c>
      <c r="M64" s="1194">
        <v>107984.69904023371</v>
      </c>
      <c r="N64" s="1198"/>
      <c r="O64" s="1198"/>
      <c r="P64" s="1198">
        <v>16975652.322500128</v>
      </c>
      <c r="Q64" s="1198">
        <v>16000477.723459894</v>
      </c>
      <c r="R64" s="1198">
        <v>975174.59904023376</v>
      </c>
      <c r="S64" s="1198" t="s">
        <v>2470</v>
      </c>
      <c r="T64" s="1198" t="s">
        <v>2476</v>
      </c>
      <c r="U64" s="1198" t="s">
        <v>275</v>
      </c>
      <c r="V64" s="1199" t="s">
        <v>2492</v>
      </c>
      <c r="W64" s="1112" t="s">
        <v>2496</v>
      </c>
      <c r="X64" s="1198">
        <v>13069359.582500128</v>
      </c>
      <c r="Y64" s="1198">
        <v>220906.9</v>
      </c>
      <c r="Z64" s="1198">
        <v>1972441.1409597662</v>
      </c>
      <c r="AA64" s="1198">
        <v>107984.69904023371</v>
      </c>
      <c r="AB64" s="1198">
        <v>958677</v>
      </c>
      <c r="AC64" s="1198">
        <v>646283</v>
      </c>
      <c r="AD64" s="1198">
        <v>16975652.322500128</v>
      </c>
      <c r="AE64" s="1198">
        <v>16000477.723459894</v>
      </c>
      <c r="AF64" s="1198">
        <v>975174.59904023376</v>
      </c>
      <c r="AG64" s="1114" t="s">
        <v>2494</v>
      </c>
      <c r="AH64" s="1115" t="s">
        <v>2235</v>
      </c>
      <c r="AI64" s="1116" t="s">
        <v>2495</v>
      </c>
      <c r="AJ64" s="1200"/>
      <c r="AK64" s="1201"/>
      <c r="AL64" s="1114">
        <f t="shared" si="1"/>
        <v>1</v>
      </c>
      <c r="AM64" s="1114">
        <v>0</v>
      </c>
      <c r="AN64" s="1114">
        <v>0</v>
      </c>
      <c r="AO64" s="1202">
        <f t="shared" si="0"/>
        <v>16000477.723459894</v>
      </c>
      <c r="AP64" s="1202">
        <f t="shared" si="0"/>
        <v>975174.59904023376</v>
      </c>
    </row>
    <row r="65" spans="1:42" ht="75">
      <c r="A65" s="1191">
        <v>724603</v>
      </c>
      <c r="B65" s="1219" t="s">
        <v>1116</v>
      </c>
      <c r="C65" s="1193" t="s">
        <v>2209</v>
      </c>
      <c r="D65" s="1193" t="s">
        <v>2203</v>
      </c>
      <c r="E65" s="1193" t="s">
        <v>35</v>
      </c>
      <c r="F65" s="1193" t="s">
        <v>2118</v>
      </c>
      <c r="G65" s="1193" t="s">
        <v>2203</v>
      </c>
      <c r="H65" s="1193" t="s">
        <v>2469</v>
      </c>
      <c r="I65" s="1193" t="s">
        <v>2469</v>
      </c>
      <c r="J65" s="1194">
        <v>7308020.0800000019</v>
      </c>
      <c r="K65" s="1194">
        <v>517830.30999999982</v>
      </c>
      <c r="L65" s="1194">
        <v>1689593.1700000002</v>
      </c>
      <c r="M65" s="1194">
        <v>41489.51</v>
      </c>
      <c r="N65" s="1198"/>
      <c r="O65" s="1198"/>
      <c r="P65" s="1198">
        <v>9556933.0700000022</v>
      </c>
      <c r="Q65" s="1198">
        <v>8997613.2500000019</v>
      </c>
      <c r="R65" s="1198">
        <v>559319.81999999983</v>
      </c>
      <c r="S65" s="1198" t="s">
        <v>2470</v>
      </c>
      <c r="T65" s="1198" t="s">
        <v>2476</v>
      </c>
      <c r="U65" s="1198" t="s">
        <v>275</v>
      </c>
      <c r="V65" s="1199" t="s">
        <v>2492</v>
      </c>
      <c r="W65" s="1112" t="s">
        <v>2496</v>
      </c>
      <c r="X65" s="1198">
        <v>6954788.0800000019</v>
      </c>
      <c r="Y65" s="1198">
        <v>279702.30999999982</v>
      </c>
      <c r="Z65" s="1198">
        <v>1689593.1700000002</v>
      </c>
      <c r="AA65" s="1198">
        <v>41489.51</v>
      </c>
      <c r="AB65" s="1198">
        <v>353232</v>
      </c>
      <c r="AC65" s="1198">
        <v>238128</v>
      </c>
      <c r="AD65" s="1198">
        <v>9556933.0700000022</v>
      </c>
      <c r="AE65" s="1198">
        <v>8997613.2500000019</v>
      </c>
      <c r="AF65" s="1198">
        <v>559319.81999999983</v>
      </c>
      <c r="AG65" s="1114" t="s">
        <v>2494</v>
      </c>
      <c r="AH65" s="1115" t="s">
        <v>2235</v>
      </c>
      <c r="AI65" s="1116" t="s">
        <v>2495</v>
      </c>
      <c r="AJ65" s="1200"/>
      <c r="AK65" s="1201"/>
      <c r="AL65" s="1114">
        <f t="shared" si="1"/>
        <v>1</v>
      </c>
      <c r="AM65" s="1114">
        <v>0</v>
      </c>
      <c r="AN65" s="1114">
        <v>1</v>
      </c>
      <c r="AO65" s="1202">
        <f t="shared" si="0"/>
        <v>8997613.2500000019</v>
      </c>
      <c r="AP65" s="1202">
        <f t="shared" si="0"/>
        <v>559319.81999999983</v>
      </c>
    </row>
    <row r="66" spans="1:42" ht="75">
      <c r="A66" s="1191">
        <v>724828</v>
      </c>
      <c r="B66" s="1219" t="s">
        <v>2504</v>
      </c>
      <c r="C66" s="1193" t="s">
        <v>2209</v>
      </c>
      <c r="D66" s="1193" t="s">
        <v>2203</v>
      </c>
      <c r="E66" s="1193" t="s">
        <v>35</v>
      </c>
      <c r="F66" s="1193" t="s">
        <v>2118</v>
      </c>
      <c r="G66" s="1193" t="s">
        <v>2203</v>
      </c>
      <c r="H66" s="1193" t="s">
        <v>2469</v>
      </c>
      <c r="I66" s="1193" t="s">
        <v>2469</v>
      </c>
      <c r="J66" s="1194">
        <v>6213147.8800000008</v>
      </c>
      <c r="K66" s="1194">
        <v>388351.57999999996</v>
      </c>
      <c r="L66" s="1194">
        <v>1248099.3699999999</v>
      </c>
      <c r="M66" s="1194">
        <v>14137.5</v>
      </c>
      <c r="N66" s="1198"/>
      <c r="O66" s="1198"/>
      <c r="P66" s="1198">
        <v>7863736.330000001</v>
      </c>
      <c r="Q66" s="1198">
        <v>7461247.2500000009</v>
      </c>
      <c r="R66" s="1198">
        <v>402489.07999999996</v>
      </c>
      <c r="S66" s="1198" t="s">
        <v>2470</v>
      </c>
      <c r="T66" s="1198" t="s">
        <v>2476</v>
      </c>
      <c r="U66" s="1198" t="s">
        <v>275</v>
      </c>
      <c r="V66" s="1199" t="s">
        <v>2492</v>
      </c>
      <c r="W66" s="1112" t="s">
        <v>2496</v>
      </c>
      <c r="X66" s="1198">
        <v>5936181.8800000008</v>
      </c>
      <c r="Y66" s="1198">
        <v>201637.57999999996</v>
      </c>
      <c r="Z66" s="1198">
        <v>1248099.3699999999</v>
      </c>
      <c r="AA66" s="1198">
        <v>14137.5</v>
      </c>
      <c r="AB66" s="1198">
        <v>276966</v>
      </c>
      <c r="AC66" s="1198">
        <v>186714</v>
      </c>
      <c r="AD66" s="1198">
        <v>7863736.330000001</v>
      </c>
      <c r="AE66" s="1198">
        <v>7461247.2500000009</v>
      </c>
      <c r="AF66" s="1198">
        <v>402489.07999999996</v>
      </c>
      <c r="AG66" s="1114" t="s">
        <v>2494</v>
      </c>
      <c r="AH66" s="1115" t="s">
        <v>2383</v>
      </c>
      <c r="AI66" s="1116" t="s">
        <v>2495</v>
      </c>
      <c r="AJ66" s="1200"/>
      <c r="AK66" s="1201"/>
      <c r="AL66" s="1114">
        <f t="shared" si="1"/>
        <v>1</v>
      </c>
      <c r="AM66" s="1114">
        <v>0</v>
      </c>
      <c r="AN66" s="1114">
        <v>1</v>
      </c>
      <c r="AO66" s="1202">
        <f t="shared" si="0"/>
        <v>7461247.2500000009</v>
      </c>
      <c r="AP66" s="1202">
        <f t="shared" si="0"/>
        <v>402489.07999999996</v>
      </c>
    </row>
    <row r="67" spans="1:42" ht="30">
      <c r="A67" s="1191">
        <v>724941</v>
      </c>
      <c r="B67" s="1219" t="s">
        <v>2505</v>
      </c>
      <c r="C67" s="1193" t="s">
        <v>2209</v>
      </c>
      <c r="D67" s="1193" t="s">
        <v>2203</v>
      </c>
      <c r="E67" s="1193" t="s">
        <v>35</v>
      </c>
      <c r="F67" s="1193" t="s">
        <v>2118</v>
      </c>
      <c r="G67" s="1193" t="s">
        <v>2203</v>
      </c>
      <c r="H67" s="1193" t="s">
        <v>2469</v>
      </c>
      <c r="I67" s="1193" t="s">
        <v>2469</v>
      </c>
      <c r="J67" s="1194">
        <v>12423846.449999999</v>
      </c>
      <c r="K67" s="1194">
        <v>585725.31000000006</v>
      </c>
      <c r="L67" s="1194">
        <v>1646095.25</v>
      </c>
      <c r="M67" s="1194">
        <v>83021.58</v>
      </c>
      <c r="N67" s="1198"/>
      <c r="O67" s="1198"/>
      <c r="P67" s="1198">
        <v>14738688.59</v>
      </c>
      <c r="Q67" s="1198">
        <v>14069941.699999999</v>
      </c>
      <c r="R67" s="1198">
        <v>668746.89</v>
      </c>
      <c r="S67" s="1198" t="s">
        <v>2470</v>
      </c>
      <c r="T67" s="1198" t="s">
        <v>2476</v>
      </c>
      <c r="U67" s="1198" t="s">
        <v>275</v>
      </c>
      <c r="V67" s="1199" t="s">
        <v>2506</v>
      </c>
      <c r="W67" s="1112" t="s">
        <v>2506</v>
      </c>
      <c r="X67" s="1198">
        <v>11340397.359999999</v>
      </c>
      <c r="Y67" s="1198">
        <v>201510.89</v>
      </c>
      <c r="Z67" s="1198">
        <v>2036460.34</v>
      </c>
      <c r="AA67" s="1198">
        <v>0</v>
      </c>
      <c r="AB67" s="1198">
        <v>693084</v>
      </c>
      <c r="AC67" s="1198">
        <v>467236</v>
      </c>
      <c r="AD67" s="1198">
        <v>14738688.59</v>
      </c>
      <c r="AE67" s="1198">
        <v>14069941.699999999</v>
      </c>
      <c r="AF67" s="1198">
        <v>668746.89</v>
      </c>
      <c r="AG67" s="1114" t="s">
        <v>2219</v>
      </c>
      <c r="AH67" s="1115" t="s">
        <v>2235</v>
      </c>
      <c r="AI67" s="1116" t="s">
        <v>2506</v>
      </c>
      <c r="AJ67" s="1200"/>
      <c r="AK67" s="1201"/>
      <c r="AL67" s="1114">
        <f t="shared" si="1"/>
        <v>1</v>
      </c>
      <c r="AM67" s="1114">
        <v>0</v>
      </c>
      <c r="AN67" s="1114">
        <v>1</v>
      </c>
      <c r="AO67" s="1202">
        <f t="shared" si="0"/>
        <v>14069941.699999999</v>
      </c>
      <c r="AP67" s="1202">
        <f t="shared" si="0"/>
        <v>668746.89</v>
      </c>
    </row>
    <row r="68" spans="1:42" ht="30">
      <c r="A68" s="1191">
        <v>704741</v>
      </c>
      <c r="B68" s="1219" t="s">
        <v>2507</v>
      </c>
      <c r="C68" s="1193" t="s">
        <v>2209</v>
      </c>
      <c r="D68" s="1193" t="s">
        <v>2209</v>
      </c>
      <c r="E68" s="1193" t="s">
        <v>35</v>
      </c>
      <c r="F68" s="1193" t="s">
        <v>2118</v>
      </c>
      <c r="G68" s="1193" t="s">
        <v>2203</v>
      </c>
      <c r="H68" s="1193" t="s">
        <v>2469</v>
      </c>
      <c r="I68" s="1193" t="s">
        <v>2469</v>
      </c>
      <c r="J68" s="1194">
        <v>19741562.460000001</v>
      </c>
      <c r="K68" s="1194">
        <v>976458.2</v>
      </c>
      <c r="L68" s="1194">
        <v>2533607.94</v>
      </c>
      <c r="M68" s="1194">
        <v>134366.43</v>
      </c>
      <c r="N68" s="1198"/>
      <c r="O68" s="1198"/>
      <c r="P68" s="1198">
        <v>23385995.030000001</v>
      </c>
      <c r="Q68" s="1198">
        <v>22275170.400000002</v>
      </c>
      <c r="R68" s="1198">
        <v>1110824.6299999999</v>
      </c>
      <c r="S68" s="1198" t="s">
        <v>2470</v>
      </c>
      <c r="T68" s="1198" t="s">
        <v>2476</v>
      </c>
      <c r="U68" s="1198" t="s">
        <v>275</v>
      </c>
      <c r="V68" s="1199" t="s">
        <v>2506</v>
      </c>
      <c r="W68" s="1112" t="s">
        <v>2506</v>
      </c>
      <c r="X68" s="1198">
        <v>17932518.84</v>
      </c>
      <c r="Y68" s="1198">
        <v>308495.64</v>
      </c>
      <c r="Z68" s="1198">
        <v>3152500.55</v>
      </c>
      <c r="AA68" s="1198">
        <v>0</v>
      </c>
      <c r="AB68" s="1198">
        <v>1190151</v>
      </c>
      <c r="AC68" s="1198">
        <v>802329</v>
      </c>
      <c r="AD68" s="1198">
        <v>23385995.030000001</v>
      </c>
      <c r="AE68" s="1198">
        <v>22275170.390000001</v>
      </c>
      <c r="AF68" s="1198">
        <v>1110824.6400000001</v>
      </c>
      <c r="AG68" s="1114" t="s">
        <v>2219</v>
      </c>
      <c r="AH68" s="1115" t="s">
        <v>2235</v>
      </c>
      <c r="AI68" s="1116" t="s">
        <v>2506</v>
      </c>
      <c r="AJ68" s="1200"/>
      <c r="AK68" s="1201"/>
      <c r="AL68" s="1114">
        <f t="shared" si="1"/>
        <v>1</v>
      </c>
      <c r="AM68" s="1114">
        <v>0</v>
      </c>
      <c r="AN68" s="1114">
        <v>0</v>
      </c>
      <c r="AO68" s="1202">
        <f t="shared" si="0"/>
        <v>22275170.400000002</v>
      </c>
      <c r="AP68" s="1202">
        <f t="shared" si="0"/>
        <v>1110824.6299999999</v>
      </c>
    </row>
    <row r="69" spans="1:42" ht="30">
      <c r="A69" s="1191">
        <v>724605</v>
      </c>
      <c r="B69" s="1219" t="s">
        <v>2508</v>
      </c>
      <c r="C69" s="1193" t="s">
        <v>2209</v>
      </c>
      <c r="D69" s="1193" t="s">
        <v>2203</v>
      </c>
      <c r="E69" s="1193" t="s">
        <v>35</v>
      </c>
      <c r="F69" s="1193" t="s">
        <v>2118</v>
      </c>
      <c r="G69" s="1193" t="s">
        <v>2203</v>
      </c>
      <c r="H69" s="1193" t="s">
        <v>2469</v>
      </c>
      <c r="I69" s="1193" t="s">
        <v>2469</v>
      </c>
      <c r="J69" s="1194">
        <v>8485594.4700000007</v>
      </c>
      <c r="K69" s="1194">
        <v>412336.03</v>
      </c>
      <c r="L69" s="1194">
        <v>1106363.96</v>
      </c>
      <c r="M69" s="1194">
        <v>57568.51</v>
      </c>
      <c r="N69" s="1198"/>
      <c r="O69" s="1198"/>
      <c r="P69" s="1198">
        <v>10061862.969999999</v>
      </c>
      <c r="Q69" s="1198">
        <v>9591958.4299999997</v>
      </c>
      <c r="R69" s="1198">
        <v>469904.54000000004</v>
      </c>
      <c r="S69" s="1198" t="s">
        <v>2470</v>
      </c>
      <c r="T69" s="1198" t="s">
        <v>2476</v>
      </c>
      <c r="U69" s="1198" t="s">
        <v>275</v>
      </c>
      <c r="V69" s="1199" t="s">
        <v>2506</v>
      </c>
      <c r="W69" s="1112" t="s">
        <v>2506</v>
      </c>
      <c r="X69" s="1198">
        <v>7795083.3200000003</v>
      </c>
      <c r="Y69" s="1198">
        <v>183970.54</v>
      </c>
      <c r="Z69" s="1198">
        <v>1372729.11</v>
      </c>
      <c r="AA69" s="1198">
        <v>0</v>
      </c>
      <c r="AB69" s="1198">
        <v>424146</v>
      </c>
      <c r="AC69" s="1198">
        <v>285934</v>
      </c>
      <c r="AD69" s="1198">
        <v>10061862.970000001</v>
      </c>
      <c r="AE69" s="1198">
        <v>9591958.4299999997</v>
      </c>
      <c r="AF69" s="1198">
        <v>469904.54000000004</v>
      </c>
      <c r="AG69" s="1114" t="s">
        <v>2219</v>
      </c>
      <c r="AH69" s="1115" t="s">
        <v>2235</v>
      </c>
      <c r="AI69" s="1116" t="s">
        <v>2506</v>
      </c>
      <c r="AJ69" s="1200"/>
      <c r="AK69" s="1201"/>
      <c r="AL69" s="1114">
        <f t="shared" si="1"/>
        <v>1</v>
      </c>
      <c r="AM69" s="1114">
        <v>0</v>
      </c>
      <c r="AN69" s="1114">
        <v>1</v>
      </c>
      <c r="AO69" s="1202">
        <f t="shared" si="0"/>
        <v>9591958.4299999997</v>
      </c>
      <c r="AP69" s="1202">
        <f t="shared" si="0"/>
        <v>469904.54000000004</v>
      </c>
    </row>
    <row r="70" spans="1:42" ht="30">
      <c r="A70" s="1191">
        <v>724599</v>
      </c>
      <c r="B70" s="1219" t="s">
        <v>2509</v>
      </c>
      <c r="C70" s="1193" t="s">
        <v>2209</v>
      </c>
      <c r="D70" s="1193" t="s">
        <v>2203</v>
      </c>
      <c r="E70" s="1193" t="s">
        <v>35</v>
      </c>
      <c r="F70" s="1193" t="s">
        <v>2118</v>
      </c>
      <c r="G70" s="1193" t="s">
        <v>2203</v>
      </c>
      <c r="H70" s="1193" t="s">
        <v>2469</v>
      </c>
      <c r="I70" s="1193" t="s">
        <v>2469</v>
      </c>
      <c r="J70" s="1194">
        <v>11849851.49</v>
      </c>
      <c r="K70" s="1194">
        <v>636889.82999999996</v>
      </c>
      <c r="L70" s="1194">
        <v>1536485.07</v>
      </c>
      <c r="M70" s="1194">
        <v>88808.54</v>
      </c>
      <c r="N70" s="1198"/>
      <c r="O70" s="1198"/>
      <c r="P70" s="1198">
        <v>14112034.93</v>
      </c>
      <c r="Q70" s="1198">
        <v>13386336.560000001</v>
      </c>
      <c r="R70" s="1198">
        <v>725698.37</v>
      </c>
      <c r="S70" s="1198" t="s">
        <v>2470</v>
      </c>
      <c r="T70" s="1198" t="s">
        <v>2476</v>
      </c>
      <c r="U70" s="1198" t="s">
        <v>275</v>
      </c>
      <c r="V70" s="1199" t="s">
        <v>2506</v>
      </c>
      <c r="W70" s="1112" t="s">
        <v>2506</v>
      </c>
      <c r="X70" s="1198">
        <v>10754272.51</v>
      </c>
      <c r="Y70" s="1198">
        <v>236814.37</v>
      </c>
      <c r="Z70" s="1198">
        <v>1906868.06</v>
      </c>
      <c r="AA70" s="1198">
        <v>0</v>
      </c>
      <c r="AB70" s="1198">
        <v>725196</v>
      </c>
      <c r="AC70" s="1198">
        <v>488884</v>
      </c>
      <c r="AD70" s="1198">
        <v>14112034.939999999</v>
      </c>
      <c r="AE70" s="1198">
        <v>13386336.57</v>
      </c>
      <c r="AF70" s="1198">
        <v>725698.37</v>
      </c>
      <c r="AG70" s="1114" t="s">
        <v>2219</v>
      </c>
      <c r="AH70" s="1115" t="s">
        <v>2235</v>
      </c>
      <c r="AI70" s="1116" t="s">
        <v>2506</v>
      </c>
      <c r="AJ70" s="1200"/>
      <c r="AK70" s="1201"/>
      <c r="AL70" s="1114">
        <f t="shared" si="1"/>
        <v>1</v>
      </c>
      <c r="AM70" s="1114">
        <v>0</v>
      </c>
      <c r="AN70" s="1114">
        <v>0</v>
      </c>
      <c r="AO70" s="1202">
        <f t="shared" si="0"/>
        <v>13386336.560000001</v>
      </c>
      <c r="AP70" s="1202">
        <f t="shared" si="0"/>
        <v>725698.37</v>
      </c>
    </row>
    <row r="71" spans="1:42" ht="30">
      <c r="A71" s="1191">
        <v>724669</v>
      </c>
      <c r="B71" s="1219" t="s">
        <v>2510</v>
      </c>
      <c r="C71" s="1193" t="s">
        <v>2209</v>
      </c>
      <c r="D71" s="1193" t="s">
        <v>2203</v>
      </c>
      <c r="E71" s="1193" t="s">
        <v>35</v>
      </c>
      <c r="F71" s="1193" t="s">
        <v>2118</v>
      </c>
      <c r="G71" s="1193" t="s">
        <v>2203</v>
      </c>
      <c r="H71" s="1193" t="s">
        <v>2469</v>
      </c>
      <c r="I71" s="1193" t="s">
        <v>2469</v>
      </c>
      <c r="J71" s="1194">
        <v>13170687.289999999</v>
      </c>
      <c r="K71" s="1194">
        <v>682982.51</v>
      </c>
      <c r="L71" s="1194">
        <v>1629722.94</v>
      </c>
      <c r="M71" s="1194">
        <v>90151.24</v>
      </c>
      <c r="N71" s="1198"/>
      <c r="O71" s="1198"/>
      <c r="P71" s="1198">
        <v>15573543.979999999</v>
      </c>
      <c r="Q71" s="1198">
        <v>14800410.229999999</v>
      </c>
      <c r="R71" s="1198">
        <v>773133.75</v>
      </c>
      <c r="S71" s="1198" t="s">
        <v>2470</v>
      </c>
      <c r="T71" s="1198" t="s">
        <v>2476</v>
      </c>
      <c r="U71" s="1198" t="s">
        <v>275</v>
      </c>
      <c r="V71" s="1199" t="s">
        <v>2506</v>
      </c>
      <c r="W71" s="1112" t="s">
        <v>2506</v>
      </c>
      <c r="X71" s="1198">
        <v>12013750.42</v>
      </c>
      <c r="Y71" s="1198">
        <v>272974.74</v>
      </c>
      <c r="Z71" s="1198">
        <v>2044738.82</v>
      </c>
      <c r="AA71" s="1198">
        <v>0</v>
      </c>
      <c r="AB71" s="1198">
        <v>741921</v>
      </c>
      <c r="AC71" s="1198">
        <v>500159</v>
      </c>
      <c r="AD71" s="1198">
        <v>15573543.98</v>
      </c>
      <c r="AE71" s="1198">
        <v>14800410.24</v>
      </c>
      <c r="AF71" s="1198">
        <v>773133.74</v>
      </c>
      <c r="AG71" s="1114" t="s">
        <v>2219</v>
      </c>
      <c r="AH71" s="1115" t="s">
        <v>2235</v>
      </c>
      <c r="AI71" s="1116" t="s">
        <v>2506</v>
      </c>
      <c r="AJ71" s="1200"/>
      <c r="AK71" s="1201"/>
      <c r="AL71" s="1114">
        <f t="shared" si="1"/>
        <v>1</v>
      </c>
      <c r="AM71" s="1114">
        <v>0</v>
      </c>
      <c r="AN71" s="1114">
        <v>1</v>
      </c>
      <c r="AO71" s="1202">
        <f t="shared" si="0"/>
        <v>14800410.229999999</v>
      </c>
      <c r="AP71" s="1202">
        <f t="shared" si="0"/>
        <v>773133.75</v>
      </c>
    </row>
    <row r="72" spans="1:42" ht="30">
      <c r="A72" s="1191">
        <v>724716</v>
      </c>
      <c r="B72" s="1219" t="s">
        <v>2511</v>
      </c>
      <c r="C72" s="1193" t="s">
        <v>2209</v>
      </c>
      <c r="D72" s="1193" t="s">
        <v>2203</v>
      </c>
      <c r="E72" s="1193" t="s">
        <v>35</v>
      </c>
      <c r="F72" s="1193" t="s">
        <v>2118</v>
      </c>
      <c r="G72" s="1193" t="s">
        <v>2203</v>
      </c>
      <c r="H72" s="1193" t="s">
        <v>2469</v>
      </c>
      <c r="I72" s="1193" t="s">
        <v>2469</v>
      </c>
      <c r="J72" s="1194">
        <v>11505789.6</v>
      </c>
      <c r="K72" s="1194">
        <v>550706.35</v>
      </c>
      <c r="L72" s="1194">
        <v>1511148.92</v>
      </c>
      <c r="M72" s="1194">
        <v>77403.679999999993</v>
      </c>
      <c r="N72" s="1198"/>
      <c r="O72" s="1198"/>
      <c r="P72" s="1198">
        <v>13645048.549999999</v>
      </c>
      <c r="Q72" s="1198">
        <v>13016938.52</v>
      </c>
      <c r="R72" s="1198">
        <v>628110.03</v>
      </c>
      <c r="S72" s="1198" t="s">
        <v>2470</v>
      </c>
      <c r="T72" s="1198" t="s">
        <v>2476</v>
      </c>
      <c r="U72" s="1198" t="s">
        <v>275</v>
      </c>
      <c r="V72" s="1199" t="s">
        <v>2506</v>
      </c>
      <c r="W72" s="1112" t="s">
        <v>2506</v>
      </c>
      <c r="X72" s="1198">
        <v>10502157.5</v>
      </c>
      <c r="Y72" s="1198">
        <v>195150.03</v>
      </c>
      <c r="Z72" s="1198">
        <v>1872541.02</v>
      </c>
      <c r="AA72" s="1198">
        <v>0</v>
      </c>
      <c r="AB72" s="1198">
        <v>642240</v>
      </c>
      <c r="AC72" s="1198">
        <v>432960</v>
      </c>
      <c r="AD72" s="1198">
        <v>13645048.549999999</v>
      </c>
      <c r="AE72" s="1198">
        <v>13016938.52</v>
      </c>
      <c r="AF72" s="1198">
        <v>628110.03</v>
      </c>
      <c r="AG72" s="1114" t="s">
        <v>2219</v>
      </c>
      <c r="AH72" s="1115" t="s">
        <v>2235</v>
      </c>
      <c r="AI72" s="1116" t="s">
        <v>2506</v>
      </c>
      <c r="AJ72" s="1200"/>
      <c r="AK72" s="1201"/>
      <c r="AL72" s="1114">
        <f t="shared" si="1"/>
        <v>1</v>
      </c>
      <c r="AM72" s="1114">
        <v>0</v>
      </c>
      <c r="AN72" s="1114">
        <v>1</v>
      </c>
      <c r="AO72" s="1202">
        <f t="shared" ref="AO72:AP135" si="2">IF($C72="Yes",Q72,IF($C72="Yes, only E&amp;M ",N72,0))</f>
        <v>13016938.52</v>
      </c>
      <c r="AP72" s="1202">
        <f t="shared" si="2"/>
        <v>628110.03</v>
      </c>
    </row>
    <row r="73" spans="1:42" ht="30">
      <c r="A73" s="1191">
        <v>713795</v>
      </c>
      <c r="B73" s="1219" t="s">
        <v>2512</v>
      </c>
      <c r="C73" s="1193" t="s">
        <v>2209</v>
      </c>
      <c r="D73" s="1193" t="s">
        <v>2203</v>
      </c>
      <c r="E73" s="1193" t="s">
        <v>35</v>
      </c>
      <c r="F73" s="1193" t="s">
        <v>2118</v>
      </c>
      <c r="G73" s="1193" t="s">
        <v>2203</v>
      </c>
      <c r="H73" s="1193" t="s">
        <v>2469</v>
      </c>
      <c r="I73" s="1193" t="s">
        <v>2469</v>
      </c>
      <c r="J73" s="1194">
        <v>13027118.33</v>
      </c>
      <c r="K73" s="1194">
        <v>631320.80000000005</v>
      </c>
      <c r="L73" s="1194">
        <v>1563494.51</v>
      </c>
      <c r="M73" s="1194">
        <v>80701.22</v>
      </c>
      <c r="N73" s="1198"/>
      <c r="O73" s="1198"/>
      <c r="P73" s="1198">
        <v>15302634.859999999</v>
      </c>
      <c r="Q73" s="1198">
        <v>14590612.84</v>
      </c>
      <c r="R73" s="1198">
        <v>712022.02</v>
      </c>
      <c r="S73" s="1198" t="s">
        <v>2470</v>
      </c>
      <c r="T73" s="1198" t="s">
        <v>2476</v>
      </c>
      <c r="U73" s="1198" t="s">
        <v>275</v>
      </c>
      <c r="V73" s="1199" t="s">
        <v>2506</v>
      </c>
      <c r="W73" s="1112" t="s">
        <v>2506</v>
      </c>
      <c r="X73" s="1198">
        <v>11882095.1</v>
      </c>
      <c r="Y73" s="1198">
        <v>217275.01</v>
      </c>
      <c r="Z73" s="1198">
        <v>1974624.75</v>
      </c>
      <c r="AA73" s="1198">
        <v>0</v>
      </c>
      <c r="AB73" s="1198">
        <v>733893</v>
      </c>
      <c r="AC73" s="1198">
        <v>494747</v>
      </c>
      <c r="AD73" s="1198">
        <v>15302634.859999999</v>
      </c>
      <c r="AE73" s="1198">
        <v>14590612.85</v>
      </c>
      <c r="AF73" s="1198">
        <v>712022.01</v>
      </c>
      <c r="AG73" s="1114" t="s">
        <v>2219</v>
      </c>
      <c r="AH73" s="1115" t="s">
        <v>2235</v>
      </c>
      <c r="AI73" s="1116" t="s">
        <v>2506</v>
      </c>
      <c r="AJ73" s="1200"/>
      <c r="AK73" s="1201"/>
      <c r="AL73" s="1114">
        <f t="shared" si="1"/>
        <v>1</v>
      </c>
      <c r="AM73" s="1114">
        <v>0</v>
      </c>
      <c r="AN73" s="1114">
        <v>0</v>
      </c>
      <c r="AO73" s="1202">
        <f t="shared" si="2"/>
        <v>14590612.84</v>
      </c>
      <c r="AP73" s="1202">
        <f t="shared" si="2"/>
        <v>712022.02</v>
      </c>
    </row>
    <row r="74" spans="1:42" ht="30">
      <c r="A74" s="1191">
        <v>724670</v>
      </c>
      <c r="B74" s="1219" t="s">
        <v>2513</v>
      </c>
      <c r="C74" s="1193" t="s">
        <v>2209</v>
      </c>
      <c r="D74" s="1193" t="s">
        <v>2203</v>
      </c>
      <c r="E74" s="1193" t="s">
        <v>35</v>
      </c>
      <c r="F74" s="1193" t="s">
        <v>2118</v>
      </c>
      <c r="G74" s="1193" t="s">
        <v>2203</v>
      </c>
      <c r="H74" s="1193" t="s">
        <v>2469</v>
      </c>
      <c r="I74" s="1193" t="s">
        <v>2469</v>
      </c>
      <c r="J74" s="1194">
        <v>9123256.8200000003</v>
      </c>
      <c r="K74" s="1194">
        <v>358025.92</v>
      </c>
      <c r="L74" s="1194">
        <v>1167539.54</v>
      </c>
      <c r="M74" s="1194">
        <v>48560.66</v>
      </c>
      <c r="N74" s="1198"/>
      <c r="O74" s="1198"/>
      <c r="P74" s="1198">
        <v>10697382.939999999</v>
      </c>
      <c r="Q74" s="1198">
        <v>10290796.359999999</v>
      </c>
      <c r="R74" s="1198">
        <v>406586.57999999996</v>
      </c>
      <c r="S74" s="1198" t="s">
        <v>2470</v>
      </c>
      <c r="T74" s="1198" t="s">
        <v>2476</v>
      </c>
      <c r="U74" s="1198" t="s">
        <v>275</v>
      </c>
      <c r="V74" s="1199" t="s">
        <v>2506</v>
      </c>
      <c r="W74" s="1112" t="s">
        <v>2506</v>
      </c>
      <c r="X74" s="1198">
        <v>8408428.8200000003</v>
      </c>
      <c r="Y74" s="1198">
        <v>119750.59</v>
      </c>
      <c r="Z74" s="1198">
        <v>1456883.53</v>
      </c>
      <c r="AA74" s="1198">
        <v>0</v>
      </c>
      <c r="AB74" s="1198">
        <v>425484</v>
      </c>
      <c r="AC74" s="1198">
        <v>286836</v>
      </c>
      <c r="AD74" s="1198">
        <v>10697382.939999999</v>
      </c>
      <c r="AE74" s="1198">
        <v>10290796.35</v>
      </c>
      <c r="AF74" s="1198">
        <v>406586.58999999997</v>
      </c>
      <c r="AG74" s="1114" t="s">
        <v>2219</v>
      </c>
      <c r="AH74" s="1115" t="s">
        <v>2235</v>
      </c>
      <c r="AI74" s="1116" t="s">
        <v>2506</v>
      </c>
      <c r="AJ74" s="1200"/>
      <c r="AK74" s="1201"/>
      <c r="AL74" s="1114">
        <f t="shared" si="1"/>
        <v>1</v>
      </c>
      <c r="AM74" s="1114">
        <v>0</v>
      </c>
      <c r="AN74" s="1114">
        <v>1</v>
      </c>
      <c r="AO74" s="1202">
        <f t="shared" si="2"/>
        <v>10290796.359999999</v>
      </c>
      <c r="AP74" s="1202">
        <f t="shared" si="2"/>
        <v>406586.57999999996</v>
      </c>
    </row>
    <row r="75" spans="1:42" ht="30">
      <c r="A75" s="1191">
        <v>724781</v>
      </c>
      <c r="B75" s="1219" t="s">
        <v>2514</v>
      </c>
      <c r="C75" s="1193" t="s">
        <v>2209</v>
      </c>
      <c r="D75" s="1193" t="s">
        <v>2203</v>
      </c>
      <c r="E75" s="1193" t="s">
        <v>35</v>
      </c>
      <c r="F75" s="1193" t="s">
        <v>2118</v>
      </c>
      <c r="G75" s="1193" t="s">
        <v>2203</v>
      </c>
      <c r="H75" s="1193" t="s">
        <v>2469</v>
      </c>
      <c r="I75" s="1193" t="s">
        <v>2469</v>
      </c>
      <c r="J75" s="1194">
        <v>8600953.3499999996</v>
      </c>
      <c r="K75" s="1194">
        <v>357444.72</v>
      </c>
      <c r="L75" s="1194">
        <v>1159987.24</v>
      </c>
      <c r="M75" s="1194">
        <v>51045.69</v>
      </c>
      <c r="N75" s="1198"/>
      <c r="O75" s="1198"/>
      <c r="P75" s="1198">
        <v>10169431</v>
      </c>
      <c r="Q75" s="1198">
        <v>9760940.5899999999</v>
      </c>
      <c r="R75" s="1198">
        <v>408490.41</v>
      </c>
      <c r="S75" s="1198" t="s">
        <v>2470</v>
      </c>
      <c r="T75" s="1198" t="s">
        <v>2476</v>
      </c>
      <c r="U75" s="1198" t="s">
        <v>275</v>
      </c>
      <c r="V75" s="1199" t="s">
        <v>2506</v>
      </c>
      <c r="W75" s="1112" t="s">
        <v>2506</v>
      </c>
      <c r="X75" s="1198">
        <v>7929864.7300000004</v>
      </c>
      <c r="Y75" s="1198">
        <v>140145.41</v>
      </c>
      <c r="Z75" s="1198">
        <v>1433020.87</v>
      </c>
      <c r="AA75" s="1198">
        <v>0</v>
      </c>
      <c r="AB75" s="1198">
        <v>398055</v>
      </c>
      <c r="AC75" s="1198">
        <v>268345</v>
      </c>
      <c r="AD75" s="1198">
        <v>10169431.010000002</v>
      </c>
      <c r="AE75" s="1198">
        <v>9760940.6000000015</v>
      </c>
      <c r="AF75" s="1198">
        <v>408490.41000000003</v>
      </c>
      <c r="AG75" s="1114" t="s">
        <v>2219</v>
      </c>
      <c r="AH75" s="1115" t="s">
        <v>2235</v>
      </c>
      <c r="AI75" s="1116" t="s">
        <v>2506</v>
      </c>
      <c r="AJ75" s="1200"/>
      <c r="AK75" s="1201"/>
      <c r="AL75" s="1114">
        <f t="shared" ref="AL75:AL138" si="3">IF(OR(X75&lt;&gt;0,Y75&lt;&gt;0,Z75&lt;&gt;0,AA75&lt;&gt;0,AB75&lt;&gt;0,AC75&lt;&gt;0,AD75&lt;&gt;0,AE75&lt;&gt;0,AF75&lt;&gt;0),1,0)</f>
        <v>1</v>
      </c>
      <c r="AM75" s="1114">
        <v>0</v>
      </c>
      <c r="AN75" s="1114">
        <v>1</v>
      </c>
      <c r="AO75" s="1202">
        <f t="shared" si="2"/>
        <v>9760940.5899999999</v>
      </c>
      <c r="AP75" s="1202">
        <f t="shared" si="2"/>
        <v>408490.41</v>
      </c>
    </row>
    <row r="76" spans="1:42" ht="60">
      <c r="A76" s="1111">
        <v>735357</v>
      </c>
      <c r="B76" s="1114" t="s">
        <v>15952</v>
      </c>
      <c r="C76" s="1113" t="s">
        <v>2203</v>
      </c>
      <c r="D76" s="1113" t="s">
        <v>2203</v>
      </c>
      <c r="E76" s="1113" t="s">
        <v>35</v>
      </c>
      <c r="F76" s="1113" t="s">
        <v>2118</v>
      </c>
      <c r="G76" s="1113" t="s">
        <v>2203</v>
      </c>
      <c r="H76" s="1113" t="s">
        <v>2469</v>
      </c>
      <c r="I76" s="1113" t="s">
        <v>2469</v>
      </c>
      <c r="J76" s="1198">
        <v>2005600</v>
      </c>
      <c r="K76" s="1198">
        <v>0</v>
      </c>
      <c r="L76" s="1198">
        <v>330319.92999999982</v>
      </c>
      <c r="M76" s="1198">
        <v>0</v>
      </c>
      <c r="N76" s="1198">
        <v>0</v>
      </c>
      <c r="O76" s="1198">
        <v>0</v>
      </c>
      <c r="P76" s="1198">
        <v>2335919.9299999997</v>
      </c>
      <c r="Q76" s="1198">
        <v>2335919.9299999997</v>
      </c>
      <c r="R76" s="1198">
        <v>0</v>
      </c>
      <c r="S76" s="1198"/>
      <c r="T76" s="1198" t="s">
        <v>2476</v>
      </c>
      <c r="U76" s="1198" t="s">
        <v>275</v>
      </c>
      <c r="V76" s="1199" t="s">
        <v>15953</v>
      </c>
      <c r="W76" s="1112" t="s">
        <v>15954</v>
      </c>
      <c r="X76" s="1198">
        <v>0</v>
      </c>
      <c r="Y76" s="1198">
        <v>0</v>
      </c>
      <c r="Z76" s="1198">
        <v>0</v>
      </c>
      <c r="AA76" s="1198">
        <v>0</v>
      </c>
      <c r="AB76" s="1198">
        <v>0</v>
      </c>
      <c r="AC76" s="1198">
        <v>0</v>
      </c>
      <c r="AD76" s="1198">
        <v>0</v>
      </c>
      <c r="AE76" s="1198">
        <v>0</v>
      </c>
      <c r="AF76" s="1198">
        <v>0</v>
      </c>
      <c r="AG76" s="1114" t="s">
        <v>2478</v>
      </c>
      <c r="AH76" s="1115" t="s">
        <v>2478</v>
      </c>
      <c r="AI76" s="1116" t="s">
        <v>2478</v>
      </c>
      <c r="AJ76" s="1200"/>
      <c r="AK76" s="1201"/>
      <c r="AL76" s="1114">
        <f t="shared" si="3"/>
        <v>0</v>
      </c>
      <c r="AM76" s="1114">
        <v>0</v>
      </c>
      <c r="AN76" s="1114">
        <v>0</v>
      </c>
      <c r="AO76" s="1202">
        <f t="shared" si="2"/>
        <v>0</v>
      </c>
      <c r="AP76" s="1202">
        <f t="shared" si="2"/>
        <v>0</v>
      </c>
    </row>
    <row r="77" spans="1:42" ht="60">
      <c r="A77" s="1111">
        <v>746108</v>
      </c>
      <c r="B77" s="1114" t="s">
        <v>15955</v>
      </c>
      <c r="C77" s="1113" t="s">
        <v>2203</v>
      </c>
      <c r="D77" s="1113" t="s">
        <v>2203</v>
      </c>
      <c r="E77" s="1113" t="s">
        <v>35</v>
      </c>
      <c r="F77" s="1113" t="s">
        <v>2118</v>
      </c>
      <c r="G77" s="1113" t="s">
        <v>2203</v>
      </c>
      <c r="H77" s="1113" t="s">
        <v>2469</v>
      </c>
      <c r="I77" s="1113" t="s">
        <v>2469</v>
      </c>
      <c r="J77" s="1198">
        <v>7814250</v>
      </c>
      <c r="K77" s="1198">
        <v>0</v>
      </c>
      <c r="L77" s="1198">
        <v>825170.9099999998</v>
      </c>
      <c r="M77" s="1198">
        <v>0</v>
      </c>
      <c r="N77" s="1198">
        <v>0</v>
      </c>
      <c r="O77" s="1198">
        <v>0</v>
      </c>
      <c r="P77" s="1198">
        <v>8639420.9100000001</v>
      </c>
      <c r="Q77" s="1198">
        <v>8639420.9100000001</v>
      </c>
      <c r="R77" s="1198">
        <v>0</v>
      </c>
      <c r="S77" s="1198"/>
      <c r="T77" s="1198" t="s">
        <v>2476</v>
      </c>
      <c r="U77" s="1198" t="s">
        <v>275</v>
      </c>
      <c r="V77" s="1199" t="s">
        <v>15956</v>
      </c>
      <c r="W77" s="1112" t="s">
        <v>15957</v>
      </c>
      <c r="X77" s="1198">
        <v>0</v>
      </c>
      <c r="Y77" s="1198">
        <v>0</v>
      </c>
      <c r="Z77" s="1198">
        <v>0</v>
      </c>
      <c r="AA77" s="1198">
        <v>0</v>
      </c>
      <c r="AB77" s="1198">
        <v>0</v>
      </c>
      <c r="AC77" s="1198">
        <v>0</v>
      </c>
      <c r="AD77" s="1198">
        <v>0</v>
      </c>
      <c r="AE77" s="1198">
        <v>0</v>
      </c>
      <c r="AF77" s="1198">
        <v>0</v>
      </c>
      <c r="AG77" s="1114" t="s">
        <v>2478</v>
      </c>
      <c r="AH77" s="1115" t="s">
        <v>2478</v>
      </c>
      <c r="AI77" s="1116" t="s">
        <v>2478</v>
      </c>
      <c r="AJ77" s="1200"/>
      <c r="AK77" s="1201"/>
      <c r="AL77" s="1114">
        <f t="shared" si="3"/>
        <v>0</v>
      </c>
      <c r="AM77" s="1114">
        <v>0</v>
      </c>
      <c r="AN77" s="1114">
        <v>0</v>
      </c>
      <c r="AO77" s="1202">
        <f t="shared" si="2"/>
        <v>0</v>
      </c>
      <c r="AP77" s="1202">
        <f t="shared" si="2"/>
        <v>0</v>
      </c>
    </row>
    <row r="78" spans="1:42" ht="60">
      <c r="A78" s="1111">
        <v>735131</v>
      </c>
      <c r="B78" s="1114" t="s">
        <v>15958</v>
      </c>
      <c r="C78" s="1113" t="s">
        <v>2203</v>
      </c>
      <c r="D78" s="1113" t="s">
        <v>2203</v>
      </c>
      <c r="E78" s="1113" t="s">
        <v>35</v>
      </c>
      <c r="F78" s="1113" t="s">
        <v>2118</v>
      </c>
      <c r="G78" s="1113" t="s">
        <v>2203</v>
      </c>
      <c r="H78" s="1113" t="s">
        <v>2469</v>
      </c>
      <c r="I78" s="1113" t="s">
        <v>2469</v>
      </c>
      <c r="J78" s="1198">
        <v>3149850</v>
      </c>
      <c r="K78" s="1198">
        <v>0</v>
      </c>
      <c r="L78" s="1198">
        <v>503094.77999999991</v>
      </c>
      <c r="M78" s="1198">
        <v>0</v>
      </c>
      <c r="N78" s="1198">
        <v>0</v>
      </c>
      <c r="O78" s="1198">
        <v>0</v>
      </c>
      <c r="P78" s="1198">
        <v>3652944.78</v>
      </c>
      <c r="Q78" s="1198">
        <v>3652944.78</v>
      </c>
      <c r="R78" s="1198">
        <v>0</v>
      </c>
      <c r="S78" s="1198"/>
      <c r="T78" s="1198" t="s">
        <v>2476</v>
      </c>
      <c r="U78" s="1198" t="s">
        <v>275</v>
      </c>
      <c r="V78" s="1199" t="s">
        <v>15959</v>
      </c>
      <c r="W78" s="1112" t="s">
        <v>15960</v>
      </c>
      <c r="X78" s="1198">
        <v>0</v>
      </c>
      <c r="Y78" s="1198">
        <v>0</v>
      </c>
      <c r="Z78" s="1198">
        <v>0</v>
      </c>
      <c r="AA78" s="1198">
        <v>0</v>
      </c>
      <c r="AB78" s="1198">
        <v>0</v>
      </c>
      <c r="AC78" s="1198">
        <v>0</v>
      </c>
      <c r="AD78" s="1198">
        <v>0</v>
      </c>
      <c r="AE78" s="1198">
        <v>0</v>
      </c>
      <c r="AF78" s="1198">
        <v>0</v>
      </c>
      <c r="AG78" s="1114" t="s">
        <v>2478</v>
      </c>
      <c r="AH78" s="1115" t="s">
        <v>2478</v>
      </c>
      <c r="AI78" s="1116" t="s">
        <v>2478</v>
      </c>
      <c r="AJ78" s="1200"/>
      <c r="AK78" s="1201"/>
      <c r="AL78" s="1114">
        <f t="shared" si="3"/>
        <v>0</v>
      </c>
      <c r="AM78" s="1114">
        <v>0</v>
      </c>
      <c r="AN78" s="1114">
        <v>0</v>
      </c>
      <c r="AO78" s="1202">
        <f t="shared" si="2"/>
        <v>0</v>
      </c>
      <c r="AP78" s="1202">
        <f t="shared" si="2"/>
        <v>0</v>
      </c>
    </row>
    <row r="79" spans="1:42" ht="60">
      <c r="A79" s="1111">
        <v>746111</v>
      </c>
      <c r="B79" s="1114" t="s">
        <v>15961</v>
      </c>
      <c r="C79" s="1113" t="s">
        <v>2203</v>
      </c>
      <c r="D79" s="1113" t="s">
        <v>2203</v>
      </c>
      <c r="E79" s="1113" t="s">
        <v>35</v>
      </c>
      <c r="F79" s="1113" t="s">
        <v>2118</v>
      </c>
      <c r="G79" s="1113" t="s">
        <v>2203</v>
      </c>
      <c r="H79" s="1113" t="s">
        <v>2469</v>
      </c>
      <c r="I79" s="1113" t="s">
        <v>2469</v>
      </c>
      <c r="J79" s="1198">
        <v>3646650</v>
      </c>
      <c r="K79" s="1198">
        <v>0</v>
      </c>
      <c r="L79" s="1198">
        <v>508288.96999999991</v>
      </c>
      <c r="M79" s="1198">
        <v>0</v>
      </c>
      <c r="N79" s="1198">
        <v>0</v>
      </c>
      <c r="O79" s="1198">
        <v>0</v>
      </c>
      <c r="P79" s="1198">
        <v>4154938.9699999997</v>
      </c>
      <c r="Q79" s="1198">
        <v>4154938.9699999997</v>
      </c>
      <c r="R79" s="1198">
        <v>0</v>
      </c>
      <c r="S79" s="1198"/>
      <c r="T79" s="1198" t="s">
        <v>2476</v>
      </c>
      <c r="U79" s="1198" t="s">
        <v>275</v>
      </c>
      <c r="V79" s="1199" t="s">
        <v>15962</v>
      </c>
      <c r="W79" s="1112" t="s">
        <v>15963</v>
      </c>
      <c r="X79" s="1198">
        <v>0</v>
      </c>
      <c r="Y79" s="1198">
        <v>0</v>
      </c>
      <c r="Z79" s="1198">
        <v>0</v>
      </c>
      <c r="AA79" s="1198">
        <v>0</v>
      </c>
      <c r="AB79" s="1198">
        <v>0</v>
      </c>
      <c r="AC79" s="1198">
        <v>0</v>
      </c>
      <c r="AD79" s="1198">
        <v>0</v>
      </c>
      <c r="AE79" s="1198">
        <v>0</v>
      </c>
      <c r="AF79" s="1198">
        <v>0</v>
      </c>
      <c r="AG79" s="1114" t="s">
        <v>2478</v>
      </c>
      <c r="AH79" s="1115" t="s">
        <v>2478</v>
      </c>
      <c r="AI79" s="1116" t="s">
        <v>2478</v>
      </c>
      <c r="AJ79" s="1200"/>
      <c r="AK79" s="1201"/>
      <c r="AL79" s="1114">
        <f t="shared" si="3"/>
        <v>0</v>
      </c>
      <c r="AM79" s="1114">
        <v>0</v>
      </c>
      <c r="AN79" s="1114">
        <v>0</v>
      </c>
      <c r="AO79" s="1202">
        <f t="shared" si="2"/>
        <v>0</v>
      </c>
      <c r="AP79" s="1202">
        <f t="shared" si="2"/>
        <v>0</v>
      </c>
    </row>
    <row r="80" spans="1:42" ht="60">
      <c r="A80" s="1111">
        <v>735665</v>
      </c>
      <c r="B80" s="1114" t="s">
        <v>15964</v>
      </c>
      <c r="C80" s="1113" t="s">
        <v>2203</v>
      </c>
      <c r="D80" s="1113" t="s">
        <v>2203</v>
      </c>
      <c r="E80" s="1113" t="s">
        <v>35</v>
      </c>
      <c r="F80" s="1113" t="s">
        <v>2118</v>
      </c>
      <c r="G80" s="1113" t="s">
        <v>2203</v>
      </c>
      <c r="H80" s="1113" t="s">
        <v>2469</v>
      </c>
      <c r="I80" s="1113" t="s">
        <v>2469</v>
      </c>
      <c r="J80" s="1198">
        <v>4328600</v>
      </c>
      <c r="K80" s="1198">
        <v>0</v>
      </c>
      <c r="L80" s="1198">
        <v>795422.74999999988</v>
      </c>
      <c r="M80" s="1198">
        <v>0</v>
      </c>
      <c r="N80" s="1198">
        <v>0</v>
      </c>
      <c r="O80" s="1198">
        <v>0</v>
      </c>
      <c r="P80" s="1198">
        <v>5124022.75</v>
      </c>
      <c r="Q80" s="1198">
        <v>5124022.75</v>
      </c>
      <c r="R80" s="1198">
        <v>0</v>
      </c>
      <c r="S80" s="1198"/>
      <c r="T80" s="1198" t="s">
        <v>2476</v>
      </c>
      <c r="U80" s="1198" t="s">
        <v>275</v>
      </c>
      <c r="V80" s="1199" t="s">
        <v>15965</v>
      </c>
      <c r="W80" s="1112" t="s">
        <v>15966</v>
      </c>
      <c r="X80" s="1198">
        <v>0</v>
      </c>
      <c r="Y80" s="1198">
        <v>0</v>
      </c>
      <c r="Z80" s="1198">
        <v>0</v>
      </c>
      <c r="AA80" s="1198">
        <v>0</v>
      </c>
      <c r="AB80" s="1198">
        <v>0</v>
      </c>
      <c r="AC80" s="1198">
        <v>0</v>
      </c>
      <c r="AD80" s="1198">
        <v>0</v>
      </c>
      <c r="AE80" s="1198">
        <v>0</v>
      </c>
      <c r="AF80" s="1198">
        <v>0</v>
      </c>
      <c r="AG80" s="1114" t="s">
        <v>2478</v>
      </c>
      <c r="AH80" s="1115" t="s">
        <v>2478</v>
      </c>
      <c r="AI80" s="1116" t="s">
        <v>2478</v>
      </c>
      <c r="AJ80" s="1200"/>
      <c r="AK80" s="1201"/>
      <c r="AL80" s="1114">
        <f t="shared" si="3"/>
        <v>0</v>
      </c>
      <c r="AM80" s="1114">
        <v>0</v>
      </c>
      <c r="AN80" s="1114">
        <v>0</v>
      </c>
      <c r="AO80" s="1202">
        <f t="shared" si="2"/>
        <v>0</v>
      </c>
      <c r="AP80" s="1202">
        <f t="shared" si="2"/>
        <v>0</v>
      </c>
    </row>
    <row r="81" spans="1:42" ht="60">
      <c r="A81" s="1111">
        <v>734728</v>
      </c>
      <c r="B81" s="1114" t="s">
        <v>854</v>
      </c>
      <c r="C81" s="1113" t="s">
        <v>2203</v>
      </c>
      <c r="D81" s="1113" t="s">
        <v>2203</v>
      </c>
      <c r="E81" s="1113" t="s">
        <v>35</v>
      </c>
      <c r="F81" s="1113" t="s">
        <v>2118</v>
      </c>
      <c r="G81" s="1113" t="s">
        <v>2203</v>
      </c>
      <c r="H81" s="1113" t="s">
        <v>2469</v>
      </c>
      <c r="I81" s="1113" t="s">
        <v>2469</v>
      </c>
      <c r="J81" s="1198">
        <v>3681150</v>
      </c>
      <c r="K81" s="1198">
        <v>0</v>
      </c>
      <c r="L81" s="1198">
        <v>576959.77</v>
      </c>
      <c r="M81" s="1198">
        <v>0</v>
      </c>
      <c r="N81" s="1198">
        <v>0</v>
      </c>
      <c r="O81" s="1198">
        <v>0</v>
      </c>
      <c r="P81" s="1198">
        <v>4258109.7699999996</v>
      </c>
      <c r="Q81" s="1198">
        <v>4258109.7699999996</v>
      </c>
      <c r="R81" s="1198">
        <v>0</v>
      </c>
      <c r="S81" s="1198"/>
      <c r="T81" s="1198" t="s">
        <v>2476</v>
      </c>
      <c r="U81" s="1198" t="s">
        <v>275</v>
      </c>
      <c r="V81" s="1199" t="s">
        <v>15967</v>
      </c>
      <c r="W81" s="1112" t="s">
        <v>15968</v>
      </c>
      <c r="X81" s="1198">
        <v>0</v>
      </c>
      <c r="Y81" s="1198">
        <v>0</v>
      </c>
      <c r="Z81" s="1198">
        <v>0</v>
      </c>
      <c r="AA81" s="1198">
        <v>0</v>
      </c>
      <c r="AB81" s="1198">
        <v>0</v>
      </c>
      <c r="AC81" s="1198">
        <v>0</v>
      </c>
      <c r="AD81" s="1198">
        <v>0</v>
      </c>
      <c r="AE81" s="1198">
        <v>0</v>
      </c>
      <c r="AF81" s="1198">
        <v>0</v>
      </c>
      <c r="AG81" s="1114" t="s">
        <v>2478</v>
      </c>
      <c r="AH81" s="1115" t="s">
        <v>2478</v>
      </c>
      <c r="AI81" s="1116" t="s">
        <v>2478</v>
      </c>
      <c r="AJ81" s="1200"/>
      <c r="AK81" s="1201"/>
      <c r="AL81" s="1114">
        <f t="shared" si="3"/>
        <v>0</v>
      </c>
      <c r="AM81" s="1114">
        <v>0</v>
      </c>
      <c r="AN81" s="1114">
        <v>0</v>
      </c>
      <c r="AO81" s="1202">
        <f t="shared" si="2"/>
        <v>0</v>
      </c>
      <c r="AP81" s="1202">
        <f t="shared" si="2"/>
        <v>0</v>
      </c>
    </row>
    <row r="82" spans="1:42" ht="60">
      <c r="A82" s="1111">
        <v>735954</v>
      </c>
      <c r="B82" s="1114" t="s">
        <v>15969</v>
      </c>
      <c r="C82" s="1113" t="s">
        <v>2203</v>
      </c>
      <c r="D82" s="1113" t="s">
        <v>2203</v>
      </c>
      <c r="E82" s="1113" t="s">
        <v>35</v>
      </c>
      <c r="F82" s="1113" t="s">
        <v>2118</v>
      </c>
      <c r="G82" s="1113" t="s">
        <v>2203</v>
      </c>
      <c r="H82" s="1113" t="s">
        <v>2469</v>
      </c>
      <c r="I82" s="1113" t="s">
        <v>2469</v>
      </c>
      <c r="J82" s="1198">
        <v>1817000</v>
      </c>
      <c r="K82" s="1198">
        <v>0</v>
      </c>
      <c r="L82" s="1198">
        <v>251430.18000000005</v>
      </c>
      <c r="M82" s="1198">
        <v>0</v>
      </c>
      <c r="N82" s="1198">
        <v>0</v>
      </c>
      <c r="O82" s="1198">
        <v>0</v>
      </c>
      <c r="P82" s="1198">
        <v>2068430.1800000002</v>
      </c>
      <c r="Q82" s="1198">
        <v>2068430.1800000002</v>
      </c>
      <c r="R82" s="1198">
        <v>0</v>
      </c>
      <c r="S82" s="1198"/>
      <c r="T82" s="1198" t="s">
        <v>2476</v>
      </c>
      <c r="U82" s="1198" t="s">
        <v>275</v>
      </c>
      <c r="V82" s="1199" t="s">
        <v>15970</v>
      </c>
      <c r="W82" s="1112" t="s">
        <v>15971</v>
      </c>
      <c r="X82" s="1198">
        <v>0</v>
      </c>
      <c r="Y82" s="1198">
        <v>0</v>
      </c>
      <c r="Z82" s="1198">
        <v>0</v>
      </c>
      <c r="AA82" s="1198">
        <v>0</v>
      </c>
      <c r="AB82" s="1198">
        <v>0</v>
      </c>
      <c r="AC82" s="1198">
        <v>0</v>
      </c>
      <c r="AD82" s="1198">
        <v>0</v>
      </c>
      <c r="AE82" s="1198">
        <v>0</v>
      </c>
      <c r="AF82" s="1198">
        <v>0</v>
      </c>
      <c r="AG82" s="1114" t="s">
        <v>2478</v>
      </c>
      <c r="AH82" s="1115" t="s">
        <v>2478</v>
      </c>
      <c r="AI82" s="1116" t="s">
        <v>2478</v>
      </c>
      <c r="AJ82" s="1200"/>
      <c r="AK82" s="1201"/>
      <c r="AL82" s="1114">
        <f t="shared" si="3"/>
        <v>0</v>
      </c>
      <c r="AM82" s="1114">
        <v>0</v>
      </c>
      <c r="AN82" s="1114">
        <v>0</v>
      </c>
      <c r="AO82" s="1202">
        <f t="shared" si="2"/>
        <v>0</v>
      </c>
      <c r="AP82" s="1202">
        <f t="shared" si="2"/>
        <v>0</v>
      </c>
    </row>
    <row r="83" spans="1:42" ht="60">
      <c r="A83" s="1111">
        <v>734859</v>
      </c>
      <c r="B83" s="1114" t="s">
        <v>15972</v>
      </c>
      <c r="C83" s="1113" t="s">
        <v>2203</v>
      </c>
      <c r="D83" s="1113" t="s">
        <v>2203</v>
      </c>
      <c r="E83" s="1113" t="s">
        <v>35</v>
      </c>
      <c r="F83" s="1113" t="s">
        <v>2118</v>
      </c>
      <c r="G83" s="1113" t="s">
        <v>2203</v>
      </c>
      <c r="H83" s="1113" t="s">
        <v>2469</v>
      </c>
      <c r="I83" s="1113" t="s">
        <v>2469</v>
      </c>
      <c r="J83" s="1198">
        <v>2010200</v>
      </c>
      <c r="K83" s="1198">
        <v>0</v>
      </c>
      <c r="L83" s="1198">
        <v>299127.0299999998</v>
      </c>
      <c r="M83" s="1198">
        <v>0</v>
      </c>
      <c r="N83" s="1198">
        <v>0</v>
      </c>
      <c r="O83" s="1198">
        <v>0</v>
      </c>
      <c r="P83" s="1198">
        <v>2309327.0299999998</v>
      </c>
      <c r="Q83" s="1198">
        <v>2309327.0299999998</v>
      </c>
      <c r="R83" s="1198">
        <v>0</v>
      </c>
      <c r="S83" s="1198"/>
      <c r="T83" s="1198" t="s">
        <v>2476</v>
      </c>
      <c r="U83" s="1198" t="s">
        <v>275</v>
      </c>
      <c r="V83" s="1199" t="s">
        <v>15973</v>
      </c>
      <c r="W83" s="1112" t="s">
        <v>15974</v>
      </c>
      <c r="X83" s="1198">
        <v>0</v>
      </c>
      <c r="Y83" s="1198">
        <v>0</v>
      </c>
      <c r="Z83" s="1198">
        <v>0</v>
      </c>
      <c r="AA83" s="1198">
        <v>0</v>
      </c>
      <c r="AB83" s="1198">
        <v>0</v>
      </c>
      <c r="AC83" s="1198">
        <v>0</v>
      </c>
      <c r="AD83" s="1198">
        <v>0</v>
      </c>
      <c r="AE83" s="1198">
        <v>0</v>
      </c>
      <c r="AF83" s="1198">
        <v>0</v>
      </c>
      <c r="AG83" s="1114" t="s">
        <v>2478</v>
      </c>
      <c r="AH83" s="1115" t="s">
        <v>2478</v>
      </c>
      <c r="AI83" s="1116" t="s">
        <v>2478</v>
      </c>
      <c r="AJ83" s="1200"/>
      <c r="AK83" s="1201"/>
      <c r="AL83" s="1114">
        <f t="shared" si="3"/>
        <v>0</v>
      </c>
      <c r="AM83" s="1114">
        <v>0</v>
      </c>
      <c r="AN83" s="1114">
        <v>0</v>
      </c>
      <c r="AO83" s="1202">
        <f t="shared" si="2"/>
        <v>0</v>
      </c>
      <c r="AP83" s="1202">
        <f t="shared" si="2"/>
        <v>0</v>
      </c>
    </row>
    <row r="84" spans="1:42" ht="60">
      <c r="A84" s="1111">
        <v>735470</v>
      </c>
      <c r="B84" s="1114" t="s">
        <v>15975</v>
      </c>
      <c r="C84" s="1113" t="s">
        <v>2203</v>
      </c>
      <c r="D84" s="1113" t="s">
        <v>2203</v>
      </c>
      <c r="E84" s="1113" t="s">
        <v>35</v>
      </c>
      <c r="F84" s="1113" t="s">
        <v>2118</v>
      </c>
      <c r="G84" s="1113" t="s">
        <v>2203</v>
      </c>
      <c r="H84" s="1113" t="s">
        <v>2469</v>
      </c>
      <c r="I84" s="1113" t="s">
        <v>2469</v>
      </c>
      <c r="J84" s="1198">
        <v>5318750</v>
      </c>
      <c r="K84" s="1198">
        <v>0</v>
      </c>
      <c r="L84" s="1198">
        <v>704446.73999999987</v>
      </c>
      <c r="M84" s="1198">
        <v>0</v>
      </c>
      <c r="N84" s="1198">
        <v>0</v>
      </c>
      <c r="O84" s="1198">
        <v>0</v>
      </c>
      <c r="P84" s="1198">
        <v>6023196.7400000002</v>
      </c>
      <c r="Q84" s="1198">
        <v>6023196.7400000002</v>
      </c>
      <c r="R84" s="1198">
        <v>0</v>
      </c>
      <c r="S84" s="1198"/>
      <c r="T84" s="1198" t="s">
        <v>2476</v>
      </c>
      <c r="U84" s="1198" t="s">
        <v>275</v>
      </c>
      <c r="V84" s="1199" t="s">
        <v>15976</v>
      </c>
      <c r="W84" s="1112" t="s">
        <v>15977</v>
      </c>
      <c r="X84" s="1198">
        <v>0</v>
      </c>
      <c r="Y84" s="1198">
        <v>0</v>
      </c>
      <c r="Z84" s="1198">
        <v>0</v>
      </c>
      <c r="AA84" s="1198">
        <v>0</v>
      </c>
      <c r="AB84" s="1198">
        <v>0</v>
      </c>
      <c r="AC84" s="1198">
        <v>0</v>
      </c>
      <c r="AD84" s="1198">
        <v>0</v>
      </c>
      <c r="AE84" s="1198">
        <v>0</v>
      </c>
      <c r="AF84" s="1198">
        <v>0</v>
      </c>
      <c r="AG84" s="1114" t="s">
        <v>2478</v>
      </c>
      <c r="AH84" s="1115" t="s">
        <v>2478</v>
      </c>
      <c r="AI84" s="1116" t="s">
        <v>2478</v>
      </c>
      <c r="AJ84" s="1200"/>
      <c r="AK84" s="1201"/>
      <c r="AL84" s="1114">
        <f t="shared" si="3"/>
        <v>0</v>
      </c>
      <c r="AM84" s="1114">
        <v>0</v>
      </c>
      <c r="AN84" s="1114">
        <v>0</v>
      </c>
      <c r="AO84" s="1202">
        <f t="shared" si="2"/>
        <v>0</v>
      </c>
      <c r="AP84" s="1202">
        <f t="shared" si="2"/>
        <v>0</v>
      </c>
    </row>
    <row r="85" spans="1:42" ht="60">
      <c r="A85" s="1111">
        <v>734791</v>
      </c>
      <c r="B85" s="1114" t="s">
        <v>15978</v>
      </c>
      <c r="C85" s="1113" t="s">
        <v>2203</v>
      </c>
      <c r="D85" s="1113" t="s">
        <v>2203</v>
      </c>
      <c r="E85" s="1113" t="s">
        <v>35</v>
      </c>
      <c r="F85" s="1113" t="s">
        <v>2118</v>
      </c>
      <c r="G85" s="1113" t="s">
        <v>2203</v>
      </c>
      <c r="H85" s="1113" t="s">
        <v>2469</v>
      </c>
      <c r="I85" s="1113" t="s">
        <v>2469</v>
      </c>
      <c r="J85" s="1198">
        <v>1756050</v>
      </c>
      <c r="K85" s="1198">
        <v>0</v>
      </c>
      <c r="L85" s="1198">
        <v>444662.71000000008</v>
      </c>
      <c r="M85" s="1198">
        <v>0</v>
      </c>
      <c r="N85" s="1198">
        <v>0</v>
      </c>
      <c r="O85" s="1198">
        <v>0</v>
      </c>
      <c r="P85" s="1198">
        <v>2200712.71</v>
      </c>
      <c r="Q85" s="1198">
        <v>2200712.71</v>
      </c>
      <c r="R85" s="1198">
        <v>0</v>
      </c>
      <c r="S85" s="1198"/>
      <c r="T85" s="1198" t="s">
        <v>2476</v>
      </c>
      <c r="U85" s="1198" t="s">
        <v>275</v>
      </c>
      <c r="V85" s="1199" t="s">
        <v>15979</v>
      </c>
      <c r="W85" s="1112" t="s">
        <v>15980</v>
      </c>
      <c r="X85" s="1198">
        <v>0</v>
      </c>
      <c r="Y85" s="1198">
        <v>0</v>
      </c>
      <c r="Z85" s="1198">
        <v>0</v>
      </c>
      <c r="AA85" s="1198">
        <v>0</v>
      </c>
      <c r="AB85" s="1198">
        <v>0</v>
      </c>
      <c r="AC85" s="1198">
        <v>0</v>
      </c>
      <c r="AD85" s="1198">
        <v>0</v>
      </c>
      <c r="AE85" s="1198">
        <v>0</v>
      </c>
      <c r="AF85" s="1198">
        <v>0</v>
      </c>
      <c r="AG85" s="1114" t="s">
        <v>2478</v>
      </c>
      <c r="AH85" s="1115" t="s">
        <v>2478</v>
      </c>
      <c r="AI85" s="1116" t="s">
        <v>2478</v>
      </c>
      <c r="AJ85" s="1200"/>
      <c r="AK85" s="1201"/>
      <c r="AL85" s="1114">
        <f t="shared" si="3"/>
        <v>0</v>
      </c>
      <c r="AM85" s="1114">
        <v>0</v>
      </c>
      <c r="AN85" s="1114">
        <v>0</v>
      </c>
      <c r="AO85" s="1202">
        <f t="shared" si="2"/>
        <v>0</v>
      </c>
      <c r="AP85" s="1202">
        <f t="shared" si="2"/>
        <v>0</v>
      </c>
    </row>
    <row r="86" spans="1:42" ht="60">
      <c r="A86" s="1111">
        <v>735493</v>
      </c>
      <c r="B86" s="1114" t="s">
        <v>15981</v>
      </c>
      <c r="C86" s="1113" t="s">
        <v>2203</v>
      </c>
      <c r="D86" s="1113" t="s">
        <v>2203</v>
      </c>
      <c r="E86" s="1113" t="s">
        <v>35</v>
      </c>
      <c r="F86" s="1113" t="s">
        <v>2118</v>
      </c>
      <c r="G86" s="1113" t="s">
        <v>2203</v>
      </c>
      <c r="H86" s="1113" t="s">
        <v>2469</v>
      </c>
      <c r="I86" s="1113" t="s">
        <v>2469</v>
      </c>
      <c r="J86" s="1198">
        <v>1826200</v>
      </c>
      <c r="K86" s="1198">
        <v>0</v>
      </c>
      <c r="L86" s="1198">
        <v>324830.45</v>
      </c>
      <c r="M86" s="1198">
        <v>0</v>
      </c>
      <c r="N86" s="1198">
        <v>0</v>
      </c>
      <c r="O86" s="1198">
        <v>0</v>
      </c>
      <c r="P86" s="1198">
        <v>2151030.4500000002</v>
      </c>
      <c r="Q86" s="1198">
        <v>2151030.4500000002</v>
      </c>
      <c r="R86" s="1198">
        <v>0</v>
      </c>
      <c r="S86" s="1198"/>
      <c r="T86" s="1198" t="s">
        <v>2476</v>
      </c>
      <c r="U86" s="1198" t="s">
        <v>275</v>
      </c>
      <c r="V86" s="1199" t="s">
        <v>15982</v>
      </c>
      <c r="W86" s="1112" t="s">
        <v>15983</v>
      </c>
      <c r="X86" s="1198">
        <v>0</v>
      </c>
      <c r="Y86" s="1198">
        <v>0</v>
      </c>
      <c r="Z86" s="1198">
        <v>0</v>
      </c>
      <c r="AA86" s="1198">
        <v>0</v>
      </c>
      <c r="AB86" s="1198">
        <v>0</v>
      </c>
      <c r="AC86" s="1198">
        <v>0</v>
      </c>
      <c r="AD86" s="1198">
        <v>0</v>
      </c>
      <c r="AE86" s="1198">
        <v>0</v>
      </c>
      <c r="AF86" s="1198">
        <v>0</v>
      </c>
      <c r="AG86" s="1114" t="s">
        <v>2478</v>
      </c>
      <c r="AH86" s="1115" t="s">
        <v>2478</v>
      </c>
      <c r="AI86" s="1116" t="s">
        <v>2478</v>
      </c>
      <c r="AJ86" s="1200"/>
      <c r="AK86" s="1201"/>
      <c r="AL86" s="1114">
        <f t="shared" si="3"/>
        <v>0</v>
      </c>
      <c r="AM86" s="1114">
        <v>0</v>
      </c>
      <c r="AN86" s="1114">
        <v>0</v>
      </c>
      <c r="AO86" s="1202">
        <f t="shared" si="2"/>
        <v>0</v>
      </c>
      <c r="AP86" s="1202">
        <f t="shared" si="2"/>
        <v>0</v>
      </c>
    </row>
    <row r="87" spans="1:42" ht="60">
      <c r="A87" s="1111">
        <v>734927</v>
      </c>
      <c r="B87" s="1114" t="s">
        <v>15984</v>
      </c>
      <c r="C87" s="1113" t="s">
        <v>2203</v>
      </c>
      <c r="D87" s="1113" t="s">
        <v>2203</v>
      </c>
      <c r="E87" s="1113" t="s">
        <v>35</v>
      </c>
      <c r="F87" s="1113" t="s">
        <v>2118</v>
      </c>
      <c r="G87" s="1113" t="s">
        <v>2203</v>
      </c>
      <c r="H87" s="1113" t="s">
        <v>2469</v>
      </c>
      <c r="I87" s="1113" t="s">
        <v>2469</v>
      </c>
      <c r="J87" s="1198">
        <v>1552500</v>
      </c>
      <c r="K87" s="1198">
        <v>0</v>
      </c>
      <c r="L87" s="1198">
        <v>306973.49999999988</v>
      </c>
      <c r="M87" s="1198">
        <v>0</v>
      </c>
      <c r="N87" s="1198">
        <v>0</v>
      </c>
      <c r="O87" s="1198">
        <v>0</v>
      </c>
      <c r="P87" s="1198">
        <v>1859473.5</v>
      </c>
      <c r="Q87" s="1198">
        <v>1859473.5</v>
      </c>
      <c r="R87" s="1198">
        <v>0</v>
      </c>
      <c r="S87" s="1198"/>
      <c r="T87" s="1198" t="s">
        <v>2476</v>
      </c>
      <c r="U87" s="1198" t="s">
        <v>275</v>
      </c>
      <c r="V87" s="1199" t="s">
        <v>15985</v>
      </c>
      <c r="W87" s="1112" t="s">
        <v>15986</v>
      </c>
      <c r="X87" s="1198">
        <v>0</v>
      </c>
      <c r="Y87" s="1198">
        <v>0</v>
      </c>
      <c r="Z87" s="1198">
        <v>0</v>
      </c>
      <c r="AA87" s="1198">
        <v>0</v>
      </c>
      <c r="AB87" s="1198">
        <v>0</v>
      </c>
      <c r="AC87" s="1198">
        <v>0</v>
      </c>
      <c r="AD87" s="1198">
        <v>0</v>
      </c>
      <c r="AE87" s="1198">
        <v>0</v>
      </c>
      <c r="AF87" s="1198">
        <v>0</v>
      </c>
      <c r="AG87" s="1114" t="s">
        <v>2478</v>
      </c>
      <c r="AH87" s="1115" t="s">
        <v>2478</v>
      </c>
      <c r="AI87" s="1116" t="s">
        <v>2478</v>
      </c>
      <c r="AJ87" s="1200"/>
      <c r="AK87" s="1201"/>
      <c r="AL87" s="1114">
        <f t="shared" si="3"/>
        <v>0</v>
      </c>
      <c r="AM87" s="1114">
        <v>0</v>
      </c>
      <c r="AN87" s="1114">
        <v>0</v>
      </c>
      <c r="AO87" s="1202">
        <f t="shared" si="2"/>
        <v>0</v>
      </c>
      <c r="AP87" s="1202">
        <f t="shared" si="2"/>
        <v>0</v>
      </c>
    </row>
    <row r="88" spans="1:42" ht="60">
      <c r="A88" s="1111">
        <v>737804</v>
      </c>
      <c r="B88" s="1114" t="s">
        <v>15987</v>
      </c>
      <c r="C88" s="1113" t="s">
        <v>2203</v>
      </c>
      <c r="D88" s="1113" t="s">
        <v>2203</v>
      </c>
      <c r="E88" s="1113" t="s">
        <v>35</v>
      </c>
      <c r="F88" s="1113" t="s">
        <v>2118</v>
      </c>
      <c r="G88" s="1113" t="s">
        <v>2203</v>
      </c>
      <c r="H88" s="1113" t="s">
        <v>2469</v>
      </c>
      <c r="I88" s="1113" t="s">
        <v>2469</v>
      </c>
      <c r="J88" s="1198">
        <v>1788250</v>
      </c>
      <c r="K88" s="1198">
        <v>0</v>
      </c>
      <c r="L88" s="1198">
        <v>279529.56999999989</v>
      </c>
      <c r="M88" s="1198">
        <v>0</v>
      </c>
      <c r="N88" s="1198">
        <v>0</v>
      </c>
      <c r="O88" s="1198">
        <v>0</v>
      </c>
      <c r="P88" s="1198">
        <v>2067779.5699999998</v>
      </c>
      <c r="Q88" s="1198">
        <v>2067779.5699999998</v>
      </c>
      <c r="R88" s="1198">
        <v>0</v>
      </c>
      <c r="S88" s="1198"/>
      <c r="T88" s="1198" t="s">
        <v>2476</v>
      </c>
      <c r="U88" s="1198" t="s">
        <v>275</v>
      </c>
      <c r="V88" s="1199" t="s">
        <v>15988</v>
      </c>
      <c r="W88" s="1112" t="s">
        <v>15989</v>
      </c>
      <c r="X88" s="1198">
        <v>0</v>
      </c>
      <c r="Y88" s="1198">
        <v>0</v>
      </c>
      <c r="Z88" s="1198">
        <v>0</v>
      </c>
      <c r="AA88" s="1198">
        <v>0</v>
      </c>
      <c r="AB88" s="1198">
        <v>0</v>
      </c>
      <c r="AC88" s="1198">
        <v>0</v>
      </c>
      <c r="AD88" s="1198">
        <v>0</v>
      </c>
      <c r="AE88" s="1198">
        <v>0</v>
      </c>
      <c r="AF88" s="1198">
        <v>0</v>
      </c>
      <c r="AG88" s="1114" t="s">
        <v>2478</v>
      </c>
      <c r="AH88" s="1115" t="s">
        <v>2478</v>
      </c>
      <c r="AI88" s="1116" t="s">
        <v>2478</v>
      </c>
      <c r="AJ88" s="1200"/>
      <c r="AK88" s="1201"/>
      <c r="AL88" s="1114">
        <f t="shared" si="3"/>
        <v>0</v>
      </c>
      <c r="AM88" s="1114">
        <v>0</v>
      </c>
      <c r="AN88" s="1114">
        <v>0</v>
      </c>
      <c r="AO88" s="1202">
        <f t="shared" si="2"/>
        <v>0</v>
      </c>
      <c r="AP88" s="1202">
        <f t="shared" si="2"/>
        <v>0</v>
      </c>
    </row>
    <row r="89" spans="1:42" ht="60">
      <c r="A89" s="1111">
        <v>737707</v>
      </c>
      <c r="B89" s="1114" t="s">
        <v>15990</v>
      </c>
      <c r="C89" s="1113" t="s">
        <v>2203</v>
      </c>
      <c r="D89" s="1113" t="s">
        <v>2203</v>
      </c>
      <c r="E89" s="1113" t="s">
        <v>35</v>
      </c>
      <c r="F89" s="1113" t="s">
        <v>2118</v>
      </c>
      <c r="G89" s="1113" t="s">
        <v>2203</v>
      </c>
      <c r="H89" s="1113" t="s">
        <v>2469</v>
      </c>
      <c r="I89" s="1113" t="s">
        <v>2469</v>
      </c>
      <c r="J89" s="1198">
        <v>2219500</v>
      </c>
      <c r="K89" s="1198">
        <v>0</v>
      </c>
      <c r="L89" s="1198">
        <v>364572.60999999993</v>
      </c>
      <c r="M89" s="1198">
        <v>0</v>
      </c>
      <c r="N89" s="1198">
        <v>0</v>
      </c>
      <c r="O89" s="1198">
        <v>0</v>
      </c>
      <c r="P89" s="1198">
        <v>2584072.61</v>
      </c>
      <c r="Q89" s="1198">
        <v>2584072.61</v>
      </c>
      <c r="R89" s="1198">
        <v>0</v>
      </c>
      <c r="S89" s="1198"/>
      <c r="T89" s="1198" t="s">
        <v>2476</v>
      </c>
      <c r="U89" s="1198" t="s">
        <v>275</v>
      </c>
      <c r="V89" s="1199" t="s">
        <v>15991</v>
      </c>
      <c r="W89" s="1112" t="s">
        <v>15992</v>
      </c>
      <c r="X89" s="1198">
        <v>0</v>
      </c>
      <c r="Y89" s="1198">
        <v>0</v>
      </c>
      <c r="Z89" s="1198">
        <v>0</v>
      </c>
      <c r="AA89" s="1198">
        <v>0</v>
      </c>
      <c r="AB89" s="1198">
        <v>0</v>
      </c>
      <c r="AC89" s="1198">
        <v>0</v>
      </c>
      <c r="AD89" s="1198">
        <v>0</v>
      </c>
      <c r="AE89" s="1198">
        <v>0</v>
      </c>
      <c r="AF89" s="1198">
        <v>0</v>
      </c>
      <c r="AG89" s="1114" t="s">
        <v>2478</v>
      </c>
      <c r="AH89" s="1115" t="s">
        <v>2478</v>
      </c>
      <c r="AI89" s="1116" t="s">
        <v>2478</v>
      </c>
      <c r="AJ89" s="1200"/>
      <c r="AK89" s="1201"/>
      <c r="AL89" s="1114">
        <f t="shared" si="3"/>
        <v>0</v>
      </c>
      <c r="AM89" s="1114">
        <v>0</v>
      </c>
      <c r="AN89" s="1114">
        <v>0</v>
      </c>
      <c r="AO89" s="1202">
        <f t="shared" si="2"/>
        <v>0</v>
      </c>
      <c r="AP89" s="1202">
        <f t="shared" si="2"/>
        <v>0</v>
      </c>
    </row>
    <row r="90" spans="1:42" ht="60">
      <c r="A90" s="1111">
        <v>734393</v>
      </c>
      <c r="B90" s="1114" t="s">
        <v>15993</v>
      </c>
      <c r="C90" s="1113" t="s">
        <v>2203</v>
      </c>
      <c r="D90" s="1113" t="s">
        <v>2203</v>
      </c>
      <c r="E90" s="1113" t="s">
        <v>35</v>
      </c>
      <c r="F90" s="1113" t="s">
        <v>2118</v>
      </c>
      <c r="G90" s="1113" t="s">
        <v>2203</v>
      </c>
      <c r="H90" s="1113" t="s">
        <v>2469</v>
      </c>
      <c r="I90" s="1113" t="s">
        <v>2469</v>
      </c>
      <c r="J90" s="1198">
        <v>2168900</v>
      </c>
      <c r="K90" s="1198">
        <v>0</v>
      </c>
      <c r="L90" s="1198">
        <v>368432.14</v>
      </c>
      <c r="M90" s="1198">
        <v>0</v>
      </c>
      <c r="N90" s="1198">
        <v>0</v>
      </c>
      <c r="O90" s="1198">
        <v>0</v>
      </c>
      <c r="P90" s="1198">
        <v>2537332.14</v>
      </c>
      <c r="Q90" s="1198">
        <v>2537332.14</v>
      </c>
      <c r="R90" s="1198">
        <v>0</v>
      </c>
      <c r="S90" s="1198"/>
      <c r="T90" s="1198" t="s">
        <v>2476</v>
      </c>
      <c r="U90" s="1198" t="s">
        <v>275</v>
      </c>
      <c r="V90" s="1199" t="s">
        <v>15994</v>
      </c>
      <c r="W90" s="1112" t="s">
        <v>15995</v>
      </c>
      <c r="X90" s="1198">
        <v>0</v>
      </c>
      <c r="Y90" s="1198">
        <v>0</v>
      </c>
      <c r="Z90" s="1198">
        <v>0</v>
      </c>
      <c r="AA90" s="1198">
        <v>0</v>
      </c>
      <c r="AB90" s="1198">
        <v>0</v>
      </c>
      <c r="AC90" s="1198">
        <v>0</v>
      </c>
      <c r="AD90" s="1198">
        <v>0</v>
      </c>
      <c r="AE90" s="1198">
        <v>0</v>
      </c>
      <c r="AF90" s="1198">
        <v>0</v>
      </c>
      <c r="AG90" s="1114" t="s">
        <v>2478</v>
      </c>
      <c r="AH90" s="1115" t="s">
        <v>2478</v>
      </c>
      <c r="AI90" s="1116" t="s">
        <v>2478</v>
      </c>
      <c r="AJ90" s="1200"/>
      <c r="AK90" s="1201"/>
      <c r="AL90" s="1114">
        <f t="shared" si="3"/>
        <v>0</v>
      </c>
      <c r="AM90" s="1114">
        <v>0</v>
      </c>
      <c r="AN90" s="1114">
        <v>0</v>
      </c>
      <c r="AO90" s="1202">
        <f t="shared" si="2"/>
        <v>0</v>
      </c>
      <c r="AP90" s="1202">
        <f t="shared" si="2"/>
        <v>0</v>
      </c>
    </row>
    <row r="91" spans="1:42" ht="60">
      <c r="A91" s="1111">
        <v>735677</v>
      </c>
      <c r="B91" s="1114" t="s">
        <v>15996</v>
      </c>
      <c r="C91" s="1113" t="s">
        <v>2203</v>
      </c>
      <c r="D91" s="1113" t="s">
        <v>2203</v>
      </c>
      <c r="E91" s="1113" t="s">
        <v>35</v>
      </c>
      <c r="F91" s="1113" t="s">
        <v>2118</v>
      </c>
      <c r="G91" s="1113" t="s">
        <v>2203</v>
      </c>
      <c r="H91" s="1113" t="s">
        <v>2469</v>
      </c>
      <c r="I91" s="1113" t="s">
        <v>2469</v>
      </c>
      <c r="J91" s="1198">
        <v>1935450</v>
      </c>
      <c r="K91" s="1198">
        <v>0</v>
      </c>
      <c r="L91" s="1198">
        <v>384791.83999999997</v>
      </c>
      <c r="M91" s="1198">
        <v>0</v>
      </c>
      <c r="N91" s="1198">
        <v>0</v>
      </c>
      <c r="O91" s="1198">
        <v>0</v>
      </c>
      <c r="P91" s="1198">
        <v>2320241.84</v>
      </c>
      <c r="Q91" s="1198">
        <v>2320241.84</v>
      </c>
      <c r="R91" s="1198">
        <v>0</v>
      </c>
      <c r="S91" s="1198"/>
      <c r="T91" s="1198" t="s">
        <v>2476</v>
      </c>
      <c r="U91" s="1198" t="s">
        <v>275</v>
      </c>
      <c r="V91" s="1199" t="s">
        <v>15997</v>
      </c>
      <c r="W91" s="1112" t="s">
        <v>15998</v>
      </c>
      <c r="X91" s="1198">
        <v>0</v>
      </c>
      <c r="Y91" s="1198">
        <v>0</v>
      </c>
      <c r="Z91" s="1198">
        <v>0</v>
      </c>
      <c r="AA91" s="1198">
        <v>0</v>
      </c>
      <c r="AB91" s="1198">
        <v>0</v>
      </c>
      <c r="AC91" s="1198">
        <v>0</v>
      </c>
      <c r="AD91" s="1198">
        <v>0</v>
      </c>
      <c r="AE91" s="1198">
        <v>0</v>
      </c>
      <c r="AF91" s="1198">
        <v>0</v>
      </c>
      <c r="AG91" s="1114" t="s">
        <v>2478</v>
      </c>
      <c r="AH91" s="1115" t="s">
        <v>2478</v>
      </c>
      <c r="AI91" s="1116" t="s">
        <v>2478</v>
      </c>
      <c r="AJ91" s="1200"/>
      <c r="AK91" s="1201"/>
      <c r="AL91" s="1114">
        <f t="shared" si="3"/>
        <v>0</v>
      </c>
      <c r="AM91" s="1114">
        <v>0</v>
      </c>
      <c r="AN91" s="1114">
        <v>0</v>
      </c>
      <c r="AO91" s="1202">
        <f t="shared" si="2"/>
        <v>0</v>
      </c>
      <c r="AP91" s="1202">
        <f t="shared" si="2"/>
        <v>0</v>
      </c>
    </row>
    <row r="92" spans="1:42" ht="60">
      <c r="A92" s="1111">
        <v>735960</v>
      </c>
      <c r="B92" s="1114" t="s">
        <v>15999</v>
      </c>
      <c r="C92" s="1113" t="s">
        <v>2203</v>
      </c>
      <c r="D92" s="1113" t="s">
        <v>2203</v>
      </c>
      <c r="E92" s="1113" t="s">
        <v>35</v>
      </c>
      <c r="F92" s="1113" t="s">
        <v>2118</v>
      </c>
      <c r="G92" s="1113" t="s">
        <v>2203</v>
      </c>
      <c r="H92" s="1113" t="s">
        <v>2469</v>
      </c>
      <c r="I92" s="1113" t="s">
        <v>2469</v>
      </c>
      <c r="J92" s="1198">
        <v>1461650</v>
      </c>
      <c r="K92" s="1198">
        <v>0</v>
      </c>
      <c r="L92" s="1198">
        <v>311784.53000000003</v>
      </c>
      <c r="M92" s="1198">
        <v>0</v>
      </c>
      <c r="N92" s="1198">
        <v>0</v>
      </c>
      <c r="O92" s="1198">
        <v>0</v>
      </c>
      <c r="P92" s="1198">
        <v>1773434.53</v>
      </c>
      <c r="Q92" s="1198">
        <v>1773434.53</v>
      </c>
      <c r="R92" s="1198">
        <v>0</v>
      </c>
      <c r="S92" s="1198"/>
      <c r="T92" s="1198" t="s">
        <v>2476</v>
      </c>
      <c r="U92" s="1198" t="s">
        <v>275</v>
      </c>
      <c r="V92" s="1199" t="s">
        <v>16000</v>
      </c>
      <c r="W92" s="1112" t="s">
        <v>16001</v>
      </c>
      <c r="X92" s="1198">
        <v>0</v>
      </c>
      <c r="Y92" s="1198">
        <v>0</v>
      </c>
      <c r="Z92" s="1198">
        <v>0</v>
      </c>
      <c r="AA92" s="1198">
        <v>0</v>
      </c>
      <c r="AB92" s="1198">
        <v>0</v>
      </c>
      <c r="AC92" s="1198">
        <v>0</v>
      </c>
      <c r="AD92" s="1198">
        <v>0</v>
      </c>
      <c r="AE92" s="1198">
        <v>0</v>
      </c>
      <c r="AF92" s="1198">
        <v>0</v>
      </c>
      <c r="AG92" s="1114" t="s">
        <v>2478</v>
      </c>
      <c r="AH92" s="1115" t="s">
        <v>2478</v>
      </c>
      <c r="AI92" s="1116" t="s">
        <v>2478</v>
      </c>
      <c r="AJ92" s="1200"/>
      <c r="AK92" s="1201"/>
      <c r="AL92" s="1114">
        <f t="shared" si="3"/>
        <v>0</v>
      </c>
      <c r="AM92" s="1114">
        <v>0</v>
      </c>
      <c r="AN92" s="1114">
        <v>0</v>
      </c>
      <c r="AO92" s="1202">
        <f t="shared" si="2"/>
        <v>0</v>
      </c>
      <c r="AP92" s="1202">
        <f t="shared" si="2"/>
        <v>0</v>
      </c>
    </row>
    <row r="93" spans="1:42" ht="60">
      <c r="A93" s="1111">
        <v>735940</v>
      </c>
      <c r="B93" s="1114" t="s">
        <v>16002</v>
      </c>
      <c r="C93" s="1113" t="s">
        <v>2203</v>
      </c>
      <c r="D93" s="1113" t="s">
        <v>2203</v>
      </c>
      <c r="E93" s="1113" t="s">
        <v>35</v>
      </c>
      <c r="F93" s="1113" t="s">
        <v>2118</v>
      </c>
      <c r="G93" s="1113" t="s">
        <v>2203</v>
      </c>
      <c r="H93" s="1113" t="s">
        <v>2469</v>
      </c>
      <c r="I93" s="1113" t="s">
        <v>2469</v>
      </c>
      <c r="J93" s="1198">
        <v>1896350</v>
      </c>
      <c r="K93" s="1198">
        <v>0</v>
      </c>
      <c r="L93" s="1198">
        <v>313451.11000000004</v>
      </c>
      <c r="M93" s="1198">
        <v>0</v>
      </c>
      <c r="N93" s="1198">
        <v>0</v>
      </c>
      <c r="O93" s="1198">
        <v>0</v>
      </c>
      <c r="P93" s="1198">
        <v>2209801.11</v>
      </c>
      <c r="Q93" s="1198">
        <v>2209801.11</v>
      </c>
      <c r="R93" s="1198">
        <v>0</v>
      </c>
      <c r="S93" s="1198"/>
      <c r="T93" s="1198" t="s">
        <v>2476</v>
      </c>
      <c r="U93" s="1198" t="s">
        <v>275</v>
      </c>
      <c r="V93" s="1199" t="s">
        <v>16003</v>
      </c>
      <c r="W93" s="1112" t="s">
        <v>16004</v>
      </c>
      <c r="X93" s="1198">
        <v>0</v>
      </c>
      <c r="Y93" s="1198">
        <v>0</v>
      </c>
      <c r="Z93" s="1198">
        <v>0</v>
      </c>
      <c r="AA93" s="1198">
        <v>0</v>
      </c>
      <c r="AB93" s="1198">
        <v>0</v>
      </c>
      <c r="AC93" s="1198">
        <v>0</v>
      </c>
      <c r="AD93" s="1198">
        <v>0</v>
      </c>
      <c r="AE93" s="1198">
        <v>0</v>
      </c>
      <c r="AF93" s="1198">
        <v>0</v>
      </c>
      <c r="AG93" s="1114" t="s">
        <v>2478</v>
      </c>
      <c r="AH93" s="1115" t="s">
        <v>2478</v>
      </c>
      <c r="AI93" s="1116" t="s">
        <v>2478</v>
      </c>
      <c r="AJ93" s="1200"/>
      <c r="AK93" s="1201"/>
      <c r="AL93" s="1114">
        <f t="shared" si="3"/>
        <v>0</v>
      </c>
      <c r="AM93" s="1114">
        <v>0</v>
      </c>
      <c r="AN93" s="1114">
        <v>0</v>
      </c>
      <c r="AO93" s="1202">
        <f t="shared" si="2"/>
        <v>0</v>
      </c>
      <c r="AP93" s="1202">
        <f t="shared" si="2"/>
        <v>0</v>
      </c>
    </row>
    <row r="94" spans="1:42" ht="60">
      <c r="A94" s="1111">
        <v>735360</v>
      </c>
      <c r="B94" s="1114" t="s">
        <v>16005</v>
      </c>
      <c r="C94" s="1113" t="s">
        <v>2203</v>
      </c>
      <c r="D94" s="1113" t="s">
        <v>2203</v>
      </c>
      <c r="E94" s="1113" t="s">
        <v>35</v>
      </c>
      <c r="F94" s="1113" t="s">
        <v>2118</v>
      </c>
      <c r="G94" s="1113" t="s">
        <v>2203</v>
      </c>
      <c r="H94" s="1113" t="s">
        <v>2469</v>
      </c>
      <c r="I94" s="1113" t="s">
        <v>2469</v>
      </c>
      <c r="J94" s="1198">
        <v>2967000</v>
      </c>
      <c r="K94" s="1198">
        <v>0</v>
      </c>
      <c r="L94" s="1198">
        <v>934399.04</v>
      </c>
      <c r="M94" s="1198">
        <v>0</v>
      </c>
      <c r="N94" s="1198">
        <v>0</v>
      </c>
      <c r="O94" s="1198">
        <v>0</v>
      </c>
      <c r="P94" s="1198">
        <v>3901399.04</v>
      </c>
      <c r="Q94" s="1198">
        <v>3901399.04</v>
      </c>
      <c r="R94" s="1198">
        <v>0</v>
      </c>
      <c r="S94" s="1198"/>
      <c r="T94" s="1198" t="s">
        <v>2476</v>
      </c>
      <c r="U94" s="1198" t="s">
        <v>275</v>
      </c>
      <c r="V94" s="1199" t="s">
        <v>16006</v>
      </c>
      <c r="W94" s="1112" t="s">
        <v>16007</v>
      </c>
      <c r="X94" s="1198">
        <v>0</v>
      </c>
      <c r="Y94" s="1198">
        <v>0</v>
      </c>
      <c r="Z94" s="1198">
        <v>0</v>
      </c>
      <c r="AA94" s="1198">
        <v>0</v>
      </c>
      <c r="AB94" s="1198">
        <v>0</v>
      </c>
      <c r="AC94" s="1198">
        <v>0</v>
      </c>
      <c r="AD94" s="1198">
        <v>0</v>
      </c>
      <c r="AE94" s="1198">
        <v>0</v>
      </c>
      <c r="AF94" s="1198">
        <v>0</v>
      </c>
      <c r="AG94" s="1114" t="s">
        <v>2478</v>
      </c>
      <c r="AH94" s="1115" t="s">
        <v>2478</v>
      </c>
      <c r="AI94" s="1116" t="s">
        <v>2478</v>
      </c>
      <c r="AJ94" s="1200"/>
      <c r="AK94" s="1201"/>
      <c r="AL94" s="1114">
        <f t="shared" si="3"/>
        <v>0</v>
      </c>
      <c r="AM94" s="1114">
        <v>0</v>
      </c>
      <c r="AN94" s="1114">
        <v>0</v>
      </c>
      <c r="AO94" s="1202">
        <f t="shared" si="2"/>
        <v>0</v>
      </c>
      <c r="AP94" s="1202">
        <f t="shared" si="2"/>
        <v>0</v>
      </c>
    </row>
    <row r="95" spans="1:42" ht="60">
      <c r="A95" s="1111">
        <v>737712</v>
      </c>
      <c r="B95" s="1114" t="s">
        <v>16008</v>
      </c>
      <c r="C95" s="1113" t="s">
        <v>2203</v>
      </c>
      <c r="D95" s="1113" t="s">
        <v>2203</v>
      </c>
      <c r="E95" s="1113" t="s">
        <v>35</v>
      </c>
      <c r="F95" s="1113" t="s">
        <v>2118</v>
      </c>
      <c r="G95" s="1113" t="s">
        <v>2203</v>
      </c>
      <c r="H95" s="1113" t="s">
        <v>2469</v>
      </c>
      <c r="I95" s="1113" t="s">
        <v>2469</v>
      </c>
      <c r="J95" s="1198">
        <v>7826900</v>
      </c>
      <c r="K95" s="1198">
        <v>0</v>
      </c>
      <c r="L95" s="1198">
        <v>1103286.5300000005</v>
      </c>
      <c r="M95" s="1198">
        <v>0</v>
      </c>
      <c r="N95" s="1198">
        <v>0</v>
      </c>
      <c r="O95" s="1198">
        <v>0</v>
      </c>
      <c r="P95" s="1198">
        <v>8930186.5300000012</v>
      </c>
      <c r="Q95" s="1198">
        <v>8930186.5300000012</v>
      </c>
      <c r="R95" s="1198">
        <v>0</v>
      </c>
      <c r="S95" s="1198"/>
      <c r="T95" s="1198" t="s">
        <v>2476</v>
      </c>
      <c r="U95" s="1198" t="s">
        <v>275</v>
      </c>
      <c r="V95" s="1199" t="s">
        <v>16009</v>
      </c>
      <c r="W95" s="1112" t="s">
        <v>16010</v>
      </c>
      <c r="X95" s="1198">
        <v>0</v>
      </c>
      <c r="Y95" s="1198">
        <v>0</v>
      </c>
      <c r="Z95" s="1198">
        <v>0</v>
      </c>
      <c r="AA95" s="1198">
        <v>0</v>
      </c>
      <c r="AB95" s="1198">
        <v>0</v>
      </c>
      <c r="AC95" s="1198">
        <v>0</v>
      </c>
      <c r="AD95" s="1198">
        <v>0</v>
      </c>
      <c r="AE95" s="1198">
        <v>0</v>
      </c>
      <c r="AF95" s="1198">
        <v>0</v>
      </c>
      <c r="AG95" s="1114" t="s">
        <v>2478</v>
      </c>
      <c r="AH95" s="1115" t="s">
        <v>2478</v>
      </c>
      <c r="AI95" s="1116" t="s">
        <v>2478</v>
      </c>
      <c r="AJ95" s="1200"/>
      <c r="AK95" s="1201"/>
      <c r="AL95" s="1114">
        <f t="shared" si="3"/>
        <v>0</v>
      </c>
      <c r="AM95" s="1114">
        <v>0</v>
      </c>
      <c r="AN95" s="1114">
        <v>0</v>
      </c>
      <c r="AO95" s="1202">
        <f t="shared" si="2"/>
        <v>0</v>
      </c>
      <c r="AP95" s="1202">
        <f t="shared" si="2"/>
        <v>0</v>
      </c>
    </row>
    <row r="96" spans="1:42" ht="60">
      <c r="A96" s="1111">
        <v>734853</v>
      </c>
      <c r="B96" s="1114" t="s">
        <v>16011</v>
      </c>
      <c r="C96" s="1113" t="s">
        <v>2203</v>
      </c>
      <c r="D96" s="1113" t="s">
        <v>2203</v>
      </c>
      <c r="E96" s="1113" t="s">
        <v>35</v>
      </c>
      <c r="F96" s="1113" t="s">
        <v>2118</v>
      </c>
      <c r="G96" s="1113" t="s">
        <v>2203</v>
      </c>
      <c r="H96" s="1113" t="s">
        <v>2469</v>
      </c>
      <c r="I96" s="1113" t="s">
        <v>2469</v>
      </c>
      <c r="J96" s="1198">
        <v>2778400</v>
      </c>
      <c r="K96" s="1198">
        <v>0</v>
      </c>
      <c r="L96" s="1198">
        <v>570030.05000000016</v>
      </c>
      <c r="M96" s="1198">
        <v>0</v>
      </c>
      <c r="N96" s="1198">
        <v>0</v>
      </c>
      <c r="O96" s="1198">
        <v>0</v>
      </c>
      <c r="P96" s="1198">
        <v>3348430.0500000003</v>
      </c>
      <c r="Q96" s="1198">
        <v>3348430.0500000003</v>
      </c>
      <c r="R96" s="1198">
        <v>0</v>
      </c>
      <c r="S96" s="1198"/>
      <c r="T96" s="1198" t="s">
        <v>2476</v>
      </c>
      <c r="U96" s="1198" t="s">
        <v>275</v>
      </c>
      <c r="V96" s="1199" t="s">
        <v>16012</v>
      </c>
      <c r="W96" s="1112" t="s">
        <v>16013</v>
      </c>
      <c r="X96" s="1198">
        <v>0</v>
      </c>
      <c r="Y96" s="1198">
        <v>0</v>
      </c>
      <c r="Z96" s="1198">
        <v>0</v>
      </c>
      <c r="AA96" s="1198">
        <v>0</v>
      </c>
      <c r="AB96" s="1198">
        <v>0</v>
      </c>
      <c r="AC96" s="1198">
        <v>0</v>
      </c>
      <c r="AD96" s="1198">
        <v>0</v>
      </c>
      <c r="AE96" s="1198">
        <v>0</v>
      </c>
      <c r="AF96" s="1198">
        <v>0</v>
      </c>
      <c r="AG96" s="1114" t="s">
        <v>2478</v>
      </c>
      <c r="AH96" s="1115" t="s">
        <v>2478</v>
      </c>
      <c r="AI96" s="1116" t="s">
        <v>2478</v>
      </c>
      <c r="AJ96" s="1200"/>
      <c r="AK96" s="1201"/>
      <c r="AL96" s="1114">
        <f t="shared" si="3"/>
        <v>0</v>
      </c>
      <c r="AM96" s="1114">
        <v>0</v>
      </c>
      <c r="AN96" s="1114">
        <v>0</v>
      </c>
      <c r="AO96" s="1202">
        <f t="shared" si="2"/>
        <v>0</v>
      </c>
      <c r="AP96" s="1202">
        <f t="shared" si="2"/>
        <v>0</v>
      </c>
    </row>
    <row r="97" spans="1:42" ht="60">
      <c r="A97" s="1111">
        <v>735672</v>
      </c>
      <c r="B97" s="1114" t="s">
        <v>16014</v>
      </c>
      <c r="C97" s="1113" t="s">
        <v>2203</v>
      </c>
      <c r="D97" s="1113" t="s">
        <v>2203</v>
      </c>
      <c r="E97" s="1113" t="s">
        <v>35</v>
      </c>
      <c r="F97" s="1113" t="s">
        <v>2118</v>
      </c>
      <c r="G97" s="1113" t="s">
        <v>2203</v>
      </c>
      <c r="H97" s="1113" t="s">
        <v>2469</v>
      </c>
      <c r="I97" s="1113" t="s">
        <v>2469</v>
      </c>
      <c r="J97" s="1198">
        <v>3448850</v>
      </c>
      <c r="K97" s="1198">
        <v>0</v>
      </c>
      <c r="L97" s="1198">
        <v>752635.3199999996</v>
      </c>
      <c r="M97" s="1198">
        <v>0</v>
      </c>
      <c r="N97" s="1198">
        <v>0</v>
      </c>
      <c r="O97" s="1198">
        <v>0</v>
      </c>
      <c r="P97" s="1198">
        <v>4201485.3199999994</v>
      </c>
      <c r="Q97" s="1198">
        <v>4201485.3199999994</v>
      </c>
      <c r="R97" s="1198">
        <v>0</v>
      </c>
      <c r="S97" s="1198"/>
      <c r="T97" s="1198" t="s">
        <v>2476</v>
      </c>
      <c r="U97" s="1198" t="s">
        <v>275</v>
      </c>
      <c r="V97" s="1199" t="s">
        <v>16015</v>
      </c>
      <c r="W97" s="1112" t="s">
        <v>16016</v>
      </c>
      <c r="X97" s="1198">
        <v>0</v>
      </c>
      <c r="Y97" s="1198">
        <v>0</v>
      </c>
      <c r="Z97" s="1198">
        <v>0</v>
      </c>
      <c r="AA97" s="1198">
        <v>0</v>
      </c>
      <c r="AB97" s="1198">
        <v>0</v>
      </c>
      <c r="AC97" s="1198">
        <v>0</v>
      </c>
      <c r="AD97" s="1198">
        <v>0</v>
      </c>
      <c r="AE97" s="1198">
        <v>0</v>
      </c>
      <c r="AF97" s="1198">
        <v>0</v>
      </c>
      <c r="AG97" s="1114" t="s">
        <v>2478</v>
      </c>
      <c r="AH97" s="1115" t="s">
        <v>2478</v>
      </c>
      <c r="AI97" s="1116" t="s">
        <v>2478</v>
      </c>
      <c r="AJ97" s="1200"/>
      <c r="AK97" s="1201"/>
      <c r="AL97" s="1114">
        <f t="shared" si="3"/>
        <v>0</v>
      </c>
      <c r="AM97" s="1114">
        <v>0</v>
      </c>
      <c r="AN97" s="1114">
        <v>0</v>
      </c>
      <c r="AO97" s="1202">
        <f t="shared" si="2"/>
        <v>0</v>
      </c>
      <c r="AP97" s="1202">
        <f t="shared" si="2"/>
        <v>0</v>
      </c>
    </row>
    <row r="98" spans="1:42" ht="60">
      <c r="A98" s="1111">
        <v>735496</v>
      </c>
      <c r="B98" s="1114" t="s">
        <v>16017</v>
      </c>
      <c r="C98" s="1113" t="s">
        <v>2203</v>
      </c>
      <c r="D98" s="1113" t="s">
        <v>2203</v>
      </c>
      <c r="E98" s="1113" t="s">
        <v>35</v>
      </c>
      <c r="F98" s="1113" t="s">
        <v>2118</v>
      </c>
      <c r="G98" s="1113" t="s">
        <v>2203</v>
      </c>
      <c r="H98" s="1113" t="s">
        <v>2469</v>
      </c>
      <c r="I98" s="1113" t="s">
        <v>2469</v>
      </c>
      <c r="J98" s="1198">
        <v>3936450</v>
      </c>
      <c r="K98" s="1198">
        <v>0</v>
      </c>
      <c r="L98" s="1198">
        <v>684791.58000000019</v>
      </c>
      <c r="M98" s="1198">
        <v>0</v>
      </c>
      <c r="N98" s="1198">
        <v>0</v>
      </c>
      <c r="O98" s="1198">
        <v>0</v>
      </c>
      <c r="P98" s="1198">
        <v>4621241.58</v>
      </c>
      <c r="Q98" s="1198">
        <v>4621241.58</v>
      </c>
      <c r="R98" s="1198">
        <v>0</v>
      </c>
      <c r="S98" s="1198"/>
      <c r="T98" s="1198" t="s">
        <v>2476</v>
      </c>
      <c r="U98" s="1198" t="s">
        <v>275</v>
      </c>
      <c r="V98" s="1199" t="s">
        <v>16018</v>
      </c>
      <c r="W98" s="1112" t="s">
        <v>16019</v>
      </c>
      <c r="X98" s="1198">
        <v>0</v>
      </c>
      <c r="Y98" s="1198">
        <v>0</v>
      </c>
      <c r="Z98" s="1198">
        <v>0</v>
      </c>
      <c r="AA98" s="1198">
        <v>0</v>
      </c>
      <c r="AB98" s="1198">
        <v>0</v>
      </c>
      <c r="AC98" s="1198">
        <v>0</v>
      </c>
      <c r="AD98" s="1198">
        <v>0</v>
      </c>
      <c r="AE98" s="1198">
        <v>0</v>
      </c>
      <c r="AF98" s="1198">
        <v>0</v>
      </c>
      <c r="AG98" s="1114" t="s">
        <v>2478</v>
      </c>
      <c r="AH98" s="1115" t="s">
        <v>2478</v>
      </c>
      <c r="AI98" s="1116" t="s">
        <v>2478</v>
      </c>
      <c r="AJ98" s="1200"/>
      <c r="AK98" s="1201"/>
      <c r="AL98" s="1114">
        <f t="shared" si="3"/>
        <v>0</v>
      </c>
      <c r="AM98" s="1114">
        <v>0</v>
      </c>
      <c r="AN98" s="1114">
        <v>0</v>
      </c>
      <c r="AO98" s="1202">
        <f t="shared" si="2"/>
        <v>0</v>
      </c>
      <c r="AP98" s="1202">
        <f t="shared" si="2"/>
        <v>0</v>
      </c>
    </row>
    <row r="99" spans="1:42" ht="60">
      <c r="A99" s="1111">
        <v>734760</v>
      </c>
      <c r="B99" s="1114" t="s">
        <v>16020</v>
      </c>
      <c r="C99" s="1113" t="s">
        <v>2203</v>
      </c>
      <c r="D99" s="1113" t="s">
        <v>2203</v>
      </c>
      <c r="E99" s="1113" t="s">
        <v>35</v>
      </c>
      <c r="F99" s="1113" t="s">
        <v>2118</v>
      </c>
      <c r="G99" s="1113" t="s">
        <v>2203</v>
      </c>
      <c r="H99" s="1113" t="s">
        <v>2469</v>
      </c>
      <c r="I99" s="1113" t="s">
        <v>2469</v>
      </c>
      <c r="J99" s="1198">
        <v>3221150</v>
      </c>
      <c r="K99" s="1198">
        <v>0</v>
      </c>
      <c r="L99" s="1198">
        <v>700990.05000000028</v>
      </c>
      <c r="M99" s="1198">
        <v>0</v>
      </c>
      <c r="N99" s="1198">
        <v>0</v>
      </c>
      <c r="O99" s="1198">
        <v>0</v>
      </c>
      <c r="P99" s="1198">
        <v>3922140.0500000003</v>
      </c>
      <c r="Q99" s="1198">
        <v>3922140.0500000003</v>
      </c>
      <c r="R99" s="1198">
        <v>0</v>
      </c>
      <c r="S99" s="1198"/>
      <c r="T99" s="1198" t="s">
        <v>2476</v>
      </c>
      <c r="U99" s="1198" t="s">
        <v>275</v>
      </c>
      <c r="V99" s="1199" t="s">
        <v>16021</v>
      </c>
      <c r="W99" s="1112" t="s">
        <v>16022</v>
      </c>
      <c r="X99" s="1198">
        <v>0</v>
      </c>
      <c r="Y99" s="1198">
        <v>0</v>
      </c>
      <c r="Z99" s="1198">
        <v>0</v>
      </c>
      <c r="AA99" s="1198">
        <v>0</v>
      </c>
      <c r="AB99" s="1198">
        <v>0</v>
      </c>
      <c r="AC99" s="1198">
        <v>0</v>
      </c>
      <c r="AD99" s="1198">
        <v>0</v>
      </c>
      <c r="AE99" s="1198">
        <v>0</v>
      </c>
      <c r="AF99" s="1198">
        <v>0</v>
      </c>
      <c r="AG99" s="1114" t="s">
        <v>2478</v>
      </c>
      <c r="AH99" s="1115" t="s">
        <v>2478</v>
      </c>
      <c r="AI99" s="1116" t="s">
        <v>2478</v>
      </c>
      <c r="AJ99" s="1200"/>
      <c r="AK99" s="1201"/>
      <c r="AL99" s="1114">
        <f t="shared" si="3"/>
        <v>0</v>
      </c>
      <c r="AM99" s="1114">
        <v>0</v>
      </c>
      <c r="AN99" s="1114">
        <v>0</v>
      </c>
      <c r="AO99" s="1202">
        <f t="shared" si="2"/>
        <v>0</v>
      </c>
      <c r="AP99" s="1202">
        <f t="shared" si="2"/>
        <v>0</v>
      </c>
    </row>
    <row r="100" spans="1:42" ht="60">
      <c r="A100" s="1111">
        <v>735952</v>
      </c>
      <c r="B100" s="1114" t="s">
        <v>16023</v>
      </c>
      <c r="C100" s="1113" t="s">
        <v>2203</v>
      </c>
      <c r="D100" s="1113" t="s">
        <v>2203</v>
      </c>
      <c r="E100" s="1113" t="s">
        <v>35</v>
      </c>
      <c r="F100" s="1113" t="s">
        <v>2118</v>
      </c>
      <c r="G100" s="1113" t="s">
        <v>2203</v>
      </c>
      <c r="H100" s="1113" t="s">
        <v>2469</v>
      </c>
      <c r="I100" s="1113" t="s">
        <v>2469</v>
      </c>
      <c r="J100" s="1198">
        <v>1597350</v>
      </c>
      <c r="K100" s="1198">
        <v>0</v>
      </c>
      <c r="L100" s="1198">
        <v>369585.50999999983</v>
      </c>
      <c r="M100" s="1198">
        <v>0</v>
      </c>
      <c r="N100" s="1198">
        <v>0</v>
      </c>
      <c r="O100" s="1198">
        <v>0</v>
      </c>
      <c r="P100" s="1198">
        <v>1966935.5099999998</v>
      </c>
      <c r="Q100" s="1198">
        <v>1966935.5099999998</v>
      </c>
      <c r="R100" s="1198">
        <v>0</v>
      </c>
      <c r="S100" s="1198"/>
      <c r="T100" s="1198" t="s">
        <v>2476</v>
      </c>
      <c r="U100" s="1198" t="s">
        <v>275</v>
      </c>
      <c r="V100" s="1199" t="s">
        <v>16024</v>
      </c>
      <c r="W100" s="1112" t="s">
        <v>16025</v>
      </c>
      <c r="X100" s="1198">
        <v>0</v>
      </c>
      <c r="Y100" s="1198">
        <v>0</v>
      </c>
      <c r="Z100" s="1198">
        <v>0</v>
      </c>
      <c r="AA100" s="1198">
        <v>0</v>
      </c>
      <c r="AB100" s="1198">
        <v>0</v>
      </c>
      <c r="AC100" s="1198">
        <v>0</v>
      </c>
      <c r="AD100" s="1198">
        <v>0</v>
      </c>
      <c r="AE100" s="1198">
        <v>0</v>
      </c>
      <c r="AF100" s="1198">
        <v>0</v>
      </c>
      <c r="AG100" s="1114" t="s">
        <v>2478</v>
      </c>
      <c r="AH100" s="1115" t="s">
        <v>2478</v>
      </c>
      <c r="AI100" s="1116" t="s">
        <v>2478</v>
      </c>
      <c r="AJ100" s="1200"/>
      <c r="AK100" s="1201"/>
      <c r="AL100" s="1114">
        <f t="shared" si="3"/>
        <v>0</v>
      </c>
      <c r="AM100" s="1114">
        <v>0</v>
      </c>
      <c r="AN100" s="1114">
        <v>0</v>
      </c>
      <c r="AO100" s="1202">
        <f t="shared" si="2"/>
        <v>0</v>
      </c>
      <c r="AP100" s="1202">
        <f t="shared" si="2"/>
        <v>0</v>
      </c>
    </row>
    <row r="101" spans="1:42" ht="60">
      <c r="A101" s="1111">
        <v>735338</v>
      </c>
      <c r="B101" s="1114" t="s">
        <v>16026</v>
      </c>
      <c r="C101" s="1113" t="s">
        <v>2203</v>
      </c>
      <c r="D101" s="1113" t="s">
        <v>2203</v>
      </c>
      <c r="E101" s="1113" t="s">
        <v>35</v>
      </c>
      <c r="F101" s="1113" t="s">
        <v>2118</v>
      </c>
      <c r="G101" s="1113" t="s">
        <v>2203</v>
      </c>
      <c r="H101" s="1113" t="s">
        <v>2469</v>
      </c>
      <c r="I101" s="1113" t="s">
        <v>2469</v>
      </c>
      <c r="J101" s="1198">
        <v>1401850</v>
      </c>
      <c r="K101" s="1198">
        <v>0</v>
      </c>
      <c r="L101" s="1198">
        <v>313621.71999999997</v>
      </c>
      <c r="M101" s="1198">
        <v>0</v>
      </c>
      <c r="N101" s="1198">
        <v>0</v>
      </c>
      <c r="O101" s="1198">
        <v>0</v>
      </c>
      <c r="P101" s="1198">
        <v>1715471.72</v>
      </c>
      <c r="Q101" s="1198">
        <v>1715471.72</v>
      </c>
      <c r="R101" s="1198">
        <v>0</v>
      </c>
      <c r="S101" s="1198"/>
      <c r="T101" s="1198" t="s">
        <v>2476</v>
      </c>
      <c r="U101" s="1198" t="s">
        <v>275</v>
      </c>
      <c r="V101" s="1199" t="s">
        <v>16027</v>
      </c>
      <c r="W101" s="1112" t="s">
        <v>16028</v>
      </c>
      <c r="X101" s="1198">
        <v>0</v>
      </c>
      <c r="Y101" s="1198">
        <v>0</v>
      </c>
      <c r="Z101" s="1198">
        <v>0</v>
      </c>
      <c r="AA101" s="1198">
        <v>0</v>
      </c>
      <c r="AB101" s="1198">
        <v>0</v>
      </c>
      <c r="AC101" s="1198">
        <v>0</v>
      </c>
      <c r="AD101" s="1198">
        <v>0</v>
      </c>
      <c r="AE101" s="1198">
        <v>0</v>
      </c>
      <c r="AF101" s="1198">
        <v>0</v>
      </c>
      <c r="AG101" s="1114" t="s">
        <v>2478</v>
      </c>
      <c r="AH101" s="1115" t="s">
        <v>2478</v>
      </c>
      <c r="AI101" s="1116" t="s">
        <v>2478</v>
      </c>
      <c r="AJ101" s="1200"/>
      <c r="AK101" s="1201"/>
      <c r="AL101" s="1114">
        <f t="shared" si="3"/>
        <v>0</v>
      </c>
      <c r="AM101" s="1114">
        <v>0</v>
      </c>
      <c r="AN101" s="1114">
        <v>0</v>
      </c>
      <c r="AO101" s="1202">
        <f t="shared" si="2"/>
        <v>0</v>
      </c>
      <c r="AP101" s="1202">
        <f t="shared" si="2"/>
        <v>0</v>
      </c>
    </row>
    <row r="102" spans="1:42" ht="60">
      <c r="A102" s="1111">
        <v>735472</v>
      </c>
      <c r="B102" s="1114" t="s">
        <v>16029</v>
      </c>
      <c r="C102" s="1113" t="s">
        <v>2203</v>
      </c>
      <c r="D102" s="1113" t="s">
        <v>2203</v>
      </c>
      <c r="E102" s="1113" t="s">
        <v>35</v>
      </c>
      <c r="F102" s="1113" t="s">
        <v>2118</v>
      </c>
      <c r="G102" s="1113" t="s">
        <v>2203</v>
      </c>
      <c r="H102" s="1113" t="s">
        <v>2469</v>
      </c>
      <c r="I102" s="1113" t="s">
        <v>2469</v>
      </c>
      <c r="J102" s="1198">
        <v>4418300</v>
      </c>
      <c r="K102" s="1198">
        <v>0</v>
      </c>
      <c r="L102" s="1198">
        <v>739172.3600000001</v>
      </c>
      <c r="M102" s="1198">
        <v>0</v>
      </c>
      <c r="N102" s="1198">
        <v>0</v>
      </c>
      <c r="O102" s="1198">
        <v>0</v>
      </c>
      <c r="P102" s="1198">
        <v>5157472.3600000003</v>
      </c>
      <c r="Q102" s="1198">
        <v>5157472.3600000003</v>
      </c>
      <c r="R102" s="1198">
        <v>0</v>
      </c>
      <c r="S102" s="1198"/>
      <c r="T102" s="1198" t="s">
        <v>2476</v>
      </c>
      <c r="U102" s="1198" t="s">
        <v>275</v>
      </c>
      <c r="V102" s="1199" t="s">
        <v>16030</v>
      </c>
      <c r="W102" s="1112" t="s">
        <v>16031</v>
      </c>
      <c r="X102" s="1198">
        <v>0</v>
      </c>
      <c r="Y102" s="1198">
        <v>0</v>
      </c>
      <c r="Z102" s="1198">
        <v>0</v>
      </c>
      <c r="AA102" s="1198">
        <v>0</v>
      </c>
      <c r="AB102" s="1198">
        <v>0</v>
      </c>
      <c r="AC102" s="1198">
        <v>0</v>
      </c>
      <c r="AD102" s="1198">
        <v>0</v>
      </c>
      <c r="AE102" s="1198">
        <v>0</v>
      </c>
      <c r="AF102" s="1198">
        <v>0</v>
      </c>
      <c r="AG102" s="1114" t="s">
        <v>2478</v>
      </c>
      <c r="AH102" s="1115" t="s">
        <v>2478</v>
      </c>
      <c r="AI102" s="1116" t="s">
        <v>2478</v>
      </c>
      <c r="AJ102" s="1200"/>
      <c r="AK102" s="1201"/>
      <c r="AL102" s="1114">
        <f t="shared" si="3"/>
        <v>0</v>
      </c>
      <c r="AM102" s="1114">
        <v>0</v>
      </c>
      <c r="AN102" s="1114">
        <v>0</v>
      </c>
      <c r="AO102" s="1202">
        <f t="shared" si="2"/>
        <v>0</v>
      </c>
      <c r="AP102" s="1202">
        <f t="shared" si="2"/>
        <v>0</v>
      </c>
    </row>
    <row r="103" spans="1:42" ht="60">
      <c r="A103" s="1111">
        <v>734789</v>
      </c>
      <c r="B103" s="1114" t="s">
        <v>16032</v>
      </c>
      <c r="C103" s="1113" t="s">
        <v>2203</v>
      </c>
      <c r="D103" s="1113" t="s">
        <v>2203</v>
      </c>
      <c r="E103" s="1113" t="s">
        <v>35</v>
      </c>
      <c r="F103" s="1113" t="s">
        <v>2118</v>
      </c>
      <c r="G103" s="1113" t="s">
        <v>2203</v>
      </c>
      <c r="H103" s="1113" t="s">
        <v>2469</v>
      </c>
      <c r="I103" s="1113" t="s">
        <v>2469</v>
      </c>
      <c r="J103" s="1198">
        <v>1679000</v>
      </c>
      <c r="K103" s="1198">
        <v>0</v>
      </c>
      <c r="L103" s="1198">
        <v>285214.70999999996</v>
      </c>
      <c r="M103" s="1198">
        <v>0</v>
      </c>
      <c r="N103" s="1198">
        <v>0</v>
      </c>
      <c r="O103" s="1198">
        <v>0</v>
      </c>
      <c r="P103" s="1198">
        <v>1964214.71</v>
      </c>
      <c r="Q103" s="1198">
        <v>1964214.71</v>
      </c>
      <c r="R103" s="1198">
        <v>0</v>
      </c>
      <c r="S103" s="1198"/>
      <c r="T103" s="1198" t="s">
        <v>2476</v>
      </c>
      <c r="U103" s="1198" t="s">
        <v>275</v>
      </c>
      <c r="V103" s="1199" t="s">
        <v>16033</v>
      </c>
      <c r="W103" s="1112" t="s">
        <v>16034</v>
      </c>
      <c r="X103" s="1198">
        <v>0</v>
      </c>
      <c r="Y103" s="1198">
        <v>0</v>
      </c>
      <c r="Z103" s="1198">
        <v>0</v>
      </c>
      <c r="AA103" s="1198">
        <v>0</v>
      </c>
      <c r="AB103" s="1198">
        <v>0</v>
      </c>
      <c r="AC103" s="1198">
        <v>0</v>
      </c>
      <c r="AD103" s="1198">
        <v>0</v>
      </c>
      <c r="AE103" s="1198">
        <v>0</v>
      </c>
      <c r="AF103" s="1198">
        <v>0</v>
      </c>
      <c r="AG103" s="1114" t="s">
        <v>2478</v>
      </c>
      <c r="AH103" s="1115" t="s">
        <v>2478</v>
      </c>
      <c r="AI103" s="1116" t="s">
        <v>2478</v>
      </c>
      <c r="AJ103" s="1200"/>
      <c r="AK103" s="1201"/>
      <c r="AL103" s="1114">
        <f t="shared" si="3"/>
        <v>0</v>
      </c>
      <c r="AM103" s="1114">
        <v>0</v>
      </c>
      <c r="AN103" s="1114">
        <v>0</v>
      </c>
      <c r="AO103" s="1202">
        <f t="shared" si="2"/>
        <v>0</v>
      </c>
      <c r="AP103" s="1202">
        <f t="shared" si="2"/>
        <v>0</v>
      </c>
    </row>
    <row r="104" spans="1:42" ht="60">
      <c r="A104" s="1111">
        <v>735487</v>
      </c>
      <c r="B104" s="1114" t="s">
        <v>16035</v>
      </c>
      <c r="C104" s="1113" t="s">
        <v>2203</v>
      </c>
      <c r="D104" s="1113" t="s">
        <v>2203</v>
      </c>
      <c r="E104" s="1113" t="s">
        <v>35</v>
      </c>
      <c r="F104" s="1113" t="s">
        <v>2118</v>
      </c>
      <c r="G104" s="1113" t="s">
        <v>2203</v>
      </c>
      <c r="H104" s="1113" t="s">
        <v>2469</v>
      </c>
      <c r="I104" s="1113" t="s">
        <v>2469</v>
      </c>
      <c r="J104" s="1198">
        <v>1498450</v>
      </c>
      <c r="K104" s="1198">
        <v>0</v>
      </c>
      <c r="L104" s="1198">
        <v>282005.08</v>
      </c>
      <c r="M104" s="1198">
        <v>0</v>
      </c>
      <c r="N104" s="1198">
        <v>0</v>
      </c>
      <c r="O104" s="1198">
        <v>0</v>
      </c>
      <c r="P104" s="1198">
        <v>1780455.08</v>
      </c>
      <c r="Q104" s="1198">
        <v>1780455.08</v>
      </c>
      <c r="R104" s="1198">
        <v>0</v>
      </c>
      <c r="S104" s="1198"/>
      <c r="T104" s="1198" t="s">
        <v>2476</v>
      </c>
      <c r="U104" s="1198" t="s">
        <v>275</v>
      </c>
      <c r="V104" s="1199" t="s">
        <v>16036</v>
      </c>
      <c r="W104" s="1112" t="s">
        <v>16037</v>
      </c>
      <c r="X104" s="1198">
        <v>0</v>
      </c>
      <c r="Y104" s="1198">
        <v>0</v>
      </c>
      <c r="Z104" s="1198">
        <v>0</v>
      </c>
      <c r="AA104" s="1198">
        <v>0</v>
      </c>
      <c r="AB104" s="1198">
        <v>0</v>
      </c>
      <c r="AC104" s="1198">
        <v>0</v>
      </c>
      <c r="AD104" s="1198">
        <v>0</v>
      </c>
      <c r="AE104" s="1198">
        <v>0</v>
      </c>
      <c r="AF104" s="1198">
        <v>0</v>
      </c>
      <c r="AG104" s="1114" t="s">
        <v>2478</v>
      </c>
      <c r="AH104" s="1115" t="s">
        <v>2478</v>
      </c>
      <c r="AI104" s="1116" t="s">
        <v>2478</v>
      </c>
      <c r="AJ104" s="1200"/>
      <c r="AK104" s="1201"/>
      <c r="AL104" s="1114">
        <f t="shared" si="3"/>
        <v>0</v>
      </c>
      <c r="AM104" s="1114">
        <v>0</v>
      </c>
      <c r="AN104" s="1114">
        <v>0</v>
      </c>
      <c r="AO104" s="1202">
        <f t="shared" si="2"/>
        <v>0</v>
      </c>
      <c r="AP104" s="1202">
        <f t="shared" si="2"/>
        <v>0</v>
      </c>
    </row>
    <row r="105" spans="1:42" ht="60">
      <c r="A105" s="1111">
        <v>734928</v>
      </c>
      <c r="B105" s="1114" t="s">
        <v>16038</v>
      </c>
      <c r="C105" s="1113" t="s">
        <v>2203</v>
      </c>
      <c r="D105" s="1113" t="s">
        <v>2203</v>
      </c>
      <c r="E105" s="1113" t="s">
        <v>35</v>
      </c>
      <c r="F105" s="1113" t="s">
        <v>2118</v>
      </c>
      <c r="G105" s="1113" t="s">
        <v>2203</v>
      </c>
      <c r="H105" s="1113" t="s">
        <v>2469</v>
      </c>
      <c r="I105" s="1113" t="s">
        <v>2469</v>
      </c>
      <c r="J105" s="1198">
        <v>1163800</v>
      </c>
      <c r="K105" s="1198">
        <v>0</v>
      </c>
      <c r="L105" s="1198">
        <v>325113.22999999992</v>
      </c>
      <c r="M105" s="1198">
        <v>0</v>
      </c>
      <c r="N105" s="1198">
        <v>0</v>
      </c>
      <c r="O105" s="1198">
        <v>0</v>
      </c>
      <c r="P105" s="1198">
        <v>1488913.23</v>
      </c>
      <c r="Q105" s="1198">
        <v>1488913.23</v>
      </c>
      <c r="R105" s="1198">
        <v>0</v>
      </c>
      <c r="S105" s="1198"/>
      <c r="T105" s="1198" t="s">
        <v>2476</v>
      </c>
      <c r="U105" s="1198" t="s">
        <v>275</v>
      </c>
      <c r="V105" s="1199" t="s">
        <v>16039</v>
      </c>
      <c r="W105" s="1112" t="s">
        <v>16040</v>
      </c>
      <c r="X105" s="1198">
        <v>0</v>
      </c>
      <c r="Y105" s="1198">
        <v>0</v>
      </c>
      <c r="Z105" s="1198">
        <v>0</v>
      </c>
      <c r="AA105" s="1198">
        <v>0</v>
      </c>
      <c r="AB105" s="1198">
        <v>0</v>
      </c>
      <c r="AC105" s="1198">
        <v>0</v>
      </c>
      <c r="AD105" s="1198">
        <v>0</v>
      </c>
      <c r="AE105" s="1198">
        <v>0</v>
      </c>
      <c r="AF105" s="1198">
        <v>0</v>
      </c>
      <c r="AG105" s="1114" t="s">
        <v>2478</v>
      </c>
      <c r="AH105" s="1115" t="s">
        <v>2478</v>
      </c>
      <c r="AI105" s="1116" t="s">
        <v>2478</v>
      </c>
      <c r="AJ105" s="1200"/>
      <c r="AK105" s="1201"/>
      <c r="AL105" s="1114">
        <f t="shared" si="3"/>
        <v>0</v>
      </c>
      <c r="AM105" s="1114">
        <v>0</v>
      </c>
      <c r="AN105" s="1114">
        <v>0</v>
      </c>
      <c r="AO105" s="1202">
        <f t="shared" si="2"/>
        <v>0</v>
      </c>
      <c r="AP105" s="1202">
        <f t="shared" si="2"/>
        <v>0</v>
      </c>
    </row>
    <row r="106" spans="1:42" ht="60">
      <c r="A106" s="1111">
        <v>737798</v>
      </c>
      <c r="B106" s="1114" t="s">
        <v>16041</v>
      </c>
      <c r="C106" s="1113" t="s">
        <v>2203</v>
      </c>
      <c r="D106" s="1113" t="s">
        <v>2203</v>
      </c>
      <c r="E106" s="1113" t="s">
        <v>35</v>
      </c>
      <c r="F106" s="1113" t="s">
        <v>2118</v>
      </c>
      <c r="G106" s="1113" t="s">
        <v>2203</v>
      </c>
      <c r="H106" s="1113" t="s">
        <v>2469</v>
      </c>
      <c r="I106" s="1113" t="s">
        <v>2469</v>
      </c>
      <c r="J106" s="1198">
        <v>1212100</v>
      </c>
      <c r="K106" s="1198">
        <v>0</v>
      </c>
      <c r="L106" s="1198">
        <v>239093.64999999997</v>
      </c>
      <c r="M106" s="1198">
        <v>0</v>
      </c>
      <c r="N106" s="1198">
        <v>0</v>
      </c>
      <c r="O106" s="1198">
        <v>0</v>
      </c>
      <c r="P106" s="1198">
        <v>1451193.65</v>
      </c>
      <c r="Q106" s="1198">
        <v>1451193.65</v>
      </c>
      <c r="R106" s="1198">
        <v>0</v>
      </c>
      <c r="S106" s="1198"/>
      <c r="T106" s="1198" t="s">
        <v>2476</v>
      </c>
      <c r="U106" s="1198" t="s">
        <v>275</v>
      </c>
      <c r="V106" s="1199" t="s">
        <v>16042</v>
      </c>
      <c r="W106" s="1112" t="s">
        <v>16043</v>
      </c>
      <c r="X106" s="1198">
        <v>0</v>
      </c>
      <c r="Y106" s="1198">
        <v>0</v>
      </c>
      <c r="Z106" s="1198">
        <v>0</v>
      </c>
      <c r="AA106" s="1198">
        <v>0</v>
      </c>
      <c r="AB106" s="1198">
        <v>0</v>
      </c>
      <c r="AC106" s="1198">
        <v>0</v>
      </c>
      <c r="AD106" s="1198">
        <v>0</v>
      </c>
      <c r="AE106" s="1198">
        <v>0</v>
      </c>
      <c r="AF106" s="1198">
        <v>0</v>
      </c>
      <c r="AG106" s="1114" t="s">
        <v>2478</v>
      </c>
      <c r="AH106" s="1115" t="s">
        <v>2478</v>
      </c>
      <c r="AI106" s="1116" t="s">
        <v>2478</v>
      </c>
      <c r="AJ106" s="1200"/>
      <c r="AK106" s="1201"/>
      <c r="AL106" s="1114">
        <f t="shared" si="3"/>
        <v>0</v>
      </c>
      <c r="AM106" s="1114">
        <v>0</v>
      </c>
      <c r="AN106" s="1114">
        <v>0</v>
      </c>
      <c r="AO106" s="1202">
        <f t="shared" si="2"/>
        <v>0</v>
      </c>
      <c r="AP106" s="1202">
        <f t="shared" si="2"/>
        <v>0</v>
      </c>
    </row>
    <row r="107" spans="1:42" ht="60">
      <c r="A107" s="1111">
        <v>737699</v>
      </c>
      <c r="B107" s="1114" t="s">
        <v>16044</v>
      </c>
      <c r="C107" s="1113" t="s">
        <v>2203</v>
      </c>
      <c r="D107" s="1113" t="s">
        <v>2203</v>
      </c>
      <c r="E107" s="1113" t="s">
        <v>35</v>
      </c>
      <c r="F107" s="1113" t="s">
        <v>2118</v>
      </c>
      <c r="G107" s="1113" t="s">
        <v>2203</v>
      </c>
      <c r="H107" s="1113" t="s">
        <v>2469</v>
      </c>
      <c r="I107" s="1113" t="s">
        <v>2469</v>
      </c>
      <c r="J107" s="1198">
        <v>1058000</v>
      </c>
      <c r="K107" s="1198">
        <v>0</v>
      </c>
      <c r="L107" s="1198">
        <v>221137.34999999998</v>
      </c>
      <c r="M107" s="1198">
        <v>0</v>
      </c>
      <c r="N107" s="1198">
        <v>0</v>
      </c>
      <c r="O107" s="1198">
        <v>0</v>
      </c>
      <c r="P107" s="1198">
        <v>1279137.3500000001</v>
      </c>
      <c r="Q107" s="1198">
        <v>1279137.3500000001</v>
      </c>
      <c r="R107" s="1198">
        <v>0</v>
      </c>
      <c r="S107" s="1198"/>
      <c r="T107" s="1198" t="s">
        <v>2476</v>
      </c>
      <c r="U107" s="1198" t="s">
        <v>275</v>
      </c>
      <c r="V107" s="1199" t="s">
        <v>16045</v>
      </c>
      <c r="W107" s="1112" t="s">
        <v>16046</v>
      </c>
      <c r="X107" s="1198">
        <v>0</v>
      </c>
      <c r="Y107" s="1198">
        <v>0</v>
      </c>
      <c r="Z107" s="1198">
        <v>0</v>
      </c>
      <c r="AA107" s="1198">
        <v>0</v>
      </c>
      <c r="AB107" s="1198">
        <v>0</v>
      </c>
      <c r="AC107" s="1198">
        <v>0</v>
      </c>
      <c r="AD107" s="1198">
        <v>0</v>
      </c>
      <c r="AE107" s="1198">
        <v>0</v>
      </c>
      <c r="AF107" s="1198">
        <v>0</v>
      </c>
      <c r="AG107" s="1114" t="s">
        <v>2478</v>
      </c>
      <c r="AH107" s="1115" t="s">
        <v>2478</v>
      </c>
      <c r="AI107" s="1116" t="s">
        <v>2478</v>
      </c>
      <c r="AJ107" s="1200"/>
      <c r="AK107" s="1201"/>
      <c r="AL107" s="1114">
        <f t="shared" si="3"/>
        <v>0</v>
      </c>
      <c r="AM107" s="1114">
        <v>0</v>
      </c>
      <c r="AN107" s="1114">
        <v>0</v>
      </c>
      <c r="AO107" s="1202">
        <f t="shared" si="2"/>
        <v>0</v>
      </c>
      <c r="AP107" s="1202">
        <f t="shared" si="2"/>
        <v>0</v>
      </c>
    </row>
    <row r="108" spans="1:42" ht="60">
      <c r="A108" s="1111">
        <v>734396</v>
      </c>
      <c r="B108" s="1114" t="s">
        <v>16047</v>
      </c>
      <c r="C108" s="1113" t="s">
        <v>2203</v>
      </c>
      <c r="D108" s="1113" t="s">
        <v>2203</v>
      </c>
      <c r="E108" s="1113" t="s">
        <v>35</v>
      </c>
      <c r="F108" s="1113" t="s">
        <v>2118</v>
      </c>
      <c r="G108" s="1113" t="s">
        <v>2203</v>
      </c>
      <c r="H108" s="1113" t="s">
        <v>2469</v>
      </c>
      <c r="I108" s="1113" t="s">
        <v>2469</v>
      </c>
      <c r="J108" s="1198">
        <v>1246600</v>
      </c>
      <c r="K108" s="1198">
        <v>0</v>
      </c>
      <c r="L108" s="1198">
        <v>279407</v>
      </c>
      <c r="M108" s="1198">
        <v>0</v>
      </c>
      <c r="N108" s="1198">
        <v>0</v>
      </c>
      <c r="O108" s="1198">
        <v>0</v>
      </c>
      <c r="P108" s="1198">
        <v>1526007</v>
      </c>
      <c r="Q108" s="1198">
        <v>1526007</v>
      </c>
      <c r="R108" s="1198">
        <v>0</v>
      </c>
      <c r="S108" s="1198"/>
      <c r="T108" s="1198" t="s">
        <v>2476</v>
      </c>
      <c r="U108" s="1198" t="s">
        <v>275</v>
      </c>
      <c r="V108" s="1199" t="s">
        <v>16048</v>
      </c>
      <c r="W108" s="1112" t="s">
        <v>16049</v>
      </c>
      <c r="X108" s="1198">
        <v>0</v>
      </c>
      <c r="Y108" s="1198">
        <v>0</v>
      </c>
      <c r="Z108" s="1198">
        <v>0</v>
      </c>
      <c r="AA108" s="1198">
        <v>0</v>
      </c>
      <c r="AB108" s="1198">
        <v>0</v>
      </c>
      <c r="AC108" s="1198">
        <v>0</v>
      </c>
      <c r="AD108" s="1198">
        <v>0</v>
      </c>
      <c r="AE108" s="1198">
        <v>0</v>
      </c>
      <c r="AF108" s="1198">
        <v>0</v>
      </c>
      <c r="AG108" s="1114" t="s">
        <v>2478</v>
      </c>
      <c r="AH108" s="1115" t="s">
        <v>2478</v>
      </c>
      <c r="AI108" s="1116" t="s">
        <v>2478</v>
      </c>
      <c r="AJ108" s="1200"/>
      <c r="AK108" s="1201"/>
      <c r="AL108" s="1114">
        <f t="shared" si="3"/>
        <v>0</v>
      </c>
      <c r="AM108" s="1114">
        <v>0</v>
      </c>
      <c r="AN108" s="1114">
        <v>0</v>
      </c>
      <c r="AO108" s="1202">
        <f t="shared" si="2"/>
        <v>0</v>
      </c>
      <c r="AP108" s="1202">
        <f t="shared" si="2"/>
        <v>0</v>
      </c>
    </row>
    <row r="109" spans="1:42" ht="60">
      <c r="A109" s="1111">
        <v>735499</v>
      </c>
      <c r="B109" s="1114" t="s">
        <v>16050</v>
      </c>
      <c r="C109" s="1113" t="s">
        <v>2203</v>
      </c>
      <c r="D109" s="1113" t="s">
        <v>2203</v>
      </c>
      <c r="E109" s="1113" t="s">
        <v>35</v>
      </c>
      <c r="F109" s="1113" t="s">
        <v>2118</v>
      </c>
      <c r="G109" s="1113" t="s">
        <v>2203</v>
      </c>
      <c r="H109" s="1113" t="s">
        <v>2469</v>
      </c>
      <c r="I109" s="1113" t="s">
        <v>2469</v>
      </c>
      <c r="J109" s="1198">
        <v>1838850</v>
      </c>
      <c r="K109" s="1198">
        <v>0</v>
      </c>
      <c r="L109" s="1198">
        <v>375286.42999999993</v>
      </c>
      <c r="M109" s="1198">
        <v>0</v>
      </c>
      <c r="N109" s="1198">
        <v>0</v>
      </c>
      <c r="O109" s="1198">
        <v>0</v>
      </c>
      <c r="P109" s="1198">
        <v>2214136.4299999997</v>
      </c>
      <c r="Q109" s="1198">
        <v>2214136.4299999997</v>
      </c>
      <c r="R109" s="1198">
        <v>0</v>
      </c>
      <c r="S109" s="1198"/>
      <c r="T109" s="1198" t="s">
        <v>2476</v>
      </c>
      <c r="U109" s="1198" t="s">
        <v>275</v>
      </c>
      <c r="V109" s="1199" t="s">
        <v>16051</v>
      </c>
      <c r="W109" s="1112" t="s">
        <v>16052</v>
      </c>
      <c r="X109" s="1198">
        <v>0</v>
      </c>
      <c r="Y109" s="1198">
        <v>0</v>
      </c>
      <c r="Z109" s="1198">
        <v>0</v>
      </c>
      <c r="AA109" s="1198">
        <v>0</v>
      </c>
      <c r="AB109" s="1198">
        <v>0</v>
      </c>
      <c r="AC109" s="1198">
        <v>0</v>
      </c>
      <c r="AD109" s="1198">
        <v>0</v>
      </c>
      <c r="AE109" s="1198">
        <v>0</v>
      </c>
      <c r="AF109" s="1198">
        <v>0</v>
      </c>
      <c r="AG109" s="1114" t="s">
        <v>2478</v>
      </c>
      <c r="AH109" s="1115" t="s">
        <v>2478</v>
      </c>
      <c r="AI109" s="1116" t="s">
        <v>2478</v>
      </c>
      <c r="AJ109" s="1200"/>
      <c r="AK109" s="1201"/>
      <c r="AL109" s="1114">
        <f t="shared" si="3"/>
        <v>0</v>
      </c>
      <c r="AM109" s="1114">
        <v>0</v>
      </c>
      <c r="AN109" s="1114">
        <v>0</v>
      </c>
      <c r="AO109" s="1202">
        <f t="shared" si="2"/>
        <v>0</v>
      </c>
      <c r="AP109" s="1202">
        <f t="shared" si="2"/>
        <v>0</v>
      </c>
    </row>
    <row r="110" spans="1:42" ht="60">
      <c r="A110" s="1111">
        <v>735959</v>
      </c>
      <c r="B110" s="1114" t="s">
        <v>16053</v>
      </c>
      <c r="C110" s="1113" t="s">
        <v>2203</v>
      </c>
      <c r="D110" s="1113" t="s">
        <v>2203</v>
      </c>
      <c r="E110" s="1113" t="s">
        <v>35</v>
      </c>
      <c r="F110" s="1113" t="s">
        <v>2118</v>
      </c>
      <c r="G110" s="1113" t="s">
        <v>2203</v>
      </c>
      <c r="H110" s="1113" t="s">
        <v>2469</v>
      </c>
      <c r="I110" s="1113" t="s">
        <v>2469</v>
      </c>
      <c r="J110" s="1198">
        <v>1317900</v>
      </c>
      <c r="K110" s="1198">
        <v>0</v>
      </c>
      <c r="L110" s="1198">
        <v>300491.01</v>
      </c>
      <c r="M110" s="1198">
        <v>0</v>
      </c>
      <c r="N110" s="1198">
        <v>0</v>
      </c>
      <c r="O110" s="1198">
        <v>0</v>
      </c>
      <c r="P110" s="1198">
        <v>1618391.01</v>
      </c>
      <c r="Q110" s="1198">
        <v>1618391.01</v>
      </c>
      <c r="R110" s="1198">
        <v>0</v>
      </c>
      <c r="S110" s="1198"/>
      <c r="T110" s="1198" t="s">
        <v>2476</v>
      </c>
      <c r="U110" s="1198" t="s">
        <v>275</v>
      </c>
      <c r="V110" s="1199" t="s">
        <v>16054</v>
      </c>
      <c r="W110" s="1112" t="s">
        <v>16055</v>
      </c>
      <c r="X110" s="1198">
        <v>0</v>
      </c>
      <c r="Y110" s="1198">
        <v>0</v>
      </c>
      <c r="Z110" s="1198">
        <v>0</v>
      </c>
      <c r="AA110" s="1198">
        <v>0</v>
      </c>
      <c r="AB110" s="1198">
        <v>0</v>
      </c>
      <c r="AC110" s="1198">
        <v>0</v>
      </c>
      <c r="AD110" s="1198">
        <v>0</v>
      </c>
      <c r="AE110" s="1198">
        <v>0</v>
      </c>
      <c r="AF110" s="1198">
        <v>0</v>
      </c>
      <c r="AG110" s="1114" t="s">
        <v>2478</v>
      </c>
      <c r="AH110" s="1115" t="s">
        <v>2478</v>
      </c>
      <c r="AI110" s="1116" t="s">
        <v>2478</v>
      </c>
      <c r="AJ110" s="1200"/>
      <c r="AK110" s="1201"/>
      <c r="AL110" s="1114">
        <f t="shared" si="3"/>
        <v>0</v>
      </c>
      <c r="AM110" s="1114">
        <v>0</v>
      </c>
      <c r="AN110" s="1114">
        <v>0</v>
      </c>
      <c r="AO110" s="1202">
        <f t="shared" si="2"/>
        <v>0</v>
      </c>
      <c r="AP110" s="1202">
        <f t="shared" si="2"/>
        <v>0</v>
      </c>
    </row>
    <row r="111" spans="1:42" ht="60">
      <c r="A111" s="1111">
        <v>735483</v>
      </c>
      <c r="B111" s="1114" t="s">
        <v>16056</v>
      </c>
      <c r="C111" s="1113" t="s">
        <v>2203</v>
      </c>
      <c r="D111" s="1113" t="s">
        <v>2203</v>
      </c>
      <c r="E111" s="1113" t="s">
        <v>35</v>
      </c>
      <c r="F111" s="1113" t="s">
        <v>2118</v>
      </c>
      <c r="G111" s="1113" t="s">
        <v>2203</v>
      </c>
      <c r="H111" s="1113" t="s">
        <v>2469</v>
      </c>
      <c r="I111" s="1113" t="s">
        <v>2469</v>
      </c>
      <c r="J111" s="1198">
        <v>1308700</v>
      </c>
      <c r="K111" s="1198">
        <v>0</v>
      </c>
      <c r="L111" s="1198">
        <v>265069.11000000004</v>
      </c>
      <c r="M111" s="1198">
        <v>0</v>
      </c>
      <c r="N111" s="1198">
        <v>0</v>
      </c>
      <c r="O111" s="1198">
        <v>0</v>
      </c>
      <c r="P111" s="1198">
        <v>1573769.11</v>
      </c>
      <c r="Q111" s="1198">
        <v>1573769.11</v>
      </c>
      <c r="R111" s="1198">
        <v>0</v>
      </c>
      <c r="S111" s="1198"/>
      <c r="T111" s="1198" t="s">
        <v>2476</v>
      </c>
      <c r="U111" s="1198" t="s">
        <v>275</v>
      </c>
      <c r="V111" s="1199" t="s">
        <v>16057</v>
      </c>
      <c r="W111" s="1112" t="s">
        <v>16058</v>
      </c>
      <c r="X111" s="1198">
        <v>0</v>
      </c>
      <c r="Y111" s="1198">
        <v>0</v>
      </c>
      <c r="Z111" s="1198">
        <v>0</v>
      </c>
      <c r="AA111" s="1198">
        <v>0</v>
      </c>
      <c r="AB111" s="1198">
        <v>0</v>
      </c>
      <c r="AC111" s="1198">
        <v>0</v>
      </c>
      <c r="AD111" s="1198">
        <v>0</v>
      </c>
      <c r="AE111" s="1198">
        <v>0</v>
      </c>
      <c r="AF111" s="1198">
        <v>0</v>
      </c>
      <c r="AG111" s="1114" t="s">
        <v>2478</v>
      </c>
      <c r="AH111" s="1115" t="s">
        <v>2478</v>
      </c>
      <c r="AI111" s="1116" t="s">
        <v>2478</v>
      </c>
      <c r="AJ111" s="1200"/>
      <c r="AK111" s="1201"/>
      <c r="AL111" s="1114">
        <f t="shared" si="3"/>
        <v>0</v>
      </c>
      <c r="AM111" s="1114">
        <v>0</v>
      </c>
      <c r="AN111" s="1114">
        <v>0</v>
      </c>
      <c r="AO111" s="1202">
        <f t="shared" si="2"/>
        <v>0</v>
      </c>
      <c r="AP111" s="1202">
        <f t="shared" si="2"/>
        <v>0</v>
      </c>
    </row>
    <row r="112" spans="1:42" ht="45">
      <c r="A112" s="1111">
        <v>812041</v>
      </c>
      <c r="B112" s="1114" t="s">
        <v>16059</v>
      </c>
      <c r="C112" s="1113" t="s">
        <v>2203</v>
      </c>
      <c r="D112" s="1113" t="s">
        <v>2203</v>
      </c>
      <c r="E112" s="1113" t="s">
        <v>35</v>
      </c>
      <c r="F112" s="1113" t="s">
        <v>2182</v>
      </c>
      <c r="G112" s="1113" t="s">
        <v>2203</v>
      </c>
      <c r="H112" s="1113" t="s">
        <v>2469</v>
      </c>
      <c r="I112" s="1113" t="s">
        <v>2469</v>
      </c>
      <c r="J112" s="1198">
        <v>22571513.150000013</v>
      </c>
      <c r="K112" s="1198"/>
      <c r="L112" s="1198">
        <v>3314820.9799999995</v>
      </c>
      <c r="M112" s="1198"/>
      <c r="N112" s="1198">
        <v>3357740.92</v>
      </c>
      <c r="O112" s="1198"/>
      <c r="P112" s="1198">
        <v>29244075.050000012</v>
      </c>
      <c r="Q112" s="1198">
        <v>29244075.050000012</v>
      </c>
      <c r="R112" s="1198">
        <v>0</v>
      </c>
      <c r="S112" s="1198" t="s">
        <v>2203</v>
      </c>
      <c r="T112" s="1198" t="s">
        <v>2476</v>
      </c>
      <c r="U112" s="1198" t="s">
        <v>275</v>
      </c>
      <c r="V112" s="1199" t="s">
        <v>16060</v>
      </c>
      <c r="W112" s="1112" t="s">
        <v>16060</v>
      </c>
      <c r="X112" s="1198">
        <v>0</v>
      </c>
      <c r="Y112" s="1198">
        <v>0</v>
      </c>
      <c r="Z112" s="1198">
        <v>0</v>
      </c>
      <c r="AA112" s="1198">
        <v>0</v>
      </c>
      <c r="AB112" s="1198">
        <v>0</v>
      </c>
      <c r="AC112" s="1198">
        <v>0</v>
      </c>
      <c r="AD112" s="1198">
        <v>0</v>
      </c>
      <c r="AE112" s="1198">
        <v>0</v>
      </c>
      <c r="AF112" s="1198">
        <v>0</v>
      </c>
      <c r="AG112" s="1114" t="s">
        <v>2478</v>
      </c>
      <c r="AH112" s="1115" t="s">
        <v>2478</v>
      </c>
      <c r="AI112" s="1116" t="s">
        <v>2478</v>
      </c>
      <c r="AJ112" s="1200"/>
      <c r="AK112" s="1201"/>
      <c r="AL112" s="1114">
        <f t="shared" si="3"/>
        <v>0</v>
      </c>
      <c r="AM112" s="1114">
        <v>0</v>
      </c>
      <c r="AN112" s="1114">
        <v>0</v>
      </c>
      <c r="AO112" s="1202">
        <f t="shared" si="2"/>
        <v>0</v>
      </c>
      <c r="AP112" s="1202">
        <f t="shared" si="2"/>
        <v>0</v>
      </c>
    </row>
    <row r="113" spans="1:43" ht="45">
      <c r="A113" s="1111">
        <v>754350</v>
      </c>
      <c r="B113" s="1114" t="s">
        <v>2578</v>
      </c>
      <c r="C113" s="1113" t="s">
        <v>2203</v>
      </c>
      <c r="D113" s="1113" t="s">
        <v>2203</v>
      </c>
      <c r="E113" s="1113" t="s">
        <v>35</v>
      </c>
      <c r="F113" s="1113" t="s">
        <v>2129</v>
      </c>
      <c r="G113" s="1113" t="s">
        <v>2203</v>
      </c>
      <c r="H113" s="1113" t="s">
        <v>2469</v>
      </c>
      <c r="I113" s="1113" t="s">
        <v>2469</v>
      </c>
      <c r="J113" s="1198">
        <v>4310111.7149999999</v>
      </c>
      <c r="K113" s="1198">
        <v>9577521.9266999997</v>
      </c>
      <c r="L113" s="1198">
        <v>362956.77600000001</v>
      </c>
      <c r="M113" s="1198">
        <v>812115.78629999992</v>
      </c>
      <c r="N113" s="1198">
        <v>1512.3199</v>
      </c>
      <c r="O113" s="1198">
        <v>58980.4761</v>
      </c>
      <c r="P113" s="1198">
        <v>15123198.999999998</v>
      </c>
      <c r="Q113" s="1198">
        <v>4674580.810899999</v>
      </c>
      <c r="R113" s="1198">
        <v>10448618.189099999</v>
      </c>
      <c r="S113" s="1198" t="s">
        <v>2203</v>
      </c>
      <c r="T113" s="1198" t="s">
        <v>2476</v>
      </c>
      <c r="U113" s="1198" t="s">
        <v>275</v>
      </c>
      <c r="V113" s="1199" t="s">
        <v>2579</v>
      </c>
      <c r="W113" s="1112" t="s">
        <v>2579</v>
      </c>
      <c r="X113" s="1198">
        <v>4310111.7149999999</v>
      </c>
      <c r="Y113" s="1198">
        <v>9577521.9266999997</v>
      </c>
      <c r="Z113" s="1198">
        <v>362956.77600000001</v>
      </c>
      <c r="AA113" s="1198">
        <v>812115.78629999992</v>
      </c>
      <c r="AB113" s="1198">
        <v>1512.3199</v>
      </c>
      <c r="AC113" s="1198">
        <v>58980.4761</v>
      </c>
      <c r="AD113" s="1198">
        <v>15123199</v>
      </c>
      <c r="AE113" s="1198">
        <v>4674580.8108999999</v>
      </c>
      <c r="AF113" s="1198">
        <v>10448618.189099999</v>
      </c>
      <c r="AG113" s="1114" t="s">
        <v>2216</v>
      </c>
      <c r="AH113" s="1115" t="s">
        <v>2383</v>
      </c>
      <c r="AI113" s="1116" t="s">
        <v>2579</v>
      </c>
      <c r="AJ113" s="1200"/>
      <c r="AK113" s="1201"/>
      <c r="AL113" s="1114">
        <f t="shared" si="3"/>
        <v>1</v>
      </c>
      <c r="AM113" s="1114">
        <v>0</v>
      </c>
      <c r="AN113" s="1114">
        <v>0</v>
      </c>
      <c r="AO113" s="1202">
        <f t="shared" si="2"/>
        <v>0</v>
      </c>
      <c r="AP113" s="1202">
        <f t="shared" si="2"/>
        <v>0</v>
      </c>
      <c r="AQ113" s="1102"/>
    </row>
    <row r="114" spans="1:43" ht="45">
      <c r="A114" s="1111">
        <v>754351</v>
      </c>
      <c r="B114" s="1114" t="s">
        <v>2580</v>
      </c>
      <c r="C114" s="1113" t="s">
        <v>2203</v>
      </c>
      <c r="D114" s="1113" t="s">
        <v>2203</v>
      </c>
      <c r="E114" s="1113" t="s">
        <v>35</v>
      </c>
      <c r="F114" s="1113" t="s">
        <v>2129</v>
      </c>
      <c r="G114" s="1113" t="s">
        <v>2203</v>
      </c>
      <c r="H114" s="1113" t="s">
        <v>2469</v>
      </c>
      <c r="I114" s="1113" t="s">
        <v>2469</v>
      </c>
      <c r="J114" s="1198">
        <v>2013990.4049999998</v>
      </c>
      <c r="K114" s="1198">
        <v>4475298.6788999997</v>
      </c>
      <c r="L114" s="1198">
        <v>169599.19200000001</v>
      </c>
      <c r="M114" s="1198">
        <v>379478.19209999999</v>
      </c>
      <c r="N114" s="1198">
        <v>706.66330000000005</v>
      </c>
      <c r="O114" s="1198">
        <v>27559.868699999999</v>
      </c>
      <c r="P114" s="1198">
        <v>7066633</v>
      </c>
      <c r="Q114" s="1198">
        <v>2184296.2602999997</v>
      </c>
      <c r="R114" s="1198">
        <v>4882336.7396999998</v>
      </c>
      <c r="S114" s="1198" t="s">
        <v>2203</v>
      </c>
      <c r="T114" s="1198" t="s">
        <v>2476</v>
      </c>
      <c r="U114" s="1198" t="s">
        <v>275</v>
      </c>
      <c r="V114" s="1199" t="s">
        <v>2579</v>
      </c>
      <c r="W114" s="1112" t="s">
        <v>2579</v>
      </c>
      <c r="X114" s="1198">
        <v>2013990.4049999998</v>
      </c>
      <c r="Y114" s="1198">
        <v>4475298.6788999997</v>
      </c>
      <c r="Z114" s="1198">
        <v>169599.19200000001</v>
      </c>
      <c r="AA114" s="1198">
        <v>379478.19209999999</v>
      </c>
      <c r="AB114" s="1198">
        <v>706.66330000000005</v>
      </c>
      <c r="AC114" s="1198">
        <v>27559.868699999999</v>
      </c>
      <c r="AD114" s="1198">
        <v>7066632.9999999991</v>
      </c>
      <c r="AE114" s="1198">
        <v>2184296.2602999997</v>
      </c>
      <c r="AF114" s="1198">
        <v>4882336.7396999998</v>
      </c>
      <c r="AG114" s="1114" t="s">
        <v>2216</v>
      </c>
      <c r="AH114" s="1115" t="s">
        <v>2383</v>
      </c>
      <c r="AI114" s="1116" t="s">
        <v>2579</v>
      </c>
      <c r="AJ114" s="1200"/>
      <c r="AK114" s="1201"/>
      <c r="AL114" s="1114">
        <f t="shared" si="3"/>
        <v>1</v>
      </c>
      <c r="AM114" s="1114">
        <v>0</v>
      </c>
      <c r="AN114" s="1114">
        <v>0</v>
      </c>
      <c r="AO114" s="1202">
        <f t="shared" si="2"/>
        <v>0</v>
      </c>
      <c r="AP114" s="1202">
        <f t="shared" si="2"/>
        <v>0</v>
      </c>
      <c r="AQ114" s="1102"/>
    </row>
    <row r="115" spans="1:43" ht="180">
      <c r="A115" s="1111">
        <v>718971</v>
      </c>
      <c r="B115" s="1114" t="s">
        <v>2077</v>
      </c>
      <c r="C115" s="1113" t="s">
        <v>2203</v>
      </c>
      <c r="D115" s="1113" t="s">
        <v>2203</v>
      </c>
      <c r="E115" s="1113" t="s">
        <v>46</v>
      </c>
      <c r="F115" s="1113" t="s">
        <v>2126</v>
      </c>
      <c r="G115" s="1113" t="s">
        <v>2203</v>
      </c>
      <c r="H115" s="1113" t="s">
        <v>2469</v>
      </c>
      <c r="I115" s="1113" t="s">
        <v>2469</v>
      </c>
      <c r="J115" s="1198">
        <v>9936000</v>
      </c>
      <c r="K115" s="1198">
        <v>5400000</v>
      </c>
      <c r="L115" s="1198">
        <v>864000</v>
      </c>
      <c r="M115" s="1198">
        <v>864000</v>
      </c>
      <c r="N115" s="1198">
        <v>1296000</v>
      </c>
      <c r="O115" s="1198">
        <v>3240000</v>
      </c>
      <c r="P115" s="1198">
        <v>21600000</v>
      </c>
      <c r="Q115" s="1198">
        <v>12096000</v>
      </c>
      <c r="R115" s="1198">
        <v>9504000</v>
      </c>
      <c r="S115" s="1198" t="s">
        <v>2470</v>
      </c>
      <c r="T115" s="1198" t="s">
        <v>2581</v>
      </c>
      <c r="U115" s="1198" t="s">
        <v>275</v>
      </c>
      <c r="V115" s="1199" t="s">
        <v>2517</v>
      </c>
      <c r="W115" s="1112" t="s">
        <v>2582</v>
      </c>
      <c r="X115" s="1198">
        <v>9936000</v>
      </c>
      <c r="Y115" s="1198">
        <v>5400000</v>
      </c>
      <c r="Z115" s="1198">
        <v>864000</v>
      </c>
      <c r="AA115" s="1198">
        <v>864000</v>
      </c>
      <c r="AB115" s="1198">
        <v>1296000</v>
      </c>
      <c r="AC115" s="1198">
        <v>3240000</v>
      </c>
      <c r="AD115" s="1198">
        <v>21600000</v>
      </c>
      <c r="AE115" s="1198">
        <v>12096000</v>
      </c>
      <c r="AF115" s="1198">
        <v>9504000</v>
      </c>
      <c r="AG115" s="1114" t="s">
        <v>2216</v>
      </c>
      <c r="AH115" s="1115" t="s">
        <v>2391</v>
      </c>
      <c r="AI115" s="1116" t="s">
        <v>2583</v>
      </c>
      <c r="AJ115" s="1200"/>
      <c r="AK115" s="1201"/>
      <c r="AL115" s="1114">
        <f t="shared" si="3"/>
        <v>1</v>
      </c>
      <c r="AM115" s="1114">
        <v>0</v>
      </c>
      <c r="AN115" s="1114">
        <v>0</v>
      </c>
      <c r="AO115" s="1202">
        <f t="shared" si="2"/>
        <v>0</v>
      </c>
      <c r="AP115" s="1202">
        <f t="shared" si="2"/>
        <v>0</v>
      </c>
      <c r="AQ115" s="1102"/>
    </row>
    <row r="116" spans="1:43" ht="120">
      <c r="A116" s="1111">
        <v>730657</v>
      </c>
      <c r="B116" s="1114" t="s">
        <v>2607</v>
      </c>
      <c r="C116" s="1113" t="s">
        <v>2203</v>
      </c>
      <c r="D116" s="1113" t="s">
        <v>2203</v>
      </c>
      <c r="E116" s="1113" t="s">
        <v>46</v>
      </c>
      <c r="F116" s="1113" t="s">
        <v>2126</v>
      </c>
      <c r="G116" s="1113" t="s">
        <v>2203</v>
      </c>
      <c r="H116" s="1113" t="s">
        <v>2469</v>
      </c>
      <c r="I116" s="1113" t="s">
        <v>2469</v>
      </c>
      <c r="J116" s="1198">
        <v>57872010.735399999</v>
      </c>
      <c r="K116" s="1198">
        <v>31452179.747499999</v>
      </c>
      <c r="L116" s="1198">
        <v>5032348.7595999995</v>
      </c>
      <c r="M116" s="1198">
        <v>5032348.7595999995</v>
      </c>
      <c r="N116" s="1198">
        <v>7548523.1393999998</v>
      </c>
      <c r="O116" s="1198">
        <v>18871307.848499998</v>
      </c>
      <c r="P116" s="1198">
        <v>125808718.98999999</v>
      </c>
      <c r="Q116" s="1198">
        <v>70452882.634399995</v>
      </c>
      <c r="R116" s="1198">
        <v>55355836.355599999</v>
      </c>
      <c r="S116" s="1198" t="s">
        <v>2470</v>
      </c>
      <c r="T116" s="1198" t="s">
        <v>2581</v>
      </c>
      <c r="U116" s="1198" t="s">
        <v>275</v>
      </c>
      <c r="V116" s="1199" t="s">
        <v>2517</v>
      </c>
      <c r="W116" s="1112" t="s">
        <v>2582</v>
      </c>
      <c r="X116" s="1198">
        <v>57872010.735399999</v>
      </c>
      <c r="Y116" s="1198">
        <v>31452179.747499999</v>
      </c>
      <c r="Z116" s="1198">
        <v>5032348.7595999995</v>
      </c>
      <c r="AA116" s="1198">
        <v>5032348.7595999995</v>
      </c>
      <c r="AB116" s="1198">
        <v>7548523.1393999998</v>
      </c>
      <c r="AC116" s="1198">
        <v>18871307.848499998</v>
      </c>
      <c r="AD116" s="1198">
        <v>125808718.98999999</v>
      </c>
      <c r="AE116" s="1198">
        <v>70452882.634399995</v>
      </c>
      <c r="AF116" s="1198">
        <v>55355836.355599999</v>
      </c>
      <c r="AG116" s="1114" t="s">
        <v>2216</v>
      </c>
      <c r="AH116" s="1115" t="s">
        <v>2391</v>
      </c>
      <c r="AI116" s="1116" t="s">
        <v>2608</v>
      </c>
      <c r="AJ116" s="1200"/>
      <c r="AK116" s="1201"/>
      <c r="AL116" s="1114">
        <f t="shared" si="3"/>
        <v>1</v>
      </c>
      <c r="AM116" s="1114">
        <v>0</v>
      </c>
      <c r="AN116" s="1114">
        <v>0</v>
      </c>
      <c r="AO116" s="1202">
        <f t="shared" si="2"/>
        <v>0</v>
      </c>
      <c r="AP116" s="1202">
        <f t="shared" si="2"/>
        <v>0</v>
      </c>
      <c r="AQ116" s="1102"/>
    </row>
    <row r="117" spans="1:43" ht="30">
      <c r="A117" s="1111">
        <v>753785</v>
      </c>
      <c r="B117" s="1114" t="s">
        <v>2515</v>
      </c>
      <c r="C117" s="1113" t="s">
        <v>16061</v>
      </c>
      <c r="D117" s="1113" t="s">
        <v>2209</v>
      </c>
      <c r="E117" s="1113" t="s">
        <v>46</v>
      </c>
      <c r="F117" s="1113" t="s">
        <v>2113</v>
      </c>
      <c r="G117" s="1113" t="s">
        <v>2203</v>
      </c>
      <c r="H117" s="1113" t="s">
        <v>2469</v>
      </c>
      <c r="I117" s="1113" t="s">
        <v>2469</v>
      </c>
      <c r="J117" s="1198">
        <v>299085.28999999998</v>
      </c>
      <c r="K117" s="1198">
        <v>81090.53</v>
      </c>
      <c r="L117" s="1198">
        <v>55226.85</v>
      </c>
      <c r="M117" s="1198">
        <v>14556.86</v>
      </c>
      <c r="N117" s="1198">
        <v>12296.95</v>
      </c>
      <c r="O117" s="1198">
        <v>1013.73</v>
      </c>
      <c r="P117" s="1198">
        <v>463270.20999999996</v>
      </c>
      <c r="Q117" s="1198">
        <v>366609.08999999997</v>
      </c>
      <c r="R117" s="1198">
        <v>96661.119999999995</v>
      </c>
      <c r="S117" s="1198" t="s">
        <v>2470</v>
      </c>
      <c r="T117" s="1198" t="s">
        <v>2516</v>
      </c>
      <c r="U117" s="1198" t="s">
        <v>275</v>
      </c>
      <c r="V117" s="1199" t="s">
        <v>2517</v>
      </c>
      <c r="W117" s="1112" t="s">
        <v>2518</v>
      </c>
      <c r="X117" s="1198">
        <v>0</v>
      </c>
      <c r="Y117" s="1198">
        <v>0</v>
      </c>
      <c r="Z117" s="1198">
        <v>0</v>
      </c>
      <c r="AA117" s="1198">
        <v>0</v>
      </c>
      <c r="AB117" s="1198">
        <v>0</v>
      </c>
      <c r="AC117" s="1198">
        <v>0</v>
      </c>
      <c r="AD117" s="1198">
        <v>0</v>
      </c>
      <c r="AE117" s="1198">
        <v>0</v>
      </c>
      <c r="AF117" s="1198">
        <v>0</v>
      </c>
      <c r="AG117" s="1114" t="s">
        <v>2478</v>
      </c>
      <c r="AH117" s="1115" t="s">
        <v>2478</v>
      </c>
      <c r="AI117" s="1116" t="s">
        <v>2478</v>
      </c>
      <c r="AJ117" s="1200"/>
      <c r="AK117" s="1201"/>
      <c r="AL117" s="1114">
        <f t="shared" si="3"/>
        <v>0</v>
      </c>
      <c r="AM117" s="1114">
        <v>0</v>
      </c>
      <c r="AN117" s="1114">
        <v>0</v>
      </c>
      <c r="AO117" s="1202">
        <f t="shared" si="2"/>
        <v>0</v>
      </c>
      <c r="AP117" s="1202">
        <f t="shared" si="2"/>
        <v>0</v>
      </c>
      <c r="AQ117" s="1102"/>
    </row>
    <row r="118" spans="1:43" ht="30">
      <c r="A118" s="1208">
        <v>753786</v>
      </c>
      <c r="B118" s="1223" t="s">
        <v>2520</v>
      </c>
      <c r="C118" s="1210" t="s">
        <v>16061</v>
      </c>
      <c r="D118" s="1210" t="s">
        <v>2209</v>
      </c>
      <c r="E118" s="1210" t="s">
        <v>46</v>
      </c>
      <c r="F118" s="1210" t="s">
        <v>2113</v>
      </c>
      <c r="G118" s="1210" t="s">
        <v>2203</v>
      </c>
      <c r="H118" s="1210" t="s">
        <v>2481</v>
      </c>
      <c r="I118" s="1210" t="s">
        <v>2481</v>
      </c>
      <c r="J118" s="1211">
        <v>407830.94</v>
      </c>
      <c r="K118" s="1211">
        <v>1921.02</v>
      </c>
      <c r="L118" s="1211">
        <v>77598.929999999993</v>
      </c>
      <c r="M118" s="1211">
        <v>1382.15</v>
      </c>
      <c r="N118" s="1211">
        <v>40781.699999999997</v>
      </c>
      <c r="O118" s="1211">
        <v>6101.3</v>
      </c>
      <c r="P118" s="1211">
        <v>535616.03999999992</v>
      </c>
      <c r="Q118" s="1211">
        <v>526211.56999999995</v>
      </c>
      <c r="R118" s="1211">
        <v>9404.4700000000012</v>
      </c>
      <c r="S118" s="1198" t="s">
        <v>2521</v>
      </c>
      <c r="T118" s="1198" t="s">
        <v>2516</v>
      </c>
      <c r="U118" s="1198" t="s">
        <v>275</v>
      </c>
      <c r="V118" s="1199" t="s">
        <v>2517</v>
      </c>
      <c r="W118" s="1112" t="s">
        <v>2518</v>
      </c>
      <c r="X118" s="1198">
        <v>0</v>
      </c>
      <c r="Y118" s="1198">
        <v>0</v>
      </c>
      <c r="Z118" s="1198">
        <v>0</v>
      </c>
      <c r="AA118" s="1198">
        <v>0</v>
      </c>
      <c r="AB118" s="1198">
        <v>0</v>
      </c>
      <c r="AC118" s="1198">
        <v>0</v>
      </c>
      <c r="AD118" s="1198">
        <v>0</v>
      </c>
      <c r="AE118" s="1198">
        <v>0</v>
      </c>
      <c r="AF118" s="1198">
        <v>0</v>
      </c>
      <c r="AG118" s="1114" t="s">
        <v>2478</v>
      </c>
      <c r="AH118" s="1115" t="s">
        <v>2478</v>
      </c>
      <c r="AI118" s="1116" t="s">
        <v>2478</v>
      </c>
      <c r="AJ118" s="1200"/>
      <c r="AK118" s="1201"/>
      <c r="AL118" s="1114">
        <f t="shared" si="3"/>
        <v>0</v>
      </c>
      <c r="AM118" s="1114">
        <v>0</v>
      </c>
      <c r="AN118" s="1114">
        <v>1</v>
      </c>
      <c r="AO118" s="1202">
        <f t="shared" si="2"/>
        <v>0</v>
      </c>
      <c r="AP118" s="1202">
        <f t="shared" si="2"/>
        <v>0</v>
      </c>
      <c r="AQ118" s="1102" t="s">
        <v>2483</v>
      </c>
    </row>
    <row r="119" spans="1:43" ht="30">
      <c r="A119" s="1111">
        <v>753787</v>
      </c>
      <c r="B119" s="1114" t="s">
        <v>2522</v>
      </c>
      <c r="C119" s="1113" t="s">
        <v>16061</v>
      </c>
      <c r="D119" s="1113" t="s">
        <v>2209</v>
      </c>
      <c r="E119" s="1113" t="s">
        <v>46</v>
      </c>
      <c r="F119" s="1113" t="s">
        <v>2113</v>
      </c>
      <c r="G119" s="1113" t="s">
        <v>2203</v>
      </c>
      <c r="H119" s="1113" t="s">
        <v>2469</v>
      </c>
      <c r="I119" s="1113" t="s">
        <v>2469</v>
      </c>
      <c r="J119" s="1198">
        <v>591148.31000000006</v>
      </c>
      <c r="K119" s="1198">
        <v>7196.15</v>
      </c>
      <c r="L119" s="1198">
        <v>103198.13</v>
      </c>
      <c r="M119" s="1198">
        <v>1529</v>
      </c>
      <c r="N119" s="1198">
        <v>35991.1</v>
      </c>
      <c r="O119" s="1198">
        <v>2143.44</v>
      </c>
      <c r="P119" s="1198">
        <v>741206.13</v>
      </c>
      <c r="Q119" s="1198">
        <v>730337.54</v>
      </c>
      <c r="R119" s="1198">
        <v>10868.59</v>
      </c>
      <c r="S119" s="1198" t="s">
        <v>2521</v>
      </c>
      <c r="T119" s="1198" t="s">
        <v>2516</v>
      </c>
      <c r="U119" s="1198" t="s">
        <v>275</v>
      </c>
      <c r="V119" s="1199" t="s">
        <v>2517</v>
      </c>
      <c r="W119" s="1112" t="s">
        <v>2518</v>
      </c>
      <c r="X119" s="1198">
        <v>0</v>
      </c>
      <c r="Y119" s="1198">
        <v>0</v>
      </c>
      <c r="Z119" s="1198">
        <v>0</v>
      </c>
      <c r="AA119" s="1198">
        <v>0</v>
      </c>
      <c r="AB119" s="1198">
        <v>0</v>
      </c>
      <c r="AC119" s="1198">
        <v>0</v>
      </c>
      <c r="AD119" s="1198">
        <v>0</v>
      </c>
      <c r="AE119" s="1198">
        <v>0</v>
      </c>
      <c r="AF119" s="1198">
        <v>0</v>
      </c>
      <c r="AG119" s="1114" t="s">
        <v>2478</v>
      </c>
      <c r="AH119" s="1115" t="s">
        <v>2478</v>
      </c>
      <c r="AI119" s="1116" t="s">
        <v>2478</v>
      </c>
      <c r="AJ119" s="1200"/>
      <c r="AK119" s="1201"/>
      <c r="AL119" s="1114">
        <f t="shared" si="3"/>
        <v>0</v>
      </c>
      <c r="AM119" s="1114">
        <v>0</v>
      </c>
      <c r="AN119" s="1114">
        <v>0</v>
      </c>
      <c r="AO119" s="1202">
        <f t="shared" si="2"/>
        <v>0</v>
      </c>
      <c r="AP119" s="1202">
        <f t="shared" si="2"/>
        <v>0</v>
      </c>
      <c r="AQ119" s="1102"/>
    </row>
    <row r="120" spans="1:43" ht="30">
      <c r="A120" s="1208">
        <v>811923</v>
      </c>
      <c r="B120" s="1223" t="s">
        <v>2524</v>
      </c>
      <c r="C120" s="1210" t="s">
        <v>16061</v>
      </c>
      <c r="D120" s="1210" t="s">
        <v>2209</v>
      </c>
      <c r="E120" s="1210" t="s">
        <v>46</v>
      </c>
      <c r="F120" s="1210" t="s">
        <v>2113</v>
      </c>
      <c r="G120" s="1210" t="s">
        <v>2203</v>
      </c>
      <c r="H120" s="1210" t="s">
        <v>2481</v>
      </c>
      <c r="I120" s="1210" t="s">
        <v>2481</v>
      </c>
      <c r="J120" s="1211">
        <v>212650.88</v>
      </c>
      <c r="K120" s="1211">
        <v>381.28</v>
      </c>
      <c r="L120" s="1211">
        <v>48267.18</v>
      </c>
      <c r="M120" s="1211">
        <v>305.98</v>
      </c>
      <c r="N120" s="1211">
        <v>37102.11</v>
      </c>
      <c r="O120" s="1211">
        <v>1220.26</v>
      </c>
      <c r="P120" s="1211">
        <v>299927.69</v>
      </c>
      <c r="Q120" s="1211">
        <v>298020.17</v>
      </c>
      <c r="R120" s="1211">
        <v>1907.52</v>
      </c>
      <c r="S120" s="1198" t="s">
        <v>2521</v>
      </c>
      <c r="T120" s="1198" t="s">
        <v>2516</v>
      </c>
      <c r="U120" s="1198" t="s">
        <v>275</v>
      </c>
      <c r="V120" s="1199" t="s">
        <v>2517</v>
      </c>
      <c r="W120" s="1112" t="s">
        <v>2518</v>
      </c>
      <c r="X120" s="1198">
        <v>0</v>
      </c>
      <c r="Y120" s="1198">
        <v>0</v>
      </c>
      <c r="Z120" s="1198">
        <v>0</v>
      </c>
      <c r="AA120" s="1198">
        <v>0</v>
      </c>
      <c r="AB120" s="1198">
        <v>0</v>
      </c>
      <c r="AC120" s="1198">
        <v>0</v>
      </c>
      <c r="AD120" s="1198">
        <v>0</v>
      </c>
      <c r="AE120" s="1198">
        <v>0</v>
      </c>
      <c r="AF120" s="1198">
        <v>0</v>
      </c>
      <c r="AG120" s="1114" t="s">
        <v>2478</v>
      </c>
      <c r="AH120" s="1115" t="s">
        <v>2478</v>
      </c>
      <c r="AI120" s="1116" t="s">
        <v>2478</v>
      </c>
      <c r="AJ120" s="1200"/>
      <c r="AK120" s="1201"/>
      <c r="AL120" s="1114">
        <f t="shared" si="3"/>
        <v>0</v>
      </c>
      <c r="AM120" s="1114">
        <v>0</v>
      </c>
      <c r="AN120" s="1114">
        <v>1</v>
      </c>
      <c r="AO120" s="1202">
        <f t="shared" si="2"/>
        <v>0</v>
      </c>
      <c r="AP120" s="1202">
        <f t="shared" si="2"/>
        <v>0</v>
      </c>
      <c r="AQ120" s="1102" t="s">
        <v>2483</v>
      </c>
    </row>
    <row r="121" spans="1:43" ht="45">
      <c r="A121" s="1111">
        <v>1064452</v>
      </c>
      <c r="B121" s="1114" t="s">
        <v>2525</v>
      </c>
      <c r="C121" s="1113" t="s">
        <v>2203</v>
      </c>
      <c r="D121" s="1113" t="s">
        <v>2203</v>
      </c>
      <c r="E121" s="1113" t="s">
        <v>46</v>
      </c>
      <c r="F121" s="1113" t="s">
        <v>2113</v>
      </c>
      <c r="G121" s="1113" t="s">
        <v>2203</v>
      </c>
      <c r="H121" s="1113" t="s">
        <v>2469</v>
      </c>
      <c r="I121" s="1113" t="s">
        <v>2469</v>
      </c>
      <c r="J121" s="1198">
        <v>609182.23</v>
      </c>
      <c r="K121" s="1198">
        <v>2812.61</v>
      </c>
      <c r="L121" s="1198">
        <v>110189.24</v>
      </c>
      <c r="M121" s="1198">
        <v>1928.4</v>
      </c>
      <c r="N121" s="1198">
        <v>52018.89</v>
      </c>
      <c r="O121" s="1198">
        <v>8792.11</v>
      </c>
      <c r="P121" s="1198">
        <v>784923.48</v>
      </c>
      <c r="Q121" s="1198">
        <v>771390.36</v>
      </c>
      <c r="R121" s="1198">
        <v>13533.12</v>
      </c>
      <c r="S121" s="1198" t="s">
        <v>2521</v>
      </c>
      <c r="T121" s="1198" t="s">
        <v>2516</v>
      </c>
      <c r="U121" s="1198" t="s">
        <v>275</v>
      </c>
      <c r="V121" s="1199" t="s">
        <v>2517</v>
      </c>
      <c r="W121" s="1112" t="s">
        <v>2526</v>
      </c>
      <c r="X121" s="1198">
        <v>0</v>
      </c>
      <c r="Y121" s="1198">
        <v>0</v>
      </c>
      <c r="Z121" s="1198">
        <v>0</v>
      </c>
      <c r="AA121" s="1198">
        <v>0</v>
      </c>
      <c r="AB121" s="1198">
        <v>0</v>
      </c>
      <c r="AC121" s="1198">
        <v>0</v>
      </c>
      <c r="AD121" s="1198">
        <v>0</v>
      </c>
      <c r="AE121" s="1198">
        <v>0</v>
      </c>
      <c r="AF121" s="1198">
        <v>0</v>
      </c>
      <c r="AG121" s="1114" t="s">
        <v>2478</v>
      </c>
      <c r="AH121" s="1115" t="s">
        <v>2478</v>
      </c>
      <c r="AI121" s="1116" t="s">
        <v>2478</v>
      </c>
      <c r="AJ121" s="1200"/>
      <c r="AK121" s="1201"/>
      <c r="AL121" s="1114">
        <f t="shared" si="3"/>
        <v>0</v>
      </c>
      <c r="AM121" s="1114">
        <v>0</v>
      </c>
      <c r="AN121" s="1114">
        <v>0</v>
      </c>
      <c r="AO121" s="1202">
        <f t="shared" si="2"/>
        <v>0</v>
      </c>
      <c r="AP121" s="1202">
        <f t="shared" si="2"/>
        <v>0</v>
      </c>
      <c r="AQ121" s="1102"/>
    </row>
    <row r="122" spans="1:43" ht="60">
      <c r="A122" s="1167" t="s">
        <v>2560</v>
      </c>
      <c r="B122" s="1168" t="s">
        <v>2562</v>
      </c>
      <c r="C122" s="1169" t="s">
        <v>2203</v>
      </c>
      <c r="D122" s="1169" t="s">
        <v>2203</v>
      </c>
      <c r="E122" s="1169" t="s">
        <v>46</v>
      </c>
      <c r="F122" s="1169" t="s">
        <v>2126</v>
      </c>
      <c r="G122" s="1169" t="s">
        <v>2203</v>
      </c>
      <c r="H122" s="1169" t="s">
        <v>2469</v>
      </c>
      <c r="I122" s="1169" t="s">
        <v>2469</v>
      </c>
      <c r="J122" s="1170"/>
      <c r="K122" s="1170"/>
      <c r="L122" s="1170"/>
      <c r="M122" s="1170"/>
      <c r="N122" s="1170"/>
      <c r="O122" s="1170"/>
      <c r="P122" s="1170">
        <v>40000000</v>
      </c>
      <c r="Q122" s="1170">
        <v>0</v>
      </c>
      <c r="R122" s="1170">
        <v>0</v>
      </c>
      <c r="S122" s="1170" t="s">
        <v>2470</v>
      </c>
      <c r="T122" s="1170" t="s">
        <v>2563</v>
      </c>
      <c r="U122" s="1170" t="s">
        <v>275</v>
      </c>
      <c r="V122" s="1214" t="s">
        <v>2517</v>
      </c>
      <c r="W122" s="1215" t="s">
        <v>2564</v>
      </c>
      <c r="X122" s="1170">
        <v>0</v>
      </c>
      <c r="Y122" s="1170">
        <v>0</v>
      </c>
      <c r="Z122" s="1170">
        <v>0</v>
      </c>
      <c r="AA122" s="1170">
        <v>0</v>
      </c>
      <c r="AB122" s="1170">
        <v>0</v>
      </c>
      <c r="AC122" s="1170">
        <v>0</v>
      </c>
      <c r="AD122" s="1170">
        <v>0</v>
      </c>
      <c r="AE122" s="1170">
        <v>0</v>
      </c>
      <c r="AF122" s="1170">
        <v>0</v>
      </c>
      <c r="AG122" s="1168" t="s">
        <v>2478</v>
      </c>
      <c r="AH122" s="1216" t="s">
        <v>2478</v>
      </c>
      <c r="AI122" s="1217" t="s">
        <v>2478</v>
      </c>
      <c r="AJ122" s="1177"/>
      <c r="AK122" s="1178"/>
      <c r="AL122" s="1168">
        <f t="shared" si="3"/>
        <v>0</v>
      </c>
      <c r="AM122" s="1168">
        <v>0</v>
      </c>
      <c r="AN122" s="1168">
        <v>0</v>
      </c>
      <c r="AO122" s="1179">
        <f t="shared" si="2"/>
        <v>0</v>
      </c>
      <c r="AP122" s="1179">
        <f t="shared" si="2"/>
        <v>0</v>
      </c>
      <c r="AQ122" s="1102"/>
    </row>
    <row r="123" spans="1:43">
      <c r="A123" s="1111">
        <v>741097</v>
      </c>
      <c r="B123" s="1114" t="s">
        <v>2616</v>
      </c>
      <c r="C123" s="1113" t="s">
        <v>2203</v>
      </c>
      <c r="D123" s="1113" t="s">
        <v>2203</v>
      </c>
      <c r="E123" s="1113" t="s">
        <v>130</v>
      </c>
      <c r="F123" s="1113" t="s">
        <v>130</v>
      </c>
      <c r="G123" s="1113" t="s">
        <v>2203</v>
      </c>
      <c r="H123" s="1113" t="s">
        <v>2469</v>
      </c>
      <c r="I123" s="1113" t="s">
        <v>2469</v>
      </c>
      <c r="J123" s="1198">
        <v>0</v>
      </c>
      <c r="K123" s="1198">
        <v>867756.78</v>
      </c>
      <c r="L123" s="1198">
        <v>0</v>
      </c>
      <c r="M123" s="1198">
        <v>479435.25</v>
      </c>
      <c r="N123" s="1198">
        <v>0</v>
      </c>
      <c r="O123" s="1198">
        <v>0</v>
      </c>
      <c r="P123" s="1198">
        <v>1347192.03</v>
      </c>
      <c r="Q123" s="1198">
        <v>0</v>
      </c>
      <c r="R123" s="1198">
        <v>1347192.03</v>
      </c>
      <c r="S123" s="1198" t="s">
        <v>2470</v>
      </c>
      <c r="T123" s="1198" t="s">
        <v>2405</v>
      </c>
      <c r="U123" s="1198" t="s">
        <v>16062</v>
      </c>
      <c r="V123" s="1199" t="s">
        <v>16063</v>
      </c>
      <c r="W123" s="1112" t="s">
        <v>275</v>
      </c>
      <c r="X123" s="1198">
        <v>0</v>
      </c>
      <c r="Y123" s="1198">
        <v>0</v>
      </c>
      <c r="Z123" s="1198">
        <v>0</v>
      </c>
      <c r="AA123" s="1198">
        <v>0</v>
      </c>
      <c r="AB123" s="1198">
        <v>0</v>
      </c>
      <c r="AC123" s="1198">
        <v>0</v>
      </c>
      <c r="AD123" s="1198">
        <v>0</v>
      </c>
      <c r="AE123" s="1198">
        <v>0</v>
      </c>
      <c r="AF123" s="1198">
        <v>0</v>
      </c>
      <c r="AG123" s="1114" t="s">
        <v>2478</v>
      </c>
      <c r="AH123" s="1115" t="s">
        <v>2478</v>
      </c>
      <c r="AI123" s="1116" t="s">
        <v>2478</v>
      </c>
      <c r="AJ123" s="1200"/>
      <c r="AK123" s="1201"/>
      <c r="AL123" s="1114">
        <f t="shared" si="3"/>
        <v>0</v>
      </c>
      <c r="AM123" s="1114">
        <v>0</v>
      </c>
      <c r="AN123" s="1114">
        <v>0</v>
      </c>
      <c r="AO123" s="1202">
        <f t="shared" si="2"/>
        <v>0</v>
      </c>
      <c r="AP123" s="1202">
        <f t="shared" si="2"/>
        <v>0</v>
      </c>
      <c r="AQ123" s="1102"/>
    </row>
    <row r="124" spans="1:43">
      <c r="A124" s="1111">
        <v>741098</v>
      </c>
      <c r="B124" s="1114" t="s">
        <v>2618</v>
      </c>
      <c r="C124" s="1113" t="s">
        <v>2203</v>
      </c>
      <c r="D124" s="1113" t="s">
        <v>2203</v>
      </c>
      <c r="E124" s="1113" t="s">
        <v>130</v>
      </c>
      <c r="F124" s="1113" t="s">
        <v>130</v>
      </c>
      <c r="G124" s="1113" t="s">
        <v>2203</v>
      </c>
      <c r="H124" s="1113" t="s">
        <v>2469</v>
      </c>
      <c r="I124" s="1113" t="s">
        <v>2469</v>
      </c>
      <c r="J124" s="1198">
        <v>0</v>
      </c>
      <c r="K124" s="1198">
        <v>169300.95</v>
      </c>
      <c r="L124" s="1198">
        <v>0</v>
      </c>
      <c r="M124" s="1198">
        <v>93538.61</v>
      </c>
      <c r="N124" s="1198">
        <v>0</v>
      </c>
      <c r="O124" s="1198">
        <v>0</v>
      </c>
      <c r="P124" s="1198">
        <v>262839.56</v>
      </c>
      <c r="Q124" s="1198">
        <v>0</v>
      </c>
      <c r="R124" s="1198">
        <v>262839.56</v>
      </c>
      <c r="S124" s="1198" t="s">
        <v>2470</v>
      </c>
      <c r="T124" s="1198" t="s">
        <v>2405</v>
      </c>
      <c r="U124" s="1198" t="s">
        <v>16062</v>
      </c>
      <c r="V124" s="1199" t="s">
        <v>16063</v>
      </c>
      <c r="W124" s="1112" t="s">
        <v>275</v>
      </c>
      <c r="X124" s="1198">
        <v>0</v>
      </c>
      <c r="Y124" s="1198">
        <v>0</v>
      </c>
      <c r="Z124" s="1198">
        <v>0</v>
      </c>
      <c r="AA124" s="1198">
        <v>0</v>
      </c>
      <c r="AB124" s="1198">
        <v>0</v>
      </c>
      <c r="AC124" s="1198">
        <v>0</v>
      </c>
      <c r="AD124" s="1198">
        <v>0</v>
      </c>
      <c r="AE124" s="1198">
        <v>0</v>
      </c>
      <c r="AF124" s="1198">
        <v>0</v>
      </c>
      <c r="AG124" s="1114" t="s">
        <v>2478</v>
      </c>
      <c r="AH124" s="1115" t="s">
        <v>2478</v>
      </c>
      <c r="AI124" s="1116" t="s">
        <v>2478</v>
      </c>
      <c r="AJ124" s="1200"/>
      <c r="AK124" s="1201"/>
      <c r="AL124" s="1114">
        <f t="shared" si="3"/>
        <v>0</v>
      </c>
      <c r="AM124" s="1114">
        <v>0</v>
      </c>
      <c r="AN124" s="1114">
        <v>0</v>
      </c>
      <c r="AO124" s="1202">
        <f t="shared" si="2"/>
        <v>0</v>
      </c>
      <c r="AP124" s="1202">
        <f t="shared" si="2"/>
        <v>0</v>
      </c>
      <c r="AQ124" s="1102"/>
    </row>
    <row r="125" spans="1:43">
      <c r="A125" s="1111">
        <v>741102</v>
      </c>
      <c r="B125" s="1114" t="s">
        <v>2619</v>
      </c>
      <c r="C125" s="1113" t="s">
        <v>2203</v>
      </c>
      <c r="D125" s="1113" t="s">
        <v>2203</v>
      </c>
      <c r="E125" s="1113" t="s">
        <v>130</v>
      </c>
      <c r="F125" s="1113" t="s">
        <v>130</v>
      </c>
      <c r="G125" s="1113" t="s">
        <v>2203</v>
      </c>
      <c r="H125" s="1113" t="s">
        <v>2469</v>
      </c>
      <c r="I125" s="1113" t="s">
        <v>2469</v>
      </c>
      <c r="J125" s="1198">
        <v>0</v>
      </c>
      <c r="K125" s="1198">
        <v>619336</v>
      </c>
      <c r="L125" s="1198">
        <v>0</v>
      </c>
      <c r="M125" s="1198">
        <v>342183</v>
      </c>
      <c r="N125" s="1198">
        <v>0</v>
      </c>
      <c r="O125" s="1198">
        <v>0</v>
      </c>
      <c r="P125" s="1198">
        <v>961519</v>
      </c>
      <c r="Q125" s="1198">
        <v>0</v>
      </c>
      <c r="R125" s="1198">
        <v>961519</v>
      </c>
      <c r="S125" s="1198" t="s">
        <v>2470</v>
      </c>
      <c r="T125" s="1198" t="s">
        <v>2405</v>
      </c>
      <c r="U125" s="1198" t="s">
        <v>16062</v>
      </c>
      <c r="V125" s="1199" t="s">
        <v>16063</v>
      </c>
      <c r="W125" s="1112" t="s">
        <v>275</v>
      </c>
      <c r="X125" s="1198">
        <v>0</v>
      </c>
      <c r="Y125" s="1198">
        <v>0</v>
      </c>
      <c r="Z125" s="1198">
        <v>0</v>
      </c>
      <c r="AA125" s="1198">
        <v>0</v>
      </c>
      <c r="AB125" s="1198">
        <v>0</v>
      </c>
      <c r="AC125" s="1198">
        <v>0</v>
      </c>
      <c r="AD125" s="1198">
        <v>0</v>
      </c>
      <c r="AE125" s="1198">
        <v>0</v>
      </c>
      <c r="AF125" s="1198">
        <v>0</v>
      </c>
      <c r="AG125" s="1114" t="s">
        <v>2478</v>
      </c>
      <c r="AH125" s="1115" t="s">
        <v>2478</v>
      </c>
      <c r="AI125" s="1116" t="s">
        <v>2478</v>
      </c>
      <c r="AJ125" s="1200"/>
      <c r="AK125" s="1201"/>
      <c r="AL125" s="1114">
        <f t="shared" si="3"/>
        <v>0</v>
      </c>
      <c r="AM125" s="1114">
        <v>0</v>
      </c>
      <c r="AN125" s="1114">
        <v>0</v>
      </c>
      <c r="AO125" s="1202">
        <f t="shared" si="2"/>
        <v>0</v>
      </c>
      <c r="AP125" s="1202">
        <f t="shared" si="2"/>
        <v>0</v>
      </c>
      <c r="AQ125" s="1102"/>
    </row>
    <row r="126" spans="1:43">
      <c r="A126" s="1111">
        <v>741101</v>
      </c>
      <c r="B126" s="1114" t="s">
        <v>2620</v>
      </c>
      <c r="C126" s="1113" t="s">
        <v>2203</v>
      </c>
      <c r="D126" s="1113" t="s">
        <v>2203</v>
      </c>
      <c r="E126" s="1113" t="s">
        <v>130</v>
      </c>
      <c r="F126" s="1113" t="s">
        <v>130</v>
      </c>
      <c r="G126" s="1113" t="s">
        <v>2203</v>
      </c>
      <c r="H126" s="1113" t="s">
        <v>2469</v>
      </c>
      <c r="I126" s="1113" t="s">
        <v>2469</v>
      </c>
      <c r="J126" s="1198">
        <v>0</v>
      </c>
      <c r="K126" s="1198">
        <v>69780.78</v>
      </c>
      <c r="L126" s="1198">
        <v>0</v>
      </c>
      <c r="M126" s="1198">
        <v>38554.25</v>
      </c>
      <c r="N126" s="1198">
        <v>0</v>
      </c>
      <c r="O126" s="1198">
        <v>0</v>
      </c>
      <c r="P126" s="1198">
        <v>108335.03</v>
      </c>
      <c r="Q126" s="1198">
        <v>0</v>
      </c>
      <c r="R126" s="1198">
        <v>108335.03</v>
      </c>
      <c r="S126" s="1198" t="s">
        <v>2470</v>
      </c>
      <c r="T126" s="1198" t="s">
        <v>2405</v>
      </c>
      <c r="U126" s="1198" t="s">
        <v>16062</v>
      </c>
      <c r="V126" s="1199" t="s">
        <v>16063</v>
      </c>
      <c r="W126" s="1112" t="s">
        <v>275</v>
      </c>
      <c r="X126" s="1198">
        <v>0</v>
      </c>
      <c r="Y126" s="1198">
        <v>0</v>
      </c>
      <c r="Z126" s="1198">
        <v>0</v>
      </c>
      <c r="AA126" s="1198">
        <v>0</v>
      </c>
      <c r="AB126" s="1198">
        <v>0</v>
      </c>
      <c r="AC126" s="1198">
        <v>0</v>
      </c>
      <c r="AD126" s="1198">
        <v>0</v>
      </c>
      <c r="AE126" s="1198">
        <v>0</v>
      </c>
      <c r="AF126" s="1198">
        <v>0</v>
      </c>
      <c r="AG126" s="1114" t="s">
        <v>2478</v>
      </c>
      <c r="AH126" s="1115" t="s">
        <v>2478</v>
      </c>
      <c r="AI126" s="1116" t="s">
        <v>2478</v>
      </c>
      <c r="AJ126" s="1200"/>
      <c r="AK126" s="1201"/>
      <c r="AL126" s="1114">
        <f t="shared" si="3"/>
        <v>0</v>
      </c>
      <c r="AM126" s="1114">
        <v>0</v>
      </c>
      <c r="AN126" s="1114">
        <v>0</v>
      </c>
      <c r="AO126" s="1202">
        <f t="shared" si="2"/>
        <v>0</v>
      </c>
      <c r="AP126" s="1202">
        <f t="shared" si="2"/>
        <v>0</v>
      </c>
      <c r="AQ126" s="1102"/>
    </row>
    <row r="127" spans="1:43">
      <c r="A127" s="1111">
        <v>741104</v>
      </c>
      <c r="B127" s="1114" t="s">
        <v>2621</v>
      </c>
      <c r="C127" s="1113" t="s">
        <v>2203</v>
      </c>
      <c r="D127" s="1113" t="s">
        <v>2203</v>
      </c>
      <c r="E127" s="1113" t="s">
        <v>130</v>
      </c>
      <c r="F127" s="1113" t="s">
        <v>130</v>
      </c>
      <c r="G127" s="1113" t="s">
        <v>2203</v>
      </c>
      <c r="H127" s="1113" t="s">
        <v>2469</v>
      </c>
      <c r="I127" s="1113" t="s">
        <v>2469</v>
      </c>
      <c r="J127" s="1198">
        <v>0</v>
      </c>
      <c r="K127" s="1198">
        <v>977124.29</v>
      </c>
      <c r="L127" s="1198">
        <v>0</v>
      </c>
      <c r="M127" s="1198">
        <v>539861.35</v>
      </c>
      <c r="N127" s="1198">
        <v>0</v>
      </c>
      <c r="O127" s="1198">
        <v>0</v>
      </c>
      <c r="P127" s="1198">
        <v>1516985.6400000001</v>
      </c>
      <c r="Q127" s="1198">
        <v>0</v>
      </c>
      <c r="R127" s="1198">
        <v>1516985.6400000001</v>
      </c>
      <c r="S127" s="1198" t="s">
        <v>2470</v>
      </c>
      <c r="T127" s="1198" t="s">
        <v>2405</v>
      </c>
      <c r="U127" s="1198" t="s">
        <v>16062</v>
      </c>
      <c r="V127" s="1199" t="s">
        <v>16063</v>
      </c>
      <c r="W127" s="1112" t="s">
        <v>275</v>
      </c>
      <c r="X127" s="1198">
        <v>0</v>
      </c>
      <c r="Y127" s="1198">
        <v>0</v>
      </c>
      <c r="Z127" s="1198">
        <v>0</v>
      </c>
      <c r="AA127" s="1198">
        <v>0</v>
      </c>
      <c r="AB127" s="1198">
        <v>0</v>
      </c>
      <c r="AC127" s="1198">
        <v>0</v>
      </c>
      <c r="AD127" s="1198">
        <v>0</v>
      </c>
      <c r="AE127" s="1198">
        <v>0</v>
      </c>
      <c r="AF127" s="1198">
        <v>0</v>
      </c>
      <c r="AG127" s="1114" t="s">
        <v>2478</v>
      </c>
      <c r="AH127" s="1115" t="s">
        <v>2478</v>
      </c>
      <c r="AI127" s="1116" t="s">
        <v>2478</v>
      </c>
      <c r="AJ127" s="1200"/>
      <c r="AK127" s="1201"/>
      <c r="AL127" s="1114">
        <f t="shared" si="3"/>
        <v>0</v>
      </c>
      <c r="AM127" s="1114">
        <v>0</v>
      </c>
      <c r="AN127" s="1114">
        <v>0</v>
      </c>
      <c r="AO127" s="1202">
        <f t="shared" si="2"/>
        <v>0</v>
      </c>
      <c r="AP127" s="1202">
        <f t="shared" si="2"/>
        <v>0</v>
      </c>
      <c r="AQ127" s="1102"/>
    </row>
    <row r="128" spans="1:43">
      <c r="A128" s="1111">
        <v>741100</v>
      </c>
      <c r="B128" s="1114" t="s">
        <v>2622</v>
      </c>
      <c r="C128" s="1113" t="s">
        <v>2203</v>
      </c>
      <c r="D128" s="1113" t="s">
        <v>2203</v>
      </c>
      <c r="E128" s="1113" t="s">
        <v>130</v>
      </c>
      <c r="F128" s="1113" t="s">
        <v>130</v>
      </c>
      <c r="G128" s="1113" t="s">
        <v>2203</v>
      </c>
      <c r="H128" s="1113" t="s">
        <v>2469</v>
      </c>
      <c r="I128" s="1113" t="s">
        <v>2469</v>
      </c>
      <c r="J128" s="1198">
        <v>0</v>
      </c>
      <c r="K128" s="1198">
        <v>1283718.51</v>
      </c>
      <c r="L128" s="1198">
        <v>0</v>
      </c>
      <c r="M128" s="1198">
        <v>709255.11</v>
      </c>
      <c r="N128" s="1198">
        <v>0</v>
      </c>
      <c r="O128" s="1198">
        <v>0</v>
      </c>
      <c r="P128" s="1198">
        <v>1992973.62</v>
      </c>
      <c r="Q128" s="1198">
        <v>0</v>
      </c>
      <c r="R128" s="1198">
        <v>1992973.62</v>
      </c>
      <c r="S128" s="1198" t="s">
        <v>2470</v>
      </c>
      <c r="T128" s="1198" t="s">
        <v>2405</v>
      </c>
      <c r="U128" s="1198" t="s">
        <v>16062</v>
      </c>
      <c r="V128" s="1199" t="s">
        <v>16063</v>
      </c>
      <c r="W128" s="1112" t="s">
        <v>275</v>
      </c>
      <c r="X128" s="1198">
        <v>0</v>
      </c>
      <c r="Y128" s="1198">
        <v>0</v>
      </c>
      <c r="Z128" s="1198">
        <v>0</v>
      </c>
      <c r="AA128" s="1198">
        <v>0</v>
      </c>
      <c r="AB128" s="1198">
        <v>0</v>
      </c>
      <c r="AC128" s="1198">
        <v>0</v>
      </c>
      <c r="AD128" s="1198">
        <v>0</v>
      </c>
      <c r="AE128" s="1198">
        <v>0</v>
      </c>
      <c r="AF128" s="1198">
        <v>0</v>
      </c>
      <c r="AG128" s="1114" t="s">
        <v>2478</v>
      </c>
      <c r="AH128" s="1115" t="s">
        <v>2478</v>
      </c>
      <c r="AI128" s="1116" t="s">
        <v>2478</v>
      </c>
      <c r="AJ128" s="1200"/>
      <c r="AK128" s="1201"/>
      <c r="AL128" s="1114">
        <f t="shared" si="3"/>
        <v>0</v>
      </c>
      <c r="AM128" s="1114">
        <v>0</v>
      </c>
      <c r="AN128" s="1114">
        <v>0</v>
      </c>
      <c r="AO128" s="1202">
        <f t="shared" si="2"/>
        <v>0</v>
      </c>
      <c r="AP128" s="1202">
        <f t="shared" si="2"/>
        <v>0</v>
      </c>
      <c r="AQ128" s="1102"/>
    </row>
    <row r="129" spans="1:42">
      <c r="A129" s="1111" t="s">
        <v>16064</v>
      </c>
      <c r="B129" s="1114" t="s">
        <v>291</v>
      </c>
      <c r="C129" s="1113" t="s">
        <v>2203</v>
      </c>
      <c r="D129" s="1113" t="s">
        <v>2203</v>
      </c>
      <c r="E129" s="1113" t="s">
        <v>130</v>
      </c>
      <c r="F129" s="1113" t="s">
        <v>2180</v>
      </c>
      <c r="G129" s="1113" t="s">
        <v>2203</v>
      </c>
      <c r="H129" s="1113" t="s">
        <v>2469</v>
      </c>
      <c r="I129" s="1113" t="s">
        <v>2469</v>
      </c>
      <c r="J129" s="1198">
        <v>42934620.712500006</v>
      </c>
      <c r="K129" s="1198">
        <v>117568634.28750001</v>
      </c>
      <c r="L129" s="1198" t="s">
        <v>2658</v>
      </c>
      <c r="M129" s="1198" t="s">
        <v>2658</v>
      </c>
      <c r="N129" s="1198" t="s">
        <v>2658</v>
      </c>
      <c r="O129" s="1198" t="s">
        <v>2658</v>
      </c>
      <c r="P129" s="1198">
        <v>160503255</v>
      </c>
      <c r="Q129" s="1198">
        <v>42934620.712500006</v>
      </c>
      <c r="R129" s="1198">
        <v>117568634.28750001</v>
      </c>
      <c r="S129" s="1198" t="s">
        <v>2470</v>
      </c>
      <c r="T129" s="1198" t="s">
        <v>2405</v>
      </c>
      <c r="U129" s="1198" t="s">
        <v>16062</v>
      </c>
      <c r="V129" s="1199" t="s">
        <v>16065</v>
      </c>
      <c r="W129" s="1112" t="s">
        <v>275</v>
      </c>
      <c r="X129" s="1198">
        <v>0</v>
      </c>
      <c r="Y129" s="1198">
        <v>0</v>
      </c>
      <c r="Z129" s="1198">
        <v>0</v>
      </c>
      <c r="AA129" s="1198">
        <v>0</v>
      </c>
      <c r="AB129" s="1198">
        <v>0</v>
      </c>
      <c r="AC129" s="1198">
        <v>0</v>
      </c>
      <c r="AD129" s="1198">
        <v>0</v>
      </c>
      <c r="AE129" s="1198">
        <v>0</v>
      </c>
      <c r="AF129" s="1198">
        <v>0</v>
      </c>
      <c r="AG129" s="1114" t="s">
        <v>2478</v>
      </c>
      <c r="AH129" s="1115" t="s">
        <v>2478</v>
      </c>
      <c r="AI129" s="1116" t="s">
        <v>2478</v>
      </c>
      <c r="AJ129" s="1200"/>
      <c r="AK129" s="1201"/>
      <c r="AL129" s="1114">
        <f t="shared" si="3"/>
        <v>0</v>
      </c>
      <c r="AM129" s="1114">
        <v>0</v>
      </c>
      <c r="AN129" s="1114">
        <v>0</v>
      </c>
      <c r="AO129" s="1202">
        <f t="shared" si="2"/>
        <v>0</v>
      </c>
      <c r="AP129" s="1202">
        <f t="shared" si="2"/>
        <v>0</v>
      </c>
    </row>
    <row r="130" spans="1:42">
      <c r="A130" s="1111" t="s">
        <v>16064</v>
      </c>
      <c r="B130" s="1114" t="s">
        <v>290</v>
      </c>
      <c r="C130" s="1113" t="s">
        <v>2203</v>
      </c>
      <c r="D130" s="1113" t="s">
        <v>2203</v>
      </c>
      <c r="E130" s="1113" t="s">
        <v>130</v>
      </c>
      <c r="F130" s="1113" t="s">
        <v>2180</v>
      </c>
      <c r="G130" s="1113" t="s">
        <v>2203</v>
      </c>
      <c r="H130" s="1113" t="s">
        <v>2469</v>
      </c>
      <c r="I130" s="1113" t="s">
        <v>2469</v>
      </c>
      <c r="J130" s="1198">
        <v>58330775.8125</v>
      </c>
      <c r="K130" s="1198">
        <v>159728199.1875</v>
      </c>
      <c r="L130" s="1198" t="s">
        <v>2658</v>
      </c>
      <c r="M130" s="1198" t="s">
        <v>2658</v>
      </c>
      <c r="N130" s="1198" t="s">
        <v>2658</v>
      </c>
      <c r="O130" s="1198" t="s">
        <v>2658</v>
      </c>
      <c r="P130" s="1198">
        <v>218058975</v>
      </c>
      <c r="Q130" s="1198">
        <v>58330775.8125</v>
      </c>
      <c r="R130" s="1198">
        <v>159728199.1875</v>
      </c>
      <c r="S130" s="1198" t="s">
        <v>2470</v>
      </c>
      <c r="T130" s="1198" t="s">
        <v>2405</v>
      </c>
      <c r="U130" s="1198" t="s">
        <v>16062</v>
      </c>
      <c r="V130" s="1199" t="s">
        <v>16065</v>
      </c>
      <c r="W130" s="1112" t="s">
        <v>275</v>
      </c>
      <c r="X130" s="1198">
        <v>0</v>
      </c>
      <c r="Y130" s="1198">
        <v>0</v>
      </c>
      <c r="Z130" s="1198">
        <v>0</v>
      </c>
      <c r="AA130" s="1198">
        <v>0</v>
      </c>
      <c r="AB130" s="1198">
        <v>0</v>
      </c>
      <c r="AC130" s="1198">
        <v>0</v>
      </c>
      <c r="AD130" s="1198">
        <v>0</v>
      </c>
      <c r="AE130" s="1198">
        <v>0</v>
      </c>
      <c r="AF130" s="1198">
        <v>0</v>
      </c>
      <c r="AG130" s="1114" t="s">
        <v>2478</v>
      </c>
      <c r="AH130" s="1115" t="s">
        <v>2478</v>
      </c>
      <c r="AI130" s="1116" t="s">
        <v>2478</v>
      </c>
      <c r="AJ130" s="1200"/>
      <c r="AK130" s="1201"/>
      <c r="AL130" s="1114">
        <f t="shared" si="3"/>
        <v>0</v>
      </c>
      <c r="AM130" s="1114">
        <v>0</v>
      </c>
      <c r="AN130" s="1114">
        <v>0</v>
      </c>
      <c r="AO130" s="1202">
        <f t="shared" si="2"/>
        <v>0</v>
      </c>
      <c r="AP130" s="1202">
        <f t="shared" si="2"/>
        <v>0</v>
      </c>
    </row>
    <row r="131" spans="1:42">
      <c r="A131" s="1111" t="s">
        <v>16064</v>
      </c>
      <c r="B131" s="1114" t="s">
        <v>287</v>
      </c>
      <c r="C131" s="1113" t="s">
        <v>2203</v>
      </c>
      <c r="D131" s="1113" t="s">
        <v>2203</v>
      </c>
      <c r="E131" s="1113" t="s">
        <v>130</v>
      </c>
      <c r="F131" s="1113" t="s">
        <v>2180</v>
      </c>
      <c r="G131" s="1113" t="s">
        <v>2203</v>
      </c>
      <c r="H131" s="1113" t="s">
        <v>2469</v>
      </c>
      <c r="I131" s="1113" t="s">
        <v>2469</v>
      </c>
      <c r="J131" s="1198">
        <v>50485034.25</v>
      </c>
      <c r="K131" s="1198">
        <v>138244065.75</v>
      </c>
      <c r="L131" s="1198" t="s">
        <v>2658</v>
      </c>
      <c r="M131" s="1198" t="s">
        <v>2658</v>
      </c>
      <c r="N131" s="1198" t="s">
        <v>2658</v>
      </c>
      <c r="O131" s="1198" t="s">
        <v>2658</v>
      </c>
      <c r="P131" s="1198">
        <v>188729100</v>
      </c>
      <c r="Q131" s="1198">
        <v>50485034.25</v>
      </c>
      <c r="R131" s="1198">
        <v>138244065.75</v>
      </c>
      <c r="S131" s="1198" t="s">
        <v>2470</v>
      </c>
      <c r="T131" s="1198" t="s">
        <v>2405</v>
      </c>
      <c r="U131" s="1198" t="s">
        <v>16062</v>
      </c>
      <c r="V131" s="1199" t="s">
        <v>16065</v>
      </c>
      <c r="W131" s="1112" t="s">
        <v>275</v>
      </c>
      <c r="X131" s="1198">
        <v>0</v>
      </c>
      <c r="Y131" s="1198">
        <v>0</v>
      </c>
      <c r="Z131" s="1198">
        <v>0</v>
      </c>
      <c r="AA131" s="1198">
        <v>0</v>
      </c>
      <c r="AB131" s="1198">
        <v>0</v>
      </c>
      <c r="AC131" s="1198">
        <v>0</v>
      </c>
      <c r="AD131" s="1198">
        <v>0</v>
      </c>
      <c r="AE131" s="1198">
        <v>0</v>
      </c>
      <c r="AF131" s="1198">
        <v>0</v>
      </c>
      <c r="AG131" s="1114" t="s">
        <v>2478</v>
      </c>
      <c r="AH131" s="1115" t="s">
        <v>2478</v>
      </c>
      <c r="AI131" s="1116" t="s">
        <v>2478</v>
      </c>
      <c r="AJ131" s="1200"/>
      <c r="AK131" s="1201"/>
      <c r="AL131" s="1114">
        <f t="shared" si="3"/>
        <v>0</v>
      </c>
      <c r="AM131" s="1114">
        <v>0</v>
      </c>
      <c r="AN131" s="1114">
        <v>0</v>
      </c>
      <c r="AO131" s="1202">
        <f t="shared" si="2"/>
        <v>0</v>
      </c>
      <c r="AP131" s="1202">
        <f t="shared" si="2"/>
        <v>0</v>
      </c>
    </row>
    <row r="132" spans="1:42">
      <c r="A132" s="1111" t="s">
        <v>16064</v>
      </c>
      <c r="B132" s="1114" t="s">
        <v>289</v>
      </c>
      <c r="C132" s="1113" t="s">
        <v>2203</v>
      </c>
      <c r="D132" s="1113" t="s">
        <v>2203</v>
      </c>
      <c r="E132" s="1113" t="s">
        <v>130</v>
      </c>
      <c r="F132" s="1113" t="s">
        <v>2180</v>
      </c>
      <c r="G132" s="1113" t="s">
        <v>2203</v>
      </c>
      <c r="H132" s="1113" t="s">
        <v>2469</v>
      </c>
      <c r="I132" s="1113" t="s">
        <v>2469</v>
      </c>
      <c r="J132" s="1198">
        <v>44184703.050000004</v>
      </c>
      <c r="K132" s="1198">
        <v>120991756.95</v>
      </c>
      <c r="L132" s="1198" t="s">
        <v>2658</v>
      </c>
      <c r="M132" s="1198" t="s">
        <v>2658</v>
      </c>
      <c r="N132" s="1198" t="s">
        <v>2658</v>
      </c>
      <c r="O132" s="1198" t="s">
        <v>2658</v>
      </c>
      <c r="P132" s="1198">
        <v>165176460</v>
      </c>
      <c r="Q132" s="1198">
        <v>44184703.050000004</v>
      </c>
      <c r="R132" s="1198">
        <v>120991756.95</v>
      </c>
      <c r="S132" s="1198" t="s">
        <v>2470</v>
      </c>
      <c r="T132" s="1198" t="s">
        <v>2405</v>
      </c>
      <c r="U132" s="1198" t="s">
        <v>16062</v>
      </c>
      <c r="V132" s="1199" t="s">
        <v>16065</v>
      </c>
      <c r="W132" s="1112" t="s">
        <v>275</v>
      </c>
      <c r="X132" s="1198">
        <v>0</v>
      </c>
      <c r="Y132" s="1198">
        <v>0</v>
      </c>
      <c r="Z132" s="1198">
        <v>0</v>
      </c>
      <c r="AA132" s="1198">
        <v>0</v>
      </c>
      <c r="AB132" s="1198">
        <v>0</v>
      </c>
      <c r="AC132" s="1198">
        <v>0</v>
      </c>
      <c r="AD132" s="1198">
        <v>0</v>
      </c>
      <c r="AE132" s="1198">
        <v>0</v>
      </c>
      <c r="AF132" s="1198">
        <v>0</v>
      </c>
      <c r="AG132" s="1114" t="s">
        <v>2478</v>
      </c>
      <c r="AH132" s="1115" t="s">
        <v>2478</v>
      </c>
      <c r="AI132" s="1116" t="s">
        <v>2478</v>
      </c>
      <c r="AJ132" s="1200"/>
      <c r="AK132" s="1201"/>
      <c r="AL132" s="1114">
        <f t="shared" si="3"/>
        <v>0</v>
      </c>
      <c r="AM132" s="1114">
        <v>0</v>
      </c>
      <c r="AN132" s="1114">
        <v>0</v>
      </c>
      <c r="AO132" s="1202">
        <f t="shared" si="2"/>
        <v>0</v>
      </c>
      <c r="AP132" s="1202">
        <f t="shared" si="2"/>
        <v>0</v>
      </c>
    </row>
    <row r="133" spans="1:42">
      <c r="A133" s="1111" t="s">
        <v>16064</v>
      </c>
      <c r="B133" s="1114" t="s">
        <v>288</v>
      </c>
      <c r="C133" s="1113" t="s">
        <v>2203</v>
      </c>
      <c r="D133" s="1113" t="s">
        <v>2203</v>
      </c>
      <c r="E133" s="1113" t="s">
        <v>130</v>
      </c>
      <c r="F133" s="1113" t="s">
        <v>2180</v>
      </c>
      <c r="G133" s="1113" t="s">
        <v>2203</v>
      </c>
      <c r="H133" s="1113" t="s">
        <v>2469</v>
      </c>
      <c r="I133" s="1113" t="s">
        <v>2469</v>
      </c>
      <c r="J133" s="1198">
        <v>9021119.1750000007</v>
      </c>
      <c r="K133" s="1198">
        <v>24702690.825000003</v>
      </c>
      <c r="L133" s="1198" t="s">
        <v>2658</v>
      </c>
      <c r="M133" s="1198" t="s">
        <v>2658</v>
      </c>
      <c r="N133" s="1198" t="s">
        <v>2658</v>
      </c>
      <c r="O133" s="1198" t="s">
        <v>2658</v>
      </c>
      <c r="P133" s="1198">
        <v>33723810</v>
      </c>
      <c r="Q133" s="1198">
        <v>9021119.1750000007</v>
      </c>
      <c r="R133" s="1198">
        <v>24702690.825000003</v>
      </c>
      <c r="S133" s="1198" t="s">
        <v>2470</v>
      </c>
      <c r="T133" s="1198" t="s">
        <v>2405</v>
      </c>
      <c r="U133" s="1198" t="s">
        <v>16062</v>
      </c>
      <c r="V133" s="1199" t="s">
        <v>16065</v>
      </c>
      <c r="W133" s="1112" t="s">
        <v>275</v>
      </c>
      <c r="X133" s="1198">
        <v>0</v>
      </c>
      <c r="Y133" s="1198">
        <v>0</v>
      </c>
      <c r="Z133" s="1198">
        <v>0</v>
      </c>
      <c r="AA133" s="1198">
        <v>0</v>
      </c>
      <c r="AB133" s="1198">
        <v>0</v>
      </c>
      <c r="AC133" s="1198">
        <v>0</v>
      </c>
      <c r="AD133" s="1198">
        <v>0</v>
      </c>
      <c r="AE133" s="1198">
        <v>0</v>
      </c>
      <c r="AF133" s="1198">
        <v>0</v>
      </c>
      <c r="AG133" s="1114" t="s">
        <v>2478</v>
      </c>
      <c r="AH133" s="1115" t="s">
        <v>2478</v>
      </c>
      <c r="AI133" s="1116" t="s">
        <v>2478</v>
      </c>
      <c r="AJ133" s="1200"/>
      <c r="AK133" s="1201"/>
      <c r="AL133" s="1114">
        <f t="shared" si="3"/>
        <v>0</v>
      </c>
      <c r="AM133" s="1114">
        <v>0</v>
      </c>
      <c r="AN133" s="1114">
        <v>0</v>
      </c>
      <c r="AO133" s="1202">
        <f t="shared" si="2"/>
        <v>0</v>
      </c>
      <c r="AP133" s="1202">
        <f t="shared" si="2"/>
        <v>0</v>
      </c>
    </row>
    <row r="134" spans="1:42">
      <c r="A134" s="1111" t="s">
        <v>16064</v>
      </c>
      <c r="B134" s="1114" t="s">
        <v>286</v>
      </c>
      <c r="C134" s="1113" t="s">
        <v>2203</v>
      </c>
      <c r="D134" s="1113" t="s">
        <v>2203</v>
      </c>
      <c r="E134" s="1113" t="s">
        <v>130</v>
      </c>
      <c r="F134" s="1113" t="s">
        <v>2180</v>
      </c>
      <c r="G134" s="1113" t="s">
        <v>2203</v>
      </c>
      <c r="H134" s="1113" t="s">
        <v>2469</v>
      </c>
      <c r="I134" s="1113" t="s">
        <v>2469</v>
      </c>
      <c r="J134" s="1198">
        <v>36635336.774999999</v>
      </c>
      <c r="K134" s="1198">
        <v>100319193.22500001</v>
      </c>
      <c r="L134" s="1198" t="s">
        <v>2658</v>
      </c>
      <c r="M134" s="1198" t="s">
        <v>2658</v>
      </c>
      <c r="N134" s="1198" t="s">
        <v>2658</v>
      </c>
      <c r="O134" s="1198" t="s">
        <v>2658</v>
      </c>
      <c r="P134" s="1198">
        <v>136954530</v>
      </c>
      <c r="Q134" s="1198">
        <v>36635336.774999999</v>
      </c>
      <c r="R134" s="1198">
        <v>100319193.22500001</v>
      </c>
      <c r="S134" s="1198" t="s">
        <v>2470</v>
      </c>
      <c r="T134" s="1198" t="s">
        <v>2405</v>
      </c>
      <c r="U134" s="1198" t="s">
        <v>16062</v>
      </c>
      <c r="V134" s="1199" t="s">
        <v>16065</v>
      </c>
      <c r="W134" s="1112" t="s">
        <v>275</v>
      </c>
      <c r="X134" s="1198">
        <v>0</v>
      </c>
      <c r="Y134" s="1198">
        <v>0</v>
      </c>
      <c r="Z134" s="1198">
        <v>0</v>
      </c>
      <c r="AA134" s="1198">
        <v>0</v>
      </c>
      <c r="AB134" s="1198">
        <v>0</v>
      </c>
      <c r="AC134" s="1198">
        <v>0</v>
      </c>
      <c r="AD134" s="1198">
        <v>0</v>
      </c>
      <c r="AE134" s="1198">
        <v>0</v>
      </c>
      <c r="AF134" s="1198">
        <v>0</v>
      </c>
      <c r="AG134" s="1114" t="s">
        <v>2478</v>
      </c>
      <c r="AH134" s="1115" t="s">
        <v>2478</v>
      </c>
      <c r="AI134" s="1116" t="s">
        <v>2478</v>
      </c>
      <c r="AJ134" s="1200"/>
      <c r="AK134" s="1201"/>
      <c r="AL134" s="1114">
        <f t="shared" si="3"/>
        <v>0</v>
      </c>
      <c r="AM134" s="1114">
        <v>0</v>
      </c>
      <c r="AN134" s="1114">
        <v>0</v>
      </c>
      <c r="AO134" s="1202">
        <f t="shared" si="2"/>
        <v>0</v>
      </c>
      <c r="AP134" s="1202">
        <f t="shared" si="2"/>
        <v>0</v>
      </c>
    </row>
    <row r="135" spans="1:42" ht="45">
      <c r="A135" s="1191">
        <v>727691</v>
      </c>
      <c r="B135" s="1219" t="s">
        <v>2527</v>
      </c>
      <c r="C135" s="1193" t="s">
        <v>2209</v>
      </c>
      <c r="D135" s="1193" t="s">
        <v>2203</v>
      </c>
      <c r="E135" s="1193" t="s">
        <v>130</v>
      </c>
      <c r="F135" s="1193" t="s">
        <v>2109</v>
      </c>
      <c r="G135" s="1193" t="s">
        <v>2203</v>
      </c>
      <c r="H135" s="1193" t="s">
        <v>2469</v>
      </c>
      <c r="I135" s="1193" t="s">
        <v>2469</v>
      </c>
      <c r="J135" s="1194">
        <v>788376.98999999987</v>
      </c>
      <c r="K135" s="1194">
        <v>8663674.7039999999</v>
      </c>
      <c r="L135" s="1194">
        <v>6629.4839999999995</v>
      </c>
      <c r="M135" s="1194">
        <v>72765.402000000002</v>
      </c>
      <c r="N135" s="1194">
        <v>0</v>
      </c>
      <c r="O135" s="1194">
        <v>0</v>
      </c>
      <c r="P135" s="1194">
        <v>9531446.5800000001</v>
      </c>
      <c r="Q135" s="1194">
        <v>795006.47399999993</v>
      </c>
      <c r="R135" s="1194">
        <v>8736440.1060000006</v>
      </c>
      <c r="S135" s="1194" t="s">
        <v>2521</v>
      </c>
      <c r="T135" s="1194" t="s">
        <v>2405</v>
      </c>
      <c r="U135" s="1194" t="s">
        <v>2528</v>
      </c>
      <c r="V135" s="1218" t="s">
        <v>2529</v>
      </c>
      <c r="W135" s="1192" t="s">
        <v>2530</v>
      </c>
      <c r="X135" s="1194">
        <v>1313961.6499999999</v>
      </c>
      <c r="Y135" s="1194">
        <v>14439457.84</v>
      </c>
      <c r="Z135" s="1194">
        <v>11049.14</v>
      </c>
      <c r="AA135" s="1194">
        <v>121275.67</v>
      </c>
      <c r="AB135" s="1194">
        <v>0</v>
      </c>
      <c r="AC135" s="1194">
        <v>0</v>
      </c>
      <c r="AD135" s="1194">
        <v>15885744.300000001</v>
      </c>
      <c r="AE135" s="1194">
        <v>1325010.7899999998</v>
      </c>
      <c r="AF135" s="1194">
        <v>14560733.51</v>
      </c>
      <c r="AG135" s="1219" t="s">
        <v>2472</v>
      </c>
      <c r="AH135" s="1220" t="s">
        <v>2235</v>
      </c>
      <c r="AI135" s="1221" t="s">
        <v>2531</v>
      </c>
      <c r="AJ135" s="1200"/>
      <c r="AK135" s="1201"/>
      <c r="AL135" s="1114">
        <f t="shared" si="3"/>
        <v>1</v>
      </c>
      <c r="AM135" s="1114">
        <v>0</v>
      </c>
      <c r="AN135" s="1114">
        <v>0</v>
      </c>
      <c r="AO135" s="1202">
        <f t="shared" si="2"/>
        <v>795006.47399999993</v>
      </c>
      <c r="AP135" s="1202">
        <f t="shared" si="2"/>
        <v>8736440.1060000006</v>
      </c>
    </row>
    <row r="136" spans="1:42" ht="45">
      <c r="A136" s="1191">
        <v>740406</v>
      </c>
      <c r="B136" s="1219" t="s">
        <v>2532</v>
      </c>
      <c r="C136" s="1193" t="s">
        <v>2209</v>
      </c>
      <c r="D136" s="1193" t="s">
        <v>2209</v>
      </c>
      <c r="E136" s="1193" t="s">
        <v>130</v>
      </c>
      <c r="F136" s="1193" t="s">
        <v>2109</v>
      </c>
      <c r="G136" s="1193" t="s">
        <v>2203</v>
      </c>
      <c r="H136" s="1193" t="s">
        <v>2469</v>
      </c>
      <c r="I136" s="1193" t="s">
        <v>2469</v>
      </c>
      <c r="J136" s="1194">
        <v>281264.03000000003</v>
      </c>
      <c r="K136" s="1194">
        <v>3116841.11</v>
      </c>
      <c r="L136" s="1194">
        <v>2365.12</v>
      </c>
      <c r="M136" s="1194">
        <v>25959.59</v>
      </c>
      <c r="N136" s="1194">
        <v>0</v>
      </c>
      <c r="O136" s="1194">
        <v>0</v>
      </c>
      <c r="P136" s="1194">
        <v>3426429.8499999996</v>
      </c>
      <c r="Q136" s="1194">
        <v>283629.15000000002</v>
      </c>
      <c r="R136" s="1194">
        <v>3142800.6999999997</v>
      </c>
      <c r="S136" s="1194" t="s">
        <v>2470</v>
      </c>
      <c r="T136" s="1194" t="s">
        <v>2405</v>
      </c>
      <c r="U136" s="1194" t="s">
        <v>2528</v>
      </c>
      <c r="V136" s="1218" t="s">
        <v>2533</v>
      </c>
      <c r="W136" s="1192" t="s">
        <v>2530</v>
      </c>
      <c r="X136" s="1194">
        <v>281345.36</v>
      </c>
      <c r="Y136" s="1194">
        <v>3091775.16</v>
      </c>
      <c r="Z136" s="1194">
        <v>2365.85</v>
      </c>
      <c r="AA136" s="1194">
        <v>25967.52</v>
      </c>
      <c r="AB136" s="1194">
        <v>0</v>
      </c>
      <c r="AC136" s="1194">
        <v>0</v>
      </c>
      <c r="AD136" s="1194">
        <v>3401453.89</v>
      </c>
      <c r="AE136" s="1194">
        <v>283711.20999999996</v>
      </c>
      <c r="AF136" s="1194">
        <v>3117742.68</v>
      </c>
      <c r="AG136" s="1219" t="s">
        <v>2472</v>
      </c>
      <c r="AH136" s="1220" t="s">
        <v>2235</v>
      </c>
      <c r="AI136" s="1221" t="s">
        <v>2531</v>
      </c>
      <c r="AJ136" s="1200"/>
      <c r="AK136" s="1201"/>
      <c r="AL136" s="1114">
        <f t="shared" si="3"/>
        <v>1</v>
      </c>
      <c r="AM136" s="1114">
        <v>0</v>
      </c>
      <c r="AN136" s="1114">
        <v>0</v>
      </c>
      <c r="AO136" s="1202">
        <f t="shared" ref="AO136:AP199" si="4">IF($C136="Yes",Q136,IF($C136="Yes, only E&amp;M ",N136,0))</f>
        <v>283629.15000000002</v>
      </c>
      <c r="AP136" s="1202">
        <f t="shared" si="4"/>
        <v>3142800.6999999997</v>
      </c>
    </row>
    <row r="137" spans="1:42" ht="45">
      <c r="A137" s="1191">
        <v>740410</v>
      </c>
      <c r="B137" s="1219" t="s">
        <v>2534</v>
      </c>
      <c r="C137" s="1193" t="s">
        <v>2209</v>
      </c>
      <c r="D137" s="1193" t="s">
        <v>2209</v>
      </c>
      <c r="E137" s="1193" t="s">
        <v>130</v>
      </c>
      <c r="F137" s="1193" t="s">
        <v>2109</v>
      </c>
      <c r="G137" s="1193" t="s">
        <v>2203</v>
      </c>
      <c r="H137" s="1193" t="s">
        <v>2469</v>
      </c>
      <c r="I137" s="1193" t="s">
        <v>2469</v>
      </c>
      <c r="J137" s="1194">
        <v>21352.15</v>
      </c>
      <c r="K137" s="1194">
        <v>236614.32</v>
      </c>
      <c r="L137" s="1194">
        <v>179.55</v>
      </c>
      <c r="M137" s="1194">
        <v>1970.74</v>
      </c>
      <c r="N137" s="1194">
        <v>0</v>
      </c>
      <c r="O137" s="1194">
        <v>0</v>
      </c>
      <c r="P137" s="1194">
        <v>260116.76</v>
      </c>
      <c r="Q137" s="1194">
        <v>21531.7</v>
      </c>
      <c r="R137" s="1194">
        <v>238585.06</v>
      </c>
      <c r="S137" s="1194" t="s">
        <v>2470</v>
      </c>
      <c r="T137" s="1194" t="s">
        <v>2405</v>
      </c>
      <c r="U137" s="1194" t="s">
        <v>2528</v>
      </c>
      <c r="V137" s="1218" t="s">
        <v>2533</v>
      </c>
      <c r="W137" s="1192" t="s">
        <v>2530</v>
      </c>
      <c r="X137" s="1194">
        <v>251201.23</v>
      </c>
      <c r="Y137" s="1194">
        <v>2760513.52</v>
      </c>
      <c r="Z137" s="1194">
        <v>2112.36</v>
      </c>
      <c r="AA137" s="1194">
        <v>23185.29</v>
      </c>
      <c r="AB137" s="1194">
        <v>0</v>
      </c>
      <c r="AC137" s="1194">
        <v>0</v>
      </c>
      <c r="AD137" s="1194">
        <v>3037012.4</v>
      </c>
      <c r="AE137" s="1194">
        <v>253313.59</v>
      </c>
      <c r="AF137" s="1194">
        <v>2783698.81</v>
      </c>
      <c r="AG137" s="1219" t="s">
        <v>2472</v>
      </c>
      <c r="AH137" s="1220" t="s">
        <v>2235</v>
      </c>
      <c r="AI137" s="1221" t="s">
        <v>2531</v>
      </c>
      <c r="AJ137" s="1200"/>
      <c r="AK137" s="1201"/>
      <c r="AL137" s="1114">
        <f t="shared" si="3"/>
        <v>1</v>
      </c>
      <c r="AM137" s="1114">
        <v>0</v>
      </c>
      <c r="AN137" s="1114">
        <v>0</v>
      </c>
      <c r="AO137" s="1202">
        <f t="shared" si="4"/>
        <v>21531.7</v>
      </c>
      <c r="AP137" s="1202">
        <f t="shared" si="4"/>
        <v>238585.06</v>
      </c>
    </row>
    <row r="138" spans="1:42" ht="45">
      <c r="A138" s="1191">
        <v>740409</v>
      </c>
      <c r="B138" s="1219" t="s">
        <v>2535</v>
      </c>
      <c r="C138" s="1193" t="s">
        <v>2209</v>
      </c>
      <c r="D138" s="1193" t="s">
        <v>2209</v>
      </c>
      <c r="E138" s="1193" t="s">
        <v>130</v>
      </c>
      <c r="F138" s="1193" t="s">
        <v>2109</v>
      </c>
      <c r="G138" s="1193" t="s">
        <v>2203</v>
      </c>
      <c r="H138" s="1193" t="s">
        <v>2469</v>
      </c>
      <c r="I138" s="1193" t="s">
        <v>2469</v>
      </c>
      <c r="J138" s="1194">
        <v>715385.11</v>
      </c>
      <c r="K138" s="1194">
        <v>7927576.7000000002</v>
      </c>
      <c r="L138" s="1194">
        <v>6901584.8300000001</v>
      </c>
      <c r="M138" s="1194">
        <v>66028.399999999994</v>
      </c>
      <c r="N138" s="1194">
        <v>0</v>
      </c>
      <c r="O138" s="1194">
        <v>0</v>
      </c>
      <c r="P138" s="1194">
        <v>15610575.040000001</v>
      </c>
      <c r="Q138" s="1194">
        <v>7616969.9400000004</v>
      </c>
      <c r="R138" s="1194">
        <v>7993605.1000000006</v>
      </c>
      <c r="S138" s="1194" t="s">
        <v>2470</v>
      </c>
      <c r="T138" s="1194" t="s">
        <v>2405</v>
      </c>
      <c r="U138" s="1194" t="s">
        <v>2528</v>
      </c>
      <c r="V138" s="1218" t="s">
        <v>2533</v>
      </c>
      <c r="W138" s="1192" t="s">
        <v>2530</v>
      </c>
      <c r="X138" s="1194">
        <v>715385.11</v>
      </c>
      <c r="Y138" s="1194">
        <v>7927576.7000000002</v>
      </c>
      <c r="Z138" s="1194">
        <v>6015.7</v>
      </c>
      <c r="AA138" s="1194">
        <v>66028.399999999994</v>
      </c>
      <c r="AB138" s="1194">
        <v>0</v>
      </c>
      <c r="AC138" s="1194">
        <v>0</v>
      </c>
      <c r="AD138" s="1194">
        <v>8715005.9100000001</v>
      </c>
      <c r="AE138" s="1194">
        <v>721400.80999999994</v>
      </c>
      <c r="AF138" s="1194">
        <v>7993605.1000000006</v>
      </c>
      <c r="AG138" s="1219" t="s">
        <v>2472</v>
      </c>
      <c r="AH138" s="1220" t="s">
        <v>2235</v>
      </c>
      <c r="AI138" s="1221" t="s">
        <v>2531</v>
      </c>
      <c r="AJ138" s="1200"/>
      <c r="AK138" s="1201"/>
      <c r="AL138" s="1114">
        <f t="shared" si="3"/>
        <v>1</v>
      </c>
      <c r="AM138" s="1114">
        <v>0</v>
      </c>
      <c r="AN138" s="1114">
        <v>0</v>
      </c>
      <c r="AO138" s="1202">
        <f t="shared" si="4"/>
        <v>7616969.9400000004</v>
      </c>
      <c r="AP138" s="1202">
        <f t="shared" si="4"/>
        <v>7993605.1000000006</v>
      </c>
    </row>
    <row r="139" spans="1:42" ht="45">
      <c r="A139" s="1191">
        <v>740414</v>
      </c>
      <c r="B139" s="1219" t="s">
        <v>2536</v>
      </c>
      <c r="C139" s="1193" t="s">
        <v>2209</v>
      </c>
      <c r="D139" s="1193" t="s">
        <v>2209</v>
      </c>
      <c r="E139" s="1193" t="s">
        <v>130</v>
      </c>
      <c r="F139" s="1193" t="s">
        <v>2109</v>
      </c>
      <c r="G139" s="1193" t="s">
        <v>2203</v>
      </c>
      <c r="H139" s="1193" t="s">
        <v>2469</v>
      </c>
      <c r="I139" s="1193" t="s">
        <v>2469</v>
      </c>
      <c r="J139" s="1194">
        <v>141749.28</v>
      </c>
      <c r="K139" s="1194">
        <v>1570801.41</v>
      </c>
      <c r="L139" s="1194">
        <v>1191.98</v>
      </c>
      <c r="M139" s="1194">
        <v>13083.11</v>
      </c>
      <c r="N139" s="1194">
        <v>0</v>
      </c>
      <c r="O139" s="1194">
        <v>0</v>
      </c>
      <c r="P139" s="1194">
        <v>1726825.78</v>
      </c>
      <c r="Q139" s="1194">
        <v>142941.26</v>
      </c>
      <c r="R139" s="1194">
        <v>1583884.52</v>
      </c>
      <c r="S139" s="1194" t="s">
        <v>2470</v>
      </c>
      <c r="T139" s="1194" t="s">
        <v>2405</v>
      </c>
      <c r="U139" s="1194" t="s">
        <v>2528</v>
      </c>
      <c r="V139" s="1218" t="s">
        <v>2533</v>
      </c>
      <c r="W139" s="1192" t="s">
        <v>2530</v>
      </c>
      <c r="X139" s="1194">
        <v>799358.09</v>
      </c>
      <c r="Y139" s="1194">
        <v>8784348.5500000007</v>
      </c>
      <c r="Z139" s="1194">
        <v>6721.82</v>
      </c>
      <c r="AA139" s="1194">
        <v>73778.929999999993</v>
      </c>
      <c r="AB139" s="1194">
        <v>0</v>
      </c>
      <c r="AC139" s="1194">
        <v>0</v>
      </c>
      <c r="AD139" s="1194">
        <v>9664207.3900000006</v>
      </c>
      <c r="AE139" s="1194">
        <v>806079.90999999992</v>
      </c>
      <c r="AF139" s="1194">
        <v>8858127.4800000004</v>
      </c>
      <c r="AG139" s="1219" t="s">
        <v>2472</v>
      </c>
      <c r="AH139" s="1220" t="s">
        <v>2235</v>
      </c>
      <c r="AI139" s="1221" t="s">
        <v>2531</v>
      </c>
      <c r="AJ139" s="1200"/>
      <c r="AK139" s="1201"/>
      <c r="AL139" s="1114">
        <f t="shared" ref="AL139:AL202" si="5">IF(OR(X139&lt;&gt;0,Y139&lt;&gt;0,Z139&lt;&gt;0,AA139&lt;&gt;0,AB139&lt;&gt;0,AC139&lt;&gt;0,AD139&lt;&gt;0,AE139&lt;&gt;0,AF139&lt;&gt;0),1,0)</f>
        <v>1</v>
      </c>
      <c r="AM139" s="1114">
        <v>0</v>
      </c>
      <c r="AN139" s="1114">
        <v>0</v>
      </c>
      <c r="AO139" s="1202">
        <f t="shared" si="4"/>
        <v>142941.26</v>
      </c>
      <c r="AP139" s="1202">
        <f t="shared" si="4"/>
        <v>1583884.52</v>
      </c>
    </row>
    <row r="140" spans="1:42" ht="45">
      <c r="A140" s="1191">
        <v>727694</v>
      </c>
      <c r="B140" s="1219" t="s">
        <v>2537</v>
      </c>
      <c r="C140" s="1193" t="s">
        <v>2209</v>
      </c>
      <c r="D140" s="1193" t="s">
        <v>2203</v>
      </c>
      <c r="E140" s="1193" t="s">
        <v>130</v>
      </c>
      <c r="F140" s="1193" t="s">
        <v>2109</v>
      </c>
      <c r="G140" s="1193" t="s">
        <v>2203</v>
      </c>
      <c r="H140" s="1193" t="s">
        <v>2469</v>
      </c>
      <c r="I140" s="1193" t="s">
        <v>2469</v>
      </c>
      <c r="J140" s="1194">
        <v>437628.36599999998</v>
      </c>
      <c r="K140" s="1194">
        <v>4809208.9979999997</v>
      </c>
      <c r="L140" s="1194">
        <v>3680.0340000000001</v>
      </c>
      <c r="M140" s="1194">
        <v>40392.095999999998</v>
      </c>
      <c r="N140" s="1194">
        <v>0</v>
      </c>
      <c r="O140" s="1194">
        <v>0</v>
      </c>
      <c r="P140" s="1194">
        <v>5290909.4939999999</v>
      </c>
      <c r="Q140" s="1194">
        <v>441308.39999999997</v>
      </c>
      <c r="R140" s="1194">
        <v>4849601.0939999996</v>
      </c>
      <c r="S140" s="1194" t="s">
        <v>2521</v>
      </c>
      <c r="T140" s="1194" t="s">
        <v>2405</v>
      </c>
      <c r="U140" s="1194" t="s">
        <v>2528</v>
      </c>
      <c r="V140" s="1218" t="s">
        <v>2529</v>
      </c>
      <c r="W140" s="1192" t="s">
        <v>2530</v>
      </c>
      <c r="X140" s="1194">
        <v>729380.61</v>
      </c>
      <c r="Y140" s="1194">
        <v>8015348.3300000001</v>
      </c>
      <c r="Z140" s="1194">
        <v>6133.39</v>
      </c>
      <c r="AA140" s="1194">
        <v>67320.160000000003</v>
      </c>
      <c r="AB140" s="1194">
        <v>0</v>
      </c>
      <c r="AC140" s="1194">
        <v>0</v>
      </c>
      <c r="AD140" s="1194">
        <v>8818182.4900000002</v>
      </c>
      <c r="AE140" s="1194">
        <v>735514</v>
      </c>
      <c r="AF140" s="1194">
        <v>8082668.4900000002</v>
      </c>
      <c r="AG140" s="1219" t="s">
        <v>2472</v>
      </c>
      <c r="AH140" s="1220" t="s">
        <v>2235</v>
      </c>
      <c r="AI140" s="1221" t="s">
        <v>2531</v>
      </c>
      <c r="AJ140" s="1200"/>
      <c r="AK140" s="1201"/>
      <c r="AL140" s="1114">
        <f t="shared" si="5"/>
        <v>1</v>
      </c>
      <c r="AM140" s="1114">
        <v>0</v>
      </c>
      <c r="AN140" s="1114">
        <v>0</v>
      </c>
      <c r="AO140" s="1202">
        <f t="shared" si="4"/>
        <v>441308.39999999997</v>
      </c>
      <c r="AP140" s="1202">
        <f t="shared" si="4"/>
        <v>4849601.0939999996</v>
      </c>
    </row>
    <row r="141" spans="1:42" ht="45">
      <c r="A141" s="1191">
        <v>740411</v>
      </c>
      <c r="B141" s="1219" t="s">
        <v>2538</v>
      </c>
      <c r="C141" s="1193" t="s">
        <v>2209</v>
      </c>
      <c r="D141" s="1193" t="s">
        <v>2209</v>
      </c>
      <c r="E141" s="1193" t="s">
        <v>130</v>
      </c>
      <c r="F141" s="1193" t="s">
        <v>2109</v>
      </c>
      <c r="G141" s="1193" t="s">
        <v>2203</v>
      </c>
      <c r="H141" s="1193" t="s">
        <v>2469</v>
      </c>
      <c r="I141" s="1193" t="s">
        <v>2469</v>
      </c>
      <c r="J141" s="1194">
        <v>799358.09</v>
      </c>
      <c r="K141" s="1194">
        <v>8858127.4800000004</v>
      </c>
      <c r="L141" s="1194">
        <v>6721.82</v>
      </c>
      <c r="M141" s="1194">
        <v>73778.929999999993</v>
      </c>
      <c r="N141" s="1194">
        <v>0</v>
      </c>
      <c r="O141" s="1194">
        <v>0</v>
      </c>
      <c r="P141" s="1194">
        <v>9737986.3200000003</v>
      </c>
      <c r="Q141" s="1194">
        <v>806079.90999999992</v>
      </c>
      <c r="R141" s="1194">
        <v>8931906.4100000001</v>
      </c>
      <c r="S141" s="1194" t="s">
        <v>2470</v>
      </c>
      <c r="T141" s="1194" t="s">
        <v>2405</v>
      </c>
      <c r="U141" s="1194" t="s">
        <v>2528</v>
      </c>
      <c r="V141" s="1218" t="s">
        <v>2533</v>
      </c>
      <c r="W141" s="1192" t="s">
        <v>2530</v>
      </c>
      <c r="X141" s="1194">
        <v>141749.28</v>
      </c>
      <c r="Y141" s="1194">
        <v>1557718.3</v>
      </c>
      <c r="Z141" s="1194">
        <v>1191.98</v>
      </c>
      <c r="AA141" s="1194">
        <v>13083.11</v>
      </c>
      <c r="AB141" s="1194">
        <v>0</v>
      </c>
      <c r="AC141" s="1194">
        <v>0</v>
      </c>
      <c r="AD141" s="1194">
        <v>1713742.6700000002</v>
      </c>
      <c r="AE141" s="1194">
        <v>142941.26</v>
      </c>
      <c r="AF141" s="1194">
        <v>1570801.4100000001</v>
      </c>
      <c r="AG141" s="1219" t="s">
        <v>2472</v>
      </c>
      <c r="AH141" s="1220" t="s">
        <v>2235</v>
      </c>
      <c r="AI141" s="1221" t="s">
        <v>2531</v>
      </c>
      <c r="AJ141" s="1200"/>
      <c r="AK141" s="1201"/>
      <c r="AL141" s="1114">
        <f t="shared" si="5"/>
        <v>1</v>
      </c>
      <c r="AM141" s="1114">
        <v>0</v>
      </c>
      <c r="AN141" s="1114">
        <v>0</v>
      </c>
      <c r="AO141" s="1202">
        <f t="shared" si="4"/>
        <v>806079.90999999992</v>
      </c>
      <c r="AP141" s="1202">
        <f t="shared" si="4"/>
        <v>8931906.4100000001</v>
      </c>
    </row>
    <row r="142" spans="1:42" ht="45">
      <c r="A142" s="1191">
        <v>727562</v>
      </c>
      <c r="B142" s="1219" t="s">
        <v>2539</v>
      </c>
      <c r="C142" s="1193" t="s">
        <v>2209</v>
      </c>
      <c r="D142" s="1193" t="s">
        <v>2203</v>
      </c>
      <c r="E142" s="1193" t="s">
        <v>130</v>
      </c>
      <c r="F142" s="1193" t="s">
        <v>2109</v>
      </c>
      <c r="G142" s="1193" t="s">
        <v>2203</v>
      </c>
      <c r="H142" s="1193" t="s">
        <v>2469</v>
      </c>
      <c r="I142" s="1193" t="s">
        <v>2469</v>
      </c>
      <c r="J142" s="1194">
        <v>1232141.8199999998</v>
      </c>
      <c r="K142" s="1194">
        <v>13540319.136000002</v>
      </c>
      <c r="L142" s="1194">
        <v>10361.1</v>
      </c>
      <c r="M142" s="1194">
        <v>113723.89799999999</v>
      </c>
      <c r="N142" s="1194">
        <v>0</v>
      </c>
      <c r="O142" s="1194">
        <v>0</v>
      </c>
      <c r="P142" s="1194">
        <v>14896545.954000002</v>
      </c>
      <c r="Q142" s="1194">
        <v>1242502.92</v>
      </c>
      <c r="R142" s="1194">
        <v>13654043.034000002</v>
      </c>
      <c r="S142" s="1194" t="s">
        <v>2521</v>
      </c>
      <c r="T142" s="1194" t="s">
        <v>2405</v>
      </c>
      <c r="U142" s="1194" t="s">
        <v>2528</v>
      </c>
      <c r="V142" s="1218" t="s">
        <v>2529</v>
      </c>
      <c r="W142" s="1192" t="s">
        <v>2530</v>
      </c>
      <c r="X142" s="1194">
        <v>2053569.7</v>
      </c>
      <c r="Y142" s="1194">
        <v>22567198.559999999</v>
      </c>
      <c r="Z142" s="1194">
        <v>17268.5</v>
      </c>
      <c r="AA142" s="1194">
        <v>189539.83</v>
      </c>
      <c r="AB142" s="1194">
        <v>0</v>
      </c>
      <c r="AC142" s="1194">
        <v>0</v>
      </c>
      <c r="AD142" s="1194">
        <v>24827576.589999996</v>
      </c>
      <c r="AE142" s="1194">
        <v>2070838.2</v>
      </c>
      <c r="AF142" s="1194">
        <v>22756738.389999997</v>
      </c>
      <c r="AG142" s="1219" t="s">
        <v>2472</v>
      </c>
      <c r="AH142" s="1220" t="s">
        <v>2235</v>
      </c>
      <c r="AI142" s="1221" t="s">
        <v>2531</v>
      </c>
      <c r="AJ142" s="1200"/>
      <c r="AK142" s="1201"/>
      <c r="AL142" s="1114">
        <f t="shared" si="5"/>
        <v>1</v>
      </c>
      <c r="AM142" s="1114">
        <v>0</v>
      </c>
      <c r="AN142" s="1114">
        <v>0</v>
      </c>
      <c r="AO142" s="1202">
        <f t="shared" si="4"/>
        <v>1242502.92</v>
      </c>
      <c r="AP142" s="1202">
        <f t="shared" si="4"/>
        <v>13654043.034000002</v>
      </c>
    </row>
    <row r="143" spans="1:42" ht="45">
      <c r="A143" s="1191">
        <v>727530</v>
      </c>
      <c r="B143" s="1219" t="s">
        <v>2540</v>
      </c>
      <c r="C143" s="1193" t="s">
        <v>2209</v>
      </c>
      <c r="D143" s="1193" t="s">
        <v>2203</v>
      </c>
      <c r="E143" s="1193" t="s">
        <v>130</v>
      </c>
      <c r="F143" s="1193" t="s">
        <v>2109</v>
      </c>
      <c r="G143" s="1193" t="s">
        <v>2203</v>
      </c>
      <c r="H143" s="1193" t="s">
        <v>2469</v>
      </c>
      <c r="I143" s="1193" t="s">
        <v>2469</v>
      </c>
      <c r="J143" s="1194">
        <v>1367036.8559999999</v>
      </c>
      <c r="K143" s="1194">
        <v>15022714.937999999</v>
      </c>
      <c r="L143" s="1194">
        <v>11495.436</v>
      </c>
      <c r="M143" s="1194">
        <v>126174.408</v>
      </c>
      <c r="N143" s="1194">
        <v>0</v>
      </c>
      <c r="O143" s="1194">
        <v>0</v>
      </c>
      <c r="P143" s="1194">
        <v>16527421.637999998</v>
      </c>
      <c r="Q143" s="1194">
        <v>1378532.2919999999</v>
      </c>
      <c r="R143" s="1194">
        <v>15148889.345999999</v>
      </c>
      <c r="S143" s="1194" t="s">
        <v>2521</v>
      </c>
      <c r="T143" s="1194" t="s">
        <v>2405</v>
      </c>
      <c r="U143" s="1194" t="s">
        <v>2528</v>
      </c>
      <c r="V143" s="1218" t="s">
        <v>2529</v>
      </c>
      <c r="W143" s="1192" t="s">
        <v>2530</v>
      </c>
      <c r="X143" s="1194">
        <v>2278394.7599999998</v>
      </c>
      <c r="Y143" s="1194">
        <v>25037858.23</v>
      </c>
      <c r="Z143" s="1194">
        <v>19159.060000000001</v>
      </c>
      <c r="AA143" s="1194">
        <v>210290.68</v>
      </c>
      <c r="AB143" s="1194">
        <v>0</v>
      </c>
      <c r="AC143" s="1194">
        <v>0</v>
      </c>
      <c r="AD143" s="1194">
        <v>27545702.73</v>
      </c>
      <c r="AE143" s="1194">
        <v>2297553.8199999998</v>
      </c>
      <c r="AF143" s="1194">
        <v>25248148.91</v>
      </c>
      <c r="AG143" s="1219" t="s">
        <v>2472</v>
      </c>
      <c r="AH143" s="1220" t="s">
        <v>2235</v>
      </c>
      <c r="AI143" s="1221" t="s">
        <v>2531</v>
      </c>
      <c r="AJ143" s="1200"/>
      <c r="AK143" s="1201"/>
      <c r="AL143" s="1114">
        <f t="shared" si="5"/>
        <v>1</v>
      </c>
      <c r="AM143" s="1114">
        <v>0</v>
      </c>
      <c r="AN143" s="1114">
        <v>0</v>
      </c>
      <c r="AO143" s="1202">
        <f t="shared" si="4"/>
        <v>1378532.2919999999</v>
      </c>
      <c r="AP143" s="1202">
        <f t="shared" si="4"/>
        <v>15148889.345999999</v>
      </c>
    </row>
    <row r="144" spans="1:42" ht="45">
      <c r="A144" s="1191">
        <v>727540</v>
      </c>
      <c r="B144" s="1219" t="s">
        <v>2541</v>
      </c>
      <c r="C144" s="1193" t="s">
        <v>2209</v>
      </c>
      <c r="D144" s="1193" t="s">
        <v>2203</v>
      </c>
      <c r="E144" s="1193" t="s">
        <v>130</v>
      </c>
      <c r="F144" s="1193" t="s">
        <v>2109</v>
      </c>
      <c r="G144" s="1193" t="s">
        <v>2203</v>
      </c>
      <c r="H144" s="1193" t="s">
        <v>2469</v>
      </c>
      <c r="I144" s="1193" t="s">
        <v>2469</v>
      </c>
      <c r="J144" s="1194">
        <v>1105536.432</v>
      </c>
      <c r="K144" s="1194">
        <v>12149020.277999999</v>
      </c>
      <c r="L144" s="1194">
        <v>9296.4779999999992</v>
      </c>
      <c r="M144" s="1194">
        <v>102038.50200000001</v>
      </c>
      <c r="N144" s="1194">
        <v>0</v>
      </c>
      <c r="O144" s="1194">
        <v>0</v>
      </c>
      <c r="P144" s="1194">
        <v>13365891.689999999</v>
      </c>
      <c r="Q144" s="1194">
        <v>1114832.9099999999</v>
      </c>
      <c r="R144" s="1194">
        <v>12251058.779999999</v>
      </c>
      <c r="S144" s="1194" t="s">
        <v>2521</v>
      </c>
      <c r="T144" s="1194" t="s">
        <v>2405</v>
      </c>
      <c r="U144" s="1194" t="s">
        <v>2528</v>
      </c>
      <c r="V144" s="1218" t="s">
        <v>2529</v>
      </c>
      <c r="W144" s="1192" t="s">
        <v>2530</v>
      </c>
      <c r="X144" s="1194">
        <v>1842560.72</v>
      </c>
      <c r="Y144" s="1194">
        <v>20248367.129999999</v>
      </c>
      <c r="Z144" s="1194">
        <v>15494.13</v>
      </c>
      <c r="AA144" s="1194">
        <v>170064.17</v>
      </c>
      <c r="AB144" s="1194">
        <v>0</v>
      </c>
      <c r="AC144" s="1194">
        <v>0</v>
      </c>
      <c r="AD144" s="1194">
        <v>22276486.149999999</v>
      </c>
      <c r="AE144" s="1194">
        <v>1858054.8499999999</v>
      </c>
      <c r="AF144" s="1194">
        <v>20418431.300000001</v>
      </c>
      <c r="AG144" s="1219" t="s">
        <v>2472</v>
      </c>
      <c r="AH144" s="1220" t="s">
        <v>2235</v>
      </c>
      <c r="AI144" s="1221" t="s">
        <v>2531</v>
      </c>
      <c r="AJ144" s="1200"/>
      <c r="AK144" s="1201"/>
      <c r="AL144" s="1114">
        <f t="shared" si="5"/>
        <v>1</v>
      </c>
      <c r="AM144" s="1114">
        <v>0</v>
      </c>
      <c r="AN144" s="1114">
        <v>0</v>
      </c>
      <c r="AO144" s="1202">
        <f t="shared" si="4"/>
        <v>1114832.9099999999</v>
      </c>
      <c r="AP144" s="1202">
        <f t="shared" si="4"/>
        <v>12251058.779999999</v>
      </c>
    </row>
    <row r="145" spans="1:42" ht="45">
      <c r="A145" s="1191">
        <v>740408</v>
      </c>
      <c r="B145" s="1219" t="s">
        <v>2542</v>
      </c>
      <c r="C145" s="1193" t="s">
        <v>2209</v>
      </c>
      <c r="D145" s="1193" t="s">
        <v>2209</v>
      </c>
      <c r="E145" s="1193" t="s">
        <v>130</v>
      </c>
      <c r="F145" s="1193" t="s">
        <v>2109</v>
      </c>
      <c r="G145" s="1193" t="s">
        <v>2203</v>
      </c>
      <c r="H145" s="1193" t="s">
        <v>2469</v>
      </c>
      <c r="I145" s="1193" t="s">
        <v>2469</v>
      </c>
      <c r="J145" s="1194">
        <v>622799.54</v>
      </c>
      <c r="K145" s="1194">
        <v>6901584.8300000001</v>
      </c>
      <c r="L145" s="1194">
        <v>5237.1400000000003</v>
      </c>
      <c r="M145" s="1194">
        <v>57482.97</v>
      </c>
      <c r="N145" s="1194">
        <v>0</v>
      </c>
      <c r="O145" s="1194">
        <v>0</v>
      </c>
      <c r="P145" s="1194">
        <v>7587104.4799999995</v>
      </c>
      <c r="Q145" s="1194">
        <v>628036.68000000005</v>
      </c>
      <c r="R145" s="1194">
        <v>6959067.7999999998</v>
      </c>
      <c r="S145" s="1194" t="s">
        <v>2470</v>
      </c>
      <c r="T145" s="1194" t="s">
        <v>2405</v>
      </c>
      <c r="U145" s="1194" t="s">
        <v>2528</v>
      </c>
      <c r="V145" s="1218" t="s">
        <v>2322</v>
      </c>
      <c r="W145" s="1192" t="s">
        <v>2530</v>
      </c>
      <c r="X145" s="1194">
        <v>666580.30000000005</v>
      </c>
      <c r="Y145" s="1194">
        <v>7325219.9500000002</v>
      </c>
      <c r="Z145" s="1194">
        <v>5605.29</v>
      </c>
      <c r="AA145" s="1194">
        <v>61523.839999999997</v>
      </c>
      <c r="AB145" s="1194">
        <v>0</v>
      </c>
      <c r="AC145" s="1194">
        <v>0</v>
      </c>
      <c r="AD145" s="1194">
        <v>8058929.3799999999</v>
      </c>
      <c r="AE145" s="1194">
        <v>672185.59000000008</v>
      </c>
      <c r="AF145" s="1194">
        <v>7386743.79</v>
      </c>
      <c r="AG145" s="1219" t="s">
        <v>2472</v>
      </c>
      <c r="AH145" s="1220" t="s">
        <v>2235</v>
      </c>
      <c r="AI145" s="1221" t="s">
        <v>2531</v>
      </c>
      <c r="AJ145" s="1200"/>
      <c r="AK145" s="1201"/>
      <c r="AL145" s="1114">
        <f t="shared" si="5"/>
        <v>1</v>
      </c>
      <c r="AM145" s="1114">
        <v>0</v>
      </c>
      <c r="AN145" s="1114">
        <v>0</v>
      </c>
      <c r="AO145" s="1202">
        <f t="shared" si="4"/>
        <v>628036.68000000005</v>
      </c>
      <c r="AP145" s="1202">
        <f t="shared" si="4"/>
        <v>6959067.7999999998</v>
      </c>
    </row>
    <row r="146" spans="1:42" ht="45">
      <c r="A146" s="1191">
        <v>727558</v>
      </c>
      <c r="B146" s="1219" t="s">
        <v>2543</v>
      </c>
      <c r="C146" s="1193" t="s">
        <v>2209</v>
      </c>
      <c r="D146" s="1193" t="s">
        <v>2203</v>
      </c>
      <c r="E146" s="1193" t="s">
        <v>130</v>
      </c>
      <c r="F146" s="1193" t="s">
        <v>2109</v>
      </c>
      <c r="G146" s="1193" t="s">
        <v>2203</v>
      </c>
      <c r="H146" s="1193" t="s">
        <v>2469</v>
      </c>
      <c r="I146" s="1193" t="s">
        <v>2469</v>
      </c>
      <c r="J146" s="1194">
        <v>793759.87799999991</v>
      </c>
      <c r="K146" s="1194">
        <v>8722828.5599999987</v>
      </c>
      <c r="L146" s="1194">
        <v>6674.7419999999993</v>
      </c>
      <c r="M146" s="1194">
        <v>73262.237999999998</v>
      </c>
      <c r="N146" s="1194">
        <v>0</v>
      </c>
      <c r="O146" s="1194">
        <v>0</v>
      </c>
      <c r="P146" s="1194">
        <v>9596525.4179999977</v>
      </c>
      <c r="Q146" s="1194">
        <v>800434.61999999988</v>
      </c>
      <c r="R146" s="1194">
        <v>8796090.7979999986</v>
      </c>
      <c r="S146" s="1194" t="s">
        <v>2521</v>
      </c>
      <c r="T146" s="1194" t="s">
        <v>2405</v>
      </c>
      <c r="U146" s="1194" t="s">
        <v>2528</v>
      </c>
      <c r="V146" s="1218" t="s">
        <v>2529</v>
      </c>
      <c r="W146" s="1192" t="s">
        <v>2530</v>
      </c>
      <c r="X146" s="1194">
        <v>1322933.1299999999</v>
      </c>
      <c r="Y146" s="1194">
        <v>14538047.6</v>
      </c>
      <c r="Z146" s="1194">
        <v>11124.57</v>
      </c>
      <c r="AA146" s="1194">
        <v>122103.73</v>
      </c>
      <c r="AB146" s="1194">
        <v>0</v>
      </c>
      <c r="AC146" s="1194">
        <v>0</v>
      </c>
      <c r="AD146" s="1194">
        <v>15994209.030000001</v>
      </c>
      <c r="AE146" s="1194">
        <v>1334057.7</v>
      </c>
      <c r="AF146" s="1194">
        <v>14660151.33</v>
      </c>
      <c r="AG146" s="1219" t="s">
        <v>2472</v>
      </c>
      <c r="AH146" s="1220" t="s">
        <v>2235</v>
      </c>
      <c r="AI146" s="1221" t="s">
        <v>2531</v>
      </c>
      <c r="AJ146" s="1200"/>
      <c r="AK146" s="1201"/>
      <c r="AL146" s="1114">
        <f t="shared" si="5"/>
        <v>1</v>
      </c>
      <c r="AM146" s="1114">
        <v>0</v>
      </c>
      <c r="AN146" s="1114">
        <v>0</v>
      </c>
      <c r="AO146" s="1202">
        <f t="shared" si="4"/>
        <v>800434.61999999988</v>
      </c>
      <c r="AP146" s="1202">
        <f t="shared" si="4"/>
        <v>8796090.7979999986</v>
      </c>
    </row>
    <row r="147" spans="1:42">
      <c r="A147" s="1111" t="s">
        <v>16064</v>
      </c>
      <c r="B147" s="1114" t="s">
        <v>292</v>
      </c>
      <c r="C147" s="1113" t="s">
        <v>2203</v>
      </c>
      <c r="D147" s="1113" t="s">
        <v>2203</v>
      </c>
      <c r="E147" s="1113" t="s">
        <v>130</v>
      </c>
      <c r="F147" s="1113" t="s">
        <v>2180</v>
      </c>
      <c r="G147" s="1113" t="s">
        <v>2203</v>
      </c>
      <c r="H147" s="1113" t="s">
        <v>2469</v>
      </c>
      <c r="I147" s="1113" t="s">
        <v>2469</v>
      </c>
      <c r="J147" s="1198">
        <v>254933.334</v>
      </c>
      <c r="K147" s="1198">
        <v>2801526.9</v>
      </c>
      <c r="L147" s="1198">
        <v>2143.7459999999996</v>
      </c>
      <c r="M147" s="1198">
        <v>23529.756000000001</v>
      </c>
      <c r="N147" s="1198" t="s">
        <v>2658</v>
      </c>
      <c r="O147" s="1198" t="s">
        <v>2658</v>
      </c>
      <c r="P147" s="1198">
        <v>3082133.736</v>
      </c>
      <c r="Q147" s="1198">
        <v>257077.08000000002</v>
      </c>
      <c r="R147" s="1198">
        <v>2825056.656</v>
      </c>
      <c r="S147" s="1198" t="s">
        <v>2521</v>
      </c>
      <c r="T147" s="1198" t="s">
        <v>2405</v>
      </c>
      <c r="U147" s="1198" t="s">
        <v>2528</v>
      </c>
      <c r="V147" s="1199" t="s">
        <v>2529</v>
      </c>
      <c r="W147" s="1112" t="s">
        <v>2530</v>
      </c>
      <c r="X147" s="1198">
        <v>0</v>
      </c>
      <c r="Y147" s="1198">
        <v>0</v>
      </c>
      <c r="Z147" s="1198">
        <v>0</v>
      </c>
      <c r="AA147" s="1198">
        <v>0</v>
      </c>
      <c r="AB147" s="1198">
        <v>0</v>
      </c>
      <c r="AC147" s="1198">
        <v>0</v>
      </c>
      <c r="AD147" s="1198">
        <v>0</v>
      </c>
      <c r="AE147" s="1198">
        <v>0</v>
      </c>
      <c r="AF147" s="1198">
        <v>0</v>
      </c>
      <c r="AG147" s="1114" t="s">
        <v>2478</v>
      </c>
      <c r="AH147" s="1115" t="s">
        <v>2478</v>
      </c>
      <c r="AI147" s="1116" t="s">
        <v>2478</v>
      </c>
      <c r="AJ147" s="1200"/>
      <c r="AK147" s="1201"/>
      <c r="AL147" s="1114">
        <f t="shared" si="5"/>
        <v>0</v>
      </c>
      <c r="AM147" s="1114">
        <v>0</v>
      </c>
      <c r="AN147" s="1114">
        <v>0</v>
      </c>
      <c r="AO147" s="1202">
        <f t="shared" si="4"/>
        <v>0</v>
      </c>
      <c r="AP147" s="1202">
        <f t="shared" si="4"/>
        <v>0</v>
      </c>
    </row>
    <row r="148" spans="1:42">
      <c r="A148" s="1111" t="s">
        <v>16064</v>
      </c>
      <c r="B148" s="1114" t="s">
        <v>293</v>
      </c>
      <c r="C148" s="1113" t="s">
        <v>2203</v>
      </c>
      <c r="D148" s="1113" t="s">
        <v>2203</v>
      </c>
      <c r="E148" s="1113" t="s">
        <v>130</v>
      </c>
      <c r="F148" s="1113" t="s">
        <v>2180</v>
      </c>
      <c r="G148" s="1113" t="s">
        <v>2203</v>
      </c>
      <c r="H148" s="1113" t="s">
        <v>2469</v>
      </c>
      <c r="I148" s="1113" t="s">
        <v>2469</v>
      </c>
      <c r="J148" s="1198">
        <v>155350.008</v>
      </c>
      <c r="K148" s="1198">
        <v>1707180.4440000001</v>
      </c>
      <c r="L148" s="1198">
        <v>1306.3439999999998</v>
      </c>
      <c r="M148" s="1198">
        <v>14338.44</v>
      </c>
      <c r="N148" s="1198" t="s">
        <v>2658</v>
      </c>
      <c r="O148" s="1198" t="s">
        <v>2658</v>
      </c>
      <c r="P148" s="1198">
        <v>1878175.236</v>
      </c>
      <c r="Q148" s="1198">
        <v>156656.35200000001</v>
      </c>
      <c r="R148" s="1198">
        <v>1721518.8840000001</v>
      </c>
      <c r="S148" s="1198" t="s">
        <v>2521</v>
      </c>
      <c r="T148" s="1198" t="s">
        <v>2405</v>
      </c>
      <c r="U148" s="1198" t="s">
        <v>2528</v>
      </c>
      <c r="V148" s="1199" t="s">
        <v>2529</v>
      </c>
      <c r="W148" s="1112" t="s">
        <v>2530</v>
      </c>
      <c r="X148" s="1198">
        <v>0</v>
      </c>
      <c r="Y148" s="1198">
        <v>0</v>
      </c>
      <c r="Z148" s="1198">
        <v>0</v>
      </c>
      <c r="AA148" s="1198">
        <v>0</v>
      </c>
      <c r="AB148" s="1198">
        <v>0</v>
      </c>
      <c r="AC148" s="1198">
        <v>0</v>
      </c>
      <c r="AD148" s="1198">
        <v>0</v>
      </c>
      <c r="AE148" s="1198">
        <v>0</v>
      </c>
      <c r="AF148" s="1198">
        <v>0</v>
      </c>
      <c r="AG148" s="1114" t="s">
        <v>2478</v>
      </c>
      <c r="AH148" s="1115" t="s">
        <v>2478</v>
      </c>
      <c r="AI148" s="1116" t="s">
        <v>2478</v>
      </c>
      <c r="AJ148" s="1200"/>
      <c r="AK148" s="1201"/>
      <c r="AL148" s="1114">
        <f t="shared" si="5"/>
        <v>0</v>
      </c>
      <c r="AM148" s="1114">
        <v>0</v>
      </c>
      <c r="AN148" s="1114">
        <v>0</v>
      </c>
      <c r="AO148" s="1202">
        <f t="shared" si="4"/>
        <v>0</v>
      </c>
      <c r="AP148" s="1202">
        <f t="shared" si="4"/>
        <v>0</v>
      </c>
    </row>
    <row r="149" spans="1:42">
      <c r="A149" s="1111" t="s">
        <v>16064</v>
      </c>
      <c r="B149" s="1114" t="s">
        <v>294</v>
      </c>
      <c r="C149" s="1113" t="s">
        <v>2203</v>
      </c>
      <c r="D149" s="1113" t="s">
        <v>2203</v>
      </c>
      <c r="E149" s="1113" t="s">
        <v>130</v>
      </c>
      <c r="F149" s="1113" t="s">
        <v>2180</v>
      </c>
      <c r="G149" s="1113" t="s">
        <v>2203</v>
      </c>
      <c r="H149" s="1113" t="s">
        <v>2469</v>
      </c>
      <c r="I149" s="1113" t="s">
        <v>2469</v>
      </c>
      <c r="J149" s="1198">
        <v>161271.17399999997</v>
      </c>
      <c r="K149" s="1198">
        <v>1772249.7059999998</v>
      </c>
      <c r="L149" s="1198">
        <v>1356.1379999999999</v>
      </c>
      <c r="M149" s="1198">
        <v>14884.949999999999</v>
      </c>
      <c r="N149" s="1198" t="s">
        <v>2658</v>
      </c>
      <c r="O149" s="1198" t="s">
        <v>2658</v>
      </c>
      <c r="P149" s="1198">
        <v>1949761.9679999996</v>
      </c>
      <c r="Q149" s="1198">
        <v>162627.31199999998</v>
      </c>
      <c r="R149" s="1198">
        <v>1787134.6559999997</v>
      </c>
      <c r="S149" s="1198" t="s">
        <v>2521</v>
      </c>
      <c r="T149" s="1198" t="s">
        <v>2405</v>
      </c>
      <c r="U149" s="1198" t="s">
        <v>2528</v>
      </c>
      <c r="V149" s="1199" t="s">
        <v>2529</v>
      </c>
      <c r="W149" s="1112" t="s">
        <v>2530</v>
      </c>
      <c r="X149" s="1198">
        <v>0</v>
      </c>
      <c r="Y149" s="1198">
        <v>0</v>
      </c>
      <c r="Z149" s="1198">
        <v>0</v>
      </c>
      <c r="AA149" s="1198">
        <v>0</v>
      </c>
      <c r="AB149" s="1198">
        <v>0</v>
      </c>
      <c r="AC149" s="1198">
        <v>0</v>
      </c>
      <c r="AD149" s="1198">
        <v>0</v>
      </c>
      <c r="AE149" s="1198">
        <v>0</v>
      </c>
      <c r="AF149" s="1198">
        <v>0</v>
      </c>
      <c r="AG149" s="1114" t="s">
        <v>2478</v>
      </c>
      <c r="AH149" s="1115" t="s">
        <v>2478</v>
      </c>
      <c r="AI149" s="1116" t="s">
        <v>2478</v>
      </c>
      <c r="AJ149" s="1200"/>
      <c r="AK149" s="1201"/>
      <c r="AL149" s="1114">
        <f t="shared" si="5"/>
        <v>0</v>
      </c>
      <c r="AM149" s="1114">
        <v>0</v>
      </c>
      <c r="AN149" s="1114">
        <v>0</v>
      </c>
      <c r="AO149" s="1202">
        <f t="shared" si="4"/>
        <v>0</v>
      </c>
      <c r="AP149" s="1202">
        <f t="shared" si="4"/>
        <v>0</v>
      </c>
    </row>
    <row r="150" spans="1:42">
      <c r="A150" s="1111" t="s">
        <v>16064</v>
      </c>
      <c r="B150" s="1114" t="s">
        <v>295</v>
      </c>
      <c r="C150" s="1113" t="s">
        <v>2203</v>
      </c>
      <c r="D150" s="1113" t="s">
        <v>2203</v>
      </c>
      <c r="E150" s="1113" t="s">
        <v>130</v>
      </c>
      <c r="F150" s="1113" t="s">
        <v>2180</v>
      </c>
      <c r="G150" s="1113" t="s">
        <v>2203</v>
      </c>
      <c r="H150" s="1113" t="s">
        <v>2469</v>
      </c>
      <c r="I150" s="1113" t="s">
        <v>2469</v>
      </c>
      <c r="J150" s="1198">
        <v>275711.26799999998</v>
      </c>
      <c r="K150" s="1198">
        <v>3029860.8120000004</v>
      </c>
      <c r="L150" s="1198">
        <v>2318.4659999999999</v>
      </c>
      <c r="M150" s="1198">
        <v>25447.511999999999</v>
      </c>
      <c r="N150" s="1198" t="s">
        <v>2658</v>
      </c>
      <c r="O150" s="1198" t="s">
        <v>2658</v>
      </c>
      <c r="P150" s="1198">
        <v>3333338.0580000007</v>
      </c>
      <c r="Q150" s="1198">
        <v>278029.734</v>
      </c>
      <c r="R150" s="1198">
        <v>3055308.3240000005</v>
      </c>
      <c r="S150" s="1198" t="s">
        <v>2521</v>
      </c>
      <c r="T150" s="1198" t="s">
        <v>2405</v>
      </c>
      <c r="U150" s="1198" t="s">
        <v>2528</v>
      </c>
      <c r="V150" s="1199" t="s">
        <v>2529</v>
      </c>
      <c r="W150" s="1112" t="s">
        <v>2530</v>
      </c>
      <c r="X150" s="1198">
        <v>0</v>
      </c>
      <c r="Y150" s="1198">
        <v>0</v>
      </c>
      <c r="Z150" s="1198">
        <v>0</v>
      </c>
      <c r="AA150" s="1198">
        <v>0</v>
      </c>
      <c r="AB150" s="1198">
        <v>0</v>
      </c>
      <c r="AC150" s="1198">
        <v>0</v>
      </c>
      <c r="AD150" s="1198">
        <v>0</v>
      </c>
      <c r="AE150" s="1198">
        <v>0</v>
      </c>
      <c r="AF150" s="1198">
        <v>0</v>
      </c>
      <c r="AG150" s="1114" t="s">
        <v>2478</v>
      </c>
      <c r="AH150" s="1115" t="s">
        <v>2478</v>
      </c>
      <c r="AI150" s="1116" t="s">
        <v>2478</v>
      </c>
      <c r="AJ150" s="1200"/>
      <c r="AK150" s="1201"/>
      <c r="AL150" s="1114">
        <f t="shared" si="5"/>
        <v>0</v>
      </c>
      <c r="AM150" s="1114">
        <v>0</v>
      </c>
      <c r="AN150" s="1114">
        <v>0</v>
      </c>
      <c r="AO150" s="1202">
        <f t="shared" si="4"/>
        <v>0</v>
      </c>
      <c r="AP150" s="1202">
        <f t="shared" si="4"/>
        <v>0</v>
      </c>
    </row>
    <row r="151" spans="1:42">
      <c r="A151" s="1111" t="s">
        <v>16064</v>
      </c>
      <c r="B151" s="1114" t="s">
        <v>296</v>
      </c>
      <c r="C151" s="1113" t="s">
        <v>2203</v>
      </c>
      <c r="D151" s="1113" t="s">
        <v>2203</v>
      </c>
      <c r="E151" s="1113" t="s">
        <v>130</v>
      </c>
      <c r="F151" s="1113" t="s">
        <v>2180</v>
      </c>
      <c r="G151" s="1113" t="s">
        <v>2203</v>
      </c>
      <c r="H151" s="1113" t="s">
        <v>2469</v>
      </c>
      <c r="I151" s="1113" t="s">
        <v>2469</v>
      </c>
      <c r="J151" s="1198">
        <v>305424.76799999998</v>
      </c>
      <c r="K151" s="1198">
        <v>3356390.148</v>
      </c>
      <c r="L151" s="1198">
        <v>2568.3240000000001</v>
      </c>
      <c r="M151" s="1198">
        <v>28190.003999999997</v>
      </c>
      <c r="N151" s="1198" t="s">
        <v>2658</v>
      </c>
      <c r="O151" s="1198" t="s">
        <v>2658</v>
      </c>
      <c r="P151" s="1198">
        <v>3692573.2440000004</v>
      </c>
      <c r="Q151" s="1198">
        <v>307993.092</v>
      </c>
      <c r="R151" s="1198">
        <v>3384580.1520000002</v>
      </c>
      <c r="S151" s="1198" t="s">
        <v>2521</v>
      </c>
      <c r="T151" s="1198" t="s">
        <v>2405</v>
      </c>
      <c r="U151" s="1198" t="s">
        <v>2528</v>
      </c>
      <c r="V151" s="1199" t="s">
        <v>2529</v>
      </c>
      <c r="W151" s="1112" t="s">
        <v>2530</v>
      </c>
      <c r="X151" s="1198">
        <v>0</v>
      </c>
      <c r="Y151" s="1198">
        <v>0</v>
      </c>
      <c r="Z151" s="1198">
        <v>0</v>
      </c>
      <c r="AA151" s="1198">
        <v>0</v>
      </c>
      <c r="AB151" s="1198">
        <v>0</v>
      </c>
      <c r="AC151" s="1198">
        <v>0</v>
      </c>
      <c r="AD151" s="1198">
        <v>0</v>
      </c>
      <c r="AE151" s="1198">
        <v>0</v>
      </c>
      <c r="AF151" s="1198">
        <v>0</v>
      </c>
      <c r="AG151" s="1114" t="s">
        <v>2478</v>
      </c>
      <c r="AH151" s="1115" t="s">
        <v>2478</v>
      </c>
      <c r="AI151" s="1116" t="s">
        <v>2478</v>
      </c>
      <c r="AJ151" s="1200"/>
      <c r="AK151" s="1201"/>
      <c r="AL151" s="1114">
        <f t="shared" si="5"/>
        <v>0</v>
      </c>
      <c r="AM151" s="1114">
        <v>0</v>
      </c>
      <c r="AN151" s="1114">
        <v>0</v>
      </c>
      <c r="AO151" s="1202">
        <f t="shared" si="4"/>
        <v>0</v>
      </c>
      <c r="AP151" s="1202">
        <f t="shared" si="4"/>
        <v>0</v>
      </c>
    </row>
    <row r="152" spans="1:42">
      <c r="A152" s="1111" t="s">
        <v>16064</v>
      </c>
      <c r="B152" s="1114" t="s">
        <v>297</v>
      </c>
      <c r="C152" s="1113" t="s">
        <v>2203</v>
      </c>
      <c r="D152" s="1113" t="s">
        <v>2203</v>
      </c>
      <c r="E152" s="1113" t="s">
        <v>130</v>
      </c>
      <c r="F152" s="1113" t="s">
        <v>2180</v>
      </c>
      <c r="G152" s="1113" t="s">
        <v>2203</v>
      </c>
      <c r="H152" s="1113" t="s">
        <v>2469</v>
      </c>
      <c r="I152" s="1113" t="s">
        <v>2469</v>
      </c>
      <c r="J152" s="1198">
        <v>303594.59999999998</v>
      </c>
      <c r="K152" s="1198">
        <v>3336277.8060000003</v>
      </c>
      <c r="L152" s="1198">
        <v>2552.9340000000002</v>
      </c>
      <c r="M152" s="1198">
        <v>28021.085999999999</v>
      </c>
      <c r="N152" s="1198" t="s">
        <v>2658</v>
      </c>
      <c r="O152" s="1198" t="s">
        <v>2658</v>
      </c>
      <c r="P152" s="1198">
        <v>3670446.4260000004</v>
      </c>
      <c r="Q152" s="1198">
        <v>306147.53399999999</v>
      </c>
      <c r="R152" s="1198">
        <v>3364298.8920000005</v>
      </c>
      <c r="S152" s="1198" t="s">
        <v>2521</v>
      </c>
      <c r="T152" s="1198" t="s">
        <v>2405</v>
      </c>
      <c r="U152" s="1198" t="s">
        <v>2528</v>
      </c>
      <c r="V152" s="1199" t="s">
        <v>2529</v>
      </c>
      <c r="W152" s="1112" t="s">
        <v>2530</v>
      </c>
      <c r="X152" s="1198">
        <v>0</v>
      </c>
      <c r="Y152" s="1198">
        <v>0</v>
      </c>
      <c r="Z152" s="1198">
        <v>0</v>
      </c>
      <c r="AA152" s="1198">
        <v>0</v>
      </c>
      <c r="AB152" s="1198">
        <v>0</v>
      </c>
      <c r="AC152" s="1198">
        <v>0</v>
      </c>
      <c r="AD152" s="1198">
        <v>0</v>
      </c>
      <c r="AE152" s="1198">
        <v>0</v>
      </c>
      <c r="AF152" s="1198">
        <v>0</v>
      </c>
      <c r="AG152" s="1114" t="s">
        <v>2478</v>
      </c>
      <c r="AH152" s="1115" t="s">
        <v>2478</v>
      </c>
      <c r="AI152" s="1116" t="s">
        <v>2478</v>
      </c>
      <c r="AJ152" s="1200"/>
      <c r="AK152" s="1201"/>
      <c r="AL152" s="1114">
        <f t="shared" si="5"/>
        <v>0</v>
      </c>
      <c r="AM152" s="1114">
        <v>0</v>
      </c>
      <c r="AN152" s="1114">
        <v>0</v>
      </c>
      <c r="AO152" s="1202">
        <f t="shared" si="4"/>
        <v>0</v>
      </c>
      <c r="AP152" s="1202">
        <f t="shared" si="4"/>
        <v>0</v>
      </c>
    </row>
    <row r="153" spans="1:42">
      <c r="A153" s="1111" t="s">
        <v>16064</v>
      </c>
      <c r="B153" s="1114" t="s">
        <v>298</v>
      </c>
      <c r="C153" s="1113" t="s">
        <v>2203</v>
      </c>
      <c r="D153" s="1113" t="s">
        <v>2203</v>
      </c>
      <c r="E153" s="1113" t="s">
        <v>130</v>
      </c>
      <c r="F153" s="1113" t="s">
        <v>2180</v>
      </c>
      <c r="G153" s="1113" t="s">
        <v>2203</v>
      </c>
      <c r="H153" s="1113" t="s">
        <v>2469</v>
      </c>
      <c r="I153" s="1113" t="s">
        <v>2469</v>
      </c>
      <c r="J153" s="1198">
        <v>304778.826</v>
      </c>
      <c r="K153" s="1198">
        <v>3349291.6739999992</v>
      </c>
      <c r="L153" s="1198">
        <v>2562.8939999999998</v>
      </c>
      <c r="M153" s="1198">
        <v>28130.388000000003</v>
      </c>
      <c r="N153" s="1198" t="s">
        <v>2658</v>
      </c>
      <c r="O153" s="1198" t="s">
        <v>2658</v>
      </c>
      <c r="P153" s="1198">
        <v>3684763.7819999987</v>
      </c>
      <c r="Q153" s="1198">
        <v>307341.71999999997</v>
      </c>
      <c r="R153" s="1198">
        <v>3377422.061999999</v>
      </c>
      <c r="S153" s="1198" t="s">
        <v>2521</v>
      </c>
      <c r="T153" s="1198" t="s">
        <v>2405</v>
      </c>
      <c r="U153" s="1198" t="s">
        <v>2528</v>
      </c>
      <c r="V153" s="1199" t="s">
        <v>2529</v>
      </c>
      <c r="W153" s="1112" t="s">
        <v>2530</v>
      </c>
      <c r="X153" s="1198">
        <v>0</v>
      </c>
      <c r="Y153" s="1198">
        <v>0</v>
      </c>
      <c r="Z153" s="1198">
        <v>0</v>
      </c>
      <c r="AA153" s="1198">
        <v>0</v>
      </c>
      <c r="AB153" s="1198">
        <v>0</v>
      </c>
      <c r="AC153" s="1198">
        <v>0</v>
      </c>
      <c r="AD153" s="1198">
        <v>0</v>
      </c>
      <c r="AE153" s="1198">
        <v>0</v>
      </c>
      <c r="AF153" s="1198">
        <v>0</v>
      </c>
      <c r="AG153" s="1114" t="s">
        <v>2478</v>
      </c>
      <c r="AH153" s="1115" t="s">
        <v>2478</v>
      </c>
      <c r="AI153" s="1116" t="s">
        <v>2478</v>
      </c>
      <c r="AJ153" s="1200"/>
      <c r="AK153" s="1201"/>
      <c r="AL153" s="1114">
        <f t="shared" si="5"/>
        <v>0</v>
      </c>
      <c r="AM153" s="1114">
        <v>0</v>
      </c>
      <c r="AN153" s="1114">
        <v>0</v>
      </c>
      <c r="AO153" s="1202">
        <f t="shared" si="4"/>
        <v>0</v>
      </c>
      <c r="AP153" s="1202">
        <f t="shared" si="4"/>
        <v>0</v>
      </c>
    </row>
    <row r="154" spans="1:42">
      <c r="A154" s="1111" t="s">
        <v>16064</v>
      </c>
      <c r="B154" s="1114" t="s">
        <v>299</v>
      </c>
      <c r="C154" s="1113" t="s">
        <v>2203</v>
      </c>
      <c r="D154" s="1113" t="s">
        <v>2203</v>
      </c>
      <c r="E154" s="1113" t="s">
        <v>130</v>
      </c>
      <c r="F154" s="1113" t="s">
        <v>2180</v>
      </c>
      <c r="G154" s="1113" t="s">
        <v>2203</v>
      </c>
      <c r="H154" s="1113" t="s">
        <v>2469</v>
      </c>
      <c r="I154" s="1113" t="s">
        <v>2469</v>
      </c>
      <c r="J154" s="1198">
        <v>805386.90599999996</v>
      </c>
      <c r="K154" s="1198">
        <v>8850600.9059999995</v>
      </c>
      <c r="L154" s="1198">
        <v>6772.518</v>
      </c>
      <c r="M154" s="1198">
        <v>74335.38</v>
      </c>
      <c r="N154" s="1198" t="s">
        <v>2658</v>
      </c>
      <c r="O154" s="1198" t="s">
        <v>2658</v>
      </c>
      <c r="P154" s="1198">
        <v>9737095.7100000009</v>
      </c>
      <c r="Q154" s="1198">
        <v>812159.424</v>
      </c>
      <c r="R154" s="1198">
        <v>8924936.2860000003</v>
      </c>
      <c r="S154" s="1198" t="s">
        <v>2521</v>
      </c>
      <c r="T154" s="1198" t="s">
        <v>2405</v>
      </c>
      <c r="U154" s="1198" t="s">
        <v>2528</v>
      </c>
      <c r="V154" s="1199" t="s">
        <v>2529</v>
      </c>
      <c r="W154" s="1112" t="s">
        <v>2530</v>
      </c>
      <c r="X154" s="1198">
        <v>0</v>
      </c>
      <c r="Y154" s="1198">
        <v>0</v>
      </c>
      <c r="Z154" s="1198">
        <v>0</v>
      </c>
      <c r="AA154" s="1198">
        <v>0</v>
      </c>
      <c r="AB154" s="1198">
        <v>0</v>
      </c>
      <c r="AC154" s="1198">
        <v>0</v>
      </c>
      <c r="AD154" s="1198">
        <v>0</v>
      </c>
      <c r="AE154" s="1198">
        <v>0</v>
      </c>
      <c r="AF154" s="1198">
        <v>0</v>
      </c>
      <c r="AG154" s="1114" t="s">
        <v>2478</v>
      </c>
      <c r="AH154" s="1115" t="s">
        <v>2478</v>
      </c>
      <c r="AI154" s="1116" t="s">
        <v>2478</v>
      </c>
      <c r="AJ154" s="1200"/>
      <c r="AK154" s="1201"/>
      <c r="AL154" s="1114">
        <f t="shared" si="5"/>
        <v>0</v>
      </c>
      <c r="AM154" s="1114">
        <v>0</v>
      </c>
      <c r="AN154" s="1114">
        <v>0</v>
      </c>
      <c r="AO154" s="1202">
        <f t="shared" si="4"/>
        <v>0</v>
      </c>
      <c r="AP154" s="1202">
        <f t="shared" si="4"/>
        <v>0</v>
      </c>
    </row>
    <row r="155" spans="1:42">
      <c r="A155" s="1111" t="s">
        <v>16064</v>
      </c>
      <c r="B155" s="1114" t="s">
        <v>300</v>
      </c>
      <c r="C155" s="1113" t="s">
        <v>2203</v>
      </c>
      <c r="D155" s="1113" t="s">
        <v>2203</v>
      </c>
      <c r="E155" s="1113" t="s">
        <v>130</v>
      </c>
      <c r="F155" s="1113" t="s">
        <v>2180</v>
      </c>
      <c r="G155" s="1113" t="s">
        <v>2203</v>
      </c>
      <c r="H155" s="1113" t="s">
        <v>2469</v>
      </c>
      <c r="I155" s="1113" t="s">
        <v>2469</v>
      </c>
      <c r="J155" s="1198">
        <v>243413.96399999998</v>
      </c>
      <c r="K155" s="1198">
        <v>2674937.6399999997</v>
      </c>
      <c r="L155" s="1198">
        <v>2046.876</v>
      </c>
      <c r="M155" s="1198">
        <v>22466.543999999998</v>
      </c>
      <c r="N155" s="1198" t="s">
        <v>2658</v>
      </c>
      <c r="O155" s="1198" t="s">
        <v>2658</v>
      </c>
      <c r="P155" s="1198">
        <v>2942865.0239999997</v>
      </c>
      <c r="Q155" s="1198">
        <v>245460.83999999997</v>
      </c>
      <c r="R155" s="1198">
        <v>2697404.1839999999</v>
      </c>
      <c r="S155" s="1198" t="s">
        <v>2521</v>
      </c>
      <c r="T155" s="1198" t="s">
        <v>2405</v>
      </c>
      <c r="U155" s="1198" t="s">
        <v>2528</v>
      </c>
      <c r="V155" s="1199" t="s">
        <v>2529</v>
      </c>
      <c r="W155" s="1112" t="s">
        <v>2530</v>
      </c>
      <c r="X155" s="1198">
        <v>0</v>
      </c>
      <c r="Y155" s="1198">
        <v>0</v>
      </c>
      <c r="Z155" s="1198">
        <v>0</v>
      </c>
      <c r="AA155" s="1198">
        <v>0</v>
      </c>
      <c r="AB155" s="1198">
        <v>0</v>
      </c>
      <c r="AC155" s="1198">
        <v>0</v>
      </c>
      <c r="AD155" s="1198">
        <v>0</v>
      </c>
      <c r="AE155" s="1198">
        <v>0</v>
      </c>
      <c r="AF155" s="1198">
        <v>0</v>
      </c>
      <c r="AG155" s="1114" t="s">
        <v>2478</v>
      </c>
      <c r="AH155" s="1115" t="s">
        <v>2478</v>
      </c>
      <c r="AI155" s="1116" t="s">
        <v>2478</v>
      </c>
      <c r="AJ155" s="1200"/>
      <c r="AK155" s="1201"/>
      <c r="AL155" s="1114">
        <f t="shared" si="5"/>
        <v>0</v>
      </c>
      <c r="AM155" s="1114">
        <v>0</v>
      </c>
      <c r="AN155" s="1114">
        <v>0</v>
      </c>
      <c r="AO155" s="1202">
        <f t="shared" si="4"/>
        <v>0</v>
      </c>
      <c r="AP155" s="1202">
        <f t="shared" si="4"/>
        <v>0</v>
      </c>
    </row>
    <row r="156" spans="1:42">
      <c r="A156" s="1111" t="s">
        <v>16064</v>
      </c>
      <c r="B156" s="1114" t="s">
        <v>301</v>
      </c>
      <c r="C156" s="1113" t="s">
        <v>2203</v>
      </c>
      <c r="D156" s="1113" t="s">
        <v>2203</v>
      </c>
      <c r="E156" s="1113" t="s">
        <v>130</v>
      </c>
      <c r="F156" s="1113" t="s">
        <v>2180</v>
      </c>
      <c r="G156" s="1113" t="s">
        <v>2203</v>
      </c>
      <c r="H156" s="1113" t="s">
        <v>2469</v>
      </c>
      <c r="I156" s="1113" t="s">
        <v>2469</v>
      </c>
      <c r="J156" s="1198">
        <v>409745.04</v>
      </c>
      <c r="K156" s="1198">
        <v>4502791.9860000005</v>
      </c>
      <c r="L156" s="1198">
        <v>3445.5540000000001</v>
      </c>
      <c r="M156" s="1198">
        <v>37818.534</v>
      </c>
      <c r="N156" s="1198" t="s">
        <v>2658</v>
      </c>
      <c r="O156" s="1198" t="s">
        <v>2658</v>
      </c>
      <c r="P156" s="1198">
        <v>4953801.1140000001</v>
      </c>
      <c r="Q156" s="1198">
        <v>413190.59399999998</v>
      </c>
      <c r="R156" s="1198">
        <v>4540610.5200000005</v>
      </c>
      <c r="S156" s="1198" t="s">
        <v>2521</v>
      </c>
      <c r="T156" s="1198" t="s">
        <v>2405</v>
      </c>
      <c r="U156" s="1198" t="s">
        <v>2528</v>
      </c>
      <c r="V156" s="1199" t="s">
        <v>2529</v>
      </c>
      <c r="W156" s="1112" t="s">
        <v>2530</v>
      </c>
      <c r="X156" s="1198">
        <v>0</v>
      </c>
      <c r="Y156" s="1198">
        <v>0</v>
      </c>
      <c r="Z156" s="1198">
        <v>0</v>
      </c>
      <c r="AA156" s="1198">
        <v>0</v>
      </c>
      <c r="AB156" s="1198">
        <v>0</v>
      </c>
      <c r="AC156" s="1198">
        <v>0</v>
      </c>
      <c r="AD156" s="1198">
        <v>0</v>
      </c>
      <c r="AE156" s="1198">
        <v>0</v>
      </c>
      <c r="AF156" s="1198">
        <v>0</v>
      </c>
      <c r="AG156" s="1114" t="s">
        <v>2478</v>
      </c>
      <c r="AH156" s="1115" t="s">
        <v>2478</v>
      </c>
      <c r="AI156" s="1116" t="s">
        <v>2478</v>
      </c>
      <c r="AJ156" s="1200"/>
      <c r="AK156" s="1201"/>
      <c r="AL156" s="1114">
        <f t="shared" si="5"/>
        <v>0</v>
      </c>
      <c r="AM156" s="1114">
        <v>0</v>
      </c>
      <c r="AN156" s="1114">
        <v>0</v>
      </c>
      <c r="AO156" s="1202">
        <f t="shared" si="4"/>
        <v>0</v>
      </c>
      <c r="AP156" s="1202">
        <f t="shared" si="4"/>
        <v>0</v>
      </c>
    </row>
    <row r="157" spans="1:42">
      <c r="A157" s="1111" t="s">
        <v>16064</v>
      </c>
      <c r="B157" s="1114" t="s">
        <v>302</v>
      </c>
      <c r="C157" s="1113" t="s">
        <v>2203</v>
      </c>
      <c r="D157" s="1113" t="s">
        <v>2203</v>
      </c>
      <c r="E157" s="1113" t="s">
        <v>130</v>
      </c>
      <c r="F157" s="1113" t="s">
        <v>2180</v>
      </c>
      <c r="G157" s="1113" t="s">
        <v>2203</v>
      </c>
      <c r="H157" s="1113" t="s">
        <v>2469</v>
      </c>
      <c r="I157" s="1113" t="s">
        <v>2469</v>
      </c>
      <c r="J157" s="1198">
        <v>491241.87599999993</v>
      </c>
      <c r="K157" s="1198">
        <v>5398381.4700000007</v>
      </c>
      <c r="L157" s="1198">
        <v>4130.8620000000001</v>
      </c>
      <c r="M157" s="1198">
        <v>45340.512000000002</v>
      </c>
      <c r="N157" s="1198" t="s">
        <v>2658</v>
      </c>
      <c r="O157" s="1198" t="s">
        <v>2658</v>
      </c>
      <c r="P157" s="1198">
        <v>5939094.7200000007</v>
      </c>
      <c r="Q157" s="1198">
        <v>495372.73799999995</v>
      </c>
      <c r="R157" s="1198">
        <v>5443721.9820000008</v>
      </c>
      <c r="S157" s="1198" t="s">
        <v>2521</v>
      </c>
      <c r="T157" s="1198" t="s">
        <v>2405</v>
      </c>
      <c r="U157" s="1198" t="s">
        <v>2528</v>
      </c>
      <c r="V157" s="1199" t="s">
        <v>2529</v>
      </c>
      <c r="W157" s="1112" t="s">
        <v>2530</v>
      </c>
      <c r="X157" s="1198">
        <v>0</v>
      </c>
      <c r="Y157" s="1198">
        <v>0</v>
      </c>
      <c r="Z157" s="1198">
        <v>0</v>
      </c>
      <c r="AA157" s="1198">
        <v>0</v>
      </c>
      <c r="AB157" s="1198">
        <v>0</v>
      </c>
      <c r="AC157" s="1198">
        <v>0</v>
      </c>
      <c r="AD157" s="1198">
        <v>0</v>
      </c>
      <c r="AE157" s="1198">
        <v>0</v>
      </c>
      <c r="AF157" s="1198">
        <v>0</v>
      </c>
      <c r="AG157" s="1114" t="s">
        <v>2478</v>
      </c>
      <c r="AH157" s="1115" t="s">
        <v>2478</v>
      </c>
      <c r="AI157" s="1116" t="s">
        <v>2478</v>
      </c>
      <c r="AJ157" s="1200"/>
      <c r="AK157" s="1201"/>
      <c r="AL157" s="1114">
        <f t="shared" si="5"/>
        <v>0</v>
      </c>
      <c r="AM157" s="1114">
        <v>0</v>
      </c>
      <c r="AN157" s="1114">
        <v>0</v>
      </c>
      <c r="AO157" s="1202">
        <f t="shared" si="4"/>
        <v>0</v>
      </c>
      <c r="AP157" s="1202">
        <f t="shared" si="4"/>
        <v>0</v>
      </c>
    </row>
    <row r="158" spans="1:42">
      <c r="A158" s="1111" t="s">
        <v>16064</v>
      </c>
      <c r="B158" s="1114" t="s">
        <v>303</v>
      </c>
      <c r="C158" s="1113" t="s">
        <v>2203</v>
      </c>
      <c r="D158" s="1113" t="s">
        <v>2203</v>
      </c>
      <c r="E158" s="1113" t="s">
        <v>130</v>
      </c>
      <c r="F158" s="1113" t="s">
        <v>2180</v>
      </c>
      <c r="G158" s="1113" t="s">
        <v>2203</v>
      </c>
      <c r="H158" s="1113" t="s">
        <v>2469</v>
      </c>
      <c r="I158" s="1113" t="s">
        <v>2469</v>
      </c>
      <c r="J158" s="1198">
        <v>650144.57999999996</v>
      </c>
      <c r="K158" s="1198">
        <v>7144603.4879999999</v>
      </c>
      <c r="L158" s="1198">
        <v>5467.079999999999</v>
      </c>
      <c r="M158" s="1198">
        <v>60006.864000000001</v>
      </c>
      <c r="N158" s="1198" t="s">
        <v>2658</v>
      </c>
      <c r="O158" s="1198" t="s">
        <v>2658</v>
      </c>
      <c r="P158" s="1198">
        <v>7860222.0120000001</v>
      </c>
      <c r="Q158" s="1198">
        <v>655611.65999999992</v>
      </c>
      <c r="R158" s="1198">
        <v>7204610.352</v>
      </c>
      <c r="S158" s="1198" t="s">
        <v>2521</v>
      </c>
      <c r="T158" s="1198" t="s">
        <v>2405</v>
      </c>
      <c r="U158" s="1198" t="s">
        <v>2528</v>
      </c>
      <c r="V158" s="1199" t="s">
        <v>2529</v>
      </c>
      <c r="W158" s="1112" t="s">
        <v>2530</v>
      </c>
      <c r="X158" s="1198">
        <v>0</v>
      </c>
      <c r="Y158" s="1198">
        <v>0</v>
      </c>
      <c r="Z158" s="1198">
        <v>0</v>
      </c>
      <c r="AA158" s="1198">
        <v>0</v>
      </c>
      <c r="AB158" s="1198">
        <v>0</v>
      </c>
      <c r="AC158" s="1198">
        <v>0</v>
      </c>
      <c r="AD158" s="1198">
        <v>0</v>
      </c>
      <c r="AE158" s="1198">
        <v>0</v>
      </c>
      <c r="AF158" s="1198">
        <v>0</v>
      </c>
      <c r="AG158" s="1114" t="s">
        <v>2478</v>
      </c>
      <c r="AH158" s="1115" t="s">
        <v>2478</v>
      </c>
      <c r="AI158" s="1116" t="s">
        <v>2478</v>
      </c>
      <c r="AJ158" s="1200"/>
      <c r="AK158" s="1201"/>
      <c r="AL158" s="1114">
        <f t="shared" si="5"/>
        <v>0</v>
      </c>
      <c r="AM158" s="1114">
        <v>0</v>
      </c>
      <c r="AN158" s="1114">
        <v>0</v>
      </c>
      <c r="AO158" s="1202">
        <f t="shared" si="4"/>
        <v>0</v>
      </c>
      <c r="AP158" s="1202">
        <f t="shared" si="4"/>
        <v>0</v>
      </c>
    </row>
    <row r="159" spans="1:42">
      <c r="A159" s="1111" t="s">
        <v>16064</v>
      </c>
      <c r="B159" s="1114" t="s">
        <v>304</v>
      </c>
      <c r="C159" s="1113" t="s">
        <v>2203</v>
      </c>
      <c r="D159" s="1113" t="s">
        <v>2203</v>
      </c>
      <c r="E159" s="1113" t="s">
        <v>130</v>
      </c>
      <c r="F159" s="1113" t="s">
        <v>2180</v>
      </c>
      <c r="G159" s="1113" t="s">
        <v>2203</v>
      </c>
      <c r="H159" s="1113" t="s">
        <v>2469</v>
      </c>
      <c r="I159" s="1113" t="s">
        <v>2469</v>
      </c>
      <c r="J159" s="1198">
        <v>470248.63199999998</v>
      </c>
      <c r="K159" s="1198">
        <v>5167681.4159999993</v>
      </c>
      <c r="L159" s="1198">
        <v>3954.33</v>
      </c>
      <c r="M159" s="1198">
        <v>43402.878000000004</v>
      </c>
      <c r="N159" s="1198" t="s">
        <v>2658</v>
      </c>
      <c r="O159" s="1198" t="s">
        <v>2658</v>
      </c>
      <c r="P159" s="1198">
        <v>5685287.2559999991</v>
      </c>
      <c r="Q159" s="1198">
        <v>474202.962</v>
      </c>
      <c r="R159" s="1198">
        <v>5211084.2939999988</v>
      </c>
      <c r="S159" s="1198" t="s">
        <v>2521</v>
      </c>
      <c r="T159" s="1198" t="s">
        <v>2405</v>
      </c>
      <c r="U159" s="1198" t="s">
        <v>2528</v>
      </c>
      <c r="V159" s="1199" t="s">
        <v>2529</v>
      </c>
      <c r="W159" s="1112" t="s">
        <v>2530</v>
      </c>
      <c r="X159" s="1198">
        <v>0</v>
      </c>
      <c r="Y159" s="1198">
        <v>0</v>
      </c>
      <c r="Z159" s="1198">
        <v>0</v>
      </c>
      <c r="AA159" s="1198">
        <v>0</v>
      </c>
      <c r="AB159" s="1198">
        <v>0</v>
      </c>
      <c r="AC159" s="1198">
        <v>0</v>
      </c>
      <c r="AD159" s="1198">
        <v>0</v>
      </c>
      <c r="AE159" s="1198">
        <v>0</v>
      </c>
      <c r="AF159" s="1198">
        <v>0</v>
      </c>
      <c r="AG159" s="1114" t="s">
        <v>2478</v>
      </c>
      <c r="AH159" s="1115" t="s">
        <v>2478</v>
      </c>
      <c r="AI159" s="1116" t="s">
        <v>2478</v>
      </c>
      <c r="AJ159" s="1200"/>
      <c r="AK159" s="1201"/>
      <c r="AL159" s="1114">
        <f t="shared" si="5"/>
        <v>0</v>
      </c>
      <c r="AM159" s="1114">
        <v>0</v>
      </c>
      <c r="AN159" s="1114">
        <v>0</v>
      </c>
      <c r="AO159" s="1202">
        <f t="shared" si="4"/>
        <v>0</v>
      </c>
      <c r="AP159" s="1202">
        <f t="shared" si="4"/>
        <v>0</v>
      </c>
    </row>
    <row r="160" spans="1:42">
      <c r="A160" s="1111" t="s">
        <v>16064</v>
      </c>
      <c r="B160" s="1114" t="s">
        <v>305</v>
      </c>
      <c r="C160" s="1113" t="s">
        <v>2203</v>
      </c>
      <c r="D160" s="1113" t="s">
        <v>2203</v>
      </c>
      <c r="E160" s="1113" t="s">
        <v>130</v>
      </c>
      <c r="F160" s="1113" t="s">
        <v>2180</v>
      </c>
      <c r="G160" s="1113" t="s">
        <v>2203</v>
      </c>
      <c r="H160" s="1113" t="s">
        <v>2469</v>
      </c>
      <c r="I160" s="1113" t="s">
        <v>2469</v>
      </c>
      <c r="J160" s="1198">
        <v>253749.10199999998</v>
      </c>
      <c r="K160" s="1198">
        <v>2788513.05</v>
      </c>
      <c r="L160" s="1198">
        <v>2133.7860000000001</v>
      </c>
      <c r="M160" s="1198">
        <v>23420.453999999998</v>
      </c>
      <c r="N160" s="1198" t="s">
        <v>2658</v>
      </c>
      <c r="O160" s="1198" t="s">
        <v>2658</v>
      </c>
      <c r="P160" s="1198">
        <v>3067816.3919999995</v>
      </c>
      <c r="Q160" s="1198">
        <v>255882.88799999998</v>
      </c>
      <c r="R160" s="1198">
        <v>2811933.5039999997</v>
      </c>
      <c r="S160" s="1198" t="s">
        <v>2521</v>
      </c>
      <c r="T160" s="1198" t="s">
        <v>2405</v>
      </c>
      <c r="U160" s="1198" t="s">
        <v>2528</v>
      </c>
      <c r="V160" s="1199" t="s">
        <v>2529</v>
      </c>
      <c r="W160" s="1112" t="s">
        <v>2530</v>
      </c>
      <c r="X160" s="1198">
        <v>0</v>
      </c>
      <c r="Y160" s="1198">
        <v>0</v>
      </c>
      <c r="Z160" s="1198">
        <v>0</v>
      </c>
      <c r="AA160" s="1198">
        <v>0</v>
      </c>
      <c r="AB160" s="1198">
        <v>0</v>
      </c>
      <c r="AC160" s="1198">
        <v>0</v>
      </c>
      <c r="AD160" s="1198">
        <v>0</v>
      </c>
      <c r="AE160" s="1198">
        <v>0</v>
      </c>
      <c r="AF160" s="1198">
        <v>0</v>
      </c>
      <c r="AG160" s="1114" t="s">
        <v>2478</v>
      </c>
      <c r="AH160" s="1115" t="s">
        <v>2478</v>
      </c>
      <c r="AI160" s="1116" t="s">
        <v>2478</v>
      </c>
      <c r="AJ160" s="1200"/>
      <c r="AK160" s="1201"/>
      <c r="AL160" s="1114">
        <f t="shared" si="5"/>
        <v>0</v>
      </c>
      <c r="AM160" s="1114">
        <v>0</v>
      </c>
      <c r="AN160" s="1114">
        <v>0</v>
      </c>
      <c r="AO160" s="1202">
        <f t="shared" si="4"/>
        <v>0</v>
      </c>
      <c r="AP160" s="1202">
        <f t="shared" si="4"/>
        <v>0</v>
      </c>
    </row>
    <row r="161" spans="1:43">
      <c r="A161" s="1111" t="s">
        <v>16064</v>
      </c>
      <c r="B161" s="1114" t="s">
        <v>306</v>
      </c>
      <c r="C161" s="1113" t="s">
        <v>2203</v>
      </c>
      <c r="D161" s="1113" t="s">
        <v>2203</v>
      </c>
      <c r="E161" s="1113" t="s">
        <v>130</v>
      </c>
      <c r="F161" s="1113" t="s">
        <v>2180</v>
      </c>
      <c r="G161" s="1113" t="s">
        <v>2203</v>
      </c>
      <c r="H161" s="1113" t="s">
        <v>2469</v>
      </c>
      <c r="I161" s="1113" t="s">
        <v>2469</v>
      </c>
      <c r="J161" s="1198">
        <v>113148.21</v>
      </c>
      <c r="K161" s="1198">
        <v>1243414.1459999999</v>
      </c>
      <c r="L161" s="1198">
        <v>951.47399999999993</v>
      </c>
      <c r="M161" s="1198">
        <v>10443.305999999999</v>
      </c>
      <c r="N161" s="1198" t="s">
        <v>2658</v>
      </c>
      <c r="O161" s="1198" t="s">
        <v>2658</v>
      </c>
      <c r="P161" s="1198">
        <v>1367957.1359999999</v>
      </c>
      <c r="Q161" s="1198">
        <v>114099.68400000001</v>
      </c>
      <c r="R161" s="1198">
        <v>1253857.452</v>
      </c>
      <c r="S161" s="1198" t="s">
        <v>2521</v>
      </c>
      <c r="T161" s="1198" t="s">
        <v>2405</v>
      </c>
      <c r="U161" s="1198" t="s">
        <v>2528</v>
      </c>
      <c r="V161" s="1199" t="s">
        <v>2529</v>
      </c>
      <c r="W161" s="1112" t="s">
        <v>2530</v>
      </c>
      <c r="X161" s="1198">
        <v>0</v>
      </c>
      <c r="Y161" s="1198">
        <v>0</v>
      </c>
      <c r="Z161" s="1198">
        <v>0</v>
      </c>
      <c r="AA161" s="1198">
        <v>0</v>
      </c>
      <c r="AB161" s="1198">
        <v>0</v>
      </c>
      <c r="AC161" s="1198">
        <v>0</v>
      </c>
      <c r="AD161" s="1198">
        <v>0</v>
      </c>
      <c r="AE161" s="1198">
        <v>0</v>
      </c>
      <c r="AF161" s="1198">
        <v>0</v>
      </c>
      <c r="AG161" s="1114" t="s">
        <v>2478</v>
      </c>
      <c r="AH161" s="1115" t="s">
        <v>2478</v>
      </c>
      <c r="AI161" s="1116" t="s">
        <v>2478</v>
      </c>
      <c r="AJ161" s="1200"/>
      <c r="AK161" s="1201"/>
      <c r="AL161" s="1114">
        <f t="shared" si="5"/>
        <v>0</v>
      </c>
      <c r="AM161" s="1114">
        <v>0</v>
      </c>
      <c r="AN161" s="1114">
        <v>0</v>
      </c>
      <c r="AO161" s="1202">
        <f t="shared" si="4"/>
        <v>0</v>
      </c>
      <c r="AP161" s="1202">
        <f t="shared" si="4"/>
        <v>0</v>
      </c>
      <c r="AQ161" s="1102"/>
    </row>
    <row r="162" spans="1:43">
      <c r="A162" s="1111" t="s">
        <v>16064</v>
      </c>
      <c r="B162" s="1114" t="s">
        <v>307</v>
      </c>
      <c r="C162" s="1113" t="s">
        <v>2203</v>
      </c>
      <c r="D162" s="1113" t="s">
        <v>2203</v>
      </c>
      <c r="E162" s="1113" t="s">
        <v>130</v>
      </c>
      <c r="F162" s="1113" t="s">
        <v>2180</v>
      </c>
      <c r="G162" s="1113" t="s">
        <v>2203</v>
      </c>
      <c r="H162" s="1113" t="s">
        <v>2469</v>
      </c>
      <c r="I162" s="1113" t="s">
        <v>2469</v>
      </c>
      <c r="J162" s="1198">
        <v>428262.16200000001</v>
      </c>
      <c r="K162" s="1198">
        <v>4706281.2659999998</v>
      </c>
      <c r="L162" s="1198">
        <v>3601.2719999999999</v>
      </c>
      <c r="M162" s="1198">
        <v>39527.616000000002</v>
      </c>
      <c r="N162" s="1198" t="s">
        <v>2658</v>
      </c>
      <c r="O162" s="1198" t="s">
        <v>2658</v>
      </c>
      <c r="P162" s="1198">
        <v>5177672.3160000006</v>
      </c>
      <c r="Q162" s="1198">
        <v>431863.43400000001</v>
      </c>
      <c r="R162" s="1198">
        <v>4745808.8820000002</v>
      </c>
      <c r="S162" s="1198" t="s">
        <v>2521</v>
      </c>
      <c r="T162" s="1198" t="s">
        <v>2405</v>
      </c>
      <c r="U162" s="1198" t="s">
        <v>2528</v>
      </c>
      <c r="V162" s="1199" t="s">
        <v>2529</v>
      </c>
      <c r="W162" s="1112" t="s">
        <v>2530</v>
      </c>
      <c r="X162" s="1198">
        <v>0</v>
      </c>
      <c r="Y162" s="1198">
        <v>0</v>
      </c>
      <c r="Z162" s="1198">
        <v>0</v>
      </c>
      <c r="AA162" s="1198">
        <v>0</v>
      </c>
      <c r="AB162" s="1198">
        <v>0</v>
      </c>
      <c r="AC162" s="1198">
        <v>0</v>
      </c>
      <c r="AD162" s="1198">
        <v>0</v>
      </c>
      <c r="AE162" s="1198">
        <v>0</v>
      </c>
      <c r="AF162" s="1198">
        <v>0</v>
      </c>
      <c r="AG162" s="1114" t="s">
        <v>2478</v>
      </c>
      <c r="AH162" s="1115" t="s">
        <v>2478</v>
      </c>
      <c r="AI162" s="1116" t="s">
        <v>2478</v>
      </c>
      <c r="AJ162" s="1200"/>
      <c r="AK162" s="1201"/>
      <c r="AL162" s="1114">
        <f t="shared" si="5"/>
        <v>0</v>
      </c>
      <c r="AM162" s="1114">
        <v>0</v>
      </c>
      <c r="AN162" s="1114">
        <v>0</v>
      </c>
      <c r="AO162" s="1202">
        <f t="shared" si="4"/>
        <v>0</v>
      </c>
      <c r="AP162" s="1202">
        <f t="shared" si="4"/>
        <v>0</v>
      </c>
      <c r="AQ162" s="1102"/>
    </row>
    <row r="163" spans="1:43">
      <c r="A163" s="1111" t="s">
        <v>16064</v>
      </c>
      <c r="B163" s="1114" t="s">
        <v>308</v>
      </c>
      <c r="C163" s="1113" t="s">
        <v>2203</v>
      </c>
      <c r="D163" s="1113" t="s">
        <v>2203</v>
      </c>
      <c r="E163" s="1113" t="s">
        <v>130</v>
      </c>
      <c r="F163" s="1113" t="s">
        <v>2180</v>
      </c>
      <c r="G163" s="1113" t="s">
        <v>2203</v>
      </c>
      <c r="H163" s="1113" t="s">
        <v>2469</v>
      </c>
      <c r="I163" s="1113" t="s">
        <v>2469</v>
      </c>
      <c r="J163" s="1198">
        <v>166008.114</v>
      </c>
      <c r="K163" s="1198">
        <v>1824305.088</v>
      </c>
      <c r="L163" s="1198">
        <v>1395.972</v>
      </c>
      <c r="M163" s="1198">
        <v>15322.163999999999</v>
      </c>
      <c r="N163" s="1198" t="s">
        <v>2658</v>
      </c>
      <c r="O163" s="1198" t="s">
        <v>2658</v>
      </c>
      <c r="P163" s="1198">
        <v>2007031.338</v>
      </c>
      <c r="Q163" s="1198">
        <v>167404.08600000001</v>
      </c>
      <c r="R163" s="1198">
        <v>1839627.2520000001</v>
      </c>
      <c r="S163" s="1198" t="s">
        <v>2521</v>
      </c>
      <c r="T163" s="1198" t="s">
        <v>2405</v>
      </c>
      <c r="U163" s="1198" t="s">
        <v>2528</v>
      </c>
      <c r="V163" s="1199" t="s">
        <v>2529</v>
      </c>
      <c r="W163" s="1112" t="s">
        <v>2530</v>
      </c>
      <c r="X163" s="1198">
        <v>0</v>
      </c>
      <c r="Y163" s="1198">
        <v>0</v>
      </c>
      <c r="Z163" s="1198">
        <v>0</v>
      </c>
      <c r="AA163" s="1198">
        <v>0</v>
      </c>
      <c r="AB163" s="1198">
        <v>0</v>
      </c>
      <c r="AC163" s="1198">
        <v>0</v>
      </c>
      <c r="AD163" s="1198">
        <v>0</v>
      </c>
      <c r="AE163" s="1198">
        <v>0</v>
      </c>
      <c r="AF163" s="1198">
        <v>0</v>
      </c>
      <c r="AG163" s="1114" t="s">
        <v>2478</v>
      </c>
      <c r="AH163" s="1115" t="s">
        <v>2478</v>
      </c>
      <c r="AI163" s="1116" t="s">
        <v>2478</v>
      </c>
      <c r="AJ163" s="1200"/>
      <c r="AK163" s="1201"/>
      <c r="AL163" s="1114">
        <f t="shared" si="5"/>
        <v>0</v>
      </c>
      <c r="AM163" s="1114">
        <v>0</v>
      </c>
      <c r="AN163" s="1114">
        <v>0</v>
      </c>
      <c r="AO163" s="1202">
        <f t="shared" si="4"/>
        <v>0</v>
      </c>
      <c r="AP163" s="1202">
        <f t="shared" si="4"/>
        <v>0</v>
      </c>
      <c r="AQ163" s="1102"/>
    </row>
    <row r="164" spans="1:43">
      <c r="A164" s="1111" t="s">
        <v>16064</v>
      </c>
      <c r="B164" s="1114" t="s">
        <v>309</v>
      </c>
      <c r="C164" s="1113" t="s">
        <v>2203</v>
      </c>
      <c r="D164" s="1113" t="s">
        <v>2203</v>
      </c>
      <c r="E164" s="1113" t="s">
        <v>130</v>
      </c>
      <c r="F164" s="1113" t="s">
        <v>2180</v>
      </c>
      <c r="G164" s="1113" t="s">
        <v>2203</v>
      </c>
      <c r="H164" s="1113" t="s">
        <v>2469</v>
      </c>
      <c r="I164" s="1113" t="s">
        <v>2469</v>
      </c>
      <c r="J164" s="1198">
        <v>288199.554</v>
      </c>
      <c r="K164" s="1198">
        <v>3167097.7620000001</v>
      </c>
      <c r="L164" s="1198">
        <v>2423.4780000000001</v>
      </c>
      <c r="M164" s="1198">
        <v>26600.153999999999</v>
      </c>
      <c r="N164" s="1198" t="s">
        <v>2658</v>
      </c>
      <c r="O164" s="1198" t="s">
        <v>2658</v>
      </c>
      <c r="P164" s="1198">
        <v>3484320.9480000003</v>
      </c>
      <c r="Q164" s="1198">
        <v>290623.03200000001</v>
      </c>
      <c r="R164" s="1198">
        <v>3193697.9160000002</v>
      </c>
      <c r="S164" s="1198" t="s">
        <v>2521</v>
      </c>
      <c r="T164" s="1198" t="s">
        <v>2405</v>
      </c>
      <c r="U164" s="1198" t="s">
        <v>2528</v>
      </c>
      <c r="V164" s="1199" t="s">
        <v>2529</v>
      </c>
      <c r="W164" s="1112" t="s">
        <v>2530</v>
      </c>
      <c r="X164" s="1198">
        <v>0</v>
      </c>
      <c r="Y164" s="1198">
        <v>0</v>
      </c>
      <c r="Z164" s="1198">
        <v>0</v>
      </c>
      <c r="AA164" s="1198">
        <v>0</v>
      </c>
      <c r="AB164" s="1198">
        <v>0</v>
      </c>
      <c r="AC164" s="1198">
        <v>0</v>
      </c>
      <c r="AD164" s="1198">
        <v>0</v>
      </c>
      <c r="AE164" s="1198">
        <v>0</v>
      </c>
      <c r="AF164" s="1198">
        <v>0</v>
      </c>
      <c r="AG164" s="1114" t="s">
        <v>2478</v>
      </c>
      <c r="AH164" s="1115" t="s">
        <v>2478</v>
      </c>
      <c r="AI164" s="1116" t="s">
        <v>2478</v>
      </c>
      <c r="AJ164" s="1200"/>
      <c r="AK164" s="1201"/>
      <c r="AL164" s="1114">
        <f t="shared" si="5"/>
        <v>0</v>
      </c>
      <c r="AM164" s="1114">
        <v>0</v>
      </c>
      <c r="AN164" s="1114">
        <v>0</v>
      </c>
      <c r="AO164" s="1202">
        <f t="shared" si="4"/>
        <v>0</v>
      </c>
      <c r="AP164" s="1202">
        <f t="shared" si="4"/>
        <v>0</v>
      </c>
      <c r="AQ164" s="1102"/>
    </row>
    <row r="165" spans="1:43">
      <c r="A165" s="1111" t="s">
        <v>16064</v>
      </c>
      <c r="B165" s="1114" t="s">
        <v>310</v>
      </c>
      <c r="C165" s="1113" t="s">
        <v>2203</v>
      </c>
      <c r="D165" s="1113" t="s">
        <v>2203</v>
      </c>
      <c r="E165" s="1113" t="s">
        <v>130</v>
      </c>
      <c r="F165" s="1113" t="s">
        <v>2180</v>
      </c>
      <c r="G165" s="1113" t="s">
        <v>2203</v>
      </c>
      <c r="H165" s="1113" t="s">
        <v>2469</v>
      </c>
      <c r="I165" s="1113" t="s">
        <v>2469</v>
      </c>
      <c r="J165" s="1198">
        <v>293582.43</v>
      </c>
      <c r="K165" s="1198">
        <v>3226251.6360000004</v>
      </c>
      <c r="L165" s="1198">
        <v>2468.7419999999997</v>
      </c>
      <c r="M165" s="1198">
        <v>27096.984</v>
      </c>
      <c r="N165" s="1198" t="s">
        <v>2658</v>
      </c>
      <c r="O165" s="1198" t="s">
        <v>2658</v>
      </c>
      <c r="P165" s="1198">
        <v>3549399.7920000004</v>
      </c>
      <c r="Q165" s="1198">
        <v>296051.17200000002</v>
      </c>
      <c r="R165" s="1198">
        <v>3253348.6200000006</v>
      </c>
      <c r="S165" s="1198" t="s">
        <v>2521</v>
      </c>
      <c r="T165" s="1198" t="s">
        <v>2405</v>
      </c>
      <c r="U165" s="1198" t="s">
        <v>2528</v>
      </c>
      <c r="V165" s="1199" t="s">
        <v>2529</v>
      </c>
      <c r="W165" s="1112" t="s">
        <v>2530</v>
      </c>
      <c r="X165" s="1198">
        <v>0</v>
      </c>
      <c r="Y165" s="1198">
        <v>0</v>
      </c>
      <c r="Z165" s="1198">
        <v>0</v>
      </c>
      <c r="AA165" s="1198">
        <v>0</v>
      </c>
      <c r="AB165" s="1198">
        <v>0</v>
      </c>
      <c r="AC165" s="1198">
        <v>0</v>
      </c>
      <c r="AD165" s="1198">
        <v>0</v>
      </c>
      <c r="AE165" s="1198">
        <v>0</v>
      </c>
      <c r="AF165" s="1198">
        <v>0</v>
      </c>
      <c r="AG165" s="1114" t="s">
        <v>2478</v>
      </c>
      <c r="AH165" s="1115" t="s">
        <v>2478</v>
      </c>
      <c r="AI165" s="1116" t="s">
        <v>2478</v>
      </c>
      <c r="AJ165" s="1200"/>
      <c r="AK165" s="1201"/>
      <c r="AL165" s="1114">
        <f t="shared" si="5"/>
        <v>0</v>
      </c>
      <c r="AM165" s="1114">
        <v>0</v>
      </c>
      <c r="AN165" s="1114">
        <v>0</v>
      </c>
      <c r="AO165" s="1202">
        <f t="shared" si="4"/>
        <v>0</v>
      </c>
      <c r="AP165" s="1202">
        <f t="shared" si="4"/>
        <v>0</v>
      </c>
      <c r="AQ165" s="1102"/>
    </row>
    <row r="166" spans="1:43">
      <c r="A166" s="1111" t="s">
        <v>16064</v>
      </c>
      <c r="B166" s="1114" t="s">
        <v>311</v>
      </c>
      <c r="C166" s="1113" t="s">
        <v>2203</v>
      </c>
      <c r="D166" s="1113" t="s">
        <v>2203</v>
      </c>
      <c r="E166" s="1113" t="s">
        <v>130</v>
      </c>
      <c r="F166" s="1113" t="s">
        <v>2180</v>
      </c>
      <c r="G166" s="1113" t="s">
        <v>2203</v>
      </c>
      <c r="H166" s="1113" t="s">
        <v>2469</v>
      </c>
      <c r="I166" s="1113" t="s">
        <v>2469</v>
      </c>
      <c r="J166" s="1198">
        <v>447640.53600000002</v>
      </c>
      <c r="K166" s="1198">
        <v>4919235.1859999998</v>
      </c>
      <c r="L166" s="1198">
        <v>3764.22</v>
      </c>
      <c r="M166" s="1198">
        <v>41316.197999999997</v>
      </c>
      <c r="N166" s="1198" t="s">
        <v>2658</v>
      </c>
      <c r="O166" s="1198" t="s">
        <v>2658</v>
      </c>
      <c r="P166" s="1198">
        <v>5411956.1399999997</v>
      </c>
      <c r="Q166" s="1198">
        <v>451404.75599999999</v>
      </c>
      <c r="R166" s="1198">
        <v>4960551.3839999996</v>
      </c>
      <c r="S166" s="1198" t="s">
        <v>2521</v>
      </c>
      <c r="T166" s="1198" t="s">
        <v>2405</v>
      </c>
      <c r="U166" s="1198" t="s">
        <v>2528</v>
      </c>
      <c r="V166" s="1199" t="s">
        <v>2529</v>
      </c>
      <c r="W166" s="1112" t="s">
        <v>2530</v>
      </c>
      <c r="X166" s="1198">
        <v>0</v>
      </c>
      <c r="Y166" s="1198">
        <v>0</v>
      </c>
      <c r="Z166" s="1198">
        <v>0</v>
      </c>
      <c r="AA166" s="1198">
        <v>0</v>
      </c>
      <c r="AB166" s="1198">
        <v>0</v>
      </c>
      <c r="AC166" s="1198">
        <v>0</v>
      </c>
      <c r="AD166" s="1198">
        <v>0</v>
      </c>
      <c r="AE166" s="1198">
        <v>0</v>
      </c>
      <c r="AF166" s="1198">
        <v>0</v>
      </c>
      <c r="AG166" s="1114" t="s">
        <v>2478</v>
      </c>
      <c r="AH166" s="1115" t="s">
        <v>2478</v>
      </c>
      <c r="AI166" s="1116" t="s">
        <v>2478</v>
      </c>
      <c r="AJ166" s="1200"/>
      <c r="AK166" s="1201"/>
      <c r="AL166" s="1114">
        <f t="shared" si="5"/>
        <v>0</v>
      </c>
      <c r="AM166" s="1114">
        <v>0</v>
      </c>
      <c r="AN166" s="1114">
        <v>0</v>
      </c>
      <c r="AO166" s="1202">
        <f t="shared" si="4"/>
        <v>0</v>
      </c>
      <c r="AP166" s="1202">
        <f t="shared" si="4"/>
        <v>0</v>
      </c>
      <c r="AQ166" s="1102"/>
    </row>
    <row r="167" spans="1:43">
      <c r="A167" s="1111" t="s">
        <v>314</v>
      </c>
      <c r="B167" s="1114" t="s">
        <v>16066</v>
      </c>
      <c r="C167" s="1113"/>
      <c r="D167" s="1113" t="s">
        <v>2478</v>
      </c>
      <c r="E167" s="1113" t="s">
        <v>216</v>
      </c>
      <c r="F167" s="1113" t="s">
        <v>2114</v>
      </c>
      <c r="G167" s="1113" t="s">
        <v>2203</v>
      </c>
      <c r="H167" s="1113" t="s">
        <v>2478</v>
      </c>
      <c r="I167" s="1113" t="s">
        <v>2478</v>
      </c>
      <c r="J167" s="1198">
        <v>38974760.609999999</v>
      </c>
      <c r="K167" s="1198">
        <v>52405461.420000002</v>
      </c>
      <c r="L167" s="1198">
        <v>3462203.48</v>
      </c>
      <c r="M167" s="1198">
        <v>4635104.34</v>
      </c>
      <c r="N167" s="1198"/>
      <c r="O167" s="1198"/>
      <c r="P167" s="1198">
        <v>99477529.849999994</v>
      </c>
      <c r="Q167" s="1198">
        <v>42436964.089999996</v>
      </c>
      <c r="R167" s="1198">
        <v>57040565.760000005</v>
      </c>
      <c r="S167" s="1198"/>
      <c r="T167" s="1198"/>
      <c r="U167" s="1198"/>
      <c r="V167" s="1199"/>
      <c r="W167" s="1112"/>
      <c r="X167" s="1198">
        <v>0</v>
      </c>
      <c r="Y167" s="1198">
        <v>0</v>
      </c>
      <c r="Z167" s="1198">
        <v>0</v>
      </c>
      <c r="AA167" s="1198">
        <v>0</v>
      </c>
      <c r="AB167" s="1198">
        <v>0</v>
      </c>
      <c r="AC167" s="1198">
        <v>0</v>
      </c>
      <c r="AD167" s="1198">
        <v>0</v>
      </c>
      <c r="AE167" s="1198">
        <v>0</v>
      </c>
      <c r="AF167" s="1198">
        <v>0</v>
      </c>
      <c r="AG167" s="1114" t="s">
        <v>2478</v>
      </c>
      <c r="AH167" s="1115" t="s">
        <v>2478</v>
      </c>
      <c r="AI167" s="1116" t="s">
        <v>2478</v>
      </c>
      <c r="AJ167" s="1200"/>
      <c r="AK167" s="1201"/>
      <c r="AL167" s="1114">
        <f t="shared" si="5"/>
        <v>0</v>
      </c>
      <c r="AM167" s="1114">
        <v>0</v>
      </c>
      <c r="AN167" s="1114">
        <v>0</v>
      </c>
      <c r="AO167" s="1202">
        <f t="shared" si="4"/>
        <v>0</v>
      </c>
      <c r="AP167" s="1202">
        <f t="shared" si="4"/>
        <v>0</v>
      </c>
      <c r="AQ167" s="1102"/>
    </row>
    <row r="168" spans="1:43">
      <c r="A168" s="1208">
        <v>547344</v>
      </c>
      <c r="B168" s="1223" t="s">
        <v>2545</v>
      </c>
      <c r="C168" s="1210" t="s">
        <v>2209</v>
      </c>
      <c r="D168" s="1210" t="s">
        <v>2209</v>
      </c>
      <c r="E168" s="1210" t="s">
        <v>2128</v>
      </c>
      <c r="F168" s="1210" t="s">
        <v>2115</v>
      </c>
      <c r="G168" s="1210" t="s">
        <v>2203</v>
      </c>
      <c r="H168" s="1210" t="s">
        <v>2481</v>
      </c>
      <c r="I168" s="1210" t="s">
        <v>2546</v>
      </c>
      <c r="J168" s="1211">
        <v>65766025.061705478</v>
      </c>
      <c r="K168" s="1211">
        <v>31538831.841270406</v>
      </c>
      <c r="L168" s="1211">
        <v>2841208.2382010641</v>
      </c>
      <c r="M168" s="1211">
        <v>785561.51571285899</v>
      </c>
      <c r="N168" s="1211">
        <v>12378234.967184432</v>
      </c>
      <c r="O168" s="1211">
        <v>3124060.0459257755</v>
      </c>
      <c r="P168" s="1211">
        <v>116433921.67000002</v>
      </c>
      <c r="Q168" s="1211">
        <v>80985468.267090976</v>
      </c>
      <c r="R168" s="1211">
        <v>35448453.40290904</v>
      </c>
      <c r="S168" s="1198" t="s">
        <v>2521</v>
      </c>
      <c r="T168" s="1198" t="s">
        <v>2547</v>
      </c>
      <c r="U168" s="1198" t="s">
        <v>2548</v>
      </c>
      <c r="V168" s="1199" t="s">
        <v>275</v>
      </c>
      <c r="W168" s="1112"/>
      <c r="X168" s="1198">
        <v>0</v>
      </c>
      <c r="Y168" s="1198">
        <v>0</v>
      </c>
      <c r="Z168" s="1198">
        <v>0</v>
      </c>
      <c r="AA168" s="1198">
        <v>0</v>
      </c>
      <c r="AB168" s="1198">
        <v>0</v>
      </c>
      <c r="AC168" s="1198">
        <v>0</v>
      </c>
      <c r="AD168" s="1198">
        <v>0</v>
      </c>
      <c r="AE168" s="1198">
        <v>0</v>
      </c>
      <c r="AF168" s="1198">
        <v>0</v>
      </c>
      <c r="AG168" s="1114" t="s">
        <v>2478</v>
      </c>
      <c r="AH168" s="1115" t="s">
        <v>2478</v>
      </c>
      <c r="AI168" s="1116" t="s">
        <v>2478</v>
      </c>
      <c r="AJ168" s="1200"/>
      <c r="AK168" s="1201"/>
      <c r="AL168" s="1114">
        <f t="shared" si="5"/>
        <v>0</v>
      </c>
      <c r="AM168" s="1114">
        <v>0</v>
      </c>
      <c r="AN168" s="1114">
        <v>1</v>
      </c>
      <c r="AO168" s="1202">
        <f t="shared" si="4"/>
        <v>80985468.267090976</v>
      </c>
      <c r="AP168" s="1202">
        <f t="shared" si="4"/>
        <v>35448453.40290904</v>
      </c>
      <c r="AQ168" s="1102" t="s">
        <v>2483</v>
      </c>
    </row>
    <row r="169" spans="1:43">
      <c r="A169" s="1111" t="s">
        <v>314</v>
      </c>
      <c r="B169" s="1114" t="s">
        <v>2565</v>
      </c>
      <c r="C169" s="1113" t="s">
        <v>2209</v>
      </c>
      <c r="D169" s="1113" t="s">
        <v>2209</v>
      </c>
      <c r="E169" s="1113" t="s">
        <v>2128</v>
      </c>
      <c r="F169" s="1113" t="s">
        <v>2127</v>
      </c>
      <c r="G169" s="1113" t="s">
        <v>2203</v>
      </c>
      <c r="H169" s="1113" t="s">
        <v>2469</v>
      </c>
      <c r="I169" s="1113" t="s">
        <v>2469</v>
      </c>
      <c r="J169" s="1198">
        <v>5467624.974261946</v>
      </c>
      <c r="K169" s="1198">
        <v>2622060.6228304422</v>
      </c>
      <c r="L169" s="1198">
        <v>236211.03914508148</v>
      </c>
      <c r="M169" s="1198">
        <v>65309.645186868642</v>
      </c>
      <c r="N169" s="1198">
        <v>1029095.8983815617</v>
      </c>
      <c r="O169" s="1198">
        <v>259726.64019409925</v>
      </c>
      <c r="P169" s="1198">
        <v>9680028.8200000003</v>
      </c>
      <c r="Q169" s="1198">
        <v>6732931.9117885893</v>
      </c>
      <c r="R169" s="1198">
        <v>2947096.90821141</v>
      </c>
      <c r="S169" s="1198" t="s">
        <v>2521</v>
      </c>
      <c r="T169" s="1198" t="s">
        <v>2547</v>
      </c>
      <c r="U169" s="1198" t="s">
        <v>2548</v>
      </c>
      <c r="V169" s="1199" t="s">
        <v>275</v>
      </c>
      <c r="W169" s="1112"/>
      <c r="X169" s="1198">
        <v>0</v>
      </c>
      <c r="Y169" s="1198">
        <v>0</v>
      </c>
      <c r="Z169" s="1198">
        <v>0</v>
      </c>
      <c r="AA169" s="1198">
        <v>0</v>
      </c>
      <c r="AB169" s="1198">
        <v>0</v>
      </c>
      <c r="AC169" s="1198">
        <v>0</v>
      </c>
      <c r="AD169" s="1198">
        <v>0</v>
      </c>
      <c r="AE169" s="1198">
        <v>0</v>
      </c>
      <c r="AF169" s="1198">
        <v>0</v>
      </c>
      <c r="AG169" s="1114" t="s">
        <v>2478</v>
      </c>
      <c r="AH169" s="1115" t="s">
        <v>2478</v>
      </c>
      <c r="AI169" s="1116" t="s">
        <v>2478</v>
      </c>
      <c r="AJ169" s="1200"/>
      <c r="AK169" s="1201"/>
      <c r="AL169" s="1114">
        <f t="shared" si="5"/>
        <v>0</v>
      </c>
      <c r="AM169" s="1114">
        <v>0</v>
      </c>
      <c r="AN169" s="1114">
        <v>0</v>
      </c>
      <c r="AO169" s="1202">
        <f t="shared" si="4"/>
        <v>6732931.9117885893</v>
      </c>
      <c r="AP169" s="1202">
        <f t="shared" si="4"/>
        <v>2947096.90821141</v>
      </c>
      <c r="AQ169" s="1102"/>
    </row>
    <row r="170" spans="1:43">
      <c r="A170" s="1111" t="s">
        <v>314</v>
      </c>
      <c r="B170" s="1114" t="s">
        <v>16067</v>
      </c>
      <c r="C170" s="1113" t="s">
        <v>2573</v>
      </c>
      <c r="D170" s="1113" t="s">
        <v>2203</v>
      </c>
      <c r="E170" s="1113" t="s">
        <v>2128</v>
      </c>
      <c r="F170" s="1113" t="s">
        <v>2127</v>
      </c>
      <c r="G170" s="1113" t="s">
        <v>2203</v>
      </c>
      <c r="H170" s="1113" t="s">
        <v>2469</v>
      </c>
      <c r="I170" s="1113" t="s">
        <v>2469</v>
      </c>
      <c r="J170" s="1198">
        <v>5467624.974261946</v>
      </c>
      <c r="K170" s="1198">
        <v>2622060.6228304422</v>
      </c>
      <c r="L170" s="1198">
        <v>236211.03914508148</v>
      </c>
      <c r="M170" s="1198">
        <v>65309.645186868642</v>
      </c>
      <c r="N170" s="1198">
        <v>1029095.8983815617</v>
      </c>
      <c r="O170" s="1198">
        <v>259726.64019409925</v>
      </c>
      <c r="P170" s="1198">
        <v>9680028.8200000003</v>
      </c>
      <c r="Q170" s="1198">
        <v>6732931.9117885893</v>
      </c>
      <c r="R170" s="1198">
        <v>2947096.90821141</v>
      </c>
      <c r="S170" s="1198" t="s">
        <v>2521</v>
      </c>
      <c r="T170" s="1198" t="s">
        <v>2547</v>
      </c>
      <c r="U170" s="1198" t="s">
        <v>2548</v>
      </c>
      <c r="V170" s="1199" t="s">
        <v>275</v>
      </c>
      <c r="W170" s="1112"/>
      <c r="X170" s="1198">
        <v>0</v>
      </c>
      <c r="Y170" s="1198">
        <v>0</v>
      </c>
      <c r="Z170" s="1198">
        <v>0</v>
      </c>
      <c r="AA170" s="1198">
        <v>0</v>
      </c>
      <c r="AB170" s="1198">
        <v>0</v>
      </c>
      <c r="AC170" s="1198">
        <v>0</v>
      </c>
      <c r="AD170" s="1198">
        <v>0</v>
      </c>
      <c r="AE170" s="1198">
        <v>0</v>
      </c>
      <c r="AF170" s="1198">
        <v>0</v>
      </c>
      <c r="AG170" s="1114" t="s">
        <v>2478</v>
      </c>
      <c r="AH170" s="1115" t="s">
        <v>2478</v>
      </c>
      <c r="AI170" s="1116" t="s">
        <v>2478</v>
      </c>
      <c r="AJ170" s="1200"/>
      <c r="AK170" s="1201"/>
      <c r="AL170" s="1114">
        <f t="shared" si="5"/>
        <v>0</v>
      </c>
      <c r="AM170" s="1114">
        <v>0</v>
      </c>
      <c r="AN170" s="1114">
        <v>1</v>
      </c>
      <c r="AO170" s="1202">
        <f t="shared" si="4"/>
        <v>1029095.8983815617</v>
      </c>
      <c r="AP170" s="1202">
        <f t="shared" si="4"/>
        <v>259726.64019409925</v>
      </c>
      <c r="AQ170" s="1102"/>
    </row>
    <row r="171" spans="1:43">
      <c r="A171" s="1111" t="s">
        <v>314</v>
      </c>
      <c r="B171" s="1114" t="s">
        <v>16068</v>
      </c>
      <c r="C171" s="1113" t="s">
        <v>2573</v>
      </c>
      <c r="D171" s="1113" t="s">
        <v>2203</v>
      </c>
      <c r="E171" s="1113" t="s">
        <v>2128</v>
      </c>
      <c r="F171" s="1113" t="s">
        <v>2127</v>
      </c>
      <c r="G171" s="1113" t="s">
        <v>2203</v>
      </c>
      <c r="H171" s="1113" t="s">
        <v>2469</v>
      </c>
      <c r="I171" s="1113" t="s">
        <v>2469</v>
      </c>
      <c r="J171" s="1198">
        <v>5467624.974261946</v>
      </c>
      <c r="K171" s="1198">
        <v>2622060.6228304422</v>
      </c>
      <c r="L171" s="1198">
        <v>236211.03914508148</v>
      </c>
      <c r="M171" s="1198">
        <v>65309.645186868642</v>
      </c>
      <c r="N171" s="1198">
        <v>1029095.8983815617</v>
      </c>
      <c r="O171" s="1198">
        <v>259726.64019409925</v>
      </c>
      <c r="P171" s="1198">
        <v>9680028.8200000003</v>
      </c>
      <c r="Q171" s="1198">
        <v>6732931.9117885893</v>
      </c>
      <c r="R171" s="1198">
        <v>2947096.90821141</v>
      </c>
      <c r="S171" s="1198" t="s">
        <v>2521</v>
      </c>
      <c r="T171" s="1198" t="s">
        <v>2547</v>
      </c>
      <c r="U171" s="1198" t="s">
        <v>2548</v>
      </c>
      <c r="V171" s="1199" t="s">
        <v>275</v>
      </c>
      <c r="W171" s="1112"/>
      <c r="X171" s="1198">
        <v>0</v>
      </c>
      <c r="Y171" s="1198">
        <v>0</v>
      </c>
      <c r="Z171" s="1198">
        <v>0</v>
      </c>
      <c r="AA171" s="1198">
        <v>0</v>
      </c>
      <c r="AB171" s="1198">
        <v>0</v>
      </c>
      <c r="AC171" s="1198">
        <v>0</v>
      </c>
      <c r="AD171" s="1198">
        <v>0</v>
      </c>
      <c r="AE171" s="1198">
        <v>0</v>
      </c>
      <c r="AF171" s="1198">
        <v>0</v>
      </c>
      <c r="AG171" s="1114" t="s">
        <v>2478</v>
      </c>
      <c r="AH171" s="1115" t="s">
        <v>2478</v>
      </c>
      <c r="AI171" s="1116" t="s">
        <v>2478</v>
      </c>
      <c r="AJ171" s="1200"/>
      <c r="AK171" s="1201"/>
      <c r="AL171" s="1114">
        <f t="shared" si="5"/>
        <v>0</v>
      </c>
      <c r="AM171" s="1114">
        <v>0</v>
      </c>
      <c r="AN171" s="1114">
        <v>1</v>
      </c>
      <c r="AO171" s="1202">
        <f t="shared" si="4"/>
        <v>1029095.8983815617</v>
      </c>
      <c r="AP171" s="1202">
        <f t="shared" si="4"/>
        <v>259726.64019409925</v>
      </c>
      <c r="AQ171" s="1102"/>
    </row>
    <row r="172" spans="1:43">
      <c r="A172" s="1111" t="s">
        <v>314</v>
      </c>
      <c r="B172" s="1114" t="s">
        <v>16069</v>
      </c>
      <c r="C172" s="1113" t="s">
        <v>2573</v>
      </c>
      <c r="D172" s="1113" t="s">
        <v>2203</v>
      </c>
      <c r="E172" s="1113" t="s">
        <v>2128</v>
      </c>
      <c r="F172" s="1113" t="s">
        <v>2127</v>
      </c>
      <c r="G172" s="1113" t="s">
        <v>2203</v>
      </c>
      <c r="H172" s="1113" t="s">
        <v>2469</v>
      </c>
      <c r="I172" s="1113" t="s">
        <v>2469</v>
      </c>
      <c r="J172" s="1198">
        <v>5467624.9742619498</v>
      </c>
      <c r="K172" s="1198">
        <v>2622060.6228304422</v>
      </c>
      <c r="L172" s="1198">
        <v>236211.03914508148</v>
      </c>
      <c r="M172" s="1198">
        <v>65309.645186868642</v>
      </c>
      <c r="N172" s="1198">
        <v>1029095.8983815617</v>
      </c>
      <c r="O172" s="1198">
        <v>259726.64019409925</v>
      </c>
      <c r="P172" s="1198">
        <v>9680028.820000004</v>
      </c>
      <c r="Q172" s="1198">
        <v>6732931.911788593</v>
      </c>
      <c r="R172" s="1198">
        <v>2947096.90821141</v>
      </c>
      <c r="S172" s="1198" t="s">
        <v>2521</v>
      </c>
      <c r="T172" s="1198" t="s">
        <v>2547</v>
      </c>
      <c r="U172" s="1198" t="s">
        <v>2548</v>
      </c>
      <c r="V172" s="1199" t="s">
        <v>275</v>
      </c>
      <c r="W172" s="1112"/>
      <c r="X172" s="1198">
        <v>0</v>
      </c>
      <c r="Y172" s="1198">
        <v>0</v>
      </c>
      <c r="Z172" s="1198">
        <v>0</v>
      </c>
      <c r="AA172" s="1198">
        <v>0</v>
      </c>
      <c r="AB172" s="1198">
        <v>0</v>
      </c>
      <c r="AC172" s="1198">
        <v>0</v>
      </c>
      <c r="AD172" s="1198">
        <v>0</v>
      </c>
      <c r="AE172" s="1198">
        <v>0</v>
      </c>
      <c r="AF172" s="1198">
        <v>0</v>
      </c>
      <c r="AG172" s="1114" t="s">
        <v>2478</v>
      </c>
      <c r="AH172" s="1115" t="s">
        <v>2478</v>
      </c>
      <c r="AI172" s="1116" t="s">
        <v>2478</v>
      </c>
      <c r="AJ172" s="1200"/>
      <c r="AK172" s="1201"/>
      <c r="AL172" s="1114">
        <f t="shared" si="5"/>
        <v>0</v>
      </c>
      <c r="AM172" s="1114">
        <v>0</v>
      </c>
      <c r="AN172" s="1114">
        <v>1</v>
      </c>
      <c r="AO172" s="1202">
        <f t="shared" si="4"/>
        <v>1029095.8983815617</v>
      </c>
      <c r="AP172" s="1202">
        <f t="shared" si="4"/>
        <v>259726.64019409925</v>
      </c>
      <c r="AQ172" s="1102"/>
    </row>
    <row r="173" spans="1:43">
      <c r="A173" s="1111" t="s">
        <v>314</v>
      </c>
      <c r="B173" s="1114" t="s">
        <v>16070</v>
      </c>
      <c r="C173" s="1113" t="s">
        <v>2573</v>
      </c>
      <c r="D173" s="1113" t="s">
        <v>2203</v>
      </c>
      <c r="E173" s="1113" t="s">
        <v>2128</v>
      </c>
      <c r="F173" s="1113" t="s">
        <v>2127</v>
      </c>
      <c r="G173" s="1113" t="s">
        <v>2203</v>
      </c>
      <c r="H173" s="1113" t="s">
        <v>2469</v>
      </c>
      <c r="I173" s="1113" t="s">
        <v>2469</v>
      </c>
      <c r="J173" s="1198">
        <v>5467624.974261946</v>
      </c>
      <c r="K173" s="1198">
        <v>2622060.6228304422</v>
      </c>
      <c r="L173" s="1198">
        <v>236211.03914508148</v>
      </c>
      <c r="M173" s="1198">
        <v>65309.645186868642</v>
      </c>
      <c r="N173" s="1198">
        <v>1029095.8983815617</v>
      </c>
      <c r="O173" s="1198">
        <v>259726.64019409925</v>
      </c>
      <c r="P173" s="1198">
        <v>9680028.8200000003</v>
      </c>
      <c r="Q173" s="1198">
        <v>6732931.9117885893</v>
      </c>
      <c r="R173" s="1198">
        <v>2947096.90821141</v>
      </c>
      <c r="S173" s="1198" t="s">
        <v>2521</v>
      </c>
      <c r="T173" s="1198" t="s">
        <v>2547</v>
      </c>
      <c r="U173" s="1198" t="s">
        <v>2548</v>
      </c>
      <c r="V173" s="1199" t="s">
        <v>275</v>
      </c>
      <c r="W173" s="1112"/>
      <c r="X173" s="1198">
        <v>0</v>
      </c>
      <c r="Y173" s="1198">
        <v>0</v>
      </c>
      <c r="Z173" s="1198">
        <v>0</v>
      </c>
      <c r="AA173" s="1198">
        <v>0</v>
      </c>
      <c r="AB173" s="1198">
        <v>0</v>
      </c>
      <c r="AC173" s="1198">
        <v>0</v>
      </c>
      <c r="AD173" s="1198">
        <v>0</v>
      </c>
      <c r="AE173" s="1198">
        <v>0</v>
      </c>
      <c r="AF173" s="1198">
        <v>0</v>
      </c>
      <c r="AG173" s="1114" t="s">
        <v>2478</v>
      </c>
      <c r="AH173" s="1115" t="s">
        <v>2478</v>
      </c>
      <c r="AI173" s="1116" t="s">
        <v>2478</v>
      </c>
      <c r="AJ173" s="1200"/>
      <c r="AK173" s="1201"/>
      <c r="AL173" s="1114">
        <f t="shared" si="5"/>
        <v>0</v>
      </c>
      <c r="AM173" s="1114">
        <v>0</v>
      </c>
      <c r="AN173" s="1114">
        <v>1</v>
      </c>
      <c r="AO173" s="1202">
        <f t="shared" si="4"/>
        <v>1029095.8983815617</v>
      </c>
      <c r="AP173" s="1202">
        <f t="shared" si="4"/>
        <v>259726.64019409925</v>
      </c>
      <c r="AQ173" s="1102"/>
    </row>
    <row r="174" spans="1:43">
      <c r="A174" s="1111">
        <v>547247</v>
      </c>
      <c r="B174" s="1114" t="s">
        <v>2549</v>
      </c>
      <c r="C174" s="1113" t="s">
        <v>2209</v>
      </c>
      <c r="D174" s="1113" t="s">
        <v>2209</v>
      </c>
      <c r="E174" s="1113" t="s">
        <v>2128</v>
      </c>
      <c r="F174" s="1113" t="s">
        <v>2115</v>
      </c>
      <c r="G174" s="1113" t="s">
        <v>2203</v>
      </c>
      <c r="H174" s="1113" t="s">
        <v>2469</v>
      </c>
      <c r="I174" s="1113" t="s">
        <v>2469</v>
      </c>
      <c r="J174" s="1198">
        <v>4966986.47</v>
      </c>
      <c r="K174" s="1198">
        <v>62195402.170000002</v>
      </c>
      <c r="L174" s="1198">
        <v>344907.31000000006</v>
      </c>
      <c r="M174" s="1198">
        <v>9217663.450000003</v>
      </c>
      <c r="N174" s="1198">
        <v>151612.12</v>
      </c>
      <c r="O174" s="1198">
        <v>13320220.439999998</v>
      </c>
      <c r="P174" s="1198">
        <v>90196791.960000008</v>
      </c>
      <c r="Q174" s="1198">
        <v>5463505.8999999994</v>
      </c>
      <c r="R174" s="1198">
        <v>84733286.060000002</v>
      </c>
      <c r="S174" s="1198" t="s">
        <v>2521</v>
      </c>
      <c r="T174" s="1198" t="s">
        <v>2547</v>
      </c>
      <c r="U174" s="1198" t="s">
        <v>2548</v>
      </c>
      <c r="V174" s="1199" t="s">
        <v>275</v>
      </c>
      <c r="W174" s="1112"/>
      <c r="X174" s="1198">
        <v>0</v>
      </c>
      <c r="Y174" s="1198">
        <v>0</v>
      </c>
      <c r="Z174" s="1198">
        <v>0</v>
      </c>
      <c r="AA174" s="1198">
        <v>0</v>
      </c>
      <c r="AB174" s="1198">
        <v>0</v>
      </c>
      <c r="AC174" s="1198">
        <v>0</v>
      </c>
      <c r="AD174" s="1198">
        <v>0</v>
      </c>
      <c r="AE174" s="1198">
        <v>0</v>
      </c>
      <c r="AF174" s="1198">
        <v>0</v>
      </c>
      <c r="AG174" s="1114" t="s">
        <v>2478</v>
      </c>
      <c r="AH174" s="1115" t="s">
        <v>2478</v>
      </c>
      <c r="AI174" s="1116" t="s">
        <v>2478</v>
      </c>
      <c r="AJ174" s="1200"/>
      <c r="AK174" s="1201"/>
      <c r="AL174" s="1114">
        <f t="shared" si="5"/>
        <v>0</v>
      </c>
      <c r="AM174" s="1114">
        <v>0</v>
      </c>
      <c r="AN174" s="1114">
        <v>0</v>
      </c>
      <c r="AO174" s="1202">
        <f t="shared" si="4"/>
        <v>5463505.8999999994</v>
      </c>
      <c r="AP174" s="1202">
        <f t="shared" si="4"/>
        <v>84733286.060000002</v>
      </c>
      <c r="AQ174" s="1102"/>
    </row>
    <row r="175" spans="1:43">
      <c r="A175" s="1111" t="s">
        <v>314</v>
      </c>
      <c r="B175" s="1114" t="s">
        <v>16071</v>
      </c>
      <c r="C175" s="1113" t="s">
        <v>2573</v>
      </c>
      <c r="D175" s="1113" t="s">
        <v>2203</v>
      </c>
      <c r="E175" s="1113" t="s">
        <v>2128</v>
      </c>
      <c r="F175" s="1113" t="s">
        <v>2127</v>
      </c>
      <c r="G175" s="1113" t="s">
        <v>2203</v>
      </c>
      <c r="H175" s="1113" t="s">
        <v>2469</v>
      </c>
      <c r="I175" s="1113" t="s">
        <v>2469</v>
      </c>
      <c r="J175" s="1198">
        <v>5467624.974261946</v>
      </c>
      <c r="K175" s="1198">
        <v>2622060.6228304422</v>
      </c>
      <c r="L175" s="1198">
        <v>236211.03914508148</v>
      </c>
      <c r="M175" s="1198">
        <v>65309.645186868642</v>
      </c>
      <c r="N175" s="1198">
        <v>1029095.8983815617</v>
      </c>
      <c r="O175" s="1198">
        <v>259726.64019409925</v>
      </c>
      <c r="P175" s="1198">
        <v>9680028.8200000003</v>
      </c>
      <c r="Q175" s="1198">
        <v>6732931.9117885893</v>
      </c>
      <c r="R175" s="1198">
        <v>2947096.90821141</v>
      </c>
      <c r="S175" s="1198" t="s">
        <v>2521</v>
      </c>
      <c r="T175" s="1198" t="s">
        <v>2547</v>
      </c>
      <c r="U175" s="1198" t="s">
        <v>2548</v>
      </c>
      <c r="V175" s="1199" t="s">
        <v>275</v>
      </c>
      <c r="W175" s="1112"/>
      <c r="X175" s="1198">
        <v>0</v>
      </c>
      <c r="Y175" s="1198">
        <v>0</v>
      </c>
      <c r="Z175" s="1198">
        <v>0</v>
      </c>
      <c r="AA175" s="1198">
        <v>0</v>
      </c>
      <c r="AB175" s="1198">
        <v>0</v>
      </c>
      <c r="AC175" s="1198">
        <v>0</v>
      </c>
      <c r="AD175" s="1198">
        <v>0</v>
      </c>
      <c r="AE175" s="1198">
        <v>0</v>
      </c>
      <c r="AF175" s="1198">
        <v>0</v>
      </c>
      <c r="AG175" s="1114" t="s">
        <v>2478</v>
      </c>
      <c r="AH175" s="1115" t="s">
        <v>2478</v>
      </c>
      <c r="AI175" s="1116" t="s">
        <v>2478</v>
      </c>
      <c r="AJ175" s="1200"/>
      <c r="AK175" s="1201"/>
      <c r="AL175" s="1114">
        <f t="shared" si="5"/>
        <v>0</v>
      </c>
      <c r="AM175" s="1114">
        <v>0</v>
      </c>
      <c r="AN175" s="1114">
        <v>1</v>
      </c>
      <c r="AO175" s="1202">
        <f t="shared" si="4"/>
        <v>1029095.8983815617</v>
      </c>
      <c r="AP175" s="1202">
        <f t="shared" si="4"/>
        <v>259726.64019409925</v>
      </c>
      <c r="AQ175" s="1102"/>
    </row>
    <row r="176" spans="1:43">
      <c r="A176" s="1111" t="s">
        <v>314</v>
      </c>
      <c r="B176" s="1114" t="s">
        <v>16072</v>
      </c>
      <c r="C176" s="1113" t="s">
        <v>2573</v>
      </c>
      <c r="D176" s="1113" t="s">
        <v>2203</v>
      </c>
      <c r="E176" s="1113" t="s">
        <v>2128</v>
      </c>
      <c r="F176" s="1113" t="s">
        <v>2127</v>
      </c>
      <c r="G176" s="1113" t="s">
        <v>2203</v>
      </c>
      <c r="H176" s="1113" t="s">
        <v>2469</v>
      </c>
      <c r="I176" s="1113" t="s">
        <v>2469</v>
      </c>
      <c r="J176" s="1198">
        <v>5467624.974261946</v>
      </c>
      <c r="K176" s="1198">
        <v>2622060.6228304422</v>
      </c>
      <c r="L176" s="1198">
        <v>236211.03914508148</v>
      </c>
      <c r="M176" s="1198">
        <v>65309.645186868642</v>
      </c>
      <c r="N176" s="1198">
        <v>1029095.8983815617</v>
      </c>
      <c r="O176" s="1198">
        <v>259726.64019409925</v>
      </c>
      <c r="P176" s="1198">
        <v>9680028.8200000003</v>
      </c>
      <c r="Q176" s="1198">
        <v>6732931.9117885893</v>
      </c>
      <c r="R176" s="1198">
        <v>2947096.90821141</v>
      </c>
      <c r="S176" s="1198" t="s">
        <v>2521</v>
      </c>
      <c r="T176" s="1198" t="s">
        <v>2547</v>
      </c>
      <c r="U176" s="1198" t="s">
        <v>2548</v>
      </c>
      <c r="V176" s="1199" t="s">
        <v>275</v>
      </c>
      <c r="W176" s="1112"/>
      <c r="X176" s="1198">
        <v>0</v>
      </c>
      <c r="Y176" s="1198">
        <v>0</v>
      </c>
      <c r="Z176" s="1198">
        <v>0</v>
      </c>
      <c r="AA176" s="1198">
        <v>0</v>
      </c>
      <c r="AB176" s="1198">
        <v>0</v>
      </c>
      <c r="AC176" s="1198">
        <v>0</v>
      </c>
      <c r="AD176" s="1198">
        <v>0</v>
      </c>
      <c r="AE176" s="1198">
        <v>0</v>
      </c>
      <c r="AF176" s="1198">
        <v>0</v>
      </c>
      <c r="AG176" s="1114" t="s">
        <v>2478</v>
      </c>
      <c r="AH176" s="1115" t="s">
        <v>2478</v>
      </c>
      <c r="AI176" s="1116" t="s">
        <v>2478</v>
      </c>
      <c r="AJ176" s="1200"/>
      <c r="AK176" s="1201"/>
      <c r="AL176" s="1114">
        <f t="shared" si="5"/>
        <v>0</v>
      </c>
      <c r="AM176" s="1114">
        <v>0</v>
      </c>
      <c r="AN176" s="1114">
        <v>1</v>
      </c>
      <c r="AO176" s="1202">
        <f t="shared" si="4"/>
        <v>1029095.8983815617</v>
      </c>
      <c r="AP176" s="1202">
        <f t="shared" si="4"/>
        <v>259726.64019409925</v>
      </c>
      <c r="AQ176" s="1102"/>
    </row>
    <row r="177" spans="1:43">
      <c r="A177" s="1111" t="s">
        <v>314</v>
      </c>
      <c r="B177" s="1114" t="s">
        <v>16073</v>
      </c>
      <c r="C177" s="1113" t="s">
        <v>2573</v>
      </c>
      <c r="D177" s="1113" t="s">
        <v>2203</v>
      </c>
      <c r="E177" s="1113" t="s">
        <v>2128</v>
      </c>
      <c r="F177" s="1113" t="s">
        <v>2127</v>
      </c>
      <c r="G177" s="1113" t="s">
        <v>2203</v>
      </c>
      <c r="H177" s="1113" t="s">
        <v>2469</v>
      </c>
      <c r="I177" s="1113" t="s">
        <v>2469</v>
      </c>
      <c r="J177" s="1198">
        <v>5467624.974261946</v>
      </c>
      <c r="K177" s="1198">
        <v>2622060.6228304422</v>
      </c>
      <c r="L177" s="1198">
        <v>236211.03914508148</v>
      </c>
      <c r="M177" s="1198">
        <v>65309.645186868642</v>
      </c>
      <c r="N177" s="1198">
        <v>1029095.8983815617</v>
      </c>
      <c r="O177" s="1198">
        <v>259726.64019409925</v>
      </c>
      <c r="P177" s="1198">
        <v>9680028.8200000003</v>
      </c>
      <c r="Q177" s="1198">
        <v>6732931.9117885893</v>
      </c>
      <c r="R177" s="1198">
        <v>2947096.90821141</v>
      </c>
      <c r="S177" s="1198" t="s">
        <v>2521</v>
      </c>
      <c r="T177" s="1198" t="s">
        <v>2547</v>
      </c>
      <c r="U177" s="1198" t="s">
        <v>2548</v>
      </c>
      <c r="V177" s="1199" t="s">
        <v>275</v>
      </c>
      <c r="W177" s="1112"/>
      <c r="X177" s="1198">
        <v>0</v>
      </c>
      <c r="Y177" s="1198">
        <v>0</v>
      </c>
      <c r="Z177" s="1198">
        <v>0</v>
      </c>
      <c r="AA177" s="1198">
        <v>0</v>
      </c>
      <c r="AB177" s="1198">
        <v>0</v>
      </c>
      <c r="AC177" s="1198">
        <v>0</v>
      </c>
      <c r="AD177" s="1198">
        <v>0</v>
      </c>
      <c r="AE177" s="1198">
        <v>0</v>
      </c>
      <c r="AF177" s="1198">
        <v>0</v>
      </c>
      <c r="AG177" s="1114" t="s">
        <v>2478</v>
      </c>
      <c r="AH177" s="1115" t="s">
        <v>2478</v>
      </c>
      <c r="AI177" s="1116" t="s">
        <v>2478</v>
      </c>
      <c r="AJ177" s="1200"/>
      <c r="AK177" s="1201"/>
      <c r="AL177" s="1114">
        <f t="shared" si="5"/>
        <v>0</v>
      </c>
      <c r="AM177" s="1114">
        <v>0</v>
      </c>
      <c r="AN177" s="1114">
        <v>1</v>
      </c>
      <c r="AO177" s="1202">
        <f t="shared" si="4"/>
        <v>1029095.8983815617</v>
      </c>
      <c r="AP177" s="1202">
        <f t="shared" si="4"/>
        <v>259726.64019409925</v>
      </c>
      <c r="AQ177" s="1102"/>
    </row>
    <row r="178" spans="1:43">
      <c r="A178" s="1208">
        <v>550099</v>
      </c>
      <c r="B178" s="1223" t="s">
        <v>2551</v>
      </c>
      <c r="C178" s="1210" t="s">
        <v>2209</v>
      </c>
      <c r="D178" s="1210" t="s">
        <v>2209</v>
      </c>
      <c r="E178" s="1210" t="s">
        <v>2128</v>
      </c>
      <c r="F178" s="1210" t="s">
        <v>2115</v>
      </c>
      <c r="G178" s="1210" t="s">
        <v>2203</v>
      </c>
      <c r="H178" s="1210" t="s">
        <v>2481</v>
      </c>
      <c r="I178" s="1210" t="s">
        <v>2481</v>
      </c>
      <c r="J178" s="1211">
        <v>3301739.68</v>
      </c>
      <c r="K178" s="1211">
        <v>1135704.94</v>
      </c>
      <c r="L178" s="1211">
        <v>1112050.1299999999</v>
      </c>
      <c r="M178" s="1211">
        <v>0</v>
      </c>
      <c r="N178" s="1211">
        <v>6614733.6600000001</v>
      </c>
      <c r="O178" s="1211">
        <v>4603565.8</v>
      </c>
      <c r="P178" s="1211">
        <v>16767794.210000001</v>
      </c>
      <c r="Q178" s="1211">
        <v>11028523.470000001</v>
      </c>
      <c r="R178" s="1211">
        <v>5739270.7400000002</v>
      </c>
      <c r="S178" s="1198" t="s">
        <v>2521</v>
      </c>
      <c r="T178" s="1198" t="s">
        <v>2547</v>
      </c>
      <c r="U178" s="1198" t="s">
        <v>2548</v>
      </c>
      <c r="V178" s="1199" t="s">
        <v>275</v>
      </c>
      <c r="W178" s="1112"/>
      <c r="X178" s="1198">
        <v>0</v>
      </c>
      <c r="Y178" s="1198">
        <v>0</v>
      </c>
      <c r="Z178" s="1198">
        <v>0</v>
      </c>
      <c r="AA178" s="1198">
        <v>0</v>
      </c>
      <c r="AB178" s="1198">
        <v>0</v>
      </c>
      <c r="AC178" s="1198">
        <v>0</v>
      </c>
      <c r="AD178" s="1198">
        <v>0</v>
      </c>
      <c r="AE178" s="1198">
        <v>0</v>
      </c>
      <c r="AF178" s="1198">
        <v>0</v>
      </c>
      <c r="AG178" s="1114" t="s">
        <v>2478</v>
      </c>
      <c r="AH178" s="1115" t="s">
        <v>2478</v>
      </c>
      <c r="AI178" s="1116" t="s">
        <v>2478</v>
      </c>
      <c r="AJ178" s="1200"/>
      <c r="AK178" s="1201"/>
      <c r="AL178" s="1114">
        <f t="shared" si="5"/>
        <v>0</v>
      </c>
      <c r="AM178" s="1114">
        <v>0</v>
      </c>
      <c r="AN178" s="1114">
        <v>1</v>
      </c>
      <c r="AO178" s="1202">
        <f t="shared" si="4"/>
        <v>11028523.470000001</v>
      </c>
      <c r="AP178" s="1202">
        <f t="shared" si="4"/>
        <v>5739270.7400000002</v>
      </c>
      <c r="AQ178" s="1102" t="s">
        <v>2483</v>
      </c>
    </row>
    <row r="179" spans="1:43" ht="60">
      <c r="A179" s="1111">
        <v>752277</v>
      </c>
      <c r="B179" s="1114" t="s">
        <v>797</v>
      </c>
      <c r="C179" s="1113" t="s">
        <v>2203</v>
      </c>
      <c r="D179" s="1113" t="s">
        <v>2203</v>
      </c>
      <c r="E179" s="1113" t="s">
        <v>2128</v>
      </c>
      <c r="F179" s="1113" t="s">
        <v>2115</v>
      </c>
      <c r="G179" s="1113" t="s">
        <v>2203</v>
      </c>
      <c r="H179" s="1113" t="s">
        <v>2469</v>
      </c>
      <c r="I179" s="1113" t="s">
        <v>2469</v>
      </c>
      <c r="J179" s="1198">
        <v>9069707.7019513529</v>
      </c>
      <c r="K179" s="1198">
        <v>4349479.6255807169</v>
      </c>
      <c r="L179" s="1198">
        <v>391827.36400264315</v>
      </c>
      <c r="M179" s="1198">
        <v>108335.7755426542</v>
      </c>
      <c r="N179" s="1198">
        <v>1706844.8419175697</v>
      </c>
      <c r="O179" s="1198">
        <v>431056.67104596895</v>
      </c>
      <c r="P179" s="1198">
        <v>16057251.980040908</v>
      </c>
      <c r="Q179" s="1198">
        <v>11168379.907871567</v>
      </c>
      <c r="R179" s="1198">
        <v>4888872.0721693402</v>
      </c>
      <c r="S179" s="1198" t="s">
        <v>2521</v>
      </c>
      <c r="T179" s="1198" t="s">
        <v>2547</v>
      </c>
      <c r="U179" s="1198" t="s">
        <v>2548</v>
      </c>
      <c r="V179" s="1199" t="s">
        <v>275</v>
      </c>
      <c r="W179" s="1112"/>
      <c r="X179" s="1198">
        <v>3553830.9090999998</v>
      </c>
      <c r="Y179" s="1198">
        <v>524335.70789999992</v>
      </c>
      <c r="Z179" s="1198">
        <v>349557.13859999995</v>
      </c>
      <c r="AA179" s="1198">
        <v>116519.0462</v>
      </c>
      <c r="AB179" s="1198">
        <v>466076.18479999999</v>
      </c>
      <c r="AC179" s="1198">
        <v>815633.32339999999</v>
      </c>
      <c r="AD179" s="1198">
        <v>5825952.3099999996</v>
      </c>
      <c r="AE179" s="1198">
        <v>4369464.2324999999</v>
      </c>
      <c r="AF179" s="1198">
        <v>1456488.0774999999</v>
      </c>
      <c r="AG179" s="1114" t="s">
        <v>2216</v>
      </c>
      <c r="AH179" s="1115" t="s">
        <v>2383</v>
      </c>
      <c r="AI179" s="1116" t="s">
        <v>2588</v>
      </c>
      <c r="AJ179" s="1200"/>
      <c r="AK179" s="1201"/>
      <c r="AL179" s="1114">
        <f t="shared" si="5"/>
        <v>1</v>
      </c>
      <c r="AM179" s="1114">
        <v>0</v>
      </c>
      <c r="AN179" s="1114">
        <v>0</v>
      </c>
      <c r="AO179" s="1202">
        <f t="shared" si="4"/>
        <v>0</v>
      </c>
      <c r="AP179" s="1202">
        <f t="shared" si="4"/>
        <v>0</v>
      </c>
      <c r="AQ179" s="1102"/>
    </row>
    <row r="180" spans="1:43">
      <c r="A180" s="1208">
        <v>551260</v>
      </c>
      <c r="B180" s="1223" t="s">
        <v>2553</v>
      </c>
      <c r="C180" s="1210" t="s">
        <v>2209</v>
      </c>
      <c r="D180" s="1210" t="s">
        <v>2209</v>
      </c>
      <c r="E180" s="1210" t="s">
        <v>2128</v>
      </c>
      <c r="F180" s="1210" t="s">
        <v>2115</v>
      </c>
      <c r="G180" s="1210" t="s">
        <v>2203</v>
      </c>
      <c r="H180" s="1210" t="s">
        <v>2481</v>
      </c>
      <c r="I180" s="1210" t="s">
        <v>2546</v>
      </c>
      <c r="J180" s="1211">
        <v>9487047.4000000004</v>
      </c>
      <c r="K180" s="1211">
        <v>4257510.71</v>
      </c>
      <c r="L180" s="1211">
        <v>2263654.35</v>
      </c>
      <c r="M180" s="1211">
        <v>576564.36</v>
      </c>
      <c r="N180" s="1211">
        <v>4962433.97</v>
      </c>
      <c r="O180" s="1211">
        <v>3961056.7648669723</v>
      </c>
      <c r="P180" s="1211">
        <v>25508267.55486697</v>
      </c>
      <c r="Q180" s="1211">
        <v>16713135.719999999</v>
      </c>
      <c r="R180" s="1211">
        <v>8795131.8348669726</v>
      </c>
      <c r="S180" s="1198" t="s">
        <v>2521</v>
      </c>
      <c r="T180" s="1198" t="s">
        <v>2547</v>
      </c>
      <c r="U180" s="1198" t="s">
        <v>2548</v>
      </c>
      <c r="V180" s="1199" t="s">
        <v>275</v>
      </c>
      <c r="W180" s="1112"/>
      <c r="X180" s="1198">
        <v>0</v>
      </c>
      <c r="Y180" s="1198">
        <v>0</v>
      </c>
      <c r="Z180" s="1198">
        <v>0</v>
      </c>
      <c r="AA180" s="1198">
        <v>0</v>
      </c>
      <c r="AB180" s="1198">
        <v>0</v>
      </c>
      <c r="AC180" s="1198">
        <v>0</v>
      </c>
      <c r="AD180" s="1198">
        <v>0</v>
      </c>
      <c r="AE180" s="1198">
        <v>0</v>
      </c>
      <c r="AF180" s="1198">
        <v>0</v>
      </c>
      <c r="AG180" s="1114" t="s">
        <v>2478</v>
      </c>
      <c r="AH180" s="1115" t="s">
        <v>2478</v>
      </c>
      <c r="AI180" s="1116" t="s">
        <v>2478</v>
      </c>
      <c r="AJ180" s="1200"/>
      <c r="AK180" s="1201"/>
      <c r="AL180" s="1114">
        <f t="shared" si="5"/>
        <v>0</v>
      </c>
      <c r="AM180" s="1114">
        <v>0</v>
      </c>
      <c r="AN180" s="1114">
        <v>1</v>
      </c>
      <c r="AO180" s="1202">
        <f t="shared" si="4"/>
        <v>16713135.719999999</v>
      </c>
      <c r="AP180" s="1202">
        <f t="shared" si="4"/>
        <v>8795131.8348669726</v>
      </c>
      <c r="AQ180" s="1102" t="s">
        <v>2483</v>
      </c>
    </row>
    <row r="181" spans="1:43">
      <c r="A181" s="1111" t="s">
        <v>314</v>
      </c>
      <c r="B181" s="1114" t="s">
        <v>16074</v>
      </c>
      <c r="C181" s="1113" t="s">
        <v>2573</v>
      </c>
      <c r="D181" s="1113" t="s">
        <v>2203</v>
      </c>
      <c r="E181" s="1113" t="s">
        <v>2128</v>
      </c>
      <c r="F181" s="1113" t="s">
        <v>2127</v>
      </c>
      <c r="G181" s="1113" t="s">
        <v>2203</v>
      </c>
      <c r="H181" s="1113" t="s">
        <v>2469</v>
      </c>
      <c r="I181" s="1113" t="s">
        <v>2469</v>
      </c>
      <c r="J181" s="1198">
        <v>5467624.974261946</v>
      </c>
      <c r="K181" s="1198">
        <v>2622060.6228304422</v>
      </c>
      <c r="L181" s="1198">
        <v>236211.03914508148</v>
      </c>
      <c r="M181" s="1198">
        <v>65309.645186868642</v>
      </c>
      <c r="N181" s="1198">
        <v>1029095.8983815617</v>
      </c>
      <c r="O181" s="1198">
        <v>259726.64019409925</v>
      </c>
      <c r="P181" s="1198">
        <v>9680028.8200000003</v>
      </c>
      <c r="Q181" s="1198">
        <v>6732931.9117885893</v>
      </c>
      <c r="R181" s="1198">
        <v>2947096.90821141</v>
      </c>
      <c r="S181" s="1198" t="s">
        <v>2521</v>
      </c>
      <c r="T181" s="1198" t="s">
        <v>2547</v>
      </c>
      <c r="U181" s="1198" t="s">
        <v>2548</v>
      </c>
      <c r="V181" s="1199" t="s">
        <v>275</v>
      </c>
      <c r="W181" s="1112"/>
      <c r="X181" s="1198">
        <v>0</v>
      </c>
      <c r="Y181" s="1198">
        <v>0</v>
      </c>
      <c r="Z181" s="1198">
        <v>0</v>
      </c>
      <c r="AA181" s="1198">
        <v>0</v>
      </c>
      <c r="AB181" s="1198">
        <v>0</v>
      </c>
      <c r="AC181" s="1198">
        <v>0</v>
      </c>
      <c r="AD181" s="1198">
        <v>0</v>
      </c>
      <c r="AE181" s="1198">
        <v>0</v>
      </c>
      <c r="AF181" s="1198">
        <v>0</v>
      </c>
      <c r="AG181" s="1114" t="s">
        <v>2478</v>
      </c>
      <c r="AH181" s="1115" t="s">
        <v>2478</v>
      </c>
      <c r="AI181" s="1116" t="s">
        <v>2478</v>
      </c>
      <c r="AJ181" s="1200"/>
      <c r="AK181" s="1201"/>
      <c r="AL181" s="1114">
        <f t="shared" si="5"/>
        <v>0</v>
      </c>
      <c r="AM181" s="1114">
        <v>0</v>
      </c>
      <c r="AN181" s="1114">
        <v>1</v>
      </c>
      <c r="AO181" s="1202">
        <f t="shared" si="4"/>
        <v>1029095.8983815617</v>
      </c>
      <c r="AP181" s="1202">
        <f t="shared" si="4"/>
        <v>259726.64019409925</v>
      </c>
      <c r="AQ181" s="1102"/>
    </row>
    <row r="182" spans="1:43">
      <c r="A182" s="1111" t="s">
        <v>314</v>
      </c>
      <c r="B182" s="1114" t="s">
        <v>2566</v>
      </c>
      <c r="C182" s="1113" t="s">
        <v>2209</v>
      </c>
      <c r="D182" s="1113" t="s">
        <v>2209</v>
      </c>
      <c r="E182" s="1113" t="s">
        <v>2128</v>
      </c>
      <c r="F182" s="1113" t="s">
        <v>2127</v>
      </c>
      <c r="G182" s="1113" t="s">
        <v>2203</v>
      </c>
      <c r="H182" s="1113" t="s">
        <v>2469</v>
      </c>
      <c r="I182" s="1113" t="s">
        <v>2469</v>
      </c>
      <c r="J182" s="1198">
        <v>5467624.974261946</v>
      </c>
      <c r="K182" s="1198">
        <v>2622060.6228304422</v>
      </c>
      <c r="L182" s="1198">
        <v>236211.03914508148</v>
      </c>
      <c r="M182" s="1198">
        <v>65309.645186868642</v>
      </c>
      <c r="N182" s="1198">
        <v>1029095.8983815617</v>
      </c>
      <c r="O182" s="1198">
        <v>259726.64019409925</v>
      </c>
      <c r="P182" s="1198">
        <v>9680028.8200000003</v>
      </c>
      <c r="Q182" s="1198">
        <v>6732931.9117885893</v>
      </c>
      <c r="R182" s="1198">
        <v>2947096.90821141</v>
      </c>
      <c r="S182" s="1198" t="s">
        <v>2521</v>
      </c>
      <c r="T182" s="1198" t="s">
        <v>2547</v>
      </c>
      <c r="U182" s="1198" t="s">
        <v>2548</v>
      </c>
      <c r="V182" s="1199" t="s">
        <v>275</v>
      </c>
      <c r="W182" s="1112"/>
      <c r="X182" s="1198">
        <v>0</v>
      </c>
      <c r="Y182" s="1198">
        <v>0</v>
      </c>
      <c r="Z182" s="1198">
        <v>0</v>
      </c>
      <c r="AA182" s="1198">
        <v>0</v>
      </c>
      <c r="AB182" s="1198">
        <v>0</v>
      </c>
      <c r="AC182" s="1198">
        <v>0</v>
      </c>
      <c r="AD182" s="1198">
        <v>0</v>
      </c>
      <c r="AE182" s="1198">
        <v>0</v>
      </c>
      <c r="AF182" s="1198">
        <v>0</v>
      </c>
      <c r="AG182" s="1114" t="s">
        <v>2478</v>
      </c>
      <c r="AH182" s="1115" t="s">
        <v>2478</v>
      </c>
      <c r="AI182" s="1116" t="s">
        <v>2478</v>
      </c>
      <c r="AJ182" s="1200"/>
      <c r="AK182" s="1201"/>
      <c r="AL182" s="1114">
        <f t="shared" si="5"/>
        <v>0</v>
      </c>
      <c r="AM182" s="1114">
        <v>0</v>
      </c>
      <c r="AN182" s="1114">
        <v>0</v>
      </c>
      <c r="AO182" s="1202">
        <f t="shared" si="4"/>
        <v>6732931.9117885893</v>
      </c>
      <c r="AP182" s="1202">
        <f t="shared" si="4"/>
        <v>2947096.90821141</v>
      </c>
      <c r="AQ182" s="1102"/>
    </row>
    <row r="183" spans="1:43">
      <c r="A183" s="1111" t="s">
        <v>314</v>
      </c>
      <c r="B183" s="1114" t="s">
        <v>16075</v>
      </c>
      <c r="C183" s="1113" t="s">
        <v>2573</v>
      </c>
      <c r="D183" s="1113" t="s">
        <v>2203</v>
      </c>
      <c r="E183" s="1113" t="s">
        <v>2128</v>
      </c>
      <c r="F183" s="1113" t="s">
        <v>2127</v>
      </c>
      <c r="G183" s="1113" t="s">
        <v>2203</v>
      </c>
      <c r="H183" s="1113" t="s">
        <v>2469</v>
      </c>
      <c r="I183" s="1113" t="s">
        <v>2469</v>
      </c>
      <c r="J183" s="1198">
        <v>5467624.974261946</v>
      </c>
      <c r="K183" s="1198">
        <v>2622060.6228304422</v>
      </c>
      <c r="L183" s="1198">
        <v>236211.03914508148</v>
      </c>
      <c r="M183" s="1198">
        <v>65309.645186868642</v>
      </c>
      <c r="N183" s="1198">
        <v>1029095.8983815617</v>
      </c>
      <c r="O183" s="1198">
        <v>259726.64019409925</v>
      </c>
      <c r="P183" s="1198">
        <v>9680028.8200000003</v>
      </c>
      <c r="Q183" s="1198">
        <v>6732931.9117885893</v>
      </c>
      <c r="R183" s="1198">
        <v>2947096.90821141</v>
      </c>
      <c r="S183" s="1198" t="s">
        <v>2521</v>
      </c>
      <c r="T183" s="1198" t="s">
        <v>2547</v>
      </c>
      <c r="U183" s="1198" t="s">
        <v>2548</v>
      </c>
      <c r="V183" s="1199" t="s">
        <v>275</v>
      </c>
      <c r="W183" s="1112"/>
      <c r="X183" s="1198">
        <v>0</v>
      </c>
      <c r="Y183" s="1198">
        <v>0</v>
      </c>
      <c r="Z183" s="1198">
        <v>0</v>
      </c>
      <c r="AA183" s="1198">
        <v>0</v>
      </c>
      <c r="AB183" s="1198">
        <v>0</v>
      </c>
      <c r="AC183" s="1198">
        <v>0</v>
      </c>
      <c r="AD183" s="1198">
        <v>0</v>
      </c>
      <c r="AE183" s="1198">
        <v>0</v>
      </c>
      <c r="AF183" s="1198">
        <v>0</v>
      </c>
      <c r="AG183" s="1114" t="s">
        <v>2478</v>
      </c>
      <c r="AH183" s="1115" t="s">
        <v>2478</v>
      </c>
      <c r="AI183" s="1116" t="s">
        <v>2478</v>
      </c>
      <c r="AJ183" s="1200"/>
      <c r="AK183" s="1201"/>
      <c r="AL183" s="1114">
        <f t="shared" si="5"/>
        <v>0</v>
      </c>
      <c r="AM183" s="1114">
        <v>0</v>
      </c>
      <c r="AN183" s="1114">
        <v>1</v>
      </c>
      <c r="AO183" s="1202">
        <f t="shared" si="4"/>
        <v>1029095.8983815617</v>
      </c>
      <c r="AP183" s="1202">
        <f t="shared" si="4"/>
        <v>259726.64019409925</v>
      </c>
      <c r="AQ183" s="1102"/>
    </row>
    <row r="184" spans="1:43">
      <c r="A184" s="1111" t="s">
        <v>314</v>
      </c>
      <c r="B184" s="1114" t="s">
        <v>2567</v>
      </c>
      <c r="C184" s="1113" t="s">
        <v>2209</v>
      </c>
      <c r="D184" s="1113" t="s">
        <v>2209</v>
      </c>
      <c r="E184" s="1113" t="s">
        <v>2128</v>
      </c>
      <c r="F184" s="1113" t="s">
        <v>2127</v>
      </c>
      <c r="G184" s="1113" t="s">
        <v>2203</v>
      </c>
      <c r="H184" s="1113" t="s">
        <v>2469</v>
      </c>
      <c r="I184" s="1113" t="s">
        <v>2469</v>
      </c>
      <c r="J184" s="1198">
        <v>5467624.974261946</v>
      </c>
      <c r="K184" s="1198">
        <v>2622060.6228304422</v>
      </c>
      <c r="L184" s="1198">
        <v>236211.03914508148</v>
      </c>
      <c r="M184" s="1198">
        <v>65309.645186868642</v>
      </c>
      <c r="N184" s="1198">
        <v>1029095.8983815617</v>
      </c>
      <c r="O184" s="1198">
        <v>259726.64019409925</v>
      </c>
      <c r="P184" s="1198">
        <v>9680028.8200000003</v>
      </c>
      <c r="Q184" s="1198">
        <v>6732931.9117885893</v>
      </c>
      <c r="R184" s="1198">
        <v>2947096.90821141</v>
      </c>
      <c r="S184" s="1198" t="s">
        <v>2521</v>
      </c>
      <c r="T184" s="1198" t="s">
        <v>2547</v>
      </c>
      <c r="U184" s="1198" t="s">
        <v>2548</v>
      </c>
      <c r="V184" s="1199" t="s">
        <v>275</v>
      </c>
      <c r="W184" s="1112"/>
      <c r="X184" s="1198">
        <v>0</v>
      </c>
      <c r="Y184" s="1198">
        <v>0</v>
      </c>
      <c r="Z184" s="1198">
        <v>0</v>
      </c>
      <c r="AA184" s="1198">
        <v>0</v>
      </c>
      <c r="AB184" s="1198">
        <v>0</v>
      </c>
      <c r="AC184" s="1198">
        <v>0</v>
      </c>
      <c r="AD184" s="1198">
        <v>0</v>
      </c>
      <c r="AE184" s="1198">
        <v>0</v>
      </c>
      <c r="AF184" s="1198">
        <v>0</v>
      </c>
      <c r="AG184" s="1114" t="s">
        <v>2478</v>
      </c>
      <c r="AH184" s="1115" t="s">
        <v>2478</v>
      </c>
      <c r="AI184" s="1116" t="s">
        <v>2478</v>
      </c>
      <c r="AJ184" s="1200"/>
      <c r="AK184" s="1201"/>
      <c r="AL184" s="1114">
        <f t="shared" si="5"/>
        <v>0</v>
      </c>
      <c r="AM184" s="1114">
        <v>0</v>
      </c>
      <c r="AN184" s="1114">
        <v>0</v>
      </c>
      <c r="AO184" s="1202">
        <f t="shared" si="4"/>
        <v>6732931.9117885893</v>
      </c>
      <c r="AP184" s="1202">
        <f t="shared" si="4"/>
        <v>2947096.90821141</v>
      </c>
      <c r="AQ184" s="1102"/>
    </row>
    <row r="185" spans="1:43">
      <c r="A185" s="1111" t="s">
        <v>314</v>
      </c>
      <c r="B185" s="1114" t="s">
        <v>16076</v>
      </c>
      <c r="C185" s="1113" t="s">
        <v>2573</v>
      </c>
      <c r="D185" s="1113" t="s">
        <v>2203</v>
      </c>
      <c r="E185" s="1113" t="s">
        <v>2128</v>
      </c>
      <c r="F185" s="1113" t="s">
        <v>2127</v>
      </c>
      <c r="G185" s="1113" t="s">
        <v>2203</v>
      </c>
      <c r="H185" s="1113" t="s">
        <v>2469</v>
      </c>
      <c r="I185" s="1113" t="s">
        <v>2469</v>
      </c>
      <c r="J185" s="1198">
        <v>12436054.149722224</v>
      </c>
      <c r="K185" s="1198">
        <v>2868434.0326346252</v>
      </c>
      <c r="L185" s="1198">
        <v>548875.39567126322</v>
      </c>
      <c r="M185" s="1198">
        <v>281565.58600268612</v>
      </c>
      <c r="N185" s="1198">
        <v>2039101.99</v>
      </c>
      <c r="O185" s="1198">
        <v>673911.4960916281</v>
      </c>
      <c r="P185" s="1198">
        <v>18847942.650122426</v>
      </c>
      <c r="Q185" s="1198">
        <v>15024031.535393488</v>
      </c>
      <c r="R185" s="1198">
        <v>3823911.1147289393</v>
      </c>
      <c r="S185" s="1198" t="s">
        <v>2521</v>
      </c>
      <c r="T185" s="1198" t="s">
        <v>2547</v>
      </c>
      <c r="U185" s="1198" t="s">
        <v>2548</v>
      </c>
      <c r="V185" s="1199" t="s">
        <v>275</v>
      </c>
      <c r="W185" s="1112"/>
      <c r="X185" s="1198">
        <v>0</v>
      </c>
      <c r="Y185" s="1198">
        <v>0</v>
      </c>
      <c r="Z185" s="1198">
        <v>0</v>
      </c>
      <c r="AA185" s="1198">
        <v>0</v>
      </c>
      <c r="AB185" s="1198">
        <v>0</v>
      </c>
      <c r="AC185" s="1198">
        <v>0</v>
      </c>
      <c r="AD185" s="1198">
        <v>0</v>
      </c>
      <c r="AE185" s="1198">
        <v>0</v>
      </c>
      <c r="AF185" s="1198">
        <v>0</v>
      </c>
      <c r="AG185" s="1114" t="s">
        <v>2478</v>
      </c>
      <c r="AH185" s="1115" t="s">
        <v>2478</v>
      </c>
      <c r="AI185" s="1116" t="s">
        <v>2478</v>
      </c>
      <c r="AJ185" s="1200"/>
      <c r="AK185" s="1201"/>
      <c r="AL185" s="1114">
        <f t="shared" si="5"/>
        <v>0</v>
      </c>
      <c r="AM185" s="1114">
        <v>0</v>
      </c>
      <c r="AN185" s="1114">
        <v>1</v>
      </c>
      <c r="AO185" s="1202">
        <f t="shared" si="4"/>
        <v>2039101.99</v>
      </c>
      <c r="AP185" s="1202">
        <f t="shared" si="4"/>
        <v>673911.4960916281</v>
      </c>
      <c r="AQ185" s="1102"/>
    </row>
    <row r="186" spans="1:43">
      <c r="A186" s="1111" t="s">
        <v>314</v>
      </c>
      <c r="B186" s="1114" t="s">
        <v>16077</v>
      </c>
      <c r="C186" s="1113" t="s">
        <v>2573</v>
      </c>
      <c r="D186" s="1113" t="s">
        <v>2203</v>
      </c>
      <c r="E186" s="1113" t="s">
        <v>2128</v>
      </c>
      <c r="F186" s="1113" t="s">
        <v>2127</v>
      </c>
      <c r="G186" s="1113" t="s">
        <v>2203</v>
      </c>
      <c r="H186" s="1113" t="s">
        <v>2469</v>
      </c>
      <c r="I186" s="1113" t="s">
        <v>2469</v>
      </c>
      <c r="J186" s="1198">
        <v>5467624.974261946</v>
      </c>
      <c r="K186" s="1198">
        <v>2622060.6228304422</v>
      </c>
      <c r="L186" s="1198">
        <v>236211.03914508148</v>
      </c>
      <c r="M186" s="1198">
        <v>65309.645186868642</v>
      </c>
      <c r="N186" s="1198">
        <v>1029095.8983815617</v>
      </c>
      <c r="O186" s="1198">
        <v>259726.64019409925</v>
      </c>
      <c r="P186" s="1198">
        <v>9680028.8200000003</v>
      </c>
      <c r="Q186" s="1198">
        <v>6732931.9117885893</v>
      </c>
      <c r="R186" s="1198">
        <v>2947096.90821141</v>
      </c>
      <c r="S186" s="1198" t="s">
        <v>2521</v>
      </c>
      <c r="T186" s="1198" t="s">
        <v>2547</v>
      </c>
      <c r="U186" s="1198" t="s">
        <v>2548</v>
      </c>
      <c r="V186" s="1199" t="s">
        <v>275</v>
      </c>
      <c r="W186" s="1112"/>
      <c r="X186" s="1198">
        <v>0</v>
      </c>
      <c r="Y186" s="1198">
        <v>0</v>
      </c>
      <c r="Z186" s="1198">
        <v>0</v>
      </c>
      <c r="AA186" s="1198">
        <v>0</v>
      </c>
      <c r="AB186" s="1198">
        <v>0</v>
      </c>
      <c r="AC186" s="1198">
        <v>0</v>
      </c>
      <c r="AD186" s="1198">
        <v>0</v>
      </c>
      <c r="AE186" s="1198">
        <v>0</v>
      </c>
      <c r="AF186" s="1198">
        <v>0</v>
      </c>
      <c r="AG186" s="1114" t="s">
        <v>2478</v>
      </c>
      <c r="AH186" s="1115" t="s">
        <v>2478</v>
      </c>
      <c r="AI186" s="1116" t="s">
        <v>2478</v>
      </c>
      <c r="AJ186" s="1200"/>
      <c r="AK186" s="1201"/>
      <c r="AL186" s="1114">
        <f t="shared" si="5"/>
        <v>0</v>
      </c>
      <c r="AM186" s="1114">
        <v>0</v>
      </c>
      <c r="AN186" s="1114">
        <v>1</v>
      </c>
      <c r="AO186" s="1202">
        <f t="shared" si="4"/>
        <v>1029095.8983815617</v>
      </c>
      <c r="AP186" s="1202">
        <f t="shared" si="4"/>
        <v>259726.64019409925</v>
      </c>
      <c r="AQ186" s="1102"/>
    </row>
    <row r="187" spans="1:43">
      <c r="A187" s="1111" t="s">
        <v>314</v>
      </c>
      <c r="B187" s="1114" t="s">
        <v>16078</v>
      </c>
      <c r="C187" s="1113" t="s">
        <v>2573</v>
      </c>
      <c r="D187" s="1113" t="s">
        <v>2203</v>
      </c>
      <c r="E187" s="1113" t="s">
        <v>2128</v>
      </c>
      <c r="F187" s="1113" t="s">
        <v>2127</v>
      </c>
      <c r="G187" s="1113" t="s">
        <v>2203</v>
      </c>
      <c r="H187" s="1113" t="s">
        <v>2469</v>
      </c>
      <c r="I187" s="1113" t="s">
        <v>2469</v>
      </c>
      <c r="J187" s="1198">
        <v>5467624.974261946</v>
      </c>
      <c r="K187" s="1198">
        <v>2622060.6228304422</v>
      </c>
      <c r="L187" s="1198">
        <v>236211.03914508148</v>
      </c>
      <c r="M187" s="1198">
        <v>65309.645186868642</v>
      </c>
      <c r="N187" s="1198">
        <v>1029095.8983815617</v>
      </c>
      <c r="O187" s="1198">
        <v>259726.64019409925</v>
      </c>
      <c r="P187" s="1198">
        <v>9680028.8200000003</v>
      </c>
      <c r="Q187" s="1198">
        <v>6732931.9117885893</v>
      </c>
      <c r="R187" s="1198">
        <v>2947096.90821141</v>
      </c>
      <c r="S187" s="1198" t="s">
        <v>2521</v>
      </c>
      <c r="T187" s="1198" t="s">
        <v>2547</v>
      </c>
      <c r="U187" s="1198" t="s">
        <v>2548</v>
      </c>
      <c r="V187" s="1199" t="s">
        <v>275</v>
      </c>
      <c r="W187" s="1112"/>
      <c r="X187" s="1198">
        <v>0</v>
      </c>
      <c r="Y187" s="1198">
        <v>0</v>
      </c>
      <c r="Z187" s="1198">
        <v>0</v>
      </c>
      <c r="AA187" s="1198">
        <v>0</v>
      </c>
      <c r="AB187" s="1198">
        <v>0</v>
      </c>
      <c r="AC187" s="1198">
        <v>0</v>
      </c>
      <c r="AD187" s="1198">
        <v>0</v>
      </c>
      <c r="AE187" s="1198">
        <v>0</v>
      </c>
      <c r="AF187" s="1198">
        <v>0</v>
      </c>
      <c r="AG187" s="1114" t="s">
        <v>2478</v>
      </c>
      <c r="AH187" s="1115" t="s">
        <v>2478</v>
      </c>
      <c r="AI187" s="1116" t="s">
        <v>2478</v>
      </c>
      <c r="AJ187" s="1200"/>
      <c r="AK187" s="1201"/>
      <c r="AL187" s="1114">
        <f t="shared" si="5"/>
        <v>0</v>
      </c>
      <c r="AM187" s="1114">
        <v>0</v>
      </c>
      <c r="AN187" s="1114">
        <v>1</v>
      </c>
      <c r="AO187" s="1202">
        <f t="shared" si="4"/>
        <v>1029095.8983815617</v>
      </c>
      <c r="AP187" s="1202">
        <f t="shared" si="4"/>
        <v>259726.64019409925</v>
      </c>
      <c r="AQ187" s="1102"/>
    </row>
    <row r="188" spans="1:43">
      <c r="A188" s="1111" t="s">
        <v>314</v>
      </c>
      <c r="B188" s="1114" t="s">
        <v>16079</v>
      </c>
      <c r="C188" s="1113" t="s">
        <v>2573</v>
      </c>
      <c r="D188" s="1113" t="s">
        <v>2203</v>
      </c>
      <c r="E188" s="1113" t="s">
        <v>2128</v>
      </c>
      <c r="F188" s="1113" t="s">
        <v>2127</v>
      </c>
      <c r="G188" s="1113" t="s">
        <v>2203</v>
      </c>
      <c r="H188" s="1113" t="s">
        <v>2469</v>
      </c>
      <c r="I188" s="1113" t="s">
        <v>2469</v>
      </c>
      <c r="J188" s="1198">
        <v>9069707.7019513529</v>
      </c>
      <c r="K188" s="1198">
        <v>4349479.6255807169</v>
      </c>
      <c r="L188" s="1198">
        <v>391827.36400264315</v>
      </c>
      <c r="M188" s="1198">
        <v>108335.7755426542</v>
      </c>
      <c r="N188" s="1198">
        <v>1706844.8419175697</v>
      </c>
      <c r="O188" s="1198">
        <v>431056.67104596895</v>
      </c>
      <c r="P188" s="1198">
        <v>16057251.980040908</v>
      </c>
      <c r="Q188" s="1198">
        <v>11168379.907871567</v>
      </c>
      <c r="R188" s="1198">
        <v>4888872.0721693402</v>
      </c>
      <c r="S188" s="1198" t="s">
        <v>2521</v>
      </c>
      <c r="T188" s="1198" t="s">
        <v>2547</v>
      </c>
      <c r="U188" s="1198" t="s">
        <v>2548</v>
      </c>
      <c r="V188" s="1199" t="s">
        <v>275</v>
      </c>
      <c r="W188" s="1112"/>
      <c r="X188" s="1198">
        <v>0</v>
      </c>
      <c r="Y188" s="1198">
        <v>0</v>
      </c>
      <c r="Z188" s="1198">
        <v>0</v>
      </c>
      <c r="AA188" s="1198">
        <v>0</v>
      </c>
      <c r="AB188" s="1198">
        <v>0</v>
      </c>
      <c r="AC188" s="1198">
        <v>0</v>
      </c>
      <c r="AD188" s="1198">
        <v>0</v>
      </c>
      <c r="AE188" s="1198">
        <v>0</v>
      </c>
      <c r="AF188" s="1198">
        <v>0</v>
      </c>
      <c r="AG188" s="1114" t="s">
        <v>2478</v>
      </c>
      <c r="AH188" s="1115" t="s">
        <v>2478</v>
      </c>
      <c r="AI188" s="1116" t="s">
        <v>2478</v>
      </c>
      <c r="AJ188" s="1200"/>
      <c r="AK188" s="1201"/>
      <c r="AL188" s="1114">
        <f t="shared" si="5"/>
        <v>0</v>
      </c>
      <c r="AM188" s="1114">
        <v>0</v>
      </c>
      <c r="AN188" s="1114">
        <v>1</v>
      </c>
      <c r="AO188" s="1202">
        <f t="shared" si="4"/>
        <v>1706844.8419175697</v>
      </c>
      <c r="AP188" s="1202">
        <f t="shared" si="4"/>
        <v>431056.67104596895</v>
      </c>
      <c r="AQ188" s="1102"/>
    </row>
    <row r="189" spans="1:43">
      <c r="A189" s="1111" t="s">
        <v>314</v>
      </c>
      <c r="B189" s="1114" t="s">
        <v>2572</v>
      </c>
      <c r="C189" s="1113" t="s">
        <v>2573</v>
      </c>
      <c r="D189" s="1113" t="s">
        <v>2561</v>
      </c>
      <c r="E189" s="1113" t="s">
        <v>2128</v>
      </c>
      <c r="F189" s="1113" t="s">
        <v>2128</v>
      </c>
      <c r="G189" s="1113" t="s">
        <v>2203</v>
      </c>
      <c r="H189" s="1113" t="s">
        <v>2469</v>
      </c>
      <c r="I189" s="1113" t="s">
        <v>2469</v>
      </c>
      <c r="J189" s="1198"/>
      <c r="K189" s="1198"/>
      <c r="L189" s="1198"/>
      <c r="M189" s="1198"/>
      <c r="N189" s="1198">
        <v>17709050</v>
      </c>
      <c r="O189" s="1198"/>
      <c r="P189" s="1198">
        <v>17709050</v>
      </c>
      <c r="Q189" s="1198">
        <v>17709050</v>
      </c>
      <c r="R189" s="1198">
        <v>0</v>
      </c>
      <c r="S189" s="1198" t="s">
        <v>2521</v>
      </c>
      <c r="T189" s="1198" t="s">
        <v>2547</v>
      </c>
      <c r="U189" s="1198" t="s">
        <v>2548</v>
      </c>
      <c r="V189" s="1199" t="s">
        <v>275</v>
      </c>
      <c r="W189" s="1112"/>
      <c r="X189" s="1198">
        <v>0</v>
      </c>
      <c r="Y189" s="1198">
        <v>0</v>
      </c>
      <c r="Z189" s="1198">
        <v>0</v>
      </c>
      <c r="AA189" s="1198">
        <v>0</v>
      </c>
      <c r="AB189" s="1198">
        <v>0</v>
      </c>
      <c r="AC189" s="1198">
        <v>0</v>
      </c>
      <c r="AD189" s="1198">
        <v>0</v>
      </c>
      <c r="AE189" s="1198">
        <v>0</v>
      </c>
      <c r="AF189" s="1198">
        <v>0</v>
      </c>
      <c r="AG189" s="1114" t="s">
        <v>2478</v>
      </c>
      <c r="AH189" s="1115" t="s">
        <v>2478</v>
      </c>
      <c r="AI189" s="1116" t="s">
        <v>2478</v>
      </c>
      <c r="AJ189" s="1200"/>
      <c r="AK189" s="1201"/>
      <c r="AL189" s="1114">
        <f t="shared" si="5"/>
        <v>0</v>
      </c>
      <c r="AM189" s="1114">
        <v>0</v>
      </c>
      <c r="AN189" s="1114">
        <v>0</v>
      </c>
      <c r="AO189" s="1202">
        <f t="shared" si="4"/>
        <v>17709050</v>
      </c>
      <c r="AP189" s="1202">
        <f t="shared" si="4"/>
        <v>0</v>
      </c>
      <c r="AQ189" s="1102"/>
    </row>
    <row r="190" spans="1:43">
      <c r="A190" s="1111" t="s">
        <v>314</v>
      </c>
      <c r="B190" s="1114" t="s">
        <v>16080</v>
      </c>
      <c r="C190" s="1113" t="s">
        <v>2573</v>
      </c>
      <c r="D190" s="1113" t="s">
        <v>2203</v>
      </c>
      <c r="E190" s="1113" t="s">
        <v>2128</v>
      </c>
      <c r="F190" s="1113" t="s">
        <v>2127</v>
      </c>
      <c r="G190" s="1113" t="s">
        <v>2203</v>
      </c>
      <c r="H190" s="1113" t="s">
        <v>2469</v>
      </c>
      <c r="I190" s="1113" t="s">
        <v>2469</v>
      </c>
      <c r="J190" s="1198">
        <v>5467624.974261946</v>
      </c>
      <c r="K190" s="1198">
        <v>2622060.6228304422</v>
      </c>
      <c r="L190" s="1198">
        <v>236211.03914508148</v>
      </c>
      <c r="M190" s="1198">
        <v>65309.645186868642</v>
      </c>
      <c r="N190" s="1198">
        <v>1029095.8983815617</v>
      </c>
      <c r="O190" s="1198">
        <v>259726.64019409925</v>
      </c>
      <c r="P190" s="1198">
        <v>9680028.8200000003</v>
      </c>
      <c r="Q190" s="1198">
        <v>6732931.9117885893</v>
      </c>
      <c r="R190" s="1198">
        <v>2947096.90821141</v>
      </c>
      <c r="S190" s="1198" t="s">
        <v>2521</v>
      </c>
      <c r="T190" s="1198" t="s">
        <v>2547</v>
      </c>
      <c r="U190" s="1198" t="s">
        <v>2548</v>
      </c>
      <c r="V190" s="1199" t="s">
        <v>275</v>
      </c>
      <c r="W190" s="1112"/>
      <c r="X190" s="1198">
        <v>0</v>
      </c>
      <c r="Y190" s="1198">
        <v>0</v>
      </c>
      <c r="Z190" s="1198">
        <v>0</v>
      </c>
      <c r="AA190" s="1198">
        <v>0</v>
      </c>
      <c r="AB190" s="1198">
        <v>0</v>
      </c>
      <c r="AC190" s="1198">
        <v>0</v>
      </c>
      <c r="AD190" s="1198">
        <v>0</v>
      </c>
      <c r="AE190" s="1198">
        <v>0</v>
      </c>
      <c r="AF190" s="1198">
        <v>0</v>
      </c>
      <c r="AG190" s="1114" t="s">
        <v>2478</v>
      </c>
      <c r="AH190" s="1115" t="s">
        <v>2478</v>
      </c>
      <c r="AI190" s="1116" t="s">
        <v>2478</v>
      </c>
      <c r="AJ190" s="1200"/>
      <c r="AK190" s="1201"/>
      <c r="AL190" s="1114">
        <f t="shared" si="5"/>
        <v>0</v>
      </c>
      <c r="AM190" s="1114">
        <v>0</v>
      </c>
      <c r="AN190" s="1114">
        <v>1</v>
      </c>
      <c r="AO190" s="1202">
        <f t="shared" si="4"/>
        <v>1029095.8983815617</v>
      </c>
      <c r="AP190" s="1202">
        <f t="shared" si="4"/>
        <v>259726.64019409925</v>
      </c>
      <c r="AQ190" s="1102"/>
    </row>
    <row r="191" spans="1:43">
      <c r="A191" s="1111" t="s">
        <v>314</v>
      </c>
      <c r="B191" s="1114" t="s">
        <v>16081</v>
      </c>
      <c r="C191" s="1113" t="s">
        <v>2573</v>
      </c>
      <c r="D191" s="1113" t="s">
        <v>2203</v>
      </c>
      <c r="E191" s="1113" t="s">
        <v>2128</v>
      </c>
      <c r="F191" s="1113" t="s">
        <v>2127</v>
      </c>
      <c r="G191" s="1113" t="s">
        <v>2203</v>
      </c>
      <c r="H191" s="1113" t="s">
        <v>2469</v>
      </c>
      <c r="I191" s="1113" t="s">
        <v>2469</v>
      </c>
      <c r="J191" s="1198">
        <v>5467624.974261946</v>
      </c>
      <c r="K191" s="1198">
        <v>2622060.6228304422</v>
      </c>
      <c r="L191" s="1198">
        <v>236211.03914508148</v>
      </c>
      <c r="M191" s="1198">
        <v>65309.645186868642</v>
      </c>
      <c r="N191" s="1198">
        <v>1029095.8983815617</v>
      </c>
      <c r="O191" s="1198">
        <v>259726.64019409925</v>
      </c>
      <c r="P191" s="1198">
        <v>9680028.8200000003</v>
      </c>
      <c r="Q191" s="1198">
        <v>6732931.9117885893</v>
      </c>
      <c r="R191" s="1198">
        <v>2947096.90821141</v>
      </c>
      <c r="S191" s="1198" t="s">
        <v>2521</v>
      </c>
      <c r="T191" s="1198" t="s">
        <v>2547</v>
      </c>
      <c r="U191" s="1198" t="s">
        <v>2548</v>
      </c>
      <c r="V191" s="1199" t="s">
        <v>275</v>
      </c>
      <c r="W191" s="1112"/>
      <c r="X191" s="1198">
        <v>0</v>
      </c>
      <c r="Y191" s="1198">
        <v>0</v>
      </c>
      <c r="Z191" s="1198">
        <v>0</v>
      </c>
      <c r="AA191" s="1198">
        <v>0</v>
      </c>
      <c r="AB191" s="1198">
        <v>0</v>
      </c>
      <c r="AC191" s="1198">
        <v>0</v>
      </c>
      <c r="AD191" s="1198">
        <v>0</v>
      </c>
      <c r="AE191" s="1198">
        <v>0</v>
      </c>
      <c r="AF191" s="1198">
        <v>0</v>
      </c>
      <c r="AG191" s="1114" t="s">
        <v>2478</v>
      </c>
      <c r="AH191" s="1115" t="s">
        <v>2478</v>
      </c>
      <c r="AI191" s="1116" t="s">
        <v>2478</v>
      </c>
      <c r="AJ191" s="1200"/>
      <c r="AK191" s="1201"/>
      <c r="AL191" s="1114">
        <f t="shared" si="5"/>
        <v>0</v>
      </c>
      <c r="AM191" s="1114">
        <v>0</v>
      </c>
      <c r="AN191" s="1114">
        <v>1</v>
      </c>
      <c r="AO191" s="1202">
        <f t="shared" si="4"/>
        <v>1029095.8983815617</v>
      </c>
      <c r="AP191" s="1202">
        <f t="shared" si="4"/>
        <v>259726.64019409925</v>
      </c>
      <c r="AQ191" s="1102"/>
    </row>
    <row r="192" spans="1:43">
      <c r="A192" s="1111" t="s">
        <v>314</v>
      </c>
      <c r="B192" s="1114" t="s">
        <v>16082</v>
      </c>
      <c r="C192" s="1113" t="s">
        <v>2573</v>
      </c>
      <c r="D192" s="1113" t="s">
        <v>2203</v>
      </c>
      <c r="E192" s="1113" t="s">
        <v>2128</v>
      </c>
      <c r="F192" s="1113" t="s">
        <v>2127</v>
      </c>
      <c r="G192" s="1113" t="s">
        <v>2203</v>
      </c>
      <c r="H192" s="1113" t="s">
        <v>2469</v>
      </c>
      <c r="I192" s="1113" t="s">
        <v>2469</v>
      </c>
      <c r="J192" s="1198">
        <v>5467624.974261946</v>
      </c>
      <c r="K192" s="1198">
        <v>2622060.6228304422</v>
      </c>
      <c r="L192" s="1198">
        <v>236211.03914508148</v>
      </c>
      <c r="M192" s="1198">
        <v>65309.645186868642</v>
      </c>
      <c r="N192" s="1198">
        <v>1029095.8983815617</v>
      </c>
      <c r="O192" s="1198">
        <v>259726.64019409925</v>
      </c>
      <c r="P192" s="1198">
        <v>9680028.8200000003</v>
      </c>
      <c r="Q192" s="1198">
        <v>6732931.9117885893</v>
      </c>
      <c r="R192" s="1198">
        <v>2947096.90821141</v>
      </c>
      <c r="S192" s="1198" t="s">
        <v>2521</v>
      </c>
      <c r="T192" s="1198" t="s">
        <v>2547</v>
      </c>
      <c r="U192" s="1198" t="s">
        <v>2548</v>
      </c>
      <c r="V192" s="1199" t="s">
        <v>275</v>
      </c>
      <c r="W192" s="1112"/>
      <c r="X192" s="1198">
        <v>0</v>
      </c>
      <c r="Y192" s="1198">
        <v>0</v>
      </c>
      <c r="Z192" s="1198">
        <v>0</v>
      </c>
      <c r="AA192" s="1198">
        <v>0</v>
      </c>
      <c r="AB192" s="1198">
        <v>0</v>
      </c>
      <c r="AC192" s="1198">
        <v>0</v>
      </c>
      <c r="AD192" s="1198">
        <v>0</v>
      </c>
      <c r="AE192" s="1198">
        <v>0</v>
      </c>
      <c r="AF192" s="1198">
        <v>0</v>
      </c>
      <c r="AG192" s="1114" t="s">
        <v>2478</v>
      </c>
      <c r="AH192" s="1115" t="s">
        <v>2478</v>
      </c>
      <c r="AI192" s="1116" t="s">
        <v>2478</v>
      </c>
      <c r="AJ192" s="1200"/>
      <c r="AK192" s="1201"/>
      <c r="AL192" s="1114">
        <f t="shared" si="5"/>
        <v>0</v>
      </c>
      <c r="AM192" s="1114">
        <v>0</v>
      </c>
      <c r="AN192" s="1114">
        <v>1</v>
      </c>
      <c r="AO192" s="1202">
        <f t="shared" si="4"/>
        <v>1029095.8983815617</v>
      </c>
      <c r="AP192" s="1202">
        <f t="shared" si="4"/>
        <v>259726.64019409925</v>
      </c>
      <c r="AQ192" s="1102"/>
    </row>
    <row r="193" spans="1:42">
      <c r="A193" s="1111" t="s">
        <v>314</v>
      </c>
      <c r="B193" s="1114" t="s">
        <v>16083</v>
      </c>
      <c r="C193" s="1113" t="s">
        <v>2573</v>
      </c>
      <c r="D193" s="1113" t="s">
        <v>2203</v>
      </c>
      <c r="E193" s="1113" t="s">
        <v>2128</v>
      </c>
      <c r="F193" s="1113" t="s">
        <v>2127</v>
      </c>
      <c r="G193" s="1113" t="s">
        <v>2203</v>
      </c>
      <c r="H193" s="1113" t="s">
        <v>2469</v>
      </c>
      <c r="I193" s="1113" t="s">
        <v>2469</v>
      </c>
      <c r="J193" s="1198">
        <v>5467624.974261946</v>
      </c>
      <c r="K193" s="1198">
        <v>2622060.6228304422</v>
      </c>
      <c r="L193" s="1198">
        <v>236211.03914508148</v>
      </c>
      <c r="M193" s="1198">
        <v>65309.645186868642</v>
      </c>
      <c r="N193" s="1198">
        <v>1029095.8983815617</v>
      </c>
      <c r="O193" s="1198">
        <v>259726.64019409925</v>
      </c>
      <c r="P193" s="1198">
        <v>9680028.8200000003</v>
      </c>
      <c r="Q193" s="1198">
        <v>6732931.9117885893</v>
      </c>
      <c r="R193" s="1198">
        <v>2947096.90821141</v>
      </c>
      <c r="S193" s="1198" t="s">
        <v>2521</v>
      </c>
      <c r="T193" s="1198" t="s">
        <v>2547</v>
      </c>
      <c r="U193" s="1198" t="s">
        <v>2548</v>
      </c>
      <c r="V193" s="1199" t="s">
        <v>275</v>
      </c>
      <c r="W193" s="1112"/>
      <c r="X193" s="1198">
        <v>0</v>
      </c>
      <c r="Y193" s="1198">
        <v>0</v>
      </c>
      <c r="Z193" s="1198">
        <v>0</v>
      </c>
      <c r="AA193" s="1198">
        <v>0</v>
      </c>
      <c r="AB193" s="1198">
        <v>0</v>
      </c>
      <c r="AC193" s="1198">
        <v>0</v>
      </c>
      <c r="AD193" s="1198">
        <v>0</v>
      </c>
      <c r="AE193" s="1198">
        <v>0</v>
      </c>
      <c r="AF193" s="1198">
        <v>0</v>
      </c>
      <c r="AG193" s="1114" t="s">
        <v>2478</v>
      </c>
      <c r="AH193" s="1115" t="s">
        <v>2478</v>
      </c>
      <c r="AI193" s="1116" t="s">
        <v>2478</v>
      </c>
      <c r="AJ193" s="1200"/>
      <c r="AK193" s="1201"/>
      <c r="AL193" s="1114">
        <f t="shared" si="5"/>
        <v>0</v>
      </c>
      <c r="AM193" s="1114">
        <v>0</v>
      </c>
      <c r="AN193" s="1114">
        <v>1</v>
      </c>
      <c r="AO193" s="1202">
        <f t="shared" si="4"/>
        <v>1029095.8983815617</v>
      </c>
      <c r="AP193" s="1202">
        <f t="shared" si="4"/>
        <v>259726.64019409925</v>
      </c>
    </row>
    <row r="194" spans="1:42">
      <c r="A194" s="1111" t="s">
        <v>314</v>
      </c>
      <c r="B194" s="1114" t="s">
        <v>2568</v>
      </c>
      <c r="C194" s="1113" t="s">
        <v>2209</v>
      </c>
      <c r="D194" s="1113" t="s">
        <v>2209</v>
      </c>
      <c r="E194" s="1113" t="s">
        <v>2128</v>
      </c>
      <c r="F194" s="1113" t="s">
        <v>2127</v>
      </c>
      <c r="G194" s="1113" t="s">
        <v>2203</v>
      </c>
      <c r="H194" s="1113" t="s">
        <v>2469</v>
      </c>
      <c r="I194" s="1113" t="s">
        <v>2469</v>
      </c>
      <c r="J194" s="1198">
        <v>5467624.974261946</v>
      </c>
      <c r="K194" s="1198">
        <v>2622060.6228304422</v>
      </c>
      <c r="L194" s="1198">
        <v>236211.03914508148</v>
      </c>
      <c r="M194" s="1198">
        <v>65309.645186868642</v>
      </c>
      <c r="N194" s="1198">
        <v>1029095.8983815617</v>
      </c>
      <c r="O194" s="1198">
        <v>259726.64019409925</v>
      </c>
      <c r="P194" s="1198">
        <v>9680028.8200000003</v>
      </c>
      <c r="Q194" s="1198">
        <v>6732931.9117885893</v>
      </c>
      <c r="R194" s="1198">
        <v>2947096.90821141</v>
      </c>
      <c r="S194" s="1198" t="s">
        <v>2521</v>
      </c>
      <c r="T194" s="1198" t="s">
        <v>2547</v>
      </c>
      <c r="U194" s="1198" t="s">
        <v>2548</v>
      </c>
      <c r="V194" s="1199" t="s">
        <v>275</v>
      </c>
      <c r="W194" s="1112"/>
      <c r="X194" s="1198">
        <v>0</v>
      </c>
      <c r="Y194" s="1198">
        <v>0</v>
      </c>
      <c r="Z194" s="1198">
        <v>0</v>
      </c>
      <c r="AA194" s="1198">
        <v>0</v>
      </c>
      <c r="AB194" s="1198">
        <v>0</v>
      </c>
      <c r="AC194" s="1198">
        <v>0</v>
      </c>
      <c r="AD194" s="1198">
        <v>0</v>
      </c>
      <c r="AE194" s="1198">
        <v>0</v>
      </c>
      <c r="AF194" s="1198">
        <v>0</v>
      </c>
      <c r="AG194" s="1114" t="s">
        <v>2478</v>
      </c>
      <c r="AH194" s="1115" t="s">
        <v>2478</v>
      </c>
      <c r="AI194" s="1116" t="s">
        <v>2478</v>
      </c>
      <c r="AJ194" s="1200"/>
      <c r="AK194" s="1201"/>
      <c r="AL194" s="1114">
        <f t="shared" si="5"/>
        <v>0</v>
      </c>
      <c r="AM194" s="1114">
        <v>0</v>
      </c>
      <c r="AN194" s="1114">
        <v>0</v>
      </c>
      <c r="AO194" s="1202">
        <f t="shared" si="4"/>
        <v>6732931.9117885893</v>
      </c>
      <c r="AP194" s="1202">
        <f t="shared" si="4"/>
        <v>2947096.90821141</v>
      </c>
    </row>
    <row r="195" spans="1:42">
      <c r="A195" s="1111" t="s">
        <v>314</v>
      </c>
      <c r="B195" s="1114" t="s">
        <v>16084</v>
      </c>
      <c r="C195" s="1113" t="s">
        <v>2573</v>
      </c>
      <c r="D195" s="1113" t="s">
        <v>2203</v>
      </c>
      <c r="E195" s="1113" t="s">
        <v>2128</v>
      </c>
      <c r="F195" s="1113" t="s">
        <v>2127</v>
      </c>
      <c r="G195" s="1113" t="s">
        <v>2203</v>
      </c>
      <c r="H195" s="1113" t="s">
        <v>2469</v>
      </c>
      <c r="I195" s="1113" t="s">
        <v>2469</v>
      </c>
      <c r="J195" s="1198">
        <v>5467624.974261946</v>
      </c>
      <c r="K195" s="1198">
        <v>2622060.6228304422</v>
      </c>
      <c r="L195" s="1198">
        <v>236211.03914508148</v>
      </c>
      <c r="M195" s="1198">
        <v>65309.645186868642</v>
      </c>
      <c r="N195" s="1198">
        <v>1029095.8983815617</v>
      </c>
      <c r="O195" s="1198">
        <v>259726.64019409925</v>
      </c>
      <c r="P195" s="1198">
        <v>9680028.8200000003</v>
      </c>
      <c r="Q195" s="1198">
        <v>6732931.9117885893</v>
      </c>
      <c r="R195" s="1198">
        <v>2947096.90821141</v>
      </c>
      <c r="S195" s="1198" t="s">
        <v>2521</v>
      </c>
      <c r="T195" s="1198" t="s">
        <v>2547</v>
      </c>
      <c r="U195" s="1198" t="s">
        <v>2548</v>
      </c>
      <c r="V195" s="1199" t="s">
        <v>275</v>
      </c>
      <c r="W195" s="1112"/>
      <c r="X195" s="1198">
        <v>0</v>
      </c>
      <c r="Y195" s="1198">
        <v>0</v>
      </c>
      <c r="Z195" s="1198">
        <v>0</v>
      </c>
      <c r="AA195" s="1198">
        <v>0</v>
      </c>
      <c r="AB195" s="1198">
        <v>0</v>
      </c>
      <c r="AC195" s="1198">
        <v>0</v>
      </c>
      <c r="AD195" s="1198">
        <v>0</v>
      </c>
      <c r="AE195" s="1198">
        <v>0</v>
      </c>
      <c r="AF195" s="1198">
        <v>0</v>
      </c>
      <c r="AG195" s="1114" t="s">
        <v>2478</v>
      </c>
      <c r="AH195" s="1115" t="s">
        <v>2478</v>
      </c>
      <c r="AI195" s="1116" t="s">
        <v>2478</v>
      </c>
      <c r="AJ195" s="1200"/>
      <c r="AK195" s="1201"/>
      <c r="AL195" s="1114">
        <f t="shared" si="5"/>
        <v>0</v>
      </c>
      <c r="AM195" s="1114">
        <v>0</v>
      </c>
      <c r="AN195" s="1114">
        <v>1</v>
      </c>
      <c r="AO195" s="1202">
        <f t="shared" si="4"/>
        <v>1029095.8983815617</v>
      </c>
      <c r="AP195" s="1202">
        <f t="shared" si="4"/>
        <v>259726.64019409925</v>
      </c>
    </row>
    <row r="196" spans="1:42">
      <c r="A196" s="1111" t="s">
        <v>314</v>
      </c>
      <c r="B196" s="1114" t="s">
        <v>2569</v>
      </c>
      <c r="C196" s="1113" t="s">
        <v>2209</v>
      </c>
      <c r="D196" s="1113" t="s">
        <v>2209</v>
      </c>
      <c r="E196" s="1113" t="s">
        <v>2128</v>
      </c>
      <c r="F196" s="1113" t="s">
        <v>2127</v>
      </c>
      <c r="G196" s="1113" t="s">
        <v>2203</v>
      </c>
      <c r="H196" s="1113" t="s">
        <v>2469</v>
      </c>
      <c r="I196" s="1113" t="s">
        <v>2469</v>
      </c>
      <c r="J196" s="1198">
        <v>5467624.974261946</v>
      </c>
      <c r="K196" s="1198">
        <v>2622060.6228304422</v>
      </c>
      <c r="L196" s="1198">
        <v>236211.03914508148</v>
      </c>
      <c r="M196" s="1198">
        <v>65309.645186868642</v>
      </c>
      <c r="N196" s="1198">
        <v>1029095.8983815617</v>
      </c>
      <c r="O196" s="1198">
        <v>259726.64019409925</v>
      </c>
      <c r="P196" s="1198">
        <v>9680028.8200000003</v>
      </c>
      <c r="Q196" s="1198">
        <v>6732931.9117885893</v>
      </c>
      <c r="R196" s="1198">
        <v>2947096.90821141</v>
      </c>
      <c r="S196" s="1198" t="s">
        <v>2521</v>
      </c>
      <c r="T196" s="1198" t="s">
        <v>2547</v>
      </c>
      <c r="U196" s="1198" t="s">
        <v>2548</v>
      </c>
      <c r="V196" s="1199" t="s">
        <v>275</v>
      </c>
      <c r="W196" s="1112"/>
      <c r="X196" s="1198">
        <v>0</v>
      </c>
      <c r="Y196" s="1198">
        <v>0</v>
      </c>
      <c r="Z196" s="1198">
        <v>0</v>
      </c>
      <c r="AA196" s="1198">
        <v>0</v>
      </c>
      <c r="AB196" s="1198">
        <v>0</v>
      </c>
      <c r="AC196" s="1198">
        <v>0</v>
      </c>
      <c r="AD196" s="1198">
        <v>0</v>
      </c>
      <c r="AE196" s="1198">
        <v>0</v>
      </c>
      <c r="AF196" s="1198">
        <v>0</v>
      </c>
      <c r="AG196" s="1114" t="s">
        <v>2478</v>
      </c>
      <c r="AH196" s="1115" t="s">
        <v>2478</v>
      </c>
      <c r="AI196" s="1116" t="s">
        <v>2478</v>
      </c>
      <c r="AJ196" s="1200"/>
      <c r="AK196" s="1201"/>
      <c r="AL196" s="1114">
        <f t="shared" si="5"/>
        <v>0</v>
      </c>
      <c r="AM196" s="1114">
        <v>0</v>
      </c>
      <c r="AN196" s="1114">
        <v>0</v>
      </c>
      <c r="AO196" s="1202">
        <f t="shared" si="4"/>
        <v>6732931.9117885893</v>
      </c>
      <c r="AP196" s="1202">
        <f t="shared" si="4"/>
        <v>2947096.90821141</v>
      </c>
    </row>
    <row r="197" spans="1:42">
      <c r="A197" s="1111" t="s">
        <v>314</v>
      </c>
      <c r="B197" s="1114" t="s">
        <v>16085</v>
      </c>
      <c r="C197" s="1113" t="s">
        <v>2573</v>
      </c>
      <c r="D197" s="1113" t="s">
        <v>2203</v>
      </c>
      <c r="E197" s="1113" t="s">
        <v>2128</v>
      </c>
      <c r="F197" s="1113" t="s">
        <v>2127</v>
      </c>
      <c r="G197" s="1113" t="s">
        <v>2203</v>
      </c>
      <c r="H197" s="1113" t="s">
        <v>2469</v>
      </c>
      <c r="I197" s="1113" t="s">
        <v>2469</v>
      </c>
      <c r="J197" s="1198">
        <v>5467624.974261946</v>
      </c>
      <c r="K197" s="1198">
        <v>2622060.6228304422</v>
      </c>
      <c r="L197" s="1198">
        <v>236211.03914508148</v>
      </c>
      <c r="M197" s="1198">
        <v>65309.645186868642</v>
      </c>
      <c r="N197" s="1198">
        <v>1029095.8983815617</v>
      </c>
      <c r="O197" s="1198">
        <v>259726.64019409925</v>
      </c>
      <c r="P197" s="1198">
        <v>9680028.8200000003</v>
      </c>
      <c r="Q197" s="1198">
        <v>6732931.9117885893</v>
      </c>
      <c r="R197" s="1198">
        <v>2947096.90821141</v>
      </c>
      <c r="S197" s="1198" t="s">
        <v>2521</v>
      </c>
      <c r="T197" s="1198" t="s">
        <v>2547</v>
      </c>
      <c r="U197" s="1198" t="s">
        <v>2548</v>
      </c>
      <c r="V197" s="1199" t="s">
        <v>275</v>
      </c>
      <c r="W197" s="1112"/>
      <c r="X197" s="1198">
        <v>0</v>
      </c>
      <c r="Y197" s="1198">
        <v>0</v>
      </c>
      <c r="Z197" s="1198">
        <v>0</v>
      </c>
      <c r="AA197" s="1198">
        <v>0</v>
      </c>
      <c r="AB197" s="1198">
        <v>0</v>
      </c>
      <c r="AC197" s="1198">
        <v>0</v>
      </c>
      <c r="AD197" s="1198">
        <v>0</v>
      </c>
      <c r="AE197" s="1198">
        <v>0</v>
      </c>
      <c r="AF197" s="1198">
        <v>0</v>
      </c>
      <c r="AG197" s="1114" t="s">
        <v>2478</v>
      </c>
      <c r="AH197" s="1115" t="s">
        <v>2478</v>
      </c>
      <c r="AI197" s="1116" t="s">
        <v>2478</v>
      </c>
      <c r="AJ197" s="1200"/>
      <c r="AK197" s="1201"/>
      <c r="AL197" s="1114">
        <f t="shared" si="5"/>
        <v>0</v>
      </c>
      <c r="AM197" s="1114">
        <v>0</v>
      </c>
      <c r="AN197" s="1114">
        <v>1</v>
      </c>
      <c r="AO197" s="1202">
        <f t="shared" si="4"/>
        <v>1029095.8983815617</v>
      </c>
      <c r="AP197" s="1202">
        <f t="shared" si="4"/>
        <v>259726.64019409925</v>
      </c>
    </row>
    <row r="198" spans="1:42">
      <c r="A198" s="1111" t="s">
        <v>314</v>
      </c>
      <c r="B198" s="1114" t="s">
        <v>16086</v>
      </c>
      <c r="C198" s="1113" t="s">
        <v>2573</v>
      </c>
      <c r="D198" s="1113" t="s">
        <v>2203</v>
      </c>
      <c r="E198" s="1113" t="s">
        <v>2128</v>
      </c>
      <c r="F198" s="1113" t="s">
        <v>2127</v>
      </c>
      <c r="G198" s="1113" t="s">
        <v>2203</v>
      </c>
      <c r="H198" s="1113" t="s">
        <v>2469</v>
      </c>
      <c r="I198" s="1113" t="s">
        <v>2469</v>
      </c>
      <c r="J198" s="1198">
        <v>5467624.974261946</v>
      </c>
      <c r="K198" s="1198">
        <v>2622060.6228304422</v>
      </c>
      <c r="L198" s="1198">
        <v>236211.03914508148</v>
      </c>
      <c r="M198" s="1198">
        <v>65309.645186868642</v>
      </c>
      <c r="N198" s="1198">
        <v>1029095.8983815617</v>
      </c>
      <c r="O198" s="1198">
        <v>259726.64019409925</v>
      </c>
      <c r="P198" s="1198">
        <v>9680028.8200000003</v>
      </c>
      <c r="Q198" s="1198">
        <v>6732931.9117885893</v>
      </c>
      <c r="R198" s="1198">
        <v>2947096.90821141</v>
      </c>
      <c r="S198" s="1198" t="s">
        <v>2521</v>
      </c>
      <c r="T198" s="1198" t="s">
        <v>2547</v>
      </c>
      <c r="U198" s="1198" t="s">
        <v>2548</v>
      </c>
      <c r="V198" s="1199" t="s">
        <v>275</v>
      </c>
      <c r="W198" s="1112"/>
      <c r="X198" s="1198">
        <v>0</v>
      </c>
      <c r="Y198" s="1198">
        <v>0</v>
      </c>
      <c r="Z198" s="1198">
        <v>0</v>
      </c>
      <c r="AA198" s="1198">
        <v>0</v>
      </c>
      <c r="AB198" s="1198">
        <v>0</v>
      </c>
      <c r="AC198" s="1198">
        <v>0</v>
      </c>
      <c r="AD198" s="1198">
        <v>0</v>
      </c>
      <c r="AE198" s="1198">
        <v>0</v>
      </c>
      <c r="AF198" s="1198">
        <v>0</v>
      </c>
      <c r="AG198" s="1114" t="s">
        <v>2478</v>
      </c>
      <c r="AH198" s="1115" t="s">
        <v>2478</v>
      </c>
      <c r="AI198" s="1116" t="s">
        <v>2478</v>
      </c>
      <c r="AJ198" s="1200"/>
      <c r="AK198" s="1201"/>
      <c r="AL198" s="1114">
        <f t="shared" si="5"/>
        <v>0</v>
      </c>
      <c r="AM198" s="1114">
        <v>0</v>
      </c>
      <c r="AN198" s="1114">
        <v>1</v>
      </c>
      <c r="AO198" s="1202">
        <f t="shared" si="4"/>
        <v>1029095.8983815617</v>
      </c>
      <c r="AP198" s="1202">
        <f t="shared" si="4"/>
        <v>259726.64019409925</v>
      </c>
    </row>
    <row r="199" spans="1:42">
      <c r="A199" s="1111" t="s">
        <v>314</v>
      </c>
      <c r="B199" s="1114" t="s">
        <v>16087</v>
      </c>
      <c r="C199" s="1113" t="s">
        <v>2573</v>
      </c>
      <c r="D199" s="1113" t="s">
        <v>2203</v>
      </c>
      <c r="E199" s="1113" t="s">
        <v>2128</v>
      </c>
      <c r="F199" s="1113" t="s">
        <v>2127</v>
      </c>
      <c r="G199" s="1113" t="s">
        <v>2203</v>
      </c>
      <c r="H199" s="1113" t="s">
        <v>2469</v>
      </c>
      <c r="I199" s="1113" t="s">
        <v>2469</v>
      </c>
      <c r="J199" s="1198">
        <v>5467624.974261946</v>
      </c>
      <c r="K199" s="1198">
        <v>2622060.6228304422</v>
      </c>
      <c r="L199" s="1198">
        <v>236211.03914508148</v>
      </c>
      <c r="M199" s="1198">
        <v>65309.645186868642</v>
      </c>
      <c r="N199" s="1198">
        <v>1029095.8983815617</v>
      </c>
      <c r="O199" s="1198">
        <v>259726.64019409925</v>
      </c>
      <c r="P199" s="1198">
        <v>9680028.8200000003</v>
      </c>
      <c r="Q199" s="1198">
        <v>6732931.9117885893</v>
      </c>
      <c r="R199" s="1198">
        <v>2947096.90821141</v>
      </c>
      <c r="S199" s="1198" t="s">
        <v>2521</v>
      </c>
      <c r="T199" s="1198" t="s">
        <v>2547</v>
      </c>
      <c r="U199" s="1198" t="s">
        <v>2548</v>
      </c>
      <c r="V199" s="1199" t="s">
        <v>275</v>
      </c>
      <c r="W199" s="1112"/>
      <c r="X199" s="1198">
        <v>0</v>
      </c>
      <c r="Y199" s="1198">
        <v>0</v>
      </c>
      <c r="Z199" s="1198">
        <v>0</v>
      </c>
      <c r="AA199" s="1198">
        <v>0</v>
      </c>
      <c r="AB199" s="1198">
        <v>0</v>
      </c>
      <c r="AC199" s="1198">
        <v>0</v>
      </c>
      <c r="AD199" s="1198">
        <v>0</v>
      </c>
      <c r="AE199" s="1198">
        <v>0</v>
      </c>
      <c r="AF199" s="1198">
        <v>0</v>
      </c>
      <c r="AG199" s="1114" t="s">
        <v>2478</v>
      </c>
      <c r="AH199" s="1115" t="s">
        <v>2478</v>
      </c>
      <c r="AI199" s="1116" t="s">
        <v>2478</v>
      </c>
      <c r="AJ199" s="1200"/>
      <c r="AK199" s="1201"/>
      <c r="AL199" s="1114">
        <f t="shared" si="5"/>
        <v>0</v>
      </c>
      <c r="AM199" s="1114">
        <v>0</v>
      </c>
      <c r="AN199" s="1114">
        <v>1</v>
      </c>
      <c r="AO199" s="1202">
        <f t="shared" si="4"/>
        <v>1029095.8983815617</v>
      </c>
      <c r="AP199" s="1202">
        <f t="shared" si="4"/>
        <v>259726.64019409925</v>
      </c>
    </row>
    <row r="200" spans="1:42">
      <c r="A200" s="1111" t="s">
        <v>314</v>
      </c>
      <c r="B200" s="1114" t="s">
        <v>2570</v>
      </c>
      <c r="C200" s="1113" t="s">
        <v>2209</v>
      </c>
      <c r="D200" s="1113" t="s">
        <v>2209</v>
      </c>
      <c r="E200" s="1113" t="s">
        <v>2128</v>
      </c>
      <c r="F200" s="1113" t="s">
        <v>2127</v>
      </c>
      <c r="G200" s="1113" t="s">
        <v>2203</v>
      </c>
      <c r="H200" s="1113" t="s">
        <v>2469</v>
      </c>
      <c r="I200" s="1113" t="s">
        <v>2469</v>
      </c>
      <c r="J200" s="1198">
        <v>9069707.7019513529</v>
      </c>
      <c r="K200" s="1198">
        <v>4349479.6255807169</v>
      </c>
      <c r="L200" s="1198">
        <v>391827.36400264315</v>
      </c>
      <c r="M200" s="1198">
        <v>108335.7755426542</v>
      </c>
      <c r="N200" s="1198">
        <v>1706844.8419175697</v>
      </c>
      <c r="O200" s="1198">
        <v>431056.67104596895</v>
      </c>
      <c r="P200" s="1198">
        <v>16057251.980040908</v>
      </c>
      <c r="Q200" s="1198">
        <v>11168379.907871567</v>
      </c>
      <c r="R200" s="1198">
        <v>4888872.0721693402</v>
      </c>
      <c r="S200" s="1198" t="s">
        <v>2521</v>
      </c>
      <c r="T200" s="1198" t="s">
        <v>2547</v>
      </c>
      <c r="U200" s="1198" t="s">
        <v>2548</v>
      </c>
      <c r="V200" s="1199" t="s">
        <v>275</v>
      </c>
      <c r="W200" s="1112"/>
      <c r="X200" s="1198">
        <v>0</v>
      </c>
      <c r="Y200" s="1198">
        <v>0</v>
      </c>
      <c r="Z200" s="1198">
        <v>0</v>
      </c>
      <c r="AA200" s="1198">
        <v>0</v>
      </c>
      <c r="AB200" s="1198">
        <v>0</v>
      </c>
      <c r="AC200" s="1198">
        <v>0</v>
      </c>
      <c r="AD200" s="1198">
        <v>0</v>
      </c>
      <c r="AE200" s="1198">
        <v>0</v>
      </c>
      <c r="AF200" s="1198">
        <v>0</v>
      </c>
      <c r="AG200" s="1114" t="s">
        <v>2478</v>
      </c>
      <c r="AH200" s="1115" t="s">
        <v>2478</v>
      </c>
      <c r="AI200" s="1116" t="s">
        <v>2478</v>
      </c>
      <c r="AJ200" s="1200"/>
      <c r="AK200" s="1201"/>
      <c r="AL200" s="1114">
        <f t="shared" si="5"/>
        <v>0</v>
      </c>
      <c r="AM200" s="1114">
        <v>0</v>
      </c>
      <c r="AN200" s="1114">
        <v>0</v>
      </c>
      <c r="AO200" s="1202">
        <f t="shared" ref="AO200:AP214" si="6">IF($C200="Yes",Q200,IF($C200="Yes, only E&amp;M ",N200,0))</f>
        <v>11168379.907871567</v>
      </c>
      <c r="AP200" s="1202">
        <f t="shared" si="6"/>
        <v>4888872.0721693402</v>
      </c>
    </row>
    <row r="201" spans="1:42">
      <c r="A201" s="1167" t="s">
        <v>314</v>
      </c>
      <c r="B201" s="1168" t="s">
        <v>12940</v>
      </c>
      <c r="C201" s="1169" t="s">
        <v>2573</v>
      </c>
      <c r="D201" s="1169" t="s">
        <v>2203</v>
      </c>
      <c r="E201" s="1169" t="s">
        <v>2128</v>
      </c>
      <c r="F201" s="1169" t="s">
        <v>2127</v>
      </c>
      <c r="G201" s="1169" t="s">
        <v>2203</v>
      </c>
      <c r="H201" s="1169" t="s">
        <v>2469</v>
      </c>
      <c r="I201" s="1169" t="s">
        <v>2469</v>
      </c>
      <c r="J201" s="1170">
        <v>5467624.974261946</v>
      </c>
      <c r="K201" s="1170">
        <v>2622060.6228304422</v>
      </c>
      <c r="L201" s="1170">
        <v>236211.03914508148</v>
      </c>
      <c r="M201" s="1170">
        <v>65309.645186868642</v>
      </c>
      <c r="N201" s="1170">
        <v>1029095.8983815617</v>
      </c>
      <c r="O201" s="1170">
        <v>259726.64019409925</v>
      </c>
      <c r="P201" s="1170">
        <v>9680028.8200000003</v>
      </c>
      <c r="Q201" s="1170">
        <v>6732931.9117885893</v>
      </c>
      <c r="R201" s="1170">
        <v>2947096.90821141</v>
      </c>
      <c r="S201" s="1170" t="s">
        <v>2521</v>
      </c>
      <c r="T201" s="1170" t="s">
        <v>2547</v>
      </c>
      <c r="U201" s="1170" t="s">
        <v>2548</v>
      </c>
      <c r="V201" s="1214" t="s">
        <v>275</v>
      </c>
      <c r="W201" s="1215"/>
      <c r="X201" s="1170">
        <v>0</v>
      </c>
      <c r="Y201" s="1170">
        <v>0</v>
      </c>
      <c r="Z201" s="1170">
        <v>0</v>
      </c>
      <c r="AA201" s="1170">
        <v>0</v>
      </c>
      <c r="AB201" s="1170">
        <v>0</v>
      </c>
      <c r="AC201" s="1170">
        <v>0</v>
      </c>
      <c r="AD201" s="1170">
        <v>0</v>
      </c>
      <c r="AE201" s="1170">
        <v>0</v>
      </c>
      <c r="AF201" s="1170">
        <v>0</v>
      </c>
      <c r="AG201" s="1168" t="s">
        <v>2478</v>
      </c>
      <c r="AH201" s="1216" t="s">
        <v>2478</v>
      </c>
      <c r="AI201" s="1217" t="s">
        <v>2478</v>
      </c>
      <c r="AJ201" s="1177"/>
      <c r="AK201" s="1178"/>
      <c r="AL201" s="1168">
        <f t="shared" si="5"/>
        <v>0</v>
      </c>
      <c r="AM201" s="1168">
        <v>0</v>
      </c>
      <c r="AN201" s="1168">
        <v>1</v>
      </c>
      <c r="AO201" s="1179">
        <f t="shared" si="6"/>
        <v>1029095.8983815617</v>
      </c>
      <c r="AP201" s="1179">
        <f t="shared" si="6"/>
        <v>259726.64019409925</v>
      </c>
    </row>
    <row r="202" spans="1:42">
      <c r="A202" s="1167" t="s">
        <v>314</v>
      </c>
      <c r="B202" s="1168" t="s">
        <v>16088</v>
      </c>
      <c r="C202" s="1169" t="s">
        <v>2573</v>
      </c>
      <c r="D202" s="1169" t="s">
        <v>2203</v>
      </c>
      <c r="E202" s="1169" t="s">
        <v>2128</v>
      </c>
      <c r="F202" s="1169" t="s">
        <v>2127</v>
      </c>
      <c r="G202" s="1169" t="s">
        <v>2203</v>
      </c>
      <c r="H202" s="1169" t="s">
        <v>2469</v>
      </c>
      <c r="I202" s="1169" t="s">
        <v>2469</v>
      </c>
      <c r="J202" s="1170">
        <v>5467624.974261946</v>
      </c>
      <c r="K202" s="1170">
        <v>2622060.6228304422</v>
      </c>
      <c r="L202" s="1170">
        <v>236211.03914508148</v>
      </c>
      <c r="M202" s="1170">
        <v>65309.645186868642</v>
      </c>
      <c r="N202" s="1170">
        <v>1029095.8983815617</v>
      </c>
      <c r="O202" s="1170">
        <v>259726.64019409925</v>
      </c>
      <c r="P202" s="1170">
        <v>9680028.8200000003</v>
      </c>
      <c r="Q202" s="1170">
        <v>6732931.9117885893</v>
      </c>
      <c r="R202" s="1170">
        <v>2947096.90821141</v>
      </c>
      <c r="S202" s="1170" t="s">
        <v>2521</v>
      </c>
      <c r="T202" s="1170" t="s">
        <v>2547</v>
      </c>
      <c r="U202" s="1170" t="s">
        <v>2548</v>
      </c>
      <c r="V202" s="1214" t="s">
        <v>275</v>
      </c>
      <c r="W202" s="1215"/>
      <c r="X202" s="1170">
        <v>0</v>
      </c>
      <c r="Y202" s="1170">
        <v>0</v>
      </c>
      <c r="Z202" s="1170">
        <v>0</v>
      </c>
      <c r="AA202" s="1170">
        <v>0</v>
      </c>
      <c r="AB202" s="1170">
        <v>0</v>
      </c>
      <c r="AC202" s="1170">
        <v>0</v>
      </c>
      <c r="AD202" s="1170">
        <v>0</v>
      </c>
      <c r="AE202" s="1170">
        <v>0</v>
      </c>
      <c r="AF202" s="1170">
        <v>0</v>
      </c>
      <c r="AG202" s="1168" t="s">
        <v>2478</v>
      </c>
      <c r="AH202" s="1216" t="s">
        <v>2478</v>
      </c>
      <c r="AI202" s="1217" t="s">
        <v>2478</v>
      </c>
      <c r="AJ202" s="1177"/>
      <c r="AK202" s="1178"/>
      <c r="AL202" s="1168">
        <f t="shared" si="5"/>
        <v>0</v>
      </c>
      <c r="AM202" s="1168">
        <v>0</v>
      </c>
      <c r="AN202" s="1168">
        <v>1</v>
      </c>
      <c r="AO202" s="1179">
        <f t="shared" si="6"/>
        <v>1029095.8983815617</v>
      </c>
      <c r="AP202" s="1179">
        <f t="shared" si="6"/>
        <v>259726.64019409925</v>
      </c>
    </row>
    <row r="203" spans="1:42">
      <c r="A203" s="1167" t="s">
        <v>314</v>
      </c>
      <c r="B203" s="1168" t="s">
        <v>16089</v>
      </c>
      <c r="C203" s="1169"/>
      <c r="D203" s="1169" t="s">
        <v>2478</v>
      </c>
      <c r="E203" s="1169" t="s">
        <v>2128</v>
      </c>
      <c r="F203" s="1169" t="s">
        <v>2123</v>
      </c>
      <c r="G203" s="1169" t="s">
        <v>2203</v>
      </c>
      <c r="H203" s="1169" t="s">
        <v>2478</v>
      </c>
      <c r="I203" s="1169" t="s">
        <v>2478</v>
      </c>
      <c r="J203" s="1170">
        <v>6337873.9360000007</v>
      </c>
      <c r="K203" s="1170">
        <v>472989.92800000007</v>
      </c>
      <c r="L203" s="1170">
        <v>1584468.4840000002</v>
      </c>
      <c r="M203" s="1170">
        <v>118247.48200000002</v>
      </c>
      <c r="N203" s="1170">
        <v>32941132.73</v>
      </c>
      <c r="O203" s="1170">
        <v>2458367.59</v>
      </c>
      <c r="P203" s="1170">
        <v>43913080.149999999</v>
      </c>
      <c r="Q203" s="1170">
        <v>40863475.149999999</v>
      </c>
      <c r="R203" s="1170">
        <v>3049605</v>
      </c>
      <c r="S203" s="1170"/>
      <c r="T203" s="1170"/>
      <c r="U203" s="1170"/>
      <c r="V203" s="1214"/>
      <c r="W203" s="1215"/>
      <c r="X203" s="1170">
        <v>0</v>
      </c>
      <c r="Y203" s="1170">
        <v>0</v>
      </c>
      <c r="Z203" s="1170">
        <v>0</v>
      </c>
      <c r="AA203" s="1170">
        <v>0</v>
      </c>
      <c r="AB203" s="1170">
        <v>0</v>
      </c>
      <c r="AC203" s="1170">
        <v>0</v>
      </c>
      <c r="AD203" s="1170">
        <v>0</v>
      </c>
      <c r="AE203" s="1170">
        <v>0</v>
      </c>
      <c r="AF203" s="1170">
        <v>0</v>
      </c>
      <c r="AG203" s="1168" t="s">
        <v>2478</v>
      </c>
      <c r="AH203" s="1216" t="s">
        <v>2478</v>
      </c>
      <c r="AI203" s="1217" t="s">
        <v>2478</v>
      </c>
      <c r="AJ203" s="1177"/>
      <c r="AK203" s="1178"/>
      <c r="AL203" s="1168">
        <f t="shared" ref="AL203:AL214" si="7">IF(OR(X203&lt;&gt;0,Y203&lt;&gt;0,Z203&lt;&gt;0,AA203&lt;&gt;0,AB203&lt;&gt;0,AC203&lt;&gt;0,AD203&lt;&gt;0,AE203&lt;&gt;0,AF203&lt;&gt;0),1,0)</f>
        <v>0</v>
      </c>
      <c r="AM203" s="1168">
        <v>0</v>
      </c>
      <c r="AN203" s="1168">
        <v>0</v>
      </c>
      <c r="AO203" s="1179">
        <f t="shared" si="6"/>
        <v>0</v>
      </c>
      <c r="AP203" s="1179">
        <f t="shared" si="6"/>
        <v>0</v>
      </c>
    </row>
    <row r="204" spans="1:42">
      <c r="A204" s="1167" t="s">
        <v>314</v>
      </c>
      <c r="B204" s="1168" t="s">
        <v>16090</v>
      </c>
      <c r="C204" s="1169"/>
      <c r="D204" s="1169" t="s">
        <v>2478</v>
      </c>
      <c r="E204" s="1169" t="s">
        <v>2128</v>
      </c>
      <c r="F204" s="1169" t="s">
        <v>2123</v>
      </c>
      <c r="G204" s="1169" t="s">
        <v>2203</v>
      </c>
      <c r="H204" s="1169" t="s">
        <v>2478</v>
      </c>
      <c r="I204" s="1169" t="s">
        <v>2478</v>
      </c>
      <c r="J204" s="1170">
        <v>1156110.08</v>
      </c>
      <c r="K204" s="1170"/>
      <c r="L204" s="1170">
        <v>471848.13</v>
      </c>
      <c r="M204" s="1170"/>
      <c r="N204" s="1170">
        <v>1079499.8899999999</v>
      </c>
      <c r="O204" s="1170"/>
      <c r="P204" s="1170">
        <v>2707458.0999999996</v>
      </c>
      <c r="Q204" s="1170">
        <v>2707458.0999999996</v>
      </c>
      <c r="R204" s="1170">
        <v>0</v>
      </c>
      <c r="S204" s="1170"/>
      <c r="T204" s="1170"/>
      <c r="U204" s="1170"/>
      <c r="V204" s="1214"/>
      <c r="W204" s="1215"/>
      <c r="X204" s="1170">
        <v>0</v>
      </c>
      <c r="Y204" s="1170">
        <v>0</v>
      </c>
      <c r="Z204" s="1170">
        <v>0</v>
      </c>
      <c r="AA204" s="1170">
        <v>0</v>
      </c>
      <c r="AB204" s="1170">
        <v>0</v>
      </c>
      <c r="AC204" s="1170">
        <v>0</v>
      </c>
      <c r="AD204" s="1170">
        <v>0</v>
      </c>
      <c r="AE204" s="1170">
        <v>0</v>
      </c>
      <c r="AF204" s="1170">
        <v>0</v>
      </c>
      <c r="AG204" s="1168" t="s">
        <v>2478</v>
      </c>
      <c r="AH204" s="1216" t="s">
        <v>2478</v>
      </c>
      <c r="AI204" s="1217" t="s">
        <v>2478</v>
      </c>
      <c r="AJ204" s="1177"/>
      <c r="AK204" s="1178"/>
      <c r="AL204" s="1168">
        <f t="shared" si="7"/>
        <v>0</v>
      </c>
      <c r="AM204" s="1168">
        <v>0</v>
      </c>
      <c r="AN204" s="1168">
        <v>0</v>
      </c>
      <c r="AO204" s="1179">
        <f t="shared" si="6"/>
        <v>0</v>
      </c>
      <c r="AP204" s="1179">
        <f t="shared" si="6"/>
        <v>0</v>
      </c>
    </row>
    <row r="205" spans="1:42">
      <c r="A205" s="1167" t="s">
        <v>314</v>
      </c>
      <c r="B205" s="1168" t="s">
        <v>16091</v>
      </c>
      <c r="C205" s="1169"/>
      <c r="D205" s="1169" t="s">
        <v>2478</v>
      </c>
      <c r="E205" s="1169" t="s">
        <v>2128</v>
      </c>
      <c r="F205" s="1169" t="s">
        <v>2123</v>
      </c>
      <c r="G205" s="1169" t="s">
        <v>2203</v>
      </c>
      <c r="H205" s="1169" t="s">
        <v>2478</v>
      </c>
      <c r="I205" s="1169" t="s">
        <v>2478</v>
      </c>
      <c r="J205" s="1170">
        <v>2197333.81</v>
      </c>
      <c r="K205" s="1170"/>
      <c r="L205" s="1170">
        <v>7383372.1299999999</v>
      </c>
      <c r="M205" s="1170"/>
      <c r="N205" s="1170"/>
      <c r="O205" s="1170"/>
      <c r="P205" s="1170">
        <v>9580705.9399999995</v>
      </c>
      <c r="Q205" s="1170">
        <v>9580705.9399999995</v>
      </c>
      <c r="R205" s="1170">
        <v>0</v>
      </c>
      <c r="S205" s="1170"/>
      <c r="T205" s="1170"/>
      <c r="U205" s="1170"/>
      <c r="V205" s="1214"/>
      <c r="W205" s="1215"/>
      <c r="X205" s="1170">
        <v>0</v>
      </c>
      <c r="Y205" s="1170">
        <v>0</v>
      </c>
      <c r="Z205" s="1170">
        <v>0</v>
      </c>
      <c r="AA205" s="1170">
        <v>0</v>
      </c>
      <c r="AB205" s="1170">
        <v>0</v>
      </c>
      <c r="AC205" s="1170">
        <v>0</v>
      </c>
      <c r="AD205" s="1170">
        <v>0</v>
      </c>
      <c r="AE205" s="1170">
        <v>0</v>
      </c>
      <c r="AF205" s="1170">
        <v>0</v>
      </c>
      <c r="AG205" s="1168" t="s">
        <v>2478</v>
      </c>
      <c r="AH205" s="1216" t="s">
        <v>2478</v>
      </c>
      <c r="AI205" s="1217" t="s">
        <v>2478</v>
      </c>
      <c r="AJ205" s="1177"/>
      <c r="AK205" s="1178"/>
      <c r="AL205" s="1168">
        <f t="shared" si="7"/>
        <v>0</v>
      </c>
      <c r="AM205" s="1168">
        <v>0</v>
      </c>
      <c r="AN205" s="1168">
        <v>0</v>
      </c>
      <c r="AO205" s="1179">
        <f t="shared" si="6"/>
        <v>0</v>
      </c>
      <c r="AP205" s="1179">
        <f t="shared" si="6"/>
        <v>0</v>
      </c>
    </row>
    <row r="206" spans="1:42">
      <c r="A206" s="1167" t="s">
        <v>314</v>
      </c>
      <c r="B206" s="1168" t="s">
        <v>16092</v>
      </c>
      <c r="C206" s="1169"/>
      <c r="D206" s="1169" t="s">
        <v>2478</v>
      </c>
      <c r="E206" s="1169" t="s">
        <v>2128</v>
      </c>
      <c r="F206" s="1169" t="s">
        <v>2123</v>
      </c>
      <c r="G206" s="1169" t="s">
        <v>2203</v>
      </c>
      <c r="H206" s="1169" t="s">
        <v>2478</v>
      </c>
      <c r="I206" s="1169" t="s">
        <v>2478</v>
      </c>
      <c r="J206" s="1170">
        <v>535734.82000000018</v>
      </c>
      <c r="K206" s="1170"/>
      <c r="L206" s="1170">
        <v>197297.35</v>
      </c>
      <c r="M206" s="1170"/>
      <c r="N206" s="1170">
        <v>615426.44999999995</v>
      </c>
      <c r="O206" s="1170"/>
      <c r="P206" s="1170">
        <v>1348458.62</v>
      </c>
      <c r="Q206" s="1170">
        <v>1348458.62</v>
      </c>
      <c r="R206" s="1170">
        <v>0</v>
      </c>
      <c r="S206" s="1170"/>
      <c r="T206" s="1170"/>
      <c r="U206" s="1170"/>
      <c r="V206" s="1214"/>
      <c r="W206" s="1215"/>
      <c r="X206" s="1170">
        <v>0</v>
      </c>
      <c r="Y206" s="1170">
        <v>0</v>
      </c>
      <c r="Z206" s="1170">
        <v>0</v>
      </c>
      <c r="AA206" s="1170">
        <v>0</v>
      </c>
      <c r="AB206" s="1170">
        <v>0</v>
      </c>
      <c r="AC206" s="1170">
        <v>0</v>
      </c>
      <c r="AD206" s="1170">
        <v>0</v>
      </c>
      <c r="AE206" s="1170">
        <v>0</v>
      </c>
      <c r="AF206" s="1170">
        <v>0</v>
      </c>
      <c r="AG206" s="1168" t="s">
        <v>2478</v>
      </c>
      <c r="AH206" s="1216" t="s">
        <v>2478</v>
      </c>
      <c r="AI206" s="1217" t="s">
        <v>2478</v>
      </c>
      <c r="AJ206" s="1177"/>
      <c r="AK206" s="1178"/>
      <c r="AL206" s="1168">
        <f t="shared" si="7"/>
        <v>0</v>
      </c>
      <c r="AM206" s="1168">
        <v>0</v>
      </c>
      <c r="AN206" s="1168">
        <v>0</v>
      </c>
      <c r="AO206" s="1179">
        <f t="shared" si="6"/>
        <v>0</v>
      </c>
      <c r="AP206" s="1179">
        <f t="shared" si="6"/>
        <v>0</v>
      </c>
    </row>
    <row r="207" spans="1:42" ht="75">
      <c r="A207" s="1111">
        <v>685869</v>
      </c>
      <c r="B207" s="1114" t="s">
        <v>2609</v>
      </c>
      <c r="C207" s="1113" t="s">
        <v>2203</v>
      </c>
      <c r="D207" s="1113" t="s">
        <v>2203</v>
      </c>
      <c r="E207" s="1113" t="s">
        <v>2128</v>
      </c>
      <c r="F207" s="1113" t="s">
        <v>2115</v>
      </c>
      <c r="G207" s="1113" t="s">
        <v>2203</v>
      </c>
      <c r="H207" s="1113" t="s">
        <v>2469</v>
      </c>
      <c r="I207" s="1113" t="s">
        <v>2469</v>
      </c>
      <c r="J207" s="1198">
        <v>22073642.859999999</v>
      </c>
      <c r="K207" s="1198">
        <v>7779720.9299999997</v>
      </c>
      <c r="L207" s="1198">
        <v>2605555.14</v>
      </c>
      <c r="M207" s="1198">
        <v>53174.57</v>
      </c>
      <c r="N207" s="1198">
        <v>13511059.91</v>
      </c>
      <c r="O207" s="1198">
        <v>183120</v>
      </c>
      <c r="P207" s="1198">
        <v>46206273.409999996</v>
      </c>
      <c r="Q207" s="1198">
        <v>38190257.909999996</v>
      </c>
      <c r="R207" s="1198">
        <v>8016015.5</v>
      </c>
      <c r="S207" s="1198"/>
      <c r="T207" s="1198"/>
      <c r="U207" s="1198"/>
      <c r="V207" s="1199"/>
      <c r="W207" s="1112"/>
      <c r="X207" s="1198">
        <v>22073642.859999999</v>
      </c>
      <c r="Y207" s="1198">
        <v>543426.36</v>
      </c>
      <c r="Z207" s="1198">
        <v>2605555.14</v>
      </c>
      <c r="AA207" s="1198">
        <v>53174.57</v>
      </c>
      <c r="AB207" s="1198">
        <v>13511059.91</v>
      </c>
      <c r="AC207" s="1198">
        <v>183120</v>
      </c>
      <c r="AD207" s="1198">
        <v>38969978.840000004</v>
      </c>
      <c r="AE207" s="1198">
        <v>38190257.909999996</v>
      </c>
      <c r="AF207" s="1198">
        <v>779720.92999999993</v>
      </c>
      <c r="AG207" s="1114" t="s">
        <v>2216</v>
      </c>
      <c r="AH207" s="1115" t="s">
        <v>2235</v>
      </c>
      <c r="AI207" s="1116" t="s">
        <v>2610</v>
      </c>
      <c r="AJ207" s="1200"/>
      <c r="AK207" s="1201"/>
      <c r="AL207" s="1114">
        <f t="shared" si="7"/>
        <v>1</v>
      </c>
      <c r="AM207" s="1114">
        <v>0</v>
      </c>
      <c r="AN207" s="1114">
        <v>0</v>
      </c>
      <c r="AO207" s="1202">
        <f t="shared" si="6"/>
        <v>0</v>
      </c>
      <c r="AP207" s="1202">
        <f t="shared" si="6"/>
        <v>0</v>
      </c>
    </row>
    <row r="208" spans="1:42">
      <c r="A208" s="1111" t="s">
        <v>314</v>
      </c>
      <c r="B208" s="1114" t="s">
        <v>16093</v>
      </c>
      <c r="C208" s="1113" t="s">
        <v>2573</v>
      </c>
      <c r="D208" s="1113" t="s">
        <v>2203</v>
      </c>
      <c r="E208" s="1113" t="s">
        <v>2128</v>
      </c>
      <c r="F208" s="1113" t="s">
        <v>2127</v>
      </c>
      <c r="G208" s="1113" t="s">
        <v>2203</v>
      </c>
      <c r="H208" s="1113" t="s">
        <v>2469</v>
      </c>
      <c r="I208" s="1113" t="s">
        <v>2469</v>
      </c>
      <c r="J208" s="1198">
        <v>5467624.974261946</v>
      </c>
      <c r="K208" s="1198">
        <v>2622060.6228304422</v>
      </c>
      <c r="L208" s="1198">
        <v>236211.03914508148</v>
      </c>
      <c r="M208" s="1198">
        <v>65309.645186868642</v>
      </c>
      <c r="N208" s="1198">
        <v>1029095.8983815617</v>
      </c>
      <c r="O208" s="1198">
        <v>259726.64019409925</v>
      </c>
      <c r="P208" s="1198">
        <v>9680028.8200000003</v>
      </c>
      <c r="Q208" s="1198">
        <v>6732931.9117885893</v>
      </c>
      <c r="R208" s="1198">
        <v>2947096.90821141</v>
      </c>
      <c r="S208" s="1198" t="s">
        <v>2521</v>
      </c>
      <c r="T208" s="1198" t="s">
        <v>2547</v>
      </c>
      <c r="U208" s="1198" t="s">
        <v>2548</v>
      </c>
      <c r="V208" s="1199" t="s">
        <v>275</v>
      </c>
      <c r="W208" s="1112"/>
      <c r="X208" s="1198">
        <v>0</v>
      </c>
      <c r="Y208" s="1198">
        <v>0</v>
      </c>
      <c r="Z208" s="1198">
        <v>0</v>
      </c>
      <c r="AA208" s="1198">
        <v>0</v>
      </c>
      <c r="AB208" s="1198">
        <v>0</v>
      </c>
      <c r="AC208" s="1198">
        <v>0</v>
      </c>
      <c r="AD208" s="1198">
        <v>0</v>
      </c>
      <c r="AE208" s="1198">
        <v>0</v>
      </c>
      <c r="AF208" s="1198">
        <v>0</v>
      </c>
      <c r="AG208" s="1114" t="s">
        <v>2478</v>
      </c>
      <c r="AH208" s="1115" t="s">
        <v>2478</v>
      </c>
      <c r="AI208" s="1116" t="s">
        <v>2478</v>
      </c>
      <c r="AJ208" s="1200"/>
      <c r="AK208" s="1201"/>
      <c r="AL208" s="1114">
        <f t="shared" si="7"/>
        <v>0</v>
      </c>
      <c r="AM208" s="1114">
        <v>0</v>
      </c>
      <c r="AN208" s="1114">
        <v>1</v>
      </c>
      <c r="AO208" s="1202">
        <f t="shared" si="6"/>
        <v>1029095.8983815617</v>
      </c>
      <c r="AP208" s="1202">
        <f t="shared" si="6"/>
        <v>259726.64019409925</v>
      </c>
    </row>
    <row r="209" spans="1:43">
      <c r="A209" s="1111" t="s">
        <v>314</v>
      </c>
      <c r="B209" s="1114" t="s">
        <v>16094</v>
      </c>
      <c r="C209" s="1113" t="s">
        <v>2573</v>
      </c>
      <c r="D209" s="1113" t="s">
        <v>2203</v>
      </c>
      <c r="E209" s="1113" t="s">
        <v>2128</v>
      </c>
      <c r="F209" s="1113" t="s">
        <v>2127</v>
      </c>
      <c r="G209" s="1113" t="s">
        <v>2203</v>
      </c>
      <c r="H209" s="1113" t="s">
        <v>2469</v>
      </c>
      <c r="I209" s="1113" t="s">
        <v>2469</v>
      </c>
      <c r="J209" s="1198">
        <v>5614147.5499999998</v>
      </c>
      <c r="K209" s="1198">
        <v>2622060.6228304422</v>
      </c>
      <c r="L209" s="1198">
        <v>482672.57</v>
      </c>
      <c r="M209" s="1198">
        <v>65309.645186868642</v>
      </c>
      <c r="N209" s="1198">
        <v>1241258.17</v>
      </c>
      <c r="O209" s="1198">
        <v>259726.64019409925</v>
      </c>
      <c r="P209" s="1198">
        <v>10285175.198211409</v>
      </c>
      <c r="Q209" s="1198">
        <v>7338078.29</v>
      </c>
      <c r="R209" s="1198">
        <v>2947096.90821141</v>
      </c>
      <c r="S209" s="1198"/>
      <c r="T209" s="1198"/>
      <c r="U209" s="1198"/>
      <c r="V209" s="1199"/>
      <c r="W209" s="1112"/>
      <c r="X209" s="1198">
        <v>0</v>
      </c>
      <c r="Y209" s="1198">
        <v>0</v>
      </c>
      <c r="Z209" s="1198">
        <v>0</v>
      </c>
      <c r="AA209" s="1198">
        <v>0</v>
      </c>
      <c r="AB209" s="1198">
        <v>0</v>
      </c>
      <c r="AC209" s="1198">
        <v>0</v>
      </c>
      <c r="AD209" s="1198">
        <v>0</v>
      </c>
      <c r="AE209" s="1198">
        <v>0</v>
      </c>
      <c r="AF209" s="1198">
        <v>0</v>
      </c>
      <c r="AG209" s="1114" t="s">
        <v>2478</v>
      </c>
      <c r="AH209" s="1115" t="s">
        <v>2478</v>
      </c>
      <c r="AI209" s="1116" t="s">
        <v>2478</v>
      </c>
      <c r="AJ209" s="1200"/>
      <c r="AK209" s="1201"/>
      <c r="AL209" s="1114">
        <f t="shared" si="7"/>
        <v>0</v>
      </c>
      <c r="AM209" s="1114">
        <v>0</v>
      </c>
      <c r="AN209" s="1114">
        <v>1</v>
      </c>
      <c r="AO209" s="1202">
        <f t="shared" si="6"/>
        <v>1241258.17</v>
      </c>
      <c r="AP209" s="1202">
        <f t="shared" si="6"/>
        <v>259726.64019409925</v>
      </c>
      <c r="AQ209" s="1102"/>
    </row>
    <row r="210" spans="1:43">
      <c r="A210" s="1111" t="s">
        <v>275</v>
      </c>
      <c r="B210" s="1114" t="s">
        <v>16095</v>
      </c>
      <c r="C210" s="1113" t="s">
        <v>2203</v>
      </c>
      <c r="D210" s="1113" t="s">
        <v>2209</v>
      </c>
      <c r="E210" s="1113" t="s">
        <v>216</v>
      </c>
      <c r="F210" s="1113" t="s">
        <v>2114</v>
      </c>
      <c r="G210" s="1113" t="s">
        <v>2203</v>
      </c>
      <c r="H210" s="1113" t="s">
        <v>2469</v>
      </c>
      <c r="I210" s="1113" t="s">
        <v>2469</v>
      </c>
      <c r="J210" s="1198">
        <v>67811581.030000001</v>
      </c>
      <c r="K210" s="1198">
        <v>9902187.9600000009</v>
      </c>
      <c r="L210" s="1198">
        <v>6835688.4100000001</v>
      </c>
      <c r="M210" s="1198">
        <v>948496.8</v>
      </c>
      <c r="N210" s="1198">
        <v>108101.8</v>
      </c>
      <c r="O210" s="1198"/>
      <c r="P210" s="1198">
        <v>85606056</v>
      </c>
      <c r="Q210" s="1198">
        <v>74755371.239999995</v>
      </c>
      <c r="R210" s="1198">
        <v>10850684.760000002</v>
      </c>
      <c r="S210" s="1198" t="s">
        <v>2470</v>
      </c>
      <c r="T210" s="1198" t="s">
        <v>2556</v>
      </c>
      <c r="U210" s="1198" t="s">
        <v>275</v>
      </c>
      <c r="V210" s="1199" t="s">
        <v>2548</v>
      </c>
      <c r="W210" s="1112"/>
      <c r="X210" s="1198">
        <v>0</v>
      </c>
      <c r="Y210" s="1198">
        <v>0</v>
      </c>
      <c r="Z210" s="1198">
        <v>0</v>
      </c>
      <c r="AA210" s="1198">
        <v>0</v>
      </c>
      <c r="AB210" s="1198">
        <v>0</v>
      </c>
      <c r="AC210" s="1198">
        <v>0</v>
      </c>
      <c r="AD210" s="1198">
        <v>0</v>
      </c>
      <c r="AE210" s="1198">
        <v>0</v>
      </c>
      <c r="AF210" s="1198">
        <v>0</v>
      </c>
      <c r="AG210" s="1114" t="s">
        <v>2478</v>
      </c>
      <c r="AH210" s="1115" t="s">
        <v>2478</v>
      </c>
      <c r="AI210" s="1116" t="s">
        <v>2478</v>
      </c>
      <c r="AJ210" s="1200"/>
      <c r="AK210" s="1201"/>
      <c r="AL210" s="1114">
        <f t="shared" si="7"/>
        <v>0</v>
      </c>
      <c r="AM210" s="1114">
        <v>0</v>
      </c>
      <c r="AN210" s="1114">
        <v>0</v>
      </c>
      <c r="AO210" s="1202">
        <f t="shared" si="6"/>
        <v>0</v>
      </c>
      <c r="AP210" s="1202">
        <f t="shared" si="6"/>
        <v>0</v>
      </c>
      <c r="AQ210" s="1102"/>
    </row>
    <row r="211" spans="1:43">
      <c r="A211" s="1208">
        <v>551927</v>
      </c>
      <c r="B211" s="1223" t="s">
        <v>2555</v>
      </c>
      <c r="C211" s="1210" t="s">
        <v>2209</v>
      </c>
      <c r="D211" s="1210" t="s">
        <v>2209</v>
      </c>
      <c r="E211" s="1210" t="s">
        <v>216</v>
      </c>
      <c r="F211" s="1210" t="s">
        <v>2114</v>
      </c>
      <c r="G211" s="1210" t="s">
        <v>2203</v>
      </c>
      <c r="H211" s="1210" t="s">
        <v>2481</v>
      </c>
      <c r="I211" s="1210" t="s">
        <v>2546</v>
      </c>
      <c r="J211" s="1211">
        <v>18668671.07</v>
      </c>
      <c r="K211" s="1211">
        <v>3375608.8</v>
      </c>
      <c r="L211" s="1211">
        <v>2470554.2799999998</v>
      </c>
      <c r="M211" s="1211">
        <v>425678.76</v>
      </c>
      <c r="N211" s="1211">
        <v>1293008.6399999999</v>
      </c>
      <c r="O211" s="1211"/>
      <c r="P211" s="1211">
        <v>26233521.550000001</v>
      </c>
      <c r="Q211" s="1211">
        <v>22432233.990000002</v>
      </c>
      <c r="R211" s="1211">
        <v>3801287.5599999996</v>
      </c>
      <c r="S211" s="1198" t="s">
        <v>2470</v>
      </c>
      <c r="T211" s="1198" t="s">
        <v>2556</v>
      </c>
      <c r="U211" s="1198" t="s">
        <v>275</v>
      </c>
      <c r="V211" s="1199" t="s">
        <v>2548</v>
      </c>
      <c r="W211" s="1112"/>
      <c r="X211" s="1198">
        <v>0</v>
      </c>
      <c r="Y211" s="1198">
        <v>0</v>
      </c>
      <c r="Z211" s="1198">
        <v>0</v>
      </c>
      <c r="AA211" s="1198">
        <v>0</v>
      </c>
      <c r="AB211" s="1198">
        <v>0</v>
      </c>
      <c r="AC211" s="1198">
        <v>0</v>
      </c>
      <c r="AD211" s="1198">
        <v>0</v>
      </c>
      <c r="AE211" s="1198">
        <v>0</v>
      </c>
      <c r="AF211" s="1198">
        <v>0</v>
      </c>
      <c r="AG211" s="1114" t="s">
        <v>2478</v>
      </c>
      <c r="AH211" s="1115" t="s">
        <v>2478</v>
      </c>
      <c r="AI211" s="1116" t="s">
        <v>2478</v>
      </c>
      <c r="AJ211" s="1200"/>
      <c r="AK211" s="1201"/>
      <c r="AL211" s="1114">
        <f t="shared" si="7"/>
        <v>0</v>
      </c>
      <c r="AM211" s="1114">
        <v>0</v>
      </c>
      <c r="AN211" s="1114">
        <v>1</v>
      </c>
      <c r="AO211" s="1202">
        <f t="shared" si="6"/>
        <v>22432233.990000002</v>
      </c>
      <c r="AP211" s="1202">
        <f t="shared" si="6"/>
        <v>3801287.5599999996</v>
      </c>
      <c r="AQ211" s="1102" t="s">
        <v>2483</v>
      </c>
    </row>
    <row r="212" spans="1:43">
      <c r="A212" s="1111">
        <v>679035</v>
      </c>
      <c r="B212" s="1114" t="s">
        <v>2557</v>
      </c>
      <c r="C212" s="1113" t="s">
        <v>2209</v>
      </c>
      <c r="D212" s="1113" t="s">
        <v>2209</v>
      </c>
      <c r="E212" s="1113" t="s">
        <v>216</v>
      </c>
      <c r="F212" s="1113" t="s">
        <v>2114</v>
      </c>
      <c r="G212" s="1113" t="s">
        <v>2203</v>
      </c>
      <c r="H212" s="1113" t="s">
        <v>2469</v>
      </c>
      <c r="I212" s="1113" t="s">
        <v>2469</v>
      </c>
      <c r="J212" s="1198">
        <v>6440145.54</v>
      </c>
      <c r="K212" s="1198">
        <v>15927.16</v>
      </c>
      <c r="L212" s="1198">
        <v>1756408.47</v>
      </c>
      <c r="M212" s="1198">
        <v>4175.18</v>
      </c>
      <c r="N212" s="1198">
        <v>2800</v>
      </c>
      <c r="O212" s="1198"/>
      <c r="P212" s="1198">
        <v>8219456.3499999996</v>
      </c>
      <c r="Q212" s="1198">
        <v>8199354.0099999998</v>
      </c>
      <c r="R212" s="1198">
        <v>20102.34</v>
      </c>
      <c r="S212" s="1198" t="s">
        <v>2470</v>
      </c>
      <c r="T212" s="1198" t="s">
        <v>2556</v>
      </c>
      <c r="U212" s="1198" t="s">
        <v>275</v>
      </c>
      <c r="V212" s="1199" t="s">
        <v>2548</v>
      </c>
      <c r="W212" s="1112"/>
      <c r="X212" s="1198">
        <v>0</v>
      </c>
      <c r="Y212" s="1198">
        <v>0</v>
      </c>
      <c r="Z212" s="1198">
        <v>0</v>
      </c>
      <c r="AA212" s="1198">
        <v>0</v>
      </c>
      <c r="AB212" s="1198">
        <v>0</v>
      </c>
      <c r="AC212" s="1198">
        <v>0</v>
      </c>
      <c r="AD212" s="1198">
        <v>0</v>
      </c>
      <c r="AE212" s="1198">
        <v>0</v>
      </c>
      <c r="AF212" s="1198">
        <v>0</v>
      </c>
      <c r="AG212" s="1114" t="s">
        <v>2478</v>
      </c>
      <c r="AH212" s="1115" t="s">
        <v>2478</v>
      </c>
      <c r="AI212" s="1116" t="s">
        <v>2478</v>
      </c>
      <c r="AJ212" s="1200"/>
      <c r="AK212" s="1201"/>
      <c r="AL212" s="1114">
        <f t="shared" si="7"/>
        <v>0</v>
      </c>
      <c r="AM212" s="1114">
        <v>0</v>
      </c>
      <c r="AN212" s="1114">
        <v>1</v>
      </c>
      <c r="AO212" s="1202">
        <f t="shared" si="6"/>
        <v>8199354.0099999998</v>
      </c>
      <c r="AP212" s="1202">
        <f t="shared" si="6"/>
        <v>20102.34</v>
      </c>
      <c r="AQ212" s="1102"/>
    </row>
    <row r="213" spans="1:43">
      <c r="A213" s="1111">
        <v>704805</v>
      </c>
      <c r="B213" s="1114" t="s">
        <v>2571</v>
      </c>
      <c r="C213" s="1113" t="s">
        <v>2203</v>
      </c>
      <c r="D213" s="1113" t="s">
        <v>2209</v>
      </c>
      <c r="E213" s="1113" t="s">
        <v>216</v>
      </c>
      <c r="F213" s="1113" t="s">
        <v>2114</v>
      </c>
      <c r="G213" s="1113" t="s">
        <v>2203</v>
      </c>
      <c r="H213" s="1113" t="s">
        <v>2469</v>
      </c>
      <c r="I213" s="1113" t="s">
        <v>2469</v>
      </c>
      <c r="J213" s="1198">
        <v>5297451.62</v>
      </c>
      <c r="K213" s="1198">
        <v>18959.16</v>
      </c>
      <c r="L213" s="1198">
        <v>683790.17</v>
      </c>
      <c r="M213" s="1198">
        <v>2498.0700000000002</v>
      </c>
      <c r="N213" s="1198"/>
      <c r="O213" s="1198"/>
      <c r="P213" s="1198">
        <v>6002699.0200000005</v>
      </c>
      <c r="Q213" s="1198">
        <v>5981241.79</v>
      </c>
      <c r="R213" s="1198">
        <v>21457.23</v>
      </c>
      <c r="S213" s="1198" t="s">
        <v>2470</v>
      </c>
      <c r="T213" s="1198" t="s">
        <v>2556</v>
      </c>
      <c r="U213" s="1198" t="s">
        <v>275</v>
      </c>
      <c r="V213" s="1199" t="s">
        <v>2548</v>
      </c>
      <c r="W213" s="1112"/>
      <c r="X213" s="1198">
        <v>0</v>
      </c>
      <c r="Y213" s="1198">
        <v>0</v>
      </c>
      <c r="Z213" s="1198">
        <v>0</v>
      </c>
      <c r="AA213" s="1198">
        <v>0</v>
      </c>
      <c r="AB213" s="1198">
        <v>0</v>
      </c>
      <c r="AC213" s="1198">
        <v>0</v>
      </c>
      <c r="AD213" s="1198">
        <v>0</v>
      </c>
      <c r="AE213" s="1198">
        <v>0</v>
      </c>
      <c r="AF213" s="1198">
        <v>0</v>
      </c>
      <c r="AG213" s="1114" t="s">
        <v>2478</v>
      </c>
      <c r="AH213" s="1115" t="s">
        <v>2478</v>
      </c>
      <c r="AI213" s="1116" t="s">
        <v>2478</v>
      </c>
      <c r="AJ213" s="1200"/>
      <c r="AK213" s="1201"/>
      <c r="AL213" s="1114">
        <f t="shared" si="7"/>
        <v>0</v>
      </c>
      <c r="AM213" s="1114">
        <v>0</v>
      </c>
      <c r="AN213" s="1114">
        <v>0</v>
      </c>
      <c r="AO213" s="1202">
        <f t="shared" si="6"/>
        <v>0</v>
      </c>
      <c r="AP213" s="1202">
        <f t="shared" si="6"/>
        <v>0</v>
      </c>
      <c r="AQ213" s="1102"/>
    </row>
    <row r="214" spans="1:43">
      <c r="A214" s="1167">
        <v>748180</v>
      </c>
      <c r="B214" s="1168" t="s">
        <v>2558</v>
      </c>
      <c r="C214" s="1169" t="s">
        <v>2209</v>
      </c>
      <c r="D214" s="1169" t="s">
        <v>2209</v>
      </c>
      <c r="E214" s="1169" t="s">
        <v>216</v>
      </c>
      <c r="F214" s="1169" t="s">
        <v>2114</v>
      </c>
      <c r="G214" s="1169" t="s">
        <v>2203</v>
      </c>
      <c r="H214" s="1169" t="s">
        <v>2481</v>
      </c>
      <c r="I214" s="1169" t="s">
        <v>2469</v>
      </c>
      <c r="J214" s="1170">
        <v>0</v>
      </c>
      <c r="K214" s="1170">
        <v>47130973.409999996</v>
      </c>
      <c r="L214" s="1170">
        <v>0</v>
      </c>
      <c r="M214" s="1170">
        <v>5250645.6399999997</v>
      </c>
      <c r="N214" s="1170">
        <v>0</v>
      </c>
      <c r="O214" s="1170">
        <v>423360</v>
      </c>
      <c r="P214" s="1170">
        <v>52804979.049999997</v>
      </c>
      <c r="Q214" s="1170">
        <v>0</v>
      </c>
      <c r="R214" s="1170">
        <v>52804979.049999997</v>
      </c>
      <c r="S214" s="1170" t="s">
        <v>2470</v>
      </c>
      <c r="T214" s="1170" t="s">
        <v>2559</v>
      </c>
      <c r="U214" s="1170" t="s">
        <v>275</v>
      </c>
      <c r="V214" s="1214" t="s">
        <v>2548</v>
      </c>
      <c r="W214" s="1112"/>
      <c r="X214" s="1198">
        <v>33071971.883999996</v>
      </c>
      <c r="Y214" s="1198">
        <v>4086750.8113799994</v>
      </c>
      <c r="Z214" s="1198">
        <v>4724567.4119999995</v>
      </c>
      <c r="AA214" s="1198">
        <v>472456.74119999999</v>
      </c>
      <c r="AB214" s="1198">
        <v>3307197.1884000003</v>
      </c>
      <c r="AC214" s="1198">
        <v>1417370.2235999999</v>
      </c>
      <c r="AD214" s="1198">
        <v>47080314.260579996</v>
      </c>
      <c r="AE214" s="1198">
        <v>41103736.484399997</v>
      </c>
      <c r="AF214" s="1198">
        <v>5976577.7761799991</v>
      </c>
      <c r="AG214" s="1114" t="s">
        <v>2472</v>
      </c>
      <c r="AH214" s="1115" t="s">
        <v>2235</v>
      </c>
      <c r="AI214" s="1116">
        <v>0</v>
      </c>
      <c r="AJ214" s="1200"/>
      <c r="AK214" s="1201"/>
      <c r="AL214" s="1114">
        <f t="shared" si="7"/>
        <v>1</v>
      </c>
      <c r="AM214" s="1114">
        <v>0</v>
      </c>
      <c r="AN214" s="1114">
        <v>0</v>
      </c>
      <c r="AO214" s="1202">
        <f t="shared" si="6"/>
        <v>0</v>
      </c>
      <c r="AP214" s="1202">
        <f t="shared" si="6"/>
        <v>52804979.049999997</v>
      </c>
      <c r="AQ214" s="1102"/>
    </row>
  </sheetData>
  <mergeCells count="3">
    <mergeCell ref="J5:R5"/>
    <mergeCell ref="S5:V5"/>
    <mergeCell ref="X5:AD5"/>
  </mergeCells>
  <conditionalFormatting sqref="B6:R6 W6:AJ6">
    <cfRule type="duplicateValues" dxfId="26" priority="1"/>
    <cfRule type="duplicateValues" dxfId="25" priority="2"/>
    <cfRule type="duplicateValues" dxfId="24" priority="3"/>
  </conditionalFormatting>
  <pageMargins left="0.7" right="0.7" top="0.75" bottom="0.75" header="0.3" footer="0.3"/>
  <pageSetup paperSize="17" scale="8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B25AC-C014-4C48-AF3B-F16A2A20228D}">
  <sheetPr>
    <tabColor rgb="FF17214C"/>
    <pageSetUpPr fitToPage="1"/>
  </sheetPr>
  <dimension ref="A1:DR726"/>
  <sheetViews>
    <sheetView showGridLines="0" workbookViewId="0"/>
  </sheetViews>
  <sheetFormatPr defaultColWidth="9" defaultRowHeight="15"/>
  <cols>
    <col min="1" max="1" width="5.75" style="1337" customWidth="1"/>
    <col min="2" max="2" width="5.125" style="1337" customWidth="1"/>
    <col min="3" max="7" width="8.5" style="1337" customWidth="1"/>
    <col min="8" max="8" width="15.75" style="1337" bestFit="1" customWidth="1"/>
    <col min="9" max="11" width="8.5" style="1337" customWidth="1"/>
    <col min="12" max="12" width="5.75" style="1337" customWidth="1"/>
    <col min="13" max="18" width="9" style="1338"/>
    <col min="19" max="19" width="16.125" style="1338" bestFit="1" customWidth="1"/>
    <col min="20" max="20" width="9" style="1338"/>
    <col min="21" max="25" width="9" style="1361"/>
    <col min="26" max="26" width="15.625" style="1362" bestFit="1" customWidth="1"/>
    <col min="27" max="122" width="9" style="1338"/>
    <col min="123" max="16384" width="9" style="1337"/>
  </cols>
  <sheetData>
    <row r="1" spans="1:26">
      <c r="M1" s="1339"/>
      <c r="N1" s="1339"/>
      <c r="O1" s="1339"/>
      <c r="P1" s="1339"/>
      <c r="Q1" s="1339"/>
      <c r="R1" s="1339"/>
      <c r="S1" s="1339"/>
      <c r="T1" s="1339"/>
    </row>
    <row r="2" spans="1:26" ht="29.85" customHeight="1">
      <c r="M2" s="1339"/>
      <c r="N2" s="1339"/>
      <c r="O2" s="1339"/>
      <c r="P2" s="1339"/>
      <c r="Q2" s="1339"/>
      <c r="R2" s="1339"/>
      <c r="S2" s="1339"/>
      <c r="T2" s="1339"/>
    </row>
    <row r="3" spans="1:26" ht="16.899999999999999" customHeight="1">
      <c r="M3" s="1339"/>
      <c r="N3" s="1339"/>
      <c r="O3" s="1339"/>
      <c r="P3" s="1339"/>
      <c r="Q3" s="1339"/>
      <c r="R3" s="1339"/>
      <c r="S3" s="1339"/>
      <c r="T3" s="1339"/>
    </row>
    <row r="4" spans="1:26" ht="15.75">
      <c r="B4" s="1340" t="s">
        <v>22674</v>
      </c>
      <c r="C4" s="1340"/>
      <c r="D4" s="1340"/>
      <c r="E4" s="1340"/>
      <c r="F4" s="1340"/>
      <c r="G4" s="1340"/>
      <c r="H4" s="1340" t="s">
        <v>22670</v>
      </c>
      <c r="I4" s="1340"/>
      <c r="J4" s="1340"/>
      <c r="M4" s="1339"/>
      <c r="N4" s="1340" t="s">
        <v>22671</v>
      </c>
      <c r="O4" s="1340"/>
      <c r="P4" s="1340"/>
      <c r="Q4" s="1340"/>
      <c r="R4" s="1340"/>
      <c r="S4" s="1341" t="s">
        <v>22670</v>
      </c>
      <c r="T4" s="1339"/>
    </row>
    <row r="5" spans="1:26" s="1338" customFormat="1">
      <c r="A5" s="1337"/>
      <c r="B5" s="1342"/>
      <c r="C5" s="1342"/>
      <c r="D5" s="1342"/>
      <c r="E5" s="1342"/>
      <c r="F5" s="1342"/>
      <c r="G5" s="1342"/>
      <c r="H5" s="1342"/>
      <c r="I5" s="1342"/>
      <c r="J5" s="1342"/>
      <c r="K5" s="1343"/>
      <c r="L5" s="1337"/>
      <c r="M5" s="1339"/>
      <c r="N5" s="1339"/>
      <c r="O5" s="1339"/>
      <c r="P5" s="1339"/>
      <c r="Q5" s="1339"/>
      <c r="R5" s="1339"/>
      <c r="S5" s="1339"/>
      <c r="T5" s="1339"/>
      <c r="U5" s="1361"/>
      <c r="V5" s="1361"/>
      <c r="W5" s="1361"/>
      <c r="X5" s="1361"/>
      <c r="Y5" s="1361"/>
      <c r="Z5" s="1362"/>
    </row>
    <row r="6" spans="1:26" s="1338" customFormat="1">
      <c r="A6" s="1337"/>
      <c r="B6" s="1344" t="s">
        <v>22672</v>
      </c>
      <c r="C6" s="1344"/>
      <c r="D6" s="1345"/>
      <c r="E6" s="1345"/>
      <c r="F6" s="1345"/>
      <c r="G6" s="1345"/>
      <c r="H6" s="1345"/>
      <c r="I6" s="1345"/>
      <c r="J6" s="1345"/>
      <c r="K6" s="1343"/>
      <c r="L6" s="1337"/>
      <c r="M6" s="1339"/>
      <c r="N6" s="1346" t="s">
        <v>22672</v>
      </c>
      <c r="O6" s="1339"/>
      <c r="P6" s="1339"/>
      <c r="Q6" s="1339"/>
      <c r="R6" s="1339"/>
      <c r="S6" s="1339"/>
      <c r="T6" s="1339"/>
      <c r="U6" s="1361" t="s">
        <v>22672</v>
      </c>
      <c r="V6" s="1361"/>
      <c r="W6" s="1361"/>
      <c r="X6" s="1361"/>
      <c r="Y6" s="1361"/>
      <c r="Z6" s="1362"/>
    </row>
    <row r="7" spans="1:26" s="1338" customFormat="1">
      <c r="A7" s="1343"/>
      <c r="B7" s="1344"/>
      <c r="C7" s="1347" t="s">
        <v>2145</v>
      </c>
      <c r="D7" s="1348"/>
      <c r="E7" s="1348"/>
      <c r="F7" s="1348"/>
      <c r="G7" s="1348"/>
      <c r="H7" s="1349">
        <f>'Attachment C'!F82</f>
        <v>500127199.41000044</v>
      </c>
      <c r="I7" s="1345"/>
      <c r="J7" s="1345"/>
      <c r="K7" s="1343"/>
      <c r="L7" s="1343"/>
      <c r="M7" s="1339"/>
      <c r="N7" s="1339"/>
      <c r="O7" s="1350" t="s">
        <v>2145</v>
      </c>
      <c r="P7" s="1339"/>
      <c r="Q7" s="1339"/>
      <c r="R7" s="1339"/>
      <c r="S7" s="1351">
        <f>H7+Z7</f>
        <v>4394929374.7295046</v>
      </c>
      <c r="T7" s="1339"/>
      <c r="U7" s="1361"/>
      <c r="V7" s="1361" t="s">
        <v>2145</v>
      </c>
      <c r="W7" s="1361"/>
      <c r="X7" s="1361"/>
      <c r="Y7" s="1361"/>
      <c r="Z7" s="1362">
        <v>3894802175.3195043</v>
      </c>
    </row>
    <row r="8" spans="1:26" s="1338" customFormat="1">
      <c r="A8" s="1337"/>
      <c r="B8" s="1344"/>
      <c r="C8" s="1347" t="s">
        <v>2150</v>
      </c>
      <c r="D8" s="1348"/>
      <c r="E8" s="1348"/>
      <c r="F8" s="1348"/>
      <c r="G8" s="1348"/>
      <c r="H8" s="1349">
        <f>'Attachment C'!H82</f>
        <v>45800250.61999999</v>
      </c>
      <c r="I8" s="1345"/>
      <c r="J8" s="1345"/>
      <c r="K8" s="1343"/>
      <c r="L8" s="1337"/>
      <c r="M8" s="1339"/>
      <c r="N8" s="1339"/>
      <c r="O8" s="1350" t="s">
        <v>2150</v>
      </c>
      <c r="P8" s="1339"/>
      <c r="Q8" s="1339"/>
      <c r="R8" s="1339"/>
      <c r="S8" s="1351">
        <f>H8+Z8</f>
        <v>517315505.95569521</v>
      </c>
      <c r="T8" s="1339"/>
      <c r="U8" s="1361"/>
      <c r="V8" s="1361" t="s">
        <v>2150</v>
      </c>
      <c r="W8" s="1361"/>
      <c r="X8" s="1361"/>
      <c r="Y8" s="1361"/>
      <c r="Z8" s="1362">
        <v>471515255.33569521</v>
      </c>
    </row>
    <row r="9" spans="1:26" s="1338" customFormat="1">
      <c r="A9" s="1337"/>
      <c r="B9" s="1344"/>
      <c r="C9" s="1347" t="s">
        <v>2155</v>
      </c>
      <c r="D9" s="1348"/>
      <c r="E9" s="1348"/>
      <c r="F9" s="1348"/>
      <c r="G9" s="1348"/>
      <c r="H9" s="1349">
        <f>'Attachment C'!J82</f>
        <v>162120280.45666668</v>
      </c>
      <c r="I9" s="1345"/>
      <c r="J9" s="1345"/>
      <c r="K9" s="1343"/>
      <c r="L9" s="1337"/>
      <c r="M9" s="1339"/>
      <c r="N9" s="1346"/>
      <c r="O9" s="1350" t="s">
        <v>2155</v>
      </c>
      <c r="P9" s="1339"/>
      <c r="Q9" s="1339"/>
      <c r="R9" s="1339"/>
      <c r="S9" s="1351">
        <f>H9+Z9</f>
        <v>704174073.79559481</v>
      </c>
      <c r="T9" s="1339"/>
      <c r="U9" s="1361"/>
      <c r="V9" s="1361" t="s">
        <v>2155</v>
      </c>
      <c r="W9" s="1361"/>
      <c r="X9" s="1361"/>
      <c r="Y9" s="1361"/>
      <c r="Z9" s="1362">
        <v>542053793.3389281</v>
      </c>
    </row>
    <row r="10" spans="1:26" s="1338" customFormat="1">
      <c r="A10" s="1337"/>
      <c r="B10" s="1344"/>
      <c r="C10" s="1347" t="s">
        <v>16096</v>
      </c>
      <c r="D10" s="1348"/>
      <c r="E10" s="1348"/>
      <c r="F10" s="1348"/>
      <c r="G10" s="1348"/>
      <c r="H10" s="1349">
        <f>'Attachment C'!L82</f>
        <v>54270.33</v>
      </c>
      <c r="I10" s="1345"/>
      <c r="J10" s="1345"/>
      <c r="K10" s="1343"/>
      <c r="L10" s="1337"/>
      <c r="M10" s="1339"/>
      <c r="N10" s="1339"/>
      <c r="O10" s="1350" t="s">
        <v>16096</v>
      </c>
      <c r="P10" s="1339"/>
      <c r="Q10" s="1339"/>
      <c r="R10" s="1339"/>
      <c r="S10" s="1351">
        <f>H10</f>
        <v>54270.33</v>
      </c>
      <c r="T10" s="1339"/>
      <c r="U10" s="1361"/>
      <c r="V10" s="1361"/>
      <c r="W10" s="1361"/>
      <c r="X10" s="1361"/>
      <c r="Y10" s="1361"/>
      <c r="Z10" s="1362"/>
    </row>
    <row r="11" spans="1:26" s="1338" customFormat="1">
      <c r="A11" s="1337"/>
      <c r="B11" s="1344"/>
      <c r="C11" s="1344"/>
      <c r="D11" s="1345"/>
      <c r="E11" s="1345"/>
      <c r="F11" s="1345"/>
      <c r="G11" s="1345"/>
      <c r="H11" s="1345"/>
      <c r="I11" s="1345"/>
      <c r="J11" s="1345"/>
      <c r="K11" s="1343"/>
      <c r="L11" s="1337"/>
      <c r="M11" s="1339"/>
      <c r="N11" s="1346"/>
      <c r="O11" s="1339"/>
      <c r="P11" s="1339"/>
      <c r="Q11" s="1339"/>
      <c r="R11" s="1339"/>
      <c r="S11" s="1351"/>
      <c r="T11" s="1339"/>
      <c r="U11" s="1361" t="s">
        <v>22673</v>
      </c>
      <c r="V11" s="1361"/>
      <c r="W11" s="1361"/>
      <c r="X11" s="1361"/>
      <c r="Y11" s="1361"/>
      <c r="Z11" s="1362"/>
    </row>
    <row r="12" spans="1:26" s="1338" customFormat="1">
      <c r="A12" s="1337"/>
      <c r="B12" s="1344" t="s">
        <v>22673</v>
      </c>
      <c r="C12" s="1344"/>
      <c r="D12" s="1345"/>
      <c r="E12" s="1345"/>
      <c r="F12" s="1345"/>
      <c r="G12" s="1345"/>
      <c r="H12" s="1345"/>
      <c r="I12" s="1345"/>
      <c r="J12" s="1345"/>
      <c r="K12" s="1343"/>
      <c r="L12" s="1337"/>
      <c r="M12" s="1339"/>
      <c r="N12" s="1346" t="s">
        <v>22673</v>
      </c>
      <c r="O12" s="1339"/>
      <c r="P12" s="1339"/>
      <c r="Q12" s="1339"/>
      <c r="R12" s="1339"/>
      <c r="S12" s="1351"/>
      <c r="T12" s="1339"/>
      <c r="U12" s="1361"/>
      <c r="V12" s="1361" t="s">
        <v>2148</v>
      </c>
      <c r="W12" s="1361"/>
      <c r="X12" s="1361"/>
      <c r="Y12" s="1361"/>
      <c r="Z12" s="1362">
        <v>2298728982.6983266</v>
      </c>
    </row>
    <row r="13" spans="1:26" s="1338" customFormat="1">
      <c r="A13" s="1337"/>
      <c r="B13" s="1344"/>
      <c r="C13" s="1347" t="s">
        <v>2148</v>
      </c>
      <c r="D13" s="1348"/>
      <c r="E13" s="1348"/>
      <c r="F13" s="1348"/>
      <c r="G13" s="1348"/>
      <c r="H13" s="1349">
        <f>'Attachment C'!G82</f>
        <v>301262959.26000005</v>
      </c>
      <c r="I13" s="1345"/>
      <c r="J13" s="1345"/>
      <c r="K13" s="1343"/>
      <c r="L13" s="1337"/>
      <c r="M13" s="1339"/>
      <c r="N13" s="1339"/>
      <c r="O13" s="1350" t="s">
        <v>2148</v>
      </c>
      <c r="P13" s="1339"/>
      <c r="Q13" s="1339"/>
      <c r="R13" s="1339"/>
      <c r="S13" s="1351">
        <f>H13+Z12</f>
        <v>2599991941.9583268</v>
      </c>
      <c r="T13" s="1339"/>
      <c r="U13" s="1361"/>
      <c r="V13" s="1361" t="s">
        <v>2153</v>
      </c>
      <c r="W13" s="1361"/>
      <c r="X13" s="1361"/>
      <c r="Y13" s="1361"/>
      <c r="Z13" s="1362">
        <v>191927360.01675668</v>
      </c>
    </row>
    <row r="14" spans="1:26" s="1338" customFormat="1">
      <c r="A14" s="1337"/>
      <c r="B14" s="1344"/>
      <c r="C14" s="1347" t="s">
        <v>2153</v>
      </c>
      <c r="D14" s="1348"/>
      <c r="E14" s="1348"/>
      <c r="F14" s="1348"/>
      <c r="G14" s="1348"/>
      <c r="H14" s="1349">
        <f>'Attachment C'!I82</f>
        <v>15217565.110000005</v>
      </c>
      <c r="I14" s="1345"/>
      <c r="J14" s="1345"/>
      <c r="K14" s="1343"/>
      <c r="L14" s="1337"/>
      <c r="M14" s="1339"/>
      <c r="N14" s="1339"/>
      <c r="O14" s="1350" t="s">
        <v>2153</v>
      </c>
      <c r="P14" s="1339"/>
      <c r="Q14" s="1339"/>
      <c r="R14" s="1339"/>
      <c r="S14" s="1351">
        <f>H14+Z13</f>
        <v>207144925.1267567</v>
      </c>
      <c r="T14" s="1339"/>
      <c r="U14" s="1361"/>
      <c r="V14" s="1361" t="s">
        <v>2158</v>
      </c>
      <c r="W14" s="1361"/>
      <c r="X14" s="1361"/>
      <c r="Y14" s="1361"/>
      <c r="Z14" s="1362">
        <v>430916194.20414078</v>
      </c>
    </row>
    <row r="15" spans="1:26" s="1338" customFormat="1">
      <c r="A15" s="1337"/>
      <c r="B15" s="1344"/>
      <c r="C15" s="1347" t="s">
        <v>2158</v>
      </c>
      <c r="D15" s="1348"/>
      <c r="E15" s="1348"/>
      <c r="F15" s="1348"/>
      <c r="G15" s="1348"/>
      <c r="H15" s="1349">
        <f>'Attachment C'!K82</f>
        <v>79304184.25333333</v>
      </c>
      <c r="I15" s="1345"/>
      <c r="J15" s="1345"/>
      <c r="K15" s="1343"/>
      <c r="L15" s="1337"/>
      <c r="M15" s="1339"/>
      <c r="N15" s="1339"/>
      <c r="O15" s="1350" t="s">
        <v>2158</v>
      </c>
      <c r="P15" s="1339"/>
      <c r="Q15" s="1339"/>
      <c r="R15" s="1339"/>
      <c r="S15" s="1351">
        <f>H15+Z14</f>
        <v>510220378.45747411</v>
      </c>
      <c r="T15" s="1339"/>
      <c r="U15" s="1361"/>
      <c r="V15" s="1361"/>
      <c r="W15" s="1361"/>
      <c r="X15" s="1361"/>
      <c r="Y15" s="1361"/>
      <c r="Z15" s="1362"/>
    </row>
    <row r="16" spans="1:26" s="1338" customFormat="1">
      <c r="A16" s="1337"/>
      <c r="B16" s="1344"/>
      <c r="C16" s="1344"/>
      <c r="D16" s="1345"/>
      <c r="E16" s="1345"/>
      <c r="F16" s="1345"/>
      <c r="G16" s="1345"/>
      <c r="H16" s="1345"/>
      <c r="I16" s="1345"/>
      <c r="J16" s="1345"/>
      <c r="K16" s="1343"/>
      <c r="L16" s="1337"/>
      <c r="M16" s="1339"/>
      <c r="N16" s="1339"/>
      <c r="O16" s="1339"/>
      <c r="P16" s="1339"/>
      <c r="Q16" s="1339"/>
      <c r="R16" s="1339"/>
      <c r="S16" s="1339"/>
      <c r="T16" s="1339"/>
      <c r="U16" s="1361"/>
      <c r="V16" s="1361"/>
      <c r="W16" s="1361"/>
      <c r="X16" s="1361"/>
      <c r="Y16" s="1361"/>
      <c r="Z16" s="1362"/>
    </row>
    <row r="17" spans="1:26" s="1338" customFormat="1">
      <c r="A17" s="1337"/>
      <c r="B17" s="1352" t="s">
        <v>2463</v>
      </c>
      <c r="C17" s="1352"/>
      <c r="D17" s="1353"/>
      <c r="E17" s="1353"/>
      <c r="F17" s="1353"/>
      <c r="G17" s="1353"/>
      <c r="H17" s="1354">
        <f>SUM(H7:H10)</f>
        <v>708102000.8166672</v>
      </c>
      <c r="I17" s="1345"/>
      <c r="J17" s="1345"/>
      <c r="K17" s="1343"/>
      <c r="L17" s="1337"/>
      <c r="M17" s="1339"/>
      <c r="N17" s="1355" t="s">
        <v>2463</v>
      </c>
      <c r="O17" s="1339"/>
      <c r="P17" s="1339"/>
      <c r="Q17" s="1339"/>
      <c r="R17" s="1339"/>
      <c r="S17" s="1356">
        <f>SUM(S7:S10)</f>
        <v>5616473224.8107948</v>
      </c>
      <c r="T17" s="1339"/>
      <c r="U17" s="1361"/>
      <c r="V17" s="1361"/>
      <c r="W17" s="1361"/>
      <c r="X17" s="1361"/>
      <c r="Y17" s="1361"/>
      <c r="Z17" s="1362"/>
    </row>
    <row r="18" spans="1:26" s="1338" customFormat="1">
      <c r="A18" s="1337"/>
      <c r="B18" s="1352" t="s">
        <v>2199</v>
      </c>
      <c r="C18" s="1352"/>
      <c r="D18" s="1353"/>
      <c r="E18" s="1353"/>
      <c r="F18" s="1353"/>
      <c r="G18" s="1353"/>
      <c r="H18" s="1354">
        <f>SUM(H13:H15)</f>
        <v>395784708.62333339</v>
      </c>
      <c r="I18" s="1345"/>
      <c r="J18" s="1345"/>
      <c r="K18" s="1343"/>
      <c r="L18" s="1337"/>
      <c r="M18" s="1339"/>
      <c r="N18" s="1355" t="s">
        <v>2199</v>
      </c>
      <c r="O18" s="1339"/>
      <c r="P18" s="1339"/>
      <c r="Q18" s="1339"/>
      <c r="R18" s="1339"/>
      <c r="S18" s="1356">
        <f>SUM(S13:S15)</f>
        <v>3317357245.5425577</v>
      </c>
      <c r="T18" s="1339"/>
      <c r="U18" s="1361"/>
      <c r="V18" s="1361"/>
      <c r="W18" s="1361"/>
      <c r="X18" s="1361"/>
      <c r="Y18" s="1361"/>
      <c r="Z18" s="1362"/>
    </row>
    <row r="19" spans="1:26" s="1338" customFormat="1">
      <c r="A19" s="1337"/>
      <c r="B19" s="1344" t="s">
        <v>2197</v>
      </c>
      <c r="C19" s="1344"/>
      <c r="D19" s="1345"/>
      <c r="E19" s="1345"/>
      <c r="F19" s="1345"/>
      <c r="G19" s="1345"/>
      <c r="H19" s="1357">
        <f>SUM(H17:H18)</f>
        <v>1103886709.4400005</v>
      </c>
      <c r="I19" s="1345"/>
      <c r="J19" s="1345"/>
      <c r="K19" s="1343"/>
      <c r="L19" s="1337"/>
      <c r="M19" s="1339"/>
      <c r="N19" s="1346" t="s">
        <v>2197</v>
      </c>
      <c r="O19" s="1339"/>
      <c r="P19" s="1339"/>
      <c r="Q19" s="1339"/>
      <c r="R19" s="1339"/>
      <c r="S19" s="1358">
        <f>SUM(S17:S18)</f>
        <v>8933830470.3533516</v>
      </c>
      <c r="T19" s="1339"/>
      <c r="U19" s="1361"/>
      <c r="V19" s="1361"/>
      <c r="W19" s="1361"/>
      <c r="X19" s="1361"/>
      <c r="Y19" s="1361"/>
      <c r="Z19" s="1362"/>
    </row>
    <row r="20" spans="1:26" s="1338" customFormat="1">
      <c r="A20" s="1337"/>
      <c r="B20" s="1345"/>
      <c r="C20" s="1345"/>
      <c r="D20" s="1345"/>
      <c r="E20" s="1345"/>
      <c r="F20" s="1345"/>
      <c r="G20" s="1345"/>
      <c r="H20" s="1345"/>
      <c r="I20" s="1345"/>
      <c r="J20" s="1345"/>
      <c r="K20" s="1343"/>
      <c r="L20" s="1337"/>
      <c r="M20" s="1339"/>
      <c r="N20" s="1339"/>
      <c r="O20" s="1339"/>
      <c r="P20" s="1339"/>
      <c r="Q20" s="1339"/>
      <c r="R20" s="1339"/>
      <c r="S20" s="1339"/>
      <c r="T20" s="1339"/>
      <c r="U20" s="1361"/>
      <c r="V20" s="1361"/>
      <c r="W20" s="1361"/>
      <c r="X20" s="1361"/>
      <c r="Y20" s="1361"/>
      <c r="Z20" s="1362"/>
    </row>
    <row r="21" spans="1:26" s="1338" customFormat="1">
      <c r="A21" s="1337"/>
      <c r="B21" s="1345"/>
      <c r="C21" s="1345"/>
      <c r="D21" s="1345"/>
      <c r="E21" s="1345"/>
      <c r="F21" s="1345"/>
      <c r="G21" s="1345"/>
      <c r="H21" s="1345"/>
      <c r="I21" s="1345"/>
      <c r="J21" s="1345"/>
      <c r="K21" s="1343"/>
      <c r="L21" s="1337"/>
      <c r="M21" s="1339"/>
      <c r="N21" s="1359"/>
      <c r="O21" s="1359"/>
      <c r="P21" s="1359"/>
      <c r="Q21" s="1359"/>
      <c r="R21" s="1359"/>
      <c r="S21" s="1360"/>
      <c r="T21" s="1339"/>
      <c r="U21" s="1361"/>
      <c r="V21" s="1361"/>
      <c r="W21" s="1361"/>
      <c r="X21" s="1361"/>
      <c r="Y21" s="1361"/>
      <c r="Z21" s="1362"/>
    </row>
    <row r="22" spans="1:26" s="1338" customFormat="1">
      <c r="U22" s="1361"/>
      <c r="V22" s="1361"/>
      <c r="W22" s="1361"/>
      <c r="X22" s="1361"/>
      <c r="Y22" s="1361"/>
      <c r="Z22" s="1362"/>
    </row>
    <row r="23" spans="1:26" s="1338" customFormat="1">
      <c r="U23" s="1361"/>
      <c r="V23" s="1361"/>
      <c r="W23" s="1361"/>
      <c r="X23" s="1361"/>
      <c r="Y23" s="1361"/>
      <c r="Z23" s="1362"/>
    </row>
    <row r="24" spans="1:26" s="1338" customFormat="1">
      <c r="U24" s="1361"/>
      <c r="V24" s="1361"/>
      <c r="W24" s="1361"/>
      <c r="X24" s="1361"/>
      <c r="Y24" s="1361"/>
      <c r="Z24" s="1362"/>
    </row>
    <row r="25" spans="1:26" s="1338" customFormat="1">
      <c r="S25" s="1363"/>
      <c r="U25" s="1361"/>
      <c r="V25" s="1361"/>
      <c r="W25" s="1361"/>
      <c r="X25" s="1361"/>
      <c r="Y25" s="1361"/>
      <c r="Z25" s="1362"/>
    </row>
    <row r="26" spans="1:26" s="1338" customFormat="1">
      <c r="U26" s="1361"/>
      <c r="V26" s="1361"/>
      <c r="W26" s="1361"/>
      <c r="X26" s="1361"/>
      <c r="Y26" s="1361"/>
      <c r="Z26" s="1362"/>
    </row>
    <row r="27" spans="1:26" s="1338" customFormat="1">
      <c r="U27" s="1361"/>
      <c r="V27" s="1361"/>
      <c r="W27" s="1361"/>
      <c r="X27" s="1361"/>
      <c r="Y27" s="1361"/>
      <c r="Z27" s="1362"/>
    </row>
    <row r="28" spans="1:26" s="1338" customFormat="1">
      <c r="U28" s="1361"/>
      <c r="V28" s="1361"/>
      <c r="W28" s="1361"/>
      <c r="X28" s="1361"/>
      <c r="Y28" s="1361"/>
      <c r="Z28" s="1362"/>
    </row>
    <row r="29" spans="1:26" s="1338" customFormat="1">
      <c r="U29" s="1361"/>
      <c r="V29" s="1361"/>
      <c r="W29" s="1361"/>
      <c r="X29" s="1361"/>
      <c r="Y29" s="1361"/>
      <c r="Z29" s="1362"/>
    </row>
    <row r="30" spans="1:26" s="1338" customFormat="1">
      <c r="U30" s="1361"/>
      <c r="V30" s="1361"/>
      <c r="W30" s="1361"/>
      <c r="X30" s="1361"/>
      <c r="Y30" s="1361"/>
      <c r="Z30" s="1362"/>
    </row>
    <row r="31" spans="1:26" s="1338" customFormat="1">
      <c r="U31" s="1361"/>
      <c r="V31" s="1361"/>
      <c r="W31" s="1361"/>
      <c r="X31" s="1361"/>
      <c r="Y31" s="1361"/>
      <c r="Z31" s="1362"/>
    </row>
    <row r="32" spans="1:26" s="1338" customFormat="1">
      <c r="U32" s="1361"/>
      <c r="V32" s="1361"/>
      <c r="W32" s="1361"/>
      <c r="X32" s="1361"/>
      <c r="Y32" s="1361"/>
      <c r="Z32" s="1362"/>
    </row>
    <row r="33" spans="21:26" s="1338" customFormat="1">
      <c r="U33" s="1361"/>
      <c r="V33" s="1361"/>
      <c r="W33" s="1361"/>
      <c r="X33" s="1361"/>
      <c r="Y33" s="1361"/>
      <c r="Z33" s="1362"/>
    </row>
    <row r="34" spans="21:26" s="1338" customFormat="1">
      <c r="U34" s="1361"/>
      <c r="V34" s="1361"/>
      <c r="W34" s="1361"/>
      <c r="X34" s="1361"/>
      <c r="Y34" s="1361"/>
      <c r="Z34" s="1362"/>
    </row>
    <row r="35" spans="21:26" s="1338" customFormat="1">
      <c r="U35" s="1361"/>
      <c r="V35" s="1361"/>
      <c r="W35" s="1361"/>
      <c r="X35" s="1361"/>
      <c r="Y35" s="1361"/>
      <c r="Z35" s="1362"/>
    </row>
    <row r="36" spans="21:26" s="1338" customFormat="1">
      <c r="U36" s="1361"/>
      <c r="V36" s="1361"/>
      <c r="W36" s="1361"/>
      <c r="X36" s="1361"/>
      <c r="Y36" s="1361"/>
      <c r="Z36" s="1362"/>
    </row>
    <row r="37" spans="21:26" s="1338" customFormat="1">
      <c r="U37" s="1361"/>
      <c r="V37" s="1361"/>
      <c r="W37" s="1361"/>
      <c r="X37" s="1361"/>
      <c r="Y37" s="1361"/>
      <c r="Z37" s="1362"/>
    </row>
    <row r="38" spans="21:26" s="1338" customFormat="1">
      <c r="U38" s="1361"/>
      <c r="V38" s="1361"/>
      <c r="W38" s="1361"/>
      <c r="X38" s="1361"/>
      <c r="Y38" s="1361"/>
      <c r="Z38" s="1362"/>
    </row>
    <row r="39" spans="21:26" s="1338" customFormat="1">
      <c r="U39" s="1361"/>
      <c r="V39" s="1361"/>
      <c r="W39" s="1361"/>
      <c r="X39" s="1361"/>
      <c r="Y39" s="1361"/>
      <c r="Z39" s="1362"/>
    </row>
    <row r="40" spans="21:26" s="1338" customFormat="1">
      <c r="U40" s="1361"/>
      <c r="V40" s="1361"/>
      <c r="W40" s="1361"/>
      <c r="X40" s="1361"/>
      <c r="Y40" s="1361"/>
      <c r="Z40" s="1362"/>
    </row>
    <row r="41" spans="21:26" s="1338" customFormat="1">
      <c r="U41" s="1361"/>
      <c r="V41" s="1361"/>
      <c r="W41" s="1361"/>
      <c r="X41" s="1361"/>
      <c r="Y41" s="1361"/>
      <c r="Z41" s="1362"/>
    </row>
    <row r="42" spans="21:26" s="1338" customFormat="1">
      <c r="U42" s="1361"/>
      <c r="V42" s="1361"/>
      <c r="W42" s="1361"/>
      <c r="X42" s="1361"/>
      <c r="Y42" s="1361"/>
      <c r="Z42" s="1362"/>
    </row>
    <row r="43" spans="21:26" s="1338" customFormat="1">
      <c r="U43" s="1361"/>
      <c r="V43" s="1361"/>
      <c r="W43" s="1361"/>
      <c r="X43" s="1361"/>
      <c r="Y43" s="1361"/>
      <c r="Z43" s="1362"/>
    </row>
    <row r="44" spans="21:26" s="1338" customFormat="1">
      <c r="U44" s="1361"/>
      <c r="V44" s="1361"/>
      <c r="W44" s="1361"/>
      <c r="X44" s="1361"/>
      <c r="Y44" s="1361"/>
      <c r="Z44" s="1362"/>
    </row>
    <row r="45" spans="21:26" s="1338" customFormat="1">
      <c r="U45" s="1361"/>
      <c r="V45" s="1361"/>
      <c r="W45" s="1361"/>
      <c r="X45" s="1361"/>
      <c r="Y45" s="1361"/>
      <c r="Z45" s="1362"/>
    </row>
    <row r="46" spans="21:26" s="1338" customFormat="1">
      <c r="U46" s="1361"/>
      <c r="V46" s="1361"/>
      <c r="W46" s="1361"/>
      <c r="X46" s="1361"/>
      <c r="Y46" s="1361"/>
      <c r="Z46" s="1362"/>
    </row>
    <row r="47" spans="21:26" s="1338" customFormat="1">
      <c r="U47" s="1361"/>
      <c r="V47" s="1361"/>
      <c r="W47" s="1361"/>
      <c r="X47" s="1361"/>
      <c r="Y47" s="1361"/>
      <c r="Z47" s="1362"/>
    </row>
    <row r="48" spans="21:26" s="1338" customFormat="1">
      <c r="U48" s="1361"/>
      <c r="V48" s="1361"/>
      <c r="W48" s="1361"/>
      <c r="X48" s="1361"/>
      <c r="Y48" s="1361"/>
      <c r="Z48" s="1362"/>
    </row>
    <row r="49" spans="21:26" s="1338" customFormat="1">
      <c r="U49" s="1361"/>
      <c r="V49" s="1361"/>
      <c r="W49" s="1361"/>
      <c r="X49" s="1361"/>
      <c r="Y49" s="1361"/>
      <c r="Z49" s="1362"/>
    </row>
    <row r="50" spans="21:26" s="1338" customFormat="1">
      <c r="U50" s="1361"/>
      <c r="V50" s="1361"/>
      <c r="W50" s="1361"/>
      <c r="X50" s="1361"/>
      <c r="Y50" s="1361"/>
      <c r="Z50" s="1362"/>
    </row>
    <row r="51" spans="21:26" s="1338" customFormat="1">
      <c r="U51" s="1361"/>
      <c r="V51" s="1361"/>
      <c r="W51" s="1361"/>
      <c r="X51" s="1361"/>
      <c r="Y51" s="1361"/>
      <c r="Z51" s="1362"/>
    </row>
    <row r="52" spans="21:26" s="1338" customFormat="1">
      <c r="U52" s="1361"/>
      <c r="V52" s="1361"/>
      <c r="W52" s="1361"/>
      <c r="X52" s="1361"/>
      <c r="Y52" s="1361"/>
      <c r="Z52" s="1362"/>
    </row>
    <row r="53" spans="21:26" s="1338" customFormat="1">
      <c r="U53" s="1361"/>
      <c r="V53" s="1361"/>
      <c r="W53" s="1361"/>
      <c r="X53" s="1361"/>
      <c r="Y53" s="1361"/>
      <c r="Z53" s="1362"/>
    </row>
    <row r="54" spans="21:26" s="1338" customFormat="1">
      <c r="U54" s="1361"/>
      <c r="V54" s="1361"/>
      <c r="W54" s="1361"/>
      <c r="X54" s="1361"/>
      <c r="Y54" s="1361"/>
      <c r="Z54" s="1362"/>
    </row>
    <row r="55" spans="21:26" s="1338" customFormat="1">
      <c r="U55" s="1361"/>
      <c r="V55" s="1361"/>
      <c r="W55" s="1361"/>
      <c r="X55" s="1361"/>
      <c r="Y55" s="1361"/>
      <c r="Z55" s="1362"/>
    </row>
    <row r="56" spans="21:26" s="1338" customFormat="1">
      <c r="U56" s="1361"/>
      <c r="V56" s="1361"/>
      <c r="W56" s="1361"/>
      <c r="X56" s="1361"/>
      <c r="Y56" s="1361"/>
      <c r="Z56" s="1362"/>
    </row>
    <row r="57" spans="21:26" s="1338" customFormat="1">
      <c r="U57" s="1361"/>
      <c r="V57" s="1361"/>
      <c r="W57" s="1361"/>
      <c r="X57" s="1361"/>
      <c r="Y57" s="1361"/>
      <c r="Z57" s="1362"/>
    </row>
    <row r="58" spans="21:26" s="1338" customFormat="1">
      <c r="U58" s="1361"/>
      <c r="V58" s="1361"/>
      <c r="W58" s="1361"/>
      <c r="X58" s="1361"/>
      <c r="Y58" s="1361"/>
      <c r="Z58" s="1362"/>
    </row>
    <row r="59" spans="21:26" s="1338" customFormat="1">
      <c r="U59" s="1361"/>
      <c r="V59" s="1361"/>
      <c r="W59" s="1361"/>
      <c r="X59" s="1361"/>
      <c r="Y59" s="1361"/>
      <c r="Z59" s="1362"/>
    </row>
    <row r="60" spans="21:26" s="1338" customFormat="1">
      <c r="U60" s="1361"/>
      <c r="V60" s="1361"/>
      <c r="W60" s="1361"/>
      <c r="X60" s="1361"/>
      <c r="Y60" s="1361"/>
      <c r="Z60" s="1362"/>
    </row>
    <row r="61" spans="21:26" s="1338" customFormat="1">
      <c r="U61" s="1361"/>
      <c r="V61" s="1361"/>
      <c r="W61" s="1361"/>
      <c r="X61" s="1361"/>
      <c r="Y61" s="1361"/>
      <c r="Z61" s="1362"/>
    </row>
    <row r="62" spans="21:26" s="1338" customFormat="1">
      <c r="U62" s="1361"/>
      <c r="V62" s="1361"/>
      <c r="W62" s="1361"/>
      <c r="X62" s="1361"/>
      <c r="Y62" s="1361"/>
      <c r="Z62" s="1362"/>
    </row>
    <row r="63" spans="21:26" s="1338" customFormat="1">
      <c r="U63" s="1361"/>
      <c r="V63" s="1361"/>
      <c r="W63" s="1361"/>
      <c r="X63" s="1361"/>
      <c r="Y63" s="1361"/>
      <c r="Z63" s="1362"/>
    </row>
    <row r="64" spans="21:26" s="1338" customFormat="1">
      <c r="U64" s="1361"/>
      <c r="V64" s="1361"/>
      <c r="W64" s="1361"/>
      <c r="X64" s="1361"/>
      <c r="Y64" s="1361"/>
      <c r="Z64" s="1362"/>
    </row>
    <row r="65" spans="21:26" s="1338" customFormat="1">
      <c r="U65" s="1361"/>
      <c r="V65" s="1361"/>
      <c r="W65" s="1361"/>
      <c r="X65" s="1361"/>
      <c r="Y65" s="1361"/>
      <c r="Z65" s="1362"/>
    </row>
    <row r="66" spans="21:26" s="1338" customFormat="1">
      <c r="U66" s="1361"/>
      <c r="V66" s="1361"/>
      <c r="W66" s="1361"/>
      <c r="X66" s="1361"/>
      <c r="Y66" s="1361"/>
      <c r="Z66" s="1362"/>
    </row>
    <row r="67" spans="21:26" s="1338" customFormat="1">
      <c r="U67" s="1361"/>
      <c r="V67" s="1361"/>
      <c r="W67" s="1361"/>
      <c r="X67" s="1361"/>
      <c r="Y67" s="1361"/>
      <c r="Z67" s="1362"/>
    </row>
    <row r="68" spans="21:26" s="1338" customFormat="1">
      <c r="U68" s="1361"/>
      <c r="V68" s="1361"/>
      <c r="W68" s="1361"/>
      <c r="X68" s="1361"/>
      <c r="Y68" s="1361"/>
      <c r="Z68" s="1362"/>
    </row>
    <row r="69" spans="21:26" s="1338" customFormat="1">
      <c r="U69" s="1361"/>
      <c r="V69" s="1361"/>
      <c r="W69" s="1361"/>
      <c r="X69" s="1361"/>
      <c r="Y69" s="1361"/>
      <c r="Z69" s="1362"/>
    </row>
    <row r="70" spans="21:26" s="1338" customFormat="1">
      <c r="U70" s="1361"/>
      <c r="V70" s="1361"/>
      <c r="W70" s="1361"/>
      <c r="X70" s="1361"/>
      <c r="Y70" s="1361"/>
      <c r="Z70" s="1362"/>
    </row>
    <row r="71" spans="21:26" s="1338" customFormat="1">
      <c r="U71" s="1361"/>
      <c r="V71" s="1361"/>
      <c r="W71" s="1361"/>
      <c r="X71" s="1361"/>
      <c r="Y71" s="1361"/>
      <c r="Z71" s="1362"/>
    </row>
    <row r="72" spans="21:26" s="1338" customFormat="1">
      <c r="U72" s="1361"/>
      <c r="V72" s="1361"/>
      <c r="W72" s="1361"/>
      <c r="X72" s="1361"/>
      <c r="Y72" s="1361"/>
      <c r="Z72" s="1362"/>
    </row>
    <row r="73" spans="21:26" s="1338" customFormat="1">
      <c r="U73" s="1361"/>
      <c r="V73" s="1361"/>
      <c r="W73" s="1361"/>
      <c r="X73" s="1361"/>
      <c r="Y73" s="1361"/>
      <c r="Z73" s="1362"/>
    </row>
    <row r="74" spans="21:26" s="1338" customFormat="1">
      <c r="U74" s="1361"/>
      <c r="V74" s="1361"/>
      <c r="W74" s="1361"/>
      <c r="X74" s="1361"/>
      <c r="Y74" s="1361"/>
      <c r="Z74" s="1362"/>
    </row>
    <row r="75" spans="21:26" s="1338" customFormat="1">
      <c r="U75" s="1361"/>
      <c r="V75" s="1361"/>
      <c r="W75" s="1361"/>
      <c r="X75" s="1361"/>
      <c r="Y75" s="1361"/>
      <c r="Z75" s="1362"/>
    </row>
    <row r="76" spans="21:26" s="1338" customFormat="1">
      <c r="U76" s="1361"/>
      <c r="V76" s="1361"/>
      <c r="W76" s="1361"/>
      <c r="X76" s="1361"/>
      <c r="Y76" s="1361"/>
      <c r="Z76" s="1362"/>
    </row>
    <row r="77" spans="21:26" s="1338" customFormat="1">
      <c r="U77" s="1361"/>
      <c r="V77" s="1361"/>
      <c r="W77" s="1361"/>
      <c r="X77" s="1361"/>
      <c r="Y77" s="1361"/>
      <c r="Z77" s="1362"/>
    </row>
    <row r="78" spans="21:26" s="1338" customFormat="1">
      <c r="U78" s="1361"/>
      <c r="V78" s="1361"/>
      <c r="W78" s="1361"/>
      <c r="X78" s="1361"/>
      <c r="Y78" s="1361"/>
      <c r="Z78" s="1362"/>
    </row>
    <row r="79" spans="21:26" s="1338" customFormat="1">
      <c r="U79" s="1361"/>
      <c r="V79" s="1361"/>
      <c r="W79" s="1361"/>
      <c r="X79" s="1361"/>
      <c r="Y79" s="1361"/>
      <c r="Z79" s="1362"/>
    </row>
    <row r="80" spans="21:26" s="1338" customFormat="1">
      <c r="U80" s="1361"/>
      <c r="V80" s="1361"/>
      <c r="W80" s="1361"/>
      <c r="X80" s="1361"/>
      <c r="Y80" s="1361"/>
      <c r="Z80" s="1362"/>
    </row>
    <row r="81" spans="21:26" s="1338" customFormat="1">
      <c r="U81" s="1361"/>
      <c r="V81" s="1361"/>
      <c r="W81" s="1361"/>
      <c r="X81" s="1361"/>
      <c r="Y81" s="1361"/>
      <c r="Z81" s="1362"/>
    </row>
    <row r="82" spans="21:26" s="1338" customFormat="1">
      <c r="U82" s="1361"/>
      <c r="V82" s="1361"/>
      <c r="W82" s="1361"/>
      <c r="X82" s="1361"/>
      <c r="Y82" s="1361"/>
      <c r="Z82" s="1362"/>
    </row>
    <row r="83" spans="21:26" s="1338" customFormat="1">
      <c r="U83" s="1361"/>
      <c r="V83" s="1361"/>
      <c r="W83" s="1361"/>
      <c r="X83" s="1361"/>
      <c r="Y83" s="1361"/>
      <c r="Z83" s="1362"/>
    </row>
    <row r="84" spans="21:26" s="1338" customFormat="1">
      <c r="U84" s="1361"/>
      <c r="V84" s="1361"/>
      <c r="W84" s="1361"/>
      <c r="X84" s="1361"/>
      <c r="Y84" s="1361"/>
      <c r="Z84" s="1362"/>
    </row>
    <row r="85" spans="21:26" s="1338" customFormat="1">
      <c r="U85" s="1361"/>
      <c r="V85" s="1361"/>
      <c r="W85" s="1361"/>
      <c r="X85" s="1361"/>
      <c r="Y85" s="1361"/>
      <c r="Z85" s="1362"/>
    </row>
    <row r="86" spans="21:26" s="1338" customFormat="1">
      <c r="U86" s="1361"/>
      <c r="V86" s="1361"/>
      <c r="W86" s="1361"/>
      <c r="X86" s="1361"/>
      <c r="Y86" s="1361"/>
      <c r="Z86" s="1362"/>
    </row>
    <row r="87" spans="21:26" s="1338" customFormat="1">
      <c r="U87" s="1361"/>
      <c r="V87" s="1361"/>
      <c r="W87" s="1361"/>
      <c r="X87" s="1361"/>
      <c r="Y87" s="1361"/>
      <c r="Z87" s="1362"/>
    </row>
    <row r="88" spans="21:26" s="1338" customFormat="1">
      <c r="U88" s="1361"/>
      <c r="V88" s="1361"/>
      <c r="W88" s="1361"/>
      <c r="X88" s="1361"/>
      <c r="Y88" s="1361"/>
      <c r="Z88" s="1362"/>
    </row>
    <row r="89" spans="21:26" s="1338" customFormat="1">
      <c r="U89" s="1361"/>
      <c r="V89" s="1361"/>
      <c r="W89" s="1361"/>
      <c r="X89" s="1361"/>
      <c r="Y89" s="1361"/>
      <c r="Z89" s="1362"/>
    </row>
    <row r="90" spans="21:26" s="1338" customFormat="1">
      <c r="U90" s="1361"/>
      <c r="V90" s="1361"/>
      <c r="W90" s="1361"/>
      <c r="X90" s="1361"/>
      <c r="Y90" s="1361"/>
      <c r="Z90" s="1362"/>
    </row>
    <row r="91" spans="21:26" s="1338" customFormat="1">
      <c r="U91" s="1361"/>
      <c r="V91" s="1361"/>
      <c r="W91" s="1361"/>
      <c r="X91" s="1361"/>
      <c r="Y91" s="1361"/>
      <c r="Z91" s="1362"/>
    </row>
    <row r="92" spans="21:26" s="1338" customFormat="1">
      <c r="U92" s="1361"/>
      <c r="V92" s="1361"/>
      <c r="W92" s="1361"/>
      <c r="X92" s="1361"/>
      <c r="Y92" s="1361"/>
      <c r="Z92" s="1362"/>
    </row>
    <row r="93" spans="21:26" s="1338" customFormat="1">
      <c r="U93" s="1361"/>
      <c r="V93" s="1361"/>
      <c r="W93" s="1361"/>
      <c r="X93" s="1361"/>
      <c r="Y93" s="1361"/>
      <c r="Z93" s="1362"/>
    </row>
    <row r="94" spans="21:26" s="1338" customFormat="1">
      <c r="U94" s="1361"/>
      <c r="V94" s="1361"/>
      <c r="W94" s="1361"/>
      <c r="X94" s="1361"/>
      <c r="Y94" s="1361"/>
      <c r="Z94" s="1362"/>
    </row>
    <row r="95" spans="21:26" s="1338" customFormat="1">
      <c r="U95" s="1361"/>
      <c r="V95" s="1361"/>
      <c r="W95" s="1361"/>
      <c r="X95" s="1361"/>
      <c r="Y95" s="1361"/>
      <c r="Z95" s="1362"/>
    </row>
    <row r="96" spans="21:26" s="1338" customFormat="1">
      <c r="U96" s="1361"/>
      <c r="V96" s="1361"/>
      <c r="W96" s="1361"/>
      <c r="X96" s="1361"/>
      <c r="Y96" s="1361"/>
      <c r="Z96" s="1362"/>
    </row>
    <row r="97" spans="21:26" s="1338" customFormat="1">
      <c r="U97" s="1361"/>
      <c r="V97" s="1361"/>
      <c r="W97" s="1361"/>
      <c r="X97" s="1361"/>
      <c r="Y97" s="1361"/>
      <c r="Z97" s="1362"/>
    </row>
    <row r="98" spans="21:26" s="1338" customFormat="1">
      <c r="U98" s="1361"/>
      <c r="V98" s="1361"/>
      <c r="W98" s="1361"/>
      <c r="X98" s="1361"/>
      <c r="Y98" s="1361"/>
      <c r="Z98" s="1362"/>
    </row>
    <row r="99" spans="21:26" s="1338" customFormat="1">
      <c r="U99" s="1361"/>
      <c r="V99" s="1361"/>
      <c r="W99" s="1361"/>
      <c r="X99" s="1361"/>
      <c r="Y99" s="1361"/>
      <c r="Z99" s="1362"/>
    </row>
    <row r="100" spans="21:26" s="1338" customFormat="1">
      <c r="U100" s="1361"/>
      <c r="V100" s="1361"/>
      <c r="W100" s="1361"/>
      <c r="X100" s="1361"/>
      <c r="Y100" s="1361"/>
      <c r="Z100" s="1362"/>
    </row>
    <row r="101" spans="21:26" s="1338" customFormat="1">
      <c r="U101" s="1361"/>
      <c r="V101" s="1361"/>
      <c r="W101" s="1361"/>
      <c r="X101" s="1361"/>
      <c r="Y101" s="1361"/>
      <c r="Z101" s="1362"/>
    </row>
    <row r="102" spans="21:26" s="1338" customFormat="1">
      <c r="U102" s="1361"/>
      <c r="V102" s="1361"/>
      <c r="W102" s="1361"/>
      <c r="X102" s="1361"/>
      <c r="Y102" s="1361"/>
      <c r="Z102" s="1362"/>
    </row>
    <row r="103" spans="21:26" s="1338" customFormat="1">
      <c r="U103" s="1361"/>
      <c r="V103" s="1361"/>
      <c r="W103" s="1361"/>
      <c r="X103" s="1361"/>
      <c r="Y103" s="1361"/>
      <c r="Z103" s="1362"/>
    </row>
    <row r="104" spans="21:26" s="1338" customFormat="1">
      <c r="U104" s="1361"/>
      <c r="V104" s="1361"/>
      <c r="W104" s="1361"/>
      <c r="X104" s="1361"/>
      <c r="Y104" s="1361"/>
      <c r="Z104" s="1362"/>
    </row>
    <row r="105" spans="21:26" s="1338" customFormat="1">
      <c r="U105" s="1361"/>
      <c r="V105" s="1361"/>
      <c r="W105" s="1361"/>
      <c r="X105" s="1361"/>
      <c r="Y105" s="1361"/>
      <c r="Z105" s="1362"/>
    </row>
    <row r="106" spans="21:26" s="1338" customFormat="1">
      <c r="U106" s="1361"/>
      <c r="V106" s="1361"/>
      <c r="W106" s="1361"/>
      <c r="X106" s="1361"/>
      <c r="Y106" s="1361"/>
      <c r="Z106" s="1362"/>
    </row>
    <row r="107" spans="21:26" s="1338" customFormat="1">
      <c r="U107" s="1361"/>
      <c r="V107" s="1361"/>
      <c r="W107" s="1361"/>
      <c r="X107" s="1361"/>
      <c r="Y107" s="1361"/>
      <c r="Z107" s="1362"/>
    </row>
    <row r="108" spans="21:26" s="1338" customFormat="1">
      <c r="U108" s="1361"/>
      <c r="V108" s="1361"/>
      <c r="W108" s="1361"/>
      <c r="X108" s="1361"/>
      <c r="Y108" s="1361"/>
      <c r="Z108" s="1362"/>
    </row>
    <row r="109" spans="21:26" s="1338" customFormat="1">
      <c r="U109" s="1361"/>
      <c r="V109" s="1361"/>
      <c r="W109" s="1361"/>
      <c r="X109" s="1361"/>
      <c r="Y109" s="1361"/>
      <c r="Z109" s="1362"/>
    </row>
    <row r="110" spans="21:26" s="1338" customFormat="1">
      <c r="U110" s="1361"/>
      <c r="V110" s="1361"/>
      <c r="W110" s="1361"/>
      <c r="X110" s="1361"/>
      <c r="Y110" s="1361"/>
      <c r="Z110" s="1362"/>
    </row>
    <row r="111" spans="21:26" s="1338" customFormat="1">
      <c r="U111" s="1361"/>
      <c r="V111" s="1361"/>
      <c r="W111" s="1361"/>
      <c r="X111" s="1361"/>
      <c r="Y111" s="1361"/>
      <c r="Z111" s="1362"/>
    </row>
    <row r="112" spans="21:26" s="1338" customFormat="1">
      <c r="U112" s="1361"/>
      <c r="V112" s="1361"/>
      <c r="W112" s="1361"/>
      <c r="X112" s="1361"/>
      <c r="Y112" s="1361"/>
      <c r="Z112" s="1362"/>
    </row>
    <row r="113" spans="21:26" s="1338" customFormat="1">
      <c r="U113" s="1361"/>
      <c r="V113" s="1361"/>
      <c r="W113" s="1361"/>
      <c r="X113" s="1361"/>
      <c r="Y113" s="1361"/>
      <c r="Z113" s="1362"/>
    </row>
    <row r="114" spans="21:26" s="1338" customFormat="1">
      <c r="U114" s="1361"/>
      <c r="V114" s="1361"/>
      <c r="W114" s="1361"/>
      <c r="X114" s="1361"/>
      <c r="Y114" s="1361"/>
      <c r="Z114" s="1362"/>
    </row>
    <row r="115" spans="21:26" s="1338" customFormat="1">
      <c r="U115" s="1361"/>
      <c r="V115" s="1361"/>
      <c r="W115" s="1361"/>
      <c r="X115" s="1361"/>
      <c r="Y115" s="1361"/>
      <c r="Z115" s="1362"/>
    </row>
    <row r="116" spans="21:26" s="1338" customFormat="1">
      <c r="U116" s="1361"/>
      <c r="V116" s="1361"/>
      <c r="W116" s="1361"/>
      <c r="X116" s="1361"/>
      <c r="Y116" s="1361"/>
      <c r="Z116" s="1362"/>
    </row>
    <row r="117" spans="21:26" s="1338" customFormat="1">
      <c r="U117" s="1361"/>
      <c r="V117" s="1361"/>
      <c r="W117" s="1361"/>
      <c r="X117" s="1361"/>
      <c r="Y117" s="1361"/>
      <c r="Z117" s="1362"/>
    </row>
    <row r="118" spans="21:26" s="1338" customFormat="1">
      <c r="U118" s="1361"/>
      <c r="V118" s="1361"/>
      <c r="W118" s="1361"/>
      <c r="X118" s="1361"/>
      <c r="Y118" s="1361"/>
      <c r="Z118" s="1362"/>
    </row>
    <row r="119" spans="21:26" s="1338" customFormat="1">
      <c r="U119" s="1361"/>
      <c r="V119" s="1361"/>
      <c r="W119" s="1361"/>
      <c r="X119" s="1361"/>
      <c r="Y119" s="1361"/>
      <c r="Z119" s="1362"/>
    </row>
    <row r="120" spans="21:26" s="1338" customFormat="1">
      <c r="U120" s="1361"/>
      <c r="V120" s="1361"/>
      <c r="W120" s="1361"/>
      <c r="X120" s="1361"/>
      <c r="Y120" s="1361"/>
      <c r="Z120" s="1362"/>
    </row>
    <row r="121" spans="21:26" s="1338" customFormat="1">
      <c r="U121" s="1361"/>
      <c r="V121" s="1361"/>
      <c r="W121" s="1361"/>
      <c r="X121" s="1361"/>
      <c r="Y121" s="1361"/>
      <c r="Z121" s="1362"/>
    </row>
    <row r="122" spans="21:26" s="1338" customFormat="1">
      <c r="U122" s="1361"/>
      <c r="V122" s="1361"/>
      <c r="W122" s="1361"/>
      <c r="X122" s="1361"/>
      <c r="Y122" s="1361"/>
      <c r="Z122" s="1362"/>
    </row>
    <row r="123" spans="21:26" s="1338" customFormat="1">
      <c r="U123" s="1361"/>
      <c r="V123" s="1361"/>
      <c r="W123" s="1361"/>
      <c r="X123" s="1361"/>
      <c r="Y123" s="1361"/>
      <c r="Z123" s="1362"/>
    </row>
    <row r="124" spans="21:26" s="1338" customFormat="1">
      <c r="U124" s="1361"/>
      <c r="V124" s="1361"/>
      <c r="W124" s="1361"/>
      <c r="X124" s="1361"/>
      <c r="Y124" s="1361"/>
      <c r="Z124" s="1362"/>
    </row>
    <row r="125" spans="21:26" s="1338" customFormat="1">
      <c r="U125" s="1361"/>
      <c r="V125" s="1361"/>
      <c r="W125" s="1361"/>
      <c r="X125" s="1361"/>
      <c r="Y125" s="1361"/>
      <c r="Z125" s="1362"/>
    </row>
    <row r="126" spans="21:26" s="1338" customFormat="1">
      <c r="U126" s="1361"/>
      <c r="V126" s="1361"/>
      <c r="W126" s="1361"/>
      <c r="X126" s="1361"/>
      <c r="Y126" s="1361"/>
      <c r="Z126" s="1362"/>
    </row>
    <row r="127" spans="21:26" s="1338" customFormat="1">
      <c r="U127" s="1361"/>
      <c r="V127" s="1361"/>
      <c r="W127" s="1361"/>
      <c r="X127" s="1361"/>
      <c r="Y127" s="1361"/>
      <c r="Z127" s="1362"/>
    </row>
    <row r="128" spans="21:26" s="1338" customFormat="1">
      <c r="U128" s="1361"/>
      <c r="V128" s="1361"/>
      <c r="W128" s="1361"/>
      <c r="X128" s="1361"/>
      <c r="Y128" s="1361"/>
      <c r="Z128" s="1362"/>
    </row>
    <row r="129" spans="21:26" s="1338" customFormat="1">
      <c r="U129" s="1361"/>
      <c r="V129" s="1361"/>
      <c r="W129" s="1361"/>
      <c r="X129" s="1361"/>
      <c r="Y129" s="1361"/>
      <c r="Z129" s="1362"/>
    </row>
    <row r="130" spans="21:26" s="1338" customFormat="1">
      <c r="U130" s="1361"/>
      <c r="V130" s="1361"/>
      <c r="W130" s="1361"/>
      <c r="X130" s="1361"/>
      <c r="Y130" s="1361"/>
      <c r="Z130" s="1362"/>
    </row>
    <row r="131" spans="21:26" s="1338" customFormat="1">
      <c r="U131" s="1361"/>
      <c r="V131" s="1361"/>
      <c r="W131" s="1361"/>
      <c r="X131" s="1361"/>
      <c r="Y131" s="1361"/>
      <c r="Z131" s="1362"/>
    </row>
    <row r="132" spans="21:26" s="1338" customFormat="1">
      <c r="U132" s="1361"/>
      <c r="V132" s="1361"/>
      <c r="W132" s="1361"/>
      <c r="X132" s="1361"/>
      <c r="Y132" s="1361"/>
      <c r="Z132" s="1362"/>
    </row>
    <row r="133" spans="21:26" s="1338" customFormat="1">
      <c r="U133" s="1361"/>
      <c r="V133" s="1361"/>
      <c r="W133" s="1361"/>
      <c r="X133" s="1361"/>
      <c r="Y133" s="1361"/>
      <c r="Z133" s="1362"/>
    </row>
    <row r="134" spans="21:26" s="1338" customFormat="1">
      <c r="U134" s="1361"/>
      <c r="V134" s="1361"/>
      <c r="W134" s="1361"/>
      <c r="X134" s="1361"/>
      <c r="Y134" s="1361"/>
      <c r="Z134" s="1362"/>
    </row>
    <row r="135" spans="21:26" s="1338" customFormat="1">
      <c r="U135" s="1361"/>
      <c r="V135" s="1361"/>
      <c r="W135" s="1361"/>
      <c r="X135" s="1361"/>
      <c r="Y135" s="1361"/>
      <c r="Z135" s="1362"/>
    </row>
    <row r="136" spans="21:26" s="1338" customFormat="1">
      <c r="U136" s="1361"/>
      <c r="V136" s="1361"/>
      <c r="W136" s="1361"/>
      <c r="X136" s="1361"/>
      <c r="Y136" s="1361"/>
      <c r="Z136" s="1362"/>
    </row>
    <row r="137" spans="21:26" s="1338" customFormat="1">
      <c r="U137" s="1361"/>
      <c r="V137" s="1361"/>
      <c r="W137" s="1361"/>
      <c r="X137" s="1361"/>
      <c r="Y137" s="1361"/>
      <c r="Z137" s="1362"/>
    </row>
    <row r="138" spans="21:26" s="1338" customFormat="1">
      <c r="U138" s="1361"/>
      <c r="V138" s="1361"/>
      <c r="W138" s="1361"/>
      <c r="X138" s="1361"/>
      <c r="Y138" s="1361"/>
      <c r="Z138" s="1362"/>
    </row>
    <row r="139" spans="21:26" s="1338" customFormat="1">
      <c r="U139" s="1361"/>
      <c r="V139" s="1361"/>
      <c r="W139" s="1361"/>
      <c r="X139" s="1361"/>
      <c r="Y139" s="1361"/>
      <c r="Z139" s="1362"/>
    </row>
    <row r="140" spans="21:26" s="1338" customFormat="1">
      <c r="U140" s="1361"/>
      <c r="V140" s="1361"/>
      <c r="W140" s="1361"/>
      <c r="X140" s="1361"/>
      <c r="Y140" s="1361"/>
      <c r="Z140" s="1362"/>
    </row>
    <row r="141" spans="21:26" s="1338" customFormat="1">
      <c r="U141" s="1361"/>
      <c r="V141" s="1361"/>
      <c r="W141" s="1361"/>
      <c r="X141" s="1361"/>
      <c r="Y141" s="1361"/>
      <c r="Z141" s="1362"/>
    </row>
    <row r="142" spans="21:26" s="1338" customFormat="1">
      <c r="U142" s="1361"/>
      <c r="V142" s="1361"/>
      <c r="W142" s="1361"/>
      <c r="X142" s="1361"/>
      <c r="Y142" s="1361"/>
      <c r="Z142" s="1362"/>
    </row>
    <row r="143" spans="21:26" s="1338" customFormat="1">
      <c r="U143" s="1361"/>
      <c r="V143" s="1361"/>
      <c r="W143" s="1361"/>
      <c r="X143" s="1361"/>
      <c r="Y143" s="1361"/>
      <c r="Z143" s="1362"/>
    </row>
    <row r="144" spans="21:26" s="1338" customFormat="1">
      <c r="U144" s="1361"/>
      <c r="V144" s="1361"/>
      <c r="W144" s="1361"/>
      <c r="X144" s="1361"/>
      <c r="Y144" s="1361"/>
      <c r="Z144" s="1362"/>
    </row>
    <row r="145" spans="21:26" s="1338" customFormat="1">
      <c r="U145" s="1361"/>
      <c r="V145" s="1361"/>
      <c r="W145" s="1361"/>
      <c r="X145" s="1361"/>
      <c r="Y145" s="1361"/>
      <c r="Z145" s="1362"/>
    </row>
    <row r="146" spans="21:26" s="1338" customFormat="1">
      <c r="U146" s="1361"/>
      <c r="V146" s="1361"/>
      <c r="W146" s="1361"/>
      <c r="X146" s="1361"/>
      <c r="Y146" s="1361"/>
      <c r="Z146" s="1362"/>
    </row>
    <row r="147" spans="21:26" s="1338" customFormat="1">
      <c r="U147" s="1361"/>
      <c r="V147" s="1361"/>
      <c r="W147" s="1361"/>
      <c r="X147" s="1361"/>
      <c r="Y147" s="1361"/>
      <c r="Z147" s="1362"/>
    </row>
    <row r="148" spans="21:26" s="1338" customFormat="1">
      <c r="U148" s="1361"/>
      <c r="V148" s="1361"/>
      <c r="W148" s="1361"/>
      <c r="X148" s="1361"/>
      <c r="Y148" s="1361"/>
      <c r="Z148" s="1362"/>
    </row>
    <row r="149" spans="21:26" s="1338" customFormat="1">
      <c r="U149" s="1361"/>
      <c r="V149" s="1361"/>
      <c r="W149" s="1361"/>
      <c r="X149" s="1361"/>
      <c r="Y149" s="1361"/>
      <c r="Z149" s="1362"/>
    </row>
    <row r="150" spans="21:26" s="1338" customFormat="1">
      <c r="U150" s="1361"/>
      <c r="V150" s="1361"/>
      <c r="W150" s="1361"/>
      <c r="X150" s="1361"/>
      <c r="Y150" s="1361"/>
      <c r="Z150" s="1362"/>
    </row>
    <row r="151" spans="21:26" s="1338" customFormat="1">
      <c r="U151" s="1361"/>
      <c r="V151" s="1361"/>
      <c r="W151" s="1361"/>
      <c r="X151" s="1361"/>
      <c r="Y151" s="1361"/>
      <c r="Z151" s="1362"/>
    </row>
    <row r="152" spans="21:26" s="1338" customFormat="1">
      <c r="U152" s="1361"/>
      <c r="V152" s="1361"/>
      <c r="W152" s="1361"/>
      <c r="X152" s="1361"/>
      <c r="Y152" s="1361"/>
      <c r="Z152" s="1362"/>
    </row>
    <row r="153" spans="21:26" s="1338" customFormat="1">
      <c r="U153" s="1361"/>
      <c r="V153" s="1361"/>
      <c r="W153" s="1361"/>
      <c r="X153" s="1361"/>
      <c r="Y153" s="1361"/>
      <c r="Z153" s="1362"/>
    </row>
    <row r="154" spans="21:26" s="1338" customFormat="1">
      <c r="U154" s="1361"/>
      <c r="V154" s="1361"/>
      <c r="W154" s="1361"/>
      <c r="X154" s="1361"/>
      <c r="Y154" s="1361"/>
      <c r="Z154" s="1362"/>
    </row>
    <row r="155" spans="21:26" s="1338" customFormat="1">
      <c r="U155" s="1361"/>
      <c r="V155" s="1361"/>
      <c r="W155" s="1361"/>
      <c r="X155" s="1361"/>
      <c r="Y155" s="1361"/>
      <c r="Z155" s="1362"/>
    </row>
    <row r="156" spans="21:26" s="1338" customFormat="1">
      <c r="U156" s="1361"/>
      <c r="V156" s="1361"/>
      <c r="W156" s="1361"/>
      <c r="X156" s="1361"/>
      <c r="Y156" s="1361"/>
      <c r="Z156" s="1362"/>
    </row>
    <row r="157" spans="21:26" s="1338" customFormat="1">
      <c r="U157" s="1361"/>
      <c r="V157" s="1361"/>
      <c r="W157" s="1361"/>
      <c r="X157" s="1361"/>
      <c r="Y157" s="1361"/>
      <c r="Z157" s="1362"/>
    </row>
    <row r="158" spans="21:26" s="1338" customFormat="1">
      <c r="U158" s="1361"/>
      <c r="V158" s="1361"/>
      <c r="W158" s="1361"/>
      <c r="X158" s="1361"/>
      <c r="Y158" s="1361"/>
      <c r="Z158" s="1362"/>
    </row>
    <row r="159" spans="21:26" s="1338" customFormat="1">
      <c r="U159" s="1361"/>
      <c r="V159" s="1361"/>
      <c r="W159" s="1361"/>
      <c r="X159" s="1361"/>
      <c r="Y159" s="1361"/>
      <c r="Z159" s="1362"/>
    </row>
    <row r="160" spans="21:26" s="1338" customFormat="1">
      <c r="U160" s="1361"/>
      <c r="V160" s="1361"/>
      <c r="W160" s="1361"/>
      <c r="X160" s="1361"/>
      <c r="Y160" s="1361"/>
      <c r="Z160" s="1362"/>
    </row>
    <row r="161" spans="21:26" s="1338" customFormat="1">
      <c r="U161" s="1361"/>
      <c r="V161" s="1361"/>
      <c r="W161" s="1361"/>
      <c r="X161" s="1361"/>
      <c r="Y161" s="1361"/>
      <c r="Z161" s="1362"/>
    </row>
    <row r="162" spans="21:26" s="1338" customFormat="1">
      <c r="U162" s="1361"/>
      <c r="V162" s="1361"/>
      <c r="W162" s="1361"/>
      <c r="X162" s="1361"/>
      <c r="Y162" s="1361"/>
      <c r="Z162" s="1362"/>
    </row>
    <row r="163" spans="21:26" s="1338" customFormat="1">
      <c r="U163" s="1361"/>
      <c r="V163" s="1361"/>
      <c r="W163" s="1361"/>
      <c r="X163" s="1361"/>
      <c r="Y163" s="1361"/>
      <c r="Z163" s="1362"/>
    </row>
    <row r="164" spans="21:26" s="1338" customFormat="1">
      <c r="U164" s="1361"/>
      <c r="V164" s="1361"/>
      <c r="W164" s="1361"/>
      <c r="X164" s="1361"/>
      <c r="Y164" s="1361"/>
      <c r="Z164" s="1362"/>
    </row>
    <row r="165" spans="21:26" s="1338" customFormat="1">
      <c r="U165" s="1361"/>
      <c r="V165" s="1361"/>
      <c r="W165" s="1361"/>
      <c r="X165" s="1361"/>
      <c r="Y165" s="1361"/>
      <c r="Z165" s="1362"/>
    </row>
    <row r="166" spans="21:26" s="1338" customFormat="1">
      <c r="U166" s="1361"/>
      <c r="V166" s="1361"/>
      <c r="W166" s="1361"/>
      <c r="X166" s="1361"/>
      <c r="Y166" s="1361"/>
      <c r="Z166" s="1362"/>
    </row>
    <row r="167" spans="21:26" s="1338" customFormat="1">
      <c r="U167" s="1361"/>
      <c r="V167" s="1361"/>
      <c r="W167" s="1361"/>
      <c r="X167" s="1361"/>
      <c r="Y167" s="1361"/>
      <c r="Z167" s="1362"/>
    </row>
    <row r="168" spans="21:26" s="1338" customFormat="1">
      <c r="U168" s="1361"/>
      <c r="V168" s="1361"/>
      <c r="W168" s="1361"/>
      <c r="X168" s="1361"/>
      <c r="Y168" s="1361"/>
      <c r="Z168" s="1362"/>
    </row>
    <row r="169" spans="21:26" s="1338" customFormat="1">
      <c r="U169" s="1361"/>
      <c r="V169" s="1361"/>
      <c r="W169" s="1361"/>
      <c r="X169" s="1361"/>
      <c r="Y169" s="1361"/>
      <c r="Z169" s="1362"/>
    </row>
    <row r="170" spans="21:26" s="1338" customFormat="1">
      <c r="U170" s="1361"/>
      <c r="V170" s="1361"/>
      <c r="W170" s="1361"/>
      <c r="X170" s="1361"/>
      <c r="Y170" s="1361"/>
      <c r="Z170" s="1362"/>
    </row>
    <row r="171" spans="21:26" s="1338" customFormat="1">
      <c r="U171" s="1361"/>
      <c r="V171" s="1361"/>
      <c r="W171" s="1361"/>
      <c r="X171" s="1361"/>
      <c r="Y171" s="1361"/>
      <c r="Z171" s="1362"/>
    </row>
    <row r="172" spans="21:26" s="1338" customFormat="1">
      <c r="U172" s="1361"/>
      <c r="V172" s="1361"/>
      <c r="W172" s="1361"/>
      <c r="X172" s="1361"/>
      <c r="Y172" s="1361"/>
      <c r="Z172" s="1362"/>
    </row>
    <row r="173" spans="21:26" s="1338" customFormat="1">
      <c r="U173" s="1361"/>
      <c r="V173" s="1361"/>
      <c r="W173" s="1361"/>
      <c r="X173" s="1361"/>
      <c r="Y173" s="1361"/>
      <c r="Z173" s="1362"/>
    </row>
    <row r="174" spans="21:26" s="1338" customFormat="1">
      <c r="U174" s="1361"/>
      <c r="V174" s="1361"/>
      <c r="W174" s="1361"/>
      <c r="X174" s="1361"/>
      <c r="Y174" s="1361"/>
      <c r="Z174" s="1362"/>
    </row>
    <row r="175" spans="21:26" s="1338" customFormat="1">
      <c r="U175" s="1361"/>
      <c r="V175" s="1361"/>
      <c r="W175" s="1361"/>
      <c r="X175" s="1361"/>
      <c r="Y175" s="1361"/>
      <c r="Z175" s="1362"/>
    </row>
    <row r="176" spans="21:26" s="1338" customFormat="1">
      <c r="U176" s="1361"/>
      <c r="V176" s="1361"/>
      <c r="W176" s="1361"/>
      <c r="X176" s="1361"/>
      <c r="Y176" s="1361"/>
      <c r="Z176" s="1362"/>
    </row>
    <row r="177" spans="21:26" s="1338" customFormat="1">
      <c r="U177" s="1361"/>
      <c r="V177" s="1361"/>
      <c r="W177" s="1361"/>
      <c r="X177" s="1361"/>
      <c r="Y177" s="1361"/>
      <c r="Z177" s="1362"/>
    </row>
    <row r="178" spans="21:26" s="1338" customFormat="1">
      <c r="U178" s="1361"/>
      <c r="V178" s="1361"/>
      <c r="W178" s="1361"/>
      <c r="X178" s="1361"/>
      <c r="Y178" s="1361"/>
      <c r="Z178" s="1362"/>
    </row>
    <row r="179" spans="21:26" s="1338" customFormat="1">
      <c r="U179" s="1361"/>
      <c r="V179" s="1361"/>
      <c r="W179" s="1361"/>
      <c r="X179" s="1361"/>
      <c r="Y179" s="1361"/>
      <c r="Z179" s="1362"/>
    </row>
    <row r="180" spans="21:26" s="1338" customFormat="1">
      <c r="U180" s="1361"/>
      <c r="V180" s="1361"/>
      <c r="W180" s="1361"/>
      <c r="X180" s="1361"/>
      <c r="Y180" s="1361"/>
      <c r="Z180" s="1362"/>
    </row>
    <row r="181" spans="21:26" s="1338" customFormat="1">
      <c r="U181" s="1361"/>
      <c r="V181" s="1361"/>
      <c r="W181" s="1361"/>
      <c r="X181" s="1361"/>
      <c r="Y181" s="1361"/>
      <c r="Z181" s="1362"/>
    </row>
    <row r="182" spans="21:26" s="1338" customFormat="1">
      <c r="U182" s="1361"/>
      <c r="V182" s="1361"/>
      <c r="W182" s="1361"/>
      <c r="X182" s="1361"/>
      <c r="Y182" s="1361"/>
      <c r="Z182" s="1362"/>
    </row>
    <row r="183" spans="21:26" s="1338" customFormat="1">
      <c r="U183" s="1361"/>
      <c r="V183" s="1361"/>
      <c r="W183" s="1361"/>
      <c r="X183" s="1361"/>
      <c r="Y183" s="1361"/>
      <c r="Z183" s="1362"/>
    </row>
    <row r="184" spans="21:26" s="1338" customFormat="1">
      <c r="U184" s="1361"/>
      <c r="V184" s="1361"/>
      <c r="W184" s="1361"/>
      <c r="X184" s="1361"/>
      <c r="Y184" s="1361"/>
      <c r="Z184" s="1362"/>
    </row>
    <row r="185" spans="21:26" s="1338" customFormat="1">
      <c r="U185" s="1361"/>
      <c r="V185" s="1361"/>
      <c r="W185" s="1361"/>
      <c r="X185" s="1361"/>
      <c r="Y185" s="1361"/>
      <c r="Z185" s="1362"/>
    </row>
    <row r="186" spans="21:26" s="1338" customFormat="1">
      <c r="U186" s="1361"/>
      <c r="V186" s="1361"/>
      <c r="W186" s="1361"/>
      <c r="X186" s="1361"/>
      <c r="Y186" s="1361"/>
      <c r="Z186" s="1362"/>
    </row>
    <row r="187" spans="21:26" s="1338" customFormat="1">
      <c r="U187" s="1361"/>
      <c r="V187" s="1361"/>
      <c r="W187" s="1361"/>
      <c r="X187" s="1361"/>
      <c r="Y187" s="1361"/>
      <c r="Z187" s="1362"/>
    </row>
    <row r="188" spans="21:26" s="1338" customFormat="1">
      <c r="U188" s="1361"/>
      <c r="V188" s="1361"/>
      <c r="W188" s="1361"/>
      <c r="X188" s="1361"/>
      <c r="Y188" s="1361"/>
      <c r="Z188" s="1362"/>
    </row>
    <row r="189" spans="21:26" s="1338" customFormat="1">
      <c r="U189" s="1361"/>
      <c r="V189" s="1361"/>
      <c r="W189" s="1361"/>
      <c r="X189" s="1361"/>
      <c r="Y189" s="1361"/>
      <c r="Z189" s="1362"/>
    </row>
    <row r="190" spans="21:26" s="1338" customFormat="1">
      <c r="U190" s="1361"/>
      <c r="V190" s="1361"/>
      <c r="W190" s="1361"/>
      <c r="X190" s="1361"/>
      <c r="Y190" s="1361"/>
      <c r="Z190" s="1362"/>
    </row>
    <row r="191" spans="21:26" s="1338" customFormat="1">
      <c r="U191" s="1361"/>
      <c r="V191" s="1361"/>
      <c r="W191" s="1361"/>
      <c r="X191" s="1361"/>
      <c r="Y191" s="1361"/>
      <c r="Z191" s="1362"/>
    </row>
    <row r="192" spans="21:26" s="1338" customFormat="1">
      <c r="U192" s="1361"/>
      <c r="V192" s="1361"/>
      <c r="W192" s="1361"/>
      <c r="X192" s="1361"/>
      <c r="Y192" s="1361"/>
      <c r="Z192" s="1362"/>
    </row>
    <row r="193" spans="21:26" s="1338" customFormat="1">
      <c r="U193" s="1361"/>
      <c r="V193" s="1361"/>
      <c r="W193" s="1361"/>
      <c r="X193" s="1361"/>
      <c r="Y193" s="1361"/>
      <c r="Z193" s="1362"/>
    </row>
    <row r="194" spans="21:26" s="1338" customFormat="1">
      <c r="U194" s="1361"/>
      <c r="V194" s="1361"/>
      <c r="W194" s="1361"/>
      <c r="X194" s="1361"/>
      <c r="Y194" s="1361"/>
      <c r="Z194" s="1362"/>
    </row>
    <row r="195" spans="21:26" s="1338" customFormat="1">
      <c r="U195" s="1361"/>
      <c r="V195" s="1361"/>
      <c r="W195" s="1361"/>
      <c r="X195" s="1361"/>
      <c r="Y195" s="1361"/>
      <c r="Z195" s="1362"/>
    </row>
    <row r="196" spans="21:26" s="1338" customFormat="1">
      <c r="U196" s="1361"/>
      <c r="V196" s="1361"/>
      <c r="W196" s="1361"/>
      <c r="X196" s="1361"/>
      <c r="Y196" s="1361"/>
      <c r="Z196" s="1362"/>
    </row>
    <row r="197" spans="21:26" s="1338" customFormat="1">
      <c r="U197" s="1361"/>
      <c r="V197" s="1361"/>
      <c r="W197" s="1361"/>
      <c r="X197" s="1361"/>
      <c r="Y197" s="1361"/>
      <c r="Z197" s="1362"/>
    </row>
    <row r="198" spans="21:26" s="1338" customFormat="1">
      <c r="U198" s="1361"/>
      <c r="V198" s="1361"/>
      <c r="W198" s="1361"/>
      <c r="X198" s="1361"/>
      <c r="Y198" s="1361"/>
      <c r="Z198" s="1362"/>
    </row>
    <row r="199" spans="21:26" s="1338" customFormat="1">
      <c r="U199" s="1361"/>
      <c r="V199" s="1361"/>
      <c r="W199" s="1361"/>
      <c r="X199" s="1361"/>
      <c r="Y199" s="1361"/>
      <c r="Z199" s="1362"/>
    </row>
    <row r="200" spans="21:26" s="1338" customFormat="1">
      <c r="U200" s="1361"/>
      <c r="V200" s="1361"/>
      <c r="W200" s="1361"/>
      <c r="X200" s="1361"/>
      <c r="Y200" s="1361"/>
      <c r="Z200" s="1362"/>
    </row>
    <row r="201" spans="21:26" s="1338" customFormat="1">
      <c r="U201" s="1361"/>
      <c r="V201" s="1361"/>
      <c r="W201" s="1361"/>
      <c r="X201" s="1361"/>
      <c r="Y201" s="1361"/>
      <c r="Z201" s="1362"/>
    </row>
    <row r="202" spans="21:26" s="1338" customFormat="1">
      <c r="U202" s="1361"/>
      <c r="V202" s="1361"/>
      <c r="W202" s="1361"/>
      <c r="X202" s="1361"/>
      <c r="Y202" s="1361"/>
      <c r="Z202" s="1362"/>
    </row>
    <row r="203" spans="21:26" s="1338" customFormat="1">
      <c r="U203" s="1361"/>
      <c r="V203" s="1361"/>
      <c r="W203" s="1361"/>
      <c r="X203" s="1361"/>
      <c r="Y203" s="1361"/>
      <c r="Z203" s="1362"/>
    </row>
    <row r="204" spans="21:26" s="1338" customFormat="1">
      <c r="U204" s="1361"/>
      <c r="V204" s="1361"/>
      <c r="W204" s="1361"/>
      <c r="X204" s="1361"/>
      <c r="Y204" s="1361"/>
      <c r="Z204" s="1362"/>
    </row>
    <row r="205" spans="21:26" s="1338" customFormat="1">
      <c r="U205" s="1361"/>
      <c r="V205" s="1361"/>
      <c r="W205" s="1361"/>
      <c r="X205" s="1361"/>
      <c r="Y205" s="1361"/>
      <c r="Z205" s="1362"/>
    </row>
    <row r="206" spans="21:26" s="1338" customFormat="1">
      <c r="U206" s="1361"/>
      <c r="V206" s="1361"/>
      <c r="W206" s="1361"/>
      <c r="X206" s="1361"/>
      <c r="Y206" s="1361"/>
      <c r="Z206" s="1362"/>
    </row>
    <row r="207" spans="21:26" s="1338" customFormat="1">
      <c r="U207" s="1361"/>
      <c r="V207" s="1361"/>
      <c r="W207" s="1361"/>
      <c r="X207" s="1361"/>
      <c r="Y207" s="1361"/>
      <c r="Z207" s="1362"/>
    </row>
    <row r="208" spans="21:26" s="1338" customFormat="1">
      <c r="U208" s="1361"/>
      <c r="V208" s="1361"/>
      <c r="W208" s="1361"/>
      <c r="X208" s="1361"/>
      <c r="Y208" s="1361"/>
      <c r="Z208" s="1362"/>
    </row>
    <row r="209" spans="21:26" s="1338" customFormat="1">
      <c r="U209" s="1361"/>
      <c r="V209" s="1361"/>
      <c r="W209" s="1361"/>
      <c r="X209" s="1361"/>
      <c r="Y209" s="1361"/>
      <c r="Z209" s="1362"/>
    </row>
    <row r="210" spans="21:26" s="1338" customFormat="1">
      <c r="U210" s="1361"/>
      <c r="V210" s="1361"/>
      <c r="W210" s="1361"/>
      <c r="X210" s="1361"/>
      <c r="Y210" s="1361"/>
      <c r="Z210" s="1362"/>
    </row>
    <row r="211" spans="21:26" s="1338" customFormat="1">
      <c r="U211" s="1361"/>
      <c r="V211" s="1361"/>
      <c r="W211" s="1361"/>
      <c r="X211" s="1361"/>
      <c r="Y211" s="1361"/>
      <c r="Z211" s="1362"/>
    </row>
    <row r="212" spans="21:26" s="1338" customFormat="1">
      <c r="U212" s="1361"/>
      <c r="V212" s="1361"/>
      <c r="W212" s="1361"/>
      <c r="X212" s="1361"/>
      <c r="Y212" s="1361"/>
      <c r="Z212" s="1362"/>
    </row>
    <row r="213" spans="21:26" s="1338" customFormat="1">
      <c r="U213" s="1361"/>
      <c r="V213" s="1361"/>
      <c r="W213" s="1361"/>
      <c r="X213" s="1361"/>
      <c r="Y213" s="1361"/>
      <c r="Z213" s="1362"/>
    </row>
    <row r="214" spans="21:26" s="1338" customFormat="1">
      <c r="U214" s="1361"/>
      <c r="V214" s="1361"/>
      <c r="W214" s="1361"/>
      <c r="X214" s="1361"/>
      <c r="Y214" s="1361"/>
      <c r="Z214" s="1362"/>
    </row>
    <row r="215" spans="21:26" s="1338" customFormat="1">
      <c r="U215" s="1361"/>
      <c r="V215" s="1361"/>
      <c r="W215" s="1361"/>
      <c r="X215" s="1361"/>
      <c r="Y215" s="1361"/>
      <c r="Z215" s="1362"/>
    </row>
    <row r="216" spans="21:26" s="1338" customFormat="1">
      <c r="U216" s="1361"/>
      <c r="V216" s="1361"/>
      <c r="W216" s="1361"/>
      <c r="X216" s="1361"/>
      <c r="Y216" s="1361"/>
      <c r="Z216" s="1362"/>
    </row>
    <row r="217" spans="21:26" s="1338" customFormat="1">
      <c r="U217" s="1361"/>
      <c r="V217" s="1361"/>
      <c r="W217" s="1361"/>
      <c r="X217" s="1361"/>
      <c r="Y217" s="1361"/>
      <c r="Z217" s="1362"/>
    </row>
    <row r="218" spans="21:26" s="1338" customFormat="1">
      <c r="U218" s="1361"/>
      <c r="V218" s="1361"/>
      <c r="W218" s="1361"/>
      <c r="X218" s="1361"/>
      <c r="Y218" s="1361"/>
      <c r="Z218" s="1362"/>
    </row>
    <row r="219" spans="21:26" s="1338" customFormat="1">
      <c r="U219" s="1361"/>
      <c r="V219" s="1361"/>
      <c r="W219" s="1361"/>
      <c r="X219" s="1361"/>
      <c r="Y219" s="1361"/>
      <c r="Z219" s="1362"/>
    </row>
    <row r="220" spans="21:26" s="1338" customFormat="1">
      <c r="U220" s="1361"/>
      <c r="V220" s="1361"/>
      <c r="W220" s="1361"/>
      <c r="X220" s="1361"/>
      <c r="Y220" s="1361"/>
      <c r="Z220" s="1362"/>
    </row>
    <row r="221" spans="21:26" s="1338" customFormat="1">
      <c r="U221" s="1361"/>
      <c r="V221" s="1361"/>
      <c r="W221" s="1361"/>
      <c r="X221" s="1361"/>
      <c r="Y221" s="1361"/>
      <c r="Z221" s="1362"/>
    </row>
    <row r="222" spans="21:26" s="1338" customFormat="1">
      <c r="U222" s="1361"/>
      <c r="V222" s="1361"/>
      <c r="W222" s="1361"/>
      <c r="X222" s="1361"/>
      <c r="Y222" s="1361"/>
      <c r="Z222" s="1362"/>
    </row>
    <row r="223" spans="21:26" s="1338" customFormat="1">
      <c r="U223" s="1361"/>
      <c r="V223" s="1361"/>
      <c r="W223" s="1361"/>
      <c r="X223" s="1361"/>
      <c r="Y223" s="1361"/>
      <c r="Z223" s="1362"/>
    </row>
    <row r="224" spans="21:26" s="1338" customFormat="1">
      <c r="U224" s="1361"/>
      <c r="V224" s="1361"/>
      <c r="W224" s="1361"/>
      <c r="X224" s="1361"/>
      <c r="Y224" s="1361"/>
      <c r="Z224" s="1362"/>
    </row>
    <row r="225" spans="21:26" s="1338" customFormat="1">
      <c r="U225" s="1361"/>
      <c r="V225" s="1361"/>
      <c r="W225" s="1361"/>
      <c r="X225" s="1361"/>
      <c r="Y225" s="1361"/>
      <c r="Z225" s="1362"/>
    </row>
    <row r="226" spans="21:26" s="1338" customFormat="1">
      <c r="U226" s="1361"/>
      <c r="V226" s="1361"/>
      <c r="W226" s="1361"/>
      <c r="X226" s="1361"/>
      <c r="Y226" s="1361"/>
      <c r="Z226" s="1362"/>
    </row>
    <row r="227" spans="21:26" s="1338" customFormat="1">
      <c r="U227" s="1361"/>
      <c r="V227" s="1361"/>
      <c r="W227" s="1361"/>
      <c r="X227" s="1361"/>
      <c r="Y227" s="1361"/>
      <c r="Z227" s="1362"/>
    </row>
    <row r="228" spans="21:26" s="1338" customFormat="1">
      <c r="U228" s="1361"/>
      <c r="V228" s="1361"/>
      <c r="W228" s="1361"/>
      <c r="X228" s="1361"/>
      <c r="Y228" s="1361"/>
      <c r="Z228" s="1362"/>
    </row>
    <row r="229" spans="21:26" s="1338" customFormat="1">
      <c r="U229" s="1361"/>
      <c r="V229" s="1361"/>
      <c r="W229" s="1361"/>
      <c r="X229" s="1361"/>
      <c r="Y229" s="1361"/>
      <c r="Z229" s="1362"/>
    </row>
    <row r="230" spans="21:26" s="1338" customFormat="1">
      <c r="U230" s="1361"/>
      <c r="V230" s="1361"/>
      <c r="W230" s="1361"/>
      <c r="X230" s="1361"/>
      <c r="Y230" s="1361"/>
      <c r="Z230" s="1362"/>
    </row>
    <row r="231" spans="21:26" s="1338" customFormat="1">
      <c r="U231" s="1361"/>
      <c r="V231" s="1361"/>
      <c r="W231" s="1361"/>
      <c r="X231" s="1361"/>
      <c r="Y231" s="1361"/>
      <c r="Z231" s="1362"/>
    </row>
    <row r="232" spans="21:26" s="1338" customFormat="1">
      <c r="U232" s="1361"/>
      <c r="V232" s="1361"/>
      <c r="W232" s="1361"/>
      <c r="X232" s="1361"/>
      <c r="Y232" s="1361"/>
      <c r="Z232" s="1362"/>
    </row>
    <row r="233" spans="21:26" s="1338" customFormat="1">
      <c r="U233" s="1361"/>
      <c r="V233" s="1361"/>
      <c r="W233" s="1361"/>
      <c r="X233" s="1361"/>
      <c r="Y233" s="1361"/>
      <c r="Z233" s="1362"/>
    </row>
    <row r="234" spans="21:26" s="1338" customFormat="1">
      <c r="U234" s="1361"/>
      <c r="V234" s="1361"/>
      <c r="W234" s="1361"/>
      <c r="X234" s="1361"/>
      <c r="Y234" s="1361"/>
      <c r="Z234" s="1362"/>
    </row>
    <row r="235" spans="21:26" s="1338" customFormat="1">
      <c r="U235" s="1361"/>
      <c r="V235" s="1361"/>
      <c r="W235" s="1361"/>
      <c r="X235" s="1361"/>
      <c r="Y235" s="1361"/>
      <c r="Z235" s="1362"/>
    </row>
    <row r="236" spans="21:26" s="1338" customFormat="1">
      <c r="U236" s="1361"/>
      <c r="V236" s="1361"/>
      <c r="W236" s="1361"/>
      <c r="X236" s="1361"/>
      <c r="Y236" s="1361"/>
      <c r="Z236" s="1362"/>
    </row>
    <row r="237" spans="21:26" s="1338" customFormat="1">
      <c r="U237" s="1361"/>
      <c r="V237" s="1361"/>
      <c r="W237" s="1361"/>
      <c r="X237" s="1361"/>
      <c r="Y237" s="1361"/>
      <c r="Z237" s="1362"/>
    </row>
    <row r="238" spans="21:26" s="1338" customFormat="1">
      <c r="U238" s="1361"/>
      <c r="V238" s="1361"/>
      <c r="W238" s="1361"/>
      <c r="X238" s="1361"/>
      <c r="Y238" s="1361"/>
      <c r="Z238" s="1362"/>
    </row>
    <row r="239" spans="21:26" s="1338" customFormat="1">
      <c r="U239" s="1361"/>
      <c r="V239" s="1361"/>
      <c r="W239" s="1361"/>
      <c r="X239" s="1361"/>
      <c r="Y239" s="1361"/>
      <c r="Z239" s="1362"/>
    </row>
    <row r="240" spans="21:26" s="1338" customFormat="1">
      <c r="U240" s="1361"/>
      <c r="V240" s="1361"/>
      <c r="W240" s="1361"/>
      <c r="X240" s="1361"/>
      <c r="Y240" s="1361"/>
      <c r="Z240" s="1362"/>
    </row>
    <row r="241" spans="21:26" s="1338" customFormat="1">
      <c r="U241" s="1361"/>
      <c r="V241" s="1361"/>
      <c r="W241" s="1361"/>
      <c r="X241" s="1361"/>
      <c r="Y241" s="1361"/>
      <c r="Z241" s="1362"/>
    </row>
    <row r="242" spans="21:26" s="1338" customFormat="1">
      <c r="U242" s="1361"/>
      <c r="V242" s="1361"/>
      <c r="W242" s="1361"/>
      <c r="X242" s="1361"/>
      <c r="Y242" s="1361"/>
      <c r="Z242" s="1362"/>
    </row>
    <row r="243" spans="21:26" s="1338" customFormat="1">
      <c r="U243" s="1361"/>
      <c r="V243" s="1361"/>
      <c r="W243" s="1361"/>
      <c r="X243" s="1361"/>
      <c r="Y243" s="1361"/>
      <c r="Z243" s="1362"/>
    </row>
    <row r="244" spans="21:26" s="1338" customFormat="1">
      <c r="U244" s="1361"/>
      <c r="V244" s="1361"/>
      <c r="W244" s="1361"/>
      <c r="X244" s="1361"/>
      <c r="Y244" s="1361"/>
      <c r="Z244" s="1362"/>
    </row>
    <row r="245" spans="21:26" s="1338" customFormat="1">
      <c r="U245" s="1361"/>
      <c r="V245" s="1361"/>
      <c r="W245" s="1361"/>
      <c r="X245" s="1361"/>
      <c r="Y245" s="1361"/>
      <c r="Z245" s="1362"/>
    </row>
    <row r="246" spans="21:26" s="1338" customFormat="1">
      <c r="U246" s="1361"/>
      <c r="V246" s="1361"/>
      <c r="W246" s="1361"/>
      <c r="X246" s="1361"/>
      <c r="Y246" s="1361"/>
      <c r="Z246" s="1362"/>
    </row>
    <row r="247" spans="21:26" s="1338" customFormat="1">
      <c r="U247" s="1361"/>
      <c r="V247" s="1361"/>
      <c r="W247" s="1361"/>
      <c r="X247" s="1361"/>
      <c r="Y247" s="1361"/>
      <c r="Z247" s="1362"/>
    </row>
    <row r="248" spans="21:26" s="1338" customFormat="1">
      <c r="U248" s="1361"/>
      <c r="V248" s="1361"/>
      <c r="W248" s="1361"/>
      <c r="X248" s="1361"/>
      <c r="Y248" s="1361"/>
      <c r="Z248" s="1362"/>
    </row>
    <row r="249" spans="21:26" s="1338" customFormat="1">
      <c r="U249" s="1361"/>
      <c r="V249" s="1361"/>
      <c r="W249" s="1361"/>
      <c r="X249" s="1361"/>
      <c r="Y249" s="1361"/>
      <c r="Z249" s="1362"/>
    </row>
    <row r="250" spans="21:26" s="1338" customFormat="1">
      <c r="U250" s="1361"/>
      <c r="V250" s="1361"/>
      <c r="W250" s="1361"/>
      <c r="X250" s="1361"/>
      <c r="Y250" s="1361"/>
      <c r="Z250" s="1362"/>
    </row>
    <row r="251" spans="21:26" s="1338" customFormat="1">
      <c r="U251" s="1361"/>
      <c r="V251" s="1361"/>
      <c r="W251" s="1361"/>
      <c r="X251" s="1361"/>
      <c r="Y251" s="1361"/>
      <c r="Z251" s="1362"/>
    </row>
    <row r="252" spans="21:26" s="1338" customFormat="1">
      <c r="U252" s="1361"/>
      <c r="V252" s="1361"/>
      <c r="W252" s="1361"/>
      <c r="X252" s="1361"/>
      <c r="Y252" s="1361"/>
      <c r="Z252" s="1362"/>
    </row>
    <row r="253" spans="21:26" s="1338" customFormat="1">
      <c r="U253" s="1361"/>
      <c r="V253" s="1361"/>
      <c r="W253" s="1361"/>
      <c r="X253" s="1361"/>
      <c r="Y253" s="1361"/>
      <c r="Z253" s="1362"/>
    </row>
    <row r="254" spans="21:26" s="1338" customFormat="1">
      <c r="U254" s="1361"/>
      <c r="V254" s="1361"/>
      <c r="W254" s="1361"/>
      <c r="X254" s="1361"/>
      <c r="Y254" s="1361"/>
      <c r="Z254" s="1362"/>
    </row>
    <row r="255" spans="21:26" s="1338" customFormat="1">
      <c r="U255" s="1361"/>
      <c r="V255" s="1361"/>
      <c r="W255" s="1361"/>
      <c r="X255" s="1361"/>
      <c r="Y255" s="1361"/>
      <c r="Z255" s="1362"/>
    </row>
    <row r="256" spans="21:26" s="1338" customFormat="1">
      <c r="U256" s="1361"/>
      <c r="V256" s="1361"/>
      <c r="W256" s="1361"/>
      <c r="X256" s="1361"/>
      <c r="Y256" s="1361"/>
      <c r="Z256" s="1362"/>
    </row>
    <row r="257" spans="21:26" s="1338" customFormat="1">
      <c r="U257" s="1361"/>
      <c r="V257" s="1361"/>
      <c r="W257" s="1361"/>
      <c r="X257" s="1361"/>
      <c r="Y257" s="1361"/>
      <c r="Z257" s="1362"/>
    </row>
    <row r="258" spans="21:26" s="1338" customFormat="1">
      <c r="U258" s="1361"/>
      <c r="V258" s="1361"/>
      <c r="W258" s="1361"/>
      <c r="X258" s="1361"/>
      <c r="Y258" s="1361"/>
      <c r="Z258" s="1362"/>
    </row>
    <row r="259" spans="21:26" s="1338" customFormat="1">
      <c r="U259" s="1361"/>
      <c r="V259" s="1361"/>
      <c r="W259" s="1361"/>
      <c r="X259" s="1361"/>
      <c r="Y259" s="1361"/>
      <c r="Z259" s="1362"/>
    </row>
    <row r="260" spans="21:26" s="1338" customFormat="1">
      <c r="U260" s="1361"/>
      <c r="V260" s="1361"/>
      <c r="W260" s="1361"/>
      <c r="X260" s="1361"/>
      <c r="Y260" s="1361"/>
      <c r="Z260" s="1362"/>
    </row>
    <row r="261" spans="21:26" s="1338" customFormat="1">
      <c r="U261" s="1361"/>
      <c r="V261" s="1361"/>
      <c r="W261" s="1361"/>
      <c r="X261" s="1361"/>
      <c r="Y261" s="1361"/>
      <c r="Z261" s="1362"/>
    </row>
    <row r="262" spans="21:26" s="1338" customFormat="1">
      <c r="U262" s="1361"/>
      <c r="V262" s="1361"/>
      <c r="W262" s="1361"/>
      <c r="X262" s="1361"/>
      <c r="Y262" s="1361"/>
      <c r="Z262" s="1362"/>
    </row>
    <row r="263" spans="21:26" s="1338" customFormat="1">
      <c r="U263" s="1361"/>
      <c r="V263" s="1361"/>
      <c r="W263" s="1361"/>
      <c r="X263" s="1361"/>
      <c r="Y263" s="1361"/>
      <c r="Z263" s="1362"/>
    </row>
    <row r="264" spans="21:26" s="1338" customFormat="1">
      <c r="U264" s="1361"/>
      <c r="V264" s="1361"/>
      <c r="W264" s="1361"/>
      <c r="X264" s="1361"/>
      <c r="Y264" s="1361"/>
      <c r="Z264" s="1362"/>
    </row>
    <row r="265" spans="21:26" s="1338" customFormat="1">
      <c r="U265" s="1361"/>
      <c r="V265" s="1361"/>
      <c r="W265" s="1361"/>
      <c r="X265" s="1361"/>
      <c r="Y265" s="1361"/>
      <c r="Z265" s="1362"/>
    </row>
    <row r="266" spans="21:26" s="1338" customFormat="1">
      <c r="U266" s="1361"/>
      <c r="V266" s="1361"/>
      <c r="W266" s="1361"/>
      <c r="X266" s="1361"/>
      <c r="Y266" s="1361"/>
      <c r="Z266" s="1362"/>
    </row>
    <row r="267" spans="21:26" s="1338" customFormat="1">
      <c r="U267" s="1361"/>
      <c r="V267" s="1361"/>
      <c r="W267" s="1361"/>
      <c r="X267" s="1361"/>
      <c r="Y267" s="1361"/>
      <c r="Z267" s="1362"/>
    </row>
    <row r="268" spans="21:26" s="1338" customFormat="1">
      <c r="U268" s="1361"/>
      <c r="V268" s="1361"/>
      <c r="W268" s="1361"/>
      <c r="X268" s="1361"/>
      <c r="Y268" s="1361"/>
      <c r="Z268" s="1362"/>
    </row>
    <row r="269" spans="21:26" s="1338" customFormat="1">
      <c r="U269" s="1361"/>
      <c r="V269" s="1361"/>
      <c r="W269" s="1361"/>
      <c r="X269" s="1361"/>
      <c r="Y269" s="1361"/>
      <c r="Z269" s="1362"/>
    </row>
    <row r="270" spans="21:26" s="1338" customFormat="1">
      <c r="U270" s="1361"/>
      <c r="V270" s="1361"/>
      <c r="W270" s="1361"/>
      <c r="X270" s="1361"/>
      <c r="Y270" s="1361"/>
      <c r="Z270" s="1362"/>
    </row>
    <row r="271" spans="21:26" s="1338" customFormat="1">
      <c r="U271" s="1361"/>
      <c r="V271" s="1361"/>
      <c r="W271" s="1361"/>
      <c r="X271" s="1361"/>
      <c r="Y271" s="1361"/>
      <c r="Z271" s="1362"/>
    </row>
    <row r="272" spans="21:26" s="1338" customFormat="1">
      <c r="U272" s="1361"/>
      <c r="V272" s="1361"/>
      <c r="W272" s="1361"/>
      <c r="X272" s="1361"/>
      <c r="Y272" s="1361"/>
      <c r="Z272" s="1362"/>
    </row>
    <row r="273" spans="21:26" s="1338" customFormat="1">
      <c r="U273" s="1361"/>
      <c r="V273" s="1361"/>
      <c r="W273" s="1361"/>
      <c r="X273" s="1361"/>
      <c r="Y273" s="1361"/>
      <c r="Z273" s="1362"/>
    </row>
    <row r="274" spans="21:26" s="1338" customFormat="1">
      <c r="U274" s="1361"/>
      <c r="V274" s="1361"/>
      <c r="W274" s="1361"/>
      <c r="X274" s="1361"/>
      <c r="Y274" s="1361"/>
      <c r="Z274" s="1362"/>
    </row>
    <row r="275" spans="21:26" s="1338" customFormat="1">
      <c r="U275" s="1361"/>
      <c r="V275" s="1361"/>
      <c r="W275" s="1361"/>
      <c r="X275" s="1361"/>
      <c r="Y275" s="1361"/>
      <c r="Z275" s="1362"/>
    </row>
    <row r="276" spans="21:26" s="1338" customFormat="1">
      <c r="U276" s="1361"/>
      <c r="V276" s="1361"/>
      <c r="W276" s="1361"/>
      <c r="X276" s="1361"/>
      <c r="Y276" s="1361"/>
      <c r="Z276" s="1362"/>
    </row>
    <row r="277" spans="21:26" s="1338" customFormat="1">
      <c r="U277" s="1361"/>
      <c r="V277" s="1361"/>
      <c r="W277" s="1361"/>
      <c r="X277" s="1361"/>
      <c r="Y277" s="1361"/>
      <c r="Z277" s="1362"/>
    </row>
    <row r="278" spans="21:26" s="1338" customFormat="1">
      <c r="U278" s="1361"/>
      <c r="V278" s="1361"/>
      <c r="W278" s="1361"/>
      <c r="X278" s="1361"/>
      <c r="Y278" s="1361"/>
      <c r="Z278" s="1362"/>
    </row>
    <row r="279" spans="21:26" s="1338" customFormat="1">
      <c r="U279" s="1361"/>
      <c r="V279" s="1361"/>
      <c r="W279" s="1361"/>
      <c r="X279" s="1361"/>
      <c r="Y279" s="1361"/>
      <c r="Z279" s="1362"/>
    </row>
    <row r="280" spans="21:26" s="1338" customFormat="1">
      <c r="U280" s="1361"/>
      <c r="V280" s="1361"/>
      <c r="W280" s="1361"/>
      <c r="X280" s="1361"/>
      <c r="Y280" s="1361"/>
      <c r="Z280" s="1362"/>
    </row>
    <row r="281" spans="21:26" s="1338" customFormat="1">
      <c r="U281" s="1361"/>
      <c r="V281" s="1361"/>
      <c r="W281" s="1361"/>
      <c r="X281" s="1361"/>
      <c r="Y281" s="1361"/>
      <c r="Z281" s="1362"/>
    </row>
    <row r="282" spans="21:26" s="1338" customFormat="1">
      <c r="U282" s="1361"/>
      <c r="V282" s="1361"/>
      <c r="W282" s="1361"/>
      <c r="X282" s="1361"/>
      <c r="Y282" s="1361"/>
      <c r="Z282" s="1362"/>
    </row>
    <row r="283" spans="21:26" s="1338" customFormat="1">
      <c r="U283" s="1361"/>
      <c r="V283" s="1361"/>
      <c r="W283" s="1361"/>
      <c r="X283" s="1361"/>
      <c r="Y283" s="1361"/>
      <c r="Z283" s="1362"/>
    </row>
    <row r="284" spans="21:26" s="1338" customFormat="1">
      <c r="U284" s="1361"/>
      <c r="V284" s="1361"/>
      <c r="W284" s="1361"/>
      <c r="X284" s="1361"/>
      <c r="Y284" s="1361"/>
      <c r="Z284" s="1362"/>
    </row>
    <row r="285" spans="21:26" s="1338" customFormat="1">
      <c r="U285" s="1361"/>
      <c r="V285" s="1361"/>
      <c r="W285" s="1361"/>
      <c r="X285" s="1361"/>
      <c r="Y285" s="1361"/>
      <c r="Z285" s="1362"/>
    </row>
    <row r="286" spans="21:26" s="1338" customFormat="1">
      <c r="U286" s="1361"/>
      <c r="V286" s="1361"/>
      <c r="W286" s="1361"/>
      <c r="X286" s="1361"/>
      <c r="Y286" s="1361"/>
      <c r="Z286" s="1362"/>
    </row>
    <row r="287" spans="21:26" s="1338" customFormat="1">
      <c r="U287" s="1361"/>
      <c r="V287" s="1361"/>
      <c r="W287" s="1361"/>
      <c r="X287" s="1361"/>
      <c r="Y287" s="1361"/>
      <c r="Z287" s="1362"/>
    </row>
    <row r="288" spans="21:26" s="1338" customFormat="1">
      <c r="U288" s="1361"/>
      <c r="V288" s="1361"/>
      <c r="W288" s="1361"/>
      <c r="X288" s="1361"/>
      <c r="Y288" s="1361"/>
      <c r="Z288" s="1362"/>
    </row>
    <row r="289" spans="21:26" s="1338" customFormat="1">
      <c r="U289" s="1361"/>
      <c r="V289" s="1361"/>
      <c r="W289" s="1361"/>
      <c r="X289" s="1361"/>
      <c r="Y289" s="1361"/>
      <c r="Z289" s="1362"/>
    </row>
    <row r="290" spans="21:26" s="1338" customFormat="1">
      <c r="U290" s="1361"/>
      <c r="V290" s="1361"/>
      <c r="W290" s="1361"/>
      <c r="X290" s="1361"/>
      <c r="Y290" s="1361"/>
      <c r="Z290" s="1362"/>
    </row>
    <row r="291" spans="21:26" s="1338" customFormat="1">
      <c r="U291" s="1361"/>
      <c r="V291" s="1361"/>
      <c r="W291" s="1361"/>
      <c r="X291" s="1361"/>
      <c r="Y291" s="1361"/>
      <c r="Z291" s="1362"/>
    </row>
    <row r="292" spans="21:26" s="1338" customFormat="1">
      <c r="U292" s="1361"/>
      <c r="V292" s="1361"/>
      <c r="W292" s="1361"/>
      <c r="X292" s="1361"/>
      <c r="Y292" s="1361"/>
      <c r="Z292" s="1362"/>
    </row>
    <row r="293" spans="21:26" s="1338" customFormat="1">
      <c r="U293" s="1361"/>
      <c r="V293" s="1361"/>
      <c r="W293" s="1361"/>
      <c r="X293" s="1361"/>
      <c r="Y293" s="1361"/>
      <c r="Z293" s="1362"/>
    </row>
    <row r="294" spans="21:26" s="1338" customFormat="1">
      <c r="U294" s="1361"/>
      <c r="V294" s="1361"/>
      <c r="W294" s="1361"/>
      <c r="X294" s="1361"/>
      <c r="Y294" s="1361"/>
      <c r="Z294" s="1362"/>
    </row>
    <row r="295" spans="21:26" s="1338" customFormat="1">
      <c r="U295" s="1361"/>
      <c r="V295" s="1361"/>
      <c r="W295" s="1361"/>
      <c r="X295" s="1361"/>
      <c r="Y295" s="1361"/>
      <c r="Z295" s="1362"/>
    </row>
    <row r="296" spans="21:26" s="1338" customFormat="1">
      <c r="U296" s="1361"/>
      <c r="V296" s="1361"/>
      <c r="W296" s="1361"/>
      <c r="X296" s="1361"/>
      <c r="Y296" s="1361"/>
      <c r="Z296" s="1362"/>
    </row>
    <row r="297" spans="21:26" s="1338" customFormat="1">
      <c r="U297" s="1361"/>
      <c r="V297" s="1361"/>
      <c r="W297" s="1361"/>
      <c r="X297" s="1361"/>
      <c r="Y297" s="1361"/>
      <c r="Z297" s="1362"/>
    </row>
    <row r="298" spans="21:26" s="1338" customFormat="1">
      <c r="U298" s="1361"/>
      <c r="V298" s="1361"/>
      <c r="W298" s="1361"/>
      <c r="X298" s="1361"/>
      <c r="Y298" s="1361"/>
      <c r="Z298" s="1362"/>
    </row>
    <row r="299" spans="21:26" s="1338" customFormat="1">
      <c r="U299" s="1361"/>
      <c r="V299" s="1361"/>
      <c r="W299" s="1361"/>
      <c r="X299" s="1361"/>
      <c r="Y299" s="1361"/>
      <c r="Z299" s="1362"/>
    </row>
    <row r="300" spans="21:26" s="1338" customFormat="1">
      <c r="U300" s="1361"/>
      <c r="V300" s="1361"/>
      <c r="W300" s="1361"/>
      <c r="X300" s="1361"/>
      <c r="Y300" s="1361"/>
      <c r="Z300" s="1362"/>
    </row>
    <row r="301" spans="21:26" s="1338" customFormat="1">
      <c r="U301" s="1361"/>
      <c r="V301" s="1361"/>
      <c r="W301" s="1361"/>
      <c r="X301" s="1361"/>
      <c r="Y301" s="1361"/>
      <c r="Z301" s="1362"/>
    </row>
    <row r="302" spans="21:26" s="1338" customFormat="1">
      <c r="U302" s="1361"/>
      <c r="V302" s="1361"/>
      <c r="W302" s="1361"/>
      <c r="X302" s="1361"/>
      <c r="Y302" s="1361"/>
      <c r="Z302" s="1362"/>
    </row>
    <row r="303" spans="21:26" s="1338" customFormat="1">
      <c r="U303" s="1361"/>
      <c r="V303" s="1361"/>
      <c r="W303" s="1361"/>
      <c r="X303" s="1361"/>
      <c r="Y303" s="1361"/>
      <c r="Z303" s="1362"/>
    </row>
    <row r="304" spans="21:26" s="1338" customFormat="1">
      <c r="U304" s="1361"/>
      <c r="V304" s="1361"/>
      <c r="W304" s="1361"/>
      <c r="X304" s="1361"/>
      <c r="Y304" s="1361"/>
      <c r="Z304" s="1362"/>
    </row>
    <row r="305" spans="21:26" s="1338" customFormat="1">
      <c r="U305" s="1361"/>
      <c r="V305" s="1361"/>
      <c r="W305" s="1361"/>
      <c r="X305" s="1361"/>
      <c r="Y305" s="1361"/>
      <c r="Z305" s="1362"/>
    </row>
    <row r="306" spans="21:26" s="1338" customFormat="1">
      <c r="U306" s="1361"/>
      <c r="V306" s="1361"/>
      <c r="W306" s="1361"/>
      <c r="X306" s="1361"/>
      <c r="Y306" s="1361"/>
      <c r="Z306" s="1362"/>
    </row>
    <row r="307" spans="21:26" s="1338" customFormat="1">
      <c r="U307" s="1361"/>
      <c r="V307" s="1361"/>
      <c r="W307" s="1361"/>
      <c r="X307" s="1361"/>
      <c r="Y307" s="1361"/>
      <c r="Z307" s="1362"/>
    </row>
    <row r="308" spans="21:26" s="1338" customFormat="1">
      <c r="U308" s="1361"/>
      <c r="V308" s="1361"/>
      <c r="W308" s="1361"/>
      <c r="X308" s="1361"/>
      <c r="Y308" s="1361"/>
      <c r="Z308" s="1362"/>
    </row>
    <row r="309" spans="21:26" s="1338" customFormat="1">
      <c r="U309" s="1361"/>
      <c r="V309" s="1361"/>
      <c r="W309" s="1361"/>
      <c r="X309" s="1361"/>
      <c r="Y309" s="1361"/>
      <c r="Z309" s="1362"/>
    </row>
    <row r="310" spans="21:26" s="1338" customFormat="1">
      <c r="U310" s="1361"/>
      <c r="V310" s="1361"/>
      <c r="W310" s="1361"/>
      <c r="X310" s="1361"/>
      <c r="Y310" s="1361"/>
      <c r="Z310" s="1362"/>
    </row>
    <row r="311" spans="21:26" s="1338" customFormat="1">
      <c r="U311" s="1361"/>
      <c r="V311" s="1361"/>
      <c r="W311" s="1361"/>
      <c r="X311" s="1361"/>
      <c r="Y311" s="1361"/>
      <c r="Z311" s="1362"/>
    </row>
    <row r="312" spans="21:26" s="1338" customFormat="1">
      <c r="U312" s="1361"/>
      <c r="V312" s="1361"/>
      <c r="W312" s="1361"/>
      <c r="X312" s="1361"/>
      <c r="Y312" s="1361"/>
      <c r="Z312" s="1362"/>
    </row>
    <row r="313" spans="21:26" s="1338" customFormat="1">
      <c r="U313" s="1361"/>
      <c r="V313" s="1361"/>
      <c r="W313" s="1361"/>
      <c r="X313" s="1361"/>
      <c r="Y313" s="1361"/>
      <c r="Z313" s="1362"/>
    </row>
    <row r="314" spans="21:26" s="1338" customFormat="1">
      <c r="U314" s="1361"/>
      <c r="V314" s="1361"/>
      <c r="W314" s="1361"/>
      <c r="X314" s="1361"/>
      <c r="Y314" s="1361"/>
      <c r="Z314" s="1362"/>
    </row>
    <row r="315" spans="21:26" s="1338" customFormat="1">
      <c r="U315" s="1361"/>
      <c r="V315" s="1361"/>
      <c r="W315" s="1361"/>
      <c r="X315" s="1361"/>
      <c r="Y315" s="1361"/>
      <c r="Z315" s="1362"/>
    </row>
    <row r="316" spans="21:26" s="1338" customFormat="1">
      <c r="U316" s="1361"/>
      <c r="V316" s="1361"/>
      <c r="W316" s="1361"/>
      <c r="X316" s="1361"/>
      <c r="Y316" s="1361"/>
      <c r="Z316" s="1362"/>
    </row>
    <row r="317" spans="21:26" s="1338" customFormat="1">
      <c r="U317" s="1361"/>
      <c r="V317" s="1361"/>
      <c r="W317" s="1361"/>
      <c r="X317" s="1361"/>
      <c r="Y317" s="1361"/>
      <c r="Z317" s="1362"/>
    </row>
    <row r="318" spans="21:26" s="1338" customFormat="1">
      <c r="U318" s="1361"/>
      <c r="V318" s="1361"/>
      <c r="W318" s="1361"/>
      <c r="X318" s="1361"/>
      <c r="Y318" s="1361"/>
      <c r="Z318" s="1362"/>
    </row>
    <row r="319" spans="21:26" s="1338" customFormat="1">
      <c r="U319" s="1361"/>
      <c r="V319" s="1361"/>
      <c r="W319" s="1361"/>
      <c r="X319" s="1361"/>
      <c r="Y319" s="1361"/>
      <c r="Z319" s="1362"/>
    </row>
    <row r="320" spans="21:26" s="1338" customFormat="1">
      <c r="U320" s="1361"/>
      <c r="V320" s="1361"/>
      <c r="W320" s="1361"/>
      <c r="X320" s="1361"/>
      <c r="Y320" s="1361"/>
      <c r="Z320" s="1362"/>
    </row>
    <row r="321" spans="21:26" s="1338" customFormat="1">
      <c r="U321" s="1361"/>
      <c r="V321" s="1361"/>
      <c r="W321" s="1361"/>
      <c r="X321" s="1361"/>
      <c r="Y321" s="1361"/>
      <c r="Z321" s="1362"/>
    </row>
    <row r="322" spans="21:26" s="1338" customFormat="1">
      <c r="U322" s="1361"/>
      <c r="V322" s="1361"/>
      <c r="W322" s="1361"/>
      <c r="X322" s="1361"/>
      <c r="Y322" s="1361"/>
      <c r="Z322" s="1362"/>
    </row>
    <row r="323" spans="21:26" s="1338" customFormat="1">
      <c r="U323" s="1361"/>
      <c r="V323" s="1361"/>
      <c r="W323" s="1361"/>
      <c r="X323" s="1361"/>
      <c r="Y323" s="1361"/>
      <c r="Z323" s="1362"/>
    </row>
    <row r="324" spans="21:26" s="1338" customFormat="1">
      <c r="U324" s="1361"/>
      <c r="V324" s="1361"/>
      <c r="W324" s="1361"/>
      <c r="X324" s="1361"/>
      <c r="Y324" s="1361"/>
      <c r="Z324" s="1362"/>
    </row>
    <row r="325" spans="21:26" s="1338" customFormat="1">
      <c r="U325" s="1361"/>
      <c r="V325" s="1361"/>
      <c r="W325" s="1361"/>
      <c r="X325" s="1361"/>
      <c r="Y325" s="1361"/>
      <c r="Z325" s="1362"/>
    </row>
    <row r="326" spans="21:26" s="1338" customFormat="1">
      <c r="U326" s="1361"/>
      <c r="V326" s="1361"/>
      <c r="W326" s="1361"/>
      <c r="X326" s="1361"/>
      <c r="Y326" s="1361"/>
      <c r="Z326" s="1362"/>
    </row>
    <row r="327" spans="21:26" s="1338" customFormat="1">
      <c r="U327" s="1361"/>
      <c r="V327" s="1361"/>
      <c r="W327" s="1361"/>
      <c r="X327" s="1361"/>
      <c r="Y327" s="1361"/>
      <c r="Z327" s="1362"/>
    </row>
    <row r="328" spans="21:26" s="1338" customFormat="1">
      <c r="U328" s="1361"/>
      <c r="V328" s="1361"/>
      <c r="W328" s="1361"/>
      <c r="X328" s="1361"/>
      <c r="Y328" s="1361"/>
      <c r="Z328" s="1362"/>
    </row>
    <row r="329" spans="21:26" s="1338" customFormat="1">
      <c r="U329" s="1361"/>
      <c r="V329" s="1361"/>
      <c r="W329" s="1361"/>
      <c r="X329" s="1361"/>
      <c r="Y329" s="1361"/>
      <c r="Z329" s="1362"/>
    </row>
    <row r="330" spans="21:26" s="1338" customFormat="1">
      <c r="U330" s="1361"/>
      <c r="V330" s="1361"/>
      <c r="W330" s="1361"/>
      <c r="X330" s="1361"/>
      <c r="Y330" s="1361"/>
      <c r="Z330" s="1362"/>
    </row>
    <row r="331" spans="21:26" s="1338" customFormat="1">
      <c r="U331" s="1361"/>
      <c r="V331" s="1361"/>
      <c r="W331" s="1361"/>
      <c r="X331" s="1361"/>
      <c r="Y331" s="1361"/>
      <c r="Z331" s="1362"/>
    </row>
    <row r="332" spans="21:26" s="1338" customFormat="1">
      <c r="U332" s="1361"/>
      <c r="V332" s="1361"/>
      <c r="W332" s="1361"/>
      <c r="X332" s="1361"/>
      <c r="Y332" s="1361"/>
      <c r="Z332" s="1362"/>
    </row>
    <row r="333" spans="21:26" s="1338" customFormat="1">
      <c r="U333" s="1361"/>
      <c r="V333" s="1361"/>
      <c r="W333" s="1361"/>
      <c r="X333" s="1361"/>
      <c r="Y333" s="1361"/>
      <c r="Z333" s="1362"/>
    </row>
    <row r="334" spans="21:26" s="1338" customFormat="1">
      <c r="U334" s="1361"/>
      <c r="V334" s="1361"/>
      <c r="W334" s="1361"/>
      <c r="X334" s="1361"/>
      <c r="Y334" s="1361"/>
      <c r="Z334" s="1362"/>
    </row>
    <row r="335" spans="21:26" s="1338" customFormat="1">
      <c r="U335" s="1361"/>
      <c r="V335" s="1361"/>
      <c r="W335" s="1361"/>
      <c r="X335" s="1361"/>
      <c r="Y335" s="1361"/>
      <c r="Z335" s="1362"/>
    </row>
    <row r="336" spans="21:26" s="1338" customFormat="1">
      <c r="U336" s="1361"/>
      <c r="V336" s="1361"/>
      <c r="W336" s="1361"/>
      <c r="X336" s="1361"/>
      <c r="Y336" s="1361"/>
      <c r="Z336" s="1362"/>
    </row>
    <row r="337" spans="21:26" s="1338" customFormat="1">
      <c r="U337" s="1361"/>
      <c r="V337" s="1361"/>
      <c r="W337" s="1361"/>
      <c r="X337" s="1361"/>
      <c r="Y337" s="1361"/>
      <c r="Z337" s="1362"/>
    </row>
    <row r="338" spans="21:26" s="1338" customFormat="1">
      <c r="U338" s="1361"/>
      <c r="V338" s="1361"/>
      <c r="W338" s="1361"/>
      <c r="X338" s="1361"/>
      <c r="Y338" s="1361"/>
      <c r="Z338" s="1362"/>
    </row>
    <row r="339" spans="21:26" s="1338" customFormat="1">
      <c r="U339" s="1361"/>
      <c r="V339" s="1361"/>
      <c r="W339" s="1361"/>
      <c r="X339" s="1361"/>
      <c r="Y339" s="1361"/>
      <c r="Z339" s="1362"/>
    </row>
    <row r="340" spans="21:26" s="1338" customFormat="1">
      <c r="U340" s="1361"/>
      <c r="V340" s="1361"/>
      <c r="W340" s="1361"/>
      <c r="X340" s="1361"/>
      <c r="Y340" s="1361"/>
      <c r="Z340" s="1362"/>
    </row>
    <row r="341" spans="21:26" s="1338" customFormat="1">
      <c r="U341" s="1361"/>
      <c r="V341" s="1361"/>
      <c r="W341" s="1361"/>
      <c r="X341" s="1361"/>
      <c r="Y341" s="1361"/>
      <c r="Z341" s="1362"/>
    </row>
    <row r="342" spans="21:26" s="1338" customFormat="1">
      <c r="U342" s="1361"/>
      <c r="V342" s="1361"/>
      <c r="W342" s="1361"/>
      <c r="X342" s="1361"/>
      <c r="Y342" s="1361"/>
      <c r="Z342" s="1362"/>
    </row>
    <row r="343" spans="21:26" s="1338" customFormat="1">
      <c r="U343" s="1361"/>
      <c r="V343" s="1361"/>
      <c r="W343" s="1361"/>
      <c r="X343" s="1361"/>
      <c r="Y343" s="1361"/>
      <c r="Z343" s="1362"/>
    </row>
    <row r="344" spans="21:26" s="1338" customFormat="1">
      <c r="U344" s="1361"/>
      <c r="V344" s="1361"/>
      <c r="W344" s="1361"/>
      <c r="X344" s="1361"/>
      <c r="Y344" s="1361"/>
      <c r="Z344" s="1362"/>
    </row>
    <row r="345" spans="21:26" s="1338" customFormat="1">
      <c r="U345" s="1361"/>
      <c r="V345" s="1361"/>
      <c r="W345" s="1361"/>
      <c r="X345" s="1361"/>
      <c r="Y345" s="1361"/>
      <c r="Z345" s="1362"/>
    </row>
    <row r="346" spans="21:26" s="1338" customFormat="1">
      <c r="U346" s="1361"/>
      <c r="V346" s="1361"/>
      <c r="W346" s="1361"/>
      <c r="X346" s="1361"/>
      <c r="Y346" s="1361"/>
      <c r="Z346" s="1362"/>
    </row>
    <row r="347" spans="21:26" s="1338" customFormat="1">
      <c r="U347" s="1361"/>
      <c r="V347" s="1361"/>
      <c r="W347" s="1361"/>
      <c r="X347" s="1361"/>
      <c r="Y347" s="1361"/>
      <c r="Z347" s="1362"/>
    </row>
    <row r="348" spans="21:26" s="1338" customFormat="1">
      <c r="U348" s="1361"/>
      <c r="V348" s="1361"/>
      <c r="W348" s="1361"/>
      <c r="X348" s="1361"/>
      <c r="Y348" s="1361"/>
      <c r="Z348" s="1362"/>
    </row>
    <row r="349" spans="21:26" s="1338" customFormat="1">
      <c r="U349" s="1361"/>
      <c r="V349" s="1361"/>
      <c r="W349" s="1361"/>
      <c r="X349" s="1361"/>
      <c r="Y349" s="1361"/>
      <c r="Z349" s="1362"/>
    </row>
    <row r="350" spans="21:26" s="1338" customFormat="1">
      <c r="U350" s="1361"/>
      <c r="V350" s="1361"/>
      <c r="W350" s="1361"/>
      <c r="X350" s="1361"/>
      <c r="Y350" s="1361"/>
      <c r="Z350" s="1362"/>
    </row>
    <row r="351" spans="21:26" s="1338" customFormat="1">
      <c r="U351" s="1361"/>
      <c r="V351" s="1361"/>
      <c r="W351" s="1361"/>
      <c r="X351" s="1361"/>
      <c r="Y351" s="1361"/>
      <c r="Z351" s="1362"/>
    </row>
    <row r="352" spans="21:26" s="1338" customFormat="1">
      <c r="U352" s="1361"/>
      <c r="V352" s="1361"/>
      <c r="W352" s="1361"/>
      <c r="X352" s="1361"/>
      <c r="Y352" s="1361"/>
      <c r="Z352" s="1362"/>
    </row>
    <row r="353" spans="21:26" s="1338" customFormat="1">
      <c r="U353" s="1361"/>
      <c r="V353" s="1361"/>
      <c r="W353" s="1361"/>
      <c r="X353" s="1361"/>
      <c r="Y353" s="1361"/>
      <c r="Z353" s="1362"/>
    </row>
    <row r="354" spans="21:26" s="1338" customFormat="1">
      <c r="U354" s="1361"/>
      <c r="V354" s="1361"/>
      <c r="W354" s="1361"/>
      <c r="X354" s="1361"/>
      <c r="Y354" s="1361"/>
      <c r="Z354" s="1362"/>
    </row>
    <row r="355" spans="21:26" s="1338" customFormat="1">
      <c r="U355" s="1361"/>
      <c r="V355" s="1361"/>
      <c r="W355" s="1361"/>
      <c r="X355" s="1361"/>
      <c r="Y355" s="1361"/>
      <c r="Z355" s="1362"/>
    </row>
    <row r="356" spans="21:26" s="1338" customFormat="1">
      <c r="U356" s="1361"/>
      <c r="V356" s="1361"/>
      <c r="W356" s="1361"/>
      <c r="X356" s="1361"/>
      <c r="Y356" s="1361"/>
      <c r="Z356" s="1362"/>
    </row>
    <row r="357" spans="21:26" s="1338" customFormat="1">
      <c r="U357" s="1361"/>
      <c r="V357" s="1361"/>
      <c r="W357" s="1361"/>
      <c r="X357" s="1361"/>
      <c r="Y357" s="1361"/>
      <c r="Z357" s="1362"/>
    </row>
    <row r="358" spans="21:26" s="1338" customFormat="1">
      <c r="U358" s="1361"/>
      <c r="V358" s="1361"/>
      <c r="W358" s="1361"/>
      <c r="X358" s="1361"/>
      <c r="Y358" s="1361"/>
      <c r="Z358" s="1362"/>
    </row>
    <row r="359" spans="21:26" s="1338" customFormat="1">
      <c r="U359" s="1361"/>
      <c r="V359" s="1361"/>
      <c r="W359" s="1361"/>
      <c r="X359" s="1361"/>
      <c r="Y359" s="1361"/>
      <c r="Z359" s="1362"/>
    </row>
    <row r="360" spans="21:26" s="1338" customFormat="1">
      <c r="U360" s="1361"/>
      <c r="V360" s="1361"/>
      <c r="W360" s="1361"/>
      <c r="X360" s="1361"/>
      <c r="Y360" s="1361"/>
      <c r="Z360" s="1362"/>
    </row>
    <row r="361" spans="21:26" s="1338" customFormat="1">
      <c r="U361" s="1361"/>
      <c r="V361" s="1361"/>
      <c r="W361" s="1361"/>
      <c r="X361" s="1361"/>
      <c r="Y361" s="1361"/>
      <c r="Z361" s="1362"/>
    </row>
    <row r="362" spans="21:26" s="1338" customFormat="1">
      <c r="U362" s="1361"/>
      <c r="V362" s="1361"/>
      <c r="W362" s="1361"/>
      <c r="X362" s="1361"/>
      <c r="Y362" s="1361"/>
      <c r="Z362" s="1362"/>
    </row>
    <row r="363" spans="21:26" s="1338" customFormat="1">
      <c r="U363" s="1361"/>
      <c r="V363" s="1361"/>
      <c r="W363" s="1361"/>
      <c r="X363" s="1361"/>
      <c r="Y363" s="1361"/>
      <c r="Z363" s="1362"/>
    </row>
    <row r="364" spans="21:26" s="1338" customFormat="1">
      <c r="U364" s="1361"/>
      <c r="V364" s="1361"/>
      <c r="W364" s="1361"/>
      <c r="X364" s="1361"/>
      <c r="Y364" s="1361"/>
      <c r="Z364" s="1362"/>
    </row>
    <row r="365" spans="21:26" s="1338" customFormat="1">
      <c r="U365" s="1361"/>
      <c r="V365" s="1361"/>
      <c r="W365" s="1361"/>
      <c r="X365" s="1361"/>
      <c r="Y365" s="1361"/>
      <c r="Z365" s="1362"/>
    </row>
    <row r="366" spans="21:26" s="1338" customFormat="1">
      <c r="U366" s="1361"/>
      <c r="V366" s="1361"/>
      <c r="W366" s="1361"/>
      <c r="X366" s="1361"/>
      <c r="Y366" s="1361"/>
      <c r="Z366" s="1362"/>
    </row>
    <row r="367" spans="21:26" s="1338" customFormat="1">
      <c r="U367" s="1361"/>
      <c r="V367" s="1361"/>
      <c r="W367" s="1361"/>
      <c r="X367" s="1361"/>
      <c r="Y367" s="1361"/>
      <c r="Z367" s="1362"/>
    </row>
    <row r="368" spans="21:26" s="1338" customFormat="1">
      <c r="U368" s="1361"/>
      <c r="V368" s="1361"/>
      <c r="W368" s="1361"/>
      <c r="X368" s="1361"/>
      <c r="Y368" s="1361"/>
      <c r="Z368" s="1362"/>
    </row>
    <row r="369" spans="21:26" s="1338" customFormat="1">
      <c r="U369" s="1361"/>
      <c r="V369" s="1361"/>
      <c r="W369" s="1361"/>
      <c r="X369" s="1361"/>
      <c r="Y369" s="1361"/>
      <c r="Z369" s="1362"/>
    </row>
    <row r="370" spans="21:26" s="1338" customFormat="1">
      <c r="U370" s="1361"/>
      <c r="V370" s="1361"/>
      <c r="W370" s="1361"/>
      <c r="X370" s="1361"/>
      <c r="Y370" s="1361"/>
      <c r="Z370" s="1362"/>
    </row>
    <row r="371" spans="21:26" s="1338" customFormat="1">
      <c r="U371" s="1361"/>
      <c r="V371" s="1361"/>
      <c r="W371" s="1361"/>
      <c r="X371" s="1361"/>
      <c r="Y371" s="1361"/>
      <c r="Z371" s="1362"/>
    </row>
    <row r="372" spans="21:26" s="1338" customFormat="1">
      <c r="U372" s="1361"/>
      <c r="V372" s="1361"/>
      <c r="W372" s="1361"/>
      <c r="X372" s="1361"/>
      <c r="Y372" s="1361"/>
      <c r="Z372" s="1362"/>
    </row>
    <row r="373" spans="21:26" s="1338" customFormat="1">
      <c r="U373" s="1361"/>
      <c r="V373" s="1361"/>
      <c r="W373" s="1361"/>
      <c r="X373" s="1361"/>
      <c r="Y373" s="1361"/>
      <c r="Z373" s="1362"/>
    </row>
    <row r="374" spans="21:26" s="1338" customFormat="1">
      <c r="U374" s="1361"/>
      <c r="V374" s="1361"/>
      <c r="W374" s="1361"/>
      <c r="X374" s="1361"/>
      <c r="Y374" s="1361"/>
      <c r="Z374" s="1362"/>
    </row>
    <row r="375" spans="21:26" s="1338" customFormat="1">
      <c r="U375" s="1361"/>
      <c r="V375" s="1361"/>
      <c r="W375" s="1361"/>
      <c r="X375" s="1361"/>
      <c r="Y375" s="1361"/>
      <c r="Z375" s="1362"/>
    </row>
    <row r="376" spans="21:26" s="1338" customFormat="1">
      <c r="U376" s="1361"/>
      <c r="V376" s="1361"/>
      <c r="W376" s="1361"/>
      <c r="X376" s="1361"/>
      <c r="Y376" s="1361"/>
      <c r="Z376" s="1362"/>
    </row>
    <row r="377" spans="21:26" s="1338" customFormat="1">
      <c r="U377" s="1361"/>
      <c r="V377" s="1361"/>
      <c r="W377" s="1361"/>
      <c r="X377" s="1361"/>
      <c r="Y377" s="1361"/>
      <c r="Z377" s="1362"/>
    </row>
    <row r="378" spans="21:26" s="1338" customFormat="1">
      <c r="U378" s="1361"/>
      <c r="V378" s="1361"/>
      <c r="W378" s="1361"/>
      <c r="X378" s="1361"/>
      <c r="Y378" s="1361"/>
      <c r="Z378" s="1362"/>
    </row>
    <row r="379" spans="21:26" s="1338" customFormat="1">
      <c r="U379" s="1361"/>
      <c r="V379" s="1361"/>
      <c r="W379" s="1361"/>
      <c r="X379" s="1361"/>
      <c r="Y379" s="1361"/>
      <c r="Z379" s="1362"/>
    </row>
    <row r="380" spans="21:26" s="1338" customFormat="1">
      <c r="U380" s="1361"/>
      <c r="V380" s="1361"/>
      <c r="W380" s="1361"/>
      <c r="X380" s="1361"/>
      <c r="Y380" s="1361"/>
      <c r="Z380" s="1362"/>
    </row>
    <row r="381" spans="21:26" s="1338" customFormat="1">
      <c r="U381" s="1361"/>
      <c r="V381" s="1361"/>
      <c r="W381" s="1361"/>
      <c r="X381" s="1361"/>
      <c r="Y381" s="1361"/>
      <c r="Z381" s="1362"/>
    </row>
    <row r="382" spans="21:26" s="1338" customFormat="1">
      <c r="U382" s="1361"/>
      <c r="V382" s="1361"/>
      <c r="W382" s="1361"/>
      <c r="X382" s="1361"/>
      <c r="Y382" s="1361"/>
      <c r="Z382" s="1362"/>
    </row>
    <row r="383" spans="21:26" s="1338" customFormat="1">
      <c r="U383" s="1361"/>
      <c r="V383" s="1361"/>
      <c r="W383" s="1361"/>
      <c r="X383" s="1361"/>
      <c r="Y383" s="1361"/>
      <c r="Z383" s="1362"/>
    </row>
    <row r="384" spans="21:26" s="1338" customFormat="1">
      <c r="U384" s="1361"/>
      <c r="V384" s="1361"/>
      <c r="W384" s="1361"/>
      <c r="X384" s="1361"/>
      <c r="Y384" s="1361"/>
      <c r="Z384" s="1362"/>
    </row>
    <row r="385" spans="21:26" s="1338" customFormat="1">
      <c r="U385" s="1361"/>
      <c r="V385" s="1361"/>
      <c r="W385" s="1361"/>
      <c r="X385" s="1361"/>
      <c r="Y385" s="1361"/>
      <c r="Z385" s="1362"/>
    </row>
    <row r="386" spans="21:26" s="1338" customFormat="1">
      <c r="U386" s="1361"/>
      <c r="V386" s="1361"/>
      <c r="W386" s="1361"/>
      <c r="X386" s="1361"/>
      <c r="Y386" s="1361"/>
      <c r="Z386" s="1362"/>
    </row>
    <row r="387" spans="21:26" s="1338" customFormat="1">
      <c r="U387" s="1361"/>
      <c r="V387" s="1361"/>
      <c r="W387" s="1361"/>
      <c r="X387" s="1361"/>
      <c r="Y387" s="1361"/>
      <c r="Z387" s="1362"/>
    </row>
    <row r="388" spans="21:26" s="1338" customFormat="1">
      <c r="U388" s="1361"/>
      <c r="V388" s="1361"/>
      <c r="W388" s="1361"/>
      <c r="X388" s="1361"/>
      <c r="Y388" s="1361"/>
      <c r="Z388" s="1362"/>
    </row>
    <row r="389" spans="21:26" s="1338" customFormat="1">
      <c r="U389" s="1361"/>
      <c r="V389" s="1361"/>
      <c r="W389" s="1361"/>
      <c r="X389" s="1361"/>
      <c r="Y389" s="1361"/>
      <c r="Z389" s="1362"/>
    </row>
    <row r="390" spans="21:26" s="1338" customFormat="1">
      <c r="U390" s="1361"/>
      <c r="V390" s="1361"/>
      <c r="W390" s="1361"/>
      <c r="X390" s="1361"/>
      <c r="Y390" s="1361"/>
      <c r="Z390" s="1362"/>
    </row>
    <row r="391" spans="21:26" s="1338" customFormat="1">
      <c r="U391" s="1361"/>
      <c r="V391" s="1361"/>
      <c r="W391" s="1361"/>
      <c r="X391" s="1361"/>
      <c r="Y391" s="1361"/>
      <c r="Z391" s="1362"/>
    </row>
    <row r="392" spans="21:26" s="1338" customFormat="1">
      <c r="U392" s="1361"/>
      <c r="V392" s="1361"/>
      <c r="W392" s="1361"/>
      <c r="X392" s="1361"/>
      <c r="Y392" s="1361"/>
      <c r="Z392" s="1362"/>
    </row>
    <row r="393" spans="21:26" s="1338" customFormat="1">
      <c r="U393" s="1361"/>
      <c r="V393" s="1361"/>
      <c r="W393" s="1361"/>
      <c r="X393" s="1361"/>
      <c r="Y393" s="1361"/>
      <c r="Z393" s="1362"/>
    </row>
    <row r="394" spans="21:26" s="1338" customFormat="1">
      <c r="U394" s="1361"/>
      <c r="V394" s="1361"/>
      <c r="W394" s="1361"/>
      <c r="X394" s="1361"/>
      <c r="Y394" s="1361"/>
      <c r="Z394" s="1362"/>
    </row>
    <row r="395" spans="21:26" s="1338" customFormat="1">
      <c r="U395" s="1361"/>
      <c r="V395" s="1361"/>
      <c r="W395" s="1361"/>
      <c r="X395" s="1361"/>
      <c r="Y395" s="1361"/>
      <c r="Z395" s="1362"/>
    </row>
    <row r="396" spans="21:26" s="1338" customFormat="1">
      <c r="U396" s="1361"/>
      <c r="V396" s="1361"/>
      <c r="W396" s="1361"/>
      <c r="X396" s="1361"/>
      <c r="Y396" s="1361"/>
      <c r="Z396" s="1362"/>
    </row>
    <row r="397" spans="21:26" s="1338" customFormat="1">
      <c r="U397" s="1361"/>
      <c r="V397" s="1361"/>
      <c r="W397" s="1361"/>
      <c r="X397" s="1361"/>
      <c r="Y397" s="1361"/>
      <c r="Z397" s="1362"/>
    </row>
    <row r="398" spans="21:26" s="1338" customFormat="1">
      <c r="U398" s="1361"/>
      <c r="V398" s="1361"/>
      <c r="W398" s="1361"/>
      <c r="X398" s="1361"/>
      <c r="Y398" s="1361"/>
      <c r="Z398" s="1362"/>
    </row>
    <row r="399" spans="21:26" s="1338" customFormat="1">
      <c r="U399" s="1361"/>
      <c r="V399" s="1361"/>
      <c r="W399" s="1361"/>
      <c r="X399" s="1361"/>
      <c r="Y399" s="1361"/>
      <c r="Z399" s="1362"/>
    </row>
    <row r="400" spans="21:26" s="1338" customFormat="1">
      <c r="U400" s="1361"/>
      <c r="V400" s="1361"/>
      <c r="W400" s="1361"/>
      <c r="X400" s="1361"/>
      <c r="Y400" s="1361"/>
      <c r="Z400" s="1362"/>
    </row>
    <row r="401" spans="21:26" s="1338" customFormat="1">
      <c r="U401" s="1361"/>
      <c r="V401" s="1361"/>
      <c r="W401" s="1361"/>
      <c r="X401" s="1361"/>
      <c r="Y401" s="1361"/>
      <c r="Z401" s="1362"/>
    </row>
    <row r="402" spans="21:26" s="1338" customFormat="1">
      <c r="U402" s="1361"/>
      <c r="V402" s="1361"/>
      <c r="W402" s="1361"/>
      <c r="X402" s="1361"/>
      <c r="Y402" s="1361"/>
      <c r="Z402" s="1362"/>
    </row>
    <row r="403" spans="21:26" s="1338" customFormat="1">
      <c r="U403" s="1361"/>
      <c r="V403" s="1361"/>
      <c r="W403" s="1361"/>
      <c r="X403" s="1361"/>
      <c r="Y403" s="1361"/>
      <c r="Z403" s="1362"/>
    </row>
    <row r="404" spans="21:26" s="1338" customFormat="1">
      <c r="U404" s="1361"/>
      <c r="V404" s="1361"/>
      <c r="W404" s="1361"/>
      <c r="X404" s="1361"/>
      <c r="Y404" s="1361"/>
      <c r="Z404" s="1362"/>
    </row>
    <row r="405" spans="21:26" s="1338" customFormat="1">
      <c r="U405" s="1361"/>
      <c r="V405" s="1361"/>
      <c r="W405" s="1361"/>
      <c r="X405" s="1361"/>
      <c r="Y405" s="1361"/>
      <c r="Z405" s="1362"/>
    </row>
    <row r="406" spans="21:26" s="1338" customFormat="1">
      <c r="U406" s="1361"/>
      <c r="V406" s="1361"/>
      <c r="W406" s="1361"/>
      <c r="X406" s="1361"/>
      <c r="Y406" s="1361"/>
      <c r="Z406" s="1362"/>
    </row>
    <row r="407" spans="21:26" s="1338" customFormat="1">
      <c r="U407" s="1361"/>
      <c r="V407" s="1361"/>
      <c r="W407" s="1361"/>
      <c r="X407" s="1361"/>
      <c r="Y407" s="1361"/>
      <c r="Z407" s="1362"/>
    </row>
    <row r="408" spans="21:26" s="1338" customFormat="1">
      <c r="U408" s="1361"/>
      <c r="V408" s="1361"/>
      <c r="W408" s="1361"/>
      <c r="X408" s="1361"/>
      <c r="Y408" s="1361"/>
      <c r="Z408" s="1362"/>
    </row>
    <row r="409" spans="21:26" s="1338" customFormat="1">
      <c r="U409" s="1361"/>
      <c r="V409" s="1361"/>
      <c r="W409" s="1361"/>
      <c r="X409" s="1361"/>
      <c r="Y409" s="1361"/>
      <c r="Z409" s="1362"/>
    </row>
    <row r="410" spans="21:26" s="1338" customFormat="1">
      <c r="U410" s="1361"/>
      <c r="V410" s="1361"/>
      <c r="W410" s="1361"/>
      <c r="X410" s="1361"/>
      <c r="Y410" s="1361"/>
      <c r="Z410" s="1362"/>
    </row>
    <row r="411" spans="21:26" s="1338" customFormat="1">
      <c r="U411" s="1361"/>
      <c r="V411" s="1361"/>
      <c r="W411" s="1361"/>
      <c r="X411" s="1361"/>
      <c r="Y411" s="1361"/>
      <c r="Z411" s="1362"/>
    </row>
    <row r="412" spans="21:26" s="1338" customFormat="1">
      <c r="U412" s="1361"/>
      <c r="V412" s="1361"/>
      <c r="W412" s="1361"/>
      <c r="X412" s="1361"/>
      <c r="Y412" s="1361"/>
      <c r="Z412" s="1362"/>
    </row>
    <row r="413" spans="21:26" s="1338" customFormat="1">
      <c r="U413" s="1361"/>
      <c r="V413" s="1361"/>
      <c r="W413" s="1361"/>
      <c r="X413" s="1361"/>
      <c r="Y413" s="1361"/>
      <c r="Z413" s="1362"/>
    </row>
    <row r="414" spans="21:26" s="1338" customFormat="1">
      <c r="U414" s="1361"/>
      <c r="V414" s="1361"/>
      <c r="W414" s="1361"/>
      <c r="X414" s="1361"/>
      <c r="Y414" s="1361"/>
      <c r="Z414" s="1362"/>
    </row>
    <row r="415" spans="21:26" s="1338" customFormat="1">
      <c r="U415" s="1361"/>
      <c r="V415" s="1361"/>
      <c r="W415" s="1361"/>
      <c r="X415" s="1361"/>
      <c r="Y415" s="1361"/>
      <c r="Z415" s="1362"/>
    </row>
    <row r="416" spans="21:26" s="1338" customFormat="1">
      <c r="U416" s="1361"/>
      <c r="V416" s="1361"/>
      <c r="W416" s="1361"/>
      <c r="X416" s="1361"/>
      <c r="Y416" s="1361"/>
      <c r="Z416" s="1362"/>
    </row>
    <row r="417" spans="21:26" s="1338" customFormat="1">
      <c r="U417" s="1361"/>
      <c r="V417" s="1361"/>
      <c r="W417" s="1361"/>
      <c r="X417" s="1361"/>
      <c r="Y417" s="1361"/>
      <c r="Z417" s="1362"/>
    </row>
    <row r="418" spans="21:26" s="1338" customFormat="1">
      <c r="U418" s="1361"/>
      <c r="V418" s="1361"/>
      <c r="W418" s="1361"/>
      <c r="X418" s="1361"/>
      <c r="Y418" s="1361"/>
      <c r="Z418" s="1362"/>
    </row>
    <row r="419" spans="21:26" s="1338" customFormat="1">
      <c r="U419" s="1361"/>
      <c r="V419" s="1361"/>
      <c r="W419" s="1361"/>
      <c r="X419" s="1361"/>
      <c r="Y419" s="1361"/>
      <c r="Z419" s="1362"/>
    </row>
    <row r="420" spans="21:26" s="1338" customFormat="1">
      <c r="U420" s="1361"/>
      <c r="V420" s="1361"/>
      <c r="W420" s="1361"/>
      <c r="X420" s="1361"/>
      <c r="Y420" s="1361"/>
      <c r="Z420" s="1362"/>
    </row>
    <row r="421" spans="21:26" s="1338" customFormat="1">
      <c r="U421" s="1361"/>
      <c r="V421" s="1361"/>
      <c r="W421" s="1361"/>
      <c r="X421" s="1361"/>
      <c r="Y421" s="1361"/>
      <c r="Z421" s="1362"/>
    </row>
    <row r="422" spans="21:26" s="1338" customFormat="1">
      <c r="U422" s="1361"/>
      <c r="V422" s="1361"/>
      <c r="W422" s="1361"/>
      <c r="X422" s="1361"/>
      <c r="Y422" s="1361"/>
      <c r="Z422" s="1362"/>
    </row>
    <row r="423" spans="21:26" s="1338" customFormat="1">
      <c r="U423" s="1361"/>
      <c r="V423" s="1361"/>
      <c r="W423" s="1361"/>
      <c r="X423" s="1361"/>
      <c r="Y423" s="1361"/>
      <c r="Z423" s="1362"/>
    </row>
    <row r="424" spans="21:26" s="1338" customFormat="1">
      <c r="U424" s="1361"/>
      <c r="V424" s="1361"/>
      <c r="W424" s="1361"/>
      <c r="X424" s="1361"/>
      <c r="Y424" s="1361"/>
      <c r="Z424" s="1362"/>
    </row>
    <row r="425" spans="21:26" s="1338" customFormat="1">
      <c r="U425" s="1361"/>
      <c r="V425" s="1361"/>
      <c r="W425" s="1361"/>
      <c r="X425" s="1361"/>
      <c r="Y425" s="1361"/>
      <c r="Z425" s="1362"/>
    </row>
    <row r="426" spans="21:26" s="1338" customFormat="1">
      <c r="U426" s="1361"/>
      <c r="V426" s="1361"/>
      <c r="W426" s="1361"/>
      <c r="X426" s="1361"/>
      <c r="Y426" s="1361"/>
      <c r="Z426" s="1362"/>
    </row>
    <row r="427" spans="21:26" s="1338" customFormat="1">
      <c r="U427" s="1361"/>
      <c r="V427" s="1361"/>
      <c r="W427" s="1361"/>
      <c r="X427" s="1361"/>
      <c r="Y427" s="1361"/>
      <c r="Z427" s="1362"/>
    </row>
    <row r="428" spans="21:26" s="1338" customFormat="1">
      <c r="U428" s="1361"/>
      <c r="V428" s="1361"/>
      <c r="W428" s="1361"/>
      <c r="X428" s="1361"/>
      <c r="Y428" s="1361"/>
      <c r="Z428" s="1362"/>
    </row>
    <row r="429" spans="21:26" s="1338" customFormat="1">
      <c r="U429" s="1361"/>
      <c r="V429" s="1361"/>
      <c r="W429" s="1361"/>
      <c r="X429" s="1361"/>
      <c r="Y429" s="1361"/>
      <c r="Z429" s="1362"/>
    </row>
    <row r="430" spans="21:26" s="1338" customFormat="1">
      <c r="U430" s="1361"/>
      <c r="V430" s="1361"/>
      <c r="W430" s="1361"/>
      <c r="X430" s="1361"/>
      <c r="Y430" s="1361"/>
      <c r="Z430" s="1362"/>
    </row>
    <row r="431" spans="21:26" s="1338" customFormat="1">
      <c r="U431" s="1361"/>
      <c r="V431" s="1361"/>
      <c r="W431" s="1361"/>
      <c r="X431" s="1361"/>
      <c r="Y431" s="1361"/>
      <c r="Z431" s="1362"/>
    </row>
    <row r="432" spans="21:26" s="1338" customFormat="1">
      <c r="U432" s="1361"/>
      <c r="V432" s="1361"/>
      <c r="W432" s="1361"/>
      <c r="X432" s="1361"/>
      <c r="Y432" s="1361"/>
      <c r="Z432" s="1362"/>
    </row>
    <row r="433" spans="21:26" s="1338" customFormat="1">
      <c r="U433" s="1361"/>
      <c r="V433" s="1361"/>
      <c r="W433" s="1361"/>
      <c r="X433" s="1361"/>
      <c r="Y433" s="1361"/>
      <c r="Z433" s="1362"/>
    </row>
    <row r="434" spans="21:26" s="1338" customFormat="1">
      <c r="U434" s="1361"/>
      <c r="V434" s="1361"/>
      <c r="W434" s="1361"/>
      <c r="X434" s="1361"/>
      <c r="Y434" s="1361"/>
      <c r="Z434" s="1362"/>
    </row>
    <row r="435" spans="21:26" s="1338" customFormat="1">
      <c r="U435" s="1361"/>
      <c r="V435" s="1361"/>
      <c r="W435" s="1361"/>
      <c r="X435" s="1361"/>
      <c r="Y435" s="1361"/>
      <c r="Z435" s="1362"/>
    </row>
    <row r="436" spans="21:26" s="1338" customFormat="1">
      <c r="U436" s="1361"/>
      <c r="V436" s="1361"/>
      <c r="W436" s="1361"/>
      <c r="X436" s="1361"/>
      <c r="Y436" s="1361"/>
      <c r="Z436" s="1362"/>
    </row>
    <row r="437" spans="21:26" s="1338" customFormat="1">
      <c r="U437" s="1361"/>
      <c r="V437" s="1361"/>
      <c r="W437" s="1361"/>
      <c r="X437" s="1361"/>
      <c r="Y437" s="1361"/>
      <c r="Z437" s="1362"/>
    </row>
    <row r="438" spans="21:26" s="1338" customFormat="1">
      <c r="U438" s="1361"/>
      <c r="V438" s="1361"/>
      <c r="W438" s="1361"/>
      <c r="X438" s="1361"/>
      <c r="Y438" s="1361"/>
      <c r="Z438" s="1362"/>
    </row>
    <row r="439" spans="21:26" s="1338" customFormat="1">
      <c r="U439" s="1361"/>
      <c r="V439" s="1361"/>
      <c r="W439" s="1361"/>
      <c r="X439" s="1361"/>
      <c r="Y439" s="1361"/>
      <c r="Z439" s="1362"/>
    </row>
    <row r="440" spans="21:26" s="1338" customFormat="1">
      <c r="U440" s="1361"/>
      <c r="V440" s="1361"/>
      <c r="W440" s="1361"/>
      <c r="X440" s="1361"/>
      <c r="Y440" s="1361"/>
      <c r="Z440" s="1362"/>
    </row>
    <row r="441" spans="21:26" s="1338" customFormat="1">
      <c r="U441" s="1361"/>
      <c r="V441" s="1361"/>
      <c r="W441" s="1361"/>
      <c r="X441" s="1361"/>
      <c r="Y441" s="1361"/>
      <c r="Z441" s="1362"/>
    </row>
    <row r="442" spans="21:26" s="1338" customFormat="1">
      <c r="U442" s="1361"/>
      <c r="V442" s="1361"/>
      <c r="W442" s="1361"/>
      <c r="X442" s="1361"/>
      <c r="Y442" s="1361"/>
      <c r="Z442" s="1362"/>
    </row>
    <row r="443" spans="21:26" s="1338" customFormat="1">
      <c r="U443" s="1361"/>
      <c r="V443" s="1361"/>
      <c r="W443" s="1361"/>
      <c r="X443" s="1361"/>
      <c r="Y443" s="1361"/>
      <c r="Z443" s="1362"/>
    </row>
    <row r="444" spans="21:26" s="1338" customFormat="1">
      <c r="U444" s="1361"/>
      <c r="V444" s="1361"/>
      <c r="W444" s="1361"/>
      <c r="X444" s="1361"/>
      <c r="Y444" s="1361"/>
      <c r="Z444" s="1362"/>
    </row>
    <row r="445" spans="21:26" s="1338" customFormat="1">
      <c r="U445" s="1361"/>
      <c r="V445" s="1361"/>
      <c r="W445" s="1361"/>
      <c r="X445" s="1361"/>
      <c r="Y445" s="1361"/>
      <c r="Z445" s="1362"/>
    </row>
    <row r="446" spans="21:26" s="1338" customFormat="1">
      <c r="U446" s="1361"/>
      <c r="V446" s="1361"/>
      <c r="W446" s="1361"/>
      <c r="X446" s="1361"/>
      <c r="Y446" s="1361"/>
      <c r="Z446" s="1362"/>
    </row>
    <row r="447" spans="21:26" s="1338" customFormat="1">
      <c r="U447" s="1361"/>
      <c r="V447" s="1361"/>
      <c r="W447" s="1361"/>
      <c r="X447" s="1361"/>
      <c r="Y447" s="1361"/>
      <c r="Z447" s="1362"/>
    </row>
    <row r="448" spans="21:26" s="1338" customFormat="1">
      <c r="U448" s="1361"/>
      <c r="V448" s="1361"/>
      <c r="W448" s="1361"/>
      <c r="X448" s="1361"/>
      <c r="Y448" s="1361"/>
      <c r="Z448" s="1362"/>
    </row>
    <row r="449" spans="21:26" s="1338" customFormat="1">
      <c r="U449" s="1361"/>
      <c r="V449" s="1361"/>
      <c r="W449" s="1361"/>
      <c r="X449" s="1361"/>
      <c r="Y449" s="1361"/>
      <c r="Z449" s="1362"/>
    </row>
    <row r="450" spans="21:26" s="1338" customFormat="1">
      <c r="U450" s="1361"/>
      <c r="V450" s="1361"/>
      <c r="W450" s="1361"/>
      <c r="X450" s="1361"/>
      <c r="Y450" s="1361"/>
      <c r="Z450" s="1362"/>
    </row>
    <row r="451" spans="21:26" s="1338" customFormat="1">
      <c r="U451" s="1361"/>
      <c r="V451" s="1361"/>
      <c r="W451" s="1361"/>
      <c r="X451" s="1361"/>
      <c r="Y451" s="1361"/>
      <c r="Z451" s="1362"/>
    </row>
    <row r="452" spans="21:26" s="1338" customFormat="1">
      <c r="U452" s="1361"/>
      <c r="V452" s="1361"/>
      <c r="W452" s="1361"/>
      <c r="X452" s="1361"/>
      <c r="Y452" s="1361"/>
      <c r="Z452" s="1362"/>
    </row>
    <row r="453" spans="21:26" s="1338" customFormat="1">
      <c r="U453" s="1361"/>
      <c r="V453" s="1361"/>
      <c r="W453" s="1361"/>
      <c r="X453" s="1361"/>
      <c r="Y453" s="1361"/>
      <c r="Z453" s="1362"/>
    </row>
    <row r="454" spans="21:26" s="1338" customFormat="1">
      <c r="U454" s="1361"/>
      <c r="V454" s="1361"/>
      <c r="W454" s="1361"/>
      <c r="X454" s="1361"/>
      <c r="Y454" s="1361"/>
      <c r="Z454" s="1362"/>
    </row>
    <row r="455" spans="21:26" s="1338" customFormat="1">
      <c r="U455" s="1361"/>
      <c r="V455" s="1361"/>
      <c r="W455" s="1361"/>
      <c r="X455" s="1361"/>
      <c r="Y455" s="1361"/>
      <c r="Z455" s="1362"/>
    </row>
    <row r="456" spans="21:26" s="1338" customFormat="1">
      <c r="U456" s="1361"/>
      <c r="V456" s="1361"/>
      <c r="W456" s="1361"/>
      <c r="X456" s="1361"/>
      <c r="Y456" s="1361"/>
      <c r="Z456" s="1362"/>
    </row>
    <row r="457" spans="21:26" s="1338" customFormat="1">
      <c r="U457" s="1361"/>
      <c r="V457" s="1361"/>
      <c r="W457" s="1361"/>
      <c r="X457" s="1361"/>
      <c r="Y457" s="1361"/>
      <c r="Z457" s="1362"/>
    </row>
    <row r="458" spans="21:26" s="1338" customFormat="1">
      <c r="U458" s="1361"/>
      <c r="V458" s="1361"/>
      <c r="W458" s="1361"/>
      <c r="X458" s="1361"/>
      <c r="Y458" s="1361"/>
      <c r="Z458" s="1362"/>
    </row>
    <row r="459" spans="21:26" s="1338" customFormat="1">
      <c r="U459" s="1361"/>
      <c r="V459" s="1361"/>
      <c r="W459" s="1361"/>
      <c r="X459" s="1361"/>
      <c r="Y459" s="1361"/>
      <c r="Z459" s="1362"/>
    </row>
    <row r="460" spans="21:26" s="1338" customFormat="1">
      <c r="U460" s="1361"/>
      <c r="V460" s="1361"/>
      <c r="W460" s="1361"/>
      <c r="X460" s="1361"/>
      <c r="Y460" s="1361"/>
      <c r="Z460" s="1362"/>
    </row>
    <row r="461" spans="21:26" s="1338" customFormat="1">
      <c r="U461" s="1361"/>
      <c r="V461" s="1361"/>
      <c r="W461" s="1361"/>
      <c r="X461" s="1361"/>
      <c r="Y461" s="1361"/>
      <c r="Z461" s="1362"/>
    </row>
    <row r="462" spans="21:26" s="1338" customFormat="1">
      <c r="U462" s="1361"/>
      <c r="V462" s="1361"/>
      <c r="W462" s="1361"/>
      <c r="X462" s="1361"/>
      <c r="Y462" s="1361"/>
      <c r="Z462" s="1362"/>
    </row>
    <row r="463" spans="21:26" s="1338" customFormat="1">
      <c r="U463" s="1361"/>
      <c r="V463" s="1361"/>
      <c r="W463" s="1361"/>
      <c r="X463" s="1361"/>
      <c r="Y463" s="1361"/>
      <c r="Z463" s="1362"/>
    </row>
    <row r="464" spans="21:26" s="1338" customFormat="1">
      <c r="U464" s="1361"/>
      <c r="V464" s="1361"/>
      <c r="W464" s="1361"/>
      <c r="X464" s="1361"/>
      <c r="Y464" s="1361"/>
      <c r="Z464" s="1362"/>
    </row>
    <row r="465" spans="21:26" s="1338" customFormat="1">
      <c r="U465" s="1361"/>
      <c r="V465" s="1361"/>
      <c r="W465" s="1361"/>
      <c r="X465" s="1361"/>
      <c r="Y465" s="1361"/>
      <c r="Z465" s="1362"/>
    </row>
    <row r="466" spans="21:26" s="1338" customFormat="1">
      <c r="U466" s="1361"/>
      <c r="V466" s="1361"/>
      <c r="W466" s="1361"/>
      <c r="X466" s="1361"/>
      <c r="Y466" s="1361"/>
      <c r="Z466" s="1362"/>
    </row>
    <row r="467" spans="21:26" s="1338" customFormat="1">
      <c r="U467" s="1361"/>
      <c r="V467" s="1361"/>
      <c r="W467" s="1361"/>
      <c r="X467" s="1361"/>
      <c r="Y467" s="1361"/>
      <c r="Z467" s="1362"/>
    </row>
    <row r="468" spans="21:26" s="1338" customFormat="1">
      <c r="U468" s="1361"/>
      <c r="V468" s="1361"/>
      <c r="W468" s="1361"/>
      <c r="X468" s="1361"/>
      <c r="Y468" s="1361"/>
      <c r="Z468" s="1362"/>
    </row>
    <row r="469" spans="21:26" s="1338" customFormat="1">
      <c r="U469" s="1361"/>
      <c r="V469" s="1361"/>
      <c r="W469" s="1361"/>
      <c r="X469" s="1361"/>
      <c r="Y469" s="1361"/>
      <c r="Z469" s="1362"/>
    </row>
    <row r="470" spans="21:26" s="1338" customFormat="1">
      <c r="U470" s="1361"/>
      <c r="V470" s="1361"/>
      <c r="W470" s="1361"/>
      <c r="X470" s="1361"/>
      <c r="Y470" s="1361"/>
      <c r="Z470" s="1362"/>
    </row>
    <row r="471" spans="21:26" s="1338" customFormat="1">
      <c r="U471" s="1361"/>
      <c r="V471" s="1361"/>
      <c r="W471" s="1361"/>
      <c r="X471" s="1361"/>
      <c r="Y471" s="1361"/>
      <c r="Z471" s="1362"/>
    </row>
    <row r="472" spans="21:26" s="1338" customFormat="1">
      <c r="U472" s="1361"/>
      <c r="V472" s="1361"/>
      <c r="W472" s="1361"/>
      <c r="X472" s="1361"/>
      <c r="Y472" s="1361"/>
      <c r="Z472" s="1362"/>
    </row>
    <row r="473" spans="21:26" s="1338" customFormat="1">
      <c r="U473" s="1361"/>
      <c r="V473" s="1361"/>
      <c r="W473" s="1361"/>
      <c r="X473" s="1361"/>
      <c r="Y473" s="1361"/>
      <c r="Z473" s="1362"/>
    </row>
    <row r="474" spans="21:26" s="1338" customFormat="1">
      <c r="U474" s="1361"/>
      <c r="V474" s="1361"/>
      <c r="W474" s="1361"/>
      <c r="X474" s="1361"/>
      <c r="Y474" s="1361"/>
      <c r="Z474" s="1362"/>
    </row>
    <row r="475" spans="21:26" s="1338" customFormat="1">
      <c r="U475" s="1361"/>
      <c r="V475" s="1361"/>
      <c r="W475" s="1361"/>
      <c r="X475" s="1361"/>
      <c r="Y475" s="1361"/>
      <c r="Z475" s="1362"/>
    </row>
    <row r="476" spans="21:26" s="1338" customFormat="1">
      <c r="U476" s="1361"/>
      <c r="V476" s="1361"/>
      <c r="W476" s="1361"/>
      <c r="X476" s="1361"/>
      <c r="Y476" s="1361"/>
      <c r="Z476" s="1362"/>
    </row>
    <row r="477" spans="21:26" s="1338" customFormat="1">
      <c r="U477" s="1361"/>
      <c r="V477" s="1361"/>
      <c r="W477" s="1361"/>
      <c r="X477" s="1361"/>
      <c r="Y477" s="1361"/>
      <c r="Z477" s="1362"/>
    </row>
    <row r="478" spans="21:26" s="1338" customFormat="1">
      <c r="U478" s="1361"/>
      <c r="V478" s="1361"/>
      <c r="W478" s="1361"/>
      <c r="X478" s="1361"/>
      <c r="Y478" s="1361"/>
      <c r="Z478" s="1362"/>
    </row>
    <row r="479" spans="21:26" s="1338" customFormat="1">
      <c r="U479" s="1361"/>
      <c r="V479" s="1361"/>
      <c r="W479" s="1361"/>
      <c r="X479" s="1361"/>
      <c r="Y479" s="1361"/>
      <c r="Z479" s="1362"/>
    </row>
    <row r="480" spans="21:26" s="1338" customFormat="1">
      <c r="U480" s="1361"/>
      <c r="V480" s="1361"/>
      <c r="W480" s="1361"/>
      <c r="X480" s="1361"/>
      <c r="Y480" s="1361"/>
      <c r="Z480" s="1362"/>
    </row>
    <row r="481" spans="21:26" s="1338" customFormat="1">
      <c r="U481" s="1361"/>
      <c r="V481" s="1361"/>
      <c r="W481" s="1361"/>
      <c r="X481" s="1361"/>
      <c r="Y481" s="1361"/>
      <c r="Z481" s="1362"/>
    </row>
    <row r="482" spans="21:26" s="1338" customFormat="1">
      <c r="U482" s="1361"/>
      <c r="V482" s="1361"/>
      <c r="W482" s="1361"/>
      <c r="X482" s="1361"/>
      <c r="Y482" s="1361"/>
      <c r="Z482" s="1362"/>
    </row>
    <row r="483" spans="21:26" s="1338" customFormat="1">
      <c r="U483" s="1361"/>
      <c r="V483" s="1361"/>
      <c r="W483" s="1361"/>
      <c r="X483" s="1361"/>
      <c r="Y483" s="1361"/>
      <c r="Z483" s="1362"/>
    </row>
    <row r="484" spans="21:26" s="1338" customFormat="1">
      <c r="U484" s="1361"/>
      <c r="V484" s="1361"/>
      <c r="W484" s="1361"/>
      <c r="X484" s="1361"/>
      <c r="Y484" s="1361"/>
      <c r="Z484" s="1362"/>
    </row>
    <row r="485" spans="21:26" s="1338" customFormat="1">
      <c r="U485" s="1361"/>
      <c r="V485" s="1361"/>
      <c r="W485" s="1361"/>
      <c r="X485" s="1361"/>
      <c r="Y485" s="1361"/>
      <c r="Z485" s="1362"/>
    </row>
    <row r="486" spans="21:26" s="1338" customFormat="1">
      <c r="U486" s="1361"/>
      <c r="V486" s="1361"/>
      <c r="W486" s="1361"/>
      <c r="X486" s="1361"/>
      <c r="Y486" s="1361"/>
      <c r="Z486" s="1362"/>
    </row>
    <row r="487" spans="21:26" s="1338" customFormat="1">
      <c r="U487" s="1361"/>
      <c r="V487" s="1361"/>
      <c r="W487" s="1361"/>
      <c r="X487" s="1361"/>
      <c r="Y487" s="1361"/>
      <c r="Z487" s="1362"/>
    </row>
    <row r="488" spans="21:26" s="1338" customFormat="1">
      <c r="U488" s="1361"/>
      <c r="V488" s="1361"/>
      <c r="W488" s="1361"/>
      <c r="X488" s="1361"/>
      <c r="Y488" s="1361"/>
      <c r="Z488" s="1362"/>
    </row>
    <row r="489" spans="21:26" s="1338" customFormat="1">
      <c r="U489" s="1361"/>
      <c r="V489" s="1361"/>
      <c r="W489" s="1361"/>
      <c r="X489" s="1361"/>
      <c r="Y489" s="1361"/>
      <c r="Z489" s="1362"/>
    </row>
    <row r="490" spans="21:26" s="1338" customFormat="1">
      <c r="U490" s="1361"/>
      <c r="V490" s="1361"/>
      <c r="W490" s="1361"/>
      <c r="X490" s="1361"/>
      <c r="Y490" s="1361"/>
      <c r="Z490" s="1362"/>
    </row>
    <row r="491" spans="21:26" s="1338" customFormat="1">
      <c r="U491" s="1361"/>
      <c r="V491" s="1361"/>
      <c r="W491" s="1361"/>
      <c r="X491" s="1361"/>
      <c r="Y491" s="1361"/>
      <c r="Z491" s="1362"/>
    </row>
    <row r="492" spans="21:26" s="1338" customFormat="1">
      <c r="U492" s="1361"/>
      <c r="V492" s="1361"/>
      <c r="W492" s="1361"/>
      <c r="X492" s="1361"/>
      <c r="Y492" s="1361"/>
      <c r="Z492" s="1362"/>
    </row>
    <row r="493" spans="21:26" s="1338" customFormat="1">
      <c r="U493" s="1361"/>
      <c r="V493" s="1361"/>
      <c r="W493" s="1361"/>
      <c r="X493" s="1361"/>
      <c r="Y493" s="1361"/>
      <c r="Z493" s="1362"/>
    </row>
    <row r="494" spans="21:26" s="1338" customFormat="1">
      <c r="U494" s="1361"/>
      <c r="V494" s="1361"/>
      <c r="W494" s="1361"/>
      <c r="X494" s="1361"/>
      <c r="Y494" s="1361"/>
      <c r="Z494" s="1362"/>
    </row>
    <row r="495" spans="21:26" s="1338" customFormat="1">
      <c r="U495" s="1361"/>
      <c r="V495" s="1361"/>
      <c r="W495" s="1361"/>
      <c r="X495" s="1361"/>
      <c r="Y495" s="1361"/>
      <c r="Z495" s="1362"/>
    </row>
    <row r="496" spans="21:26" s="1338" customFormat="1">
      <c r="U496" s="1361"/>
      <c r="V496" s="1361"/>
      <c r="W496" s="1361"/>
      <c r="X496" s="1361"/>
      <c r="Y496" s="1361"/>
      <c r="Z496" s="1362"/>
    </row>
    <row r="497" spans="21:26" s="1338" customFormat="1">
      <c r="U497" s="1361"/>
      <c r="V497" s="1361"/>
      <c r="W497" s="1361"/>
      <c r="X497" s="1361"/>
      <c r="Y497" s="1361"/>
      <c r="Z497" s="1362"/>
    </row>
    <row r="498" spans="21:26" s="1338" customFormat="1">
      <c r="U498" s="1361"/>
      <c r="V498" s="1361"/>
      <c r="W498" s="1361"/>
      <c r="X498" s="1361"/>
      <c r="Y498" s="1361"/>
      <c r="Z498" s="1362"/>
    </row>
    <row r="499" spans="21:26" s="1338" customFormat="1">
      <c r="U499" s="1361"/>
      <c r="V499" s="1361"/>
      <c r="W499" s="1361"/>
      <c r="X499" s="1361"/>
      <c r="Y499" s="1361"/>
      <c r="Z499" s="1362"/>
    </row>
    <row r="500" spans="21:26" s="1338" customFormat="1">
      <c r="U500" s="1361"/>
      <c r="V500" s="1361"/>
      <c r="W500" s="1361"/>
      <c r="X500" s="1361"/>
      <c r="Y500" s="1361"/>
      <c r="Z500" s="1362"/>
    </row>
    <row r="501" spans="21:26" s="1338" customFormat="1">
      <c r="U501" s="1361"/>
      <c r="V501" s="1361"/>
      <c r="W501" s="1361"/>
      <c r="X501" s="1361"/>
      <c r="Y501" s="1361"/>
      <c r="Z501" s="1362"/>
    </row>
    <row r="502" spans="21:26" s="1338" customFormat="1">
      <c r="U502" s="1361"/>
      <c r="V502" s="1361"/>
      <c r="W502" s="1361"/>
      <c r="X502" s="1361"/>
      <c r="Y502" s="1361"/>
      <c r="Z502" s="1362"/>
    </row>
    <row r="503" spans="21:26" s="1338" customFormat="1">
      <c r="U503" s="1361"/>
      <c r="V503" s="1361"/>
      <c r="W503" s="1361"/>
      <c r="X503" s="1361"/>
      <c r="Y503" s="1361"/>
      <c r="Z503" s="1362"/>
    </row>
    <row r="504" spans="21:26" s="1338" customFormat="1">
      <c r="U504" s="1361"/>
      <c r="V504" s="1361"/>
      <c r="W504" s="1361"/>
      <c r="X504" s="1361"/>
      <c r="Y504" s="1361"/>
      <c r="Z504" s="1362"/>
    </row>
    <row r="505" spans="21:26" s="1338" customFormat="1">
      <c r="U505" s="1361"/>
      <c r="V505" s="1361"/>
      <c r="W505" s="1361"/>
      <c r="X505" s="1361"/>
      <c r="Y505" s="1361"/>
      <c r="Z505" s="1362"/>
    </row>
    <row r="506" spans="21:26" s="1338" customFormat="1">
      <c r="U506" s="1361"/>
      <c r="V506" s="1361"/>
      <c r="W506" s="1361"/>
      <c r="X506" s="1361"/>
      <c r="Y506" s="1361"/>
      <c r="Z506" s="1362"/>
    </row>
    <row r="507" spans="21:26" s="1338" customFormat="1">
      <c r="U507" s="1361"/>
      <c r="V507" s="1361"/>
      <c r="W507" s="1361"/>
      <c r="X507" s="1361"/>
      <c r="Y507" s="1361"/>
      <c r="Z507" s="1362"/>
    </row>
    <row r="508" spans="21:26" s="1338" customFormat="1">
      <c r="U508" s="1361"/>
      <c r="V508" s="1361"/>
      <c r="W508" s="1361"/>
      <c r="X508" s="1361"/>
      <c r="Y508" s="1361"/>
      <c r="Z508" s="1362"/>
    </row>
    <row r="509" spans="21:26" s="1338" customFormat="1">
      <c r="U509" s="1361"/>
      <c r="V509" s="1361"/>
      <c r="W509" s="1361"/>
      <c r="X509" s="1361"/>
      <c r="Y509" s="1361"/>
      <c r="Z509" s="1362"/>
    </row>
    <row r="510" spans="21:26" s="1338" customFormat="1">
      <c r="U510" s="1361"/>
      <c r="V510" s="1361"/>
      <c r="W510" s="1361"/>
      <c r="X510" s="1361"/>
      <c r="Y510" s="1361"/>
      <c r="Z510" s="1362"/>
    </row>
    <row r="511" spans="21:26" s="1338" customFormat="1">
      <c r="U511" s="1361"/>
      <c r="V511" s="1361"/>
      <c r="W511" s="1361"/>
      <c r="X511" s="1361"/>
      <c r="Y511" s="1361"/>
      <c r="Z511" s="1362"/>
    </row>
    <row r="512" spans="21:26" s="1338" customFormat="1">
      <c r="U512" s="1361"/>
      <c r="V512" s="1361"/>
      <c r="W512" s="1361"/>
      <c r="X512" s="1361"/>
      <c r="Y512" s="1361"/>
      <c r="Z512" s="1362"/>
    </row>
    <row r="513" spans="21:26" s="1338" customFormat="1">
      <c r="U513" s="1361"/>
      <c r="V513" s="1361"/>
      <c r="W513" s="1361"/>
      <c r="X513" s="1361"/>
      <c r="Y513" s="1361"/>
      <c r="Z513" s="1362"/>
    </row>
    <row r="514" spans="21:26" s="1338" customFormat="1">
      <c r="U514" s="1361"/>
      <c r="V514" s="1361"/>
      <c r="W514" s="1361"/>
      <c r="X514" s="1361"/>
      <c r="Y514" s="1361"/>
      <c r="Z514" s="1362"/>
    </row>
    <row r="515" spans="21:26" s="1338" customFormat="1">
      <c r="U515" s="1361"/>
      <c r="V515" s="1361"/>
      <c r="W515" s="1361"/>
      <c r="X515" s="1361"/>
      <c r="Y515" s="1361"/>
      <c r="Z515" s="1362"/>
    </row>
    <row r="516" spans="21:26" s="1338" customFormat="1">
      <c r="U516" s="1361"/>
      <c r="V516" s="1361"/>
      <c r="W516" s="1361"/>
      <c r="X516" s="1361"/>
      <c r="Y516" s="1361"/>
      <c r="Z516" s="1362"/>
    </row>
    <row r="517" spans="21:26" s="1338" customFormat="1">
      <c r="U517" s="1361"/>
      <c r="V517" s="1361"/>
      <c r="W517" s="1361"/>
      <c r="X517" s="1361"/>
      <c r="Y517" s="1361"/>
      <c r="Z517" s="1362"/>
    </row>
    <row r="518" spans="21:26" s="1338" customFormat="1">
      <c r="U518" s="1361"/>
      <c r="V518" s="1361"/>
      <c r="W518" s="1361"/>
      <c r="X518" s="1361"/>
      <c r="Y518" s="1361"/>
      <c r="Z518" s="1362"/>
    </row>
    <row r="519" spans="21:26" s="1338" customFormat="1">
      <c r="U519" s="1361"/>
      <c r="V519" s="1361"/>
      <c r="W519" s="1361"/>
      <c r="X519" s="1361"/>
      <c r="Y519" s="1361"/>
      <c r="Z519" s="1362"/>
    </row>
    <row r="520" spans="21:26" s="1338" customFormat="1">
      <c r="U520" s="1361"/>
      <c r="V520" s="1361"/>
      <c r="W520" s="1361"/>
      <c r="X520" s="1361"/>
      <c r="Y520" s="1361"/>
      <c r="Z520" s="1362"/>
    </row>
    <row r="521" spans="21:26" s="1338" customFormat="1">
      <c r="U521" s="1361"/>
      <c r="V521" s="1361"/>
      <c r="W521" s="1361"/>
      <c r="X521" s="1361"/>
      <c r="Y521" s="1361"/>
      <c r="Z521" s="1362"/>
    </row>
    <row r="522" spans="21:26" s="1338" customFormat="1">
      <c r="U522" s="1361"/>
      <c r="V522" s="1361"/>
      <c r="W522" s="1361"/>
      <c r="X522" s="1361"/>
      <c r="Y522" s="1361"/>
      <c r="Z522" s="1362"/>
    </row>
    <row r="523" spans="21:26" s="1338" customFormat="1">
      <c r="U523" s="1361"/>
      <c r="V523" s="1361"/>
      <c r="W523" s="1361"/>
      <c r="X523" s="1361"/>
      <c r="Y523" s="1361"/>
      <c r="Z523" s="1362"/>
    </row>
    <row r="524" spans="21:26" s="1338" customFormat="1">
      <c r="U524" s="1361"/>
      <c r="V524" s="1361"/>
      <c r="W524" s="1361"/>
      <c r="X524" s="1361"/>
      <c r="Y524" s="1361"/>
      <c r="Z524" s="1362"/>
    </row>
    <row r="525" spans="21:26" s="1338" customFormat="1">
      <c r="U525" s="1361"/>
      <c r="V525" s="1361"/>
      <c r="W525" s="1361"/>
      <c r="X525" s="1361"/>
      <c r="Y525" s="1361"/>
      <c r="Z525" s="1362"/>
    </row>
    <row r="526" spans="21:26" s="1338" customFormat="1">
      <c r="U526" s="1361"/>
      <c r="V526" s="1361"/>
      <c r="W526" s="1361"/>
      <c r="X526" s="1361"/>
      <c r="Y526" s="1361"/>
      <c r="Z526" s="1362"/>
    </row>
    <row r="527" spans="21:26" s="1338" customFormat="1">
      <c r="U527" s="1361"/>
      <c r="V527" s="1361"/>
      <c r="W527" s="1361"/>
      <c r="X527" s="1361"/>
      <c r="Y527" s="1361"/>
      <c r="Z527" s="1362"/>
    </row>
    <row r="528" spans="21:26" s="1338" customFormat="1">
      <c r="U528" s="1361"/>
      <c r="V528" s="1361"/>
      <c r="W528" s="1361"/>
      <c r="X528" s="1361"/>
      <c r="Y528" s="1361"/>
      <c r="Z528" s="1362"/>
    </row>
    <row r="529" spans="21:26" s="1338" customFormat="1">
      <c r="U529" s="1361"/>
      <c r="V529" s="1361"/>
      <c r="W529" s="1361"/>
      <c r="X529" s="1361"/>
      <c r="Y529" s="1361"/>
      <c r="Z529" s="1362"/>
    </row>
    <row r="530" spans="21:26" s="1338" customFormat="1">
      <c r="U530" s="1361"/>
      <c r="V530" s="1361"/>
      <c r="W530" s="1361"/>
      <c r="X530" s="1361"/>
      <c r="Y530" s="1361"/>
      <c r="Z530" s="1362"/>
    </row>
    <row r="531" spans="21:26" s="1338" customFormat="1">
      <c r="U531" s="1361"/>
      <c r="V531" s="1361"/>
      <c r="W531" s="1361"/>
      <c r="X531" s="1361"/>
      <c r="Y531" s="1361"/>
      <c r="Z531" s="1362"/>
    </row>
    <row r="532" spans="21:26" s="1338" customFormat="1">
      <c r="U532" s="1361"/>
      <c r="V532" s="1361"/>
      <c r="W532" s="1361"/>
      <c r="X532" s="1361"/>
      <c r="Y532" s="1361"/>
      <c r="Z532" s="1362"/>
    </row>
    <row r="533" spans="21:26" s="1338" customFormat="1">
      <c r="U533" s="1361"/>
      <c r="V533" s="1361"/>
      <c r="W533" s="1361"/>
      <c r="X533" s="1361"/>
      <c r="Y533" s="1361"/>
      <c r="Z533" s="1362"/>
    </row>
    <row r="534" spans="21:26" s="1338" customFormat="1">
      <c r="U534" s="1361"/>
      <c r="V534" s="1361"/>
      <c r="W534" s="1361"/>
      <c r="X534" s="1361"/>
      <c r="Y534" s="1361"/>
      <c r="Z534" s="1362"/>
    </row>
    <row r="535" spans="21:26" s="1338" customFormat="1">
      <c r="U535" s="1361"/>
      <c r="V535" s="1361"/>
      <c r="W535" s="1361"/>
      <c r="X535" s="1361"/>
      <c r="Y535" s="1361"/>
      <c r="Z535" s="1362"/>
    </row>
    <row r="536" spans="21:26" s="1338" customFormat="1">
      <c r="U536" s="1361"/>
      <c r="V536" s="1361"/>
      <c r="W536" s="1361"/>
      <c r="X536" s="1361"/>
      <c r="Y536" s="1361"/>
      <c r="Z536" s="1362"/>
    </row>
    <row r="537" spans="21:26" s="1338" customFormat="1">
      <c r="U537" s="1361"/>
      <c r="V537" s="1361"/>
      <c r="W537" s="1361"/>
      <c r="X537" s="1361"/>
      <c r="Y537" s="1361"/>
      <c r="Z537" s="1362"/>
    </row>
    <row r="538" spans="21:26" s="1338" customFormat="1">
      <c r="U538" s="1361"/>
      <c r="V538" s="1361"/>
      <c r="W538" s="1361"/>
      <c r="X538" s="1361"/>
      <c r="Y538" s="1361"/>
      <c r="Z538" s="1362"/>
    </row>
    <row r="539" spans="21:26" s="1338" customFormat="1">
      <c r="U539" s="1361"/>
      <c r="V539" s="1361"/>
      <c r="W539" s="1361"/>
      <c r="X539" s="1361"/>
      <c r="Y539" s="1361"/>
      <c r="Z539" s="1362"/>
    </row>
    <row r="540" spans="21:26" s="1338" customFormat="1">
      <c r="U540" s="1361"/>
      <c r="V540" s="1361"/>
      <c r="W540" s="1361"/>
      <c r="X540" s="1361"/>
      <c r="Y540" s="1361"/>
      <c r="Z540" s="1362"/>
    </row>
    <row r="541" spans="21:26" s="1338" customFormat="1">
      <c r="U541" s="1361"/>
      <c r="V541" s="1361"/>
      <c r="W541" s="1361"/>
      <c r="X541" s="1361"/>
      <c r="Y541" s="1361"/>
      <c r="Z541" s="1362"/>
    </row>
    <row r="542" spans="21:26" s="1338" customFormat="1">
      <c r="U542" s="1361"/>
      <c r="V542" s="1361"/>
      <c r="W542" s="1361"/>
      <c r="X542" s="1361"/>
      <c r="Y542" s="1361"/>
      <c r="Z542" s="1362"/>
    </row>
    <row r="543" spans="21:26" s="1338" customFormat="1">
      <c r="U543" s="1361"/>
      <c r="V543" s="1361"/>
      <c r="W543" s="1361"/>
      <c r="X543" s="1361"/>
      <c r="Y543" s="1361"/>
      <c r="Z543" s="1362"/>
    </row>
    <row r="544" spans="21:26" s="1338" customFormat="1">
      <c r="U544" s="1361"/>
      <c r="V544" s="1361"/>
      <c r="W544" s="1361"/>
      <c r="X544" s="1361"/>
      <c r="Y544" s="1361"/>
      <c r="Z544" s="1362"/>
    </row>
    <row r="545" spans="21:26" s="1338" customFormat="1">
      <c r="U545" s="1361"/>
      <c r="V545" s="1361"/>
      <c r="W545" s="1361"/>
      <c r="X545" s="1361"/>
      <c r="Y545" s="1361"/>
      <c r="Z545" s="1362"/>
    </row>
    <row r="546" spans="21:26" s="1338" customFormat="1">
      <c r="U546" s="1361"/>
      <c r="V546" s="1361"/>
      <c r="W546" s="1361"/>
      <c r="X546" s="1361"/>
      <c r="Y546" s="1361"/>
      <c r="Z546" s="1362"/>
    </row>
    <row r="547" spans="21:26" s="1338" customFormat="1">
      <c r="U547" s="1361"/>
      <c r="V547" s="1361"/>
      <c r="W547" s="1361"/>
      <c r="X547" s="1361"/>
      <c r="Y547" s="1361"/>
      <c r="Z547" s="1362"/>
    </row>
    <row r="548" spans="21:26" s="1338" customFormat="1">
      <c r="U548" s="1361"/>
      <c r="V548" s="1361"/>
      <c r="W548" s="1361"/>
      <c r="X548" s="1361"/>
      <c r="Y548" s="1361"/>
      <c r="Z548" s="1362"/>
    </row>
    <row r="549" spans="21:26" s="1338" customFormat="1">
      <c r="U549" s="1361"/>
      <c r="V549" s="1361"/>
      <c r="W549" s="1361"/>
      <c r="X549" s="1361"/>
      <c r="Y549" s="1361"/>
      <c r="Z549" s="1362"/>
    </row>
    <row r="550" spans="21:26" s="1338" customFormat="1">
      <c r="U550" s="1361"/>
      <c r="V550" s="1361"/>
      <c r="W550" s="1361"/>
      <c r="X550" s="1361"/>
      <c r="Y550" s="1361"/>
      <c r="Z550" s="1362"/>
    </row>
    <row r="551" spans="21:26" s="1338" customFormat="1">
      <c r="U551" s="1361"/>
      <c r="V551" s="1361"/>
      <c r="W551" s="1361"/>
      <c r="X551" s="1361"/>
      <c r="Y551" s="1361"/>
      <c r="Z551" s="1362"/>
    </row>
    <row r="552" spans="21:26" s="1338" customFormat="1">
      <c r="U552" s="1361"/>
      <c r="V552" s="1361"/>
      <c r="W552" s="1361"/>
      <c r="X552" s="1361"/>
      <c r="Y552" s="1361"/>
      <c r="Z552" s="1362"/>
    </row>
    <row r="553" spans="21:26" s="1338" customFormat="1">
      <c r="U553" s="1361"/>
      <c r="V553" s="1361"/>
      <c r="W553" s="1361"/>
      <c r="X553" s="1361"/>
      <c r="Y553" s="1361"/>
      <c r="Z553" s="1362"/>
    </row>
    <row r="554" spans="21:26" s="1338" customFormat="1">
      <c r="U554" s="1361"/>
      <c r="V554" s="1361"/>
      <c r="W554" s="1361"/>
      <c r="X554" s="1361"/>
      <c r="Y554" s="1361"/>
      <c r="Z554" s="1362"/>
    </row>
    <row r="555" spans="21:26" s="1338" customFormat="1">
      <c r="U555" s="1361"/>
      <c r="V555" s="1361"/>
      <c r="W555" s="1361"/>
      <c r="X555" s="1361"/>
      <c r="Y555" s="1361"/>
      <c r="Z555" s="1362"/>
    </row>
    <row r="556" spans="21:26" s="1338" customFormat="1">
      <c r="U556" s="1361"/>
      <c r="V556" s="1361"/>
      <c r="W556" s="1361"/>
      <c r="X556" s="1361"/>
      <c r="Y556" s="1361"/>
      <c r="Z556" s="1362"/>
    </row>
    <row r="557" spans="21:26" s="1338" customFormat="1">
      <c r="U557" s="1361"/>
      <c r="V557" s="1361"/>
      <c r="W557" s="1361"/>
      <c r="X557" s="1361"/>
      <c r="Y557" s="1361"/>
      <c r="Z557" s="1362"/>
    </row>
    <row r="558" spans="21:26" s="1338" customFormat="1">
      <c r="U558" s="1361"/>
      <c r="V558" s="1361"/>
      <c r="W558" s="1361"/>
      <c r="X558" s="1361"/>
      <c r="Y558" s="1361"/>
      <c r="Z558" s="1362"/>
    </row>
    <row r="559" spans="21:26" s="1338" customFormat="1">
      <c r="U559" s="1361"/>
      <c r="V559" s="1361"/>
      <c r="W559" s="1361"/>
      <c r="X559" s="1361"/>
      <c r="Y559" s="1361"/>
      <c r="Z559" s="1362"/>
    </row>
    <row r="560" spans="21:26" s="1338" customFormat="1">
      <c r="U560" s="1361"/>
      <c r="V560" s="1361"/>
      <c r="W560" s="1361"/>
      <c r="X560" s="1361"/>
      <c r="Y560" s="1361"/>
      <c r="Z560" s="1362"/>
    </row>
    <row r="561" spans="21:26" s="1338" customFormat="1">
      <c r="U561" s="1361"/>
      <c r="V561" s="1361"/>
      <c r="W561" s="1361"/>
      <c r="X561" s="1361"/>
      <c r="Y561" s="1361"/>
      <c r="Z561" s="1362"/>
    </row>
    <row r="562" spans="21:26" s="1338" customFormat="1">
      <c r="U562" s="1361"/>
      <c r="V562" s="1361"/>
      <c r="W562" s="1361"/>
      <c r="X562" s="1361"/>
      <c r="Y562" s="1361"/>
      <c r="Z562" s="1362"/>
    </row>
    <row r="563" spans="21:26" s="1338" customFormat="1">
      <c r="U563" s="1361"/>
      <c r="V563" s="1361"/>
      <c r="W563" s="1361"/>
      <c r="X563" s="1361"/>
      <c r="Y563" s="1361"/>
      <c r="Z563" s="1362"/>
    </row>
    <row r="564" spans="21:26" s="1338" customFormat="1">
      <c r="U564" s="1361"/>
      <c r="V564" s="1361"/>
      <c r="W564" s="1361"/>
      <c r="X564" s="1361"/>
      <c r="Y564" s="1361"/>
      <c r="Z564" s="1362"/>
    </row>
    <row r="565" spans="21:26" s="1338" customFormat="1">
      <c r="U565" s="1361"/>
      <c r="V565" s="1361"/>
      <c r="W565" s="1361"/>
      <c r="X565" s="1361"/>
      <c r="Y565" s="1361"/>
      <c r="Z565" s="1362"/>
    </row>
    <row r="566" spans="21:26" s="1338" customFormat="1">
      <c r="U566" s="1361"/>
      <c r="V566" s="1361"/>
      <c r="W566" s="1361"/>
      <c r="X566" s="1361"/>
      <c r="Y566" s="1361"/>
      <c r="Z566" s="1362"/>
    </row>
    <row r="567" spans="21:26" s="1338" customFormat="1">
      <c r="U567" s="1361"/>
      <c r="V567" s="1361"/>
      <c r="W567" s="1361"/>
      <c r="X567" s="1361"/>
      <c r="Y567" s="1361"/>
      <c r="Z567" s="1362"/>
    </row>
    <row r="568" spans="21:26" s="1338" customFormat="1">
      <c r="U568" s="1361"/>
      <c r="V568" s="1361"/>
      <c r="W568" s="1361"/>
      <c r="X568" s="1361"/>
      <c r="Y568" s="1361"/>
      <c r="Z568" s="1362"/>
    </row>
    <row r="569" spans="21:26" s="1338" customFormat="1">
      <c r="U569" s="1361"/>
      <c r="V569" s="1361"/>
      <c r="W569" s="1361"/>
      <c r="X569" s="1361"/>
      <c r="Y569" s="1361"/>
      <c r="Z569" s="1362"/>
    </row>
    <row r="570" spans="21:26" s="1338" customFormat="1">
      <c r="U570" s="1361"/>
      <c r="V570" s="1361"/>
      <c r="W570" s="1361"/>
      <c r="X570" s="1361"/>
      <c r="Y570" s="1361"/>
      <c r="Z570" s="1362"/>
    </row>
    <row r="571" spans="21:26" s="1338" customFormat="1">
      <c r="U571" s="1361"/>
      <c r="V571" s="1361"/>
      <c r="W571" s="1361"/>
      <c r="X571" s="1361"/>
      <c r="Y571" s="1361"/>
      <c r="Z571" s="1362"/>
    </row>
    <row r="572" spans="21:26" s="1338" customFormat="1">
      <c r="U572" s="1361"/>
      <c r="V572" s="1361"/>
      <c r="W572" s="1361"/>
      <c r="X572" s="1361"/>
      <c r="Y572" s="1361"/>
      <c r="Z572" s="1362"/>
    </row>
    <row r="573" spans="21:26" s="1338" customFormat="1">
      <c r="U573" s="1361"/>
      <c r="V573" s="1361"/>
      <c r="W573" s="1361"/>
      <c r="X573" s="1361"/>
      <c r="Y573" s="1361"/>
      <c r="Z573" s="1362"/>
    </row>
    <row r="574" spans="21:26" s="1338" customFormat="1">
      <c r="U574" s="1361"/>
      <c r="V574" s="1361"/>
      <c r="W574" s="1361"/>
      <c r="X574" s="1361"/>
      <c r="Y574" s="1361"/>
      <c r="Z574" s="1362"/>
    </row>
    <row r="575" spans="21:26" s="1338" customFormat="1">
      <c r="U575" s="1361"/>
      <c r="V575" s="1361"/>
      <c r="W575" s="1361"/>
      <c r="X575" s="1361"/>
      <c r="Y575" s="1361"/>
      <c r="Z575" s="1362"/>
    </row>
    <row r="576" spans="21:26" s="1338" customFormat="1">
      <c r="U576" s="1361"/>
      <c r="V576" s="1361"/>
      <c r="W576" s="1361"/>
      <c r="X576" s="1361"/>
      <c r="Y576" s="1361"/>
      <c r="Z576" s="1362"/>
    </row>
    <row r="577" spans="21:26" s="1338" customFormat="1">
      <c r="U577" s="1361"/>
      <c r="V577" s="1361"/>
      <c r="W577" s="1361"/>
      <c r="X577" s="1361"/>
      <c r="Y577" s="1361"/>
      <c r="Z577" s="1362"/>
    </row>
    <row r="578" spans="21:26" s="1338" customFormat="1">
      <c r="U578" s="1361"/>
      <c r="V578" s="1361"/>
      <c r="W578" s="1361"/>
      <c r="X578" s="1361"/>
      <c r="Y578" s="1361"/>
      <c r="Z578" s="1362"/>
    </row>
    <row r="579" spans="21:26" s="1338" customFormat="1">
      <c r="U579" s="1361"/>
      <c r="V579" s="1361"/>
      <c r="W579" s="1361"/>
      <c r="X579" s="1361"/>
      <c r="Y579" s="1361"/>
      <c r="Z579" s="1362"/>
    </row>
    <row r="580" spans="21:26" s="1338" customFormat="1">
      <c r="U580" s="1361"/>
      <c r="V580" s="1361"/>
      <c r="W580" s="1361"/>
      <c r="X580" s="1361"/>
      <c r="Y580" s="1361"/>
      <c r="Z580" s="1362"/>
    </row>
    <row r="581" spans="21:26" s="1338" customFormat="1">
      <c r="U581" s="1361"/>
      <c r="V581" s="1361"/>
      <c r="W581" s="1361"/>
      <c r="X581" s="1361"/>
      <c r="Y581" s="1361"/>
      <c r="Z581" s="1362"/>
    </row>
    <row r="582" spans="21:26" s="1338" customFormat="1">
      <c r="U582" s="1361"/>
      <c r="V582" s="1361"/>
      <c r="W582" s="1361"/>
      <c r="X582" s="1361"/>
      <c r="Y582" s="1361"/>
      <c r="Z582" s="1362"/>
    </row>
    <row r="583" spans="21:26" s="1338" customFormat="1">
      <c r="U583" s="1361"/>
      <c r="V583" s="1361"/>
      <c r="W583" s="1361"/>
      <c r="X583" s="1361"/>
      <c r="Y583" s="1361"/>
      <c r="Z583" s="1362"/>
    </row>
    <row r="584" spans="21:26" s="1338" customFormat="1">
      <c r="U584" s="1361"/>
      <c r="V584" s="1361"/>
      <c r="W584" s="1361"/>
      <c r="X584" s="1361"/>
      <c r="Y584" s="1361"/>
      <c r="Z584" s="1362"/>
    </row>
    <row r="585" spans="21:26" s="1338" customFormat="1">
      <c r="U585" s="1361"/>
      <c r="V585" s="1361"/>
      <c r="W585" s="1361"/>
      <c r="X585" s="1361"/>
      <c r="Y585" s="1361"/>
      <c r="Z585" s="1362"/>
    </row>
    <row r="586" spans="21:26" s="1338" customFormat="1">
      <c r="U586" s="1361"/>
      <c r="V586" s="1361"/>
      <c r="W586" s="1361"/>
      <c r="X586" s="1361"/>
      <c r="Y586" s="1361"/>
      <c r="Z586" s="1362"/>
    </row>
    <row r="587" spans="21:26" s="1338" customFormat="1">
      <c r="U587" s="1361"/>
      <c r="V587" s="1361"/>
      <c r="W587" s="1361"/>
      <c r="X587" s="1361"/>
      <c r="Y587" s="1361"/>
      <c r="Z587" s="1362"/>
    </row>
    <row r="588" spans="21:26" s="1338" customFormat="1">
      <c r="U588" s="1361"/>
      <c r="V588" s="1361"/>
      <c r="W588" s="1361"/>
      <c r="X588" s="1361"/>
      <c r="Y588" s="1361"/>
      <c r="Z588" s="1362"/>
    </row>
    <row r="589" spans="21:26" s="1338" customFormat="1">
      <c r="U589" s="1361"/>
      <c r="V589" s="1361"/>
      <c r="W589" s="1361"/>
      <c r="X589" s="1361"/>
      <c r="Y589" s="1361"/>
      <c r="Z589" s="1362"/>
    </row>
    <row r="590" spans="21:26" s="1338" customFormat="1">
      <c r="U590" s="1361"/>
      <c r="V590" s="1361"/>
      <c r="W590" s="1361"/>
      <c r="X590" s="1361"/>
      <c r="Y590" s="1361"/>
      <c r="Z590" s="1362"/>
    </row>
    <row r="591" spans="21:26" s="1338" customFormat="1">
      <c r="U591" s="1361"/>
      <c r="V591" s="1361"/>
      <c r="W591" s="1361"/>
      <c r="X591" s="1361"/>
      <c r="Y591" s="1361"/>
      <c r="Z591" s="1362"/>
    </row>
    <row r="592" spans="21:26" s="1338" customFormat="1">
      <c r="U592" s="1361"/>
      <c r="V592" s="1361"/>
      <c r="W592" s="1361"/>
      <c r="X592" s="1361"/>
      <c r="Y592" s="1361"/>
      <c r="Z592" s="1362"/>
    </row>
    <row r="593" spans="21:26" s="1338" customFormat="1">
      <c r="U593" s="1361"/>
      <c r="V593" s="1361"/>
      <c r="W593" s="1361"/>
      <c r="X593" s="1361"/>
      <c r="Y593" s="1361"/>
      <c r="Z593" s="1362"/>
    </row>
    <row r="594" spans="21:26" s="1338" customFormat="1">
      <c r="U594" s="1361"/>
      <c r="V594" s="1361"/>
      <c r="W594" s="1361"/>
      <c r="X594" s="1361"/>
      <c r="Y594" s="1361"/>
      <c r="Z594" s="1362"/>
    </row>
    <row r="595" spans="21:26" s="1338" customFormat="1">
      <c r="U595" s="1361"/>
      <c r="V595" s="1361"/>
      <c r="W595" s="1361"/>
      <c r="X595" s="1361"/>
      <c r="Y595" s="1361"/>
      <c r="Z595" s="1362"/>
    </row>
    <row r="596" spans="21:26" s="1338" customFormat="1">
      <c r="U596" s="1361"/>
      <c r="V596" s="1361"/>
      <c r="W596" s="1361"/>
      <c r="X596" s="1361"/>
      <c r="Y596" s="1361"/>
      <c r="Z596" s="1362"/>
    </row>
    <row r="597" spans="21:26" s="1338" customFormat="1">
      <c r="U597" s="1361"/>
      <c r="V597" s="1361"/>
      <c r="W597" s="1361"/>
      <c r="X597" s="1361"/>
      <c r="Y597" s="1361"/>
      <c r="Z597" s="1362"/>
    </row>
    <row r="598" spans="21:26" s="1338" customFormat="1">
      <c r="U598" s="1361"/>
      <c r="V598" s="1361"/>
      <c r="W598" s="1361"/>
      <c r="X598" s="1361"/>
      <c r="Y598" s="1361"/>
      <c r="Z598" s="1362"/>
    </row>
    <row r="599" spans="21:26" s="1338" customFormat="1">
      <c r="U599" s="1361"/>
      <c r="V599" s="1361"/>
      <c r="W599" s="1361"/>
      <c r="X599" s="1361"/>
      <c r="Y599" s="1361"/>
      <c r="Z599" s="1362"/>
    </row>
    <row r="600" spans="21:26" s="1338" customFormat="1">
      <c r="U600" s="1361"/>
      <c r="V600" s="1361"/>
      <c r="W600" s="1361"/>
      <c r="X600" s="1361"/>
      <c r="Y600" s="1361"/>
      <c r="Z600" s="1362"/>
    </row>
    <row r="601" spans="21:26" s="1338" customFormat="1">
      <c r="U601" s="1361"/>
      <c r="V601" s="1361"/>
      <c r="W601" s="1361"/>
      <c r="X601" s="1361"/>
      <c r="Y601" s="1361"/>
      <c r="Z601" s="1362"/>
    </row>
    <row r="602" spans="21:26" s="1338" customFormat="1">
      <c r="U602" s="1361"/>
      <c r="V602" s="1361"/>
      <c r="W602" s="1361"/>
      <c r="X602" s="1361"/>
      <c r="Y602" s="1361"/>
      <c r="Z602" s="1362"/>
    </row>
    <row r="603" spans="21:26" s="1338" customFormat="1">
      <c r="U603" s="1361"/>
      <c r="V603" s="1361"/>
      <c r="W603" s="1361"/>
      <c r="X603" s="1361"/>
      <c r="Y603" s="1361"/>
      <c r="Z603" s="1362"/>
    </row>
    <row r="604" spans="21:26" s="1338" customFormat="1">
      <c r="U604" s="1361"/>
      <c r="V604" s="1361"/>
      <c r="W604" s="1361"/>
      <c r="X604" s="1361"/>
      <c r="Y604" s="1361"/>
      <c r="Z604" s="1362"/>
    </row>
    <row r="605" spans="21:26" s="1338" customFormat="1">
      <c r="U605" s="1361"/>
      <c r="V605" s="1361"/>
      <c r="W605" s="1361"/>
      <c r="X605" s="1361"/>
      <c r="Y605" s="1361"/>
      <c r="Z605" s="1362"/>
    </row>
    <row r="606" spans="21:26" s="1338" customFormat="1">
      <c r="U606" s="1361"/>
      <c r="V606" s="1361"/>
      <c r="W606" s="1361"/>
      <c r="X606" s="1361"/>
      <c r="Y606" s="1361"/>
      <c r="Z606" s="1362"/>
    </row>
    <row r="607" spans="21:26" s="1338" customFormat="1">
      <c r="U607" s="1361"/>
      <c r="V607" s="1361"/>
      <c r="W607" s="1361"/>
      <c r="X607" s="1361"/>
      <c r="Y607" s="1361"/>
      <c r="Z607" s="1362"/>
    </row>
    <row r="608" spans="21:26" s="1338" customFormat="1">
      <c r="U608" s="1361"/>
      <c r="V608" s="1361"/>
      <c r="W608" s="1361"/>
      <c r="X608" s="1361"/>
      <c r="Y608" s="1361"/>
      <c r="Z608" s="1362"/>
    </row>
    <row r="609" spans="21:26" s="1338" customFormat="1">
      <c r="U609" s="1361"/>
      <c r="V609" s="1361"/>
      <c r="W609" s="1361"/>
      <c r="X609" s="1361"/>
      <c r="Y609" s="1361"/>
      <c r="Z609" s="1362"/>
    </row>
    <row r="610" spans="21:26" s="1338" customFormat="1">
      <c r="U610" s="1361"/>
      <c r="V610" s="1361"/>
      <c r="W610" s="1361"/>
      <c r="X610" s="1361"/>
      <c r="Y610" s="1361"/>
      <c r="Z610" s="1362"/>
    </row>
    <row r="611" spans="21:26" s="1338" customFormat="1">
      <c r="U611" s="1361"/>
      <c r="V611" s="1361"/>
      <c r="W611" s="1361"/>
      <c r="X611" s="1361"/>
      <c r="Y611" s="1361"/>
      <c r="Z611" s="1362"/>
    </row>
    <row r="612" spans="21:26" s="1338" customFormat="1">
      <c r="U612" s="1361"/>
      <c r="V612" s="1361"/>
      <c r="W612" s="1361"/>
      <c r="X612" s="1361"/>
      <c r="Y612" s="1361"/>
      <c r="Z612" s="1362"/>
    </row>
    <row r="613" spans="21:26" s="1338" customFormat="1">
      <c r="U613" s="1361"/>
      <c r="V613" s="1361"/>
      <c r="W613" s="1361"/>
      <c r="X613" s="1361"/>
      <c r="Y613" s="1361"/>
      <c r="Z613" s="1362"/>
    </row>
    <row r="614" spans="21:26" s="1338" customFormat="1">
      <c r="U614" s="1361"/>
      <c r="V614" s="1361"/>
      <c r="W614" s="1361"/>
      <c r="X614" s="1361"/>
      <c r="Y614" s="1361"/>
      <c r="Z614" s="1362"/>
    </row>
    <row r="615" spans="21:26" s="1338" customFormat="1">
      <c r="U615" s="1361"/>
      <c r="V615" s="1361"/>
      <c r="W615" s="1361"/>
      <c r="X615" s="1361"/>
      <c r="Y615" s="1361"/>
      <c r="Z615" s="1362"/>
    </row>
    <row r="616" spans="21:26" s="1338" customFormat="1">
      <c r="U616" s="1361"/>
      <c r="V616" s="1361"/>
      <c r="W616" s="1361"/>
      <c r="X616" s="1361"/>
      <c r="Y616" s="1361"/>
      <c r="Z616" s="1362"/>
    </row>
    <row r="617" spans="21:26" s="1338" customFormat="1">
      <c r="U617" s="1361"/>
      <c r="V617" s="1361"/>
      <c r="W617" s="1361"/>
      <c r="X617" s="1361"/>
      <c r="Y617" s="1361"/>
      <c r="Z617" s="1362"/>
    </row>
    <row r="618" spans="21:26" s="1338" customFormat="1">
      <c r="U618" s="1361"/>
      <c r="V618" s="1361"/>
      <c r="W618" s="1361"/>
      <c r="X618" s="1361"/>
      <c r="Y618" s="1361"/>
      <c r="Z618" s="1362"/>
    </row>
    <row r="619" spans="21:26" s="1338" customFormat="1">
      <c r="U619" s="1361"/>
      <c r="V619" s="1361"/>
      <c r="W619" s="1361"/>
      <c r="X619" s="1361"/>
      <c r="Y619" s="1361"/>
      <c r="Z619" s="1362"/>
    </row>
    <row r="620" spans="21:26" s="1338" customFormat="1">
      <c r="U620" s="1361"/>
      <c r="V620" s="1361"/>
      <c r="W620" s="1361"/>
      <c r="X620" s="1361"/>
      <c r="Y620" s="1361"/>
      <c r="Z620" s="1362"/>
    </row>
    <row r="621" spans="21:26" s="1338" customFormat="1">
      <c r="U621" s="1361"/>
      <c r="V621" s="1361"/>
      <c r="W621" s="1361"/>
      <c r="X621" s="1361"/>
      <c r="Y621" s="1361"/>
      <c r="Z621" s="1362"/>
    </row>
    <row r="622" spans="21:26" s="1338" customFormat="1">
      <c r="U622" s="1361"/>
      <c r="V622" s="1361"/>
      <c r="W622" s="1361"/>
      <c r="X622" s="1361"/>
      <c r="Y622" s="1361"/>
      <c r="Z622" s="1362"/>
    </row>
    <row r="623" spans="21:26" s="1338" customFormat="1">
      <c r="U623" s="1361"/>
      <c r="V623" s="1361"/>
      <c r="W623" s="1361"/>
      <c r="X623" s="1361"/>
      <c r="Y623" s="1361"/>
      <c r="Z623" s="1362"/>
    </row>
    <row r="624" spans="21:26" s="1338" customFormat="1">
      <c r="U624" s="1361"/>
      <c r="V624" s="1361"/>
      <c r="W624" s="1361"/>
      <c r="X624" s="1361"/>
      <c r="Y624" s="1361"/>
      <c r="Z624" s="1362"/>
    </row>
    <row r="625" spans="21:26" s="1338" customFormat="1">
      <c r="U625" s="1361"/>
      <c r="V625" s="1361"/>
      <c r="W625" s="1361"/>
      <c r="X625" s="1361"/>
      <c r="Y625" s="1361"/>
      <c r="Z625" s="1362"/>
    </row>
    <row r="626" spans="21:26" s="1338" customFormat="1">
      <c r="U626" s="1361"/>
      <c r="V626" s="1361"/>
      <c r="W626" s="1361"/>
      <c r="X626" s="1361"/>
      <c r="Y626" s="1361"/>
      <c r="Z626" s="1362"/>
    </row>
    <row r="627" spans="21:26" s="1338" customFormat="1">
      <c r="U627" s="1361"/>
      <c r="V627" s="1361"/>
      <c r="W627" s="1361"/>
      <c r="X627" s="1361"/>
      <c r="Y627" s="1361"/>
      <c r="Z627" s="1362"/>
    </row>
    <row r="628" spans="21:26" s="1338" customFormat="1">
      <c r="U628" s="1361"/>
      <c r="V628" s="1361"/>
      <c r="W628" s="1361"/>
      <c r="X628" s="1361"/>
      <c r="Y628" s="1361"/>
      <c r="Z628" s="1362"/>
    </row>
    <row r="629" spans="21:26" s="1338" customFormat="1">
      <c r="U629" s="1361"/>
      <c r="V629" s="1361"/>
      <c r="W629" s="1361"/>
      <c r="X629" s="1361"/>
      <c r="Y629" s="1361"/>
      <c r="Z629" s="1362"/>
    </row>
    <row r="630" spans="21:26" s="1338" customFormat="1">
      <c r="U630" s="1361"/>
      <c r="V630" s="1361"/>
      <c r="W630" s="1361"/>
      <c r="X630" s="1361"/>
      <c r="Y630" s="1361"/>
      <c r="Z630" s="1362"/>
    </row>
    <row r="631" spans="21:26" s="1338" customFormat="1">
      <c r="U631" s="1361"/>
      <c r="V631" s="1361"/>
      <c r="W631" s="1361"/>
      <c r="X631" s="1361"/>
      <c r="Y631" s="1361"/>
      <c r="Z631" s="1362"/>
    </row>
    <row r="632" spans="21:26" s="1338" customFormat="1">
      <c r="U632" s="1361"/>
      <c r="V632" s="1361"/>
      <c r="W632" s="1361"/>
      <c r="X632" s="1361"/>
      <c r="Y632" s="1361"/>
      <c r="Z632" s="1362"/>
    </row>
    <row r="633" spans="21:26" s="1338" customFormat="1">
      <c r="U633" s="1361"/>
      <c r="V633" s="1361"/>
      <c r="W633" s="1361"/>
      <c r="X633" s="1361"/>
      <c r="Y633" s="1361"/>
      <c r="Z633" s="1362"/>
    </row>
    <row r="634" spans="21:26" s="1338" customFormat="1">
      <c r="U634" s="1361"/>
      <c r="V634" s="1361"/>
      <c r="W634" s="1361"/>
      <c r="X634" s="1361"/>
      <c r="Y634" s="1361"/>
      <c r="Z634" s="1362"/>
    </row>
    <row r="635" spans="21:26" s="1338" customFormat="1">
      <c r="U635" s="1361"/>
      <c r="V635" s="1361"/>
      <c r="W635" s="1361"/>
      <c r="X635" s="1361"/>
      <c r="Y635" s="1361"/>
      <c r="Z635" s="1362"/>
    </row>
    <row r="636" spans="21:26" s="1338" customFormat="1">
      <c r="U636" s="1361"/>
      <c r="V636" s="1361"/>
      <c r="W636" s="1361"/>
      <c r="X636" s="1361"/>
      <c r="Y636" s="1361"/>
      <c r="Z636" s="1362"/>
    </row>
    <row r="637" spans="21:26" s="1338" customFormat="1">
      <c r="U637" s="1361"/>
      <c r="V637" s="1361"/>
      <c r="W637" s="1361"/>
      <c r="X637" s="1361"/>
      <c r="Y637" s="1361"/>
      <c r="Z637" s="1362"/>
    </row>
    <row r="638" spans="21:26" s="1338" customFormat="1">
      <c r="U638" s="1361"/>
      <c r="V638" s="1361"/>
      <c r="W638" s="1361"/>
      <c r="X638" s="1361"/>
      <c r="Y638" s="1361"/>
      <c r="Z638" s="1362"/>
    </row>
    <row r="639" spans="21:26" s="1338" customFormat="1">
      <c r="U639" s="1361"/>
      <c r="V639" s="1361"/>
      <c r="W639" s="1361"/>
      <c r="X639" s="1361"/>
      <c r="Y639" s="1361"/>
      <c r="Z639" s="1362"/>
    </row>
    <row r="640" spans="21:26" s="1338" customFormat="1">
      <c r="U640" s="1361"/>
      <c r="V640" s="1361"/>
      <c r="W640" s="1361"/>
      <c r="X640" s="1361"/>
      <c r="Y640" s="1361"/>
      <c r="Z640" s="1362"/>
    </row>
    <row r="641" spans="21:26" s="1338" customFormat="1">
      <c r="U641" s="1361"/>
      <c r="V641" s="1361"/>
      <c r="W641" s="1361"/>
      <c r="X641" s="1361"/>
      <c r="Y641" s="1361"/>
      <c r="Z641" s="1362"/>
    </row>
    <row r="642" spans="21:26" s="1338" customFormat="1">
      <c r="U642" s="1361"/>
      <c r="V642" s="1361"/>
      <c r="W642" s="1361"/>
      <c r="X642" s="1361"/>
      <c r="Y642" s="1361"/>
      <c r="Z642" s="1362"/>
    </row>
    <row r="643" spans="21:26" s="1338" customFormat="1">
      <c r="U643" s="1361"/>
      <c r="V643" s="1361"/>
      <c r="W643" s="1361"/>
      <c r="X643" s="1361"/>
      <c r="Y643" s="1361"/>
      <c r="Z643" s="1362"/>
    </row>
    <row r="644" spans="21:26" s="1338" customFormat="1">
      <c r="U644" s="1361"/>
      <c r="V644" s="1361"/>
      <c r="W644" s="1361"/>
      <c r="X644" s="1361"/>
      <c r="Y644" s="1361"/>
      <c r="Z644" s="1362"/>
    </row>
    <row r="645" spans="21:26" s="1338" customFormat="1">
      <c r="U645" s="1361"/>
      <c r="V645" s="1361"/>
      <c r="W645" s="1361"/>
      <c r="X645" s="1361"/>
      <c r="Y645" s="1361"/>
      <c r="Z645" s="1362"/>
    </row>
    <row r="646" spans="21:26" s="1338" customFormat="1">
      <c r="U646" s="1361"/>
      <c r="V646" s="1361"/>
      <c r="W646" s="1361"/>
      <c r="X646" s="1361"/>
      <c r="Y646" s="1361"/>
      <c r="Z646" s="1362"/>
    </row>
    <row r="647" spans="21:26" s="1338" customFormat="1">
      <c r="U647" s="1361"/>
      <c r="V647" s="1361"/>
      <c r="W647" s="1361"/>
      <c r="X647" s="1361"/>
      <c r="Y647" s="1361"/>
      <c r="Z647" s="1362"/>
    </row>
    <row r="648" spans="21:26" s="1338" customFormat="1">
      <c r="U648" s="1361"/>
      <c r="V648" s="1361"/>
      <c r="W648" s="1361"/>
      <c r="X648" s="1361"/>
      <c r="Y648" s="1361"/>
      <c r="Z648" s="1362"/>
    </row>
    <row r="649" spans="21:26" s="1338" customFormat="1">
      <c r="U649" s="1361"/>
      <c r="V649" s="1361"/>
      <c r="W649" s="1361"/>
      <c r="X649" s="1361"/>
      <c r="Y649" s="1361"/>
      <c r="Z649" s="1362"/>
    </row>
    <row r="650" spans="21:26" s="1338" customFormat="1">
      <c r="U650" s="1361"/>
      <c r="V650" s="1361"/>
      <c r="W650" s="1361"/>
      <c r="X650" s="1361"/>
      <c r="Y650" s="1361"/>
      <c r="Z650" s="1362"/>
    </row>
    <row r="651" spans="21:26" s="1338" customFormat="1">
      <c r="U651" s="1361"/>
      <c r="V651" s="1361"/>
      <c r="W651" s="1361"/>
      <c r="X651" s="1361"/>
      <c r="Y651" s="1361"/>
      <c r="Z651" s="1362"/>
    </row>
    <row r="652" spans="21:26" s="1338" customFormat="1">
      <c r="U652" s="1361"/>
      <c r="V652" s="1361"/>
      <c r="W652" s="1361"/>
      <c r="X652" s="1361"/>
      <c r="Y652" s="1361"/>
      <c r="Z652" s="1362"/>
    </row>
    <row r="653" spans="21:26" s="1338" customFormat="1">
      <c r="U653" s="1361"/>
      <c r="V653" s="1361"/>
      <c r="W653" s="1361"/>
      <c r="X653" s="1361"/>
      <c r="Y653" s="1361"/>
      <c r="Z653" s="1362"/>
    </row>
    <row r="654" spans="21:26" s="1338" customFormat="1">
      <c r="U654" s="1361"/>
      <c r="V654" s="1361"/>
      <c r="W654" s="1361"/>
      <c r="X654" s="1361"/>
      <c r="Y654" s="1361"/>
      <c r="Z654" s="1362"/>
    </row>
    <row r="655" spans="21:26" s="1338" customFormat="1">
      <c r="U655" s="1361"/>
      <c r="V655" s="1361"/>
      <c r="W655" s="1361"/>
      <c r="X655" s="1361"/>
      <c r="Y655" s="1361"/>
      <c r="Z655" s="1362"/>
    </row>
    <row r="656" spans="21:26" s="1338" customFormat="1">
      <c r="U656" s="1361"/>
      <c r="V656" s="1361"/>
      <c r="W656" s="1361"/>
      <c r="X656" s="1361"/>
      <c r="Y656" s="1361"/>
      <c r="Z656" s="1362"/>
    </row>
    <row r="657" spans="21:26" s="1338" customFormat="1">
      <c r="U657" s="1361"/>
      <c r="V657" s="1361"/>
      <c r="W657" s="1361"/>
      <c r="X657" s="1361"/>
      <c r="Y657" s="1361"/>
      <c r="Z657" s="1362"/>
    </row>
    <row r="658" spans="21:26" s="1338" customFormat="1">
      <c r="U658" s="1361"/>
      <c r="V658" s="1361"/>
      <c r="W658" s="1361"/>
      <c r="X658" s="1361"/>
      <c r="Y658" s="1361"/>
      <c r="Z658" s="1362"/>
    </row>
    <row r="659" spans="21:26" s="1338" customFormat="1">
      <c r="U659" s="1361"/>
      <c r="V659" s="1361"/>
      <c r="W659" s="1361"/>
      <c r="X659" s="1361"/>
      <c r="Y659" s="1361"/>
      <c r="Z659" s="1362"/>
    </row>
    <row r="660" spans="21:26" s="1338" customFormat="1">
      <c r="U660" s="1361"/>
      <c r="V660" s="1361"/>
      <c r="W660" s="1361"/>
      <c r="X660" s="1361"/>
      <c r="Y660" s="1361"/>
      <c r="Z660" s="1362"/>
    </row>
    <row r="661" spans="21:26" s="1338" customFormat="1">
      <c r="U661" s="1361"/>
      <c r="V661" s="1361"/>
      <c r="W661" s="1361"/>
      <c r="X661" s="1361"/>
      <c r="Y661" s="1361"/>
      <c r="Z661" s="1362"/>
    </row>
    <row r="662" spans="21:26" s="1338" customFormat="1">
      <c r="U662" s="1361"/>
      <c r="V662" s="1361"/>
      <c r="W662" s="1361"/>
      <c r="X662" s="1361"/>
      <c r="Y662" s="1361"/>
      <c r="Z662" s="1362"/>
    </row>
    <row r="663" spans="21:26" s="1338" customFormat="1">
      <c r="U663" s="1361"/>
      <c r="V663" s="1361"/>
      <c r="W663" s="1361"/>
      <c r="X663" s="1361"/>
      <c r="Y663" s="1361"/>
      <c r="Z663" s="1362"/>
    </row>
    <row r="664" spans="21:26" s="1338" customFormat="1">
      <c r="U664" s="1361"/>
      <c r="V664" s="1361"/>
      <c r="W664" s="1361"/>
      <c r="X664" s="1361"/>
      <c r="Y664" s="1361"/>
      <c r="Z664" s="1362"/>
    </row>
    <row r="665" spans="21:26" s="1338" customFormat="1">
      <c r="U665" s="1361"/>
      <c r="V665" s="1361"/>
      <c r="W665" s="1361"/>
      <c r="X665" s="1361"/>
      <c r="Y665" s="1361"/>
      <c r="Z665" s="1362"/>
    </row>
    <row r="666" spans="21:26" s="1338" customFormat="1">
      <c r="U666" s="1361"/>
      <c r="V666" s="1361"/>
      <c r="W666" s="1361"/>
      <c r="X666" s="1361"/>
      <c r="Y666" s="1361"/>
      <c r="Z666" s="1362"/>
    </row>
    <row r="667" spans="21:26" s="1338" customFormat="1">
      <c r="U667" s="1361"/>
      <c r="V667" s="1361"/>
      <c r="W667" s="1361"/>
      <c r="X667" s="1361"/>
      <c r="Y667" s="1361"/>
      <c r="Z667" s="1362"/>
    </row>
    <row r="668" spans="21:26" s="1338" customFormat="1">
      <c r="U668" s="1361"/>
      <c r="V668" s="1361"/>
      <c r="W668" s="1361"/>
      <c r="X668" s="1361"/>
      <c r="Y668" s="1361"/>
      <c r="Z668" s="1362"/>
    </row>
    <row r="669" spans="21:26" s="1338" customFormat="1">
      <c r="U669" s="1361"/>
      <c r="V669" s="1361"/>
      <c r="W669" s="1361"/>
      <c r="X669" s="1361"/>
      <c r="Y669" s="1361"/>
      <c r="Z669" s="1362"/>
    </row>
    <row r="670" spans="21:26" s="1338" customFormat="1">
      <c r="U670" s="1361"/>
      <c r="V670" s="1361"/>
      <c r="W670" s="1361"/>
      <c r="X670" s="1361"/>
      <c r="Y670" s="1361"/>
      <c r="Z670" s="1362"/>
    </row>
    <row r="671" spans="21:26" s="1338" customFormat="1">
      <c r="U671" s="1361"/>
      <c r="V671" s="1361"/>
      <c r="W671" s="1361"/>
      <c r="X671" s="1361"/>
      <c r="Y671" s="1361"/>
      <c r="Z671" s="1362"/>
    </row>
    <row r="672" spans="21:26" s="1338" customFormat="1">
      <c r="U672" s="1361"/>
      <c r="V672" s="1361"/>
      <c r="W672" s="1361"/>
      <c r="X672" s="1361"/>
      <c r="Y672" s="1361"/>
      <c r="Z672" s="1362"/>
    </row>
    <row r="673" spans="21:26" s="1338" customFormat="1">
      <c r="U673" s="1361"/>
      <c r="V673" s="1361"/>
      <c r="W673" s="1361"/>
      <c r="X673" s="1361"/>
      <c r="Y673" s="1361"/>
      <c r="Z673" s="1362"/>
    </row>
    <row r="674" spans="21:26" s="1338" customFormat="1">
      <c r="U674" s="1361"/>
      <c r="V674" s="1361"/>
      <c r="W674" s="1361"/>
      <c r="X674" s="1361"/>
      <c r="Y674" s="1361"/>
      <c r="Z674" s="1362"/>
    </row>
    <row r="675" spans="21:26" s="1338" customFormat="1">
      <c r="U675" s="1361"/>
      <c r="V675" s="1361"/>
      <c r="W675" s="1361"/>
      <c r="X675" s="1361"/>
      <c r="Y675" s="1361"/>
      <c r="Z675" s="1362"/>
    </row>
    <row r="676" spans="21:26" s="1338" customFormat="1">
      <c r="U676" s="1361"/>
      <c r="V676" s="1361"/>
      <c r="W676" s="1361"/>
      <c r="X676" s="1361"/>
      <c r="Y676" s="1361"/>
      <c r="Z676" s="1362"/>
    </row>
    <row r="677" spans="21:26" s="1338" customFormat="1">
      <c r="U677" s="1361"/>
      <c r="V677" s="1361"/>
      <c r="W677" s="1361"/>
      <c r="X677" s="1361"/>
      <c r="Y677" s="1361"/>
      <c r="Z677" s="1362"/>
    </row>
    <row r="678" spans="21:26" s="1338" customFormat="1">
      <c r="U678" s="1361"/>
      <c r="V678" s="1361"/>
      <c r="W678" s="1361"/>
      <c r="X678" s="1361"/>
      <c r="Y678" s="1361"/>
      <c r="Z678" s="1362"/>
    </row>
    <row r="679" spans="21:26" s="1338" customFormat="1">
      <c r="U679" s="1361"/>
      <c r="V679" s="1361"/>
      <c r="W679" s="1361"/>
      <c r="X679" s="1361"/>
      <c r="Y679" s="1361"/>
      <c r="Z679" s="1362"/>
    </row>
    <row r="680" spans="21:26" s="1338" customFormat="1">
      <c r="U680" s="1361"/>
      <c r="V680" s="1361"/>
      <c r="W680" s="1361"/>
      <c r="X680" s="1361"/>
      <c r="Y680" s="1361"/>
      <c r="Z680" s="1362"/>
    </row>
    <row r="681" spans="21:26" s="1338" customFormat="1">
      <c r="U681" s="1361"/>
      <c r="V681" s="1361"/>
      <c r="W681" s="1361"/>
      <c r="X681" s="1361"/>
      <c r="Y681" s="1361"/>
      <c r="Z681" s="1362"/>
    </row>
    <row r="682" spans="21:26" s="1338" customFormat="1">
      <c r="U682" s="1361"/>
      <c r="V682" s="1361"/>
      <c r="W682" s="1361"/>
      <c r="X682" s="1361"/>
      <c r="Y682" s="1361"/>
      <c r="Z682" s="1362"/>
    </row>
    <row r="683" spans="21:26" s="1338" customFormat="1">
      <c r="U683" s="1361"/>
      <c r="V683" s="1361"/>
      <c r="W683" s="1361"/>
      <c r="X683" s="1361"/>
      <c r="Y683" s="1361"/>
      <c r="Z683" s="1362"/>
    </row>
    <row r="684" spans="21:26" s="1338" customFormat="1">
      <c r="U684" s="1361"/>
      <c r="V684" s="1361"/>
      <c r="W684" s="1361"/>
      <c r="X684" s="1361"/>
      <c r="Y684" s="1361"/>
      <c r="Z684" s="1362"/>
    </row>
    <row r="685" spans="21:26" s="1338" customFormat="1">
      <c r="U685" s="1361"/>
      <c r="V685" s="1361"/>
      <c r="W685" s="1361"/>
      <c r="X685" s="1361"/>
      <c r="Y685" s="1361"/>
      <c r="Z685" s="1362"/>
    </row>
    <row r="686" spans="21:26" s="1338" customFormat="1">
      <c r="U686" s="1361"/>
      <c r="V686" s="1361"/>
      <c r="W686" s="1361"/>
      <c r="X686" s="1361"/>
      <c r="Y686" s="1361"/>
      <c r="Z686" s="1362"/>
    </row>
    <row r="687" spans="21:26" s="1338" customFormat="1">
      <c r="U687" s="1361"/>
      <c r="V687" s="1361"/>
      <c r="W687" s="1361"/>
      <c r="X687" s="1361"/>
      <c r="Y687" s="1361"/>
      <c r="Z687" s="1362"/>
    </row>
    <row r="688" spans="21:26" s="1338" customFormat="1">
      <c r="U688" s="1361"/>
      <c r="V688" s="1361"/>
      <c r="W688" s="1361"/>
      <c r="X688" s="1361"/>
      <c r="Y688" s="1361"/>
      <c r="Z688" s="1362"/>
    </row>
    <row r="689" spans="21:26" s="1338" customFormat="1">
      <c r="U689" s="1361"/>
      <c r="V689" s="1361"/>
      <c r="W689" s="1361"/>
      <c r="X689" s="1361"/>
      <c r="Y689" s="1361"/>
      <c r="Z689" s="1362"/>
    </row>
    <row r="690" spans="21:26" s="1338" customFormat="1">
      <c r="U690" s="1361"/>
      <c r="V690" s="1361"/>
      <c r="W690" s="1361"/>
      <c r="X690" s="1361"/>
      <c r="Y690" s="1361"/>
      <c r="Z690" s="1362"/>
    </row>
    <row r="691" spans="21:26" s="1338" customFormat="1">
      <c r="U691" s="1361"/>
      <c r="V691" s="1361"/>
      <c r="W691" s="1361"/>
      <c r="X691" s="1361"/>
      <c r="Y691" s="1361"/>
      <c r="Z691" s="1362"/>
    </row>
    <row r="692" spans="21:26" s="1338" customFormat="1">
      <c r="U692" s="1361"/>
      <c r="V692" s="1361"/>
      <c r="W692" s="1361"/>
      <c r="X692" s="1361"/>
      <c r="Y692" s="1361"/>
      <c r="Z692" s="1362"/>
    </row>
    <row r="693" spans="21:26" s="1338" customFormat="1">
      <c r="U693" s="1361"/>
      <c r="V693" s="1361"/>
      <c r="W693" s="1361"/>
      <c r="X693" s="1361"/>
      <c r="Y693" s="1361"/>
      <c r="Z693" s="1362"/>
    </row>
    <row r="694" spans="21:26" s="1338" customFormat="1">
      <c r="U694" s="1361"/>
      <c r="V694" s="1361"/>
      <c r="W694" s="1361"/>
      <c r="X694" s="1361"/>
      <c r="Y694" s="1361"/>
      <c r="Z694" s="1362"/>
    </row>
    <row r="695" spans="21:26" s="1338" customFormat="1">
      <c r="U695" s="1361"/>
      <c r="V695" s="1361"/>
      <c r="W695" s="1361"/>
      <c r="X695" s="1361"/>
      <c r="Y695" s="1361"/>
      <c r="Z695" s="1362"/>
    </row>
    <row r="696" spans="21:26" s="1338" customFormat="1">
      <c r="U696" s="1361"/>
      <c r="V696" s="1361"/>
      <c r="W696" s="1361"/>
      <c r="X696" s="1361"/>
      <c r="Y696" s="1361"/>
      <c r="Z696" s="1362"/>
    </row>
    <row r="697" spans="21:26" s="1338" customFormat="1">
      <c r="U697" s="1361"/>
      <c r="V697" s="1361"/>
      <c r="W697" s="1361"/>
      <c r="X697" s="1361"/>
      <c r="Y697" s="1361"/>
      <c r="Z697" s="1362"/>
    </row>
    <row r="698" spans="21:26" s="1338" customFormat="1">
      <c r="U698" s="1361"/>
      <c r="V698" s="1361"/>
      <c r="W698" s="1361"/>
      <c r="X698" s="1361"/>
      <c r="Y698" s="1361"/>
      <c r="Z698" s="1362"/>
    </row>
    <row r="699" spans="21:26" s="1338" customFormat="1">
      <c r="U699" s="1361"/>
      <c r="V699" s="1361"/>
      <c r="W699" s="1361"/>
      <c r="X699" s="1361"/>
      <c r="Y699" s="1361"/>
      <c r="Z699" s="1362"/>
    </row>
    <row r="700" spans="21:26" s="1338" customFormat="1">
      <c r="U700" s="1361"/>
      <c r="V700" s="1361"/>
      <c r="W700" s="1361"/>
      <c r="X700" s="1361"/>
      <c r="Y700" s="1361"/>
      <c r="Z700" s="1362"/>
    </row>
    <row r="701" spans="21:26" s="1338" customFormat="1">
      <c r="U701" s="1361"/>
      <c r="V701" s="1361"/>
      <c r="W701" s="1361"/>
      <c r="X701" s="1361"/>
      <c r="Y701" s="1361"/>
      <c r="Z701" s="1362"/>
    </row>
    <row r="702" spans="21:26" s="1338" customFormat="1">
      <c r="U702" s="1361"/>
      <c r="V702" s="1361"/>
      <c r="W702" s="1361"/>
      <c r="X702" s="1361"/>
      <c r="Y702" s="1361"/>
      <c r="Z702" s="1362"/>
    </row>
    <row r="703" spans="21:26" s="1338" customFormat="1">
      <c r="U703" s="1361"/>
      <c r="V703" s="1361"/>
      <c r="W703" s="1361"/>
      <c r="X703" s="1361"/>
      <c r="Y703" s="1361"/>
      <c r="Z703" s="1362"/>
    </row>
    <row r="704" spans="21:26" s="1338" customFormat="1">
      <c r="U704" s="1361"/>
      <c r="V704" s="1361"/>
      <c r="W704" s="1361"/>
      <c r="X704" s="1361"/>
      <c r="Y704" s="1361"/>
      <c r="Z704" s="1362"/>
    </row>
    <row r="705" spans="21:26" s="1338" customFormat="1">
      <c r="U705" s="1361"/>
      <c r="V705" s="1361"/>
      <c r="W705" s="1361"/>
      <c r="X705" s="1361"/>
      <c r="Y705" s="1361"/>
      <c r="Z705" s="1362"/>
    </row>
    <row r="706" spans="21:26" s="1338" customFormat="1">
      <c r="U706" s="1361"/>
      <c r="V706" s="1361"/>
      <c r="W706" s="1361"/>
      <c r="X706" s="1361"/>
      <c r="Y706" s="1361"/>
      <c r="Z706" s="1362"/>
    </row>
    <row r="707" spans="21:26" s="1338" customFormat="1">
      <c r="U707" s="1361"/>
      <c r="V707" s="1361"/>
      <c r="W707" s="1361"/>
      <c r="X707" s="1361"/>
      <c r="Y707" s="1361"/>
      <c r="Z707" s="1362"/>
    </row>
    <row r="708" spans="21:26" s="1338" customFormat="1">
      <c r="U708" s="1361"/>
      <c r="V708" s="1361"/>
      <c r="W708" s="1361"/>
      <c r="X708" s="1361"/>
      <c r="Y708" s="1361"/>
      <c r="Z708" s="1362"/>
    </row>
    <row r="709" spans="21:26" s="1338" customFormat="1">
      <c r="U709" s="1361"/>
      <c r="V709" s="1361"/>
      <c r="W709" s="1361"/>
      <c r="X709" s="1361"/>
      <c r="Y709" s="1361"/>
      <c r="Z709" s="1362"/>
    </row>
    <row r="710" spans="21:26" s="1338" customFormat="1">
      <c r="U710" s="1361"/>
      <c r="V710" s="1361"/>
      <c r="W710" s="1361"/>
      <c r="X710" s="1361"/>
      <c r="Y710" s="1361"/>
      <c r="Z710" s="1362"/>
    </row>
    <row r="711" spans="21:26" s="1338" customFormat="1">
      <c r="U711" s="1361"/>
      <c r="V711" s="1361"/>
      <c r="W711" s="1361"/>
      <c r="X711" s="1361"/>
      <c r="Y711" s="1361"/>
      <c r="Z711" s="1362"/>
    </row>
    <row r="712" spans="21:26" s="1338" customFormat="1">
      <c r="U712" s="1361"/>
      <c r="V712" s="1361"/>
      <c r="W712" s="1361"/>
      <c r="X712" s="1361"/>
      <c r="Y712" s="1361"/>
      <c r="Z712" s="1362"/>
    </row>
    <row r="713" spans="21:26" s="1338" customFormat="1">
      <c r="U713" s="1361"/>
      <c r="V713" s="1361"/>
      <c r="W713" s="1361"/>
      <c r="X713" s="1361"/>
      <c r="Y713" s="1361"/>
      <c r="Z713" s="1362"/>
    </row>
    <row r="714" spans="21:26" s="1338" customFormat="1">
      <c r="U714" s="1361"/>
      <c r="V714" s="1361"/>
      <c r="W714" s="1361"/>
      <c r="X714" s="1361"/>
      <c r="Y714" s="1361"/>
      <c r="Z714" s="1362"/>
    </row>
    <row r="715" spans="21:26" s="1338" customFormat="1">
      <c r="U715" s="1361"/>
      <c r="V715" s="1361"/>
      <c r="W715" s="1361"/>
      <c r="X715" s="1361"/>
      <c r="Y715" s="1361"/>
      <c r="Z715" s="1362"/>
    </row>
    <row r="716" spans="21:26" s="1338" customFormat="1">
      <c r="U716" s="1361"/>
      <c r="V716" s="1361"/>
      <c r="W716" s="1361"/>
      <c r="X716" s="1361"/>
      <c r="Y716" s="1361"/>
      <c r="Z716" s="1362"/>
    </row>
    <row r="717" spans="21:26" s="1338" customFormat="1">
      <c r="U717" s="1361"/>
      <c r="V717" s="1361"/>
      <c r="W717" s="1361"/>
      <c r="X717" s="1361"/>
      <c r="Y717" s="1361"/>
      <c r="Z717" s="1362"/>
    </row>
    <row r="718" spans="21:26" s="1338" customFormat="1">
      <c r="U718" s="1361"/>
      <c r="V718" s="1361"/>
      <c r="W718" s="1361"/>
      <c r="X718" s="1361"/>
      <c r="Y718" s="1361"/>
      <c r="Z718" s="1362"/>
    </row>
    <row r="719" spans="21:26" s="1338" customFormat="1">
      <c r="U719" s="1361"/>
      <c r="V719" s="1361"/>
      <c r="W719" s="1361"/>
      <c r="X719" s="1361"/>
      <c r="Y719" s="1361"/>
      <c r="Z719" s="1362"/>
    </row>
    <row r="720" spans="21:26" s="1338" customFormat="1">
      <c r="U720" s="1361"/>
      <c r="V720" s="1361"/>
      <c r="W720" s="1361"/>
      <c r="X720" s="1361"/>
      <c r="Y720" s="1361"/>
      <c r="Z720" s="1362"/>
    </row>
    <row r="721" spans="21:26" s="1338" customFormat="1">
      <c r="U721" s="1361"/>
      <c r="V721" s="1361"/>
      <c r="W721" s="1361"/>
      <c r="X721" s="1361"/>
      <c r="Y721" s="1361"/>
      <c r="Z721" s="1362"/>
    </row>
    <row r="722" spans="21:26" s="1338" customFormat="1">
      <c r="U722" s="1361"/>
      <c r="V722" s="1361"/>
      <c r="W722" s="1361"/>
      <c r="X722" s="1361"/>
      <c r="Y722" s="1361"/>
      <c r="Z722" s="1362"/>
    </row>
    <row r="723" spans="21:26" s="1338" customFormat="1">
      <c r="U723" s="1361"/>
      <c r="V723" s="1361"/>
      <c r="W723" s="1361"/>
      <c r="X723" s="1361"/>
      <c r="Y723" s="1361"/>
      <c r="Z723" s="1362"/>
    </row>
    <row r="724" spans="21:26" s="1338" customFormat="1">
      <c r="U724" s="1361"/>
      <c r="V724" s="1361"/>
      <c r="W724" s="1361"/>
      <c r="X724" s="1361"/>
      <c r="Y724" s="1361"/>
      <c r="Z724" s="1362"/>
    </row>
    <row r="725" spans="21:26" s="1338" customFormat="1">
      <c r="U725" s="1361"/>
      <c r="V725" s="1361"/>
      <c r="W725" s="1361"/>
      <c r="X725" s="1361"/>
      <c r="Y725" s="1361"/>
      <c r="Z725" s="1362"/>
    </row>
    <row r="726" spans="21:26" s="1338" customFormat="1">
      <c r="U726" s="1361"/>
      <c r="V726" s="1361"/>
      <c r="W726" s="1361"/>
      <c r="X726" s="1361"/>
      <c r="Y726" s="1361"/>
      <c r="Z726" s="1362"/>
    </row>
  </sheetData>
  <sheetProtection formatCells="0" formatColumns="0" formatRows="0" insertColumns="0" insertRows="0" insertHyperlinks="0" deleteColumns="0" deleteRows="0" sort="0" autoFilter="0" pivotTables="0"/>
  <pageMargins left="0.7" right="0.7" top="0.75" bottom="0.75" header="0.3" footer="0.3"/>
  <pageSetup scale="39" orientation="landscape" r:id="rId1"/>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AA96-9A38-47AC-A721-847A98107FD9}">
  <sheetPr>
    <tabColor rgb="FF92D050"/>
  </sheetPr>
  <dimension ref="A4:AF82"/>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A5" sqref="A5"/>
    </sheetView>
  </sheetViews>
  <sheetFormatPr defaultColWidth="8.5" defaultRowHeight="12.75"/>
  <cols>
    <col min="1" max="1" width="12" style="1310" bestFit="1" customWidth="1"/>
    <col min="2" max="2" width="51" style="1311" bestFit="1" customWidth="1"/>
    <col min="3" max="3" width="22.75" style="1311" customWidth="1"/>
    <col min="4" max="4" width="25.625" style="1312" customWidth="1"/>
    <col min="5" max="5" width="25.25" style="1310" customWidth="1"/>
    <col min="6" max="15" width="15.125" style="1314" customWidth="1"/>
    <col min="16" max="16" width="92.375" style="1325" customWidth="1"/>
    <col min="17" max="16384" width="8.5" style="1311"/>
  </cols>
  <sheetData>
    <row r="4" spans="1:32">
      <c r="E4" s="1365"/>
      <c r="F4" s="1364"/>
      <c r="G4" s="1364"/>
      <c r="H4" s="1364"/>
      <c r="I4" s="1364"/>
      <c r="J4" s="1364"/>
      <c r="K4" s="1364"/>
      <c r="L4" s="1364"/>
      <c r="M4" s="1364"/>
      <c r="N4" s="1364"/>
      <c r="O4" s="1364"/>
    </row>
    <row r="5" spans="1:32" ht="13.5" thickBot="1">
      <c r="D5" s="1313"/>
      <c r="E5" s="1314"/>
      <c r="F5" s="1420" t="s">
        <v>2447</v>
      </c>
      <c r="G5" s="1420"/>
      <c r="H5" s="1420"/>
      <c r="I5" s="1420"/>
      <c r="J5" s="1420"/>
      <c r="K5" s="1420"/>
      <c r="L5" s="1420"/>
      <c r="M5" s="1420"/>
      <c r="N5" s="1420"/>
      <c r="O5" s="1420"/>
      <c r="P5" s="1421"/>
    </row>
    <row r="6" spans="1:32" s="1316" customFormat="1" ht="38.25">
      <c r="A6" s="1315" t="s">
        <v>319</v>
      </c>
      <c r="B6" s="1315" t="s">
        <v>322</v>
      </c>
      <c r="C6" s="1315" t="s">
        <v>22652</v>
      </c>
      <c r="D6" s="1315" t="s">
        <v>20</v>
      </c>
      <c r="E6" s="1315" t="s">
        <v>2189</v>
      </c>
      <c r="F6" s="1315" t="s">
        <v>2453</v>
      </c>
      <c r="G6" s="1315" t="s">
        <v>2454</v>
      </c>
      <c r="H6" s="1315" t="s">
        <v>2455</v>
      </c>
      <c r="I6" s="1315" t="s">
        <v>2456</v>
      </c>
      <c r="J6" s="1315" t="s">
        <v>2457</v>
      </c>
      <c r="K6" s="1315" t="s">
        <v>2458</v>
      </c>
      <c r="L6" s="1315" t="s">
        <v>16096</v>
      </c>
      <c r="M6" s="1315" t="s">
        <v>2459</v>
      </c>
      <c r="N6" s="1315" t="s">
        <v>2460</v>
      </c>
      <c r="O6" s="1315" t="s">
        <v>2461</v>
      </c>
      <c r="P6" s="1315" t="s">
        <v>22676</v>
      </c>
      <c r="Q6" s="1311"/>
      <c r="R6" s="1311"/>
      <c r="S6" s="1311"/>
      <c r="T6" s="1311"/>
      <c r="U6" s="1311"/>
      <c r="V6" s="1311"/>
      <c r="W6" s="1311"/>
      <c r="X6" s="1311"/>
      <c r="Y6" s="1311"/>
      <c r="Z6" s="1311"/>
      <c r="AA6" s="1311"/>
      <c r="AB6" s="1311"/>
      <c r="AC6" s="1311"/>
      <c r="AD6" s="1311"/>
      <c r="AE6" s="1311"/>
      <c r="AF6" s="1311"/>
    </row>
    <row r="7" spans="1:32" ht="36" customHeight="1">
      <c r="A7" s="1317">
        <v>688623</v>
      </c>
      <c r="B7" s="1369" t="s">
        <v>2574</v>
      </c>
      <c r="C7" s="1318" t="s">
        <v>22680</v>
      </c>
      <c r="D7" s="1366" t="s">
        <v>35</v>
      </c>
      <c r="E7" s="1366" t="s">
        <v>2124</v>
      </c>
      <c r="F7" s="1333">
        <v>15682783.16</v>
      </c>
      <c r="G7" s="1333">
        <v>2926805</v>
      </c>
      <c r="H7" s="1333">
        <v>3241962.6</v>
      </c>
      <c r="I7" s="1333">
        <v>516495</v>
      </c>
      <c r="J7" s="1333">
        <v>3708204.4</v>
      </c>
      <c r="K7" s="1333">
        <v>2410310</v>
      </c>
      <c r="L7" s="1334">
        <v>0</v>
      </c>
      <c r="M7" s="1333">
        <v>28486560.16</v>
      </c>
      <c r="N7" s="1333">
        <v>22632950.16</v>
      </c>
      <c r="O7" s="1333">
        <v>5853610</v>
      </c>
      <c r="P7" s="1326" t="s">
        <v>22683</v>
      </c>
    </row>
    <row r="8" spans="1:32" ht="36" customHeight="1">
      <c r="A8" s="1320">
        <v>740662</v>
      </c>
      <c r="B8" s="1321" t="s">
        <v>2601</v>
      </c>
      <c r="C8" s="1318" t="s">
        <v>22680</v>
      </c>
      <c r="D8" s="1318" t="s">
        <v>35</v>
      </c>
      <c r="E8" s="1318" t="s">
        <v>2124</v>
      </c>
      <c r="F8" s="1332">
        <v>36782398.439999998</v>
      </c>
      <c r="G8" s="1332">
        <v>6876500</v>
      </c>
      <c r="H8" s="1332">
        <v>6277691.0199999996</v>
      </c>
      <c r="I8" s="1332">
        <v>1213500</v>
      </c>
      <c r="J8" s="1332">
        <v>6850965.04</v>
      </c>
      <c r="K8" s="1332">
        <v>5663000</v>
      </c>
      <c r="L8" s="1334">
        <v>0</v>
      </c>
      <c r="M8" s="1333">
        <v>63664054.5</v>
      </c>
      <c r="N8" s="1333">
        <v>49911054.5</v>
      </c>
      <c r="O8" s="1333">
        <v>13753000</v>
      </c>
      <c r="P8" s="1327" t="s">
        <v>22684</v>
      </c>
    </row>
    <row r="9" spans="1:32" ht="36" customHeight="1">
      <c r="A9" s="1320">
        <v>741678</v>
      </c>
      <c r="B9" s="1321" t="s">
        <v>2603</v>
      </c>
      <c r="C9" s="1318" t="s">
        <v>22680</v>
      </c>
      <c r="D9" s="1318" t="s">
        <v>35</v>
      </c>
      <c r="E9" s="1318" t="s">
        <v>2124</v>
      </c>
      <c r="F9" s="1332">
        <v>29500343.609999999</v>
      </c>
      <c r="G9" s="1332">
        <v>5347180</v>
      </c>
      <c r="H9" s="1332">
        <v>4420325.45</v>
      </c>
      <c r="I9" s="1332">
        <v>943620</v>
      </c>
      <c r="J9" s="1332">
        <v>6946880.6799999997</v>
      </c>
      <c r="K9" s="1332">
        <v>4403560</v>
      </c>
      <c r="L9" s="1334">
        <v>0</v>
      </c>
      <c r="M9" s="1333">
        <v>51561909.740000002</v>
      </c>
      <c r="N9" s="1333">
        <v>40867549.740000002</v>
      </c>
      <c r="O9" s="1333">
        <v>10694360</v>
      </c>
      <c r="P9" s="1327" t="s">
        <v>22685</v>
      </c>
    </row>
    <row r="10" spans="1:32" ht="36" customHeight="1">
      <c r="A10" s="1320">
        <v>705657</v>
      </c>
      <c r="B10" s="1321" t="s">
        <v>2605</v>
      </c>
      <c r="C10" s="1318" t="s">
        <v>22680</v>
      </c>
      <c r="D10" s="1318" t="s">
        <v>35</v>
      </c>
      <c r="E10" s="1318" t="s">
        <v>2124</v>
      </c>
      <c r="F10" s="1332">
        <v>30089122.780000001</v>
      </c>
      <c r="G10" s="1332">
        <v>4299385</v>
      </c>
      <c r="H10" s="1332">
        <v>7264119.6100000003</v>
      </c>
      <c r="I10" s="1332">
        <v>758715</v>
      </c>
      <c r="J10" s="1332">
        <v>6881478.0599999996</v>
      </c>
      <c r="K10" s="1332">
        <v>3540670</v>
      </c>
      <c r="L10" s="1334">
        <v>0</v>
      </c>
      <c r="M10" s="1333">
        <v>52833490.450000003</v>
      </c>
      <c r="N10" s="1333">
        <v>44234720.450000003</v>
      </c>
      <c r="O10" s="1333">
        <v>8598770</v>
      </c>
      <c r="P10" s="1327" t="s">
        <v>22686</v>
      </c>
    </row>
    <row r="11" spans="1:32" ht="36" customHeight="1">
      <c r="A11" s="1320">
        <v>800369</v>
      </c>
      <c r="B11" s="1321" t="s">
        <v>15922</v>
      </c>
      <c r="C11" s="1318" t="s">
        <v>22680</v>
      </c>
      <c r="D11" s="1318" t="s">
        <v>35</v>
      </c>
      <c r="E11" s="1318" t="s">
        <v>2124</v>
      </c>
      <c r="F11" s="1332">
        <v>802170</v>
      </c>
      <c r="G11" s="1332">
        <v>252535</v>
      </c>
      <c r="H11" s="1332">
        <v>74275</v>
      </c>
      <c r="I11" s="1332">
        <v>44565</v>
      </c>
      <c r="J11" s="1332">
        <v>103985</v>
      </c>
      <c r="K11" s="1332">
        <v>207970</v>
      </c>
      <c r="L11" s="1334">
        <v>0</v>
      </c>
      <c r="M11" s="1333">
        <v>1485500</v>
      </c>
      <c r="N11" s="1333">
        <v>980430</v>
      </c>
      <c r="O11" s="1333">
        <v>505070</v>
      </c>
      <c r="P11" s="1327" t="s">
        <v>15923</v>
      </c>
    </row>
    <row r="12" spans="1:32" ht="36" customHeight="1">
      <c r="A12" s="1320">
        <v>800399</v>
      </c>
      <c r="B12" s="1321" t="s">
        <v>15924</v>
      </c>
      <c r="C12" s="1318" t="s">
        <v>22680</v>
      </c>
      <c r="D12" s="1318" t="s">
        <v>35</v>
      </c>
      <c r="E12" s="1318" t="s">
        <v>2124</v>
      </c>
      <c r="F12" s="1332">
        <v>1536300</v>
      </c>
      <c r="G12" s="1332">
        <v>483650</v>
      </c>
      <c r="H12" s="1332">
        <v>142250</v>
      </c>
      <c r="I12" s="1332">
        <v>85350</v>
      </c>
      <c r="J12" s="1332">
        <v>199150</v>
      </c>
      <c r="K12" s="1332">
        <v>398300</v>
      </c>
      <c r="L12" s="1334">
        <v>0</v>
      </c>
      <c r="M12" s="1333">
        <v>2845000</v>
      </c>
      <c r="N12" s="1333">
        <v>1877700</v>
      </c>
      <c r="O12" s="1333">
        <v>967300</v>
      </c>
      <c r="P12" s="1327" t="s">
        <v>15925</v>
      </c>
    </row>
    <row r="13" spans="1:32" ht="36" customHeight="1">
      <c r="A13" s="1320">
        <v>401432</v>
      </c>
      <c r="B13" s="1321" t="s">
        <v>15926</v>
      </c>
      <c r="C13" s="1318" t="s">
        <v>22680</v>
      </c>
      <c r="D13" s="1318" t="s">
        <v>35</v>
      </c>
      <c r="E13" s="1318" t="s">
        <v>2124</v>
      </c>
      <c r="F13" s="1332">
        <v>1469610</v>
      </c>
      <c r="G13" s="1332">
        <v>462655</v>
      </c>
      <c r="H13" s="1332">
        <v>136075</v>
      </c>
      <c r="I13" s="1332">
        <v>81645</v>
      </c>
      <c r="J13" s="1332">
        <v>190505</v>
      </c>
      <c r="K13" s="1332">
        <v>381010</v>
      </c>
      <c r="L13" s="1334">
        <v>0</v>
      </c>
      <c r="M13" s="1333">
        <v>2721500</v>
      </c>
      <c r="N13" s="1333">
        <v>1796190</v>
      </c>
      <c r="O13" s="1333">
        <v>925310</v>
      </c>
      <c r="P13" s="1327" t="s">
        <v>15927</v>
      </c>
    </row>
    <row r="14" spans="1:32" ht="36" customHeight="1">
      <c r="A14" s="1320">
        <v>801437</v>
      </c>
      <c r="B14" s="1321" t="s">
        <v>15928</v>
      </c>
      <c r="C14" s="1318" t="s">
        <v>22680</v>
      </c>
      <c r="D14" s="1318" t="s">
        <v>35</v>
      </c>
      <c r="E14" s="1318" t="s">
        <v>2124</v>
      </c>
      <c r="F14" s="1332">
        <v>604800</v>
      </c>
      <c r="G14" s="1332">
        <v>190400</v>
      </c>
      <c r="H14" s="1332">
        <v>56000</v>
      </c>
      <c r="I14" s="1332">
        <v>33600</v>
      </c>
      <c r="J14" s="1332">
        <v>78400</v>
      </c>
      <c r="K14" s="1332">
        <v>156800</v>
      </c>
      <c r="L14" s="1334">
        <v>0</v>
      </c>
      <c r="M14" s="1333">
        <v>1120000</v>
      </c>
      <c r="N14" s="1333">
        <v>739200</v>
      </c>
      <c r="O14" s="1333">
        <v>380800</v>
      </c>
      <c r="P14" s="1327" t="s">
        <v>15929</v>
      </c>
    </row>
    <row r="15" spans="1:32" ht="36" customHeight="1">
      <c r="A15" s="1320">
        <v>801438</v>
      </c>
      <c r="B15" s="1321" t="s">
        <v>15930</v>
      </c>
      <c r="C15" s="1318" t="s">
        <v>22680</v>
      </c>
      <c r="D15" s="1318" t="s">
        <v>35</v>
      </c>
      <c r="E15" s="1318" t="s">
        <v>2124</v>
      </c>
      <c r="F15" s="1332">
        <v>851580</v>
      </c>
      <c r="G15" s="1332">
        <v>268090</v>
      </c>
      <c r="H15" s="1332">
        <v>78850</v>
      </c>
      <c r="I15" s="1332">
        <v>47310</v>
      </c>
      <c r="J15" s="1332">
        <v>110390</v>
      </c>
      <c r="K15" s="1332">
        <v>220780</v>
      </c>
      <c r="L15" s="1334">
        <v>0</v>
      </c>
      <c r="M15" s="1333">
        <v>1577000</v>
      </c>
      <c r="N15" s="1333">
        <v>1040820</v>
      </c>
      <c r="O15" s="1333">
        <v>536180</v>
      </c>
      <c r="P15" s="1327" t="s">
        <v>15931</v>
      </c>
    </row>
    <row r="16" spans="1:32" ht="36" customHeight="1">
      <c r="A16" s="1320">
        <v>801440</v>
      </c>
      <c r="B16" s="1321" t="s">
        <v>15932</v>
      </c>
      <c r="C16" s="1318" t="s">
        <v>22680</v>
      </c>
      <c r="D16" s="1318" t="s">
        <v>35</v>
      </c>
      <c r="E16" s="1318" t="s">
        <v>2124</v>
      </c>
      <c r="F16" s="1332">
        <v>597510</v>
      </c>
      <c r="G16" s="1332">
        <v>188105</v>
      </c>
      <c r="H16" s="1332">
        <v>55325</v>
      </c>
      <c r="I16" s="1332">
        <v>33195</v>
      </c>
      <c r="J16" s="1332">
        <v>77455</v>
      </c>
      <c r="K16" s="1332">
        <v>154910</v>
      </c>
      <c r="L16" s="1334">
        <v>0</v>
      </c>
      <c r="M16" s="1333">
        <v>1106500</v>
      </c>
      <c r="N16" s="1333">
        <v>730290</v>
      </c>
      <c r="O16" s="1333">
        <v>376210</v>
      </c>
      <c r="P16" s="1327" t="s">
        <v>15933</v>
      </c>
    </row>
    <row r="17" spans="1:16" ht="36" customHeight="1">
      <c r="A17" s="1320">
        <v>801441</v>
      </c>
      <c r="B17" s="1321" t="s">
        <v>15934</v>
      </c>
      <c r="C17" s="1318" t="s">
        <v>22680</v>
      </c>
      <c r="D17" s="1318" t="s">
        <v>35</v>
      </c>
      <c r="E17" s="1318" t="s">
        <v>2124</v>
      </c>
      <c r="F17" s="1332">
        <v>1221750</v>
      </c>
      <c r="G17" s="1332">
        <v>384625</v>
      </c>
      <c r="H17" s="1332">
        <v>113125</v>
      </c>
      <c r="I17" s="1332">
        <v>67875</v>
      </c>
      <c r="J17" s="1332">
        <v>158375</v>
      </c>
      <c r="K17" s="1332">
        <v>316750</v>
      </c>
      <c r="L17" s="1334">
        <v>0</v>
      </c>
      <c r="M17" s="1333">
        <v>2262500</v>
      </c>
      <c r="N17" s="1333">
        <v>1493250</v>
      </c>
      <c r="O17" s="1333">
        <v>769250</v>
      </c>
      <c r="P17" s="1327" t="s">
        <v>15935</v>
      </c>
    </row>
    <row r="18" spans="1:16" ht="36" customHeight="1">
      <c r="A18" s="1320">
        <v>745854</v>
      </c>
      <c r="B18" s="1321" t="s">
        <v>15936</v>
      </c>
      <c r="C18" s="1318" t="s">
        <v>22680</v>
      </c>
      <c r="D18" s="1318" t="s">
        <v>35</v>
      </c>
      <c r="E18" s="1318" t="s">
        <v>2124</v>
      </c>
      <c r="F18" s="1332">
        <v>589140</v>
      </c>
      <c r="G18" s="1332">
        <v>185470</v>
      </c>
      <c r="H18" s="1332">
        <v>54550</v>
      </c>
      <c r="I18" s="1332">
        <v>32730</v>
      </c>
      <c r="J18" s="1332">
        <v>76370</v>
      </c>
      <c r="K18" s="1332">
        <v>152740</v>
      </c>
      <c r="L18" s="1334">
        <v>0</v>
      </c>
      <c r="M18" s="1333">
        <v>1091000</v>
      </c>
      <c r="N18" s="1333">
        <v>720060</v>
      </c>
      <c r="O18" s="1333">
        <v>370940</v>
      </c>
      <c r="P18" s="1327" t="s">
        <v>15937</v>
      </c>
    </row>
    <row r="19" spans="1:16" ht="36" customHeight="1">
      <c r="A19" s="1320">
        <v>745871</v>
      </c>
      <c r="B19" s="1321" t="s">
        <v>15938</v>
      </c>
      <c r="C19" s="1318" t="s">
        <v>22680</v>
      </c>
      <c r="D19" s="1318" t="s">
        <v>35</v>
      </c>
      <c r="E19" s="1318" t="s">
        <v>2124</v>
      </c>
      <c r="F19" s="1332">
        <v>713610</v>
      </c>
      <c r="G19" s="1332">
        <v>224655</v>
      </c>
      <c r="H19" s="1332">
        <v>66075</v>
      </c>
      <c r="I19" s="1332">
        <v>39645</v>
      </c>
      <c r="J19" s="1332">
        <v>92505</v>
      </c>
      <c r="K19" s="1332">
        <v>185010</v>
      </c>
      <c r="L19" s="1334">
        <v>0</v>
      </c>
      <c r="M19" s="1333">
        <v>1321500</v>
      </c>
      <c r="N19" s="1333">
        <v>872190</v>
      </c>
      <c r="O19" s="1333">
        <v>449310</v>
      </c>
      <c r="P19" s="1327" t="s">
        <v>15939</v>
      </c>
    </row>
    <row r="20" spans="1:16" ht="36" customHeight="1">
      <c r="A20" s="1320">
        <v>745851</v>
      </c>
      <c r="B20" s="1321" t="s">
        <v>15940</v>
      </c>
      <c r="C20" s="1318" t="s">
        <v>22680</v>
      </c>
      <c r="D20" s="1318" t="s">
        <v>35</v>
      </c>
      <c r="E20" s="1318" t="s">
        <v>2124</v>
      </c>
      <c r="F20" s="1332">
        <v>720630</v>
      </c>
      <c r="G20" s="1332">
        <v>226865</v>
      </c>
      <c r="H20" s="1332">
        <v>66725</v>
      </c>
      <c r="I20" s="1332">
        <v>40035</v>
      </c>
      <c r="J20" s="1332">
        <v>93415</v>
      </c>
      <c r="K20" s="1332">
        <v>186830</v>
      </c>
      <c r="L20" s="1334">
        <v>0</v>
      </c>
      <c r="M20" s="1333">
        <v>1334500</v>
      </c>
      <c r="N20" s="1333">
        <v>880770</v>
      </c>
      <c r="O20" s="1333">
        <v>453730</v>
      </c>
      <c r="P20" s="1327" t="s">
        <v>15941</v>
      </c>
    </row>
    <row r="21" spans="1:16" ht="36" customHeight="1">
      <c r="A21" s="1320">
        <v>745852</v>
      </c>
      <c r="B21" s="1321" t="s">
        <v>15942</v>
      </c>
      <c r="C21" s="1318" t="s">
        <v>22680</v>
      </c>
      <c r="D21" s="1318" t="s">
        <v>35</v>
      </c>
      <c r="E21" s="1318" t="s">
        <v>2124</v>
      </c>
      <c r="F21" s="1332">
        <v>897480</v>
      </c>
      <c r="G21" s="1332">
        <v>282540</v>
      </c>
      <c r="H21" s="1332">
        <v>83100</v>
      </c>
      <c r="I21" s="1332">
        <v>49860</v>
      </c>
      <c r="J21" s="1332">
        <v>116340</v>
      </c>
      <c r="K21" s="1332">
        <v>232680</v>
      </c>
      <c r="L21" s="1334">
        <v>0</v>
      </c>
      <c r="M21" s="1333">
        <v>1662000</v>
      </c>
      <c r="N21" s="1333">
        <v>1096920</v>
      </c>
      <c r="O21" s="1333">
        <v>565080</v>
      </c>
      <c r="P21" s="1327" t="s">
        <v>15943</v>
      </c>
    </row>
    <row r="22" spans="1:16" ht="36" customHeight="1">
      <c r="A22" s="1320" t="s">
        <v>16098</v>
      </c>
      <c r="B22" s="1321" t="s">
        <v>22677</v>
      </c>
      <c r="C22" s="1318" t="s">
        <v>22653</v>
      </c>
      <c r="D22" s="1318" t="s">
        <v>35</v>
      </c>
      <c r="E22" s="1318" t="s">
        <v>2124</v>
      </c>
      <c r="F22" s="1332">
        <v>102018342.89</v>
      </c>
      <c r="G22" s="1332">
        <v>68012228.590000004</v>
      </c>
      <c r="H22" s="1332">
        <v>5106108.8499999996</v>
      </c>
      <c r="I22" s="1332">
        <v>3404072.57</v>
      </c>
      <c r="J22" s="1331">
        <v>14932926.92</v>
      </c>
      <c r="K22" s="1332">
        <v>21347320.18</v>
      </c>
      <c r="L22" s="1334">
        <v>0</v>
      </c>
      <c r="M22" s="1333">
        <v>214821000</v>
      </c>
      <c r="N22" s="1333">
        <v>122057378.66</v>
      </c>
      <c r="O22" s="1333">
        <v>92763621.340000004</v>
      </c>
      <c r="P22" s="1327" t="s">
        <v>22681</v>
      </c>
    </row>
    <row r="23" spans="1:16" ht="36" customHeight="1">
      <c r="A23" s="1320" t="s">
        <v>22678</v>
      </c>
      <c r="B23" s="1321" t="s">
        <v>16089</v>
      </c>
      <c r="C23" s="1318" t="s">
        <v>22653</v>
      </c>
      <c r="D23" s="1318" t="s">
        <v>33</v>
      </c>
      <c r="E23" s="1318" t="s">
        <v>2123</v>
      </c>
      <c r="F23" s="1331">
        <v>988258.98</v>
      </c>
      <c r="G23" s="1331">
        <v>0</v>
      </c>
      <c r="H23" s="1331">
        <v>541838.04</v>
      </c>
      <c r="I23" s="1331">
        <v>0</v>
      </c>
      <c r="J23" s="1331">
        <v>1083257.99</v>
      </c>
      <c r="K23" s="1331">
        <v>0</v>
      </c>
      <c r="L23" s="1334">
        <v>0</v>
      </c>
      <c r="M23" s="1333">
        <v>2613355.0099999998</v>
      </c>
      <c r="N23" s="1333">
        <v>2613355.0099999998</v>
      </c>
      <c r="O23" s="1333">
        <v>0</v>
      </c>
      <c r="P23" s="1327"/>
    </row>
    <row r="24" spans="1:16" ht="36" customHeight="1">
      <c r="A24" s="1320" t="s">
        <v>22678</v>
      </c>
      <c r="B24" s="1321" t="s">
        <v>16090</v>
      </c>
      <c r="C24" s="1318" t="s">
        <v>22653</v>
      </c>
      <c r="D24" s="1318" t="s">
        <v>33</v>
      </c>
      <c r="E24" s="1318" t="s">
        <v>2123</v>
      </c>
      <c r="F24" s="1332">
        <v>1156110.08</v>
      </c>
      <c r="G24" s="1332">
        <v>0</v>
      </c>
      <c r="H24" s="1332">
        <v>471848.13</v>
      </c>
      <c r="I24" s="1332">
        <v>0</v>
      </c>
      <c r="J24" s="1332">
        <v>1079499.8899999999</v>
      </c>
      <c r="K24" s="1332">
        <v>0</v>
      </c>
      <c r="L24" s="1334">
        <v>0</v>
      </c>
      <c r="M24" s="1333">
        <v>2707458.1</v>
      </c>
      <c r="N24" s="1333">
        <v>2707458.1</v>
      </c>
      <c r="O24" s="1333">
        <v>0</v>
      </c>
      <c r="P24" s="1327"/>
    </row>
    <row r="25" spans="1:16" ht="36" customHeight="1">
      <c r="A25" s="1320" t="s">
        <v>22678</v>
      </c>
      <c r="B25" s="1321" t="s">
        <v>16092</v>
      </c>
      <c r="C25" s="1318" t="s">
        <v>22653</v>
      </c>
      <c r="D25" s="1318" t="s">
        <v>33</v>
      </c>
      <c r="E25" s="1318" t="s">
        <v>2123</v>
      </c>
      <c r="F25" s="1332">
        <v>535734.81999999995</v>
      </c>
      <c r="G25" s="1332">
        <v>0</v>
      </c>
      <c r="H25" s="1332">
        <v>197297.35</v>
      </c>
      <c r="I25" s="1332">
        <v>0</v>
      </c>
      <c r="J25" s="1332">
        <v>615426.44999999995</v>
      </c>
      <c r="K25" s="1332">
        <v>0</v>
      </c>
      <c r="L25" s="1334">
        <v>0</v>
      </c>
      <c r="M25" s="1333">
        <v>1348458.62</v>
      </c>
      <c r="N25" s="1333">
        <v>1348458.62</v>
      </c>
      <c r="O25" s="1333">
        <v>0</v>
      </c>
      <c r="P25" s="1327"/>
    </row>
    <row r="26" spans="1:16" ht="36" customHeight="1">
      <c r="A26" s="1320" t="s">
        <v>22678</v>
      </c>
      <c r="B26" s="1321" t="s">
        <v>16100</v>
      </c>
      <c r="C26" s="1318" t="s">
        <v>22653</v>
      </c>
      <c r="D26" s="1318" t="s">
        <v>33</v>
      </c>
      <c r="E26" s="1318" t="s">
        <v>2123</v>
      </c>
      <c r="F26" s="1332">
        <v>5467624.9699999997</v>
      </c>
      <c r="G26" s="1332">
        <v>2622060.62</v>
      </c>
      <c r="H26" s="1332">
        <v>236211.04</v>
      </c>
      <c r="I26" s="1332">
        <v>65309.65</v>
      </c>
      <c r="J26" s="1332">
        <v>635052.46</v>
      </c>
      <c r="K26" s="1332">
        <v>259860.22</v>
      </c>
      <c r="L26" s="1334">
        <v>0</v>
      </c>
      <c r="M26" s="1333">
        <v>9286118.9600000009</v>
      </c>
      <c r="N26" s="1333">
        <v>6338888.4699999997</v>
      </c>
      <c r="O26" s="1333">
        <v>2947230.49</v>
      </c>
      <c r="P26" s="1328"/>
    </row>
    <row r="27" spans="1:16" ht="36" customHeight="1">
      <c r="A27" s="1320" t="s">
        <v>22678</v>
      </c>
      <c r="B27" s="1321" t="s">
        <v>16067</v>
      </c>
      <c r="C27" s="1318" t="s">
        <v>22653</v>
      </c>
      <c r="D27" s="1318" t="s">
        <v>33</v>
      </c>
      <c r="E27" s="1318" t="s">
        <v>2127</v>
      </c>
      <c r="F27" s="1332">
        <v>5467624.9699999997</v>
      </c>
      <c r="G27" s="1332">
        <v>2622060.62</v>
      </c>
      <c r="H27" s="1332">
        <v>236211.04</v>
      </c>
      <c r="I27" s="1332">
        <v>65309.65</v>
      </c>
      <c r="J27" s="1332">
        <v>1470519.69</v>
      </c>
      <c r="K27" s="1332">
        <v>490173.23</v>
      </c>
      <c r="L27" s="1334">
        <v>0</v>
      </c>
      <c r="M27" s="1333">
        <v>10351899.199999999</v>
      </c>
      <c r="N27" s="1333">
        <v>7174355.7000000002</v>
      </c>
      <c r="O27" s="1333">
        <v>3177543.5</v>
      </c>
      <c r="P27" s="1327"/>
    </row>
    <row r="28" spans="1:16" ht="36" customHeight="1">
      <c r="A28" s="1320" t="s">
        <v>22678</v>
      </c>
      <c r="B28" s="1321" t="s">
        <v>16068</v>
      </c>
      <c r="C28" s="1318" t="s">
        <v>22653</v>
      </c>
      <c r="D28" s="1318" t="s">
        <v>33</v>
      </c>
      <c r="E28" s="1318" t="s">
        <v>2127</v>
      </c>
      <c r="F28" s="1332">
        <v>5467624.9699999997</v>
      </c>
      <c r="G28" s="1332">
        <v>2622060.62</v>
      </c>
      <c r="H28" s="1332">
        <v>236211.04</v>
      </c>
      <c r="I28" s="1332">
        <v>65309.65</v>
      </c>
      <c r="J28" s="1332">
        <v>1623084.8</v>
      </c>
      <c r="K28" s="1332">
        <v>405771.2</v>
      </c>
      <c r="L28" s="1334">
        <v>0</v>
      </c>
      <c r="M28" s="1333">
        <v>10420062.279999999</v>
      </c>
      <c r="N28" s="1333">
        <v>7326920.8099999996</v>
      </c>
      <c r="O28" s="1333">
        <v>3093141.47</v>
      </c>
      <c r="P28" s="1327"/>
    </row>
    <row r="29" spans="1:16" ht="36" customHeight="1">
      <c r="A29" s="1320" t="s">
        <v>22678</v>
      </c>
      <c r="B29" s="1321" t="s">
        <v>16069</v>
      </c>
      <c r="C29" s="1318" t="s">
        <v>22653</v>
      </c>
      <c r="D29" s="1318" t="s">
        <v>33</v>
      </c>
      <c r="E29" s="1318" t="s">
        <v>2127</v>
      </c>
      <c r="F29" s="1332">
        <v>5467624.9699999997</v>
      </c>
      <c r="G29" s="1332">
        <v>2622060.62</v>
      </c>
      <c r="H29" s="1332">
        <v>236211.04</v>
      </c>
      <c r="I29" s="1332">
        <v>65309.65</v>
      </c>
      <c r="J29" s="1332">
        <v>1736924</v>
      </c>
      <c r="K29" s="1332">
        <v>434231</v>
      </c>
      <c r="L29" s="1334">
        <v>0</v>
      </c>
      <c r="M29" s="1333">
        <v>10562361.279999999</v>
      </c>
      <c r="N29" s="1333">
        <v>7440760.0099999998</v>
      </c>
      <c r="O29" s="1333">
        <v>3121601.27</v>
      </c>
      <c r="P29" s="1327"/>
    </row>
    <row r="30" spans="1:16" ht="36" customHeight="1">
      <c r="A30" s="1320" t="s">
        <v>22678</v>
      </c>
      <c r="B30" s="1321" t="s">
        <v>16070</v>
      </c>
      <c r="C30" s="1318" t="s">
        <v>22653</v>
      </c>
      <c r="D30" s="1318" t="s">
        <v>33</v>
      </c>
      <c r="E30" s="1318" t="s">
        <v>2127</v>
      </c>
      <c r="F30" s="1332">
        <v>5467624.9699999997</v>
      </c>
      <c r="G30" s="1332">
        <v>2622060.62</v>
      </c>
      <c r="H30" s="1332">
        <v>236211.04</v>
      </c>
      <c r="I30" s="1332">
        <v>65309.65</v>
      </c>
      <c r="J30" s="1332">
        <v>1246482.3999999999</v>
      </c>
      <c r="K30" s="1332">
        <v>311620.59999999998</v>
      </c>
      <c r="L30" s="1334">
        <v>0</v>
      </c>
      <c r="M30" s="1333">
        <v>9949309.2799999993</v>
      </c>
      <c r="N30" s="1333">
        <v>6950318.4100000001</v>
      </c>
      <c r="O30" s="1333">
        <v>2998990.87</v>
      </c>
      <c r="P30" s="1327"/>
    </row>
    <row r="31" spans="1:16" ht="36" customHeight="1">
      <c r="A31" s="1320" t="s">
        <v>22678</v>
      </c>
      <c r="B31" s="1321" t="s">
        <v>16071</v>
      </c>
      <c r="C31" s="1318" t="s">
        <v>22653</v>
      </c>
      <c r="D31" s="1318" t="s">
        <v>33</v>
      </c>
      <c r="E31" s="1318" t="s">
        <v>2127</v>
      </c>
      <c r="F31" s="1332">
        <v>5467624.9699999997</v>
      </c>
      <c r="G31" s="1332">
        <v>2622060.62</v>
      </c>
      <c r="H31" s="1332">
        <v>236211.04</v>
      </c>
      <c r="I31" s="1332">
        <v>65309.65</v>
      </c>
      <c r="J31" s="1332">
        <v>1736924</v>
      </c>
      <c r="K31" s="1332">
        <v>434231</v>
      </c>
      <c r="L31" s="1334">
        <v>0</v>
      </c>
      <c r="M31" s="1333">
        <v>10562361.279999999</v>
      </c>
      <c r="N31" s="1333">
        <v>7440760.0099999998</v>
      </c>
      <c r="O31" s="1333">
        <v>3121601.27</v>
      </c>
      <c r="P31" s="1327"/>
    </row>
    <row r="32" spans="1:16" ht="36" customHeight="1">
      <c r="A32" s="1320" t="s">
        <v>22678</v>
      </c>
      <c r="B32" s="1321" t="s">
        <v>16099</v>
      </c>
      <c r="C32" s="1318" t="s">
        <v>22653</v>
      </c>
      <c r="D32" s="1318" t="s">
        <v>33</v>
      </c>
      <c r="E32" s="1318" t="s">
        <v>2127</v>
      </c>
      <c r="F32" s="1332">
        <v>5467624.9699999997</v>
      </c>
      <c r="G32" s="1332">
        <v>2622060.62</v>
      </c>
      <c r="H32" s="1332">
        <v>236211.04</v>
      </c>
      <c r="I32" s="1332">
        <v>65309.65</v>
      </c>
      <c r="J32" s="1332">
        <v>1623084.8</v>
      </c>
      <c r="K32" s="1332">
        <v>405771.2</v>
      </c>
      <c r="L32" s="1334">
        <v>0</v>
      </c>
      <c r="M32" s="1333">
        <v>10420062.279999999</v>
      </c>
      <c r="N32" s="1333">
        <v>7326920.8099999996</v>
      </c>
      <c r="O32" s="1333">
        <v>3093141.47</v>
      </c>
      <c r="P32" s="1327"/>
    </row>
    <row r="33" spans="1:16" ht="36" customHeight="1">
      <c r="A33" s="1320" t="s">
        <v>22678</v>
      </c>
      <c r="B33" s="1321" t="s">
        <v>16073</v>
      </c>
      <c r="C33" s="1318" t="s">
        <v>22653</v>
      </c>
      <c r="D33" s="1318" t="s">
        <v>33</v>
      </c>
      <c r="E33" s="1318" t="s">
        <v>2127</v>
      </c>
      <c r="F33" s="1332">
        <v>5467624.9699999997</v>
      </c>
      <c r="G33" s="1332">
        <v>2622060.62</v>
      </c>
      <c r="H33" s="1332">
        <v>236211.04</v>
      </c>
      <c r="I33" s="1332">
        <v>65309.65</v>
      </c>
      <c r="J33" s="1332">
        <v>1029095.9</v>
      </c>
      <c r="K33" s="1332">
        <v>259726.64</v>
      </c>
      <c r="L33" s="1334">
        <v>0</v>
      </c>
      <c r="M33" s="1333">
        <v>9680028.8200000003</v>
      </c>
      <c r="N33" s="1333">
        <v>6732931.9100000001</v>
      </c>
      <c r="O33" s="1333">
        <v>2947096.91</v>
      </c>
      <c r="P33" s="1327"/>
    </row>
    <row r="34" spans="1:16" ht="36" customHeight="1">
      <c r="A34" s="1320" t="s">
        <v>22678</v>
      </c>
      <c r="B34" s="1321" t="s">
        <v>16074</v>
      </c>
      <c r="C34" s="1318" t="s">
        <v>22653</v>
      </c>
      <c r="D34" s="1318" t="s">
        <v>33</v>
      </c>
      <c r="E34" s="1318" t="s">
        <v>2127</v>
      </c>
      <c r="F34" s="1332">
        <v>5467624.9699999997</v>
      </c>
      <c r="G34" s="1332">
        <v>2622060.62</v>
      </c>
      <c r="H34" s="1332">
        <v>236211.04</v>
      </c>
      <c r="I34" s="1332">
        <v>65309.65</v>
      </c>
      <c r="J34" s="1332">
        <v>1470519.69</v>
      </c>
      <c r="K34" s="1332">
        <v>490173.23</v>
      </c>
      <c r="L34" s="1334">
        <v>0</v>
      </c>
      <c r="M34" s="1333">
        <v>10351899.199999999</v>
      </c>
      <c r="N34" s="1333">
        <v>7174355.7000000002</v>
      </c>
      <c r="O34" s="1333">
        <v>3177543.5</v>
      </c>
      <c r="P34" s="1327"/>
    </row>
    <row r="35" spans="1:16" ht="36" customHeight="1">
      <c r="A35" s="1320" t="s">
        <v>22678</v>
      </c>
      <c r="B35" s="1321" t="s">
        <v>16075</v>
      </c>
      <c r="C35" s="1318" t="s">
        <v>22653</v>
      </c>
      <c r="D35" s="1318" t="s">
        <v>33</v>
      </c>
      <c r="E35" s="1318" t="s">
        <v>2127</v>
      </c>
      <c r="F35" s="1332">
        <v>5467624.9699999997</v>
      </c>
      <c r="G35" s="1332">
        <v>2622060.62</v>
      </c>
      <c r="H35" s="1332">
        <v>236211.04</v>
      </c>
      <c r="I35" s="1332">
        <v>65309.65</v>
      </c>
      <c r="J35" s="1332">
        <v>1736924</v>
      </c>
      <c r="K35" s="1332">
        <v>434231</v>
      </c>
      <c r="L35" s="1334">
        <v>0</v>
      </c>
      <c r="M35" s="1333">
        <v>10562361.279999999</v>
      </c>
      <c r="N35" s="1333">
        <v>7440760.0099999998</v>
      </c>
      <c r="O35" s="1333">
        <v>3121601.27</v>
      </c>
      <c r="P35" s="1327"/>
    </row>
    <row r="36" spans="1:16" ht="36" customHeight="1">
      <c r="A36" s="1320" t="s">
        <v>22678</v>
      </c>
      <c r="B36" s="1321" t="s">
        <v>16076</v>
      </c>
      <c r="C36" s="1318" t="s">
        <v>22653</v>
      </c>
      <c r="D36" s="1318" t="s">
        <v>33</v>
      </c>
      <c r="E36" s="1318" t="s">
        <v>2127</v>
      </c>
      <c r="F36" s="1332">
        <v>12436054.15</v>
      </c>
      <c r="G36" s="1332">
        <v>2868434.03</v>
      </c>
      <c r="H36" s="1332">
        <v>548875.4</v>
      </c>
      <c r="I36" s="1332">
        <v>281565.59000000003</v>
      </c>
      <c r="J36" s="1332">
        <v>2580317.19</v>
      </c>
      <c r="K36" s="1332">
        <v>860105.73</v>
      </c>
      <c r="L36" s="1334">
        <v>0</v>
      </c>
      <c r="M36" s="1333">
        <v>19575352.079999998</v>
      </c>
      <c r="N36" s="1333">
        <v>15565246.74</v>
      </c>
      <c r="O36" s="1333">
        <v>4010105.35</v>
      </c>
      <c r="P36" s="1327"/>
    </row>
    <row r="37" spans="1:16" ht="36" customHeight="1">
      <c r="A37" s="1320" t="s">
        <v>22678</v>
      </c>
      <c r="B37" s="1321" t="s">
        <v>16077</v>
      </c>
      <c r="C37" s="1318" t="s">
        <v>22653</v>
      </c>
      <c r="D37" s="1318" t="s">
        <v>33</v>
      </c>
      <c r="E37" s="1318" t="s">
        <v>2127</v>
      </c>
      <c r="F37" s="1332">
        <v>5467624.9699999997</v>
      </c>
      <c r="G37" s="1332">
        <v>2622060.62</v>
      </c>
      <c r="H37" s="1332">
        <v>236211.04</v>
      </c>
      <c r="I37" s="1332">
        <v>65309.65</v>
      </c>
      <c r="J37" s="1332">
        <v>1341072.1100000001</v>
      </c>
      <c r="K37" s="1332">
        <v>447024.04</v>
      </c>
      <c r="L37" s="1334">
        <v>0</v>
      </c>
      <c r="M37" s="1333">
        <v>10179302.42</v>
      </c>
      <c r="N37" s="1333">
        <v>7044908.1200000001</v>
      </c>
      <c r="O37" s="1333">
        <v>3134394.3</v>
      </c>
      <c r="P37" s="1327"/>
    </row>
    <row r="38" spans="1:16" ht="36" customHeight="1">
      <c r="A38" s="1320" t="s">
        <v>22678</v>
      </c>
      <c r="B38" s="1321" t="s">
        <v>16078</v>
      </c>
      <c r="C38" s="1318" t="s">
        <v>22653</v>
      </c>
      <c r="D38" s="1318" t="s">
        <v>33</v>
      </c>
      <c r="E38" s="1318" t="s">
        <v>2127</v>
      </c>
      <c r="F38" s="1332">
        <v>5467624.9699999997</v>
      </c>
      <c r="G38" s="1332">
        <v>2622060.62</v>
      </c>
      <c r="H38" s="1332">
        <v>236211.04</v>
      </c>
      <c r="I38" s="1332">
        <v>65309.65</v>
      </c>
      <c r="J38" s="1332">
        <v>1029095.9</v>
      </c>
      <c r="K38" s="1332">
        <v>259726.64</v>
      </c>
      <c r="L38" s="1334">
        <v>0</v>
      </c>
      <c r="M38" s="1333">
        <v>9680028.8200000003</v>
      </c>
      <c r="N38" s="1333">
        <v>6732931.9100000001</v>
      </c>
      <c r="O38" s="1333">
        <v>2947096.91</v>
      </c>
      <c r="P38" s="1327"/>
    </row>
    <row r="39" spans="1:16" ht="36" customHeight="1">
      <c r="A39" s="1320" t="s">
        <v>22678</v>
      </c>
      <c r="B39" s="1321" t="s">
        <v>16079</v>
      </c>
      <c r="C39" s="1318" t="s">
        <v>22653</v>
      </c>
      <c r="D39" s="1318" t="s">
        <v>33</v>
      </c>
      <c r="E39" s="1318" t="s">
        <v>2127</v>
      </c>
      <c r="F39" s="1332">
        <v>9069707.6999999993</v>
      </c>
      <c r="G39" s="1332">
        <v>4349479.63</v>
      </c>
      <c r="H39" s="1332">
        <v>391827.36</v>
      </c>
      <c r="I39" s="1332">
        <v>108335.78</v>
      </c>
      <c r="J39" s="1332">
        <v>7277943.2000000002</v>
      </c>
      <c r="K39" s="1332">
        <v>1819485.8</v>
      </c>
      <c r="L39" s="1334">
        <v>0</v>
      </c>
      <c r="M39" s="1333">
        <v>23016779.469999999</v>
      </c>
      <c r="N39" s="1333">
        <v>16739478.27</v>
      </c>
      <c r="O39" s="1333">
        <v>6277301.2000000002</v>
      </c>
      <c r="P39" s="1327"/>
    </row>
    <row r="40" spans="1:16" ht="36" customHeight="1">
      <c r="A40" s="1320" t="s">
        <v>22678</v>
      </c>
      <c r="B40" s="1321" t="s">
        <v>16080</v>
      </c>
      <c r="C40" s="1318" t="s">
        <v>22653</v>
      </c>
      <c r="D40" s="1318" t="s">
        <v>33</v>
      </c>
      <c r="E40" s="1318" t="s">
        <v>2127</v>
      </c>
      <c r="F40" s="1332">
        <v>5467624.9699999997</v>
      </c>
      <c r="G40" s="1332">
        <v>2622060.62</v>
      </c>
      <c r="H40" s="1332">
        <v>236211.04</v>
      </c>
      <c r="I40" s="1332">
        <v>65309.65</v>
      </c>
      <c r="J40" s="1332">
        <v>1246482.3999999999</v>
      </c>
      <c r="K40" s="1332">
        <v>311620.59999999998</v>
      </c>
      <c r="L40" s="1334">
        <v>0</v>
      </c>
      <c r="M40" s="1333">
        <v>9949309.2799999993</v>
      </c>
      <c r="N40" s="1333">
        <v>6950318.4100000001</v>
      </c>
      <c r="O40" s="1333">
        <v>2998990.87</v>
      </c>
      <c r="P40" s="1327"/>
    </row>
    <row r="41" spans="1:16" ht="36" customHeight="1">
      <c r="A41" s="1320" t="s">
        <v>22678</v>
      </c>
      <c r="B41" s="1321" t="s">
        <v>16081</v>
      </c>
      <c r="C41" s="1318" t="s">
        <v>22653</v>
      </c>
      <c r="D41" s="1318" t="s">
        <v>33</v>
      </c>
      <c r="E41" s="1318" t="s">
        <v>2127</v>
      </c>
      <c r="F41" s="1332">
        <v>5467624.9699999997</v>
      </c>
      <c r="G41" s="1332">
        <v>2622060.62</v>
      </c>
      <c r="H41" s="1332">
        <v>236211.04</v>
      </c>
      <c r="I41" s="1332">
        <v>65309.65</v>
      </c>
      <c r="J41" s="1332">
        <v>1736924</v>
      </c>
      <c r="K41" s="1332">
        <v>434231</v>
      </c>
      <c r="L41" s="1334">
        <v>0</v>
      </c>
      <c r="M41" s="1333">
        <v>10562361.279999999</v>
      </c>
      <c r="N41" s="1333">
        <v>7440760.0099999998</v>
      </c>
      <c r="O41" s="1333">
        <v>3121601.27</v>
      </c>
      <c r="P41" s="1327"/>
    </row>
    <row r="42" spans="1:16" ht="36" customHeight="1">
      <c r="A42" s="1320" t="s">
        <v>22678</v>
      </c>
      <c r="B42" s="1321" t="s">
        <v>16082</v>
      </c>
      <c r="C42" s="1318" t="s">
        <v>22653</v>
      </c>
      <c r="D42" s="1318" t="s">
        <v>33</v>
      </c>
      <c r="E42" s="1318" t="s">
        <v>2127</v>
      </c>
      <c r="F42" s="1332">
        <v>5467624.9699999997</v>
      </c>
      <c r="G42" s="1332">
        <v>2622060.62</v>
      </c>
      <c r="H42" s="1332">
        <v>236211.04</v>
      </c>
      <c r="I42" s="1332">
        <v>65309.65</v>
      </c>
      <c r="J42" s="1332">
        <v>1029095.9</v>
      </c>
      <c r="K42" s="1332">
        <v>259726.64</v>
      </c>
      <c r="L42" s="1334">
        <v>0</v>
      </c>
      <c r="M42" s="1333">
        <v>9680028.8200000003</v>
      </c>
      <c r="N42" s="1333">
        <v>6732931.9100000001</v>
      </c>
      <c r="O42" s="1333">
        <v>2947096.91</v>
      </c>
      <c r="P42" s="1327"/>
    </row>
    <row r="43" spans="1:16" ht="36" customHeight="1">
      <c r="A43" s="1320" t="s">
        <v>22678</v>
      </c>
      <c r="B43" s="1321" t="s">
        <v>16083</v>
      </c>
      <c r="C43" s="1318" t="s">
        <v>22653</v>
      </c>
      <c r="D43" s="1318" t="s">
        <v>33</v>
      </c>
      <c r="E43" s="1318" t="s">
        <v>2127</v>
      </c>
      <c r="F43" s="1332">
        <v>5467624.9699999997</v>
      </c>
      <c r="G43" s="1332">
        <v>2622060.62</v>
      </c>
      <c r="H43" s="1332">
        <v>236211.04</v>
      </c>
      <c r="I43" s="1332">
        <v>65309.65</v>
      </c>
      <c r="J43" s="1332">
        <v>1341072.1100000001</v>
      </c>
      <c r="K43" s="1332">
        <v>447024.04</v>
      </c>
      <c r="L43" s="1334">
        <v>0</v>
      </c>
      <c r="M43" s="1333">
        <v>10179302.42</v>
      </c>
      <c r="N43" s="1333">
        <v>7044908.1200000001</v>
      </c>
      <c r="O43" s="1333">
        <v>3134394.3</v>
      </c>
      <c r="P43" s="1327"/>
    </row>
    <row r="44" spans="1:16" ht="36" customHeight="1">
      <c r="A44" s="1320" t="s">
        <v>22678</v>
      </c>
      <c r="B44" s="1321" t="s">
        <v>16084</v>
      </c>
      <c r="C44" s="1318" t="s">
        <v>22653</v>
      </c>
      <c r="D44" s="1318" t="s">
        <v>33</v>
      </c>
      <c r="E44" s="1318" t="s">
        <v>2127</v>
      </c>
      <c r="F44" s="1332">
        <v>5467624.9699999997</v>
      </c>
      <c r="G44" s="1332">
        <v>2622060.62</v>
      </c>
      <c r="H44" s="1332">
        <v>236211.04</v>
      </c>
      <c r="I44" s="1332">
        <v>65309.65</v>
      </c>
      <c r="J44" s="1332">
        <v>1029095.9</v>
      </c>
      <c r="K44" s="1332">
        <v>259726.64</v>
      </c>
      <c r="L44" s="1334">
        <v>0</v>
      </c>
      <c r="M44" s="1333">
        <v>9680028.8200000003</v>
      </c>
      <c r="N44" s="1333">
        <v>6732931.9100000001</v>
      </c>
      <c r="O44" s="1333">
        <v>2947096.91</v>
      </c>
      <c r="P44" s="1327"/>
    </row>
    <row r="45" spans="1:16" ht="36" customHeight="1">
      <c r="A45" s="1320" t="s">
        <v>22678</v>
      </c>
      <c r="B45" s="1321" t="s">
        <v>16085</v>
      </c>
      <c r="C45" s="1318" t="s">
        <v>22653</v>
      </c>
      <c r="D45" s="1318" t="s">
        <v>33</v>
      </c>
      <c r="E45" s="1318" t="s">
        <v>2127</v>
      </c>
      <c r="F45" s="1332">
        <v>5467624.9699999997</v>
      </c>
      <c r="G45" s="1332">
        <v>2622060.62</v>
      </c>
      <c r="H45" s="1332">
        <v>236211.04</v>
      </c>
      <c r="I45" s="1332">
        <v>65309.65</v>
      </c>
      <c r="J45" s="1332">
        <v>1029095.9</v>
      </c>
      <c r="K45" s="1332">
        <v>259726.64</v>
      </c>
      <c r="L45" s="1334">
        <v>0</v>
      </c>
      <c r="M45" s="1333">
        <v>9680028.8200000003</v>
      </c>
      <c r="N45" s="1333">
        <v>6732931.9100000001</v>
      </c>
      <c r="O45" s="1333">
        <v>2947096.91</v>
      </c>
      <c r="P45" s="1327"/>
    </row>
    <row r="46" spans="1:16" ht="36" customHeight="1">
      <c r="A46" s="1320" t="s">
        <v>22678</v>
      </c>
      <c r="B46" s="1321" t="s">
        <v>16086</v>
      </c>
      <c r="C46" s="1318" t="s">
        <v>22653</v>
      </c>
      <c r="D46" s="1318" t="s">
        <v>33</v>
      </c>
      <c r="E46" s="1318" t="s">
        <v>2127</v>
      </c>
      <c r="F46" s="1332">
        <v>5467624.9699999997</v>
      </c>
      <c r="G46" s="1332">
        <v>2622060.62</v>
      </c>
      <c r="H46" s="1332">
        <v>236211.04</v>
      </c>
      <c r="I46" s="1332">
        <v>65309.65</v>
      </c>
      <c r="J46" s="1332">
        <v>1029095.9</v>
      </c>
      <c r="K46" s="1332">
        <v>259726.64</v>
      </c>
      <c r="L46" s="1334">
        <v>0</v>
      </c>
      <c r="M46" s="1333">
        <v>9680028.8200000003</v>
      </c>
      <c r="N46" s="1333">
        <v>6732931.9100000001</v>
      </c>
      <c r="O46" s="1333">
        <v>2947096.91</v>
      </c>
      <c r="P46" s="1327"/>
    </row>
    <row r="47" spans="1:16" ht="36" customHeight="1">
      <c r="A47" s="1320" t="s">
        <v>22678</v>
      </c>
      <c r="B47" s="1321" t="s">
        <v>16087</v>
      </c>
      <c r="C47" s="1318" t="s">
        <v>22653</v>
      </c>
      <c r="D47" s="1318" t="s">
        <v>33</v>
      </c>
      <c r="E47" s="1318" t="s">
        <v>2127</v>
      </c>
      <c r="F47" s="1332">
        <v>5467624.9699999997</v>
      </c>
      <c r="G47" s="1332">
        <v>2622060.62</v>
      </c>
      <c r="H47" s="1332">
        <v>236211.04</v>
      </c>
      <c r="I47" s="1332">
        <v>65309.65</v>
      </c>
      <c r="J47" s="1332">
        <v>1029095.9</v>
      </c>
      <c r="K47" s="1332">
        <v>259726.64</v>
      </c>
      <c r="L47" s="1334">
        <v>0</v>
      </c>
      <c r="M47" s="1333">
        <v>9680028.8200000003</v>
      </c>
      <c r="N47" s="1333">
        <v>6732931.9100000001</v>
      </c>
      <c r="O47" s="1333">
        <v>2947096.91</v>
      </c>
      <c r="P47" s="1327"/>
    </row>
    <row r="48" spans="1:16" ht="36" customHeight="1">
      <c r="A48" s="1320" t="s">
        <v>22678</v>
      </c>
      <c r="B48" s="1321" t="s">
        <v>22669</v>
      </c>
      <c r="C48" s="1318" t="s">
        <v>22653</v>
      </c>
      <c r="D48" s="1318" t="s">
        <v>33</v>
      </c>
      <c r="E48" s="1318" t="s">
        <v>2127</v>
      </c>
      <c r="F48" s="1332">
        <v>5467624.9699999997</v>
      </c>
      <c r="G48" s="1332">
        <v>2622060.62</v>
      </c>
      <c r="H48" s="1332">
        <v>236211.04</v>
      </c>
      <c r="I48" s="1332">
        <v>65309.65</v>
      </c>
      <c r="J48" s="1332">
        <v>1260159.24</v>
      </c>
      <c r="K48" s="1332">
        <v>420053.08</v>
      </c>
      <c r="L48" s="1331">
        <v>0</v>
      </c>
      <c r="M48" s="1333">
        <v>10071418.6</v>
      </c>
      <c r="N48" s="1333">
        <v>6963995.25</v>
      </c>
      <c r="O48" s="1333">
        <v>3107423.35</v>
      </c>
      <c r="P48" s="1311"/>
    </row>
    <row r="49" spans="1:16" ht="36" customHeight="1">
      <c r="A49" s="1320" t="s">
        <v>22678</v>
      </c>
      <c r="B49" s="1321" t="s">
        <v>16088</v>
      </c>
      <c r="C49" s="1318" t="s">
        <v>22653</v>
      </c>
      <c r="D49" s="1318" t="s">
        <v>33</v>
      </c>
      <c r="E49" s="1318" t="s">
        <v>2127</v>
      </c>
      <c r="F49" s="1332">
        <v>5467624.9699999997</v>
      </c>
      <c r="G49" s="1332">
        <v>2622060.62</v>
      </c>
      <c r="H49" s="1332">
        <v>236211.04</v>
      </c>
      <c r="I49" s="1332">
        <v>65309.65</v>
      </c>
      <c r="J49" s="1332">
        <v>1736924</v>
      </c>
      <c r="K49" s="1332">
        <v>434231</v>
      </c>
      <c r="L49" s="1334">
        <v>0</v>
      </c>
      <c r="M49" s="1333">
        <v>10562361.279999999</v>
      </c>
      <c r="N49" s="1333">
        <v>7440760.0099999998</v>
      </c>
      <c r="O49" s="1333">
        <v>3121601.27</v>
      </c>
      <c r="P49" s="1327"/>
    </row>
    <row r="50" spans="1:16" ht="36" customHeight="1">
      <c r="A50" s="1320" t="s">
        <v>22678</v>
      </c>
      <c r="B50" s="1321" t="s">
        <v>16093</v>
      </c>
      <c r="C50" s="1318" t="s">
        <v>22653</v>
      </c>
      <c r="D50" s="1318" t="s">
        <v>33</v>
      </c>
      <c r="E50" s="1318" t="s">
        <v>2127</v>
      </c>
      <c r="F50" s="1332">
        <v>5467624.9699999997</v>
      </c>
      <c r="G50" s="1332">
        <v>2622060.62</v>
      </c>
      <c r="H50" s="1332">
        <v>236211.04</v>
      </c>
      <c r="I50" s="1332">
        <v>65309.65</v>
      </c>
      <c r="J50" s="1332">
        <v>1341072.1100000001</v>
      </c>
      <c r="K50" s="1332">
        <v>447024.04</v>
      </c>
      <c r="L50" s="1334">
        <v>0</v>
      </c>
      <c r="M50" s="1333">
        <v>10179302.42</v>
      </c>
      <c r="N50" s="1333">
        <v>7044908.1200000001</v>
      </c>
      <c r="O50" s="1333">
        <v>3134394.3</v>
      </c>
      <c r="P50" s="1327"/>
    </row>
    <row r="51" spans="1:16" ht="36" customHeight="1">
      <c r="A51" s="1320" t="s">
        <v>22678</v>
      </c>
      <c r="B51" s="1321" t="s">
        <v>22664</v>
      </c>
      <c r="C51" s="1318" t="s">
        <v>22653</v>
      </c>
      <c r="D51" s="1318" t="s">
        <v>33</v>
      </c>
      <c r="E51" s="1318" t="s">
        <v>2127</v>
      </c>
      <c r="F51" s="1332">
        <v>5614147.5499999998</v>
      </c>
      <c r="G51" s="1332">
        <v>2622060.62</v>
      </c>
      <c r="H51" s="1332">
        <v>482672.57</v>
      </c>
      <c r="I51" s="1332">
        <v>65309.65</v>
      </c>
      <c r="J51" s="1332">
        <v>1241258.17</v>
      </c>
      <c r="K51" s="1332">
        <v>259726.64</v>
      </c>
      <c r="L51" s="1334">
        <v>0</v>
      </c>
      <c r="M51" s="1333">
        <v>10285175.199999999</v>
      </c>
      <c r="N51" s="1333">
        <v>7338078.29</v>
      </c>
      <c r="O51" s="1333">
        <v>2947096.91</v>
      </c>
      <c r="P51" s="1327"/>
    </row>
    <row r="52" spans="1:16" ht="36" customHeight="1">
      <c r="A52" s="1320" t="s">
        <v>22678</v>
      </c>
      <c r="B52" s="1321" t="s">
        <v>22665</v>
      </c>
      <c r="C52" s="1318" t="s">
        <v>22653</v>
      </c>
      <c r="D52" s="1318" t="s">
        <v>33</v>
      </c>
      <c r="E52" s="1318" t="s">
        <v>2127</v>
      </c>
      <c r="F52" s="1332">
        <v>5467624.9699999997</v>
      </c>
      <c r="G52" s="1332">
        <v>2622060.62</v>
      </c>
      <c r="H52" s="1332">
        <v>236211.04</v>
      </c>
      <c r="I52" s="1332">
        <v>65309.65</v>
      </c>
      <c r="J52" s="1332">
        <v>1470519.69</v>
      </c>
      <c r="K52" s="1332">
        <v>490173.23</v>
      </c>
      <c r="L52" s="1334">
        <v>0</v>
      </c>
      <c r="M52" s="1333">
        <v>10351899.199999999</v>
      </c>
      <c r="N52" s="1333">
        <v>7174355.7000000002</v>
      </c>
      <c r="O52" s="1333">
        <v>3177543.5</v>
      </c>
      <c r="P52" s="1329"/>
    </row>
    <row r="53" spans="1:16" ht="36" customHeight="1">
      <c r="A53" s="1320">
        <v>752277</v>
      </c>
      <c r="B53" s="1321" t="s">
        <v>797</v>
      </c>
      <c r="C53" s="1318" t="s">
        <v>22680</v>
      </c>
      <c r="D53" s="1318" t="s">
        <v>33</v>
      </c>
      <c r="E53" s="1318" t="s">
        <v>2115</v>
      </c>
      <c r="F53" s="1332">
        <v>9069707.6999999993</v>
      </c>
      <c r="G53" s="1332">
        <v>4349479.63</v>
      </c>
      <c r="H53" s="1332">
        <v>391827.36</v>
      </c>
      <c r="I53" s="1332">
        <v>108335.78</v>
      </c>
      <c r="J53" s="1332">
        <v>1706844.84</v>
      </c>
      <c r="K53" s="1332">
        <v>431056.67</v>
      </c>
      <c r="L53" s="1334">
        <v>0</v>
      </c>
      <c r="M53" s="1333">
        <v>16057251.98</v>
      </c>
      <c r="N53" s="1333">
        <v>11168379.91</v>
      </c>
      <c r="O53" s="1333">
        <v>4888872.07</v>
      </c>
      <c r="P53" s="1327"/>
    </row>
    <row r="54" spans="1:16" ht="36" customHeight="1">
      <c r="A54" s="1320" t="s">
        <v>22678</v>
      </c>
      <c r="B54" s="1321" t="s">
        <v>16066</v>
      </c>
      <c r="C54" s="1318" t="s">
        <v>22654</v>
      </c>
      <c r="D54" s="1318" t="s">
        <v>216</v>
      </c>
      <c r="E54" s="1318" t="s">
        <v>2114</v>
      </c>
      <c r="F54" s="1332">
        <v>38974760.609999999</v>
      </c>
      <c r="G54" s="1332">
        <v>52405461.420000002</v>
      </c>
      <c r="H54" s="1332">
        <v>3462203.48</v>
      </c>
      <c r="I54" s="1332">
        <v>4635104.34</v>
      </c>
      <c r="J54" s="1332">
        <v>0</v>
      </c>
      <c r="K54" s="1332">
        <v>0</v>
      </c>
      <c r="L54" s="1334">
        <v>0</v>
      </c>
      <c r="M54" s="1333">
        <v>99477529.849999994</v>
      </c>
      <c r="N54" s="1333">
        <v>42436964.090000004</v>
      </c>
      <c r="O54" s="1333">
        <v>57040565.759999998</v>
      </c>
      <c r="P54" s="1327"/>
    </row>
    <row r="55" spans="1:16" ht="36" customHeight="1">
      <c r="A55" s="1322">
        <v>805517</v>
      </c>
      <c r="B55" s="1321" t="s">
        <v>2699</v>
      </c>
      <c r="C55" s="1318" t="s">
        <v>22680</v>
      </c>
      <c r="D55" s="1318" t="s">
        <v>46</v>
      </c>
      <c r="E55" s="1318" t="s">
        <v>2124</v>
      </c>
      <c r="F55" s="1332">
        <v>261599.08</v>
      </c>
      <c r="G55" s="1332">
        <v>0</v>
      </c>
      <c r="H55" s="1332">
        <v>110178.42</v>
      </c>
      <c r="I55" s="1332">
        <v>0</v>
      </c>
      <c r="J55" s="1332">
        <v>69170.22</v>
      </c>
      <c r="K55" s="1332">
        <v>0</v>
      </c>
      <c r="L55" s="1332">
        <v>21463.67</v>
      </c>
      <c r="M55" s="1333">
        <v>462411.39</v>
      </c>
      <c r="N55" s="1333">
        <v>462411.39</v>
      </c>
      <c r="O55" s="1333">
        <v>0</v>
      </c>
      <c r="P55" s="1327"/>
    </row>
    <row r="56" spans="1:16" ht="36" customHeight="1">
      <c r="A56" s="1322">
        <v>805519</v>
      </c>
      <c r="B56" s="1323" t="s">
        <v>2700</v>
      </c>
      <c r="C56" s="1319" t="s">
        <v>22680</v>
      </c>
      <c r="D56" s="1319" t="s">
        <v>46</v>
      </c>
      <c r="E56" s="1318" t="s">
        <v>2124</v>
      </c>
      <c r="F56" s="1332">
        <v>510778.57</v>
      </c>
      <c r="G56" s="1332">
        <v>0</v>
      </c>
      <c r="H56" s="1332">
        <v>101897.17</v>
      </c>
      <c r="I56" s="1332">
        <v>0</v>
      </c>
      <c r="J56" s="1332">
        <v>77960.25</v>
      </c>
      <c r="K56" s="1332">
        <v>0</v>
      </c>
      <c r="L56" s="1332">
        <v>17772.02</v>
      </c>
      <c r="M56" s="1333">
        <v>708408.01</v>
      </c>
      <c r="N56" s="1333">
        <v>708408.01</v>
      </c>
      <c r="O56" s="1333">
        <v>0</v>
      </c>
      <c r="P56" s="1327"/>
    </row>
    <row r="57" spans="1:16" ht="36" customHeight="1">
      <c r="A57" s="1322">
        <v>805521</v>
      </c>
      <c r="B57" s="1321" t="s">
        <v>2701</v>
      </c>
      <c r="C57" s="1318" t="s">
        <v>22680</v>
      </c>
      <c r="D57" s="1318" t="s">
        <v>46</v>
      </c>
      <c r="E57" s="1318" t="s">
        <v>2124</v>
      </c>
      <c r="F57" s="1332">
        <v>63058.79</v>
      </c>
      <c r="G57" s="1332">
        <v>0</v>
      </c>
      <c r="H57" s="1332">
        <v>142174.45000000001</v>
      </c>
      <c r="I57" s="1332">
        <v>0</v>
      </c>
      <c r="J57" s="1332">
        <v>64775.199999999997</v>
      </c>
      <c r="K57" s="1332">
        <v>0</v>
      </c>
      <c r="L57" s="1332">
        <v>15034.64</v>
      </c>
      <c r="M57" s="1333">
        <v>285043.08</v>
      </c>
      <c r="N57" s="1333">
        <v>285043.08</v>
      </c>
      <c r="O57" s="1333">
        <v>0</v>
      </c>
      <c r="P57" s="1327"/>
    </row>
    <row r="58" spans="1:16" ht="36" customHeight="1">
      <c r="A58" s="1324" t="s">
        <v>16098</v>
      </c>
      <c r="B58" s="1367" t="s">
        <v>22682</v>
      </c>
      <c r="C58" s="1368" t="s">
        <v>22653</v>
      </c>
      <c r="D58" s="1368" t="s">
        <v>46</v>
      </c>
      <c r="E58" s="1368" t="s">
        <v>2124</v>
      </c>
      <c r="F58" s="1332">
        <v>23109489.550000001</v>
      </c>
      <c r="G58" s="1332">
        <v>0</v>
      </c>
      <c r="H58" s="1335">
        <v>3121828.2</v>
      </c>
      <c r="I58" s="1331">
        <v>0</v>
      </c>
      <c r="J58" s="1335">
        <v>3400000</v>
      </c>
      <c r="K58" s="1332">
        <v>0</v>
      </c>
      <c r="L58" s="1334">
        <v>0</v>
      </c>
      <c r="M58" s="1333">
        <v>29631317.75</v>
      </c>
      <c r="N58" s="1333">
        <v>29631317.75</v>
      </c>
      <c r="O58" s="1333">
        <v>0</v>
      </c>
      <c r="P58" s="1327" t="s">
        <v>2645</v>
      </c>
    </row>
    <row r="59" spans="1:16" ht="36" customHeight="1">
      <c r="A59" s="1317" t="s">
        <v>22678</v>
      </c>
      <c r="B59" s="1369" t="s">
        <v>22650</v>
      </c>
      <c r="C59" s="1318" t="s">
        <v>22654</v>
      </c>
      <c r="D59" s="1366" t="s">
        <v>46</v>
      </c>
      <c r="E59" s="1366" t="s">
        <v>2126</v>
      </c>
      <c r="F59" s="1336">
        <v>36215386.590000004</v>
      </c>
      <c r="G59" s="1336">
        <v>6160027.9000000004</v>
      </c>
      <c r="H59" s="1336">
        <v>2872795.2</v>
      </c>
      <c r="I59" s="1336">
        <v>429630.09</v>
      </c>
      <c r="J59" s="1336">
        <v>2206882.19</v>
      </c>
      <c r="K59" s="1336">
        <v>286465.11</v>
      </c>
      <c r="L59" s="1336"/>
      <c r="M59" s="1333">
        <v>48171187.079999998</v>
      </c>
      <c r="N59" s="1333">
        <v>41295063.979999997</v>
      </c>
      <c r="O59" s="1333">
        <v>6876123.0999999996</v>
      </c>
      <c r="P59" s="1327" t="s">
        <v>22651</v>
      </c>
    </row>
    <row r="60" spans="1:16" ht="36" customHeight="1">
      <c r="A60" s="1320" t="s">
        <v>22678</v>
      </c>
      <c r="B60" s="1321" t="s">
        <v>292</v>
      </c>
      <c r="C60" s="1318" t="s">
        <v>22679</v>
      </c>
      <c r="D60" s="1318" t="s">
        <v>130</v>
      </c>
      <c r="E60" s="1318" t="s">
        <v>2180</v>
      </c>
      <c r="F60" s="1332">
        <v>254933.33</v>
      </c>
      <c r="G60" s="1332">
        <v>2801526.9</v>
      </c>
      <c r="H60" s="1332">
        <v>2143.75</v>
      </c>
      <c r="I60" s="1332">
        <v>23529.759999999998</v>
      </c>
      <c r="J60" s="1332">
        <v>0</v>
      </c>
      <c r="K60" s="1332">
        <v>0</v>
      </c>
      <c r="L60" s="1334">
        <v>0</v>
      </c>
      <c r="M60" s="1333">
        <v>3082133.74</v>
      </c>
      <c r="N60" s="1333">
        <v>257077.08</v>
      </c>
      <c r="O60" s="1333">
        <v>2825056.66</v>
      </c>
      <c r="P60" s="1327" t="s">
        <v>2529</v>
      </c>
    </row>
    <row r="61" spans="1:16" ht="36" customHeight="1">
      <c r="A61" s="1320" t="s">
        <v>22678</v>
      </c>
      <c r="B61" s="1321" t="s">
        <v>293</v>
      </c>
      <c r="C61" s="1318" t="s">
        <v>22679</v>
      </c>
      <c r="D61" s="1318" t="s">
        <v>130</v>
      </c>
      <c r="E61" s="1318" t="s">
        <v>2180</v>
      </c>
      <c r="F61" s="1332">
        <v>155350.01</v>
      </c>
      <c r="G61" s="1332">
        <v>1707180.44</v>
      </c>
      <c r="H61" s="1332">
        <v>1306.3399999999999</v>
      </c>
      <c r="I61" s="1332">
        <v>14338.44</v>
      </c>
      <c r="J61" s="1332">
        <v>0</v>
      </c>
      <c r="K61" s="1332">
        <v>0</v>
      </c>
      <c r="L61" s="1334">
        <v>0</v>
      </c>
      <c r="M61" s="1333">
        <v>1878175.24</v>
      </c>
      <c r="N61" s="1333">
        <v>156656.35</v>
      </c>
      <c r="O61" s="1333">
        <v>1721518.88</v>
      </c>
      <c r="P61" s="1327" t="s">
        <v>2529</v>
      </c>
    </row>
    <row r="62" spans="1:16" ht="36" customHeight="1">
      <c r="A62" s="1320" t="s">
        <v>22678</v>
      </c>
      <c r="B62" s="1321" t="s">
        <v>294</v>
      </c>
      <c r="C62" s="1318" t="s">
        <v>22679</v>
      </c>
      <c r="D62" s="1318" t="s">
        <v>130</v>
      </c>
      <c r="E62" s="1318" t="s">
        <v>2180</v>
      </c>
      <c r="F62" s="1332">
        <v>161271.17000000001</v>
      </c>
      <c r="G62" s="1332">
        <v>1772249.71</v>
      </c>
      <c r="H62" s="1332">
        <v>1356.14</v>
      </c>
      <c r="I62" s="1332">
        <v>14884.95</v>
      </c>
      <c r="J62" s="1332">
        <v>0</v>
      </c>
      <c r="K62" s="1332">
        <v>0</v>
      </c>
      <c r="L62" s="1334">
        <v>0</v>
      </c>
      <c r="M62" s="1333">
        <v>1949761.97</v>
      </c>
      <c r="N62" s="1333">
        <v>162627.31</v>
      </c>
      <c r="O62" s="1333">
        <v>1787134.66</v>
      </c>
      <c r="P62" s="1327" t="s">
        <v>2529</v>
      </c>
    </row>
    <row r="63" spans="1:16" ht="36" customHeight="1">
      <c r="A63" s="1320" t="s">
        <v>22678</v>
      </c>
      <c r="B63" s="1321" t="s">
        <v>295</v>
      </c>
      <c r="C63" s="1318" t="s">
        <v>22679</v>
      </c>
      <c r="D63" s="1318" t="s">
        <v>130</v>
      </c>
      <c r="E63" s="1318" t="s">
        <v>2180</v>
      </c>
      <c r="F63" s="1332">
        <v>275711.27</v>
      </c>
      <c r="G63" s="1332">
        <v>3029860.81</v>
      </c>
      <c r="H63" s="1332">
        <v>2318.4699999999998</v>
      </c>
      <c r="I63" s="1332">
        <v>25447.51</v>
      </c>
      <c r="J63" s="1332">
        <v>0</v>
      </c>
      <c r="K63" s="1332">
        <v>0</v>
      </c>
      <c r="L63" s="1334">
        <v>0</v>
      </c>
      <c r="M63" s="1333">
        <v>3333338.06</v>
      </c>
      <c r="N63" s="1333">
        <v>278029.73</v>
      </c>
      <c r="O63" s="1333">
        <v>3055308.32</v>
      </c>
      <c r="P63" s="1327" t="s">
        <v>2529</v>
      </c>
    </row>
    <row r="64" spans="1:16" ht="36" customHeight="1">
      <c r="A64" s="1320" t="s">
        <v>22678</v>
      </c>
      <c r="B64" s="1321" t="s">
        <v>296</v>
      </c>
      <c r="C64" s="1318" t="s">
        <v>22679</v>
      </c>
      <c r="D64" s="1318" t="s">
        <v>130</v>
      </c>
      <c r="E64" s="1318" t="s">
        <v>2180</v>
      </c>
      <c r="F64" s="1332">
        <v>305424.77</v>
      </c>
      <c r="G64" s="1332">
        <v>3356390.15</v>
      </c>
      <c r="H64" s="1332">
        <v>2568.3200000000002</v>
      </c>
      <c r="I64" s="1332">
        <v>28190</v>
      </c>
      <c r="J64" s="1332">
        <v>0</v>
      </c>
      <c r="K64" s="1332">
        <v>0</v>
      </c>
      <c r="L64" s="1334">
        <v>0</v>
      </c>
      <c r="M64" s="1333">
        <v>3692573.24</v>
      </c>
      <c r="N64" s="1333">
        <v>307993.09000000003</v>
      </c>
      <c r="O64" s="1333">
        <v>3384580.15</v>
      </c>
      <c r="P64" s="1327" t="s">
        <v>2529</v>
      </c>
    </row>
    <row r="65" spans="1:16" ht="36" customHeight="1">
      <c r="A65" s="1320" t="s">
        <v>22678</v>
      </c>
      <c r="B65" s="1321" t="s">
        <v>297</v>
      </c>
      <c r="C65" s="1318" t="s">
        <v>22679</v>
      </c>
      <c r="D65" s="1318" t="s">
        <v>130</v>
      </c>
      <c r="E65" s="1318" t="s">
        <v>2180</v>
      </c>
      <c r="F65" s="1332">
        <v>303594.59999999998</v>
      </c>
      <c r="G65" s="1332">
        <v>3336277.81</v>
      </c>
      <c r="H65" s="1332">
        <v>2552.9299999999998</v>
      </c>
      <c r="I65" s="1332">
        <v>28021.09</v>
      </c>
      <c r="J65" s="1332">
        <v>0</v>
      </c>
      <c r="K65" s="1332">
        <v>0</v>
      </c>
      <c r="L65" s="1334">
        <v>0</v>
      </c>
      <c r="M65" s="1333">
        <v>3670446.43</v>
      </c>
      <c r="N65" s="1333">
        <v>306147.53000000003</v>
      </c>
      <c r="O65" s="1333">
        <v>3364298.89</v>
      </c>
      <c r="P65" s="1327" t="s">
        <v>2529</v>
      </c>
    </row>
    <row r="66" spans="1:16" ht="36" customHeight="1">
      <c r="A66" s="1320" t="s">
        <v>22678</v>
      </c>
      <c r="B66" s="1321" t="s">
        <v>298</v>
      </c>
      <c r="C66" s="1318" t="s">
        <v>22679</v>
      </c>
      <c r="D66" s="1318" t="s">
        <v>130</v>
      </c>
      <c r="E66" s="1318" t="s">
        <v>2180</v>
      </c>
      <c r="F66" s="1332">
        <v>304778.83</v>
      </c>
      <c r="G66" s="1332">
        <v>3349291.67</v>
      </c>
      <c r="H66" s="1332">
        <v>2562.89</v>
      </c>
      <c r="I66" s="1332">
        <v>28130.39</v>
      </c>
      <c r="J66" s="1332">
        <v>0</v>
      </c>
      <c r="K66" s="1332">
        <v>0</v>
      </c>
      <c r="L66" s="1334">
        <v>0</v>
      </c>
      <c r="M66" s="1333">
        <v>3684763.78</v>
      </c>
      <c r="N66" s="1333">
        <v>307341.71999999997</v>
      </c>
      <c r="O66" s="1333">
        <v>3377422.06</v>
      </c>
      <c r="P66" s="1327" t="s">
        <v>2529</v>
      </c>
    </row>
    <row r="67" spans="1:16" ht="36" customHeight="1">
      <c r="A67" s="1320" t="s">
        <v>22678</v>
      </c>
      <c r="B67" s="1321" t="s">
        <v>299</v>
      </c>
      <c r="C67" s="1318" t="s">
        <v>22679</v>
      </c>
      <c r="D67" s="1318" t="s">
        <v>130</v>
      </c>
      <c r="E67" s="1318" t="s">
        <v>2180</v>
      </c>
      <c r="F67" s="1332">
        <v>805386.91</v>
      </c>
      <c r="G67" s="1332">
        <v>8850600.9100000001</v>
      </c>
      <c r="H67" s="1332">
        <v>6772.52</v>
      </c>
      <c r="I67" s="1332">
        <v>74335.38</v>
      </c>
      <c r="J67" s="1332">
        <v>0</v>
      </c>
      <c r="K67" s="1332">
        <v>0</v>
      </c>
      <c r="L67" s="1334">
        <v>0</v>
      </c>
      <c r="M67" s="1333">
        <v>9737095.7100000009</v>
      </c>
      <c r="N67" s="1333">
        <v>812159.42</v>
      </c>
      <c r="O67" s="1333">
        <v>8924936.2899999991</v>
      </c>
      <c r="P67" s="1327" t="s">
        <v>2529</v>
      </c>
    </row>
    <row r="68" spans="1:16" ht="36" customHeight="1">
      <c r="A68" s="1320" t="s">
        <v>22678</v>
      </c>
      <c r="B68" s="1321" t="s">
        <v>300</v>
      </c>
      <c r="C68" s="1318" t="s">
        <v>22679</v>
      </c>
      <c r="D68" s="1318" t="s">
        <v>130</v>
      </c>
      <c r="E68" s="1318" t="s">
        <v>2180</v>
      </c>
      <c r="F68" s="1332">
        <v>243413.96</v>
      </c>
      <c r="G68" s="1332">
        <v>2674937.64</v>
      </c>
      <c r="H68" s="1332">
        <v>2046.88</v>
      </c>
      <c r="I68" s="1332">
        <v>22466.54</v>
      </c>
      <c r="J68" s="1332">
        <v>0</v>
      </c>
      <c r="K68" s="1332">
        <v>0</v>
      </c>
      <c r="L68" s="1334">
        <v>0</v>
      </c>
      <c r="M68" s="1333">
        <v>2942865.02</v>
      </c>
      <c r="N68" s="1333">
        <v>245460.84</v>
      </c>
      <c r="O68" s="1333">
        <v>2697404.18</v>
      </c>
      <c r="P68" s="1327" t="s">
        <v>2529</v>
      </c>
    </row>
    <row r="69" spans="1:16" ht="36" customHeight="1">
      <c r="A69" s="1320" t="s">
        <v>22678</v>
      </c>
      <c r="B69" s="1321" t="s">
        <v>301</v>
      </c>
      <c r="C69" s="1318" t="s">
        <v>22679</v>
      </c>
      <c r="D69" s="1318" t="s">
        <v>130</v>
      </c>
      <c r="E69" s="1318" t="s">
        <v>2180</v>
      </c>
      <c r="F69" s="1332">
        <v>409745.04</v>
      </c>
      <c r="G69" s="1332">
        <v>4502791.99</v>
      </c>
      <c r="H69" s="1332">
        <v>3445.55</v>
      </c>
      <c r="I69" s="1332">
        <v>37818.53</v>
      </c>
      <c r="J69" s="1332">
        <v>0</v>
      </c>
      <c r="K69" s="1332">
        <v>0</v>
      </c>
      <c r="L69" s="1334">
        <v>0</v>
      </c>
      <c r="M69" s="1333">
        <v>4953801.1100000003</v>
      </c>
      <c r="N69" s="1333">
        <v>413190.59</v>
      </c>
      <c r="O69" s="1333">
        <v>4540610.5199999996</v>
      </c>
      <c r="P69" s="1327" t="s">
        <v>2529</v>
      </c>
    </row>
    <row r="70" spans="1:16" ht="36" customHeight="1">
      <c r="A70" s="1320" t="s">
        <v>22678</v>
      </c>
      <c r="B70" s="1321" t="s">
        <v>302</v>
      </c>
      <c r="C70" s="1318" t="s">
        <v>22679</v>
      </c>
      <c r="D70" s="1318" t="s">
        <v>130</v>
      </c>
      <c r="E70" s="1318" t="s">
        <v>2180</v>
      </c>
      <c r="F70" s="1332">
        <v>491241.88</v>
      </c>
      <c r="G70" s="1332">
        <v>5398381.4699999997</v>
      </c>
      <c r="H70" s="1332">
        <v>4130.8599999999997</v>
      </c>
      <c r="I70" s="1332">
        <v>45340.51</v>
      </c>
      <c r="J70" s="1332">
        <v>0</v>
      </c>
      <c r="K70" s="1332">
        <v>0</v>
      </c>
      <c r="L70" s="1334">
        <v>0</v>
      </c>
      <c r="M70" s="1333">
        <v>5939094.7199999997</v>
      </c>
      <c r="N70" s="1333">
        <v>495372.74</v>
      </c>
      <c r="O70" s="1333">
        <v>5443721.9800000004</v>
      </c>
      <c r="P70" s="1327" t="s">
        <v>2529</v>
      </c>
    </row>
    <row r="71" spans="1:16" ht="36" customHeight="1">
      <c r="A71" s="1320" t="s">
        <v>22678</v>
      </c>
      <c r="B71" s="1321" t="s">
        <v>303</v>
      </c>
      <c r="C71" s="1318" t="s">
        <v>22679</v>
      </c>
      <c r="D71" s="1318" t="s">
        <v>130</v>
      </c>
      <c r="E71" s="1318" t="s">
        <v>2180</v>
      </c>
      <c r="F71" s="1332">
        <v>650144.57999999996</v>
      </c>
      <c r="G71" s="1332">
        <v>7144603.4900000002</v>
      </c>
      <c r="H71" s="1332">
        <v>5467.08</v>
      </c>
      <c r="I71" s="1332">
        <v>60006.86</v>
      </c>
      <c r="J71" s="1332">
        <v>0</v>
      </c>
      <c r="K71" s="1332">
        <v>0</v>
      </c>
      <c r="L71" s="1334">
        <v>0</v>
      </c>
      <c r="M71" s="1333">
        <v>7860222.0099999998</v>
      </c>
      <c r="N71" s="1333">
        <v>655611.66</v>
      </c>
      <c r="O71" s="1333">
        <v>7204610.3499999996</v>
      </c>
      <c r="P71" s="1327" t="s">
        <v>2529</v>
      </c>
    </row>
    <row r="72" spans="1:16" ht="36" customHeight="1">
      <c r="A72" s="1320" t="s">
        <v>22678</v>
      </c>
      <c r="B72" s="1321" t="s">
        <v>304</v>
      </c>
      <c r="C72" s="1318" t="s">
        <v>22679</v>
      </c>
      <c r="D72" s="1318" t="s">
        <v>130</v>
      </c>
      <c r="E72" s="1318" t="s">
        <v>2180</v>
      </c>
      <c r="F72" s="1332">
        <v>470248.63</v>
      </c>
      <c r="G72" s="1332">
        <v>5167681.42</v>
      </c>
      <c r="H72" s="1332">
        <v>3954.33</v>
      </c>
      <c r="I72" s="1332">
        <v>43402.879999999997</v>
      </c>
      <c r="J72" s="1332">
        <v>0</v>
      </c>
      <c r="K72" s="1332">
        <v>0</v>
      </c>
      <c r="L72" s="1334">
        <v>0</v>
      </c>
      <c r="M72" s="1333">
        <v>5685287.2599999998</v>
      </c>
      <c r="N72" s="1333">
        <v>474202.96</v>
      </c>
      <c r="O72" s="1333">
        <v>5211084.29</v>
      </c>
      <c r="P72" s="1327" t="s">
        <v>2529</v>
      </c>
    </row>
    <row r="73" spans="1:16" ht="36" customHeight="1">
      <c r="A73" s="1320" t="s">
        <v>22678</v>
      </c>
      <c r="B73" s="1321" t="s">
        <v>305</v>
      </c>
      <c r="C73" s="1318" t="s">
        <v>22679</v>
      </c>
      <c r="D73" s="1318" t="s">
        <v>130</v>
      </c>
      <c r="E73" s="1318" t="s">
        <v>2180</v>
      </c>
      <c r="F73" s="1332">
        <v>253749.1</v>
      </c>
      <c r="G73" s="1332">
        <v>2788513.05</v>
      </c>
      <c r="H73" s="1332">
        <v>2133.79</v>
      </c>
      <c r="I73" s="1332">
        <v>23420.45</v>
      </c>
      <c r="J73" s="1332">
        <v>0</v>
      </c>
      <c r="K73" s="1332">
        <v>0</v>
      </c>
      <c r="L73" s="1334">
        <v>0</v>
      </c>
      <c r="M73" s="1333">
        <v>3067816.39</v>
      </c>
      <c r="N73" s="1333">
        <v>255882.89</v>
      </c>
      <c r="O73" s="1333">
        <v>2811933.5</v>
      </c>
      <c r="P73" s="1327" t="s">
        <v>2529</v>
      </c>
    </row>
    <row r="74" spans="1:16" ht="36" customHeight="1">
      <c r="A74" s="1320" t="s">
        <v>22678</v>
      </c>
      <c r="B74" s="1321" t="s">
        <v>306</v>
      </c>
      <c r="C74" s="1318" t="s">
        <v>22679</v>
      </c>
      <c r="D74" s="1318" t="s">
        <v>130</v>
      </c>
      <c r="E74" s="1318" t="s">
        <v>2180</v>
      </c>
      <c r="F74" s="1332">
        <v>113148.21</v>
      </c>
      <c r="G74" s="1332">
        <v>1243414.1499999999</v>
      </c>
      <c r="H74" s="1332">
        <v>951.47</v>
      </c>
      <c r="I74" s="1332">
        <v>10443.31</v>
      </c>
      <c r="J74" s="1332">
        <v>0</v>
      </c>
      <c r="K74" s="1332">
        <v>0</v>
      </c>
      <c r="L74" s="1334">
        <v>0</v>
      </c>
      <c r="M74" s="1333">
        <v>1367957.14</v>
      </c>
      <c r="N74" s="1333">
        <v>114099.68</v>
      </c>
      <c r="O74" s="1333">
        <v>1253857.45</v>
      </c>
      <c r="P74" s="1327" t="s">
        <v>2529</v>
      </c>
    </row>
    <row r="75" spans="1:16" ht="36" customHeight="1">
      <c r="A75" s="1320" t="s">
        <v>22678</v>
      </c>
      <c r="B75" s="1321" t="s">
        <v>307</v>
      </c>
      <c r="C75" s="1318" t="s">
        <v>22679</v>
      </c>
      <c r="D75" s="1318" t="s">
        <v>130</v>
      </c>
      <c r="E75" s="1318" t="s">
        <v>2180</v>
      </c>
      <c r="F75" s="1332">
        <v>428262.16</v>
      </c>
      <c r="G75" s="1332">
        <v>4706281.2699999996</v>
      </c>
      <c r="H75" s="1332">
        <v>3601.27</v>
      </c>
      <c r="I75" s="1332">
        <v>39527.620000000003</v>
      </c>
      <c r="J75" s="1332">
        <v>0</v>
      </c>
      <c r="K75" s="1332">
        <v>0</v>
      </c>
      <c r="L75" s="1334">
        <v>0</v>
      </c>
      <c r="M75" s="1333">
        <v>5177672.32</v>
      </c>
      <c r="N75" s="1333">
        <v>431863.43</v>
      </c>
      <c r="O75" s="1333">
        <v>4745808.88</v>
      </c>
      <c r="P75" s="1327" t="s">
        <v>2529</v>
      </c>
    </row>
    <row r="76" spans="1:16" ht="36" customHeight="1">
      <c r="A76" s="1320" t="s">
        <v>22678</v>
      </c>
      <c r="B76" s="1321" t="s">
        <v>308</v>
      </c>
      <c r="C76" s="1318" t="s">
        <v>22679</v>
      </c>
      <c r="D76" s="1318" t="s">
        <v>130</v>
      </c>
      <c r="E76" s="1318" t="s">
        <v>2180</v>
      </c>
      <c r="F76" s="1332">
        <v>166008.10999999999</v>
      </c>
      <c r="G76" s="1332">
        <v>1824305.09</v>
      </c>
      <c r="H76" s="1332">
        <v>1395.97</v>
      </c>
      <c r="I76" s="1332">
        <v>15322.16</v>
      </c>
      <c r="J76" s="1332">
        <v>0</v>
      </c>
      <c r="K76" s="1332">
        <v>0</v>
      </c>
      <c r="L76" s="1334">
        <v>0</v>
      </c>
      <c r="M76" s="1333">
        <v>2007031.34</v>
      </c>
      <c r="N76" s="1333">
        <v>167404.09</v>
      </c>
      <c r="O76" s="1333">
        <v>1839627.25</v>
      </c>
      <c r="P76" s="1327" t="s">
        <v>2529</v>
      </c>
    </row>
    <row r="77" spans="1:16" ht="36" customHeight="1">
      <c r="A77" s="1320" t="s">
        <v>22678</v>
      </c>
      <c r="B77" s="1321" t="s">
        <v>309</v>
      </c>
      <c r="C77" s="1318" t="s">
        <v>22679</v>
      </c>
      <c r="D77" s="1318" t="s">
        <v>130</v>
      </c>
      <c r="E77" s="1318" t="s">
        <v>2180</v>
      </c>
      <c r="F77" s="1332">
        <v>288199.55</v>
      </c>
      <c r="G77" s="1332">
        <v>3167097.76</v>
      </c>
      <c r="H77" s="1332">
        <v>2423.48</v>
      </c>
      <c r="I77" s="1332">
        <v>26600.15</v>
      </c>
      <c r="J77" s="1332">
        <v>0</v>
      </c>
      <c r="K77" s="1332">
        <v>0</v>
      </c>
      <c r="L77" s="1334">
        <v>0</v>
      </c>
      <c r="M77" s="1333">
        <v>3484320.95</v>
      </c>
      <c r="N77" s="1333">
        <v>290623.03000000003</v>
      </c>
      <c r="O77" s="1333">
        <v>3193697.92</v>
      </c>
      <c r="P77" s="1327" t="s">
        <v>2529</v>
      </c>
    </row>
    <row r="78" spans="1:16" ht="36" customHeight="1">
      <c r="A78" s="1320" t="s">
        <v>22678</v>
      </c>
      <c r="B78" s="1321" t="s">
        <v>310</v>
      </c>
      <c r="C78" s="1318" t="s">
        <v>22679</v>
      </c>
      <c r="D78" s="1318" t="s">
        <v>130</v>
      </c>
      <c r="E78" s="1318" t="s">
        <v>2180</v>
      </c>
      <c r="F78" s="1332">
        <v>293582.43</v>
      </c>
      <c r="G78" s="1332">
        <v>3226251.64</v>
      </c>
      <c r="H78" s="1332">
        <v>2468.7399999999998</v>
      </c>
      <c r="I78" s="1332">
        <v>27096.98</v>
      </c>
      <c r="J78" s="1332">
        <v>0</v>
      </c>
      <c r="K78" s="1332">
        <v>0</v>
      </c>
      <c r="L78" s="1334">
        <v>0</v>
      </c>
      <c r="M78" s="1333">
        <v>3549399.79</v>
      </c>
      <c r="N78" s="1333">
        <v>296051.17</v>
      </c>
      <c r="O78" s="1333">
        <v>3253348.62</v>
      </c>
      <c r="P78" s="1327" t="s">
        <v>2529</v>
      </c>
    </row>
    <row r="79" spans="1:16" ht="36" customHeight="1">
      <c r="A79" s="1320" t="s">
        <v>22678</v>
      </c>
      <c r="B79" s="1321" t="s">
        <v>311</v>
      </c>
      <c r="C79" s="1318" t="s">
        <v>22679</v>
      </c>
      <c r="D79" s="1318" t="s">
        <v>130</v>
      </c>
      <c r="E79" s="1318" t="s">
        <v>2180</v>
      </c>
      <c r="F79" s="1332">
        <v>447640.54</v>
      </c>
      <c r="G79" s="1332">
        <v>4919235.1900000004</v>
      </c>
      <c r="H79" s="1332">
        <v>3764.22</v>
      </c>
      <c r="I79" s="1332">
        <v>41316.199999999997</v>
      </c>
      <c r="J79" s="1332">
        <v>0</v>
      </c>
      <c r="K79" s="1332">
        <v>0</v>
      </c>
      <c r="L79" s="1334">
        <v>0</v>
      </c>
      <c r="M79" s="1333">
        <v>5411956.1399999997</v>
      </c>
      <c r="N79" s="1333">
        <v>451404.76</v>
      </c>
      <c r="O79" s="1333">
        <v>4960551.38</v>
      </c>
      <c r="P79" s="1327" t="s">
        <v>2529</v>
      </c>
    </row>
    <row r="80" spans="1:16" ht="36" customHeight="1">
      <c r="A80" s="1320" t="s">
        <v>314</v>
      </c>
      <c r="B80" s="1321" t="s">
        <v>22666</v>
      </c>
      <c r="C80" s="1318" t="s">
        <v>275</v>
      </c>
      <c r="D80" s="1318" t="s">
        <v>275</v>
      </c>
      <c r="E80" s="1318" t="s">
        <v>2675</v>
      </c>
      <c r="F80" s="1332">
        <v>0</v>
      </c>
      <c r="G80" s="1332">
        <v>0</v>
      </c>
      <c r="H80" s="1332">
        <v>0</v>
      </c>
      <c r="I80" s="1332">
        <v>0</v>
      </c>
      <c r="J80" s="1332">
        <v>54755600</v>
      </c>
      <c r="K80" s="1332">
        <v>0</v>
      </c>
      <c r="L80" s="1334">
        <v>0</v>
      </c>
      <c r="M80" s="1333">
        <v>54755600</v>
      </c>
      <c r="N80" s="1333">
        <v>54755600</v>
      </c>
      <c r="O80" s="1333">
        <v>0</v>
      </c>
      <c r="P80" s="1327" t="s">
        <v>22668</v>
      </c>
    </row>
    <row r="81" spans="1:16" ht="25.5">
      <c r="A81" s="1320" t="s">
        <v>314</v>
      </c>
      <c r="B81" s="1321" t="s">
        <v>22667</v>
      </c>
      <c r="C81" s="1318" t="s">
        <v>275</v>
      </c>
      <c r="D81" s="1318" t="s">
        <v>275</v>
      </c>
      <c r="E81" s="1318" t="s">
        <v>2124</v>
      </c>
      <c r="F81" s="1330">
        <v>0</v>
      </c>
      <c r="G81" s="1330">
        <v>0</v>
      </c>
      <c r="H81" s="1330">
        <v>0</v>
      </c>
      <c r="I81" s="1330">
        <v>0</v>
      </c>
      <c r="J81" s="1330">
        <v>13386586.966666667</v>
      </c>
      <c r="K81" s="1330">
        <v>26773173.933333334</v>
      </c>
      <c r="L81" s="1330">
        <v>0</v>
      </c>
      <c r="M81" s="1333">
        <v>40159760.899999999</v>
      </c>
      <c r="N81" s="1330">
        <v>13386586.966666667</v>
      </c>
      <c r="O81" s="1330">
        <v>26773173.933333334</v>
      </c>
      <c r="P81" s="1370" t="s">
        <v>22675</v>
      </c>
    </row>
    <row r="82" spans="1:16">
      <c r="A82" s="1415"/>
      <c r="B82" s="1416"/>
      <c r="C82" s="1416"/>
      <c r="D82" s="1417"/>
      <c r="E82" s="1415"/>
      <c r="F82" s="1419">
        <f>SUM(F7:F81)</f>
        <v>500127199.41000044</v>
      </c>
      <c r="G82" s="1419">
        <f>SUM(G7:G81)</f>
        <v>301262959.26000005</v>
      </c>
      <c r="H82" s="1419">
        <f>SUM(H7:H81)</f>
        <v>45800250.61999999</v>
      </c>
      <c r="I82" s="1419">
        <f>SUM(I7:I81)</f>
        <v>15217565.110000005</v>
      </c>
      <c r="J82" s="1419">
        <f>SUM(J7:J81)</f>
        <v>162120280.45666668</v>
      </c>
      <c r="K82" s="1419">
        <f>SUM(K7:K81)</f>
        <v>79304184.25333333</v>
      </c>
      <c r="L82" s="1419">
        <f>SUM(L7:L81)</f>
        <v>54270.33</v>
      </c>
      <c r="M82" s="1419">
        <f>SUM(M7:M81)</f>
        <v>1103886709.4100003</v>
      </c>
      <c r="N82" s="1419">
        <f>SUM(N7:N81)</f>
        <v>708102000.82666695</v>
      </c>
      <c r="O82" s="1419">
        <f>SUM(O7:O81)</f>
        <v>395784708.53333348</v>
      </c>
      <c r="P82" s="1418"/>
    </row>
  </sheetData>
  <autoFilter ref="A6:P81" xr:uid="{FFD9AA96-9A38-47AC-A721-847A98107FD9}"/>
  <mergeCells count="1">
    <mergeCell ref="F5:O5"/>
  </mergeCells>
  <conditionalFormatting sqref="C6">
    <cfRule type="duplicateValues" dxfId="23" priority="27"/>
    <cfRule type="duplicateValues" dxfId="22" priority="28"/>
    <cfRule type="duplicateValues" dxfId="21" priority="29"/>
  </conditionalFormatting>
  <conditionalFormatting sqref="D6:O6 B6">
    <cfRule type="duplicateValues" dxfId="20" priority="24"/>
    <cfRule type="duplicateValues" dxfId="19" priority="25"/>
    <cfRule type="duplicateValues" dxfId="18" priority="26"/>
  </conditionalFormatting>
  <pageMargins left="0.7" right="0.7" top="0.75" bottom="0.75" header="0.3" footer="0.3"/>
  <pageSetup paperSize="17" scale="8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ACFB3-657A-4D2D-A495-5B78DC896787}">
  <dimension ref="A1:P1874"/>
  <sheetViews>
    <sheetView workbookViewId="0"/>
  </sheetViews>
  <sheetFormatPr defaultColWidth="8.875" defaultRowHeight="15.75"/>
  <cols>
    <col min="1" max="1" width="9.375" style="352" bestFit="1" customWidth="1"/>
    <col min="2" max="2" width="7.5" style="352" bestFit="1" customWidth="1"/>
    <col min="3" max="3" width="27.375" style="352" bestFit="1" customWidth="1"/>
    <col min="4" max="4" width="81" style="352" customWidth="1"/>
    <col min="5" max="5" width="9.5" style="352" bestFit="1" customWidth="1"/>
    <col min="6" max="6" width="17" style="352" bestFit="1" customWidth="1"/>
    <col min="7" max="7" width="14.5" style="352" bestFit="1" customWidth="1"/>
    <col min="8" max="8" width="17.5" style="352" bestFit="1" customWidth="1"/>
    <col min="9" max="9" width="23" style="352" bestFit="1" customWidth="1"/>
    <col min="10" max="10" width="16.5" style="352" bestFit="1" customWidth="1"/>
    <col min="11" max="11" width="21.875" style="352" bestFit="1" customWidth="1"/>
    <col min="12" max="12" width="20.375" style="353" bestFit="1" customWidth="1"/>
    <col min="13" max="13" width="12.375" style="352" bestFit="1" customWidth="1"/>
    <col min="14" max="14" width="18.5" style="352" bestFit="1" customWidth="1"/>
    <col min="15" max="15" width="17.375" style="352" bestFit="1" customWidth="1"/>
    <col min="16" max="16" width="16" style="352" bestFit="1" customWidth="1"/>
    <col min="17" max="16384" width="8.875" style="352"/>
  </cols>
  <sheetData>
    <row r="1" spans="1:16">
      <c r="A1" s="352" t="s">
        <v>319</v>
      </c>
      <c r="B1" s="352" t="s">
        <v>320</v>
      </c>
      <c r="C1" s="352" t="s">
        <v>321</v>
      </c>
      <c r="D1" s="352" t="s">
        <v>322</v>
      </c>
      <c r="E1" s="352" t="s">
        <v>323</v>
      </c>
      <c r="F1" s="352" t="s">
        <v>324</v>
      </c>
      <c r="G1" s="352" t="s">
        <v>325</v>
      </c>
      <c r="H1" s="352" t="s">
        <v>326</v>
      </c>
      <c r="I1" s="352" t="s">
        <v>327</v>
      </c>
      <c r="J1" s="352" t="s">
        <v>328</v>
      </c>
      <c r="K1" s="352" t="s">
        <v>329</v>
      </c>
      <c r="L1" s="353" t="s">
        <v>330</v>
      </c>
      <c r="M1" s="352" t="s">
        <v>331</v>
      </c>
      <c r="N1" s="352" t="s">
        <v>332</v>
      </c>
      <c r="O1" s="352" t="s">
        <v>333</v>
      </c>
      <c r="P1" s="352" t="s">
        <v>334</v>
      </c>
    </row>
    <row r="2" spans="1:16">
      <c r="A2" s="352">
        <v>751306</v>
      </c>
      <c r="B2" s="352">
        <v>4739</v>
      </c>
      <c r="C2" s="352" t="s">
        <v>335</v>
      </c>
      <c r="D2" s="352" t="s">
        <v>336</v>
      </c>
      <c r="E2" s="352">
        <v>0</v>
      </c>
      <c r="F2" s="352" t="s">
        <v>337</v>
      </c>
      <c r="G2" s="353">
        <v>0</v>
      </c>
      <c r="H2" s="353"/>
      <c r="I2" s="353">
        <v>0</v>
      </c>
      <c r="J2" s="353"/>
      <c r="K2" s="353">
        <v>0</v>
      </c>
      <c r="L2" s="353">
        <v>0</v>
      </c>
      <c r="M2" s="354">
        <v>0.9</v>
      </c>
      <c r="N2" s="355"/>
      <c r="O2" s="355"/>
      <c r="P2" s="353">
        <v>0</v>
      </c>
    </row>
    <row r="3" spans="1:16">
      <c r="A3" s="352">
        <v>750892</v>
      </c>
      <c r="B3" s="352">
        <v>4735</v>
      </c>
      <c r="C3" s="352" t="s">
        <v>338</v>
      </c>
      <c r="D3" s="352" t="s">
        <v>339</v>
      </c>
      <c r="E3" s="352">
        <v>0</v>
      </c>
      <c r="F3" s="352" t="s">
        <v>337</v>
      </c>
      <c r="G3" s="353">
        <v>0</v>
      </c>
      <c r="H3" s="353"/>
      <c r="I3" s="353">
        <v>0</v>
      </c>
      <c r="J3" s="353"/>
      <c r="K3" s="353">
        <v>0</v>
      </c>
      <c r="L3" s="353">
        <v>0</v>
      </c>
      <c r="M3" s="354">
        <v>0.9</v>
      </c>
      <c r="N3" s="355"/>
      <c r="O3" s="355"/>
      <c r="P3" s="353">
        <v>0</v>
      </c>
    </row>
    <row r="4" spans="1:16">
      <c r="A4" s="352">
        <v>698856</v>
      </c>
      <c r="B4" s="352">
        <v>3097</v>
      </c>
      <c r="C4" s="352" t="s">
        <v>338</v>
      </c>
      <c r="D4" s="352" t="s">
        <v>340</v>
      </c>
      <c r="E4" s="352">
        <v>0</v>
      </c>
      <c r="F4" s="352" t="s">
        <v>337</v>
      </c>
      <c r="G4" s="353">
        <v>0</v>
      </c>
      <c r="H4" s="353"/>
      <c r="I4" s="353">
        <v>0</v>
      </c>
      <c r="J4" s="353"/>
      <c r="K4" s="353">
        <v>0</v>
      </c>
      <c r="L4" s="353">
        <v>0</v>
      </c>
      <c r="M4" s="354">
        <v>0.9</v>
      </c>
      <c r="N4" s="355"/>
      <c r="O4" s="355"/>
      <c r="P4" s="353">
        <v>0</v>
      </c>
    </row>
    <row r="5" spans="1:16">
      <c r="A5" s="352">
        <v>1064360</v>
      </c>
      <c r="B5" s="352">
        <v>5082</v>
      </c>
      <c r="C5" s="352" t="s">
        <v>335</v>
      </c>
      <c r="D5" s="352" t="s">
        <v>341</v>
      </c>
      <c r="E5" s="352">
        <v>0</v>
      </c>
      <c r="F5" s="352" t="s">
        <v>337</v>
      </c>
      <c r="G5" s="353">
        <v>0</v>
      </c>
      <c r="H5" s="353">
        <v>0</v>
      </c>
      <c r="I5" s="353">
        <v>0</v>
      </c>
      <c r="J5" s="353">
        <v>0</v>
      </c>
      <c r="K5" s="353">
        <v>0</v>
      </c>
      <c r="L5" s="353">
        <v>0</v>
      </c>
      <c r="M5" s="354">
        <v>0.9</v>
      </c>
      <c r="N5" s="355"/>
      <c r="O5" s="355"/>
      <c r="P5" s="353">
        <v>0</v>
      </c>
    </row>
    <row r="6" spans="1:16">
      <c r="A6" s="352">
        <v>1064374</v>
      </c>
      <c r="B6" s="352">
        <v>5089</v>
      </c>
      <c r="C6" s="352" t="s">
        <v>335</v>
      </c>
      <c r="D6" s="352" t="s">
        <v>342</v>
      </c>
      <c r="E6" s="352">
        <v>0</v>
      </c>
      <c r="F6" s="352" t="s">
        <v>337</v>
      </c>
      <c r="G6" s="353">
        <v>0</v>
      </c>
      <c r="H6" s="353">
        <v>0</v>
      </c>
      <c r="I6" s="353">
        <v>0</v>
      </c>
      <c r="J6" s="353">
        <v>0</v>
      </c>
      <c r="K6" s="353">
        <v>0</v>
      </c>
      <c r="L6" s="353">
        <v>0</v>
      </c>
      <c r="M6" s="354">
        <v>0.9</v>
      </c>
      <c r="N6" s="355"/>
      <c r="O6" s="355"/>
      <c r="P6" s="353">
        <v>0</v>
      </c>
    </row>
    <row r="7" spans="1:16">
      <c r="A7" s="352">
        <v>1064376</v>
      </c>
      <c r="B7" s="352">
        <v>5091</v>
      </c>
      <c r="C7" s="352" t="s">
        <v>335</v>
      </c>
      <c r="D7" s="352" t="s">
        <v>343</v>
      </c>
      <c r="E7" s="352">
        <v>0</v>
      </c>
      <c r="F7" s="352" t="s">
        <v>337</v>
      </c>
      <c r="G7" s="353">
        <v>0</v>
      </c>
      <c r="H7" s="353">
        <v>0</v>
      </c>
      <c r="I7" s="353">
        <v>0</v>
      </c>
      <c r="J7" s="353">
        <v>0</v>
      </c>
      <c r="K7" s="353">
        <v>0</v>
      </c>
      <c r="L7" s="353">
        <v>0</v>
      </c>
      <c r="M7" s="354">
        <v>0.9</v>
      </c>
      <c r="N7" s="355"/>
      <c r="O7" s="355"/>
      <c r="P7" s="353">
        <v>0</v>
      </c>
    </row>
    <row r="8" spans="1:16">
      <c r="A8" s="352">
        <v>1064366</v>
      </c>
      <c r="B8" s="352">
        <v>5087</v>
      </c>
      <c r="C8" s="352" t="s">
        <v>335</v>
      </c>
      <c r="D8" s="352" t="s">
        <v>344</v>
      </c>
      <c r="E8" s="352">
        <v>0</v>
      </c>
      <c r="F8" s="352" t="s">
        <v>337</v>
      </c>
      <c r="G8" s="353">
        <v>0</v>
      </c>
      <c r="H8" s="353">
        <v>0</v>
      </c>
      <c r="I8" s="353">
        <v>0</v>
      </c>
      <c r="J8" s="353">
        <v>0</v>
      </c>
      <c r="K8" s="353">
        <v>0</v>
      </c>
      <c r="L8" s="353">
        <v>0</v>
      </c>
      <c r="M8" s="354">
        <v>0.9</v>
      </c>
      <c r="N8" s="355"/>
      <c r="O8" s="355"/>
      <c r="P8" s="353">
        <v>0</v>
      </c>
    </row>
    <row r="9" spans="1:16">
      <c r="A9" s="352">
        <v>1064364</v>
      </c>
      <c r="B9" s="352">
        <v>5085</v>
      </c>
      <c r="C9" s="352" t="s">
        <v>335</v>
      </c>
      <c r="D9" s="352" t="s">
        <v>345</v>
      </c>
      <c r="E9" s="352">
        <v>0</v>
      </c>
      <c r="F9" s="352" t="s">
        <v>337</v>
      </c>
      <c r="G9" s="353">
        <v>0</v>
      </c>
      <c r="H9" s="353">
        <v>0</v>
      </c>
      <c r="I9" s="353">
        <v>0</v>
      </c>
      <c r="J9" s="353">
        <v>0</v>
      </c>
      <c r="K9" s="353">
        <v>0</v>
      </c>
      <c r="L9" s="353">
        <v>0</v>
      </c>
      <c r="M9" s="354">
        <v>0.9</v>
      </c>
      <c r="N9" s="355"/>
      <c r="O9" s="355"/>
      <c r="P9" s="353">
        <v>0</v>
      </c>
    </row>
    <row r="10" spans="1:16">
      <c r="A10" s="352">
        <v>1064375</v>
      </c>
      <c r="B10" s="352">
        <v>5090</v>
      </c>
      <c r="C10" s="352" t="s">
        <v>335</v>
      </c>
      <c r="D10" s="352" t="s">
        <v>346</v>
      </c>
      <c r="E10" s="352">
        <v>0</v>
      </c>
      <c r="F10" s="352" t="s">
        <v>337</v>
      </c>
      <c r="G10" s="353">
        <v>0</v>
      </c>
      <c r="H10" s="353">
        <v>0</v>
      </c>
      <c r="I10" s="353">
        <v>0</v>
      </c>
      <c r="J10" s="353">
        <v>0</v>
      </c>
      <c r="K10" s="353">
        <v>0</v>
      </c>
      <c r="L10" s="353">
        <v>0</v>
      </c>
      <c r="M10" s="354">
        <v>0.9</v>
      </c>
      <c r="N10" s="355"/>
      <c r="O10" s="355"/>
      <c r="P10" s="353">
        <v>0</v>
      </c>
    </row>
    <row r="11" spans="1:16">
      <c r="A11" s="352">
        <v>1064362</v>
      </c>
      <c r="B11" s="352">
        <v>5083</v>
      </c>
      <c r="C11" s="352" t="s">
        <v>335</v>
      </c>
      <c r="D11" s="352" t="s">
        <v>347</v>
      </c>
      <c r="E11" s="352">
        <v>0</v>
      </c>
      <c r="F11" s="352" t="s">
        <v>337</v>
      </c>
      <c r="G11" s="353">
        <v>0</v>
      </c>
      <c r="H11" s="353">
        <v>0</v>
      </c>
      <c r="I11" s="353">
        <v>0</v>
      </c>
      <c r="J11" s="353">
        <v>0</v>
      </c>
      <c r="K11" s="353">
        <v>0</v>
      </c>
      <c r="L11" s="353">
        <v>0</v>
      </c>
      <c r="M11" s="354">
        <v>0.9</v>
      </c>
      <c r="N11" s="355"/>
      <c r="O11" s="355"/>
      <c r="P11" s="353">
        <v>0</v>
      </c>
    </row>
    <row r="12" spans="1:16">
      <c r="A12" s="352">
        <v>1064365</v>
      </c>
      <c r="B12" s="352">
        <v>5086</v>
      </c>
      <c r="C12" s="352" t="s">
        <v>335</v>
      </c>
      <c r="D12" s="352" t="s">
        <v>348</v>
      </c>
      <c r="E12" s="352">
        <v>0</v>
      </c>
      <c r="F12" s="352" t="s">
        <v>337</v>
      </c>
      <c r="G12" s="353">
        <v>0</v>
      </c>
      <c r="H12" s="353">
        <v>0</v>
      </c>
      <c r="I12" s="353">
        <v>0</v>
      </c>
      <c r="J12" s="353">
        <v>0</v>
      </c>
      <c r="K12" s="353">
        <v>0</v>
      </c>
      <c r="L12" s="353">
        <v>0</v>
      </c>
      <c r="M12" s="354">
        <v>0.9</v>
      </c>
      <c r="N12" s="355"/>
      <c r="O12" s="355"/>
      <c r="P12" s="353">
        <v>0</v>
      </c>
    </row>
    <row r="13" spans="1:16">
      <c r="A13" s="352">
        <v>1064359</v>
      </c>
      <c r="B13" s="352">
        <v>5081</v>
      </c>
      <c r="C13" s="352" t="s">
        <v>335</v>
      </c>
      <c r="D13" s="352" t="s">
        <v>349</v>
      </c>
      <c r="E13" s="352">
        <v>0</v>
      </c>
      <c r="F13" s="352" t="s">
        <v>337</v>
      </c>
      <c r="G13" s="353">
        <v>0</v>
      </c>
      <c r="H13" s="353">
        <v>0</v>
      </c>
      <c r="I13" s="353">
        <v>0</v>
      </c>
      <c r="J13" s="353">
        <v>0</v>
      </c>
      <c r="K13" s="353">
        <v>0</v>
      </c>
      <c r="L13" s="353">
        <v>0</v>
      </c>
      <c r="M13" s="354">
        <v>0.9</v>
      </c>
      <c r="N13" s="355"/>
      <c r="O13" s="355"/>
      <c r="P13" s="353">
        <v>0</v>
      </c>
    </row>
    <row r="14" spans="1:16">
      <c r="A14" s="352">
        <v>1064363</v>
      </c>
      <c r="B14" s="352">
        <v>5084</v>
      </c>
      <c r="C14" s="352" t="s">
        <v>335</v>
      </c>
      <c r="D14" s="352" t="s">
        <v>350</v>
      </c>
      <c r="E14" s="352">
        <v>0</v>
      </c>
      <c r="F14" s="352" t="s">
        <v>337</v>
      </c>
      <c r="G14" s="353">
        <v>0</v>
      </c>
      <c r="H14" s="353">
        <v>0</v>
      </c>
      <c r="I14" s="353">
        <v>0</v>
      </c>
      <c r="J14" s="353">
        <v>0</v>
      </c>
      <c r="K14" s="353">
        <v>0</v>
      </c>
      <c r="L14" s="353">
        <v>0</v>
      </c>
      <c r="M14" s="354">
        <v>0.9</v>
      </c>
      <c r="N14" s="355"/>
      <c r="O14" s="355"/>
      <c r="P14" s="353">
        <v>0</v>
      </c>
    </row>
    <row r="15" spans="1:16">
      <c r="A15" s="352">
        <v>1064373</v>
      </c>
      <c r="B15" s="352">
        <v>5088</v>
      </c>
      <c r="C15" s="352" t="s">
        <v>335</v>
      </c>
      <c r="D15" s="352" t="s">
        <v>351</v>
      </c>
      <c r="E15" s="352">
        <v>0</v>
      </c>
      <c r="F15" s="352" t="s">
        <v>337</v>
      </c>
      <c r="G15" s="353">
        <v>0</v>
      </c>
      <c r="H15" s="353">
        <v>0</v>
      </c>
      <c r="I15" s="353">
        <v>0</v>
      </c>
      <c r="J15" s="353">
        <v>0</v>
      </c>
      <c r="K15" s="353">
        <v>0</v>
      </c>
      <c r="L15" s="353">
        <v>0</v>
      </c>
      <c r="M15" s="354">
        <v>0.9</v>
      </c>
      <c r="N15" s="355"/>
      <c r="O15" s="355"/>
      <c r="P15" s="353">
        <v>0</v>
      </c>
    </row>
    <row r="16" spans="1:16">
      <c r="A16" s="352">
        <v>1063764</v>
      </c>
      <c r="B16" s="352">
        <v>4946</v>
      </c>
      <c r="C16" s="352" t="s">
        <v>335</v>
      </c>
      <c r="D16" s="352" t="s">
        <v>352</v>
      </c>
      <c r="E16" s="352">
        <v>0</v>
      </c>
      <c r="F16" s="352" t="s">
        <v>337</v>
      </c>
      <c r="G16" s="353">
        <v>0</v>
      </c>
      <c r="H16" s="353">
        <v>0</v>
      </c>
      <c r="I16" s="353">
        <v>0</v>
      </c>
      <c r="J16" s="353">
        <v>0</v>
      </c>
      <c r="K16" s="353">
        <v>0</v>
      </c>
      <c r="L16" s="353">
        <v>0</v>
      </c>
      <c r="M16" s="354">
        <v>0.9</v>
      </c>
      <c r="N16" s="355"/>
      <c r="O16" s="355"/>
      <c r="P16" s="353">
        <v>0</v>
      </c>
    </row>
    <row r="17" spans="1:16">
      <c r="A17" s="352">
        <v>1063769</v>
      </c>
      <c r="B17" s="352">
        <v>4949</v>
      </c>
      <c r="C17" s="352" t="s">
        <v>335</v>
      </c>
      <c r="D17" s="352" t="s">
        <v>353</v>
      </c>
      <c r="E17" s="352">
        <v>0</v>
      </c>
      <c r="F17" s="352" t="s">
        <v>337</v>
      </c>
      <c r="G17" s="353">
        <v>0</v>
      </c>
      <c r="H17" s="353">
        <v>0</v>
      </c>
      <c r="I17" s="353">
        <v>0</v>
      </c>
      <c r="J17" s="353">
        <v>0</v>
      </c>
      <c r="K17" s="353">
        <v>0</v>
      </c>
      <c r="L17" s="353">
        <v>0</v>
      </c>
      <c r="M17" s="354">
        <v>0.9</v>
      </c>
      <c r="N17" s="355"/>
      <c r="O17" s="355"/>
      <c r="P17" s="353">
        <v>0</v>
      </c>
    </row>
    <row r="18" spans="1:16">
      <c r="A18" s="352">
        <v>1064357</v>
      </c>
      <c r="B18" s="352">
        <v>5079</v>
      </c>
      <c r="C18" s="352" t="s">
        <v>335</v>
      </c>
      <c r="D18" s="352" t="s">
        <v>354</v>
      </c>
      <c r="E18" s="352">
        <v>0</v>
      </c>
      <c r="F18" s="352" t="s">
        <v>337</v>
      </c>
      <c r="G18" s="353">
        <v>0</v>
      </c>
      <c r="H18" s="353">
        <v>0</v>
      </c>
      <c r="I18" s="353">
        <v>0</v>
      </c>
      <c r="J18" s="353">
        <v>0</v>
      </c>
      <c r="K18" s="353">
        <v>0</v>
      </c>
      <c r="L18" s="353">
        <v>0</v>
      </c>
      <c r="M18" s="354">
        <v>0.9</v>
      </c>
      <c r="N18" s="355"/>
      <c r="O18" s="355"/>
      <c r="P18" s="353">
        <v>0</v>
      </c>
    </row>
    <row r="19" spans="1:16">
      <c r="A19" s="352">
        <v>1064356</v>
      </c>
      <c r="B19" s="352">
        <v>5078</v>
      </c>
      <c r="C19" s="352" t="s">
        <v>335</v>
      </c>
      <c r="D19" s="352" t="s">
        <v>355</v>
      </c>
      <c r="E19" s="352">
        <v>0</v>
      </c>
      <c r="F19" s="352" t="s">
        <v>337</v>
      </c>
      <c r="G19" s="353">
        <v>0</v>
      </c>
      <c r="H19" s="353">
        <v>0</v>
      </c>
      <c r="I19" s="353">
        <v>0</v>
      </c>
      <c r="J19" s="353">
        <v>0</v>
      </c>
      <c r="K19" s="353">
        <v>0</v>
      </c>
      <c r="L19" s="353">
        <v>0</v>
      </c>
      <c r="M19" s="354">
        <v>0.9</v>
      </c>
      <c r="N19" s="355"/>
      <c r="O19" s="355"/>
      <c r="P19" s="353">
        <v>0</v>
      </c>
    </row>
    <row r="20" spans="1:16">
      <c r="A20" s="352">
        <v>1064358</v>
      </c>
      <c r="B20" s="352">
        <v>5080</v>
      </c>
      <c r="C20" s="352" t="s">
        <v>335</v>
      </c>
      <c r="D20" s="352" t="s">
        <v>356</v>
      </c>
      <c r="E20" s="352">
        <v>0</v>
      </c>
      <c r="F20" s="352" t="s">
        <v>337</v>
      </c>
      <c r="G20" s="353">
        <v>0</v>
      </c>
      <c r="H20" s="353">
        <v>0</v>
      </c>
      <c r="I20" s="353">
        <v>0</v>
      </c>
      <c r="J20" s="353">
        <v>0</v>
      </c>
      <c r="K20" s="353">
        <v>0</v>
      </c>
      <c r="L20" s="353">
        <v>0</v>
      </c>
      <c r="M20" s="354">
        <v>0.9</v>
      </c>
      <c r="N20" s="355"/>
      <c r="O20" s="355"/>
      <c r="P20" s="353">
        <v>0</v>
      </c>
    </row>
    <row r="21" spans="1:16">
      <c r="A21" s="352">
        <v>1063766</v>
      </c>
      <c r="B21" s="352">
        <v>4947</v>
      </c>
      <c r="C21" s="352" t="s">
        <v>335</v>
      </c>
      <c r="D21" s="352" t="s">
        <v>357</v>
      </c>
      <c r="E21" s="352">
        <v>0</v>
      </c>
      <c r="F21" s="352" t="s">
        <v>337</v>
      </c>
      <c r="G21" s="353">
        <v>0</v>
      </c>
      <c r="H21" s="353">
        <v>0</v>
      </c>
      <c r="I21" s="353">
        <v>0</v>
      </c>
      <c r="J21" s="353">
        <v>0</v>
      </c>
      <c r="K21" s="353">
        <v>0</v>
      </c>
      <c r="L21" s="353">
        <v>0</v>
      </c>
      <c r="M21" s="354">
        <v>0.9</v>
      </c>
      <c r="N21" s="355"/>
      <c r="O21" s="355"/>
      <c r="P21" s="353">
        <v>0</v>
      </c>
    </row>
    <row r="22" spans="1:16">
      <c r="A22" s="352">
        <v>1063768</v>
      </c>
      <c r="B22" s="352">
        <v>4948</v>
      </c>
      <c r="C22" s="352" t="s">
        <v>335</v>
      </c>
      <c r="D22" s="352" t="s">
        <v>358</v>
      </c>
      <c r="E22" s="352">
        <v>0</v>
      </c>
      <c r="F22" s="352" t="s">
        <v>337</v>
      </c>
      <c r="G22" s="353">
        <v>0</v>
      </c>
      <c r="H22" s="353">
        <v>0</v>
      </c>
      <c r="I22" s="353">
        <v>0</v>
      </c>
      <c r="J22" s="353">
        <v>0</v>
      </c>
      <c r="K22" s="353">
        <v>0</v>
      </c>
      <c r="L22" s="353">
        <v>0</v>
      </c>
      <c r="M22" s="354">
        <v>0.9</v>
      </c>
      <c r="N22" s="355"/>
      <c r="O22" s="355"/>
      <c r="P22" s="353">
        <v>0</v>
      </c>
    </row>
    <row r="23" spans="1:16">
      <c r="A23" s="352">
        <v>743538</v>
      </c>
      <c r="B23" s="352">
        <v>4177</v>
      </c>
      <c r="C23" s="352" t="s">
        <v>338</v>
      </c>
      <c r="D23" s="352" t="s">
        <v>359</v>
      </c>
      <c r="E23" s="352">
        <v>0</v>
      </c>
      <c r="F23" s="352" t="s">
        <v>337</v>
      </c>
      <c r="G23" s="353">
        <v>841436.08</v>
      </c>
      <c r="H23" s="353">
        <v>0</v>
      </c>
      <c r="I23" s="353">
        <v>0</v>
      </c>
      <c r="J23" s="353">
        <v>84143.6</v>
      </c>
      <c r="K23" s="353">
        <v>84143.6</v>
      </c>
      <c r="L23" s="353">
        <v>757292.48</v>
      </c>
      <c r="M23" s="354">
        <v>0.9</v>
      </c>
      <c r="N23" s="355">
        <v>45611.760706018518</v>
      </c>
      <c r="O23" s="355">
        <v>45611.760706018518</v>
      </c>
      <c r="P23" s="353">
        <v>0</v>
      </c>
    </row>
    <row r="24" spans="1:16">
      <c r="A24" s="352">
        <v>743536</v>
      </c>
      <c r="B24" s="352">
        <v>2630</v>
      </c>
      <c r="C24" s="352" t="s">
        <v>338</v>
      </c>
      <c r="D24" s="352" t="s">
        <v>360</v>
      </c>
      <c r="E24" s="352">
        <v>0</v>
      </c>
      <c r="F24" s="352" t="s">
        <v>337</v>
      </c>
      <c r="G24" s="353">
        <v>257544.54</v>
      </c>
      <c r="H24" s="353">
        <v>0</v>
      </c>
      <c r="I24" s="353">
        <v>0</v>
      </c>
      <c r="J24" s="353">
        <v>0</v>
      </c>
      <c r="K24" s="353">
        <v>0</v>
      </c>
      <c r="L24" s="353">
        <v>257544.54</v>
      </c>
      <c r="M24" s="354">
        <v>1</v>
      </c>
      <c r="N24" s="355">
        <v>45611.760740740741</v>
      </c>
      <c r="O24" s="355">
        <v>45611.760740740741</v>
      </c>
      <c r="P24" s="353">
        <v>0</v>
      </c>
    </row>
    <row r="25" spans="1:16">
      <c r="A25" s="352">
        <v>75790</v>
      </c>
      <c r="B25" s="352">
        <v>101703</v>
      </c>
      <c r="C25" s="352" t="s">
        <v>338</v>
      </c>
      <c r="D25" s="352" t="s">
        <v>361</v>
      </c>
      <c r="E25" s="352">
        <v>0</v>
      </c>
      <c r="F25" s="352" t="s">
        <v>362</v>
      </c>
      <c r="G25" s="353">
        <v>0</v>
      </c>
      <c r="H25" s="353"/>
      <c r="I25" s="353">
        <v>0</v>
      </c>
      <c r="J25" s="353"/>
      <c r="K25" s="353">
        <v>0</v>
      </c>
      <c r="L25" s="353">
        <v>0</v>
      </c>
      <c r="M25" s="354">
        <v>0.9</v>
      </c>
      <c r="N25" s="355"/>
      <c r="O25" s="355"/>
      <c r="P25" s="353">
        <v>0</v>
      </c>
    </row>
    <row r="26" spans="1:16">
      <c r="A26" s="352">
        <v>1064416</v>
      </c>
      <c r="B26" s="352">
        <v>5095</v>
      </c>
      <c r="C26" s="352" t="s">
        <v>335</v>
      </c>
      <c r="D26" s="352" t="s">
        <v>363</v>
      </c>
      <c r="E26" s="352">
        <v>0</v>
      </c>
      <c r="F26" s="352" t="s">
        <v>337</v>
      </c>
      <c r="G26" s="353">
        <v>0</v>
      </c>
      <c r="H26" s="353">
        <v>0</v>
      </c>
      <c r="I26" s="353">
        <v>0</v>
      </c>
      <c r="J26" s="353">
        <v>0</v>
      </c>
      <c r="K26" s="353">
        <v>0</v>
      </c>
      <c r="L26" s="353">
        <v>0</v>
      </c>
      <c r="M26" s="354">
        <v>0.9</v>
      </c>
      <c r="N26" s="355"/>
      <c r="O26" s="355"/>
      <c r="P26" s="353">
        <v>0</v>
      </c>
    </row>
    <row r="27" spans="1:16">
      <c r="A27" s="352">
        <v>1064414</v>
      </c>
      <c r="B27" s="352">
        <v>5093</v>
      </c>
      <c r="C27" s="352" t="s">
        <v>335</v>
      </c>
      <c r="D27" s="352" t="s">
        <v>364</v>
      </c>
      <c r="E27" s="352">
        <v>0</v>
      </c>
      <c r="F27" s="352" t="s">
        <v>337</v>
      </c>
      <c r="G27" s="353">
        <v>0</v>
      </c>
      <c r="H27" s="353">
        <v>0</v>
      </c>
      <c r="I27" s="353">
        <v>0</v>
      </c>
      <c r="J27" s="353">
        <v>0</v>
      </c>
      <c r="K27" s="353">
        <v>0</v>
      </c>
      <c r="L27" s="353">
        <v>0</v>
      </c>
      <c r="M27" s="354">
        <v>0.9</v>
      </c>
      <c r="N27" s="355"/>
      <c r="O27" s="355"/>
      <c r="P27" s="353">
        <v>0</v>
      </c>
    </row>
    <row r="28" spans="1:16">
      <c r="A28" s="352">
        <v>1064413</v>
      </c>
      <c r="B28" s="352">
        <v>5092</v>
      </c>
      <c r="C28" s="352" t="s">
        <v>335</v>
      </c>
      <c r="D28" s="352" t="s">
        <v>365</v>
      </c>
      <c r="E28" s="352">
        <v>0</v>
      </c>
      <c r="F28" s="352" t="s">
        <v>337</v>
      </c>
      <c r="G28" s="353">
        <v>0</v>
      </c>
      <c r="H28" s="353">
        <v>0</v>
      </c>
      <c r="I28" s="353">
        <v>0</v>
      </c>
      <c r="J28" s="353">
        <v>0</v>
      </c>
      <c r="K28" s="353">
        <v>0</v>
      </c>
      <c r="L28" s="353">
        <v>0</v>
      </c>
      <c r="M28" s="354">
        <v>0.9</v>
      </c>
      <c r="N28" s="355"/>
      <c r="O28" s="355"/>
      <c r="P28" s="353">
        <v>0</v>
      </c>
    </row>
    <row r="29" spans="1:16">
      <c r="A29" s="352">
        <v>1064415</v>
      </c>
      <c r="B29" s="352">
        <v>5094</v>
      </c>
      <c r="C29" s="352" t="s">
        <v>335</v>
      </c>
      <c r="D29" s="352" t="s">
        <v>366</v>
      </c>
      <c r="E29" s="352">
        <v>0</v>
      </c>
      <c r="F29" s="352" t="s">
        <v>337</v>
      </c>
      <c r="G29" s="353">
        <v>0</v>
      </c>
      <c r="H29" s="353">
        <v>0</v>
      </c>
      <c r="I29" s="353">
        <v>0</v>
      </c>
      <c r="J29" s="353">
        <v>0</v>
      </c>
      <c r="K29" s="353">
        <v>0</v>
      </c>
      <c r="L29" s="353">
        <v>0</v>
      </c>
      <c r="M29" s="354">
        <v>0.9</v>
      </c>
      <c r="N29" s="355"/>
      <c r="O29" s="355"/>
      <c r="P29" s="353">
        <v>0</v>
      </c>
    </row>
    <row r="30" spans="1:16">
      <c r="A30" s="352">
        <v>1064417</v>
      </c>
      <c r="B30" s="352">
        <v>5096</v>
      </c>
      <c r="C30" s="352" t="s">
        <v>335</v>
      </c>
      <c r="D30" s="352" t="s">
        <v>367</v>
      </c>
      <c r="E30" s="352">
        <v>0</v>
      </c>
      <c r="F30" s="352" t="s">
        <v>337</v>
      </c>
      <c r="G30" s="353">
        <v>0</v>
      </c>
      <c r="H30" s="353">
        <v>0</v>
      </c>
      <c r="I30" s="353">
        <v>0</v>
      </c>
      <c r="J30" s="353">
        <v>0</v>
      </c>
      <c r="K30" s="353">
        <v>0</v>
      </c>
      <c r="L30" s="353">
        <v>0</v>
      </c>
      <c r="M30" s="354">
        <v>0.9</v>
      </c>
      <c r="N30" s="355"/>
      <c r="O30" s="355"/>
      <c r="P30" s="353">
        <v>0</v>
      </c>
    </row>
    <row r="31" spans="1:16">
      <c r="A31" s="352">
        <v>1064418</v>
      </c>
      <c r="B31" s="352">
        <v>5097</v>
      </c>
      <c r="C31" s="352" t="s">
        <v>335</v>
      </c>
      <c r="D31" s="352" t="s">
        <v>368</v>
      </c>
      <c r="E31" s="352">
        <v>0</v>
      </c>
      <c r="F31" s="352" t="s">
        <v>337</v>
      </c>
      <c r="G31" s="353">
        <v>0</v>
      </c>
      <c r="H31" s="353">
        <v>0</v>
      </c>
      <c r="I31" s="353">
        <v>0</v>
      </c>
      <c r="J31" s="353">
        <v>0</v>
      </c>
      <c r="K31" s="353">
        <v>0</v>
      </c>
      <c r="L31" s="353">
        <v>0</v>
      </c>
      <c r="M31" s="354">
        <v>0.9</v>
      </c>
      <c r="N31" s="355"/>
      <c r="O31" s="355"/>
      <c r="P31" s="353">
        <v>0</v>
      </c>
    </row>
    <row r="32" spans="1:16">
      <c r="A32" s="352">
        <v>122024</v>
      </c>
      <c r="B32" s="352">
        <v>106102</v>
      </c>
      <c r="C32" s="352" t="s">
        <v>335</v>
      </c>
      <c r="D32" s="352" t="s">
        <v>369</v>
      </c>
      <c r="E32" s="352">
        <v>0</v>
      </c>
      <c r="F32" s="352" t="s">
        <v>362</v>
      </c>
      <c r="G32" s="353">
        <v>0</v>
      </c>
      <c r="H32" s="353"/>
      <c r="I32" s="353">
        <v>0</v>
      </c>
      <c r="J32" s="353"/>
      <c r="K32" s="353">
        <v>0</v>
      </c>
      <c r="L32" s="353">
        <v>0</v>
      </c>
      <c r="M32" s="354">
        <v>0.9</v>
      </c>
      <c r="N32" s="355"/>
      <c r="O32" s="355"/>
      <c r="P32" s="353">
        <v>0</v>
      </c>
    </row>
    <row r="33" spans="1:16">
      <c r="A33" s="352">
        <v>122033</v>
      </c>
      <c r="B33" s="352">
        <v>106103</v>
      </c>
      <c r="C33" s="352" t="s">
        <v>335</v>
      </c>
      <c r="D33" s="352" t="s">
        <v>370</v>
      </c>
      <c r="E33" s="352">
        <v>0</v>
      </c>
      <c r="F33" s="352" t="s">
        <v>362</v>
      </c>
      <c r="G33" s="353">
        <v>0</v>
      </c>
      <c r="H33" s="353"/>
      <c r="I33" s="353">
        <v>0</v>
      </c>
      <c r="J33" s="353"/>
      <c r="K33" s="353">
        <v>0</v>
      </c>
      <c r="L33" s="353">
        <v>0</v>
      </c>
      <c r="M33" s="354">
        <v>0.9</v>
      </c>
      <c r="N33" s="355"/>
      <c r="O33" s="355"/>
      <c r="P33" s="353">
        <v>0</v>
      </c>
    </row>
    <row r="34" spans="1:16">
      <c r="A34" s="352">
        <v>722008</v>
      </c>
      <c r="B34" s="352">
        <v>4000</v>
      </c>
      <c r="C34" s="352" t="s">
        <v>338</v>
      </c>
      <c r="D34" s="352" t="s">
        <v>371</v>
      </c>
      <c r="E34" s="352">
        <v>0</v>
      </c>
      <c r="F34" s="352" t="s">
        <v>337</v>
      </c>
      <c r="G34" s="353">
        <v>0</v>
      </c>
      <c r="H34" s="353"/>
      <c r="I34" s="353">
        <v>0</v>
      </c>
      <c r="J34" s="353">
        <v>0</v>
      </c>
      <c r="K34" s="353">
        <v>0</v>
      </c>
      <c r="L34" s="353">
        <v>0</v>
      </c>
      <c r="M34" s="354">
        <v>0.9</v>
      </c>
      <c r="N34" s="355"/>
      <c r="O34" s="355"/>
      <c r="P34" s="353">
        <v>0</v>
      </c>
    </row>
    <row r="35" spans="1:16">
      <c r="A35" s="352">
        <v>708626</v>
      </c>
      <c r="B35" s="352">
        <v>3839</v>
      </c>
      <c r="C35" s="352" t="s">
        <v>338</v>
      </c>
      <c r="D35" s="352" t="s">
        <v>372</v>
      </c>
      <c r="E35" s="352">
        <v>0</v>
      </c>
      <c r="F35" s="352" t="s">
        <v>337</v>
      </c>
      <c r="G35" s="353">
        <v>0</v>
      </c>
      <c r="H35" s="353"/>
      <c r="I35" s="353">
        <v>0</v>
      </c>
      <c r="J35" s="353">
        <v>0</v>
      </c>
      <c r="K35" s="353">
        <v>0</v>
      </c>
      <c r="L35" s="353">
        <v>0</v>
      </c>
      <c r="M35" s="354">
        <v>0.9</v>
      </c>
      <c r="N35" s="355"/>
      <c r="O35" s="355"/>
      <c r="P35" s="353">
        <v>0</v>
      </c>
    </row>
    <row r="36" spans="1:16">
      <c r="A36" s="352">
        <v>711078</v>
      </c>
      <c r="B36" s="352">
        <v>3916</v>
      </c>
      <c r="C36" s="352" t="s">
        <v>338</v>
      </c>
      <c r="D36" s="352" t="s">
        <v>373</v>
      </c>
      <c r="E36" s="352">
        <v>0</v>
      </c>
      <c r="F36" s="352" t="s">
        <v>337</v>
      </c>
      <c r="G36" s="353">
        <v>0</v>
      </c>
      <c r="H36" s="353"/>
      <c r="I36" s="353">
        <v>0</v>
      </c>
      <c r="J36" s="353">
        <v>0</v>
      </c>
      <c r="K36" s="353">
        <v>0</v>
      </c>
      <c r="L36" s="353">
        <v>0</v>
      </c>
      <c r="M36" s="354">
        <v>0.9</v>
      </c>
      <c r="N36" s="355"/>
      <c r="O36" s="355"/>
      <c r="P36" s="353">
        <v>0</v>
      </c>
    </row>
    <row r="37" spans="1:16">
      <c r="A37" s="352">
        <v>711075</v>
      </c>
      <c r="B37" s="352">
        <v>3915</v>
      </c>
      <c r="C37" s="352" t="s">
        <v>338</v>
      </c>
      <c r="D37" s="352" t="s">
        <v>374</v>
      </c>
      <c r="E37" s="352">
        <v>0</v>
      </c>
      <c r="F37" s="352" t="s">
        <v>337</v>
      </c>
      <c r="G37" s="353">
        <v>0</v>
      </c>
      <c r="H37" s="353"/>
      <c r="I37" s="353">
        <v>0</v>
      </c>
      <c r="J37" s="353">
        <v>0</v>
      </c>
      <c r="K37" s="353">
        <v>0</v>
      </c>
      <c r="L37" s="353">
        <v>0</v>
      </c>
      <c r="M37" s="354">
        <v>0.9</v>
      </c>
      <c r="N37" s="355"/>
      <c r="O37" s="355"/>
      <c r="P37" s="353">
        <v>0</v>
      </c>
    </row>
    <row r="38" spans="1:16">
      <c r="A38" s="352">
        <v>726140</v>
      </c>
      <c r="B38" s="352">
        <v>4069</v>
      </c>
      <c r="C38" s="352" t="s">
        <v>375</v>
      </c>
      <c r="D38" s="352" t="s">
        <v>376</v>
      </c>
      <c r="E38" s="352">
        <v>0</v>
      </c>
      <c r="F38" s="352" t="s">
        <v>337</v>
      </c>
      <c r="G38" s="353">
        <v>0</v>
      </c>
      <c r="H38" s="353"/>
      <c r="I38" s="353">
        <v>0</v>
      </c>
      <c r="J38" s="353">
        <v>0</v>
      </c>
      <c r="K38" s="353">
        <v>0</v>
      </c>
      <c r="L38" s="353">
        <v>0</v>
      </c>
      <c r="M38" s="354">
        <v>0.9</v>
      </c>
      <c r="N38" s="355"/>
      <c r="O38" s="355"/>
      <c r="P38" s="353">
        <v>0</v>
      </c>
    </row>
    <row r="39" spans="1:16">
      <c r="A39" s="352">
        <v>726264</v>
      </c>
      <c r="B39" s="352">
        <v>4071</v>
      </c>
      <c r="C39" s="352" t="s">
        <v>375</v>
      </c>
      <c r="D39" s="352" t="s">
        <v>377</v>
      </c>
      <c r="E39" s="352">
        <v>0</v>
      </c>
      <c r="F39" s="352" t="s">
        <v>337</v>
      </c>
      <c r="G39" s="353">
        <v>0</v>
      </c>
      <c r="H39" s="353"/>
      <c r="I39" s="353">
        <v>0</v>
      </c>
      <c r="J39" s="353">
        <v>0</v>
      </c>
      <c r="K39" s="353">
        <v>0</v>
      </c>
      <c r="L39" s="353">
        <v>0</v>
      </c>
      <c r="M39" s="354">
        <v>0.9</v>
      </c>
      <c r="N39" s="355"/>
      <c r="O39" s="355"/>
      <c r="P39" s="353">
        <v>0</v>
      </c>
    </row>
    <row r="40" spans="1:16">
      <c r="A40" s="352">
        <v>724404</v>
      </c>
      <c r="B40" s="352">
        <v>4042</v>
      </c>
      <c r="C40" s="352" t="s">
        <v>375</v>
      </c>
      <c r="D40" s="352" t="s">
        <v>378</v>
      </c>
      <c r="E40" s="352">
        <v>0</v>
      </c>
      <c r="F40" s="352" t="s">
        <v>337</v>
      </c>
      <c r="G40" s="353">
        <v>0</v>
      </c>
      <c r="H40" s="353"/>
      <c r="I40" s="353">
        <v>0</v>
      </c>
      <c r="J40" s="353">
        <v>0</v>
      </c>
      <c r="K40" s="353">
        <v>0</v>
      </c>
      <c r="L40" s="353">
        <v>0</v>
      </c>
      <c r="M40" s="354">
        <v>0.9</v>
      </c>
      <c r="N40" s="355"/>
      <c r="O40" s="355"/>
      <c r="P40" s="353">
        <v>0</v>
      </c>
    </row>
    <row r="41" spans="1:16">
      <c r="A41" s="352">
        <v>722985</v>
      </c>
      <c r="B41" s="352">
        <v>4005</v>
      </c>
      <c r="C41" s="352" t="s">
        <v>375</v>
      </c>
      <c r="D41" s="352" t="s">
        <v>379</v>
      </c>
      <c r="E41" s="352">
        <v>0</v>
      </c>
      <c r="F41" s="352" t="s">
        <v>337</v>
      </c>
      <c r="G41" s="353">
        <v>0</v>
      </c>
      <c r="H41" s="353"/>
      <c r="I41" s="353">
        <v>0</v>
      </c>
      <c r="J41" s="353">
        <v>0</v>
      </c>
      <c r="K41" s="353">
        <v>0</v>
      </c>
      <c r="L41" s="353">
        <v>0</v>
      </c>
      <c r="M41" s="354">
        <v>1</v>
      </c>
      <c r="N41" s="355"/>
      <c r="O41" s="355"/>
      <c r="P41" s="353">
        <v>0</v>
      </c>
    </row>
    <row r="42" spans="1:16">
      <c r="A42" s="352">
        <v>742732</v>
      </c>
      <c r="B42" s="352">
        <v>4167</v>
      </c>
      <c r="C42" s="352" t="s">
        <v>338</v>
      </c>
      <c r="D42" s="352" t="s">
        <v>380</v>
      </c>
      <c r="E42" s="352">
        <v>0</v>
      </c>
      <c r="F42" s="352" t="s">
        <v>337</v>
      </c>
      <c r="G42" s="353">
        <v>0</v>
      </c>
      <c r="H42" s="353"/>
      <c r="I42" s="353">
        <v>0</v>
      </c>
      <c r="J42" s="353">
        <v>0</v>
      </c>
      <c r="K42" s="353">
        <v>0</v>
      </c>
      <c r="L42" s="353">
        <v>0</v>
      </c>
      <c r="M42" s="354">
        <v>0.9</v>
      </c>
      <c r="N42" s="355"/>
      <c r="O42" s="355"/>
      <c r="P42" s="353">
        <v>0</v>
      </c>
    </row>
    <row r="43" spans="1:16">
      <c r="A43" s="352">
        <v>751276</v>
      </c>
      <c r="B43" s="352">
        <v>4737</v>
      </c>
      <c r="C43" s="352" t="s">
        <v>335</v>
      </c>
      <c r="D43" s="352" t="s">
        <v>381</v>
      </c>
      <c r="E43" s="352">
        <v>0</v>
      </c>
      <c r="F43" s="352" t="s">
        <v>337</v>
      </c>
      <c r="G43" s="353">
        <v>0</v>
      </c>
      <c r="H43" s="353"/>
      <c r="I43" s="353">
        <v>0</v>
      </c>
      <c r="J43" s="353"/>
      <c r="K43" s="353">
        <v>0</v>
      </c>
      <c r="L43" s="353">
        <v>0</v>
      </c>
      <c r="M43" s="354">
        <v>0.9</v>
      </c>
      <c r="N43" s="355"/>
      <c r="O43" s="355"/>
      <c r="P43" s="353">
        <v>0</v>
      </c>
    </row>
    <row r="44" spans="1:16">
      <c r="A44" s="352">
        <v>751287</v>
      </c>
      <c r="B44" s="352">
        <v>4738</v>
      </c>
      <c r="C44" s="352" t="s">
        <v>335</v>
      </c>
      <c r="D44" s="352" t="s">
        <v>382</v>
      </c>
      <c r="E44" s="352">
        <v>0</v>
      </c>
      <c r="F44" s="352" t="s">
        <v>337</v>
      </c>
      <c r="G44" s="353">
        <v>0</v>
      </c>
      <c r="H44" s="353"/>
      <c r="I44" s="353">
        <v>0</v>
      </c>
      <c r="J44" s="353"/>
      <c r="K44" s="353">
        <v>0</v>
      </c>
      <c r="L44" s="353">
        <v>0</v>
      </c>
      <c r="M44" s="354">
        <v>0.9</v>
      </c>
      <c r="N44" s="355"/>
      <c r="O44" s="355"/>
      <c r="P44" s="353">
        <v>0</v>
      </c>
    </row>
    <row r="45" spans="1:16">
      <c r="A45" s="352">
        <v>1064103</v>
      </c>
      <c r="B45" s="352">
        <v>5014</v>
      </c>
      <c r="C45" s="352" t="s">
        <v>335</v>
      </c>
      <c r="D45" s="352" t="s">
        <v>383</v>
      </c>
      <c r="E45" s="352">
        <v>0</v>
      </c>
      <c r="F45" s="352" t="s">
        <v>337</v>
      </c>
      <c r="G45" s="353">
        <v>0</v>
      </c>
      <c r="H45" s="353">
        <v>0</v>
      </c>
      <c r="I45" s="353">
        <v>0</v>
      </c>
      <c r="J45" s="353">
        <v>0</v>
      </c>
      <c r="K45" s="353">
        <v>0</v>
      </c>
      <c r="L45" s="353">
        <v>0</v>
      </c>
      <c r="M45" s="354">
        <v>0.9</v>
      </c>
      <c r="N45" s="355"/>
      <c r="O45" s="355"/>
      <c r="P45" s="353">
        <v>0</v>
      </c>
    </row>
    <row r="46" spans="1:16">
      <c r="A46" s="352">
        <v>751709</v>
      </c>
      <c r="B46" s="352">
        <v>4839</v>
      </c>
      <c r="C46" s="352" t="s">
        <v>335</v>
      </c>
      <c r="D46" s="352" t="s">
        <v>384</v>
      </c>
      <c r="E46" s="352">
        <v>0</v>
      </c>
      <c r="F46" s="352" t="s">
        <v>337</v>
      </c>
      <c r="G46" s="353">
        <v>0</v>
      </c>
      <c r="H46" s="353"/>
      <c r="I46" s="353">
        <v>0</v>
      </c>
      <c r="J46" s="353"/>
      <c r="K46" s="353">
        <v>0</v>
      </c>
      <c r="L46" s="353">
        <v>0</v>
      </c>
      <c r="M46" s="354">
        <v>0.9</v>
      </c>
      <c r="N46" s="355"/>
      <c r="O46" s="355"/>
      <c r="P46" s="353">
        <v>0</v>
      </c>
    </row>
    <row r="47" spans="1:16">
      <c r="A47" s="352">
        <v>751436</v>
      </c>
      <c r="B47" s="352">
        <v>4779</v>
      </c>
      <c r="C47" s="352" t="s">
        <v>335</v>
      </c>
      <c r="D47" s="352" t="s">
        <v>385</v>
      </c>
      <c r="E47" s="352">
        <v>0</v>
      </c>
      <c r="F47" s="352" t="s">
        <v>337</v>
      </c>
      <c r="G47" s="353">
        <v>0</v>
      </c>
      <c r="H47" s="353"/>
      <c r="I47" s="353">
        <v>0</v>
      </c>
      <c r="J47" s="353"/>
      <c r="K47" s="353">
        <v>0</v>
      </c>
      <c r="L47" s="353">
        <v>0</v>
      </c>
      <c r="M47" s="354">
        <v>0.9</v>
      </c>
      <c r="N47" s="355"/>
      <c r="O47" s="355"/>
      <c r="P47" s="353">
        <v>0</v>
      </c>
    </row>
    <row r="48" spans="1:16">
      <c r="A48" s="352">
        <v>1064104</v>
      </c>
      <c r="B48" s="352">
        <v>5015</v>
      </c>
      <c r="C48" s="352" t="s">
        <v>335</v>
      </c>
      <c r="D48" s="352" t="s">
        <v>386</v>
      </c>
      <c r="E48" s="352">
        <v>0</v>
      </c>
      <c r="F48" s="352" t="s">
        <v>337</v>
      </c>
      <c r="G48" s="353">
        <v>0</v>
      </c>
      <c r="H48" s="353">
        <v>0</v>
      </c>
      <c r="I48" s="353">
        <v>0</v>
      </c>
      <c r="J48" s="353">
        <v>0</v>
      </c>
      <c r="K48" s="353">
        <v>0</v>
      </c>
      <c r="L48" s="353">
        <v>0</v>
      </c>
      <c r="M48" s="354">
        <v>0.9</v>
      </c>
      <c r="N48" s="355"/>
      <c r="O48" s="355"/>
      <c r="P48" s="353">
        <v>0</v>
      </c>
    </row>
    <row r="49" spans="1:16">
      <c r="A49" s="352">
        <v>1064106</v>
      </c>
      <c r="B49" s="352">
        <v>5016</v>
      </c>
      <c r="C49" s="352" t="s">
        <v>335</v>
      </c>
      <c r="D49" s="352" t="s">
        <v>387</v>
      </c>
      <c r="E49" s="352">
        <v>0</v>
      </c>
      <c r="F49" s="352" t="s">
        <v>337</v>
      </c>
      <c r="G49" s="353">
        <v>0</v>
      </c>
      <c r="H49" s="353">
        <v>0</v>
      </c>
      <c r="I49" s="353">
        <v>0</v>
      </c>
      <c r="J49" s="353">
        <v>0</v>
      </c>
      <c r="K49" s="353">
        <v>0</v>
      </c>
      <c r="L49" s="353">
        <v>0</v>
      </c>
      <c r="M49" s="354">
        <v>0.9</v>
      </c>
      <c r="N49" s="355"/>
      <c r="O49" s="355"/>
      <c r="P49" s="353">
        <v>0</v>
      </c>
    </row>
    <row r="50" spans="1:16">
      <c r="A50" s="352">
        <v>1064094</v>
      </c>
      <c r="B50" s="352">
        <v>5010</v>
      </c>
      <c r="C50" s="352" t="s">
        <v>335</v>
      </c>
      <c r="D50" s="352" t="s">
        <v>388</v>
      </c>
      <c r="E50" s="352">
        <v>0</v>
      </c>
      <c r="F50" s="352" t="s">
        <v>337</v>
      </c>
      <c r="G50" s="353">
        <v>0</v>
      </c>
      <c r="H50" s="353">
        <v>0</v>
      </c>
      <c r="I50" s="353">
        <v>0</v>
      </c>
      <c r="J50" s="353">
        <v>0</v>
      </c>
      <c r="K50" s="353">
        <v>0</v>
      </c>
      <c r="L50" s="353">
        <v>0</v>
      </c>
      <c r="M50" s="354">
        <v>0.9</v>
      </c>
      <c r="N50" s="355"/>
      <c r="O50" s="355"/>
      <c r="P50" s="353">
        <v>0</v>
      </c>
    </row>
    <row r="51" spans="1:16">
      <c r="A51" s="352">
        <v>1064095</v>
      </c>
      <c r="B51" s="352">
        <v>5011</v>
      </c>
      <c r="C51" s="352" t="s">
        <v>335</v>
      </c>
      <c r="D51" s="352" t="s">
        <v>389</v>
      </c>
      <c r="E51" s="352">
        <v>0</v>
      </c>
      <c r="F51" s="352" t="s">
        <v>337</v>
      </c>
      <c r="G51" s="353">
        <v>0</v>
      </c>
      <c r="H51" s="353">
        <v>0</v>
      </c>
      <c r="I51" s="353">
        <v>0</v>
      </c>
      <c r="J51" s="353">
        <v>0</v>
      </c>
      <c r="K51" s="353">
        <v>0</v>
      </c>
      <c r="L51" s="353">
        <v>0</v>
      </c>
      <c r="M51" s="354">
        <v>0.9</v>
      </c>
      <c r="N51" s="355"/>
      <c r="O51" s="355"/>
      <c r="P51" s="353">
        <v>0</v>
      </c>
    </row>
    <row r="52" spans="1:16">
      <c r="A52" s="352">
        <v>1064098</v>
      </c>
      <c r="B52" s="352">
        <v>5013</v>
      </c>
      <c r="C52" s="352" t="s">
        <v>335</v>
      </c>
      <c r="D52" s="352" t="s">
        <v>390</v>
      </c>
      <c r="E52" s="352">
        <v>0</v>
      </c>
      <c r="F52" s="352" t="s">
        <v>337</v>
      </c>
      <c r="G52" s="353">
        <v>0</v>
      </c>
      <c r="H52" s="353">
        <v>0</v>
      </c>
      <c r="I52" s="353">
        <v>0</v>
      </c>
      <c r="J52" s="353">
        <v>0</v>
      </c>
      <c r="K52" s="353">
        <v>0</v>
      </c>
      <c r="L52" s="353">
        <v>0</v>
      </c>
      <c r="M52" s="354">
        <v>0.9</v>
      </c>
      <c r="N52" s="355"/>
      <c r="O52" s="355"/>
      <c r="P52" s="353">
        <v>0</v>
      </c>
    </row>
    <row r="53" spans="1:16">
      <c r="A53" s="352">
        <v>1064091</v>
      </c>
      <c r="B53" s="352">
        <v>5008</v>
      </c>
      <c r="C53" s="352" t="s">
        <v>335</v>
      </c>
      <c r="D53" s="352" t="s">
        <v>391</v>
      </c>
      <c r="E53" s="352">
        <v>0</v>
      </c>
      <c r="F53" s="352" t="s">
        <v>337</v>
      </c>
      <c r="G53" s="353">
        <v>0</v>
      </c>
      <c r="H53" s="353">
        <v>0</v>
      </c>
      <c r="I53" s="353">
        <v>0</v>
      </c>
      <c r="J53" s="353">
        <v>0</v>
      </c>
      <c r="K53" s="353">
        <v>0</v>
      </c>
      <c r="L53" s="353">
        <v>0</v>
      </c>
      <c r="M53" s="354">
        <v>0.9</v>
      </c>
      <c r="N53" s="355"/>
      <c r="O53" s="355"/>
      <c r="P53" s="353">
        <v>0</v>
      </c>
    </row>
    <row r="54" spans="1:16">
      <c r="A54" s="352">
        <v>751508</v>
      </c>
      <c r="B54" s="352">
        <v>4813</v>
      </c>
      <c r="C54" s="352" t="s">
        <v>335</v>
      </c>
      <c r="D54" s="352" t="s">
        <v>392</v>
      </c>
      <c r="E54" s="352">
        <v>0</v>
      </c>
      <c r="F54" s="352" t="s">
        <v>337</v>
      </c>
      <c r="G54" s="353">
        <v>0</v>
      </c>
      <c r="H54" s="353"/>
      <c r="I54" s="353">
        <v>0</v>
      </c>
      <c r="J54" s="353"/>
      <c r="K54" s="353">
        <v>0</v>
      </c>
      <c r="L54" s="353">
        <v>0</v>
      </c>
      <c r="M54" s="354">
        <v>0.9</v>
      </c>
      <c r="N54" s="355"/>
      <c r="O54" s="355"/>
      <c r="P54" s="353">
        <v>0</v>
      </c>
    </row>
    <row r="55" spans="1:16">
      <c r="A55" s="352">
        <v>751449</v>
      </c>
      <c r="B55" s="352">
        <v>4784</v>
      </c>
      <c r="C55" s="352" t="s">
        <v>335</v>
      </c>
      <c r="D55" s="352" t="s">
        <v>393</v>
      </c>
      <c r="E55" s="352">
        <v>0</v>
      </c>
      <c r="F55" s="352" t="s">
        <v>337</v>
      </c>
      <c r="G55" s="353">
        <v>0</v>
      </c>
      <c r="H55" s="353"/>
      <c r="I55" s="353">
        <v>0</v>
      </c>
      <c r="J55" s="353"/>
      <c r="K55" s="353">
        <v>0</v>
      </c>
      <c r="L55" s="353">
        <v>0</v>
      </c>
      <c r="M55" s="354">
        <v>0.9</v>
      </c>
      <c r="N55" s="355"/>
      <c r="O55" s="355"/>
      <c r="P55" s="353">
        <v>0</v>
      </c>
    </row>
    <row r="56" spans="1:16">
      <c r="A56" s="352">
        <v>1064093</v>
      </c>
      <c r="B56" s="352">
        <v>5009</v>
      </c>
      <c r="C56" s="352" t="s">
        <v>335</v>
      </c>
      <c r="D56" s="352" t="s">
        <v>394</v>
      </c>
      <c r="E56" s="352">
        <v>0</v>
      </c>
      <c r="F56" s="352" t="s">
        <v>337</v>
      </c>
      <c r="G56" s="353">
        <v>0</v>
      </c>
      <c r="H56" s="353">
        <v>0</v>
      </c>
      <c r="I56" s="353">
        <v>0</v>
      </c>
      <c r="J56" s="353">
        <v>0</v>
      </c>
      <c r="K56" s="353">
        <v>0</v>
      </c>
      <c r="L56" s="353">
        <v>0</v>
      </c>
      <c r="M56" s="354">
        <v>0.9</v>
      </c>
      <c r="N56" s="355"/>
      <c r="O56" s="355"/>
      <c r="P56" s="353">
        <v>0</v>
      </c>
    </row>
    <row r="57" spans="1:16">
      <c r="A57" s="352">
        <v>1064084</v>
      </c>
      <c r="B57" s="352">
        <v>5002</v>
      </c>
      <c r="C57" s="352" t="s">
        <v>335</v>
      </c>
      <c r="D57" s="352" t="s">
        <v>395</v>
      </c>
      <c r="E57" s="352">
        <v>0</v>
      </c>
      <c r="F57" s="352" t="s">
        <v>337</v>
      </c>
      <c r="G57" s="353">
        <v>0</v>
      </c>
      <c r="H57" s="353">
        <v>0</v>
      </c>
      <c r="I57" s="353">
        <v>0</v>
      </c>
      <c r="J57" s="353">
        <v>0</v>
      </c>
      <c r="K57" s="353">
        <v>0</v>
      </c>
      <c r="L57" s="353">
        <v>0</v>
      </c>
      <c r="M57" s="354">
        <v>0.9</v>
      </c>
      <c r="N57" s="355"/>
      <c r="O57" s="355"/>
      <c r="P57" s="353">
        <v>0</v>
      </c>
    </row>
    <row r="58" spans="1:16">
      <c r="A58" s="352">
        <v>751711</v>
      </c>
      <c r="B58" s="352">
        <v>4840</v>
      </c>
      <c r="C58" s="352" t="s">
        <v>335</v>
      </c>
      <c r="D58" s="352" t="s">
        <v>396</v>
      </c>
      <c r="E58" s="352">
        <v>0</v>
      </c>
      <c r="F58" s="352" t="s">
        <v>337</v>
      </c>
      <c r="G58" s="353">
        <v>0</v>
      </c>
      <c r="H58" s="353"/>
      <c r="I58" s="353">
        <v>0</v>
      </c>
      <c r="J58" s="353"/>
      <c r="K58" s="353">
        <v>0</v>
      </c>
      <c r="L58" s="353">
        <v>0</v>
      </c>
      <c r="M58" s="354">
        <v>0.9</v>
      </c>
      <c r="N58" s="355"/>
      <c r="O58" s="355"/>
      <c r="P58" s="353">
        <v>0</v>
      </c>
    </row>
    <row r="59" spans="1:16">
      <c r="A59" s="352">
        <v>1064148</v>
      </c>
      <c r="B59" s="352">
        <v>5045</v>
      </c>
      <c r="C59" s="352" t="s">
        <v>335</v>
      </c>
      <c r="D59" s="352" t="s">
        <v>397</v>
      </c>
      <c r="E59" s="352">
        <v>0</v>
      </c>
      <c r="F59" s="352" t="s">
        <v>337</v>
      </c>
      <c r="G59" s="353">
        <v>0</v>
      </c>
      <c r="H59" s="353">
        <v>0</v>
      </c>
      <c r="I59" s="353">
        <v>0</v>
      </c>
      <c r="J59" s="353">
        <v>0</v>
      </c>
      <c r="K59" s="353">
        <v>0</v>
      </c>
      <c r="L59" s="353">
        <v>0</v>
      </c>
      <c r="M59" s="354">
        <v>0.9</v>
      </c>
      <c r="N59" s="355"/>
      <c r="O59" s="355"/>
      <c r="P59" s="353">
        <v>0</v>
      </c>
    </row>
    <row r="60" spans="1:16">
      <c r="A60" s="352">
        <v>751466</v>
      </c>
      <c r="B60" s="352">
        <v>4793</v>
      </c>
      <c r="C60" s="352" t="s">
        <v>335</v>
      </c>
      <c r="D60" s="352" t="s">
        <v>398</v>
      </c>
      <c r="E60" s="352">
        <v>0</v>
      </c>
      <c r="F60" s="352" t="s">
        <v>337</v>
      </c>
      <c r="G60" s="353">
        <v>0</v>
      </c>
      <c r="H60" s="353"/>
      <c r="I60" s="353">
        <v>0</v>
      </c>
      <c r="J60" s="353"/>
      <c r="K60" s="353">
        <v>0</v>
      </c>
      <c r="L60" s="353">
        <v>0</v>
      </c>
      <c r="M60" s="354">
        <v>0.9</v>
      </c>
      <c r="N60" s="355"/>
      <c r="O60" s="355"/>
      <c r="P60" s="353">
        <v>0</v>
      </c>
    </row>
    <row r="61" spans="1:16">
      <c r="A61" s="352">
        <v>1064147</v>
      </c>
      <c r="B61" s="352">
        <v>5044</v>
      </c>
      <c r="C61" s="352" t="s">
        <v>335</v>
      </c>
      <c r="D61" s="352" t="s">
        <v>399</v>
      </c>
      <c r="E61" s="352">
        <v>0</v>
      </c>
      <c r="F61" s="352" t="s">
        <v>337</v>
      </c>
      <c r="G61" s="353">
        <v>0</v>
      </c>
      <c r="H61" s="353">
        <v>0</v>
      </c>
      <c r="I61" s="353">
        <v>0</v>
      </c>
      <c r="J61" s="353">
        <v>0</v>
      </c>
      <c r="K61" s="353">
        <v>0</v>
      </c>
      <c r="L61" s="353">
        <v>0</v>
      </c>
      <c r="M61" s="354">
        <v>0.9</v>
      </c>
      <c r="N61" s="355"/>
      <c r="O61" s="355"/>
      <c r="P61" s="353">
        <v>0</v>
      </c>
    </row>
    <row r="62" spans="1:16">
      <c r="A62" s="352">
        <v>1064146</v>
      </c>
      <c r="B62" s="352">
        <v>5043</v>
      </c>
      <c r="C62" s="352" t="s">
        <v>335</v>
      </c>
      <c r="D62" s="352" t="s">
        <v>400</v>
      </c>
      <c r="E62" s="352">
        <v>0</v>
      </c>
      <c r="F62" s="352" t="s">
        <v>337</v>
      </c>
      <c r="G62" s="353">
        <v>0</v>
      </c>
      <c r="H62" s="353">
        <v>0</v>
      </c>
      <c r="I62" s="353">
        <v>0</v>
      </c>
      <c r="J62" s="353">
        <v>0</v>
      </c>
      <c r="K62" s="353">
        <v>0</v>
      </c>
      <c r="L62" s="353">
        <v>0</v>
      </c>
      <c r="M62" s="354">
        <v>0.9</v>
      </c>
      <c r="N62" s="355"/>
      <c r="O62" s="355"/>
      <c r="P62" s="353">
        <v>0</v>
      </c>
    </row>
    <row r="63" spans="1:16">
      <c r="A63" s="352">
        <v>1064139</v>
      </c>
      <c r="B63" s="352">
        <v>5040</v>
      </c>
      <c r="C63" s="352" t="s">
        <v>335</v>
      </c>
      <c r="D63" s="352" t="s">
        <v>401</v>
      </c>
      <c r="E63" s="352">
        <v>0</v>
      </c>
      <c r="F63" s="352" t="s">
        <v>337</v>
      </c>
      <c r="G63" s="353">
        <v>0</v>
      </c>
      <c r="H63" s="353">
        <v>0</v>
      </c>
      <c r="I63" s="353">
        <v>0</v>
      </c>
      <c r="J63" s="353">
        <v>0</v>
      </c>
      <c r="K63" s="353">
        <v>0</v>
      </c>
      <c r="L63" s="353">
        <v>0</v>
      </c>
      <c r="M63" s="354">
        <v>0.9</v>
      </c>
      <c r="N63" s="355"/>
      <c r="O63" s="355"/>
      <c r="P63" s="353">
        <v>0</v>
      </c>
    </row>
    <row r="64" spans="1:16">
      <c r="A64" s="352">
        <v>1064145</v>
      </c>
      <c r="B64" s="352">
        <v>5042</v>
      </c>
      <c r="C64" s="352" t="s">
        <v>335</v>
      </c>
      <c r="D64" s="352" t="s">
        <v>402</v>
      </c>
      <c r="E64" s="352">
        <v>0</v>
      </c>
      <c r="F64" s="352" t="s">
        <v>337</v>
      </c>
      <c r="G64" s="353">
        <v>0</v>
      </c>
      <c r="H64" s="353">
        <v>0</v>
      </c>
      <c r="I64" s="353">
        <v>0</v>
      </c>
      <c r="J64" s="353">
        <v>0</v>
      </c>
      <c r="K64" s="353">
        <v>0</v>
      </c>
      <c r="L64" s="353">
        <v>0</v>
      </c>
      <c r="M64" s="354">
        <v>0.9</v>
      </c>
      <c r="N64" s="355"/>
      <c r="O64" s="355"/>
      <c r="P64" s="353">
        <v>0</v>
      </c>
    </row>
    <row r="65" spans="1:16">
      <c r="A65" s="352">
        <v>1064142</v>
      </c>
      <c r="B65" s="352">
        <v>5041</v>
      </c>
      <c r="C65" s="352" t="s">
        <v>335</v>
      </c>
      <c r="D65" s="352" t="s">
        <v>403</v>
      </c>
      <c r="E65" s="352">
        <v>0</v>
      </c>
      <c r="F65" s="352" t="s">
        <v>337</v>
      </c>
      <c r="G65" s="353">
        <v>0</v>
      </c>
      <c r="H65" s="353">
        <v>0</v>
      </c>
      <c r="I65" s="353">
        <v>0</v>
      </c>
      <c r="J65" s="353">
        <v>0</v>
      </c>
      <c r="K65" s="353">
        <v>0</v>
      </c>
      <c r="L65" s="353">
        <v>0</v>
      </c>
      <c r="M65" s="354">
        <v>0.9</v>
      </c>
      <c r="N65" s="355"/>
      <c r="O65" s="355"/>
      <c r="P65" s="353">
        <v>0</v>
      </c>
    </row>
    <row r="66" spans="1:16">
      <c r="A66" s="352">
        <v>1064136</v>
      </c>
      <c r="B66" s="352">
        <v>5039</v>
      </c>
      <c r="C66" s="352" t="s">
        <v>335</v>
      </c>
      <c r="D66" s="352" t="s">
        <v>404</v>
      </c>
      <c r="E66" s="352">
        <v>0</v>
      </c>
      <c r="F66" s="352" t="s">
        <v>337</v>
      </c>
      <c r="G66" s="353">
        <v>0</v>
      </c>
      <c r="H66" s="353">
        <v>0</v>
      </c>
      <c r="I66" s="353">
        <v>0</v>
      </c>
      <c r="J66" s="353">
        <v>0</v>
      </c>
      <c r="K66" s="353">
        <v>0</v>
      </c>
      <c r="L66" s="353">
        <v>0</v>
      </c>
      <c r="M66" s="354">
        <v>0.9</v>
      </c>
      <c r="N66" s="355"/>
      <c r="O66" s="355"/>
      <c r="P66" s="353">
        <v>0</v>
      </c>
    </row>
    <row r="67" spans="1:16">
      <c r="A67" s="352">
        <v>1064135</v>
      </c>
      <c r="B67" s="352">
        <v>5038</v>
      </c>
      <c r="C67" s="352" t="s">
        <v>335</v>
      </c>
      <c r="D67" s="352" t="s">
        <v>405</v>
      </c>
      <c r="E67" s="352">
        <v>0</v>
      </c>
      <c r="F67" s="352" t="s">
        <v>337</v>
      </c>
      <c r="G67" s="353">
        <v>0</v>
      </c>
      <c r="H67" s="353">
        <v>0</v>
      </c>
      <c r="I67" s="353">
        <v>0</v>
      </c>
      <c r="J67" s="353">
        <v>0</v>
      </c>
      <c r="K67" s="353">
        <v>0</v>
      </c>
      <c r="L67" s="353">
        <v>0</v>
      </c>
      <c r="M67" s="354">
        <v>0.9</v>
      </c>
      <c r="N67" s="355"/>
      <c r="O67" s="355"/>
      <c r="P67" s="353">
        <v>0</v>
      </c>
    </row>
    <row r="68" spans="1:16">
      <c r="A68" s="352">
        <v>959063</v>
      </c>
      <c r="B68" s="352">
        <v>4926</v>
      </c>
      <c r="C68" s="352" t="s">
        <v>338</v>
      </c>
      <c r="D68" s="352" t="s">
        <v>406</v>
      </c>
      <c r="E68" s="352">
        <v>0</v>
      </c>
      <c r="F68" s="352" t="s">
        <v>337</v>
      </c>
      <c r="G68" s="353">
        <v>0</v>
      </c>
      <c r="H68" s="353">
        <v>0</v>
      </c>
      <c r="I68" s="353">
        <v>0</v>
      </c>
      <c r="J68" s="353">
        <v>0</v>
      </c>
      <c r="K68" s="353">
        <v>0</v>
      </c>
      <c r="L68" s="353">
        <v>0</v>
      </c>
      <c r="M68" s="354">
        <v>0.9</v>
      </c>
      <c r="N68" s="355"/>
      <c r="O68" s="355"/>
      <c r="P68" s="353">
        <v>0</v>
      </c>
    </row>
    <row r="69" spans="1:16">
      <c r="A69" s="352">
        <v>959062</v>
      </c>
      <c r="B69" s="352">
        <v>4925</v>
      </c>
      <c r="C69" s="352" t="s">
        <v>338</v>
      </c>
      <c r="D69" s="352" t="s">
        <v>407</v>
      </c>
      <c r="E69" s="352">
        <v>0</v>
      </c>
      <c r="F69" s="352" t="s">
        <v>337</v>
      </c>
      <c r="G69" s="353">
        <v>0</v>
      </c>
      <c r="H69" s="353">
        <v>0</v>
      </c>
      <c r="I69" s="353">
        <v>0</v>
      </c>
      <c r="J69" s="353">
        <v>0</v>
      </c>
      <c r="K69" s="353">
        <v>0</v>
      </c>
      <c r="L69" s="353">
        <v>0</v>
      </c>
      <c r="M69" s="354">
        <v>0.9</v>
      </c>
      <c r="N69" s="355"/>
      <c r="O69" s="355"/>
      <c r="P69" s="353">
        <v>0</v>
      </c>
    </row>
    <row r="70" spans="1:16">
      <c r="A70" s="352">
        <v>743549</v>
      </c>
      <c r="B70" s="352">
        <v>4179</v>
      </c>
      <c r="C70" s="352" t="s">
        <v>338</v>
      </c>
      <c r="D70" s="352" t="s">
        <v>408</v>
      </c>
      <c r="E70" s="352">
        <v>0</v>
      </c>
      <c r="F70" s="352" t="s">
        <v>337</v>
      </c>
      <c r="G70" s="353">
        <v>534047.06000000006</v>
      </c>
      <c r="H70" s="353">
        <v>0</v>
      </c>
      <c r="I70" s="353">
        <v>0</v>
      </c>
      <c r="J70" s="353">
        <v>0</v>
      </c>
      <c r="K70" s="353">
        <v>0</v>
      </c>
      <c r="L70" s="353">
        <v>534047.06000000006</v>
      </c>
      <c r="M70" s="354">
        <v>1</v>
      </c>
      <c r="N70" s="355">
        <v>45779.885659722226</v>
      </c>
      <c r="O70" s="355">
        <v>45779.885659722226</v>
      </c>
      <c r="P70" s="353">
        <v>0</v>
      </c>
    </row>
    <row r="71" spans="1:16">
      <c r="A71" s="352">
        <v>743550</v>
      </c>
      <c r="B71" s="352">
        <v>4180</v>
      </c>
      <c r="C71" s="352" t="s">
        <v>338</v>
      </c>
      <c r="D71" s="352" t="s">
        <v>409</v>
      </c>
      <c r="E71" s="352">
        <v>0</v>
      </c>
      <c r="F71" s="352" t="s">
        <v>337</v>
      </c>
      <c r="G71" s="353">
        <v>1095674.55</v>
      </c>
      <c r="H71" s="353">
        <v>0</v>
      </c>
      <c r="I71" s="353">
        <v>0</v>
      </c>
      <c r="J71" s="353">
        <v>109567.45</v>
      </c>
      <c r="K71" s="353">
        <v>109567.45</v>
      </c>
      <c r="L71" s="353">
        <v>986107.1</v>
      </c>
      <c r="M71" s="354">
        <v>0.9</v>
      </c>
      <c r="N71" s="355">
        <v>45622.677418981482</v>
      </c>
      <c r="O71" s="355">
        <v>45622.677418981482</v>
      </c>
      <c r="P71" s="353">
        <v>0</v>
      </c>
    </row>
    <row r="72" spans="1:16">
      <c r="A72" s="352">
        <v>736347</v>
      </c>
      <c r="B72" s="352">
        <v>4126</v>
      </c>
      <c r="C72" s="352" t="s">
        <v>338</v>
      </c>
      <c r="D72" s="352" t="s">
        <v>410</v>
      </c>
      <c r="E72" s="352">
        <v>0</v>
      </c>
      <c r="F72" s="352" t="s">
        <v>337</v>
      </c>
      <c r="G72" s="353">
        <v>18221336.02</v>
      </c>
      <c r="H72" s="353">
        <v>0</v>
      </c>
      <c r="I72" s="353">
        <v>0</v>
      </c>
      <c r="J72" s="353">
        <v>1822133.6</v>
      </c>
      <c r="K72" s="353">
        <v>1822133.6</v>
      </c>
      <c r="L72" s="353">
        <v>16399202.42</v>
      </c>
      <c r="M72" s="354">
        <v>0.9</v>
      </c>
      <c r="N72" s="355">
        <v>46080.595324074071</v>
      </c>
      <c r="O72" s="355">
        <v>46080.595324074071</v>
      </c>
      <c r="P72" s="353">
        <v>0</v>
      </c>
    </row>
    <row r="73" spans="1:16">
      <c r="A73" s="352">
        <v>736350</v>
      </c>
      <c r="B73" s="352">
        <v>4127</v>
      </c>
      <c r="C73" s="352" t="s">
        <v>338</v>
      </c>
      <c r="D73" s="352" t="s">
        <v>411</v>
      </c>
      <c r="E73" s="352">
        <v>0</v>
      </c>
      <c r="F73" s="352" t="s">
        <v>337</v>
      </c>
      <c r="G73" s="353">
        <v>0</v>
      </c>
      <c r="H73" s="353"/>
      <c r="I73" s="353">
        <v>0</v>
      </c>
      <c r="J73" s="353">
        <v>0</v>
      </c>
      <c r="K73" s="353">
        <v>0</v>
      </c>
      <c r="L73" s="353">
        <v>0</v>
      </c>
      <c r="M73" s="354">
        <v>0.9</v>
      </c>
      <c r="N73" s="355"/>
      <c r="O73" s="355"/>
      <c r="P73" s="353">
        <v>0</v>
      </c>
    </row>
    <row r="74" spans="1:16">
      <c r="A74" s="352">
        <v>49822</v>
      </c>
      <c r="B74" s="352">
        <v>98</v>
      </c>
      <c r="C74" s="352" t="s">
        <v>338</v>
      </c>
      <c r="D74" s="352" t="s">
        <v>412</v>
      </c>
      <c r="E74" s="352">
        <v>2</v>
      </c>
      <c r="F74" s="352" t="s">
        <v>362</v>
      </c>
      <c r="G74" s="353">
        <v>0</v>
      </c>
      <c r="H74" s="353">
        <v>0</v>
      </c>
      <c r="I74" s="353">
        <v>0</v>
      </c>
      <c r="J74" s="353">
        <v>0</v>
      </c>
      <c r="K74" s="353">
        <v>0</v>
      </c>
      <c r="L74" s="353">
        <v>0</v>
      </c>
      <c r="M74" s="354">
        <v>1</v>
      </c>
      <c r="N74" s="355">
        <v>43021</v>
      </c>
      <c r="O74" s="355">
        <v>43098.566412037035</v>
      </c>
      <c r="P74" s="353">
        <v>0</v>
      </c>
    </row>
    <row r="75" spans="1:16">
      <c r="A75" s="352">
        <v>707331</v>
      </c>
      <c r="B75" s="352">
        <v>425</v>
      </c>
      <c r="C75" s="352" t="s">
        <v>413</v>
      </c>
      <c r="D75" s="352" t="s">
        <v>414</v>
      </c>
      <c r="E75" s="352">
        <v>0</v>
      </c>
      <c r="F75" s="352" t="s">
        <v>337</v>
      </c>
      <c r="G75" s="353">
        <v>290726.45</v>
      </c>
      <c r="H75" s="353">
        <v>34345.78</v>
      </c>
      <c r="I75" s="353">
        <v>0</v>
      </c>
      <c r="J75" s="353">
        <v>29072.639999999999</v>
      </c>
      <c r="K75" s="353">
        <v>0</v>
      </c>
      <c r="L75" s="353">
        <v>0</v>
      </c>
      <c r="M75" s="354">
        <v>0.9</v>
      </c>
      <c r="N75" s="355"/>
      <c r="O75" s="355"/>
      <c r="P75" s="353">
        <v>0</v>
      </c>
    </row>
    <row r="76" spans="1:16">
      <c r="A76" s="352">
        <v>956620</v>
      </c>
      <c r="B76" s="352">
        <v>4918</v>
      </c>
      <c r="C76" s="352" t="s">
        <v>335</v>
      </c>
      <c r="D76" s="352" t="s">
        <v>415</v>
      </c>
      <c r="E76" s="352">
        <v>0</v>
      </c>
      <c r="F76" s="352" t="s">
        <v>337</v>
      </c>
      <c r="G76" s="353">
        <v>8782710.4000000004</v>
      </c>
      <c r="H76" s="353">
        <v>0</v>
      </c>
      <c r="I76" s="353">
        <v>0</v>
      </c>
      <c r="J76" s="353">
        <v>878271.04</v>
      </c>
      <c r="K76" s="353">
        <v>0</v>
      </c>
      <c r="L76" s="353">
        <v>0</v>
      </c>
      <c r="M76" s="354">
        <v>0.9</v>
      </c>
      <c r="N76" s="355"/>
      <c r="O76" s="355"/>
      <c r="P76" s="353">
        <v>0</v>
      </c>
    </row>
    <row r="77" spans="1:16">
      <c r="A77" s="352">
        <v>750844</v>
      </c>
      <c r="B77" s="352">
        <v>4733</v>
      </c>
      <c r="C77" s="352" t="s">
        <v>413</v>
      </c>
      <c r="D77" s="352" t="s">
        <v>416</v>
      </c>
      <c r="E77" s="352">
        <v>0</v>
      </c>
      <c r="F77" s="352" t="s">
        <v>337</v>
      </c>
      <c r="G77" s="353">
        <v>480000</v>
      </c>
      <c r="H77" s="353">
        <v>0</v>
      </c>
      <c r="I77" s="353">
        <v>0</v>
      </c>
      <c r="J77" s="353">
        <v>48000</v>
      </c>
      <c r="K77" s="353">
        <v>48000</v>
      </c>
      <c r="L77" s="353">
        <v>432000</v>
      </c>
      <c r="M77" s="354">
        <v>0.9</v>
      </c>
      <c r="N77" s="355">
        <v>46078.927824074075</v>
      </c>
      <c r="O77" s="355">
        <v>46078.927824074075</v>
      </c>
      <c r="P77" s="353">
        <v>0</v>
      </c>
    </row>
    <row r="78" spans="1:16">
      <c r="A78" s="352">
        <v>111292</v>
      </c>
      <c r="B78" s="352">
        <v>134</v>
      </c>
      <c r="C78" s="352" t="s">
        <v>417</v>
      </c>
      <c r="D78" s="352" t="s">
        <v>418</v>
      </c>
      <c r="E78" s="352">
        <v>1</v>
      </c>
      <c r="F78" s="352" t="s">
        <v>419</v>
      </c>
      <c r="G78" s="353">
        <v>6367.16</v>
      </c>
      <c r="H78" s="353"/>
      <c r="I78" s="353">
        <v>0</v>
      </c>
      <c r="J78" s="353">
        <v>0</v>
      </c>
      <c r="K78" s="353">
        <v>0</v>
      </c>
      <c r="L78" s="353">
        <v>6367.16</v>
      </c>
      <c r="M78" s="354">
        <v>1</v>
      </c>
      <c r="N78" s="355">
        <v>43761.47252314815</v>
      </c>
      <c r="O78" s="355">
        <v>43760.905092592591</v>
      </c>
      <c r="P78" s="353">
        <v>6367.16</v>
      </c>
    </row>
    <row r="79" spans="1:16">
      <c r="A79" s="352">
        <v>739681</v>
      </c>
      <c r="B79" s="352">
        <v>11628</v>
      </c>
      <c r="C79" s="352" t="s">
        <v>335</v>
      </c>
      <c r="D79" s="352" t="s">
        <v>420</v>
      </c>
      <c r="E79" s="352">
        <v>0</v>
      </c>
      <c r="F79" s="352" t="s">
        <v>362</v>
      </c>
      <c r="G79" s="353">
        <v>372298490</v>
      </c>
      <c r="H79" s="353">
        <v>0</v>
      </c>
      <c r="I79" s="353">
        <v>0</v>
      </c>
      <c r="J79" s="353">
        <v>37229849</v>
      </c>
      <c r="K79" s="353">
        <v>37229849</v>
      </c>
      <c r="L79" s="353">
        <v>335068641</v>
      </c>
      <c r="M79" s="354">
        <v>0.9</v>
      </c>
      <c r="N79" s="355">
        <v>45352.52071759259</v>
      </c>
      <c r="O79" s="355">
        <v>45351.533252314817</v>
      </c>
      <c r="P79" s="353">
        <v>372298490</v>
      </c>
    </row>
    <row r="80" spans="1:16">
      <c r="A80" s="352">
        <v>243527</v>
      </c>
      <c r="B80" s="352">
        <v>11129</v>
      </c>
      <c r="C80" s="352" t="s">
        <v>338</v>
      </c>
      <c r="D80" s="352" t="s">
        <v>421</v>
      </c>
      <c r="E80" s="352">
        <v>3</v>
      </c>
      <c r="F80" s="352" t="s">
        <v>362</v>
      </c>
      <c r="G80" s="353">
        <v>17607476.969999999</v>
      </c>
      <c r="H80" s="353">
        <v>0</v>
      </c>
      <c r="I80" s="353">
        <v>0</v>
      </c>
      <c r="J80" s="353">
        <v>1760747.69</v>
      </c>
      <c r="K80" s="353">
        <v>1758603.84</v>
      </c>
      <c r="L80" s="353">
        <v>15827434.6</v>
      </c>
      <c r="M80" s="354">
        <v>0.89999999994212798</v>
      </c>
      <c r="N80" s="355">
        <v>44978.538946759261</v>
      </c>
      <c r="O80" s="355">
        <v>45776.761493055557</v>
      </c>
      <c r="P80" s="353">
        <v>17279734.59</v>
      </c>
    </row>
    <row r="81" spans="1:16">
      <c r="A81" s="352">
        <v>742731</v>
      </c>
      <c r="B81" s="352">
        <v>4166</v>
      </c>
      <c r="C81" s="352" t="s">
        <v>338</v>
      </c>
      <c r="D81" s="352" t="s">
        <v>422</v>
      </c>
      <c r="E81" s="352">
        <v>0</v>
      </c>
      <c r="F81" s="352" t="s">
        <v>337</v>
      </c>
      <c r="G81" s="353">
        <v>0</v>
      </c>
      <c r="H81" s="353"/>
      <c r="I81" s="353">
        <v>0</v>
      </c>
      <c r="J81" s="353">
        <v>0</v>
      </c>
      <c r="K81" s="353">
        <v>0</v>
      </c>
      <c r="L81" s="353">
        <v>0</v>
      </c>
      <c r="M81" s="354">
        <v>0.9</v>
      </c>
      <c r="N81" s="355"/>
      <c r="O81" s="355"/>
      <c r="P81" s="353">
        <v>0</v>
      </c>
    </row>
    <row r="82" spans="1:16">
      <c r="A82" s="352">
        <v>1064204</v>
      </c>
      <c r="B82" s="352">
        <v>5072</v>
      </c>
      <c r="C82" s="352" t="s">
        <v>335</v>
      </c>
      <c r="D82" s="352" t="s">
        <v>423</v>
      </c>
      <c r="E82" s="352">
        <v>0</v>
      </c>
      <c r="F82" s="352" t="s">
        <v>337</v>
      </c>
      <c r="G82" s="353">
        <v>0</v>
      </c>
      <c r="H82" s="353">
        <v>0</v>
      </c>
      <c r="I82" s="353">
        <v>0</v>
      </c>
      <c r="J82" s="353">
        <v>0</v>
      </c>
      <c r="K82" s="353">
        <v>0</v>
      </c>
      <c r="L82" s="353">
        <v>0</v>
      </c>
      <c r="M82" s="354">
        <v>0.9</v>
      </c>
      <c r="N82" s="355"/>
      <c r="O82" s="355"/>
      <c r="P82" s="353">
        <v>0</v>
      </c>
    </row>
    <row r="83" spans="1:16">
      <c r="A83" s="352">
        <v>1064202</v>
      </c>
      <c r="B83" s="352">
        <v>5070</v>
      </c>
      <c r="C83" s="352" t="s">
        <v>335</v>
      </c>
      <c r="D83" s="352" t="s">
        <v>424</v>
      </c>
      <c r="E83" s="352">
        <v>0</v>
      </c>
      <c r="F83" s="352" t="s">
        <v>337</v>
      </c>
      <c r="G83" s="353">
        <v>0</v>
      </c>
      <c r="H83" s="353">
        <v>0</v>
      </c>
      <c r="I83" s="353">
        <v>0</v>
      </c>
      <c r="J83" s="353">
        <v>0</v>
      </c>
      <c r="K83" s="353">
        <v>0</v>
      </c>
      <c r="L83" s="353">
        <v>0</v>
      </c>
      <c r="M83" s="354">
        <v>0.9</v>
      </c>
      <c r="N83" s="355"/>
      <c r="O83" s="355"/>
      <c r="P83" s="353">
        <v>0</v>
      </c>
    </row>
    <row r="84" spans="1:16">
      <c r="A84" s="352">
        <v>749168</v>
      </c>
      <c r="B84" s="352">
        <v>4278</v>
      </c>
      <c r="C84" s="352" t="s">
        <v>335</v>
      </c>
      <c r="D84" s="352" t="s">
        <v>425</v>
      </c>
      <c r="E84" s="352">
        <v>0</v>
      </c>
      <c r="F84" s="352" t="s">
        <v>337</v>
      </c>
      <c r="G84" s="353">
        <v>0</v>
      </c>
      <c r="H84" s="353"/>
      <c r="I84" s="353">
        <v>0</v>
      </c>
      <c r="J84" s="353"/>
      <c r="K84" s="353">
        <v>0</v>
      </c>
      <c r="L84" s="353">
        <v>0</v>
      </c>
      <c r="M84" s="354">
        <v>0.9</v>
      </c>
      <c r="N84" s="355"/>
      <c r="O84" s="355"/>
      <c r="P84" s="353">
        <v>0</v>
      </c>
    </row>
    <row r="85" spans="1:16">
      <c r="A85" s="352">
        <v>749162</v>
      </c>
      <c r="B85" s="352">
        <v>4276</v>
      </c>
      <c r="C85" s="352" t="s">
        <v>335</v>
      </c>
      <c r="D85" s="352" t="s">
        <v>426</v>
      </c>
      <c r="E85" s="352">
        <v>0</v>
      </c>
      <c r="F85" s="352" t="s">
        <v>337</v>
      </c>
      <c r="G85" s="353">
        <v>0</v>
      </c>
      <c r="H85" s="353"/>
      <c r="I85" s="353">
        <v>0</v>
      </c>
      <c r="J85" s="353"/>
      <c r="K85" s="353">
        <v>0</v>
      </c>
      <c r="L85" s="353">
        <v>0</v>
      </c>
      <c r="M85" s="354">
        <v>0.9</v>
      </c>
      <c r="N85" s="355"/>
      <c r="O85" s="355"/>
      <c r="P85" s="353">
        <v>0</v>
      </c>
    </row>
    <row r="86" spans="1:16">
      <c r="A86" s="352">
        <v>749161</v>
      </c>
      <c r="B86" s="352">
        <v>4275</v>
      </c>
      <c r="C86" s="352" t="s">
        <v>335</v>
      </c>
      <c r="D86" s="352" t="s">
        <v>427</v>
      </c>
      <c r="E86" s="352">
        <v>0</v>
      </c>
      <c r="F86" s="352" t="s">
        <v>337</v>
      </c>
      <c r="G86" s="353">
        <v>0</v>
      </c>
      <c r="H86" s="353"/>
      <c r="I86" s="353">
        <v>0</v>
      </c>
      <c r="J86" s="353"/>
      <c r="K86" s="353">
        <v>0</v>
      </c>
      <c r="L86" s="353">
        <v>0</v>
      </c>
      <c r="M86" s="354">
        <v>0.9</v>
      </c>
      <c r="N86" s="355"/>
      <c r="O86" s="355"/>
      <c r="P86" s="353">
        <v>0</v>
      </c>
    </row>
    <row r="87" spans="1:16">
      <c r="A87" s="352">
        <v>749160</v>
      </c>
      <c r="B87" s="352">
        <v>4274</v>
      </c>
      <c r="C87" s="352" t="s">
        <v>335</v>
      </c>
      <c r="D87" s="352" t="s">
        <v>428</v>
      </c>
      <c r="E87" s="352">
        <v>0</v>
      </c>
      <c r="F87" s="352" t="s">
        <v>337</v>
      </c>
      <c r="G87" s="353">
        <v>0</v>
      </c>
      <c r="H87" s="353"/>
      <c r="I87" s="353">
        <v>0</v>
      </c>
      <c r="J87" s="353"/>
      <c r="K87" s="353">
        <v>0</v>
      </c>
      <c r="L87" s="353">
        <v>0</v>
      </c>
      <c r="M87" s="354">
        <v>0.9</v>
      </c>
      <c r="N87" s="355"/>
      <c r="O87" s="355"/>
      <c r="P87" s="353">
        <v>0</v>
      </c>
    </row>
    <row r="88" spans="1:16">
      <c r="A88" s="352">
        <v>749158</v>
      </c>
      <c r="B88" s="352">
        <v>4272</v>
      </c>
      <c r="C88" s="352" t="s">
        <v>335</v>
      </c>
      <c r="D88" s="352" t="s">
        <v>429</v>
      </c>
      <c r="E88" s="352">
        <v>0</v>
      </c>
      <c r="F88" s="352" t="s">
        <v>337</v>
      </c>
      <c r="G88" s="353">
        <v>0</v>
      </c>
      <c r="H88" s="353"/>
      <c r="I88" s="353">
        <v>0</v>
      </c>
      <c r="J88" s="353"/>
      <c r="K88" s="353">
        <v>0</v>
      </c>
      <c r="L88" s="353">
        <v>0</v>
      </c>
      <c r="M88" s="354">
        <v>0.9</v>
      </c>
      <c r="N88" s="355"/>
      <c r="O88" s="355"/>
      <c r="P88" s="353">
        <v>0</v>
      </c>
    </row>
    <row r="89" spans="1:16">
      <c r="A89" s="352">
        <v>1064203</v>
      </c>
      <c r="B89" s="352">
        <v>5071</v>
      </c>
      <c r="C89" s="352" t="s">
        <v>335</v>
      </c>
      <c r="D89" s="352" t="s">
        <v>430</v>
      </c>
      <c r="E89" s="352">
        <v>0</v>
      </c>
      <c r="F89" s="352" t="s">
        <v>337</v>
      </c>
      <c r="G89" s="353">
        <v>0</v>
      </c>
      <c r="H89" s="353">
        <v>0</v>
      </c>
      <c r="I89" s="353">
        <v>0</v>
      </c>
      <c r="J89" s="353">
        <v>0</v>
      </c>
      <c r="K89" s="353">
        <v>0</v>
      </c>
      <c r="L89" s="353">
        <v>0</v>
      </c>
      <c r="M89" s="354">
        <v>0.9</v>
      </c>
      <c r="N89" s="355"/>
      <c r="O89" s="355"/>
      <c r="P89" s="353">
        <v>0</v>
      </c>
    </row>
    <row r="90" spans="1:16">
      <c r="A90" s="352">
        <v>749157</v>
      </c>
      <c r="B90" s="352">
        <v>4271</v>
      </c>
      <c r="C90" s="352" t="s">
        <v>335</v>
      </c>
      <c r="D90" s="352" t="s">
        <v>431</v>
      </c>
      <c r="E90" s="352">
        <v>0</v>
      </c>
      <c r="F90" s="352" t="s">
        <v>337</v>
      </c>
      <c r="G90" s="353">
        <v>0</v>
      </c>
      <c r="H90" s="353"/>
      <c r="I90" s="353">
        <v>0</v>
      </c>
      <c r="J90" s="353"/>
      <c r="K90" s="353">
        <v>0</v>
      </c>
      <c r="L90" s="353">
        <v>0</v>
      </c>
      <c r="M90" s="354">
        <v>0.9</v>
      </c>
      <c r="N90" s="355"/>
      <c r="O90" s="355"/>
      <c r="P90" s="353">
        <v>0</v>
      </c>
    </row>
    <row r="91" spans="1:16">
      <c r="A91" s="352">
        <v>1063992</v>
      </c>
      <c r="B91" s="352">
        <v>4951</v>
      </c>
      <c r="C91" s="352" t="s">
        <v>335</v>
      </c>
      <c r="D91" s="352" t="s">
        <v>432</v>
      </c>
      <c r="E91" s="352">
        <v>0</v>
      </c>
      <c r="F91" s="352" t="s">
        <v>337</v>
      </c>
      <c r="G91" s="353">
        <v>0</v>
      </c>
      <c r="H91" s="353">
        <v>0</v>
      </c>
      <c r="I91" s="353">
        <v>0</v>
      </c>
      <c r="J91" s="353">
        <v>0</v>
      </c>
      <c r="K91" s="353">
        <v>0</v>
      </c>
      <c r="L91" s="353">
        <v>0</v>
      </c>
      <c r="M91" s="354">
        <v>0.9</v>
      </c>
      <c r="N91" s="355"/>
      <c r="O91" s="355"/>
      <c r="P91" s="353">
        <v>0</v>
      </c>
    </row>
    <row r="92" spans="1:16">
      <c r="A92" s="352">
        <v>751517</v>
      </c>
      <c r="B92" s="352">
        <v>4819</v>
      </c>
      <c r="C92" s="352" t="s">
        <v>335</v>
      </c>
      <c r="D92" s="352" t="s">
        <v>433</v>
      </c>
      <c r="E92" s="352">
        <v>0</v>
      </c>
      <c r="F92" s="352" t="s">
        <v>337</v>
      </c>
      <c r="G92" s="353">
        <v>0</v>
      </c>
      <c r="H92" s="353"/>
      <c r="I92" s="353">
        <v>0</v>
      </c>
      <c r="J92" s="353"/>
      <c r="K92" s="353">
        <v>0</v>
      </c>
      <c r="L92" s="353">
        <v>0</v>
      </c>
      <c r="M92" s="354">
        <v>0.9</v>
      </c>
      <c r="N92" s="355"/>
      <c r="O92" s="355"/>
      <c r="P92" s="353">
        <v>0</v>
      </c>
    </row>
    <row r="93" spans="1:16">
      <c r="A93" s="352">
        <v>751516</v>
      </c>
      <c r="B93" s="352">
        <v>4818</v>
      </c>
      <c r="C93" s="352" t="s">
        <v>335</v>
      </c>
      <c r="D93" s="352" t="s">
        <v>434</v>
      </c>
      <c r="E93" s="352">
        <v>0</v>
      </c>
      <c r="F93" s="352" t="s">
        <v>337</v>
      </c>
      <c r="G93" s="353">
        <v>0</v>
      </c>
      <c r="H93" s="353"/>
      <c r="I93" s="353">
        <v>0</v>
      </c>
      <c r="J93" s="353"/>
      <c r="K93" s="353">
        <v>0</v>
      </c>
      <c r="L93" s="353">
        <v>0</v>
      </c>
      <c r="M93" s="354">
        <v>0.9</v>
      </c>
      <c r="N93" s="355"/>
      <c r="O93" s="355"/>
      <c r="P93" s="353">
        <v>0</v>
      </c>
    </row>
    <row r="94" spans="1:16">
      <c r="A94" s="352">
        <v>1064196</v>
      </c>
      <c r="B94" s="352">
        <v>5067</v>
      </c>
      <c r="C94" s="352" t="s">
        <v>335</v>
      </c>
      <c r="D94" s="352" t="s">
        <v>435</v>
      </c>
      <c r="E94" s="352">
        <v>0</v>
      </c>
      <c r="F94" s="352" t="s">
        <v>337</v>
      </c>
      <c r="G94" s="353">
        <v>0</v>
      </c>
      <c r="H94" s="353">
        <v>0</v>
      </c>
      <c r="I94" s="353">
        <v>0</v>
      </c>
      <c r="J94" s="353">
        <v>0</v>
      </c>
      <c r="K94" s="353">
        <v>0</v>
      </c>
      <c r="L94" s="353">
        <v>0</v>
      </c>
      <c r="M94" s="354">
        <v>0.9</v>
      </c>
      <c r="N94" s="355"/>
      <c r="O94" s="355"/>
      <c r="P94" s="353">
        <v>0</v>
      </c>
    </row>
    <row r="95" spans="1:16">
      <c r="A95" s="352">
        <v>1064195</v>
      </c>
      <c r="B95" s="352">
        <v>5066</v>
      </c>
      <c r="C95" s="352" t="s">
        <v>335</v>
      </c>
      <c r="D95" s="352" t="s">
        <v>436</v>
      </c>
      <c r="E95" s="352">
        <v>0</v>
      </c>
      <c r="F95" s="352" t="s">
        <v>337</v>
      </c>
      <c r="G95" s="353">
        <v>0</v>
      </c>
      <c r="H95" s="353">
        <v>0</v>
      </c>
      <c r="I95" s="353">
        <v>0</v>
      </c>
      <c r="J95" s="353">
        <v>0</v>
      </c>
      <c r="K95" s="353">
        <v>0</v>
      </c>
      <c r="L95" s="353">
        <v>0</v>
      </c>
      <c r="M95" s="354">
        <v>0.9</v>
      </c>
      <c r="N95" s="355"/>
      <c r="O95" s="355"/>
      <c r="P95" s="353">
        <v>0</v>
      </c>
    </row>
    <row r="96" spans="1:16">
      <c r="A96" s="352">
        <v>1064192</v>
      </c>
      <c r="B96" s="352">
        <v>5064</v>
      </c>
      <c r="C96" s="352" t="s">
        <v>335</v>
      </c>
      <c r="D96" s="352" t="s">
        <v>437</v>
      </c>
      <c r="E96" s="352">
        <v>0</v>
      </c>
      <c r="F96" s="352" t="s">
        <v>337</v>
      </c>
      <c r="G96" s="353">
        <v>0</v>
      </c>
      <c r="H96" s="353">
        <v>0</v>
      </c>
      <c r="I96" s="353">
        <v>0</v>
      </c>
      <c r="J96" s="353">
        <v>0</v>
      </c>
      <c r="K96" s="353">
        <v>0</v>
      </c>
      <c r="L96" s="353">
        <v>0</v>
      </c>
      <c r="M96" s="354">
        <v>0.9</v>
      </c>
      <c r="N96" s="355"/>
      <c r="O96" s="355"/>
      <c r="P96" s="353">
        <v>0</v>
      </c>
    </row>
    <row r="97" spans="1:16">
      <c r="A97" s="352">
        <v>1064185</v>
      </c>
      <c r="B97" s="352">
        <v>5063</v>
      </c>
      <c r="C97" s="352" t="s">
        <v>335</v>
      </c>
      <c r="D97" s="352" t="s">
        <v>438</v>
      </c>
      <c r="E97" s="352">
        <v>0</v>
      </c>
      <c r="F97" s="352" t="s">
        <v>337</v>
      </c>
      <c r="G97" s="353">
        <v>0</v>
      </c>
      <c r="H97" s="353">
        <v>0</v>
      </c>
      <c r="I97" s="353">
        <v>0</v>
      </c>
      <c r="J97" s="353">
        <v>0</v>
      </c>
      <c r="K97" s="353">
        <v>0</v>
      </c>
      <c r="L97" s="353">
        <v>0</v>
      </c>
      <c r="M97" s="354">
        <v>0.9</v>
      </c>
      <c r="N97" s="355"/>
      <c r="O97" s="355"/>
      <c r="P97" s="353">
        <v>0</v>
      </c>
    </row>
    <row r="98" spans="1:16">
      <c r="A98" s="352">
        <v>1064184</v>
      </c>
      <c r="B98" s="352">
        <v>5062</v>
      </c>
      <c r="C98" s="352" t="s">
        <v>335</v>
      </c>
      <c r="D98" s="352" t="s">
        <v>439</v>
      </c>
      <c r="E98" s="352">
        <v>0</v>
      </c>
      <c r="F98" s="352" t="s">
        <v>337</v>
      </c>
      <c r="G98" s="353">
        <v>0</v>
      </c>
      <c r="H98" s="353">
        <v>0</v>
      </c>
      <c r="I98" s="353">
        <v>0</v>
      </c>
      <c r="J98" s="353">
        <v>0</v>
      </c>
      <c r="K98" s="353">
        <v>0</v>
      </c>
      <c r="L98" s="353">
        <v>0</v>
      </c>
      <c r="M98" s="354">
        <v>0.9</v>
      </c>
      <c r="N98" s="355"/>
      <c r="O98" s="355"/>
      <c r="P98" s="353">
        <v>0</v>
      </c>
    </row>
    <row r="99" spans="1:16">
      <c r="A99" s="352">
        <v>1064183</v>
      </c>
      <c r="B99" s="352">
        <v>5061</v>
      </c>
      <c r="C99" s="352" t="s">
        <v>335</v>
      </c>
      <c r="D99" s="352" t="s">
        <v>440</v>
      </c>
      <c r="E99" s="352">
        <v>0</v>
      </c>
      <c r="F99" s="352" t="s">
        <v>337</v>
      </c>
      <c r="G99" s="353">
        <v>0</v>
      </c>
      <c r="H99" s="353">
        <v>0</v>
      </c>
      <c r="I99" s="353">
        <v>0</v>
      </c>
      <c r="J99" s="353">
        <v>0</v>
      </c>
      <c r="K99" s="353">
        <v>0</v>
      </c>
      <c r="L99" s="353">
        <v>0</v>
      </c>
      <c r="M99" s="354">
        <v>0.9</v>
      </c>
      <c r="N99" s="355"/>
      <c r="O99" s="355"/>
      <c r="P99" s="353">
        <v>0</v>
      </c>
    </row>
    <row r="100" spans="1:16">
      <c r="A100" s="352">
        <v>1064180</v>
      </c>
      <c r="B100" s="352">
        <v>5059</v>
      </c>
      <c r="C100" s="352" t="s">
        <v>335</v>
      </c>
      <c r="D100" s="352" t="s">
        <v>441</v>
      </c>
      <c r="E100" s="352">
        <v>0</v>
      </c>
      <c r="F100" s="352" t="s">
        <v>337</v>
      </c>
      <c r="G100" s="353">
        <v>0</v>
      </c>
      <c r="H100" s="353">
        <v>0</v>
      </c>
      <c r="I100" s="353">
        <v>0</v>
      </c>
      <c r="J100" s="353">
        <v>0</v>
      </c>
      <c r="K100" s="353">
        <v>0</v>
      </c>
      <c r="L100" s="353">
        <v>0</v>
      </c>
      <c r="M100" s="354">
        <v>0.9</v>
      </c>
      <c r="N100" s="355"/>
      <c r="O100" s="355"/>
      <c r="P100" s="353">
        <v>0</v>
      </c>
    </row>
    <row r="101" spans="1:16">
      <c r="A101" s="352">
        <v>1064179</v>
      </c>
      <c r="B101" s="352">
        <v>5058</v>
      </c>
      <c r="C101" s="352" t="s">
        <v>335</v>
      </c>
      <c r="D101" s="352" t="s">
        <v>442</v>
      </c>
      <c r="E101" s="352">
        <v>0</v>
      </c>
      <c r="F101" s="352" t="s">
        <v>337</v>
      </c>
      <c r="G101" s="353">
        <v>0</v>
      </c>
      <c r="H101" s="353">
        <v>0</v>
      </c>
      <c r="I101" s="353">
        <v>0</v>
      </c>
      <c r="J101" s="353">
        <v>0</v>
      </c>
      <c r="K101" s="353">
        <v>0</v>
      </c>
      <c r="L101" s="353">
        <v>0</v>
      </c>
      <c r="M101" s="354">
        <v>0.9</v>
      </c>
      <c r="N101" s="355"/>
      <c r="O101" s="355"/>
      <c r="P101" s="353">
        <v>0</v>
      </c>
    </row>
    <row r="102" spans="1:16">
      <c r="A102" s="352">
        <v>1064178</v>
      </c>
      <c r="B102" s="352">
        <v>5057</v>
      </c>
      <c r="C102" s="352" t="s">
        <v>335</v>
      </c>
      <c r="D102" s="352" t="s">
        <v>443</v>
      </c>
      <c r="E102" s="352">
        <v>0</v>
      </c>
      <c r="F102" s="352" t="s">
        <v>337</v>
      </c>
      <c r="G102" s="353">
        <v>0</v>
      </c>
      <c r="H102" s="353">
        <v>0</v>
      </c>
      <c r="I102" s="353">
        <v>0</v>
      </c>
      <c r="J102" s="353">
        <v>0</v>
      </c>
      <c r="K102" s="353">
        <v>0</v>
      </c>
      <c r="L102" s="353">
        <v>0</v>
      </c>
      <c r="M102" s="354">
        <v>0.9</v>
      </c>
      <c r="N102" s="355"/>
      <c r="O102" s="355"/>
      <c r="P102" s="353">
        <v>0</v>
      </c>
    </row>
    <row r="103" spans="1:16">
      <c r="A103" s="352">
        <v>1064177</v>
      </c>
      <c r="B103" s="352">
        <v>5056</v>
      </c>
      <c r="C103" s="352" t="s">
        <v>335</v>
      </c>
      <c r="D103" s="352" t="s">
        <v>444</v>
      </c>
      <c r="E103" s="352">
        <v>0</v>
      </c>
      <c r="F103" s="352" t="s">
        <v>337</v>
      </c>
      <c r="G103" s="353">
        <v>0</v>
      </c>
      <c r="H103" s="353">
        <v>0</v>
      </c>
      <c r="I103" s="353">
        <v>0</v>
      </c>
      <c r="J103" s="353">
        <v>0</v>
      </c>
      <c r="K103" s="353">
        <v>0</v>
      </c>
      <c r="L103" s="353">
        <v>0</v>
      </c>
      <c r="M103" s="354">
        <v>0.9</v>
      </c>
      <c r="N103" s="355"/>
      <c r="O103" s="355"/>
      <c r="P103" s="353">
        <v>0</v>
      </c>
    </row>
    <row r="104" spans="1:16">
      <c r="A104" s="352">
        <v>1064175</v>
      </c>
      <c r="B104" s="352">
        <v>5054</v>
      </c>
      <c r="C104" s="352" t="s">
        <v>335</v>
      </c>
      <c r="D104" s="352" t="s">
        <v>445</v>
      </c>
      <c r="E104" s="352">
        <v>0</v>
      </c>
      <c r="F104" s="352" t="s">
        <v>337</v>
      </c>
      <c r="G104" s="353">
        <v>0</v>
      </c>
      <c r="H104" s="353">
        <v>0</v>
      </c>
      <c r="I104" s="353">
        <v>0</v>
      </c>
      <c r="J104" s="353">
        <v>0</v>
      </c>
      <c r="K104" s="353">
        <v>0</v>
      </c>
      <c r="L104" s="353">
        <v>0</v>
      </c>
      <c r="M104" s="354">
        <v>0.9</v>
      </c>
      <c r="N104" s="355"/>
      <c r="O104" s="355"/>
      <c r="P104" s="353">
        <v>0</v>
      </c>
    </row>
    <row r="105" spans="1:16">
      <c r="A105" s="352">
        <v>1064176</v>
      </c>
      <c r="B105" s="352">
        <v>5055</v>
      </c>
      <c r="C105" s="352" t="s">
        <v>335</v>
      </c>
      <c r="D105" s="352" t="s">
        <v>446</v>
      </c>
      <c r="E105" s="352">
        <v>0</v>
      </c>
      <c r="F105" s="352" t="s">
        <v>337</v>
      </c>
      <c r="G105" s="353">
        <v>0</v>
      </c>
      <c r="H105" s="353">
        <v>0</v>
      </c>
      <c r="I105" s="353">
        <v>0</v>
      </c>
      <c r="J105" s="353">
        <v>0</v>
      </c>
      <c r="K105" s="353">
        <v>0</v>
      </c>
      <c r="L105" s="353">
        <v>0</v>
      </c>
      <c r="M105" s="354">
        <v>0.9</v>
      </c>
      <c r="N105" s="355"/>
      <c r="O105" s="355"/>
      <c r="P105" s="353">
        <v>0</v>
      </c>
    </row>
    <row r="106" spans="1:16">
      <c r="A106" s="352">
        <v>1064173</v>
      </c>
      <c r="B106" s="352">
        <v>5053</v>
      </c>
      <c r="C106" s="352" t="s">
        <v>335</v>
      </c>
      <c r="D106" s="352" t="s">
        <v>447</v>
      </c>
      <c r="E106" s="352">
        <v>0</v>
      </c>
      <c r="F106" s="352" t="s">
        <v>337</v>
      </c>
      <c r="G106" s="353">
        <v>0</v>
      </c>
      <c r="H106" s="353">
        <v>0</v>
      </c>
      <c r="I106" s="353">
        <v>0</v>
      </c>
      <c r="J106" s="353">
        <v>0</v>
      </c>
      <c r="K106" s="353">
        <v>0</v>
      </c>
      <c r="L106" s="353">
        <v>0</v>
      </c>
      <c r="M106" s="354">
        <v>0.9</v>
      </c>
      <c r="N106" s="355"/>
      <c r="O106" s="355"/>
      <c r="P106" s="353">
        <v>0</v>
      </c>
    </row>
    <row r="107" spans="1:16">
      <c r="A107" s="352">
        <v>1064172</v>
      </c>
      <c r="B107" s="352">
        <v>5052</v>
      </c>
      <c r="C107" s="352" t="s">
        <v>335</v>
      </c>
      <c r="D107" s="352" t="s">
        <v>448</v>
      </c>
      <c r="E107" s="352">
        <v>0</v>
      </c>
      <c r="F107" s="352" t="s">
        <v>337</v>
      </c>
      <c r="G107" s="353">
        <v>0</v>
      </c>
      <c r="H107" s="353">
        <v>0</v>
      </c>
      <c r="I107" s="353">
        <v>0</v>
      </c>
      <c r="J107" s="353">
        <v>0</v>
      </c>
      <c r="K107" s="353">
        <v>0</v>
      </c>
      <c r="L107" s="353">
        <v>0</v>
      </c>
      <c r="M107" s="354">
        <v>0.9</v>
      </c>
      <c r="N107" s="355"/>
      <c r="O107" s="355"/>
      <c r="P107" s="353">
        <v>0</v>
      </c>
    </row>
    <row r="108" spans="1:16">
      <c r="A108" s="352">
        <v>1064157</v>
      </c>
      <c r="B108" s="352">
        <v>5051</v>
      </c>
      <c r="C108" s="352" t="s">
        <v>335</v>
      </c>
      <c r="D108" s="352" t="s">
        <v>449</v>
      </c>
      <c r="E108" s="352">
        <v>0</v>
      </c>
      <c r="F108" s="352" t="s">
        <v>337</v>
      </c>
      <c r="G108" s="353">
        <v>0</v>
      </c>
      <c r="H108" s="353">
        <v>0</v>
      </c>
      <c r="I108" s="353">
        <v>0</v>
      </c>
      <c r="J108" s="353">
        <v>0</v>
      </c>
      <c r="K108" s="353">
        <v>0</v>
      </c>
      <c r="L108" s="353">
        <v>0</v>
      </c>
      <c r="M108" s="354">
        <v>0.9</v>
      </c>
      <c r="N108" s="355"/>
      <c r="O108" s="355"/>
      <c r="P108" s="353">
        <v>0</v>
      </c>
    </row>
    <row r="109" spans="1:16">
      <c r="A109" s="352">
        <v>1064155</v>
      </c>
      <c r="B109" s="352">
        <v>5049</v>
      </c>
      <c r="C109" s="352" t="s">
        <v>335</v>
      </c>
      <c r="D109" s="352" t="s">
        <v>450</v>
      </c>
      <c r="E109" s="352">
        <v>0</v>
      </c>
      <c r="F109" s="352" t="s">
        <v>337</v>
      </c>
      <c r="G109" s="353">
        <v>0</v>
      </c>
      <c r="H109" s="353">
        <v>0</v>
      </c>
      <c r="I109" s="353">
        <v>0</v>
      </c>
      <c r="J109" s="353">
        <v>0</v>
      </c>
      <c r="K109" s="353">
        <v>0</v>
      </c>
      <c r="L109" s="353">
        <v>0</v>
      </c>
      <c r="M109" s="354">
        <v>0.9</v>
      </c>
      <c r="N109" s="355"/>
      <c r="O109" s="355"/>
      <c r="P109" s="353">
        <v>0</v>
      </c>
    </row>
    <row r="110" spans="1:16">
      <c r="A110" s="352">
        <v>1064154</v>
      </c>
      <c r="B110" s="352">
        <v>5048</v>
      </c>
      <c r="C110" s="352" t="s">
        <v>335</v>
      </c>
      <c r="D110" s="352" t="s">
        <v>451</v>
      </c>
      <c r="E110" s="352">
        <v>0</v>
      </c>
      <c r="F110" s="352" t="s">
        <v>337</v>
      </c>
      <c r="G110" s="353">
        <v>0</v>
      </c>
      <c r="H110" s="353">
        <v>0</v>
      </c>
      <c r="I110" s="353">
        <v>0</v>
      </c>
      <c r="J110" s="353">
        <v>0</v>
      </c>
      <c r="K110" s="353">
        <v>0</v>
      </c>
      <c r="L110" s="353">
        <v>0</v>
      </c>
      <c r="M110" s="354">
        <v>0.9</v>
      </c>
      <c r="N110" s="355"/>
      <c r="O110" s="355"/>
      <c r="P110" s="353">
        <v>0</v>
      </c>
    </row>
    <row r="111" spans="1:16">
      <c r="A111" s="352">
        <v>1064153</v>
      </c>
      <c r="B111" s="352">
        <v>5047</v>
      </c>
      <c r="C111" s="352" t="s">
        <v>335</v>
      </c>
      <c r="D111" s="352" t="s">
        <v>452</v>
      </c>
      <c r="E111" s="352">
        <v>0</v>
      </c>
      <c r="F111" s="352" t="s">
        <v>337</v>
      </c>
      <c r="G111" s="353">
        <v>0</v>
      </c>
      <c r="H111" s="353">
        <v>0</v>
      </c>
      <c r="I111" s="353">
        <v>0</v>
      </c>
      <c r="J111" s="353">
        <v>0</v>
      </c>
      <c r="K111" s="353">
        <v>0</v>
      </c>
      <c r="L111" s="353">
        <v>0</v>
      </c>
      <c r="M111" s="354">
        <v>0.9</v>
      </c>
      <c r="N111" s="355"/>
      <c r="O111" s="355"/>
      <c r="P111" s="353">
        <v>0</v>
      </c>
    </row>
    <row r="112" spans="1:16">
      <c r="A112" s="352">
        <v>1064121</v>
      </c>
      <c r="B112" s="352">
        <v>5027</v>
      </c>
      <c r="C112" s="352" t="s">
        <v>335</v>
      </c>
      <c r="D112" s="352" t="s">
        <v>453</v>
      </c>
      <c r="E112" s="352">
        <v>0</v>
      </c>
      <c r="F112" s="352" t="s">
        <v>337</v>
      </c>
      <c r="G112" s="353">
        <v>0</v>
      </c>
      <c r="H112" s="353">
        <v>0</v>
      </c>
      <c r="I112" s="353">
        <v>0</v>
      </c>
      <c r="J112" s="353">
        <v>0</v>
      </c>
      <c r="K112" s="353">
        <v>0</v>
      </c>
      <c r="L112" s="353">
        <v>0</v>
      </c>
      <c r="M112" s="354">
        <v>0.9</v>
      </c>
      <c r="N112" s="355"/>
      <c r="O112" s="355"/>
      <c r="P112" s="353">
        <v>0</v>
      </c>
    </row>
    <row r="113" spans="1:16">
      <c r="A113" s="352">
        <v>1064115</v>
      </c>
      <c r="B113" s="352">
        <v>5021</v>
      </c>
      <c r="C113" s="352" t="s">
        <v>335</v>
      </c>
      <c r="D113" s="352" t="s">
        <v>454</v>
      </c>
      <c r="E113" s="352">
        <v>0</v>
      </c>
      <c r="F113" s="352" t="s">
        <v>337</v>
      </c>
      <c r="G113" s="353">
        <v>0</v>
      </c>
      <c r="H113" s="353">
        <v>0</v>
      </c>
      <c r="I113" s="353">
        <v>0</v>
      </c>
      <c r="J113" s="353">
        <v>0</v>
      </c>
      <c r="K113" s="353">
        <v>0</v>
      </c>
      <c r="L113" s="353">
        <v>0</v>
      </c>
      <c r="M113" s="354">
        <v>0.9</v>
      </c>
      <c r="N113" s="355"/>
      <c r="O113" s="355"/>
      <c r="P113" s="353">
        <v>0</v>
      </c>
    </row>
    <row r="114" spans="1:16">
      <c r="A114" s="352">
        <v>751526</v>
      </c>
      <c r="B114" s="352">
        <v>4824</v>
      </c>
      <c r="C114" s="352" t="s">
        <v>335</v>
      </c>
      <c r="D114" s="352" t="s">
        <v>455</v>
      </c>
      <c r="E114" s="352">
        <v>0</v>
      </c>
      <c r="F114" s="352" t="s">
        <v>337</v>
      </c>
      <c r="G114" s="353">
        <v>0</v>
      </c>
      <c r="H114" s="353"/>
      <c r="I114" s="353">
        <v>0</v>
      </c>
      <c r="J114" s="353"/>
      <c r="K114" s="353">
        <v>0</v>
      </c>
      <c r="L114" s="353">
        <v>0</v>
      </c>
      <c r="M114" s="354">
        <v>0.9</v>
      </c>
      <c r="N114" s="355"/>
      <c r="O114" s="355"/>
      <c r="P114" s="353">
        <v>0</v>
      </c>
    </row>
    <row r="115" spans="1:16">
      <c r="A115" s="352">
        <v>1064097</v>
      </c>
      <c r="B115" s="352">
        <v>5012</v>
      </c>
      <c r="C115" s="352" t="s">
        <v>335</v>
      </c>
      <c r="D115" s="352" t="s">
        <v>456</v>
      </c>
      <c r="E115" s="352">
        <v>0</v>
      </c>
      <c r="F115" s="352" t="s">
        <v>337</v>
      </c>
      <c r="G115" s="353">
        <v>0</v>
      </c>
      <c r="H115" s="353">
        <v>0</v>
      </c>
      <c r="I115" s="353">
        <v>0</v>
      </c>
      <c r="J115" s="353">
        <v>0</v>
      </c>
      <c r="K115" s="353">
        <v>0</v>
      </c>
      <c r="L115" s="353">
        <v>0</v>
      </c>
      <c r="M115" s="354">
        <v>0.9</v>
      </c>
      <c r="N115" s="355"/>
      <c r="O115" s="355"/>
      <c r="P115" s="353">
        <v>0</v>
      </c>
    </row>
    <row r="116" spans="1:16">
      <c r="A116" s="352">
        <v>749225</v>
      </c>
      <c r="B116" s="352">
        <v>4327</v>
      </c>
      <c r="C116" s="352" t="s">
        <v>335</v>
      </c>
      <c r="D116" s="352" t="s">
        <v>457</v>
      </c>
      <c r="E116" s="352">
        <v>0</v>
      </c>
      <c r="F116" s="352" t="s">
        <v>337</v>
      </c>
      <c r="G116" s="353">
        <v>0</v>
      </c>
      <c r="H116" s="353">
        <v>0</v>
      </c>
      <c r="I116" s="353">
        <v>0</v>
      </c>
      <c r="J116" s="353">
        <v>0</v>
      </c>
      <c r="K116" s="353">
        <v>0</v>
      </c>
      <c r="L116" s="353">
        <v>0</v>
      </c>
      <c r="M116" s="354">
        <v>0.9</v>
      </c>
      <c r="N116" s="355"/>
      <c r="O116" s="355"/>
      <c r="P116" s="353">
        <v>0</v>
      </c>
    </row>
    <row r="117" spans="1:16">
      <c r="A117" s="352">
        <v>1064066</v>
      </c>
      <c r="B117" s="352">
        <v>5000</v>
      </c>
      <c r="C117" s="352" t="s">
        <v>335</v>
      </c>
      <c r="D117" s="352" t="s">
        <v>458</v>
      </c>
      <c r="E117" s="352">
        <v>0</v>
      </c>
      <c r="F117" s="352" t="s">
        <v>337</v>
      </c>
      <c r="G117" s="353">
        <v>0</v>
      </c>
      <c r="H117" s="353">
        <v>0</v>
      </c>
      <c r="I117" s="353">
        <v>0</v>
      </c>
      <c r="J117" s="353">
        <v>0</v>
      </c>
      <c r="K117" s="353">
        <v>0</v>
      </c>
      <c r="L117" s="353">
        <v>0</v>
      </c>
      <c r="M117" s="354">
        <v>0.9</v>
      </c>
      <c r="N117" s="355"/>
      <c r="O117" s="355"/>
      <c r="P117" s="353">
        <v>0</v>
      </c>
    </row>
    <row r="118" spans="1:16">
      <c r="A118" s="352">
        <v>749251</v>
      </c>
      <c r="B118" s="352">
        <v>4340</v>
      </c>
      <c r="C118" s="352" t="s">
        <v>335</v>
      </c>
      <c r="D118" s="352" t="s">
        <v>459</v>
      </c>
      <c r="E118" s="352">
        <v>0</v>
      </c>
      <c r="F118" s="352" t="s">
        <v>337</v>
      </c>
      <c r="G118" s="353">
        <v>0</v>
      </c>
      <c r="H118" s="353"/>
      <c r="I118" s="353">
        <v>0</v>
      </c>
      <c r="J118" s="353">
        <v>0</v>
      </c>
      <c r="K118" s="353">
        <v>0</v>
      </c>
      <c r="L118" s="353">
        <v>0</v>
      </c>
      <c r="M118" s="354">
        <v>0.9</v>
      </c>
      <c r="N118" s="355"/>
      <c r="O118" s="355"/>
      <c r="P118" s="353">
        <v>0</v>
      </c>
    </row>
    <row r="119" spans="1:16">
      <c r="A119" s="352">
        <v>749250</v>
      </c>
      <c r="B119" s="352">
        <v>4339</v>
      </c>
      <c r="C119" s="352" t="s">
        <v>335</v>
      </c>
      <c r="D119" s="352" t="s">
        <v>460</v>
      </c>
      <c r="E119" s="352">
        <v>0</v>
      </c>
      <c r="F119" s="352" t="s">
        <v>337</v>
      </c>
      <c r="G119" s="353">
        <v>0</v>
      </c>
      <c r="H119" s="353"/>
      <c r="I119" s="353">
        <v>0</v>
      </c>
      <c r="J119" s="353">
        <v>0</v>
      </c>
      <c r="K119" s="353">
        <v>0</v>
      </c>
      <c r="L119" s="353">
        <v>0</v>
      </c>
      <c r="M119" s="354">
        <v>0.9</v>
      </c>
      <c r="N119" s="355"/>
      <c r="O119" s="355"/>
      <c r="P119" s="353">
        <v>0</v>
      </c>
    </row>
    <row r="120" spans="1:16">
      <c r="A120" s="352">
        <v>751417</v>
      </c>
      <c r="B120" s="352">
        <v>4773</v>
      </c>
      <c r="C120" s="352" t="s">
        <v>335</v>
      </c>
      <c r="D120" s="352" t="s">
        <v>461</v>
      </c>
      <c r="E120" s="352">
        <v>0</v>
      </c>
      <c r="F120" s="352" t="s">
        <v>337</v>
      </c>
      <c r="G120" s="353">
        <v>0</v>
      </c>
      <c r="H120" s="353"/>
      <c r="I120" s="353">
        <v>0</v>
      </c>
      <c r="J120" s="353"/>
      <c r="K120" s="353">
        <v>0</v>
      </c>
      <c r="L120" s="353">
        <v>0</v>
      </c>
      <c r="M120" s="354">
        <v>0.9</v>
      </c>
      <c r="N120" s="355"/>
      <c r="O120" s="355"/>
      <c r="P120" s="353">
        <v>0</v>
      </c>
    </row>
    <row r="121" spans="1:16">
      <c r="A121" s="352">
        <v>1064065</v>
      </c>
      <c r="B121" s="352">
        <v>4999</v>
      </c>
      <c r="C121" s="352" t="s">
        <v>335</v>
      </c>
      <c r="D121" s="352" t="s">
        <v>462</v>
      </c>
      <c r="E121" s="352">
        <v>0</v>
      </c>
      <c r="F121" s="352" t="s">
        <v>337</v>
      </c>
      <c r="G121" s="353">
        <v>0</v>
      </c>
      <c r="H121" s="353">
        <v>0</v>
      </c>
      <c r="I121" s="353">
        <v>0</v>
      </c>
      <c r="J121" s="353">
        <v>0</v>
      </c>
      <c r="K121" s="353">
        <v>0</v>
      </c>
      <c r="L121" s="353">
        <v>0</v>
      </c>
      <c r="M121" s="354">
        <v>0.9</v>
      </c>
      <c r="N121" s="355"/>
      <c r="O121" s="355"/>
      <c r="P121" s="353">
        <v>0</v>
      </c>
    </row>
    <row r="122" spans="1:16">
      <c r="A122" s="352">
        <v>751523</v>
      </c>
      <c r="B122" s="352">
        <v>4822</v>
      </c>
      <c r="C122" s="352" t="s">
        <v>335</v>
      </c>
      <c r="D122" s="352" t="s">
        <v>463</v>
      </c>
      <c r="E122" s="352">
        <v>0</v>
      </c>
      <c r="F122" s="352" t="s">
        <v>337</v>
      </c>
      <c r="G122" s="353">
        <v>0</v>
      </c>
      <c r="H122" s="353"/>
      <c r="I122" s="353">
        <v>0</v>
      </c>
      <c r="J122" s="353"/>
      <c r="K122" s="353">
        <v>0</v>
      </c>
      <c r="L122" s="353">
        <v>0</v>
      </c>
      <c r="M122" s="354">
        <v>0.9</v>
      </c>
      <c r="N122" s="355"/>
      <c r="O122" s="355"/>
      <c r="P122" s="353">
        <v>0</v>
      </c>
    </row>
    <row r="123" spans="1:16">
      <c r="A123" s="352">
        <v>1064063</v>
      </c>
      <c r="B123" s="352">
        <v>4998</v>
      </c>
      <c r="C123" s="352" t="s">
        <v>335</v>
      </c>
      <c r="D123" s="352" t="s">
        <v>464</v>
      </c>
      <c r="E123" s="352">
        <v>0</v>
      </c>
      <c r="F123" s="352" t="s">
        <v>337</v>
      </c>
      <c r="G123" s="353">
        <v>0</v>
      </c>
      <c r="H123" s="353">
        <v>0</v>
      </c>
      <c r="I123" s="353">
        <v>0</v>
      </c>
      <c r="J123" s="353">
        <v>0</v>
      </c>
      <c r="K123" s="353">
        <v>0</v>
      </c>
      <c r="L123" s="353">
        <v>0</v>
      </c>
      <c r="M123" s="354">
        <v>0.9</v>
      </c>
      <c r="N123" s="355"/>
      <c r="O123" s="355"/>
      <c r="P123" s="353">
        <v>0</v>
      </c>
    </row>
    <row r="124" spans="1:16">
      <c r="A124" s="352">
        <v>1064062</v>
      </c>
      <c r="B124" s="352">
        <v>4997</v>
      </c>
      <c r="C124" s="352" t="s">
        <v>335</v>
      </c>
      <c r="D124" s="352" t="s">
        <v>465</v>
      </c>
      <c r="E124" s="352">
        <v>0</v>
      </c>
      <c r="F124" s="352" t="s">
        <v>337</v>
      </c>
      <c r="G124" s="353">
        <v>0</v>
      </c>
      <c r="H124" s="353">
        <v>0</v>
      </c>
      <c r="I124" s="353">
        <v>0</v>
      </c>
      <c r="J124" s="353">
        <v>0</v>
      </c>
      <c r="K124" s="353">
        <v>0</v>
      </c>
      <c r="L124" s="353">
        <v>0</v>
      </c>
      <c r="M124" s="354">
        <v>0.9</v>
      </c>
      <c r="N124" s="355"/>
      <c r="O124" s="355"/>
      <c r="P124" s="353">
        <v>0</v>
      </c>
    </row>
    <row r="125" spans="1:16">
      <c r="A125" s="352">
        <v>1064061</v>
      </c>
      <c r="B125" s="352">
        <v>4996</v>
      </c>
      <c r="C125" s="352" t="s">
        <v>335</v>
      </c>
      <c r="D125" s="352" t="s">
        <v>466</v>
      </c>
      <c r="E125" s="352">
        <v>0</v>
      </c>
      <c r="F125" s="352" t="s">
        <v>337</v>
      </c>
      <c r="G125" s="353">
        <v>0</v>
      </c>
      <c r="H125" s="353">
        <v>0</v>
      </c>
      <c r="I125" s="353">
        <v>0</v>
      </c>
      <c r="J125" s="353">
        <v>0</v>
      </c>
      <c r="K125" s="353">
        <v>0</v>
      </c>
      <c r="L125" s="353">
        <v>0</v>
      </c>
      <c r="M125" s="354">
        <v>0.9</v>
      </c>
      <c r="N125" s="355"/>
      <c r="O125" s="355"/>
      <c r="P125" s="353">
        <v>0</v>
      </c>
    </row>
    <row r="126" spans="1:16">
      <c r="A126" s="352">
        <v>749254</v>
      </c>
      <c r="B126" s="352">
        <v>4343</v>
      </c>
      <c r="C126" s="352" t="s">
        <v>335</v>
      </c>
      <c r="D126" s="352" t="s">
        <v>467</v>
      </c>
      <c r="E126" s="352">
        <v>0</v>
      </c>
      <c r="F126" s="352" t="s">
        <v>337</v>
      </c>
      <c r="G126" s="353">
        <v>0</v>
      </c>
      <c r="H126" s="353">
        <v>0</v>
      </c>
      <c r="I126" s="353">
        <v>0</v>
      </c>
      <c r="J126" s="353">
        <v>0</v>
      </c>
      <c r="K126" s="353">
        <v>0</v>
      </c>
      <c r="L126" s="353">
        <v>0</v>
      </c>
      <c r="M126" s="354">
        <v>0.9</v>
      </c>
      <c r="N126" s="355"/>
      <c r="O126" s="355"/>
      <c r="P126" s="353">
        <v>0</v>
      </c>
    </row>
    <row r="127" spans="1:16">
      <c r="A127" s="352">
        <v>750729</v>
      </c>
      <c r="B127" s="352">
        <v>107980</v>
      </c>
      <c r="C127" s="352" t="s">
        <v>335</v>
      </c>
      <c r="D127" s="352" t="s">
        <v>468</v>
      </c>
      <c r="E127" s="352">
        <v>0</v>
      </c>
      <c r="F127" s="352" t="s">
        <v>362</v>
      </c>
      <c r="G127" s="353">
        <v>1251791913.73</v>
      </c>
      <c r="H127" s="353">
        <v>98935899.299999997</v>
      </c>
      <c r="I127" s="353">
        <v>0</v>
      </c>
      <c r="J127" s="353">
        <v>125179191.37</v>
      </c>
      <c r="K127" s="353">
        <v>0</v>
      </c>
      <c r="L127" s="353">
        <v>0</v>
      </c>
      <c r="M127" s="354">
        <v>0.9</v>
      </c>
      <c r="N127" s="355"/>
      <c r="O127" s="355"/>
      <c r="P127" s="353">
        <v>0</v>
      </c>
    </row>
    <row r="128" spans="1:16">
      <c r="A128" s="352">
        <v>962147</v>
      </c>
      <c r="B128" s="352">
        <v>1132</v>
      </c>
      <c r="C128" s="352" t="s">
        <v>335</v>
      </c>
      <c r="D128" s="352" t="s">
        <v>469</v>
      </c>
      <c r="E128" s="352">
        <v>0</v>
      </c>
      <c r="F128" s="352" t="s">
        <v>470</v>
      </c>
      <c r="G128" s="353">
        <v>0</v>
      </c>
      <c r="H128" s="353"/>
      <c r="I128" s="353">
        <v>0</v>
      </c>
      <c r="J128" s="353">
        <v>0</v>
      </c>
      <c r="K128" s="353">
        <v>0</v>
      </c>
      <c r="L128" s="353">
        <v>0</v>
      </c>
      <c r="M128" s="354">
        <v>0.9</v>
      </c>
      <c r="N128" s="355"/>
      <c r="O128" s="355"/>
      <c r="P128" s="353">
        <v>0</v>
      </c>
    </row>
    <row r="129" spans="1:16">
      <c r="A129" s="352">
        <v>686388</v>
      </c>
      <c r="B129" s="352">
        <v>44</v>
      </c>
      <c r="C129" s="352" t="s">
        <v>338</v>
      </c>
      <c r="D129" s="352" t="s">
        <v>471</v>
      </c>
      <c r="E129" s="352">
        <v>0</v>
      </c>
      <c r="F129" s="352" t="s">
        <v>337</v>
      </c>
      <c r="G129" s="353">
        <v>68518319</v>
      </c>
      <c r="H129" s="353">
        <v>0</v>
      </c>
      <c r="I129" s="353">
        <v>-29691271</v>
      </c>
      <c r="J129" s="353">
        <v>0</v>
      </c>
      <c r="K129" s="353">
        <v>0</v>
      </c>
      <c r="L129" s="353">
        <v>68518319</v>
      </c>
      <c r="M129" s="354">
        <v>1</v>
      </c>
      <c r="N129" s="355">
        <v>44936.555</v>
      </c>
      <c r="O129" s="355">
        <v>44931.604108796295</v>
      </c>
      <c r="P129" s="353">
        <v>68518319</v>
      </c>
    </row>
    <row r="130" spans="1:16">
      <c r="A130" s="352">
        <v>743541</v>
      </c>
      <c r="B130" s="352">
        <v>4178</v>
      </c>
      <c r="C130" s="352" t="s">
        <v>338</v>
      </c>
      <c r="D130" s="352" t="s">
        <v>472</v>
      </c>
      <c r="E130" s="352">
        <v>0</v>
      </c>
      <c r="F130" s="352" t="s">
        <v>337</v>
      </c>
      <c r="G130" s="353">
        <v>1854481.23</v>
      </c>
      <c r="H130" s="353">
        <v>0</v>
      </c>
      <c r="I130" s="353">
        <v>0</v>
      </c>
      <c r="J130" s="353">
        <v>0</v>
      </c>
      <c r="K130" s="353">
        <v>0</v>
      </c>
      <c r="L130" s="353">
        <v>1854481.23</v>
      </c>
      <c r="M130" s="354">
        <v>1</v>
      </c>
      <c r="N130" s="355">
        <v>45754.635625000003</v>
      </c>
      <c r="O130" s="355">
        <v>45754.635625000003</v>
      </c>
      <c r="P130" s="353">
        <v>0</v>
      </c>
    </row>
    <row r="131" spans="1:16">
      <c r="A131" s="352">
        <v>743520</v>
      </c>
      <c r="B131" s="352">
        <v>4176</v>
      </c>
      <c r="C131" s="352" t="s">
        <v>338</v>
      </c>
      <c r="D131" s="352" t="s">
        <v>473</v>
      </c>
      <c r="E131" s="352">
        <v>0</v>
      </c>
      <c r="F131" s="352" t="s">
        <v>337</v>
      </c>
      <c r="G131" s="353">
        <v>3661056.31</v>
      </c>
      <c r="H131" s="353">
        <v>0</v>
      </c>
      <c r="I131" s="353">
        <v>0</v>
      </c>
      <c r="J131" s="353">
        <v>366105.63</v>
      </c>
      <c r="K131" s="353">
        <v>366105.63</v>
      </c>
      <c r="L131" s="353">
        <v>3294950.68</v>
      </c>
      <c r="M131" s="354">
        <v>0.9</v>
      </c>
      <c r="N131" s="355">
        <v>45888.635960648149</v>
      </c>
      <c r="O131" s="355">
        <v>45888.635960648149</v>
      </c>
      <c r="P131" s="353">
        <v>0</v>
      </c>
    </row>
    <row r="132" spans="1:16">
      <c r="A132" s="352">
        <v>713673</v>
      </c>
      <c r="B132" s="352">
        <v>409</v>
      </c>
      <c r="C132" s="352" t="s">
        <v>338</v>
      </c>
      <c r="D132" s="352" t="s">
        <v>474</v>
      </c>
      <c r="E132" s="352">
        <v>1</v>
      </c>
      <c r="F132" s="352" t="s">
        <v>337</v>
      </c>
      <c r="G132" s="353">
        <v>23199.19</v>
      </c>
      <c r="H132" s="353">
        <v>0</v>
      </c>
      <c r="I132" s="353">
        <v>0</v>
      </c>
      <c r="J132" s="353">
        <v>2319.92</v>
      </c>
      <c r="K132" s="353">
        <v>2319.92</v>
      </c>
      <c r="L132" s="353">
        <v>20879.27</v>
      </c>
      <c r="M132" s="354">
        <v>0.89999995689504597</v>
      </c>
      <c r="N132" s="355">
        <v>45077.485555555555</v>
      </c>
      <c r="O132" s="355">
        <v>45076.506423611114</v>
      </c>
      <c r="P132" s="353">
        <v>23199.19</v>
      </c>
    </row>
    <row r="133" spans="1:16">
      <c r="A133" s="352">
        <v>742730</v>
      </c>
      <c r="B133" s="352">
        <v>4165</v>
      </c>
      <c r="C133" s="352" t="s">
        <v>338</v>
      </c>
      <c r="D133" s="352" t="s">
        <v>475</v>
      </c>
      <c r="E133" s="352">
        <v>0</v>
      </c>
      <c r="F133" s="352" t="s">
        <v>337</v>
      </c>
      <c r="G133" s="353">
        <v>0</v>
      </c>
      <c r="H133" s="353"/>
      <c r="I133" s="353">
        <v>0</v>
      </c>
      <c r="J133" s="353">
        <v>0</v>
      </c>
      <c r="K133" s="353">
        <v>0</v>
      </c>
      <c r="L133" s="353">
        <v>0</v>
      </c>
      <c r="M133" s="354">
        <v>0.9</v>
      </c>
      <c r="N133" s="355"/>
      <c r="O133" s="355"/>
      <c r="P133" s="353">
        <v>0</v>
      </c>
    </row>
    <row r="134" spans="1:16">
      <c r="A134" s="352">
        <v>743730</v>
      </c>
      <c r="B134" s="352">
        <v>4190</v>
      </c>
      <c r="C134" s="352" t="s">
        <v>338</v>
      </c>
      <c r="D134" s="352" t="s">
        <v>476</v>
      </c>
      <c r="E134" s="352">
        <v>0</v>
      </c>
      <c r="F134" s="352" t="s">
        <v>337</v>
      </c>
      <c r="G134" s="353">
        <v>0</v>
      </c>
      <c r="H134" s="353"/>
      <c r="I134" s="353">
        <v>0</v>
      </c>
      <c r="J134" s="353">
        <v>0</v>
      </c>
      <c r="K134" s="353">
        <v>0</v>
      </c>
      <c r="L134" s="353">
        <v>0</v>
      </c>
      <c r="M134" s="354">
        <v>0.9</v>
      </c>
      <c r="N134" s="355"/>
      <c r="O134" s="355"/>
      <c r="P134" s="353">
        <v>0</v>
      </c>
    </row>
    <row r="135" spans="1:16">
      <c r="A135" s="352">
        <v>711142</v>
      </c>
      <c r="B135" s="352">
        <v>1062</v>
      </c>
      <c r="C135" s="352" t="s">
        <v>338</v>
      </c>
      <c r="D135" s="352" t="s">
        <v>477</v>
      </c>
      <c r="E135" s="352">
        <v>1</v>
      </c>
      <c r="F135" s="352" t="s">
        <v>337</v>
      </c>
      <c r="G135" s="353">
        <v>76582.48</v>
      </c>
      <c r="H135" s="353">
        <v>0</v>
      </c>
      <c r="I135" s="353">
        <v>0</v>
      </c>
      <c r="J135" s="353">
        <v>7658.25</v>
      </c>
      <c r="K135" s="353">
        <v>7658.25</v>
      </c>
      <c r="L135" s="353">
        <v>68924.23</v>
      </c>
      <c r="M135" s="354">
        <v>0.89999997388436603</v>
      </c>
      <c r="N135" s="355">
        <v>45167.477453703701</v>
      </c>
      <c r="O135" s="355">
        <v>45166.921400462961</v>
      </c>
      <c r="P135" s="353">
        <v>76582.48</v>
      </c>
    </row>
    <row r="136" spans="1:16">
      <c r="A136" s="352">
        <v>91893</v>
      </c>
      <c r="B136" s="352">
        <v>103493</v>
      </c>
      <c r="C136" s="352" t="s">
        <v>335</v>
      </c>
      <c r="D136" s="352" t="s">
        <v>478</v>
      </c>
      <c r="E136" s="352">
        <v>0</v>
      </c>
      <c r="F136" s="352" t="s">
        <v>362</v>
      </c>
      <c r="G136" s="353">
        <v>0</v>
      </c>
      <c r="H136" s="353"/>
      <c r="I136" s="353">
        <v>0</v>
      </c>
      <c r="J136" s="353"/>
      <c r="K136" s="353">
        <v>0</v>
      </c>
      <c r="L136" s="353">
        <v>0</v>
      </c>
      <c r="M136" s="354">
        <v>0.9</v>
      </c>
      <c r="N136" s="355"/>
      <c r="O136" s="355"/>
      <c r="P136" s="353">
        <v>0</v>
      </c>
    </row>
    <row r="137" spans="1:16">
      <c r="A137" s="352">
        <v>89439</v>
      </c>
      <c r="B137" s="352">
        <v>102583</v>
      </c>
      <c r="C137" s="352" t="s">
        <v>338</v>
      </c>
      <c r="D137" s="352" t="s">
        <v>479</v>
      </c>
      <c r="E137" s="352">
        <v>0</v>
      </c>
      <c r="F137" s="352" t="s">
        <v>362</v>
      </c>
      <c r="G137" s="353">
        <v>0</v>
      </c>
      <c r="H137" s="353"/>
      <c r="I137" s="353">
        <v>0</v>
      </c>
      <c r="J137" s="353"/>
      <c r="K137" s="353">
        <v>0</v>
      </c>
      <c r="L137" s="353">
        <v>0</v>
      </c>
      <c r="M137" s="354">
        <v>0.9</v>
      </c>
      <c r="N137" s="355"/>
      <c r="O137" s="355"/>
      <c r="P137" s="353">
        <v>0</v>
      </c>
    </row>
    <row r="138" spans="1:16">
      <c r="A138" s="352">
        <v>102691</v>
      </c>
      <c r="B138" s="352">
        <v>105245</v>
      </c>
      <c r="C138" s="352" t="s">
        <v>338</v>
      </c>
      <c r="D138" s="352" t="s">
        <v>480</v>
      </c>
      <c r="E138" s="352">
        <v>0</v>
      </c>
      <c r="F138" s="352" t="s">
        <v>362</v>
      </c>
      <c r="G138" s="353">
        <v>0</v>
      </c>
      <c r="H138" s="353"/>
      <c r="I138" s="353">
        <v>0</v>
      </c>
      <c r="J138" s="353"/>
      <c r="K138" s="353">
        <v>0</v>
      </c>
      <c r="L138" s="353">
        <v>0</v>
      </c>
      <c r="M138" s="354">
        <v>0.9</v>
      </c>
      <c r="N138" s="355"/>
      <c r="O138" s="355"/>
      <c r="P138" s="353">
        <v>0</v>
      </c>
    </row>
    <row r="139" spans="1:16">
      <c r="A139" s="352">
        <v>102792</v>
      </c>
      <c r="B139" s="352">
        <v>105258</v>
      </c>
      <c r="C139" s="352" t="s">
        <v>335</v>
      </c>
      <c r="D139" s="352" t="s">
        <v>481</v>
      </c>
      <c r="E139" s="352">
        <v>0</v>
      </c>
      <c r="F139" s="352" t="s">
        <v>362</v>
      </c>
      <c r="G139" s="353">
        <v>0</v>
      </c>
      <c r="H139" s="353"/>
      <c r="I139" s="353">
        <v>0</v>
      </c>
      <c r="J139" s="353"/>
      <c r="K139" s="353">
        <v>0</v>
      </c>
      <c r="L139" s="353">
        <v>0</v>
      </c>
      <c r="M139" s="354">
        <v>0.9</v>
      </c>
      <c r="N139" s="355"/>
      <c r="O139" s="355"/>
      <c r="P139" s="353">
        <v>0</v>
      </c>
    </row>
    <row r="140" spans="1:16">
      <c r="A140" s="352">
        <v>83182</v>
      </c>
      <c r="B140" s="352">
        <v>1294</v>
      </c>
      <c r="C140" s="352" t="s">
        <v>417</v>
      </c>
      <c r="D140" s="352" t="s">
        <v>482</v>
      </c>
      <c r="E140" s="352">
        <v>1</v>
      </c>
      <c r="F140" s="352" t="s">
        <v>362</v>
      </c>
      <c r="G140" s="353">
        <v>620193956.53999996</v>
      </c>
      <c r="H140" s="353">
        <v>0</v>
      </c>
      <c r="I140" s="353">
        <v>0</v>
      </c>
      <c r="J140" s="353">
        <v>0</v>
      </c>
      <c r="K140" s="353">
        <v>0</v>
      </c>
      <c r="L140" s="353">
        <v>620193956.53999996</v>
      </c>
      <c r="M140" s="354">
        <v>1</v>
      </c>
      <c r="N140" s="355">
        <v>43866.533356481479</v>
      </c>
      <c r="O140" s="355">
        <v>45029.861643518518</v>
      </c>
      <c r="P140" s="353">
        <v>620193956.53999996</v>
      </c>
    </row>
    <row r="141" spans="1:16">
      <c r="A141" s="352">
        <v>102889</v>
      </c>
      <c r="B141" s="352">
        <v>8937</v>
      </c>
      <c r="C141" s="352" t="s">
        <v>338</v>
      </c>
      <c r="D141" s="352" t="s">
        <v>483</v>
      </c>
      <c r="E141" s="352">
        <v>1</v>
      </c>
      <c r="F141" s="352" t="s">
        <v>362</v>
      </c>
      <c r="G141" s="353">
        <v>104834336.48999999</v>
      </c>
      <c r="H141" s="353">
        <v>0</v>
      </c>
      <c r="I141" s="353">
        <v>0</v>
      </c>
      <c r="J141" s="353">
        <v>0</v>
      </c>
      <c r="K141" s="353">
        <v>0</v>
      </c>
      <c r="L141" s="353">
        <v>111352417</v>
      </c>
      <c r="M141" s="354">
        <v>1</v>
      </c>
      <c r="N141" s="355">
        <v>44448.485219907408</v>
      </c>
      <c r="O141" s="355">
        <v>44447.523252314815</v>
      </c>
      <c r="P141" s="353">
        <v>104834336.48999999</v>
      </c>
    </row>
    <row r="142" spans="1:16">
      <c r="A142" s="352">
        <v>77704</v>
      </c>
      <c r="B142" s="352">
        <v>101757</v>
      </c>
      <c r="C142" s="352" t="s">
        <v>335</v>
      </c>
      <c r="D142" s="352" t="s">
        <v>484</v>
      </c>
      <c r="E142" s="352">
        <v>0</v>
      </c>
      <c r="F142" s="352" t="s">
        <v>362</v>
      </c>
      <c r="G142" s="353">
        <v>0</v>
      </c>
      <c r="H142" s="353"/>
      <c r="I142" s="353">
        <v>0</v>
      </c>
      <c r="J142" s="353"/>
      <c r="K142" s="353">
        <v>0</v>
      </c>
      <c r="L142" s="353">
        <v>0</v>
      </c>
      <c r="M142" s="354">
        <v>0.9</v>
      </c>
      <c r="N142" s="355"/>
      <c r="O142" s="355"/>
      <c r="P142" s="353">
        <v>0</v>
      </c>
    </row>
    <row r="143" spans="1:16">
      <c r="A143" s="352">
        <v>80354</v>
      </c>
      <c r="B143" s="352">
        <v>101861</v>
      </c>
      <c r="C143" s="352" t="s">
        <v>335</v>
      </c>
      <c r="D143" s="352" t="s">
        <v>485</v>
      </c>
      <c r="E143" s="352">
        <v>0</v>
      </c>
      <c r="F143" s="352" t="s">
        <v>362</v>
      </c>
      <c r="G143" s="353">
        <v>0</v>
      </c>
      <c r="H143" s="353"/>
      <c r="I143" s="353">
        <v>0</v>
      </c>
      <c r="J143" s="353"/>
      <c r="K143" s="353">
        <v>0</v>
      </c>
      <c r="L143" s="353">
        <v>0</v>
      </c>
      <c r="M143" s="354">
        <v>0.9</v>
      </c>
      <c r="N143" s="355"/>
      <c r="O143" s="355"/>
      <c r="P143" s="353">
        <v>0</v>
      </c>
    </row>
    <row r="144" spans="1:16">
      <c r="A144" s="352">
        <v>101680</v>
      </c>
      <c r="B144" s="352">
        <v>105183</v>
      </c>
      <c r="C144" s="352" t="s">
        <v>338</v>
      </c>
      <c r="D144" s="352" t="s">
        <v>486</v>
      </c>
      <c r="E144" s="352">
        <v>0</v>
      </c>
      <c r="F144" s="352" t="s">
        <v>362</v>
      </c>
      <c r="G144" s="353">
        <v>0</v>
      </c>
      <c r="H144" s="353"/>
      <c r="I144" s="353">
        <v>0</v>
      </c>
      <c r="J144" s="353"/>
      <c r="K144" s="353">
        <v>0</v>
      </c>
      <c r="L144" s="353">
        <v>0</v>
      </c>
      <c r="M144" s="354">
        <v>0.9</v>
      </c>
      <c r="N144" s="355"/>
      <c r="O144" s="355"/>
      <c r="P144" s="353">
        <v>0</v>
      </c>
    </row>
    <row r="145" spans="1:16">
      <c r="A145" s="352">
        <v>79372</v>
      </c>
      <c r="B145" s="352">
        <v>101813</v>
      </c>
      <c r="C145" s="352" t="s">
        <v>338</v>
      </c>
      <c r="D145" s="352" t="s">
        <v>487</v>
      </c>
      <c r="E145" s="352">
        <v>0</v>
      </c>
      <c r="F145" s="352" t="s">
        <v>362</v>
      </c>
      <c r="G145" s="353">
        <v>0</v>
      </c>
      <c r="H145" s="353"/>
      <c r="I145" s="353">
        <v>0</v>
      </c>
      <c r="J145" s="353"/>
      <c r="K145" s="353">
        <v>0</v>
      </c>
      <c r="L145" s="353">
        <v>0</v>
      </c>
      <c r="M145" s="354">
        <v>0.9</v>
      </c>
      <c r="N145" s="355"/>
      <c r="O145" s="355"/>
      <c r="P145" s="353">
        <v>0</v>
      </c>
    </row>
    <row r="146" spans="1:16">
      <c r="A146" s="352">
        <v>97242</v>
      </c>
      <c r="B146" s="352">
        <v>1859</v>
      </c>
      <c r="C146" s="352" t="s">
        <v>338</v>
      </c>
      <c r="D146" s="352" t="s">
        <v>488</v>
      </c>
      <c r="E146" s="352">
        <v>1</v>
      </c>
      <c r="F146" s="352" t="s">
        <v>362</v>
      </c>
      <c r="G146" s="353">
        <v>274009.18</v>
      </c>
      <c r="H146" s="353">
        <v>0</v>
      </c>
      <c r="I146" s="353">
        <v>0</v>
      </c>
      <c r="J146" s="353">
        <v>0</v>
      </c>
      <c r="K146" s="353">
        <v>0</v>
      </c>
      <c r="L146" s="353">
        <v>274009.18</v>
      </c>
      <c r="M146" s="354">
        <v>1</v>
      </c>
      <c r="N146" s="355">
        <v>43977.474942129629</v>
      </c>
      <c r="O146" s="355">
        <v>45751.718900462962</v>
      </c>
      <c r="P146" s="353">
        <v>498747.05</v>
      </c>
    </row>
    <row r="147" spans="1:16">
      <c r="A147" s="352">
        <v>79196</v>
      </c>
      <c r="B147" s="352">
        <v>101808</v>
      </c>
      <c r="C147" s="352" t="s">
        <v>338</v>
      </c>
      <c r="D147" s="352" t="s">
        <v>489</v>
      </c>
      <c r="E147" s="352">
        <v>0</v>
      </c>
      <c r="F147" s="352" t="s">
        <v>362</v>
      </c>
      <c r="G147" s="353">
        <v>0</v>
      </c>
      <c r="H147" s="353"/>
      <c r="I147" s="353">
        <v>0</v>
      </c>
      <c r="J147" s="353"/>
      <c r="K147" s="353">
        <v>0</v>
      </c>
      <c r="L147" s="353">
        <v>0</v>
      </c>
      <c r="M147" s="354">
        <v>0.9</v>
      </c>
      <c r="N147" s="355"/>
      <c r="O147" s="355"/>
      <c r="P147" s="353">
        <v>0</v>
      </c>
    </row>
    <row r="148" spans="1:16">
      <c r="A148" s="352">
        <v>79184</v>
      </c>
      <c r="B148" s="352">
        <v>2045</v>
      </c>
      <c r="C148" s="352" t="s">
        <v>338</v>
      </c>
      <c r="D148" s="352" t="s">
        <v>490</v>
      </c>
      <c r="E148" s="352">
        <v>0</v>
      </c>
      <c r="F148" s="352" t="s">
        <v>362</v>
      </c>
      <c r="G148" s="353">
        <v>0</v>
      </c>
      <c r="H148" s="353"/>
      <c r="I148" s="353">
        <v>0</v>
      </c>
      <c r="J148" s="353"/>
      <c r="K148" s="353">
        <v>0</v>
      </c>
      <c r="L148" s="353">
        <v>0</v>
      </c>
      <c r="M148" s="354">
        <v>0.9</v>
      </c>
      <c r="N148" s="355"/>
      <c r="O148" s="355"/>
      <c r="P148" s="353">
        <v>0</v>
      </c>
    </row>
    <row r="149" spans="1:16">
      <c r="A149" s="352">
        <v>49831</v>
      </c>
      <c r="B149" s="352">
        <v>11211</v>
      </c>
      <c r="C149" s="352" t="s">
        <v>338</v>
      </c>
      <c r="D149" s="352" t="s">
        <v>491</v>
      </c>
      <c r="E149" s="352">
        <v>3</v>
      </c>
      <c r="F149" s="352" t="s">
        <v>362</v>
      </c>
      <c r="G149" s="353">
        <v>253845805.78</v>
      </c>
      <c r="H149" s="353">
        <v>0</v>
      </c>
      <c r="I149" s="353">
        <v>0</v>
      </c>
      <c r="J149" s="353">
        <v>25384580.579999998</v>
      </c>
      <c r="K149" s="353">
        <v>25384580.579999998</v>
      </c>
      <c r="L149" s="353">
        <v>228461225.19999999</v>
      </c>
      <c r="M149" s="354">
        <v>0.89999999998288205</v>
      </c>
      <c r="N149" s="355">
        <v>45013.481874999998</v>
      </c>
      <c r="O149" s="355">
        <v>45917.760914351849</v>
      </c>
      <c r="P149" s="353">
        <v>233683116.75999999</v>
      </c>
    </row>
    <row r="150" spans="1:16">
      <c r="A150" s="352">
        <v>66979</v>
      </c>
      <c r="B150" s="352">
        <v>1109</v>
      </c>
      <c r="C150" s="352" t="s">
        <v>338</v>
      </c>
      <c r="D150" s="352" t="s">
        <v>492</v>
      </c>
      <c r="E150" s="352">
        <v>4</v>
      </c>
      <c r="F150" s="352" t="s">
        <v>362</v>
      </c>
      <c r="G150" s="353">
        <v>293190.27</v>
      </c>
      <c r="H150" s="353">
        <v>0</v>
      </c>
      <c r="I150" s="353">
        <v>0</v>
      </c>
      <c r="J150" s="353">
        <v>0</v>
      </c>
      <c r="K150" s="353">
        <v>0</v>
      </c>
      <c r="L150" s="353">
        <v>293190.27</v>
      </c>
      <c r="M150" s="354">
        <v>1</v>
      </c>
      <c r="N150" s="355">
        <v>43714.774722222224</v>
      </c>
      <c r="O150" s="355">
        <v>45790.677372685182</v>
      </c>
      <c r="P150" s="353">
        <v>293863.81</v>
      </c>
    </row>
    <row r="151" spans="1:16">
      <c r="A151" s="352">
        <v>66975</v>
      </c>
      <c r="B151" s="352">
        <v>1107</v>
      </c>
      <c r="C151" s="352" t="s">
        <v>338</v>
      </c>
      <c r="D151" s="352" t="s">
        <v>493</v>
      </c>
      <c r="E151" s="352">
        <v>1</v>
      </c>
      <c r="F151" s="352" t="s">
        <v>362</v>
      </c>
      <c r="G151" s="353">
        <v>1632275.2</v>
      </c>
      <c r="H151" s="353">
        <v>0</v>
      </c>
      <c r="I151" s="353">
        <v>0</v>
      </c>
      <c r="J151" s="353">
        <v>0</v>
      </c>
      <c r="K151" s="353">
        <v>0</v>
      </c>
      <c r="L151" s="353">
        <v>1632275.2</v>
      </c>
      <c r="M151" s="354">
        <v>1</v>
      </c>
      <c r="N151" s="355">
        <v>43714.772037037037</v>
      </c>
      <c r="O151" s="355">
        <v>45776.636238425926</v>
      </c>
      <c r="P151" s="353">
        <v>1634032</v>
      </c>
    </row>
    <row r="152" spans="1:16">
      <c r="A152" s="352">
        <v>66974</v>
      </c>
      <c r="B152" s="352">
        <v>1100</v>
      </c>
      <c r="C152" s="352" t="s">
        <v>338</v>
      </c>
      <c r="D152" s="352" t="s">
        <v>494</v>
      </c>
      <c r="E152" s="352">
        <v>2</v>
      </c>
      <c r="F152" s="352" t="s">
        <v>362</v>
      </c>
      <c r="G152" s="353">
        <v>172372.55</v>
      </c>
      <c r="H152" s="353">
        <v>0</v>
      </c>
      <c r="I152" s="353">
        <v>0</v>
      </c>
      <c r="J152" s="353">
        <v>0</v>
      </c>
      <c r="K152" s="353">
        <v>0</v>
      </c>
      <c r="L152" s="353">
        <v>172372.55</v>
      </c>
      <c r="M152" s="354">
        <v>1</v>
      </c>
      <c r="N152" s="355">
        <v>43789.605416666665</v>
      </c>
      <c r="O152" s="355">
        <v>45757.8440625</v>
      </c>
      <c r="P152" s="353">
        <v>173664.06</v>
      </c>
    </row>
    <row r="153" spans="1:16">
      <c r="A153" s="352">
        <v>49850</v>
      </c>
      <c r="B153" s="352">
        <v>496</v>
      </c>
      <c r="C153" s="352" t="s">
        <v>335</v>
      </c>
      <c r="D153" s="352" t="s">
        <v>495</v>
      </c>
      <c r="E153" s="352">
        <v>0</v>
      </c>
      <c r="F153" s="352" t="s">
        <v>362</v>
      </c>
      <c r="G153" s="353">
        <v>0</v>
      </c>
      <c r="H153" s="353"/>
      <c r="I153" s="353">
        <v>0</v>
      </c>
      <c r="J153" s="353"/>
      <c r="K153" s="353">
        <v>0</v>
      </c>
      <c r="L153" s="353">
        <v>0</v>
      </c>
      <c r="M153" s="354">
        <v>0.75</v>
      </c>
      <c r="N153" s="355"/>
      <c r="O153" s="355"/>
      <c r="P153" s="353">
        <v>0</v>
      </c>
    </row>
    <row r="154" spans="1:16">
      <c r="A154" s="352">
        <v>68753</v>
      </c>
      <c r="B154" s="352">
        <v>1165</v>
      </c>
      <c r="C154" s="352" t="s">
        <v>335</v>
      </c>
      <c r="D154" s="352" t="s">
        <v>496</v>
      </c>
      <c r="E154" s="352">
        <v>3</v>
      </c>
      <c r="F154" s="352" t="s">
        <v>362</v>
      </c>
      <c r="G154" s="353">
        <v>0</v>
      </c>
      <c r="H154" s="353">
        <v>0</v>
      </c>
      <c r="I154" s="353">
        <v>0</v>
      </c>
      <c r="J154" s="353">
        <v>0</v>
      </c>
      <c r="K154" s="353">
        <v>0</v>
      </c>
      <c r="L154" s="353">
        <v>0</v>
      </c>
      <c r="M154" s="354">
        <v>0.9</v>
      </c>
      <c r="N154" s="355">
        <v>43714.775740740741</v>
      </c>
      <c r="O154" s="355">
        <v>44117.517928240741</v>
      </c>
      <c r="P154" s="353">
        <v>0</v>
      </c>
    </row>
    <row r="155" spans="1:16">
      <c r="A155" s="352">
        <v>49854</v>
      </c>
      <c r="B155" s="352">
        <v>518</v>
      </c>
      <c r="C155" s="352" t="s">
        <v>338</v>
      </c>
      <c r="D155" s="352" t="s">
        <v>497</v>
      </c>
      <c r="E155" s="352">
        <v>0</v>
      </c>
      <c r="F155" s="352" t="s">
        <v>362</v>
      </c>
      <c r="G155" s="353">
        <v>206870</v>
      </c>
      <c r="H155" s="353">
        <v>0</v>
      </c>
      <c r="I155" s="353">
        <v>0</v>
      </c>
      <c r="J155" s="353">
        <v>0</v>
      </c>
      <c r="K155" s="353">
        <v>0</v>
      </c>
      <c r="L155" s="353">
        <v>206870</v>
      </c>
      <c r="M155" s="354">
        <v>1</v>
      </c>
      <c r="N155" s="355">
        <v>43794.519212962965</v>
      </c>
      <c r="O155" s="355">
        <v>43791.908460648148</v>
      </c>
      <c r="P155" s="353">
        <v>206870</v>
      </c>
    </row>
    <row r="156" spans="1:16">
      <c r="A156" s="352">
        <v>49848</v>
      </c>
      <c r="B156" s="352">
        <v>466</v>
      </c>
      <c r="C156" s="352" t="s">
        <v>338</v>
      </c>
      <c r="D156" s="352" t="s">
        <v>498</v>
      </c>
      <c r="E156" s="352">
        <v>2</v>
      </c>
      <c r="F156" s="352" t="s">
        <v>362</v>
      </c>
      <c r="G156" s="353">
        <v>52691018.869999997</v>
      </c>
      <c r="H156" s="353">
        <v>0</v>
      </c>
      <c r="I156" s="353">
        <v>0</v>
      </c>
      <c r="J156" s="353">
        <v>0</v>
      </c>
      <c r="K156" s="353">
        <v>0</v>
      </c>
      <c r="L156" s="353">
        <v>52691018.869999997</v>
      </c>
      <c r="M156" s="354">
        <v>1</v>
      </c>
      <c r="N156" s="355">
        <v>43318</v>
      </c>
      <c r="O156" s="355">
        <v>45776.761481481481</v>
      </c>
      <c r="P156" s="353">
        <v>51911380.710000001</v>
      </c>
    </row>
    <row r="157" spans="1:16">
      <c r="A157" s="352">
        <v>49847</v>
      </c>
      <c r="B157" s="352">
        <v>473</v>
      </c>
      <c r="C157" s="352" t="s">
        <v>338</v>
      </c>
      <c r="D157" s="352" t="s">
        <v>499</v>
      </c>
      <c r="E157" s="352">
        <v>0</v>
      </c>
      <c r="F157" s="352" t="s">
        <v>362</v>
      </c>
      <c r="G157" s="353">
        <v>0</v>
      </c>
      <c r="H157" s="353"/>
      <c r="I157" s="353">
        <v>0</v>
      </c>
      <c r="J157" s="353">
        <v>0</v>
      </c>
      <c r="K157" s="353">
        <v>0</v>
      </c>
      <c r="L157" s="353">
        <v>0</v>
      </c>
      <c r="M157" s="354">
        <v>0.75</v>
      </c>
      <c r="N157" s="355"/>
      <c r="O157" s="355"/>
      <c r="P157" s="353">
        <v>0</v>
      </c>
    </row>
    <row r="158" spans="1:16">
      <c r="A158" s="352">
        <v>49846</v>
      </c>
      <c r="B158" s="352">
        <v>489</v>
      </c>
      <c r="C158" s="352" t="s">
        <v>338</v>
      </c>
      <c r="D158" s="352" t="s">
        <v>500</v>
      </c>
      <c r="E158" s="352">
        <v>0</v>
      </c>
      <c r="F158" s="352" t="s">
        <v>362</v>
      </c>
      <c r="G158" s="353">
        <v>0</v>
      </c>
      <c r="H158" s="353"/>
      <c r="I158" s="353">
        <v>0</v>
      </c>
      <c r="J158" s="353"/>
      <c r="K158" s="353">
        <v>0</v>
      </c>
      <c r="L158" s="353">
        <v>0</v>
      </c>
      <c r="M158" s="354">
        <v>0.75</v>
      </c>
      <c r="N158" s="355"/>
      <c r="O158" s="355"/>
      <c r="P158" s="353">
        <v>0</v>
      </c>
    </row>
    <row r="159" spans="1:16">
      <c r="A159" s="352">
        <v>122517</v>
      </c>
      <c r="B159" s="352">
        <v>106108</v>
      </c>
      <c r="C159" s="352" t="s">
        <v>335</v>
      </c>
      <c r="D159" s="352" t="s">
        <v>501</v>
      </c>
      <c r="E159" s="352">
        <v>0</v>
      </c>
      <c r="F159" s="352" t="s">
        <v>362</v>
      </c>
      <c r="G159" s="353">
        <v>0</v>
      </c>
      <c r="H159" s="353"/>
      <c r="I159" s="353">
        <v>0</v>
      </c>
      <c r="J159" s="353"/>
      <c r="K159" s="353">
        <v>0</v>
      </c>
      <c r="L159" s="353">
        <v>0</v>
      </c>
      <c r="M159" s="354">
        <v>0.9</v>
      </c>
      <c r="N159" s="355"/>
      <c r="O159" s="355"/>
      <c r="P159" s="353">
        <v>0</v>
      </c>
    </row>
    <row r="160" spans="1:16">
      <c r="A160" s="352">
        <v>49824</v>
      </c>
      <c r="B160" s="352">
        <v>483</v>
      </c>
      <c r="C160" s="352" t="s">
        <v>335</v>
      </c>
      <c r="D160" s="352" t="s">
        <v>502</v>
      </c>
      <c r="E160" s="352">
        <v>0</v>
      </c>
      <c r="F160" s="352" t="s">
        <v>362</v>
      </c>
      <c r="G160" s="353">
        <v>0</v>
      </c>
      <c r="H160" s="353">
        <v>0</v>
      </c>
      <c r="I160" s="353">
        <v>0</v>
      </c>
      <c r="J160" s="353"/>
      <c r="K160" s="353">
        <v>0</v>
      </c>
      <c r="L160" s="353">
        <v>0</v>
      </c>
      <c r="M160" s="354">
        <v>0.75</v>
      </c>
      <c r="N160" s="355"/>
      <c r="O160" s="355"/>
      <c r="P160" s="353">
        <v>0</v>
      </c>
    </row>
    <row r="161" spans="1:16">
      <c r="A161" s="352">
        <v>72322</v>
      </c>
      <c r="B161" s="352">
        <v>101439</v>
      </c>
      <c r="C161" s="352" t="s">
        <v>335</v>
      </c>
      <c r="D161" s="352" t="s">
        <v>503</v>
      </c>
      <c r="E161" s="352">
        <v>0</v>
      </c>
      <c r="F161" s="352" t="s">
        <v>362</v>
      </c>
      <c r="G161" s="353">
        <v>0</v>
      </c>
      <c r="H161" s="353"/>
      <c r="I161" s="353">
        <v>0</v>
      </c>
      <c r="J161" s="353"/>
      <c r="K161" s="353">
        <v>0</v>
      </c>
      <c r="L161" s="353">
        <v>0</v>
      </c>
      <c r="M161" s="354">
        <v>0.9</v>
      </c>
      <c r="N161" s="355"/>
      <c r="O161" s="355"/>
      <c r="P161" s="353">
        <v>0</v>
      </c>
    </row>
    <row r="162" spans="1:16">
      <c r="A162" s="352">
        <v>105054</v>
      </c>
      <c r="B162" s="352">
        <v>105382</v>
      </c>
      <c r="C162" s="352" t="s">
        <v>504</v>
      </c>
      <c r="D162" s="352" t="s">
        <v>505</v>
      </c>
      <c r="E162" s="352">
        <v>0</v>
      </c>
      <c r="F162" s="352" t="s">
        <v>362</v>
      </c>
      <c r="G162" s="353">
        <v>0</v>
      </c>
      <c r="H162" s="353"/>
      <c r="I162" s="353">
        <v>0</v>
      </c>
      <c r="J162" s="353"/>
      <c r="K162" s="353">
        <v>0</v>
      </c>
      <c r="L162" s="353">
        <v>0</v>
      </c>
      <c r="M162" s="354">
        <v>0.9</v>
      </c>
      <c r="N162" s="355"/>
      <c r="O162" s="355"/>
      <c r="P162" s="353">
        <v>0</v>
      </c>
    </row>
    <row r="163" spans="1:16">
      <c r="A163" s="352">
        <v>101710</v>
      </c>
      <c r="B163" s="352">
        <v>6068</v>
      </c>
      <c r="C163" s="352" t="s">
        <v>338</v>
      </c>
      <c r="D163" s="352" t="s">
        <v>506</v>
      </c>
      <c r="E163" s="352">
        <v>2</v>
      </c>
      <c r="F163" s="352" t="s">
        <v>362</v>
      </c>
      <c r="G163" s="353">
        <v>838342</v>
      </c>
      <c r="H163" s="353">
        <v>0</v>
      </c>
      <c r="I163" s="353">
        <v>0</v>
      </c>
      <c r="J163" s="353">
        <v>0</v>
      </c>
      <c r="K163" s="353">
        <v>0</v>
      </c>
      <c r="L163" s="353">
        <v>838342</v>
      </c>
      <c r="M163" s="354">
        <v>1</v>
      </c>
      <c r="N163" s="355">
        <v>44252.514594907407</v>
      </c>
      <c r="O163" s="355">
        <v>45799.760567129626</v>
      </c>
      <c r="P163" s="353">
        <v>846606.26</v>
      </c>
    </row>
    <row r="164" spans="1:16">
      <c r="A164" s="352">
        <v>79190</v>
      </c>
      <c r="B164" s="352">
        <v>4192</v>
      </c>
      <c r="C164" s="352" t="s">
        <v>338</v>
      </c>
      <c r="D164" s="352" t="s">
        <v>507</v>
      </c>
      <c r="E164" s="352">
        <v>0</v>
      </c>
      <c r="F164" s="352" t="s">
        <v>362</v>
      </c>
      <c r="G164" s="353">
        <v>857938</v>
      </c>
      <c r="H164" s="353">
        <v>0</v>
      </c>
      <c r="I164" s="353">
        <v>0</v>
      </c>
      <c r="J164" s="353">
        <v>0</v>
      </c>
      <c r="K164" s="353">
        <v>0</v>
      </c>
      <c r="L164" s="353">
        <v>857938</v>
      </c>
      <c r="M164" s="354">
        <v>1</v>
      </c>
      <c r="N164" s="355">
        <v>44252.514594907407</v>
      </c>
      <c r="O164" s="355">
        <v>44251.917048611111</v>
      </c>
      <c r="P164" s="353">
        <v>857938</v>
      </c>
    </row>
    <row r="165" spans="1:16">
      <c r="A165" s="352">
        <v>121357</v>
      </c>
      <c r="B165" s="352">
        <v>106088</v>
      </c>
      <c r="C165" s="352" t="s">
        <v>335</v>
      </c>
      <c r="D165" s="352" t="s">
        <v>508</v>
      </c>
      <c r="E165" s="352">
        <v>0</v>
      </c>
      <c r="F165" s="352" t="s">
        <v>362</v>
      </c>
      <c r="G165" s="353">
        <v>0</v>
      </c>
      <c r="H165" s="353"/>
      <c r="I165" s="353">
        <v>0</v>
      </c>
      <c r="J165" s="353"/>
      <c r="K165" s="353">
        <v>0</v>
      </c>
      <c r="L165" s="353">
        <v>0</v>
      </c>
      <c r="M165" s="354">
        <v>0.9</v>
      </c>
      <c r="N165" s="355"/>
      <c r="O165" s="355"/>
      <c r="P165" s="353">
        <v>0</v>
      </c>
    </row>
    <row r="166" spans="1:16">
      <c r="A166" s="352">
        <v>118361</v>
      </c>
      <c r="B166" s="352">
        <v>106032</v>
      </c>
      <c r="C166" s="352" t="s">
        <v>504</v>
      </c>
      <c r="D166" s="352" t="s">
        <v>509</v>
      </c>
      <c r="E166" s="352">
        <v>0</v>
      </c>
      <c r="F166" s="352" t="s">
        <v>362</v>
      </c>
      <c r="G166" s="353">
        <v>0</v>
      </c>
      <c r="H166" s="353"/>
      <c r="I166" s="353">
        <v>0</v>
      </c>
      <c r="J166" s="353"/>
      <c r="K166" s="353">
        <v>0</v>
      </c>
      <c r="L166" s="353">
        <v>0</v>
      </c>
      <c r="M166" s="354">
        <v>0.9</v>
      </c>
      <c r="N166" s="355"/>
      <c r="O166" s="355"/>
      <c r="P166" s="353">
        <v>0</v>
      </c>
    </row>
    <row r="167" spans="1:16">
      <c r="A167" s="352">
        <v>116409</v>
      </c>
      <c r="B167" s="352">
        <v>106006</v>
      </c>
      <c r="C167" s="352" t="s">
        <v>335</v>
      </c>
      <c r="D167" s="352" t="s">
        <v>510</v>
      </c>
      <c r="E167" s="352">
        <v>0</v>
      </c>
      <c r="F167" s="352" t="s">
        <v>362</v>
      </c>
      <c r="G167" s="353">
        <v>0</v>
      </c>
      <c r="H167" s="353"/>
      <c r="I167" s="353">
        <v>0</v>
      </c>
      <c r="J167" s="353"/>
      <c r="K167" s="353">
        <v>0</v>
      </c>
      <c r="L167" s="353">
        <v>0</v>
      </c>
      <c r="M167" s="354">
        <v>0.9</v>
      </c>
      <c r="N167" s="355"/>
      <c r="O167" s="355"/>
      <c r="P167" s="353">
        <v>0</v>
      </c>
    </row>
    <row r="168" spans="1:16">
      <c r="A168" s="352">
        <v>114475</v>
      </c>
      <c r="B168" s="352">
        <v>105927</v>
      </c>
      <c r="C168" s="352" t="s">
        <v>335</v>
      </c>
      <c r="D168" s="352" t="s">
        <v>511</v>
      </c>
      <c r="E168" s="352">
        <v>0</v>
      </c>
      <c r="F168" s="352" t="s">
        <v>362</v>
      </c>
      <c r="G168" s="353">
        <v>0</v>
      </c>
      <c r="H168" s="353"/>
      <c r="I168" s="353">
        <v>0</v>
      </c>
      <c r="J168" s="353"/>
      <c r="K168" s="353">
        <v>0</v>
      </c>
      <c r="L168" s="353">
        <v>0</v>
      </c>
      <c r="M168" s="354">
        <v>0.9</v>
      </c>
      <c r="N168" s="355"/>
      <c r="O168" s="355"/>
      <c r="P168" s="353">
        <v>0</v>
      </c>
    </row>
    <row r="169" spans="1:16">
      <c r="A169" s="352">
        <v>110975</v>
      </c>
      <c r="B169" s="352">
        <v>105826</v>
      </c>
      <c r="C169" s="352" t="s">
        <v>335</v>
      </c>
      <c r="D169" s="352" t="s">
        <v>512</v>
      </c>
      <c r="E169" s="352">
        <v>0</v>
      </c>
      <c r="F169" s="352" t="s">
        <v>362</v>
      </c>
      <c r="G169" s="353">
        <v>0</v>
      </c>
      <c r="H169" s="353"/>
      <c r="I169" s="353">
        <v>0</v>
      </c>
      <c r="J169" s="353"/>
      <c r="K169" s="353">
        <v>0</v>
      </c>
      <c r="L169" s="353">
        <v>0</v>
      </c>
      <c r="M169" s="354">
        <v>0.9</v>
      </c>
      <c r="N169" s="355"/>
      <c r="O169" s="355"/>
      <c r="P169" s="353">
        <v>0</v>
      </c>
    </row>
    <row r="170" spans="1:16">
      <c r="A170" s="352">
        <v>110976</v>
      </c>
      <c r="B170" s="352">
        <v>105827</v>
      </c>
      <c r="C170" s="352" t="s">
        <v>335</v>
      </c>
      <c r="D170" s="352" t="s">
        <v>513</v>
      </c>
      <c r="E170" s="352">
        <v>0</v>
      </c>
      <c r="F170" s="352" t="s">
        <v>362</v>
      </c>
      <c r="G170" s="353">
        <v>0</v>
      </c>
      <c r="H170" s="353"/>
      <c r="I170" s="353">
        <v>0</v>
      </c>
      <c r="J170" s="353"/>
      <c r="K170" s="353">
        <v>0</v>
      </c>
      <c r="L170" s="353">
        <v>0</v>
      </c>
      <c r="M170" s="354">
        <v>0.9</v>
      </c>
      <c r="N170" s="355"/>
      <c r="O170" s="355"/>
      <c r="P170" s="353">
        <v>0</v>
      </c>
    </row>
    <row r="171" spans="1:16">
      <c r="A171" s="352">
        <v>104226</v>
      </c>
      <c r="B171" s="352">
        <v>105346</v>
      </c>
      <c r="C171" s="352" t="s">
        <v>335</v>
      </c>
      <c r="D171" s="352" t="s">
        <v>514</v>
      </c>
      <c r="E171" s="352">
        <v>0</v>
      </c>
      <c r="F171" s="352" t="s">
        <v>362</v>
      </c>
      <c r="G171" s="353">
        <v>0</v>
      </c>
      <c r="H171" s="353"/>
      <c r="I171" s="353">
        <v>0</v>
      </c>
      <c r="J171" s="353"/>
      <c r="K171" s="353">
        <v>0</v>
      </c>
      <c r="L171" s="353">
        <v>0</v>
      </c>
      <c r="M171" s="354">
        <v>0.9</v>
      </c>
      <c r="N171" s="355"/>
      <c r="O171" s="355"/>
      <c r="P171" s="353">
        <v>0</v>
      </c>
    </row>
    <row r="172" spans="1:16">
      <c r="A172" s="352">
        <v>104143</v>
      </c>
      <c r="B172" s="352">
        <v>105343</v>
      </c>
      <c r="C172" s="352" t="s">
        <v>335</v>
      </c>
      <c r="D172" s="352" t="s">
        <v>515</v>
      </c>
      <c r="E172" s="352">
        <v>0</v>
      </c>
      <c r="F172" s="352" t="s">
        <v>362</v>
      </c>
      <c r="G172" s="353">
        <v>0</v>
      </c>
      <c r="H172" s="353"/>
      <c r="I172" s="353">
        <v>0</v>
      </c>
      <c r="J172" s="353"/>
      <c r="K172" s="353">
        <v>0</v>
      </c>
      <c r="L172" s="353">
        <v>0</v>
      </c>
      <c r="M172" s="354">
        <v>0.9</v>
      </c>
      <c r="N172" s="355"/>
      <c r="O172" s="355"/>
      <c r="P172" s="353">
        <v>0</v>
      </c>
    </row>
    <row r="173" spans="1:16">
      <c r="A173" s="352">
        <v>102803</v>
      </c>
      <c r="B173" s="352">
        <v>105261</v>
      </c>
      <c r="C173" s="352" t="s">
        <v>335</v>
      </c>
      <c r="D173" s="352" t="s">
        <v>516</v>
      </c>
      <c r="E173" s="352">
        <v>0</v>
      </c>
      <c r="F173" s="352" t="s">
        <v>362</v>
      </c>
      <c r="G173" s="353">
        <v>0</v>
      </c>
      <c r="H173" s="353"/>
      <c r="I173" s="353">
        <v>0</v>
      </c>
      <c r="J173" s="353"/>
      <c r="K173" s="353">
        <v>0</v>
      </c>
      <c r="L173" s="353">
        <v>0</v>
      </c>
      <c r="M173" s="354">
        <v>0.9</v>
      </c>
      <c r="N173" s="355"/>
      <c r="O173" s="355"/>
      <c r="P173" s="353">
        <v>0</v>
      </c>
    </row>
    <row r="174" spans="1:16">
      <c r="A174" s="352">
        <v>110972</v>
      </c>
      <c r="B174" s="352">
        <v>105825</v>
      </c>
      <c r="C174" s="352" t="s">
        <v>335</v>
      </c>
      <c r="D174" s="352" t="s">
        <v>517</v>
      </c>
      <c r="E174" s="352">
        <v>0</v>
      </c>
      <c r="F174" s="352" t="s">
        <v>362</v>
      </c>
      <c r="G174" s="353">
        <v>0</v>
      </c>
      <c r="H174" s="353"/>
      <c r="I174" s="353">
        <v>0</v>
      </c>
      <c r="J174" s="353"/>
      <c r="K174" s="353">
        <v>0</v>
      </c>
      <c r="L174" s="353">
        <v>0</v>
      </c>
      <c r="M174" s="354">
        <v>0.9</v>
      </c>
      <c r="N174" s="355"/>
      <c r="O174" s="355"/>
      <c r="P174" s="353">
        <v>0</v>
      </c>
    </row>
    <row r="175" spans="1:16">
      <c r="A175" s="352">
        <v>110971</v>
      </c>
      <c r="B175" s="352">
        <v>105824</v>
      </c>
      <c r="C175" s="352" t="s">
        <v>335</v>
      </c>
      <c r="D175" s="352" t="s">
        <v>518</v>
      </c>
      <c r="E175" s="352">
        <v>0</v>
      </c>
      <c r="F175" s="352" t="s">
        <v>362</v>
      </c>
      <c r="G175" s="353">
        <v>0</v>
      </c>
      <c r="H175" s="353"/>
      <c r="I175" s="353">
        <v>0</v>
      </c>
      <c r="J175" s="353"/>
      <c r="K175" s="353">
        <v>0</v>
      </c>
      <c r="L175" s="353">
        <v>0</v>
      </c>
      <c r="M175" s="354">
        <v>0.9</v>
      </c>
      <c r="N175" s="355"/>
      <c r="O175" s="355"/>
      <c r="P175" s="353">
        <v>0</v>
      </c>
    </row>
    <row r="176" spans="1:16">
      <c r="A176" s="352">
        <v>110970</v>
      </c>
      <c r="B176" s="352">
        <v>105823</v>
      </c>
      <c r="C176" s="352" t="s">
        <v>335</v>
      </c>
      <c r="D176" s="352" t="s">
        <v>519</v>
      </c>
      <c r="E176" s="352">
        <v>0</v>
      </c>
      <c r="F176" s="352" t="s">
        <v>362</v>
      </c>
      <c r="G176" s="353">
        <v>0</v>
      </c>
      <c r="H176" s="353"/>
      <c r="I176" s="353">
        <v>0</v>
      </c>
      <c r="J176" s="353"/>
      <c r="K176" s="353">
        <v>0</v>
      </c>
      <c r="L176" s="353">
        <v>0</v>
      </c>
      <c r="M176" s="354">
        <v>0.9</v>
      </c>
      <c r="N176" s="355"/>
      <c r="O176" s="355"/>
      <c r="P176" s="353">
        <v>0</v>
      </c>
    </row>
    <row r="177" spans="1:16">
      <c r="A177" s="352">
        <v>105791</v>
      </c>
      <c r="B177" s="352">
        <v>105485</v>
      </c>
      <c r="C177" s="352" t="s">
        <v>335</v>
      </c>
      <c r="D177" s="352" t="s">
        <v>520</v>
      </c>
      <c r="E177" s="352">
        <v>0</v>
      </c>
      <c r="F177" s="352" t="s">
        <v>362</v>
      </c>
      <c r="G177" s="353">
        <v>0</v>
      </c>
      <c r="H177" s="353"/>
      <c r="I177" s="353">
        <v>0</v>
      </c>
      <c r="J177" s="353"/>
      <c r="K177" s="353">
        <v>0</v>
      </c>
      <c r="L177" s="353">
        <v>0</v>
      </c>
      <c r="M177" s="354">
        <v>0.9</v>
      </c>
      <c r="N177" s="355"/>
      <c r="O177" s="355"/>
      <c r="P177" s="353">
        <v>0</v>
      </c>
    </row>
    <row r="178" spans="1:16">
      <c r="A178" s="352">
        <v>105790</v>
      </c>
      <c r="B178" s="352">
        <v>105484</v>
      </c>
      <c r="C178" s="352" t="s">
        <v>335</v>
      </c>
      <c r="D178" s="352" t="s">
        <v>521</v>
      </c>
      <c r="E178" s="352">
        <v>0</v>
      </c>
      <c r="F178" s="352" t="s">
        <v>362</v>
      </c>
      <c r="G178" s="353">
        <v>0</v>
      </c>
      <c r="H178" s="353"/>
      <c r="I178" s="353">
        <v>0</v>
      </c>
      <c r="J178" s="353"/>
      <c r="K178" s="353">
        <v>0</v>
      </c>
      <c r="L178" s="353">
        <v>0</v>
      </c>
      <c r="M178" s="354">
        <v>0.9</v>
      </c>
      <c r="N178" s="355"/>
      <c r="O178" s="355"/>
      <c r="P178" s="353">
        <v>0</v>
      </c>
    </row>
    <row r="179" spans="1:16">
      <c r="A179" s="352">
        <v>106540</v>
      </c>
      <c r="B179" s="352">
        <v>105576</v>
      </c>
      <c r="C179" s="352" t="s">
        <v>335</v>
      </c>
      <c r="D179" s="352" t="s">
        <v>522</v>
      </c>
      <c r="E179" s="352">
        <v>0</v>
      </c>
      <c r="F179" s="352" t="s">
        <v>362</v>
      </c>
      <c r="G179" s="353">
        <v>0</v>
      </c>
      <c r="H179" s="353"/>
      <c r="I179" s="353">
        <v>0</v>
      </c>
      <c r="J179" s="353"/>
      <c r="K179" s="353">
        <v>0</v>
      </c>
      <c r="L179" s="353">
        <v>0</v>
      </c>
      <c r="M179" s="354">
        <v>0.9</v>
      </c>
      <c r="N179" s="355"/>
      <c r="O179" s="355"/>
      <c r="P179" s="353">
        <v>0</v>
      </c>
    </row>
    <row r="180" spans="1:16">
      <c r="A180" s="352">
        <v>107106</v>
      </c>
      <c r="B180" s="352">
        <v>105603</v>
      </c>
      <c r="C180" s="352" t="s">
        <v>335</v>
      </c>
      <c r="D180" s="352" t="s">
        <v>523</v>
      </c>
      <c r="E180" s="352">
        <v>0</v>
      </c>
      <c r="F180" s="352" t="s">
        <v>362</v>
      </c>
      <c r="G180" s="353">
        <v>0</v>
      </c>
      <c r="H180" s="353"/>
      <c r="I180" s="353">
        <v>0</v>
      </c>
      <c r="J180" s="353"/>
      <c r="K180" s="353">
        <v>0</v>
      </c>
      <c r="L180" s="353">
        <v>0</v>
      </c>
      <c r="M180" s="354">
        <v>0.9</v>
      </c>
      <c r="N180" s="355"/>
      <c r="O180" s="355"/>
      <c r="P180" s="353">
        <v>0</v>
      </c>
    </row>
    <row r="181" spans="1:16">
      <c r="A181" s="352">
        <v>107075</v>
      </c>
      <c r="B181" s="352">
        <v>105597</v>
      </c>
      <c r="C181" s="352" t="s">
        <v>335</v>
      </c>
      <c r="D181" s="352" t="s">
        <v>524</v>
      </c>
      <c r="E181" s="352">
        <v>0</v>
      </c>
      <c r="F181" s="352" t="s">
        <v>362</v>
      </c>
      <c r="G181" s="353">
        <v>0</v>
      </c>
      <c r="H181" s="353"/>
      <c r="I181" s="353">
        <v>0</v>
      </c>
      <c r="J181" s="353"/>
      <c r="K181" s="353">
        <v>0</v>
      </c>
      <c r="L181" s="353">
        <v>0</v>
      </c>
      <c r="M181" s="354">
        <v>0.9</v>
      </c>
      <c r="N181" s="355"/>
      <c r="O181" s="355"/>
      <c r="P181" s="353">
        <v>0</v>
      </c>
    </row>
    <row r="182" spans="1:16">
      <c r="A182" s="352">
        <v>106861</v>
      </c>
      <c r="B182" s="352">
        <v>105583</v>
      </c>
      <c r="C182" s="352" t="s">
        <v>335</v>
      </c>
      <c r="D182" s="352" t="s">
        <v>525</v>
      </c>
      <c r="E182" s="352">
        <v>0</v>
      </c>
      <c r="F182" s="352" t="s">
        <v>362</v>
      </c>
      <c r="G182" s="353">
        <v>0</v>
      </c>
      <c r="H182" s="353"/>
      <c r="I182" s="353">
        <v>0</v>
      </c>
      <c r="J182" s="353"/>
      <c r="K182" s="353">
        <v>0</v>
      </c>
      <c r="L182" s="353">
        <v>0</v>
      </c>
      <c r="M182" s="354">
        <v>0.9</v>
      </c>
      <c r="N182" s="355"/>
      <c r="O182" s="355"/>
      <c r="P182" s="353">
        <v>0</v>
      </c>
    </row>
    <row r="183" spans="1:16">
      <c r="A183" s="352">
        <v>104483</v>
      </c>
      <c r="B183" s="352">
        <v>105362</v>
      </c>
      <c r="C183" s="352" t="s">
        <v>335</v>
      </c>
      <c r="D183" s="352" t="s">
        <v>526</v>
      </c>
      <c r="E183" s="352">
        <v>0</v>
      </c>
      <c r="F183" s="352" t="s">
        <v>362</v>
      </c>
      <c r="G183" s="353">
        <v>0</v>
      </c>
      <c r="H183" s="353"/>
      <c r="I183" s="353">
        <v>0</v>
      </c>
      <c r="J183" s="353"/>
      <c r="K183" s="353">
        <v>0</v>
      </c>
      <c r="L183" s="353">
        <v>0</v>
      </c>
      <c r="M183" s="354">
        <v>0.9</v>
      </c>
      <c r="N183" s="355"/>
      <c r="O183" s="355"/>
      <c r="P183" s="353">
        <v>0</v>
      </c>
    </row>
    <row r="184" spans="1:16">
      <c r="A184" s="352">
        <v>97560</v>
      </c>
      <c r="B184" s="352">
        <v>104789</v>
      </c>
      <c r="C184" s="352" t="s">
        <v>335</v>
      </c>
      <c r="D184" s="352" t="s">
        <v>527</v>
      </c>
      <c r="E184" s="352">
        <v>0</v>
      </c>
      <c r="F184" s="352" t="s">
        <v>362</v>
      </c>
      <c r="G184" s="353">
        <v>0</v>
      </c>
      <c r="H184" s="353"/>
      <c r="I184" s="353">
        <v>0</v>
      </c>
      <c r="J184" s="353"/>
      <c r="K184" s="353">
        <v>0</v>
      </c>
      <c r="L184" s="353">
        <v>0</v>
      </c>
      <c r="M184" s="354">
        <v>0.9</v>
      </c>
      <c r="N184" s="355"/>
      <c r="O184" s="355"/>
      <c r="P184" s="353">
        <v>0</v>
      </c>
    </row>
    <row r="185" spans="1:16">
      <c r="A185" s="352">
        <v>136271</v>
      </c>
      <c r="B185" s="352">
        <v>6099</v>
      </c>
      <c r="C185" s="352" t="s">
        <v>335</v>
      </c>
      <c r="D185" s="352" t="s">
        <v>528</v>
      </c>
      <c r="E185" s="352">
        <v>80</v>
      </c>
      <c r="F185" s="352" t="s">
        <v>362</v>
      </c>
      <c r="G185" s="353">
        <v>3001509293.9699998</v>
      </c>
      <c r="H185" s="353">
        <v>0</v>
      </c>
      <c r="I185" s="353">
        <v>-275000000</v>
      </c>
      <c r="J185" s="353">
        <v>300150929.38999999</v>
      </c>
      <c r="K185" s="353">
        <v>300150929.38999999</v>
      </c>
      <c r="L185" s="353">
        <v>2701358364.5799999</v>
      </c>
      <c r="M185" s="354">
        <v>0.9</v>
      </c>
      <c r="N185" s="355">
        <v>44098.477719907409</v>
      </c>
      <c r="O185" s="355">
        <v>46082.843912037039</v>
      </c>
      <c r="P185" s="353">
        <v>5924306661.0799999</v>
      </c>
    </row>
    <row r="186" spans="1:16">
      <c r="A186" s="352">
        <v>101073</v>
      </c>
      <c r="B186" s="352">
        <v>105136</v>
      </c>
      <c r="C186" s="352" t="s">
        <v>504</v>
      </c>
      <c r="D186" s="352" t="s">
        <v>529</v>
      </c>
      <c r="E186" s="352">
        <v>0</v>
      </c>
      <c r="F186" s="352" t="s">
        <v>362</v>
      </c>
      <c r="G186" s="353">
        <v>0</v>
      </c>
      <c r="H186" s="353"/>
      <c r="I186" s="353">
        <v>0</v>
      </c>
      <c r="J186" s="353"/>
      <c r="K186" s="353">
        <v>0</v>
      </c>
      <c r="L186" s="353">
        <v>0</v>
      </c>
      <c r="M186" s="354">
        <v>0.9</v>
      </c>
      <c r="N186" s="355"/>
      <c r="O186" s="355"/>
      <c r="P186" s="353">
        <v>0</v>
      </c>
    </row>
    <row r="187" spans="1:16">
      <c r="A187" s="352">
        <v>101729</v>
      </c>
      <c r="B187" s="352">
        <v>105189</v>
      </c>
      <c r="C187" s="352" t="s">
        <v>335</v>
      </c>
      <c r="D187" s="352" t="s">
        <v>530</v>
      </c>
      <c r="E187" s="352">
        <v>0</v>
      </c>
      <c r="F187" s="352" t="s">
        <v>362</v>
      </c>
      <c r="G187" s="353">
        <v>0</v>
      </c>
      <c r="H187" s="353"/>
      <c r="I187" s="353">
        <v>0</v>
      </c>
      <c r="J187" s="353"/>
      <c r="K187" s="353">
        <v>0</v>
      </c>
      <c r="L187" s="353">
        <v>0</v>
      </c>
      <c r="M187" s="354">
        <v>0.9</v>
      </c>
      <c r="N187" s="355"/>
      <c r="O187" s="355"/>
      <c r="P187" s="353">
        <v>0</v>
      </c>
    </row>
    <row r="188" spans="1:16">
      <c r="A188" s="352">
        <v>101678</v>
      </c>
      <c r="B188" s="352">
        <v>2014</v>
      </c>
      <c r="C188" s="352" t="s">
        <v>338</v>
      </c>
      <c r="D188" s="352" t="s">
        <v>531</v>
      </c>
      <c r="E188" s="352">
        <v>1</v>
      </c>
      <c r="F188" s="352" t="s">
        <v>362</v>
      </c>
      <c r="G188" s="353">
        <v>204048.75</v>
      </c>
      <c r="H188" s="353">
        <v>0</v>
      </c>
      <c r="I188" s="353">
        <v>0</v>
      </c>
      <c r="J188" s="353">
        <v>0</v>
      </c>
      <c r="K188" s="353">
        <v>0</v>
      </c>
      <c r="L188" s="353">
        <v>204048.75</v>
      </c>
      <c r="M188" s="354">
        <v>1</v>
      </c>
      <c r="N188" s="355">
        <v>43901.488368055558</v>
      </c>
      <c r="O188" s="355">
        <v>45881.636134259257</v>
      </c>
      <c r="P188" s="353">
        <v>208432.35</v>
      </c>
    </row>
    <row r="189" spans="1:16">
      <c r="A189" s="352">
        <v>97556</v>
      </c>
      <c r="B189" s="352">
        <v>1964</v>
      </c>
      <c r="C189" s="352" t="s">
        <v>338</v>
      </c>
      <c r="D189" s="352" t="s">
        <v>532</v>
      </c>
      <c r="E189" s="352">
        <v>1</v>
      </c>
      <c r="F189" s="352" t="s">
        <v>362</v>
      </c>
      <c r="G189" s="353">
        <v>50000</v>
      </c>
      <c r="H189" s="353">
        <v>0</v>
      </c>
      <c r="I189" s="353">
        <v>0</v>
      </c>
      <c r="J189" s="353">
        <v>0</v>
      </c>
      <c r="K189" s="353">
        <v>0</v>
      </c>
      <c r="L189" s="353">
        <v>50000</v>
      </c>
      <c r="M189" s="354">
        <v>1</v>
      </c>
      <c r="N189" s="355">
        <v>43761.47252314815</v>
      </c>
      <c r="O189" s="355">
        <v>45751.677291666667</v>
      </c>
      <c r="P189" s="353">
        <v>152600</v>
      </c>
    </row>
    <row r="190" spans="1:16">
      <c r="A190" s="352">
        <v>96155</v>
      </c>
      <c r="B190" s="352">
        <v>104658</v>
      </c>
      <c r="C190" s="352" t="s">
        <v>338</v>
      </c>
      <c r="D190" s="352" t="s">
        <v>533</v>
      </c>
      <c r="E190" s="352">
        <v>0</v>
      </c>
      <c r="F190" s="352" t="s">
        <v>362</v>
      </c>
      <c r="G190" s="353">
        <v>0</v>
      </c>
      <c r="H190" s="353"/>
      <c r="I190" s="353">
        <v>0</v>
      </c>
      <c r="J190" s="353"/>
      <c r="K190" s="353">
        <v>0</v>
      </c>
      <c r="L190" s="353">
        <v>0</v>
      </c>
      <c r="M190" s="354">
        <v>0.9</v>
      </c>
      <c r="N190" s="355"/>
      <c r="O190" s="355"/>
      <c r="P190" s="353">
        <v>0</v>
      </c>
    </row>
    <row r="191" spans="1:16">
      <c r="A191" s="352">
        <v>95938</v>
      </c>
      <c r="B191" s="352">
        <v>104612</v>
      </c>
      <c r="C191" s="352" t="s">
        <v>335</v>
      </c>
      <c r="D191" s="352" t="s">
        <v>534</v>
      </c>
      <c r="E191" s="352">
        <v>0</v>
      </c>
      <c r="F191" s="352" t="s">
        <v>362</v>
      </c>
      <c r="G191" s="353">
        <v>0</v>
      </c>
      <c r="H191" s="353"/>
      <c r="I191" s="353">
        <v>0</v>
      </c>
      <c r="J191" s="353"/>
      <c r="K191" s="353">
        <v>0</v>
      </c>
      <c r="L191" s="353">
        <v>0</v>
      </c>
      <c r="M191" s="354">
        <v>0.9</v>
      </c>
      <c r="N191" s="355"/>
      <c r="O191" s="355"/>
      <c r="P191" s="353">
        <v>0</v>
      </c>
    </row>
    <row r="192" spans="1:16">
      <c r="A192" s="352">
        <v>49819</v>
      </c>
      <c r="B192" s="352">
        <v>319</v>
      </c>
      <c r="C192" s="352" t="s">
        <v>338</v>
      </c>
      <c r="D192" s="352" t="s">
        <v>535</v>
      </c>
      <c r="E192" s="352">
        <v>1</v>
      </c>
      <c r="F192" s="352" t="s">
        <v>362</v>
      </c>
      <c r="G192" s="353">
        <v>466245.1</v>
      </c>
      <c r="H192" s="353">
        <v>0</v>
      </c>
      <c r="I192" s="353">
        <v>0</v>
      </c>
      <c r="J192" s="353">
        <v>0</v>
      </c>
      <c r="K192" s="353">
        <v>0</v>
      </c>
      <c r="L192" s="353">
        <v>466245.1</v>
      </c>
      <c r="M192" s="354">
        <v>1</v>
      </c>
      <c r="N192" s="355">
        <v>45418.461516203701</v>
      </c>
      <c r="O192" s="355">
        <v>45415.765138888892</v>
      </c>
      <c r="P192" s="353">
        <v>466245.1</v>
      </c>
    </row>
    <row r="193" spans="1:16">
      <c r="A193" s="352">
        <v>49817</v>
      </c>
      <c r="B193" s="352">
        <v>328</v>
      </c>
      <c r="C193" s="352" t="s">
        <v>338</v>
      </c>
      <c r="D193" s="352" t="s">
        <v>536</v>
      </c>
      <c r="E193" s="352">
        <v>1</v>
      </c>
      <c r="F193" s="352" t="s">
        <v>362</v>
      </c>
      <c r="G193" s="353">
        <v>546468.82999999996</v>
      </c>
      <c r="H193" s="353">
        <v>0</v>
      </c>
      <c r="I193" s="353">
        <v>0</v>
      </c>
      <c r="J193" s="353">
        <v>0</v>
      </c>
      <c r="K193" s="353">
        <v>0</v>
      </c>
      <c r="L193" s="353">
        <v>546468.82999999996</v>
      </c>
      <c r="M193" s="354">
        <v>1</v>
      </c>
      <c r="N193" s="355">
        <v>45418.461516203701</v>
      </c>
      <c r="O193" s="355">
        <v>45415.763877314814</v>
      </c>
      <c r="P193" s="353">
        <v>546468.82999999996</v>
      </c>
    </row>
    <row r="194" spans="1:16">
      <c r="A194" s="352">
        <v>49814</v>
      </c>
      <c r="B194" s="352">
        <v>304</v>
      </c>
      <c r="C194" s="352" t="s">
        <v>338</v>
      </c>
      <c r="D194" s="352" t="s">
        <v>537</v>
      </c>
      <c r="E194" s="352">
        <v>2</v>
      </c>
      <c r="F194" s="352" t="s">
        <v>362</v>
      </c>
      <c r="G194" s="353">
        <v>18517325.710000001</v>
      </c>
      <c r="H194" s="353">
        <v>0</v>
      </c>
      <c r="I194" s="353">
        <v>0</v>
      </c>
      <c r="J194" s="353">
        <v>0</v>
      </c>
      <c r="K194" s="353">
        <v>0</v>
      </c>
      <c r="L194" s="353">
        <v>18517325.710000001</v>
      </c>
      <c r="M194" s="354">
        <v>1</v>
      </c>
      <c r="N194" s="355">
        <v>44582.851157407407</v>
      </c>
      <c r="O194" s="355">
        <v>45789.927372685182</v>
      </c>
      <c r="P194" s="353">
        <v>17232893.920000002</v>
      </c>
    </row>
    <row r="195" spans="1:16">
      <c r="A195" s="352">
        <v>49808</v>
      </c>
      <c r="B195" s="352">
        <v>294</v>
      </c>
      <c r="C195" s="352" t="s">
        <v>338</v>
      </c>
      <c r="D195" s="352" t="s">
        <v>538</v>
      </c>
      <c r="E195" s="352">
        <v>2</v>
      </c>
      <c r="F195" s="352" t="s">
        <v>362</v>
      </c>
      <c r="G195" s="353">
        <v>5781281.3399999999</v>
      </c>
      <c r="H195" s="353">
        <v>0</v>
      </c>
      <c r="I195" s="353">
        <v>0</v>
      </c>
      <c r="J195" s="353">
        <v>0</v>
      </c>
      <c r="K195" s="353">
        <v>0</v>
      </c>
      <c r="L195" s="353">
        <v>5781281.3399999999</v>
      </c>
      <c r="M195" s="354">
        <v>1</v>
      </c>
      <c r="N195" s="355">
        <v>44265.511516203704</v>
      </c>
      <c r="O195" s="355">
        <v>45790.677245370367</v>
      </c>
      <c r="P195" s="353">
        <v>5782326.1299999999</v>
      </c>
    </row>
    <row r="196" spans="1:16">
      <c r="A196" s="352">
        <v>49805</v>
      </c>
      <c r="B196" s="352">
        <v>301</v>
      </c>
      <c r="C196" s="352" t="s">
        <v>338</v>
      </c>
      <c r="D196" s="352" t="s">
        <v>539</v>
      </c>
      <c r="E196" s="352">
        <v>6</v>
      </c>
      <c r="F196" s="352" t="s">
        <v>362</v>
      </c>
      <c r="G196" s="353">
        <v>34009716.93</v>
      </c>
      <c r="H196" s="353">
        <v>0</v>
      </c>
      <c r="I196" s="353">
        <v>0</v>
      </c>
      <c r="J196" s="353">
        <v>0</v>
      </c>
      <c r="K196" s="353">
        <v>0</v>
      </c>
      <c r="L196" s="353">
        <v>34009716.93</v>
      </c>
      <c r="M196" s="354">
        <v>1</v>
      </c>
      <c r="N196" s="355">
        <v>44246.524398148147</v>
      </c>
      <c r="O196" s="355">
        <v>45623.677789351852</v>
      </c>
      <c r="P196" s="353">
        <v>30852749.23</v>
      </c>
    </row>
    <row r="197" spans="1:16">
      <c r="A197" s="352">
        <v>49804</v>
      </c>
      <c r="B197" s="352">
        <v>298</v>
      </c>
      <c r="C197" s="352" t="s">
        <v>338</v>
      </c>
      <c r="D197" s="352" t="s">
        <v>540</v>
      </c>
      <c r="E197" s="352">
        <v>2</v>
      </c>
      <c r="F197" s="352" t="s">
        <v>362</v>
      </c>
      <c r="G197" s="353">
        <v>23413140.09</v>
      </c>
      <c r="H197" s="353">
        <v>0</v>
      </c>
      <c r="I197" s="353">
        <v>0</v>
      </c>
      <c r="J197" s="353">
        <v>0</v>
      </c>
      <c r="K197" s="353">
        <v>0</v>
      </c>
      <c r="L197" s="353">
        <v>23413140.09</v>
      </c>
      <c r="M197" s="354">
        <v>1</v>
      </c>
      <c r="N197" s="355">
        <v>45716.802453703705</v>
      </c>
      <c r="O197" s="355">
        <v>45716.802453703705</v>
      </c>
      <c r="P197" s="353">
        <v>23413140.09</v>
      </c>
    </row>
    <row r="198" spans="1:16">
      <c r="A198" s="352">
        <v>49803</v>
      </c>
      <c r="B198" s="352">
        <v>300</v>
      </c>
      <c r="C198" s="352" t="s">
        <v>338</v>
      </c>
      <c r="D198" s="352" t="s">
        <v>541</v>
      </c>
      <c r="E198" s="352">
        <v>2</v>
      </c>
      <c r="F198" s="352" t="s">
        <v>362</v>
      </c>
      <c r="G198" s="353">
        <v>8043753.6200000001</v>
      </c>
      <c r="H198" s="353">
        <v>0</v>
      </c>
      <c r="I198" s="353">
        <v>0</v>
      </c>
      <c r="J198" s="353">
        <v>0</v>
      </c>
      <c r="K198" s="353">
        <v>0</v>
      </c>
      <c r="L198" s="353">
        <v>10115386</v>
      </c>
      <c r="M198" s="354">
        <v>1</v>
      </c>
      <c r="N198" s="355"/>
      <c r="O198" s="355">
        <v>43350.660196759258</v>
      </c>
      <c r="P198" s="353">
        <v>7035167.0599999996</v>
      </c>
    </row>
    <row r="199" spans="1:16">
      <c r="A199" s="352">
        <v>751816</v>
      </c>
      <c r="B199" s="352">
        <v>4860</v>
      </c>
      <c r="C199" s="352" t="s">
        <v>338</v>
      </c>
      <c r="D199" s="352" t="s">
        <v>542</v>
      </c>
      <c r="E199" s="352">
        <v>0</v>
      </c>
      <c r="F199" s="352" t="s">
        <v>337</v>
      </c>
      <c r="G199" s="353">
        <v>3263850.89</v>
      </c>
      <c r="H199" s="353">
        <v>0</v>
      </c>
      <c r="I199" s="353">
        <v>0</v>
      </c>
      <c r="J199" s="353">
        <v>326385.08</v>
      </c>
      <c r="K199" s="353">
        <v>326385.08</v>
      </c>
      <c r="L199" s="353">
        <v>2937465.81</v>
      </c>
      <c r="M199" s="354">
        <v>0.9</v>
      </c>
      <c r="N199" s="355">
        <v>45888.635972222219</v>
      </c>
      <c r="O199" s="355">
        <v>45888.635972222219</v>
      </c>
      <c r="P199" s="353">
        <v>0</v>
      </c>
    </row>
    <row r="200" spans="1:16">
      <c r="A200" s="352">
        <v>749985</v>
      </c>
      <c r="B200" s="352">
        <v>4728</v>
      </c>
      <c r="C200" s="352" t="s">
        <v>338</v>
      </c>
      <c r="D200" s="352" t="s">
        <v>543</v>
      </c>
      <c r="E200" s="352">
        <v>0</v>
      </c>
      <c r="F200" s="352" t="s">
        <v>337</v>
      </c>
      <c r="G200" s="353">
        <v>1294070.82</v>
      </c>
      <c r="H200" s="353">
        <v>0</v>
      </c>
      <c r="I200" s="353">
        <v>0</v>
      </c>
      <c r="J200" s="353">
        <v>129407.08</v>
      </c>
      <c r="K200" s="353">
        <v>129407.08</v>
      </c>
      <c r="L200" s="353">
        <v>1164663.74</v>
      </c>
      <c r="M200" s="354">
        <v>0.9</v>
      </c>
      <c r="N200" s="355">
        <v>45888.635995370372</v>
      </c>
      <c r="O200" s="355">
        <v>45888.635995370372</v>
      </c>
      <c r="P200" s="353">
        <v>0</v>
      </c>
    </row>
    <row r="201" spans="1:16">
      <c r="A201" s="352">
        <v>750209</v>
      </c>
      <c r="B201" s="352">
        <v>4730</v>
      </c>
      <c r="C201" s="352" t="s">
        <v>338</v>
      </c>
      <c r="D201" s="352" t="s">
        <v>544</v>
      </c>
      <c r="E201" s="352">
        <v>0</v>
      </c>
      <c r="F201" s="352" t="s">
        <v>337</v>
      </c>
      <c r="G201" s="353">
        <v>686436.5</v>
      </c>
      <c r="H201" s="353">
        <v>0</v>
      </c>
      <c r="I201" s="353">
        <v>0</v>
      </c>
      <c r="J201" s="353">
        <v>68643.649999999994</v>
      </c>
      <c r="K201" s="353">
        <v>68643.649999999994</v>
      </c>
      <c r="L201" s="353">
        <v>617792.85</v>
      </c>
      <c r="M201" s="354">
        <v>0.9</v>
      </c>
      <c r="N201" s="355">
        <v>45819.760567129626</v>
      </c>
      <c r="O201" s="355">
        <v>45819.760567129626</v>
      </c>
      <c r="P201" s="353">
        <v>0</v>
      </c>
    </row>
    <row r="202" spans="1:16">
      <c r="A202" s="352">
        <v>742729</v>
      </c>
      <c r="B202" s="352">
        <v>4164</v>
      </c>
      <c r="C202" s="352" t="s">
        <v>338</v>
      </c>
      <c r="D202" s="352" t="s">
        <v>545</v>
      </c>
      <c r="E202" s="352">
        <v>0</v>
      </c>
      <c r="F202" s="352" t="s">
        <v>337</v>
      </c>
      <c r="G202" s="353">
        <v>0</v>
      </c>
      <c r="H202" s="353"/>
      <c r="I202" s="353">
        <v>0</v>
      </c>
      <c r="J202" s="353">
        <v>0</v>
      </c>
      <c r="K202" s="353">
        <v>0</v>
      </c>
      <c r="L202" s="353">
        <v>0</v>
      </c>
      <c r="M202" s="354">
        <v>0.9</v>
      </c>
      <c r="N202" s="355"/>
      <c r="O202" s="355"/>
      <c r="P202" s="353">
        <v>0</v>
      </c>
    </row>
    <row r="203" spans="1:16">
      <c r="A203" s="352">
        <v>751433</v>
      </c>
      <c r="B203" s="352">
        <v>4778</v>
      </c>
      <c r="C203" s="352" t="s">
        <v>335</v>
      </c>
      <c r="D203" s="352" t="s">
        <v>546</v>
      </c>
      <c r="E203" s="352">
        <v>0</v>
      </c>
      <c r="F203" s="352" t="s">
        <v>337</v>
      </c>
      <c r="G203" s="353">
        <v>0</v>
      </c>
      <c r="H203" s="353"/>
      <c r="I203" s="353">
        <v>0</v>
      </c>
      <c r="J203" s="353"/>
      <c r="K203" s="353">
        <v>0</v>
      </c>
      <c r="L203" s="353">
        <v>0</v>
      </c>
      <c r="M203" s="354">
        <v>0.9</v>
      </c>
      <c r="N203" s="355"/>
      <c r="O203" s="355"/>
      <c r="P203" s="353">
        <v>0</v>
      </c>
    </row>
    <row r="204" spans="1:16">
      <c r="A204" s="352">
        <v>750848</v>
      </c>
      <c r="B204" s="352">
        <v>4734</v>
      </c>
      <c r="C204" s="352" t="s">
        <v>335</v>
      </c>
      <c r="D204" s="352" t="s">
        <v>547</v>
      </c>
      <c r="E204" s="352">
        <v>0</v>
      </c>
      <c r="F204" s="352" t="s">
        <v>337</v>
      </c>
      <c r="G204" s="353">
        <v>0</v>
      </c>
      <c r="H204" s="353"/>
      <c r="I204" s="353">
        <v>0</v>
      </c>
      <c r="J204" s="353"/>
      <c r="K204" s="353">
        <v>0</v>
      </c>
      <c r="L204" s="353">
        <v>0</v>
      </c>
      <c r="M204" s="354">
        <v>0.9</v>
      </c>
      <c r="N204" s="355"/>
      <c r="O204" s="355"/>
      <c r="P204" s="353">
        <v>0</v>
      </c>
    </row>
    <row r="205" spans="1:16">
      <c r="A205" s="352">
        <v>751442</v>
      </c>
      <c r="B205" s="352">
        <v>4781</v>
      </c>
      <c r="C205" s="352" t="s">
        <v>335</v>
      </c>
      <c r="D205" s="352" t="s">
        <v>548</v>
      </c>
      <c r="E205" s="352">
        <v>0</v>
      </c>
      <c r="F205" s="352" t="s">
        <v>337</v>
      </c>
      <c r="G205" s="353">
        <v>0</v>
      </c>
      <c r="H205" s="353"/>
      <c r="I205" s="353">
        <v>0</v>
      </c>
      <c r="J205" s="353"/>
      <c r="K205" s="353">
        <v>0</v>
      </c>
      <c r="L205" s="353">
        <v>0</v>
      </c>
      <c r="M205" s="354">
        <v>0.9</v>
      </c>
      <c r="N205" s="355"/>
      <c r="O205" s="355"/>
      <c r="P205" s="353">
        <v>0</v>
      </c>
    </row>
    <row r="206" spans="1:16">
      <c r="A206" s="352">
        <v>751419</v>
      </c>
      <c r="B206" s="352">
        <v>4775</v>
      </c>
      <c r="C206" s="352" t="s">
        <v>335</v>
      </c>
      <c r="D206" s="352" t="s">
        <v>549</v>
      </c>
      <c r="E206" s="352">
        <v>0</v>
      </c>
      <c r="F206" s="352" t="s">
        <v>337</v>
      </c>
      <c r="G206" s="353">
        <v>0</v>
      </c>
      <c r="H206" s="353"/>
      <c r="I206" s="353">
        <v>0</v>
      </c>
      <c r="J206" s="353"/>
      <c r="K206" s="353">
        <v>0</v>
      </c>
      <c r="L206" s="353">
        <v>0</v>
      </c>
      <c r="M206" s="354">
        <v>0.9</v>
      </c>
      <c r="N206" s="355"/>
      <c r="O206" s="355"/>
      <c r="P206" s="353">
        <v>0</v>
      </c>
    </row>
    <row r="207" spans="1:16">
      <c r="A207" s="352">
        <v>1064060</v>
      </c>
      <c r="B207" s="352">
        <v>4995</v>
      </c>
      <c r="C207" s="352" t="s">
        <v>335</v>
      </c>
      <c r="D207" s="352" t="s">
        <v>550</v>
      </c>
      <c r="E207" s="352">
        <v>0</v>
      </c>
      <c r="F207" s="352" t="s">
        <v>337</v>
      </c>
      <c r="G207" s="353">
        <v>0</v>
      </c>
      <c r="H207" s="353">
        <v>0</v>
      </c>
      <c r="I207" s="353">
        <v>0</v>
      </c>
      <c r="J207" s="353">
        <v>0</v>
      </c>
      <c r="K207" s="353">
        <v>0</v>
      </c>
      <c r="L207" s="353">
        <v>0</v>
      </c>
      <c r="M207" s="354">
        <v>0.9</v>
      </c>
      <c r="N207" s="355"/>
      <c r="O207" s="355"/>
      <c r="P207" s="353">
        <v>0</v>
      </c>
    </row>
    <row r="208" spans="1:16">
      <c r="A208" s="352">
        <v>1064059</v>
      </c>
      <c r="B208" s="352">
        <v>4994</v>
      </c>
      <c r="C208" s="352" t="s">
        <v>335</v>
      </c>
      <c r="D208" s="352" t="s">
        <v>551</v>
      </c>
      <c r="E208" s="352">
        <v>0</v>
      </c>
      <c r="F208" s="352" t="s">
        <v>337</v>
      </c>
      <c r="G208" s="353">
        <v>0</v>
      </c>
      <c r="H208" s="353">
        <v>0</v>
      </c>
      <c r="I208" s="353">
        <v>0</v>
      </c>
      <c r="J208" s="353">
        <v>0</v>
      </c>
      <c r="K208" s="353">
        <v>0</v>
      </c>
      <c r="L208" s="353">
        <v>0</v>
      </c>
      <c r="M208" s="354">
        <v>0.9</v>
      </c>
      <c r="N208" s="355"/>
      <c r="O208" s="355"/>
      <c r="P208" s="353">
        <v>0</v>
      </c>
    </row>
    <row r="209" spans="1:16">
      <c r="A209" s="352">
        <v>751519</v>
      </c>
      <c r="B209" s="352">
        <v>4820</v>
      </c>
      <c r="C209" s="352" t="s">
        <v>335</v>
      </c>
      <c r="D209" s="352" t="s">
        <v>552</v>
      </c>
      <c r="E209" s="352">
        <v>0</v>
      </c>
      <c r="F209" s="352" t="s">
        <v>337</v>
      </c>
      <c r="G209" s="353">
        <v>0</v>
      </c>
      <c r="H209" s="353"/>
      <c r="I209" s="353">
        <v>0</v>
      </c>
      <c r="J209" s="353"/>
      <c r="K209" s="353">
        <v>0</v>
      </c>
      <c r="L209" s="353">
        <v>0</v>
      </c>
      <c r="M209" s="354">
        <v>0.9</v>
      </c>
      <c r="N209" s="355"/>
      <c r="O209" s="355"/>
      <c r="P209" s="353">
        <v>0</v>
      </c>
    </row>
    <row r="210" spans="1:16">
      <c r="A210" s="352">
        <v>965495</v>
      </c>
      <c r="B210" s="352">
        <v>4934</v>
      </c>
      <c r="C210" s="352" t="s">
        <v>335</v>
      </c>
      <c r="D210" s="352" t="s">
        <v>553</v>
      </c>
      <c r="E210" s="352">
        <v>0</v>
      </c>
      <c r="F210" s="352" t="s">
        <v>337</v>
      </c>
      <c r="G210" s="353">
        <v>321221.03000000003</v>
      </c>
      <c r="H210" s="353">
        <v>58486.12</v>
      </c>
      <c r="I210" s="353">
        <v>0</v>
      </c>
      <c r="J210" s="353">
        <v>32122.1</v>
      </c>
      <c r="K210" s="353">
        <v>32122.1</v>
      </c>
      <c r="L210" s="353">
        <v>289098.93</v>
      </c>
      <c r="M210" s="354">
        <v>0.9</v>
      </c>
      <c r="N210" s="355">
        <v>46078.927835648145</v>
      </c>
      <c r="O210" s="355">
        <v>46078.927835648145</v>
      </c>
      <c r="P210" s="353">
        <v>0</v>
      </c>
    </row>
    <row r="211" spans="1:16">
      <c r="A211" s="352">
        <v>966825</v>
      </c>
      <c r="B211" s="352">
        <v>4943</v>
      </c>
      <c r="C211" s="352" t="s">
        <v>335</v>
      </c>
      <c r="D211" s="352" t="s">
        <v>554</v>
      </c>
      <c r="E211" s="352">
        <v>0</v>
      </c>
      <c r="F211" s="352" t="s">
        <v>337</v>
      </c>
      <c r="G211" s="353">
        <v>0</v>
      </c>
      <c r="H211" s="353">
        <v>0</v>
      </c>
      <c r="I211" s="353">
        <v>0</v>
      </c>
      <c r="J211" s="353">
        <v>0</v>
      </c>
      <c r="K211" s="353">
        <v>0</v>
      </c>
      <c r="L211" s="353">
        <v>0</v>
      </c>
      <c r="M211" s="354">
        <v>0.9</v>
      </c>
      <c r="N211" s="355"/>
      <c r="O211" s="355"/>
      <c r="P211" s="353">
        <v>0</v>
      </c>
    </row>
    <row r="212" spans="1:16">
      <c r="A212" s="352">
        <v>751721</v>
      </c>
      <c r="B212" s="352">
        <v>4845</v>
      </c>
      <c r="C212" s="352" t="s">
        <v>335</v>
      </c>
      <c r="D212" s="352" t="s">
        <v>555</v>
      </c>
      <c r="E212" s="352">
        <v>0</v>
      </c>
      <c r="F212" s="352" t="s">
        <v>337</v>
      </c>
      <c r="G212" s="353">
        <v>0</v>
      </c>
      <c r="H212" s="353"/>
      <c r="I212" s="353">
        <v>0</v>
      </c>
      <c r="J212" s="353"/>
      <c r="K212" s="353">
        <v>0</v>
      </c>
      <c r="L212" s="353">
        <v>0</v>
      </c>
      <c r="M212" s="354">
        <v>0.9</v>
      </c>
      <c r="N212" s="355"/>
      <c r="O212" s="355"/>
      <c r="P212" s="353">
        <v>0</v>
      </c>
    </row>
    <row r="213" spans="1:16">
      <c r="A213" s="352">
        <v>751807</v>
      </c>
      <c r="B213" s="352">
        <v>4853</v>
      </c>
      <c r="C213" s="352" t="s">
        <v>335</v>
      </c>
      <c r="D213" s="352" t="s">
        <v>556</v>
      </c>
      <c r="E213" s="352">
        <v>0</v>
      </c>
      <c r="F213" s="352" t="s">
        <v>337</v>
      </c>
      <c r="G213" s="353">
        <v>0</v>
      </c>
      <c r="H213" s="353"/>
      <c r="I213" s="353">
        <v>0</v>
      </c>
      <c r="J213" s="353"/>
      <c r="K213" s="353">
        <v>0</v>
      </c>
      <c r="L213" s="353">
        <v>0</v>
      </c>
      <c r="M213" s="354">
        <v>0.9</v>
      </c>
      <c r="N213" s="355"/>
      <c r="O213" s="355"/>
      <c r="P213" s="353">
        <v>0</v>
      </c>
    </row>
    <row r="214" spans="1:16">
      <c r="A214" s="352">
        <v>966655</v>
      </c>
      <c r="B214" s="352">
        <v>4940</v>
      </c>
      <c r="C214" s="352" t="s">
        <v>335</v>
      </c>
      <c r="D214" s="352" t="s">
        <v>557</v>
      </c>
      <c r="E214" s="352">
        <v>0</v>
      </c>
      <c r="F214" s="352" t="s">
        <v>337</v>
      </c>
      <c r="G214" s="353">
        <v>171547.7</v>
      </c>
      <c r="H214" s="353">
        <v>22624.26</v>
      </c>
      <c r="I214" s="353">
        <v>0</v>
      </c>
      <c r="J214" s="353">
        <v>17154.77</v>
      </c>
      <c r="K214" s="353">
        <v>17154.77</v>
      </c>
      <c r="L214" s="353">
        <v>154392.93</v>
      </c>
      <c r="M214" s="354">
        <v>0.9</v>
      </c>
      <c r="N214" s="355">
        <v>46078.927893518521</v>
      </c>
      <c r="O214" s="355">
        <v>46078.927893518521</v>
      </c>
      <c r="P214" s="353">
        <v>0</v>
      </c>
    </row>
    <row r="215" spans="1:16">
      <c r="A215" s="352">
        <v>751528</v>
      </c>
      <c r="B215" s="352">
        <v>4826</v>
      </c>
      <c r="C215" s="352" t="s">
        <v>335</v>
      </c>
      <c r="D215" s="352" t="s">
        <v>558</v>
      </c>
      <c r="E215" s="352">
        <v>0</v>
      </c>
      <c r="F215" s="352" t="s">
        <v>337</v>
      </c>
      <c r="G215" s="353">
        <v>0</v>
      </c>
      <c r="H215" s="353"/>
      <c r="I215" s="353">
        <v>0</v>
      </c>
      <c r="J215" s="353"/>
      <c r="K215" s="353">
        <v>0</v>
      </c>
      <c r="L215" s="353">
        <v>0</v>
      </c>
      <c r="M215" s="354">
        <v>0.9</v>
      </c>
      <c r="N215" s="355"/>
      <c r="O215" s="355"/>
      <c r="P215" s="353">
        <v>0</v>
      </c>
    </row>
    <row r="216" spans="1:16">
      <c r="A216" s="352">
        <v>751773</v>
      </c>
      <c r="B216" s="352">
        <v>4849</v>
      </c>
      <c r="C216" s="352" t="s">
        <v>335</v>
      </c>
      <c r="D216" s="352" t="s">
        <v>559</v>
      </c>
      <c r="E216" s="352">
        <v>0</v>
      </c>
      <c r="F216" s="352" t="s">
        <v>337</v>
      </c>
      <c r="G216" s="353">
        <v>0</v>
      </c>
      <c r="H216" s="353"/>
      <c r="I216" s="353">
        <v>0</v>
      </c>
      <c r="J216" s="353"/>
      <c r="K216" s="353">
        <v>0</v>
      </c>
      <c r="L216" s="353">
        <v>0</v>
      </c>
      <c r="M216" s="354">
        <v>0.9</v>
      </c>
      <c r="N216" s="355"/>
      <c r="O216" s="355"/>
      <c r="P216" s="353">
        <v>0</v>
      </c>
    </row>
    <row r="217" spans="1:16">
      <c r="A217" s="352">
        <v>751719</v>
      </c>
      <c r="B217" s="352">
        <v>4843</v>
      </c>
      <c r="C217" s="352" t="s">
        <v>335</v>
      </c>
      <c r="D217" s="352" t="s">
        <v>560</v>
      </c>
      <c r="E217" s="352">
        <v>0</v>
      </c>
      <c r="F217" s="352" t="s">
        <v>337</v>
      </c>
      <c r="G217" s="353">
        <v>0</v>
      </c>
      <c r="H217" s="353"/>
      <c r="I217" s="353">
        <v>0</v>
      </c>
      <c r="J217" s="353"/>
      <c r="K217" s="353">
        <v>0</v>
      </c>
      <c r="L217" s="353">
        <v>0</v>
      </c>
      <c r="M217" s="354">
        <v>0.9</v>
      </c>
      <c r="N217" s="355"/>
      <c r="O217" s="355"/>
      <c r="P217" s="353">
        <v>0</v>
      </c>
    </row>
    <row r="218" spans="1:16">
      <c r="A218" s="352">
        <v>751706</v>
      </c>
      <c r="B218" s="352">
        <v>4838</v>
      </c>
      <c r="C218" s="352" t="s">
        <v>335</v>
      </c>
      <c r="D218" s="352" t="s">
        <v>561</v>
      </c>
      <c r="E218" s="352">
        <v>0</v>
      </c>
      <c r="F218" s="352" t="s">
        <v>337</v>
      </c>
      <c r="G218" s="353">
        <v>0</v>
      </c>
      <c r="H218" s="353"/>
      <c r="I218" s="353">
        <v>0</v>
      </c>
      <c r="J218" s="353"/>
      <c r="K218" s="353">
        <v>0</v>
      </c>
      <c r="L218" s="353">
        <v>0</v>
      </c>
      <c r="M218" s="354">
        <v>0.9</v>
      </c>
      <c r="N218" s="355"/>
      <c r="O218" s="355"/>
      <c r="P218" s="353">
        <v>0</v>
      </c>
    </row>
    <row r="219" spans="1:16">
      <c r="A219" s="352">
        <v>751703</v>
      </c>
      <c r="B219" s="352">
        <v>4837</v>
      </c>
      <c r="C219" s="352" t="s">
        <v>335</v>
      </c>
      <c r="D219" s="352" t="s">
        <v>562</v>
      </c>
      <c r="E219" s="352">
        <v>0</v>
      </c>
      <c r="F219" s="352" t="s">
        <v>337</v>
      </c>
      <c r="G219" s="353">
        <v>0</v>
      </c>
      <c r="H219" s="353"/>
      <c r="I219" s="353">
        <v>0</v>
      </c>
      <c r="J219" s="353"/>
      <c r="K219" s="353">
        <v>0</v>
      </c>
      <c r="L219" s="353">
        <v>0</v>
      </c>
      <c r="M219" s="354">
        <v>0.9</v>
      </c>
      <c r="N219" s="355"/>
      <c r="O219" s="355"/>
      <c r="P219" s="353">
        <v>0</v>
      </c>
    </row>
    <row r="220" spans="1:16">
      <c r="A220" s="352">
        <v>1064048</v>
      </c>
      <c r="B220" s="352">
        <v>4988</v>
      </c>
      <c r="C220" s="352" t="s">
        <v>335</v>
      </c>
      <c r="D220" s="352" t="s">
        <v>563</v>
      </c>
      <c r="E220" s="352">
        <v>0</v>
      </c>
      <c r="F220" s="352" t="s">
        <v>337</v>
      </c>
      <c r="G220" s="353">
        <v>0</v>
      </c>
      <c r="H220" s="353">
        <v>0</v>
      </c>
      <c r="I220" s="353">
        <v>0</v>
      </c>
      <c r="J220" s="353">
        <v>0</v>
      </c>
      <c r="K220" s="353">
        <v>0</v>
      </c>
      <c r="L220" s="353">
        <v>0</v>
      </c>
      <c r="M220" s="354">
        <v>0.9</v>
      </c>
      <c r="N220" s="355"/>
      <c r="O220" s="355"/>
      <c r="P220" s="353">
        <v>0</v>
      </c>
    </row>
    <row r="221" spans="1:16">
      <c r="A221" s="352">
        <v>1064058</v>
      </c>
      <c r="B221" s="352">
        <v>4993</v>
      </c>
      <c r="C221" s="352" t="s">
        <v>335</v>
      </c>
      <c r="D221" s="352" t="s">
        <v>564</v>
      </c>
      <c r="E221" s="352">
        <v>0</v>
      </c>
      <c r="F221" s="352" t="s">
        <v>337</v>
      </c>
      <c r="G221" s="353">
        <v>0</v>
      </c>
      <c r="H221" s="353">
        <v>0</v>
      </c>
      <c r="I221" s="353">
        <v>0</v>
      </c>
      <c r="J221" s="353">
        <v>0</v>
      </c>
      <c r="K221" s="353">
        <v>0</v>
      </c>
      <c r="L221" s="353">
        <v>0</v>
      </c>
      <c r="M221" s="354">
        <v>0.9</v>
      </c>
      <c r="N221" s="355"/>
      <c r="O221" s="355"/>
      <c r="P221" s="353">
        <v>0</v>
      </c>
    </row>
    <row r="222" spans="1:16">
      <c r="A222" s="352">
        <v>1064057</v>
      </c>
      <c r="B222" s="352">
        <v>4992</v>
      </c>
      <c r="C222" s="352" t="s">
        <v>335</v>
      </c>
      <c r="D222" s="352" t="s">
        <v>565</v>
      </c>
      <c r="E222" s="352">
        <v>0</v>
      </c>
      <c r="F222" s="352" t="s">
        <v>337</v>
      </c>
      <c r="G222" s="353">
        <v>0</v>
      </c>
      <c r="H222" s="353">
        <v>0</v>
      </c>
      <c r="I222" s="353">
        <v>0</v>
      </c>
      <c r="J222" s="353">
        <v>0</v>
      </c>
      <c r="K222" s="353">
        <v>0</v>
      </c>
      <c r="L222" s="353">
        <v>0</v>
      </c>
      <c r="M222" s="354">
        <v>0.9</v>
      </c>
      <c r="N222" s="355"/>
      <c r="O222" s="355"/>
      <c r="P222" s="353">
        <v>0</v>
      </c>
    </row>
    <row r="223" spans="1:16">
      <c r="A223" s="352">
        <v>1064053</v>
      </c>
      <c r="B223" s="352">
        <v>4991</v>
      </c>
      <c r="C223" s="352" t="s">
        <v>335</v>
      </c>
      <c r="D223" s="352" t="s">
        <v>566</v>
      </c>
      <c r="E223" s="352">
        <v>0</v>
      </c>
      <c r="F223" s="352" t="s">
        <v>337</v>
      </c>
      <c r="G223" s="353">
        <v>181099.07</v>
      </c>
      <c r="H223" s="353">
        <v>0</v>
      </c>
      <c r="I223" s="353">
        <v>0</v>
      </c>
      <c r="J223" s="353">
        <v>18109.900000000001</v>
      </c>
      <c r="K223" s="353">
        <v>0</v>
      </c>
      <c r="L223" s="353">
        <v>0</v>
      </c>
      <c r="M223" s="354">
        <v>0.9</v>
      </c>
      <c r="N223" s="355"/>
      <c r="O223" s="355"/>
      <c r="P223" s="353">
        <v>0</v>
      </c>
    </row>
    <row r="224" spans="1:16">
      <c r="A224" s="352">
        <v>1064051</v>
      </c>
      <c r="B224" s="352">
        <v>4990</v>
      </c>
      <c r="C224" s="352" t="s">
        <v>335</v>
      </c>
      <c r="D224" s="352" t="s">
        <v>567</v>
      </c>
      <c r="E224" s="352">
        <v>0</v>
      </c>
      <c r="F224" s="352" t="s">
        <v>337</v>
      </c>
      <c r="G224" s="353">
        <v>0</v>
      </c>
      <c r="H224" s="353">
        <v>0</v>
      </c>
      <c r="I224" s="353">
        <v>0</v>
      </c>
      <c r="J224" s="353">
        <v>0</v>
      </c>
      <c r="K224" s="353">
        <v>0</v>
      </c>
      <c r="L224" s="353">
        <v>0</v>
      </c>
      <c r="M224" s="354">
        <v>0.9</v>
      </c>
      <c r="N224" s="355"/>
      <c r="O224" s="355"/>
      <c r="P224" s="353">
        <v>0</v>
      </c>
    </row>
    <row r="225" spans="1:16">
      <c r="A225" s="352">
        <v>751458</v>
      </c>
      <c r="B225" s="352">
        <v>4790</v>
      </c>
      <c r="C225" s="352" t="s">
        <v>335</v>
      </c>
      <c r="D225" s="352" t="s">
        <v>568</v>
      </c>
      <c r="E225" s="352">
        <v>0</v>
      </c>
      <c r="F225" s="352" t="s">
        <v>337</v>
      </c>
      <c r="G225" s="353">
        <v>0</v>
      </c>
      <c r="H225" s="353"/>
      <c r="I225" s="353">
        <v>0</v>
      </c>
      <c r="J225" s="353"/>
      <c r="K225" s="353">
        <v>0</v>
      </c>
      <c r="L225" s="353">
        <v>0</v>
      </c>
      <c r="M225" s="354">
        <v>0.9</v>
      </c>
      <c r="N225" s="355"/>
      <c r="O225" s="355"/>
      <c r="P225" s="353">
        <v>0</v>
      </c>
    </row>
    <row r="226" spans="1:16">
      <c r="A226" s="352">
        <v>1064026</v>
      </c>
      <c r="B226" s="352">
        <v>4970</v>
      </c>
      <c r="C226" s="352" t="s">
        <v>335</v>
      </c>
      <c r="D226" s="352" t="s">
        <v>569</v>
      </c>
      <c r="E226" s="352">
        <v>0</v>
      </c>
      <c r="F226" s="352" t="s">
        <v>337</v>
      </c>
      <c r="G226" s="353">
        <v>0</v>
      </c>
      <c r="H226" s="353">
        <v>0</v>
      </c>
      <c r="I226" s="353">
        <v>0</v>
      </c>
      <c r="J226" s="353">
        <v>0</v>
      </c>
      <c r="K226" s="353">
        <v>0</v>
      </c>
      <c r="L226" s="353">
        <v>0</v>
      </c>
      <c r="M226" s="354">
        <v>0.9</v>
      </c>
      <c r="N226" s="355"/>
      <c r="O226" s="355"/>
      <c r="P226" s="353">
        <v>0</v>
      </c>
    </row>
    <row r="227" spans="1:16">
      <c r="A227" s="352">
        <v>1063969</v>
      </c>
      <c r="B227" s="352">
        <v>4950</v>
      </c>
      <c r="C227" s="352" t="s">
        <v>335</v>
      </c>
      <c r="D227" s="352" t="s">
        <v>570</v>
      </c>
      <c r="E227" s="352">
        <v>0</v>
      </c>
      <c r="F227" s="352" t="s">
        <v>337</v>
      </c>
      <c r="G227" s="353">
        <v>0</v>
      </c>
      <c r="H227" s="353">
        <v>0</v>
      </c>
      <c r="I227" s="353">
        <v>0</v>
      </c>
      <c r="J227" s="353">
        <v>0</v>
      </c>
      <c r="K227" s="353">
        <v>0</v>
      </c>
      <c r="L227" s="353">
        <v>0</v>
      </c>
      <c r="M227" s="354">
        <v>0.9</v>
      </c>
      <c r="N227" s="355"/>
      <c r="O227" s="355"/>
      <c r="P227" s="353">
        <v>0</v>
      </c>
    </row>
    <row r="228" spans="1:16">
      <c r="A228" s="352">
        <v>1064033</v>
      </c>
      <c r="B228" s="352">
        <v>4976</v>
      </c>
      <c r="C228" s="352" t="s">
        <v>335</v>
      </c>
      <c r="D228" s="352" t="s">
        <v>571</v>
      </c>
      <c r="E228" s="352">
        <v>0</v>
      </c>
      <c r="F228" s="352" t="s">
        <v>337</v>
      </c>
      <c r="G228" s="353">
        <v>0</v>
      </c>
      <c r="H228" s="353">
        <v>0</v>
      </c>
      <c r="I228" s="353">
        <v>0</v>
      </c>
      <c r="J228" s="353">
        <v>0</v>
      </c>
      <c r="K228" s="353">
        <v>0</v>
      </c>
      <c r="L228" s="353">
        <v>0</v>
      </c>
      <c r="M228" s="354">
        <v>0.9</v>
      </c>
      <c r="N228" s="355"/>
      <c r="O228" s="355"/>
      <c r="P228" s="353">
        <v>0</v>
      </c>
    </row>
    <row r="229" spans="1:16">
      <c r="A229" s="352">
        <v>1064031</v>
      </c>
      <c r="B229" s="352">
        <v>4974</v>
      </c>
      <c r="C229" s="352" t="s">
        <v>335</v>
      </c>
      <c r="D229" s="352" t="s">
        <v>572</v>
      </c>
      <c r="E229" s="352">
        <v>0</v>
      </c>
      <c r="F229" s="352" t="s">
        <v>337</v>
      </c>
      <c r="G229" s="353">
        <v>0</v>
      </c>
      <c r="H229" s="353">
        <v>0</v>
      </c>
      <c r="I229" s="353">
        <v>0</v>
      </c>
      <c r="J229" s="353">
        <v>0</v>
      </c>
      <c r="K229" s="353">
        <v>0</v>
      </c>
      <c r="L229" s="353">
        <v>0</v>
      </c>
      <c r="M229" s="354">
        <v>0.9</v>
      </c>
      <c r="N229" s="355"/>
      <c r="O229" s="355"/>
      <c r="P229" s="353">
        <v>0</v>
      </c>
    </row>
    <row r="230" spans="1:16">
      <c r="A230" s="352">
        <v>751810</v>
      </c>
      <c r="B230" s="352">
        <v>4855</v>
      </c>
      <c r="C230" s="352" t="s">
        <v>335</v>
      </c>
      <c r="D230" s="352" t="s">
        <v>573</v>
      </c>
      <c r="E230" s="352">
        <v>0</v>
      </c>
      <c r="F230" s="352" t="s">
        <v>337</v>
      </c>
      <c r="G230" s="353">
        <v>0</v>
      </c>
      <c r="H230" s="353"/>
      <c r="I230" s="353">
        <v>0</v>
      </c>
      <c r="J230" s="353"/>
      <c r="K230" s="353">
        <v>0</v>
      </c>
      <c r="L230" s="353">
        <v>0</v>
      </c>
      <c r="M230" s="354">
        <v>0.9</v>
      </c>
      <c r="N230" s="355"/>
      <c r="O230" s="355"/>
      <c r="P230" s="353">
        <v>0</v>
      </c>
    </row>
    <row r="231" spans="1:16">
      <c r="A231" s="352">
        <v>751806</v>
      </c>
      <c r="B231" s="352">
        <v>4852</v>
      </c>
      <c r="C231" s="352" t="s">
        <v>335</v>
      </c>
      <c r="D231" s="352" t="s">
        <v>574</v>
      </c>
      <c r="E231" s="352">
        <v>0</v>
      </c>
      <c r="F231" s="352" t="s">
        <v>337</v>
      </c>
      <c r="G231" s="353">
        <v>0</v>
      </c>
      <c r="H231" s="353"/>
      <c r="I231" s="353">
        <v>0</v>
      </c>
      <c r="J231" s="353"/>
      <c r="K231" s="353">
        <v>0</v>
      </c>
      <c r="L231" s="353">
        <v>0</v>
      </c>
      <c r="M231" s="354">
        <v>0.9</v>
      </c>
      <c r="N231" s="355"/>
      <c r="O231" s="355"/>
      <c r="P231" s="353">
        <v>0</v>
      </c>
    </row>
    <row r="232" spans="1:16">
      <c r="A232" s="352">
        <v>751506</v>
      </c>
      <c r="B232" s="352">
        <v>4812</v>
      </c>
      <c r="C232" s="352" t="s">
        <v>335</v>
      </c>
      <c r="D232" s="352" t="s">
        <v>575</v>
      </c>
      <c r="E232" s="352">
        <v>0</v>
      </c>
      <c r="F232" s="352" t="s">
        <v>337</v>
      </c>
      <c r="G232" s="353">
        <v>0</v>
      </c>
      <c r="H232" s="353"/>
      <c r="I232" s="353">
        <v>0</v>
      </c>
      <c r="J232" s="353"/>
      <c r="K232" s="353">
        <v>0</v>
      </c>
      <c r="L232" s="353">
        <v>0</v>
      </c>
      <c r="M232" s="354">
        <v>0.9</v>
      </c>
      <c r="N232" s="355"/>
      <c r="O232" s="355"/>
      <c r="P232" s="353">
        <v>0</v>
      </c>
    </row>
    <row r="233" spans="1:16">
      <c r="A233" s="352">
        <v>1064037</v>
      </c>
      <c r="B233" s="352">
        <v>4980</v>
      </c>
      <c r="C233" s="352" t="s">
        <v>335</v>
      </c>
      <c r="D233" s="352" t="s">
        <v>576</v>
      </c>
      <c r="E233" s="352">
        <v>0</v>
      </c>
      <c r="F233" s="352" t="s">
        <v>337</v>
      </c>
      <c r="G233" s="353">
        <v>0</v>
      </c>
      <c r="H233" s="353">
        <v>0</v>
      </c>
      <c r="I233" s="353">
        <v>0</v>
      </c>
      <c r="J233" s="353">
        <v>0</v>
      </c>
      <c r="K233" s="353">
        <v>0</v>
      </c>
      <c r="L233" s="353">
        <v>0</v>
      </c>
      <c r="M233" s="354">
        <v>0.9</v>
      </c>
      <c r="N233" s="355"/>
      <c r="O233" s="355"/>
      <c r="P233" s="353">
        <v>0</v>
      </c>
    </row>
    <row r="234" spans="1:16">
      <c r="A234" s="352">
        <v>1064036</v>
      </c>
      <c r="B234" s="352">
        <v>4979</v>
      </c>
      <c r="C234" s="352" t="s">
        <v>335</v>
      </c>
      <c r="D234" s="352" t="s">
        <v>577</v>
      </c>
      <c r="E234" s="352">
        <v>0</v>
      </c>
      <c r="F234" s="352" t="s">
        <v>337</v>
      </c>
      <c r="G234" s="353">
        <v>0</v>
      </c>
      <c r="H234" s="353">
        <v>0</v>
      </c>
      <c r="I234" s="353">
        <v>0</v>
      </c>
      <c r="J234" s="353">
        <v>0</v>
      </c>
      <c r="K234" s="353">
        <v>0</v>
      </c>
      <c r="L234" s="353">
        <v>0</v>
      </c>
      <c r="M234" s="354">
        <v>0.9</v>
      </c>
      <c r="N234" s="355"/>
      <c r="O234" s="355"/>
      <c r="P234" s="353">
        <v>0</v>
      </c>
    </row>
    <row r="235" spans="1:16">
      <c r="A235" s="352">
        <v>1064035</v>
      </c>
      <c r="B235" s="352">
        <v>4978</v>
      </c>
      <c r="C235" s="352" t="s">
        <v>335</v>
      </c>
      <c r="D235" s="352" t="s">
        <v>578</v>
      </c>
      <c r="E235" s="352">
        <v>0</v>
      </c>
      <c r="F235" s="352" t="s">
        <v>337</v>
      </c>
      <c r="G235" s="353">
        <v>0</v>
      </c>
      <c r="H235" s="353">
        <v>0</v>
      </c>
      <c r="I235" s="353">
        <v>0</v>
      </c>
      <c r="J235" s="353">
        <v>0</v>
      </c>
      <c r="K235" s="353">
        <v>0</v>
      </c>
      <c r="L235" s="353">
        <v>0</v>
      </c>
      <c r="M235" s="354">
        <v>0.9</v>
      </c>
      <c r="N235" s="355"/>
      <c r="O235" s="355"/>
      <c r="P235" s="353">
        <v>0</v>
      </c>
    </row>
    <row r="236" spans="1:16">
      <c r="A236" s="352">
        <v>751473</v>
      </c>
      <c r="B236" s="352">
        <v>4798</v>
      </c>
      <c r="C236" s="352" t="s">
        <v>335</v>
      </c>
      <c r="D236" s="352" t="s">
        <v>579</v>
      </c>
      <c r="E236" s="352">
        <v>0</v>
      </c>
      <c r="F236" s="352" t="s">
        <v>337</v>
      </c>
      <c r="G236" s="353">
        <v>0</v>
      </c>
      <c r="H236" s="353"/>
      <c r="I236" s="353">
        <v>0</v>
      </c>
      <c r="J236" s="353"/>
      <c r="K236" s="353">
        <v>0</v>
      </c>
      <c r="L236" s="353">
        <v>0</v>
      </c>
      <c r="M236" s="354">
        <v>0.9</v>
      </c>
      <c r="N236" s="355"/>
      <c r="O236" s="355"/>
      <c r="P236" s="353">
        <v>0</v>
      </c>
    </row>
    <row r="237" spans="1:16">
      <c r="A237" s="352">
        <v>1064042</v>
      </c>
      <c r="B237" s="352">
        <v>4984</v>
      </c>
      <c r="C237" s="352" t="s">
        <v>335</v>
      </c>
      <c r="D237" s="352" t="s">
        <v>580</v>
      </c>
      <c r="E237" s="352">
        <v>0</v>
      </c>
      <c r="F237" s="352" t="s">
        <v>337</v>
      </c>
      <c r="G237" s="353">
        <v>0</v>
      </c>
      <c r="H237" s="353">
        <v>0</v>
      </c>
      <c r="I237" s="353">
        <v>0</v>
      </c>
      <c r="J237" s="353">
        <v>0</v>
      </c>
      <c r="K237" s="353">
        <v>0</v>
      </c>
      <c r="L237" s="353">
        <v>0</v>
      </c>
      <c r="M237" s="354">
        <v>0.9</v>
      </c>
      <c r="N237" s="355"/>
      <c r="O237" s="355"/>
      <c r="P237" s="353">
        <v>0</v>
      </c>
    </row>
    <row r="238" spans="1:16">
      <c r="A238" s="352">
        <v>1064041</v>
      </c>
      <c r="B238" s="352">
        <v>4983</v>
      </c>
      <c r="C238" s="352" t="s">
        <v>335</v>
      </c>
      <c r="D238" s="352" t="s">
        <v>581</v>
      </c>
      <c r="E238" s="352">
        <v>0</v>
      </c>
      <c r="F238" s="352" t="s">
        <v>337</v>
      </c>
      <c r="G238" s="353">
        <v>0</v>
      </c>
      <c r="H238" s="353">
        <v>0</v>
      </c>
      <c r="I238" s="353">
        <v>0</v>
      </c>
      <c r="J238" s="353">
        <v>0</v>
      </c>
      <c r="K238" s="353">
        <v>0</v>
      </c>
      <c r="L238" s="353">
        <v>0</v>
      </c>
      <c r="M238" s="354">
        <v>0.9</v>
      </c>
      <c r="N238" s="355"/>
      <c r="O238" s="355"/>
      <c r="P238" s="353">
        <v>0</v>
      </c>
    </row>
    <row r="239" spans="1:16">
      <c r="A239" s="352">
        <v>1064040</v>
      </c>
      <c r="B239" s="352">
        <v>4982</v>
      </c>
      <c r="C239" s="352" t="s">
        <v>335</v>
      </c>
      <c r="D239" s="352" t="s">
        <v>582</v>
      </c>
      <c r="E239" s="352">
        <v>0</v>
      </c>
      <c r="F239" s="352" t="s">
        <v>337</v>
      </c>
      <c r="G239" s="353">
        <v>0</v>
      </c>
      <c r="H239" s="353">
        <v>0</v>
      </c>
      <c r="I239" s="353">
        <v>0</v>
      </c>
      <c r="J239" s="353">
        <v>0</v>
      </c>
      <c r="K239" s="353">
        <v>0</v>
      </c>
      <c r="L239" s="353">
        <v>0</v>
      </c>
      <c r="M239" s="354">
        <v>0.9</v>
      </c>
      <c r="N239" s="355"/>
      <c r="O239" s="355"/>
      <c r="P239" s="353">
        <v>0</v>
      </c>
    </row>
    <row r="240" spans="1:16">
      <c r="A240" s="352">
        <v>1064039</v>
      </c>
      <c r="B240" s="352">
        <v>4981</v>
      </c>
      <c r="C240" s="352" t="s">
        <v>335</v>
      </c>
      <c r="D240" s="352" t="s">
        <v>583</v>
      </c>
      <c r="E240" s="352">
        <v>0</v>
      </c>
      <c r="F240" s="352" t="s">
        <v>337</v>
      </c>
      <c r="G240" s="353">
        <v>49453.7</v>
      </c>
      <c r="H240" s="353">
        <v>0</v>
      </c>
      <c r="I240" s="353">
        <v>0</v>
      </c>
      <c r="J240" s="353">
        <v>4945.37</v>
      </c>
      <c r="K240" s="353">
        <v>0</v>
      </c>
      <c r="L240" s="353">
        <v>0</v>
      </c>
      <c r="M240" s="354">
        <v>0.9</v>
      </c>
      <c r="N240" s="355"/>
      <c r="O240" s="355"/>
      <c r="P240" s="353">
        <v>0</v>
      </c>
    </row>
    <row r="241" spans="1:16">
      <c r="A241" s="352">
        <v>751814</v>
      </c>
      <c r="B241" s="352">
        <v>4859</v>
      </c>
      <c r="C241" s="352" t="s">
        <v>335</v>
      </c>
      <c r="D241" s="352" t="s">
        <v>584</v>
      </c>
      <c r="E241" s="352">
        <v>0</v>
      </c>
      <c r="F241" s="352" t="s">
        <v>337</v>
      </c>
      <c r="G241" s="353">
        <v>0</v>
      </c>
      <c r="H241" s="353"/>
      <c r="I241" s="353">
        <v>0</v>
      </c>
      <c r="J241" s="353"/>
      <c r="K241" s="353">
        <v>0</v>
      </c>
      <c r="L241" s="353">
        <v>0</v>
      </c>
      <c r="M241" s="354">
        <v>0.9</v>
      </c>
      <c r="N241" s="355"/>
      <c r="O241" s="355"/>
      <c r="P241" s="353">
        <v>0</v>
      </c>
    </row>
    <row r="242" spans="1:16">
      <c r="A242" s="352">
        <v>751812</v>
      </c>
      <c r="B242" s="352">
        <v>4857</v>
      </c>
      <c r="C242" s="352" t="s">
        <v>335</v>
      </c>
      <c r="D242" s="352" t="s">
        <v>585</v>
      </c>
      <c r="E242" s="352">
        <v>0</v>
      </c>
      <c r="F242" s="352" t="s">
        <v>337</v>
      </c>
      <c r="G242" s="353">
        <v>0</v>
      </c>
      <c r="H242" s="353"/>
      <c r="I242" s="353">
        <v>0</v>
      </c>
      <c r="J242" s="353"/>
      <c r="K242" s="353">
        <v>0</v>
      </c>
      <c r="L242" s="353">
        <v>0</v>
      </c>
      <c r="M242" s="354">
        <v>0.9</v>
      </c>
      <c r="N242" s="355"/>
      <c r="O242" s="355"/>
      <c r="P242" s="353">
        <v>0</v>
      </c>
    </row>
    <row r="243" spans="1:16">
      <c r="A243" s="352">
        <v>751813</v>
      </c>
      <c r="B243" s="352">
        <v>4858</v>
      </c>
      <c r="C243" s="352" t="s">
        <v>335</v>
      </c>
      <c r="D243" s="352" t="s">
        <v>586</v>
      </c>
      <c r="E243" s="352">
        <v>0</v>
      </c>
      <c r="F243" s="352" t="s">
        <v>337</v>
      </c>
      <c r="G243" s="353">
        <v>0</v>
      </c>
      <c r="H243" s="353"/>
      <c r="I243" s="353">
        <v>0</v>
      </c>
      <c r="J243" s="353"/>
      <c r="K243" s="353">
        <v>0</v>
      </c>
      <c r="L243" s="353">
        <v>0</v>
      </c>
      <c r="M243" s="354">
        <v>0.9</v>
      </c>
      <c r="N243" s="355"/>
      <c r="O243" s="355"/>
      <c r="P243" s="353">
        <v>0</v>
      </c>
    </row>
    <row r="244" spans="1:16">
      <c r="A244" s="352">
        <v>743727</v>
      </c>
      <c r="B244" s="352">
        <v>4189</v>
      </c>
      <c r="C244" s="352" t="s">
        <v>338</v>
      </c>
      <c r="D244" s="352" t="s">
        <v>587</v>
      </c>
      <c r="E244" s="352">
        <v>0</v>
      </c>
      <c r="F244" s="352" t="s">
        <v>337</v>
      </c>
      <c r="G244" s="353">
        <v>0</v>
      </c>
      <c r="H244" s="353"/>
      <c r="I244" s="353">
        <v>0</v>
      </c>
      <c r="J244" s="353">
        <v>0</v>
      </c>
      <c r="K244" s="353">
        <v>0</v>
      </c>
      <c r="L244" s="353">
        <v>0</v>
      </c>
      <c r="M244" s="354">
        <v>0.9</v>
      </c>
      <c r="N244" s="355"/>
      <c r="O244" s="355"/>
      <c r="P244" s="353">
        <v>0</v>
      </c>
    </row>
    <row r="245" spans="1:16">
      <c r="A245" s="352">
        <v>743625</v>
      </c>
      <c r="B245" s="352">
        <v>4187</v>
      </c>
      <c r="C245" s="352" t="s">
        <v>338</v>
      </c>
      <c r="D245" s="352" t="s">
        <v>588</v>
      </c>
      <c r="E245" s="352">
        <v>0</v>
      </c>
      <c r="F245" s="352" t="s">
        <v>337</v>
      </c>
      <c r="G245" s="353">
        <v>0</v>
      </c>
      <c r="H245" s="353"/>
      <c r="I245" s="353">
        <v>0</v>
      </c>
      <c r="J245" s="353">
        <v>0</v>
      </c>
      <c r="K245" s="353">
        <v>0</v>
      </c>
      <c r="L245" s="353">
        <v>0</v>
      </c>
      <c r="M245" s="354">
        <v>0.9</v>
      </c>
      <c r="N245" s="355"/>
      <c r="O245" s="355"/>
      <c r="P245" s="353">
        <v>0</v>
      </c>
    </row>
    <row r="246" spans="1:16">
      <c r="A246" s="352">
        <v>743624</v>
      </c>
      <c r="B246" s="352">
        <v>4186</v>
      </c>
      <c r="C246" s="352" t="s">
        <v>338</v>
      </c>
      <c r="D246" s="352" t="s">
        <v>589</v>
      </c>
      <c r="E246" s="352">
        <v>0</v>
      </c>
      <c r="F246" s="352" t="s">
        <v>337</v>
      </c>
      <c r="G246" s="353">
        <v>0</v>
      </c>
      <c r="H246" s="353"/>
      <c r="I246" s="353">
        <v>0</v>
      </c>
      <c r="J246" s="353">
        <v>0</v>
      </c>
      <c r="K246" s="353">
        <v>0</v>
      </c>
      <c r="L246" s="353">
        <v>0</v>
      </c>
      <c r="M246" s="354">
        <v>0.9</v>
      </c>
      <c r="N246" s="355"/>
      <c r="O246" s="355"/>
      <c r="P246" s="353">
        <v>0</v>
      </c>
    </row>
    <row r="247" spans="1:16">
      <c r="A247" s="352">
        <v>743620</v>
      </c>
      <c r="B247" s="352">
        <v>4185</v>
      </c>
      <c r="C247" s="352" t="s">
        <v>338</v>
      </c>
      <c r="D247" s="352" t="s">
        <v>590</v>
      </c>
      <c r="E247" s="352">
        <v>0</v>
      </c>
      <c r="F247" s="352" t="s">
        <v>337</v>
      </c>
      <c r="G247" s="353">
        <v>0</v>
      </c>
      <c r="H247" s="353"/>
      <c r="I247" s="353">
        <v>0</v>
      </c>
      <c r="J247" s="353">
        <v>0</v>
      </c>
      <c r="K247" s="353">
        <v>0</v>
      </c>
      <c r="L247" s="353">
        <v>0</v>
      </c>
      <c r="M247" s="354">
        <v>0.9</v>
      </c>
      <c r="N247" s="355"/>
      <c r="O247" s="355"/>
      <c r="P247" s="353">
        <v>0</v>
      </c>
    </row>
    <row r="248" spans="1:16">
      <c r="A248" s="352">
        <v>743633</v>
      </c>
      <c r="B248" s="352">
        <v>4188</v>
      </c>
      <c r="C248" s="352" t="s">
        <v>338</v>
      </c>
      <c r="D248" s="352" t="s">
        <v>591</v>
      </c>
      <c r="E248" s="352">
        <v>0</v>
      </c>
      <c r="F248" s="352" t="s">
        <v>337</v>
      </c>
      <c r="G248" s="353">
        <v>0</v>
      </c>
      <c r="H248" s="353"/>
      <c r="I248" s="353">
        <v>0</v>
      </c>
      <c r="J248" s="353">
        <v>0</v>
      </c>
      <c r="K248" s="353">
        <v>0</v>
      </c>
      <c r="L248" s="353">
        <v>0</v>
      </c>
      <c r="M248" s="354">
        <v>0.9</v>
      </c>
      <c r="N248" s="355"/>
      <c r="O248" s="355"/>
      <c r="P248" s="353">
        <v>0</v>
      </c>
    </row>
    <row r="249" spans="1:16">
      <c r="A249" s="352">
        <v>743757</v>
      </c>
      <c r="B249" s="352">
        <v>4194</v>
      </c>
      <c r="C249" s="352" t="s">
        <v>338</v>
      </c>
      <c r="D249" s="352" t="s">
        <v>592</v>
      </c>
      <c r="E249" s="352">
        <v>0</v>
      </c>
      <c r="F249" s="352" t="s">
        <v>337</v>
      </c>
      <c r="G249" s="353">
        <v>0</v>
      </c>
      <c r="H249" s="353"/>
      <c r="I249" s="353">
        <v>0</v>
      </c>
      <c r="J249" s="353">
        <v>0</v>
      </c>
      <c r="K249" s="353">
        <v>0</v>
      </c>
      <c r="L249" s="353">
        <v>0</v>
      </c>
      <c r="M249" s="354">
        <v>0.9</v>
      </c>
      <c r="N249" s="355"/>
      <c r="O249" s="355"/>
      <c r="P249" s="353">
        <v>0</v>
      </c>
    </row>
    <row r="250" spans="1:16">
      <c r="A250" s="352">
        <v>743755</v>
      </c>
      <c r="B250" s="352">
        <v>4193</v>
      </c>
      <c r="C250" s="352" t="s">
        <v>338</v>
      </c>
      <c r="D250" s="352" t="s">
        <v>593</v>
      </c>
      <c r="E250" s="352">
        <v>0</v>
      </c>
      <c r="F250" s="352" t="s">
        <v>337</v>
      </c>
      <c r="G250" s="353">
        <v>0</v>
      </c>
      <c r="H250" s="353"/>
      <c r="I250" s="353">
        <v>0</v>
      </c>
      <c r="J250" s="353">
        <v>0</v>
      </c>
      <c r="K250" s="353">
        <v>0</v>
      </c>
      <c r="L250" s="353">
        <v>0</v>
      </c>
      <c r="M250" s="354">
        <v>0.9</v>
      </c>
      <c r="N250" s="355"/>
      <c r="O250" s="355"/>
      <c r="P250" s="353">
        <v>0</v>
      </c>
    </row>
    <row r="251" spans="1:16">
      <c r="A251" s="352">
        <v>743754</v>
      </c>
      <c r="B251" s="352">
        <v>4192</v>
      </c>
      <c r="C251" s="352" t="s">
        <v>338</v>
      </c>
      <c r="D251" s="352" t="s">
        <v>594</v>
      </c>
      <c r="E251" s="352">
        <v>0</v>
      </c>
      <c r="F251" s="352" t="s">
        <v>337</v>
      </c>
      <c r="G251" s="353">
        <v>0</v>
      </c>
      <c r="H251" s="353"/>
      <c r="I251" s="353">
        <v>0</v>
      </c>
      <c r="J251" s="353">
        <v>0</v>
      </c>
      <c r="K251" s="353">
        <v>0</v>
      </c>
      <c r="L251" s="353">
        <v>0</v>
      </c>
      <c r="M251" s="354">
        <v>0.9</v>
      </c>
      <c r="N251" s="355"/>
      <c r="O251" s="355"/>
      <c r="P251" s="353">
        <v>0</v>
      </c>
    </row>
    <row r="252" spans="1:16">
      <c r="A252" s="352">
        <v>743753</v>
      </c>
      <c r="B252" s="352">
        <v>4191</v>
      </c>
      <c r="C252" s="352" t="s">
        <v>338</v>
      </c>
      <c r="D252" s="352" t="s">
        <v>595</v>
      </c>
      <c r="E252" s="352">
        <v>0</v>
      </c>
      <c r="F252" s="352" t="s">
        <v>337</v>
      </c>
      <c r="G252" s="353">
        <v>0</v>
      </c>
      <c r="H252" s="353"/>
      <c r="I252" s="353">
        <v>0</v>
      </c>
      <c r="J252" s="353">
        <v>0</v>
      </c>
      <c r="K252" s="353">
        <v>0</v>
      </c>
      <c r="L252" s="353">
        <v>0</v>
      </c>
      <c r="M252" s="354">
        <v>0.9</v>
      </c>
      <c r="N252" s="355"/>
      <c r="O252" s="355"/>
      <c r="P252" s="353">
        <v>0</v>
      </c>
    </row>
    <row r="253" spans="1:16">
      <c r="A253" s="352">
        <v>743761</v>
      </c>
      <c r="B253" s="352">
        <v>4198</v>
      </c>
      <c r="C253" s="352" t="s">
        <v>338</v>
      </c>
      <c r="D253" s="352" t="s">
        <v>596</v>
      </c>
      <c r="E253" s="352">
        <v>0</v>
      </c>
      <c r="F253" s="352" t="s">
        <v>337</v>
      </c>
      <c r="G253" s="353">
        <v>0</v>
      </c>
      <c r="H253" s="353"/>
      <c r="I253" s="353">
        <v>0</v>
      </c>
      <c r="J253" s="353">
        <v>0</v>
      </c>
      <c r="K253" s="353">
        <v>0</v>
      </c>
      <c r="L253" s="353">
        <v>0</v>
      </c>
      <c r="M253" s="354">
        <v>0.9</v>
      </c>
      <c r="N253" s="355"/>
      <c r="O253" s="355"/>
      <c r="P253" s="353">
        <v>0</v>
      </c>
    </row>
    <row r="254" spans="1:16">
      <c r="A254" s="352">
        <v>743760</v>
      </c>
      <c r="B254" s="352">
        <v>4197</v>
      </c>
      <c r="C254" s="352" t="s">
        <v>338</v>
      </c>
      <c r="D254" s="352" t="s">
        <v>597</v>
      </c>
      <c r="E254" s="352">
        <v>0</v>
      </c>
      <c r="F254" s="352" t="s">
        <v>337</v>
      </c>
      <c r="G254" s="353">
        <v>0</v>
      </c>
      <c r="H254" s="353"/>
      <c r="I254" s="353">
        <v>0</v>
      </c>
      <c r="J254" s="353">
        <v>0</v>
      </c>
      <c r="K254" s="353">
        <v>0</v>
      </c>
      <c r="L254" s="353">
        <v>0</v>
      </c>
      <c r="M254" s="354">
        <v>0.9</v>
      </c>
      <c r="N254" s="355"/>
      <c r="O254" s="355"/>
      <c r="P254" s="353">
        <v>0</v>
      </c>
    </row>
    <row r="255" spans="1:16">
      <c r="A255" s="352">
        <v>743759</v>
      </c>
      <c r="B255" s="352">
        <v>4196</v>
      </c>
      <c r="C255" s="352" t="s">
        <v>338</v>
      </c>
      <c r="D255" s="352" t="s">
        <v>598</v>
      </c>
      <c r="E255" s="352">
        <v>0</v>
      </c>
      <c r="F255" s="352" t="s">
        <v>337</v>
      </c>
      <c r="G255" s="353">
        <v>0</v>
      </c>
      <c r="H255" s="353"/>
      <c r="I255" s="353">
        <v>0</v>
      </c>
      <c r="J255" s="353">
        <v>0</v>
      </c>
      <c r="K255" s="353">
        <v>0</v>
      </c>
      <c r="L255" s="353">
        <v>0</v>
      </c>
      <c r="M255" s="354">
        <v>0.9</v>
      </c>
      <c r="N255" s="355"/>
      <c r="O255" s="355"/>
      <c r="P255" s="353">
        <v>0</v>
      </c>
    </row>
    <row r="256" spans="1:16">
      <c r="A256" s="352">
        <v>743758</v>
      </c>
      <c r="B256" s="352">
        <v>4195</v>
      </c>
      <c r="C256" s="352" t="s">
        <v>338</v>
      </c>
      <c r="D256" s="352" t="s">
        <v>599</v>
      </c>
      <c r="E256" s="352">
        <v>0</v>
      </c>
      <c r="F256" s="352" t="s">
        <v>337</v>
      </c>
      <c r="G256" s="353">
        <v>0</v>
      </c>
      <c r="H256" s="353"/>
      <c r="I256" s="353">
        <v>0</v>
      </c>
      <c r="J256" s="353">
        <v>0</v>
      </c>
      <c r="K256" s="353">
        <v>0</v>
      </c>
      <c r="L256" s="353">
        <v>0</v>
      </c>
      <c r="M256" s="354">
        <v>0.9</v>
      </c>
      <c r="N256" s="355"/>
      <c r="O256" s="355"/>
      <c r="P256" s="353">
        <v>0</v>
      </c>
    </row>
    <row r="257" spans="1:16">
      <c r="A257" s="352">
        <v>740093</v>
      </c>
      <c r="B257" s="352">
        <v>4143</v>
      </c>
      <c r="C257" s="352" t="s">
        <v>338</v>
      </c>
      <c r="D257" s="352" t="s">
        <v>600</v>
      </c>
      <c r="E257" s="352">
        <v>0</v>
      </c>
      <c r="F257" s="352" t="s">
        <v>337</v>
      </c>
      <c r="G257" s="353">
        <v>0</v>
      </c>
      <c r="H257" s="353"/>
      <c r="I257" s="353">
        <v>0</v>
      </c>
      <c r="J257" s="353">
        <v>0</v>
      </c>
      <c r="K257" s="353">
        <v>0</v>
      </c>
      <c r="L257" s="353">
        <v>0</v>
      </c>
      <c r="M257" s="354">
        <v>0.9</v>
      </c>
      <c r="N257" s="355"/>
      <c r="O257" s="355"/>
      <c r="P257" s="353">
        <v>0</v>
      </c>
    </row>
    <row r="258" spans="1:16">
      <c r="A258" s="352">
        <v>740090</v>
      </c>
      <c r="B258" s="352">
        <v>4142</v>
      </c>
      <c r="C258" s="352" t="s">
        <v>338</v>
      </c>
      <c r="D258" s="352" t="s">
        <v>601</v>
      </c>
      <c r="E258" s="352">
        <v>0</v>
      </c>
      <c r="F258" s="352" t="s">
        <v>337</v>
      </c>
      <c r="G258" s="353">
        <v>0</v>
      </c>
      <c r="H258" s="353"/>
      <c r="I258" s="353">
        <v>0</v>
      </c>
      <c r="J258" s="353">
        <v>0</v>
      </c>
      <c r="K258" s="353">
        <v>0</v>
      </c>
      <c r="L258" s="353">
        <v>0</v>
      </c>
      <c r="M258" s="354">
        <v>0.9</v>
      </c>
      <c r="N258" s="355"/>
      <c r="O258" s="355"/>
      <c r="P258" s="353">
        <v>0</v>
      </c>
    </row>
    <row r="259" spans="1:16">
      <c r="A259" s="352">
        <v>740061</v>
      </c>
      <c r="B259" s="352">
        <v>4141</v>
      </c>
      <c r="C259" s="352" t="s">
        <v>338</v>
      </c>
      <c r="D259" s="352" t="s">
        <v>602</v>
      </c>
      <c r="E259" s="352">
        <v>0</v>
      </c>
      <c r="F259" s="352" t="s">
        <v>337</v>
      </c>
      <c r="G259" s="353">
        <v>0</v>
      </c>
      <c r="H259" s="353"/>
      <c r="I259" s="353">
        <v>0</v>
      </c>
      <c r="J259" s="353">
        <v>0</v>
      </c>
      <c r="K259" s="353">
        <v>0</v>
      </c>
      <c r="L259" s="353">
        <v>0</v>
      </c>
      <c r="M259" s="354">
        <v>0.9</v>
      </c>
      <c r="N259" s="355"/>
      <c r="O259" s="355"/>
      <c r="P259" s="353">
        <v>0</v>
      </c>
    </row>
    <row r="260" spans="1:16">
      <c r="A260" s="352">
        <v>740059</v>
      </c>
      <c r="B260" s="352">
        <v>4140</v>
      </c>
      <c r="C260" s="352" t="s">
        <v>338</v>
      </c>
      <c r="D260" s="352" t="s">
        <v>603</v>
      </c>
      <c r="E260" s="352">
        <v>0</v>
      </c>
      <c r="F260" s="352" t="s">
        <v>337</v>
      </c>
      <c r="G260" s="353">
        <v>0</v>
      </c>
      <c r="H260" s="353"/>
      <c r="I260" s="353">
        <v>0</v>
      </c>
      <c r="J260" s="353">
        <v>0</v>
      </c>
      <c r="K260" s="353">
        <v>0</v>
      </c>
      <c r="L260" s="353">
        <v>0</v>
      </c>
      <c r="M260" s="354">
        <v>0.9</v>
      </c>
      <c r="N260" s="355"/>
      <c r="O260" s="355"/>
      <c r="P260" s="353">
        <v>0</v>
      </c>
    </row>
    <row r="261" spans="1:16">
      <c r="A261" s="352">
        <v>740056</v>
      </c>
      <c r="B261" s="352">
        <v>4139</v>
      </c>
      <c r="C261" s="352" t="s">
        <v>338</v>
      </c>
      <c r="D261" s="352" t="s">
        <v>604</v>
      </c>
      <c r="E261" s="352">
        <v>0</v>
      </c>
      <c r="F261" s="352" t="s">
        <v>337</v>
      </c>
      <c r="G261" s="353">
        <v>0</v>
      </c>
      <c r="H261" s="353"/>
      <c r="I261" s="353">
        <v>0</v>
      </c>
      <c r="J261" s="353">
        <v>0</v>
      </c>
      <c r="K261" s="353">
        <v>0</v>
      </c>
      <c r="L261" s="353">
        <v>0</v>
      </c>
      <c r="M261" s="354">
        <v>0.9</v>
      </c>
      <c r="N261" s="355"/>
      <c r="O261" s="355"/>
      <c r="P261" s="353">
        <v>0</v>
      </c>
    </row>
    <row r="262" spans="1:16">
      <c r="A262" s="352">
        <v>739994</v>
      </c>
      <c r="B262" s="352">
        <v>4137</v>
      </c>
      <c r="C262" s="352" t="s">
        <v>338</v>
      </c>
      <c r="D262" s="352" t="s">
        <v>605</v>
      </c>
      <c r="E262" s="352">
        <v>0</v>
      </c>
      <c r="F262" s="352" t="s">
        <v>337</v>
      </c>
      <c r="G262" s="353">
        <v>0</v>
      </c>
      <c r="H262" s="353"/>
      <c r="I262" s="353">
        <v>0</v>
      </c>
      <c r="J262" s="353">
        <v>0</v>
      </c>
      <c r="K262" s="353">
        <v>0</v>
      </c>
      <c r="L262" s="353">
        <v>0</v>
      </c>
      <c r="M262" s="354">
        <v>0.9</v>
      </c>
      <c r="N262" s="355"/>
      <c r="O262" s="355"/>
      <c r="P262" s="353">
        <v>0</v>
      </c>
    </row>
    <row r="263" spans="1:16">
      <c r="A263" s="352">
        <v>739991</v>
      </c>
      <c r="B263" s="352">
        <v>4136</v>
      </c>
      <c r="C263" s="352" t="s">
        <v>338</v>
      </c>
      <c r="D263" s="352" t="s">
        <v>606</v>
      </c>
      <c r="E263" s="352">
        <v>0</v>
      </c>
      <c r="F263" s="352" t="s">
        <v>337</v>
      </c>
      <c r="G263" s="353">
        <v>0</v>
      </c>
      <c r="H263" s="353"/>
      <c r="I263" s="353">
        <v>0</v>
      </c>
      <c r="J263" s="353">
        <v>0</v>
      </c>
      <c r="K263" s="353">
        <v>0</v>
      </c>
      <c r="L263" s="353">
        <v>0</v>
      </c>
      <c r="M263" s="354">
        <v>0.9</v>
      </c>
      <c r="N263" s="355"/>
      <c r="O263" s="355"/>
      <c r="P263" s="353">
        <v>0</v>
      </c>
    </row>
    <row r="264" spans="1:16">
      <c r="A264" s="352">
        <v>744322</v>
      </c>
      <c r="B264" s="352">
        <v>191</v>
      </c>
      <c r="C264" s="352" t="s">
        <v>417</v>
      </c>
      <c r="D264" s="352" t="s">
        <v>607</v>
      </c>
      <c r="E264" s="352">
        <v>1</v>
      </c>
      <c r="F264" s="352" t="s">
        <v>608</v>
      </c>
      <c r="G264" s="353">
        <v>158526.75</v>
      </c>
      <c r="H264" s="353">
        <v>0</v>
      </c>
      <c r="I264" s="353">
        <v>0</v>
      </c>
      <c r="J264" s="353">
        <v>0</v>
      </c>
      <c r="K264" s="353">
        <v>0</v>
      </c>
      <c r="L264" s="353">
        <v>180286.21</v>
      </c>
      <c r="M264" s="354">
        <v>1</v>
      </c>
      <c r="N264" s="355">
        <v>45348.511562500003</v>
      </c>
      <c r="O264" s="355">
        <v>45345.529317129629</v>
      </c>
      <c r="P264" s="353">
        <v>180286.21</v>
      </c>
    </row>
    <row r="265" spans="1:16">
      <c r="A265" s="352">
        <v>810316</v>
      </c>
      <c r="B265" s="352">
        <v>148</v>
      </c>
      <c r="C265" s="352" t="s">
        <v>417</v>
      </c>
      <c r="D265" s="352" t="s">
        <v>609</v>
      </c>
      <c r="E265" s="352">
        <v>0</v>
      </c>
      <c r="F265" s="352" t="s">
        <v>610</v>
      </c>
      <c r="G265" s="353">
        <v>11772.79</v>
      </c>
      <c r="H265" s="353">
        <v>0</v>
      </c>
      <c r="I265" s="353">
        <v>0</v>
      </c>
      <c r="J265" s="353">
        <v>0</v>
      </c>
      <c r="K265" s="353">
        <v>0</v>
      </c>
      <c r="L265" s="353">
        <v>11772.79</v>
      </c>
      <c r="M265" s="354">
        <v>1</v>
      </c>
      <c r="N265" s="355">
        <v>45721.843923611108</v>
      </c>
      <c r="O265" s="355">
        <v>45721.843923611108</v>
      </c>
      <c r="P265" s="353">
        <v>0</v>
      </c>
    </row>
    <row r="266" spans="1:16">
      <c r="A266" s="352">
        <v>437384</v>
      </c>
      <c r="B266" s="352">
        <v>506</v>
      </c>
      <c r="C266" s="352" t="s">
        <v>417</v>
      </c>
      <c r="D266" s="352" t="s">
        <v>609</v>
      </c>
      <c r="E266" s="352">
        <v>0</v>
      </c>
      <c r="F266" s="352" t="s">
        <v>470</v>
      </c>
      <c r="G266" s="353">
        <v>15868202.050000001</v>
      </c>
      <c r="H266" s="353">
        <v>0</v>
      </c>
      <c r="I266" s="353">
        <v>0</v>
      </c>
      <c r="J266" s="353">
        <v>0</v>
      </c>
      <c r="K266" s="353">
        <v>0</v>
      </c>
      <c r="L266" s="353">
        <v>15868202.050000001</v>
      </c>
      <c r="M266" s="354">
        <v>1</v>
      </c>
      <c r="N266" s="355">
        <v>44518.476215277777</v>
      </c>
      <c r="O266" s="355">
        <v>44517.921087962961</v>
      </c>
      <c r="P266" s="353">
        <v>15868202.050000001</v>
      </c>
    </row>
    <row r="267" spans="1:16">
      <c r="A267" s="352">
        <v>721698</v>
      </c>
      <c r="B267" s="352">
        <v>554</v>
      </c>
      <c r="C267" s="352" t="s">
        <v>417</v>
      </c>
      <c r="D267" s="352" t="s">
        <v>609</v>
      </c>
      <c r="E267" s="352">
        <v>2</v>
      </c>
      <c r="F267" s="352" t="s">
        <v>337</v>
      </c>
      <c r="G267" s="353">
        <v>5319273.33</v>
      </c>
      <c r="H267" s="353">
        <v>0</v>
      </c>
      <c r="I267" s="353">
        <v>0</v>
      </c>
      <c r="J267" s="353">
        <v>0</v>
      </c>
      <c r="K267" s="353">
        <v>0</v>
      </c>
      <c r="L267" s="353">
        <v>5319273.33</v>
      </c>
      <c r="M267" s="354">
        <v>1</v>
      </c>
      <c r="N267" s="355">
        <v>45103.486192129632</v>
      </c>
      <c r="O267" s="355">
        <v>46078.927777777775</v>
      </c>
      <c r="P267" s="353">
        <v>3453237.35</v>
      </c>
    </row>
    <row r="268" spans="1:16">
      <c r="A268" s="352">
        <v>952321</v>
      </c>
      <c r="B268" s="352">
        <v>4908</v>
      </c>
      <c r="C268" s="352" t="s">
        <v>338</v>
      </c>
      <c r="D268" s="352" t="s">
        <v>611</v>
      </c>
      <c r="E268" s="352">
        <v>0</v>
      </c>
      <c r="F268" s="352" t="s">
        <v>337</v>
      </c>
      <c r="G268" s="353">
        <v>0</v>
      </c>
      <c r="H268" s="353">
        <v>0</v>
      </c>
      <c r="I268" s="353">
        <v>0</v>
      </c>
      <c r="J268" s="353">
        <v>0</v>
      </c>
      <c r="K268" s="353">
        <v>0</v>
      </c>
      <c r="L268" s="353">
        <v>0</v>
      </c>
      <c r="M268" s="354">
        <v>0.9</v>
      </c>
      <c r="N268" s="355"/>
      <c r="O268" s="355"/>
      <c r="P268" s="353">
        <v>0</v>
      </c>
    </row>
    <row r="269" spans="1:16">
      <c r="A269" s="352">
        <v>951696</v>
      </c>
      <c r="B269" s="352">
        <v>4904</v>
      </c>
      <c r="C269" s="352" t="s">
        <v>338</v>
      </c>
      <c r="D269" s="352" t="s">
        <v>612</v>
      </c>
      <c r="E269" s="352">
        <v>0</v>
      </c>
      <c r="F269" s="352" t="s">
        <v>337</v>
      </c>
      <c r="G269" s="353">
        <v>0</v>
      </c>
      <c r="H269" s="353">
        <v>0</v>
      </c>
      <c r="I269" s="353">
        <v>0</v>
      </c>
      <c r="J269" s="353">
        <v>0</v>
      </c>
      <c r="K269" s="353">
        <v>0</v>
      </c>
      <c r="L269" s="353">
        <v>0</v>
      </c>
      <c r="M269" s="354">
        <v>0.9</v>
      </c>
      <c r="N269" s="355"/>
      <c r="O269" s="355"/>
      <c r="P269" s="353">
        <v>0</v>
      </c>
    </row>
    <row r="270" spans="1:16">
      <c r="A270" s="352">
        <v>950753</v>
      </c>
      <c r="B270" s="352">
        <v>4901</v>
      </c>
      <c r="C270" s="352" t="s">
        <v>338</v>
      </c>
      <c r="D270" s="352" t="s">
        <v>613</v>
      </c>
      <c r="E270" s="352">
        <v>0</v>
      </c>
      <c r="F270" s="352" t="s">
        <v>337</v>
      </c>
      <c r="G270" s="353">
        <v>0</v>
      </c>
      <c r="H270" s="353">
        <v>0</v>
      </c>
      <c r="I270" s="353">
        <v>0</v>
      </c>
      <c r="J270" s="353">
        <v>0</v>
      </c>
      <c r="K270" s="353">
        <v>0</v>
      </c>
      <c r="L270" s="353">
        <v>0</v>
      </c>
      <c r="M270" s="354">
        <v>0.9</v>
      </c>
      <c r="N270" s="355"/>
      <c r="O270" s="355"/>
      <c r="P270" s="353">
        <v>0</v>
      </c>
    </row>
    <row r="271" spans="1:16">
      <c r="A271" s="352">
        <v>951699</v>
      </c>
      <c r="B271" s="352">
        <v>4905</v>
      </c>
      <c r="C271" s="352" t="s">
        <v>338</v>
      </c>
      <c r="D271" s="352" t="s">
        <v>614</v>
      </c>
      <c r="E271" s="352">
        <v>0</v>
      </c>
      <c r="F271" s="352" t="s">
        <v>337</v>
      </c>
      <c r="G271" s="353">
        <v>0</v>
      </c>
      <c r="H271" s="353">
        <v>0</v>
      </c>
      <c r="I271" s="353">
        <v>0</v>
      </c>
      <c r="J271" s="353">
        <v>0</v>
      </c>
      <c r="K271" s="353">
        <v>0</v>
      </c>
      <c r="L271" s="353">
        <v>0</v>
      </c>
      <c r="M271" s="354">
        <v>0.9</v>
      </c>
      <c r="N271" s="355"/>
      <c r="O271" s="355"/>
      <c r="P271" s="353">
        <v>0</v>
      </c>
    </row>
    <row r="272" spans="1:16">
      <c r="A272" s="352">
        <v>950757</v>
      </c>
      <c r="B272" s="352">
        <v>4902</v>
      </c>
      <c r="C272" s="352" t="s">
        <v>338</v>
      </c>
      <c r="D272" s="352" t="s">
        <v>615</v>
      </c>
      <c r="E272" s="352">
        <v>0</v>
      </c>
      <c r="F272" s="352" t="s">
        <v>337</v>
      </c>
      <c r="G272" s="353">
        <v>0</v>
      </c>
      <c r="H272" s="353">
        <v>0</v>
      </c>
      <c r="I272" s="353">
        <v>0</v>
      </c>
      <c r="J272" s="353">
        <v>0</v>
      </c>
      <c r="K272" s="353">
        <v>0</v>
      </c>
      <c r="L272" s="353">
        <v>0</v>
      </c>
      <c r="M272" s="354">
        <v>0.9</v>
      </c>
      <c r="N272" s="355"/>
      <c r="O272" s="355"/>
      <c r="P272" s="353">
        <v>0</v>
      </c>
    </row>
    <row r="273" spans="1:16">
      <c r="A273" s="352">
        <v>952461</v>
      </c>
      <c r="B273" s="352">
        <v>4909</v>
      </c>
      <c r="C273" s="352" t="s">
        <v>338</v>
      </c>
      <c r="D273" s="352" t="s">
        <v>616</v>
      </c>
      <c r="E273" s="352">
        <v>0</v>
      </c>
      <c r="F273" s="352" t="s">
        <v>337</v>
      </c>
      <c r="G273" s="353">
        <v>0</v>
      </c>
      <c r="H273" s="353">
        <v>0</v>
      </c>
      <c r="I273" s="353">
        <v>0</v>
      </c>
      <c r="J273" s="353">
        <v>0</v>
      </c>
      <c r="K273" s="353">
        <v>0</v>
      </c>
      <c r="L273" s="353">
        <v>0</v>
      </c>
      <c r="M273" s="354">
        <v>0.9</v>
      </c>
      <c r="N273" s="355"/>
      <c r="O273" s="355"/>
      <c r="P273" s="353">
        <v>0</v>
      </c>
    </row>
    <row r="274" spans="1:16">
      <c r="A274" s="352">
        <v>950926</v>
      </c>
      <c r="B274" s="352">
        <v>4903</v>
      </c>
      <c r="C274" s="352" t="s">
        <v>338</v>
      </c>
      <c r="D274" s="352" t="s">
        <v>617</v>
      </c>
      <c r="E274" s="352">
        <v>0</v>
      </c>
      <c r="F274" s="352" t="s">
        <v>337</v>
      </c>
      <c r="G274" s="353">
        <v>0</v>
      </c>
      <c r="H274" s="353">
        <v>0</v>
      </c>
      <c r="I274" s="353">
        <v>0</v>
      </c>
      <c r="J274" s="353">
        <v>0</v>
      </c>
      <c r="K274" s="353">
        <v>0</v>
      </c>
      <c r="L274" s="353">
        <v>0</v>
      </c>
      <c r="M274" s="354">
        <v>0.9</v>
      </c>
      <c r="N274" s="355"/>
      <c r="O274" s="355"/>
      <c r="P274" s="353">
        <v>0</v>
      </c>
    </row>
    <row r="275" spans="1:16">
      <c r="A275" s="352">
        <v>951758</v>
      </c>
      <c r="B275" s="352">
        <v>4906</v>
      </c>
      <c r="C275" s="352" t="s">
        <v>338</v>
      </c>
      <c r="D275" s="352" t="s">
        <v>618</v>
      </c>
      <c r="E275" s="352">
        <v>0</v>
      </c>
      <c r="F275" s="352" t="s">
        <v>337</v>
      </c>
      <c r="G275" s="353">
        <v>0</v>
      </c>
      <c r="H275" s="353">
        <v>0</v>
      </c>
      <c r="I275" s="353">
        <v>0</v>
      </c>
      <c r="J275" s="353">
        <v>0</v>
      </c>
      <c r="K275" s="353">
        <v>0</v>
      </c>
      <c r="L275" s="353">
        <v>0</v>
      </c>
      <c r="M275" s="354">
        <v>0.9</v>
      </c>
      <c r="N275" s="355"/>
      <c r="O275" s="355"/>
      <c r="P275" s="353">
        <v>0</v>
      </c>
    </row>
    <row r="276" spans="1:16">
      <c r="A276" s="352">
        <v>744432</v>
      </c>
      <c r="B276" s="352">
        <v>4221</v>
      </c>
      <c r="C276" s="352" t="s">
        <v>335</v>
      </c>
      <c r="D276" s="352" t="s">
        <v>619</v>
      </c>
      <c r="E276" s="352">
        <v>0</v>
      </c>
      <c r="F276" s="352" t="s">
        <v>337</v>
      </c>
      <c r="G276" s="353">
        <v>0</v>
      </c>
      <c r="H276" s="353"/>
      <c r="I276" s="353">
        <v>0</v>
      </c>
      <c r="J276" s="353"/>
      <c r="K276" s="353">
        <v>0</v>
      </c>
      <c r="L276" s="353">
        <v>0</v>
      </c>
      <c r="M276" s="354">
        <v>0.9</v>
      </c>
      <c r="N276" s="355"/>
      <c r="O276" s="355"/>
      <c r="P276" s="353">
        <v>0</v>
      </c>
    </row>
    <row r="277" spans="1:16">
      <c r="A277" s="352">
        <v>744515</v>
      </c>
      <c r="B277" s="352">
        <v>4229</v>
      </c>
      <c r="C277" s="352" t="s">
        <v>335</v>
      </c>
      <c r="D277" s="352" t="s">
        <v>620</v>
      </c>
      <c r="E277" s="352">
        <v>0</v>
      </c>
      <c r="F277" s="352" t="s">
        <v>337</v>
      </c>
      <c r="G277" s="353">
        <v>0</v>
      </c>
      <c r="H277" s="353"/>
      <c r="I277" s="353">
        <v>0</v>
      </c>
      <c r="J277" s="353"/>
      <c r="K277" s="353">
        <v>0</v>
      </c>
      <c r="L277" s="353">
        <v>0</v>
      </c>
      <c r="M277" s="354">
        <v>0.9</v>
      </c>
      <c r="N277" s="355"/>
      <c r="O277" s="355"/>
      <c r="P277" s="353">
        <v>0</v>
      </c>
    </row>
    <row r="278" spans="1:16">
      <c r="A278" s="352">
        <v>744513</v>
      </c>
      <c r="B278" s="352">
        <v>4228</v>
      </c>
      <c r="C278" s="352" t="s">
        <v>335</v>
      </c>
      <c r="D278" s="352" t="s">
        <v>621</v>
      </c>
      <c r="E278" s="352">
        <v>0</v>
      </c>
      <c r="F278" s="352" t="s">
        <v>337</v>
      </c>
      <c r="G278" s="353">
        <v>0</v>
      </c>
      <c r="H278" s="353"/>
      <c r="I278" s="353">
        <v>0</v>
      </c>
      <c r="J278" s="353"/>
      <c r="K278" s="353">
        <v>0</v>
      </c>
      <c r="L278" s="353">
        <v>0</v>
      </c>
      <c r="M278" s="354">
        <v>0.9</v>
      </c>
      <c r="N278" s="355"/>
      <c r="O278" s="355"/>
      <c r="P278" s="353">
        <v>0</v>
      </c>
    </row>
    <row r="279" spans="1:16">
      <c r="A279" s="352">
        <v>744433</v>
      </c>
      <c r="B279" s="352">
        <v>4222</v>
      </c>
      <c r="C279" s="352" t="s">
        <v>335</v>
      </c>
      <c r="D279" s="352" t="s">
        <v>622</v>
      </c>
      <c r="E279" s="352">
        <v>0</v>
      </c>
      <c r="F279" s="352" t="s">
        <v>337</v>
      </c>
      <c r="G279" s="353">
        <v>0</v>
      </c>
      <c r="H279" s="353"/>
      <c r="I279" s="353">
        <v>0</v>
      </c>
      <c r="J279" s="353"/>
      <c r="K279" s="353">
        <v>0</v>
      </c>
      <c r="L279" s="353">
        <v>0</v>
      </c>
      <c r="M279" s="354">
        <v>0.9</v>
      </c>
      <c r="N279" s="355"/>
      <c r="O279" s="355"/>
      <c r="P279" s="353">
        <v>0</v>
      </c>
    </row>
    <row r="280" spans="1:16">
      <c r="A280" s="352">
        <v>744464</v>
      </c>
      <c r="B280" s="352">
        <v>4225</v>
      </c>
      <c r="C280" s="352" t="s">
        <v>335</v>
      </c>
      <c r="D280" s="352" t="s">
        <v>623</v>
      </c>
      <c r="E280" s="352">
        <v>0</v>
      </c>
      <c r="F280" s="352" t="s">
        <v>337</v>
      </c>
      <c r="G280" s="353">
        <v>0</v>
      </c>
      <c r="H280" s="353">
        <v>0</v>
      </c>
      <c r="I280" s="353">
        <v>0</v>
      </c>
      <c r="J280" s="353">
        <v>0</v>
      </c>
      <c r="K280" s="353">
        <v>0</v>
      </c>
      <c r="L280" s="353">
        <v>0</v>
      </c>
      <c r="M280" s="354">
        <v>0.9</v>
      </c>
      <c r="N280" s="355"/>
      <c r="O280" s="355"/>
      <c r="P280" s="353">
        <v>0</v>
      </c>
    </row>
    <row r="281" spans="1:16">
      <c r="A281" s="352">
        <v>744490</v>
      </c>
      <c r="B281" s="352">
        <v>4227</v>
      </c>
      <c r="C281" s="352" t="s">
        <v>335</v>
      </c>
      <c r="D281" s="352" t="s">
        <v>624</v>
      </c>
      <c r="E281" s="352">
        <v>0</v>
      </c>
      <c r="F281" s="352" t="s">
        <v>337</v>
      </c>
      <c r="G281" s="353">
        <v>0</v>
      </c>
      <c r="H281" s="353"/>
      <c r="I281" s="353">
        <v>0</v>
      </c>
      <c r="J281" s="353"/>
      <c r="K281" s="353">
        <v>0</v>
      </c>
      <c r="L281" s="353">
        <v>0</v>
      </c>
      <c r="M281" s="354">
        <v>0.9</v>
      </c>
      <c r="N281" s="355"/>
      <c r="O281" s="355"/>
      <c r="P281" s="353">
        <v>0</v>
      </c>
    </row>
    <row r="282" spans="1:16">
      <c r="A282" s="352">
        <v>803001</v>
      </c>
      <c r="B282" s="352">
        <v>4879</v>
      </c>
      <c r="C282" s="352" t="s">
        <v>338</v>
      </c>
      <c r="D282" s="352" t="s">
        <v>625</v>
      </c>
      <c r="E282" s="352">
        <v>0</v>
      </c>
      <c r="F282" s="352" t="s">
        <v>337</v>
      </c>
      <c r="G282" s="353">
        <v>193306.82</v>
      </c>
      <c r="H282" s="353">
        <v>0</v>
      </c>
      <c r="I282" s="353">
        <v>0</v>
      </c>
      <c r="J282" s="353">
        <v>19330.68</v>
      </c>
      <c r="K282" s="353">
        <v>19330.68</v>
      </c>
      <c r="L282" s="353">
        <v>173976.14</v>
      </c>
      <c r="M282" s="354">
        <v>0.9</v>
      </c>
      <c r="N282" s="355">
        <v>45877.802523148152</v>
      </c>
      <c r="O282" s="355">
        <v>45877.802523148152</v>
      </c>
      <c r="P282" s="353">
        <v>0</v>
      </c>
    </row>
    <row r="283" spans="1:16">
      <c r="A283" s="352">
        <v>803000</v>
      </c>
      <c r="B283" s="352">
        <v>4878</v>
      </c>
      <c r="C283" s="352" t="s">
        <v>338</v>
      </c>
      <c r="D283" s="352" t="s">
        <v>626</v>
      </c>
      <c r="E283" s="352">
        <v>1</v>
      </c>
      <c r="F283" s="352" t="s">
        <v>337</v>
      </c>
      <c r="G283" s="353">
        <v>65276.91</v>
      </c>
      <c r="H283" s="353">
        <v>0</v>
      </c>
      <c r="I283" s="353">
        <v>0</v>
      </c>
      <c r="J283" s="353">
        <v>0</v>
      </c>
      <c r="K283" s="353">
        <v>0</v>
      </c>
      <c r="L283" s="353">
        <v>65276.91</v>
      </c>
      <c r="M283" s="354">
        <v>1</v>
      </c>
      <c r="N283" s="355">
        <v>45835.635868055557</v>
      </c>
      <c r="O283" s="355">
        <v>45847.843888888892</v>
      </c>
      <c r="P283" s="353">
        <v>0</v>
      </c>
    </row>
    <row r="284" spans="1:16">
      <c r="A284" s="352">
        <v>765445</v>
      </c>
      <c r="B284" s="352">
        <v>4872</v>
      </c>
      <c r="C284" s="352" t="s">
        <v>375</v>
      </c>
      <c r="D284" s="352" t="s">
        <v>627</v>
      </c>
      <c r="E284" s="352">
        <v>0</v>
      </c>
      <c r="F284" s="352" t="s">
        <v>337</v>
      </c>
      <c r="G284" s="353">
        <v>0</v>
      </c>
      <c r="H284" s="353"/>
      <c r="I284" s="353">
        <v>0</v>
      </c>
      <c r="J284" s="353">
        <v>0</v>
      </c>
      <c r="K284" s="353">
        <v>0</v>
      </c>
      <c r="L284" s="353">
        <v>0</v>
      </c>
      <c r="M284" s="354">
        <v>0.9</v>
      </c>
      <c r="N284" s="355"/>
      <c r="O284" s="355"/>
      <c r="P284" s="353">
        <v>0</v>
      </c>
    </row>
    <row r="285" spans="1:16">
      <c r="A285" s="352">
        <v>765431</v>
      </c>
      <c r="B285" s="352">
        <v>4871</v>
      </c>
      <c r="C285" s="352" t="s">
        <v>375</v>
      </c>
      <c r="D285" s="352" t="s">
        <v>628</v>
      </c>
      <c r="E285" s="352">
        <v>0</v>
      </c>
      <c r="F285" s="352" t="s">
        <v>337</v>
      </c>
      <c r="G285" s="353">
        <v>0</v>
      </c>
      <c r="H285" s="353"/>
      <c r="I285" s="353">
        <v>0</v>
      </c>
      <c r="J285" s="353">
        <v>0</v>
      </c>
      <c r="K285" s="353">
        <v>0</v>
      </c>
      <c r="L285" s="353">
        <v>0</v>
      </c>
      <c r="M285" s="354">
        <v>0.9</v>
      </c>
      <c r="N285" s="355"/>
      <c r="O285" s="355"/>
      <c r="P285" s="353">
        <v>0</v>
      </c>
    </row>
    <row r="286" spans="1:16">
      <c r="A286" s="352">
        <v>746355</v>
      </c>
      <c r="B286" s="352">
        <v>4234</v>
      </c>
      <c r="C286" s="352" t="s">
        <v>335</v>
      </c>
      <c r="D286" s="352" t="s">
        <v>629</v>
      </c>
      <c r="E286" s="352">
        <v>0</v>
      </c>
      <c r="F286" s="352" t="s">
        <v>337</v>
      </c>
      <c r="G286" s="353">
        <v>0</v>
      </c>
      <c r="H286" s="353">
        <v>0</v>
      </c>
      <c r="I286" s="353">
        <v>0</v>
      </c>
      <c r="J286" s="353">
        <v>0</v>
      </c>
      <c r="K286" s="353">
        <v>0</v>
      </c>
      <c r="L286" s="353">
        <v>0</v>
      </c>
      <c r="M286" s="354">
        <v>0.9</v>
      </c>
      <c r="N286" s="355"/>
      <c r="O286" s="355"/>
      <c r="P286" s="353">
        <v>0</v>
      </c>
    </row>
    <row r="287" spans="1:16">
      <c r="A287" s="352">
        <v>744279</v>
      </c>
      <c r="B287" s="352">
        <v>4213</v>
      </c>
      <c r="C287" s="352" t="s">
        <v>335</v>
      </c>
      <c r="D287" s="352" t="s">
        <v>630</v>
      </c>
      <c r="E287" s="352">
        <v>0</v>
      </c>
      <c r="F287" s="352" t="s">
        <v>337</v>
      </c>
      <c r="G287" s="353">
        <v>0</v>
      </c>
      <c r="H287" s="353"/>
      <c r="I287" s="353">
        <v>0</v>
      </c>
      <c r="J287" s="353"/>
      <c r="K287" s="353">
        <v>0</v>
      </c>
      <c r="L287" s="353">
        <v>0</v>
      </c>
      <c r="M287" s="354">
        <v>0.9</v>
      </c>
      <c r="N287" s="355"/>
      <c r="O287" s="355"/>
      <c r="P287" s="353">
        <v>0</v>
      </c>
    </row>
    <row r="288" spans="1:16">
      <c r="A288" s="352">
        <v>744278</v>
      </c>
      <c r="B288" s="352">
        <v>4212</v>
      </c>
      <c r="C288" s="352" t="s">
        <v>335</v>
      </c>
      <c r="D288" s="352" t="s">
        <v>631</v>
      </c>
      <c r="E288" s="352">
        <v>0</v>
      </c>
      <c r="F288" s="352" t="s">
        <v>337</v>
      </c>
      <c r="G288" s="353">
        <v>0</v>
      </c>
      <c r="H288" s="353">
        <v>0</v>
      </c>
      <c r="I288" s="353">
        <v>0</v>
      </c>
      <c r="J288" s="353">
        <v>0</v>
      </c>
      <c r="K288" s="353">
        <v>0</v>
      </c>
      <c r="L288" s="353">
        <v>0</v>
      </c>
      <c r="M288" s="354">
        <v>0.9</v>
      </c>
      <c r="N288" s="355"/>
      <c r="O288" s="355"/>
      <c r="P288" s="353">
        <v>0</v>
      </c>
    </row>
    <row r="289" spans="1:16">
      <c r="A289" s="352">
        <v>744277</v>
      </c>
      <c r="B289" s="352">
        <v>4211</v>
      </c>
      <c r="C289" s="352" t="s">
        <v>335</v>
      </c>
      <c r="D289" s="352" t="s">
        <v>632</v>
      </c>
      <c r="E289" s="352">
        <v>0</v>
      </c>
      <c r="F289" s="352" t="s">
        <v>337</v>
      </c>
      <c r="G289" s="353">
        <v>0</v>
      </c>
      <c r="H289" s="353"/>
      <c r="I289" s="353">
        <v>0</v>
      </c>
      <c r="J289" s="353"/>
      <c r="K289" s="353">
        <v>0</v>
      </c>
      <c r="L289" s="353">
        <v>0</v>
      </c>
      <c r="M289" s="354">
        <v>0.9</v>
      </c>
      <c r="N289" s="355"/>
      <c r="O289" s="355"/>
      <c r="P289" s="353">
        <v>0</v>
      </c>
    </row>
    <row r="290" spans="1:16">
      <c r="A290" s="352">
        <v>744268</v>
      </c>
      <c r="B290" s="352">
        <v>4204</v>
      </c>
      <c r="C290" s="352" t="s">
        <v>335</v>
      </c>
      <c r="D290" s="352" t="s">
        <v>633</v>
      </c>
      <c r="E290" s="352">
        <v>0</v>
      </c>
      <c r="F290" s="352" t="s">
        <v>337</v>
      </c>
      <c r="G290" s="353">
        <v>0</v>
      </c>
      <c r="H290" s="353"/>
      <c r="I290" s="353">
        <v>0</v>
      </c>
      <c r="J290" s="353"/>
      <c r="K290" s="353">
        <v>0</v>
      </c>
      <c r="L290" s="353">
        <v>0</v>
      </c>
      <c r="M290" s="354">
        <v>0.9</v>
      </c>
      <c r="N290" s="355"/>
      <c r="O290" s="355"/>
      <c r="P290" s="353">
        <v>0</v>
      </c>
    </row>
    <row r="291" spans="1:16">
      <c r="A291" s="352">
        <v>744272</v>
      </c>
      <c r="B291" s="352">
        <v>4207</v>
      </c>
      <c r="C291" s="352" t="s">
        <v>335</v>
      </c>
      <c r="D291" s="352" t="s">
        <v>634</v>
      </c>
      <c r="E291" s="352">
        <v>0</v>
      </c>
      <c r="F291" s="352" t="s">
        <v>337</v>
      </c>
      <c r="G291" s="353">
        <v>0</v>
      </c>
      <c r="H291" s="353"/>
      <c r="I291" s="353">
        <v>0</v>
      </c>
      <c r="J291" s="353"/>
      <c r="K291" s="353">
        <v>0</v>
      </c>
      <c r="L291" s="353">
        <v>0</v>
      </c>
      <c r="M291" s="354">
        <v>0.9</v>
      </c>
      <c r="N291" s="355"/>
      <c r="O291" s="355"/>
      <c r="P291" s="353">
        <v>0</v>
      </c>
    </row>
    <row r="292" spans="1:16">
      <c r="A292" s="352">
        <v>744270</v>
      </c>
      <c r="B292" s="352">
        <v>4206</v>
      </c>
      <c r="C292" s="352" t="s">
        <v>335</v>
      </c>
      <c r="D292" s="352" t="s">
        <v>635</v>
      </c>
      <c r="E292" s="352">
        <v>0</v>
      </c>
      <c r="F292" s="352" t="s">
        <v>337</v>
      </c>
      <c r="G292" s="353">
        <v>0</v>
      </c>
      <c r="H292" s="353"/>
      <c r="I292" s="353">
        <v>0</v>
      </c>
      <c r="J292" s="353"/>
      <c r="K292" s="353">
        <v>0</v>
      </c>
      <c r="L292" s="353">
        <v>0</v>
      </c>
      <c r="M292" s="354">
        <v>0.9</v>
      </c>
      <c r="N292" s="355"/>
      <c r="O292" s="355"/>
      <c r="P292" s="353">
        <v>0</v>
      </c>
    </row>
    <row r="293" spans="1:16">
      <c r="A293" s="352">
        <v>744266</v>
      </c>
      <c r="B293" s="352">
        <v>4203</v>
      </c>
      <c r="C293" s="352" t="s">
        <v>335</v>
      </c>
      <c r="D293" s="352" t="s">
        <v>636</v>
      </c>
      <c r="E293" s="352">
        <v>0</v>
      </c>
      <c r="F293" s="352" t="s">
        <v>337</v>
      </c>
      <c r="G293" s="353">
        <v>0</v>
      </c>
      <c r="H293" s="353"/>
      <c r="I293" s="353">
        <v>0</v>
      </c>
      <c r="J293" s="353"/>
      <c r="K293" s="353">
        <v>0</v>
      </c>
      <c r="L293" s="353">
        <v>0</v>
      </c>
      <c r="M293" s="354">
        <v>0.9</v>
      </c>
      <c r="N293" s="355"/>
      <c r="O293" s="355"/>
      <c r="P293" s="353">
        <v>0</v>
      </c>
    </row>
    <row r="294" spans="1:16">
      <c r="A294" s="352">
        <v>744273</v>
      </c>
      <c r="B294" s="352">
        <v>4208</v>
      </c>
      <c r="C294" s="352" t="s">
        <v>335</v>
      </c>
      <c r="D294" s="352" t="s">
        <v>637</v>
      </c>
      <c r="E294" s="352">
        <v>0</v>
      </c>
      <c r="F294" s="352" t="s">
        <v>337</v>
      </c>
      <c r="G294" s="353">
        <v>0</v>
      </c>
      <c r="H294" s="353"/>
      <c r="I294" s="353">
        <v>0</v>
      </c>
      <c r="J294" s="353"/>
      <c r="K294" s="353">
        <v>0</v>
      </c>
      <c r="L294" s="353">
        <v>0</v>
      </c>
      <c r="M294" s="354">
        <v>0.9</v>
      </c>
      <c r="N294" s="355"/>
      <c r="O294" s="355"/>
      <c r="P294" s="353">
        <v>0</v>
      </c>
    </row>
    <row r="295" spans="1:16">
      <c r="A295" s="352">
        <v>744344</v>
      </c>
      <c r="B295" s="352">
        <v>4216</v>
      </c>
      <c r="C295" s="352" t="s">
        <v>335</v>
      </c>
      <c r="D295" s="352" t="s">
        <v>638</v>
      </c>
      <c r="E295" s="352">
        <v>0</v>
      </c>
      <c r="F295" s="352" t="s">
        <v>337</v>
      </c>
      <c r="G295" s="353">
        <v>0</v>
      </c>
      <c r="H295" s="353">
        <v>0</v>
      </c>
      <c r="I295" s="353">
        <v>0</v>
      </c>
      <c r="J295" s="353">
        <v>0</v>
      </c>
      <c r="K295" s="353">
        <v>0</v>
      </c>
      <c r="L295" s="353">
        <v>0</v>
      </c>
      <c r="M295" s="354">
        <v>0.9</v>
      </c>
      <c r="N295" s="355"/>
      <c r="O295" s="355"/>
      <c r="P295" s="353">
        <v>0</v>
      </c>
    </row>
    <row r="296" spans="1:16">
      <c r="A296" s="352">
        <v>744269</v>
      </c>
      <c r="B296" s="352">
        <v>4205</v>
      </c>
      <c r="C296" s="352" t="s">
        <v>335</v>
      </c>
      <c r="D296" s="352" t="s">
        <v>639</v>
      </c>
      <c r="E296" s="352">
        <v>0</v>
      </c>
      <c r="F296" s="352" t="s">
        <v>337</v>
      </c>
      <c r="G296" s="353">
        <v>0</v>
      </c>
      <c r="H296" s="353"/>
      <c r="I296" s="353">
        <v>0</v>
      </c>
      <c r="J296" s="353"/>
      <c r="K296" s="353">
        <v>0</v>
      </c>
      <c r="L296" s="353">
        <v>0</v>
      </c>
      <c r="M296" s="354">
        <v>0.9</v>
      </c>
      <c r="N296" s="355"/>
      <c r="O296" s="355"/>
      <c r="P296" s="353">
        <v>0</v>
      </c>
    </row>
    <row r="297" spans="1:16">
      <c r="A297" s="352">
        <v>744274</v>
      </c>
      <c r="B297" s="352">
        <v>4209</v>
      </c>
      <c r="C297" s="352" t="s">
        <v>335</v>
      </c>
      <c r="D297" s="352" t="s">
        <v>640</v>
      </c>
      <c r="E297" s="352">
        <v>0</v>
      </c>
      <c r="F297" s="352" t="s">
        <v>337</v>
      </c>
      <c r="G297" s="353">
        <v>0</v>
      </c>
      <c r="H297" s="353"/>
      <c r="I297" s="353">
        <v>0</v>
      </c>
      <c r="J297" s="353"/>
      <c r="K297" s="353">
        <v>0</v>
      </c>
      <c r="L297" s="353">
        <v>0</v>
      </c>
      <c r="M297" s="354">
        <v>0.9</v>
      </c>
      <c r="N297" s="355"/>
      <c r="O297" s="355"/>
      <c r="P297" s="353">
        <v>0</v>
      </c>
    </row>
    <row r="298" spans="1:16">
      <c r="A298" s="352">
        <v>744275</v>
      </c>
      <c r="B298" s="352">
        <v>4210</v>
      </c>
      <c r="C298" s="352" t="s">
        <v>335</v>
      </c>
      <c r="D298" s="352" t="s">
        <v>641</v>
      </c>
      <c r="E298" s="352">
        <v>0</v>
      </c>
      <c r="F298" s="352" t="s">
        <v>337</v>
      </c>
      <c r="G298" s="353">
        <v>0</v>
      </c>
      <c r="H298" s="353"/>
      <c r="I298" s="353">
        <v>0</v>
      </c>
      <c r="J298" s="353"/>
      <c r="K298" s="353">
        <v>0</v>
      </c>
      <c r="L298" s="353">
        <v>0</v>
      </c>
      <c r="M298" s="354">
        <v>0.9</v>
      </c>
      <c r="N298" s="355"/>
      <c r="O298" s="355"/>
      <c r="P298" s="353">
        <v>0</v>
      </c>
    </row>
    <row r="299" spans="1:16">
      <c r="A299" s="352">
        <v>744429</v>
      </c>
      <c r="B299" s="352">
        <v>4220</v>
      </c>
      <c r="C299" s="352" t="s">
        <v>335</v>
      </c>
      <c r="D299" s="352" t="s">
        <v>642</v>
      </c>
      <c r="E299" s="352">
        <v>0</v>
      </c>
      <c r="F299" s="352" t="s">
        <v>337</v>
      </c>
      <c r="G299" s="353">
        <v>147450.04999999999</v>
      </c>
      <c r="H299" s="353">
        <v>20629.55</v>
      </c>
      <c r="I299" s="353">
        <v>0</v>
      </c>
      <c r="J299" s="353">
        <v>14745</v>
      </c>
      <c r="K299" s="353">
        <v>14745</v>
      </c>
      <c r="L299" s="353">
        <v>132705.04999999999</v>
      </c>
      <c r="M299" s="354">
        <v>0.9</v>
      </c>
      <c r="N299" s="355">
        <v>46078.927974537037</v>
      </c>
      <c r="O299" s="355">
        <v>46078.927974537037</v>
      </c>
      <c r="P299" s="353">
        <v>0</v>
      </c>
    </row>
    <row r="300" spans="1:16">
      <c r="A300" s="352">
        <v>744413</v>
      </c>
      <c r="B300" s="352">
        <v>4217</v>
      </c>
      <c r="C300" s="352" t="s">
        <v>335</v>
      </c>
      <c r="D300" s="352" t="s">
        <v>643</v>
      </c>
      <c r="E300" s="352">
        <v>0</v>
      </c>
      <c r="F300" s="352" t="s">
        <v>337</v>
      </c>
      <c r="G300" s="353">
        <v>108064.3</v>
      </c>
      <c r="H300" s="353">
        <v>20742.55</v>
      </c>
      <c r="I300" s="353">
        <v>0</v>
      </c>
      <c r="J300" s="353">
        <v>10806.43</v>
      </c>
      <c r="K300" s="353">
        <v>10806.43</v>
      </c>
      <c r="L300" s="353">
        <v>0</v>
      </c>
      <c r="M300" s="354">
        <v>0.9</v>
      </c>
      <c r="N300" s="355"/>
      <c r="O300" s="355"/>
      <c r="P300" s="353">
        <v>0</v>
      </c>
    </row>
    <row r="301" spans="1:16">
      <c r="A301" s="352">
        <v>743376</v>
      </c>
      <c r="B301" s="352">
        <v>4171</v>
      </c>
      <c r="C301" s="352" t="s">
        <v>338</v>
      </c>
      <c r="D301" s="352" t="s">
        <v>644</v>
      </c>
      <c r="E301" s="352">
        <v>0</v>
      </c>
      <c r="F301" s="352" t="s">
        <v>337</v>
      </c>
      <c r="G301" s="353">
        <v>68576.31</v>
      </c>
      <c r="H301" s="353">
        <v>0</v>
      </c>
      <c r="I301" s="353">
        <v>0</v>
      </c>
      <c r="J301" s="353">
        <v>6857.63</v>
      </c>
      <c r="K301" s="353">
        <v>6857.63</v>
      </c>
      <c r="L301" s="353">
        <v>61718.68</v>
      </c>
      <c r="M301" s="354">
        <v>0.9</v>
      </c>
      <c r="N301" s="355">
        <v>45622.677407407406</v>
      </c>
      <c r="O301" s="355">
        <v>45622.677407407406</v>
      </c>
      <c r="P301" s="353">
        <v>0</v>
      </c>
    </row>
    <row r="302" spans="1:16">
      <c r="A302" s="352">
        <v>743595</v>
      </c>
      <c r="B302" s="352">
        <v>4181</v>
      </c>
      <c r="C302" s="352" t="s">
        <v>338</v>
      </c>
      <c r="D302" s="352" t="s">
        <v>645</v>
      </c>
      <c r="E302" s="352">
        <v>0</v>
      </c>
      <c r="F302" s="352" t="s">
        <v>337</v>
      </c>
      <c r="G302" s="353">
        <v>10027592.67</v>
      </c>
      <c r="H302" s="353">
        <v>0</v>
      </c>
      <c r="I302" s="353">
        <v>0</v>
      </c>
      <c r="J302" s="353">
        <v>1002759.26</v>
      </c>
      <c r="K302" s="353">
        <v>1002759.26</v>
      </c>
      <c r="L302" s="353">
        <v>9024833.4100000001</v>
      </c>
      <c r="M302" s="354">
        <v>0.9</v>
      </c>
      <c r="N302" s="355">
        <v>46080.595277777778</v>
      </c>
      <c r="O302" s="355">
        <v>46080.595277777778</v>
      </c>
      <c r="P302" s="353">
        <v>0</v>
      </c>
    </row>
    <row r="303" spans="1:16">
      <c r="A303" s="352">
        <v>740284</v>
      </c>
      <c r="B303" s="352">
        <v>4145</v>
      </c>
      <c r="C303" s="352" t="s">
        <v>338</v>
      </c>
      <c r="D303" s="352" t="s">
        <v>646</v>
      </c>
      <c r="E303" s="352">
        <v>0</v>
      </c>
      <c r="F303" s="352" t="s">
        <v>337</v>
      </c>
      <c r="G303" s="353">
        <v>7513895.4199999999</v>
      </c>
      <c r="H303" s="353">
        <v>0</v>
      </c>
      <c r="I303" s="353">
        <v>0</v>
      </c>
      <c r="J303" s="353">
        <v>751389.54</v>
      </c>
      <c r="K303" s="353">
        <v>751389.54</v>
      </c>
      <c r="L303" s="353">
        <v>6762505.8799999999</v>
      </c>
      <c r="M303" s="354">
        <v>0.9</v>
      </c>
      <c r="N303" s="355">
        <v>46080.595358796294</v>
      </c>
      <c r="O303" s="355">
        <v>46080.595358796294</v>
      </c>
      <c r="P303" s="353">
        <v>0</v>
      </c>
    </row>
    <row r="304" spans="1:16">
      <c r="A304" s="352">
        <v>97630</v>
      </c>
      <c r="B304" s="352">
        <v>104812</v>
      </c>
      <c r="C304" s="352" t="s">
        <v>335</v>
      </c>
      <c r="D304" s="352" t="s">
        <v>647</v>
      </c>
      <c r="E304" s="352">
        <v>0</v>
      </c>
      <c r="F304" s="352" t="s">
        <v>362</v>
      </c>
      <c r="G304" s="353">
        <v>0</v>
      </c>
      <c r="H304" s="353"/>
      <c r="I304" s="353">
        <v>0</v>
      </c>
      <c r="J304" s="353"/>
      <c r="K304" s="353">
        <v>0</v>
      </c>
      <c r="L304" s="353">
        <v>0</v>
      </c>
      <c r="M304" s="354">
        <v>0.9</v>
      </c>
      <c r="N304" s="355"/>
      <c r="O304" s="355"/>
      <c r="P304" s="353">
        <v>0</v>
      </c>
    </row>
    <row r="305" spans="1:16">
      <c r="A305" s="352">
        <v>136274</v>
      </c>
      <c r="B305" s="352">
        <v>106910</v>
      </c>
      <c r="C305" s="352" t="s">
        <v>335</v>
      </c>
      <c r="D305" s="352" t="s">
        <v>648</v>
      </c>
      <c r="E305" s="352">
        <v>0</v>
      </c>
      <c r="F305" s="352" t="s">
        <v>362</v>
      </c>
      <c r="G305" s="353">
        <v>0</v>
      </c>
      <c r="H305" s="353"/>
      <c r="I305" s="353">
        <v>0</v>
      </c>
      <c r="J305" s="353"/>
      <c r="K305" s="353">
        <v>0</v>
      </c>
      <c r="L305" s="353">
        <v>0</v>
      </c>
      <c r="M305" s="354">
        <v>0.9</v>
      </c>
      <c r="N305" s="355"/>
      <c r="O305" s="355"/>
      <c r="P305" s="353">
        <v>0</v>
      </c>
    </row>
    <row r="306" spans="1:16">
      <c r="A306" s="352">
        <v>49793</v>
      </c>
      <c r="B306" s="352">
        <v>53</v>
      </c>
      <c r="C306" s="352" t="s">
        <v>338</v>
      </c>
      <c r="D306" s="352" t="s">
        <v>649</v>
      </c>
      <c r="E306" s="352">
        <v>1</v>
      </c>
      <c r="F306" s="352" t="s">
        <v>419</v>
      </c>
      <c r="G306" s="353"/>
      <c r="H306" s="353"/>
      <c r="I306" s="353">
        <v>0</v>
      </c>
      <c r="J306" s="353"/>
      <c r="K306" s="353">
        <v>0</v>
      </c>
      <c r="L306" s="353">
        <v>0</v>
      </c>
      <c r="M306" s="354">
        <v>0.75</v>
      </c>
      <c r="N306" s="355"/>
      <c r="O306" s="355"/>
      <c r="P306" s="353">
        <v>0</v>
      </c>
    </row>
    <row r="307" spans="1:16">
      <c r="A307" s="352">
        <v>49792</v>
      </c>
      <c r="B307" s="352">
        <v>100013</v>
      </c>
      <c r="C307" s="352" t="s">
        <v>338</v>
      </c>
      <c r="D307" s="352" t="s">
        <v>650</v>
      </c>
      <c r="E307" s="352">
        <v>1</v>
      </c>
      <c r="F307" s="352" t="s">
        <v>419</v>
      </c>
      <c r="G307" s="353"/>
      <c r="H307" s="353"/>
      <c r="I307" s="353">
        <v>0</v>
      </c>
      <c r="J307" s="353"/>
      <c r="K307" s="353">
        <v>0</v>
      </c>
      <c r="L307" s="353">
        <v>0</v>
      </c>
      <c r="M307" s="354">
        <v>0.75</v>
      </c>
      <c r="N307" s="355"/>
      <c r="O307" s="355"/>
      <c r="P307" s="353">
        <v>0</v>
      </c>
    </row>
    <row r="308" spans="1:16">
      <c r="A308" s="352">
        <v>49789</v>
      </c>
      <c r="B308" s="352">
        <v>54</v>
      </c>
      <c r="C308" s="352" t="s">
        <v>338</v>
      </c>
      <c r="D308" s="352" t="s">
        <v>651</v>
      </c>
      <c r="E308" s="352">
        <v>2</v>
      </c>
      <c r="F308" s="352" t="s">
        <v>419</v>
      </c>
      <c r="G308" s="353">
        <v>127343.27</v>
      </c>
      <c r="H308" s="353">
        <v>0</v>
      </c>
      <c r="I308" s="353">
        <v>0</v>
      </c>
      <c r="J308" s="353">
        <v>31835.82</v>
      </c>
      <c r="K308" s="353">
        <v>31835.82</v>
      </c>
      <c r="L308" s="353">
        <v>95507.45</v>
      </c>
      <c r="M308" s="354">
        <v>0.74999998036802396</v>
      </c>
      <c r="N308" s="355">
        <v>43239</v>
      </c>
      <c r="O308" s="355">
        <v>43239.774629629632</v>
      </c>
      <c r="P308" s="353">
        <v>127343.27</v>
      </c>
    </row>
    <row r="309" spans="1:16">
      <c r="A309" s="352">
        <v>687249</v>
      </c>
      <c r="B309" s="352">
        <v>2658</v>
      </c>
      <c r="C309" s="352" t="s">
        <v>338</v>
      </c>
      <c r="D309" s="352" t="s">
        <v>652</v>
      </c>
      <c r="E309" s="352">
        <v>0</v>
      </c>
      <c r="F309" s="352" t="s">
        <v>337</v>
      </c>
      <c r="G309" s="353">
        <v>48822.5</v>
      </c>
      <c r="H309" s="353">
        <v>0</v>
      </c>
      <c r="I309" s="353">
        <v>0</v>
      </c>
      <c r="J309" s="353">
        <v>4882.25</v>
      </c>
      <c r="K309" s="353">
        <v>4882.25</v>
      </c>
      <c r="L309" s="353">
        <v>43940.25</v>
      </c>
      <c r="M309" s="354">
        <v>0.9</v>
      </c>
      <c r="N309" s="355">
        <v>45611.760694444441</v>
      </c>
      <c r="O309" s="355">
        <v>45611.760694444441</v>
      </c>
      <c r="P309" s="353">
        <v>0</v>
      </c>
    </row>
    <row r="310" spans="1:16">
      <c r="A310" s="352">
        <v>685599</v>
      </c>
      <c r="B310" s="352">
        <v>2635</v>
      </c>
      <c r="C310" s="352" t="s">
        <v>338</v>
      </c>
      <c r="D310" s="352" t="s">
        <v>653</v>
      </c>
      <c r="E310" s="352">
        <v>0</v>
      </c>
      <c r="F310" s="352" t="s">
        <v>337</v>
      </c>
      <c r="G310" s="353">
        <v>0</v>
      </c>
      <c r="H310" s="353"/>
      <c r="I310" s="353">
        <v>0</v>
      </c>
      <c r="J310" s="353">
        <v>0</v>
      </c>
      <c r="K310" s="353">
        <v>0</v>
      </c>
      <c r="L310" s="353">
        <v>0</v>
      </c>
      <c r="M310" s="354">
        <v>1</v>
      </c>
      <c r="N310" s="355"/>
      <c r="O310" s="355"/>
      <c r="P310" s="353">
        <v>0</v>
      </c>
    </row>
    <row r="311" spans="1:16">
      <c r="A311" s="352">
        <v>965493</v>
      </c>
      <c r="B311" s="352">
        <v>4933</v>
      </c>
      <c r="C311" s="352" t="s">
        <v>335</v>
      </c>
      <c r="D311" s="352" t="s">
        <v>654</v>
      </c>
      <c r="E311" s="352">
        <v>0</v>
      </c>
      <c r="F311" s="352" t="s">
        <v>337</v>
      </c>
      <c r="G311" s="353">
        <v>78173.53</v>
      </c>
      <c r="H311" s="353">
        <v>31001.02</v>
      </c>
      <c r="I311" s="353">
        <v>0</v>
      </c>
      <c r="J311" s="353">
        <v>7817.35</v>
      </c>
      <c r="K311" s="353">
        <v>7817.35</v>
      </c>
      <c r="L311" s="353">
        <v>70356.179999999993</v>
      </c>
      <c r="M311" s="354">
        <v>0.9</v>
      </c>
      <c r="N311" s="355">
        <v>46066.510578703703</v>
      </c>
      <c r="O311" s="355">
        <v>46066.510578703703</v>
      </c>
      <c r="P311" s="353">
        <v>0</v>
      </c>
    </row>
    <row r="312" spans="1:16">
      <c r="A312" s="352">
        <v>966654</v>
      </c>
      <c r="B312" s="352">
        <v>4939</v>
      </c>
      <c r="C312" s="352" t="s">
        <v>335</v>
      </c>
      <c r="D312" s="352" t="s">
        <v>655</v>
      </c>
      <c r="E312" s="352">
        <v>0</v>
      </c>
      <c r="F312" s="352" t="s">
        <v>337</v>
      </c>
      <c r="G312" s="353">
        <v>62113.74</v>
      </c>
      <c r="H312" s="353">
        <v>10665.63</v>
      </c>
      <c r="I312" s="353">
        <v>0</v>
      </c>
      <c r="J312" s="353">
        <v>6211.37</v>
      </c>
      <c r="K312" s="353">
        <v>6211.37</v>
      </c>
      <c r="L312" s="353">
        <v>55902.37</v>
      </c>
      <c r="M312" s="354">
        <v>0.9</v>
      </c>
      <c r="N312" s="355">
        <v>46058.844155092593</v>
      </c>
      <c r="O312" s="355">
        <v>46058.844155092593</v>
      </c>
      <c r="P312" s="353">
        <v>0</v>
      </c>
    </row>
    <row r="313" spans="1:16">
      <c r="A313" s="352">
        <v>966653</v>
      </c>
      <c r="B313" s="352">
        <v>4938</v>
      </c>
      <c r="C313" s="352" t="s">
        <v>335</v>
      </c>
      <c r="D313" s="352" t="s">
        <v>656</v>
      </c>
      <c r="E313" s="352">
        <v>0</v>
      </c>
      <c r="F313" s="352" t="s">
        <v>337</v>
      </c>
      <c r="G313" s="353">
        <v>115159.28</v>
      </c>
      <c r="H313" s="353">
        <v>29649.54</v>
      </c>
      <c r="I313" s="353">
        <v>0</v>
      </c>
      <c r="J313" s="353">
        <v>11515.92</v>
      </c>
      <c r="K313" s="353">
        <v>11515.92</v>
      </c>
      <c r="L313" s="353">
        <v>0</v>
      </c>
      <c r="M313" s="354">
        <v>0.9</v>
      </c>
      <c r="N313" s="355"/>
      <c r="O313" s="355"/>
      <c r="P313" s="353">
        <v>0</v>
      </c>
    </row>
    <row r="314" spans="1:16">
      <c r="A314" s="352">
        <v>965811</v>
      </c>
      <c r="B314" s="352">
        <v>4937</v>
      </c>
      <c r="C314" s="352" t="s">
        <v>335</v>
      </c>
      <c r="D314" s="352" t="s">
        <v>657</v>
      </c>
      <c r="E314" s="352">
        <v>0</v>
      </c>
      <c r="F314" s="352" t="s">
        <v>337</v>
      </c>
      <c r="G314" s="353">
        <v>211489.48</v>
      </c>
      <c r="H314" s="353">
        <v>29765.18</v>
      </c>
      <c r="I314" s="353">
        <v>0</v>
      </c>
      <c r="J314" s="353">
        <v>21148.94</v>
      </c>
      <c r="K314" s="353">
        <v>0</v>
      </c>
      <c r="L314" s="353">
        <v>0</v>
      </c>
      <c r="M314" s="354">
        <v>0.9</v>
      </c>
      <c r="N314" s="355"/>
      <c r="O314" s="355"/>
      <c r="P314" s="353">
        <v>0</v>
      </c>
    </row>
    <row r="315" spans="1:16">
      <c r="A315" s="352">
        <v>1064043</v>
      </c>
      <c r="B315" s="352">
        <v>4985</v>
      </c>
      <c r="C315" s="352" t="s">
        <v>335</v>
      </c>
      <c r="D315" s="352" t="s">
        <v>658</v>
      </c>
      <c r="E315" s="352">
        <v>0</v>
      </c>
      <c r="F315" s="352" t="s">
        <v>337</v>
      </c>
      <c r="G315" s="353">
        <v>13889.46</v>
      </c>
      <c r="H315" s="353">
        <v>0</v>
      </c>
      <c r="I315" s="353">
        <v>0</v>
      </c>
      <c r="J315" s="353">
        <v>1388.94</v>
      </c>
      <c r="K315" s="353">
        <v>0</v>
      </c>
      <c r="L315" s="353">
        <v>0</v>
      </c>
      <c r="M315" s="354">
        <v>0.9</v>
      </c>
      <c r="N315" s="355"/>
      <c r="O315" s="355"/>
      <c r="P315" s="353">
        <v>0</v>
      </c>
    </row>
    <row r="316" spans="1:16">
      <c r="A316" s="352">
        <v>963100</v>
      </c>
      <c r="B316" s="352">
        <v>4932</v>
      </c>
      <c r="C316" s="352" t="s">
        <v>335</v>
      </c>
      <c r="D316" s="352" t="s">
        <v>659</v>
      </c>
      <c r="E316" s="352">
        <v>0</v>
      </c>
      <c r="F316" s="352" t="s">
        <v>337</v>
      </c>
      <c r="G316" s="353">
        <v>187588.48000000001</v>
      </c>
      <c r="H316" s="353">
        <v>32963.230000000003</v>
      </c>
      <c r="I316" s="353">
        <v>0</v>
      </c>
      <c r="J316" s="353">
        <v>18758.84</v>
      </c>
      <c r="K316" s="353">
        <v>18758.84</v>
      </c>
      <c r="L316" s="353">
        <v>168829.64</v>
      </c>
      <c r="M316" s="354">
        <v>0.9</v>
      </c>
      <c r="N316" s="355">
        <v>46078.927777777775</v>
      </c>
      <c r="O316" s="355">
        <v>46078.927777777775</v>
      </c>
      <c r="P316" s="353">
        <v>0</v>
      </c>
    </row>
    <row r="317" spans="1:16">
      <c r="A317" s="352">
        <v>962613</v>
      </c>
      <c r="B317" s="352">
        <v>4929</v>
      </c>
      <c r="C317" s="352" t="s">
        <v>335</v>
      </c>
      <c r="D317" s="352" t="s">
        <v>660</v>
      </c>
      <c r="E317" s="352">
        <v>0</v>
      </c>
      <c r="F317" s="352" t="s">
        <v>337</v>
      </c>
      <c r="G317" s="353">
        <v>472220.13</v>
      </c>
      <c r="H317" s="353">
        <v>94587.48</v>
      </c>
      <c r="I317" s="353">
        <v>0</v>
      </c>
      <c r="J317" s="353">
        <v>47222.01</v>
      </c>
      <c r="K317" s="353">
        <v>0</v>
      </c>
      <c r="L317" s="353">
        <v>0</v>
      </c>
      <c r="M317" s="354">
        <v>0.9</v>
      </c>
      <c r="N317" s="355"/>
      <c r="O317" s="355"/>
      <c r="P317" s="353">
        <v>0</v>
      </c>
    </row>
    <row r="318" spans="1:16">
      <c r="A318" s="352">
        <v>965496</v>
      </c>
      <c r="B318" s="352">
        <v>4935</v>
      </c>
      <c r="C318" s="352" t="s">
        <v>335</v>
      </c>
      <c r="D318" s="352" t="s">
        <v>661</v>
      </c>
      <c r="E318" s="352">
        <v>0</v>
      </c>
      <c r="F318" s="352" t="s">
        <v>337</v>
      </c>
      <c r="G318" s="353">
        <v>30247.73</v>
      </c>
      <c r="H318" s="353">
        <v>10742.73</v>
      </c>
      <c r="I318" s="353">
        <v>0</v>
      </c>
      <c r="J318" s="353">
        <v>3024.77</v>
      </c>
      <c r="K318" s="353">
        <v>3024.77</v>
      </c>
      <c r="L318" s="353">
        <v>27222.959999999999</v>
      </c>
      <c r="M318" s="354">
        <v>0.9</v>
      </c>
      <c r="N318" s="355">
        <v>46058.844143518516</v>
      </c>
      <c r="O318" s="355">
        <v>46058.844143518516</v>
      </c>
      <c r="P318" s="353">
        <v>0</v>
      </c>
    </row>
    <row r="319" spans="1:16">
      <c r="A319" s="352">
        <v>744420</v>
      </c>
      <c r="B319" s="352">
        <v>4218</v>
      </c>
      <c r="C319" s="352" t="s">
        <v>335</v>
      </c>
      <c r="D319" s="352" t="s">
        <v>662</v>
      </c>
      <c r="E319" s="352">
        <v>0</v>
      </c>
      <c r="F319" s="352" t="s">
        <v>337</v>
      </c>
      <c r="G319" s="353">
        <v>1398493.45</v>
      </c>
      <c r="H319" s="353">
        <v>0</v>
      </c>
      <c r="I319" s="353">
        <v>0</v>
      </c>
      <c r="J319" s="353">
        <v>139849.34</v>
      </c>
      <c r="K319" s="353">
        <v>0</v>
      </c>
      <c r="L319" s="353">
        <v>0</v>
      </c>
      <c r="M319" s="354">
        <v>0.9</v>
      </c>
      <c r="N319" s="355"/>
      <c r="O319" s="355"/>
      <c r="P319" s="353">
        <v>0</v>
      </c>
    </row>
    <row r="320" spans="1:16">
      <c r="A320" s="352">
        <v>965810</v>
      </c>
      <c r="B320" s="352">
        <v>4936</v>
      </c>
      <c r="C320" s="352" t="s">
        <v>335</v>
      </c>
      <c r="D320" s="352" t="s">
        <v>663</v>
      </c>
      <c r="E320" s="352">
        <v>0</v>
      </c>
      <c r="F320" s="352" t="s">
        <v>337</v>
      </c>
      <c r="G320" s="353">
        <v>55649.39</v>
      </c>
      <c r="H320" s="353">
        <v>4191.2299999999996</v>
      </c>
      <c r="I320" s="353">
        <v>0</v>
      </c>
      <c r="J320" s="353">
        <v>5564.93</v>
      </c>
      <c r="K320" s="353">
        <v>5564.93</v>
      </c>
      <c r="L320" s="353">
        <v>50084.46</v>
      </c>
      <c r="M320" s="354">
        <v>0.9</v>
      </c>
      <c r="N320" s="355">
        <v>46058.844155092593</v>
      </c>
      <c r="O320" s="355">
        <v>46058.844155092593</v>
      </c>
      <c r="P320" s="353">
        <v>0</v>
      </c>
    </row>
    <row r="321" spans="1:16">
      <c r="A321" s="352">
        <v>967144</v>
      </c>
      <c r="B321" s="352">
        <v>4944</v>
      </c>
      <c r="C321" s="352" t="s">
        <v>335</v>
      </c>
      <c r="D321" s="352" t="s">
        <v>664</v>
      </c>
      <c r="E321" s="352">
        <v>0</v>
      </c>
      <c r="F321" s="352" t="s">
        <v>337</v>
      </c>
      <c r="G321" s="353">
        <v>389500.89</v>
      </c>
      <c r="H321" s="353">
        <v>0</v>
      </c>
      <c r="I321" s="353">
        <v>0</v>
      </c>
      <c r="J321" s="353">
        <v>38950.080000000002</v>
      </c>
      <c r="K321" s="353">
        <v>0</v>
      </c>
      <c r="L321" s="353">
        <v>0</v>
      </c>
      <c r="M321" s="354">
        <v>0.9</v>
      </c>
      <c r="N321" s="355"/>
      <c r="O321" s="355"/>
      <c r="P321" s="353">
        <v>0</v>
      </c>
    </row>
    <row r="322" spans="1:16">
      <c r="A322" s="352">
        <v>966824</v>
      </c>
      <c r="B322" s="352">
        <v>4942</v>
      </c>
      <c r="C322" s="352" t="s">
        <v>335</v>
      </c>
      <c r="D322" s="352" t="s">
        <v>665</v>
      </c>
      <c r="E322" s="352">
        <v>0</v>
      </c>
      <c r="F322" s="352" t="s">
        <v>337</v>
      </c>
      <c r="G322" s="353">
        <v>109795.36</v>
      </c>
      <c r="H322" s="353">
        <v>19417.91</v>
      </c>
      <c r="I322" s="353">
        <v>0</v>
      </c>
      <c r="J322" s="353">
        <v>10979.53</v>
      </c>
      <c r="K322" s="353">
        <v>0</v>
      </c>
      <c r="L322" s="353">
        <v>0</v>
      </c>
      <c r="M322" s="354">
        <v>0.9</v>
      </c>
      <c r="N322" s="355"/>
      <c r="O322" s="355"/>
      <c r="P322" s="353">
        <v>0</v>
      </c>
    </row>
    <row r="323" spans="1:16">
      <c r="A323" s="352">
        <v>966657</v>
      </c>
      <c r="B323" s="352">
        <v>4941</v>
      </c>
      <c r="C323" s="352" t="s">
        <v>335</v>
      </c>
      <c r="D323" s="352" t="s">
        <v>666</v>
      </c>
      <c r="E323" s="352">
        <v>0</v>
      </c>
      <c r="F323" s="352" t="s">
        <v>337</v>
      </c>
      <c r="G323" s="353">
        <v>266403.34999999998</v>
      </c>
      <c r="H323" s="353">
        <v>41278.5</v>
      </c>
      <c r="I323" s="353">
        <v>0</v>
      </c>
      <c r="J323" s="353">
        <v>26640.33</v>
      </c>
      <c r="K323" s="353">
        <v>26640.33</v>
      </c>
      <c r="L323" s="353">
        <v>0</v>
      </c>
      <c r="M323" s="354">
        <v>0.9</v>
      </c>
      <c r="N323" s="355"/>
      <c r="O323" s="355"/>
      <c r="P323" s="353">
        <v>0</v>
      </c>
    </row>
    <row r="324" spans="1:16">
      <c r="A324" s="352">
        <v>796595</v>
      </c>
      <c r="B324" s="352">
        <v>4875</v>
      </c>
      <c r="C324" s="352" t="s">
        <v>335</v>
      </c>
      <c r="D324" s="352" t="s">
        <v>667</v>
      </c>
      <c r="E324" s="352">
        <v>0</v>
      </c>
      <c r="F324" s="352" t="s">
        <v>337</v>
      </c>
      <c r="G324" s="353">
        <v>136798.57999999999</v>
      </c>
      <c r="H324" s="353">
        <v>18836.900000000001</v>
      </c>
      <c r="I324" s="353">
        <v>0</v>
      </c>
      <c r="J324" s="353">
        <v>13679.85</v>
      </c>
      <c r="K324" s="353">
        <v>13679.85</v>
      </c>
      <c r="L324" s="353">
        <v>123118.73</v>
      </c>
      <c r="M324" s="354">
        <v>0.9</v>
      </c>
      <c r="N324" s="355">
        <v>46078.927986111114</v>
      </c>
      <c r="O324" s="355">
        <v>46078.927986111114</v>
      </c>
      <c r="P324" s="353">
        <v>0</v>
      </c>
    </row>
    <row r="325" spans="1:16">
      <c r="A325" s="352">
        <v>744463</v>
      </c>
      <c r="B325" s="352">
        <v>4224</v>
      </c>
      <c r="C325" s="352" t="s">
        <v>335</v>
      </c>
      <c r="D325" s="352" t="s">
        <v>668</v>
      </c>
      <c r="E325" s="352">
        <v>0</v>
      </c>
      <c r="F325" s="352" t="s">
        <v>337</v>
      </c>
      <c r="G325" s="353">
        <v>276734.73</v>
      </c>
      <c r="H325" s="353">
        <v>49585.04</v>
      </c>
      <c r="I325" s="353">
        <v>0</v>
      </c>
      <c r="J325" s="353">
        <v>27673.47</v>
      </c>
      <c r="K325" s="353">
        <v>0</v>
      </c>
      <c r="L325" s="353">
        <v>0</v>
      </c>
      <c r="M325" s="354">
        <v>0.9</v>
      </c>
      <c r="N325" s="355"/>
      <c r="O325" s="355"/>
      <c r="P325" s="353">
        <v>0</v>
      </c>
    </row>
    <row r="326" spans="1:16">
      <c r="A326" s="352">
        <v>744462</v>
      </c>
      <c r="B326" s="352">
        <v>4223</v>
      </c>
      <c r="C326" s="352" t="s">
        <v>335</v>
      </c>
      <c r="D326" s="352" t="s">
        <v>669</v>
      </c>
      <c r="E326" s="352">
        <v>0</v>
      </c>
      <c r="F326" s="352" t="s">
        <v>337</v>
      </c>
      <c r="G326" s="353">
        <v>50155.34</v>
      </c>
      <c r="H326" s="353">
        <v>10649.57</v>
      </c>
      <c r="I326" s="353">
        <v>0</v>
      </c>
      <c r="J326" s="353">
        <v>5015.53</v>
      </c>
      <c r="K326" s="353">
        <v>5015.53</v>
      </c>
      <c r="L326" s="353">
        <v>45139.81</v>
      </c>
      <c r="M326" s="354">
        <v>0.9</v>
      </c>
      <c r="N326" s="355">
        <v>46034.80228009259</v>
      </c>
      <c r="O326" s="355">
        <v>46034.80228009259</v>
      </c>
      <c r="P326" s="353">
        <v>0</v>
      </c>
    </row>
    <row r="327" spans="1:16">
      <c r="A327" s="352">
        <v>744422</v>
      </c>
      <c r="B327" s="352">
        <v>4219</v>
      </c>
      <c r="C327" s="352" t="s">
        <v>335</v>
      </c>
      <c r="D327" s="352" t="s">
        <v>670</v>
      </c>
      <c r="E327" s="352">
        <v>0</v>
      </c>
      <c r="F327" s="352" t="s">
        <v>337</v>
      </c>
      <c r="G327" s="353">
        <v>492415.68</v>
      </c>
      <c r="H327" s="353">
        <v>163354.15</v>
      </c>
      <c r="I327" s="353">
        <v>0</v>
      </c>
      <c r="J327" s="353">
        <v>49241.56</v>
      </c>
      <c r="K327" s="353">
        <v>49241.56</v>
      </c>
      <c r="L327" s="353">
        <v>443174.12</v>
      </c>
      <c r="M327" s="354">
        <v>0.9</v>
      </c>
      <c r="N327" s="355">
        <v>46078.927569444444</v>
      </c>
      <c r="O327" s="355">
        <v>46078.927569444444</v>
      </c>
      <c r="P327" s="353">
        <v>0</v>
      </c>
    </row>
    <row r="328" spans="1:16">
      <c r="A328" s="352">
        <v>688781</v>
      </c>
      <c r="B328" s="352">
        <v>517</v>
      </c>
      <c r="C328" s="352" t="s">
        <v>338</v>
      </c>
      <c r="D328" s="352" t="s">
        <v>671</v>
      </c>
      <c r="E328" s="352">
        <v>0</v>
      </c>
      <c r="F328" s="352" t="s">
        <v>337</v>
      </c>
      <c r="G328" s="353">
        <v>211370</v>
      </c>
      <c r="H328" s="353">
        <v>0</v>
      </c>
      <c r="I328" s="353">
        <v>0</v>
      </c>
      <c r="J328" s="353">
        <v>21137</v>
      </c>
      <c r="K328" s="353">
        <v>21137</v>
      </c>
      <c r="L328" s="353">
        <v>190233</v>
      </c>
      <c r="M328" s="354">
        <v>0.9</v>
      </c>
      <c r="N328" s="355">
        <v>45089.511979166666</v>
      </c>
      <c r="O328" s="355">
        <v>45086.818668981483</v>
      </c>
      <c r="P328" s="353">
        <v>211370</v>
      </c>
    </row>
    <row r="329" spans="1:16">
      <c r="A329" s="352">
        <v>708624</v>
      </c>
      <c r="B329" s="352">
        <v>3838</v>
      </c>
      <c r="C329" s="352" t="s">
        <v>338</v>
      </c>
      <c r="D329" s="352" t="s">
        <v>672</v>
      </c>
      <c r="E329" s="352">
        <v>0</v>
      </c>
      <c r="F329" s="352" t="s">
        <v>337</v>
      </c>
      <c r="G329" s="353">
        <v>0</v>
      </c>
      <c r="H329" s="353"/>
      <c r="I329" s="353">
        <v>0</v>
      </c>
      <c r="J329" s="353">
        <v>0</v>
      </c>
      <c r="K329" s="353">
        <v>0</v>
      </c>
      <c r="L329" s="353">
        <v>0</v>
      </c>
      <c r="M329" s="354">
        <v>0.9</v>
      </c>
      <c r="N329" s="355"/>
      <c r="O329" s="355"/>
      <c r="P329" s="353">
        <v>0</v>
      </c>
    </row>
    <row r="330" spans="1:16">
      <c r="A330" s="352">
        <v>687247</v>
      </c>
      <c r="B330" s="352">
        <v>731</v>
      </c>
      <c r="C330" s="352" t="s">
        <v>338</v>
      </c>
      <c r="D330" s="352" t="s">
        <v>673</v>
      </c>
      <c r="E330" s="352">
        <v>0</v>
      </c>
      <c r="F330" s="352" t="s">
        <v>337</v>
      </c>
      <c r="G330" s="353">
        <v>684572.22</v>
      </c>
      <c r="H330" s="353">
        <v>0</v>
      </c>
      <c r="I330" s="353">
        <v>0</v>
      </c>
      <c r="J330" s="353">
        <v>0</v>
      </c>
      <c r="K330" s="353">
        <v>0</v>
      </c>
      <c r="L330" s="353">
        <v>684572.22</v>
      </c>
      <c r="M330" s="354">
        <v>1</v>
      </c>
      <c r="N330" s="355">
        <v>45141.472395833334</v>
      </c>
      <c r="O330" s="355">
        <v>45140.537673611114</v>
      </c>
      <c r="P330" s="353">
        <v>684572.22</v>
      </c>
    </row>
    <row r="331" spans="1:16">
      <c r="A331" s="352">
        <v>721302</v>
      </c>
      <c r="B331" s="352">
        <v>781</v>
      </c>
      <c r="C331" s="352" t="s">
        <v>338</v>
      </c>
      <c r="D331" s="352" t="s">
        <v>674</v>
      </c>
      <c r="E331" s="352">
        <v>0</v>
      </c>
      <c r="F331" s="352" t="s">
        <v>337</v>
      </c>
      <c r="G331" s="353">
        <v>44690.32</v>
      </c>
      <c r="H331" s="353">
        <v>0</v>
      </c>
      <c r="I331" s="353">
        <v>0</v>
      </c>
      <c r="J331" s="353">
        <v>0</v>
      </c>
      <c r="K331" s="353">
        <v>0</v>
      </c>
      <c r="L331" s="353">
        <v>44690.32</v>
      </c>
      <c r="M331" s="354">
        <v>1</v>
      </c>
      <c r="N331" s="355">
        <v>45141.472395833334</v>
      </c>
      <c r="O331" s="355">
        <v>45140.142210648148</v>
      </c>
      <c r="P331" s="353">
        <v>44690.32</v>
      </c>
    </row>
    <row r="332" spans="1:16">
      <c r="A332" s="352">
        <v>687250</v>
      </c>
      <c r="B332" s="352">
        <v>788</v>
      </c>
      <c r="C332" s="352" t="s">
        <v>338</v>
      </c>
      <c r="D332" s="352" t="s">
        <v>675</v>
      </c>
      <c r="E332" s="352">
        <v>2</v>
      </c>
      <c r="F332" s="352" t="s">
        <v>337</v>
      </c>
      <c r="G332" s="353">
        <v>980435.39</v>
      </c>
      <c r="H332" s="353">
        <v>0</v>
      </c>
      <c r="I332" s="353">
        <v>0</v>
      </c>
      <c r="J332" s="353">
        <v>98043.53</v>
      </c>
      <c r="K332" s="353">
        <v>98043.53</v>
      </c>
      <c r="L332" s="353">
        <v>882391.86</v>
      </c>
      <c r="M332" s="354">
        <v>0.89999999955778598</v>
      </c>
      <c r="N332" s="355">
        <v>45146.470856481479</v>
      </c>
      <c r="O332" s="355">
        <v>46035.719085648147</v>
      </c>
      <c r="P332" s="353">
        <v>4522706.68</v>
      </c>
    </row>
    <row r="333" spans="1:16">
      <c r="A333" s="352">
        <v>713639</v>
      </c>
      <c r="B333" s="352">
        <v>532</v>
      </c>
      <c r="C333" s="352" t="s">
        <v>338</v>
      </c>
      <c r="D333" s="352" t="s">
        <v>676</v>
      </c>
      <c r="E333" s="352">
        <v>0</v>
      </c>
      <c r="F333" s="352" t="s">
        <v>337</v>
      </c>
      <c r="G333" s="353">
        <v>480970</v>
      </c>
      <c r="H333" s="353">
        <v>0</v>
      </c>
      <c r="I333" s="353">
        <v>0</v>
      </c>
      <c r="J333" s="353">
        <v>48097</v>
      </c>
      <c r="K333" s="353">
        <v>48097</v>
      </c>
      <c r="L333" s="353">
        <v>432873</v>
      </c>
      <c r="M333" s="354">
        <v>0.9</v>
      </c>
      <c r="N333" s="355">
        <v>45126.484247685185</v>
      </c>
      <c r="O333" s="355">
        <v>45125.794236111113</v>
      </c>
      <c r="P333" s="353">
        <v>480970</v>
      </c>
    </row>
    <row r="334" spans="1:16">
      <c r="A334" s="352">
        <v>710612</v>
      </c>
      <c r="B334" s="352">
        <v>868</v>
      </c>
      <c r="C334" s="352" t="s">
        <v>335</v>
      </c>
      <c r="D334" s="352" t="s">
        <v>677</v>
      </c>
      <c r="E334" s="352">
        <v>0</v>
      </c>
      <c r="F334" s="352" t="s">
        <v>337</v>
      </c>
      <c r="G334" s="353">
        <v>0</v>
      </c>
      <c r="H334" s="353">
        <v>0</v>
      </c>
      <c r="I334" s="353">
        <v>-5995</v>
      </c>
      <c r="J334" s="353">
        <v>0</v>
      </c>
      <c r="K334" s="353">
        <v>0</v>
      </c>
      <c r="L334" s="353">
        <v>0</v>
      </c>
      <c r="M334" s="354">
        <v>1</v>
      </c>
      <c r="N334" s="355">
        <v>45218.763159722221</v>
      </c>
      <c r="O334" s="355">
        <v>45218.763159722221</v>
      </c>
      <c r="P334" s="353">
        <v>0</v>
      </c>
    </row>
    <row r="335" spans="1:16">
      <c r="A335" s="352">
        <v>963097</v>
      </c>
      <c r="B335" s="352">
        <v>4931</v>
      </c>
      <c r="C335" s="352" t="s">
        <v>335</v>
      </c>
      <c r="D335" s="352" t="s">
        <v>678</v>
      </c>
      <c r="E335" s="352">
        <v>0</v>
      </c>
      <c r="F335" s="352" t="s">
        <v>337</v>
      </c>
      <c r="G335" s="353">
        <v>15881.48</v>
      </c>
      <c r="H335" s="353">
        <v>4466.45</v>
      </c>
      <c r="I335" s="353">
        <v>0</v>
      </c>
      <c r="J335" s="353">
        <v>1588.14</v>
      </c>
      <c r="K335" s="353">
        <v>1588.14</v>
      </c>
      <c r="L335" s="353">
        <v>14293.34</v>
      </c>
      <c r="M335" s="354">
        <v>0.9</v>
      </c>
      <c r="N335" s="355">
        <v>46070.885960648149</v>
      </c>
      <c r="O335" s="355">
        <v>46070.885960648149</v>
      </c>
      <c r="P335" s="353">
        <v>0</v>
      </c>
    </row>
    <row r="336" spans="1:16">
      <c r="A336" s="352">
        <v>817149</v>
      </c>
      <c r="B336" s="352">
        <v>4891</v>
      </c>
      <c r="C336" s="352" t="s">
        <v>335</v>
      </c>
      <c r="D336" s="352" t="s">
        <v>679</v>
      </c>
      <c r="E336" s="352">
        <v>0</v>
      </c>
      <c r="F336" s="352" t="s">
        <v>337</v>
      </c>
      <c r="G336" s="353">
        <v>0</v>
      </c>
      <c r="H336" s="353">
        <v>0</v>
      </c>
      <c r="I336" s="353">
        <v>-123071.84</v>
      </c>
      <c r="J336" s="353">
        <v>0</v>
      </c>
      <c r="K336" s="353">
        <v>0</v>
      </c>
      <c r="L336" s="353">
        <v>0</v>
      </c>
      <c r="M336" s="354">
        <v>0.9</v>
      </c>
      <c r="N336" s="355">
        <v>46031.713912037034</v>
      </c>
      <c r="O336" s="355"/>
      <c r="P336" s="353">
        <v>0</v>
      </c>
    </row>
    <row r="337" spans="1:16">
      <c r="A337" s="352">
        <v>737825</v>
      </c>
      <c r="B337" s="352">
        <v>107925</v>
      </c>
      <c r="C337" s="352" t="s">
        <v>335</v>
      </c>
      <c r="D337" s="352" t="s">
        <v>680</v>
      </c>
      <c r="E337" s="352">
        <v>0</v>
      </c>
      <c r="F337" s="352" t="s">
        <v>362</v>
      </c>
      <c r="G337" s="353">
        <v>0</v>
      </c>
      <c r="H337" s="353"/>
      <c r="I337" s="353">
        <v>0</v>
      </c>
      <c r="J337" s="353"/>
      <c r="K337" s="353">
        <v>0</v>
      </c>
      <c r="L337" s="353">
        <v>0</v>
      </c>
      <c r="M337" s="354">
        <v>0.9</v>
      </c>
      <c r="N337" s="355"/>
      <c r="O337" s="355"/>
      <c r="P337" s="353">
        <v>0</v>
      </c>
    </row>
    <row r="338" spans="1:16">
      <c r="A338" s="352">
        <v>166860</v>
      </c>
      <c r="B338" s="352">
        <v>11255</v>
      </c>
      <c r="C338" s="352" t="s">
        <v>335</v>
      </c>
      <c r="D338" s="352" t="s">
        <v>681</v>
      </c>
      <c r="E338" s="352">
        <v>0</v>
      </c>
      <c r="F338" s="352" t="s">
        <v>362</v>
      </c>
      <c r="G338" s="353">
        <v>0</v>
      </c>
      <c r="H338" s="353"/>
      <c r="I338" s="353">
        <v>0</v>
      </c>
      <c r="J338" s="353">
        <v>0</v>
      </c>
      <c r="K338" s="353">
        <v>0</v>
      </c>
      <c r="L338" s="353">
        <v>0</v>
      </c>
      <c r="M338" s="354">
        <v>0.9</v>
      </c>
      <c r="N338" s="355"/>
      <c r="O338" s="355"/>
      <c r="P338" s="353">
        <v>0</v>
      </c>
    </row>
    <row r="339" spans="1:16">
      <c r="A339" s="352">
        <v>546371</v>
      </c>
      <c r="B339" s="352">
        <v>11478</v>
      </c>
      <c r="C339" s="352" t="s">
        <v>335</v>
      </c>
      <c r="D339" s="352" t="s">
        <v>682</v>
      </c>
      <c r="E339" s="352">
        <v>0</v>
      </c>
      <c r="F339" s="352" t="s">
        <v>362</v>
      </c>
      <c r="G339" s="353">
        <v>3032891.2</v>
      </c>
      <c r="H339" s="353">
        <v>384632.14</v>
      </c>
      <c r="I339" s="353">
        <v>0</v>
      </c>
      <c r="J339" s="353">
        <v>303289.12</v>
      </c>
      <c r="K339" s="353">
        <v>303289.12</v>
      </c>
      <c r="L339" s="353">
        <v>2729602.08</v>
      </c>
      <c r="M339" s="354">
        <v>0.9</v>
      </c>
      <c r="N339" s="355">
        <v>45160.473182870373</v>
      </c>
      <c r="O339" s="355">
        <v>45159.835717592592</v>
      </c>
      <c r="P339" s="353">
        <v>3032891.2</v>
      </c>
    </row>
    <row r="340" spans="1:16">
      <c r="A340" s="352">
        <v>164966</v>
      </c>
      <c r="B340" s="352">
        <v>107201</v>
      </c>
      <c r="C340" s="352" t="s">
        <v>335</v>
      </c>
      <c r="D340" s="352" t="s">
        <v>683</v>
      </c>
      <c r="E340" s="352">
        <v>0</v>
      </c>
      <c r="F340" s="352" t="s">
        <v>362</v>
      </c>
      <c r="G340" s="353">
        <v>0</v>
      </c>
      <c r="H340" s="353"/>
      <c r="I340" s="353">
        <v>0</v>
      </c>
      <c r="J340" s="353">
        <v>0</v>
      </c>
      <c r="K340" s="353">
        <v>0</v>
      </c>
      <c r="L340" s="353">
        <v>0</v>
      </c>
      <c r="M340" s="354">
        <v>0.9</v>
      </c>
      <c r="N340" s="355"/>
      <c r="O340" s="355"/>
      <c r="P340" s="353">
        <v>0</v>
      </c>
    </row>
    <row r="341" spans="1:16">
      <c r="A341" s="352">
        <v>681672</v>
      </c>
      <c r="B341" s="352">
        <v>11184</v>
      </c>
      <c r="C341" s="352" t="s">
        <v>335</v>
      </c>
      <c r="D341" s="352" t="s">
        <v>684</v>
      </c>
      <c r="E341" s="352">
        <v>1</v>
      </c>
      <c r="F341" s="352" t="s">
        <v>362</v>
      </c>
      <c r="G341" s="353">
        <v>216367</v>
      </c>
      <c r="H341" s="353">
        <v>2243</v>
      </c>
      <c r="I341" s="353">
        <v>0</v>
      </c>
      <c r="J341" s="353">
        <v>21636.7</v>
      </c>
      <c r="K341" s="353">
        <v>21636.7</v>
      </c>
      <c r="L341" s="353">
        <v>194730.3</v>
      </c>
      <c r="M341" s="354">
        <v>0.9</v>
      </c>
      <c r="N341" s="355">
        <v>44957.5390162037</v>
      </c>
      <c r="O341" s="355">
        <v>44956.744479166664</v>
      </c>
      <c r="P341" s="353">
        <v>216367</v>
      </c>
    </row>
    <row r="342" spans="1:16">
      <c r="A342" s="352">
        <v>708577</v>
      </c>
      <c r="B342" s="352">
        <v>107840</v>
      </c>
      <c r="C342" s="352" t="s">
        <v>335</v>
      </c>
      <c r="D342" s="352" t="s">
        <v>685</v>
      </c>
      <c r="E342" s="352">
        <v>0</v>
      </c>
      <c r="F342" s="352" t="s">
        <v>362</v>
      </c>
      <c r="G342" s="353">
        <v>0</v>
      </c>
      <c r="H342" s="353"/>
      <c r="I342" s="353">
        <v>0</v>
      </c>
      <c r="J342" s="353"/>
      <c r="K342" s="353">
        <v>0</v>
      </c>
      <c r="L342" s="353">
        <v>0</v>
      </c>
      <c r="M342" s="354">
        <v>0.9</v>
      </c>
      <c r="N342" s="355"/>
      <c r="O342" s="355"/>
      <c r="P342" s="353">
        <v>0</v>
      </c>
    </row>
    <row r="343" spans="1:16">
      <c r="A343" s="352">
        <v>166909</v>
      </c>
      <c r="B343" s="352">
        <v>107215</v>
      </c>
      <c r="C343" s="352" t="s">
        <v>335</v>
      </c>
      <c r="D343" s="352" t="s">
        <v>686</v>
      </c>
      <c r="E343" s="352">
        <v>0</v>
      </c>
      <c r="F343" s="352" t="s">
        <v>362</v>
      </c>
      <c r="G343" s="353">
        <v>0</v>
      </c>
      <c r="H343" s="353"/>
      <c r="I343" s="353">
        <v>0</v>
      </c>
      <c r="J343" s="353"/>
      <c r="K343" s="353">
        <v>0</v>
      </c>
      <c r="L343" s="353">
        <v>0</v>
      </c>
      <c r="M343" s="354">
        <v>0.9</v>
      </c>
      <c r="N343" s="355"/>
      <c r="O343" s="355"/>
      <c r="P343" s="353">
        <v>0</v>
      </c>
    </row>
    <row r="344" spans="1:16">
      <c r="A344" s="352">
        <v>708575</v>
      </c>
      <c r="B344" s="352">
        <v>107839</v>
      </c>
      <c r="C344" s="352" t="s">
        <v>335</v>
      </c>
      <c r="D344" s="352" t="s">
        <v>687</v>
      </c>
      <c r="E344" s="352">
        <v>0</v>
      </c>
      <c r="F344" s="352" t="s">
        <v>362</v>
      </c>
      <c r="G344" s="353">
        <v>0</v>
      </c>
      <c r="H344" s="353"/>
      <c r="I344" s="353">
        <v>0</v>
      </c>
      <c r="J344" s="353"/>
      <c r="K344" s="353">
        <v>0</v>
      </c>
      <c r="L344" s="353">
        <v>0</v>
      </c>
      <c r="M344" s="354">
        <v>0.9</v>
      </c>
      <c r="N344" s="355"/>
      <c r="O344" s="355"/>
      <c r="P344" s="353">
        <v>0</v>
      </c>
    </row>
    <row r="345" spans="1:16">
      <c r="A345" s="352">
        <v>706498</v>
      </c>
      <c r="B345" s="352">
        <v>107832</v>
      </c>
      <c r="C345" s="352" t="s">
        <v>335</v>
      </c>
      <c r="D345" s="352" t="s">
        <v>688</v>
      </c>
      <c r="E345" s="352">
        <v>0</v>
      </c>
      <c r="F345" s="352" t="s">
        <v>362</v>
      </c>
      <c r="G345" s="353">
        <v>0</v>
      </c>
      <c r="H345" s="353"/>
      <c r="I345" s="353">
        <v>0</v>
      </c>
      <c r="J345" s="353"/>
      <c r="K345" s="353">
        <v>0</v>
      </c>
      <c r="L345" s="353">
        <v>0</v>
      </c>
      <c r="M345" s="354">
        <v>0.9</v>
      </c>
      <c r="N345" s="355"/>
      <c r="O345" s="355"/>
      <c r="P345" s="353">
        <v>0</v>
      </c>
    </row>
    <row r="346" spans="1:16">
      <c r="A346" s="352">
        <v>165208</v>
      </c>
      <c r="B346" s="352">
        <v>107205</v>
      </c>
      <c r="C346" s="352" t="s">
        <v>335</v>
      </c>
      <c r="D346" s="352" t="s">
        <v>689</v>
      </c>
      <c r="E346" s="352">
        <v>0</v>
      </c>
      <c r="F346" s="352" t="s">
        <v>362</v>
      </c>
      <c r="G346" s="353">
        <v>0</v>
      </c>
      <c r="H346" s="353"/>
      <c r="I346" s="353">
        <v>0</v>
      </c>
      <c r="J346" s="353"/>
      <c r="K346" s="353">
        <v>0</v>
      </c>
      <c r="L346" s="353">
        <v>0</v>
      </c>
      <c r="M346" s="354">
        <v>0.9</v>
      </c>
      <c r="N346" s="355"/>
      <c r="O346" s="355"/>
      <c r="P346" s="353">
        <v>0</v>
      </c>
    </row>
    <row r="347" spans="1:16">
      <c r="A347" s="352">
        <v>166904</v>
      </c>
      <c r="B347" s="352">
        <v>11451</v>
      </c>
      <c r="C347" s="352" t="s">
        <v>335</v>
      </c>
      <c r="D347" s="352" t="s">
        <v>690</v>
      </c>
      <c r="E347" s="352">
        <v>0</v>
      </c>
      <c r="F347" s="352" t="s">
        <v>362</v>
      </c>
      <c r="G347" s="353">
        <v>0</v>
      </c>
      <c r="H347" s="353"/>
      <c r="I347" s="353">
        <v>0</v>
      </c>
      <c r="J347" s="353">
        <v>0</v>
      </c>
      <c r="K347" s="353">
        <v>0</v>
      </c>
      <c r="L347" s="353">
        <v>0</v>
      </c>
      <c r="M347" s="354">
        <v>0.9</v>
      </c>
      <c r="N347" s="355"/>
      <c r="O347" s="355"/>
      <c r="P347" s="353">
        <v>0</v>
      </c>
    </row>
    <row r="348" spans="1:16">
      <c r="A348" s="352">
        <v>167508</v>
      </c>
      <c r="B348" s="352">
        <v>11250</v>
      </c>
      <c r="C348" s="352" t="s">
        <v>335</v>
      </c>
      <c r="D348" s="352" t="s">
        <v>691</v>
      </c>
      <c r="E348" s="352">
        <v>0</v>
      </c>
      <c r="F348" s="352" t="s">
        <v>362</v>
      </c>
      <c r="G348" s="353">
        <v>0</v>
      </c>
      <c r="H348" s="353"/>
      <c r="I348" s="353">
        <v>0</v>
      </c>
      <c r="J348" s="353">
        <v>0</v>
      </c>
      <c r="K348" s="353">
        <v>0</v>
      </c>
      <c r="L348" s="353">
        <v>0</v>
      </c>
      <c r="M348" s="354">
        <v>0.9</v>
      </c>
      <c r="N348" s="355"/>
      <c r="O348" s="355"/>
      <c r="P348" s="353">
        <v>0</v>
      </c>
    </row>
    <row r="349" spans="1:16">
      <c r="A349" s="352">
        <v>166834</v>
      </c>
      <c r="B349" s="352">
        <v>107214</v>
      </c>
      <c r="C349" s="352" t="s">
        <v>335</v>
      </c>
      <c r="D349" s="352" t="s">
        <v>692</v>
      </c>
      <c r="E349" s="352">
        <v>0</v>
      </c>
      <c r="F349" s="352" t="s">
        <v>362</v>
      </c>
      <c r="G349" s="353">
        <v>0</v>
      </c>
      <c r="H349" s="353"/>
      <c r="I349" s="353">
        <v>0</v>
      </c>
      <c r="J349" s="353"/>
      <c r="K349" s="353">
        <v>0</v>
      </c>
      <c r="L349" s="353">
        <v>0</v>
      </c>
      <c r="M349" s="354">
        <v>0.9</v>
      </c>
      <c r="N349" s="355"/>
      <c r="O349" s="355"/>
      <c r="P349" s="353">
        <v>0</v>
      </c>
    </row>
    <row r="350" spans="1:16">
      <c r="A350" s="352">
        <v>748180</v>
      </c>
      <c r="B350" s="352">
        <v>107961</v>
      </c>
      <c r="C350" s="352" t="s">
        <v>335</v>
      </c>
      <c r="D350" s="352" t="s">
        <v>693</v>
      </c>
      <c r="E350" s="352">
        <v>0</v>
      </c>
      <c r="F350" s="352" t="s">
        <v>362</v>
      </c>
      <c r="G350" s="353">
        <v>0</v>
      </c>
      <c r="H350" s="353"/>
      <c r="I350" s="353">
        <v>0</v>
      </c>
      <c r="J350" s="353">
        <v>0</v>
      </c>
      <c r="K350" s="353">
        <v>0</v>
      </c>
      <c r="L350" s="353">
        <v>0</v>
      </c>
      <c r="M350" s="354">
        <v>0.9</v>
      </c>
      <c r="N350" s="355"/>
      <c r="O350" s="355"/>
      <c r="P350" s="353">
        <v>0</v>
      </c>
    </row>
    <row r="351" spans="1:16">
      <c r="A351" s="352">
        <v>673292</v>
      </c>
      <c r="B351" s="352">
        <v>11452</v>
      </c>
      <c r="C351" s="352" t="s">
        <v>335</v>
      </c>
      <c r="D351" s="352" t="s">
        <v>191</v>
      </c>
      <c r="E351" s="352">
        <v>0</v>
      </c>
      <c r="F351" s="352" t="s">
        <v>362</v>
      </c>
      <c r="G351" s="353">
        <v>8173684.6100000003</v>
      </c>
      <c r="H351" s="353">
        <v>49577.82</v>
      </c>
      <c r="I351" s="353">
        <v>0</v>
      </c>
      <c r="J351" s="353">
        <v>817368.46</v>
      </c>
      <c r="K351" s="353">
        <v>817368.46</v>
      </c>
      <c r="L351" s="353">
        <v>7356316.1500000004</v>
      </c>
      <c r="M351" s="354">
        <v>0.9</v>
      </c>
      <c r="N351" s="355">
        <v>45960.843993055554</v>
      </c>
      <c r="O351" s="355">
        <v>45960.843993055554</v>
      </c>
      <c r="P351" s="353">
        <v>0</v>
      </c>
    </row>
    <row r="352" spans="1:16">
      <c r="A352" s="352">
        <v>547241</v>
      </c>
      <c r="B352" s="352">
        <v>11448</v>
      </c>
      <c r="C352" s="352" t="s">
        <v>335</v>
      </c>
      <c r="D352" s="352" t="s">
        <v>694</v>
      </c>
      <c r="E352" s="352">
        <v>0</v>
      </c>
      <c r="F352" s="352" t="s">
        <v>362</v>
      </c>
      <c r="G352" s="353">
        <v>0</v>
      </c>
      <c r="H352" s="353"/>
      <c r="I352" s="353">
        <v>0</v>
      </c>
      <c r="J352" s="353">
        <v>0</v>
      </c>
      <c r="K352" s="353">
        <v>0</v>
      </c>
      <c r="L352" s="353">
        <v>0</v>
      </c>
      <c r="M352" s="354">
        <v>0.9</v>
      </c>
      <c r="N352" s="355"/>
      <c r="O352" s="355"/>
      <c r="P352" s="353">
        <v>0</v>
      </c>
    </row>
    <row r="353" spans="1:16">
      <c r="A353" s="352">
        <v>549715</v>
      </c>
      <c r="B353" s="352">
        <v>11682</v>
      </c>
      <c r="C353" s="352" t="s">
        <v>335</v>
      </c>
      <c r="D353" s="352" t="s">
        <v>127</v>
      </c>
      <c r="E353" s="352">
        <v>1</v>
      </c>
      <c r="F353" s="352" t="s">
        <v>362</v>
      </c>
      <c r="G353" s="353">
        <v>2871257.17</v>
      </c>
      <c r="H353" s="353">
        <v>288123.63</v>
      </c>
      <c r="I353" s="353">
        <v>0</v>
      </c>
      <c r="J353" s="353">
        <v>287125.71999999997</v>
      </c>
      <c r="K353" s="353">
        <v>287125.71999999997</v>
      </c>
      <c r="L353" s="353">
        <v>2584131.4500000002</v>
      </c>
      <c r="M353" s="354">
        <v>0.89999999895516103</v>
      </c>
      <c r="N353" s="355">
        <v>45394.471342592595</v>
      </c>
      <c r="O353" s="355">
        <v>45393.655138888891</v>
      </c>
      <c r="P353" s="353">
        <v>2871257.17</v>
      </c>
    </row>
    <row r="354" spans="1:16">
      <c r="A354" s="352">
        <v>684920</v>
      </c>
      <c r="B354" s="352">
        <v>11573</v>
      </c>
      <c r="C354" s="352" t="s">
        <v>335</v>
      </c>
      <c r="D354" s="352" t="s">
        <v>110</v>
      </c>
      <c r="E354" s="352">
        <v>2</v>
      </c>
      <c r="F354" s="352" t="s">
        <v>362</v>
      </c>
      <c r="G354" s="353">
        <v>6929384</v>
      </c>
      <c r="H354" s="353">
        <v>0</v>
      </c>
      <c r="I354" s="353">
        <v>0</v>
      </c>
      <c r="J354" s="353">
        <v>692938.4</v>
      </c>
      <c r="K354" s="353">
        <v>692938.4</v>
      </c>
      <c r="L354" s="353">
        <v>6236445.5999999996</v>
      </c>
      <c r="M354" s="354">
        <v>0.9</v>
      </c>
      <c r="N354" s="355">
        <v>45289.521585648145</v>
      </c>
      <c r="O354" s="355">
        <v>45358.674224537041</v>
      </c>
      <c r="P354" s="353">
        <v>6929384</v>
      </c>
    </row>
    <row r="355" spans="1:16">
      <c r="A355" s="352">
        <v>169276</v>
      </c>
      <c r="B355" s="352">
        <v>107222</v>
      </c>
      <c r="C355" s="352" t="s">
        <v>335</v>
      </c>
      <c r="D355" s="352" t="s">
        <v>229</v>
      </c>
      <c r="E355" s="352">
        <v>0</v>
      </c>
      <c r="F355" s="352" t="s">
        <v>362</v>
      </c>
      <c r="G355" s="353">
        <v>0</v>
      </c>
      <c r="H355" s="353">
        <v>0</v>
      </c>
      <c r="I355" s="353">
        <v>0</v>
      </c>
      <c r="J355" s="353">
        <v>0</v>
      </c>
      <c r="K355" s="353">
        <v>0</v>
      </c>
      <c r="L355" s="353">
        <v>0</v>
      </c>
      <c r="M355" s="354">
        <v>0.9</v>
      </c>
      <c r="N355" s="355"/>
      <c r="O355" s="355"/>
      <c r="P355" s="353">
        <v>0</v>
      </c>
    </row>
    <row r="356" spans="1:16">
      <c r="A356" s="352">
        <v>168226</v>
      </c>
      <c r="B356" s="352">
        <v>10978</v>
      </c>
      <c r="C356" s="352" t="s">
        <v>335</v>
      </c>
      <c r="D356" s="352" t="s">
        <v>695</v>
      </c>
      <c r="E356" s="352">
        <v>1</v>
      </c>
      <c r="F356" s="352" t="s">
        <v>362</v>
      </c>
      <c r="G356" s="353">
        <v>14746039.57</v>
      </c>
      <c r="H356" s="353">
        <v>0</v>
      </c>
      <c r="I356" s="353">
        <v>0</v>
      </c>
      <c r="J356" s="353">
        <v>1474603.96</v>
      </c>
      <c r="K356" s="353">
        <v>1474603.96</v>
      </c>
      <c r="L356" s="353">
        <v>13271435.609999999</v>
      </c>
      <c r="M356" s="354">
        <v>0.89999999979655498</v>
      </c>
      <c r="N356" s="355">
        <v>44916.52584490741</v>
      </c>
      <c r="O356" s="355">
        <v>44915.577453703707</v>
      </c>
      <c r="P356" s="353">
        <v>14746039.57</v>
      </c>
    </row>
    <row r="357" spans="1:16">
      <c r="A357" s="352">
        <v>547271</v>
      </c>
      <c r="B357" s="352">
        <v>107698</v>
      </c>
      <c r="C357" s="352" t="s">
        <v>335</v>
      </c>
      <c r="D357" s="352" t="s">
        <v>696</v>
      </c>
      <c r="E357" s="352">
        <v>0</v>
      </c>
      <c r="F357" s="352" t="s">
        <v>362</v>
      </c>
      <c r="G357" s="353">
        <v>0</v>
      </c>
      <c r="H357" s="353"/>
      <c r="I357" s="353">
        <v>0</v>
      </c>
      <c r="J357" s="353"/>
      <c r="K357" s="353">
        <v>0</v>
      </c>
      <c r="L357" s="353">
        <v>0</v>
      </c>
      <c r="M357" s="354">
        <v>0.9</v>
      </c>
      <c r="N357" s="355"/>
      <c r="O357" s="355"/>
      <c r="P357" s="353">
        <v>0</v>
      </c>
    </row>
    <row r="358" spans="1:16">
      <c r="A358" s="352">
        <v>165268</v>
      </c>
      <c r="B358" s="352">
        <v>11045</v>
      </c>
      <c r="C358" s="352" t="s">
        <v>335</v>
      </c>
      <c r="D358" s="352" t="s">
        <v>697</v>
      </c>
      <c r="E358" s="352">
        <v>0</v>
      </c>
      <c r="F358" s="352" t="s">
        <v>362</v>
      </c>
      <c r="G358" s="353">
        <v>11683614.710000001</v>
      </c>
      <c r="H358" s="353">
        <v>4585370.95</v>
      </c>
      <c r="I358" s="353">
        <v>0</v>
      </c>
      <c r="J358" s="353">
        <v>1168361.47</v>
      </c>
      <c r="K358" s="353">
        <v>1168361.47</v>
      </c>
      <c r="L358" s="353">
        <v>10515253.24</v>
      </c>
      <c r="M358" s="354">
        <v>0.9</v>
      </c>
      <c r="N358" s="355">
        <v>44916.52584490741</v>
      </c>
      <c r="O358" s="355">
        <v>44915.577835648146</v>
      </c>
      <c r="P358" s="353">
        <v>11683614.710000001</v>
      </c>
    </row>
    <row r="359" spans="1:16">
      <c r="A359" s="352">
        <v>180052</v>
      </c>
      <c r="B359" s="352">
        <v>11453</v>
      </c>
      <c r="C359" s="352" t="s">
        <v>335</v>
      </c>
      <c r="D359" s="352" t="s">
        <v>195</v>
      </c>
      <c r="E359" s="352">
        <v>0</v>
      </c>
      <c r="F359" s="352" t="s">
        <v>362</v>
      </c>
      <c r="G359" s="353">
        <v>74520098.480000004</v>
      </c>
      <c r="H359" s="353">
        <v>0</v>
      </c>
      <c r="I359" s="353">
        <v>0</v>
      </c>
      <c r="J359" s="353">
        <v>7452009.8399999999</v>
      </c>
      <c r="K359" s="353">
        <v>7452009.8399999999</v>
      </c>
      <c r="L359" s="353">
        <v>67068088.640000001</v>
      </c>
      <c r="M359" s="354">
        <v>0.9</v>
      </c>
      <c r="N359" s="355">
        <v>45966.678217592591</v>
      </c>
      <c r="O359" s="355">
        <v>45966.678217592591</v>
      </c>
      <c r="P359" s="353">
        <v>0</v>
      </c>
    </row>
    <row r="360" spans="1:16">
      <c r="A360" s="352">
        <v>759051</v>
      </c>
      <c r="B360" s="352">
        <v>108046</v>
      </c>
      <c r="C360" s="352" t="s">
        <v>335</v>
      </c>
      <c r="D360" s="352" t="s">
        <v>698</v>
      </c>
      <c r="E360" s="352">
        <v>0</v>
      </c>
      <c r="F360" s="352" t="s">
        <v>362</v>
      </c>
      <c r="G360" s="353">
        <v>0</v>
      </c>
      <c r="H360" s="353"/>
      <c r="I360" s="353">
        <v>0</v>
      </c>
      <c r="J360" s="353">
        <v>0</v>
      </c>
      <c r="K360" s="353">
        <v>0</v>
      </c>
      <c r="L360" s="353">
        <v>0</v>
      </c>
      <c r="M360" s="354">
        <v>0.9</v>
      </c>
      <c r="N360" s="355"/>
      <c r="O360" s="355"/>
      <c r="P360" s="353">
        <v>0</v>
      </c>
    </row>
    <row r="361" spans="1:16">
      <c r="A361" s="352">
        <v>549768</v>
      </c>
      <c r="B361" s="352">
        <v>107709</v>
      </c>
      <c r="C361" s="352" t="s">
        <v>335</v>
      </c>
      <c r="D361" s="352" t="s">
        <v>699</v>
      </c>
      <c r="E361" s="352">
        <v>0</v>
      </c>
      <c r="F361" s="352" t="s">
        <v>362</v>
      </c>
      <c r="G361" s="353">
        <v>0</v>
      </c>
      <c r="H361" s="353"/>
      <c r="I361" s="353">
        <v>0</v>
      </c>
      <c r="J361" s="353"/>
      <c r="K361" s="353">
        <v>0</v>
      </c>
      <c r="L361" s="353">
        <v>0</v>
      </c>
      <c r="M361" s="354">
        <v>0.9</v>
      </c>
      <c r="N361" s="355"/>
      <c r="O361" s="355"/>
      <c r="P361" s="353">
        <v>0</v>
      </c>
    </row>
    <row r="362" spans="1:16">
      <c r="A362" s="352">
        <v>708734</v>
      </c>
      <c r="B362" s="352">
        <v>107843</v>
      </c>
      <c r="C362" s="352" t="s">
        <v>335</v>
      </c>
      <c r="D362" s="352" t="s">
        <v>700</v>
      </c>
      <c r="E362" s="352">
        <v>0</v>
      </c>
      <c r="F362" s="352" t="s">
        <v>362</v>
      </c>
      <c r="G362" s="353">
        <v>0</v>
      </c>
      <c r="H362" s="353"/>
      <c r="I362" s="353">
        <v>0</v>
      </c>
      <c r="J362" s="353"/>
      <c r="K362" s="353">
        <v>0</v>
      </c>
      <c r="L362" s="353">
        <v>0</v>
      </c>
      <c r="M362" s="354">
        <v>0.9</v>
      </c>
      <c r="N362" s="355"/>
      <c r="O362" s="355"/>
      <c r="P362" s="353">
        <v>0</v>
      </c>
    </row>
    <row r="363" spans="1:16">
      <c r="A363" s="352">
        <v>334334</v>
      </c>
      <c r="B363" s="352">
        <v>107518</v>
      </c>
      <c r="C363" s="352" t="s">
        <v>335</v>
      </c>
      <c r="D363" s="352" t="s">
        <v>701</v>
      </c>
      <c r="E363" s="352">
        <v>0</v>
      </c>
      <c r="F363" s="352" t="s">
        <v>362</v>
      </c>
      <c r="G363" s="353">
        <v>0</v>
      </c>
      <c r="H363" s="353"/>
      <c r="I363" s="353">
        <v>0</v>
      </c>
      <c r="J363" s="353"/>
      <c r="K363" s="353">
        <v>0</v>
      </c>
      <c r="L363" s="353">
        <v>0</v>
      </c>
      <c r="M363" s="354">
        <v>0.9</v>
      </c>
      <c r="N363" s="355"/>
      <c r="O363" s="355"/>
      <c r="P363" s="353">
        <v>0</v>
      </c>
    </row>
    <row r="364" spans="1:16">
      <c r="A364" s="352">
        <v>547269</v>
      </c>
      <c r="B364" s="352">
        <v>11481</v>
      </c>
      <c r="C364" s="352" t="s">
        <v>335</v>
      </c>
      <c r="D364" s="352" t="s">
        <v>702</v>
      </c>
      <c r="E364" s="352">
        <v>0</v>
      </c>
      <c r="F364" s="352" t="s">
        <v>362</v>
      </c>
      <c r="G364" s="353">
        <v>0</v>
      </c>
      <c r="H364" s="353"/>
      <c r="I364" s="353">
        <v>0</v>
      </c>
      <c r="J364" s="353">
        <v>0</v>
      </c>
      <c r="K364" s="353">
        <v>0</v>
      </c>
      <c r="L364" s="353">
        <v>0</v>
      </c>
      <c r="M364" s="354">
        <v>0.9</v>
      </c>
      <c r="N364" s="355"/>
      <c r="O364" s="355"/>
      <c r="P364" s="353">
        <v>0</v>
      </c>
    </row>
    <row r="365" spans="1:16">
      <c r="A365" s="352">
        <v>547259</v>
      </c>
      <c r="B365" s="352">
        <v>11480</v>
      </c>
      <c r="C365" s="352" t="s">
        <v>335</v>
      </c>
      <c r="D365" s="352" t="s">
        <v>703</v>
      </c>
      <c r="E365" s="352">
        <v>0</v>
      </c>
      <c r="F365" s="352" t="s">
        <v>362</v>
      </c>
      <c r="G365" s="353">
        <v>0</v>
      </c>
      <c r="H365" s="353"/>
      <c r="I365" s="353">
        <v>0</v>
      </c>
      <c r="J365" s="353">
        <v>0</v>
      </c>
      <c r="K365" s="353">
        <v>0</v>
      </c>
      <c r="L365" s="353">
        <v>0</v>
      </c>
      <c r="M365" s="354">
        <v>0.9</v>
      </c>
      <c r="N365" s="355"/>
      <c r="O365" s="355"/>
      <c r="P365" s="353">
        <v>0</v>
      </c>
    </row>
    <row r="366" spans="1:16">
      <c r="A366" s="352">
        <v>547251</v>
      </c>
      <c r="B366" s="352">
        <v>11807</v>
      </c>
      <c r="C366" s="352" t="s">
        <v>335</v>
      </c>
      <c r="D366" s="352" t="s">
        <v>215</v>
      </c>
      <c r="E366" s="352">
        <v>0</v>
      </c>
      <c r="F366" s="352" t="s">
        <v>362</v>
      </c>
      <c r="G366" s="353">
        <v>50289473.68</v>
      </c>
      <c r="H366" s="353">
        <v>0</v>
      </c>
      <c r="I366" s="353">
        <v>0</v>
      </c>
      <c r="J366" s="353">
        <v>5028947.3600000003</v>
      </c>
      <c r="K366" s="353">
        <v>5028947.3600000003</v>
      </c>
      <c r="L366" s="353">
        <v>45260526.32</v>
      </c>
      <c r="M366" s="354">
        <v>0.9</v>
      </c>
      <c r="N366" s="355">
        <v>46073.80232638889</v>
      </c>
      <c r="O366" s="355">
        <v>46073.80232638889</v>
      </c>
      <c r="P366" s="353">
        <v>0</v>
      </c>
    </row>
    <row r="367" spans="1:16">
      <c r="A367" s="352">
        <v>334331</v>
      </c>
      <c r="B367" s="352">
        <v>11528</v>
      </c>
      <c r="C367" s="352" t="s">
        <v>335</v>
      </c>
      <c r="D367" s="352" t="s">
        <v>704</v>
      </c>
      <c r="E367" s="352">
        <v>0</v>
      </c>
      <c r="F367" s="352" t="s">
        <v>362</v>
      </c>
      <c r="G367" s="353">
        <v>0</v>
      </c>
      <c r="H367" s="353"/>
      <c r="I367" s="353">
        <v>0</v>
      </c>
      <c r="J367" s="353">
        <v>0</v>
      </c>
      <c r="K367" s="353">
        <v>0</v>
      </c>
      <c r="L367" s="353">
        <v>0</v>
      </c>
      <c r="M367" s="354">
        <v>0.9</v>
      </c>
      <c r="N367" s="355"/>
      <c r="O367" s="355"/>
      <c r="P367" s="353">
        <v>0</v>
      </c>
    </row>
    <row r="368" spans="1:16">
      <c r="A368" s="352">
        <v>708630</v>
      </c>
      <c r="B368" s="352">
        <v>107842</v>
      </c>
      <c r="C368" s="352" t="s">
        <v>335</v>
      </c>
      <c r="D368" s="352" t="s">
        <v>705</v>
      </c>
      <c r="E368" s="352">
        <v>0</v>
      </c>
      <c r="F368" s="352" t="s">
        <v>362</v>
      </c>
      <c r="G368" s="353">
        <v>0</v>
      </c>
      <c r="H368" s="353"/>
      <c r="I368" s="353">
        <v>0</v>
      </c>
      <c r="J368" s="353"/>
      <c r="K368" s="353">
        <v>0</v>
      </c>
      <c r="L368" s="353">
        <v>0</v>
      </c>
      <c r="M368" s="354">
        <v>0.9</v>
      </c>
      <c r="N368" s="355"/>
      <c r="O368" s="355"/>
      <c r="P368" s="353">
        <v>0</v>
      </c>
    </row>
    <row r="369" spans="1:16">
      <c r="A369" s="352">
        <v>729286</v>
      </c>
      <c r="B369" s="352">
        <v>11726</v>
      </c>
      <c r="C369" s="352" t="s">
        <v>335</v>
      </c>
      <c r="D369" s="352" t="s">
        <v>142</v>
      </c>
      <c r="E369" s="352">
        <v>1</v>
      </c>
      <c r="F369" s="352" t="s">
        <v>362</v>
      </c>
      <c r="G369" s="353">
        <v>15413889.890000001</v>
      </c>
      <c r="H369" s="353">
        <v>0</v>
      </c>
      <c r="I369" s="353">
        <v>0</v>
      </c>
      <c r="J369" s="353">
        <v>1541388.99</v>
      </c>
      <c r="K369" s="353">
        <v>1541388.99</v>
      </c>
      <c r="L369" s="353">
        <v>13872500.9</v>
      </c>
      <c r="M369" s="354">
        <v>0.89999999993512303</v>
      </c>
      <c r="N369" s="355">
        <v>45481.477777777778</v>
      </c>
      <c r="O369" s="355">
        <v>45478.534363425926</v>
      </c>
      <c r="P369" s="353">
        <v>15413889.890000001</v>
      </c>
    </row>
    <row r="370" spans="1:16">
      <c r="A370" s="352">
        <v>335207</v>
      </c>
      <c r="B370" s="352">
        <v>107544</v>
      </c>
      <c r="C370" s="352" t="s">
        <v>335</v>
      </c>
      <c r="D370" s="352" t="s">
        <v>706</v>
      </c>
      <c r="E370" s="352">
        <v>0</v>
      </c>
      <c r="F370" s="352" t="s">
        <v>362</v>
      </c>
      <c r="G370" s="353">
        <v>0</v>
      </c>
      <c r="H370" s="353">
        <v>0</v>
      </c>
      <c r="I370" s="353">
        <v>0</v>
      </c>
      <c r="J370" s="353">
        <v>0</v>
      </c>
      <c r="K370" s="353">
        <v>0</v>
      </c>
      <c r="L370" s="353">
        <v>0</v>
      </c>
      <c r="M370" s="354">
        <v>0.9</v>
      </c>
      <c r="N370" s="355"/>
      <c r="O370" s="355"/>
      <c r="P370" s="353">
        <v>0</v>
      </c>
    </row>
    <row r="371" spans="1:16">
      <c r="A371" s="352">
        <v>721184</v>
      </c>
      <c r="B371" s="352">
        <v>11875</v>
      </c>
      <c r="C371" s="352" t="s">
        <v>335</v>
      </c>
      <c r="D371" s="352" t="s">
        <v>707</v>
      </c>
      <c r="E371" s="352">
        <v>0</v>
      </c>
      <c r="F371" s="352" t="s">
        <v>362</v>
      </c>
      <c r="G371" s="353">
        <v>309926400.44</v>
      </c>
      <c r="H371" s="353">
        <v>156302821.25999999</v>
      </c>
      <c r="I371" s="353">
        <v>0</v>
      </c>
      <c r="J371" s="353">
        <v>30992640.039999999</v>
      </c>
      <c r="K371" s="353">
        <v>0</v>
      </c>
      <c r="L371" s="353">
        <v>0</v>
      </c>
      <c r="M371" s="354">
        <v>0.9</v>
      </c>
      <c r="N371" s="355"/>
      <c r="O371" s="355"/>
      <c r="P371" s="353">
        <v>309926400.44</v>
      </c>
    </row>
    <row r="372" spans="1:16">
      <c r="A372" s="352">
        <v>177134</v>
      </c>
      <c r="B372" s="352">
        <v>11440</v>
      </c>
      <c r="C372" s="352" t="s">
        <v>335</v>
      </c>
      <c r="D372" s="352" t="s">
        <v>708</v>
      </c>
      <c r="E372" s="352">
        <v>0</v>
      </c>
      <c r="F372" s="352" t="s">
        <v>362</v>
      </c>
      <c r="G372" s="353">
        <v>0</v>
      </c>
      <c r="H372" s="353"/>
      <c r="I372" s="353">
        <v>0</v>
      </c>
      <c r="J372" s="353">
        <v>0</v>
      </c>
      <c r="K372" s="353">
        <v>0</v>
      </c>
      <c r="L372" s="353">
        <v>0</v>
      </c>
      <c r="M372" s="354">
        <v>0.9</v>
      </c>
      <c r="N372" s="355"/>
      <c r="O372" s="355"/>
      <c r="P372" s="353">
        <v>0</v>
      </c>
    </row>
    <row r="373" spans="1:16">
      <c r="A373" s="352">
        <v>164988</v>
      </c>
      <c r="B373" s="352">
        <v>11855</v>
      </c>
      <c r="C373" s="352" t="s">
        <v>335</v>
      </c>
      <c r="D373" s="352" t="s">
        <v>709</v>
      </c>
      <c r="E373" s="352">
        <v>1</v>
      </c>
      <c r="F373" s="352" t="s">
        <v>362</v>
      </c>
      <c r="G373" s="353">
        <v>643475586.66999996</v>
      </c>
      <c r="H373" s="353">
        <v>0</v>
      </c>
      <c r="I373" s="353">
        <v>0</v>
      </c>
      <c r="J373" s="353">
        <v>64347558.659999996</v>
      </c>
      <c r="K373" s="353">
        <v>64347558.659999996</v>
      </c>
      <c r="L373" s="353">
        <v>579128028.00999999</v>
      </c>
      <c r="M373" s="354">
        <v>0.9</v>
      </c>
      <c r="N373" s="355">
        <v>45553.802210648151</v>
      </c>
      <c r="O373" s="355">
        <v>45960.843935185185</v>
      </c>
      <c r="P373" s="353">
        <v>235670650</v>
      </c>
    </row>
    <row r="374" spans="1:16">
      <c r="A374" s="352">
        <v>176954</v>
      </c>
      <c r="B374" s="352">
        <v>11439</v>
      </c>
      <c r="C374" s="352" t="s">
        <v>335</v>
      </c>
      <c r="D374" s="352" t="s">
        <v>261</v>
      </c>
      <c r="E374" s="352">
        <v>0</v>
      </c>
      <c r="F374" s="352" t="s">
        <v>362</v>
      </c>
      <c r="G374" s="353">
        <v>0</v>
      </c>
      <c r="H374" s="353"/>
      <c r="I374" s="353">
        <v>0</v>
      </c>
      <c r="J374" s="353">
        <v>0</v>
      </c>
      <c r="K374" s="353">
        <v>0</v>
      </c>
      <c r="L374" s="353">
        <v>0</v>
      </c>
      <c r="M374" s="354">
        <v>0.9</v>
      </c>
      <c r="N374" s="355"/>
      <c r="O374" s="355"/>
      <c r="P374" s="353">
        <v>0</v>
      </c>
    </row>
    <row r="375" spans="1:16">
      <c r="A375" s="352">
        <v>547243</v>
      </c>
      <c r="B375" s="352">
        <v>107693</v>
      </c>
      <c r="C375" s="352" t="s">
        <v>335</v>
      </c>
      <c r="D375" s="352" t="s">
        <v>710</v>
      </c>
      <c r="E375" s="352">
        <v>0</v>
      </c>
      <c r="F375" s="352" t="s">
        <v>362</v>
      </c>
      <c r="G375" s="353">
        <v>0</v>
      </c>
      <c r="H375" s="353"/>
      <c r="I375" s="353">
        <v>0</v>
      </c>
      <c r="J375" s="353">
        <v>0</v>
      </c>
      <c r="K375" s="353">
        <v>0</v>
      </c>
      <c r="L375" s="353">
        <v>0</v>
      </c>
      <c r="M375" s="354">
        <v>0.9</v>
      </c>
      <c r="N375" s="355"/>
      <c r="O375" s="355"/>
      <c r="P375" s="353">
        <v>0</v>
      </c>
    </row>
    <row r="376" spans="1:16">
      <c r="A376" s="352">
        <v>685943</v>
      </c>
      <c r="B376" s="352">
        <v>11138</v>
      </c>
      <c r="C376" s="352" t="s">
        <v>335</v>
      </c>
      <c r="D376" s="352" t="s">
        <v>711</v>
      </c>
      <c r="E376" s="352">
        <v>0</v>
      </c>
      <c r="F376" s="352" t="s">
        <v>362</v>
      </c>
      <c r="G376" s="353">
        <v>318232.21999999997</v>
      </c>
      <c r="H376" s="353">
        <v>63260</v>
      </c>
      <c r="I376" s="353">
        <v>0</v>
      </c>
      <c r="J376" s="353">
        <v>31823.22</v>
      </c>
      <c r="K376" s="353">
        <v>31823.22</v>
      </c>
      <c r="L376" s="353">
        <v>286409</v>
      </c>
      <c r="M376" s="354">
        <v>0.9</v>
      </c>
      <c r="N376" s="355">
        <v>44936.555</v>
      </c>
      <c r="O376" s="355">
        <v>44931.789143518516</v>
      </c>
      <c r="P376" s="353">
        <v>318232.21999999997</v>
      </c>
    </row>
    <row r="377" spans="1:16">
      <c r="A377" s="352">
        <v>542762</v>
      </c>
      <c r="B377" s="352">
        <v>10690</v>
      </c>
      <c r="C377" s="352" t="s">
        <v>335</v>
      </c>
      <c r="D377" s="352" t="s">
        <v>712</v>
      </c>
      <c r="E377" s="352">
        <v>1</v>
      </c>
      <c r="F377" s="352" t="s">
        <v>362</v>
      </c>
      <c r="G377" s="353">
        <v>767868</v>
      </c>
      <c r="H377" s="353">
        <v>157420</v>
      </c>
      <c r="I377" s="353">
        <v>0</v>
      </c>
      <c r="J377" s="353">
        <v>76786.8</v>
      </c>
      <c r="K377" s="353">
        <v>76786.8</v>
      </c>
      <c r="L377" s="353">
        <v>691081.2</v>
      </c>
      <c r="M377" s="354">
        <v>0.9</v>
      </c>
      <c r="N377" s="355">
        <v>44715.474456018521</v>
      </c>
      <c r="O377" s="355">
        <v>44714.536099537036</v>
      </c>
      <c r="P377" s="353">
        <v>767868</v>
      </c>
    </row>
    <row r="378" spans="1:16">
      <c r="A378" s="352">
        <v>688774</v>
      </c>
      <c r="B378" s="352">
        <v>11207</v>
      </c>
      <c r="C378" s="352" t="s">
        <v>335</v>
      </c>
      <c r="D378" s="352" t="s">
        <v>713</v>
      </c>
      <c r="E378" s="352">
        <v>0</v>
      </c>
      <c r="F378" s="352" t="s">
        <v>362</v>
      </c>
      <c r="G378" s="353">
        <v>541815</v>
      </c>
      <c r="H378" s="353">
        <v>98484</v>
      </c>
      <c r="I378" s="353">
        <v>0</v>
      </c>
      <c r="J378" s="353">
        <v>54181.5</v>
      </c>
      <c r="K378" s="353">
        <v>54181.5</v>
      </c>
      <c r="L378" s="353">
        <v>487633.5</v>
      </c>
      <c r="M378" s="354">
        <v>0.9</v>
      </c>
      <c r="N378" s="355">
        <v>44957.5390162037</v>
      </c>
      <c r="O378" s="355">
        <v>44956.744479166664</v>
      </c>
      <c r="P378" s="353">
        <v>541815</v>
      </c>
    </row>
    <row r="379" spans="1:16">
      <c r="A379" s="352">
        <v>685263</v>
      </c>
      <c r="B379" s="352">
        <v>11143</v>
      </c>
      <c r="C379" s="352" t="s">
        <v>335</v>
      </c>
      <c r="D379" s="352" t="s">
        <v>714</v>
      </c>
      <c r="E379" s="352">
        <v>0</v>
      </c>
      <c r="F379" s="352" t="s">
        <v>362</v>
      </c>
      <c r="G379" s="353">
        <v>672383</v>
      </c>
      <c r="H379" s="353">
        <v>134695</v>
      </c>
      <c r="I379" s="353">
        <v>0</v>
      </c>
      <c r="J379" s="353">
        <v>67238.3</v>
      </c>
      <c r="K379" s="353">
        <v>67238.3</v>
      </c>
      <c r="L379" s="353">
        <v>605144.69999999995</v>
      </c>
      <c r="M379" s="354">
        <v>0.9</v>
      </c>
      <c r="N379" s="355">
        <v>44922.495069444441</v>
      </c>
      <c r="O379" s="355">
        <v>44918.885011574072</v>
      </c>
      <c r="P379" s="353">
        <v>672383</v>
      </c>
    </row>
    <row r="380" spans="1:16">
      <c r="A380" s="352">
        <v>334329</v>
      </c>
      <c r="B380" s="352">
        <v>10629</v>
      </c>
      <c r="C380" s="352" t="s">
        <v>335</v>
      </c>
      <c r="D380" s="352" t="s">
        <v>715</v>
      </c>
      <c r="E380" s="352">
        <v>1</v>
      </c>
      <c r="F380" s="352" t="s">
        <v>362</v>
      </c>
      <c r="G380" s="353">
        <v>380253</v>
      </c>
      <c r="H380" s="353">
        <v>64134</v>
      </c>
      <c r="I380" s="353">
        <v>0</v>
      </c>
      <c r="J380" s="353">
        <v>38025.300000000003</v>
      </c>
      <c r="K380" s="353">
        <v>38025.300000000003</v>
      </c>
      <c r="L380" s="353">
        <v>342227.7</v>
      </c>
      <c r="M380" s="354">
        <v>0.9</v>
      </c>
      <c r="N380" s="355">
        <v>44701.503750000003</v>
      </c>
      <c r="O380" s="355">
        <v>44700.83965277778</v>
      </c>
      <c r="P380" s="353">
        <v>380253</v>
      </c>
    </row>
    <row r="381" spans="1:16">
      <c r="A381" s="352">
        <v>679153</v>
      </c>
      <c r="B381" s="352">
        <v>11106</v>
      </c>
      <c r="C381" s="352" t="s">
        <v>335</v>
      </c>
      <c r="D381" s="352" t="s">
        <v>716</v>
      </c>
      <c r="E381" s="352">
        <v>0</v>
      </c>
      <c r="F381" s="352" t="s">
        <v>362</v>
      </c>
      <c r="G381" s="353">
        <v>215184.01</v>
      </c>
      <c r="H381" s="353">
        <v>51337.5</v>
      </c>
      <c r="I381" s="353">
        <v>0</v>
      </c>
      <c r="J381" s="353">
        <v>21518.400000000001</v>
      </c>
      <c r="K381" s="353">
        <v>21518.400000000001</v>
      </c>
      <c r="L381" s="353">
        <v>193665.61</v>
      </c>
      <c r="M381" s="354">
        <v>0.9</v>
      </c>
      <c r="N381" s="355">
        <v>44922.495069444441</v>
      </c>
      <c r="O381" s="355">
        <v>44918.88385416667</v>
      </c>
      <c r="P381" s="353">
        <v>215184.01</v>
      </c>
    </row>
    <row r="382" spans="1:16">
      <c r="A382" s="352">
        <v>679149</v>
      </c>
      <c r="B382" s="352">
        <v>11089</v>
      </c>
      <c r="C382" s="352" t="s">
        <v>335</v>
      </c>
      <c r="D382" s="352" t="s">
        <v>717</v>
      </c>
      <c r="E382" s="352">
        <v>0</v>
      </c>
      <c r="F382" s="352" t="s">
        <v>362</v>
      </c>
      <c r="G382" s="353">
        <v>157187</v>
      </c>
      <c r="H382" s="353">
        <v>27443</v>
      </c>
      <c r="I382" s="353">
        <v>0</v>
      </c>
      <c r="J382" s="353">
        <v>15718.7</v>
      </c>
      <c r="K382" s="353">
        <v>15718.7</v>
      </c>
      <c r="L382" s="353">
        <v>141468.29999999999</v>
      </c>
      <c r="M382" s="354">
        <v>0.9</v>
      </c>
      <c r="N382" s="355">
        <v>44922.495069444441</v>
      </c>
      <c r="O382" s="355">
        <v>44918.883090277777</v>
      </c>
      <c r="P382" s="353">
        <v>157187</v>
      </c>
    </row>
    <row r="383" spans="1:16">
      <c r="A383" s="352">
        <v>673795</v>
      </c>
      <c r="B383" s="352">
        <v>10777</v>
      </c>
      <c r="C383" s="352" t="s">
        <v>335</v>
      </c>
      <c r="D383" s="352" t="s">
        <v>718</v>
      </c>
      <c r="E383" s="352">
        <v>0</v>
      </c>
      <c r="F383" s="352" t="s">
        <v>362</v>
      </c>
      <c r="G383" s="353">
        <v>1794117</v>
      </c>
      <c r="H383" s="353">
        <v>368954</v>
      </c>
      <c r="I383" s="353">
        <v>0</v>
      </c>
      <c r="J383" s="353">
        <v>179411.7</v>
      </c>
      <c r="K383" s="353">
        <v>179411.7</v>
      </c>
      <c r="L383" s="353">
        <v>1614705.3</v>
      </c>
      <c r="M383" s="354">
        <v>0.9</v>
      </c>
      <c r="N383" s="355">
        <v>44775.487627314818</v>
      </c>
      <c r="O383" s="355">
        <v>44774.866122685184</v>
      </c>
      <c r="P383" s="353">
        <v>1794117</v>
      </c>
    </row>
    <row r="384" spans="1:16">
      <c r="A384" s="352">
        <v>704751</v>
      </c>
      <c r="B384" s="352">
        <v>11311</v>
      </c>
      <c r="C384" s="352" t="s">
        <v>335</v>
      </c>
      <c r="D384" s="352" t="s">
        <v>719</v>
      </c>
      <c r="E384" s="352">
        <v>0</v>
      </c>
      <c r="F384" s="352" t="s">
        <v>362</v>
      </c>
      <c r="G384" s="353">
        <v>435167</v>
      </c>
      <c r="H384" s="353">
        <v>96676</v>
      </c>
      <c r="I384" s="353">
        <v>0</v>
      </c>
      <c r="J384" s="353">
        <v>43516.7</v>
      </c>
      <c r="K384" s="353">
        <v>43516.7</v>
      </c>
      <c r="L384" s="353">
        <v>391650.3</v>
      </c>
      <c r="M384" s="354">
        <v>0.9</v>
      </c>
      <c r="N384" s="355">
        <v>45022.46670138889</v>
      </c>
      <c r="O384" s="355">
        <v>45021.871851851851</v>
      </c>
      <c r="P384" s="353">
        <v>435167</v>
      </c>
    </row>
    <row r="385" spans="1:16">
      <c r="A385" s="352">
        <v>704750</v>
      </c>
      <c r="B385" s="352">
        <v>11314</v>
      </c>
      <c r="C385" s="352" t="s">
        <v>335</v>
      </c>
      <c r="D385" s="352" t="s">
        <v>720</v>
      </c>
      <c r="E385" s="352">
        <v>0</v>
      </c>
      <c r="F385" s="352" t="s">
        <v>362</v>
      </c>
      <c r="G385" s="353">
        <v>578629</v>
      </c>
      <c r="H385" s="353">
        <v>92244</v>
      </c>
      <c r="I385" s="353">
        <v>0</v>
      </c>
      <c r="J385" s="353">
        <v>57862.9</v>
      </c>
      <c r="K385" s="353">
        <v>57862.9</v>
      </c>
      <c r="L385" s="353">
        <v>520766.1</v>
      </c>
      <c r="M385" s="354">
        <v>0.9</v>
      </c>
      <c r="N385" s="355">
        <v>45022.46670138889</v>
      </c>
      <c r="O385" s="355">
        <v>45021.871851851851</v>
      </c>
      <c r="P385" s="353">
        <v>578629</v>
      </c>
    </row>
    <row r="386" spans="1:16">
      <c r="A386" s="352">
        <v>673006</v>
      </c>
      <c r="B386" s="352">
        <v>10694</v>
      </c>
      <c r="C386" s="352" t="s">
        <v>335</v>
      </c>
      <c r="D386" s="352" t="s">
        <v>721</v>
      </c>
      <c r="E386" s="352">
        <v>1</v>
      </c>
      <c r="F386" s="352" t="s">
        <v>362</v>
      </c>
      <c r="G386" s="353">
        <v>1021800</v>
      </c>
      <c r="H386" s="353">
        <v>0</v>
      </c>
      <c r="I386" s="353">
        <v>0</v>
      </c>
      <c r="J386" s="353">
        <v>102180</v>
      </c>
      <c r="K386" s="353">
        <v>102180</v>
      </c>
      <c r="L386" s="353">
        <v>919620</v>
      </c>
      <c r="M386" s="354">
        <v>0.9</v>
      </c>
      <c r="N386" s="355">
        <v>44739.486030092594</v>
      </c>
      <c r="O386" s="355">
        <v>45720.760555555556</v>
      </c>
      <c r="P386" s="353">
        <v>1250000</v>
      </c>
    </row>
    <row r="387" spans="1:16">
      <c r="A387" s="352">
        <v>547273</v>
      </c>
      <c r="B387" s="352">
        <v>107699</v>
      </c>
      <c r="C387" s="352" t="s">
        <v>335</v>
      </c>
      <c r="D387" s="352" t="s">
        <v>722</v>
      </c>
      <c r="E387" s="352">
        <v>0</v>
      </c>
      <c r="F387" s="352" t="s">
        <v>362</v>
      </c>
      <c r="G387" s="353">
        <v>0</v>
      </c>
      <c r="H387" s="353"/>
      <c r="I387" s="353">
        <v>0</v>
      </c>
      <c r="J387" s="353">
        <v>0</v>
      </c>
      <c r="K387" s="353">
        <v>0</v>
      </c>
      <c r="L387" s="353">
        <v>0</v>
      </c>
      <c r="M387" s="354">
        <v>0.9</v>
      </c>
      <c r="N387" s="355"/>
      <c r="O387" s="355"/>
      <c r="P387" s="353">
        <v>0</v>
      </c>
    </row>
    <row r="388" spans="1:16">
      <c r="A388" s="352">
        <v>169266</v>
      </c>
      <c r="B388" s="352">
        <v>11489</v>
      </c>
      <c r="C388" s="352" t="s">
        <v>335</v>
      </c>
      <c r="D388" s="352" t="s">
        <v>723</v>
      </c>
      <c r="E388" s="352">
        <v>2</v>
      </c>
      <c r="F388" s="352" t="s">
        <v>362</v>
      </c>
      <c r="G388" s="353">
        <v>21332361</v>
      </c>
      <c r="H388" s="353">
        <v>6537037</v>
      </c>
      <c r="I388" s="353">
        <v>0</v>
      </c>
      <c r="J388" s="353">
        <v>2133236.1</v>
      </c>
      <c r="K388" s="353">
        <v>2133236.1</v>
      </c>
      <c r="L388" s="353">
        <v>19199124.899999999</v>
      </c>
      <c r="M388" s="354">
        <v>0.9</v>
      </c>
      <c r="N388" s="355">
        <v>45233.479212962964</v>
      </c>
      <c r="O388" s="355">
        <v>45358.664826388886</v>
      </c>
      <c r="P388" s="353">
        <v>21332361</v>
      </c>
    </row>
    <row r="389" spans="1:16">
      <c r="A389" s="352">
        <v>171118</v>
      </c>
      <c r="B389" s="352">
        <v>107230</v>
      </c>
      <c r="C389" s="352" t="s">
        <v>335</v>
      </c>
      <c r="D389" s="352" t="s">
        <v>724</v>
      </c>
      <c r="E389" s="352">
        <v>0</v>
      </c>
      <c r="F389" s="352" t="s">
        <v>362</v>
      </c>
      <c r="G389" s="353">
        <v>0</v>
      </c>
      <c r="H389" s="353"/>
      <c r="I389" s="353">
        <v>0</v>
      </c>
      <c r="J389" s="353"/>
      <c r="K389" s="353">
        <v>0</v>
      </c>
      <c r="L389" s="353">
        <v>0</v>
      </c>
      <c r="M389" s="354">
        <v>0.9</v>
      </c>
      <c r="N389" s="355"/>
      <c r="O389" s="355"/>
      <c r="P389" s="353">
        <v>0</v>
      </c>
    </row>
    <row r="390" spans="1:16">
      <c r="A390" s="352">
        <v>547248</v>
      </c>
      <c r="B390" s="352">
        <v>107695</v>
      </c>
      <c r="C390" s="352" t="s">
        <v>335</v>
      </c>
      <c r="D390" s="352" t="s">
        <v>725</v>
      </c>
      <c r="E390" s="352">
        <v>0</v>
      </c>
      <c r="F390" s="352" t="s">
        <v>362</v>
      </c>
      <c r="G390" s="353">
        <v>0</v>
      </c>
      <c r="H390" s="353"/>
      <c r="I390" s="353">
        <v>0</v>
      </c>
      <c r="J390" s="353"/>
      <c r="K390" s="353">
        <v>0</v>
      </c>
      <c r="L390" s="353">
        <v>0</v>
      </c>
      <c r="M390" s="354">
        <v>0.9</v>
      </c>
      <c r="N390" s="355"/>
      <c r="O390" s="355"/>
      <c r="P390" s="353">
        <v>0</v>
      </c>
    </row>
    <row r="391" spans="1:16">
      <c r="A391" s="352">
        <v>547247</v>
      </c>
      <c r="B391" s="352">
        <v>107694</v>
      </c>
      <c r="C391" s="352" t="s">
        <v>335</v>
      </c>
      <c r="D391" s="352" t="s">
        <v>726</v>
      </c>
      <c r="E391" s="352">
        <v>0</v>
      </c>
      <c r="F391" s="352" t="s">
        <v>362</v>
      </c>
      <c r="G391" s="353">
        <v>0</v>
      </c>
      <c r="H391" s="353"/>
      <c r="I391" s="353">
        <v>0</v>
      </c>
      <c r="J391" s="353">
        <v>0</v>
      </c>
      <c r="K391" s="353">
        <v>0</v>
      </c>
      <c r="L391" s="353">
        <v>0</v>
      </c>
      <c r="M391" s="354">
        <v>0.9</v>
      </c>
      <c r="N391" s="355"/>
      <c r="O391" s="355"/>
      <c r="P391" s="353">
        <v>0</v>
      </c>
    </row>
    <row r="392" spans="1:16">
      <c r="A392" s="352">
        <v>547226</v>
      </c>
      <c r="B392" s="352">
        <v>11689</v>
      </c>
      <c r="C392" s="352" t="s">
        <v>335</v>
      </c>
      <c r="D392" s="352" t="s">
        <v>727</v>
      </c>
      <c r="E392" s="352">
        <v>0</v>
      </c>
      <c r="F392" s="352" t="s">
        <v>362</v>
      </c>
      <c r="G392" s="353">
        <v>0</v>
      </c>
      <c r="H392" s="353"/>
      <c r="I392" s="353">
        <v>0</v>
      </c>
      <c r="J392" s="353">
        <v>0</v>
      </c>
      <c r="K392" s="353">
        <v>0</v>
      </c>
      <c r="L392" s="353">
        <v>0</v>
      </c>
      <c r="M392" s="354">
        <v>0.9</v>
      </c>
      <c r="N392" s="355"/>
      <c r="O392" s="355"/>
      <c r="P392" s="353">
        <v>0</v>
      </c>
    </row>
    <row r="393" spans="1:16">
      <c r="A393" s="352">
        <v>169576</v>
      </c>
      <c r="B393" s="352">
        <v>107225</v>
      </c>
      <c r="C393" s="352" t="s">
        <v>504</v>
      </c>
      <c r="D393" s="352" t="s">
        <v>728</v>
      </c>
      <c r="E393" s="352">
        <v>0</v>
      </c>
      <c r="F393" s="352" t="s">
        <v>362</v>
      </c>
      <c r="G393" s="353">
        <v>0</v>
      </c>
      <c r="H393" s="353"/>
      <c r="I393" s="353">
        <v>0</v>
      </c>
      <c r="J393" s="353">
        <v>0</v>
      </c>
      <c r="K393" s="353">
        <v>0</v>
      </c>
      <c r="L393" s="353">
        <v>0</v>
      </c>
      <c r="M393" s="354">
        <v>0.9</v>
      </c>
      <c r="N393" s="355"/>
      <c r="O393" s="355"/>
      <c r="P393" s="353">
        <v>0</v>
      </c>
    </row>
    <row r="394" spans="1:16">
      <c r="A394" s="352">
        <v>548393</v>
      </c>
      <c r="B394" s="352">
        <v>107705</v>
      </c>
      <c r="C394" s="352" t="s">
        <v>504</v>
      </c>
      <c r="D394" s="352" t="s">
        <v>729</v>
      </c>
      <c r="E394" s="352">
        <v>0</v>
      </c>
      <c r="F394" s="352" t="s">
        <v>362</v>
      </c>
      <c r="G394" s="353">
        <v>0</v>
      </c>
      <c r="H394" s="353"/>
      <c r="I394" s="353">
        <v>0</v>
      </c>
      <c r="J394" s="353"/>
      <c r="K394" s="353">
        <v>0</v>
      </c>
      <c r="L394" s="353">
        <v>0</v>
      </c>
      <c r="M394" s="354">
        <v>0.9</v>
      </c>
      <c r="N394" s="355"/>
      <c r="O394" s="355"/>
      <c r="P394" s="353">
        <v>0</v>
      </c>
    </row>
    <row r="395" spans="1:16">
      <c r="A395" s="352">
        <v>169798</v>
      </c>
      <c r="B395" s="352">
        <v>107226</v>
      </c>
      <c r="C395" s="352" t="s">
        <v>504</v>
      </c>
      <c r="D395" s="352" t="s">
        <v>730</v>
      </c>
      <c r="E395" s="352">
        <v>0</v>
      </c>
      <c r="F395" s="352" t="s">
        <v>362</v>
      </c>
      <c r="G395" s="353">
        <v>0</v>
      </c>
      <c r="H395" s="353"/>
      <c r="I395" s="353">
        <v>0</v>
      </c>
      <c r="J395" s="353">
        <v>0</v>
      </c>
      <c r="K395" s="353">
        <v>0</v>
      </c>
      <c r="L395" s="353">
        <v>0</v>
      </c>
      <c r="M395" s="354">
        <v>0.9</v>
      </c>
      <c r="N395" s="355"/>
      <c r="O395" s="355"/>
      <c r="P395" s="353">
        <v>0</v>
      </c>
    </row>
    <row r="396" spans="1:16">
      <c r="A396" s="352">
        <v>669233</v>
      </c>
      <c r="B396" s="352">
        <v>10568</v>
      </c>
      <c r="C396" s="352" t="s">
        <v>335</v>
      </c>
      <c r="D396" s="352" t="s">
        <v>731</v>
      </c>
      <c r="E396" s="352">
        <v>1</v>
      </c>
      <c r="F396" s="352" t="s">
        <v>362</v>
      </c>
      <c r="G396" s="353">
        <v>20905908.949999999</v>
      </c>
      <c r="H396" s="353">
        <v>0</v>
      </c>
      <c r="I396" s="353">
        <v>0</v>
      </c>
      <c r="J396" s="353">
        <v>2090590.89</v>
      </c>
      <c r="K396" s="353">
        <v>2090590.89</v>
      </c>
      <c r="L396" s="353">
        <v>18815318.059999999</v>
      </c>
      <c r="M396" s="354">
        <v>0.9</v>
      </c>
      <c r="N396" s="355">
        <v>44718.888981481483</v>
      </c>
      <c r="O396" s="355">
        <v>44848.807303240741</v>
      </c>
      <c r="P396" s="353">
        <v>20905908.949999999</v>
      </c>
    </row>
    <row r="397" spans="1:16">
      <c r="A397" s="352">
        <v>169804</v>
      </c>
      <c r="B397" s="352">
        <v>107227</v>
      </c>
      <c r="C397" s="352" t="s">
        <v>504</v>
      </c>
      <c r="D397" s="352" t="s">
        <v>732</v>
      </c>
      <c r="E397" s="352">
        <v>0</v>
      </c>
      <c r="F397" s="352" t="s">
        <v>362</v>
      </c>
      <c r="G397" s="353">
        <v>0</v>
      </c>
      <c r="H397" s="353"/>
      <c r="I397" s="353">
        <v>0</v>
      </c>
      <c r="J397" s="353"/>
      <c r="K397" s="353">
        <v>0</v>
      </c>
      <c r="L397" s="353">
        <v>0</v>
      </c>
      <c r="M397" s="354">
        <v>0.9</v>
      </c>
      <c r="N397" s="355"/>
      <c r="O397" s="355"/>
      <c r="P397" s="353">
        <v>0</v>
      </c>
    </row>
    <row r="398" spans="1:16">
      <c r="A398" s="352">
        <v>335168</v>
      </c>
      <c r="B398" s="352">
        <v>9510</v>
      </c>
      <c r="C398" s="352" t="s">
        <v>335</v>
      </c>
      <c r="D398" s="352" t="s">
        <v>733</v>
      </c>
      <c r="E398" s="352">
        <v>3</v>
      </c>
      <c r="F398" s="352" t="s">
        <v>362</v>
      </c>
      <c r="G398" s="353">
        <v>1133563562.4300001</v>
      </c>
      <c r="H398" s="353">
        <v>0</v>
      </c>
      <c r="I398" s="353">
        <v>0</v>
      </c>
      <c r="J398" s="353">
        <v>113356356.23999999</v>
      </c>
      <c r="K398" s="353">
        <v>113356356.23999999</v>
      </c>
      <c r="L398" s="353">
        <v>1020207206.1900001</v>
      </c>
      <c r="M398" s="354">
        <v>0.9</v>
      </c>
      <c r="N398" s="355">
        <v>44476.485937500001</v>
      </c>
      <c r="O398" s="355">
        <v>45775.802245370367</v>
      </c>
      <c r="P398" s="353">
        <v>1086406842.4300001</v>
      </c>
    </row>
    <row r="399" spans="1:16">
      <c r="A399" s="352">
        <v>176971</v>
      </c>
      <c r="B399" s="352">
        <v>11373</v>
      </c>
      <c r="C399" s="352" t="s">
        <v>335</v>
      </c>
      <c r="D399" s="352" t="s">
        <v>194</v>
      </c>
      <c r="E399" s="352">
        <v>0</v>
      </c>
      <c r="F399" s="352" t="s">
        <v>362</v>
      </c>
      <c r="G399" s="353">
        <v>21670623.780000001</v>
      </c>
      <c r="H399" s="353">
        <v>0</v>
      </c>
      <c r="I399" s="353">
        <v>0</v>
      </c>
      <c r="J399" s="353">
        <v>2167062.37</v>
      </c>
      <c r="K399" s="353">
        <v>2167062.37</v>
      </c>
      <c r="L399" s="353">
        <v>19503561.41</v>
      </c>
      <c r="M399" s="354">
        <v>0.9</v>
      </c>
      <c r="N399" s="355">
        <v>45966.678182870368</v>
      </c>
      <c r="O399" s="355">
        <v>45966.678182870368</v>
      </c>
      <c r="P399" s="353">
        <v>15567361</v>
      </c>
    </row>
    <row r="400" spans="1:16">
      <c r="A400" s="352">
        <v>165213</v>
      </c>
      <c r="B400" s="352">
        <v>11244</v>
      </c>
      <c r="C400" s="352" t="s">
        <v>335</v>
      </c>
      <c r="D400" s="352" t="s">
        <v>252</v>
      </c>
      <c r="E400" s="352">
        <v>0</v>
      </c>
      <c r="F400" s="352" t="s">
        <v>362</v>
      </c>
      <c r="G400" s="353">
        <v>0</v>
      </c>
      <c r="H400" s="353">
        <v>0</v>
      </c>
      <c r="I400" s="353">
        <v>0</v>
      </c>
      <c r="J400" s="353">
        <v>0</v>
      </c>
      <c r="K400" s="353">
        <v>0</v>
      </c>
      <c r="L400" s="353">
        <v>0</v>
      </c>
      <c r="M400" s="354">
        <v>0.9</v>
      </c>
      <c r="N400" s="355"/>
      <c r="O400" s="355"/>
      <c r="P400" s="353">
        <v>0</v>
      </c>
    </row>
    <row r="401" spans="1:16">
      <c r="A401" s="352">
        <v>746897</v>
      </c>
      <c r="B401" s="352">
        <v>11860</v>
      </c>
      <c r="C401" s="352" t="s">
        <v>335</v>
      </c>
      <c r="D401" s="352" t="s">
        <v>734</v>
      </c>
      <c r="E401" s="352">
        <v>0</v>
      </c>
      <c r="F401" s="352" t="s">
        <v>362</v>
      </c>
      <c r="G401" s="353">
        <v>1579615.43</v>
      </c>
      <c r="H401" s="353">
        <v>178320.9</v>
      </c>
      <c r="I401" s="353">
        <v>0</v>
      </c>
      <c r="J401" s="353">
        <v>157961.54</v>
      </c>
      <c r="K401" s="353">
        <v>157961.54</v>
      </c>
      <c r="L401" s="353">
        <v>1421653.89</v>
      </c>
      <c r="M401" s="354">
        <v>0.9</v>
      </c>
      <c r="N401" s="355">
        <v>45775.802303240744</v>
      </c>
      <c r="O401" s="355">
        <v>45775.802303240744</v>
      </c>
      <c r="P401" s="353">
        <v>1401294.53</v>
      </c>
    </row>
    <row r="402" spans="1:16">
      <c r="A402" s="352">
        <v>704793</v>
      </c>
      <c r="B402" s="352">
        <v>11691</v>
      </c>
      <c r="C402" s="352" t="s">
        <v>335</v>
      </c>
      <c r="D402" s="352" t="s">
        <v>735</v>
      </c>
      <c r="E402" s="352">
        <v>0</v>
      </c>
      <c r="F402" s="352" t="s">
        <v>362</v>
      </c>
      <c r="G402" s="353">
        <v>0</v>
      </c>
      <c r="H402" s="353"/>
      <c r="I402" s="353">
        <v>0</v>
      </c>
      <c r="J402" s="353">
        <v>0</v>
      </c>
      <c r="K402" s="353">
        <v>0</v>
      </c>
      <c r="L402" s="353">
        <v>0</v>
      </c>
      <c r="M402" s="354">
        <v>0.9</v>
      </c>
      <c r="N402" s="355"/>
      <c r="O402" s="355"/>
      <c r="P402" s="353">
        <v>14713958.380000001</v>
      </c>
    </row>
    <row r="403" spans="1:16">
      <c r="A403" s="352">
        <v>671502</v>
      </c>
      <c r="B403" s="352">
        <v>11522</v>
      </c>
      <c r="C403" s="352" t="s">
        <v>335</v>
      </c>
      <c r="D403" s="352" t="s">
        <v>736</v>
      </c>
      <c r="E403" s="352">
        <v>2</v>
      </c>
      <c r="F403" s="352" t="s">
        <v>362</v>
      </c>
      <c r="G403" s="353">
        <v>16883989.329999998</v>
      </c>
      <c r="H403" s="353">
        <v>1965608.26</v>
      </c>
      <c r="I403" s="353">
        <v>0</v>
      </c>
      <c r="J403" s="353">
        <v>1688398.93</v>
      </c>
      <c r="K403" s="353">
        <v>1688398.93</v>
      </c>
      <c r="L403" s="353">
        <v>15195590.4</v>
      </c>
      <c r="M403" s="354">
        <v>0.900000000177683</v>
      </c>
      <c r="N403" s="355">
        <v>45289.521585648145</v>
      </c>
      <c r="O403" s="355">
        <v>45358.676944444444</v>
      </c>
      <c r="P403" s="353">
        <v>16883989.329999998</v>
      </c>
    </row>
    <row r="404" spans="1:16">
      <c r="A404" s="352">
        <v>660239</v>
      </c>
      <c r="B404" s="352">
        <v>10857</v>
      </c>
      <c r="C404" s="352" t="s">
        <v>335</v>
      </c>
      <c r="D404" s="352" t="s">
        <v>737</v>
      </c>
      <c r="E404" s="352">
        <v>0</v>
      </c>
      <c r="F404" s="352" t="s">
        <v>362</v>
      </c>
      <c r="G404" s="353">
        <v>10872401.710000001</v>
      </c>
      <c r="H404" s="353">
        <v>681865.66</v>
      </c>
      <c r="I404" s="353">
        <v>0</v>
      </c>
      <c r="J404" s="353">
        <v>1087240.17</v>
      </c>
      <c r="K404" s="353">
        <v>1087240.17</v>
      </c>
      <c r="L404" s="353">
        <v>9785161.5399999991</v>
      </c>
      <c r="M404" s="354">
        <v>0.9</v>
      </c>
      <c r="N404" s="355">
        <v>44797.437210648146</v>
      </c>
      <c r="O404" s="355">
        <v>44796.545613425929</v>
      </c>
      <c r="P404" s="353">
        <v>10872401.710000001</v>
      </c>
    </row>
    <row r="405" spans="1:16">
      <c r="A405" s="352">
        <v>698522</v>
      </c>
      <c r="B405" s="352">
        <v>11582</v>
      </c>
      <c r="C405" s="352" t="s">
        <v>335</v>
      </c>
      <c r="D405" s="352" t="s">
        <v>738</v>
      </c>
      <c r="E405" s="352">
        <v>0</v>
      </c>
      <c r="F405" s="352" t="s">
        <v>362</v>
      </c>
      <c r="G405" s="353">
        <v>0</v>
      </c>
      <c r="H405" s="353"/>
      <c r="I405" s="353">
        <v>0</v>
      </c>
      <c r="J405" s="353">
        <v>0</v>
      </c>
      <c r="K405" s="353">
        <v>0</v>
      </c>
      <c r="L405" s="353">
        <v>0</v>
      </c>
      <c r="M405" s="354">
        <v>0.9</v>
      </c>
      <c r="N405" s="355"/>
      <c r="O405" s="355"/>
      <c r="P405" s="353">
        <v>4810499.79</v>
      </c>
    </row>
    <row r="406" spans="1:16">
      <c r="A406" s="352">
        <v>751655</v>
      </c>
      <c r="B406" s="352">
        <v>107982</v>
      </c>
      <c r="C406" s="352" t="s">
        <v>335</v>
      </c>
      <c r="D406" s="352" t="s">
        <v>253</v>
      </c>
      <c r="E406" s="352">
        <v>0</v>
      </c>
      <c r="F406" s="352" t="s">
        <v>362</v>
      </c>
      <c r="G406" s="353">
        <v>0</v>
      </c>
      <c r="H406" s="353">
        <v>0</v>
      </c>
      <c r="I406" s="353">
        <v>0</v>
      </c>
      <c r="J406" s="353">
        <v>0</v>
      </c>
      <c r="K406" s="353">
        <v>0</v>
      </c>
      <c r="L406" s="353">
        <v>0</v>
      </c>
      <c r="M406" s="354">
        <v>0.9</v>
      </c>
      <c r="N406" s="355"/>
      <c r="O406" s="355"/>
      <c r="P406" s="353">
        <v>0</v>
      </c>
    </row>
    <row r="407" spans="1:16">
      <c r="A407" s="352">
        <v>1063798</v>
      </c>
      <c r="B407" s="352">
        <v>108241</v>
      </c>
      <c r="C407" s="352" t="s">
        <v>335</v>
      </c>
      <c r="D407" s="352" t="s">
        <v>739</v>
      </c>
      <c r="E407" s="352">
        <v>0</v>
      </c>
      <c r="F407" s="352" t="s">
        <v>362</v>
      </c>
      <c r="G407" s="353">
        <v>0</v>
      </c>
      <c r="H407" s="353">
        <v>0</v>
      </c>
      <c r="I407" s="353">
        <v>0</v>
      </c>
      <c r="J407" s="353">
        <v>0</v>
      </c>
      <c r="K407" s="353">
        <v>0</v>
      </c>
      <c r="L407" s="353">
        <v>0</v>
      </c>
      <c r="M407" s="354">
        <v>0.9</v>
      </c>
      <c r="N407" s="355"/>
      <c r="O407" s="355"/>
      <c r="P407" s="353">
        <v>0</v>
      </c>
    </row>
    <row r="408" spans="1:16">
      <c r="A408" s="352">
        <v>547343</v>
      </c>
      <c r="B408" s="352">
        <v>107701</v>
      </c>
      <c r="C408" s="352" t="s">
        <v>335</v>
      </c>
      <c r="D408" s="352" t="s">
        <v>740</v>
      </c>
      <c r="E408" s="352">
        <v>0</v>
      </c>
      <c r="F408" s="352" t="s">
        <v>362</v>
      </c>
      <c r="G408" s="353">
        <v>0</v>
      </c>
      <c r="H408" s="353"/>
      <c r="I408" s="353">
        <v>0</v>
      </c>
      <c r="J408" s="353">
        <v>0</v>
      </c>
      <c r="K408" s="353">
        <v>0</v>
      </c>
      <c r="L408" s="353">
        <v>0</v>
      </c>
      <c r="M408" s="354">
        <v>0.9</v>
      </c>
      <c r="N408" s="355"/>
      <c r="O408" s="355"/>
      <c r="P408" s="353">
        <v>0</v>
      </c>
    </row>
    <row r="409" spans="1:16">
      <c r="A409" s="352">
        <v>697183</v>
      </c>
      <c r="B409" s="352">
        <v>11668</v>
      </c>
      <c r="C409" s="352" t="s">
        <v>335</v>
      </c>
      <c r="D409" s="352" t="s">
        <v>741</v>
      </c>
      <c r="E409" s="352">
        <v>0</v>
      </c>
      <c r="F409" s="352" t="s">
        <v>362</v>
      </c>
      <c r="G409" s="353">
        <v>0</v>
      </c>
      <c r="H409" s="353"/>
      <c r="I409" s="353">
        <v>0</v>
      </c>
      <c r="J409" s="353">
        <v>0</v>
      </c>
      <c r="K409" s="353">
        <v>0</v>
      </c>
      <c r="L409" s="353">
        <v>0</v>
      </c>
      <c r="M409" s="354">
        <v>0.9</v>
      </c>
      <c r="N409" s="355"/>
      <c r="O409" s="355"/>
      <c r="P409" s="353">
        <v>9248657.1099999994</v>
      </c>
    </row>
    <row r="410" spans="1:16">
      <c r="A410" s="352">
        <v>735483</v>
      </c>
      <c r="B410" s="352">
        <v>107919</v>
      </c>
      <c r="C410" s="352" t="s">
        <v>335</v>
      </c>
      <c r="D410" s="352" t="s">
        <v>742</v>
      </c>
      <c r="E410" s="352">
        <v>0</v>
      </c>
      <c r="F410" s="352" t="s">
        <v>362</v>
      </c>
      <c r="G410" s="353">
        <v>0</v>
      </c>
      <c r="H410" s="353"/>
      <c r="I410" s="353">
        <v>0</v>
      </c>
      <c r="J410" s="353">
        <v>0</v>
      </c>
      <c r="K410" s="353">
        <v>0</v>
      </c>
      <c r="L410" s="353">
        <v>0</v>
      </c>
      <c r="M410" s="354">
        <v>0.9</v>
      </c>
      <c r="N410" s="355"/>
      <c r="O410" s="355"/>
      <c r="P410" s="353">
        <v>0</v>
      </c>
    </row>
    <row r="411" spans="1:16">
      <c r="A411" s="352">
        <v>735940</v>
      </c>
      <c r="B411" s="352">
        <v>11806</v>
      </c>
      <c r="C411" s="352" t="s">
        <v>335</v>
      </c>
      <c r="D411" s="352" t="s">
        <v>743</v>
      </c>
      <c r="E411" s="352">
        <v>0</v>
      </c>
      <c r="F411" s="352" t="s">
        <v>362</v>
      </c>
      <c r="G411" s="353">
        <v>0</v>
      </c>
      <c r="H411" s="353"/>
      <c r="I411" s="353">
        <v>0</v>
      </c>
      <c r="J411" s="353">
        <v>0</v>
      </c>
      <c r="K411" s="353">
        <v>0</v>
      </c>
      <c r="L411" s="353">
        <v>0</v>
      </c>
      <c r="M411" s="354">
        <v>0.9</v>
      </c>
      <c r="N411" s="355"/>
      <c r="O411" s="355"/>
      <c r="P411" s="353">
        <v>11068034.949999999</v>
      </c>
    </row>
    <row r="412" spans="1:16">
      <c r="A412" s="352">
        <v>724938</v>
      </c>
      <c r="B412" s="352">
        <v>11673</v>
      </c>
      <c r="C412" s="352" t="s">
        <v>335</v>
      </c>
      <c r="D412" s="352" t="s">
        <v>124</v>
      </c>
      <c r="E412" s="352">
        <v>0</v>
      </c>
      <c r="F412" s="352" t="s">
        <v>362</v>
      </c>
      <c r="G412" s="353">
        <v>14314104.85</v>
      </c>
      <c r="H412" s="353">
        <v>1869089.52</v>
      </c>
      <c r="I412" s="353">
        <v>0</v>
      </c>
      <c r="J412" s="353">
        <v>1431410.48</v>
      </c>
      <c r="K412" s="353">
        <v>1431410.48</v>
      </c>
      <c r="L412" s="353">
        <v>12882694.369999999</v>
      </c>
      <c r="M412" s="354">
        <v>0.9</v>
      </c>
      <c r="N412" s="355">
        <v>45422.428449074076</v>
      </c>
      <c r="O412" s="355">
        <v>45421.613969907405</v>
      </c>
      <c r="P412" s="353">
        <v>14314104.85</v>
      </c>
    </row>
    <row r="413" spans="1:16">
      <c r="A413" s="352">
        <v>671396</v>
      </c>
      <c r="B413" s="352">
        <v>11530</v>
      </c>
      <c r="C413" s="352" t="s">
        <v>335</v>
      </c>
      <c r="D413" s="352" t="s">
        <v>744</v>
      </c>
      <c r="E413" s="352">
        <v>0</v>
      </c>
      <c r="F413" s="352" t="s">
        <v>362</v>
      </c>
      <c r="G413" s="353">
        <v>0</v>
      </c>
      <c r="H413" s="353"/>
      <c r="I413" s="353">
        <v>0</v>
      </c>
      <c r="J413" s="353">
        <v>0</v>
      </c>
      <c r="K413" s="353">
        <v>0</v>
      </c>
      <c r="L413" s="353">
        <v>0</v>
      </c>
      <c r="M413" s="354">
        <v>0.9</v>
      </c>
      <c r="N413" s="355"/>
      <c r="O413" s="355"/>
      <c r="P413" s="353">
        <v>20872249.600000001</v>
      </c>
    </row>
    <row r="414" spans="1:16">
      <c r="A414" s="352">
        <v>752275</v>
      </c>
      <c r="B414" s="352">
        <v>107993</v>
      </c>
      <c r="C414" s="352" t="s">
        <v>335</v>
      </c>
      <c r="D414" s="352" t="s">
        <v>745</v>
      </c>
      <c r="E414" s="352">
        <v>0</v>
      </c>
      <c r="F414" s="352" t="s">
        <v>362</v>
      </c>
      <c r="G414" s="353">
        <v>0</v>
      </c>
      <c r="H414" s="353"/>
      <c r="I414" s="353">
        <v>0</v>
      </c>
      <c r="J414" s="353">
        <v>0</v>
      </c>
      <c r="K414" s="353">
        <v>0</v>
      </c>
      <c r="L414" s="353">
        <v>0</v>
      </c>
      <c r="M414" s="354">
        <v>0.9</v>
      </c>
      <c r="N414" s="355"/>
      <c r="O414" s="355"/>
      <c r="P414" s="353">
        <v>0</v>
      </c>
    </row>
    <row r="415" spans="1:16">
      <c r="A415" s="352">
        <v>754351</v>
      </c>
      <c r="B415" s="352">
        <v>108016</v>
      </c>
      <c r="C415" s="352" t="s">
        <v>335</v>
      </c>
      <c r="D415" s="352" t="s">
        <v>746</v>
      </c>
      <c r="E415" s="352">
        <v>0</v>
      </c>
      <c r="F415" s="352" t="s">
        <v>362</v>
      </c>
      <c r="G415" s="353">
        <v>0</v>
      </c>
      <c r="H415" s="353"/>
      <c r="I415" s="353">
        <v>0</v>
      </c>
      <c r="J415" s="353">
        <v>0</v>
      </c>
      <c r="K415" s="353">
        <v>0</v>
      </c>
      <c r="L415" s="353">
        <v>0</v>
      </c>
      <c r="M415" s="354">
        <v>0.9</v>
      </c>
      <c r="N415" s="355"/>
      <c r="O415" s="355"/>
      <c r="P415" s="353">
        <v>0</v>
      </c>
    </row>
    <row r="416" spans="1:16">
      <c r="A416" s="352">
        <v>754350</v>
      </c>
      <c r="B416" s="352">
        <v>108015</v>
      </c>
      <c r="C416" s="352" t="s">
        <v>335</v>
      </c>
      <c r="D416" s="352" t="s">
        <v>747</v>
      </c>
      <c r="E416" s="352">
        <v>0</v>
      </c>
      <c r="F416" s="352" t="s">
        <v>362</v>
      </c>
      <c r="G416" s="353">
        <v>0</v>
      </c>
      <c r="H416" s="353"/>
      <c r="I416" s="353">
        <v>0</v>
      </c>
      <c r="J416" s="353">
        <v>0</v>
      </c>
      <c r="K416" s="353">
        <v>0</v>
      </c>
      <c r="L416" s="353">
        <v>0</v>
      </c>
      <c r="M416" s="354">
        <v>0.9</v>
      </c>
      <c r="N416" s="355"/>
      <c r="O416" s="355"/>
      <c r="P416" s="353">
        <v>0</v>
      </c>
    </row>
    <row r="417" spans="1:16">
      <c r="A417" s="352">
        <v>675406</v>
      </c>
      <c r="B417" s="352">
        <v>107767</v>
      </c>
      <c r="C417" s="352" t="s">
        <v>335</v>
      </c>
      <c r="D417" s="352" t="s">
        <v>748</v>
      </c>
      <c r="E417" s="352">
        <v>0</v>
      </c>
      <c r="F417" s="352" t="s">
        <v>362</v>
      </c>
      <c r="G417" s="353">
        <v>0</v>
      </c>
      <c r="H417" s="353"/>
      <c r="I417" s="353">
        <v>0</v>
      </c>
      <c r="J417" s="353">
        <v>0</v>
      </c>
      <c r="K417" s="353">
        <v>0</v>
      </c>
      <c r="L417" s="353">
        <v>0</v>
      </c>
      <c r="M417" s="354">
        <v>0.9</v>
      </c>
      <c r="N417" s="355"/>
      <c r="O417" s="355"/>
      <c r="P417" s="353">
        <v>0</v>
      </c>
    </row>
    <row r="418" spans="1:16">
      <c r="A418" s="352">
        <v>691702</v>
      </c>
      <c r="B418" s="352">
        <v>11326</v>
      </c>
      <c r="C418" s="352" t="s">
        <v>335</v>
      </c>
      <c r="D418" s="352" t="s">
        <v>749</v>
      </c>
      <c r="E418" s="352">
        <v>0</v>
      </c>
      <c r="F418" s="352" t="s">
        <v>362</v>
      </c>
      <c r="G418" s="353">
        <v>26286925</v>
      </c>
      <c r="H418" s="353">
        <v>1009578</v>
      </c>
      <c r="I418" s="353">
        <v>0</v>
      </c>
      <c r="J418" s="353">
        <v>2628692.5</v>
      </c>
      <c r="K418" s="353">
        <v>2628692.5</v>
      </c>
      <c r="L418" s="353">
        <v>23658232.5</v>
      </c>
      <c r="M418" s="354">
        <v>0.9</v>
      </c>
      <c r="N418" s="355">
        <v>45063.479618055557</v>
      </c>
      <c r="O418" s="355">
        <v>45062.817685185182</v>
      </c>
      <c r="P418" s="353">
        <v>26286925</v>
      </c>
    </row>
    <row r="419" spans="1:16">
      <c r="A419" s="352">
        <v>735952</v>
      </c>
      <c r="B419" s="352">
        <v>11831</v>
      </c>
      <c r="C419" s="352" t="s">
        <v>335</v>
      </c>
      <c r="D419" s="352" t="s">
        <v>750</v>
      </c>
      <c r="E419" s="352">
        <v>0</v>
      </c>
      <c r="F419" s="352" t="s">
        <v>362</v>
      </c>
      <c r="G419" s="353">
        <v>0</v>
      </c>
      <c r="H419" s="353"/>
      <c r="I419" s="353">
        <v>0</v>
      </c>
      <c r="J419" s="353">
        <v>0</v>
      </c>
      <c r="K419" s="353">
        <v>0</v>
      </c>
      <c r="L419" s="353">
        <v>0</v>
      </c>
      <c r="M419" s="354">
        <v>0.9</v>
      </c>
      <c r="N419" s="355"/>
      <c r="O419" s="355"/>
      <c r="P419" s="353">
        <v>7111974</v>
      </c>
    </row>
    <row r="420" spans="1:16">
      <c r="A420" s="352">
        <v>735954</v>
      </c>
      <c r="B420" s="352">
        <v>11772</v>
      </c>
      <c r="C420" s="352" t="s">
        <v>335</v>
      </c>
      <c r="D420" s="352" t="s">
        <v>751</v>
      </c>
      <c r="E420" s="352">
        <v>0</v>
      </c>
      <c r="F420" s="352" t="s">
        <v>362</v>
      </c>
      <c r="G420" s="353">
        <v>0</v>
      </c>
      <c r="H420" s="353"/>
      <c r="I420" s="353">
        <v>0</v>
      </c>
      <c r="J420" s="353">
        <v>0</v>
      </c>
      <c r="K420" s="353">
        <v>0</v>
      </c>
      <c r="L420" s="353">
        <v>0</v>
      </c>
      <c r="M420" s="354">
        <v>0.9</v>
      </c>
      <c r="N420" s="355"/>
      <c r="O420" s="355"/>
      <c r="P420" s="353">
        <v>6426439.3899999997</v>
      </c>
    </row>
    <row r="421" spans="1:16">
      <c r="A421" s="352">
        <v>551963</v>
      </c>
      <c r="B421" s="352">
        <v>11859</v>
      </c>
      <c r="C421" s="352" t="s">
        <v>335</v>
      </c>
      <c r="D421" s="352" t="s">
        <v>163</v>
      </c>
      <c r="E421" s="352">
        <v>1</v>
      </c>
      <c r="F421" s="352" t="s">
        <v>362</v>
      </c>
      <c r="G421" s="353">
        <v>4489030.6399999997</v>
      </c>
      <c r="H421" s="353">
        <v>0</v>
      </c>
      <c r="I421" s="353">
        <v>0</v>
      </c>
      <c r="J421" s="353">
        <v>448903.06</v>
      </c>
      <c r="K421" s="353">
        <v>549029.68000000005</v>
      </c>
      <c r="L421" s="353">
        <v>4941267.2</v>
      </c>
      <c r="M421" s="354">
        <v>0.9</v>
      </c>
      <c r="N421" s="355">
        <v>45917.761250000003</v>
      </c>
      <c r="O421" s="355">
        <v>45917.761250000003</v>
      </c>
      <c r="P421" s="353">
        <v>84287009</v>
      </c>
    </row>
    <row r="422" spans="1:16">
      <c r="A422" s="352">
        <v>550896</v>
      </c>
      <c r="B422" s="352">
        <v>10837</v>
      </c>
      <c r="C422" s="352" t="s">
        <v>335</v>
      </c>
      <c r="D422" s="352" t="s">
        <v>752</v>
      </c>
      <c r="E422" s="352">
        <v>2</v>
      </c>
      <c r="F422" s="352" t="s">
        <v>362</v>
      </c>
      <c r="G422" s="353">
        <v>1070274.5600000001</v>
      </c>
      <c r="H422" s="353">
        <v>0</v>
      </c>
      <c r="I422" s="353">
        <v>0</v>
      </c>
      <c r="J422" s="353">
        <v>107027.45</v>
      </c>
      <c r="K422" s="353">
        <v>69070.3</v>
      </c>
      <c r="L422" s="353">
        <v>621632.69999999995</v>
      </c>
      <c r="M422" s="354">
        <v>0.9</v>
      </c>
      <c r="N422" s="355">
        <v>44781.47934027778</v>
      </c>
      <c r="O422" s="355">
        <v>44778.741990740738</v>
      </c>
      <c r="P422" s="353">
        <v>690703</v>
      </c>
    </row>
    <row r="423" spans="1:16">
      <c r="A423" s="352">
        <v>334468</v>
      </c>
      <c r="B423" s="352">
        <v>10679</v>
      </c>
      <c r="C423" s="352" t="s">
        <v>335</v>
      </c>
      <c r="D423" s="352" t="s">
        <v>753</v>
      </c>
      <c r="E423" s="352">
        <v>2</v>
      </c>
      <c r="F423" s="352" t="s">
        <v>362</v>
      </c>
      <c r="G423" s="353">
        <v>1217429</v>
      </c>
      <c r="H423" s="353">
        <v>0</v>
      </c>
      <c r="I423" s="353">
        <v>0</v>
      </c>
      <c r="J423" s="353">
        <v>121742.9</v>
      </c>
      <c r="K423" s="353">
        <v>121742.9</v>
      </c>
      <c r="L423" s="353">
        <v>1095686.1000000001</v>
      </c>
      <c r="M423" s="354">
        <v>0.9</v>
      </c>
      <c r="N423" s="355">
        <v>44755.880486111113</v>
      </c>
      <c r="O423" s="355">
        <v>44753.756331018521</v>
      </c>
      <c r="P423" s="353">
        <v>1217429</v>
      </c>
    </row>
    <row r="424" spans="1:16">
      <c r="A424" s="352">
        <v>668583</v>
      </c>
      <c r="B424" s="352">
        <v>10800</v>
      </c>
      <c r="C424" s="352" t="s">
        <v>335</v>
      </c>
      <c r="D424" s="352" t="s">
        <v>754</v>
      </c>
      <c r="E424" s="352">
        <v>1</v>
      </c>
      <c r="F424" s="352" t="s">
        <v>362</v>
      </c>
      <c r="G424" s="353">
        <v>453597</v>
      </c>
      <c r="H424" s="353">
        <v>0</v>
      </c>
      <c r="I424" s="353">
        <v>0</v>
      </c>
      <c r="J424" s="353">
        <v>45359.7</v>
      </c>
      <c r="K424" s="353">
        <v>45359.7</v>
      </c>
      <c r="L424" s="353">
        <v>408237.3</v>
      </c>
      <c r="M424" s="354">
        <v>0.9</v>
      </c>
      <c r="N424" s="355">
        <v>44775.487627314818</v>
      </c>
      <c r="O424" s="355">
        <v>44774.86613425926</v>
      </c>
      <c r="P424" s="353">
        <v>453597</v>
      </c>
    </row>
    <row r="425" spans="1:16">
      <c r="A425" s="352">
        <v>811913</v>
      </c>
      <c r="B425" s="352">
        <v>108099</v>
      </c>
      <c r="C425" s="352" t="s">
        <v>335</v>
      </c>
      <c r="D425" s="352" t="s">
        <v>755</v>
      </c>
      <c r="E425" s="352">
        <v>0</v>
      </c>
      <c r="F425" s="352" t="s">
        <v>362</v>
      </c>
      <c r="G425" s="353">
        <v>0</v>
      </c>
      <c r="H425" s="353"/>
      <c r="I425" s="353">
        <v>0</v>
      </c>
      <c r="J425" s="353">
        <v>0</v>
      </c>
      <c r="K425" s="353">
        <v>0</v>
      </c>
      <c r="L425" s="353">
        <v>0</v>
      </c>
      <c r="M425" s="354">
        <v>0.9</v>
      </c>
      <c r="N425" s="355"/>
      <c r="O425" s="355"/>
      <c r="P425" s="353">
        <v>0</v>
      </c>
    </row>
    <row r="426" spans="1:16">
      <c r="A426" s="352">
        <v>753781</v>
      </c>
      <c r="B426" s="352">
        <v>108009</v>
      </c>
      <c r="C426" s="352" t="s">
        <v>335</v>
      </c>
      <c r="D426" s="352" t="s">
        <v>756</v>
      </c>
      <c r="E426" s="352">
        <v>0</v>
      </c>
      <c r="F426" s="352" t="s">
        <v>362</v>
      </c>
      <c r="G426" s="353">
        <v>0</v>
      </c>
      <c r="H426" s="353"/>
      <c r="I426" s="353">
        <v>0</v>
      </c>
      <c r="J426" s="353">
        <v>0</v>
      </c>
      <c r="K426" s="353">
        <v>0</v>
      </c>
      <c r="L426" s="353">
        <v>0</v>
      </c>
      <c r="M426" s="354">
        <v>0.9</v>
      </c>
      <c r="N426" s="355"/>
      <c r="O426" s="355"/>
      <c r="P426" s="353">
        <v>0</v>
      </c>
    </row>
    <row r="427" spans="1:16">
      <c r="A427" s="352">
        <v>753786</v>
      </c>
      <c r="B427" s="352">
        <v>108012</v>
      </c>
      <c r="C427" s="352" t="s">
        <v>335</v>
      </c>
      <c r="D427" s="352" t="s">
        <v>757</v>
      </c>
      <c r="E427" s="352">
        <v>0</v>
      </c>
      <c r="F427" s="352" t="s">
        <v>362</v>
      </c>
      <c r="G427" s="353">
        <v>0</v>
      </c>
      <c r="H427" s="353"/>
      <c r="I427" s="353">
        <v>0</v>
      </c>
      <c r="J427" s="353">
        <v>0</v>
      </c>
      <c r="K427" s="353">
        <v>0</v>
      </c>
      <c r="L427" s="353">
        <v>0</v>
      </c>
      <c r="M427" s="354">
        <v>0.9</v>
      </c>
      <c r="N427" s="355"/>
      <c r="O427" s="355"/>
      <c r="P427" s="353">
        <v>0</v>
      </c>
    </row>
    <row r="428" spans="1:16">
      <c r="A428" s="352">
        <v>753785</v>
      </c>
      <c r="B428" s="352">
        <v>108011</v>
      </c>
      <c r="C428" s="352" t="s">
        <v>335</v>
      </c>
      <c r="D428" s="352" t="s">
        <v>758</v>
      </c>
      <c r="E428" s="352">
        <v>0</v>
      </c>
      <c r="F428" s="352" t="s">
        <v>362</v>
      </c>
      <c r="G428" s="353">
        <v>0</v>
      </c>
      <c r="H428" s="353"/>
      <c r="I428" s="353">
        <v>0</v>
      </c>
      <c r="J428" s="353">
        <v>0</v>
      </c>
      <c r="K428" s="353">
        <v>0</v>
      </c>
      <c r="L428" s="353">
        <v>0</v>
      </c>
      <c r="M428" s="354">
        <v>0.9</v>
      </c>
      <c r="N428" s="355"/>
      <c r="O428" s="355"/>
      <c r="P428" s="353">
        <v>0</v>
      </c>
    </row>
    <row r="429" spans="1:16">
      <c r="A429" s="352">
        <v>753788</v>
      </c>
      <c r="B429" s="352">
        <v>108014</v>
      </c>
      <c r="C429" s="352" t="s">
        <v>335</v>
      </c>
      <c r="D429" s="352" t="s">
        <v>759</v>
      </c>
      <c r="E429" s="352">
        <v>0</v>
      </c>
      <c r="F429" s="352" t="s">
        <v>362</v>
      </c>
      <c r="G429" s="353">
        <v>0</v>
      </c>
      <c r="H429" s="353"/>
      <c r="I429" s="353">
        <v>0</v>
      </c>
      <c r="J429" s="353">
        <v>0</v>
      </c>
      <c r="K429" s="353">
        <v>0</v>
      </c>
      <c r="L429" s="353">
        <v>0</v>
      </c>
      <c r="M429" s="354">
        <v>0.9</v>
      </c>
      <c r="N429" s="355"/>
      <c r="O429" s="355"/>
      <c r="P429" s="353">
        <v>0</v>
      </c>
    </row>
    <row r="430" spans="1:16">
      <c r="A430" s="352">
        <v>811923</v>
      </c>
      <c r="B430" s="352">
        <v>108100</v>
      </c>
      <c r="C430" s="352" t="s">
        <v>335</v>
      </c>
      <c r="D430" s="352" t="s">
        <v>760</v>
      </c>
      <c r="E430" s="352">
        <v>0</v>
      </c>
      <c r="F430" s="352" t="s">
        <v>362</v>
      </c>
      <c r="G430" s="353">
        <v>0</v>
      </c>
      <c r="H430" s="353"/>
      <c r="I430" s="353">
        <v>0</v>
      </c>
      <c r="J430" s="353">
        <v>0</v>
      </c>
      <c r="K430" s="353">
        <v>0</v>
      </c>
      <c r="L430" s="353">
        <v>0</v>
      </c>
      <c r="M430" s="354">
        <v>0.9</v>
      </c>
      <c r="N430" s="355"/>
      <c r="O430" s="355"/>
      <c r="P430" s="353">
        <v>0</v>
      </c>
    </row>
    <row r="431" spans="1:16">
      <c r="A431" s="352">
        <v>753787</v>
      </c>
      <c r="B431" s="352">
        <v>108013</v>
      </c>
      <c r="C431" s="352" t="s">
        <v>335</v>
      </c>
      <c r="D431" s="352" t="s">
        <v>761</v>
      </c>
      <c r="E431" s="352">
        <v>0</v>
      </c>
      <c r="F431" s="352" t="s">
        <v>362</v>
      </c>
      <c r="G431" s="353">
        <v>0</v>
      </c>
      <c r="H431" s="353"/>
      <c r="I431" s="353">
        <v>0</v>
      </c>
      <c r="J431" s="353">
        <v>0</v>
      </c>
      <c r="K431" s="353">
        <v>0</v>
      </c>
      <c r="L431" s="353">
        <v>0</v>
      </c>
      <c r="M431" s="354">
        <v>0.9</v>
      </c>
      <c r="N431" s="355"/>
      <c r="O431" s="355"/>
      <c r="P431" s="353">
        <v>0</v>
      </c>
    </row>
    <row r="432" spans="1:16">
      <c r="A432" s="352">
        <v>668592</v>
      </c>
      <c r="B432" s="352">
        <v>10891</v>
      </c>
      <c r="C432" s="352" t="s">
        <v>335</v>
      </c>
      <c r="D432" s="352" t="s">
        <v>762</v>
      </c>
      <c r="E432" s="352">
        <v>0</v>
      </c>
      <c r="F432" s="352" t="s">
        <v>362</v>
      </c>
      <c r="G432" s="353">
        <v>420866</v>
      </c>
      <c r="H432" s="353">
        <v>0</v>
      </c>
      <c r="I432" s="353">
        <v>0</v>
      </c>
      <c r="J432" s="353">
        <v>42086.6</v>
      </c>
      <c r="K432" s="353">
        <v>42086.6</v>
      </c>
      <c r="L432" s="353">
        <v>378779.4</v>
      </c>
      <c r="M432" s="354">
        <v>0.9</v>
      </c>
      <c r="N432" s="355">
        <v>44820.495578703703</v>
      </c>
      <c r="O432" s="355">
        <v>44819.817650462966</v>
      </c>
      <c r="P432" s="353">
        <v>420866</v>
      </c>
    </row>
    <row r="433" spans="1:16">
      <c r="A433" s="352">
        <v>752052</v>
      </c>
      <c r="B433" s="352">
        <v>107991</v>
      </c>
      <c r="C433" s="352" t="s">
        <v>335</v>
      </c>
      <c r="D433" s="352" t="s">
        <v>763</v>
      </c>
      <c r="E433" s="352">
        <v>0</v>
      </c>
      <c r="F433" s="352" t="s">
        <v>362</v>
      </c>
      <c r="G433" s="353">
        <v>0</v>
      </c>
      <c r="H433" s="353"/>
      <c r="I433" s="353">
        <v>0</v>
      </c>
      <c r="J433" s="353">
        <v>0</v>
      </c>
      <c r="K433" s="353">
        <v>0</v>
      </c>
      <c r="L433" s="353">
        <v>0</v>
      </c>
      <c r="M433" s="354">
        <v>0.9</v>
      </c>
      <c r="N433" s="355"/>
      <c r="O433" s="355"/>
      <c r="P433" s="353">
        <v>0</v>
      </c>
    </row>
    <row r="434" spans="1:16">
      <c r="A434" s="352">
        <v>752051</v>
      </c>
      <c r="B434" s="352">
        <v>107990</v>
      </c>
      <c r="C434" s="352" t="s">
        <v>335</v>
      </c>
      <c r="D434" s="352" t="s">
        <v>764</v>
      </c>
      <c r="E434" s="352">
        <v>0</v>
      </c>
      <c r="F434" s="352" t="s">
        <v>362</v>
      </c>
      <c r="G434" s="353">
        <v>0</v>
      </c>
      <c r="H434" s="353"/>
      <c r="I434" s="353">
        <v>0</v>
      </c>
      <c r="J434" s="353">
        <v>0</v>
      </c>
      <c r="K434" s="353">
        <v>0</v>
      </c>
      <c r="L434" s="353">
        <v>0</v>
      </c>
      <c r="M434" s="354">
        <v>0.9</v>
      </c>
      <c r="N434" s="355"/>
      <c r="O434" s="355"/>
      <c r="P434" s="353">
        <v>0</v>
      </c>
    </row>
    <row r="435" spans="1:16">
      <c r="A435" s="352">
        <v>752050</v>
      </c>
      <c r="B435" s="352">
        <v>107989</v>
      </c>
      <c r="C435" s="352" t="s">
        <v>335</v>
      </c>
      <c r="D435" s="352" t="s">
        <v>765</v>
      </c>
      <c r="E435" s="352">
        <v>0</v>
      </c>
      <c r="F435" s="352" t="s">
        <v>362</v>
      </c>
      <c r="G435" s="353">
        <v>0</v>
      </c>
      <c r="H435" s="353"/>
      <c r="I435" s="353">
        <v>0</v>
      </c>
      <c r="J435" s="353">
        <v>0</v>
      </c>
      <c r="K435" s="353">
        <v>0</v>
      </c>
      <c r="L435" s="353">
        <v>0</v>
      </c>
      <c r="M435" s="354">
        <v>0.9</v>
      </c>
      <c r="N435" s="355"/>
      <c r="O435" s="355"/>
      <c r="P435" s="353">
        <v>0</v>
      </c>
    </row>
    <row r="436" spans="1:16">
      <c r="A436" s="352">
        <v>752049</v>
      </c>
      <c r="B436" s="352">
        <v>107988</v>
      </c>
      <c r="C436" s="352" t="s">
        <v>335</v>
      </c>
      <c r="D436" s="352" t="s">
        <v>766</v>
      </c>
      <c r="E436" s="352">
        <v>0</v>
      </c>
      <c r="F436" s="352" t="s">
        <v>362</v>
      </c>
      <c r="G436" s="353">
        <v>0</v>
      </c>
      <c r="H436" s="353"/>
      <c r="I436" s="353">
        <v>0</v>
      </c>
      <c r="J436" s="353">
        <v>0</v>
      </c>
      <c r="K436" s="353">
        <v>0</v>
      </c>
      <c r="L436" s="353">
        <v>0</v>
      </c>
      <c r="M436" s="354">
        <v>0.9</v>
      </c>
      <c r="N436" s="355"/>
      <c r="O436" s="355"/>
      <c r="P436" s="353">
        <v>0</v>
      </c>
    </row>
    <row r="437" spans="1:16">
      <c r="A437" s="352">
        <v>752048</v>
      </c>
      <c r="B437" s="352">
        <v>107987</v>
      </c>
      <c r="C437" s="352" t="s">
        <v>335</v>
      </c>
      <c r="D437" s="352" t="s">
        <v>767</v>
      </c>
      <c r="E437" s="352">
        <v>0</v>
      </c>
      <c r="F437" s="352" t="s">
        <v>362</v>
      </c>
      <c r="G437" s="353">
        <v>0</v>
      </c>
      <c r="H437" s="353"/>
      <c r="I437" s="353">
        <v>0</v>
      </c>
      <c r="J437" s="353">
        <v>0</v>
      </c>
      <c r="K437" s="353">
        <v>0</v>
      </c>
      <c r="L437" s="353">
        <v>0</v>
      </c>
      <c r="M437" s="354">
        <v>0.9</v>
      </c>
      <c r="N437" s="355"/>
      <c r="O437" s="355"/>
      <c r="P437" s="353">
        <v>0</v>
      </c>
    </row>
    <row r="438" spans="1:16">
      <c r="A438" s="352">
        <v>752047</v>
      </c>
      <c r="B438" s="352">
        <v>107986</v>
      </c>
      <c r="C438" s="352" t="s">
        <v>335</v>
      </c>
      <c r="D438" s="352" t="s">
        <v>768</v>
      </c>
      <c r="E438" s="352">
        <v>0</v>
      </c>
      <c r="F438" s="352" t="s">
        <v>362</v>
      </c>
      <c r="G438" s="353">
        <v>0</v>
      </c>
      <c r="H438" s="353"/>
      <c r="I438" s="353">
        <v>0</v>
      </c>
      <c r="J438" s="353">
        <v>0</v>
      </c>
      <c r="K438" s="353">
        <v>0</v>
      </c>
      <c r="L438" s="353">
        <v>0</v>
      </c>
      <c r="M438" s="354">
        <v>0.9</v>
      </c>
      <c r="N438" s="355"/>
      <c r="O438" s="355"/>
      <c r="P438" s="353">
        <v>0</v>
      </c>
    </row>
    <row r="439" spans="1:16">
      <c r="A439" s="352">
        <v>752053</v>
      </c>
      <c r="B439" s="352">
        <v>107992</v>
      </c>
      <c r="C439" s="352" t="s">
        <v>335</v>
      </c>
      <c r="D439" s="352" t="s">
        <v>769</v>
      </c>
      <c r="E439" s="352">
        <v>0</v>
      </c>
      <c r="F439" s="352" t="s">
        <v>362</v>
      </c>
      <c r="G439" s="353">
        <v>0</v>
      </c>
      <c r="H439" s="353"/>
      <c r="I439" s="353">
        <v>0</v>
      </c>
      <c r="J439" s="353">
        <v>0</v>
      </c>
      <c r="K439" s="353">
        <v>0</v>
      </c>
      <c r="L439" s="353">
        <v>0</v>
      </c>
      <c r="M439" s="354">
        <v>0.9</v>
      </c>
      <c r="N439" s="355"/>
      <c r="O439" s="355"/>
      <c r="P439" s="353">
        <v>0</v>
      </c>
    </row>
    <row r="440" spans="1:16">
      <c r="A440" s="352">
        <v>752039</v>
      </c>
      <c r="B440" s="352">
        <v>107984</v>
      </c>
      <c r="C440" s="352" t="s">
        <v>335</v>
      </c>
      <c r="D440" s="352" t="s">
        <v>770</v>
      </c>
      <c r="E440" s="352">
        <v>0</v>
      </c>
      <c r="F440" s="352" t="s">
        <v>362</v>
      </c>
      <c r="G440" s="353">
        <v>0</v>
      </c>
      <c r="H440" s="353"/>
      <c r="I440" s="353">
        <v>0</v>
      </c>
      <c r="J440" s="353">
        <v>0</v>
      </c>
      <c r="K440" s="353">
        <v>0</v>
      </c>
      <c r="L440" s="353">
        <v>0</v>
      </c>
      <c r="M440" s="354">
        <v>0.9</v>
      </c>
      <c r="N440" s="355"/>
      <c r="O440" s="355"/>
      <c r="P440" s="353">
        <v>0</v>
      </c>
    </row>
    <row r="441" spans="1:16">
      <c r="A441" s="352">
        <v>752041</v>
      </c>
      <c r="B441" s="352">
        <v>107985</v>
      </c>
      <c r="C441" s="352" t="s">
        <v>335</v>
      </c>
      <c r="D441" s="352" t="s">
        <v>771</v>
      </c>
      <c r="E441" s="352">
        <v>0</v>
      </c>
      <c r="F441" s="352" t="s">
        <v>362</v>
      </c>
      <c r="G441" s="353">
        <v>0</v>
      </c>
      <c r="H441" s="353"/>
      <c r="I441" s="353">
        <v>0</v>
      </c>
      <c r="J441" s="353">
        <v>0</v>
      </c>
      <c r="K441" s="353">
        <v>0</v>
      </c>
      <c r="L441" s="353">
        <v>0</v>
      </c>
      <c r="M441" s="354">
        <v>0.9</v>
      </c>
      <c r="N441" s="355"/>
      <c r="O441" s="355"/>
      <c r="P441" s="353">
        <v>0</v>
      </c>
    </row>
    <row r="442" spans="1:16">
      <c r="A442" s="352">
        <v>167168</v>
      </c>
      <c r="B442" s="352">
        <v>11246</v>
      </c>
      <c r="C442" s="352" t="s">
        <v>335</v>
      </c>
      <c r="D442" s="352" t="s">
        <v>772</v>
      </c>
      <c r="E442" s="352">
        <v>0</v>
      </c>
      <c r="F442" s="352" t="s">
        <v>362</v>
      </c>
      <c r="G442" s="353">
        <v>0</v>
      </c>
      <c r="H442" s="353"/>
      <c r="I442" s="353">
        <v>0</v>
      </c>
      <c r="J442" s="353">
        <v>0</v>
      </c>
      <c r="K442" s="353">
        <v>0</v>
      </c>
      <c r="L442" s="353">
        <v>0</v>
      </c>
      <c r="M442" s="354">
        <v>0.9</v>
      </c>
      <c r="N442" s="355"/>
      <c r="O442" s="355"/>
      <c r="P442" s="353">
        <v>0</v>
      </c>
    </row>
    <row r="443" spans="1:16">
      <c r="A443" s="352">
        <v>436468</v>
      </c>
      <c r="B443" s="352">
        <v>11872</v>
      </c>
      <c r="C443" s="352" t="s">
        <v>335</v>
      </c>
      <c r="D443" s="352" t="s">
        <v>773</v>
      </c>
      <c r="E443" s="352">
        <v>0</v>
      </c>
      <c r="F443" s="352" t="s">
        <v>362</v>
      </c>
      <c r="G443" s="353">
        <v>51984905.829999998</v>
      </c>
      <c r="H443" s="353">
        <v>11647277.029999999</v>
      </c>
      <c r="I443" s="353">
        <v>0</v>
      </c>
      <c r="J443" s="353">
        <v>5198490.58</v>
      </c>
      <c r="K443" s="353">
        <v>0</v>
      </c>
      <c r="L443" s="353">
        <v>0</v>
      </c>
      <c r="M443" s="354">
        <v>0.9</v>
      </c>
      <c r="N443" s="355"/>
      <c r="O443" s="355"/>
      <c r="P443" s="353">
        <v>40337628.799999997</v>
      </c>
    </row>
    <row r="444" spans="1:16">
      <c r="A444" s="352">
        <v>703535</v>
      </c>
      <c r="B444" s="352">
        <v>11636</v>
      </c>
      <c r="C444" s="352" t="s">
        <v>335</v>
      </c>
      <c r="D444" s="352" t="s">
        <v>115</v>
      </c>
      <c r="E444" s="352">
        <v>1</v>
      </c>
      <c r="F444" s="352" t="s">
        <v>362</v>
      </c>
      <c r="G444" s="353">
        <v>10149325.060000001</v>
      </c>
      <c r="H444" s="353">
        <v>620134.68999999994</v>
      </c>
      <c r="I444" s="353">
        <v>0</v>
      </c>
      <c r="J444" s="353">
        <v>1014932.51</v>
      </c>
      <c r="K444" s="353">
        <v>1014932.51</v>
      </c>
      <c r="L444" s="353">
        <v>9134392.5500000007</v>
      </c>
      <c r="M444" s="354">
        <v>0.89999999960588495</v>
      </c>
      <c r="N444" s="355">
        <v>45461.477465277778</v>
      </c>
      <c r="O444" s="355">
        <v>45460.568368055552</v>
      </c>
      <c r="P444" s="353">
        <v>10149325.060000001</v>
      </c>
    </row>
    <row r="445" spans="1:16">
      <c r="A445" s="352">
        <v>735959</v>
      </c>
      <c r="B445" s="352">
        <v>107922</v>
      </c>
      <c r="C445" s="352" t="s">
        <v>335</v>
      </c>
      <c r="D445" s="352" t="s">
        <v>774</v>
      </c>
      <c r="E445" s="352">
        <v>0</v>
      </c>
      <c r="F445" s="352" t="s">
        <v>362</v>
      </c>
      <c r="G445" s="353">
        <v>0</v>
      </c>
      <c r="H445" s="353"/>
      <c r="I445" s="353">
        <v>0</v>
      </c>
      <c r="J445" s="353">
        <v>0</v>
      </c>
      <c r="K445" s="353">
        <v>0</v>
      </c>
      <c r="L445" s="353">
        <v>0</v>
      </c>
      <c r="M445" s="354">
        <v>0.9</v>
      </c>
      <c r="N445" s="355"/>
      <c r="O445" s="355"/>
      <c r="P445" s="353">
        <v>0</v>
      </c>
    </row>
    <row r="446" spans="1:16">
      <c r="A446" s="352">
        <v>735960</v>
      </c>
      <c r="B446" s="352">
        <v>11803</v>
      </c>
      <c r="C446" s="352" t="s">
        <v>335</v>
      </c>
      <c r="D446" s="352" t="s">
        <v>775</v>
      </c>
      <c r="E446" s="352">
        <v>0</v>
      </c>
      <c r="F446" s="352" t="s">
        <v>362</v>
      </c>
      <c r="G446" s="353">
        <v>0</v>
      </c>
      <c r="H446" s="353"/>
      <c r="I446" s="353">
        <v>0</v>
      </c>
      <c r="J446" s="353">
        <v>0</v>
      </c>
      <c r="K446" s="353">
        <v>0</v>
      </c>
      <c r="L446" s="353">
        <v>0</v>
      </c>
      <c r="M446" s="354">
        <v>0.9</v>
      </c>
      <c r="N446" s="355"/>
      <c r="O446" s="355"/>
      <c r="P446" s="353">
        <v>9202952.8599999994</v>
      </c>
    </row>
    <row r="447" spans="1:16">
      <c r="A447" s="352">
        <v>693788</v>
      </c>
      <c r="B447" s="352">
        <v>11547</v>
      </c>
      <c r="C447" s="352" t="s">
        <v>335</v>
      </c>
      <c r="D447" s="352" t="s">
        <v>776</v>
      </c>
      <c r="E447" s="352">
        <v>0</v>
      </c>
      <c r="F447" s="352" t="s">
        <v>362</v>
      </c>
      <c r="G447" s="353">
        <v>0</v>
      </c>
      <c r="H447" s="353"/>
      <c r="I447" s="353">
        <v>0</v>
      </c>
      <c r="J447" s="353">
        <v>0</v>
      </c>
      <c r="K447" s="353">
        <v>0</v>
      </c>
      <c r="L447" s="353">
        <v>0</v>
      </c>
      <c r="M447" s="354">
        <v>0.9</v>
      </c>
      <c r="N447" s="355"/>
      <c r="O447" s="355"/>
      <c r="P447" s="353">
        <v>6314386.4400000004</v>
      </c>
    </row>
    <row r="448" spans="1:16">
      <c r="A448" s="352">
        <v>737699</v>
      </c>
      <c r="B448" s="352">
        <v>107923</v>
      </c>
      <c r="C448" s="352" t="s">
        <v>335</v>
      </c>
      <c r="D448" s="352" t="s">
        <v>777</v>
      </c>
      <c r="E448" s="352">
        <v>0</v>
      </c>
      <c r="F448" s="352" t="s">
        <v>362</v>
      </c>
      <c r="G448" s="353">
        <v>0</v>
      </c>
      <c r="H448" s="353"/>
      <c r="I448" s="353">
        <v>0</v>
      </c>
      <c r="J448" s="353">
        <v>0</v>
      </c>
      <c r="K448" s="353">
        <v>0</v>
      </c>
      <c r="L448" s="353">
        <v>0</v>
      </c>
      <c r="M448" s="354">
        <v>0.9</v>
      </c>
      <c r="N448" s="355"/>
      <c r="O448" s="355"/>
      <c r="P448" s="353">
        <v>0</v>
      </c>
    </row>
    <row r="449" spans="1:16">
      <c r="A449" s="352">
        <v>737707</v>
      </c>
      <c r="B449" s="352">
        <v>11797</v>
      </c>
      <c r="C449" s="352" t="s">
        <v>335</v>
      </c>
      <c r="D449" s="352" t="s">
        <v>778</v>
      </c>
      <c r="E449" s="352">
        <v>0</v>
      </c>
      <c r="F449" s="352" t="s">
        <v>362</v>
      </c>
      <c r="G449" s="353">
        <v>0</v>
      </c>
      <c r="H449" s="353"/>
      <c r="I449" s="353">
        <v>0</v>
      </c>
      <c r="J449" s="353">
        <v>0</v>
      </c>
      <c r="K449" s="353">
        <v>0</v>
      </c>
      <c r="L449" s="353">
        <v>0</v>
      </c>
      <c r="M449" s="354">
        <v>0.9</v>
      </c>
      <c r="N449" s="355"/>
      <c r="O449" s="355"/>
      <c r="P449" s="353">
        <v>7066938</v>
      </c>
    </row>
    <row r="450" spans="1:16">
      <c r="A450" s="352">
        <v>711862</v>
      </c>
      <c r="B450" s="352">
        <v>107857</v>
      </c>
      <c r="C450" s="352" t="s">
        <v>335</v>
      </c>
      <c r="D450" s="352" t="s">
        <v>779</v>
      </c>
      <c r="E450" s="352">
        <v>0</v>
      </c>
      <c r="F450" s="352" t="s">
        <v>362</v>
      </c>
      <c r="G450" s="353">
        <v>0</v>
      </c>
      <c r="H450" s="353"/>
      <c r="I450" s="353">
        <v>0</v>
      </c>
      <c r="J450" s="353"/>
      <c r="K450" s="353">
        <v>0</v>
      </c>
      <c r="L450" s="353">
        <v>0</v>
      </c>
      <c r="M450" s="354">
        <v>0.9</v>
      </c>
      <c r="N450" s="355"/>
      <c r="O450" s="355"/>
      <c r="P450" s="353">
        <v>0</v>
      </c>
    </row>
    <row r="451" spans="1:16">
      <c r="A451" s="352">
        <v>334470</v>
      </c>
      <c r="B451" s="352">
        <v>11708</v>
      </c>
      <c r="C451" s="352" t="s">
        <v>335</v>
      </c>
      <c r="D451" s="352" t="s">
        <v>196</v>
      </c>
      <c r="E451" s="352">
        <v>0</v>
      </c>
      <c r="F451" s="352" t="s">
        <v>362</v>
      </c>
      <c r="G451" s="353">
        <v>47112099.920000002</v>
      </c>
      <c r="H451" s="353">
        <v>0</v>
      </c>
      <c r="I451" s="353">
        <v>0</v>
      </c>
      <c r="J451" s="353">
        <v>4711209.99</v>
      </c>
      <c r="K451" s="353">
        <v>4711209.99</v>
      </c>
      <c r="L451" s="353">
        <v>42400889.93</v>
      </c>
      <c r="M451" s="354">
        <v>0.9</v>
      </c>
      <c r="N451" s="355">
        <v>45966.678206018521</v>
      </c>
      <c r="O451" s="355">
        <v>45966.678206018521</v>
      </c>
      <c r="P451" s="353">
        <v>0</v>
      </c>
    </row>
    <row r="452" spans="1:16">
      <c r="A452" s="352">
        <v>756999</v>
      </c>
      <c r="B452" s="352">
        <v>108031</v>
      </c>
      <c r="C452" s="352" t="s">
        <v>335</v>
      </c>
      <c r="D452" s="352" t="s">
        <v>250</v>
      </c>
      <c r="E452" s="352">
        <v>0</v>
      </c>
      <c r="F452" s="352" t="s">
        <v>362</v>
      </c>
      <c r="G452" s="353">
        <v>29319358.780000001</v>
      </c>
      <c r="H452" s="353">
        <v>0</v>
      </c>
      <c r="I452" s="353">
        <v>0</v>
      </c>
      <c r="J452" s="353">
        <v>2931935.87</v>
      </c>
      <c r="K452" s="353">
        <v>0</v>
      </c>
      <c r="L452" s="353">
        <v>0</v>
      </c>
      <c r="M452" s="354">
        <v>0.9</v>
      </c>
      <c r="N452" s="355"/>
      <c r="O452" s="355"/>
      <c r="P452" s="353">
        <v>0</v>
      </c>
    </row>
    <row r="453" spans="1:16">
      <c r="A453" s="352">
        <v>756997</v>
      </c>
      <c r="B453" s="352">
        <v>108030</v>
      </c>
      <c r="C453" s="352" t="s">
        <v>335</v>
      </c>
      <c r="D453" s="352" t="s">
        <v>249</v>
      </c>
      <c r="E453" s="352">
        <v>0</v>
      </c>
      <c r="F453" s="352" t="s">
        <v>362</v>
      </c>
      <c r="G453" s="353">
        <v>40557533.609999999</v>
      </c>
      <c r="H453" s="353">
        <v>0</v>
      </c>
      <c r="I453" s="353">
        <v>0</v>
      </c>
      <c r="J453" s="353">
        <v>4055753.36</v>
      </c>
      <c r="K453" s="353">
        <v>0</v>
      </c>
      <c r="L453" s="353">
        <v>0</v>
      </c>
      <c r="M453" s="354">
        <v>0.9</v>
      </c>
      <c r="N453" s="355"/>
      <c r="O453" s="355"/>
      <c r="P453" s="353">
        <v>0</v>
      </c>
    </row>
    <row r="454" spans="1:16">
      <c r="A454" s="352">
        <v>712979</v>
      </c>
      <c r="B454" s="352">
        <v>107863</v>
      </c>
      <c r="C454" s="352" t="s">
        <v>335</v>
      </c>
      <c r="D454" s="352" t="s">
        <v>780</v>
      </c>
      <c r="E454" s="352">
        <v>0</v>
      </c>
      <c r="F454" s="352" t="s">
        <v>362</v>
      </c>
      <c r="G454" s="353">
        <v>0</v>
      </c>
      <c r="H454" s="353"/>
      <c r="I454" s="353">
        <v>0</v>
      </c>
      <c r="J454" s="353"/>
      <c r="K454" s="353">
        <v>0</v>
      </c>
      <c r="L454" s="353">
        <v>0</v>
      </c>
      <c r="M454" s="354">
        <v>0.9</v>
      </c>
      <c r="N454" s="355"/>
      <c r="O454" s="355"/>
      <c r="P454" s="353">
        <v>0</v>
      </c>
    </row>
    <row r="455" spans="1:16">
      <c r="A455" s="352">
        <v>679006</v>
      </c>
      <c r="B455" s="352">
        <v>11862</v>
      </c>
      <c r="C455" s="352" t="s">
        <v>504</v>
      </c>
      <c r="D455" s="352" t="s">
        <v>781</v>
      </c>
      <c r="E455" s="352">
        <v>0</v>
      </c>
      <c r="F455" s="352" t="s">
        <v>362</v>
      </c>
      <c r="G455" s="353">
        <v>0</v>
      </c>
      <c r="H455" s="353"/>
      <c r="I455" s="353">
        <v>0</v>
      </c>
      <c r="J455" s="353">
        <v>0</v>
      </c>
      <c r="K455" s="353">
        <v>0</v>
      </c>
      <c r="L455" s="353">
        <v>0</v>
      </c>
      <c r="M455" s="354">
        <v>0.9</v>
      </c>
      <c r="N455" s="355"/>
      <c r="O455" s="355"/>
      <c r="P455" s="353">
        <v>0</v>
      </c>
    </row>
    <row r="456" spans="1:16">
      <c r="A456" s="352">
        <v>753301</v>
      </c>
      <c r="B456" s="352">
        <v>108003</v>
      </c>
      <c r="C456" s="352" t="s">
        <v>335</v>
      </c>
      <c r="D456" s="352" t="s">
        <v>782</v>
      </c>
      <c r="E456" s="352">
        <v>0</v>
      </c>
      <c r="F456" s="352" t="s">
        <v>362</v>
      </c>
      <c r="G456" s="353">
        <v>0</v>
      </c>
      <c r="H456" s="353"/>
      <c r="I456" s="353">
        <v>0</v>
      </c>
      <c r="J456" s="353">
        <v>0</v>
      </c>
      <c r="K456" s="353">
        <v>0</v>
      </c>
      <c r="L456" s="353">
        <v>0</v>
      </c>
      <c r="M456" s="354">
        <v>0.9</v>
      </c>
      <c r="N456" s="355"/>
      <c r="O456" s="355"/>
      <c r="P456" s="353">
        <v>0</v>
      </c>
    </row>
    <row r="457" spans="1:16">
      <c r="A457" s="352">
        <v>753302</v>
      </c>
      <c r="B457" s="352">
        <v>108004</v>
      </c>
      <c r="C457" s="352" t="s">
        <v>335</v>
      </c>
      <c r="D457" s="352" t="s">
        <v>783</v>
      </c>
      <c r="E457" s="352">
        <v>0</v>
      </c>
      <c r="F457" s="352" t="s">
        <v>362</v>
      </c>
      <c r="G457" s="353">
        <v>0</v>
      </c>
      <c r="H457" s="353"/>
      <c r="I457" s="353">
        <v>0</v>
      </c>
      <c r="J457" s="353">
        <v>0</v>
      </c>
      <c r="K457" s="353">
        <v>0</v>
      </c>
      <c r="L457" s="353">
        <v>0</v>
      </c>
      <c r="M457" s="354">
        <v>0.9</v>
      </c>
      <c r="N457" s="355"/>
      <c r="O457" s="355"/>
      <c r="P457" s="353">
        <v>0</v>
      </c>
    </row>
    <row r="458" spans="1:16">
      <c r="A458" s="352">
        <v>713592</v>
      </c>
      <c r="B458" s="352">
        <v>107874</v>
      </c>
      <c r="C458" s="352" t="s">
        <v>335</v>
      </c>
      <c r="D458" s="352" t="s">
        <v>784</v>
      </c>
      <c r="E458" s="352">
        <v>0</v>
      </c>
      <c r="F458" s="352" t="s">
        <v>362</v>
      </c>
      <c r="G458" s="353">
        <v>0</v>
      </c>
      <c r="H458" s="353"/>
      <c r="I458" s="353">
        <v>0</v>
      </c>
      <c r="J458" s="353"/>
      <c r="K458" s="353">
        <v>0</v>
      </c>
      <c r="L458" s="353">
        <v>0</v>
      </c>
      <c r="M458" s="354">
        <v>0.9</v>
      </c>
      <c r="N458" s="355"/>
      <c r="O458" s="355"/>
      <c r="P458" s="353">
        <v>0</v>
      </c>
    </row>
    <row r="459" spans="1:16">
      <c r="A459" s="352">
        <v>814793</v>
      </c>
      <c r="B459" s="352">
        <v>108106</v>
      </c>
      <c r="C459" s="352" t="s">
        <v>335</v>
      </c>
      <c r="D459" s="352" t="s">
        <v>785</v>
      </c>
      <c r="E459" s="352">
        <v>0</v>
      </c>
      <c r="F459" s="352" t="s">
        <v>362</v>
      </c>
      <c r="G459" s="353">
        <v>0</v>
      </c>
      <c r="H459" s="353"/>
      <c r="I459" s="353">
        <v>0</v>
      </c>
      <c r="J459" s="353">
        <v>0</v>
      </c>
      <c r="K459" s="353">
        <v>0</v>
      </c>
      <c r="L459" s="353">
        <v>0</v>
      </c>
      <c r="M459" s="354">
        <v>0.9</v>
      </c>
      <c r="N459" s="355"/>
      <c r="O459" s="355"/>
      <c r="P459" s="353">
        <v>0</v>
      </c>
    </row>
    <row r="460" spans="1:16">
      <c r="A460" s="352">
        <v>711291</v>
      </c>
      <c r="B460" s="352">
        <v>107855</v>
      </c>
      <c r="C460" s="352" t="s">
        <v>335</v>
      </c>
      <c r="D460" s="352" t="s">
        <v>786</v>
      </c>
      <c r="E460" s="352">
        <v>0</v>
      </c>
      <c r="F460" s="352" t="s">
        <v>362</v>
      </c>
      <c r="G460" s="353">
        <v>0</v>
      </c>
      <c r="H460" s="353"/>
      <c r="I460" s="353">
        <v>0</v>
      </c>
      <c r="J460" s="353"/>
      <c r="K460" s="353">
        <v>0</v>
      </c>
      <c r="L460" s="353">
        <v>0</v>
      </c>
      <c r="M460" s="354">
        <v>0.9</v>
      </c>
      <c r="N460" s="355"/>
      <c r="O460" s="355"/>
      <c r="P460" s="353">
        <v>0</v>
      </c>
    </row>
    <row r="461" spans="1:16">
      <c r="A461" s="352">
        <v>704805</v>
      </c>
      <c r="B461" s="352">
        <v>11863</v>
      </c>
      <c r="C461" s="352" t="s">
        <v>335</v>
      </c>
      <c r="D461" s="352" t="s">
        <v>787</v>
      </c>
      <c r="E461" s="352">
        <v>0</v>
      </c>
      <c r="F461" s="352" t="s">
        <v>362</v>
      </c>
      <c r="G461" s="353">
        <v>0</v>
      </c>
      <c r="H461" s="353"/>
      <c r="I461" s="353">
        <v>0</v>
      </c>
      <c r="J461" s="353">
        <v>0</v>
      </c>
      <c r="K461" s="353">
        <v>0</v>
      </c>
      <c r="L461" s="353">
        <v>0</v>
      </c>
      <c r="M461" s="354">
        <v>0.9</v>
      </c>
      <c r="N461" s="355"/>
      <c r="O461" s="355"/>
      <c r="P461" s="353">
        <v>0</v>
      </c>
    </row>
    <row r="462" spans="1:16">
      <c r="A462" s="352">
        <v>704763</v>
      </c>
      <c r="B462" s="352">
        <v>107825</v>
      </c>
      <c r="C462" s="352" t="s">
        <v>335</v>
      </c>
      <c r="D462" s="352" t="s">
        <v>788</v>
      </c>
      <c r="E462" s="352">
        <v>0</v>
      </c>
      <c r="F462" s="352" t="s">
        <v>362</v>
      </c>
      <c r="G462" s="353">
        <v>0</v>
      </c>
      <c r="H462" s="353"/>
      <c r="I462" s="353">
        <v>0</v>
      </c>
      <c r="J462" s="353"/>
      <c r="K462" s="353">
        <v>0</v>
      </c>
      <c r="L462" s="353">
        <v>0</v>
      </c>
      <c r="M462" s="354">
        <v>0.9</v>
      </c>
      <c r="N462" s="355"/>
      <c r="O462" s="355"/>
      <c r="P462" s="353">
        <v>0</v>
      </c>
    </row>
    <row r="463" spans="1:16">
      <c r="A463" s="352">
        <v>678800</v>
      </c>
      <c r="B463" s="352">
        <v>11425</v>
      </c>
      <c r="C463" s="352" t="s">
        <v>335</v>
      </c>
      <c r="D463" s="352" t="s">
        <v>197</v>
      </c>
      <c r="E463" s="352">
        <v>0</v>
      </c>
      <c r="F463" s="352" t="s">
        <v>362</v>
      </c>
      <c r="G463" s="353">
        <v>13204825.279999999</v>
      </c>
      <c r="H463" s="353">
        <v>55895.839999999997</v>
      </c>
      <c r="I463" s="353">
        <v>0</v>
      </c>
      <c r="J463" s="353">
        <v>1320482.52</v>
      </c>
      <c r="K463" s="353">
        <v>1320482.52</v>
      </c>
      <c r="L463" s="353">
        <v>11884342.76</v>
      </c>
      <c r="M463" s="354">
        <v>0.9</v>
      </c>
      <c r="N463" s="355">
        <v>45966.678159722222</v>
      </c>
      <c r="O463" s="355">
        <v>45966.678159722222</v>
      </c>
      <c r="P463" s="353">
        <v>0</v>
      </c>
    </row>
    <row r="464" spans="1:16">
      <c r="A464" s="352">
        <v>679035</v>
      </c>
      <c r="B464" s="352">
        <v>11861</v>
      </c>
      <c r="C464" s="352" t="s">
        <v>335</v>
      </c>
      <c r="D464" s="352" t="s">
        <v>789</v>
      </c>
      <c r="E464" s="352">
        <v>0</v>
      </c>
      <c r="F464" s="352" t="s">
        <v>362</v>
      </c>
      <c r="G464" s="353">
        <v>0</v>
      </c>
      <c r="H464" s="353"/>
      <c r="I464" s="353">
        <v>0</v>
      </c>
      <c r="J464" s="353">
        <v>0</v>
      </c>
      <c r="K464" s="353">
        <v>0</v>
      </c>
      <c r="L464" s="353">
        <v>0</v>
      </c>
      <c r="M464" s="354">
        <v>0.9</v>
      </c>
      <c r="N464" s="355"/>
      <c r="O464" s="355"/>
      <c r="P464" s="353">
        <v>0</v>
      </c>
    </row>
    <row r="465" spans="1:16">
      <c r="A465" s="352">
        <v>814792</v>
      </c>
      <c r="B465" s="352">
        <v>108105</v>
      </c>
      <c r="C465" s="352" t="s">
        <v>335</v>
      </c>
      <c r="D465" s="352" t="s">
        <v>790</v>
      </c>
      <c r="E465" s="352">
        <v>0</v>
      </c>
      <c r="F465" s="352" t="s">
        <v>362</v>
      </c>
      <c r="G465" s="353">
        <v>0</v>
      </c>
      <c r="H465" s="353"/>
      <c r="I465" s="353">
        <v>0</v>
      </c>
      <c r="J465" s="353">
        <v>0</v>
      </c>
      <c r="K465" s="353">
        <v>0</v>
      </c>
      <c r="L465" s="353">
        <v>0</v>
      </c>
      <c r="M465" s="354">
        <v>0.9</v>
      </c>
      <c r="N465" s="355"/>
      <c r="O465" s="355"/>
      <c r="P465" s="353">
        <v>0</v>
      </c>
    </row>
    <row r="466" spans="1:16">
      <c r="A466" s="352">
        <v>708637</v>
      </c>
      <c r="B466" s="352">
        <v>11723</v>
      </c>
      <c r="C466" s="352" t="s">
        <v>335</v>
      </c>
      <c r="D466" s="352" t="s">
        <v>791</v>
      </c>
      <c r="E466" s="352">
        <v>1</v>
      </c>
      <c r="F466" s="352" t="s">
        <v>362</v>
      </c>
      <c r="G466" s="353">
        <v>377354.58</v>
      </c>
      <c r="H466" s="353">
        <v>73393.66</v>
      </c>
      <c r="I466" s="353">
        <v>0</v>
      </c>
      <c r="J466" s="353">
        <v>37735.449999999997</v>
      </c>
      <c r="K466" s="353">
        <v>37735.449999999997</v>
      </c>
      <c r="L466" s="353">
        <v>339619.13</v>
      </c>
      <c r="M466" s="354">
        <v>0.9</v>
      </c>
      <c r="N466" s="355">
        <v>45530.422025462962</v>
      </c>
      <c r="O466" s="355">
        <v>45642.968923611108</v>
      </c>
      <c r="P466" s="353">
        <v>303960.92</v>
      </c>
    </row>
    <row r="467" spans="1:16">
      <c r="A467" s="352">
        <v>712980</v>
      </c>
      <c r="B467" s="352">
        <v>11754</v>
      </c>
      <c r="C467" s="352" t="s">
        <v>335</v>
      </c>
      <c r="D467" s="352" t="s">
        <v>149</v>
      </c>
      <c r="E467" s="352">
        <v>0</v>
      </c>
      <c r="F467" s="352" t="s">
        <v>362</v>
      </c>
      <c r="G467" s="353">
        <v>631194.26</v>
      </c>
      <c r="H467" s="353">
        <v>72117.490000000005</v>
      </c>
      <c r="I467" s="353">
        <v>0</v>
      </c>
      <c r="J467" s="353">
        <v>63119.42</v>
      </c>
      <c r="K467" s="353">
        <v>63119.42</v>
      </c>
      <c r="L467" s="353">
        <v>568074.84</v>
      </c>
      <c r="M467" s="354">
        <v>0.9</v>
      </c>
      <c r="N467" s="355">
        <v>45597.63554398148</v>
      </c>
      <c r="O467" s="355">
        <v>45597.63554398148</v>
      </c>
      <c r="P467" s="353">
        <v>559076.77</v>
      </c>
    </row>
    <row r="468" spans="1:16">
      <c r="A468" s="352">
        <v>711670</v>
      </c>
      <c r="B468" s="352">
        <v>11719</v>
      </c>
      <c r="C468" s="352" t="s">
        <v>335</v>
      </c>
      <c r="D468" s="352" t="s">
        <v>138</v>
      </c>
      <c r="E468" s="352">
        <v>1</v>
      </c>
      <c r="F468" s="352" t="s">
        <v>362</v>
      </c>
      <c r="G468" s="353">
        <v>118160.28</v>
      </c>
      <c r="H468" s="353">
        <v>23372.71</v>
      </c>
      <c r="I468" s="353">
        <v>0</v>
      </c>
      <c r="J468" s="353">
        <v>11816.03</v>
      </c>
      <c r="K468" s="353">
        <v>11816.03</v>
      </c>
      <c r="L468" s="353">
        <v>106344.25</v>
      </c>
      <c r="M468" s="354">
        <v>0.89999998307383799</v>
      </c>
      <c r="N468" s="355">
        <v>45461.477465277778</v>
      </c>
      <c r="O468" s="355">
        <v>45460.567731481482</v>
      </c>
      <c r="P468" s="353">
        <v>118160.28</v>
      </c>
    </row>
    <row r="469" spans="1:16">
      <c r="A469" s="352">
        <v>549725</v>
      </c>
      <c r="B469" s="352">
        <v>11707</v>
      </c>
      <c r="C469" s="352" t="s">
        <v>335</v>
      </c>
      <c r="D469" s="352" t="s">
        <v>131</v>
      </c>
      <c r="E469" s="352">
        <v>0</v>
      </c>
      <c r="F469" s="352" t="s">
        <v>362</v>
      </c>
      <c r="G469" s="353">
        <v>4503783.21</v>
      </c>
      <c r="H469" s="353">
        <v>579767.52</v>
      </c>
      <c r="I469" s="353">
        <v>0</v>
      </c>
      <c r="J469" s="353">
        <v>450378.32</v>
      </c>
      <c r="K469" s="353">
        <v>450378.32</v>
      </c>
      <c r="L469" s="353">
        <v>4053404.89</v>
      </c>
      <c r="M469" s="354">
        <v>0.9</v>
      </c>
      <c r="N469" s="355">
        <v>45422.428449074076</v>
      </c>
      <c r="O469" s="355">
        <v>45421.613969907405</v>
      </c>
      <c r="P469" s="353">
        <v>4503783.21</v>
      </c>
    </row>
    <row r="470" spans="1:16">
      <c r="A470" s="352">
        <v>713149</v>
      </c>
      <c r="B470" s="352">
        <v>107867</v>
      </c>
      <c r="C470" s="352" t="s">
        <v>335</v>
      </c>
      <c r="D470" s="352" t="s">
        <v>792</v>
      </c>
      <c r="E470" s="352">
        <v>0</v>
      </c>
      <c r="F470" s="352" t="s">
        <v>362</v>
      </c>
      <c r="G470" s="353">
        <v>0</v>
      </c>
      <c r="H470" s="353"/>
      <c r="I470" s="353">
        <v>0</v>
      </c>
      <c r="J470" s="353"/>
      <c r="K470" s="353">
        <v>0</v>
      </c>
      <c r="L470" s="353">
        <v>0</v>
      </c>
      <c r="M470" s="354">
        <v>0.9</v>
      </c>
      <c r="N470" s="355"/>
      <c r="O470" s="355"/>
      <c r="P470" s="353">
        <v>0</v>
      </c>
    </row>
    <row r="471" spans="1:16">
      <c r="A471" s="352">
        <v>713497</v>
      </c>
      <c r="B471" s="352">
        <v>107873</v>
      </c>
      <c r="C471" s="352" t="s">
        <v>335</v>
      </c>
      <c r="D471" s="352" t="s">
        <v>793</v>
      </c>
      <c r="E471" s="352">
        <v>0</v>
      </c>
      <c r="F471" s="352" t="s">
        <v>362</v>
      </c>
      <c r="G471" s="353">
        <v>0</v>
      </c>
      <c r="H471" s="353"/>
      <c r="I471" s="353">
        <v>0</v>
      </c>
      <c r="J471" s="353"/>
      <c r="K471" s="353">
        <v>0</v>
      </c>
      <c r="L471" s="353">
        <v>0</v>
      </c>
      <c r="M471" s="354">
        <v>0.9</v>
      </c>
      <c r="N471" s="355"/>
      <c r="O471" s="355"/>
      <c r="P471" s="353">
        <v>0</v>
      </c>
    </row>
    <row r="472" spans="1:16">
      <c r="A472" s="352">
        <v>713459</v>
      </c>
      <c r="B472" s="352">
        <v>107870</v>
      </c>
      <c r="C472" s="352" t="s">
        <v>335</v>
      </c>
      <c r="D472" s="352" t="s">
        <v>794</v>
      </c>
      <c r="E472" s="352">
        <v>0</v>
      </c>
      <c r="F472" s="352" t="s">
        <v>362</v>
      </c>
      <c r="G472" s="353">
        <v>0</v>
      </c>
      <c r="H472" s="353"/>
      <c r="I472" s="353">
        <v>0</v>
      </c>
      <c r="J472" s="353"/>
      <c r="K472" s="353">
        <v>0</v>
      </c>
      <c r="L472" s="353">
        <v>0</v>
      </c>
      <c r="M472" s="354">
        <v>0.9</v>
      </c>
      <c r="N472" s="355"/>
      <c r="O472" s="355"/>
      <c r="P472" s="353">
        <v>0</v>
      </c>
    </row>
    <row r="473" spans="1:16">
      <c r="A473" s="352">
        <v>713491</v>
      </c>
      <c r="B473" s="352">
        <v>107871</v>
      </c>
      <c r="C473" s="352" t="s">
        <v>335</v>
      </c>
      <c r="D473" s="352" t="s">
        <v>795</v>
      </c>
      <c r="E473" s="352">
        <v>0</v>
      </c>
      <c r="F473" s="352" t="s">
        <v>362</v>
      </c>
      <c r="G473" s="353">
        <v>0</v>
      </c>
      <c r="H473" s="353"/>
      <c r="I473" s="353">
        <v>0</v>
      </c>
      <c r="J473" s="353"/>
      <c r="K473" s="353">
        <v>0</v>
      </c>
      <c r="L473" s="353">
        <v>0</v>
      </c>
      <c r="M473" s="354">
        <v>0.9</v>
      </c>
      <c r="N473" s="355"/>
      <c r="O473" s="355"/>
      <c r="P473" s="353">
        <v>0</v>
      </c>
    </row>
    <row r="474" spans="1:16">
      <c r="A474" s="352">
        <v>713496</v>
      </c>
      <c r="B474" s="352">
        <v>107872</v>
      </c>
      <c r="C474" s="352" t="s">
        <v>335</v>
      </c>
      <c r="D474" s="352" t="s">
        <v>796</v>
      </c>
      <c r="E474" s="352">
        <v>0</v>
      </c>
      <c r="F474" s="352" t="s">
        <v>362</v>
      </c>
      <c r="G474" s="353">
        <v>0</v>
      </c>
      <c r="H474" s="353"/>
      <c r="I474" s="353">
        <v>0</v>
      </c>
      <c r="J474" s="353"/>
      <c r="K474" s="353">
        <v>0</v>
      </c>
      <c r="L474" s="353">
        <v>0</v>
      </c>
      <c r="M474" s="354">
        <v>0.9</v>
      </c>
      <c r="N474" s="355"/>
      <c r="O474" s="355"/>
      <c r="P474" s="353">
        <v>0</v>
      </c>
    </row>
    <row r="475" spans="1:16">
      <c r="A475" s="352">
        <v>752277</v>
      </c>
      <c r="B475" s="352">
        <v>107995</v>
      </c>
      <c r="C475" s="352" t="s">
        <v>335</v>
      </c>
      <c r="D475" s="352" t="s">
        <v>797</v>
      </c>
      <c r="E475" s="352">
        <v>0</v>
      </c>
      <c r="F475" s="352" t="s">
        <v>362</v>
      </c>
      <c r="G475" s="353">
        <v>0</v>
      </c>
      <c r="H475" s="353"/>
      <c r="I475" s="353">
        <v>0</v>
      </c>
      <c r="J475" s="353">
        <v>0</v>
      </c>
      <c r="K475" s="353">
        <v>0</v>
      </c>
      <c r="L475" s="353">
        <v>0</v>
      </c>
      <c r="M475" s="354">
        <v>0.9</v>
      </c>
      <c r="N475" s="355"/>
      <c r="O475" s="355"/>
      <c r="P475" s="353">
        <v>0</v>
      </c>
    </row>
    <row r="476" spans="1:16">
      <c r="A476" s="352">
        <v>435769</v>
      </c>
      <c r="B476" s="352">
        <v>107547</v>
      </c>
      <c r="C476" s="352" t="s">
        <v>335</v>
      </c>
      <c r="D476" s="352" t="s">
        <v>798</v>
      </c>
      <c r="E476" s="352">
        <v>0</v>
      </c>
      <c r="F476" s="352" t="s">
        <v>362</v>
      </c>
      <c r="G476" s="353">
        <v>0</v>
      </c>
      <c r="H476" s="353">
        <v>0</v>
      </c>
      <c r="I476" s="353">
        <v>0</v>
      </c>
      <c r="J476" s="353">
        <v>0</v>
      </c>
      <c r="K476" s="353">
        <v>0</v>
      </c>
      <c r="L476" s="353">
        <v>0</v>
      </c>
      <c r="M476" s="354">
        <v>0.9</v>
      </c>
      <c r="N476" s="355"/>
      <c r="O476" s="355"/>
      <c r="P476" s="353">
        <v>0</v>
      </c>
    </row>
    <row r="477" spans="1:16">
      <c r="A477" s="352">
        <v>551927</v>
      </c>
      <c r="B477" s="352">
        <v>107736</v>
      </c>
      <c r="C477" s="352" t="s">
        <v>335</v>
      </c>
      <c r="D477" s="352" t="s">
        <v>799</v>
      </c>
      <c r="E477" s="352">
        <v>0</v>
      </c>
      <c r="F477" s="352" t="s">
        <v>362</v>
      </c>
      <c r="G477" s="353">
        <v>0</v>
      </c>
      <c r="H477" s="353"/>
      <c r="I477" s="353">
        <v>0</v>
      </c>
      <c r="J477" s="353">
        <v>0</v>
      </c>
      <c r="K477" s="353">
        <v>0</v>
      </c>
      <c r="L477" s="353">
        <v>0</v>
      </c>
      <c r="M477" s="354">
        <v>0.9</v>
      </c>
      <c r="N477" s="355"/>
      <c r="O477" s="355"/>
      <c r="P477" s="353">
        <v>0</v>
      </c>
    </row>
    <row r="478" spans="1:16">
      <c r="A478" s="352">
        <v>551926</v>
      </c>
      <c r="B478" s="352">
        <v>107735</v>
      </c>
      <c r="C478" s="352" t="s">
        <v>335</v>
      </c>
      <c r="D478" s="352" t="s">
        <v>217</v>
      </c>
      <c r="E478" s="352">
        <v>0</v>
      </c>
      <c r="F478" s="352" t="s">
        <v>362</v>
      </c>
      <c r="G478" s="353">
        <v>6340930.5999999996</v>
      </c>
      <c r="H478" s="353">
        <v>1073462.6100000001</v>
      </c>
      <c r="I478" s="353">
        <v>0</v>
      </c>
      <c r="J478" s="353">
        <v>634093.06000000006</v>
      </c>
      <c r="K478" s="353">
        <v>634093.06000000006</v>
      </c>
      <c r="L478" s="353">
        <v>5706837.54</v>
      </c>
      <c r="M478" s="354">
        <v>0.9</v>
      </c>
      <c r="N478" s="355">
        <v>46082.760775462964</v>
      </c>
      <c r="O478" s="355">
        <v>46082.760775462964</v>
      </c>
      <c r="P478" s="353">
        <v>0</v>
      </c>
    </row>
    <row r="479" spans="1:16">
      <c r="A479" s="352">
        <v>551925</v>
      </c>
      <c r="B479" s="352">
        <v>11537</v>
      </c>
      <c r="C479" s="352" t="s">
        <v>335</v>
      </c>
      <c r="D479" s="352" t="s">
        <v>103</v>
      </c>
      <c r="E479" s="352">
        <v>0</v>
      </c>
      <c r="F479" s="352" t="s">
        <v>362</v>
      </c>
      <c r="G479" s="353">
        <v>7664336.1399999997</v>
      </c>
      <c r="H479" s="353">
        <v>1701923.62</v>
      </c>
      <c r="I479" s="353">
        <v>0</v>
      </c>
      <c r="J479" s="353">
        <v>766433.61</v>
      </c>
      <c r="K479" s="353">
        <v>766433.61</v>
      </c>
      <c r="L479" s="353">
        <v>6897902.5300000003</v>
      </c>
      <c r="M479" s="354">
        <v>0.9</v>
      </c>
      <c r="N479" s="355">
        <v>45597.635578703703</v>
      </c>
      <c r="O479" s="355">
        <v>45597.635578703703</v>
      </c>
      <c r="P479" s="353">
        <v>16125402.73</v>
      </c>
    </row>
    <row r="480" spans="1:16">
      <c r="A480" s="352">
        <v>550998</v>
      </c>
      <c r="B480" s="352">
        <v>107724</v>
      </c>
      <c r="C480" s="352" t="s">
        <v>335</v>
      </c>
      <c r="D480" s="352" t="s">
        <v>800</v>
      </c>
      <c r="E480" s="352">
        <v>0</v>
      </c>
      <c r="F480" s="352" t="s">
        <v>362</v>
      </c>
      <c r="G480" s="353">
        <v>0</v>
      </c>
      <c r="H480" s="353"/>
      <c r="I480" s="353">
        <v>0</v>
      </c>
      <c r="J480" s="353"/>
      <c r="K480" s="353">
        <v>0</v>
      </c>
      <c r="L480" s="353">
        <v>0</v>
      </c>
      <c r="M480" s="354">
        <v>0.9</v>
      </c>
      <c r="N480" s="355"/>
      <c r="O480" s="355"/>
      <c r="P480" s="353">
        <v>0</v>
      </c>
    </row>
    <row r="481" spans="1:16">
      <c r="A481" s="352">
        <v>704757</v>
      </c>
      <c r="B481" s="352">
        <v>11638</v>
      </c>
      <c r="C481" s="352" t="s">
        <v>335</v>
      </c>
      <c r="D481" s="352" t="s">
        <v>801</v>
      </c>
      <c r="E481" s="352">
        <v>0</v>
      </c>
      <c r="F481" s="352" t="s">
        <v>362</v>
      </c>
      <c r="G481" s="353">
        <v>0</v>
      </c>
      <c r="H481" s="353"/>
      <c r="I481" s="353">
        <v>0</v>
      </c>
      <c r="J481" s="353">
        <v>0</v>
      </c>
      <c r="K481" s="353">
        <v>0</v>
      </c>
      <c r="L481" s="353">
        <v>0</v>
      </c>
      <c r="M481" s="354">
        <v>0.9</v>
      </c>
      <c r="N481" s="355"/>
      <c r="O481" s="355"/>
      <c r="P481" s="353">
        <v>7956662</v>
      </c>
    </row>
    <row r="482" spans="1:16">
      <c r="A482" s="352">
        <v>704744</v>
      </c>
      <c r="B482" s="352">
        <v>11626</v>
      </c>
      <c r="C482" s="352" t="s">
        <v>335</v>
      </c>
      <c r="D482" s="352" t="s">
        <v>802</v>
      </c>
      <c r="E482" s="352">
        <v>0</v>
      </c>
      <c r="F482" s="352" t="s">
        <v>362</v>
      </c>
      <c r="G482" s="353">
        <v>0</v>
      </c>
      <c r="H482" s="353"/>
      <c r="I482" s="353">
        <v>0</v>
      </c>
      <c r="J482" s="353">
        <v>0</v>
      </c>
      <c r="K482" s="353">
        <v>0</v>
      </c>
      <c r="L482" s="353">
        <v>0</v>
      </c>
      <c r="M482" s="354">
        <v>0.9</v>
      </c>
      <c r="N482" s="355"/>
      <c r="O482" s="355"/>
      <c r="P482" s="353">
        <v>22246737.73</v>
      </c>
    </row>
    <row r="483" spans="1:16">
      <c r="A483" s="352">
        <v>704929</v>
      </c>
      <c r="B483" s="352">
        <v>11635</v>
      </c>
      <c r="C483" s="352" t="s">
        <v>335</v>
      </c>
      <c r="D483" s="352" t="s">
        <v>803</v>
      </c>
      <c r="E483" s="352">
        <v>0</v>
      </c>
      <c r="F483" s="352" t="s">
        <v>362</v>
      </c>
      <c r="G483" s="353">
        <v>0</v>
      </c>
      <c r="H483" s="353"/>
      <c r="I483" s="353">
        <v>0</v>
      </c>
      <c r="J483" s="353">
        <v>0</v>
      </c>
      <c r="K483" s="353">
        <v>0</v>
      </c>
      <c r="L483" s="353">
        <v>0</v>
      </c>
      <c r="M483" s="354">
        <v>0.9</v>
      </c>
      <c r="N483" s="355"/>
      <c r="O483" s="355"/>
      <c r="P483" s="353">
        <v>16628674.189999999</v>
      </c>
    </row>
    <row r="484" spans="1:16">
      <c r="A484" s="352">
        <v>666894</v>
      </c>
      <c r="B484" s="352">
        <v>11519</v>
      </c>
      <c r="C484" s="352" t="s">
        <v>335</v>
      </c>
      <c r="D484" s="352" t="s">
        <v>804</v>
      </c>
      <c r="E484" s="352">
        <v>0</v>
      </c>
      <c r="F484" s="352" t="s">
        <v>362</v>
      </c>
      <c r="G484" s="353">
        <v>0</v>
      </c>
      <c r="H484" s="353"/>
      <c r="I484" s="353">
        <v>0</v>
      </c>
      <c r="J484" s="353">
        <v>0</v>
      </c>
      <c r="K484" s="353">
        <v>0</v>
      </c>
      <c r="L484" s="353">
        <v>0</v>
      </c>
      <c r="M484" s="354">
        <v>0.9</v>
      </c>
      <c r="N484" s="355"/>
      <c r="O484" s="355"/>
      <c r="P484" s="353">
        <v>30550204.859999999</v>
      </c>
    </row>
    <row r="485" spans="1:16">
      <c r="A485" s="352">
        <v>737712</v>
      </c>
      <c r="B485" s="352">
        <v>11836</v>
      </c>
      <c r="C485" s="352" t="s">
        <v>335</v>
      </c>
      <c r="D485" s="352" t="s">
        <v>805</v>
      </c>
      <c r="E485" s="352">
        <v>0</v>
      </c>
      <c r="F485" s="352" t="s">
        <v>362</v>
      </c>
      <c r="G485" s="353">
        <v>0</v>
      </c>
      <c r="H485" s="353"/>
      <c r="I485" s="353">
        <v>0</v>
      </c>
      <c r="J485" s="353">
        <v>0</v>
      </c>
      <c r="K485" s="353">
        <v>0</v>
      </c>
      <c r="L485" s="353">
        <v>0</v>
      </c>
      <c r="M485" s="354">
        <v>0.9</v>
      </c>
      <c r="N485" s="355"/>
      <c r="O485" s="355"/>
      <c r="P485" s="353">
        <v>27223280</v>
      </c>
    </row>
    <row r="486" spans="1:16">
      <c r="A486" s="352">
        <v>746108</v>
      </c>
      <c r="B486" s="352">
        <v>11779</v>
      </c>
      <c r="C486" s="352" t="s">
        <v>335</v>
      </c>
      <c r="D486" s="352" t="s">
        <v>806</v>
      </c>
      <c r="E486" s="352">
        <v>0</v>
      </c>
      <c r="F486" s="352" t="s">
        <v>362</v>
      </c>
      <c r="G486" s="353">
        <v>0</v>
      </c>
      <c r="H486" s="353"/>
      <c r="I486" s="353">
        <v>0</v>
      </c>
      <c r="J486" s="353">
        <v>0</v>
      </c>
      <c r="K486" s="353">
        <v>0</v>
      </c>
      <c r="L486" s="353">
        <v>0</v>
      </c>
      <c r="M486" s="354">
        <v>0.9</v>
      </c>
      <c r="N486" s="355"/>
      <c r="O486" s="355"/>
      <c r="P486" s="353">
        <v>26445766.739999998</v>
      </c>
    </row>
    <row r="487" spans="1:16">
      <c r="A487" s="352">
        <v>551827</v>
      </c>
      <c r="B487" s="352">
        <v>107732</v>
      </c>
      <c r="C487" s="352" t="s">
        <v>335</v>
      </c>
      <c r="D487" s="352" t="s">
        <v>807</v>
      </c>
      <c r="E487" s="352">
        <v>0</v>
      </c>
      <c r="F487" s="352" t="s">
        <v>362</v>
      </c>
      <c r="G487" s="353">
        <v>0</v>
      </c>
      <c r="H487" s="353"/>
      <c r="I487" s="353">
        <v>0</v>
      </c>
      <c r="J487" s="353"/>
      <c r="K487" s="353">
        <v>0</v>
      </c>
      <c r="L487" s="353">
        <v>0</v>
      </c>
      <c r="M487" s="354">
        <v>0.9</v>
      </c>
      <c r="N487" s="355"/>
      <c r="O487" s="355"/>
      <c r="P487" s="353">
        <v>0</v>
      </c>
    </row>
    <row r="488" spans="1:16">
      <c r="A488" s="352">
        <v>956349</v>
      </c>
      <c r="B488" s="352">
        <v>108157</v>
      </c>
      <c r="C488" s="352" t="s">
        <v>335</v>
      </c>
      <c r="D488" s="352" t="s">
        <v>164</v>
      </c>
      <c r="E488" s="352">
        <v>1</v>
      </c>
      <c r="F488" s="352" t="s">
        <v>362</v>
      </c>
      <c r="G488" s="353">
        <v>2077241.3</v>
      </c>
      <c r="H488" s="353">
        <v>1607206.7</v>
      </c>
      <c r="I488" s="353">
        <v>0</v>
      </c>
      <c r="J488" s="353">
        <v>207724.13</v>
      </c>
      <c r="K488" s="353">
        <v>136441.60999999999</v>
      </c>
      <c r="L488" s="353">
        <v>1227974.51</v>
      </c>
      <c r="M488" s="354">
        <v>0.9</v>
      </c>
      <c r="N488" s="355">
        <v>45917.802303240744</v>
      </c>
      <c r="O488" s="355">
        <v>45917.802303240744</v>
      </c>
      <c r="P488" s="353">
        <v>0</v>
      </c>
    </row>
    <row r="489" spans="1:16">
      <c r="A489" s="352">
        <v>956332</v>
      </c>
      <c r="B489" s="352">
        <v>108147</v>
      </c>
      <c r="C489" s="352" t="s">
        <v>335</v>
      </c>
      <c r="D489" s="352" t="s">
        <v>237</v>
      </c>
      <c r="E489" s="352">
        <v>0</v>
      </c>
      <c r="F489" s="352" t="s">
        <v>362</v>
      </c>
      <c r="G489" s="353">
        <v>10571189.26</v>
      </c>
      <c r="H489" s="353">
        <v>7906327.9199999999</v>
      </c>
      <c r="I489" s="353">
        <v>0</v>
      </c>
      <c r="J489" s="353">
        <v>1057118.92</v>
      </c>
      <c r="K489" s="353">
        <v>0</v>
      </c>
      <c r="L489" s="353">
        <v>0</v>
      </c>
      <c r="M489" s="354">
        <v>0.9</v>
      </c>
      <c r="N489" s="355"/>
      <c r="O489" s="355"/>
      <c r="P489" s="353">
        <v>0</v>
      </c>
    </row>
    <row r="490" spans="1:16">
      <c r="A490" s="352">
        <v>956335</v>
      </c>
      <c r="B490" s="352">
        <v>108148</v>
      </c>
      <c r="C490" s="352" t="s">
        <v>335</v>
      </c>
      <c r="D490" s="352" t="s">
        <v>238</v>
      </c>
      <c r="E490" s="352">
        <v>0</v>
      </c>
      <c r="F490" s="352" t="s">
        <v>362</v>
      </c>
      <c r="G490" s="353">
        <v>7135680.5999999996</v>
      </c>
      <c r="H490" s="353">
        <v>5336866.97</v>
      </c>
      <c r="I490" s="353">
        <v>0</v>
      </c>
      <c r="J490" s="353">
        <v>713568.06</v>
      </c>
      <c r="K490" s="353">
        <v>0</v>
      </c>
      <c r="L490" s="353">
        <v>0</v>
      </c>
      <c r="M490" s="354">
        <v>0.9</v>
      </c>
      <c r="N490" s="355"/>
      <c r="O490" s="355"/>
      <c r="P490" s="353">
        <v>0</v>
      </c>
    </row>
    <row r="491" spans="1:16">
      <c r="A491" s="352">
        <v>687480</v>
      </c>
      <c r="B491" s="352">
        <v>11085</v>
      </c>
      <c r="C491" s="352" t="s">
        <v>335</v>
      </c>
      <c r="D491" s="352" t="s">
        <v>808</v>
      </c>
      <c r="E491" s="352">
        <v>1</v>
      </c>
      <c r="F491" s="352" t="s">
        <v>362</v>
      </c>
      <c r="G491" s="353">
        <v>19847861.690000001</v>
      </c>
      <c r="H491" s="353">
        <v>0</v>
      </c>
      <c r="I491" s="353">
        <v>0</v>
      </c>
      <c r="J491" s="353">
        <v>1984786.16</v>
      </c>
      <c r="K491" s="353">
        <v>1984786.16</v>
      </c>
      <c r="L491" s="353">
        <v>17863075.530000001</v>
      </c>
      <c r="M491" s="354">
        <v>0.9</v>
      </c>
      <c r="N491" s="355">
        <v>44922.495069444441</v>
      </c>
      <c r="O491" s="355">
        <v>45664.885625000003</v>
      </c>
      <c r="P491" s="353">
        <v>19847861.690000001</v>
      </c>
    </row>
    <row r="492" spans="1:16">
      <c r="A492" s="352">
        <v>667744</v>
      </c>
      <c r="B492" s="352">
        <v>10608</v>
      </c>
      <c r="C492" s="352" t="s">
        <v>335</v>
      </c>
      <c r="D492" s="352" t="s">
        <v>809</v>
      </c>
      <c r="E492" s="352">
        <v>5</v>
      </c>
      <c r="F492" s="352" t="s">
        <v>362</v>
      </c>
      <c r="G492" s="353">
        <v>3009037</v>
      </c>
      <c r="H492" s="353">
        <v>0</v>
      </c>
      <c r="I492" s="353">
        <v>0</v>
      </c>
      <c r="J492" s="353">
        <v>300903.7</v>
      </c>
      <c r="K492" s="353">
        <v>300903.7</v>
      </c>
      <c r="L492" s="353">
        <v>2708133.3</v>
      </c>
      <c r="M492" s="354">
        <v>0.9</v>
      </c>
      <c r="N492" s="355">
        <v>44728.474305555559</v>
      </c>
      <c r="O492" s="355">
        <v>46073.802337962959</v>
      </c>
      <c r="P492" s="353">
        <v>3192936</v>
      </c>
    </row>
    <row r="493" spans="1:16">
      <c r="A493" s="352">
        <v>662947</v>
      </c>
      <c r="B493" s="352">
        <v>10615</v>
      </c>
      <c r="C493" s="352" t="s">
        <v>335</v>
      </c>
      <c r="D493" s="352" t="s">
        <v>810</v>
      </c>
      <c r="E493" s="352">
        <v>2</v>
      </c>
      <c r="F493" s="352" t="s">
        <v>362</v>
      </c>
      <c r="G493" s="353">
        <v>75093958.510000005</v>
      </c>
      <c r="H493" s="353">
        <v>0</v>
      </c>
      <c r="I493" s="353">
        <v>0</v>
      </c>
      <c r="J493" s="353">
        <v>7509395.8499999996</v>
      </c>
      <c r="K493" s="353">
        <v>7509395.8499999996</v>
      </c>
      <c r="L493" s="353">
        <v>67584562.659999996</v>
      </c>
      <c r="M493" s="354">
        <v>0.9</v>
      </c>
      <c r="N493" s="355">
        <v>44728.474305555559</v>
      </c>
      <c r="O493" s="355">
        <v>45527.93440972222</v>
      </c>
      <c r="P493" s="353">
        <v>75093958.510000005</v>
      </c>
    </row>
    <row r="494" spans="1:16">
      <c r="A494" s="352">
        <v>761563</v>
      </c>
      <c r="B494" s="352">
        <v>108055</v>
      </c>
      <c r="C494" s="352" t="s">
        <v>335</v>
      </c>
      <c r="D494" s="352" t="s">
        <v>811</v>
      </c>
      <c r="E494" s="352">
        <v>0</v>
      </c>
      <c r="F494" s="352" t="s">
        <v>362</v>
      </c>
      <c r="G494" s="353">
        <v>0</v>
      </c>
      <c r="H494" s="353"/>
      <c r="I494" s="353">
        <v>0</v>
      </c>
      <c r="J494" s="353">
        <v>0</v>
      </c>
      <c r="K494" s="353">
        <v>0</v>
      </c>
      <c r="L494" s="353">
        <v>0</v>
      </c>
      <c r="M494" s="354">
        <v>0.9</v>
      </c>
      <c r="N494" s="355"/>
      <c r="O494" s="355"/>
      <c r="P494" s="353">
        <v>0</v>
      </c>
    </row>
    <row r="495" spans="1:16">
      <c r="A495" s="352">
        <v>659968</v>
      </c>
      <c r="B495" s="352">
        <v>11318</v>
      </c>
      <c r="C495" s="352" t="s">
        <v>335</v>
      </c>
      <c r="D495" s="352" t="s">
        <v>812</v>
      </c>
      <c r="E495" s="352">
        <v>0</v>
      </c>
      <c r="F495" s="352" t="s">
        <v>362</v>
      </c>
      <c r="G495" s="353">
        <v>34882926</v>
      </c>
      <c r="H495" s="353">
        <v>4033578</v>
      </c>
      <c r="I495" s="353">
        <v>0</v>
      </c>
      <c r="J495" s="353">
        <v>3488292.6</v>
      </c>
      <c r="K495" s="353">
        <v>3488292.6</v>
      </c>
      <c r="L495" s="353">
        <v>31394633.399999999</v>
      </c>
      <c r="M495" s="354">
        <v>0.9</v>
      </c>
      <c r="N495" s="355">
        <v>45050.479062500002</v>
      </c>
      <c r="O495" s="355">
        <v>45049.590115740742</v>
      </c>
      <c r="P495" s="353">
        <v>34882926</v>
      </c>
    </row>
    <row r="496" spans="1:16">
      <c r="A496" s="352">
        <v>548596</v>
      </c>
      <c r="B496" s="352">
        <v>107708</v>
      </c>
      <c r="C496" s="352" t="s">
        <v>504</v>
      </c>
      <c r="D496" s="352" t="s">
        <v>813</v>
      </c>
      <c r="E496" s="352">
        <v>0</v>
      </c>
      <c r="F496" s="352" t="s">
        <v>362</v>
      </c>
      <c r="G496" s="353">
        <v>0</v>
      </c>
      <c r="H496" s="353"/>
      <c r="I496" s="353">
        <v>0</v>
      </c>
      <c r="J496" s="353"/>
      <c r="K496" s="353">
        <v>0</v>
      </c>
      <c r="L496" s="353">
        <v>0</v>
      </c>
      <c r="M496" s="354">
        <v>0.9</v>
      </c>
      <c r="N496" s="355"/>
      <c r="O496" s="355"/>
      <c r="P496" s="353">
        <v>0</v>
      </c>
    </row>
    <row r="497" spans="1:16">
      <c r="A497" s="352">
        <v>724601</v>
      </c>
      <c r="B497" s="352">
        <v>11739</v>
      </c>
      <c r="C497" s="352" t="s">
        <v>335</v>
      </c>
      <c r="D497" s="352" t="s">
        <v>146</v>
      </c>
      <c r="E497" s="352">
        <v>0</v>
      </c>
      <c r="F497" s="352" t="s">
        <v>362</v>
      </c>
      <c r="G497" s="353">
        <v>13708224.43</v>
      </c>
      <c r="H497" s="353">
        <v>1611020.9</v>
      </c>
      <c r="I497" s="353">
        <v>0</v>
      </c>
      <c r="J497" s="353">
        <v>1370822.44</v>
      </c>
      <c r="K497" s="353">
        <v>1370822.44</v>
      </c>
      <c r="L497" s="353">
        <v>12337401.99</v>
      </c>
      <c r="M497" s="354">
        <v>0.9</v>
      </c>
      <c r="N497" s="355">
        <v>45481.477777777778</v>
      </c>
      <c r="O497" s="355">
        <v>45478.540729166663</v>
      </c>
      <c r="P497" s="353">
        <v>13708224.43</v>
      </c>
    </row>
    <row r="498" spans="1:16">
      <c r="A498" s="352">
        <v>724599</v>
      </c>
      <c r="B498" s="352">
        <v>11738</v>
      </c>
      <c r="C498" s="352" t="s">
        <v>335</v>
      </c>
      <c r="D498" s="352" t="s">
        <v>814</v>
      </c>
      <c r="E498" s="352">
        <v>0</v>
      </c>
      <c r="F498" s="352" t="s">
        <v>362</v>
      </c>
      <c r="G498" s="353">
        <v>0</v>
      </c>
      <c r="H498" s="353"/>
      <c r="I498" s="353">
        <v>0</v>
      </c>
      <c r="J498" s="353">
        <v>0</v>
      </c>
      <c r="K498" s="353">
        <v>0</v>
      </c>
      <c r="L498" s="353">
        <v>0</v>
      </c>
      <c r="M498" s="354">
        <v>0.9</v>
      </c>
      <c r="N498" s="355"/>
      <c r="O498" s="355"/>
      <c r="P498" s="353">
        <v>10744021.82</v>
      </c>
    </row>
    <row r="499" spans="1:16">
      <c r="A499" s="352">
        <v>682331</v>
      </c>
      <c r="B499" s="352">
        <v>107777</v>
      </c>
      <c r="C499" s="352" t="s">
        <v>335</v>
      </c>
      <c r="D499" s="352" t="s">
        <v>815</v>
      </c>
      <c r="E499" s="352">
        <v>0</v>
      </c>
      <c r="F499" s="352" t="s">
        <v>362</v>
      </c>
      <c r="G499" s="353">
        <v>0</v>
      </c>
      <c r="H499" s="353"/>
      <c r="I499" s="353">
        <v>0</v>
      </c>
      <c r="J499" s="353">
        <v>0</v>
      </c>
      <c r="K499" s="353">
        <v>0</v>
      </c>
      <c r="L499" s="353">
        <v>0</v>
      </c>
      <c r="M499" s="354">
        <v>0.9</v>
      </c>
      <c r="N499" s="355"/>
      <c r="O499" s="355"/>
      <c r="P499" s="353">
        <v>0</v>
      </c>
    </row>
    <row r="500" spans="1:16">
      <c r="A500" s="352">
        <v>693615</v>
      </c>
      <c r="B500" s="352">
        <v>11685</v>
      </c>
      <c r="C500" s="352" t="s">
        <v>335</v>
      </c>
      <c r="D500" s="352" t="s">
        <v>816</v>
      </c>
      <c r="E500" s="352">
        <v>0</v>
      </c>
      <c r="F500" s="352" t="s">
        <v>362</v>
      </c>
      <c r="G500" s="353">
        <v>0</v>
      </c>
      <c r="H500" s="353"/>
      <c r="I500" s="353">
        <v>0</v>
      </c>
      <c r="J500" s="353">
        <v>0</v>
      </c>
      <c r="K500" s="353">
        <v>0</v>
      </c>
      <c r="L500" s="353">
        <v>0</v>
      </c>
      <c r="M500" s="354">
        <v>0.9</v>
      </c>
      <c r="N500" s="355"/>
      <c r="O500" s="355"/>
      <c r="P500" s="353">
        <v>7076878.3200000003</v>
      </c>
    </row>
    <row r="501" spans="1:16">
      <c r="A501" s="352">
        <v>737798</v>
      </c>
      <c r="B501" s="352">
        <v>107924</v>
      </c>
      <c r="C501" s="352" t="s">
        <v>335</v>
      </c>
      <c r="D501" s="352" t="s">
        <v>817</v>
      </c>
      <c r="E501" s="352">
        <v>0</v>
      </c>
      <c r="F501" s="352" t="s">
        <v>362</v>
      </c>
      <c r="G501" s="353">
        <v>0</v>
      </c>
      <c r="H501" s="353"/>
      <c r="I501" s="353">
        <v>0</v>
      </c>
      <c r="J501" s="353">
        <v>0</v>
      </c>
      <c r="K501" s="353">
        <v>0</v>
      </c>
      <c r="L501" s="353">
        <v>0</v>
      </c>
      <c r="M501" s="354">
        <v>0.9</v>
      </c>
      <c r="N501" s="355"/>
      <c r="O501" s="355"/>
      <c r="P501" s="353">
        <v>0</v>
      </c>
    </row>
    <row r="502" spans="1:16">
      <c r="A502" s="352">
        <v>737804</v>
      </c>
      <c r="B502" s="352">
        <v>11809</v>
      </c>
      <c r="C502" s="352" t="s">
        <v>335</v>
      </c>
      <c r="D502" s="352" t="s">
        <v>818</v>
      </c>
      <c r="E502" s="352">
        <v>0</v>
      </c>
      <c r="F502" s="352" t="s">
        <v>362</v>
      </c>
      <c r="G502" s="353">
        <v>0</v>
      </c>
      <c r="H502" s="353"/>
      <c r="I502" s="353">
        <v>0</v>
      </c>
      <c r="J502" s="353">
        <v>0</v>
      </c>
      <c r="K502" s="353">
        <v>0</v>
      </c>
      <c r="L502" s="353">
        <v>0</v>
      </c>
      <c r="M502" s="354">
        <v>0.9</v>
      </c>
      <c r="N502" s="355"/>
      <c r="O502" s="355"/>
      <c r="P502" s="353">
        <v>6104606.8799999999</v>
      </c>
    </row>
    <row r="503" spans="1:16">
      <c r="A503" s="352">
        <v>180723</v>
      </c>
      <c r="B503" s="352">
        <v>107310</v>
      </c>
      <c r="C503" s="352" t="s">
        <v>335</v>
      </c>
      <c r="D503" s="352" t="s">
        <v>819</v>
      </c>
      <c r="E503" s="352">
        <v>0</v>
      </c>
      <c r="F503" s="352" t="s">
        <v>362</v>
      </c>
      <c r="G503" s="353">
        <v>0</v>
      </c>
      <c r="H503" s="353">
        <v>0</v>
      </c>
      <c r="I503" s="353">
        <v>0</v>
      </c>
      <c r="J503" s="353">
        <v>0</v>
      </c>
      <c r="K503" s="353">
        <v>0</v>
      </c>
      <c r="L503" s="353">
        <v>0</v>
      </c>
      <c r="M503" s="354">
        <v>0.9</v>
      </c>
      <c r="N503" s="355"/>
      <c r="O503" s="355"/>
      <c r="P503" s="353">
        <v>0</v>
      </c>
    </row>
    <row r="504" spans="1:16">
      <c r="A504" s="352">
        <v>714641</v>
      </c>
      <c r="B504" s="352">
        <v>11630</v>
      </c>
      <c r="C504" s="352" t="s">
        <v>335</v>
      </c>
      <c r="D504" s="352" t="s">
        <v>214</v>
      </c>
      <c r="E504" s="352">
        <v>0</v>
      </c>
      <c r="F504" s="352" t="s">
        <v>362</v>
      </c>
      <c r="G504" s="353">
        <v>11536809.84</v>
      </c>
      <c r="H504" s="353">
        <v>694470.58</v>
      </c>
      <c r="I504" s="353">
        <v>0</v>
      </c>
      <c r="J504" s="353">
        <v>1153680.98</v>
      </c>
      <c r="K504" s="353">
        <v>1153680.98</v>
      </c>
      <c r="L504" s="353">
        <v>10383128.859999999</v>
      </c>
      <c r="M504" s="354">
        <v>0.9</v>
      </c>
      <c r="N504" s="355">
        <v>46082.760752314818</v>
      </c>
      <c r="O504" s="355">
        <v>46082.760752314818</v>
      </c>
      <c r="P504" s="353">
        <v>12467409.380000001</v>
      </c>
    </row>
    <row r="505" spans="1:16">
      <c r="A505" s="352">
        <v>756479</v>
      </c>
      <c r="B505" s="352">
        <v>108029</v>
      </c>
      <c r="C505" s="352" t="s">
        <v>335</v>
      </c>
      <c r="D505" s="352" t="s">
        <v>820</v>
      </c>
      <c r="E505" s="352">
        <v>0</v>
      </c>
      <c r="F505" s="352" t="s">
        <v>362</v>
      </c>
      <c r="G505" s="353">
        <v>0</v>
      </c>
      <c r="H505" s="353"/>
      <c r="I505" s="353">
        <v>0</v>
      </c>
      <c r="J505" s="353"/>
      <c r="K505" s="353">
        <v>0</v>
      </c>
      <c r="L505" s="353">
        <v>0</v>
      </c>
      <c r="M505" s="354">
        <v>0.9</v>
      </c>
      <c r="N505" s="355"/>
      <c r="O505" s="355"/>
      <c r="P505" s="353">
        <v>0</v>
      </c>
    </row>
    <row r="506" spans="1:16">
      <c r="A506" s="352">
        <v>740414</v>
      </c>
      <c r="B506" s="352">
        <v>107938</v>
      </c>
      <c r="C506" s="352" t="s">
        <v>335</v>
      </c>
      <c r="D506" s="352" t="s">
        <v>821</v>
      </c>
      <c r="E506" s="352">
        <v>0</v>
      </c>
      <c r="F506" s="352" t="s">
        <v>362</v>
      </c>
      <c r="G506" s="353">
        <v>0</v>
      </c>
      <c r="H506" s="353"/>
      <c r="I506" s="353">
        <v>0</v>
      </c>
      <c r="J506" s="353">
        <v>0</v>
      </c>
      <c r="K506" s="353">
        <v>0</v>
      </c>
      <c r="L506" s="353">
        <v>0</v>
      </c>
      <c r="M506" s="354">
        <v>0.9</v>
      </c>
      <c r="N506" s="355"/>
      <c r="O506" s="355"/>
      <c r="P506" s="353">
        <v>0</v>
      </c>
    </row>
    <row r="507" spans="1:16">
      <c r="A507" s="352">
        <v>727529</v>
      </c>
      <c r="B507" s="352">
        <v>107893</v>
      </c>
      <c r="C507" s="352" t="s">
        <v>335</v>
      </c>
      <c r="D507" s="352" t="s">
        <v>206</v>
      </c>
      <c r="E507" s="352">
        <v>0</v>
      </c>
      <c r="F507" s="352" t="s">
        <v>362</v>
      </c>
      <c r="G507" s="353">
        <v>8305756.1299999999</v>
      </c>
      <c r="H507" s="353">
        <v>6426387.9299999997</v>
      </c>
      <c r="I507" s="353">
        <v>0</v>
      </c>
      <c r="J507" s="353">
        <v>830575.61</v>
      </c>
      <c r="K507" s="353">
        <v>830575.61</v>
      </c>
      <c r="L507" s="353">
        <v>7475180.5199999996</v>
      </c>
      <c r="M507" s="354">
        <v>0.9</v>
      </c>
      <c r="N507" s="355">
        <v>46082.760717592595</v>
      </c>
      <c r="O507" s="355">
        <v>46082.760717592595</v>
      </c>
      <c r="P507" s="353">
        <v>0</v>
      </c>
    </row>
    <row r="508" spans="1:16">
      <c r="A508" s="352">
        <v>741104</v>
      </c>
      <c r="B508" s="352">
        <v>107945</v>
      </c>
      <c r="C508" s="352" t="s">
        <v>335</v>
      </c>
      <c r="D508" s="352" t="s">
        <v>822</v>
      </c>
      <c r="E508" s="352">
        <v>0</v>
      </c>
      <c r="F508" s="352" t="s">
        <v>362</v>
      </c>
      <c r="G508" s="353">
        <v>0</v>
      </c>
      <c r="H508" s="353"/>
      <c r="I508" s="353">
        <v>0</v>
      </c>
      <c r="J508" s="353">
        <v>0</v>
      </c>
      <c r="K508" s="353">
        <v>0</v>
      </c>
      <c r="L508" s="353">
        <v>0</v>
      </c>
      <c r="M508" s="354">
        <v>0.9</v>
      </c>
      <c r="N508" s="355"/>
      <c r="O508" s="355"/>
      <c r="P508" s="353">
        <v>0</v>
      </c>
    </row>
    <row r="509" spans="1:16">
      <c r="A509" s="352">
        <v>727530</v>
      </c>
      <c r="B509" s="352">
        <v>107894</v>
      </c>
      <c r="C509" s="352" t="s">
        <v>335</v>
      </c>
      <c r="D509" s="352" t="s">
        <v>823</v>
      </c>
      <c r="E509" s="352">
        <v>0</v>
      </c>
      <c r="F509" s="352" t="s">
        <v>362</v>
      </c>
      <c r="G509" s="353">
        <v>0</v>
      </c>
      <c r="H509" s="353"/>
      <c r="I509" s="353">
        <v>0</v>
      </c>
      <c r="J509" s="353">
        <v>0</v>
      </c>
      <c r="K509" s="353">
        <v>0</v>
      </c>
      <c r="L509" s="353">
        <v>0</v>
      </c>
      <c r="M509" s="354">
        <v>0.9</v>
      </c>
      <c r="N509" s="355"/>
      <c r="O509" s="355"/>
      <c r="P509" s="353">
        <v>0</v>
      </c>
    </row>
    <row r="510" spans="1:16">
      <c r="A510" s="352">
        <v>750063</v>
      </c>
      <c r="B510" s="352">
        <v>107965</v>
      </c>
      <c r="C510" s="352" t="s">
        <v>335</v>
      </c>
      <c r="D510" s="352" t="s">
        <v>251</v>
      </c>
      <c r="E510" s="352">
        <v>0</v>
      </c>
      <c r="F510" s="352" t="s">
        <v>362</v>
      </c>
      <c r="G510" s="353">
        <v>60044753.520000003</v>
      </c>
      <c r="H510" s="353">
        <v>44155237.619999997</v>
      </c>
      <c r="I510" s="353">
        <v>0</v>
      </c>
      <c r="J510" s="353">
        <v>6004475.3499999996</v>
      </c>
      <c r="K510" s="353">
        <v>6004475.3499999996</v>
      </c>
      <c r="L510" s="353">
        <v>0</v>
      </c>
      <c r="M510" s="354">
        <v>0.9</v>
      </c>
      <c r="N510" s="355"/>
      <c r="O510" s="355"/>
      <c r="P510" s="353">
        <v>0</v>
      </c>
    </row>
    <row r="511" spans="1:16">
      <c r="A511" s="352">
        <v>727531</v>
      </c>
      <c r="B511" s="352">
        <v>11715</v>
      </c>
      <c r="C511" s="352" t="s">
        <v>335</v>
      </c>
      <c r="D511" s="352" t="s">
        <v>135</v>
      </c>
      <c r="E511" s="352">
        <v>0</v>
      </c>
      <c r="F511" s="352" t="s">
        <v>362</v>
      </c>
      <c r="G511" s="353">
        <v>25913934.109999999</v>
      </c>
      <c r="H511" s="353">
        <v>19064883.850000001</v>
      </c>
      <c r="I511" s="353">
        <v>0</v>
      </c>
      <c r="J511" s="353">
        <v>2591393.41</v>
      </c>
      <c r="K511" s="353">
        <v>2591393.41</v>
      </c>
      <c r="L511" s="353">
        <v>23322540.699999999</v>
      </c>
      <c r="M511" s="354">
        <v>0.9</v>
      </c>
      <c r="N511" s="355">
        <v>45775.802256944444</v>
      </c>
      <c r="O511" s="355">
        <v>45775.802256944444</v>
      </c>
      <c r="P511" s="353">
        <v>20024388.949999999</v>
      </c>
    </row>
    <row r="512" spans="1:16">
      <c r="A512" s="352">
        <v>756477</v>
      </c>
      <c r="B512" s="352">
        <v>108028</v>
      </c>
      <c r="C512" s="352" t="s">
        <v>335</v>
      </c>
      <c r="D512" s="352" t="s">
        <v>824</v>
      </c>
      <c r="E512" s="352">
        <v>0</v>
      </c>
      <c r="F512" s="352" t="s">
        <v>362</v>
      </c>
      <c r="G512" s="353">
        <v>0</v>
      </c>
      <c r="H512" s="353"/>
      <c r="I512" s="353">
        <v>0</v>
      </c>
      <c r="J512" s="353"/>
      <c r="K512" s="353">
        <v>0</v>
      </c>
      <c r="L512" s="353">
        <v>0</v>
      </c>
      <c r="M512" s="354">
        <v>0.9</v>
      </c>
      <c r="N512" s="355"/>
      <c r="O512" s="355"/>
      <c r="P512" s="353">
        <v>0</v>
      </c>
    </row>
    <row r="513" spans="1:16">
      <c r="A513" s="352">
        <v>740411</v>
      </c>
      <c r="B513" s="352">
        <v>107937</v>
      </c>
      <c r="C513" s="352" t="s">
        <v>335</v>
      </c>
      <c r="D513" s="352" t="s">
        <v>825</v>
      </c>
      <c r="E513" s="352">
        <v>0</v>
      </c>
      <c r="F513" s="352" t="s">
        <v>362</v>
      </c>
      <c r="G513" s="353">
        <v>0</v>
      </c>
      <c r="H513" s="353"/>
      <c r="I513" s="353">
        <v>0</v>
      </c>
      <c r="J513" s="353">
        <v>0</v>
      </c>
      <c r="K513" s="353">
        <v>0</v>
      </c>
      <c r="L513" s="353">
        <v>0</v>
      </c>
      <c r="M513" s="354">
        <v>0.9</v>
      </c>
      <c r="N513" s="355"/>
      <c r="O513" s="355"/>
      <c r="P513" s="353">
        <v>0</v>
      </c>
    </row>
    <row r="514" spans="1:16">
      <c r="A514" s="352">
        <v>727657</v>
      </c>
      <c r="B514" s="352">
        <v>107900</v>
      </c>
      <c r="C514" s="352" t="s">
        <v>335</v>
      </c>
      <c r="D514" s="352" t="s">
        <v>210</v>
      </c>
      <c r="E514" s="352">
        <v>0</v>
      </c>
      <c r="F514" s="352" t="s">
        <v>362</v>
      </c>
      <c r="G514" s="353">
        <v>2553192.59</v>
      </c>
      <c r="H514" s="353">
        <v>1975474.09</v>
      </c>
      <c r="I514" s="353">
        <v>0</v>
      </c>
      <c r="J514" s="353">
        <v>255319.25</v>
      </c>
      <c r="K514" s="353">
        <v>255319.25</v>
      </c>
      <c r="L514" s="353">
        <v>2297873.34</v>
      </c>
      <c r="M514" s="354">
        <v>0.9</v>
      </c>
      <c r="N514" s="355">
        <v>46082.760868055557</v>
      </c>
      <c r="O514" s="355">
        <v>46082.760868055557</v>
      </c>
      <c r="P514" s="353">
        <v>0</v>
      </c>
    </row>
    <row r="515" spans="1:16">
      <c r="A515" s="352">
        <v>741102</v>
      </c>
      <c r="B515" s="352">
        <v>107944</v>
      </c>
      <c r="C515" s="352" t="s">
        <v>335</v>
      </c>
      <c r="D515" s="352" t="s">
        <v>826</v>
      </c>
      <c r="E515" s="352">
        <v>0</v>
      </c>
      <c r="F515" s="352" t="s">
        <v>362</v>
      </c>
      <c r="G515" s="353">
        <v>0</v>
      </c>
      <c r="H515" s="353"/>
      <c r="I515" s="353">
        <v>0</v>
      </c>
      <c r="J515" s="353">
        <v>0</v>
      </c>
      <c r="K515" s="353">
        <v>0</v>
      </c>
      <c r="L515" s="353">
        <v>0</v>
      </c>
      <c r="M515" s="354">
        <v>0.9</v>
      </c>
      <c r="N515" s="355"/>
      <c r="O515" s="355"/>
      <c r="P515" s="353">
        <v>0</v>
      </c>
    </row>
    <row r="516" spans="1:16">
      <c r="A516" s="352">
        <v>727562</v>
      </c>
      <c r="B516" s="352">
        <v>107897</v>
      </c>
      <c r="C516" s="352" t="s">
        <v>335</v>
      </c>
      <c r="D516" s="352" t="s">
        <v>827</v>
      </c>
      <c r="E516" s="352">
        <v>0</v>
      </c>
      <c r="F516" s="352" t="s">
        <v>362</v>
      </c>
      <c r="G516" s="353">
        <v>0</v>
      </c>
      <c r="H516" s="353"/>
      <c r="I516" s="353">
        <v>0</v>
      </c>
      <c r="J516" s="353">
        <v>0</v>
      </c>
      <c r="K516" s="353">
        <v>0</v>
      </c>
      <c r="L516" s="353">
        <v>0</v>
      </c>
      <c r="M516" s="354">
        <v>0.9</v>
      </c>
      <c r="N516" s="355"/>
      <c r="O516" s="355"/>
      <c r="P516" s="353">
        <v>0</v>
      </c>
    </row>
    <row r="517" spans="1:16">
      <c r="A517" s="352">
        <v>750068</v>
      </c>
      <c r="B517" s="352">
        <v>107969</v>
      </c>
      <c r="C517" s="352" t="s">
        <v>335</v>
      </c>
      <c r="D517" s="352" t="s">
        <v>221</v>
      </c>
      <c r="E517" s="352">
        <v>0</v>
      </c>
      <c r="F517" s="352" t="s">
        <v>362</v>
      </c>
      <c r="G517" s="353">
        <v>52301929.369999997</v>
      </c>
      <c r="H517" s="353">
        <v>38461380.619999997</v>
      </c>
      <c r="I517" s="353">
        <v>0</v>
      </c>
      <c r="J517" s="353">
        <v>5230192.93</v>
      </c>
      <c r="K517" s="353">
        <v>5230192.93</v>
      </c>
      <c r="L517" s="353">
        <v>47071736.439999998</v>
      </c>
      <c r="M517" s="354">
        <v>0.9</v>
      </c>
      <c r="N517" s="355">
        <v>46082.760636574072</v>
      </c>
      <c r="O517" s="355">
        <v>46082.760636574072</v>
      </c>
      <c r="P517" s="353">
        <v>0</v>
      </c>
    </row>
    <row r="518" spans="1:16">
      <c r="A518" s="352">
        <v>728832</v>
      </c>
      <c r="B518" s="352">
        <v>11718</v>
      </c>
      <c r="C518" s="352" t="s">
        <v>335</v>
      </c>
      <c r="D518" s="352" t="s">
        <v>137</v>
      </c>
      <c r="E518" s="352">
        <v>0</v>
      </c>
      <c r="F518" s="352" t="s">
        <v>362</v>
      </c>
      <c r="G518" s="353">
        <v>14260691.9</v>
      </c>
      <c r="H518" s="353">
        <v>10493001.48</v>
      </c>
      <c r="I518" s="353">
        <v>0</v>
      </c>
      <c r="J518" s="353">
        <v>1426069.19</v>
      </c>
      <c r="K518" s="353">
        <v>1426069.19</v>
      </c>
      <c r="L518" s="353">
        <v>12834622.710000001</v>
      </c>
      <c r="M518" s="354">
        <v>0.9</v>
      </c>
      <c r="N518" s="355">
        <v>45775.802291666667</v>
      </c>
      <c r="O518" s="355">
        <v>45775.802291666667</v>
      </c>
      <c r="P518" s="353">
        <v>17078572.780000001</v>
      </c>
    </row>
    <row r="519" spans="1:16">
      <c r="A519" s="352">
        <v>756476</v>
      </c>
      <c r="B519" s="352">
        <v>108027</v>
      </c>
      <c r="C519" s="352" t="s">
        <v>335</v>
      </c>
      <c r="D519" s="352" t="s">
        <v>828</v>
      </c>
      <c r="E519" s="352">
        <v>0</v>
      </c>
      <c r="F519" s="352" t="s">
        <v>362</v>
      </c>
      <c r="G519" s="353">
        <v>0</v>
      </c>
      <c r="H519" s="353"/>
      <c r="I519" s="353">
        <v>0</v>
      </c>
      <c r="J519" s="353"/>
      <c r="K519" s="353">
        <v>0</v>
      </c>
      <c r="L519" s="353">
        <v>0</v>
      </c>
      <c r="M519" s="354">
        <v>0.9</v>
      </c>
      <c r="N519" s="355"/>
      <c r="O519" s="355"/>
      <c r="P519" s="353">
        <v>0</v>
      </c>
    </row>
    <row r="520" spans="1:16">
      <c r="A520" s="352">
        <v>740409</v>
      </c>
      <c r="B520" s="352">
        <v>107935</v>
      </c>
      <c r="C520" s="352" t="s">
        <v>335</v>
      </c>
      <c r="D520" s="352" t="s">
        <v>829</v>
      </c>
      <c r="E520" s="352">
        <v>0</v>
      </c>
      <c r="F520" s="352" t="s">
        <v>362</v>
      </c>
      <c r="G520" s="353">
        <v>0</v>
      </c>
      <c r="H520" s="353"/>
      <c r="I520" s="353">
        <v>0</v>
      </c>
      <c r="J520" s="353">
        <v>0</v>
      </c>
      <c r="K520" s="353">
        <v>0</v>
      </c>
      <c r="L520" s="353">
        <v>0</v>
      </c>
      <c r="M520" s="354">
        <v>0.9</v>
      </c>
      <c r="N520" s="355"/>
      <c r="O520" s="355"/>
      <c r="P520" s="353">
        <v>0</v>
      </c>
    </row>
    <row r="521" spans="1:16">
      <c r="A521" s="352">
        <v>727606</v>
      </c>
      <c r="B521" s="352">
        <v>107898</v>
      </c>
      <c r="C521" s="352" t="s">
        <v>335</v>
      </c>
      <c r="D521" s="352" t="s">
        <v>208</v>
      </c>
      <c r="E521" s="352">
        <v>0</v>
      </c>
      <c r="F521" s="352" t="s">
        <v>362</v>
      </c>
      <c r="G521" s="353">
        <v>3981089.18</v>
      </c>
      <c r="H521" s="353">
        <v>3080276.26</v>
      </c>
      <c r="I521" s="353">
        <v>0</v>
      </c>
      <c r="J521" s="353">
        <v>398108.91</v>
      </c>
      <c r="K521" s="353">
        <v>398108.91</v>
      </c>
      <c r="L521" s="353">
        <v>3582980.27</v>
      </c>
      <c r="M521" s="354">
        <v>0.9</v>
      </c>
      <c r="N521" s="355">
        <v>46082.760821759257</v>
      </c>
      <c r="O521" s="355">
        <v>46082.760821759257</v>
      </c>
      <c r="P521" s="353">
        <v>0</v>
      </c>
    </row>
    <row r="522" spans="1:16">
      <c r="A522" s="352">
        <v>741100</v>
      </c>
      <c r="B522" s="352">
        <v>107942</v>
      </c>
      <c r="C522" s="352" t="s">
        <v>335</v>
      </c>
      <c r="D522" s="352" t="s">
        <v>830</v>
      </c>
      <c r="E522" s="352">
        <v>0</v>
      </c>
      <c r="F522" s="352" t="s">
        <v>362</v>
      </c>
      <c r="G522" s="353">
        <v>0</v>
      </c>
      <c r="H522" s="353"/>
      <c r="I522" s="353">
        <v>0</v>
      </c>
      <c r="J522" s="353">
        <v>0</v>
      </c>
      <c r="K522" s="353">
        <v>0</v>
      </c>
      <c r="L522" s="353">
        <v>0</v>
      </c>
      <c r="M522" s="354">
        <v>0.9</v>
      </c>
      <c r="N522" s="355"/>
      <c r="O522" s="355"/>
      <c r="P522" s="353">
        <v>0</v>
      </c>
    </row>
    <row r="523" spans="1:16">
      <c r="A523" s="352">
        <v>727694</v>
      </c>
      <c r="B523" s="352">
        <v>107903</v>
      </c>
      <c r="C523" s="352" t="s">
        <v>335</v>
      </c>
      <c r="D523" s="352" t="s">
        <v>831</v>
      </c>
      <c r="E523" s="352">
        <v>0</v>
      </c>
      <c r="F523" s="352" t="s">
        <v>362</v>
      </c>
      <c r="G523" s="353">
        <v>0</v>
      </c>
      <c r="H523" s="353"/>
      <c r="I523" s="353">
        <v>0</v>
      </c>
      <c r="J523" s="353">
        <v>0</v>
      </c>
      <c r="K523" s="353">
        <v>0</v>
      </c>
      <c r="L523" s="353">
        <v>0</v>
      </c>
      <c r="M523" s="354">
        <v>0.9</v>
      </c>
      <c r="N523" s="355"/>
      <c r="O523" s="355"/>
      <c r="P523" s="353">
        <v>0</v>
      </c>
    </row>
    <row r="524" spans="1:16">
      <c r="A524" s="352">
        <v>750066</v>
      </c>
      <c r="B524" s="352">
        <v>107967</v>
      </c>
      <c r="C524" s="352" t="s">
        <v>335</v>
      </c>
      <c r="D524" s="352" t="s">
        <v>219</v>
      </c>
      <c r="E524" s="352">
        <v>0</v>
      </c>
      <c r="F524" s="352" t="s">
        <v>362</v>
      </c>
      <c r="G524" s="353">
        <v>107563717.79000001</v>
      </c>
      <c r="H524" s="353">
        <v>79097232.760000005</v>
      </c>
      <c r="I524" s="353">
        <v>0</v>
      </c>
      <c r="J524" s="353">
        <v>10756371.77</v>
      </c>
      <c r="K524" s="353">
        <v>10756371.77</v>
      </c>
      <c r="L524" s="353">
        <v>96807346.019999996</v>
      </c>
      <c r="M524" s="354">
        <v>0.9</v>
      </c>
      <c r="N524" s="355">
        <v>46082.718923611108</v>
      </c>
      <c r="O524" s="355">
        <v>46082.718923611108</v>
      </c>
      <c r="P524" s="353">
        <v>0</v>
      </c>
    </row>
    <row r="525" spans="1:16">
      <c r="A525" s="352">
        <v>727692</v>
      </c>
      <c r="B525" s="352">
        <v>11724</v>
      </c>
      <c r="C525" s="352" t="s">
        <v>335</v>
      </c>
      <c r="D525" s="352" t="s">
        <v>140</v>
      </c>
      <c r="E525" s="352">
        <v>0</v>
      </c>
      <c r="F525" s="352" t="s">
        <v>362</v>
      </c>
      <c r="G525" s="353">
        <v>28052090.370000001</v>
      </c>
      <c r="H525" s="353">
        <v>20637925.620000001</v>
      </c>
      <c r="I525" s="353">
        <v>0</v>
      </c>
      <c r="J525" s="353">
        <v>2805209.03</v>
      </c>
      <c r="K525" s="353">
        <v>2805209.03</v>
      </c>
      <c r="L525" s="353">
        <v>25246881.34</v>
      </c>
      <c r="M525" s="354">
        <v>0.9</v>
      </c>
      <c r="N525" s="355">
        <v>45775.802268518521</v>
      </c>
      <c r="O525" s="355">
        <v>45775.802268518521</v>
      </c>
      <c r="P525" s="353">
        <v>33353341.649999999</v>
      </c>
    </row>
    <row r="526" spans="1:16">
      <c r="A526" s="352">
        <v>756474</v>
      </c>
      <c r="B526" s="352">
        <v>108025</v>
      </c>
      <c r="C526" s="352" t="s">
        <v>335</v>
      </c>
      <c r="D526" s="352" t="s">
        <v>832</v>
      </c>
      <c r="E526" s="352">
        <v>0</v>
      </c>
      <c r="F526" s="352" t="s">
        <v>362</v>
      </c>
      <c r="G526" s="353">
        <v>0</v>
      </c>
      <c r="H526" s="353"/>
      <c r="I526" s="353">
        <v>0</v>
      </c>
      <c r="J526" s="353"/>
      <c r="K526" s="353">
        <v>0</v>
      </c>
      <c r="L526" s="353">
        <v>0</v>
      </c>
      <c r="M526" s="354">
        <v>0.9</v>
      </c>
      <c r="N526" s="355"/>
      <c r="O526" s="355"/>
      <c r="P526" s="353">
        <v>0</v>
      </c>
    </row>
    <row r="527" spans="1:16">
      <c r="A527" s="352">
        <v>740408</v>
      </c>
      <c r="B527" s="352">
        <v>107934</v>
      </c>
      <c r="C527" s="352" t="s">
        <v>335</v>
      </c>
      <c r="D527" s="352" t="s">
        <v>833</v>
      </c>
      <c r="E527" s="352">
        <v>0</v>
      </c>
      <c r="F527" s="352" t="s">
        <v>362</v>
      </c>
      <c r="G527" s="353">
        <v>0</v>
      </c>
      <c r="H527" s="353"/>
      <c r="I527" s="353">
        <v>0</v>
      </c>
      <c r="J527" s="353">
        <v>0</v>
      </c>
      <c r="K527" s="353">
        <v>0</v>
      </c>
      <c r="L527" s="353">
        <v>0</v>
      </c>
      <c r="M527" s="354">
        <v>0.9</v>
      </c>
      <c r="N527" s="355"/>
      <c r="O527" s="355"/>
      <c r="P527" s="353">
        <v>0</v>
      </c>
    </row>
    <row r="528" spans="1:16">
      <c r="A528" s="352">
        <v>727522</v>
      </c>
      <c r="B528" s="352">
        <v>107892</v>
      </c>
      <c r="C528" s="352" t="s">
        <v>335</v>
      </c>
      <c r="D528" s="352" t="s">
        <v>205</v>
      </c>
      <c r="E528" s="352">
        <v>0</v>
      </c>
      <c r="F528" s="352" t="s">
        <v>362</v>
      </c>
      <c r="G528" s="353">
        <v>3442081.85</v>
      </c>
      <c r="H528" s="353">
        <v>2663231.73</v>
      </c>
      <c r="I528" s="353">
        <v>0</v>
      </c>
      <c r="J528" s="353">
        <v>344208.18</v>
      </c>
      <c r="K528" s="353">
        <v>344208.18</v>
      </c>
      <c r="L528" s="353">
        <v>3097873.67</v>
      </c>
      <c r="M528" s="354">
        <v>0.9</v>
      </c>
      <c r="N528" s="355">
        <v>46082.76085648148</v>
      </c>
      <c r="O528" s="355">
        <v>46082.76085648148</v>
      </c>
      <c r="P528" s="353">
        <v>0</v>
      </c>
    </row>
    <row r="529" spans="1:16">
      <c r="A529" s="352">
        <v>741098</v>
      </c>
      <c r="B529" s="352">
        <v>107941</v>
      </c>
      <c r="C529" s="352" t="s">
        <v>335</v>
      </c>
      <c r="D529" s="352" t="s">
        <v>834</v>
      </c>
      <c r="E529" s="352">
        <v>0</v>
      </c>
      <c r="F529" s="352" t="s">
        <v>362</v>
      </c>
      <c r="G529" s="353">
        <v>0</v>
      </c>
      <c r="H529" s="353"/>
      <c r="I529" s="353">
        <v>0</v>
      </c>
      <c r="J529" s="353">
        <v>0</v>
      </c>
      <c r="K529" s="353">
        <v>0</v>
      </c>
      <c r="L529" s="353">
        <v>0</v>
      </c>
      <c r="M529" s="354">
        <v>0.9</v>
      </c>
      <c r="N529" s="355"/>
      <c r="O529" s="355"/>
      <c r="P529" s="353">
        <v>0</v>
      </c>
    </row>
    <row r="530" spans="1:16">
      <c r="A530" s="352">
        <v>727558</v>
      </c>
      <c r="B530" s="352">
        <v>107896</v>
      </c>
      <c r="C530" s="352" t="s">
        <v>335</v>
      </c>
      <c r="D530" s="352" t="s">
        <v>835</v>
      </c>
      <c r="E530" s="352">
        <v>0</v>
      </c>
      <c r="F530" s="352" t="s">
        <v>362</v>
      </c>
      <c r="G530" s="353">
        <v>0</v>
      </c>
      <c r="H530" s="353"/>
      <c r="I530" s="353">
        <v>0</v>
      </c>
      <c r="J530" s="353">
        <v>0</v>
      </c>
      <c r="K530" s="353">
        <v>0</v>
      </c>
      <c r="L530" s="353">
        <v>0</v>
      </c>
      <c r="M530" s="354">
        <v>0.9</v>
      </c>
      <c r="N530" s="355"/>
      <c r="O530" s="355"/>
      <c r="P530" s="353">
        <v>0</v>
      </c>
    </row>
    <row r="531" spans="1:16">
      <c r="A531" s="352">
        <v>750065</v>
      </c>
      <c r="B531" s="352">
        <v>107966</v>
      </c>
      <c r="C531" s="352" t="s">
        <v>335</v>
      </c>
      <c r="D531" s="352" t="s">
        <v>218</v>
      </c>
      <c r="E531" s="352">
        <v>0</v>
      </c>
      <c r="F531" s="352" t="s">
        <v>362</v>
      </c>
      <c r="G531" s="353">
        <v>70173723.909999996</v>
      </c>
      <c r="H531" s="353">
        <v>51603800.039999999</v>
      </c>
      <c r="I531" s="353">
        <v>0</v>
      </c>
      <c r="J531" s="353">
        <v>7017372.3899999997</v>
      </c>
      <c r="K531" s="353">
        <v>7017372.3899999997</v>
      </c>
      <c r="L531" s="353">
        <v>63156351.520000003</v>
      </c>
      <c r="M531" s="354">
        <v>0.9</v>
      </c>
      <c r="N531" s="355">
        <v>46082.76059027778</v>
      </c>
      <c r="O531" s="355">
        <v>46082.76059027778</v>
      </c>
      <c r="P531" s="353">
        <v>0</v>
      </c>
    </row>
    <row r="532" spans="1:16">
      <c r="A532" s="352">
        <v>727572</v>
      </c>
      <c r="B532" s="352">
        <v>11720</v>
      </c>
      <c r="C532" s="352" t="s">
        <v>335</v>
      </c>
      <c r="D532" s="352" t="s">
        <v>207</v>
      </c>
      <c r="E532" s="352">
        <v>0</v>
      </c>
      <c r="F532" s="352" t="s">
        <v>362</v>
      </c>
      <c r="G532" s="353">
        <v>42586648.640000001</v>
      </c>
      <c r="H532" s="353">
        <v>31317875.940000001</v>
      </c>
      <c r="I532" s="353">
        <v>0</v>
      </c>
      <c r="J532" s="353">
        <v>4258664.8600000003</v>
      </c>
      <c r="K532" s="353">
        <v>4258664.8600000003</v>
      </c>
      <c r="L532" s="353">
        <v>38327983.780000001</v>
      </c>
      <c r="M532" s="354">
        <v>0.9</v>
      </c>
      <c r="N532" s="355">
        <v>46082.760659722226</v>
      </c>
      <c r="O532" s="355">
        <v>46082.760659722226</v>
      </c>
      <c r="P532" s="353">
        <v>29267077.620000001</v>
      </c>
    </row>
    <row r="533" spans="1:16">
      <c r="A533" s="352">
        <v>756475</v>
      </c>
      <c r="B533" s="352">
        <v>108026</v>
      </c>
      <c r="C533" s="352" t="s">
        <v>335</v>
      </c>
      <c r="D533" s="352" t="s">
        <v>836</v>
      </c>
      <c r="E533" s="352">
        <v>0</v>
      </c>
      <c r="F533" s="352" t="s">
        <v>362</v>
      </c>
      <c r="G533" s="353">
        <v>0</v>
      </c>
      <c r="H533" s="353"/>
      <c r="I533" s="353">
        <v>0</v>
      </c>
      <c r="J533" s="353"/>
      <c r="K533" s="353">
        <v>0</v>
      </c>
      <c r="L533" s="353">
        <v>0</v>
      </c>
      <c r="M533" s="354">
        <v>0.9</v>
      </c>
      <c r="N533" s="355"/>
      <c r="O533" s="355"/>
      <c r="P533" s="353">
        <v>0</v>
      </c>
    </row>
    <row r="534" spans="1:16">
      <c r="A534" s="352">
        <v>740410</v>
      </c>
      <c r="B534" s="352">
        <v>107936</v>
      </c>
      <c r="C534" s="352" t="s">
        <v>335</v>
      </c>
      <c r="D534" s="352" t="s">
        <v>837</v>
      </c>
      <c r="E534" s="352">
        <v>0</v>
      </c>
      <c r="F534" s="352" t="s">
        <v>362</v>
      </c>
      <c r="G534" s="353">
        <v>0</v>
      </c>
      <c r="H534" s="353"/>
      <c r="I534" s="353">
        <v>0</v>
      </c>
      <c r="J534" s="353">
        <v>0</v>
      </c>
      <c r="K534" s="353">
        <v>0</v>
      </c>
      <c r="L534" s="353">
        <v>0</v>
      </c>
      <c r="M534" s="354">
        <v>0.9</v>
      </c>
      <c r="N534" s="355"/>
      <c r="O534" s="355"/>
      <c r="P534" s="353">
        <v>0</v>
      </c>
    </row>
    <row r="535" spans="1:16">
      <c r="A535" s="352">
        <v>727659</v>
      </c>
      <c r="B535" s="352">
        <v>107901</v>
      </c>
      <c r="C535" s="352" t="s">
        <v>335</v>
      </c>
      <c r="D535" s="352" t="s">
        <v>211</v>
      </c>
      <c r="E535" s="352">
        <v>0</v>
      </c>
      <c r="F535" s="352" t="s">
        <v>362</v>
      </c>
      <c r="G535" s="353">
        <v>4214343.82</v>
      </c>
      <c r="H535" s="353">
        <v>3260751.68</v>
      </c>
      <c r="I535" s="353">
        <v>0</v>
      </c>
      <c r="J535" s="353">
        <v>421434.38</v>
      </c>
      <c r="K535" s="353">
        <v>421434.38</v>
      </c>
      <c r="L535" s="353">
        <v>3792909.44</v>
      </c>
      <c r="M535" s="354">
        <v>0.9</v>
      </c>
      <c r="N535" s="355">
        <v>46082.760821759257</v>
      </c>
      <c r="O535" s="355">
        <v>46082.760821759257</v>
      </c>
      <c r="P535" s="353">
        <v>0</v>
      </c>
    </row>
    <row r="536" spans="1:16">
      <c r="A536" s="352">
        <v>741101</v>
      </c>
      <c r="B536" s="352">
        <v>107943</v>
      </c>
      <c r="C536" s="352" t="s">
        <v>335</v>
      </c>
      <c r="D536" s="352" t="s">
        <v>838</v>
      </c>
      <c r="E536" s="352">
        <v>0</v>
      </c>
      <c r="F536" s="352" t="s">
        <v>362</v>
      </c>
      <c r="G536" s="353">
        <v>0</v>
      </c>
      <c r="H536" s="353"/>
      <c r="I536" s="353">
        <v>0</v>
      </c>
      <c r="J536" s="353">
        <v>0</v>
      </c>
      <c r="K536" s="353">
        <v>0</v>
      </c>
      <c r="L536" s="353">
        <v>0</v>
      </c>
      <c r="M536" s="354">
        <v>0.9</v>
      </c>
      <c r="N536" s="355"/>
      <c r="O536" s="355"/>
      <c r="P536" s="353">
        <v>0</v>
      </c>
    </row>
    <row r="537" spans="1:16">
      <c r="A537" s="352">
        <v>727540</v>
      </c>
      <c r="B537" s="352">
        <v>107895</v>
      </c>
      <c r="C537" s="352" t="s">
        <v>335</v>
      </c>
      <c r="D537" s="352" t="s">
        <v>839</v>
      </c>
      <c r="E537" s="352">
        <v>0</v>
      </c>
      <c r="F537" s="352" t="s">
        <v>362</v>
      </c>
      <c r="G537" s="353">
        <v>0</v>
      </c>
      <c r="H537" s="353"/>
      <c r="I537" s="353">
        <v>0</v>
      </c>
      <c r="J537" s="353">
        <v>0</v>
      </c>
      <c r="K537" s="353">
        <v>0</v>
      </c>
      <c r="L537" s="353">
        <v>0</v>
      </c>
      <c r="M537" s="354">
        <v>0.9</v>
      </c>
      <c r="N537" s="355"/>
      <c r="O537" s="355"/>
      <c r="P537" s="353">
        <v>0</v>
      </c>
    </row>
    <row r="538" spans="1:16">
      <c r="A538" s="352">
        <v>750067</v>
      </c>
      <c r="B538" s="352">
        <v>107968</v>
      </c>
      <c r="C538" s="352" t="s">
        <v>335</v>
      </c>
      <c r="D538" s="352" t="s">
        <v>220</v>
      </c>
      <c r="E538" s="352">
        <v>0</v>
      </c>
      <c r="F538" s="352" t="s">
        <v>362</v>
      </c>
      <c r="G538" s="353">
        <v>56797288.740000002</v>
      </c>
      <c r="H538" s="353">
        <v>41767142.560000002</v>
      </c>
      <c r="I538" s="353">
        <v>0</v>
      </c>
      <c r="J538" s="353">
        <v>5679728.8700000001</v>
      </c>
      <c r="K538" s="353">
        <v>5679728.8700000001</v>
      </c>
      <c r="L538" s="353">
        <v>51117559.869999997</v>
      </c>
      <c r="M538" s="354">
        <v>0.9</v>
      </c>
      <c r="N538" s="355">
        <v>46082.760613425926</v>
      </c>
      <c r="O538" s="355">
        <v>46082.760613425926</v>
      </c>
      <c r="P538" s="353">
        <v>0</v>
      </c>
    </row>
    <row r="539" spans="1:16">
      <c r="A539" s="352">
        <v>728827</v>
      </c>
      <c r="B539" s="352">
        <v>11714</v>
      </c>
      <c r="C539" s="352" t="s">
        <v>335</v>
      </c>
      <c r="D539" s="352" t="s">
        <v>134</v>
      </c>
      <c r="E539" s="352">
        <v>0</v>
      </c>
      <c r="F539" s="352" t="s">
        <v>362</v>
      </c>
      <c r="G539" s="353">
        <v>18194308.809999999</v>
      </c>
      <c r="H539" s="353">
        <v>13386633.34</v>
      </c>
      <c r="I539" s="353">
        <v>0</v>
      </c>
      <c r="J539" s="353">
        <v>1819430.88</v>
      </c>
      <c r="K539" s="353">
        <v>1819430.88</v>
      </c>
      <c r="L539" s="353">
        <v>16374877.93</v>
      </c>
      <c r="M539" s="354">
        <v>0.9</v>
      </c>
      <c r="N539" s="355">
        <v>45775.80228009259</v>
      </c>
      <c r="O539" s="355">
        <v>45775.80228009259</v>
      </c>
      <c r="P539" s="353">
        <v>4339077.99</v>
      </c>
    </row>
    <row r="540" spans="1:16">
      <c r="A540" s="352">
        <v>756472</v>
      </c>
      <c r="B540" s="352">
        <v>108024</v>
      </c>
      <c r="C540" s="352" t="s">
        <v>335</v>
      </c>
      <c r="D540" s="352" t="s">
        <v>840</v>
      </c>
      <c r="E540" s="352">
        <v>0</v>
      </c>
      <c r="F540" s="352" t="s">
        <v>362</v>
      </c>
      <c r="G540" s="353">
        <v>0</v>
      </c>
      <c r="H540" s="353"/>
      <c r="I540" s="353">
        <v>0</v>
      </c>
      <c r="J540" s="353"/>
      <c r="K540" s="353">
        <v>0</v>
      </c>
      <c r="L540" s="353">
        <v>0</v>
      </c>
      <c r="M540" s="354">
        <v>0.9</v>
      </c>
      <c r="N540" s="355"/>
      <c r="O540" s="355"/>
      <c r="P540" s="353">
        <v>0</v>
      </c>
    </row>
    <row r="541" spans="1:16">
      <c r="A541" s="352">
        <v>740406</v>
      </c>
      <c r="B541" s="352">
        <v>107933</v>
      </c>
      <c r="C541" s="352" t="s">
        <v>335</v>
      </c>
      <c r="D541" s="352" t="s">
        <v>841</v>
      </c>
      <c r="E541" s="352">
        <v>0</v>
      </c>
      <c r="F541" s="352" t="s">
        <v>362</v>
      </c>
      <c r="G541" s="353">
        <v>0</v>
      </c>
      <c r="H541" s="353"/>
      <c r="I541" s="353">
        <v>0</v>
      </c>
      <c r="J541" s="353">
        <v>0</v>
      </c>
      <c r="K541" s="353">
        <v>0</v>
      </c>
      <c r="L541" s="353">
        <v>0</v>
      </c>
      <c r="M541" s="354">
        <v>0.9</v>
      </c>
      <c r="N541" s="355"/>
      <c r="O541" s="355"/>
      <c r="P541" s="353">
        <v>0</v>
      </c>
    </row>
    <row r="542" spans="1:16">
      <c r="A542" s="352">
        <v>727608</v>
      </c>
      <c r="B542" s="352">
        <v>107899</v>
      </c>
      <c r="C542" s="352" t="s">
        <v>335</v>
      </c>
      <c r="D542" s="352" t="s">
        <v>209</v>
      </c>
      <c r="E542" s="352">
        <v>0</v>
      </c>
      <c r="F542" s="352" t="s">
        <v>362</v>
      </c>
      <c r="G542" s="353">
        <v>4453902.63</v>
      </c>
      <c r="H542" s="353">
        <v>3446104.8</v>
      </c>
      <c r="I542" s="353">
        <v>0</v>
      </c>
      <c r="J542" s="353">
        <v>445390.26</v>
      </c>
      <c r="K542" s="353">
        <v>445390.26</v>
      </c>
      <c r="L542" s="353">
        <v>4008512.37</v>
      </c>
      <c r="M542" s="354">
        <v>0.9</v>
      </c>
      <c r="N542" s="355">
        <v>46082.760798611111</v>
      </c>
      <c r="O542" s="355">
        <v>46082.760798611111</v>
      </c>
      <c r="P542" s="353">
        <v>0</v>
      </c>
    </row>
    <row r="543" spans="1:16">
      <c r="A543" s="352">
        <v>741097</v>
      </c>
      <c r="B543" s="352">
        <v>107940</v>
      </c>
      <c r="C543" s="352" t="s">
        <v>335</v>
      </c>
      <c r="D543" s="352" t="s">
        <v>842</v>
      </c>
      <c r="E543" s="352">
        <v>0</v>
      </c>
      <c r="F543" s="352" t="s">
        <v>362</v>
      </c>
      <c r="G543" s="353">
        <v>0</v>
      </c>
      <c r="H543" s="353"/>
      <c r="I543" s="353">
        <v>0</v>
      </c>
      <c r="J543" s="353">
        <v>0</v>
      </c>
      <c r="K543" s="353">
        <v>0</v>
      </c>
      <c r="L543" s="353">
        <v>0</v>
      </c>
      <c r="M543" s="354">
        <v>0.9</v>
      </c>
      <c r="N543" s="355"/>
      <c r="O543" s="355"/>
      <c r="P543" s="353">
        <v>0</v>
      </c>
    </row>
    <row r="544" spans="1:16">
      <c r="A544" s="352">
        <v>727691</v>
      </c>
      <c r="B544" s="352">
        <v>107902</v>
      </c>
      <c r="C544" s="352" t="s">
        <v>335</v>
      </c>
      <c r="D544" s="352" t="s">
        <v>843</v>
      </c>
      <c r="E544" s="352">
        <v>0</v>
      </c>
      <c r="F544" s="352" t="s">
        <v>362</v>
      </c>
      <c r="G544" s="353">
        <v>0</v>
      </c>
      <c r="H544" s="353"/>
      <c r="I544" s="353">
        <v>0</v>
      </c>
      <c r="J544" s="353">
        <v>0</v>
      </c>
      <c r="K544" s="353">
        <v>0</v>
      </c>
      <c r="L544" s="353">
        <v>0</v>
      </c>
      <c r="M544" s="354">
        <v>0.9</v>
      </c>
      <c r="N544" s="355"/>
      <c r="O544" s="355"/>
      <c r="P544" s="353">
        <v>0</v>
      </c>
    </row>
    <row r="545" spans="1:16">
      <c r="A545" s="352">
        <v>723883</v>
      </c>
      <c r="B545" s="352">
        <v>11696</v>
      </c>
      <c r="C545" s="352" t="s">
        <v>335</v>
      </c>
      <c r="D545" s="352" t="s">
        <v>129</v>
      </c>
      <c r="E545" s="352">
        <v>2</v>
      </c>
      <c r="F545" s="352" t="s">
        <v>362</v>
      </c>
      <c r="G545" s="353">
        <v>24944459.559999999</v>
      </c>
      <c r="H545" s="353">
        <v>18371390.02</v>
      </c>
      <c r="I545" s="353">
        <v>0</v>
      </c>
      <c r="J545" s="353">
        <v>2494445.9500000002</v>
      </c>
      <c r="K545" s="353">
        <v>2494445.9500000002</v>
      </c>
      <c r="L545" s="353">
        <v>22450013.609999999</v>
      </c>
      <c r="M545" s="354">
        <v>0.9</v>
      </c>
      <c r="N545" s="355">
        <v>45448.468877314815</v>
      </c>
      <c r="O545" s="355">
        <v>46082.760925925926</v>
      </c>
      <c r="P545" s="353">
        <v>18151116.719999999</v>
      </c>
    </row>
    <row r="546" spans="1:16">
      <c r="A546" s="352">
        <v>724716</v>
      </c>
      <c r="B546" s="352">
        <v>11729</v>
      </c>
      <c r="C546" s="352" t="s">
        <v>335</v>
      </c>
      <c r="D546" s="352" t="s">
        <v>844</v>
      </c>
      <c r="E546" s="352">
        <v>0</v>
      </c>
      <c r="F546" s="352" t="s">
        <v>362</v>
      </c>
      <c r="G546" s="353">
        <v>0</v>
      </c>
      <c r="H546" s="353"/>
      <c r="I546" s="353">
        <v>0</v>
      </c>
      <c r="J546" s="353">
        <v>0</v>
      </c>
      <c r="K546" s="353">
        <v>0</v>
      </c>
      <c r="L546" s="353">
        <v>0</v>
      </c>
      <c r="M546" s="354">
        <v>0.9</v>
      </c>
      <c r="N546" s="355"/>
      <c r="O546" s="355"/>
      <c r="P546" s="353">
        <v>12027498.140000001</v>
      </c>
    </row>
    <row r="547" spans="1:16">
      <c r="A547" s="352">
        <v>551912</v>
      </c>
      <c r="B547" s="352">
        <v>107733</v>
      </c>
      <c r="C547" s="352" t="s">
        <v>335</v>
      </c>
      <c r="D547" s="352" t="s">
        <v>845</v>
      </c>
      <c r="E547" s="352">
        <v>0</v>
      </c>
      <c r="F547" s="352" t="s">
        <v>362</v>
      </c>
      <c r="G547" s="353">
        <v>0</v>
      </c>
      <c r="H547" s="353"/>
      <c r="I547" s="353">
        <v>0</v>
      </c>
      <c r="J547" s="353">
        <v>0</v>
      </c>
      <c r="K547" s="353">
        <v>0</v>
      </c>
      <c r="L547" s="353">
        <v>0</v>
      </c>
      <c r="M547" s="354">
        <v>0.9</v>
      </c>
      <c r="N547" s="355"/>
      <c r="O547" s="355"/>
      <c r="P547" s="353">
        <v>0</v>
      </c>
    </row>
    <row r="548" spans="1:16">
      <c r="A548" s="352">
        <v>1064452</v>
      </c>
      <c r="B548" s="352">
        <v>108242</v>
      </c>
      <c r="C548" s="352" t="s">
        <v>335</v>
      </c>
      <c r="D548" s="352" t="s">
        <v>846</v>
      </c>
      <c r="E548" s="352">
        <v>0</v>
      </c>
      <c r="F548" s="352" t="s">
        <v>362</v>
      </c>
      <c r="G548" s="353">
        <v>0</v>
      </c>
      <c r="H548" s="353">
        <v>0</v>
      </c>
      <c r="I548" s="353">
        <v>0</v>
      </c>
      <c r="J548" s="353">
        <v>0</v>
      </c>
      <c r="K548" s="353">
        <v>0</v>
      </c>
      <c r="L548" s="353">
        <v>0</v>
      </c>
      <c r="M548" s="354">
        <v>0.9</v>
      </c>
      <c r="N548" s="355"/>
      <c r="O548" s="355"/>
      <c r="P548" s="353">
        <v>0</v>
      </c>
    </row>
    <row r="549" spans="1:16">
      <c r="A549" s="352">
        <v>750151</v>
      </c>
      <c r="B549" s="352">
        <v>107971</v>
      </c>
      <c r="C549" s="352" t="s">
        <v>335</v>
      </c>
      <c r="D549" s="352" t="s">
        <v>203</v>
      </c>
      <c r="E549" s="352">
        <v>0</v>
      </c>
      <c r="F549" s="352" t="s">
        <v>362</v>
      </c>
      <c r="G549" s="353">
        <v>255832.03</v>
      </c>
      <c r="H549" s="353">
        <v>12563.87</v>
      </c>
      <c r="I549" s="353">
        <v>0</v>
      </c>
      <c r="J549" s="353">
        <v>25583.200000000001</v>
      </c>
      <c r="K549" s="353">
        <v>25583.200000000001</v>
      </c>
      <c r="L549" s="353">
        <v>230248.83</v>
      </c>
      <c r="M549" s="354">
        <v>0.9</v>
      </c>
      <c r="N549" s="355">
        <v>46038.677314814813</v>
      </c>
      <c r="O549" s="355">
        <v>46038.677314814813</v>
      </c>
      <c r="P549" s="353">
        <v>0</v>
      </c>
    </row>
    <row r="550" spans="1:16">
      <c r="A550" s="352">
        <v>749060</v>
      </c>
      <c r="B550" s="352">
        <v>11874</v>
      </c>
      <c r="C550" s="352" t="s">
        <v>335</v>
      </c>
      <c r="D550" s="352" t="s">
        <v>847</v>
      </c>
      <c r="E550" s="352">
        <v>0</v>
      </c>
      <c r="F550" s="352" t="s">
        <v>362</v>
      </c>
      <c r="G550" s="353">
        <v>1316113.03</v>
      </c>
      <c r="H550" s="353">
        <v>140677.54</v>
      </c>
      <c r="I550" s="353">
        <v>0</v>
      </c>
      <c r="J550" s="353">
        <v>131611.29999999999</v>
      </c>
      <c r="K550" s="353">
        <v>131611.29999999999</v>
      </c>
      <c r="L550" s="353">
        <v>1184501.73</v>
      </c>
      <c r="M550" s="354">
        <v>0.9</v>
      </c>
      <c r="N550" s="355">
        <v>46082.76090277778</v>
      </c>
      <c r="O550" s="355">
        <v>46082.76090277778</v>
      </c>
      <c r="P550" s="353">
        <v>860152.65</v>
      </c>
    </row>
    <row r="551" spans="1:16">
      <c r="A551" s="352">
        <v>750150</v>
      </c>
      <c r="B551" s="352">
        <v>107970</v>
      </c>
      <c r="C551" s="352" t="s">
        <v>335</v>
      </c>
      <c r="D551" s="352" t="s">
        <v>199</v>
      </c>
      <c r="E551" s="352">
        <v>0</v>
      </c>
      <c r="F551" s="352" t="s">
        <v>362</v>
      </c>
      <c r="G551" s="353">
        <v>134148.35999999999</v>
      </c>
      <c r="H551" s="353">
        <v>8224.7999999999993</v>
      </c>
      <c r="I551" s="353">
        <v>0</v>
      </c>
      <c r="J551" s="353">
        <v>13414.83</v>
      </c>
      <c r="K551" s="353">
        <v>13414.83</v>
      </c>
      <c r="L551" s="353">
        <v>120733.53</v>
      </c>
      <c r="M551" s="354">
        <v>0.9</v>
      </c>
      <c r="N551" s="355">
        <v>45966.678078703706</v>
      </c>
      <c r="O551" s="355">
        <v>45966.678078703706</v>
      </c>
      <c r="P551" s="353">
        <v>0</v>
      </c>
    </row>
    <row r="552" spans="1:16">
      <c r="A552" s="352">
        <v>750168</v>
      </c>
      <c r="B552" s="352">
        <v>107972</v>
      </c>
      <c r="C552" s="352" t="s">
        <v>335</v>
      </c>
      <c r="D552" s="352" t="s">
        <v>201</v>
      </c>
      <c r="E552" s="352">
        <v>0</v>
      </c>
      <c r="F552" s="352" t="s">
        <v>362</v>
      </c>
      <c r="G552" s="353">
        <v>469229.99</v>
      </c>
      <c r="H552" s="353">
        <v>37472.839999999997</v>
      </c>
      <c r="I552" s="353">
        <v>0</v>
      </c>
      <c r="J552" s="353">
        <v>46922.99</v>
      </c>
      <c r="K552" s="353">
        <v>46922.99</v>
      </c>
      <c r="L552" s="353">
        <v>422307</v>
      </c>
      <c r="M552" s="354">
        <v>0.9</v>
      </c>
      <c r="N552" s="355">
        <v>45986.76059027778</v>
      </c>
      <c r="O552" s="355">
        <v>45986.76059027778</v>
      </c>
      <c r="P552" s="353">
        <v>0</v>
      </c>
    </row>
    <row r="553" spans="1:16">
      <c r="A553" s="352">
        <v>753782</v>
      </c>
      <c r="B553" s="352">
        <v>108010</v>
      </c>
      <c r="C553" s="352" t="s">
        <v>335</v>
      </c>
      <c r="D553" s="352" t="s">
        <v>188</v>
      </c>
      <c r="E553" s="352">
        <v>0</v>
      </c>
      <c r="F553" s="352" t="s">
        <v>362</v>
      </c>
      <c r="G553" s="353">
        <v>131580.76</v>
      </c>
      <c r="H553" s="353">
        <v>2218.84</v>
      </c>
      <c r="I553" s="353">
        <v>0</v>
      </c>
      <c r="J553" s="353">
        <v>13158.07</v>
      </c>
      <c r="K553" s="353">
        <v>13158.07</v>
      </c>
      <c r="L553" s="353">
        <v>118422.69</v>
      </c>
      <c r="M553" s="354">
        <v>0.9</v>
      </c>
      <c r="N553" s="355">
        <v>45960.8440162037</v>
      </c>
      <c r="O553" s="355">
        <v>45960.8440162037</v>
      </c>
      <c r="P553" s="353">
        <v>0</v>
      </c>
    </row>
    <row r="554" spans="1:16">
      <c r="A554" s="352">
        <v>749072</v>
      </c>
      <c r="B554" s="352">
        <v>11877</v>
      </c>
      <c r="C554" s="352" t="s">
        <v>335</v>
      </c>
      <c r="D554" s="352" t="s">
        <v>198</v>
      </c>
      <c r="E554" s="352">
        <v>0</v>
      </c>
      <c r="F554" s="352" t="s">
        <v>362</v>
      </c>
      <c r="G554" s="353">
        <v>827007.6</v>
      </c>
      <c r="H554" s="353">
        <v>59629.81</v>
      </c>
      <c r="I554" s="353">
        <v>0</v>
      </c>
      <c r="J554" s="353">
        <v>82700.759999999995</v>
      </c>
      <c r="K554" s="353">
        <v>82700.759999999995</v>
      </c>
      <c r="L554" s="353">
        <v>744306.84</v>
      </c>
      <c r="M554" s="354">
        <v>0.9</v>
      </c>
      <c r="N554" s="355">
        <v>45966.678067129629</v>
      </c>
      <c r="O554" s="355">
        <v>45966.678067129629</v>
      </c>
      <c r="P554" s="353">
        <v>189251.19</v>
      </c>
    </row>
    <row r="555" spans="1:16">
      <c r="A555" s="352">
        <v>711819</v>
      </c>
      <c r="B555" s="352">
        <v>11840</v>
      </c>
      <c r="C555" s="352" t="s">
        <v>335</v>
      </c>
      <c r="D555" s="352" t="s">
        <v>848</v>
      </c>
      <c r="E555" s="352">
        <v>0</v>
      </c>
      <c r="F555" s="352" t="s">
        <v>362</v>
      </c>
      <c r="G555" s="353">
        <v>2399911.66</v>
      </c>
      <c r="H555" s="353">
        <v>197625.13</v>
      </c>
      <c r="I555" s="353">
        <v>0</v>
      </c>
      <c r="J555" s="353">
        <v>239991.16</v>
      </c>
      <c r="K555" s="353">
        <v>239991.16</v>
      </c>
      <c r="L555" s="353">
        <v>2159920.5</v>
      </c>
      <c r="M555" s="354">
        <v>0.9</v>
      </c>
      <c r="N555" s="355">
        <v>46082.760891203703</v>
      </c>
      <c r="O555" s="355">
        <v>46082.760891203703</v>
      </c>
      <c r="P555" s="353">
        <v>1705844</v>
      </c>
    </row>
    <row r="556" spans="1:16">
      <c r="A556" s="352">
        <v>746545</v>
      </c>
      <c r="B556" s="352">
        <v>11824</v>
      </c>
      <c r="C556" s="352" t="s">
        <v>335</v>
      </c>
      <c r="D556" s="352" t="s">
        <v>849</v>
      </c>
      <c r="E556" s="352">
        <v>0</v>
      </c>
      <c r="F556" s="352" t="s">
        <v>362</v>
      </c>
      <c r="G556" s="353">
        <v>115638378</v>
      </c>
      <c r="H556" s="353">
        <v>0</v>
      </c>
      <c r="I556" s="353">
        <v>0</v>
      </c>
      <c r="J556" s="353">
        <v>11563837.800000001</v>
      </c>
      <c r="K556" s="353">
        <v>0</v>
      </c>
      <c r="L556" s="353">
        <v>0</v>
      </c>
      <c r="M556" s="354">
        <v>0.9</v>
      </c>
      <c r="N556" s="355"/>
      <c r="O556" s="355"/>
      <c r="P556" s="353">
        <v>0</v>
      </c>
    </row>
    <row r="557" spans="1:16">
      <c r="A557" s="352">
        <v>551928</v>
      </c>
      <c r="B557" s="352">
        <v>107737</v>
      </c>
      <c r="C557" s="352" t="s">
        <v>504</v>
      </c>
      <c r="D557" s="352" t="s">
        <v>850</v>
      </c>
      <c r="E557" s="352">
        <v>0</v>
      </c>
      <c r="F557" s="352" t="s">
        <v>362</v>
      </c>
      <c r="G557" s="353">
        <v>0</v>
      </c>
      <c r="H557" s="353"/>
      <c r="I557" s="353">
        <v>0</v>
      </c>
      <c r="J557" s="353"/>
      <c r="K557" s="353">
        <v>0</v>
      </c>
      <c r="L557" s="353">
        <v>0</v>
      </c>
      <c r="M557" s="354">
        <v>0.9</v>
      </c>
      <c r="N557" s="355"/>
      <c r="O557" s="355"/>
      <c r="P557" s="353">
        <v>0</v>
      </c>
    </row>
    <row r="558" spans="1:16">
      <c r="A558" s="352">
        <v>817248</v>
      </c>
      <c r="B558" s="352">
        <v>108115</v>
      </c>
      <c r="C558" s="352" t="s">
        <v>335</v>
      </c>
      <c r="D558" s="352" t="s">
        <v>851</v>
      </c>
      <c r="E558" s="352">
        <v>0</v>
      </c>
      <c r="F558" s="352" t="s">
        <v>362</v>
      </c>
      <c r="G558" s="353">
        <v>89680589.579999998</v>
      </c>
      <c r="H558" s="353">
        <v>0</v>
      </c>
      <c r="I558" s="353">
        <v>0</v>
      </c>
      <c r="J558" s="353">
        <v>8968058.9499999993</v>
      </c>
      <c r="K558" s="353">
        <v>8968058.9499999993</v>
      </c>
      <c r="L558" s="353">
        <v>80712530.629999995</v>
      </c>
      <c r="M558" s="354">
        <v>0.9</v>
      </c>
      <c r="N558" s="355">
        <v>45917.761192129627</v>
      </c>
      <c r="O558" s="355">
        <v>45917.761192129627</v>
      </c>
      <c r="P558" s="353">
        <v>0</v>
      </c>
    </row>
    <row r="559" spans="1:16">
      <c r="A559" s="352">
        <v>678794</v>
      </c>
      <c r="B559" s="352">
        <v>11527</v>
      </c>
      <c r="C559" s="352" t="s">
        <v>335</v>
      </c>
      <c r="D559" s="352" t="s">
        <v>852</v>
      </c>
      <c r="E559" s="352">
        <v>0</v>
      </c>
      <c r="F559" s="352" t="s">
        <v>362</v>
      </c>
      <c r="G559" s="353">
        <v>0</v>
      </c>
      <c r="H559" s="353"/>
      <c r="I559" s="353">
        <v>0</v>
      </c>
      <c r="J559" s="353">
        <v>0</v>
      </c>
      <c r="K559" s="353">
        <v>0</v>
      </c>
      <c r="L559" s="353">
        <v>0</v>
      </c>
      <c r="M559" s="354">
        <v>0.9</v>
      </c>
      <c r="N559" s="355"/>
      <c r="O559" s="355"/>
      <c r="P559" s="353">
        <v>16043135.52</v>
      </c>
    </row>
    <row r="560" spans="1:16">
      <c r="A560" s="352">
        <v>734760</v>
      </c>
      <c r="B560" s="352">
        <v>11830</v>
      </c>
      <c r="C560" s="352" t="s">
        <v>335</v>
      </c>
      <c r="D560" s="352" t="s">
        <v>853</v>
      </c>
      <c r="E560" s="352">
        <v>0</v>
      </c>
      <c r="F560" s="352" t="s">
        <v>362</v>
      </c>
      <c r="G560" s="353">
        <v>0</v>
      </c>
      <c r="H560" s="353"/>
      <c r="I560" s="353">
        <v>0</v>
      </c>
      <c r="J560" s="353">
        <v>0</v>
      </c>
      <c r="K560" s="353">
        <v>0</v>
      </c>
      <c r="L560" s="353">
        <v>0</v>
      </c>
      <c r="M560" s="354">
        <v>0.9</v>
      </c>
      <c r="N560" s="355"/>
      <c r="O560" s="355"/>
      <c r="P560" s="353">
        <v>13799462</v>
      </c>
    </row>
    <row r="561" spans="1:16">
      <c r="A561" s="352">
        <v>734728</v>
      </c>
      <c r="B561" s="352">
        <v>11774</v>
      </c>
      <c r="C561" s="352" t="s">
        <v>335</v>
      </c>
      <c r="D561" s="352" t="s">
        <v>854</v>
      </c>
      <c r="E561" s="352">
        <v>0</v>
      </c>
      <c r="F561" s="352" t="s">
        <v>362</v>
      </c>
      <c r="G561" s="353">
        <v>0</v>
      </c>
      <c r="H561" s="353"/>
      <c r="I561" s="353">
        <v>0</v>
      </c>
      <c r="J561" s="353">
        <v>0</v>
      </c>
      <c r="K561" s="353">
        <v>0</v>
      </c>
      <c r="L561" s="353">
        <v>0</v>
      </c>
      <c r="M561" s="354">
        <v>0.9</v>
      </c>
      <c r="N561" s="355"/>
      <c r="O561" s="355"/>
      <c r="P561" s="353">
        <v>14401115.779999999</v>
      </c>
    </row>
    <row r="562" spans="1:16">
      <c r="A562" s="352">
        <v>956343</v>
      </c>
      <c r="B562" s="352">
        <v>108154</v>
      </c>
      <c r="C562" s="352" t="s">
        <v>335</v>
      </c>
      <c r="D562" s="352" t="s">
        <v>855</v>
      </c>
      <c r="E562" s="352">
        <v>0</v>
      </c>
      <c r="F562" s="352" t="s">
        <v>362</v>
      </c>
      <c r="G562" s="353">
        <v>2361582.5</v>
      </c>
      <c r="H562" s="353">
        <v>2178489.85</v>
      </c>
      <c r="I562" s="353">
        <v>0</v>
      </c>
      <c r="J562" s="353">
        <v>236158.25</v>
      </c>
      <c r="K562" s="353">
        <v>236158.25</v>
      </c>
      <c r="L562" s="353">
        <v>0</v>
      </c>
      <c r="M562" s="354">
        <v>0.9</v>
      </c>
      <c r="N562" s="355"/>
      <c r="O562" s="355"/>
      <c r="P562" s="353">
        <v>0</v>
      </c>
    </row>
    <row r="563" spans="1:16">
      <c r="A563" s="352">
        <v>956356</v>
      </c>
      <c r="B563" s="352">
        <v>108159</v>
      </c>
      <c r="C563" s="352" t="s">
        <v>335</v>
      </c>
      <c r="D563" s="352" t="s">
        <v>165</v>
      </c>
      <c r="E563" s="352">
        <v>1</v>
      </c>
      <c r="F563" s="352" t="s">
        <v>362</v>
      </c>
      <c r="G563" s="353">
        <v>388903.06</v>
      </c>
      <c r="H563" s="353">
        <v>302418.26</v>
      </c>
      <c r="I563" s="353">
        <v>0</v>
      </c>
      <c r="J563" s="353">
        <v>38890.300000000003</v>
      </c>
      <c r="K563" s="353">
        <v>38890.300000000003</v>
      </c>
      <c r="L563" s="353">
        <v>350012.76</v>
      </c>
      <c r="M563" s="354">
        <v>0.9</v>
      </c>
      <c r="N563" s="355">
        <v>45917.802395833336</v>
      </c>
      <c r="O563" s="355">
        <v>46082.760937500003</v>
      </c>
      <c r="P563" s="353">
        <v>0</v>
      </c>
    </row>
    <row r="564" spans="1:16">
      <c r="A564" s="352">
        <v>956341</v>
      </c>
      <c r="B564" s="352">
        <v>108152</v>
      </c>
      <c r="C564" s="352" t="s">
        <v>335</v>
      </c>
      <c r="D564" s="352" t="s">
        <v>242</v>
      </c>
      <c r="E564" s="352">
        <v>0</v>
      </c>
      <c r="F564" s="352" t="s">
        <v>362</v>
      </c>
      <c r="G564" s="353">
        <v>93335.37</v>
      </c>
      <c r="H564" s="353">
        <v>69806.720000000001</v>
      </c>
      <c r="I564" s="353">
        <v>0</v>
      </c>
      <c r="J564" s="353">
        <v>9333.5300000000007</v>
      </c>
      <c r="K564" s="353">
        <v>9333.5300000000007</v>
      </c>
      <c r="L564" s="353">
        <v>0</v>
      </c>
      <c r="M564" s="354">
        <v>0.9</v>
      </c>
      <c r="N564" s="355"/>
      <c r="O564" s="355"/>
      <c r="P564" s="353">
        <v>0</v>
      </c>
    </row>
    <row r="565" spans="1:16">
      <c r="A565" s="352">
        <v>956340</v>
      </c>
      <c r="B565" s="352">
        <v>108151</v>
      </c>
      <c r="C565" s="352" t="s">
        <v>335</v>
      </c>
      <c r="D565" s="352" t="s">
        <v>241</v>
      </c>
      <c r="E565" s="352">
        <v>0</v>
      </c>
      <c r="F565" s="352" t="s">
        <v>362</v>
      </c>
      <c r="G565" s="353">
        <v>4803574.9800000004</v>
      </c>
      <c r="H565" s="353">
        <v>3592655.29</v>
      </c>
      <c r="I565" s="353">
        <v>0</v>
      </c>
      <c r="J565" s="353">
        <v>480357.49</v>
      </c>
      <c r="K565" s="353">
        <v>0</v>
      </c>
      <c r="L565" s="353">
        <v>0</v>
      </c>
      <c r="M565" s="354">
        <v>0.9</v>
      </c>
      <c r="N565" s="355"/>
      <c r="O565" s="355"/>
      <c r="P565" s="353">
        <v>0</v>
      </c>
    </row>
    <row r="566" spans="1:16">
      <c r="A566" s="352">
        <v>738120</v>
      </c>
      <c r="B566" s="352">
        <v>11850</v>
      </c>
      <c r="C566" s="352" t="s">
        <v>335</v>
      </c>
      <c r="D566" s="352" t="s">
        <v>152</v>
      </c>
      <c r="E566" s="352">
        <v>0</v>
      </c>
      <c r="F566" s="352" t="s">
        <v>362</v>
      </c>
      <c r="G566" s="353">
        <v>11451170.810000001</v>
      </c>
      <c r="H566" s="353">
        <v>409899.81</v>
      </c>
      <c r="I566" s="353">
        <v>0</v>
      </c>
      <c r="J566" s="353">
        <v>1145117.08</v>
      </c>
      <c r="K566" s="353">
        <v>1145117.08</v>
      </c>
      <c r="L566" s="353">
        <v>10306053.73</v>
      </c>
      <c r="M566" s="354">
        <v>0.9</v>
      </c>
      <c r="N566" s="355">
        <v>45621.677337962959</v>
      </c>
      <c r="O566" s="355">
        <v>45621.677337962959</v>
      </c>
      <c r="P566" s="353">
        <v>11451170.810000001</v>
      </c>
    </row>
    <row r="567" spans="1:16">
      <c r="A567" s="352">
        <v>705503</v>
      </c>
      <c r="B567" s="352">
        <v>11476</v>
      </c>
      <c r="C567" s="352" t="s">
        <v>335</v>
      </c>
      <c r="D567" s="352" t="s">
        <v>856</v>
      </c>
      <c r="E567" s="352">
        <v>0</v>
      </c>
      <c r="F567" s="352" t="s">
        <v>362</v>
      </c>
      <c r="G567" s="353">
        <v>0</v>
      </c>
      <c r="H567" s="353"/>
      <c r="I567" s="353">
        <v>0</v>
      </c>
      <c r="J567" s="353">
        <v>0</v>
      </c>
      <c r="K567" s="353">
        <v>0</v>
      </c>
      <c r="L567" s="353">
        <v>0</v>
      </c>
      <c r="M567" s="354">
        <v>0.9</v>
      </c>
      <c r="N567" s="355"/>
      <c r="O567" s="355"/>
      <c r="P567" s="353">
        <v>1176665.69</v>
      </c>
    </row>
    <row r="568" spans="1:16">
      <c r="A568" s="352">
        <v>817250</v>
      </c>
      <c r="B568" s="352">
        <v>108117</v>
      </c>
      <c r="C568" s="352" t="s">
        <v>335</v>
      </c>
      <c r="D568" s="352" t="s">
        <v>857</v>
      </c>
      <c r="E568" s="352">
        <v>0</v>
      </c>
      <c r="F568" s="352" t="s">
        <v>362</v>
      </c>
      <c r="G568" s="353">
        <v>0</v>
      </c>
      <c r="H568" s="353"/>
      <c r="I568" s="353">
        <v>0</v>
      </c>
      <c r="J568" s="353">
        <v>0</v>
      </c>
      <c r="K568" s="353">
        <v>0</v>
      </c>
      <c r="L568" s="353">
        <v>0</v>
      </c>
      <c r="M568" s="354">
        <v>0.9</v>
      </c>
      <c r="N568" s="355"/>
      <c r="O568" s="355"/>
      <c r="P568" s="353">
        <v>0</v>
      </c>
    </row>
    <row r="569" spans="1:16">
      <c r="A569" s="352">
        <v>790443</v>
      </c>
      <c r="B569" s="352">
        <v>108070</v>
      </c>
      <c r="C569" s="352" t="s">
        <v>335</v>
      </c>
      <c r="D569" s="352" t="s">
        <v>161</v>
      </c>
      <c r="E569" s="352">
        <v>1</v>
      </c>
      <c r="F569" s="352" t="s">
        <v>362</v>
      </c>
      <c r="G569" s="353">
        <v>251334.89</v>
      </c>
      <c r="H569" s="353">
        <v>7501.67</v>
      </c>
      <c r="I569" s="353">
        <v>0</v>
      </c>
      <c r="J569" s="353">
        <v>25133.48</v>
      </c>
      <c r="K569" s="353">
        <v>18669.7</v>
      </c>
      <c r="L569" s="353">
        <v>168027.3</v>
      </c>
      <c r="M569" s="354">
        <v>0.9</v>
      </c>
      <c r="N569" s="355">
        <v>45903.843993055554</v>
      </c>
      <c r="O569" s="355">
        <v>45903.843993055554</v>
      </c>
      <c r="P569" s="353">
        <v>0</v>
      </c>
    </row>
    <row r="570" spans="1:16">
      <c r="A570" s="352">
        <v>817247</v>
      </c>
      <c r="B570" s="352">
        <v>108114</v>
      </c>
      <c r="C570" s="352" t="s">
        <v>335</v>
      </c>
      <c r="D570" s="352" t="s">
        <v>858</v>
      </c>
      <c r="E570" s="352">
        <v>0</v>
      </c>
      <c r="F570" s="352" t="s">
        <v>362</v>
      </c>
      <c r="G570" s="353">
        <v>0</v>
      </c>
      <c r="H570" s="353"/>
      <c r="I570" s="353">
        <v>0</v>
      </c>
      <c r="J570" s="353">
        <v>0</v>
      </c>
      <c r="K570" s="353">
        <v>0</v>
      </c>
      <c r="L570" s="353">
        <v>0</v>
      </c>
      <c r="M570" s="354">
        <v>0.9</v>
      </c>
      <c r="N570" s="355"/>
      <c r="O570" s="355"/>
      <c r="P570" s="353">
        <v>0</v>
      </c>
    </row>
    <row r="571" spans="1:16">
      <c r="A571" s="352">
        <v>752540</v>
      </c>
      <c r="B571" s="352">
        <v>107999</v>
      </c>
      <c r="C571" s="352" t="s">
        <v>335</v>
      </c>
      <c r="D571" s="352" t="s">
        <v>166</v>
      </c>
      <c r="E571" s="352">
        <v>0</v>
      </c>
      <c r="F571" s="352" t="s">
        <v>362</v>
      </c>
      <c r="G571" s="353">
        <v>7111613.9100000001</v>
      </c>
      <c r="H571" s="353">
        <v>0</v>
      </c>
      <c r="I571" s="353">
        <v>0</v>
      </c>
      <c r="J571" s="353">
        <v>711161.39</v>
      </c>
      <c r="K571" s="353">
        <v>711161.39</v>
      </c>
      <c r="L571" s="353">
        <v>6400452.5199999996</v>
      </c>
      <c r="M571" s="354">
        <v>0.9</v>
      </c>
      <c r="N571" s="355">
        <v>45925.677407407406</v>
      </c>
      <c r="O571" s="355">
        <v>45925.677407407406</v>
      </c>
      <c r="P571" s="353">
        <v>0</v>
      </c>
    </row>
    <row r="572" spans="1:16">
      <c r="A572" s="352">
        <v>817242</v>
      </c>
      <c r="B572" s="352">
        <v>108113</v>
      </c>
      <c r="C572" s="352" t="s">
        <v>335</v>
      </c>
      <c r="D572" s="352" t="s">
        <v>859</v>
      </c>
      <c r="E572" s="352">
        <v>0</v>
      </c>
      <c r="F572" s="352" t="s">
        <v>362</v>
      </c>
      <c r="G572" s="353">
        <v>0</v>
      </c>
      <c r="H572" s="353"/>
      <c r="I572" s="353">
        <v>0</v>
      </c>
      <c r="J572" s="353">
        <v>0</v>
      </c>
      <c r="K572" s="353">
        <v>0</v>
      </c>
      <c r="L572" s="353">
        <v>0</v>
      </c>
      <c r="M572" s="354">
        <v>0.9</v>
      </c>
      <c r="N572" s="355"/>
      <c r="O572" s="355"/>
      <c r="P572" s="353">
        <v>0</v>
      </c>
    </row>
    <row r="573" spans="1:16">
      <c r="A573" s="352">
        <v>790427</v>
      </c>
      <c r="B573" s="352">
        <v>108069</v>
      </c>
      <c r="C573" s="352" t="s">
        <v>335</v>
      </c>
      <c r="D573" s="352" t="s">
        <v>267</v>
      </c>
      <c r="E573" s="352">
        <v>0</v>
      </c>
      <c r="F573" s="352" t="s">
        <v>362</v>
      </c>
      <c r="G573" s="353">
        <v>0</v>
      </c>
      <c r="H573" s="353"/>
      <c r="I573" s="353">
        <v>0</v>
      </c>
      <c r="J573" s="353">
        <v>0</v>
      </c>
      <c r="K573" s="353">
        <v>0</v>
      </c>
      <c r="L573" s="353">
        <v>0</v>
      </c>
      <c r="M573" s="354">
        <v>0.9</v>
      </c>
      <c r="N573" s="355"/>
      <c r="O573" s="355"/>
      <c r="P573" s="353">
        <v>0</v>
      </c>
    </row>
    <row r="574" spans="1:16">
      <c r="A574" s="352">
        <v>790446</v>
      </c>
      <c r="B574" s="352">
        <v>108071</v>
      </c>
      <c r="C574" s="352" t="s">
        <v>335</v>
      </c>
      <c r="D574" s="352" t="s">
        <v>268</v>
      </c>
      <c r="E574" s="352">
        <v>0</v>
      </c>
      <c r="F574" s="352" t="s">
        <v>362</v>
      </c>
      <c r="G574" s="353">
        <v>0</v>
      </c>
      <c r="H574" s="353"/>
      <c r="I574" s="353">
        <v>0</v>
      </c>
      <c r="J574" s="353">
        <v>0</v>
      </c>
      <c r="K574" s="353">
        <v>0</v>
      </c>
      <c r="L574" s="353">
        <v>0</v>
      </c>
      <c r="M574" s="354">
        <v>0.9</v>
      </c>
      <c r="N574" s="355"/>
      <c r="O574" s="355"/>
      <c r="P574" s="353">
        <v>0</v>
      </c>
    </row>
    <row r="575" spans="1:16">
      <c r="A575" s="352">
        <v>735474</v>
      </c>
      <c r="B575" s="352">
        <v>107918</v>
      </c>
      <c r="C575" s="352" t="s">
        <v>335</v>
      </c>
      <c r="D575" s="352" t="s">
        <v>167</v>
      </c>
      <c r="E575" s="352">
        <v>0</v>
      </c>
      <c r="F575" s="352" t="s">
        <v>362</v>
      </c>
      <c r="G575" s="353">
        <v>14075641.42</v>
      </c>
      <c r="H575" s="353">
        <v>0</v>
      </c>
      <c r="I575" s="353">
        <v>0</v>
      </c>
      <c r="J575" s="353">
        <v>1407564.14</v>
      </c>
      <c r="K575" s="353">
        <v>1407564.14</v>
      </c>
      <c r="L575" s="353">
        <v>12668077.279999999</v>
      </c>
      <c r="M575" s="354">
        <v>0.9</v>
      </c>
      <c r="N575" s="355">
        <v>45917.761192129627</v>
      </c>
      <c r="O575" s="355">
        <v>45917.761192129627</v>
      </c>
      <c r="P575" s="353">
        <v>0</v>
      </c>
    </row>
    <row r="576" spans="1:16">
      <c r="A576" s="352">
        <v>711856</v>
      </c>
      <c r="B576" s="352">
        <v>11746</v>
      </c>
      <c r="C576" s="352" t="s">
        <v>335</v>
      </c>
      <c r="D576" s="352" t="s">
        <v>860</v>
      </c>
      <c r="E576" s="352">
        <v>1</v>
      </c>
      <c r="F576" s="352" t="s">
        <v>362</v>
      </c>
      <c r="G576" s="353">
        <v>11335984.34</v>
      </c>
      <c r="H576" s="353">
        <v>395663.43</v>
      </c>
      <c r="I576" s="353">
        <v>0</v>
      </c>
      <c r="J576" s="353">
        <v>1133598.43</v>
      </c>
      <c r="K576" s="353">
        <v>1133598.43</v>
      </c>
      <c r="L576" s="353">
        <v>10202385.91</v>
      </c>
      <c r="M576" s="354">
        <v>0.9</v>
      </c>
      <c r="N576" s="355">
        <v>45530.422025462962</v>
      </c>
      <c r="O576" s="355">
        <v>45642.968912037039</v>
      </c>
      <c r="P576" s="353">
        <v>10940320.91</v>
      </c>
    </row>
    <row r="577" spans="1:16">
      <c r="A577" s="352">
        <v>682028</v>
      </c>
      <c r="B577" s="352">
        <v>11166</v>
      </c>
      <c r="C577" s="352" t="s">
        <v>335</v>
      </c>
      <c r="D577" s="352" t="s">
        <v>861</v>
      </c>
      <c r="E577" s="352">
        <v>0</v>
      </c>
      <c r="F577" s="352" t="s">
        <v>362</v>
      </c>
      <c r="G577" s="353">
        <v>537125.30000000005</v>
      </c>
      <c r="H577" s="353">
        <v>105743.62</v>
      </c>
      <c r="I577" s="353">
        <v>0</v>
      </c>
      <c r="J577" s="353">
        <v>53712.53</v>
      </c>
      <c r="K577" s="353">
        <v>53712.53</v>
      </c>
      <c r="L577" s="353">
        <v>483412.77</v>
      </c>
      <c r="M577" s="354">
        <v>0.9</v>
      </c>
      <c r="N577" s="355">
        <v>44936.555</v>
      </c>
      <c r="O577" s="355">
        <v>44931.790162037039</v>
      </c>
      <c r="P577" s="353">
        <v>537125.30000000005</v>
      </c>
    </row>
    <row r="578" spans="1:16">
      <c r="A578" s="352">
        <v>742026</v>
      </c>
      <c r="B578" s="352">
        <v>11716</v>
      </c>
      <c r="C578" s="352" t="s">
        <v>335</v>
      </c>
      <c r="D578" s="352" t="s">
        <v>136</v>
      </c>
      <c r="E578" s="352">
        <v>1</v>
      </c>
      <c r="F578" s="352" t="s">
        <v>362</v>
      </c>
      <c r="G578" s="353">
        <v>1117411.77</v>
      </c>
      <c r="H578" s="353">
        <v>84035.96</v>
      </c>
      <c r="I578" s="353">
        <v>0</v>
      </c>
      <c r="J578" s="353">
        <v>111741.18</v>
      </c>
      <c r="K578" s="353">
        <v>111741.18</v>
      </c>
      <c r="L578" s="353">
        <v>1005670.59</v>
      </c>
      <c r="M578" s="354">
        <v>0.89999999731522395</v>
      </c>
      <c r="N578" s="355">
        <v>45443.483657407407</v>
      </c>
      <c r="O578" s="355">
        <v>45442.524953703702</v>
      </c>
      <c r="P578" s="353">
        <v>1117411.77</v>
      </c>
    </row>
    <row r="579" spans="1:16">
      <c r="A579" s="352">
        <v>742070</v>
      </c>
      <c r="B579" s="352">
        <v>11753</v>
      </c>
      <c r="C579" s="352" t="s">
        <v>335</v>
      </c>
      <c r="D579" s="352" t="s">
        <v>148</v>
      </c>
      <c r="E579" s="352">
        <v>0</v>
      </c>
      <c r="F579" s="352" t="s">
        <v>362</v>
      </c>
      <c r="G579" s="353">
        <v>5666787.4299999997</v>
      </c>
      <c r="H579" s="353">
        <v>205587.38</v>
      </c>
      <c r="I579" s="353">
        <v>0</v>
      </c>
      <c r="J579" s="353">
        <v>566678.74</v>
      </c>
      <c r="K579" s="353">
        <v>566678.74</v>
      </c>
      <c r="L579" s="353">
        <v>5100108.6900000004</v>
      </c>
      <c r="M579" s="354">
        <v>0.9</v>
      </c>
      <c r="N579" s="355">
        <v>45461.477465277778</v>
      </c>
      <c r="O579" s="355">
        <v>45460.568113425928</v>
      </c>
      <c r="P579" s="353">
        <v>5666787.4299999997</v>
      </c>
    </row>
    <row r="580" spans="1:16">
      <c r="A580" s="352">
        <v>705584</v>
      </c>
      <c r="B580" s="352">
        <v>11365</v>
      </c>
      <c r="C580" s="352" t="s">
        <v>335</v>
      </c>
      <c r="D580" s="352" t="s">
        <v>862</v>
      </c>
      <c r="E580" s="352">
        <v>0</v>
      </c>
      <c r="F580" s="352" t="s">
        <v>362</v>
      </c>
      <c r="G580" s="353">
        <v>1842979</v>
      </c>
      <c r="H580" s="353">
        <v>378483</v>
      </c>
      <c r="I580" s="353">
        <v>0</v>
      </c>
      <c r="J580" s="353">
        <v>184297.9</v>
      </c>
      <c r="K580" s="353">
        <v>184297.9</v>
      </c>
      <c r="L580" s="353">
        <v>1658681.1</v>
      </c>
      <c r="M580" s="354">
        <v>0.9</v>
      </c>
      <c r="N580" s="355">
        <v>45093.538032407407</v>
      </c>
      <c r="O580" s="355">
        <v>45092.546388888892</v>
      </c>
      <c r="P580" s="353">
        <v>1842979</v>
      </c>
    </row>
    <row r="581" spans="1:16">
      <c r="A581" s="352">
        <v>682228</v>
      </c>
      <c r="B581" s="352">
        <v>11196</v>
      </c>
      <c r="C581" s="352" t="s">
        <v>335</v>
      </c>
      <c r="D581" s="352" t="s">
        <v>863</v>
      </c>
      <c r="E581" s="352">
        <v>0</v>
      </c>
      <c r="F581" s="352" t="s">
        <v>362</v>
      </c>
      <c r="G581" s="353">
        <v>952661.42</v>
      </c>
      <c r="H581" s="353">
        <v>176882.42</v>
      </c>
      <c r="I581" s="353">
        <v>0</v>
      </c>
      <c r="J581" s="353">
        <v>95266.14</v>
      </c>
      <c r="K581" s="353">
        <v>95266.14</v>
      </c>
      <c r="L581" s="353">
        <v>857395.28</v>
      </c>
      <c r="M581" s="354">
        <v>0.9</v>
      </c>
      <c r="N581" s="355">
        <v>44957.5390162037</v>
      </c>
      <c r="O581" s="355">
        <v>44956.744479166664</v>
      </c>
      <c r="P581" s="353">
        <v>952661.42</v>
      </c>
    </row>
    <row r="582" spans="1:16">
      <c r="A582" s="352">
        <v>686480</v>
      </c>
      <c r="B582" s="352">
        <v>11229</v>
      </c>
      <c r="C582" s="352" t="s">
        <v>335</v>
      </c>
      <c r="D582" s="352" t="s">
        <v>864</v>
      </c>
      <c r="E582" s="352">
        <v>0</v>
      </c>
      <c r="F582" s="352" t="s">
        <v>362</v>
      </c>
      <c r="G582" s="353">
        <v>632056</v>
      </c>
      <c r="H582" s="353">
        <v>108652</v>
      </c>
      <c r="I582" s="353">
        <v>0</v>
      </c>
      <c r="J582" s="353">
        <v>63205.599999999999</v>
      </c>
      <c r="K582" s="353">
        <v>63205.599999999999</v>
      </c>
      <c r="L582" s="353">
        <v>568850.4</v>
      </c>
      <c r="M582" s="354">
        <v>0.9</v>
      </c>
      <c r="N582" s="355">
        <v>44973.535196759258</v>
      </c>
      <c r="O582" s="355">
        <v>44972.500567129631</v>
      </c>
      <c r="P582" s="353">
        <v>632056</v>
      </c>
    </row>
    <row r="583" spans="1:16">
      <c r="A583" s="352">
        <v>738667</v>
      </c>
      <c r="B583" s="352">
        <v>107927</v>
      </c>
      <c r="C583" s="352" t="s">
        <v>335</v>
      </c>
      <c r="D583" s="352" t="s">
        <v>865</v>
      </c>
      <c r="E583" s="352">
        <v>0</v>
      </c>
      <c r="F583" s="352" t="s">
        <v>362</v>
      </c>
      <c r="G583" s="353">
        <v>0</v>
      </c>
      <c r="H583" s="353"/>
      <c r="I583" s="353">
        <v>0</v>
      </c>
      <c r="J583" s="353">
        <v>0</v>
      </c>
      <c r="K583" s="353">
        <v>0</v>
      </c>
      <c r="L583" s="353">
        <v>0</v>
      </c>
      <c r="M583" s="354">
        <v>0.9</v>
      </c>
      <c r="N583" s="355"/>
      <c r="O583" s="355"/>
      <c r="P583" s="353">
        <v>0</v>
      </c>
    </row>
    <row r="584" spans="1:16">
      <c r="A584" s="352">
        <v>708579</v>
      </c>
      <c r="B584" s="352">
        <v>11508</v>
      </c>
      <c r="C584" s="352" t="s">
        <v>335</v>
      </c>
      <c r="D584" s="352" t="s">
        <v>866</v>
      </c>
      <c r="E584" s="352">
        <v>1</v>
      </c>
      <c r="F584" s="352" t="s">
        <v>362</v>
      </c>
      <c r="G584" s="353">
        <v>2154006.7599999998</v>
      </c>
      <c r="H584" s="353">
        <v>389437.84</v>
      </c>
      <c r="I584" s="353">
        <v>0</v>
      </c>
      <c r="J584" s="353">
        <v>215400.68</v>
      </c>
      <c r="K584" s="353">
        <v>215400.68</v>
      </c>
      <c r="L584" s="353">
        <v>1938606.0800000001</v>
      </c>
      <c r="M584" s="354">
        <v>0.89999999814299503</v>
      </c>
      <c r="N584" s="355">
        <v>45222.480671296296</v>
      </c>
      <c r="O584" s="355">
        <v>45219.749884259261</v>
      </c>
      <c r="P584" s="353">
        <v>2154006.7599999998</v>
      </c>
    </row>
    <row r="585" spans="1:16">
      <c r="A585" s="352">
        <v>701555</v>
      </c>
      <c r="B585" s="352">
        <v>11275</v>
      </c>
      <c r="C585" s="352" t="s">
        <v>335</v>
      </c>
      <c r="D585" s="352" t="s">
        <v>867</v>
      </c>
      <c r="E585" s="352">
        <v>0</v>
      </c>
      <c r="F585" s="352" t="s">
        <v>362</v>
      </c>
      <c r="G585" s="353">
        <v>649427</v>
      </c>
      <c r="H585" s="353">
        <v>102417</v>
      </c>
      <c r="I585" s="353">
        <v>0</v>
      </c>
      <c r="J585" s="353">
        <v>64942.7</v>
      </c>
      <c r="K585" s="353">
        <v>64942.7</v>
      </c>
      <c r="L585" s="353">
        <v>584484.30000000005</v>
      </c>
      <c r="M585" s="354">
        <v>0.9</v>
      </c>
      <c r="N585" s="355">
        <v>44993.525173611109</v>
      </c>
      <c r="O585" s="355">
        <v>44992.857453703706</v>
      </c>
      <c r="P585" s="353">
        <v>649427</v>
      </c>
    </row>
    <row r="586" spans="1:16">
      <c r="A586" s="352">
        <v>701552</v>
      </c>
      <c r="B586" s="352">
        <v>11257</v>
      </c>
      <c r="C586" s="352" t="s">
        <v>335</v>
      </c>
      <c r="D586" s="352" t="s">
        <v>868</v>
      </c>
      <c r="E586" s="352">
        <v>0</v>
      </c>
      <c r="F586" s="352" t="s">
        <v>362</v>
      </c>
      <c r="G586" s="353">
        <v>238162</v>
      </c>
      <c r="H586" s="353">
        <v>51841</v>
      </c>
      <c r="I586" s="353">
        <v>0</v>
      </c>
      <c r="J586" s="353">
        <v>23816.2</v>
      </c>
      <c r="K586" s="353">
        <v>23816.2</v>
      </c>
      <c r="L586" s="353">
        <v>214345.8</v>
      </c>
      <c r="M586" s="354">
        <v>0.9</v>
      </c>
      <c r="N586" s="355">
        <v>44993.525173611109</v>
      </c>
      <c r="O586" s="355">
        <v>44992.856423611112</v>
      </c>
      <c r="P586" s="353">
        <v>238162</v>
      </c>
    </row>
    <row r="587" spans="1:16">
      <c r="A587" s="352">
        <v>701545</v>
      </c>
      <c r="B587" s="352">
        <v>11269</v>
      </c>
      <c r="C587" s="352" t="s">
        <v>335</v>
      </c>
      <c r="D587" s="352" t="s">
        <v>869</v>
      </c>
      <c r="E587" s="352">
        <v>0</v>
      </c>
      <c r="F587" s="352" t="s">
        <v>362</v>
      </c>
      <c r="G587" s="353">
        <v>616229</v>
      </c>
      <c r="H587" s="353">
        <v>129039</v>
      </c>
      <c r="I587" s="353">
        <v>0</v>
      </c>
      <c r="J587" s="353">
        <v>61622.9</v>
      </c>
      <c r="K587" s="353">
        <v>61622.9</v>
      </c>
      <c r="L587" s="353">
        <v>554606.1</v>
      </c>
      <c r="M587" s="354">
        <v>0.9</v>
      </c>
      <c r="N587" s="355">
        <v>44993.525173611109</v>
      </c>
      <c r="O587" s="355">
        <v>44992.856736111113</v>
      </c>
      <c r="P587" s="353">
        <v>616229</v>
      </c>
    </row>
    <row r="588" spans="1:16">
      <c r="A588" s="352">
        <v>688625</v>
      </c>
      <c r="B588" s="352">
        <v>11279</v>
      </c>
      <c r="C588" s="352" t="s">
        <v>335</v>
      </c>
      <c r="D588" s="352" t="s">
        <v>870</v>
      </c>
      <c r="E588" s="352">
        <v>1</v>
      </c>
      <c r="F588" s="352" t="s">
        <v>362</v>
      </c>
      <c r="G588" s="353">
        <v>901290.28</v>
      </c>
      <c r="H588" s="353">
        <v>191275.59</v>
      </c>
      <c r="I588" s="353">
        <v>0</v>
      </c>
      <c r="J588" s="353">
        <v>90129.03</v>
      </c>
      <c r="K588" s="353">
        <v>90129.03</v>
      </c>
      <c r="L588" s="353">
        <v>811161.25</v>
      </c>
      <c r="M588" s="354">
        <v>0.89999999778095896</v>
      </c>
      <c r="N588" s="355">
        <v>45005.489907407406</v>
      </c>
      <c r="O588" s="355">
        <v>45003.036481481482</v>
      </c>
      <c r="P588" s="353">
        <v>901290.28</v>
      </c>
    </row>
    <row r="589" spans="1:16">
      <c r="A589" s="352">
        <v>738670</v>
      </c>
      <c r="B589" s="352">
        <v>11712</v>
      </c>
      <c r="C589" s="352" t="s">
        <v>335</v>
      </c>
      <c r="D589" s="352" t="s">
        <v>133</v>
      </c>
      <c r="E589" s="352">
        <v>0</v>
      </c>
      <c r="F589" s="352" t="s">
        <v>362</v>
      </c>
      <c r="G589" s="353">
        <v>5074511.01</v>
      </c>
      <c r="H589" s="353">
        <v>147870.9</v>
      </c>
      <c r="I589" s="353">
        <v>0</v>
      </c>
      <c r="J589" s="353">
        <v>507451.1</v>
      </c>
      <c r="K589" s="353">
        <v>507451.1</v>
      </c>
      <c r="L589" s="353">
        <v>4567059.91</v>
      </c>
      <c r="M589" s="354">
        <v>0.9</v>
      </c>
      <c r="N589" s="355">
        <v>45621.677372685182</v>
      </c>
      <c r="O589" s="355">
        <v>45621.677372685182</v>
      </c>
      <c r="P589" s="353">
        <v>4926640.1100000003</v>
      </c>
    </row>
    <row r="590" spans="1:16">
      <c r="A590" s="352">
        <v>682210</v>
      </c>
      <c r="B590" s="352">
        <v>11169</v>
      </c>
      <c r="C590" s="352" t="s">
        <v>335</v>
      </c>
      <c r="D590" s="352" t="s">
        <v>871</v>
      </c>
      <c r="E590" s="352">
        <v>0</v>
      </c>
      <c r="F590" s="352" t="s">
        <v>362</v>
      </c>
      <c r="G590" s="353">
        <v>239847.61</v>
      </c>
      <c r="H590" s="353">
        <v>41796.870000000003</v>
      </c>
      <c r="I590" s="353">
        <v>0</v>
      </c>
      <c r="J590" s="353">
        <v>23984.76</v>
      </c>
      <c r="K590" s="353">
        <v>23984.76</v>
      </c>
      <c r="L590" s="353">
        <v>215862.85</v>
      </c>
      <c r="M590" s="354">
        <v>0.9</v>
      </c>
      <c r="N590" s="355">
        <v>44950.551655092589</v>
      </c>
      <c r="O590" s="355">
        <v>44949.637418981481</v>
      </c>
      <c r="P590" s="353">
        <v>239847.61</v>
      </c>
    </row>
    <row r="591" spans="1:16">
      <c r="A591" s="352">
        <v>685370</v>
      </c>
      <c r="B591" s="352">
        <v>11150</v>
      </c>
      <c r="C591" s="352" t="s">
        <v>335</v>
      </c>
      <c r="D591" s="352" t="s">
        <v>872</v>
      </c>
      <c r="E591" s="352">
        <v>0</v>
      </c>
      <c r="F591" s="352" t="s">
        <v>362</v>
      </c>
      <c r="G591" s="353">
        <v>83809</v>
      </c>
      <c r="H591" s="353">
        <v>14986</v>
      </c>
      <c r="I591" s="353">
        <v>0</v>
      </c>
      <c r="J591" s="353">
        <v>8380.9</v>
      </c>
      <c r="K591" s="353">
        <v>8380.9</v>
      </c>
      <c r="L591" s="353">
        <v>75428.100000000006</v>
      </c>
      <c r="M591" s="354">
        <v>0.9</v>
      </c>
      <c r="N591" s="355">
        <v>44936.555</v>
      </c>
      <c r="O591" s="355">
        <v>44931.789606481485</v>
      </c>
      <c r="P591" s="353">
        <v>83809</v>
      </c>
    </row>
    <row r="592" spans="1:16">
      <c r="A592" s="352">
        <v>686453</v>
      </c>
      <c r="B592" s="352">
        <v>11152</v>
      </c>
      <c r="C592" s="352" t="s">
        <v>335</v>
      </c>
      <c r="D592" s="352" t="s">
        <v>873</v>
      </c>
      <c r="E592" s="352">
        <v>0</v>
      </c>
      <c r="F592" s="352" t="s">
        <v>362</v>
      </c>
      <c r="G592" s="353">
        <v>25579</v>
      </c>
      <c r="H592" s="353">
        <v>4995</v>
      </c>
      <c r="I592" s="353">
        <v>0</v>
      </c>
      <c r="J592" s="353">
        <v>2557.9</v>
      </c>
      <c r="K592" s="353">
        <v>2557.9</v>
      </c>
      <c r="L592" s="353">
        <v>23021.1</v>
      </c>
      <c r="M592" s="354">
        <v>0.9</v>
      </c>
      <c r="N592" s="355">
        <v>44922.495069444441</v>
      </c>
      <c r="O592" s="355">
        <v>44918.885011574072</v>
      </c>
      <c r="P592" s="353">
        <v>25579</v>
      </c>
    </row>
    <row r="593" spans="1:16">
      <c r="A593" s="352">
        <v>750692</v>
      </c>
      <c r="B593" s="352">
        <v>107979</v>
      </c>
      <c r="C593" s="352" t="s">
        <v>335</v>
      </c>
      <c r="D593" s="352" t="s">
        <v>168</v>
      </c>
      <c r="E593" s="352">
        <v>0</v>
      </c>
      <c r="F593" s="352" t="s">
        <v>362</v>
      </c>
      <c r="G593" s="353">
        <v>12921047</v>
      </c>
      <c r="H593" s="353">
        <v>0</v>
      </c>
      <c r="I593" s="353">
        <v>0</v>
      </c>
      <c r="J593" s="353">
        <v>1292104.7</v>
      </c>
      <c r="K593" s="353">
        <v>1292104.7</v>
      </c>
      <c r="L593" s="353">
        <v>11628942.300000001</v>
      </c>
      <c r="M593" s="354">
        <v>0.9</v>
      </c>
      <c r="N593" s="355">
        <v>45925.677372685182</v>
      </c>
      <c r="O593" s="355">
        <v>45925.677372685182</v>
      </c>
      <c r="P593" s="353">
        <v>0</v>
      </c>
    </row>
    <row r="594" spans="1:16">
      <c r="A594" s="352">
        <v>738674</v>
      </c>
      <c r="B594" s="352">
        <v>107928</v>
      </c>
      <c r="C594" s="352" t="s">
        <v>335</v>
      </c>
      <c r="D594" s="352" t="s">
        <v>874</v>
      </c>
      <c r="E594" s="352">
        <v>0</v>
      </c>
      <c r="F594" s="352" t="s">
        <v>362</v>
      </c>
      <c r="G594" s="353">
        <v>0</v>
      </c>
      <c r="H594" s="353"/>
      <c r="I594" s="353">
        <v>0</v>
      </c>
      <c r="J594" s="353">
        <v>0</v>
      </c>
      <c r="K594" s="353">
        <v>0</v>
      </c>
      <c r="L594" s="353">
        <v>0</v>
      </c>
      <c r="M594" s="354">
        <v>0.9</v>
      </c>
      <c r="N594" s="355"/>
      <c r="O594" s="355"/>
      <c r="P594" s="353">
        <v>0</v>
      </c>
    </row>
    <row r="595" spans="1:16">
      <c r="A595" s="352">
        <v>701495</v>
      </c>
      <c r="B595" s="352">
        <v>11263</v>
      </c>
      <c r="C595" s="352" t="s">
        <v>335</v>
      </c>
      <c r="D595" s="352" t="s">
        <v>875</v>
      </c>
      <c r="E595" s="352">
        <v>0</v>
      </c>
      <c r="F595" s="352" t="s">
        <v>362</v>
      </c>
      <c r="G595" s="353">
        <v>25678.75</v>
      </c>
      <c r="H595" s="353">
        <v>5830.39</v>
      </c>
      <c r="I595" s="353">
        <v>0</v>
      </c>
      <c r="J595" s="353">
        <v>2567.87</v>
      </c>
      <c r="K595" s="353">
        <v>2567.87</v>
      </c>
      <c r="L595" s="353">
        <v>23110.880000000001</v>
      </c>
      <c r="M595" s="354">
        <v>0.9</v>
      </c>
      <c r="N595" s="355">
        <v>44987.516817129632</v>
      </c>
      <c r="O595" s="355">
        <v>44986.794085648151</v>
      </c>
      <c r="P595" s="353">
        <v>25678.75</v>
      </c>
    </row>
    <row r="596" spans="1:16">
      <c r="A596" s="352">
        <v>688629</v>
      </c>
      <c r="B596" s="352">
        <v>11277</v>
      </c>
      <c r="C596" s="352" t="s">
        <v>335</v>
      </c>
      <c r="D596" s="352" t="s">
        <v>876</v>
      </c>
      <c r="E596" s="352">
        <v>0</v>
      </c>
      <c r="F596" s="352" t="s">
        <v>362</v>
      </c>
      <c r="G596" s="353">
        <v>134828.92000000001</v>
      </c>
      <c r="H596" s="353">
        <v>27886.93</v>
      </c>
      <c r="I596" s="353">
        <v>0</v>
      </c>
      <c r="J596" s="353">
        <v>13482.89</v>
      </c>
      <c r="K596" s="353">
        <v>13482.89</v>
      </c>
      <c r="L596" s="353">
        <v>121346.03</v>
      </c>
      <c r="M596" s="354">
        <v>0.9</v>
      </c>
      <c r="N596" s="355">
        <v>44993.525173611109</v>
      </c>
      <c r="O596" s="355">
        <v>44992.85837962963</v>
      </c>
      <c r="P596" s="353">
        <v>134828.92000000001</v>
      </c>
    </row>
    <row r="597" spans="1:16">
      <c r="A597" s="352">
        <v>688630</v>
      </c>
      <c r="B597" s="352">
        <v>11273</v>
      </c>
      <c r="C597" s="352" t="s">
        <v>335</v>
      </c>
      <c r="D597" s="352" t="s">
        <v>877</v>
      </c>
      <c r="E597" s="352">
        <v>1</v>
      </c>
      <c r="F597" s="352" t="s">
        <v>362</v>
      </c>
      <c r="G597" s="353">
        <v>52719.38</v>
      </c>
      <c r="H597" s="353">
        <v>9990.9699999999993</v>
      </c>
      <c r="I597" s="353">
        <v>0</v>
      </c>
      <c r="J597" s="353">
        <v>5271.94</v>
      </c>
      <c r="K597" s="353">
        <v>5271.94</v>
      </c>
      <c r="L597" s="353">
        <v>47447.44</v>
      </c>
      <c r="M597" s="354">
        <v>0.89999996206328603</v>
      </c>
      <c r="N597" s="355">
        <v>44993.525173611109</v>
      </c>
      <c r="O597" s="355">
        <v>44992.858020833337</v>
      </c>
      <c r="P597" s="353">
        <v>52719.38</v>
      </c>
    </row>
    <row r="598" spans="1:16">
      <c r="A598" s="352">
        <v>688472</v>
      </c>
      <c r="B598" s="352">
        <v>11217</v>
      </c>
      <c r="C598" s="352" t="s">
        <v>335</v>
      </c>
      <c r="D598" s="352" t="s">
        <v>878</v>
      </c>
      <c r="E598" s="352">
        <v>1</v>
      </c>
      <c r="F598" s="352" t="s">
        <v>362</v>
      </c>
      <c r="G598" s="353">
        <v>179894.86</v>
      </c>
      <c r="H598" s="353">
        <v>14986</v>
      </c>
      <c r="I598" s="353">
        <v>0</v>
      </c>
      <c r="J598" s="353">
        <v>17989.490000000002</v>
      </c>
      <c r="K598" s="353">
        <v>17989.490000000002</v>
      </c>
      <c r="L598" s="353">
        <v>161905.37</v>
      </c>
      <c r="M598" s="354">
        <v>0.89999997776478902</v>
      </c>
      <c r="N598" s="355">
        <v>44973.535196759258</v>
      </c>
      <c r="O598" s="355">
        <v>44972.500567129631</v>
      </c>
      <c r="P598" s="353">
        <v>179894.86</v>
      </c>
    </row>
    <row r="599" spans="1:16">
      <c r="A599" s="352">
        <v>682180</v>
      </c>
      <c r="B599" s="352">
        <v>11168</v>
      </c>
      <c r="C599" s="352" t="s">
        <v>335</v>
      </c>
      <c r="D599" s="352" t="s">
        <v>879</v>
      </c>
      <c r="E599" s="352">
        <v>0</v>
      </c>
      <c r="F599" s="352" t="s">
        <v>362</v>
      </c>
      <c r="G599" s="353">
        <v>54402</v>
      </c>
      <c r="H599" s="353">
        <v>11028</v>
      </c>
      <c r="I599" s="353">
        <v>0</v>
      </c>
      <c r="J599" s="353">
        <v>5440.2</v>
      </c>
      <c r="K599" s="353">
        <v>5440.2</v>
      </c>
      <c r="L599" s="353">
        <v>48961.8</v>
      </c>
      <c r="M599" s="354">
        <v>0.9</v>
      </c>
      <c r="N599" s="355">
        <v>44936.555</v>
      </c>
      <c r="O599" s="355">
        <v>44931.790162037039</v>
      </c>
      <c r="P599" s="353">
        <v>54402</v>
      </c>
    </row>
    <row r="600" spans="1:16">
      <c r="A600" s="352">
        <v>738672</v>
      </c>
      <c r="B600" s="352">
        <v>11686</v>
      </c>
      <c r="C600" s="352" t="s">
        <v>335</v>
      </c>
      <c r="D600" s="352" t="s">
        <v>128</v>
      </c>
      <c r="E600" s="352">
        <v>0</v>
      </c>
      <c r="F600" s="352" t="s">
        <v>362</v>
      </c>
      <c r="G600" s="353">
        <v>10619758.369999999</v>
      </c>
      <c r="H600" s="353">
        <v>306131.37</v>
      </c>
      <c r="I600" s="353">
        <v>0</v>
      </c>
      <c r="J600" s="353">
        <v>1061975.83</v>
      </c>
      <c r="K600" s="353">
        <v>1061975.83</v>
      </c>
      <c r="L600" s="353">
        <v>9557782.5399999991</v>
      </c>
      <c r="M600" s="354">
        <v>0.9</v>
      </c>
      <c r="N600" s="355">
        <v>45621.677349537036</v>
      </c>
      <c r="O600" s="355">
        <v>45621.677349537036</v>
      </c>
      <c r="P600" s="353">
        <v>10726511.939999999</v>
      </c>
    </row>
    <row r="601" spans="1:16">
      <c r="A601" s="352">
        <v>806936</v>
      </c>
      <c r="B601" s="352">
        <v>108098</v>
      </c>
      <c r="C601" s="352" t="s">
        <v>335</v>
      </c>
      <c r="D601" s="352" t="s">
        <v>880</v>
      </c>
      <c r="E601" s="352">
        <v>0</v>
      </c>
      <c r="F601" s="352" t="s">
        <v>362</v>
      </c>
      <c r="G601" s="353">
        <v>0</v>
      </c>
      <c r="H601" s="353"/>
      <c r="I601" s="353">
        <v>0</v>
      </c>
      <c r="J601" s="353">
        <v>0</v>
      </c>
      <c r="K601" s="353">
        <v>0</v>
      </c>
      <c r="L601" s="353">
        <v>0</v>
      </c>
      <c r="M601" s="354">
        <v>0.9</v>
      </c>
      <c r="N601" s="355"/>
      <c r="O601" s="355"/>
      <c r="P601" s="353">
        <v>0</v>
      </c>
    </row>
    <row r="602" spans="1:16">
      <c r="A602" s="352">
        <v>738692</v>
      </c>
      <c r="B602" s="352">
        <v>107929</v>
      </c>
      <c r="C602" s="352" t="s">
        <v>335</v>
      </c>
      <c r="D602" s="352" t="s">
        <v>881</v>
      </c>
      <c r="E602" s="352">
        <v>0</v>
      </c>
      <c r="F602" s="352" t="s">
        <v>362</v>
      </c>
      <c r="G602" s="353">
        <v>0</v>
      </c>
      <c r="H602" s="353"/>
      <c r="I602" s="353">
        <v>0</v>
      </c>
      <c r="J602" s="353">
        <v>0</v>
      </c>
      <c r="K602" s="353">
        <v>0</v>
      </c>
      <c r="L602" s="353">
        <v>0</v>
      </c>
      <c r="M602" s="354">
        <v>0.9</v>
      </c>
      <c r="N602" s="355"/>
      <c r="O602" s="355"/>
      <c r="P602" s="353">
        <v>0</v>
      </c>
    </row>
    <row r="603" spans="1:16">
      <c r="A603" s="352">
        <v>806935</v>
      </c>
      <c r="B603" s="352">
        <v>108097</v>
      </c>
      <c r="C603" s="352" t="s">
        <v>335</v>
      </c>
      <c r="D603" s="352" t="s">
        <v>269</v>
      </c>
      <c r="E603" s="352">
        <v>0</v>
      </c>
      <c r="F603" s="352" t="s">
        <v>362</v>
      </c>
      <c r="G603" s="353">
        <v>0</v>
      </c>
      <c r="H603" s="353"/>
      <c r="I603" s="353">
        <v>0</v>
      </c>
      <c r="J603" s="353">
        <v>0</v>
      </c>
      <c r="K603" s="353">
        <v>0</v>
      </c>
      <c r="L603" s="353">
        <v>0</v>
      </c>
      <c r="M603" s="354">
        <v>0.9</v>
      </c>
      <c r="N603" s="355"/>
      <c r="O603" s="355"/>
      <c r="P603" s="353">
        <v>0</v>
      </c>
    </row>
    <row r="604" spans="1:16">
      <c r="A604" s="352">
        <v>738971</v>
      </c>
      <c r="B604" s="352">
        <v>11812</v>
      </c>
      <c r="C604" s="352" t="s">
        <v>335</v>
      </c>
      <c r="D604" s="352" t="s">
        <v>154</v>
      </c>
      <c r="E604" s="352">
        <v>0</v>
      </c>
      <c r="F604" s="352" t="s">
        <v>362</v>
      </c>
      <c r="G604" s="353">
        <v>14261249.67</v>
      </c>
      <c r="H604" s="353">
        <v>377123.67</v>
      </c>
      <c r="I604" s="353">
        <v>0</v>
      </c>
      <c r="J604" s="353">
        <v>1426124.96</v>
      </c>
      <c r="K604" s="353">
        <v>1426124.96</v>
      </c>
      <c r="L604" s="353">
        <v>12835124.710000001</v>
      </c>
      <c r="M604" s="354">
        <v>0.9</v>
      </c>
      <c r="N604" s="355">
        <v>45694.844328703701</v>
      </c>
      <c r="O604" s="355">
        <v>45694.844328703701</v>
      </c>
      <c r="P604" s="353">
        <v>13884126</v>
      </c>
    </row>
    <row r="605" spans="1:16">
      <c r="A605" s="352">
        <v>711888</v>
      </c>
      <c r="B605" s="352">
        <v>11640</v>
      </c>
      <c r="C605" s="352" t="s">
        <v>335</v>
      </c>
      <c r="D605" s="352" t="s">
        <v>117</v>
      </c>
      <c r="E605" s="352">
        <v>1</v>
      </c>
      <c r="F605" s="352" t="s">
        <v>362</v>
      </c>
      <c r="G605" s="353">
        <v>5591713.8700000001</v>
      </c>
      <c r="H605" s="353">
        <v>165903.29999999999</v>
      </c>
      <c r="I605" s="353">
        <v>0</v>
      </c>
      <c r="J605" s="353">
        <v>559171.39</v>
      </c>
      <c r="K605" s="353">
        <v>559171.39</v>
      </c>
      <c r="L605" s="353">
        <v>5032542.4800000004</v>
      </c>
      <c r="M605" s="354">
        <v>0.89999999946349196</v>
      </c>
      <c r="N605" s="355">
        <v>45373.42796296296</v>
      </c>
      <c r="O605" s="355">
        <v>45372.836145833331</v>
      </c>
      <c r="P605" s="353">
        <v>5591713.8700000001</v>
      </c>
    </row>
    <row r="606" spans="1:16">
      <c r="A606" s="352">
        <v>710094</v>
      </c>
      <c r="B606" s="352">
        <v>11639</v>
      </c>
      <c r="C606" s="352" t="s">
        <v>335</v>
      </c>
      <c r="D606" s="352" t="s">
        <v>116</v>
      </c>
      <c r="E606" s="352">
        <v>0</v>
      </c>
      <c r="F606" s="352" t="s">
        <v>362</v>
      </c>
      <c r="G606" s="353">
        <v>7291385.8200000003</v>
      </c>
      <c r="H606" s="353">
        <v>195136.32</v>
      </c>
      <c r="I606" s="353">
        <v>0</v>
      </c>
      <c r="J606" s="353">
        <v>729138.58</v>
      </c>
      <c r="K606" s="353">
        <v>729138.58</v>
      </c>
      <c r="L606" s="353">
        <v>6562247.2400000002</v>
      </c>
      <c r="M606" s="354">
        <v>0.9</v>
      </c>
      <c r="N606" s="355">
        <v>45597.635567129626</v>
      </c>
      <c r="O606" s="355">
        <v>45597.635567129626</v>
      </c>
      <c r="P606" s="353">
        <v>7291385.8200000003</v>
      </c>
    </row>
    <row r="607" spans="1:16">
      <c r="A607" s="352">
        <v>682178</v>
      </c>
      <c r="B607" s="352">
        <v>11201</v>
      </c>
      <c r="C607" s="352" t="s">
        <v>335</v>
      </c>
      <c r="D607" s="352" t="s">
        <v>882</v>
      </c>
      <c r="E607" s="352">
        <v>1</v>
      </c>
      <c r="F607" s="352" t="s">
        <v>362</v>
      </c>
      <c r="G607" s="353">
        <v>262290.31</v>
      </c>
      <c r="H607" s="353">
        <v>53746.06</v>
      </c>
      <c r="I607" s="353">
        <v>0</v>
      </c>
      <c r="J607" s="353">
        <v>26229.03</v>
      </c>
      <c r="K607" s="353">
        <v>26229.03</v>
      </c>
      <c r="L607" s="353">
        <v>236061.28</v>
      </c>
      <c r="M607" s="354">
        <v>0.9</v>
      </c>
      <c r="N607" s="355">
        <v>44957.5390162037</v>
      </c>
      <c r="O607" s="355">
        <v>44956.744479166664</v>
      </c>
      <c r="P607" s="353">
        <v>262290.31</v>
      </c>
    </row>
    <row r="608" spans="1:16">
      <c r="A608" s="352">
        <v>685477</v>
      </c>
      <c r="B608" s="352">
        <v>11171</v>
      </c>
      <c r="C608" s="352" t="s">
        <v>335</v>
      </c>
      <c r="D608" s="352" t="s">
        <v>883</v>
      </c>
      <c r="E608" s="352">
        <v>0</v>
      </c>
      <c r="F608" s="352" t="s">
        <v>362</v>
      </c>
      <c r="G608" s="353">
        <v>413482</v>
      </c>
      <c r="H608" s="353">
        <v>58304</v>
      </c>
      <c r="I608" s="353">
        <v>0</v>
      </c>
      <c r="J608" s="353">
        <v>41348.199999999997</v>
      </c>
      <c r="K608" s="353">
        <v>41348.199999999997</v>
      </c>
      <c r="L608" s="353">
        <v>372133.8</v>
      </c>
      <c r="M608" s="354">
        <v>0.9</v>
      </c>
      <c r="N608" s="355">
        <v>44950.551655092589</v>
      </c>
      <c r="O608" s="355">
        <v>44949.637638888889</v>
      </c>
      <c r="P608" s="353">
        <v>413482</v>
      </c>
    </row>
    <row r="609" spans="1:16">
      <c r="A609" s="352">
        <v>686471</v>
      </c>
      <c r="B609" s="352">
        <v>11116</v>
      </c>
      <c r="C609" s="352" t="s">
        <v>335</v>
      </c>
      <c r="D609" s="352" t="s">
        <v>884</v>
      </c>
      <c r="E609" s="352">
        <v>1</v>
      </c>
      <c r="F609" s="352" t="s">
        <v>362</v>
      </c>
      <c r="G609" s="353">
        <v>319606</v>
      </c>
      <c r="H609" s="353">
        <v>68700</v>
      </c>
      <c r="I609" s="353">
        <v>0</v>
      </c>
      <c r="J609" s="353">
        <v>31960.6</v>
      </c>
      <c r="K609" s="353">
        <v>31960.6</v>
      </c>
      <c r="L609" s="353">
        <v>287645.40000000002</v>
      </c>
      <c r="M609" s="354">
        <v>0.9</v>
      </c>
      <c r="N609" s="355">
        <v>44922.495069444441</v>
      </c>
      <c r="O609" s="355">
        <v>44918.884641203702</v>
      </c>
      <c r="P609" s="353">
        <v>319606</v>
      </c>
    </row>
    <row r="610" spans="1:16">
      <c r="A610" s="352">
        <v>679133</v>
      </c>
      <c r="B610" s="352">
        <v>11090</v>
      </c>
      <c r="C610" s="352" t="s">
        <v>335</v>
      </c>
      <c r="D610" s="352" t="s">
        <v>885</v>
      </c>
      <c r="E610" s="352">
        <v>3</v>
      </c>
      <c r="F610" s="352" t="s">
        <v>362</v>
      </c>
      <c r="G610" s="353">
        <v>0</v>
      </c>
      <c r="H610" s="353"/>
      <c r="I610" s="353">
        <v>0</v>
      </c>
      <c r="J610" s="353">
        <v>0</v>
      </c>
      <c r="K610" s="353">
        <v>0</v>
      </c>
      <c r="L610" s="353">
        <v>0</v>
      </c>
      <c r="M610" s="354">
        <v>0.9</v>
      </c>
      <c r="N610" s="355">
        <v>44922.495069444441</v>
      </c>
      <c r="O610" s="355">
        <v>45912.635810185187</v>
      </c>
      <c r="P610" s="353">
        <v>21362</v>
      </c>
    </row>
    <row r="611" spans="1:16">
      <c r="A611" s="352">
        <v>757945</v>
      </c>
      <c r="B611" s="352">
        <v>108042</v>
      </c>
      <c r="C611" s="352" t="s">
        <v>335</v>
      </c>
      <c r="D611" s="352" t="s">
        <v>266</v>
      </c>
      <c r="E611" s="352">
        <v>0</v>
      </c>
      <c r="F611" s="352" t="s">
        <v>362</v>
      </c>
      <c r="G611" s="353">
        <v>0</v>
      </c>
      <c r="H611" s="353"/>
      <c r="I611" s="353">
        <v>0</v>
      </c>
      <c r="J611" s="353">
        <v>0</v>
      </c>
      <c r="K611" s="353">
        <v>0</v>
      </c>
      <c r="L611" s="353">
        <v>0</v>
      </c>
      <c r="M611" s="354">
        <v>0.9</v>
      </c>
      <c r="N611" s="355"/>
      <c r="O611" s="355"/>
      <c r="P611" s="353">
        <v>0</v>
      </c>
    </row>
    <row r="612" spans="1:16">
      <c r="A612" s="352">
        <v>712968</v>
      </c>
      <c r="B612" s="352">
        <v>11666</v>
      </c>
      <c r="C612" s="352" t="s">
        <v>335</v>
      </c>
      <c r="D612" s="352" t="s">
        <v>122</v>
      </c>
      <c r="E612" s="352">
        <v>0</v>
      </c>
      <c r="F612" s="352" t="s">
        <v>362</v>
      </c>
      <c r="G612" s="353">
        <v>5807772.9699999997</v>
      </c>
      <c r="H612" s="353">
        <v>178712.97</v>
      </c>
      <c r="I612" s="353">
        <v>0</v>
      </c>
      <c r="J612" s="353">
        <v>580777.29</v>
      </c>
      <c r="K612" s="353">
        <v>580777.29</v>
      </c>
      <c r="L612" s="353">
        <v>5226995.68</v>
      </c>
      <c r="M612" s="354">
        <v>0.9</v>
      </c>
      <c r="N612" s="355">
        <v>45597.635555555556</v>
      </c>
      <c r="O612" s="355">
        <v>45597.635555555556</v>
      </c>
      <c r="P612" s="353">
        <v>5925842.5700000003</v>
      </c>
    </row>
    <row r="613" spans="1:16">
      <c r="A613" s="352">
        <v>704916</v>
      </c>
      <c r="B613" s="352">
        <v>11312</v>
      </c>
      <c r="C613" s="352" t="s">
        <v>335</v>
      </c>
      <c r="D613" s="352" t="s">
        <v>886</v>
      </c>
      <c r="E613" s="352">
        <v>0</v>
      </c>
      <c r="F613" s="352" t="s">
        <v>362</v>
      </c>
      <c r="G613" s="353">
        <v>303970</v>
      </c>
      <c r="H613" s="353">
        <v>29974</v>
      </c>
      <c r="I613" s="353">
        <v>0</v>
      </c>
      <c r="J613" s="353">
        <v>30397</v>
      </c>
      <c r="K613" s="353">
        <v>30397</v>
      </c>
      <c r="L613" s="353">
        <v>273573</v>
      </c>
      <c r="M613" s="354">
        <v>0.9</v>
      </c>
      <c r="N613" s="355">
        <v>45022.46670138889</v>
      </c>
      <c r="O613" s="355">
        <v>45021.871851851851</v>
      </c>
      <c r="P613" s="353">
        <v>303970</v>
      </c>
    </row>
    <row r="614" spans="1:16">
      <c r="A614" s="352">
        <v>701504</v>
      </c>
      <c r="B614" s="352">
        <v>11268</v>
      </c>
      <c r="C614" s="352" t="s">
        <v>335</v>
      </c>
      <c r="D614" s="352" t="s">
        <v>887</v>
      </c>
      <c r="E614" s="352">
        <v>0</v>
      </c>
      <c r="F614" s="352" t="s">
        <v>362</v>
      </c>
      <c r="G614" s="353">
        <v>188223</v>
      </c>
      <c r="H614" s="353">
        <v>37878</v>
      </c>
      <c r="I614" s="353">
        <v>0</v>
      </c>
      <c r="J614" s="353">
        <v>18822.3</v>
      </c>
      <c r="K614" s="353">
        <v>18822.3</v>
      </c>
      <c r="L614" s="353">
        <v>169400.7</v>
      </c>
      <c r="M614" s="354">
        <v>0.9</v>
      </c>
      <c r="N614" s="355">
        <v>44993.525173611109</v>
      </c>
      <c r="O614" s="355">
        <v>44992.857673611114</v>
      </c>
      <c r="P614" s="353">
        <v>188223</v>
      </c>
    </row>
    <row r="615" spans="1:16">
      <c r="A615" s="352">
        <v>689071</v>
      </c>
      <c r="B615" s="352">
        <v>11256</v>
      </c>
      <c r="C615" s="352" t="s">
        <v>335</v>
      </c>
      <c r="D615" s="352" t="s">
        <v>888</v>
      </c>
      <c r="E615" s="352">
        <v>0</v>
      </c>
      <c r="F615" s="352" t="s">
        <v>362</v>
      </c>
      <c r="G615" s="353">
        <v>77036.240000000005</v>
      </c>
      <c r="H615" s="353">
        <v>17491.16</v>
      </c>
      <c r="I615" s="353">
        <v>0</v>
      </c>
      <c r="J615" s="353">
        <v>7703.62</v>
      </c>
      <c r="K615" s="353">
        <v>7703.62</v>
      </c>
      <c r="L615" s="353">
        <v>69332.62</v>
      </c>
      <c r="M615" s="354">
        <v>0.9</v>
      </c>
      <c r="N615" s="355">
        <v>44987.516817129632</v>
      </c>
      <c r="O615" s="355">
        <v>44986.794085648151</v>
      </c>
      <c r="P615" s="353">
        <v>77036.240000000005</v>
      </c>
    </row>
    <row r="616" spans="1:16">
      <c r="A616" s="352">
        <v>688198</v>
      </c>
      <c r="B616" s="352">
        <v>11276</v>
      </c>
      <c r="C616" s="352" t="s">
        <v>335</v>
      </c>
      <c r="D616" s="352" t="s">
        <v>889</v>
      </c>
      <c r="E616" s="352">
        <v>0</v>
      </c>
      <c r="F616" s="352" t="s">
        <v>362</v>
      </c>
      <c r="G616" s="353">
        <v>76862.240000000005</v>
      </c>
      <c r="H616" s="353">
        <v>16023.76</v>
      </c>
      <c r="I616" s="353">
        <v>0</v>
      </c>
      <c r="J616" s="353">
        <v>7686.22</v>
      </c>
      <c r="K616" s="353">
        <v>7686.22</v>
      </c>
      <c r="L616" s="353">
        <v>69176.02</v>
      </c>
      <c r="M616" s="354">
        <v>0.9</v>
      </c>
      <c r="N616" s="355">
        <v>45005.489907407406</v>
      </c>
      <c r="O616" s="355">
        <v>45003.037534722222</v>
      </c>
      <c r="P616" s="353">
        <v>76862.240000000005</v>
      </c>
    </row>
    <row r="617" spans="1:16">
      <c r="A617" s="352">
        <v>710099</v>
      </c>
      <c r="B617" s="352">
        <v>11667</v>
      </c>
      <c r="C617" s="352" t="s">
        <v>335</v>
      </c>
      <c r="D617" s="352" t="s">
        <v>153</v>
      </c>
      <c r="E617" s="352">
        <v>0</v>
      </c>
      <c r="F617" s="352" t="s">
        <v>362</v>
      </c>
      <c r="G617" s="353">
        <v>6943798.6200000001</v>
      </c>
      <c r="H617" s="353">
        <v>239376.93</v>
      </c>
      <c r="I617" s="353">
        <v>0</v>
      </c>
      <c r="J617" s="353">
        <v>694379.86</v>
      </c>
      <c r="K617" s="353">
        <v>694379.86</v>
      </c>
      <c r="L617" s="353">
        <v>6249418.7599999998</v>
      </c>
      <c r="M617" s="354">
        <v>0.9</v>
      </c>
      <c r="N617" s="355">
        <v>45664.968877314815</v>
      </c>
      <c r="O617" s="355">
        <v>45664.968877314815</v>
      </c>
      <c r="P617" s="353">
        <v>6964837</v>
      </c>
    </row>
    <row r="618" spans="1:16">
      <c r="A618" s="352">
        <v>759004</v>
      </c>
      <c r="B618" s="352">
        <v>108045</v>
      </c>
      <c r="C618" s="352" t="s">
        <v>335</v>
      </c>
      <c r="D618" s="352" t="s">
        <v>890</v>
      </c>
      <c r="E618" s="352">
        <v>0</v>
      </c>
      <c r="F618" s="352" t="s">
        <v>362</v>
      </c>
      <c r="G618" s="353">
        <v>0</v>
      </c>
      <c r="H618" s="353"/>
      <c r="I618" s="353">
        <v>0</v>
      </c>
      <c r="J618" s="353">
        <v>0</v>
      </c>
      <c r="K618" s="353">
        <v>0</v>
      </c>
      <c r="L618" s="353">
        <v>0</v>
      </c>
      <c r="M618" s="354">
        <v>0.9</v>
      </c>
      <c r="N618" s="355"/>
      <c r="O618" s="355"/>
      <c r="P618" s="353">
        <v>0</v>
      </c>
    </row>
    <row r="619" spans="1:16">
      <c r="A619" s="352">
        <v>948766</v>
      </c>
      <c r="B619" s="352">
        <v>108136</v>
      </c>
      <c r="C619" s="352" t="s">
        <v>335</v>
      </c>
      <c r="D619" s="352" t="s">
        <v>891</v>
      </c>
      <c r="E619" s="352">
        <v>0</v>
      </c>
      <c r="F619" s="352" t="s">
        <v>362</v>
      </c>
      <c r="G619" s="353">
        <v>0</v>
      </c>
      <c r="H619" s="353">
        <v>0</v>
      </c>
      <c r="I619" s="353">
        <v>0</v>
      </c>
      <c r="J619" s="353">
        <v>0</v>
      </c>
      <c r="K619" s="353">
        <v>0</v>
      </c>
      <c r="L619" s="353">
        <v>0</v>
      </c>
      <c r="M619" s="354">
        <v>0.9</v>
      </c>
      <c r="N619" s="355"/>
      <c r="O619" s="355"/>
      <c r="P619" s="353">
        <v>0</v>
      </c>
    </row>
    <row r="620" spans="1:16">
      <c r="A620" s="352">
        <v>551861</v>
      </c>
      <c r="B620" s="352">
        <v>11372</v>
      </c>
      <c r="C620" s="352" t="s">
        <v>335</v>
      </c>
      <c r="D620" s="352" t="s">
        <v>87</v>
      </c>
      <c r="E620" s="352">
        <v>0</v>
      </c>
      <c r="F620" s="352" t="s">
        <v>362</v>
      </c>
      <c r="G620" s="353">
        <v>4133339.83</v>
      </c>
      <c r="H620" s="353">
        <v>436383.23</v>
      </c>
      <c r="I620" s="353">
        <v>0</v>
      </c>
      <c r="J620" s="353">
        <v>413333.98</v>
      </c>
      <c r="K620" s="353">
        <v>413333.98</v>
      </c>
      <c r="L620" s="353">
        <v>3720005.85</v>
      </c>
      <c r="M620" s="354">
        <v>0.9</v>
      </c>
      <c r="N620" s="355">
        <v>45093.538032407407</v>
      </c>
      <c r="O620" s="355">
        <v>45092.546388888892</v>
      </c>
      <c r="P620" s="353">
        <v>4133339.83</v>
      </c>
    </row>
    <row r="621" spans="1:16">
      <c r="A621" s="352">
        <v>549764</v>
      </c>
      <c r="B621" s="352">
        <v>11350</v>
      </c>
      <c r="C621" s="352" t="s">
        <v>335</v>
      </c>
      <c r="D621" s="352" t="s">
        <v>892</v>
      </c>
      <c r="E621" s="352">
        <v>1</v>
      </c>
      <c r="F621" s="352" t="s">
        <v>362</v>
      </c>
      <c r="G621" s="353">
        <v>2383692.9900000002</v>
      </c>
      <c r="H621" s="353">
        <v>224680.68</v>
      </c>
      <c r="I621" s="353">
        <v>0</v>
      </c>
      <c r="J621" s="353">
        <v>238369.3</v>
      </c>
      <c r="K621" s="353">
        <v>238369.3</v>
      </c>
      <c r="L621" s="353">
        <v>2145323.69</v>
      </c>
      <c r="M621" s="354">
        <v>0.89999999958048205</v>
      </c>
      <c r="N621" s="355">
        <v>45093.538032407407</v>
      </c>
      <c r="O621" s="355">
        <v>45092.546388888892</v>
      </c>
      <c r="P621" s="353">
        <v>2383692.9900000002</v>
      </c>
    </row>
    <row r="622" spans="1:16">
      <c r="A622" s="352">
        <v>550910</v>
      </c>
      <c r="B622" s="352">
        <v>10841</v>
      </c>
      <c r="C622" s="352" t="s">
        <v>335</v>
      </c>
      <c r="D622" s="352" t="s">
        <v>893</v>
      </c>
      <c r="E622" s="352">
        <v>1</v>
      </c>
      <c r="F622" s="352" t="s">
        <v>362</v>
      </c>
      <c r="G622" s="353">
        <v>6691229.1799999997</v>
      </c>
      <c r="H622" s="353">
        <v>665958.96</v>
      </c>
      <c r="I622" s="353">
        <v>0</v>
      </c>
      <c r="J622" s="353">
        <v>669122.92000000004</v>
      </c>
      <c r="K622" s="353">
        <v>669122.92000000004</v>
      </c>
      <c r="L622" s="353">
        <v>6022106.2599999998</v>
      </c>
      <c r="M622" s="354">
        <v>0.89999999970110101</v>
      </c>
      <c r="N622" s="355">
        <v>45050.479062500002</v>
      </c>
      <c r="O622" s="355">
        <v>45049.588356481479</v>
      </c>
      <c r="P622" s="353">
        <v>6691229.1799999997</v>
      </c>
    </row>
    <row r="623" spans="1:16">
      <c r="A623" s="352">
        <v>724781</v>
      </c>
      <c r="B623" s="352">
        <v>11736</v>
      </c>
      <c r="C623" s="352" t="s">
        <v>335</v>
      </c>
      <c r="D623" s="352" t="s">
        <v>894</v>
      </c>
      <c r="E623" s="352">
        <v>0</v>
      </c>
      <c r="F623" s="352" t="s">
        <v>362</v>
      </c>
      <c r="G623" s="353">
        <v>0</v>
      </c>
      <c r="H623" s="353"/>
      <c r="I623" s="353">
        <v>0</v>
      </c>
      <c r="J623" s="353">
        <v>0</v>
      </c>
      <c r="K623" s="353">
        <v>0</v>
      </c>
      <c r="L623" s="353">
        <v>0</v>
      </c>
      <c r="M623" s="354">
        <v>0.9</v>
      </c>
      <c r="N623" s="355"/>
      <c r="O623" s="355"/>
      <c r="P623" s="353">
        <v>7948618.1699999999</v>
      </c>
    </row>
    <row r="624" spans="1:16">
      <c r="A624" s="352">
        <v>724670</v>
      </c>
      <c r="B624" s="352">
        <v>11731</v>
      </c>
      <c r="C624" s="352" t="s">
        <v>335</v>
      </c>
      <c r="D624" s="352" t="s">
        <v>895</v>
      </c>
      <c r="E624" s="352">
        <v>0</v>
      </c>
      <c r="F624" s="352" t="s">
        <v>362</v>
      </c>
      <c r="G624" s="353">
        <v>0</v>
      </c>
      <c r="H624" s="353"/>
      <c r="I624" s="353">
        <v>0</v>
      </c>
      <c r="J624" s="353">
        <v>0</v>
      </c>
      <c r="K624" s="353">
        <v>0</v>
      </c>
      <c r="L624" s="353">
        <v>0</v>
      </c>
      <c r="M624" s="354">
        <v>0.9</v>
      </c>
      <c r="N624" s="355"/>
      <c r="O624" s="355"/>
      <c r="P624" s="353">
        <v>8375996.8399999999</v>
      </c>
    </row>
    <row r="625" spans="1:16">
      <c r="A625" s="352">
        <v>550980</v>
      </c>
      <c r="B625" s="352">
        <v>107722</v>
      </c>
      <c r="C625" s="352" t="s">
        <v>335</v>
      </c>
      <c r="D625" s="352" t="s">
        <v>896</v>
      </c>
      <c r="E625" s="352">
        <v>0</v>
      </c>
      <c r="F625" s="352" t="s">
        <v>362</v>
      </c>
      <c r="G625" s="353">
        <v>0</v>
      </c>
      <c r="H625" s="353"/>
      <c r="I625" s="353">
        <v>0</v>
      </c>
      <c r="J625" s="353">
        <v>0</v>
      </c>
      <c r="K625" s="353">
        <v>0</v>
      </c>
      <c r="L625" s="353">
        <v>0</v>
      </c>
      <c r="M625" s="354">
        <v>0.9</v>
      </c>
      <c r="N625" s="355"/>
      <c r="O625" s="355"/>
      <c r="P625" s="353">
        <v>0</v>
      </c>
    </row>
    <row r="626" spans="1:16">
      <c r="A626" s="352">
        <v>176913</v>
      </c>
      <c r="B626" s="352">
        <v>11432</v>
      </c>
      <c r="C626" s="352" t="s">
        <v>335</v>
      </c>
      <c r="D626" s="352" t="s">
        <v>193</v>
      </c>
      <c r="E626" s="352">
        <v>0</v>
      </c>
      <c r="F626" s="352" t="s">
        <v>362</v>
      </c>
      <c r="G626" s="353">
        <v>33526671.859999999</v>
      </c>
      <c r="H626" s="353">
        <v>0</v>
      </c>
      <c r="I626" s="353">
        <v>0</v>
      </c>
      <c r="J626" s="353">
        <v>3352667.18</v>
      </c>
      <c r="K626" s="353">
        <v>3352667.18</v>
      </c>
      <c r="L626" s="353">
        <v>30174004.68</v>
      </c>
      <c r="M626" s="354">
        <v>0.9</v>
      </c>
      <c r="N626" s="355">
        <v>45966.678171296298</v>
      </c>
      <c r="O626" s="355">
        <v>45966.678171296298</v>
      </c>
      <c r="P626" s="353">
        <v>0</v>
      </c>
    </row>
    <row r="627" spans="1:16">
      <c r="A627" s="352">
        <v>551247</v>
      </c>
      <c r="B627" s="352">
        <v>11570</v>
      </c>
      <c r="C627" s="352" t="s">
        <v>504</v>
      </c>
      <c r="D627" s="352" t="s">
        <v>897</v>
      </c>
      <c r="E627" s="352">
        <v>0</v>
      </c>
      <c r="F627" s="352" t="s">
        <v>362</v>
      </c>
      <c r="G627" s="353">
        <v>0</v>
      </c>
      <c r="H627" s="353"/>
      <c r="I627" s="353">
        <v>0</v>
      </c>
      <c r="J627" s="353">
        <v>0</v>
      </c>
      <c r="K627" s="353">
        <v>0</v>
      </c>
      <c r="L627" s="353">
        <v>0</v>
      </c>
      <c r="M627" s="354">
        <v>0.9</v>
      </c>
      <c r="N627" s="355"/>
      <c r="O627" s="355"/>
      <c r="P627" s="353">
        <v>0</v>
      </c>
    </row>
    <row r="628" spans="1:16">
      <c r="A628" s="352">
        <v>662957</v>
      </c>
      <c r="B628" s="352">
        <v>10606</v>
      </c>
      <c r="C628" s="352" t="s">
        <v>335</v>
      </c>
      <c r="D628" s="352" t="s">
        <v>898</v>
      </c>
      <c r="E628" s="352">
        <v>2</v>
      </c>
      <c r="F628" s="352" t="s">
        <v>362</v>
      </c>
      <c r="G628" s="353">
        <v>34466293.859999999</v>
      </c>
      <c r="H628" s="353">
        <v>0</v>
      </c>
      <c r="I628" s="353">
        <v>0</v>
      </c>
      <c r="J628" s="353">
        <v>3446629.38</v>
      </c>
      <c r="K628" s="353">
        <v>3446629.38</v>
      </c>
      <c r="L628" s="353">
        <v>31019664.48</v>
      </c>
      <c r="M628" s="354">
        <v>0.9</v>
      </c>
      <c r="N628" s="355">
        <v>44728.474305555559</v>
      </c>
      <c r="O628" s="355">
        <v>45922.677233796298</v>
      </c>
      <c r="P628" s="353">
        <v>28774422.640000001</v>
      </c>
    </row>
    <row r="629" spans="1:16">
      <c r="A629" s="352">
        <v>671481</v>
      </c>
      <c r="B629" s="352">
        <v>10609</v>
      </c>
      <c r="C629" s="352" t="s">
        <v>335</v>
      </c>
      <c r="D629" s="352" t="s">
        <v>899</v>
      </c>
      <c r="E629" s="352">
        <v>1</v>
      </c>
      <c r="F629" s="352" t="s">
        <v>362</v>
      </c>
      <c r="G629" s="353">
        <v>5185468</v>
      </c>
      <c r="H629" s="353">
        <v>0</v>
      </c>
      <c r="I629" s="353">
        <v>0</v>
      </c>
      <c r="J629" s="353">
        <v>518546.8</v>
      </c>
      <c r="K629" s="353">
        <v>518546.8</v>
      </c>
      <c r="L629" s="353">
        <v>4666921.2</v>
      </c>
      <c r="M629" s="354">
        <v>0.9</v>
      </c>
      <c r="N629" s="355">
        <v>44728.474305555559</v>
      </c>
      <c r="O629" s="355">
        <v>45694.844340277778</v>
      </c>
      <c r="P629" s="353">
        <v>5185468</v>
      </c>
    </row>
    <row r="630" spans="1:16">
      <c r="A630" s="352">
        <v>698579</v>
      </c>
      <c r="B630" s="352">
        <v>11629</v>
      </c>
      <c r="C630" s="352" t="s">
        <v>335</v>
      </c>
      <c r="D630" s="352" t="s">
        <v>900</v>
      </c>
      <c r="E630" s="352">
        <v>0</v>
      </c>
      <c r="F630" s="352" t="s">
        <v>362</v>
      </c>
      <c r="G630" s="353">
        <v>9410766.2400000002</v>
      </c>
      <c r="H630" s="353">
        <v>1339801.28</v>
      </c>
      <c r="I630" s="353">
        <v>0</v>
      </c>
      <c r="J630" s="353">
        <v>941076.62</v>
      </c>
      <c r="K630" s="353">
        <v>941076.62</v>
      </c>
      <c r="L630" s="353">
        <v>8469689.6199999992</v>
      </c>
      <c r="M630" s="354">
        <v>0.9</v>
      </c>
      <c r="N630" s="355">
        <v>45373.42796296296</v>
      </c>
      <c r="O630" s="355">
        <v>45372.836956018517</v>
      </c>
      <c r="P630" s="353">
        <v>9410766.2400000002</v>
      </c>
    </row>
    <row r="631" spans="1:16">
      <c r="A631" s="352">
        <v>712978</v>
      </c>
      <c r="B631" s="352">
        <v>107862</v>
      </c>
      <c r="C631" s="352" t="s">
        <v>335</v>
      </c>
      <c r="D631" s="352" t="s">
        <v>901</v>
      </c>
      <c r="E631" s="352">
        <v>0</v>
      </c>
      <c r="F631" s="352" t="s">
        <v>362</v>
      </c>
      <c r="G631" s="353">
        <v>0</v>
      </c>
      <c r="H631" s="353"/>
      <c r="I631" s="353">
        <v>0</v>
      </c>
      <c r="J631" s="353"/>
      <c r="K631" s="353">
        <v>0</v>
      </c>
      <c r="L631" s="353">
        <v>0</v>
      </c>
      <c r="M631" s="354">
        <v>0.9</v>
      </c>
      <c r="N631" s="355"/>
      <c r="O631" s="355"/>
      <c r="P631" s="353">
        <v>0</v>
      </c>
    </row>
    <row r="632" spans="1:16">
      <c r="A632" s="352">
        <v>715610</v>
      </c>
      <c r="B632" s="352">
        <v>107877</v>
      </c>
      <c r="C632" s="352" t="s">
        <v>335</v>
      </c>
      <c r="D632" s="352" t="s">
        <v>902</v>
      </c>
      <c r="E632" s="352">
        <v>0</v>
      </c>
      <c r="F632" s="352" t="s">
        <v>362</v>
      </c>
      <c r="G632" s="353">
        <v>0</v>
      </c>
      <c r="H632" s="353"/>
      <c r="I632" s="353">
        <v>0</v>
      </c>
      <c r="J632" s="353">
        <v>0</v>
      </c>
      <c r="K632" s="353">
        <v>0</v>
      </c>
      <c r="L632" s="353">
        <v>0</v>
      </c>
      <c r="M632" s="354">
        <v>0.9</v>
      </c>
      <c r="N632" s="355"/>
      <c r="O632" s="355"/>
      <c r="P632" s="353">
        <v>0</v>
      </c>
    </row>
    <row r="633" spans="1:16">
      <c r="A633" s="352">
        <v>744072</v>
      </c>
      <c r="B633" s="352">
        <v>107948</v>
      </c>
      <c r="C633" s="352" t="s">
        <v>335</v>
      </c>
      <c r="D633" s="352" t="s">
        <v>903</v>
      </c>
      <c r="E633" s="352">
        <v>0</v>
      </c>
      <c r="F633" s="352" t="s">
        <v>362</v>
      </c>
      <c r="G633" s="353">
        <v>0</v>
      </c>
      <c r="H633" s="353"/>
      <c r="I633" s="353">
        <v>0</v>
      </c>
      <c r="J633" s="353">
        <v>0</v>
      </c>
      <c r="K633" s="353">
        <v>0</v>
      </c>
      <c r="L633" s="353">
        <v>0</v>
      </c>
      <c r="M633" s="354">
        <v>0.9</v>
      </c>
      <c r="N633" s="355"/>
      <c r="O633" s="355"/>
      <c r="P633" s="353">
        <v>0</v>
      </c>
    </row>
    <row r="634" spans="1:16">
      <c r="A634" s="352">
        <v>704943</v>
      </c>
      <c r="B634" s="352">
        <v>11664</v>
      </c>
      <c r="C634" s="352" t="s">
        <v>335</v>
      </c>
      <c r="D634" s="352" t="s">
        <v>121</v>
      </c>
      <c r="E634" s="352">
        <v>0</v>
      </c>
      <c r="F634" s="352" t="s">
        <v>362</v>
      </c>
      <c r="G634" s="353">
        <v>13759586.800000001</v>
      </c>
      <c r="H634" s="353">
        <v>2115538.38</v>
      </c>
      <c r="I634" s="353">
        <v>0</v>
      </c>
      <c r="J634" s="353">
        <v>1375958.67</v>
      </c>
      <c r="K634" s="353">
        <v>1375958.67</v>
      </c>
      <c r="L634" s="353">
        <v>12383628.130000001</v>
      </c>
      <c r="M634" s="354">
        <v>0.900000000726766</v>
      </c>
      <c r="N634" s="355">
        <v>45394.471342592595</v>
      </c>
      <c r="O634" s="355">
        <v>45393.653831018521</v>
      </c>
      <c r="P634" s="353">
        <v>13759586.810000001</v>
      </c>
    </row>
    <row r="635" spans="1:16">
      <c r="A635" s="352">
        <v>704849</v>
      </c>
      <c r="B635" s="352">
        <v>11658</v>
      </c>
      <c r="C635" s="352" t="s">
        <v>335</v>
      </c>
      <c r="D635" s="352" t="s">
        <v>120</v>
      </c>
      <c r="E635" s="352">
        <v>1</v>
      </c>
      <c r="F635" s="352" t="s">
        <v>362</v>
      </c>
      <c r="G635" s="353">
        <v>13290413.390000001</v>
      </c>
      <c r="H635" s="353">
        <v>1669736.97</v>
      </c>
      <c r="I635" s="353">
        <v>0</v>
      </c>
      <c r="J635" s="353">
        <v>1329041.3400000001</v>
      </c>
      <c r="K635" s="353">
        <v>1329041.3400000001</v>
      </c>
      <c r="L635" s="353">
        <v>11961372.050000001</v>
      </c>
      <c r="M635" s="354">
        <v>0.89999999992475699</v>
      </c>
      <c r="N635" s="355">
        <v>45422.428449074076</v>
      </c>
      <c r="O635" s="355">
        <v>45421.614745370367</v>
      </c>
      <c r="P635" s="353">
        <v>13290413.390000001</v>
      </c>
    </row>
    <row r="636" spans="1:16">
      <c r="A636" s="352">
        <v>709631</v>
      </c>
      <c r="B636" s="352">
        <v>11627</v>
      </c>
      <c r="C636" s="352" t="s">
        <v>335</v>
      </c>
      <c r="D636" s="352" t="s">
        <v>112</v>
      </c>
      <c r="E636" s="352">
        <v>0</v>
      </c>
      <c r="F636" s="352" t="s">
        <v>362</v>
      </c>
      <c r="G636" s="353">
        <v>15230881.119999999</v>
      </c>
      <c r="H636" s="353">
        <v>1744482.27</v>
      </c>
      <c r="I636" s="353">
        <v>0</v>
      </c>
      <c r="J636" s="353">
        <v>1523088.11</v>
      </c>
      <c r="K636" s="353">
        <v>1523088.11</v>
      </c>
      <c r="L636" s="353">
        <v>13707793.01</v>
      </c>
      <c r="M636" s="354">
        <v>0.9</v>
      </c>
      <c r="N636" s="355">
        <v>45373.42796296296</v>
      </c>
      <c r="O636" s="355">
        <v>45372.832476851851</v>
      </c>
      <c r="P636" s="353">
        <v>15230881.119999999</v>
      </c>
    </row>
    <row r="637" spans="1:16">
      <c r="A637" s="352">
        <v>752276</v>
      </c>
      <c r="B637" s="352">
        <v>107994</v>
      </c>
      <c r="C637" s="352" t="s">
        <v>335</v>
      </c>
      <c r="D637" s="352" t="s">
        <v>904</v>
      </c>
      <c r="E637" s="352">
        <v>0</v>
      </c>
      <c r="F637" s="352" t="s">
        <v>362</v>
      </c>
      <c r="G637" s="353">
        <v>0</v>
      </c>
      <c r="H637" s="353"/>
      <c r="I637" s="353">
        <v>0</v>
      </c>
      <c r="J637" s="353">
        <v>0</v>
      </c>
      <c r="K637" s="353">
        <v>0</v>
      </c>
      <c r="L637" s="353">
        <v>0</v>
      </c>
      <c r="M637" s="354">
        <v>0.9</v>
      </c>
      <c r="N637" s="355"/>
      <c r="O637" s="355"/>
      <c r="P637" s="353">
        <v>0</v>
      </c>
    </row>
    <row r="638" spans="1:16">
      <c r="A638" s="352">
        <v>704741</v>
      </c>
      <c r="B638" s="352">
        <v>11737</v>
      </c>
      <c r="C638" s="352" t="s">
        <v>335</v>
      </c>
      <c r="D638" s="352" t="s">
        <v>905</v>
      </c>
      <c r="E638" s="352">
        <v>0</v>
      </c>
      <c r="F638" s="352" t="s">
        <v>362</v>
      </c>
      <c r="G638" s="353">
        <v>0</v>
      </c>
      <c r="H638" s="353"/>
      <c r="I638" s="353">
        <v>0</v>
      </c>
      <c r="J638" s="353">
        <v>0</v>
      </c>
      <c r="K638" s="353">
        <v>0</v>
      </c>
      <c r="L638" s="353">
        <v>0</v>
      </c>
      <c r="M638" s="354">
        <v>0.9</v>
      </c>
      <c r="N638" s="355"/>
      <c r="O638" s="355"/>
      <c r="P638" s="353">
        <v>17686091.969999999</v>
      </c>
    </row>
    <row r="639" spans="1:16">
      <c r="A639" s="352">
        <v>542758</v>
      </c>
      <c r="B639" s="352">
        <v>11385</v>
      </c>
      <c r="C639" s="352" t="s">
        <v>335</v>
      </c>
      <c r="D639" s="352" t="s">
        <v>906</v>
      </c>
      <c r="E639" s="352">
        <v>0</v>
      </c>
      <c r="F639" s="352" t="s">
        <v>362</v>
      </c>
      <c r="G639" s="353">
        <v>3412576</v>
      </c>
      <c r="H639" s="353">
        <v>439541</v>
      </c>
      <c r="I639" s="353">
        <v>0</v>
      </c>
      <c r="J639" s="353">
        <v>341257.6</v>
      </c>
      <c r="K639" s="353">
        <v>341257.6</v>
      </c>
      <c r="L639" s="353">
        <v>3071318.4</v>
      </c>
      <c r="M639" s="354">
        <v>0.9</v>
      </c>
      <c r="N639" s="355">
        <v>45114.482592592591</v>
      </c>
      <c r="O639" s="355">
        <v>45113.491249999999</v>
      </c>
      <c r="P639" s="353">
        <v>3412576</v>
      </c>
    </row>
    <row r="640" spans="1:16">
      <c r="A640" s="352">
        <v>746660</v>
      </c>
      <c r="B640" s="352">
        <v>107960</v>
      </c>
      <c r="C640" s="352" t="s">
        <v>335</v>
      </c>
      <c r="D640" s="352" t="s">
        <v>257</v>
      </c>
      <c r="E640" s="352">
        <v>0</v>
      </c>
      <c r="F640" s="352" t="s">
        <v>362</v>
      </c>
      <c r="G640" s="353">
        <v>0</v>
      </c>
      <c r="H640" s="353">
        <v>0</v>
      </c>
      <c r="I640" s="353">
        <v>0</v>
      </c>
      <c r="J640" s="353">
        <v>0</v>
      </c>
      <c r="K640" s="353">
        <v>0</v>
      </c>
      <c r="L640" s="353">
        <v>0</v>
      </c>
      <c r="M640" s="354">
        <v>0.9</v>
      </c>
      <c r="N640" s="355"/>
      <c r="O640" s="355"/>
      <c r="P640" s="353">
        <v>0</v>
      </c>
    </row>
    <row r="641" spans="1:16">
      <c r="A641" s="352">
        <v>712988</v>
      </c>
      <c r="B641" s="352">
        <v>107866</v>
      </c>
      <c r="C641" s="352" t="s">
        <v>335</v>
      </c>
      <c r="D641" s="352" t="s">
        <v>907</v>
      </c>
      <c r="E641" s="352">
        <v>0</v>
      </c>
      <c r="F641" s="352" t="s">
        <v>362</v>
      </c>
      <c r="G641" s="353">
        <v>0</v>
      </c>
      <c r="H641" s="353"/>
      <c r="I641" s="353">
        <v>0</v>
      </c>
      <c r="J641" s="353"/>
      <c r="K641" s="353">
        <v>0</v>
      </c>
      <c r="L641" s="353">
        <v>0</v>
      </c>
      <c r="M641" s="354">
        <v>0.9</v>
      </c>
      <c r="N641" s="355"/>
      <c r="O641" s="355"/>
      <c r="P641" s="353">
        <v>0</v>
      </c>
    </row>
    <row r="642" spans="1:16">
      <c r="A642" s="352">
        <v>662238</v>
      </c>
      <c r="B642" s="352">
        <v>107742</v>
      </c>
      <c r="C642" s="352" t="s">
        <v>335</v>
      </c>
      <c r="D642" s="352" t="s">
        <v>255</v>
      </c>
      <c r="E642" s="352">
        <v>0</v>
      </c>
      <c r="F642" s="352" t="s">
        <v>362</v>
      </c>
      <c r="G642" s="353">
        <v>28826526.190000001</v>
      </c>
      <c r="H642" s="353">
        <v>0</v>
      </c>
      <c r="I642" s="353">
        <v>0</v>
      </c>
      <c r="J642" s="353">
        <v>2882652.61</v>
      </c>
      <c r="K642" s="353">
        <v>0</v>
      </c>
      <c r="L642" s="353">
        <v>0</v>
      </c>
      <c r="M642" s="354">
        <v>0.9</v>
      </c>
      <c r="N642" s="355"/>
      <c r="O642" s="355"/>
      <c r="P642" s="353">
        <v>0</v>
      </c>
    </row>
    <row r="643" spans="1:16">
      <c r="A643" s="352">
        <v>685869</v>
      </c>
      <c r="B643" s="352">
        <v>107780</v>
      </c>
      <c r="C643" s="352" t="s">
        <v>335</v>
      </c>
      <c r="D643" s="352" t="s">
        <v>908</v>
      </c>
      <c r="E643" s="352">
        <v>0</v>
      </c>
      <c r="F643" s="352" t="s">
        <v>362</v>
      </c>
      <c r="G643" s="353">
        <v>0</v>
      </c>
      <c r="H643" s="353"/>
      <c r="I643" s="353">
        <v>0</v>
      </c>
      <c r="J643" s="353">
        <v>0</v>
      </c>
      <c r="K643" s="353">
        <v>0</v>
      </c>
      <c r="L643" s="353">
        <v>0</v>
      </c>
      <c r="M643" s="354">
        <v>0.9</v>
      </c>
      <c r="N643" s="355"/>
      <c r="O643" s="355"/>
      <c r="P643" s="353">
        <v>0</v>
      </c>
    </row>
    <row r="644" spans="1:16">
      <c r="A644" s="352">
        <v>678793</v>
      </c>
      <c r="B644" s="352">
        <v>11532</v>
      </c>
      <c r="C644" s="352" t="s">
        <v>335</v>
      </c>
      <c r="D644" s="352" t="s">
        <v>909</v>
      </c>
      <c r="E644" s="352">
        <v>2</v>
      </c>
      <c r="F644" s="352" t="s">
        <v>362</v>
      </c>
      <c r="G644" s="353">
        <v>12371384.460000001</v>
      </c>
      <c r="H644" s="353">
        <v>1352204.36</v>
      </c>
      <c r="I644" s="353">
        <v>0</v>
      </c>
      <c r="J644" s="353">
        <v>1237138.45</v>
      </c>
      <c r="K644" s="353">
        <v>1237138.45</v>
      </c>
      <c r="L644" s="353">
        <v>11134246.01</v>
      </c>
      <c r="M644" s="354">
        <v>0.89999999967667299</v>
      </c>
      <c r="N644" s="355">
        <v>45233.479212962964</v>
      </c>
      <c r="O644" s="355">
        <v>45358.676504629628</v>
      </c>
      <c r="P644" s="353">
        <v>12371384.460000001</v>
      </c>
    </row>
    <row r="645" spans="1:16">
      <c r="A645" s="352">
        <v>735360</v>
      </c>
      <c r="B645" s="352">
        <v>11832</v>
      </c>
      <c r="C645" s="352" t="s">
        <v>335</v>
      </c>
      <c r="D645" s="352" t="s">
        <v>910</v>
      </c>
      <c r="E645" s="352">
        <v>0</v>
      </c>
      <c r="F645" s="352" t="s">
        <v>362</v>
      </c>
      <c r="G645" s="353">
        <v>0</v>
      </c>
      <c r="H645" s="353"/>
      <c r="I645" s="353">
        <v>0</v>
      </c>
      <c r="J645" s="353">
        <v>0</v>
      </c>
      <c r="K645" s="353">
        <v>0</v>
      </c>
      <c r="L645" s="353">
        <v>0</v>
      </c>
      <c r="M645" s="354">
        <v>0.9</v>
      </c>
      <c r="N645" s="355"/>
      <c r="O645" s="355"/>
      <c r="P645" s="353">
        <v>13951292</v>
      </c>
    </row>
    <row r="646" spans="1:16">
      <c r="A646" s="352">
        <v>735357</v>
      </c>
      <c r="B646" s="352">
        <v>11777</v>
      </c>
      <c r="C646" s="352" t="s">
        <v>335</v>
      </c>
      <c r="D646" s="352" t="s">
        <v>911</v>
      </c>
      <c r="E646" s="352">
        <v>0</v>
      </c>
      <c r="F646" s="352" t="s">
        <v>362</v>
      </c>
      <c r="G646" s="353">
        <v>0</v>
      </c>
      <c r="H646" s="353"/>
      <c r="I646" s="353">
        <v>0</v>
      </c>
      <c r="J646" s="353">
        <v>0</v>
      </c>
      <c r="K646" s="353">
        <v>0</v>
      </c>
      <c r="L646" s="353">
        <v>0</v>
      </c>
      <c r="M646" s="354">
        <v>0.9</v>
      </c>
      <c r="N646" s="355"/>
      <c r="O646" s="355"/>
      <c r="P646" s="353">
        <v>8465209.5800000001</v>
      </c>
    </row>
    <row r="647" spans="1:16">
      <c r="A647" s="352">
        <v>548440</v>
      </c>
      <c r="B647" s="352">
        <v>107707</v>
      </c>
      <c r="C647" s="352" t="s">
        <v>504</v>
      </c>
      <c r="D647" s="352" t="s">
        <v>912</v>
      </c>
      <c r="E647" s="352">
        <v>0</v>
      </c>
      <c r="F647" s="352" t="s">
        <v>362</v>
      </c>
      <c r="G647" s="353">
        <v>0</v>
      </c>
      <c r="H647" s="353"/>
      <c r="I647" s="353">
        <v>0</v>
      </c>
      <c r="J647" s="353"/>
      <c r="K647" s="353">
        <v>0</v>
      </c>
      <c r="L647" s="353">
        <v>0</v>
      </c>
      <c r="M647" s="354">
        <v>0.9</v>
      </c>
      <c r="N647" s="355"/>
      <c r="O647" s="355"/>
      <c r="P647" s="353">
        <v>0</v>
      </c>
    </row>
    <row r="648" spans="1:16">
      <c r="A648" s="352">
        <v>956357</v>
      </c>
      <c r="B648" s="352">
        <v>108160</v>
      </c>
      <c r="C648" s="352" t="s">
        <v>335</v>
      </c>
      <c r="D648" s="352" t="s">
        <v>913</v>
      </c>
      <c r="E648" s="352">
        <v>0</v>
      </c>
      <c r="F648" s="352" t="s">
        <v>362</v>
      </c>
      <c r="G648" s="353">
        <v>1692783.13</v>
      </c>
      <c r="H648" s="353">
        <v>1561542.33</v>
      </c>
      <c r="I648" s="353">
        <v>0</v>
      </c>
      <c r="J648" s="353">
        <v>169278.31</v>
      </c>
      <c r="K648" s="353">
        <v>0</v>
      </c>
      <c r="L648" s="353">
        <v>0</v>
      </c>
      <c r="M648" s="354">
        <v>0.9</v>
      </c>
      <c r="N648" s="355"/>
      <c r="O648" s="355"/>
      <c r="P648" s="353">
        <v>0</v>
      </c>
    </row>
    <row r="649" spans="1:16">
      <c r="A649" s="352">
        <v>956331</v>
      </c>
      <c r="B649" s="352">
        <v>108146</v>
      </c>
      <c r="C649" s="352" t="s">
        <v>335</v>
      </c>
      <c r="D649" s="352" t="s">
        <v>236</v>
      </c>
      <c r="E649" s="352">
        <v>0</v>
      </c>
      <c r="F649" s="352" t="s">
        <v>362</v>
      </c>
      <c r="G649" s="353">
        <v>7195773.2300000004</v>
      </c>
      <c r="H649" s="353">
        <v>5381811.0199999996</v>
      </c>
      <c r="I649" s="353">
        <v>0</v>
      </c>
      <c r="J649" s="353">
        <v>719577.32</v>
      </c>
      <c r="K649" s="353">
        <v>719577.32</v>
      </c>
      <c r="L649" s="353">
        <v>0</v>
      </c>
      <c r="M649" s="354">
        <v>0.9</v>
      </c>
      <c r="N649" s="355"/>
      <c r="O649" s="355"/>
      <c r="P649" s="353">
        <v>0</v>
      </c>
    </row>
    <row r="650" spans="1:16">
      <c r="A650" s="352">
        <v>956337</v>
      </c>
      <c r="B650" s="352">
        <v>108149</v>
      </c>
      <c r="C650" s="352" t="s">
        <v>335</v>
      </c>
      <c r="D650" s="352" t="s">
        <v>239</v>
      </c>
      <c r="E650" s="352">
        <v>0</v>
      </c>
      <c r="F650" s="352" t="s">
        <v>362</v>
      </c>
      <c r="G650" s="353">
        <v>5467151.0999999996</v>
      </c>
      <c r="H650" s="353">
        <v>4088952.37</v>
      </c>
      <c r="I650" s="353">
        <v>0</v>
      </c>
      <c r="J650" s="353">
        <v>546715.11</v>
      </c>
      <c r="K650" s="353">
        <v>546715.11</v>
      </c>
      <c r="L650" s="353">
        <v>0</v>
      </c>
      <c r="M650" s="354">
        <v>0.9</v>
      </c>
      <c r="N650" s="355"/>
      <c r="O650" s="355"/>
      <c r="P650" s="353">
        <v>0</v>
      </c>
    </row>
    <row r="651" spans="1:16">
      <c r="A651" s="352">
        <v>712963</v>
      </c>
      <c r="B651" s="352">
        <v>107860</v>
      </c>
      <c r="C651" s="352" t="s">
        <v>335</v>
      </c>
      <c r="D651" s="352" t="s">
        <v>914</v>
      </c>
      <c r="E651" s="352">
        <v>0</v>
      </c>
      <c r="F651" s="352" t="s">
        <v>362</v>
      </c>
      <c r="G651" s="353">
        <v>0</v>
      </c>
      <c r="H651" s="353"/>
      <c r="I651" s="353">
        <v>0</v>
      </c>
      <c r="J651" s="353"/>
      <c r="K651" s="353">
        <v>0</v>
      </c>
      <c r="L651" s="353">
        <v>0</v>
      </c>
      <c r="M651" s="354">
        <v>0.9</v>
      </c>
      <c r="N651" s="355"/>
      <c r="O651" s="355"/>
      <c r="P651" s="353">
        <v>0</v>
      </c>
    </row>
    <row r="652" spans="1:16">
      <c r="A652" s="352">
        <v>682645</v>
      </c>
      <c r="B652" s="352">
        <v>107779</v>
      </c>
      <c r="C652" s="352" t="s">
        <v>335</v>
      </c>
      <c r="D652" s="352" t="s">
        <v>169</v>
      </c>
      <c r="E652" s="352">
        <v>0</v>
      </c>
      <c r="F652" s="352" t="s">
        <v>362</v>
      </c>
      <c r="G652" s="353">
        <v>8292124.9500000002</v>
      </c>
      <c r="H652" s="353">
        <v>0</v>
      </c>
      <c r="I652" s="353">
        <v>0</v>
      </c>
      <c r="J652" s="353">
        <v>829212.49</v>
      </c>
      <c r="K652" s="353">
        <v>829212.49</v>
      </c>
      <c r="L652" s="353">
        <v>7462912.46</v>
      </c>
      <c r="M652" s="354">
        <v>0.9</v>
      </c>
      <c r="N652" s="355">
        <v>45917.761238425926</v>
      </c>
      <c r="O652" s="355">
        <v>45917.761238425926</v>
      </c>
      <c r="P652" s="353">
        <v>0</v>
      </c>
    </row>
    <row r="653" spans="1:16">
      <c r="A653" s="352">
        <v>542690</v>
      </c>
      <c r="B653" s="352">
        <v>10499</v>
      </c>
      <c r="C653" s="352" t="s">
        <v>335</v>
      </c>
      <c r="D653" s="352" t="s">
        <v>915</v>
      </c>
      <c r="E653" s="352">
        <v>0</v>
      </c>
      <c r="F653" s="352" t="s">
        <v>362</v>
      </c>
      <c r="G653" s="353">
        <v>6443757.4000000004</v>
      </c>
      <c r="H653" s="353">
        <v>243880.33</v>
      </c>
      <c r="I653" s="353">
        <v>0</v>
      </c>
      <c r="J653" s="353">
        <v>644375.74</v>
      </c>
      <c r="K653" s="353">
        <v>644375.74</v>
      </c>
      <c r="L653" s="353">
        <v>5799381.6600000001</v>
      </c>
      <c r="M653" s="354">
        <v>0.9</v>
      </c>
      <c r="N653" s="355">
        <v>44686.472141203703</v>
      </c>
      <c r="O653" s="355">
        <v>44685.832766203705</v>
      </c>
      <c r="P653" s="353">
        <v>6443757.4000000004</v>
      </c>
    </row>
    <row r="654" spans="1:16">
      <c r="A654" s="352">
        <v>335206</v>
      </c>
      <c r="B654" s="352">
        <v>107543</v>
      </c>
      <c r="C654" s="352" t="s">
        <v>335</v>
      </c>
      <c r="D654" s="352" t="s">
        <v>916</v>
      </c>
      <c r="E654" s="352">
        <v>0</v>
      </c>
      <c r="F654" s="352" t="s">
        <v>362</v>
      </c>
      <c r="G654" s="353">
        <v>0</v>
      </c>
      <c r="H654" s="353">
        <v>0</v>
      </c>
      <c r="I654" s="353">
        <v>0</v>
      </c>
      <c r="J654" s="353">
        <v>0</v>
      </c>
      <c r="K654" s="353">
        <v>0</v>
      </c>
      <c r="L654" s="353">
        <v>0</v>
      </c>
      <c r="M654" s="354">
        <v>0.9</v>
      </c>
      <c r="N654" s="355"/>
      <c r="O654" s="355"/>
      <c r="P654" s="353">
        <v>0</v>
      </c>
    </row>
    <row r="655" spans="1:16">
      <c r="A655" s="352">
        <v>698427</v>
      </c>
      <c r="B655" s="352">
        <v>11525</v>
      </c>
      <c r="C655" s="352" t="s">
        <v>335</v>
      </c>
      <c r="D655" s="352" t="s">
        <v>917</v>
      </c>
      <c r="E655" s="352">
        <v>0</v>
      </c>
      <c r="F655" s="352" t="s">
        <v>362</v>
      </c>
      <c r="G655" s="353">
        <v>0</v>
      </c>
      <c r="H655" s="353"/>
      <c r="I655" s="353">
        <v>0</v>
      </c>
      <c r="J655" s="353">
        <v>0</v>
      </c>
      <c r="K655" s="353">
        <v>0</v>
      </c>
      <c r="L655" s="353">
        <v>0</v>
      </c>
      <c r="M655" s="354">
        <v>0.9</v>
      </c>
      <c r="N655" s="355"/>
      <c r="O655" s="355"/>
      <c r="P655" s="353">
        <v>4846034.8899999997</v>
      </c>
    </row>
    <row r="656" spans="1:16">
      <c r="A656" s="352">
        <v>660437</v>
      </c>
      <c r="B656" s="352">
        <v>11097</v>
      </c>
      <c r="C656" s="352" t="s">
        <v>335</v>
      </c>
      <c r="D656" s="352" t="s">
        <v>918</v>
      </c>
      <c r="E656" s="352">
        <v>0</v>
      </c>
      <c r="F656" s="352" t="s">
        <v>362</v>
      </c>
      <c r="G656" s="353">
        <v>28636829</v>
      </c>
      <c r="H656" s="353">
        <v>1568964</v>
      </c>
      <c r="I656" s="353">
        <v>0</v>
      </c>
      <c r="J656" s="353">
        <v>2863682.9</v>
      </c>
      <c r="K656" s="353">
        <v>2863682.9</v>
      </c>
      <c r="L656" s="353">
        <v>25773146.100000001</v>
      </c>
      <c r="M656" s="354">
        <v>0.9</v>
      </c>
      <c r="N656" s="355">
        <v>44950.551655092589</v>
      </c>
      <c r="O656" s="355">
        <v>44949.638298611113</v>
      </c>
      <c r="P656" s="353">
        <v>28636829</v>
      </c>
    </row>
    <row r="657" spans="1:16">
      <c r="A657" s="352">
        <v>542517</v>
      </c>
      <c r="B657" s="352">
        <v>10515</v>
      </c>
      <c r="C657" s="352" t="s">
        <v>335</v>
      </c>
      <c r="D657" s="352" t="s">
        <v>919</v>
      </c>
      <c r="E657" s="352">
        <v>1</v>
      </c>
      <c r="F657" s="352" t="s">
        <v>362</v>
      </c>
      <c r="G657" s="353">
        <v>8810325.3699999992</v>
      </c>
      <c r="H657" s="353">
        <v>181658.08</v>
      </c>
      <c r="I657" s="353">
        <v>0</v>
      </c>
      <c r="J657" s="353">
        <v>881032.54</v>
      </c>
      <c r="K657" s="353">
        <v>881032.54</v>
      </c>
      <c r="L657" s="353">
        <v>7929292.8300000001</v>
      </c>
      <c r="M657" s="354">
        <v>0.89999999965948996</v>
      </c>
      <c r="N657" s="355">
        <v>44701.503750000003</v>
      </c>
      <c r="O657" s="355">
        <v>44700.83965277778</v>
      </c>
      <c r="P657" s="353">
        <v>8810325.3699999992</v>
      </c>
    </row>
    <row r="658" spans="1:16">
      <c r="A658" s="352">
        <v>334773</v>
      </c>
      <c r="B658" s="352">
        <v>107538</v>
      </c>
      <c r="C658" s="352" t="s">
        <v>335</v>
      </c>
      <c r="D658" s="352" t="s">
        <v>920</v>
      </c>
      <c r="E658" s="352">
        <v>0</v>
      </c>
      <c r="F658" s="352" t="s">
        <v>362</v>
      </c>
      <c r="G658" s="353">
        <v>0</v>
      </c>
      <c r="H658" s="353">
        <v>0</v>
      </c>
      <c r="I658" s="353">
        <v>0</v>
      </c>
      <c r="J658" s="353">
        <v>0</v>
      </c>
      <c r="K658" s="353">
        <v>0</v>
      </c>
      <c r="L658" s="353">
        <v>0</v>
      </c>
      <c r="M658" s="354">
        <v>0.9</v>
      </c>
      <c r="N658" s="355"/>
      <c r="O658" s="355"/>
      <c r="P658" s="353">
        <v>0</v>
      </c>
    </row>
    <row r="659" spans="1:16">
      <c r="A659" s="352">
        <v>724828</v>
      </c>
      <c r="B659" s="352">
        <v>11692</v>
      </c>
      <c r="C659" s="352" t="s">
        <v>335</v>
      </c>
      <c r="D659" s="352" t="s">
        <v>921</v>
      </c>
      <c r="E659" s="352">
        <v>0</v>
      </c>
      <c r="F659" s="352" t="s">
        <v>362</v>
      </c>
      <c r="G659" s="353">
        <v>0</v>
      </c>
      <c r="H659" s="353"/>
      <c r="I659" s="353">
        <v>0</v>
      </c>
      <c r="J659" s="353">
        <v>0</v>
      </c>
      <c r="K659" s="353">
        <v>0</v>
      </c>
      <c r="L659" s="353">
        <v>0</v>
      </c>
      <c r="M659" s="354">
        <v>0.9</v>
      </c>
      <c r="N659" s="355"/>
      <c r="O659" s="355"/>
      <c r="P659" s="353">
        <v>6696269.8200000003</v>
      </c>
    </row>
    <row r="660" spans="1:16">
      <c r="A660" s="352">
        <v>334803</v>
      </c>
      <c r="B660" s="352">
        <v>107540</v>
      </c>
      <c r="C660" s="352" t="s">
        <v>335</v>
      </c>
      <c r="D660" s="352" t="s">
        <v>922</v>
      </c>
      <c r="E660" s="352">
        <v>0</v>
      </c>
      <c r="F660" s="352" t="s">
        <v>362</v>
      </c>
      <c r="G660" s="353">
        <v>0</v>
      </c>
      <c r="H660" s="353">
        <v>0</v>
      </c>
      <c r="I660" s="353">
        <v>0</v>
      </c>
      <c r="J660" s="353">
        <v>0</v>
      </c>
      <c r="K660" s="353">
        <v>0</v>
      </c>
      <c r="L660" s="353">
        <v>0</v>
      </c>
      <c r="M660" s="354">
        <v>0.9</v>
      </c>
      <c r="N660" s="355"/>
      <c r="O660" s="355"/>
      <c r="P660" s="353">
        <v>0</v>
      </c>
    </row>
    <row r="661" spans="1:16">
      <c r="A661" s="352">
        <v>550902</v>
      </c>
      <c r="B661" s="352">
        <v>11688</v>
      </c>
      <c r="C661" s="352" t="s">
        <v>335</v>
      </c>
      <c r="D661" s="352" t="s">
        <v>923</v>
      </c>
      <c r="E661" s="352">
        <v>0</v>
      </c>
      <c r="F661" s="352" t="s">
        <v>362</v>
      </c>
      <c r="G661" s="353">
        <v>0</v>
      </c>
      <c r="H661" s="353"/>
      <c r="I661" s="353">
        <v>0</v>
      </c>
      <c r="J661" s="353">
        <v>0</v>
      </c>
      <c r="K661" s="353">
        <v>0</v>
      </c>
      <c r="L661" s="353">
        <v>0</v>
      </c>
      <c r="M661" s="354">
        <v>0.9</v>
      </c>
      <c r="N661" s="355"/>
      <c r="O661" s="355"/>
      <c r="P661" s="353">
        <v>0</v>
      </c>
    </row>
    <row r="662" spans="1:16">
      <c r="A662" s="352">
        <v>551911</v>
      </c>
      <c r="B662" s="352">
        <v>11434</v>
      </c>
      <c r="C662" s="352" t="s">
        <v>335</v>
      </c>
      <c r="D662" s="352" t="s">
        <v>924</v>
      </c>
      <c r="E662" s="352">
        <v>0</v>
      </c>
      <c r="F662" s="352" t="s">
        <v>362</v>
      </c>
      <c r="G662" s="353">
        <v>0</v>
      </c>
      <c r="H662" s="353"/>
      <c r="I662" s="353">
        <v>0</v>
      </c>
      <c r="J662" s="353">
        <v>0</v>
      </c>
      <c r="K662" s="353">
        <v>0</v>
      </c>
      <c r="L662" s="353">
        <v>0</v>
      </c>
      <c r="M662" s="354">
        <v>0.9</v>
      </c>
      <c r="N662" s="355"/>
      <c r="O662" s="355"/>
      <c r="P662" s="353">
        <v>0</v>
      </c>
    </row>
    <row r="663" spans="1:16">
      <c r="A663" s="352">
        <v>334469</v>
      </c>
      <c r="B663" s="352">
        <v>107522</v>
      </c>
      <c r="C663" s="352" t="s">
        <v>335</v>
      </c>
      <c r="D663" s="352" t="s">
        <v>925</v>
      </c>
      <c r="E663" s="352">
        <v>0</v>
      </c>
      <c r="F663" s="352" t="s">
        <v>362</v>
      </c>
      <c r="G663" s="353">
        <v>0</v>
      </c>
      <c r="H663" s="353"/>
      <c r="I663" s="353">
        <v>0</v>
      </c>
      <c r="J663" s="353"/>
      <c r="K663" s="353">
        <v>0</v>
      </c>
      <c r="L663" s="353">
        <v>0</v>
      </c>
      <c r="M663" s="354">
        <v>0.9</v>
      </c>
      <c r="N663" s="355"/>
      <c r="O663" s="355"/>
      <c r="P663" s="353">
        <v>0</v>
      </c>
    </row>
    <row r="664" spans="1:16">
      <c r="A664" s="352">
        <v>550019</v>
      </c>
      <c r="B664" s="352">
        <v>107710</v>
      </c>
      <c r="C664" s="352" t="s">
        <v>335</v>
      </c>
      <c r="D664" s="352" t="s">
        <v>926</v>
      </c>
      <c r="E664" s="352">
        <v>0</v>
      </c>
      <c r="F664" s="352" t="s">
        <v>362</v>
      </c>
      <c r="G664" s="353">
        <v>0</v>
      </c>
      <c r="H664" s="353"/>
      <c r="I664" s="353">
        <v>0</v>
      </c>
      <c r="J664" s="353">
        <v>0</v>
      </c>
      <c r="K664" s="353">
        <v>0</v>
      </c>
      <c r="L664" s="353">
        <v>0</v>
      </c>
      <c r="M664" s="354">
        <v>0.9</v>
      </c>
      <c r="N664" s="355"/>
      <c r="O664" s="355"/>
      <c r="P664" s="353">
        <v>0</v>
      </c>
    </row>
    <row r="665" spans="1:16">
      <c r="A665" s="352">
        <v>718951</v>
      </c>
      <c r="B665" s="352">
        <v>107882</v>
      </c>
      <c r="C665" s="352" t="s">
        <v>335</v>
      </c>
      <c r="D665" s="352" t="s">
        <v>927</v>
      </c>
      <c r="E665" s="352">
        <v>0</v>
      </c>
      <c r="F665" s="352" t="s">
        <v>362</v>
      </c>
      <c r="G665" s="353">
        <v>0</v>
      </c>
      <c r="H665" s="353"/>
      <c r="I665" s="353">
        <v>0</v>
      </c>
      <c r="J665" s="353">
        <v>0</v>
      </c>
      <c r="K665" s="353">
        <v>0</v>
      </c>
      <c r="L665" s="353">
        <v>0</v>
      </c>
      <c r="M665" s="354">
        <v>0.9</v>
      </c>
      <c r="N665" s="355"/>
      <c r="O665" s="355"/>
      <c r="P665" s="353">
        <v>0</v>
      </c>
    </row>
    <row r="666" spans="1:16">
      <c r="A666" s="352">
        <v>668669</v>
      </c>
      <c r="B666" s="352">
        <v>107754</v>
      </c>
      <c r="C666" s="352" t="s">
        <v>335</v>
      </c>
      <c r="D666" s="352" t="s">
        <v>928</v>
      </c>
      <c r="E666" s="352">
        <v>0</v>
      </c>
      <c r="F666" s="352" t="s">
        <v>362</v>
      </c>
      <c r="G666" s="353">
        <v>0</v>
      </c>
      <c r="H666" s="353"/>
      <c r="I666" s="353">
        <v>0</v>
      </c>
      <c r="J666" s="353"/>
      <c r="K666" s="353">
        <v>0</v>
      </c>
      <c r="L666" s="353">
        <v>0</v>
      </c>
      <c r="M666" s="354">
        <v>0.9</v>
      </c>
      <c r="N666" s="355"/>
      <c r="O666" s="355"/>
      <c r="P666" s="353">
        <v>0</v>
      </c>
    </row>
    <row r="667" spans="1:16">
      <c r="A667" s="352">
        <v>718955</v>
      </c>
      <c r="B667" s="352">
        <v>107883</v>
      </c>
      <c r="C667" s="352" t="s">
        <v>335</v>
      </c>
      <c r="D667" s="352" t="s">
        <v>929</v>
      </c>
      <c r="E667" s="352">
        <v>0</v>
      </c>
      <c r="F667" s="352" t="s">
        <v>362</v>
      </c>
      <c r="G667" s="353">
        <v>0</v>
      </c>
      <c r="H667" s="353"/>
      <c r="I667" s="353">
        <v>0</v>
      </c>
      <c r="J667" s="353">
        <v>0</v>
      </c>
      <c r="K667" s="353">
        <v>0</v>
      </c>
      <c r="L667" s="353">
        <v>0</v>
      </c>
      <c r="M667" s="354">
        <v>0.9</v>
      </c>
      <c r="N667" s="355"/>
      <c r="O667" s="355"/>
      <c r="P667" s="353">
        <v>0</v>
      </c>
    </row>
    <row r="668" spans="1:16">
      <c r="A668" s="352">
        <v>750730</v>
      </c>
      <c r="B668" s="352">
        <v>107981</v>
      </c>
      <c r="C668" s="352" t="s">
        <v>335</v>
      </c>
      <c r="D668" s="352" t="s">
        <v>930</v>
      </c>
      <c r="E668" s="352">
        <v>0</v>
      </c>
      <c r="F668" s="352" t="s">
        <v>362</v>
      </c>
      <c r="G668" s="353">
        <v>0</v>
      </c>
      <c r="H668" s="353"/>
      <c r="I668" s="353">
        <v>0</v>
      </c>
      <c r="J668" s="353">
        <v>0</v>
      </c>
      <c r="K668" s="353">
        <v>0</v>
      </c>
      <c r="L668" s="353">
        <v>0</v>
      </c>
      <c r="M668" s="354">
        <v>0.9</v>
      </c>
      <c r="N668" s="355"/>
      <c r="O668" s="355"/>
      <c r="P668" s="353">
        <v>0</v>
      </c>
    </row>
    <row r="669" spans="1:16">
      <c r="A669" s="352">
        <v>550070</v>
      </c>
      <c r="B669" s="352">
        <v>107712</v>
      </c>
      <c r="C669" s="352" t="s">
        <v>335</v>
      </c>
      <c r="D669" s="352" t="s">
        <v>931</v>
      </c>
      <c r="E669" s="352">
        <v>0</v>
      </c>
      <c r="F669" s="352" t="s">
        <v>362</v>
      </c>
      <c r="G669" s="353">
        <v>0</v>
      </c>
      <c r="H669" s="353"/>
      <c r="I669" s="353">
        <v>0</v>
      </c>
      <c r="J669" s="353"/>
      <c r="K669" s="353">
        <v>0</v>
      </c>
      <c r="L669" s="353">
        <v>0</v>
      </c>
      <c r="M669" s="354">
        <v>0.9</v>
      </c>
      <c r="N669" s="355"/>
      <c r="O669" s="355"/>
      <c r="P669" s="353">
        <v>0</v>
      </c>
    </row>
    <row r="670" spans="1:16">
      <c r="A670" s="352">
        <v>548598</v>
      </c>
      <c r="B670" s="352">
        <v>11494</v>
      </c>
      <c r="C670" s="352" t="s">
        <v>335</v>
      </c>
      <c r="D670" s="352" t="s">
        <v>932</v>
      </c>
      <c r="E670" s="352">
        <v>0</v>
      </c>
      <c r="F670" s="352" t="s">
        <v>362</v>
      </c>
      <c r="G670" s="353">
        <v>0</v>
      </c>
      <c r="H670" s="353"/>
      <c r="I670" s="353">
        <v>0</v>
      </c>
      <c r="J670" s="353">
        <v>0</v>
      </c>
      <c r="K670" s="353">
        <v>0</v>
      </c>
      <c r="L670" s="353">
        <v>0</v>
      </c>
      <c r="M670" s="354">
        <v>0.9</v>
      </c>
      <c r="N670" s="355"/>
      <c r="O670" s="355"/>
      <c r="P670" s="353">
        <v>0</v>
      </c>
    </row>
    <row r="671" spans="1:16">
      <c r="A671" s="352">
        <v>547221</v>
      </c>
      <c r="B671" s="352">
        <v>107692</v>
      </c>
      <c r="C671" s="352" t="s">
        <v>335</v>
      </c>
      <c r="D671" s="352" t="s">
        <v>933</v>
      </c>
      <c r="E671" s="352">
        <v>0</v>
      </c>
      <c r="F671" s="352" t="s">
        <v>362</v>
      </c>
      <c r="G671" s="353">
        <v>0</v>
      </c>
      <c r="H671" s="353"/>
      <c r="I671" s="353">
        <v>0</v>
      </c>
      <c r="J671" s="353"/>
      <c r="K671" s="353">
        <v>0</v>
      </c>
      <c r="L671" s="353">
        <v>0</v>
      </c>
      <c r="M671" s="354">
        <v>0.9</v>
      </c>
      <c r="N671" s="355"/>
      <c r="O671" s="355"/>
      <c r="P671" s="353">
        <v>0</v>
      </c>
    </row>
    <row r="672" spans="1:16">
      <c r="A672" s="352">
        <v>435257</v>
      </c>
      <c r="B672" s="352">
        <v>107545</v>
      </c>
      <c r="C672" s="352" t="s">
        <v>335</v>
      </c>
      <c r="D672" s="352" t="s">
        <v>934</v>
      </c>
      <c r="E672" s="352">
        <v>0</v>
      </c>
      <c r="F672" s="352" t="s">
        <v>362</v>
      </c>
      <c r="G672" s="353">
        <v>0</v>
      </c>
      <c r="H672" s="353"/>
      <c r="I672" s="353">
        <v>0</v>
      </c>
      <c r="J672" s="353"/>
      <c r="K672" s="353">
        <v>0</v>
      </c>
      <c r="L672" s="353">
        <v>0</v>
      </c>
      <c r="M672" s="354">
        <v>0.9</v>
      </c>
      <c r="N672" s="355"/>
      <c r="O672" s="355"/>
      <c r="P672" s="353">
        <v>0</v>
      </c>
    </row>
    <row r="673" spans="1:16">
      <c r="A673" s="352">
        <v>334482</v>
      </c>
      <c r="B673" s="352">
        <v>11450</v>
      </c>
      <c r="C673" s="352" t="s">
        <v>335</v>
      </c>
      <c r="D673" s="352" t="s">
        <v>935</v>
      </c>
      <c r="E673" s="352">
        <v>0</v>
      </c>
      <c r="F673" s="352" t="s">
        <v>362</v>
      </c>
      <c r="G673" s="353">
        <v>0</v>
      </c>
      <c r="H673" s="353"/>
      <c r="I673" s="353">
        <v>0</v>
      </c>
      <c r="J673" s="353"/>
      <c r="K673" s="353">
        <v>0</v>
      </c>
      <c r="L673" s="353">
        <v>0</v>
      </c>
      <c r="M673" s="354">
        <v>0.9</v>
      </c>
      <c r="N673" s="355"/>
      <c r="O673" s="355"/>
      <c r="P673" s="353">
        <v>0</v>
      </c>
    </row>
    <row r="674" spans="1:16">
      <c r="A674" s="352">
        <v>730657</v>
      </c>
      <c r="B674" s="352">
        <v>11559</v>
      </c>
      <c r="C674" s="352" t="s">
        <v>335</v>
      </c>
      <c r="D674" s="352" t="s">
        <v>936</v>
      </c>
      <c r="E674" s="352">
        <v>0</v>
      </c>
      <c r="F674" s="352" t="s">
        <v>362</v>
      </c>
      <c r="G674" s="353">
        <v>0</v>
      </c>
      <c r="H674" s="353"/>
      <c r="I674" s="353">
        <v>0</v>
      </c>
      <c r="J674" s="353">
        <v>0</v>
      </c>
      <c r="K674" s="353">
        <v>0</v>
      </c>
      <c r="L674" s="353">
        <v>0</v>
      </c>
      <c r="M674" s="354">
        <v>0.9</v>
      </c>
      <c r="N674" s="355"/>
      <c r="O674" s="355"/>
      <c r="P674" s="353">
        <v>0</v>
      </c>
    </row>
    <row r="675" spans="1:16">
      <c r="A675" s="352">
        <v>547342</v>
      </c>
      <c r="B675" s="352">
        <v>107700</v>
      </c>
      <c r="C675" s="352" t="s">
        <v>335</v>
      </c>
      <c r="D675" s="352" t="s">
        <v>937</v>
      </c>
      <c r="E675" s="352">
        <v>0</v>
      </c>
      <c r="F675" s="352" t="s">
        <v>362</v>
      </c>
      <c r="G675" s="353">
        <v>0</v>
      </c>
      <c r="H675" s="353"/>
      <c r="I675" s="353">
        <v>0</v>
      </c>
      <c r="J675" s="353"/>
      <c r="K675" s="353">
        <v>0</v>
      </c>
      <c r="L675" s="353">
        <v>0</v>
      </c>
      <c r="M675" s="354">
        <v>0.9</v>
      </c>
      <c r="N675" s="355"/>
      <c r="O675" s="355"/>
      <c r="P675" s="353">
        <v>0</v>
      </c>
    </row>
    <row r="676" spans="1:16">
      <c r="A676" s="352">
        <v>753777</v>
      </c>
      <c r="B676" s="352">
        <v>108008</v>
      </c>
      <c r="C676" s="352" t="s">
        <v>335</v>
      </c>
      <c r="D676" s="352" t="s">
        <v>938</v>
      </c>
      <c r="E676" s="352">
        <v>0</v>
      </c>
      <c r="F676" s="352" t="s">
        <v>362</v>
      </c>
      <c r="G676" s="353">
        <v>0</v>
      </c>
      <c r="H676" s="353"/>
      <c r="I676" s="353">
        <v>0</v>
      </c>
      <c r="J676" s="353">
        <v>0</v>
      </c>
      <c r="K676" s="353">
        <v>0</v>
      </c>
      <c r="L676" s="353">
        <v>0</v>
      </c>
      <c r="M676" s="354">
        <v>0.9</v>
      </c>
      <c r="N676" s="355"/>
      <c r="O676" s="355"/>
      <c r="P676" s="353">
        <v>0</v>
      </c>
    </row>
    <row r="677" spans="1:16">
      <c r="A677" s="352">
        <v>547350</v>
      </c>
      <c r="B677" s="352">
        <v>11854</v>
      </c>
      <c r="C677" s="352" t="s">
        <v>335</v>
      </c>
      <c r="D677" s="352" t="s">
        <v>939</v>
      </c>
      <c r="E677" s="352">
        <v>0</v>
      </c>
      <c r="F677" s="352" t="s">
        <v>362</v>
      </c>
      <c r="G677" s="353">
        <v>0</v>
      </c>
      <c r="H677" s="353"/>
      <c r="I677" s="353">
        <v>0</v>
      </c>
      <c r="J677" s="353">
        <v>0</v>
      </c>
      <c r="K677" s="353">
        <v>0</v>
      </c>
      <c r="L677" s="353">
        <v>0</v>
      </c>
      <c r="M677" s="354">
        <v>0.9</v>
      </c>
      <c r="N677" s="355"/>
      <c r="O677" s="355"/>
      <c r="P677" s="353">
        <v>0</v>
      </c>
    </row>
    <row r="678" spans="1:16">
      <c r="A678" s="352">
        <v>547160</v>
      </c>
      <c r="B678" s="352">
        <v>107689</v>
      </c>
      <c r="C678" s="352" t="s">
        <v>335</v>
      </c>
      <c r="D678" s="352" t="s">
        <v>940</v>
      </c>
      <c r="E678" s="352">
        <v>0</v>
      </c>
      <c r="F678" s="352" t="s">
        <v>362</v>
      </c>
      <c r="G678" s="353">
        <v>0</v>
      </c>
      <c r="H678" s="353"/>
      <c r="I678" s="353">
        <v>0</v>
      </c>
      <c r="J678" s="353">
        <v>0</v>
      </c>
      <c r="K678" s="353">
        <v>0</v>
      </c>
      <c r="L678" s="353">
        <v>0</v>
      </c>
      <c r="M678" s="354">
        <v>0.9</v>
      </c>
      <c r="N678" s="355"/>
      <c r="O678" s="355"/>
      <c r="P678" s="353">
        <v>0</v>
      </c>
    </row>
    <row r="679" spans="1:16">
      <c r="A679" s="352">
        <v>551067</v>
      </c>
      <c r="B679" s="352">
        <v>11687</v>
      </c>
      <c r="C679" s="352" t="s">
        <v>335</v>
      </c>
      <c r="D679" s="352" t="s">
        <v>941</v>
      </c>
      <c r="E679" s="352">
        <v>0</v>
      </c>
      <c r="F679" s="352" t="s">
        <v>362</v>
      </c>
      <c r="G679" s="353">
        <v>0</v>
      </c>
      <c r="H679" s="353"/>
      <c r="I679" s="353">
        <v>0</v>
      </c>
      <c r="J679" s="353">
        <v>0</v>
      </c>
      <c r="K679" s="353">
        <v>0</v>
      </c>
      <c r="L679" s="353">
        <v>0</v>
      </c>
      <c r="M679" s="354">
        <v>0.9</v>
      </c>
      <c r="N679" s="355"/>
      <c r="O679" s="355"/>
      <c r="P679" s="353">
        <v>0</v>
      </c>
    </row>
    <row r="680" spans="1:16">
      <c r="A680" s="352">
        <v>704938</v>
      </c>
      <c r="B680" s="352">
        <v>11633</v>
      </c>
      <c r="C680" s="352" t="s">
        <v>335</v>
      </c>
      <c r="D680" s="352" t="s">
        <v>942</v>
      </c>
      <c r="E680" s="352">
        <v>0</v>
      </c>
      <c r="F680" s="352" t="s">
        <v>362</v>
      </c>
      <c r="G680" s="353">
        <v>15615524.51</v>
      </c>
      <c r="H680" s="353">
        <v>1807601.11</v>
      </c>
      <c r="I680" s="353">
        <v>0</v>
      </c>
      <c r="J680" s="353">
        <v>1561552.45</v>
      </c>
      <c r="K680" s="353">
        <v>1561552.45</v>
      </c>
      <c r="L680" s="353">
        <v>14053972.060000001</v>
      </c>
      <c r="M680" s="354">
        <v>0.9</v>
      </c>
      <c r="N680" s="355">
        <v>45394.471342592595</v>
      </c>
      <c r="O680" s="355">
        <v>45393.654756944445</v>
      </c>
      <c r="P680" s="353">
        <v>15615524.51</v>
      </c>
    </row>
    <row r="681" spans="1:16">
      <c r="A681" s="352">
        <v>698439</v>
      </c>
      <c r="B681" s="352">
        <v>11526</v>
      </c>
      <c r="C681" s="352" t="s">
        <v>335</v>
      </c>
      <c r="D681" s="352" t="s">
        <v>943</v>
      </c>
      <c r="E681" s="352">
        <v>2</v>
      </c>
      <c r="F681" s="352" t="s">
        <v>362</v>
      </c>
      <c r="G681" s="353">
        <v>8360922</v>
      </c>
      <c r="H681" s="353">
        <v>1287705</v>
      </c>
      <c r="I681" s="353">
        <v>0</v>
      </c>
      <c r="J681" s="353">
        <v>836092.2</v>
      </c>
      <c r="K681" s="353">
        <v>836092.2</v>
      </c>
      <c r="L681" s="353">
        <v>7524829.7999999998</v>
      </c>
      <c r="M681" s="354">
        <v>0.9</v>
      </c>
      <c r="N681" s="355">
        <v>45233.479212962964</v>
      </c>
      <c r="O681" s="355">
        <v>45358.665092592593</v>
      </c>
      <c r="P681" s="353">
        <v>8360922</v>
      </c>
    </row>
    <row r="682" spans="1:16">
      <c r="A682" s="352">
        <v>179988</v>
      </c>
      <c r="B682" s="352">
        <v>107305</v>
      </c>
      <c r="C682" s="352" t="s">
        <v>335</v>
      </c>
      <c r="D682" s="352" t="s">
        <v>944</v>
      </c>
      <c r="E682" s="352">
        <v>0</v>
      </c>
      <c r="F682" s="352" t="s">
        <v>362</v>
      </c>
      <c r="G682" s="353">
        <v>0</v>
      </c>
      <c r="H682" s="353"/>
      <c r="I682" s="353">
        <v>0</v>
      </c>
      <c r="J682" s="353"/>
      <c r="K682" s="353">
        <v>0</v>
      </c>
      <c r="L682" s="353">
        <v>0</v>
      </c>
      <c r="M682" s="354">
        <v>0.9</v>
      </c>
      <c r="N682" s="355"/>
      <c r="O682" s="355"/>
      <c r="P682" s="353">
        <v>0</v>
      </c>
    </row>
    <row r="683" spans="1:16">
      <c r="A683" s="352">
        <v>713795</v>
      </c>
      <c r="B683" s="352">
        <v>11624</v>
      </c>
      <c r="C683" s="352" t="s">
        <v>335</v>
      </c>
      <c r="D683" s="352" t="s">
        <v>945</v>
      </c>
      <c r="E683" s="352">
        <v>0</v>
      </c>
      <c r="F683" s="352" t="s">
        <v>362</v>
      </c>
      <c r="G683" s="353">
        <v>0</v>
      </c>
      <c r="H683" s="353"/>
      <c r="I683" s="353">
        <v>0</v>
      </c>
      <c r="J683" s="353">
        <v>0</v>
      </c>
      <c r="K683" s="353">
        <v>0</v>
      </c>
      <c r="L683" s="353">
        <v>0</v>
      </c>
      <c r="M683" s="354">
        <v>0.9</v>
      </c>
      <c r="N683" s="355"/>
      <c r="O683" s="355"/>
      <c r="P683" s="353">
        <v>0</v>
      </c>
    </row>
    <row r="684" spans="1:16">
      <c r="A684" s="352">
        <v>542687</v>
      </c>
      <c r="B684" s="352">
        <v>10521</v>
      </c>
      <c r="C684" s="352" t="s">
        <v>335</v>
      </c>
      <c r="D684" s="352" t="s">
        <v>946</v>
      </c>
      <c r="E684" s="352">
        <v>1</v>
      </c>
      <c r="F684" s="352" t="s">
        <v>362</v>
      </c>
      <c r="G684" s="353">
        <v>10704668.57</v>
      </c>
      <c r="H684" s="353">
        <v>426332.48</v>
      </c>
      <c r="I684" s="353">
        <v>0</v>
      </c>
      <c r="J684" s="353">
        <v>1070466.8600000001</v>
      </c>
      <c r="K684" s="353">
        <v>1070466.8600000001</v>
      </c>
      <c r="L684" s="353">
        <v>9634201.7100000009</v>
      </c>
      <c r="M684" s="354">
        <v>0.89999999971974798</v>
      </c>
      <c r="N684" s="355">
        <v>44701.503750000003</v>
      </c>
      <c r="O684" s="355">
        <v>44700.83965277778</v>
      </c>
      <c r="P684" s="353">
        <v>10704668.57</v>
      </c>
    </row>
    <row r="685" spans="1:16">
      <c r="A685" s="352">
        <v>436462</v>
      </c>
      <c r="B685" s="352">
        <v>107549</v>
      </c>
      <c r="C685" s="352" t="s">
        <v>335</v>
      </c>
      <c r="D685" s="352" t="s">
        <v>947</v>
      </c>
      <c r="E685" s="352">
        <v>0</v>
      </c>
      <c r="F685" s="352" t="s">
        <v>362</v>
      </c>
      <c r="G685" s="353">
        <v>0</v>
      </c>
      <c r="H685" s="353">
        <v>0</v>
      </c>
      <c r="I685" s="353">
        <v>0</v>
      </c>
      <c r="J685" s="353">
        <v>0</v>
      </c>
      <c r="K685" s="353">
        <v>0</v>
      </c>
      <c r="L685" s="353">
        <v>0</v>
      </c>
      <c r="M685" s="354">
        <v>0.9</v>
      </c>
      <c r="N685" s="355"/>
      <c r="O685" s="355"/>
      <c r="P685" s="353">
        <v>0</v>
      </c>
    </row>
    <row r="686" spans="1:16">
      <c r="A686" s="352">
        <v>708599</v>
      </c>
      <c r="B686" s="352">
        <v>107841</v>
      </c>
      <c r="C686" s="352" t="s">
        <v>335</v>
      </c>
      <c r="D686" s="352" t="s">
        <v>948</v>
      </c>
      <c r="E686" s="352">
        <v>0</v>
      </c>
      <c r="F686" s="352" t="s">
        <v>362</v>
      </c>
      <c r="G686" s="353">
        <v>0</v>
      </c>
      <c r="H686" s="353"/>
      <c r="I686" s="353">
        <v>0</v>
      </c>
      <c r="J686" s="353"/>
      <c r="K686" s="353">
        <v>0</v>
      </c>
      <c r="L686" s="353">
        <v>0</v>
      </c>
      <c r="M686" s="354">
        <v>0.9</v>
      </c>
      <c r="N686" s="355"/>
      <c r="O686" s="355"/>
      <c r="P686" s="353">
        <v>0</v>
      </c>
    </row>
    <row r="687" spans="1:16">
      <c r="A687" s="352">
        <v>708951</v>
      </c>
      <c r="B687" s="352">
        <v>107846</v>
      </c>
      <c r="C687" s="352" t="s">
        <v>335</v>
      </c>
      <c r="D687" s="352" t="s">
        <v>949</v>
      </c>
      <c r="E687" s="352">
        <v>0</v>
      </c>
      <c r="F687" s="352" t="s">
        <v>362</v>
      </c>
      <c r="G687" s="353">
        <v>0</v>
      </c>
      <c r="H687" s="353"/>
      <c r="I687" s="353">
        <v>0</v>
      </c>
      <c r="J687" s="353"/>
      <c r="K687" s="353">
        <v>0</v>
      </c>
      <c r="L687" s="353">
        <v>0</v>
      </c>
      <c r="M687" s="354">
        <v>0.9</v>
      </c>
      <c r="N687" s="355"/>
      <c r="O687" s="355"/>
      <c r="P687" s="353">
        <v>0</v>
      </c>
    </row>
    <row r="688" spans="1:16">
      <c r="A688" s="352">
        <v>711172</v>
      </c>
      <c r="B688" s="352">
        <v>107854</v>
      </c>
      <c r="C688" s="352" t="s">
        <v>335</v>
      </c>
      <c r="D688" s="352" t="s">
        <v>950</v>
      </c>
      <c r="E688" s="352">
        <v>0</v>
      </c>
      <c r="F688" s="352" t="s">
        <v>362</v>
      </c>
      <c r="G688" s="353">
        <v>0</v>
      </c>
      <c r="H688" s="353"/>
      <c r="I688" s="353">
        <v>0</v>
      </c>
      <c r="J688" s="353"/>
      <c r="K688" s="353">
        <v>0</v>
      </c>
      <c r="L688" s="353">
        <v>0</v>
      </c>
      <c r="M688" s="354">
        <v>0.9</v>
      </c>
      <c r="N688" s="355"/>
      <c r="O688" s="355"/>
      <c r="P688" s="353">
        <v>0</v>
      </c>
    </row>
    <row r="689" spans="1:16">
      <c r="A689" s="352">
        <v>708909</v>
      </c>
      <c r="B689" s="352">
        <v>107845</v>
      </c>
      <c r="C689" s="352" t="s">
        <v>335</v>
      </c>
      <c r="D689" s="352" t="s">
        <v>951</v>
      </c>
      <c r="E689" s="352">
        <v>0</v>
      </c>
      <c r="F689" s="352" t="s">
        <v>362</v>
      </c>
      <c r="G689" s="353">
        <v>0</v>
      </c>
      <c r="H689" s="353"/>
      <c r="I689" s="353">
        <v>0</v>
      </c>
      <c r="J689" s="353"/>
      <c r="K689" s="353">
        <v>0</v>
      </c>
      <c r="L689" s="353">
        <v>0</v>
      </c>
      <c r="M689" s="354">
        <v>0.9</v>
      </c>
      <c r="N689" s="355"/>
      <c r="O689" s="355"/>
      <c r="P689" s="353">
        <v>0</v>
      </c>
    </row>
    <row r="690" spans="1:16">
      <c r="A690" s="352">
        <v>712977</v>
      </c>
      <c r="B690" s="352">
        <v>107861</v>
      </c>
      <c r="C690" s="352" t="s">
        <v>335</v>
      </c>
      <c r="D690" s="352" t="s">
        <v>952</v>
      </c>
      <c r="E690" s="352">
        <v>0</v>
      </c>
      <c r="F690" s="352" t="s">
        <v>362</v>
      </c>
      <c r="G690" s="353">
        <v>0</v>
      </c>
      <c r="H690" s="353"/>
      <c r="I690" s="353">
        <v>0</v>
      </c>
      <c r="J690" s="353"/>
      <c r="K690" s="353">
        <v>0</v>
      </c>
      <c r="L690" s="353">
        <v>0</v>
      </c>
      <c r="M690" s="354">
        <v>0.9</v>
      </c>
      <c r="N690" s="355"/>
      <c r="O690" s="355"/>
      <c r="P690" s="353">
        <v>0</v>
      </c>
    </row>
    <row r="691" spans="1:16">
      <c r="A691" s="352">
        <v>708819</v>
      </c>
      <c r="B691" s="352">
        <v>107844</v>
      </c>
      <c r="C691" s="352" t="s">
        <v>335</v>
      </c>
      <c r="D691" s="352" t="s">
        <v>953</v>
      </c>
      <c r="E691" s="352">
        <v>0</v>
      </c>
      <c r="F691" s="352" t="s">
        <v>362</v>
      </c>
      <c r="G691" s="353">
        <v>0</v>
      </c>
      <c r="H691" s="353"/>
      <c r="I691" s="353">
        <v>0</v>
      </c>
      <c r="J691" s="353"/>
      <c r="K691" s="353">
        <v>0</v>
      </c>
      <c r="L691" s="353">
        <v>0</v>
      </c>
      <c r="M691" s="354">
        <v>0.9</v>
      </c>
      <c r="N691" s="355"/>
      <c r="O691" s="355"/>
      <c r="P691" s="353">
        <v>0</v>
      </c>
    </row>
    <row r="692" spans="1:16">
      <c r="A692" s="352">
        <v>693543</v>
      </c>
      <c r="B692" s="352">
        <v>11634</v>
      </c>
      <c r="C692" s="352" t="s">
        <v>335</v>
      </c>
      <c r="D692" s="352" t="s">
        <v>954</v>
      </c>
      <c r="E692" s="352">
        <v>0</v>
      </c>
      <c r="F692" s="352" t="s">
        <v>362</v>
      </c>
      <c r="G692" s="353">
        <v>0</v>
      </c>
      <c r="H692" s="353"/>
      <c r="I692" s="353">
        <v>0</v>
      </c>
      <c r="J692" s="353">
        <v>0</v>
      </c>
      <c r="K692" s="353">
        <v>0</v>
      </c>
      <c r="L692" s="353">
        <v>0</v>
      </c>
      <c r="M692" s="354">
        <v>0.9</v>
      </c>
      <c r="N692" s="355"/>
      <c r="O692" s="355"/>
      <c r="P692" s="353">
        <v>14420422.09</v>
      </c>
    </row>
    <row r="693" spans="1:16">
      <c r="A693" s="352">
        <v>699814</v>
      </c>
      <c r="B693" s="352">
        <v>11576</v>
      </c>
      <c r="C693" s="352" t="s">
        <v>335</v>
      </c>
      <c r="D693" s="352" t="s">
        <v>955</v>
      </c>
      <c r="E693" s="352">
        <v>0</v>
      </c>
      <c r="F693" s="352" t="s">
        <v>362</v>
      </c>
      <c r="G693" s="353">
        <v>0</v>
      </c>
      <c r="H693" s="353"/>
      <c r="I693" s="353">
        <v>0</v>
      </c>
      <c r="J693" s="353">
        <v>0</v>
      </c>
      <c r="K693" s="353">
        <v>0</v>
      </c>
      <c r="L693" s="353">
        <v>0</v>
      </c>
      <c r="M693" s="354">
        <v>0.9</v>
      </c>
      <c r="N693" s="355"/>
      <c r="O693" s="355"/>
      <c r="P693" s="353">
        <v>15781505</v>
      </c>
    </row>
    <row r="694" spans="1:16">
      <c r="A694" s="352">
        <v>724600</v>
      </c>
      <c r="B694" s="352">
        <v>11735</v>
      </c>
      <c r="C694" s="352" t="s">
        <v>335</v>
      </c>
      <c r="D694" s="352" t="s">
        <v>145</v>
      </c>
      <c r="E694" s="352">
        <v>0</v>
      </c>
      <c r="F694" s="352" t="s">
        <v>362</v>
      </c>
      <c r="G694" s="353">
        <v>8628211.5199999996</v>
      </c>
      <c r="H694" s="353">
        <v>1350541.32</v>
      </c>
      <c r="I694" s="353">
        <v>0</v>
      </c>
      <c r="J694" s="353">
        <v>862821.15</v>
      </c>
      <c r="K694" s="353">
        <v>862821.15</v>
      </c>
      <c r="L694" s="353">
        <v>7765390.3700000001</v>
      </c>
      <c r="M694" s="354">
        <v>0.9</v>
      </c>
      <c r="N694" s="355">
        <v>45443.483657407407</v>
      </c>
      <c r="O694" s="355">
        <v>45442.524953703702</v>
      </c>
      <c r="P694" s="353">
        <v>8628211.5199999996</v>
      </c>
    </row>
    <row r="695" spans="1:16">
      <c r="A695" s="352">
        <v>675345</v>
      </c>
      <c r="B695" s="352">
        <v>107766</v>
      </c>
      <c r="C695" s="352" t="s">
        <v>335</v>
      </c>
      <c r="D695" s="352" t="s">
        <v>956</v>
      </c>
      <c r="E695" s="352">
        <v>0</v>
      </c>
      <c r="F695" s="352" t="s">
        <v>362</v>
      </c>
      <c r="G695" s="353">
        <v>0</v>
      </c>
      <c r="H695" s="353"/>
      <c r="I695" s="353">
        <v>0</v>
      </c>
      <c r="J695" s="353">
        <v>0</v>
      </c>
      <c r="K695" s="353">
        <v>0</v>
      </c>
      <c r="L695" s="353">
        <v>0</v>
      </c>
      <c r="M695" s="354">
        <v>0.9</v>
      </c>
      <c r="N695" s="355"/>
      <c r="O695" s="355"/>
      <c r="P695" s="353">
        <v>0</v>
      </c>
    </row>
    <row r="696" spans="1:16">
      <c r="A696" s="352">
        <v>673920</v>
      </c>
      <c r="B696" s="352">
        <v>107764</v>
      </c>
      <c r="C696" s="352" t="s">
        <v>335</v>
      </c>
      <c r="D696" s="352" t="s">
        <v>957</v>
      </c>
      <c r="E696" s="352">
        <v>0</v>
      </c>
      <c r="F696" s="352" t="s">
        <v>362</v>
      </c>
      <c r="G696" s="353">
        <v>0</v>
      </c>
      <c r="H696" s="353"/>
      <c r="I696" s="353">
        <v>0</v>
      </c>
      <c r="J696" s="353"/>
      <c r="K696" s="353">
        <v>0</v>
      </c>
      <c r="L696" s="353">
        <v>0</v>
      </c>
      <c r="M696" s="354">
        <v>0.9</v>
      </c>
      <c r="N696" s="355"/>
      <c r="O696" s="355"/>
      <c r="P696" s="353">
        <v>0</v>
      </c>
    </row>
    <row r="697" spans="1:16">
      <c r="A697" s="352">
        <v>686482</v>
      </c>
      <c r="B697" s="352">
        <v>11572</v>
      </c>
      <c r="C697" s="352" t="s">
        <v>335</v>
      </c>
      <c r="D697" s="352" t="s">
        <v>958</v>
      </c>
      <c r="E697" s="352">
        <v>0</v>
      </c>
      <c r="F697" s="352" t="s">
        <v>362</v>
      </c>
      <c r="G697" s="353">
        <v>0</v>
      </c>
      <c r="H697" s="353"/>
      <c r="I697" s="353">
        <v>0</v>
      </c>
      <c r="J697" s="353">
        <v>0</v>
      </c>
      <c r="K697" s="353">
        <v>0</v>
      </c>
      <c r="L697" s="353">
        <v>0</v>
      </c>
      <c r="M697" s="354">
        <v>0.9</v>
      </c>
      <c r="N697" s="355"/>
      <c r="O697" s="355"/>
      <c r="P697" s="353">
        <v>7747459.1200000001</v>
      </c>
    </row>
    <row r="698" spans="1:16">
      <c r="A698" s="352">
        <v>734928</v>
      </c>
      <c r="B698" s="352">
        <v>107917</v>
      </c>
      <c r="C698" s="352" t="s">
        <v>335</v>
      </c>
      <c r="D698" s="352" t="s">
        <v>959</v>
      </c>
      <c r="E698" s="352">
        <v>0</v>
      </c>
      <c r="F698" s="352" t="s">
        <v>362</v>
      </c>
      <c r="G698" s="353">
        <v>0</v>
      </c>
      <c r="H698" s="353"/>
      <c r="I698" s="353">
        <v>0</v>
      </c>
      <c r="J698" s="353">
        <v>0</v>
      </c>
      <c r="K698" s="353">
        <v>0</v>
      </c>
      <c r="L698" s="353">
        <v>0</v>
      </c>
      <c r="M698" s="354">
        <v>0.9</v>
      </c>
      <c r="N698" s="355"/>
      <c r="O698" s="355"/>
      <c r="P698" s="353">
        <v>0</v>
      </c>
    </row>
    <row r="699" spans="1:16">
      <c r="A699" s="352">
        <v>734927</v>
      </c>
      <c r="B699" s="352">
        <v>11773</v>
      </c>
      <c r="C699" s="352" t="s">
        <v>335</v>
      </c>
      <c r="D699" s="352" t="s">
        <v>960</v>
      </c>
      <c r="E699" s="352">
        <v>0</v>
      </c>
      <c r="F699" s="352" t="s">
        <v>362</v>
      </c>
      <c r="G699" s="353">
        <v>0</v>
      </c>
      <c r="H699" s="353"/>
      <c r="I699" s="353">
        <v>0</v>
      </c>
      <c r="J699" s="353">
        <v>0</v>
      </c>
      <c r="K699" s="353">
        <v>0</v>
      </c>
      <c r="L699" s="353">
        <v>0</v>
      </c>
      <c r="M699" s="354">
        <v>0.9</v>
      </c>
      <c r="N699" s="355"/>
      <c r="O699" s="355"/>
      <c r="P699" s="353">
        <v>0</v>
      </c>
    </row>
    <row r="700" spans="1:16">
      <c r="A700" s="352">
        <v>436467</v>
      </c>
      <c r="B700" s="352">
        <v>107550</v>
      </c>
      <c r="C700" s="352" t="s">
        <v>335</v>
      </c>
      <c r="D700" s="352" t="s">
        <v>961</v>
      </c>
      <c r="E700" s="352">
        <v>0</v>
      </c>
      <c r="F700" s="352" t="s">
        <v>362</v>
      </c>
      <c r="G700" s="353">
        <v>0</v>
      </c>
      <c r="H700" s="353">
        <v>0</v>
      </c>
      <c r="I700" s="353">
        <v>0</v>
      </c>
      <c r="J700" s="353">
        <v>0</v>
      </c>
      <c r="K700" s="353">
        <v>0</v>
      </c>
      <c r="L700" s="353">
        <v>0</v>
      </c>
      <c r="M700" s="354">
        <v>0.9</v>
      </c>
      <c r="N700" s="355"/>
      <c r="O700" s="355"/>
      <c r="P700" s="353">
        <v>0</v>
      </c>
    </row>
    <row r="701" spans="1:16">
      <c r="A701" s="352">
        <v>690480</v>
      </c>
      <c r="B701" s="352">
        <v>11683</v>
      </c>
      <c r="C701" s="352" t="s">
        <v>335</v>
      </c>
      <c r="D701" s="352" t="s">
        <v>962</v>
      </c>
      <c r="E701" s="352">
        <v>0</v>
      </c>
      <c r="F701" s="352" t="s">
        <v>362</v>
      </c>
      <c r="G701" s="353">
        <v>0</v>
      </c>
      <c r="H701" s="353"/>
      <c r="I701" s="353">
        <v>0</v>
      </c>
      <c r="J701" s="353">
        <v>0</v>
      </c>
      <c r="K701" s="353">
        <v>0</v>
      </c>
      <c r="L701" s="353">
        <v>0</v>
      </c>
      <c r="M701" s="354">
        <v>0.9</v>
      </c>
      <c r="N701" s="355"/>
      <c r="O701" s="355"/>
      <c r="P701" s="353">
        <v>7598892</v>
      </c>
    </row>
    <row r="702" spans="1:16">
      <c r="A702" s="352">
        <v>735487</v>
      </c>
      <c r="B702" s="352">
        <v>107920</v>
      </c>
      <c r="C702" s="352" t="s">
        <v>335</v>
      </c>
      <c r="D702" s="352" t="s">
        <v>963</v>
      </c>
      <c r="E702" s="352">
        <v>0</v>
      </c>
      <c r="F702" s="352" t="s">
        <v>362</v>
      </c>
      <c r="G702" s="353">
        <v>0</v>
      </c>
      <c r="H702" s="353"/>
      <c r="I702" s="353">
        <v>0</v>
      </c>
      <c r="J702" s="353">
        <v>0</v>
      </c>
      <c r="K702" s="353">
        <v>0</v>
      </c>
      <c r="L702" s="353">
        <v>0</v>
      </c>
      <c r="M702" s="354">
        <v>0.9</v>
      </c>
      <c r="N702" s="355"/>
      <c r="O702" s="355"/>
      <c r="P702" s="353">
        <v>0</v>
      </c>
    </row>
    <row r="703" spans="1:16">
      <c r="A703" s="352">
        <v>735493</v>
      </c>
      <c r="B703" s="352">
        <v>11799</v>
      </c>
      <c r="C703" s="352" t="s">
        <v>335</v>
      </c>
      <c r="D703" s="352" t="s">
        <v>964</v>
      </c>
      <c r="E703" s="352">
        <v>0</v>
      </c>
      <c r="F703" s="352" t="s">
        <v>362</v>
      </c>
      <c r="G703" s="353">
        <v>0</v>
      </c>
      <c r="H703" s="353"/>
      <c r="I703" s="353">
        <v>0</v>
      </c>
      <c r="J703" s="353">
        <v>0</v>
      </c>
      <c r="K703" s="353">
        <v>0</v>
      </c>
      <c r="L703" s="353">
        <v>0</v>
      </c>
      <c r="M703" s="354">
        <v>0.9</v>
      </c>
      <c r="N703" s="355"/>
      <c r="O703" s="355"/>
      <c r="P703" s="353">
        <v>7190363</v>
      </c>
    </row>
    <row r="704" spans="1:16">
      <c r="A704" s="352">
        <v>698432</v>
      </c>
      <c r="B704" s="352">
        <v>11523</v>
      </c>
      <c r="C704" s="352" t="s">
        <v>335</v>
      </c>
      <c r="D704" s="352" t="s">
        <v>965</v>
      </c>
      <c r="E704" s="352">
        <v>0</v>
      </c>
      <c r="F704" s="352" t="s">
        <v>362</v>
      </c>
      <c r="G704" s="353">
        <v>0</v>
      </c>
      <c r="H704" s="353"/>
      <c r="I704" s="353">
        <v>0</v>
      </c>
      <c r="J704" s="353">
        <v>0</v>
      </c>
      <c r="K704" s="353">
        <v>0</v>
      </c>
      <c r="L704" s="353">
        <v>0</v>
      </c>
      <c r="M704" s="354">
        <v>0.9</v>
      </c>
      <c r="N704" s="355"/>
      <c r="O704" s="355"/>
      <c r="P704" s="353">
        <v>6920157.5599999996</v>
      </c>
    </row>
    <row r="705" spans="1:16">
      <c r="A705" s="352">
        <v>660227</v>
      </c>
      <c r="B705" s="352">
        <v>11095</v>
      </c>
      <c r="C705" s="352" t="s">
        <v>335</v>
      </c>
      <c r="D705" s="352" t="s">
        <v>966</v>
      </c>
      <c r="E705" s="352">
        <v>0</v>
      </c>
      <c r="F705" s="352" t="s">
        <v>362</v>
      </c>
      <c r="G705" s="353">
        <v>20334482.949999999</v>
      </c>
      <c r="H705" s="353">
        <v>1764387.7</v>
      </c>
      <c r="I705" s="353">
        <v>0</v>
      </c>
      <c r="J705" s="353">
        <v>2033448.29</v>
      </c>
      <c r="K705" s="353">
        <v>2033448.29</v>
      </c>
      <c r="L705" s="353">
        <v>18301034.66</v>
      </c>
      <c r="M705" s="354">
        <v>0.9</v>
      </c>
      <c r="N705" s="355">
        <v>44950.551655092589</v>
      </c>
      <c r="O705" s="355">
        <v>44949.638518518521</v>
      </c>
      <c r="P705" s="353">
        <v>20334482.949999999</v>
      </c>
    </row>
    <row r="706" spans="1:16">
      <c r="A706" s="352">
        <v>673504</v>
      </c>
      <c r="B706" s="352">
        <v>11317</v>
      </c>
      <c r="C706" s="352" t="s">
        <v>335</v>
      </c>
      <c r="D706" s="352" t="s">
        <v>967</v>
      </c>
      <c r="E706" s="352">
        <v>0</v>
      </c>
      <c r="F706" s="352" t="s">
        <v>362</v>
      </c>
      <c r="G706" s="353">
        <v>20742294</v>
      </c>
      <c r="H706" s="353">
        <v>1533300</v>
      </c>
      <c r="I706" s="353">
        <v>0</v>
      </c>
      <c r="J706" s="353">
        <v>2074229.4</v>
      </c>
      <c r="K706" s="353">
        <v>2074229.4</v>
      </c>
      <c r="L706" s="353">
        <v>18668064.600000001</v>
      </c>
      <c r="M706" s="354">
        <v>0.9</v>
      </c>
      <c r="N706" s="355">
        <v>45063.479618055557</v>
      </c>
      <c r="O706" s="355">
        <v>45062.818333333336</v>
      </c>
      <c r="P706" s="353">
        <v>20742294</v>
      </c>
    </row>
    <row r="707" spans="1:16">
      <c r="A707" s="352">
        <v>334798</v>
      </c>
      <c r="B707" s="352">
        <v>107539</v>
      </c>
      <c r="C707" s="352" t="s">
        <v>335</v>
      </c>
      <c r="D707" s="352" t="s">
        <v>968</v>
      </c>
      <c r="E707" s="352">
        <v>0</v>
      </c>
      <c r="F707" s="352" t="s">
        <v>362</v>
      </c>
      <c r="G707" s="353">
        <v>0</v>
      </c>
      <c r="H707" s="353">
        <v>0</v>
      </c>
      <c r="I707" s="353">
        <v>0</v>
      </c>
      <c r="J707" s="353">
        <v>0</v>
      </c>
      <c r="K707" s="353">
        <v>0</v>
      </c>
      <c r="L707" s="353">
        <v>0</v>
      </c>
      <c r="M707" s="354">
        <v>0.9</v>
      </c>
      <c r="N707" s="355"/>
      <c r="O707" s="355"/>
      <c r="P707" s="353">
        <v>0</v>
      </c>
    </row>
    <row r="708" spans="1:16">
      <c r="A708" s="352">
        <v>334813</v>
      </c>
      <c r="B708" s="352">
        <v>107542</v>
      </c>
      <c r="C708" s="352" t="s">
        <v>335</v>
      </c>
      <c r="D708" s="352" t="s">
        <v>969</v>
      </c>
      <c r="E708" s="352">
        <v>0</v>
      </c>
      <c r="F708" s="352" t="s">
        <v>362</v>
      </c>
      <c r="G708" s="353">
        <v>0</v>
      </c>
      <c r="H708" s="353">
        <v>0</v>
      </c>
      <c r="I708" s="353">
        <v>0</v>
      </c>
      <c r="J708" s="353">
        <v>0</v>
      </c>
      <c r="K708" s="353">
        <v>0</v>
      </c>
      <c r="L708" s="353">
        <v>0</v>
      </c>
      <c r="M708" s="354">
        <v>0.9</v>
      </c>
      <c r="N708" s="355"/>
      <c r="O708" s="355"/>
      <c r="P708" s="353">
        <v>0</v>
      </c>
    </row>
    <row r="709" spans="1:16">
      <c r="A709" s="352">
        <v>698458</v>
      </c>
      <c r="B709" s="352">
        <v>11518</v>
      </c>
      <c r="C709" s="352" t="s">
        <v>335</v>
      </c>
      <c r="D709" s="352" t="s">
        <v>970</v>
      </c>
      <c r="E709" s="352">
        <v>2</v>
      </c>
      <c r="F709" s="352" t="s">
        <v>362</v>
      </c>
      <c r="G709" s="353">
        <v>10615811.01</v>
      </c>
      <c r="H709" s="353">
        <v>853056.42</v>
      </c>
      <c r="I709" s="353">
        <v>0</v>
      </c>
      <c r="J709" s="353">
        <v>1061581.1000000001</v>
      </c>
      <c r="K709" s="353">
        <v>1061581.1000000001</v>
      </c>
      <c r="L709" s="353">
        <v>9554229.9100000001</v>
      </c>
      <c r="M709" s="354">
        <v>0.900000000094199</v>
      </c>
      <c r="N709" s="355">
        <v>45233.479212962964</v>
      </c>
      <c r="O709" s="355">
        <v>45358.664085648146</v>
      </c>
      <c r="P709" s="353">
        <v>10615811.01</v>
      </c>
    </row>
    <row r="710" spans="1:16">
      <c r="A710" s="352">
        <v>735499</v>
      </c>
      <c r="B710" s="352">
        <v>107921</v>
      </c>
      <c r="C710" s="352" t="s">
        <v>335</v>
      </c>
      <c r="D710" s="352" t="s">
        <v>971</v>
      </c>
      <c r="E710" s="352">
        <v>0</v>
      </c>
      <c r="F710" s="352" t="s">
        <v>362</v>
      </c>
      <c r="G710" s="353">
        <v>0</v>
      </c>
      <c r="H710" s="353"/>
      <c r="I710" s="353">
        <v>0</v>
      </c>
      <c r="J710" s="353">
        <v>0</v>
      </c>
      <c r="K710" s="353">
        <v>0</v>
      </c>
      <c r="L710" s="353">
        <v>0</v>
      </c>
      <c r="M710" s="354">
        <v>0.9</v>
      </c>
      <c r="N710" s="355"/>
      <c r="O710" s="355"/>
      <c r="P710" s="353">
        <v>0</v>
      </c>
    </row>
    <row r="711" spans="1:16">
      <c r="A711" s="352">
        <v>735677</v>
      </c>
      <c r="B711" s="352">
        <v>11801</v>
      </c>
      <c r="C711" s="352" t="s">
        <v>335</v>
      </c>
      <c r="D711" s="352" t="s">
        <v>972</v>
      </c>
      <c r="E711" s="352">
        <v>0</v>
      </c>
      <c r="F711" s="352" t="s">
        <v>362</v>
      </c>
      <c r="G711" s="353">
        <v>0</v>
      </c>
      <c r="H711" s="353"/>
      <c r="I711" s="353">
        <v>0</v>
      </c>
      <c r="J711" s="353">
        <v>0</v>
      </c>
      <c r="K711" s="353">
        <v>0</v>
      </c>
      <c r="L711" s="353">
        <v>0</v>
      </c>
      <c r="M711" s="354">
        <v>0.9</v>
      </c>
      <c r="N711" s="355"/>
      <c r="O711" s="355"/>
      <c r="P711" s="353">
        <v>7566377</v>
      </c>
    </row>
    <row r="712" spans="1:16">
      <c r="A712" s="352">
        <v>551260</v>
      </c>
      <c r="B712" s="352">
        <v>107727</v>
      </c>
      <c r="C712" s="352" t="s">
        <v>335</v>
      </c>
      <c r="D712" s="352" t="s">
        <v>973</v>
      </c>
      <c r="E712" s="352">
        <v>0</v>
      </c>
      <c r="F712" s="352" t="s">
        <v>362</v>
      </c>
      <c r="G712" s="353">
        <v>0</v>
      </c>
      <c r="H712" s="353"/>
      <c r="I712" s="353">
        <v>0</v>
      </c>
      <c r="J712" s="353">
        <v>0</v>
      </c>
      <c r="K712" s="353">
        <v>0</v>
      </c>
      <c r="L712" s="353">
        <v>0</v>
      </c>
      <c r="M712" s="354">
        <v>0.9</v>
      </c>
      <c r="N712" s="355"/>
      <c r="O712" s="355"/>
      <c r="P712" s="353">
        <v>0</v>
      </c>
    </row>
    <row r="713" spans="1:16">
      <c r="A713" s="352">
        <v>724605</v>
      </c>
      <c r="B713" s="352">
        <v>11732</v>
      </c>
      <c r="C713" s="352" t="s">
        <v>335</v>
      </c>
      <c r="D713" s="352" t="s">
        <v>974</v>
      </c>
      <c r="E713" s="352">
        <v>0</v>
      </c>
      <c r="F713" s="352" t="s">
        <v>362</v>
      </c>
      <c r="G713" s="353">
        <v>0</v>
      </c>
      <c r="H713" s="353"/>
      <c r="I713" s="353">
        <v>0</v>
      </c>
      <c r="J713" s="353">
        <v>0</v>
      </c>
      <c r="K713" s="353">
        <v>0</v>
      </c>
      <c r="L713" s="353">
        <v>0</v>
      </c>
      <c r="M713" s="354">
        <v>0.9</v>
      </c>
      <c r="N713" s="355"/>
      <c r="O713" s="355"/>
      <c r="P713" s="353">
        <v>7949936.0999999996</v>
      </c>
    </row>
    <row r="714" spans="1:16">
      <c r="A714" s="352">
        <v>690721</v>
      </c>
      <c r="B714" s="352">
        <v>11531</v>
      </c>
      <c r="C714" s="352" t="s">
        <v>335</v>
      </c>
      <c r="D714" s="352" t="s">
        <v>975</v>
      </c>
      <c r="E714" s="352">
        <v>0</v>
      </c>
      <c r="F714" s="352" t="s">
        <v>362</v>
      </c>
      <c r="G714" s="353">
        <v>0</v>
      </c>
      <c r="H714" s="353"/>
      <c r="I714" s="353">
        <v>0</v>
      </c>
      <c r="J714" s="353">
        <v>0</v>
      </c>
      <c r="K714" s="353">
        <v>0</v>
      </c>
      <c r="L714" s="353">
        <v>0</v>
      </c>
      <c r="M714" s="354">
        <v>0.9</v>
      </c>
      <c r="N714" s="355"/>
      <c r="O714" s="355"/>
      <c r="P714" s="353">
        <v>6480886.3899999997</v>
      </c>
    </row>
    <row r="715" spans="1:16">
      <c r="A715" s="352">
        <v>734789</v>
      </c>
      <c r="B715" s="352">
        <v>107916</v>
      </c>
      <c r="C715" s="352" t="s">
        <v>335</v>
      </c>
      <c r="D715" s="352" t="s">
        <v>976</v>
      </c>
      <c r="E715" s="352">
        <v>0</v>
      </c>
      <c r="F715" s="352" t="s">
        <v>362</v>
      </c>
      <c r="G715" s="353">
        <v>0</v>
      </c>
      <c r="H715" s="353"/>
      <c r="I715" s="353">
        <v>0</v>
      </c>
      <c r="J715" s="353">
        <v>0</v>
      </c>
      <c r="K715" s="353">
        <v>0</v>
      </c>
      <c r="L715" s="353">
        <v>0</v>
      </c>
      <c r="M715" s="354">
        <v>0.9</v>
      </c>
      <c r="N715" s="355"/>
      <c r="O715" s="355"/>
      <c r="P715" s="353">
        <v>0</v>
      </c>
    </row>
    <row r="716" spans="1:16">
      <c r="A716" s="352">
        <v>734791</v>
      </c>
      <c r="B716" s="352">
        <v>11808</v>
      </c>
      <c r="C716" s="352" t="s">
        <v>335</v>
      </c>
      <c r="D716" s="352" t="s">
        <v>977</v>
      </c>
      <c r="E716" s="352">
        <v>0</v>
      </c>
      <c r="F716" s="352" t="s">
        <v>362</v>
      </c>
      <c r="G716" s="353">
        <v>0</v>
      </c>
      <c r="H716" s="353"/>
      <c r="I716" s="353">
        <v>0</v>
      </c>
      <c r="J716" s="353">
        <v>0</v>
      </c>
      <c r="K716" s="353">
        <v>0</v>
      </c>
      <c r="L716" s="353">
        <v>0</v>
      </c>
      <c r="M716" s="354">
        <v>0.9</v>
      </c>
      <c r="N716" s="355"/>
      <c r="O716" s="355"/>
      <c r="P716" s="353">
        <v>6407828</v>
      </c>
    </row>
    <row r="717" spans="1:16">
      <c r="A717" s="352">
        <v>334772</v>
      </c>
      <c r="B717" s="352">
        <v>107537</v>
      </c>
      <c r="C717" s="352" t="s">
        <v>335</v>
      </c>
      <c r="D717" s="352" t="s">
        <v>978</v>
      </c>
      <c r="E717" s="352">
        <v>0</v>
      </c>
      <c r="F717" s="352" t="s">
        <v>362</v>
      </c>
      <c r="G717" s="353">
        <v>0</v>
      </c>
      <c r="H717" s="353">
        <v>0</v>
      </c>
      <c r="I717" s="353">
        <v>0</v>
      </c>
      <c r="J717" s="353">
        <v>0</v>
      </c>
      <c r="K717" s="353">
        <v>0</v>
      </c>
      <c r="L717" s="353">
        <v>0</v>
      </c>
      <c r="M717" s="354">
        <v>0.9</v>
      </c>
      <c r="N717" s="355"/>
      <c r="O717" s="355"/>
      <c r="P717" s="353">
        <v>0</v>
      </c>
    </row>
    <row r="718" spans="1:16">
      <c r="A718" s="352">
        <v>825843</v>
      </c>
      <c r="B718" s="352">
        <v>108134</v>
      </c>
      <c r="C718" s="352" t="s">
        <v>335</v>
      </c>
      <c r="D718" s="352" t="s">
        <v>170</v>
      </c>
      <c r="E718" s="352">
        <v>0</v>
      </c>
      <c r="F718" s="352" t="s">
        <v>362</v>
      </c>
      <c r="G718" s="353">
        <v>2320373.96</v>
      </c>
      <c r="H718" s="353">
        <v>0</v>
      </c>
      <c r="I718" s="353">
        <v>0</v>
      </c>
      <c r="J718" s="353">
        <v>232037.39</v>
      </c>
      <c r="K718" s="353">
        <v>232037.39</v>
      </c>
      <c r="L718" s="353">
        <v>2088336.57</v>
      </c>
      <c r="M718" s="354">
        <v>0.9</v>
      </c>
      <c r="N718" s="355">
        <v>45922.677291666667</v>
      </c>
      <c r="O718" s="355">
        <v>45922.677291666667</v>
      </c>
      <c r="P718" s="353">
        <v>0</v>
      </c>
    </row>
    <row r="719" spans="1:16">
      <c r="A719" s="352">
        <v>542756</v>
      </c>
      <c r="B719" s="352">
        <v>10538</v>
      </c>
      <c r="C719" s="352" t="s">
        <v>335</v>
      </c>
      <c r="D719" s="352" t="s">
        <v>979</v>
      </c>
      <c r="E719" s="352">
        <v>0</v>
      </c>
      <c r="F719" s="352" t="s">
        <v>362</v>
      </c>
      <c r="G719" s="353">
        <v>10058046</v>
      </c>
      <c r="H719" s="353">
        <v>370808</v>
      </c>
      <c r="I719" s="353">
        <v>0</v>
      </c>
      <c r="J719" s="353">
        <v>1005804.6</v>
      </c>
      <c r="K719" s="353">
        <v>1005804.6</v>
      </c>
      <c r="L719" s="353">
        <v>9052241.4000000004</v>
      </c>
      <c r="M719" s="354">
        <v>0.9</v>
      </c>
      <c r="N719" s="355">
        <v>44707.474826388891</v>
      </c>
      <c r="O719" s="355">
        <v>44706.552569444444</v>
      </c>
      <c r="P719" s="353">
        <v>10058046</v>
      </c>
    </row>
    <row r="720" spans="1:16">
      <c r="A720" s="352">
        <v>334771</v>
      </c>
      <c r="B720" s="352">
        <v>107536</v>
      </c>
      <c r="C720" s="352" t="s">
        <v>335</v>
      </c>
      <c r="D720" s="352" t="s">
        <v>980</v>
      </c>
      <c r="E720" s="352">
        <v>0</v>
      </c>
      <c r="F720" s="352" t="s">
        <v>362</v>
      </c>
      <c r="G720" s="353">
        <v>0</v>
      </c>
      <c r="H720" s="353">
        <v>0</v>
      </c>
      <c r="I720" s="353">
        <v>0</v>
      </c>
      <c r="J720" s="353">
        <v>0</v>
      </c>
      <c r="K720" s="353">
        <v>0</v>
      </c>
      <c r="L720" s="353">
        <v>0</v>
      </c>
      <c r="M720" s="354">
        <v>0.9</v>
      </c>
      <c r="N720" s="355"/>
      <c r="O720" s="355"/>
      <c r="P720" s="353">
        <v>0</v>
      </c>
    </row>
    <row r="721" spans="1:16">
      <c r="A721" s="352">
        <v>334770</v>
      </c>
      <c r="B721" s="352">
        <v>11853</v>
      </c>
      <c r="C721" s="352" t="s">
        <v>335</v>
      </c>
      <c r="D721" s="352" t="s">
        <v>981</v>
      </c>
      <c r="E721" s="352">
        <v>0</v>
      </c>
      <c r="F721" s="352" t="s">
        <v>362</v>
      </c>
      <c r="G721" s="353">
        <v>0</v>
      </c>
      <c r="H721" s="353">
        <v>0</v>
      </c>
      <c r="I721" s="353">
        <v>0</v>
      </c>
      <c r="J721" s="353">
        <v>0</v>
      </c>
      <c r="K721" s="353">
        <v>0</v>
      </c>
      <c r="L721" s="353">
        <v>0</v>
      </c>
      <c r="M721" s="354">
        <v>0.9</v>
      </c>
      <c r="N721" s="355"/>
      <c r="O721" s="355"/>
      <c r="P721" s="353">
        <v>0</v>
      </c>
    </row>
    <row r="722" spans="1:16">
      <c r="A722" s="352">
        <v>334769</v>
      </c>
      <c r="B722" s="352">
        <v>107535</v>
      </c>
      <c r="C722" s="352" t="s">
        <v>335</v>
      </c>
      <c r="D722" s="352" t="s">
        <v>982</v>
      </c>
      <c r="E722" s="352">
        <v>0</v>
      </c>
      <c r="F722" s="352" t="s">
        <v>362</v>
      </c>
      <c r="G722" s="353">
        <v>0</v>
      </c>
      <c r="H722" s="353">
        <v>0</v>
      </c>
      <c r="I722" s="353">
        <v>0</v>
      </c>
      <c r="J722" s="353">
        <v>0</v>
      </c>
      <c r="K722" s="353">
        <v>0</v>
      </c>
      <c r="L722" s="353">
        <v>0</v>
      </c>
      <c r="M722" s="354">
        <v>0.9</v>
      </c>
      <c r="N722" s="355"/>
      <c r="O722" s="355"/>
      <c r="P722" s="353">
        <v>0</v>
      </c>
    </row>
    <row r="723" spans="1:16">
      <c r="A723" s="352">
        <v>550972</v>
      </c>
      <c r="B723" s="352">
        <v>107721</v>
      </c>
      <c r="C723" s="352" t="s">
        <v>335</v>
      </c>
      <c r="D723" s="352" t="s">
        <v>983</v>
      </c>
      <c r="E723" s="352">
        <v>0</v>
      </c>
      <c r="F723" s="352" t="s">
        <v>362</v>
      </c>
      <c r="G723" s="353">
        <v>0</v>
      </c>
      <c r="H723" s="353"/>
      <c r="I723" s="353">
        <v>0</v>
      </c>
      <c r="J723" s="353"/>
      <c r="K723" s="353">
        <v>0</v>
      </c>
      <c r="L723" s="353">
        <v>0</v>
      </c>
      <c r="M723" s="354">
        <v>0.9</v>
      </c>
      <c r="N723" s="355"/>
      <c r="O723" s="355"/>
      <c r="P723" s="353">
        <v>0</v>
      </c>
    </row>
    <row r="724" spans="1:16">
      <c r="A724" s="352">
        <v>698424</v>
      </c>
      <c r="B724" s="352">
        <v>11344</v>
      </c>
      <c r="C724" s="352" t="s">
        <v>335</v>
      </c>
      <c r="D724" s="352" t="s">
        <v>984</v>
      </c>
      <c r="E724" s="352">
        <v>0</v>
      </c>
      <c r="F724" s="352" t="s">
        <v>362</v>
      </c>
      <c r="G724" s="353">
        <v>10309031.529999999</v>
      </c>
      <c r="H724" s="353">
        <v>997190</v>
      </c>
      <c r="I724" s="353">
        <v>0</v>
      </c>
      <c r="J724" s="353">
        <v>1030903.15</v>
      </c>
      <c r="K724" s="353">
        <v>1030903.15</v>
      </c>
      <c r="L724" s="353">
        <v>9278128.3800000008</v>
      </c>
      <c r="M724" s="354">
        <v>0.9</v>
      </c>
      <c r="N724" s="355">
        <v>45222.480671296296</v>
      </c>
      <c r="O724" s="355">
        <v>45219.750092592592</v>
      </c>
      <c r="P724" s="353">
        <v>10309031.529999999</v>
      </c>
    </row>
    <row r="725" spans="1:16">
      <c r="A725" s="352">
        <v>674506</v>
      </c>
      <c r="B725" s="352">
        <v>107765</v>
      </c>
      <c r="C725" s="352" t="s">
        <v>335</v>
      </c>
      <c r="D725" s="352" t="s">
        <v>985</v>
      </c>
      <c r="E725" s="352">
        <v>0</v>
      </c>
      <c r="F725" s="352" t="s">
        <v>362</v>
      </c>
      <c r="G725" s="353">
        <v>0</v>
      </c>
      <c r="H725" s="353"/>
      <c r="I725" s="353">
        <v>0</v>
      </c>
      <c r="J725" s="353"/>
      <c r="K725" s="353">
        <v>0</v>
      </c>
      <c r="L725" s="353">
        <v>0</v>
      </c>
      <c r="M725" s="354">
        <v>0.9</v>
      </c>
      <c r="N725" s="355"/>
      <c r="O725" s="355"/>
      <c r="P725" s="353">
        <v>0</v>
      </c>
    </row>
    <row r="726" spans="1:16">
      <c r="A726" s="352">
        <v>546386</v>
      </c>
      <c r="B726" s="352">
        <v>107558</v>
      </c>
      <c r="C726" s="352" t="s">
        <v>335</v>
      </c>
      <c r="D726" s="352" t="s">
        <v>986</v>
      </c>
      <c r="E726" s="352">
        <v>0</v>
      </c>
      <c r="F726" s="352" t="s">
        <v>362</v>
      </c>
      <c r="G726" s="353">
        <v>0</v>
      </c>
      <c r="H726" s="353"/>
      <c r="I726" s="353">
        <v>0</v>
      </c>
      <c r="J726" s="353">
        <v>0</v>
      </c>
      <c r="K726" s="353">
        <v>0</v>
      </c>
      <c r="L726" s="353">
        <v>0</v>
      </c>
      <c r="M726" s="354">
        <v>0.9</v>
      </c>
      <c r="N726" s="355"/>
      <c r="O726" s="355"/>
      <c r="P726" s="353">
        <v>0</v>
      </c>
    </row>
    <row r="727" spans="1:16">
      <c r="A727" s="352">
        <v>165226</v>
      </c>
      <c r="B727" s="352">
        <v>107206</v>
      </c>
      <c r="C727" s="352" t="s">
        <v>335</v>
      </c>
      <c r="D727" s="352" t="s">
        <v>226</v>
      </c>
      <c r="E727" s="352">
        <v>0</v>
      </c>
      <c r="F727" s="352" t="s">
        <v>362</v>
      </c>
      <c r="G727" s="353">
        <v>0</v>
      </c>
      <c r="H727" s="353">
        <v>0</v>
      </c>
      <c r="I727" s="353">
        <v>0</v>
      </c>
      <c r="J727" s="353">
        <v>0</v>
      </c>
      <c r="K727" s="353">
        <v>0</v>
      </c>
      <c r="L727" s="353">
        <v>0</v>
      </c>
      <c r="M727" s="354">
        <v>0.9</v>
      </c>
      <c r="N727" s="355"/>
      <c r="O727" s="355"/>
      <c r="P727" s="353">
        <v>0</v>
      </c>
    </row>
    <row r="728" spans="1:16">
      <c r="A728" s="352">
        <v>334471</v>
      </c>
      <c r="B728" s="352">
        <v>107523</v>
      </c>
      <c r="C728" s="352" t="s">
        <v>335</v>
      </c>
      <c r="D728" s="352" t="s">
        <v>987</v>
      </c>
      <c r="E728" s="352">
        <v>0</v>
      </c>
      <c r="F728" s="352" t="s">
        <v>362</v>
      </c>
      <c r="G728" s="353">
        <v>0</v>
      </c>
      <c r="H728" s="353"/>
      <c r="I728" s="353">
        <v>0</v>
      </c>
      <c r="J728" s="353">
        <v>0</v>
      </c>
      <c r="K728" s="353">
        <v>0</v>
      </c>
      <c r="L728" s="353">
        <v>0</v>
      </c>
      <c r="M728" s="354">
        <v>0.9</v>
      </c>
      <c r="N728" s="355"/>
      <c r="O728" s="355"/>
      <c r="P728" s="353">
        <v>0</v>
      </c>
    </row>
    <row r="729" spans="1:16">
      <c r="A729" s="352">
        <v>334472</v>
      </c>
      <c r="B729" s="352">
        <v>107524</v>
      </c>
      <c r="C729" s="352" t="s">
        <v>335</v>
      </c>
      <c r="D729" s="352" t="s">
        <v>988</v>
      </c>
      <c r="E729" s="352">
        <v>0</v>
      </c>
      <c r="F729" s="352" t="s">
        <v>362</v>
      </c>
      <c r="G729" s="353">
        <v>0</v>
      </c>
      <c r="H729" s="353"/>
      <c r="I729" s="353">
        <v>0</v>
      </c>
      <c r="J729" s="353">
        <v>0</v>
      </c>
      <c r="K729" s="353">
        <v>0</v>
      </c>
      <c r="L729" s="353">
        <v>0</v>
      </c>
      <c r="M729" s="354">
        <v>0.9</v>
      </c>
      <c r="N729" s="355"/>
      <c r="O729" s="355"/>
      <c r="P729" s="353">
        <v>0</v>
      </c>
    </row>
    <row r="730" spans="1:16">
      <c r="A730" s="352">
        <v>730824</v>
      </c>
      <c r="B730" s="352">
        <v>107912</v>
      </c>
      <c r="C730" s="352" t="s">
        <v>335</v>
      </c>
      <c r="D730" s="352" t="s">
        <v>989</v>
      </c>
      <c r="E730" s="352">
        <v>0</v>
      </c>
      <c r="F730" s="352" t="s">
        <v>362</v>
      </c>
      <c r="G730" s="353">
        <v>0</v>
      </c>
      <c r="H730" s="353"/>
      <c r="I730" s="353">
        <v>0</v>
      </c>
      <c r="J730" s="353">
        <v>0</v>
      </c>
      <c r="K730" s="353">
        <v>0</v>
      </c>
      <c r="L730" s="353">
        <v>0</v>
      </c>
      <c r="M730" s="354">
        <v>0.9</v>
      </c>
      <c r="N730" s="355"/>
      <c r="O730" s="355"/>
      <c r="P730" s="353">
        <v>0</v>
      </c>
    </row>
    <row r="731" spans="1:16">
      <c r="A731" s="352">
        <v>334191</v>
      </c>
      <c r="B731" s="352">
        <v>107513</v>
      </c>
      <c r="C731" s="352" t="s">
        <v>335</v>
      </c>
      <c r="D731" s="352" t="s">
        <v>990</v>
      </c>
      <c r="E731" s="352">
        <v>0</v>
      </c>
      <c r="F731" s="352" t="s">
        <v>362</v>
      </c>
      <c r="G731" s="353">
        <v>0</v>
      </c>
      <c r="H731" s="353"/>
      <c r="I731" s="353">
        <v>0</v>
      </c>
      <c r="J731" s="353">
        <v>0</v>
      </c>
      <c r="K731" s="353">
        <v>0</v>
      </c>
      <c r="L731" s="353">
        <v>0</v>
      </c>
      <c r="M731" s="354">
        <v>0.9</v>
      </c>
      <c r="N731" s="355"/>
      <c r="O731" s="355"/>
      <c r="P731" s="353">
        <v>0</v>
      </c>
    </row>
    <row r="732" spans="1:16">
      <c r="A732" s="352">
        <v>334285</v>
      </c>
      <c r="B732" s="352">
        <v>107514</v>
      </c>
      <c r="C732" s="352" t="s">
        <v>335</v>
      </c>
      <c r="D732" s="352" t="s">
        <v>991</v>
      </c>
      <c r="E732" s="352">
        <v>0</v>
      </c>
      <c r="F732" s="352" t="s">
        <v>362</v>
      </c>
      <c r="G732" s="353">
        <v>0</v>
      </c>
      <c r="H732" s="353"/>
      <c r="I732" s="353">
        <v>0</v>
      </c>
      <c r="J732" s="353">
        <v>0</v>
      </c>
      <c r="K732" s="353">
        <v>0</v>
      </c>
      <c r="L732" s="353">
        <v>0</v>
      </c>
      <c r="M732" s="354">
        <v>0.9</v>
      </c>
      <c r="N732" s="355"/>
      <c r="O732" s="355"/>
      <c r="P732" s="353">
        <v>0</v>
      </c>
    </row>
    <row r="733" spans="1:16">
      <c r="A733" s="352">
        <v>334308</v>
      </c>
      <c r="B733" s="352">
        <v>107517</v>
      </c>
      <c r="C733" s="352" t="s">
        <v>335</v>
      </c>
      <c r="D733" s="352" t="s">
        <v>992</v>
      </c>
      <c r="E733" s="352">
        <v>0</v>
      </c>
      <c r="F733" s="352" t="s">
        <v>362</v>
      </c>
      <c r="G733" s="353">
        <v>0</v>
      </c>
      <c r="H733" s="353"/>
      <c r="I733" s="353">
        <v>0</v>
      </c>
      <c r="J733" s="353">
        <v>0</v>
      </c>
      <c r="K733" s="353">
        <v>0</v>
      </c>
      <c r="L733" s="353">
        <v>0</v>
      </c>
      <c r="M733" s="354">
        <v>0.9</v>
      </c>
      <c r="N733" s="355"/>
      <c r="O733" s="355"/>
      <c r="P733" s="353">
        <v>0</v>
      </c>
    </row>
    <row r="734" spans="1:16">
      <c r="A734" s="352">
        <v>334476</v>
      </c>
      <c r="B734" s="352">
        <v>107528</v>
      </c>
      <c r="C734" s="352" t="s">
        <v>335</v>
      </c>
      <c r="D734" s="352" t="s">
        <v>993</v>
      </c>
      <c r="E734" s="352">
        <v>0</v>
      </c>
      <c r="F734" s="352" t="s">
        <v>362</v>
      </c>
      <c r="G734" s="353">
        <v>0</v>
      </c>
      <c r="H734" s="353"/>
      <c r="I734" s="353">
        <v>0</v>
      </c>
      <c r="J734" s="353">
        <v>0</v>
      </c>
      <c r="K734" s="353">
        <v>0</v>
      </c>
      <c r="L734" s="353">
        <v>0</v>
      </c>
      <c r="M734" s="354">
        <v>0.9</v>
      </c>
      <c r="N734" s="355"/>
      <c r="O734" s="355"/>
      <c r="P734" s="353">
        <v>0</v>
      </c>
    </row>
    <row r="735" spans="1:16">
      <c r="A735" s="352">
        <v>730541</v>
      </c>
      <c r="B735" s="352">
        <v>107908</v>
      </c>
      <c r="C735" s="352" t="s">
        <v>335</v>
      </c>
      <c r="D735" s="352" t="s">
        <v>994</v>
      </c>
      <c r="E735" s="352">
        <v>0</v>
      </c>
      <c r="F735" s="352" t="s">
        <v>362</v>
      </c>
      <c r="G735" s="353">
        <v>0</v>
      </c>
      <c r="H735" s="353"/>
      <c r="I735" s="353">
        <v>0</v>
      </c>
      <c r="J735" s="353">
        <v>0</v>
      </c>
      <c r="K735" s="353">
        <v>0</v>
      </c>
      <c r="L735" s="353">
        <v>0</v>
      </c>
      <c r="M735" s="354">
        <v>0.9</v>
      </c>
      <c r="N735" s="355"/>
      <c r="O735" s="355"/>
      <c r="P735" s="353">
        <v>0</v>
      </c>
    </row>
    <row r="736" spans="1:16">
      <c r="A736" s="352">
        <v>334518</v>
      </c>
      <c r="B736" s="352">
        <v>107532</v>
      </c>
      <c r="C736" s="352" t="s">
        <v>335</v>
      </c>
      <c r="D736" s="352" t="s">
        <v>995</v>
      </c>
      <c r="E736" s="352">
        <v>0</v>
      </c>
      <c r="F736" s="352" t="s">
        <v>362</v>
      </c>
      <c r="G736" s="353">
        <v>0</v>
      </c>
      <c r="H736" s="353"/>
      <c r="I736" s="353">
        <v>0</v>
      </c>
      <c r="J736" s="353">
        <v>0</v>
      </c>
      <c r="K736" s="353">
        <v>0</v>
      </c>
      <c r="L736" s="353">
        <v>0</v>
      </c>
      <c r="M736" s="354">
        <v>0.9</v>
      </c>
      <c r="N736" s="355"/>
      <c r="O736" s="355"/>
      <c r="P736" s="353">
        <v>0</v>
      </c>
    </row>
    <row r="737" spans="1:16">
      <c r="A737" s="352">
        <v>334497</v>
      </c>
      <c r="B737" s="352">
        <v>107531</v>
      </c>
      <c r="C737" s="352" t="s">
        <v>335</v>
      </c>
      <c r="D737" s="352" t="s">
        <v>996</v>
      </c>
      <c r="E737" s="352">
        <v>0</v>
      </c>
      <c r="F737" s="352" t="s">
        <v>362</v>
      </c>
      <c r="G737" s="353">
        <v>0</v>
      </c>
      <c r="H737" s="353"/>
      <c r="I737" s="353">
        <v>0</v>
      </c>
      <c r="J737" s="353">
        <v>0</v>
      </c>
      <c r="K737" s="353">
        <v>0</v>
      </c>
      <c r="L737" s="353">
        <v>0</v>
      </c>
      <c r="M737" s="354">
        <v>0.9</v>
      </c>
      <c r="N737" s="355"/>
      <c r="O737" s="355"/>
      <c r="P737" s="353">
        <v>0</v>
      </c>
    </row>
    <row r="738" spans="1:16">
      <c r="A738" s="352">
        <v>334491</v>
      </c>
      <c r="B738" s="352">
        <v>107530</v>
      </c>
      <c r="C738" s="352" t="s">
        <v>335</v>
      </c>
      <c r="D738" s="352" t="s">
        <v>997</v>
      </c>
      <c r="E738" s="352">
        <v>0</v>
      </c>
      <c r="F738" s="352" t="s">
        <v>362</v>
      </c>
      <c r="G738" s="353">
        <v>0</v>
      </c>
      <c r="H738" s="353"/>
      <c r="I738" s="353">
        <v>0</v>
      </c>
      <c r="J738" s="353">
        <v>0</v>
      </c>
      <c r="K738" s="353">
        <v>0</v>
      </c>
      <c r="L738" s="353">
        <v>0</v>
      </c>
      <c r="M738" s="354">
        <v>0.9</v>
      </c>
      <c r="N738" s="355"/>
      <c r="O738" s="355"/>
      <c r="P738" s="353">
        <v>0</v>
      </c>
    </row>
    <row r="739" spans="1:16">
      <c r="A739" s="352">
        <v>334452</v>
      </c>
      <c r="B739" s="352">
        <v>107521</v>
      </c>
      <c r="C739" s="352" t="s">
        <v>335</v>
      </c>
      <c r="D739" s="352" t="s">
        <v>998</v>
      </c>
      <c r="E739" s="352">
        <v>0</v>
      </c>
      <c r="F739" s="352" t="s">
        <v>362</v>
      </c>
      <c r="G739" s="353">
        <v>0</v>
      </c>
      <c r="H739" s="353"/>
      <c r="I739" s="353">
        <v>0</v>
      </c>
      <c r="J739" s="353">
        <v>0</v>
      </c>
      <c r="K739" s="353">
        <v>0</v>
      </c>
      <c r="L739" s="353">
        <v>0</v>
      </c>
      <c r="M739" s="354">
        <v>0.9</v>
      </c>
      <c r="N739" s="355"/>
      <c r="O739" s="355"/>
      <c r="P739" s="353">
        <v>0</v>
      </c>
    </row>
    <row r="740" spans="1:16">
      <c r="A740" s="352">
        <v>334443</v>
      </c>
      <c r="B740" s="352">
        <v>107520</v>
      </c>
      <c r="C740" s="352" t="s">
        <v>335</v>
      </c>
      <c r="D740" s="352" t="s">
        <v>999</v>
      </c>
      <c r="E740" s="352">
        <v>0</v>
      </c>
      <c r="F740" s="352" t="s">
        <v>362</v>
      </c>
      <c r="G740" s="353">
        <v>0</v>
      </c>
      <c r="H740" s="353"/>
      <c r="I740" s="353">
        <v>0</v>
      </c>
      <c r="J740" s="353">
        <v>0</v>
      </c>
      <c r="K740" s="353">
        <v>0</v>
      </c>
      <c r="L740" s="353">
        <v>0</v>
      </c>
      <c r="M740" s="354">
        <v>0.9</v>
      </c>
      <c r="N740" s="355"/>
      <c r="O740" s="355"/>
      <c r="P740" s="353">
        <v>0</v>
      </c>
    </row>
    <row r="741" spans="1:16">
      <c r="A741" s="352">
        <v>334420</v>
      </c>
      <c r="B741" s="352">
        <v>107519</v>
      </c>
      <c r="C741" s="352" t="s">
        <v>335</v>
      </c>
      <c r="D741" s="352" t="s">
        <v>1000</v>
      </c>
      <c r="E741" s="352">
        <v>0</v>
      </c>
      <c r="F741" s="352" t="s">
        <v>362</v>
      </c>
      <c r="G741" s="353">
        <v>0</v>
      </c>
      <c r="H741" s="353"/>
      <c r="I741" s="353">
        <v>0</v>
      </c>
      <c r="J741" s="353">
        <v>0</v>
      </c>
      <c r="K741" s="353">
        <v>0</v>
      </c>
      <c r="L741" s="353">
        <v>0</v>
      </c>
      <c r="M741" s="354">
        <v>0.9</v>
      </c>
      <c r="N741" s="355"/>
      <c r="O741" s="355"/>
      <c r="P741" s="353">
        <v>0</v>
      </c>
    </row>
    <row r="742" spans="1:16">
      <c r="A742" s="352">
        <v>334475</v>
      </c>
      <c r="B742" s="352">
        <v>107527</v>
      </c>
      <c r="C742" s="352" t="s">
        <v>335</v>
      </c>
      <c r="D742" s="352" t="s">
        <v>1001</v>
      </c>
      <c r="E742" s="352">
        <v>0</v>
      </c>
      <c r="F742" s="352" t="s">
        <v>362</v>
      </c>
      <c r="G742" s="353">
        <v>0</v>
      </c>
      <c r="H742" s="353"/>
      <c r="I742" s="353">
        <v>0</v>
      </c>
      <c r="J742" s="353">
        <v>0</v>
      </c>
      <c r="K742" s="353">
        <v>0</v>
      </c>
      <c r="L742" s="353">
        <v>0</v>
      </c>
      <c r="M742" s="354">
        <v>0.9</v>
      </c>
      <c r="N742" s="355"/>
      <c r="O742" s="355"/>
      <c r="P742" s="353">
        <v>0</v>
      </c>
    </row>
    <row r="743" spans="1:16">
      <c r="A743" s="352">
        <v>334474</v>
      </c>
      <c r="B743" s="352">
        <v>107526</v>
      </c>
      <c r="C743" s="352" t="s">
        <v>335</v>
      </c>
      <c r="D743" s="352" t="s">
        <v>1002</v>
      </c>
      <c r="E743" s="352">
        <v>0</v>
      </c>
      <c r="F743" s="352" t="s">
        <v>362</v>
      </c>
      <c r="G743" s="353">
        <v>0</v>
      </c>
      <c r="H743" s="353"/>
      <c r="I743" s="353">
        <v>0</v>
      </c>
      <c r="J743" s="353">
        <v>0</v>
      </c>
      <c r="K743" s="353">
        <v>0</v>
      </c>
      <c r="L743" s="353">
        <v>0</v>
      </c>
      <c r="M743" s="354">
        <v>0.9</v>
      </c>
      <c r="N743" s="355"/>
      <c r="O743" s="355"/>
      <c r="P743" s="353">
        <v>0</v>
      </c>
    </row>
    <row r="744" spans="1:16">
      <c r="A744" s="352">
        <v>730821</v>
      </c>
      <c r="B744" s="352">
        <v>107911</v>
      </c>
      <c r="C744" s="352" t="s">
        <v>335</v>
      </c>
      <c r="D744" s="352" t="s">
        <v>1003</v>
      </c>
      <c r="E744" s="352">
        <v>0</v>
      </c>
      <c r="F744" s="352" t="s">
        <v>362</v>
      </c>
      <c r="G744" s="353">
        <v>0</v>
      </c>
      <c r="H744" s="353"/>
      <c r="I744" s="353">
        <v>0</v>
      </c>
      <c r="J744" s="353">
        <v>0</v>
      </c>
      <c r="K744" s="353">
        <v>0</v>
      </c>
      <c r="L744" s="353">
        <v>0</v>
      </c>
      <c r="M744" s="354">
        <v>0.9</v>
      </c>
      <c r="N744" s="355"/>
      <c r="O744" s="355"/>
      <c r="P744" s="353">
        <v>0</v>
      </c>
    </row>
    <row r="745" spans="1:16">
      <c r="A745" s="352">
        <v>436616</v>
      </c>
      <c r="B745" s="352">
        <v>107551</v>
      </c>
      <c r="C745" s="352" t="s">
        <v>335</v>
      </c>
      <c r="D745" s="352" t="s">
        <v>1004</v>
      </c>
      <c r="E745" s="352">
        <v>0</v>
      </c>
      <c r="F745" s="352" t="s">
        <v>362</v>
      </c>
      <c r="G745" s="353">
        <v>0</v>
      </c>
      <c r="H745" s="353"/>
      <c r="I745" s="353">
        <v>0</v>
      </c>
      <c r="J745" s="353">
        <v>0</v>
      </c>
      <c r="K745" s="353">
        <v>0</v>
      </c>
      <c r="L745" s="353">
        <v>0</v>
      </c>
      <c r="M745" s="354">
        <v>0.9</v>
      </c>
      <c r="N745" s="355"/>
      <c r="O745" s="355"/>
      <c r="P745" s="353">
        <v>0</v>
      </c>
    </row>
    <row r="746" spans="1:16">
      <c r="A746" s="352">
        <v>334293</v>
      </c>
      <c r="B746" s="352">
        <v>107516</v>
      </c>
      <c r="C746" s="352" t="s">
        <v>335</v>
      </c>
      <c r="D746" s="352" t="s">
        <v>1005</v>
      </c>
      <c r="E746" s="352">
        <v>0</v>
      </c>
      <c r="F746" s="352" t="s">
        <v>362</v>
      </c>
      <c r="G746" s="353">
        <v>0</v>
      </c>
      <c r="H746" s="353"/>
      <c r="I746" s="353">
        <v>0</v>
      </c>
      <c r="J746" s="353">
        <v>0</v>
      </c>
      <c r="K746" s="353">
        <v>0</v>
      </c>
      <c r="L746" s="353">
        <v>0</v>
      </c>
      <c r="M746" s="354">
        <v>0.9</v>
      </c>
      <c r="N746" s="355"/>
      <c r="O746" s="355"/>
      <c r="P746" s="353">
        <v>0</v>
      </c>
    </row>
    <row r="747" spans="1:16">
      <c r="A747" s="352">
        <v>334477</v>
      </c>
      <c r="B747" s="352">
        <v>107529</v>
      </c>
      <c r="C747" s="352" t="s">
        <v>335</v>
      </c>
      <c r="D747" s="352" t="s">
        <v>1006</v>
      </c>
      <c r="E747" s="352">
        <v>0</v>
      </c>
      <c r="F747" s="352" t="s">
        <v>362</v>
      </c>
      <c r="G747" s="353">
        <v>0</v>
      </c>
      <c r="H747" s="353"/>
      <c r="I747" s="353">
        <v>0</v>
      </c>
      <c r="J747" s="353">
        <v>0</v>
      </c>
      <c r="K747" s="353">
        <v>0</v>
      </c>
      <c r="L747" s="353">
        <v>0</v>
      </c>
      <c r="M747" s="354">
        <v>0.9</v>
      </c>
      <c r="N747" s="355"/>
      <c r="O747" s="355"/>
      <c r="P747" s="353">
        <v>0</v>
      </c>
    </row>
    <row r="748" spans="1:16">
      <c r="A748" s="352">
        <v>334473</v>
      </c>
      <c r="B748" s="352">
        <v>107525</v>
      </c>
      <c r="C748" s="352" t="s">
        <v>335</v>
      </c>
      <c r="D748" s="352" t="s">
        <v>1007</v>
      </c>
      <c r="E748" s="352">
        <v>0</v>
      </c>
      <c r="F748" s="352" t="s">
        <v>362</v>
      </c>
      <c r="G748" s="353">
        <v>0</v>
      </c>
      <c r="H748" s="353"/>
      <c r="I748" s="353">
        <v>0</v>
      </c>
      <c r="J748" s="353">
        <v>0</v>
      </c>
      <c r="K748" s="353">
        <v>0</v>
      </c>
      <c r="L748" s="353">
        <v>0</v>
      </c>
      <c r="M748" s="354">
        <v>0.9</v>
      </c>
      <c r="N748" s="355"/>
      <c r="O748" s="355"/>
      <c r="P748" s="353">
        <v>0</v>
      </c>
    </row>
    <row r="749" spans="1:16">
      <c r="A749" s="352">
        <v>546374</v>
      </c>
      <c r="B749" s="352">
        <v>107556</v>
      </c>
      <c r="C749" s="352" t="s">
        <v>335</v>
      </c>
      <c r="D749" s="352" t="s">
        <v>1008</v>
      </c>
      <c r="E749" s="352">
        <v>0</v>
      </c>
      <c r="F749" s="352" t="s">
        <v>362</v>
      </c>
      <c r="G749" s="353">
        <v>0</v>
      </c>
      <c r="H749" s="353"/>
      <c r="I749" s="353">
        <v>0</v>
      </c>
      <c r="J749" s="353">
        <v>0</v>
      </c>
      <c r="K749" s="353">
        <v>0</v>
      </c>
      <c r="L749" s="353">
        <v>0</v>
      </c>
      <c r="M749" s="354">
        <v>0.9</v>
      </c>
      <c r="N749" s="355"/>
      <c r="O749" s="355"/>
      <c r="P749" s="353">
        <v>0</v>
      </c>
    </row>
    <row r="750" spans="1:16">
      <c r="A750" s="352">
        <v>812569</v>
      </c>
      <c r="B750" s="352">
        <v>108102</v>
      </c>
      <c r="C750" s="352" t="s">
        <v>335</v>
      </c>
      <c r="D750" s="352" t="s">
        <v>171</v>
      </c>
      <c r="E750" s="352">
        <v>0</v>
      </c>
      <c r="F750" s="352" t="s">
        <v>362</v>
      </c>
      <c r="G750" s="353">
        <v>10217566.539999999</v>
      </c>
      <c r="H750" s="353">
        <v>0</v>
      </c>
      <c r="I750" s="353">
        <v>0</v>
      </c>
      <c r="J750" s="353">
        <v>1021756.65</v>
      </c>
      <c r="K750" s="353">
        <v>1021756.65</v>
      </c>
      <c r="L750" s="353">
        <v>9195809.8900000006</v>
      </c>
      <c r="M750" s="354">
        <v>0.9</v>
      </c>
      <c r="N750" s="355">
        <v>45925.677384259259</v>
      </c>
      <c r="O750" s="355">
        <v>45925.677384259259</v>
      </c>
      <c r="P750" s="353">
        <v>0</v>
      </c>
    </row>
    <row r="751" spans="1:16">
      <c r="A751" s="352">
        <v>956782</v>
      </c>
      <c r="B751" s="352">
        <v>108162</v>
      </c>
      <c r="C751" s="352" t="s">
        <v>335</v>
      </c>
      <c r="D751" s="352" t="s">
        <v>1009</v>
      </c>
      <c r="E751" s="352">
        <v>0</v>
      </c>
      <c r="F751" s="352" t="s">
        <v>362</v>
      </c>
      <c r="G751" s="353">
        <v>0</v>
      </c>
      <c r="H751" s="353"/>
      <c r="I751" s="353">
        <v>0</v>
      </c>
      <c r="J751" s="353">
        <v>0</v>
      </c>
      <c r="K751" s="353">
        <v>0</v>
      </c>
      <c r="L751" s="353">
        <v>0</v>
      </c>
      <c r="M751" s="354">
        <v>0.9</v>
      </c>
      <c r="N751" s="355"/>
      <c r="O751" s="355"/>
      <c r="P751" s="353">
        <v>0</v>
      </c>
    </row>
    <row r="752" spans="1:16">
      <c r="A752" s="352">
        <v>958367</v>
      </c>
      <c r="B752" s="352">
        <v>108164</v>
      </c>
      <c r="C752" s="352" t="s">
        <v>335</v>
      </c>
      <c r="D752" s="352" t="s">
        <v>1010</v>
      </c>
      <c r="E752" s="352">
        <v>0</v>
      </c>
      <c r="F752" s="352" t="s">
        <v>362</v>
      </c>
      <c r="G752" s="353">
        <v>0</v>
      </c>
      <c r="H752" s="353"/>
      <c r="I752" s="353">
        <v>0</v>
      </c>
      <c r="J752" s="353">
        <v>0</v>
      </c>
      <c r="K752" s="353">
        <v>0</v>
      </c>
      <c r="L752" s="353">
        <v>0</v>
      </c>
      <c r="M752" s="354">
        <v>0.9</v>
      </c>
      <c r="N752" s="355"/>
      <c r="O752" s="355"/>
      <c r="P752" s="353">
        <v>0</v>
      </c>
    </row>
    <row r="753" spans="1:16">
      <c r="A753" s="352">
        <v>818006</v>
      </c>
      <c r="B753" s="352">
        <v>108123</v>
      </c>
      <c r="C753" s="352" t="s">
        <v>335</v>
      </c>
      <c r="D753" s="352" t="s">
        <v>1011</v>
      </c>
      <c r="E753" s="352">
        <v>0</v>
      </c>
      <c r="F753" s="352" t="s">
        <v>362</v>
      </c>
      <c r="G753" s="353">
        <v>0</v>
      </c>
      <c r="H753" s="353"/>
      <c r="I753" s="353">
        <v>0</v>
      </c>
      <c r="J753" s="353">
        <v>0</v>
      </c>
      <c r="K753" s="353">
        <v>0</v>
      </c>
      <c r="L753" s="353">
        <v>0</v>
      </c>
      <c r="M753" s="354">
        <v>0.9</v>
      </c>
      <c r="N753" s="355"/>
      <c r="O753" s="355"/>
      <c r="P753" s="353">
        <v>0</v>
      </c>
    </row>
    <row r="754" spans="1:16">
      <c r="A754" s="352">
        <v>817962</v>
      </c>
      <c r="B754" s="352">
        <v>108121</v>
      </c>
      <c r="C754" s="352" t="s">
        <v>335</v>
      </c>
      <c r="D754" s="352" t="s">
        <v>1012</v>
      </c>
      <c r="E754" s="352">
        <v>0</v>
      </c>
      <c r="F754" s="352" t="s">
        <v>362</v>
      </c>
      <c r="G754" s="353">
        <v>0</v>
      </c>
      <c r="H754" s="353"/>
      <c r="I754" s="353">
        <v>0</v>
      </c>
      <c r="J754" s="353">
        <v>0</v>
      </c>
      <c r="K754" s="353">
        <v>0</v>
      </c>
      <c r="L754" s="353">
        <v>0</v>
      </c>
      <c r="M754" s="354">
        <v>0.9</v>
      </c>
      <c r="N754" s="355"/>
      <c r="O754" s="355"/>
      <c r="P754" s="353">
        <v>0</v>
      </c>
    </row>
    <row r="755" spans="1:16">
      <c r="A755" s="352">
        <v>818056</v>
      </c>
      <c r="B755" s="352">
        <v>108126</v>
      </c>
      <c r="C755" s="352" t="s">
        <v>335</v>
      </c>
      <c r="D755" s="352" t="s">
        <v>1013</v>
      </c>
      <c r="E755" s="352">
        <v>0</v>
      </c>
      <c r="F755" s="352" t="s">
        <v>362</v>
      </c>
      <c r="G755" s="353">
        <v>0</v>
      </c>
      <c r="H755" s="353"/>
      <c r="I755" s="353">
        <v>0</v>
      </c>
      <c r="J755" s="353">
        <v>0</v>
      </c>
      <c r="K755" s="353">
        <v>0</v>
      </c>
      <c r="L755" s="353">
        <v>0</v>
      </c>
      <c r="M755" s="354">
        <v>0.9</v>
      </c>
      <c r="N755" s="355"/>
      <c r="O755" s="355"/>
      <c r="P755" s="353">
        <v>0</v>
      </c>
    </row>
    <row r="756" spans="1:16">
      <c r="A756" s="352">
        <v>764705</v>
      </c>
      <c r="B756" s="352">
        <v>108056</v>
      </c>
      <c r="C756" s="352" t="s">
        <v>335</v>
      </c>
      <c r="D756" s="352" t="s">
        <v>1014</v>
      </c>
      <c r="E756" s="352">
        <v>0</v>
      </c>
      <c r="F756" s="352" t="s">
        <v>362</v>
      </c>
      <c r="G756" s="353">
        <v>0</v>
      </c>
      <c r="H756" s="353"/>
      <c r="I756" s="353">
        <v>0</v>
      </c>
      <c r="J756" s="353">
        <v>0</v>
      </c>
      <c r="K756" s="353">
        <v>0</v>
      </c>
      <c r="L756" s="353">
        <v>0</v>
      </c>
      <c r="M756" s="354">
        <v>0.9</v>
      </c>
      <c r="N756" s="355"/>
      <c r="O756" s="355"/>
      <c r="P756" s="353">
        <v>0</v>
      </c>
    </row>
    <row r="757" spans="1:16">
      <c r="A757" s="352">
        <v>818041</v>
      </c>
      <c r="B757" s="352">
        <v>108124</v>
      </c>
      <c r="C757" s="352" t="s">
        <v>335</v>
      </c>
      <c r="D757" s="352" t="s">
        <v>1015</v>
      </c>
      <c r="E757" s="352">
        <v>0</v>
      </c>
      <c r="F757" s="352" t="s">
        <v>362</v>
      </c>
      <c r="G757" s="353">
        <v>0</v>
      </c>
      <c r="H757" s="353"/>
      <c r="I757" s="353">
        <v>0</v>
      </c>
      <c r="J757" s="353">
        <v>0</v>
      </c>
      <c r="K757" s="353">
        <v>0</v>
      </c>
      <c r="L757" s="353">
        <v>0</v>
      </c>
      <c r="M757" s="354">
        <v>0.9</v>
      </c>
      <c r="N757" s="355"/>
      <c r="O757" s="355"/>
      <c r="P757" s="353">
        <v>0</v>
      </c>
    </row>
    <row r="758" spans="1:16">
      <c r="A758" s="352">
        <v>818055</v>
      </c>
      <c r="B758" s="352">
        <v>108125</v>
      </c>
      <c r="C758" s="352" t="s">
        <v>335</v>
      </c>
      <c r="D758" s="352" t="s">
        <v>1016</v>
      </c>
      <c r="E758" s="352">
        <v>0</v>
      </c>
      <c r="F758" s="352" t="s">
        <v>362</v>
      </c>
      <c r="G758" s="353">
        <v>0</v>
      </c>
      <c r="H758" s="353"/>
      <c r="I758" s="353">
        <v>0</v>
      </c>
      <c r="J758" s="353">
        <v>0</v>
      </c>
      <c r="K758" s="353">
        <v>0</v>
      </c>
      <c r="L758" s="353">
        <v>0</v>
      </c>
      <c r="M758" s="354">
        <v>0.9</v>
      </c>
      <c r="N758" s="355"/>
      <c r="O758" s="355"/>
      <c r="P758" s="353">
        <v>0</v>
      </c>
    </row>
    <row r="759" spans="1:16">
      <c r="A759" s="352">
        <v>817961</v>
      </c>
      <c r="B759" s="352">
        <v>108120</v>
      </c>
      <c r="C759" s="352" t="s">
        <v>335</v>
      </c>
      <c r="D759" s="352" t="s">
        <v>1017</v>
      </c>
      <c r="E759" s="352">
        <v>0</v>
      </c>
      <c r="F759" s="352" t="s">
        <v>362</v>
      </c>
      <c r="G759" s="353">
        <v>0</v>
      </c>
      <c r="H759" s="353"/>
      <c r="I759" s="353">
        <v>0</v>
      </c>
      <c r="J759" s="353">
        <v>0</v>
      </c>
      <c r="K759" s="353">
        <v>0</v>
      </c>
      <c r="L759" s="353">
        <v>0</v>
      </c>
      <c r="M759" s="354">
        <v>0.9</v>
      </c>
      <c r="N759" s="355"/>
      <c r="O759" s="355"/>
      <c r="P759" s="353">
        <v>0</v>
      </c>
    </row>
    <row r="760" spans="1:16">
      <c r="A760" s="352">
        <v>817993</v>
      </c>
      <c r="B760" s="352">
        <v>108122</v>
      </c>
      <c r="C760" s="352" t="s">
        <v>335</v>
      </c>
      <c r="D760" s="352" t="s">
        <v>1018</v>
      </c>
      <c r="E760" s="352">
        <v>0</v>
      </c>
      <c r="F760" s="352" t="s">
        <v>362</v>
      </c>
      <c r="G760" s="353">
        <v>0</v>
      </c>
      <c r="H760" s="353"/>
      <c r="I760" s="353">
        <v>0</v>
      </c>
      <c r="J760" s="353">
        <v>0</v>
      </c>
      <c r="K760" s="353">
        <v>0</v>
      </c>
      <c r="L760" s="353">
        <v>0</v>
      </c>
      <c r="M760" s="354">
        <v>0.9</v>
      </c>
      <c r="N760" s="355"/>
      <c r="O760" s="355"/>
      <c r="P760" s="353">
        <v>0</v>
      </c>
    </row>
    <row r="761" spans="1:16">
      <c r="A761" s="352">
        <v>760571</v>
      </c>
      <c r="B761" s="352">
        <v>108049</v>
      </c>
      <c r="C761" s="352" t="s">
        <v>335</v>
      </c>
      <c r="D761" s="352" t="s">
        <v>1019</v>
      </c>
      <c r="E761" s="352">
        <v>0</v>
      </c>
      <c r="F761" s="352" t="s">
        <v>362</v>
      </c>
      <c r="G761" s="353">
        <v>0</v>
      </c>
      <c r="H761" s="353"/>
      <c r="I761" s="353">
        <v>0</v>
      </c>
      <c r="J761" s="353">
        <v>0</v>
      </c>
      <c r="K761" s="353">
        <v>0</v>
      </c>
      <c r="L761" s="353">
        <v>0</v>
      </c>
      <c r="M761" s="354">
        <v>0.9</v>
      </c>
      <c r="N761" s="355"/>
      <c r="O761" s="355"/>
      <c r="P761" s="353">
        <v>0</v>
      </c>
    </row>
    <row r="762" spans="1:16">
      <c r="A762" s="352">
        <v>760579</v>
      </c>
      <c r="B762" s="352">
        <v>108052</v>
      </c>
      <c r="C762" s="352" t="s">
        <v>335</v>
      </c>
      <c r="D762" s="352" t="s">
        <v>1020</v>
      </c>
      <c r="E762" s="352">
        <v>0</v>
      </c>
      <c r="F762" s="352" t="s">
        <v>362</v>
      </c>
      <c r="G762" s="353">
        <v>0</v>
      </c>
      <c r="H762" s="353"/>
      <c r="I762" s="353">
        <v>0</v>
      </c>
      <c r="J762" s="353">
        <v>0</v>
      </c>
      <c r="K762" s="353">
        <v>0</v>
      </c>
      <c r="L762" s="353">
        <v>0</v>
      </c>
      <c r="M762" s="354">
        <v>0.9</v>
      </c>
      <c r="N762" s="355"/>
      <c r="O762" s="355"/>
      <c r="P762" s="353">
        <v>0</v>
      </c>
    </row>
    <row r="763" spans="1:16">
      <c r="A763" s="352">
        <v>760568</v>
      </c>
      <c r="B763" s="352">
        <v>108048</v>
      </c>
      <c r="C763" s="352" t="s">
        <v>335</v>
      </c>
      <c r="D763" s="352" t="s">
        <v>1021</v>
      </c>
      <c r="E763" s="352">
        <v>0</v>
      </c>
      <c r="F763" s="352" t="s">
        <v>362</v>
      </c>
      <c r="G763" s="353">
        <v>0</v>
      </c>
      <c r="H763" s="353"/>
      <c r="I763" s="353">
        <v>0</v>
      </c>
      <c r="J763" s="353">
        <v>0</v>
      </c>
      <c r="K763" s="353">
        <v>0</v>
      </c>
      <c r="L763" s="353">
        <v>0</v>
      </c>
      <c r="M763" s="354">
        <v>0.9</v>
      </c>
      <c r="N763" s="355"/>
      <c r="O763" s="355"/>
      <c r="P763" s="353">
        <v>0</v>
      </c>
    </row>
    <row r="764" spans="1:16">
      <c r="A764" s="352">
        <v>817956</v>
      </c>
      <c r="B764" s="352">
        <v>108119</v>
      </c>
      <c r="C764" s="352" t="s">
        <v>335</v>
      </c>
      <c r="D764" s="352" t="s">
        <v>172</v>
      </c>
      <c r="E764" s="352">
        <v>0</v>
      </c>
      <c r="F764" s="352" t="s">
        <v>362</v>
      </c>
      <c r="G764" s="353">
        <v>2054461.78</v>
      </c>
      <c r="H764" s="353">
        <v>0</v>
      </c>
      <c r="I764" s="353">
        <v>0</v>
      </c>
      <c r="J764" s="353">
        <v>205446.17</v>
      </c>
      <c r="K764" s="353">
        <v>205446.17</v>
      </c>
      <c r="L764" s="353">
        <v>1849015.61</v>
      </c>
      <c r="M764" s="354">
        <v>0.9</v>
      </c>
      <c r="N764" s="355">
        <v>45925.718888888892</v>
      </c>
      <c r="O764" s="355">
        <v>45925.718888888892</v>
      </c>
      <c r="P764" s="353">
        <v>0</v>
      </c>
    </row>
    <row r="765" spans="1:16">
      <c r="A765" s="352">
        <v>767387</v>
      </c>
      <c r="B765" s="352">
        <v>108068</v>
      </c>
      <c r="C765" s="352" t="s">
        <v>335</v>
      </c>
      <c r="D765" s="352" t="s">
        <v>1022</v>
      </c>
      <c r="E765" s="352">
        <v>0</v>
      </c>
      <c r="F765" s="352" t="s">
        <v>362</v>
      </c>
      <c r="G765" s="353">
        <v>0</v>
      </c>
      <c r="H765" s="353"/>
      <c r="I765" s="353">
        <v>0</v>
      </c>
      <c r="J765" s="353">
        <v>0</v>
      </c>
      <c r="K765" s="353">
        <v>0</v>
      </c>
      <c r="L765" s="353">
        <v>0</v>
      </c>
      <c r="M765" s="354">
        <v>0.9</v>
      </c>
      <c r="N765" s="355"/>
      <c r="O765" s="355"/>
      <c r="P765" s="353">
        <v>0</v>
      </c>
    </row>
    <row r="766" spans="1:16">
      <c r="A766" s="352">
        <v>704862</v>
      </c>
      <c r="B766" s="352">
        <v>11728</v>
      </c>
      <c r="C766" s="352" t="s">
        <v>335</v>
      </c>
      <c r="D766" s="352" t="s">
        <v>1023</v>
      </c>
      <c r="E766" s="352">
        <v>0</v>
      </c>
      <c r="F766" s="352" t="s">
        <v>362</v>
      </c>
      <c r="G766" s="353">
        <v>0</v>
      </c>
      <c r="H766" s="353"/>
      <c r="I766" s="353">
        <v>0</v>
      </c>
      <c r="J766" s="353">
        <v>0</v>
      </c>
      <c r="K766" s="353">
        <v>0</v>
      </c>
      <c r="L766" s="353">
        <v>0</v>
      </c>
      <c r="M766" s="354">
        <v>0.9</v>
      </c>
      <c r="N766" s="355"/>
      <c r="O766" s="355"/>
      <c r="P766" s="353">
        <v>11333806.130000001</v>
      </c>
    </row>
    <row r="767" spans="1:16">
      <c r="A767" s="352">
        <v>956593</v>
      </c>
      <c r="B767" s="352">
        <v>108161</v>
      </c>
      <c r="C767" s="352" t="s">
        <v>335</v>
      </c>
      <c r="D767" s="352" t="s">
        <v>173</v>
      </c>
      <c r="E767" s="352">
        <v>0</v>
      </c>
      <c r="F767" s="352" t="s">
        <v>362</v>
      </c>
      <c r="G767" s="353">
        <v>3751193.63</v>
      </c>
      <c r="H767" s="353">
        <v>0</v>
      </c>
      <c r="I767" s="353">
        <v>0</v>
      </c>
      <c r="J767" s="353">
        <v>375119.35999999999</v>
      </c>
      <c r="K767" s="353">
        <v>375119.35999999999</v>
      </c>
      <c r="L767" s="353">
        <v>3376074.27</v>
      </c>
      <c r="M767" s="354">
        <v>0.9</v>
      </c>
      <c r="N767" s="355">
        <v>45922.677256944444</v>
      </c>
      <c r="O767" s="355">
        <v>45922.677256944444</v>
      </c>
      <c r="P767" s="353">
        <v>0</v>
      </c>
    </row>
    <row r="768" spans="1:16">
      <c r="A768" s="352">
        <v>550099</v>
      </c>
      <c r="B768" s="352">
        <v>107713</v>
      </c>
      <c r="C768" s="352" t="s">
        <v>335</v>
      </c>
      <c r="D768" s="352" t="s">
        <v>1024</v>
      </c>
      <c r="E768" s="352">
        <v>0</v>
      </c>
      <c r="F768" s="352" t="s">
        <v>362</v>
      </c>
      <c r="G768" s="353">
        <v>0</v>
      </c>
      <c r="H768" s="353"/>
      <c r="I768" s="353">
        <v>0</v>
      </c>
      <c r="J768" s="353">
        <v>0</v>
      </c>
      <c r="K768" s="353">
        <v>0</v>
      </c>
      <c r="L768" s="353">
        <v>0</v>
      </c>
      <c r="M768" s="354">
        <v>0.9</v>
      </c>
      <c r="N768" s="355"/>
      <c r="O768" s="355"/>
      <c r="P768" s="353">
        <v>0</v>
      </c>
    </row>
    <row r="769" spans="1:16">
      <c r="A769" s="352">
        <v>673691</v>
      </c>
      <c r="B769" s="352">
        <v>10710</v>
      </c>
      <c r="C769" s="352" t="s">
        <v>335</v>
      </c>
      <c r="D769" s="352" t="s">
        <v>1025</v>
      </c>
      <c r="E769" s="352">
        <v>8</v>
      </c>
      <c r="F769" s="352" t="s">
        <v>362</v>
      </c>
      <c r="G769" s="353">
        <v>3206944731.2800002</v>
      </c>
      <c r="H769" s="353">
        <v>0</v>
      </c>
      <c r="I769" s="353">
        <v>0</v>
      </c>
      <c r="J769" s="353">
        <v>320694473.12</v>
      </c>
      <c r="K769" s="353">
        <v>320694473.12</v>
      </c>
      <c r="L769" s="353">
        <v>2698500487.5700002</v>
      </c>
      <c r="M769" s="354">
        <v>0.9</v>
      </c>
      <c r="N769" s="355">
        <v>44722.491863425923</v>
      </c>
      <c r="O769" s="355">
        <v>45917.76122685185</v>
      </c>
      <c r="P769" s="353">
        <v>1539668063.2</v>
      </c>
    </row>
    <row r="770" spans="1:16">
      <c r="A770" s="352">
        <v>682834</v>
      </c>
      <c r="B770" s="352">
        <v>11402</v>
      </c>
      <c r="C770" s="352" t="s">
        <v>335</v>
      </c>
      <c r="D770" s="352" t="s">
        <v>1026</v>
      </c>
      <c r="E770" s="352">
        <v>1</v>
      </c>
      <c r="F770" s="352" t="s">
        <v>362</v>
      </c>
      <c r="G770" s="353">
        <v>36917509.579999998</v>
      </c>
      <c r="H770" s="353">
        <v>0</v>
      </c>
      <c r="I770" s="353">
        <v>0</v>
      </c>
      <c r="J770" s="353">
        <v>3691750.95</v>
      </c>
      <c r="K770" s="353">
        <v>3691750.95</v>
      </c>
      <c r="L770" s="353">
        <v>33225758.629999999</v>
      </c>
      <c r="M770" s="354">
        <v>0.9</v>
      </c>
      <c r="N770" s="355">
        <v>45335.524837962963</v>
      </c>
      <c r="O770" s="355">
        <v>45917.76116898148</v>
      </c>
      <c r="P770" s="353">
        <v>61444255.520000003</v>
      </c>
    </row>
    <row r="771" spans="1:16">
      <c r="A771" s="352">
        <v>657300</v>
      </c>
      <c r="B771" s="352">
        <v>10957</v>
      </c>
      <c r="C771" s="352" t="s">
        <v>335</v>
      </c>
      <c r="D771" s="352" t="s">
        <v>1027</v>
      </c>
      <c r="E771" s="352">
        <v>1</v>
      </c>
      <c r="F771" s="352" t="s">
        <v>362</v>
      </c>
      <c r="G771" s="353">
        <v>48941484</v>
      </c>
      <c r="H771" s="353">
        <v>0</v>
      </c>
      <c r="I771" s="353">
        <v>0</v>
      </c>
      <c r="J771" s="353">
        <v>4894148.4000000004</v>
      </c>
      <c r="K771" s="353">
        <v>4894148.4000000004</v>
      </c>
      <c r="L771" s="353">
        <v>44047335.600000001</v>
      </c>
      <c r="M771" s="354">
        <v>0.9</v>
      </c>
      <c r="N771" s="355">
        <v>44851.484317129631</v>
      </c>
      <c r="O771" s="355">
        <v>44848.806539351855</v>
      </c>
      <c r="P771" s="353">
        <v>164579862</v>
      </c>
    </row>
    <row r="772" spans="1:16">
      <c r="A772" s="352">
        <v>334811</v>
      </c>
      <c r="B772" s="352">
        <v>107541</v>
      </c>
      <c r="C772" s="352" t="s">
        <v>335</v>
      </c>
      <c r="D772" s="352" t="s">
        <v>1028</v>
      </c>
      <c r="E772" s="352">
        <v>0</v>
      </c>
      <c r="F772" s="352" t="s">
        <v>362</v>
      </c>
      <c r="G772" s="353">
        <v>117400543.5</v>
      </c>
      <c r="H772" s="353">
        <v>0</v>
      </c>
      <c r="I772" s="353">
        <v>0</v>
      </c>
      <c r="J772" s="353">
        <v>11740054.35</v>
      </c>
      <c r="K772" s="353">
        <v>0</v>
      </c>
      <c r="L772" s="353">
        <v>0</v>
      </c>
      <c r="M772" s="354">
        <v>0.9</v>
      </c>
      <c r="N772" s="355"/>
      <c r="O772" s="355"/>
      <c r="P772" s="353">
        <v>0</v>
      </c>
    </row>
    <row r="773" spans="1:16">
      <c r="A773" s="352">
        <v>551916</v>
      </c>
      <c r="B773" s="352">
        <v>107734</v>
      </c>
      <c r="C773" s="352" t="s">
        <v>335</v>
      </c>
      <c r="D773" s="352" t="s">
        <v>1029</v>
      </c>
      <c r="E773" s="352">
        <v>0</v>
      </c>
      <c r="F773" s="352" t="s">
        <v>362</v>
      </c>
      <c r="G773" s="353">
        <v>0</v>
      </c>
      <c r="H773" s="353"/>
      <c r="I773" s="353">
        <v>0</v>
      </c>
      <c r="J773" s="353"/>
      <c r="K773" s="353">
        <v>0</v>
      </c>
      <c r="L773" s="353">
        <v>0</v>
      </c>
      <c r="M773" s="354">
        <v>0.9</v>
      </c>
      <c r="N773" s="355"/>
      <c r="O773" s="355"/>
      <c r="P773" s="353">
        <v>0</v>
      </c>
    </row>
    <row r="774" spans="1:16">
      <c r="A774" s="352">
        <v>659625</v>
      </c>
      <c r="B774" s="352">
        <v>11099</v>
      </c>
      <c r="C774" s="352" t="s">
        <v>335</v>
      </c>
      <c r="D774" s="352" t="s">
        <v>1030</v>
      </c>
      <c r="E774" s="352">
        <v>0</v>
      </c>
      <c r="F774" s="352" t="s">
        <v>362</v>
      </c>
      <c r="G774" s="353">
        <v>24370617</v>
      </c>
      <c r="H774" s="353">
        <v>1505645</v>
      </c>
      <c r="I774" s="353">
        <v>0</v>
      </c>
      <c r="J774" s="353">
        <v>2437061.7000000002</v>
      </c>
      <c r="K774" s="353">
        <v>2437061.7000000002</v>
      </c>
      <c r="L774" s="353">
        <v>21933555.300000001</v>
      </c>
      <c r="M774" s="354">
        <v>0.9</v>
      </c>
      <c r="N774" s="355">
        <v>44950.551655092589</v>
      </c>
      <c r="O774" s="355">
        <v>44949.637418981481</v>
      </c>
      <c r="P774" s="353">
        <v>24370617</v>
      </c>
    </row>
    <row r="775" spans="1:16">
      <c r="A775" s="352">
        <v>673848</v>
      </c>
      <c r="B775" s="352">
        <v>10751</v>
      </c>
      <c r="C775" s="352" t="s">
        <v>335</v>
      </c>
      <c r="D775" s="352" t="s">
        <v>1031</v>
      </c>
      <c r="E775" s="352">
        <v>0</v>
      </c>
      <c r="F775" s="352" t="s">
        <v>362</v>
      </c>
      <c r="G775" s="353">
        <v>49345</v>
      </c>
      <c r="H775" s="353">
        <v>5620</v>
      </c>
      <c r="I775" s="353">
        <v>0</v>
      </c>
      <c r="J775" s="353">
        <v>4934.5</v>
      </c>
      <c r="K775" s="353">
        <v>4934.5</v>
      </c>
      <c r="L775" s="353">
        <v>44410.5</v>
      </c>
      <c r="M775" s="354">
        <v>0.9</v>
      </c>
      <c r="N775" s="355">
        <v>44754.485335648147</v>
      </c>
      <c r="O775" s="355">
        <v>44753.756331018521</v>
      </c>
      <c r="P775" s="353">
        <v>49345</v>
      </c>
    </row>
    <row r="776" spans="1:16">
      <c r="A776" s="352">
        <v>673847</v>
      </c>
      <c r="B776" s="352">
        <v>10812</v>
      </c>
      <c r="C776" s="352" t="s">
        <v>335</v>
      </c>
      <c r="D776" s="352" t="s">
        <v>1032</v>
      </c>
      <c r="E776" s="352">
        <v>0</v>
      </c>
      <c r="F776" s="352" t="s">
        <v>362</v>
      </c>
      <c r="G776" s="353">
        <v>240513</v>
      </c>
      <c r="H776" s="353">
        <v>49943</v>
      </c>
      <c r="I776" s="353">
        <v>0</v>
      </c>
      <c r="J776" s="353">
        <v>24051.3</v>
      </c>
      <c r="K776" s="353">
        <v>24051.3</v>
      </c>
      <c r="L776" s="353">
        <v>216461.7</v>
      </c>
      <c r="M776" s="354">
        <v>0.9</v>
      </c>
      <c r="N776" s="355">
        <v>44781.47934027778</v>
      </c>
      <c r="O776" s="355">
        <v>44778.741979166669</v>
      </c>
      <c r="P776" s="353">
        <v>240513</v>
      </c>
    </row>
    <row r="777" spans="1:16">
      <c r="A777" s="352">
        <v>682136</v>
      </c>
      <c r="B777" s="352">
        <v>11203</v>
      </c>
      <c r="C777" s="352" t="s">
        <v>335</v>
      </c>
      <c r="D777" s="352" t="s">
        <v>1033</v>
      </c>
      <c r="E777" s="352">
        <v>0</v>
      </c>
      <c r="F777" s="352" t="s">
        <v>362</v>
      </c>
      <c r="G777" s="353">
        <v>565605</v>
      </c>
      <c r="H777" s="353">
        <v>95954.05</v>
      </c>
      <c r="I777" s="353">
        <v>0</v>
      </c>
      <c r="J777" s="353">
        <v>56560.5</v>
      </c>
      <c r="K777" s="353">
        <v>56560.5</v>
      </c>
      <c r="L777" s="353">
        <v>509044.5</v>
      </c>
      <c r="M777" s="354">
        <v>0.9</v>
      </c>
      <c r="N777" s="355">
        <v>44957.5390162037</v>
      </c>
      <c r="O777" s="355">
        <v>44956.744479166664</v>
      </c>
      <c r="P777" s="353">
        <v>565605</v>
      </c>
    </row>
    <row r="778" spans="1:16">
      <c r="A778" s="352">
        <v>682135</v>
      </c>
      <c r="B778" s="352">
        <v>11149</v>
      </c>
      <c r="C778" s="352" t="s">
        <v>335</v>
      </c>
      <c r="D778" s="352" t="s">
        <v>1034</v>
      </c>
      <c r="E778" s="352">
        <v>0</v>
      </c>
      <c r="F778" s="352" t="s">
        <v>362</v>
      </c>
      <c r="G778" s="353">
        <v>693780.53</v>
      </c>
      <c r="H778" s="353">
        <v>116779.74</v>
      </c>
      <c r="I778" s="353">
        <v>0</v>
      </c>
      <c r="J778" s="353">
        <v>69378.05</v>
      </c>
      <c r="K778" s="353">
        <v>69378.05</v>
      </c>
      <c r="L778" s="353">
        <v>624402.48</v>
      </c>
      <c r="M778" s="354">
        <v>0.9</v>
      </c>
      <c r="N778" s="355">
        <v>44936.555</v>
      </c>
      <c r="O778" s="355">
        <v>44931.789143518516</v>
      </c>
      <c r="P778" s="353">
        <v>693780.53</v>
      </c>
    </row>
    <row r="779" spans="1:16">
      <c r="A779" s="352">
        <v>678988</v>
      </c>
      <c r="B779" s="352">
        <v>11113</v>
      </c>
      <c r="C779" s="352" t="s">
        <v>335</v>
      </c>
      <c r="D779" s="352" t="s">
        <v>1035</v>
      </c>
      <c r="E779" s="352">
        <v>1</v>
      </c>
      <c r="F779" s="352" t="s">
        <v>362</v>
      </c>
      <c r="G779" s="353">
        <v>1117787.1599999999</v>
      </c>
      <c r="H779" s="353">
        <v>206650.4</v>
      </c>
      <c r="I779" s="353">
        <v>0</v>
      </c>
      <c r="J779" s="353">
        <v>111778.72</v>
      </c>
      <c r="K779" s="353">
        <v>111778.72</v>
      </c>
      <c r="L779" s="353">
        <v>1006008.44</v>
      </c>
      <c r="M779" s="354">
        <v>0.89999999642150097</v>
      </c>
      <c r="N779" s="355">
        <v>44922.495069444441</v>
      </c>
      <c r="O779" s="355">
        <v>44918.884641203702</v>
      </c>
      <c r="P779" s="353">
        <v>1117787.1599999999</v>
      </c>
    </row>
    <row r="780" spans="1:16">
      <c r="A780" s="352">
        <v>678985</v>
      </c>
      <c r="B780" s="352">
        <v>11103</v>
      </c>
      <c r="C780" s="352" t="s">
        <v>335</v>
      </c>
      <c r="D780" s="352" t="s">
        <v>1036</v>
      </c>
      <c r="E780" s="352">
        <v>0</v>
      </c>
      <c r="F780" s="352" t="s">
        <v>362</v>
      </c>
      <c r="G780" s="353">
        <v>407945.84</v>
      </c>
      <c r="H780" s="353">
        <v>54317.84</v>
      </c>
      <c r="I780" s="353">
        <v>0</v>
      </c>
      <c r="J780" s="353">
        <v>40794.58</v>
      </c>
      <c r="K780" s="353">
        <v>40794.58</v>
      </c>
      <c r="L780" s="353">
        <v>367151.26</v>
      </c>
      <c r="M780" s="354">
        <v>0.9</v>
      </c>
      <c r="N780" s="355">
        <v>44922.495069444441</v>
      </c>
      <c r="O780" s="355">
        <v>44918.88385416667</v>
      </c>
      <c r="P780" s="353">
        <v>407945.84</v>
      </c>
    </row>
    <row r="781" spans="1:16">
      <c r="A781" s="352">
        <v>673843</v>
      </c>
      <c r="B781" s="352">
        <v>10922</v>
      </c>
      <c r="C781" s="352" t="s">
        <v>335</v>
      </c>
      <c r="D781" s="352" t="s">
        <v>1037</v>
      </c>
      <c r="E781" s="352">
        <v>0</v>
      </c>
      <c r="F781" s="352" t="s">
        <v>362</v>
      </c>
      <c r="G781" s="353">
        <v>1131855</v>
      </c>
      <c r="H781" s="353">
        <v>227661</v>
      </c>
      <c r="I781" s="353">
        <v>0</v>
      </c>
      <c r="J781" s="353">
        <v>113185.5</v>
      </c>
      <c r="K781" s="353">
        <v>113185.5</v>
      </c>
      <c r="L781" s="353">
        <v>1018669.5</v>
      </c>
      <c r="M781" s="354">
        <v>0.9</v>
      </c>
      <c r="N781" s="355">
        <v>44851.484317129631</v>
      </c>
      <c r="O781" s="355">
        <v>44848.806527777779</v>
      </c>
      <c r="P781" s="353">
        <v>1131855</v>
      </c>
    </row>
    <row r="782" spans="1:16">
      <c r="A782" s="352">
        <v>673839</v>
      </c>
      <c r="B782" s="352">
        <v>10742</v>
      </c>
      <c r="C782" s="352" t="s">
        <v>335</v>
      </c>
      <c r="D782" s="352" t="s">
        <v>1038</v>
      </c>
      <c r="E782" s="352">
        <v>0</v>
      </c>
      <c r="F782" s="352" t="s">
        <v>362</v>
      </c>
      <c r="G782" s="353">
        <v>26298</v>
      </c>
      <c r="H782" s="353">
        <v>5830</v>
      </c>
      <c r="I782" s="353">
        <v>0</v>
      </c>
      <c r="J782" s="353">
        <v>2629.8</v>
      </c>
      <c r="K782" s="353">
        <v>2629.8</v>
      </c>
      <c r="L782" s="353">
        <v>23668.2</v>
      </c>
      <c r="M782" s="354">
        <v>0.9</v>
      </c>
      <c r="N782" s="355">
        <v>44754.485335648147</v>
      </c>
      <c r="O782" s="355">
        <v>44753.756331018521</v>
      </c>
      <c r="P782" s="353">
        <v>26298</v>
      </c>
    </row>
    <row r="783" spans="1:16">
      <c r="A783" s="352">
        <v>704755</v>
      </c>
      <c r="B783" s="352">
        <v>11352</v>
      </c>
      <c r="C783" s="352" t="s">
        <v>335</v>
      </c>
      <c r="D783" s="352" t="s">
        <v>85</v>
      </c>
      <c r="E783" s="352">
        <v>0</v>
      </c>
      <c r="F783" s="352" t="s">
        <v>362</v>
      </c>
      <c r="G783" s="353">
        <v>524391.61</v>
      </c>
      <c r="H783" s="353">
        <v>86181.92</v>
      </c>
      <c r="I783" s="353">
        <v>0</v>
      </c>
      <c r="J783" s="353">
        <v>52439.16</v>
      </c>
      <c r="K783" s="353">
        <v>52439.16</v>
      </c>
      <c r="L783" s="353">
        <v>471952.45</v>
      </c>
      <c r="M783" s="354">
        <v>0.9</v>
      </c>
      <c r="N783" s="355">
        <v>45063.479618055557</v>
      </c>
      <c r="O783" s="355">
        <v>45062.817696759259</v>
      </c>
      <c r="P783" s="353">
        <v>524391.61</v>
      </c>
    </row>
    <row r="784" spans="1:16">
      <c r="A784" s="352">
        <v>673836</v>
      </c>
      <c r="B784" s="352">
        <v>11041</v>
      </c>
      <c r="C784" s="352" t="s">
        <v>335</v>
      </c>
      <c r="D784" s="352" t="s">
        <v>1039</v>
      </c>
      <c r="E784" s="352">
        <v>1</v>
      </c>
      <c r="F784" s="352" t="s">
        <v>362</v>
      </c>
      <c r="G784" s="353">
        <v>5751036.4800000004</v>
      </c>
      <c r="H784" s="353">
        <v>1064121.8</v>
      </c>
      <c r="I784" s="353">
        <v>0</v>
      </c>
      <c r="J784" s="353">
        <v>575103.65</v>
      </c>
      <c r="K784" s="353">
        <v>575103.65</v>
      </c>
      <c r="L784" s="353">
        <v>5175932.83</v>
      </c>
      <c r="M784" s="354">
        <v>0.89999999965223598</v>
      </c>
      <c r="N784" s="355">
        <v>44916.52584490741</v>
      </c>
      <c r="O784" s="355">
        <v>44915.577638888892</v>
      </c>
      <c r="P784" s="353">
        <v>5751036.4800000004</v>
      </c>
    </row>
    <row r="785" spans="1:16">
      <c r="A785" s="352">
        <v>705527</v>
      </c>
      <c r="B785" s="352">
        <v>11449</v>
      </c>
      <c r="C785" s="352" t="s">
        <v>335</v>
      </c>
      <c r="D785" s="352" t="s">
        <v>1040</v>
      </c>
      <c r="E785" s="352">
        <v>0</v>
      </c>
      <c r="F785" s="352" t="s">
        <v>362</v>
      </c>
      <c r="G785" s="353">
        <v>767854</v>
      </c>
      <c r="H785" s="353">
        <v>125133</v>
      </c>
      <c r="I785" s="353">
        <v>0</v>
      </c>
      <c r="J785" s="353">
        <v>76785.399999999994</v>
      </c>
      <c r="K785" s="353">
        <v>76785.399999999994</v>
      </c>
      <c r="L785" s="353">
        <v>691068.6</v>
      </c>
      <c r="M785" s="354">
        <v>0.9</v>
      </c>
      <c r="N785" s="355">
        <v>45135.48778935185</v>
      </c>
      <c r="O785" s="355">
        <v>45134.83394675926</v>
      </c>
      <c r="P785" s="353">
        <v>767854</v>
      </c>
    </row>
    <row r="786" spans="1:16">
      <c r="A786" s="352">
        <v>712982</v>
      </c>
      <c r="B786" s="352">
        <v>107865</v>
      </c>
      <c r="C786" s="352" t="s">
        <v>335</v>
      </c>
      <c r="D786" s="352" t="s">
        <v>1041</v>
      </c>
      <c r="E786" s="352">
        <v>0</v>
      </c>
      <c r="F786" s="352" t="s">
        <v>362</v>
      </c>
      <c r="G786" s="353">
        <v>0</v>
      </c>
      <c r="H786" s="353"/>
      <c r="I786" s="353">
        <v>0</v>
      </c>
      <c r="J786" s="353"/>
      <c r="K786" s="353">
        <v>0</v>
      </c>
      <c r="L786" s="353">
        <v>0</v>
      </c>
      <c r="M786" s="354">
        <v>0.9</v>
      </c>
      <c r="N786" s="355"/>
      <c r="O786" s="355"/>
      <c r="P786" s="353">
        <v>0</v>
      </c>
    </row>
    <row r="787" spans="1:16">
      <c r="A787" s="352">
        <v>334527</v>
      </c>
      <c r="B787" s="352">
        <v>10701</v>
      </c>
      <c r="C787" s="352" t="s">
        <v>335</v>
      </c>
      <c r="D787" s="352" t="s">
        <v>1042</v>
      </c>
      <c r="E787" s="352">
        <v>1</v>
      </c>
      <c r="F787" s="352" t="s">
        <v>362</v>
      </c>
      <c r="G787" s="353">
        <v>123721</v>
      </c>
      <c r="H787" s="353">
        <v>14874</v>
      </c>
      <c r="I787" s="353">
        <v>0</v>
      </c>
      <c r="J787" s="353">
        <v>12372.1</v>
      </c>
      <c r="K787" s="353">
        <v>12372.1</v>
      </c>
      <c r="L787" s="353">
        <v>111348.9</v>
      </c>
      <c r="M787" s="354">
        <v>0.9</v>
      </c>
      <c r="N787" s="355">
        <v>44722.491863425923</v>
      </c>
      <c r="O787" s="355">
        <v>44721.830891203703</v>
      </c>
      <c r="P787" s="353">
        <v>123721</v>
      </c>
    </row>
    <row r="788" spans="1:16">
      <c r="A788" s="352">
        <v>334488</v>
      </c>
      <c r="B788" s="352">
        <v>10635</v>
      </c>
      <c r="C788" s="352" t="s">
        <v>335</v>
      </c>
      <c r="D788" s="352" t="s">
        <v>1043</v>
      </c>
      <c r="E788" s="352">
        <v>1</v>
      </c>
      <c r="F788" s="352" t="s">
        <v>362</v>
      </c>
      <c r="G788" s="353">
        <v>153743</v>
      </c>
      <c r="H788" s="353">
        <v>10826</v>
      </c>
      <c r="I788" s="353">
        <v>0</v>
      </c>
      <c r="J788" s="353">
        <v>15374.3</v>
      </c>
      <c r="K788" s="353">
        <v>15374.3</v>
      </c>
      <c r="L788" s="353">
        <v>138368.70000000001</v>
      </c>
      <c r="M788" s="354">
        <v>0.9</v>
      </c>
      <c r="N788" s="355">
        <v>44707.474826388891</v>
      </c>
      <c r="O788" s="355">
        <v>44706.552581018521</v>
      </c>
      <c r="P788" s="353">
        <v>153743</v>
      </c>
    </row>
    <row r="789" spans="1:16">
      <c r="A789" s="352">
        <v>711962</v>
      </c>
      <c r="B789" s="352">
        <v>107859</v>
      </c>
      <c r="C789" s="352" t="s">
        <v>335</v>
      </c>
      <c r="D789" s="352" t="s">
        <v>1044</v>
      </c>
      <c r="E789" s="352">
        <v>0</v>
      </c>
      <c r="F789" s="352" t="s">
        <v>362</v>
      </c>
      <c r="G789" s="353">
        <v>0</v>
      </c>
      <c r="H789" s="353"/>
      <c r="I789" s="353">
        <v>0</v>
      </c>
      <c r="J789" s="353"/>
      <c r="K789" s="353">
        <v>0</v>
      </c>
      <c r="L789" s="353">
        <v>0</v>
      </c>
      <c r="M789" s="354">
        <v>0.9</v>
      </c>
      <c r="N789" s="355"/>
      <c r="O789" s="355"/>
      <c r="P789" s="353">
        <v>0</v>
      </c>
    </row>
    <row r="790" spans="1:16">
      <c r="A790" s="352">
        <v>710045</v>
      </c>
      <c r="B790" s="352">
        <v>107849</v>
      </c>
      <c r="C790" s="352" t="s">
        <v>335</v>
      </c>
      <c r="D790" s="352" t="s">
        <v>1045</v>
      </c>
      <c r="E790" s="352">
        <v>0</v>
      </c>
      <c r="F790" s="352" t="s">
        <v>362</v>
      </c>
      <c r="G790" s="353">
        <v>0</v>
      </c>
      <c r="H790" s="353"/>
      <c r="I790" s="353">
        <v>0</v>
      </c>
      <c r="J790" s="353"/>
      <c r="K790" s="353">
        <v>0</v>
      </c>
      <c r="L790" s="353">
        <v>0</v>
      </c>
      <c r="M790" s="354">
        <v>0.9</v>
      </c>
      <c r="N790" s="355"/>
      <c r="O790" s="355"/>
      <c r="P790" s="353">
        <v>0</v>
      </c>
    </row>
    <row r="791" spans="1:16">
      <c r="A791" s="352">
        <v>682031</v>
      </c>
      <c r="B791" s="352">
        <v>11181</v>
      </c>
      <c r="C791" s="352" t="s">
        <v>335</v>
      </c>
      <c r="D791" s="352" t="s">
        <v>1046</v>
      </c>
      <c r="E791" s="352">
        <v>0</v>
      </c>
      <c r="F791" s="352" t="s">
        <v>362</v>
      </c>
      <c r="G791" s="353">
        <v>625198</v>
      </c>
      <c r="H791" s="353">
        <v>108247</v>
      </c>
      <c r="I791" s="353">
        <v>0</v>
      </c>
      <c r="J791" s="353">
        <v>62519.8</v>
      </c>
      <c r="K791" s="353">
        <v>62519.8</v>
      </c>
      <c r="L791" s="353">
        <v>562678.19999999995</v>
      </c>
      <c r="M791" s="354">
        <v>0.9</v>
      </c>
      <c r="N791" s="355">
        <v>44957.5390162037</v>
      </c>
      <c r="O791" s="355">
        <v>44956.744479166664</v>
      </c>
      <c r="P791" s="353">
        <v>625198</v>
      </c>
    </row>
    <row r="792" spans="1:16">
      <c r="A792" s="352">
        <v>682865</v>
      </c>
      <c r="B792" s="352">
        <v>11123</v>
      </c>
      <c r="C792" s="352" t="s">
        <v>335</v>
      </c>
      <c r="D792" s="352" t="s">
        <v>1047</v>
      </c>
      <c r="E792" s="352">
        <v>0</v>
      </c>
      <c r="F792" s="352" t="s">
        <v>362</v>
      </c>
      <c r="G792" s="353">
        <v>91831</v>
      </c>
      <c r="H792" s="353">
        <v>21148</v>
      </c>
      <c r="I792" s="353">
        <v>0</v>
      </c>
      <c r="J792" s="353">
        <v>9183.1</v>
      </c>
      <c r="K792" s="353">
        <v>9183.1</v>
      </c>
      <c r="L792" s="353">
        <v>82647.899999999994</v>
      </c>
      <c r="M792" s="354">
        <v>0.9</v>
      </c>
      <c r="N792" s="355">
        <v>44922.495069444441</v>
      </c>
      <c r="O792" s="355">
        <v>44918.884641203702</v>
      </c>
      <c r="P792" s="353">
        <v>91831</v>
      </c>
    </row>
    <row r="793" spans="1:16">
      <c r="A793" s="352">
        <v>682870</v>
      </c>
      <c r="B793" s="352">
        <v>11137</v>
      </c>
      <c r="C793" s="352" t="s">
        <v>335</v>
      </c>
      <c r="D793" s="352" t="s">
        <v>1048</v>
      </c>
      <c r="E793" s="352">
        <v>1</v>
      </c>
      <c r="F793" s="352" t="s">
        <v>362</v>
      </c>
      <c r="G793" s="353">
        <v>103412.77</v>
      </c>
      <c r="H793" s="353">
        <v>17491</v>
      </c>
      <c r="I793" s="353">
        <v>0</v>
      </c>
      <c r="J793" s="353">
        <v>10341.280000000001</v>
      </c>
      <c r="K793" s="353">
        <v>10341.280000000001</v>
      </c>
      <c r="L793" s="353">
        <v>93071.49</v>
      </c>
      <c r="M793" s="354">
        <v>0.89999997099004303</v>
      </c>
      <c r="N793" s="355">
        <v>44922.495069444441</v>
      </c>
      <c r="O793" s="355">
        <v>44918.884641203702</v>
      </c>
      <c r="P793" s="353">
        <v>103412.77</v>
      </c>
    </row>
    <row r="794" spans="1:16">
      <c r="A794" s="352">
        <v>679026</v>
      </c>
      <c r="B794" s="352">
        <v>11107</v>
      </c>
      <c r="C794" s="352" t="s">
        <v>335</v>
      </c>
      <c r="D794" s="352" t="s">
        <v>1049</v>
      </c>
      <c r="E794" s="352">
        <v>0</v>
      </c>
      <c r="F794" s="352" t="s">
        <v>362</v>
      </c>
      <c r="G794" s="353">
        <v>590296</v>
      </c>
      <c r="H794" s="353">
        <v>106510</v>
      </c>
      <c r="I794" s="353">
        <v>0</v>
      </c>
      <c r="J794" s="353">
        <v>59029.599999999999</v>
      </c>
      <c r="K794" s="353">
        <v>59029.599999999999</v>
      </c>
      <c r="L794" s="353">
        <v>531266.4</v>
      </c>
      <c r="M794" s="354">
        <v>0.9</v>
      </c>
      <c r="N794" s="355">
        <v>44922.495069444441</v>
      </c>
      <c r="O794" s="355">
        <v>44918.88385416667</v>
      </c>
      <c r="P794" s="353">
        <v>590296</v>
      </c>
    </row>
    <row r="795" spans="1:16">
      <c r="A795" s="352">
        <v>679025</v>
      </c>
      <c r="B795" s="352">
        <v>11101</v>
      </c>
      <c r="C795" s="352" t="s">
        <v>335</v>
      </c>
      <c r="D795" s="352" t="s">
        <v>1050</v>
      </c>
      <c r="E795" s="352">
        <v>0</v>
      </c>
      <c r="F795" s="352" t="s">
        <v>362</v>
      </c>
      <c r="G795" s="353">
        <v>298631</v>
      </c>
      <c r="H795" s="353">
        <v>55558</v>
      </c>
      <c r="I795" s="353">
        <v>0</v>
      </c>
      <c r="J795" s="353">
        <v>29863.1</v>
      </c>
      <c r="K795" s="353">
        <v>29863.1</v>
      </c>
      <c r="L795" s="353">
        <v>268767.90000000002</v>
      </c>
      <c r="M795" s="354">
        <v>0.9</v>
      </c>
      <c r="N795" s="355">
        <v>44922.495069444441</v>
      </c>
      <c r="O795" s="355">
        <v>44918.88385416667</v>
      </c>
      <c r="P795" s="353">
        <v>298631</v>
      </c>
    </row>
    <row r="796" spans="1:16">
      <c r="A796" s="352">
        <v>673844</v>
      </c>
      <c r="B796" s="352">
        <v>10864</v>
      </c>
      <c r="C796" s="352" t="s">
        <v>335</v>
      </c>
      <c r="D796" s="352" t="s">
        <v>1051</v>
      </c>
      <c r="E796" s="352">
        <v>1</v>
      </c>
      <c r="F796" s="352" t="s">
        <v>362</v>
      </c>
      <c r="G796" s="353">
        <v>1392064.88</v>
      </c>
      <c r="H796" s="353">
        <v>319213.90000000002</v>
      </c>
      <c r="I796" s="353">
        <v>0</v>
      </c>
      <c r="J796" s="353">
        <v>139206.49</v>
      </c>
      <c r="K796" s="353">
        <v>139206.49</v>
      </c>
      <c r="L796" s="353">
        <v>1252858.3899999999</v>
      </c>
      <c r="M796" s="354">
        <v>0.89999999856328505</v>
      </c>
      <c r="N796" s="355">
        <v>44797.437210648146</v>
      </c>
      <c r="O796" s="355">
        <v>44796.545613425929</v>
      </c>
      <c r="P796" s="353">
        <v>1392064.88</v>
      </c>
    </row>
    <row r="797" spans="1:16">
      <c r="A797" s="352">
        <v>673838</v>
      </c>
      <c r="B797" s="352">
        <v>10764</v>
      </c>
      <c r="C797" s="352" t="s">
        <v>335</v>
      </c>
      <c r="D797" s="352" t="s">
        <v>1052</v>
      </c>
      <c r="E797" s="352">
        <v>0</v>
      </c>
      <c r="F797" s="352" t="s">
        <v>362</v>
      </c>
      <c r="G797" s="353">
        <v>357614</v>
      </c>
      <c r="H797" s="353">
        <v>73265</v>
      </c>
      <c r="I797" s="353">
        <v>0</v>
      </c>
      <c r="J797" s="353">
        <v>35761.4</v>
      </c>
      <c r="K797" s="353">
        <v>35761.4</v>
      </c>
      <c r="L797" s="353">
        <v>321852.59999999998</v>
      </c>
      <c r="M797" s="354">
        <v>0.9</v>
      </c>
      <c r="N797" s="355">
        <v>44754.485335648147</v>
      </c>
      <c r="O797" s="355">
        <v>44753.756331018521</v>
      </c>
      <c r="P797" s="353">
        <v>357614</v>
      </c>
    </row>
    <row r="798" spans="1:16">
      <c r="A798" s="352">
        <v>704933</v>
      </c>
      <c r="B798" s="352">
        <v>11465</v>
      </c>
      <c r="C798" s="352" t="s">
        <v>335</v>
      </c>
      <c r="D798" s="352" t="s">
        <v>91</v>
      </c>
      <c r="E798" s="352">
        <v>0</v>
      </c>
      <c r="F798" s="352" t="s">
        <v>362</v>
      </c>
      <c r="G798" s="353">
        <v>1426151</v>
      </c>
      <c r="H798" s="353">
        <v>224731</v>
      </c>
      <c r="I798" s="353">
        <v>0</v>
      </c>
      <c r="J798" s="353">
        <v>142615.1</v>
      </c>
      <c r="K798" s="353">
        <v>142615.1</v>
      </c>
      <c r="L798" s="353">
        <v>1283535.8999999999</v>
      </c>
      <c r="M798" s="354">
        <v>0.9</v>
      </c>
      <c r="N798" s="355">
        <v>45142.811759259261</v>
      </c>
      <c r="O798" s="355">
        <v>45134.83353009259</v>
      </c>
      <c r="P798" s="353">
        <v>1426151</v>
      </c>
    </row>
    <row r="799" spans="1:16">
      <c r="A799" s="352">
        <v>701679</v>
      </c>
      <c r="B799" s="352">
        <v>11267</v>
      </c>
      <c r="C799" s="352" t="s">
        <v>335</v>
      </c>
      <c r="D799" s="352" t="s">
        <v>1053</v>
      </c>
      <c r="E799" s="352">
        <v>0</v>
      </c>
      <c r="F799" s="352" t="s">
        <v>362</v>
      </c>
      <c r="G799" s="353">
        <v>80651.600000000006</v>
      </c>
      <c r="H799" s="353">
        <v>16226.16</v>
      </c>
      <c r="I799" s="353">
        <v>0</v>
      </c>
      <c r="J799" s="353">
        <v>8065.16</v>
      </c>
      <c r="K799" s="353">
        <v>8065.16</v>
      </c>
      <c r="L799" s="353">
        <v>72586.44</v>
      </c>
      <c r="M799" s="354">
        <v>0.9</v>
      </c>
      <c r="N799" s="355">
        <v>44987.516817129632</v>
      </c>
      <c r="O799" s="355">
        <v>44986.794085648151</v>
      </c>
      <c r="P799" s="353">
        <v>80651.600000000006</v>
      </c>
    </row>
    <row r="800" spans="1:16">
      <c r="A800" s="352">
        <v>688109</v>
      </c>
      <c r="B800" s="352">
        <v>11264</v>
      </c>
      <c r="C800" s="352" t="s">
        <v>335</v>
      </c>
      <c r="D800" s="352" t="s">
        <v>1054</v>
      </c>
      <c r="E800" s="352">
        <v>1</v>
      </c>
      <c r="F800" s="352" t="s">
        <v>362</v>
      </c>
      <c r="G800" s="353">
        <v>563429.26</v>
      </c>
      <c r="H800" s="353">
        <v>114710.2</v>
      </c>
      <c r="I800" s="353">
        <v>0</v>
      </c>
      <c r="J800" s="353">
        <v>56342.93</v>
      </c>
      <c r="K800" s="353">
        <v>56342.93</v>
      </c>
      <c r="L800" s="353">
        <v>507086.33</v>
      </c>
      <c r="M800" s="354">
        <v>0.89999999290061705</v>
      </c>
      <c r="N800" s="355">
        <v>44993.525173611109</v>
      </c>
      <c r="O800" s="355">
        <v>44992.856736111113</v>
      </c>
      <c r="P800" s="353">
        <v>563429.26</v>
      </c>
    </row>
    <row r="801" spans="1:16">
      <c r="A801" s="352">
        <v>691246</v>
      </c>
      <c r="B801" s="352">
        <v>11231</v>
      </c>
      <c r="C801" s="352" t="s">
        <v>335</v>
      </c>
      <c r="D801" s="352" t="s">
        <v>1055</v>
      </c>
      <c r="E801" s="352">
        <v>1</v>
      </c>
      <c r="F801" s="352" t="s">
        <v>362</v>
      </c>
      <c r="G801" s="353">
        <v>245340.07</v>
      </c>
      <c r="H801" s="353">
        <v>33717.31</v>
      </c>
      <c r="I801" s="353">
        <v>0</v>
      </c>
      <c r="J801" s="353">
        <v>24534.01</v>
      </c>
      <c r="K801" s="353">
        <v>24534.01</v>
      </c>
      <c r="L801" s="353">
        <v>220806.06</v>
      </c>
      <c r="M801" s="354">
        <v>0.89999998777207402</v>
      </c>
      <c r="N801" s="355">
        <v>44973.535196759258</v>
      </c>
      <c r="O801" s="355">
        <v>44972.500567129631</v>
      </c>
      <c r="P801" s="353">
        <v>245340.07</v>
      </c>
    </row>
    <row r="802" spans="1:16">
      <c r="A802" s="352">
        <v>673818</v>
      </c>
      <c r="B802" s="352">
        <v>10821</v>
      </c>
      <c r="C802" s="352" t="s">
        <v>335</v>
      </c>
      <c r="D802" s="352" t="s">
        <v>1056</v>
      </c>
      <c r="E802" s="352">
        <v>0</v>
      </c>
      <c r="F802" s="352" t="s">
        <v>362</v>
      </c>
      <c r="G802" s="353">
        <v>793418</v>
      </c>
      <c r="H802" s="353">
        <v>171614</v>
      </c>
      <c r="I802" s="353">
        <v>0</v>
      </c>
      <c r="J802" s="353">
        <v>79341.8</v>
      </c>
      <c r="K802" s="353">
        <v>79341.8</v>
      </c>
      <c r="L802" s="353">
        <v>714076.2</v>
      </c>
      <c r="M802" s="354">
        <v>0.9</v>
      </c>
      <c r="N802" s="355">
        <v>44781.47934027778</v>
      </c>
      <c r="O802" s="355">
        <v>44778.741979166669</v>
      </c>
      <c r="P802" s="353">
        <v>793418</v>
      </c>
    </row>
    <row r="803" spans="1:16">
      <c r="A803" s="352">
        <v>679458</v>
      </c>
      <c r="B803" s="352">
        <v>11114</v>
      </c>
      <c r="C803" s="352" t="s">
        <v>335</v>
      </c>
      <c r="D803" s="352" t="s">
        <v>1057</v>
      </c>
      <c r="E803" s="352">
        <v>0</v>
      </c>
      <c r="F803" s="352" t="s">
        <v>362</v>
      </c>
      <c r="G803" s="353">
        <v>593918</v>
      </c>
      <c r="H803" s="353">
        <v>95482</v>
      </c>
      <c r="I803" s="353">
        <v>0</v>
      </c>
      <c r="J803" s="353">
        <v>59391.8</v>
      </c>
      <c r="K803" s="353">
        <v>59391.8</v>
      </c>
      <c r="L803" s="353">
        <v>534526.19999999995</v>
      </c>
      <c r="M803" s="354">
        <v>0.9</v>
      </c>
      <c r="N803" s="355">
        <v>44936.555</v>
      </c>
      <c r="O803" s="355">
        <v>44931.789143518516</v>
      </c>
      <c r="P803" s="353">
        <v>593918</v>
      </c>
    </row>
    <row r="804" spans="1:16">
      <c r="A804" s="352">
        <v>679457</v>
      </c>
      <c r="B804" s="352">
        <v>11105</v>
      </c>
      <c r="C804" s="352" t="s">
        <v>335</v>
      </c>
      <c r="D804" s="352" t="s">
        <v>1058</v>
      </c>
      <c r="E804" s="352">
        <v>0</v>
      </c>
      <c r="F804" s="352" t="s">
        <v>362</v>
      </c>
      <c r="G804" s="353">
        <v>746488</v>
      </c>
      <c r="H804" s="353">
        <v>157153</v>
      </c>
      <c r="I804" s="353">
        <v>0</v>
      </c>
      <c r="J804" s="353">
        <v>74648.800000000003</v>
      </c>
      <c r="K804" s="353">
        <v>74648.800000000003</v>
      </c>
      <c r="L804" s="353">
        <v>671839.2</v>
      </c>
      <c r="M804" s="354">
        <v>0.9</v>
      </c>
      <c r="N804" s="355">
        <v>44922.495069444441</v>
      </c>
      <c r="O804" s="355">
        <v>44918.88385416667</v>
      </c>
      <c r="P804" s="353">
        <v>746488</v>
      </c>
    </row>
    <row r="805" spans="1:16">
      <c r="A805" s="352">
        <v>712981</v>
      </c>
      <c r="B805" s="352">
        <v>107864</v>
      </c>
      <c r="C805" s="352" t="s">
        <v>335</v>
      </c>
      <c r="D805" s="352" t="s">
        <v>1059</v>
      </c>
      <c r="E805" s="352">
        <v>0</v>
      </c>
      <c r="F805" s="352" t="s">
        <v>362</v>
      </c>
      <c r="G805" s="353">
        <v>0</v>
      </c>
      <c r="H805" s="353"/>
      <c r="I805" s="353">
        <v>0</v>
      </c>
      <c r="J805" s="353"/>
      <c r="K805" s="353">
        <v>0</v>
      </c>
      <c r="L805" s="353">
        <v>0</v>
      </c>
      <c r="M805" s="354">
        <v>0.9</v>
      </c>
      <c r="N805" s="355"/>
      <c r="O805" s="355"/>
      <c r="P805" s="353">
        <v>0</v>
      </c>
    </row>
    <row r="806" spans="1:16">
      <c r="A806" s="352">
        <v>673775</v>
      </c>
      <c r="B806" s="352">
        <v>10962</v>
      </c>
      <c r="C806" s="352" t="s">
        <v>335</v>
      </c>
      <c r="D806" s="352" t="s">
        <v>1060</v>
      </c>
      <c r="E806" s="352">
        <v>0</v>
      </c>
      <c r="F806" s="352" t="s">
        <v>362</v>
      </c>
      <c r="G806" s="353">
        <v>4432647.91</v>
      </c>
      <c r="H806" s="353">
        <v>857193.1</v>
      </c>
      <c r="I806" s="353">
        <v>0</v>
      </c>
      <c r="J806" s="353">
        <v>443264.79</v>
      </c>
      <c r="K806" s="353">
        <v>443264.79</v>
      </c>
      <c r="L806" s="353">
        <v>3989383.12</v>
      </c>
      <c r="M806" s="354">
        <v>0.9</v>
      </c>
      <c r="N806" s="355">
        <v>44922.495069444441</v>
      </c>
      <c r="O806" s="355">
        <v>44918.882060185184</v>
      </c>
      <c r="P806" s="353">
        <v>4432647.91</v>
      </c>
    </row>
    <row r="807" spans="1:16">
      <c r="A807" s="352">
        <v>673772</v>
      </c>
      <c r="B807" s="352">
        <v>10919</v>
      </c>
      <c r="C807" s="352" t="s">
        <v>335</v>
      </c>
      <c r="D807" s="352" t="s">
        <v>1061</v>
      </c>
      <c r="E807" s="352">
        <v>0</v>
      </c>
      <c r="F807" s="352" t="s">
        <v>362</v>
      </c>
      <c r="G807" s="353">
        <v>4122520</v>
      </c>
      <c r="H807" s="353">
        <v>835984</v>
      </c>
      <c r="I807" s="353">
        <v>0</v>
      </c>
      <c r="J807" s="353">
        <v>412252</v>
      </c>
      <c r="K807" s="353">
        <v>412252</v>
      </c>
      <c r="L807" s="353">
        <v>3710268</v>
      </c>
      <c r="M807" s="354">
        <v>0.9</v>
      </c>
      <c r="N807" s="355">
        <v>44858.483263888891</v>
      </c>
      <c r="O807" s="355">
        <v>44855.799317129633</v>
      </c>
      <c r="P807" s="353">
        <v>4122520</v>
      </c>
    </row>
    <row r="808" spans="1:16">
      <c r="A808" s="352">
        <v>673774</v>
      </c>
      <c r="B808" s="352">
        <v>10773</v>
      </c>
      <c r="C808" s="352" t="s">
        <v>335</v>
      </c>
      <c r="D808" s="352" t="s">
        <v>1062</v>
      </c>
      <c r="E808" s="352">
        <v>0</v>
      </c>
      <c r="F808" s="352" t="s">
        <v>362</v>
      </c>
      <c r="G808" s="353">
        <v>1766951</v>
      </c>
      <c r="H808" s="353">
        <v>358420</v>
      </c>
      <c r="I808" s="353">
        <v>0</v>
      </c>
      <c r="J808" s="353">
        <v>176695.1</v>
      </c>
      <c r="K808" s="353">
        <v>176695.1</v>
      </c>
      <c r="L808" s="353">
        <v>1590255.9</v>
      </c>
      <c r="M808" s="354">
        <v>0.9</v>
      </c>
      <c r="N808" s="355">
        <v>44775.487627314818</v>
      </c>
      <c r="O808" s="355">
        <v>44774.866122685184</v>
      </c>
      <c r="P808" s="353">
        <v>1766951</v>
      </c>
    </row>
    <row r="809" spans="1:16">
      <c r="A809" s="352">
        <v>738696</v>
      </c>
      <c r="B809" s="352">
        <v>107930</v>
      </c>
      <c r="C809" s="352" t="s">
        <v>335</v>
      </c>
      <c r="D809" s="352" t="s">
        <v>1063</v>
      </c>
      <c r="E809" s="352">
        <v>0</v>
      </c>
      <c r="F809" s="352" t="s">
        <v>362</v>
      </c>
      <c r="G809" s="353">
        <v>0</v>
      </c>
      <c r="H809" s="353"/>
      <c r="I809" s="353">
        <v>0</v>
      </c>
      <c r="J809" s="353"/>
      <c r="K809" s="353">
        <v>0</v>
      </c>
      <c r="L809" s="353">
        <v>0</v>
      </c>
      <c r="M809" s="354">
        <v>0.9</v>
      </c>
      <c r="N809" s="355"/>
      <c r="O809" s="355"/>
      <c r="P809" s="353">
        <v>0</v>
      </c>
    </row>
    <row r="810" spans="1:16">
      <c r="A810" s="352">
        <v>679033</v>
      </c>
      <c r="B810" s="352">
        <v>11098</v>
      </c>
      <c r="C810" s="352" t="s">
        <v>335</v>
      </c>
      <c r="D810" s="352" t="s">
        <v>1064</v>
      </c>
      <c r="E810" s="352">
        <v>0</v>
      </c>
      <c r="F810" s="352" t="s">
        <v>362</v>
      </c>
      <c r="G810" s="353">
        <v>908942</v>
      </c>
      <c r="H810" s="353">
        <v>179902</v>
      </c>
      <c r="I810" s="353">
        <v>0</v>
      </c>
      <c r="J810" s="353">
        <v>90894.2</v>
      </c>
      <c r="K810" s="353">
        <v>90894.2</v>
      </c>
      <c r="L810" s="353">
        <v>818047.8</v>
      </c>
      <c r="M810" s="354">
        <v>0.9</v>
      </c>
      <c r="N810" s="355">
        <v>44922.495069444441</v>
      </c>
      <c r="O810" s="355">
        <v>44918.88385416667</v>
      </c>
      <c r="P810" s="353">
        <v>908942</v>
      </c>
    </row>
    <row r="811" spans="1:16">
      <c r="A811" s="352">
        <v>674098</v>
      </c>
      <c r="B811" s="352">
        <v>10824</v>
      </c>
      <c r="C811" s="352" t="s">
        <v>335</v>
      </c>
      <c r="D811" s="352" t="s">
        <v>1065</v>
      </c>
      <c r="E811" s="352">
        <v>0</v>
      </c>
      <c r="F811" s="352" t="s">
        <v>362</v>
      </c>
      <c r="G811" s="353">
        <v>107755</v>
      </c>
      <c r="H811" s="353">
        <v>23322</v>
      </c>
      <c r="I811" s="353">
        <v>0</v>
      </c>
      <c r="J811" s="353">
        <v>10775.5</v>
      </c>
      <c r="K811" s="353">
        <v>10775.5</v>
      </c>
      <c r="L811" s="353">
        <v>96979.5</v>
      </c>
      <c r="M811" s="354">
        <v>0.9</v>
      </c>
      <c r="N811" s="355">
        <v>44781.47934027778</v>
      </c>
      <c r="O811" s="355">
        <v>44778.741979166669</v>
      </c>
      <c r="P811" s="353">
        <v>107755</v>
      </c>
    </row>
    <row r="812" spans="1:16">
      <c r="A812" s="352">
        <v>674096</v>
      </c>
      <c r="B812" s="352">
        <v>10935</v>
      </c>
      <c r="C812" s="352" t="s">
        <v>335</v>
      </c>
      <c r="D812" s="352" t="s">
        <v>1066</v>
      </c>
      <c r="E812" s="352">
        <v>0</v>
      </c>
      <c r="F812" s="352" t="s">
        <v>362</v>
      </c>
      <c r="G812" s="353">
        <v>2092280</v>
      </c>
      <c r="H812" s="353">
        <v>318852</v>
      </c>
      <c r="I812" s="353">
        <v>0</v>
      </c>
      <c r="J812" s="353">
        <v>209228</v>
      </c>
      <c r="K812" s="353">
        <v>209228</v>
      </c>
      <c r="L812" s="353">
        <v>1883052</v>
      </c>
      <c r="M812" s="354">
        <v>0.9</v>
      </c>
      <c r="N812" s="355">
        <v>44851.484317129631</v>
      </c>
      <c r="O812" s="355">
        <v>44848.806539351855</v>
      </c>
      <c r="P812" s="353">
        <v>2092280</v>
      </c>
    </row>
    <row r="813" spans="1:16">
      <c r="A813" s="352">
        <v>674092</v>
      </c>
      <c r="B813" s="352">
        <v>10893</v>
      </c>
      <c r="C813" s="352" t="s">
        <v>335</v>
      </c>
      <c r="D813" s="352" t="s">
        <v>1067</v>
      </c>
      <c r="E813" s="352">
        <v>0</v>
      </c>
      <c r="F813" s="352" t="s">
        <v>362</v>
      </c>
      <c r="G813" s="353">
        <v>531730</v>
      </c>
      <c r="H813" s="353">
        <v>90422</v>
      </c>
      <c r="I813" s="353">
        <v>0</v>
      </c>
      <c r="J813" s="353">
        <v>53173</v>
      </c>
      <c r="K813" s="353">
        <v>53173</v>
      </c>
      <c r="L813" s="353">
        <v>478557</v>
      </c>
      <c r="M813" s="354">
        <v>0.9</v>
      </c>
      <c r="N813" s="355">
        <v>44820.495578703703</v>
      </c>
      <c r="O813" s="355">
        <v>44819.817650462966</v>
      </c>
      <c r="P813" s="353">
        <v>531730</v>
      </c>
    </row>
    <row r="814" spans="1:16">
      <c r="A814" s="352">
        <v>674088</v>
      </c>
      <c r="B814" s="352">
        <v>10933</v>
      </c>
      <c r="C814" s="352" t="s">
        <v>335</v>
      </c>
      <c r="D814" s="352" t="s">
        <v>1068</v>
      </c>
      <c r="E814" s="352">
        <v>0</v>
      </c>
      <c r="F814" s="352" t="s">
        <v>362</v>
      </c>
      <c r="G814" s="353">
        <v>1702021</v>
      </c>
      <c r="H814" s="353">
        <v>289653</v>
      </c>
      <c r="I814" s="353">
        <v>0</v>
      </c>
      <c r="J814" s="353">
        <v>170202.1</v>
      </c>
      <c r="K814" s="353">
        <v>170202.1</v>
      </c>
      <c r="L814" s="353">
        <v>1531818.9</v>
      </c>
      <c r="M814" s="354">
        <v>0.9</v>
      </c>
      <c r="N814" s="355">
        <v>44851.484317129631</v>
      </c>
      <c r="O814" s="355">
        <v>44848.806527777779</v>
      </c>
      <c r="P814" s="353">
        <v>1702021</v>
      </c>
    </row>
    <row r="815" spans="1:16">
      <c r="A815" s="352">
        <v>738972</v>
      </c>
      <c r="B815" s="352">
        <v>107931</v>
      </c>
      <c r="C815" s="352" t="s">
        <v>335</v>
      </c>
      <c r="D815" s="352" t="s">
        <v>1069</v>
      </c>
      <c r="E815" s="352">
        <v>0</v>
      </c>
      <c r="F815" s="352" t="s">
        <v>362</v>
      </c>
      <c r="G815" s="353">
        <v>0</v>
      </c>
      <c r="H815" s="353"/>
      <c r="I815" s="353">
        <v>0</v>
      </c>
      <c r="J815" s="353"/>
      <c r="K815" s="353">
        <v>0</v>
      </c>
      <c r="L815" s="353">
        <v>0</v>
      </c>
      <c r="M815" s="354">
        <v>0.9</v>
      </c>
      <c r="N815" s="355"/>
      <c r="O815" s="355"/>
      <c r="P815" s="353">
        <v>0</v>
      </c>
    </row>
    <row r="816" spans="1:16">
      <c r="A816" s="352">
        <v>674083</v>
      </c>
      <c r="B816" s="352">
        <v>10827</v>
      </c>
      <c r="C816" s="352" t="s">
        <v>335</v>
      </c>
      <c r="D816" s="352" t="s">
        <v>1070</v>
      </c>
      <c r="E816" s="352">
        <v>0</v>
      </c>
      <c r="F816" s="352" t="s">
        <v>362</v>
      </c>
      <c r="G816" s="353">
        <v>2110462</v>
      </c>
      <c r="H816" s="353">
        <v>362533</v>
      </c>
      <c r="I816" s="353">
        <v>0</v>
      </c>
      <c r="J816" s="353">
        <v>211046.2</v>
      </c>
      <c r="K816" s="353">
        <v>211046.2</v>
      </c>
      <c r="L816" s="353">
        <v>1899415.8</v>
      </c>
      <c r="M816" s="354">
        <v>0.9</v>
      </c>
      <c r="N816" s="355">
        <v>44781.47934027778</v>
      </c>
      <c r="O816" s="355">
        <v>44778.741990740738</v>
      </c>
      <c r="P816" s="353">
        <v>2110462</v>
      </c>
    </row>
    <row r="817" spans="1:16">
      <c r="A817" s="352">
        <v>704844</v>
      </c>
      <c r="B817" s="352">
        <v>11340</v>
      </c>
      <c r="C817" s="352" t="s">
        <v>335</v>
      </c>
      <c r="D817" s="352" t="s">
        <v>80</v>
      </c>
      <c r="E817" s="352">
        <v>0</v>
      </c>
      <c r="F817" s="352" t="s">
        <v>362</v>
      </c>
      <c r="G817" s="353">
        <v>409298</v>
      </c>
      <c r="H817" s="353">
        <v>88558</v>
      </c>
      <c r="I817" s="353">
        <v>0</v>
      </c>
      <c r="J817" s="353">
        <v>40929.800000000003</v>
      </c>
      <c r="K817" s="353">
        <v>40929.800000000003</v>
      </c>
      <c r="L817" s="353">
        <v>368368.2</v>
      </c>
      <c r="M817" s="354">
        <v>0.9</v>
      </c>
      <c r="N817" s="355">
        <v>45063.479618055557</v>
      </c>
      <c r="O817" s="355">
        <v>45062.817696759259</v>
      </c>
      <c r="P817" s="353">
        <v>409298</v>
      </c>
    </row>
    <row r="818" spans="1:16">
      <c r="A818" s="352">
        <v>688096</v>
      </c>
      <c r="B818" s="352">
        <v>11214</v>
      </c>
      <c r="C818" s="352" t="s">
        <v>335</v>
      </c>
      <c r="D818" s="352" t="s">
        <v>1071</v>
      </c>
      <c r="E818" s="352">
        <v>0</v>
      </c>
      <c r="F818" s="352" t="s">
        <v>362</v>
      </c>
      <c r="G818" s="353">
        <v>27238.639999999999</v>
      </c>
      <c r="H818" s="353">
        <v>5830.39</v>
      </c>
      <c r="I818" s="353">
        <v>0</v>
      </c>
      <c r="J818" s="353">
        <v>2723.86</v>
      </c>
      <c r="K818" s="353">
        <v>2723.86</v>
      </c>
      <c r="L818" s="353">
        <v>24514.78</v>
      </c>
      <c r="M818" s="354">
        <v>0.9</v>
      </c>
      <c r="N818" s="355">
        <v>44957.5390162037</v>
      </c>
      <c r="O818" s="355">
        <v>44956.744490740741</v>
      </c>
      <c r="P818" s="353">
        <v>27238.639999999999</v>
      </c>
    </row>
    <row r="819" spans="1:16">
      <c r="A819" s="352">
        <v>682373</v>
      </c>
      <c r="B819" s="352">
        <v>11165</v>
      </c>
      <c r="C819" s="352" t="s">
        <v>335</v>
      </c>
      <c r="D819" s="352" t="s">
        <v>1072</v>
      </c>
      <c r="E819" s="352">
        <v>0</v>
      </c>
      <c r="F819" s="352" t="s">
        <v>362</v>
      </c>
      <c r="G819" s="353">
        <v>77605</v>
      </c>
      <c r="H819" s="353">
        <v>11661</v>
      </c>
      <c r="I819" s="353">
        <v>0</v>
      </c>
      <c r="J819" s="353">
        <v>7760.5</v>
      </c>
      <c r="K819" s="353">
        <v>7760.5</v>
      </c>
      <c r="L819" s="353">
        <v>69844.5</v>
      </c>
      <c r="M819" s="354">
        <v>0.9</v>
      </c>
      <c r="N819" s="355">
        <v>44936.555</v>
      </c>
      <c r="O819" s="355">
        <v>44931.789606481485</v>
      </c>
      <c r="P819" s="353">
        <v>77605</v>
      </c>
    </row>
    <row r="820" spans="1:16">
      <c r="A820" s="352">
        <v>682324</v>
      </c>
      <c r="B820" s="352">
        <v>11145</v>
      </c>
      <c r="C820" s="352" t="s">
        <v>335</v>
      </c>
      <c r="D820" s="352" t="s">
        <v>1073</v>
      </c>
      <c r="E820" s="352">
        <v>0</v>
      </c>
      <c r="F820" s="352" t="s">
        <v>362</v>
      </c>
      <c r="G820" s="353">
        <v>709229.55</v>
      </c>
      <c r="H820" s="353">
        <v>136182.31</v>
      </c>
      <c r="I820" s="353">
        <v>0</v>
      </c>
      <c r="J820" s="353">
        <v>70922.95</v>
      </c>
      <c r="K820" s="353">
        <v>70922.95</v>
      </c>
      <c r="L820" s="353">
        <v>638306.6</v>
      </c>
      <c r="M820" s="354">
        <v>0.9</v>
      </c>
      <c r="N820" s="355">
        <v>44936.555</v>
      </c>
      <c r="O820" s="355">
        <v>44931.789143518516</v>
      </c>
      <c r="P820" s="353">
        <v>709229.55</v>
      </c>
    </row>
    <row r="821" spans="1:16">
      <c r="A821" s="352">
        <v>682890</v>
      </c>
      <c r="B821" s="352">
        <v>11136</v>
      </c>
      <c r="C821" s="352" t="s">
        <v>335</v>
      </c>
      <c r="D821" s="352" t="s">
        <v>1074</v>
      </c>
      <c r="E821" s="352">
        <v>0</v>
      </c>
      <c r="F821" s="352" t="s">
        <v>362</v>
      </c>
      <c r="G821" s="353">
        <v>612378.63</v>
      </c>
      <c r="H821" s="353">
        <v>102310.67</v>
      </c>
      <c r="I821" s="353">
        <v>0</v>
      </c>
      <c r="J821" s="353">
        <v>61237.86</v>
      </c>
      <c r="K821" s="353">
        <v>61237.86</v>
      </c>
      <c r="L821" s="353">
        <v>551140.77</v>
      </c>
      <c r="M821" s="354">
        <v>0.9</v>
      </c>
      <c r="N821" s="355">
        <v>44922.495069444441</v>
      </c>
      <c r="O821" s="355">
        <v>44918.884641203702</v>
      </c>
      <c r="P821" s="353">
        <v>612378.63</v>
      </c>
    </row>
    <row r="822" spans="1:16">
      <c r="A822" s="352">
        <v>682882</v>
      </c>
      <c r="B822" s="352">
        <v>11130</v>
      </c>
      <c r="C822" s="352" t="s">
        <v>335</v>
      </c>
      <c r="D822" s="352" t="s">
        <v>1075</v>
      </c>
      <c r="E822" s="352">
        <v>0</v>
      </c>
      <c r="F822" s="352" t="s">
        <v>362</v>
      </c>
      <c r="G822" s="353">
        <v>659039.4</v>
      </c>
      <c r="H822" s="353">
        <v>113378.16</v>
      </c>
      <c r="I822" s="353">
        <v>0</v>
      </c>
      <c r="J822" s="353">
        <v>65903.94</v>
      </c>
      <c r="K822" s="353">
        <v>65903.94</v>
      </c>
      <c r="L822" s="353">
        <v>593135.46</v>
      </c>
      <c r="M822" s="354">
        <v>0.9</v>
      </c>
      <c r="N822" s="355">
        <v>44936.555</v>
      </c>
      <c r="O822" s="355">
        <v>44931.789143518516</v>
      </c>
      <c r="P822" s="353">
        <v>659039.4</v>
      </c>
    </row>
    <row r="823" spans="1:16">
      <c r="A823" s="352">
        <v>679134</v>
      </c>
      <c r="B823" s="352">
        <v>11109</v>
      </c>
      <c r="C823" s="352" t="s">
        <v>335</v>
      </c>
      <c r="D823" s="352" t="s">
        <v>1076</v>
      </c>
      <c r="E823" s="352">
        <v>0</v>
      </c>
      <c r="F823" s="352" t="s">
        <v>362</v>
      </c>
      <c r="G823" s="353">
        <v>563557.15</v>
      </c>
      <c r="H823" s="353">
        <v>110600.22</v>
      </c>
      <c r="I823" s="353">
        <v>0</v>
      </c>
      <c r="J823" s="353">
        <v>56355.71</v>
      </c>
      <c r="K823" s="353">
        <v>56355.71</v>
      </c>
      <c r="L823" s="353">
        <v>507201.44</v>
      </c>
      <c r="M823" s="354">
        <v>0.9</v>
      </c>
      <c r="N823" s="355">
        <v>44936.555</v>
      </c>
      <c r="O823" s="355">
        <v>44931.789594907408</v>
      </c>
      <c r="P823" s="353">
        <v>563557.15</v>
      </c>
    </row>
    <row r="824" spans="1:16">
      <c r="A824" s="352">
        <v>674072</v>
      </c>
      <c r="B824" s="352">
        <v>10906</v>
      </c>
      <c r="C824" s="352" t="s">
        <v>335</v>
      </c>
      <c r="D824" s="352" t="s">
        <v>1077</v>
      </c>
      <c r="E824" s="352">
        <v>0</v>
      </c>
      <c r="F824" s="352" t="s">
        <v>362</v>
      </c>
      <c r="G824" s="353">
        <v>1111094</v>
      </c>
      <c r="H824" s="353">
        <v>238203</v>
      </c>
      <c r="I824" s="353">
        <v>0</v>
      </c>
      <c r="J824" s="353">
        <v>111109.4</v>
      </c>
      <c r="K824" s="353">
        <v>111109.4</v>
      </c>
      <c r="L824" s="353">
        <v>999984.6</v>
      </c>
      <c r="M824" s="354">
        <v>0.9</v>
      </c>
      <c r="N824" s="355">
        <v>44820.495578703703</v>
      </c>
      <c r="O824" s="355">
        <v>44819.817650462966</v>
      </c>
      <c r="P824" s="353">
        <v>1111094</v>
      </c>
    </row>
    <row r="825" spans="1:16">
      <c r="A825" s="352">
        <v>682910</v>
      </c>
      <c r="B825" s="352">
        <v>11212</v>
      </c>
      <c r="C825" s="352" t="s">
        <v>335</v>
      </c>
      <c r="D825" s="352" t="s">
        <v>1078</v>
      </c>
      <c r="E825" s="352">
        <v>0</v>
      </c>
      <c r="F825" s="352" t="s">
        <v>362</v>
      </c>
      <c r="G825" s="353">
        <v>622823</v>
      </c>
      <c r="H825" s="353">
        <v>105667</v>
      </c>
      <c r="I825" s="353">
        <v>0</v>
      </c>
      <c r="J825" s="353">
        <v>62282.3</v>
      </c>
      <c r="K825" s="353">
        <v>62282.3</v>
      </c>
      <c r="L825" s="353">
        <v>560540.69999999995</v>
      </c>
      <c r="M825" s="354">
        <v>0.9</v>
      </c>
      <c r="N825" s="355">
        <v>44957.5390162037</v>
      </c>
      <c r="O825" s="355">
        <v>44956.744479166664</v>
      </c>
      <c r="P825" s="353">
        <v>622823</v>
      </c>
    </row>
    <row r="826" spans="1:16">
      <c r="A826" s="352">
        <v>682898</v>
      </c>
      <c r="B826" s="352">
        <v>11183</v>
      </c>
      <c r="C826" s="352" t="s">
        <v>335</v>
      </c>
      <c r="D826" s="352" t="s">
        <v>1079</v>
      </c>
      <c r="E826" s="352">
        <v>0</v>
      </c>
      <c r="F826" s="352" t="s">
        <v>362</v>
      </c>
      <c r="G826" s="353">
        <v>744027.12</v>
      </c>
      <c r="H826" s="353">
        <v>108700.19</v>
      </c>
      <c r="I826" s="353">
        <v>0</v>
      </c>
      <c r="J826" s="353">
        <v>74402.710000000006</v>
      </c>
      <c r="K826" s="353">
        <v>74402.710000000006</v>
      </c>
      <c r="L826" s="353">
        <v>669624.41</v>
      </c>
      <c r="M826" s="354">
        <v>0.9</v>
      </c>
      <c r="N826" s="355">
        <v>44950.551655092589</v>
      </c>
      <c r="O826" s="355">
        <v>44949.638831018521</v>
      </c>
      <c r="P826" s="353">
        <v>744027.12</v>
      </c>
    </row>
    <row r="827" spans="1:16">
      <c r="A827" s="352">
        <v>710110</v>
      </c>
      <c r="B827" s="352">
        <v>11534</v>
      </c>
      <c r="C827" s="352" t="s">
        <v>335</v>
      </c>
      <c r="D827" s="352" t="s">
        <v>102</v>
      </c>
      <c r="E827" s="352">
        <v>0</v>
      </c>
      <c r="F827" s="352" t="s">
        <v>362</v>
      </c>
      <c r="G827" s="353">
        <v>87774.8</v>
      </c>
      <c r="H827" s="353">
        <v>2478.06</v>
      </c>
      <c r="I827" s="353">
        <v>0</v>
      </c>
      <c r="J827" s="353">
        <v>8777.48</v>
      </c>
      <c r="K827" s="353">
        <v>8777.48</v>
      </c>
      <c r="L827" s="353">
        <v>78997.320000000007</v>
      </c>
      <c r="M827" s="354">
        <v>0.9</v>
      </c>
      <c r="N827" s="355">
        <v>45222.480671296296</v>
      </c>
      <c r="O827" s="355">
        <v>45219.74962962963</v>
      </c>
      <c r="P827" s="353">
        <v>87774.8</v>
      </c>
    </row>
    <row r="828" spans="1:16">
      <c r="A828" s="352">
        <v>710498</v>
      </c>
      <c r="B828" s="352">
        <v>107851</v>
      </c>
      <c r="C828" s="352" t="s">
        <v>335</v>
      </c>
      <c r="D828" s="352" t="s">
        <v>1080</v>
      </c>
      <c r="E828" s="352">
        <v>0</v>
      </c>
      <c r="F828" s="352" t="s">
        <v>362</v>
      </c>
      <c r="G828" s="353">
        <v>0</v>
      </c>
      <c r="H828" s="353"/>
      <c r="I828" s="353">
        <v>0</v>
      </c>
      <c r="J828" s="353"/>
      <c r="K828" s="353">
        <v>0</v>
      </c>
      <c r="L828" s="353">
        <v>0</v>
      </c>
      <c r="M828" s="354">
        <v>0.9</v>
      </c>
      <c r="N828" s="355"/>
      <c r="O828" s="355"/>
      <c r="P828" s="353">
        <v>0</v>
      </c>
    </row>
    <row r="829" spans="1:16">
      <c r="A829" s="352">
        <v>710363</v>
      </c>
      <c r="B829" s="352">
        <v>107850</v>
      </c>
      <c r="C829" s="352" t="s">
        <v>335</v>
      </c>
      <c r="D829" s="352" t="s">
        <v>1081</v>
      </c>
      <c r="E829" s="352">
        <v>0</v>
      </c>
      <c r="F829" s="352" t="s">
        <v>362</v>
      </c>
      <c r="G829" s="353">
        <v>0</v>
      </c>
      <c r="H829" s="353"/>
      <c r="I829" s="353">
        <v>0</v>
      </c>
      <c r="J829" s="353"/>
      <c r="K829" s="353">
        <v>0</v>
      </c>
      <c r="L829" s="353">
        <v>0</v>
      </c>
      <c r="M829" s="354">
        <v>0.9</v>
      </c>
      <c r="N829" s="355"/>
      <c r="O829" s="355"/>
      <c r="P829" s="353">
        <v>0</v>
      </c>
    </row>
    <row r="830" spans="1:16">
      <c r="A830" s="352">
        <v>688627</v>
      </c>
      <c r="B830" s="352">
        <v>11193</v>
      </c>
      <c r="C830" s="352" t="s">
        <v>335</v>
      </c>
      <c r="D830" s="352" t="s">
        <v>1082</v>
      </c>
      <c r="E830" s="352">
        <v>1</v>
      </c>
      <c r="F830" s="352" t="s">
        <v>362</v>
      </c>
      <c r="G830" s="353">
        <v>375962.49</v>
      </c>
      <c r="H830" s="353">
        <v>72188.490000000005</v>
      </c>
      <c r="I830" s="353">
        <v>0</v>
      </c>
      <c r="J830" s="353">
        <v>37596.25</v>
      </c>
      <c r="K830" s="353">
        <v>37596.25</v>
      </c>
      <c r="L830" s="353">
        <v>338366.24</v>
      </c>
      <c r="M830" s="354">
        <v>0.89999999734016001</v>
      </c>
      <c r="N830" s="355">
        <v>44957.5390162037</v>
      </c>
      <c r="O830" s="355">
        <v>44956.744479166664</v>
      </c>
      <c r="P830" s="353">
        <v>375962.49</v>
      </c>
    </row>
    <row r="831" spans="1:16">
      <c r="A831" s="352">
        <v>682172</v>
      </c>
      <c r="B831" s="352">
        <v>11182</v>
      </c>
      <c r="C831" s="352" t="s">
        <v>335</v>
      </c>
      <c r="D831" s="352" t="s">
        <v>1083</v>
      </c>
      <c r="E831" s="352">
        <v>0</v>
      </c>
      <c r="F831" s="352" t="s">
        <v>362</v>
      </c>
      <c r="G831" s="353">
        <v>266071.34999999998</v>
      </c>
      <c r="H831" s="353">
        <v>57671.35</v>
      </c>
      <c r="I831" s="353">
        <v>0</v>
      </c>
      <c r="J831" s="353">
        <v>26607.13</v>
      </c>
      <c r="K831" s="353">
        <v>26607.13</v>
      </c>
      <c r="L831" s="353">
        <v>239464.22</v>
      </c>
      <c r="M831" s="354">
        <v>0.9</v>
      </c>
      <c r="N831" s="355">
        <v>44950.551655092589</v>
      </c>
      <c r="O831" s="355">
        <v>44949.637638888889</v>
      </c>
      <c r="P831" s="353">
        <v>266071.34999999998</v>
      </c>
    </row>
    <row r="832" spans="1:16">
      <c r="A832" s="352">
        <v>679127</v>
      </c>
      <c r="B832" s="352">
        <v>11096</v>
      </c>
      <c r="C832" s="352" t="s">
        <v>335</v>
      </c>
      <c r="D832" s="352" t="s">
        <v>1084</v>
      </c>
      <c r="E832" s="352">
        <v>0</v>
      </c>
      <c r="F832" s="352" t="s">
        <v>362</v>
      </c>
      <c r="G832" s="353">
        <v>217162.81</v>
      </c>
      <c r="H832" s="353">
        <v>46010.58</v>
      </c>
      <c r="I832" s="353">
        <v>0</v>
      </c>
      <c r="J832" s="353">
        <v>21716.28</v>
      </c>
      <c r="K832" s="353">
        <v>21716.28</v>
      </c>
      <c r="L832" s="353">
        <v>195446.53</v>
      </c>
      <c r="M832" s="354">
        <v>0.9</v>
      </c>
      <c r="N832" s="355">
        <v>44922.495069444441</v>
      </c>
      <c r="O832" s="355">
        <v>44918.883090277777</v>
      </c>
      <c r="P832" s="353">
        <v>217162.81</v>
      </c>
    </row>
    <row r="833" spans="1:16">
      <c r="A833" s="352">
        <v>710026</v>
      </c>
      <c r="B833" s="352">
        <v>107848</v>
      </c>
      <c r="C833" s="352" t="s">
        <v>335</v>
      </c>
      <c r="D833" s="352" t="s">
        <v>1085</v>
      </c>
      <c r="E833" s="352">
        <v>0</v>
      </c>
      <c r="F833" s="352" t="s">
        <v>362</v>
      </c>
      <c r="G833" s="353">
        <v>0</v>
      </c>
      <c r="H833" s="353"/>
      <c r="I833" s="353">
        <v>0</v>
      </c>
      <c r="J833" s="353"/>
      <c r="K833" s="353">
        <v>0</v>
      </c>
      <c r="L833" s="353">
        <v>0</v>
      </c>
      <c r="M833" s="354">
        <v>0.9</v>
      </c>
      <c r="N833" s="355"/>
      <c r="O833" s="355"/>
      <c r="P833" s="353">
        <v>0</v>
      </c>
    </row>
    <row r="834" spans="1:16">
      <c r="A834" s="352">
        <v>673771</v>
      </c>
      <c r="B834" s="352">
        <v>10909</v>
      </c>
      <c r="C834" s="352" t="s">
        <v>335</v>
      </c>
      <c r="D834" s="352" t="s">
        <v>1086</v>
      </c>
      <c r="E834" s="352">
        <v>0</v>
      </c>
      <c r="F834" s="352" t="s">
        <v>362</v>
      </c>
      <c r="G834" s="353">
        <v>2366560.5299999998</v>
      </c>
      <c r="H834" s="353">
        <v>472527</v>
      </c>
      <c r="I834" s="353">
        <v>0</v>
      </c>
      <c r="J834" s="353">
        <v>236656.05</v>
      </c>
      <c r="K834" s="353">
        <v>236656.05</v>
      </c>
      <c r="L834" s="353">
        <v>2129904.48</v>
      </c>
      <c r="M834" s="354">
        <v>0.9</v>
      </c>
      <c r="N834" s="355">
        <v>44851.484317129631</v>
      </c>
      <c r="O834" s="355">
        <v>44848.806527777779</v>
      </c>
      <c r="P834" s="353">
        <v>2366560.5299999998</v>
      </c>
    </row>
    <row r="835" spans="1:16">
      <c r="A835" s="352">
        <v>812041</v>
      </c>
      <c r="B835" s="352">
        <v>108101</v>
      </c>
      <c r="C835" s="352" t="s">
        <v>335</v>
      </c>
      <c r="D835" s="352" t="s">
        <v>1087</v>
      </c>
      <c r="E835" s="352">
        <v>0</v>
      </c>
      <c r="F835" s="352" t="s">
        <v>362</v>
      </c>
      <c r="G835" s="353">
        <v>0</v>
      </c>
      <c r="H835" s="353"/>
      <c r="I835" s="353">
        <v>0</v>
      </c>
      <c r="J835" s="353">
        <v>0</v>
      </c>
      <c r="K835" s="353">
        <v>0</v>
      </c>
      <c r="L835" s="353">
        <v>0</v>
      </c>
      <c r="M835" s="354">
        <v>0.9</v>
      </c>
      <c r="N835" s="355"/>
      <c r="O835" s="355"/>
      <c r="P835" s="353">
        <v>0</v>
      </c>
    </row>
    <row r="836" spans="1:16">
      <c r="A836" s="352">
        <v>670036</v>
      </c>
      <c r="B836" s="352">
        <v>107761</v>
      </c>
      <c r="C836" s="352" t="s">
        <v>335</v>
      </c>
      <c r="D836" s="352" t="s">
        <v>1088</v>
      </c>
      <c r="E836" s="352">
        <v>0</v>
      </c>
      <c r="F836" s="352" t="s">
        <v>362</v>
      </c>
      <c r="G836" s="353">
        <v>0</v>
      </c>
      <c r="H836" s="353">
        <v>0</v>
      </c>
      <c r="I836" s="353">
        <v>0</v>
      </c>
      <c r="J836" s="353">
        <v>0</v>
      </c>
      <c r="K836" s="353">
        <v>0</v>
      </c>
      <c r="L836" s="353">
        <v>0</v>
      </c>
      <c r="M836" s="354">
        <v>0.9</v>
      </c>
      <c r="N836" s="355"/>
      <c r="O836" s="355"/>
      <c r="P836" s="353">
        <v>0</v>
      </c>
    </row>
    <row r="837" spans="1:16">
      <c r="A837" s="352">
        <v>436621</v>
      </c>
      <c r="B837" s="352">
        <v>107552</v>
      </c>
      <c r="C837" s="352" t="s">
        <v>335</v>
      </c>
      <c r="D837" s="352" t="s">
        <v>1089</v>
      </c>
      <c r="E837" s="352">
        <v>0</v>
      </c>
      <c r="F837" s="352" t="s">
        <v>362</v>
      </c>
      <c r="G837" s="353">
        <v>22130627</v>
      </c>
      <c r="H837" s="353">
        <v>8058328</v>
      </c>
      <c r="I837" s="353">
        <v>0</v>
      </c>
      <c r="J837" s="353">
        <v>2213062.7000000002</v>
      </c>
      <c r="K837" s="353">
        <v>0</v>
      </c>
      <c r="L837" s="353">
        <v>0</v>
      </c>
      <c r="M837" s="354">
        <v>0.9</v>
      </c>
      <c r="N837" s="355"/>
      <c r="O837" s="355"/>
      <c r="P837" s="353">
        <v>0</v>
      </c>
    </row>
    <row r="838" spans="1:16">
      <c r="A838" s="352">
        <v>668665</v>
      </c>
      <c r="B838" s="352">
        <v>107753</v>
      </c>
      <c r="C838" s="352" t="s">
        <v>335</v>
      </c>
      <c r="D838" s="352" t="s">
        <v>1090</v>
      </c>
      <c r="E838" s="352">
        <v>0</v>
      </c>
      <c r="F838" s="352" t="s">
        <v>362</v>
      </c>
      <c r="G838" s="353">
        <v>0</v>
      </c>
      <c r="H838" s="353"/>
      <c r="I838" s="353">
        <v>0</v>
      </c>
      <c r="J838" s="353">
        <v>0</v>
      </c>
      <c r="K838" s="353">
        <v>0</v>
      </c>
      <c r="L838" s="353">
        <v>0</v>
      </c>
      <c r="M838" s="354">
        <v>0.9</v>
      </c>
      <c r="N838" s="355"/>
      <c r="O838" s="355"/>
      <c r="P838" s="353">
        <v>0</v>
      </c>
    </row>
    <row r="839" spans="1:16">
      <c r="A839" s="352">
        <v>698511</v>
      </c>
      <c r="B839" s="352">
        <v>11680</v>
      </c>
      <c r="C839" s="352" t="s">
        <v>335</v>
      </c>
      <c r="D839" s="352" t="s">
        <v>126</v>
      </c>
      <c r="E839" s="352">
        <v>0</v>
      </c>
      <c r="F839" s="352" t="s">
        <v>362</v>
      </c>
      <c r="G839" s="353">
        <v>1309407</v>
      </c>
      <c r="H839" s="353">
        <v>153603</v>
      </c>
      <c r="I839" s="353">
        <v>0</v>
      </c>
      <c r="J839" s="353">
        <v>130940.7</v>
      </c>
      <c r="K839" s="353">
        <v>130940.7</v>
      </c>
      <c r="L839" s="353">
        <v>1178466.3</v>
      </c>
      <c r="M839" s="354">
        <v>0.9</v>
      </c>
      <c r="N839" s="355">
        <v>45394.471342592595</v>
      </c>
      <c r="O839" s="355">
        <v>45393.653831018521</v>
      </c>
      <c r="P839" s="353">
        <v>1309407</v>
      </c>
    </row>
    <row r="840" spans="1:16">
      <c r="A840" s="352">
        <v>751656</v>
      </c>
      <c r="B840" s="352">
        <v>107983</v>
      </c>
      <c r="C840" s="352" t="s">
        <v>335</v>
      </c>
      <c r="D840" s="352" t="s">
        <v>254</v>
      </c>
      <c r="E840" s="352">
        <v>0</v>
      </c>
      <c r="F840" s="352" t="s">
        <v>362</v>
      </c>
      <c r="G840" s="353">
        <v>0</v>
      </c>
      <c r="H840" s="353">
        <v>0</v>
      </c>
      <c r="I840" s="353">
        <v>0</v>
      </c>
      <c r="J840" s="353">
        <v>0</v>
      </c>
      <c r="K840" s="353">
        <v>0</v>
      </c>
      <c r="L840" s="353">
        <v>0</v>
      </c>
      <c r="M840" s="354">
        <v>0.9</v>
      </c>
      <c r="N840" s="355"/>
      <c r="O840" s="355"/>
      <c r="P840" s="353">
        <v>0</v>
      </c>
    </row>
    <row r="841" spans="1:16">
      <c r="A841" s="352">
        <v>551918</v>
      </c>
      <c r="B841" s="352">
        <v>11409</v>
      </c>
      <c r="C841" s="352" t="s">
        <v>335</v>
      </c>
      <c r="D841" s="352" t="s">
        <v>1091</v>
      </c>
      <c r="E841" s="352">
        <v>0</v>
      </c>
      <c r="F841" s="352" t="s">
        <v>362</v>
      </c>
      <c r="G841" s="353">
        <v>0</v>
      </c>
      <c r="H841" s="353"/>
      <c r="I841" s="353">
        <v>0</v>
      </c>
      <c r="J841" s="353">
        <v>0</v>
      </c>
      <c r="K841" s="353">
        <v>0</v>
      </c>
      <c r="L841" s="353">
        <v>0</v>
      </c>
      <c r="M841" s="354">
        <v>0.9</v>
      </c>
      <c r="N841" s="355"/>
      <c r="O841" s="355"/>
      <c r="P841" s="353">
        <v>0</v>
      </c>
    </row>
    <row r="842" spans="1:16">
      <c r="A842" s="352">
        <v>957578</v>
      </c>
      <c r="B842" s="352">
        <v>108163</v>
      </c>
      <c r="C842" s="352" t="s">
        <v>335</v>
      </c>
      <c r="D842" s="352" t="s">
        <v>174</v>
      </c>
      <c r="E842" s="352">
        <v>0</v>
      </c>
      <c r="F842" s="352" t="s">
        <v>362</v>
      </c>
      <c r="G842" s="353">
        <v>1108989.51</v>
      </c>
      <c r="H842" s="353">
        <v>0</v>
      </c>
      <c r="I842" s="353">
        <v>0</v>
      </c>
      <c r="J842" s="353">
        <v>110898.95</v>
      </c>
      <c r="K842" s="353">
        <v>110898.95</v>
      </c>
      <c r="L842" s="353">
        <v>998090.56</v>
      </c>
      <c r="M842" s="354">
        <v>0.9</v>
      </c>
      <c r="N842" s="355">
        <v>45917.802372685182</v>
      </c>
      <c r="O842" s="355">
        <v>45917.802372685182</v>
      </c>
      <c r="P842" s="353">
        <v>0</v>
      </c>
    </row>
    <row r="843" spans="1:16">
      <c r="A843" s="352">
        <v>672950</v>
      </c>
      <c r="B843" s="352">
        <v>10702</v>
      </c>
      <c r="C843" s="352" t="s">
        <v>335</v>
      </c>
      <c r="D843" s="352" t="s">
        <v>1092</v>
      </c>
      <c r="E843" s="352">
        <v>2</v>
      </c>
      <c r="F843" s="352" t="s">
        <v>362</v>
      </c>
      <c r="G843" s="353">
        <v>47415436.609999999</v>
      </c>
      <c r="H843" s="353">
        <v>0</v>
      </c>
      <c r="I843" s="353">
        <v>0</v>
      </c>
      <c r="J843" s="353">
        <v>4741543.66</v>
      </c>
      <c r="K843" s="353">
        <v>4741543.66</v>
      </c>
      <c r="L843" s="353">
        <v>42673892.950000003</v>
      </c>
      <c r="M843" s="354">
        <v>0.9</v>
      </c>
      <c r="N843" s="355">
        <v>44797.437210648146</v>
      </c>
      <c r="O843" s="355">
        <v>45909.927430555559</v>
      </c>
      <c r="P843" s="353">
        <v>42299738.539999999</v>
      </c>
    </row>
    <row r="844" spans="1:16">
      <c r="A844" s="352">
        <v>698570</v>
      </c>
      <c r="B844" s="352">
        <v>11560</v>
      </c>
      <c r="C844" s="352" t="s">
        <v>335</v>
      </c>
      <c r="D844" s="352" t="s">
        <v>1093</v>
      </c>
      <c r="E844" s="352">
        <v>2</v>
      </c>
      <c r="F844" s="352" t="s">
        <v>362</v>
      </c>
      <c r="G844" s="353">
        <v>15946081.93</v>
      </c>
      <c r="H844" s="353">
        <v>2225873.62</v>
      </c>
      <c r="I844" s="353">
        <v>0</v>
      </c>
      <c r="J844" s="353">
        <v>1594608.19</v>
      </c>
      <c r="K844" s="353">
        <v>1594608.19</v>
      </c>
      <c r="L844" s="353">
        <v>14351473.74</v>
      </c>
      <c r="M844" s="354">
        <v>0.90000000018813398</v>
      </c>
      <c r="N844" s="355">
        <v>45289.521585648145</v>
      </c>
      <c r="O844" s="355">
        <v>45358.673738425925</v>
      </c>
      <c r="P844" s="353">
        <v>15946081.93</v>
      </c>
    </row>
    <row r="845" spans="1:16">
      <c r="A845" s="352">
        <v>816612</v>
      </c>
      <c r="B845" s="352">
        <v>108108</v>
      </c>
      <c r="C845" s="352" t="s">
        <v>335</v>
      </c>
      <c r="D845" s="352" t="s">
        <v>1094</v>
      </c>
      <c r="E845" s="352">
        <v>0</v>
      </c>
      <c r="F845" s="352" t="s">
        <v>362</v>
      </c>
      <c r="G845" s="353">
        <v>5008333.1900000004</v>
      </c>
      <c r="H845" s="353">
        <v>0</v>
      </c>
      <c r="I845" s="353">
        <v>0</v>
      </c>
      <c r="J845" s="353">
        <v>500833.31</v>
      </c>
      <c r="K845" s="353">
        <v>500833.31</v>
      </c>
      <c r="L845" s="353">
        <v>4507499.88</v>
      </c>
      <c r="M845" s="354">
        <v>0.9</v>
      </c>
      <c r="N845" s="355">
        <v>45922.67728009259</v>
      </c>
      <c r="O845" s="355">
        <v>45922.67728009259</v>
      </c>
      <c r="P845" s="353">
        <v>0</v>
      </c>
    </row>
    <row r="846" spans="1:16">
      <c r="A846" s="352">
        <v>550106</v>
      </c>
      <c r="B846" s="352">
        <v>107714</v>
      </c>
      <c r="C846" s="352" t="s">
        <v>335</v>
      </c>
      <c r="D846" s="352" t="s">
        <v>232</v>
      </c>
      <c r="E846" s="352">
        <v>0</v>
      </c>
      <c r="F846" s="352" t="s">
        <v>362</v>
      </c>
      <c r="G846" s="353">
        <v>0</v>
      </c>
      <c r="H846" s="353">
        <v>0</v>
      </c>
      <c r="I846" s="353">
        <v>0</v>
      </c>
      <c r="J846" s="353">
        <v>0</v>
      </c>
      <c r="K846" s="353">
        <v>0</v>
      </c>
      <c r="L846" s="353">
        <v>0</v>
      </c>
      <c r="M846" s="354">
        <v>0.9</v>
      </c>
      <c r="N846" s="355"/>
      <c r="O846" s="355"/>
      <c r="P846" s="353">
        <v>0</v>
      </c>
    </row>
    <row r="847" spans="1:16">
      <c r="A847" s="352">
        <v>550986</v>
      </c>
      <c r="B847" s="352">
        <v>107723</v>
      </c>
      <c r="C847" s="352" t="s">
        <v>335</v>
      </c>
      <c r="D847" s="352" t="s">
        <v>1095</v>
      </c>
      <c r="E847" s="352">
        <v>0</v>
      </c>
      <c r="F847" s="352" t="s">
        <v>362</v>
      </c>
      <c r="G847" s="353">
        <v>0</v>
      </c>
      <c r="H847" s="353"/>
      <c r="I847" s="353">
        <v>0</v>
      </c>
      <c r="J847" s="353">
        <v>0</v>
      </c>
      <c r="K847" s="353">
        <v>0</v>
      </c>
      <c r="L847" s="353">
        <v>0</v>
      </c>
      <c r="M847" s="354">
        <v>0.9</v>
      </c>
      <c r="N847" s="355"/>
      <c r="O847" s="355"/>
      <c r="P847" s="353">
        <v>0</v>
      </c>
    </row>
    <row r="848" spans="1:16">
      <c r="A848" s="352">
        <v>701472</v>
      </c>
      <c r="B848" s="352">
        <v>11727</v>
      </c>
      <c r="C848" s="352" t="s">
        <v>335</v>
      </c>
      <c r="D848" s="352" t="s">
        <v>143</v>
      </c>
      <c r="E848" s="352">
        <v>1</v>
      </c>
      <c r="F848" s="352" t="s">
        <v>362</v>
      </c>
      <c r="G848" s="353">
        <v>7400895.1900000004</v>
      </c>
      <c r="H848" s="353">
        <v>862125.75</v>
      </c>
      <c r="I848" s="353">
        <v>0</v>
      </c>
      <c r="J848" s="353">
        <v>740089.52</v>
      </c>
      <c r="K848" s="353">
        <v>740089.52</v>
      </c>
      <c r="L848" s="353">
        <v>6660805.6699999999</v>
      </c>
      <c r="M848" s="354">
        <v>0.899999999864881</v>
      </c>
      <c r="N848" s="355">
        <v>45422.428449074076</v>
      </c>
      <c r="O848" s="355">
        <v>45421.615520833337</v>
      </c>
      <c r="P848" s="353">
        <v>7400895.1900000004</v>
      </c>
    </row>
    <row r="849" spans="1:16">
      <c r="A849" s="352">
        <v>704679</v>
      </c>
      <c r="B849" s="352">
        <v>11524</v>
      </c>
      <c r="C849" s="352" t="s">
        <v>335</v>
      </c>
      <c r="D849" s="352" t="s">
        <v>1096</v>
      </c>
      <c r="E849" s="352">
        <v>2</v>
      </c>
      <c r="F849" s="352" t="s">
        <v>362</v>
      </c>
      <c r="G849" s="353">
        <v>16372823.800000001</v>
      </c>
      <c r="H849" s="353">
        <v>2060901.35</v>
      </c>
      <c r="I849" s="353">
        <v>0</v>
      </c>
      <c r="J849" s="353">
        <v>1637282.38</v>
      </c>
      <c r="K849" s="353">
        <v>1637282.38</v>
      </c>
      <c r="L849" s="353">
        <v>14735541.42</v>
      </c>
      <c r="M849" s="354">
        <v>0.9</v>
      </c>
      <c r="N849" s="355">
        <v>45233.479212962964</v>
      </c>
      <c r="O849" s="355">
        <v>45358.666620370372</v>
      </c>
      <c r="P849" s="353">
        <v>16372823.800000001</v>
      </c>
    </row>
    <row r="850" spans="1:16">
      <c r="A850" s="352">
        <v>724825</v>
      </c>
      <c r="B850" s="352">
        <v>11725</v>
      </c>
      <c r="C850" s="352" t="s">
        <v>335</v>
      </c>
      <c r="D850" s="352" t="s">
        <v>141</v>
      </c>
      <c r="E850" s="352">
        <v>0</v>
      </c>
      <c r="F850" s="352" t="s">
        <v>362</v>
      </c>
      <c r="G850" s="353">
        <v>14650708.439999999</v>
      </c>
      <c r="H850" s="353">
        <v>1838229.6</v>
      </c>
      <c r="I850" s="353">
        <v>0</v>
      </c>
      <c r="J850" s="353">
        <v>1465070.84</v>
      </c>
      <c r="K850" s="353">
        <v>1465070.84</v>
      </c>
      <c r="L850" s="353">
        <v>13185637.6</v>
      </c>
      <c r="M850" s="354">
        <v>0.9</v>
      </c>
      <c r="N850" s="355">
        <v>45422.428449074076</v>
      </c>
      <c r="O850" s="355">
        <v>45421.614525462966</v>
      </c>
      <c r="P850" s="353">
        <v>14650708.439999999</v>
      </c>
    </row>
    <row r="851" spans="1:16">
      <c r="A851" s="352">
        <v>724669</v>
      </c>
      <c r="B851" s="352">
        <v>11730</v>
      </c>
      <c r="C851" s="352" t="s">
        <v>335</v>
      </c>
      <c r="D851" s="352" t="s">
        <v>1097</v>
      </c>
      <c r="E851" s="352">
        <v>0</v>
      </c>
      <c r="F851" s="352" t="s">
        <v>362</v>
      </c>
      <c r="G851" s="353">
        <v>0</v>
      </c>
      <c r="H851" s="353"/>
      <c r="I851" s="353">
        <v>0</v>
      </c>
      <c r="J851" s="353">
        <v>0</v>
      </c>
      <c r="K851" s="353">
        <v>0</v>
      </c>
      <c r="L851" s="353">
        <v>0</v>
      </c>
      <c r="M851" s="354">
        <v>0.9</v>
      </c>
      <c r="N851" s="355"/>
      <c r="O851" s="355"/>
      <c r="P851" s="353">
        <v>10780496.720000001</v>
      </c>
    </row>
    <row r="852" spans="1:16">
      <c r="A852" s="352">
        <v>704868</v>
      </c>
      <c r="B852" s="352">
        <v>11650</v>
      </c>
      <c r="C852" s="352" t="s">
        <v>335</v>
      </c>
      <c r="D852" s="352" t="s">
        <v>118</v>
      </c>
      <c r="E852" s="352">
        <v>0</v>
      </c>
      <c r="F852" s="352" t="s">
        <v>362</v>
      </c>
      <c r="G852" s="353">
        <v>5869029.7400000002</v>
      </c>
      <c r="H852" s="353">
        <v>716918.6</v>
      </c>
      <c r="I852" s="353">
        <v>0</v>
      </c>
      <c r="J852" s="353">
        <v>586902.97</v>
      </c>
      <c r="K852" s="353">
        <v>586902.97</v>
      </c>
      <c r="L852" s="353">
        <v>5282126.7699999996</v>
      </c>
      <c r="M852" s="354">
        <v>0.9</v>
      </c>
      <c r="N852" s="355">
        <v>45481.477777777778</v>
      </c>
      <c r="O852" s="355">
        <v>45478.535277777781</v>
      </c>
      <c r="P852" s="353">
        <v>5869029.7400000002</v>
      </c>
    </row>
    <row r="853" spans="1:16">
      <c r="A853" s="352">
        <v>690483</v>
      </c>
      <c r="B853" s="352">
        <v>11552</v>
      </c>
      <c r="C853" s="352" t="s">
        <v>335</v>
      </c>
      <c r="D853" s="352" t="s">
        <v>1098</v>
      </c>
      <c r="E853" s="352">
        <v>0</v>
      </c>
      <c r="F853" s="352" t="s">
        <v>362</v>
      </c>
      <c r="G853" s="353">
        <v>0</v>
      </c>
      <c r="H853" s="353"/>
      <c r="I853" s="353">
        <v>0</v>
      </c>
      <c r="J853" s="353">
        <v>0</v>
      </c>
      <c r="K853" s="353">
        <v>0</v>
      </c>
      <c r="L853" s="353">
        <v>0</v>
      </c>
      <c r="M853" s="354">
        <v>0.9</v>
      </c>
      <c r="N853" s="355"/>
      <c r="O853" s="355"/>
      <c r="P853" s="353">
        <v>14662400.800000001</v>
      </c>
    </row>
    <row r="854" spans="1:16">
      <c r="A854" s="352">
        <v>659623</v>
      </c>
      <c r="B854" s="352">
        <v>10884</v>
      </c>
      <c r="C854" s="352" t="s">
        <v>335</v>
      </c>
      <c r="D854" s="352" t="s">
        <v>1099</v>
      </c>
      <c r="E854" s="352">
        <v>0</v>
      </c>
      <c r="F854" s="352" t="s">
        <v>362</v>
      </c>
      <c r="G854" s="353">
        <v>17562047</v>
      </c>
      <c r="H854" s="353">
        <v>565289</v>
      </c>
      <c r="I854" s="353">
        <v>0</v>
      </c>
      <c r="J854" s="353">
        <v>1756204.7</v>
      </c>
      <c r="K854" s="353">
        <v>1756204.7</v>
      </c>
      <c r="L854" s="353">
        <v>15805842.300000001</v>
      </c>
      <c r="M854" s="354">
        <v>0.9</v>
      </c>
      <c r="N854" s="355">
        <v>44922.495069444441</v>
      </c>
      <c r="O854" s="355">
        <v>44918.882060185184</v>
      </c>
      <c r="P854" s="353">
        <v>17562047</v>
      </c>
    </row>
    <row r="855" spans="1:16">
      <c r="A855" s="352">
        <v>678789</v>
      </c>
      <c r="B855" s="352">
        <v>11533</v>
      </c>
      <c r="C855" s="352" t="s">
        <v>335</v>
      </c>
      <c r="D855" s="352" t="s">
        <v>1100</v>
      </c>
      <c r="E855" s="352">
        <v>2</v>
      </c>
      <c r="F855" s="352" t="s">
        <v>362</v>
      </c>
      <c r="G855" s="353">
        <v>16024559.58</v>
      </c>
      <c r="H855" s="353">
        <v>1158946.56</v>
      </c>
      <c r="I855" s="353">
        <v>0</v>
      </c>
      <c r="J855" s="353">
        <v>1602455.96</v>
      </c>
      <c r="K855" s="353">
        <v>1602455.96</v>
      </c>
      <c r="L855" s="353">
        <v>14422103.619999999</v>
      </c>
      <c r="M855" s="354">
        <v>0.89999999987519097</v>
      </c>
      <c r="N855" s="355">
        <v>45233.479212962964</v>
      </c>
      <c r="O855" s="355">
        <v>45358.666354166664</v>
      </c>
      <c r="P855" s="353">
        <v>16024559.58</v>
      </c>
    </row>
    <row r="856" spans="1:16">
      <c r="A856" s="352">
        <v>735496</v>
      </c>
      <c r="B856" s="352">
        <v>11835</v>
      </c>
      <c r="C856" s="352" t="s">
        <v>335</v>
      </c>
      <c r="D856" s="352" t="s">
        <v>1101</v>
      </c>
      <c r="E856" s="352">
        <v>0</v>
      </c>
      <c r="F856" s="352" t="s">
        <v>362</v>
      </c>
      <c r="G856" s="353">
        <v>0</v>
      </c>
      <c r="H856" s="353"/>
      <c r="I856" s="353">
        <v>0</v>
      </c>
      <c r="J856" s="353">
        <v>0</v>
      </c>
      <c r="K856" s="353">
        <v>0</v>
      </c>
      <c r="L856" s="353">
        <v>0</v>
      </c>
      <c r="M856" s="354">
        <v>0.9</v>
      </c>
      <c r="N856" s="355"/>
      <c r="O856" s="355"/>
      <c r="P856" s="353">
        <v>14764763</v>
      </c>
    </row>
    <row r="857" spans="1:16">
      <c r="A857" s="352">
        <v>735665</v>
      </c>
      <c r="B857" s="352">
        <v>11783</v>
      </c>
      <c r="C857" s="352" t="s">
        <v>335</v>
      </c>
      <c r="D857" s="352" t="s">
        <v>1102</v>
      </c>
      <c r="E857" s="352">
        <v>0</v>
      </c>
      <c r="F857" s="352" t="s">
        <v>362</v>
      </c>
      <c r="G857" s="353">
        <v>0</v>
      </c>
      <c r="H857" s="353"/>
      <c r="I857" s="353">
        <v>0</v>
      </c>
      <c r="J857" s="353">
        <v>0</v>
      </c>
      <c r="K857" s="353">
        <v>0</v>
      </c>
      <c r="L857" s="353">
        <v>0</v>
      </c>
      <c r="M857" s="354">
        <v>0.9</v>
      </c>
      <c r="N857" s="355"/>
      <c r="O857" s="355"/>
      <c r="P857" s="353">
        <v>12296300.92</v>
      </c>
    </row>
    <row r="858" spans="1:16">
      <c r="A858" s="352">
        <v>954184</v>
      </c>
      <c r="B858" s="352">
        <v>108144</v>
      </c>
      <c r="C858" s="352" t="s">
        <v>504</v>
      </c>
      <c r="D858" s="352" t="s">
        <v>1103</v>
      </c>
      <c r="E858" s="352">
        <v>0</v>
      </c>
      <c r="F858" s="352" t="s">
        <v>362</v>
      </c>
      <c r="G858" s="353">
        <v>0</v>
      </c>
      <c r="H858" s="353"/>
      <c r="I858" s="353">
        <v>0</v>
      </c>
      <c r="J858" s="353">
        <v>0</v>
      </c>
      <c r="K858" s="353">
        <v>0</v>
      </c>
      <c r="L858" s="353">
        <v>0</v>
      </c>
      <c r="M858" s="354">
        <v>0.9</v>
      </c>
      <c r="N858" s="355"/>
      <c r="O858" s="355"/>
      <c r="P858" s="353">
        <v>0</v>
      </c>
    </row>
    <row r="859" spans="1:16">
      <c r="A859" s="352">
        <v>551914</v>
      </c>
      <c r="B859" s="352">
        <v>11470</v>
      </c>
      <c r="C859" s="352" t="s">
        <v>335</v>
      </c>
      <c r="D859" s="352" t="s">
        <v>233</v>
      </c>
      <c r="E859" s="352">
        <v>0</v>
      </c>
      <c r="F859" s="352" t="s">
        <v>362</v>
      </c>
      <c r="G859" s="353">
        <v>0</v>
      </c>
      <c r="H859" s="353">
        <v>0</v>
      </c>
      <c r="I859" s="353">
        <v>0</v>
      </c>
      <c r="J859" s="353">
        <v>0</v>
      </c>
      <c r="K859" s="353">
        <v>0</v>
      </c>
      <c r="L859" s="353">
        <v>0</v>
      </c>
      <c r="M859" s="354">
        <v>0.9</v>
      </c>
      <c r="N859" s="355"/>
      <c r="O859" s="355"/>
      <c r="P859" s="353">
        <v>0</v>
      </c>
    </row>
    <row r="860" spans="1:16">
      <c r="A860" s="352">
        <v>178722</v>
      </c>
      <c r="B860" s="352">
        <v>107247</v>
      </c>
      <c r="C860" s="352" t="s">
        <v>335</v>
      </c>
      <c r="D860" s="352" t="s">
        <v>1104</v>
      </c>
      <c r="E860" s="352">
        <v>0</v>
      </c>
      <c r="F860" s="352" t="s">
        <v>362</v>
      </c>
      <c r="G860" s="353">
        <v>81857757</v>
      </c>
      <c r="H860" s="353">
        <v>0</v>
      </c>
      <c r="I860" s="353">
        <v>0</v>
      </c>
      <c r="J860" s="353">
        <v>8185775.7000000002</v>
      </c>
      <c r="K860" s="353">
        <v>0</v>
      </c>
      <c r="L860" s="353">
        <v>0</v>
      </c>
      <c r="M860" s="354">
        <v>0.9</v>
      </c>
      <c r="N860" s="355"/>
      <c r="O860" s="355"/>
      <c r="P860" s="353">
        <v>0</v>
      </c>
    </row>
    <row r="861" spans="1:16">
      <c r="A861" s="352">
        <v>728260</v>
      </c>
      <c r="B861" s="352">
        <v>11745</v>
      </c>
      <c r="C861" s="352" t="s">
        <v>335</v>
      </c>
      <c r="D861" s="352" t="s">
        <v>1105</v>
      </c>
      <c r="E861" s="352">
        <v>0</v>
      </c>
      <c r="F861" s="352" t="s">
        <v>362</v>
      </c>
      <c r="G861" s="353">
        <v>2876063.63</v>
      </c>
      <c r="H861" s="353">
        <v>0</v>
      </c>
      <c r="I861" s="353">
        <v>0</v>
      </c>
      <c r="J861" s="353">
        <v>287606.36</v>
      </c>
      <c r="K861" s="353">
        <v>0</v>
      </c>
      <c r="L861" s="353">
        <v>0</v>
      </c>
      <c r="M861" s="354">
        <v>0.9</v>
      </c>
      <c r="N861" s="355"/>
      <c r="O861" s="355"/>
      <c r="P861" s="353">
        <v>2876063.63</v>
      </c>
    </row>
    <row r="862" spans="1:16">
      <c r="A862" s="352">
        <v>728257</v>
      </c>
      <c r="B862" s="352">
        <v>107904</v>
      </c>
      <c r="C862" s="352" t="s">
        <v>335</v>
      </c>
      <c r="D862" s="352" t="s">
        <v>1106</v>
      </c>
      <c r="E862" s="352">
        <v>0</v>
      </c>
      <c r="F862" s="352" t="s">
        <v>362</v>
      </c>
      <c r="G862" s="353">
        <v>0</v>
      </c>
      <c r="H862" s="353"/>
      <c r="I862" s="353">
        <v>0</v>
      </c>
      <c r="J862" s="353"/>
      <c r="K862" s="353">
        <v>0</v>
      </c>
      <c r="L862" s="353">
        <v>0</v>
      </c>
      <c r="M862" s="354">
        <v>0.9</v>
      </c>
      <c r="N862" s="355"/>
      <c r="O862" s="355"/>
      <c r="P862" s="353">
        <v>0</v>
      </c>
    </row>
    <row r="863" spans="1:16">
      <c r="A863" s="352">
        <v>701473</v>
      </c>
      <c r="B863" s="352">
        <v>11693</v>
      </c>
      <c r="C863" s="352" t="s">
        <v>335</v>
      </c>
      <c r="D863" s="352" t="s">
        <v>1107</v>
      </c>
      <c r="E863" s="352">
        <v>0</v>
      </c>
      <c r="F863" s="352" t="s">
        <v>362</v>
      </c>
      <c r="G863" s="353">
        <v>0</v>
      </c>
      <c r="H863" s="353"/>
      <c r="I863" s="353">
        <v>0</v>
      </c>
      <c r="J863" s="353">
        <v>0</v>
      </c>
      <c r="K863" s="353">
        <v>0</v>
      </c>
      <c r="L863" s="353">
        <v>0</v>
      </c>
      <c r="M863" s="354">
        <v>0.9</v>
      </c>
      <c r="N863" s="355"/>
      <c r="O863" s="355"/>
      <c r="P863" s="353">
        <v>14314798.949999999</v>
      </c>
    </row>
    <row r="864" spans="1:16">
      <c r="A864" s="352">
        <v>704931</v>
      </c>
      <c r="B864" s="352">
        <v>11651</v>
      </c>
      <c r="C864" s="352" t="s">
        <v>335</v>
      </c>
      <c r="D864" s="352" t="s">
        <v>1108</v>
      </c>
      <c r="E864" s="352">
        <v>0</v>
      </c>
      <c r="F864" s="352" t="s">
        <v>362</v>
      </c>
      <c r="G864" s="353">
        <v>0</v>
      </c>
      <c r="H864" s="353"/>
      <c r="I864" s="353">
        <v>0</v>
      </c>
      <c r="J864" s="353">
        <v>0</v>
      </c>
      <c r="K864" s="353">
        <v>0</v>
      </c>
      <c r="L864" s="353">
        <v>0</v>
      </c>
      <c r="M864" s="354">
        <v>0.9</v>
      </c>
      <c r="N864" s="355"/>
      <c r="O864" s="355"/>
      <c r="P864" s="353">
        <v>17705969.27</v>
      </c>
    </row>
    <row r="865" spans="1:16">
      <c r="A865" s="352">
        <v>663383</v>
      </c>
      <c r="B865" s="352">
        <v>10607</v>
      </c>
      <c r="C865" s="352" t="s">
        <v>335</v>
      </c>
      <c r="D865" s="352" t="s">
        <v>1109</v>
      </c>
      <c r="E865" s="352">
        <v>1</v>
      </c>
      <c r="F865" s="352" t="s">
        <v>362</v>
      </c>
      <c r="G865" s="353">
        <v>2007587.81</v>
      </c>
      <c r="H865" s="353">
        <v>0</v>
      </c>
      <c r="I865" s="353">
        <v>0</v>
      </c>
      <c r="J865" s="353">
        <v>200758.78</v>
      </c>
      <c r="K865" s="353">
        <v>200758.78</v>
      </c>
      <c r="L865" s="353">
        <v>1806829.03</v>
      </c>
      <c r="M865" s="354">
        <v>0.9</v>
      </c>
      <c r="N865" s="355">
        <v>44701.503750000003</v>
      </c>
      <c r="O865" s="355">
        <v>44700.83965277778</v>
      </c>
      <c r="P865" s="353">
        <v>2007587.81</v>
      </c>
    </row>
    <row r="866" spans="1:16">
      <c r="A866" s="352">
        <v>169340</v>
      </c>
      <c r="B866" s="352">
        <v>107223</v>
      </c>
      <c r="C866" s="352" t="s">
        <v>335</v>
      </c>
      <c r="D866" s="352" t="s">
        <v>1110</v>
      </c>
      <c r="E866" s="352">
        <v>0</v>
      </c>
      <c r="F866" s="352" t="s">
        <v>362</v>
      </c>
      <c r="G866" s="353">
        <v>0</v>
      </c>
      <c r="H866" s="353"/>
      <c r="I866" s="353">
        <v>0</v>
      </c>
      <c r="J866" s="353"/>
      <c r="K866" s="353">
        <v>0</v>
      </c>
      <c r="L866" s="353">
        <v>0</v>
      </c>
      <c r="M866" s="354">
        <v>0.9</v>
      </c>
      <c r="N866" s="355"/>
      <c r="O866" s="355"/>
      <c r="P866" s="353">
        <v>0</v>
      </c>
    </row>
    <row r="867" spans="1:16">
      <c r="A867" s="352">
        <v>550771</v>
      </c>
      <c r="B867" s="352">
        <v>107719</v>
      </c>
      <c r="C867" s="352" t="s">
        <v>335</v>
      </c>
      <c r="D867" s="352" t="s">
        <v>1111</v>
      </c>
      <c r="E867" s="352">
        <v>0</v>
      </c>
      <c r="F867" s="352" t="s">
        <v>362</v>
      </c>
      <c r="G867" s="353">
        <v>0</v>
      </c>
      <c r="H867" s="353"/>
      <c r="I867" s="353">
        <v>0</v>
      </c>
      <c r="J867" s="353"/>
      <c r="K867" s="353">
        <v>0</v>
      </c>
      <c r="L867" s="353">
        <v>0</v>
      </c>
      <c r="M867" s="354">
        <v>0.9</v>
      </c>
      <c r="N867" s="355"/>
      <c r="O867" s="355"/>
      <c r="P867" s="353">
        <v>0</v>
      </c>
    </row>
    <row r="868" spans="1:16">
      <c r="A868" s="352">
        <v>679039</v>
      </c>
      <c r="B868" s="352">
        <v>11351</v>
      </c>
      <c r="C868" s="352" t="s">
        <v>335</v>
      </c>
      <c r="D868" s="352" t="s">
        <v>1112</v>
      </c>
      <c r="E868" s="352">
        <v>0</v>
      </c>
      <c r="F868" s="352" t="s">
        <v>362</v>
      </c>
      <c r="G868" s="353">
        <v>75586568.640000001</v>
      </c>
      <c r="H868" s="353">
        <v>1849344.06</v>
      </c>
      <c r="I868" s="353">
        <v>0</v>
      </c>
      <c r="J868" s="353">
        <v>7558656.8600000003</v>
      </c>
      <c r="K868" s="353">
        <v>7558656.8600000003</v>
      </c>
      <c r="L868" s="353">
        <v>68027911.780000001</v>
      </c>
      <c r="M868" s="354">
        <v>0.9</v>
      </c>
      <c r="N868" s="355">
        <v>45112.483460648145</v>
      </c>
      <c r="O868" s="355">
        <v>45110.800138888888</v>
      </c>
      <c r="P868" s="353">
        <v>75586568.640000001</v>
      </c>
    </row>
    <row r="869" spans="1:16">
      <c r="A869" s="352">
        <v>735672</v>
      </c>
      <c r="B869" s="352">
        <v>11838</v>
      </c>
      <c r="C869" s="352" t="s">
        <v>335</v>
      </c>
      <c r="D869" s="352" t="s">
        <v>1113</v>
      </c>
      <c r="E869" s="352">
        <v>0</v>
      </c>
      <c r="F869" s="352" t="s">
        <v>362</v>
      </c>
      <c r="G869" s="353">
        <v>0</v>
      </c>
      <c r="H869" s="353"/>
      <c r="I869" s="353">
        <v>0</v>
      </c>
      <c r="J869" s="353">
        <v>0</v>
      </c>
      <c r="K869" s="353">
        <v>0</v>
      </c>
      <c r="L869" s="353">
        <v>0</v>
      </c>
      <c r="M869" s="354">
        <v>0.9</v>
      </c>
      <c r="N869" s="355"/>
      <c r="O869" s="355"/>
      <c r="P869" s="353">
        <v>11986815</v>
      </c>
    </row>
    <row r="870" spans="1:16">
      <c r="A870" s="352">
        <v>746111</v>
      </c>
      <c r="B870" s="352">
        <v>11778</v>
      </c>
      <c r="C870" s="352" t="s">
        <v>335</v>
      </c>
      <c r="D870" s="352" t="s">
        <v>1114</v>
      </c>
      <c r="E870" s="352">
        <v>0</v>
      </c>
      <c r="F870" s="352" t="s">
        <v>362</v>
      </c>
      <c r="G870" s="353">
        <v>0</v>
      </c>
      <c r="H870" s="353"/>
      <c r="I870" s="353">
        <v>0</v>
      </c>
      <c r="J870" s="353">
        <v>0</v>
      </c>
      <c r="K870" s="353">
        <v>0</v>
      </c>
      <c r="L870" s="353">
        <v>0</v>
      </c>
      <c r="M870" s="354">
        <v>0.9</v>
      </c>
      <c r="N870" s="355"/>
      <c r="O870" s="355"/>
      <c r="P870" s="353">
        <v>11477605.890000001</v>
      </c>
    </row>
    <row r="871" spans="1:16">
      <c r="A871" s="352">
        <v>550060</v>
      </c>
      <c r="B871" s="352">
        <v>107711</v>
      </c>
      <c r="C871" s="352" t="s">
        <v>504</v>
      </c>
      <c r="D871" s="352" t="s">
        <v>1115</v>
      </c>
      <c r="E871" s="352">
        <v>0</v>
      </c>
      <c r="F871" s="352" t="s">
        <v>362</v>
      </c>
      <c r="G871" s="353">
        <v>0</v>
      </c>
      <c r="H871" s="353"/>
      <c r="I871" s="353">
        <v>0</v>
      </c>
      <c r="J871" s="353"/>
      <c r="K871" s="353">
        <v>0</v>
      </c>
      <c r="L871" s="353">
        <v>0</v>
      </c>
      <c r="M871" s="354">
        <v>0.9</v>
      </c>
      <c r="N871" s="355"/>
      <c r="O871" s="355"/>
      <c r="P871" s="353">
        <v>0</v>
      </c>
    </row>
    <row r="872" spans="1:16">
      <c r="A872" s="352">
        <v>956339</v>
      </c>
      <c r="B872" s="352">
        <v>108150</v>
      </c>
      <c r="C872" s="352" t="s">
        <v>335</v>
      </c>
      <c r="D872" s="352" t="s">
        <v>240</v>
      </c>
      <c r="E872" s="352">
        <v>0</v>
      </c>
      <c r="F872" s="352" t="s">
        <v>362</v>
      </c>
      <c r="G872" s="353">
        <v>11453400.26</v>
      </c>
      <c r="H872" s="353">
        <v>8566144.8300000001</v>
      </c>
      <c r="I872" s="353">
        <v>0</v>
      </c>
      <c r="J872" s="353">
        <v>1145340.02</v>
      </c>
      <c r="K872" s="353">
        <v>1145340.02</v>
      </c>
      <c r="L872" s="353">
        <v>0</v>
      </c>
      <c r="M872" s="354">
        <v>0.9</v>
      </c>
      <c r="N872" s="355"/>
      <c r="O872" s="355"/>
      <c r="P872" s="353">
        <v>0</v>
      </c>
    </row>
    <row r="873" spans="1:16">
      <c r="A873" s="352">
        <v>956330</v>
      </c>
      <c r="B873" s="352">
        <v>108145</v>
      </c>
      <c r="C873" s="352" t="s">
        <v>335</v>
      </c>
      <c r="D873" s="352" t="s">
        <v>235</v>
      </c>
      <c r="E873" s="352">
        <v>0</v>
      </c>
      <c r="F873" s="352" t="s">
        <v>362</v>
      </c>
      <c r="G873" s="353">
        <v>7595964.5999999996</v>
      </c>
      <c r="H873" s="353">
        <v>5681119.2699999996</v>
      </c>
      <c r="I873" s="353">
        <v>0</v>
      </c>
      <c r="J873" s="353">
        <v>759596.46</v>
      </c>
      <c r="K873" s="353">
        <v>759596.46</v>
      </c>
      <c r="L873" s="353">
        <v>0</v>
      </c>
      <c r="M873" s="354">
        <v>0.9</v>
      </c>
      <c r="N873" s="355"/>
      <c r="O873" s="355"/>
      <c r="P873" s="353">
        <v>0</v>
      </c>
    </row>
    <row r="874" spans="1:16">
      <c r="A874" s="352">
        <v>178577</v>
      </c>
      <c r="B874" s="352">
        <v>11507</v>
      </c>
      <c r="C874" s="352" t="s">
        <v>335</v>
      </c>
      <c r="D874" s="352" t="s">
        <v>230</v>
      </c>
      <c r="E874" s="352">
        <v>0</v>
      </c>
      <c r="F874" s="352" t="s">
        <v>362</v>
      </c>
      <c r="G874" s="353">
        <v>0</v>
      </c>
      <c r="H874" s="353">
        <v>0</v>
      </c>
      <c r="I874" s="353">
        <v>0</v>
      </c>
      <c r="J874" s="353">
        <v>0</v>
      </c>
      <c r="K874" s="353">
        <v>0</v>
      </c>
      <c r="L874" s="353">
        <v>0</v>
      </c>
      <c r="M874" s="354">
        <v>0.9</v>
      </c>
      <c r="N874" s="355"/>
      <c r="O874" s="355"/>
      <c r="P874" s="353">
        <v>0</v>
      </c>
    </row>
    <row r="875" spans="1:16">
      <c r="A875" s="352">
        <v>724603</v>
      </c>
      <c r="B875" s="352">
        <v>11684</v>
      </c>
      <c r="C875" s="352" t="s">
        <v>335</v>
      </c>
      <c r="D875" s="352" t="s">
        <v>1116</v>
      </c>
      <c r="E875" s="352">
        <v>0</v>
      </c>
      <c r="F875" s="352" t="s">
        <v>362</v>
      </c>
      <c r="G875" s="353">
        <v>0</v>
      </c>
      <c r="H875" s="353"/>
      <c r="I875" s="353">
        <v>0</v>
      </c>
      <c r="J875" s="353">
        <v>0</v>
      </c>
      <c r="K875" s="353">
        <v>0</v>
      </c>
      <c r="L875" s="353">
        <v>0</v>
      </c>
      <c r="M875" s="354">
        <v>0.9</v>
      </c>
      <c r="N875" s="355"/>
      <c r="O875" s="355"/>
      <c r="P875" s="353">
        <v>9017148.0399999991</v>
      </c>
    </row>
    <row r="876" spans="1:16">
      <c r="A876" s="352">
        <v>734396</v>
      </c>
      <c r="B876" s="352">
        <v>107915</v>
      </c>
      <c r="C876" s="352" t="s">
        <v>335</v>
      </c>
      <c r="D876" s="352" t="s">
        <v>1117</v>
      </c>
      <c r="E876" s="352">
        <v>0</v>
      </c>
      <c r="F876" s="352" t="s">
        <v>362</v>
      </c>
      <c r="G876" s="353">
        <v>0</v>
      </c>
      <c r="H876" s="353"/>
      <c r="I876" s="353">
        <v>0</v>
      </c>
      <c r="J876" s="353">
        <v>0</v>
      </c>
      <c r="K876" s="353">
        <v>0</v>
      </c>
      <c r="L876" s="353">
        <v>0</v>
      </c>
      <c r="M876" s="354">
        <v>0.9</v>
      </c>
      <c r="N876" s="355"/>
      <c r="O876" s="355"/>
      <c r="P876" s="353">
        <v>0</v>
      </c>
    </row>
    <row r="877" spans="1:16">
      <c r="A877" s="352">
        <v>734393</v>
      </c>
      <c r="B877" s="352">
        <v>11805</v>
      </c>
      <c r="C877" s="352" t="s">
        <v>335</v>
      </c>
      <c r="D877" s="352" t="s">
        <v>1118</v>
      </c>
      <c r="E877" s="352">
        <v>0</v>
      </c>
      <c r="F877" s="352" t="s">
        <v>362</v>
      </c>
      <c r="G877" s="353">
        <v>0</v>
      </c>
      <c r="H877" s="353"/>
      <c r="I877" s="353">
        <v>0</v>
      </c>
      <c r="J877" s="353">
        <v>0</v>
      </c>
      <c r="K877" s="353">
        <v>0</v>
      </c>
      <c r="L877" s="353">
        <v>0</v>
      </c>
      <c r="M877" s="354">
        <v>0.9</v>
      </c>
      <c r="N877" s="355"/>
      <c r="O877" s="355"/>
      <c r="P877" s="353">
        <v>11541259</v>
      </c>
    </row>
    <row r="878" spans="1:16">
      <c r="A878" s="352">
        <v>550162</v>
      </c>
      <c r="B878" s="352">
        <v>11813</v>
      </c>
      <c r="C878" s="352" t="s">
        <v>335</v>
      </c>
      <c r="D878" s="352" t="s">
        <v>1119</v>
      </c>
      <c r="E878" s="352">
        <v>0</v>
      </c>
      <c r="F878" s="352" t="s">
        <v>362</v>
      </c>
      <c r="G878" s="353">
        <v>0</v>
      </c>
      <c r="H878" s="353"/>
      <c r="I878" s="353">
        <v>0</v>
      </c>
      <c r="J878" s="353">
        <v>0</v>
      </c>
      <c r="K878" s="353">
        <v>0</v>
      </c>
      <c r="L878" s="353">
        <v>0</v>
      </c>
      <c r="M878" s="354">
        <v>0.9</v>
      </c>
      <c r="N878" s="355"/>
      <c r="O878" s="355"/>
      <c r="P878" s="353">
        <v>0</v>
      </c>
    </row>
    <row r="879" spans="1:16">
      <c r="A879" s="352">
        <v>551100</v>
      </c>
      <c r="B879" s="352">
        <v>107725</v>
      </c>
      <c r="C879" s="352" t="s">
        <v>335</v>
      </c>
      <c r="D879" s="352" t="s">
        <v>1120</v>
      </c>
      <c r="E879" s="352">
        <v>0</v>
      </c>
      <c r="F879" s="352" t="s">
        <v>362</v>
      </c>
      <c r="G879" s="353">
        <v>0</v>
      </c>
      <c r="H879" s="353"/>
      <c r="I879" s="353">
        <v>0</v>
      </c>
      <c r="J879" s="353"/>
      <c r="K879" s="353">
        <v>0</v>
      </c>
      <c r="L879" s="353">
        <v>0</v>
      </c>
      <c r="M879" s="354">
        <v>0.9</v>
      </c>
      <c r="N879" s="355"/>
      <c r="O879" s="355"/>
      <c r="P879" s="353">
        <v>0</v>
      </c>
    </row>
    <row r="880" spans="1:16">
      <c r="A880" s="352">
        <v>682328</v>
      </c>
      <c r="B880" s="352">
        <v>11876</v>
      </c>
      <c r="C880" s="352" t="s">
        <v>335</v>
      </c>
      <c r="D880" s="352" t="s">
        <v>234</v>
      </c>
      <c r="E880" s="352">
        <v>0</v>
      </c>
      <c r="F880" s="352" t="s">
        <v>362</v>
      </c>
      <c r="G880" s="353">
        <v>4377673.55</v>
      </c>
      <c r="H880" s="353">
        <v>0</v>
      </c>
      <c r="I880" s="353">
        <v>0</v>
      </c>
      <c r="J880" s="353">
        <v>437767.35</v>
      </c>
      <c r="K880" s="353">
        <v>0</v>
      </c>
      <c r="L880" s="353">
        <v>0</v>
      </c>
      <c r="M880" s="354">
        <v>0.9</v>
      </c>
      <c r="N880" s="355"/>
      <c r="O880" s="355"/>
      <c r="P880" s="353">
        <v>2637502.7400000002</v>
      </c>
    </row>
    <row r="881" spans="1:16">
      <c r="A881" s="352">
        <v>679780</v>
      </c>
      <c r="B881" s="352">
        <v>11540</v>
      </c>
      <c r="C881" s="352" t="s">
        <v>335</v>
      </c>
      <c r="D881" s="352" t="s">
        <v>1121</v>
      </c>
      <c r="E881" s="352">
        <v>2</v>
      </c>
      <c r="F881" s="352" t="s">
        <v>362</v>
      </c>
      <c r="G881" s="353">
        <v>21886903</v>
      </c>
      <c r="H881" s="353">
        <v>1176376</v>
      </c>
      <c r="I881" s="353">
        <v>0</v>
      </c>
      <c r="J881" s="353">
        <v>2188690.2999999998</v>
      </c>
      <c r="K881" s="353">
        <v>2188690.2999999998</v>
      </c>
      <c r="L881" s="353">
        <v>19698212.699999999</v>
      </c>
      <c r="M881" s="354">
        <v>0.9</v>
      </c>
      <c r="N881" s="355">
        <v>45233.479212962964</v>
      </c>
      <c r="O881" s="355">
        <v>45362.72960648148</v>
      </c>
      <c r="P881" s="353">
        <v>21886903</v>
      </c>
    </row>
    <row r="882" spans="1:16">
      <c r="A882" s="352">
        <v>735472</v>
      </c>
      <c r="B882" s="352">
        <v>11833</v>
      </c>
      <c r="C882" s="352" t="s">
        <v>335</v>
      </c>
      <c r="D882" s="352" t="s">
        <v>1122</v>
      </c>
      <c r="E882" s="352">
        <v>0</v>
      </c>
      <c r="F882" s="352" t="s">
        <v>362</v>
      </c>
      <c r="G882" s="353">
        <v>0</v>
      </c>
      <c r="H882" s="353"/>
      <c r="I882" s="353">
        <v>0</v>
      </c>
      <c r="J882" s="353">
        <v>0</v>
      </c>
      <c r="K882" s="353">
        <v>0</v>
      </c>
      <c r="L882" s="353">
        <v>0</v>
      </c>
      <c r="M882" s="354">
        <v>0.9</v>
      </c>
      <c r="N882" s="355"/>
      <c r="O882" s="355"/>
      <c r="P882" s="353">
        <v>18291400</v>
      </c>
    </row>
    <row r="883" spans="1:16">
      <c r="A883" s="352">
        <v>735470</v>
      </c>
      <c r="B883" s="352">
        <v>11804</v>
      </c>
      <c r="C883" s="352" t="s">
        <v>335</v>
      </c>
      <c r="D883" s="352" t="s">
        <v>1123</v>
      </c>
      <c r="E883" s="352">
        <v>0</v>
      </c>
      <c r="F883" s="352" t="s">
        <v>362</v>
      </c>
      <c r="G883" s="353">
        <v>0</v>
      </c>
      <c r="H883" s="353"/>
      <c r="I883" s="353">
        <v>0</v>
      </c>
      <c r="J883" s="353">
        <v>0</v>
      </c>
      <c r="K883" s="353">
        <v>0</v>
      </c>
      <c r="L883" s="353">
        <v>0</v>
      </c>
      <c r="M883" s="354">
        <v>0.9</v>
      </c>
      <c r="N883" s="355"/>
      <c r="O883" s="355"/>
      <c r="P883" s="353">
        <v>19691461</v>
      </c>
    </row>
    <row r="884" spans="1:16">
      <c r="A884" s="352">
        <v>551242</v>
      </c>
      <c r="B884" s="352">
        <v>107726</v>
      </c>
      <c r="C884" s="352" t="s">
        <v>335</v>
      </c>
      <c r="D884" s="352" t="s">
        <v>1124</v>
      </c>
      <c r="E884" s="352">
        <v>0</v>
      </c>
      <c r="F884" s="352" t="s">
        <v>362</v>
      </c>
      <c r="G884" s="353">
        <v>0</v>
      </c>
      <c r="H884" s="353"/>
      <c r="I884" s="353">
        <v>0</v>
      </c>
      <c r="J884" s="353"/>
      <c r="K884" s="353">
        <v>0</v>
      </c>
      <c r="L884" s="353">
        <v>0</v>
      </c>
      <c r="M884" s="354">
        <v>0.9</v>
      </c>
      <c r="N884" s="355"/>
      <c r="O884" s="355"/>
      <c r="P884" s="353">
        <v>0</v>
      </c>
    </row>
    <row r="885" spans="1:16">
      <c r="A885" s="352">
        <v>956348</v>
      </c>
      <c r="B885" s="352">
        <v>108156</v>
      </c>
      <c r="C885" s="352" t="s">
        <v>335</v>
      </c>
      <c r="D885" s="352" t="s">
        <v>1125</v>
      </c>
      <c r="E885" s="352">
        <v>0</v>
      </c>
      <c r="F885" s="352" t="s">
        <v>362</v>
      </c>
      <c r="G885" s="353">
        <v>121306.94</v>
      </c>
      <c r="H885" s="353">
        <v>111902.06</v>
      </c>
      <c r="I885" s="353">
        <v>0</v>
      </c>
      <c r="J885" s="353">
        <v>12130.69</v>
      </c>
      <c r="K885" s="353">
        <v>12130.69</v>
      </c>
      <c r="L885" s="353">
        <v>0</v>
      </c>
      <c r="M885" s="354">
        <v>0.9</v>
      </c>
      <c r="N885" s="355"/>
      <c r="O885" s="355"/>
      <c r="P885" s="353">
        <v>0</v>
      </c>
    </row>
    <row r="886" spans="1:16">
      <c r="A886" s="352">
        <v>704921</v>
      </c>
      <c r="B886" s="352">
        <v>11675</v>
      </c>
      <c r="C886" s="352" t="s">
        <v>335</v>
      </c>
      <c r="D886" s="352" t="s">
        <v>125</v>
      </c>
      <c r="E886" s="352">
        <v>0</v>
      </c>
      <c r="F886" s="352" t="s">
        <v>362</v>
      </c>
      <c r="G886" s="353">
        <v>11007375.310000001</v>
      </c>
      <c r="H886" s="353">
        <v>1577046.09</v>
      </c>
      <c r="I886" s="353">
        <v>0</v>
      </c>
      <c r="J886" s="353">
        <v>1100737.53</v>
      </c>
      <c r="K886" s="353">
        <v>1100737.53</v>
      </c>
      <c r="L886" s="353">
        <v>9906637.7799999993</v>
      </c>
      <c r="M886" s="354">
        <v>0.9</v>
      </c>
      <c r="N886" s="355">
        <v>45443.483657407407</v>
      </c>
      <c r="O886" s="355">
        <v>45442.525208333333</v>
      </c>
      <c r="P886" s="353">
        <v>11007375.310000001</v>
      </c>
    </row>
    <row r="887" spans="1:16">
      <c r="A887" s="352">
        <v>671400</v>
      </c>
      <c r="B887" s="352">
        <v>11529</v>
      </c>
      <c r="C887" s="352" t="s">
        <v>335</v>
      </c>
      <c r="D887" s="352" t="s">
        <v>1126</v>
      </c>
      <c r="E887" s="352">
        <v>0</v>
      </c>
      <c r="F887" s="352" t="s">
        <v>362</v>
      </c>
      <c r="G887" s="353">
        <v>0</v>
      </c>
      <c r="H887" s="353"/>
      <c r="I887" s="353">
        <v>0</v>
      </c>
      <c r="J887" s="353">
        <v>0</v>
      </c>
      <c r="K887" s="353">
        <v>0</v>
      </c>
      <c r="L887" s="353">
        <v>0</v>
      </c>
      <c r="M887" s="354">
        <v>0.9</v>
      </c>
      <c r="N887" s="355"/>
      <c r="O887" s="355"/>
      <c r="P887" s="353">
        <v>8163052.71</v>
      </c>
    </row>
    <row r="888" spans="1:16">
      <c r="A888" s="352">
        <v>550894</v>
      </c>
      <c r="B888" s="352">
        <v>107720</v>
      </c>
      <c r="C888" s="352" t="s">
        <v>335</v>
      </c>
      <c r="D888" s="352" t="s">
        <v>1127</v>
      </c>
      <c r="E888" s="352">
        <v>0</v>
      </c>
      <c r="F888" s="352" t="s">
        <v>362</v>
      </c>
      <c r="G888" s="353">
        <v>0</v>
      </c>
      <c r="H888" s="353"/>
      <c r="I888" s="353">
        <v>0</v>
      </c>
      <c r="J888" s="353">
        <v>0</v>
      </c>
      <c r="K888" s="353">
        <v>0</v>
      </c>
      <c r="L888" s="353">
        <v>0</v>
      </c>
      <c r="M888" s="354">
        <v>0.9</v>
      </c>
      <c r="N888" s="355"/>
      <c r="O888" s="355"/>
      <c r="P888" s="353">
        <v>0</v>
      </c>
    </row>
    <row r="889" spans="1:16">
      <c r="A889" s="352">
        <v>767305</v>
      </c>
      <c r="B889" s="352">
        <v>108066</v>
      </c>
      <c r="C889" s="352" t="s">
        <v>504</v>
      </c>
      <c r="D889" s="352" t="s">
        <v>1128</v>
      </c>
      <c r="E889" s="352">
        <v>0</v>
      </c>
      <c r="F889" s="352" t="s">
        <v>362</v>
      </c>
      <c r="G889" s="353">
        <v>18912976</v>
      </c>
      <c r="H889" s="353">
        <v>0</v>
      </c>
      <c r="I889" s="353">
        <v>0</v>
      </c>
      <c r="J889" s="353">
        <v>1891297.6</v>
      </c>
      <c r="K889" s="353">
        <v>1891297.6</v>
      </c>
      <c r="L889" s="353">
        <v>17021678.399999999</v>
      </c>
      <c r="M889" s="354">
        <v>0.9</v>
      </c>
      <c r="N889" s="355">
        <v>45694.844328703701</v>
      </c>
      <c r="O889" s="355">
        <v>45694.844328703701</v>
      </c>
      <c r="P889" s="353">
        <v>0</v>
      </c>
    </row>
    <row r="890" spans="1:16">
      <c r="A890" s="352">
        <v>801441</v>
      </c>
      <c r="B890" s="352">
        <v>108089</v>
      </c>
      <c r="C890" s="352" t="s">
        <v>335</v>
      </c>
      <c r="D890" s="352" t="s">
        <v>1129</v>
      </c>
      <c r="E890" s="352">
        <v>0</v>
      </c>
      <c r="F890" s="352" t="s">
        <v>362</v>
      </c>
      <c r="G890" s="353">
        <v>0</v>
      </c>
      <c r="H890" s="353"/>
      <c r="I890" s="353">
        <v>0</v>
      </c>
      <c r="J890" s="353">
        <v>0</v>
      </c>
      <c r="K890" s="353">
        <v>0</v>
      </c>
      <c r="L890" s="353">
        <v>0</v>
      </c>
      <c r="M890" s="354">
        <v>0.9</v>
      </c>
      <c r="N890" s="355"/>
      <c r="O890" s="355"/>
      <c r="P890" s="353">
        <v>0</v>
      </c>
    </row>
    <row r="891" spans="1:16">
      <c r="A891" s="352">
        <v>801440</v>
      </c>
      <c r="B891" s="352">
        <v>108088</v>
      </c>
      <c r="C891" s="352" t="s">
        <v>335</v>
      </c>
      <c r="D891" s="352" t="s">
        <v>1130</v>
      </c>
      <c r="E891" s="352">
        <v>0</v>
      </c>
      <c r="F891" s="352" t="s">
        <v>362</v>
      </c>
      <c r="G891" s="353">
        <v>0</v>
      </c>
      <c r="H891" s="353"/>
      <c r="I891" s="353">
        <v>0</v>
      </c>
      <c r="J891" s="353">
        <v>0</v>
      </c>
      <c r="K891" s="353">
        <v>0</v>
      </c>
      <c r="L891" s="353">
        <v>0</v>
      </c>
      <c r="M891" s="354">
        <v>0.9</v>
      </c>
      <c r="N891" s="355"/>
      <c r="O891" s="355"/>
      <c r="P891" s="353">
        <v>0</v>
      </c>
    </row>
    <row r="892" spans="1:16">
      <c r="A892" s="352">
        <v>801438</v>
      </c>
      <c r="B892" s="352">
        <v>108087</v>
      </c>
      <c r="C892" s="352" t="s">
        <v>335</v>
      </c>
      <c r="D892" s="352" t="s">
        <v>1131</v>
      </c>
      <c r="E892" s="352">
        <v>0</v>
      </c>
      <c r="F892" s="352" t="s">
        <v>362</v>
      </c>
      <c r="G892" s="353">
        <v>0</v>
      </c>
      <c r="H892" s="353"/>
      <c r="I892" s="353">
        <v>0</v>
      </c>
      <c r="J892" s="353">
        <v>0</v>
      </c>
      <c r="K892" s="353">
        <v>0</v>
      </c>
      <c r="L892" s="353">
        <v>0</v>
      </c>
      <c r="M892" s="354">
        <v>0.9</v>
      </c>
      <c r="N892" s="355"/>
      <c r="O892" s="355"/>
      <c r="P892" s="353">
        <v>0</v>
      </c>
    </row>
    <row r="893" spans="1:16">
      <c r="A893" s="352">
        <v>801437</v>
      </c>
      <c r="B893" s="352">
        <v>108086</v>
      </c>
      <c r="C893" s="352" t="s">
        <v>335</v>
      </c>
      <c r="D893" s="352" t="s">
        <v>1132</v>
      </c>
      <c r="E893" s="352">
        <v>0</v>
      </c>
      <c r="F893" s="352" t="s">
        <v>362</v>
      </c>
      <c r="G893" s="353">
        <v>0</v>
      </c>
      <c r="H893" s="353"/>
      <c r="I893" s="353">
        <v>0</v>
      </c>
      <c r="J893" s="353">
        <v>0</v>
      </c>
      <c r="K893" s="353">
        <v>0</v>
      </c>
      <c r="L893" s="353">
        <v>0</v>
      </c>
      <c r="M893" s="354">
        <v>0.9</v>
      </c>
      <c r="N893" s="355"/>
      <c r="O893" s="355"/>
      <c r="P893" s="353">
        <v>0</v>
      </c>
    </row>
    <row r="894" spans="1:16">
      <c r="A894" s="352">
        <v>801432</v>
      </c>
      <c r="B894" s="352">
        <v>108085</v>
      </c>
      <c r="C894" s="352" t="s">
        <v>335</v>
      </c>
      <c r="D894" s="352" t="s">
        <v>1133</v>
      </c>
      <c r="E894" s="352">
        <v>0</v>
      </c>
      <c r="F894" s="352" t="s">
        <v>362</v>
      </c>
      <c r="G894" s="353">
        <v>0</v>
      </c>
      <c r="H894" s="353"/>
      <c r="I894" s="353">
        <v>0</v>
      </c>
      <c r="J894" s="353">
        <v>0</v>
      </c>
      <c r="K894" s="353">
        <v>0</v>
      </c>
      <c r="L894" s="353">
        <v>0</v>
      </c>
      <c r="M894" s="354">
        <v>0.9</v>
      </c>
      <c r="N894" s="355"/>
      <c r="O894" s="355"/>
      <c r="P894" s="353">
        <v>0</v>
      </c>
    </row>
    <row r="895" spans="1:16">
      <c r="A895" s="352">
        <v>800399</v>
      </c>
      <c r="B895" s="352">
        <v>108081</v>
      </c>
      <c r="C895" s="352" t="s">
        <v>335</v>
      </c>
      <c r="D895" s="352" t="s">
        <v>1134</v>
      </c>
      <c r="E895" s="352">
        <v>0</v>
      </c>
      <c r="F895" s="352" t="s">
        <v>362</v>
      </c>
      <c r="G895" s="353">
        <v>0</v>
      </c>
      <c r="H895" s="353"/>
      <c r="I895" s="353">
        <v>0</v>
      </c>
      <c r="J895" s="353">
        <v>0</v>
      </c>
      <c r="K895" s="353">
        <v>0</v>
      </c>
      <c r="L895" s="353">
        <v>0</v>
      </c>
      <c r="M895" s="354">
        <v>0.9</v>
      </c>
      <c r="N895" s="355"/>
      <c r="O895" s="355"/>
      <c r="P895" s="353">
        <v>0</v>
      </c>
    </row>
    <row r="896" spans="1:16">
      <c r="A896" s="352">
        <v>741678</v>
      </c>
      <c r="B896" s="352">
        <v>107947</v>
      </c>
      <c r="C896" s="352" t="s">
        <v>335</v>
      </c>
      <c r="D896" s="352" t="s">
        <v>1135</v>
      </c>
      <c r="E896" s="352">
        <v>0</v>
      </c>
      <c r="F896" s="352" t="s">
        <v>362</v>
      </c>
      <c r="G896" s="353">
        <v>0</v>
      </c>
      <c r="H896" s="353"/>
      <c r="I896" s="353">
        <v>0</v>
      </c>
      <c r="J896" s="353">
        <v>0</v>
      </c>
      <c r="K896" s="353">
        <v>0</v>
      </c>
      <c r="L896" s="353">
        <v>0</v>
      </c>
      <c r="M896" s="354">
        <v>0.9</v>
      </c>
      <c r="N896" s="355"/>
      <c r="O896" s="355"/>
      <c r="P896" s="353">
        <v>0</v>
      </c>
    </row>
    <row r="897" spans="1:16">
      <c r="A897" s="352">
        <v>800394</v>
      </c>
      <c r="B897" s="352">
        <v>108080</v>
      </c>
      <c r="C897" s="352" t="s">
        <v>335</v>
      </c>
      <c r="D897" s="352" t="s">
        <v>1136</v>
      </c>
      <c r="E897" s="352">
        <v>0</v>
      </c>
      <c r="F897" s="352" t="s">
        <v>362</v>
      </c>
      <c r="G897" s="353">
        <v>0</v>
      </c>
      <c r="H897" s="353"/>
      <c r="I897" s="353">
        <v>0</v>
      </c>
      <c r="J897" s="353">
        <v>0</v>
      </c>
      <c r="K897" s="353">
        <v>0</v>
      </c>
      <c r="L897" s="353">
        <v>0</v>
      </c>
      <c r="M897" s="354">
        <v>0.9</v>
      </c>
      <c r="N897" s="355"/>
      <c r="O897" s="355"/>
      <c r="P897" s="353">
        <v>0</v>
      </c>
    </row>
    <row r="898" spans="1:16">
      <c r="A898" s="352">
        <v>800369</v>
      </c>
      <c r="B898" s="352">
        <v>108079</v>
      </c>
      <c r="C898" s="352" t="s">
        <v>335</v>
      </c>
      <c r="D898" s="352" t="s">
        <v>1137</v>
      </c>
      <c r="E898" s="352">
        <v>0</v>
      </c>
      <c r="F898" s="352" t="s">
        <v>362</v>
      </c>
      <c r="G898" s="353">
        <v>0</v>
      </c>
      <c r="H898" s="353"/>
      <c r="I898" s="353">
        <v>0</v>
      </c>
      <c r="J898" s="353">
        <v>0</v>
      </c>
      <c r="K898" s="353">
        <v>0</v>
      </c>
      <c r="L898" s="353">
        <v>0</v>
      </c>
      <c r="M898" s="354">
        <v>0.9</v>
      </c>
      <c r="N898" s="355"/>
      <c r="O898" s="355"/>
      <c r="P898" s="353">
        <v>0</v>
      </c>
    </row>
    <row r="899" spans="1:16">
      <c r="A899" s="352">
        <v>800361</v>
      </c>
      <c r="B899" s="352">
        <v>108078</v>
      </c>
      <c r="C899" s="352" t="s">
        <v>335</v>
      </c>
      <c r="D899" s="352" t="s">
        <v>175</v>
      </c>
      <c r="E899" s="352">
        <v>0</v>
      </c>
      <c r="F899" s="352" t="s">
        <v>362</v>
      </c>
      <c r="G899" s="353">
        <v>1596192.73</v>
      </c>
      <c r="H899" s="353">
        <v>0</v>
      </c>
      <c r="I899" s="353">
        <v>0</v>
      </c>
      <c r="J899" s="353">
        <v>159619.26999999999</v>
      </c>
      <c r="K899" s="353">
        <v>159619.26999999999</v>
      </c>
      <c r="L899" s="353">
        <v>1436573.46</v>
      </c>
      <c r="M899" s="354">
        <v>0.9</v>
      </c>
      <c r="N899" s="355">
        <v>45917.802268518521</v>
      </c>
      <c r="O899" s="355">
        <v>45917.802268518521</v>
      </c>
      <c r="P899" s="353">
        <v>0</v>
      </c>
    </row>
    <row r="900" spans="1:16">
      <c r="A900" s="352">
        <v>757700</v>
      </c>
      <c r="B900" s="352">
        <v>108041</v>
      </c>
      <c r="C900" s="352" t="s">
        <v>335</v>
      </c>
      <c r="D900" s="352" t="s">
        <v>176</v>
      </c>
      <c r="E900" s="352">
        <v>1</v>
      </c>
      <c r="F900" s="352" t="s">
        <v>362</v>
      </c>
      <c r="G900" s="353">
        <v>2004552.51</v>
      </c>
      <c r="H900" s="353">
        <v>874476.72</v>
      </c>
      <c r="I900" s="353">
        <v>0</v>
      </c>
      <c r="J900" s="353">
        <v>200455.25</v>
      </c>
      <c r="K900" s="353">
        <v>131851.56</v>
      </c>
      <c r="L900" s="353">
        <v>1186664.1000000001</v>
      </c>
      <c r="M900" s="354">
        <v>0.9</v>
      </c>
      <c r="N900" s="355">
        <v>45917.802361111113</v>
      </c>
      <c r="O900" s="355">
        <v>45917.802361111113</v>
      </c>
      <c r="P900" s="353">
        <v>0</v>
      </c>
    </row>
    <row r="901" spans="1:16">
      <c r="A901" s="352">
        <v>757699</v>
      </c>
      <c r="B901" s="352">
        <v>108040</v>
      </c>
      <c r="C901" s="352" t="s">
        <v>335</v>
      </c>
      <c r="D901" s="352" t="s">
        <v>200</v>
      </c>
      <c r="E901" s="352">
        <v>0</v>
      </c>
      <c r="F901" s="352" t="s">
        <v>362</v>
      </c>
      <c r="G901" s="353">
        <v>2755938.99</v>
      </c>
      <c r="H901" s="353">
        <v>0</v>
      </c>
      <c r="I901" s="353">
        <v>0</v>
      </c>
      <c r="J901" s="353">
        <v>275593.89</v>
      </c>
      <c r="K901" s="353">
        <v>275593.89</v>
      </c>
      <c r="L901" s="353">
        <v>2480345.1</v>
      </c>
      <c r="M901" s="354">
        <v>0.9</v>
      </c>
      <c r="N901" s="355">
        <v>45966.678159722222</v>
      </c>
      <c r="O901" s="355">
        <v>45966.678159722222</v>
      </c>
      <c r="P901" s="353">
        <v>0</v>
      </c>
    </row>
    <row r="902" spans="1:16">
      <c r="A902" s="352">
        <v>757698</v>
      </c>
      <c r="B902" s="352">
        <v>108039</v>
      </c>
      <c r="C902" s="352" t="s">
        <v>335</v>
      </c>
      <c r="D902" s="352" t="s">
        <v>177</v>
      </c>
      <c r="E902" s="352">
        <v>0</v>
      </c>
      <c r="F902" s="352" t="s">
        <v>362</v>
      </c>
      <c r="G902" s="353">
        <v>1888928.21</v>
      </c>
      <c r="H902" s="353">
        <v>0</v>
      </c>
      <c r="I902" s="353">
        <v>0</v>
      </c>
      <c r="J902" s="353">
        <v>188892.82</v>
      </c>
      <c r="K902" s="353">
        <v>188892.82</v>
      </c>
      <c r="L902" s="353">
        <v>1700035.39</v>
      </c>
      <c r="M902" s="354">
        <v>0.9</v>
      </c>
      <c r="N902" s="355">
        <v>45925.718900462962</v>
      </c>
      <c r="O902" s="355">
        <v>45925.718900462962</v>
      </c>
      <c r="P902" s="353">
        <v>0</v>
      </c>
    </row>
    <row r="903" spans="1:16">
      <c r="A903" s="352">
        <v>757697</v>
      </c>
      <c r="B903" s="352">
        <v>108038</v>
      </c>
      <c r="C903" s="352" t="s">
        <v>335</v>
      </c>
      <c r="D903" s="352" t="s">
        <v>178</v>
      </c>
      <c r="E903" s="352">
        <v>0</v>
      </c>
      <c r="F903" s="352" t="s">
        <v>362</v>
      </c>
      <c r="G903" s="353">
        <v>1996678.58</v>
      </c>
      <c r="H903" s="353">
        <v>0</v>
      </c>
      <c r="I903" s="353">
        <v>0</v>
      </c>
      <c r="J903" s="353">
        <v>199667.85</v>
      </c>
      <c r="K903" s="353">
        <v>199667.85</v>
      </c>
      <c r="L903" s="353">
        <v>1797010.73</v>
      </c>
      <c r="M903" s="354">
        <v>0.9</v>
      </c>
      <c r="N903" s="355">
        <v>45925.718912037039</v>
      </c>
      <c r="O903" s="355">
        <v>45925.718912037039</v>
      </c>
      <c r="P903" s="353">
        <v>0</v>
      </c>
    </row>
    <row r="904" spans="1:16">
      <c r="A904" s="352">
        <v>757696</v>
      </c>
      <c r="B904" s="352">
        <v>108037</v>
      </c>
      <c r="C904" s="352" t="s">
        <v>335</v>
      </c>
      <c r="D904" s="352" t="s">
        <v>179</v>
      </c>
      <c r="E904" s="352">
        <v>1</v>
      </c>
      <c r="F904" s="352" t="s">
        <v>362</v>
      </c>
      <c r="G904" s="353">
        <v>946338.47</v>
      </c>
      <c r="H904" s="353">
        <v>0</v>
      </c>
      <c r="I904" s="353">
        <v>0</v>
      </c>
      <c r="J904" s="353">
        <v>94633.84</v>
      </c>
      <c r="K904" s="353">
        <v>114545.76</v>
      </c>
      <c r="L904" s="353">
        <v>1030911.85</v>
      </c>
      <c r="M904" s="354">
        <v>0.9</v>
      </c>
      <c r="N904" s="355">
        <v>45917.802337962959</v>
      </c>
      <c r="O904" s="355">
        <v>45917.802337962959</v>
      </c>
      <c r="P904" s="353">
        <v>0</v>
      </c>
    </row>
    <row r="905" spans="1:16">
      <c r="A905" s="352">
        <v>746309</v>
      </c>
      <c r="B905" s="352">
        <v>107959</v>
      </c>
      <c r="C905" s="352" t="s">
        <v>335</v>
      </c>
      <c r="D905" s="352" t="s">
        <v>222</v>
      </c>
      <c r="E905" s="352">
        <v>0</v>
      </c>
      <c r="F905" s="352" t="s">
        <v>362</v>
      </c>
      <c r="G905" s="353">
        <v>564064.63</v>
      </c>
      <c r="H905" s="353">
        <v>236273.14</v>
      </c>
      <c r="I905" s="353">
        <v>0</v>
      </c>
      <c r="J905" s="353">
        <v>56406.46</v>
      </c>
      <c r="K905" s="353">
        <v>56406.46</v>
      </c>
      <c r="L905" s="353">
        <v>507658.17</v>
      </c>
      <c r="M905" s="354">
        <v>0.9</v>
      </c>
      <c r="N905" s="355">
        <v>46082.760960648149</v>
      </c>
      <c r="O905" s="355">
        <v>46082.760960648149</v>
      </c>
      <c r="P905" s="353">
        <v>0</v>
      </c>
    </row>
    <row r="906" spans="1:16">
      <c r="A906" s="352">
        <v>705657</v>
      </c>
      <c r="B906" s="352">
        <v>107826</v>
      </c>
      <c r="C906" s="352" t="s">
        <v>335</v>
      </c>
      <c r="D906" s="352" t="s">
        <v>1138</v>
      </c>
      <c r="E906" s="352">
        <v>0</v>
      </c>
      <c r="F906" s="352" t="s">
        <v>362</v>
      </c>
      <c r="G906" s="353">
        <v>0</v>
      </c>
      <c r="H906" s="353"/>
      <c r="I906" s="353">
        <v>0</v>
      </c>
      <c r="J906" s="353">
        <v>0</v>
      </c>
      <c r="K906" s="353">
        <v>0</v>
      </c>
      <c r="L906" s="353">
        <v>0</v>
      </c>
      <c r="M906" s="354">
        <v>0.9</v>
      </c>
      <c r="N906" s="355"/>
      <c r="O906" s="355"/>
      <c r="P906" s="353">
        <v>0</v>
      </c>
    </row>
    <row r="907" spans="1:16">
      <c r="A907" s="352">
        <v>757694</v>
      </c>
      <c r="B907" s="352">
        <v>108036</v>
      </c>
      <c r="C907" s="352" t="s">
        <v>335</v>
      </c>
      <c r="D907" s="352" t="s">
        <v>180</v>
      </c>
      <c r="E907" s="352">
        <v>0</v>
      </c>
      <c r="F907" s="352" t="s">
        <v>362</v>
      </c>
      <c r="G907" s="353">
        <v>2314733.7799999998</v>
      </c>
      <c r="H907" s="353">
        <v>0</v>
      </c>
      <c r="I907" s="353">
        <v>0</v>
      </c>
      <c r="J907" s="353">
        <v>231473.37</v>
      </c>
      <c r="K907" s="353">
        <v>231473.37</v>
      </c>
      <c r="L907" s="353">
        <v>2083260.41</v>
      </c>
      <c r="M907" s="354">
        <v>0.9</v>
      </c>
      <c r="N907" s="355">
        <v>45925.677430555559</v>
      </c>
      <c r="O907" s="355">
        <v>45925.677430555559</v>
      </c>
      <c r="P907" s="353">
        <v>0</v>
      </c>
    </row>
    <row r="908" spans="1:16">
      <c r="A908" s="352">
        <v>757692</v>
      </c>
      <c r="B908" s="352">
        <v>108035</v>
      </c>
      <c r="C908" s="352" t="s">
        <v>335</v>
      </c>
      <c r="D908" s="352" t="s">
        <v>162</v>
      </c>
      <c r="E908" s="352">
        <v>1</v>
      </c>
      <c r="F908" s="352" t="s">
        <v>362</v>
      </c>
      <c r="G908" s="353">
        <v>776231.46</v>
      </c>
      <c r="H908" s="353">
        <v>0</v>
      </c>
      <c r="I908" s="353">
        <v>0</v>
      </c>
      <c r="J908" s="353">
        <v>77623.14</v>
      </c>
      <c r="K908" s="353">
        <v>93878.36</v>
      </c>
      <c r="L908" s="353">
        <v>844905.27</v>
      </c>
      <c r="M908" s="354">
        <v>0.9</v>
      </c>
      <c r="N908" s="355">
        <v>45903.843969907408</v>
      </c>
      <c r="O908" s="355">
        <v>45903.843969907408</v>
      </c>
      <c r="P908" s="353">
        <v>0</v>
      </c>
    </row>
    <row r="909" spans="1:16">
      <c r="A909" s="352">
        <v>757689</v>
      </c>
      <c r="B909" s="352">
        <v>108034</v>
      </c>
      <c r="C909" s="352" t="s">
        <v>335</v>
      </c>
      <c r="D909" s="352" t="s">
        <v>181</v>
      </c>
      <c r="E909" s="352">
        <v>0</v>
      </c>
      <c r="F909" s="352" t="s">
        <v>362</v>
      </c>
      <c r="G909" s="353">
        <v>1774822.3999999999</v>
      </c>
      <c r="H909" s="353">
        <v>0</v>
      </c>
      <c r="I909" s="353">
        <v>0</v>
      </c>
      <c r="J909" s="353">
        <v>177482.23999999999</v>
      </c>
      <c r="K909" s="353">
        <v>177482.23999999999</v>
      </c>
      <c r="L909" s="353">
        <v>1597340.16</v>
      </c>
      <c r="M909" s="354">
        <v>0.9</v>
      </c>
      <c r="N909" s="355">
        <v>45917.802245370367</v>
      </c>
      <c r="O909" s="355">
        <v>45917.802245370367</v>
      </c>
      <c r="P909" s="353">
        <v>0</v>
      </c>
    </row>
    <row r="910" spans="1:16">
      <c r="A910" s="352">
        <v>757662</v>
      </c>
      <c r="B910" s="352">
        <v>108032</v>
      </c>
      <c r="C910" s="352" t="s">
        <v>335</v>
      </c>
      <c r="D910" s="352" t="s">
        <v>189</v>
      </c>
      <c r="E910" s="352">
        <v>0</v>
      </c>
      <c r="F910" s="352" t="s">
        <v>362</v>
      </c>
      <c r="G910" s="353">
        <v>1710547.94</v>
      </c>
      <c r="H910" s="353">
        <v>0</v>
      </c>
      <c r="I910" s="353">
        <v>0</v>
      </c>
      <c r="J910" s="353">
        <v>171054.79</v>
      </c>
      <c r="K910" s="353">
        <v>171054.79</v>
      </c>
      <c r="L910" s="353">
        <v>1539493.15</v>
      </c>
      <c r="M910" s="354">
        <v>0.9</v>
      </c>
      <c r="N910" s="355">
        <v>45960.8440162037</v>
      </c>
      <c r="O910" s="355">
        <v>45960.8440162037</v>
      </c>
      <c r="P910" s="353">
        <v>0</v>
      </c>
    </row>
    <row r="911" spans="1:16">
      <c r="A911" s="352">
        <v>752810</v>
      </c>
      <c r="B911" s="352">
        <v>108001</v>
      </c>
      <c r="C911" s="352" t="s">
        <v>335</v>
      </c>
      <c r="D911" s="352" t="s">
        <v>1139</v>
      </c>
      <c r="E911" s="352">
        <v>1</v>
      </c>
      <c r="F911" s="352" t="s">
        <v>362</v>
      </c>
      <c r="G911" s="353">
        <v>1643793.56</v>
      </c>
      <c r="H911" s="353">
        <v>0</v>
      </c>
      <c r="I911" s="353">
        <v>0</v>
      </c>
      <c r="J911" s="353">
        <v>164379.35</v>
      </c>
      <c r="K911" s="353">
        <v>262326.2</v>
      </c>
      <c r="L911" s="353">
        <v>2360935.88</v>
      </c>
      <c r="M911" s="354">
        <v>0.9</v>
      </c>
      <c r="N911" s="355">
        <v>45694.844305555554</v>
      </c>
      <c r="O911" s="355">
        <v>45694.844305555554</v>
      </c>
      <c r="P911" s="353">
        <v>0</v>
      </c>
    </row>
    <row r="912" spans="1:16">
      <c r="A912" s="352">
        <v>740662</v>
      </c>
      <c r="B912" s="352">
        <v>107939</v>
      </c>
      <c r="C912" s="352" t="s">
        <v>335</v>
      </c>
      <c r="D912" s="352" t="s">
        <v>1140</v>
      </c>
      <c r="E912" s="352">
        <v>0</v>
      </c>
      <c r="F912" s="352" t="s">
        <v>362</v>
      </c>
      <c r="G912" s="353">
        <v>0</v>
      </c>
      <c r="H912" s="353"/>
      <c r="I912" s="353">
        <v>0</v>
      </c>
      <c r="J912" s="353">
        <v>0</v>
      </c>
      <c r="K912" s="353">
        <v>0</v>
      </c>
      <c r="L912" s="353">
        <v>0</v>
      </c>
      <c r="M912" s="354">
        <v>0.9</v>
      </c>
      <c r="N912" s="355"/>
      <c r="O912" s="355"/>
      <c r="P912" s="353">
        <v>0</v>
      </c>
    </row>
    <row r="913" spans="1:16">
      <c r="A913" s="352">
        <v>752503</v>
      </c>
      <c r="B913" s="352">
        <v>107998</v>
      </c>
      <c r="C913" s="352" t="s">
        <v>335</v>
      </c>
      <c r="D913" s="352" t="s">
        <v>1141</v>
      </c>
      <c r="E913" s="352">
        <v>0</v>
      </c>
      <c r="F913" s="352" t="s">
        <v>362</v>
      </c>
      <c r="G913" s="353">
        <v>0</v>
      </c>
      <c r="H913" s="353"/>
      <c r="I913" s="353">
        <v>0</v>
      </c>
      <c r="J913" s="353">
        <v>0</v>
      </c>
      <c r="K913" s="353">
        <v>0</v>
      </c>
      <c r="L913" s="353">
        <v>0</v>
      </c>
      <c r="M913" s="354">
        <v>0.9</v>
      </c>
      <c r="N913" s="355"/>
      <c r="O913" s="355"/>
      <c r="P913" s="353">
        <v>0</v>
      </c>
    </row>
    <row r="914" spans="1:16">
      <c r="A914" s="352">
        <v>752502</v>
      </c>
      <c r="B914" s="352">
        <v>107997</v>
      </c>
      <c r="C914" s="352" t="s">
        <v>335</v>
      </c>
      <c r="D914" s="352" t="s">
        <v>1142</v>
      </c>
      <c r="E914" s="352">
        <v>0</v>
      </c>
      <c r="F914" s="352" t="s">
        <v>362</v>
      </c>
      <c r="G914" s="353">
        <v>0</v>
      </c>
      <c r="H914" s="353"/>
      <c r="I914" s="353">
        <v>0</v>
      </c>
      <c r="J914" s="353">
        <v>0</v>
      </c>
      <c r="K914" s="353">
        <v>0</v>
      </c>
      <c r="L914" s="353">
        <v>0</v>
      </c>
      <c r="M914" s="354">
        <v>0.9</v>
      </c>
      <c r="N914" s="355"/>
      <c r="O914" s="355"/>
      <c r="P914" s="353">
        <v>0</v>
      </c>
    </row>
    <row r="915" spans="1:16">
      <c r="A915" s="352">
        <v>752500</v>
      </c>
      <c r="B915" s="352">
        <v>107996</v>
      </c>
      <c r="C915" s="352" t="s">
        <v>335</v>
      </c>
      <c r="D915" s="352" t="s">
        <v>1143</v>
      </c>
      <c r="E915" s="352">
        <v>0</v>
      </c>
      <c r="F915" s="352" t="s">
        <v>362</v>
      </c>
      <c r="G915" s="353">
        <v>0</v>
      </c>
      <c r="H915" s="353"/>
      <c r="I915" s="353">
        <v>0</v>
      </c>
      <c r="J915" s="353">
        <v>0</v>
      </c>
      <c r="K915" s="353">
        <v>0</v>
      </c>
      <c r="L915" s="353">
        <v>0</v>
      </c>
      <c r="M915" s="354">
        <v>0.9</v>
      </c>
      <c r="N915" s="355"/>
      <c r="O915" s="355"/>
      <c r="P915" s="353">
        <v>0</v>
      </c>
    </row>
    <row r="916" spans="1:16">
      <c r="A916" s="352">
        <v>688623</v>
      </c>
      <c r="B916" s="352">
        <v>107781</v>
      </c>
      <c r="C916" s="352" t="s">
        <v>335</v>
      </c>
      <c r="D916" s="352" t="s">
        <v>1144</v>
      </c>
      <c r="E916" s="352">
        <v>0</v>
      </c>
      <c r="F916" s="352" t="s">
        <v>362</v>
      </c>
      <c r="G916" s="353">
        <v>0</v>
      </c>
      <c r="H916" s="353"/>
      <c r="I916" s="353">
        <v>0</v>
      </c>
      <c r="J916" s="353">
        <v>0</v>
      </c>
      <c r="K916" s="353">
        <v>0</v>
      </c>
      <c r="L916" s="353">
        <v>0</v>
      </c>
      <c r="M916" s="354">
        <v>0.9</v>
      </c>
      <c r="N916" s="355"/>
      <c r="O916" s="355"/>
      <c r="P916" s="353">
        <v>0</v>
      </c>
    </row>
    <row r="917" spans="1:16">
      <c r="A917" s="352">
        <v>752808</v>
      </c>
      <c r="B917" s="352">
        <v>108000</v>
      </c>
      <c r="C917" s="352" t="s">
        <v>335</v>
      </c>
      <c r="D917" s="352" t="s">
        <v>1145</v>
      </c>
      <c r="E917" s="352">
        <v>1</v>
      </c>
      <c r="F917" s="352" t="s">
        <v>362</v>
      </c>
      <c r="G917" s="353">
        <v>2076544.96</v>
      </c>
      <c r="H917" s="353">
        <v>723597.72</v>
      </c>
      <c r="I917" s="353">
        <v>0</v>
      </c>
      <c r="J917" s="353">
        <v>207654.49</v>
      </c>
      <c r="K917" s="353">
        <v>275362.71999999997</v>
      </c>
      <c r="L917" s="353">
        <v>2478264.52</v>
      </c>
      <c r="M917" s="354">
        <v>0.9</v>
      </c>
      <c r="N917" s="355">
        <v>45694.844317129631</v>
      </c>
      <c r="O917" s="355">
        <v>45694.844317129631</v>
      </c>
      <c r="P917" s="353">
        <v>0</v>
      </c>
    </row>
    <row r="918" spans="1:16">
      <c r="A918" s="352">
        <v>745859</v>
      </c>
      <c r="B918" s="352">
        <v>11839</v>
      </c>
      <c r="C918" s="352" t="s">
        <v>335</v>
      </c>
      <c r="D918" s="352" t="s">
        <v>1146</v>
      </c>
      <c r="E918" s="352">
        <v>1</v>
      </c>
      <c r="F918" s="352" t="s">
        <v>362</v>
      </c>
      <c r="G918" s="353">
        <v>422345.48</v>
      </c>
      <c r="H918" s="353">
        <v>198410.11</v>
      </c>
      <c r="I918" s="353">
        <v>0</v>
      </c>
      <c r="J918" s="353">
        <v>42234.54</v>
      </c>
      <c r="K918" s="353">
        <v>42234.54</v>
      </c>
      <c r="L918" s="353">
        <v>420558.84</v>
      </c>
      <c r="M918" s="354">
        <v>0.9</v>
      </c>
      <c r="N918" s="355">
        <v>45553.635555555556</v>
      </c>
      <c r="O918" s="355">
        <v>45553.635555555556</v>
      </c>
      <c r="P918" s="353">
        <v>467287.6</v>
      </c>
    </row>
    <row r="919" spans="1:16">
      <c r="A919" s="352">
        <v>755211</v>
      </c>
      <c r="B919" s="352">
        <v>108022</v>
      </c>
      <c r="C919" s="352" t="s">
        <v>335</v>
      </c>
      <c r="D919" s="352" t="s">
        <v>1147</v>
      </c>
      <c r="E919" s="352">
        <v>4</v>
      </c>
      <c r="F919" s="352" t="s">
        <v>362</v>
      </c>
      <c r="G919" s="353">
        <v>527176.82999999996</v>
      </c>
      <c r="H919" s="353">
        <v>250899.06</v>
      </c>
      <c r="I919" s="353">
        <v>0</v>
      </c>
      <c r="J919" s="353">
        <v>52717.68</v>
      </c>
      <c r="K919" s="353">
        <v>52717.68</v>
      </c>
      <c r="L919" s="353">
        <v>579204.77</v>
      </c>
      <c r="M919" s="354">
        <v>0.9</v>
      </c>
      <c r="N919" s="355">
        <v>45694.844293981485</v>
      </c>
      <c r="O919" s="355">
        <v>45899.177210648151</v>
      </c>
      <c r="P919" s="353">
        <v>0</v>
      </c>
    </row>
    <row r="920" spans="1:16">
      <c r="A920" s="352">
        <v>729522</v>
      </c>
      <c r="B920" s="352">
        <v>107905</v>
      </c>
      <c r="C920" s="352" t="s">
        <v>335</v>
      </c>
      <c r="D920" s="352" t="s">
        <v>1148</v>
      </c>
      <c r="E920" s="352">
        <v>0</v>
      </c>
      <c r="F920" s="352" t="s">
        <v>362</v>
      </c>
      <c r="G920" s="353">
        <v>0</v>
      </c>
      <c r="H920" s="353"/>
      <c r="I920" s="353">
        <v>0</v>
      </c>
      <c r="J920" s="353"/>
      <c r="K920" s="353">
        <v>0</v>
      </c>
      <c r="L920" s="353">
        <v>0</v>
      </c>
      <c r="M920" s="354">
        <v>0.9</v>
      </c>
      <c r="N920" s="355"/>
      <c r="O920" s="355"/>
      <c r="P920" s="353">
        <v>0</v>
      </c>
    </row>
    <row r="921" spans="1:16">
      <c r="A921" s="352">
        <v>745856</v>
      </c>
      <c r="B921" s="352">
        <v>107956</v>
      </c>
      <c r="C921" s="352" t="s">
        <v>335</v>
      </c>
      <c r="D921" s="352" t="s">
        <v>158</v>
      </c>
      <c r="E921" s="352">
        <v>1</v>
      </c>
      <c r="F921" s="352" t="s">
        <v>362</v>
      </c>
      <c r="G921" s="353">
        <v>1410445.2</v>
      </c>
      <c r="H921" s="353">
        <v>0</v>
      </c>
      <c r="I921" s="353">
        <v>0</v>
      </c>
      <c r="J921" s="353">
        <v>141044.51999999999</v>
      </c>
      <c r="K921" s="353">
        <v>164018.69</v>
      </c>
      <c r="L921" s="353">
        <v>1476168.27</v>
      </c>
      <c r="M921" s="354">
        <v>0.9</v>
      </c>
      <c r="N921" s="355">
        <v>45694.844282407408</v>
      </c>
      <c r="O921" s="355">
        <v>45694.844282407408</v>
      </c>
      <c r="P921" s="353">
        <v>0</v>
      </c>
    </row>
    <row r="922" spans="1:16">
      <c r="A922" s="352">
        <v>745852</v>
      </c>
      <c r="B922" s="352">
        <v>107954</v>
      </c>
      <c r="C922" s="352" t="s">
        <v>335</v>
      </c>
      <c r="D922" s="352" t="s">
        <v>1149</v>
      </c>
      <c r="E922" s="352">
        <v>0</v>
      </c>
      <c r="F922" s="352" t="s">
        <v>362</v>
      </c>
      <c r="G922" s="353">
        <v>0</v>
      </c>
      <c r="H922" s="353"/>
      <c r="I922" s="353">
        <v>0</v>
      </c>
      <c r="J922" s="353">
        <v>0</v>
      </c>
      <c r="K922" s="353">
        <v>0</v>
      </c>
      <c r="L922" s="353">
        <v>0</v>
      </c>
      <c r="M922" s="354">
        <v>0.9</v>
      </c>
      <c r="N922" s="355"/>
      <c r="O922" s="355"/>
      <c r="P922" s="353">
        <v>0</v>
      </c>
    </row>
    <row r="923" spans="1:16">
      <c r="A923" s="352">
        <v>745861</v>
      </c>
      <c r="B923" s="352">
        <v>107957</v>
      </c>
      <c r="C923" s="352" t="s">
        <v>335</v>
      </c>
      <c r="D923" s="352" t="s">
        <v>1150</v>
      </c>
      <c r="E923" s="352">
        <v>1</v>
      </c>
      <c r="F923" s="352" t="s">
        <v>362</v>
      </c>
      <c r="G923" s="353">
        <v>2177655.77</v>
      </c>
      <c r="H923" s="353">
        <v>0</v>
      </c>
      <c r="I923" s="353">
        <v>0</v>
      </c>
      <c r="J923" s="353">
        <v>217765.57</v>
      </c>
      <c r="K923" s="353">
        <v>366421.01</v>
      </c>
      <c r="L923" s="353">
        <v>3297789.09</v>
      </c>
      <c r="M923" s="354">
        <v>0.9</v>
      </c>
      <c r="N923" s="355">
        <v>45694.844270833331</v>
      </c>
      <c r="O923" s="355">
        <v>45694.844270833331</v>
      </c>
      <c r="P923" s="353">
        <v>0</v>
      </c>
    </row>
    <row r="924" spans="1:16">
      <c r="A924" s="352">
        <v>745851</v>
      </c>
      <c r="B924" s="352">
        <v>107953</v>
      </c>
      <c r="C924" s="352" t="s">
        <v>335</v>
      </c>
      <c r="D924" s="352" t="s">
        <v>1151</v>
      </c>
      <c r="E924" s="352">
        <v>0</v>
      </c>
      <c r="F924" s="352" t="s">
        <v>362</v>
      </c>
      <c r="G924" s="353">
        <v>0</v>
      </c>
      <c r="H924" s="353"/>
      <c r="I924" s="353">
        <v>0</v>
      </c>
      <c r="J924" s="353">
        <v>0</v>
      </c>
      <c r="K924" s="353">
        <v>0</v>
      </c>
      <c r="L924" s="353">
        <v>0</v>
      </c>
      <c r="M924" s="354">
        <v>0.9</v>
      </c>
      <c r="N924" s="355"/>
      <c r="O924" s="355"/>
      <c r="P924" s="353">
        <v>0</v>
      </c>
    </row>
    <row r="925" spans="1:16">
      <c r="A925" s="352">
        <v>745871</v>
      </c>
      <c r="B925" s="352">
        <v>107958</v>
      </c>
      <c r="C925" s="352" t="s">
        <v>335</v>
      </c>
      <c r="D925" s="352" t="s">
        <v>1152</v>
      </c>
      <c r="E925" s="352">
        <v>0</v>
      </c>
      <c r="F925" s="352" t="s">
        <v>362</v>
      </c>
      <c r="G925" s="353">
        <v>0</v>
      </c>
      <c r="H925" s="353"/>
      <c r="I925" s="353">
        <v>0</v>
      </c>
      <c r="J925" s="353">
        <v>0</v>
      </c>
      <c r="K925" s="353">
        <v>0</v>
      </c>
      <c r="L925" s="353">
        <v>0</v>
      </c>
      <c r="M925" s="354">
        <v>0.9</v>
      </c>
      <c r="N925" s="355"/>
      <c r="O925" s="355"/>
      <c r="P925" s="353">
        <v>0</v>
      </c>
    </row>
    <row r="926" spans="1:16">
      <c r="A926" s="352">
        <v>724703</v>
      </c>
      <c r="B926" s="352">
        <v>11671</v>
      </c>
      <c r="C926" s="352" t="s">
        <v>335</v>
      </c>
      <c r="D926" s="352" t="s">
        <v>123</v>
      </c>
      <c r="E926" s="352">
        <v>0</v>
      </c>
      <c r="F926" s="352" t="s">
        <v>362</v>
      </c>
      <c r="G926" s="353">
        <v>6054726.0099999998</v>
      </c>
      <c r="H926" s="353">
        <v>740394.01</v>
      </c>
      <c r="I926" s="353">
        <v>0</v>
      </c>
      <c r="J926" s="353">
        <v>605472.6</v>
      </c>
      <c r="K926" s="353">
        <v>605472.6</v>
      </c>
      <c r="L926" s="353">
        <v>5449253.4100000001</v>
      </c>
      <c r="M926" s="354">
        <v>0.9</v>
      </c>
      <c r="N926" s="355">
        <v>45461.477465277778</v>
      </c>
      <c r="O926" s="355">
        <v>45460.568113425928</v>
      </c>
      <c r="P926" s="353">
        <v>6054726.0099999998</v>
      </c>
    </row>
    <row r="927" spans="1:16">
      <c r="A927" s="352">
        <v>678795</v>
      </c>
      <c r="B927" s="352">
        <v>11535</v>
      </c>
      <c r="C927" s="352" t="s">
        <v>335</v>
      </c>
      <c r="D927" s="352" t="s">
        <v>1153</v>
      </c>
      <c r="E927" s="352">
        <v>0</v>
      </c>
      <c r="F927" s="352" t="s">
        <v>362</v>
      </c>
      <c r="G927" s="353">
        <v>0</v>
      </c>
      <c r="H927" s="353"/>
      <c r="I927" s="353">
        <v>0</v>
      </c>
      <c r="J927" s="353">
        <v>0</v>
      </c>
      <c r="K927" s="353">
        <v>0</v>
      </c>
      <c r="L927" s="353">
        <v>0</v>
      </c>
      <c r="M927" s="354">
        <v>0.9</v>
      </c>
      <c r="N927" s="355"/>
      <c r="O927" s="355"/>
      <c r="P927" s="353">
        <v>16121105.57</v>
      </c>
    </row>
    <row r="928" spans="1:16">
      <c r="A928" s="352">
        <v>734853</v>
      </c>
      <c r="B928" s="352">
        <v>11837</v>
      </c>
      <c r="C928" s="352" t="s">
        <v>335</v>
      </c>
      <c r="D928" s="352" t="s">
        <v>1154</v>
      </c>
      <c r="E928" s="352">
        <v>0</v>
      </c>
      <c r="F928" s="352" t="s">
        <v>362</v>
      </c>
      <c r="G928" s="353">
        <v>0</v>
      </c>
      <c r="H928" s="353"/>
      <c r="I928" s="353">
        <v>0</v>
      </c>
      <c r="J928" s="353">
        <v>0</v>
      </c>
      <c r="K928" s="353">
        <v>0</v>
      </c>
      <c r="L928" s="353">
        <v>0</v>
      </c>
      <c r="M928" s="354">
        <v>0.9</v>
      </c>
      <c r="N928" s="355"/>
      <c r="O928" s="355"/>
      <c r="P928" s="353">
        <v>15679863.58</v>
      </c>
    </row>
    <row r="929" spans="1:16">
      <c r="A929" s="352">
        <v>735131</v>
      </c>
      <c r="B929" s="352">
        <v>11775</v>
      </c>
      <c r="C929" s="352" t="s">
        <v>335</v>
      </c>
      <c r="D929" s="352" t="s">
        <v>1155</v>
      </c>
      <c r="E929" s="352">
        <v>0</v>
      </c>
      <c r="F929" s="352" t="s">
        <v>362</v>
      </c>
      <c r="G929" s="353">
        <v>0</v>
      </c>
      <c r="H929" s="353"/>
      <c r="I929" s="353">
        <v>0</v>
      </c>
      <c r="J929" s="353">
        <v>0</v>
      </c>
      <c r="K929" s="353">
        <v>0</v>
      </c>
      <c r="L929" s="353">
        <v>0</v>
      </c>
      <c r="M929" s="354">
        <v>0.9</v>
      </c>
      <c r="N929" s="355"/>
      <c r="O929" s="355"/>
      <c r="P929" s="353">
        <v>11247096.52</v>
      </c>
    </row>
    <row r="930" spans="1:16">
      <c r="A930" s="352">
        <v>956342</v>
      </c>
      <c r="B930" s="352">
        <v>108153</v>
      </c>
      <c r="C930" s="352" t="s">
        <v>335</v>
      </c>
      <c r="D930" s="352" t="s">
        <v>182</v>
      </c>
      <c r="E930" s="352">
        <v>0</v>
      </c>
      <c r="F930" s="352" t="s">
        <v>362</v>
      </c>
      <c r="G930" s="353">
        <v>4093248.38</v>
      </c>
      <c r="H930" s="353">
        <v>0</v>
      </c>
      <c r="I930" s="353">
        <v>0</v>
      </c>
      <c r="J930" s="353">
        <v>409324.83</v>
      </c>
      <c r="K930" s="353">
        <v>409324.83</v>
      </c>
      <c r="L930" s="353">
        <v>3683923.55</v>
      </c>
      <c r="M930" s="354">
        <v>0.9</v>
      </c>
      <c r="N930" s="355">
        <v>45917.761261574073</v>
      </c>
      <c r="O930" s="355">
        <v>45917.761261574073</v>
      </c>
      <c r="P930" s="353">
        <v>0</v>
      </c>
    </row>
    <row r="931" spans="1:16">
      <c r="A931" s="352">
        <v>956353</v>
      </c>
      <c r="B931" s="352">
        <v>108158</v>
      </c>
      <c r="C931" s="352" t="s">
        <v>335</v>
      </c>
      <c r="D931" s="352" t="s">
        <v>183</v>
      </c>
      <c r="E931" s="352">
        <v>0</v>
      </c>
      <c r="F931" s="352" t="s">
        <v>362</v>
      </c>
      <c r="G931" s="353">
        <v>3756065.08</v>
      </c>
      <c r="H931" s="353">
        <v>0</v>
      </c>
      <c r="I931" s="353">
        <v>0</v>
      </c>
      <c r="J931" s="353">
        <v>375606.5</v>
      </c>
      <c r="K931" s="353">
        <v>375606.5</v>
      </c>
      <c r="L931" s="353">
        <v>3380458.58</v>
      </c>
      <c r="M931" s="354">
        <v>0.9</v>
      </c>
      <c r="N931" s="355">
        <v>45917.761273148149</v>
      </c>
      <c r="O931" s="355">
        <v>45917.761273148149</v>
      </c>
      <c r="P931" s="353">
        <v>0</v>
      </c>
    </row>
    <row r="932" spans="1:16">
      <c r="A932" s="352">
        <v>956345</v>
      </c>
      <c r="B932" s="352">
        <v>108155</v>
      </c>
      <c r="C932" s="352" t="s">
        <v>335</v>
      </c>
      <c r="D932" s="352" t="s">
        <v>1156</v>
      </c>
      <c r="E932" s="352">
        <v>0</v>
      </c>
      <c r="F932" s="352" t="s">
        <v>362</v>
      </c>
      <c r="G932" s="353">
        <v>738869.51</v>
      </c>
      <c r="H932" s="353">
        <v>681585.25</v>
      </c>
      <c r="I932" s="353">
        <v>0</v>
      </c>
      <c r="J932" s="353">
        <v>73886.95</v>
      </c>
      <c r="K932" s="353">
        <v>73886.95</v>
      </c>
      <c r="L932" s="353">
        <v>0</v>
      </c>
      <c r="M932" s="354">
        <v>0.9</v>
      </c>
      <c r="N932" s="355"/>
      <c r="O932" s="355"/>
      <c r="P932" s="353">
        <v>0</v>
      </c>
    </row>
    <row r="933" spans="1:16">
      <c r="A933" s="352">
        <v>704927</v>
      </c>
      <c r="B933" s="352">
        <v>11711</v>
      </c>
      <c r="C933" s="352" t="s">
        <v>335</v>
      </c>
      <c r="D933" s="352" t="s">
        <v>132</v>
      </c>
      <c r="E933" s="352">
        <v>1</v>
      </c>
      <c r="F933" s="352" t="s">
        <v>362</v>
      </c>
      <c r="G933" s="353">
        <v>13908238.09</v>
      </c>
      <c r="H933" s="353">
        <v>1820361.92</v>
      </c>
      <c r="I933" s="353">
        <v>0</v>
      </c>
      <c r="J933" s="353">
        <v>1390823.81</v>
      </c>
      <c r="K933" s="353">
        <v>1390823.81</v>
      </c>
      <c r="L933" s="353">
        <v>12517414.279999999</v>
      </c>
      <c r="M933" s="354">
        <v>0.89999999992809998</v>
      </c>
      <c r="N933" s="355">
        <v>45481.477777777778</v>
      </c>
      <c r="O933" s="355">
        <v>45478.534363425926</v>
      </c>
      <c r="P933" s="353">
        <v>13908238.09</v>
      </c>
    </row>
    <row r="934" spans="1:16">
      <c r="A934" s="352">
        <v>741105</v>
      </c>
      <c r="B934" s="352">
        <v>107946</v>
      </c>
      <c r="C934" s="352" t="s">
        <v>335</v>
      </c>
      <c r="D934" s="352" t="s">
        <v>212</v>
      </c>
      <c r="E934" s="352">
        <v>0</v>
      </c>
      <c r="F934" s="352" t="s">
        <v>362</v>
      </c>
      <c r="G934" s="353">
        <v>12885805.470000001</v>
      </c>
      <c r="H934" s="353">
        <v>10455751.16</v>
      </c>
      <c r="I934" s="353">
        <v>0</v>
      </c>
      <c r="J934" s="353">
        <v>1288580.54</v>
      </c>
      <c r="K934" s="353">
        <v>1288580.54</v>
      </c>
      <c r="L934" s="353">
        <v>11597224.93</v>
      </c>
      <c r="M934" s="354">
        <v>0.9</v>
      </c>
      <c r="N934" s="355">
        <v>46082.760694444441</v>
      </c>
      <c r="O934" s="355">
        <v>46082.760694444441</v>
      </c>
      <c r="P934" s="353">
        <v>0</v>
      </c>
    </row>
    <row r="935" spans="1:16">
      <c r="A935" s="352">
        <v>659715</v>
      </c>
      <c r="B935" s="352">
        <v>10876</v>
      </c>
      <c r="C935" s="352" t="s">
        <v>335</v>
      </c>
      <c r="D935" s="352" t="s">
        <v>1157</v>
      </c>
      <c r="E935" s="352">
        <v>0</v>
      </c>
      <c r="F935" s="352" t="s">
        <v>362</v>
      </c>
      <c r="G935" s="353">
        <v>7253285</v>
      </c>
      <c r="H935" s="353">
        <v>178787</v>
      </c>
      <c r="I935" s="353">
        <v>0</v>
      </c>
      <c r="J935" s="353">
        <v>725328.5</v>
      </c>
      <c r="K935" s="353">
        <v>725328.5</v>
      </c>
      <c r="L935" s="353">
        <v>6527956.5</v>
      </c>
      <c r="M935" s="354">
        <v>0.9</v>
      </c>
      <c r="N935" s="355">
        <v>44922.495069444441</v>
      </c>
      <c r="O935" s="355">
        <v>44918.882060185184</v>
      </c>
      <c r="P935" s="353">
        <v>7253285</v>
      </c>
    </row>
    <row r="936" spans="1:16">
      <c r="A936" s="352">
        <v>178503</v>
      </c>
      <c r="B936" s="352">
        <v>11100</v>
      </c>
      <c r="C936" s="352" t="s">
        <v>335</v>
      </c>
      <c r="D936" s="352" t="s">
        <v>1158</v>
      </c>
      <c r="E936" s="352">
        <v>1</v>
      </c>
      <c r="F936" s="352" t="s">
        <v>362</v>
      </c>
      <c r="G936" s="353">
        <v>39034592</v>
      </c>
      <c r="H936" s="353">
        <v>0</v>
      </c>
      <c r="I936" s="353">
        <v>0</v>
      </c>
      <c r="J936" s="353">
        <v>3903459.2</v>
      </c>
      <c r="K936" s="353">
        <v>3903459.2</v>
      </c>
      <c r="L936" s="353">
        <v>35131132.799999997</v>
      </c>
      <c r="M936" s="354">
        <v>0.9</v>
      </c>
      <c r="N936" s="355">
        <v>44922.495069444441</v>
      </c>
      <c r="O936" s="355">
        <v>44918.885393518518</v>
      </c>
      <c r="P936" s="353">
        <v>39034592</v>
      </c>
    </row>
    <row r="937" spans="1:16">
      <c r="A937" s="352">
        <v>669815</v>
      </c>
      <c r="B937" s="352">
        <v>10622</v>
      </c>
      <c r="C937" s="352" t="s">
        <v>335</v>
      </c>
      <c r="D937" s="352" t="s">
        <v>1159</v>
      </c>
      <c r="E937" s="352">
        <v>4</v>
      </c>
      <c r="F937" s="352" t="s">
        <v>362</v>
      </c>
      <c r="G937" s="353">
        <v>7410085.3600000003</v>
      </c>
      <c r="H937" s="353">
        <v>0</v>
      </c>
      <c r="I937" s="353">
        <v>0</v>
      </c>
      <c r="J937" s="353">
        <v>741008.54</v>
      </c>
      <c r="K937" s="353">
        <v>638496.54</v>
      </c>
      <c r="L937" s="353">
        <v>5746468.8200000003</v>
      </c>
      <c r="M937" s="354">
        <v>0.89999999937352804</v>
      </c>
      <c r="N937" s="355">
        <v>44728.474305555559</v>
      </c>
      <c r="O937" s="355">
        <v>45357.844282407408</v>
      </c>
      <c r="P937" s="353">
        <v>6384965.3600000003</v>
      </c>
    </row>
    <row r="938" spans="1:16">
      <c r="A938" s="352">
        <v>669498</v>
      </c>
      <c r="B938" s="352">
        <v>10571</v>
      </c>
      <c r="C938" s="352" t="s">
        <v>335</v>
      </c>
      <c r="D938" s="352" t="s">
        <v>1160</v>
      </c>
      <c r="E938" s="352">
        <v>5</v>
      </c>
      <c r="F938" s="352" t="s">
        <v>362</v>
      </c>
      <c r="G938" s="353">
        <v>3402594.28</v>
      </c>
      <c r="H938" s="353">
        <v>0</v>
      </c>
      <c r="I938" s="353">
        <v>0</v>
      </c>
      <c r="J938" s="353">
        <v>340259.42</v>
      </c>
      <c r="K938" s="353">
        <v>340259.42</v>
      </c>
      <c r="L938" s="353">
        <v>3062334.86</v>
      </c>
      <c r="M938" s="354">
        <v>0.9</v>
      </c>
      <c r="N938" s="355">
        <v>44707.474826388891</v>
      </c>
      <c r="O938" s="355">
        <v>45789.802824074075</v>
      </c>
      <c r="P938" s="353">
        <v>3402594.28</v>
      </c>
    </row>
    <row r="939" spans="1:16">
      <c r="A939" s="352">
        <v>724941</v>
      </c>
      <c r="B939" s="352">
        <v>11733</v>
      </c>
      <c r="C939" s="352" t="s">
        <v>335</v>
      </c>
      <c r="D939" s="352" t="s">
        <v>1161</v>
      </c>
      <c r="E939" s="352">
        <v>0</v>
      </c>
      <c r="F939" s="352" t="s">
        <v>362</v>
      </c>
      <c r="G939" s="353">
        <v>0</v>
      </c>
      <c r="H939" s="353"/>
      <c r="I939" s="353">
        <v>0</v>
      </c>
      <c r="J939" s="353">
        <v>0</v>
      </c>
      <c r="K939" s="353">
        <v>0</v>
      </c>
      <c r="L939" s="353">
        <v>0</v>
      </c>
      <c r="M939" s="354">
        <v>0.9</v>
      </c>
      <c r="N939" s="355"/>
      <c r="O939" s="355"/>
      <c r="P939" s="353">
        <v>12947297.84</v>
      </c>
    </row>
    <row r="940" spans="1:16">
      <c r="A940" s="352">
        <v>690545</v>
      </c>
      <c r="B940" s="352">
        <v>11319</v>
      </c>
      <c r="C940" s="352" t="s">
        <v>335</v>
      </c>
      <c r="D940" s="352" t="s">
        <v>1162</v>
      </c>
      <c r="E940" s="352">
        <v>1</v>
      </c>
      <c r="F940" s="352" t="s">
        <v>362</v>
      </c>
      <c r="G940" s="353">
        <v>21092584</v>
      </c>
      <c r="H940" s="353">
        <v>1295775</v>
      </c>
      <c r="I940" s="353">
        <v>0</v>
      </c>
      <c r="J940" s="353">
        <v>2109258.4</v>
      </c>
      <c r="K940" s="353">
        <v>2109258.4</v>
      </c>
      <c r="L940" s="353">
        <v>18983325.600000001</v>
      </c>
      <c r="M940" s="354">
        <v>0.9</v>
      </c>
      <c r="N940" s="355">
        <v>45063.479618055557</v>
      </c>
      <c r="O940" s="355">
        <v>45062.818611111114</v>
      </c>
      <c r="P940" s="353">
        <v>21092584</v>
      </c>
    </row>
    <row r="941" spans="1:16">
      <c r="A941" s="352">
        <v>734859</v>
      </c>
      <c r="B941" s="352">
        <v>11780</v>
      </c>
      <c r="C941" s="352" t="s">
        <v>335</v>
      </c>
      <c r="D941" s="352" t="s">
        <v>1163</v>
      </c>
      <c r="E941" s="352">
        <v>0</v>
      </c>
      <c r="F941" s="352" t="s">
        <v>362</v>
      </c>
      <c r="G941" s="353">
        <v>0</v>
      </c>
      <c r="H941" s="353"/>
      <c r="I941" s="353">
        <v>0</v>
      </c>
      <c r="J941" s="353">
        <v>0</v>
      </c>
      <c r="K941" s="353">
        <v>0</v>
      </c>
      <c r="L941" s="353">
        <v>0</v>
      </c>
      <c r="M941" s="354">
        <v>0.9</v>
      </c>
      <c r="N941" s="355"/>
      <c r="O941" s="355"/>
      <c r="P941" s="353">
        <v>8885681.25</v>
      </c>
    </row>
    <row r="942" spans="1:16">
      <c r="A942" s="352">
        <v>542688</v>
      </c>
      <c r="B942" s="352">
        <v>10539</v>
      </c>
      <c r="C942" s="352" t="s">
        <v>335</v>
      </c>
      <c r="D942" s="352" t="s">
        <v>1164</v>
      </c>
      <c r="E942" s="352">
        <v>1</v>
      </c>
      <c r="F942" s="352" t="s">
        <v>362</v>
      </c>
      <c r="G942" s="353">
        <v>18571716.379999999</v>
      </c>
      <c r="H942" s="353">
        <v>807222.04</v>
      </c>
      <c r="I942" s="353">
        <v>0</v>
      </c>
      <c r="J942" s="353">
        <v>1857171.64</v>
      </c>
      <c r="K942" s="353">
        <v>1857171.64</v>
      </c>
      <c r="L942" s="353">
        <v>16714544.74</v>
      </c>
      <c r="M942" s="354">
        <v>0.89999999989230905</v>
      </c>
      <c r="N942" s="355">
        <v>44686.530312499999</v>
      </c>
      <c r="O942" s="355">
        <v>44678.909016203703</v>
      </c>
      <c r="P942" s="353">
        <v>18571716.379999999</v>
      </c>
    </row>
    <row r="943" spans="1:16">
      <c r="A943" s="352">
        <v>714654</v>
      </c>
      <c r="B943" s="352">
        <v>11583</v>
      </c>
      <c r="C943" s="352" t="s">
        <v>335</v>
      </c>
      <c r="D943" s="352" t="s">
        <v>111</v>
      </c>
      <c r="E943" s="352">
        <v>2</v>
      </c>
      <c r="F943" s="352" t="s">
        <v>362</v>
      </c>
      <c r="G943" s="353">
        <v>876270176</v>
      </c>
      <c r="H943" s="353">
        <v>544207595</v>
      </c>
      <c r="I943" s="353">
        <v>0</v>
      </c>
      <c r="J943" s="353">
        <v>87627017.599999994</v>
      </c>
      <c r="K943" s="353">
        <v>87627017.599999994</v>
      </c>
      <c r="L943" s="353">
        <v>788643158.39999998</v>
      </c>
      <c r="M943" s="354">
        <v>0.9</v>
      </c>
      <c r="N943" s="355">
        <v>45268.471412037034</v>
      </c>
      <c r="O943" s="355">
        <v>45412.529166666667</v>
      </c>
      <c r="P943" s="353">
        <v>876270176</v>
      </c>
    </row>
    <row r="944" spans="1:16">
      <c r="A944" s="352">
        <v>724698</v>
      </c>
      <c r="B944" s="352">
        <v>11734</v>
      </c>
      <c r="C944" s="352" t="s">
        <v>335</v>
      </c>
      <c r="D944" s="352" t="s">
        <v>144</v>
      </c>
      <c r="E944" s="352">
        <v>0</v>
      </c>
      <c r="F944" s="352" t="s">
        <v>362</v>
      </c>
      <c r="G944" s="353">
        <v>12633614</v>
      </c>
      <c r="H944" s="353">
        <v>1891152</v>
      </c>
      <c r="I944" s="353">
        <v>0</v>
      </c>
      <c r="J944" s="353">
        <v>1263361.3999999999</v>
      </c>
      <c r="K944" s="353">
        <v>1263361.3999999999</v>
      </c>
      <c r="L944" s="353">
        <v>11370252.6</v>
      </c>
      <c r="M944" s="354">
        <v>0.9</v>
      </c>
      <c r="N944" s="355">
        <v>45461.477465277778</v>
      </c>
      <c r="O944" s="355">
        <v>45460.567731481482</v>
      </c>
      <c r="P944" s="353">
        <v>12633614</v>
      </c>
    </row>
    <row r="945" spans="1:16">
      <c r="A945" s="352">
        <v>547344</v>
      </c>
      <c r="B945" s="352">
        <v>107702</v>
      </c>
      <c r="C945" s="352" t="s">
        <v>335</v>
      </c>
      <c r="D945" s="352" t="s">
        <v>263</v>
      </c>
      <c r="E945" s="352">
        <v>0</v>
      </c>
      <c r="F945" s="352" t="s">
        <v>362</v>
      </c>
      <c r="G945" s="353">
        <v>0</v>
      </c>
      <c r="H945" s="353"/>
      <c r="I945" s="353">
        <v>0</v>
      </c>
      <c r="J945" s="353">
        <v>0</v>
      </c>
      <c r="K945" s="353">
        <v>0</v>
      </c>
      <c r="L945" s="353">
        <v>0</v>
      </c>
      <c r="M945" s="354">
        <v>0.9</v>
      </c>
      <c r="N945" s="355"/>
      <c r="O945" s="355"/>
      <c r="P945" s="353">
        <v>0</v>
      </c>
    </row>
    <row r="946" spans="1:16">
      <c r="A946" s="352">
        <v>752972</v>
      </c>
      <c r="B946" s="352">
        <v>108002</v>
      </c>
      <c r="C946" s="352" t="s">
        <v>335</v>
      </c>
      <c r="D946" s="352" t="s">
        <v>1165</v>
      </c>
      <c r="E946" s="352">
        <v>0</v>
      </c>
      <c r="F946" s="352" t="s">
        <v>362</v>
      </c>
      <c r="G946" s="353">
        <v>0</v>
      </c>
      <c r="H946" s="353"/>
      <c r="I946" s="353">
        <v>0</v>
      </c>
      <c r="J946" s="353">
        <v>0</v>
      </c>
      <c r="K946" s="353">
        <v>0</v>
      </c>
      <c r="L946" s="353">
        <v>0</v>
      </c>
      <c r="M946" s="354">
        <v>0.9</v>
      </c>
      <c r="N946" s="355"/>
      <c r="O946" s="355"/>
      <c r="P946" s="353">
        <v>0</v>
      </c>
    </row>
    <row r="947" spans="1:16">
      <c r="A947" s="352">
        <v>805521</v>
      </c>
      <c r="B947" s="352">
        <v>108093</v>
      </c>
      <c r="C947" s="352" t="s">
        <v>335</v>
      </c>
      <c r="D947" s="352" t="s">
        <v>1166</v>
      </c>
      <c r="E947" s="352">
        <v>0</v>
      </c>
      <c r="F947" s="352" t="s">
        <v>362</v>
      </c>
      <c r="G947" s="353">
        <v>0</v>
      </c>
      <c r="H947" s="353"/>
      <c r="I947" s="353">
        <v>0</v>
      </c>
      <c r="J947" s="353">
        <v>0</v>
      </c>
      <c r="K947" s="353">
        <v>0</v>
      </c>
      <c r="L947" s="353">
        <v>0</v>
      </c>
      <c r="M947" s="354">
        <v>0.9</v>
      </c>
      <c r="N947" s="355"/>
      <c r="O947" s="355"/>
      <c r="P947" s="353">
        <v>0</v>
      </c>
    </row>
    <row r="948" spans="1:16">
      <c r="A948" s="352">
        <v>805517</v>
      </c>
      <c r="B948" s="352">
        <v>108091</v>
      </c>
      <c r="C948" s="352" t="s">
        <v>335</v>
      </c>
      <c r="D948" s="352" t="s">
        <v>1167</v>
      </c>
      <c r="E948" s="352">
        <v>0</v>
      </c>
      <c r="F948" s="352" t="s">
        <v>362</v>
      </c>
      <c r="G948" s="353">
        <v>0</v>
      </c>
      <c r="H948" s="353"/>
      <c r="I948" s="353">
        <v>0</v>
      </c>
      <c r="J948" s="353">
        <v>0</v>
      </c>
      <c r="K948" s="353">
        <v>0</v>
      </c>
      <c r="L948" s="353">
        <v>0</v>
      </c>
      <c r="M948" s="354">
        <v>0.9</v>
      </c>
      <c r="N948" s="355"/>
      <c r="O948" s="355"/>
      <c r="P948" s="353">
        <v>0</v>
      </c>
    </row>
    <row r="949" spans="1:16">
      <c r="A949" s="352">
        <v>805519</v>
      </c>
      <c r="B949" s="352">
        <v>108092</v>
      </c>
      <c r="C949" s="352" t="s">
        <v>335</v>
      </c>
      <c r="D949" s="352" t="s">
        <v>1168</v>
      </c>
      <c r="E949" s="352">
        <v>0</v>
      </c>
      <c r="F949" s="352" t="s">
        <v>362</v>
      </c>
      <c r="G949" s="353">
        <v>0</v>
      </c>
      <c r="H949" s="353"/>
      <c r="I949" s="353">
        <v>0</v>
      </c>
      <c r="J949" s="353">
        <v>0</v>
      </c>
      <c r="K949" s="353">
        <v>0</v>
      </c>
      <c r="L949" s="353">
        <v>0</v>
      </c>
      <c r="M949" s="354">
        <v>0.9</v>
      </c>
      <c r="N949" s="355"/>
      <c r="O949" s="355"/>
      <c r="P949" s="353">
        <v>0</v>
      </c>
    </row>
    <row r="950" spans="1:16">
      <c r="A950" s="352">
        <v>750503</v>
      </c>
      <c r="B950" s="352">
        <v>107978</v>
      </c>
      <c r="C950" s="352" t="s">
        <v>335</v>
      </c>
      <c r="D950" s="352" t="s">
        <v>1169</v>
      </c>
      <c r="E950" s="352">
        <v>0</v>
      </c>
      <c r="F950" s="352" t="s">
        <v>362</v>
      </c>
      <c r="G950" s="353">
        <v>0</v>
      </c>
      <c r="H950" s="353"/>
      <c r="I950" s="353">
        <v>0</v>
      </c>
      <c r="J950" s="353">
        <v>0</v>
      </c>
      <c r="K950" s="353">
        <v>0</v>
      </c>
      <c r="L950" s="353">
        <v>0</v>
      </c>
      <c r="M950" s="354">
        <v>0.9</v>
      </c>
      <c r="N950" s="355"/>
      <c r="O950" s="355"/>
      <c r="P950" s="353">
        <v>0</v>
      </c>
    </row>
    <row r="951" spans="1:16">
      <c r="A951" s="352">
        <v>738671</v>
      </c>
      <c r="B951" s="352">
        <v>11819</v>
      </c>
      <c r="C951" s="352" t="s">
        <v>335</v>
      </c>
      <c r="D951" s="352" t="s">
        <v>1170</v>
      </c>
      <c r="E951" s="352">
        <v>0</v>
      </c>
      <c r="F951" s="352" t="s">
        <v>362</v>
      </c>
      <c r="G951" s="353">
        <v>0</v>
      </c>
      <c r="H951" s="353"/>
      <c r="I951" s="353">
        <v>0</v>
      </c>
      <c r="J951" s="353">
        <v>0</v>
      </c>
      <c r="K951" s="353">
        <v>0</v>
      </c>
      <c r="L951" s="353">
        <v>0</v>
      </c>
      <c r="M951" s="354">
        <v>0.9</v>
      </c>
      <c r="N951" s="355"/>
      <c r="O951" s="355"/>
      <c r="P951" s="353">
        <v>0</v>
      </c>
    </row>
    <row r="952" spans="1:16">
      <c r="A952" s="352">
        <v>750502</v>
      </c>
      <c r="B952" s="352">
        <v>107977</v>
      </c>
      <c r="C952" s="352" t="s">
        <v>335</v>
      </c>
      <c r="D952" s="352" t="s">
        <v>1171</v>
      </c>
      <c r="E952" s="352">
        <v>0</v>
      </c>
      <c r="F952" s="352" t="s">
        <v>362</v>
      </c>
      <c r="G952" s="353">
        <v>0</v>
      </c>
      <c r="H952" s="353"/>
      <c r="I952" s="353">
        <v>0</v>
      </c>
      <c r="J952" s="353">
        <v>0</v>
      </c>
      <c r="K952" s="353">
        <v>0</v>
      </c>
      <c r="L952" s="353">
        <v>0</v>
      </c>
      <c r="M952" s="354">
        <v>0.9</v>
      </c>
      <c r="N952" s="355"/>
      <c r="O952" s="355"/>
      <c r="P952" s="353">
        <v>0</v>
      </c>
    </row>
    <row r="953" spans="1:16">
      <c r="A953" s="352">
        <v>711909</v>
      </c>
      <c r="B953" s="352">
        <v>107858</v>
      </c>
      <c r="C953" s="352" t="s">
        <v>335</v>
      </c>
      <c r="D953" s="352" t="s">
        <v>1172</v>
      </c>
      <c r="E953" s="352">
        <v>0</v>
      </c>
      <c r="F953" s="352" t="s">
        <v>362</v>
      </c>
      <c r="G953" s="353">
        <v>0</v>
      </c>
      <c r="H953" s="353"/>
      <c r="I953" s="353">
        <v>0</v>
      </c>
      <c r="J953" s="353"/>
      <c r="K953" s="353">
        <v>0</v>
      </c>
      <c r="L953" s="353">
        <v>0</v>
      </c>
      <c r="M953" s="354">
        <v>0.9</v>
      </c>
      <c r="N953" s="355"/>
      <c r="O953" s="355"/>
      <c r="P953" s="353">
        <v>0</v>
      </c>
    </row>
    <row r="954" spans="1:16">
      <c r="A954" s="352">
        <v>713181</v>
      </c>
      <c r="B954" s="352">
        <v>107869</v>
      </c>
      <c r="C954" s="352" t="s">
        <v>335</v>
      </c>
      <c r="D954" s="352" t="s">
        <v>1173</v>
      </c>
      <c r="E954" s="352">
        <v>0</v>
      </c>
      <c r="F954" s="352" t="s">
        <v>362</v>
      </c>
      <c r="G954" s="353">
        <v>0</v>
      </c>
      <c r="H954" s="353"/>
      <c r="I954" s="353">
        <v>0</v>
      </c>
      <c r="J954" s="353"/>
      <c r="K954" s="353">
        <v>0</v>
      </c>
      <c r="L954" s="353">
        <v>0</v>
      </c>
      <c r="M954" s="354">
        <v>0.9</v>
      </c>
      <c r="N954" s="355"/>
      <c r="O954" s="355"/>
      <c r="P954" s="353">
        <v>0</v>
      </c>
    </row>
    <row r="955" spans="1:16">
      <c r="A955" s="352">
        <v>713179</v>
      </c>
      <c r="B955" s="352">
        <v>107868</v>
      </c>
      <c r="C955" s="352" t="s">
        <v>335</v>
      </c>
      <c r="D955" s="352" t="s">
        <v>1174</v>
      </c>
      <c r="E955" s="352">
        <v>0</v>
      </c>
      <c r="F955" s="352" t="s">
        <v>362</v>
      </c>
      <c r="G955" s="353">
        <v>0</v>
      </c>
      <c r="H955" s="353"/>
      <c r="I955" s="353">
        <v>0</v>
      </c>
      <c r="J955" s="353"/>
      <c r="K955" s="353">
        <v>0</v>
      </c>
      <c r="L955" s="353">
        <v>0</v>
      </c>
      <c r="M955" s="354">
        <v>0.9</v>
      </c>
      <c r="N955" s="355"/>
      <c r="O955" s="355"/>
      <c r="P955" s="353">
        <v>0</v>
      </c>
    </row>
    <row r="956" spans="1:16">
      <c r="A956" s="352">
        <v>730784</v>
      </c>
      <c r="B956" s="352">
        <v>107910</v>
      </c>
      <c r="C956" s="352" t="s">
        <v>335</v>
      </c>
      <c r="D956" s="352" t="s">
        <v>1175</v>
      </c>
      <c r="E956" s="352">
        <v>0</v>
      </c>
      <c r="F956" s="352" t="s">
        <v>362</v>
      </c>
      <c r="G956" s="353">
        <v>0</v>
      </c>
      <c r="H956" s="353"/>
      <c r="I956" s="353">
        <v>0</v>
      </c>
      <c r="J956" s="353"/>
      <c r="K956" s="353">
        <v>0</v>
      </c>
      <c r="L956" s="353">
        <v>0</v>
      </c>
      <c r="M956" s="354">
        <v>0.9</v>
      </c>
      <c r="N956" s="355"/>
      <c r="O956" s="355"/>
      <c r="P956" s="353">
        <v>0</v>
      </c>
    </row>
    <row r="957" spans="1:16">
      <c r="A957" s="352">
        <v>745854</v>
      </c>
      <c r="B957" s="352">
        <v>107955</v>
      </c>
      <c r="C957" s="352" t="s">
        <v>335</v>
      </c>
      <c r="D957" s="352" t="s">
        <v>1176</v>
      </c>
      <c r="E957" s="352">
        <v>0</v>
      </c>
      <c r="F957" s="352" t="s">
        <v>362</v>
      </c>
      <c r="G957" s="353">
        <v>0</v>
      </c>
      <c r="H957" s="353"/>
      <c r="I957" s="353">
        <v>0</v>
      </c>
      <c r="J957" s="353">
        <v>0</v>
      </c>
      <c r="K957" s="353">
        <v>0</v>
      </c>
      <c r="L957" s="353">
        <v>0</v>
      </c>
      <c r="M957" s="354">
        <v>0.9</v>
      </c>
      <c r="N957" s="355"/>
      <c r="O957" s="355"/>
      <c r="P957" s="353">
        <v>0</v>
      </c>
    </row>
    <row r="958" spans="1:16">
      <c r="A958" s="352">
        <v>546370</v>
      </c>
      <c r="B958" s="352">
        <v>10858</v>
      </c>
      <c r="C958" s="352" t="s">
        <v>335</v>
      </c>
      <c r="D958" s="352" t="s">
        <v>1177</v>
      </c>
      <c r="E958" s="352">
        <v>1</v>
      </c>
      <c r="F958" s="352" t="s">
        <v>362</v>
      </c>
      <c r="G958" s="353">
        <v>4971175.09</v>
      </c>
      <c r="H958" s="353">
        <v>488202.58</v>
      </c>
      <c r="I958" s="353">
        <v>0</v>
      </c>
      <c r="J958" s="353">
        <v>497117.51</v>
      </c>
      <c r="K958" s="353">
        <v>497117.51</v>
      </c>
      <c r="L958" s="353">
        <v>4474057.58</v>
      </c>
      <c r="M958" s="354">
        <v>0.89999999979884004</v>
      </c>
      <c r="N958" s="355">
        <v>45335.524837962963</v>
      </c>
      <c r="O958" s="355">
        <v>45334.787083333336</v>
      </c>
      <c r="P958" s="353">
        <v>4971175.09</v>
      </c>
    </row>
    <row r="959" spans="1:16">
      <c r="A959" s="352">
        <v>550500</v>
      </c>
      <c r="B959" s="352">
        <v>107718</v>
      </c>
      <c r="C959" s="352" t="s">
        <v>504</v>
      </c>
      <c r="D959" s="352" t="s">
        <v>1178</v>
      </c>
      <c r="E959" s="352">
        <v>0</v>
      </c>
      <c r="F959" s="352" t="s">
        <v>362</v>
      </c>
      <c r="G959" s="353">
        <v>0</v>
      </c>
      <c r="H959" s="353"/>
      <c r="I959" s="353">
        <v>0</v>
      </c>
      <c r="J959" s="353"/>
      <c r="K959" s="353">
        <v>0</v>
      </c>
      <c r="L959" s="353">
        <v>0</v>
      </c>
      <c r="M959" s="354">
        <v>0.9</v>
      </c>
      <c r="N959" s="355"/>
      <c r="O959" s="355"/>
      <c r="P959" s="353">
        <v>0</v>
      </c>
    </row>
    <row r="960" spans="1:16">
      <c r="A960" s="352">
        <v>179558</v>
      </c>
      <c r="B960" s="352">
        <v>10632</v>
      </c>
      <c r="C960" s="352" t="s">
        <v>335</v>
      </c>
      <c r="D960" s="352" t="s">
        <v>43</v>
      </c>
      <c r="E960" s="352">
        <v>0</v>
      </c>
      <c r="F960" s="352" t="s">
        <v>362</v>
      </c>
      <c r="G960" s="353">
        <v>1593443</v>
      </c>
      <c r="H960" s="353">
        <v>0</v>
      </c>
      <c r="I960" s="353">
        <v>0</v>
      </c>
      <c r="J960" s="353">
        <v>159344.29999999999</v>
      </c>
      <c r="K960" s="353">
        <v>159344.29999999999</v>
      </c>
      <c r="L960" s="353">
        <v>1434098.7</v>
      </c>
      <c r="M960" s="354">
        <v>0.9</v>
      </c>
      <c r="N960" s="355">
        <v>44707.474826388891</v>
      </c>
      <c r="O960" s="355">
        <v>44706.552581018521</v>
      </c>
      <c r="P960" s="353">
        <v>1593443</v>
      </c>
    </row>
    <row r="961" spans="1:16">
      <c r="A961" s="352">
        <v>169058</v>
      </c>
      <c r="B961" s="352">
        <v>107220</v>
      </c>
      <c r="C961" s="352" t="s">
        <v>335</v>
      </c>
      <c r="D961" s="352" t="s">
        <v>228</v>
      </c>
      <c r="E961" s="352">
        <v>0</v>
      </c>
      <c r="F961" s="352" t="s">
        <v>362</v>
      </c>
      <c r="G961" s="353">
        <v>18279001</v>
      </c>
      <c r="H961" s="353">
        <v>0</v>
      </c>
      <c r="I961" s="353">
        <v>0</v>
      </c>
      <c r="J961" s="353">
        <v>1827900.1</v>
      </c>
      <c r="K961" s="353">
        <v>0</v>
      </c>
      <c r="L961" s="353">
        <v>0</v>
      </c>
      <c r="M961" s="354">
        <v>0.9</v>
      </c>
      <c r="N961" s="355"/>
      <c r="O961" s="355"/>
      <c r="P961" s="353">
        <v>0</v>
      </c>
    </row>
    <row r="962" spans="1:16">
      <c r="A962" s="352">
        <v>180326</v>
      </c>
      <c r="B962" s="352">
        <v>11441</v>
      </c>
      <c r="C962" s="352" t="s">
        <v>335</v>
      </c>
      <c r="D962" s="352" t="s">
        <v>1179</v>
      </c>
      <c r="E962" s="352">
        <v>0</v>
      </c>
      <c r="F962" s="352" t="s">
        <v>362</v>
      </c>
      <c r="G962" s="353">
        <v>0</v>
      </c>
      <c r="H962" s="353"/>
      <c r="I962" s="353">
        <v>0</v>
      </c>
      <c r="J962" s="353">
        <v>0</v>
      </c>
      <c r="K962" s="353">
        <v>0</v>
      </c>
      <c r="L962" s="353">
        <v>0</v>
      </c>
      <c r="M962" s="354">
        <v>0.9</v>
      </c>
      <c r="N962" s="355"/>
      <c r="O962" s="355"/>
      <c r="P962" s="353">
        <v>0</v>
      </c>
    </row>
    <row r="963" spans="1:16">
      <c r="A963" s="352">
        <v>167443</v>
      </c>
      <c r="B963" s="352">
        <v>11251</v>
      </c>
      <c r="C963" s="352" t="s">
        <v>335</v>
      </c>
      <c r="D963" s="352" t="s">
        <v>1180</v>
      </c>
      <c r="E963" s="352">
        <v>0</v>
      </c>
      <c r="F963" s="352" t="s">
        <v>362</v>
      </c>
      <c r="G963" s="353">
        <v>0</v>
      </c>
      <c r="H963" s="353"/>
      <c r="I963" s="353">
        <v>0</v>
      </c>
      <c r="J963" s="353">
        <v>0</v>
      </c>
      <c r="K963" s="353">
        <v>0</v>
      </c>
      <c r="L963" s="353">
        <v>0</v>
      </c>
      <c r="M963" s="354">
        <v>0.9</v>
      </c>
      <c r="N963" s="355"/>
      <c r="O963" s="355"/>
      <c r="P963" s="353">
        <v>0</v>
      </c>
    </row>
    <row r="964" spans="1:16">
      <c r="A964" s="352">
        <v>167446</v>
      </c>
      <c r="B964" s="352">
        <v>11307</v>
      </c>
      <c r="C964" s="352" t="s">
        <v>335</v>
      </c>
      <c r="D964" s="352" t="s">
        <v>192</v>
      </c>
      <c r="E964" s="352">
        <v>0</v>
      </c>
      <c r="F964" s="352" t="s">
        <v>362</v>
      </c>
      <c r="G964" s="353">
        <v>33956314.579999998</v>
      </c>
      <c r="H964" s="353">
        <v>0</v>
      </c>
      <c r="I964" s="353">
        <v>0</v>
      </c>
      <c r="J964" s="353">
        <v>3395631.45</v>
      </c>
      <c r="K964" s="353">
        <v>3395631.45</v>
      </c>
      <c r="L964" s="353">
        <v>30560683.129999999</v>
      </c>
      <c r="M964" s="354">
        <v>0.9</v>
      </c>
      <c r="N964" s="355">
        <v>45966.678194444445</v>
      </c>
      <c r="O964" s="355">
        <v>45966.678194444445</v>
      </c>
      <c r="P964" s="353">
        <v>0</v>
      </c>
    </row>
    <row r="965" spans="1:16">
      <c r="A965" s="352">
        <v>725535</v>
      </c>
      <c r="B965" s="352">
        <v>11510</v>
      </c>
      <c r="C965" s="352" t="s">
        <v>335</v>
      </c>
      <c r="D965" s="352" t="s">
        <v>1181</v>
      </c>
      <c r="E965" s="352">
        <v>1</v>
      </c>
      <c r="F965" s="352" t="s">
        <v>362</v>
      </c>
      <c r="G965" s="353">
        <v>11423825</v>
      </c>
      <c r="H965" s="353">
        <v>0</v>
      </c>
      <c r="I965" s="353">
        <v>0</v>
      </c>
      <c r="J965" s="353">
        <v>1142382.5</v>
      </c>
      <c r="K965" s="353">
        <v>1142382.5</v>
      </c>
      <c r="L965" s="353">
        <v>10281442.5</v>
      </c>
      <c r="M965" s="354">
        <v>0.9</v>
      </c>
      <c r="N965" s="355">
        <v>45203.488993055558</v>
      </c>
      <c r="O965" s="355">
        <v>45202.580740740741</v>
      </c>
      <c r="P965" s="353">
        <v>11423825</v>
      </c>
    </row>
    <row r="966" spans="1:16">
      <c r="A966" s="352">
        <v>682121</v>
      </c>
      <c r="B966" s="352">
        <v>11652</v>
      </c>
      <c r="C966" s="352" t="s">
        <v>335</v>
      </c>
      <c r="D966" s="352" t="s">
        <v>119</v>
      </c>
      <c r="E966" s="352">
        <v>1</v>
      </c>
      <c r="F966" s="352" t="s">
        <v>362</v>
      </c>
      <c r="G966" s="353">
        <v>82726096.379999995</v>
      </c>
      <c r="H966" s="353">
        <v>0</v>
      </c>
      <c r="I966" s="353">
        <v>0</v>
      </c>
      <c r="J966" s="353">
        <v>8272609.6399999997</v>
      </c>
      <c r="K966" s="353">
        <v>8272609.6399999997</v>
      </c>
      <c r="L966" s="353">
        <v>74453486.739999995</v>
      </c>
      <c r="M966" s="354">
        <v>0.89999999997582303</v>
      </c>
      <c r="N966" s="355">
        <v>45373.42796296296</v>
      </c>
      <c r="O966" s="355">
        <v>45372.836631944447</v>
      </c>
      <c r="P966" s="353">
        <v>82726096.379999995</v>
      </c>
    </row>
    <row r="967" spans="1:16">
      <c r="A967" s="352">
        <v>165225</v>
      </c>
      <c r="B967" s="352">
        <v>10624</v>
      </c>
      <c r="C967" s="352" t="s">
        <v>335</v>
      </c>
      <c r="D967" s="352" t="s">
        <v>1182</v>
      </c>
      <c r="E967" s="352">
        <v>1</v>
      </c>
      <c r="F967" s="352" t="s">
        <v>362</v>
      </c>
      <c r="G967" s="353">
        <v>14882946.25</v>
      </c>
      <c r="H967" s="353">
        <v>178309</v>
      </c>
      <c r="I967" s="353">
        <v>0</v>
      </c>
      <c r="J967" s="353">
        <v>1488294.62</v>
      </c>
      <c r="K967" s="353">
        <v>138742</v>
      </c>
      <c r="L967" s="353">
        <v>1248678</v>
      </c>
      <c r="M967" s="354">
        <v>0.9</v>
      </c>
      <c r="N967" s="355">
        <v>44722.491863425923</v>
      </c>
      <c r="O967" s="355">
        <v>44721.830891203703</v>
      </c>
      <c r="P967" s="353">
        <v>15237167.970000001</v>
      </c>
    </row>
    <row r="968" spans="1:16">
      <c r="A968" s="352">
        <v>723002</v>
      </c>
      <c r="B968" s="352">
        <v>107888</v>
      </c>
      <c r="C968" s="352" t="s">
        <v>335</v>
      </c>
      <c r="D968" s="352" t="s">
        <v>248</v>
      </c>
      <c r="E968" s="352">
        <v>0</v>
      </c>
      <c r="F968" s="352" t="s">
        <v>362</v>
      </c>
      <c r="G968" s="353">
        <v>69904580.540000007</v>
      </c>
      <c r="H968" s="353">
        <v>0</v>
      </c>
      <c r="I968" s="353">
        <v>0</v>
      </c>
      <c r="J968" s="353">
        <v>6990458.0499999998</v>
      </c>
      <c r="K968" s="353">
        <v>0</v>
      </c>
      <c r="L968" s="353">
        <v>0</v>
      </c>
      <c r="M968" s="354">
        <v>0.9</v>
      </c>
      <c r="N968" s="355"/>
      <c r="O968" s="355"/>
      <c r="P968" s="353">
        <v>0</v>
      </c>
    </row>
    <row r="969" spans="1:16">
      <c r="A969" s="352">
        <v>165209</v>
      </c>
      <c r="B969" s="352">
        <v>10626</v>
      </c>
      <c r="C969" s="352" t="s">
        <v>335</v>
      </c>
      <c r="D969" s="352" t="s">
        <v>1183</v>
      </c>
      <c r="E969" s="352">
        <v>1</v>
      </c>
      <c r="F969" s="352" t="s">
        <v>362</v>
      </c>
      <c r="G969" s="353">
        <v>14225437</v>
      </c>
      <c r="H969" s="353">
        <v>177391</v>
      </c>
      <c r="I969" s="353">
        <v>0</v>
      </c>
      <c r="J969" s="353">
        <v>1422543.7</v>
      </c>
      <c r="K969" s="353">
        <v>145960.9</v>
      </c>
      <c r="L969" s="353">
        <v>1313648.1000000001</v>
      </c>
      <c r="M969" s="354">
        <v>0.9</v>
      </c>
      <c r="N969" s="355">
        <v>44722.491863425923</v>
      </c>
      <c r="O969" s="355">
        <v>44721.830891203703</v>
      </c>
      <c r="P969" s="353">
        <v>13790088.699999999</v>
      </c>
    </row>
    <row r="970" spans="1:16">
      <c r="A970" s="352">
        <v>723078</v>
      </c>
      <c r="B970" s="352">
        <v>11555</v>
      </c>
      <c r="C970" s="352" t="s">
        <v>335</v>
      </c>
      <c r="D970" s="352" t="s">
        <v>105</v>
      </c>
      <c r="E970" s="352">
        <v>0</v>
      </c>
      <c r="F970" s="352" t="s">
        <v>362</v>
      </c>
      <c r="G970" s="353">
        <v>61558468.950000003</v>
      </c>
      <c r="H970" s="353">
        <v>0</v>
      </c>
      <c r="I970" s="353">
        <v>0</v>
      </c>
      <c r="J970" s="353">
        <v>6155846.8899999997</v>
      </c>
      <c r="K970" s="353">
        <v>6155846.8899999997</v>
      </c>
      <c r="L970" s="353">
        <v>55402622.060000002</v>
      </c>
      <c r="M970" s="354">
        <v>0.9</v>
      </c>
      <c r="N970" s="355">
        <v>45279.515949074077</v>
      </c>
      <c r="O970" s="355">
        <v>45278.791458333333</v>
      </c>
      <c r="P970" s="353">
        <v>61558468.950000003</v>
      </c>
    </row>
    <row r="971" spans="1:16">
      <c r="A971" s="352">
        <v>723077</v>
      </c>
      <c r="B971" s="352">
        <v>11556</v>
      </c>
      <c r="C971" s="352" t="s">
        <v>335</v>
      </c>
      <c r="D971" s="352" t="s">
        <v>106</v>
      </c>
      <c r="E971" s="352">
        <v>1</v>
      </c>
      <c r="F971" s="352" t="s">
        <v>362</v>
      </c>
      <c r="G971" s="353">
        <v>46643078.390000001</v>
      </c>
      <c r="H971" s="353">
        <v>0</v>
      </c>
      <c r="I971" s="353">
        <v>0</v>
      </c>
      <c r="J971" s="353">
        <v>4664307.83</v>
      </c>
      <c r="K971" s="353">
        <v>4664307.83</v>
      </c>
      <c r="L971" s="353">
        <v>41978770.560000002</v>
      </c>
      <c r="M971" s="354">
        <v>0.9</v>
      </c>
      <c r="N971" s="355">
        <v>45279.515949074077</v>
      </c>
      <c r="O971" s="355">
        <v>45775.802233796298</v>
      </c>
      <c r="P971" s="353">
        <v>100686731.41</v>
      </c>
    </row>
    <row r="972" spans="1:16">
      <c r="A972" s="352">
        <v>550950</v>
      </c>
      <c r="B972" s="352">
        <v>11557</v>
      </c>
      <c r="C972" s="352" t="s">
        <v>335</v>
      </c>
      <c r="D972" s="352" t="s">
        <v>107</v>
      </c>
      <c r="E972" s="352">
        <v>1</v>
      </c>
      <c r="F972" s="352" t="s">
        <v>362</v>
      </c>
      <c r="G972" s="353">
        <v>58195134.170000002</v>
      </c>
      <c r="H972" s="353">
        <v>0</v>
      </c>
      <c r="I972" s="353">
        <v>0</v>
      </c>
      <c r="J972" s="353">
        <v>5819513.4100000001</v>
      </c>
      <c r="K972" s="353">
        <v>5819513.4100000001</v>
      </c>
      <c r="L972" s="353">
        <v>52375620.759999998</v>
      </c>
      <c r="M972" s="354">
        <v>0.9</v>
      </c>
      <c r="N972" s="355">
        <v>45279.515949074077</v>
      </c>
      <c r="O972" s="355">
        <v>45917.761180555557</v>
      </c>
      <c r="P972" s="353">
        <v>88096455.730000004</v>
      </c>
    </row>
    <row r="973" spans="1:16">
      <c r="A973" s="352">
        <v>825753</v>
      </c>
      <c r="B973" s="352">
        <v>108133</v>
      </c>
      <c r="C973" s="352" t="s">
        <v>335</v>
      </c>
      <c r="D973" s="352" t="s">
        <v>1184</v>
      </c>
      <c r="E973" s="352">
        <v>0</v>
      </c>
      <c r="F973" s="352" t="s">
        <v>362</v>
      </c>
      <c r="G973" s="353">
        <v>0</v>
      </c>
      <c r="H973" s="353"/>
      <c r="I973" s="353">
        <v>0</v>
      </c>
      <c r="J973" s="353"/>
      <c r="K973" s="353">
        <v>0</v>
      </c>
      <c r="L973" s="353">
        <v>0</v>
      </c>
      <c r="M973" s="354">
        <v>0.9</v>
      </c>
      <c r="N973" s="355"/>
      <c r="O973" s="355"/>
      <c r="P973" s="353">
        <v>0</v>
      </c>
    </row>
    <row r="974" spans="1:16">
      <c r="A974" s="352">
        <v>169896</v>
      </c>
      <c r="B974" s="352">
        <v>10788</v>
      </c>
      <c r="C974" s="352" t="s">
        <v>335</v>
      </c>
      <c r="D974" s="352" t="s">
        <v>1185</v>
      </c>
      <c r="E974" s="352">
        <v>0</v>
      </c>
      <c r="F974" s="352" t="s">
        <v>362</v>
      </c>
      <c r="G974" s="353">
        <v>23251835</v>
      </c>
      <c r="H974" s="353">
        <v>0</v>
      </c>
      <c r="I974" s="353">
        <v>0</v>
      </c>
      <c r="J974" s="353">
        <v>2325183.5</v>
      </c>
      <c r="K974" s="353">
        <v>2325183.5</v>
      </c>
      <c r="L974" s="353">
        <v>20926651.5</v>
      </c>
      <c r="M974" s="354">
        <v>0.9</v>
      </c>
      <c r="N974" s="355">
        <v>44775.487627314818</v>
      </c>
      <c r="O974" s="355">
        <v>44774.86613425926</v>
      </c>
      <c r="P974" s="353">
        <v>23251835</v>
      </c>
    </row>
    <row r="975" spans="1:16">
      <c r="A975" s="352">
        <v>174422</v>
      </c>
      <c r="B975" s="352">
        <v>10496</v>
      </c>
      <c r="C975" s="352" t="s">
        <v>335</v>
      </c>
      <c r="D975" s="352" t="s">
        <v>32</v>
      </c>
      <c r="E975" s="352">
        <v>0</v>
      </c>
      <c r="F975" s="352" t="s">
        <v>362</v>
      </c>
      <c r="G975" s="353">
        <v>23255048.940000001</v>
      </c>
      <c r="H975" s="353">
        <v>6895149.7699999996</v>
      </c>
      <c r="I975" s="353">
        <v>0</v>
      </c>
      <c r="J975" s="353">
        <v>2325504.89</v>
      </c>
      <c r="K975" s="353">
        <v>2325504.89</v>
      </c>
      <c r="L975" s="353">
        <v>20929544.050000001</v>
      </c>
      <c r="M975" s="354">
        <v>0.9</v>
      </c>
      <c r="N975" s="355">
        <v>44699.479212962964</v>
      </c>
      <c r="O975" s="355">
        <v>44698.563483796293</v>
      </c>
      <c r="P975" s="353">
        <v>23255048.940000001</v>
      </c>
    </row>
    <row r="976" spans="1:16">
      <c r="A976" s="352">
        <v>177191</v>
      </c>
      <c r="B976" s="352">
        <v>11433</v>
      </c>
      <c r="C976" s="352" t="s">
        <v>335</v>
      </c>
      <c r="D976" s="352" t="s">
        <v>1186</v>
      </c>
      <c r="E976" s="352">
        <v>0</v>
      </c>
      <c r="F976" s="352" t="s">
        <v>362</v>
      </c>
      <c r="G976" s="353">
        <v>0</v>
      </c>
      <c r="H976" s="353"/>
      <c r="I976" s="353">
        <v>0</v>
      </c>
      <c r="J976" s="353">
        <v>0</v>
      </c>
      <c r="K976" s="353">
        <v>0</v>
      </c>
      <c r="L976" s="353">
        <v>0</v>
      </c>
      <c r="M976" s="354">
        <v>0.9</v>
      </c>
      <c r="N976" s="355"/>
      <c r="O976" s="355"/>
      <c r="P976" s="353">
        <v>0</v>
      </c>
    </row>
    <row r="977" spans="1:16">
      <c r="A977" s="352">
        <v>168483</v>
      </c>
      <c r="B977" s="352">
        <v>11241</v>
      </c>
      <c r="C977" s="352" t="s">
        <v>335</v>
      </c>
      <c r="D977" s="352" t="s">
        <v>247</v>
      </c>
      <c r="E977" s="352">
        <v>0</v>
      </c>
      <c r="F977" s="352" t="s">
        <v>362</v>
      </c>
      <c r="G977" s="353">
        <v>0</v>
      </c>
      <c r="H977" s="353">
        <v>0</v>
      </c>
      <c r="I977" s="353">
        <v>0</v>
      </c>
      <c r="J977" s="353">
        <v>0</v>
      </c>
      <c r="K977" s="353">
        <v>0</v>
      </c>
      <c r="L977" s="353">
        <v>0</v>
      </c>
      <c r="M977" s="354">
        <v>0.9</v>
      </c>
      <c r="N977" s="355"/>
      <c r="O977" s="355"/>
      <c r="P977" s="353">
        <v>0</v>
      </c>
    </row>
    <row r="978" spans="1:16">
      <c r="A978" s="352">
        <v>178258</v>
      </c>
      <c r="B978" s="352">
        <v>11721</v>
      </c>
      <c r="C978" s="352" t="s">
        <v>335</v>
      </c>
      <c r="D978" s="352" t="s">
        <v>160</v>
      </c>
      <c r="E978" s="352">
        <v>0</v>
      </c>
      <c r="F978" s="352" t="s">
        <v>362</v>
      </c>
      <c r="G978" s="353">
        <v>13486572.33</v>
      </c>
      <c r="H978" s="353">
        <v>4123842.4</v>
      </c>
      <c r="I978" s="353">
        <v>0</v>
      </c>
      <c r="J978" s="353">
        <v>1348657.23</v>
      </c>
      <c r="K978" s="353">
        <v>1348657.23</v>
      </c>
      <c r="L978" s="353">
        <v>12137915.1</v>
      </c>
      <c r="M978" s="354">
        <v>0.9</v>
      </c>
      <c r="N978" s="355">
        <v>45694.844247685185</v>
      </c>
      <c r="O978" s="355">
        <v>45694.844247685185</v>
      </c>
      <c r="P978" s="353">
        <v>13504745.41</v>
      </c>
    </row>
    <row r="979" spans="1:16">
      <c r="A979" s="352">
        <v>547187</v>
      </c>
      <c r="B979" s="352">
        <v>107690</v>
      </c>
      <c r="C979" s="352" t="s">
        <v>335</v>
      </c>
      <c r="D979" s="352" t="s">
        <v>231</v>
      </c>
      <c r="E979" s="352">
        <v>0</v>
      </c>
      <c r="F979" s="352" t="s">
        <v>362</v>
      </c>
      <c r="G979" s="353">
        <v>0</v>
      </c>
      <c r="H979" s="353">
        <v>0</v>
      </c>
      <c r="I979" s="353">
        <v>0</v>
      </c>
      <c r="J979" s="353">
        <v>0</v>
      </c>
      <c r="K979" s="353">
        <v>0</v>
      </c>
      <c r="L979" s="353">
        <v>0</v>
      </c>
      <c r="M979" s="354">
        <v>0.9</v>
      </c>
      <c r="N979" s="355"/>
      <c r="O979" s="355"/>
      <c r="P979" s="353">
        <v>0</v>
      </c>
    </row>
    <row r="980" spans="1:16">
      <c r="A980" s="352">
        <v>550498</v>
      </c>
      <c r="B980" s="352">
        <v>107717</v>
      </c>
      <c r="C980" s="352" t="s">
        <v>335</v>
      </c>
      <c r="D980" s="352" t="s">
        <v>1187</v>
      </c>
      <c r="E980" s="352">
        <v>0</v>
      </c>
      <c r="F980" s="352" t="s">
        <v>362</v>
      </c>
      <c r="G980" s="353">
        <v>0</v>
      </c>
      <c r="H980" s="353"/>
      <c r="I980" s="353">
        <v>0</v>
      </c>
      <c r="J980" s="353">
        <v>0</v>
      </c>
      <c r="K980" s="353">
        <v>0</v>
      </c>
      <c r="L980" s="353">
        <v>0</v>
      </c>
      <c r="M980" s="354">
        <v>0.9</v>
      </c>
      <c r="N980" s="355"/>
      <c r="O980" s="355"/>
      <c r="P980" s="353">
        <v>0</v>
      </c>
    </row>
    <row r="981" spans="1:16">
      <c r="A981" s="352">
        <v>334323</v>
      </c>
      <c r="B981" s="352">
        <v>10630</v>
      </c>
      <c r="C981" s="352" t="s">
        <v>335</v>
      </c>
      <c r="D981" s="352" t="s">
        <v>1188</v>
      </c>
      <c r="E981" s="352">
        <v>1</v>
      </c>
      <c r="F981" s="352" t="s">
        <v>362</v>
      </c>
      <c r="G981" s="353">
        <v>392822</v>
      </c>
      <c r="H981" s="353">
        <v>69130</v>
      </c>
      <c r="I981" s="353">
        <v>0</v>
      </c>
      <c r="J981" s="353">
        <v>39282.199999999997</v>
      </c>
      <c r="K981" s="353">
        <v>39282.199999999997</v>
      </c>
      <c r="L981" s="353">
        <v>353539.8</v>
      </c>
      <c r="M981" s="354">
        <v>0.9</v>
      </c>
      <c r="N981" s="355">
        <v>44707.474826388891</v>
      </c>
      <c r="O981" s="355">
        <v>44706.552581018521</v>
      </c>
      <c r="P981" s="353">
        <v>392822</v>
      </c>
    </row>
    <row r="982" spans="1:16">
      <c r="A982" s="352">
        <v>703222</v>
      </c>
      <c r="B982" s="352">
        <v>107824</v>
      </c>
      <c r="C982" s="352" t="s">
        <v>335</v>
      </c>
      <c r="D982" s="352" t="s">
        <v>1189</v>
      </c>
      <c r="E982" s="352">
        <v>0</v>
      </c>
      <c r="F982" s="352" t="s">
        <v>362</v>
      </c>
      <c r="G982" s="353">
        <v>0</v>
      </c>
      <c r="H982" s="353"/>
      <c r="I982" s="353">
        <v>0</v>
      </c>
      <c r="J982" s="353"/>
      <c r="K982" s="353">
        <v>0</v>
      </c>
      <c r="L982" s="353">
        <v>0</v>
      </c>
      <c r="M982" s="354">
        <v>0.9</v>
      </c>
      <c r="N982" s="355"/>
      <c r="O982" s="355"/>
      <c r="P982" s="353">
        <v>0</v>
      </c>
    </row>
    <row r="983" spans="1:16">
      <c r="A983" s="352">
        <v>169495</v>
      </c>
      <c r="B983" s="352">
        <v>11479</v>
      </c>
      <c r="C983" s="352" t="s">
        <v>335</v>
      </c>
      <c r="D983" s="352" t="s">
        <v>1190</v>
      </c>
      <c r="E983" s="352">
        <v>0</v>
      </c>
      <c r="F983" s="352" t="s">
        <v>362</v>
      </c>
      <c r="G983" s="353">
        <v>15339932.33</v>
      </c>
      <c r="H983" s="353">
        <v>7159883.2999999998</v>
      </c>
      <c r="I983" s="353">
        <v>0</v>
      </c>
      <c r="J983" s="353">
        <v>1533993.23</v>
      </c>
      <c r="K983" s="353">
        <v>1533993.23</v>
      </c>
      <c r="L983" s="353">
        <v>13805939.1</v>
      </c>
      <c r="M983" s="354">
        <v>0.9</v>
      </c>
      <c r="N983" s="355">
        <v>45160.473182870373</v>
      </c>
      <c r="O983" s="355">
        <v>45159.836018518516</v>
      </c>
      <c r="P983" s="353">
        <v>15339932.33</v>
      </c>
    </row>
    <row r="984" spans="1:16">
      <c r="A984" s="352">
        <v>797148</v>
      </c>
      <c r="B984" s="352">
        <v>108074</v>
      </c>
      <c r="C984" s="352" t="s">
        <v>335</v>
      </c>
      <c r="D984" s="352" t="s">
        <v>184</v>
      </c>
      <c r="E984" s="352">
        <v>1</v>
      </c>
      <c r="F984" s="352" t="s">
        <v>362</v>
      </c>
      <c r="G984" s="353">
        <v>2359895.63</v>
      </c>
      <c r="H984" s="353">
        <v>0</v>
      </c>
      <c r="I984" s="353">
        <v>0</v>
      </c>
      <c r="J984" s="353">
        <v>235989.56</v>
      </c>
      <c r="K984" s="353">
        <v>235989.56</v>
      </c>
      <c r="L984" s="353">
        <v>2123906.0699999998</v>
      </c>
      <c r="M984" s="354">
        <v>0.9</v>
      </c>
      <c r="N984" s="355">
        <v>45917.761284722219</v>
      </c>
      <c r="O984" s="355">
        <v>45917.761284722219</v>
      </c>
      <c r="P984" s="353">
        <v>0</v>
      </c>
    </row>
    <row r="985" spans="1:16">
      <c r="A985" s="352">
        <v>764706</v>
      </c>
      <c r="B985" s="352">
        <v>108057</v>
      </c>
      <c r="C985" s="352" t="s">
        <v>335</v>
      </c>
      <c r="D985" s="352" t="s">
        <v>1191</v>
      </c>
      <c r="E985" s="352">
        <v>0</v>
      </c>
      <c r="F985" s="352" t="s">
        <v>362</v>
      </c>
      <c r="G985" s="353">
        <v>0</v>
      </c>
      <c r="H985" s="353"/>
      <c r="I985" s="353">
        <v>0</v>
      </c>
      <c r="J985" s="353">
        <v>0</v>
      </c>
      <c r="K985" s="353">
        <v>0</v>
      </c>
      <c r="L985" s="353">
        <v>0</v>
      </c>
      <c r="M985" s="354">
        <v>0.9</v>
      </c>
      <c r="N985" s="355"/>
      <c r="O985" s="355"/>
      <c r="P985" s="353">
        <v>0</v>
      </c>
    </row>
    <row r="986" spans="1:16">
      <c r="A986" s="352">
        <v>801166</v>
      </c>
      <c r="B986" s="352">
        <v>108082</v>
      </c>
      <c r="C986" s="352" t="s">
        <v>335</v>
      </c>
      <c r="D986" s="352" t="s">
        <v>202</v>
      </c>
      <c r="E986" s="352">
        <v>0</v>
      </c>
      <c r="F986" s="352" t="s">
        <v>362</v>
      </c>
      <c r="G986" s="353">
        <v>19826783.469999999</v>
      </c>
      <c r="H986" s="353">
        <v>0</v>
      </c>
      <c r="I986" s="353">
        <v>0</v>
      </c>
      <c r="J986" s="353">
        <v>1982678.34</v>
      </c>
      <c r="K986" s="353">
        <v>1982678.34</v>
      </c>
      <c r="L986" s="353">
        <v>17844105.129999999</v>
      </c>
      <c r="M986" s="354">
        <v>0.9</v>
      </c>
      <c r="N986" s="355">
        <v>46030.678483796299</v>
      </c>
      <c r="O986" s="355">
        <v>46030.678483796299</v>
      </c>
      <c r="P986" s="353">
        <v>0</v>
      </c>
    </row>
    <row r="987" spans="1:16">
      <c r="A987" s="352">
        <v>764707</v>
      </c>
      <c r="B987" s="352">
        <v>108058</v>
      </c>
      <c r="C987" s="352" t="s">
        <v>335</v>
      </c>
      <c r="D987" s="352" t="s">
        <v>1192</v>
      </c>
      <c r="E987" s="352">
        <v>0</v>
      </c>
      <c r="F987" s="352" t="s">
        <v>362</v>
      </c>
      <c r="G987" s="353">
        <v>0</v>
      </c>
      <c r="H987" s="353"/>
      <c r="I987" s="353">
        <v>0</v>
      </c>
      <c r="J987" s="353">
        <v>0</v>
      </c>
      <c r="K987" s="353">
        <v>0</v>
      </c>
      <c r="L987" s="353">
        <v>0</v>
      </c>
      <c r="M987" s="354">
        <v>0.9</v>
      </c>
      <c r="N987" s="355"/>
      <c r="O987" s="355"/>
      <c r="P987" s="353">
        <v>0</v>
      </c>
    </row>
    <row r="988" spans="1:16">
      <c r="A988" s="352">
        <v>764708</v>
      </c>
      <c r="B988" s="352">
        <v>108059</v>
      </c>
      <c r="C988" s="352" t="s">
        <v>335</v>
      </c>
      <c r="D988" s="352" t="s">
        <v>1193</v>
      </c>
      <c r="E988" s="352">
        <v>0</v>
      </c>
      <c r="F988" s="352" t="s">
        <v>362</v>
      </c>
      <c r="G988" s="353">
        <v>0</v>
      </c>
      <c r="H988" s="353"/>
      <c r="I988" s="353">
        <v>0</v>
      </c>
      <c r="J988" s="353">
        <v>0</v>
      </c>
      <c r="K988" s="353">
        <v>0</v>
      </c>
      <c r="L988" s="353">
        <v>0</v>
      </c>
      <c r="M988" s="354">
        <v>0.9</v>
      </c>
      <c r="N988" s="355"/>
      <c r="O988" s="355"/>
      <c r="P988" s="353">
        <v>0</v>
      </c>
    </row>
    <row r="989" spans="1:16">
      <c r="A989" s="352">
        <v>767139</v>
      </c>
      <c r="B989" s="352">
        <v>108064</v>
      </c>
      <c r="C989" s="352" t="s">
        <v>335</v>
      </c>
      <c r="D989" s="352" t="s">
        <v>1194</v>
      </c>
      <c r="E989" s="352">
        <v>0</v>
      </c>
      <c r="F989" s="352" t="s">
        <v>362</v>
      </c>
      <c r="G989" s="353">
        <v>0</v>
      </c>
      <c r="H989" s="353"/>
      <c r="I989" s="353">
        <v>0</v>
      </c>
      <c r="J989" s="353">
        <v>0</v>
      </c>
      <c r="K989" s="353">
        <v>0</v>
      </c>
      <c r="L989" s="353">
        <v>0</v>
      </c>
      <c r="M989" s="354">
        <v>0.9</v>
      </c>
      <c r="N989" s="355"/>
      <c r="O989" s="355"/>
      <c r="P989" s="353">
        <v>0</v>
      </c>
    </row>
    <row r="990" spans="1:16">
      <c r="A990" s="352">
        <v>760577</v>
      </c>
      <c r="B990" s="352">
        <v>108051</v>
      </c>
      <c r="C990" s="352" t="s">
        <v>335</v>
      </c>
      <c r="D990" s="352" t="s">
        <v>1195</v>
      </c>
      <c r="E990" s="352">
        <v>0</v>
      </c>
      <c r="F990" s="352" t="s">
        <v>362</v>
      </c>
      <c r="G990" s="353">
        <v>0</v>
      </c>
      <c r="H990" s="353"/>
      <c r="I990" s="353">
        <v>0</v>
      </c>
      <c r="J990" s="353">
        <v>0</v>
      </c>
      <c r="K990" s="353">
        <v>0</v>
      </c>
      <c r="L990" s="353">
        <v>0</v>
      </c>
      <c r="M990" s="354">
        <v>0.9</v>
      </c>
      <c r="N990" s="355"/>
      <c r="O990" s="355"/>
      <c r="P990" s="353">
        <v>0</v>
      </c>
    </row>
    <row r="991" spans="1:16">
      <c r="A991" s="352">
        <v>760575</v>
      </c>
      <c r="B991" s="352">
        <v>108050</v>
      </c>
      <c r="C991" s="352" t="s">
        <v>335</v>
      </c>
      <c r="D991" s="352" t="s">
        <v>1196</v>
      </c>
      <c r="E991" s="352">
        <v>0</v>
      </c>
      <c r="F991" s="352" t="s">
        <v>362</v>
      </c>
      <c r="G991" s="353">
        <v>0</v>
      </c>
      <c r="H991" s="353"/>
      <c r="I991" s="353">
        <v>0</v>
      </c>
      <c r="J991" s="353">
        <v>0</v>
      </c>
      <c r="K991" s="353">
        <v>0</v>
      </c>
      <c r="L991" s="353">
        <v>0</v>
      </c>
      <c r="M991" s="354">
        <v>0.9</v>
      </c>
      <c r="N991" s="355"/>
      <c r="O991" s="355"/>
      <c r="P991" s="353">
        <v>0</v>
      </c>
    </row>
    <row r="992" spans="1:16">
      <c r="A992" s="352">
        <v>798275</v>
      </c>
      <c r="B992" s="352">
        <v>108075</v>
      </c>
      <c r="C992" s="352" t="s">
        <v>335</v>
      </c>
      <c r="D992" s="352" t="s">
        <v>185</v>
      </c>
      <c r="E992" s="352">
        <v>0</v>
      </c>
      <c r="F992" s="352" t="s">
        <v>362</v>
      </c>
      <c r="G992" s="353">
        <v>6711420.9000000004</v>
      </c>
      <c r="H992" s="353">
        <v>0</v>
      </c>
      <c r="I992" s="353">
        <v>0</v>
      </c>
      <c r="J992" s="353">
        <v>671142.09</v>
      </c>
      <c r="K992" s="353">
        <v>671142.09</v>
      </c>
      <c r="L992" s="353">
        <v>6040278.8099999996</v>
      </c>
      <c r="M992" s="354">
        <v>0.9</v>
      </c>
      <c r="N992" s="355">
        <v>45917.76122685185</v>
      </c>
      <c r="O992" s="355">
        <v>45917.76122685185</v>
      </c>
      <c r="P992" s="353">
        <v>0</v>
      </c>
    </row>
    <row r="993" spans="1:16">
      <c r="A993" s="352">
        <v>801172</v>
      </c>
      <c r="B993" s="352">
        <v>108083</v>
      </c>
      <c r="C993" s="352" t="s">
        <v>335</v>
      </c>
      <c r="D993" s="352" t="s">
        <v>186</v>
      </c>
      <c r="E993" s="352">
        <v>0</v>
      </c>
      <c r="F993" s="352" t="s">
        <v>362</v>
      </c>
      <c r="G993" s="353">
        <v>2285961.13</v>
      </c>
      <c r="H993" s="353">
        <v>0</v>
      </c>
      <c r="I993" s="353">
        <v>0</v>
      </c>
      <c r="J993" s="353">
        <v>228596.11</v>
      </c>
      <c r="K993" s="353">
        <v>228596.11</v>
      </c>
      <c r="L993" s="353">
        <v>2057365.02</v>
      </c>
      <c r="M993" s="354">
        <v>0.9</v>
      </c>
      <c r="N993" s="355">
        <v>45917.761284722219</v>
      </c>
      <c r="O993" s="355">
        <v>45917.761284722219</v>
      </c>
      <c r="P993" s="353">
        <v>0</v>
      </c>
    </row>
    <row r="994" spans="1:16">
      <c r="A994" s="352">
        <v>767005</v>
      </c>
      <c r="B994" s="352">
        <v>108062</v>
      </c>
      <c r="C994" s="352" t="s">
        <v>335</v>
      </c>
      <c r="D994" s="352" t="s">
        <v>1197</v>
      </c>
      <c r="E994" s="352">
        <v>0</v>
      </c>
      <c r="F994" s="352" t="s">
        <v>362</v>
      </c>
      <c r="G994" s="353">
        <v>0</v>
      </c>
      <c r="H994" s="353"/>
      <c r="I994" s="353">
        <v>0</v>
      </c>
      <c r="J994" s="353">
        <v>0</v>
      </c>
      <c r="K994" s="353">
        <v>0</v>
      </c>
      <c r="L994" s="353">
        <v>0</v>
      </c>
      <c r="M994" s="354">
        <v>0.9</v>
      </c>
      <c r="N994" s="355"/>
      <c r="O994" s="355"/>
      <c r="P994" s="353">
        <v>0</v>
      </c>
    </row>
    <row r="995" spans="1:16">
      <c r="A995" s="352">
        <v>764709</v>
      </c>
      <c r="B995" s="352">
        <v>108060</v>
      </c>
      <c r="C995" s="352" t="s">
        <v>335</v>
      </c>
      <c r="D995" s="352" t="s">
        <v>1198</v>
      </c>
      <c r="E995" s="352">
        <v>0</v>
      </c>
      <c r="F995" s="352" t="s">
        <v>362</v>
      </c>
      <c r="G995" s="353">
        <v>0</v>
      </c>
      <c r="H995" s="353"/>
      <c r="I995" s="353">
        <v>0</v>
      </c>
      <c r="J995" s="353">
        <v>0</v>
      </c>
      <c r="K995" s="353">
        <v>0</v>
      </c>
      <c r="L995" s="353">
        <v>0</v>
      </c>
      <c r="M995" s="354">
        <v>0.9</v>
      </c>
      <c r="N995" s="355"/>
      <c r="O995" s="355"/>
      <c r="P995" s="353">
        <v>0</v>
      </c>
    </row>
    <row r="996" spans="1:16">
      <c r="A996" s="352">
        <v>767381</v>
      </c>
      <c r="B996" s="352">
        <v>108067</v>
      </c>
      <c r="C996" s="352" t="s">
        <v>335</v>
      </c>
      <c r="D996" s="352" t="s">
        <v>1199</v>
      </c>
      <c r="E996" s="352">
        <v>0</v>
      </c>
      <c r="F996" s="352" t="s">
        <v>362</v>
      </c>
      <c r="G996" s="353">
        <v>0</v>
      </c>
      <c r="H996" s="353"/>
      <c r="I996" s="353">
        <v>0</v>
      </c>
      <c r="J996" s="353">
        <v>0</v>
      </c>
      <c r="K996" s="353">
        <v>0</v>
      </c>
      <c r="L996" s="353">
        <v>0</v>
      </c>
      <c r="M996" s="354">
        <v>0.9</v>
      </c>
      <c r="N996" s="355"/>
      <c r="O996" s="355"/>
      <c r="P996" s="353">
        <v>0</v>
      </c>
    </row>
    <row r="997" spans="1:16">
      <c r="A997" s="352">
        <v>801197</v>
      </c>
      <c r="B997" s="352">
        <v>108084</v>
      </c>
      <c r="C997" s="352" t="s">
        <v>335</v>
      </c>
      <c r="D997" s="352" t="s">
        <v>1200</v>
      </c>
      <c r="E997" s="352">
        <v>0</v>
      </c>
      <c r="F997" s="352" t="s">
        <v>362</v>
      </c>
      <c r="G997" s="353">
        <v>0</v>
      </c>
      <c r="H997" s="353"/>
      <c r="I997" s="353">
        <v>0</v>
      </c>
      <c r="J997" s="353">
        <v>0</v>
      </c>
      <c r="K997" s="353">
        <v>0</v>
      </c>
      <c r="L997" s="353">
        <v>0</v>
      </c>
      <c r="M997" s="354">
        <v>0.9</v>
      </c>
      <c r="N997" s="355"/>
      <c r="O997" s="355"/>
      <c r="P997" s="353">
        <v>0</v>
      </c>
    </row>
    <row r="998" spans="1:16">
      <c r="A998" s="352">
        <v>169503</v>
      </c>
      <c r="B998" s="352">
        <v>107224</v>
      </c>
      <c r="C998" s="352" t="s">
        <v>335</v>
      </c>
      <c r="D998" s="352" t="s">
        <v>1201</v>
      </c>
      <c r="E998" s="352">
        <v>0</v>
      </c>
      <c r="F998" s="352" t="s">
        <v>362</v>
      </c>
      <c r="G998" s="353">
        <v>0</v>
      </c>
      <c r="H998" s="353"/>
      <c r="I998" s="353">
        <v>0</v>
      </c>
      <c r="J998" s="353"/>
      <c r="K998" s="353">
        <v>0</v>
      </c>
      <c r="L998" s="353">
        <v>0</v>
      </c>
      <c r="M998" s="354">
        <v>0.9</v>
      </c>
      <c r="N998" s="355"/>
      <c r="O998" s="355"/>
      <c r="P998" s="353">
        <v>0</v>
      </c>
    </row>
    <row r="999" spans="1:16">
      <c r="A999" s="352">
        <v>169500</v>
      </c>
      <c r="B999" s="352">
        <v>11347</v>
      </c>
      <c r="C999" s="352" t="s">
        <v>335</v>
      </c>
      <c r="D999" s="352" t="s">
        <v>1202</v>
      </c>
      <c r="E999" s="352">
        <v>0</v>
      </c>
      <c r="F999" s="352" t="s">
        <v>362</v>
      </c>
      <c r="G999" s="353">
        <v>6372063</v>
      </c>
      <c r="H999" s="353">
        <v>3575881</v>
      </c>
      <c r="I999" s="353">
        <v>0</v>
      </c>
      <c r="J999" s="353">
        <v>637206.30000000005</v>
      </c>
      <c r="K999" s="353">
        <v>637206.30000000005</v>
      </c>
      <c r="L999" s="353">
        <v>5734856.7000000002</v>
      </c>
      <c r="M999" s="354">
        <v>0.9</v>
      </c>
      <c r="N999" s="355">
        <v>45093.538032407407</v>
      </c>
      <c r="O999" s="355">
        <v>45092.546377314815</v>
      </c>
      <c r="P999" s="353">
        <v>6372063</v>
      </c>
    </row>
    <row r="1000" spans="1:16">
      <c r="A1000" s="352">
        <v>800286</v>
      </c>
      <c r="B1000" s="352">
        <v>108077</v>
      </c>
      <c r="C1000" s="352" t="s">
        <v>335</v>
      </c>
      <c r="D1000" s="352" t="s">
        <v>187</v>
      </c>
      <c r="E1000" s="352">
        <v>1</v>
      </c>
      <c r="F1000" s="352" t="s">
        <v>362</v>
      </c>
      <c r="G1000" s="353">
        <v>2422655.0299999998</v>
      </c>
      <c r="H1000" s="353">
        <v>995016.61</v>
      </c>
      <c r="I1000" s="353">
        <v>0</v>
      </c>
      <c r="J1000" s="353">
        <v>242265.5</v>
      </c>
      <c r="K1000" s="353">
        <v>170371.28</v>
      </c>
      <c r="L1000" s="353">
        <v>1533341.55</v>
      </c>
      <c r="M1000" s="354">
        <v>0.9</v>
      </c>
      <c r="N1000" s="355">
        <v>45917.802233796298</v>
      </c>
      <c r="O1000" s="355">
        <v>45917.802233796298</v>
      </c>
      <c r="P1000" s="353">
        <v>0</v>
      </c>
    </row>
    <row r="1001" spans="1:16">
      <c r="A1001" s="352">
        <v>166707</v>
      </c>
      <c r="B1001" s="352">
        <v>11431</v>
      </c>
      <c r="C1001" s="352" t="s">
        <v>335</v>
      </c>
      <c r="D1001" s="352" t="s">
        <v>1203</v>
      </c>
      <c r="E1001" s="352">
        <v>0</v>
      </c>
      <c r="F1001" s="352" t="s">
        <v>362</v>
      </c>
      <c r="G1001" s="353">
        <v>0</v>
      </c>
      <c r="H1001" s="353"/>
      <c r="I1001" s="353">
        <v>0</v>
      </c>
      <c r="J1001" s="353">
        <v>0</v>
      </c>
      <c r="K1001" s="353">
        <v>0</v>
      </c>
      <c r="L1001" s="353">
        <v>0</v>
      </c>
      <c r="M1001" s="354">
        <v>0.9</v>
      </c>
      <c r="N1001" s="355"/>
      <c r="O1001" s="355"/>
      <c r="P1001" s="353">
        <v>0</v>
      </c>
    </row>
    <row r="1002" spans="1:16">
      <c r="A1002" s="352">
        <v>743440</v>
      </c>
      <c r="B1002" s="352">
        <v>4174</v>
      </c>
      <c r="C1002" s="352" t="s">
        <v>338</v>
      </c>
      <c r="D1002" s="352" t="s">
        <v>1204</v>
      </c>
      <c r="E1002" s="352">
        <v>0</v>
      </c>
      <c r="F1002" s="352" t="s">
        <v>337</v>
      </c>
      <c r="G1002" s="353">
        <v>6973559.96</v>
      </c>
      <c r="H1002" s="353">
        <v>0</v>
      </c>
      <c r="I1002" s="353">
        <v>0</v>
      </c>
      <c r="J1002" s="353">
        <v>0</v>
      </c>
      <c r="K1002" s="353">
        <v>0</v>
      </c>
      <c r="L1002" s="353">
        <v>6973559.96</v>
      </c>
      <c r="M1002" s="354">
        <v>1</v>
      </c>
      <c r="N1002" s="355">
        <v>46080.595277777778</v>
      </c>
      <c r="O1002" s="355">
        <v>46080.595277777778</v>
      </c>
      <c r="P1002" s="353">
        <v>0</v>
      </c>
    </row>
    <row r="1003" spans="1:16">
      <c r="A1003" s="352">
        <v>743449</v>
      </c>
      <c r="B1003" s="352">
        <v>4175</v>
      </c>
      <c r="C1003" s="352" t="s">
        <v>338</v>
      </c>
      <c r="D1003" s="352" t="s">
        <v>1205</v>
      </c>
      <c r="E1003" s="352">
        <v>0</v>
      </c>
      <c r="F1003" s="352" t="s">
        <v>337</v>
      </c>
      <c r="G1003" s="353">
        <v>0</v>
      </c>
      <c r="H1003" s="353"/>
      <c r="I1003" s="353">
        <v>0</v>
      </c>
      <c r="J1003" s="353">
        <v>0</v>
      </c>
      <c r="K1003" s="353">
        <v>0</v>
      </c>
      <c r="L1003" s="353">
        <v>0</v>
      </c>
      <c r="M1003" s="354">
        <v>0.9</v>
      </c>
      <c r="N1003" s="355"/>
      <c r="O1003" s="355"/>
      <c r="P1003" s="353">
        <v>0</v>
      </c>
    </row>
    <row r="1004" spans="1:16">
      <c r="A1004" s="352">
        <v>719724</v>
      </c>
      <c r="B1004" s="352">
        <v>3971</v>
      </c>
      <c r="C1004" s="352" t="s">
        <v>338</v>
      </c>
      <c r="D1004" s="352" t="s">
        <v>1206</v>
      </c>
      <c r="E1004" s="352">
        <v>0</v>
      </c>
      <c r="F1004" s="352" t="s">
        <v>337</v>
      </c>
      <c r="G1004" s="353">
        <v>0</v>
      </c>
      <c r="H1004" s="353"/>
      <c r="I1004" s="353">
        <v>0</v>
      </c>
      <c r="J1004" s="353">
        <v>0</v>
      </c>
      <c r="K1004" s="353">
        <v>0</v>
      </c>
      <c r="L1004" s="353">
        <v>0</v>
      </c>
      <c r="M1004" s="354">
        <v>0.9</v>
      </c>
      <c r="N1004" s="355"/>
      <c r="O1004" s="355"/>
      <c r="P1004" s="353">
        <v>0</v>
      </c>
    </row>
    <row r="1005" spans="1:16">
      <c r="A1005" s="352">
        <v>718683</v>
      </c>
      <c r="B1005" s="352">
        <v>3967</v>
      </c>
      <c r="C1005" s="352" t="s">
        <v>338</v>
      </c>
      <c r="D1005" s="352" t="s">
        <v>1207</v>
      </c>
      <c r="E1005" s="352">
        <v>0</v>
      </c>
      <c r="F1005" s="352" t="s">
        <v>337</v>
      </c>
      <c r="G1005" s="353">
        <v>0</v>
      </c>
      <c r="H1005" s="353"/>
      <c r="I1005" s="353">
        <v>0</v>
      </c>
      <c r="J1005" s="353">
        <v>0</v>
      </c>
      <c r="K1005" s="353">
        <v>0</v>
      </c>
      <c r="L1005" s="353">
        <v>0</v>
      </c>
      <c r="M1005" s="354">
        <v>0.9</v>
      </c>
      <c r="N1005" s="355"/>
      <c r="O1005" s="355"/>
      <c r="P1005" s="353">
        <v>0</v>
      </c>
    </row>
    <row r="1006" spans="1:16">
      <c r="A1006" s="352">
        <v>715898</v>
      </c>
      <c r="B1006" s="352">
        <v>3964</v>
      </c>
      <c r="C1006" s="352" t="s">
        <v>338</v>
      </c>
      <c r="D1006" s="352" t="s">
        <v>1208</v>
      </c>
      <c r="E1006" s="352">
        <v>0</v>
      </c>
      <c r="F1006" s="352" t="s">
        <v>337</v>
      </c>
      <c r="G1006" s="353">
        <v>0</v>
      </c>
      <c r="H1006" s="353"/>
      <c r="I1006" s="353">
        <v>0</v>
      </c>
      <c r="J1006" s="353">
        <v>0</v>
      </c>
      <c r="K1006" s="353">
        <v>0</v>
      </c>
      <c r="L1006" s="353">
        <v>0</v>
      </c>
      <c r="M1006" s="354">
        <v>0.9</v>
      </c>
      <c r="N1006" s="355"/>
      <c r="O1006" s="355"/>
      <c r="P1006" s="353">
        <v>0</v>
      </c>
    </row>
    <row r="1007" spans="1:16">
      <c r="A1007" s="352">
        <v>715896</v>
      </c>
      <c r="B1007" s="352">
        <v>3963</v>
      </c>
      <c r="C1007" s="352" t="s">
        <v>338</v>
      </c>
      <c r="D1007" s="352" t="s">
        <v>1209</v>
      </c>
      <c r="E1007" s="352">
        <v>0</v>
      </c>
      <c r="F1007" s="352" t="s">
        <v>337</v>
      </c>
      <c r="G1007" s="353">
        <v>0</v>
      </c>
      <c r="H1007" s="353"/>
      <c r="I1007" s="353">
        <v>0</v>
      </c>
      <c r="J1007" s="353">
        <v>0</v>
      </c>
      <c r="K1007" s="353">
        <v>0</v>
      </c>
      <c r="L1007" s="353">
        <v>0</v>
      </c>
      <c r="M1007" s="354">
        <v>0.9</v>
      </c>
      <c r="N1007" s="355"/>
      <c r="O1007" s="355"/>
      <c r="P1007" s="353">
        <v>0</v>
      </c>
    </row>
    <row r="1008" spans="1:16">
      <c r="A1008" s="352">
        <v>714166</v>
      </c>
      <c r="B1008" s="352">
        <v>3934</v>
      </c>
      <c r="C1008" s="352" t="s">
        <v>338</v>
      </c>
      <c r="D1008" s="352" t="s">
        <v>1210</v>
      </c>
      <c r="E1008" s="352">
        <v>0</v>
      </c>
      <c r="F1008" s="352" t="s">
        <v>337</v>
      </c>
      <c r="G1008" s="353">
        <v>0</v>
      </c>
      <c r="H1008" s="353"/>
      <c r="I1008" s="353">
        <v>0</v>
      </c>
      <c r="J1008" s="353">
        <v>0</v>
      </c>
      <c r="K1008" s="353">
        <v>0</v>
      </c>
      <c r="L1008" s="353">
        <v>0</v>
      </c>
      <c r="M1008" s="354">
        <v>0.9</v>
      </c>
      <c r="N1008" s="355"/>
      <c r="O1008" s="355"/>
      <c r="P1008" s="353">
        <v>0</v>
      </c>
    </row>
    <row r="1009" spans="1:16">
      <c r="A1009" s="352">
        <v>715260</v>
      </c>
      <c r="B1009" s="352">
        <v>3955</v>
      </c>
      <c r="C1009" s="352" t="s">
        <v>338</v>
      </c>
      <c r="D1009" s="352" t="s">
        <v>1211</v>
      </c>
      <c r="E1009" s="352">
        <v>0</v>
      </c>
      <c r="F1009" s="352" t="s">
        <v>337</v>
      </c>
      <c r="G1009" s="353">
        <v>0</v>
      </c>
      <c r="H1009" s="353"/>
      <c r="I1009" s="353">
        <v>0</v>
      </c>
      <c r="J1009" s="353">
        <v>0</v>
      </c>
      <c r="K1009" s="353">
        <v>0</v>
      </c>
      <c r="L1009" s="353">
        <v>0</v>
      </c>
      <c r="M1009" s="354">
        <v>0.9</v>
      </c>
      <c r="N1009" s="355"/>
      <c r="O1009" s="355"/>
      <c r="P1009" s="353">
        <v>0</v>
      </c>
    </row>
    <row r="1010" spans="1:16">
      <c r="A1010" s="352">
        <v>726294</v>
      </c>
      <c r="B1010" s="352">
        <v>4072</v>
      </c>
      <c r="C1010" s="352" t="s">
        <v>338</v>
      </c>
      <c r="D1010" s="352" t="s">
        <v>1212</v>
      </c>
      <c r="E1010" s="352">
        <v>0</v>
      </c>
      <c r="F1010" s="352" t="s">
        <v>337</v>
      </c>
      <c r="G1010" s="353">
        <v>0</v>
      </c>
      <c r="H1010" s="353">
        <v>0</v>
      </c>
      <c r="I1010" s="353">
        <v>0</v>
      </c>
      <c r="J1010" s="353">
        <v>0</v>
      </c>
      <c r="K1010" s="353">
        <v>0</v>
      </c>
      <c r="L1010" s="353">
        <v>0</v>
      </c>
      <c r="M1010" s="354">
        <v>0.9</v>
      </c>
      <c r="N1010" s="355"/>
      <c r="O1010" s="355"/>
      <c r="P1010" s="353">
        <v>0</v>
      </c>
    </row>
    <row r="1011" spans="1:16">
      <c r="A1011" s="352">
        <v>728397</v>
      </c>
      <c r="B1011" s="352">
        <v>4078</v>
      </c>
      <c r="C1011" s="352" t="s">
        <v>338</v>
      </c>
      <c r="D1011" s="352" t="s">
        <v>1213</v>
      </c>
      <c r="E1011" s="352">
        <v>0</v>
      </c>
      <c r="F1011" s="352" t="s">
        <v>337</v>
      </c>
      <c r="G1011" s="353">
        <v>0</v>
      </c>
      <c r="H1011" s="353">
        <v>0</v>
      </c>
      <c r="I1011" s="353">
        <v>0</v>
      </c>
      <c r="J1011" s="353">
        <v>0</v>
      </c>
      <c r="K1011" s="353">
        <v>0</v>
      </c>
      <c r="L1011" s="353">
        <v>0</v>
      </c>
      <c r="M1011" s="354">
        <v>0.9</v>
      </c>
      <c r="N1011" s="355"/>
      <c r="O1011" s="355"/>
      <c r="P1011" s="353">
        <v>0</v>
      </c>
    </row>
    <row r="1012" spans="1:16">
      <c r="A1012" s="352">
        <v>723085</v>
      </c>
      <c r="B1012" s="352">
        <v>4008</v>
      </c>
      <c r="C1012" s="352" t="s">
        <v>338</v>
      </c>
      <c r="D1012" s="352" t="s">
        <v>1214</v>
      </c>
      <c r="E1012" s="352">
        <v>0</v>
      </c>
      <c r="F1012" s="352" t="s">
        <v>337</v>
      </c>
      <c r="G1012" s="353">
        <v>29467153.539999999</v>
      </c>
      <c r="H1012" s="353">
        <v>0</v>
      </c>
      <c r="I1012" s="353">
        <v>0</v>
      </c>
      <c r="J1012" s="353">
        <v>0</v>
      </c>
      <c r="K1012" s="353">
        <v>0</v>
      </c>
      <c r="L1012" s="353">
        <v>29467153.539999999</v>
      </c>
      <c r="M1012" s="354">
        <v>1</v>
      </c>
      <c r="N1012" s="355">
        <v>46080.595335648148</v>
      </c>
      <c r="O1012" s="355">
        <v>46080.595335648148</v>
      </c>
      <c r="P1012" s="353">
        <v>0</v>
      </c>
    </row>
    <row r="1013" spans="1:16">
      <c r="A1013" s="352">
        <v>724010</v>
      </c>
      <c r="B1013" s="352">
        <v>4040</v>
      </c>
      <c r="C1013" s="352" t="s">
        <v>338</v>
      </c>
      <c r="D1013" s="352" t="s">
        <v>1215</v>
      </c>
      <c r="E1013" s="352">
        <v>0</v>
      </c>
      <c r="F1013" s="352" t="s">
        <v>337</v>
      </c>
      <c r="G1013" s="353">
        <v>0</v>
      </c>
      <c r="H1013" s="353">
        <v>0</v>
      </c>
      <c r="I1013" s="353">
        <v>0</v>
      </c>
      <c r="J1013" s="353">
        <v>0</v>
      </c>
      <c r="K1013" s="353">
        <v>0</v>
      </c>
      <c r="L1013" s="353">
        <v>0</v>
      </c>
      <c r="M1013" s="354">
        <v>0.9</v>
      </c>
      <c r="N1013" s="355"/>
      <c r="O1013" s="355"/>
      <c r="P1013" s="353">
        <v>0</v>
      </c>
    </row>
    <row r="1014" spans="1:16">
      <c r="A1014" s="352">
        <v>724049</v>
      </c>
      <c r="B1014" s="352">
        <v>4041</v>
      </c>
      <c r="C1014" s="352" t="s">
        <v>338</v>
      </c>
      <c r="D1014" s="352" t="s">
        <v>1216</v>
      </c>
      <c r="E1014" s="352">
        <v>0</v>
      </c>
      <c r="F1014" s="352" t="s">
        <v>337</v>
      </c>
      <c r="G1014" s="353">
        <v>0</v>
      </c>
      <c r="H1014" s="353">
        <v>0</v>
      </c>
      <c r="I1014" s="353">
        <v>0</v>
      </c>
      <c r="J1014" s="353">
        <v>0</v>
      </c>
      <c r="K1014" s="353">
        <v>0</v>
      </c>
      <c r="L1014" s="353">
        <v>0</v>
      </c>
      <c r="M1014" s="354">
        <v>0.9</v>
      </c>
      <c r="N1014" s="355"/>
      <c r="O1014" s="355"/>
      <c r="P1014" s="353">
        <v>0</v>
      </c>
    </row>
    <row r="1015" spans="1:16">
      <c r="A1015" s="352">
        <v>740490</v>
      </c>
      <c r="B1015" s="352">
        <v>4148</v>
      </c>
      <c r="C1015" s="352" t="s">
        <v>338</v>
      </c>
      <c r="D1015" s="352" t="s">
        <v>1217</v>
      </c>
      <c r="E1015" s="352">
        <v>0</v>
      </c>
      <c r="F1015" s="352" t="s">
        <v>337</v>
      </c>
      <c r="G1015" s="353">
        <v>0</v>
      </c>
      <c r="H1015" s="353"/>
      <c r="I1015" s="353">
        <v>0</v>
      </c>
      <c r="J1015" s="353">
        <v>0</v>
      </c>
      <c r="K1015" s="353">
        <v>0</v>
      </c>
      <c r="L1015" s="353">
        <v>0</v>
      </c>
      <c r="M1015" s="354">
        <v>0.9</v>
      </c>
      <c r="N1015" s="355"/>
      <c r="O1015" s="355"/>
      <c r="P1015" s="353">
        <v>0</v>
      </c>
    </row>
    <row r="1016" spans="1:16">
      <c r="A1016" s="352">
        <v>740499</v>
      </c>
      <c r="B1016" s="352">
        <v>4151</v>
      </c>
      <c r="C1016" s="352" t="s">
        <v>338</v>
      </c>
      <c r="D1016" s="352" t="s">
        <v>1218</v>
      </c>
      <c r="E1016" s="352">
        <v>0</v>
      </c>
      <c r="F1016" s="352" t="s">
        <v>337</v>
      </c>
      <c r="G1016" s="353">
        <v>0</v>
      </c>
      <c r="H1016" s="353"/>
      <c r="I1016" s="353">
        <v>0</v>
      </c>
      <c r="J1016" s="353">
        <v>0</v>
      </c>
      <c r="K1016" s="353">
        <v>0</v>
      </c>
      <c r="L1016" s="353">
        <v>0</v>
      </c>
      <c r="M1016" s="354">
        <v>0.9</v>
      </c>
      <c r="N1016" s="355"/>
      <c r="O1016" s="355"/>
      <c r="P1016" s="353">
        <v>0</v>
      </c>
    </row>
    <row r="1017" spans="1:16">
      <c r="A1017" s="352">
        <v>740495</v>
      </c>
      <c r="B1017" s="352">
        <v>4150</v>
      </c>
      <c r="C1017" s="352" t="s">
        <v>338</v>
      </c>
      <c r="D1017" s="352" t="s">
        <v>1219</v>
      </c>
      <c r="E1017" s="352">
        <v>0</v>
      </c>
      <c r="F1017" s="352" t="s">
        <v>337</v>
      </c>
      <c r="G1017" s="353">
        <v>0</v>
      </c>
      <c r="H1017" s="353"/>
      <c r="I1017" s="353">
        <v>0</v>
      </c>
      <c r="J1017" s="353">
        <v>0</v>
      </c>
      <c r="K1017" s="353">
        <v>0</v>
      </c>
      <c r="L1017" s="353">
        <v>0</v>
      </c>
      <c r="M1017" s="354">
        <v>0.9</v>
      </c>
      <c r="N1017" s="355"/>
      <c r="O1017" s="355"/>
      <c r="P1017" s="353">
        <v>0</v>
      </c>
    </row>
    <row r="1018" spans="1:16">
      <c r="A1018" s="352">
        <v>740492</v>
      </c>
      <c r="B1018" s="352">
        <v>4149</v>
      </c>
      <c r="C1018" s="352" t="s">
        <v>338</v>
      </c>
      <c r="D1018" s="352" t="s">
        <v>1220</v>
      </c>
      <c r="E1018" s="352">
        <v>0</v>
      </c>
      <c r="F1018" s="352" t="s">
        <v>337</v>
      </c>
      <c r="G1018" s="353">
        <v>0</v>
      </c>
      <c r="H1018" s="353"/>
      <c r="I1018" s="353">
        <v>0</v>
      </c>
      <c r="J1018" s="353">
        <v>0</v>
      </c>
      <c r="K1018" s="353">
        <v>0</v>
      </c>
      <c r="L1018" s="353">
        <v>0</v>
      </c>
      <c r="M1018" s="354">
        <v>0.9</v>
      </c>
      <c r="N1018" s="355"/>
      <c r="O1018" s="355"/>
      <c r="P1018" s="353">
        <v>0</v>
      </c>
    </row>
    <row r="1019" spans="1:16">
      <c r="A1019" s="352">
        <v>724909</v>
      </c>
      <c r="B1019" s="352">
        <v>4051</v>
      </c>
      <c r="C1019" s="352" t="s">
        <v>338</v>
      </c>
      <c r="D1019" s="352" t="s">
        <v>1221</v>
      </c>
      <c r="E1019" s="352">
        <v>0</v>
      </c>
      <c r="F1019" s="352" t="s">
        <v>337</v>
      </c>
      <c r="G1019" s="353">
        <v>0</v>
      </c>
      <c r="H1019" s="353">
        <v>0</v>
      </c>
      <c r="I1019" s="353">
        <v>0</v>
      </c>
      <c r="J1019" s="353">
        <v>0</v>
      </c>
      <c r="K1019" s="353">
        <v>0</v>
      </c>
      <c r="L1019" s="353">
        <v>0</v>
      </c>
      <c r="M1019" s="354">
        <v>0.9</v>
      </c>
      <c r="N1019" s="355"/>
      <c r="O1019" s="355"/>
      <c r="P1019" s="353">
        <v>0</v>
      </c>
    </row>
    <row r="1020" spans="1:16">
      <c r="A1020" s="352">
        <v>728732</v>
      </c>
      <c r="B1020" s="352">
        <v>4084</v>
      </c>
      <c r="C1020" s="352" t="s">
        <v>338</v>
      </c>
      <c r="D1020" s="352" t="s">
        <v>1222</v>
      </c>
      <c r="E1020" s="352">
        <v>0</v>
      </c>
      <c r="F1020" s="352" t="s">
        <v>337</v>
      </c>
      <c r="G1020" s="353">
        <v>0</v>
      </c>
      <c r="H1020" s="353">
        <v>0</v>
      </c>
      <c r="I1020" s="353">
        <v>0</v>
      </c>
      <c r="J1020" s="353">
        <v>0</v>
      </c>
      <c r="K1020" s="353">
        <v>0</v>
      </c>
      <c r="L1020" s="353">
        <v>0</v>
      </c>
      <c r="M1020" s="354">
        <v>0.9</v>
      </c>
      <c r="N1020" s="355"/>
      <c r="O1020" s="355"/>
      <c r="P1020" s="353">
        <v>0</v>
      </c>
    </row>
    <row r="1021" spans="1:16">
      <c r="A1021" s="352">
        <v>721591</v>
      </c>
      <c r="B1021" s="352">
        <v>3997</v>
      </c>
      <c r="C1021" s="352" t="s">
        <v>338</v>
      </c>
      <c r="D1021" s="352" t="s">
        <v>1223</v>
      </c>
      <c r="E1021" s="352">
        <v>0</v>
      </c>
      <c r="F1021" s="352" t="s">
        <v>337</v>
      </c>
      <c r="G1021" s="353">
        <v>0</v>
      </c>
      <c r="H1021" s="353">
        <v>0</v>
      </c>
      <c r="I1021" s="353">
        <v>0</v>
      </c>
      <c r="J1021" s="353">
        <v>0</v>
      </c>
      <c r="K1021" s="353">
        <v>0</v>
      </c>
      <c r="L1021" s="353">
        <v>0</v>
      </c>
      <c r="M1021" s="354">
        <v>0.9</v>
      </c>
      <c r="N1021" s="355"/>
      <c r="O1021" s="355"/>
      <c r="P1021" s="353">
        <v>0</v>
      </c>
    </row>
    <row r="1022" spans="1:16">
      <c r="A1022" s="352">
        <v>726862</v>
      </c>
      <c r="B1022" s="352">
        <v>4075</v>
      </c>
      <c r="C1022" s="352" t="s">
        <v>338</v>
      </c>
      <c r="D1022" s="352" t="s">
        <v>1224</v>
      </c>
      <c r="E1022" s="352">
        <v>0</v>
      </c>
      <c r="F1022" s="352" t="s">
        <v>337</v>
      </c>
      <c r="G1022" s="353">
        <v>0</v>
      </c>
      <c r="H1022" s="353">
        <v>0</v>
      </c>
      <c r="I1022" s="353">
        <v>0</v>
      </c>
      <c r="J1022" s="353">
        <v>0</v>
      </c>
      <c r="K1022" s="353">
        <v>0</v>
      </c>
      <c r="L1022" s="353">
        <v>0</v>
      </c>
      <c r="M1022" s="354">
        <v>0.9</v>
      </c>
      <c r="N1022" s="355"/>
      <c r="O1022" s="355"/>
      <c r="P1022" s="353">
        <v>0</v>
      </c>
    </row>
    <row r="1023" spans="1:16">
      <c r="A1023" s="352">
        <v>722524</v>
      </c>
      <c r="B1023" s="352">
        <v>4003</v>
      </c>
      <c r="C1023" s="352" t="s">
        <v>338</v>
      </c>
      <c r="D1023" s="352" t="s">
        <v>1225</v>
      </c>
      <c r="E1023" s="352">
        <v>0</v>
      </c>
      <c r="F1023" s="352" t="s">
        <v>337</v>
      </c>
      <c r="G1023" s="353">
        <v>0</v>
      </c>
      <c r="H1023" s="353">
        <v>0</v>
      </c>
      <c r="I1023" s="353">
        <v>0</v>
      </c>
      <c r="J1023" s="353">
        <v>0</v>
      </c>
      <c r="K1023" s="353">
        <v>0</v>
      </c>
      <c r="L1023" s="353">
        <v>0</v>
      </c>
      <c r="M1023" s="354">
        <v>0.9</v>
      </c>
      <c r="N1023" s="355"/>
      <c r="O1023" s="355"/>
      <c r="P1023" s="353">
        <v>0</v>
      </c>
    </row>
    <row r="1024" spans="1:16">
      <c r="A1024" s="352">
        <v>703719</v>
      </c>
      <c r="B1024" s="352">
        <v>3465</v>
      </c>
      <c r="C1024" s="352" t="s">
        <v>338</v>
      </c>
      <c r="D1024" s="352" t="s">
        <v>1226</v>
      </c>
      <c r="E1024" s="352">
        <v>0</v>
      </c>
      <c r="F1024" s="352" t="s">
        <v>337</v>
      </c>
      <c r="G1024" s="353">
        <v>0</v>
      </c>
      <c r="H1024" s="353"/>
      <c r="I1024" s="353">
        <v>0</v>
      </c>
      <c r="J1024" s="353">
        <v>0</v>
      </c>
      <c r="K1024" s="353">
        <v>0</v>
      </c>
      <c r="L1024" s="353">
        <v>0</v>
      </c>
      <c r="M1024" s="354">
        <v>0.9</v>
      </c>
      <c r="N1024" s="355"/>
      <c r="O1024" s="355"/>
      <c r="P1024" s="353">
        <v>0</v>
      </c>
    </row>
    <row r="1025" spans="1:16">
      <c r="A1025" s="352">
        <v>703717</v>
      </c>
      <c r="B1025" s="352">
        <v>3463</v>
      </c>
      <c r="C1025" s="352" t="s">
        <v>338</v>
      </c>
      <c r="D1025" s="352" t="s">
        <v>1227</v>
      </c>
      <c r="E1025" s="352">
        <v>0</v>
      </c>
      <c r="F1025" s="352" t="s">
        <v>337</v>
      </c>
      <c r="G1025" s="353">
        <v>0</v>
      </c>
      <c r="H1025" s="353"/>
      <c r="I1025" s="353">
        <v>0</v>
      </c>
      <c r="J1025" s="353">
        <v>0</v>
      </c>
      <c r="K1025" s="353">
        <v>0</v>
      </c>
      <c r="L1025" s="353">
        <v>0</v>
      </c>
      <c r="M1025" s="354">
        <v>0.9</v>
      </c>
      <c r="N1025" s="355"/>
      <c r="O1025" s="355"/>
      <c r="P1025" s="353">
        <v>0</v>
      </c>
    </row>
    <row r="1026" spans="1:16">
      <c r="A1026" s="352">
        <v>703713</v>
      </c>
      <c r="B1026" s="352">
        <v>3462</v>
      </c>
      <c r="C1026" s="352" t="s">
        <v>338</v>
      </c>
      <c r="D1026" s="352" t="s">
        <v>1228</v>
      </c>
      <c r="E1026" s="352">
        <v>0</v>
      </c>
      <c r="F1026" s="352" t="s">
        <v>337</v>
      </c>
      <c r="G1026" s="353">
        <v>0</v>
      </c>
      <c r="H1026" s="353"/>
      <c r="I1026" s="353">
        <v>0</v>
      </c>
      <c r="J1026" s="353">
        <v>0</v>
      </c>
      <c r="K1026" s="353">
        <v>0</v>
      </c>
      <c r="L1026" s="353">
        <v>0</v>
      </c>
      <c r="M1026" s="354">
        <v>0.9</v>
      </c>
      <c r="N1026" s="355"/>
      <c r="O1026" s="355"/>
      <c r="P1026" s="353">
        <v>0</v>
      </c>
    </row>
    <row r="1027" spans="1:16">
      <c r="A1027" s="352">
        <v>703718</v>
      </c>
      <c r="B1027" s="352">
        <v>3464</v>
      </c>
      <c r="C1027" s="352" t="s">
        <v>338</v>
      </c>
      <c r="D1027" s="352" t="s">
        <v>1229</v>
      </c>
      <c r="E1027" s="352">
        <v>0</v>
      </c>
      <c r="F1027" s="352" t="s">
        <v>337</v>
      </c>
      <c r="G1027" s="353">
        <v>0</v>
      </c>
      <c r="H1027" s="353"/>
      <c r="I1027" s="353">
        <v>0</v>
      </c>
      <c r="J1027" s="353">
        <v>0</v>
      </c>
      <c r="K1027" s="353">
        <v>0</v>
      </c>
      <c r="L1027" s="353">
        <v>0</v>
      </c>
      <c r="M1027" s="354">
        <v>0.9</v>
      </c>
      <c r="N1027" s="355"/>
      <c r="O1027" s="355"/>
      <c r="P1027" s="353">
        <v>0</v>
      </c>
    </row>
    <row r="1028" spans="1:16">
      <c r="A1028" s="352">
        <v>728937</v>
      </c>
      <c r="B1028" s="352">
        <v>4089</v>
      </c>
      <c r="C1028" s="352" t="s">
        <v>338</v>
      </c>
      <c r="D1028" s="352" t="s">
        <v>1230</v>
      </c>
      <c r="E1028" s="352">
        <v>0</v>
      </c>
      <c r="F1028" s="352" t="s">
        <v>337</v>
      </c>
      <c r="G1028" s="353">
        <v>3285133.78</v>
      </c>
      <c r="H1028" s="353">
        <v>0</v>
      </c>
      <c r="I1028" s="353">
        <v>0</v>
      </c>
      <c r="J1028" s="353">
        <v>0</v>
      </c>
      <c r="K1028" s="353">
        <v>0</v>
      </c>
      <c r="L1028" s="353">
        <v>3285133.78</v>
      </c>
      <c r="M1028" s="354">
        <v>1</v>
      </c>
      <c r="N1028" s="355">
        <v>45888.635960648149</v>
      </c>
      <c r="O1028" s="355">
        <v>45888.635960648149</v>
      </c>
      <c r="P1028" s="353">
        <v>0</v>
      </c>
    </row>
    <row r="1029" spans="1:16">
      <c r="A1029" s="352">
        <v>686436</v>
      </c>
      <c r="B1029" s="352">
        <v>119</v>
      </c>
      <c r="C1029" s="352" t="s">
        <v>338</v>
      </c>
      <c r="D1029" s="352" t="s">
        <v>1231</v>
      </c>
      <c r="E1029" s="352">
        <v>0</v>
      </c>
      <c r="F1029" s="352" t="s">
        <v>337</v>
      </c>
      <c r="G1029" s="353">
        <v>0</v>
      </c>
      <c r="H1029" s="353">
        <v>0</v>
      </c>
      <c r="I1029" s="353">
        <v>0</v>
      </c>
      <c r="J1029" s="353">
        <v>0</v>
      </c>
      <c r="K1029" s="353">
        <v>0</v>
      </c>
      <c r="L1029" s="353">
        <v>0</v>
      </c>
      <c r="M1029" s="354">
        <v>1</v>
      </c>
      <c r="N1029" s="355"/>
      <c r="O1029" s="355"/>
      <c r="P1029" s="353">
        <v>0</v>
      </c>
    </row>
    <row r="1030" spans="1:16">
      <c r="A1030" s="352">
        <v>734161</v>
      </c>
      <c r="B1030" s="352">
        <v>4120</v>
      </c>
      <c r="C1030" s="352" t="s">
        <v>338</v>
      </c>
      <c r="D1030" s="352" t="s">
        <v>1232</v>
      </c>
      <c r="E1030" s="352">
        <v>0</v>
      </c>
      <c r="F1030" s="352" t="s">
        <v>337</v>
      </c>
      <c r="G1030" s="353">
        <v>0</v>
      </c>
      <c r="H1030" s="353"/>
      <c r="I1030" s="353">
        <v>0</v>
      </c>
      <c r="J1030" s="353">
        <v>0</v>
      </c>
      <c r="K1030" s="353">
        <v>0</v>
      </c>
      <c r="L1030" s="353">
        <v>0</v>
      </c>
      <c r="M1030" s="354">
        <v>0.9</v>
      </c>
      <c r="N1030" s="355"/>
      <c r="O1030" s="355"/>
      <c r="P1030" s="353">
        <v>0</v>
      </c>
    </row>
    <row r="1031" spans="1:16">
      <c r="A1031" s="352">
        <v>734159</v>
      </c>
      <c r="B1031" s="352">
        <v>4119</v>
      </c>
      <c r="C1031" s="352" t="s">
        <v>338</v>
      </c>
      <c r="D1031" s="352" t="s">
        <v>1233</v>
      </c>
      <c r="E1031" s="352">
        <v>0</v>
      </c>
      <c r="F1031" s="352" t="s">
        <v>337</v>
      </c>
      <c r="G1031" s="353">
        <v>0</v>
      </c>
      <c r="H1031" s="353"/>
      <c r="I1031" s="353">
        <v>0</v>
      </c>
      <c r="J1031" s="353">
        <v>0</v>
      </c>
      <c r="K1031" s="353">
        <v>0</v>
      </c>
      <c r="L1031" s="353">
        <v>0</v>
      </c>
      <c r="M1031" s="354">
        <v>0.9</v>
      </c>
      <c r="N1031" s="355"/>
      <c r="O1031" s="355"/>
      <c r="P1031" s="353">
        <v>0</v>
      </c>
    </row>
    <row r="1032" spans="1:16">
      <c r="A1032" s="352">
        <v>743373</v>
      </c>
      <c r="B1032" s="352">
        <v>4170</v>
      </c>
      <c r="C1032" s="352" t="s">
        <v>338</v>
      </c>
      <c r="D1032" s="352" t="s">
        <v>1234</v>
      </c>
      <c r="E1032" s="352">
        <v>0</v>
      </c>
      <c r="F1032" s="352" t="s">
        <v>337</v>
      </c>
      <c r="G1032" s="353">
        <v>4268438</v>
      </c>
      <c r="H1032" s="353">
        <v>0</v>
      </c>
      <c r="I1032" s="353">
        <v>0</v>
      </c>
      <c r="J1032" s="353">
        <v>426843.8</v>
      </c>
      <c r="K1032" s="353">
        <v>426843.8</v>
      </c>
      <c r="L1032" s="353">
        <v>3841594.2</v>
      </c>
      <c r="M1032" s="354">
        <v>0.9</v>
      </c>
      <c r="N1032" s="355">
        <v>45744.927569444444</v>
      </c>
      <c r="O1032" s="355">
        <v>45744.927569444444</v>
      </c>
      <c r="P1032" s="353">
        <v>0</v>
      </c>
    </row>
    <row r="1033" spans="1:16">
      <c r="A1033" s="352">
        <v>743439</v>
      </c>
      <c r="B1033" s="352">
        <v>4173</v>
      </c>
      <c r="C1033" s="352" t="s">
        <v>338</v>
      </c>
      <c r="D1033" s="352" t="s">
        <v>1235</v>
      </c>
      <c r="E1033" s="352">
        <v>0</v>
      </c>
      <c r="F1033" s="352" t="s">
        <v>337</v>
      </c>
      <c r="G1033" s="353">
        <v>16173760.130000001</v>
      </c>
      <c r="H1033" s="353">
        <v>0</v>
      </c>
      <c r="I1033" s="353">
        <v>0</v>
      </c>
      <c r="J1033" s="353">
        <v>0</v>
      </c>
      <c r="K1033" s="353">
        <v>0</v>
      </c>
      <c r="L1033" s="353">
        <v>16173760.130000001</v>
      </c>
      <c r="M1033" s="354">
        <v>1</v>
      </c>
      <c r="N1033" s="355">
        <v>46080.595300925925</v>
      </c>
      <c r="O1033" s="355">
        <v>46080.595300925925</v>
      </c>
      <c r="P1033" s="353">
        <v>0</v>
      </c>
    </row>
    <row r="1034" spans="1:16">
      <c r="A1034" s="352">
        <v>743379</v>
      </c>
      <c r="B1034" s="352">
        <v>4172</v>
      </c>
      <c r="C1034" s="352" t="s">
        <v>338</v>
      </c>
      <c r="D1034" s="352" t="s">
        <v>1236</v>
      </c>
      <c r="E1034" s="352">
        <v>0</v>
      </c>
      <c r="F1034" s="352" t="s">
        <v>337</v>
      </c>
      <c r="G1034" s="353">
        <v>5376107.2300000004</v>
      </c>
      <c r="H1034" s="353">
        <v>0</v>
      </c>
      <c r="I1034" s="353">
        <v>0</v>
      </c>
      <c r="J1034" s="353">
        <v>0</v>
      </c>
      <c r="K1034" s="353">
        <v>0</v>
      </c>
      <c r="L1034" s="353">
        <v>5376107.2300000004</v>
      </c>
      <c r="M1034" s="354">
        <v>1</v>
      </c>
      <c r="N1034" s="355">
        <v>46080.595300925925</v>
      </c>
      <c r="O1034" s="355">
        <v>46080.595300925925</v>
      </c>
      <c r="P1034" s="353">
        <v>0</v>
      </c>
    </row>
    <row r="1035" spans="1:16">
      <c r="A1035" s="352">
        <v>96465</v>
      </c>
      <c r="B1035" s="352">
        <v>150</v>
      </c>
      <c r="C1035" s="352" t="s">
        <v>338</v>
      </c>
      <c r="D1035" s="352" t="s">
        <v>1237</v>
      </c>
      <c r="E1035" s="352">
        <v>1</v>
      </c>
      <c r="F1035" s="352" t="s">
        <v>1238</v>
      </c>
      <c r="G1035" s="353">
        <v>102773.8</v>
      </c>
      <c r="H1035" s="353">
        <v>0</v>
      </c>
      <c r="I1035" s="353">
        <v>0</v>
      </c>
      <c r="J1035" s="353">
        <v>25693.45</v>
      </c>
      <c r="K1035" s="353">
        <v>25693.45</v>
      </c>
      <c r="L1035" s="353">
        <v>77080.350000000006</v>
      </c>
      <c r="M1035" s="354">
        <v>0.75</v>
      </c>
      <c r="N1035" s="355">
        <v>43860.523900462962</v>
      </c>
      <c r="O1035" s="355">
        <v>44938.92559027778</v>
      </c>
      <c r="P1035" s="353">
        <v>102773.8</v>
      </c>
    </row>
    <row r="1036" spans="1:16">
      <c r="A1036" s="352">
        <v>86795</v>
      </c>
      <c r="B1036" s="352">
        <v>149</v>
      </c>
      <c r="C1036" s="352" t="s">
        <v>338</v>
      </c>
      <c r="D1036" s="352" t="s">
        <v>1239</v>
      </c>
      <c r="E1036" s="352">
        <v>0</v>
      </c>
      <c r="F1036" s="352" t="s">
        <v>1238</v>
      </c>
      <c r="G1036" s="353">
        <v>17929</v>
      </c>
      <c r="H1036" s="353">
        <v>0</v>
      </c>
      <c r="I1036" s="353">
        <v>0</v>
      </c>
      <c r="J1036" s="353">
        <v>4482.25</v>
      </c>
      <c r="K1036" s="353">
        <v>4482.25</v>
      </c>
      <c r="L1036" s="353">
        <v>13446.75</v>
      </c>
      <c r="M1036" s="354">
        <v>0.75</v>
      </c>
      <c r="N1036" s="355">
        <v>43816.570717592593</v>
      </c>
      <c r="O1036" s="355">
        <v>43815.763842592591</v>
      </c>
      <c r="P1036" s="353">
        <v>17929</v>
      </c>
    </row>
    <row r="1037" spans="1:16">
      <c r="A1037" s="352">
        <v>80518</v>
      </c>
      <c r="B1037" s="352">
        <v>138</v>
      </c>
      <c r="C1037" s="352" t="s">
        <v>417</v>
      </c>
      <c r="D1037" s="352" t="s">
        <v>1240</v>
      </c>
      <c r="E1037" s="352">
        <v>1</v>
      </c>
      <c r="F1037" s="352" t="s">
        <v>1238</v>
      </c>
      <c r="G1037" s="353">
        <v>701037.25</v>
      </c>
      <c r="H1037" s="353">
        <v>0</v>
      </c>
      <c r="I1037" s="353">
        <v>0</v>
      </c>
      <c r="J1037" s="353">
        <v>0</v>
      </c>
      <c r="K1037" s="353">
        <v>0</v>
      </c>
      <c r="L1037" s="353">
        <v>701037.25</v>
      </c>
      <c r="M1037" s="354">
        <v>1</v>
      </c>
      <c r="N1037" s="355">
        <v>43769.463263888887</v>
      </c>
      <c r="O1037" s="355">
        <v>45105.561076388891</v>
      </c>
      <c r="P1037" s="353">
        <v>701037.25</v>
      </c>
    </row>
    <row r="1038" spans="1:16">
      <c r="A1038" s="352">
        <v>91161</v>
      </c>
      <c r="B1038" s="352">
        <v>100025</v>
      </c>
      <c r="C1038" s="352" t="s">
        <v>338</v>
      </c>
      <c r="D1038" s="352" t="s">
        <v>1241</v>
      </c>
      <c r="E1038" s="352">
        <v>0</v>
      </c>
      <c r="F1038" s="352" t="s">
        <v>1238</v>
      </c>
      <c r="G1038" s="353"/>
      <c r="H1038" s="353"/>
      <c r="I1038" s="353">
        <v>0</v>
      </c>
      <c r="J1038" s="353"/>
      <c r="K1038" s="353">
        <v>0</v>
      </c>
      <c r="L1038" s="353">
        <v>0</v>
      </c>
      <c r="M1038" s="354">
        <v>0.75</v>
      </c>
      <c r="N1038" s="355"/>
      <c r="O1038" s="355"/>
      <c r="P1038" s="353"/>
    </row>
    <row r="1039" spans="1:16">
      <c r="A1039" s="352">
        <v>79949</v>
      </c>
      <c r="B1039" s="352">
        <v>100023</v>
      </c>
      <c r="C1039" s="352" t="s">
        <v>338</v>
      </c>
      <c r="D1039" s="352" t="s">
        <v>1242</v>
      </c>
      <c r="E1039" s="352">
        <v>0</v>
      </c>
      <c r="F1039" s="352" t="s">
        <v>1238</v>
      </c>
      <c r="G1039" s="353">
        <v>261195.5</v>
      </c>
      <c r="H1039" s="353">
        <v>0</v>
      </c>
      <c r="I1039" s="353">
        <v>0</v>
      </c>
      <c r="J1039" s="353">
        <v>65298.87</v>
      </c>
      <c r="K1039" s="353">
        <v>0</v>
      </c>
      <c r="L1039" s="353">
        <v>0</v>
      </c>
      <c r="M1039" s="354">
        <v>0.75</v>
      </c>
      <c r="N1039" s="355"/>
      <c r="O1039" s="355"/>
      <c r="P1039" s="353">
        <v>0</v>
      </c>
    </row>
    <row r="1040" spans="1:16">
      <c r="A1040" s="352">
        <v>79243</v>
      </c>
      <c r="B1040" s="352">
        <v>145</v>
      </c>
      <c r="C1040" s="352" t="s">
        <v>338</v>
      </c>
      <c r="D1040" s="352" t="s">
        <v>1243</v>
      </c>
      <c r="E1040" s="352">
        <v>0</v>
      </c>
      <c r="F1040" s="352" t="s">
        <v>1238</v>
      </c>
      <c r="G1040" s="353">
        <v>47256.22</v>
      </c>
      <c r="H1040" s="353">
        <v>0</v>
      </c>
      <c r="I1040" s="353">
        <v>0</v>
      </c>
      <c r="J1040" s="353">
        <v>11814.05</v>
      </c>
      <c r="K1040" s="353">
        <v>11814.05</v>
      </c>
      <c r="L1040" s="353">
        <v>35442.17</v>
      </c>
      <c r="M1040" s="354">
        <v>0.75</v>
      </c>
      <c r="N1040" s="355">
        <v>43859.51835648148</v>
      </c>
      <c r="O1040" s="355">
        <v>43858.631608796299</v>
      </c>
      <c r="P1040" s="353">
        <v>47256.22</v>
      </c>
    </row>
    <row r="1041" spans="1:16">
      <c r="A1041" s="352">
        <v>49795</v>
      </c>
      <c r="B1041" s="352">
        <v>98</v>
      </c>
      <c r="C1041" s="352" t="s">
        <v>338</v>
      </c>
      <c r="D1041" s="352" t="s">
        <v>1244</v>
      </c>
      <c r="E1041" s="352">
        <v>1</v>
      </c>
      <c r="F1041" s="352" t="s">
        <v>1238</v>
      </c>
      <c r="G1041" s="353">
        <v>7109642</v>
      </c>
      <c r="H1041" s="353">
        <v>0</v>
      </c>
      <c r="I1041" s="353">
        <v>0</v>
      </c>
      <c r="J1041" s="353">
        <v>1777410.5</v>
      </c>
      <c r="K1041" s="353">
        <v>1777410.5</v>
      </c>
      <c r="L1041" s="353">
        <v>5332231.5</v>
      </c>
      <c r="M1041" s="354">
        <v>0.75</v>
      </c>
      <c r="N1041" s="355">
        <v>43294</v>
      </c>
      <c r="O1041" s="355">
        <v>43294.895428240743</v>
      </c>
      <c r="P1041" s="353">
        <v>7109642</v>
      </c>
    </row>
    <row r="1042" spans="1:16">
      <c r="A1042" s="352">
        <v>49794</v>
      </c>
      <c r="B1042" s="352">
        <v>83</v>
      </c>
      <c r="C1042" s="352" t="s">
        <v>338</v>
      </c>
      <c r="D1042" s="352" t="s">
        <v>1245</v>
      </c>
      <c r="E1042" s="352">
        <v>1</v>
      </c>
      <c r="F1042" s="352" t="s">
        <v>1238</v>
      </c>
      <c r="G1042" s="353">
        <v>66616.37</v>
      </c>
      <c r="H1042" s="353">
        <v>0</v>
      </c>
      <c r="I1042" s="353">
        <v>0</v>
      </c>
      <c r="J1042" s="353">
        <v>16654.09</v>
      </c>
      <c r="K1042" s="353">
        <v>16654.09</v>
      </c>
      <c r="L1042" s="353">
        <v>49962.28</v>
      </c>
      <c r="M1042" s="354">
        <v>0.75</v>
      </c>
      <c r="N1042" s="355">
        <v>43251</v>
      </c>
      <c r="O1042" s="355">
        <v>43251.862372685187</v>
      </c>
      <c r="P1042" s="353">
        <v>66616.37</v>
      </c>
    </row>
    <row r="1043" spans="1:16">
      <c r="A1043" s="352">
        <v>49791</v>
      </c>
      <c r="B1043" s="352">
        <v>72</v>
      </c>
      <c r="C1043" s="352" t="s">
        <v>338</v>
      </c>
      <c r="D1043" s="352" t="s">
        <v>1246</v>
      </c>
      <c r="E1043" s="352">
        <v>1</v>
      </c>
      <c r="F1043" s="352" t="s">
        <v>1238</v>
      </c>
      <c r="G1043" s="353">
        <v>14166.4</v>
      </c>
      <c r="H1043" s="353">
        <v>0</v>
      </c>
      <c r="I1043" s="353">
        <v>0</v>
      </c>
      <c r="J1043" s="353">
        <v>3541.6</v>
      </c>
      <c r="K1043" s="353">
        <v>3541.6</v>
      </c>
      <c r="L1043" s="353">
        <v>10624.8</v>
      </c>
      <c r="M1043" s="354">
        <v>0.75</v>
      </c>
      <c r="N1043" s="355">
        <v>43220</v>
      </c>
      <c r="O1043" s="355">
        <v>43220.880810185183</v>
      </c>
      <c r="P1043" s="353">
        <v>14166.4</v>
      </c>
    </row>
    <row r="1044" spans="1:16">
      <c r="A1044" s="352">
        <v>137964</v>
      </c>
      <c r="B1044" s="352">
        <v>892</v>
      </c>
      <c r="C1044" s="352" t="s">
        <v>338</v>
      </c>
      <c r="D1044" s="352" t="s">
        <v>1247</v>
      </c>
      <c r="E1044" s="352">
        <v>0</v>
      </c>
      <c r="F1044" s="352" t="s">
        <v>470</v>
      </c>
      <c r="G1044" s="353"/>
      <c r="H1044" s="353"/>
      <c r="I1044" s="353">
        <v>0</v>
      </c>
      <c r="J1044" s="353"/>
      <c r="K1044" s="353">
        <v>0</v>
      </c>
      <c r="L1044" s="353">
        <v>0</v>
      </c>
      <c r="M1044" s="354">
        <v>0.75</v>
      </c>
      <c r="N1044" s="355"/>
      <c r="O1044" s="355"/>
      <c r="P1044" s="353"/>
    </row>
    <row r="1045" spans="1:16">
      <c r="A1045" s="352">
        <v>147491</v>
      </c>
      <c r="B1045" s="352">
        <v>949</v>
      </c>
      <c r="C1045" s="352" t="s">
        <v>338</v>
      </c>
      <c r="D1045" s="352" t="s">
        <v>1248</v>
      </c>
      <c r="E1045" s="352">
        <v>0</v>
      </c>
      <c r="F1045" s="352" t="s">
        <v>470</v>
      </c>
      <c r="G1045" s="353"/>
      <c r="H1045" s="353"/>
      <c r="I1045" s="353">
        <v>0</v>
      </c>
      <c r="J1045" s="353"/>
      <c r="K1045" s="353">
        <v>0</v>
      </c>
      <c r="L1045" s="353">
        <v>0</v>
      </c>
      <c r="M1045" s="354">
        <v>0.75</v>
      </c>
      <c r="N1045" s="355"/>
      <c r="O1045" s="355"/>
      <c r="P1045" s="353"/>
    </row>
    <row r="1046" spans="1:16">
      <c r="A1046" s="352">
        <v>137955</v>
      </c>
      <c r="B1046" s="352">
        <v>7</v>
      </c>
      <c r="C1046" s="352" t="s">
        <v>338</v>
      </c>
      <c r="D1046" s="352" t="s">
        <v>1249</v>
      </c>
      <c r="E1046" s="352">
        <v>2</v>
      </c>
      <c r="F1046" s="352" t="s">
        <v>470</v>
      </c>
      <c r="G1046" s="353">
        <v>375140912.30000001</v>
      </c>
      <c r="H1046" s="353">
        <v>0</v>
      </c>
      <c r="I1046" s="353">
        <v>-130681001</v>
      </c>
      <c r="J1046" s="353">
        <v>37514091.229999997</v>
      </c>
      <c r="K1046" s="353">
        <v>37514091.229999997</v>
      </c>
      <c r="L1046" s="353">
        <v>337626821.06999999</v>
      </c>
      <c r="M1046" s="354">
        <v>0.9</v>
      </c>
      <c r="N1046" s="355">
        <v>44117.468587962961</v>
      </c>
      <c r="O1046" s="355">
        <v>44848.655578703707</v>
      </c>
      <c r="P1046" s="353">
        <v>375140912.30000001</v>
      </c>
    </row>
    <row r="1047" spans="1:16">
      <c r="A1047" s="352">
        <v>146915</v>
      </c>
      <c r="B1047" s="352">
        <v>943</v>
      </c>
      <c r="C1047" s="352" t="s">
        <v>338</v>
      </c>
      <c r="D1047" s="352" t="s">
        <v>1250</v>
      </c>
      <c r="E1047" s="352">
        <v>0</v>
      </c>
      <c r="F1047" s="352" t="s">
        <v>470</v>
      </c>
      <c r="G1047" s="353"/>
      <c r="H1047" s="353"/>
      <c r="I1047" s="353">
        <v>0</v>
      </c>
      <c r="J1047" s="353"/>
      <c r="K1047" s="353">
        <v>0</v>
      </c>
      <c r="L1047" s="353">
        <v>0</v>
      </c>
      <c r="M1047" s="354">
        <v>0.75</v>
      </c>
      <c r="N1047" s="355"/>
      <c r="O1047" s="355"/>
      <c r="P1047" s="353"/>
    </row>
    <row r="1048" spans="1:16">
      <c r="A1048" s="352">
        <v>146684</v>
      </c>
      <c r="B1048" s="352">
        <v>941</v>
      </c>
      <c r="C1048" s="352" t="s">
        <v>338</v>
      </c>
      <c r="D1048" s="352" t="s">
        <v>1251</v>
      </c>
      <c r="E1048" s="352">
        <v>0</v>
      </c>
      <c r="F1048" s="352" t="s">
        <v>470</v>
      </c>
      <c r="G1048" s="353"/>
      <c r="H1048" s="353"/>
      <c r="I1048" s="353">
        <v>0</v>
      </c>
      <c r="J1048" s="353"/>
      <c r="K1048" s="353">
        <v>0</v>
      </c>
      <c r="L1048" s="353">
        <v>0</v>
      </c>
      <c r="M1048" s="354">
        <v>0.75</v>
      </c>
      <c r="N1048" s="355"/>
      <c r="O1048" s="355"/>
      <c r="P1048" s="353"/>
    </row>
    <row r="1049" spans="1:16">
      <c r="A1049" s="352">
        <v>814595</v>
      </c>
      <c r="B1049" s="352">
        <v>84</v>
      </c>
      <c r="C1049" s="352" t="s">
        <v>338</v>
      </c>
      <c r="D1049" s="352" t="s">
        <v>1252</v>
      </c>
      <c r="E1049" s="352">
        <v>0</v>
      </c>
      <c r="F1049" s="352" t="s">
        <v>1253</v>
      </c>
      <c r="G1049" s="353">
        <v>0</v>
      </c>
      <c r="H1049" s="353">
        <v>0</v>
      </c>
      <c r="I1049" s="353">
        <v>0</v>
      </c>
      <c r="J1049" s="353">
        <v>0</v>
      </c>
      <c r="K1049" s="353">
        <v>0</v>
      </c>
      <c r="L1049" s="353">
        <v>0</v>
      </c>
      <c r="M1049" s="354">
        <v>0.75</v>
      </c>
      <c r="N1049" s="355"/>
      <c r="O1049" s="355"/>
      <c r="P1049" s="353">
        <v>0</v>
      </c>
    </row>
    <row r="1050" spans="1:16">
      <c r="A1050" s="352">
        <v>814644</v>
      </c>
      <c r="B1050" s="352">
        <v>94</v>
      </c>
      <c r="C1050" s="352" t="s">
        <v>338</v>
      </c>
      <c r="D1050" s="352" t="s">
        <v>1254</v>
      </c>
      <c r="E1050" s="352">
        <v>0</v>
      </c>
      <c r="F1050" s="352" t="s">
        <v>1253</v>
      </c>
      <c r="G1050" s="353">
        <v>0</v>
      </c>
      <c r="H1050" s="353">
        <v>0</v>
      </c>
      <c r="I1050" s="353">
        <v>0</v>
      </c>
      <c r="J1050" s="353">
        <v>0</v>
      </c>
      <c r="K1050" s="353">
        <v>0</v>
      </c>
      <c r="L1050" s="353">
        <v>0</v>
      </c>
      <c r="M1050" s="354">
        <v>0.75</v>
      </c>
      <c r="N1050" s="355"/>
      <c r="O1050" s="355"/>
      <c r="P1050" s="353">
        <v>0</v>
      </c>
    </row>
    <row r="1051" spans="1:16">
      <c r="A1051" s="352">
        <v>814576</v>
      </c>
      <c r="B1051" s="352">
        <v>77</v>
      </c>
      <c r="C1051" s="352" t="s">
        <v>338</v>
      </c>
      <c r="D1051" s="352" t="s">
        <v>1255</v>
      </c>
      <c r="E1051" s="352">
        <v>0</v>
      </c>
      <c r="F1051" s="352" t="s">
        <v>1253</v>
      </c>
      <c r="G1051" s="353">
        <v>0</v>
      </c>
      <c r="H1051" s="353">
        <v>0</v>
      </c>
      <c r="I1051" s="353">
        <v>0</v>
      </c>
      <c r="J1051" s="353">
        <v>0</v>
      </c>
      <c r="K1051" s="353">
        <v>0</v>
      </c>
      <c r="L1051" s="353">
        <v>0</v>
      </c>
      <c r="M1051" s="354">
        <v>0.75</v>
      </c>
      <c r="N1051" s="355"/>
      <c r="O1051" s="355"/>
      <c r="P1051" s="353">
        <v>0</v>
      </c>
    </row>
    <row r="1052" spans="1:16">
      <c r="A1052" s="352">
        <v>814593</v>
      </c>
      <c r="B1052" s="352">
        <v>83</v>
      </c>
      <c r="C1052" s="352" t="s">
        <v>338</v>
      </c>
      <c r="D1052" s="352" t="s">
        <v>1256</v>
      </c>
      <c r="E1052" s="352">
        <v>0</v>
      </c>
      <c r="F1052" s="352" t="s">
        <v>1253</v>
      </c>
      <c r="G1052" s="353">
        <v>0</v>
      </c>
      <c r="H1052" s="353">
        <v>0</v>
      </c>
      <c r="I1052" s="353">
        <v>0</v>
      </c>
      <c r="J1052" s="353">
        <v>0</v>
      </c>
      <c r="K1052" s="353">
        <v>0</v>
      </c>
      <c r="L1052" s="353">
        <v>0</v>
      </c>
      <c r="M1052" s="354">
        <v>0.75</v>
      </c>
      <c r="N1052" s="355"/>
      <c r="O1052" s="355"/>
      <c r="P1052" s="353">
        <v>0</v>
      </c>
    </row>
    <row r="1053" spans="1:16">
      <c r="A1053" s="352">
        <v>814634</v>
      </c>
      <c r="B1053" s="352">
        <v>88</v>
      </c>
      <c r="C1053" s="352" t="s">
        <v>338</v>
      </c>
      <c r="D1053" s="352" t="s">
        <v>1257</v>
      </c>
      <c r="E1053" s="352">
        <v>0</v>
      </c>
      <c r="F1053" s="352" t="s">
        <v>1253</v>
      </c>
      <c r="G1053" s="353">
        <v>0</v>
      </c>
      <c r="H1053" s="353">
        <v>0</v>
      </c>
      <c r="I1053" s="353">
        <v>0</v>
      </c>
      <c r="J1053" s="353">
        <v>0</v>
      </c>
      <c r="K1053" s="353">
        <v>0</v>
      </c>
      <c r="L1053" s="353">
        <v>0</v>
      </c>
      <c r="M1053" s="354">
        <v>0.75</v>
      </c>
      <c r="N1053" s="355"/>
      <c r="O1053" s="355"/>
      <c r="P1053" s="353">
        <v>0</v>
      </c>
    </row>
    <row r="1054" spans="1:16">
      <c r="A1054" s="352">
        <v>814639</v>
      </c>
      <c r="B1054" s="352">
        <v>92</v>
      </c>
      <c r="C1054" s="352" t="s">
        <v>338</v>
      </c>
      <c r="D1054" s="352" t="s">
        <v>1258</v>
      </c>
      <c r="E1054" s="352">
        <v>0</v>
      </c>
      <c r="F1054" s="352" t="s">
        <v>1253</v>
      </c>
      <c r="G1054" s="353">
        <v>0</v>
      </c>
      <c r="H1054" s="353">
        <v>0</v>
      </c>
      <c r="I1054" s="353">
        <v>0</v>
      </c>
      <c r="J1054" s="353">
        <v>0</v>
      </c>
      <c r="K1054" s="353">
        <v>0</v>
      </c>
      <c r="L1054" s="353">
        <v>0</v>
      </c>
      <c r="M1054" s="354">
        <v>0.75</v>
      </c>
      <c r="N1054" s="355"/>
      <c r="O1054" s="355"/>
      <c r="P1054" s="353">
        <v>0</v>
      </c>
    </row>
    <row r="1055" spans="1:16">
      <c r="A1055" s="352">
        <v>814591</v>
      </c>
      <c r="B1055" s="352">
        <v>82</v>
      </c>
      <c r="C1055" s="352" t="s">
        <v>338</v>
      </c>
      <c r="D1055" s="352" t="s">
        <v>1259</v>
      </c>
      <c r="E1055" s="352">
        <v>0</v>
      </c>
      <c r="F1055" s="352" t="s">
        <v>1253</v>
      </c>
      <c r="G1055" s="353">
        <v>0</v>
      </c>
      <c r="H1055" s="353">
        <v>0</v>
      </c>
      <c r="I1055" s="353">
        <v>0</v>
      </c>
      <c r="J1055" s="353">
        <v>0</v>
      </c>
      <c r="K1055" s="353">
        <v>0</v>
      </c>
      <c r="L1055" s="353">
        <v>0</v>
      </c>
      <c r="M1055" s="354">
        <v>0.75</v>
      </c>
      <c r="N1055" s="355"/>
      <c r="O1055" s="355"/>
      <c r="P1055" s="353">
        <v>0</v>
      </c>
    </row>
    <row r="1056" spans="1:16">
      <c r="A1056" s="352">
        <v>814589</v>
      </c>
      <c r="B1056" s="352">
        <v>81</v>
      </c>
      <c r="C1056" s="352" t="s">
        <v>338</v>
      </c>
      <c r="D1056" s="352" t="s">
        <v>1260</v>
      </c>
      <c r="E1056" s="352">
        <v>0</v>
      </c>
      <c r="F1056" s="352" t="s">
        <v>1253</v>
      </c>
      <c r="G1056" s="353">
        <v>0</v>
      </c>
      <c r="H1056" s="353">
        <v>0</v>
      </c>
      <c r="I1056" s="353">
        <v>0</v>
      </c>
      <c r="J1056" s="353">
        <v>0</v>
      </c>
      <c r="K1056" s="353">
        <v>0</v>
      </c>
      <c r="L1056" s="353">
        <v>0</v>
      </c>
      <c r="M1056" s="354">
        <v>0.75</v>
      </c>
      <c r="N1056" s="355"/>
      <c r="O1056" s="355"/>
      <c r="P1056" s="353">
        <v>0</v>
      </c>
    </row>
    <row r="1057" spans="1:16">
      <c r="A1057" s="352">
        <v>814636</v>
      </c>
      <c r="B1057" s="352">
        <v>89</v>
      </c>
      <c r="C1057" s="352" t="s">
        <v>338</v>
      </c>
      <c r="D1057" s="352" t="s">
        <v>1261</v>
      </c>
      <c r="E1057" s="352">
        <v>0</v>
      </c>
      <c r="F1057" s="352" t="s">
        <v>1253</v>
      </c>
      <c r="G1057" s="353">
        <v>0</v>
      </c>
      <c r="H1057" s="353">
        <v>0</v>
      </c>
      <c r="I1057" s="353">
        <v>0</v>
      </c>
      <c r="J1057" s="353">
        <v>0</v>
      </c>
      <c r="K1057" s="353">
        <v>0</v>
      </c>
      <c r="L1057" s="353">
        <v>0</v>
      </c>
      <c r="M1057" s="354">
        <v>0.75</v>
      </c>
      <c r="N1057" s="355"/>
      <c r="O1057" s="355"/>
      <c r="P1057" s="353">
        <v>0</v>
      </c>
    </row>
    <row r="1058" spans="1:16">
      <c r="A1058" s="352">
        <v>814637</v>
      </c>
      <c r="B1058" s="352">
        <v>90</v>
      </c>
      <c r="C1058" s="352" t="s">
        <v>338</v>
      </c>
      <c r="D1058" s="352" t="s">
        <v>1262</v>
      </c>
      <c r="E1058" s="352">
        <v>0</v>
      </c>
      <c r="F1058" s="352" t="s">
        <v>1253</v>
      </c>
      <c r="G1058" s="353">
        <v>0</v>
      </c>
      <c r="H1058" s="353">
        <v>0</v>
      </c>
      <c r="I1058" s="353">
        <v>0</v>
      </c>
      <c r="J1058" s="353">
        <v>0</v>
      </c>
      <c r="K1058" s="353">
        <v>0</v>
      </c>
      <c r="L1058" s="353">
        <v>0</v>
      </c>
      <c r="M1058" s="354">
        <v>0.75</v>
      </c>
      <c r="N1058" s="355"/>
      <c r="O1058" s="355"/>
      <c r="P1058" s="353">
        <v>0</v>
      </c>
    </row>
    <row r="1059" spans="1:16">
      <c r="A1059" s="352">
        <v>814795</v>
      </c>
      <c r="B1059" s="352">
        <v>98</v>
      </c>
      <c r="C1059" s="352" t="s">
        <v>338</v>
      </c>
      <c r="D1059" s="352" t="s">
        <v>1263</v>
      </c>
      <c r="E1059" s="352">
        <v>0</v>
      </c>
      <c r="F1059" s="352" t="s">
        <v>1253</v>
      </c>
      <c r="G1059" s="353">
        <v>0</v>
      </c>
      <c r="H1059" s="353">
        <v>0</v>
      </c>
      <c r="I1059" s="353">
        <v>0</v>
      </c>
      <c r="J1059" s="353">
        <v>0</v>
      </c>
      <c r="K1059" s="353">
        <v>0</v>
      </c>
      <c r="L1059" s="353">
        <v>0</v>
      </c>
      <c r="M1059" s="354">
        <v>0.75</v>
      </c>
      <c r="N1059" s="355"/>
      <c r="O1059" s="355"/>
      <c r="P1059" s="353">
        <v>0</v>
      </c>
    </row>
    <row r="1060" spans="1:16">
      <c r="A1060" s="352">
        <v>814629</v>
      </c>
      <c r="B1060" s="352">
        <v>86</v>
      </c>
      <c r="C1060" s="352" t="s">
        <v>338</v>
      </c>
      <c r="D1060" s="352" t="s">
        <v>1264</v>
      </c>
      <c r="E1060" s="352">
        <v>0</v>
      </c>
      <c r="F1060" s="352" t="s">
        <v>1253</v>
      </c>
      <c r="G1060" s="353">
        <v>0</v>
      </c>
      <c r="H1060" s="353">
        <v>0</v>
      </c>
      <c r="I1060" s="353">
        <v>0</v>
      </c>
      <c r="J1060" s="353">
        <v>0</v>
      </c>
      <c r="K1060" s="353">
        <v>0</v>
      </c>
      <c r="L1060" s="353">
        <v>0</v>
      </c>
      <c r="M1060" s="354">
        <v>0.75</v>
      </c>
      <c r="N1060" s="355"/>
      <c r="O1060" s="355"/>
      <c r="P1060" s="353">
        <v>0</v>
      </c>
    </row>
    <row r="1061" spans="1:16">
      <c r="A1061" s="352">
        <v>814566</v>
      </c>
      <c r="B1061" s="352">
        <v>75</v>
      </c>
      <c r="C1061" s="352" t="s">
        <v>338</v>
      </c>
      <c r="D1061" s="352" t="s">
        <v>1265</v>
      </c>
      <c r="E1061" s="352">
        <v>0</v>
      </c>
      <c r="F1061" s="352" t="s">
        <v>1253</v>
      </c>
      <c r="G1061" s="353">
        <v>0</v>
      </c>
      <c r="H1061" s="353">
        <v>0</v>
      </c>
      <c r="I1061" s="353">
        <v>0</v>
      </c>
      <c r="J1061" s="353">
        <v>0</v>
      </c>
      <c r="K1061" s="353">
        <v>0</v>
      </c>
      <c r="L1061" s="353">
        <v>0</v>
      </c>
      <c r="M1061" s="354">
        <v>0.75</v>
      </c>
      <c r="N1061" s="355"/>
      <c r="O1061" s="355"/>
      <c r="P1061" s="353">
        <v>0</v>
      </c>
    </row>
    <row r="1062" spans="1:16">
      <c r="A1062" s="352">
        <v>814646</v>
      </c>
      <c r="B1062" s="352">
        <v>95</v>
      </c>
      <c r="C1062" s="352" t="s">
        <v>338</v>
      </c>
      <c r="D1062" s="352" t="s">
        <v>1266</v>
      </c>
      <c r="E1062" s="352">
        <v>0</v>
      </c>
      <c r="F1062" s="352" t="s">
        <v>1253</v>
      </c>
      <c r="G1062" s="353">
        <v>0</v>
      </c>
      <c r="H1062" s="353">
        <v>0</v>
      </c>
      <c r="I1062" s="353">
        <v>0</v>
      </c>
      <c r="J1062" s="353">
        <v>0</v>
      </c>
      <c r="K1062" s="353">
        <v>0</v>
      </c>
      <c r="L1062" s="353">
        <v>0</v>
      </c>
      <c r="M1062" s="354">
        <v>0.75</v>
      </c>
      <c r="N1062" s="355"/>
      <c r="O1062" s="355"/>
      <c r="P1062" s="353">
        <v>0</v>
      </c>
    </row>
    <row r="1063" spans="1:16">
      <c r="A1063" s="352">
        <v>814794</v>
      </c>
      <c r="B1063" s="352">
        <v>97</v>
      </c>
      <c r="C1063" s="352" t="s">
        <v>338</v>
      </c>
      <c r="D1063" s="352" t="s">
        <v>1267</v>
      </c>
      <c r="E1063" s="352">
        <v>0</v>
      </c>
      <c r="F1063" s="352" t="s">
        <v>1253</v>
      </c>
      <c r="G1063" s="353">
        <v>810088.14</v>
      </c>
      <c r="H1063" s="353">
        <v>0</v>
      </c>
      <c r="I1063" s="353">
        <v>0</v>
      </c>
      <c r="J1063" s="353">
        <v>202522.03</v>
      </c>
      <c r="K1063" s="353">
        <v>0</v>
      </c>
      <c r="L1063" s="353">
        <v>0</v>
      </c>
      <c r="M1063" s="354">
        <v>0.75</v>
      </c>
      <c r="N1063" s="355"/>
      <c r="O1063" s="355"/>
      <c r="P1063" s="353">
        <v>0</v>
      </c>
    </row>
    <row r="1064" spans="1:16">
      <c r="A1064" s="352">
        <v>814581</v>
      </c>
      <c r="B1064" s="352">
        <v>78</v>
      </c>
      <c r="C1064" s="352" t="s">
        <v>338</v>
      </c>
      <c r="D1064" s="352" t="s">
        <v>1268</v>
      </c>
      <c r="E1064" s="352">
        <v>0</v>
      </c>
      <c r="F1064" s="352" t="s">
        <v>1253</v>
      </c>
      <c r="G1064" s="353">
        <v>0</v>
      </c>
      <c r="H1064" s="353">
        <v>0</v>
      </c>
      <c r="I1064" s="353">
        <v>0</v>
      </c>
      <c r="J1064" s="353">
        <v>0</v>
      </c>
      <c r="K1064" s="353">
        <v>0</v>
      </c>
      <c r="L1064" s="353">
        <v>0</v>
      </c>
      <c r="M1064" s="354">
        <v>0.75</v>
      </c>
      <c r="N1064" s="355"/>
      <c r="O1064" s="355"/>
      <c r="P1064" s="353">
        <v>0</v>
      </c>
    </row>
    <row r="1065" spans="1:16">
      <c r="A1065" s="352">
        <v>814638</v>
      </c>
      <c r="B1065" s="352">
        <v>91</v>
      </c>
      <c r="C1065" s="352" t="s">
        <v>338</v>
      </c>
      <c r="D1065" s="352" t="s">
        <v>1269</v>
      </c>
      <c r="E1065" s="352">
        <v>0</v>
      </c>
      <c r="F1065" s="352" t="s">
        <v>1253</v>
      </c>
      <c r="G1065" s="353">
        <v>0</v>
      </c>
      <c r="H1065" s="353">
        <v>0</v>
      </c>
      <c r="I1065" s="353">
        <v>0</v>
      </c>
      <c r="J1065" s="353">
        <v>0</v>
      </c>
      <c r="K1065" s="353">
        <v>0</v>
      </c>
      <c r="L1065" s="353">
        <v>0</v>
      </c>
      <c r="M1065" s="354">
        <v>0.75</v>
      </c>
      <c r="N1065" s="355"/>
      <c r="O1065" s="355"/>
      <c r="P1065" s="353">
        <v>0</v>
      </c>
    </row>
    <row r="1066" spans="1:16">
      <c r="A1066" s="352">
        <v>811895</v>
      </c>
      <c r="B1066" s="352">
        <v>19</v>
      </c>
      <c r="C1066" s="352" t="s">
        <v>338</v>
      </c>
      <c r="D1066" s="352" t="s">
        <v>1270</v>
      </c>
      <c r="E1066" s="352">
        <v>0</v>
      </c>
      <c r="F1066" s="352" t="s">
        <v>1253</v>
      </c>
      <c r="G1066" s="353">
        <v>0</v>
      </c>
      <c r="H1066" s="353">
        <v>0</v>
      </c>
      <c r="I1066" s="353">
        <v>0</v>
      </c>
      <c r="J1066" s="353">
        <v>0</v>
      </c>
      <c r="K1066" s="353">
        <v>0</v>
      </c>
      <c r="L1066" s="353">
        <v>0</v>
      </c>
      <c r="M1066" s="354">
        <v>0.75</v>
      </c>
      <c r="N1066" s="355"/>
      <c r="O1066" s="355"/>
      <c r="P1066" s="353">
        <v>0</v>
      </c>
    </row>
    <row r="1067" spans="1:16">
      <c r="A1067" s="352">
        <v>814598</v>
      </c>
      <c r="B1067" s="352">
        <v>85</v>
      </c>
      <c r="C1067" s="352" t="s">
        <v>338</v>
      </c>
      <c r="D1067" s="352" t="s">
        <v>1271</v>
      </c>
      <c r="E1067" s="352">
        <v>0</v>
      </c>
      <c r="F1067" s="352" t="s">
        <v>1253</v>
      </c>
      <c r="G1067" s="353">
        <v>0</v>
      </c>
      <c r="H1067" s="353">
        <v>0</v>
      </c>
      <c r="I1067" s="353">
        <v>0</v>
      </c>
      <c r="J1067" s="353">
        <v>0</v>
      </c>
      <c r="K1067" s="353">
        <v>0</v>
      </c>
      <c r="L1067" s="353">
        <v>0</v>
      </c>
      <c r="M1067" s="354">
        <v>0.75</v>
      </c>
      <c r="N1067" s="355"/>
      <c r="O1067" s="355"/>
      <c r="P1067" s="353">
        <v>0</v>
      </c>
    </row>
    <row r="1068" spans="1:16">
      <c r="A1068" s="352">
        <v>814586</v>
      </c>
      <c r="B1068" s="352">
        <v>80</v>
      </c>
      <c r="C1068" s="352" t="s">
        <v>338</v>
      </c>
      <c r="D1068" s="352" t="s">
        <v>1272</v>
      </c>
      <c r="E1068" s="352">
        <v>0</v>
      </c>
      <c r="F1068" s="352" t="s">
        <v>1253</v>
      </c>
      <c r="G1068" s="353">
        <v>0</v>
      </c>
      <c r="H1068" s="353">
        <v>0</v>
      </c>
      <c r="I1068" s="353">
        <v>0</v>
      </c>
      <c r="J1068" s="353">
        <v>0</v>
      </c>
      <c r="K1068" s="353">
        <v>0</v>
      </c>
      <c r="L1068" s="353">
        <v>0</v>
      </c>
      <c r="M1068" s="354">
        <v>0.75</v>
      </c>
      <c r="N1068" s="355"/>
      <c r="O1068" s="355"/>
      <c r="P1068" s="353">
        <v>0</v>
      </c>
    </row>
    <row r="1069" spans="1:16">
      <c r="A1069" s="352">
        <v>814584</v>
      </c>
      <c r="B1069" s="352">
        <v>79</v>
      </c>
      <c r="C1069" s="352" t="s">
        <v>338</v>
      </c>
      <c r="D1069" s="352" t="s">
        <v>1273</v>
      </c>
      <c r="E1069" s="352">
        <v>0</v>
      </c>
      <c r="F1069" s="352" t="s">
        <v>1253</v>
      </c>
      <c r="G1069" s="353">
        <v>0</v>
      </c>
      <c r="H1069" s="353">
        <v>0</v>
      </c>
      <c r="I1069" s="353">
        <v>0</v>
      </c>
      <c r="J1069" s="353">
        <v>0</v>
      </c>
      <c r="K1069" s="353">
        <v>0</v>
      </c>
      <c r="L1069" s="353">
        <v>0</v>
      </c>
      <c r="M1069" s="354">
        <v>0.75</v>
      </c>
      <c r="N1069" s="355"/>
      <c r="O1069" s="355"/>
      <c r="P1069" s="353">
        <v>0</v>
      </c>
    </row>
    <row r="1070" spans="1:16">
      <c r="A1070" s="352">
        <v>814572</v>
      </c>
      <c r="B1070" s="352">
        <v>76</v>
      </c>
      <c r="C1070" s="352" t="s">
        <v>338</v>
      </c>
      <c r="D1070" s="352" t="s">
        <v>1274</v>
      </c>
      <c r="E1070" s="352">
        <v>0</v>
      </c>
      <c r="F1070" s="352" t="s">
        <v>1253</v>
      </c>
      <c r="G1070" s="353">
        <v>0</v>
      </c>
      <c r="H1070" s="353">
        <v>0</v>
      </c>
      <c r="I1070" s="353">
        <v>0</v>
      </c>
      <c r="J1070" s="353">
        <v>0</v>
      </c>
      <c r="K1070" s="353">
        <v>0</v>
      </c>
      <c r="L1070" s="353">
        <v>0</v>
      </c>
      <c r="M1070" s="354">
        <v>0.75</v>
      </c>
      <c r="N1070" s="355"/>
      <c r="O1070" s="355"/>
      <c r="P1070" s="353">
        <v>0</v>
      </c>
    </row>
    <row r="1071" spans="1:16">
      <c r="A1071" s="352">
        <v>814642</v>
      </c>
      <c r="B1071" s="352">
        <v>93</v>
      </c>
      <c r="C1071" s="352" t="s">
        <v>338</v>
      </c>
      <c r="D1071" s="352" t="s">
        <v>1275</v>
      </c>
      <c r="E1071" s="352">
        <v>0</v>
      </c>
      <c r="F1071" s="352" t="s">
        <v>1253</v>
      </c>
      <c r="G1071" s="353">
        <v>0</v>
      </c>
      <c r="H1071" s="353">
        <v>0</v>
      </c>
      <c r="I1071" s="353">
        <v>0</v>
      </c>
      <c r="J1071" s="353">
        <v>0</v>
      </c>
      <c r="K1071" s="353">
        <v>0</v>
      </c>
      <c r="L1071" s="353">
        <v>0</v>
      </c>
      <c r="M1071" s="354">
        <v>0.75</v>
      </c>
      <c r="N1071" s="355"/>
      <c r="O1071" s="355"/>
      <c r="P1071" s="353">
        <v>0</v>
      </c>
    </row>
    <row r="1072" spans="1:16">
      <c r="A1072" s="352">
        <v>816811</v>
      </c>
      <c r="B1072" s="352">
        <v>150</v>
      </c>
      <c r="C1072" s="352" t="s">
        <v>338</v>
      </c>
      <c r="D1072" s="352" t="s">
        <v>1276</v>
      </c>
      <c r="E1072" s="352">
        <v>0</v>
      </c>
      <c r="F1072" s="352" t="s">
        <v>1253</v>
      </c>
      <c r="G1072" s="353">
        <v>0</v>
      </c>
      <c r="H1072" s="353">
        <v>0</v>
      </c>
      <c r="I1072" s="353">
        <v>0</v>
      </c>
      <c r="J1072" s="353">
        <v>0</v>
      </c>
      <c r="K1072" s="353">
        <v>0</v>
      </c>
      <c r="L1072" s="353">
        <v>0</v>
      </c>
      <c r="M1072" s="354">
        <v>0.75</v>
      </c>
      <c r="N1072" s="355"/>
      <c r="O1072" s="355"/>
      <c r="P1072" s="353">
        <v>0</v>
      </c>
    </row>
    <row r="1073" spans="1:16">
      <c r="A1073" s="352">
        <v>816804</v>
      </c>
      <c r="B1073" s="352">
        <v>147</v>
      </c>
      <c r="C1073" s="352" t="s">
        <v>338</v>
      </c>
      <c r="D1073" s="352" t="s">
        <v>1277</v>
      </c>
      <c r="E1073" s="352">
        <v>0</v>
      </c>
      <c r="F1073" s="352" t="s">
        <v>1253</v>
      </c>
      <c r="G1073" s="353">
        <v>0</v>
      </c>
      <c r="H1073" s="353">
        <v>0</v>
      </c>
      <c r="I1073" s="353">
        <v>0</v>
      </c>
      <c r="J1073" s="353">
        <v>0</v>
      </c>
      <c r="K1073" s="353">
        <v>0</v>
      </c>
      <c r="L1073" s="353">
        <v>0</v>
      </c>
      <c r="M1073" s="354">
        <v>0.75</v>
      </c>
      <c r="N1073" s="355"/>
      <c r="O1073" s="355"/>
      <c r="P1073" s="353">
        <v>0</v>
      </c>
    </row>
    <row r="1074" spans="1:16">
      <c r="A1074" s="352">
        <v>816806</v>
      </c>
      <c r="B1074" s="352">
        <v>148</v>
      </c>
      <c r="C1074" s="352" t="s">
        <v>338</v>
      </c>
      <c r="D1074" s="352" t="s">
        <v>1278</v>
      </c>
      <c r="E1074" s="352">
        <v>0</v>
      </c>
      <c r="F1074" s="352" t="s">
        <v>1253</v>
      </c>
      <c r="G1074" s="353">
        <v>746631.06</v>
      </c>
      <c r="H1074" s="353">
        <v>0</v>
      </c>
      <c r="I1074" s="353">
        <v>0</v>
      </c>
      <c r="J1074" s="353">
        <v>186657.76</v>
      </c>
      <c r="K1074" s="353">
        <v>0</v>
      </c>
      <c r="L1074" s="353">
        <v>0</v>
      </c>
      <c r="M1074" s="354">
        <v>0.75</v>
      </c>
      <c r="N1074" s="355"/>
      <c r="O1074" s="355"/>
      <c r="P1074" s="353">
        <v>0</v>
      </c>
    </row>
    <row r="1075" spans="1:16">
      <c r="A1075" s="352">
        <v>816798</v>
      </c>
      <c r="B1075" s="352">
        <v>145</v>
      </c>
      <c r="C1075" s="352" t="s">
        <v>338</v>
      </c>
      <c r="D1075" s="352" t="s">
        <v>1279</v>
      </c>
      <c r="E1075" s="352">
        <v>0</v>
      </c>
      <c r="F1075" s="352" t="s">
        <v>1253</v>
      </c>
      <c r="G1075" s="353">
        <v>0</v>
      </c>
      <c r="H1075" s="353">
        <v>0</v>
      </c>
      <c r="I1075" s="353">
        <v>0</v>
      </c>
      <c r="J1075" s="353">
        <v>0</v>
      </c>
      <c r="K1075" s="353">
        <v>0</v>
      </c>
      <c r="L1075" s="353">
        <v>0</v>
      </c>
      <c r="M1075" s="354">
        <v>0.75</v>
      </c>
      <c r="N1075" s="355"/>
      <c r="O1075" s="355"/>
      <c r="P1075" s="353">
        <v>0</v>
      </c>
    </row>
    <row r="1076" spans="1:16">
      <c r="A1076" s="352">
        <v>816800</v>
      </c>
      <c r="B1076" s="352">
        <v>146</v>
      </c>
      <c r="C1076" s="352" t="s">
        <v>338</v>
      </c>
      <c r="D1076" s="352" t="s">
        <v>1280</v>
      </c>
      <c r="E1076" s="352">
        <v>0</v>
      </c>
      <c r="F1076" s="352" t="s">
        <v>1253</v>
      </c>
      <c r="G1076" s="353">
        <v>0</v>
      </c>
      <c r="H1076" s="353">
        <v>0</v>
      </c>
      <c r="I1076" s="353">
        <v>0</v>
      </c>
      <c r="J1076" s="353">
        <v>0</v>
      </c>
      <c r="K1076" s="353">
        <v>0</v>
      </c>
      <c r="L1076" s="353">
        <v>0</v>
      </c>
      <c r="M1076" s="354">
        <v>0.75</v>
      </c>
      <c r="N1076" s="355"/>
      <c r="O1076" s="355"/>
      <c r="P1076" s="353">
        <v>0</v>
      </c>
    </row>
    <row r="1077" spans="1:16">
      <c r="A1077" s="352">
        <v>816807</v>
      </c>
      <c r="B1077" s="352">
        <v>149</v>
      </c>
      <c r="C1077" s="352" t="s">
        <v>338</v>
      </c>
      <c r="D1077" s="352" t="s">
        <v>1281</v>
      </c>
      <c r="E1077" s="352">
        <v>0</v>
      </c>
      <c r="F1077" s="352" t="s">
        <v>1253</v>
      </c>
      <c r="G1077" s="353">
        <v>0</v>
      </c>
      <c r="H1077" s="353">
        <v>0</v>
      </c>
      <c r="I1077" s="353">
        <v>0</v>
      </c>
      <c r="J1077" s="353">
        <v>0</v>
      </c>
      <c r="K1077" s="353">
        <v>0</v>
      </c>
      <c r="L1077" s="353">
        <v>0</v>
      </c>
      <c r="M1077" s="354">
        <v>0.75</v>
      </c>
      <c r="N1077" s="355"/>
      <c r="O1077" s="355"/>
      <c r="P1077" s="353">
        <v>0</v>
      </c>
    </row>
    <row r="1078" spans="1:16">
      <c r="A1078" s="352">
        <v>758145</v>
      </c>
      <c r="B1078" s="352">
        <v>36</v>
      </c>
      <c r="C1078" s="352" t="s">
        <v>338</v>
      </c>
      <c r="D1078" s="352" t="s">
        <v>1282</v>
      </c>
      <c r="E1078" s="352">
        <v>0</v>
      </c>
      <c r="F1078" s="352" t="s">
        <v>610</v>
      </c>
      <c r="G1078" s="353">
        <v>20633.849999999999</v>
      </c>
      <c r="H1078" s="353">
        <v>0</v>
      </c>
      <c r="I1078" s="353">
        <v>0</v>
      </c>
      <c r="J1078" s="353">
        <v>5158.46</v>
      </c>
      <c r="K1078" s="353">
        <v>5158.46</v>
      </c>
      <c r="L1078" s="353">
        <v>15475.39</v>
      </c>
      <c r="M1078" s="354">
        <v>0.75</v>
      </c>
      <c r="N1078" s="355">
        <v>45698.843935185185</v>
      </c>
      <c r="O1078" s="355">
        <v>45698.843935185185</v>
      </c>
      <c r="P1078" s="353">
        <v>0</v>
      </c>
    </row>
    <row r="1079" spans="1:16">
      <c r="A1079" s="352">
        <v>758138</v>
      </c>
      <c r="B1079" s="352">
        <v>31</v>
      </c>
      <c r="C1079" s="352" t="s">
        <v>338</v>
      </c>
      <c r="D1079" s="352" t="s">
        <v>1283</v>
      </c>
      <c r="E1079" s="352">
        <v>0</v>
      </c>
      <c r="F1079" s="352" t="s">
        <v>610</v>
      </c>
      <c r="G1079" s="353">
        <v>46157.86</v>
      </c>
      <c r="H1079" s="353">
        <v>0</v>
      </c>
      <c r="I1079" s="353">
        <v>0</v>
      </c>
      <c r="J1079" s="353">
        <v>11539.46</v>
      </c>
      <c r="K1079" s="353">
        <v>11539.46</v>
      </c>
      <c r="L1079" s="353">
        <v>34618.400000000001</v>
      </c>
      <c r="M1079" s="354">
        <v>0.75</v>
      </c>
      <c r="N1079" s="355">
        <v>45698.844004629631</v>
      </c>
      <c r="O1079" s="355">
        <v>45698.844004629631</v>
      </c>
      <c r="P1079" s="353">
        <v>0</v>
      </c>
    </row>
    <row r="1080" spans="1:16">
      <c r="A1080" s="352">
        <v>758139</v>
      </c>
      <c r="B1080" s="352">
        <v>32</v>
      </c>
      <c r="C1080" s="352" t="s">
        <v>338</v>
      </c>
      <c r="D1080" s="352" t="s">
        <v>1284</v>
      </c>
      <c r="E1080" s="352">
        <v>0</v>
      </c>
      <c r="F1080" s="352" t="s">
        <v>610</v>
      </c>
      <c r="G1080" s="353">
        <v>22048.97</v>
      </c>
      <c r="H1080" s="353">
        <v>0</v>
      </c>
      <c r="I1080" s="353">
        <v>0</v>
      </c>
      <c r="J1080" s="353">
        <v>5512.24</v>
      </c>
      <c r="K1080" s="353">
        <v>5512.24</v>
      </c>
      <c r="L1080" s="353">
        <v>16536.73</v>
      </c>
      <c r="M1080" s="354">
        <v>0.75</v>
      </c>
      <c r="N1080" s="355">
        <v>45698.8440162037</v>
      </c>
      <c r="O1080" s="355">
        <v>45698.8440162037</v>
      </c>
      <c r="P1080" s="353">
        <v>0</v>
      </c>
    </row>
    <row r="1081" spans="1:16">
      <c r="A1081" s="352">
        <v>758147</v>
      </c>
      <c r="B1081" s="352">
        <v>38</v>
      </c>
      <c r="C1081" s="352" t="s">
        <v>338</v>
      </c>
      <c r="D1081" s="352" t="s">
        <v>1285</v>
      </c>
      <c r="E1081" s="352">
        <v>0</v>
      </c>
      <c r="F1081" s="352" t="s">
        <v>610</v>
      </c>
      <c r="G1081" s="353">
        <v>7348.17</v>
      </c>
      <c r="H1081" s="353">
        <v>0</v>
      </c>
      <c r="I1081" s="353">
        <v>0</v>
      </c>
      <c r="J1081" s="353">
        <v>1837.04</v>
      </c>
      <c r="K1081" s="353">
        <v>1837.04</v>
      </c>
      <c r="L1081" s="353">
        <v>5511.13</v>
      </c>
      <c r="M1081" s="354">
        <v>0.75</v>
      </c>
      <c r="N1081" s="355">
        <v>45698.844027777777</v>
      </c>
      <c r="O1081" s="355">
        <v>45698.844027777777</v>
      </c>
      <c r="P1081" s="353">
        <v>0</v>
      </c>
    </row>
    <row r="1082" spans="1:16">
      <c r="A1082" s="352">
        <v>757742</v>
      </c>
      <c r="B1082" s="352">
        <v>23</v>
      </c>
      <c r="C1082" s="352" t="s">
        <v>338</v>
      </c>
      <c r="D1082" s="352" t="s">
        <v>1286</v>
      </c>
      <c r="E1082" s="352">
        <v>0</v>
      </c>
      <c r="F1082" s="352" t="s">
        <v>610</v>
      </c>
      <c r="G1082" s="353">
        <v>10625.48</v>
      </c>
      <c r="H1082" s="353">
        <v>0</v>
      </c>
      <c r="I1082" s="353">
        <v>0</v>
      </c>
      <c r="J1082" s="353">
        <v>2656.37</v>
      </c>
      <c r="K1082" s="353">
        <v>2656.37</v>
      </c>
      <c r="L1082" s="353">
        <v>7969.11</v>
      </c>
      <c r="M1082" s="354">
        <v>0.75</v>
      </c>
      <c r="N1082" s="355">
        <v>45698.843946759262</v>
      </c>
      <c r="O1082" s="355">
        <v>45698.843946759262</v>
      </c>
      <c r="P1082" s="353">
        <v>0</v>
      </c>
    </row>
    <row r="1083" spans="1:16">
      <c r="A1083" s="352">
        <v>758140</v>
      </c>
      <c r="B1083" s="352">
        <v>33</v>
      </c>
      <c r="C1083" s="352" t="s">
        <v>338</v>
      </c>
      <c r="D1083" s="352" t="s">
        <v>1287</v>
      </c>
      <c r="E1083" s="352">
        <v>0</v>
      </c>
      <c r="F1083" s="352" t="s">
        <v>610</v>
      </c>
      <c r="G1083" s="353">
        <v>27618.33</v>
      </c>
      <c r="H1083" s="353">
        <v>0</v>
      </c>
      <c r="I1083" s="353">
        <v>0</v>
      </c>
      <c r="J1083" s="353">
        <v>6904.58</v>
      </c>
      <c r="K1083" s="353">
        <v>6904.58</v>
      </c>
      <c r="L1083" s="353">
        <v>20713.75</v>
      </c>
      <c r="M1083" s="354">
        <v>0.75</v>
      </c>
      <c r="N1083" s="355">
        <v>45698.844050925924</v>
      </c>
      <c r="O1083" s="355">
        <v>45698.844050925924</v>
      </c>
      <c r="P1083" s="353">
        <v>0</v>
      </c>
    </row>
    <row r="1084" spans="1:16">
      <c r="A1084" s="352">
        <v>758144</v>
      </c>
      <c r="B1084" s="352">
        <v>35</v>
      </c>
      <c r="C1084" s="352" t="s">
        <v>338</v>
      </c>
      <c r="D1084" s="352" t="s">
        <v>1288</v>
      </c>
      <c r="E1084" s="352">
        <v>0</v>
      </c>
      <c r="F1084" s="352" t="s">
        <v>610</v>
      </c>
      <c r="G1084" s="353">
        <v>19096.88</v>
      </c>
      <c r="H1084" s="353">
        <v>0</v>
      </c>
      <c r="I1084" s="353">
        <v>0</v>
      </c>
      <c r="J1084" s="353">
        <v>4774.22</v>
      </c>
      <c r="K1084" s="353">
        <v>4774.22</v>
      </c>
      <c r="L1084" s="353">
        <v>14322.66</v>
      </c>
      <c r="M1084" s="354">
        <v>0.75</v>
      </c>
      <c r="N1084" s="355">
        <v>45698.843993055554</v>
      </c>
      <c r="O1084" s="355">
        <v>45698.843993055554</v>
      </c>
      <c r="P1084" s="353">
        <v>0</v>
      </c>
    </row>
    <row r="1085" spans="1:16">
      <c r="A1085" s="352">
        <v>758143</v>
      </c>
      <c r="B1085" s="352">
        <v>34</v>
      </c>
      <c r="C1085" s="352" t="s">
        <v>338</v>
      </c>
      <c r="D1085" s="352" t="s">
        <v>1289</v>
      </c>
      <c r="E1085" s="352">
        <v>0</v>
      </c>
      <c r="F1085" s="352" t="s">
        <v>610</v>
      </c>
      <c r="G1085" s="353">
        <v>9710.08</v>
      </c>
      <c r="H1085" s="353">
        <v>0</v>
      </c>
      <c r="I1085" s="353">
        <v>0</v>
      </c>
      <c r="J1085" s="353">
        <v>2427.52</v>
      </c>
      <c r="K1085" s="353">
        <v>2427.52</v>
      </c>
      <c r="L1085" s="353">
        <v>7282.56</v>
      </c>
      <c r="M1085" s="354">
        <v>0.75</v>
      </c>
      <c r="N1085" s="355">
        <v>45698.8440625</v>
      </c>
      <c r="O1085" s="355">
        <v>45698.8440625</v>
      </c>
      <c r="P1085" s="353">
        <v>0</v>
      </c>
    </row>
    <row r="1086" spans="1:16">
      <c r="A1086" s="352">
        <v>757750</v>
      </c>
      <c r="B1086" s="352">
        <v>25</v>
      </c>
      <c r="C1086" s="352" t="s">
        <v>338</v>
      </c>
      <c r="D1086" s="352" t="s">
        <v>1290</v>
      </c>
      <c r="E1086" s="352">
        <v>0</v>
      </c>
      <c r="F1086" s="352" t="s">
        <v>610</v>
      </c>
      <c r="G1086" s="353">
        <v>7512.65</v>
      </c>
      <c r="H1086" s="353">
        <v>0</v>
      </c>
      <c r="I1086" s="353">
        <v>0</v>
      </c>
      <c r="J1086" s="353">
        <v>1878.16</v>
      </c>
      <c r="K1086" s="353">
        <v>1878.16</v>
      </c>
      <c r="L1086" s="353">
        <v>5634.49</v>
      </c>
      <c r="M1086" s="354">
        <v>0.75</v>
      </c>
      <c r="N1086" s="355">
        <v>45698.844074074077</v>
      </c>
      <c r="O1086" s="355">
        <v>45698.844074074077</v>
      </c>
      <c r="P1086" s="353">
        <v>0</v>
      </c>
    </row>
    <row r="1087" spans="1:16">
      <c r="A1087" s="352">
        <v>757746</v>
      </c>
      <c r="B1087" s="352">
        <v>24</v>
      </c>
      <c r="C1087" s="352" t="s">
        <v>338</v>
      </c>
      <c r="D1087" s="352" t="s">
        <v>1291</v>
      </c>
      <c r="E1087" s="352">
        <v>0</v>
      </c>
      <c r="F1087" s="352" t="s">
        <v>610</v>
      </c>
      <c r="G1087" s="353">
        <v>12046.96</v>
      </c>
      <c r="H1087" s="353">
        <v>0</v>
      </c>
      <c r="I1087" s="353">
        <v>0</v>
      </c>
      <c r="J1087" s="353">
        <v>3011.74</v>
      </c>
      <c r="K1087" s="353">
        <v>3011.74</v>
      </c>
      <c r="L1087" s="353">
        <v>9035.2199999999993</v>
      </c>
      <c r="M1087" s="354">
        <v>0.75</v>
      </c>
      <c r="N1087" s="355">
        <v>45698.844039351854</v>
      </c>
      <c r="O1087" s="355">
        <v>45698.844039351854</v>
      </c>
      <c r="P1087" s="353">
        <v>0</v>
      </c>
    </row>
    <row r="1088" spans="1:16">
      <c r="A1088" s="352">
        <v>758149</v>
      </c>
      <c r="B1088" s="352">
        <v>39</v>
      </c>
      <c r="C1088" s="352" t="s">
        <v>338</v>
      </c>
      <c r="D1088" s="352" t="s">
        <v>1292</v>
      </c>
      <c r="E1088" s="352">
        <v>0</v>
      </c>
      <c r="F1088" s="352" t="s">
        <v>610</v>
      </c>
      <c r="G1088" s="353">
        <v>9927.68</v>
      </c>
      <c r="H1088" s="353">
        <v>0</v>
      </c>
      <c r="I1088" s="353">
        <v>0</v>
      </c>
      <c r="J1088" s="353">
        <v>2481.92</v>
      </c>
      <c r="K1088" s="353">
        <v>2481.92</v>
      </c>
      <c r="L1088" s="353">
        <v>7445.76</v>
      </c>
      <c r="M1088" s="354">
        <v>0.75</v>
      </c>
      <c r="N1088" s="355">
        <v>45698.843969907408</v>
      </c>
      <c r="O1088" s="355">
        <v>45698.843969907408</v>
      </c>
      <c r="P1088" s="353">
        <v>0</v>
      </c>
    </row>
    <row r="1089" spans="1:16">
      <c r="A1089" s="352">
        <v>758146</v>
      </c>
      <c r="B1089" s="352">
        <v>37</v>
      </c>
      <c r="C1089" s="352" t="s">
        <v>338</v>
      </c>
      <c r="D1089" s="352" t="s">
        <v>1293</v>
      </c>
      <c r="E1089" s="352">
        <v>0</v>
      </c>
      <c r="F1089" s="352" t="s">
        <v>610</v>
      </c>
      <c r="G1089" s="353">
        <v>11125.87</v>
      </c>
      <c r="H1089" s="353">
        <v>0</v>
      </c>
      <c r="I1089" s="353">
        <v>0</v>
      </c>
      <c r="J1089" s="353">
        <v>2781.46</v>
      </c>
      <c r="K1089" s="353">
        <v>2781.46</v>
      </c>
      <c r="L1089" s="353">
        <v>8344.41</v>
      </c>
      <c r="M1089" s="354">
        <v>0.75</v>
      </c>
      <c r="N1089" s="355">
        <v>45698.843981481485</v>
      </c>
      <c r="O1089" s="355">
        <v>45698.843981481485</v>
      </c>
      <c r="P1089" s="353">
        <v>0</v>
      </c>
    </row>
    <row r="1090" spans="1:16">
      <c r="A1090" s="352">
        <v>758137</v>
      </c>
      <c r="B1090" s="352">
        <v>30</v>
      </c>
      <c r="C1090" s="352" t="s">
        <v>338</v>
      </c>
      <c r="D1090" s="352" t="s">
        <v>1294</v>
      </c>
      <c r="E1090" s="352">
        <v>0</v>
      </c>
      <c r="F1090" s="352" t="s">
        <v>610</v>
      </c>
      <c r="G1090" s="353">
        <v>31603.13</v>
      </c>
      <c r="H1090" s="353">
        <v>0</v>
      </c>
      <c r="I1090" s="353">
        <v>0</v>
      </c>
      <c r="J1090" s="353">
        <v>7900.78</v>
      </c>
      <c r="K1090" s="353">
        <v>7900.78</v>
      </c>
      <c r="L1090" s="353">
        <v>23702.35</v>
      </c>
      <c r="M1090" s="354">
        <v>0.75</v>
      </c>
      <c r="N1090" s="355">
        <v>45698.843958333331</v>
      </c>
      <c r="O1090" s="355">
        <v>45698.843958333331</v>
      </c>
      <c r="P1090" s="353">
        <v>0</v>
      </c>
    </row>
    <row r="1091" spans="1:16">
      <c r="A1091" s="352">
        <v>49790</v>
      </c>
      <c r="B1091" s="352">
        <v>100012</v>
      </c>
      <c r="C1091" s="352" t="s">
        <v>338</v>
      </c>
      <c r="D1091" s="352" t="s">
        <v>1295</v>
      </c>
      <c r="E1091" s="352">
        <v>0</v>
      </c>
      <c r="F1091" s="352" t="s">
        <v>419</v>
      </c>
      <c r="G1091" s="353"/>
      <c r="H1091" s="353"/>
      <c r="I1091" s="353">
        <v>0</v>
      </c>
      <c r="J1091" s="353"/>
      <c r="K1091" s="353">
        <v>0</v>
      </c>
      <c r="L1091" s="353">
        <v>0</v>
      </c>
      <c r="M1091" s="354">
        <v>0.75</v>
      </c>
      <c r="N1091" s="355"/>
      <c r="O1091" s="355"/>
      <c r="P1091" s="353"/>
    </row>
    <row r="1092" spans="1:16">
      <c r="A1092" s="352">
        <v>171512</v>
      </c>
      <c r="B1092" s="352">
        <v>682</v>
      </c>
      <c r="C1092" s="352" t="s">
        <v>335</v>
      </c>
      <c r="D1092" s="352" t="s">
        <v>1296</v>
      </c>
      <c r="E1092" s="352">
        <v>2</v>
      </c>
      <c r="F1092" s="352" t="s">
        <v>470</v>
      </c>
      <c r="G1092" s="353">
        <v>8867111.6199999992</v>
      </c>
      <c r="H1092" s="353">
        <v>79617.850000000006</v>
      </c>
      <c r="I1092" s="353">
        <v>0</v>
      </c>
      <c r="J1092" s="353">
        <v>886711.16</v>
      </c>
      <c r="K1092" s="353">
        <v>566059.88</v>
      </c>
      <c r="L1092" s="353">
        <v>5094538.96</v>
      </c>
      <c r="M1092" s="354">
        <v>0.9</v>
      </c>
      <c r="N1092" s="355">
        <v>44649.493773148148</v>
      </c>
      <c r="O1092" s="355">
        <v>44693.57408564815</v>
      </c>
      <c r="P1092" s="353">
        <v>5660598.8499999996</v>
      </c>
    </row>
    <row r="1093" spans="1:16">
      <c r="A1093" s="352">
        <v>1064948</v>
      </c>
      <c r="B1093" s="352">
        <v>1134</v>
      </c>
      <c r="C1093" s="352" t="s">
        <v>335</v>
      </c>
      <c r="D1093" s="352" t="s">
        <v>1297</v>
      </c>
      <c r="E1093" s="352">
        <v>0</v>
      </c>
      <c r="F1093" s="352" t="s">
        <v>470</v>
      </c>
      <c r="G1093" s="353">
        <v>300000</v>
      </c>
      <c r="H1093" s="353">
        <v>0</v>
      </c>
      <c r="I1093" s="353">
        <v>0</v>
      </c>
      <c r="J1093" s="353">
        <v>30000</v>
      </c>
      <c r="K1093" s="353">
        <v>0</v>
      </c>
      <c r="L1093" s="353">
        <v>0</v>
      </c>
      <c r="M1093" s="354">
        <v>0.9</v>
      </c>
      <c r="N1093" s="355"/>
      <c r="O1093" s="355"/>
      <c r="P1093" s="353">
        <v>0</v>
      </c>
    </row>
    <row r="1094" spans="1:16">
      <c r="A1094" s="352">
        <v>169723</v>
      </c>
      <c r="B1094" s="352">
        <v>1088</v>
      </c>
      <c r="C1094" s="352" t="s">
        <v>335</v>
      </c>
      <c r="D1094" s="352" t="s">
        <v>1298</v>
      </c>
      <c r="E1094" s="352">
        <v>0</v>
      </c>
      <c r="F1094" s="352" t="s">
        <v>470</v>
      </c>
      <c r="G1094" s="353"/>
      <c r="H1094" s="353"/>
      <c r="I1094" s="353">
        <v>0</v>
      </c>
      <c r="J1094" s="353"/>
      <c r="K1094" s="353">
        <v>0</v>
      </c>
      <c r="L1094" s="353">
        <v>0</v>
      </c>
      <c r="M1094" s="354">
        <v>0.75</v>
      </c>
      <c r="N1094" s="355"/>
      <c r="O1094" s="355"/>
      <c r="P1094" s="353"/>
    </row>
    <row r="1095" spans="1:16">
      <c r="A1095" s="352">
        <v>171517</v>
      </c>
      <c r="B1095" s="352">
        <v>697</v>
      </c>
      <c r="C1095" s="352" t="s">
        <v>335</v>
      </c>
      <c r="D1095" s="352" t="s">
        <v>1299</v>
      </c>
      <c r="E1095" s="352">
        <v>1</v>
      </c>
      <c r="F1095" s="352" t="s">
        <v>470</v>
      </c>
      <c r="G1095" s="353">
        <v>5766576.1100000003</v>
      </c>
      <c r="H1095" s="353">
        <v>5700000</v>
      </c>
      <c r="I1095" s="353">
        <v>0</v>
      </c>
      <c r="J1095" s="353">
        <v>576657.61</v>
      </c>
      <c r="K1095" s="353">
        <v>6657.61</v>
      </c>
      <c r="L1095" s="353">
        <v>59918.5</v>
      </c>
      <c r="M1095" s="354">
        <v>0.9</v>
      </c>
      <c r="N1095" s="355">
        <v>44690.478738425925</v>
      </c>
      <c r="O1095" s="355">
        <v>44687.793981481482</v>
      </c>
      <c r="P1095" s="353">
        <v>66576.11</v>
      </c>
    </row>
    <row r="1096" spans="1:16">
      <c r="A1096" s="352">
        <v>171515</v>
      </c>
      <c r="B1096" s="352">
        <v>495</v>
      </c>
      <c r="C1096" s="352" t="s">
        <v>504</v>
      </c>
      <c r="D1096" s="352" t="s">
        <v>1300</v>
      </c>
      <c r="E1096" s="352">
        <v>3</v>
      </c>
      <c r="F1096" s="352" t="s">
        <v>470</v>
      </c>
      <c r="G1096" s="353">
        <v>5468891.2000000002</v>
      </c>
      <c r="H1096" s="353">
        <v>356224.78</v>
      </c>
      <c r="I1096" s="353">
        <v>0</v>
      </c>
      <c r="J1096" s="353">
        <v>546889.12</v>
      </c>
      <c r="K1096" s="353">
        <v>546889.12</v>
      </c>
      <c r="L1096" s="353">
        <v>4922002.08</v>
      </c>
      <c r="M1096" s="354">
        <v>0.9</v>
      </c>
      <c r="N1096" s="355">
        <v>44601.523275462961</v>
      </c>
      <c r="O1096" s="355">
        <v>45888.635949074072</v>
      </c>
      <c r="P1096" s="353">
        <v>529036.30000000005</v>
      </c>
    </row>
    <row r="1097" spans="1:16">
      <c r="A1097" s="352">
        <v>164458</v>
      </c>
      <c r="B1097" s="352">
        <v>591</v>
      </c>
      <c r="C1097" s="352" t="s">
        <v>338</v>
      </c>
      <c r="D1097" s="352" t="s">
        <v>1301</v>
      </c>
      <c r="E1097" s="352">
        <v>2</v>
      </c>
      <c r="F1097" s="352" t="s">
        <v>470</v>
      </c>
      <c r="G1097" s="353">
        <v>7876402.0300000003</v>
      </c>
      <c r="H1097" s="353">
        <v>0</v>
      </c>
      <c r="I1097" s="353">
        <v>0</v>
      </c>
      <c r="J1097" s="353">
        <v>787640.2</v>
      </c>
      <c r="K1097" s="353">
        <v>790859.29</v>
      </c>
      <c r="L1097" s="353">
        <v>7117733.6799999997</v>
      </c>
      <c r="M1097" s="354">
        <v>0.9</v>
      </c>
      <c r="N1097" s="355">
        <v>44572.535509259258</v>
      </c>
      <c r="O1097" s="355">
        <v>44641.809675925928</v>
      </c>
      <c r="P1097" s="353">
        <v>7908592.9699999997</v>
      </c>
    </row>
    <row r="1098" spans="1:16">
      <c r="A1098" s="352">
        <v>745569</v>
      </c>
      <c r="B1098" s="352">
        <v>4232</v>
      </c>
      <c r="C1098" s="352" t="s">
        <v>338</v>
      </c>
      <c r="D1098" s="352" t="s">
        <v>1302</v>
      </c>
      <c r="E1098" s="352">
        <v>0</v>
      </c>
      <c r="F1098" s="352" t="s">
        <v>337</v>
      </c>
      <c r="G1098" s="353">
        <v>459629.61</v>
      </c>
      <c r="H1098" s="353">
        <v>0</v>
      </c>
      <c r="I1098" s="353">
        <v>0</v>
      </c>
      <c r="J1098" s="353">
        <v>0</v>
      </c>
      <c r="K1098" s="353">
        <v>0</v>
      </c>
      <c r="L1098" s="353">
        <v>459629.61</v>
      </c>
      <c r="M1098" s="354">
        <v>1</v>
      </c>
      <c r="N1098" s="355">
        <v>45611.760717592595</v>
      </c>
      <c r="O1098" s="355">
        <v>45611.760717592595</v>
      </c>
      <c r="P1098" s="353">
        <v>0</v>
      </c>
    </row>
    <row r="1099" spans="1:16">
      <c r="A1099" s="352">
        <v>49855</v>
      </c>
      <c r="B1099" s="352">
        <v>744</v>
      </c>
      <c r="C1099" s="352" t="s">
        <v>338</v>
      </c>
      <c r="D1099" s="352" t="s">
        <v>1303</v>
      </c>
      <c r="E1099" s="352">
        <v>0</v>
      </c>
      <c r="F1099" s="352" t="s">
        <v>362</v>
      </c>
      <c r="G1099" s="353">
        <v>227767.03</v>
      </c>
      <c r="H1099" s="353">
        <v>0</v>
      </c>
      <c r="I1099" s="353">
        <v>0</v>
      </c>
      <c r="J1099" s="353">
        <v>0</v>
      </c>
      <c r="K1099" s="353">
        <v>0</v>
      </c>
      <c r="L1099" s="353">
        <v>227767.03</v>
      </c>
      <c r="M1099" s="354">
        <v>1</v>
      </c>
      <c r="N1099" s="355">
        <v>43892.52511574074</v>
      </c>
      <c r="O1099" s="355">
        <v>43889.763854166667</v>
      </c>
      <c r="P1099" s="353">
        <v>227767.03</v>
      </c>
    </row>
    <row r="1100" spans="1:16">
      <c r="A1100" s="352">
        <v>49852</v>
      </c>
      <c r="B1100" s="352">
        <v>517</v>
      </c>
      <c r="C1100" s="352" t="s">
        <v>338</v>
      </c>
      <c r="D1100" s="352" t="s">
        <v>1304</v>
      </c>
      <c r="E1100" s="352">
        <v>1</v>
      </c>
      <c r="F1100" s="352" t="s">
        <v>362</v>
      </c>
      <c r="G1100" s="353">
        <v>233596.4</v>
      </c>
      <c r="H1100" s="353">
        <v>0</v>
      </c>
      <c r="I1100" s="353">
        <v>0</v>
      </c>
      <c r="J1100" s="353">
        <v>0</v>
      </c>
      <c r="K1100" s="353">
        <v>0</v>
      </c>
      <c r="L1100" s="353">
        <v>233596.4</v>
      </c>
      <c r="M1100" s="354">
        <v>1</v>
      </c>
      <c r="N1100" s="355">
        <v>43845.549259259256</v>
      </c>
      <c r="O1100" s="355">
        <v>44799.836689814816</v>
      </c>
      <c r="P1100" s="353">
        <v>233596.4</v>
      </c>
    </row>
    <row r="1101" spans="1:16">
      <c r="A1101" s="352">
        <v>49828</v>
      </c>
      <c r="B1101" s="352">
        <v>416</v>
      </c>
      <c r="C1101" s="352" t="s">
        <v>338</v>
      </c>
      <c r="D1101" s="352" t="s">
        <v>1305</v>
      </c>
      <c r="E1101" s="352">
        <v>1</v>
      </c>
      <c r="F1101" s="352" t="s">
        <v>362</v>
      </c>
      <c r="G1101" s="353">
        <v>142018291</v>
      </c>
      <c r="H1101" s="353">
        <v>0</v>
      </c>
      <c r="I1101" s="353">
        <v>0</v>
      </c>
      <c r="J1101" s="353">
        <v>0</v>
      </c>
      <c r="K1101" s="353">
        <v>0</v>
      </c>
      <c r="L1101" s="353">
        <v>142018291</v>
      </c>
      <c r="M1101" s="354">
        <v>1</v>
      </c>
      <c r="N1101" s="355">
        <v>43250</v>
      </c>
      <c r="O1101" s="355">
        <v>43445.832615740743</v>
      </c>
      <c r="P1101" s="353">
        <v>142018291</v>
      </c>
    </row>
    <row r="1102" spans="1:16">
      <c r="A1102" s="352">
        <v>49788</v>
      </c>
      <c r="B1102" s="352">
        <v>56</v>
      </c>
      <c r="C1102" s="352" t="s">
        <v>338</v>
      </c>
      <c r="D1102" s="352" t="s">
        <v>1306</v>
      </c>
      <c r="E1102" s="352">
        <v>1</v>
      </c>
      <c r="F1102" s="352" t="s">
        <v>1238</v>
      </c>
      <c r="G1102" s="353">
        <v>8806716.3599999994</v>
      </c>
      <c r="H1102" s="353">
        <v>0</v>
      </c>
      <c r="I1102" s="353">
        <v>0</v>
      </c>
      <c r="J1102" s="353">
        <v>2201679.09</v>
      </c>
      <c r="K1102" s="353">
        <v>2201679.09</v>
      </c>
      <c r="L1102" s="353">
        <v>6605037.2699999996</v>
      </c>
      <c r="M1102" s="354">
        <v>0.75</v>
      </c>
      <c r="N1102" s="355">
        <v>43018</v>
      </c>
      <c r="O1102" s="355">
        <v>45919.927245370367</v>
      </c>
      <c r="P1102" s="353">
        <v>7447142.2300000004</v>
      </c>
    </row>
    <row r="1103" spans="1:16">
      <c r="A1103" s="352">
        <v>49830</v>
      </c>
      <c r="B1103" s="352">
        <v>440</v>
      </c>
      <c r="C1103" s="352" t="s">
        <v>338</v>
      </c>
      <c r="D1103" s="352" t="s">
        <v>1307</v>
      </c>
      <c r="E1103" s="352">
        <v>1</v>
      </c>
      <c r="F1103" s="352" t="s">
        <v>362</v>
      </c>
      <c r="G1103" s="353">
        <v>0</v>
      </c>
      <c r="H1103" s="353">
        <v>0</v>
      </c>
      <c r="I1103" s="353">
        <v>0</v>
      </c>
      <c r="J1103" s="353">
        <v>0</v>
      </c>
      <c r="K1103" s="353">
        <v>0</v>
      </c>
      <c r="L1103" s="353">
        <v>0</v>
      </c>
      <c r="M1103" s="354">
        <v>1</v>
      </c>
      <c r="N1103" s="355">
        <v>43250</v>
      </c>
      <c r="O1103" s="355">
        <v>44064.671388888892</v>
      </c>
      <c r="P1103" s="353">
        <v>0</v>
      </c>
    </row>
    <row r="1104" spans="1:16">
      <c r="A1104" s="352">
        <v>79025</v>
      </c>
      <c r="B1104" s="352">
        <v>3907</v>
      </c>
      <c r="C1104" s="352" t="s">
        <v>338</v>
      </c>
      <c r="D1104" s="352" t="s">
        <v>1308</v>
      </c>
      <c r="E1104" s="352">
        <v>1</v>
      </c>
      <c r="F1104" s="352" t="s">
        <v>362</v>
      </c>
      <c r="G1104" s="353">
        <v>200000</v>
      </c>
      <c r="H1104" s="353">
        <v>0</v>
      </c>
      <c r="I1104" s="353">
        <v>0</v>
      </c>
      <c r="J1104" s="353">
        <v>0</v>
      </c>
      <c r="K1104" s="353">
        <v>0</v>
      </c>
      <c r="L1104" s="353">
        <v>200000</v>
      </c>
      <c r="M1104" s="354">
        <v>1</v>
      </c>
      <c r="N1104" s="355">
        <v>43932.548252314817</v>
      </c>
      <c r="O1104" s="355">
        <v>45384.855636574073</v>
      </c>
      <c r="P1104" s="353">
        <v>200000</v>
      </c>
    </row>
    <row r="1105" spans="1:16">
      <c r="A1105" s="352">
        <v>138670</v>
      </c>
      <c r="B1105" s="352">
        <v>6311</v>
      </c>
      <c r="C1105" s="352" t="s">
        <v>338</v>
      </c>
      <c r="D1105" s="352" t="s">
        <v>1309</v>
      </c>
      <c r="E1105" s="352">
        <v>1</v>
      </c>
      <c r="F1105" s="352" t="s">
        <v>362</v>
      </c>
      <c r="G1105" s="353">
        <v>4035781.5</v>
      </c>
      <c r="H1105" s="353">
        <v>0</v>
      </c>
      <c r="I1105" s="353">
        <v>0</v>
      </c>
      <c r="J1105" s="353">
        <v>403578.15</v>
      </c>
      <c r="K1105" s="353">
        <v>403578.15</v>
      </c>
      <c r="L1105" s="353">
        <v>3632203.35</v>
      </c>
      <c r="M1105" s="354">
        <v>0.9</v>
      </c>
      <c r="N1105" s="355">
        <v>44092.476307870369</v>
      </c>
      <c r="O1105" s="355">
        <v>45692.678043981483</v>
      </c>
      <c r="P1105" s="353">
        <v>4035781.5</v>
      </c>
    </row>
    <row r="1106" spans="1:16">
      <c r="A1106" s="352">
        <v>49823</v>
      </c>
      <c r="B1106" s="352">
        <v>282</v>
      </c>
      <c r="C1106" s="352" t="s">
        <v>338</v>
      </c>
      <c r="D1106" s="352" t="s">
        <v>1310</v>
      </c>
      <c r="E1106" s="352">
        <v>2</v>
      </c>
      <c r="F1106" s="352" t="s">
        <v>362</v>
      </c>
      <c r="G1106" s="353">
        <v>10172396</v>
      </c>
      <c r="H1106" s="353">
        <v>0</v>
      </c>
      <c r="I1106" s="353">
        <v>0</v>
      </c>
      <c r="J1106" s="353">
        <v>0</v>
      </c>
      <c r="K1106" s="353">
        <v>0</v>
      </c>
      <c r="L1106" s="353">
        <v>10172396</v>
      </c>
      <c r="M1106" s="354">
        <v>1</v>
      </c>
      <c r="N1106" s="355">
        <v>43965.597488425927</v>
      </c>
      <c r="O1106" s="355">
        <v>45236.931435185186</v>
      </c>
      <c r="P1106" s="353">
        <v>10172396</v>
      </c>
    </row>
    <row r="1107" spans="1:16">
      <c r="A1107" s="352">
        <v>49813</v>
      </c>
      <c r="B1107" s="352">
        <v>306</v>
      </c>
      <c r="C1107" s="352" t="s">
        <v>338</v>
      </c>
      <c r="D1107" s="352" t="s">
        <v>1311</v>
      </c>
      <c r="E1107" s="352">
        <v>3</v>
      </c>
      <c r="F1107" s="352" t="s">
        <v>362</v>
      </c>
      <c r="G1107" s="353">
        <v>5521534.0999999996</v>
      </c>
      <c r="H1107" s="353">
        <v>0</v>
      </c>
      <c r="I1107" s="353">
        <v>0</v>
      </c>
      <c r="J1107" s="353">
        <v>0</v>
      </c>
      <c r="K1107" s="353">
        <v>0</v>
      </c>
      <c r="L1107" s="353">
        <v>7555374</v>
      </c>
      <c r="M1107" s="354">
        <v>1</v>
      </c>
      <c r="N1107" s="355"/>
      <c r="O1107" s="355">
        <v>43350.665763888886</v>
      </c>
      <c r="P1107" s="353">
        <v>5521534.0999999996</v>
      </c>
    </row>
    <row r="1108" spans="1:16">
      <c r="A1108" s="352">
        <v>180692</v>
      </c>
      <c r="B1108" s="352">
        <v>9312</v>
      </c>
      <c r="C1108" s="352" t="s">
        <v>335</v>
      </c>
      <c r="D1108" s="352" t="s">
        <v>1312</v>
      </c>
      <c r="E1108" s="352">
        <v>1</v>
      </c>
      <c r="F1108" s="352" t="s">
        <v>362</v>
      </c>
      <c r="G1108" s="353">
        <v>59740469.920000002</v>
      </c>
      <c r="H1108" s="353">
        <v>0</v>
      </c>
      <c r="I1108" s="353">
        <v>0</v>
      </c>
      <c r="J1108" s="353">
        <v>5974046.9900000002</v>
      </c>
      <c r="K1108" s="353">
        <v>5974046.9900000002</v>
      </c>
      <c r="L1108" s="353">
        <v>53766422.93</v>
      </c>
      <c r="M1108" s="354">
        <v>0.9</v>
      </c>
      <c r="N1108" s="355">
        <v>44936.555</v>
      </c>
      <c r="O1108" s="355">
        <v>44931.790381944447</v>
      </c>
      <c r="P1108" s="353">
        <v>59740469.920000002</v>
      </c>
    </row>
    <row r="1109" spans="1:16">
      <c r="A1109" s="352">
        <v>49821</v>
      </c>
      <c r="B1109" s="352">
        <v>358</v>
      </c>
      <c r="C1109" s="352" t="s">
        <v>338</v>
      </c>
      <c r="D1109" s="352" t="s">
        <v>1313</v>
      </c>
      <c r="E1109" s="352">
        <v>2</v>
      </c>
      <c r="F1109" s="352" t="s">
        <v>362</v>
      </c>
      <c r="G1109" s="353">
        <v>26218410</v>
      </c>
      <c r="H1109" s="353">
        <v>0</v>
      </c>
      <c r="I1109" s="353">
        <v>0</v>
      </c>
      <c r="J1109" s="353">
        <v>0</v>
      </c>
      <c r="K1109" s="353">
        <v>0</v>
      </c>
      <c r="L1109" s="353">
        <v>26218410</v>
      </c>
      <c r="M1109" s="354">
        <v>1</v>
      </c>
      <c r="N1109" s="355">
        <v>43287</v>
      </c>
      <c r="O1109" s="355">
        <v>44552.501608796294</v>
      </c>
      <c r="P1109" s="353">
        <v>26218410</v>
      </c>
    </row>
    <row r="1110" spans="1:16">
      <c r="A1110" s="352">
        <v>96165</v>
      </c>
      <c r="B1110" s="352">
        <v>6928</v>
      </c>
      <c r="C1110" s="352" t="s">
        <v>338</v>
      </c>
      <c r="D1110" s="352" t="s">
        <v>1314</v>
      </c>
      <c r="E1110" s="352">
        <v>0</v>
      </c>
      <c r="F1110" s="352" t="s">
        <v>362</v>
      </c>
      <c r="G1110" s="353">
        <v>672502.5</v>
      </c>
      <c r="H1110" s="353">
        <v>0</v>
      </c>
      <c r="I1110" s="353">
        <v>0</v>
      </c>
      <c r="J1110" s="353">
        <v>0</v>
      </c>
      <c r="K1110" s="353">
        <v>0</v>
      </c>
      <c r="L1110" s="353">
        <v>672502.5</v>
      </c>
      <c r="M1110" s="354">
        <v>1</v>
      </c>
      <c r="N1110" s="355">
        <v>44148.526712962965</v>
      </c>
      <c r="O1110" s="355">
        <v>44147.846736111111</v>
      </c>
      <c r="P1110" s="353">
        <v>672502.5</v>
      </c>
    </row>
    <row r="1111" spans="1:16">
      <c r="A1111" s="352">
        <v>91194</v>
      </c>
      <c r="B1111" s="352">
        <v>9904</v>
      </c>
      <c r="C1111" s="352" t="s">
        <v>338</v>
      </c>
      <c r="D1111" s="352" t="s">
        <v>1315</v>
      </c>
      <c r="E1111" s="352">
        <v>0</v>
      </c>
      <c r="F1111" s="352" t="s">
        <v>362</v>
      </c>
      <c r="G1111" s="353">
        <v>70119</v>
      </c>
      <c r="H1111" s="353">
        <v>0</v>
      </c>
      <c r="I1111" s="353">
        <v>0</v>
      </c>
      <c r="J1111" s="353">
        <v>0</v>
      </c>
      <c r="K1111" s="353">
        <v>0</v>
      </c>
      <c r="L1111" s="353">
        <v>70119</v>
      </c>
      <c r="M1111" s="354">
        <v>1</v>
      </c>
      <c r="N1111" s="355">
        <v>44552.447025462963</v>
      </c>
      <c r="O1111" s="355">
        <v>44551.508298611108</v>
      </c>
      <c r="P1111" s="353">
        <v>70119</v>
      </c>
    </row>
    <row r="1112" spans="1:16">
      <c r="A1112" s="352">
        <v>100283</v>
      </c>
      <c r="B1112" s="352">
        <v>2065</v>
      </c>
      <c r="C1112" s="352" t="s">
        <v>338</v>
      </c>
      <c r="D1112" s="352" t="s">
        <v>1316</v>
      </c>
      <c r="E1112" s="352">
        <v>0</v>
      </c>
      <c r="F1112" s="352" t="s">
        <v>362</v>
      </c>
      <c r="G1112" s="353">
        <v>95925</v>
      </c>
      <c r="H1112" s="353">
        <v>0</v>
      </c>
      <c r="I1112" s="353">
        <v>0</v>
      </c>
      <c r="J1112" s="353">
        <v>0</v>
      </c>
      <c r="K1112" s="353">
        <v>0</v>
      </c>
      <c r="L1112" s="353">
        <v>95925</v>
      </c>
      <c r="M1112" s="354">
        <v>1</v>
      </c>
      <c r="N1112" s="355">
        <v>43914.484594907408</v>
      </c>
      <c r="O1112" s="355">
        <v>43913.870810185188</v>
      </c>
      <c r="P1112" s="353">
        <v>95925</v>
      </c>
    </row>
    <row r="1113" spans="1:16">
      <c r="A1113" s="352">
        <v>102688</v>
      </c>
      <c r="B1113" s="352">
        <v>4213</v>
      </c>
      <c r="C1113" s="352" t="s">
        <v>338</v>
      </c>
      <c r="D1113" s="352" t="s">
        <v>1317</v>
      </c>
      <c r="E1113" s="352">
        <v>0</v>
      </c>
      <c r="F1113" s="352" t="s">
        <v>362</v>
      </c>
      <c r="G1113" s="353">
        <v>679971</v>
      </c>
      <c r="H1113" s="353">
        <v>0</v>
      </c>
      <c r="I1113" s="353">
        <v>0</v>
      </c>
      <c r="J1113" s="353">
        <v>0</v>
      </c>
      <c r="K1113" s="353">
        <v>0</v>
      </c>
      <c r="L1113" s="353">
        <v>679971</v>
      </c>
      <c r="M1113" s="354">
        <v>1</v>
      </c>
      <c r="N1113" s="355">
        <v>43946.491041666668</v>
      </c>
      <c r="O1113" s="355">
        <v>43945.532187500001</v>
      </c>
      <c r="P1113" s="353">
        <v>679971</v>
      </c>
    </row>
    <row r="1114" spans="1:16">
      <c r="A1114" s="352">
        <v>101681</v>
      </c>
      <c r="B1114" s="352">
        <v>4233</v>
      </c>
      <c r="C1114" s="352" t="s">
        <v>338</v>
      </c>
      <c r="D1114" s="352" t="s">
        <v>1318</v>
      </c>
      <c r="E1114" s="352">
        <v>2</v>
      </c>
      <c r="F1114" s="352" t="s">
        <v>362</v>
      </c>
      <c r="G1114" s="353">
        <v>543046.75</v>
      </c>
      <c r="H1114" s="353">
        <v>0</v>
      </c>
      <c r="I1114" s="353">
        <v>0</v>
      </c>
      <c r="J1114" s="353">
        <v>0</v>
      </c>
      <c r="K1114" s="353">
        <v>0</v>
      </c>
      <c r="L1114" s="353">
        <v>543046.75</v>
      </c>
      <c r="M1114" s="354">
        <v>1</v>
      </c>
      <c r="N1114" s="355">
        <v>44298.499432870369</v>
      </c>
      <c r="O1114" s="355">
        <v>45384.856828703705</v>
      </c>
      <c r="P1114" s="353">
        <v>543046.75</v>
      </c>
    </row>
    <row r="1115" spans="1:16">
      <c r="A1115" s="352">
        <v>79755</v>
      </c>
      <c r="B1115" s="352">
        <v>2238</v>
      </c>
      <c r="C1115" s="352" t="s">
        <v>338</v>
      </c>
      <c r="D1115" s="352" t="s">
        <v>1319</v>
      </c>
      <c r="E1115" s="352">
        <v>1</v>
      </c>
      <c r="F1115" s="352" t="s">
        <v>362</v>
      </c>
      <c r="G1115" s="353">
        <v>813452.02</v>
      </c>
      <c r="H1115" s="353">
        <v>0</v>
      </c>
      <c r="I1115" s="353">
        <v>0</v>
      </c>
      <c r="J1115" s="353">
        <v>0</v>
      </c>
      <c r="K1115" s="353">
        <v>0</v>
      </c>
      <c r="L1115" s="353">
        <v>813452.02</v>
      </c>
      <c r="M1115" s="354">
        <v>1</v>
      </c>
      <c r="N1115" s="355">
        <v>43822.52815972222</v>
      </c>
      <c r="O1115" s="355">
        <v>45600.927256944444</v>
      </c>
      <c r="P1115" s="353">
        <v>813452.02</v>
      </c>
    </row>
    <row r="1116" spans="1:16">
      <c r="A1116" s="352">
        <v>126170</v>
      </c>
      <c r="B1116" s="352">
        <v>3775</v>
      </c>
      <c r="C1116" s="352" t="s">
        <v>338</v>
      </c>
      <c r="D1116" s="352" t="s">
        <v>1320</v>
      </c>
      <c r="E1116" s="352">
        <v>0</v>
      </c>
      <c r="F1116" s="352" t="s">
        <v>362</v>
      </c>
      <c r="G1116" s="353">
        <v>24927.5</v>
      </c>
      <c r="H1116" s="353">
        <v>0</v>
      </c>
      <c r="I1116" s="353">
        <v>0</v>
      </c>
      <c r="J1116" s="353">
        <v>2492.75</v>
      </c>
      <c r="K1116" s="353">
        <v>2492.75</v>
      </c>
      <c r="L1116" s="353">
        <v>22434.75</v>
      </c>
      <c r="M1116" s="354">
        <v>0.9</v>
      </c>
      <c r="N1116" s="355">
        <v>43924.472291666665</v>
      </c>
      <c r="O1116" s="355">
        <v>43923.488622685189</v>
      </c>
      <c r="P1116" s="353">
        <v>24927.5</v>
      </c>
    </row>
    <row r="1117" spans="1:16">
      <c r="A1117" s="352">
        <v>79328</v>
      </c>
      <c r="B1117" s="352">
        <v>3056</v>
      </c>
      <c r="C1117" s="352" t="s">
        <v>338</v>
      </c>
      <c r="D1117" s="352" t="s">
        <v>1321</v>
      </c>
      <c r="E1117" s="352">
        <v>0</v>
      </c>
      <c r="F1117" s="352" t="s">
        <v>362</v>
      </c>
      <c r="G1117" s="353">
        <v>97336.01</v>
      </c>
      <c r="H1117" s="353">
        <v>0</v>
      </c>
      <c r="I1117" s="353">
        <v>0</v>
      </c>
      <c r="J1117" s="353">
        <v>0</v>
      </c>
      <c r="K1117" s="353">
        <v>0</v>
      </c>
      <c r="L1117" s="353">
        <v>97336.01</v>
      </c>
      <c r="M1117" s="354">
        <v>1</v>
      </c>
      <c r="N1117" s="355">
        <v>43899.499814814815</v>
      </c>
      <c r="O1117" s="355">
        <v>43896.662928240738</v>
      </c>
      <c r="P1117" s="353">
        <v>97336.01</v>
      </c>
    </row>
    <row r="1118" spans="1:16">
      <c r="A1118" s="352">
        <v>79197</v>
      </c>
      <c r="B1118" s="352">
        <v>4047</v>
      </c>
      <c r="C1118" s="352" t="s">
        <v>338</v>
      </c>
      <c r="D1118" s="352" t="s">
        <v>1322</v>
      </c>
      <c r="E1118" s="352">
        <v>0</v>
      </c>
      <c r="F1118" s="352" t="s">
        <v>362</v>
      </c>
      <c r="G1118" s="353">
        <v>69854.55</v>
      </c>
      <c r="H1118" s="353">
        <v>0</v>
      </c>
      <c r="I1118" s="353">
        <v>0</v>
      </c>
      <c r="J1118" s="353">
        <v>0</v>
      </c>
      <c r="K1118" s="353">
        <v>0</v>
      </c>
      <c r="L1118" s="353">
        <v>69854.55</v>
      </c>
      <c r="M1118" s="354">
        <v>1</v>
      </c>
      <c r="N1118" s="355">
        <v>43924.472291666665</v>
      </c>
      <c r="O1118" s="355">
        <v>43923.488622685189</v>
      </c>
      <c r="P1118" s="353">
        <v>69854.55</v>
      </c>
    </row>
    <row r="1119" spans="1:16">
      <c r="A1119" s="352">
        <v>103768</v>
      </c>
      <c r="B1119" s="352">
        <v>5910</v>
      </c>
      <c r="C1119" s="352" t="s">
        <v>338</v>
      </c>
      <c r="D1119" s="352" t="s">
        <v>1323</v>
      </c>
      <c r="E1119" s="352">
        <v>1</v>
      </c>
      <c r="F1119" s="352" t="s">
        <v>362</v>
      </c>
      <c r="G1119" s="353">
        <v>1400000</v>
      </c>
      <c r="H1119" s="353">
        <v>0</v>
      </c>
      <c r="I1119" s="353">
        <v>0</v>
      </c>
      <c r="J1119" s="353">
        <v>0</v>
      </c>
      <c r="K1119" s="353">
        <v>0</v>
      </c>
      <c r="L1119" s="353">
        <v>1400000</v>
      </c>
      <c r="M1119" s="354">
        <v>1</v>
      </c>
      <c r="N1119" s="355">
        <v>44312.485300925924</v>
      </c>
      <c r="O1119" s="355">
        <v>45530.808240740742</v>
      </c>
      <c r="P1119" s="353">
        <v>1400000</v>
      </c>
    </row>
    <row r="1120" spans="1:16">
      <c r="A1120" s="352">
        <v>75794</v>
      </c>
      <c r="B1120" s="352">
        <v>1230</v>
      </c>
      <c r="C1120" s="352" t="s">
        <v>338</v>
      </c>
      <c r="D1120" s="352" t="s">
        <v>1324</v>
      </c>
      <c r="E1120" s="352">
        <v>0</v>
      </c>
      <c r="F1120" s="352" t="s">
        <v>362</v>
      </c>
      <c r="G1120" s="353">
        <v>47670</v>
      </c>
      <c r="H1120" s="353">
        <v>0</v>
      </c>
      <c r="I1120" s="353">
        <v>0</v>
      </c>
      <c r="J1120" s="353">
        <v>0</v>
      </c>
      <c r="K1120" s="353">
        <v>0</v>
      </c>
      <c r="L1120" s="353">
        <v>47670</v>
      </c>
      <c r="M1120" s="354">
        <v>1</v>
      </c>
      <c r="N1120" s="355">
        <v>43843.523888888885</v>
      </c>
      <c r="O1120" s="355">
        <v>43840.888067129628</v>
      </c>
      <c r="P1120" s="353">
        <v>47670</v>
      </c>
    </row>
    <row r="1121" spans="1:16">
      <c r="A1121" s="352">
        <v>79441</v>
      </c>
      <c r="B1121" s="352">
        <v>1951</v>
      </c>
      <c r="C1121" s="352" t="s">
        <v>338</v>
      </c>
      <c r="D1121" s="352" t="s">
        <v>1325</v>
      </c>
      <c r="E1121" s="352">
        <v>0</v>
      </c>
      <c r="F1121" s="352" t="s">
        <v>362</v>
      </c>
      <c r="G1121" s="353">
        <v>450000</v>
      </c>
      <c r="H1121" s="353">
        <v>0</v>
      </c>
      <c r="I1121" s="353">
        <v>0</v>
      </c>
      <c r="J1121" s="353">
        <v>0</v>
      </c>
      <c r="K1121" s="353">
        <v>0</v>
      </c>
      <c r="L1121" s="353">
        <v>450000</v>
      </c>
      <c r="M1121" s="354">
        <v>1</v>
      </c>
      <c r="N1121" s="355">
        <v>43761.47252314815</v>
      </c>
      <c r="O1121" s="355">
        <v>43760.466840277775</v>
      </c>
      <c r="P1121" s="353">
        <v>450000</v>
      </c>
    </row>
    <row r="1122" spans="1:16">
      <c r="A1122" s="352">
        <v>76963</v>
      </c>
      <c r="B1122" s="352">
        <v>3264</v>
      </c>
      <c r="C1122" s="352" t="s">
        <v>338</v>
      </c>
      <c r="D1122" s="352" t="s">
        <v>1326</v>
      </c>
      <c r="E1122" s="352">
        <v>1</v>
      </c>
      <c r="F1122" s="352" t="s">
        <v>362</v>
      </c>
      <c r="G1122" s="353">
        <v>200000</v>
      </c>
      <c r="H1122" s="353">
        <v>0</v>
      </c>
      <c r="I1122" s="353">
        <v>0</v>
      </c>
      <c r="J1122" s="353">
        <v>0</v>
      </c>
      <c r="K1122" s="353">
        <v>0</v>
      </c>
      <c r="L1122" s="353">
        <v>200000</v>
      </c>
      <c r="M1122" s="354">
        <v>1</v>
      </c>
      <c r="N1122" s="355">
        <v>43899.499814814815</v>
      </c>
      <c r="O1122" s="355">
        <v>45384.853958333333</v>
      </c>
      <c r="P1122" s="353">
        <v>200000</v>
      </c>
    </row>
    <row r="1123" spans="1:16">
      <c r="A1123" s="352">
        <v>100272</v>
      </c>
      <c r="B1123" s="352">
        <v>2021</v>
      </c>
      <c r="C1123" s="352" t="s">
        <v>338</v>
      </c>
      <c r="D1123" s="352" t="s">
        <v>1327</v>
      </c>
      <c r="E1123" s="352">
        <v>0</v>
      </c>
      <c r="F1123" s="352" t="s">
        <v>362</v>
      </c>
      <c r="G1123" s="353">
        <v>9804</v>
      </c>
      <c r="H1123" s="353">
        <v>0</v>
      </c>
      <c r="I1123" s="353">
        <v>0</v>
      </c>
      <c r="J1123" s="353">
        <v>0</v>
      </c>
      <c r="K1123" s="353">
        <v>0</v>
      </c>
      <c r="L1123" s="353">
        <v>9804</v>
      </c>
      <c r="M1123" s="354">
        <v>1</v>
      </c>
      <c r="N1123" s="355">
        <v>43830.523622685185</v>
      </c>
      <c r="O1123" s="355">
        <v>43829.782002314816</v>
      </c>
      <c r="P1123" s="353">
        <v>9804</v>
      </c>
    </row>
    <row r="1124" spans="1:16">
      <c r="A1124" s="352">
        <v>66982</v>
      </c>
      <c r="B1124" s="352">
        <v>1112</v>
      </c>
      <c r="C1124" s="352" t="s">
        <v>338</v>
      </c>
      <c r="D1124" s="352" t="s">
        <v>1328</v>
      </c>
      <c r="E1124" s="352">
        <v>2</v>
      </c>
      <c r="F1124" s="352" t="s">
        <v>362</v>
      </c>
      <c r="G1124" s="353">
        <v>124002.59</v>
      </c>
      <c r="H1124" s="353">
        <v>0</v>
      </c>
      <c r="I1124" s="353">
        <v>0</v>
      </c>
      <c r="J1124" s="353">
        <v>0</v>
      </c>
      <c r="K1124" s="353">
        <v>0</v>
      </c>
      <c r="L1124" s="353">
        <v>124002.59</v>
      </c>
      <c r="M1124" s="354">
        <v>1</v>
      </c>
      <c r="N1124" s="355">
        <v>43787.532500000001</v>
      </c>
      <c r="O1124" s="355">
        <v>45757.844085648147</v>
      </c>
      <c r="P1124" s="353">
        <v>124631.34</v>
      </c>
    </row>
    <row r="1125" spans="1:16">
      <c r="A1125" s="352">
        <v>66981</v>
      </c>
      <c r="B1125" s="352">
        <v>1110</v>
      </c>
      <c r="C1125" s="352" t="s">
        <v>338</v>
      </c>
      <c r="D1125" s="352" t="s">
        <v>1329</v>
      </c>
      <c r="E1125" s="352">
        <v>0</v>
      </c>
      <c r="F1125" s="352" t="s">
        <v>362</v>
      </c>
      <c r="G1125" s="353">
        <v>2642414.21</v>
      </c>
      <c r="H1125" s="353">
        <v>0</v>
      </c>
      <c r="I1125" s="353">
        <v>0</v>
      </c>
      <c r="J1125" s="353">
        <v>0</v>
      </c>
      <c r="K1125" s="353">
        <v>0</v>
      </c>
      <c r="L1125" s="353">
        <v>2642414.21</v>
      </c>
      <c r="M1125" s="354">
        <v>1</v>
      </c>
      <c r="N1125" s="355">
        <v>44046.477314814816</v>
      </c>
      <c r="O1125" s="355">
        <v>44043.520474537036</v>
      </c>
      <c r="P1125" s="353">
        <v>2642414.21</v>
      </c>
    </row>
    <row r="1126" spans="1:16">
      <c r="A1126" s="352">
        <v>66980</v>
      </c>
      <c r="B1126" s="352">
        <v>1105</v>
      </c>
      <c r="C1126" s="352" t="s">
        <v>338</v>
      </c>
      <c r="D1126" s="352" t="s">
        <v>1330</v>
      </c>
      <c r="E1126" s="352">
        <v>1</v>
      </c>
      <c r="F1126" s="352" t="s">
        <v>362</v>
      </c>
      <c r="G1126" s="353">
        <v>1202897.24</v>
      </c>
      <c r="H1126" s="353">
        <v>0</v>
      </c>
      <c r="I1126" s="353">
        <v>0</v>
      </c>
      <c r="J1126" s="353">
        <v>0</v>
      </c>
      <c r="K1126" s="353">
        <v>0</v>
      </c>
      <c r="L1126" s="353">
        <v>1202897.24</v>
      </c>
      <c r="M1126" s="354">
        <v>1</v>
      </c>
      <c r="N1126" s="355">
        <v>43714.775104166663</v>
      </c>
      <c r="O1126" s="355">
        <v>44098.502592592595</v>
      </c>
      <c r="P1126" s="353">
        <v>1202897.24</v>
      </c>
    </row>
    <row r="1127" spans="1:16">
      <c r="A1127" s="352">
        <v>66978</v>
      </c>
      <c r="B1127" s="352">
        <v>1106</v>
      </c>
      <c r="C1127" s="352" t="s">
        <v>338</v>
      </c>
      <c r="D1127" s="352" t="s">
        <v>1331</v>
      </c>
      <c r="E1127" s="352">
        <v>4</v>
      </c>
      <c r="F1127" s="352" t="s">
        <v>362</v>
      </c>
      <c r="G1127" s="353">
        <v>493768.51</v>
      </c>
      <c r="H1127" s="353">
        <v>0</v>
      </c>
      <c r="I1127" s="353">
        <v>0</v>
      </c>
      <c r="J1127" s="353">
        <v>0</v>
      </c>
      <c r="K1127" s="353">
        <v>0</v>
      </c>
      <c r="L1127" s="353">
        <v>493768.51</v>
      </c>
      <c r="M1127" s="354">
        <v>1</v>
      </c>
      <c r="N1127" s="355">
        <v>43714.773344907408</v>
      </c>
      <c r="O1127" s="355">
        <v>45880.802222222221</v>
      </c>
      <c r="P1127" s="353">
        <v>496388.8</v>
      </c>
    </row>
    <row r="1128" spans="1:16">
      <c r="A1128" s="352">
        <v>66977</v>
      </c>
      <c r="B1128" s="352">
        <v>1111</v>
      </c>
      <c r="C1128" s="352" t="s">
        <v>338</v>
      </c>
      <c r="D1128" s="352" t="s">
        <v>1332</v>
      </c>
      <c r="E1128" s="352">
        <v>1</v>
      </c>
      <c r="F1128" s="352" t="s">
        <v>362</v>
      </c>
      <c r="G1128" s="353">
        <v>2172332.2599999998</v>
      </c>
      <c r="H1128" s="353">
        <v>0</v>
      </c>
      <c r="I1128" s="353">
        <v>0</v>
      </c>
      <c r="J1128" s="353">
        <v>0</v>
      </c>
      <c r="K1128" s="353">
        <v>0</v>
      </c>
      <c r="L1128" s="353">
        <v>2172332.2599999998</v>
      </c>
      <c r="M1128" s="354">
        <v>1</v>
      </c>
      <c r="N1128" s="355">
        <v>43714.772824074076</v>
      </c>
      <c r="O1128" s="355">
        <v>45757.844074074077</v>
      </c>
      <c r="P1128" s="353">
        <v>2304056</v>
      </c>
    </row>
    <row r="1129" spans="1:16">
      <c r="A1129" s="352">
        <v>66976</v>
      </c>
      <c r="B1129" s="352">
        <v>1104</v>
      </c>
      <c r="C1129" s="352" t="s">
        <v>338</v>
      </c>
      <c r="D1129" s="352" t="s">
        <v>1333</v>
      </c>
      <c r="E1129" s="352">
        <v>3</v>
      </c>
      <c r="F1129" s="352" t="s">
        <v>362</v>
      </c>
      <c r="G1129" s="353">
        <v>361047.29</v>
      </c>
      <c r="H1129" s="353">
        <v>0</v>
      </c>
      <c r="I1129" s="353">
        <v>0</v>
      </c>
      <c r="J1129" s="353">
        <v>0</v>
      </c>
      <c r="K1129" s="353">
        <v>0</v>
      </c>
      <c r="L1129" s="353">
        <v>361047.29</v>
      </c>
      <c r="M1129" s="354">
        <v>1</v>
      </c>
      <c r="N1129" s="355">
        <v>43714.772372685184</v>
      </c>
      <c r="O1129" s="355">
        <v>45790.677476851852</v>
      </c>
      <c r="P1129" s="353">
        <v>492285</v>
      </c>
    </row>
    <row r="1130" spans="1:16">
      <c r="A1130" s="352">
        <v>49849</v>
      </c>
      <c r="B1130" s="352">
        <v>508</v>
      </c>
      <c r="C1130" s="352" t="s">
        <v>338</v>
      </c>
      <c r="D1130" s="352" t="s">
        <v>1334</v>
      </c>
      <c r="E1130" s="352">
        <v>1</v>
      </c>
      <c r="F1130" s="352" t="s">
        <v>362</v>
      </c>
      <c r="G1130" s="353">
        <v>652556.46</v>
      </c>
      <c r="H1130" s="353">
        <v>0</v>
      </c>
      <c r="I1130" s="353">
        <v>0</v>
      </c>
      <c r="J1130" s="353">
        <v>0</v>
      </c>
      <c r="K1130" s="353">
        <v>0</v>
      </c>
      <c r="L1130" s="353">
        <v>652556.46</v>
      </c>
      <c r="M1130" s="354">
        <v>1</v>
      </c>
      <c r="N1130" s="355">
        <v>43924.472291666665</v>
      </c>
      <c r="O1130" s="355">
        <v>45600.927222222221</v>
      </c>
      <c r="P1130" s="353">
        <v>868649.31</v>
      </c>
    </row>
    <row r="1131" spans="1:16">
      <c r="A1131" s="352">
        <v>103234</v>
      </c>
      <c r="B1131" s="352">
        <v>3295</v>
      </c>
      <c r="C1131" s="352" t="s">
        <v>338</v>
      </c>
      <c r="D1131" s="352" t="s">
        <v>1335</v>
      </c>
      <c r="E1131" s="352">
        <v>0</v>
      </c>
      <c r="F1131" s="352" t="s">
        <v>362</v>
      </c>
      <c r="G1131" s="353">
        <v>101383</v>
      </c>
      <c r="H1131" s="353">
        <v>0</v>
      </c>
      <c r="I1131" s="353">
        <v>0</v>
      </c>
      <c r="J1131" s="353">
        <v>0</v>
      </c>
      <c r="K1131" s="353">
        <v>0</v>
      </c>
      <c r="L1131" s="353">
        <v>101383</v>
      </c>
      <c r="M1131" s="354">
        <v>1</v>
      </c>
      <c r="N1131" s="355">
        <v>43929.476921296293</v>
      </c>
      <c r="O1131" s="355">
        <v>43928.821840277778</v>
      </c>
      <c r="P1131" s="353">
        <v>101383</v>
      </c>
    </row>
    <row r="1132" spans="1:16">
      <c r="A1132" s="352">
        <v>49845</v>
      </c>
      <c r="B1132" s="352">
        <v>507</v>
      </c>
      <c r="C1132" s="352" t="s">
        <v>338</v>
      </c>
      <c r="D1132" s="352" t="s">
        <v>1336</v>
      </c>
      <c r="E1132" s="352">
        <v>1</v>
      </c>
      <c r="F1132" s="352" t="s">
        <v>362</v>
      </c>
      <c r="G1132" s="353">
        <v>200000</v>
      </c>
      <c r="H1132" s="353">
        <v>0</v>
      </c>
      <c r="I1132" s="353">
        <v>0</v>
      </c>
      <c r="J1132" s="353">
        <v>0</v>
      </c>
      <c r="K1132" s="353">
        <v>0</v>
      </c>
      <c r="L1132" s="353">
        <v>200000</v>
      </c>
      <c r="M1132" s="354">
        <v>1</v>
      </c>
      <c r="N1132" s="355">
        <v>44259.520069444443</v>
      </c>
      <c r="O1132" s="355">
        <v>45751.67732638889</v>
      </c>
      <c r="P1132" s="353">
        <v>252448</v>
      </c>
    </row>
    <row r="1133" spans="1:16">
      <c r="A1133" s="352">
        <v>49853</v>
      </c>
      <c r="B1133" s="352">
        <v>523</v>
      </c>
      <c r="C1133" s="352" t="s">
        <v>338</v>
      </c>
      <c r="D1133" s="352" t="s">
        <v>1337</v>
      </c>
      <c r="E1133" s="352">
        <v>0</v>
      </c>
      <c r="F1133" s="352" t="s">
        <v>362</v>
      </c>
      <c r="G1133" s="353">
        <v>66150</v>
      </c>
      <c r="H1133" s="353">
        <v>0</v>
      </c>
      <c r="I1133" s="353">
        <v>0</v>
      </c>
      <c r="J1133" s="353">
        <v>0</v>
      </c>
      <c r="K1133" s="353">
        <v>0</v>
      </c>
      <c r="L1133" s="353">
        <v>66150</v>
      </c>
      <c r="M1133" s="354">
        <v>1</v>
      </c>
      <c r="N1133" s="355">
        <v>43951.489074074074</v>
      </c>
      <c r="O1133" s="355">
        <v>43950.478715277779</v>
      </c>
      <c r="P1133" s="353">
        <v>66150</v>
      </c>
    </row>
    <row r="1134" spans="1:16">
      <c r="A1134" s="352">
        <v>77866</v>
      </c>
      <c r="B1134" s="352">
        <v>3207</v>
      </c>
      <c r="C1134" s="352" t="s">
        <v>338</v>
      </c>
      <c r="D1134" s="352" t="s">
        <v>1338</v>
      </c>
      <c r="E1134" s="352">
        <v>0</v>
      </c>
      <c r="F1134" s="352" t="s">
        <v>362</v>
      </c>
      <c r="G1134" s="353">
        <v>47694</v>
      </c>
      <c r="H1134" s="353">
        <v>0</v>
      </c>
      <c r="I1134" s="353">
        <v>0</v>
      </c>
      <c r="J1134" s="353">
        <v>0</v>
      </c>
      <c r="K1134" s="353">
        <v>0</v>
      </c>
      <c r="L1134" s="353">
        <v>47694</v>
      </c>
      <c r="M1134" s="354">
        <v>1</v>
      </c>
      <c r="N1134" s="355">
        <v>43880.52542824074</v>
      </c>
      <c r="O1134" s="355">
        <v>43875.562106481484</v>
      </c>
      <c r="P1134" s="353">
        <v>47694</v>
      </c>
    </row>
    <row r="1135" spans="1:16">
      <c r="A1135" s="352">
        <v>104897</v>
      </c>
      <c r="B1135" s="352">
        <v>3165</v>
      </c>
      <c r="C1135" s="352" t="s">
        <v>338</v>
      </c>
      <c r="D1135" s="352" t="s">
        <v>1339</v>
      </c>
      <c r="E1135" s="352">
        <v>1</v>
      </c>
      <c r="F1135" s="352" t="s">
        <v>362</v>
      </c>
      <c r="G1135" s="353">
        <v>400000</v>
      </c>
      <c r="H1135" s="353">
        <v>0</v>
      </c>
      <c r="I1135" s="353">
        <v>0</v>
      </c>
      <c r="J1135" s="353">
        <v>0</v>
      </c>
      <c r="K1135" s="353">
        <v>0</v>
      </c>
      <c r="L1135" s="353">
        <v>400000</v>
      </c>
      <c r="M1135" s="354">
        <v>1</v>
      </c>
      <c r="N1135" s="355">
        <v>43931.487638888888</v>
      </c>
      <c r="O1135" s="355">
        <v>45384.846678240741</v>
      </c>
      <c r="P1135" s="353">
        <v>400000</v>
      </c>
    </row>
    <row r="1136" spans="1:16">
      <c r="A1136" s="352">
        <v>79188</v>
      </c>
      <c r="B1136" s="352">
        <v>2218</v>
      </c>
      <c r="C1136" s="352" t="s">
        <v>338</v>
      </c>
      <c r="D1136" s="352" t="s">
        <v>1340</v>
      </c>
      <c r="E1136" s="352">
        <v>1</v>
      </c>
      <c r="F1136" s="352" t="s">
        <v>362</v>
      </c>
      <c r="G1136" s="353">
        <v>200000</v>
      </c>
      <c r="H1136" s="353">
        <v>0</v>
      </c>
      <c r="I1136" s="353">
        <v>0</v>
      </c>
      <c r="J1136" s="353">
        <v>0</v>
      </c>
      <c r="K1136" s="353">
        <v>0</v>
      </c>
      <c r="L1136" s="353">
        <v>200000</v>
      </c>
      <c r="M1136" s="354">
        <v>1</v>
      </c>
      <c r="N1136" s="355">
        <v>43901.488368055558</v>
      </c>
      <c r="O1136" s="355">
        <v>45530.807592592595</v>
      </c>
      <c r="P1136" s="353">
        <v>200000</v>
      </c>
    </row>
    <row r="1137" spans="1:16">
      <c r="A1137" s="352">
        <v>49851</v>
      </c>
      <c r="B1137" s="352">
        <v>520</v>
      </c>
      <c r="C1137" s="352" t="s">
        <v>338</v>
      </c>
      <c r="D1137" s="352" t="s">
        <v>1341</v>
      </c>
      <c r="E1137" s="352">
        <v>0</v>
      </c>
      <c r="F1137" s="352" t="s">
        <v>362</v>
      </c>
      <c r="G1137" s="353">
        <v>102995.63</v>
      </c>
      <c r="H1137" s="353">
        <v>0</v>
      </c>
      <c r="I1137" s="353">
        <v>0</v>
      </c>
      <c r="J1137" s="353">
        <v>0</v>
      </c>
      <c r="K1137" s="353">
        <v>0</v>
      </c>
      <c r="L1137" s="353">
        <v>102995.63</v>
      </c>
      <c r="M1137" s="354">
        <v>1</v>
      </c>
      <c r="N1137" s="355">
        <v>43839.520775462966</v>
      </c>
      <c r="O1137" s="355">
        <v>43838.502939814818</v>
      </c>
      <c r="P1137" s="353">
        <v>102995.63</v>
      </c>
    </row>
    <row r="1138" spans="1:16">
      <c r="A1138" s="352">
        <v>78916</v>
      </c>
      <c r="B1138" s="352">
        <v>3216</v>
      </c>
      <c r="C1138" s="352" t="s">
        <v>338</v>
      </c>
      <c r="D1138" s="352" t="s">
        <v>1342</v>
      </c>
      <c r="E1138" s="352">
        <v>0</v>
      </c>
      <c r="F1138" s="352" t="s">
        <v>362</v>
      </c>
      <c r="G1138" s="353">
        <v>70926.95</v>
      </c>
      <c r="H1138" s="353">
        <v>0</v>
      </c>
      <c r="I1138" s="353">
        <v>0</v>
      </c>
      <c r="J1138" s="353">
        <v>0</v>
      </c>
      <c r="K1138" s="353">
        <v>0</v>
      </c>
      <c r="L1138" s="353">
        <v>70926.95</v>
      </c>
      <c r="M1138" s="354">
        <v>1</v>
      </c>
      <c r="N1138" s="355">
        <v>43896.535671296297</v>
      </c>
      <c r="O1138" s="355">
        <v>43895.909560185188</v>
      </c>
      <c r="P1138" s="353">
        <v>70926.95</v>
      </c>
    </row>
    <row r="1139" spans="1:16">
      <c r="A1139" s="352">
        <v>101679</v>
      </c>
      <c r="B1139" s="352">
        <v>3111</v>
      </c>
      <c r="C1139" s="352" t="s">
        <v>338</v>
      </c>
      <c r="D1139" s="352" t="s">
        <v>1343</v>
      </c>
      <c r="E1139" s="352">
        <v>1</v>
      </c>
      <c r="F1139" s="352" t="s">
        <v>362</v>
      </c>
      <c r="G1139" s="353">
        <v>200000</v>
      </c>
      <c r="H1139" s="353">
        <v>0</v>
      </c>
      <c r="I1139" s="353">
        <v>0</v>
      </c>
      <c r="J1139" s="353">
        <v>0</v>
      </c>
      <c r="K1139" s="353">
        <v>0</v>
      </c>
      <c r="L1139" s="353">
        <v>200000</v>
      </c>
      <c r="M1139" s="354">
        <v>1</v>
      </c>
      <c r="N1139" s="355">
        <v>44291.484317129631</v>
      </c>
      <c r="O1139" s="355">
        <v>45385.78833333333</v>
      </c>
      <c r="P1139" s="353">
        <v>200000</v>
      </c>
    </row>
    <row r="1140" spans="1:16">
      <c r="A1140" s="352">
        <v>79401</v>
      </c>
      <c r="B1140" s="352">
        <v>5091</v>
      </c>
      <c r="C1140" s="352" t="s">
        <v>338</v>
      </c>
      <c r="D1140" s="352" t="s">
        <v>1344</v>
      </c>
      <c r="E1140" s="352">
        <v>0</v>
      </c>
      <c r="F1140" s="352" t="s">
        <v>362</v>
      </c>
      <c r="G1140" s="353">
        <v>922400</v>
      </c>
      <c r="H1140" s="353">
        <v>0</v>
      </c>
      <c r="I1140" s="353">
        <v>0</v>
      </c>
      <c r="J1140" s="353">
        <v>0</v>
      </c>
      <c r="K1140" s="353">
        <v>0</v>
      </c>
      <c r="L1140" s="353">
        <v>922400</v>
      </c>
      <c r="M1140" s="354">
        <v>1</v>
      </c>
      <c r="N1140" s="355">
        <v>43990.474976851852</v>
      </c>
      <c r="O1140" s="355">
        <v>43987.612986111111</v>
      </c>
      <c r="P1140" s="353">
        <v>922400</v>
      </c>
    </row>
    <row r="1141" spans="1:16">
      <c r="A1141" s="352">
        <v>79015</v>
      </c>
      <c r="B1141" s="352">
        <v>6330</v>
      </c>
      <c r="C1141" s="352" t="s">
        <v>338</v>
      </c>
      <c r="D1141" s="352" t="s">
        <v>1345</v>
      </c>
      <c r="E1141" s="352">
        <v>1</v>
      </c>
      <c r="F1141" s="352" t="s">
        <v>362</v>
      </c>
      <c r="G1141" s="353">
        <v>250000</v>
      </c>
      <c r="H1141" s="353">
        <v>0</v>
      </c>
      <c r="I1141" s="353">
        <v>0</v>
      </c>
      <c r="J1141" s="353">
        <v>0</v>
      </c>
      <c r="K1141" s="353">
        <v>0</v>
      </c>
      <c r="L1141" s="353">
        <v>250000</v>
      </c>
      <c r="M1141" s="354">
        <v>1</v>
      </c>
      <c r="N1141" s="355">
        <v>44314.484756944446</v>
      </c>
      <c r="O1141" s="355">
        <v>45412.797349537039</v>
      </c>
      <c r="P1141" s="353">
        <v>250000</v>
      </c>
    </row>
    <row r="1142" spans="1:16">
      <c r="A1142" s="352">
        <v>79183</v>
      </c>
      <c r="B1142" s="352">
        <v>4316</v>
      </c>
      <c r="C1142" s="352" t="s">
        <v>338</v>
      </c>
      <c r="D1142" s="352" t="s">
        <v>1346</v>
      </c>
      <c r="E1142" s="352">
        <v>1</v>
      </c>
      <c r="F1142" s="352" t="s">
        <v>362</v>
      </c>
      <c r="G1142" s="353">
        <v>200000</v>
      </c>
      <c r="H1142" s="353">
        <v>0</v>
      </c>
      <c r="I1142" s="353">
        <v>0</v>
      </c>
      <c r="J1142" s="353">
        <v>0</v>
      </c>
      <c r="K1142" s="353">
        <v>0</v>
      </c>
      <c r="L1142" s="353">
        <v>200000</v>
      </c>
      <c r="M1142" s="354">
        <v>1</v>
      </c>
      <c r="N1142" s="355">
        <v>43997.483611111114</v>
      </c>
      <c r="O1142" s="355">
        <v>45250.913483796299</v>
      </c>
      <c r="P1142" s="353">
        <v>200000</v>
      </c>
    </row>
    <row r="1143" spans="1:16">
      <c r="A1143" s="352">
        <v>49829</v>
      </c>
      <c r="B1143" s="352">
        <v>448</v>
      </c>
      <c r="C1143" s="352" t="s">
        <v>338</v>
      </c>
      <c r="D1143" s="352" t="s">
        <v>1347</v>
      </c>
      <c r="E1143" s="352">
        <v>0</v>
      </c>
      <c r="F1143" s="352" t="s">
        <v>362</v>
      </c>
      <c r="G1143" s="353">
        <v>10241.200000000001</v>
      </c>
      <c r="H1143" s="353">
        <v>0</v>
      </c>
      <c r="I1143" s="353">
        <v>0</v>
      </c>
      <c r="J1143" s="353">
        <v>0</v>
      </c>
      <c r="K1143" s="353">
        <v>0</v>
      </c>
      <c r="L1143" s="353">
        <v>10241.200000000001</v>
      </c>
      <c r="M1143" s="354">
        <v>1</v>
      </c>
      <c r="N1143" s="355">
        <v>43712.604537037034</v>
      </c>
      <c r="O1143" s="355">
        <v>43676.895138888889</v>
      </c>
      <c r="P1143" s="353">
        <v>10241.200000000001</v>
      </c>
    </row>
    <row r="1144" spans="1:16">
      <c r="A1144" s="352">
        <v>79194</v>
      </c>
      <c r="B1144" s="352">
        <v>1976</v>
      </c>
      <c r="C1144" s="352" t="s">
        <v>338</v>
      </c>
      <c r="D1144" s="352" t="s">
        <v>1348</v>
      </c>
      <c r="E1144" s="352">
        <v>1</v>
      </c>
      <c r="F1144" s="352" t="s">
        <v>362</v>
      </c>
      <c r="G1144" s="353">
        <v>790344.34</v>
      </c>
      <c r="H1144" s="353">
        <v>0</v>
      </c>
      <c r="I1144" s="353">
        <v>0</v>
      </c>
      <c r="J1144" s="353">
        <v>0</v>
      </c>
      <c r="K1144" s="353">
        <v>0</v>
      </c>
      <c r="L1144" s="353">
        <v>790344.34</v>
      </c>
      <c r="M1144" s="354">
        <v>1</v>
      </c>
      <c r="N1144" s="355">
        <v>44252.514594907407</v>
      </c>
      <c r="O1144" s="355">
        <v>45881.636122685188</v>
      </c>
      <c r="P1144" s="353">
        <v>790541.84</v>
      </c>
    </row>
    <row r="1145" spans="1:16">
      <c r="A1145" s="352">
        <v>79320</v>
      </c>
      <c r="B1145" s="352">
        <v>2046</v>
      </c>
      <c r="C1145" s="352" t="s">
        <v>338</v>
      </c>
      <c r="D1145" s="352" t="s">
        <v>1349</v>
      </c>
      <c r="E1145" s="352">
        <v>0</v>
      </c>
      <c r="F1145" s="352" t="s">
        <v>362</v>
      </c>
      <c r="G1145" s="353">
        <v>1021069.75</v>
      </c>
      <c r="H1145" s="353">
        <v>0</v>
      </c>
      <c r="I1145" s="353">
        <v>0</v>
      </c>
      <c r="J1145" s="353">
        <v>0</v>
      </c>
      <c r="K1145" s="353">
        <v>0</v>
      </c>
      <c r="L1145" s="353">
        <v>1021069.75</v>
      </c>
      <c r="M1145" s="354">
        <v>1</v>
      </c>
      <c r="N1145" s="355">
        <v>43946.491041666668</v>
      </c>
      <c r="O1145" s="355">
        <v>43945.688287037039</v>
      </c>
      <c r="P1145" s="353">
        <v>1021069.75</v>
      </c>
    </row>
    <row r="1146" spans="1:16">
      <c r="A1146" s="352">
        <v>49827</v>
      </c>
      <c r="B1146" s="352">
        <v>442</v>
      </c>
      <c r="C1146" s="352" t="s">
        <v>338</v>
      </c>
      <c r="D1146" s="352" t="s">
        <v>1350</v>
      </c>
      <c r="E1146" s="352">
        <v>1</v>
      </c>
      <c r="F1146" s="352" t="s">
        <v>362</v>
      </c>
      <c r="G1146" s="353">
        <v>200000</v>
      </c>
      <c r="H1146" s="353">
        <v>0</v>
      </c>
      <c r="I1146" s="353">
        <v>0</v>
      </c>
      <c r="J1146" s="353">
        <v>0</v>
      </c>
      <c r="K1146" s="353">
        <v>0</v>
      </c>
      <c r="L1146" s="353">
        <v>200000</v>
      </c>
      <c r="M1146" s="354">
        <v>1</v>
      </c>
      <c r="N1146" s="355">
        <v>43845.549259259256</v>
      </c>
      <c r="O1146" s="355">
        <v>45236.932291666664</v>
      </c>
      <c r="P1146" s="353">
        <v>200000</v>
      </c>
    </row>
    <row r="1147" spans="1:16">
      <c r="A1147" s="352">
        <v>49843</v>
      </c>
      <c r="B1147" s="352">
        <v>514</v>
      </c>
      <c r="C1147" s="352" t="s">
        <v>338</v>
      </c>
      <c r="D1147" s="352" t="s">
        <v>1351</v>
      </c>
      <c r="E1147" s="352">
        <v>4</v>
      </c>
      <c r="F1147" s="352" t="s">
        <v>362</v>
      </c>
      <c r="G1147" s="353">
        <v>4112091.09</v>
      </c>
      <c r="H1147" s="353">
        <v>0</v>
      </c>
      <c r="I1147" s="353">
        <v>0</v>
      </c>
      <c r="J1147" s="353">
        <v>0</v>
      </c>
      <c r="K1147" s="353">
        <v>0</v>
      </c>
      <c r="L1147" s="353">
        <v>4112091.09</v>
      </c>
      <c r="M1147" s="354">
        <v>1</v>
      </c>
      <c r="N1147" s="355">
        <v>43308</v>
      </c>
      <c r="O1147" s="355">
        <v>45573.177812499998</v>
      </c>
      <c r="P1147" s="353">
        <v>11248571.77</v>
      </c>
    </row>
    <row r="1148" spans="1:16">
      <c r="A1148" s="352">
        <v>122571</v>
      </c>
      <c r="B1148" s="352">
        <v>7872</v>
      </c>
      <c r="C1148" s="352" t="s">
        <v>338</v>
      </c>
      <c r="D1148" s="352" t="s">
        <v>1352</v>
      </c>
      <c r="E1148" s="352">
        <v>0</v>
      </c>
      <c r="F1148" s="352" t="s">
        <v>362</v>
      </c>
      <c r="G1148" s="353">
        <v>34675</v>
      </c>
      <c r="H1148" s="353">
        <v>0</v>
      </c>
      <c r="I1148" s="353">
        <v>0</v>
      </c>
      <c r="J1148" s="353">
        <v>0</v>
      </c>
      <c r="K1148" s="353">
        <v>0</v>
      </c>
      <c r="L1148" s="353">
        <v>34675</v>
      </c>
      <c r="M1148" s="354">
        <v>1</v>
      </c>
      <c r="N1148" s="355">
        <v>44195.511469907404</v>
      </c>
      <c r="O1148" s="355">
        <v>44194.786747685182</v>
      </c>
      <c r="P1148" s="353">
        <v>34675</v>
      </c>
    </row>
    <row r="1149" spans="1:16">
      <c r="A1149" s="352">
        <v>120613</v>
      </c>
      <c r="B1149" s="352">
        <v>5838</v>
      </c>
      <c r="C1149" s="352" t="s">
        <v>338</v>
      </c>
      <c r="D1149" s="352" t="s">
        <v>1353</v>
      </c>
      <c r="E1149" s="352">
        <v>0</v>
      </c>
      <c r="F1149" s="352" t="s">
        <v>362</v>
      </c>
      <c r="G1149" s="353">
        <v>256104.8</v>
      </c>
      <c r="H1149" s="353">
        <v>0</v>
      </c>
      <c r="I1149" s="353">
        <v>0</v>
      </c>
      <c r="J1149" s="353">
        <v>25610.48</v>
      </c>
      <c r="K1149" s="353">
        <v>25610.48</v>
      </c>
      <c r="L1149" s="353">
        <v>230494.32</v>
      </c>
      <c r="M1149" s="354">
        <v>0.9</v>
      </c>
      <c r="N1149" s="355">
        <v>44397.473796296297</v>
      </c>
      <c r="O1149" s="355">
        <v>44393.881874999999</v>
      </c>
      <c r="P1149" s="353">
        <v>256104.8</v>
      </c>
    </row>
    <row r="1150" spans="1:16">
      <c r="A1150" s="352">
        <v>49826</v>
      </c>
      <c r="B1150" s="352">
        <v>415</v>
      </c>
      <c r="C1150" s="352" t="s">
        <v>338</v>
      </c>
      <c r="D1150" s="352" t="s">
        <v>1354</v>
      </c>
      <c r="E1150" s="352">
        <v>2</v>
      </c>
      <c r="F1150" s="352" t="s">
        <v>362</v>
      </c>
      <c r="G1150" s="353">
        <v>182067.5</v>
      </c>
      <c r="H1150" s="353">
        <v>0</v>
      </c>
      <c r="I1150" s="353">
        <v>0</v>
      </c>
      <c r="J1150" s="353">
        <v>0</v>
      </c>
      <c r="K1150" s="353">
        <v>0</v>
      </c>
      <c r="L1150" s="353">
        <v>182067.5</v>
      </c>
      <c r="M1150" s="354">
        <v>1</v>
      </c>
      <c r="N1150" s="355">
        <v>43252</v>
      </c>
      <c r="O1150" s="355">
        <v>45602.885752314818</v>
      </c>
      <c r="P1150" s="353">
        <v>248005</v>
      </c>
    </row>
    <row r="1151" spans="1:16">
      <c r="A1151" s="352">
        <v>101542</v>
      </c>
      <c r="B1151" s="352">
        <v>7907</v>
      </c>
      <c r="C1151" s="352" t="s">
        <v>338</v>
      </c>
      <c r="D1151" s="352" t="s">
        <v>1355</v>
      </c>
      <c r="E1151" s="352">
        <v>1</v>
      </c>
      <c r="F1151" s="352" t="s">
        <v>362</v>
      </c>
      <c r="G1151" s="353">
        <v>662631</v>
      </c>
      <c r="H1151" s="353">
        <v>0</v>
      </c>
      <c r="I1151" s="353">
        <v>0</v>
      </c>
      <c r="J1151" s="353">
        <v>0</v>
      </c>
      <c r="K1151" s="353">
        <v>0</v>
      </c>
      <c r="L1151" s="353">
        <v>662631</v>
      </c>
      <c r="M1151" s="354">
        <v>1</v>
      </c>
      <c r="N1151" s="355">
        <v>44215.510023148148</v>
      </c>
      <c r="O1151" s="355">
        <v>44393.88108796296</v>
      </c>
      <c r="P1151" s="353">
        <v>662631</v>
      </c>
    </row>
    <row r="1152" spans="1:16">
      <c r="A1152" s="352">
        <v>49825</v>
      </c>
      <c r="B1152" s="352">
        <v>385</v>
      </c>
      <c r="C1152" s="352" t="s">
        <v>338</v>
      </c>
      <c r="D1152" s="352" t="s">
        <v>1356</v>
      </c>
      <c r="E1152" s="352">
        <v>2</v>
      </c>
      <c r="F1152" s="352" t="s">
        <v>362</v>
      </c>
      <c r="G1152" s="353">
        <v>90159</v>
      </c>
      <c r="H1152" s="353">
        <v>0</v>
      </c>
      <c r="I1152" s="353">
        <v>0</v>
      </c>
      <c r="J1152" s="353">
        <v>0</v>
      </c>
      <c r="K1152" s="353">
        <v>0</v>
      </c>
      <c r="L1152" s="353">
        <v>90159</v>
      </c>
      <c r="M1152" s="354">
        <v>1</v>
      </c>
      <c r="N1152" s="355">
        <v>43244</v>
      </c>
      <c r="O1152" s="355">
        <v>43900.500405092593</v>
      </c>
      <c r="P1152" s="353">
        <v>90159</v>
      </c>
    </row>
    <row r="1153" spans="1:16">
      <c r="A1153" s="352">
        <v>49818</v>
      </c>
      <c r="B1153" s="352">
        <v>329</v>
      </c>
      <c r="C1153" s="352" t="s">
        <v>338</v>
      </c>
      <c r="D1153" s="352" t="s">
        <v>1357</v>
      </c>
      <c r="E1153" s="352">
        <v>1</v>
      </c>
      <c r="F1153" s="352" t="s">
        <v>362</v>
      </c>
      <c r="G1153" s="353">
        <v>452631.36</v>
      </c>
      <c r="H1153" s="353">
        <v>0</v>
      </c>
      <c r="I1153" s="353">
        <v>0</v>
      </c>
      <c r="J1153" s="353">
        <v>0</v>
      </c>
      <c r="K1153" s="353">
        <v>0</v>
      </c>
      <c r="L1153" s="353">
        <v>452631.37</v>
      </c>
      <c r="M1153" s="354">
        <v>1</v>
      </c>
      <c r="N1153" s="355">
        <v>44281.472233796296</v>
      </c>
      <c r="O1153" s="355">
        <v>44280.889733796299</v>
      </c>
      <c r="P1153" s="353">
        <v>452631.37</v>
      </c>
    </row>
    <row r="1154" spans="1:16">
      <c r="A1154" s="352">
        <v>49816</v>
      </c>
      <c r="B1154" s="352">
        <v>318</v>
      </c>
      <c r="C1154" s="352" t="s">
        <v>338</v>
      </c>
      <c r="D1154" s="352" t="s">
        <v>1358</v>
      </c>
      <c r="E1154" s="352">
        <v>1</v>
      </c>
      <c r="F1154" s="352" t="s">
        <v>362</v>
      </c>
      <c r="G1154" s="353">
        <v>4120942.35</v>
      </c>
      <c r="H1154" s="353">
        <v>0</v>
      </c>
      <c r="I1154" s="353">
        <v>0</v>
      </c>
      <c r="J1154" s="353">
        <v>0</v>
      </c>
      <c r="K1154" s="353">
        <v>0</v>
      </c>
      <c r="L1154" s="353">
        <v>4120942.35</v>
      </c>
      <c r="M1154" s="354">
        <v>1</v>
      </c>
      <c r="N1154" s="355">
        <v>45406.470520833333</v>
      </c>
      <c r="O1154" s="355">
        <v>45405.869641203702</v>
      </c>
      <c r="P1154" s="353">
        <v>4120942.35</v>
      </c>
    </row>
    <row r="1155" spans="1:16">
      <c r="A1155" s="352">
        <v>49815</v>
      </c>
      <c r="B1155" s="352">
        <v>305</v>
      </c>
      <c r="C1155" s="352" t="s">
        <v>338</v>
      </c>
      <c r="D1155" s="352" t="s">
        <v>1359</v>
      </c>
      <c r="E1155" s="352">
        <v>2</v>
      </c>
      <c r="F1155" s="352" t="s">
        <v>362</v>
      </c>
      <c r="G1155" s="353">
        <v>10816310.050000001</v>
      </c>
      <c r="H1155" s="353">
        <v>0</v>
      </c>
      <c r="I1155" s="353">
        <v>0</v>
      </c>
      <c r="J1155" s="353">
        <v>0</v>
      </c>
      <c r="K1155" s="353">
        <v>0</v>
      </c>
      <c r="L1155" s="353">
        <v>10816310.050000001</v>
      </c>
      <c r="M1155" s="354">
        <v>1</v>
      </c>
      <c r="N1155" s="355">
        <v>44385.476655092592</v>
      </c>
      <c r="O1155" s="355">
        <v>45915.843981481485</v>
      </c>
      <c r="P1155" s="353">
        <v>10761861.26</v>
      </c>
    </row>
    <row r="1156" spans="1:16">
      <c r="A1156" s="352">
        <v>49812</v>
      </c>
      <c r="B1156" s="352">
        <v>295</v>
      </c>
      <c r="C1156" s="352" t="s">
        <v>338</v>
      </c>
      <c r="D1156" s="352" t="s">
        <v>1360</v>
      </c>
      <c r="E1156" s="352">
        <v>1</v>
      </c>
      <c r="F1156" s="352" t="s">
        <v>362</v>
      </c>
      <c r="G1156" s="353">
        <v>28995396.07</v>
      </c>
      <c r="H1156" s="353">
        <v>0</v>
      </c>
      <c r="I1156" s="353">
        <v>0</v>
      </c>
      <c r="J1156" s="353">
        <v>0</v>
      </c>
      <c r="K1156" s="353">
        <v>0</v>
      </c>
      <c r="L1156" s="353">
        <v>28995396.07</v>
      </c>
      <c r="M1156" s="354">
        <v>1</v>
      </c>
      <c r="N1156" s="355">
        <v>44505.474340277775</v>
      </c>
      <c r="O1156" s="355">
        <v>44504.672094907408</v>
      </c>
      <c r="P1156" s="353">
        <v>28995396.07</v>
      </c>
    </row>
    <row r="1157" spans="1:16">
      <c r="A1157" s="352">
        <v>49811</v>
      </c>
      <c r="B1157" s="352">
        <v>292</v>
      </c>
      <c r="C1157" s="352" t="s">
        <v>338</v>
      </c>
      <c r="D1157" s="352" t="s">
        <v>1361</v>
      </c>
      <c r="E1157" s="352">
        <v>2</v>
      </c>
      <c r="F1157" s="352" t="s">
        <v>362</v>
      </c>
      <c r="G1157" s="353">
        <v>6473398.0999999996</v>
      </c>
      <c r="H1157" s="353">
        <v>0</v>
      </c>
      <c r="I1157" s="353">
        <v>0</v>
      </c>
      <c r="J1157" s="353">
        <v>0</v>
      </c>
      <c r="K1157" s="353">
        <v>0</v>
      </c>
      <c r="L1157" s="353">
        <v>6473398.0999999996</v>
      </c>
      <c r="M1157" s="354">
        <v>1</v>
      </c>
      <c r="N1157" s="355">
        <v>45911.591562499998</v>
      </c>
      <c r="O1157" s="355">
        <v>45807.71912037037</v>
      </c>
      <c r="P1157" s="353">
        <v>4606377.75</v>
      </c>
    </row>
    <row r="1158" spans="1:16">
      <c r="A1158" s="352">
        <v>49810</v>
      </c>
      <c r="B1158" s="352">
        <v>303</v>
      </c>
      <c r="C1158" s="352" t="s">
        <v>338</v>
      </c>
      <c r="D1158" s="352" t="s">
        <v>1362</v>
      </c>
      <c r="E1158" s="352">
        <v>7</v>
      </c>
      <c r="F1158" s="352" t="s">
        <v>362</v>
      </c>
      <c r="G1158" s="353">
        <v>13912849.67</v>
      </c>
      <c r="H1158" s="353">
        <v>0</v>
      </c>
      <c r="I1158" s="353">
        <v>0</v>
      </c>
      <c r="J1158" s="353">
        <v>0</v>
      </c>
      <c r="K1158" s="353">
        <v>0</v>
      </c>
      <c r="L1158" s="353">
        <v>13912849.67</v>
      </c>
      <c r="M1158" s="354">
        <v>1</v>
      </c>
      <c r="N1158" s="355">
        <v>44307.473032407404</v>
      </c>
      <c r="O1158" s="355">
        <v>46049.677534722221</v>
      </c>
      <c r="P1158" s="353">
        <v>13810966.32</v>
      </c>
    </row>
    <row r="1159" spans="1:16">
      <c r="A1159" s="352">
        <v>49809</v>
      </c>
      <c r="B1159" s="352">
        <v>323</v>
      </c>
      <c r="C1159" s="352" t="s">
        <v>338</v>
      </c>
      <c r="D1159" s="352" t="s">
        <v>1363</v>
      </c>
      <c r="E1159" s="352">
        <v>3</v>
      </c>
      <c r="F1159" s="352" t="s">
        <v>362</v>
      </c>
      <c r="G1159" s="353">
        <v>13035734.27</v>
      </c>
      <c r="H1159" s="353">
        <v>0</v>
      </c>
      <c r="I1159" s="353">
        <v>0</v>
      </c>
      <c r="J1159" s="353">
        <v>0</v>
      </c>
      <c r="K1159" s="353">
        <v>0</v>
      </c>
      <c r="L1159" s="353">
        <v>13035734.27</v>
      </c>
      <c r="M1159" s="354">
        <v>1</v>
      </c>
      <c r="N1159" s="355">
        <v>44582.846863425926</v>
      </c>
      <c r="O1159" s="355">
        <v>45812.760682870372</v>
      </c>
      <c r="P1159" s="353">
        <v>12991499.84</v>
      </c>
    </row>
    <row r="1160" spans="1:16">
      <c r="A1160" s="352">
        <v>49807</v>
      </c>
      <c r="B1160" s="352">
        <v>302</v>
      </c>
      <c r="C1160" s="352" t="s">
        <v>338</v>
      </c>
      <c r="D1160" s="352" t="s">
        <v>1364</v>
      </c>
      <c r="E1160" s="352">
        <v>2</v>
      </c>
      <c r="F1160" s="352" t="s">
        <v>362</v>
      </c>
      <c r="G1160" s="353">
        <v>44109931.520000003</v>
      </c>
      <c r="H1160" s="353">
        <v>0</v>
      </c>
      <c r="I1160" s="353">
        <v>0</v>
      </c>
      <c r="J1160" s="353">
        <v>0</v>
      </c>
      <c r="K1160" s="353">
        <v>0</v>
      </c>
      <c r="L1160" s="353">
        <v>44109931.520000003</v>
      </c>
      <c r="M1160" s="354">
        <v>1</v>
      </c>
      <c r="N1160" s="355">
        <v>44294.491157407407</v>
      </c>
      <c r="O1160" s="355">
        <v>44293.74927083333</v>
      </c>
      <c r="P1160" s="353">
        <v>44109931.520000003</v>
      </c>
    </row>
    <row r="1161" spans="1:16">
      <c r="A1161" s="352">
        <v>49806</v>
      </c>
      <c r="B1161" s="352">
        <v>316</v>
      </c>
      <c r="C1161" s="352" t="s">
        <v>338</v>
      </c>
      <c r="D1161" s="352" t="s">
        <v>1365</v>
      </c>
      <c r="E1161" s="352">
        <v>2</v>
      </c>
      <c r="F1161" s="352" t="s">
        <v>362</v>
      </c>
      <c r="G1161" s="353">
        <v>42876912.719999999</v>
      </c>
      <c r="H1161" s="353">
        <v>0</v>
      </c>
      <c r="I1161" s="353">
        <v>0</v>
      </c>
      <c r="J1161" s="353">
        <v>0</v>
      </c>
      <c r="K1161" s="353">
        <v>0</v>
      </c>
      <c r="L1161" s="353">
        <v>42876912.719999999</v>
      </c>
      <c r="M1161" s="354">
        <v>1</v>
      </c>
      <c r="N1161" s="355">
        <v>44427.47855324074</v>
      </c>
      <c r="O1161" s="355">
        <v>44644.570150462961</v>
      </c>
      <c r="P1161" s="353">
        <v>42876912.719999999</v>
      </c>
    </row>
    <row r="1162" spans="1:16">
      <c r="A1162" s="352">
        <v>49802</v>
      </c>
      <c r="B1162" s="352">
        <v>296</v>
      </c>
      <c r="C1162" s="352" t="s">
        <v>338</v>
      </c>
      <c r="D1162" s="352" t="s">
        <v>1366</v>
      </c>
      <c r="E1162" s="352">
        <v>5</v>
      </c>
      <c r="F1162" s="352" t="s">
        <v>362</v>
      </c>
      <c r="G1162" s="353">
        <v>13060696.42</v>
      </c>
      <c r="H1162" s="353">
        <v>0</v>
      </c>
      <c r="I1162" s="353">
        <v>0</v>
      </c>
      <c r="J1162" s="353">
        <v>0</v>
      </c>
      <c r="K1162" s="353">
        <v>0</v>
      </c>
      <c r="L1162" s="353">
        <v>13060696.42</v>
      </c>
      <c r="M1162" s="354">
        <v>1</v>
      </c>
      <c r="N1162" s="355">
        <v>44320.467511574076</v>
      </c>
      <c r="O1162" s="355">
        <v>45898.76054398148</v>
      </c>
      <c r="P1162" s="353">
        <v>12855447.34</v>
      </c>
    </row>
    <row r="1163" spans="1:16">
      <c r="A1163" s="352">
        <v>49801</v>
      </c>
      <c r="B1163" s="352">
        <v>297</v>
      </c>
      <c r="C1163" s="352" t="s">
        <v>338</v>
      </c>
      <c r="D1163" s="352" t="s">
        <v>1367</v>
      </c>
      <c r="E1163" s="352">
        <v>2</v>
      </c>
      <c r="F1163" s="352" t="s">
        <v>362</v>
      </c>
      <c r="G1163" s="353">
        <v>11245627.49</v>
      </c>
      <c r="H1163" s="353">
        <v>0</v>
      </c>
      <c r="I1163" s="353">
        <v>0</v>
      </c>
      <c r="J1163" s="353">
        <v>0</v>
      </c>
      <c r="K1163" s="353">
        <v>0</v>
      </c>
      <c r="L1163" s="353">
        <v>11245627.49</v>
      </c>
      <c r="M1163" s="354">
        <v>1</v>
      </c>
      <c r="N1163" s="355">
        <v>44294.491157407407</v>
      </c>
      <c r="O1163" s="355">
        <v>44293.668796296297</v>
      </c>
      <c r="P1163" s="353">
        <v>11245627.49</v>
      </c>
    </row>
    <row r="1164" spans="1:16">
      <c r="A1164" s="352">
        <v>49800</v>
      </c>
      <c r="B1164" s="352">
        <v>291</v>
      </c>
      <c r="C1164" s="352" t="s">
        <v>338</v>
      </c>
      <c r="D1164" s="352" t="s">
        <v>1368</v>
      </c>
      <c r="E1164" s="352">
        <v>2</v>
      </c>
      <c r="F1164" s="352" t="s">
        <v>362</v>
      </c>
      <c r="G1164" s="353">
        <v>22655111.940000001</v>
      </c>
      <c r="H1164" s="353">
        <v>0</v>
      </c>
      <c r="I1164" s="353">
        <v>0</v>
      </c>
      <c r="J1164" s="353">
        <v>0</v>
      </c>
      <c r="K1164" s="353">
        <v>0</v>
      </c>
      <c r="L1164" s="353">
        <v>22655111.940000001</v>
      </c>
      <c r="M1164" s="354">
        <v>1</v>
      </c>
      <c r="N1164" s="355">
        <v>44330.480844907404</v>
      </c>
      <c r="O1164" s="355">
        <v>46035.677256944444</v>
      </c>
      <c r="P1164" s="353">
        <v>22563626.920000002</v>
      </c>
    </row>
    <row r="1165" spans="1:16">
      <c r="A1165" s="352">
        <v>49799</v>
      </c>
      <c r="B1165" s="352">
        <v>293</v>
      </c>
      <c r="C1165" s="352" t="s">
        <v>338</v>
      </c>
      <c r="D1165" s="352" t="s">
        <v>1369</v>
      </c>
      <c r="E1165" s="352">
        <v>1</v>
      </c>
      <c r="F1165" s="352" t="s">
        <v>362</v>
      </c>
      <c r="G1165" s="353">
        <v>2603609.25</v>
      </c>
      <c r="H1165" s="353">
        <v>0</v>
      </c>
      <c r="I1165" s="353">
        <v>0</v>
      </c>
      <c r="J1165" s="353">
        <v>0</v>
      </c>
      <c r="K1165" s="353">
        <v>0</v>
      </c>
      <c r="L1165" s="353">
        <v>2603609.25</v>
      </c>
      <c r="M1165" s="354">
        <v>1</v>
      </c>
      <c r="N1165" s="355">
        <v>45881.63621527778</v>
      </c>
      <c r="O1165" s="355">
        <v>45881.63621527778</v>
      </c>
      <c r="P1165" s="353">
        <v>2603609.25</v>
      </c>
    </row>
    <row r="1166" spans="1:16">
      <c r="A1166" s="352">
        <v>49798</v>
      </c>
      <c r="B1166" s="352">
        <v>290</v>
      </c>
      <c r="C1166" s="352" t="s">
        <v>338</v>
      </c>
      <c r="D1166" s="352" t="s">
        <v>1370</v>
      </c>
      <c r="E1166" s="352">
        <v>1</v>
      </c>
      <c r="F1166" s="352" t="s">
        <v>362</v>
      </c>
      <c r="G1166" s="353">
        <v>32123030</v>
      </c>
      <c r="H1166" s="353">
        <v>0</v>
      </c>
      <c r="I1166" s="353">
        <v>0</v>
      </c>
      <c r="J1166" s="353">
        <v>0</v>
      </c>
      <c r="K1166" s="353">
        <v>0</v>
      </c>
      <c r="L1166" s="353">
        <v>32123030</v>
      </c>
      <c r="M1166" s="354">
        <v>1</v>
      </c>
      <c r="N1166" s="355"/>
      <c r="O1166" s="355">
        <v>43350.482939814814</v>
      </c>
      <c r="P1166" s="353">
        <v>17476450.199999999</v>
      </c>
    </row>
    <row r="1167" spans="1:16">
      <c r="A1167" s="352">
        <v>98516</v>
      </c>
      <c r="B1167" s="352">
        <v>2252</v>
      </c>
      <c r="C1167" s="352" t="s">
        <v>338</v>
      </c>
      <c r="D1167" s="352" t="s">
        <v>1371</v>
      </c>
      <c r="E1167" s="352">
        <v>0</v>
      </c>
      <c r="F1167" s="352" t="s">
        <v>362</v>
      </c>
      <c r="G1167" s="353">
        <v>654322.5</v>
      </c>
      <c r="H1167" s="353">
        <v>0</v>
      </c>
      <c r="I1167" s="353">
        <v>0</v>
      </c>
      <c r="J1167" s="353">
        <v>0</v>
      </c>
      <c r="K1167" s="353">
        <v>0</v>
      </c>
      <c r="L1167" s="353">
        <v>654322.5</v>
      </c>
      <c r="M1167" s="354">
        <v>1</v>
      </c>
      <c r="N1167" s="355">
        <v>43946.491041666668</v>
      </c>
      <c r="O1167" s="355">
        <v>43945.532175925924</v>
      </c>
      <c r="P1167" s="353">
        <v>654322.5</v>
      </c>
    </row>
    <row r="1168" spans="1:16">
      <c r="A1168" s="352">
        <v>79872</v>
      </c>
      <c r="B1168" s="352">
        <v>2167</v>
      </c>
      <c r="C1168" s="352" t="s">
        <v>338</v>
      </c>
      <c r="D1168" s="352" t="s">
        <v>1372</v>
      </c>
      <c r="E1168" s="352">
        <v>0</v>
      </c>
      <c r="F1168" s="352" t="s">
        <v>362</v>
      </c>
      <c r="G1168" s="353">
        <v>27550</v>
      </c>
      <c r="H1168" s="353">
        <v>0</v>
      </c>
      <c r="I1168" s="353">
        <v>0</v>
      </c>
      <c r="J1168" s="353">
        <v>0</v>
      </c>
      <c r="K1168" s="353">
        <v>0</v>
      </c>
      <c r="L1168" s="353">
        <v>27550</v>
      </c>
      <c r="M1168" s="354">
        <v>1</v>
      </c>
      <c r="N1168" s="355">
        <v>43794.519212962965</v>
      </c>
      <c r="O1168" s="355">
        <v>43791.908472222225</v>
      </c>
      <c r="P1168" s="353">
        <v>27550</v>
      </c>
    </row>
    <row r="1169" spans="1:16">
      <c r="A1169" s="352">
        <v>334509</v>
      </c>
      <c r="B1169" s="352">
        <v>10080</v>
      </c>
      <c r="C1169" s="352" t="s">
        <v>335</v>
      </c>
      <c r="D1169" s="352" t="s">
        <v>1373</v>
      </c>
      <c r="E1169" s="352">
        <v>2</v>
      </c>
      <c r="F1169" s="352" t="s">
        <v>362</v>
      </c>
      <c r="G1169" s="353">
        <v>2883352.33</v>
      </c>
      <c r="H1169" s="353">
        <v>0</v>
      </c>
      <c r="I1169" s="353">
        <v>0</v>
      </c>
      <c r="J1169" s="353">
        <v>288335.23</v>
      </c>
      <c r="K1169" s="353">
        <v>288335.23</v>
      </c>
      <c r="L1169" s="353">
        <v>2595017.1</v>
      </c>
      <c r="M1169" s="354">
        <v>0.9</v>
      </c>
      <c r="N1169" s="355">
        <v>44936.555</v>
      </c>
      <c r="O1169" s="355">
        <v>45905.885682870372</v>
      </c>
      <c r="P1169" s="353">
        <v>2890937.33</v>
      </c>
    </row>
    <row r="1170" spans="1:16">
      <c r="A1170" s="352">
        <v>663385</v>
      </c>
      <c r="B1170" s="352">
        <v>10455</v>
      </c>
      <c r="C1170" s="352" t="s">
        <v>335</v>
      </c>
      <c r="D1170" s="352" t="s">
        <v>1374</v>
      </c>
      <c r="E1170" s="352">
        <v>3</v>
      </c>
      <c r="F1170" s="352" t="s">
        <v>362</v>
      </c>
      <c r="G1170" s="353">
        <v>21901105.399999999</v>
      </c>
      <c r="H1170" s="353">
        <v>0</v>
      </c>
      <c r="I1170" s="353">
        <v>0</v>
      </c>
      <c r="J1170" s="353">
        <v>2190110.54</v>
      </c>
      <c r="K1170" s="353">
        <v>2190110.54</v>
      </c>
      <c r="L1170" s="353">
        <v>19710994.859999999</v>
      </c>
      <c r="M1170" s="354">
        <v>0.89999999991006396</v>
      </c>
      <c r="N1170" s="355">
        <v>44659.511747685188</v>
      </c>
      <c r="O1170" s="355">
        <v>45961.635694444441</v>
      </c>
      <c r="P1170" s="353">
        <v>22238212.579999998</v>
      </c>
    </row>
    <row r="1171" spans="1:16">
      <c r="A1171" s="352">
        <v>145903</v>
      </c>
      <c r="B1171" s="352">
        <v>638</v>
      </c>
      <c r="C1171" s="352" t="s">
        <v>338</v>
      </c>
      <c r="D1171" s="352" t="s">
        <v>1375</v>
      </c>
      <c r="E1171" s="352">
        <v>1</v>
      </c>
      <c r="F1171" s="352" t="s">
        <v>470</v>
      </c>
      <c r="G1171" s="353">
        <v>1402550.11</v>
      </c>
      <c r="H1171" s="353">
        <v>0</v>
      </c>
      <c r="I1171" s="353">
        <v>0</v>
      </c>
      <c r="J1171" s="353">
        <v>140255.01</v>
      </c>
      <c r="K1171" s="353">
        <v>140255.01</v>
      </c>
      <c r="L1171" s="353">
        <v>1262295.1000000001</v>
      </c>
      <c r="M1171" s="354">
        <v>0.9</v>
      </c>
      <c r="N1171" s="355">
        <v>44610.514340277776</v>
      </c>
      <c r="O1171" s="355">
        <v>44627.808136574073</v>
      </c>
      <c r="P1171" s="353">
        <v>1402550.11</v>
      </c>
    </row>
    <row r="1172" spans="1:16">
      <c r="A1172" s="352">
        <v>171513</v>
      </c>
      <c r="B1172" s="352">
        <v>615</v>
      </c>
      <c r="C1172" s="352" t="s">
        <v>335</v>
      </c>
      <c r="D1172" s="352" t="s">
        <v>1376</v>
      </c>
      <c r="E1172" s="352">
        <v>3</v>
      </c>
      <c r="F1172" s="352" t="s">
        <v>470</v>
      </c>
      <c r="G1172" s="353">
        <v>3394562.38</v>
      </c>
      <c r="H1172" s="353">
        <v>0</v>
      </c>
      <c r="I1172" s="353">
        <v>0</v>
      </c>
      <c r="J1172" s="353">
        <v>339456.23</v>
      </c>
      <c r="K1172" s="353">
        <v>339456.23</v>
      </c>
      <c r="L1172" s="353">
        <v>3055106.15</v>
      </c>
      <c r="M1172" s="354">
        <v>0.9</v>
      </c>
      <c r="N1172" s="355">
        <v>44694.479942129627</v>
      </c>
      <c r="O1172" s="355">
        <v>46036.677395833336</v>
      </c>
      <c r="P1172" s="353">
        <v>3444365.4</v>
      </c>
    </row>
    <row r="1173" spans="1:16">
      <c r="A1173" s="352">
        <v>708414</v>
      </c>
      <c r="B1173" s="352">
        <v>763</v>
      </c>
      <c r="C1173" s="352" t="s">
        <v>338</v>
      </c>
      <c r="D1173" s="352" t="s">
        <v>1377</v>
      </c>
      <c r="E1173" s="352">
        <v>2</v>
      </c>
      <c r="F1173" s="352" t="s">
        <v>337</v>
      </c>
      <c r="G1173" s="353">
        <v>1659870.19</v>
      </c>
      <c r="H1173" s="353">
        <v>0</v>
      </c>
      <c r="I1173" s="353">
        <v>0</v>
      </c>
      <c r="J1173" s="353">
        <v>165987.01</v>
      </c>
      <c r="K1173" s="353">
        <v>165987.01</v>
      </c>
      <c r="L1173" s="353">
        <v>1493883.18</v>
      </c>
      <c r="M1173" s="354">
        <v>0.89999999965545396</v>
      </c>
      <c r="N1173" s="355">
        <v>45147.468287037038</v>
      </c>
      <c r="O1173" s="355">
        <v>45860.843946759262</v>
      </c>
      <c r="P1173" s="353">
        <v>5804753.7800000003</v>
      </c>
    </row>
    <row r="1174" spans="1:16">
      <c r="A1174" s="352">
        <v>49820</v>
      </c>
      <c r="B1174" s="352">
        <v>314</v>
      </c>
      <c r="C1174" s="352" t="s">
        <v>338</v>
      </c>
      <c r="D1174" s="352" t="s">
        <v>1378</v>
      </c>
      <c r="E1174" s="352">
        <v>3</v>
      </c>
      <c r="F1174" s="352" t="s">
        <v>362</v>
      </c>
      <c r="G1174" s="353">
        <v>200000</v>
      </c>
      <c r="H1174" s="353">
        <v>0</v>
      </c>
      <c r="I1174" s="353">
        <v>0</v>
      </c>
      <c r="J1174" s="353">
        <v>0</v>
      </c>
      <c r="K1174" s="353">
        <v>0</v>
      </c>
      <c r="L1174" s="353">
        <v>200000</v>
      </c>
      <c r="M1174" s="354">
        <v>1</v>
      </c>
      <c r="N1174" s="355">
        <v>43164</v>
      </c>
      <c r="O1174" s="355">
        <v>45881.636076388888</v>
      </c>
      <c r="P1174" s="353">
        <v>490000</v>
      </c>
    </row>
    <row r="1175" spans="1:16">
      <c r="A1175" s="352">
        <v>742728</v>
      </c>
      <c r="B1175" s="352">
        <v>4163</v>
      </c>
      <c r="C1175" s="352" t="s">
        <v>338</v>
      </c>
      <c r="D1175" s="352" t="s">
        <v>1379</v>
      </c>
      <c r="E1175" s="352">
        <v>0</v>
      </c>
      <c r="F1175" s="352" t="s">
        <v>337</v>
      </c>
      <c r="G1175" s="353">
        <v>0</v>
      </c>
      <c r="H1175" s="353"/>
      <c r="I1175" s="353">
        <v>0</v>
      </c>
      <c r="J1175" s="353">
        <v>0</v>
      </c>
      <c r="K1175" s="353">
        <v>0</v>
      </c>
      <c r="L1175" s="353">
        <v>0</v>
      </c>
      <c r="M1175" s="354">
        <v>0.9</v>
      </c>
      <c r="N1175" s="355"/>
      <c r="O1175" s="355"/>
      <c r="P1175" s="353">
        <v>0</v>
      </c>
    </row>
    <row r="1176" spans="1:16">
      <c r="A1176" s="352">
        <v>742726</v>
      </c>
      <c r="B1176" s="352">
        <v>4162</v>
      </c>
      <c r="C1176" s="352" t="s">
        <v>338</v>
      </c>
      <c r="D1176" s="352" t="s">
        <v>1380</v>
      </c>
      <c r="E1176" s="352">
        <v>0</v>
      </c>
      <c r="F1176" s="352" t="s">
        <v>337</v>
      </c>
      <c r="G1176" s="353">
        <v>0</v>
      </c>
      <c r="H1176" s="353"/>
      <c r="I1176" s="353">
        <v>0</v>
      </c>
      <c r="J1176" s="353">
        <v>0</v>
      </c>
      <c r="K1176" s="353">
        <v>0</v>
      </c>
      <c r="L1176" s="353">
        <v>0</v>
      </c>
      <c r="M1176" s="354">
        <v>0.9</v>
      </c>
      <c r="N1176" s="355"/>
      <c r="O1176" s="355"/>
      <c r="P1176" s="353">
        <v>0</v>
      </c>
    </row>
    <row r="1177" spans="1:16">
      <c r="A1177" s="352">
        <v>1064117</v>
      </c>
      <c r="B1177" s="352">
        <v>5023</v>
      </c>
      <c r="C1177" s="352" t="s">
        <v>335</v>
      </c>
      <c r="D1177" s="352" t="s">
        <v>1381</v>
      </c>
      <c r="E1177" s="352">
        <v>0</v>
      </c>
      <c r="F1177" s="352" t="s">
        <v>337</v>
      </c>
      <c r="G1177" s="353">
        <v>0</v>
      </c>
      <c r="H1177" s="353">
        <v>0</v>
      </c>
      <c r="I1177" s="353">
        <v>0</v>
      </c>
      <c r="J1177" s="353">
        <v>0</v>
      </c>
      <c r="K1177" s="353">
        <v>0</v>
      </c>
      <c r="L1177" s="353">
        <v>0</v>
      </c>
      <c r="M1177" s="354">
        <v>0.9</v>
      </c>
      <c r="N1177" s="355"/>
      <c r="O1177" s="355"/>
      <c r="P1177" s="353">
        <v>0</v>
      </c>
    </row>
    <row r="1178" spans="1:16">
      <c r="A1178" s="352">
        <v>1064114</v>
      </c>
      <c r="B1178" s="352">
        <v>5020</v>
      </c>
      <c r="C1178" s="352" t="s">
        <v>335</v>
      </c>
      <c r="D1178" s="352" t="s">
        <v>1382</v>
      </c>
      <c r="E1178" s="352">
        <v>0</v>
      </c>
      <c r="F1178" s="352" t="s">
        <v>337</v>
      </c>
      <c r="G1178" s="353">
        <v>0</v>
      </c>
      <c r="H1178" s="353">
        <v>0</v>
      </c>
      <c r="I1178" s="353">
        <v>0</v>
      </c>
      <c r="J1178" s="353">
        <v>0</v>
      </c>
      <c r="K1178" s="353">
        <v>0</v>
      </c>
      <c r="L1178" s="353">
        <v>0</v>
      </c>
      <c r="M1178" s="354">
        <v>0.9</v>
      </c>
      <c r="N1178" s="355"/>
      <c r="O1178" s="355"/>
      <c r="P1178" s="353">
        <v>0</v>
      </c>
    </row>
    <row r="1179" spans="1:16">
      <c r="A1179" s="352">
        <v>1064112</v>
      </c>
      <c r="B1179" s="352">
        <v>5018</v>
      </c>
      <c r="C1179" s="352" t="s">
        <v>335</v>
      </c>
      <c r="D1179" s="352" t="s">
        <v>1383</v>
      </c>
      <c r="E1179" s="352">
        <v>0</v>
      </c>
      <c r="F1179" s="352" t="s">
        <v>337</v>
      </c>
      <c r="G1179" s="353">
        <v>0</v>
      </c>
      <c r="H1179" s="353">
        <v>0</v>
      </c>
      <c r="I1179" s="353">
        <v>0</v>
      </c>
      <c r="J1179" s="353">
        <v>0</v>
      </c>
      <c r="K1179" s="353">
        <v>0</v>
      </c>
      <c r="L1179" s="353">
        <v>0</v>
      </c>
      <c r="M1179" s="354">
        <v>0.9</v>
      </c>
      <c r="N1179" s="355"/>
      <c r="O1179" s="355"/>
      <c r="P1179" s="353">
        <v>0</v>
      </c>
    </row>
    <row r="1180" spans="1:16">
      <c r="A1180" s="352">
        <v>1064089</v>
      </c>
      <c r="B1180" s="352">
        <v>5007</v>
      </c>
      <c r="C1180" s="352" t="s">
        <v>335</v>
      </c>
      <c r="D1180" s="352" t="s">
        <v>1384</v>
      </c>
      <c r="E1180" s="352">
        <v>0</v>
      </c>
      <c r="F1180" s="352" t="s">
        <v>337</v>
      </c>
      <c r="G1180" s="353">
        <v>0</v>
      </c>
      <c r="H1180" s="353">
        <v>0</v>
      </c>
      <c r="I1180" s="353">
        <v>0</v>
      </c>
      <c r="J1180" s="353">
        <v>0</v>
      </c>
      <c r="K1180" s="353">
        <v>0</v>
      </c>
      <c r="L1180" s="353">
        <v>0</v>
      </c>
      <c r="M1180" s="354">
        <v>0.9</v>
      </c>
      <c r="N1180" s="355"/>
      <c r="O1180" s="355"/>
      <c r="P1180" s="353">
        <v>0</v>
      </c>
    </row>
    <row r="1181" spans="1:16">
      <c r="A1181" s="352">
        <v>751513</v>
      </c>
      <c r="B1181" s="352">
        <v>4816</v>
      </c>
      <c r="C1181" s="352" t="s">
        <v>335</v>
      </c>
      <c r="D1181" s="352" t="s">
        <v>1385</v>
      </c>
      <c r="E1181" s="352">
        <v>0</v>
      </c>
      <c r="F1181" s="352" t="s">
        <v>337</v>
      </c>
      <c r="G1181" s="353">
        <v>0</v>
      </c>
      <c r="H1181" s="353"/>
      <c r="I1181" s="353">
        <v>0</v>
      </c>
      <c r="J1181" s="353"/>
      <c r="K1181" s="353">
        <v>0</v>
      </c>
      <c r="L1181" s="353">
        <v>0</v>
      </c>
      <c r="M1181" s="354">
        <v>0.9</v>
      </c>
      <c r="N1181" s="355"/>
      <c r="O1181" s="355"/>
      <c r="P1181" s="353">
        <v>0</v>
      </c>
    </row>
    <row r="1182" spans="1:16">
      <c r="A1182" s="352">
        <v>1064088</v>
      </c>
      <c r="B1182" s="352">
        <v>5006</v>
      </c>
      <c r="C1182" s="352" t="s">
        <v>335</v>
      </c>
      <c r="D1182" s="352" t="s">
        <v>1386</v>
      </c>
      <c r="E1182" s="352">
        <v>0</v>
      </c>
      <c r="F1182" s="352" t="s">
        <v>337</v>
      </c>
      <c r="G1182" s="353">
        <v>0</v>
      </c>
      <c r="H1182" s="353">
        <v>0</v>
      </c>
      <c r="I1182" s="353">
        <v>0</v>
      </c>
      <c r="J1182" s="353">
        <v>0</v>
      </c>
      <c r="K1182" s="353">
        <v>0</v>
      </c>
      <c r="L1182" s="353">
        <v>0</v>
      </c>
      <c r="M1182" s="354">
        <v>0.9</v>
      </c>
      <c r="N1182" s="355"/>
      <c r="O1182" s="355"/>
      <c r="P1182" s="353">
        <v>0</v>
      </c>
    </row>
    <row r="1183" spans="1:16">
      <c r="A1183" s="352">
        <v>1064087</v>
      </c>
      <c r="B1183" s="352">
        <v>5005</v>
      </c>
      <c r="C1183" s="352" t="s">
        <v>335</v>
      </c>
      <c r="D1183" s="352" t="s">
        <v>1387</v>
      </c>
      <c r="E1183" s="352">
        <v>0</v>
      </c>
      <c r="F1183" s="352" t="s">
        <v>337</v>
      </c>
      <c r="G1183" s="353">
        <v>0</v>
      </c>
      <c r="H1183" s="353">
        <v>0</v>
      </c>
      <c r="I1183" s="353">
        <v>0</v>
      </c>
      <c r="J1183" s="353">
        <v>0</v>
      </c>
      <c r="K1183" s="353">
        <v>0</v>
      </c>
      <c r="L1183" s="353">
        <v>0</v>
      </c>
      <c r="M1183" s="354">
        <v>0.9</v>
      </c>
      <c r="N1183" s="355"/>
      <c r="O1183" s="355"/>
      <c r="P1183" s="353">
        <v>0</v>
      </c>
    </row>
    <row r="1184" spans="1:16">
      <c r="A1184" s="352">
        <v>1064086</v>
      </c>
      <c r="B1184" s="352">
        <v>5004</v>
      </c>
      <c r="C1184" s="352" t="s">
        <v>335</v>
      </c>
      <c r="D1184" s="352" t="s">
        <v>1388</v>
      </c>
      <c r="E1184" s="352">
        <v>0</v>
      </c>
      <c r="F1184" s="352" t="s">
        <v>337</v>
      </c>
      <c r="G1184" s="353">
        <v>0</v>
      </c>
      <c r="H1184" s="353">
        <v>0</v>
      </c>
      <c r="I1184" s="353">
        <v>0</v>
      </c>
      <c r="J1184" s="353">
        <v>0</v>
      </c>
      <c r="K1184" s="353">
        <v>0</v>
      </c>
      <c r="L1184" s="353">
        <v>0</v>
      </c>
      <c r="M1184" s="354">
        <v>0.9</v>
      </c>
      <c r="N1184" s="355"/>
      <c r="O1184" s="355"/>
      <c r="P1184" s="353">
        <v>0</v>
      </c>
    </row>
    <row r="1185" spans="1:16">
      <c r="A1185" s="352">
        <v>1064085</v>
      </c>
      <c r="B1185" s="352">
        <v>5003</v>
      </c>
      <c r="C1185" s="352" t="s">
        <v>335</v>
      </c>
      <c r="D1185" s="352" t="s">
        <v>1389</v>
      </c>
      <c r="E1185" s="352">
        <v>0</v>
      </c>
      <c r="F1185" s="352" t="s">
        <v>337</v>
      </c>
      <c r="G1185" s="353">
        <v>0</v>
      </c>
      <c r="H1185" s="353">
        <v>0</v>
      </c>
      <c r="I1185" s="353">
        <v>0</v>
      </c>
      <c r="J1185" s="353">
        <v>0</v>
      </c>
      <c r="K1185" s="353">
        <v>0</v>
      </c>
      <c r="L1185" s="353">
        <v>0</v>
      </c>
      <c r="M1185" s="354">
        <v>0.9</v>
      </c>
      <c r="N1185" s="355"/>
      <c r="O1185" s="355"/>
      <c r="P1185" s="353">
        <v>0</v>
      </c>
    </row>
    <row r="1186" spans="1:16">
      <c r="A1186" s="352">
        <v>751491</v>
      </c>
      <c r="B1186" s="352">
        <v>4807</v>
      </c>
      <c r="C1186" s="352" t="s">
        <v>335</v>
      </c>
      <c r="D1186" s="352" t="s">
        <v>1390</v>
      </c>
      <c r="E1186" s="352">
        <v>0</v>
      </c>
      <c r="F1186" s="352" t="s">
        <v>337</v>
      </c>
      <c r="G1186" s="353">
        <v>0</v>
      </c>
      <c r="H1186" s="353"/>
      <c r="I1186" s="353">
        <v>0</v>
      </c>
      <c r="J1186" s="353"/>
      <c r="K1186" s="353">
        <v>0</v>
      </c>
      <c r="L1186" s="353">
        <v>0</v>
      </c>
      <c r="M1186" s="354">
        <v>0.9</v>
      </c>
      <c r="N1186" s="355"/>
      <c r="O1186" s="355"/>
      <c r="P1186" s="353">
        <v>0</v>
      </c>
    </row>
    <row r="1187" spans="1:16">
      <c r="A1187" s="352">
        <v>1064083</v>
      </c>
      <c r="B1187" s="352">
        <v>5001</v>
      </c>
      <c r="C1187" s="352" t="s">
        <v>335</v>
      </c>
      <c r="D1187" s="352" t="s">
        <v>1391</v>
      </c>
      <c r="E1187" s="352">
        <v>0</v>
      </c>
      <c r="F1187" s="352" t="s">
        <v>337</v>
      </c>
      <c r="G1187" s="353">
        <v>0</v>
      </c>
      <c r="H1187" s="353">
        <v>0</v>
      </c>
      <c r="I1187" s="353">
        <v>0</v>
      </c>
      <c r="J1187" s="353">
        <v>0</v>
      </c>
      <c r="K1187" s="353">
        <v>0</v>
      </c>
      <c r="L1187" s="353">
        <v>0</v>
      </c>
      <c r="M1187" s="354">
        <v>0.9</v>
      </c>
      <c r="N1187" s="355"/>
      <c r="O1187" s="355"/>
      <c r="P1187" s="353">
        <v>0</v>
      </c>
    </row>
    <row r="1188" spans="1:16">
      <c r="A1188" s="352">
        <v>1064028</v>
      </c>
      <c r="B1188" s="352">
        <v>4972</v>
      </c>
      <c r="C1188" s="352" t="s">
        <v>335</v>
      </c>
      <c r="D1188" s="352" t="s">
        <v>1392</v>
      </c>
      <c r="E1188" s="352">
        <v>0</v>
      </c>
      <c r="F1188" s="352" t="s">
        <v>337</v>
      </c>
      <c r="G1188" s="353">
        <v>0</v>
      </c>
      <c r="H1188" s="353">
        <v>0</v>
      </c>
      <c r="I1188" s="353">
        <v>0</v>
      </c>
      <c r="J1188" s="353">
        <v>0</v>
      </c>
      <c r="K1188" s="353">
        <v>0</v>
      </c>
      <c r="L1188" s="353">
        <v>0</v>
      </c>
      <c r="M1188" s="354">
        <v>0.9</v>
      </c>
      <c r="N1188" s="355"/>
      <c r="O1188" s="355"/>
      <c r="P1188" s="353">
        <v>0</v>
      </c>
    </row>
    <row r="1189" spans="1:16">
      <c r="A1189" s="352">
        <v>1064027</v>
      </c>
      <c r="B1189" s="352">
        <v>4971</v>
      </c>
      <c r="C1189" s="352" t="s">
        <v>335</v>
      </c>
      <c r="D1189" s="352" t="s">
        <v>1393</v>
      </c>
      <c r="E1189" s="352">
        <v>0</v>
      </c>
      <c r="F1189" s="352" t="s">
        <v>337</v>
      </c>
      <c r="G1189" s="353">
        <v>0</v>
      </c>
      <c r="H1189" s="353">
        <v>0</v>
      </c>
      <c r="I1189" s="353">
        <v>0</v>
      </c>
      <c r="J1189" s="353">
        <v>0</v>
      </c>
      <c r="K1189" s="353">
        <v>0</v>
      </c>
      <c r="L1189" s="353">
        <v>0</v>
      </c>
      <c r="M1189" s="354">
        <v>0.9</v>
      </c>
      <c r="N1189" s="355"/>
      <c r="O1189" s="355"/>
      <c r="P1189" s="353">
        <v>0</v>
      </c>
    </row>
    <row r="1190" spans="1:16">
      <c r="A1190" s="352">
        <v>817156</v>
      </c>
      <c r="B1190" s="352">
        <v>4892</v>
      </c>
      <c r="C1190" s="352" t="s">
        <v>335</v>
      </c>
      <c r="D1190" s="352" t="s">
        <v>1394</v>
      </c>
      <c r="E1190" s="352">
        <v>0</v>
      </c>
      <c r="F1190" s="352" t="s">
        <v>337</v>
      </c>
      <c r="G1190" s="353">
        <v>0</v>
      </c>
      <c r="H1190" s="353"/>
      <c r="I1190" s="353">
        <v>0</v>
      </c>
      <c r="J1190" s="353">
        <v>0</v>
      </c>
      <c r="K1190" s="353">
        <v>0</v>
      </c>
      <c r="L1190" s="353">
        <v>0</v>
      </c>
      <c r="M1190" s="354">
        <v>0.9</v>
      </c>
      <c r="N1190" s="355"/>
      <c r="O1190" s="355"/>
      <c r="P1190" s="353">
        <v>0</v>
      </c>
    </row>
    <row r="1191" spans="1:16">
      <c r="A1191" s="352">
        <v>1064024</v>
      </c>
      <c r="B1191" s="352">
        <v>4968</v>
      </c>
      <c r="C1191" s="352" t="s">
        <v>335</v>
      </c>
      <c r="D1191" s="352" t="s">
        <v>1395</v>
      </c>
      <c r="E1191" s="352">
        <v>0</v>
      </c>
      <c r="F1191" s="352" t="s">
        <v>337</v>
      </c>
      <c r="G1191" s="353">
        <v>0</v>
      </c>
      <c r="H1191" s="353">
        <v>0</v>
      </c>
      <c r="I1191" s="353">
        <v>0</v>
      </c>
      <c r="J1191" s="353">
        <v>0</v>
      </c>
      <c r="K1191" s="353">
        <v>0</v>
      </c>
      <c r="L1191" s="353">
        <v>0</v>
      </c>
      <c r="M1191" s="354">
        <v>0.9</v>
      </c>
      <c r="N1191" s="355"/>
      <c r="O1191" s="355"/>
      <c r="P1191" s="353">
        <v>0</v>
      </c>
    </row>
    <row r="1192" spans="1:16">
      <c r="A1192" s="352">
        <v>1064020</v>
      </c>
      <c r="B1192" s="352">
        <v>4965</v>
      </c>
      <c r="C1192" s="352" t="s">
        <v>335</v>
      </c>
      <c r="D1192" s="352" t="s">
        <v>1396</v>
      </c>
      <c r="E1192" s="352">
        <v>0</v>
      </c>
      <c r="F1192" s="352" t="s">
        <v>337</v>
      </c>
      <c r="G1192" s="353">
        <v>0</v>
      </c>
      <c r="H1192" s="353">
        <v>0</v>
      </c>
      <c r="I1192" s="353">
        <v>0</v>
      </c>
      <c r="J1192" s="353">
        <v>0</v>
      </c>
      <c r="K1192" s="353">
        <v>0</v>
      </c>
      <c r="L1192" s="353">
        <v>0</v>
      </c>
      <c r="M1192" s="354">
        <v>0.9</v>
      </c>
      <c r="N1192" s="355"/>
      <c r="O1192" s="355"/>
      <c r="P1192" s="353">
        <v>0</v>
      </c>
    </row>
    <row r="1193" spans="1:16">
      <c r="A1193" s="352">
        <v>1064023</v>
      </c>
      <c r="B1193" s="352">
        <v>4967</v>
      </c>
      <c r="C1193" s="352" t="s">
        <v>335</v>
      </c>
      <c r="D1193" s="352" t="s">
        <v>1397</v>
      </c>
      <c r="E1193" s="352">
        <v>0</v>
      </c>
      <c r="F1193" s="352" t="s">
        <v>337</v>
      </c>
      <c r="G1193" s="353">
        <v>0</v>
      </c>
      <c r="H1193" s="353">
        <v>0</v>
      </c>
      <c r="I1193" s="353">
        <v>0</v>
      </c>
      <c r="J1193" s="353">
        <v>0</v>
      </c>
      <c r="K1193" s="353">
        <v>0</v>
      </c>
      <c r="L1193" s="353">
        <v>0</v>
      </c>
      <c r="M1193" s="354">
        <v>0.9</v>
      </c>
      <c r="N1193" s="355"/>
      <c r="O1193" s="355"/>
      <c r="P1193" s="353">
        <v>0</v>
      </c>
    </row>
    <row r="1194" spans="1:16">
      <c r="A1194" s="352">
        <v>751423</v>
      </c>
      <c r="B1194" s="352">
        <v>4777</v>
      </c>
      <c r="C1194" s="352" t="s">
        <v>335</v>
      </c>
      <c r="D1194" s="352" t="s">
        <v>1398</v>
      </c>
      <c r="E1194" s="352">
        <v>0</v>
      </c>
      <c r="F1194" s="352" t="s">
        <v>337</v>
      </c>
      <c r="G1194" s="353">
        <v>0</v>
      </c>
      <c r="H1194" s="353"/>
      <c r="I1194" s="353">
        <v>0</v>
      </c>
      <c r="J1194" s="353"/>
      <c r="K1194" s="353">
        <v>0</v>
      </c>
      <c r="L1194" s="353">
        <v>0</v>
      </c>
      <c r="M1194" s="354">
        <v>0.9</v>
      </c>
      <c r="N1194" s="355"/>
      <c r="O1194" s="355"/>
      <c r="P1194" s="353">
        <v>0</v>
      </c>
    </row>
    <row r="1195" spans="1:16">
      <c r="A1195" s="352">
        <v>751422</v>
      </c>
      <c r="B1195" s="352">
        <v>4776</v>
      </c>
      <c r="C1195" s="352" t="s">
        <v>335</v>
      </c>
      <c r="D1195" s="352" t="s">
        <v>1399</v>
      </c>
      <c r="E1195" s="352">
        <v>0</v>
      </c>
      <c r="F1195" s="352" t="s">
        <v>337</v>
      </c>
      <c r="G1195" s="353">
        <v>0</v>
      </c>
      <c r="H1195" s="353"/>
      <c r="I1195" s="353">
        <v>0</v>
      </c>
      <c r="J1195" s="353"/>
      <c r="K1195" s="353">
        <v>0</v>
      </c>
      <c r="L1195" s="353">
        <v>0</v>
      </c>
      <c r="M1195" s="354">
        <v>0.9</v>
      </c>
      <c r="N1195" s="355"/>
      <c r="O1195" s="355"/>
      <c r="P1195" s="353">
        <v>0</v>
      </c>
    </row>
    <row r="1196" spans="1:16">
      <c r="A1196" s="352">
        <v>1064018</v>
      </c>
      <c r="B1196" s="352">
        <v>4963</v>
      </c>
      <c r="C1196" s="352" t="s">
        <v>335</v>
      </c>
      <c r="D1196" s="352" t="s">
        <v>1400</v>
      </c>
      <c r="E1196" s="352">
        <v>0</v>
      </c>
      <c r="F1196" s="352" t="s">
        <v>337</v>
      </c>
      <c r="G1196" s="353">
        <v>0</v>
      </c>
      <c r="H1196" s="353">
        <v>0</v>
      </c>
      <c r="I1196" s="353">
        <v>0</v>
      </c>
      <c r="J1196" s="353">
        <v>0</v>
      </c>
      <c r="K1196" s="353">
        <v>0</v>
      </c>
      <c r="L1196" s="353">
        <v>0</v>
      </c>
      <c r="M1196" s="354">
        <v>0.9</v>
      </c>
      <c r="N1196" s="355"/>
      <c r="O1196" s="355"/>
      <c r="P1196" s="353">
        <v>0</v>
      </c>
    </row>
    <row r="1197" spans="1:16">
      <c r="A1197" s="352">
        <v>1064019</v>
      </c>
      <c r="B1197" s="352">
        <v>4964</v>
      </c>
      <c r="C1197" s="352" t="s">
        <v>335</v>
      </c>
      <c r="D1197" s="352" t="s">
        <v>1401</v>
      </c>
      <c r="E1197" s="352">
        <v>0</v>
      </c>
      <c r="F1197" s="352" t="s">
        <v>337</v>
      </c>
      <c r="G1197" s="353">
        <v>0</v>
      </c>
      <c r="H1197" s="353">
        <v>0</v>
      </c>
      <c r="I1197" s="353">
        <v>0</v>
      </c>
      <c r="J1197" s="353">
        <v>0</v>
      </c>
      <c r="K1197" s="353">
        <v>0</v>
      </c>
      <c r="L1197" s="353">
        <v>0</v>
      </c>
      <c r="M1197" s="354">
        <v>0.9</v>
      </c>
      <c r="N1197" s="355"/>
      <c r="O1197" s="355"/>
      <c r="P1197" s="353">
        <v>0</v>
      </c>
    </row>
    <row r="1198" spans="1:16">
      <c r="A1198" s="352">
        <v>1064016</v>
      </c>
      <c r="B1198" s="352">
        <v>4961</v>
      </c>
      <c r="C1198" s="352" t="s">
        <v>335</v>
      </c>
      <c r="D1198" s="352" t="s">
        <v>1402</v>
      </c>
      <c r="E1198" s="352">
        <v>0</v>
      </c>
      <c r="F1198" s="352" t="s">
        <v>337</v>
      </c>
      <c r="G1198" s="353">
        <v>0</v>
      </c>
      <c r="H1198" s="353">
        <v>0</v>
      </c>
      <c r="I1198" s="353">
        <v>0</v>
      </c>
      <c r="J1198" s="353">
        <v>0</v>
      </c>
      <c r="K1198" s="353">
        <v>0</v>
      </c>
      <c r="L1198" s="353">
        <v>0</v>
      </c>
      <c r="M1198" s="354">
        <v>0.9</v>
      </c>
      <c r="N1198" s="355"/>
      <c r="O1198" s="355"/>
      <c r="P1198" s="353">
        <v>0</v>
      </c>
    </row>
    <row r="1199" spans="1:16">
      <c r="A1199" s="352">
        <v>1064014</v>
      </c>
      <c r="B1199" s="352">
        <v>4960</v>
      </c>
      <c r="C1199" s="352" t="s">
        <v>335</v>
      </c>
      <c r="D1199" s="352" t="s">
        <v>1403</v>
      </c>
      <c r="E1199" s="352">
        <v>0</v>
      </c>
      <c r="F1199" s="352" t="s">
        <v>337</v>
      </c>
      <c r="G1199" s="353">
        <v>0</v>
      </c>
      <c r="H1199" s="353">
        <v>0</v>
      </c>
      <c r="I1199" s="353">
        <v>0</v>
      </c>
      <c r="J1199" s="353">
        <v>0</v>
      </c>
      <c r="K1199" s="353">
        <v>0</v>
      </c>
      <c r="L1199" s="353">
        <v>0</v>
      </c>
      <c r="M1199" s="354">
        <v>0.9</v>
      </c>
      <c r="N1199" s="355"/>
      <c r="O1199" s="355"/>
      <c r="P1199" s="353">
        <v>0</v>
      </c>
    </row>
    <row r="1200" spans="1:16">
      <c r="A1200" s="352">
        <v>1064017</v>
      </c>
      <c r="B1200" s="352">
        <v>4962</v>
      </c>
      <c r="C1200" s="352" t="s">
        <v>335</v>
      </c>
      <c r="D1200" s="352" t="s">
        <v>1404</v>
      </c>
      <c r="E1200" s="352">
        <v>0</v>
      </c>
      <c r="F1200" s="352" t="s">
        <v>337</v>
      </c>
      <c r="G1200" s="353">
        <v>0</v>
      </c>
      <c r="H1200" s="353">
        <v>0</v>
      </c>
      <c r="I1200" s="353">
        <v>0</v>
      </c>
      <c r="J1200" s="353">
        <v>0</v>
      </c>
      <c r="K1200" s="353">
        <v>0</v>
      </c>
      <c r="L1200" s="353">
        <v>0</v>
      </c>
      <c r="M1200" s="354">
        <v>0.9</v>
      </c>
      <c r="N1200" s="355"/>
      <c r="O1200" s="355"/>
      <c r="P1200" s="353">
        <v>0</v>
      </c>
    </row>
    <row r="1201" spans="1:16">
      <c r="A1201" s="352">
        <v>1064012</v>
      </c>
      <c r="B1201" s="352">
        <v>4959</v>
      </c>
      <c r="C1201" s="352" t="s">
        <v>335</v>
      </c>
      <c r="D1201" s="352" t="s">
        <v>1405</v>
      </c>
      <c r="E1201" s="352">
        <v>0</v>
      </c>
      <c r="F1201" s="352" t="s">
        <v>337</v>
      </c>
      <c r="G1201" s="353">
        <v>0</v>
      </c>
      <c r="H1201" s="353">
        <v>0</v>
      </c>
      <c r="I1201" s="353">
        <v>0</v>
      </c>
      <c r="J1201" s="353">
        <v>0</v>
      </c>
      <c r="K1201" s="353">
        <v>0</v>
      </c>
      <c r="L1201" s="353">
        <v>0</v>
      </c>
      <c r="M1201" s="354">
        <v>0.9</v>
      </c>
      <c r="N1201" s="355"/>
      <c r="O1201" s="355"/>
      <c r="P1201" s="353">
        <v>0</v>
      </c>
    </row>
    <row r="1202" spans="1:16">
      <c r="A1202" s="352">
        <v>1064010</v>
      </c>
      <c r="B1202" s="352">
        <v>4958</v>
      </c>
      <c r="C1202" s="352" t="s">
        <v>335</v>
      </c>
      <c r="D1202" s="352" t="s">
        <v>1406</v>
      </c>
      <c r="E1202" s="352">
        <v>0</v>
      </c>
      <c r="F1202" s="352" t="s">
        <v>337</v>
      </c>
      <c r="G1202" s="353">
        <v>0</v>
      </c>
      <c r="H1202" s="353">
        <v>0</v>
      </c>
      <c r="I1202" s="353">
        <v>0</v>
      </c>
      <c r="J1202" s="353">
        <v>0</v>
      </c>
      <c r="K1202" s="353">
        <v>0</v>
      </c>
      <c r="L1202" s="353">
        <v>0</v>
      </c>
      <c r="M1202" s="354">
        <v>0.9</v>
      </c>
      <c r="N1202" s="355"/>
      <c r="O1202" s="355"/>
      <c r="P1202" s="353">
        <v>0</v>
      </c>
    </row>
    <row r="1203" spans="1:16">
      <c r="A1203" s="352">
        <v>1064009</v>
      </c>
      <c r="B1203" s="352">
        <v>4957</v>
      </c>
      <c r="C1203" s="352" t="s">
        <v>335</v>
      </c>
      <c r="D1203" s="352" t="s">
        <v>1407</v>
      </c>
      <c r="E1203" s="352">
        <v>0</v>
      </c>
      <c r="F1203" s="352" t="s">
        <v>337</v>
      </c>
      <c r="G1203" s="353">
        <v>0</v>
      </c>
      <c r="H1203" s="353">
        <v>0</v>
      </c>
      <c r="I1203" s="353">
        <v>0</v>
      </c>
      <c r="J1203" s="353">
        <v>0</v>
      </c>
      <c r="K1203" s="353">
        <v>0</v>
      </c>
      <c r="L1203" s="353">
        <v>0</v>
      </c>
      <c r="M1203" s="354">
        <v>0.9</v>
      </c>
      <c r="N1203" s="355"/>
      <c r="O1203" s="355"/>
      <c r="P1203" s="353">
        <v>0</v>
      </c>
    </row>
    <row r="1204" spans="1:16">
      <c r="A1204" s="352">
        <v>1064007</v>
      </c>
      <c r="B1204" s="352">
        <v>4956</v>
      </c>
      <c r="C1204" s="352" t="s">
        <v>335</v>
      </c>
      <c r="D1204" s="352" t="s">
        <v>1408</v>
      </c>
      <c r="E1204" s="352">
        <v>0</v>
      </c>
      <c r="F1204" s="352" t="s">
        <v>337</v>
      </c>
      <c r="G1204" s="353">
        <v>0</v>
      </c>
      <c r="H1204" s="353">
        <v>0</v>
      </c>
      <c r="I1204" s="353">
        <v>0</v>
      </c>
      <c r="J1204" s="353">
        <v>0</v>
      </c>
      <c r="K1204" s="353">
        <v>0</v>
      </c>
      <c r="L1204" s="353">
        <v>0</v>
      </c>
      <c r="M1204" s="354">
        <v>0.9</v>
      </c>
      <c r="N1204" s="355"/>
      <c r="O1204" s="355"/>
      <c r="P1204" s="353">
        <v>0</v>
      </c>
    </row>
    <row r="1205" spans="1:16">
      <c r="A1205" s="352">
        <v>1063999</v>
      </c>
      <c r="B1205" s="352">
        <v>4955</v>
      </c>
      <c r="C1205" s="352" t="s">
        <v>335</v>
      </c>
      <c r="D1205" s="352" t="s">
        <v>1409</v>
      </c>
      <c r="E1205" s="352">
        <v>0</v>
      </c>
      <c r="F1205" s="352" t="s">
        <v>337</v>
      </c>
      <c r="G1205" s="353">
        <v>0</v>
      </c>
      <c r="H1205" s="353">
        <v>0</v>
      </c>
      <c r="I1205" s="353">
        <v>0</v>
      </c>
      <c r="J1205" s="353">
        <v>0</v>
      </c>
      <c r="K1205" s="353">
        <v>0</v>
      </c>
      <c r="L1205" s="353">
        <v>0</v>
      </c>
      <c r="M1205" s="354">
        <v>0.9</v>
      </c>
      <c r="N1205" s="355"/>
      <c r="O1205" s="355"/>
      <c r="P1205" s="353">
        <v>0</v>
      </c>
    </row>
    <row r="1206" spans="1:16">
      <c r="A1206" s="352">
        <v>1063998</v>
      </c>
      <c r="B1206" s="352">
        <v>4954</v>
      </c>
      <c r="C1206" s="352" t="s">
        <v>335</v>
      </c>
      <c r="D1206" s="352" t="s">
        <v>1410</v>
      </c>
      <c r="E1206" s="352">
        <v>0</v>
      </c>
      <c r="F1206" s="352" t="s">
        <v>337</v>
      </c>
      <c r="G1206" s="353">
        <v>0</v>
      </c>
      <c r="H1206" s="353">
        <v>0</v>
      </c>
      <c r="I1206" s="353">
        <v>0</v>
      </c>
      <c r="J1206" s="353">
        <v>0</v>
      </c>
      <c r="K1206" s="353">
        <v>0</v>
      </c>
      <c r="L1206" s="353">
        <v>0</v>
      </c>
      <c r="M1206" s="354">
        <v>0.9</v>
      </c>
      <c r="N1206" s="355"/>
      <c r="O1206" s="355"/>
      <c r="P1206" s="353">
        <v>0</v>
      </c>
    </row>
    <row r="1207" spans="1:16">
      <c r="A1207" s="352">
        <v>1063996</v>
      </c>
      <c r="B1207" s="352">
        <v>4953</v>
      </c>
      <c r="C1207" s="352" t="s">
        <v>335</v>
      </c>
      <c r="D1207" s="352" t="s">
        <v>1411</v>
      </c>
      <c r="E1207" s="352">
        <v>0</v>
      </c>
      <c r="F1207" s="352" t="s">
        <v>337</v>
      </c>
      <c r="G1207" s="353">
        <v>0</v>
      </c>
      <c r="H1207" s="353">
        <v>0</v>
      </c>
      <c r="I1207" s="353">
        <v>0</v>
      </c>
      <c r="J1207" s="353">
        <v>0</v>
      </c>
      <c r="K1207" s="353">
        <v>0</v>
      </c>
      <c r="L1207" s="353">
        <v>0</v>
      </c>
      <c r="M1207" s="354">
        <v>0.9</v>
      </c>
      <c r="N1207" s="355"/>
      <c r="O1207" s="355"/>
      <c r="P1207" s="353">
        <v>0</v>
      </c>
    </row>
    <row r="1208" spans="1:16">
      <c r="A1208" s="352">
        <v>1063993</v>
      </c>
      <c r="B1208" s="352">
        <v>4952</v>
      </c>
      <c r="C1208" s="352" t="s">
        <v>335</v>
      </c>
      <c r="D1208" s="352" t="s">
        <v>1412</v>
      </c>
      <c r="E1208" s="352">
        <v>0</v>
      </c>
      <c r="F1208" s="352" t="s">
        <v>337</v>
      </c>
      <c r="G1208" s="353">
        <v>0</v>
      </c>
      <c r="H1208" s="353">
        <v>0</v>
      </c>
      <c r="I1208" s="353">
        <v>0</v>
      </c>
      <c r="J1208" s="353">
        <v>0</v>
      </c>
      <c r="K1208" s="353">
        <v>0</v>
      </c>
      <c r="L1208" s="353">
        <v>0</v>
      </c>
      <c r="M1208" s="354">
        <v>0.9</v>
      </c>
      <c r="N1208" s="355"/>
      <c r="O1208" s="355"/>
      <c r="P1208" s="353">
        <v>0</v>
      </c>
    </row>
    <row r="1209" spans="1:16">
      <c r="A1209" s="352">
        <v>742725</v>
      </c>
      <c r="B1209" s="352">
        <v>4161</v>
      </c>
      <c r="C1209" s="352" t="s">
        <v>338</v>
      </c>
      <c r="D1209" s="352" t="s">
        <v>1413</v>
      </c>
      <c r="E1209" s="352">
        <v>0</v>
      </c>
      <c r="F1209" s="352" t="s">
        <v>337</v>
      </c>
      <c r="G1209" s="353">
        <v>0</v>
      </c>
      <c r="H1209" s="353"/>
      <c r="I1209" s="353">
        <v>0</v>
      </c>
      <c r="J1209" s="353">
        <v>0</v>
      </c>
      <c r="K1209" s="353">
        <v>0</v>
      </c>
      <c r="L1209" s="353">
        <v>0</v>
      </c>
      <c r="M1209" s="354">
        <v>0.9</v>
      </c>
      <c r="N1209" s="355"/>
      <c r="O1209" s="355"/>
      <c r="P1209" s="353">
        <v>0</v>
      </c>
    </row>
    <row r="1210" spans="1:16">
      <c r="A1210" s="352">
        <v>743616</v>
      </c>
      <c r="B1210" s="352">
        <v>4184</v>
      </c>
      <c r="C1210" s="352" t="s">
        <v>338</v>
      </c>
      <c r="D1210" s="352" t="s">
        <v>1414</v>
      </c>
      <c r="E1210" s="352">
        <v>0</v>
      </c>
      <c r="F1210" s="352" t="s">
        <v>337</v>
      </c>
      <c r="G1210" s="353">
        <v>0</v>
      </c>
      <c r="H1210" s="353"/>
      <c r="I1210" s="353">
        <v>0</v>
      </c>
      <c r="J1210" s="353">
        <v>0</v>
      </c>
      <c r="K1210" s="353">
        <v>0</v>
      </c>
      <c r="L1210" s="353">
        <v>0</v>
      </c>
      <c r="M1210" s="354">
        <v>0.9</v>
      </c>
      <c r="N1210" s="355"/>
      <c r="O1210" s="355"/>
      <c r="P1210" s="353">
        <v>0</v>
      </c>
    </row>
    <row r="1211" spans="1:16">
      <c r="A1211" s="352">
        <v>1064206</v>
      </c>
      <c r="B1211" s="352">
        <v>5073</v>
      </c>
      <c r="C1211" s="352" t="s">
        <v>335</v>
      </c>
      <c r="D1211" s="352" t="s">
        <v>1415</v>
      </c>
      <c r="E1211" s="352">
        <v>0</v>
      </c>
      <c r="F1211" s="352" t="s">
        <v>337</v>
      </c>
      <c r="G1211" s="353">
        <v>0</v>
      </c>
      <c r="H1211" s="353">
        <v>0</v>
      </c>
      <c r="I1211" s="353">
        <v>0</v>
      </c>
      <c r="J1211" s="353">
        <v>0</v>
      </c>
      <c r="K1211" s="353">
        <v>0</v>
      </c>
      <c r="L1211" s="353">
        <v>0</v>
      </c>
      <c r="M1211" s="354">
        <v>0.9</v>
      </c>
      <c r="N1211" s="355"/>
      <c r="O1211" s="355"/>
      <c r="P1211" s="353">
        <v>0</v>
      </c>
    </row>
    <row r="1212" spans="1:16">
      <c r="A1212" s="352">
        <v>751485</v>
      </c>
      <c r="B1212" s="352">
        <v>4803</v>
      </c>
      <c r="C1212" s="352" t="s">
        <v>335</v>
      </c>
      <c r="D1212" s="352" t="s">
        <v>1416</v>
      </c>
      <c r="E1212" s="352">
        <v>0</v>
      </c>
      <c r="F1212" s="352" t="s">
        <v>337</v>
      </c>
      <c r="G1212" s="353">
        <v>0</v>
      </c>
      <c r="H1212" s="353"/>
      <c r="I1212" s="353">
        <v>0</v>
      </c>
      <c r="J1212" s="353"/>
      <c r="K1212" s="353">
        <v>0</v>
      </c>
      <c r="L1212" s="353">
        <v>0</v>
      </c>
      <c r="M1212" s="354">
        <v>0.9</v>
      </c>
      <c r="N1212" s="355"/>
      <c r="O1212" s="355"/>
      <c r="P1212" s="353">
        <v>0</v>
      </c>
    </row>
    <row r="1213" spans="1:16">
      <c r="A1213" s="352">
        <v>1064198</v>
      </c>
      <c r="B1213" s="352">
        <v>5068</v>
      </c>
      <c r="C1213" s="352" t="s">
        <v>335</v>
      </c>
      <c r="D1213" s="352" t="s">
        <v>1417</v>
      </c>
      <c r="E1213" s="352">
        <v>0</v>
      </c>
      <c r="F1213" s="352" t="s">
        <v>337</v>
      </c>
      <c r="G1213" s="353">
        <v>0</v>
      </c>
      <c r="H1213" s="353">
        <v>0</v>
      </c>
      <c r="I1213" s="353">
        <v>0</v>
      </c>
      <c r="J1213" s="353">
        <v>0</v>
      </c>
      <c r="K1213" s="353">
        <v>0</v>
      </c>
      <c r="L1213" s="353">
        <v>0</v>
      </c>
      <c r="M1213" s="354">
        <v>0.9</v>
      </c>
      <c r="N1213" s="355"/>
      <c r="O1213" s="355"/>
      <c r="P1213" s="353">
        <v>0</v>
      </c>
    </row>
    <row r="1214" spans="1:16">
      <c r="A1214" s="352">
        <v>751380</v>
      </c>
      <c r="B1214" s="352">
        <v>4755</v>
      </c>
      <c r="C1214" s="352" t="s">
        <v>335</v>
      </c>
      <c r="D1214" s="352" t="s">
        <v>1418</v>
      </c>
      <c r="E1214" s="352">
        <v>0</v>
      </c>
      <c r="F1214" s="352" t="s">
        <v>337</v>
      </c>
      <c r="G1214" s="353">
        <v>0</v>
      </c>
      <c r="H1214" s="353">
        <v>0</v>
      </c>
      <c r="I1214" s="353">
        <v>0</v>
      </c>
      <c r="J1214" s="353">
        <v>0</v>
      </c>
      <c r="K1214" s="353">
        <v>0</v>
      </c>
      <c r="L1214" s="353">
        <v>0</v>
      </c>
      <c r="M1214" s="354">
        <v>0.9</v>
      </c>
      <c r="N1214" s="355"/>
      <c r="O1214" s="355"/>
      <c r="P1214" s="353">
        <v>0</v>
      </c>
    </row>
    <row r="1215" spans="1:16">
      <c r="A1215" s="352">
        <v>1064194</v>
      </c>
      <c r="B1215" s="352">
        <v>5065</v>
      </c>
      <c r="C1215" s="352" t="s">
        <v>335</v>
      </c>
      <c r="D1215" s="352" t="s">
        <v>1419</v>
      </c>
      <c r="E1215" s="352">
        <v>0</v>
      </c>
      <c r="F1215" s="352" t="s">
        <v>337</v>
      </c>
      <c r="G1215" s="353">
        <v>0</v>
      </c>
      <c r="H1215" s="353">
        <v>0</v>
      </c>
      <c r="I1215" s="353">
        <v>0</v>
      </c>
      <c r="J1215" s="353">
        <v>0</v>
      </c>
      <c r="K1215" s="353">
        <v>0</v>
      </c>
      <c r="L1215" s="353">
        <v>0</v>
      </c>
      <c r="M1215" s="354">
        <v>0.9</v>
      </c>
      <c r="N1215" s="355"/>
      <c r="O1215" s="355"/>
      <c r="P1215" s="353">
        <v>0</v>
      </c>
    </row>
    <row r="1216" spans="1:16">
      <c r="A1216" s="352">
        <v>1064237</v>
      </c>
      <c r="B1216" s="352">
        <v>5077</v>
      </c>
      <c r="C1216" s="352" t="s">
        <v>335</v>
      </c>
      <c r="D1216" s="352" t="s">
        <v>1420</v>
      </c>
      <c r="E1216" s="352">
        <v>0</v>
      </c>
      <c r="F1216" s="352" t="s">
        <v>337</v>
      </c>
      <c r="G1216" s="353">
        <v>0</v>
      </c>
      <c r="H1216" s="353">
        <v>0</v>
      </c>
      <c r="I1216" s="353">
        <v>0</v>
      </c>
      <c r="J1216" s="353">
        <v>0</v>
      </c>
      <c r="K1216" s="353">
        <v>0</v>
      </c>
      <c r="L1216" s="353">
        <v>0</v>
      </c>
      <c r="M1216" s="354">
        <v>0.9</v>
      </c>
      <c r="N1216" s="355"/>
      <c r="O1216" s="355"/>
      <c r="P1216" s="353">
        <v>0</v>
      </c>
    </row>
    <row r="1217" spans="1:16">
      <c r="A1217" s="352">
        <v>1064234</v>
      </c>
      <c r="B1217" s="352">
        <v>5076</v>
      </c>
      <c r="C1217" s="352" t="s">
        <v>335</v>
      </c>
      <c r="D1217" s="352" t="s">
        <v>1421</v>
      </c>
      <c r="E1217" s="352">
        <v>0</v>
      </c>
      <c r="F1217" s="352" t="s">
        <v>337</v>
      </c>
      <c r="G1217" s="353">
        <v>0</v>
      </c>
      <c r="H1217" s="353">
        <v>0</v>
      </c>
      <c r="I1217" s="353">
        <v>0</v>
      </c>
      <c r="J1217" s="353">
        <v>0</v>
      </c>
      <c r="K1217" s="353">
        <v>0</v>
      </c>
      <c r="L1217" s="353">
        <v>0</v>
      </c>
      <c r="M1217" s="354">
        <v>0.9</v>
      </c>
      <c r="N1217" s="355"/>
      <c r="O1217" s="355"/>
      <c r="P1217" s="353">
        <v>0</v>
      </c>
    </row>
    <row r="1218" spans="1:16">
      <c r="A1218" s="352">
        <v>751805</v>
      </c>
      <c r="B1218" s="352">
        <v>4851</v>
      </c>
      <c r="C1218" s="352" t="s">
        <v>335</v>
      </c>
      <c r="D1218" s="352" t="s">
        <v>1422</v>
      </c>
      <c r="E1218" s="352">
        <v>0</v>
      </c>
      <c r="F1218" s="352" t="s">
        <v>337</v>
      </c>
      <c r="G1218" s="353">
        <v>0</v>
      </c>
      <c r="H1218" s="353"/>
      <c r="I1218" s="353">
        <v>0</v>
      </c>
      <c r="J1218" s="353"/>
      <c r="K1218" s="353">
        <v>0</v>
      </c>
      <c r="L1218" s="353">
        <v>0</v>
      </c>
      <c r="M1218" s="354">
        <v>0.9</v>
      </c>
      <c r="N1218" s="355"/>
      <c r="O1218" s="355"/>
      <c r="P1218" s="353">
        <v>0</v>
      </c>
    </row>
    <row r="1219" spans="1:16">
      <c r="A1219" s="352">
        <v>751775</v>
      </c>
      <c r="B1219" s="352">
        <v>4850</v>
      </c>
      <c r="C1219" s="352" t="s">
        <v>335</v>
      </c>
      <c r="D1219" s="352" t="s">
        <v>1423</v>
      </c>
      <c r="E1219" s="352">
        <v>0</v>
      </c>
      <c r="F1219" s="352" t="s">
        <v>337</v>
      </c>
      <c r="G1219" s="353">
        <v>0</v>
      </c>
      <c r="H1219" s="353"/>
      <c r="I1219" s="353">
        <v>0</v>
      </c>
      <c r="J1219" s="353"/>
      <c r="K1219" s="353">
        <v>0</v>
      </c>
      <c r="L1219" s="353">
        <v>0</v>
      </c>
      <c r="M1219" s="354">
        <v>0.9</v>
      </c>
      <c r="N1219" s="355"/>
      <c r="O1219" s="355"/>
      <c r="P1219" s="353">
        <v>0</v>
      </c>
    </row>
    <row r="1220" spans="1:16">
      <c r="A1220" s="352">
        <v>1064233</v>
      </c>
      <c r="B1220" s="352">
        <v>5075</v>
      </c>
      <c r="C1220" s="352" t="s">
        <v>335</v>
      </c>
      <c r="D1220" s="352" t="s">
        <v>1424</v>
      </c>
      <c r="E1220" s="352">
        <v>0</v>
      </c>
      <c r="F1220" s="352" t="s">
        <v>337</v>
      </c>
      <c r="G1220" s="353">
        <v>0</v>
      </c>
      <c r="H1220" s="353">
        <v>0</v>
      </c>
      <c r="I1220" s="353">
        <v>0</v>
      </c>
      <c r="J1220" s="353">
        <v>0</v>
      </c>
      <c r="K1220" s="353">
        <v>0</v>
      </c>
      <c r="L1220" s="353">
        <v>0</v>
      </c>
      <c r="M1220" s="354">
        <v>0.9</v>
      </c>
      <c r="N1220" s="355"/>
      <c r="O1220" s="355"/>
      <c r="P1220" s="353">
        <v>0</v>
      </c>
    </row>
    <row r="1221" spans="1:16">
      <c r="A1221" s="352">
        <v>1064232</v>
      </c>
      <c r="B1221" s="352">
        <v>5074</v>
      </c>
      <c r="C1221" s="352" t="s">
        <v>335</v>
      </c>
      <c r="D1221" s="352" t="s">
        <v>1425</v>
      </c>
      <c r="E1221" s="352">
        <v>0</v>
      </c>
      <c r="F1221" s="352" t="s">
        <v>337</v>
      </c>
      <c r="G1221" s="353">
        <v>0</v>
      </c>
      <c r="H1221" s="353">
        <v>0</v>
      </c>
      <c r="I1221" s="353">
        <v>0</v>
      </c>
      <c r="J1221" s="353">
        <v>0</v>
      </c>
      <c r="K1221" s="353">
        <v>0</v>
      </c>
      <c r="L1221" s="353">
        <v>0</v>
      </c>
      <c r="M1221" s="354">
        <v>0.9</v>
      </c>
      <c r="N1221" s="355"/>
      <c r="O1221" s="355"/>
      <c r="P1221" s="353">
        <v>0</v>
      </c>
    </row>
    <row r="1222" spans="1:16">
      <c r="A1222" s="352">
        <v>1064181</v>
      </c>
      <c r="B1222" s="352">
        <v>5060</v>
      </c>
      <c r="C1222" s="352" t="s">
        <v>335</v>
      </c>
      <c r="D1222" s="352" t="s">
        <v>1426</v>
      </c>
      <c r="E1222" s="352">
        <v>0</v>
      </c>
      <c r="F1222" s="352" t="s">
        <v>337</v>
      </c>
      <c r="G1222" s="353">
        <v>0</v>
      </c>
      <c r="H1222" s="353">
        <v>0</v>
      </c>
      <c r="I1222" s="353">
        <v>0</v>
      </c>
      <c r="J1222" s="353">
        <v>0</v>
      </c>
      <c r="K1222" s="353">
        <v>0</v>
      </c>
      <c r="L1222" s="353">
        <v>0</v>
      </c>
      <c r="M1222" s="354">
        <v>0.9</v>
      </c>
      <c r="N1222" s="355"/>
      <c r="O1222" s="355"/>
      <c r="P1222" s="353">
        <v>0</v>
      </c>
    </row>
    <row r="1223" spans="1:16">
      <c r="A1223" s="352">
        <v>751383</v>
      </c>
      <c r="B1223" s="352">
        <v>4756</v>
      </c>
      <c r="C1223" s="352" t="s">
        <v>335</v>
      </c>
      <c r="D1223" s="352" t="s">
        <v>1427</v>
      </c>
      <c r="E1223" s="352">
        <v>0</v>
      </c>
      <c r="F1223" s="352" t="s">
        <v>337</v>
      </c>
      <c r="G1223" s="353">
        <v>0</v>
      </c>
      <c r="H1223" s="353">
        <v>0</v>
      </c>
      <c r="I1223" s="353">
        <v>0</v>
      </c>
      <c r="J1223" s="353">
        <v>0</v>
      </c>
      <c r="K1223" s="353">
        <v>0</v>
      </c>
      <c r="L1223" s="353">
        <v>0</v>
      </c>
      <c r="M1223" s="354">
        <v>0.9</v>
      </c>
      <c r="N1223" s="355"/>
      <c r="O1223" s="355"/>
      <c r="P1223" s="353">
        <v>0</v>
      </c>
    </row>
    <row r="1224" spans="1:16">
      <c r="A1224" s="352">
        <v>1064156</v>
      </c>
      <c r="B1224" s="352">
        <v>5050</v>
      </c>
      <c r="C1224" s="352" t="s">
        <v>335</v>
      </c>
      <c r="D1224" s="352" t="s">
        <v>1428</v>
      </c>
      <c r="E1224" s="352">
        <v>0</v>
      </c>
      <c r="F1224" s="352" t="s">
        <v>337</v>
      </c>
      <c r="G1224" s="353">
        <v>0</v>
      </c>
      <c r="H1224" s="353">
        <v>0</v>
      </c>
      <c r="I1224" s="353">
        <v>0</v>
      </c>
      <c r="J1224" s="353">
        <v>0</v>
      </c>
      <c r="K1224" s="353">
        <v>0</v>
      </c>
      <c r="L1224" s="353">
        <v>0</v>
      </c>
      <c r="M1224" s="354">
        <v>0.9</v>
      </c>
      <c r="N1224" s="355"/>
      <c r="O1224" s="355"/>
      <c r="P1224" s="353">
        <v>0</v>
      </c>
    </row>
    <row r="1225" spans="1:16">
      <c r="A1225" s="352">
        <v>1064107</v>
      </c>
      <c r="B1225" s="352">
        <v>5017</v>
      </c>
      <c r="C1225" s="352" t="s">
        <v>335</v>
      </c>
      <c r="D1225" s="352" t="s">
        <v>1429</v>
      </c>
      <c r="E1225" s="352">
        <v>0</v>
      </c>
      <c r="F1225" s="352" t="s">
        <v>337</v>
      </c>
      <c r="G1225" s="353">
        <v>0</v>
      </c>
      <c r="H1225" s="353">
        <v>0</v>
      </c>
      <c r="I1225" s="353">
        <v>0</v>
      </c>
      <c r="J1225" s="353">
        <v>0</v>
      </c>
      <c r="K1225" s="353">
        <v>0</v>
      </c>
      <c r="L1225" s="353">
        <v>0</v>
      </c>
      <c r="M1225" s="354">
        <v>0.9</v>
      </c>
      <c r="N1225" s="355"/>
      <c r="O1225" s="355"/>
      <c r="P1225" s="353">
        <v>0</v>
      </c>
    </row>
    <row r="1226" spans="1:16">
      <c r="A1226" s="352">
        <v>1064127</v>
      </c>
      <c r="B1226" s="352">
        <v>5032</v>
      </c>
      <c r="C1226" s="352" t="s">
        <v>335</v>
      </c>
      <c r="D1226" s="352" t="s">
        <v>1430</v>
      </c>
      <c r="E1226" s="352">
        <v>0</v>
      </c>
      <c r="F1226" s="352" t="s">
        <v>337</v>
      </c>
      <c r="G1226" s="353">
        <v>0</v>
      </c>
      <c r="H1226" s="353">
        <v>0</v>
      </c>
      <c r="I1226" s="353">
        <v>0</v>
      </c>
      <c r="J1226" s="353">
        <v>0</v>
      </c>
      <c r="K1226" s="353">
        <v>0</v>
      </c>
      <c r="L1226" s="353">
        <v>0</v>
      </c>
      <c r="M1226" s="354">
        <v>0.9</v>
      </c>
      <c r="N1226" s="355"/>
      <c r="O1226" s="355"/>
      <c r="P1226" s="353">
        <v>0</v>
      </c>
    </row>
    <row r="1227" spans="1:16">
      <c r="A1227" s="352">
        <v>1064122</v>
      </c>
      <c r="B1227" s="352">
        <v>5028</v>
      </c>
      <c r="C1227" s="352" t="s">
        <v>335</v>
      </c>
      <c r="D1227" s="352" t="s">
        <v>1431</v>
      </c>
      <c r="E1227" s="352">
        <v>0</v>
      </c>
      <c r="F1227" s="352" t="s">
        <v>337</v>
      </c>
      <c r="G1227" s="353">
        <v>0</v>
      </c>
      <c r="H1227" s="353">
        <v>0</v>
      </c>
      <c r="I1227" s="353">
        <v>0</v>
      </c>
      <c r="J1227" s="353">
        <v>0</v>
      </c>
      <c r="K1227" s="353">
        <v>0</v>
      </c>
      <c r="L1227" s="353">
        <v>0</v>
      </c>
      <c r="M1227" s="354">
        <v>0.9</v>
      </c>
      <c r="N1227" s="355"/>
      <c r="O1227" s="355"/>
      <c r="P1227" s="353">
        <v>0</v>
      </c>
    </row>
    <row r="1228" spans="1:16">
      <c r="A1228" s="352">
        <v>1064119</v>
      </c>
      <c r="B1228" s="352">
        <v>5025</v>
      </c>
      <c r="C1228" s="352" t="s">
        <v>335</v>
      </c>
      <c r="D1228" s="352" t="s">
        <v>1432</v>
      </c>
      <c r="E1228" s="352">
        <v>0</v>
      </c>
      <c r="F1228" s="352" t="s">
        <v>337</v>
      </c>
      <c r="G1228" s="353">
        <v>0</v>
      </c>
      <c r="H1228" s="353">
        <v>0</v>
      </c>
      <c r="I1228" s="353">
        <v>0</v>
      </c>
      <c r="J1228" s="353">
        <v>0</v>
      </c>
      <c r="K1228" s="353">
        <v>0</v>
      </c>
      <c r="L1228" s="353">
        <v>0</v>
      </c>
      <c r="M1228" s="354">
        <v>0.9</v>
      </c>
      <c r="N1228" s="355"/>
      <c r="O1228" s="355"/>
      <c r="P1228" s="353">
        <v>0</v>
      </c>
    </row>
    <row r="1229" spans="1:16">
      <c r="A1229" s="352">
        <v>1064113</v>
      </c>
      <c r="B1229" s="352">
        <v>5019</v>
      </c>
      <c r="C1229" s="352" t="s">
        <v>335</v>
      </c>
      <c r="D1229" s="352" t="s">
        <v>1433</v>
      </c>
      <c r="E1229" s="352">
        <v>0</v>
      </c>
      <c r="F1229" s="352" t="s">
        <v>337</v>
      </c>
      <c r="G1229" s="353">
        <v>0</v>
      </c>
      <c r="H1229" s="353">
        <v>0</v>
      </c>
      <c r="I1229" s="353">
        <v>0</v>
      </c>
      <c r="J1229" s="353">
        <v>0</v>
      </c>
      <c r="K1229" s="353">
        <v>0</v>
      </c>
      <c r="L1229" s="353">
        <v>0</v>
      </c>
      <c r="M1229" s="354">
        <v>0.9</v>
      </c>
      <c r="N1229" s="355"/>
      <c r="O1229" s="355"/>
      <c r="P1229" s="353">
        <v>0</v>
      </c>
    </row>
    <row r="1230" spans="1:16">
      <c r="A1230" s="352">
        <v>742724</v>
      </c>
      <c r="B1230" s="352">
        <v>4160</v>
      </c>
      <c r="C1230" s="352" t="s">
        <v>338</v>
      </c>
      <c r="D1230" s="352" t="s">
        <v>1434</v>
      </c>
      <c r="E1230" s="352">
        <v>0</v>
      </c>
      <c r="F1230" s="352" t="s">
        <v>337</v>
      </c>
      <c r="G1230" s="353">
        <v>0</v>
      </c>
      <c r="H1230" s="353"/>
      <c r="I1230" s="353">
        <v>0</v>
      </c>
      <c r="J1230" s="353">
        <v>0</v>
      </c>
      <c r="K1230" s="353">
        <v>0</v>
      </c>
      <c r="L1230" s="353">
        <v>0</v>
      </c>
      <c r="M1230" s="354">
        <v>0.9</v>
      </c>
      <c r="N1230" s="355"/>
      <c r="O1230" s="355"/>
      <c r="P1230" s="353">
        <v>0</v>
      </c>
    </row>
    <row r="1231" spans="1:16">
      <c r="A1231" s="352">
        <v>743604</v>
      </c>
      <c r="B1231" s="352">
        <v>4183</v>
      </c>
      <c r="C1231" s="352" t="s">
        <v>338</v>
      </c>
      <c r="D1231" s="352" t="s">
        <v>1435</v>
      </c>
      <c r="E1231" s="352">
        <v>0</v>
      </c>
      <c r="F1231" s="352" t="s">
        <v>337</v>
      </c>
      <c r="G1231" s="353">
        <v>0</v>
      </c>
      <c r="H1231" s="353"/>
      <c r="I1231" s="353">
        <v>0</v>
      </c>
      <c r="J1231" s="353">
        <v>0</v>
      </c>
      <c r="K1231" s="353">
        <v>0</v>
      </c>
      <c r="L1231" s="353">
        <v>0</v>
      </c>
      <c r="M1231" s="354">
        <v>0.9</v>
      </c>
      <c r="N1231" s="355"/>
      <c r="O1231" s="355"/>
      <c r="P1231" s="353">
        <v>0</v>
      </c>
    </row>
    <row r="1232" spans="1:16">
      <c r="A1232" s="352">
        <v>1064132</v>
      </c>
      <c r="B1232" s="352">
        <v>5036</v>
      </c>
      <c r="C1232" s="352" t="s">
        <v>335</v>
      </c>
      <c r="D1232" s="352" t="s">
        <v>1436</v>
      </c>
      <c r="E1232" s="352">
        <v>0</v>
      </c>
      <c r="F1232" s="352" t="s">
        <v>337</v>
      </c>
      <c r="G1232" s="353">
        <v>0</v>
      </c>
      <c r="H1232" s="353">
        <v>0</v>
      </c>
      <c r="I1232" s="353">
        <v>0</v>
      </c>
      <c r="J1232" s="353">
        <v>0</v>
      </c>
      <c r="K1232" s="353">
        <v>0</v>
      </c>
      <c r="L1232" s="353">
        <v>0</v>
      </c>
      <c r="M1232" s="354">
        <v>0.9</v>
      </c>
      <c r="N1232" s="355"/>
      <c r="O1232" s="355"/>
      <c r="P1232" s="353">
        <v>0</v>
      </c>
    </row>
    <row r="1233" spans="1:16">
      <c r="A1233" s="352">
        <v>1064133</v>
      </c>
      <c r="B1233" s="352">
        <v>5037</v>
      </c>
      <c r="C1233" s="352" t="s">
        <v>335</v>
      </c>
      <c r="D1233" s="352" t="s">
        <v>1437</v>
      </c>
      <c r="E1233" s="352">
        <v>0</v>
      </c>
      <c r="F1233" s="352" t="s">
        <v>337</v>
      </c>
      <c r="G1233" s="353">
        <v>0</v>
      </c>
      <c r="H1233" s="353">
        <v>0</v>
      </c>
      <c r="I1233" s="353">
        <v>0</v>
      </c>
      <c r="J1233" s="353">
        <v>0</v>
      </c>
      <c r="K1233" s="353">
        <v>0</v>
      </c>
      <c r="L1233" s="353">
        <v>0</v>
      </c>
      <c r="M1233" s="354">
        <v>0.9</v>
      </c>
      <c r="N1233" s="355"/>
      <c r="O1233" s="355"/>
      <c r="P1233" s="353">
        <v>0</v>
      </c>
    </row>
    <row r="1234" spans="1:16">
      <c r="A1234" s="352">
        <v>751521</v>
      </c>
      <c r="B1234" s="352">
        <v>4821</v>
      </c>
      <c r="C1234" s="352" t="s">
        <v>335</v>
      </c>
      <c r="D1234" s="352" t="s">
        <v>1438</v>
      </c>
      <c r="E1234" s="352">
        <v>0</v>
      </c>
      <c r="F1234" s="352" t="s">
        <v>337</v>
      </c>
      <c r="G1234" s="353">
        <v>0</v>
      </c>
      <c r="H1234" s="353"/>
      <c r="I1234" s="353">
        <v>0</v>
      </c>
      <c r="J1234" s="353"/>
      <c r="K1234" s="353">
        <v>0</v>
      </c>
      <c r="L1234" s="353">
        <v>0</v>
      </c>
      <c r="M1234" s="354">
        <v>0.9</v>
      </c>
      <c r="N1234" s="355"/>
      <c r="O1234" s="355"/>
      <c r="P1234" s="353">
        <v>0</v>
      </c>
    </row>
    <row r="1235" spans="1:16">
      <c r="A1235" s="352">
        <v>1064128</v>
      </c>
      <c r="B1235" s="352">
        <v>5033</v>
      </c>
      <c r="C1235" s="352" t="s">
        <v>335</v>
      </c>
      <c r="D1235" s="352" t="s">
        <v>1439</v>
      </c>
      <c r="E1235" s="352">
        <v>0</v>
      </c>
      <c r="F1235" s="352" t="s">
        <v>337</v>
      </c>
      <c r="G1235" s="353">
        <v>0</v>
      </c>
      <c r="H1235" s="353">
        <v>0</v>
      </c>
      <c r="I1235" s="353">
        <v>0</v>
      </c>
      <c r="J1235" s="353">
        <v>0</v>
      </c>
      <c r="K1235" s="353">
        <v>0</v>
      </c>
      <c r="L1235" s="353">
        <v>0</v>
      </c>
      <c r="M1235" s="354">
        <v>0.9</v>
      </c>
      <c r="N1235" s="355"/>
      <c r="O1235" s="355"/>
      <c r="P1235" s="353">
        <v>0</v>
      </c>
    </row>
    <row r="1236" spans="1:16">
      <c r="A1236" s="352">
        <v>1064125</v>
      </c>
      <c r="B1236" s="352">
        <v>5030</v>
      </c>
      <c r="C1236" s="352" t="s">
        <v>335</v>
      </c>
      <c r="D1236" s="352" t="s">
        <v>1440</v>
      </c>
      <c r="E1236" s="352">
        <v>0</v>
      </c>
      <c r="F1236" s="352" t="s">
        <v>337</v>
      </c>
      <c r="G1236" s="353">
        <v>0</v>
      </c>
      <c r="H1236" s="353">
        <v>0</v>
      </c>
      <c r="I1236" s="353">
        <v>0</v>
      </c>
      <c r="J1236" s="353">
        <v>0</v>
      </c>
      <c r="K1236" s="353">
        <v>0</v>
      </c>
      <c r="L1236" s="353">
        <v>0</v>
      </c>
      <c r="M1236" s="354">
        <v>0.9</v>
      </c>
      <c r="N1236" s="355"/>
      <c r="O1236" s="355"/>
      <c r="P1236" s="353">
        <v>0</v>
      </c>
    </row>
    <row r="1237" spans="1:16">
      <c r="A1237" s="352">
        <v>1064130</v>
      </c>
      <c r="B1237" s="352">
        <v>5035</v>
      </c>
      <c r="C1237" s="352" t="s">
        <v>335</v>
      </c>
      <c r="D1237" s="352" t="s">
        <v>1441</v>
      </c>
      <c r="E1237" s="352">
        <v>0</v>
      </c>
      <c r="F1237" s="352" t="s">
        <v>337</v>
      </c>
      <c r="G1237" s="353">
        <v>0</v>
      </c>
      <c r="H1237" s="353">
        <v>0</v>
      </c>
      <c r="I1237" s="353">
        <v>0</v>
      </c>
      <c r="J1237" s="353">
        <v>0</v>
      </c>
      <c r="K1237" s="353">
        <v>0</v>
      </c>
      <c r="L1237" s="353">
        <v>0</v>
      </c>
      <c r="M1237" s="354">
        <v>0.9</v>
      </c>
      <c r="N1237" s="355"/>
      <c r="O1237" s="355"/>
      <c r="P1237" s="353">
        <v>0</v>
      </c>
    </row>
    <row r="1238" spans="1:16">
      <c r="A1238" s="352">
        <v>1064129</v>
      </c>
      <c r="B1238" s="352">
        <v>5034</v>
      </c>
      <c r="C1238" s="352" t="s">
        <v>335</v>
      </c>
      <c r="D1238" s="352" t="s">
        <v>1442</v>
      </c>
      <c r="E1238" s="352">
        <v>0</v>
      </c>
      <c r="F1238" s="352" t="s">
        <v>337</v>
      </c>
      <c r="G1238" s="353">
        <v>0</v>
      </c>
      <c r="H1238" s="353">
        <v>0</v>
      </c>
      <c r="I1238" s="353">
        <v>0</v>
      </c>
      <c r="J1238" s="353">
        <v>0</v>
      </c>
      <c r="K1238" s="353">
        <v>0</v>
      </c>
      <c r="L1238" s="353">
        <v>0</v>
      </c>
      <c r="M1238" s="354">
        <v>0.9</v>
      </c>
      <c r="N1238" s="355"/>
      <c r="O1238" s="355"/>
      <c r="P1238" s="353">
        <v>0</v>
      </c>
    </row>
    <row r="1239" spans="1:16">
      <c r="A1239" s="352">
        <v>1064126</v>
      </c>
      <c r="B1239" s="352">
        <v>5031</v>
      </c>
      <c r="C1239" s="352" t="s">
        <v>504</v>
      </c>
      <c r="D1239" s="352" t="s">
        <v>1443</v>
      </c>
      <c r="E1239" s="352">
        <v>0</v>
      </c>
      <c r="F1239" s="352" t="s">
        <v>337</v>
      </c>
      <c r="G1239" s="353">
        <v>0</v>
      </c>
      <c r="H1239" s="353">
        <v>0</v>
      </c>
      <c r="I1239" s="353">
        <v>0</v>
      </c>
      <c r="J1239" s="353">
        <v>0</v>
      </c>
      <c r="K1239" s="353">
        <v>0</v>
      </c>
      <c r="L1239" s="353">
        <v>0</v>
      </c>
      <c r="M1239" s="354">
        <v>0.9</v>
      </c>
      <c r="N1239" s="355"/>
      <c r="O1239" s="355"/>
      <c r="P1239" s="353">
        <v>0</v>
      </c>
    </row>
    <row r="1240" spans="1:16">
      <c r="A1240" s="352">
        <v>1064047</v>
      </c>
      <c r="B1240" s="352">
        <v>4987</v>
      </c>
      <c r="C1240" s="352" t="s">
        <v>335</v>
      </c>
      <c r="D1240" s="352" t="s">
        <v>1444</v>
      </c>
      <c r="E1240" s="352">
        <v>0</v>
      </c>
      <c r="F1240" s="352" t="s">
        <v>337</v>
      </c>
      <c r="G1240" s="353">
        <v>0</v>
      </c>
      <c r="H1240" s="353">
        <v>0</v>
      </c>
      <c r="I1240" s="353">
        <v>0</v>
      </c>
      <c r="J1240" s="353">
        <v>0</v>
      </c>
      <c r="K1240" s="353">
        <v>0</v>
      </c>
      <c r="L1240" s="353">
        <v>0</v>
      </c>
      <c r="M1240" s="354">
        <v>0.9</v>
      </c>
      <c r="N1240" s="355"/>
      <c r="O1240" s="355"/>
      <c r="P1240" s="353">
        <v>0</v>
      </c>
    </row>
    <row r="1241" spans="1:16">
      <c r="A1241" s="352">
        <v>1064124</v>
      </c>
      <c r="B1241" s="352">
        <v>5029</v>
      </c>
      <c r="C1241" s="352" t="s">
        <v>335</v>
      </c>
      <c r="D1241" s="352" t="s">
        <v>1445</v>
      </c>
      <c r="E1241" s="352">
        <v>0</v>
      </c>
      <c r="F1241" s="352" t="s">
        <v>337</v>
      </c>
      <c r="G1241" s="353">
        <v>0</v>
      </c>
      <c r="H1241" s="353">
        <v>0</v>
      </c>
      <c r="I1241" s="353">
        <v>0</v>
      </c>
      <c r="J1241" s="353">
        <v>0</v>
      </c>
      <c r="K1241" s="353">
        <v>0</v>
      </c>
      <c r="L1241" s="353">
        <v>0</v>
      </c>
      <c r="M1241" s="354">
        <v>0.9</v>
      </c>
      <c r="N1241" s="355"/>
      <c r="O1241" s="355"/>
      <c r="P1241" s="353">
        <v>0</v>
      </c>
    </row>
    <row r="1242" spans="1:16">
      <c r="A1242" s="352">
        <v>1064050</v>
      </c>
      <c r="B1242" s="352">
        <v>4989</v>
      </c>
      <c r="C1242" s="352" t="s">
        <v>335</v>
      </c>
      <c r="D1242" s="352" t="s">
        <v>1446</v>
      </c>
      <c r="E1242" s="352">
        <v>0</v>
      </c>
      <c r="F1242" s="352" t="s">
        <v>337</v>
      </c>
      <c r="G1242" s="353">
        <v>0</v>
      </c>
      <c r="H1242" s="353">
        <v>0</v>
      </c>
      <c r="I1242" s="353">
        <v>0</v>
      </c>
      <c r="J1242" s="353">
        <v>0</v>
      </c>
      <c r="K1242" s="353">
        <v>0</v>
      </c>
      <c r="L1242" s="353">
        <v>0</v>
      </c>
      <c r="M1242" s="354">
        <v>0.9</v>
      </c>
      <c r="N1242" s="355"/>
      <c r="O1242" s="355"/>
      <c r="P1242" s="353">
        <v>0</v>
      </c>
    </row>
    <row r="1243" spans="1:16">
      <c r="A1243" s="352">
        <v>1064044</v>
      </c>
      <c r="B1243" s="352">
        <v>4986</v>
      </c>
      <c r="C1243" s="352" t="s">
        <v>335</v>
      </c>
      <c r="D1243" s="352" t="s">
        <v>1447</v>
      </c>
      <c r="E1243" s="352">
        <v>0</v>
      </c>
      <c r="F1243" s="352" t="s">
        <v>337</v>
      </c>
      <c r="G1243" s="353">
        <v>0</v>
      </c>
      <c r="H1243" s="353">
        <v>0</v>
      </c>
      <c r="I1243" s="353">
        <v>0</v>
      </c>
      <c r="J1243" s="353">
        <v>0</v>
      </c>
      <c r="K1243" s="353">
        <v>0</v>
      </c>
      <c r="L1243" s="353">
        <v>0</v>
      </c>
      <c r="M1243" s="354">
        <v>0.9</v>
      </c>
      <c r="N1243" s="355"/>
      <c r="O1243" s="355"/>
      <c r="P1243" s="353">
        <v>0</v>
      </c>
    </row>
    <row r="1244" spans="1:16">
      <c r="A1244" s="352">
        <v>1064034</v>
      </c>
      <c r="B1244" s="352">
        <v>4977</v>
      </c>
      <c r="C1244" s="352" t="s">
        <v>335</v>
      </c>
      <c r="D1244" s="352" t="s">
        <v>1448</v>
      </c>
      <c r="E1244" s="352">
        <v>0</v>
      </c>
      <c r="F1244" s="352" t="s">
        <v>337</v>
      </c>
      <c r="G1244" s="353">
        <v>0</v>
      </c>
      <c r="H1244" s="353">
        <v>0</v>
      </c>
      <c r="I1244" s="353">
        <v>0</v>
      </c>
      <c r="J1244" s="353">
        <v>0</v>
      </c>
      <c r="K1244" s="353">
        <v>0</v>
      </c>
      <c r="L1244" s="353">
        <v>0</v>
      </c>
      <c r="M1244" s="354">
        <v>0.9</v>
      </c>
      <c r="N1244" s="355"/>
      <c r="O1244" s="355"/>
      <c r="P1244" s="353">
        <v>0</v>
      </c>
    </row>
    <row r="1245" spans="1:16">
      <c r="A1245" s="352">
        <v>1064032</v>
      </c>
      <c r="B1245" s="352">
        <v>4975</v>
      </c>
      <c r="C1245" s="352" t="s">
        <v>335</v>
      </c>
      <c r="D1245" s="352" t="s">
        <v>1449</v>
      </c>
      <c r="E1245" s="352">
        <v>0</v>
      </c>
      <c r="F1245" s="352" t="s">
        <v>337</v>
      </c>
      <c r="G1245" s="353">
        <v>0</v>
      </c>
      <c r="H1245" s="353">
        <v>0</v>
      </c>
      <c r="I1245" s="353">
        <v>0</v>
      </c>
      <c r="J1245" s="353">
        <v>0</v>
      </c>
      <c r="K1245" s="353">
        <v>0</v>
      </c>
      <c r="L1245" s="353">
        <v>0</v>
      </c>
      <c r="M1245" s="354">
        <v>0.9</v>
      </c>
      <c r="N1245" s="355"/>
      <c r="O1245" s="355"/>
      <c r="P1245" s="353">
        <v>0</v>
      </c>
    </row>
    <row r="1246" spans="1:16">
      <c r="A1246" s="352">
        <v>1064025</v>
      </c>
      <c r="B1246" s="352">
        <v>4969</v>
      </c>
      <c r="C1246" s="352" t="s">
        <v>335</v>
      </c>
      <c r="D1246" s="352" t="s">
        <v>1450</v>
      </c>
      <c r="E1246" s="352">
        <v>0</v>
      </c>
      <c r="F1246" s="352" t="s">
        <v>337</v>
      </c>
      <c r="G1246" s="353">
        <v>0</v>
      </c>
      <c r="H1246" s="353">
        <v>0</v>
      </c>
      <c r="I1246" s="353">
        <v>0</v>
      </c>
      <c r="J1246" s="353">
        <v>0</v>
      </c>
      <c r="K1246" s="353">
        <v>0</v>
      </c>
      <c r="L1246" s="353">
        <v>0</v>
      </c>
      <c r="M1246" s="354">
        <v>0.9</v>
      </c>
      <c r="N1246" s="355"/>
      <c r="O1246" s="355"/>
      <c r="P1246" s="353">
        <v>0</v>
      </c>
    </row>
    <row r="1247" spans="1:16">
      <c r="A1247" s="352">
        <v>1064030</v>
      </c>
      <c r="B1247" s="352">
        <v>4973</v>
      </c>
      <c r="C1247" s="352" t="s">
        <v>335</v>
      </c>
      <c r="D1247" s="352" t="s">
        <v>1451</v>
      </c>
      <c r="E1247" s="352">
        <v>0</v>
      </c>
      <c r="F1247" s="352" t="s">
        <v>337</v>
      </c>
      <c r="G1247" s="353">
        <v>0</v>
      </c>
      <c r="H1247" s="353">
        <v>0</v>
      </c>
      <c r="I1247" s="353">
        <v>0</v>
      </c>
      <c r="J1247" s="353">
        <v>0</v>
      </c>
      <c r="K1247" s="353">
        <v>0</v>
      </c>
      <c r="L1247" s="353">
        <v>0</v>
      </c>
      <c r="M1247" s="354">
        <v>0.9</v>
      </c>
      <c r="N1247" s="355"/>
      <c r="O1247" s="355"/>
      <c r="P1247" s="353">
        <v>0</v>
      </c>
    </row>
    <row r="1248" spans="1:16">
      <c r="A1248" s="352">
        <v>751811</v>
      </c>
      <c r="B1248" s="352">
        <v>4856</v>
      </c>
      <c r="C1248" s="352" t="s">
        <v>335</v>
      </c>
      <c r="D1248" s="352" t="s">
        <v>1452</v>
      </c>
      <c r="E1248" s="352">
        <v>0</v>
      </c>
      <c r="F1248" s="352" t="s">
        <v>337</v>
      </c>
      <c r="G1248" s="353">
        <v>0</v>
      </c>
      <c r="H1248" s="353"/>
      <c r="I1248" s="353">
        <v>0</v>
      </c>
      <c r="J1248" s="353"/>
      <c r="K1248" s="353">
        <v>0</v>
      </c>
      <c r="L1248" s="353">
        <v>0</v>
      </c>
      <c r="M1248" s="354">
        <v>0.9</v>
      </c>
      <c r="N1248" s="355"/>
      <c r="O1248" s="355"/>
      <c r="P1248" s="353">
        <v>0</v>
      </c>
    </row>
    <row r="1249" spans="1:16">
      <c r="A1249" s="352">
        <v>1064021</v>
      </c>
      <c r="B1249" s="352">
        <v>4966</v>
      </c>
      <c r="C1249" s="352" t="s">
        <v>335</v>
      </c>
      <c r="D1249" s="352" t="s">
        <v>1453</v>
      </c>
      <c r="E1249" s="352">
        <v>0</v>
      </c>
      <c r="F1249" s="352" t="s">
        <v>337</v>
      </c>
      <c r="G1249" s="353">
        <v>0</v>
      </c>
      <c r="H1249" s="353">
        <v>0</v>
      </c>
      <c r="I1249" s="353">
        <v>0</v>
      </c>
      <c r="J1249" s="353">
        <v>0</v>
      </c>
      <c r="K1249" s="353">
        <v>0</v>
      </c>
      <c r="L1249" s="353">
        <v>0</v>
      </c>
      <c r="M1249" s="354">
        <v>0.9</v>
      </c>
      <c r="N1249" s="355"/>
      <c r="O1249" s="355"/>
      <c r="P1249" s="353">
        <v>0</v>
      </c>
    </row>
    <row r="1250" spans="1:16">
      <c r="A1250" s="352">
        <v>1064120</v>
      </c>
      <c r="B1250" s="352">
        <v>5026</v>
      </c>
      <c r="C1250" s="352" t="s">
        <v>335</v>
      </c>
      <c r="D1250" s="352" t="s">
        <v>1454</v>
      </c>
      <c r="E1250" s="352">
        <v>0</v>
      </c>
      <c r="F1250" s="352" t="s">
        <v>337</v>
      </c>
      <c r="G1250" s="353">
        <v>0</v>
      </c>
      <c r="H1250" s="353">
        <v>0</v>
      </c>
      <c r="I1250" s="353">
        <v>0</v>
      </c>
      <c r="J1250" s="353">
        <v>0</v>
      </c>
      <c r="K1250" s="353">
        <v>0</v>
      </c>
      <c r="L1250" s="353">
        <v>0</v>
      </c>
      <c r="M1250" s="354">
        <v>0.9</v>
      </c>
      <c r="N1250" s="355"/>
      <c r="O1250" s="355"/>
      <c r="P1250" s="353">
        <v>0</v>
      </c>
    </row>
    <row r="1251" spans="1:16">
      <c r="A1251" s="352">
        <v>1064118</v>
      </c>
      <c r="B1251" s="352">
        <v>5024</v>
      </c>
      <c r="C1251" s="352" t="s">
        <v>335</v>
      </c>
      <c r="D1251" s="352" t="s">
        <v>1455</v>
      </c>
      <c r="E1251" s="352">
        <v>0</v>
      </c>
      <c r="F1251" s="352" t="s">
        <v>337</v>
      </c>
      <c r="G1251" s="353">
        <v>0</v>
      </c>
      <c r="H1251" s="353">
        <v>0</v>
      </c>
      <c r="I1251" s="353">
        <v>0</v>
      </c>
      <c r="J1251" s="353">
        <v>0</v>
      </c>
      <c r="K1251" s="353">
        <v>0</v>
      </c>
      <c r="L1251" s="353">
        <v>0</v>
      </c>
      <c r="M1251" s="354">
        <v>0.9</v>
      </c>
      <c r="N1251" s="355"/>
      <c r="O1251" s="355"/>
      <c r="P1251" s="353">
        <v>0</v>
      </c>
    </row>
    <row r="1252" spans="1:16">
      <c r="A1252" s="352">
        <v>746369</v>
      </c>
      <c r="B1252" s="352">
        <v>2582</v>
      </c>
      <c r="C1252" s="352" t="s">
        <v>338</v>
      </c>
      <c r="D1252" s="352" t="s">
        <v>1456</v>
      </c>
      <c r="E1252" s="352">
        <v>0</v>
      </c>
      <c r="F1252" s="352" t="s">
        <v>337</v>
      </c>
      <c r="G1252" s="353">
        <v>176484.7</v>
      </c>
      <c r="H1252" s="353">
        <v>0</v>
      </c>
      <c r="I1252" s="353">
        <v>0</v>
      </c>
      <c r="J1252" s="353">
        <v>17648.47</v>
      </c>
      <c r="K1252" s="353">
        <v>17648.47</v>
      </c>
      <c r="L1252" s="353">
        <v>158836.23000000001</v>
      </c>
      <c r="M1252" s="354">
        <v>0.9</v>
      </c>
      <c r="N1252" s="355">
        <v>45819.76059027778</v>
      </c>
      <c r="O1252" s="355">
        <v>45819.76059027778</v>
      </c>
      <c r="P1252" s="353">
        <v>0</v>
      </c>
    </row>
    <row r="1253" spans="1:16">
      <c r="A1253" s="352">
        <v>745657</v>
      </c>
      <c r="B1253" s="352">
        <v>2557</v>
      </c>
      <c r="C1253" s="352" t="s">
        <v>338</v>
      </c>
      <c r="D1253" s="352" t="s">
        <v>1457</v>
      </c>
      <c r="E1253" s="352">
        <v>0</v>
      </c>
      <c r="F1253" s="352" t="s">
        <v>337</v>
      </c>
      <c r="G1253" s="353">
        <v>866595.59</v>
      </c>
      <c r="H1253" s="353">
        <v>0</v>
      </c>
      <c r="I1253" s="353">
        <v>0</v>
      </c>
      <c r="J1253" s="353">
        <v>0</v>
      </c>
      <c r="K1253" s="353">
        <v>0</v>
      </c>
      <c r="L1253" s="353">
        <v>866595.59</v>
      </c>
      <c r="M1253" s="354">
        <v>1</v>
      </c>
      <c r="N1253" s="355">
        <v>45475.468819444446</v>
      </c>
      <c r="O1253" s="355">
        <v>45474.772199074076</v>
      </c>
      <c r="P1253" s="353">
        <v>866595.59</v>
      </c>
    </row>
    <row r="1254" spans="1:16">
      <c r="A1254" s="352">
        <v>710541</v>
      </c>
      <c r="B1254" s="352">
        <v>355</v>
      </c>
      <c r="C1254" s="352" t="s">
        <v>338</v>
      </c>
      <c r="D1254" s="352" t="s">
        <v>1458</v>
      </c>
      <c r="E1254" s="352">
        <v>0</v>
      </c>
      <c r="F1254" s="352" t="s">
        <v>337</v>
      </c>
      <c r="G1254" s="353">
        <v>125333.29</v>
      </c>
      <c r="H1254" s="353">
        <v>0</v>
      </c>
      <c r="I1254" s="353">
        <v>0</v>
      </c>
      <c r="J1254" s="353">
        <v>0</v>
      </c>
      <c r="K1254" s="353">
        <v>0</v>
      </c>
      <c r="L1254" s="353">
        <v>125333.29</v>
      </c>
      <c r="M1254" s="354">
        <v>1</v>
      </c>
      <c r="N1254" s="355">
        <v>45048.481724537036</v>
      </c>
      <c r="O1254" s="355">
        <v>45047.548935185187</v>
      </c>
      <c r="P1254" s="353">
        <v>125333.29</v>
      </c>
    </row>
    <row r="1255" spans="1:16">
      <c r="A1255" s="352">
        <v>710544</v>
      </c>
      <c r="B1255" s="352">
        <v>342</v>
      </c>
      <c r="C1255" s="352" t="s">
        <v>338</v>
      </c>
      <c r="D1255" s="352" t="s">
        <v>1459</v>
      </c>
      <c r="E1255" s="352">
        <v>0</v>
      </c>
      <c r="F1255" s="352" t="s">
        <v>337</v>
      </c>
      <c r="G1255" s="353">
        <v>377031.86</v>
      </c>
      <c r="H1255" s="353">
        <v>0</v>
      </c>
      <c r="I1255" s="353">
        <v>0</v>
      </c>
      <c r="J1255" s="353">
        <v>0</v>
      </c>
      <c r="K1255" s="353">
        <v>0</v>
      </c>
      <c r="L1255" s="353">
        <v>377031.86</v>
      </c>
      <c r="M1255" s="354">
        <v>1</v>
      </c>
      <c r="N1255" s="355">
        <v>45048.481724537036</v>
      </c>
      <c r="O1255" s="355">
        <v>45047.892384259256</v>
      </c>
      <c r="P1255" s="353">
        <v>377031.86</v>
      </c>
    </row>
    <row r="1256" spans="1:16">
      <c r="A1256" s="352">
        <v>728994</v>
      </c>
      <c r="B1256" s="352">
        <v>1476</v>
      </c>
      <c r="C1256" s="352" t="s">
        <v>338</v>
      </c>
      <c r="D1256" s="352" t="s">
        <v>1460</v>
      </c>
      <c r="E1256" s="352">
        <v>0</v>
      </c>
      <c r="F1256" s="352" t="s">
        <v>337</v>
      </c>
      <c r="G1256" s="353">
        <v>27166.31</v>
      </c>
      <c r="H1256" s="353">
        <v>0</v>
      </c>
      <c r="I1256" s="353">
        <v>0</v>
      </c>
      <c r="J1256" s="353">
        <v>2716.63</v>
      </c>
      <c r="K1256" s="353">
        <v>2716.63</v>
      </c>
      <c r="L1256" s="353">
        <v>24449.68</v>
      </c>
      <c r="M1256" s="354">
        <v>0.9</v>
      </c>
      <c r="N1256" s="355">
        <v>45204.478877314818</v>
      </c>
      <c r="O1256" s="355">
        <v>45203.79792824074</v>
      </c>
      <c r="P1256" s="353">
        <v>27166.31</v>
      </c>
    </row>
    <row r="1257" spans="1:16">
      <c r="A1257" s="352">
        <v>728993</v>
      </c>
      <c r="B1257" s="352">
        <v>1362</v>
      </c>
      <c r="C1257" s="352" t="s">
        <v>338</v>
      </c>
      <c r="D1257" s="352" t="s">
        <v>1461</v>
      </c>
      <c r="E1257" s="352">
        <v>0</v>
      </c>
      <c r="F1257" s="352" t="s">
        <v>337</v>
      </c>
      <c r="G1257" s="353">
        <v>796733.43999999994</v>
      </c>
      <c r="H1257" s="353">
        <v>0</v>
      </c>
      <c r="I1257" s="353">
        <v>0</v>
      </c>
      <c r="J1257" s="353">
        <v>0</v>
      </c>
      <c r="K1257" s="353">
        <v>0</v>
      </c>
      <c r="L1257" s="353">
        <v>796733.43999999994</v>
      </c>
      <c r="M1257" s="354">
        <v>1</v>
      </c>
      <c r="N1257" s="355">
        <v>45218.48673611111</v>
      </c>
      <c r="O1257" s="355">
        <v>45217.546157407407</v>
      </c>
      <c r="P1257" s="353">
        <v>796733.43999999994</v>
      </c>
    </row>
    <row r="1258" spans="1:16">
      <c r="A1258" s="352">
        <v>738607</v>
      </c>
      <c r="B1258" s="352">
        <v>1945</v>
      </c>
      <c r="C1258" s="352" t="s">
        <v>338</v>
      </c>
      <c r="D1258" s="352" t="s">
        <v>1462</v>
      </c>
      <c r="E1258" s="352">
        <v>0</v>
      </c>
      <c r="F1258" s="352" t="s">
        <v>337</v>
      </c>
      <c r="G1258" s="353">
        <v>956487.99</v>
      </c>
      <c r="H1258" s="353">
        <v>0</v>
      </c>
      <c r="I1258" s="353">
        <v>0</v>
      </c>
      <c r="J1258" s="353">
        <v>0</v>
      </c>
      <c r="K1258" s="353">
        <v>0</v>
      </c>
      <c r="L1258" s="353">
        <v>956487.99</v>
      </c>
      <c r="M1258" s="354">
        <v>1</v>
      </c>
      <c r="N1258" s="355">
        <v>45288.513761574075</v>
      </c>
      <c r="O1258" s="355">
        <v>45287.808969907404</v>
      </c>
      <c r="P1258" s="353">
        <v>956487.99</v>
      </c>
    </row>
    <row r="1259" spans="1:16">
      <c r="A1259" s="352">
        <v>738398</v>
      </c>
      <c r="B1259" s="352">
        <v>1913</v>
      </c>
      <c r="C1259" s="352" t="s">
        <v>338</v>
      </c>
      <c r="D1259" s="352" t="s">
        <v>1463</v>
      </c>
      <c r="E1259" s="352">
        <v>0</v>
      </c>
      <c r="F1259" s="352" t="s">
        <v>337</v>
      </c>
      <c r="G1259" s="353">
        <v>190306.86</v>
      </c>
      <c r="H1259" s="353">
        <v>0</v>
      </c>
      <c r="I1259" s="353">
        <v>0</v>
      </c>
      <c r="J1259" s="353">
        <v>0</v>
      </c>
      <c r="K1259" s="353">
        <v>0</v>
      </c>
      <c r="L1259" s="353">
        <v>190306.86</v>
      </c>
      <c r="M1259" s="354">
        <v>1</v>
      </c>
      <c r="N1259" s="355">
        <v>45288.513761574075</v>
      </c>
      <c r="O1259" s="355">
        <v>45287.857627314814</v>
      </c>
      <c r="P1259" s="353">
        <v>190306.86</v>
      </c>
    </row>
    <row r="1260" spans="1:16">
      <c r="A1260" s="352">
        <v>741860</v>
      </c>
      <c r="B1260" s="352">
        <v>2138</v>
      </c>
      <c r="C1260" s="352" t="s">
        <v>338</v>
      </c>
      <c r="D1260" s="352" t="s">
        <v>1464</v>
      </c>
      <c r="E1260" s="352">
        <v>0</v>
      </c>
      <c r="F1260" s="352" t="s">
        <v>337</v>
      </c>
      <c r="G1260" s="353">
        <v>322502.11</v>
      </c>
      <c r="H1260" s="353">
        <v>0</v>
      </c>
      <c r="I1260" s="353">
        <v>0</v>
      </c>
      <c r="J1260" s="353">
        <v>32250.21</v>
      </c>
      <c r="K1260" s="353">
        <v>32250.21</v>
      </c>
      <c r="L1260" s="353">
        <v>290251.90000000002</v>
      </c>
      <c r="M1260" s="354">
        <v>0.9</v>
      </c>
      <c r="N1260" s="355">
        <v>45314.521863425929</v>
      </c>
      <c r="O1260" s="355">
        <v>45313.85728009259</v>
      </c>
      <c r="P1260" s="353">
        <v>322502.11</v>
      </c>
    </row>
    <row r="1261" spans="1:16">
      <c r="A1261" s="352">
        <v>741720</v>
      </c>
      <c r="B1261" s="352">
        <v>2152</v>
      </c>
      <c r="C1261" s="352" t="s">
        <v>338</v>
      </c>
      <c r="D1261" s="352" t="s">
        <v>1465</v>
      </c>
      <c r="E1261" s="352">
        <v>0</v>
      </c>
      <c r="F1261" s="352" t="s">
        <v>337</v>
      </c>
      <c r="G1261" s="353">
        <v>33376.76</v>
      </c>
      <c r="H1261" s="353">
        <v>0</v>
      </c>
      <c r="I1261" s="353">
        <v>0</v>
      </c>
      <c r="J1261" s="353">
        <v>0</v>
      </c>
      <c r="K1261" s="353">
        <v>0</v>
      </c>
      <c r="L1261" s="353">
        <v>33376.76</v>
      </c>
      <c r="M1261" s="354">
        <v>1</v>
      </c>
      <c r="N1261" s="355">
        <v>45328.525833333333</v>
      </c>
      <c r="O1261" s="355">
        <v>45327.811400462961</v>
      </c>
      <c r="P1261" s="353">
        <v>33376.76</v>
      </c>
    </row>
    <row r="1262" spans="1:16">
      <c r="A1262" s="352">
        <v>739464</v>
      </c>
      <c r="B1262" s="352">
        <v>1978</v>
      </c>
      <c r="C1262" s="352" t="s">
        <v>338</v>
      </c>
      <c r="D1262" s="352" t="s">
        <v>1466</v>
      </c>
      <c r="E1262" s="352">
        <v>0</v>
      </c>
      <c r="F1262" s="352" t="s">
        <v>337</v>
      </c>
      <c r="G1262" s="353">
        <v>198134.85</v>
      </c>
      <c r="H1262" s="353">
        <v>0</v>
      </c>
      <c r="I1262" s="353">
        <v>0</v>
      </c>
      <c r="J1262" s="353">
        <v>19813.48</v>
      </c>
      <c r="K1262" s="353">
        <v>19813.48</v>
      </c>
      <c r="L1262" s="353">
        <v>178321.37</v>
      </c>
      <c r="M1262" s="354">
        <v>0.9</v>
      </c>
      <c r="N1262" s="355">
        <v>45288.513761574075</v>
      </c>
      <c r="O1262" s="355">
        <v>45287.857627314814</v>
      </c>
      <c r="P1262" s="353">
        <v>198134.85</v>
      </c>
    </row>
    <row r="1263" spans="1:16">
      <c r="A1263" s="352">
        <v>724166</v>
      </c>
      <c r="B1263" s="352">
        <v>989</v>
      </c>
      <c r="C1263" s="352" t="s">
        <v>338</v>
      </c>
      <c r="D1263" s="352" t="s">
        <v>1467</v>
      </c>
      <c r="E1263" s="352">
        <v>0</v>
      </c>
      <c r="F1263" s="352" t="s">
        <v>337</v>
      </c>
      <c r="G1263" s="353">
        <v>49503.47</v>
      </c>
      <c r="H1263" s="353">
        <v>0</v>
      </c>
      <c r="I1263" s="353">
        <v>0</v>
      </c>
      <c r="J1263" s="353">
        <v>0</v>
      </c>
      <c r="K1263" s="353">
        <v>0</v>
      </c>
      <c r="L1263" s="353">
        <v>49503.47</v>
      </c>
      <c r="M1263" s="354">
        <v>1</v>
      </c>
      <c r="N1263" s="355">
        <v>45147.468287037038</v>
      </c>
      <c r="O1263" s="355">
        <v>45146.867546296293</v>
      </c>
      <c r="P1263" s="353">
        <v>49503.47</v>
      </c>
    </row>
    <row r="1264" spans="1:16">
      <c r="A1264" s="352">
        <v>724415</v>
      </c>
      <c r="B1264" s="352">
        <v>4044</v>
      </c>
      <c r="C1264" s="352" t="s">
        <v>338</v>
      </c>
      <c r="D1264" s="352" t="s">
        <v>1468</v>
      </c>
      <c r="E1264" s="352">
        <v>0</v>
      </c>
      <c r="F1264" s="352" t="s">
        <v>337</v>
      </c>
      <c r="G1264" s="353">
        <v>0</v>
      </c>
      <c r="H1264" s="353"/>
      <c r="I1264" s="353">
        <v>0</v>
      </c>
      <c r="J1264" s="353">
        <v>0</v>
      </c>
      <c r="K1264" s="353">
        <v>0</v>
      </c>
      <c r="L1264" s="353">
        <v>0</v>
      </c>
      <c r="M1264" s="354">
        <v>0.9</v>
      </c>
      <c r="N1264" s="355"/>
      <c r="O1264" s="355"/>
      <c r="P1264" s="353">
        <v>0</v>
      </c>
    </row>
    <row r="1265" spans="1:16">
      <c r="A1265" s="352">
        <v>702010</v>
      </c>
      <c r="B1265" s="352">
        <v>350</v>
      </c>
      <c r="C1265" s="352" t="s">
        <v>338</v>
      </c>
      <c r="D1265" s="352" t="s">
        <v>1469</v>
      </c>
      <c r="E1265" s="352">
        <v>0</v>
      </c>
      <c r="F1265" s="352" t="s">
        <v>337</v>
      </c>
      <c r="G1265" s="353">
        <v>20863.64</v>
      </c>
      <c r="H1265" s="353">
        <v>0</v>
      </c>
      <c r="I1265" s="353">
        <v>0</v>
      </c>
      <c r="J1265" s="353">
        <v>0</v>
      </c>
      <c r="K1265" s="353">
        <v>0</v>
      </c>
      <c r="L1265" s="353">
        <v>20863.64</v>
      </c>
      <c r="M1265" s="354">
        <v>1</v>
      </c>
      <c r="N1265" s="355">
        <v>45057.454756944448</v>
      </c>
      <c r="O1265" s="355">
        <v>45056.850763888891</v>
      </c>
      <c r="P1265" s="353">
        <v>20863.64</v>
      </c>
    </row>
    <row r="1266" spans="1:16">
      <c r="A1266" s="352">
        <v>49796</v>
      </c>
      <c r="B1266" s="352">
        <v>75</v>
      </c>
      <c r="C1266" s="352" t="s">
        <v>338</v>
      </c>
      <c r="D1266" s="352" t="s">
        <v>1470</v>
      </c>
      <c r="E1266" s="352">
        <v>4</v>
      </c>
      <c r="F1266" s="352" t="s">
        <v>362</v>
      </c>
      <c r="G1266" s="353">
        <v>140271030.52000001</v>
      </c>
      <c r="H1266" s="353">
        <v>0</v>
      </c>
      <c r="I1266" s="353">
        <v>0</v>
      </c>
      <c r="J1266" s="353">
        <v>0</v>
      </c>
      <c r="K1266" s="353">
        <v>0</v>
      </c>
      <c r="L1266" s="353">
        <v>140271030.52000001</v>
      </c>
      <c r="M1266" s="354">
        <v>1</v>
      </c>
      <c r="N1266" s="355">
        <v>43018</v>
      </c>
      <c r="O1266" s="355">
        <v>45917.760891203703</v>
      </c>
      <c r="P1266" s="353">
        <v>137654858.49000001</v>
      </c>
    </row>
    <row r="1267" spans="1:16">
      <c r="A1267" s="352">
        <v>721324</v>
      </c>
      <c r="B1267" s="352">
        <v>3995</v>
      </c>
      <c r="C1267" s="352" t="s">
        <v>417</v>
      </c>
      <c r="D1267" s="352" t="s">
        <v>1471</v>
      </c>
      <c r="E1267" s="352">
        <v>0</v>
      </c>
      <c r="F1267" s="352" t="s">
        <v>337</v>
      </c>
      <c r="G1267" s="353">
        <v>0</v>
      </c>
      <c r="H1267" s="353"/>
      <c r="I1267" s="353">
        <v>0</v>
      </c>
      <c r="J1267" s="353">
        <v>0</v>
      </c>
      <c r="K1267" s="353">
        <v>0</v>
      </c>
      <c r="L1267" s="353">
        <v>0</v>
      </c>
      <c r="M1267" s="354">
        <v>1</v>
      </c>
      <c r="N1267" s="355"/>
      <c r="O1267" s="355"/>
      <c r="P1267" s="353">
        <v>0</v>
      </c>
    </row>
    <row r="1268" spans="1:16">
      <c r="A1268" s="352">
        <v>694014</v>
      </c>
      <c r="B1268" s="352">
        <v>2923</v>
      </c>
      <c r="C1268" s="352" t="s">
        <v>338</v>
      </c>
      <c r="D1268" s="352" t="s">
        <v>1472</v>
      </c>
      <c r="E1268" s="352">
        <v>0</v>
      </c>
      <c r="F1268" s="352" t="s">
        <v>337</v>
      </c>
      <c r="G1268" s="353">
        <v>0</v>
      </c>
      <c r="H1268" s="353"/>
      <c r="I1268" s="353">
        <v>0</v>
      </c>
      <c r="J1268" s="353">
        <v>0</v>
      </c>
      <c r="K1268" s="353">
        <v>0</v>
      </c>
      <c r="L1268" s="353">
        <v>0</v>
      </c>
      <c r="M1268" s="354">
        <v>0.9</v>
      </c>
      <c r="N1268" s="355"/>
      <c r="O1268" s="355"/>
      <c r="P1268" s="353">
        <v>0</v>
      </c>
    </row>
    <row r="1269" spans="1:16">
      <c r="A1269" s="352">
        <v>741880</v>
      </c>
      <c r="B1269" s="352">
        <v>4157</v>
      </c>
      <c r="C1269" s="352" t="s">
        <v>338</v>
      </c>
      <c r="D1269" s="352" t="s">
        <v>1473</v>
      </c>
      <c r="E1269" s="352">
        <v>0</v>
      </c>
      <c r="F1269" s="352" t="s">
        <v>337</v>
      </c>
      <c r="G1269" s="353">
        <v>6010775.25</v>
      </c>
      <c r="H1269" s="353">
        <v>0</v>
      </c>
      <c r="I1269" s="353">
        <v>0</v>
      </c>
      <c r="J1269" s="353">
        <v>601077.52</v>
      </c>
      <c r="K1269" s="353">
        <v>601077.52</v>
      </c>
      <c r="L1269" s="353">
        <v>5409697.7300000004</v>
      </c>
      <c r="M1269" s="354">
        <v>0.9</v>
      </c>
      <c r="N1269" s="355">
        <v>46080.595324074071</v>
      </c>
      <c r="O1269" s="355">
        <v>46080.595324074071</v>
      </c>
      <c r="P1269" s="353">
        <v>0</v>
      </c>
    </row>
    <row r="1270" spans="1:16">
      <c r="A1270" s="352">
        <v>741879</v>
      </c>
      <c r="B1270" s="352">
        <v>4156</v>
      </c>
      <c r="C1270" s="352" t="s">
        <v>338</v>
      </c>
      <c r="D1270" s="352" t="s">
        <v>1474</v>
      </c>
      <c r="E1270" s="352">
        <v>0</v>
      </c>
      <c r="F1270" s="352" t="s">
        <v>337</v>
      </c>
      <c r="G1270" s="353">
        <v>251447.63</v>
      </c>
      <c r="H1270" s="353">
        <v>0</v>
      </c>
      <c r="I1270" s="353">
        <v>0</v>
      </c>
      <c r="J1270" s="353">
        <v>0</v>
      </c>
      <c r="K1270" s="353">
        <v>0</v>
      </c>
      <c r="L1270" s="353">
        <v>251447.63</v>
      </c>
      <c r="M1270" s="354">
        <v>1</v>
      </c>
      <c r="N1270" s="355">
        <v>46078.927800925929</v>
      </c>
      <c r="O1270" s="355">
        <v>46078.927800925929</v>
      </c>
      <c r="P1270" s="353">
        <v>0</v>
      </c>
    </row>
    <row r="1271" spans="1:16">
      <c r="A1271" s="352">
        <v>49797</v>
      </c>
      <c r="B1271" s="352">
        <v>251</v>
      </c>
      <c r="C1271" s="352" t="s">
        <v>338</v>
      </c>
      <c r="D1271" s="352" t="s">
        <v>1475</v>
      </c>
      <c r="E1271" s="352">
        <v>4</v>
      </c>
      <c r="F1271" s="352" t="s">
        <v>362</v>
      </c>
      <c r="G1271" s="353">
        <v>923373121.76999998</v>
      </c>
      <c r="H1271" s="353">
        <v>0</v>
      </c>
      <c r="I1271" s="353">
        <v>0</v>
      </c>
      <c r="J1271" s="353">
        <v>0</v>
      </c>
      <c r="K1271" s="353">
        <v>0</v>
      </c>
      <c r="L1271" s="353">
        <v>923373121.76999998</v>
      </c>
      <c r="M1271" s="354">
        <v>1</v>
      </c>
      <c r="N1271" s="355">
        <v>43098</v>
      </c>
      <c r="O1271" s="355">
        <v>45013.647326388891</v>
      </c>
      <c r="P1271" s="353">
        <v>923373121.76999998</v>
      </c>
    </row>
    <row r="1272" spans="1:16">
      <c r="A1272" s="352">
        <v>958850</v>
      </c>
      <c r="B1272" s="352">
        <v>407</v>
      </c>
      <c r="C1272" s="352" t="s">
        <v>335</v>
      </c>
      <c r="D1272" s="352" t="s">
        <v>1476</v>
      </c>
      <c r="E1272" s="352">
        <v>0</v>
      </c>
      <c r="F1272" s="352" t="s">
        <v>1253</v>
      </c>
      <c r="G1272" s="353">
        <v>0</v>
      </c>
      <c r="H1272" s="353"/>
      <c r="I1272" s="353">
        <v>0</v>
      </c>
      <c r="J1272" s="353">
        <v>0</v>
      </c>
      <c r="K1272" s="353">
        <v>0</v>
      </c>
      <c r="L1272" s="353">
        <v>0</v>
      </c>
      <c r="M1272" s="354">
        <v>0.75</v>
      </c>
      <c r="N1272" s="355"/>
      <c r="O1272" s="355"/>
      <c r="P1272" s="353">
        <v>0</v>
      </c>
    </row>
    <row r="1273" spans="1:16">
      <c r="A1273" s="352">
        <v>958861</v>
      </c>
      <c r="B1273" s="352">
        <v>414</v>
      </c>
      <c r="C1273" s="352" t="s">
        <v>335</v>
      </c>
      <c r="D1273" s="352" t="s">
        <v>1477</v>
      </c>
      <c r="E1273" s="352">
        <v>0</v>
      </c>
      <c r="F1273" s="352" t="s">
        <v>1253</v>
      </c>
      <c r="G1273" s="353">
        <v>0</v>
      </c>
      <c r="H1273" s="353"/>
      <c r="I1273" s="353">
        <v>0</v>
      </c>
      <c r="J1273" s="353">
        <v>0</v>
      </c>
      <c r="K1273" s="353">
        <v>0</v>
      </c>
      <c r="L1273" s="353">
        <v>0</v>
      </c>
      <c r="M1273" s="354">
        <v>0.75</v>
      </c>
      <c r="N1273" s="355"/>
      <c r="O1273" s="355"/>
      <c r="P1273" s="353">
        <v>0</v>
      </c>
    </row>
    <row r="1274" spans="1:16">
      <c r="A1274" s="352">
        <v>958840</v>
      </c>
      <c r="B1274" s="352">
        <v>400</v>
      </c>
      <c r="C1274" s="352" t="s">
        <v>335</v>
      </c>
      <c r="D1274" s="352" t="s">
        <v>1478</v>
      </c>
      <c r="E1274" s="352">
        <v>0</v>
      </c>
      <c r="F1274" s="352" t="s">
        <v>1253</v>
      </c>
      <c r="G1274" s="353">
        <v>0</v>
      </c>
      <c r="H1274" s="353"/>
      <c r="I1274" s="353">
        <v>0</v>
      </c>
      <c r="J1274" s="353">
        <v>0</v>
      </c>
      <c r="K1274" s="353">
        <v>0</v>
      </c>
      <c r="L1274" s="353">
        <v>0</v>
      </c>
      <c r="M1274" s="354">
        <v>0.75</v>
      </c>
      <c r="N1274" s="355"/>
      <c r="O1274" s="355"/>
      <c r="P1274" s="353">
        <v>0</v>
      </c>
    </row>
    <row r="1275" spans="1:16">
      <c r="A1275" s="352">
        <v>958847</v>
      </c>
      <c r="B1275" s="352">
        <v>406</v>
      </c>
      <c r="C1275" s="352" t="s">
        <v>335</v>
      </c>
      <c r="D1275" s="352" t="s">
        <v>1479</v>
      </c>
      <c r="E1275" s="352">
        <v>0</v>
      </c>
      <c r="F1275" s="352" t="s">
        <v>1253</v>
      </c>
      <c r="G1275" s="353">
        <v>0</v>
      </c>
      <c r="H1275" s="353"/>
      <c r="I1275" s="353">
        <v>0</v>
      </c>
      <c r="J1275" s="353">
        <v>0</v>
      </c>
      <c r="K1275" s="353">
        <v>0</v>
      </c>
      <c r="L1275" s="353">
        <v>0</v>
      </c>
      <c r="M1275" s="354">
        <v>0.75</v>
      </c>
      <c r="N1275" s="355"/>
      <c r="O1275" s="355"/>
      <c r="P1275" s="353">
        <v>0</v>
      </c>
    </row>
    <row r="1276" spans="1:16">
      <c r="A1276" s="352">
        <v>958855</v>
      </c>
      <c r="B1276" s="352">
        <v>410</v>
      </c>
      <c r="C1276" s="352" t="s">
        <v>335</v>
      </c>
      <c r="D1276" s="352" t="s">
        <v>1480</v>
      </c>
      <c r="E1276" s="352">
        <v>0</v>
      </c>
      <c r="F1276" s="352" t="s">
        <v>1253</v>
      </c>
      <c r="G1276" s="353">
        <v>0</v>
      </c>
      <c r="H1276" s="353"/>
      <c r="I1276" s="353">
        <v>0</v>
      </c>
      <c r="J1276" s="353">
        <v>0</v>
      </c>
      <c r="K1276" s="353">
        <v>0</v>
      </c>
      <c r="L1276" s="353">
        <v>0</v>
      </c>
      <c r="M1276" s="354">
        <v>0.75</v>
      </c>
      <c r="N1276" s="355"/>
      <c r="O1276" s="355"/>
      <c r="P1276" s="353">
        <v>0</v>
      </c>
    </row>
    <row r="1277" spans="1:16">
      <c r="A1277" s="352">
        <v>958883</v>
      </c>
      <c r="B1277" s="352">
        <v>421</v>
      </c>
      <c r="C1277" s="352" t="s">
        <v>335</v>
      </c>
      <c r="D1277" s="352" t="s">
        <v>1481</v>
      </c>
      <c r="E1277" s="352">
        <v>0</v>
      </c>
      <c r="F1277" s="352" t="s">
        <v>1253</v>
      </c>
      <c r="G1277" s="353">
        <v>0</v>
      </c>
      <c r="H1277" s="353"/>
      <c r="I1277" s="353">
        <v>0</v>
      </c>
      <c r="J1277" s="353">
        <v>0</v>
      </c>
      <c r="K1277" s="353">
        <v>0</v>
      </c>
      <c r="L1277" s="353">
        <v>0</v>
      </c>
      <c r="M1277" s="354">
        <v>0.75</v>
      </c>
      <c r="N1277" s="355"/>
      <c r="O1277" s="355"/>
      <c r="P1277" s="353">
        <v>0</v>
      </c>
    </row>
    <row r="1278" spans="1:16">
      <c r="A1278" s="352">
        <v>958868</v>
      </c>
      <c r="B1278" s="352">
        <v>420</v>
      </c>
      <c r="C1278" s="352" t="s">
        <v>335</v>
      </c>
      <c r="D1278" s="352" t="s">
        <v>1482</v>
      </c>
      <c r="E1278" s="352">
        <v>0</v>
      </c>
      <c r="F1278" s="352" t="s">
        <v>1253</v>
      </c>
      <c r="G1278" s="353">
        <v>0</v>
      </c>
      <c r="H1278" s="353"/>
      <c r="I1278" s="353">
        <v>0</v>
      </c>
      <c r="J1278" s="353">
        <v>0</v>
      </c>
      <c r="K1278" s="353">
        <v>0</v>
      </c>
      <c r="L1278" s="353">
        <v>0</v>
      </c>
      <c r="M1278" s="354">
        <v>0.75</v>
      </c>
      <c r="N1278" s="355"/>
      <c r="O1278" s="355"/>
      <c r="P1278" s="353">
        <v>0</v>
      </c>
    </row>
    <row r="1279" spans="1:16">
      <c r="A1279" s="352">
        <v>958846</v>
      </c>
      <c r="B1279" s="352">
        <v>405</v>
      </c>
      <c r="C1279" s="352" t="s">
        <v>335</v>
      </c>
      <c r="D1279" s="352" t="s">
        <v>1483</v>
      </c>
      <c r="E1279" s="352">
        <v>0</v>
      </c>
      <c r="F1279" s="352" t="s">
        <v>1253</v>
      </c>
      <c r="G1279" s="353">
        <v>0</v>
      </c>
      <c r="H1279" s="353"/>
      <c r="I1279" s="353">
        <v>0</v>
      </c>
      <c r="J1279" s="353">
        <v>0</v>
      </c>
      <c r="K1279" s="353">
        <v>0</v>
      </c>
      <c r="L1279" s="353">
        <v>0</v>
      </c>
      <c r="M1279" s="354">
        <v>0.75</v>
      </c>
      <c r="N1279" s="355"/>
      <c r="O1279" s="355"/>
      <c r="P1279" s="353">
        <v>0</v>
      </c>
    </row>
    <row r="1280" spans="1:16">
      <c r="A1280" s="352">
        <v>958844</v>
      </c>
      <c r="B1280" s="352">
        <v>404</v>
      </c>
      <c r="C1280" s="352" t="s">
        <v>335</v>
      </c>
      <c r="D1280" s="352" t="s">
        <v>1484</v>
      </c>
      <c r="E1280" s="352">
        <v>0</v>
      </c>
      <c r="F1280" s="352" t="s">
        <v>1253</v>
      </c>
      <c r="G1280" s="353">
        <v>0</v>
      </c>
      <c r="H1280" s="353"/>
      <c r="I1280" s="353">
        <v>0</v>
      </c>
      <c r="J1280" s="353">
        <v>0</v>
      </c>
      <c r="K1280" s="353">
        <v>0</v>
      </c>
      <c r="L1280" s="353">
        <v>0</v>
      </c>
      <c r="M1280" s="354">
        <v>0.75</v>
      </c>
      <c r="N1280" s="355"/>
      <c r="O1280" s="355"/>
      <c r="P1280" s="353">
        <v>0</v>
      </c>
    </row>
    <row r="1281" spans="1:16">
      <c r="A1281" s="352">
        <v>958858</v>
      </c>
      <c r="B1281" s="352">
        <v>411</v>
      </c>
      <c r="C1281" s="352" t="s">
        <v>335</v>
      </c>
      <c r="D1281" s="352" t="s">
        <v>1485</v>
      </c>
      <c r="E1281" s="352">
        <v>0</v>
      </c>
      <c r="F1281" s="352" t="s">
        <v>1253</v>
      </c>
      <c r="G1281" s="353">
        <v>0</v>
      </c>
      <c r="H1281" s="353"/>
      <c r="I1281" s="353">
        <v>0</v>
      </c>
      <c r="J1281" s="353">
        <v>0</v>
      </c>
      <c r="K1281" s="353">
        <v>0</v>
      </c>
      <c r="L1281" s="353">
        <v>0</v>
      </c>
      <c r="M1281" s="354">
        <v>0.75</v>
      </c>
      <c r="N1281" s="355"/>
      <c r="O1281" s="355"/>
      <c r="P1281" s="353">
        <v>0</v>
      </c>
    </row>
    <row r="1282" spans="1:16">
      <c r="A1282" s="352">
        <v>958859</v>
      </c>
      <c r="B1282" s="352">
        <v>412</v>
      </c>
      <c r="C1282" s="352" t="s">
        <v>335</v>
      </c>
      <c r="D1282" s="352" t="s">
        <v>1486</v>
      </c>
      <c r="E1282" s="352">
        <v>0</v>
      </c>
      <c r="F1282" s="352" t="s">
        <v>1253</v>
      </c>
      <c r="G1282" s="353">
        <v>0</v>
      </c>
      <c r="H1282" s="353"/>
      <c r="I1282" s="353">
        <v>0</v>
      </c>
      <c r="J1282" s="353">
        <v>0</v>
      </c>
      <c r="K1282" s="353">
        <v>0</v>
      </c>
      <c r="L1282" s="353">
        <v>0</v>
      </c>
      <c r="M1282" s="354">
        <v>0.75</v>
      </c>
      <c r="N1282" s="355"/>
      <c r="O1282" s="355"/>
      <c r="P1282" s="353">
        <v>0</v>
      </c>
    </row>
    <row r="1283" spans="1:16">
      <c r="A1283" s="352">
        <v>958864</v>
      </c>
      <c r="B1283" s="352">
        <v>417</v>
      </c>
      <c r="C1283" s="352" t="s">
        <v>335</v>
      </c>
      <c r="D1283" s="352" t="s">
        <v>1487</v>
      </c>
      <c r="E1283" s="352">
        <v>0</v>
      </c>
      <c r="F1283" s="352" t="s">
        <v>1253</v>
      </c>
      <c r="G1283" s="353">
        <v>0</v>
      </c>
      <c r="H1283" s="353"/>
      <c r="I1283" s="353">
        <v>0</v>
      </c>
      <c r="J1283" s="353">
        <v>0</v>
      </c>
      <c r="K1283" s="353">
        <v>0</v>
      </c>
      <c r="L1283" s="353">
        <v>0</v>
      </c>
      <c r="M1283" s="354">
        <v>0.75</v>
      </c>
      <c r="N1283" s="355"/>
      <c r="O1283" s="355"/>
      <c r="P1283" s="353">
        <v>0</v>
      </c>
    </row>
    <row r="1284" spans="1:16">
      <c r="A1284" s="352">
        <v>958854</v>
      </c>
      <c r="B1284" s="352">
        <v>409</v>
      </c>
      <c r="C1284" s="352" t="s">
        <v>335</v>
      </c>
      <c r="D1284" s="352" t="s">
        <v>1488</v>
      </c>
      <c r="E1284" s="352">
        <v>0</v>
      </c>
      <c r="F1284" s="352" t="s">
        <v>1253</v>
      </c>
      <c r="G1284" s="353">
        <v>0</v>
      </c>
      <c r="H1284" s="353"/>
      <c r="I1284" s="353">
        <v>0</v>
      </c>
      <c r="J1284" s="353">
        <v>0</v>
      </c>
      <c r="K1284" s="353">
        <v>0</v>
      </c>
      <c r="L1284" s="353">
        <v>0</v>
      </c>
      <c r="M1284" s="354">
        <v>0.75</v>
      </c>
      <c r="N1284" s="355"/>
      <c r="O1284" s="355"/>
      <c r="P1284" s="353">
        <v>0</v>
      </c>
    </row>
    <row r="1285" spans="1:16">
      <c r="A1285" s="352">
        <v>958802</v>
      </c>
      <c r="B1285" s="352">
        <v>398</v>
      </c>
      <c r="C1285" s="352" t="s">
        <v>335</v>
      </c>
      <c r="D1285" s="352" t="s">
        <v>1489</v>
      </c>
      <c r="E1285" s="352">
        <v>0</v>
      </c>
      <c r="F1285" s="352" t="s">
        <v>1253</v>
      </c>
      <c r="G1285" s="353">
        <v>0</v>
      </c>
      <c r="H1285" s="353"/>
      <c r="I1285" s="353">
        <v>0</v>
      </c>
      <c r="J1285" s="353">
        <v>0</v>
      </c>
      <c r="K1285" s="353">
        <v>0</v>
      </c>
      <c r="L1285" s="353">
        <v>0</v>
      </c>
      <c r="M1285" s="354">
        <v>0.75</v>
      </c>
      <c r="N1285" s="355"/>
      <c r="O1285" s="355"/>
      <c r="P1285" s="353">
        <v>0</v>
      </c>
    </row>
    <row r="1286" spans="1:16">
      <c r="A1286" s="352">
        <v>958866</v>
      </c>
      <c r="B1286" s="352">
        <v>418</v>
      </c>
      <c r="C1286" s="352" t="s">
        <v>335</v>
      </c>
      <c r="D1286" s="352" t="s">
        <v>1490</v>
      </c>
      <c r="E1286" s="352">
        <v>0</v>
      </c>
      <c r="F1286" s="352" t="s">
        <v>1253</v>
      </c>
      <c r="G1286" s="353">
        <v>0</v>
      </c>
      <c r="H1286" s="353"/>
      <c r="I1286" s="353">
        <v>0</v>
      </c>
      <c r="J1286" s="353">
        <v>0</v>
      </c>
      <c r="K1286" s="353">
        <v>0</v>
      </c>
      <c r="L1286" s="353">
        <v>0</v>
      </c>
      <c r="M1286" s="354">
        <v>0.75</v>
      </c>
      <c r="N1286" s="355"/>
      <c r="O1286" s="355"/>
      <c r="P1286" s="353">
        <v>0</v>
      </c>
    </row>
    <row r="1287" spans="1:16">
      <c r="A1287" s="352">
        <v>958841</v>
      </c>
      <c r="B1287" s="352">
        <v>401</v>
      </c>
      <c r="C1287" s="352" t="s">
        <v>335</v>
      </c>
      <c r="D1287" s="352" t="s">
        <v>1491</v>
      </c>
      <c r="E1287" s="352">
        <v>0</v>
      </c>
      <c r="F1287" s="352" t="s">
        <v>1253</v>
      </c>
      <c r="G1287" s="353">
        <v>0</v>
      </c>
      <c r="H1287" s="353"/>
      <c r="I1287" s="353">
        <v>0</v>
      </c>
      <c r="J1287" s="353">
        <v>0</v>
      </c>
      <c r="K1287" s="353">
        <v>0</v>
      </c>
      <c r="L1287" s="353">
        <v>0</v>
      </c>
      <c r="M1287" s="354">
        <v>0.75</v>
      </c>
      <c r="N1287" s="355"/>
      <c r="O1287" s="355"/>
      <c r="P1287" s="353">
        <v>0</v>
      </c>
    </row>
    <row r="1288" spans="1:16">
      <c r="A1288" s="352">
        <v>958860</v>
      </c>
      <c r="B1288" s="352">
        <v>413</v>
      </c>
      <c r="C1288" s="352" t="s">
        <v>335</v>
      </c>
      <c r="D1288" s="352" t="s">
        <v>1492</v>
      </c>
      <c r="E1288" s="352">
        <v>0</v>
      </c>
      <c r="F1288" s="352" t="s">
        <v>1253</v>
      </c>
      <c r="G1288" s="353">
        <v>0</v>
      </c>
      <c r="H1288" s="353"/>
      <c r="I1288" s="353">
        <v>0</v>
      </c>
      <c r="J1288" s="353">
        <v>0</v>
      </c>
      <c r="K1288" s="353">
        <v>0</v>
      </c>
      <c r="L1288" s="353">
        <v>0</v>
      </c>
      <c r="M1288" s="354">
        <v>0.75</v>
      </c>
      <c r="N1288" s="355"/>
      <c r="O1288" s="355"/>
      <c r="P1288" s="353">
        <v>0</v>
      </c>
    </row>
    <row r="1289" spans="1:16">
      <c r="A1289" s="352">
        <v>958549</v>
      </c>
      <c r="B1289" s="352">
        <v>396</v>
      </c>
      <c r="C1289" s="352" t="s">
        <v>335</v>
      </c>
      <c r="D1289" s="352" t="s">
        <v>1493</v>
      </c>
      <c r="E1289" s="352">
        <v>0</v>
      </c>
      <c r="F1289" s="352" t="s">
        <v>1253</v>
      </c>
      <c r="G1289" s="353">
        <v>0</v>
      </c>
      <c r="H1289" s="353"/>
      <c r="I1289" s="353">
        <v>0</v>
      </c>
      <c r="J1289" s="353">
        <v>0</v>
      </c>
      <c r="K1289" s="353">
        <v>0</v>
      </c>
      <c r="L1289" s="353">
        <v>0</v>
      </c>
      <c r="M1289" s="354">
        <v>0.75</v>
      </c>
      <c r="N1289" s="355"/>
      <c r="O1289" s="355"/>
      <c r="P1289" s="353">
        <v>0</v>
      </c>
    </row>
    <row r="1290" spans="1:16">
      <c r="A1290" s="352">
        <v>958852</v>
      </c>
      <c r="B1290" s="352">
        <v>408</v>
      </c>
      <c r="C1290" s="352" t="s">
        <v>335</v>
      </c>
      <c r="D1290" s="352" t="s">
        <v>1494</v>
      </c>
      <c r="E1290" s="352">
        <v>0</v>
      </c>
      <c r="F1290" s="352" t="s">
        <v>1253</v>
      </c>
      <c r="G1290" s="353">
        <v>0</v>
      </c>
      <c r="H1290" s="353"/>
      <c r="I1290" s="353">
        <v>0</v>
      </c>
      <c r="J1290" s="353">
        <v>0</v>
      </c>
      <c r="K1290" s="353">
        <v>0</v>
      </c>
      <c r="L1290" s="353">
        <v>0</v>
      </c>
      <c r="M1290" s="354">
        <v>0.75</v>
      </c>
      <c r="N1290" s="355"/>
      <c r="O1290" s="355"/>
      <c r="P1290" s="353">
        <v>0</v>
      </c>
    </row>
    <row r="1291" spans="1:16">
      <c r="A1291" s="352">
        <v>958843</v>
      </c>
      <c r="B1291" s="352">
        <v>403</v>
      </c>
      <c r="C1291" s="352" t="s">
        <v>335</v>
      </c>
      <c r="D1291" s="352" t="s">
        <v>1495</v>
      </c>
      <c r="E1291" s="352">
        <v>0</v>
      </c>
      <c r="F1291" s="352" t="s">
        <v>1253</v>
      </c>
      <c r="G1291" s="353">
        <v>0</v>
      </c>
      <c r="H1291" s="353"/>
      <c r="I1291" s="353">
        <v>0</v>
      </c>
      <c r="J1291" s="353">
        <v>0</v>
      </c>
      <c r="K1291" s="353">
        <v>0</v>
      </c>
      <c r="L1291" s="353">
        <v>0</v>
      </c>
      <c r="M1291" s="354">
        <v>0.75</v>
      </c>
      <c r="N1291" s="355"/>
      <c r="O1291" s="355"/>
      <c r="P1291" s="353">
        <v>0</v>
      </c>
    </row>
    <row r="1292" spans="1:16">
      <c r="A1292" s="352">
        <v>958842</v>
      </c>
      <c r="B1292" s="352">
        <v>402</v>
      </c>
      <c r="C1292" s="352" t="s">
        <v>335</v>
      </c>
      <c r="D1292" s="352" t="s">
        <v>1496</v>
      </c>
      <c r="E1292" s="352">
        <v>0</v>
      </c>
      <c r="F1292" s="352" t="s">
        <v>1253</v>
      </c>
      <c r="G1292" s="353">
        <v>0</v>
      </c>
      <c r="H1292" s="353"/>
      <c r="I1292" s="353">
        <v>0</v>
      </c>
      <c r="J1292" s="353">
        <v>0</v>
      </c>
      <c r="K1292" s="353">
        <v>0</v>
      </c>
      <c r="L1292" s="353">
        <v>0</v>
      </c>
      <c r="M1292" s="354">
        <v>0.75</v>
      </c>
      <c r="N1292" s="355"/>
      <c r="O1292" s="355"/>
      <c r="P1292" s="353">
        <v>0</v>
      </c>
    </row>
    <row r="1293" spans="1:16">
      <c r="A1293" s="352">
        <v>958803</v>
      </c>
      <c r="B1293" s="352">
        <v>399</v>
      </c>
      <c r="C1293" s="352" t="s">
        <v>335</v>
      </c>
      <c r="D1293" s="352" t="s">
        <v>1497</v>
      </c>
      <c r="E1293" s="352">
        <v>0</v>
      </c>
      <c r="F1293" s="352" t="s">
        <v>1253</v>
      </c>
      <c r="G1293" s="353">
        <v>0</v>
      </c>
      <c r="H1293" s="353"/>
      <c r="I1293" s="353">
        <v>0</v>
      </c>
      <c r="J1293" s="353">
        <v>0</v>
      </c>
      <c r="K1293" s="353">
        <v>0</v>
      </c>
      <c r="L1293" s="353">
        <v>0</v>
      </c>
      <c r="M1293" s="354">
        <v>0.75</v>
      </c>
      <c r="N1293" s="355"/>
      <c r="O1293" s="355"/>
      <c r="P1293" s="353">
        <v>0</v>
      </c>
    </row>
    <row r="1294" spans="1:16">
      <c r="A1294" s="352">
        <v>958867</v>
      </c>
      <c r="B1294" s="352">
        <v>419</v>
      </c>
      <c r="C1294" s="352" t="s">
        <v>335</v>
      </c>
      <c r="D1294" s="352" t="s">
        <v>1498</v>
      </c>
      <c r="E1294" s="352">
        <v>0</v>
      </c>
      <c r="F1294" s="352" t="s">
        <v>1253</v>
      </c>
      <c r="G1294" s="353">
        <v>0</v>
      </c>
      <c r="H1294" s="353"/>
      <c r="I1294" s="353">
        <v>0</v>
      </c>
      <c r="J1294" s="353">
        <v>0</v>
      </c>
      <c r="K1294" s="353">
        <v>0</v>
      </c>
      <c r="L1294" s="353">
        <v>0</v>
      </c>
      <c r="M1294" s="354">
        <v>0.75</v>
      </c>
      <c r="N1294" s="355"/>
      <c r="O1294" s="355"/>
      <c r="P1294" s="353">
        <v>0</v>
      </c>
    </row>
    <row r="1295" spans="1:16">
      <c r="A1295" s="352">
        <v>814562</v>
      </c>
      <c r="B1295" s="352">
        <v>74</v>
      </c>
      <c r="C1295" s="352" t="s">
        <v>338</v>
      </c>
      <c r="D1295" s="352" t="s">
        <v>1499</v>
      </c>
      <c r="E1295" s="352">
        <v>0</v>
      </c>
      <c r="F1295" s="352" t="s">
        <v>1253</v>
      </c>
      <c r="G1295" s="353">
        <v>0</v>
      </c>
      <c r="H1295" s="353"/>
      <c r="I1295" s="353">
        <v>0</v>
      </c>
      <c r="J1295" s="353">
        <v>0</v>
      </c>
      <c r="K1295" s="353">
        <v>0</v>
      </c>
      <c r="L1295" s="353">
        <v>0</v>
      </c>
      <c r="M1295" s="354">
        <v>0.75</v>
      </c>
      <c r="N1295" s="355"/>
      <c r="O1295" s="355"/>
      <c r="P1295" s="353">
        <v>0</v>
      </c>
    </row>
    <row r="1296" spans="1:16">
      <c r="A1296" s="352">
        <v>958863</v>
      </c>
      <c r="B1296" s="352">
        <v>416</v>
      </c>
      <c r="C1296" s="352" t="s">
        <v>335</v>
      </c>
      <c r="D1296" s="352" t="s">
        <v>1500</v>
      </c>
      <c r="E1296" s="352">
        <v>0</v>
      </c>
      <c r="F1296" s="352" t="s">
        <v>1253</v>
      </c>
      <c r="G1296" s="353">
        <v>0</v>
      </c>
      <c r="H1296" s="353"/>
      <c r="I1296" s="353">
        <v>0</v>
      </c>
      <c r="J1296" s="353">
        <v>0</v>
      </c>
      <c r="K1296" s="353">
        <v>0</v>
      </c>
      <c r="L1296" s="353">
        <v>0</v>
      </c>
      <c r="M1296" s="354">
        <v>0.75</v>
      </c>
      <c r="N1296" s="355"/>
      <c r="O1296" s="355"/>
      <c r="P1296" s="353">
        <v>0</v>
      </c>
    </row>
    <row r="1297" spans="1:16">
      <c r="A1297" s="352">
        <v>958862</v>
      </c>
      <c r="B1297" s="352">
        <v>415</v>
      </c>
      <c r="C1297" s="352" t="s">
        <v>335</v>
      </c>
      <c r="D1297" s="352" t="s">
        <v>1501</v>
      </c>
      <c r="E1297" s="352">
        <v>0</v>
      </c>
      <c r="F1297" s="352" t="s">
        <v>1253</v>
      </c>
      <c r="G1297" s="353">
        <v>0</v>
      </c>
      <c r="H1297" s="353"/>
      <c r="I1297" s="353">
        <v>0</v>
      </c>
      <c r="J1297" s="353">
        <v>0</v>
      </c>
      <c r="K1297" s="353">
        <v>0</v>
      </c>
      <c r="L1297" s="353">
        <v>0</v>
      </c>
      <c r="M1297" s="354">
        <v>0.75</v>
      </c>
      <c r="N1297" s="355"/>
      <c r="O1297" s="355"/>
      <c r="P1297" s="353">
        <v>0</v>
      </c>
    </row>
    <row r="1298" spans="1:16">
      <c r="A1298" s="352">
        <v>136441</v>
      </c>
      <c r="B1298" s="352">
        <v>4</v>
      </c>
      <c r="C1298" s="352" t="s">
        <v>338</v>
      </c>
      <c r="D1298" s="352" t="s">
        <v>1502</v>
      </c>
      <c r="E1298" s="352">
        <v>4</v>
      </c>
      <c r="F1298" s="352" t="s">
        <v>608</v>
      </c>
      <c r="G1298" s="353">
        <v>3181984.68</v>
      </c>
      <c r="H1298" s="353">
        <v>0</v>
      </c>
      <c r="I1298" s="353">
        <v>0</v>
      </c>
      <c r="J1298" s="353">
        <v>0</v>
      </c>
      <c r="K1298" s="353">
        <v>0</v>
      </c>
      <c r="L1298" s="353">
        <v>3181984.68</v>
      </c>
      <c r="M1298" s="354">
        <v>1</v>
      </c>
      <c r="N1298" s="355">
        <v>43977.474942129629</v>
      </c>
      <c r="O1298" s="355">
        <v>45799.636030092595</v>
      </c>
      <c r="P1298" s="353">
        <v>3605724.1</v>
      </c>
    </row>
    <row r="1299" spans="1:16">
      <c r="A1299" s="352">
        <v>481859</v>
      </c>
      <c r="B1299" s="352">
        <v>99</v>
      </c>
      <c r="C1299" s="352" t="s">
        <v>335</v>
      </c>
      <c r="D1299" s="352" t="s">
        <v>1503</v>
      </c>
      <c r="E1299" s="352">
        <v>0</v>
      </c>
      <c r="F1299" s="352" t="s">
        <v>1504</v>
      </c>
      <c r="G1299" s="353">
        <v>0</v>
      </c>
      <c r="H1299" s="353">
        <v>0</v>
      </c>
      <c r="I1299" s="353">
        <v>0</v>
      </c>
      <c r="J1299" s="353">
        <v>0</v>
      </c>
      <c r="K1299" s="353">
        <v>0</v>
      </c>
      <c r="L1299" s="353">
        <v>0</v>
      </c>
      <c r="M1299" s="354">
        <v>0.75</v>
      </c>
      <c r="N1299" s="355"/>
      <c r="O1299" s="355"/>
      <c r="P1299" s="353">
        <v>0</v>
      </c>
    </row>
    <row r="1300" spans="1:16">
      <c r="A1300" s="352">
        <v>481857</v>
      </c>
      <c r="B1300" s="352">
        <v>98</v>
      </c>
      <c r="C1300" s="352" t="s">
        <v>338</v>
      </c>
      <c r="D1300" s="352" t="s">
        <v>1505</v>
      </c>
      <c r="E1300" s="352">
        <v>0</v>
      </c>
      <c r="F1300" s="352" t="s">
        <v>1504</v>
      </c>
      <c r="G1300" s="353">
        <v>0</v>
      </c>
      <c r="H1300" s="353">
        <v>0</v>
      </c>
      <c r="I1300" s="353">
        <v>0</v>
      </c>
      <c r="J1300" s="353">
        <v>0</v>
      </c>
      <c r="K1300" s="353">
        <v>0</v>
      </c>
      <c r="L1300" s="353">
        <v>0</v>
      </c>
      <c r="M1300" s="354">
        <v>0.75</v>
      </c>
      <c r="N1300" s="355"/>
      <c r="O1300" s="355"/>
      <c r="P1300" s="353">
        <v>0</v>
      </c>
    </row>
    <row r="1301" spans="1:16">
      <c r="A1301" s="352">
        <v>480162</v>
      </c>
      <c r="B1301" s="352">
        <v>978</v>
      </c>
      <c r="C1301" s="352" t="s">
        <v>413</v>
      </c>
      <c r="D1301" s="352" t="s">
        <v>1506</v>
      </c>
      <c r="E1301" s="352">
        <v>1</v>
      </c>
      <c r="F1301" s="352" t="s">
        <v>1507</v>
      </c>
      <c r="G1301" s="353">
        <v>349149</v>
      </c>
      <c r="H1301" s="353">
        <v>16392.759999999998</v>
      </c>
      <c r="I1301" s="353">
        <v>0</v>
      </c>
      <c r="J1301" s="353">
        <v>87287.25</v>
      </c>
      <c r="K1301" s="353">
        <v>87287.25</v>
      </c>
      <c r="L1301" s="353">
        <v>261861.75</v>
      </c>
      <c r="M1301" s="354">
        <v>0.75</v>
      </c>
      <c r="N1301" s="355"/>
      <c r="O1301" s="355">
        <v>41940.772326388891</v>
      </c>
      <c r="P1301" s="353">
        <v>349149</v>
      </c>
    </row>
    <row r="1302" spans="1:16">
      <c r="A1302" s="352">
        <v>974966</v>
      </c>
      <c r="B1302" s="352">
        <v>976</v>
      </c>
      <c r="C1302" s="352" t="s">
        <v>335</v>
      </c>
      <c r="D1302" s="352" t="s">
        <v>1508</v>
      </c>
      <c r="E1302" s="352">
        <v>0</v>
      </c>
      <c r="F1302" s="352" t="s">
        <v>1509</v>
      </c>
      <c r="G1302" s="353">
        <v>1211.0999999999999</v>
      </c>
      <c r="H1302" s="353">
        <v>0</v>
      </c>
      <c r="I1302" s="353">
        <v>0</v>
      </c>
      <c r="J1302" s="353">
        <v>302.77</v>
      </c>
      <c r="K1302" s="353">
        <v>302.77</v>
      </c>
      <c r="L1302" s="353">
        <v>908.33</v>
      </c>
      <c r="M1302" s="354">
        <v>0.75</v>
      </c>
      <c r="N1302" s="355">
        <v>40745.586793981478</v>
      </c>
      <c r="O1302" s="355">
        <v>40749.821087962962</v>
      </c>
      <c r="P1302" s="353">
        <v>0</v>
      </c>
    </row>
    <row r="1303" spans="1:16">
      <c r="A1303" s="352">
        <v>477950</v>
      </c>
      <c r="B1303" s="352">
        <v>973</v>
      </c>
      <c r="C1303" s="352" t="s">
        <v>335</v>
      </c>
      <c r="D1303" s="352" t="s">
        <v>1510</v>
      </c>
      <c r="E1303" s="352">
        <v>0</v>
      </c>
      <c r="F1303" s="352" t="s">
        <v>1511</v>
      </c>
      <c r="G1303" s="353">
        <v>99208.84</v>
      </c>
      <c r="H1303" s="353">
        <v>0</v>
      </c>
      <c r="I1303" s="353">
        <v>0</v>
      </c>
      <c r="J1303" s="353">
        <v>24802.21</v>
      </c>
      <c r="K1303" s="353">
        <v>24802.21</v>
      </c>
      <c r="L1303" s="353">
        <v>74406.63</v>
      </c>
      <c r="M1303" s="354">
        <v>0.75</v>
      </c>
      <c r="N1303" s="355"/>
      <c r="O1303" s="355">
        <v>38386.596817129626</v>
      </c>
      <c r="P1303" s="353">
        <v>0</v>
      </c>
    </row>
    <row r="1304" spans="1:16">
      <c r="A1304" s="352">
        <v>974965</v>
      </c>
      <c r="B1304" s="352">
        <v>971</v>
      </c>
      <c r="C1304" s="352" t="s">
        <v>335</v>
      </c>
      <c r="D1304" s="352" t="s">
        <v>1512</v>
      </c>
      <c r="E1304" s="352">
        <v>0</v>
      </c>
      <c r="F1304" s="352" t="s">
        <v>1509</v>
      </c>
      <c r="G1304" s="353">
        <v>1444.53</v>
      </c>
      <c r="H1304" s="353">
        <v>0</v>
      </c>
      <c r="I1304" s="353">
        <v>0</v>
      </c>
      <c r="J1304" s="353">
        <v>361.13</v>
      </c>
      <c r="K1304" s="353">
        <v>361.13</v>
      </c>
      <c r="L1304" s="353">
        <v>1083.4000000000001</v>
      </c>
      <c r="M1304" s="354">
        <v>0.75</v>
      </c>
      <c r="N1304" s="355">
        <v>40745.586793981478</v>
      </c>
      <c r="O1304" s="355">
        <v>40749.821087962962</v>
      </c>
      <c r="P1304" s="353">
        <v>0</v>
      </c>
    </row>
    <row r="1305" spans="1:16">
      <c r="A1305" s="352">
        <v>477949</v>
      </c>
      <c r="B1305" s="352">
        <v>970</v>
      </c>
      <c r="C1305" s="352" t="s">
        <v>338</v>
      </c>
      <c r="D1305" s="352" t="s">
        <v>1513</v>
      </c>
      <c r="E1305" s="352">
        <v>1</v>
      </c>
      <c r="F1305" s="352" t="s">
        <v>1511</v>
      </c>
      <c r="G1305" s="353">
        <v>1225870.6499999999</v>
      </c>
      <c r="H1305" s="353">
        <v>0</v>
      </c>
      <c r="I1305" s="353">
        <v>0</v>
      </c>
      <c r="J1305" s="353">
        <v>306467.65999999997</v>
      </c>
      <c r="K1305" s="353">
        <v>306467.65999999997</v>
      </c>
      <c r="L1305" s="353">
        <v>919402.99</v>
      </c>
      <c r="M1305" s="354">
        <v>0.75000000203936601</v>
      </c>
      <c r="N1305" s="355"/>
      <c r="O1305" s="355">
        <v>41386.642766203702</v>
      </c>
      <c r="P1305" s="353">
        <v>0</v>
      </c>
    </row>
    <row r="1306" spans="1:16">
      <c r="A1306" s="352">
        <v>974964</v>
      </c>
      <c r="B1306" s="352">
        <v>970</v>
      </c>
      <c r="C1306" s="352" t="s">
        <v>335</v>
      </c>
      <c r="D1306" s="352" t="s">
        <v>1514</v>
      </c>
      <c r="E1306" s="352">
        <v>0</v>
      </c>
      <c r="F1306" s="352" t="s">
        <v>1509</v>
      </c>
      <c r="G1306" s="353">
        <v>1577.98</v>
      </c>
      <c r="H1306" s="353">
        <v>0</v>
      </c>
      <c r="I1306" s="353">
        <v>0</v>
      </c>
      <c r="J1306" s="353">
        <v>394.49</v>
      </c>
      <c r="K1306" s="353">
        <v>394.49</v>
      </c>
      <c r="L1306" s="353">
        <v>1183.49</v>
      </c>
      <c r="M1306" s="354">
        <v>0.75</v>
      </c>
      <c r="N1306" s="355">
        <v>40745.586793981478</v>
      </c>
      <c r="O1306" s="355">
        <v>40749.821087962962</v>
      </c>
      <c r="P1306" s="353">
        <v>0</v>
      </c>
    </row>
    <row r="1307" spans="1:16">
      <c r="A1307" s="352">
        <v>481858</v>
      </c>
      <c r="B1307" s="352">
        <v>97</v>
      </c>
      <c r="C1307" s="352" t="s">
        <v>335</v>
      </c>
      <c r="D1307" s="352" t="s">
        <v>1515</v>
      </c>
      <c r="E1307" s="352">
        <v>0</v>
      </c>
      <c r="F1307" s="352" t="s">
        <v>1504</v>
      </c>
      <c r="G1307" s="353">
        <v>0</v>
      </c>
      <c r="H1307" s="353">
        <v>0</v>
      </c>
      <c r="I1307" s="353">
        <v>0</v>
      </c>
      <c r="J1307" s="353">
        <v>0</v>
      </c>
      <c r="K1307" s="353">
        <v>0</v>
      </c>
      <c r="L1307" s="353">
        <v>0</v>
      </c>
      <c r="M1307" s="354">
        <v>0.75</v>
      </c>
      <c r="N1307" s="355"/>
      <c r="O1307" s="355"/>
      <c r="P1307" s="353">
        <v>0</v>
      </c>
    </row>
    <row r="1308" spans="1:16">
      <c r="A1308" s="352">
        <v>477948</v>
      </c>
      <c r="B1308" s="352">
        <v>969</v>
      </c>
      <c r="C1308" s="352" t="s">
        <v>338</v>
      </c>
      <c r="D1308" s="352" t="s">
        <v>1516</v>
      </c>
      <c r="E1308" s="352">
        <v>1</v>
      </c>
      <c r="F1308" s="352" t="s">
        <v>1511</v>
      </c>
      <c r="G1308" s="353">
        <v>2610537.84</v>
      </c>
      <c r="H1308" s="353">
        <v>0</v>
      </c>
      <c r="I1308" s="353">
        <v>0</v>
      </c>
      <c r="J1308" s="353">
        <v>0</v>
      </c>
      <c r="K1308" s="353">
        <v>0</v>
      </c>
      <c r="L1308" s="353">
        <v>2610537.84</v>
      </c>
      <c r="M1308" s="354">
        <v>1</v>
      </c>
      <c r="N1308" s="355"/>
      <c r="O1308" s="355">
        <v>41386.642766203702</v>
      </c>
      <c r="P1308" s="353">
        <v>0</v>
      </c>
    </row>
    <row r="1309" spans="1:16">
      <c r="A1309" s="352">
        <v>481853</v>
      </c>
      <c r="B1309" s="352">
        <v>96</v>
      </c>
      <c r="C1309" s="352" t="s">
        <v>338</v>
      </c>
      <c r="D1309" s="352" t="s">
        <v>1517</v>
      </c>
      <c r="E1309" s="352">
        <v>0</v>
      </c>
      <c r="F1309" s="352" t="s">
        <v>1504</v>
      </c>
      <c r="G1309" s="353">
        <v>0</v>
      </c>
      <c r="H1309" s="353">
        <v>0</v>
      </c>
      <c r="I1309" s="353">
        <v>0</v>
      </c>
      <c r="J1309" s="353">
        <v>0</v>
      </c>
      <c r="K1309" s="353">
        <v>0</v>
      </c>
      <c r="L1309" s="353">
        <v>0</v>
      </c>
      <c r="M1309" s="354">
        <v>0.75</v>
      </c>
      <c r="N1309" s="355"/>
      <c r="O1309" s="355"/>
      <c r="P1309" s="353">
        <v>0</v>
      </c>
    </row>
    <row r="1310" spans="1:16">
      <c r="A1310" s="352">
        <v>974963</v>
      </c>
      <c r="B1310" s="352">
        <v>950</v>
      </c>
      <c r="C1310" s="352" t="s">
        <v>335</v>
      </c>
      <c r="D1310" s="352" t="s">
        <v>1518</v>
      </c>
      <c r="E1310" s="352">
        <v>0</v>
      </c>
      <c r="F1310" s="352" t="s">
        <v>1509</v>
      </c>
      <c r="G1310" s="353">
        <v>4139.3500000000004</v>
      </c>
      <c r="H1310" s="353">
        <v>0</v>
      </c>
      <c r="I1310" s="353">
        <v>0</v>
      </c>
      <c r="J1310" s="353">
        <v>1034.8399999999999</v>
      </c>
      <c r="K1310" s="353">
        <v>1034.8399999999999</v>
      </c>
      <c r="L1310" s="353">
        <v>3104.51</v>
      </c>
      <c r="M1310" s="354">
        <v>0.74999939604044097</v>
      </c>
      <c r="N1310" s="355">
        <v>40745.586793981478</v>
      </c>
      <c r="O1310" s="355">
        <v>40749.821087962962</v>
      </c>
      <c r="P1310" s="353">
        <v>0</v>
      </c>
    </row>
    <row r="1311" spans="1:16">
      <c r="A1311" s="352">
        <v>481856</v>
      </c>
      <c r="B1311" s="352">
        <v>95</v>
      </c>
      <c r="C1311" s="352" t="s">
        <v>338</v>
      </c>
      <c r="D1311" s="352" t="s">
        <v>1519</v>
      </c>
      <c r="E1311" s="352">
        <v>0</v>
      </c>
      <c r="F1311" s="352" t="s">
        <v>1504</v>
      </c>
      <c r="G1311" s="353">
        <v>4294.4399999999996</v>
      </c>
      <c r="H1311" s="353">
        <v>0</v>
      </c>
      <c r="I1311" s="353">
        <v>0</v>
      </c>
      <c r="J1311" s="353">
        <v>1073.6099999999999</v>
      </c>
      <c r="K1311" s="353">
        <v>1073.6099999999999</v>
      </c>
      <c r="L1311" s="353">
        <v>3220.83</v>
      </c>
      <c r="M1311" s="354">
        <v>0.75</v>
      </c>
      <c r="N1311" s="355"/>
      <c r="O1311" s="355">
        <v>40990.489282407405</v>
      </c>
      <c r="P1311" s="353">
        <v>4294.4399999999996</v>
      </c>
    </row>
    <row r="1312" spans="1:16">
      <c r="A1312" s="352">
        <v>974962</v>
      </c>
      <c r="B1312" s="352">
        <v>949</v>
      </c>
      <c r="C1312" s="352" t="s">
        <v>335</v>
      </c>
      <c r="D1312" s="352" t="s">
        <v>1520</v>
      </c>
      <c r="E1312" s="352">
        <v>0</v>
      </c>
      <c r="F1312" s="352" t="s">
        <v>1509</v>
      </c>
      <c r="G1312" s="353">
        <v>1736.46</v>
      </c>
      <c r="H1312" s="353">
        <v>0</v>
      </c>
      <c r="I1312" s="353">
        <v>0</v>
      </c>
      <c r="J1312" s="353">
        <v>434.11</v>
      </c>
      <c r="K1312" s="353">
        <v>434.11</v>
      </c>
      <c r="L1312" s="353">
        <v>1302.3499999999999</v>
      </c>
      <c r="M1312" s="354">
        <v>0.75</v>
      </c>
      <c r="N1312" s="355">
        <v>40764.590300925927</v>
      </c>
      <c r="O1312" s="355">
        <v>40828.49291666667</v>
      </c>
      <c r="P1312" s="353">
        <v>0</v>
      </c>
    </row>
    <row r="1313" spans="1:16">
      <c r="A1313" s="352">
        <v>974961</v>
      </c>
      <c r="B1313" s="352">
        <v>948</v>
      </c>
      <c r="C1313" s="352" t="s">
        <v>375</v>
      </c>
      <c r="D1313" s="352" t="s">
        <v>1521</v>
      </c>
      <c r="E1313" s="352">
        <v>0</v>
      </c>
      <c r="F1313" s="352" t="s">
        <v>1509</v>
      </c>
      <c r="G1313" s="353">
        <v>0</v>
      </c>
      <c r="H1313" s="353">
        <v>0</v>
      </c>
      <c r="I1313" s="353">
        <v>0</v>
      </c>
      <c r="J1313" s="353">
        <v>0</v>
      </c>
      <c r="K1313" s="353">
        <v>0</v>
      </c>
      <c r="L1313" s="353">
        <v>0</v>
      </c>
      <c r="M1313" s="354">
        <v>0.75</v>
      </c>
      <c r="N1313" s="355"/>
      <c r="O1313" s="355"/>
      <c r="P1313" s="353">
        <v>0</v>
      </c>
    </row>
    <row r="1314" spans="1:16">
      <c r="A1314" s="352">
        <v>481852</v>
      </c>
      <c r="B1314" s="352">
        <v>94</v>
      </c>
      <c r="C1314" s="352" t="s">
        <v>335</v>
      </c>
      <c r="D1314" s="352" t="s">
        <v>1522</v>
      </c>
      <c r="E1314" s="352">
        <v>0</v>
      </c>
      <c r="F1314" s="352" t="s">
        <v>1504</v>
      </c>
      <c r="G1314" s="353">
        <v>0</v>
      </c>
      <c r="H1314" s="353">
        <v>0</v>
      </c>
      <c r="I1314" s="353">
        <v>0</v>
      </c>
      <c r="J1314" s="353">
        <v>0</v>
      </c>
      <c r="K1314" s="353">
        <v>0</v>
      </c>
      <c r="L1314" s="353">
        <v>0</v>
      </c>
      <c r="M1314" s="354">
        <v>0.75</v>
      </c>
      <c r="N1314" s="355"/>
      <c r="O1314" s="355"/>
      <c r="P1314" s="353">
        <v>0</v>
      </c>
    </row>
    <row r="1315" spans="1:16">
      <c r="A1315" s="352">
        <v>994302</v>
      </c>
      <c r="B1315" s="352">
        <v>934</v>
      </c>
      <c r="C1315" s="352" t="s">
        <v>338</v>
      </c>
      <c r="D1315" s="352" t="s">
        <v>1523</v>
      </c>
      <c r="E1315" s="352">
        <v>0</v>
      </c>
      <c r="F1315" s="352" t="s">
        <v>1524</v>
      </c>
      <c r="G1315" s="353">
        <v>1791.89</v>
      </c>
      <c r="H1315" s="353">
        <v>0</v>
      </c>
      <c r="I1315" s="353">
        <v>0</v>
      </c>
      <c r="J1315" s="353">
        <v>447.97</v>
      </c>
      <c r="K1315" s="353">
        <v>447.97</v>
      </c>
      <c r="L1315" s="353">
        <v>1343.92</v>
      </c>
      <c r="M1315" s="354">
        <v>0.75</v>
      </c>
      <c r="N1315" s="355">
        <v>40883.000787037039</v>
      </c>
      <c r="O1315" s="355">
        <v>40886.885625000003</v>
      </c>
      <c r="P1315" s="353">
        <v>0</v>
      </c>
    </row>
    <row r="1316" spans="1:16">
      <c r="A1316" s="352">
        <v>974960</v>
      </c>
      <c r="B1316" s="352">
        <v>933</v>
      </c>
      <c r="C1316" s="352" t="s">
        <v>335</v>
      </c>
      <c r="D1316" s="352" t="s">
        <v>1525</v>
      </c>
      <c r="E1316" s="352">
        <v>0</v>
      </c>
      <c r="F1316" s="352" t="s">
        <v>1509</v>
      </c>
      <c r="G1316" s="353">
        <v>1323.57</v>
      </c>
      <c r="H1316" s="353">
        <v>0</v>
      </c>
      <c r="I1316" s="353">
        <v>0</v>
      </c>
      <c r="J1316" s="353">
        <v>330.89</v>
      </c>
      <c r="K1316" s="353">
        <v>330.89</v>
      </c>
      <c r="L1316" s="353">
        <v>992.68</v>
      </c>
      <c r="M1316" s="354">
        <v>0.75</v>
      </c>
      <c r="N1316" s="355">
        <v>40745.586793981478</v>
      </c>
      <c r="O1316" s="355">
        <v>40749.821087962962</v>
      </c>
      <c r="P1316" s="353">
        <v>0</v>
      </c>
    </row>
    <row r="1317" spans="1:16">
      <c r="A1317" s="352">
        <v>974959</v>
      </c>
      <c r="B1317" s="352">
        <v>932</v>
      </c>
      <c r="C1317" s="352" t="s">
        <v>335</v>
      </c>
      <c r="D1317" s="352" t="s">
        <v>1526</v>
      </c>
      <c r="E1317" s="352">
        <v>0</v>
      </c>
      <c r="F1317" s="352" t="s">
        <v>1509</v>
      </c>
      <c r="G1317" s="353">
        <v>1988.63</v>
      </c>
      <c r="H1317" s="353">
        <v>0</v>
      </c>
      <c r="I1317" s="353">
        <v>0</v>
      </c>
      <c r="J1317" s="353">
        <v>497.16</v>
      </c>
      <c r="K1317" s="353">
        <v>497.16</v>
      </c>
      <c r="L1317" s="353">
        <v>1491.47</v>
      </c>
      <c r="M1317" s="354">
        <v>0.74999874285311996</v>
      </c>
      <c r="N1317" s="355">
        <v>40745.586793981478</v>
      </c>
      <c r="O1317" s="355">
        <v>40749.821087962962</v>
      </c>
      <c r="P1317" s="353">
        <v>0</v>
      </c>
    </row>
    <row r="1318" spans="1:16">
      <c r="A1318" s="352">
        <v>974958</v>
      </c>
      <c r="B1318" s="352">
        <v>931</v>
      </c>
      <c r="C1318" s="352" t="s">
        <v>335</v>
      </c>
      <c r="D1318" s="352" t="s">
        <v>1527</v>
      </c>
      <c r="E1318" s="352">
        <v>0</v>
      </c>
      <c r="F1318" s="352" t="s">
        <v>1509</v>
      </c>
      <c r="G1318" s="353">
        <v>1260</v>
      </c>
      <c r="H1318" s="353">
        <v>0</v>
      </c>
      <c r="I1318" s="353">
        <v>0</v>
      </c>
      <c r="J1318" s="353">
        <v>315</v>
      </c>
      <c r="K1318" s="353">
        <v>315</v>
      </c>
      <c r="L1318" s="353">
        <v>945</v>
      </c>
      <c r="M1318" s="354">
        <v>0.75</v>
      </c>
      <c r="N1318" s="355">
        <v>40745.586793981478</v>
      </c>
      <c r="O1318" s="355">
        <v>40749.821087962962</v>
      </c>
      <c r="P1318" s="353">
        <v>0</v>
      </c>
    </row>
    <row r="1319" spans="1:16">
      <c r="A1319" s="352">
        <v>974957</v>
      </c>
      <c r="B1319" s="352">
        <v>930</v>
      </c>
      <c r="C1319" s="352" t="s">
        <v>375</v>
      </c>
      <c r="D1319" s="352" t="s">
        <v>1528</v>
      </c>
      <c r="E1319" s="352">
        <v>0</v>
      </c>
      <c r="F1319" s="352" t="s">
        <v>1509</v>
      </c>
      <c r="G1319" s="353">
        <v>1786.4</v>
      </c>
      <c r="H1319" s="353">
        <v>0</v>
      </c>
      <c r="I1319" s="353">
        <v>0</v>
      </c>
      <c r="J1319" s="353">
        <v>446.6</v>
      </c>
      <c r="K1319" s="353">
        <v>446.6</v>
      </c>
      <c r="L1319" s="353">
        <v>1339.8</v>
      </c>
      <c r="M1319" s="354">
        <v>0.75</v>
      </c>
      <c r="N1319" s="355">
        <v>40745.586793981478</v>
      </c>
      <c r="O1319" s="355">
        <v>40749.821087962962</v>
      </c>
      <c r="P1319" s="353">
        <v>0</v>
      </c>
    </row>
    <row r="1320" spans="1:16">
      <c r="A1320" s="352">
        <v>481855</v>
      </c>
      <c r="B1320" s="352">
        <v>93</v>
      </c>
      <c r="C1320" s="352" t="s">
        <v>338</v>
      </c>
      <c r="D1320" s="352" t="s">
        <v>1529</v>
      </c>
      <c r="E1320" s="352">
        <v>0</v>
      </c>
      <c r="F1320" s="352" t="s">
        <v>1504</v>
      </c>
      <c r="G1320" s="353">
        <v>0</v>
      </c>
      <c r="H1320" s="353">
        <v>0</v>
      </c>
      <c r="I1320" s="353">
        <v>0</v>
      </c>
      <c r="J1320" s="353">
        <v>0</v>
      </c>
      <c r="K1320" s="353">
        <v>0</v>
      </c>
      <c r="L1320" s="353">
        <v>0</v>
      </c>
      <c r="M1320" s="354">
        <v>0.75</v>
      </c>
      <c r="N1320" s="355"/>
      <c r="O1320" s="355"/>
      <c r="P1320" s="353">
        <v>0</v>
      </c>
    </row>
    <row r="1321" spans="1:16">
      <c r="A1321" s="352">
        <v>481854</v>
      </c>
      <c r="B1321" s="352">
        <v>92</v>
      </c>
      <c r="C1321" s="352" t="s">
        <v>338</v>
      </c>
      <c r="D1321" s="352" t="s">
        <v>1530</v>
      </c>
      <c r="E1321" s="352">
        <v>0</v>
      </c>
      <c r="F1321" s="352" t="s">
        <v>1504</v>
      </c>
      <c r="G1321" s="353">
        <v>0</v>
      </c>
      <c r="H1321" s="353">
        <v>0</v>
      </c>
      <c r="I1321" s="353">
        <v>0</v>
      </c>
      <c r="J1321" s="353">
        <v>0</v>
      </c>
      <c r="K1321" s="353">
        <v>0</v>
      </c>
      <c r="L1321" s="353">
        <v>0</v>
      </c>
      <c r="M1321" s="354">
        <v>0.75</v>
      </c>
      <c r="N1321" s="355"/>
      <c r="O1321" s="355"/>
      <c r="P1321" s="353">
        <v>0</v>
      </c>
    </row>
    <row r="1322" spans="1:16">
      <c r="A1322" s="352">
        <v>481846</v>
      </c>
      <c r="B1322" s="352">
        <v>91</v>
      </c>
      <c r="C1322" s="352" t="s">
        <v>338</v>
      </c>
      <c r="D1322" s="352" t="s">
        <v>1531</v>
      </c>
      <c r="E1322" s="352">
        <v>0</v>
      </c>
      <c r="F1322" s="352" t="s">
        <v>1504</v>
      </c>
      <c r="G1322" s="353">
        <v>7492.04</v>
      </c>
      <c r="H1322" s="353">
        <v>0</v>
      </c>
      <c r="I1322" s="353">
        <v>0</v>
      </c>
      <c r="J1322" s="353">
        <v>1873.01</v>
      </c>
      <c r="K1322" s="353">
        <v>1873.01</v>
      </c>
      <c r="L1322" s="353">
        <v>5619.03</v>
      </c>
      <c r="M1322" s="354">
        <v>0.75</v>
      </c>
      <c r="N1322" s="355"/>
      <c r="O1322" s="355">
        <v>40990.489282407405</v>
      </c>
      <c r="P1322" s="353">
        <v>7492.04</v>
      </c>
    </row>
    <row r="1323" spans="1:16">
      <c r="A1323" s="352">
        <v>481850</v>
      </c>
      <c r="B1323" s="352">
        <v>90</v>
      </c>
      <c r="C1323" s="352" t="s">
        <v>338</v>
      </c>
      <c r="D1323" s="352" t="s">
        <v>1532</v>
      </c>
      <c r="E1323" s="352">
        <v>0</v>
      </c>
      <c r="F1323" s="352" t="s">
        <v>1504</v>
      </c>
      <c r="G1323" s="353">
        <v>8238.31</v>
      </c>
      <c r="H1323" s="353">
        <v>0</v>
      </c>
      <c r="I1323" s="353">
        <v>0</v>
      </c>
      <c r="J1323" s="353">
        <v>2059.58</v>
      </c>
      <c r="K1323" s="353">
        <v>2059.58</v>
      </c>
      <c r="L1323" s="353">
        <v>6178.73</v>
      </c>
      <c r="M1323" s="354">
        <v>0.75</v>
      </c>
      <c r="N1323" s="355"/>
      <c r="O1323" s="355">
        <v>40990.489282407405</v>
      </c>
      <c r="P1323" s="353">
        <v>8238.31</v>
      </c>
    </row>
    <row r="1324" spans="1:16">
      <c r="A1324" s="352">
        <v>481851</v>
      </c>
      <c r="B1324" s="352">
        <v>89</v>
      </c>
      <c r="C1324" s="352" t="s">
        <v>338</v>
      </c>
      <c r="D1324" s="352" t="s">
        <v>1533</v>
      </c>
      <c r="E1324" s="352">
        <v>0</v>
      </c>
      <c r="F1324" s="352" t="s">
        <v>1504</v>
      </c>
      <c r="G1324" s="353">
        <v>0</v>
      </c>
      <c r="H1324" s="353">
        <v>0</v>
      </c>
      <c r="I1324" s="353">
        <v>0</v>
      </c>
      <c r="J1324" s="353">
        <v>0</v>
      </c>
      <c r="K1324" s="353">
        <v>0</v>
      </c>
      <c r="L1324" s="353">
        <v>0</v>
      </c>
      <c r="M1324" s="354">
        <v>0.75</v>
      </c>
      <c r="N1324" s="355"/>
      <c r="O1324" s="355"/>
      <c r="P1324" s="353">
        <v>0</v>
      </c>
    </row>
    <row r="1325" spans="1:16">
      <c r="A1325" s="352">
        <v>974956</v>
      </c>
      <c r="B1325" s="352">
        <v>884</v>
      </c>
      <c r="C1325" s="352" t="s">
        <v>335</v>
      </c>
      <c r="D1325" s="352" t="s">
        <v>1534</v>
      </c>
      <c r="E1325" s="352">
        <v>0</v>
      </c>
      <c r="F1325" s="352" t="s">
        <v>1509</v>
      </c>
      <c r="G1325" s="353">
        <v>3310.45</v>
      </c>
      <c r="H1325" s="353">
        <v>0</v>
      </c>
      <c r="I1325" s="353">
        <v>0</v>
      </c>
      <c r="J1325" s="353">
        <v>827.61</v>
      </c>
      <c r="K1325" s="353">
        <v>827.61</v>
      </c>
      <c r="L1325" s="353">
        <v>2482.84</v>
      </c>
      <c r="M1325" s="354">
        <v>0.75</v>
      </c>
      <c r="N1325" s="355">
        <v>40703.527442129627</v>
      </c>
      <c r="O1325" s="355">
        <v>40703.530682870369</v>
      </c>
      <c r="P1325" s="353">
        <v>0</v>
      </c>
    </row>
    <row r="1326" spans="1:16">
      <c r="A1326" s="352">
        <v>481849</v>
      </c>
      <c r="B1326" s="352">
        <v>88</v>
      </c>
      <c r="C1326" s="352" t="s">
        <v>338</v>
      </c>
      <c r="D1326" s="352" t="s">
        <v>1535</v>
      </c>
      <c r="E1326" s="352">
        <v>0</v>
      </c>
      <c r="F1326" s="352" t="s">
        <v>1504</v>
      </c>
      <c r="G1326" s="353">
        <v>0</v>
      </c>
      <c r="H1326" s="353">
        <v>0</v>
      </c>
      <c r="I1326" s="353">
        <v>0</v>
      </c>
      <c r="J1326" s="353">
        <v>0</v>
      </c>
      <c r="K1326" s="353">
        <v>0</v>
      </c>
      <c r="L1326" s="353">
        <v>0</v>
      </c>
      <c r="M1326" s="354">
        <v>0.75</v>
      </c>
      <c r="N1326" s="355"/>
      <c r="O1326" s="355"/>
      <c r="P1326" s="353">
        <v>0</v>
      </c>
    </row>
    <row r="1327" spans="1:16">
      <c r="A1327" s="352">
        <v>974955</v>
      </c>
      <c r="B1327" s="352">
        <v>875</v>
      </c>
      <c r="C1327" s="352" t="s">
        <v>375</v>
      </c>
      <c r="D1327" s="352" t="s">
        <v>1536</v>
      </c>
      <c r="E1327" s="352">
        <v>0</v>
      </c>
      <c r="F1327" s="352" t="s">
        <v>1509</v>
      </c>
      <c r="G1327" s="353">
        <v>1146.9100000000001</v>
      </c>
      <c r="H1327" s="353">
        <v>0</v>
      </c>
      <c r="I1327" s="353">
        <v>0</v>
      </c>
      <c r="J1327" s="353">
        <v>286.73</v>
      </c>
      <c r="K1327" s="353">
        <v>286.73</v>
      </c>
      <c r="L1327" s="353">
        <v>860.18</v>
      </c>
      <c r="M1327" s="354">
        <v>0.74999782023000905</v>
      </c>
      <c r="N1327" s="355">
        <v>40703.527442129627</v>
      </c>
      <c r="O1327" s="355">
        <v>40703.530682870369</v>
      </c>
      <c r="P1327" s="353">
        <v>0</v>
      </c>
    </row>
    <row r="1328" spans="1:16">
      <c r="A1328" s="352">
        <v>974954</v>
      </c>
      <c r="B1328" s="352">
        <v>874</v>
      </c>
      <c r="C1328" s="352" t="s">
        <v>375</v>
      </c>
      <c r="D1328" s="352" t="s">
        <v>1537</v>
      </c>
      <c r="E1328" s="352">
        <v>0</v>
      </c>
      <c r="F1328" s="352" t="s">
        <v>1509</v>
      </c>
      <c r="G1328" s="353">
        <v>3015.53</v>
      </c>
      <c r="H1328" s="353">
        <v>0</v>
      </c>
      <c r="I1328" s="353">
        <v>0</v>
      </c>
      <c r="J1328" s="353">
        <v>753.88</v>
      </c>
      <c r="K1328" s="353">
        <v>753.88</v>
      </c>
      <c r="L1328" s="353">
        <v>2261.65</v>
      </c>
      <c r="M1328" s="354">
        <v>0.75</v>
      </c>
      <c r="N1328" s="355">
        <v>40703.527442129627</v>
      </c>
      <c r="O1328" s="355">
        <v>40703.530682870369</v>
      </c>
      <c r="P1328" s="353">
        <v>0</v>
      </c>
    </row>
    <row r="1329" spans="1:16">
      <c r="A1329" s="352">
        <v>974953</v>
      </c>
      <c r="B1329" s="352">
        <v>873</v>
      </c>
      <c r="C1329" s="352" t="s">
        <v>375</v>
      </c>
      <c r="D1329" s="352" t="s">
        <v>1538</v>
      </c>
      <c r="E1329" s="352">
        <v>0</v>
      </c>
      <c r="F1329" s="352" t="s">
        <v>1509</v>
      </c>
      <c r="G1329" s="353">
        <v>4044</v>
      </c>
      <c r="H1329" s="353">
        <v>0</v>
      </c>
      <c r="I1329" s="353">
        <v>0</v>
      </c>
      <c r="J1329" s="353">
        <v>1011</v>
      </c>
      <c r="K1329" s="353">
        <v>1011</v>
      </c>
      <c r="L1329" s="353">
        <v>3033</v>
      </c>
      <c r="M1329" s="354">
        <v>0.75</v>
      </c>
      <c r="N1329" s="355">
        <v>40703.527442129627</v>
      </c>
      <c r="O1329" s="355">
        <v>40703.530682870369</v>
      </c>
      <c r="P1329" s="353">
        <v>0</v>
      </c>
    </row>
    <row r="1330" spans="1:16">
      <c r="A1330" s="352">
        <v>974952</v>
      </c>
      <c r="B1330" s="352">
        <v>872</v>
      </c>
      <c r="C1330" s="352" t="s">
        <v>335</v>
      </c>
      <c r="D1330" s="352" t="s">
        <v>1539</v>
      </c>
      <c r="E1330" s="352">
        <v>0</v>
      </c>
      <c r="F1330" s="352" t="s">
        <v>1509</v>
      </c>
      <c r="G1330" s="353">
        <v>1759.07</v>
      </c>
      <c r="H1330" s="353">
        <v>0</v>
      </c>
      <c r="I1330" s="353">
        <v>0</v>
      </c>
      <c r="J1330" s="353">
        <v>439.77</v>
      </c>
      <c r="K1330" s="353">
        <v>439.77</v>
      </c>
      <c r="L1330" s="353">
        <v>1319.3</v>
      </c>
      <c r="M1330" s="354">
        <v>0.74999857879447596</v>
      </c>
      <c r="N1330" s="355">
        <v>40703.527442129627</v>
      </c>
      <c r="O1330" s="355">
        <v>40703.530682870369</v>
      </c>
      <c r="P1330" s="353">
        <v>0</v>
      </c>
    </row>
    <row r="1331" spans="1:16">
      <c r="A1331" s="352">
        <v>974951</v>
      </c>
      <c r="B1331" s="352">
        <v>871</v>
      </c>
      <c r="C1331" s="352" t="s">
        <v>335</v>
      </c>
      <c r="D1331" s="352" t="s">
        <v>1540</v>
      </c>
      <c r="E1331" s="352">
        <v>0</v>
      </c>
      <c r="F1331" s="352" t="s">
        <v>1509</v>
      </c>
      <c r="G1331" s="353">
        <v>2087.8200000000002</v>
      </c>
      <c r="H1331" s="353">
        <v>0</v>
      </c>
      <c r="I1331" s="353">
        <v>0</v>
      </c>
      <c r="J1331" s="353">
        <v>521.95000000000005</v>
      </c>
      <c r="K1331" s="353">
        <v>521.95000000000005</v>
      </c>
      <c r="L1331" s="353">
        <v>1565.87</v>
      </c>
      <c r="M1331" s="354">
        <v>0.75</v>
      </c>
      <c r="N1331" s="355">
        <v>40703.527442129627</v>
      </c>
      <c r="O1331" s="355">
        <v>40703.530682870369</v>
      </c>
      <c r="P1331" s="353">
        <v>0</v>
      </c>
    </row>
    <row r="1332" spans="1:16">
      <c r="A1332" s="352">
        <v>974950</v>
      </c>
      <c r="B1332" s="352">
        <v>870</v>
      </c>
      <c r="C1332" s="352" t="s">
        <v>335</v>
      </c>
      <c r="D1332" s="352" t="s">
        <v>1541</v>
      </c>
      <c r="E1332" s="352">
        <v>0</v>
      </c>
      <c r="F1332" s="352" t="s">
        <v>1509</v>
      </c>
      <c r="G1332" s="353">
        <v>3219.32</v>
      </c>
      <c r="H1332" s="353">
        <v>0</v>
      </c>
      <c r="I1332" s="353">
        <v>0</v>
      </c>
      <c r="J1332" s="353">
        <v>804.83</v>
      </c>
      <c r="K1332" s="353">
        <v>804.83</v>
      </c>
      <c r="L1332" s="353">
        <v>2414.4899999999998</v>
      </c>
      <c r="M1332" s="354">
        <v>0.75</v>
      </c>
      <c r="N1332" s="355">
        <v>40703.527442129627</v>
      </c>
      <c r="O1332" s="355">
        <v>40703.530682870369</v>
      </c>
      <c r="P1332" s="353">
        <v>0</v>
      </c>
    </row>
    <row r="1333" spans="1:16">
      <c r="A1333" s="352">
        <v>481848</v>
      </c>
      <c r="B1333" s="352">
        <v>87</v>
      </c>
      <c r="C1333" s="352" t="s">
        <v>335</v>
      </c>
      <c r="D1333" s="352" t="s">
        <v>1542</v>
      </c>
      <c r="E1333" s="352">
        <v>0</v>
      </c>
      <c r="F1333" s="352" t="s">
        <v>1504</v>
      </c>
      <c r="G1333" s="353">
        <v>0</v>
      </c>
      <c r="H1333" s="353">
        <v>0</v>
      </c>
      <c r="I1333" s="353">
        <v>0</v>
      </c>
      <c r="J1333" s="353">
        <v>0</v>
      </c>
      <c r="K1333" s="353">
        <v>0</v>
      </c>
      <c r="L1333" s="353">
        <v>0</v>
      </c>
      <c r="M1333" s="354">
        <v>0.75</v>
      </c>
      <c r="N1333" s="355"/>
      <c r="O1333" s="355"/>
      <c r="P1333" s="353">
        <v>0</v>
      </c>
    </row>
    <row r="1334" spans="1:16">
      <c r="A1334" s="352">
        <v>974949</v>
      </c>
      <c r="B1334" s="352">
        <v>869</v>
      </c>
      <c r="C1334" s="352" t="s">
        <v>335</v>
      </c>
      <c r="D1334" s="352" t="s">
        <v>1543</v>
      </c>
      <c r="E1334" s="352">
        <v>0</v>
      </c>
      <c r="F1334" s="352" t="s">
        <v>1509</v>
      </c>
      <c r="G1334" s="353">
        <v>8867.41</v>
      </c>
      <c r="H1334" s="353">
        <v>0</v>
      </c>
      <c r="I1334" s="353">
        <v>0</v>
      </c>
      <c r="J1334" s="353">
        <v>2216.85</v>
      </c>
      <c r="K1334" s="353">
        <v>2216.85</v>
      </c>
      <c r="L1334" s="353">
        <v>6650.56</v>
      </c>
      <c r="M1334" s="354">
        <v>0.75</v>
      </c>
      <c r="N1334" s="355">
        <v>40703.527442129627</v>
      </c>
      <c r="O1334" s="355">
        <v>40703.530682870369</v>
      </c>
      <c r="P1334" s="353">
        <v>0</v>
      </c>
    </row>
    <row r="1335" spans="1:16">
      <c r="A1335" s="352">
        <v>974948</v>
      </c>
      <c r="B1335" s="352">
        <v>867</v>
      </c>
      <c r="C1335" s="352" t="s">
        <v>335</v>
      </c>
      <c r="D1335" s="352" t="s">
        <v>1544</v>
      </c>
      <c r="E1335" s="352">
        <v>0</v>
      </c>
      <c r="F1335" s="352" t="s">
        <v>1509</v>
      </c>
      <c r="G1335" s="353">
        <v>1215.3399999999999</v>
      </c>
      <c r="H1335" s="353">
        <v>0</v>
      </c>
      <c r="I1335" s="353">
        <v>0</v>
      </c>
      <c r="J1335" s="353">
        <v>303.83</v>
      </c>
      <c r="K1335" s="353">
        <v>303.83</v>
      </c>
      <c r="L1335" s="353">
        <v>911.51</v>
      </c>
      <c r="M1335" s="354">
        <v>0.75</v>
      </c>
      <c r="N1335" s="355">
        <v>40703.527442129627</v>
      </c>
      <c r="O1335" s="355">
        <v>40703.530682870369</v>
      </c>
      <c r="P1335" s="353">
        <v>0</v>
      </c>
    </row>
    <row r="1336" spans="1:16">
      <c r="A1336" s="352">
        <v>974947</v>
      </c>
      <c r="B1336" s="352">
        <v>866</v>
      </c>
      <c r="C1336" s="352" t="s">
        <v>335</v>
      </c>
      <c r="D1336" s="352" t="s">
        <v>1545</v>
      </c>
      <c r="E1336" s="352">
        <v>0</v>
      </c>
      <c r="F1336" s="352" t="s">
        <v>1509</v>
      </c>
      <c r="G1336" s="353">
        <v>6642.75</v>
      </c>
      <c r="H1336" s="353">
        <v>0</v>
      </c>
      <c r="I1336" s="353">
        <v>0</v>
      </c>
      <c r="J1336" s="353">
        <v>1660.69</v>
      </c>
      <c r="K1336" s="353">
        <v>1660.69</v>
      </c>
      <c r="L1336" s="353">
        <v>4982.0600000000004</v>
      </c>
      <c r="M1336" s="354">
        <v>0.74999962364984296</v>
      </c>
      <c r="N1336" s="355">
        <v>40703.527442129627</v>
      </c>
      <c r="O1336" s="355">
        <v>40703.530682870369</v>
      </c>
      <c r="P1336" s="353">
        <v>0</v>
      </c>
    </row>
    <row r="1337" spans="1:16">
      <c r="A1337" s="352">
        <v>974946</v>
      </c>
      <c r="B1337" s="352">
        <v>865</v>
      </c>
      <c r="C1337" s="352" t="s">
        <v>335</v>
      </c>
      <c r="D1337" s="352" t="s">
        <v>1546</v>
      </c>
      <c r="E1337" s="352">
        <v>0</v>
      </c>
      <c r="F1337" s="352" t="s">
        <v>1509</v>
      </c>
      <c r="G1337" s="353">
        <v>0</v>
      </c>
      <c r="H1337" s="353">
        <v>0</v>
      </c>
      <c r="I1337" s="353">
        <v>0</v>
      </c>
      <c r="J1337" s="353">
        <v>0</v>
      </c>
      <c r="K1337" s="353">
        <v>0</v>
      </c>
      <c r="L1337" s="353">
        <v>0</v>
      </c>
      <c r="M1337" s="354">
        <v>0.75</v>
      </c>
      <c r="N1337" s="355"/>
      <c r="O1337" s="355"/>
      <c r="P1337" s="353">
        <v>0</v>
      </c>
    </row>
    <row r="1338" spans="1:16">
      <c r="A1338" s="352">
        <v>481847</v>
      </c>
      <c r="B1338" s="352">
        <v>86</v>
      </c>
      <c r="C1338" s="352" t="s">
        <v>335</v>
      </c>
      <c r="D1338" s="352" t="s">
        <v>1547</v>
      </c>
      <c r="E1338" s="352">
        <v>0</v>
      </c>
      <c r="F1338" s="352" t="s">
        <v>1504</v>
      </c>
      <c r="G1338" s="353">
        <v>0</v>
      </c>
      <c r="H1338" s="353">
        <v>0</v>
      </c>
      <c r="I1338" s="353">
        <v>0</v>
      </c>
      <c r="J1338" s="353">
        <v>0</v>
      </c>
      <c r="K1338" s="353">
        <v>0</v>
      </c>
      <c r="L1338" s="353">
        <v>0</v>
      </c>
      <c r="M1338" s="354">
        <v>0.75</v>
      </c>
      <c r="N1338" s="355"/>
      <c r="O1338" s="355"/>
      <c r="P1338" s="353">
        <v>0</v>
      </c>
    </row>
    <row r="1339" spans="1:16">
      <c r="A1339" s="352">
        <v>481844</v>
      </c>
      <c r="B1339" s="352">
        <v>85</v>
      </c>
      <c r="C1339" s="352" t="s">
        <v>335</v>
      </c>
      <c r="D1339" s="352" t="s">
        <v>1548</v>
      </c>
      <c r="E1339" s="352">
        <v>0</v>
      </c>
      <c r="F1339" s="352" t="s">
        <v>1504</v>
      </c>
      <c r="G1339" s="353">
        <v>0</v>
      </c>
      <c r="H1339" s="353">
        <v>0</v>
      </c>
      <c r="I1339" s="353">
        <v>0</v>
      </c>
      <c r="J1339" s="353">
        <v>0</v>
      </c>
      <c r="K1339" s="353">
        <v>0</v>
      </c>
      <c r="L1339" s="353">
        <v>0</v>
      </c>
      <c r="M1339" s="354">
        <v>0.75</v>
      </c>
      <c r="N1339" s="355"/>
      <c r="O1339" s="355"/>
      <c r="P1339" s="353">
        <v>0</v>
      </c>
    </row>
    <row r="1340" spans="1:16">
      <c r="A1340" s="352">
        <v>481845</v>
      </c>
      <c r="B1340" s="352">
        <v>84</v>
      </c>
      <c r="C1340" s="352" t="s">
        <v>335</v>
      </c>
      <c r="D1340" s="352" t="s">
        <v>1549</v>
      </c>
      <c r="E1340" s="352">
        <v>0</v>
      </c>
      <c r="F1340" s="352" t="s">
        <v>1504</v>
      </c>
      <c r="G1340" s="353">
        <v>0</v>
      </c>
      <c r="H1340" s="353">
        <v>0</v>
      </c>
      <c r="I1340" s="353">
        <v>0</v>
      </c>
      <c r="J1340" s="353">
        <v>0</v>
      </c>
      <c r="K1340" s="353">
        <v>0</v>
      </c>
      <c r="L1340" s="353">
        <v>0</v>
      </c>
      <c r="M1340" s="354">
        <v>0.75</v>
      </c>
      <c r="N1340" s="355"/>
      <c r="O1340" s="355"/>
      <c r="P1340" s="353">
        <v>0</v>
      </c>
    </row>
    <row r="1341" spans="1:16">
      <c r="A1341" s="352">
        <v>481836</v>
      </c>
      <c r="B1341" s="352">
        <v>82</v>
      </c>
      <c r="C1341" s="352" t="s">
        <v>335</v>
      </c>
      <c r="D1341" s="352" t="s">
        <v>1550</v>
      </c>
      <c r="E1341" s="352">
        <v>0</v>
      </c>
      <c r="F1341" s="352" t="s">
        <v>1504</v>
      </c>
      <c r="G1341" s="353">
        <v>0</v>
      </c>
      <c r="H1341" s="353">
        <v>0</v>
      </c>
      <c r="I1341" s="353">
        <v>0</v>
      </c>
      <c r="J1341" s="353">
        <v>0</v>
      </c>
      <c r="K1341" s="353">
        <v>0</v>
      </c>
      <c r="L1341" s="353">
        <v>0</v>
      </c>
      <c r="M1341" s="354">
        <v>0.75</v>
      </c>
      <c r="N1341" s="355"/>
      <c r="O1341" s="355"/>
      <c r="P1341" s="353">
        <v>0</v>
      </c>
    </row>
    <row r="1342" spans="1:16">
      <c r="A1342" s="352">
        <v>974945</v>
      </c>
      <c r="B1342" s="352">
        <v>817</v>
      </c>
      <c r="C1342" s="352" t="s">
        <v>335</v>
      </c>
      <c r="D1342" s="352" t="s">
        <v>1551</v>
      </c>
      <c r="E1342" s="352">
        <v>0</v>
      </c>
      <c r="F1342" s="352" t="s">
        <v>1509</v>
      </c>
      <c r="G1342" s="353">
        <v>5969.32</v>
      </c>
      <c r="H1342" s="353">
        <v>0</v>
      </c>
      <c r="I1342" s="353">
        <v>0</v>
      </c>
      <c r="J1342" s="353">
        <v>1492.33</v>
      </c>
      <c r="K1342" s="353">
        <v>1492.33</v>
      </c>
      <c r="L1342" s="353">
        <v>4476.99</v>
      </c>
      <c r="M1342" s="354">
        <v>0.75</v>
      </c>
      <c r="N1342" s="355">
        <v>40667.82545138889</v>
      </c>
      <c r="O1342" s="355">
        <v>40668.513518518521</v>
      </c>
      <c r="P1342" s="353">
        <v>0</v>
      </c>
    </row>
    <row r="1343" spans="1:16">
      <c r="A1343" s="352">
        <v>481840</v>
      </c>
      <c r="B1343" s="352">
        <v>81</v>
      </c>
      <c r="C1343" s="352" t="s">
        <v>338</v>
      </c>
      <c r="D1343" s="352" t="s">
        <v>1552</v>
      </c>
      <c r="E1343" s="352">
        <v>0</v>
      </c>
      <c r="F1343" s="352" t="s">
        <v>1504</v>
      </c>
      <c r="G1343" s="353">
        <v>0</v>
      </c>
      <c r="H1343" s="353">
        <v>0</v>
      </c>
      <c r="I1343" s="353">
        <v>0</v>
      </c>
      <c r="J1343" s="353">
        <v>0</v>
      </c>
      <c r="K1343" s="353">
        <v>0</v>
      </c>
      <c r="L1343" s="353">
        <v>0</v>
      </c>
      <c r="M1343" s="354">
        <v>0.75</v>
      </c>
      <c r="N1343" s="355"/>
      <c r="O1343" s="355"/>
      <c r="P1343" s="353">
        <v>0</v>
      </c>
    </row>
    <row r="1344" spans="1:16">
      <c r="A1344" s="352">
        <v>974944</v>
      </c>
      <c r="B1344" s="352">
        <v>809</v>
      </c>
      <c r="C1344" s="352" t="s">
        <v>335</v>
      </c>
      <c r="D1344" s="352" t="s">
        <v>1553</v>
      </c>
      <c r="E1344" s="352">
        <v>0</v>
      </c>
      <c r="F1344" s="352" t="s">
        <v>1509</v>
      </c>
      <c r="G1344" s="353">
        <v>4103.3900000000003</v>
      </c>
      <c r="H1344" s="353">
        <v>0</v>
      </c>
      <c r="I1344" s="353">
        <v>0</v>
      </c>
      <c r="J1344" s="353">
        <v>1025.8499999999999</v>
      </c>
      <c r="K1344" s="353">
        <v>1025.8499999999999</v>
      </c>
      <c r="L1344" s="353">
        <v>3077.54</v>
      </c>
      <c r="M1344" s="354">
        <v>0.74999939074764999</v>
      </c>
      <c r="N1344" s="355">
        <v>40667.82545138889</v>
      </c>
      <c r="O1344" s="355">
        <v>40668.513518518521</v>
      </c>
      <c r="P1344" s="353">
        <v>0</v>
      </c>
    </row>
    <row r="1345" spans="1:16">
      <c r="A1345" s="352">
        <v>974943</v>
      </c>
      <c r="B1345" s="352">
        <v>800</v>
      </c>
      <c r="C1345" s="352" t="s">
        <v>335</v>
      </c>
      <c r="D1345" s="352" t="s">
        <v>1554</v>
      </c>
      <c r="E1345" s="352">
        <v>0</v>
      </c>
      <c r="F1345" s="352" t="s">
        <v>1509</v>
      </c>
      <c r="G1345" s="353">
        <v>6889.19</v>
      </c>
      <c r="H1345" s="353">
        <v>0</v>
      </c>
      <c r="I1345" s="353">
        <v>0</v>
      </c>
      <c r="J1345" s="353">
        <v>1722.3</v>
      </c>
      <c r="K1345" s="353">
        <v>1722.3</v>
      </c>
      <c r="L1345" s="353">
        <v>5166.8900000000003</v>
      </c>
      <c r="M1345" s="354">
        <v>0.74999963711263495</v>
      </c>
      <c r="N1345" s="355">
        <v>40667.82545138889</v>
      </c>
      <c r="O1345" s="355">
        <v>40668.513518518521</v>
      </c>
      <c r="P1345" s="353">
        <v>0</v>
      </c>
    </row>
    <row r="1346" spans="1:16">
      <c r="A1346" s="352">
        <v>481843</v>
      </c>
      <c r="B1346" s="352">
        <v>80</v>
      </c>
      <c r="C1346" s="352" t="s">
        <v>338</v>
      </c>
      <c r="D1346" s="352" t="s">
        <v>1555</v>
      </c>
      <c r="E1346" s="352">
        <v>0</v>
      </c>
      <c r="F1346" s="352" t="s">
        <v>1504</v>
      </c>
      <c r="G1346" s="353">
        <v>0</v>
      </c>
      <c r="H1346" s="353">
        <v>0</v>
      </c>
      <c r="I1346" s="353">
        <v>0</v>
      </c>
      <c r="J1346" s="353">
        <v>0</v>
      </c>
      <c r="K1346" s="353">
        <v>0</v>
      </c>
      <c r="L1346" s="353">
        <v>0</v>
      </c>
      <c r="M1346" s="354">
        <v>0.75</v>
      </c>
      <c r="N1346" s="355"/>
      <c r="O1346" s="355"/>
      <c r="P1346" s="353">
        <v>0</v>
      </c>
    </row>
    <row r="1347" spans="1:16">
      <c r="A1347" s="352">
        <v>481798</v>
      </c>
      <c r="B1347" s="352">
        <v>8</v>
      </c>
      <c r="C1347" s="352" t="s">
        <v>338</v>
      </c>
      <c r="D1347" s="352" t="s">
        <v>1556</v>
      </c>
      <c r="E1347" s="352">
        <v>0</v>
      </c>
      <c r="F1347" s="352" t="s">
        <v>1504</v>
      </c>
      <c r="G1347" s="353">
        <v>5265.22</v>
      </c>
      <c r="H1347" s="353">
        <v>0</v>
      </c>
      <c r="I1347" s="353">
        <v>0</v>
      </c>
      <c r="J1347" s="353">
        <v>1316.3</v>
      </c>
      <c r="K1347" s="353">
        <v>1316.3</v>
      </c>
      <c r="L1347" s="353">
        <v>3948.92</v>
      </c>
      <c r="M1347" s="354">
        <v>0.75</v>
      </c>
      <c r="N1347" s="355"/>
      <c r="O1347" s="355">
        <v>40990.489282407405</v>
      </c>
      <c r="P1347" s="353">
        <v>5265.22</v>
      </c>
    </row>
    <row r="1348" spans="1:16">
      <c r="A1348" s="352">
        <v>974942</v>
      </c>
      <c r="B1348" s="352">
        <v>799</v>
      </c>
      <c r="C1348" s="352" t="s">
        <v>375</v>
      </c>
      <c r="D1348" s="352" t="s">
        <v>1557</v>
      </c>
      <c r="E1348" s="352">
        <v>0</v>
      </c>
      <c r="F1348" s="352" t="s">
        <v>1509</v>
      </c>
      <c r="G1348" s="353">
        <v>1768.93</v>
      </c>
      <c r="H1348" s="353">
        <v>0</v>
      </c>
      <c r="I1348" s="353">
        <v>0</v>
      </c>
      <c r="J1348" s="353">
        <v>442.23</v>
      </c>
      <c r="K1348" s="353">
        <v>442.23</v>
      </c>
      <c r="L1348" s="353">
        <v>1326.7</v>
      </c>
      <c r="M1348" s="354">
        <v>0.75</v>
      </c>
      <c r="N1348" s="355">
        <v>40667.82545138889</v>
      </c>
      <c r="O1348" s="355">
        <v>40668.513518518521</v>
      </c>
      <c r="P1348" s="353">
        <v>0</v>
      </c>
    </row>
    <row r="1349" spans="1:16">
      <c r="A1349" s="352">
        <v>974941</v>
      </c>
      <c r="B1349" s="352">
        <v>798</v>
      </c>
      <c r="C1349" s="352" t="s">
        <v>335</v>
      </c>
      <c r="D1349" s="352" t="s">
        <v>1558</v>
      </c>
      <c r="E1349" s="352">
        <v>0</v>
      </c>
      <c r="F1349" s="352" t="s">
        <v>1509</v>
      </c>
      <c r="G1349" s="353">
        <v>3009.23</v>
      </c>
      <c r="H1349" s="353">
        <v>0</v>
      </c>
      <c r="I1349" s="353">
        <v>0</v>
      </c>
      <c r="J1349" s="353">
        <v>752.31</v>
      </c>
      <c r="K1349" s="353">
        <v>752.31</v>
      </c>
      <c r="L1349" s="353">
        <v>2256.92</v>
      </c>
      <c r="M1349" s="354">
        <v>0.74999916922269105</v>
      </c>
      <c r="N1349" s="355">
        <v>40667.82545138889</v>
      </c>
      <c r="O1349" s="355">
        <v>40668.513518518521</v>
      </c>
      <c r="P1349" s="353">
        <v>0</v>
      </c>
    </row>
    <row r="1350" spans="1:16">
      <c r="A1350" s="352">
        <v>974940</v>
      </c>
      <c r="B1350" s="352">
        <v>797</v>
      </c>
      <c r="C1350" s="352" t="s">
        <v>335</v>
      </c>
      <c r="D1350" s="352" t="s">
        <v>1559</v>
      </c>
      <c r="E1350" s="352">
        <v>0</v>
      </c>
      <c r="F1350" s="352" t="s">
        <v>1509</v>
      </c>
      <c r="G1350" s="353">
        <v>1893.95</v>
      </c>
      <c r="H1350" s="353">
        <v>0</v>
      </c>
      <c r="I1350" s="353">
        <v>0</v>
      </c>
      <c r="J1350" s="353">
        <v>473.49</v>
      </c>
      <c r="K1350" s="353">
        <v>473.49</v>
      </c>
      <c r="L1350" s="353">
        <v>1420.46</v>
      </c>
      <c r="M1350" s="354">
        <v>0.749998680007392</v>
      </c>
      <c r="N1350" s="355">
        <v>40667.82545138889</v>
      </c>
      <c r="O1350" s="355">
        <v>40668.513518518521</v>
      </c>
      <c r="P1350" s="353">
        <v>0</v>
      </c>
    </row>
    <row r="1351" spans="1:16">
      <c r="A1351" s="352">
        <v>481842</v>
      </c>
      <c r="B1351" s="352">
        <v>79</v>
      </c>
      <c r="C1351" s="352" t="s">
        <v>335</v>
      </c>
      <c r="D1351" s="352" t="s">
        <v>1560</v>
      </c>
      <c r="E1351" s="352">
        <v>0</v>
      </c>
      <c r="F1351" s="352" t="s">
        <v>1504</v>
      </c>
      <c r="G1351" s="353">
        <v>0</v>
      </c>
      <c r="H1351" s="353">
        <v>0</v>
      </c>
      <c r="I1351" s="353">
        <v>0</v>
      </c>
      <c r="J1351" s="353">
        <v>0</v>
      </c>
      <c r="K1351" s="353">
        <v>0</v>
      </c>
      <c r="L1351" s="353">
        <v>0</v>
      </c>
      <c r="M1351" s="354">
        <v>0.75</v>
      </c>
      <c r="N1351" s="355"/>
      <c r="O1351" s="355"/>
      <c r="P1351" s="353">
        <v>0</v>
      </c>
    </row>
    <row r="1352" spans="1:16">
      <c r="A1352" s="352">
        <v>974939</v>
      </c>
      <c r="B1352" s="352">
        <v>788</v>
      </c>
      <c r="C1352" s="352" t="s">
        <v>375</v>
      </c>
      <c r="D1352" s="352" t="s">
        <v>1561</v>
      </c>
      <c r="E1352" s="352">
        <v>0</v>
      </c>
      <c r="F1352" s="352" t="s">
        <v>1509</v>
      </c>
      <c r="G1352" s="353">
        <v>3375.89</v>
      </c>
      <c r="H1352" s="353">
        <v>0</v>
      </c>
      <c r="I1352" s="353">
        <v>0</v>
      </c>
      <c r="J1352" s="353">
        <v>843.97</v>
      </c>
      <c r="K1352" s="353">
        <v>843.97</v>
      </c>
      <c r="L1352" s="353">
        <v>2531.92</v>
      </c>
      <c r="M1352" s="354">
        <v>0.75</v>
      </c>
      <c r="N1352" s="355">
        <v>40667.82545138889</v>
      </c>
      <c r="O1352" s="355">
        <v>40668.513518518521</v>
      </c>
      <c r="P1352" s="353">
        <v>0</v>
      </c>
    </row>
    <row r="1353" spans="1:16">
      <c r="A1353" s="352">
        <v>974938</v>
      </c>
      <c r="B1353" s="352">
        <v>787</v>
      </c>
      <c r="C1353" s="352" t="s">
        <v>335</v>
      </c>
      <c r="D1353" s="352" t="s">
        <v>1562</v>
      </c>
      <c r="E1353" s="352">
        <v>0</v>
      </c>
      <c r="F1353" s="352" t="s">
        <v>1509</v>
      </c>
      <c r="G1353" s="353">
        <v>1860.59</v>
      </c>
      <c r="H1353" s="353">
        <v>0</v>
      </c>
      <c r="I1353" s="353">
        <v>0</v>
      </c>
      <c r="J1353" s="353">
        <v>465.15</v>
      </c>
      <c r="K1353" s="353">
        <v>465.15</v>
      </c>
      <c r="L1353" s="353">
        <v>1395.44</v>
      </c>
      <c r="M1353" s="354">
        <v>0.74999865634019303</v>
      </c>
      <c r="N1353" s="355">
        <v>40667.82545138889</v>
      </c>
      <c r="O1353" s="355">
        <v>40668.513518518521</v>
      </c>
      <c r="P1353" s="353">
        <v>0</v>
      </c>
    </row>
    <row r="1354" spans="1:16">
      <c r="A1354" s="352">
        <v>974937</v>
      </c>
      <c r="B1354" s="352">
        <v>780</v>
      </c>
      <c r="C1354" s="352" t="s">
        <v>375</v>
      </c>
      <c r="D1354" s="352" t="s">
        <v>1563</v>
      </c>
      <c r="E1354" s="352">
        <v>0</v>
      </c>
      <c r="F1354" s="352" t="s">
        <v>1509</v>
      </c>
      <c r="G1354" s="353">
        <v>3471.19</v>
      </c>
      <c r="H1354" s="353">
        <v>0</v>
      </c>
      <c r="I1354" s="353">
        <v>0</v>
      </c>
      <c r="J1354" s="353">
        <v>867.8</v>
      </c>
      <c r="K1354" s="353">
        <v>867.8</v>
      </c>
      <c r="L1354" s="353">
        <v>2603.39</v>
      </c>
      <c r="M1354" s="354">
        <v>0.74999927978589398</v>
      </c>
      <c r="N1354" s="355">
        <v>40667.82545138889</v>
      </c>
      <c r="O1354" s="355">
        <v>40668.513518518521</v>
      </c>
      <c r="P1354" s="353">
        <v>0</v>
      </c>
    </row>
    <row r="1355" spans="1:16">
      <c r="A1355" s="352">
        <v>481838</v>
      </c>
      <c r="B1355" s="352">
        <v>78</v>
      </c>
      <c r="C1355" s="352" t="s">
        <v>338</v>
      </c>
      <c r="D1355" s="352" t="s">
        <v>1564</v>
      </c>
      <c r="E1355" s="352">
        <v>0</v>
      </c>
      <c r="F1355" s="352" t="s">
        <v>1504</v>
      </c>
      <c r="G1355" s="353">
        <v>0</v>
      </c>
      <c r="H1355" s="353">
        <v>0</v>
      </c>
      <c r="I1355" s="353">
        <v>0</v>
      </c>
      <c r="J1355" s="353">
        <v>0</v>
      </c>
      <c r="K1355" s="353">
        <v>0</v>
      </c>
      <c r="L1355" s="353">
        <v>0</v>
      </c>
      <c r="M1355" s="354">
        <v>0.75</v>
      </c>
      <c r="N1355" s="355"/>
      <c r="O1355" s="355"/>
      <c r="P1355" s="353">
        <v>0</v>
      </c>
    </row>
    <row r="1356" spans="1:16">
      <c r="A1356" s="352">
        <v>974936</v>
      </c>
      <c r="B1356" s="352">
        <v>779</v>
      </c>
      <c r="C1356" s="352" t="s">
        <v>335</v>
      </c>
      <c r="D1356" s="352" t="s">
        <v>1565</v>
      </c>
      <c r="E1356" s="352">
        <v>0</v>
      </c>
      <c r="F1356" s="352" t="s">
        <v>1509</v>
      </c>
      <c r="G1356" s="353">
        <v>4360.83</v>
      </c>
      <c r="H1356" s="353">
        <v>0</v>
      </c>
      <c r="I1356" s="353">
        <v>0</v>
      </c>
      <c r="J1356" s="353">
        <v>1090.21</v>
      </c>
      <c r="K1356" s="353">
        <v>1090.21</v>
      </c>
      <c r="L1356" s="353">
        <v>3270.62</v>
      </c>
      <c r="M1356" s="354">
        <v>0.74999942671463904</v>
      </c>
      <c r="N1356" s="355">
        <v>40667.82545138889</v>
      </c>
      <c r="O1356" s="355">
        <v>40668.513518518521</v>
      </c>
      <c r="P1356" s="353">
        <v>0</v>
      </c>
    </row>
    <row r="1357" spans="1:16">
      <c r="A1357" s="352">
        <v>974935</v>
      </c>
      <c r="B1357" s="352">
        <v>778</v>
      </c>
      <c r="C1357" s="352" t="s">
        <v>335</v>
      </c>
      <c r="D1357" s="352" t="s">
        <v>1566</v>
      </c>
      <c r="E1357" s="352">
        <v>0</v>
      </c>
      <c r="F1357" s="352" t="s">
        <v>1509</v>
      </c>
      <c r="G1357" s="353">
        <v>40596.99</v>
      </c>
      <c r="H1357" s="353">
        <v>0</v>
      </c>
      <c r="I1357" s="353">
        <v>0</v>
      </c>
      <c r="J1357" s="353">
        <v>10149.25</v>
      </c>
      <c r="K1357" s="353">
        <v>10149.25</v>
      </c>
      <c r="L1357" s="353">
        <v>30447.74</v>
      </c>
      <c r="M1357" s="354">
        <v>0.74999993841907897</v>
      </c>
      <c r="N1357" s="355">
        <v>40667.82545138889</v>
      </c>
      <c r="O1357" s="355">
        <v>40668.513518518521</v>
      </c>
      <c r="P1357" s="353">
        <v>0</v>
      </c>
    </row>
    <row r="1358" spans="1:16">
      <c r="A1358" s="352">
        <v>974934</v>
      </c>
      <c r="B1358" s="352">
        <v>777</v>
      </c>
      <c r="C1358" s="352" t="s">
        <v>335</v>
      </c>
      <c r="D1358" s="352" t="s">
        <v>1567</v>
      </c>
      <c r="E1358" s="352">
        <v>0</v>
      </c>
      <c r="F1358" s="352" t="s">
        <v>1509</v>
      </c>
      <c r="G1358" s="353">
        <v>3472.8</v>
      </c>
      <c r="H1358" s="353">
        <v>0</v>
      </c>
      <c r="I1358" s="353">
        <v>0</v>
      </c>
      <c r="J1358" s="353">
        <v>868.2</v>
      </c>
      <c r="K1358" s="353">
        <v>868.2</v>
      </c>
      <c r="L1358" s="353">
        <v>2604.6</v>
      </c>
      <c r="M1358" s="354">
        <v>0.75</v>
      </c>
      <c r="N1358" s="355">
        <v>40667.82545138889</v>
      </c>
      <c r="O1358" s="355">
        <v>40668.513518518521</v>
      </c>
      <c r="P1358" s="353">
        <v>0</v>
      </c>
    </row>
    <row r="1359" spans="1:16">
      <c r="A1359" s="352">
        <v>481839</v>
      </c>
      <c r="B1359" s="352">
        <v>77</v>
      </c>
      <c r="C1359" s="352" t="s">
        <v>338</v>
      </c>
      <c r="D1359" s="352" t="s">
        <v>1568</v>
      </c>
      <c r="E1359" s="352">
        <v>0</v>
      </c>
      <c r="F1359" s="352" t="s">
        <v>1504</v>
      </c>
      <c r="G1359" s="353">
        <v>0</v>
      </c>
      <c r="H1359" s="353">
        <v>0</v>
      </c>
      <c r="I1359" s="353">
        <v>0</v>
      </c>
      <c r="J1359" s="353">
        <v>0</v>
      </c>
      <c r="K1359" s="353">
        <v>0</v>
      </c>
      <c r="L1359" s="353">
        <v>0</v>
      </c>
      <c r="M1359" s="354">
        <v>0.75</v>
      </c>
      <c r="N1359" s="355"/>
      <c r="O1359" s="355"/>
      <c r="P1359" s="353">
        <v>0</v>
      </c>
    </row>
    <row r="1360" spans="1:16">
      <c r="A1360" s="352">
        <v>481841</v>
      </c>
      <c r="B1360" s="352">
        <v>76</v>
      </c>
      <c r="C1360" s="352" t="s">
        <v>338</v>
      </c>
      <c r="D1360" s="352" t="s">
        <v>1569</v>
      </c>
      <c r="E1360" s="352">
        <v>0</v>
      </c>
      <c r="F1360" s="352" t="s">
        <v>1504</v>
      </c>
      <c r="G1360" s="353">
        <v>0</v>
      </c>
      <c r="H1360" s="353">
        <v>0</v>
      </c>
      <c r="I1360" s="353">
        <v>0</v>
      </c>
      <c r="J1360" s="353">
        <v>0</v>
      </c>
      <c r="K1360" s="353">
        <v>0</v>
      </c>
      <c r="L1360" s="353">
        <v>0</v>
      </c>
      <c r="M1360" s="354">
        <v>0.75</v>
      </c>
      <c r="N1360" s="355"/>
      <c r="O1360" s="355"/>
      <c r="P1360" s="353">
        <v>0</v>
      </c>
    </row>
    <row r="1361" spans="1:16">
      <c r="A1361" s="352">
        <v>481837</v>
      </c>
      <c r="B1361" s="352">
        <v>75</v>
      </c>
      <c r="C1361" s="352" t="s">
        <v>338</v>
      </c>
      <c r="D1361" s="352" t="s">
        <v>1570</v>
      </c>
      <c r="E1361" s="352">
        <v>0</v>
      </c>
      <c r="F1361" s="352" t="s">
        <v>1504</v>
      </c>
      <c r="G1361" s="353">
        <v>0</v>
      </c>
      <c r="H1361" s="353">
        <v>0</v>
      </c>
      <c r="I1361" s="353">
        <v>0</v>
      </c>
      <c r="J1361" s="353">
        <v>0</v>
      </c>
      <c r="K1361" s="353">
        <v>0</v>
      </c>
      <c r="L1361" s="353">
        <v>0</v>
      </c>
      <c r="M1361" s="354">
        <v>0.75</v>
      </c>
      <c r="N1361" s="355"/>
      <c r="O1361" s="355"/>
      <c r="P1361" s="353">
        <v>0</v>
      </c>
    </row>
    <row r="1362" spans="1:16">
      <c r="A1362" s="352">
        <v>974933</v>
      </c>
      <c r="B1362" s="352">
        <v>743</v>
      </c>
      <c r="C1362" s="352" t="s">
        <v>335</v>
      </c>
      <c r="D1362" s="352" t="s">
        <v>1571</v>
      </c>
      <c r="E1362" s="352">
        <v>0</v>
      </c>
      <c r="F1362" s="352" t="s">
        <v>1509</v>
      </c>
      <c r="G1362" s="353">
        <v>1843.98</v>
      </c>
      <c r="H1362" s="353">
        <v>0</v>
      </c>
      <c r="I1362" s="353">
        <v>0</v>
      </c>
      <c r="J1362" s="353">
        <v>460.99</v>
      </c>
      <c r="K1362" s="353">
        <v>460.99</v>
      </c>
      <c r="L1362" s="353">
        <v>1382.99</v>
      </c>
      <c r="M1362" s="354">
        <v>0.75</v>
      </c>
      <c r="N1362" s="355">
        <v>40667.82545138889</v>
      </c>
      <c r="O1362" s="355">
        <v>40668.513518518521</v>
      </c>
      <c r="P1362" s="353">
        <v>0</v>
      </c>
    </row>
    <row r="1363" spans="1:16">
      <c r="A1363" s="352">
        <v>974932</v>
      </c>
      <c r="B1363" s="352">
        <v>742</v>
      </c>
      <c r="C1363" s="352" t="s">
        <v>335</v>
      </c>
      <c r="D1363" s="352" t="s">
        <v>1572</v>
      </c>
      <c r="E1363" s="352">
        <v>0</v>
      </c>
      <c r="F1363" s="352" t="s">
        <v>1509</v>
      </c>
      <c r="G1363" s="353">
        <v>1215.69</v>
      </c>
      <c r="H1363" s="353">
        <v>0</v>
      </c>
      <c r="I1363" s="353">
        <v>0</v>
      </c>
      <c r="J1363" s="353">
        <v>303.92</v>
      </c>
      <c r="K1363" s="353">
        <v>303.92</v>
      </c>
      <c r="L1363" s="353">
        <v>911.77</v>
      </c>
      <c r="M1363" s="354">
        <v>0.75</v>
      </c>
      <c r="N1363" s="355">
        <v>40667.82545138889</v>
      </c>
      <c r="O1363" s="355">
        <v>40668.513518518521</v>
      </c>
      <c r="P1363" s="353">
        <v>0</v>
      </c>
    </row>
    <row r="1364" spans="1:16">
      <c r="A1364" s="352">
        <v>974931</v>
      </c>
      <c r="B1364" s="352">
        <v>741</v>
      </c>
      <c r="C1364" s="352" t="s">
        <v>335</v>
      </c>
      <c r="D1364" s="352" t="s">
        <v>1573</v>
      </c>
      <c r="E1364" s="352">
        <v>0</v>
      </c>
      <c r="F1364" s="352" t="s">
        <v>1509</v>
      </c>
      <c r="G1364" s="353">
        <v>1732.06</v>
      </c>
      <c r="H1364" s="353">
        <v>0</v>
      </c>
      <c r="I1364" s="353">
        <v>0</v>
      </c>
      <c r="J1364" s="353">
        <v>433.01</v>
      </c>
      <c r="K1364" s="353">
        <v>433.01</v>
      </c>
      <c r="L1364" s="353">
        <v>1299.05</v>
      </c>
      <c r="M1364" s="354">
        <v>0.75</v>
      </c>
      <c r="N1364" s="355">
        <v>40667.82545138889</v>
      </c>
      <c r="O1364" s="355">
        <v>40668.513518518521</v>
      </c>
      <c r="P1364" s="353">
        <v>0</v>
      </c>
    </row>
    <row r="1365" spans="1:16">
      <c r="A1365" s="352">
        <v>481833</v>
      </c>
      <c r="B1365" s="352">
        <v>74</v>
      </c>
      <c r="C1365" s="352" t="s">
        <v>338</v>
      </c>
      <c r="D1365" s="352" t="s">
        <v>1574</v>
      </c>
      <c r="E1365" s="352">
        <v>0</v>
      </c>
      <c r="F1365" s="352" t="s">
        <v>1504</v>
      </c>
      <c r="G1365" s="353">
        <v>4500.74</v>
      </c>
      <c r="H1365" s="353">
        <v>0</v>
      </c>
      <c r="I1365" s="353">
        <v>0</v>
      </c>
      <c r="J1365" s="353">
        <v>1125.18</v>
      </c>
      <c r="K1365" s="353">
        <v>1125.18</v>
      </c>
      <c r="L1365" s="353">
        <v>3375.56</v>
      </c>
      <c r="M1365" s="354">
        <v>0.75</v>
      </c>
      <c r="N1365" s="355"/>
      <c r="O1365" s="355">
        <v>40990.489282407405</v>
      </c>
      <c r="P1365" s="353">
        <v>4500.74</v>
      </c>
    </row>
    <row r="1366" spans="1:16">
      <c r="A1366" s="352">
        <v>481835</v>
      </c>
      <c r="B1366" s="352">
        <v>73</v>
      </c>
      <c r="C1366" s="352" t="s">
        <v>338</v>
      </c>
      <c r="D1366" s="352" t="s">
        <v>1575</v>
      </c>
      <c r="E1366" s="352">
        <v>0</v>
      </c>
      <c r="F1366" s="352" t="s">
        <v>1504</v>
      </c>
      <c r="G1366" s="353">
        <v>7193.25</v>
      </c>
      <c r="H1366" s="353">
        <v>0</v>
      </c>
      <c r="I1366" s="353">
        <v>0</v>
      </c>
      <c r="J1366" s="353">
        <v>1798.31</v>
      </c>
      <c r="K1366" s="353">
        <v>1798.31</v>
      </c>
      <c r="L1366" s="353">
        <v>5394.94</v>
      </c>
      <c r="M1366" s="354">
        <v>0.75</v>
      </c>
      <c r="N1366" s="355"/>
      <c r="O1366" s="355">
        <v>40990.489282407405</v>
      </c>
      <c r="P1366" s="353">
        <v>7193.25</v>
      </c>
    </row>
    <row r="1367" spans="1:16">
      <c r="A1367" s="352">
        <v>974930</v>
      </c>
      <c r="B1367" s="352">
        <v>720</v>
      </c>
      <c r="C1367" s="352" t="s">
        <v>335</v>
      </c>
      <c r="D1367" s="352" t="s">
        <v>1576</v>
      </c>
      <c r="E1367" s="352">
        <v>0</v>
      </c>
      <c r="F1367" s="352" t="s">
        <v>1509</v>
      </c>
      <c r="G1367" s="353">
        <v>1268.1199999999999</v>
      </c>
      <c r="H1367" s="353">
        <v>0</v>
      </c>
      <c r="I1367" s="353">
        <v>0</v>
      </c>
      <c r="J1367" s="353">
        <v>317.02999999999997</v>
      </c>
      <c r="K1367" s="353">
        <v>317.02999999999997</v>
      </c>
      <c r="L1367" s="353">
        <v>951.09</v>
      </c>
      <c r="M1367" s="354">
        <v>0.75</v>
      </c>
      <c r="N1367" s="355">
        <v>40667.82545138889</v>
      </c>
      <c r="O1367" s="355">
        <v>40668.513518518521</v>
      </c>
      <c r="P1367" s="353">
        <v>0</v>
      </c>
    </row>
    <row r="1368" spans="1:16">
      <c r="A1368" s="352">
        <v>481834</v>
      </c>
      <c r="B1368" s="352">
        <v>72</v>
      </c>
      <c r="C1368" s="352" t="s">
        <v>338</v>
      </c>
      <c r="D1368" s="352" t="s">
        <v>1577</v>
      </c>
      <c r="E1368" s="352">
        <v>0</v>
      </c>
      <c r="F1368" s="352" t="s">
        <v>1504</v>
      </c>
      <c r="G1368" s="353">
        <v>4301.74</v>
      </c>
      <c r="H1368" s="353">
        <v>0</v>
      </c>
      <c r="I1368" s="353">
        <v>0</v>
      </c>
      <c r="J1368" s="353">
        <v>1075.43</v>
      </c>
      <c r="K1368" s="353">
        <v>1075.43</v>
      </c>
      <c r="L1368" s="353">
        <v>3226.31</v>
      </c>
      <c r="M1368" s="354">
        <v>0.75</v>
      </c>
      <c r="N1368" s="355"/>
      <c r="O1368" s="355">
        <v>40990.489282407405</v>
      </c>
      <c r="P1368" s="353">
        <v>4301.74</v>
      </c>
    </row>
    <row r="1369" spans="1:16">
      <c r="A1369" s="352">
        <v>481832</v>
      </c>
      <c r="B1369" s="352">
        <v>71</v>
      </c>
      <c r="C1369" s="352" t="s">
        <v>338</v>
      </c>
      <c r="D1369" s="352" t="s">
        <v>1578</v>
      </c>
      <c r="E1369" s="352">
        <v>0</v>
      </c>
      <c r="F1369" s="352" t="s">
        <v>1504</v>
      </c>
      <c r="G1369" s="353">
        <v>2318.36</v>
      </c>
      <c r="H1369" s="353">
        <v>0</v>
      </c>
      <c r="I1369" s="353">
        <v>0</v>
      </c>
      <c r="J1369" s="353">
        <v>579.59</v>
      </c>
      <c r="K1369" s="353">
        <v>579.59</v>
      </c>
      <c r="L1369" s="353">
        <v>1738.77</v>
      </c>
      <c r="M1369" s="354">
        <v>0.75</v>
      </c>
      <c r="N1369" s="355"/>
      <c r="O1369" s="355">
        <v>40990.489282407405</v>
      </c>
      <c r="P1369" s="353">
        <v>2318.36</v>
      </c>
    </row>
    <row r="1370" spans="1:16">
      <c r="A1370" s="352">
        <v>481830</v>
      </c>
      <c r="B1370" s="352">
        <v>70</v>
      </c>
      <c r="C1370" s="352" t="s">
        <v>338</v>
      </c>
      <c r="D1370" s="352" t="s">
        <v>1579</v>
      </c>
      <c r="E1370" s="352">
        <v>0</v>
      </c>
      <c r="F1370" s="352" t="s">
        <v>1504</v>
      </c>
      <c r="G1370" s="353">
        <v>7482.22</v>
      </c>
      <c r="H1370" s="353">
        <v>0</v>
      </c>
      <c r="I1370" s="353">
        <v>0</v>
      </c>
      <c r="J1370" s="353">
        <v>1870.55</v>
      </c>
      <c r="K1370" s="353">
        <v>1870.55</v>
      </c>
      <c r="L1370" s="353">
        <v>5611.67</v>
      </c>
      <c r="M1370" s="354">
        <v>0.75</v>
      </c>
      <c r="N1370" s="355"/>
      <c r="O1370" s="355">
        <v>40990.489282407405</v>
      </c>
      <c r="P1370" s="353">
        <v>7482.22</v>
      </c>
    </row>
    <row r="1371" spans="1:16">
      <c r="A1371" s="352">
        <v>481797</v>
      </c>
      <c r="B1371" s="352">
        <v>7</v>
      </c>
      <c r="C1371" s="352" t="s">
        <v>338</v>
      </c>
      <c r="D1371" s="352" t="s">
        <v>1580</v>
      </c>
      <c r="E1371" s="352">
        <v>0</v>
      </c>
      <c r="F1371" s="352" t="s">
        <v>1504</v>
      </c>
      <c r="G1371" s="353">
        <v>3045.95</v>
      </c>
      <c r="H1371" s="353">
        <v>0</v>
      </c>
      <c r="I1371" s="353">
        <v>0</v>
      </c>
      <c r="J1371" s="353">
        <v>761.49</v>
      </c>
      <c r="K1371" s="353">
        <v>761.49</v>
      </c>
      <c r="L1371" s="353">
        <v>2284.46</v>
      </c>
      <c r="M1371" s="354">
        <v>0.75</v>
      </c>
      <c r="N1371" s="355"/>
      <c r="O1371" s="355">
        <v>41025.796087962961</v>
      </c>
      <c r="P1371" s="353">
        <v>3045.95</v>
      </c>
    </row>
    <row r="1372" spans="1:16">
      <c r="A1372" s="352">
        <v>481728</v>
      </c>
      <c r="B1372" s="352">
        <v>69</v>
      </c>
      <c r="C1372" s="352" t="s">
        <v>338</v>
      </c>
      <c r="D1372" s="352" t="s">
        <v>1581</v>
      </c>
      <c r="E1372" s="352">
        <v>0</v>
      </c>
      <c r="F1372" s="352" t="s">
        <v>1582</v>
      </c>
      <c r="G1372" s="353">
        <v>0</v>
      </c>
      <c r="H1372" s="353">
        <v>0</v>
      </c>
      <c r="I1372" s="353">
        <v>0</v>
      </c>
      <c r="J1372" s="353">
        <v>0</v>
      </c>
      <c r="K1372" s="353">
        <v>0</v>
      </c>
      <c r="L1372" s="353">
        <v>0</v>
      </c>
      <c r="M1372" s="354">
        <v>0.75</v>
      </c>
      <c r="N1372" s="355"/>
      <c r="O1372" s="355"/>
      <c r="P1372" s="353">
        <v>0</v>
      </c>
    </row>
    <row r="1373" spans="1:16">
      <c r="A1373" s="352">
        <v>481831</v>
      </c>
      <c r="B1373" s="352">
        <v>69</v>
      </c>
      <c r="C1373" s="352" t="s">
        <v>338</v>
      </c>
      <c r="D1373" s="352" t="s">
        <v>1583</v>
      </c>
      <c r="E1373" s="352">
        <v>0</v>
      </c>
      <c r="F1373" s="352" t="s">
        <v>1504</v>
      </c>
      <c r="G1373" s="353">
        <v>6449.55</v>
      </c>
      <c r="H1373" s="353">
        <v>0</v>
      </c>
      <c r="I1373" s="353">
        <v>0</v>
      </c>
      <c r="J1373" s="353">
        <v>1612.39</v>
      </c>
      <c r="K1373" s="353">
        <v>1612.39</v>
      </c>
      <c r="L1373" s="353">
        <v>4837.16</v>
      </c>
      <c r="M1373" s="354">
        <v>0.75</v>
      </c>
      <c r="N1373" s="355"/>
      <c r="O1373" s="355">
        <v>40990.489282407405</v>
      </c>
      <c r="P1373" s="353">
        <v>6449.55</v>
      </c>
    </row>
    <row r="1374" spans="1:16">
      <c r="A1374" s="352">
        <v>481829</v>
      </c>
      <c r="B1374" s="352">
        <v>68</v>
      </c>
      <c r="C1374" s="352" t="s">
        <v>338</v>
      </c>
      <c r="D1374" s="352" t="s">
        <v>1584</v>
      </c>
      <c r="E1374" s="352">
        <v>0</v>
      </c>
      <c r="F1374" s="352" t="s">
        <v>1504</v>
      </c>
      <c r="G1374" s="353">
        <v>2069.5300000000002</v>
      </c>
      <c r="H1374" s="353">
        <v>0</v>
      </c>
      <c r="I1374" s="353">
        <v>0</v>
      </c>
      <c r="J1374" s="353">
        <v>517.38</v>
      </c>
      <c r="K1374" s="353">
        <v>517.38</v>
      </c>
      <c r="L1374" s="353">
        <v>1552.15</v>
      </c>
      <c r="M1374" s="354">
        <v>0.75</v>
      </c>
      <c r="N1374" s="355"/>
      <c r="O1374" s="355">
        <v>40990.489282407405</v>
      </c>
      <c r="P1374" s="353">
        <v>2069.5300000000002</v>
      </c>
    </row>
    <row r="1375" spans="1:16">
      <c r="A1375" s="352">
        <v>481828</v>
      </c>
      <c r="B1375" s="352">
        <v>67</v>
      </c>
      <c r="C1375" s="352" t="s">
        <v>338</v>
      </c>
      <c r="D1375" s="352" t="s">
        <v>1585</v>
      </c>
      <c r="E1375" s="352">
        <v>0</v>
      </c>
      <c r="F1375" s="352" t="s">
        <v>1504</v>
      </c>
      <c r="G1375" s="353">
        <v>13149.39</v>
      </c>
      <c r="H1375" s="353">
        <v>0</v>
      </c>
      <c r="I1375" s="353">
        <v>0</v>
      </c>
      <c r="J1375" s="353">
        <v>3287.35</v>
      </c>
      <c r="K1375" s="353">
        <v>3287.35</v>
      </c>
      <c r="L1375" s="353">
        <v>9862.0400000000009</v>
      </c>
      <c r="M1375" s="354">
        <v>0.75</v>
      </c>
      <c r="N1375" s="355"/>
      <c r="O1375" s="355">
        <v>40990.489282407405</v>
      </c>
      <c r="P1375" s="353">
        <v>13149.39</v>
      </c>
    </row>
    <row r="1376" spans="1:16">
      <c r="A1376" s="352">
        <v>481826</v>
      </c>
      <c r="B1376" s="352">
        <v>66</v>
      </c>
      <c r="C1376" s="352" t="s">
        <v>335</v>
      </c>
      <c r="D1376" s="352" t="s">
        <v>1586</v>
      </c>
      <c r="E1376" s="352">
        <v>0</v>
      </c>
      <c r="F1376" s="352" t="s">
        <v>1504</v>
      </c>
      <c r="G1376" s="353">
        <v>0</v>
      </c>
      <c r="H1376" s="353">
        <v>0</v>
      </c>
      <c r="I1376" s="353">
        <v>0</v>
      </c>
      <c r="J1376" s="353">
        <v>0</v>
      </c>
      <c r="K1376" s="353">
        <v>0</v>
      </c>
      <c r="L1376" s="353">
        <v>0</v>
      </c>
      <c r="M1376" s="354">
        <v>0.75</v>
      </c>
      <c r="N1376" s="355"/>
      <c r="O1376" s="355"/>
      <c r="P1376" s="353">
        <v>0</v>
      </c>
    </row>
    <row r="1377" spans="1:16">
      <c r="A1377" s="352">
        <v>481827</v>
      </c>
      <c r="B1377" s="352">
        <v>65</v>
      </c>
      <c r="C1377" s="352" t="s">
        <v>338</v>
      </c>
      <c r="D1377" s="352" t="s">
        <v>1587</v>
      </c>
      <c r="E1377" s="352">
        <v>0</v>
      </c>
      <c r="F1377" s="352" t="s">
        <v>1504</v>
      </c>
      <c r="G1377" s="353">
        <v>5038.74</v>
      </c>
      <c r="H1377" s="353">
        <v>0</v>
      </c>
      <c r="I1377" s="353">
        <v>0</v>
      </c>
      <c r="J1377" s="353">
        <v>1259.68</v>
      </c>
      <c r="K1377" s="353">
        <v>1259.68</v>
      </c>
      <c r="L1377" s="353">
        <v>3779.06</v>
      </c>
      <c r="M1377" s="354">
        <v>0.75</v>
      </c>
      <c r="N1377" s="355"/>
      <c r="O1377" s="355">
        <v>40990.489282407405</v>
      </c>
      <c r="P1377" s="353">
        <v>5038.74</v>
      </c>
    </row>
    <row r="1378" spans="1:16">
      <c r="A1378" s="352">
        <v>974929</v>
      </c>
      <c r="B1378" s="352">
        <v>640</v>
      </c>
      <c r="C1378" s="352" t="s">
        <v>335</v>
      </c>
      <c r="D1378" s="352" t="s">
        <v>1588</v>
      </c>
      <c r="E1378" s="352">
        <v>0</v>
      </c>
      <c r="F1378" s="352" t="s">
        <v>1509</v>
      </c>
      <c r="G1378" s="353">
        <v>1257.5999999999999</v>
      </c>
      <c r="H1378" s="353">
        <v>0</v>
      </c>
      <c r="I1378" s="353">
        <v>0</v>
      </c>
      <c r="J1378" s="353">
        <v>314.39999999999998</v>
      </c>
      <c r="K1378" s="353">
        <v>314.39999999999998</v>
      </c>
      <c r="L1378" s="353">
        <v>943.2</v>
      </c>
      <c r="M1378" s="354">
        <v>0.75</v>
      </c>
      <c r="N1378" s="355">
        <v>40667.82545138889</v>
      </c>
      <c r="O1378" s="355">
        <v>40668.513518518521</v>
      </c>
      <c r="P1378" s="353">
        <v>0</v>
      </c>
    </row>
    <row r="1379" spans="1:16">
      <c r="A1379" s="352">
        <v>481825</v>
      </c>
      <c r="B1379" s="352">
        <v>64</v>
      </c>
      <c r="C1379" s="352" t="s">
        <v>338</v>
      </c>
      <c r="D1379" s="352" t="s">
        <v>1589</v>
      </c>
      <c r="E1379" s="352">
        <v>0</v>
      </c>
      <c r="F1379" s="352" t="s">
        <v>1504</v>
      </c>
      <c r="G1379" s="353">
        <v>12592.48</v>
      </c>
      <c r="H1379" s="353">
        <v>0</v>
      </c>
      <c r="I1379" s="353">
        <v>0</v>
      </c>
      <c r="J1379" s="353">
        <v>3148.12</v>
      </c>
      <c r="K1379" s="353">
        <v>3148.12</v>
      </c>
      <c r="L1379" s="353">
        <v>9444.36</v>
      </c>
      <c r="M1379" s="354">
        <v>0.75</v>
      </c>
      <c r="N1379" s="355"/>
      <c r="O1379" s="355">
        <v>40990.489282407405</v>
      </c>
      <c r="P1379" s="353">
        <v>12592.48</v>
      </c>
    </row>
    <row r="1380" spans="1:16">
      <c r="A1380" s="352">
        <v>974928</v>
      </c>
      <c r="B1380" s="352">
        <v>639</v>
      </c>
      <c r="C1380" s="352" t="s">
        <v>335</v>
      </c>
      <c r="D1380" s="352" t="s">
        <v>1590</v>
      </c>
      <c r="E1380" s="352">
        <v>0</v>
      </c>
      <c r="F1380" s="352" t="s">
        <v>1509</v>
      </c>
      <c r="G1380" s="353">
        <v>1146.3699999999999</v>
      </c>
      <c r="H1380" s="353">
        <v>0</v>
      </c>
      <c r="I1380" s="353">
        <v>0</v>
      </c>
      <c r="J1380" s="353">
        <v>286.58999999999997</v>
      </c>
      <c r="K1380" s="353">
        <v>286.58999999999997</v>
      </c>
      <c r="L1380" s="353">
        <v>859.78</v>
      </c>
      <c r="M1380" s="354">
        <v>0.75</v>
      </c>
      <c r="N1380" s="355">
        <v>40667.82545138889</v>
      </c>
      <c r="O1380" s="355">
        <v>40668.513518518521</v>
      </c>
      <c r="P1380" s="353">
        <v>0</v>
      </c>
    </row>
    <row r="1381" spans="1:16">
      <c r="A1381" s="352">
        <v>481824</v>
      </c>
      <c r="B1381" s="352">
        <v>63</v>
      </c>
      <c r="C1381" s="352" t="s">
        <v>338</v>
      </c>
      <c r="D1381" s="352" t="s">
        <v>1591</v>
      </c>
      <c r="E1381" s="352">
        <v>0</v>
      </c>
      <c r="F1381" s="352" t="s">
        <v>1504</v>
      </c>
      <c r="G1381" s="353">
        <v>1975.58</v>
      </c>
      <c r="H1381" s="353">
        <v>0</v>
      </c>
      <c r="I1381" s="353">
        <v>0</v>
      </c>
      <c r="J1381" s="353">
        <v>493.89</v>
      </c>
      <c r="K1381" s="353">
        <v>493.89</v>
      </c>
      <c r="L1381" s="353">
        <v>1481.69</v>
      </c>
      <c r="M1381" s="354">
        <v>0.75</v>
      </c>
      <c r="N1381" s="355"/>
      <c r="O1381" s="355">
        <v>40990.489282407405</v>
      </c>
      <c r="P1381" s="353">
        <v>1975.58</v>
      </c>
    </row>
    <row r="1382" spans="1:16">
      <c r="A1382" s="352">
        <v>481823</v>
      </c>
      <c r="B1382" s="352">
        <v>62</v>
      </c>
      <c r="C1382" s="352" t="s">
        <v>338</v>
      </c>
      <c r="D1382" s="352" t="s">
        <v>1592</v>
      </c>
      <c r="E1382" s="352">
        <v>0</v>
      </c>
      <c r="F1382" s="352" t="s">
        <v>1504</v>
      </c>
      <c r="G1382" s="353">
        <v>5295.93</v>
      </c>
      <c r="H1382" s="353">
        <v>0</v>
      </c>
      <c r="I1382" s="353">
        <v>0</v>
      </c>
      <c r="J1382" s="353">
        <v>1323.98</v>
      </c>
      <c r="K1382" s="353">
        <v>1323.98</v>
      </c>
      <c r="L1382" s="353">
        <v>3971.95</v>
      </c>
      <c r="M1382" s="354">
        <v>0.75</v>
      </c>
      <c r="N1382" s="355"/>
      <c r="O1382" s="355">
        <v>40990.489282407405</v>
      </c>
      <c r="P1382" s="353">
        <v>5295.93</v>
      </c>
    </row>
    <row r="1383" spans="1:16">
      <c r="A1383" s="352">
        <v>481822</v>
      </c>
      <c r="B1383" s="352">
        <v>61</v>
      </c>
      <c r="C1383" s="352" t="s">
        <v>338</v>
      </c>
      <c r="D1383" s="352" t="s">
        <v>1593</v>
      </c>
      <c r="E1383" s="352">
        <v>0</v>
      </c>
      <c r="F1383" s="352" t="s">
        <v>1504</v>
      </c>
      <c r="G1383" s="353">
        <v>10018.950000000001</v>
      </c>
      <c r="H1383" s="353">
        <v>0</v>
      </c>
      <c r="I1383" s="353">
        <v>0</v>
      </c>
      <c r="J1383" s="353">
        <v>2504.7399999999998</v>
      </c>
      <c r="K1383" s="353">
        <v>2504.7399999999998</v>
      </c>
      <c r="L1383" s="353">
        <v>7514.21</v>
      </c>
      <c r="M1383" s="354">
        <v>0.75</v>
      </c>
      <c r="N1383" s="355"/>
      <c r="O1383" s="355">
        <v>40990.489282407405</v>
      </c>
      <c r="P1383" s="353">
        <v>10018.950000000001</v>
      </c>
    </row>
    <row r="1384" spans="1:16">
      <c r="A1384" s="352">
        <v>481821</v>
      </c>
      <c r="B1384" s="352">
        <v>60</v>
      </c>
      <c r="C1384" s="352" t="s">
        <v>338</v>
      </c>
      <c r="D1384" s="352" t="s">
        <v>1594</v>
      </c>
      <c r="E1384" s="352">
        <v>0</v>
      </c>
      <c r="F1384" s="352" t="s">
        <v>1504</v>
      </c>
      <c r="G1384" s="353">
        <v>6199.09</v>
      </c>
      <c r="H1384" s="353">
        <v>0</v>
      </c>
      <c r="I1384" s="353">
        <v>0</v>
      </c>
      <c r="J1384" s="353">
        <v>1549.77</v>
      </c>
      <c r="K1384" s="353">
        <v>1549.77</v>
      </c>
      <c r="L1384" s="353">
        <v>4649.32</v>
      </c>
      <c r="M1384" s="354">
        <v>0.75</v>
      </c>
      <c r="N1384" s="355"/>
      <c r="O1384" s="355">
        <v>40990.489282407405</v>
      </c>
      <c r="P1384" s="353">
        <v>6199.09</v>
      </c>
    </row>
    <row r="1385" spans="1:16">
      <c r="A1385" s="352">
        <v>974927</v>
      </c>
      <c r="B1385" s="352">
        <v>598</v>
      </c>
      <c r="C1385" s="352" t="s">
        <v>335</v>
      </c>
      <c r="D1385" s="352" t="s">
        <v>1595</v>
      </c>
      <c r="E1385" s="352">
        <v>0</v>
      </c>
      <c r="F1385" s="352" t="s">
        <v>1509</v>
      </c>
      <c r="G1385" s="353">
        <v>55021.35</v>
      </c>
      <c r="H1385" s="353">
        <v>0</v>
      </c>
      <c r="I1385" s="353">
        <v>0</v>
      </c>
      <c r="J1385" s="353">
        <v>13755.34</v>
      </c>
      <c r="K1385" s="353">
        <v>13755.34</v>
      </c>
      <c r="L1385" s="353">
        <v>41266.01</v>
      </c>
      <c r="M1385" s="354">
        <v>0.74999995456309199</v>
      </c>
      <c r="N1385" s="355">
        <v>40667.82545138889</v>
      </c>
      <c r="O1385" s="355">
        <v>40668.513518518521</v>
      </c>
      <c r="P1385" s="353">
        <v>0</v>
      </c>
    </row>
    <row r="1386" spans="1:16">
      <c r="A1386" s="352">
        <v>481820</v>
      </c>
      <c r="B1386" s="352">
        <v>59</v>
      </c>
      <c r="C1386" s="352" t="s">
        <v>338</v>
      </c>
      <c r="D1386" s="352" t="s">
        <v>1596</v>
      </c>
      <c r="E1386" s="352">
        <v>0</v>
      </c>
      <c r="F1386" s="352" t="s">
        <v>1504</v>
      </c>
      <c r="G1386" s="353">
        <v>5859.98</v>
      </c>
      <c r="H1386" s="353">
        <v>0</v>
      </c>
      <c r="I1386" s="353">
        <v>0</v>
      </c>
      <c r="J1386" s="353">
        <v>1464.99</v>
      </c>
      <c r="K1386" s="353">
        <v>1464.99</v>
      </c>
      <c r="L1386" s="353">
        <v>4394.99</v>
      </c>
      <c r="M1386" s="354">
        <v>0.75</v>
      </c>
      <c r="N1386" s="355"/>
      <c r="O1386" s="355">
        <v>40990.489282407405</v>
      </c>
      <c r="P1386" s="353">
        <v>5859.98</v>
      </c>
    </row>
    <row r="1387" spans="1:16">
      <c r="A1387" s="352">
        <v>974926</v>
      </c>
      <c r="B1387" s="352">
        <v>585</v>
      </c>
      <c r="C1387" s="352" t="s">
        <v>335</v>
      </c>
      <c r="D1387" s="352" t="s">
        <v>1597</v>
      </c>
      <c r="E1387" s="352">
        <v>0</v>
      </c>
      <c r="F1387" s="352" t="s">
        <v>1509</v>
      </c>
      <c r="G1387" s="353">
        <v>1066.81</v>
      </c>
      <c r="H1387" s="353">
        <v>0</v>
      </c>
      <c r="I1387" s="353">
        <v>0</v>
      </c>
      <c r="J1387" s="353">
        <v>266.7</v>
      </c>
      <c r="K1387" s="353">
        <v>266.7</v>
      </c>
      <c r="L1387" s="353">
        <v>800.11</v>
      </c>
      <c r="M1387" s="354">
        <v>0.75</v>
      </c>
      <c r="N1387" s="355">
        <v>40667.82545138889</v>
      </c>
      <c r="O1387" s="355">
        <v>40668.513518518521</v>
      </c>
      <c r="P1387" s="353">
        <v>0</v>
      </c>
    </row>
    <row r="1388" spans="1:16">
      <c r="A1388" s="352">
        <v>481819</v>
      </c>
      <c r="B1388" s="352">
        <v>58</v>
      </c>
      <c r="C1388" s="352" t="s">
        <v>338</v>
      </c>
      <c r="D1388" s="352" t="s">
        <v>1598</v>
      </c>
      <c r="E1388" s="352">
        <v>0</v>
      </c>
      <c r="F1388" s="352" t="s">
        <v>1504</v>
      </c>
      <c r="G1388" s="353">
        <v>0</v>
      </c>
      <c r="H1388" s="353">
        <v>0</v>
      </c>
      <c r="I1388" s="353">
        <v>0</v>
      </c>
      <c r="J1388" s="353">
        <v>0</v>
      </c>
      <c r="K1388" s="353">
        <v>0</v>
      </c>
      <c r="L1388" s="353">
        <v>0</v>
      </c>
      <c r="M1388" s="354">
        <v>0.75</v>
      </c>
      <c r="N1388" s="355"/>
      <c r="O1388" s="355"/>
      <c r="P1388" s="353">
        <v>0</v>
      </c>
    </row>
    <row r="1389" spans="1:16">
      <c r="A1389" s="352">
        <v>481727</v>
      </c>
      <c r="B1389" s="352">
        <v>57</v>
      </c>
      <c r="C1389" s="352" t="s">
        <v>338</v>
      </c>
      <c r="D1389" s="352" t="s">
        <v>1599</v>
      </c>
      <c r="E1389" s="352">
        <v>0</v>
      </c>
      <c r="F1389" s="352" t="s">
        <v>1582</v>
      </c>
      <c r="G1389" s="353">
        <v>4112.75</v>
      </c>
      <c r="H1389" s="353">
        <v>0</v>
      </c>
      <c r="I1389" s="353">
        <v>0</v>
      </c>
      <c r="J1389" s="353">
        <v>1028.19</v>
      </c>
      <c r="K1389" s="353">
        <v>1028.19</v>
      </c>
      <c r="L1389" s="353">
        <v>3084.56</v>
      </c>
      <c r="M1389" s="354">
        <v>0.74999939213421596</v>
      </c>
      <c r="N1389" s="355"/>
      <c r="O1389" s="355">
        <v>40315.551157407404</v>
      </c>
      <c r="P1389" s="353">
        <v>4112.75</v>
      </c>
    </row>
    <row r="1390" spans="1:16">
      <c r="A1390" s="352">
        <v>481818</v>
      </c>
      <c r="B1390" s="352">
        <v>57</v>
      </c>
      <c r="C1390" s="352" t="s">
        <v>335</v>
      </c>
      <c r="D1390" s="352" t="s">
        <v>1600</v>
      </c>
      <c r="E1390" s="352">
        <v>0</v>
      </c>
      <c r="F1390" s="352" t="s">
        <v>1504</v>
      </c>
      <c r="G1390" s="353">
        <v>0</v>
      </c>
      <c r="H1390" s="353">
        <v>0</v>
      </c>
      <c r="I1390" s="353">
        <v>0</v>
      </c>
      <c r="J1390" s="353">
        <v>0</v>
      </c>
      <c r="K1390" s="353">
        <v>0</v>
      </c>
      <c r="L1390" s="353">
        <v>0</v>
      </c>
      <c r="M1390" s="354">
        <v>0.75</v>
      </c>
      <c r="N1390" s="355"/>
      <c r="O1390" s="355"/>
      <c r="P1390" s="353">
        <v>0</v>
      </c>
    </row>
    <row r="1391" spans="1:16">
      <c r="A1391" s="352">
        <v>479578</v>
      </c>
      <c r="B1391" s="352">
        <v>565</v>
      </c>
      <c r="C1391" s="352" t="s">
        <v>338</v>
      </c>
      <c r="D1391" s="352" t="s">
        <v>1601</v>
      </c>
      <c r="E1391" s="352">
        <v>1</v>
      </c>
      <c r="F1391" s="352" t="s">
        <v>1602</v>
      </c>
      <c r="G1391" s="353">
        <v>100433.22</v>
      </c>
      <c r="H1391" s="353">
        <v>0</v>
      </c>
      <c r="I1391" s="353">
        <v>0</v>
      </c>
      <c r="J1391" s="353">
        <v>25108.31</v>
      </c>
      <c r="K1391" s="353">
        <v>25108.31</v>
      </c>
      <c r="L1391" s="353">
        <v>75324.91</v>
      </c>
      <c r="M1391" s="354">
        <v>0.749999950215675</v>
      </c>
      <c r="N1391" s="355"/>
      <c r="O1391" s="355">
        <v>40478.817731481482</v>
      </c>
      <c r="P1391" s="353">
        <v>0</v>
      </c>
    </row>
    <row r="1392" spans="1:16">
      <c r="A1392" s="352">
        <v>479577</v>
      </c>
      <c r="B1392" s="352">
        <v>560</v>
      </c>
      <c r="C1392" s="352" t="s">
        <v>335</v>
      </c>
      <c r="D1392" s="352" t="s">
        <v>1603</v>
      </c>
      <c r="E1392" s="352">
        <v>0</v>
      </c>
      <c r="F1392" s="352" t="s">
        <v>1602</v>
      </c>
      <c r="G1392" s="353">
        <v>50384</v>
      </c>
      <c r="H1392" s="353">
        <v>0</v>
      </c>
      <c r="I1392" s="353">
        <v>0</v>
      </c>
      <c r="J1392" s="353">
        <v>12596</v>
      </c>
      <c r="K1392" s="353">
        <v>12596</v>
      </c>
      <c r="L1392" s="353">
        <v>37788</v>
      </c>
      <c r="M1392" s="354">
        <v>0.75</v>
      </c>
      <c r="N1392" s="355"/>
      <c r="O1392" s="355">
        <v>38889.7653125</v>
      </c>
      <c r="P1392" s="353">
        <v>0</v>
      </c>
    </row>
    <row r="1393" spans="1:16">
      <c r="A1393" s="352">
        <v>479576</v>
      </c>
      <c r="B1393" s="352">
        <v>558</v>
      </c>
      <c r="C1393" s="352" t="s">
        <v>338</v>
      </c>
      <c r="D1393" s="352" t="s">
        <v>1604</v>
      </c>
      <c r="E1393" s="352">
        <v>1</v>
      </c>
      <c r="F1393" s="352" t="s">
        <v>1602</v>
      </c>
      <c r="G1393" s="353">
        <v>75534.850000000006</v>
      </c>
      <c r="H1393" s="353">
        <v>0</v>
      </c>
      <c r="I1393" s="353">
        <v>0</v>
      </c>
      <c r="J1393" s="353">
        <v>18883.72</v>
      </c>
      <c r="K1393" s="353">
        <v>18883.72</v>
      </c>
      <c r="L1393" s="353">
        <v>56651.13</v>
      </c>
      <c r="M1393" s="354">
        <v>0.74999990070808298</v>
      </c>
      <c r="N1393" s="355"/>
      <c r="O1393" s="355">
        <v>40478.817731481482</v>
      </c>
      <c r="P1393" s="353">
        <v>0</v>
      </c>
    </row>
    <row r="1394" spans="1:16">
      <c r="A1394" s="352">
        <v>479575</v>
      </c>
      <c r="B1394" s="352">
        <v>557</v>
      </c>
      <c r="C1394" s="352" t="s">
        <v>338</v>
      </c>
      <c r="D1394" s="352" t="s">
        <v>1605</v>
      </c>
      <c r="E1394" s="352">
        <v>0</v>
      </c>
      <c r="F1394" s="352" t="s">
        <v>1602</v>
      </c>
      <c r="G1394" s="353">
        <v>11809.82</v>
      </c>
      <c r="H1394" s="353">
        <v>0</v>
      </c>
      <c r="I1394" s="353">
        <v>0</v>
      </c>
      <c r="J1394" s="353">
        <v>2952.45</v>
      </c>
      <c r="K1394" s="353">
        <v>2952.45</v>
      </c>
      <c r="L1394" s="353">
        <v>8857.3700000000008</v>
      </c>
      <c r="M1394" s="354">
        <v>0.75000042337647799</v>
      </c>
      <c r="N1394" s="355"/>
      <c r="O1394" s="355">
        <v>38859.738611111112</v>
      </c>
      <c r="P1394" s="353">
        <v>0</v>
      </c>
    </row>
    <row r="1395" spans="1:16">
      <c r="A1395" s="352">
        <v>479574</v>
      </c>
      <c r="B1395" s="352">
        <v>556</v>
      </c>
      <c r="C1395" s="352" t="s">
        <v>338</v>
      </c>
      <c r="D1395" s="352" t="s">
        <v>1606</v>
      </c>
      <c r="E1395" s="352">
        <v>0</v>
      </c>
      <c r="F1395" s="352" t="s">
        <v>1602</v>
      </c>
      <c r="G1395" s="353">
        <v>8757.7000000000007</v>
      </c>
      <c r="H1395" s="353">
        <v>0</v>
      </c>
      <c r="I1395" s="353">
        <v>0</v>
      </c>
      <c r="J1395" s="353">
        <v>2189.42</v>
      </c>
      <c r="K1395" s="353">
        <v>2189.42</v>
      </c>
      <c r="L1395" s="353">
        <v>6568.28</v>
      </c>
      <c r="M1395" s="354">
        <v>0.75000057092615602</v>
      </c>
      <c r="N1395" s="355"/>
      <c r="O1395" s="355">
        <v>38859.738611111112</v>
      </c>
      <c r="P1395" s="353">
        <v>0</v>
      </c>
    </row>
    <row r="1396" spans="1:16">
      <c r="A1396" s="352">
        <v>479573</v>
      </c>
      <c r="B1396" s="352">
        <v>555</v>
      </c>
      <c r="C1396" s="352" t="s">
        <v>338</v>
      </c>
      <c r="D1396" s="352" t="s">
        <v>1607</v>
      </c>
      <c r="E1396" s="352">
        <v>0</v>
      </c>
      <c r="F1396" s="352" t="s">
        <v>1602</v>
      </c>
      <c r="G1396" s="353">
        <v>25403.89</v>
      </c>
      <c r="H1396" s="353">
        <v>0</v>
      </c>
      <c r="I1396" s="353">
        <v>0</v>
      </c>
      <c r="J1396" s="353">
        <v>6350.97</v>
      </c>
      <c r="K1396" s="353">
        <v>6350.97</v>
      </c>
      <c r="L1396" s="353">
        <v>19052.919999999998</v>
      </c>
      <c r="M1396" s="354">
        <v>0.75000009841012505</v>
      </c>
      <c r="N1396" s="355"/>
      <c r="O1396" s="355">
        <v>38889.7653125</v>
      </c>
      <c r="P1396" s="353">
        <v>0</v>
      </c>
    </row>
    <row r="1397" spans="1:16">
      <c r="A1397" s="352">
        <v>479572</v>
      </c>
      <c r="B1397" s="352">
        <v>554</v>
      </c>
      <c r="C1397" s="352" t="s">
        <v>338</v>
      </c>
      <c r="D1397" s="352" t="s">
        <v>1608</v>
      </c>
      <c r="E1397" s="352">
        <v>0</v>
      </c>
      <c r="F1397" s="352" t="s">
        <v>1602</v>
      </c>
      <c r="G1397" s="353">
        <v>9649.9</v>
      </c>
      <c r="H1397" s="353">
        <v>0</v>
      </c>
      <c r="I1397" s="353">
        <v>0</v>
      </c>
      <c r="J1397" s="353">
        <v>2412.4699999999998</v>
      </c>
      <c r="K1397" s="353">
        <v>2412.4699999999998</v>
      </c>
      <c r="L1397" s="353">
        <v>7237.43</v>
      </c>
      <c r="M1397" s="354">
        <v>0.75000051814008395</v>
      </c>
      <c r="N1397" s="355"/>
      <c r="O1397" s="355">
        <v>38859.738611111112</v>
      </c>
      <c r="P1397" s="353">
        <v>0</v>
      </c>
    </row>
    <row r="1398" spans="1:16">
      <c r="A1398" s="352">
        <v>479571</v>
      </c>
      <c r="B1398" s="352">
        <v>553</v>
      </c>
      <c r="C1398" s="352" t="s">
        <v>338</v>
      </c>
      <c r="D1398" s="352" t="s">
        <v>1609</v>
      </c>
      <c r="E1398" s="352">
        <v>0</v>
      </c>
      <c r="F1398" s="352" t="s">
        <v>1602</v>
      </c>
      <c r="G1398" s="353">
        <v>53731</v>
      </c>
      <c r="H1398" s="353">
        <v>0</v>
      </c>
      <c r="I1398" s="353">
        <v>0</v>
      </c>
      <c r="J1398" s="353">
        <v>13432.75</v>
      </c>
      <c r="K1398" s="353">
        <v>13432.75</v>
      </c>
      <c r="L1398" s="353">
        <v>40298.25</v>
      </c>
      <c r="M1398" s="354">
        <v>0.75</v>
      </c>
      <c r="N1398" s="355"/>
      <c r="O1398" s="355">
        <v>38889.7653125</v>
      </c>
      <c r="P1398" s="353">
        <v>0</v>
      </c>
    </row>
    <row r="1399" spans="1:16">
      <c r="A1399" s="352">
        <v>479570</v>
      </c>
      <c r="B1399" s="352">
        <v>552</v>
      </c>
      <c r="C1399" s="352" t="s">
        <v>338</v>
      </c>
      <c r="D1399" s="352" t="s">
        <v>1610</v>
      </c>
      <c r="E1399" s="352">
        <v>0</v>
      </c>
      <c r="F1399" s="352" t="s">
        <v>1602</v>
      </c>
      <c r="G1399" s="353">
        <v>24885.67</v>
      </c>
      <c r="H1399" s="353">
        <v>0</v>
      </c>
      <c r="I1399" s="353">
        <v>0</v>
      </c>
      <c r="J1399" s="353">
        <v>6221.42</v>
      </c>
      <c r="K1399" s="353">
        <v>6221.42</v>
      </c>
      <c r="L1399" s="353">
        <v>18664.25</v>
      </c>
      <c r="M1399" s="354">
        <v>0.749999899540579</v>
      </c>
      <c r="N1399" s="355"/>
      <c r="O1399" s="355">
        <v>38859.738611111112</v>
      </c>
      <c r="P1399" s="353">
        <v>0</v>
      </c>
    </row>
    <row r="1400" spans="1:16">
      <c r="A1400" s="352">
        <v>479569</v>
      </c>
      <c r="B1400" s="352">
        <v>551</v>
      </c>
      <c r="C1400" s="352" t="s">
        <v>338</v>
      </c>
      <c r="D1400" s="352" t="s">
        <v>1611</v>
      </c>
      <c r="E1400" s="352">
        <v>0</v>
      </c>
      <c r="F1400" s="352" t="s">
        <v>1602</v>
      </c>
      <c r="G1400" s="353">
        <v>13191.6</v>
      </c>
      <c r="H1400" s="353">
        <v>0</v>
      </c>
      <c r="I1400" s="353">
        <v>0</v>
      </c>
      <c r="J1400" s="353">
        <v>3297.9</v>
      </c>
      <c r="K1400" s="353">
        <v>3297.9</v>
      </c>
      <c r="L1400" s="353">
        <v>9893.7000000000007</v>
      </c>
      <c r="M1400" s="354">
        <v>0.75</v>
      </c>
      <c r="N1400" s="355"/>
      <c r="O1400" s="355">
        <v>38859.738611111112</v>
      </c>
      <c r="P1400" s="353">
        <v>0</v>
      </c>
    </row>
    <row r="1401" spans="1:16">
      <c r="A1401" s="352">
        <v>481817</v>
      </c>
      <c r="B1401" s="352">
        <v>53</v>
      </c>
      <c r="C1401" s="352" t="s">
        <v>338</v>
      </c>
      <c r="D1401" s="352" t="s">
        <v>1612</v>
      </c>
      <c r="E1401" s="352">
        <v>0</v>
      </c>
      <c r="F1401" s="352" t="s">
        <v>1504</v>
      </c>
      <c r="G1401" s="353">
        <v>0</v>
      </c>
      <c r="H1401" s="353">
        <v>0</v>
      </c>
      <c r="I1401" s="353">
        <v>0</v>
      </c>
      <c r="J1401" s="353">
        <v>0</v>
      </c>
      <c r="K1401" s="353">
        <v>0</v>
      </c>
      <c r="L1401" s="353">
        <v>0</v>
      </c>
      <c r="M1401" s="354">
        <v>0.75</v>
      </c>
      <c r="N1401" s="355"/>
      <c r="O1401" s="355"/>
      <c r="P1401" s="353">
        <v>0</v>
      </c>
    </row>
    <row r="1402" spans="1:16">
      <c r="A1402" s="352">
        <v>481816</v>
      </c>
      <c r="B1402" s="352">
        <v>52</v>
      </c>
      <c r="C1402" s="352" t="s">
        <v>335</v>
      </c>
      <c r="D1402" s="352" t="s">
        <v>1613</v>
      </c>
      <c r="E1402" s="352">
        <v>0</v>
      </c>
      <c r="F1402" s="352" t="s">
        <v>1504</v>
      </c>
      <c r="G1402" s="353">
        <v>0</v>
      </c>
      <c r="H1402" s="353">
        <v>0</v>
      </c>
      <c r="I1402" s="353">
        <v>0</v>
      </c>
      <c r="J1402" s="353">
        <v>0</v>
      </c>
      <c r="K1402" s="353">
        <v>0</v>
      </c>
      <c r="L1402" s="353">
        <v>0</v>
      </c>
      <c r="M1402" s="354">
        <v>0.75</v>
      </c>
      <c r="N1402" s="355"/>
      <c r="O1402" s="355"/>
      <c r="P1402" s="353">
        <v>0</v>
      </c>
    </row>
    <row r="1403" spans="1:16">
      <c r="A1403" s="352">
        <v>480161</v>
      </c>
      <c r="B1403" s="352">
        <v>518</v>
      </c>
      <c r="C1403" s="352" t="s">
        <v>413</v>
      </c>
      <c r="D1403" s="352" t="s">
        <v>1614</v>
      </c>
      <c r="E1403" s="352">
        <v>0</v>
      </c>
      <c r="F1403" s="352" t="s">
        <v>1507</v>
      </c>
      <c r="G1403" s="353">
        <v>0</v>
      </c>
      <c r="H1403" s="353">
        <v>0</v>
      </c>
      <c r="I1403" s="353">
        <v>0</v>
      </c>
      <c r="J1403" s="353">
        <v>0</v>
      </c>
      <c r="K1403" s="353">
        <v>0</v>
      </c>
      <c r="L1403" s="353">
        <v>0</v>
      </c>
      <c r="M1403" s="354">
        <v>0.75</v>
      </c>
      <c r="N1403" s="355"/>
      <c r="O1403" s="355"/>
      <c r="P1403" s="353">
        <v>0</v>
      </c>
    </row>
    <row r="1404" spans="1:16">
      <c r="A1404" s="352">
        <v>481815</v>
      </c>
      <c r="B1404" s="352">
        <v>51</v>
      </c>
      <c r="C1404" s="352" t="s">
        <v>338</v>
      </c>
      <c r="D1404" s="352" t="s">
        <v>1615</v>
      </c>
      <c r="E1404" s="352">
        <v>0</v>
      </c>
      <c r="F1404" s="352" t="s">
        <v>1504</v>
      </c>
      <c r="G1404" s="353">
        <v>0</v>
      </c>
      <c r="H1404" s="353">
        <v>0</v>
      </c>
      <c r="I1404" s="353">
        <v>0</v>
      </c>
      <c r="J1404" s="353">
        <v>0</v>
      </c>
      <c r="K1404" s="353">
        <v>0</v>
      </c>
      <c r="L1404" s="353">
        <v>0</v>
      </c>
      <c r="M1404" s="354">
        <v>0.75</v>
      </c>
      <c r="N1404" s="355"/>
      <c r="O1404" s="355"/>
      <c r="P1404" s="353">
        <v>0</v>
      </c>
    </row>
    <row r="1405" spans="1:16">
      <c r="A1405" s="352">
        <v>480160</v>
      </c>
      <c r="B1405" s="352">
        <v>503</v>
      </c>
      <c r="C1405" s="352" t="s">
        <v>413</v>
      </c>
      <c r="D1405" s="352" t="s">
        <v>1616</v>
      </c>
      <c r="E1405" s="352">
        <v>0</v>
      </c>
      <c r="F1405" s="352" t="s">
        <v>1507</v>
      </c>
      <c r="G1405" s="353">
        <v>42936.35</v>
      </c>
      <c r="H1405" s="353">
        <v>0</v>
      </c>
      <c r="I1405" s="353">
        <v>0</v>
      </c>
      <c r="J1405" s="353">
        <v>10734.09</v>
      </c>
      <c r="K1405" s="353">
        <v>10734.09</v>
      </c>
      <c r="L1405" s="353">
        <v>32202.26</v>
      </c>
      <c r="M1405" s="354">
        <v>0.74999994177427698</v>
      </c>
      <c r="N1405" s="355"/>
      <c r="O1405" s="355">
        <v>39839.646053240744</v>
      </c>
      <c r="P1405" s="353">
        <v>42936.35</v>
      </c>
    </row>
    <row r="1406" spans="1:16">
      <c r="A1406" s="352">
        <v>481814</v>
      </c>
      <c r="B1406" s="352">
        <v>50</v>
      </c>
      <c r="C1406" s="352" t="s">
        <v>335</v>
      </c>
      <c r="D1406" s="352" t="s">
        <v>1617</v>
      </c>
      <c r="E1406" s="352">
        <v>0</v>
      </c>
      <c r="F1406" s="352" t="s">
        <v>1504</v>
      </c>
      <c r="G1406" s="353">
        <v>0</v>
      </c>
      <c r="H1406" s="353">
        <v>0</v>
      </c>
      <c r="I1406" s="353">
        <v>0</v>
      </c>
      <c r="J1406" s="353">
        <v>0</v>
      </c>
      <c r="K1406" s="353">
        <v>0</v>
      </c>
      <c r="L1406" s="353">
        <v>0</v>
      </c>
      <c r="M1406" s="354">
        <v>0.75</v>
      </c>
      <c r="N1406" s="355"/>
      <c r="O1406" s="355"/>
      <c r="P1406" s="353">
        <v>0</v>
      </c>
    </row>
    <row r="1407" spans="1:16">
      <c r="A1407" s="352">
        <v>481813</v>
      </c>
      <c r="B1407" s="352">
        <v>49</v>
      </c>
      <c r="C1407" s="352" t="s">
        <v>335</v>
      </c>
      <c r="D1407" s="352" t="s">
        <v>1618</v>
      </c>
      <c r="E1407" s="352">
        <v>0</v>
      </c>
      <c r="F1407" s="352" t="s">
        <v>1504</v>
      </c>
      <c r="G1407" s="353">
        <v>0</v>
      </c>
      <c r="H1407" s="353">
        <v>0</v>
      </c>
      <c r="I1407" s="353">
        <v>0</v>
      </c>
      <c r="J1407" s="353">
        <v>0</v>
      </c>
      <c r="K1407" s="353">
        <v>0</v>
      </c>
      <c r="L1407" s="353">
        <v>0</v>
      </c>
      <c r="M1407" s="354">
        <v>0.75</v>
      </c>
      <c r="N1407" s="355"/>
      <c r="O1407" s="355"/>
      <c r="P1407" s="353">
        <v>0</v>
      </c>
    </row>
    <row r="1408" spans="1:16">
      <c r="A1408" s="352">
        <v>483019</v>
      </c>
      <c r="B1408" s="352">
        <v>484</v>
      </c>
      <c r="C1408" s="352" t="s">
        <v>338</v>
      </c>
      <c r="D1408" s="352" t="s">
        <v>1619</v>
      </c>
      <c r="E1408" s="352">
        <v>0</v>
      </c>
      <c r="F1408" s="352" t="s">
        <v>1620</v>
      </c>
      <c r="G1408" s="353">
        <v>0</v>
      </c>
      <c r="H1408" s="353">
        <v>0</v>
      </c>
      <c r="I1408" s="353">
        <v>0</v>
      </c>
      <c r="J1408" s="353">
        <v>0</v>
      </c>
      <c r="K1408" s="353">
        <v>0</v>
      </c>
      <c r="L1408" s="353">
        <v>0</v>
      </c>
      <c r="M1408" s="354">
        <v>0.75</v>
      </c>
      <c r="N1408" s="355"/>
      <c r="O1408" s="355"/>
      <c r="P1408" s="353">
        <v>0</v>
      </c>
    </row>
    <row r="1409" spans="1:16">
      <c r="A1409" s="352">
        <v>483018</v>
      </c>
      <c r="B1409" s="352">
        <v>483</v>
      </c>
      <c r="C1409" s="352" t="s">
        <v>335</v>
      </c>
      <c r="D1409" s="352" t="s">
        <v>1621</v>
      </c>
      <c r="E1409" s="352">
        <v>0</v>
      </c>
      <c r="F1409" s="352" t="s">
        <v>1620</v>
      </c>
      <c r="G1409" s="353">
        <v>15225.79</v>
      </c>
      <c r="H1409" s="353">
        <v>0</v>
      </c>
      <c r="I1409" s="353">
        <v>0</v>
      </c>
      <c r="J1409" s="353">
        <v>3806.45</v>
      </c>
      <c r="K1409" s="353">
        <v>3806.45</v>
      </c>
      <c r="L1409" s="353">
        <v>11419.34</v>
      </c>
      <c r="M1409" s="354">
        <v>0.75</v>
      </c>
      <c r="N1409" s="355"/>
      <c r="O1409" s="355">
        <v>40989.53502314815</v>
      </c>
      <c r="P1409" s="353">
        <v>15225.79</v>
      </c>
    </row>
    <row r="1410" spans="1:16">
      <c r="A1410" s="352">
        <v>483017</v>
      </c>
      <c r="B1410" s="352">
        <v>481</v>
      </c>
      <c r="C1410" s="352" t="s">
        <v>338</v>
      </c>
      <c r="D1410" s="352" t="s">
        <v>1622</v>
      </c>
      <c r="E1410" s="352">
        <v>0</v>
      </c>
      <c r="F1410" s="352" t="s">
        <v>1620</v>
      </c>
      <c r="G1410" s="353">
        <v>0</v>
      </c>
      <c r="H1410" s="353">
        <v>0</v>
      </c>
      <c r="I1410" s="353">
        <v>0</v>
      </c>
      <c r="J1410" s="353">
        <v>0</v>
      </c>
      <c r="K1410" s="353">
        <v>0</v>
      </c>
      <c r="L1410" s="353">
        <v>0</v>
      </c>
      <c r="M1410" s="354">
        <v>0.75</v>
      </c>
      <c r="N1410" s="355"/>
      <c r="O1410" s="355"/>
      <c r="P1410" s="353">
        <v>0</v>
      </c>
    </row>
    <row r="1411" spans="1:16">
      <c r="A1411" s="352">
        <v>483011</v>
      </c>
      <c r="B1411" s="352">
        <v>480</v>
      </c>
      <c r="C1411" s="352" t="s">
        <v>335</v>
      </c>
      <c r="D1411" s="352" t="s">
        <v>1623</v>
      </c>
      <c r="E1411" s="352">
        <v>0</v>
      </c>
      <c r="F1411" s="352" t="s">
        <v>1620</v>
      </c>
      <c r="G1411" s="353">
        <v>13050.93</v>
      </c>
      <c r="H1411" s="353">
        <v>0</v>
      </c>
      <c r="I1411" s="353">
        <v>0</v>
      </c>
      <c r="J1411" s="353">
        <v>3262.73</v>
      </c>
      <c r="K1411" s="353">
        <v>3262.73</v>
      </c>
      <c r="L1411" s="353">
        <v>9788.2000000000007</v>
      </c>
      <c r="M1411" s="354">
        <v>0.75</v>
      </c>
      <c r="N1411" s="355"/>
      <c r="O1411" s="355">
        <v>40989.53502314815</v>
      </c>
      <c r="P1411" s="353">
        <v>13050.93</v>
      </c>
    </row>
    <row r="1412" spans="1:16">
      <c r="A1412" s="352">
        <v>483016</v>
      </c>
      <c r="B1412" s="352">
        <v>479</v>
      </c>
      <c r="C1412" s="352" t="s">
        <v>338</v>
      </c>
      <c r="D1412" s="352" t="s">
        <v>1624</v>
      </c>
      <c r="E1412" s="352">
        <v>0</v>
      </c>
      <c r="F1412" s="352" t="s">
        <v>1620</v>
      </c>
      <c r="G1412" s="353">
        <v>1186.22</v>
      </c>
      <c r="H1412" s="353">
        <v>0</v>
      </c>
      <c r="I1412" s="353">
        <v>0</v>
      </c>
      <c r="J1412" s="353">
        <v>296.55</v>
      </c>
      <c r="K1412" s="353">
        <v>296.55</v>
      </c>
      <c r="L1412" s="353">
        <v>889.67</v>
      </c>
      <c r="M1412" s="354">
        <v>0.75</v>
      </c>
      <c r="N1412" s="355"/>
      <c r="O1412" s="355">
        <v>40989.53502314815</v>
      </c>
      <c r="P1412" s="353">
        <v>1186.22</v>
      </c>
    </row>
    <row r="1413" spans="1:16">
      <c r="A1413" s="352">
        <v>483015</v>
      </c>
      <c r="B1413" s="352">
        <v>478</v>
      </c>
      <c r="C1413" s="352" t="s">
        <v>335</v>
      </c>
      <c r="D1413" s="352" t="s">
        <v>1625</v>
      </c>
      <c r="E1413" s="352">
        <v>0</v>
      </c>
      <c r="F1413" s="352" t="s">
        <v>1620</v>
      </c>
      <c r="G1413" s="353">
        <v>0</v>
      </c>
      <c r="H1413" s="353">
        <v>0</v>
      </c>
      <c r="I1413" s="353">
        <v>0</v>
      </c>
      <c r="J1413" s="353">
        <v>0</v>
      </c>
      <c r="K1413" s="353">
        <v>0</v>
      </c>
      <c r="L1413" s="353">
        <v>0</v>
      </c>
      <c r="M1413" s="354">
        <v>0.75</v>
      </c>
      <c r="N1413" s="355"/>
      <c r="O1413" s="355"/>
      <c r="P1413" s="353">
        <v>0</v>
      </c>
    </row>
    <row r="1414" spans="1:16">
      <c r="A1414" s="352">
        <v>483013</v>
      </c>
      <c r="B1414" s="352">
        <v>477</v>
      </c>
      <c r="C1414" s="352" t="s">
        <v>338</v>
      </c>
      <c r="D1414" s="352" t="s">
        <v>1626</v>
      </c>
      <c r="E1414" s="352">
        <v>0</v>
      </c>
      <c r="F1414" s="352" t="s">
        <v>1620</v>
      </c>
      <c r="G1414" s="353">
        <v>0</v>
      </c>
      <c r="H1414" s="353">
        <v>0</v>
      </c>
      <c r="I1414" s="353">
        <v>0</v>
      </c>
      <c r="J1414" s="353">
        <v>0</v>
      </c>
      <c r="K1414" s="353">
        <v>0</v>
      </c>
      <c r="L1414" s="353">
        <v>0</v>
      </c>
      <c r="M1414" s="354">
        <v>0.75</v>
      </c>
      <c r="N1414" s="355"/>
      <c r="O1414" s="355"/>
      <c r="P1414" s="353">
        <v>0</v>
      </c>
    </row>
    <row r="1415" spans="1:16">
      <c r="A1415" s="352">
        <v>483014</v>
      </c>
      <c r="B1415" s="352">
        <v>476</v>
      </c>
      <c r="C1415" s="352" t="s">
        <v>335</v>
      </c>
      <c r="D1415" s="352" t="s">
        <v>1627</v>
      </c>
      <c r="E1415" s="352">
        <v>0</v>
      </c>
      <c r="F1415" s="352" t="s">
        <v>1620</v>
      </c>
      <c r="G1415" s="353">
        <v>0</v>
      </c>
      <c r="H1415" s="353">
        <v>0</v>
      </c>
      <c r="I1415" s="353">
        <v>0</v>
      </c>
      <c r="J1415" s="353">
        <v>0</v>
      </c>
      <c r="K1415" s="353">
        <v>0</v>
      </c>
      <c r="L1415" s="353">
        <v>0</v>
      </c>
      <c r="M1415" s="354">
        <v>0.75</v>
      </c>
      <c r="N1415" s="355"/>
      <c r="O1415" s="355"/>
      <c r="P1415" s="353">
        <v>0</v>
      </c>
    </row>
    <row r="1416" spans="1:16">
      <c r="A1416" s="352">
        <v>483012</v>
      </c>
      <c r="B1416" s="352">
        <v>475</v>
      </c>
      <c r="C1416" s="352" t="s">
        <v>335</v>
      </c>
      <c r="D1416" s="352" t="s">
        <v>1628</v>
      </c>
      <c r="E1416" s="352">
        <v>0</v>
      </c>
      <c r="F1416" s="352" t="s">
        <v>1620</v>
      </c>
      <c r="G1416" s="353">
        <v>0</v>
      </c>
      <c r="H1416" s="353">
        <v>0</v>
      </c>
      <c r="I1416" s="353">
        <v>0</v>
      </c>
      <c r="J1416" s="353">
        <v>0</v>
      </c>
      <c r="K1416" s="353">
        <v>0</v>
      </c>
      <c r="L1416" s="353">
        <v>0</v>
      </c>
      <c r="M1416" s="354">
        <v>0.75</v>
      </c>
      <c r="N1416" s="355"/>
      <c r="O1416" s="355"/>
      <c r="P1416" s="353">
        <v>0</v>
      </c>
    </row>
    <row r="1417" spans="1:16">
      <c r="A1417" s="352">
        <v>483006</v>
      </c>
      <c r="B1417" s="352">
        <v>474</v>
      </c>
      <c r="C1417" s="352" t="s">
        <v>338</v>
      </c>
      <c r="D1417" s="352" t="s">
        <v>1629</v>
      </c>
      <c r="E1417" s="352">
        <v>0</v>
      </c>
      <c r="F1417" s="352" t="s">
        <v>1620</v>
      </c>
      <c r="G1417" s="353">
        <v>1667.83</v>
      </c>
      <c r="H1417" s="353">
        <v>0</v>
      </c>
      <c r="I1417" s="353">
        <v>0</v>
      </c>
      <c r="J1417" s="353">
        <v>416.96</v>
      </c>
      <c r="K1417" s="353">
        <v>416.96</v>
      </c>
      <c r="L1417" s="353">
        <v>1250.8699999999999</v>
      </c>
      <c r="M1417" s="354">
        <v>0.75</v>
      </c>
      <c r="N1417" s="355"/>
      <c r="O1417" s="355">
        <v>40989.53502314815</v>
      </c>
      <c r="P1417" s="353">
        <v>1667.83</v>
      </c>
    </row>
    <row r="1418" spans="1:16">
      <c r="A1418" s="352">
        <v>483010</v>
      </c>
      <c r="B1418" s="352">
        <v>473</v>
      </c>
      <c r="C1418" s="352" t="s">
        <v>335</v>
      </c>
      <c r="D1418" s="352" t="s">
        <v>1630</v>
      </c>
      <c r="E1418" s="352">
        <v>0</v>
      </c>
      <c r="F1418" s="352" t="s">
        <v>1620</v>
      </c>
      <c r="G1418" s="353">
        <v>9983.67</v>
      </c>
      <c r="H1418" s="353">
        <v>0</v>
      </c>
      <c r="I1418" s="353">
        <v>0</v>
      </c>
      <c r="J1418" s="353">
        <v>2495.92</v>
      </c>
      <c r="K1418" s="353">
        <v>2495.92</v>
      </c>
      <c r="L1418" s="353">
        <v>7487.75</v>
      </c>
      <c r="M1418" s="354">
        <v>0.75</v>
      </c>
      <c r="N1418" s="355"/>
      <c r="O1418" s="355">
        <v>40989.53502314815</v>
      </c>
      <c r="P1418" s="353">
        <v>9983.67</v>
      </c>
    </row>
    <row r="1419" spans="1:16">
      <c r="A1419" s="352">
        <v>483009</v>
      </c>
      <c r="B1419" s="352">
        <v>472</v>
      </c>
      <c r="C1419" s="352" t="s">
        <v>335</v>
      </c>
      <c r="D1419" s="352" t="s">
        <v>1631</v>
      </c>
      <c r="E1419" s="352">
        <v>0</v>
      </c>
      <c r="F1419" s="352" t="s">
        <v>1620</v>
      </c>
      <c r="G1419" s="353">
        <v>0</v>
      </c>
      <c r="H1419" s="353">
        <v>0</v>
      </c>
      <c r="I1419" s="353">
        <v>0</v>
      </c>
      <c r="J1419" s="353">
        <v>0</v>
      </c>
      <c r="K1419" s="353">
        <v>0</v>
      </c>
      <c r="L1419" s="353">
        <v>0</v>
      </c>
      <c r="M1419" s="354">
        <v>0.75</v>
      </c>
      <c r="N1419" s="355"/>
      <c r="O1419" s="355"/>
      <c r="P1419" s="353">
        <v>0</v>
      </c>
    </row>
    <row r="1420" spans="1:16">
      <c r="A1420" s="352">
        <v>483008</v>
      </c>
      <c r="B1420" s="352">
        <v>471</v>
      </c>
      <c r="C1420" s="352" t="s">
        <v>335</v>
      </c>
      <c r="D1420" s="352" t="s">
        <v>1632</v>
      </c>
      <c r="E1420" s="352">
        <v>0</v>
      </c>
      <c r="F1420" s="352" t="s">
        <v>1620</v>
      </c>
      <c r="G1420" s="353">
        <v>1645.83</v>
      </c>
      <c r="H1420" s="353">
        <v>0</v>
      </c>
      <c r="I1420" s="353">
        <v>0</v>
      </c>
      <c r="J1420" s="353">
        <v>411.46</v>
      </c>
      <c r="K1420" s="353">
        <v>411.46</v>
      </c>
      <c r="L1420" s="353">
        <v>1234.3699999999999</v>
      </c>
      <c r="M1420" s="354">
        <v>0.75</v>
      </c>
      <c r="N1420" s="355"/>
      <c r="O1420" s="355">
        <v>40989.53502314815</v>
      </c>
      <c r="P1420" s="353">
        <v>1645.83</v>
      </c>
    </row>
    <row r="1421" spans="1:16">
      <c r="A1421" s="352">
        <v>483007</v>
      </c>
      <c r="B1421" s="352">
        <v>470</v>
      </c>
      <c r="C1421" s="352" t="s">
        <v>335</v>
      </c>
      <c r="D1421" s="352" t="s">
        <v>1633</v>
      </c>
      <c r="E1421" s="352">
        <v>0</v>
      </c>
      <c r="F1421" s="352" t="s">
        <v>1620</v>
      </c>
      <c r="G1421" s="353">
        <v>0</v>
      </c>
      <c r="H1421" s="353">
        <v>0</v>
      </c>
      <c r="I1421" s="353">
        <v>0</v>
      </c>
      <c r="J1421" s="353">
        <v>0</v>
      </c>
      <c r="K1421" s="353">
        <v>0</v>
      </c>
      <c r="L1421" s="353">
        <v>0</v>
      </c>
      <c r="M1421" s="354">
        <v>0.75</v>
      </c>
      <c r="N1421" s="355"/>
      <c r="O1421" s="355"/>
      <c r="P1421" s="353">
        <v>0</v>
      </c>
    </row>
    <row r="1422" spans="1:16">
      <c r="A1422" s="352">
        <v>481812</v>
      </c>
      <c r="B1422" s="352">
        <v>47</v>
      </c>
      <c r="C1422" s="352" t="s">
        <v>338</v>
      </c>
      <c r="D1422" s="352" t="s">
        <v>1634</v>
      </c>
      <c r="E1422" s="352">
        <v>0</v>
      </c>
      <c r="F1422" s="352" t="s">
        <v>1504</v>
      </c>
      <c r="G1422" s="353">
        <v>5011.96</v>
      </c>
      <c r="H1422" s="353">
        <v>0</v>
      </c>
      <c r="I1422" s="353">
        <v>0</v>
      </c>
      <c r="J1422" s="353">
        <v>1252.99</v>
      </c>
      <c r="K1422" s="353">
        <v>1252.99</v>
      </c>
      <c r="L1422" s="353">
        <v>3758.97</v>
      </c>
      <c r="M1422" s="354">
        <v>0.75</v>
      </c>
      <c r="N1422" s="355"/>
      <c r="O1422" s="355">
        <v>40990.489282407405</v>
      </c>
      <c r="P1422" s="353">
        <v>5011.96</v>
      </c>
    </row>
    <row r="1423" spans="1:16">
      <c r="A1423" s="352">
        <v>483005</v>
      </c>
      <c r="B1423" s="352">
        <v>469</v>
      </c>
      <c r="C1423" s="352" t="s">
        <v>338</v>
      </c>
      <c r="D1423" s="352" t="s">
        <v>1635</v>
      </c>
      <c r="E1423" s="352">
        <v>0</v>
      </c>
      <c r="F1423" s="352" t="s">
        <v>1620</v>
      </c>
      <c r="G1423" s="353">
        <v>2920.06</v>
      </c>
      <c r="H1423" s="353">
        <v>0</v>
      </c>
      <c r="I1423" s="353">
        <v>0</v>
      </c>
      <c r="J1423" s="353">
        <v>730.01</v>
      </c>
      <c r="K1423" s="353">
        <v>730.01</v>
      </c>
      <c r="L1423" s="353">
        <v>2190.0500000000002</v>
      </c>
      <c r="M1423" s="354">
        <v>0.75</v>
      </c>
      <c r="N1423" s="355"/>
      <c r="O1423" s="355">
        <v>40989.53502314815</v>
      </c>
      <c r="P1423" s="353">
        <v>2920.06</v>
      </c>
    </row>
    <row r="1424" spans="1:16">
      <c r="A1424" s="352">
        <v>483003</v>
      </c>
      <c r="B1424" s="352">
        <v>466</v>
      </c>
      <c r="C1424" s="352" t="s">
        <v>338</v>
      </c>
      <c r="D1424" s="352" t="s">
        <v>1636</v>
      </c>
      <c r="E1424" s="352">
        <v>0</v>
      </c>
      <c r="F1424" s="352" t="s">
        <v>1620</v>
      </c>
      <c r="G1424" s="353">
        <v>0</v>
      </c>
      <c r="H1424" s="353">
        <v>0</v>
      </c>
      <c r="I1424" s="353">
        <v>0</v>
      </c>
      <c r="J1424" s="353">
        <v>0</v>
      </c>
      <c r="K1424" s="353">
        <v>0</v>
      </c>
      <c r="L1424" s="353">
        <v>0</v>
      </c>
      <c r="M1424" s="354">
        <v>0.75</v>
      </c>
      <c r="N1424" s="355"/>
      <c r="O1424" s="355"/>
      <c r="P1424" s="353">
        <v>0</v>
      </c>
    </row>
    <row r="1425" spans="1:16">
      <c r="A1425" s="352">
        <v>483004</v>
      </c>
      <c r="B1425" s="352">
        <v>463</v>
      </c>
      <c r="C1425" s="352" t="s">
        <v>335</v>
      </c>
      <c r="D1425" s="352" t="s">
        <v>1637</v>
      </c>
      <c r="E1425" s="352">
        <v>0</v>
      </c>
      <c r="F1425" s="352" t="s">
        <v>1620</v>
      </c>
      <c r="G1425" s="353">
        <v>0</v>
      </c>
      <c r="H1425" s="353">
        <v>0</v>
      </c>
      <c r="I1425" s="353">
        <v>0</v>
      </c>
      <c r="J1425" s="353">
        <v>0</v>
      </c>
      <c r="K1425" s="353">
        <v>0</v>
      </c>
      <c r="L1425" s="353">
        <v>0</v>
      </c>
      <c r="M1425" s="354">
        <v>0.75</v>
      </c>
      <c r="N1425" s="355"/>
      <c r="O1425" s="355"/>
      <c r="P1425" s="353">
        <v>0</v>
      </c>
    </row>
    <row r="1426" spans="1:16">
      <c r="A1426" s="352">
        <v>483000</v>
      </c>
      <c r="B1426" s="352">
        <v>462</v>
      </c>
      <c r="C1426" s="352" t="s">
        <v>338</v>
      </c>
      <c r="D1426" s="352" t="s">
        <v>1638</v>
      </c>
      <c r="E1426" s="352">
        <v>0</v>
      </c>
      <c r="F1426" s="352" t="s">
        <v>1620</v>
      </c>
      <c r="G1426" s="353">
        <v>0</v>
      </c>
      <c r="H1426" s="353">
        <v>0</v>
      </c>
      <c r="I1426" s="353">
        <v>0</v>
      </c>
      <c r="J1426" s="353">
        <v>0</v>
      </c>
      <c r="K1426" s="353">
        <v>0</v>
      </c>
      <c r="L1426" s="353">
        <v>0</v>
      </c>
      <c r="M1426" s="354">
        <v>0.75</v>
      </c>
      <c r="N1426" s="355"/>
      <c r="O1426" s="355"/>
      <c r="P1426" s="353">
        <v>0</v>
      </c>
    </row>
    <row r="1427" spans="1:16">
      <c r="A1427" s="352">
        <v>483001</v>
      </c>
      <c r="B1427" s="352">
        <v>461</v>
      </c>
      <c r="C1427" s="352" t="s">
        <v>335</v>
      </c>
      <c r="D1427" s="352" t="s">
        <v>1639</v>
      </c>
      <c r="E1427" s="352">
        <v>0</v>
      </c>
      <c r="F1427" s="352" t="s">
        <v>1620</v>
      </c>
      <c r="G1427" s="353">
        <v>0</v>
      </c>
      <c r="H1427" s="353">
        <v>0</v>
      </c>
      <c r="I1427" s="353">
        <v>0</v>
      </c>
      <c r="J1427" s="353">
        <v>0</v>
      </c>
      <c r="K1427" s="353">
        <v>0</v>
      </c>
      <c r="L1427" s="353">
        <v>0</v>
      </c>
      <c r="M1427" s="354">
        <v>0.75</v>
      </c>
      <c r="N1427" s="355"/>
      <c r="O1427" s="355"/>
      <c r="P1427" s="353">
        <v>0</v>
      </c>
    </row>
    <row r="1428" spans="1:16">
      <c r="A1428" s="352">
        <v>483002</v>
      </c>
      <c r="B1428" s="352">
        <v>460</v>
      </c>
      <c r="C1428" s="352" t="s">
        <v>338</v>
      </c>
      <c r="D1428" s="352" t="s">
        <v>1640</v>
      </c>
      <c r="E1428" s="352">
        <v>0</v>
      </c>
      <c r="F1428" s="352" t="s">
        <v>1620</v>
      </c>
      <c r="G1428" s="353">
        <v>0</v>
      </c>
      <c r="H1428" s="353">
        <v>0</v>
      </c>
      <c r="I1428" s="353">
        <v>0</v>
      </c>
      <c r="J1428" s="353">
        <v>0</v>
      </c>
      <c r="K1428" s="353">
        <v>0</v>
      </c>
      <c r="L1428" s="353">
        <v>0</v>
      </c>
      <c r="M1428" s="354">
        <v>0.75</v>
      </c>
      <c r="N1428" s="355"/>
      <c r="O1428" s="355"/>
      <c r="P1428" s="353">
        <v>0</v>
      </c>
    </row>
    <row r="1429" spans="1:16">
      <c r="A1429" s="352">
        <v>481811</v>
      </c>
      <c r="B1429" s="352">
        <v>46</v>
      </c>
      <c r="C1429" s="352" t="s">
        <v>338</v>
      </c>
      <c r="D1429" s="352" t="s">
        <v>1641</v>
      </c>
      <c r="E1429" s="352">
        <v>0</v>
      </c>
      <c r="F1429" s="352" t="s">
        <v>1504</v>
      </c>
      <c r="G1429" s="353">
        <v>5691.78</v>
      </c>
      <c r="H1429" s="353">
        <v>0</v>
      </c>
      <c r="I1429" s="353">
        <v>0</v>
      </c>
      <c r="J1429" s="353">
        <v>1422.94</v>
      </c>
      <c r="K1429" s="353">
        <v>1422.94</v>
      </c>
      <c r="L1429" s="353">
        <v>4268.84</v>
      </c>
      <c r="M1429" s="354">
        <v>0.75</v>
      </c>
      <c r="N1429" s="355"/>
      <c r="O1429" s="355">
        <v>40990.489282407405</v>
      </c>
      <c r="P1429" s="353">
        <v>5691.78</v>
      </c>
    </row>
    <row r="1430" spans="1:16">
      <c r="A1430" s="352">
        <v>482999</v>
      </c>
      <c r="B1430" s="352">
        <v>459</v>
      </c>
      <c r="C1430" s="352" t="s">
        <v>335</v>
      </c>
      <c r="D1430" s="352" t="s">
        <v>1642</v>
      </c>
      <c r="E1430" s="352">
        <v>0</v>
      </c>
      <c r="F1430" s="352" t="s">
        <v>1620</v>
      </c>
      <c r="G1430" s="353">
        <v>0</v>
      </c>
      <c r="H1430" s="353">
        <v>0</v>
      </c>
      <c r="I1430" s="353">
        <v>0</v>
      </c>
      <c r="J1430" s="353">
        <v>0</v>
      </c>
      <c r="K1430" s="353">
        <v>0</v>
      </c>
      <c r="L1430" s="353">
        <v>0</v>
      </c>
      <c r="M1430" s="354">
        <v>0.75</v>
      </c>
      <c r="N1430" s="355"/>
      <c r="O1430" s="355"/>
      <c r="P1430" s="353">
        <v>0</v>
      </c>
    </row>
    <row r="1431" spans="1:16">
      <c r="A1431" s="352">
        <v>482997</v>
      </c>
      <c r="B1431" s="352">
        <v>458</v>
      </c>
      <c r="C1431" s="352" t="s">
        <v>335</v>
      </c>
      <c r="D1431" s="352" t="s">
        <v>1643</v>
      </c>
      <c r="E1431" s="352">
        <v>0</v>
      </c>
      <c r="F1431" s="352" t="s">
        <v>1620</v>
      </c>
      <c r="G1431" s="353">
        <v>0</v>
      </c>
      <c r="H1431" s="353">
        <v>0</v>
      </c>
      <c r="I1431" s="353">
        <v>0</v>
      </c>
      <c r="J1431" s="353">
        <v>0</v>
      </c>
      <c r="K1431" s="353">
        <v>0</v>
      </c>
      <c r="L1431" s="353">
        <v>0</v>
      </c>
      <c r="M1431" s="354">
        <v>0.75</v>
      </c>
      <c r="N1431" s="355"/>
      <c r="O1431" s="355"/>
      <c r="P1431" s="353">
        <v>0</v>
      </c>
    </row>
    <row r="1432" spans="1:16">
      <c r="A1432" s="352">
        <v>482998</v>
      </c>
      <c r="B1432" s="352">
        <v>457</v>
      </c>
      <c r="C1432" s="352" t="s">
        <v>335</v>
      </c>
      <c r="D1432" s="352" t="s">
        <v>1644</v>
      </c>
      <c r="E1432" s="352">
        <v>0</v>
      </c>
      <c r="F1432" s="352" t="s">
        <v>1620</v>
      </c>
      <c r="G1432" s="353">
        <v>0</v>
      </c>
      <c r="H1432" s="353">
        <v>0</v>
      </c>
      <c r="I1432" s="353">
        <v>0</v>
      </c>
      <c r="J1432" s="353">
        <v>0</v>
      </c>
      <c r="K1432" s="353">
        <v>0</v>
      </c>
      <c r="L1432" s="353">
        <v>0</v>
      </c>
      <c r="M1432" s="354">
        <v>0.75</v>
      </c>
      <c r="N1432" s="355"/>
      <c r="O1432" s="355"/>
      <c r="P1432" s="353">
        <v>0</v>
      </c>
    </row>
    <row r="1433" spans="1:16">
      <c r="A1433" s="352">
        <v>482996</v>
      </c>
      <c r="B1433" s="352">
        <v>456</v>
      </c>
      <c r="C1433" s="352" t="s">
        <v>338</v>
      </c>
      <c r="D1433" s="352" t="s">
        <v>1645</v>
      </c>
      <c r="E1433" s="352">
        <v>0</v>
      </c>
      <c r="F1433" s="352" t="s">
        <v>1620</v>
      </c>
      <c r="G1433" s="353">
        <v>0</v>
      </c>
      <c r="H1433" s="353">
        <v>0</v>
      </c>
      <c r="I1433" s="353">
        <v>0</v>
      </c>
      <c r="J1433" s="353">
        <v>0</v>
      </c>
      <c r="K1433" s="353">
        <v>0</v>
      </c>
      <c r="L1433" s="353">
        <v>0</v>
      </c>
      <c r="M1433" s="354">
        <v>0.75</v>
      </c>
      <c r="N1433" s="355"/>
      <c r="O1433" s="355"/>
      <c r="P1433" s="353">
        <v>0</v>
      </c>
    </row>
    <row r="1434" spans="1:16">
      <c r="A1434" s="352">
        <v>482995</v>
      </c>
      <c r="B1434" s="352">
        <v>455</v>
      </c>
      <c r="C1434" s="352" t="s">
        <v>338</v>
      </c>
      <c r="D1434" s="352" t="s">
        <v>1646</v>
      </c>
      <c r="E1434" s="352">
        <v>0</v>
      </c>
      <c r="F1434" s="352" t="s">
        <v>1620</v>
      </c>
      <c r="G1434" s="353">
        <v>0</v>
      </c>
      <c r="H1434" s="353">
        <v>0</v>
      </c>
      <c r="I1434" s="353">
        <v>0</v>
      </c>
      <c r="J1434" s="353">
        <v>0</v>
      </c>
      <c r="K1434" s="353">
        <v>0</v>
      </c>
      <c r="L1434" s="353">
        <v>0</v>
      </c>
      <c r="M1434" s="354">
        <v>0.75</v>
      </c>
      <c r="N1434" s="355"/>
      <c r="O1434" s="355"/>
      <c r="P1434" s="353">
        <v>0</v>
      </c>
    </row>
    <row r="1435" spans="1:16">
      <c r="A1435" s="352">
        <v>482994</v>
      </c>
      <c r="B1435" s="352">
        <v>454</v>
      </c>
      <c r="C1435" s="352" t="s">
        <v>338</v>
      </c>
      <c r="D1435" s="352" t="s">
        <v>1647</v>
      </c>
      <c r="E1435" s="352">
        <v>0</v>
      </c>
      <c r="F1435" s="352" t="s">
        <v>1620</v>
      </c>
      <c r="G1435" s="353">
        <v>0</v>
      </c>
      <c r="H1435" s="353">
        <v>0</v>
      </c>
      <c r="I1435" s="353">
        <v>0</v>
      </c>
      <c r="J1435" s="353">
        <v>0</v>
      </c>
      <c r="K1435" s="353">
        <v>0</v>
      </c>
      <c r="L1435" s="353">
        <v>0</v>
      </c>
      <c r="M1435" s="354">
        <v>0.75</v>
      </c>
      <c r="N1435" s="355"/>
      <c r="O1435" s="355"/>
      <c r="P1435" s="353">
        <v>0</v>
      </c>
    </row>
    <row r="1436" spans="1:16">
      <c r="A1436" s="352">
        <v>482993</v>
      </c>
      <c r="B1436" s="352">
        <v>453</v>
      </c>
      <c r="C1436" s="352" t="s">
        <v>335</v>
      </c>
      <c r="D1436" s="352" t="s">
        <v>1648</v>
      </c>
      <c r="E1436" s="352">
        <v>0</v>
      </c>
      <c r="F1436" s="352" t="s">
        <v>1620</v>
      </c>
      <c r="G1436" s="353">
        <v>0</v>
      </c>
      <c r="H1436" s="353">
        <v>0</v>
      </c>
      <c r="I1436" s="353">
        <v>0</v>
      </c>
      <c r="J1436" s="353">
        <v>0</v>
      </c>
      <c r="K1436" s="353">
        <v>0</v>
      </c>
      <c r="L1436" s="353">
        <v>0</v>
      </c>
      <c r="M1436" s="354">
        <v>0.75</v>
      </c>
      <c r="N1436" s="355"/>
      <c r="O1436" s="355"/>
      <c r="P1436" s="353">
        <v>0</v>
      </c>
    </row>
    <row r="1437" spans="1:16">
      <c r="A1437" s="352">
        <v>480159</v>
      </c>
      <c r="B1437" s="352">
        <v>452</v>
      </c>
      <c r="C1437" s="352" t="s">
        <v>375</v>
      </c>
      <c r="D1437" s="352" t="s">
        <v>1649</v>
      </c>
      <c r="E1437" s="352">
        <v>1</v>
      </c>
      <c r="F1437" s="352" t="s">
        <v>1507</v>
      </c>
      <c r="G1437" s="353">
        <v>39256.76</v>
      </c>
      <c r="H1437" s="353">
        <v>0</v>
      </c>
      <c r="I1437" s="353">
        <v>0</v>
      </c>
      <c r="J1437" s="353">
        <v>9814.19</v>
      </c>
      <c r="K1437" s="353">
        <v>9814.19</v>
      </c>
      <c r="L1437" s="353">
        <v>29442.57</v>
      </c>
      <c r="M1437" s="354">
        <v>0.75</v>
      </c>
      <c r="N1437" s="355"/>
      <c r="O1437" s="355">
        <v>41368.539004629631</v>
      </c>
      <c r="P1437" s="353">
        <v>39256.76</v>
      </c>
    </row>
    <row r="1438" spans="1:16">
      <c r="A1438" s="352">
        <v>482992</v>
      </c>
      <c r="B1438" s="352">
        <v>452</v>
      </c>
      <c r="C1438" s="352" t="s">
        <v>335</v>
      </c>
      <c r="D1438" s="352" t="s">
        <v>1650</v>
      </c>
      <c r="E1438" s="352">
        <v>0</v>
      </c>
      <c r="F1438" s="352" t="s">
        <v>1620</v>
      </c>
      <c r="G1438" s="353">
        <v>0</v>
      </c>
      <c r="H1438" s="353">
        <v>0</v>
      </c>
      <c r="I1438" s="353">
        <v>0</v>
      </c>
      <c r="J1438" s="353">
        <v>0</v>
      </c>
      <c r="K1438" s="353">
        <v>0</v>
      </c>
      <c r="L1438" s="353">
        <v>0</v>
      </c>
      <c r="M1438" s="354">
        <v>0.75</v>
      </c>
      <c r="N1438" s="355"/>
      <c r="O1438" s="355"/>
      <c r="P1438" s="353">
        <v>0</v>
      </c>
    </row>
    <row r="1439" spans="1:16">
      <c r="A1439" s="352">
        <v>482991</v>
      </c>
      <c r="B1439" s="352">
        <v>451</v>
      </c>
      <c r="C1439" s="352" t="s">
        <v>335</v>
      </c>
      <c r="D1439" s="352" t="s">
        <v>1651</v>
      </c>
      <c r="E1439" s="352">
        <v>0</v>
      </c>
      <c r="F1439" s="352" t="s">
        <v>1620</v>
      </c>
      <c r="G1439" s="353">
        <v>3615.22</v>
      </c>
      <c r="H1439" s="353">
        <v>0</v>
      </c>
      <c r="I1439" s="353">
        <v>0</v>
      </c>
      <c r="J1439" s="353">
        <v>903.8</v>
      </c>
      <c r="K1439" s="353">
        <v>903.8</v>
      </c>
      <c r="L1439" s="353">
        <v>2711.42</v>
      </c>
      <c r="M1439" s="354">
        <v>0.75</v>
      </c>
      <c r="N1439" s="355"/>
      <c r="O1439" s="355">
        <v>40989.53502314815</v>
      </c>
      <c r="P1439" s="353">
        <v>3615.22</v>
      </c>
    </row>
    <row r="1440" spans="1:16">
      <c r="A1440" s="352">
        <v>482990</v>
      </c>
      <c r="B1440" s="352">
        <v>450</v>
      </c>
      <c r="C1440" s="352" t="s">
        <v>335</v>
      </c>
      <c r="D1440" s="352" t="s">
        <v>1652</v>
      </c>
      <c r="E1440" s="352">
        <v>0</v>
      </c>
      <c r="F1440" s="352" t="s">
        <v>1620</v>
      </c>
      <c r="G1440" s="353">
        <v>0</v>
      </c>
      <c r="H1440" s="353">
        <v>0</v>
      </c>
      <c r="I1440" s="353">
        <v>0</v>
      </c>
      <c r="J1440" s="353">
        <v>0</v>
      </c>
      <c r="K1440" s="353">
        <v>0</v>
      </c>
      <c r="L1440" s="353">
        <v>0</v>
      </c>
      <c r="M1440" s="354">
        <v>0.75</v>
      </c>
      <c r="N1440" s="355"/>
      <c r="O1440" s="355"/>
      <c r="P1440" s="353">
        <v>0</v>
      </c>
    </row>
    <row r="1441" spans="1:16">
      <c r="A1441" s="352">
        <v>481810</v>
      </c>
      <c r="B1441" s="352">
        <v>45</v>
      </c>
      <c r="C1441" s="352" t="s">
        <v>338</v>
      </c>
      <c r="D1441" s="352" t="s">
        <v>1653</v>
      </c>
      <c r="E1441" s="352">
        <v>0</v>
      </c>
      <c r="F1441" s="352" t="s">
        <v>1504</v>
      </c>
      <c r="G1441" s="353">
        <v>1178.99</v>
      </c>
      <c r="H1441" s="353">
        <v>0</v>
      </c>
      <c r="I1441" s="353">
        <v>0</v>
      </c>
      <c r="J1441" s="353">
        <v>294.75</v>
      </c>
      <c r="K1441" s="353">
        <v>294.75</v>
      </c>
      <c r="L1441" s="353">
        <v>884.24</v>
      </c>
      <c r="M1441" s="354">
        <v>0.75</v>
      </c>
      <c r="N1441" s="355"/>
      <c r="O1441" s="355">
        <v>40990.489282407405</v>
      </c>
      <c r="P1441" s="353">
        <v>1178.99</v>
      </c>
    </row>
    <row r="1442" spans="1:16">
      <c r="A1442" s="352">
        <v>482989</v>
      </c>
      <c r="B1442" s="352">
        <v>449</v>
      </c>
      <c r="C1442" s="352" t="s">
        <v>335</v>
      </c>
      <c r="D1442" s="352" t="s">
        <v>1654</v>
      </c>
      <c r="E1442" s="352">
        <v>0</v>
      </c>
      <c r="F1442" s="352" t="s">
        <v>1620</v>
      </c>
      <c r="G1442" s="353">
        <v>0</v>
      </c>
      <c r="H1442" s="353">
        <v>0</v>
      </c>
      <c r="I1442" s="353">
        <v>0</v>
      </c>
      <c r="J1442" s="353">
        <v>0</v>
      </c>
      <c r="K1442" s="353">
        <v>0</v>
      </c>
      <c r="L1442" s="353">
        <v>0</v>
      </c>
      <c r="M1442" s="354">
        <v>0.75</v>
      </c>
      <c r="N1442" s="355"/>
      <c r="O1442" s="355"/>
      <c r="P1442" s="353">
        <v>0</v>
      </c>
    </row>
    <row r="1443" spans="1:16">
      <c r="A1443" s="352">
        <v>482988</v>
      </c>
      <c r="B1443" s="352">
        <v>447</v>
      </c>
      <c r="C1443" s="352" t="s">
        <v>338</v>
      </c>
      <c r="D1443" s="352" t="s">
        <v>1655</v>
      </c>
      <c r="E1443" s="352">
        <v>0</v>
      </c>
      <c r="F1443" s="352" t="s">
        <v>1620</v>
      </c>
      <c r="G1443" s="353">
        <v>0</v>
      </c>
      <c r="H1443" s="353">
        <v>0</v>
      </c>
      <c r="I1443" s="353">
        <v>0</v>
      </c>
      <c r="J1443" s="353">
        <v>0</v>
      </c>
      <c r="K1443" s="353">
        <v>0</v>
      </c>
      <c r="L1443" s="353">
        <v>0</v>
      </c>
      <c r="M1443" s="354">
        <v>0.75</v>
      </c>
      <c r="N1443" s="355"/>
      <c r="O1443" s="355"/>
      <c r="P1443" s="353">
        <v>0</v>
      </c>
    </row>
    <row r="1444" spans="1:16">
      <c r="A1444" s="352">
        <v>482987</v>
      </c>
      <c r="B1444" s="352">
        <v>446</v>
      </c>
      <c r="C1444" s="352" t="s">
        <v>335</v>
      </c>
      <c r="D1444" s="352" t="s">
        <v>1656</v>
      </c>
      <c r="E1444" s="352">
        <v>0</v>
      </c>
      <c r="F1444" s="352" t="s">
        <v>1620</v>
      </c>
      <c r="G1444" s="353">
        <v>0</v>
      </c>
      <c r="H1444" s="353">
        <v>0</v>
      </c>
      <c r="I1444" s="353">
        <v>0</v>
      </c>
      <c r="J1444" s="353">
        <v>0</v>
      </c>
      <c r="K1444" s="353">
        <v>0</v>
      </c>
      <c r="L1444" s="353">
        <v>0</v>
      </c>
      <c r="M1444" s="354">
        <v>0.75</v>
      </c>
      <c r="N1444" s="355"/>
      <c r="O1444" s="355"/>
      <c r="P1444" s="353">
        <v>0</v>
      </c>
    </row>
    <row r="1445" spans="1:16">
      <c r="A1445" s="352">
        <v>482986</v>
      </c>
      <c r="B1445" s="352">
        <v>445</v>
      </c>
      <c r="C1445" s="352" t="s">
        <v>338</v>
      </c>
      <c r="D1445" s="352" t="s">
        <v>1657</v>
      </c>
      <c r="E1445" s="352">
        <v>0</v>
      </c>
      <c r="F1445" s="352" t="s">
        <v>1620</v>
      </c>
      <c r="G1445" s="353">
        <v>0</v>
      </c>
      <c r="H1445" s="353">
        <v>0</v>
      </c>
      <c r="I1445" s="353">
        <v>0</v>
      </c>
      <c r="J1445" s="353">
        <v>0</v>
      </c>
      <c r="K1445" s="353">
        <v>0</v>
      </c>
      <c r="L1445" s="353">
        <v>0</v>
      </c>
      <c r="M1445" s="354">
        <v>0.75</v>
      </c>
      <c r="N1445" s="355"/>
      <c r="O1445" s="355"/>
      <c r="P1445" s="353">
        <v>0</v>
      </c>
    </row>
    <row r="1446" spans="1:16">
      <c r="A1446" s="352">
        <v>482985</v>
      </c>
      <c r="B1446" s="352">
        <v>444</v>
      </c>
      <c r="C1446" s="352" t="s">
        <v>335</v>
      </c>
      <c r="D1446" s="352" t="s">
        <v>1658</v>
      </c>
      <c r="E1446" s="352">
        <v>0</v>
      </c>
      <c r="F1446" s="352" t="s">
        <v>1620</v>
      </c>
      <c r="G1446" s="353">
        <v>0</v>
      </c>
      <c r="H1446" s="353">
        <v>0</v>
      </c>
      <c r="I1446" s="353">
        <v>0</v>
      </c>
      <c r="J1446" s="353">
        <v>0</v>
      </c>
      <c r="K1446" s="353">
        <v>0</v>
      </c>
      <c r="L1446" s="353">
        <v>0</v>
      </c>
      <c r="M1446" s="354">
        <v>0.75</v>
      </c>
      <c r="N1446" s="355"/>
      <c r="O1446" s="355"/>
      <c r="P1446" s="353">
        <v>0</v>
      </c>
    </row>
    <row r="1447" spans="1:16">
      <c r="A1447" s="352">
        <v>482976</v>
      </c>
      <c r="B1447" s="352">
        <v>443</v>
      </c>
      <c r="C1447" s="352" t="s">
        <v>335</v>
      </c>
      <c r="D1447" s="352" t="s">
        <v>1659</v>
      </c>
      <c r="E1447" s="352">
        <v>0</v>
      </c>
      <c r="F1447" s="352" t="s">
        <v>1620</v>
      </c>
      <c r="G1447" s="353">
        <v>25182.97</v>
      </c>
      <c r="H1447" s="353">
        <v>0</v>
      </c>
      <c r="I1447" s="353">
        <v>0</v>
      </c>
      <c r="J1447" s="353">
        <v>6295.74</v>
      </c>
      <c r="K1447" s="353">
        <v>6295.74</v>
      </c>
      <c r="L1447" s="353">
        <v>18887.23</v>
      </c>
      <c r="M1447" s="354">
        <v>0.75</v>
      </c>
      <c r="N1447" s="355"/>
      <c r="O1447" s="355">
        <v>40989.53502314815</v>
      </c>
      <c r="P1447" s="353">
        <v>25182.97</v>
      </c>
    </row>
    <row r="1448" spans="1:16">
      <c r="A1448" s="352">
        <v>477296</v>
      </c>
      <c r="B1448" s="352">
        <v>442</v>
      </c>
      <c r="C1448" s="352" t="s">
        <v>413</v>
      </c>
      <c r="D1448" s="352" t="s">
        <v>1660</v>
      </c>
      <c r="E1448" s="352">
        <v>0</v>
      </c>
      <c r="F1448" s="352" t="s">
        <v>1661</v>
      </c>
      <c r="G1448" s="353">
        <v>32089.5</v>
      </c>
      <c r="H1448" s="353">
        <v>0</v>
      </c>
      <c r="I1448" s="353">
        <v>0</v>
      </c>
      <c r="J1448" s="353">
        <v>8022.37</v>
      </c>
      <c r="K1448" s="353">
        <v>8022.37</v>
      </c>
      <c r="L1448" s="353">
        <v>24067.13</v>
      </c>
      <c r="M1448" s="354">
        <v>0.75000015581420698</v>
      </c>
      <c r="N1448" s="355"/>
      <c r="O1448" s="355">
        <v>38321.568391203706</v>
      </c>
      <c r="P1448" s="353">
        <v>0</v>
      </c>
    </row>
    <row r="1449" spans="1:16">
      <c r="A1449" s="352">
        <v>482984</v>
      </c>
      <c r="B1449" s="352">
        <v>442</v>
      </c>
      <c r="C1449" s="352" t="s">
        <v>335</v>
      </c>
      <c r="D1449" s="352" t="s">
        <v>1662</v>
      </c>
      <c r="E1449" s="352">
        <v>0</v>
      </c>
      <c r="F1449" s="352" t="s">
        <v>1620</v>
      </c>
      <c r="G1449" s="353">
        <v>0</v>
      </c>
      <c r="H1449" s="353">
        <v>0</v>
      </c>
      <c r="I1449" s="353">
        <v>0</v>
      </c>
      <c r="J1449" s="353">
        <v>0</v>
      </c>
      <c r="K1449" s="353">
        <v>0</v>
      </c>
      <c r="L1449" s="353">
        <v>0</v>
      </c>
      <c r="M1449" s="354">
        <v>0.75</v>
      </c>
      <c r="N1449" s="355"/>
      <c r="O1449" s="355"/>
      <c r="P1449" s="353">
        <v>0</v>
      </c>
    </row>
    <row r="1450" spans="1:16">
      <c r="A1450" s="352">
        <v>477295</v>
      </c>
      <c r="B1450" s="352">
        <v>441</v>
      </c>
      <c r="C1450" s="352" t="s">
        <v>413</v>
      </c>
      <c r="D1450" s="352" t="s">
        <v>1663</v>
      </c>
      <c r="E1450" s="352">
        <v>0</v>
      </c>
      <c r="F1450" s="352" t="s">
        <v>1661</v>
      </c>
      <c r="G1450" s="353">
        <v>50508.06</v>
      </c>
      <c r="H1450" s="353">
        <v>0</v>
      </c>
      <c r="I1450" s="353">
        <v>0</v>
      </c>
      <c r="J1450" s="353">
        <v>12627.01</v>
      </c>
      <c r="K1450" s="353">
        <v>12627.01</v>
      </c>
      <c r="L1450" s="353">
        <v>37881.050000000003</v>
      </c>
      <c r="M1450" s="354">
        <v>0.75000009899410103</v>
      </c>
      <c r="N1450" s="355"/>
      <c r="O1450" s="355">
        <v>38321.568391203706</v>
      </c>
      <c r="P1450" s="353">
        <v>0</v>
      </c>
    </row>
    <row r="1451" spans="1:16">
      <c r="A1451" s="352">
        <v>482983</v>
      </c>
      <c r="B1451" s="352">
        <v>441</v>
      </c>
      <c r="C1451" s="352" t="s">
        <v>338</v>
      </c>
      <c r="D1451" s="352" t="s">
        <v>1664</v>
      </c>
      <c r="E1451" s="352">
        <v>0</v>
      </c>
      <c r="F1451" s="352" t="s">
        <v>1620</v>
      </c>
      <c r="G1451" s="353">
        <v>768.32</v>
      </c>
      <c r="H1451" s="353">
        <v>0</v>
      </c>
      <c r="I1451" s="353">
        <v>0</v>
      </c>
      <c r="J1451" s="353">
        <v>192.08</v>
      </c>
      <c r="K1451" s="353">
        <v>0</v>
      </c>
      <c r="L1451" s="353">
        <v>0</v>
      </c>
      <c r="M1451" s="354">
        <v>0.75</v>
      </c>
      <c r="N1451" s="355"/>
      <c r="O1451" s="355"/>
      <c r="P1451" s="353">
        <v>0</v>
      </c>
    </row>
    <row r="1452" spans="1:16">
      <c r="A1452" s="352">
        <v>477294</v>
      </c>
      <c r="B1452" s="352">
        <v>440</v>
      </c>
      <c r="C1452" s="352" t="s">
        <v>413</v>
      </c>
      <c r="D1452" s="352" t="s">
        <v>1665</v>
      </c>
      <c r="E1452" s="352">
        <v>0</v>
      </c>
      <c r="F1452" s="352" t="s">
        <v>1661</v>
      </c>
      <c r="G1452" s="353">
        <v>9876.24</v>
      </c>
      <c r="H1452" s="353">
        <v>0</v>
      </c>
      <c r="I1452" s="353">
        <v>0</v>
      </c>
      <c r="J1452" s="353">
        <v>2469.06</v>
      </c>
      <c r="K1452" s="353">
        <v>2469.06</v>
      </c>
      <c r="L1452" s="353">
        <v>7407.18</v>
      </c>
      <c r="M1452" s="354">
        <v>0.75</v>
      </c>
      <c r="N1452" s="355"/>
      <c r="O1452" s="355">
        <v>38321.568391203706</v>
      </c>
      <c r="P1452" s="353">
        <v>0</v>
      </c>
    </row>
    <row r="1453" spans="1:16">
      <c r="A1453" s="352">
        <v>482982</v>
      </c>
      <c r="B1453" s="352">
        <v>440</v>
      </c>
      <c r="C1453" s="352" t="s">
        <v>335</v>
      </c>
      <c r="D1453" s="352" t="s">
        <v>1666</v>
      </c>
      <c r="E1453" s="352">
        <v>0</v>
      </c>
      <c r="F1453" s="352" t="s">
        <v>1620</v>
      </c>
      <c r="G1453" s="353">
        <v>0</v>
      </c>
      <c r="H1453" s="353">
        <v>0</v>
      </c>
      <c r="I1453" s="353">
        <v>0</v>
      </c>
      <c r="J1453" s="353">
        <v>0</v>
      </c>
      <c r="K1453" s="353">
        <v>0</v>
      </c>
      <c r="L1453" s="353">
        <v>0</v>
      </c>
      <c r="M1453" s="354">
        <v>0.75</v>
      </c>
      <c r="N1453" s="355"/>
      <c r="O1453" s="355"/>
      <c r="P1453" s="353">
        <v>0</v>
      </c>
    </row>
    <row r="1454" spans="1:16">
      <c r="A1454" s="352">
        <v>482981</v>
      </c>
      <c r="B1454" s="352">
        <v>439</v>
      </c>
      <c r="C1454" s="352" t="s">
        <v>335</v>
      </c>
      <c r="D1454" s="352" t="s">
        <v>1667</v>
      </c>
      <c r="E1454" s="352">
        <v>0</v>
      </c>
      <c r="F1454" s="352" t="s">
        <v>1620</v>
      </c>
      <c r="G1454" s="353">
        <v>0</v>
      </c>
      <c r="H1454" s="353">
        <v>0</v>
      </c>
      <c r="I1454" s="353">
        <v>0</v>
      </c>
      <c r="J1454" s="353">
        <v>0</v>
      </c>
      <c r="K1454" s="353">
        <v>0</v>
      </c>
      <c r="L1454" s="353">
        <v>0</v>
      </c>
      <c r="M1454" s="354">
        <v>0.75</v>
      </c>
      <c r="N1454" s="355"/>
      <c r="O1454" s="355"/>
      <c r="P1454" s="353">
        <v>0</v>
      </c>
    </row>
    <row r="1455" spans="1:16">
      <c r="A1455" s="352">
        <v>482980</v>
      </c>
      <c r="B1455" s="352">
        <v>436</v>
      </c>
      <c r="C1455" s="352" t="s">
        <v>335</v>
      </c>
      <c r="D1455" s="352" t="s">
        <v>1668</v>
      </c>
      <c r="E1455" s="352">
        <v>0</v>
      </c>
      <c r="F1455" s="352" t="s">
        <v>1620</v>
      </c>
      <c r="G1455" s="353">
        <v>0</v>
      </c>
      <c r="H1455" s="353">
        <v>0</v>
      </c>
      <c r="I1455" s="353">
        <v>0</v>
      </c>
      <c r="J1455" s="353">
        <v>0</v>
      </c>
      <c r="K1455" s="353">
        <v>0</v>
      </c>
      <c r="L1455" s="353">
        <v>0</v>
      </c>
      <c r="M1455" s="354">
        <v>0.75</v>
      </c>
      <c r="N1455" s="355"/>
      <c r="O1455" s="355"/>
      <c r="P1455" s="353">
        <v>0</v>
      </c>
    </row>
    <row r="1456" spans="1:16">
      <c r="A1456" s="352">
        <v>482979</v>
      </c>
      <c r="B1456" s="352">
        <v>435</v>
      </c>
      <c r="C1456" s="352" t="s">
        <v>335</v>
      </c>
      <c r="D1456" s="352" t="s">
        <v>1669</v>
      </c>
      <c r="E1456" s="352">
        <v>0</v>
      </c>
      <c r="F1456" s="352" t="s">
        <v>1620</v>
      </c>
      <c r="G1456" s="353">
        <v>0</v>
      </c>
      <c r="H1456" s="353">
        <v>0</v>
      </c>
      <c r="I1456" s="353">
        <v>0</v>
      </c>
      <c r="J1456" s="353">
        <v>0</v>
      </c>
      <c r="K1456" s="353">
        <v>0</v>
      </c>
      <c r="L1456" s="353">
        <v>0</v>
      </c>
      <c r="M1456" s="354">
        <v>0.75</v>
      </c>
      <c r="N1456" s="355"/>
      <c r="O1456" s="355"/>
      <c r="P1456" s="353">
        <v>0</v>
      </c>
    </row>
    <row r="1457" spans="1:16">
      <c r="A1457" s="352">
        <v>482978</v>
      </c>
      <c r="B1457" s="352">
        <v>434</v>
      </c>
      <c r="C1457" s="352" t="s">
        <v>338</v>
      </c>
      <c r="D1457" s="352" t="s">
        <v>1670</v>
      </c>
      <c r="E1457" s="352">
        <v>0</v>
      </c>
      <c r="F1457" s="352" t="s">
        <v>1620</v>
      </c>
      <c r="G1457" s="353">
        <v>0</v>
      </c>
      <c r="H1457" s="353">
        <v>0</v>
      </c>
      <c r="I1457" s="353">
        <v>0</v>
      </c>
      <c r="J1457" s="353">
        <v>0</v>
      </c>
      <c r="K1457" s="353">
        <v>0</v>
      </c>
      <c r="L1457" s="353">
        <v>0</v>
      </c>
      <c r="M1457" s="354">
        <v>0.75</v>
      </c>
      <c r="N1457" s="355"/>
      <c r="O1457" s="355"/>
      <c r="P1457" s="353">
        <v>0</v>
      </c>
    </row>
    <row r="1458" spans="1:16">
      <c r="A1458" s="352">
        <v>482977</v>
      </c>
      <c r="B1458" s="352">
        <v>433</v>
      </c>
      <c r="C1458" s="352" t="s">
        <v>335</v>
      </c>
      <c r="D1458" s="352" t="s">
        <v>1671</v>
      </c>
      <c r="E1458" s="352">
        <v>0</v>
      </c>
      <c r="F1458" s="352" t="s">
        <v>1620</v>
      </c>
      <c r="G1458" s="353">
        <v>0</v>
      </c>
      <c r="H1458" s="353">
        <v>0</v>
      </c>
      <c r="I1458" s="353">
        <v>0</v>
      </c>
      <c r="J1458" s="353">
        <v>0</v>
      </c>
      <c r="K1458" s="353">
        <v>0</v>
      </c>
      <c r="L1458" s="353">
        <v>0</v>
      </c>
      <c r="M1458" s="354">
        <v>0.75</v>
      </c>
      <c r="N1458" s="355"/>
      <c r="O1458" s="355"/>
      <c r="P1458" s="353">
        <v>0</v>
      </c>
    </row>
    <row r="1459" spans="1:16">
      <c r="A1459" s="352">
        <v>482975</v>
      </c>
      <c r="B1459" s="352">
        <v>432</v>
      </c>
      <c r="C1459" s="352" t="s">
        <v>335</v>
      </c>
      <c r="D1459" s="352" t="s">
        <v>1672</v>
      </c>
      <c r="E1459" s="352">
        <v>0</v>
      </c>
      <c r="F1459" s="352" t="s">
        <v>1620</v>
      </c>
      <c r="G1459" s="353">
        <v>0</v>
      </c>
      <c r="H1459" s="353">
        <v>0</v>
      </c>
      <c r="I1459" s="353">
        <v>0</v>
      </c>
      <c r="J1459" s="353">
        <v>0</v>
      </c>
      <c r="K1459" s="353">
        <v>0</v>
      </c>
      <c r="L1459" s="353">
        <v>0</v>
      </c>
      <c r="M1459" s="354">
        <v>0.75</v>
      </c>
      <c r="N1459" s="355"/>
      <c r="O1459" s="355"/>
      <c r="P1459" s="353">
        <v>0</v>
      </c>
    </row>
    <row r="1460" spans="1:16">
      <c r="A1460" s="352">
        <v>482972</v>
      </c>
      <c r="B1460" s="352">
        <v>431</v>
      </c>
      <c r="C1460" s="352" t="s">
        <v>338</v>
      </c>
      <c r="D1460" s="352" t="s">
        <v>1673</v>
      </c>
      <c r="E1460" s="352">
        <v>0</v>
      </c>
      <c r="F1460" s="352" t="s">
        <v>1620</v>
      </c>
      <c r="G1460" s="353">
        <v>1017.15</v>
      </c>
      <c r="H1460" s="353">
        <v>0</v>
      </c>
      <c r="I1460" s="353">
        <v>0</v>
      </c>
      <c r="J1460" s="353">
        <v>254.29</v>
      </c>
      <c r="K1460" s="353">
        <v>254.29</v>
      </c>
      <c r="L1460" s="353">
        <v>762.86</v>
      </c>
      <c r="M1460" s="354">
        <v>0.75</v>
      </c>
      <c r="N1460" s="355"/>
      <c r="O1460" s="355">
        <v>40989.53502314815</v>
      </c>
      <c r="P1460" s="353">
        <v>1017.15</v>
      </c>
    </row>
    <row r="1461" spans="1:16">
      <c r="A1461" s="352">
        <v>482974</v>
      </c>
      <c r="B1461" s="352">
        <v>430</v>
      </c>
      <c r="C1461" s="352" t="s">
        <v>338</v>
      </c>
      <c r="D1461" s="352" t="s">
        <v>1674</v>
      </c>
      <c r="E1461" s="352">
        <v>0</v>
      </c>
      <c r="F1461" s="352" t="s">
        <v>1620</v>
      </c>
      <c r="G1461" s="353">
        <v>0</v>
      </c>
      <c r="H1461" s="353">
        <v>0</v>
      </c>
      <c r="I1461" s="353">
        <v>0</v>
      </c>
      <c r="J1461" s="353">
        <v>0</v>
      </c>
      <c r="K1461" s="353">
        <v>0</v>
      </c>
      <c r="L1461" s="353">
        <v>0</v>
      </c>
      <c r="M1461" s="354">
        <v>0.75</v>
      </c>
      <c r="N1461" s="355"/>
      <c r="O1461" s="355"/>
      <c r="P1461" s="353">
        <v>0</v>
      </c>
    </row>
    <row r="1462" spans="1:16">
      <c r="A1462" s="352">
        <v>481805</v>
      </c>
      <c r="B1462" s="352">
        <v>43</v>
      </c>
      <c r="C1462" s="352" t="s">
        <v>338</v>
      </c>
      <c r="D1462" s="352" t="s">
        <v>1675</v>
      </c>
      <c r="E1462" s="352">
        <v>0</v>
      </c>
      <c r="F1462" s="352" t="s">
        <v>1504</v>
      </c>
      <c r="G1462" s="353">
        <v>1638.16</v>
      </c>
      <c r="H1462" s="353">
        <v>0</v>
      </c>
      <c r="I1462" s="353">
        <v>0</v>
      </c>
      <c r="J1462" s="353">
        <v>409.54</v>
      </c>
      <c r="K1462" s="353">
        <v>409.54</v>
      </c>
      <c r="L1462" s="353">
        <v>1228.6199999999999</v>
      </c>
      <c r="M1462" s="354">
        <v>0.75</v>
      </c>
      <c r="N1462" s="355"/>
      <c r="O1462" s="355">
        <v>40990.489282407405</v>
      </c>
      <c r="P1462" s="353">
        <v>1638.16</v>
      </c>
    </row>
    <row r="1463" spans="1:16">
      <c r="A1463" s="352">
        <v>482973</v>
      </c>
      <c r="B1463" s="352">
        <v>428</v>
      </c>
      <c r="C1463" s="352" t="s">
        <v>338</v>
      </c>
      <c r="D1463" s="352" t="s">
        <v>1676</v>
      </c>
      <c r="E1463" s="352">
        <v>0</v>
      </c>
      <c r="F1463" s="352" t="s">
        <v>1620</v>
      </c>
      <c r="G1463" s="353">
        <v>0</v>
      </c>
      <c r="H1463" s="353">
        <v>0</v>
      </c>
      <c r="I1463" s="353">
        <v>0</v>
      </c>
      <c r="J1463" s="353">
        <v>0</v>
      </c>
      <c r="K1463" s="353">
        <v>0</v>
      </c>
      <c r="L1463" s="353">
        <v>0</v>
      </c>
      <c r="M1463" s="354">
        <v>0.75</v>
      </c>
      <c r="N1463" s="355"/>
      <c r="O1463" s="355"/>
      <c r="P1463" s="353">
        <v>0</v>
      </c>
    </row>
    <row r="1464" spans="1:16">
      <c r="A1464" s="352">
        <v>482971</v>
      </c>
      <c r="B1464" s="352">
        <v>427</v>
      </c>
      <c r="C1464" s="352" t="s">
        <v>338</v>
      </c>
      <c r="D1464" s="352" t="s">
        <v>1677</v>
      </c>
      <c r="E1464" s="352">
        <v>0</v>
      </c>
      <c r="F1464" s="352" t="s">
        <v>1620</v>
      </c>
      <c r="G1464" s="353">
        <v>9879.34</v>
      </c>
      <c r="H1464" s="353">
        <v>0</v>
      </c>
      <c r="I1464" s="353">
        <v>0</v>
      </c>
      <c r="J1464" s="353">
        <v>2469.83</v>
      </c>
      <c r="K1464" s="353">
        <v>2469.83</v>
      </c>
      <c r="L1464" s="353">
        <v>7409.51</v>
      </c>
      <c r="M1464" s="354">
        <v>0.75</v>
      </c>
      <c r="N1464" s="355"/>
      <c r="O1464" s="355">
        <v>40989.53502314815</v>
      </c>
      <c r="P1464" s="353">
        <v>9879.34</v>
      </c>
    </row>
    <row r="1465" spans="1:16">
      <c r="A1465" s="352">
        <v>482970</v>
      </c>
      <c r="B1465" s="352">
        <v>425</v>
      </c>
      <c r="C1465" s="352" t="s">
        <v>335</v>
      </c>
      <c r="D1465" s="352" t="s">
        <v>1678</v>
      </c>
      <c r="E1465" s="352">
        <v>1</v>
      </c>
      <c r="F1465" s="352" t="s">
        <v>1620</v>
      </c>
      <c r="G1465" s="353">
        <v>0</v>
      </c>
      <c r="H1465" s="353">
        <v>0</v>
      </c>
      <c r="I1465" s="353">
        <v>0</v>
      </c>
      <c r="J1465" s="353">
        <v>0</v>
      </c>
      <c r="K1465" s="353">
        <v>0</v>
      </c>
      <c r="L1465" s="353">
        <v>0</v>
      </c>
      <c r="M1465" s="354">
        <v>0</v>
      </c>
      <c r="N1465" s="355"/>
      <c r="O1465" s="355">
        <v>44313.63548611111</v>
      </c>
      <c r="P1465" s="353">
        <v>0</v>
      </c>
    </row>
    <row r="1466" spans="1:16">
      <c r="A1466" s="352">
        <v>482969</v>
      </c>
      <c r="B1466" s="352">
        <v>424</v>
      </c>
      <c r="C1466" s="352" t="s">
        <v>338</v>
      </c>
      <c r="D1466" s="352" t="s">
        <v>1679</v>
      </c>
      <c r="E1466" s="352">
        <v>0</v>
      </c>
      <c r="F1466" s="352" t="s">
        <v>1620</v>
      </c>
      <c r="G1466" s="353">
        <v>14032.15</v>
      </c>
      <c r="H1466" s="353">
        <v>0</v>
      </c>
      <c r="I1466" s="353">
        <v>0</v>
      </c>
      <c r="J1466" s="353">
        <v>3508.04</v>
      </c>
      <c r="K1466" s="353">
        <v>3508.04</v>
      </c>
      <c r="L1466" s="353">
        <v>10524.11</v>
      </c>
      <c r="M1466" s="354">
        <v>0.75</v>
      </c>
      <c r="N1466" s="355"/>
      <c r="O1466" s="355">
        <v>40989.53502314815</v>
      </c>
      <c r="P1466" s="353">
        <v>14032.15</v>
      </c>
    </row>
    <row r="1467" spans="1:16">
      <c r="A1467" s="352">
        <v>482968</v>
      </c>
      <c r="B1467" s="352">
        <v>423</v>
      </c>
      <c r="C1467" s="352" t="s">
        <v>338</v>
      </c>
      <c r="D1467" s="352" t="s">
        <v>1680</v>
      </c>
      <c r="E1467" s="352">
        <v>0</v>
      </c>
      <c r="F1467" s="352" t="s">
        <v>1620</v>
      </c>
      <c r="G1467" s="353">
        <v>3468.05</v>
      </c>
      <c r="H1467" s="353">
        <v>0</v>
      </c>
      <c r="I1467" s="353">
        <v>0</v>
      </c>
      <c r="J1467" s="353">
        <v>867.01</v>
      </c>
      <c r="K1467" s="353">
        <v>867.01</v>
      </c>
      <c r="L1467" s="353">
        <v>2601.04</v>
      </c>
      <c r="M1467" s="354">
        <v>0.75</v>
      </c>
      <c r="N1467" s="355"/>
      <c r="O1467" s="355">
        <v>40989.53502314815</v>
      </c>
      <c r="P1467" s="353">
        <v>3468.05</v>
      </c>
    </row>
    <row r="1468" spans="1:16">
      <c r="A1468" s="352">
        <v>482967</v>
      </c>
      <c r="B1468" s="352">
        <v>422</v>
      </c>
      <c r="C1468" s="352" t="s">
        <v>335</v>
      </c>
      <c r="D1468" s="352" t="s">
        <v>1681</v>
      </c>
      <c r="E1468" s="352">
        <v>0</v>
      </c>
      <c r="F1468" s="352" t="s">
        <v>1620</v>
      </c>
      <c r="G1468" s="353">
        <v>1615.42</v>
      </c>
      <c r="H1468" s="353">
        <v>128.09</v>
      </c>
      <c r="I1468" s="353">
        <v>0</v>
      </c>
      <c r="J1468" s="353">
        <v>403.85</v>
      </c>
      <c r="K1468" s="353">
        <v>403.85</v>
      </c>
      <c r="L1468" s="353">
        <v>1211.57</v>
      </c>
      <c r="M1468" s="354">
        <v>0.75</v>
      </c>
      <c r="N1468" s="355"/>
      <c r="O1468" s="355">
        <v>40989.53502314815</v>
      </c>
      <c r="P1468" s="353">
        <v>1615.42</v>
      </c>
    </row>
    <row r="1469" spans="1:16">
      <c r="A1469" s="352">
        <v>482966</v>
      </c>
      <c r="B1469" s="352">
        <v>421</v>
      </c>
      <c r="C1469" s="352" t="s">
        <v>335</v>
      </c>
      <c r="D1469" s="352" t="s">
        <v>1682</v>
      </c>
      <c r="E1469" s="352">
        <v>0</v>
      </c>
      <c r="F1469" s="352" t="s">
        <v>1620</v>
      </c>
      <c r="G1469" s="353">
        <v>16352.02</v>
      </c>
      <c r="H1469" s="353">
        <v>0</v>
      </c>
      <c r="I1469" s="353">
        <v>0</v>
      </c>
      <c r="J1469" s="353">
        <v>4088</v>
      </c>
      <c r="K1469" s="353">
        <v>4088</v>
      </c>
      <c r="L1469" s="353">
        <v>12264.02</v>
      </c>
      <c r="M1469" s="354">
        <v>0.75</v>
      </c>
      <c r="N1469" s="355"/>
      <c r="O1469" s="355">
        <v>40989.53502314815</v>
      </c>
      <c r="P1469" s="353">
        <v>16352.02</v>
      </c>
    </row>
    <row r="1470" spans="1:16">
      <c r="A1470" s="352">
        <v>482965</v>
      </c>
      <c r="B1470" s="352">
        <v>420</v>
      </c>
      <c r="C1470" s="352" t="s">
        <v>338</v>
      </c>
      <c r="D1470" s="352" t="s">
        <v>1683</v>
      </c>
      <c r="E1470" s="352">
        <v>0</v>
      </c>
      <c r="F1470" s="352" t="s">
        <v>1620</v>
      </c>
      <c r="G1470" s="353">
        <v>6092.72</v>
      </c>
      <c r="H1470" s="353">
        <v>0</v>
      </c>
      <c r="I1470" s="353">
        <v>0</v>
      </c>
      <c r="J1470" s="353">
        <v>1523.18</v>
      </c>
      <c r="K1470" s="353">
        <v>1523.18</v>
      </c>
      <c r="L1470" s="353">
        <v>4569.54</v>
      </c>
      <c r="M1470" s="354">
        <v>0.75</v>
      </c>
      <c r="N1470" s="355"/>
      <c r="O1470" s="355">
        <v>40989.53502314815</v>
      </c>
      <c r="P1470" s="353">
        <v>6092.72</v>
      </c>
    </row>
    <row r="1471" spans="1:16">
      <c r="A1471" s="352">
        <v>482964</v>
      </c>
      <c r="B1471" s="352">
        <v>419</v>
      </c>
      <c r="C1471" s="352" t="s">
        <v>335</v>
      </c>
      <c r="D1471" s="352" t="s">
        <v>1684</v>
      </c>
      <c r="E1471" s="352">
        <v>0</v>
      </c>
      <c r="F1471" s="352" t="s">
        <v>1620</v>
      </c>
      <c r="G1471" s="353">
        <v>4575.0600000000004</v>
      </c>
      <c r="H1471" s="353">
        <v>0</v>
      </c>
      <c r="I1471" s="353">
        <v>0</v>
      </c>
      <c r="J1471" s="353">
        <v>1143.76</v>
      </c>
      <c r="K1471" s="353">
        <v>1143.76</v>
      </c>
      <c r="L1471" s="353">
        <v>3431.3</v>
      </c>
      <c r="M1471" s="354">
        <v>0.75</v>
      </c>
      <c r="N1471" s="355"/>
      <c r="O1471" s="355">
        <v>40989.53502314815</v>
      </c>
      <c r="P1471" s="353">
        <v>4575.0600000000004</v>
      </c>
    </row>
    <row r="1472" spans="1:16">
      <c r="A1472" s="352">
        <v>482963</v>
      </c>
      <c r="B1472" s="352">
        <v>418</v>
      </c>
      <c r="C1472" s="352" t="s">
        <v>335</v>
      </c>
      <c r="D1472" s="352" t="s">
        <v>1685</v>
      </c>
      <c r="E1472" s="352">
        <v>0</v>
      </c>
      <c r="F1472" s="352" t="s">
        <v>1620</v>
      </c>
      <c r="G1472" s="353">
        <v>2525.52</v>
      </c>
      <c r="H1472" s="353">
        <v>0</v>
      </c>
      <c r="I1472" s="353">
        <v>0</v>
      </c>
      <c r="J1472" s="353">
        <v>631.38</v>
      </c>
      <c r="K1472" s="353">
        <v>631.38</v>
      </c>
      <c r="L1472" s="353">
        <v>1894.14</v>
      </c>
      <c r="M1472" s="354">
        <v>0.75</v>
      </c>
      <c r="N1472" s="355"/>
      <c r="O1472" s="355">
        <v>40989.53502314815</v>
      </c>
      <c r="P1472" s="353">
        <v>2525.52</v>
      </c>
    </row>
    <row r="1473" spans="1:16">
      <c r="A1473" s="352">
        <v>482962</v>
      </c>
      <c r="B1473" s="352">
        <v>416</v>
      </c>
      <c r="C1473" s="352" t="s">
        <v>338</v>
      </c>
      <c r="D1473" s="352" t="s">
        <v>1686</v>
      </c>
      <c r="E1473" s="352">
        <v>0</v>
      </c>
      <c r="F1473" s="352" t="s">
        <v>1620</v>
      </c>
      <c r="G1473" s="353">
        <v>2283.92</v>
      </c>
      <c r="H1473" s="353">
        <v>0</v>
      </c>
      <c r="I1473" s="353">
        <v>0</v>
      </c>
      <c r="J1473" s="353">
        <v>570.98</v>
      </c>
      <c r="K1473" s="353">
        <v>570.98</v>
      </c>
      <c r="L1473" s="353">
        <v>1712.94</v>
      </c>
      <c r="M1473" s="354">
        <v>0.75</v>
      </c>
      <c r="N1473" s="355"/>
      <c r="O1473" s="355">
        <v>40989.53502314815</v>
      </c>
      <c r="P1473" s="353">
        <v>2283.92</v>
      </c>
    </row>
    <row r="1474" spans="1:16">
      <c r="A1474" s="352">
        <v>482961</v>
      </c>
      <c r="B1474" s="352">
        <v>415</v>
      </c>
      <c r="C1474" s="352" t="s">
        <v>335</v>
      </c>
      <c r="D1474" s="352" t="s">
        <v>1687</v>
      </c>
      <c r="E1474" s="352">
        <v>0</v>
      </c>
      <c r="F1474" s="352" t="s">
        <v>1620</v>
      </c>
      <c r="G1474" s="353">
        <v>2087.15</v>
      </c>
      <c r="H1474" s="353">
        <v>0</v>
      </c>
      <c r="I1474" s="353">
        <v>0</v>
      </c>
      <c r="J1474" s="353">
        <v>521.79</v>
      </c>
      <c r="K1474" s="353">
        <v>521.79</v>
      </c>
      <c r="L1474" s="353">
        <v>1565.36</v>
      </c>
      <c r="M1474" s="354">
        <v>0.75</v>
      </c>
      <c r="N1474" s="355"/>
      <c r="O1474" s="355">
        <v>40989.53502314815</v>
      </c>
      <c r="P1474" s="353">
        <v>2087.15</v>
      </c>
    </row>
    <row r="1475" spans="1:16">
      <c r="A1475" s="352">
        <v>482960</v>
      </c>
      <c r="B1475" s="352">
        <v>414</v>
      </c>
      <c r="C1475" s="352" t="s">
        <v>335</v>
      </c>
      <c r="D1475" s="352" t="s">
        <v>1688</v>
      </c>
      <c r="E1475" s="352">
        <v>1</v>
      </c>
      <c r="F1475" s="352" t="s">
        <v>1620</v>
      </c>
      <c r="G1475" s="353">
        <v>0</v>
      </c>
      <c r="H1475" s="353">
        <v>0</v>
      </c>
      <c r="I1475" s="353">
        <v>-432006.01</v>
      </c>
      <c r="J1475" s="353">
        <v>0</v>
      </c>
      <c r="K1475" s="353">
        <v>0</v>
      </c>
      <c r="L1475" s="353">
        <v>0</v>
      </c>
      <c r="M1475" s="354">
        <v>0</v>
      </c>
      <c r="N1475" s="355"/>
      <c r="O1475" s="355">
        <v>44313.63548611111</v>
      </c>
      <c r="P1475" s="353">
        <v>0</v>
      </c>
    </row>
    <row r="1476" spans="1:16">
      <c r="A1476" s="352">
        <v>482959</v>
      </c>
      <c r="B1476" s="352">
        <v>408</v>
      </c>
      <c r="C1476" s="352" t="s">
        <v>335</v>
      </c>
      <c r="D1476" s="352" t="s">
        <v>1689</v>
      </c>
      <c r="E1476" s="352">
        <v>0</v>
      </c>
      <c r="F1476" s="352" t="s">
        <v>1620</v>
      </c>
      <c r="G1476" s="353">
        <v>0</v>
      </c>
      <c r="H1476" s="353">
        <v>0</v>
      </c>
      <c r="I1476" s="353">
        <v>0</v>
      </c>
      <c r="J1476" s="353">
        <v>0</v>
      </c>
      <c r="K1476" s="353">
        <v>0</v>
      </c>
      <c r="L1476" s="353">
        <v>0</v>
      </c>
      <c r="M1476" s="354">
        <v>0.75</v>
      </c>
      <c r="N1476" s="355"/>
      <c r="O1476" s="355"/>
      <c r="P1476" s="353">
        <v>0</v>
      </c>
    </row>
    <row r="1477" spans="1:16">
      <c r="A1477" s="352">
        <v>482958</v>
      </c>
      <c r="B1477" s="352">
        <v>407</v>
      </c>
      <c r="C1477" s="352" t="s">
        <v>335</v>
      </c>
      <c r="D1477" s="352" t="s">
        <v>1690</v>
      </c>
      <c r="E1477" s="352">
        <v>0</v>
      </c>
      <c r="F1477" s="352" t="s">
        <v>1620</v>
      </c>
      <c r="G1477" s="353">
        <v>0</v>
      </c>
      <c r="H1477" s="353">
        <v>0</v>
      </c>
      <c r="I1477" s="353">
        <v>0</v>
      </c>
      <c r="J1477" s="353">
        <v>0</v>
      </c>
      <c r="K1477" s="353">
        <v>0</v>
      </c>
      <c r="L1477" s="353">
        <v>0</v>
      </c>
      <c r="M1477" s="354">
        <v>0.75</v>
      </c>
      <c r="N1477" s="355"/>
      <c r="O1477" s="355"/>
      <c r="P1477" s="353">
        <v>0</v>
      </c>
    </row>
    <row r="1478" spans="1:16">
      <c r="A1478" s="352">
        <v>482957</v>
      </c>
      <c r="B1478" s="352">
        <v>406</v>
      </c>
      <c r="C1478" s="352" t="s">
        <v>335</v>
      </c>
      <c r="D1478" s="352" t="s">
        <v>1691</v>
      </c>
      <c r="E1478" s="352">
        <v>0</v>
      </c>
      <c r="F1478" s="352" t="s">
        <v>1620</v>
      </c>
      <c r="G1478" s="353">
        <v>0</v>
      </c>
      <c r="H1478" s="353">
        <v>0</v>
      </c>
      <c r="I1478" s="353">
        <v>0</v>
      </c>
      <c r="J1478" s="353">
        <v>0</v>
      </c>
      <c r="K1478" s="353">
        <v>0</v>
      </c>
      <c r="L1478" s="353">
        <v>0</v>
      </c>
      <c r="M1478" s="354">
        <v>0.75</v>
      </c>
      <c r="N1478" s="355"/>
      <c r="O1478" s="355"/>
      <c r="P1478" s="353">
        <v>0</v>
      </c>
    </row>
    <row r="1479" spans="1:16">
      <c r="A1479" s="352">
        <v>481809</v>
      </c>
      <c r="B1479" s="352">
        <v>40</v>
      </c>
      <c r="C1479" s="352" t="s">
        <v>338</v>
      </c>
      <c r="D1479" s="352" t="s">
        <v>1692</v>
      </c>
      <c r="E1479" s="352">
        <v>0</v>
      </c>
      <c r="F1479" s="352" t="s">
        <v>1504</v>
      </c>
      <c r="G1479" s="353">
        <v>5182.12</v>
      </c>
      <c r="H1479" s="353">
        <v>0</v>
      </c>
      <c r="I1479" s="353">
        <v>0</v>
      </c>
      <c r="J1479" s="353">
        <v>1295.53</v>
      </c>
      <c r="K1479" s="353">
        <v>1295.53</v>
      </c>
      <c r="L1479" s="353">
        <v>3886.59</v>
      </c>
      <c r="M1479" s="354">
        <v>0.75</v>
      </c>
      <c r="N1479" s="355"/>
      <c r="O1479" s="355">
        <v>40990.489282407405</v>
      </c>
      <c r="P1479" s="353">
        <v>5182.12</v>
      </c>
    </row>
    <row r="1480" spans="1:16">
      <c r="A1480" s="352">
        <v>476503</v>
      </c>
      <c r="B1480" s="352">
        <v>394</v>
      </c>
      <c r="C1480" s="352" t="s">
        <v>1693</v>
      </c>
      <c r="D1480" s="352" t="s">
        <v>1694</v>
      </c>
      <c r="E1480" s="352">
        <v>2</v>
      </c>
      <c r="F1480" s="352" t="s">
        <v>1695</v>
      </c>
      <c r="G1480" s="353">
        <v>325886.96999999997</v>
      </c>
      <c r="H1480" s="353">
        <v>0</v>
      </c>
      <c r="I1480" s="353">
        <v>0</v>
      </c>
      <c r="J1480" s="353">
        <v>81471.740000000005</v>
      </c>
      <c r="K1480" s="353">
        <v>81471.740000000005</v>
      </c>
      <c r="L1480" s="353">
        <v>244415.23</v>
      </c>
      <c r="M1480" s="354">
        <v>0.75000000767137098</v>
      </c>
      <c r="N1480" s="355"/>
      <c r="O1480" s="355">
        <v>39784.799537037034</v>
      </c>
      <c r="P1480" s="353">
        <v>0</v>
      </c>
    </row>
    <row r="1481" spans="1:16">
      <c r="A1481" s="352">
        <v>482956</v>
      </c>
      <c r="B1481" s="352">
        <v>394</v>
      </c>
      <c r="C1481" s="352" t="s">
        <v>335</v>
      </c>
      <c r="D1481" s="352" t="s">
        <v>1696</v>
      </c>
      <c r="E1481" s="352">
        <v>0</v>
      </c>
      <c r="F1481" s="352" t="s">
        <v>1620</v>
      </c>
      <c r="G1481" s="353">
        <v>0</v>
      </c>
      <c r="H1481" s="353">
        <v>0</v>
      </c>
      <c r="I1481" s="353">
        <v>0</v>
      </c>
      <c r="J1481" s="353">
        <v>0</v>
      </c>
      <c r="K1481" s="353">
        <v>0</v>
      </c>
      <c r="L1481" s="353">
        <v>0</v>
      </c>
      <c r="M1481" s="354">
        <v>0.75</v>
      </c>
      <c r="N1481" s="355"/>
      <c r="O1481" s="355"/>
      <c r="P1481" s="353">
        <v>0</v>
      </c>
    </row>
    <row r="1482" spans="1:16">
      <c r="A1482" s="352">
        <v>482955</v>
      </c>
      <c r="B1482" s="352">
        <v>393</v>
      </c>
      <c r="C1482" s="352" t="s">
        <v>335</v>
      </c>
      <c r="D1482" s="352" t="s">
        <v>1697</v>
      </c>
      <c r="E1482" s="352">
        <v>0</v>
      </c>
      <c r="F1482" s="352" t="s">
        <v>1620</v>
      </c>
      <c r="G1482" s="353">
        <v>0</v>
      </c>
      <c r="H1482" s="353">
        <v>0</v>
      </c>
      <c r="I1482" s="353">
        <v>0</v>
      </c>
      <c r="J1482" s="353">
        <v>0</v>
      </c>
      <c r="K1482" s="353">
        <v>0</v>
      </c>
      <c r="L1482" s="353">
        <v>0</v>
      </c>
      <c r="M1482" s="354">
        <v>0.75</v>
      </c>
      <c r="N1482" s="355"/>
      <c r="O1482" s="355"/>
      <c r="P1482" s="353">
        <v>0</v>
      </c>
    </row>
    <row r="1483" spans="1:16">
      <c r="A1483" s="352">
        <v>482954</v>
      </c>
      <c r="B1483" s="352">
        <v>392</v>
      </c>
      <c r="C1483" s="352" t="s">
        <v>335</v>
      </c>
      <c r="D1483" s="352" t="s">
        <v>1698</v>
      </c>
      <c r="E1483" s="352">
        <v>0</v>
      </c>
      <c r="F1483" s="352" t="s">
        <v>1620</v>
      </c>
      <c r="G1483" s="353">
        <v>0</v>
      </c>
      <c r="H1483" s="353">
        <v>0</v>
      </c>
      <c r="I1483" s="353">
        <v>0</v>
      </c>
      <c r="J1483" s="353">
        <v>0</v>
      </c>
      <c r="K1483" s="353">
        <v>0</v>
      </c>
      <c r="L1483" s="353">
        <v>0</v>
      </c>
      <c r="M1483" s="354">
        <v>0.75</v>
      </c>
      <c r="N1483" s="355"/>
      <c r="O1483" s="355"/>
      <c r="P1483" s="353">
        <v>0</v>
      </c>
    </row>
    <row r="1484" spans="1:16">
      <c r="A1484" s="352">
        <v>482953</v>
      </c>
      <c r="B1484" s="352">
        <v>391</v>
      </c>
      <c r="C1484" s="352" t="s">
        <v>335</v>
      </c>
      <c r="D1484" s="352" t="s">
        <v>1699</v>
      </c>
      <c r="E1484" s="352">
        <v>0</v>
      </c>
      <c r="F1484" s="352" t="s">
        <v>1620</v>
      </c>
      <c r="G1484" s="353">
        <v>0</v>
      </c>
      <c r="H1484" s="353">
        <v>0</v>
      </c>
      <c r="I1484" s="353">
        <v>0</v>
      </c>
      <c r="J1484" s="353">
        <v>0</v>
      </c>
      <c r="K1484" s="353">
        <v>0</v>
      </c>
      <c r="L1484" s="353">
        <v>0</v>
      </c>
      <c r="M1484" s="354">
        <v>0.75</v>
      </c>
      <c r="N1484" s="355"/>
      <c r="O1484" s="355"/>
      <c r="P1484" s="353">
        <v>0</v>
      </c>
    </row>
    <row r="1485" spans="1:16">
      <c r="A1485" s="352">
        <v>481808</v>
      </c>
      <c r="B1485" s="352">
        <v>39</v>
      </c>
      <c r="C1485" s="352" t="s">
        <v>338</v>
      </c>
      <c r="D1485" s="352" t="s">
        <v>1700</v>
      </c>
      <c r="E1485" s="352">
        <v>0</v>
      </c>
      <c r="F1485" s="352" t="s">
        <v>1504</v>
      </c>
      <c r="G1485" s="353">
        <v>0</v>
      </c>
      <c r="H1485" s="353">
        <v>0</v>
      </c>
      <c r="I1485" s="353">
        <v>0</v>
      </c>
      <c r="J1485" s="353">
        <v>0</v>
      </c>
      <c r="K1485" s="353">
        <v>0</v>
      </c>
      <c r="L1485" s="353">
        <v>0</v>
      </c>
      <c r="M1485" s="354">
        <v>0.75</v>
      </c>
      <c r="N1485" s="355"/>
      <c r="O1485" s="355"/>
      <c r="P1485" s="353">
        <v>0</v>
      </c>
    </row>
    <row r="1486" spans="1:16">
      <c r="A1486" s="352">
        <v>482952</v>
      </c>
      <c r="B1486" s="352">
        <v>389</v>
      </c>
      <c r="C1486" s="352" t="s">
        <v>335</v>
      </c>
      <c r="D1486" s="352" t="s">
        <v>1701</v>
      </c>
      <c r="E1486" s="352">
        <v>0</v>
      </c>
      <c r="F1486" s="352" t="s">
        <v>1620</v>
      </c>
      <c r="G1486" s="353">
        <v>0</v>
      </c>
      <c r="H1486" s="353">
        <v>0</v>
      </c>
      <c r="I1486" s="353">
        <v>0</v>
      </c>
      <c r="J1486" s="353">
        <v>0</v>
      </c>
      <c r="K1486" s="353">
        <v>0</v>
      </c>
      <c r="L1486" s="353">
        <v>0</v>
      </c>
      <c r="M1486" s="354">
        <v>0.75</v>
      </c>
      <c r="N1486" s="355"/>
      <c r="O1486" s="355"/>
      <c r="P1486" s="353">
        <v>0</v>
      </c>
    </row>
    <row r="1487" spans="1:16">
      <c r="A1487" s="352">
        <v>480158</v>
      </c>
      <c r="B1487" s="352">
        <v>383</v>
      </c>
      <c r="C1487" s="352" t="s">
        <v>335</v>
      </c>
      <c r="D1487" s="352" t="s">
        <v>1702</v>
      </c>
      <c r="E1487" s="352">
        <v>1</v>
      </c>
      <c r="F1487" s="352" t="s">
        <v>1507</v>
      </c>
      <c r="G1487" s="353">
        <v>0</v>
      </c>
      <c r="H1487" s="353">
        <v>0</v>
      </c>
      <c r="I1487" s="353">
        <v>0</v>
      </c>
      <c r="J1487" s="353">
        <v>0</v>
      </c>
      <c r="K1487" s="353">
        <v>0</v>
      </c>
      <c r="L1487" s="353">
        <v>0</v>
      </c>
      <c r="M1487" s="354">
        <v>0</v>
      </c>
      <c r="N1487" s="355"/>
      <c r="O1487" s="355">
        <v>41940.772326388891</v>
      </c>
      <c r="P1487" s="353">
        <v>0</v>
      </c>
    </row>
    <row r="1488" spans="1:16">
      <c r="A1488" s="352">
        <v>482951</v>
      </c>
      <c r="B1488" s="352">
        <v>381</v>
      </c>
      <c r="C1488" s="352" t="s">
        <v>335</v>
      </c>
      <c r="D1488" s="352" t="s">
        <v>1703</v>
      </c>
      <c r="E1488" s="352">
        <v>0</v>
      </c>
      <c r="F1488" s="352" t="s">
        <v>1620</v>
      </c>
      <c r="G1488" s="353">
        <v>3490.22</v>
      </c>
      <c r="H1488" s="353">
        <v>0</v>
      </c>
      <c r="I1488" s="353">
        <v>0</v>
      </c>
      <c r="J1488" s="353">
        <v>872.55</v>
      </c>
      <c r="K1488" s="353">
        <v>872.55</v>
      </c>
      <c r="L1488" s="353">
        <v>2617.67</v>
      </c>
      <c r="M1488" s="354">
        <v>0.75</v>
      </c>
      <c r="N1488" s="355"/>
      <c r="O1488" s="355">
        <v>40989.53502314815</v>
      </c>
      <c r="P1488" s="353">
        <v>3490.22</v>
      </c>
    </row>
    <row r="1489" spans="1:16">
      <c r="A1489" s="352">
        <v>481807</v>
      </c>
      <c r="B1489" s="352">
        <v>38</v>
      </c>
      <c r="C1489" s="352" t="s">
        <v>338</v>
      </c>
      <c r="D1489" s="352" t="s">
        <v>1704</v>
      </c>
      <c r="E1489" s="352">
        <v>0</v>
      </c>
      <c r="F1489" s="352" t="s">
        <v>1504</v>
      </c>
      <c r="G1489" s="353">
        <v>3863.87</v>
      </c>
      <c r="H1489" s="353">
        <v>0</v>
      </c>
      <c r="I1489" s="353">
        <v>0</v>
      </c>
      <c r="J1489" s="353">
        <v>965.97</v>
      </c>
      <c r="K1489" s="353">
        <v>965.97</v>
      </c>
      <c r="L1489" s="353">
        <v>2897.9</v>
      </c>
      <c r="M1489" s="354">
        <v>0.75</v>
      </c>
      <c r="N1489" s="355"/>
      <c r="O1489" s="355">
        <v>40990.489282407405</v>
      </c>
      <c r="P1489" s="353">
        <v>3863.87</v>
      </c>
    </row>
    <row r="1490" spans="1:16">
      <c r="A1490" s="352">
        <v>477293</v>
      </c>
      <c r="B1490" s="352">
        <v>373</v>
      </c>
      <c r="C1490" s="352" t="s">
        <v>413</v>
      </c>
      <c r="D1490" s="352" t="s">
        <v>1705</v>
      </c>
      <c r="E1490" s="352">
        <v>0</v>
      </c>
      <c r="F1490" s="352" t="s">
        <v>1661</v>
      </c>
      <c r="G1490" s="353">
        <v>39544</v>
      </c>
      <c r="H1490" s="353">
        <v>0</v>
      </c>
      <c r="I1490" s="353">
        <v>0</v>
      </c>
      <c r="J1490" s="353">
        <v>9886</v>
      </c>
      <c r="K1490" s="353">
        <v>9886</v>
      </c>
      <c r="L1490" s="353">
        <v>29658</v>
      </c>
      <c r="M1490" s="354">
        <v>0.75</v>
      </c>
      <c r="N1490" s="355"/>
      <c r="O1490" s="355">
        <v>38041.528171296297</v>
      </c>
      <c r="P1490" s="353">
        <v>0</v>
      </c>
    </row>
    <row r="1491" spans="1:16">
      <c r="A1491" s="352">
        <v>477292</v>
      </c>
      <c r="B1491" s="352">
        <v>371</v>
      </c>
      <c r="C1491" s="352" t="s">
        <v>1693</v>
      </c>
      <c r="D1491" s="352" t="s">
        <v>1706</v>
      </c>
      <c r="E1491" s="352">
        <v>0</v>
      </c>
      <c r="F1491" s="352" t="s">
        <v>1661</v>
      </c>
      <c r="G1491" s="353">
        <v>7075.2</v>
      </c>
      <c r="H1491" s="353">
        <v>0</v>
      </c>
      <c r="I1491" s="353">
        <v>0</v>
      </c>
      <c r="J1491" s="353">
        <v>1768.8</v>
      </c>
      <c r="K1491" s="353">
        <v>1768.8</v>
      </c>
      <c r="L1491" s="353">
        <v>5306.4</v>
      </c>
      <c r="M1491" s="354">
        <v>0.75</v>
      </c>
      <c r="N1491" s="355"/>
      <c r="O1491" s="355">
        <v>38041.528171296297</v>
      </c>
      <c r="P1491" s="353">
        <v>0</v>
      </c>
    </row>
    <row r="1492" spans="1:16">
      <c r="A1492" s="352">
        <v>477291</v>
      </c>
      <c r="B1492" s="352">
        <v>370</v>
      </c>
      <c r="C1492" s="352" t="s">
        <v>413</v>
      </c>
      <c r="D1492" s="352" t="s">
        <v>1707</v>
      </c>
      <c r="E1492" s="352">
        <v>0</v>
      </c>
      <c r="F1492" s="352" t="s">
        <v>1661</v>
      </c>
      <c r="G1492" s="353">
        <v>2000</v>
      </c>
      <c r="H1492" s="353">
        <v>0</v>
      </c>
      <c r="I1492" s="353">
        <v>0</v>
      </c>
      <c r="J1492" s="353">
        <v>500</v>
      </c>
      <c r="K1492" s="353">
        <v>500</v>
      </c>
      <c r="L1492" s="353">
        <v>1500</v>
      </c>
      <c r="M1492" s="354">
        <v>0.75</v>
      </c>
      <c r="N1492" s="355"/>
      <c r="O1492" s="355">
        <v>38041.528171296297</v>
      </c>
      <c r="P1492" s="353">
        <v>0</v>
      </c>
    </row>
    <row r="1493" spans="1:16">
      <c r="A1493" s="352">
        <v>477290</v>
      </c>
      <c r="B1493" s="352">
        <v>369</v>
      </c>
      <c r="C1493" s="352" t="s">
        <v>375</v>
      </c>
      <c r="D1493" s="352" t="s">
        <v>1708</v>
      </c>
      <c r="E1493" s="352">
        <v>0</v>
      </c>
      <c r="F1493" s="352" t="s">
        <v>1661</v>
      </c>
      <c r="G1493" s="353">
        <v>2442</v>
      </c>
      <c r="H1493" s="353">
        <v>0</v>
      </c>
      <c r="I1493" s="353">
        <v>0</v>
      </c>
      <c r="J1493" s="353">
        <v>610.5</v>
      </c>
      <c r="K1493" s="353">
        <v>610.5</v>
      </c>
      <c r="L1493" s="353">
        <v>1831.5</v>
      </c>
      <c r="M1493" s="354">
        <v>0.75</v>
      </c>
      <c r="N1493" s="355"/>
      <c r="O1493" s="355">
        <v>38041.528171296297</v>
      </c>
      <c r="P1493" s="353">
        <v>0</v>
      </c>
    </row>
    <row r="1494" spans="1:16">
      <c r="A1494" s="352">
        <v>476871</v>
      </c>
      <c r="B1494" s="352">
        <v>362</v>
      </c>
      <c r="C1494" s="352" t="s">
        <v>338</v>
      </c>
      <c r="D1494" s="352" t="s">
        <v>1709</v>
      </c>
      <c r="E1494" s="352">
        <v>1</v>
      </c>
      <c r="F1494" s="352" t="s">
        <v>1710</v>
      </c>
      <c r="G1494" s="353">
        <v>77894.73</v>
      </c>
      <c r="H1494" s="353">
        <v>0</v>
      </c>
      <c r="I1494" s="353">
        <v>0</v>
      </c>
      <c r="J1494" s="353">
        <v>19473.68</v>
      </c>
      <c r="K1494" s="353">
        <v>19473.68</v>
      </c>
      <c r="L1494" s="353">
        <v>58421.05</v>
      </c>
      <c r="M1494" s="354">
        <v>0.75000003209459698</v>
      </c>
      <c r="N1494" s="355"/>
      <c r="O1494" s="355">
        <v>38747.773009259261</v>
      </c>
      <c r="P1494" s="353">
        <v>0</v>
      </c>
    </row>
    <row r="1495" spans="1:16">
      <c r="A1495" s="352">
        <v>482945</v>
      </c>
      <c r="B1495" s="352">
        <v>360</v>
      </c>
      <c r="C1495" s="352" t="s">
        <v>338</v>
      </c>
      <c r="D1495" s="352" t="s">
        <v>1711</v>
      </c>
      <c r="E1495" s="352">
        <v>0</v>
      </c>
      <c r="F1495" s="352" t="s">
        <v>1620</v>
      </c>
      <c r="G1495" s="353">
        <v>1252.29</v>
      </c>
      <c r="H1495" s="353">
        <v>0</v>
      </c>
      <c r="I1495" s="353">
        <v>0</v>
      </c>
      <c r="J1495" s="353">
        <v>313.07</v>
      </c>
      <c r="K1495" s="353">
        <v>313.07</v>
      </c>
      <c r="L1495" s="353">
        <v>939.22</v>
      </c>
      <c r="M1495" s="354">
        <v>0.75</v>
      </c>
      <c r="N1495" s="355"/>
      <c r="O1495" s="355">
        <v>40989.53502314815</v>
      </c>
      <c r="P1495" s="353">
        <v>1252.29</v>
      </c>
    </row>
    <row r="1496" spans="1:16">
      <c r="A1496" s="352">
        <v>481806</v>
      </c>
      <c r="B1496" s="352">
        <v>36</v>
      </c>
      <c r="C1496" s="352" t="s">
        <v>338</v>
      </c>
      <c r="D1496" s="352" t="s">
        <v>1712</v>
      </c>
      <c r="E1496" s="352">
        <v>0</v>
      </c>
      <c r="F1496" s="352" t="s">
        <v>1504</v>
      </c>
      <c r="G1496" s="353">
        <v>3844.41</v>
      </c>
      <c r="H1496" s="353">
        <v>0</v>
      </c>
      <c r="I1496" s="353">
        <v>0</v>
      </c>
      <c r="J1496" s="353">
        <v>961.1</v>
      </c>
      <c r="K1496" s="353">
        <v>961.1</v>
      </c>
      <c r="L1496" s="353">
        <v>2883.31</v>
      </c>
      <c r="M1496" s="354">
        <v>0.75</v>
      </c>
      <c r="N1496" s="355"/>
      <c r="O1496" s="355">
        <v>40990.489282407405</v>
      </c>
      <c r="P1496" s="353">
        <v>3844.41</v>
      </c>
    </row>
    <row r="1497" spans="1:16">
      <c r="A1497" s="352">
        <v>482950</v>
      </c>
      <c r="B1497" s="352">
        <v>358</v>
      </c>
      <c r="C1497" s="352" t="s">
        <v>335</v>
      </c>
      <c r="D1497" s="352" t="s">
        <v>1713</v>
      </c>
      <c r="E1497" s="352">
        <v>0</v>
      </c>
      <c r="F1497" s="352" t="s">
        <v>1620</v>
      </c>
      <c r="G1497" s="353">
        <v>0</v>
      </c>
      <c r="H1497" s="353">
        <v>0</v>
      </c>
      <c r="I1497" s="353">
        <v>0</v>
      </c>
      <c r="J1497" s="353">
        <v>0</v>
      </c>
      <c r="K1497" s="353">
        <v>0</v>
      </c>
      <c r="L1497" s="353">
        <v>0</v>
      </c>
      <c r="M1497" s="354">
        <v>0.75</v>
      </c>
      <c r="N1497" s="355"/>
      <c r="O1497" s="355"/>
      <c r="P1497" s="353">
        <v>0</v>
      </c>
    </row>
    <row r="1498" spans="1:16">
      <c r="A1498" s="352">
        <v>482949</v>
      </c>
      <c r="B1498" s="352">
        <v>352</v>
      </c>
      <c r="C1498" s="352" t="s">
        <v>338</v>
      </c>
      <c r="D1498" s="352" t="s">
        <v>1714</v>
      </c>
      <c r="E1498" s="352">
        <v>0</v>
      </c>
      <c r="F1498" s="352" t="s">
        <v>1620</v>
      </c>
      <c r="G1498" s="353">
        <v>1780.54</v>
      </c>
      <c r="H1498" s="353">
        <v>0</v>
      </c>
      <c r="I1498" s="353">
        <v>0</v>
      </c>
      <c r="J1498" s="353">
        <v>445.13</v>
      </c>
      <c r="K1498" s="353">
        <v>445.13</v>
      </c>
      <c r="L1498" s="353">
        <v>1335.41</v>
      </c>
      <c r="M1498" s="354">
        <v>0.75</v>
      </c>
      <c r="N1498" s="355"/>
      <c r="O1498" s="355">
        <v>40989.53502314815</v>
      </c>
      <c r="P1498" s="353">
        <v>1780.54</v>
      </c>
    </row>
    <row r="1499" spans="1:16">
      <c r="A1499" s="352">
        <v>482947</v>
      </c>
      <c r="B1499" s="352">
        <v>351</v>
      </c>
      <c r="C1499" s="352" t="s">
        <v>335</v>
      </c>
      <c r="D1499" s="352" t="s">
        <v>1715</v>
      </c>
      <c r="E1499" s="352">
        <v>0</v>
      </c>
      <c r="F1499" s="352" t="s">
        <v>1620</v>
      </c>
      <c r="G1499" s="353">
        <v>1877.56</v>
      </c>
      <c r="H1499" s="353">
        <v>0</v>
      </c>
      <c r="I1499" s="353">
        <v>0</v>
      </c>
      <c r="J1499" s="353">
        <v>469.39</v>
      </c>
      <c r="K1499" s="353">
        <v>469.39</v>
      </c>
      <c r="L1499" s="353">
        <v>1408.17</v>
      </c>
      <c r="M1499" s="354">
        <v>0.75</v>
      </c>
      <c r="N1499" s="355"/>
      <c r="O1499" s="355">
        <v>40989.53502314815</v>
      </c>
      <c r="P1499" s="353">
        <v>1877.56</v>
      </c>
    </row>
    <row r="1500" spans="1:16">
      <c r="A1500" s="352">
        <v>482948</v>
      </c>
      <c r="B1500" s="352">
        <v>350</v>
      </c>
      <c r="C1500" s="352" t="s">
        <v>335</v>
      </c>
      <c r="D1500" s="352" t="s">
        <v>1716</v>
      </c>
      <c r="E1500" s="352">
        <v>0</v>
      </c>
      <c r="F1500" s="352" t="s">
        <v>1620</v>
      </c>
      <c r="G1500" s="353">
        <v>1339.51</v>
      </c>
      <c r="H1500" s="353">
        <v>0</v>
      </c>
      <c r="I1500" s="353">
        <v>0</v>
      </c>
      <c r="J1500" s="353">
        <v>334.88</v>
      </c>
      <c r="K1500" s="353">
        <v>334.88</v>
      </c>
      <c r="L1500" s="353">
        <v>1004.63</v>
      </c>
      <c r="M1500" s="354">
        <v>0.75</v>
      </c>
      <c r="N1500" s="355"/>
      <c r="O1500" s="355">
        <v>40989.53502314815</v>
      </c>
      <c r="P1500" s="353">
        <v>1339.51</v>
      </c>
    </row>
    <row r="1501" spans="1:16">
      <c r="A1501" s="352">
        <v>482946</v>
      </c>
      <c r="B1501" s="352">
        <v>349</v>
      </c>
      <c r="C1501" s="352" t="s">
        <v>335</v>
      </c>
      <c r="D1501" s="352" t="s">
        <v>1717</v>
      </c>
      <c r="E1501" s="352">
        <v>0</v>
      </c>
      <c r="F1501" s="352" t="s">
        <v>1620</v>
      </c>
      <c r="G1501" s="353">
        <v>1255.6400000000001</v>
      </c>
      <c r="H1501" s="353">
        <v>0</v>
      </c>
      <c r="I1501" s="353">
        <v>0</v>
      </c>
      <c r="J1501" s="353">
        <v>313.91000000000003</v>
      </c>
      <c r="K1501" s="353">
        <v>313.91000000000003</v>
      </c>
      <c r="L1501" s="353">
        <v>941.73</v>
      </c>
      <c r="M1501" s="354">
        <v>0.75</v>
      </c>
      <c r="N1501" s="355"/>
      <c r="O1501" s="355">
        <v>40989.53502314815</v>
      </c>
      <c r="P1501" s="353">
        <v>1255.6400000000001</v>
      </c>
    </row>
    <row r="1502" spans="1:16">
      <c r="A1502" s="352">
        <v>482944</v>
      </c>
      <c r="B1502" s="352">
        <v>348</v>
      </c>
      <c r="C1502" s="352" t="s">
        <v>335</v>
      </c>
      <c r="D1502" s="352" t="s">
        <v>1718</v>
      </c>
      <c r="E1502" s="352">
        <v>0</v>
      </c>
      <c r="F1502" s="352" t="s">
        <v>1620</v>
      </c>
      <c r="G1502" s="353">
        <v>1128.04</v>
      </c>
      <c r="H1502" s="353">
        <v>0</v>
      </c>
      <c r="I1502" s="353">
        <v>0</v>
      </c>
      <c r="J1502" s="353">
        <v>282.01</v>
      </c>
      <c r="K1502" s="353">
        <v>282.01</v>
      </c>
      <c r="L1502" s="353">
        <v>846.03</v>
      </c>
      <c r="M1502" s="354">
        <v>0.75</v>
      </c>
      <c r="N1502" s="355"/>
      <c r="O1502" s="355">
        <v>40989.53502314815</v>
      </c>
      <c r="P1502" s="353">
        <v>1128.04</v>
      </c>
    </row>
    <row r="1503" spans="1:16">
      <c r="A1503" s="352">
        <v>482943</v>
      </c>
      <c r="B1503" s="352">
        <v>347</v>
      </c>
      <c r="C1503" s="352" t="s">
        <v>338</v>
      </c>
      <c r="D1503" s="352" t="s">
        <v>1719</v>
      </c>
      <c r="E1503" s="352">
        <v>0</v>
      </c>
      <c r="F1503" s="352" t="s">
        <v>1620</v>
      </c>
      <c r="G1503" s="353">
        <v>1675.3</v>
      </c>
      <c r="H1503" s="353">
        <v>0</v>
      </c>
      <c r="I1503" s="353">
        <v>0</v>
      </c>
      <c r="J1503" s="353">
        <v>418.82</v>
      </c>
      <c r="K1503" s="353">
        <v>418.82</v>
      </c>
      <c r="L1503" s="353">
        <v>1256.48</v>
      </c>
      <c r="M1503" s="354">
        <v>0.75</v>
      </c>
      <c r="N1503" s="355"/>
      <c r="O1503" s="355">
        <v>40989.53502314815</v>
      </c>
      <c r="P1503" s="353">
        <v>1675.3</v>
      </c>
    </row>
    <row r="1504" spans="1:16">
      <c r="A1504" s="352">
        <v>482941</v>
      </c>
      <c r="B1504" s="352">
        <v>346</v>
      </c>
      <c r="C1504" s="352" t="s">
        <v>335</v>
      </c>
      <c r="D1504" s="352" t="s">
        <v>1720</v>
      </c>
      <c r="E1504" s="352">
        <v>0</v>
      </c>
      <c r="F1504" s="352" t="s">
        <v>1620</v>
      </c>
      <c r="G1504" s="353">
        <v>1008.92</v>
      </c>
      <c r="H1504" s="353">
        <v>0</v>
      </c>
      <c r="I1504" s="353">
        <v>0</v>
      </c>
      <c r="J1504" s="353">
        <v>252.23</v>
      </c>
      <c r="K1504" s="353">
        <v>252.23</v>
      </c>
      <c r="L1504" s="353">
        <v>756.69</v>
      </c>
      <c r="M1504" s="354">
        <v>0.75</v>
      </c>
      <c r="N1504" s="355"/>
      <c r="O1504" s="355">
        <v>40989.53502314815</v>
      </c>
      <c r="P1504" s="353">
        <v>1008.92</v>
      </c>
    </row>
    <row r="1505" spans="1:16">
      <c r="A1505" s="352">
        <v>482942</v>
      </c>
      <c r="B1505" s="352">
        <v>345</v>
      </c>
      <c r="C1505" s="352" t="s">
        <v>335</v>
      </c>
      <c r="D1505" s="352" t="s">
        <v>1721</v>
      </c>
      <c r="E1505" s="352">
        <v>0</v>
      </c>
      <c r="F1505" s="352" t="s">
        <v>1620</v>
      </c>
      <c r="G1505" s="353">
        <v>1322</v>
      </c>
      <c r="H1505" s="353">
        <v>0</v>
      </c>
      <c r="I1505" s="353">
        <v>0</v>
      </c>
      <c r="J1505" s="353">
        <v>330.5</v>
      </c>
      <c r="K1505" s="353">
        <v>330.5</v>
      </c>
      <c r="L1505" s="353">
        <v>991.5</v>
      </c>
      <c r="M1505" s="354">
        <v>0.75</v>
      </c>
      <c r="N1505" s="355"/>
      <c r="O1505" s="355">
        <v>40989.53502314815</v>
      </c>
      <c r="P1505" s="353">
        <v>1322</v>
      </c>
    </row>
    <row r="1506" spans="1:16">
      <c r="A1506" s="352">
        <v>482940</v>
      </c>
      <c r="B1506" s="352">
        <v>342</v>
      </c>
      <c r="C1506" s="352" t="s">
        <v>335</v>
      </c>
      <c r="D1506" s="352" t="s">
        <v>1722</v>
      </c>
      <c r="E1506" s="352">
        <v>0</v>
      </c>
      <c r="F1506" s="352" t="s">
        <v>1620</v>
      </c>
      <c r="G1506" s="353">
        <v>1628.63</v>
      </c>
      <c r="H1506" s="353">
        <v>0</v>
      </c>
      <c r="I1506" s="353">
        <v>0</v>
      </c>
      <c r="J1506" s="353">
        <v>407.16</v>
      </c>
      <c r="K1506" s="353">
        <v>407.16</v>
      </c>
      <c r="L1506" s="353">
        <v>1221.47</v>
      </c>
      <c r="M1506" s="354">
        <v>0.75</v>
      </c>
      <c r="N1506" s="355"/>
      <c r="O1506" s="355">
        <v>40989.53502314815</v>
      </c>
      <c r="P1506" s="353">
        <v>1628.63</v>
      </c>
    </row>
    <row r="1507" spans="1:16">
      <c r="A1507" s="352">
        <v>482939</v>
      </c>
      <c r="B1507" s="352">
        <v>341</v>
      </c>
      <c r="C1507" s="352" t="s">
        <v>335</v>
      </c>
      <c r="D1507" s="352" t="s">
        <v>1723</v>
      </c>
      <c r="E1507" s="352">
        <v>0</v>
      </c>
      <c r="F1507" s="352" t="s">
        <v>1620</v>
      </c>
      <c r="G1507" s="353">
        <v>1064.3</v>
      </c>
      <c r="H1507" s="353">
        <v>0</v>
      </c>
      <c r="I1507" s="353">
        <v>0</v>
      </c>
      <c r="J1507" s="353">
        <v>266.07</v>
      </c>
      <c r="K1507" s="353">
        <v>266.07</v>
      </c>
      <c r="L1507" s="353">
        <v>798.23</v>
      </c>
      <c r="M1507" s="354">
        <v>0.75</v>
      </c>
      <c r="N1507" s="355"/>
      <c r="O1507" s="355">
        <v>40989.53502314815</v>
      </c>
      <c r="P1507" s="353">
        <v>1064.3</v>
      </c>
    </row>
    <row r="1508" spans="1:16">
      <c r="A1508" s="352">
        <v>482938</v>
      </c>
      <c r="B1508" s="352">
        <v>340</v>
      </c>
      <c r="C1508" s="352" t="s">
        <v>335</v>
      </c>
      <c r="D1508" s="352" t="s">
        <v>1724</v>
      </c>
      <c r="E1508" s="352">
        <v>0</v>
      </c>
      <c r="F1508" s="352" t="s">
        <v>1620</v>
      </c>
      <c r="G1508" s="353">
        <v>2664.28</v>
      </c>
      <c r="H1508" s="353">
        <v>128.09</v>
      </c>
      <c r="I1508" s="353">
        <v>0</v>
      </c>
      <c r="J1508" s="353">
        <v>666.07</v>
      </c>
      <c r="K1508" s="353">
        <v>666.07</v>
      </c>
      <c r="L1508" s="353">
        <v>1998.21</v>
      </c>
      <c r="M1508" s="354">
        <v>0.75</v>
      </c>
      <c r="N1508" s="355"/>
      <c r="O1508" s="355">
        <v>40989.53502314815</v>
      </c>
      <c r="P1508" s="353">
        <v>2664.28</v>
      </c>
    </row>
    <row r="1509" spans="1:16">
      <c r="A1509" s="352">
        <v>482937</v>
      </c>
      <c r="B1509" s="352">
        <v>339</v>
      </c>
      <c r="C1509" s="352" t="s">
        <v>335</v>
      </c>
      <c r="D1509" s="352" t="s">
        <v>1725</v>
      </c>
      <c r="E1509" s="352">
        <v>0</v>
      </c>
      <c r="F1509" s="352" t="s">
        <v>1620</v>
      </c>
      <c r="G1509" s="353">
        <v>1632.87</v>
      </c>
      <c r="H1509" s="353">
        <v>0</v>
      </c>
      <c r="I1509" s="353">
        <v>0</v>
      </c>
      <c r="J1509" s="353">
        <v>408.22</v>
      </c>
      <c r="K1509" s="353">
        <v>408.22</v>
      </c>
      <c r="L1509" s="353">
        <v>1224.6500000000001</v>
      </c>
      <c r="M1509" s="354">
        <v>0.75</v>
      </c>
      <c r="N1509" s="355"/>
      <c r="O1509" s="355">
        <v>40989.53502314815</v>
      </c>
      <c r="P1509" s="353">
        <v>1632.87</v>
      </c>
    </row>
    <row r="1510" spans="1:16">
      <c r="A1510" s="352">
        <v>482936</v>
      </c>
      <c r="B1510" s="352">
        <v>334</v>
      </c>
      <c r="C1510" s="352" t="s">
        <v>335</v>
      </c>
      <c r="D1510" s="352" t="s">
        <v>1726</v>
      </c>
      <c r="E1510" s="352">
        <v>0</v>
      </c>
      <c r="F1510" s="352" t="s">
        <v>1620</v>
      </c>
      <c r="G1510" s="353">
        <v>3641.8</v>
      </c>
      <c r="H1510" s="353">
        <v>0</v>
      </c>
      <c r="I1510" s="353">
        <v>0</v>
      </c>
      <c r="J1510" s="353">
        <v>910.45</v>
      </c>
      <c r="K1510" s="353">
        <v>910.45</v>
      </c>
      <c r="L1510" s="353">
        <v>2731.35</v>
      </c>
      <c r="M1510" s="354">
        <v>0.75</v>
      </c>
      <c r="N1510" s="355"/>
      <c r="O1510" s="355">
        <v>40989.53502314815</v>
      </c>
      <c r="P1510" s="353">
        <v>3641.8</v>
      </c>
    </row>
    <row r="1511" spans="1:16">
      <c r="A1511" s="352">
        <v>482935</v>
      </c>
      <c r="B1511" s="352">
        <v>332</v>
      </c>
      <c r="C1511" s="352" t="s">
        <v>335</v>
      </c>
      <c r="D1511" s="352" t="s">
        <v>1727</v>
      </c>
      <c r="E1511" s="352">
        <v>0</v>
      </c>
      <c r="F1511" s="352" t="s">
        <v>1620</v>
      </c>
      <c r="G1511" s="353">
        <v>3491.54</v>
      </c>
      <c r="H1511" s="353">
        <v>0</v>
      </c>
      <c r="I1511" s="353">
        <v>0</v>
      </c>
      <c r="J1511" s="353">
        <v>872.88</v>
      </c>
      <c r="K1511" s="353">
        <v>872.88</v>
      </c>
      <c r="L1511" s="353">
        <v>2618.66</v>
      </c>
      <c r="M1511" s="354">
        <v>0.75</v>
      </c>
      <c r="N1511" s="355"/>
      <c r="O1511" s="355">
        <v>40989.53502314815</v>
      </c>
      <c r="P1511" s="353">
        <v>3491.54</v>
      </c>
    </row>
    <row r="1512" spans="1:16">
      <c r="A1512" s="352">
        <v>482934</v>
      </c>
      <c r="B1512" s="352">
        <v>331</v>
      </c>
      <c r="C1512" s="352" t="s">
        <v>335</v>
      </c>
      <c r="D1512" s="352" t="s">
        <v>1728</v>
      </c>
      <c r="E1512" s="352">
        <v>0</v>
      </c>
      <c r="F1512" s="352" t="s">
        <v>1620</v>
      </c>
      <c r="G1512" s="353">
        <v>1457.3</v>
      </c>
      <c r="H1512" s="353">
        <v>128.09</v>
      </c>
      <c r="I1512" s="353">
        <v>0</v>
      </c>
      <c r="J1512" s="353">
        <v>364.32</v>
      </c>
      <c r="K1512" s="353">
        <v>364.32</v>
      </c>
      <c r="L1512" s="353">
        <v>1092.98</v>
      </c>
      <c r="M1512" s="354">
        <v>0.75</v>
      </c>
      <c r="N1512" s="355"/>
      <c r="O1512" s="355">
        <v>40989.53502314815</v>
      </c>
      <c r="P1512" s="353">
        <v>1457.3</v>
      </c>
    </row>
    <row r="1513" spans="1:16">
      <c r="A1513" s="352">
        <v>482933</v>
      </c>
      <c r="B1513" s="352">
        <v>330</v>
      </c>
      <c r="C1513" s="352" t="s">
        <v>335</v>
      </c>
      <c r="D1513" s="352" t="s">
        <v>1729</v>
      </c>
      <c r="E1513" s="352">
        <v>0</v>
      </c>
      <c r="F1513" s="352" t="s">
        <v>1620</v>
      </c>
      <c r="G1513" s="353">
        <v>0</v>
      </c>
      <c r="H1513" s="353">
        <v>0</v>
      </c>
      <c r="I1513" s="353">
        <v>0</v>
      </c>
      <c r="J1513" s="353">
        <v>0</v>
      </c>
      <c r="K1513" s="353">
        <v>0</v>
      </c>
      <c r="L1513" s="353">
        <v>0</v>
      </c>
      <c r="M1513" s="354">
        <v>0.75</v>
      </c>
      <c r="N1513" s="355"/>
      <c r="O1513" s="355"/>
      <c r="P1513" s="353">
        <v>0</v>
      </c>
    </row>
    <row r="1514" spans="1:16">
      <c r="A1514" s="352">
        <v>482932</v>
      </c>
      <c r="B1514" s="352">
        <v>329</v>
      </c>
      <c r="C1514" s="352" t="s">
        <v>335</v>
      </c>
      <c r="D1514" s="352" t="s">
        <v>1730</v>
      </c>
      <c r="E1514" s="352">
        <v>0</v>
      </c>
      <c r="F1514" s="352" t="s">
        <v>1620</v>
      </c>
      <c r="G1514" s="353">
        <v>0</v>
      </c>
      <c r="H1514" s="353">
        <v>0</v>
      </c>
      <c r="I1514" s="353">
        <v>0</v>
      </c>
      <c r="J1514" s="353">
        <v>0</v>
      </c>
      <c r="K1514" s="353">
        <v>0</v>
      </c>
      <c r="L1514" s="353">
        <v>0</v>
      </c>
      <c r="M1514" s="354">
        <v>0.75</v>
      </c>
      <c r="N1514" s="355"/>
      <c r="O1514" s="355"/>
      <c r="P1514" s="353">
        <v>0</v>
      </c>
    </row>
    <row r="1515" spans="1:16">
      <c r="A1515" s="352">
        <v>482931</v>
      </c>
      <c r="B1515" s="352">
        <v>328</v>
      </c>
      <c r="C1515" s="352" t="s">
        <v>335</v>
      </c>
      <c r="D1515" s="352" t="s">
        <v>1731</v>
      </c>
      <c r="E1515" s="352">
        <v>0</v>
      </c>
      <c r="F1515" s="352" t="s">
        <v>1620</v>
      </c>
      <c r="G1515" s="353">
        <v>0</v>
      </c>
      <c r="H1515" s="353">
        <v>0</v>
      </c>
      <c r="I1515" s="353">
        <v>0</v>
      </c>
      <c r="J1515" s="353">
        <v>0</v>
      </c>
      <c r="K1515" s="353">
        <v>0</v>
      </c>
      <c r="L1515" s="353">
        <v>0</v>
      </c>
      <c r="M1515" s="354">
        <v>0.75</v>
      </c>
      <c r="N1515" s="355"/>
      <c r="O1515" s="355"/>
      <c r="P1515" s="353">
        <v>0</v>
      </c>
    </row>
    <row r="1516" spans="1:16">
      <c r="A1516" s="352">
        <v>482930</v>
      </c>
      <c r="B1516" s="352">
        <v>327</v>
      </c>
      <c r="C1516" s="352" t="s">
        <v>338</v>
      </c>
      <c r="D1516" s="352" t="s">
        <v>1732</v>
      </c>
      <c r="E1516" s="352">
        <v>0</v>
      </c>
      <c r="F1516" s="352" t="s">
        <v>1620</v>
      </c>
      <c r="G1516" s="353">
        <v>2253.41</v>
      </c>
      <c r="H1516" s="353">
        <v>0</v>
      </c>
      <c r="I1516" s="353">
        <v>0</v>
      </c>
      <c r="J1516" s="353">
        <v>563.35</v>
      </c>
      <c r="K1516" s="353">
        <v>563.35</v>
      </c>
      <c r="L1516" s="353">
        <v>1690.06</v>
      </c>
      <c r="M1516" s="354">
        <v>0.75</v>
      </c>
      <c r="N1516" s="355"/>
      <c r="O1516" s="355">
        <v>40989.53502314815</v>
      </c>
      <c r="P1516" s="353">
        <v>2253.41</v>
      </c>
    </row>
    <row r="1517" spans="1:16">
      <c r="A1517" s="352">
        <v>482929</v>
      </c>
      <c r="B1517" s="352">
        <v>326</v>
      </c>
      <c r="C1517" s="352" t="s">
        <v>335</v>
      </c>
      <c r="D1517" s="352" t="s">
        <v>1733</v>
      </c>
      <c r="E1517" s="352">
        <v>0</v>
      </c>
      <c r="F1517" s="352" t="s">
        <v>1620</v>
      </c>
      <c r="G1517" s="353">
        <v>0</v>
      </c>
      <c r="H1517" s="353">
        <v>0</v>
      </c>
      <c r="I1517" s="353">
        <v>0</v>
      </c>
      <c r="J1517" s="353">
        <v>0</v>
      </c>
      <c r="K1517" s="353">
        <v>0</v>
      </c>
      <c r="L1517" s="353">
        <v>0</v>
      </c>
      <c r="M1517" s="354">
        <v>0.75</v>
      </c>
      <c r="N1517" s="355"/>
      <c r="O1517" s="355"/>
      <c r="P1517" s="353">
        <v>0</v>
      </c>
    </row>
    <row r="1518" spans="1:16">
      <c r="A1518" s="352">
        <v>482928</v>
      </c>
      <c r="B1518" s="352">
        <v>325</v>
      </c>
      <c r="C1518" s="352" t="s">
        <v>335</v>
      </c>
      <c r="D1518" s="352" t="s">
        <v>1734</v>
      </c>
      <c r="E1518" s="352">
        <v>0</v>
      </c>
      <c r="F1518" s="352" t="s">
        <v>1620</v>
      </c>
      <c r="G1518" s="353">
        <v>1756.23</v>
      </c>
      <c r="H1518" s="353">
        <v>0</v>
      </c>
      <c r="I1518" s="353">
        <v>0</v>
      </c>
      <c r="J1518" s="353">
        <v>439.06</v>
      </c>
      <c r="K1518" s="353">
        <v>439.06</v>
      </c>
      <c r="L1518" s="353">
        <v>1317.17</v>
      </c>
      <c r="M1518" s="354">
        <v>0.75</v>
      </c>
      <c r="N1518" s="355"/>
      <c r="O1518" s="355">
        <v>40989.53502314815</v>
      </c>
      <c r="P1518" s="353">
        <v>1756.23</v>
      </c>
    </row>
    <row r="1519" spans="1:16">
      <c r="A1519" s="352">
        <v>482926</v>
      </c>
      <c r="B1519" s="352">
        <v>324</v>
      </c>
      <c r="C1519" s="352" t="s">
        <v>338</v>
      </c>
      <c r="D1519" s="352" t="s">
        <v>1735</v>
      </c>
      <c r="E1519" s="352">
        <v>0</v>
      </c>
      <c r="F1519" s="352" t="s">
        <v>1620</v>
      </c>
      <c r="G1519" s="353">
        <v>1211.08</v>
      </c>
      <c r="H1519" s="353">
        <v>0</v>
      </c>
      <c r="I1519" s="353">
        <v>0</v>
      </c>
      <c r="J1519" s="353">
        <v>302.77</v>
      </c>
      <c r="K1519" s="353">
        <v>302.77</v>
      </c>
      <c r="L1519" s="353">
        <v>908.31</v>
      </c>
      <c r="M1519" s="354">
        <v>0.75</v>
      </c>
      <c r="N1519" s="355"/>
      <c r="O1519" s="355">
        <v>40989.53502314815</v>
      </c>
      <c r="P1519" s="353">
        <v>1211.08</v>
      </c>
    </row>
    <row r="1520" spans="1:16">
      <c r="A1520" s="352">
        <v>482927</v>
      </c>
      <c r="B1520" s="352">
        <v>323</v>
      </c>
      <c r="C1520" s="352" t="s">
        <v>338</v>
      </c>
      <c r="D1520" s="352" t="s">
        <v>1736</v>
      </c>
      <c r="E1520" s="352">
        <v>0</v>
      </c>
      <c r="F1520" s="352" t="s">
        <v>1620</v>
      </c>
      <c r="G1520" s="353">
        <v>1970</v>
      </c>
      <c r="H1520" s="353">
        <v>0</v>
      </c>
      <c r="I1520" s="353">
        <v>0</v>
      </c>
      <c r="J1520" s="353">
        <v>492.5</v>
      </c>
      <c r="K1520" s="353">
        <v>492.5</v>
      </c>
      <c r="L1520" s="353">
        <v>1477.5</v>
      </c>
      <c r="M1520" s="354">
        <v>0.75</v>
      </c>
      <c r="N1520" s="355"/>
      <c r="O1520" s="355">
        <v>40989.53502314815</v>
      </c>
      <c r="P1520" s="353">
        <v>1970</v>
      </c>
    </row>
    <row r="1521" spans="1:16">
      <c r="A1521" s="352">
        <v>482922</v>
      </c>
      <c r="B1521" s="352">
        <v>322</v>
      </c>
      <c r="C1521" s="352" t="s">
        <v>335</v>
      </c>
      <c r="D1521" s="352" t="s">
        <v>1737</v>
      </c>
      <c r="E1521" s="352">
        <v>0</v>
      </c>
      <c r="F1521" s="352" t="s">
        <v>1620</v>
      </c>
      <c r="G1521" s="353">
        <v>1576.08</v>
      </c>
      <c r="H1521" s="353">
        <v>0</v>
      </c>
      <c r="I1521" s="353">
        <v>0</v>
      </c>
      <c r="J1521" s="353">
        <v>394.02</v>
      </c>
      <c r="K1521" s="353">
        <v>394.02</v>
      </c>
      <c r="L1521" s="353">
        <v>1182.06</v>
      </c>
      <c r="M1521" s="354">
        <v>0.75</v>
      </c>
      <c r="N1521" s="355"/>
      <c r="O1521" s="355">
        <v>40989.53502314815</v>
      </c>
      <c r="P1521" s="353">
        <v>1576.08</v>
      </c>
    </row>
    <row r="1522" spans="1:16">
      <c r="A1522" s="352">
        <v>482925</v>
      </c>
      <c r="B1522" s="352">
        <v>321</v>
      </c>
      <c r="C1522" s="352" t="s">
        <v>338</v>
      </c>
      <c r="D1522" s="352" t="s">
        <v>1738</v>
      </c>
      <c r="E1522" s="352">
        <v>0</v>
      </c>
      <c r="F1522" s="352" t="s">
        <v>1620</v>
      </c>
      <c r="G1522" s="353">
        <v>659.02</v>
      </c>
      <c r="H1522" s="353">
        <v>0</v>
      </c>
      <c r="I1522" s="353">
        <v>0</v>
      </c>
      <c r="J1522" s="353">
        <v>164.75</v>
      </c>
      <c r="K1522" s="353">
        <v>0</v>
      </c>
      <c r="L1522" s="353">
        <v>0</v>
      </c>
      <c r="M1522" s="354">
        <v>0.75</v>
      </c>
      <c r="N1522" s="355"/>
      <c r="O1522" s="355"/>
      <c r="P1522" s="353">
        <v>0</v>
      </c>
    </row>
    <row r="1523" spans="1:16">
      <c r="A1523" s="352">
        <v>482924</v>
      </c>
      <c r="B1523" s="352">
        <v>320</v>
      </c>
      <c r="C1523" s="352" t="s">
        <v>335</v>
      </c>
      <c r="D1523" s="352" t="s">
        <v>1739</v>
      </c>
      <c r="E1523" s="352">
        <v>0</v>
      </c>
      <c r="F1523" s="352" t="s">
        <v>1620</v>
      </c>
      <c r="G1523" s="353">
        <v>1523</v>
      </c>
      <c r="H1523" s="353">
        <v>0</v>
      </c>
      <c r="I1523" s="353">
        <v>0</v>
      </c>
      <c r="J1523" s="353">
        <v>380.75</v>
      </c>
      <c r="K1523" s="353">
        <v>380.75</v>
      </c>
      <c r="L1523" s="353">
        <v>1142.25</v>
      </c>
      <c r="M1523" s="354">
        <v>0.75</v>
      </c>
      <c r="N1523" s="355"/>
      <c r="O1523" s="355">
        <v>40989.53502314815</v>
      </c>
      <c r="P1523" s="353">
        <v>1523</v>
      </c>
    </row>
    <row r="1524" spans="1:16">
      <c r="A1524" s="352">
        <v>481804</v>
      </c>
      <c r="B1524" s="352">
        <v>32</v>
      </c>
      <c r="C1524" s="352" t="s">
        <v>338</v>
      </c>
      <c r="D1524" s="352" t="s">
        <v>1740</v>
      </c>
      <c r="E1524" s="352">
        <v>0</v>
      </c>
      <c r="F1524" s="352" t="s">
        <v>1504</v>
      </c>
      <c r="G1524" s="353">
        <v>5634.38</v>
      </c>
      <c r="H1524" s="353">
        <v>0</v>
      </c>
      <c r="I1524" s="353">
        <v>0</v>
      </c>
      <c r="J1524" s="353">
        <v>1408.59</v>
      </c>
      <c r="K1524" s="353">
        <v>1408.59</v>
      </c>
      <c r="L1524" s="353">
        <v>4225.79</v>
      </c>
      <c r="M1524" s="354">
        <v>0.75</v>
      </c>
      <c r="N1524" s="355"/>
      <c r="O1524" s="355">
        <v>40990.489282407405</v>
      </c>
      <c r="P1524" s="353">
        <v>5634.38</v>
      </c>
    </row>
    <row r="1525" spans="1:16">
      <c r="A1525" s="352">
        <v>482923</v>
      </c>
      <c r="B1525" s="352">
        <v>319</v>
      </c>
      <c r="C1525" s="352" t="s">
        <v>338</v>
      </c>
      <c r="D1525" s="352" t="s">
        <v>1741</v>
      </c>
      <c r="E1525" s="352">
        <v>0</v>
      </c>
      <c r="F1525" s="352" t="s">
        <v>1620</v>
      </c>
      <c r="G1525" s="353">
        <v>0</v>
      </c>
      <c r="H1525" s="353">
        <v>0</v>
      </c>
      <c r="I1525" s="353">
        <v>0</v>
      </c>
      <c r="J1525" s="353">
        <v>0</v>
      </c>
      <c r="K1525" s="353">
        <v>0</v>
      </c>
      <c r="L1525" s="353">
        <v>0</v>
      </c>
      <c r="M1525" s="354">
        <v>0.75</v>
      </c>
      <c r="N1525" s="355"/>
      <c r="O1525" s="355"/>
      <c r="P1525" s="353">
        <v>0</v>
      </c>
    </row>
    <row r="1526" spans="1:16">
      <c r="A1526" s="352">
        <v>482921</v>
      </c>
      <c r="B1526" s="352">
        <v>318</v>
      </c>
      <c r="C1526" s="352" t="s">
        <v>338</v>
      </c>
      <c r="D1526" s="352" t="s">
        <v>1742</v>
      </c>
      <c r="E1526" s="352">
        <v>0</v>
      </c>
      <c r="F1526" s="352" t="s">
        <v>1620</v>
      </c>
      <c r="G1526" s="353">
        <v>0</v>
      </c>
      <c r="H1526" s="353">
        <v>0</v>
      </c>
      <c r="I1526" s="353">
        <v>0</v>
      </c>
      <c r="J1526" s="353">
        <v>0</v>
      </c>
      <c r="K1526" s="353">
        <v>0</v>
      </c>
      <c r="L1526" s="353">
        <v>0</v>
      </c>
      <c r="M1526" s="354">
        <v>0.75</v>
      </c>
      <c r="N1526" s="355"/>
      <c r="O1526" s="355"/>
      <c r="P1526" s="353">
        <v>0</v>
      </c>
    </row>
    <row r="1527" spans="1:16">
      <c r="A1527" s="352">
        <v>482920</v>
      </c>
      <c r="B1527" s="352">
        <v>317</v>
      </c>
      <c r="C1527" s="352" t="s">
        <v>335</v>
      </c>
      <c r="D1527" s="352" t="s">
        <v>1743</v>
      </c>
      <c r="E1527" s="352">
        <v>0</v>
      </c>
      <c r="F1527" s="352" t="s">
        <v>1620</v>
      </c>
      <c r="G1527" s="353">
        <v>328.17</v>
      </c>
      <c r="H1527" s="353">
        <v>0</v>
      </c>
      <c r="I1527" s="353">
        <v>0</v>
      </c>
      <c r="J1527" s="353">
        <v>82.04</v>
      </c>
      <c r="K1527" s="353">
        <v>0</v>
      </c>
      <c r="L1527" s="353">
        <v>0</v>
      </c>
      <c r="M1527" s="354">
        <v>0.75</v>
      </c>
      <c r="N1527" s="355"/>
      <c r="O1527" s="355"/>
      <c r="P1527" s="353">
        <v>0</v>
      </c>
    </row>
    <row r="1528" spans="1:16">
      <c r="A1528" s="352">
        <v>482919</v>
      </c>
      <c r="B1528" s="352">
        <v>316</v>
      </c>
      <c r="C1528" s="352" t="s">
        <v>338</v>
      </c>
      <c r="D1528" s="352" t="s">
        <v>1744</v>
      </c>
      <c r="E1528" s="352">
        <v>0</v>
      </c>
      <c r="F1528" s="352" t="s">
        <v>1620</v>
      </c>
      <c r="G1528" s="353">
        <v>0</v>
      </c>
      <c r="H1528" s="353">
        <v>0</v>
      </c>
      <c r="I1528" s="353">
        <v>0</v>
      </c>
      <c r="J1528" s="353">
        <v>0</v>
      </c>
      <c r="K1528" s="353">
        <v>0</v>
      </c>
      <c r="L1528" s="353">
        <v>0</v>
      </c>
      <c r="M1528" s="354">
        <v>0.75</v>
      </c>
      <c r="N1528" s="355"/>
      <c r="O1528" s="355"/>
      <c r="P1528" s="353">
        <v>0</v>
      </c>
    </row>
    <row r="1529" spans="1:16">
      <c r="A1529" s="352">
        <v>481803</v>
      </c>
      <c r="B1529" s="352">
        <v>31</v>
      </c>
      <c r="C1529" s="352" t="s">
        <v>338</v>
      </c>
      <c r="D1529" s="352" t="s">
        <v>1745</v>
      </c>
      <c r="E1529" s="352">
        <v>0</v>
      </c>
      <c r="F1529" s="352" t="s">
        <v>1504</v>
      </c>
      <c r="G1529" s="353">
        <v>2226.31</v>
      </c>
      <c r="H1529" s="353">
        <v>0</v>
      </c>
      <c r="I1529" s="353">
        <v>0</v>
      </c>
      <c r="J1529" s="353">
        <v>556.58000000000004</v>
      </c>
      <c r="K1529" s="353">
        <v>556.58000000000004</v>
      </c>
      <c r="L1529" s="353">
        <v>1669.73</v>
      </c>
      <c r="M1529" s="354">
        <v>0.75</v>
      </c>
      <c r="N1529" s="355"/>
      <c r="O1529" s="355">
        <v>40990.489282407405</v>
      </c>
      <c r="P1529" s="353">
        <v>2226.31</v>
      </c>
    </row>
    <row r="1530" spans="1:16">
      <c r="A1530" s="352">
        <v>481802</v>
      </c>
      <c r="B1530" s="352">
        <v>30</v>
      </c>
      <c r="C1530" s="352" t="s">
        <v>338</v>
      </c>
      <c r="D1530" s="352" t="s">
        <v>1746</v>
      </c>
      <c r="E1530" s="352">
        <v>0</v>
      </c>
      <c r="F1530" s="352" t="s">
        <v>1504</v>
      </c>
      <c r="G1530" s="353">
        <v>4095.21</v>
      </c>
      <c r="H1530" s="353">
        <v>0</v>
      </c>
      <c r="I1530" s="353">
        <v>0</v>
      </c>
      <c r="J1530" s="353">
        <v>1023.8</v>
      </c>
      <c r="K1530" s="353">
        <v>1023.8</v>
      </c>
      <c r="L1530" s="353">
        <v>3071.41</v>
      </c>
      <c r="M1530" s="354">
        <v>0.75</v>
      </c>
      <c r="N1530" s="355"/>
      <c r="O1530" s="355">
        <v>40990.489282407405</v>
      </c>
      <c r="P1530" s="353">
        <v>4095.21</v>
      </c>
    </row>
    <row r="1531" spans="1:16">
      <c r="A1531" s="352">
        <v>481705</v>
      </c>
      <c r="B1531" s="352">
        <v>261</v>
      </c>
      <c r="C1531" s="352" t="s">
        <v>338</v>
      </c>
      <c r="D1531" s="352" t="s">
        <v>1747</v>
      </c>
      <c r="E1531" s="352">
        <v>0</v>
      </c>
      <c r="F1531" s="352" t="s">
        <v>1748</v>
      </c>
      <c r="G1531" s="353">
        <v>0</v>
      </c>
      <c r="H1531" s="353">
        <v>0</v>
      </c>
      <c r="I1531" s="353">
        <v>0</v>
      </c>
      <c r="J1531" s="353">
        <v>0</v>
      </c>
      <c r="K1531" s="353">
        <v>0</v>
      </c>
      <c r="L1531" s="353">
        <v>0</v>
      </c>
      <c r="M1531" s="354">
        <v>0.75</v>
      </c>
      <c r="N1531" s="355"/>
      <c r="O1531" s="355"/>
      <c r="P1531" s="353">
        <v>0</v>
      </c>
    </row>
    <row r="1532" spans="1:16">
      <c r="A1532" s="352">
        <v>994301</v>
      </c>
      <c r="B1532" s="352">
        <v>2581</v>
      </c>
      <c r="C1532" s="352" t="s">
        <v>375</v>
      </c>
      <c r="D1532" s="352" t="s">
        <v>1749</v>
      </c>
      <c r="E1532" s="352">
        <v>0</v>
      </c>
      <c r="F1532" s="352" t="s">
        <v>1524</v>
      </c>
      <c r="G1532" s="353">
        <v>44814</v>
      </c>
      <c r="H1532" s="353">
        <v>0</v>
      </c>
      <c r="I1532" s="353">
        <v>0</v>
      </c>
      <c r="J1532" s="353">
        <v>11203.5</v>
      </c>
      <c r="K1532" s="353">
        <v>11203.5</v>
      </c>
      <c r="L1532" s="353">
        <v>33610.5</v>
      </c>
      <c r="M1532" s="354">
        <v>0.75</v>
      </c>
      <c r="N1532" s="355">
        <v>41191.691064814811</v>
      </c>
      <c r="O1532" s="355">
        <v>41201.144814814812</v>
      </c>
      <c r="P1532" s="353">
        <v>0</v>
      </c>
    </row>
    <row r="1533" spans="1:16">
      <c r="A1533" s="352">
        <v>994300</v>
      </c>
      <c r="B1533" s="352">
        <v>2576</v>
      </c>
      <c r="C1533" s="352" t="s">
        <v>335</v>
      </c>
      <c r="D1533" s="352" t="s">
        <v>1750</v>
      </c>
      <c r="E1533" s="352">
        <v>0</v>
      </c>
      <c r="F1533" s="352" t="s">
        <v>1524</v>
      </c>
      <c r="G1533" s="353">
        <v>0</v>
      </c>
      <c r="H1533" s="353">
        <v>0</v>
      </c>
      <c r="I1533" s="353">
        <v>0</v>
      </c>
      <c r="J1533" s="353">
        <v>0</v>
      </c>
      <c r="K1533" s="353">
        <v>0</v>
      </c>
      <c r="L1533" s="353">
        <v>0</v>
      </c>
      <c r="M1533" s="354">
        <v>0.75</v>
      </c>
      <c r="N1533" s="355"/>
      <c r="O1533" s="355"/>
      <c r="P1533" s="353">
        <v>0</v>
      </c>
    </row>
    <row r="1534" spans="1:16">
      <c r="A1534" s="352">
        <v>994299</v>
      </c>
      <c r="B1534" s="352">
        <v>2575</v>
      </c>
      <c r="C1534" s="352" t="s">
        <v>338</v>
      </c>
      <c r="D1534" s="352" t="s">
        <v>1751</v>
      </c>
      <c r="E1534" s="352">
        <v>0</v>
      </c>
      <c r="F1534" s="352" t="s">
        <v>1524</v>
      </c>
      <c r="G1534" s="353">
        <v>0</v>
      </c>
      <c r="H1534" s="353">
        <v>0</v>
      </c>
      <c r="I1534" s="353">
        <v>0</v>
      </c>
      <c r="J1534" s="353">
        <v>0</v>
      </c>
      <c r="K1534" s="353">
        <v>0</v>
      </c>
      <c r="L1534" s="353">
        <v>0</v>
      </c>
      <c r="M1534" s="354">
        <v>0.75</v>
      </c>
      <c r="N1534" s="355"/>
      <c r="O1534" s="355"/>
      <c r="P1534" s="353">
        <v>0</v>
      </c>
    </row>
    <row r="1535" spans="1:16">
      <c r="A1535" s="352">
        <v>994298</v>
      </c>
      <c r="B1535" s="352">
        <v>2574</v>
      </c>
      <c r="C1535" s="352" t="s">
        <v>338</v>
      </c>
      <c r="D1535" s="352" t="s">
        <v>1752</v>
      </c>
      <c r="E1535" s="352">
        <v>1</v>
      </c>
      <c r="F1535" s="352" t="s">
        <v>1524</v>
      </c>
      <c r="G1535" s="353">
        <v>0</v>
      </c>
      <c r="H1535" s="353">
        <v>0</v>
      </c>
      <c r="I1535" s="353">
        <v>0</v>
      </c>
      <c r="J1535" s="353">
        <v>0</v>
      </c>
      <c r="K1535" s="353">
        <v>5911.09</v>
      </c>
      <c r="L1535" s="353">
        <v>0</v>
      </c>
      <c r="M1535" s="354">
        <v>0.75</v>
      </c>
      <c r="N1535" s="355"/>
      <c r="O1535" s="355"/>
      <c r="P1535" s="353">
        <v>0</v>
      </c>
    </row>
    <row r="1536" spans="1:16">
      <c r="A1536" s="352">
        <v>994297</v>
      </c>
      <c r="B1536" s="352">
        <v>2573</v>
      </c>
      <c r="C1536" s="352" t="s">
        <v>338</v>
      </c>
      <c r="D1536" s="352" t="s">
        <v>1753</v>
      </c>
      <c r="E1536" s="352">
        <v>1</v>
      </c>
      <c r="F1536" s="352" t="s">
        <v>1524</v>
      </c>
      <c r="G1536" s="353">
        <v>0</v>
      </c>
      <c r="H1536" s="353">
        <v>0</v>
      </c>
      <c r="I1536" s="353">
        <v>0</v>
      </c>
      <c r="J1536" s="353">
        <v>0</v>
      </c>
      <c r="K1536" s="353">
        <v>2678.45</v>
      </c>
      <c r="L1536" s="353">
        <v>0</v>
      </c>
      <c r="M1536" s="354">
        <v>0.75</v>
      </c>
      <c r="N1536" s="355"/>
      <c r="O1536" s="355"/>
      <c r="P1536" s="353">
        <v>0</v>
      </c>
    </row>
    <row r="1537" spans="1:16">
      <c r="A1537" s="352">
        <v>994296</v>
      </c>
      <c r="B1537" s="352">
        <v>2572</v>
      </c>
      <c r="C1537" s="352" t="s">
        <v>338</v>
      </c>
      <c r="D1537" s="352" t="s">
        <v>1754</v>
      </c>
      <c r="E1537" s="352">
        <v>1</v>
      </c>
      <c r="F1537" s="352" t="s">
        <v>1524</v>
      </c>
      <c r="G1537" s="353">
        <v>0</v>
      </c>
      <c r="H1537" s="353">
        <v>0</v>
      </c>
      <c r="I1537" s="353">
        <v>0</v>
      </c>
      <c r="J1537" s="353">
        <v>0</v>
      </c>
      <c r="K1537" s="353">
        <v>1557.22</v>
      </c>
      <c r="L1537" s="353">
        <v>0</v>
      </c>
      <c r="M1537" s="354">
        <v>0.75</v>
      </c>
      <c r="N1537" s="355"/>
      <c r="O1537" s="355"/>
      <c r="P1537" s="353">
        <v>0</v>
      </c>
    </row>
    <row r="1538" spans="1:16">
      <c r="A1538" s="352">
        <v>994295</v>
      </c>
      <c r="B1538" s="352">
        <v>2571</v>
      </c>
      <c r="C1538" s="352" t="s">
        <v>338</v>
      </c>
      <c r="D1538" s="352" t="s">
        <v>1755</v>
      </c>
      <c r="E1538" s="352">
        <v>1</v>
      </c>
      <c r="F1538" s="352" t="s">
        <v>1524</v>
      </c>
      <c r="G1538" s="353">
        <v>0</v>
      </c>
      <c r="H1538" s="353">
        <v>0</v>
      </c>
      <c r="I1538" s="353">
        <v>0</v>
      </c>
      <c r="J1538" s="353">
        <v>0</v>
      </c>
      <c r="K1538" s="353">
        <v>839.94</v>
      </c>
      <c r="L1538" s="353">
        <v>0</v>
      </c>
      <c r="M1538" s="354">
        <v>0.75</v>
      </c>
      <c r="N1538" s="355"/>
      <c r="O1538" s="355"/>
      <c r="P1538" s="353">
        <v>0</v>
      </c>
    </row>
    <row r="1539" spans="1:16">
      <c r="A1539" s="352">
        <v>994294</v>
      </c>
      <c r="B1539" s="352">
        <v>2570</v>
      </c>
      <c r="C1539" s="352" t="s">
        <v>338</v>
      </c>
      <c r="D1539" s="352" t="s">
        <v>1756</v>
      </c>
      <c r="E1539" s="352">
        <v>1</v>
      </c>
      <c r="F1539" s="352" t="s">
        <v>1524</v>
      </c>
      <c r="G1539" s="353">
        <v>0</v>
      </c>
      <c r="H1539" s="353">
        <v>0</v>
      </c>
      <c r="I1539" s="353">
        <v>0</v>
      </c>
      <c r="J1539" s="353">
        <v>0</v>
      </c>
      <c r="K1539" s="353">
        <v>14366.99</v>
      </c>
      <c r="L1539" s="353">
        <v>0</v>
      </c>
      <c r="M1539" s="354">
        <v>0.75</v>
      </c>
      <c r="N1539" s="355"/>
      <c r="O1539" s="355"/>
      <c r="P1539" s="353">
        <v>0</v>
      </c>
    </row>
    <row r="1540" spans="1:16">
      <c r="A1540" s="352">
        <v>994293</v>
      </c>
      <c r="B1540" s="352">
        <v>2569</v>
      </c>
      <c r="C1540" s="352" t="s">
        <v>338</v>
      </c>
      <c r="D1540" s="352" t="s">
        <v>1757</v>
      </c>
      <c r="E1540" s="352">
        <v>1</v>
      </c>
      <c r="F1540" s="352" t="s">
        <v>1524</v>
      </c>
      <c r="G1540" s="353">
        <v>0</v>
      </c>
      <c r="H1540" s="353">
        <v>0</v>
      </c>
      <c r="I1540" s="353">
        <v>0</v>
      </c>
      <c r="J1540" s="353">
        <v>0</v>
      </c>
      <c r="K1540" s="353">
        <v>3192.76</v>
      </c>
      <c r="L1540" s="353">
        <v>0</v>
      </c>
      <c r="M1540" s="354">
        <v>0.75</v>
      </c>
      <c r="N1540" s="355"/>
      <c r="O1540" s="355"/>
      <c r="P1540" s="353">
        <v>0</v>
      </c>
    </row>
    <row r="1541" spans="1:16">
      <c r="A1541" s="352">
        <v>994292</v>
      </c>
      <c r="B1541" s="352">
        <v>2568</v>
      </c>
      <c r="C1541" s="352" t="s">
        <v>338</v>
      </c>
      <c r="D1541" s="352" t="s">
        <v>1758</v>
      </c>
      <c r="E1541" s="352">
        <v>1</v>
      </c>
      <c r="F1541" s="352" t="s">
        <v>1524</v>
      </c>
      <c r="G1541" s="353">
        <v>0</v>
      </c>
      <c r="H1541" s="353">
        <v>0</v>
      </c>
      <c r="I1541" s="353">
        <v>0</v>
      </c>
      <c r="J1541" s="353">
        <v>0</v>
      </c>
      <c r="K1541" s="353">
        <v>7790.2</v>
      </c>
      <c r="L1541" s="353">
        <v>0</v>
      </c>
      <c r="M1541" s="354">
        <v>0.75</v>
      </c>
      <c r="N1541" s="355"/>
      <c r="O1541" s="355"/>
      <c r="P1541" s="353">
        <v>0</v>
      </c>
    </row>
    <row r="1542" spans="1:16">
      <c r="A1542" s="352">
        <v>994291</v>
      </c>
      <c r="B1542" s="352">
        <v>2567</v>
      </c>
      <c r="C1542" s="352" t="s">
        <v>338</v>
      </c>
      <c r="D1542" s="352" t="s">
        <v>1759</v>
      </c>
      <c r="E1542" s="352">
        <v>1</v>
      </c>
      <c r="F1542" s="352" t="s">
        <v>1524</v>
      </c>
      <c r="G1542" s="353">
        <v>0</v>
      </c>
      <c r="H1542" s="353">
        <v>0</v>
      </c>
      <c r="I1542" s="353">
        <v>0</v>
      </c>
      <c r="J1542" s="353">
        <v>0</v>
      </c>
      <c r="K1542" s="353">
        <v>2958.79</v>
      </c>
      <c r="L1542" s="353">
        <v>0</v>
      </c>
      <c r="M1542" s="354">
        <v>0.75</v>
      </c>
      <c r="N1542" s="355"/>
      <c r="O1542" s="355"/>
      <c r="P1542" s="353">
        <v>0</v>
      </c>
    </row>
    <row r="1543" spans="1:16">
      <c r="A1543" s="352">
        <v>994290</v>
      </c>
      <c r="B1543" s="352">
        <v>2566</v>
      </c>
      <c r="C1543" s="352" t="s">
        <v>338</v>
      </c>
      <c r="D1543" s="352" t="s">
        <v>1760</v>
      </c>
      <c r="E1543" s="352">
        <v>1</v>
      </c>
      <c r="F1543" s="352" t="s">
        <v>1524</v>
      </c>
      <c r="G1543" s="353">
        <v>0</v>
      </c>
      <c r="H1543" s="353">
        <v>0</v>
      </c>
      <c r="I1543" s="353">
        <v>0</v>
      </c>
      <c r="J1543" s="353">
        <v>0</v>
      </c>
      <c r="K1543" s="353">
        <v>19675.91</v>
      </c>
      <c r="L1543" s="353">
        <v>0</v>
      </c>
      <c r="M1543" s="354">
        <v>0.75</v>
      </c>
      <c r="N1543" s="355"/>
      <c r="O1543" s="355"/>
      <c r="P1543" s="353">
        <v>0</v>
      </c>
    </row>
    <row r="1544" spans="1:16">
      <c r="A1544" s="352">
        <v>994289</v>
      </c>
      <c r="B1544" s="352">
        <v>2565</v>
      </c>
      <c r="C1544" s="352" t="s">
        <v>338</v>
      </c>
      <c r="D1544" s="352" t="s">
        <v>1761</v>
      </c>
      <c r="E1544" s="352">
        <v>1</v>
      </c>
      <c r="F1544" s="352" t="s">
        <v>1524</v>
      </c>
      <c r="G1544" s="353">
        <v>0</v>
      </c>
      <c r="H1544" s="353">
        <v>0</v>
      </c>
      <c r="I1544" s="353">
        <v>0</v>
      </c>
      <c r="J1544" s="353">
        <v>0</v>
      </c>
      <c r="K1544" s="353">
        <v>1693.61</v>
      </c>
      <c r="L1544" s="353">
        <v>0</v>
      </c>
      <c r="M1544" s="354">
        <v>0.75</v>
      </c>
      <c r="N1544" s="355"/>
      <c r="O1544" s="355"/>
      <c r="P1544" s="353">
        <v>0</v>
      </c>
    </row>
    <row r="1545" spans="1:16">
      <c r="A1545" s="352">
        <v>994288</v>
      </c>
      <c r="B1545" s="352">
        <v>2564</v>
      </c>
      <c r="C1545" s="352" t="s">
        <v>335</v>
      </c>
      <c r="D1545" s="352" t="s">
        <v>1762</v>
      </c>
      <c r="E1545" s="352">
        <v>0</v>
      </c>
      <c r="F1545" s="352" t="s">
        <v>1524</v>
      </c>
      <c r="G1545" s="353">
        <v>0</v>
      </c>
      <c r="H1545" s="353">
        <v>0</v>
      </c>
      <c r="I1545" s="353">
        <v>0</v>
      </c>
      <c r="J1545" s="353">
        <v>0</v>
      </c>
      <c r="K1545" s="353">
        <v>0</v>
      </c>
      <c r="L1545" s="353">
        <v>0</v>
      </c>
      <c r="M1545" s="354">
        <v>0.75</v>
      </c>
      <c r="N1545" s="355"/>
      <c r="O1545" s="355"/>
      <c r="P1545" s="353">
        <v>0</v>
      </c>
    </row>
    <row r="1546" spans="1:16">
      <c r="A1546" s="352">
        <v>994287</v>
      </c>
      <c r="B1546" s="352">
        <v>2563</v>
      </c>
      <c r="C1546" s="352" t="s">
        <v>338</v>
      </c>
      <c r="D1546" s="352" t="s">
        <v>1763</v>
      </c>
      <c r="E1546" s="352">
        <v>0</v>
      </c>
      <c r="F1546" s="352" t="s">
        <v>1524</v>
      </c>
      <c r="G1546" s="353">
        <v>0</v>
      </c>
      <c r="H1546" s="353">
        <v>0</v>
      </c>
      <c r="I1546" s="353">
        <v>0</v>
      </c>
      <c r="J1546" s="353">
        <v>0</v>
      </c>
      <c r="K1546" s="353">
        <v>0</v>
      </c>
      <c r="L1546" s="353">
        <v>0</v>
      </c>
      <c r="M1546" s="354">
        <v>0.75</v>
      </c>
      <c r="N1546" s="355"/>
      <c r="O1546" s="355"/>
      <c r="P1546" s="353">
        <v>0</v>
      </c>
    </row>
    <row r="1547" spans="1:16">
      <c r="A1547" s="352">
        <v>994286</v>
      </c>
      <c r="B1547" s="352">
        <v>2561</v>
      </c>
      <c r="C1547" s="352" t="s">
        <v>338</v>
      </c>
      <c r="D1547" s="352" t="s">
        <v>1764</v>
      </c>
      <c r="E1547" s="352">
        <v>0</v>
      </c>
      <c r="F1547" s="352" t="s">
        <v>1524</v>
      </c>
      <c r="G1547" s="353">
        <v>0</v>
      </c>
      <c r="H1547" s="353">
        <v>0</v>
      </c>
      <c r="I1547" s="353">
        <v>0</v>
      </c>
      <c r="J1547" s="353">
        <v>0</v>
      </c>
      <c r="K1547" s="353">
        <v>0</v>
      </c>
      <c r="L1547" s="353">
        <v>0</v>
      </c>
      <c r="M1547" s="354">
        <v>0.75</v>
      </c>
      <c r="N1547" s="355"/>
      <c r="O1547" s="355"/>
      <c r="P1547" s="353">
        <v>0</v>
      </c>
    </row>
    <row r="1548" spans="1:16">
      <c r="A1548" s="352">
        <v>994285</v>
      </c>
      <c r="B1548" s="352">
        <v>2560</v>
      </c>
      <c r="C1548" s="352" t="s">
        <v>338</v>
      </c>
      <c r="D1548" s="352" t="s">
        <v>1765</v>
      </c>
      <c r="E1548" s="352">
        <v>0</v>
      </c>
      <c r="F1548" s="352" t="s">
        <v>1524</v>
      </c>
      <c r="G1548" s="353">
        <v>0</v>
      </c>
      <c r="H1548" s="353">
        <v>0</v>
      </c>
      <c r="I1548" s="353">
        <v>0</v>
      </c>
      <c r="J1548" s="353">
        <v>0</v>
      </c>
      <c r="K1548" s="353">
        <v>0</v>
      </c>
      <c r="L1548" s="353">
        <v>0</v>
      </c>
      <c r="M1548" s="354">
        <v>0.75</v>
      </c>
      <c r="N1548" s="355"/>
      <c r="O1548" s="355"/>
      <c r="P1548" s="353">
        <v>0</v>
      </c>
    </row>
    <row r="1549" spans="1:16">
      <c r="A1549" s="352">
        <v>994284</v>
      </c>
      <c r="B1549" s="352">
        <v>2406</v>
      </c>
      <c r="C1549" s="352" t="s">
        <v>335</v>
      </c>
      <c r="D1549" s="352" t="s">
        <v>1766</v>
      </c>
      <c r="E1549" s="352">
        <v>1</v>
      </c>
      <c r="F1549" s="352" t="s">
        <v>1524</v>
      </c>
      <c r="G1549" s="353">
        <v>5915649.79</v>
      </c>
      <c r="H1549" s="353">
        <v>292595.63</v>
      </c>
      <c r="I1549" s="353">
        <v>0</v>
      </c>
      <c r="J1549" s="353">
        <v>1478912.45</v>
      </c>
      <c r="K1549" s="353">
        <v>1478912.45</v>
      </c>
      <c r="L1549" s="353">
        <v>4436737.34</v>
      </c>
      <c r="M1549" s="354">
        <v>0.74999999957739205</v>
      </c>
      <c r="N1549" s="355">
        <v>40989.919606481482</v>
      </c>
      <c r="O1549" s="355">
        <v>41225.682928240742</v>
      </c>
      <c r="P1549" s="353">
        <v>0</v>
      </c>
    </row>
    <row r="1550" spans="1:16">
      <c r="A1550" s="352">
        <v>994283</v>
      </c>
      <c r="B1550" s="352">
        <v>2405</v>
      </c>
      <c r="C1550" s="352" t="s">
        <v>338</v>
      </c>
      <c r="D1550" s="352" t="s">
        <v>1767</v>
      </c>
      <c r="E1550" s="352">
        <v>2</v>
      </c>
      <c r="F1550" s="352" t="s">
        <v>1524</v>
      </c>
      <c r="G1550" s="353">
        <v>1361256.48</v>
      </c>
      <c r="H1550" s="353">
        <v>0</v>
      </c>
      <c r="I1550" s="353">
        <v>0</v>
      </c>
      <c r="J1550" s="353">
        <v>340314.11</v>
      </c>
      <c r="K1550" s="353">
        <v>340314.11</v>
      </c>
      <c r="L1550" s="353">
        <v>1020942.37</v>
      </c>
      <c r="M1550" s="354">
        <v>0.75000000734615402</v>
      </c>
      <c r="N1550" s="355">
        <v>40989.919606481482</v>
      </c>
      <c r="O1550" s="355">
        <v>41201.144814814812</v>
      </c>
      <c r="P1550" s="353">
        <v>0</v>
      </c>
    </row>
    <row r="1551" spans="1:16">
      <c r="A1551" s="352">
        <v>481801</v>
      </c>
      <c r="B1551" s="352">
        <v>24</v>
      </c>
      <c r="C1551" s="352" t="s">
        <v>338</v>
      </c>
      <c r="D1551" s="352" t="s">
        <v>1768</v>
      </c>
      <c r="E1551" s="352">
        <v>0</v>
      </c>
      <c r="F1551" s="352" t="s">
        <v>1504</v>
      </c>
      <c r="G1551" s="353">
        <v>4190.8500000000004</v>
      </c>
      <c r="H1551" s="353">
        <v>0</v>
      </c>
      <c r="I1551" s="353">
        <v>0</v>
      </c>
      <c r="J1551" s="353">
        <v>1047.71</v>
      </c>
      <c r="K1551" s="353">
        <v>1047.71</v>
      </c>
      <c r="L1551" s="353">
        <v>3143.14</v>
      </c>
      <c r="M1551" s="354">
        <v>0.75</v>
      </c>
      <c r="N1551" s="355"/>
      <c r="O1551" s="355">
        <v>40990.489282407405</v>
      </c>
      <c r="P1551" s="353">
        <v>4190.8500000000004</v>
      </c>
    </row>
    <row r="1552" spans="1:16">
      <c r="A1552" s="352">
        <v>994282</v>
      </c>
      <c r="B1552" s="352">
        <v>2296</v>
      </c>
      <c r="C1552" s="352" t="s">
        <v>335</v>
      </c>
      <c r="D1552" s="352" t="s">
        <v>1769</v>
      </c>
      <c r="E1552" s="352">
        <v>0</v>
      </c>
      <c r="F1552" s="352" t="s">
        <v>1524</v>
      </c>
      <c r="G1552" s="353">
        <v>0</v>
      </c>
      <c r="H1552" s="353">
        <v>0</v>
      </c>
      <c r="I1552" s="353">
        <v>0</v>
      </c>
      <c r="J1552" s="353">
        <v>0</v>
      </c>
      <c r="K1552" s="353">
        <v>0</v>
      </c>
      <c r="L1552" s="353">
        <v>0</v>
      </c>
      <c r="M1552" s="354">
        <v>0.75</v>
      </c>
      <c r="N1552" s="355"/>
      <c r="O1552" s="355"/>
      <c r="P1552" s="353">
        <v>0</v>
      </c>
    </row>
    <row r="1553" spans="1:16">
      <c r="A1553" s="352">
        <v>994281</v>
      </c>
      <c r="B1553" s="352">
        <v>2246</v>
      </c>
      <c r="C1553" s="352" t="s">
        <v>338</v>
      </c>
      <c r="D1553" s="352" t="s">
        <v>1770</v>
      </c>
      <c r="E1553" s="352">
        <v>0</v>
      </c>
      <c r="F1553" s="352" t="s">
        <v>1524</v>
      </c>
      <c r="G1553" s="353">
        <v>0</v>
      </c>
      <c r="H1553" s="353">
        <v>0</v>
      </c>
      <c r="I1553" s="353">
        <v>0</v>
      </c>
      <c r="J1553" s="353">
        <v>0</v>
      </c>
      <c r="K1553" s="353">
        <v>0</v>
      </c>
      <c r="L1553" s="353">
        <v>0</v>
      </c>
      <c r="M1553" s="354">
        <v>0.75</v>
      </c>
      <c r="N1553" s="355"/>
      <c r="O1553" s="355"/>
      <c r="P1553" s="353">
        <v>0</v>
      </c>
    </row>
    <row r="1554" spans="1:16">
      <c r="A1554" s="352">
        <v>994280</v>
      </c>
      <c r="B1554" s="352">
        <v>2241</v>
      </c>
      <c r="C1554" s="352" t="s">
        <v>338</v>
      </c>
      <c r="D1554" s="352" t="s">
        <v>1771</v>
      </c>
      <c r="E1554" s="352">
        <v>0</v>
      </c>
      <c r="F1554" s="352" t="s">
        <v>1524</v>
      </c>
      <c r="G1554" s="353">
        <v>0</v>
      </c>
      <c r="H1554" s="353">
        <v>0</v>
      </c>
      <c r="I1554" s="353">
        <v>0</v>
      </c>
      <c r="J1554" s="353">
        <v>0</v>
      </c>
      <c r="K1554" s="353">
        <v>0</v>
      </c>
      <c r="L1554" s="353">
        <v>0</v>
      </c>
      <c r="M1554" s="354">
        <v>0.75</v>
      </c>
      <c r="N1554" s="355"/>
      <c r="O1554" s="355"/>
      <c r="P1554" s="353">
        <v>0</v>
      </c>
    </row>
    <row r="1555" spans="1:16">
      <c r="A1555" s="352">
        <v>994279</v>
      </c>
      <c r="B1555" s="352">
        <v>2240</v>
      </c>
      <c r="C1555" s="352" t="s">
        <v>335</v>
      </c>
      <c r="D1555" s="352" t="s">
        <v>1772</v>
      </c>
      <c r="E1555" s="352">
        <v>0</v>
      </c>
      <c r="F1555" s="352" t="s">
        <v>1524</v>
      </c>
      <c r="G1555" s="353">
        <v>0</v>
      </c>
      <c r="H1555" s="353">
        <v>0</v>
      </c>
      <c r="I1555" s="353">
        <v>0</v>
      </c>
      <c r="J1555" s="353">
        <v>0</v>
      </c>
      <c r="K1555" s="353">
        <v>0</v>
      </c>
      <c r="L1555" s="353">
        <v>0</v>
      </c>
      <c r="M1555" s="354">
        <v>0.75</v>
      </c>
      <c r="N1555" s="355"/>
      <c r="O1555" s="355"/>
      <c r="P1555" s="353">
        <v>0</v>
      </c>
    </row>
    <row r="1556" spans="1:16">
      <c r="A1556" s="352">
        <v>994278</v>
      </c>
      <c r="B1556" s="352">
        <v>2237</v>
      </c>
      <c r="C1556" s="352" t="s">
        <v>338</v>
      </c>
      <c r="D1556" s="352" t="s">
        <v>1773</v>
      </c>
      <c r="E1556" s="352">
        <v>0</v>
      </c>
      <c r="F1556" s="352" t="s">
        <v>1524</v>
      </c>
      <c r="G1556" s="353">
        <v>0</v>
      </c>
      <c r="H1556" s="353">
        <v>0</v>
      </c>
      <c r="I1556" s="353">
        <v>0</v>
      </c>
      <c r="J1556" s="353">
        <v>0</v>
      </c>
      <c r="K1556" s="353">
        <v>0</v>
      </c>
      <c r="L1556" s="353">
        <v>0</v>
      </c>
      <c r="M1556" s="354">
        <v>0.75</v>
      </c>
      <c r="N1556" s="355"/>
      <c r="O1556" s="355"/>
      <c r="P1556" s="353">
        <v>0</v>
      </c>
    </row>
    <row r="1557" spans="1:16">
      <c r="A1557" s="352">
        <v>994277</v>
      </c>
      <c r="B1557" s="352">
        <v>2235</v>
      </c>
      <c r="C1557" s="352" t="s">
        <v>338</v>
      </c>
      <c r="D1557" s="352" t="s">
        <v>1774</v>
      </c>
      <c r="E1557" s="352">
        <v>0</v>
      </c>
      <c r="F1557" s="352" t="s">
        <v>1524</v>
      </c>
      <c r="G1557" s="353">
        <v>0</v>
      </c>
      <c r="H1557" s="353">
        <v>0</v>
      </c>
      <c r="I1557" s="353">
        <v>0</v>
      </c>
      <c r="J1557" s="353">
        <v>0</v>
      </c>
      <c r="K1557" s="353">
        <v>0</v>
      </c>
      <c r="L1557" s="353">
        <v>0</v>
      </c>
      <c r="M1557" s="354">
        <v>0.75</v>
      </c>
      <c r="N1557" s="355"/>
      <c r="O1557" s="355"/>
      <c r="P1557" s="353">
        <v>0</v>
      </c>
    </row>
    <row r="1558" spans="1:16">
      <c r="A1558" s="352">
        <v>994276</v>
      </c>
      <c r="B1558" s="352">
        <v>2232</v>
      </c>
      <c r="C1558" s="352" t="s">
        <v>338</v>
      </c>
      <c r="D1558" s="352" t="s">
        <v>1775</v>
      </c>
      <c r="E1558" s="352">
        <v>1</v>
      </c>
      <c r="F1558" s="352" t="s">
        <v>1524</v>
      </c>
      <c r="G1558" s="353">
        <v>0</v>
      </c>
      <c r="H1558" s="353">
        <v>0</v>
      </c>
      <c r="I1558" s="353">
        <v>0</v>
      </c>
      <c r="J1558" s="353">
        <v>0</v>
      </c>
      <c r="K1558" s="353">
        <v>634.72</v>
      </c>
      <c r="L1558" s="353">
        <v>0</v>
      </c>
      <c r="M1558" s="354">
        <v>0.75</v>
      </c>
      <c r="N1558" s="355"/>
      <c r="O1558" s="355"/>
      <c r="P1558" s="353">
        <v>0</v>
      </c>
    </row>
    <row r="1559" spans="1:16">
      <c r="A1559" s="352">
        <v>994275</v>
      </c>
      <c r="B1559" s="352">
        <v>2231</v>
      </c>
      <c r="C1559" s="352" t="s">
        <v>338</v>
      </c>
      <c r="D1559" s="352" t="s">
        <v>1776</v>
      </c>
      <c r="E1559" s="352">
        <v>0</v>
      </c>
      <c r="F1559" s="352" t="s">
        <v>1524</v>
      </c>
      <c r="G1559" s="353">
        <v>0</v>
      </c>
      <c r="H1559" s="353">
        <v>0</v>
      </c>
      <c r="I1559" s="353">
        <v>0</v>
      </c>
      <c r="J1559" s="353">
        <v>0</v>
      </c>
      <c r="K1559" s="353">
        <v>0</v>
      </c>
      <c r="L1559" s="353">
        <v>0</v>
      </c>
      <c r="M1559" s="354">
        <v>0.75</v>
      </c>
      <c r="N1559" s="355"/>
      <c r="O1559" s="355"/>
      <c r="P1559" s="353">
        <v>0</v>
      </c>
    </row>
    <row r="1560" spans="1:16">
      <c r="A1560" s="352">
        <v>994274</v>
      </c>
      <c r="B1560" s="352">
        <v>2228</v>
      </c>
      <c r="C1560" s="352" t="s">
        <v>338</v>
      </c>
      <c r="D1560" s="352" t="s">
        <v>1777</v>
      </c>
      <c r="E1560" s="352">
        <v>0</v>
      </c>
      <c r="F1560" s="352" t="s">
        <v>1524</v>
      </c>
      <c r="G1560" s="353">
        <v>0</v>
      </c>
      <c r="H1560" s="353">
        <v>0</v>
      </c>
      <c r="I1560" s="353">
        <v>0</v>
      </c>
      <c r="J1560" s="353">
        <v>0</v>
      </c>
      <c r="K1560" s="353">
        <v>0</v>
      </c>
      <c r="L1560" s="353">
        <v>0</v>
      </c>
      <c r="M1560" s="354">
        <v>0.75</v>
      </c>
      <c r="N1560" s="355"/>
      <c r="O1560" s="355"/>
      <c r="P1560" s="353">
        <v>0</v>
      </c>
    </row>
    <row r="1561" spans="1:16">
      <c r="A1561" s="352">
        <v>994273</v>
      </c>
      <c r="B1561" s="352">
        <v>2226</v>
      </c>
      <c r="C1561" s="352" t="s">
        <v>338</v>
      </c>
      <c r="D1561" s="352" t="s">
        <v>1778</v>
      </c>
      <c r="E1561" s="352">
        <v>0</v>
      </c>
      <c r="F1561" s="352" t="s">
        <v>1524</v>
      </c>
      <c r="G1561" s="353">
        <v>0</v>
      </c>
      <c r="H1561" s="353">
        <v>0</v>
      </c>
      <c r="I1561" s="353">
        <v>0</v>
      </c>
      <c r="J1561" s="353">
        <v>0</v>
      </c>
      <c r="K1561" s="353">
        <v>0</v>
      </c>
      <c r="L1561" s="353">
        <v>0</v>
      </c>
      <c r="M1561" s="354">
        <v>0.75</v>
      </c>
      <c r="N1561" s="355"/>
      <c r="O1561" s="355"/>
      <c r="P1561" s="353">
        <v>0</v>
      </c>
    </row>
    <row r="1562" spans="1:16">
      <c r="A1562" s="352">
        <v>994272</v>
      </c>
      <c r="B1562" s="352">
        <v>2225</v>
      </c>
      <c r="C1562" s="352" t="s">
        <v>338</v>
      </c>
      <c r="D1562" s="352" t="s">
        <v>1779</v>
      </c>
      <c r="E1562" s="352">
        <v>0</v>
      </c>
      <c r="F1562" s="352" t="s">
        <v>1524</v>
      </c>
      <c r="G1562" s="353">
        <v>0</v>
      </c>
      <c r="H1562" s="353">
        <v>0</v>
      </c>
      <c r="I1562" s="353">
        <v>0</v>
      </c>
      <c r="J1562" s="353">
        <v>0</v>
      </c>
      <c r="K1562" s="353">
        <v>0</v>
      </c>
      <c r="L1562" s="353">
        <v>0</v>
      </c>
      <c r="M1562" s="354">
        <v>0.75</v>
      </c>
      <c r="N1562" s="355"/>
      <c r="O1562" s="355"/>
      <c r="P1562" s="353">
        <v>0</v>
      </c>
    </row>
    <row r="1563" spans="1:16">
      <c r="A1563" s="352">
        <v>994271</v>
      </c>
      <c r="B1563" s="352">
        <v>2224</v>
      </c>
      <c r="C1563" s="352" t="s">
        <v>338</v>
      </c>
      <c r="D1563" s="352" t="s">
        <v>1780</v>
      </c>
      <c r="E1563" s="352">
        <v>0</v>
      </c>
      <c r="F1563" s="352" t="s">
        <v>1524</v>
      </c>
      <c r="G1563" s="353">
        <v>6155.46</v>
      </c>
      <c r="H1563" s="353">
        <v>0</v>
      </c>
      <c r="I1563" s="353">
        <v>0</v>
      </c>
      <c r="J1563" s="353">
        <v>1538.86</v>
      </c>
      <c r="K1563" s="353">
        <v>1538.86</v>
      </c>
      <c r="L1563" s="353">
        <v>4616.6000000000004</v>
      </c>
      <c r="M1563" s="354">
        <v>0.75</v>
      </c>
      <c r="N1563" s="355">
        <v>40969.518842592595</v>
      </c>
      <c r="O1563" s="355">
        <v>40970.636574074073</v>
      </c>
      <c r="P1563" s="353">
        <v>0</v>
      </c>
    </row>
    <row r="1564" spans="1:16">
      <c r="A1564" s="352">
        <v>994270</v>
      </c>
      <c r="B1564" s="352">
        <v>2223</v>
      </c>
      <c r="C1564" s="352" t="s">
        <v>338</v>
      </c>
      <c r="D1564" s="352" t="s">
        <v>1781</v>
      </c>
      <c r="E1564" s="352">
        <v>0</v>
      </c>
      <c r="F1564" s="352" t="s">
        <v>1524</v>
      </c>
      <c r="G1564" s="353">
        <v>0</v>
      </c>
      <c r="H1564" s="353">
        <v>0</v>
      </c>
      <c r="I1564" s="353">
        <v>0</v>
      </c>
      <c r="J1564" s="353">
        <v>0</v>
      </c>
      <c r="K1564" s="353">
        <v>0</v>
      </c>
      <c r="L1564" s="353">
        <v>0</v>
      </c>
      <c r="M1564" s="354">
        <v>0.75</v>
      </c>
      <c r="N1564" s="355"/>
      <c r="O1564" s="355"/>
      <c r="P1564" s="353">
        <v>0</v>
      </c>
    </row>
    <row r="1565" spans="1:16">
      <c r="A1565" s="352">
        <v>994269</v>
      </c>
      <c r="B1565" s="352">
        <v>2222</v>
      </c>
      <c r="C1565" s="352" t="s">
        <v>335</v>
      </c>
      <c r="D1565" s="352" t="s">
        <v>1782</v>
      </c>
      <c r="E1565" s="352">
        <v>1</v>
      </c>
      <c r="F1565" s="352" t="s">
        <v>1524</v>
      </c>
      <c r="G1565" s="353">
        <v>2000.65</v>
      </c>
      <c r="H1565" s="353">
        <v>279.25</v>
      </c>
      <c r="I1565" s="353">
        <v>0</v>
      </c>
      <c r="J1565" s="353">
        <v>500.16</v>
      </c>
      <c r="K1565" s="353">
        <v>500.16</v>
      </c>
      <c r="L1565" s="353">
        <v>1500.49</v>
      </c>
      <c r="M1565" s="354">
        <v>0.75</v>
      </c>
      <c r="N1565" s="355">
        <v>40976.909432870372</v>
      </c>
      <c r="O1565" s="355">
        <v>41076.544166666667</v>
      </c>
      <c r="P1565" s="353">
        <v>0</v>
      </c>
    </row>
    <row r="1566" spans="1:16">
      <c r="A1566" s="352">
        <v>994268</v>
      </c>
      <c r="B1566" s="352">
        <v>2221</v>
      </c>
      <c r="C1566" s="352" t="s">
        <v>335</v>
      </c>
      <c r="D1566" s="352" t="s">
        <v>1783</v>
      </c>
      <c r="E1566" s="352">
        <v>0</v>
      </c>
      <c r="F1566" s="352" t="s">
        <v>1524</v>
      </c>
      <c r="G1566" s="353">
        <v>1713.93</v>
      </c>
      <c r="H1566" s="353">
        <v>442.66</v>
      </c>
      <c r="I1566" s="353">
        <v>0</v>
      </c>
      <c r="J1566" s="353">
        <v>428.48</v>
      </c>
      <c r="K1566" s="353">
        <v>428.48</v>
      </c>
      <c r="L1566" s="353">
        <v>1285.45</v>
      </c>
      <c r="M1566" s="354">
        <v>0.75</v>
      </c>
      <c r="N1566" s="355">
        <v>40976.909432870372</v>
      </c>
      <c r="O1566" s="355">
        <v>40977.864537037036</v>
      </c>
      <c r="P1566" s="353">
        <v>0</v>
      </c>
    </row>
    <row r="1567" spans="1:16">
      <c r="A1567" s="352">
        <v>994267</v>
      </c>
      <c r="B1567" s="352">
        <v>2220</v>
      </c>
      <c r="C1567" s="352" t="s">
        <v>338</v>
      </c>
      <c r="D1567" s="352" t="s">
        <v>1784</v>
      </c>
      <c r="E1567" s="352">
        <v>0</v>
      </c>
      <c r="F1567" s="352" t="s">
        <v>1524</v>
      </c>
      <c r="G1567" s="353">
        <v>0</v>
      </c>
      <c r="H1567" s="353">
        <v>0</v>
      </c>
      <c r="I1567" s="353">
        <v>0</v>
      </c>
      <c r="J1567" s="353">
        <v>0</v>
      </c>
      <c r="K1567" s="353">
        <v>0</v>
      </c>
      <c r="L1567" s="353">
        <v>0</v>
      </c>
      <c r="M1567" s="354">
        <v>0.75</v>
      </c>
      <c r="N1567" s="355"/>
      <c r="O1567" s="355"/>
      <c r="P1567" s="353">
        <v>0</v>
      </c>
    </row>
    <row r="1568" spans="1:16">
      <c r="A1568" s="352">
        <v>994266</v>
      </c>
      <c r="B1568" s="352">
        <v>2217</v>
      </c>
      <c r="C1568" s="352" t="s">
        <v>338</v>
      </c>
      <c r="D1568" s="352" t="s">
        <v>1785</v>
      </c>
      <c r="E1568" s="352">
        <v>0</v>
      </c>
      <c r="F1568" s="352" t="s">
        <v>1524</v>
      </c>
      <c r="G1568" s="353">
        <v>3505.86</v>
      </c>
      <c r="H1568" s="353">
        <v>0</v>
      </c>
      <c r="I1568" s="353">
        <v>0</v>
      </c>
      <c r="J1568" s="353">
        <v>876.46</v>
      </c>
      <c r="K1568" s="353">
        <v>876.46</v>
      </c>
      <c r="L1568" s="353">
        <v>2629.4</v>
      </c>
      <c r="M1568" s="354">
        <v>0.75</v>
      </c>
      <c r="N1568" s="355">
        <v>40969.518842592595</v>
      </c>
      <c r="O1568" s="355">
        <v>40970.636574074073</v>
      </c>
      <c r="P1568" s="353">
        <v>0</v>
      </c>
    </row>
    <row r="1569" spans="1:16">
      <c r="A1569" s="352">
        <v>994265</v>
      </c>
      <c r="B1569" s="352">
        <v>2216</v>
      </c>
      <c r="C1569" s="352" t="s">
        <v>335</v>
      </c>
      <c r="D1569" s="352" t="s">
        <v>1786</v>
      </c>
      <c r="E1569" s="352">
        <v>0</v>
      </c>
      <c r="F1569" s="352" t="s">
        <v>1524</v>
      </c>
      <c r="G1569" s="353">
        <v>9889.27</v>
      </c>
      <c r="H1569" s="353">
        <v>0</v>
      </c>
      <c r="I1569" s="353">
        <v>0</v>
      </c>
      <c r="J1569" s="353">
        <v>2472.3200000000002</v>
      </c>
      <c r="K1569" s="353">
        <v>2472.3200000000002</v>
      </c>
      <c r="L1569" s="353">
        <v>7416.95</v>
      </c>
      <c r="M1569" s="354">
        <v>0.74999974720075302</v>
      </c>
      <c r="N1569" s="355">
        <v>40989.919606481482</v>
      </c>
      <c r="O1569" s="355">
        <v>40995.473564814813</v>
      </c>
      <c r="P1569" s="353">
        <v>0</v>
      </c>
    </row>
    <row r="1570" spans="1:16">
      <c r="A1570" s="352">
        <v>994264</v>
      </c>
      <c r="B1570" s="352">
        <v>2215</v>
      </c>
      <c r="C1570" s="352" t="s">
        <v>338</v>
      </c>
      <c r="D1570" s="352" t="s">
        <v>1787</v>
      </c>
      <c r="E1570" s="352">
        <v>0</v>
      </c>
      <c r="F1570" s="352" t="s">
        <v>1524</v>
      </c>
      <c r="G1570" s="353">
        <v>1571.59</v>
      </c>
      <c r="H1570" s="353">
        <v>0</v>
      </c>
      <c r="I1570" s="353">
        <v>0</v>
      </c>
      <c r="J1570" s="353">
        <v>392.9</v>
      </c>
      <c r="K1570" s="353">
        <v>392.9</v>
      </c>
      <c r="L1570" s="353">
        <v>1178.69</v>
      </c>
      <c r="M1570" s="354">
        <v>0.74999840925432204</v>
      </c>
      <c r="N1570" s="355">
        <v>40976.909432870372</v>
      </c>
      <c r="O1570" s="355">
        <v>40977.864537037036</v>
      </c>
      <c r="P1570" s="353">
        <v>0</v>
      </c>
    </row>
    <row r="1571" spans="1:16">
      <c r="A1571" s="352">
        <v>994263</v>
      </c>
      <c r="B1571" s="352">
        <v>2214</v>
      </c>
      <c r="C1571" s="352" t="s">
        <v>335</v>
      </c>
      <c r="D1571" s="352" t="s">
        <v>1788</v>
      </c>
      <c r="E1571" s="352">
        <v>0</v>
      </c>
      <c r="F1571" s="352" t="s">
        <v>1524</v>
      </c>
      <c r="G1571" s="353">
        <v>6856.84</v>
      </c>
      <c r="H1571" s="353">
        <v>0</v>
      </c>
      <c r="I1571" s="353">
        <v>0</v>
      </c>
      <c r="J1571" s="353">
        <v>1714.21</v>
      </c>
      <c r="K1571" s="353">
        <v>1714.21</v>
      </c>
      <c r="L1571" s="353">
        <v>5142.63</v>
      </c>
      <c r="M1571" s="354">
        <v>0.75</v>
      </c>
      <c r="N1571" s="355">
        <v>40989.919606481482</v>
      </c>
      <c r="O1571" s="355">
        <v>40995.473564814813</v>
      </c>
      <c r="P1571" s="353">
        <v>0</v>
      </c>
    </row>
    <row r="1572" spans="1:16">
      <c r="A1572" s="352">
        <v>994262</v>
      </c>
      <c r="B1572" s="352">
        <v>2213</v>
      </c>
      <c r="C1572" s="352" t="s">
        <v>338</v>
      </c>
      <c r="D1572" s="352" t="s">
        <v>1789</v>
      </c>
      <c r="E1572" s="352">
        <v>0</v>
      </c>
      <c r="F1572" s="352" t="s">
        <v>1524</v>
      </c>
      <c r="G1572" s="353">
        <v>5147.53</v>
      </c>
      <c r="H1572" s="353">
        <v>0</v>
      </c>
      <c r="I1572" s="353">
        <v>0</v>
      </c>
      <c r="J1572" s="353">
        <v>1286.8800000000001</v>
      </c>
      <c r="K1572" s="353">
        <v>1286.8800000000001</v>
      </c>
      <c r="L1572" s="353">
        <v>3860.65</v>
      </c>
      <c r="M1572" s="354">
        <v>0.75</v>
      </c>
      <c r="N1572" s="355">
        <v>40976.909432870372</v>
      </c>
      <c r="O1572" s="355">
        <v>40977.864537037036</v>
      </c>
      <c r="P1572" s="353">
        <v>0</v>
      </c>
    </row>
    <row r="1573" spans="1:16">
      <c r="A1573" s="352">
        <v>994261</v>
      </c>
      <c r="B1573" s="352">
        <v>2212</v>
      </c>
      <c r="C1573" s="352" t="s">
        <v>335</v>
      </c>
      <c r="D1573" s="352" t="s">
        <v>1790</v>
      </c>
      <c r="E1573" s="352">
        <v>0</v>
      </c>
      <c r="F1573" s="352" t="s">
        <v>1524</v>
      </c>
      <c r="G1573" s="353">
        <v>6087</v>
      </c>
      <c r="H1573" s="353">
        <v>0</v>
      </c>
      <c r="I1573" s="353">
        <v>0</v>
      </c>
      <c r="J1573" s="353">
        <v>1521.75</v>
      </c>
      <c r="K1573" s="353">
        <v>1521.75</v>
      </c>
      <c r="L1573" s="353">
        <v>4565.25</v>
      </c>
      <c r="M1573" s="354">
        <v>0.75</v>
      </c>
      <c r="N1573" s="355">
        <v>40976.909432870372</v>
      </c>
      <c r="O1573" s="355">
        <v>40977.864537037036</v>
      </c>
      <c r="P1573" s="353">
        <v>0</v>
      </c>
    </row>
    <row r="1574" spans="1:16">
      <c r="A1574" s="352">
        <v>994260</v>
      </c>
      <c r="B1574" s="352">
        <v>2211</v>
      </c>
      <c r="C1574" s="352" t="s">
        <v>338</v>
      </c>
      <c r="D1574" s="352" t="s">
        <v>1791</v>
      </c>
      <c r="E1574" s="352">
        <v>0</v>
      </c>
      <c r="F1574" s="352" t="s">
        <v>1524</v>
      </c>
      <c r="G1574" s="353">
        <v>2283.9299999999998</v>
      </c>
      <c r="H1574" s="353">
        <v>0</v>
      </c>
      <c r="I1574" s="353">
        <v>0</v>
      </c>
      <c r="J1574" s="353">
        <v>570.98</v>
      </c>
      <c r="K1574" s="353">
        <v>570.98</v>
      </c>
      <c r="L1574" s="353">
        <v>1712.95</v>
      </c>
      <c r="M1574" s="354">
        <v>0.75</v>
      </c>
      <c r="N1574" s="355">
        <v>40969.518842592595</v>
      </c>
      <c r="O1574" s="355">
        <v>40970.636574074073</v>
      </c>
      <c r="P1574" s="353">
        <v>0</v>
      </c>
    </row>
    <row r="1575" spans="1:16">
      <c r="A1575" s="352">
        <v>994259</v>
      </c>
      <c r="B1575" s="352">
        <v>2210</v>
      </c>
      <c r="C1575" s="352" t="s">
        <v>338</v>
      </c>
      <c r="D1575" s="352" t="s">
        <v>1792</v>
      </c>
      <c r="E1575" s="352">
        <v>0</v>
      </c>
      <c r="F1575" s="352" t="s">
        <v>1524</v>
      </c>
      <c r="G1575" s="353">
        <v>5558.82</v>
      </c>
      <c r="H1575" s="353">
        <v>0</v>
      </c>
      <c r="I1575" s="353">
        <v>0</v>
      </c>
      <c r="J1575" s="353">
        <v>1389.7</v>
      </c>
      <c r="K1575" s="353">
        <v>1389.7</v>
      </c>
      <c r="L1575" s="353">
        <v>4169.12</v>
      </c>
      <c r="M1575" s="354">
        <v>0.75</v>
      </c>
      <c r="N1575" s="355">
        <v>40969.518842592595</v>
      </c>
      <c r="O1575" s="355">
        <v>40970.636574074073</v>
      </c>
      <c r="P1575" s="353">
        <v>0</v>
      </c>
    </row>
    <row r="1576" spans="1:16">
      <c r="A1576" s="352">
        <v>994258</v>
      </c>
      <c r="B1576" s="352">
        <v>2209</v>
      </c>
      <c r="C1576" s="352" t="s">
        <v>335</v>
      </c>
      <c r="D1576" s="352" t="s">
        <v>1793</v>
      </c>
      <c r="E1576" s="352">
        <v>0</v>
      </c>
      <c r="F1576" s="352" t="s">
        <v>1524</v>
      </c>
      <c r="G1576" s="353">
        <v>6826.42</v>
      </c>
      <c r="H1576" s="353">
        <v>0</v>
      </c>
      <c r="I1576" s="353">
        <v>0</v>
      </c>
      <c r="J1576" s="353">
        <v>1706.6</v>
      </c>
      <c r="K1576" s="353">
        <v>1706.6</v>
      </c>
      <c r="L1576" s="353">
        <v>5119.82</v>
      </c>
      <c r="M1576" s="354">
        <v>0.75</v>
      </c>
      <c r="N1576" s="355">
        <v>40976.909432870372</v>
      </c>
      <c r="O1576" s="355">
        <v>40977.864537037036</v>
      </c>
      <c r="P1576" s="353">
        <v>0</v>
      </c>
    </row>
    <row r="1577" spans="1:16">
      <c r="A1577" s="352">
        <v>994257</v>
      </c>
      <c r="B1577" s="352">
        <v>2208</v>
      </c>
      <c r="C1577" s="352" t="s">
        <v>335</v>
      </c>
      <c r="D1577" s="352" t="s">
        <v>1794</v>
      </c>
      <c r="E1577" s="352">
        <v>0</v>
      </c>
      <c r="F1577" s="352" t="s">
        <v>1524</v>
      </c>
      <c r="G1577" s="353">
        <v>8192.14</v>
      </c>
      <c r="H1577" s="353">
        <v>0</v>
      </c>
      <c r="I1577" s="353">
        <v>0</v>
      </c>
      <c r="J1577" s="353">
        <v>2048.0300000000002</v>
      </c>
      <c r="K1577" s="353">
        <v>2048.0300000000002</v>
      </c>
      <c r="L1577" s="353">
        <v>6144.11</v>
      </c>
      <c r="M1577" s="354">
        <v>0.75</v>
      </c>
      <c r="N1577" s="355">
        <v>40976.909432870372</v>
      </c>
      <c r="O1577" s="355">
        <v>40977.864537037036</v>
      </c>
      <c r="P1577" s="353">
        <v>0</v>
      </c>
    </row>
    <row r="1578" spans="1:16">
      <c r="A1578" s="352">
        <v>994256</v>
      </c>
      <c r="B1578" s="352">
        <v>2207</v>
      </c>
      <c r="C1578" s="352" t="s">
        <v>335</v>
      </c>
      <c r="D1578" s="352" t="s">
        <v>1795</v>
      </c>
      <c r="E1578" s="352">
        <v>0</v>
      </c>
      <c r="F1578" s="352" t="s">
        <v>1524</v>
      </c>
      <c r="G1578" s="353">
        <v>3293.84</v>
      </c>
      <c r="H1578" s="353">
        <v>0</v>
      </c>
      <c r="I1578" s="353">
        <v>0</v>
      </c>
      <c r="J1578" s="353">
        <v>823.46</v>
      </c>
      <c r="K1578" s="353">
        <v>823.46</v>
      </c>
      <c r="L1578" s="353">
        <v>2470.38</v>
      </c>
      <c r="M1578" s="354">
        <v>0.75</v>
      </c>
      <c r="N1578" s="355">
        <v>40976.909432870372</v>
      </c>
      <c r="O1578" s="355">
        <v>40977.864537037036</v>
      </c>
      <c r="P1578" s="353">
        <v>0</v>
      </c>
    </row>
    <row r="1579" spans="1:16">
      <c r="A1579" s="352">
        <v>994255</v>
      </c>
      <c r="B1579" s="352">
        <v>2206</v>
      </c>
      <c r="C1579" s="352" t="s">
        <v>335</v>
      </c>
      <c r="D1579" s="352" t="s">
        <v>1796</v>
      </c>
      <c r="E1579" s="352">
        <v>0</v>
      </c>
      <c r="F1579" s="352" t="s">
        <v>1524</v>
      </c>
      <c r="G1579" s="353">
        <v>4247.68</v>
      </c>
      <c r="H1579" s="353">
        <v>0</v>
      </c>
      <c r="I1579" s="353">
        <v>0</v>
      </c>
      <c r="J1579" s="353">
        <v>1061.92</v>
      </c>
      <c r="K1579" s="353">
        <v>1061.92</v>
      </c>
      <c r="L1579" s="353">
        <v>3185.76</v>
      </c>
      <c r="M1579" s="354">
        <v>0.75</v>
      </c>
      <c r="N1579" s="355">
        <v>40976.909432870372</v>
      </c>
      <c r="O1579" s="355">
        <v>40977.864537037036</v>
      </c>
      <c r="P1579" s="353">
        <v>0</v>
      </c>
    </row>
    <row r="1580" spans="1:16">
      <c r="A1580" s="352">
        <v>994254</v>
      </c>
      <c r="B1580" s="352">
        <v>2205</v>
      </c>
      <c r="C1580" s="352" t="s">
        <v>338</v>
      </c>
      <c r="D1580" s="352" t="s">
        <v>1797</v>
      </c>
      <c r="E1580" s="352">
        <v>0</v>
      </c>
      <c r="F1580" s="352" t="s">
        <v>1524</v>
      </c>
      <c r="G1580" s="353">
        <v>3518.87</v>
      </c>
      <c r="H1580" s="353">
        <v>0</v>
      </c>
      <c r="I1580" s="353">
        <v>0</v>
      </c>
      <c r="J1580" s="353">
        <v>879.72</v>
      </c>
      <c r="K1580" s="353">
        <v>879.72</v>
      </c>
      <c r="L1580" s="353">
        <v>2639.15</v>
      </c>
      <c r="M1580" s="354">
        <v>0.749999289544655</v>
      </c>
      <c r="N1580" s="355">
        <v>40976.909432870372</v>
      </c>
      <c r="O1580" s="355">
        <v>40977.864537037036</v>
      </c>
      <c r="P1580" s="353">
        <v>0</v>
      </c>
    </row>
    <row r="1581" spans="1:16">
      <c r="A1581" s="352">
        <v>994253</v>
      </c>
      <c r="B1581" s="352">
        <v>2204</v>
      </c>
      <c r="C1581" s="352" t="s">
        <v>338</v>
      </c>
      <c r="D1581" s="352" t="s">
        <v>1798</v>
      </c>
      <c r="E1581" s="352">
        <v>0</v>
      </c>
      <c r="F1581" s="352" t="s">
        <v>1524</v>
      </c>
      <c r="G1581" s="353">
        <v>1110.93</v>
      </c>
      <c r="H1581" s="353">
        <v>0</v>
      </c>
      <c r="I1581" s="353">
        <v>0</v>
      </c>
      <c r="J1581" s="353">
        <v>277.73</v>
      </c>
      <c r="K1581" s="353">
        <v>277.73</v>
      </c>
      <c r="L1581" s="353">
        <v>833.2</v>
      </c>
      <c r="M1581" s="354">
        <v>0.75</v>
      </c>
      <c r="N1581" s="355">
        <v>40976.909432870372</v>
      </c>
      <c r="O1581" s="355">
        <v>40977.864537037036</v>
      </c>
      <c r="P1581" s="353">
        <v>0</v>
      </c>
    </row>
    <row r="1582" spans="1:16">
      <c r="A1582" s="352">
        <v>994252</v>
      </c>
      <c r="B1582" s="352">
        <v>2203</v>
      </c>
      <c r="C1582" s="352" t="s">
        <v>335</v>
      </c>
      <c r="D1582" s="352" t="s">
        <v>1799</v>
      </c>
      <c r="E1582" s="352">
        <v>0</v>
      </c>
      <c r="F1582" s="352" t="s">
        <v>1524</v>
      </c>
      <c r="G1582" s="353">
        <v>2408.86</v>
      </c>
      <c r="H1582" s="353">
        <v>0</v>
      </c>
      <c r="I1582" s="353">
        <v>0</v>
      </c>
      <c r="J1582" s="353">
        <v>602.21</v>
      </c>
      <c r="K1582" s="353">
        <v>602.21</v>
      </c>
      <c r="L1582" s="353">
        <v>1806.65</v>
      </c>
      <c r="M1582" s="354">
        <v>0.75</v>
      </c>
      <c r="N1582" s="355">
        <v>40976.909432870372</v>
      </c>
      <c r="O1582" s="355">
        <v>40977.864537037036</v>
      </c>
      <c r="P1582" s="353">
        <v>0</v>
      </c>
    </row>
    <row r="1583" spans="1:16">
      <c r="A1583" s="352">
        <v>994251</v>
      </c>
      <c r="B1583" s="352">
        <v>2202</v>
      </c>
      <c r="C1583" s="352" t="s">
        <v>335</v>
      </c>
      <c r="D1583" s="352" t="s">
        <v>1800</v>
      </c>
      <c r="E1583" s="352">
        <v>0</v>
      </c>
      <c r="F1583" s="352" t="s">
        <v>1524</v>
      </c>
      <c r="G1583" s="353">
        <v>7099.79</v>
      </c>
      <c r="H1583" s="353">
        <v>0</v>
      </c>
      <c r="I1583" s="353">
        <v>0</v>
      </c>
      <c r="J1583" s="353">
        <v>1774.95</v>
      </c>
      <c r="K1583" s="353">
        <v>1774.95</v>
      </c>
      <c r="L1583" s="353">
        <v>5324.84</v>
      </c>
      <c r="M1583" s="354">
        <v>0.74999964787690898</v>
      </c>
      <c r="N1583" s="355">
        <v>40976.909432870372</v>
      </c>
      <c r="O1583" s="355">
        <v>40977.864537037036</v>
      </c>
      <c r="P1583" s="353">
        <v>0</v>
      </c>
    </row>
    <row r="1584" spans="1:16">
      <c r="A1584" s="352">
        <v>994250</v>
      </c>
      <c r="B1584" s="352">
        <v>2201</v>
      </c>
      <c r="C1584" s="352" t="s">
        <v>335</v>
      </c>
      <c r="D1584" s="352" t="s">
        <v>1801</v>
      </c>
      <c r="E1584" s="352">
        <v>0</v>
      </c>
      <c r="F1584" s="352" t="s">
        <v>1524</v>
      </c>
      <c r="G1584" s="353">
        <v>7791.57</v>
      </c>
      <c r="H1584" s="353">
        <v>0</v>
      </c>
      <c r="I1584" s="353">
        <v>0</v>
      </c>
      <c r="J1584" s="353">
        <v>1947.89</v>
      </c>
      <c r="K1584" s="353">
        <v>1947.89</v>
      </c>
      <c r="L1584" s="353">
        <v>5843.68</v>
      </c>
      <c r="M1584" s="354">
        <v>0.75</v>
      </c>
      <c r="N1584" s="355">
        <v>40969.518842592595</v>
      </c>
      <c r="O1584" s="355">
        <v>40970.636574074073</v>
      </c>
      <c r="P1584" s="353">
        <v>0</v>
      </c>
    </row>
    <row r="1585" spans="1:16">
      <c r="A1585" s="352">
        <v>994249</v>
      </c>
      <c r="B1585" s="352">
        <v>2200</v>
      </c>
      <c r="C1585" s="352" t="s">
        <v>335</v>
      </c>
      <c r="D1585" s="352" t="s">
        <v>1802</v>
      </c>
      <c r="E1585" s="352">
        <v>0</v>
      </c>
      <c r="F1585" s="352" t="s">
        <v>1524</v>
      </c>
      <c r="G1585" s="353">
        <v>6516.88</v>
      </c>
      <c r="H1585" s="353">
        <v>0</v>
      </c>
      <c r="I1585" s="353">
        <v>0</v>
      </c>
      <c r="J1585" s="353">
        <v>1629.22</v>
      </c>
      <c r="K1585" s="353">
        <v>1629.22</v>
      </c>
      <c r="L1585" s="353">
        <v>4887.66</v>
      </c>
      <c r="M1585" s="354">
        <v>0.75</v>
      </c>
      <c r="N1585" s="355">
        <v>40976.909432870372</v>
      </c>
      <c r="O1585" s="355">
        <v>40977.864537037036</v>
      </c>
      <c r="P1585" s="353">
        <v>0</v>
      </c>
    </row>
    <row r="1586" spans="1:16">
      <c r="A1586" s="352">
        <v>994248</v>
      </c>
      <c r="B1586" s="352">
        <v>2199</v>
      </c>
      <c r="C1586" s="352" t="s">
        <v>335</v>
      </c>
      <c r="D1586" s="352" t="s">
        <v>1803</v>
      </c>
      <c r="E1586" s="352">
        <v>0</v>
      </c>
      <c r="F1586" s="352" t="s">
        <v>1524</v>
      </c>
      <c r="G1586" s="353">
        <v>15976.84</v>
      </c>
      <c r="H1586" s="353">
        <v>0</v>
      </c>
      <c r="I1586" s="353">
        <v>0</v>
      </c>
      <c r="J1586" s="353">
        <v>3994.21</v>
      </c>
      <c r="K1586" s="353">
        <v>3994.21</v>
      </c>
      <c r="L1586" s="353">
        <v>11982.63</v>
      </c>
      <c r="M1586" s="354">
        <v>0.75</v>
      </c>
      <c r="N1586" s="355">
        <v>40976.909432870372</v>
      </c>
      <c r="O1586" s="355">
        <v>40977.864537037036</v>
      </c>
      <c r="P1586" s="353">
        <v>0</v>
      </c>
    </row>
    <row r="1587" spans="1:16">
      <c r="A1587" s="352">
        <v>994247</v>
      </c>
      <c r="B1587" s="352">
        <v>2197</v>
      </c>
      <c r="C1587" s="352" t="s">
        <v>338</v>
      </c>
      <c r="D1587" s="352" t="s">
        <v>1804</v>
      </c>
      <c r="E1587" s="352">
        <v>0</v>
      </c>
      <c r="F1587" s="352" t="s">
        <v>1524</v>
      </c>
      <c r="G1587" s="353">
        <v>2161</v>
      </c>
      <c r="H1587" s="353">
        <v>0</v>
      </c>
      <c r="I1587" s="353">
        <v>0</v>
      </c>
      <c r="J1587" s="353">
        <v>540.25</v>
      </c>
      <c r="K1587" s="353">
        <v>540.25</v>
      </c>
      <c r="L1587" s="353">
        <v>1620.75</v>
      </c>
      <c r="M1587" s="354">
        <v>0.75</v>
      </c>
      <c r="N1587" s="355">
        <v>40976.909432870372</v>
      </c>
      <c r="O1587" s="355">
        <v>40977.864537037036</v>
      </c>
      <c r="P1587" s="353">
        <v>0</v>
      </c>
    </row>
    <row r="1588" spans="1:16">
      <c r="A1588" s="352">
        <v>994246</v>
      </c>
      <c r="B1588" s="352">
        <v>2196</v>
      </c>
      <c r="C1588" s="352" t="s">
        <v>338</v>
      </c>
      <c r="D1588" s="352" t="s">
        <v>1805</v>
      </c>
      <c r="E1588" s="352">
        <v>0</v>
      </c>
      <c r="F1588" s="352" t="s">
        <v>1524</v>
      </c>
      <c r="G1588" s="353">
        <v>1402.7</v>
      </c>
      <c r="H1588" s="353">
        <v>0</v>
      </c>
      <c r="I1588" s="353">
        <v>0</v>
      </c>
      <c r="J1588" s="353">
        <v>350.67</v>
      </c>
      <c r="K1588" s="353">
        <v>350.67</v>
      </c>
      <c r="L1588" s="353">
        <v>1052.03</v>
      </c>
      <c r="M1588" s="354">
        <v>0.75</v>
      </c>
      <c r="N1588" s="355">
        <v>40969.518842592595</v>
      </c>
      <c r="O1588" s="355">
        <v>40970.636574074073</v>
      </c>
      <c r="P1588" s="353">
        <v>0</v>
      </c>
    </row>
    <row r="1589" spans="1:16">
      <c r="A1589" s="352">
        <v>994245</v>
      </c>
      <c r="B1589" s="352">
        <v>2195</v>
      </c>
      <c r="C1589" s="352" t="s">
        <v>335</v>
      </c>
      <c r="D1589" s="352" t="s">
        <v>1806</v>
      </c>
      <c r="E1589" s="352">
        <v>0</v>
      </c>
      <c r="F1589" s="352" t="s">
        <v>1524</v>
      </c>
      <c r="G1589" s="353">
        <v>1641.76</v>
      </c>
      <c r="H1589" s="353">
        <v>462.22</v>
      </c>
      <c r="I1589" s="353">
        <v>0</v>
      </c>
      <c r="J1589" s="353">
        <v>410.44</v>
      </c>
      <c r="K1589" s="353">
        <v>410.44</v>
      </c>
      <c r="L1589" s="353">
        <v>1231.32</v>
      </c>
      <c r="M1589" s="354">
        <v>0.75</v>
      </c>
      <c r="N1589" s="355">
        <v>40976.909432870372</v>
      </c>
      <c r="O1589" s="355">
        <v>40977.864537037036</v>
      </c>
      <c r="P1589" s="353">
        <v>0</v>
      </c>
    </row>
    <row r="1590" spans="1:16">
      <c r="A1590" s="352">
        <v>994244</v>
      </c>
      <c r="B1590" s="352">
        <v>2191</v>
      </c>
      <c r="C1590" s="352" t="s">
        <v>338</v>
      </c>
      <c r="D1590" s="352" t="s">
        <v>1807</v>
      </c>
      <c r="E1590" s="352">
        <v>0</v>
      </c>
      <c r="F1590" s="352" t="s">
        <v>1524</v>
      </c>
      <c r="G1590" s="353">
        <v>3803.23</v>
      </c>
      <c r="H1590" s="353">
        <v>0</v>
      </c>
      <c r="I1590" s="353">
        <v>0</v>
      </c>
      <c r="J1590" s="353">
        <v>950.81</v>
      </c>
      <c r="K1590" s="353">
        <v>950.81</v>
      </c>
      <c r="L1590" s="353">
        <v>2852.42</v>
      </c>
      <c r="M1590" s="354">
        <v>0.74999934266399804</v>
      </c>
      <c r="N1590" s="355">
        <v>40976.909432870372</v>
      </c>
      <c r="O1590" s="355">
        <v>40977.864537037036</v>
      </c>
      <c r="P1590" s="353">
        <v>0</v>
      </c>
    </row>
    <row r="1591" spans="1:16">
      <c r="A1591" s="352">
        <v>994243</v>
      </c>
      <c r="B1591" s="352">
        <v>2190</v>
      </c>
      <c r="C1591" s="352" t="s">
        <v>338</v>
      </c>
      <c r="D1591" s="352" t="s">
        <v>1808</v>
      </c>
      <c r="E1591" s="352">
        <v>0</v>
      </c>
      <c r="F1591" s="352" t="s">
        <v>1524</v>
      </c>
      <c r="G1591" s="353">
        <v>0</v>
      </c>
      <c r="H1591" s="353">
        <v>0</v>
      </c>
      <c r="I1591" s="353">
        <v>0</v>
      </c>
      <c r="J1591" s="353">
        <v>0</v>
      </c>
      <c r="K1591" s="353">
        <v>0</v>
      </c>
      <c r="L1591" s="353">
        <v>0</v>
      </c>
      <c r="M1591" s="354">
        <v>0.75</v>
      </c>
      <c r="N1591" s="355"/>
      <c r="O1591" s="355"/>
      <c r="P1591" s="353">
        <v>0</v>
      </c>
    </row>
    <row r="1592" spans="1:16">
      <c r="A1592" s="352">
        <v>994242</v>
      </c>
      <c r="B1592" s="352">
        <v>2186</v>
      </c>
      <c r="C1592" s="352" t="s">
        <v>338</v>
      </c>
      <c r="D1592" s="352" t="s">
        <v>1809</v>
      </c>
      <c r="E1592" s="352">
        <v>0</v>
      </c>
      <c r="F1592" s="352" t="s">
        <v>1524</v>
      </c>
      <c r="G1592" s="353">
        <v>6657.01</v>
      </c>
      <c r="H1592" s="353">
        <v>0</v>
      </c>
      <c r="I1592" s="353">
        <v>0</v>
      </c>
      <c r="J1592" s="353">
        <v>1664.25</v>
      </c>
      <c r="K1592" s="353">
        <v>1664.25</v>
      </c>
      <c r="L1592" s="353">
        <v>4992.76</v>
      </c>
      <c r="M1592" s="354">
        <v>0.75</v>
      </c>
      <c r="N1592" s="355">
        <v>40969.518842592595</v>
      </c>
      <c r="O1592" s="355">
        <v>40970.636574074073</v>
      </c>
      <c r="P1592" s="353">
        <v>0</v>
      </c>
    </row>
    <row r="1593" spans="1:16">
      <c r="A1593" s="352">
        <v>994241</v>
      </c>
      <c r="B1593" s="352">
        <v>2185</v>
      </c>
      <c r="C1593" s="352" t="s">
        <v>338</v>
      </c>
      <c r="D1593" s="352" t="s">
        <v>1810</v>
      </c>
      <c r="E1593" s="352">
        <v>0</v>
      </c>
      <c r="F1593" s="352" t="s">
        <v>1524</v>
      </c>
      <c r="G1593" s="353">
        <v>7095.99</v>
      </c>
      <c r="H1593" s="353">
        <v>0</v>
      </c>
      <c r="I1593" s="353">
        <v>0</v>
      </c>
      <c r="J1593" s="353">
        <v>1774</v>
      </c>
      <c r="K1593" s="353">
        <v>1774</v>
      </c>
      <c r="L1593" s="353">
        <v>5321.99</v>
      </c>
      <c r="M1593" s="354">
        <v>0.74999964768834204</v>
      </c>
      <c r="N1593" s="355">
        <v>40969.518842592595</v>
      </c>
      <c r="O1593" s="355">
        <v>40970.636574074073</v>
      </c>
      <c r="P1593" s="353">
        <v>0</v>
      </c>
    </row>
    <row r="1594" spans="1:16">
      <c r="A1594" s="352">
        <v>994240</v>
      </c>
      <c r="B1594" s="352">
        <v>2184</v>
      </c>
      <c r="C1594" s="352" t="s">
        <v>335</v>
      </c>
      <c r="D1594" s="352" t="s">
        <v>1811</v>
      </c>
      <c r="E1594" s="352">
        <v>0</v>
      </c>
      <c r="F1594" s="352" t="s">
        <v>1524</v>
      </c>
      <c r="G1594" s="353">
        <v>15551.53</v>
      </c>
      <c r="H1594" s="353">
        <v>0</v>
      </c>
      <c r="I1594" s="353">
        <v>0</v>
      </c>
      <c r="J1594" s="353">
        <v>3887.88</v>
      </c>
      <c r="K1594" s="353">
        <v>3887.88</v>
      </c>
      <c r="L1594" s="353">
        <v>11663.65</v>
      </c>
      <c r="M1594" s="354">
        <v>0.75</v>
      </c>
      <c r="N1594" s="355">
        <v>40969.518842592595</v>
      </c>
      <c r="O1594" s="355">
        <v>40970.636574074073</v>
      </c>
      <c r="P1594" s="353">
        <v>0</v>
      </c>
    </row>
    <row r="1595" spans="1:16">
      <c r="A1595" s="352">
        <v>994239</v>
      </c>
      <c r="B1595" s="352">
        <v>2183</v>
      </c>
      <c r="C1595" s="352" t="s">
        <v>338</v>
      </c>
      <c r="D1595" s="352" t="s">
        <v>1812</v>
      </c>
      <c r="E1595" s="352">
        <v>0</v>
      </c>
      <c r="F1595" s="352" t="s">
        <v>1524</v>
      </c>
      <c r="G1595" s="353">
        <v>4400.78</v>
      </c>
      <c r="H1595" s="353">
        <v>0</v>
      </c>
      <c r="I1595" s="353">
        <v>0</v>
      </c>
      <c r="J1595" s="353">
        <v>1100.19</v>
      </c>
      <c r="K1595" s="353">
        <v>1100.19</v>
      </c>
      <c r="L1595" s="353">
        <v>3300.59</v>
      </c>
      <c r="M1595" s="354">
        <v>0.75</v>
      </c>
      <c r="N1595" s="355">
        <v>40969.518842592595</v>
      </c>
      <c r="O1595" s="355">
        <v>40970.636574074073</v>
      </c>
      <c r="P1595" s="353">
        <v>0</v>
      </c>
    </row>
    <row r="1596" spans="1:16">
      <c r="A1596" s="352">
        <v>994238</v>
      </c>
      <c r="B1596" s="352">
        <v>2182</v>
      </c>
      <c r="C1596" s="352" t="s">
        <v>338</v>
      </c>
      <c r="D1596" s="352" t="s">
        <v>1813</v>
      </c>
      <c r="E1596" s="352">
        <v>0</v>
      </c>
      <c r="F1596" s="352" t="s">
        <v>1524</v>
      </c>
      <c r="G1596" s="353">
        <v>2798.26</v>
      </c>
      <c r="H1596" s="353">
        <v>0</v>
      </c>
      <c r="I1596" s="353">
        <v>0</v>
      </c>
      <c r="J1596" s="353">
        <v>699.56</v>
      </c>
      <c r="K1596" s="353">
        <v>699.56</v>
      </c>
      <c r="L1596" s="353">
        <v>2098.6999999999998</v>
      </c>
      <c r="M1596" s="354">
        <v>0.75</v>
      </c>
      <c r="N1596" s="355">
        <v>40976.909432870372</v>
      </c>
      <c r="O1596" s="355">
        <v>40977.864537037036</v>
      </c>
      <c r="P1596" s="353">
        <v>0</v>
      </c>
    </row>
    <row r="1597" spans="1:16">
      <c r="A1597" s="352">
        <v>994237</v>
      </c>
      <c r="B1597" s="352">
        <v>2181</v>
      </c>
      <c r="C1597" s="352" t="s">
        <v>335</v>
      </c>
      <c r="D1597" s="352" t="s">
        <v>1814</v>
      </c>
      <c r="E1597" s="352">
        <v>0</v>
      </c>
      <c r="F1597" s="352" t="s">
        <v>1524</v>
      </c>
      <c r="G1597" s="353">
        <v>2576.39</v>
      </c>
      <c r="H1597" s="353">
        <v>0</v>
      </c>
      <c r="I1597" s="353">
        <v>0</v>
      </c>
      <c r="J1597" s="353">
        <v>644.1</v>
      </c>
      <c r="K1597" s="353">
        <v>644.1</v>
      </c>
      <c r="L1597" s="353">
        <v>1932.29</v>
      </c>
      <c r="M1597" s="354">
        <v>0.74999902965001397</v>
      </c>
      <c r="N1597" s="355">
        <v>40976.909432870372</v>
      </c>
      <c r="O1597" s="355">
        <v>40977.864537037036</v>
      </c>
      <c r="P1597" s="353">
        <v>0</v>
      </c>
    </row>
    <row r="1598" spans="1:16">
      <c r="A1598" s="352">
        <v>994236</v>
      </c>
      <c r="B1598" s="352">
        <v>2180</v>
      </c>
      <c r="C1598" s="352" t="s">
        <v>338</v>
      </c>
      <c r="D1598" s="352" t="s">
        <v>1815</v>
      </c>
      <c r="E1598" s="352">
        <v>0</v>
      </c>
      <c r="F1598" s="352" t="s">
        <v>1524</v>
      </c>
      <c r="G1598" s="353">
        <v>2358.19</v>
      </c>
      <c r="H1598" s="353">
        <v>0</v>
      </c>
      <c r="I1598" s="353">
        <v>0</v>
      </c>
      <c r="J1598" s="353">
        <v>589.54999999999995</v>
      </c>
      <c r="K1598" s="353">
        <v>589.54999999999995</v>
      </c>
      <c r="L1598" s="353">
        <v>1768.64</v>
      </c>
      <c r="M1598" s="354">
        <v>0.74999893986489596</v>
      </c>
      <c r="N1598" s="355">
        <v>40976.909432870372</v>
      </c>
      <c r="O1598" s="355">
        <v>40977.864537037036</v>
      </c>
      <c r="P1598" s="353">
        <v>0</v>
      </c>
    </row>
    <row r="1599" spans="1:16">
      <c r="A1599" s="352">
        <v>994235</v>
      </c>
      <c r="B1599" s="352">
        <v>2179</v>
      </c>
      <c r="C1599" s="352" t="s">
        <v>338</v>
      </c>
      <c r="D1599" s="352" t="s">
        <v>1816</v>
      </c>
      <c r="E1599" s="352">
        <v>0</v>
      </c>
      <c r="F1599" s="352" t="s">
        <v>1524</v>
      </c>
      <c r="G1599" s="353">
        <v>1708.9</v>
      </c>
      <c r="H1599" s="353">
        <v>0</v>
      </c>
      <c r="I1599" s="353">
        <v>0</v>
      </c>
      <c r="J1599" s="353">
        <v>427.22</v>
      </c>
      <c r="K1599" s="353">
        <v>427.22</v>
      </c>
      <c r="L1599" s="353">
        <v>1281.68</v>
      </c>
      <c r="M1599" s="354">
        <v>0.75</v>
      </c>
      <c r="N1599" s="355">
        <v>40976.909432870372</v>
      </c>
      <c r="O1599" s="355">
        <v>40977.864537037036</v>
      </c>
      <c r="P1599" s="353">
        <v>0</v>
      </c>
    </row>
    <row r="1600" spans="1:16">
      <c r="A1600" s="352">
        <v>994234</v>
      </c>
      <c r="B1600" s="352">
        <v>2178</v>
      </c>
      <c r="C1600" s="352" t="s">
        <v>338</v>
      </c>
      <c r="D1600" s="352" t="s">
        <v>1817</v>
      </c>
      <c r="E1600" s="352">
        <v>0</v>
      </c>
      <c r="F1600" s="352" t="s">
        <v>1524</v>
      </c>
      <c r="G1600" s="353">
        <v>6264.02</v>
      </c>
      <c r="H1600" s="353">
        <v>0</v>
      </c>
      <c r="I1600" s="353">
        <v>0</v>
      </c>
      <c r="J1600" s="353">
        <v>1566</v>
      </c>
      <c r="K1600" s="353">
        <v>1566</v>
      </c>
      <c r="L1600" s="353">
        <v>4698.0200000000004</v>
      </c>
      <c r="M1600" s="354">
        <v>0.75</v>
      </c>
      <c r="N1600" s="355">
        <v>40976.909432870372</v>
      </c>
      <c r="O1600" s="355">
        <v>40977.864537037036</v>
      </c>
      <c r="P1600" s="353">
        <v>0</v>
      </c>
    </row>
    <row r="1601" spans="1:16">
      <c r="A1601" s="352">
        <v>994233</v>
      </c>
      <c r="B1601" s="352">
        <v>2177</v>
      </c>
      <c r="C1601" s="352" t="s">
        <v>338</v>
      </c>
      <c r="D1601" s="352" t="s">
        <v>1818</v>
      </c>
      <c r="E1601" s="352">
        <v>0</v>
      </c>
      <c r="F1601" s="352" t="s">
        <v>1524</v>
      </c>
      <c r="G1601" s="353">
        <v>1924.91</v>
      </c>
      <c r="H1601" s="353">
        <v>0</v>
      </c>
      <c r="I1601" s="353">
        <v>0</v>
      </c>
      <c r="J1601" s="353">
        <v>481.23</v>
      </c>
      <c r="K1601" s="353">
        <v>481.23</v>
      </c>
      <c r="L1601" s="353">
        <v>1443.68</v>
      </c>
      <c r="M1601" s="354">
        <v>0.74999870123797996</v>
      </c>
      <c r="N1601" s="355">
        <v>40976.909432870372</v>
      </c>
      <c r="O1601" s="355">
        <v>40977.864537037036</v>
      </c>
      <c r="P1601" s="353">
        <v>0</v>
      </c>
    </row>
    <row r="1602" spans="1:16">
      <c r="A1602" s="352">
        <v>994232</v>
      </c>
      <c r="B1602" s="352">
        <v>2176</v>
      </c>
      <c r="C1602" s="352" t="s">
        <v>338</v>
      </c>
      <c r="D1602" s="352" t="s">
        <v>1819</v>
      </c>
      <c r="E1602" s="352">
        <v>0</v>
      </c>
      <c r="F1602" s="352" t="s">
        <v>1524</v>
      </c>
      <c r="G1602" s="353">
        <v>16140.76</v>
      </c>
      <c r="H1602" s="353">
        <v>0</v>
      </c>
      <c r="I1602" s="353">
        <v>0</v>
      </c>
      <c r="J1602" s="353">
        <v>4035.19</v>
      </c>
      <c r="K1602" s="353">
        <v>4035.19</v>
      </c>
      <c r="L1602" s="353">
        <v>12105.57</v>
      </c>
      <c r="M1602" s="354">
        <v>0.75</v>
      </c>
      <c r="N1602" s="355">
        <v>40969.518842592595</v>
      </c>
      <c r="O1602" s="355">
        <v>40970.636574074073</v>
      </c>
      <c r="P1602" s="353">
        <v>0</v>
      </c>
    </row>
    <row r="1603" spans="1:16">
      <c r="A1603" s="352">
        <v>994231</v>
      </c>
      <c r="B1603" s="352">
        <v>2175</v>
      </c>
      <c r="C1603" s="352" t="s">
        <v>338</v>
      </c>
      <c r="D1603" s="352" t="s">
        <v>1820</v>
      </c>
      <c r="E1603" s="352">
        <v>0</v>
      </c>
      <c r="F1603" s="352" t="s">
        <v>1524</v>
      </c>
      <c r="G1603" s="353">
        <v>4115.21</v>
      </c>
      <c r="H1603" s="353">
        <v>0</v>
      </c>
      <c r="I1603" s="353">
        <v>0</v>
      </c>
      <c r="J1603" s="353">
        <v>1028.8</v>
      </c>
      <c r="K1603" s="353">
        <v>1028.8</v>
      </c>
      <c r="L1603" s="353">
        <v>3086.41</v>
      </c>
      <c r="M1603" s="354">
        <v>0.75</v>
      </c>
      <c r="N1603" s="355">
        <v>40969.518842592595</v>
      </c>
      <c r="O1603" s="355">
        <v>40970.636574074073</v>
      </c>
      <c r="P1603" s="353">
        <v>0</v>
      </c>
    </row>
    <row r="1604" spans="1:16">
      <c r="A1604" s="352">
        <v>994230</v>
      </c>
      <c r="B1604" s="352">
        <v>2174</v>
      </c>
      <c r="C1604" s="352" t="s">
        <v>335</v>
      </c>
      <c r="D1604" s="352" t="s">
        <v>1821</v>
      </c>
      <c r="E1604" s="352">
        <v>0</v>
      </c>
      <c r="F1604" s="352" t="s">
        <v>1524</v>
      </c>
      <c r="G1604" s="353">
        <v>5791.03</v>
      </c>
      <c r="H1604" s="353">
        <v>224.04</v>
      </c>
      <c r="I1604" s="353">
        <v>0</v>
      </c>
      <c r="J1604" s="353">
        <v>1447.76</v>
      </c>
      <c r="K1604" s="353">
        <v>1447.76</v>
      </c>
      <c r="L1604" s="353">
        <v>4343.2700000000004</v>
      </c>
      <c r="M1604" s="354">
        <v>0.74999956829786696</v>
      </c>
      <c r="N1604" s="355">
        <v>40989.919606481482</v>
      </c>
      <c r="O1604" s="355">
        <v>40995.473564814813</v>
      </c>
      <c r="P1604" s="353">
        <v>0</v>
      </c>
    </row>
    <row r="1605" spans="1:16">
      <c r="A1605" s="352">
        <v>994229</v>
      </c>
      <c r="B1605" s="352">
        <v>2173</v>
      </c>
      <c r="C1605" s="352" t="s">
        <v>338</v>
      </c>
      <c r="D1605" s="352" t="s">
        <v>1822</v>
      </c>
      <c r="E1605" s="352">
        <v>0</v>
      </c>
      <c r="F1605" s="352" t="s">
        <v>1524</v>
      </c>
      <c r="G1605" s="353">
        <v>2837.43</v>
      </c>
      <c r="H1605" s="353">
        <v>0</v>
      </c>
      <c r="I1605" s="353">
        <v>0</v>
      </c>
      <c r="J1605" s="353">
        <v>709.36</v>
      </c>
      <c r="K1605" s="353">
        <v>709.36</v>
      </c>
      <c r="L1605" s="353">
        <v>2128.0700000000002</v>
      </c>
      <c r="M1605" s="354">
        <v>0.74999911892099502</v>
      </c>
      <c r="N1605" s="355">
        <v>40976.909432870372</v>
      </c>
      <c r="O1605" s="355">
        <v>40977.864537037036</v>
      </c>
      <c r="P1605" s="353">
        <v>0</v>
      </c>
    </row>
    <row r="1606" spans="1:16">
      <c r="A1606" s="352">
        <v>994228</v>
      </c>
      <c r="B1606" s="352">
        <v>2172</v>
      </c>
      <c r="C1606" s="352" t="s">
        <v>335</v>
      </c>
      <c r="D1606" s="352" t="s">
        <v>1823</v>
      </c>
      <c r="E1606" s="352">
        <v>0</v>
      </c>
      <c r="F1606" s="352" t="s">
        <v>1524</v>
      </c>
      <c r="G1606" s="353">
        <v>7481</v>
      </c>
      <c r="H1606" s="353">
        <v>0</v>
      </c>
      <c r="I1606" s="353">
        <v>0</v>
      </c>
      <c r="J1606" s="353">
        <v>1870.25</v>
      </c>
      <c r="K1606" s="353">
        <v>1870.25</v>
      </c>
      <c r="L1606" s="353">
        <v>5610.75</v>
      </c>
      <c r="M1606" s="354">
        <v>0.75</v>
      </c>
      <c r="N1606" s="355">
        <v>40976.909432870372</v>
      </c>
      <c r="O1606" s="355">
        <v>40977.864537037036</v>
      </c>
      <c r="P1606" s="353">
        <v>0</v>
      </c>
    </row>
    <row r="1607" spans="1:16">
      <c r="A1607" s="352">
        <v>994227</v>
      </c>
      <c r="B1607" s="352">
        <v>2171</v>
      </c>
      <c r="C1607" s="352" t="s">
        <v>335</v>
      </c>
      <c r="D1607" s="352" t="s">
        <v>1824</v>
      </c>
      <c r="E1607" s="352">
        <v>0</v>
      </c>
      <c r="F1607" s="352" t="s">
        <v>1524</v>
      </c>
      <c r="G1607" s="353">
        <v>1902.54</v>
      </c>
      <c r="H1607" s="353">
        <v>0</v>
      </c>
      <c r="I1607" s="353">
        <v>0</v>
      </c>
      <c r="J1607" s="353">
        <v>475.63</v>
      </c>
      <c r="K1607" s="353">
        <v>475.63</v>
      </c>
      <c r="L1607" s="353">
        <v>1426.91</v>
      </c>
      <c r="M1607" s="354">
        <v>0.75</v>
      </c>
      <c r="N1607" s="355">
        <v>40969.518842592595</v>
      </c>
      <c r="O1607" s="355">
        <v>40970.636574074073</v>
      </c>
      <c r="P1607" s="353">
        <v>0</v>
      </c>
    </row>
    <row r="1608" spans="1:16">
      <c r="A1608" s="352">
        <v>994226</v>
      </c>
      <c r="B1608" s="352">
        <v>2170</v>
      </c>
      <c r="C1608" s="352" t="s">
        <v>335</v>
      </c>
      <c r="D1608" s="352" t="s">
        <v>1825</v>
      </c>
      <c r="E1608" s="352">
        <v>0</v>
      </c>
      <c r="F1608" s="352" t="s">
        <v>1524</v>
      </c>
      <c r="G1608" s="353">
        <v>10468.69</v>
      </c>
      <c r="H1608" s="353">
        <v>0</v>
      </c>
      <c r="I1608" s="353">
        <v>0</v>
      </c>
      <c r="J1608" s="353">
        <v>2617.17</v>
      </c>
      <c r="K1608" s="353">
        <v>2617.17</v>
      </c>
      <c r="L1608" s="353">
        <v>7851.52</v>
      </c>
      <c r="M1608" s="354">
        <v>0.75</v>
      </c>
      <c r="N1608" s="355">
        <v>40969.518842592595</v>
      </c>
      <c r="O1608" s="355">
        <v>40970.636574074073</v>
      </c>
      <c r="P1608" s="353">
        <v>0</v>
      </c>
    </row>
    <row r="1609" spans="1:16">
      <c r="A1609" s="352">
        <v>994225</v>
      </c>
      <c r="B1609" s="352">
        <v>2169</v>
      </c>
      <c r="C1609" s="352" t="s">
        <v>335</v>
      </c>
      <c r="D1609" s="352" t="s">
        <v>1826</v>
      </c>
      <c r="E1609" s="352">
        <v>0</v>
      </c>
      <c r="F1609" s="352" t="s">
        <v>1524</v>
      </c>
      <c r="G1609" s="353">
        <v>9334.2099999999991</v>
      </c>
      <c r="H1609" s="353">
        <v>0</v>
      </c>
      <c r="I1609" s="353">
        <v>0</v>
      </c>
      <c r="J1609" s="353">
        <v>2333.5500000000002</v>
      </c>
      <c r="K1609" s="353">
        <v>2333.5500000000002</v>
      </c>
      <c r="L1609" s="353">
        <v>7000.66</v>
      </c>
      <c r="M1609" s="354">
        <v>0.75</v>
      </c>
      <c r="N1609" s="355">
        <v>40976.909432870372</v>
      </c>
      <c r="O1609" s="355">
        <v>40977.864537037036</v>
      </c>
      <c r="P1609" s="353">
        <v>0</v>
      </c>
    </row>
    <row r="1610" spans="1:16">
      <c r="A1610" s="352">
        <v>994224</v>
      </c>
      <c r="B1610" s="352">
        <v>2168</v>
      </c>
      <c r="C1610" s="352" t="s">
        <v>335</v>
      </c>
      <c r="D1610" s="352" t="s">
        <v>1827</v>
      </c>
      <c r="E1610" s="352">
        <v>0</v>
      </c>
      <c r="F1610" s="352" t="s">
        <v>1524</v>
      </c>
      <c r="G1610" s="353">
        <v>6262.65</v>
      </c>
      <c r="H1610" s="353">
        <v>0</v>
      </c>
      <c r="I1610" s="353">
        <v>0</v>
      </c>
      <c r="J1610" s="353">
        <v>1565.66</v>
      </c>
      <c r="K1610" s="353">
        <v>1565.66</v>
      </c>
      <c r="L1610" s="353">
        <v>4696.99</v>
      </c>
      <c r="M1610" s="354">
        <v>0.75</v>
      </c>
      <c r="N1610" s="355">
        <v>40976.909432870372</v>
      </c>
      <c r="O1610" s="355">
        <v>40977.864537037036</v>
      </c>
      <c r="P1610" s="353">
        <v>0</v>
      </c>
    </row>
    <row r="1611" spans="1:16">
      <c r="A1611" s="352">
        <v>994223</v>
      </c>
      <c r="B1611" s="352">
        <v>2167</v>
      </c>
      <c r="C1611" s="352" t="s">
        <v>338</v>
      </c>
      <c r="D1611" s="352" t="s">
        <v>1828</v>
      </c>
      <c r="E1611" s="352">
        <v>0</v>
      </c>
      <c r="F1611" s="352" t="s">
        <v>1524</v>
      </c>
      <c r="G1611" s="353">
        <v>5790.15</v>
      </c>
      <c r="H1611" s="353">
        <v>0</v>
      </c>
      <c r="I1611" s="353">
        <v>0</v>
      </c>
      <c r="J1611" s="353">
        <v>1447.54</v>
      </c>
      <c r="K1611" s="353">
        <v>1447.54</v>
      </c>
      <c r="L1611" s="353">
        <v>4342.6099999999997</v>
      </c>
      <c r="M1611" s="354">
        <v>0.749999568232256</v>
      </c>
      <c r="N1611" s="355">
        <v>40976.909432870372</v>
      </c>
      <c r="O1611" s="355">
        <v>40977.864537037036</v>
      </c>
      <c r="P1611" s="353">
        <v>0</v>
      </c>
    </row>
    <row r="1612" spans="1:16">
      <c r="A1612" s="352">
        <v>994222</v>
      </c>
      <c r="B1612" s="352">
        <v>2166</v>
      </c>
      <c r="C1612" s="352" t="s">
        <v>335</v>
      </c>
      <c r="D1612" s="352" t="s">
        <v>1829</v>
      </c>
      <c r="E1612" s="352">
        <v>0</v>
      </c>
      <c r="F1612" s="352" t="s">
        <v>1524</v>
      </c>
      <c r="G1612" s="353">
        <v>3212.95</v>
      </c>
      <c r="H1612" s="353">
        <v>0</v>
      </c>
      <c r="I1612" s="353">
        <v>0</v>
      </c>
      <c r="J1612" s="353">
        <v>803.24</v>
      </c>
      <c r="K1612" s="353">
        <v>803.24</v>
      </c>
      <c r="L1612" s="353">
        <v>2409.71</v>
      </c>
      <c r="M1612" s="354">
        <v>0.74999922189887802</v>
      </c>
      <c r="N1612" s="355">
        <v>40969.518842592595</v>
      </c>
      <c r="O1612" s="355">
        <v>40970.636574074073</v>
      </c>
      <c r="P1612" s="353">
        <v>0</v>
      </c>
    </row>
    <row r="1613" spans="1:16">
      <c r="A1613" s="352">
        <v>994221</v>
      </c>
      <c r="B1613" s="352">
        <v>2165</v>
      </c>
      <c r="C1613" s="352" t="s">
        <v>338</v>
      </c>
      <c r="D1613" s="352" t="s">
        <v>1830</v>
      </c>
      <c r="E1613" s="352">
        <v>0</v>
      </c>
      <c r="F1613" s="352" t="s">
        <v>1524</v>
      </c>
      <c r="G1613" s="353">
        <v>1337.35</v>
      </c>
      <c r="H1613" s="353">
        <v>0</v>
      </c>
      <c r="I1613" s="353">
        <v>0</v>
      </c>
      <c r="J1613" s="353">
        <v>334.34</v>
      </c>
      <c r="K1613" s="353">
        <v>334.34</v>
      </c>
      <c r="L1613" s="353">
        <v>1003.01</v>
      </c>
      <c r="M1613" s="354">
        <v>0.74999813063147203</v>
      </c>
      <c r="N1613" s="355">
        <v>40969.518842592595</v>
      </c>
      <c r="O1613" s="355">
        <v>40970.636574074073</v>
      </c>
      <c r="P1613" s="353">
        <v>0</v>
      </c>
    </row>
    <row r="1614" spans="1:16">
      <c r="A1614" s="352">
        <v>994220</v>
      </c>
      <c r="B1614" s="352">
        <v>2164</v>
      </c>
      <c r="C1614" s="352" t="s">
        <v>338</v>
      </c>
      <c r="D1614" s="352" t="s">
        <v>1831</v>
      </c>
      <c r="E1614" s="352">
        <v>0</v>
      </c>
      <c r="F1614" s="352" t="s">
        <v>1524</v>
      </c>
      <c r="G1614" s="353">
        <v>4800.53</v>
      </c>
      <c r="H1614" s="353">
        <v>0</v>
      </c>
      <c r="I1614" s="353">
        <v>0</v>
      </c>
      <c r="J1614" s="353">
        <v>1200.1300000000001</v>
      </c>
      <c r="K1614" s="353">
        <v>1200.1300000000001</v>
      </c>
      <c r="L1614" s="353">
        <v>3600.4</v>
      </c>
      <c r="M1614" s="354">
        <v>0.75</v>
      </c>
      <c r="N1614" s="355">
        <v>40976.909432870372</v>
      </c>
      <c r="O1614" s="355">
        <v>40977.864537037036</v>
      </c>
      <c r="P1614" s="353">
        <v>0</v>
      </c>
    </row>
    <row r="1615" spans="1:16">
      <c r="A1615" s="352">
        <v>994219</v>
      </c>
      <c r="B1615" s="352">
        <v>2163</v>
      </c>
      <c r="C1615" s="352" t="s">
        <v>335</v>
      </c>
      <c r="D1615" s="352" t="s">
        <v>1832</v>
      </c>
      <c r="E1615" s="352">
        <v>0</v>
      </c>
      <c r="F1615" s="352" t="s">
        <v>1524</v>
      </c>
      <c r="G1615" s="353">
        <v>2708.91</v>
      </c>
      <c r="H1615" s="353">
        <v>0</v>
      </c>
      <c r="I1615" s="353">
        <v>0</v>
      </c>
      <c r="J1615" s="353">
        <v>677.23</v>
      </c>
      <c r="K1615" s="353">
        <v>677.23</v>
      </c>
      <c r="L1615" s="353">
        <v>2031.68</v>
      </c>
      <c r="M1615" s="354">
        <v>0.74999907711957903</v>
      </c>
      <c r="N1615" s="355">
        <v>40976.909432870372</v>
      </c>
      <c r="O1615" s="355">
        <v>40977.864537037036</v>
      </c>
      <c r="P1615" s="353">
        <v>0</v>
      </c>
    </row>
    <row r="1616" spans="1:16">
      <c r="A1616" s="352">
        <v>994218</v>
      </c>
      <c r="B1616" s="352">
        <v>2162</v>
      </c>
      <c r="C1616" s="352" t="s">
        <v>335</v>
      </c>
      <c r="D1616" s="352" t="s">
        <v>1833</v>
      </c>
      <c r="E1616" s="352">
        <v>0</v>
      </c>
      <c r="F1616" s="352" t="s">
        <v>1524</v>
      </c>
      <c r="G1616" s="353">
        <v>7674.5</v>
      </c>
      <c r="H1616" s="353">
        <v>0</v>
      </c>
      <c r="I1616" s="353">
        <v>0</v>
      </c>
      <c r="J1616" s="353">
        <v>1918.62</v>
      </c>
      <c r="K1616" s="353">
        <v>1918.62</v>
      </c>
      <c r="L1616" s="353">
        <v>5755.88</v>
      </c>
      <c r="M1616" s="354">
        <v>0.75</v>
      </c>
      <c r="N1616" s="355">
        <v>40969.518842592595</v>
      </c>
      <c r="O1616" s="355">
        <v>40970.636574074073</v>
      </c>
      <c r="P1616" s="353">
        <v>0</v>
      </c>
    </row>
    <row r="1617" spans="1:16">
      <c r="A1617" s="352">
        <v>994217</v>
      </c>
      <c r="B1617" s="352">
        <v>2161</v>
      </c>
      <c r="C1617" s="352" t="s">
        <v>335</v>
      </c>
      <c r="D1617" s="352" t="s">
        <v>1834</v>
      </c>
      <c r="E1617" s="352">
        <v>0</v>
      </c>
      <c r="F1617" s="352" t="s">
        <v>1524</v>
      </c>
      <c r="G1617" s="353">
        <v>2994.15</v>
      </c>
      <c r="H1617" s="353">
        <v>0</v>
      </c>
      <c r="I1617" s="353">
        <v>0</v>
      </c>
      <c r="J1617" s="353">
        <v>748.54</v>
      </c>
      <c r="K1617" s="353">
        <v>748.54</v>
      </c>
      <c r="L1617" s="353">
        <v>2245.61</v>
      </c>
      <c r="M1617" s="354">
        <v>0.74999916503849096</v>
      </c>
      <c r="N1617" s="355">
        <v>40976.909432870372</v>
      </c>
      <c r="O1617" s="355">
        <v>40977.864537037036</v>
      </c>
      <c r="P1617" s="353">
        <v>0</v>
      </c>
    </row>
    <row r="1618" spans="1:16">
      <c r="A1618" s="352">
        <v>994216</v>
      </c>
      <c r="B1618" s="352">
        <v>2160</v>
      </c>
      <c r="C1618" s="352" t="s">
        <v>335</v>
      </c>
      <c r="D1618" s="352" t="s">
        <v>1835</v>
      </c>
      <c r="E1618" s="352">
        <v>0</v>
      </c>
      <c r="F1618" s="352" t="s">
        <v>1524</v>
      </c>
      <c r="G1618" s="353">
        <v>4188.2700000000004</v>
      </c>
      <c r="H1618" s="353">
        <v>0</v>
      </c>
      <c r="I1618" s="353">
        <v>0</v>
      </c>
      <c r="J1618" s="353">
        <v>1047.07</v>
      </c>
      <c r="K1618" s="353">
        <v>1047.07</v>
      </c>
      <c r="L1618" s="353">
        <v>3141.2</v>
      </c>
      <c r="M1618" s="354">
        <v>0.74999940309483304</v>
      </c>
      <c r="N1618" s="355">
        <v>40976.909432870372</v>
      </c>
      <c r="O1618" s="355">
        <v>40977.864537037036</v>
      </c>
      <c r="P1618" s="353">
        <v>0</v>
      </c>
    </row>
    <row r="1619" spans="1:16">
      <c r="A1619" s="352">
        <v>994215</v>
      </c>
      <c r="B1619" s="352">
        <v>2159</v>
      </c>
      <c r="C1619" s="352" t="s">
        <v>338</v>
      </c>
      <c r="D1619" s="352" t="s">
        <v>1836</v>
      </c>
      <c r="E1619" s="352">
        <v>0</v>
      </c>
      <c r="F1619" s="352" t="s">
        <v>1524</v>
      </c>
      <c r="G1619" s="353">
        <v>4349.8599999999997</v>
      </c>
      <c r="H1619" s="353">
        <v>0</v>
      </c>
      <c r="I1619" s="353">
        <v>0</v>
      </c>
      <c r="J1619" s="353">
        <v>1087.46</v>
      </c>
      <c r="K1619" s="353">
        <v>1087.46</v>
      </c>
      <c r="L1619" s="353">
        <v>3262.4</v>
      </c>
      <c r="M1619" s="354">
        <v>0.75</v>
      </c>
      <c r="N1619" s="355">
        <v>40969.518842592595</v>
      </c>
      <c r="O1619" s="355">
        <v>40970.636574074073</v>
      </c>
      <c r="P1619" s="353">
        <v>0</v>
      </c>
    </row>
    <row r="1620" spans="1:16">
      <c r="A1620" s="352">
        <v>994214</v>
      </c>
      <c r="B1620" s="352">
        <v>2158</v>
      </c>
      <c r="C1620" s="352" t="s">
        <v>338</v>
      </c>
      <c r="D1620" s="352" t="s">
        <v>1837</v>
      </c>
      <c r="E1620" s="352">
        <v>0</v>
      </c>
      <c r="F1620" s="352" t="s">
        <v>1524</v>
      </c>
      <c r="G1620" s="353">
        <v>11224.53</v>
      </c>
      <c r="H1620" s="353">
        <v>0</v>
      </c>
      <c r="I1620" s="353">
        <v>0</v>
      </c>
      <c r="J1620" s="353">
        <v>2806.13</v>
      </c>
      <c r="K1620" s="353">
        <v>2806.13</v>
      </c>
      <c r="L1620" s="353">
        <v>8418.4</v>
      </c>
      <c r="M1620" s="354">
        <v>0.75</v>
      </c>
      <c r="N1620" s="355">
        <v>40969.518842592595</v>
      </c>
      <c r="O1620" s="355">
        <v>40970.636574074073</v>
      </c>
      <c r="P1620" s="353">
        <v>0</v>
      </c>
    </row>
    <row r="1621" spans="1:16">
      <c r="A1621" s="352">
        <v>994213</v>
      </c>
      <c r="B1621" s="352">
        <v>2156</v>
      </c>
      <c r="C1621" s="352" t="s">
        <v>335</v>
      </c>
      <c r="D1621" s="352" t="s">
        <v>1838</v>
      </c>
      <c r="E1621" s="352">
        <v>0</v>
      </c>
      <c r="F1621" s="352" t="s">
        <v>1524</v>
      </c>
      <c r="G1621" s="353">
        <v>3210.33</v>
      </c>
      <c r="H1621" s="353">
        <v>0</v>
      </c>
      <c r="I1621" s="353">
        <v>0</v>
      </c>
      <c r="J1621" s="353">
        <v>802.58</v>
      </c>
      <c r="K1621" s="353">
        <v>802.58</v>
      </c>
      <c r="L1621" s="353">
        <v>2407.75</v>
      </c>
      <c r="M1621" s="354">
        <v>0.75</v>
      </c>
      <c r="N1621" s="355">
        <v>40969.518842592595</v>
      </c>
      <c r="O1621" s="355">
        <v>40970.636574074073</v>
      </c>
      <c r="P1621" s="353">
        <v>0</v>
      </c>
    </row>
    <row r="1622" spans="1:16">
      <c r="A1622" s="352">
        <v>994212</v>
      </c>
      <c r="B1622" s="352">
        <v>2153</v>
      </c>
      <c r="C1622" s="352" t="s">
        <v>338</v>
      </c>
      <c r="D1622" s="352" t="s">
        <v>1839</v>
      </c>
      <c r="E1622" s="352">
        <v>0</v>
      </c>
      <c r="F1622" s="352" t="s">
        <v>1524</v>
      </c>
      <c r="G1622" s="353">
        <v>2153.67</v>
      </c>
      <c r="H1622" s="353">
        <v>0</v>
      </c>
      <c r="I1622" s="353">
        <v>0</v>
      </c>
      <c r="J1622" s="353">
        <v>538.41999999999996</v>
      </c>
      <c r="K1622" s="353">
        <v>538.41999999999996</v>
      </c>
      <c r="L1622" s="353">
        <v>1615.25</v>
      </c>
      <c r="M1622" s="354">
        <v>0.74999883919077603</v>
      </c>
      <c r="N1622" s="355">
        <v>40969.518842592595</v>
      </c>
      <c r="O1622" s="355">
        <v>40970.636574074073</v>
      </c>
      <c r="P1622" s="353">
        <v>0</v>
      </c>
    </row>
    <row r="1623" spans="1:16">
      <c r="A1623" s="352">
        <v>994211</v>
      </c>
      <c r="B1623" s="352">
        <v>2152</v>
      </c>
      <c r="C1623" s="352" t="s">
        <v>338</v>
      </c>
      <c r="D1623" s="352" t="s">
        <v>1840</v>
      </c>
      <c r="E1623" s="352">
        <v>0</v>
      </c>
      <c r="F1623" s="352" t="s">
        <v>1524</v>
      </c>
      <c r="G1623" s="353">
        <v>6761.28</v>
      </c>
      <c r="H1623" s="353">
        <v>0</v>
      </c>
      <c r="I1623" s="353">
        <v>0</v>
      </c>
      <c r="J1623" s="353">
        <v>1690.32</v>
      </c>
      <c r="K1623" s="353">
        <v>1690.32</v>
      </c>
      <c r="L1623" s="353">
        <v>5070.96</v>
      </c>
      <c r="M1623" s="354">
        <v>0.75</v>
      </c>
      <c r="N1623" s="355">
        <v>40976.909432870372</v>
      </c>
      <c r="O1623" s="355">
        <v>40977.864537037036</v>
      </c>
      <c r="P1623" s="353">
        <v>0</v>
      </c>
    </row>
    <row r="1624" spans="1:16">
      <c r="A1624" s="352">
        <v>994210</v>
      </c>
      <c r="B1624" s="352">
        <v>2151</v>
      </c>
      <c r="C1624" s="352" t="s">
        <v>335</v>
      </c>
      <c r="D1624" s="352" t="s">
        <v>1841</v>
      </c>
      <c r="E1624" s="352">
        <v>0</v>
      </c>
      <c r="F1624" s="352" t="s">
        <v>1524</v>
      </c>
      <c r="G1624" s="353">
        <v>4262.38</v>
      </c>
      <c r="H1624" s="353">
        <v>0</v>
      </c>
      <c r="I1624" s="353">
        <v>0</v>
      </c>
      <c r="J1624" s="353">
        <v>1065.5899999999999</v>
      </c>
      <c r="K1624" s="353">
        <v>1065.5899999999999</v>
      </c>
      <c r="L1624" s="353">
        <v>3196.79</v>
      </c>
      <c r="M1624" s="354">
        <v>0.75</v>
      </c>
      <c r="N1624" s="355">
        <v>40969.518842592595</v>
      </c>
      <c r="O1624" s="355">
        <v>40970.636574074073</v>
      </c>
      <c r="P1624" s="353">
        <v>0</v>
      </c>
    </row>
    <row r="1625" spans="1:16">
      <c r="A1625" s="352">
        <v>994209</v>
      </c>
      <c r="B1625" s="352">
        <v>2150</v>
      </c>
      <c r="C1625" s="352" t="s">
        <v>338</v>
      </c>
      <c r="D1625" s="352" t="s">
        <v>1842</v>
      </c>
      <c r="E1625" s="352">
        <v>0</v>
      </c>
      <c r="F1625" s="352" t="s">
        <v>1524</v>
      </c>
      <c r="G1625" s="353">
        <v>3899.34</v>
      </c>
      <c r="H1625" s="353">
        <v>0</v>
      </c>
      <c r="I1625" s="353">
        <v>0</v>
      </c>
      <c r="J1625" s="353">
        <v>974.83</v>
      </c>
      <c r="K1625" s="353">
        <v>974.83</v>
      </c>
      <c r="L1625" s="353">
        <v>2924.51</v>
      </c>
      <c r="M1625" s="354">
        <v>0.75</v>
      </c>
      <c r="N1625" s="355">
        <v>40969.518842592595</v>
      </c>
      <c r="O1625" s="355">
        <v>40970.636574074073</v>
      </c>
      <c r="P1625" s="353">
        <v>0</v>
      </c>
    </row>
    <row r="1626" spans="1:16">
      <c r="A1626" s="352">
        <v>994208</v>
      </c>
      <c r="B1626" s="352">
        <v>2149</v>
      </c>
      <c r="C1626" s="352" t="s">
        <v>338</v>
      </c>
      <c r="D1626" s="352" t="s">
        <v>1843</v>
      </c>
      <c r="E1626" s="352">
        <v>0</v>
      </c>
      <c r="F1626" s="352" t="s">
        <v>1524</v>
      </c>
      <c r="G1626" s="353">
        <v>8492.7000000000007</v>
      </c>
      <c r="H1626" s="353">
        <v>0</v>
      </c>
      <c r="I1626" s="353">
        <v>0</v>
      </c>
      <c r="J1626" s="353">
        <v>2123.17</v>
      </c>
      <c r="K1626" s="353">
        <v>2123.17</v>
      </c>
      <c r="L1626" s="353">
        <v>6369.53</v>
      </c>
      <c r="M1626" s="354">
        <v>0.75</v>
      </c>
      <c r="N1626" s="355">
        <v>40969.518842592595</v>
      </c>
      <c r="O1626" s="355">
        <v>40970.636574074073</v>
      </c>
      <c r="P1626" s="353">
        <v>0</v>
      </c>
    </row>
    <row r="1627" spans="1:16">
      <c r="A1627" s="352">
        <v>994207</v>
      </c>
      <c r="B1627" s="352">
        <v>2148</v>
      </c>
      <c r="C1627" s="352" t="s">
        <v>338</v>
      </c>
      <c r="D1627" s="352" t="s">
        <v>1844</v>
      </c>
      <c r="E1627" s="352">
        <v>0</v>
      </c>
      <c r="F1627" s="352" t="s">
        <v>1524</v>
      </c>
      <c r="G1627" s="353">
        <v>2007.69</v>
      </c>
      <c r="H1627" s="353">
        <v>0</v>
      </c>
      <c r="I1627" s="353">
        <v>0</v>
      </c>
      <c r="J1627" s="353">
        <v>501.92</v>
      </c>
      <c r="K1627" s="353">
        <v>501.92</v>
      </c>
      <c r="L1627" s="353">
        <v>1505.77</v>
      </c>
      <c r="M1627" s="354">
        <v>0.75</v>
      </c>
      <c r="N1627" s="355">
        <v>40969.518842592595</v>
      </c>
      <c r="O1627" s="355">
        <v>40970.636574074073</v>
      </c>
      <c r="P1627" s="353">
        <v>0</v>
      </c>
    </row>
    <row r="1628" spans="1:16">
      <c r="A1628" s="352">
        <v>994206</v>
      </c>
      <c r="B1628" s="352">
        <v>2147</v>
      </c>
      <c r="C1628" s="352" t="s">
        <v>335</v>
      </c>
      <c r="D1628" s="352" t="s">
        <v>1845</v>
      </c>
      <c r="E1628" s="352">
        <v>0</v>
      </c>
      <c r="F1628" s="352" t="s">
        <v>1524</v>
      </c>
      <c r="G1628" s="353">
        <v>2854.4</v>
      </c>
      <c r="H1628" s="353">
        <v>0</v>
      </c>
      <c r="I1628" s="353">
        <v>0</v>
      </c>
      <c r="J1628" s="353">
        <v>713.6</v>
      </c>
      <c r="K1628" s="353">
        <v>713.6</v>
      </c>
      <c r="L1628" s="353">
        <v>2140.8000000000002</v>
      </c>
      <c r="M1628" s="354">
        <v>0.75</v>
      </c>
      <c r="N1628" s="355">
        <v>40976.909432870372</v>
      </c>
      <c r="O1628" s="355">
        <v>40977.864537037036</v>
      </c>
      <c r="P1628" s="353">
        <v>0</v>
      </c>
    </row>
    <row r="1629" spans="1:16">
      <c r="A1629" s="352">
        <v>994205</v>
      </c>
      <c r="B1629" s="352">
        <v>2146</v>
      </c>
      <c r="C1629" s="352" t="s">
        <v>335</v>
      </c>
      <c r="D1629" s="352" t="s">
        <v>1846</v>
      </c>
      <c r="E1629" s="352">
        <v>0</v>
      </c>
      <c r="F1629" s="352" t="s">
        <v>1524</v>
      </c>
      <c r="G1629" s="353">
        <v>4668.6499999999996</v>
      </c>
      <c r="H1629" s="353">
        <v>0</v>
      </c>
      <c r="I1629" s="353">
        <v>0</v>
      </c>
      <c r="J1629" s="353">
        <v>1167.1600000000001</v>
      </c>
      <c r="K1629" s="353">
        <v>1167.1600000000001</v>
      </c>
      <c r="L1629" s="353">
        <v>3501.49</v>
      </c>
      <c r="M1629" s="354">
        <v>0.75</v>
      </c>
      <c r="N1629" s="355">
        <v>40969.518842592595</v>
      </c>
      <c r="O1629" s="355">
        <v>40970.636574074073</v>
      </c>
      <c r="P1629" s="353">
        <v>0</v>
      </c>
    </row>
    <row r="1630" spans="1:16">
      <c r="A1630" s="352">
        <v>994204</v>
      </c>
      <c r="B1630" s="352">
        <v>2145</v>
      </c>
      <c r="C1630" s="352" t="s">
        <v>335</v>
      </c>
      <c r="D1630" s="352" t="s">
        <v>1847</v>
      </c>
      <c r="E1630" s="352">
        <v>0</v>
      </c>
      <c r="F1630" s="352" t="s">
        <v>1524</v>
      </c>
      <c r="G1630" s="353">
        <v>7336.79</v>
      </c>
      <c r="H1630" s="353">
        <v>0</v>
      </c>
      <c r="I1630" s="353">
        <v>0</v>
      </c>
      <c r="J1630" s="353">
        <v>1834.2</v>
      </c>
      <c r="K1630" s="353">
        <v>1834.2</v>
      </c>
      <c r="L1630" s="353">
        <v>5502.59</v>
      </c>
      <c r="M1630" s="354">
        <v>0.74999965925152501</v>
      </c>
      <c r="N1630" s="355">
        <v>40976.909432870372</v>
      </c>
      <c r="O1630" s="355">
        <v>40977.864537037036</v>
      </c>
      <c r="P1630" s="353">
        <v>0</v>
      </c>
    </row>
    <row r="1631" spans="1:16">
      <c r="A1631" s="352">
        <v>994203</v>
      </c>
      <c r="B1631" s="352">
        <v>2144</v>
      </c>
      <c r="C1631" s="352" t="s">
        <v>338</v>
      </c>
      <c r="D1631" s="352" t="s">
        <v>1848</v>
      </c>
      <c r="E1631" s="352">
        <v>0</v>
      </c>
      <c r="F1631" s="352" t="s">
        <v>1524</v>
      </c>
      <c r="G1631" s="353">
        <v>4401.57</v>
      </c>
      <c r="H1631" s="353">
        <v>0</v>
      </c>
      <c r="I1631" s="353">
        <v>0</v>
      </c>
      <c r="J1631" s="353">
        <v>1100.3900000000001</v>
      </c>
      <c r="K1631" s="353">
        <v>1100.3900000000001</v>
      </c>
      <c r="L1631" s="353">
        <v>3301.18</v>
      </c>
      <c r="M1631" s="354">
        <v>0.75</v>
      </c>
      <c r="N1631" s="355">
        <v>40976.909432870372</v>
      </c>
      <c r="O1631" s="355">
        <v>40977.864537037036</v>
      </c>
      <c r="P1631" s="353">
        <v>0</v>
      </c>
    </row>
    <row r="1632" spans="1:16">
      <c r="A1632" s="352">
        <v>994202</v>
      </c>
      <c r="B1632" s="352">
        <v>2143</v>
      </c>
      <c r="C1632" s="352" t="s">
        <v>338</v>
      </c>
      <c r="D1632" s="352" t="s">
        <v>1849</v>
      </c>
      <c r="E1632" s="352">
        <v>0</v>
      </c>
      <c r="F1632" s="352" t="s">
        <v>1524</v>
      </c>
      <c r="G1632" s="353">
        <v>3982.07</v>
      </c>
      <c r="H1632" s="353">
        <v>0</v>
      </c>
      <c r="I1632" s="353">
        <v>0</v>
      </c>
      <c r="J1632" s="353">
        <v>995.52</v>
      </c>
      <c r="K1632" s="353">
        <v>995.52</v>
      </c>
      <c r="L1632" s="353">
        <v>2986.55</v>
      </c>
      <c r="M1632" s="354">
        <v>0.74999937218582302</v>
      </c>
      <c r="N1632" s="355">
        <v>40976.909432870372</v>
      </c>
      <c r="O1632" s="355">
        <v>40977.864537037036</v>
      </c>
      <c r="P1632" s="353">
        <v>0</v>
      </c>
    </row>
    <row r="1633" spans="1:16">
      <c r="A1633" s="352">
        <v>994201</v>
      </c>
      <c r="B1633" s="352">
        <v>2140</v>
      </c>
      <c r="C1633" s="352" t="s">
        <v>335</v>
      </c>
      <c r="D1633" s="352" t="s">
        <v>1850</v>
      </c>
      <c r="E1633" s="352">
        <v>0</v>
      </c>
      <c r="F1633" s="352" t="s">
        <v>1524</v>
      </c>
      <c r="G1633" s="353">
        <v>5738.05</v>
      </c>
      <c r="H1633" s="353">
        <v>0</v>
      </c>
      <c r="I1633" s="353">
        <v>0</v>
      </c>
      <c r="J1633" s="353">
        <v>1434.51</v>
      </c>
      <c r="K1633" s="353">
        <v>1434.51</v>
      </c>
      <c r="L1633" s="353">
        <v>4303.54</v>
      </c>
      <c r="M1633" s="354">
        <v>0.75</v>
      </c>
      <c r="N1633" s="355">
        <v>40976.909432870372</v>
      </c>
      <c r="O1633" s="355">
        <v>40977.864537037036</v>
      </c>
      <c r="P1633" s="353">
        <v>0</v>
      </c>
    </row>
    <row r="1634" spans="1:16">
      <c r="A1634" s="352">
        <v>994200</v>
      </c>
      <c r="B1634" s="352">
        <v>2138</v>
      </c>
      <c r="C1634" s="352" t="s">
        <v>335</v>
      </c>
      <c r="D1634" s="352" t="s">
        <v>1851</v>
      </c>
      <c r="E1634" s="352">
        <v>0</v>
      </c>
      <c r="F1634" s="352" t="s">
        <v>1524</v>
      </c>
      <c r="G1634" s="353">
        <v>1100.32</v>
      </c>
      <c r="H1634" s="353">
        <v>92.16</v>
      </c>
      <c r="I1634" s="353">
        <v>0</v>
      </c>
      <c r="J1634" s="353">
        <v>275.08</v>
      </c>
      <c r="K1634" s="353">
        <v>275.08</v>
      </c>
      <c r="L1634" s="353">
        <v>825.24</v>
      </c>
      <c r="M1634" s="354">
        <v>0.75</v>
      </c>
      <c r="N1634" s="355">
        <v>40976.909432870372</v>
      </c>
      <c r="O1634" s="355">
        <v>40977.864537037036</v>
      </c>
      <c r="P1634" s="353">
        <v>0</v>
      </c>
    </row>
    <row r="1635" spans="1:16">
      <c r="A1635" s="352">
        <v>994199</v>
      </c>
      <c r="B1635" s="352">
        <v>2132</v>
      </c>
      <c r="C1635" s="352" t="s">
        <v>335</v>
      </c>
      <c r="D1635" s="352" t="s">
        <v>1852</v>
      </c>
      <c r="E1635" s="352">
        <v>0</v>
      </c>
      <c r="F1635" s="352" t="s">
        <v>1524</v>
      </c>
      <c r="G1635" s="353">
        <v>6675.73</v>
      </c>
      <c r="H1635" s="353">
        <v>0</v>
      </c>
      <c r="I1635" s="353">
        <v>0</v>
      </c>
      <c r="J1635" s="353">
        <v>1668.93</v>
      </c>
      <c r="K1635" s="353">
        <v>1668.93</v>
      </c>
      <c r="L1635" s="353">
        <v>5006.8</v>
      </c>
      <c r="M1635" s="354">
        <v>0.75</v>
      </c>
      <c r="N1635" s="355">
        <v>40976.909432870372</v>
      </c>
      <c r="O1635" s="355">
        <v>40977.864537037036</v>
      </c>
      <c r="P1635" s="353">
        <v>0</v>
      </c>
    </row>
    <row r="1636" spans="1:16">
      <c r="A1636" s="352">
        <v>994198</v>
      </c>
      <c r="B1636" s="352">
        <v>2131</v>
      </c>
      <c r="C1636" s="352" t="s">
        <v>335</v>
      </c>
      <c r="D1636" s="352" t="s">
        <v>1853</v>
      </c>
      <c r="E1636" s="352">
        <v>0</v>
      </c>
      <c r="F1636" s="352" t="s">
        <v>1524</v>
      </c>
      <c r="G1636" s="353">
        <v>4122.4399999999996</v>
      </c>
      <c r="H1636" s="353">
        <v>0</v>
      </c>
      <c r="I1636" s="353">
        <v>0</v>
      </c>
      <c r="J1636" s="353">
        <v>1030.6099999999999</v>
      </c>
      <c r="K1636" s="353">
        <v>1030.6099999999999</v>
      </c>
      <c r="L1636" s="353">
        <v>3091.83</v>
      </c>
      <c r="M1636" s="354">
        <v>0.75</v>
      </c>
      <c r="N1636" s="355">
        <v>40969.518842592595</v>
      </c>
      <c r="O1636" s="355">
        <v>40970.636574074073</v>
      </c>
      <c r="P1636" s="353">
        <v>0</v>
      </c>
    </row>
    <row r="1637" spans="1:16">
      <c r="A1637" s="352">
        <v>994197</v>
      </c>
      <c r="B1637" s="352">
        <v>2128</v>
      </c>
      <c r="C1637" s="352" t="s">
        <v>338</v>
      </c>
      <c r="D1637" s="352" t="s">
        <v>1854</v>
      </c>
      <c r="E1637" s="352">
        <v>0</v>
      </c>
      <c r="F1637" s="352" t="s">
        <v>1524</v>
      </c>
      <c r="G1637" s="353">
        <v>4626.1899999999996</v>
      </c>
      <c r="H1637" s="353">
        <v>0</v>
      </c>
      <c r="I1637" s="353">
        <v>0</v>
      </c>
      <c r="J1637" s="353">
        <v>1156.55</v>
      </c>
      <c r="K1637" s="353">
        <v>1156.55</v>
      </c>
      <c r="L1637" s="353">
        <v>3469.64</v>
      </c>
      <c r="M1637" s="354">
        <v>0.749999459598503</v>
      </c>
      <c r="N1637" s="355">
        <v>40969.518842592595</v>
      </c>
      <c r="O1637" s="355">
        <v>40970.636574074073</v>
      </c>
      <c r="P1637" s="353">
        <v>0</v>
      </c>
    </row>
    <row r="1638" spans="1:16">
      <c r="A1638" s="352">
        <v>994196</v>
      </c>
      <c r="B1638" s="352">
        <v>2127</v>
      </c>
      <c r="C1638" s="352" t="s">
        <v>338</v>
      </c>
      <c r="D1638" s="352" t="s">
        <v>1855</v>
      </c>
      <c r="E1638" s="352">
        <v>0</v>
      </c>
      <c r="F1638" s="352" t="s">
        <v>1524</v>
      </c>
      <c r="G1638" s="353">
        <v>1046.48</v>
      </c>
      <c r="H1638" s="353">
        <v>0</v>
      </c>
      <c r="I1638" s="353">
        <v>0</v>
      </c>
      <c r="J1638" s="353">
        <v>261.62</v>
      </c>
      <c r="K1638" s="353">
        <v>261.62</v>
      </c>
      <c r="L1638" s="353">
        <v>784.86</v>
      </c>
      <c r="M1638" s="354">
        <v>0.75</v>
      </c>
      <c r="N1638" s="355">
        <v>40976.909432870372</v>
      </c>
      <c r="O1638" s="355">
        <v>40977.864537037036</v>
      </c>
      <c r="P1638" s="353">
        <v>0</v>
      </c>
    </row>
    <row r="1639" spans="1:16">
      <c r="A1639" s="352">
        <v>994195</v>
      </c>
      <c r="B1639" s="352">
        <v>2126</v>
      </c>
      <c r="C1639" s="352" t="s">
        <v>338</v>
      </c>
      <c r="D1639" s="352" t="s">
        <v>1856</v>
      </c>
      <c r="E1639" s="352">
        <v>0</v>
      </c>
      <c r="F1639" s="352" t="s">
        <v>1524</v>
      </c>
      <c r="G1639" s="353">
        <v>1489.69</v>
      </c>
      <c r="H1639" s="353">
        <v>0</v>
      </c>
      <c r="I1639" s="353">
        <v>0</v>
      </c>
      <c r="J1639" s="353">
        <v>372.42</v>
      </c>
      <c r="K1639" s="353">
        <v>372.42</v>
      </c>
      <c r="L1639" s="353">
        <v>1117.27</v>
      </c>
      <c r="M1639" s="354">
        <v>0.75</v>
      </c>
      <c r="N1639" s="355">
        <v>40976.909432870372</v>
      </c>
      <c r="O1639" s="355">
        <v>40977.864537037036</v>
      </c>
      <c r="P1639" s="353">
        <v>0</v>
      </c>
    </row>
    <row r="1640" spans="1:16">
      <c r="A1640" s="352">
        <v>994194</v>
      </c>
      <c r="B1640" s="352">
        <v>2124</v>
      </c>
      <c r="C1640" s="352" t="s">
        <v>338</v>
      </c>
      <c r="D1640" s="352" t="s">
        <v>1857</v>
      </c>
      <c r="E1640" s="352">
        <v>0</v>
      </c>
      <c r="F1640" s="352" t="s">
        <v>1524</v>
      </c>
      <c r="G1640" s="353">
        <v>4300.66</v>
      </c>
      <c r="H1640" s="353">
        <v>0</v>
      </c>
      <c r="I1640" s="353">
        <v>0</v>
      </c>
      <c r="J1640" s="353">
        <v>1075.1600000000001</v>
      </c>
      <c r="K1640" s="353">
        <v>1075.1600000000001</v>
      </c>
      <c r="L1640" s="353">
        <v>3225.5</v>
      </c>
      <c r="M1640" s="354">
        <v>0.75</v>
      </c>
      <c r="N1640" s="355">
        <v>40976.909432870372</v>
      </c>
      <c r="O1640" s="355">
        <v>40977.864537037036</v>
      </c>
      <c r="P1640" s="353">
        <v>0</v>
      </c>
    </row>
    <row r="1641" spans="1:16">
      <c r="A1641" s="352">
        <v>994193</v>
      </c>
      <c r="B1641" s="352">
        <v>2123</v>
      </c>
      <c r="C1641" s="352" t="s">
        <v>338</v>
      </c>
      <c r="D1641" s="352" t="s">
        <v>1858</v>
      </c>
      <c r="E1641" s="352">
        <v>0</v>
      </c>
      <c r="F1641" s="352" t="s">
        <v>1524</v>
      </c>
      <c r="G1641" s="353">
        <v>4813.8</v>
      </c>
      <c r="H1641" s="353">
        <v>0</v>
      </c>
      <c r="I1641" s="353">
        <v>0</v>
      </c>
      <c r="J1641" s="353">
        <v>1203.45</v>
      </c>
      <c r="K1641" s="353">
        <v>1203.45</v>
      </c>
      <c r="L1641" s="353">
        <v>3610.35</v>
      </c>
      <c r="M1641" s="354">
        <v>0.75</v>
      </c>
      <c r="N1641" s="355">
        <v>40969.518842592595</v>
      </c>
      <c r="O1641" s="355">
        <v>40970.636574074073</v>
      </c>
      <c r="P1641" s="353">
        <v>0</v>
      </c>
    </row>
    <row r="1642" spans="1:16">
      <c r="A1642" s="352">
        <v>994192</v>
      </c>
      <c r="B1642" s="352">
        <v>2122</v>
      </c>
      <c r="C1642" s="352" t="s">
        <v>338</v>
      </c>
      <c r="D1642" s="352" t="s">
        <v>1859</v>
      </c>
      <c r="E1642" s="352">
        <v>0</v>
      </c>
      <c r="F1642" s="352" t="s">
        <v>1524</v>
      </c>
      <c r="G1642" s="353">
        <v>3281.97</v>
      </c>
      <c r="H1642" s="353">
        <v>0</v>
      </c>
      <c r="I1642" s="353">
        <v>0</v>
      </c>
      <c r="J1642" s="353">
        <v>820.49</v>
      </c>
      <c r="K1642" s="353">
        <v>820.49</v>
      </c>
      <c r="L1642" s="353">
        <v>2461.48</v>
      </c>
      <c r="M1642" s="354">
        <v>0.75</v>
      </c>
      <c r="N1642" s="355">
        <v>40969.518842592595</v>
      </c>
      <c r="O1642" s="355">
        <v>40970.636574074073</v>
      </c>
      <c r="P1642" s="353">
        <v>0</v>
      </c>
    </row>
    <row r="1643" spans="1:16">
      <c r="A1643" s="352">
        <v>994191</v>
      </c>
      <c r="B1643" s="352">
        <v>2120</v>
      </c>
      <c r="C1643" s="352" t="s">
        <v>338</v>
      </c>
      <c r="D1643" s="352" t="s">
        <v>1860</v>
      </c>
      <c r="E1643" s="352">
        <v>0</v>
      </c>
      <c r="F1643" s="352" t="s">
        <v>1524</v>
      </c>
      <c r="G1643" s="353">
        <v>3522.99</v>
      </c>
      <c r="H1643" s="353">
        <v>0</v>
      </c>
      <c r="I1643" s="353">
        <v>0</v>
      </c>
      <c r="J1643" s="353">
        <v>880.75</v>
      </c>
      <c r="K1643" s="353">
        <v>880.75</v>
      </c>
      <c r="L1643" s="353">
        <v>2642.24</v>
      </c>
      <c r="M1643" s="354">
        <v>0.74999929037550395</v>
      </c>
      <c r="N1643" s="355">
        <v>40969.518842592595</v>
      </c>
      <c r="O1643" s="355">
        <v>40970.636574074073</v>
      </c>
      <c r="P1643" s="353">
        <v>0</v>
      </c>
    </row>
    <row r="1644" spans="1:16">
      <c r="A1644" s="352">
        <v>994190</v>
      </c>
      <c r="B1644" s="352">
        <v>2119</v>
      </c>
      <c r="C1644" s="352" t="s">
        <v>338</v>
      </c>
      <c r="D1644" s="352" t="s">
        <v>1861</v>
      </c>
      <c r="E1644" s="352">
        <v>0</v>
      </c>
      <c r="F1644" s="352" t="s">
        <v>1524</v>
      </c>
      <c r="G1644" s="353">
        <v>3566.11</v>
      </c>
      <c r="H1644" s="353">
        <v>0</v>
      </c>
      <c r="I1644" s="353">
        <v>0</v>
      </c>
      <c r="J1644" s="353">
        <v>891.53</v>
      </c>
      <c r="K1644" s="353">
        <v>891.53</v>
      </c>
      <c r="L1644" s="353">
        <v>2674.58</v>
      </c>
      <c r="M1644" s="354">
        <v>0.74999929895600503</v>
      </c>
      <c r="N1644" s="355">
        <v>40969.518842592595</v>
      </c>
      <c r="O1644" s="355">
        <v>40970.636574074073</v>
      </c>
      <c r="P1644" s="353">
        <v>0</v>
      </c>
    </row>
    <row r="1645" spans="1:16">
      <c r="A1645" s="352">
        <v>994189</v>
      </c>
      <c r="B1645" s="352">
        <v>2118</v>
      </c>
      <c r="C1645" s="352" t="s">
        <v>338</v>
      </c>
      <c r="D1645" s="352" t="s">
        <v>1862</v>
      </c>
      <c r="E1645" s="352">
        <v>0</v>
      </c>
      <c r="F1645" s="352" t="s">
        <v>1524</v>
      </c>
      <c r="G1645" s="353">
        <v>3823.52</v>
      </c>
      <c r="H1645" s="353">
        <v>0</v>
      </c>
      <c r="I1645" s="353">
        <v>0</v>
      </c>
      <c r="J1645" s="353">
        <v>955.88</v>
      </c>
      <c r="K1645" s="353">
        <v>955.88</v>
      </c>
      <c r="L1645" s="353">
        <v>2867.64</v>
      </c>
      <c r="M1645" s="354">
        <v>0.75</v>
      </c>
      <c r="N1645" s="355">
        <v>40969.518842592595</v>
      </c>
      <c r="O1645" s="355">
        <v>40970.636574074073</v>
      </c>
      <c r="P1645" s="353">
        <v>0</v>
      </c>
    </row>
    <row r="1646" spans="1:16">
      <c r="A1646" s="352">
        <v>994188</v>
      </c>
      <c r="B1646" s="352">
        <v>2117</v>
      </c>
      <c r="C1646" s="352" t="s">
        <v>338</v>
      </c>
      <c r="D1646" s="352" t="s">
        <v>1863</v>
      </c>
      <c r="E1646" s="352">
        <v>0</v>
      </c>
      <c r="F1646" s="352" t="s">
        <v>1524</v>
      </c>
      <c r="G1646" s="353">
        <v>9248.18</v>
      </c>
      <c r="H1646" s="353">
        <v>0</v>
      </c>
      <c r="I1646" s="353">
        <v>0</v>
      </c>
      <c r="J1646" s="353">
        <v>2312.04</v>
      </c>
      <c r="K1646" s="353">
        <v>2312.04</v>
      </c>
      <c r="L1646" s="353">
        <v>6936.14</v>
      </c>
      <c r="M1646" s="354">
        <v>0.75</v>
      </c>
      <c r="N1646" s="355">
        <v>40969.518842592595</v>
      </c>
      <c r="O1646" s="355">
        <v>40970.636574074073</v>
      </c>
      <c r="P1646" s="353">
        <v>0</v>
      </c>
    </row>
    <row r="1647" spans="1:16">
      <c r="A1647" s="352">
        <v>994187</v>
      </c>
      <c r="B1647" s="352">
        <v>2111</v>
      </c>
      <c r="C1647" s="352" t="s">
        <v>335</v>
      </c>
      <c r="D1647" s="352" t="s">
        <v>1864</v>
      </c>
      <c r="E1647" s="352">
        <v>0</v>
      </c>
      <c r="F1647" s="352" t="s">
        <v>1524</v>
      </c>
      <c r="G1647" s="353">
        <v>5578.75</v>
      </c>
      <c r="H1647" s="353">
        <v>0</v>
      </c>
      <c r="I1647" s="353">
        <v>0</v>
      </c>
      <c r="J1647" s="353">
        <v>1394.69</v>
      </c>
      <c r="K1647" s="353">
        <v>1394.69</v>
      </c>
      <c r="L1647" s="353">
        <v>4184.0600000000004</v>
      </c>
      <c r="M1647" s="354">
        <v>0.74999955187093803</v>
      </c>
      <c r="N1647" s="355">
        <v>40976.909432870372</v>
      </c>
      <c r="O1647" s="355">
        <v>40977.864537037036</v>
      </c>
      <c r="P1647" s="353">
        <v>0</v>
      </c>
    </row>
    <row r="1648" spans="1:16">
      <c r="A1648" s="352">
        <v>994186</v>
      </c>
      <c r="B1648" s="352">
        <v>2107</v>
      </c>
      <c r="C1648" s="352" t="s">
        <v>338</v>
      </c>
      <c r="D1648" s="352" t="s">
        <v>1865</v>
      </c>
      <c r="E1648" s="352">
        <v>0</v>
      </c>
      <c r="F1648" s="352" t="s">
        <v>1524</v>
      </c>
      <c r="G1648" s="353">
        <v>10878.67</v>
      </c>
      <c r="H1648" s="353">
        <v>0</v>
      </c>
      <c r="I1648" s="353">
        <v>0</v>
      </c>
      <c r="J1648" s="353">
        <v>2719.67</v>
      </c>
      <c r="K1648" s="353">
        <v>2719.67</v>
      </c>
      <c r="L1648" s="353">
        <v>8159</v>
      </c>
      <c r="M1648" s="354">
        <v>0.74999977019249597</v>
      </c>
      <c r="N1648" s="355">
        <v>40976.909432870372</v>
      </c>
      <c r="O1648" s="355">
        <v>40977.864537037036</v>
      </c>
      <c r="P1648" s="353">
        <v>0</v>
      </c>
    </row>
    <row r="1649" spans="1:16">
      <c r="A1649" s="352">
        <v>994185</v>
      </c>
      <c r="B1649" s="352">
        <v>2078</v>
      </c>
      <c r="C1649" s="352" t="s">
        <v>338</v>
      </c>
      <c r="D1649" s="352" t="s">
        <v>1866</v>
      </c>
      <c r="E1649" s="352">
        <v>0</v>
      </c>
      <c r="F1649" s="352" t="s">
        <v>1524</v>
      </c>
      <c r="G1649" s="353">
        <v>3484.84</v>
      </c>
      <c r="H1649" s="353">
        <v>0</v>
      </c>
      <c r="I1649" s="353">
        <v>0</v>
      </c>
      <c r="J1649" s="353">
        <v>871.21</v>
      </c>
      <c r="K1649" s="353">
        <v>871.21</v>
      </c>
      <c r="L1649" s="353">
        <v>2613.63</v>
      </c>
      <c r="M1649" s="354">
        <v>0.75</v>
      </c>
      <c r="N1649" s="355">
        <v>40969.518842592595</v>
      </c>
      <c r="O1649" s="355">
        <v>40970.636574074073</v>
      </c>
      <c r="P1649" s="353">
        <v>0</v>
      </c>
    </row>
    <row r="1650" spans="1:16">
      <c r="A1650" s="352">
        <v>994184</v>
      </c>
      <c r="B1650" s="352">
        <v>2077</v>
      </c>
      <c r="C1650" s="352" t="s">
        <v>338</v>
      </c>
      <c r="D1650" s="352" t="s">
        <v>1867</v>
      </c>
      <c r="E1650" s="352">
        <v>0</v>
      </c>
      <c r="F1650" s="352" t="s">
        <v>1524</v>
      </c>
      <c r="G1650" s="353">
        <v>2560.21</v>
      </c>
      <c r="H1650" s="353">
        <v>0</v>
      </c>
      <c r="I1650" s="353">
        <v>0</v>
      </c>
      <c r="J1650" s="353">
        <v>640.04999999999995</v>
      </c>
      <c r="K1650" s="353">
        <v>640.04999999999995</v>
      </c>
      <c r="L1650" s="353">
        <v>1920.16</v>
      </c>
      <c r="M1650" s="354">
        <v>0.75</v>
      </c>
      <c r="N1650" s="355">
        <v>40976.909432870372</v>
      </c>
      <c r="O1650" s="355">
        <v>40977.864537037036</v>
      </c>
      <c r="P1650" s="353">
        <v>0</v>
      </c>
    </row>
    <row r="1651" spans="1:16">
      <c r="A1651" s="352">
        <v>994183</v>
      </c>
      <c r="B1651" s="352">
        <v>2076</v>
      </c>
      <c r="C1651" s="352" t="s">
        <v>338</v>
      </c>
      <c r="D1651" s="352" t="s">
        <v>1868</v>
      </c>
      <c r="E1651" s="352">
        <v>0</v>
      </c>
      <c r="F1651" s="352" t="s">
        <v>1524</v>
      </c>
      <c r="G1651" s="353">
        <v>1032.75</v>
      </c>
      <c r="H1651" s="353">
        <v>0</v>
      </c>
      <c r="I1651" s="353">
        <v>0</v>
      </c>
      <c r="J1651" s="353">
        <v>258.19</v>
      </c>
      <c r="K1651" s="353">
        <v>258.19</v>
      </c>
      <c r="L1651" s="353">
        <v>774.56</v>
      </c>
      <c r="M1651" s="354">
        <v>0.74999757927862498</v>
      </c>
      <c r="N1651" s="355">
        <v>40969.518842592595</v>
      </c>
      <c r="O1651" s="355">
        <v>40970.636574074073</v>
      </c>
      <c r="P1651" s="353">
        <v>0</v>
      </c>
    </row>
    <row r="1652" spans="1:16">
      <c r="A1652" s="352">
        <v>994182</v>
      </c>
      <c r="B1652" s="352">
        <v>2075</v>
      </c>
      <c r="C1652" s="352" t="s">
        <v>338</v>
      </c>
      <c r="D1652" s="352" t="s">
        <v>1869</v>
      </c>
      <c r="E1652" s="352">
        <v>0</v>
      </c>
      <c r="F1652" s="352" t="s">
        <v>1524</v>
      </c>
      <c r="G1652" s="353">
        <v>1982.36</v>
      </c>
      <c r="H1652" s="353">
        <v>0</v>
      </c>
      <c r="I1652" s="353">
        <v>0</v>
      </c>
      <c r="J1652" s="353">
        <v>495.59</v>
      </c>
      <c r="K1652" s="353">
        <v>495.59</v>
      </c>
      <c r="L1652" s="353">
        <v>1486.77</v>
      </c>
      <c r="M1652" s="354">
        <v>0.75</v>
      </c>
      <c r="N1652" s="355">
        <v>40969.518842592595</v>
      </c>
      <c r="O1652" s="355">
        <v>40970.636574074073</v>
      </c>
      <c r="P1652" s="353">
        <v>0</v>
      </c>
    </row>
    <row r="1653" spans="1:16">
      <c r="A1653" s="352">
        <v>994181</v>
      </c>
      <c r="B1653" s="352">
        <v>2074</v>
      </c>
      <c r="C1653" s="352" t="s">
        <v>338</v>
      </c>
      <c r="D1653" s="352" t="s">
        <v>1870</v>
      </c>
      <c r="E1653" s="352">
        <v>0</v>
      </c>
      <c r="F1653" s="352" t="s">
        <v>1524</v>
      </c>
      <c r="G1653" s="353">
        <v>3038.85</v>
      </c>
      <c r="H1653" s="353">
        <v>0</v>
      </c>
      <c r="I1653" s="353">
        <v>0</v>
      </c>
      <c r="J1653" s="353">
        <v>759.71</v>
      </c>
      <c r="K1653" s="353">
        <v>759.71</v>
      </c>
      <c r="L1653" s="353">
        <v>2279.14</v>
      </c>
      <c r="M1653" s="354">
        <v>0.75</v>
      </c>
      <c r="N1653" s="355">
        <v>40976.909432870372</v>
      </c>
      <c r="O1653" s="355">
        <v>40977.864537037036</v>
      </c>
      <c r="P1653" s="353">
        <v>0</v>
      </c>
    </row>
    <row r="1654" spans="1:16">
      <c r="A1654" s="352">
        <v>994180</v>
      </c>
      <c r="B1654" s="352">
        <v>2072</v>
      </c>
      <c r="C1654" s="352" t="s">
        <v>335</v>
      </c>
      <c r="D1654" s="352" t="s">
        <v>1871</v>
      </c>
      <c r="E1654" s="352">
        <v>0</v>
      </c>
      <c r="F1654" s="352" t="s">
        <v>1524</v>
      </c>
      <c r="G1654" s="353">
        <v>5935.29</v>
      </c>
      <c r="H1654" s="353">
        <v>0</v>
      </c>
      <c r="I1654" s="353">
        <v>0</v>
      </c>
      <c r="J1654" s="353">
        <v>1483.82</v>
      </c>
      <c r="K1654" s="353">
        <v>1483.82</v>
      </c>
      <c r="L1654" s="353">
        <v>4451.47</v>
      </c>
      <c r="M1654" s="354">
        <v>0.75</v>
      </c>
      <c r="N1654" s="355">
        <v>40976.909432870372</v>
      </c>
      <c r="O1654" s="355">
        <v>40977.864537037036</v>
      </c>
      <c r="P1654" s="353">
        <v>0</v>
      </c>
    </row>
    <row r="1655" spans="1:16">
      <c r="A1655" s="352">
        <v>994179</v>
      </c>
      <c r="B1655" s="352">
        <v>2071</v>
      </c>
      <c r="C1655" s="352" t="s">
        <v>338</v>
      </c>
      <c r="D1655" s="352" t="s">
        <v>1872</v>
      </c>
      <c r="E1655" s="352">
        <v>0</v>
      </c>
      <c r="F1655" s="352" t="s">
        <v>1524</v>
      </c>
      <c r="G1655" s="353">
        <v>1223.79</v>
      </c>
      <c r="H1655" s="353">
        <v>0</v>
      </c>
      <c r="I1655" s="353">
        <v>0</v>
      </c>
      <c r="J1655" s="353">
        <v>305.95</v>
      </c>
      <c r="K1655" s="353">
        <v>305.95</v>
      </c>
      <c r="L1655" s="353">
        <v>917.84</v>
      </c>
      <c r="M1655" s="354">
        <v>0.74999795716585305</v>
      </c>
      <c r="N1655" s="355">
        <v>40976.909432870372</v>
      </c>
      <c r="O1655" s="355">
        <v>40977.864537037036</v>
      </c>
      <c r="P1655" s="353">
        <v>0</v>
      </c>
    </row>
    <row r="1656" spans="1:16">
      <c r="A1656" s="352">
        <v>994178</v>
      </c>
      <c r="B1656" s="352">
        <v>2069</v>
      </c>
      <c r="C1656" s="352" t="s">
        <v>338</v>
      </c>
      <c r="D1656" s="352" t="s">
        <v>1873</v>
      </c>
      <c r="E1656" s="352">
        <v>0</v>
      </c>
      <c r="F1656" s="352" t="s">
        <v>1524</v>
      </c>
      <c r="G1656" s="353">
        <v>8549.98</v>
      </c>
      <c r="H1656" s="353">
        <v>0</v>
      </c>
      <c r="I1656" s="353">
        <v>0</v>
      </c>
      <c r="J1656" s="353">
        <v>2137.4899999999998</v>
      </c>
      <c r="K1656" s="353">
        <v>2137.4899999999998</v>
      </c>
      <c r="L1656" s="353">
        <v>6412.49</v>
      </c>
      <c r="M1656" s="354">
        <v>0.75</v>
      </c>
      <c r="N1656" s="355">
        <v>40969.518842592595</v>
      </c>
      <c r="O1656" s="355">
        <v>40970.636574074073</v>
      </c>
      <c r="P1656" s="353">
        <v>0</v>
      </c>
    </row>
    <row r="1657" spans="1:16">
      <c r="A1657" s="352">
        <v>994177</v>
      </c>
      <c r="B1657" s="352">
        <v>2068</v>
      </c>
      <c r="C1657" s="352" t="s">
        <v>338</v>
      </c>
      <c r="D1657" s="352" t="s">
        <v>1874</v>
      </c>
      <c r="E1657" s="352">
        <v>0</v>
      </c>
      <c r="F1657" s="352" t="s">
        <v>1524</v>
      </c>
      <c r="G1657" s="353">
        <v>2109.63</v>
      </c>
      <c r="H1657" s="353">
        <v>0</v>
      </c>
      <c r="I1657" s="353">
        <v>0</v>
      </c>
      <c r="J1657" s="353">
        <v>527.41</v>
      </c>
      <c r="K1657" s="353">
        <v>527.41</v>
      </c>
      <c r="L1657" s="353">
        <v>1582.22</v>
      </c>
      <c r="M1657" s="354">
        <v>0.74999881495807297</v>
      </c>
      <c r="N1657" s="355">
        <v>40976.909432870372</v>
      </c>
      <c r="O1657" s="355">
        <v>40977.864537037036</v>
      </c>
      <c r="P1657" s="353">
        <v>0</v>
      </c>
    </row>
    <row r="1658" spans="1:16">
      <c r="A1658" s="352">
        <v>994176</v>
      </c>
      <c r="B1658" s="352">
        <v>2067</v>
      </c>
      <c r="C1658" s="352" t="s">
        <v>338</v>
      </c>
      <c r="D1658" s="352" t="s">
        <v>1875</v>
      </c>
      <c r="E1658" s="352">
        <v>0</v>
      </c>
      <c r="F1658" s="352" t="s">
        <v>1524</v>
      </c>
      <c r="G1658" s="353">
        <v>8150.21</v>
      </c>
      <c r="H1658" s="353">
        <v>0</v>
      </c>
      <c r="I1658" s="353">
        <v>0</v>
      </c>
      <c r="J1658" s="353">
        <v>2037.55</v>
      </c>
      <c r="K1658" s="353">
        <v>2037.55</v>
      </c>
      <c r="L1658" s="353">
        <v>6112.66</v>
      </c>
      <c r="M1658" s="354">
        <v>0.75</v>
      </c>
      <c r="N1658" s="355">
        <v>40969.518842592595</v>
      </c>
      <c r="O1658" s="355">
        <v>40970.636574074073</v>
      </c>
      <c r="P1658" s="353">
        <v>0</v>
      </c>
    </row>
    <row r="1659" spans="1:16">
      <c r="A1659" s="352">
        <v>994175</v>
      </c>
      <c r="B1659" s="352">
        <v>2062</v>
      </c>
      <c r="C1659" s="352" t="s">
        <v>338</v>
      </c>
      <c r="D1659" s="352" t="s">
        <v>1876</v>
      </c>
      <c r="E1659" s="352">
        <v>0</v>
      </c>
      <c r="F1659" s="352" t="s">
        <v>1524</v>
      </c>
      <c r="G1659" s="353">
        <v>2157.86</v>
      </c>
      <c r="H1659" s="353">
        <v>0</v>
      </c>
      <c r="I1659" s="353">
        <v>0</v>
      </c>
      <c r="J1659" s="353">
        <v>539.46</v>
      </c>
      <c r="K1659" s="353">
        <v>539.46</v>
      </c>
      <c r="L1659" s="353">
        <v>1618.4</v>
      </c>
      <c r="M1659" s="354">
        <v>0.75</v>
      </c>
      <c r="N1659" s="355">
        <v>40969.518842592595</v>
      </c>
      <c r="O1659" s="355">
        <v>40970.636574074073</v>
      </c>
      <c r="P1659" s="353">
        <v>0</v>
      </c>
    </row>
    <row r="1660" spans="1:16">
      <c r="A1660" s="352">
        <v>994174</v>
      </c>
      <c r="B1660" s="352">
        <v>2050</v>
      </c>
      <c r="C1660" s="352" t="s">
        <v>338</v>
      </c>
      <c r="D1660" s="352" t="s">
        <v>1877</v>
      </c>
      <c r="E1660" s="352">
        <v>0</v>
      </c>
      <c r="F1660" s="352" t="s">
        <v>1524</v>
      </c>
      <c r="G1660" s="353">
        <v>1428.29</v>
      </c>
      <c r="H1660" s="353">
        <v>0</v>
      </c>
      <c r="I1660" s="353">
        <v>0</v>
      </c>
      <c r="J1660" s="353">
        <v>357.07</v>
      </c>
      <c r="K1660" s="353">
        <v>357.07</v>
      </c>
      <c r="L1660" s="353">
        <v>1071.22</v>
      </c>
      <c r="M1660" s="354">
        <v>0.75</v>
      </c>
      <c r="N1660" s="355">
        <v>40976.909432870372</v>
      </c>
      <c r="O1660" s="355">
        <v>40977.864537037036</v>
      </c>
      <c r="P1660" s="353">
        <v>0</v>
      </c>
    </row>
    <row r="1661" spans="1:16">
      <c r="A1661" s="352">
        <v>994173</v>
      </c>
      <c r="B1661" s="352">
        <v>2035</v>
      </c>
      <c r="C1661" s="352" t="s">
        <v>338</v>
      </c>
      <c r="D1661" s="352" t="s">
        <v>1878</v>
      </c>
      <c r="E1661" s="352">
        <v>0</v>
      </c>
      <c r="F1661" s="352" t="s">
        <v>1524</v>
      </c>
      <c r="G1661" s="353">
        <v>5766.98</v>
      </c>
      <c r="H1661" s="353">
        <v>0</v>
      </c>
      <c r="I1661" s="353">
        <v>0</v>
      </c>
      <c r="J1661" s="353">
        <v>1441.74</v>
      </c>
      <c r="K1661" s="353">
        <v>1441.74</v>
      </c>
      <c r="L1661" s="353">
        <v>4325.24</v>
      </c>
      <c r="M1661" s="354">
        <v>0.75</v>
      </c>
      <c r="N1661" s="355">
        <v>40976.909432870372</v>
      </c>
      <c r="O1661" s="355">
        <v>40977.864537037036</v>
      </c>
      <c r="P1661" s="353">
        <v>0</v>
      </c>
    </row>
    <row r="1662" spans="1:16">
      <c r="A1662" s="352">
        <v>994172</v>
      </c>
      <c r="B1662" s="352">
        <v>2031</v>
      </c>
      <c r="C1662" s="352" t="s">
        <v>338</v>
      </c>
      <c r="D1662" s="352" t="s">
        <v>1879</v>
      </c>
      <c r="E1662" s="352">
        <v>0</v>
      </c>
      <c r="F1662" s="352" t="s">
        <v>1524</v>
      </c>
      <c r="G1662" s="353">
        <v>3104.04</v>
      </c>
      <c r="H1662" s="353">
        <v>0</v>
      </c>
      <c r="I1662" s="353">
        <v>0</v>
      </c>
      <c r="J1662" s="353">
        <v>776.01</v>
      </c>
      <c r="K1662" s="353">
        <v>776.01</v>
      </c>
      <c r="L1662" s="353">
        <v>2328.0300000000002</v>
      </c>
      <c r="M1662" s="354">
        <v>0.75</v>
      </c>
      <c r="N1662" s="355">
        <v>40969.518842592595</v>
      </c>
      <c r="O1662" s="355">
        <v>40970.636574074073</v>
      </c>
      <c r="P1662" s="353">
        <v>0</v>
      </c>
    </row>
    <row r="1663" spans="1:16">
      <c r="A1663" s="352">
        <v>994171</v>
      </c>
      <c r="B1663" s="352">
        <v>2030</v>
      </c>
      <c r="C1663" s="352" t="s">
        <v>338</v>
      </c>
      <c r="D1663" s="352" t="s">
        <v>1880</v>
      </c>
      <c r="E1663" s="352">
        <v>0</v>
      </c>
      <c r="F1663" s="352" t="s">
        <v>1524</v>
      </c>
      <c r="G1663" s="353">
        <v>18673.77</v>
      </c>
      <c r="H1663" s="353">
        <v>0</v>
      </c>
      <c r="I1663" s="353">
        <v>0</v>
      </c>
      <c r="J1663" s="353">
        <v>4668.4399999999996</v>
      </c>
      <c r="K1663" s="353">
        <v>4668.4399999999996</v>
      </c>
      <c r="L1663" s="353">
        <v>14005.33</v>
      </c>
      <c r="M1663" s="354">
        <v>0.75</v>
      </c>
      <c r="N1663" s="355">
        <v>40969.518842592595</v>
      </c>
      <c r="O1663" s="355">
        <v>40970.636574074073</v>
      </c>
      <c r="P1663" s="353">
        <v>0</v>
      </c>
    </row>
    <row r="1664" spans="1:16">
      <c r="A1664" s="352">
        <v>994170</v>
      </c>
      <c r="B1664" s="352">
        <v>2029</v>
      </c>
      <c r="C1664" s="352" t="s">
        <v>338</v>
      </c>
      <c r="D1664" s="352" t="s">
        <v>1881</v>
      </c>
      <c r="E1664" s="352">
        <v>0</v>
      </c>
      <c r="F1664" s="352" t="s">
        <v>1524</v>
      </c>
      <c r="G1664" s="353">
        <v>7591.84</v>
      </c>
      <c r="H1664" s="353">
        <v>0</v>
      </c>
      <c r="I1664" s="353">
        <v>0</v>
      </c>
      <c r="J1664" s="353">
        <v>1897.96</v>
      </c>
      <c r="K1664" s="353">
        <v>1897.96</v>
      </c>
      <c r="L1664" s="353">
        <v>5693.88</v>
      </c>
      <c r="M1664" s="354">
        <v>0.75</v>
      </c>
      <c r="N1664" s="355">
        <v>40976.909432870372</v>
      </c>
      <c r="O1664" s="355">
        <v>40977.864537037036</v>
      </c>
      <c r="P1664" s="353">
        <v>0</v>
      </c>
    </row>
    <row r="1665" spans="1:16">
      <c r="A1665" s="352">
        <v>994169</v>
      </c>
      <c r="B1665" s="352">
        <v>2026</v>
      </c>
      <c r="C1665" s="352" t="s">
        <v>335</v>
      </c>
      <c r="D1665" s="352" t="s">
        <v>1882</v>
      </c>
      <c r="E1665" s="352">
        <v>0</v>
      </c>
      <c r="F1665" s="352" t="s">
        <v>1524</v>
      </c>
      <c r="G1665" s="353">
        <v>4024.36</v>
      </c>
      <c r="H1665" s="353">
        <v>0</v>
      </c>
      <c r="I1665" s="353">
        <v>0</v>
      </c>
      <c r="J1665" s="353">
        <v>1006.09</v>
      </c>
      <c r="K1665" s="353">
        <v>1006.09</v>
      </c>
      <c r="L1665" s="353">
        <v>3018.27</v>
      </c>
      <c r="M1665" s="354">
        <v>0.75</v>
      </c>
      <c r="N1665" s="355">
        <v>40976.909432870372</v>
      </c>
      <c r="O1665" s="355">
        <v>40977.864537037036</v>
      </c>
      <c r="P1665" s="353">
        <v>0</v>
      </c>
    </row>
    <row r="1666" spans="1:16">
      <c r="A1666" s="352">
        <v>994168</v>
      </c>
      <c r="B1666" s="352">
        <v>2025</v>
      </c>
      <c r="C1666" s="352" t="s">
        <v>338</v>
      </c>
      <c r="D1666" s="352" t="s">
        <v>1883</v>
      </c>
      <c r="E1666" s="352">
        <v>0</v>
      </c>
      <c r="F1666" s="352" t="s">
        <v>1524</v>
      </c>
      <c r="G1666" s="353">
        <v>1303.82</v>
      </c>
      <c r="H1666" s="353">
        <v>0</v>
      </c>
      <c r="I1666" s="353">
        <v>0</v>
      </c>
      <c r="J1666" s="353">
        <v>325.95</v>
      </c>
      <c r="K1666" s="353">
        <v>325.95</v>
      </c>
      <c r="L1666" s="353">
        <v>977.87</v>
      </c>
      <c r="M1666" s="354">
        <v>0.75</v>
      </c>
      <c r="N1666" s="355">
        <v>40969.518842592595</v>
      </c>
      <c r="O1666" s="355">
        <v>40970.636574074073</v>
      </c>
      <c r="P1666" s="353">
        <v>0</v>
      </c>
    </row>
    <row r="1667" spans="1:16">
      <c r="A1667" s="352">
        <v>994167</v>
      </c>
      <c r="B1667" s="352">
        <v>2024</v>
      </c>
      <c r="C1667" s="352" t="s">
        <v>338</v>
      </c>
      <c r="D1667" s="352" t="s">
        <v>1884</v>
      </c>
      <c r="E1667" s="352">
        <v>0</v>
      </c>
      <c r="F1667" s="352" t="s">
        <v>1524</v>
      </c>
      <c r="G1667" s="353">
        <v>4768.8</v>
      </c>
      <c r="H1667" s="353">
        <v>0</v>
      </c>
      <c r="I1667" s="353">
        <v>0</v>
      </c>
      <c r="J1667" s="353">
        <v>1192.2</v>
      </c>
      <c r="K1667" s="353">
        <v>1192.2</v>
      </c>
      <c r="L1667" s="353">
        <v>3576.6</v>
      </c>
      <c r="M1667" s="354">
        <v>0.75</v>
      </c>
      <c r="N1667" s="355">
        <v>40969.518842592595</v>
      </c>
      <c r="O1667" s="355">
        <v>40970.636574074073</v>
      </c>
      <c r="P1667" s="353">
        <v>0</v>
      </c>
    </row>
    <row r="1668" spans="1:16">
      <c r="A1668" s="352">
        <v>994166</v>
      </c>
      <c r="B1668" s="352">
        <v>2017</v>
      </c>
      <c r="C1668" s="352" t="s">
        <v>338</v>
      </c>
      <c r="D1668" s="352" t="s">
        <v>1885</v>
      </c>
      <c r="E1668" s="352">
        <v>0</v>
      </c>
      <c r="F1668" s="352" t="s">
        <v>1524</v>
      </c>
      <c r="G1668" s="353">
        <v>2231.1</v>
      </c>
      <c r="H1668" s="353">
        <v>0</v>
      </c>
      <c r="I1668" s="353">
        <v>0</v>
      </c>
      <c r="J1668" s="353">
        <v>557.77</v>
      </c>
      <c r="K1668" s="353">
        <v>557.77</v>
      </c>
      <c r="L1668" s="353">
        <v>1673.33</v>
      </c>
      <c r="M1668" s="354">
        <v>0.75</v>
      </c>
      <c r="N1668" s="355">
        <v>40976.909432870372</v>
      </c>
      <c r="O1668" s="355">
        <v>40977.864537037036</v>
      </c>
      <c r="P1668" s="353">
        <v>0</v>
      </c>
    </row>
    <row r="1669" spans="1:16">
      <c r="A1669" s="352">
        <v>994165</v>
      </c>
      <c r="B1669" s="352">
        <v>2016</v>
      </c>
      <c r="C1669" s="352" t="s">
        <v>338</v>
      </c>
      <c r="D1669" s="352" t="s">
        <v>1886</v>
      </c>
      <c r="E1669" s="352">
        <v>0</v>
      </c>
      <c r="F1669" s="352" t="s">
        <v>1524</v>
      </c>
      <c r="G1669" s="353">
        <v>1204.1400000000001</v>
      </c>
      <c r="H1669" s="353">
        <v>0</v>
      </c>
      <c r="I1669" s="353">
        <v>0</v>
      </c>
      <c r="J1669" s="353">
        <v>301.02999999999997</v>
      </c>
      <c r="K1669" s="353">
        <v>301.02999999999997</v>
      </c>
      <c r="L1669" s="353">
        <v>903.11</v>
      </c>
      <c r="M1669" s="354">
        <v>0.75</v>
      </c>
      <c r="N1669" s="355">
        <v>40976.909432870372</v>
      </c>
      <c r="O1669" s="355">
        <v>40977.864537037036</v>
      </c>
      <c r="P1669" s="353">
        <v>0</v>
      </c>
    </row>
    <row r="1670" spans="1:16">
      <c r="A1670" s="352">
        <v>994164</v>
      </c>
      <c r="B1670" s="352">
        <v>2015</v>
      </c>
      <c r="C1670" s="352" t="s">
        <v>338</v>
      </c>
      <c r="D1670" s="352" t="s">
        <v>1887</v>
      </c>
      <c r="E1670" s="352">
        <v>0</v>
      </c>
      <c r="F1670" s="352" t="s">
        <v>1524</v>
      </c>
      <c r="G1670" s="353">
        <v>0</v>
      </c>
      <c r="H1670" s="353">
        <v>0</v>
      </c>
      <c r="I1670" s="353">
        <v>0</v>
      </c>
      <c r="J1670" s="353">
        <v>0</v>
      </c>
      <c r="K1670" s="353">
        <v>0</v>
      </c>
      <c r="L1670" s="353">
        <v>0</v>
      </c>
      <c r="M1670" s="354">
        <v>0.75</v>
      </c>
      <c r="N1670" s="355"/>
      <c r="O1670" s="355"/>
      <c r="P1670" s="353">
        <v>0</v>
      </c>
    </row>
    <row r="1671" spans="1:16">
      <c r="A1671" s="352">
        <v>994163</v>
      </c>
      <c r="B1671" s="352">
        <v>2014</v>
      </c>
      <c r="C1671" s="352" t="s">
        <v>338</v>
      </c>
      <c r="D1671" s="352" t="s">
        <v>1888</v>
      </c>
      <c r="E1671" s="352">
        <v>0</v>
      </c>
      <c r="F1671" s="352" t="s">
        <v>1524</v>
      </c>
      <c r="G1671" s="353">
        <v>1464.72</v>
      </c>
      <c r="H1671" s="353">
        <v>0</v>
      </c>
      <c r="I1671" s="353">
        <v>0</v>
      </c>
      <c r="J1671" s="353">
        <v>366.18</v>
      </c>
      <c r="K1671" s="353">
        <v>366.18</v>
      </c>
      <c r="L1671" s="353">
        <v>1098.54</v>
      </c>
      <c r="M1671" s="354">
        <v>0.75</v>
      </c>
      <c r="N1671" s="355">
        <v>40976.909432870372</v>
      </c>
      <c r="O1671" s="355">
        <v>40977.864537037036</v>
      </c>
      <c r="P1671" s="353">
        <v>0</v>
      </c>
    </row>
    <row r="1672" spans="1:16">
      <c r="A1672" s="352">
        <v>994162</v>
      </c>
      <c r="B1672" s="352">
        <v>2009</v>
      </c>
      <c r="C1672" s="352" t="s">
        <v>338</v>
      </c>
      <c r="D1672" s="352" t="s">
        <v>1889</v>
      </c>
      <c r="E1672" s="352">
        <v>0</v>
      </c>
      <c r="F1672" s="352" t="s">
        <v>1524</v>
      </c>
      <c r="G1672" s="353">
        <v>4021.34</v>
      </c>
      <c r="H1672" s="353">
        <v>0</v>
      </c>
      <c r="I1672" s="353">
        <v>0</v>
      </c>
      <c r="J1672" s="353">
        <v>1005.33</v>
      </c>
      <c r="K1672" s="353">
        <v>1005.33</v>
      </c>
      <c r="L1672" s="353">
        <v>3016.01</v>
      </c>
      <c r="M1672" s="354">
        <v>0.75</v>
      </c>
      <c r="N1672" s="355">
        <v>40976.909432870372</v>
      </c>
      <c r="O1672" s="355">
        <v>40977.864537037036</v>
      </c>
      <c r="P1672" s="353">
        <v>0</v>
      </c>
    </row>
    <row r="1673" spans="1:16">
      <c r="A1673" s="352">
        <v>994161</v>
      </c>
      <c r="B1673" s="352">
        <v>2008</v>
      </c>
      <c r="C1673" s="352" t="s">
        <v>335</v>
      </c>
      <c r="D1673" s="352" t="s">
        <v>1890</v>
      </c>
      <c r="E1673" s="352">
        <v>0</v>
      </c>
      <c r="F1673" s="352" t="s">
        <v>1524</v>
      </c>
      <c r="G1673" s="353">
        <v>10293.620000000001</v>
      </c>
      <c r="H1673" s="353">
        <v>0</v>
      </c>
      <c r="I1673" s="353">
        <v>0</v>
      </c>
      <c r="J1673" s="353">
        <v>2573.4</v>
      </c>
      <c r="K1673" s="353">
        <v>2573.4</v>
      </c>
      <c r="L1673" s="353">
        <v>7720.22</v>
      </c>
      <c r="M1673" s="354">
        <v>0.75</v>
      </c>
      <c r="N1673" s="355">
        <v>40989.919606481482</v>
      </c>
      <c r="O1673" s="355">
        <v>40995.473564814813</v>
      </c>
      <c r="P1673" s="353">
        <v>0</v>
      </c>
    </row>
    <row r="1674" spans="1:16">
      <c r="A1674" s="352">
        <v>481726</v>
      </c>
      <c r="B1674" s="352">
        <v>19</v>
      </c>
      <c r="C1674" s="352" t="s">
        <v>338</v>
      </c>
      <c r="D1674" s="352" t="s">
        <v>1891</v>
      </c>
      <c r="E1674" s="352">
        <v>0</v>
      </c>
      <c r="F1674" s="352" t="s">
        <v>1582</v>
      </c>
      <c r="G1674" s="353">
        <v>9412.18</v>
      </c>
      <c r="H1674" s="353">
        <v>0</v>
      </c>
      <c r="I1674" s="353">
        <v>0</v>
      </c>
      <c r="J1674" s="353">
        <v>2353.04</v>
      </c>
      <c r="K1674" s="353">
        <v>2353.04</v>
      </c>
      <c r="L1674" s="353">
        <v>7059.14</v>
      </c>
      <c r="M1674" s="354">
        <v>0.75000053122655896</v>
      </c>
      <c r="N1674" s="355"/>
      <c r="O1674" s="355">
        <v>40190.723703703705</v>
      </c>
      <c r="P1674" s="353">
        <v>9412.18</v>
      </c>
    </row>
    <row r="1675" spans="1:16">
      <c r="A1675" s="352">
        <v>994160</v>
      </c>
      <c r="B1675" s="352">
        <v>1794</v>
      </c>
      <c r="C1675" s="352" t="s">
        <v>338</v>
      </c>
      <c r="D1675" s="352" t="s">
        <v>1892</v>
      </c>
      <c r="E1675" s="352">
        <v>0</v>
      </c>
      <c r="F1675" s="352" t="s">
        <v>1524</v>
      </c>
      <c r="G1675" s="353">
        <v>11249.43</v>
      </c>
      <c r="H1675" s="353">
        <v>0</v>
      </c>
      <c r="I1675" s="353">
        <v>0</v>
      </c>
      <c r="J1675" s="353">
        <v>2812.36</v>
      </c>
      <c r="K1675" s="353">
        <v>2812.36</v>
      </c>
      <c r="L1675" s="353">
        <v>8437.07</v>
      </c>
      <c r="M1675" s="354">
        <v>0.74999977776651705</v>
      </c>
      <c r="N1675" s="355">
        <v>40989.919606481482</v>
      </c>
      <c r="O1675" s="355">
        <v>40995.473564814813</v>
      </c>
      <c r="P1675" s="353">
        <v>0</v>
      </c>
    </row>
    <row r="1676" spans="1:16">
      <c r="A1676" s="352">
        <v>476502</v>
      </c>
      <c r="B1676" s="352">
        <v>177</v>
      </c>
      <c r="C1676" s="352" t="s">
        <v>335</v>
      </c>
      <c r="D1676" s="352" t="s">
        <v>1893</v>
      </c>
      <c r="E1676" s="352">
        <v>1</v>
      </c>
      <c r="F1676" s="352" t="s">
        <v>1695</v>
      </c>
      <c r="G1676" s="353">
        <v>60445</v>
      </c>
      <c r="H1676" s="353">
        <v>0</v>
      </c>
      <c r="I1676" s="353">
        <v>0</v>
      </c>
      <c r="J1676" s="353">
        <v>15111.25</v>
      </c>
      <c r="K1676" s="353">
        <v>15111.25</v>
      </c>
      <c r="L1676" s="353">
        <v>45333.75</v>
      </c>
      <c r="M1676" s="354">
        <v>0.75</v>
      </c>
      <c r="N1676" s="355"/>
      <c r="O1676" s="355">
        <v>39784.799537037034</v>
      </c>
      <c r="P1676" s="353">
        <v>0</v>
      </c>
    </row>
    <row r="1677" spans="1:16">
      <c r="A1677" s="352">
        <v>476501</v>
      </c>
      <c r="B1677" s="352">
        <v>176</v>
      </c>
      <c r="C1677" s="352" t="s">
        <v>335</v>
      </c>
      <c r="D1677" s="352" t="s">
        <v>1894</v>
      </c>
      <c r="E1677" s="352">
        <v>1</v>
      </c>
      <c r="F1677" s="352" t="s">
        <v>1695</v>
      </c>
      <c r="G1677" s="353">
        <v>15786.61</v>
      </c>
      <c r="H1677" s="353">
        <v>0</v>
      </c>
      <c r="I1677" s="353">
        <v>0</v>
      </c>
      <c r="J1677" s="353">
        <v>3946.65</v>
      </c>
      <c r="K1677" s="353">
        <v>3946.65</v>
      </c>
      <c r="L1677" s="353">
        <v>11839.96</v>
      </c>
      <c r="M1677" s="354">
        <v>0.75000015836205403</v>
      </c>
      <c r="N1677" s="355"/>
      <c r="O1677" s="355">
        <v>39784.799537037034</v>
      </c>
      <c r="P1677" s="353">
        <v>0</v>
      </c>
    </row>
    <row r="1678" spans="1:16">
      <c r="A1678" s="352">
        <v>476500</v>
      </c>
      <c r="B1678" s="352">
        <v>175</v>
      </c>
      <c r="C1678" s="352" t="s">
        <v>335</v>
      </c>
      <c r="D1678" s="352" t="s">
        <v>1895</v>
      </c>
      <c r="E1678" s="352">
        <v>0</v>
      </c>
      <c r="F1678" s="352" t="s">
        <v>1695</v>
      </c>
      <c r="G1678" s="353">
        <v>27020</v>
      </c>
      <c r="H1678" s="353">
        <v>0</v>
      </c>
      <c r="I1678" s="353">
        <v>0</v>
      </c>
      <c r="J1678" s="353">
        <v>6755</v>
      </c>
      <c r="K1678" s="353">
        <v>6755</v>
      </c>
      <c r="L1678" s="353">
        <v>20265</v>
      </c>
      <c r="M1678" s="354">
        <v>0.75</v>
      </c>
      <c r="N1678" s="355"/>
      <c r="O1678" s="355">
        <v>37068.622129629628</v>
      </c>
      <c r="P1678" s="353">
        <v>0</v>
      </c>
    </row>
    <row r="1679" spans="1:16">
      <c r="A1679" s="352">
        <v>994159</v>
      </c>
      <c r="B1679" s="352">
        <v>1745</v>
      </c>
      <c r="C1679" s="352" t="s">
        <v>338</v>
      </c>
      <c r="D1679" s="352" t="s">
        <v>1896</v>
      </c>
      <c r="E1679" s="352">
        <v>0</v>
      </c>
      <c r="F1679" s="352" t="s">
        <v>1524</v>
      </c>
      <c r="G1679" s="353">
        <v>9594.09</v>
      </c>
      <c r="H1679" s="353">
        <v>0</v>
      </c>
      <c r="I1679" s="353">
        <v>0</v>
      </c>
      <c r="J1679" s="353">
        <v>2398.52</v>
      </c>
      <c r="K1679" s="353">
        <v>2398.52</v>
      </c>
      <c r="L1679" s="353">
        <v>7195.57</v>
      </c>
      <c r="M1679" s="354">
        <v>0.75</v>
      </c>
      <c r="N1679" s="355">
        <v>40976.909432870372</v>
      </c>
      <c r="O1679" s="355">
        <v>40977.864537037036</v>
      </c>
      <c r="P1679" s="353">
        <v>0</v>
      </c>
    </row>
    <row r="1680" spans="1:16">
      <c r="A1680" s="352">
        <v>994158</v>
      </c>
      <c r="B1680" s="352">
        <v>1732</v>
      </c>
      <c r="C1680" s="352" t="s">
        <v>338</v>
      </c>
      <c r="D1680" s="352" t="s">
        <v>1897</v>
      </c>
      <c r="E1680" s="352">
        <v>0</v>
      </c>
      <c r="F1680" s="352" t="s">
        <v>1524</v>
      </c>
      <c r="G1680" s="353">
        <v>2368.36</v>
      </c>
      <c r="H1680" s="353">
        <v>0</v>
      </c>
      <c r="I1680" s="353">
        <v>0</v>
      </c>
      <c r="J1680" s="353">
        <v>592.09</v>
      </c>
      <c r="K1680" s="353">
        <v>592.09</v>
      </c>
      <c r="L1680" s="353">
        <v>1776.27</v>
      </c>
      <c r="M1680" s="354">
        <v>0.75</v>
      </c>
      <c r="N1680" s="355">
        <v>40989.919606481482</v>
      </c>
      <c r="O1680" s="355">
        <v>40995.473564814813</v>
      </c>
      <c r="P1680" s="353">
        <v>0</v>
      </c>
    </row>
    <row r="1681" spans="1:16">
      <c r="A1681" s="352">
        <v>994157</v>
      </c>
      <c r="B1681" s="352">
        <v>1729</v>
      </c>
      <c r="C1681" s="352" t="s">
        <v>338</v>
      </c>
      <c r="D1681" s="352" t="s">
        <v>1898</v>
      </c>
      <c r="E1681" s="352">
        <v>0</v>
      </c>
      <c r="F1681" s="352" t="s">
        <v>1524</v>
      </c>
      <c r="G1681" s="353">
        <v>4987.53</v>
      </c>
      <c r="H1681" s="353">
        <v>0</v>
      </c>
      <c r="I1681" s="353">
        <v>0</v>
      </c>
      <c r="J1681" s="353">
        <v>1246.8800000000001</v>
      </c>
      <c r="K1681" s="353">
        <v>1246.8800000000001</v>
      </c>
      <c r="L1681" s="353">
        <v>3740.65</v>
      </c>
      <c r="M1681" s="354">
        <v>0.75</v>
      </c>
      <c r="N1681" s="355">
        <v>40976.909432870372</v>
      </c>
      <c r="O1681" s="355">
        <v>40977.864537037036</v>
      </c>
      <c r="P1681" s="353">
        <v>0</v>
      </c>
    </row>
    <row r="1682" spans="1:16">
      <c r="A1682" s="352">
        <v>994156</v>
      </c>
      <c r="B1682" s="352">
        <v>1728</v>
      </c>
      <c r="C1682" s="352" t="s">
        <v>335</v>
      </c>
      <c r="D1682" s="352" t="s">
        <v>1899</v>
      </c>
      <c r="E1682" s="352">
        <v>0</v>
      </c>
      <c r="F1682" s="352" t="s">
        <v>1524</v>
      </c>
      <c r="G1682" s="353">
        <v>20130.060000000001</v>
      </c>
      <c r="H1682" s="353">
        <v>0</v>
      </c>
      <c r="I1682" s="353">
        <v>0</v>
      </c>
      <c r="J1682" s="353">
        <v>5032.51</v>
      </c>
      <c r="K1682" s="353">
        <v>5032.51</v>
      </c>
      <c r="L1682" s="353">
        <v>15097.55</v>
      </c>
      <c r="M1682" s="354">
        <v>0.75</v>
      </c>
      <c r="N1682" s="355">
        <v>40989.919606481482</v>
      </c>
      <c r="O1682" s="355">
        <v>40995.473564814813</v>
      </c>
      <c r="P1682" s="353">
        <v>0</v>
      </c>
    </row>
    <row r="1683" spans="1:16">
      <c r="A1683" s="352">
        <v>994155</v>
      </c>
      <c r="B1683" s="352">
        <v>1727</v>
      </c>
      <c r="C1683" s="352" t="s">
        <v>335</v>
      </c>
      <c r="D1683" s="352" t="s">
        <v>1900</v>
      </c>
      <c r="E1683" s="352">
        <v>0</v>
      </c>
      <c r="F1683" s="352" t="s">
        <v>1524</v>
      </c>
      <c r="G1683" s="353">
        <v>4978.8599999999997</v>
      </c>
      <c r="H1683" s="353">
        <v>0</v>
      </c>
      <c r="I1683" s="353">
        <v>0</v>
      </c>
      <c r="J1683" s="353">
        <v>1244.71</v>
      </c>
      <c r="K1683" s="353">
        <v>1244.71</v>
      </c>
      <c r="L1683" s="353">
        <v>3734.15</v>
      </c>
      <c r="M1683" s="354">
        <v>0.75</v>
      </c>
      <c r="N1683" s="355">
        <v>40976.909432870372</v>
      </c>
      <c r="O1683" s="355">
        <v>40977.864537037036</v>
      </c>
      <c r="P1683" s="353">
        <v>0</v>
      </c>
    </row>
    <row r="1684" spans="1:16">
      <c r="A1684" s="352">
        <v>481927</v>
      </c>
      <c r="B1684" s="352">
        <v>172</v>
      </c>
      <c r="C1684" s="352" t="s">
        <v>338</v>
      </c>
      <c r="D1684" s="352" t="s">
        <v>1901</v>
      </c>
      <c r="E1684" s="352">
        <v>0</v>
      </c>
      <c r="F1684" s="352" t="s">
        <v>1504</v>
      </c>
      <c r="G1684" s="353">
        <v>0</v>
      </c>
      <c r="H1684" s="353">
        <v>0</v>
      </c>
      <c r="I1684" s="353">
        <v>0</v>
      </c>
      <c r="J1684" s="353">
        <v>0</v>
      </c>
      <c r="K1684" s="353">
        <v>0</v>
      </c>
      <c r="L1684" s="353">
        <v>0</v>
      </c>
      <c r="M1684" s="354">
        <v>0.75</v>
      </c>
      <c r="N1684" s="355"/>
      <c r="O1684" s="355"/>
      <c r="P1684" s="353">
        <v>0</v>
      </c>
    </row>
    <row r="1685" spans="1:16">
      <c r="A1685" s="352">
        <v>994154</v>
      </c>
      <c r="B1685" s="352">
        <v>1715</v>
      </c>
      <c r="C1685" s="352" t="s">
        <v>335</v>
      </c>
      <c r="D1685" s="352" t="s">
        <v>1902</v>
      </c>
      <c r="E1685" s="352">
        <v>0</v>
      </c>
      <c r="F1685" s="352" t="s">
        <v>1524</v>
      </c>
      <c r="G1685" s="353">
        <v>8213.91</v>
      </c>
      <c r="H1685" s="353">
        <v>0</v>
      </c>
      <c r="I1685" s="353">
        <v>0</v>
      </c>
      <c r="J1685" s="353">
        <v>2053.48</v>
      </c>
      <c r="K1685" s="353">
        <v>2053.48</v>
      </c>
      <c r="L1685" s="353">
        <v>6160.43</v>
      </c>
      <c r="M1685" s="354">
        <v>0.74999969563825197</v>
      </c>
      <c r="N1685" s="355">
        <v>40989.919606481482</v>
      </c>
      <c r="O1685" s="355">
        <v>40995.473564814813</v>
      </c>
      <c r="P1685" s="353">
        <v>0</v>
      </c>
    </row>
    <row r="1686" spans="1:16">
      <c r="A1686" s="352">
        <v>994153</v>
      </c>
      <c r="B1686" s="352">
        <v>1713</v>
      </c>
      <c r="C1686" s="352" t="s">
        <v>335</v>
      </c>
      <c r="D1686" s="352" t="s">
        <v>1903</v>
      </c>
      <c r="E1686" s="352">
        <v>0</v>
      </c>
      <c r="F1686" s="352" t="s">
        <v>1524</v>
      </c>
      <c r="G1686" s="353">
        <v>6834.84</v>
      </c>
      <c r="H1686" s="353">
        <v>0</v>
      </c>
      <c r="I1686" s="353">
        <v>0</v>
      </c>
      <c r="J1686" s="353">
        <v>1708.71</v>
      </c>
      <c r="K1686" s="353">
        <v>1708.71</v>
      </c>
      <c r="L1686" s="353">
        <v>5126.13</v>
      </c>
      <c r="M1686" s="354">
        <v>0.75</v>
      </c>
      <c r="N1686" s="355">
        <v>40976.909432870372</v>
      </c>
      <c r="O1686" s="355">
        <v>40977.864537037036</v>
      </c>
      <c r="P1686" s="353">
        <v>0</v>
      </c>
    </row>
    <row r="1687" spans="1:16">
      <c r="A1687" s="352">
        <v>481926</v>
      </c>
      <c r="B1687" s="352">
        <v>171</v>
      </c>
      <c r="C1687" s="352" t="s">
        <v>338</v>
      </c>
      <c r="D1687" s="352" t="s">
        <v>1904</v>
      </c>
      <c r="E1687" s="352">
        <v>0</v>
      </c>
      <c r="F1687" s="352" t="s">
        <v>1504</v>
      </c>
      <c r="G1687" s="353">
        <v>3666.77</v>
      </c>
      <c r="H1687" s="353">
        <v>0</v>
      </c>
      <c r="I1687" s="353">
        <v>0</v>
      </c>
      <c r="J1687" s="353">
        <v>916.69</v>
      </c>
      <c r="K1687" s="353">
        <v>916.69</v>
      </c>
      <c r="L1687" s="353">
        <v>2750.08</v>
      </c>
      <c r="M1687" s="354">
        <v>0.75</v>
      </c>
      <c r="N1687" s="355"/>
      <c r="O1687" s="355">
        <v>41169.510821759257</v>
      </c>
      <c r="P1687" s="353">
        <v>3666.77</v>
      </c>
    </row>
    <row r="1688" spans="1:16">
      <c r="A1688" s="352">
        <v>994152</v>
      </c>
      <c r="B1688" s="352">
        <v>1706</v>
      </c>
      <c r="C1688" s="352" t="s">
        <v>338</v>
      </c>
      <c r="D1688" s="352" t="s">
        <v>1905</v>
      </c>
      <c r="E1688" s="352">
        <v>0</v>
      </c>
      <c r="F1688" s="352" t="s">
        <v>1524</v>
      </c>
      <c r="G1688" s="353">
        <v>3759.06</v>
      </c>
      <c r="H1688" s="353">
        <v>0</v>
      </c>
      <c r="I1688" s="353">
        <v>0</v>
      </c>
      <c r="J1688" s="353">
        <v>939.76</v>
      </c>
      <c r="K1688" s="353">
        <v>939.76</v>
      </c>
      <c r="L1688" s="353">
        <v>2819.3</v>
      </c>
      <c r="M1688" s="354">
        <v>0.75</v>
      </c>
      <c r="N1688" s="355">
        <v>40989.919606481482</v>
      </c>
      <c r="O1688" s="355">
        <v>40995.473564814813</v>
      </c>
      <c r="P1688" s="353">
        <v>0</v>
      </c>
    </row>
    <row r="1689" spans="1:16">
      <c r="A1689" s="352">
        <v>994151</v>
      </c>
      <c r="B1689" s="352">
        <v>1705</v>
      </c>
      <c r="C1689" s="352" t="s">
        <v>335</v>
      </c>
      <c r="D1689" s="352" t="s">
        <v>1906</v>
      </c>
      <c r="E1689" s="352">
        <v>0</v>
      </c>
      <c r="F1689" s="352" t="s">
        <v>1524</v>
      </c>
      <c r="G1689" s="353">
        <v>7594.62</v>
      </c>
      <c r="H1689" s="353">
        <v>0</v>
      </c>
      <c r="I1689" s="353">
        <v>0</v>
      </c>
      <c r="J1689" s="353">
        <v>1898.65</v>
      </c>
      <c r="K1689" s="353">
        <v>1898.65</v>
      </c>
      <c r="L1689" s="353">
        <v>5695.97</v>
      </c>
      <c r="M1689" s="354">
        <v>0.75</v>
      </c>
      <c r="N1689" s="355">
        <v>40976.909432870372</v>
      </c>
      <c r="O1689" s="355">
        <v>40977.864537037036</v>
      </c>
      <c r="P1689" s="353">
        <v>0</v>
      </c>
    </row>
    <row r="1690" spans="1:16">
      <c r="A1690" s="352">
        <v>481925</v>
      </c>
      <c r="B1690" s="352">
        <v>170</v>
      </c>
      <c r="C1690" s="352" t="s">
        <v>338</v>
      </c>
      <c r="D1690" s="352" t="s">
        <v>1907</v>
      </c>
      <c r="E1690" s="352">
        <v>0</v>
      </c>
      <c r="F1690" s="352" t="s">
        <v>1504</v>
      </c>
      <c r="G1690" s="353">
        <v>0</v>
      </c>
      <c r="H1690" s="353">
        <v>0</v>
      </c>
      <c r="I1690" s="353">
        <v>0</v>
      </c>
      <c r="J1690" s="353">
        <v>0</v>
      </c>
      <c r="K1690" s="353">
        <v>0</v>
      </c>
      <c r="L1690" s="353">
        <v>0</v>
      </c>
      <c r="M1690" s="354">
        <v>0.75</v>
      </c>
      <c r="N1690" s="355"/>
      <c r="O1690" s="355"/>
      <c r="P1690" s="353">
        <v>0</v>
      </c>
    </row>
    <row r="1691" spans="1:16">
      <c r="A1691" s="352">
        <v>994150</v>
      </c>
      <c r="B1691" s="352">
        <v>1699</v>
      </c>
      <c r="C1691" s="352" t="s">
        <v>335</v>
      </c>
      <c r="D1691" s="352" t="s">
        <v>1908</v>
      </c>
      <c r="E1691" s="352">
        <v>2</v>
      </c>
      <c r="F1691" s="352" t="s">
        <v>1524</v>
      </c>
      <c r="G1691" s="353">
        <v>0</v>
      </c>
      <c r="H1691" s="353">
        <v>0</v>
      </c>
      <c r="I1691" s="353">
        <v>0</v>
      </c>
      <c r="J1691" s="353">
        <v>0</v>
      </c>
      <c r="K1691" s="353">
        <v>0</v>
      </c>
      <c r="L1691" s="353">
        <v>0</v>
      </c>
      <c r="M1691" s="354">
        <v>0.75</v>
      </c>
      <c r="N1691" s="355">
        <v>40989.919606481482</v>
      </c>
      <c r="O1691" s="355">
        <v>41674.691400462965</v>
      </c>
      <c r="P1691" s="353">
        <v>0</v>
      </c>
    </row>
    <row r="1692" spans="1:16">
      <c r="A1692" s="352">
        <v>481924</v>
      </c>
      <c r="B1692" s="352">
        <v>169</v>
      </c>
      <c r="C1692" s="352" t="s">
        <v>338</v>
      </c>
      <c r="D1692" s="352" t="s">
        <v>1909</v>
      </c>
      <c r="E1692" s="352">
        <v>0</v>
      </c>
      <c r="F1692" s="352" t="s">
        <v>1504</v>
      </c>
      <c r="G1692" s="353">
        <v>2352.38</v>
      </c>
      <c r="H1692" s="353">
        <v>0</v>
      </c>
      <c r="I1692" s="353">
        <v>0</v>
      </c>
      <c r="J1692" s="353">
        <v>588.09</v>
      </c>
      <c r="K1692" s="353">
        <v>588.09</v>
      </c>
      <c r="L1692" s="353">
        <v>1764.29</v>
      </c>
      <c r="M1692" s="354">
        <v>0.75</v>
      </c>
      <c r="N1692" s="355"/>
      <c r="O1692" s="355">
        <v>41169.510821759257</v>
      </c>
      <c r="P1692" s="353">
        <v>2352.38</v>
      </c>
    </row>
    <row r="1693" spans="1:16">
      <c r="A1693" s="352">
        <v>481923</v>
      </c>
      <c r="B1693" s="352">
        <v>168</v>
      </c>
      <c r="C1693" s="352" t="s">
        <v>338</v>
      </c>
      <c r="D1693" s="352" t="s">
        <v>1910</v>
      </c>
      <c r="E1693" s="352">
        <v>0</v>
      </c>
      <c r="F1693" s="352" t="s">
        <v>1504</v>
      </c>
      <c r="G1693" s="353">
        <v>0</v>
      </c>
      <c r="H1693" s="353">
        <v>0</v>
      </c>
      <c r="I1693" s="353">
        <v>0</v>
      </c>
      <c r="J1693" s="353">
        <v>0</v>
      </c>
      <c r="K1693" s="353">
        <v>0</v>
      </c>
      <c r="L1693" s="353">
        <v>0</v>
      </c>
      <c r="M1693" s="354">
        <v>0.75</v>
      </c>
      <c r="N1693" s="355"/>
      <c r="O1693" s="355"/>
      <c r="P1693" s="353">
        <v>0</v>
      </c>
    </row>
    <row r="1694" spans="1:16">
      <c r="A1694" s="352">
        <v>481922</v>
      </c>
      <c r="B1694" s="352">
        <v>167</v>
      </c>
      <c r="C1694" s="352" t="s">
        <v>338</v>
      </c>
      <c r="D1694" s="352" t="s">
        <v>1911</v>
      </c>
      <c r="E1694" s="352">
        <v>0</v>
      </c>
      <c r="F1694" s="352" t="s">
        <v>1504</v>
      </c>
      <c r="G1694" s="353">
        <v>0</v>
      </c>
      <c r="H1694" s="353">
        <v>0</v>
      </c>
      <c r="I1694" s="353">
        <v>0</v>
      </c>
      <c r="J1694" s="353">
        <v>0</v>
      </c>
      <c r="K1694" s="353">
        <v>0</v>
      </c>
      <c r="L1694" s="353">
        <v>0</v>
      </c>
      <c r="M1694" s="354">
        <v>0.75</v>
      </c>
      <c r="N1694" s="355"/>
      <c r="O1694" s="355"/>
      <c r="P1694" s="353">
        <v>0</v>
      </c>
    </row>
    <row r="1695" spans="1:16">
      <c r="A1695" s="352">
        <v>481921</v>
      </c>
      <c r="B1695" s="352">
        <v>165</v>
      </c>
      <c r="C1695" s="352" t="s">
        <v>335</v>
      </c>
      <c r="D1695" s="352" t="s">
        <v>1912</v>
      </c>
      <c r="E1695" s="352">
        <v>0</v>
      </c>
      <c r="F1695" s="352" t="s">
        <v>1504</v>
      </c>
      <c r="G1695" s="353">
        <v>0</v>
      </c>
      <c r="H1695" s="353">
        <v>0</v>
      </c>
      <c r="I1695" s="353">
        <v>0</v>
      </c>
      <c r="J1695" s="353">
        <v>0</v>
      </c>
      <c r="K1695" s="353">
        <v>0</v>
      </c>
      <c r="L1695" s="353">
        <v>0</v>
      </c>
      <c r="M1695" s="354">
        <v>0.75</v>
      </c>
      <c r="N1695" s="355"/>
      <c r="O1695" s="355"/>
      <c r="P1695" s="353">
        <v>0</v>
      </c>
    </row>
    <row r="1696" spans="1:16">
      <c r="A1696" s="352">
        <v>481920</v>
      </c>
      <c r="B1696" s="352">
        <v>164</v>
      </c>
      <c r="C1696" s="352" t="s">
        <v>338</v>
      </c>
      <c r="D1696" s="352" t="s">
        <v>1913</v>
      </c>
      <c r="E1696" s="352">
        <v>0</v>
      </c>
      <c r="F1696" s="352" t="s">
        <v>1504</v>
      </c>
      <c r="G1696" s="353">
        <v>17679.59</v>
      </c>
      <c r="H1696" s="353">
        <v>0</v>
      </c>
      <c r="I1696" s="353">
        <v>0</v>
      </c>
      <c r="J1696" s="353">
        <v>4419.8999999999996</v>
      </c>
      <c r="K1696" s="353">
        <v>4419.8999999999996</v>
      </c>
      <c r="L1696" s="353">
        <v>13259.69</v>
      </c>
      <c r="M1696" s="354">
        <v>0.75</v>
      </c>
      <c r="N1696" s="355"/>
      <c r="O1696" s="355">
        <v>40990.489282407405</v>
      </c>
      <c r="P1696" s="353">
        <v>17679.59</v>
      </c>
    </row>
    <row r="1697" spans="1:16">
      <c r="A1697" s="352">
        <v>481918</v>
      </c>
      <c r="B1697" s="352">
        <v>163</v>
      </c>
      <c r="C1697" s="352" t="s">
        <v>335</v>
      </c>
      <c r="D1697" s="352" t="s">
        <v>1914</v>
      </c>
      <c r="E1697" s="352">
        <v>0</v>
      </c>
      <c r="F1697" s="352" t="s">
        <v>1504</v>
      </c>
      <c r="G1697" s="353">
        <v>0</v>
      </c>
      <c r="H1697" s="353">
        <v>0</v>
      </c>
      <c r="I1697" s="353">
        <v>0</v>
      </c>
      <c r="J1697" s="353">
        <v>0</v>
      </c>
      <c r="K1697" s="353">
        <v>0</v>
      </c>
      <c r="L1697" s="353">
        <v>0</v>
      </c>
      <c r="M1697" s="354">
        <v>0.75</v>
      </c>
      <c r="N1697" s="355"/>
      <c r="O1697" s="355"/>
      <c r="P1697" s="353">
        <v>0</v>
      </c>
    </row>
    <row r="1698" spans="1:16">
      <c r="A1698" s="352">
        <v>481919</v>
      </c>
      <c r="B1698" s="352">
        <v>162</v>
      </c>
      <c r="C1698" s="352" t="s">
        <v>338</v>
      </c>
      <c r="D1698" s="352" t="s">
        <v>1915</v>
      </c>
      <c r="E1698" s="352">
        <v>0</v>
      </c>
      <c r="F1698" s="352" t="s">
        <v>1504</v>
      </c>
      <c r="G1698" s="353">
        <v>0</v>
      </c>
      <c r="H1698" s="353">
        <v>0</v>
      </c>
      <c r="I1698" s="353">
        <v>0</v>
      </c>
      <c r="J1698" s="353">
        <v>0</v>
      </c>
      <c r="K1698" s="353">
        <v>0</v>
      </c>
      <c r="L1698" s="353">
        <v>0</v>
      </c>
      <c r="M1698" s="354">
        <v>0.75</v>
      </c>
      <c r="N1698" s="355"/>
      <c r="O1698" s="355"/>
      <c r="P1698" s="353">
        <v>0</v>
      </c>
    </row>
    <row r="1699" spans="1:16">
      <c r="A1699" s="352">
        <v>994149</v>
      </c>
      <c r="B1699" s="352">
        <v>1608</v>
      </c>
      <c r="C1699" s="352" t="s">
        <v>335</v>
      </c>
      <c r="D1699" s="352" t="s">
        <v>1916</v>
      </c>
      <c r="E1699" s="352">
        <v>0</v>
      </c>
      <c r="F1699" s="352" t="s">
        <v>1524</v>
      </c>
      <c r="G1699" s="353">
        <v>11169.62</v>
      </c>
      <c r="H1699" s="353">
        <v>0</v>
      </c>
      <c r="I1699" s="353">
        <v>0</v>
      </c>
      <c r="J1699" s="353">
        <v>2792.4</v>
      </c>
      <c r="K1699" s="353">
        <v>2792.4</v>
      </c>
      <c r="L1699" s="353">
        <v>8377.2199999999993</v>
      </c>
      <c r="M1699" s="354">
        <v>0.75</v>
      </c>
      <c r="N1699" s="355">
        <v>40989.919606481482</v>
      </c>
      <c r="O1699" s="355">
        <v>40995.473564814813</v>
      </c>
      <c r="P1699" s="353">
        <v>0</v>
      </c>
    </row>
    <row r="1700" spans="1:16">
      <c r="A1700" s="352">
        <v>994148</v>
      </c>
      <c r="B1700" s="352">
        <v>1607</v>
      </c>
      <c r="C1700" s="352" t="s">
        <v>335</v>
      </c>
      <c r="D1700" s="352" t="s">
        <v>1917</v>
      </c>
      <c r="E1700" s="352">
        <v>0</v>
      </c>
      <c r="F1700" s="352" t="s">
        <v>1524</v>
      </c>
      <c r="G1700" s="353">
        <v>26612.38</v>
      </c>
      <c r="H1700" s="353">
        <v>0</v>
      </c>
      <c r="I1700" s="353">
        <v>0</v>
      </c>
      <c r="J1700" s="353">
        <v>6653.09</v>
      </c>
      <c r="K1700" s="353">
        <v>6653.09</v>
      </c>
      <c r="L1700" s="353">
        <v>19959.29</v>
      </c>
      <c r="M1700" s="354">
        <v>0.75</v>
      </c>
      <c r="N1700" s="355">
        <v>40976.909432870372</v>
      </c>
      <c r="O1700" s="355">
        <v>40977.864537037036</v>
      </c>
      <c r="P1700" s="353">
        <v>0</v>
      </c>
    </row>
    <row r="1701" spans="1:16">
      <c r="A1701" s="352">
        <v>481917</v>
      </c>
      <c r="B1701" s="352">
        <v>160</v>
      </c>
      <c r="C1701" s="352" t="s">
        <v>335</v>
      </c>
      <c r="D1701" s="352" t="s">
        <v>1918</v>
      </c>
      <c r="E1701" s="352">
        <v>0</v>
      </c>
      <c r="F1701" s="352" t="s">
        <v>1504</v>
      </c>
      <c r="G1701" s="353">
        <v>0</v>
      </c>
      <c r="H1701" s="353">
        <v>0</v>
      </c>
      <c r="I1701" s="353">
        <v>0</v>
      </c>
      <c r="J1701" s="353">
        <v>0</v>
      </c>
      <c r="K1701" s="353">
        <v>0</v>
      </c>
      <c r="L1701" s="353">
        <v>0</v>
      </c>
      <c r="M1701" s="354">
        <v>0.75</v>
      </c>
      <c r="N1701" s="355"/>
      <c r="O1701" s="355"/>
      <c r="P1701" s="353">
        <v>0</v>
      </c>
    </row>
    <row r="1702" spans="1:16">
      <c r="A1702" s="352">
        <v>481916</v>
      </c>
      <c r="B1702" s="352">
        <v>159</v>
      </c>
      <c r="C1702" s="352" t="s">
        <v>338</v>
      </c>
      <c r="D1702" s="352" t="s">
        <v>1919</v>
      </c>
      <c r="E1702" s="352">
        <v>0</v>
      </c>
      <c r="F1702" s="352" t="s">
        <v>1504</v>
      </c>
      <c r="G1702" s="353">
        <v>0</v>
      </c>
      <c r="H1702" s="353">
        <v>0</v>
      </c>
      <c r="I1702" s="353">
        <v>0</v>
      </c>
      <c r="J1702" s="353">
        <v>0</v>
      </c>
      <c r="K1702" s="353">
        <v>0</v>
      </c>
      <c r="L1702" s="353">
        <v>0</v>
      </c>
      <c r="M1702" s="354">
        <v>0.75</v>
      </c>
      <c r="N1702" s="355"/>
      <c r="O1702" s="355"/>
      <c r="P1702" s="353">
        <v>0</v>
      </c>
    </row>
    <row r="1703" spans="1:16">
      <c r="A1703" s="352">
        <v>994147</v>
      </c>
      <c r="B1703" s="352">
        <v>1587</v>
      </c>
      <c r="C1703" s="352" t="s">
        <v>338</v>
      </c>
      <c r="D1703" s="352" t="s">
        <v>1920</v>
      </c>
      <c r="E1703" s="352">
        <v>0</v>
      </c>
      <c r="F1703" s="352" t="s">
        <v>1524</v>
      </c>
      <c r="G1703" s="353">
        <v>2235.94</v>
      </c>
      <c r="H1703" s="353">
        <v>0</v>
      </c>
      <c r="I1703" s="353">
        <v>0</v>
      </c>
      <c r="J1703" s="353">
        <v>558.98</v>
      </c>
      <c r="K1703" s="353">
        <v>558.98</v>
      </c>
      <c r="L1703" s="353">
        <v>1676.96</v>
      </c>
      <c r="M1703" s="354">
        <v>0.75</v>
      </c>
      <c r="N1703" s="355">
        <v>40976.909432870372</v>
      </c>
      <c r="O1703" s="355">
        <v>40977.864537037036</v>
      </c>
      <c r="P1703" s="353">
        <v>0</v>
      </c>
    </row>
    <row r="1704" spans="1:16">
      <c r="A1704" s="352">
        <v>481915</v>
      </c>
      <c r="B1704" s="352">
        <v>157</v>
      </c>
      <c r="C1704" s="352" t="s">
        <v>335</v>
      </c>
      <c r="D1704" s="352" t="s">
        <v>1921</v>
      </c>
      <c r="E1704" s="352">
        <v>0</v>
      </c>
      <c r="F1704" s="352" t="s">
        <v>1504</v>
      </c>
      <c r="G1704" s="353">
        <v>0</v>
      </c>
      <c r="H1704" s="353">
        <v>0</v>
      </c>
      <c r="I1704" s="353">
        <v>0</v>
      </c>
      <c r="J1704" s="353">
        <v>0</v>
      </c>
      <c r="K1704" s="353">
        <v>0</v>
      </c>
      <c r="L1704" s="353">
        <v>0</v>
      </c>
      <c r="M1704" s="354">
        <v>0.75</v>
      </c>
      <c r="N1704" s="355"/>
      <c r="O1704" s="355"/>
      <c r="P1704" s="353">
        <v>0</v>
      </c>
    </row>
    <row r="1705" spans="1:16">
      <c r="A1705" s="352">
        <v>994146</v>
      </c>
      <c r="B1705" s="352">
        <v>1566</v>
      </c>
      <c r="C1705" s="352" t="s">
        <v>335</v>
      </c>
      <c r="D1705" s="352" t="s">
        <v>1922</v>
      </c>
      <c r="E1705" s="352">
        <v>0</v>
      </c>
      <c r="F1705" s="352" t="s">
        <v>1524</v>
      </c>
      <c r="G1705" s="353">
        <v>6743.1</v>
      </c>
      <c r="H1705" s="353">
        <v>0</v>
      </c>
      <c r="I1705" s="353">
        <v>0</v>
      </c>
      <c r="J1705" s="353">
        <v>1685.77</v>
      </c>
      <c r="K1705" s="353">
        <v>1685.77</v>
      </c>
      <c r="L1705" s="353">
        <v>5057.33</v>
      </c>
      <c r="M1705" s="354">
        <v>0.75</v>
      </c>
      <c r="N1705" s="355">
        <v>40976.909432870372</v>
      </c>
      <c r="O1705" s="355">
        <v>40977.864537037036</v>
      </c>
      <c r="P1705" s="353">
        <v>0</v>
      </c>
    </row>
    <row r="1706" spans="1:16">
      <c r="A1706" s="352">
        <v>994145</v>
      </c>
      <c r="B1706" s="352">
        <v>1564</v>
      </c>
      <c r="C1706" s="352" t="s">
        <v>338</v>
      </c>
      <c r="D1706" s="352" t="s">
        <v>1923</v>
      </c>
      <c r="E1706" s="352">
        <v>0</v>
      </c>
      <c r="F1706" s="352" t="s">
        <v>1524</v>
      </c>
      <c r="G1706" s="353">
        <v>2577.1</v>
      </c>
      <c r="H1706" s="353">
        <v>0</v>
      </c>
      <c r="I1706" s="353">
        <v>0</v>
      </c>
      <c r="J1706" s="353">
        <v>644.27</v>
      </c>
      <c r="K1706" s="353">
        <v>644.27</v>
      </c>
      <c r="L1706" s="353">
        <v>1932.83</v>
      </c>
      <c r="M1706" s="354">
        <v>0.75</v>
      </c>
      <c r="N1706" s="355">
        <v>40976.909432870372</v>
      </c>
      <c r="O1706" s="355">
        <v>40977.864537037036</v>
      </c>
      <c r="P1706" s="353">
        <v>0</v>
      </c>
    </row>
    <row r="1707" spans="1:16">
      <c r="A1707" s="352">
        <v>481914</v>
      </c>
      <c r="B1707" s="352">
        <v>156</v>
      </c>
      <c r="C1707" s="352" t="s">
        <v>338</v>
      </c>
      <c r="D1707" s="352" t="s">
        <v>1924</v>
      </c>
      <c r="E1707" s="352">
        <v>0</v>
      </c>
      <c r="F1707" s="352" t="s">
        <v>1504</v>
      </c>
      <c r="G1707" s="353">
        <v>3777.38</v>
      </c>
      <c r="H1707" s="353">
        <v>0</v>
      </c>
      <c r="I1707" s="353">
        <v>0</v>
      </c>
      <c r="J1707" s="353">
        <v>944.34</v>
      </c>
      <c r="K1707" s="353">
        <v>944.34</v>
      </c>
      <c r="L1707" s="353">
        <v>2833.04</v>
      </c>
      <c r="M1707" s="354">
        <v>0.75</v>
      </c>
      <c r="N1707" s="355"/>
      <c r="O1707" s="355">
        <v>40990.489282407405</v>
      </c>
      <c r="P1707" s="353">
        <v>3777.38</v>
      </c>
    </row>
    <row r="1708" spans="1:16">
      <c r="A1708" s="352">
        <v>481913</v>
      </c>
      <c r="B1708" s="352">
        <v>155</v>
      </c>
      <c r="C1708" s="352" t="s">
        <v>335</v>
      </c>
      <c r="D1708" s="352" t="s">
        <v>1925</v>
      </c>
      <c r="E1708" s="352">
        <v>0</v>
      </c>
      <c r="F1708" s="352" t="s">
        <v>1504</v>
      </c>
      <c r="G1708" s="353">
        <v>0</v>
      </c>
      <c r="H1708" s="353">
        <v>0</v>
      </c>
      <c r="I1708" s="353">
        <v>0</v>
      </c>
      <c r="J1708" s="353">
        <v>0</v>
      </c>
      <c r="K1708" s="353">
        <v>0</v>
      </c>
      <c r="L1708" s="353">
        <v>0</v>
      </c>
      <c r="M1708" s="354">
        <v>0.75</v>
      </c>
      <c r="N1708" s="355"/>
      <c r="O1708" s="355"/>
      <c r="P1708" s="353">
        <v>0</v>
      </c>
    </row>
    <row r="1709" spans="1:16">
      <c r="A1709" s="352">
        <v>481912</v>
      </c>
      <c r="B1709" s="352">
        <v>154</v>
      </c>
      <c r="C1709" s="352" t="s">
        <v>338</v>
      </c>
      <c r="D1709" s="352" t="s">
        <v>1926</v>
      </c>
      <c r="E1709" s="352">
        <v>0</v>
      </c>
      <c r="F1709" s="352" t="s">
        <v>1504</v>
      </c>
      <c r="G1709" s="353">
        <v>1023.1</v>
      </c>
      <c r="H1709" s="353">
        <v>0</v>
      </c>
      <c r="I1709" s="353">
        <v>0</v>
      </c>
      <c r="J1709" s="353">
        <v>255.77</v>
      </c>
      <c r="K1709" s="353">
        <v>255.77</v>
      </c>
      <c r="L1709" s="353">
        <v>767.33</v>
      </c>
      <c r="M1709" s="354">
        <v>0.75</v>
      </c>
      <c r="N1709" s="355"/>
      <c r="O1709" s="355">
        <v>40990.489282407405</v>
      </c>
      <c r="P1709" s="353">
        <v>1023.1</v>
      </c>
    </row>
    <row r="1710" spans="1:16">
      <c r="A1710" s="352">
        <v>994144</v>
      </c>
      <c r="B1710" s="352">
        <v>1535</v>
      </c>
      <c r="C1710" s="352" t="s">
        <v>338</v>
      </c>
      <c r="D1710" s="352" t="s">
        <v>1927</v>
      </c>
      <c r="E1710" s="352">
        <v>0</v>
      </c>
      <c r="F1710" s="352" t="s">
        <v>1524</v>
      </c>
      <c r="G1710" s="353">
        <v>3066.01</v>
      </c>
      <c r="H1710" s="353">
        <v>0</v>
      </c>
      <c r="I1710" s="353">
        <v>0</v>
      </c>
      <c r="J1710" s="353">
        <v>766.5</v>
      </c>
      <c r="K1710" s="353">
        <v>766.5</v>
      </c>
      <c r="L1710" s="353">
        <v>2299.5100000000002</v>
      </c>
      <c r="M1710" s="354">
        <v>0.75</v>
      </c>
      <c r="N1710" s="355">
        <v>40976.909432870372</v>
      </c>
      <c r="O1710" s="355">
        <v>40977.864537037036</v>
      </c>
      <c r="P1710" s="353">
        <v>0</v>
      </c>
    </row>
    <row r="1711" spans="1:16">
      <c r="A1711" s="352">
        <v>481910</v>
      </c>
      <c r="B1711" s="352">
        <v>153</v>
      </c>
      <c r="C1711" s="352" t="s">
        <v>335</v>
      </c>
      <c r="D1711" s="352" t="s">
        <v>1928</v>
      </c>
      <c r="E1711" s="352">
        <v>0</v>
      </c>
      <c r="F1711" s="352" t="s">
        <v>1504</v>
      </c>
      <c r="G1711" s="353">
        <v>0</v>
      </c>
      <c r="H1711" s="353">
        <v>0</v>
      </c>
      <c r="I1711" s="353">
        <v>0</v>
      </c>
      <c r="J1711" s="353">
        <v>0</v>
      </c>
      <c r="K1711" s="353">
        <v>0</v>
      </c>
      <c r="L1711" s="353">
        <v>0</v>
      </c>
      <c r="M1711" s="354">
        <v>0.75</v>
      </c>
      <c r="N1711" s="355"/>
      <c r="O1711" s="355"/>
      <c r="P1711" s="353">
        <v>0</v>
      </c>
    </row>
    <row r="1712" spans="1:16">
      <c r="A1712" s="352">
        <v>481911</v>
      </c>
      <c r="B1712" s="352">
        <v>152</v>
      </c>
      <c r="C1712" s="352" t="s">
        <v>335</v>
      </c>
      <c r="D1712" s="352" t="s">
        <v>1929</v>
      </c>
      <c r="E1712" s="352">
        <v>0</v>
      </c>
      <c r="F1712" s="352" t="s">
        <v>1504</v>
      </c>
      <c r="G1712" s="353">
        <v>0</v>
      </c>
      <c r="H1712" s="353">
        <v>0</v>
      </c>
      <c r="I1712" s="353">
        <v>0</v>
      </c>
      <c r="J1712" s="353">
        <v>0</v>
      </c>
      <c r="K1712" s="353">
        <v>0</v>
      </c>
      <c r="L1712" s="353">
        <v>0</v>
      </c>
      <c r="M1712" s="354">
        <v>0.75</v>
      </c>
      <c r="N1712" s="355"/>
      <c r="O1712" s="355"/>
      <c r="P1712" s="353">
        <v>0</v>
      </c>
    </row>
    <row r="1713" spans="1:16">
      <c r="A1713" s="352">
        <v>481909</v>
      </c>
      <c r="B1713" s="352">
        <v>151</v>
      </c>
      <c r="C1713" s="352" t="s">
        <v>338</v>
      </c>
      <c r="D1713" s="352" t="s">
        <v>1930</v>
      </c>
      <c r="E1713" s="352">
        <v>0</v>
      </c>
      <c r="F1713" s="352" t="s">
        <v>1504</v>
      </c>
      <c r="G1713" s="353">
        <v>13423.65</v>
      </c>
      <c r="H1713" s="353">
        <v>0</v>
      </c>
      <c r="I1713" s="353">
        <v>0</v>
      </c>
      <c r="J1713" s="353">
        <v>3355.91</v>
      </c>
      <c r="K1713" s="353">
        <v>3355.91</v>
      </c>
      <c r="L1713" s="353">
        <v>10067.74</v>
      </c>
      <c r="M1713" s="354">
        <v>0.75</v>
      </c>
      <c r="N1713" s="355"/>
      <c r="O1713" s="355">
        <v>40990.489282407405</v>
      </c>
      <c r="P1713" s="353">
        <v>13423.65</v>
      </c>
    </row>
    <row r="1714" spans="1:16">
      <c r="A1714" s="352">
        <v>481908</v>
      </c>
      <c r="B1714" s="352">
        <v>150</v>
      </c>
      <c r="C1714" s="352" t="s">
        <v>338</v>
      </c>
      <c r="D1714" s="352" t="s">
        <v>1931</v>
      </c>
      <c r="E1714" s="352">
        <v>0</v>
      </c>
      <c r="F1714" s="352" t="s">
        <v>1504</v>
      </c>
      <c r="G1714" s="353">
        <v>4770.9799999999996</v>
      </c>
      <c r="H1714" s="353">
        <v>0</v>
      </c>
      <c r="I1714" s="353">
        <v>0</v>
      </c>
      <c r="J1714" s="353">
        <v>1192.74</v>
      </c>
      <c r="K1714" s="353">
        <v>1192.74</v>
      </c>
      <c r="L1714" s="353">
        <v>3578.24</v>
      </c>
      <c r="M1714" s="354">
        <v>0.75</v>
      </c>
      <c r="N1714" s="355"/>
      <c r="O1714" s="355">
        <v>40990.489282407405</v>
      </c>
      <c r="P1714" s="353">
        <v>4770.9799999999996</v>
      </c>
    </row>
    <row r="1715" spans="1:16">
      <c r="A1715" s="352">
        <v>994143</v>
      </c>
      <c r="B1715" s="352">
        <v>1493</v>
      </c>
      <c r="C1715" s="352" t="s">
        <v>338</v>
      </c>
      <c r="D1715" s="352" t="s">
        <v>1932</v>
      </c>
      <c r="E1715" s="352">
        <v>0</v>
      </c>
      <c r="F1715" s="352" t="s">
        <v>1524</v>
      </c>
      <c r="G1715" s="353">
        <v>1618.66</v>
      </c>
      <c r="H1715" s="353">
        <v>0</v>
      </c>
      <c r="I1715" s="353">
        <v>0</v>
      </c>
      <c r="J1715" s="353">
        <v>404.66</v>
      </c>
      <c r="K1715" s="353">
        <v>404.66</v>
      </c>
      <c r="L1715" s="353">
        <v>1214</v>
      </c>
      <c r="M1715" s="354">
        <v>0.75</v>
      </c>
      <c r="N1715" s="355">
        <v>40976.909432870372</v>
      </c>
      <c r="O1715" s="355">
        <v>40977.864537037036</v>
      </c>
      <c r="P1715" s="353">
        <v>0</v>
      </c>
    </row>
    <row r="1716" spans="1:16">
      <c r="A1716" s="352">
        <v>481903</v>
      </c>
      <c r="B1716" s="352">
        <v>149</v>
      </c>
      <c r="C1716" s="352" t="s">
        <v>338</v>
      </c>
      <c r="D1716" s="352" t="s">
        <v>1933</v>
      </c>
      <c r="E1716" s="352">
        <v>0</v>
      </c>
      <c r="F1716" s="352" t="s">
        <v>1504</v>
      </c>
      <c r="G1716" s="353">
        <v>1600.18</v>
      </c>
      <c r="H1716" s="353">
        <v>0</v>
      </c>
      <c r="I1716" s="353">
        <v>0</v>
      </c>
      <c r="J1716" s="353">
        <v>400.04</v>
      </c>
      <c r="K1716" s="353">
        <v>400.04</v>
      </c>
      <c r="L1716" s="353">
        <v>1200.1400000000001</v>
      </c>
      <c r="M1716" s="354">
        <v>0.75</v>
      </c>
      <c r="N1716" s="355"/>
      <c r="O1716" s="355">
        <v>40990.489282407405</v>
      </c>
      <c r="P1716" s="353">
        <v>1600.18</v>
      </c>
    </row>
    <row r="1717" spans="1:16">
      <c r="A1717" s="352">
        <v>481907</v>
      </c>
      <c r="B1717" s="352">
        <v>148</v>
      </c>
      <c r="C1717" s="352" t="s">
        <v>338</v>
      </c>
      <c r="D1717" s="352" t="s">
        <v>1934</v>
      </c>
      <c r="E1717" s="352">
        <v>0</v>
      </c>
      <c r="F1717" s="352" t="s">
        <v>1504</v>
      </c>
      <c r="G1717" s="353">
        <v>0</v>
      </c>
      <c r="H1717" s="353">
        <v>0</v>
      </c>
      <c r="I1717" s="353">
        <v>0</v>
      </c>
      <c r="J1717" s="353">
        <v>0</v>
      </c>
      <c r="K1717" s="353">
        <v>0</v>
      </c>
      <c r="L1717" s="353">
        <v>0</v>
      </c>
      <c r="M1717" s="354">
        <v>0.75</v>
      </c>
      <c r="N1717" s="355"/>
      <c r="O1717" s="355"/>
      <c r="P1717" s="353">
        <v>0</v>
      </c>
    </row>
    <row r="1718" spans="1:16">
      <c r="A1718" s="352">
        <v>481906</v>
      </c>
      <c r="B1718" s="352">
        <v>147</v>
      </c>
      <c r="C1718" s="352" t="s">
        <v>335</v>
      </c>
      <c r="D1718" s="352" t="s">
        <v>1935</v>
      </c>
      <c r="E1718" s="352">
        <v>0</v>
      </c>
      <c r="F1718" s="352" t="s">
        <v>1504</v>
      </c>
      <c r="G1718" s="353">
        <v>0</v>
      </c>
      <c r="H1718" s="353">
        <v>0</v>
      </c>
      <c r="I1718" s="353">
        <v>0</v>
      </c>
      <c r="J1718" s="353">
        <v>0</v>
      </c>
      <c r="K1718" s="353">
        <v>0</v>
      </c>
      <c r="L1718" s="353">
        <v>0</v>
      </c>
      <c r="M1718" s="354">
        <v>0.75</v>
      </c>
      <c r="N1718" s="355"/>
      <c r="O1718" s="355"/>
      <c r="P1718" s="353">
        <v>0</v>
      </c>
    </row>
    <row r="1719" spans="1:16">
      <c r="A1719" s="352">
        <v>481905</v>
      </c>
      <c r="B1719" s="352">
        <v>146</v>
      </c>
      <c r="C1719" s="352" t="s">
        <v>338</v>
      </c>
      <c r="D1719" s="352" t="s">
        <v>1936</v>
      </c>
      <c r="E1719" s="352">
        <v>0</v>
      </c>
      <c r="F1719" s="352" t="s">
        <v>1504</v>
      </c>
      <c r="G1719" s="353">
        <v>0</v>
      </c>
      <c r="H1719" s="353">
        <v>0</v>
      </c>
      <c r="I1719" s="353">
        <v>0</v>
      </c>
      <c r="J1719" s="353">
        <v>0</v>
      </c>
      <c r="K1719" s="353">
        <v>0</v>
      </c>
      <c r="L1719" s="353">
        <v>0</v>
      </c>
      <c r="M1719" s="354">
        <v>0.75</v>
      </c>
      <c r="N1719" s="355"/>
      <c r="O1719" s="355"/>
      <c r="P1719" s="353">
        <v>0</v>
      </c>
    </row>
    <row r="1720" spans="1:16">
      <c r="A1720" s="352">
        <v>481904</v>
      </c>
      <c r="B1720" s="352">
        <v>145</v>
      </c>
      <c r="C1720" s="352" t="s">
        <v>338</v>
      </c>
      <c r="D1720" s="352" t="s">
        <v>1937</v>
      </c>
      <c r="E1720" s="352">
        <v>0</v>
      </c>
      <c r="F1720" s="352" t="s">
        <v>1504</v>
      </c>
      <c r="G1720" s="353">
        <v>5984.82</v>
      </c>
      <c r="H1720" s="353">
        <v>0</v>
      </c>
      <c r="I1720" s="353">
        <v>0</v>
      </c>
      <c r="J1720" s="353">
        <v>1496.2</v>
      </c>
      <c r="K1720" s="353">
        <v>1496.2</v>
      </c>
      <c r="L1720" s="353">
        <v>4488.62</v>
      </c>
      <c r="M1720" s="354">
        <v>0.75</v>
      </c>
      <c r="N1720" s="355"/>
      <c r="O1720" s="355">
        <v>40990.489282407405</v>
      </c>
      <c r="P1720" s="353">
        <v>5984.82</v>
      </c>
    </row>
    <row r="1721" spans="1:16">
      <c r="A1721" s="352">
        <v>481901</v>
      </c>
      <c r="B1721" s="352">
        <v>144</v>
      </c>
      <c r="C1721" s="352" t="s">
        <v>338</v>
      </c>
      <c r="D1721" s="352" t="s">
        <v>1938</v>
      </c>
      <c r="E1721" s="352">
        <v>0</v>
      </c>
      <c r="F1721" s="352" t="s">
        <v>1504</v>
      </c>
      <c r="G1721" s="353">
        <v>7031.47</v>
      </c>
      <c r="H1721" s="353">
        <v>0</v>
      </c>
      <c r="I1721" s="353">
        <v>0</v>
      </c>
      <c r="J1721" s="353">
        <v>1757.87</v>
      </c>
      <c r="K1721" s="353">
        <v>1757.87</v>
      </c>
      <c r="L1721" s="353">
        <v>5273.6</v>
      </c>
      <c r="M1721" s="354">
        <v>0.75</v>
      </c>
      <c r="N1721" s="355"/>
      <c r="O1721" s="355">
        <v>40990.489282407405</v>
      </c>
      <c r="P1721" s="353">
        <v>7031.47</v>
      </c>
    </row>
    <row r="1722" spans="1:16">
      <c r="A1722" s="352">
        <v>481902</v>
      </c>
      <c r="B1722" s="352">
        <v>143</v>
      </c>
      <c r="C1722" s="352" t="s">
        <v>338</v>
      </c>
      <c r="D1722" s="352" t="s">
        <v>1939</v>
      </c>
      <c r="E1722" s="352">
        <v>0</v>
      </c>
      <c r="F1722" s="352" t="s">
        <v>1504</v>
      </c>
      <c r="G1722" s="353">
        <v>0</v>
      </c>
      <c r="H1722" s="353">
        <v>0</v>
      </c>
      <c r="I1722" s="353">
        <v>0</v>
      </c>
      <c r="J1722" s="353">
        <v>0</v>
      </c>
      <c r="K1722" s="353">
        <v>0</v>
      </c>
      <c r="L1722" s="353">
        <v>0</v>
      </c>
      <c r="M1722" s="354">
        <v>0.75</v>
      </c>
      <c r="N1722" s="355"/>
      <c r="O1722" s="355"/>
      <c r="P1722" s="353">
        <v>0</v>
      </c>
    </row>
    <row r="1723" spans="1:16">
      <c r="A1723" s="352">
        <v>994142</v>
      </c>
      <c r="B1723" s="352">
        <v>1426</v>
      </c>
      <c r="C1723" s="352" t="s">
        <v>335</v>
      </c>
      <c r="D1723" s="352" t="s">
        <v>1940</v>
      </c>
      <c r="E1723" s="352">
        <v>0</v>
      </c>
      <c r="F1723" s="352" t="s">
        <v>1524</v>
      </c>
      <c r="G1723" s="353">
        <v>14561.78</v>
      </c>
      <c r="H1723" s="353">
        <v>0</v>
      </c>
      <c r="I1723" s="353">
        <v>0</v>
      </c>
      <c r="J1723" s="353">
        <v>3640.44</v>
      </c>
      <c r="K1723" s="353">
        <v>3640.44</v>
      </c>
      <c r="L1723" s="353">
        <v>10921.34</v>
      </c>
      <c r="M1723" s="354">
        <v>0.75</v>
      </c>
      <c r="N1723" s="355">
        <v>40969.518842592595</v>
      </c>
      <c r="O1723" s="355">
        <v>40970.636574074073</v>
      </c>
      <c r="P1723" s="353">
        <v>0</v>
      </c>
    </row>
    <row r="1724" spans="1:16">
      <c r="A1724" s="352">
        <v>481899</v>
      </c>
      <c r="B1724" s="352">
        <v>142</v>
      </c>
      <c r="C1724" s="352" t="s">
        <v>335</v>
      </c>
      <c r="D1724" s="352" t="s">
        <v>1941</v>
      </c>
      <c r="E1724" s="352">
        <v>0</v>
      </c>
      <c r="F1724" s="352" t="s">
        <v>1504</v>
      </c>
      <c r="G1724" s="353">
        <v>0</v>
      </c>
      <c r="H1724" s="353">
        <v>0</v>
      </c>
      <c r="I1724" s="353">
        <v>0</v>
      </c>
      <c r="J1724" s="353">
        <v>0</v>
      </c>
      <c r="K1724" s="353">
        <v>0</v>
      </c>
      <c r="L1724" s="353">
        <v>0</v>
      </c>
      <c r="M1724" s="354">
        <v>0.75</v>
      </c>
      <c r="N1724" s="355"/>
      <c r="O1724" s="355"/>
      <c r="P1724" s="353">
        <v>0</v>
      </c>
    </row>
    <row r="1725" spans="1:16">
      <c r="A1725" s="352">
        <v>481900</v>
      </c>
      <c r="B1725" s="352">
        <v>141</v>
      </c>
      <c r="C1725" s="352" t="s">
        <v>335</v>
      </c>
      <c r="D1725" s="352" t="s">
        <v>1942</v>
      </c>
      <c r="E1725" s="352">
        <v>0</v>
      </c>
      <c r="F1725" s="352" t="s">
        <v>1504</v>
      </c>
      <c r="G1725" s="353">
        <v>0</v>
      </c>
      <c r="H1725" s="353">
        <v>0</v>
      </c>
      <c r="I1725" s="353">
        <v>0</v>
      </c>
      <c r="J1725" s="353">
        <v>0</v>
      </c>
      <c r="K1725" s="353">
        <v>0</v>
      </c>
      <c r="L1725" s="353">
        <v>0</v>
      </c>
      <c r="M1725" s="354">
        <v>0.75</v>
      </c>
      <c r="N1725" s="355"/>
      <c r="O1725" s="355"/>
      <c r="P1725" s="353">
        <v>0</v>
      </c>
    </row>
    <row r="1726" spans="1:16">
      <c r="A1726" s="352">
        <v>481895</v>
      </c>
      <c r="B1726" s="352">
        <v>140</v>
      </c>
      <c r="C1726" s="352" t="s">
        <v>338</v>
      </c>
      <c r="D1726" s="352" t="s">
        <v>1943</v>
      </c>
      <c r="E1726" s="352">
        <v>0</v>
      </c>
      <c r="F1726" s="352" t="s">
        <v>1504</v>
      </c>
      <c r="G1726" s="353">
        <v>4803.25</v>
      </c>
      <c r="H1726" s="353">
        <v>0</v>
      </c>
      <c r="I1726" s="353">
        <v>0</v>
      </c>
      <c r="J1726" s="353">
        <v>1200.81</v>
      </c>
      <c r="K1726" s="353">
        <v>1200.81</v>
      </c>
      <c r="L1726" s="353">
        <v>3602.44</v>
      </c>
      <c r="M1726" s="354">
        <v>0.75</v>
      </c>
      <c r="N1726" s="355"/>
      <c r="O1726" s="355">
        <v>40990.489282407405</v>
      </c>
      <c r="P1726" s="353">
        <v>4803.25</v>
      </c>
    </row>
    <row r="1727" spans="1:16">
      <c r="A1727" s="352">
        <v>994141</v>
      </c>
      <c r="B1727" s="352">
        <v>1398</v>
      </c>
      <c r="C1727" s="352" t="s">
        <v>338</v>
      </c>
      <c r="D1727" s="352" t="s">
        <v>1944</v>
      </c>
      <c r="E1727" s="352">
        <v>0</v>
      </c>
      <c r="F1727" s="352" t="s">
        <v>1524</v>
      </c>
      <c r="G1727" s="353">
        <v>1069.78</v>
      </c>
      <c r="H1727" s="353">
        <v>0</v>
      </c>
      <c r="I1727" s="353">
        <v>0</v>
      </c>
      <c r="J1727" s="353">
        <v>267.44</v>
      </c>
      <c r="K1727" s="353">
        <v>267.44</v>
      </c>
      <c r="L1727" s="353">
        <v>802.34</v>
      </c>
      <c r="M1727" s="354">
        <v>0.75</v>
      </c>
      <c r="N1727" s="355">
        <v>40969.518842592595</v>
      </c>
      <c r="O1727" s="355">
        <v>40970.636574074073</v>
      </c>
      <c r="P1727" s="353">
        <v>0</v>
      </c>
    </row>
    <row r="1728" spans="1:16">
      <c r="A1728" s="352">
        <v>994140</v>
      </c>
      <c r="B1728" s="352">
        <v>1395</v>
      </c>
      <c r="C1728" s="352" t="s">
        <v>338</v>
      </c>
      <c r="D1728" s="352" t="s">
        <v>1945</v>
      </c>
      <c r="E1728" s="352">
        <v>0</v>
      </c>
      <c r="F1728" s="352" t="s">
        <v>1524</v>
      </c>
      <c r="G1728" s="353">
        <v>5720.3</v>
      </c>
      <c r="H1728" s="353">
        <v>0</v>
      </c>
      <c r="I1728" s="353">
        <v>0</v>
      </c>
      <c r="J1728" s="353">
        <v>1430.07</v>
      </c>
      <c r="K1728" s="353">
        <v>1430.07</v>
      </c>
      <c r="L1728" s="353">
        <v>4290.2299999999996</v>
      </c>
      <c r="M1728" s="354">
        <v>0.75</v>
      </c>
      <c r="N1728" s="355">
        <v>40969.518842592595</v>
      </c>
      <c r="O1728" s="355">
        <v>40970.636574074073</v>
      </c>
      <c r="P1728" s="353">
        <v>0</v>
      </c>
    </row>
    <row r="1729" spans="1:16">
      <c r="A1729" s="352">
        <v>994139</v>
      </c>
      <c r="B1729" s="352">
        <v>1393</v>
      </c>
      <c r="C1729" s="352" t="s">
        <v>335</v>
      </c>
      <c r="D1729" s="352" t="s">
        <v>1946</v>
      </c>
      <c r="E1729" s="352">
        <v>0</v>
      </c>
      <c r="F1729" s="352" t="s">
        <v>1524</v>
      </c>
      <c r="G1729" s="353">
        <v>3601.74</v>
      </c>
      <c r="H1729" s="353">
        <v>0</v>
      </c>
      <c r="I1729" s="353">
        <v>0</v>
      </c>
      <c r="J1729" s="353">
        <v>900.43</v>
      </c>
      <c r="K1729" s="353">
        <v>900.43</v>
      </c>
      <c r="L1729" s="353">
        <v>2701.31</v>
      </c>
      <c r="M1729" s="354">
        <v>0.75</v>
      </c>
      <c r="N1729" s="355">
        <v>40976.909432870372</v>
      </c>
      <c r="O1729" s="355">
        <v>40977.864537037036</v>
      </c>
      <c r="P1729" s="353">
        <v>0</v>
      </c>
    </row>
    <row r="1730" spans="1:16">
      <c r="A1730" s="352">
        <v>994138</v>
      </c>
      <c r="B1730" s="352">
        <v>1392</v>
      </c>
      <c r="C1730" s="352" t="s">
        <v>338</v>
      </c>
      <c r="D1730" s="352" t="s">
        <v>1947</v>
      </c>
      <c r="E1730" s="352">
        <v>0</v>
      </c>
      <c r="F1730" s="352" t="s">
        <v>1524</v>
      </c>
      <c r="G1730" s="353">
        <v>4151.82</v>
      </c>
      <c r="H1730" s="353">
        <v>0</v>
      </c>
      <c r="I1730" s="353">
        <v>0</v>
      </c>
      <c r="J1730" s="353">
        <v>1037.95</v>
      </c>
      <c r="K1730" s="353">
        <v>1037.95</v>
      </c>
      <c r="L1730" s="353">
        <v>3113.87</v>
      </c>
      <c r="M1730" s="354">
        <v>0.75</v>
      </c>
      <c r="N1730" s="355">
        <v>40969.518842592595</v>
      </c>
      <c r="O1730" s="355">
        <v>40970.636574074073</v>
      </c>
      <c r="P1730" s="353">
        <v>0</v>
      </c>
    </row>
    <row r="1731" spans="1:16">
      <c r="A1731" s="352">
        <v>481898</v>
      </c>
      <c r="B1731" s="352">
        <v>139</v>
      </c>
      <c r="C1731" s="352" t="s">
        <v>338</v>
      </c>
      <c r="D1731" s="352" t="s">
        <v>1948</v>
      </c>
      <c r="E1731" s="352">
        <v>0</v>
      </c>
      <c r="F1731" s="352" t="s">
        <v>1504</v>
      </c>
      <c r="G1731" s="353">
        <v>1203.3699999999999</v>
      </c>
      <c r="H1731" s="353">
        <v>0</v>
      </c>
      <c r="I1731" s="353">
        <v>0</v>
      </c>
      <c r="J1731" s="353">
        <v>300.83999999999997</v>
      </c>
      <c r="K1731" s="353">
        <v>300.83999999999997</v>
      </c>
      <c r="L1731" s="353">
        <v>902.53</v>
      </c>
      <c r="M1731" s="354">
        <v>0.75</v>
      </c>
      <c r="N1731" s="355"/>
      <c r="O1731" s="355">
        <v>40990.489282407405</v>
      </c>
      <c r="P1731" s="353">
        <v>1203.3699999999999</v>
      </c>
    </row>
    <row r="1732" spans="1:16">
      <c r="A1732" s="352">
        <v>481897</v>
      </c>
      <c r="B1732" s="352">
        <v>138</v>
      </c>
      <c r="C1732" s="352" t="s">
        <v>338</v>
      </c>
      <c r="D1732" s="352" t="s">
        <v>1949</v>
      </c>
      <c r="E1732" s="352">
        <v>0</v>
      </c>
      <c r="F1732" s="352" t="s">
        <v>1504</v>
      </c>
      <c r="G1732" s="353">
        <v>3696.5</v>
      </c>
      <c r="H1732" s="353">
        <v>0</v>
      </c>
      <c r="I1732" s="353">
        <v>0</v>
      </c>
      <c r="J1732" s="353">
        <v>924.12</v>
      </c>
      <c r="K1732" s="353">
        <v>924.12</v>
      </c>
      <c r="L1732" s="353">
        <v>2772.38</v>
      </c>
      <c r="M1732" s="354">
        <v>0.75</v>
      </c>
      <c r="N1732" s="355"/>
      <c r="O1732" s="355">
        <v>40990.489282407405</v>
      </c>
      <c r="P1732" s="353">
        <v>3696.5</v>
      </c>
    </row>
    <row r="1733" spans="1:16">
      <c r="A1733" s="352">
        <v>481896</v>
      </c>
      <c r="B1733" s="352">
        <v>137</v>
      </c>
      <c r="C1733" s="352" t="s">
        <v>338</v>
      </c>
      <c r="D1733" s="352" t="s">
        <v>1950</v>
      </c>
      <c r="E1733" s="352">
        <v>0</v>
      </c>
      <c r="F1733" s="352" t="s">
        <v>1504</v>
      </c>
      <c r="G1733" s="353">
        <v>0</v>
      </c>
      <c r="H1733" s="353">
        <v>0</v>
      </c>
      <c r="I1733" s="353">
        <v>0</v>
      </c>
      <c r="J1733" s="353">
        <v>0</v>
      </c>
      <c r="K1733" s="353">
        <v>0</v>
      </c>
      <c r="L1733" s="353">
        <v>0</v>
      </c>
      <c r="M1733" s="354">
        <v>0.75</v>
      </c>
      <c r="N1733" s="355"/>
      <c r="O1733" s="355"/>
      <c r="P1733" s="353">
        <v>0</v>
      </c>
    </row>
    <row r="1734" spans="1:16">
      <c r="A1734" s="352">
        <v>481888</v>
      </c>
      <c r="B1734" s="352">
        <v>136</v>
      </c>
      <c r="C1734" s="352" t="s">
        <v>335</v>
      </c>
      <c r="D1734" s="352" t="s">
        <v>1951</v>
      </c>
      <c r="E1734" s="352">
        <v>0</v>
      </c>
      <c r="F1734" s="352" t="s">
        <v>1504</v>
      </c>
      <c r="G1734" s="353">
        <v>0</v>
      </c>
      <c r="H1734" s="353">
        <v>0</v>
      </c>
      <c r="I1734" s="353">
        <v>0</v>
      </c>
      <c r="J1734" s="353">
        <v>0</v>
      </c>
      <c r="K1734" s="353">
        <v>0</v>
      </c>
      <c r="L1734" s="353">
        <v>0</v>
      </c>
      <c r="M1734" s="354">
        <v>0.75</v>
      </c>
      <c r="N1734" s="355"/>
      <c r="O1734" s="355"/>
      <c r="P1734" s="353">
        <v>0</v>
      </c>
    </row>
    <row r="1735" spans="1:16">
      <c r="A1735" s="352">
        <v>481887</v>
      </c>
      <c r="B1735" s="352">
        <v>135</v>
      </c>
      <c r="C1735" s="352" t="s">
        <v>338</v>
      </c>
      <c r="D1735" s="352" t="s">
        <v>1952</v>
      </c>
      <c r="E1735" s="352">
        <v>0</v>
      </c>
      <c r="F1735" s="352" t="s">
        <v>1504</v>
      </c>
      <c r="G1735" s="353">
        <v>1546.04</v>
      </c>
      <c r="H1735" s="353">
        <v>0</v>
      </c>
      <c r="I1735" s="353">
        <v>0</v>
      </c>
      <c r="J1735" s="353">
        <v>386.51</v>
      </c>
      <c r="K1735" s="353">
        <v>386.51</v>
      </c>
      <c r="L1735" s="353">
        <v>1159.53</v>
      </c>
      <c r="M1735" s="354">
        <v>0.75</v>
      </c>
      <c r="N1735" s="355"/>
      <c r="O1735" s="355">
        <v>40990.489282407405</v>
      </c>
      <c r="P1735" s="353">
        <v>1546.04</v>
      </c>
    </row>
    <row r="1736" spans="1:16">
      <c r="A1736" s="352">
        <v>481890</v>
      </c>
      <c r="B1736" s="352">
        <v>134</v>
      </c>
      <c r="C1736" s="352" t="s">
        <v>338</v>
      </c>
      <c r="D1736" s="352" t="s">
        <v>1953</v>
      </c>
      <c r="E1736" s="352">
        <v>0</v>
      </c>
      <c r="F1736" s="352" t="s">
        <v>1504</v>
      </c>
      <c r="G1736" s="353">
        <v>0</v>
      </c>
      <c r="H1736" s="353">
        <v>0</v>
      </c>
      <c r="I1736" s="353">
        <v>0</v>
      </c>
      <c r="J1736" s="353">
        <v>0</v>
      </c>
      <c r="K1736" s="353">
        <v>0</v>
      </c>
      <c r="L1736" s="353">
        <v>0</v>
      </c>
      <c r="M1736" s="354">
        <v>0.75</v>
      </c>
      <c r="N1736" s="355"/>
      <c r="O1736" s="355"/>
      <c r="P1736" s="353">
        <v>0</v>
      </c>
    </row>
    <row r="1737" spans="1:16">
      <c r="A1737" s="352">
        <v>481894</v>
      </c>
      <c r="B1737" s="352">
        <v>133</v>
      </c>
      <c r="C1737" s="352" t="s">
        <v>338</v>
      </c>
      <c r="D1737" s="352" t="s">
        <v>1954</v>
      </c>
      <c r="E1737" s="352">
        <v>0</v>
      </c>
      <c r="F1737" s="352" t="s">
        <v>1504</v>
      </c>
      <c r="G1737" s="353">
        <v>3780.86</v>
      </c>
      <c r="H1737" s="353">
        <v>0</v>
      </c>
      <c r="I1737" s="353">
        <v>0</v>
      </c>
      <c r="J1737" s="353">
        <v>945.21</v>
      </c>
      <c r="K1737" s="353">
        <v>945.21</v>
      </c>
      <c r="L1737" s="353">
        <v>2835.65</v>
      </c>
      <c r="M1737" s="354">
        <v>0.75</v>
      </c>
      <c r="N1737" s="355"/>
      <c r="O1737" s="355">
        <v>40990.489282407405</v>
      </c>
      <c r="P1737" s="353">
        <v>3780.86</v>
      </c>
    </row>
    <row r="1738" spans="1:16">
      <c r="A1738" s="352">
        <v>481893</v>
      </c>
      <c r="B1738" s="352">
        <v>132</v>
      </c>
      <c r="C1738" s="352" t="s">
        <v>338</v>
      </c>
      <c r="D1738" s="352" t="s">
        <v>1955</v>
      </c>
      <c r="E1738" s="352">
        <v>0</v>
      </c>
      <c r="F1738" s="352" t="s">
        <v>1504</v>
      </c>
      <c r="G1738" s="353">
        <v>9492.56</v>
      </c>
      <c r="H1738" s="353">
        <v>0</v>
      </c>
      <c r="I1738" s="353">
        <v>0</v>
      </c>
      <c r="J1738" s="353">
        <v>2373.14</v>
      </c>
      <c r="K1738" s="353">
        <v>2373.14</v>
      </c>
      <c r="L1738" s="353">
        <v>7119.42</v>
      </c>
      <c r="M1738" s="354">
        <v>0.75</v>
      </c>
      <c r="N1738" s="355"/>
      <c r="O1738" s="355">
        <v>40990.489282407405</v>
      </c>
      <c r="P1738" s="353">
        <v>9492.56</v>
      </c>
    </row>
    <row r="1739" spans="1:16">
      <c r="A1739" s="352">
        <v>481891</v>
      </c>
      <c r="B1739" s="352">
        <v>131</v>
      </c>
      <c r="C1739" s="352" t="s">
        <v>338</v>
      </c>
      <c r="D1739" s="352" t="s">
        <v>1956</v>
      </c>
      <c r="E1739" s="352">
        <v>0</v>
      </c>
      <c r="F1739" s="352" t="s">
        <v>1504</v>
      </c>
      <c r="G1739" s="353">
        <v>0</v>
      </c>
      <c r="H1739" s="353">
        <v>0</v>
      </c>
      <c r="I1739" s="353">
        <v>0</v>
      </c>
      <c r="J1739" s="353">
        <v>0</v>
      </c>
      <c r="K1739" s="353">
        <v>0</v>
      </c>
      <c r="L1739" s="353">
        <v>0</v>
      </c>
      <c r="M1739" s="354">
        <v>0.75</v>
      </c>
      <c r="N1739" s="355"/>
      <c r="O1739" s="355"/>
      <c r="P1739" s="353">
        <v>0</v>
      </c>
    </row>
    <row r="1740" spans="1:16">
      <c r="A1740" s="352">
        <v>994137</v>
      </c>
      <c r="B1740" s="352">
        <v>1309</v>
      </c>
      <c r="C1740" s="352" t="s">
        <v>335</v>
      </c>
      <c r="D1740" s="352" t="s">
        <v>1957</v>
      </c>
      <c r="E1740" s="352">
        <v>0</v>
      </c>
      <c r="F1740" s="352" t="s">
        <v>1524</v>
      </c>
      <c r="G1740" s="353">
        <v>14633.11</v>
      </c>
      <c r="H1740" s="353">
        <v>0</v>
      </c>
      <c r="I1740" s="353">
        <v>0</v>
      </c>
      <c r="J1740" s="353">
        <v>3658.28</v>
      </c>
      <c r="K1740" s="353">
        <v>3658.28</v>
      </c>
      <c r="L1740" s="353">
        <v>10974.83</v>
      </c>
      <c r="M1740" s="354">
        <v>0.74999982915456798</v>
      </c>
      <c r="N1740" s="355">
        <v>40976.909432870372</v>
      </c>
      <c r="O1740" s="355">
        <v>40977.864537037036</v>
      </c>
      <c r="P1740" s="353">
        <v>0</v>
      </c>
    </row>
    <row r="1741" spans="1:16">
      <c r="A1741" s="352">
        <v>481892</v>
      </c>
      <c r="B1741" s="352">
        <v>130</v>
      </c>
      <c r="C1741" s="352" t="s">
        <v>338</v>
      </c>
      <c r="D1741" s="352" t="s">
        <v>1958</v>
      </c>
      <c r="E1741" s="352">
        <v>0</v>
      </c>
      <c r="F1741" s="352" t="s">
        <v>1504</v>
      </c>
      <c r="G1741" s="353">
        <v>0</v>
      </c>
      <c r="H1741" s="353">
        <v>0</v>
      </c>
      <c r="I1741" s="353">
        <v>0</v>
      </c>
      <c r="J1741" s="353">
        <v>0</v>
      </c>
      <c r="K1741" s="353">
        <v>0</v>
      </c>
      <c r="L1741" s="353">
        <v>0</v>
      </c>
      <c r="M1741" s="354">
        <v>0.75</v>
      </c>
      <c r="N1741" s="355"/>
      <c r="O1741" s="355"/>
      <c r="P1741" s="353">
        <v>0</v>
      </c>
    </row>
    <row r="1742" spans="1:16">
      <c r="A1742" s="352">
        <v>481889</v>
      </c>
      <c r="B1742" s="352">
        <v>129</v>
      </c>
      <c r="C1742" s="352" t="s">
        <v>335</v>
      </c>
      <c r="D1742" s="352" t="s">
        <v>1959</v>
      </c>
      <c r="E1742" s="352">
        <v>0</v>
      </c>
      <c r="F1742" s="352" t="s">
        <v>1504</v>
      </c>
      <c r="G1742" s="353">
        <v>0</v>
      </c>
      <c r="H1742" s="353">
        <v>0</v>
      </c>
      <c r="I1742" s="353">
        <v>0</v>
      </c>
      <c r="J1742" s="353">
        <v>0</v>
      </c>
      <c r="K1742" s="353">
        <v>0</v>
      </c>
      <c r="L1742" s="353">
        <v>0</v>
      </c>
      <c r="M1742" s="354">
        <v>0.75</v>
      </c>
      <c r="N1742" s="355"/>
      <c r="O1742" s="355"/>
      <c r="P1742" s="353">
        <v>0</v>
      </c>
    </row>
    <row r="1743" spans="1:16">
      <c r="A1743" s="352">
        <v>994136</v>
      </c>
      <c r="B1743" s="352">
        <v>1287</v>
      </c>
      <c r="C1743" s="352" t="s">
        <v>338</v>
      </c>
      <c r="D1743" s="352" t="s">
        <v>1960</v>
      </c>
      <c r="E1743" s="352">
        <v>0</v>
      </c>
      <c r="F1743" s="352" t="s">
        <v>1524</v>
      </c>
      <c r="G1743" s="353">
        <v>6267.27</v>
      </c>
      <c r="H1743" s="353">
        <v>0</v>
      </c>
      <c r="I1743" s="353">
        <v>0</v>
      </c>
      <c r="J1743" s="353">
        <v>1566.82</v>
      </c>
      <c r="K1743" s="353">
        <v>1566.82</v>
      </c>
      <c r="L1743" s="353">
        <v>4700.45</v>
      </c>
      <c r="M1743" s="354">
        <v>0.74999960110223396</v>
      </c>
      <c r="N1743" s="355">
        <v>40976.909432870372</v>
      </c>
      <c r="O1743" s="355">
        <v>40977.864537037036</v>
      </c>
      <c r="P1743" s="353">
        <v>0</v>
      </c>
    </row>
    <row r="1744" spans="1:16">
      <c r="A1744" s="352">
        <v>481886</v>
      </c>
      <c r="B1744" s="352">
        <v>128</v>
      </c>
      <c r="C1744" s="352" t="s">
        <v>338</v>
      </c>
      <c r="D1744" s="352" t="s">
        <v>1961</v>
      </c>
      <c r="E1744" s="352">
        <v>0</v>
      </c>
      <c r="F1744" s="352" t="s">
        <v>1504</v>
      </c>
      <c r="G1744" s="353">
        <v>0</v>
      </c>
      <c r="H1744" s="353">
        <v>0</v>
      </c>
      <c r="I1744" s="353">
        <v>0</v>
      </c>
      <c r="J1744" s="353">
        <v>0</v>
      </c>
      <c r="K1744" s="353">
        <v>0</v>
      </c>
      <c r="L1744" s="353">
        <v>0</v>
      </c>
      <c r="M1744" s="354">
        <v>0.75</v>
      </c>
      <c r="N1744" s="355"/>
      <c r="O1744" s="355"/>
      <c r="P1744" s="353">
        <v>0</v>
      </c>
    </row>
    <row r="1745" spans="1:16">
      <c r="A1745" s="352">
        <v>481881</v>
      </c>
      <c r="B1745" s="352">
        <v>127</v>
      </c>
      <c r="C1745" s="352" t="s">
        <v>338</v>
      </c>
      <c r="D1745" s="352" t="s">
        <v>1962</v>
      </c>
      <c r="E1745" s="352">
        <v>0</v>
      </c>
      <c r="F1745" s="352" t="s">
        <v>1504</v>
      </c>
      <c r="G1745" s="353">
        <v>4148.87</v>
      </c>
      <c r="H1745" s="353">
        <v>0</v>
      </c>
      <c r="I1745" s="353">
        <v>0</v>
      </c>
      <c r="J1745" s="353">
        <v>1037.22</v>
      </c>
      <c r="K1745" s="353">
        <v>1037.22</v>
      </c>
      <c r="L1745" s="353">
        <v>3111.65</v>
      </c>
      <c r="M1745" s="354">
        <v>0.75</v>
      </c>
      <c r="N1745" s="355"/>
      <c r="O1745" s="355">
        <v>40990.489282407405</v>
      </c>
      <c r="P1745" s="353">
        <v>4148.87</v>
      </c>
    </row>
    <row r="1746" spans="1:16">
      <c r="A1746" s="352">
        <v>994135</v>
      </c>
      <c r="B1746" s="352">
        <v>1261</v>
      </c>
      <c r="C1746" s="352" t="s">
        <v>335</v>
      </c>
      <c r="D1746" s="352" t="s">
        <v>1963</v>
      </c>
      <c r="E1746" s="352">
        <v>0</v>
      </c>
      <c r="F1746" s="352" t="s">
        <v>1524</v>
      </c>
      <c r="G1746" s="353">
        <v>2910.59</v>
      </c>
      <c r="H1746" s="353">
        <v>0</v>
      </c>
      <c r="I1746" s="353">
        <v>0</v>
      </c>
      <c r="J1746" s="353">
        <v>727.65</v>
      </c>
      <c r="K1746" s="353">
        <v>727.65</v>
      </c>
      <c r="L1746" s="353">
        <v>2182.94</v>
      </c>
      <c r="M1746" s="354">
        <v>0.749999141067618</v>
      </c>
      <c r="N1746" s="355">
        <v>40969.518842592595</v>
      </c>
      <c r="O1746" s="355">
        <v>40970.636574074073</v>
      </c>
      <c r="P1746" s="353">
        <v>0</v>
      </c>
    </row>
    <row r="1747" spans="1:16">
      <c r="A1747" s="352">
        <v>481885</v>
      </c>
      <c r="B1747" s="352">
        <v>126</v>
      </c>
      <c r="C1747" s="352" t="s">
        <v>335</v>
      </c>
      <c r="D1747" s="352" t="s">
        <v>1964</v>
      </c>
      <c r="E1747" s="352">
        <v>0</v>
      </c>
      <c r="F1747" s="352" t="s">
        <v>1504</v>
      </c>
      <c r="G1747" s="353">
        <v>0</v>
      </c>
      <c r="H1747" s="353">
        <v>0</v>
      </c>
      <c r="I1747" s="353">
        <v>0</v>
      </c>
      <c r="J1747" s="353">
        <v>0</v>
      </c>
      <c r="K1747" s="353">
        <v>0</v>
      </c>
      <c r="L1747" s="353">
        <v>0</v>
      </c>
      <c r="M1747" s="354">
        <v>0.75</v>
      </c>
      <c r="N1747" s="355"/>
      <c r="O1747" s="355"/>
      <c r="P1747" s="353">
        <v>0</v>
      </c>
    </row>
    <row r="1748" spans="1:16">
      <c r="A1748" s="352">
        <v>994134</v>
      </c>
      <c r="B1748" s="352">
        <v>1257</v>
      </c>
      <c r="C1748" s="352" t="s">
        <v>338</v>
      </c>
      <c r="D1748" s="352" t="s">
        <v>1965</v>
      </c>
      <c r="E1748" s="352">
        <v>0</v>
      </c>
      <c r="F1748" s="352" t="s">
        <v>1524</v>
      </c>
      <c r="G1748" s="353">
        <v>2940.38</v>
      </c>
      <c r="H1748" s="353">
        <v>0</v>
      </c>
      <c r="I1748" s="353">
        <v>0</v>
      </c>
      <c r="J1748" s="353">
        <v>735.09</v>
      </c>
      <c r="K1748" s="353">
        <v>735.09</v>
      </c>
      <c r="L1748" s="353">
        <v>2205.29</v>
      </c>
      <c r="M1748" s="354">
        <v>0.75</v>
      </c>
      <c r="N1748" s="355">
        <v>40969.518842592595</v>
      </c>
      <c r="O1748" s="355">
        <v>40970.636574074073</v>
      </c>
      <c r="P1748" s="353">
        <v>0</v>
      </c>
    </row>
    <row r="1749" spans="1:16">
      <c r="A1749" s="352">
        <v>481884</v>
      </c>
      <c r="B1749" s="352">
        <v>125</v>
      </c>
      <c r="C1749" s="352" t="s">
        <v>338</v>
      </c>
      <c r="D1749" s="352" t="s">
        <v>1966</v>
      </c>
      <c r="E1749" s="352">
        <v>0</v>
      </c>
      <c r="F1749" s="352" t="s">
        <v>1504</v>
      </c>
      <c r="G1749" s="353">
        <v>1822.8</v>
      </c>
      <c r="H1749" s="353">
        <v>0</v>
      </c>
      <c r="I1749" s="353">
        <v>0</v>
      </c>
      <c r="J1749" s="353">
        <v>455.7</v>
      </c>
      <c r="K1749" s="353">
        <v>455.7</v>
      </c>
      <c r="L1749" s="353">
        <v>1367.1</v>
      </c>
      <c r="M1749" s="354">
        <v>0.75</v>
      </c>
      <c r="N1749" s="355"/>
      <c r="O1749" s="355">
        <v>40990.489282407405</v>
      </c>
      <c r="P1749" s="353">
        <v>1822.8</v>
      </c>
    </row>
    <row r="1750" spans="1:16">
      <c r="A1750" s="352">
        <v>481883</v>
      </c>
      <c r="B1750" s="352">
        <v>124</v>
      </c>
      <c r="C1750" s="352" t="s">
        <v>338</v>
      </c>
      <c r="D1750" s="352" t="s">
        <v>1967</v>
      </c>
      <c r="E1750" s="352">
        <v>0</v>
      </c>
      <c r="F1750" s="352" t="s">
        <v>1504</v>
      </c>
      <c r="G1750" s="353">
        <v>0</v>
      </c>
      <c r="H1750" s="353">
        <v>0</v>
      </c>
      <c r="I1750" s="353">
        <v>0</v>
      </c>
      <c r="J1750" s="353">
        <v>0</v>
      </c>
      <c r="K1750" s="353">
        <v>0</v>
      </c>
      <c r="L1750" s="353">
        <v>0</v>
      </c>
      <c r="M1750" s="354">
        <v>0.75</v>
      </c>
      <c r="N1750" s="355"/>
      <c r="O1750" s="355"/>
      <c r="P1750" s="353">
        <v>0</v>
      </c>
    </row>
    <row r="1751" spans="1:16">
      <c r="A1751" s="352">
        <v>481882</v>
      </c>
      <c r="B1751" s="352">
        <v>123</v>
      </c>
      <c r="C1751" s="352" t="s">
        <v>338</v>
      </c>
      <c r="D1751" s="352" t="s">
        <v>1968</v>
      </c>
      <c r="E1751" s="352">
        <v>0</v>
      </c>
      <c r="F1751" s="352" t="s">
        <v>1504</v>
      </c>
      <c r="G1751" s="353">
        <v>0</v>
      </c>
      <c r="H1751" s="353">
        <v>0</v>
      </c>
      <c r="I1751" s="353">
        <v>0</v>
      </c>
      <c r="J1751" s="353">
        <v>0</v>
      </c>
      <c r="K1751" s="353">
        <v>0</v>
      </c>
      <c r="L1751" s="353">
        <v>0</v>
      </c>
      <c r="M1751" s="354">
        <v>0.75</v>
      </c>
      <c r="N1751" s="355"/>
      <c r="O1751" s="355"/>
      <c r="P1751" s="353">
        <v>0</v>
      </c>
    </row>
    <row r="1752" spans="1:16">
      <c r="A1752" s="352">
        <v>481880</v>
      </c>
      <c r="B1752" s="352">
        <v>122</v>
      </c>
      <c r="C1752" s="352" t="s">
        <v>335</v>
      </c>
      <c r="D1752" s="352" t="s">
        <v>1969</v>
      </c>
      <c r="E1752" s="352">
        <v>0</v>
      </c>
      <c r="F1752" s="352" t="s">
        <v>1504</v>
      </c>
      <c r="G1752" s="353">
        <v>0</v>
      </c>
      <c r="H1752" s="353">
        <v>0</v>
      </c>
      <c r="I1752" s="353">
        <v>0</v>
      </c>
      <c r="J1752" s="353">
        <v>0</v>
      </c>
      <c r="K1752" s="353">
        <v>0</v>
      </c>
      <c r="L1752" s="353">
        <v>0</v>
      </c>
      <c r="M1752" s="354">
        <v>0.75</v>
      </c>
      <c r="N1752" s="355"/>
      <c r="O1752" s="355"/>
      <c r="P1752" s="353">
        <v>0</v>
      </c>
    </row>
    <row r="1753" spans="1:16">
      <c r="A1753" s="352">
        <v>481876</v>
      </c>
      <c r="B1753" s="352">
        <v>121</v>
      </c>
      <c r="C1753" s="352" t="s">
        <v>338</v>
      </c>
      <c r="D1753" s="352" t="s">
        <v>1970</v>
      </c>
      <c r="E1753" s="352">
        <v>0</v>
      </c>
      <c r="F1753" s="352" t="s">
        <v>1504</v>
      </c>
      <c r="G1753" s="353">
        <v>0</v>
      </c>
      <c r="H1753" s="353">
        <v>0</v>
      </c>
      <c r="I1753" s="353">
        <v>0</v>
      </c>
      <c r="J1753" s="353">
        <v>0</v>
      </c>
      <c r="K1753" s="353">
        <v>0</v>
      </c>
      <c r="L1753" s="353">
        <v>0</v>
      </c>
      <c r="M1753" s="354">
        <v>0.75</v>
      </c>
      <c r="N1753" s="355"/>
      <c r="O1753" s="355"/>
      <c r="P1753" s="353">
        <v>0</v>
      </c>
    </row>
    <row r="1754" spans="1:16">
      <c r="A1754" s="352">
        <v>480175</v>
      </c>
      <c r="B1754" s="352">
        <v>1200</v>
      </c>
      <c r="C1754" s="352" t="s">
        <v>338</v>
      </c>
      <c r="D1754" s="352" t="s">
        <v>1971</v>
      </c>
      <c r="E1754" s="352">
        <v>0</v>
      </c>
      <c r="F1754" s="352" t="s">
        <v>1507</v>
      </c>
      <c r="G1754" s="353">
        <v>0</v>
      </c>
      <c r="H1754" s="353">
        <v>0</v>
      </c>
      <c r="I1754" s="353">
        <v>0</v>
      </c>
      <c r="J1754" s="353">
        <v>0</v>
      </c>
      <c r="K1754" s="353">
        <v>0</v>
      </c>
      <c r="L1754" s="353">
        <v>0</v>
      </c>
      <c r="M1754" s="354">
        <v>0.75</v>
      </c>
      <c r="N1754" s="355"/>
      <c r="O1754" s="355"/>
      <c r="P1754" s="353">
        <v>0</v>
      </c>
    </row>
    <row r="1755" spans="1:16">
      <c r="A1755" s="352">
        <v>481877</v>
      </c>
      <c r="B1755" s="352">
        <v>120</v>
      </c>
      <c r="C1755" s="352" t="s">
        <v>338</v>
      </c>
      <c r="D1755" s="352" t="s">
        <v>1972</v>
      </c>
      <c r="E1755" s="352">
        <v>0</v>
      </c>
      <c r="F1755" s="352" t="s">
        <v>1504</v>
      </c>
      <c r="G1755" s="353">
        <v>0</v>
      </c>
      <c r="H1755" s="353">
        <v>0</v>
      </c>
      <c r="I1755" s="353">
        <v>0</v>
      </c>
      <c r="J1755" s="353">
        <v>0</v>
      </c>
      <c r="K1755" s="353">
        <v>0</v>
      </c>
      <c r="L1755" s="353">
        <v>0</v>
      </c>
      <c r="M1755" s="354">
        <v>0.75</v>
      </c>
      <c r="N1755" s="355"/>
      <c r="O1755" s="355"/>
      <c r="P1755" s="353">
        <v>0</v>
      </c>
    </row>
    <row r="1756" spans="1:16">
      <c r="A1756" s="352">
        <v>480177</v>
      </c>
      <c r="B1756" s="352">
        <v>1199</v>
      </c>
      <c r="C1756" s="352" t="s">
        <v>338</v>
      </c>
      <c r="D1756" s="352" t="s">
        <v>1973</v>
      </c>
      <c r="E1756" s="352">
        <v>1</v>
      </c>
      <c r="F1756" s="352" t="s">
        <v>1507</v>
      </c>
      <c r="G1756" s="353">
        <v>13377.59</v>
      </c>
      <c r="H1756" s="353">
        <v>0</v>
      </c>
      <c r="I1756" s="353">
        <v>0</v>
      </c>
      <c r="J1756" s="353">
        <v>3344.4</v>
      </c>
      <c r="K1756" s="353">
        <v>3344.4</v>
      </c>
      <c r="L1756" s="353">
        <v>10033.19</v>
      </c>
      <c r="M1756" s="354">
        <v>0.74999981312029995</v>
      </c>
      <c r="N1756" s="355"/>
      <c r="O1756" s="355">
        <v>40828.491932870369</v>
      </c>
      <c r="P1756" s="353">
        <v>13377.59</v>
      </c>
    </row>
    <row r="1757" spans="1:16">
      <c r="A1757" s="352">
        <v>480176</v>
      </c>
      <c r="B1757" s="352">
        <v>1198</v>
      </c>
      <c r="C1757" s="352" t="s">
        <v>335</v>
      </c>
      <c r="D1757" s="352" t="s">
        <v>1974</v>
      </c>
      <c r="E1757" s="352">
        <v>0</v>
      </c>
      <c r="F1757" s="352" t="s">
        <v>1507</v>
      </c>
      <c r="G1757" s="353">
        <v>0</v>
      </c>
      <c r="H1757" s="353">
        <v>0</v>
      </c>
      <c r="I1757" s="353">
        <v>0</v>
      </c>
      <c r="J1757" s="353">
        <v>0</v>
      </c>
      <c r="K1757" s="353">
        <v>0</v>
      </c>
      <c r="L1757" s="353">
        <v>0</v>
      </c>
      <c r="M1757" s="354">
        <v>0.75</v>
      </c>
      <c r="N1757" s="355"/>
      <c r="O1757" s="355"/>
      <c r="P1757" s="353">
        <v>0</v>
      </c>
    </row>
    <row r="1758" spans="1:16">
      <c r="A1758" s="352">
        <v>480178</v>
      </c>
      <c r="B1758" s="352">
        <v>1197</v>
      </c>
      <c r="C1758" s="352" t="s">
        <v>335</v>
      </c>
      <c r="D1758" s="352" t="s">
        <v>1975</v>
      </c>
      <c r="E1758" s="352">
        <v>1</v>
      </c>
      <c r="F1758" s="352" t="s">
        <v>1507</v>
      </c>
      <c r="G1758" s="353">
        <v>37542.730000000003</v>
      </c>
      <c r="H1758" s="353">
        <v>0</v>
      </c>
      <c r="I1758" s="353">
        <v>0</v>
      </c>
      <c r="J1758" s="353">
        <v>9385.68</v>
      </c>
      <c r="K1758" s="353">
        <v>9385.68</v>
      </c>
      <c r="L1758" s="353">
        <v>28157.05</v>
      </c>
      <c r="M1758" s="354">
        <v>0.75000006659078799</v>
      </c>
      <c r="N1758" s="355"/>
      <c r="O1758" s="355">
        <v>40828.491932870369</v>
      </c>
      <c r="P1758" s="353">
        <v>37542.730000000003</v>
      </c>
    </row>
    <row r="1759" spans="1:16">
      <c r="A1759" s="352">
        <v>480179</v>
      </c>
      <c r="B1759" s="352">
        <v>1196</v>
      </c>
      <c r="C1759" s="352" t="s">
        <v>338</v>
      </c>
      <c r="D1759" s="352" t="s">
        <v>1976</v>
      </c>
      <c r="E1759" s="352">
        <v>0</v>
      </c>
      <c r="F1759" s="352" t="s">
        <v>1507</v>
      </c>
      <c r="G1759" s="353">
        <v>0</v>
      </c>
      <c r="H1759" s="353">
        <v>0</v>
      </c>
      <c r="I1759" s="353">
        <v>0</v>
      </c>
      <c r="J1759" s="353">
        <v>0</v>
      </c>
      <c r="K1759" s="353">
        <v>0</v>
      </c>
      <c r="L1759" s="353">
        <v>0</v>
      </c>
      <c r="M1759" s="354">
        <v>0.75</v>
      </c>
      <c r="N1759" s="355"/>
      <c r="O1759" s="355"/>
      <c r="P1759" s="353">
        <v>0</v>
      </c>
    </row>
    <row r="1760" spans="1:16">
      <c r="A1760" s="352">
        <v>480180</v>
      </c>
      <c r="B1760" s="352">
        <v>1195</v>
      </c>
      <c r="C1760" s="352" t="s">
        <v>335</v>
      </c>
      <c r="D1760" s="352" t="s">
        <v>1977</v>
      </c>
      <c r="E1760" s="352">
        <v>1</v>
      </c>
      <c r="F1760" s="352" t="s">
        <v>1507</v>
      </c>
      <c r="G1760" s="353">
        <v>31230.42</v>
      </c>
      <c r="H1760" s="353">
        <v>0</v>
      </c>
      <c r="I1760" s="353">
        <v>0</v>
      </c>
      <c r="J1760" s="353">
        <v>7807.6</v>
      </c>
      <c r="K1760" s="353">
        <v>7807.6</v>
      </c>
      <c r="L1760" s="353">
        <v>23422.82</v>
      </c>
      <c r="M1760" s="354">
        <v>0.75000016010031201</v>
      </c>
      <c r="N1760" s="355"/>
      <c r="O1760" s="355">
        <v>40892.688877314817</v>
      </c>
      <c r="P1760" s="353">
        <v>31230.42</v>
      </c>
    </row>
    <row r="1761" spans="1:16">
      <c r="A1761" s="352">
        <v>480173</v>
      </c>
      <c r="B1761" s="352">
        <v>1193</v>
      </c>
      <c r="C1761" s="352" t="s">
        <v>338</v>
      </c>
      <c r="D1761" s="352" t="s">
        <v>1978</v>
      </c>
      <c r="E1761" s="352">
        <v>0</v>
      </c>
      <c r="F1761" s="352" t="s">
        <v>1507</v>
      </c>
      <c r="G1761" s="353">
        <v>212832.67</v>
      </c>
      <c r="H1761" s="353">
        <v>0</v>
      </c>
      <c r="I1761" s="353">
        <v>0</v>
      </c>
      <c r="J1761" s="353">
        <v>53208.17</v>
      </c>
      <c r="K1761" s="353">
        <v>53208.17</v>
      </c>
      <c r="L1761" s="353">
        <v>159624.5</v>
      </c>
      <c r="M1761" s="354">
        <v>0.74999998825368297</v>
      </c>
      <c r="N1761" s="355"/>
      <c r="O1761" s="355">
        <v>40332.871979166666</v>
      </c>
      <c r="P1761" s="353">
        <v>212832.67</v>
      </c>
    </row>
    <row r="1762" spans="1:16">
      <c r="A1762" s="352">
        <v>480174</v>
      </c>
      <c r="B1762" s="352">
        <v>1192</v>
      </c>
      <c r="C1762" s="352" t="s">
        <v>338</v>
      </c>
      <c r="D1762" s="352" t="s">
        <v>1979</v>
      </c>
      <c r="E1762" s="352">
        <v>0</v>
      </c>
      <c r="F1762" s="352" t="s">
        <v>1507</v>
      </c>
      <c r="G1762" s="353">
        <v>29152.01</v>
      </c>
      <c r="H1762" s="353">
        <v>0</v>
      </c>
      <c r="I1762" s="353">
        <v>0</v>
      </c>
      <c r="J1762" s="353">
        <v>7288</v>
      </c>
      <c r="K1762" s="353">
        <v>7288</v>
      </c>
      <c r="L1762" s="353">
        <v>21864.01</v>
      </c>
      <c r="M1762" s="354">
        <v>0.75000008575737998</v>
      </c>
      <c r="N1762" s="355"/>
      <c r="O1762" s="355">
        <v>40332.871979166666</v>
      </c>
      <c r="P1762" s="353">
        <v>29152.01</v>
      </c>
    </row>
    <row r="1763" spans="1:16">
      <c r="A1763" s="352">
        <v>480172</v>
      </c>
      <c r="B1763" s="352">
        <v>1191</v>
      </c>
      <c r="C1763" s="352" t="s">
        <v>335</v>
      </c>
      <c r="D1763" s="352" t="s">
        <v>1980</v>
      </c>
      <c r="E1763" s="352">
        <v>0</v>
      </c>
      <c r="F1763" s="352" t="s">
        <v>1507</v>
      </c>
      <c r="G1763" s="353">
        <v>246222.48</v>
      </c>
      <c r="H1763" s="353">
        <v>0</v>
      </c>
      <c r="I1763" s="353">
        <v>0</v>
      </c>
      <c r="J1763" s="353">
        <v>61555.62</v>
      </c>
      <c r="K1763" s="353">
        <v>61555.62</v>
      </c>
      <c r="L1763" s="353">
        <v>184666.86</v>
      </c>
      <c r="M1763" s="354">
        <v>0.75</v>
      </c>
      <c r="N1763" s="355"/>
      <c r="O1763" s="355">
        <v>40403.613032407404</v>
      </c>
      <c r="P1763" s="353">
        <v>246222.48</v>
      </c>
    </row>
    <row r="1764" spans="1:16">
      <c r="A1764" s="352">
        <v>480171</v>
      </c>
      <c r="B1764" s="352">
        <v>1190</v>
      </c>
      <c r="C1764" s="352" t="s">
        <v>335</v>
      </c>
      <c r="D1764" s="352" t="s">
        <v>1981</v>
      </c>
      <c r="E1764" s="352">
        <v>0</v>
      </c>
      <c r="F1764" s="352" t="s">
        <v>1507</v>
      </c>
      <c r="G1764" s="353">
        <v>233703.32</v>
      </c>
      <c r="H1764" s="353">
        <v>0</v>
      </c>
      <c r="I1764" s="353">
        <v>0</v>
      </c>
      <c r="J1764" s="353">
        <v>58425.83</v>
      </c>
      <c r="K1764" s="353">
        <v>58425.83</v>
      </c>
      <c r="L1764" s="353">
        <v>175277.49</v>
      </c>
      <c r="M1764" s="354">
        <v>0.75</v>
      </c>
      <c r="N1764" s="355"/>
      <c r="O1764" s="355">
        <v>40403.613032407404</v>
      </c>
      <c r="P1764" s="353">
        <v>233703.32</v>
      </c>
    </row>
    <row r="1765" spans="1:16">
      <c r="A1765" s="352">
        <v>481879</v>
      </c>
      <c r="B1765" s="352">
        <v>119</v>
      </c>
      <c r="C1765" s="352" t="s">
        <v>338</v>
      </c>
      <c r="D1765" s="352" t="s">
        <v>1982</v>
      </c>
      <c r="E1765" s="352">
        <v>0</v>
      </c>
      <c r="F1765" s="352" t="s">
        <v>1504</v>
      </c>
      <c r="G1765" s="353">
        <v>0</v>
      </c>
      <c r="H1765" s="353">
        <v>0</v>
      </c>
      <c r="I1765" s="353">
        <v>0</v>
      </c>
      <c r="J1765" s="353">
        <v>0</v>
      </c>
      <c r="K1765" s="353">
        <v>0</v>
      </c>
      <c r="L1765" s="353">
        <v>0</v>
      </c>
      <c r="M1765" s="354">
        <v>0.75</v>
      </c>
      <c r="N1765" s="355"/>
      <c r="O1765" s="355"/>
      <c r="P1765" s="353">
        <v>0</v>
      </c>
    </row>
    <row r="1766" spans="1:16">
      <c r="A1766" s="352">
        <v>480170</v>
      </c>
      <c r="B1766" s="352">
        <v>1188</v>
      </c>
      <c r="C1766" s="352" t="s">
        <v>335</v>
      </c>
      <c r="D1766" s="352" t="s">
        <v>1983</v>
      </c>
      <c r="E1766" s="352">
        <v>0</v>
      </c>
      <c r="F1766" s="352" t="s">
        <v>1507</v>
      </c>
      <c r="G1766" s="353">
        <v>60865.82</v>
      </c>
      <c r="H1766" s="353">
        <v>0</v>
      </c>
      <c r="I1766" s="353">
        <v>0</v>
      </c>
      <c r="J1766" s="353">
        <v>15216.45</v>
      </c>
      <c r="K1766" s="353">
        <v>15216.45</v>
      </c>
      <c r="L1766" s="353">
        <v>45649.37</v>
      </c>
      <c r="M1766" s="354">
        <v>0.75000008214791103</v>
      </c>
      <c r="N1766" s="355"/>
      <c r="O1766" s="355">
        <v>40403.613032407404</v>
      </c>
      <c r="P1766" s="353">
        <v>60865.82</v>
      </c>
    </row>
    <row r="1767" spans="1:16">
      <c r="A1767" s="352">
        <v>481878</v>
      </c>
      <c r="B1767" s="352">
        <v>118</v>
      </c>
      <c r="C1767" s="352" t="s">
        <v>338</v>
      </c>
      <c r="D1767" s="352" t="s">
        <v>1984</v>
      </c>
      <c r="E1767" s="352">
        <v>0</v>
      </c>
      <c r="F1767" s="352" t="s">
        <v>1504</v>
      </c>
      <c r="G1767" s="353">
        <v>0</v>
      </c>
      <c r="H1767" s="353">
        <v>0</v>
      </c>
      <c r="I1767" s="353">
        <v>0</v>
      </c>
      <c r="J1767" s="353">
        <v>0</v>
      </c>
      <c r="K1767" s="353">
        <v>0</v>
      </c>
      <c r="L1767" s="353">
        <v>0</v>
      </c>
      <c r="M1767" s="354">
        <v>0.75</v>
      </c>
      <c r="N1767" s="355"/>
      <c r="O1767" s="355"/>
      <c r="P1767" s="353">
        <v>0</v>
      </c>
    </row>
    <row r="1768" spans="1:16">
      <c r="A1768" s="352">
        <v>480169</v>
      </c>
      <c r="B1768" s="352">
        <v>1175</v>
      </c>
      <c r="C1768" s="352" t="s">
        <v>335</v>
      </c>
      <c r="D1768" s="352" t="s">
        <v>1985</v>
      </c>
      <c r="E1768" s="352">
        <v>1</v>
      </c>
      <c r="F1768" s="352" t="s">
        <v>1507</v>
      </c>
      <c r="G1768" s="353">
        <v>139911.04000000001</v>
      </c>
      <c r="H1768" s="353">
        <v>0</v>
      </c>
      <c r="I1768" s="353">
        <v>0</v>
      </c>
      <c r="J1768" s="353">
        <v>34977.760000000002</v>
      </c>
      <c r="K1768" s="353">
        <v>34977.760000000002</v>
      </c>
      <c r="L1768" s="353">
        <v>104933.28</v>
      </c>
      <c r="M1768" s="354">
        <v>0.75</v>
      </c>
      <c r="N1768" s="355"/>
      <c r="O1768" s="355">
        <v>41955.747430555559</v>
      </c>
      <c r="P1768" s="353">
        <v>139911.04000000001</v>
      </c>
    </row>
    <row r="1769" spans="1:16">
      <c r="A1769" s="352">
        <v>481875</v>
      </c>
      <c r="B1769" s="352">
        <v>117</v>
      </c>
      <c r="C1769" s="352" t="s">
        <v>335</v>
      </c>
      <c r="D1769" s="352" t="s">
        <v>1986</v>
      </c>
      <c r="E1769" s="352">
        <v>0</v>
      </c>
      <c r="F1769" s="352" t="s">
        <v>1504</v>
      </c>
      <c r="G1769" s="353">
        <v>0</v>
      </c>
      <c r="H1769" s="353">
        <v>0</v>
      </c>
      <c r="I1769" s="353">
        <v>0</v>
      </c>
      <c r="J1769" s="353">
        <v>0</v>
      </c>
      <c r="K1769" s="353">
        <v>0</v>
      </c>
      <c r="L1769" s="353">
        <v>0</v>
      </c>
      <c r="M1769" s="354">
        <v>0.75</v>
      </c>
      <c r="N1769" s="355"/>
      <c r="O1769" s="355"/>
      <c r="P1769" s="353">
        <v>0</v>
      </c>
    </row>
    <row r="1770" spans="1:16">
      <c r="A1770" s="352">
        <v>481874</v>
      </c>
      <c r="B1770" s="352">
        <v>115</v>
      </c>
      <c r="C1770" s="352" t="s">
        <v>338</v>
      </c>
      <c r="D1770" s="352" t="s">
        <v>1987</v>
      </c>
      <c r="E1770" s="352">
        <v>0</v>
      </c>
      <c r="F1770" s="352" t="s">
        <v>1504</v>
      </c>
      <c r="G1770" s="353">
        <v>2414.21</v>
      </c>
      <c r="H1770" s="353">
        <v>0</v>
      </c>
      <c r="I1770" s="353">
        <v>0</v>
      </c>
      <c r="J1770" s="353">
        <v>603.54999999999995</v>
      </c>
      <c r="K1770" s="353">
        <v>603.54999999999995</v>
      </c>
      <c r="L1770" s="353">
        <v>1810.66</v>
      </c>
      <c r="M1770" s="354">
        <v>0.75</v>
      </c>
      <c r="N1770" s="355"/>
      <c r="O1770" s="355">
        <v>40990.489282407405</v>
      </c>
      <c r="P1770" s="353">
        <v>2414.21</v>
      </c>
    </row>
    <row r="1771" spans="1:16">
      <c r="A1771" s="352">
        <v>481873</v>
      </c>
      <c r="B1771" s="352">
        <v>114</v>
      </c>
      <c r="C1771" s="352" t="s">
        <v>338</v>
      </c>
      <c r="D1771" s="352" t="s">
        <v>1988</v>
      </c>
      <c r="E1771" s="352">
        <v>0</v>
      </c>
      <c r="F1771" s="352" t="s">
        <v>1504</v>
      </c>
      <c r="G1771" s="353">
        <v>0</v>
      </c>
      <c r="H1771" s="353">
        <v>0</v>
      </c>
      <c r="I1771" s="353">
        <v>0</v>
      </c>
      <c r="J1771" s="353">
        <v>0</v>
      </c>
      <c r="K1771" s="353">
        <v>0</v>
      </c>
      <c r="L1771" s="353">
        <v>0</v>
      </c>
      <c r="M1771" s="354">
        <v>0.75</v>
      </c>
      <c r="N1771" s="355"/>
      <c r="O1771" s="355"/>
      <c r="P1771" s="353">
        <v>0</v>
      </c>
    </row>
    <row r="1772" spans="1:16">
      <c r="A1772" s="352">
        <v>481872</v>
      </c>
      <c r="B1772" s="352">
        <v>113</v>
      </c>
      <c r="C1772" s="352" t="s">
        <v>338</v>
      </c>
      <c r="D1772" s="352" t="s">
        <v>1989</v>
      </c>
      <c r="E1772" s="352">
        <v>0</v>
      </c>
      <c r="F1772" s="352" t="s">
        <v>1504</v>
      </c>
      <c r="G1772" s="353">
        <v>6668.31</v>
      </c>
      <c r="H1772" s="353">
        <v>0</v>
      </c>
      <c r="I1772" s="353">
        <v>0</v>
      </c>
      <c r="J1772" s="353">
        <v>1667.08</v>
      </c>
      <c r="K1772" s="353">
        <v>1667.08</v>
      </c>
      <c r="L1772" s="353">
        <v>5001.2299999999996</v>
      </c>
      <c r="M1772" s="354">
        <v>0.75</v>
      </c>
      <c r="N1772" s="355"/>
      <c r="O1772" s="355">
        <v>40990.489282407405</v>
      </c>
      <c r="P1772" s="353">
        <v>6668.31</v>
      </c>
    </row>
    <row r="1773" spans="1:16">
      <c r="A1773" s="352">
        <v>481869</v>
      </c>
      <c r="B1773" s="352">
        <v>112</v>
      </c>
      <c r="C1773" s="352" t="s">
        <v>338</v>
      </c>
      <c r="D1773" s="352" t="s">
        <v>1990</v>
      </c>
      <c r="E1773" s="352">
        <v>0</v>
      </c>
      <c r="F1773" s="352" t="s">
        <v>1504</v>
      </c>
      <c r="G1773" s="353">
        <v>8016.7</v>
      </c>
      <c r="H1773" s="353">
        <v>0</v>
      </c>
      <c r="I1773" s="353">
        <v>0</v>
      </c>
      <c r="J1773" s="353">
        <v>2004.17</v>
      </c>
      <c r="K1773" s="353">
        <v>2004.17</v>
      </c>
      <c r="L1773" s="353">
        <v>6012.53</v>
      </c>
      <c r="M1773" s="354">
        <v>0.75</v>
      </c>
      <c r="N1773" s="355"/>
      <c r="O1773" s="355">
        <v>40990.489282407405</v>
      </c>
      <c r="P1773" s="353">
        <v>8016.7</v>
      </c>
    </row>
    <row r="1774" spans="1:16">
      <c r="A1774" s="352">
        <v>974925</v>
      </c>
      <c r="B1774" s="352">
        <v>1119</v>
      </c>
      <c r="C1774" s="352" t="s">
        <v>335</v>
      </c>
      <c r="D1774" s="352" t="s">
        <v>1991</v>
      </c>
      <c r="E1774" s="352">
        <v>0</v>
      </c>
      <c r="F1774" s="352" t="s">
        <v>1509</v>
      </c>
      <c r="G1774" s="353">
        <v>1205.19</v>
      </c>
      <c r="H1774" s="353">
        <v>0</v>
      </c>
      <c r="I1774" s="353">
        <v>0</v>
      </c>
      <c r="J1774" s="353">
        <v>301.3</v>
      </c>
      <c r="K1774" s="353">
        <v>301.3</v>
      </c>
      <c r="L1774" s="353">
        <v>903.89</v>
      </c>
      <c r="M1774" s="354">
        <v>0.74999792563828105</v>
      </c>
      <c r="N1774" s="355">
        <v>40764.590300925927</v>
      </c>
      <c r="O1774" s="355">
        <v>40828.49291666667</v>
      </c>
      <c r="P1774" s="353">
        <v>0</v>
      </c>
    </row>
    <row r="1775" spans="1:16">
      <c r="A1775" s="352">
        <v>974924</v>
      </c>
      <c r="B1775" s="352">
        <v>1118</v>
      </c>
      <c r="C1775" s="352" t="s">
        <v>335</v>
      </c>
      <c r="D1775" s="352" t="s">
        <v>1992</v>
      </c>
      <c r="E1775" s="352">
        <v>0</v>
      </c>
      <c r="F1775" s="352" t="s">
        <v>1509</v>
      </c>
      <c r="G1775" s="353">
        <v>1311.71</v>
      </c>
      <c r="H1775" s="353">
        <v>0</v>
      </c>
      <c r="I1775" s="353">
        <v>0</v>
      </c>
      <c r="J1775" s="353">
        <v>327.93</v>
      </c>
      <c r="K1775" s="353">
        <v>327.93</v>
      </c>
      <c r="L1775" s="353">
        <v>983.78</v>
      </c>
      <c r="M1775" s="354">
        <v>0.749998094090919</v>
      </c>
      <c r="N1775" s="355">
        <v>40764.590300925927</v>
      </c>
      <c r="O1775" s="355">
        <v>40828.49291666667</v>
      </c>
      <c r="P1775" s="353">
        <v>0</v>
      </c>
    </row>
    <row r="1776" spans="1:16">
      <c r="A1776" s="352">
        <v>974923</v>
      </c>
      <c r="B1776" s="352">
        <v>1117</v>
      </c>
      <c r="C1776" s="352" t="s">
        <v>335</v>
      </c>
      <c r="D1776" s="352" t="s">
        <v>1993</v>
      </c>
      <c r="E1776" s="352">
        <v>0</v>
      </c>
      <c r="F1776" s="352" t="s">
        <v>1509</v>
      </c>
      <c r="G1776" s="353">
        <v>3465.94</v>
      </c>
      <c r="H1776" s="353">
        <v>0</v>
      </c>
      <c r="I1776" s="353">
        <v>0</v>
      </c>
      <c r="J1776" s="353">
        <v>866.48</v>
      </c>
      <c r="K1776" s="353">
        <v>866.48</v>
      </c>
      <c r="L1776" s="353">
        <v>2599.46</v>
      </c>
      <c r="M1776" s="354">
        <v>0.75</v>
      </c>
      <c r="N1776" s="355">
        <v>40764.590300925927</v>
      </c>
      <c r="O1776" s="355">
        <v>40828.49291666667</v>
      </c>
      <c r="P1776" s="353">
        <v>0</v>
      </c>
    </row>
    <row r="1777" spans="1:16">
      <c r="A1777" s="352">
        <v>974922</v>
      </c>
      <c r="B1777" s="352">
        <v>1116</v>
      </c>
      <c r="C1777" s="352" t="s">
        <v>335</v>
      </c>
      <c r="D1777" s="352" t="s">
        <v>1994</v>
      </c>
      <c r="E1777" s="352">
        <v>0</v>
      </c>
      <c r="F1777" s="352" t="s">
        <v>1509</v>
      </c>
      <c r="G1777" s="353">
        <v>2870.16</v>
      </c>
      <c r="H1777" s="353">
        <v>0</v>
      </c>
      <c r="I1777" s="353">
        <v>0</v>
      </c>
      <c r="J1777" s="353">
        <v>717.54</v>
      </c>
      <c r="K1777" s="353">
        <v>717.54</v>
      </c>
      <c r="L1777" s="353">
        <v>2152.62</v>
      </c>
      <c r="M1777" s="354">
        <v>0.75</v>
      </c>
      <c r="N1777" s="355">
        <v>40764.590300925927</v>
      </c>
      <c r="O1777" s="355">
        <v>40828.49291666667</v>
      </c>
      <c r="P1777" s="353">
        <v>0</v>
      </c>
    </row>
    <row r="1778" spans="1:16">
      <c r="A1778" s="352">
        <v>974921</v>
      </c>
      <c r="B1778" s="352">
        <v>1115</v>
      </c>
      <c r="C1778" s="352" t="s">
        <v>335</v>
      </c>
      <c r="D1778" s="352" t="s">
        <v>1995</v>
      </c>
      <c r="E1778" s="352">
        <v>0</v>
      </c>
      <c r="F1778" s="352" t="s">
        <v>1509</v>
      </c>
      <c r="G1778" s="353">
        <v>0</v>
      </c>
      <c r="H1778" s="353">
        <v>0</v>
      </c>
      <c r="I1778" s="353">
        <v>0</v>
      </c>
      <c r="J1778" s="353">
        <v>0</v>
      </c>
      <c r="K1778" s="353">
        <v>0</v>
      </c>
      <c r="L1778" s="353">
        <v>0</v>
      </c>
      <c r="M1778" s="354">
        <v>0.75</v>
      </c>
      <c r="N1778" s="355"/>
      <c r="O1778" s="355"/>
      <c r="P1778" s="353">
        <v>0</v>
      </c>
    </row>
    <row r="1779" spans="1:16">
      <c r="A1779" s="352">
        <v>974920</v>
      </c>
      <c r="B1779" s="352">
        <v>1114</v>
      </c>
      <c r="C1779" s="352" t="s">
        <v>335</v>
      </c>
      <c r="D1779" s="352" t="s">
        <v>1996</v>
      </c>
      <c r="E1779" s="352">
        <v>0</v>
      </c>
      <c r="F1779" s="352" t="s">
        <v>1509</v>
      </c>
      <c r="G1779" s="353">
        <v>1539.5</v>
      </c>
      <c r="H1779" s="353">
        <v>0</v>
      </c>
      <c r="I1779" s="353">
        <v>0</v>
      </c>
      <c r="J1779" s="353">
        <v>384.87</v>
      </c>
      <c r="K1779" s="353">
        <v>384.87</v>
      </c>
      <c r="L1779" s="353">
        <v>1154.6300000000001</v>
      </c>
      <c r="M1779" s="354">
        <v>0.75</v>
      </c>
      <c r="N1779" s="355">
        <v>40764.590300925927</v>
      </c>
      <c r="O1779" s="355">
        <v>40828.49291666667</v>
      </c>
      <c r="P1779" s="353">
        <v>0</v>
      </c>
    </row>
    <row r="1780" spans="1:16">
      <c r="A1780" s="352">
        <v>974919</v>
      </c>
      <c r="B1780" s="352">
        <v>1113</v>
      </c>
      <c r="C1780" s="352" t="s">
        <v>335</v>
      </c>
      <c r="D1780" s="352" t="s">
        <v>1997</v>
      </c>
      <c r="E1780" s="352">
        <v>0</v>
      </c>
      <c r="F1780" s="352" t="s">
        <v>1509</v>
      </c>
      <c r="G1780" s="353">
        <v>1399.82</v>
      </c>
      <c r="H1780" s="353">
        <v>0</v>
      </c>
      <c r="I1780" s="353">
        <v>0</v>
      </c>
      <c r="J1780" s="353">
        <v>349.95</v>
      </c>
      <c r="K1780" s="353">
        <v>349.95</v>
      </c>
      <c r="L1780" s="353">
        <v>1049.8699999999999</v>
      </c>
      <c r="M1780" s="354">
        <v>0.75</v>
      </c>
      <c r="N1780" s="355">
        <v>40764.590300925927</v>
      </c>
      <c r="O1780" s="355">
        <v>40828.49291666667</v>
      </c>
      <c r="P1780" s="353">
        <v>0</v>
      </c>
    </row>
    <row r="1781" spans="1:16">
      <c r="A1781" s="352">
        <v>481871</v>
      </c>
      <c r="B1781" s="352">
        <v>111</v>
      </c>
      <c r="C1781" s="352" t="s">
        <v>338</v>
      </c>
      <c r="D1781" s="352" t="s">
        <v>1998</v>
      </c>
      <c r="E1781" s="352">
        <v>0</v>
      </c>
      <c r="F1781" s="352" t="s">
        <v>1504</v>
      </c>
      <c r="G1781" s="353">
        <v>16876.61</v>
      </c>
      <c r="H1781" s="353">
        <v>0</v>
      </c>
      <c r="I1781" s="353">
        <v>0</v>
      </c>
      <c r="J1781" s="353">
        <v>4219.1499999999996</v>
      </c>
      <c r="K1781" s="353">
        <v>4219.1499999999996</v>
      </c>
      <c r="L1781" s="353">
        <v>12657.46</v>
      </c>
      <c r="M1781" s="354">
        <v>0.75</v>
      </c>
      <c r="N1781" s="355"/>
      <c r="O1781" s="355">
        <v>40990.489282407405</v>
      </c>
      <c r="P1781" s="353">
        <v>16876.61</v>
      </c>
    </row>
    <row r="1782" spans="1:16">
      <c r="A1782" s="352">
        <v>480168</v>
      </c>
      <c r="B1782" s="352">
        <v>1109</v>
      </c>
      <c r="C1782" s="352" t="s">
        <v>335</v>
      </c>
      <c r="D1782" s="352" t="s">
        <v>1999</v>
      </c>
      <c r="E1782" s="352">
        <v>1</v>
      </c>
      <c r="F1782" s="352" t="s">
        <v>1507</v>
      </c>
      <c r="G1782" s="353">
        <v>247987.4</v>
      </c>
      <c r="H1782" s="353">
        <v>0</v>
      </c>
      <c r="I1782" s="353">
        <v>0</v>
      </c>
      <c r="J1782" s="353">
        <v>61996.85</v>
      </c>
      <c r="K1782" s="353">
        <v>61996.85</v>
      </c>
      <c r="L1782" s="353">
        <v>185990.55</v>
      </c>
      <c r="M1782" s="354">
        <v>0.75</v>
      </c>
      <c r="N1782" s="355"/>
      <c r="O1782" s="355">
        <v>41940.772326388891</v>
      </c>
      <c r="P1782" s="353">
        <v>247987.4</v>
      </c>
    </row>
    <row r="1783" spans="1:16">
      <c r="A1783" s="352">
        <v>974918</v>
      </c>
      <c r="B1783" s="352">
        <v>1104</v>
      </c>
      <c r="C1783" s="352" t="s">
        <v>335</v>
      </c>
      <c r="D1783" s="352" t="s">
        <v>2000</v>
      </c>
      <c r="E1783" s="352">
        <v>0</v>
      </c>
      <c r="F1783" s="352" t="s">
        <v>1509</v>
      </c>
      <c r="G1783" s="353">
        <v>1445.27</v>
      </c>
      <c r="H1783" s="353">
        <v>0</v>
      </c>
      <c r="I1783" s="353">
        <v>0</v>
      </c>
      <c r="J1783" s="353">
        <v>361.32</v>
      </c>
      <c r="K1783" s="353">
        <v>361.32</v>
      </c>
      <c r="L1783" s="353">
        <v>1083.95</v>
      </c>
      <c r="M1783" s="354">
        <v>0.74999827021940502</v>
      </c>
      <c r="N1783" s="355">
        <v>40764.590300925927</v>
      </c>
      <c r="O1783" s="355">
        <v>40828.49291666667</v>
      </c>
      <c r="P1783" s="353">
        <v>0</v>
      </c>
    </row>
    <row r="1784" spans="1:16">
      <c r="A1784" s="352">
        <v>974917</v>
      </c>
      <c r="B1784" s="352">
        <v>1103</v>
      </c>
      <c r="C1784" s="352" t="s">
        <v>335</v>
      </c>
      <c r="D1784" s="352" t="s">
        <v>2001</v>
      </c>
      <c r="E1784" s="352">
        <v>0</v>
      </c>
      <c r="F1784" s="352" t="s">
        <v>1509</v>
      </c>
      <c r="G1784" s="353">
        <v>2593.89</v>
      </c>
      <c r="H1784" s="353">
        <v>0</v>
      </c>
      <c r="I1784" s="353">
        <v>0</v>
      </c>
      <c r="J1784" s="353">
        <v>648.47</v>
      </c>
      <c r="K1784" s="353">
        <v>648.47</v>
      </c>
      <c r="L1784" s="353">
        <v>1945.42</v>
      </c>
      <c r="M1784" s="354">
        <v>0.75</v>
      </c>
      <c r="N1784" s="355">
        <v>40764.590300925927</v>
      </c>
      <c r="O1784" s="355">
        <v>40828.49291666667</v>
      </c>
      <c r="P1784" s="353">
        <v>0</v>
      </c>
    </row>
    <row r="1785" spans="1:16">
      <c r="A1785" s="352">
        <v>477965</v>
      </c>
      <c r="B1785" s="352">
        <v>1100</v>
      </c>
      <c r="C1785" s="352" t="s">
        <v>1693</v>
      </c>
      <c r="D1785" s="352" t="s">
        <v>2002</v>
      </c>
      <c r="E1785" s="352">
        <v>1</v>
      </c>
      <c r="F1785" s="352" t="s">
        <v>1511</v>
      </c>
      <c r="G1785" s="353">
        <v>25647.77</v>
      </c>
      <c r="H1785" s="353">
        <v>0</v>
      </c>
      <c r="I1785" s="353">
        <v>0</v>
      </c>
      <c r="J1785" s="353">
        <v>6411.94</v>
      </c>
      <c r="K1785" s="353">
        <v>6411.94</v>
      </c>
      <c r="L1785" s="353">
        <v>19235.830000000002</v>
      </c>
      <c r="M1785" s="354">
        <v>0.75000009747436103</v>
      </c>
      <c r="N1785" s="355"/>
      <c r="O1785" s="355">
        <v>41386.642766203702</v>
      </c>
      <c r="P1785" s="353">
        <v>0</v>
      </c>
    </row>
    <row r="1786" spans="1:16">
      <c r="A1786" s="352">
        <v>481870</v>
      </c>
      <c r="B1786" s="352">
        <v>110</v>
      </c>
      <c r="C1786" s="352" t="s">
        <v>338</v>
      </c>
      <c r="D1786" s="352" t="s">
        <v>2003</v>
      </c>
      <c r="E1786" s="352">
        <v>0</v>
      </c>
      <c r="F1786" s="352" t="s">
        <v>1504</v>
      </c>
      <c r="G1786" s="353">
        <v>1975.93</v>
      </c>
      <c r="H1786" s="353">
        <v>0</v>
      </c>
      <c r="I1786" s="353">
        <v>0</v>
      </c>
      <c r="J1786" s="353">
        <v>493.98</v>
      </c>
      <c r="K1786" s="353">
        <v>493.98</v>
      </c>
      <c r="L1786" s="353">
        <v>1481.95</v>
      </c>
      <c r="M1786" s="354">
        <v>0.75</v>
      </c>
      <c r="N1786" s="355"/>
      <c r="O1786" s="355">
        <v>40990.489282407405</v>
      </c>
      <c r="P1786" s="353">
        <v>1975.93</v>
      </c>
    </row>
    <row r="1787" spans="1:16">
      <c r="A1787" s="352">
        <v>481800</v>
      </c>
      <c r="B1787" s="352">
        <v>11</v>
      </c>
      <c r="C1787" s="352" t="s">
        <v>338</v>
      </c>
      <c r="D1787" s="352" t="s">
        <v>2004</v>
      </c>
      <c r="E1787" s="352">
        <v>0</v>
      </c>
      <c r="F1787" s="352" t="s">
        <v>1504</v>
      </c>
      <c r="G1787" s="353">
        <v>6317.22</v>
      </c>
      <c r="H1787" s="353">
        <v>0</v>
      </c>
      <c r="I1787" s="353">
        <v>0</v>
      </c>
      <c r="J1787" s="353">
        <v>1579.3</v>
      </c>
      <c r="K1787" s="353">
        <v>1579.3</v>
      </c>
      <c r="L1787" s="353">
        <v>4737.92</v>
      </c>
      <c r="M1787" s="354">
        <v>0.75</v>
      </c>
      <c r="N1787" s="355"/>
      <c r="O1787" s="355">
        <v>40990.489282407405</v>
      </c>
      <c r="P1787" s="353">
        <v>6317.22</v>
      </c>
    </row>
    <row r="1788" spans="1:16">
      <c r="A1788" s="352">
        <v>477964</v>
      </c>
      <c r="B1788" s="352">
        <v>1093</v>
      </c>
      <c r="C1788" s="352" t="s">
        <v>338</v>
      </c>
      <c r="D1788" s="352" t="s">
        <v>2005</v>
      </c>
      <c r="E1788" s="352">
        <v>1</v>
      </c>
      <c r="F1788" s="352" t="s">
        <v>1511</v>
      </c>
      <c r="G1788" s="353">
        <v>146648.82</v>
      </c>
      <c r="H1788" s="353">
        <v>0</v>
      </c>
      <c r="I1788" s="353">
        <v>0</v>
      </c>
      <c r="J1788" s="353">
        <v>36662.199999999997</v>
      </c>
      <c r="K1788" s="353">
        <v>36662.199999999997</v>
      </c>
      <c r="L1788" s="353">
        <v>109986.62</v>
      </c>
      <c r="M1788" s="354">
        <v>0.750000034095057</v>
      </c>
      <c r="N1788" s="355"/>
      <c r="O1788" s="355">
        <v>41386.642766203702</v>
      </c>
      <c r="P1788" s="353">
        <v>0</v>
      </c>
    </row>
    <row r="1789" spans="1:16">
      <c r="A1789" s="352">
        <v>477963</v>
      </c>
      <c r="B1789" s="352">
        <v>1092</v>
      </c>
      <c r="C1789" s="352" t="s">
        <v>338</v>
      </c>
      <c r="D1789" s="352" t="s">
        <v>2006</v>
      </c>
      <c r="E1789" s="352">
        <v>1</v>
      </c>
      <c r="F1789" s="352" t="s">
        <v>1511</v>
      </c>
      <c r="G1789" s="353">
        <v>132200.9</v>
      </c>
      <c r="H1789" s="353">
        <v>0</v>
      </c>
      <c r="I1789" s="353">
        <v>0</v>
      </c>
      <c r="J1789" s="353">
        <v>0</v>
      </c>
      <c r="K1789" s="353">
        <v>0</v>
      </c>
      <c r="L1789" s="353">
        <v>132200.9</v>
      </c>
      <c r="M1789" s="354">
        <v>1</v>
      </c>
      <c r="N1789" s="355"/>
      <c r="O1789" s="355">
        <v>41386.642766203702</v>
      </c>
      <c r="P1789" s="353">
        <v>0</v>
      </c>
    </row>
    <row r="1790" spans="1:16">
      <c r="A1790" s="352">
        <v>477962</v>
      </c>
      <c r="B1790" s="352">
        <v>1091</v>
      </c>
      <c r="C1790" s="352" t="s">
        <v>335</v>
      </c>
      <c r="D1790" s="352" t="s">
        <v>2007</v>
      </c>
      <c r="E1790" s="352">
        <v>1</v>
      </c>
      <c r="F1790" s="352" t="s">
        <v>1511</v>
      </c>
      <c r="G1790" s="353">
        <v>7298675.25</v>
      </c>
      <c r="H1790" s="353">
        <v>0</v>
      </c>
      <c r="I1790" s="353">
        <v>0</v>
      </c>
      <c r="J1790" s="353">
        <v>1824668.82</v>
      </c>
      <c r="K1790" s="353">
        <v>1824668.82</v>
      </c>
      <c r="L1790" s="353">
        <v>5474006.4299999997</v>
      </c>
      <c r="M1790" s="354">
        <v>0.74999999897241598</v>
      </c>
      <c r="N1790" s="355"/>
      <c r="O1790" s="355">
        <v>41386.642766203702</v>
      </c>
      <c r="P1790" s="353">
        <v>0</v>
      </c>
    </row>
    <row r="1791" spans="1:16">
      <c r="A1791" s="352">
        <v>481868</v>
      </c>
      <c r="B1791" s="352">
        <v>109</v>
      </c>
      <c r="C1791" s="352" t="s">
        <v>338</v>
      </c>
      <c r="D1791" s="352" t="s">
        <v>2008</v>
      </c>
      <c r="E1791" s="352">
        <v>0</v>
      </c>
      <c r="F1791" s="352" t="s">
        <v>1504</v>
      </c>
      <c r="G1791" s="353">
        <v>2402.63</v>
      </c>
      <c r="H1791" s="353">
        <v>0</v>
      </c>
      <c r="I1791" s="353">
        <v>0</v>
      </c>
      <c r="J1791" s="353">
        <v>600.66</v>
      </c>
      <c r="K1791" s="353">
        <v>600.66</v>
      </c>
      <c r="L1791" s="353">
        <v>1801.97</v>
      </c>
      <c r="M1791" s="354">
        <v>0.75</v>
      </c>
      <c r="N1791" s="355"/>
      <c r="O1791" s="355">
        <v>40990.489282407405</v>
      </c>
      <c r="P1791" s="353">
        <v>2402.63</v>
      </c>
    </row>
    <row r="1792" spans="1:16">
      <c r="A1792" s="352">
        <v>480167</v>
      </c>
      <c r="B1792" s="352">
        <v>1088</v>
      </c>
      <c r="C1792" s="352" t="s">
        <v>338</v>
      </c>
      <c r="D1792" s="352" t="s">
        <v>2009</v>
      </c>
      <c r="E1792" s="352">
        <v>0</v>
      </c>
      <c r="F1792" s="352" t="s">
        <v>1507</v>
      </c>
      <c r="G1792" s="353">
        <v>14605.05</v>
      </c>
      <c r="H1792" s="353">
        <v>0</v>
      </c>
      <c r="I1792" s="353">
        <v>0</v>
      </c>
      <c r="J1792" s="353">
        <v>3651.26</v>
      </c>
      <c r="K1792" s="353">
        <v>3651.26</v>
      </c>
      <c r="L1792" s="353">
        <v>10953.79</v>
      </c>
      <c r="M1792" s="354">
        <v>0.75000017117366902</v>
      </c>
      <c r="N1792" s="355"/>
      <c r="O1792" s="355">
        <v>40042.8125462963</v>
      </c>
      <c r="P1792" s="353">
        <v>14605.05</v>
      </c>
    </row>
    <row r="1793" spans="1:16">
      <c r="A1793" s="352">
        <v>480166</v>
      </c>
      <c r="B1793" s="352">
        <v>1087</v>
      </c>
      <c r="C1793" s="352" t="s">
        <v>338</v>
      </c>
      <c r="D1793" s="352" t="s">
        <v>2010</v>
      </c>
      <c r="E1793" s="352">
        <v>1</v>
      </c>
      <c r="F1793" s="352" t="s">
        <v>1507</v>
      </c>
      <c r="G1793" s="353">
        <v>128105.76</v>
      </c>
      <c r="H1793" s="353">
        <v>0</v>
      </c>
      <c r="I1793" s="353">
        <v>0</v>
      </c>
      <c r="J1793" s="353">
        <v>32026.43</v>
      </c>
      <c r="K1793" s="353">
        <v>32026.43</v>
      </c>
      <c r="L1793" s="353">
        <v>96079.33</v>
      </c>
      <c r="M1793" s="354">
        <v>0.75000007806050195</v>
      </c>
      <c r="N1793" s="355"/>
      <c r="O1793" s="355">
        <v>41955.747430555559</v>
      </c>
      <c r="P1793" s="353">
        <v>128105.76</v>
      </c>
    </row>
    <row r="1794" spans="1:16">
      <c r="A1794" s="352">
        <v>477961</v>
      </c>
      <c r="B1794" s="352">
        <v>1086</v>
      </c>
      <c r="C1794" s="352" t="s">
        <v>335</v>
      </c>
      <c r="D1794" s="352" t="s">
        <v>2011</v>
      </c>
      <c r="E1794" s="352">
        <v>1</v>
      </c>
      <c r="F1794" s="352" t="s">
        <v>1511</v>
      </c>
      <c r="G1794" s="353">
        <v>948626.54</v>
      </c>
      <c r="H1794" s="353">
        <v>0</v>
      </c>
      <c r="I1794" s="353">
        <v>0</v>
      </c>
      <c r="J1794" s="353">
        <v>237156.64</v>
      </c>
      <c r="K1794" s="353">
        <v>237156.64</v>
      </c>
      <c r="L1794" s="353">
        <v>711469.9</v>
      </c>
      <c r="M1794" s="354">
        <v>0.74999999472922096</v>
      </c>
      <c r="N1794" s="355"/>
      <c r="O1794" s="355">
        <v>41386.642766203702</v>
      </c>
      <c r="P1794" s="353">
        <v>0</v>
      </c>
    </row>
    <row r="1795" spans="1:16">
      <c r="A1795" s="352">
        <v>481866</v>
      </c>
      <c r="B1795" s="352">
        <v>108</v>
      </c>
      <c r="C1795" s="352" t="s">
        <v>338</v>
      </c>
      <c r="D1795" s="352" t="s">
        <v>2012</v>
      </c>
      <c r="E1795" s="352">
        <v>0</v>
      </c>
      <c r="F1795" s="352" t="s">
        <v>1504</v>
      </c>
      <c r="G1795" s="353">
        <v>3190.85</v>
      </c>
      <c r="H1795" s="353">
        <v>0</v>
      </c>
      <c r="I1795" s="353">
        <v>0</v>
      </c>
      <c r="J1795" s="353">
        <v>797.71</v>
      </c>
      <c r="K1795" s="353">
        <v>797.71</v>
      </c>
      <c r="L1795" s="353">
        <v>2393.14</v>
      </c>
      <c r="M1795" s="354">
        <v>0.75</v>
      </c>
      <c r="N1795" s="355"/>
      <c r="O1795" s="355">
        <v>40990.489282407405</v>
      </c>
      <c r="P1795" s="353">
        <v>3190.85</v>
      </c>
    </row>
    <row r="1796" spans="1:16">
      <c r="A1796" s="352">
        <v>477960</v>
      </c>
      <c r="B1796" s="352">
        <v>1079</v>
      </c>
      <c r="C1796" s="352" t="s">
        <v>335</v>
      </c>
      <c r="D1796" s="352" t="s">
        <v>2013</v>
      </c>
      <c r="E1796" s="352">
        <v>1</v>
      </c>
      <c r="F1796" s="352" t="s">
        <v>1511</v>
      </c>
      <c r="G1796" s="353">
        <v>495411.66</v>
      </c>
      <c r="H1796" s="353">
        <v>0</v>
      </c>
      <c r="I1796" s="353">
        <v>0</v>
      </c>
      <c r="J1796" s="353">
        <v>123852.91</v>
      </c>
      <c r="K1796" s="353">
        <v>123852.91</v>
      </c>
      <c r="L1796" s="353">
        <v>371558.75</v>
      </c>
      <c r="M1796" s="354">
        <v>0.75000001009261597</v>
      </c>
      <c r="N1796" s="355"/>
      <c r="O1796" s="355">
        <v>41386.642766203702</v>
      </c>
      <c r="P1796" s="353">
        <v>0</v>
      </c>
    </row>
    <row r="1797" spans="1:16">
      <c r="A1797" s="352">
        <v>477959</v>
      </c>
      <c r="B1797" s="352">
        <v>1078</v>
      </c>
      <c r="C1797" s="352" t="s">
        <v>375</v>
      </c>
      <c r="D1797" s="352" t="s">
        <v>2014</v>
      </c>
      <c r="E1797" s="352">
        <v>0</v>
      </c>
      <c r="F1797" s="352" t="s">
        <v>1511</v>
      </c>
      <c r="G1797" s="353">
        <v>53000</v>
      </c>
      <c r="H1797" s="353">
        <v>0</v>
      </c>
      <c r="I1797" s="353">
        <v>0</v>
      </c>
      <c r="J1797" s="353">
        <v>13250</v>
      </c>
      <c r="K1797" s="353">
        <v>13250</v>
      </c>
      <c r="L1797" s="353">
        <v>39750</v>
      </c>
      <c r="M1797" s="354">
        <v>0.75</v>
      </c>
      <c r="N1797" s="355"/>
      <c r="O1797" s="355">
        <v>38411.809050925927</v>
      </c>
      <c r="P1797" s="353">
        <v>0</v>
      </c>
    </row>
    <row r="1798" spans="1:16">
      <c r="A1798" s="352">
        <v>477958</v>
      </c>
      <c r="B1798" s="352">
        <v>1075</v>
      </c>
      <c r="C1798" s="352" t="s">
        <v>335</v>
      </c>
      <c r="D1798" s="352" t="s">
        <v>2015</v>
      </c>
      <c r="E1798" s="352">
        <v>0</v>
      </c>
      <c r="F1798" s="352" t="s">
        <v>1511</v>
      </c>
      <c r="G1798" s="353">
        <v>103266.27</v>
      </c>
      <c r="H1798" s="353">
        <v>0</v>
      </c>
      <c r="I1798" s="353">
        <v>0</v>
      </c>
      <c r="J1798" s="353">
        <v>25816.57</v>
      </c>
      <c r="K1798" s="353">
        <v>25816.57</v>
      </c>
      <c r="L1798" s="353">
        <v>77449.7</v>
      </c>
      <c r="M1798" s="354">
        <v>0.74999997579073896</v>
      </c>
      <c r="N1798" s="355"/>
      <c r="O1798" s="355">
        <v>38440.582291666666</v>
      </c>
      <c r="P1798" s="353">
        <v>0</v>
      </c>
    </row>
    <row r="1799" spans="1:16">
      <c r="A1799" s="352">
        <v>477957</v>
      </c>
      <c r="B1799" s="352">
        <v>1074</v>
      </c>
      <c r="C1799" s="352" t="s">
        <v>338</v>
      </c>
      <c r="D1799" s="352" t="s">
        <v>2016</v>
      </c>
      <c r="E1799" s="352">
        <v>1</v>
      </c>
      <c r="F1799" s="352" t="s">
        <v>1511</v>
      </c>
      <c r="G1799" s="353">
        <v>165181.67000000001</v>
      </c>
      <c r="H1799" s="353">
        <v>0</v>
      </c>
      <c r="I1799" s="353">
        <v>0</v>
      </c>
      <c r="J1799" s="353">
        <v>41295.410000000003</v>
      </c>
      <c r="K1799" s="353">
        <v>41295.410000000003</v>
      </c>
      <c r="L1799" s="353">
        <v>123886.26</v>
      </c>
      <c r="M1799" s="354">
        <v>0.75000004540455301</v>
      </c>
      <c r="N1799" s="355"/>
      <c r="O1799" s="355">
        <v>41386.642766203702</v>
      </c>
      <c r="P1799" s="353">
        <v>0</v>
      </c>
    </row>
    <row r="1800" spans="1:16">
      <c r="A1800" s="352">
        <v>477956</v>
      </c>
      <c r="B1800" s="352">
        <v>1071</v>
      </c>
      <c r="C1800" s="352" t="s">
        <v>338</v>
      </c>
      <c r="D1800" s="352" t="s">
        <v>2017</v>
      </c>
      <c r="E1800" s="352">
        <v>1</v>
      </c>
      <c r="F1800" s="352" t="s">
        <v>1511</v>
      </c>
      <c r="G1800" s="353">
        <v>597415.22</v>
      </c>
      <c r="H1800" s="353">
        <v>0</v>
      </c>
      <c r="I1800" s="353">
        <v>0</v>
      </c>
      <c r="J1800" s="353">
        <v>0</v>
      </c>
      <c r="K1800" s="353">
        <v>0</v>
      </c>
      <c r="L1800" s="353">
        <v>597415.22</v>
      </c>
      <c r="M1800" s="354">
        <v>1</v>
      </c>
      <c r="N1800" s="355"/>
      <c r="O1800" s="355">
        <v>41386.642766203702</v>
      </c>
      <c r="P1800" s="353">
        <v>0</v>
      </c>
    </row>
    <row r="1801" spans="1:16">
      <c r="A1801" s="352">
        <v>481867</v>
      </c>
      <c r="B1801" s="352">
        <v>107</v>
      </c>
      <c r="C1801" s="352" t="s">
        <v>338</v>
      </c>
      <c r="D1801" s="352" t="s">
        <v>2018</v>
      </c>
      <c r="E1801" s="352">
        <v>0</v>
      </c>
      <c r="F1801" s="352" t="s">
        <v>1504</v>
      </c>
      <c r="G1801" s="353">
        <v>2361.89</v>
      </c>
      <c r="H1801" s="353">
        <v>0</v>
      </c>
      <c r="I1801" s="353">
        <v>0</v>
      </c>
      <c r="J1801" s="353">
        <v>590.47</v>
      </c>
      <c r="K1801" s="353">
        <v>590.47</v>
      </c>
      <c r="L1801" s="353">
        <v>1771.42</v>
      </c>
      <c r="M1801" s="354">
        <v>0.75</v>
      </c>
      <c r="N1801" s="355"/>
      <c r="O1801" s="355">
        <v>40990.489282407405</v>
      </c>
      <c r="P1801" s="353">
        <v>2361.89</v>
      </c>
    </row>
    <row r="1802" spans="1:16">
      <c r="A1802" s="352">
        <v>477955</v>
      </c>
      <c r="B1802" s="352">
        <v>1068</v>
      </c>
      <c r="C1802" s="352" t="s">
        <v>335</v>
      </c>
      <c r="D1802" s="352" t="s">
        <v>2019</v>
      </c>
      <c r="E1802" s="352">
        <v>0</v>
      </c>
      <c r="F1802" s="352" t="s">
        <v>1511</v>
      </c>
      <c r="G1802" s="353">
        <v>786732.6</v>
      </c>
      <c r="H1802" s="353">
        <v>0</v>
      </c>
      <c r="I1802" s="353">
        <v>0</v>
      </c>
      <c r="J1802" s="353">
        <v>196683.15</v>
      </c>
      <c r="K1802" s="353">
        <v>196683.15</v>
      </c>
      <c r="L1802" s="353">
        <v>590049.44999999995</v>
      </c>
      <c r="M1802" s="354">
        <v>0.75</v>
      </c>
      <c r="N1802" s="355"/>
      <c r="O1802" s="355">
        <v>38411.809050925927</v>
      </c>
      <c r="P1802" s="353">
        <v>0</v>
      </c>
    </row>
    <row r="1803" spans="1:16">
      <c r="A1803" s="352">
        <v>481865</v>
      </c>
      <c r="B1803" s="352">
        <v>106</v>
      </c>
      <c r="C1803" s="352" t="s">
        <v>338</v>
      </c>
      <c r="D1803" s="352" t="s">
        <v>2020</v>
      </c>
      <c r="E1803" s="352">
        <v>0</v>
      </c>
      <c r="F1803" s="352" t="s">
        <v>1504</v>
      </c>
      <c r="G1803" s="353">
        <v>0</v>
      </c>
      <c r="H1803" s="353">
        <v>0</v>
      </c>
      <c r="I1803" s="353">
        <v>0</v>
      </c>
      <c r="J1803" s="353">
        <v>0</v>
      </c>
      <c r="K1803" s="353">
        <v>0</v>
      </c>
      <c r="L1803" s="353">
        <v>0</v>
      </c>
      <c r="M1803" s="354">
        <v>0.75</v>
      </c>
      <c r="N1803" s="355"/>
      <c r="O1803" s="355"/>
      <c r="P1803" s="353">
        <v>0</v>
      </c>
    </row>
    <row r="1804" spans="1:16">
      <c r="A1804" s="352">
        <v>974916</v>
      </c>
      <c r="B1804" s="352">
        <v>1052</v>
      </c>
      <c r="C1804" s="352" t="s">
        <v>338</v>
      </c>
      <c r="D1804" s="352" t="s">
        <v>2021</v>
      </c>
      <c r="E1804" s="352">
        <v>0</v>
      </c>
      <c r="F1804" s="352" t="s">
        <v>1509</v>
      </c>
      <c r="G1804" s="353">
        <v>0</v>
      </c>
      <c r="H1804" s="353">
        <v>0</v>
      </c>
      <c r="I1804" s="353">
        <v>0</v>
      </c>
      <c r="J1804" s="353">
        <v>0</v>
      </c>
      <c r="K1804" s="353">
        <v>0</v>
      </c>
      <c r="L1804" s="353">
        <v>0</v>
      </c>
      <c r="M1804" s="354">
        <v>0.75</v>
      </c>
      <c r="N1804" s="355"/>
      <c r="O1804" s="355"/>
      <c r="P1804" s="353">
        <v>0</v>
      </c>
    </row>
    <row r="1805" spans="1:16">
      <c r="A1805" s="352">
        <v>974915</v>
      </c>
      <c r="B1805" s="352">
        <v>1051</v>
      </c>
      <c r="C1805" s="352" t="s">
        <v>335</v>
      </c>
      <c r="D1805" s="352" t="s">
        <v>2022</v>
      </c>
      <c r="E1805" s="352">
        <v>0</v>
      </c>
      <c r="F1805" s="352" t="s">
        <v>1509</v>
      </c>
      <c r="G1805" s="353">
        <v>1997.95</v>
      </c>
      <c r="H1805" s="353">
        <v>0</v>
      </c>
      <c r="I1805" s="353">
        <v>0</v>
      </c>
      <c r="J1805" s="353">
        <v>499.49</v>
      </c>
      <c r="K1805" s="353">
        <v>499.49</v>
      </c>
      <c r="L1805" s="353">
        <v>1498.46</v>
      </c>
      <c r="M1805" s="354">
        <v>0.74999874871743499</v>
      </c>
      <c r="N1805" s="355">
        <v>40764.590300925927</v>
      </c>
      <c r="O1805" s="355">
        <v>40828.49291666667</v>
      </c>
      <c r="P1805" s="353">
        <v>0</v>
      </c>
    </row>
    <row r="1806" spans="1:16">
      <c r="A1806" s="352">
        <v>974914</v>
      </c>
      <c r="B1806" s="352">
        <v>1050</v>
      </c>
      <c r="C1806" s="352" t="s">
        <v>335</v>
      </c>
      <c r="D1806" s="352" t="s">
        <v>2023</v>
      </c>
      <c r="E1806" s="352">
        <v>0</v>
      </c>
      <c r="F1806" s="352" t="s">
        <v>1509</v>
      </c>
      <c r="G1806" s="353">
        <v>0</v>
      </c>
      <c r="H1806" s="353">
        <v>0</v>
      </c>
      <c r="I1806" s="353">
        <v>0</v>
      </c>
      <c r="J1806" s="353">
        <v>0</v>
      </c>
      <c r="K1806" s="353">
        <v>0</v>
      </c>
      <c r="L1806" s="353">
        <v>0</v>
      </c>
      <c r="M1806" s="354">
        <v>0.75</v>
      </c>
      <c r="N1806" s="355"/>
      <c r="O1806" s="355"/>
      <c r="P1806" s="353">
        <v>0</v>
      </c>
    </row>
    <row r="1807" spans="1:16">
      <c r="A1807" s="352">
        <v>974913</v>
      </c>
      <c r="B1807" s="352">
        <v>1049</v>
      </c>
      <c r="C1807" s="352" t="s">
        <v>338</v>
      </c>
      <c r="D1807" s="352" t="s">
        <v>2024</v>
      </c>
      <c r="E1807" s="352">
        <v>0</v>
      </c>
      <c r="F1807" s="352" t="s">
        <v>1509</v>
      </c>
      <c r="G1807" s="353">
        <v>0</v>
      </c>
      <c r="H1807" s="353">
        <v>0</v>
      </c>
      <c r="I1807" s="353">
        <v>0</v>
      </c>
      <c r="J1807" s="353">
        <v>0</v>
      </c>
      <c r="K1807" s="353">
        <v>0</v>
      </c>
      <c r="L1807" s="353">
        <v>0</v>
      </c>
      <c r="M1807" s="354">
        <v>0.75</v>
      </c>
      <c r="N1807" s="355"/>
      <c r="O1807" s="355"/>
      <c r="P1807" s="353">
        <v>0</v>
      </c>
    </row>
    <row r="1808" spans="1:16">
      <c r="A1808" s="352">
        <v>480165</v>
      </c>
      <c r="B1808" s="352">
        <v>1048</v>
      </c>
      <c r="C1808" s="352" t="s">
        <v>413</v>
      </c>
      <c r="D1808" s="352" t="s">
        <v>2025</v>
      </c>
      <c r="E1808" s="352">
        <v>0</v>
      </c>
      <c r="F1808" s="352" t="s">
        <v>1507</v>
      </c>
      <c r="G1808" s="353">
        <v>19338.91</v>
      </c>
      <c r="H1808" s="353">
        <v>0</v>
      </c>
      <c r="I1808" s="353">
        <v>0</v>
      </c>
      <c r="J1808" s="353">
        <v>4834.7299999999996</v>
      </c>
      <c r="K1808" s="353">
        <v>4834.7299999999996</v>
      </c>
      <c r="L1808" s="353">
        <v>14504.18</v>
      </c>
      <c r="M1808" s="354">
        <v>0.74999987072694296</v>
      </c>
      <c r="N1808" s="355"/>
      <c r="O1808" s="355">
        <v>40073.707418981481</v>
      </c>
      <c r="P1808" s="353">
        <v>19338.91</v>
      </c>
    </row>
    <row r="1809" spans="1:16">
      <c r="A1809" s="352">
        <v>974912</v>
      </c>
      <c r="B1809" s="352">
        <v>1048</v>
      </c>
      <c r="C1809" s="352" t="s">
        <v>335</v>
      </c>
      <c r="D1809" s="352" t="s">
        <v>2026</v>
      </c>
      <c r="E1809" s="352">
        <v>0</v>
      </c>
      <c r="F1809" s="352" t="s">
        <v>1509</v>
      </c>
      <c r="G1809" s="353">
        <v>0</v>
      </c>
      <c r="H1809" s="353">
        <v>0</v>
      </c>
      <c r="I1809" s="353">
        <v>0</v>
      </c>
      <c r="J1809" s="353">
        <v>0</v>
      </c>
      <c r="K1809" s="353">
        <v>0</v>
      </c>
      <c r="L1809" s="353">
        <v>0</v>
      </c>
      <c r="M1809" s="354">
        <v>0.75</v>
      </c>
      <c r="N1809" s="355"/>
      <c r="O1809" s="355"/>
      <c r="P1809" s="353">
        <v>0</v>
      </c>
    </row>
    <row r="1810" spans="1:16">
      <c r="A1810" s="352">
        <v>974911</v>
      </c>
      <c r="B1810" s="352">
        <v>1047</v>
      </c>
      <c r="C1810" s="352" t="s">
        <v>335</v>
      </c>
      <c r="D1810" s="352" t="s">
        <v>2027</v>
      </c>
      <c r="E1810" s="352">
        <v>0</v>
      </c>
      <c r="F1810" s="352" t="s">
        <v>1509</v>
      </c>
      <c r="G1810" s="353">
        <v>0</v>
      </c>
      <c r="H1810" s="353">
        <v>0</v>
      </c>
      <c r="I1810" s="353">
        <v>0</v>
      </c>
      <c r="J1810" s="353">
        <v>0</v>
      </c>
      <c r="K1810" s="353">
        <v>0</v>
      </c>
      <c r="L1810" s="353">
        <v>0</v>
      </c>
      <c r="M1810" s="354">
        <v>0.75</v>
      </c>
      <c r="N1810" s="355"/>
      <c r="O1810" s="355"/>
      <c r="P1810" s="353">
        <v>0</v>
      </c>
    </row>
    <row r="1811" spans="1:16">
      <c r="A1811" s="352">
        <v>974910</v>
      </c>
      <c r="B1811" s="352">
        <v>1045</v>
      </c>
      <c r="C1811" s="352" t="s">
        <v>338</v>
      </c>
      <c r="D1811" s="352" t="s">
        <v>2028</v>
      </c>
      <c r="E1811" s="352">
        <v>0</v>
      </c>
      <c r="F1811" s="352" t="s">
        <v>1509</v>
      </c>
      <c r="G1811" s="353">
        <v>0</v>
      </c>
      <c r="H1811" s="353">
        <v>0</v>
      </c>
      <c r="I1811" s="353">
        <v>0</v>
      </c>
      <c r="J1811" s="353">
        <v>0</v>
      </c>
      <c r="K1811" s="353">
        <v>0</v>
      </c>
      <c r="L1811" s="353">
        <v>0</v>
      </c>
      <c r="M1811" s="354">
        <v>0.75</v>
      </c>
      <c r="N1811" s="355"/>
      <c r="O1811" s="355"/>
      <c r="P1811" s="353">
        <v>0</v>
      </c>
    </row>
    <row r="1812" spans="1:16">
      <c r="A1812" s="352">
        <v>974909</v>
      </c>
      <c r="B1812" s="352">
        <v>1044</v>
      </c>
      <c r="C1812" s="352" t="s">
        <v>335</v>
      </c>
      <c r="D1812" s="352" t="s">
        <v>2029</v>
      </c>
      <c r="E1812" s="352">
        <v>0</v>
      </c>
      <c r="F1812" s="352" t="s">
        <v>1509</v>
      </c>
      <c r="G1812" s="353">
        <v>0</v>
      </c>
      <c r="H1812" s="353">
        <v>0</v>
      </c>
      <c r="I1812" s="353">
        <v>0</v>
      </c>
      <c r="J1812" s="353">
        <v>0</v>
      </c>
      <c r="K1812" s="353">
        <v>0</v>
      </c>
      <c r="L1812" s="353">
        <v>0</v>
      </c>
      <c r="M1812" s="354">
        <v>0.75</v>
      </c>
      <c r="N1812" s="355"/>
      <c r="O1812" s="355"/>
      <c r="P1812" s="353">
        <v>0</v>
      </c>
    </row>
    <row r="1813" spans="1:16">
      <c r="A1813" s="352">
        <v>974908</v>
      </c>
      <c r="B1813" s="352">
        <v>1043</v>
      </c>
      <c r="C1813" s="352" t="s">
        <v>335</v>
      </c>
      <c r="D1813" s="352" t="s">
        <v>2030</v>
      </c>
      <c r="E1813" s="352">
        <v>0</v>
      </c>
      <c r="F1813" s="352" t="s">
        <v>1509</v>
      </c>
      <c r="G1813" s="353">
        <v>0</v>
      </c>
      <c r="H1813" s="353">
        <v>0</v>
      </c>
      <c r="I1813" s="353">
        <v>0</v>
      </c>
      <c r="J1813" s="353">
        <v>0</v>
      </c>
      <c r="K1813" s="353">
        <v>0</v>
      </c>
      <c r="L1813" s="353">
        <v>0</v>
      </c>
      <c r="M1813" s="354">
        <v>0.75</v>
      </c>
      <c r="N1813" s="355"/>
      <c r="O1813" s="355"/>
      <c r="P1813" s="353">
        <v>0</v>
      </c>
    </row>
    <row r="1814" spans="1:16">
      <c r="A1814" s="352">
        <v>974907</v>
      </c>
      <c r="B1814" s="352">
        <v>1042</v>
      </c>
      <c r="C1814" s="352" t="s">
        <v>338</v>
      </c>
      <c r="D1814" s="352" t="s">
        <v>2031</v>
      </c>
      <c r="E1814" s="352">
        <v>0</v>
      </c>
      <c r="F1814" s="352" t="s">
        <v>1509</v>
      </c>
      <c r="G1814" s="353">
        <v>0</v>
      </c>
      <c r="H1814" s="353">
        <v>0</v>
      </c>
      <c r="I1814" s="353">
        <v>0</v>
      </c>
      <c r="J1814" s="353">
        <v>0</v>
      </c>
      <c r="K1814" s="353">
        <v>0</v>
      </c>
      <c r="L1814" s="353">
        <v>0</v>
      </c>
      <c r="M1814" s="354">
        <v>0.75</v>
      </c>
      <c r="N1814" s="355"/>
      <c r="O1814" s="355"/>
      <c r="P1814" s="353">
        <v>0</v>
      </c>
    </row>
    <row r="1815" spans="1:16">
      <c r="A1815" s="352">
        <v>974906</v>
      </c>
      <c r="B1815" s="352">
        <v>1040</v>
      </c>
      <c r="C1815" s="352" t="s">
        <v>335</v>
      </c>
      <c r="D1815" s="352" t="s">
        <v>2032</v>
      </c>
      <c r="E1815" s="352">
        <v>0</v>
      </c>
      <c r="F1815" s="352" t="s">
        <v>1509</v>
      </c>
      <c r="G1815" s="353">
        <v>0</v>
      </c>
      <c r="H1815" s="353">
        <v>0</v>
      </c>
      <c r="I1815" s="353">
        <v>0</v>
      </c>
      <c r="J1815" s="353">
        <v>0</v>
      </c>
      <c r="K1815" s="353">
        <v>0</v>
      </c>
      <c r="L1815" s="353">
        <v>0</v>
      </c>
      <c r="M1815" s="354">
        <v>0.75</v>
      </c>
      <c r="N1815" s="355"/>
      <c r="O1815" s="355"/>
      <c r="P1815" s="353">
        <v>0</v>
      </c>
    </row>
    <row r="1816" spans="1:16">
      <c r="A1816" s="352">
        <v>481864</v>
      </c>
      <c r="B1816" s="352">
        <v>104</v>
      </c>
      <c r="C1816" s="352" t="s">
        <v>338</v>
      </c>
      <c r="D1816" s="352" t="s">
        <v>2033</v>
      </c>
      <c r="E1816" s="352">
        <v>0</v>
      </c>
      <c r="F1816" s="352" t="s">
        <v>1504</v>
      </c>
      <c r="G1816" s="353">
        <v>10713.45</v>
      </c>
      <c r="H1816" s="353">
        <v>0</v>
      </c>
      <c r="I1816" s="353">
        <v>0</v>
      </c>
      <c r="J1816" s="353">
        <v>2678.36</v>
      </c>
      <c r="K1816" s="353">
        <v>2678.36</v>
      </c>
      <c r="L1816" s="353">
        <v>8035.09</v>
      </c>
      <c r="M1816" s="354">
        <v>0.75</v>
      </c>
      <c r="N1816" s="355"/>
      <c r="O1816" s="355">
        <v>40990.489282407405</v>
      </c>
      <c r="P1816" s="353">
        <v>10713.45</v>
      </c>
    </row>
    <row r="1817" spans="1:16">
      <c r="A1817" s="352">
        <v>974905</v>
      </c>
      <c r="B1817" s="352">
        <v>1039</v>
      </c>
      <c r="C1817" s="352" t="s">
        <v>335</v>
      </c>
      <c r="D1817" s="352" t="s">
        <v>2034</v>
      </c>
      <c r="E1817" s="352">
        <v>0</v>
      </c>
      <c r="F1817" s="352" t="s">
        <v>1509</v>
      </c>
      <c r="G1817" s="353">
        <v>0</v>
      </c>
      <c r="H1817" s="353">
        <v>0</v>
      </c>
      <c r="I1817" s="353">
        <v>0</v>
      </c>
      <c r="J1817" s="353">
        <v>0</v>
      </c>
      <c r="K1817" s="353">
        <v>0</v>
      </c>
      <c r="L1817" s="353">
        <v>0</v>
      </c>
      <c r="M1817" s="354">
        <v>0.75</v>
      </c>
      <c r="N1817" s="355"/>
      <c r="O1817" s="355"/>
      <c r="P1817" s="353">
        <v>0</v>
      </c>
    </row>
    <row r="1818" spans="1:16">
      <c r="A1818" s="352">
        <v>974904</v>
      </c>
      <c r="B1818" s="352">
        <v>1038</v>
      </c>
      <c r="C1818" s="352" t="s">
        <v>335</v>
      </c>
      <c r="D1818" s="352" t="s">
        <v>2035</v>
      </c>
      <c r="E1818" s="352">
        <v>0</v>
      </c>
      <c r="F1818" s="352" t="s">
        <v>1509</v>
      </c>
      <c r="G1818" s="353">
        <v>0</v>
      </c>
      <c r="H1818" s="353">
        <v>0</v>
      </c>
      <c r="I1818" s="353">
        <v>0</v>
      </c>
      <c r="J1818" s="353">
        <v>0</v>
      </c>
      <c r="K1818" s="353">
        <v>0</v>
      </c>
      <c r="L1818" s="353">
        <v>0</v>
      </c>
      <c r="M1818" s="354">
        <v>0.75</v>
      </c>
      <c r="N1818" s="355"/>
      <c r="O1818" s="355"/>
      <c r="P1818" s="353">
        <v>0</v>
      </c>
    </row>
    <row r="1819" spans="1:16">
      <c r="A1819" s="352">
        <v>974903</v>
      </c>
      <c r="B1819" s="352">
        <v>1033</v>
      </c>
      <c r="C1819" s="352" t="s">
        <v>335</v>
      </c>
      <c r="D1819" s="352" t="s">
        <v>2036</v>
      </c>
      <c r="E1819" s="352">
        <v>0</v>
      </c>
      <c r="F1819" s="352" t="s">
        <v>1509</v>
      </c>
      <c r="G1819" s="353">
        <v>4891.34</v>
      </c>
      <c r="H1819" s="353">
        <v>0</v>
      </c>
      <c r="I1819" s="353">
        <v>0</v>
      </c>
      <c r="J1819" s="353">
        <v>1222.83</v>
      </c>
      <c r="K1819" s="353">
        <v>1222.83</v>
      </c>
      <c r="L1819" s="353">
        <v>3668.51</v>
      </c>
      <c r="M1819" s="354">
        <v>0.75</v>
      </c>
      <c r="N1819" s="355">
        <v>40764.590300925927</v>
      </c>
      <c r="O1819" s="355">
        <v>40828.49291666667</v>
      </c>
      <c r="P1819" s="353">
        <v>0</v>
      </c>
    </row>
    <row r="1820" spans="1:16">
      <c r="A1820" s="352">
        <v>477954</v>
      </c>
      <c r="B1820" s="352">
        <v>1032</v>
      </c>
      <c r="C1820" s="352" t="s">
        <v>375</v>
      </c>
      <c r="D1820" s="352" t="s">
        <v>2037</v>
      </c>
      <c r="E1820" s="352">
        <v>1</v>
      </c>
      <c r="F1820" s="352" t="s">
        <v>1511</v>
      </c>
      <c r="G1820" s="353">
        <v>90473.47</v>
      </c>
      <c r="H1820" s="353">
        <v>0</v>
      </c>
      <c r="I1820" s="353">
        <v>0</v>
      </c>
      <c r="J1820" s="353">
        <v>22618.37</v>
      </c>
      <c r="K1820" s="353">
        <v>22618.37</v>
      </c>
      <c r="L1820" s="353">
        <v>67855.100000000006</v>
      </c>
      <c r="M1820" s="354">
        <v>0.74999997236758997</v>
      </c>
      <c r="N1820" s="355"/>
      <c r="O1820" s="355">
        <v>41386.642766203702</v>
      </c>
      <c r="P1820" s="353">
        <v>0</v>
      </c>
    </row>
    <row r="1821" spans="1:16">
      <c r="A1821" s="352">
        <v>477953</v>
      </c>
      <c r="B1821" s="352">
        <v>1031</v>
      </c>
      <c r="C1821" s="352" t="s">
        <v>375</v>
      </c>
      <c r="D1821" s="352" t="s">
        <v>2038</v>
      </c>
      <c r="E1821" s="352">
        <v>1</v>
      </c>
      <c r="F1821" s="352" t="s">
        <v>1511</v>
      </c>
      <c r="G1821" s="353">
        <v>53207.5</v>
      </c>
      <c r="H1821" s="353">
        <v>0</v>
      </c>
      <c r="I1821" s="353">
        <v>0</v>
      </c>
      <c r="J1821" s="353">
        <v>0</v>
      </c>
      <c r="K1821" s="353">
        <v>0</v>
      </c>
      <c r="L1821" s="353">
        <v>53207.5</v>
      </c>
      <c r="M1821" s="354">
        <v>1</v>
      </c>
      <c r="N1821" s="355"/>
      <c r="O1821" s="355">
        <v>41386.642766203702</v>
      </c>
      <c r="P1821" s="353">
        <v>0</v>
      </c>
    </row>
    <row r="1822" spans="1:16">
      <c r="A1822" s="352">
        <v>974902</v>
      </c>
      <c r="B1822" s="352">
        <v>1030</v>
      </c>
      <c r="C1822" s="352" t="s">
        <v>338</v>
      </c>
      <c r="D1822" s="352" t="s">
        <v>2039</v>
      </c>
      <c r="E1822" s="352">
        <v>0</v>
      </c>
      <c r="F1822" s="352" t="s">
        <v>1509</v>
      </c>
      <c r="G1822" s="353">
        <v>0</v>
      </c>
      <c r="H1822" s="353">
        <v>0</v>
      </c>
      <c r="I1822" s="353">
        <v>0</v>
      </c>
      <c r="J1822" s="353">
        <v>0</v>
      </c>
      <c r="K1822" s="353">
        <v>0</v>
      </c>
      <c r="L1822" s="353">
        <v>0</v>
      </c>
      <c r="M1822" s="354">
        <v>0.75</v>
      </c>
      <c r="N1822" s="355"/>
      <c r="O1822" s="355"/>
      <c r="P1822" s="353">
        <v>0</v>
      </c>
    </row>
    <row r="1823" spans="1:16">
      <c r="A1823" s="352">
        <v>481861</v>
      </c>
      <c r="B1823" s="352">
        <v>103</v>
      </c>
      <c r="C1823" s="352" t="s">
        <v>338</v>
      </c>
      <c r="D1823" s="352" t="s">
        <v>2040</v>
      </c>
      <c r="E1823" s="352">
        <v>0</v>
      </c>
      <c r="F1823" s="352" t="s">
        <v>1504</v>
      </c>
      <c r="G1823" s="353">
        <v>0</v>
      </c>
      <c r="H1823" s="353">
        <v>0</v>
      </c>
      <c r="I1823" s="353">
        <v>0</v>
      </c>
      <c r="J1823" s="353">
        <v>0</v>
      </c>
      <c r="K1823" s="353">
        <v>0</v>
      </c>
      <c r="L1823" s="353">
        <v>0</v>
      </c>
      <c r="M1823" s="354">
        <v>0.75</v>
      </c>
      <c r="N1823" s="355"/>
      <c r="O1823" s="355"/>
      <c r="P1823" s="353">
        <v>0</v>
      </c>
    </row>
    <row r="1824" spans="1:16">
      <c r="A1824" s="352">
        <v>974901</v>
      </c>
      <c r="B1824" s="352">
        <v>1029</v>
      </c>
      <c r="C1824" s="352" t="s">
        <v>338</v>
      </c>
      <c r="D1824" s="352" t="s">
        <v>2041</v>
      </c>
      <c r="E1824" s="352">
        <v>0</v>
      </c>
      <c r="F1824" s="352" t="s">
        <v>1509</v>
      </c>
      <c r="G1824" s="353">
        <v>0</v>
      </c>
      <c r="H1824" s="353">
        <v>0</v>
      </c>
      <c r="I1824" s="353">
        <v>0</v>
      </c>
      <c r="J1824" s="353">
        <v>0</v>
      </c>
      <c r="K1824" s="353">
        <v>0</v>
      </c>
      <c r="L1824" s="353">
        <v>0</v>
      </c>
      <c r="M1824" s="354">
        <v>0.75</v>
      </c>
      <c r="N1824" s="355"/>
      <c r="O1824" s="355"/>
      <c r="P1824" s="353">
        <v>0</v>
      </c>
    </row>
    <row r="1825" spans="1:16">
      <c r="A1825" s="352">
        <v>477952</v>
      </c>
      <c r="B1825" s="352">
        <v>1028</v>
      </c>
      <c r="C1825" s="352" t="s">
        <v>375</v>
      </c>
      <c r="D1825" s="352" t="s">
        <v>2042</v>
      </c>
      <c r="E1825" s="352">
        <v>0</v>
      </c>
      <c r="F1825" s="352" t="s">
        <v>1511</v>
      </c>
      <c r="G1825" s="353">
        <v>66380</v>
      </c>
      <c r="H1825" s="353">
        <v>0</v>
      </c>
      <c r="I1825" s="353">
        <v>0</v>
      </c>
      <c r="J1825" s="353">
        <v>16595</v>
      </c>
      <c r="K1825" s="353">
        <v>16595</v>
      </c>
      <c r="L1825" s="353">
        <v>49785</v>
      </c>
      <c r="M1825" s="354">
        <v>0.75</v>
      </c>
      <c r="N1825" s="355"/>
      <c r="O1825" s="355">
        <v>38427.871168981481</v>
      </c>
      <c r="P1825" s="353">
        <v>0</v>
      </c>
    </row>
    <row r="1826" spans="1:16">
      <c r="A1826" s="352">
        <v>974900</v>
      </c>
      <c r="B1826" s="352">
        <v>1028</v>
      </c>
      <c r="C1826" s="352" t="s">
        <v>335</v>
      </c>
      <c r="D1826" s="352" t="s">
        <v>2043</v>
      </c>
      <c r="E1826" s="352">
        <v>0</v>
      </c>
      <c r="F1826" s="352" t="s">
        <v>1509</v>
      </c>
      <c r="G1826" s="353">
        <v>0</v>
      </c>
      <c r="H1826" s="353">
        <v>0</v>
      </c>
      <c r="I1826" s="353">
        <v>0</v>
      </c>
      <c r="J1826" s="353">
        <v>0</v>
      </c>
      <c r="K1826" s="353">
        <v>0</v>
      </c>
      <c r="L1826" s="353">
        <v>0</v>
      </c>
      <c r="M1826" s="354">
        <v>0.75</v>
      </c>
      <c r="N1826" s="355"/>
      <c r="O1826" s="355"/>
      <c r="P1826" s="353">
        <v>0</v>
      </c>
    </row>
    <row r="1827" spans="1:16">
      <c r="A1827" s="352">
        <v>477951</v>
      </c>
      <c r="B1827" s="352">
        <v>1027</v>
      </c>
      <c r="C1827" s="352" t="s">
        <v>375</v>
      </c>
      <c r="D1827" s="352" t="s">
        <v>2044</v>
      </c>
      <c r="E1827" s="352">
        <v>0</v>
      </c>
      <c r="F1827" s="352" t="s">
        <v>1511</v>
      </c>
      <c r="G1827" s="353">
        <v>17320</v>
      </c>
      <c r="H1827" s="353">
        <v>0</v>
      </c>
      <c r="I1827" s="353">
        <v>0</v>
      </c>
      <c r="J1827" s="353">
        <v>0</v>
      </c>
      <c r="K1827" s="353">
        <v>0</v>
      </c>
      <c r="L1827" s="353">
        <v>17320</v>
      </c>
      <c r="M1827" s="354">
        <v>1</v>
      </c>
      <c r="N1827" s="355"/>
      <c r="O1827" s="355">
        <v>38427.871168981481</v>
      </c>
      <c r="P1827" s="353">
        <v>0</v>
      </c>
    </row>
    <row r="1828" spans="1:16">
      <c r="A1828" s="352">
        <v>480163</v>
      </c>
      <c r="B1828" s="352">
        <v>1026</v>
      </c>
      <c r="C1828" s="352" t="s">
        <v>413</v>
      </c>
      <c r="D1828" s="352" t="s">
        <v>2045</v>
      </c>
      <c r="E1828" s="352">
        <v>0</v>
      </c>
      <c r="F1828" s="352" t="s">
        <v>1507</v>
      </c>
      <c r="G1828" s="353">
        <v>10460.700000000001</v>
      </c>
      <c r="H1828" s="353">
        <v>351.2</v>
      </c>
      <c r="I1828" s="353">
        <v>0</v>
      </c>
      <c r="J1828" s="353">
        <v>2615.17</v>
      </c>
      <c r="K1828" s="353">
        <v>2615.17</v>
      </c>
      <c r="L1828" s="353">
        <v>7845.53</v>
      </c>
      <c r="M1828" s="354">
        <v>0.75000047797948499</v>
      </c>
      <c r="N1828" s="355"/>
      <c r="O1828" s="355">
        <v>40115.78502314815</v>
      </c>
      <c r="P1828" s="353">
        <v>10460.700000000001</v>
      </c>
    </row>
    <row r="1829" spans="1:16">
      <c r="A1829" s="352">
        <v>974899</v>
      </c>
      <c r="B1829" s="352">
        <v>1025</v>
      </c>
      <c r="C1829" s="352" t="s">
        <v>335</v>
      </c>
      <c r="D1829" s="352" t="s">
        <v>2046</v>
      </c>
      <c r="E1829" s="352">
        <v>0</v>
      </c>
      <c r="F1829" s="352" t="s">
        <v>1509</v>
      </c>
      <c r="G1829" s="353">
        <v>4921.2700000000004</v>
      </c>
      <c r="H1829" s="353">
        <v>0</v>
      </c>
      <c r="I1829" s="353">
        <v>0</v>
      </c>
      <c r="J1829" s="353">
        <v>1230.32</v>
      </c>
      <c r="K1829" s="353">
        <v>1230.32</v>
      </c>
      <c r="L1829" s="353">
        <v>3690.95</v>
      </c>
      <c r="M1829" s="354">
        <v>0.74999949200104798</v>
      </c>
      <c r="N1829" s="355">
        <v>40764.590300925927</v>
      </c>
      <c r="O1829" s="355">
        <v>40828.49291666667</v>
      </c>
      <c r="P1829" s="353">
        <v>0</v>
      </c>
    </row>
    <row r="1830" spans="1:16">
      <c r="A1830" s="352">
        <v>974898</v>
      </c>
      <c r="B1830" s="352">
        <v>1024</v>
      </c>
      <c r="C1830" s="352" t="s">
        <v>335</v>
      </c>
      <c r="D1830" s="352" t="s">
        <v>2047</v>
      </c>
      <c r="E1830" s="352">
        <v>0</v>
      </c>
      <c r="F1830" s="352" t="s">
        <v>1509</v>
      </c>
      <c r="G1830" s="353">
        <v>0</v>
      </c>
      <c r="H1830" s="353">
        <v>0</v>
      </c>
      <c r="I1830" s="353">
        <v>0</v>
      </c>
      <c r="J1830" s="353">
        <v>0</v>
      </c>
      <c r="K1830" s="353">
        <v>0</v>
      </c>
      <c r="L1830" s="353">
        <v>0</v>
      </c>
      <c r="M1830" s="354">
        <v>0.75</v>
      </c>
      <c r="N1830" s="355"/>
      <c r="O1830" s="355"/>
      <c r="P1830" s="353">
        <v>0</v>
      </c>
    </row>
    <row r="1831" spans="1:16">
      <c r="A1831" s="352">
        <v>974897</v>
      </c>
      <c r="B1831" s="352">
        <v>1023</v>
      </c>
      <c r="C1831" s="352" t="s">
        <v>335</v>
      </c>
      <c r="D1831" s="352" t="s">
        <v>2048</v>
      </c>
      <c r="E1831" s="352">
        <v>0</v>
      </c>
      <c r="F1831" s="352" t="s">
        <v>1509</v>
      </c>
      <c r="G1831" s="353">
        <v>4401.99</v>
      </c>
      <c r="H1831" s="353">
        <v>0</v>
      </c>
      <c r="I1831" s="353">
        <v>0</v>
      </c>
      <c r="J1831" s="353">
        <v>1100.5</v>
      </c>
      <c r="K1831" s="353">
        <v>1100.5</v>
      </c>
      <c r="L1831" s="353">
        <v>3301.49</v>
      </c>
      <c r="M1831" s="354">
        <v>0.74999943207503805</v>
      </c>
      <c r="N1831" s="355">
        <v>40764.590300925927</v>
      </c>
      <c r="O1831" s="355">
        <v>40828.49291666667</v>
      </c>
      <c r="P1831" s="353">
        <v>0</v>
      </c>
    </row>
    <row r="1832" spans="1:16">
      <c r="A1832" s="352">
        <v>974896</v>
      </c>
      <c r="B1832" s="352">
        <v>1022</v>
      </c>
      <c r="C1832" s="352" t="s">
        <v>335</v>
      </c>
      <c r="D1832" s="352" t="s">
        <v>2049</v>
      </c>
      <c r="E1832" s="352">
        <v>0</v>
      </c>
      <c r="F1832" s="352" t="s">
        <v>1509</v>
      </c>
      <c r="G1832" s="353">
        <v>3255.91</v>
      </c>
      <c r="H1832" s="353">
        <v>0</v>
      </c>
      <c r="I1832" s="353">
        <v>0</v>
      </c>
      <c r="J1832" s="353">
        <v>813.98</v>
      </c>
      <c r="K1832" s="353">
        <v>813.98</v>
      </c>
      <c r="L1832" s="353">
        <v>2441.9299999999998</v>
      </c>
      <c r="M1832" s="354">
        <v>0.74999923216550801</v>
      </c>
      <c r="N1832" s="355">
        <v>40764.590300925927</v>
      </c>
      <c r="O1832" s="355">
        <v>40828.49291666667</v>
      </c>
      <c r="P1832" s="353">
        <v>0</v>
      </c>
    </row>
    <row r="1833" spans="1:16">
      <c r="A1833" s="352">
        <v>974895</v>
      </c>
      <c r="B1833" s="352">
        <v>1021</v>
      </c>
      <c r="C1833" s="352" t="s">
        <v>335</v>
      </c>
      <c r="D1833" s="352" t="s">
        <v>2050</v>
      </c>
      <c r="E1833" s="352">
        <v>0</v>
      </c>
      <c r="F1833" s="352" t="s">
        <v>1509</v>
      </c>
      <c r="G1833" s="353">
        <v>3697.4</v>
      </c>
      <c r="H1833" s="353">
        <v>0</v>
      </c>
      <c r="I1833" s="353">
        <v>0</v>
      </c>
      <c r="J1833" s="353">
        <v>924.35</v>
      </c>
      <c r="K1833" s="353">
        <v>924.35</v>
      </c>
      <c r="L1833" s="353">
        <v>2773.05</v>
      </c>
      <c r="M1833" s="354">
        <v>0.75</v>
      </c>
      <c r="N1833" s="355">
        <v>40764.590300925927</v>
      </c>
      <c r="O1833" s="355">
        <v>40828.49291666667</v>
      </c>
      <c r="P1833" s="353">
        <v>0</v>
      </c>
    </row>
    <row r="1834" spans="1:16">
      <c r="A1834" s="352">
        <v>974894</v>
      </c>
      <c r="B1834" s="352">
        <v>1020</v>
      </c>
      <c r="C1834" s="352" t="s">
        <v>335</v>
      </c>
      <c r="D1834" s="352" t="s">
        <v>2051</v>
      </c>
      <c r="E1834" s="352">
        <v>0</v>
      </c>
      <c r="F1834" s="352" t="s">
        <v>1509</v>
      </c>
      <c r="G1834" s="353">
        <v>0</v>
      </c>
      <c r="H1834" s="353">
        <v>0</v>
      </c>
      <c r="I1834" s="353">
        <v>0</v>
      </c>
      <c r="J1834" s="353">
        <v>0</v>
      </c>
      <c r="K1834" s="353">
        <v>0</v>
      </c>
      <c r="L1834" s="353">
        <v>0</v>
      </c>
      <c r="M1834" s="354">
        <v>0.75</v>
      </c>
      <c r="N1834" s="355"/>
      <c r="O1834" s="355"/>
      <c r="P1834" s="353">
        <v>0</v>
      </c>
    </row>
    <row r="1835" spans="1:16">
      <c r="A1835" s="352">
        <v>481862</v>
      </c>
      <c r="B1835" s="352">
        <v>102</v>
      </c>
      <c r="C1835" s="352" t="s">
        <v>335</v>
      </c>
      <c r="D1835" s="352" t="s">
        <v>2052</v>
      </c>
      <c r="E1835" s="352">
        <v>0</v>
      </c>
      <c r="F1835" s="352" t="s">
        <v>1504</v>
      </c>
      <c r="G1835" s="353">
        <v>0</v>
      </c>
      <c r="H1835" s="353">
        <v>0</v>
      </c>
      <c r="I1835" s="353">
        <v>0</v>
      </c>
      <c r="J1835" s="353">
        <v>0</v>
      </c>
      <c r="K1835" s="353">
        <v>0</v>
      </c>
      <c r="L1835" s="353">
        <v>0</v>
      </c>
      <c r="M1835" s="354">
        <v>0.75</v>
      </c>
      <c r="N1835" s="355"/>
      <c r="O1835" s="355"/>
      <c r="P1835" s="353">
        <v>0</v>
      </c>
    </row>
    <row r="1836" spans="1:16">
      <c r="A1836" s="352">
        <v>974893</v>
      </c>
      <c r="B1836" s="352">
        <v>1019</v>
      </c>
      <c r="C1836" s="352" t="s">
        <v>335</v>
      </c>
      <c r="D1836" s="352" t="s">
        <v>2053</v>
      </c>
      <c r="E1836" s="352">
        <v>0</v>
      </c>
      <c r="F1836" s="352" t="s">
        <v>1509</v>
      </c>
      <c r="G1836" s="353">
        <v>0</v>
      </c>
      <c r="H1836" s="353">
        <v>0</v>
      </c>
      <c r="I1836" s="353">
        <v>0</v>
      </c>
      <c r="J1836" s="353">
        <v>0</v>
      </c>
      <c r="K1836" s="353">
        <v>0</v>
      </c>
      <c r="L1836" s="353">
        <v>0</v>
      </c>
      <c r="M1836" s="354">
        <v>0.75</v>
      </c>
      <c r="N1836" s="355"/>
      <c r="O1836" s="355"/>
      <c r="P1836" s="353">
        <v>0</v>
      </c>
    </row>
    <row r="1837" spans="1:16">
      <c r="A1837" s="352">
        <v>974892</v>
      </c>
      <c r="B1837" s="352">
        <v>1018</v>
      </c>
      <c r="C1837" s="352" t="s">
        <v>338</v>
      </c>
      <c r="D1837" s="352" t="s">
        <v>2054</v>
      </c>
      <c r="E1837" s="352">
        <v>0</v>
      </c>
      <c r="F1837" s="352" t="s">
        <v>1509</v>
      </c>
      <c r="G1837" s="353">
        <v>4731.3999999999996</v>
      </c>
      <c r="H1837" s="353">
        <v>0</v>
      </c>
      <c r="I1837" s="353">
        <v>0</v>
      </c>
      <c r="J1837" s="353">
        <v>1182.8499999999999</v>
      </c>
      <c r="K1837" s="353">
        <v>1182.8499999999999</v>
      </c>
      <c r="L1837" s="353">
        <v>3548.55</v>
      </c>
      <c r="M1837" s="354">
        <v>0.75</v>
      </c>
      <c r="N1837" s="355">
        <v>40764.590300925927</v>
      </c>
      <c r="O1837" s="355">
        <v>40828.49291666667</v>
      </c>
      <c r="P1837" s="353">
        <v>0</v>
      </c>
    </row>
    <row r="1838" spans="1:16">
      <c r="A1838" s="352">
        <v>974891</v>
      </c>
      <c r="B1838" s="352">
        <v>1017</v>
      </c>
      <c r="C1838" s="352" t="s">
        <v>335</v>
      </c>
      <c r="D1838" s="352" t="s">
        <v>2055</v>
      </c>
      <c r="E1838" s="352">
        <v>0</v>
      </c>
      <c r="F1838" s="352" t="s">
        <v>1509</v>
      </c>
      <c r="G1838" s="353">
        <v>0</v>
      </c>
      <c r="H1838" s="353">
        <v>0</v>
      </c>
      <c r="I1838" s="353">
        <v>0</v>
      </c>
      <c r="J1838" s="353">
        <v>0</v>
      </c>
      <c r="K1838" s="353">
        <v>0</v>
      </c>
      <c r="L1838" s="353">
        <v>0</v>
      </c>
      <c r="M1838" s="354">
        <v>0.75</v>
      </c>
      <c r="N1838" s="355"/>
      <c r="O1838" s="355"/>
      <c r="P1838" s="353">
        <v>0</v>
      </c>
    </row>
    <row r="1839" spans="1:16">
      <c r="A1839" s="352">
        <v>974890</v>
      </c>
      <c r="B1839" s="352">
        <v>1016</v>
      </c>
      <c r="C1839" s="352" t="s">
        <v>335</v>
      </c>
      <c r="D1839" s="352" t="s">
        <v>2056</v>
      </c>
      <c r="E1839" s="352">
        <v>0</v>
      </c>
      <c r="F1839" s="352" t="s">
        <v>1509</v>
      </c>
      <c r="G1839" s="353">
        <v>2661.91</v>
      </c>
      <c r="H1839" s="353">
        <v>0</v>
      </c>
      <c r="I1839" s="353">
        <v>0</v>
      </c>
      <c r="J1839" s="353">
        <v>665.48</v>
      </c>
      <c r="K1839" s="353">
        <v>665.48</v>
      </c>
      <c r="L1839" s="353">
        <v>1996.43</v>
      </c>
      <c r="M1839" s="354">
        <v>0.74999906082474599</v>
      </c>
      <c r="N1839" s="355">
        <v>40764.590300925927</v>
      </c>
      <c r="O1839" s="355">
        <v>40828.49291666667</v>
      </c>
      <c r="P1839" s="353">
        <v>0</v>
      </c>
    </row>
    <row r="1840" spans="1:16">
      <c r="A1840" s="352">
        <v>480164</v>
      </c>
      <c r="B1840" s="352">
        <v>1014</v>
      </c>
      <c r="C1840" s="352" t="s">
        <v>413</v>
      </c>
      <c r="D1840" s="352" t="s">
        <v>2057</v>
      </c>
      <c r="E1840" s="352">
        <v>0</v>
      </c>
      <c r="F1840" s="352" t="s">
        <v>1507</v>
      </c>
      <c r="G1840" s="353">
        <v>14552.62</v>
      </c>
      <c r="H1840" s="353">
        <v>0</v>
      </c>
      <c r="I1840" s="353">
        <v>0</v>
      </c>
      <c r="J1840" s="353">
        <v>3638.15</v>
      </c>
      <c r="K1840" s="353">
        <v>3638.15</v>
      </c>
      <c r="L1840" s="353">
        <v>10914.47</v>
      </c>
      <c r="M1840" s="354">
        <v>0.75000034358074297</v>
      </c>
      <c r="N1840" s="355"/>
      <c r="O1840" s="355">
        <v>40042.8125462963</v>
      </c>
      <c r="P1840" s="353">
        <v>14552.62</v>
      </c>
    </row>
    <row r="1841" spans="1:16">
      <c r="A1841" s="352">
        <v>974889</v>
      </c>
      <c r="B1841" s="352">
        <v>1013</v>
      </c>
      <c r="C1841" s="352" t="s">
        <v>375</v>
      </c>
      <c r="D1841" s="352" t="s">
        <v>2058</v>
      </c>
      <c r="E1841" s="352">
        <v>0</v>
      </c>
      <c r="F1841" s="352" t="s">
        <v>1509</v>
      </c>
      <c r="G1841" s="353">
        <v>3613.94</v>
      </c>
      <c r="H1841" s="353">
        <v>0</v>
      </c>
      <c r="I1841" s="353">
        <v>0</v>
      </c>
      <c r="J1841" s="353">
        <v>903.48</v>
      </c>
      <c r="K1841" s="353">
        <v>903.48</v>
      </c>
      <c r="L1841" s="353">
        <v>2710.46</v>
      </c>
      <c r="M1841" s="354">
        <v>0.75</v>
      </c>
      <c r="N1841" s="355">
        <v>40764.590300925927</v>
      </c>
      <c r="O1841" s="355">
        <v>40828.49291666667</v>
      </c>
      <c r="P1841" s="353">
        <v>0</v>
      </c>
    </row>
    <row r="1842" spans="1:16">
      <c r="A1842" s="352">
        <v>974888</v>
      </c>
      <c r="B1842" s="352">
        <v>1012</v>
      </c>
      <c r="C1842" s="352" t="s">
        <v>338</v>
      </c>
      <c r="D1842" s="352" t="s">
        <v>2059</v>
      </c>
      <c r="E1842" s="352">
        <v>0</v>
      </c>
      <c r="F1842" s="352" t="s">
        <v>1509</v>
      </c>
      <c r="G1842" s="353">
        <v>1977.11</v>
      </c>
      <c r="H1842" s="353">
        <v>0</v>
      </c>
      <c r="I1842" s="353">
        <v>0</v>
      </c>
      <c r="J1842" s="353">
        <v>494.28</v>
      </c>
      <c r="K1842" s="353">
        <v>494.28</v>
      </c>
      <c r="L1842" s="353">
        <v>1482.83</v>
      </c>
      <c r="M1842" s="354">
        <v>0.74999873552811902</v>
      </c>
      <c r="N1842" s="355">
        <v>40764.590300925927</v>
      </c>
      <c r="O1842" s="355">
        <v>40828.49291666667</v>
      </c>
      <c r="P1842" s="353">
        <v>0</v>
      </c>
    </row>
    <row r="1843" spans="1:16">
      <c r="A1843" s="352">
        <v>974887</v>
      </c>
      <c r="B1843" s="352">
        <v>1011</v>
      </c>
      <c r="C1843" s="352" t="s">
        <v>335</v>
      </c>
      <c r="D1843" s="352" t="s">
        <v>2060</v>
      </c>
      <c r="E1843" s="352">
        <v>0</v>
      </c>
      <c r="F1843" s="352" t="s">
        <v>1509</v>
      </c>
      <c r="G1843" s="353">
        <v>2012.15</v>
      </c>
      <c r="H1843" s="353">
        <v>0</v>
      </c>
      <c r="I1843" s="353">
        <v>0</v>
      </c>
      <c r="J1843" s="353">
        <v>503.04</v>
      </c>
      <c r="K1843" s="353">
        <v>503.04</v>
      </c>
      <c r="L1843" s="353">
        <v>1509.11</v>
      </c>
      <c r="M1843" s="354">
        <v>0.74999875754789602</v>
      </c>
      <c r="N1843" s="355">
        <v>40764.590300925927</v>
      </c>
      <c r="O1843" s="355">
        <v>40828.49291666667</v>
      </c>
      <c r="P1843" s="353">
        <v>0</v>
      </c>
    </row>
    <row r="1844" spans="1:16">
      <c r="A1844" s="352">
        <v>974886</v>
      </c>
      <c r="B1844" s="352">
        <v>1010</v>
      </c>
      <c r="C1844" s="352" t="s">
        <v>335</v>
      </c>
      <c r="D1844" s="352" t="s">
        <v>2061</v>
      </c>
      <c r="E1844" s="352">
        <v>0</v>
      </c>
      <c r="F1844" s="352" t="s">
        <v>1509</v>
      </c>
      <c r="G1844" s="353">
        <v>2045.34</v>
      </c>
      <c r="H1844" s="353">
        <v>0</v>
      </c>
      <c r="I1844" s="353">
        <v>0</v>
      </c>
      <c r="J1844" s="353">
        <v>511.33</v>
      </c>
      <c r="K1844" s="353">
        <v>511.33</v>
      </c>
      <c r="L1844" s="353">
        <v>1534.01</v>
      </c>
      <c r="M1844" s="354">
        <v>0.75</v>
      </c>
      <c r="N1844" s="355">
        <v>40764.590300925927</v>
      </c>
      <c r="O1844" s="355">
        <v>40828.49291666667</v>
      </c>
      <c r="P1844" s="353">
        <v>0</v>
      </c>
    </row>
    <row r="1845" spans="1:16">
      <c r="A1845" s="352">
        <v>481863</v>
      </c>
      <c r="B1845" s="352">
        <v>101</v>
      </c>
      <c r="C1845" s="352" t="s">
        <v>338</v>
      </c>
      <c r="D1845" s="352" t="s">
        <v>2062</v>
      </c>
      <c r="E1845" s="352">
        <v>0</v>
      </c>
      <c r="F1845" s="352" t="s">
        <v>1504</v>
      </c>
      <c r="G1845" s="353">
        <v>0</v>
      </c>
      <c r="H1845" s="353">
        <v>0</v>
      </c>
      <c r="I1845" s="353">
        <v>0</v>
      </c>
      <c r="J1845" s="353">
        <v>0</v>
      </c>
      <c r="K1845" s="353">
        <v>0</v>
      </c>
      <c r="L1845" s="353">
        <v>0</v>
      </c>
      <c r="M1845" s="354">
        <v>0.75</v>
      </c>
      <c r="N1845" s="355"/>
      <c r="O1845" s="355"/>
      <c r="P1845" s="353">
        <v>0</v>
      </c>
    </row>
    <row r="1846" spans="1:16">
      <c r="A1846" s="352">
        <v>974885</v>
      </c>
      <c r="B1846" s="352">
        <v>1009</v>
      </c>
      <c r="C1846" s="352" t="s">
        <v>335</v>
      </c>
      <c r="D1846" s="352" t="s">
        <v>2063</v>
      </c>
      <c r="E1846" s="352">
        <v>0</v>
      </c>
      <c r="F1846" s="352" t="s">
        <v>1509</v>
      </c>
      <c r="G1846" s="353">
        <v>1905.64</v>
      </c>
      <c r="H1846" s="353">
        <v>0</v>
      </c>
      <c r="I1846" s="353">
        <v>0</v>
      </c>
      <c r="J1846" s="353">
        <v>476.41</v>
      </c>
      <c r="K1846" s="353">
        <v>476.41</v>
      </c>
      <c r="L1846" s="353">
        <v>1429.23</v>
      </c>
      <c r="M1846" s="354">
        <v>0.75</v>
      </c>
      <c r="N1846" s="355">
        <v>40764.590300925927</v>
      </c>
      <c r="O1846" s="355">
        <v>40828.49291666667</v>
      </c>
      <c r="P1846" s="353">
        <v>0</v>
      </c>
    </row>
    <row r="1847" spans="1:16">
      <c r="A1847" s="352">
        <v>974884</v>
      </c>
      <c r="B1847" s="352">
        <v>1008</v>
      </c>
      <c r="C1847" s="352" t="s">
        <v>335</v>
      </c>
      <c r="D1847" s="352" t="s">
        <v>2064</v>
      </c>
      <c r="E1847" s="352">
        <v>0</v>
      </c>
      <c r="F1847" s="352" t="s">
        <v>1509</v>
      </c>
      <c r="G1847" s="353">
        <v>0</v>
      </c>
      <c r="H1847" s="353">
        <v>0</v>
      </c>
      <c r="I1847" s="353">
        <v>0</v>
      </c>
      <c r="J1847" s="353">
        <v>0</v>
      </c>
      <c r="K1847" s="353">
        <v>0</v>
      </c>
      <c r="L1847" s="353">
        <v>0</v>
      </c>
      <c r="M1847" s="354">
        <v>0.75</v>
      </c>
      <c r="N1847" s="355"/>
      <c r="O1847" s="355"/>
      <c r="P1847" s="353">
        <v>0</v>
      </c>
    </row>
    <row r="1848" spans="1:16">
      <c r="A1848" s="352">
        <v>974883</v>
      </c>
      <c r="B1848" s="352">
        <v>1007</v>
      </c>
      <c r="C1848" s="352" t="s">
        <v>335</v>
      </c>
      <c r="D1848" s="352" t="s">
        <v>2065</v>
      </c>
      <c r="E1848" s="352">
        <v>0</v>
      </c>
      <c r="F1848" s="352" t="s">
        <v>1509</v>
      </c>
      <c r="G1848" s="353">
        <v>0</v>
      </c>
      <c r="H1848" s="353">
        <v>0</v>
      </c>
      <c r="I1848" s="353">
        <v>0</v>
      </c>
      <c r="J1848" s="353">
        <v>0</v>
      </c>
      <c r="K1848" s="353">
        <v>0</v>
      </c>
      <c r="L1848" s="353">
        <v>0</v>
      </c>
      <c r="M1848" s="354">
        <v>0.75</v>
      </c>
      <c r="N1848" s="355"/>
      <c r="O1848" s="355"/>
      <c r="P1848" s="353">
        <v>0</v>
      </c>
    </row>
    <row r="1849" spans="1:16">
      <c r="A1849" s="352">
        <v>974882</v>
      </c>
      <c r="B1849" s="352">
        <v>1006</v>
      </c>
      <c r="C1849" s="352" t="s">
        <v>335</v>
      </c>
      <c r="D1849" s="352" t="s">
        <v>2066</v>
      </c>
      <c r="E1849" s="352">
        <v>0</v>
      </c>
      <c r="F1849" s="352" t="s">
        <v>1509</v>
      </c>
      <c r="G1849" s="353">
        <v>0</v>
      </c>
      <c r="H1849" s="353">
        <v>0</v>
      </c>
      <c r="I1849" s="353">
        <v>0</v>
      </c>
      <c r="J1849" s="353">
        <v>0</v>
      </c>
      <c r="K1849" s="353">
        <v>0</v>
      </c>
      <c r="L1849" s="353">
        <v>0</v>
      </c>
      <c r="M1849" s="354">
        <v>0.75</v>
      </c>
      <c r="N1849" s="355"/>
      <c r="O1849" s="355"/>
      <c r="P1849" s="353">
        <v>0</v>
      </c>
    </row>
    <row r="1850" spans="1:16">
      <c r="A1850" s="352">
        <v>974881</v>
      </c>
      <c r="B1850" s="352">
        <v>1005</v>
      </c>
      <c r="C1850" s="352" t="s">
        <v>375</v>
      </c>
      <c r="D1850" s="352" t="s">
        <v>2067</v>
      </c>
      <c r="E1850" s="352">
        <v>0</v>
      </c>
      <c r="F1850" s="352" t="s">
        <v>1509</v>
      </c>
      <c r="G1850" s="353">
        <v>1148.02</v>
      </c>
      <c r="H1850" s="353">
        <v>0</v>
      </c>
      <c r="I1850" s="353">
        <v>0</v>
      </c>
      <c r="J1850" s="353">
        <v>287</v>
      </c>
      <c r="K1850" s="353">
        <v>287</v>
      </c>
      <c r="L1850" s="353">
        <v>861.02</v>
      </c>
      <c r="M1850" s="354">
        <v>0.75</v>
      </c>
      <c r="N1850" s="355">
        <v>40764.590300925927</v>
      </c>
      <c r="O1850" s="355">
        <v>40828.49291666667</v>
      </c>
      <c r="P1850" s="353">
        <v>0</v>
      </c>
    </row>
    <row r="1851" spans="1:16">
      <c r="A1851" s="352">
        <v>481860</v>
      </c>
      <c r="B1851" s="352">
        <v>100</v>
      </c>
      <c r="C1851" s="352" t="s">
        <v>338</v>
      </c>
      <c r="D1851" s="352" t="s">
        <v>2068</v>
      </c>
      <c r="E1851" s="352">
        <v>0</v>
      </c>
      <c r="F1851" s="352" t="s">
        <v>1504</v>
      </c>
      <c r="G1851" s="353">
        <v>0</v>
      </c>
      <c r="H1851" s="353">
        <v>0</v>
      </c>
      <c r="I1851" s="353">
        <v>0</v>
      </c>
      <c r="J1851" s="353">
        <v>0</v>
      </c>
      <c r="K1851" s="353">
        <v>0</v>
      </c>
      <c r="L1851" s="353">
        <v>0</v>
      </c>
      <c r="M1851" s="354">
        <v>0.75</v>
      </c>
      <c r="N1851" s="355"/>
      <c r="O1851" s="355"/>
      <c r="P1851" s="353">
        <v>0</v>
      </c>
    </row>
    <row r="1852" spans="1:16">
      <c r="A1852" s="352">
        <v>481799</v>
      </c>
      <c r="B1852" s="352">
        <v>10</v>
      </c>
      <c r="C1852" s="352" t="s">
        <v>338</v>
      </c>
      <c r="D1852" s="352" t="s">
        <v>2069</v>
      </c>
      <c r="E1852" s="352">
        <v>1</v>
      </c>
      <c r="F1852" s="352" t="s">
        <v>1504</v>
      </c>
      <c r="G1852" s="353">
        <v>3334.46</v>
      </c>
      <c r="H1852" s="353">
        <v>0</v>
      </c>
      <c r="I1852" s="353">
        <v>0</v>
      </c>
      <c r="J1852" s="353">
        <v>833.61</v>
      </c>
      <c r="K1852" s="353">
        <v>833.61</v>
      </c>
      <c r="L1852" s="353">
        <v>2500.85</v>
      </c>
      <c r="M1852" s="354">
        <v>0.75</v>
      </c>
      <c r="N1852" s="355"/>
      <c r="O1852" s="355">
        <v>41169.510821759257</v>
      </c>
      <c r="P1852" s="353">
        <v>3334.46</v>
      </c>
    </row>
    <row r="1853" spans="1:16">
      <c r="A1853" s="352">
        <v>751446</v>
      </c>
      <c r="B1853" s="352">
        <v>4782</v>
      </c>
      <c r="C1853" s="352" t="s">
        <v>335</v>
      </c>
      <c r="D1853" s="352" t="s">
        <v>2070</v>
      </c>
      <c r="E1853" s="352">
        <v>0</v>
      </c>
      <c r="F1853" s="352" t="s">
        <v>337</v>
      </c>
      <c r="G1853" s="353">
        <v>0</v>
      </c>
      <c r="H1853" s="353"/>
      <c r="I1853" s="353">
        <v>0</v>
      </c>
      <c r="J1853" s="353"/>
      <c r="K1853" s="353">
        <v>0</v>
      </c>
      <c r="L1853" s="353">
        <v>0</v>
      </c>
      <c r="M1853" s="354">
        <v>0.9</v>
      </c>
      <c r="N1853" s="355"/>
      <c r="O1853" s="355"/>
      <c r="P1853" s="353">
        <v>0</v>
      </c>
    </row>
    <row r="1854" spans="1:16">
      <c r="A1854" s="352">
        <v>1064149</v>
      </c>
      <c r="B1854" s="352">
        <v>5046</v>
      </c>
      <c r="C1854" s="352" t="s">
        <v>335</v>
      </c>
      <c r="D1854" s="352" t="s">
        <v>2071</v>
      </c>
      <c r="E1854" s="352">
        <v>0</v>
      </c>
      <c r="F1854" s="352" t="s">
        <v>337</v>
      </c>
      <c r="G1854" s="353">
        <v>0</v>
      </c>
      <c r="H1854" s="353">
        <v>0</v>
      </c>
      <c r="I1854" s="353">
        <v>0</v>
      </c>
      <c r="J1854" s="353">
        <v>0</v>
      </c>
      <c r="K1854" s="353">
        <v>0</v>
      </c>
      <c r="L1854" s="353">
        <v>0</v>
      </c>
      <c r="M1854" s="354">
        <v>0.9</v>
      </c>
      <c r="N1854" s="355"/>
      <c r="O1854" s="355"/>
      <c r="P1854" s="353">
        <v>0</v>
      </c>
    </row>
    <row r="1855" spans="1:16">
      <c r="A1855" s="352">
        <v>751809</v>
      </c>
      <c r="B1855" s="352">
        <v>4854</v>
      </c>
      <c r="C1855" s="352" t="s">
        <v>335</v>
      </c>
      <c r="D1855" s="352" t="s">
        <v>2072</v>
      </c>
      <c r="E1855" s="352">
        <v>0</v>
      </c>
      <c r="F1855" s="352" t="s">
        <v>337</v>
      </c>
      <c r="G1855" s="353">
        <v>0</v>
      </c>
      <c r="H1855" s="353"/>
      <c r="I1855" s="353">
        <v>0</v>
      </c>
      <c r="J1855" s="353"/>
      <c r="K1855" s="353">
        <v>0</v>
      </c>
      <c r="L1855" s="353">
        <v>0</v>
      </c>
      <c r="M1855" s="354">
        <v>0.9</v>
      </c>
      <c r="N1855" s="355"/>
      <c r="O1855" s="355"/>
      <c r="P1855" s="353">
        <v>0</v>
      </c>
    </row>
    <row r="1856" spans="1:16">
      <c r="A1856" s="352">
        <v>711829</v>
      </c>
      <c r="B1856" s="352">
        <v>107856</v>
      </c>
      <c r="C1856" s="352" t="s">
        <v>335</v>
      </c>
      <c r="D1856" s="352" t="s">
        <v>2073</v>
      </c>
      <c r="E1856" s="352">
        <v>0</v>
      </c>
      <c r="F1856" s="352" t="s">
        <v>362</v>
      </c>
      <c r="G1856" s="353">
        <v>0</v>
      </c>
      <c r="H1856" s="353"/>
      <c r="I1856" s="353">
        <v>0</v>
      </c>
      <c r="J1856" s="353"/>
      <c r="K1856" s="353">
        <v>0</v>
      </c>
      <c r="L1856" s="353">
        <v>0</v>
      </c>
      <c r="M1856" s="354">
        <v>0.9</v>
      </c>
      <c r="N1856" s="355"/>
      <c r="O1856" s="355"/>
      <c r="P1856" s="353">
        <v>0</v>
      </c>
    </row>
    <row r="1857" spans="1:16">
      <c r="A1857" s="352">
        <v>754801</v>
      </c>
      <c r="B1857" s="352">
        <v>108019</v>
      </c>
      <c r="C1857" s="352" t="s">
        <v>335</v>
      </c>
      <c r="D1857" s="352" t="s">
        <v>2074</v>
      </c>
      <c r="E1857" s="352">
        <v>0</v>
      </c>
      <c r="F1857" s="352" t="s">
        <v>362</v>
      </c>
      <c r="G1857" s="353">
        <v>27556615.239999998</v>
      </c>
      <c r="H1857" s="353">
        <v>0</v>
      </c>
      <c r="I1857" s="353">
        <v>0</v>
      </c>
      <c r="J1857" s="353">
        <v>2755661.52</v>
      </c>
      <c r="K1857" s="353">
        <v>2755661.52</v>
      </c>
      <c r="L1857" s="353">
        <v>24800953.719999999</v>
      </c>
      <c r="M1857" s="354">
        <v>0.9</v>
      </c>
      <c r="N1857" s="355">
        <v>45925.677314814813</v>
      </c>
      <c r="O1857" s="355">
        <v>45925.677314814813</v>
      </c>
      <c r="P1857" s="353">
        <v>0</v>
      </c>
    </row>
    <row r="1858" spans="1:16">
      <c r="A1858" s="352">
        <v>817249</v>
      </c>
      <c r="B1858" s="352">
        <v>108116</v>
      </c>
      <c r="C1858" s="352" t="s">
        <v>335</v>
      </c>
      <c r="D1858" s="352" t="s">
        <v>2075</v>
      </c>
      <c r="E1858" s="352">
        <v>0</v>
      </c>
      <c r="F1858" s="352" t="s">
        <v>362</v>
      </c>
      <c r="G1858" s="353">
        <v>0</v>
      </c>
      <c r="H1858" s="353"/>
      <c r="I1858" s="353">
        <v>0</v>
      </c>
      <c r="J1858" s="353">
        <v>0</v>
      </c>
      <c r="K1858" s="353">
        <v>0</v>
      </c>
      <c r="L1858" s="353">
        <v>0</v>
      </c>
      <c r="M1858" s="354">
        <v>0.9</v>
      </c>
      <c r="N1858" s="355"/>
      <c r="O1858" s="355"/>
      <c r="P1858" s="353">
        <v>0</v>
      </c>
    </row>
    <row r="1859" spans="1:16">
      <c r="A1859" s="352">
        <v>660422</v>
      </c>
      <c r="B1859" s="352">
        <v>11566</v>
      </c>
      <c r="C1859" s="352" t="s">
        <v>335</v>
      </c>
      <c r="D1859" s="352" t="s">
        <v>2076</v>
      </c>
      <c r="E1859" s="352">
        <v>2</v>
      </c>
      <c r="F1859" s="352" t="s">
        <v>362</v>
      </c>
      <c r="G1859" s="353">
        <v>3816798</v>
      </c>
      <c r="H1859" s="353">
        <v>338280</v>
      </c>
      <c r="I1859" s="353">
        <v>0</v>
      </c>
      <c r="J1859" s="353">
        <v>381679.8</v>
      </c>
      <c r="K1859" s="353">
        <v>381679.8</v>
      </c>
      <c r="L1859" s="353">
        <v>3435118.2</v>
      </c>
      <c r="M1859" s="354">
        <v>0.9</v>
      </c>
      <c r="N1859" s="355">
        <v>45289.521585648145</v>
      </c>
      <c r="O1859" s="355">
        <v>45358.674872685187</v>
      </c>
      <c r="P1859" s="353">
        <v>3816798</v>
      </c>
    </row>
    <row r="1860" spans="1:16">
      <c r="A1860" s="352">
        <v>718971</v>
      </c>
      <c r="B1860" s="352">
        <v>107884</v>
      </c>
      <c r="C1860" s="352" t="s">
        <v>335</v>
      </c>
      <c r="D1860" s="352" t="s">
        <v>2077</v>
      </c>
      <c r="E1860" s="352">
        <v>0</v>
      </c>
      <c r="F1860" s="352" t="s">
        <v>362</v>
      </c>
      <c r="G1860" s="353">
        <v>0</v>
      </c>
      <c r="H1860" s="353"/>
      <c r="I1860" s="353">
        <v>0</v>
      </c>
      <c r="J1860" s="353">
        <v>0</v>
      </c>
      <c r="K1860" s="353">
        <v>0</v>
      </c>
      <c r="L1860" s="353">
        <v>0</v>
      </c>
      <c r="M1860" s="354">
        <v>0.9</v>
      </c>
      <c r="N1860" s="355"/>
      <c r="O1860" s="355"/>
      <c r="P1860" s="353">
        <v>0</v>
      </c>
    </row>
    <row r="1861" spans="1:16">
      <c r="A1861" s="352">
        <v>743399</v>
      </c>
      <c r="B1861" s="352">
        <v>11764</v>
      </c>
      <c r="C1861" s="352" t="s">
        <v>335</v>
      </c>
      <c r="D1861" s="352" t="s">
        <v>2078</v>
      </c>
      <c r="E1861" s="352">
        <v>0</v>
      </c>
      <c r="F1861" s="352" t="s">
        <v>362</v>
      </c>
      <c r="G1861" s="353">
        <v>17307539.010000002</v>
      </c>
      <c r="H1861" s="353">
        <v>0</v>
      </c>
      <c r="I1861" s="353">
        <v>0</v>
      </c>
      <c r="J1861" s="353">
        <v>1730753.9</v>
      </c>
      <c r="K1861" s="353">
        <v>1730753.9</v>
      </c>
      <c r="L1861" s="353">
        <v>15576785.109999999</v>
      </c>
      <c r="M1861" s="354">
        <v>0.9</v>
      </c>
      <c r="N1861" s="355">
        <v>45530.422025462962</v>
      </c>
      <c r="O1861" s="355">
        <v>45527.933935185189</v>
      </c>
      <c r="P1861" s="353">
        <v>17307539.010000002</v>
      </c>
    </row>
    <row r="1862" spans="1:16">
      <c r="A1862" s="352">
        <v>730513</v>
      </c>
      <c r="B1862" s="352">
        <v>107907</v>
      </c>
      <c r="C1862" s="352" t="s">
        <v>335</v>
      </c>
      <c r="D1862" s="352" t="s">
        <v>2079</v>
      </c>
      <c r="E1862" s="352">
        <v>0</v>
      </c>
      <c r="F1862" s="352" t="s">
        <v>362</v>
      </c>
      <c r="G1862" s="353">
        <v>0</v>
      </c>
      <c r="H1862" s="353"/>
      <c r="I1862" s="353">
        <v>0</v>
      </c>
      <c r="J1862" s="353">
        <v>0</v>
      </c>
      <c r="K1862" s="353">
        <v>0</v>
      </c>
      <c r="L1862" s="353">
        <v>0</v>
      </c>
      <c r="M1862" s="354">
        <v>0.9</v>
      </c>
      <c r="N1862" s="355"/>
      <c r="O1862" s="355"/>
      <c r="P1862" s="353">
        <v>0</v>
      </c>
    </row>
    <row r="1863" spans="1:16">
      <c r="A1863" s="352">
        <v>730586</v>
      </c>
      <c r="B1863" s="352">
        <v>107909</v>
      </c>
      <c r="C1863" s="352" t="s">
        <v>335</v>
      </c>
      <c r="D1863" s="352" t="s">
        <v>2080</v>
      </c>
      <c r="E1863" s="352">
        <v>0</v>
      </c>
      <c r="F1863" s="352" t="s">
        <v>362</v>
      </c>
      <c r="G1863" s="353">
        <v>0</v>
      </c>
      <c r="H1863" s="353"/>
      <c r="I1863" s="353">
        <v>0</v>
      </c>
      <c r="J1863" s="353">
        <v>0</v>
      </c>
      <c r="K1863" s="353">
        <v>0</v>
      </c>
      <c r="L1863" s="353">
        <v>0</v>
      </c>
      <c r="M1863" s="354">
        <v>0.9</v>
      </c>
      <c r="N1863" s="355"/>
      <c r="O1863" s="355"/>
      <c r="P1863" s="353">
        <v>0</v>
      </c>
    </row>
    <row r="1864" spans="1:16">
      <c r="A1864" s="352">
        <v>757687</v>
      </c>
      <c r="B1864" s="352">
        <v>108033</v>
      </c>
      <c r="C1864" s="352" t="s">
        <v>335</v>
      </c>
      <c r="D1864" s="352" t="s">
        <v>190</v>
      </c>
      <c r="E1864" s="352">
        <v>0</v>
      </c>
      <c r="F1864" s="352" t="s">
        <v>362</v>
      </c>
      <c r="G1864" s="353">
        <v>2356733.87</v>
      </c>
      <c r="H1864" s="353">
        <v>0</v>
      </c>
      <c r="I1864" s="353">
        <v>0</v>
      </c>
      <c r="J1864" s="353">
        <v>235673.38</v>
      </c>
      <c r="K1864" s="353">
        <v>235673.38</v>
      </c>
      <c r="L1864" s="353">
        <v>2121060.4900000002</v>
      </c>
      <c r="M1864" s="354">
        <v>0.9</v>
      </c>
      <c r="N1864" s="355">
        <v>45960.844004629631</v>
      </c>
      <c r="O1864" s="355">
        <v>45960.844004629631</v>
      </c>
      <c r="P1864" s="353">
        <v>0</v>
      </c>
    </row>
    <row r="1865" spans="1:16">
      <c r="A1865" s="352">
        <v>735338</v>
      </c>
      <c r="B1865" s="352">
        <v>11834</v>
      </c>
      <c r="C1865" s="352" t="s">
        <v>335</v>
      </c>
      <c r="D1865" s="352" t="s">
        <v>2081</v>
      </c>
      <c r="E1865" s="352">
        <v>0</v>
      </c>
      <c r="F1865" s="352" t="s">
        <v>362</v>
      </c>
      <c r="G1865" s="353">
        <v>0</v>
      </c>
      <c r="H1865" s="353"/>
      <c r="I1865" s="353">
        <v>0</v>
      </c>
      <c r="J1865" s="353">
        <v>0</v>
      </c>
      <c r="K1865" s="353">
        <v>0</v>
      </c>
      <c r="L1865" s="353">
        <v>0</v>
      </c>
      <c r="M1865" s="354">
        <v>0.9</v>
      </c>
      <c r="N1865" s="355"/>
      <c r="O1865" s="355"/>
      <c r="P1865" s="353">
        <v>8195391</v>
      </c>
    </row>
    <row r="1866" spans="1:16">
      <c r="A1866" s="352">
        <v>75951</v>
      </c>
      <c r="B1866" s="352">
        <v>1219</v>
      </c>
      <c r="C1866" s="352" t="s">
        <v>338</v>
      </c>
      <c r="D1866" s="352" t="s">
        <v>2082</v>
      </c>
      <c r="E1866" s="352">
        <v>1</v>
      </c>
      <c r="F1866" s="352" t="s">
        <v>362</v>
      </c>
      <c r="G1866" s="353">
        <v>200000</v>
      </c>
      <c r="H1866" s="353">
        <v>0</v>
      </c>
      <c r="I1866" s="353">
        <v>0</v>
      </c>
      <c r="J1866" s="353">
        <v>0</v>
      </c>
      <c r="K1866" s="353">
        <v>0</v>
      </c>
      <c r="L1866" s="353">
        <v>200000</v>
      </c>
      <c r="M1866" s="354">
        <v>1</v>
      </c>
      <c r="N1866" s="355">
        <v>43853.531087962961</v>
      </c>
      <c r="O1866" s="355">
        <v>45415.756122685183</v>
      </c>
      <c r="P1866" s="353">
        <v>200000</v>
      </c>
    </row>
    <row r="1867" spans="1:16">
      <c r="A1867" s="352">
        <v>1064116</v>
      </c>
      <c r="B1867" s="352">
        <v>5022</v>
      </c>
      <c r="C1867" s="352" t="s">
        <v>335</v>
      </c>
      <c r="D1867" s="352" t="s">
        <v>2083</v>
      </c>
      <c r="E1867" s="352">
        <v>0</v>
      </c>
      <c r="F1867" s="352" t="s">
        <v>337</v>
      </c>
      <c r="G1867" s="353">
        <v>0</v>
      </c>
      <c r="H1867" s="353">
        <v>0</v>
      </c>
      <c r="I1867" s="353">
        <v>0</v>
      </c>
      <c r="J1867" s="353">
        <v>0</v>
      </c>
      <c r="K1867" s="353">
        <v>0</v>
      </c>
      <c r="L1867" s="353">
        <v>0</v>
      </c>
      <c r="M1867" s="354">
        <v>0.9</v>
      </c>
      <c r="N1867" s="355"/>
      <c r="O1867" s="355"/>
      <c r="P1867" s="353">
        <v>0</v>
      </c>
    </row>
    <row r="1868" spans="1:16">
      <c r="A1868" s="352">
        <v>751723</v>
      </c>
      <c r="B1868" s="352">
        <v>4847</v>
      </c>
      <c r="C1868" s="352" t="s">
        <v>335</v>
      </c>
      <c r="D1868" s="352" t="s">
        <v>2084</v>
      </c>
      <c r="E1868" s="352">
        <v>0</v>
      </c>
      <c r="F1868" s="352" t="s">
        <v>337</v>
      </c>
      <c r="G1868" s="353">
        <v>0</v>
      </c>
      <c r="H1868" s="353"/>
      <c r="I1868" s="353">
        <v>0</v>
      </c>
      <c r="J1868" s="353"/>
      <c r="K1868" s="353">
        <v>0</v>
      </c>
      <c r="L1868" s="353">
        <v>0</v>
      </c>
      <c r="M1868" s="354">
        <v>0.9</v>
      </c>
      <c r="N1868" s="355"/>
      <c r="O1868" s="355"/>
      <c r="P1868" s="353">
        <v>0</v>
      </c>
    </row>
    <row r="1869" spans="1:16">
      <c r="A1869" s="352">
        <v>49844</v>
      </c>
      <c r="B1869" s="352">
        <v>495</v>
      </c>
      <c r="C1869" s="352" t="s">
        <v>338</v>
      </c>
      <c r="D1869" s="352" t="s">
        <v>2085</v>
      </c>
      <c r="E1869" s="352">
        <v>2</v>
      </c>
      <c r="F1869" s="352" t="s">
        <v>362</v>
      </c>
      <c r="G1869" s="353">
        <v>422220.27</v>
      </c>
      <c r="H1869" s="353">
        <v>0</v>
      </c>
      <c r="I1869" s="353">
        <v>0</v>
      </c>
      <c r="J1869" s="353">
        <v>0</v>
      </c>
      <c r="K1869" s="353">
        <v>0</v>
      </c>
      <c r="L1869" s="353">
        <v>422220.27</v>
      </c>
      <c r="M1869" s="354">
        <v>1</v>
      </c>
      <c r="N1869" s="355">
        <v>43280</v>
      </c>
      <c r="O1869" s="355">
        <v>44959.937893518516</v>
      </c>
      <c r="P1869" s="353">
        <v>422220.27</v>
      </c>
    </row>
    <row r="1870" spans="1:16">
      <c r="G1870" s="353"/>
      <c r="H1870" s="353"/>
      <c r="I1870" s="353"/>
      <c r="J1870" s="353"/>
      <c r="K1870" s="353"/>
      <c r="M1870" s="354"/>
      <c r="N1870" s="355"/>
      <c r="O1870" s="355"/>
      <c r="P1870" s="353"/>
    </row>
    <row r="1871" spans="1:16">
      <c r="G1871" s="353"/>
      <c r="H1871" s="353"/>
      <c r="I1871" s="353"/>
      <c r="J1871" s="353"/>
      <c r="K1871" s="353"/>
      <c r="M1871" s="354"/>
      <c r="N1871" s="355"/>
      <c r="O1871" s="355"/>
      <c r="P1871" s="353"/>
    </row>
    <row r="1872" spans="1:16">
      <c r="G1872" s="353"/>
      <c r="H1872" s="353"/>
      <c r="I1872" s="353"/>
      <c r="J1872" s="353"/>
      <c r="K1872" s="353"/>
      <c r="M1872" s="354"/>
      <c r="N1872" s="355"/>
      <c r="O1872" s="355"/>
      <c r="P1872" s="353"/>
    </row>
    <row r="1873" spans="7:16">
      <c r="G1873" s="353"/>
      <c r="H1873" s="353"/>
      <c r="I1873" s="353"/>
      <c r="J1873" s="353"/>
      <c r="K1873" s="353"/>
      <c r="M1873" s="354"/>
      <c r="N1873" s="355"/>
      <c r="O1873" s="355"/>
      <c r="P1873" s="353"/>
    </row>
    <row r="1874" spans="7:16">
      <c r="G1874" s="353"/>
      <c r="H1874" s="353"/>
      <c r="I1874" s="353"/>
      <c r="J1874" s="353"/>
      <c r="K1874" s="353"/>
      <c r="M1874" s="354"/>
      <c r="N1874" s="355"/>
      <c r="O1874" s="355"/>
      <c r="P1874" s="353"/>
    </row>
  </sheetData>
  <autoFilter ref="A1:Q1874" xr:uid="{563FF558-59D4-4A93-A9E6-2C47213C6C94}"/>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8DF99-668D-4B09-A8D5-F5E133419654}">
  <sheetPr>
    <tabColor rgb="FF0096FF"/>
  </sheetPr>
  <dimension ref="A1:BJ354"/>
  <sheetViews>
    <sheetView workbookViewId="0"/>
  </sheetViews>
  <sheetFormatPr defaultColWidth="9" defaultRowHeight="114" customHeight="1"/>
  <cols>
    <col min="1" max="1" width="11.5" style="825" customWidth="1"/>
    <col min="2" max="2" width="20" style="835" customWidth="1"/>
    <col min="3" max="3" width="18" style="825" customWidth="1"/>
    <col min="4" max="4" width="15.5" style="835" customWidth="1"/>
    <col min="5" max="5" width="18.5" style="836" hidden="1" customWidth="1"/>
    <col min="6" max="6" width="27.875" style="837" hidden="1" customWidth="1"/>
    <col min="7" max="7" width="17.5" style="835" bestFit="1" customWidth="1"/>
    <col min="8" max="8" width="19" style="835" customWidth="1"/>
    <col min="9" max="10" width="17.5" style="835" customWidth="1"/>
    <col min="11" max="11" width="15.875" style="835" customWidth="1"/>
    <col min="12" max="12" width="13" style="835" customWidth="1"/>
    <col min="13" max="14" width="17.5" style="835" customWidth="1"/>
    <col min="15" max="15" width="17" style="835" customWidth="1"/>
    <col min="16" max="16" width="18.875" style="835" customWidth="1"/>
    <col min="17" max="17" width="16" style="835" customWidth="1"/>
    <col min="18" max="19" width="14.875" style="835" customWidth="1"/>
    <col min="20" max="21" width="16" style="835" customWidth="1"/>
    <col min="22" max="22" width="17.5" style="835" customWidth="1"/>
    <col min="23" max="23" width="21.375" style="835" customWidth="1"/>
    <col min="24" max="24" width="17.5" style="835" customWidth="1"/>
    <col min="25" max="25" width="24.5" style="835" customWidth="1"/>
    <col min="26" max="26" width="17.5" style="835" customWidth="1"/>
    <col min="27" max="27" width="16" style="835" customWidth="1"/>
    <col min="28" max="28" width="15.5" style="835" customWidth="1"/>
    <col min="29" max="30" width="16" style="835" customWidth="1"/>
    <col min="31" max="33" width="17.5" style="835" customWidth="1"/>
    <col min="34" max="34" width="12.875" style="835" customWidth="1"/>
    <col min="35" max="35" width="12.5" style="835" customWidth="1"/>
    <col min="36" max="36" width="15.5" style="835" customWidth="1"/>
    <col min="37" max="37" width="37.375" style="835" customWidth="1"/>
    <col min="38" max="38" width="56" style="835" customWidth="1"/>
    <col min="39" max="39" width="17.5" style="835" customWidth="1"/>
    <col min="40" max="40" width="12.5" style="835" customWidth="1"/>
    <col min="41" max="41" width="14.375" style="838" customWidth="1"/>
    <col min="42" max="42" width="12.375" style="838" customWidth="1"/>
    <col min="43" max="43" width="13" style="835" customWidth="1"/>
    <col min="44" max="45" width="15.375" style="835" customWidth="1"/>
    <col min="46" max="46" width="12.875" style="835" customWidth="1"/>
    <col min="47" max="47" width="16.875" style="835" customWidth="1"/>
    <col min="48" max="48" width="15.875" style="839" bestFit="1" customWidth="1"/>
    <col min="49" max="50" width="16.875" style="840" bestFit="1" customWidth="1"/>
    <col min="51" max="51" width="15.375" style="840" bestFit="1" customWidth="1"/>
    <col min="52" max="52" width="14.375" style="840" bestFit="1" customWidth="1"/>
    <col min="53" max="54" width="19" style="840" customWidth="1"/>
    <col min="55" max="55" width="17.875" style="840" bestFit="1" customWidth="1"/>
    <col min="56" max="57" width="21.375" style="840" bestFit="1" customWidth="1"/>
    <col min="58" max="58" width="35.5" style="835" customWidth="1"/>
    <col min="59" max="59" width="17.5" style="825" customWidth="1"/>
    <col min="60" max="60" width="44.5" style="835" customWidth="1"/>
    <col min="61" max="61" width="17.5" style="825" customWidth="1"/>
    <col min="62" max="16384" width="9" style="825"/>
  </cols>
  <sheetData>
    <row r="1" spans="1:62" ht="114" customHeight="1">
      <c r="A1" s="766"/>
      <c r="B1" s="767"/>
      <c r="C1" s="766"/>
      <c r="D1" s="767"/>
      <c r="E1" s="759"/>
      <c r="F1" s="760"/>
      <c r="G1" s="1387" t="s">
        <v>2183</v>
      </c>
      <c r="H1" s="1387"/>
      <c r="I1" s="1387"/>
      <c r="J1" s="1387"/>
      <c r="K1" s="1387"/>
      <c r="L1" s="1387"/>
      <c r="M1" s="1387"/>
      <c r="N1" s="1387"/>
      <c r="O1" s="1387"/>
      <c r="P1" s="1388" t="s">
        <v>2184</v>
      </c>
      <c r="Q1" s="1388"/>
      <c r="R1" s="1388"/>
      <c r="S1" s="1388"/>
      <c r="T1" s="1388"/>
      <c r="U1" s="1388"/>
      <c r="V1" s="1388"/>
      <c r="W1" s="1388"/>
      <c r="X1" s="1388"/>
      <c r="Y1" s="1389" t="s">
        <v>2185</v>
      </c>
      <c r="Z1" s="1389"/>
      <c r="AA1" s="1389"/>
      <c r="AB1" s="1389"/>
      <c r="AC1" s="1389"/>
      <c r="AD1" s="1389"/>
      <c r="AE1" s="1389"/>
      <c r="AF1" s="1389"/>
      <c r="AG1" s="1389"/>
      <c r="AH1" s="1390" t="s">
        <v>2186</v>
      </c>
      <c r="AI1" s="1390"/>
      <c r="AJ1" s="1390"/>
      <c r="AK1" s="1390"/>
      <c r="AL1" s="773"/>
      <c r="AM1" s="773"/>
      <c r="AN1" s="1391" t="s">
        <v>2187</v>
      </c>
      <c r="AO1" s="1391"/>
      <c r="AP1" s="1391"/>
      <c r="AQ1" s="1391"/>
      <c r="AR1" s="1391"/>
      <c r="AS1" s="1391"/>
      <c r="AT1" s="1391"/>
      <c r="AU1" s="1391"/>
      <c r="AV1" s="774"/>
      <c r="AW1" s="1386" t="s">
        <v>2188</v>
      </c>
      <c r="AX1" s="1386"/>
      <c r="AY1" s="1386"/>
      <c r="AZ1" s="1386"/>
      <c r="BA1" s="1386"/>
      <c r="BB1" s="1386"/>
      <c r="BC1" s="1386"/>
      <c r="BD1" s="1386"/>
      <c r="BE1" s="1386"/>
      <c r="BF1" s="1386"/>
      <c r="BG1" s="1386"/>
      <c r="BH1" s="1386"/>
      <c r="BI1" s="771"/>
      <c r="BJ1" s="771"/>
    </row>
    <row r="2" spans="1:62" s="826" customFormat="1" ht="114" customHeight="1">
      <c r="A2" s="772" t="s">
        <v>319</v>
      </c>
      <c r="B2" s="772" t="s">
        <v>322</v>
      </c>
      <c r="C2" s="772" t="s">
        <v>20</v>
      </c>
      <c r="D2" s="772" t="s">
        <v>2189</v>
      </c>
      <c r="E2" s="761" t="s">
        <v>2190</v>
      </c>
      <c r="F2" s="761" t="s">
        <v>2191</v>
      </c>
      <c r="G2" s="775" t="s">
        <v>2145</v>
      </c>
      <c r="H2" s="775" t="s">
        <v>2148</v>
      </c>
      <c r="I2" s="775" t="s">
        <v>2150</v>
      </c>
      <c r="J2" s="775" t="s">
        <v>2153</v>
      </c>
      <c r="K2" s="775" t="s">
        <v>2155</v>
      </c>
      <c r="L2" s="775" t="s">
        <v>2158</v>
      </c>
      <c r="M2" s="775" t="s">
        <v>2163</v>
      </c>
      <c r="N2" s="775" t="s">
        <v>2166</v>
      </c>
      <c r="O2" s="775" t="s">
        <v>2169</v>
      </c>
      <c r="P2" s="776" t="s">
        <v>2145</v>
      </c>
      <c r="Q2" s="776" t="s">
        <v>2148</v>
      </c>
      <c r="R2" s="776" t="s">
        <v>2150</v>
      </c>
      <c r="S2" s="776" t="s">
        <v>2153</v>
      </c>
      <c r="T2" s="776" t="s">
        <v>2155</v>
      </c>
      <c r="U2" s="776" t="s">
        <v>2158</v>
      </c>
      <c r="V2" s="776" t="s">
        <v>2163</v>
      </c>
      <c r="W2" s="776" t="s">
        <v>2166</v>
      </c>
      <c r="X2" s="776" t="s">
        <v>2169</v>
      </c>
      <c r="Y2" s="777" t="s">
        <v>2145</v>
      </c>
      <c r="Z2" s="777" t="s">
        <v>2148</v>
      </c>
      <c r="AA2" s="777" t="s">
        <v>2150</v>
      </c>
      <c r="AB2" s="777" t="s">
        <v>2153</v>
      </c>
      <c r="AC2" s="777" t="s">
        <v>2155</v>
      </c>
      <c r="AD2" s="777" t="s">
        <v>2158</v>
      </c>
      <c r="AE2" s="777" t="s">
        <v>2163</v>
      </c>
      <c r="AF2" s="777" t="s">
        <v>2166</v>
      </c>
      <c r="AG2" s="777" t="s">
        <v>2169</v>
      </c>
      <c r="AH2" s="778" t="s">
        <v>2144</v>
      </c>
      <c r="AI2" s="778" t="s">
        <v>2147</v>
      </c>
      <c r="AJ2" s="778" t="s">
        <v>2149</v>
      </c>
      <c r="AK2" s="779" t="s">
        <v>2152</v>
      </c>
      <c r="AL2" s="778" t="s">
        <v>2154</v>
      </c>
      <c r="AM2" s="778" t="s">
        <v>2157</v>
      </c>
      <c r="AN2" s="780" t="s">
        <v>2160</v>
      </c>
      <c r="AO2" s="781" t="s">
        <v>2162</v>
      </c>
      <c r="AP2" s="781" t="s">
        <v>2165</v>
      </c>
      <c r="AQ2" s="780" t="s">
        <v>2168</v>
      </c>
      <c r="AR2" s="780" t="s">
        <v>2192</v>
      </c>
      <c r="AS2" s="780" t="s">
        <v>2193</v>
      </c>
      <c r="AT2" s="780" t="s">
        <v>2194</v>
      </c>
      <c r="AU2" s="780" t="s">
        <v>2195</v>
      </c>
      <c r="AV2" s="782" t="s">
        <v>2196</v>
      </c>
      <c r="AW2" s="783" t="s">
        <v>2145</v>
      </c>
      <c r="AX2" s="784" t="s">
        <v>2148</v>
      </c>
      <c r="AY2" s="785" t="s">
        <v>2150</v>
      </c>
      <c r="AZ2" s="784" t="s">
        <v>2153</v>
      </c>
      <c r="BA2" s="785" t="s">
        <v>2155</v>
      </c>
      <c r="BB2" s="784" t="s">
        <v>2158</v>
      </c>
      <c r="BC2" s="785" t="s">
        <v>2197</v>
      </c>
      <c r="BD2" s="785" t="s">
        <v>2198</v>
      </c>
      <c r="BE2" s="784" t="s">
        <v>2199</v>
      </c>
      <c r="BF2" s="786" t="s">
        <v>2200</v>
      </c>
      <c r="BG2" s="786" t="s">
        <v>2201</v>
      </c>
      <c r="BH2" s="786" t="s">
        <v>31</v>
      </c>
      <c r="BI2" s="787" t="s">
        <v>2202</v>
      </c>
      <c r="BJ2" s="787" t="s">
        <v>21404</v>
      </c>
    </row>
    <row r="3" spans="1:62" s="803" customFormat="1" ht="114" customHeight="1">
      <c r="A3" s="747">
        <v>682328</v>
      </c>
      <c r="B3" s="910" t="s">
        <v>234</v>
      </c>
      <c r="C3" s="911" t="s">
        <v>33</v>
      </c>
      <c r="D3" s="912" t="s">
        <v>33</v>
      </c>
      <c r="E3" s="913" t="s">
        <v>2203</v>
      </c>
      <c r="F3" s="914" t="s">
        <v>2204</v>
      </c>
      <c r="G3" s="915">
        <f>IF($AO3&lt;&gt;"",_xlfn.XLOOKUP(TEXT(A3,0),#REF!,#REF!,0),0)</f>
        <v>0</v>
      </c>
      <c r="H3" s="915">
        <f>IF($AO3&lt;&gt;"",_xlfn.XLOOKUP(TEXT(A3,0),#REF!,#REF!,0),0)</f>
        <v>0</v>
      </c>
      <c r="I3" s="915">
        <f>IF($AO3&lt;&gt;"", _xlfn.XLOOKUP(TEXT(A3,0),#REF!,#REF!,0),0)</f>
        <v>0</v>
      </c>
      <c r="J3" s="915">
        <f>IF($AO3&lt;&gt;"",_xlfn.XLOOKUP(TEXT(A3,0),#REF!,#REF!,0),0)</f>
        <v>0</v>
      </c>
      <c r="K3" s="915">
        <f>IF($AO3&lt;&gt;"",_xlfn.XLOOKUP(TEXT(A3,0),#REF!,#REF!,0),0)</f>
        <v>0</v>
      </c>
      <c r="L3" s="915">
        <f>IF($AO3&lt;&gt;"",_xlfn.XLOOKUP(TEXT(A3,0),#REF!,#REF!,0),0)</f>
        <v>0</v>
      </c>
      <c r="M3" s="916">
        <f t="shared" ref="M3:M66" si="0">SUM(G3:L3)</f>
        <v>0</v>
      </c>
      <c r="N3" s="916">
        <f t="shared" ref="N3:N66" si="1">SUM(G3,I3,K3)</f>
        <v>0</v>
      </c>
      <c r="O3" s="916">
        <f t="shared" ref="O3:O66" si="2">SUM(H3,J3,L3)</f>
        <v>0</v>
      </c>
      <c r="P3" s="917">
        <f t="shared" ref="P3:P66" si="3">Y3-G3</f>
        <v>87274829.638821959</v>
      </c>
      <c r="Q3" s="917">
        <f t="shared" ref="Q3:Q66" si="4">Z3-H3</f>
        <v>13294600.018007101</v>
      </c>
      <c r="R3" s="917">
        <f t="shared" ref="R3:R66" si="5">AA3-I3</f>
        <v>8875105.8139915988</v>
      </c>
      <c r="S3" s="917">
        <f t="shared" ref="S3:S66" si="6">AB3-J3</f>
        <v>3024407.7676154729</v>
      </c>
      <c r="T3" s="917">
        <f t="shared" ref="T3:T66" si="7">AC3-K3</f>
        <v>21340863.544185299</v>
      </c>
      <c r="U3" s="917">
        <f t="shared" ref="U3:U66" si="8">AD3-L3</f>
        <v>19963184.039778583</v>
      </c>
      <c r="V3" s="917">
        <f t="shared" ref="V3:V66" si="9">SUM(W3:X3)</f>
        <v>153772990.82240003</v>
      </c>
      <c r="W3" s="917">
        <f t="shared" ref="W3:W66" si="10">SUM(P3,R3,T3)</f>
        <v>117490798.99699886</v>
      </c>
      <c r="X3" s="917">
        <f t="shared" ref="X3:X66" si="11">SUM(Q3,S3,U3)</f>
        <v>36282191.825401157</v>
      </c>
      <c r="Y3" s="918">
        <v>87274829.638821959</v>
      </c>
      <c r="Z3" s="918">
        <v>13294600.018007101</v>
      </c>
      <c r="AA3" s="918">
        <v>8875105.8139915988</v>
      </c>
      <c r="AB3" s="918">
        <v>3024407.7676154729</v>
      </c>
      <c r="AC3" s="918">
        <v>21340863.544185299</v>
      </c>
      <c r="AD3" s="918">
        <v>19963184.039778583</v>
      </c>
      <c r="AE3" s="918">
        <v>153772990.82240003</v>
      </c>
      <c r="AF3" s="918">
        <v>117490798.99699886</v>
      </c>
      <c r="AG3" s="918">
        <v>36282191.825401157</v>
      </c>
      <c r="AH3" s="919" t="s">
        <v>2521</v>
      </c>
      <c r="AI3" s="920" t="s">
        <v>2547</v>
      </c>
      <c r="AJ3" s="921" t="s">
        <v>21252</v>
      </c>
      <c r="AK3" s="922" t="s">
        <v>22655</v>
      </c>
      <c r="AL3" s="923" t="s">
        <v>2205</v>
      </c>
      <c r="AM3" s="915" t="s">
        <v>2206</v>
      </c>
      <c r="AN3" s="924" t="str">
        <f>_xlfn.XLOOKUP(A3,MPL!C:C,MPL!N:N, "Not Found",0)</f>
        <v>Pending Scope &amp; Cost Completion by Applicant</v>
      </c>
      <c r="AO3" s="925" t="str">
        <f>_xlfn.LET(
_xlpm.r,_xlfn.XLOOKUP(A3,MPL!C:C,MPL!S:S, "",0),
IF(ISNUMBER(_xlpm.r),_xlpm.r,"")
)</f>
        <v/>
      </c>
      <c r="AP3" s="925" t="str">
        <f t="shared" ref="AP3:AP66" si="12">IF(AND(AO3&lt;&gt;"", AN3 &lt;&gt;"Obligated"), "Obligated"&amp;", "&amp;AN3, AN3)</f>
        <v>Pending Scope &amp; Cost Completion by Applicant</v>
      </c>
      <c r="AQ3" s="926" t="s">
        <v>275</v>
      </c>
      <c r="AR3" s="927">
        <v>3224629.8399999966</v>
      </c>
      <c r="AS3" s="927">
        <v>14871908.579999996</v>
      </c>
      <c r="AT3" s="927"/>
      <c r="AU3" s="927">
        <f t="shared" ref="AU3:AU66" si="13">AR3+AS3+AT3</f>
        <v>18096538.419999994</v>
      </c>
      <c r="AV3" s="927">
        <f t="shared" ref="AV3:AV66" si="14">AE3-BC3</f>
        <v>150867694.74240002</v>
      </c>
      <c r="AW3" s="928">
        <v>1770998.9780605107</v>
      </c>
      <c r="AX3" s="928">
        <v>269776.78607968957</v>
      </c>
      <c r="AY3" s="928">
        <v>180095.49135534899</v>
      </c>
      <c r="AZ3" s="928">
        <v>61371.910868820472</v>
      </c>
      <c r="BA3" s="928">
        <v>217955.83490635682</v>
      </c>
      <c r="BB3" s="928">
        <v>405097.07872927317</v>
      </c>
      <c r="BC3" s="928">
        <v>2905296.0799999996</v>
      </c>
      <c r="BD3" s="928">
        <v>2169050.3043222167</v>
      </c>
      <c r="BE3" s="928">
        <f t="shared" ref="BE3:BE66" si="15">BB3+AZ3+AX3</f>
        <v>736245.77567778318</v>
      </c>
      <c r="BF3" s="929" t="s">
        <v>2207</v>
      </c>
      <c r="BG3" s="930" t="s">
        <v>2208</v>
      </c>
      <c r="BH3" s="929"/>
      <c r="BI3" s="931">
        <f t="shared" ref="BI3:BI66" si="16">IF(OR(P3&lt;&gt;0,Q3&lt;&gt;0,R3&lt;&gt;0,R3&lt;&gt;0,S3&lt;&gt;0,T3&lt;&gt;0,U3&lt;&gt;0),1,0)</f>
        <v>1</v>
      </c>
      <c r="BJ3" s="932" t="e">
        <v>#VALUE!</v>
      </c>
    </row>
    <row r="4" spans="1:62" s="807" customFormat="1" ht="114" customHeight="1">
      <c r="A4" s="933">
        <v>165225</v>
      </c>
      <c r="B4" s="934" t="s">
        <v>1182</v>
      </c>
      <c r="C4" s="935" t="s">
        <v>33</v>
      </c>
      <c r="D4" s="934" t="s">
        <v>2111</v>
      </c>
      <c r="E4" s="913" t="s">
        <v>2209</v>
      </c>
      <c r="F4" s="914" t="s">
        <v>2210</v>
      </c>
      <c r="G4" s="936" t="e">
        <f>IF($AO4&lt;&gt;"",_xlfn.XLOOKUP(TEXT(A4,0),#REF!,#REF!,0),0)</f>
        <v>#REF!</v>
      </c>
      <c r="H4" s="936" t="e">
        <f>IF($AO4&lt;&gt;"",_xlfn.XLOOKUP(TEXT(A4,0),#REF!,#REF!,0),0)</f>
        <v>#REF!</v>
      </c>
      <c r="I4" s="936" t="e">
        <f>IF($AO4&lt;&gt;"", _xlfn.XLOOKUP(TEXT(A4,0),#REF!,#REF!,0),0)</f>
        <v>#REF!</v>
      </c>
      <c r="J4" s="936" t="e">
        <f>IF($AO4&lt;&gt;"",_xlfn.XLOOKUP(TEXT(A4,0),#REF!,#REF!,0),0)</f>
        <v>#REF!</v>
      </c>
      <c r="K4" s="936" t="e">
        <f>IF($AO4&lt;&gt;"",_xlfn.XLOOKUP(TEXT(A4,0),#REF!,#REF!,0),0)</f>
        <v>#REF!</v>
      </c>
      <c r="L4" s="936" t="e">
        <f>IF($AO4&lt;&gt;"",_xlfn.XLOOKUP(TEXT(A4,0),#REF!,#REF!,0),0)</f>
        <v>#REF!</v>
      </c>
      <c r="M4" s="937" t="e">
        <f t="shared" si="0"/>
        <v>#REF!</v>
      </c>
      <c r="N4" s="937" t="e">
        <f t="shared" si="1"/>
        <v>#REF!</v>
      </c>
      <c r="O4" s="937" t="e">
        <f t="shared" si="2"/>
        <v>#REF!</v>
      </c>
      <c r="P4" s="938" t="e">
        <f t="shared" si="3"/>
        <v>#REF!</v>
      </c>
      <c r="Q4" s="938" t="e">
        <f t="shared" si="4"/>
        <v>#REF!</v>
      </c>
      <c r="R4" s="938" t="e">
        <f t="shared" si="5"/>
        <v>#REF!</v>
      </c>
      <c r="S4" s="938" t="e">
        <f t="shared" si="6"/>
        <v>#REF!</v>
      </c>
      <c r="T4" s="938" t="e">
        <f t="shared" si="7"/>
        <v>#REF!</v>
      </c>
      <c r="U4" s="938" t="e">
        <f t="shared" si="8"/>
        <v>#REF!</v>
      </c>
      <c r="V4" s="938" t="e">
        <f t="shared" si="9"/>
        <v>#REF!</v>
      </c>
      <c r="W4" s="938" t="e">
        <f t="shared" si="10"/>
        <v>#REF!</v>
      </c>
      <c r="X4" s="938" t="e">
        <f t="shared" si="11"/>
        <v>#REF!</v>
      </c>
      <c r="Y4" s="939">
        <v>2115845.46</v>
      </c>
      <c r="Z4" s="939">
        <v>61747355.43</v>
      </c>
      <c r="AA4" s="939">
        <v>196682.43</v>
      </c>
      <c r="AB4" s="939">
        <v>74220.680000000008</v>
      </c>
      <c r="AC4" s="939">
        <v>209878.53</v>
      </c>
      <c r="AD4" s="939">
        <v>481486.47</v>
      </c>
      <c r="AE4" s="939">
        <v>64825469</v>
      </c>
      <c r="AF4" s="939">
        <v>2522406.42</v>
      </c>
      <c r="AG4" s="939">
        <v>62303062.579999998</v>
      </c>
      <c r="AH4" s="940" t="s">
        <v>2521</v>
      </c>
      <c r="AI4" s="941" t="s">
        <v>2547</v>
      </c>
      <c r="AJ4" s="941" t="s">
        <v>21276</v>
      </c>
      <c r="AK4" s="941" t="s">
        <v>22656</v>
      </c>
      <c r="AL4" s="942" t="s">
        <v>2211</v>
      </c>
      <c r="AM4" s="936" t="s">
        <v>2206</v>
      </c>
      <c r="AN4" s="940" t="str">
        <f>_xlfn.XLOOKUP(A4,MPL!C:C,MPL!N:N, "Not Found",0)</f>
        <v>Pending Scope &amp; Cost Completion by Applicant</v>
      </c>
      <c r="AO4" s="943">
        <f>_xlfn.LET(
_xlpm.r,_xlfn.XLOOKUP(A4,MPL!C:C,MPL!S:S, "",0),
IF(ISNUMBER(_xlpm.r),_xlpm.r,"")
)</f>
        <v>44722.491863425923</v>
      </c>
      <c r="AP4" s="943" t="str">
        <f t="shared" si="12"/>
        <v>Obligated, Pending Scope &amp; Cost Completion by Applicant</v>
      </c>
      <c r="AQ4" s="944">
        <v>0.02</v>
      </c>
      <c r="AR4" s="936">
        <v>2333876.5900000073</v>
      </c>
      <c r="AS4" s="936">
        <v>144321.37</v>
      </c>
      <c r="AT4" s="936"/>
      <c r="AU4" s="936">
        <f t="shared" si="13"/>
        <v>2478197.9600000074</v>
      </c>
      <c r="AV4" s="936">
        <f t="shared" si="14"/>
        <v>59922698.240000002</v>
      </c>
      <c r="AW4" s="945">
        <v>1479929.82</v>
      </c>
      <c r="AX4" s="945">
        <v>1291181.4299999997</v>
      </c>
      <c r="AY4" s="945">
        <v>731583.82</v>
      </c>
      <c r="AZ4" s="945">
        <v>878415.74</v>
      </c>
      <c r="BA4" s="945">
        <v>16046.1</v>
      </c>
      <c r="BB4" s="945">
        <v>505613.85</v>
      </c>
      <c r="BC4" s="945">
        <v>4902770.7599999988</v>
      </c>
      <c r="BD4" s="945">
        <v>2227559.7400000002</v>
      </c>
      <c r="BE4" s="945">
        <f t="shared" si="15"/>
        <v>2675211.0199999996</v>
      </c>
      <c r="BF4" s="934" t="s">
        <v>2207</v>
      </c>
      <c r="BG4" s="935" t="s">
        <v>2208</v>
      </c>
      <c r="BH4" s="934" t="s">
        <v>2212</v>
      </c>
      <c r="BI4" s="946" t="e">
        <f t="shared" si="16"/>
        <v>#REF!</v>
      </c>
      <c r="BJ4" s="947" t="e">
        <v>#VALUE!</v>
      </c>
    </row>
    <row r="5" spans="1:62" s="807" customFormat="1" ht="114" customHeight="1">
      <c r="A5" s="933">
        <v>165209</v>
      </c>
      <c r="B5" s="934" t="s">
        <v>1183</v>
      </c>
      <c r="C5" s="935" t="s">
        <v>33</v>
      </c>
      <c r="D5" s="934" t="s">
        <v>2111</v>
      </c>
      <c r="E5" s="913" t="s">
        <v>2209</v>
      </c>
      <c r="F5" s="914" t="s">
        <v>2210</v>
      </c>
      <c r="G5" s="936" t="e">
        <f>IF($AO5&lt;&gt;"",_xlfn.XLOOKUP(TEXT(A5,0),#REF!,#REF!,0),0)</f>
        <v>#REF!</v>
      </c>
      <c r="H5" s="936" t="e">
        <f>IF($AO5&lt;&gt;"",_xlfn.XLOOKUP(TEXT(A5,0),#REF!,#REF!,0),0)</f>
        <v>#REF!</v>
      </c>
      <c r="I5" s="936" t="e">
        <f>IF($AO5&lt;&gt;"", _xlfn.XLOOKUP(TEXT(A5,0),#REF!,#REF!,0),0)</f>
        <v>#REF!</v>
      </c>
      <c r="J5" s="936" t="e">
        <f>IF($AO5&lt;&gt;"",_xlfn.XLOOKUP(TEXT(A5,0),#REF!,#REF!,0),0)</f>
        <v>#REF!</v>
      </c>
      <c r="K5" s="936" t="e">
        <f>IF($AO5&lt;&gt;"",_xlfn.XLOOKUP(TEXT(A5,0),#REF!,#REF!,0),0)</f>
        <v>#REF!</v>
      </c>
      <c r="L5" s="936" t="e">
        <f>IF($AO5&lt;&gt;"",_xlfn.XLOOKUP(TEXT(A5,0),#REF!,#REF!,0),0)</f>
        <v>#REF!</v>
      </c>
      <c r="M5" s="937" t="e">
        <f t="shared" si="0"/>
        <v>#REF!</v>
      </c>
      <c r="N5" s="937" t="e">
        <f t="shared" si="1"/>
        <v>#REF!</v>
      </c>
      <c r="O5" s="937" t="e">
        <f t="shared" si="2"/>
        <v>#REF!</v>
      </c>
      <c r="P5" s="938" t="e">
        <f t="shared" si="3"/>
        <v>#REF!</v>
      </c>
      <c r="Q5" s="938" t="e">
        <f t="shared" si="4"/>
        <v>#REF!</v>
      </c>
      <c r="R5" s="938" t="e">
        <f t="shared" si="5"/>
        <v>#REF!</v>
      </c>
      <c r="S5" s="938" t="e">
        <f t="shared" si="6"/>
        <v>#REF!</v>
      </c>
      <c r="T5" s="938" t="e">
        <f t="shared" si="7"/>
        <v>#REF!</v>
      </c>
      <c r="U5" s="938" t="e">
        <f t="shared" si="8"/>
        <v>#REF!</v>
      </c>
      <c r="V5" s="938" t="e">
        <f t="shared" si="9"/>
        <v>#REF!</v>
      </c>
      <c r="W5" s="938" t="e">
        <f t="shared" si="10"/>
        <v>#REF!</v>
      </c>
      <c r="X5" s="938" t="e">
        <f t="shared" si="11"/>
        <v>#REF!</v>
      </c>
      <c r="Y5" s="939">
        <v>1133466.58</v>
      </c>
      <c r="Z5" s="939">
        <v>58777240.649999999</v>
      </c>
      <c r="AA5" s="939">
        <v>148303.89000000001</v>
      </c>
      <c r="AB5" s="939">
        <v>84426.967660000009</v>
      </c>
      <c r="AC5" s="939">
        <v>118838.82</v>
      </c>
      <c r="AD5" s="939">
        <v>298749.58999999997</v>
      </c>
      <c r="AE5" s="939">
        <v>60561026.497660004</v>
      </c>
      <c r="AF5" s="939">
        <v>1400609.2900000003</v>
      </c>
      <c r="AG5" s="939">
        <v>59160417.207660004</v>
      </c>
      <c r="AH5" s="940" t="s">
        <v>2521</v>
      </c>
      <c r="AI5" s="941" t="s">
        <v>2547</v>
      </c>
      <c r="AJ5" s="941" t="s">
        <v>21276</v>
      </c>
      <c r="AK5" s="941" t="s">
        <v>22657</v>
      </c>
      <c r="AL5" s="936" t="s">
        <v>2213</v>
      </c>
      <c r="AM5" s="936" t="s">
        <v>2206</v>
      </c>
      <c r="AN5" s="940" t="str">
        <f>_xlfn.XLOOKUP(A5,MPL!C:C,MPL!N:N, "Not Found",0)</f>
        <v>Pending Scope &amp; Cost Completion by Applicant</v>
      </c>
      <c r="AO5" s="943">
        <f>_xlfn.LET(
_xlpm.r,_xlfn.XLOOKUP(A5,MPL!C:C,MPL!S:S, "",0),
IF(ISNUMBER(_xlpm.r),_xlpm.r,"")
)</f>
        <v>44722.491863425923</v>
      </c>
      <c r="AP5" s="943" t="str">
        <f t="shared" si="12"/>
        <v>Obligated, Pending Scope &amp; Cost Completion by Applicant</v>
      </c>
      <c r="AQ5" s="944">
        <v>0.44</v>
      </c>
      <c r="AR5" s="936">
        <v>1886396.2500000005</v>
      </c>
      <c r="AS5" s="936">
        <v>926055.3899999999</v>
      </c>
      <c r="AT5" s="936"/>
      <c r="AU5" s="936">
        <f t="shared" si="13"/>
        <v>2812451.6400000006</v>
      </c>
      <c r="AV5" s="936">
        <f t="shared" si="14"/>
        <v>55965278.937660001</v>
      </c>
      <c r="AW5" s="945">
        <v>1538953.9399999997</v>
      </c>
      <c r="AX5" s="945">
        <v>1267232.3399999999</v>
      </c>
      <c r="AY5" s="945">
        <v>603858.07999999984</v>
      </c>
      <c r="AZ5" s="945">
        <v>681493.24999999988</v>
      </c>
      <c r="BA5" s="945">
        <v>16046.1</v>
      </c>
      <c r="BB5" s="945">
        <v>488163.85</v>
      </c>
      <c r="BC5" s="945">
        <v>4595747.5599999996</v>
      </c>
      <c r="BD5" s="945">
        <v>2158858.1199999996</v>
      </c>
      <c r="BE5" s="945">
        <f t="shared" si="15"/>
        <v>2436889.4399999995</v>
      </c>
      <c r="BF5" s="934" t="s">
        <v>2207</v>
      </c>
      <c r="BG5" s="935" t="s">
        <v>2208</v>
      </c>
      <c r="BH5" s="934" t="s">
        <v>2212</v>
      </c>
      <c r="BI5" s="946" t="e">
        <f t="shared" si="16"/>
        <v>#REF!</v>
      </c>
      <c r="BJ5" s="947" t="e">
        <v>#VALUE!</v>
      </c>
    </row>
    <row r="6" spans="1:62" s="807" customFormat="1" ht="114" customHeight="1">
      <c r="A6" s="933">
        <v>169276</v>
      </c>
      <c r="B6" s="934" t="s">
        <v>229</v>
      </c>
      <c r="C6" s="935" t="s">
        <v>33</v>
      </c>
      <c r="D6" s="934" t="s">
        <v>2115</v>
      </c>
      <c r="E6" s="913" t="s">
        <v>2203</v>
      </c>
      <c r="F6" s="914" t="s">
        <v>2204</v>
      </c>
      <c r="G6" s="936">
        <f>IF($AO6&lt;&gt;"",_xlfn.XLOOKUP(TEXT(A6,0),#REF!,#REF!,0),0)</f>
        <v>0</v>
      </c>
      <c r="H6" s="936">
        <f>IF($AO6&lt;&gt;"",_xlfn.XLOOKUP(TEXT(A6,0),#REF!,#REF!,0),0)</f>
        <v>0</v>
      </c>
      <c r="I6" s="936">
        <f>IF($AO6&lt;&gt;"", _xlfn.XLOOKUP(TEXT(A6,0),#REF!,#REF!,0),0)</f>
        <v>0</v>
      </c>
      <c r="J6" s="936">
        <f>IF($AO6&lt;&gt;"",_xlfn.XLOOKUP(TEXT(A6,0),#REF!,#REF!,0),0)</f>
        <v>0</v>
      </c>
      <c r="K6" s="936">
        <f>IF($AO6&lt;&gt;"",_xlfn.XLOOKUP(TEXT(A6,0),#REF!,#REF!,0),0)</f>
        <v>0</v>
      </c>
      <c r="L6" s="936">
        <f>IF($AO6&lt;&gt;"",_xlfn.XLOOKUP(TEXT(A6,0),#REF!,#REF!,0),0)</f>
        <v>0</v>
      </c>
      <c r="M6" s="937">
        <f t="shared" si="0"/>
        <v>0</v>
      </c>
      <c r="N6" s="937">
        <f t="shared" si="1"/>
        <v>0</v>
      </c>
      <c r="O6" s="937">
        <f t="shared" si="2"/>
        <v>0</v>
      </c>
      <c r="P6" s="938">
        <f t="shared" si="3"/>
        <v>55931024.572379008</v>
      </c>
      <c r="Q6" s="938">
        <f t="shared" si="4"/>
        <v>25736012.703115001</v>
      </c>
      <c r="R6" s="938">
        <f t="shared" si="5"/>
        <v>4317911.5192840006</v>
      </c>
      <c r="S6" s="938">
        <f t="shared" si="6"/>
        <v>1570417.2476520003</v>
      </c>
      <c r="T6" s="938">
        <f t="shared" si="7"/>
        <v>38843873.860000007</v>
      </c>
      <c r="U6" s="938">
        <f t="shared" si="8"/>
        <v>2801096.1</v>
      </c>
      <c r="V6" s="938">
        <f t="shared" si="9"/>
        <v>129200336.00243002</v>
      </c>
      <c r="W6" s="938">
        <f t="shared" si="10"/>
        <v>99092809.951663017</v>
      </c>
      <c r="X6" s="938">
        <f t="shared" si="11"/>
        <v>30107526.050767004</v>
      </c>
      <c r="Y6" s="939">
        <v>55931024.572379008</v>
      </c>
      <c r="Z6" s="939">
        <v>25736012.703115001</v>
      </c>
      <c r="AA6" s="939">
        <v>4317911.5192840006</v>
      </c>
      <c r="AB6" s="939">
        <v>1570417.2476520003</v>
      </c>
      <c r="AC6" s="939">
        <v>38843873.860000007</v>
      </c>
      <c r="AD6" s="939">
        <v>2801096.1</v>
      </c>
      <c r="AE6" s="939">
        <v>129200336.00243002</v>
      </c>
      <c r="AF6" s="939">
        <v>99092809.951663017</v>
      </c>
      <c r="AG6" s="939">
        <v>30107526.050767004</v>
      </c>
      <c r="AH6" s="764" t="s">
        <v>2470</v>
      </c>
      <c r="AI6" s="941" t="s">
        <v>2547</v>
      </c>
      <c r="AJ6" s="941" t="s">
        <v>21252</v>
      </c>
      <c r="AK6" s="941" t="s">
        <v>22658</v>
      </c>
      <c r="AL6" s="941" t="s">
        <v>2214</v>
      </c>
      <c r="AM6" s="936" t="s">
        <v>2215</v>
      </c>
      <c r="AN6" s="940" t="str">
        <f>_xlfn.XLOOKUP(A6,MPL!C:C,MPL!N:N, "Not Found",0)</f>
        <v>Pending Scope &amp; Cost Completion by Applicant</v>
      </c>
      <c r="AO6" s="943" t="str">
        <f>_xlfn.LET(
_xlpm.r,_xlfn.XLOOKUP(A6,MPL!C:C,MPL!S:S, "",0),
IF(ISNUMBER(_xlpm.r),_xlpm.r,"")
)</f>
        <v/>
      </c>
      <c r="AP6" s="943" t="str">
        <f t="shared" si="12"/>
        <v>Pending Scope &amp; Cost Completion by Applicant</v>
      </c>
      <c r="AQ6" s="944" t="s">
        <v>275</v>
      </c>
      <c r="AR6" s="936">
        <v>3665916.6999999974</v>
      </c>
      <c r="AS6" s="936">
        <v>655629.74000000011</v>
      </c>
      <c r="AT6" s="936"/>
      <c r="AU6" s="936">
        <f t="shared" si="13"/>
        <v>4321546.4399999976</v>
      </c>
      <c r="AV6" s="936">
        <f t="shared" si="14"/>
        <v>48033700.502430037</v>
      </c>
      <c r="AW6" s="945">
        <v>44329891.869999997</v>
      </c>
      <c r="AX6" s="945">
        <v>20397885.949999999</v>
      </c>
      <c r="AY6" s="945">
        <v>3422296.52</v>
      </c>
      <c r="AZ6" s="945">
        <v>1244683.56</v>
      </c>
      <c r="BA6" s="945">
        <v>11765689.6</v>
      </c>
      <c r="BB6" s="945">
        <v>6188</v>
      </c>
      <c r="BC6" s="945">
        <v>81166635.499999985</v>
      </c>
      <c r="BD6" s="945">
        <v>59517877.990000002</v>
      </c>
      <c r="BE6" s="945">
        <f t="shared" si="15"/>
        <v>21648757.509999998</v>
      </c>
      <c r="BF6" s="934" t="s">
        <v>2216</v>
      </c>
      <c r="BG6" s="935" t="s">
        <v>2217</v>
      </c>
      <c r="BH6" s="934"/>
      <c r="BI6" s="946">
        <f t="shared" si="16"/>
        <v>1</v>
      </c>
      <c r="BJ6" s="947" t="e">
        <v>#VALUE!</v>
      </c>
    </row>
    <row r="7" spans="1:62" s="807" customFormat="1" ht="114" customHeight="1">
      <c r="A7" s="933">
        <v>178577</v>
      </c>
      <c r="B7" s="934" t="s">
        <v>230</v>
      </c>
      <c r="C7" s="935" t="s">
        <v>33</v>
      </c>
      <c r="D7" s="934" t="s">
        <v>33</v>
      </c>
      <c r="E7" s="913" t="s">
        <v>2203</v>
      </c>
      <c r="F7" s="914" t="s">
        <v>2204</v>
      </c>
      <c r="G7" s="936">
        <f>IF($AO7&lt;&gt;"",_xlfn.XLOOKUP(TEXT(A7,0),#REF!,#REF!,0),0)</f>
        <v>0</v>
      </c>
      <c r="H7" s="936">
        <f>IF($AO7&lt;&gt;"",_xlfn.XLOOKUP(TEXT(A7,0),#REF!,#REF!,0),0)</f>
        <v>0</v>
      </c>
      <c r="I7" s="936">
        <f>IF($AO7&lt;&gt;"", _xlfn.XLOOKUP(TEXT(A7,0),#REF!,#REF!,0),0)</f>
        <v>0</v>
      </c>
      <c r="J7" s="936">
        <f>IF($AO7&lt;&gt;"",_xlfn.XLOOKUP(TEXT(A7,0),#REF!,#REF!,0),0)</f>
        <v>0</v>
      </c>
      <c r="K7" s="936">
        <f>IF($AO7&lt;&gt;"",_xlfn.XLOOKUP(TEXT(A7,0),#REF!,#REF!,0),0)</f>
        <v>0</v>
      </c>
      <c r="L7" s="936">
        <f>IF($AO7&lt;&gt;"",_xlfn.XLOOKUP(TEXT(A7,0),#REF!,#REF!,0),0)</f>
        <v>0</v>
      </c>
      <c r="M7" s="937">
        <f t="shared" si="0"/>
        <v>0</v>
      </c>
      <c r="N7" s="937">
        <f t="shared" si="1"/>
        <v>0</v>
      </c>
      <c r="O7" s="937">
        <f t="shared" si="2"/>
        <v>0</v>
      </c>
      <c r="P7" s="938">
        <f t="shared" si="3"/>
        <v>28780859.533399999</v>
      </c>
      <c r="Q7" s="938">
        <f t="shared" si="4"/>
        <v>8197490.3849999998</v>
      </c>
      <c r="R7" s="938">
        <f t="shared" si="5"/>
        <v>3180011.1696000001</v>
      </c>
      <c r="S7" s="938">
        <f t="shared" si="6"/>
        <v>1083666.0035999999</v>
      </c>
      <c r="T7" s="938">
        <f t="shared" si="7"/>
        <v>39248524.935799994</v>
      </c>
      <c r="U7" s="938">
        <f t="shared" si="8"/>
        <v>7152945.5114000002</v>
      </c>
      <c r="V7" s="938">
        <f t="shared" si="9"/>
        <v>87643497.538800001</v>
      </c>
      <c r="W7" s="938">
        <f t="shared" si="10"/>
        <v>71209395.638799995</v>
      </c>
      <c r="X7" s="938">
        <f t="shared" si="11"/>
        <v>16434101.899999999</v>
      </c>
      <c r="Y7" s="939">
        <v>28780859.533399999</v>
      </c>
      <c r="Z7" s="939">
        <v>8197490.3849999998</v>
      </c>
      <c r="AA7" s="939">
        <v>3180011.1696000001</v>
      </c>
      <c r="AB7" s="939">
        <v>1083666.0035999999</v>
      </c>
      <c r="AC7" s="939">
        <v>39248524.935799994</v>
      </c>
      <c r="AD7" s="939">
        <v>7152945.5114000002</v>
      </c>
      <c r="AE7" s="939">
        <v>87643497.538800001</v>
      </c>
      <c r="AF7" s="939">
        <v>71209395.638799995</v>
      </c>
      <c r="AG7" s="939">
        <v>16434101.899999999</v>
      </c>
      <c r="AH7" s="940" t="s">
        <v>2521</v>
      </c>
      <c r="AI7" s="941" t="s">
        <v>2547</v>
      </c>
      <c r="AJ7" s="941" t="s">
        <v>21252</v>
      </c>
      <c r="AK7" s="941" t="s">
        <v>22659</v>
      </c>
      <c r="AL7" s="948" t="s">
        <v>2218</v>
      </c>
      <c r="AM7" s="948" t="s">
        <v>2215</v>
      </c>
      <c r="AN7" s="940" t="str">
        <f>_xlfn.XLOOKUP(A7,MPL!C:C,MPL!N:N, "Not Found",0)</f>
        <v>Pending Scope &amp; Cost Completion by Applicant</v>
      </c>
      <c r="AO7" s="943" t="str">
        <f>_xlfn.LET(
_xlpm.r,_xlfn.XLOOKUP(A7,MPL!C:C,MPL!S:S, "",0),
IF(ISNUMBER(_xlpm.r),_xlpm.r,"")
)</f>
        <v/>
      </c>
      <c r="AP7" s="943" t="str">
        <f t="shared" si="12"/>
        <v>Pending Scope &amp; Cost Completion by Applicant</v>
      </c>
      <c r="AQ7" s="944" t="s">
        <v>275</v>
      </c>
      <c r="AR7" s="936">
        <v>2275152.9800000023</v>
      </c>
      <c r="AS7" s="936">
        <v>4322.8900000000112</v>
      </c>
      <c r="AT7" s="936"/>
      <c r="AU7" s="936">
        <f t="shared" si="13"/>
        <v>2279475.8700000024</v>
      </c>
      <c r="AV7" s="936">
        <f t="shared" si="14"/>
        <v>44169037.538800001</v>
      </c>
      <c r="AW7" s="945">
        <v>23590868.469999999</v>
      </c>
      <c r="AX7" s="945">
        <v>6947025.75</v>
      </c>
      <c r="AY7" s="945">
        <v>2694924.72</v>
      </c>
      <c r="AZ7" s="945">
        <v>918361.02</v>
      </c>
      <c r="BA7" s="945">
        <v>3261461.81</v>
      </c>
      <c r="BB7" s="945">
        <v>6061818.2300000004</v>
      </c>
      <c r="BC7" s="945">
        <v>43474460</v>
      </c>
      <c r="BD7" s="945">
        <v>29547254.999999996</v>
      </c>
      <c r="BE7" s="945">
        <f t="shared" si="15"/>
        <v>13927205</v>
      </c>
      <c r="BF7" s="934" t="s">
        <v>2219</v>
      </c>
      <c r="BG7" s="949" t="s">
        <v>2220</v>
      </c>
      <c r="BH7" s="934" t="s">
        <v>2221</v>
      </c>
      <c r="BI7" s="946">
        <f t="shared" si="16"/>
        <v>1</v>
      </c>
      <c r="BJ7" s="947" t="e">
        <v>#VALUE!</v>
      </c>
    </row>
    <row r="8" spans="1:62" s="807" customFormat="1" ht="114" customHeight="1">
      <c r="A8" s="933">
        <v>169500</v>
      </c>
      <c r="B8" s="934" t="s">
        <v>82</v>
      </c>
      <c r="C8" s="935" t="s">
        <v>33</v>
      </c>
      <c r="D8" s="934" t="s">
        <v>2115</v>
      </c>
      <c r="E8" s="913" t="s">
        <v>2209</v>
      </c>
      <c r="F8" s="914" t="s">
        <v>2210</v>
      </c>
      <c r="G8" s="936" t="e">
        <f>IF($AO8&lt;&gt;"",_xlfn.XLOOKUP(TEXT(A8,0),#REF!,#REF!,0),0)</f>
        <v>#REF!</v>
      </c>
      <c r="H8" s="936" t="e">
        <f>IF($AO8&lt;&gt;"",_xlfn.XLOOKUP(TEXT(A8,0),#REF!,#REF!,0),0)</f>
        <v>#REF!</v>
      </c>
      <c r="I8" s="936" t="e">
        <f>IF($AO8&lt;&gt;"", _xlfn.XLOOKUP(TEXT(A8,0),#REF!,#REF!,0),0)</f>
        <v>#REF!</v>
      </c>
      <c r="J8" s="936" t="e">
        <f>IF($AO8&lt;&gt;"",_xlfn.XLOOKUP(TEXT(A8,0),#REF!,#REF!,0),0)</f>
        <v>#REF!</v>
      </c>
      <c r="K8" s="936" t="e">
        <f>IF($AO8&lt;&gt;"",_xlfn.XLOOKUP(TEXT(A8,0),#REF!,#REF!,0),0)</f>
        <v>#REF!</v>
      </c>
      <c r="L8" s="936" t="e">
        <f>IF($AO8&lt;&gt;"",_xlfn.XLOOKUP(TEXT(A8,0),#REF!,#REF!,0),0)</f>
        <v>#REF!</v>
      </c>
      <c r="M8" s="937" t="e">
        <f t="shared" si="0"/>
        <v>#REF!</v>
      </c>
      <c r="N8" s="937" t="e">
        <f t="shared" si="1"/>
        <v>#REF!</v>
      </c>
      <c r="O8" s="937" t="e">
        <f t="shared" si="2"/>
        <v>#REF!</v>
      </c>
      <c r="P8" s="938" t="e">
        <f t="shared" si="3"/>
        <v>#REF!</v>
      </c>
      <c r="Q8" s="938" t="e">
        <f t="shared" si="4"/>
        <v>#REF!</v>
      </c>
      <c r="R8" s="938" t="e">
        <f t="shared" si="5"/>
        <v>#REF!</v>
      </c>
      <c r="S8" s="938" t="e">
        <f t="shared" si="6"/>
        <v>#REF!</v>
      </c>
      <c r="T8" s="938" t="e">
        <f t="shared" si="7"/>
        <v>#REF!</v>
      </c>
      <c r="U8" s="938" t="e">
        <f t="shared" si="8"/>
        <v>#REF!</v>
      </c>
      <c r="V8" s="938" t="e">
        <f t="shared" si="9"/>
        <v>#REF!</v>
      </c>
      <c r="W8" s="938" t="e">
        <f t="shared" si="10"/>
        <v>#REF!</v>
      </c>
      <c r="X8" s="938" t="e">
        <f t="shared" si="11"/>
        <v>#REF!</v>
      </c>
      <c r="Y8" s="939">
        <v>7511561.279512302</v>
      </c>
      <c r="Z8" s="939">
        <v>1144238.3002652589</v>
      </c>
      <c r="AA8" s="939">
        <v>763861.71660081006</v>
      </c>
      <c r="AB8" s="939">
        <v>260304.42425030065</v>
      </c>
      <c r="AC8" s="939">
        <v>1258128.95</v>
      </c>
      <c r="AD8" s="939">
        <v>36445918.630000003</v>
      </c>
      <c r="AE8" s="939">
        <v>47384013.30062867</v>
      </c>
      <c r="AF8" s="939">
        <v>9533551.9461131115</v>
      </c>
      <c r="AG8" s="939">
        <v>37850461.35451556</v>
      </c>
      <c r="AH8" s="940" t="s">
        <v>2521</v>
      </c>
      <c r="AI8" s="941" t="s">
        <v>2547</v>
      </c>
      <c r="AJ8" s="941" t="s">
        <v>21276</v>
      </c>
      <c r="AK8" s="941" t="s">
        <v>21371</v>
      </c>
      <c r="AL8" s="936" t="s">
        <v>2222</v>
      </c>
      <c r="AM8" s="936" t="s">
        <v>2206</v>
      </c>
      <c r="AN8" s="940" t="str">
        <f>_xlfn.XLOOKUP(A8,MPL!C:C,MPL!N:N, "Not Found",0)</f>
        <v>Obligated</v>
      </c>
      <c r="AO8" s="943">
        <f>_xlfn.LET(
_xlpm.r,_xlfn.XLOOKUP(A8,MPL!C:C,MPL!S:S, "",0),
IF(ISNUMBER(_xlpm.r),_xlpm.r,"")
)</f>
        <v>45093.538032407407</v>
      </c>
      <c r="AP8" s="943" t="str">
        <f t="shared" si="12"/>
        <v>Obligated</v>
      </c>
      <c r="AQ8" s="944">
        <v>0.44</v>
      </c>
      <c r="AR8" s="936">
        <v>1795011.0900000015</v>
      </c>
      <c r="AS8" s="936">
        <v>6090723.6499999678</v>
      </c>
      <c r="AT8" s="936"/>
      <c r="AU8" s="936">
        <f t="shared" si="13"/>
        <v>7885734.7399999695</v>
      </c>
      <c r="AV8" s="936">
        <f t="shared" si="14"/>
        <v>36181650.930628672</v>
      </c>
      <c r="AW8" s="945">
        <v>6828692.0722839106</v>
      </c>
      <c r="AX8" s="945">
        <v>1040216.6366047808</v>
      </c>
      <c r="AY8" s="945">
        <v>694419.74236437271</v>
      </c>
      <c r="AZ8" s="945">
        <v>236640.3856820915</v>
      </c>
      <c r="BA8" s="945">
        <v>840403.24154394073</v>
      </c>
      <c r="BB8" s="945">
        <v>1561990.2915209034</v>
      </c>
      <c r="BC8" s="945">
        <v>11202362.369999999</v>
      </c>
      <c r="BD8" s="945">
        <v>8363515.0561922248</v>
      </c>
      <c r="BE8" s="945">
        <f t="shared" si="15"/>
        <v>2838847.3138077757</v>
      </c>
      <c r="BF8" s="934" t="s">
        <v>2223</v>
      </c>
      <c r="BG8" s="949" t="s">
        <v>2224</v>
      </c>
      <c r="BH8" s="934" t="s">
        <v>2225</v>
      </c>
      <c r="BI8" s="946" t="e">
        <f t="shared" si="16"/>
        <v>#REF!</v>
      </c>
      <c r="BJ8" s="947" t="e">
        <v>#VALUE!</v>
      </c>
    </row>
    <row r="9" spans="1:62" s="807" customFormat="1" ht="114" customHeight="1">
      <c r="A9" s="933">
        <v>723077</v>
      </c>
      <c r="B9" s="934" t="s">
        <v>106</v>
      </c>
      <c r="C9" s="935" t="s">
        <v>33</v>
      </c>
      <c r="D9" s="934" t="s">
        <v>2115</v>
      </c>
      <c r="E9" s="913" t="s">
        <v>2209</v>
      </c>
      <c r="F9" s="914" t="s">
        <v>2210</v>
      </c>
      <c r="G9" s="936" t="e">
        <f>IF($AO9&lt;&gt;"",_xlfn.XLOOKUP(TEXT(A9,0),#REF!,#REF!,0),0)</f>
        <v>#REF!</v>
      </c>
      <c r="H9" s="936" t="e">
        <f>IF($AO9&lt;&gt;"",_xlfn.XLOOKUP(TEXT(A9,0),#REF!,#REF!,0),0)</f>
        <v>#REF!</v>
      </c>
      <c r="I9" s="936" t="e">
        <f>IF($AO9&lt;&gt;"", _xlfn.XLOOKUP(TEXT(A9,0),#REF!,#REF!,0),0)</f>
        <v>#REF!</v>
      </c>
      <c r="J9" s="936" t="e">
        <f>IF($AO9&lt;&gt;"",_xlfn.XLOOKUP(TEXT(A9,0),#REF!,#REF!,0),0)</f>
        <v>#REF!</v>
      </c>
      <c r="K9" s="936" t="e">
        <f>IF($AO9&lt;&gt;"",_xlfn.XLOOKUP(TEXT(A9,0),#REF!,#REF!,0),0)</f>
        <v>#REF!</v>
      </c>
      <c r="L9" s="936" t="e">
        <f>IF($AO9&lt;&gt;"",_xlfn.XLOOKUP(TEXT(A9,0),#REF!,#REF!,0),0)</f>
        <v>#REF!</v>
      </c>
      <c r="M9" s="937" t="e">
        <f t="shared" si="0"/>
        <v>#REF!</v>
      </c>
      <c r="N9" s="937" t="e">
        <f t="shared" si="1"/>
        <v>#REF!</v>
      </c>
      <c r="O9" s="937" t="e">
        <f t="shared" si="2"/>
        <v>#REF!</v>
      </c>
      <c r="P9" s="938" t="e">
        <f t="shared" si="3"/>
        <v>#REF!</v>
      </c>
      <c r="Q9" s="938" t="e">
        <f t="shared" si="4"/>
        <v>#REF!</v>
      </c>
      <c r="R9" s="938" t="e">
        <f t="shared" si="5"/>
        <v>#REF!</v>
      </c>
      <c r="S9" s="938" t="e">
        <f t="shared" si="6"/>
        <v>#REF!</v>
      </c>
      <c r="T9" s="938" t="e">
        <f t="shared" si="7"/>
        <v>#REF!</v>
      </c>
      <c r="U9" s="938" t="e">
        <f t="shared" si="8"/>
        <v>#REF!</v>
      </c>
      <c r="V9" s="938" t="e">
        <f t="shared" si="9"/>
        <v>#REF!</v>
      </c>
      <c r="W9" s="938" t="e">
        <f t="shared" si="10"/>
        <v>#REF!</v>
      </c>
      <c r="X9" s="938" t="e">
        <f t="shared" si="11"/>
        <v>#REF!</v>
      </c>
      <c r="Y9" s="939">
        <v>75932414.213040009</v>
      </c>
      <c r="Z9" s="939">
        <v>8971281.7590000015</v>
      </c>
      <c r="AA9" s="939">
        <v>7744020.4116000002</v>
      </c>
      <c r="AB9" s="939">
        <v>1085098.7070000002</v>
      </c>
      <c r="AC9" s="939">
        <v>39651716.253049999</v>
      </c>
      <c r="AD9" s="939">
        <v>10017910.118700001</v>
      </c>
      <c r="AE9" s="939">
        <v>143402441.46239001</v>
      </c>
      <c r="AF9" s="939">
        <v>123328150.87769</v>
      </c>
      <c r="AG9" s="939">
        <v>20074290.584700003</v>
      </c>
      <c r="AH9" s="940" t="s">
        <v>2521</v>
      </c>
      <c r="AI9" s="941" t="s">
        <v>2547</v>
      </c>
      <c r="AJ9" s="941" t="s">
        <v>21276</v>
      </c>
      <c r="AK9" s="941" t="s">
        <v>21382</v>
      </c>
      <c r="AL9" s="936" t="s">
        <v>2226</v>
      </c>
      <c r="AM9" s="936" t="s">
        <v>2206</v>
      </c>
      <c r="AN9" s="940" t="str">
        <f>_xlfn.XLOOKUP(A9,MPL!C:C,MPL!N:N, "Not Found",0)</f>
        <v>Obligated</v>
      </c>
      <c r="AO9" s="943">
        <f>_xlfn.LET(
_xlpm.r,_xlfn.XLOOKUP(A9,MPL!C:C,MPL!S:S, "",0),
IF(ISNUMBER(_xlpm.r),_xlpm.r,"")
)</f>
        <v>45279.515949074077</v>
      </c>
      <c r="AP9" s="943" t="str">
        <f t="shared" si="12"/>
        <v>Obligated</v>
      </c>
      <c r="AQ9" s="944">
        <v>0.18</v>
      </c>
      <c r="AR9" s="936">
        <v>4845973.3800000213</v>
      </c>
      <c r="AS9" s="936">
        <v>4170194.2099999832</v>
      </c>
      <c r="AT9" s="936"/>
      <c r="AU9" s="936">
        <f t="shared" si="13"/>
        <v>9016167.5900000036</v>
      </c>
      <c r="AV9" s="936">
        <f t="shared" si="14"/>
        <v>33778944.822390005</v>
      </c>
      <c r="AW9" s="945">
        <v>63916173.579999998</v>
      </c>
      <c r="AX9" s="945">
        <v>8155710.6900000004</v>
      </c>
      <c r="AY9" s="945">
        <v>5214828.5599999996</v>
      </c>
      <c r="AZ9" s="945">
        <v>730706.2</v>
      </c>
      <c r="BA9" s="945">
        <v>24860010.190000001</v>
      </c>
      <c r="BB9" s="945">
        <v>6746067.4199999999</v>
      </c>
      <c r="BC9" s="945">
        <v>109623496.64</v>
      </c>
      <c r="BD9" s="945">
        <v>93991012.329999998</v>
      </c>
      <c r="BE9" s="945">
        <f t="shared" si="15"/>
        <v>15632484.310000001</v>
      </c>
      <c r="BF9" s="934" t="s">
        <v>2227</v>
      </c>
      <c r="BG9" s="949" t="s">
        <v>2224</v>
      </c>
      <c r="BH9" s="934"/>
      <c r="BI9" s="946" t="e">
        <f t="shared" si="16"/>
        <v>#REF!</v>
      </c>
      <c r="BJ9" s="947" t="e">
        <v>#VALUE!</v>
      </c>
    </row>
    <row r="10" spans="1:62" s="807" customFormat="1" ht="114" customHeight="1">
      <c r="A10" s="933">
        <v>723078</v>
      </c>
      <c r="B10" s="934" t="s">
        <v>105</v>
      </c>
      <c r="C10" s="935" t="s">
        <v>33</v>
      </c>
      <c r="D10" s="934" t="s">
        <v>2115</v>
      </c>
      <c r="E10" s="913" t="s">
        <v>2209</v>
      </c>
      <c r="F10" s="914" t="s">
        <v>2210</v>
      </c>
      <c r="G10" s="936" t="e">
        <f>IF($AO10&lt;&gt;"",_xlfn.XLOOKUP(TEXT(A10,0),#REF!,#REF!,0),0)</f>
        <v>#REF!</v>
      </c>
      <c r="H10" s="936" t="e">
        <f>IF($AO10&lt;&gt;"",_xlfn.XLOOKUP(TEXT(A10,0),#REF!,#REF!,0),0)</f>
        <v>#REF!</v>
      </c>
      <c r="I10" s="936" t="e">
        <f>IF($AO10&lt;&gt;"", _xlfn.XLOOKUP(TEXT(A10,0),#REF!,#REF!,0),0)</f>
        <v>#REF!</v>
      </c>
      <c r="J10" s="936" t="e">
        <f>IF($AO10&lt;&gt;"",_xlfn.XLOOKUP(TEXT(A10,0),#REF!,#REF!,0),0)</f>
        <v>#REF!</v>
      </c>
      <c r="K10" s="936" t="e">
        <f>IF($AO10&lt;&gt;"",_xlfn.XLOOKUP(TEXT(A10,0),#REF!,#REF!,0),0)</f>
        <v>#REF!</v>
      </c>
      <c r="L10" s="936" t="e">
        <f>IF($AO10&lt;&gt;"",_xlfn.XLOOKUP(TEXT(A10,0),#REF!,#REF!,0),0)</f>
        <v>#REF!</v>
      </c>
      <c r="M10" s="937" t="e">
        <f t="shared" si="0"/>
        <v>#REF!</v>
      </c>
      <c r="N10" s="937" t="e">
        <f t="shared" si="1"/>
        <v>#REF!</v>
      </c>
      <c r="O10" s="937" t="e">
        <f t="shared" si="2"/>
        <v>#REF!</v>
      </c>
      <c r="P10" s="938" t="e">
        <f t="shared" si="3"/>
        <v>#REF!</v>
      </c>
      <c r="Q10" s="938" t="e">
        <f t="shared" si="4"/>
        <v>#REF!</v>
      </c>
      <c r="R10" s="938" t="e">
        <f t="shared" si="5"/>
        <v>#REF!</v>
      </c>
      <c r="S10" s="938" t="e">
        <f t="shared" si="6"/>
        <v>#REF!</v>
      </c>
      <c r="T10" s="938" t="e">
        <f t="shared" si="7"/>
        <v>#REF!</v>
      </c>
      <c r="U10" s="938" t="e">
        <f t="shared" si="8"/>
        <v>#REF!</v>
      </c>
      <c r="V10" s="938" t="e">
        <f t="shared" si="9"/>
        <v>#REF!</v>
      </c>
      <c r="W10" s="938" t="e">
        <f t="shared" si="10"/>
        <v>#REF!</v>
      </c>
      <c r="X10" s="938" t="e">
        <f t="shared" si="11"/>
        <v>#REF!</v>
      </c>
      <c r="Y10" s="939">
        <v>47732082.057000004</v>
      </c>
      <c r="Z10" s="939">
        <v>7712225.8729999978</v>
      </c>
      <c r="AA10" s="939">
        <v>6479737.1760000009</v>
      </c>
      <c r="AB10" s="939">
        <v>1137410.2960000001</v>
      </c>
      <c r="AC10" s="939">
        <v>54699508.996000022</v>
      </c>
      <c r="AD10" s="939">
        <v>10188178.968000002</v>
      </c>
      <c r="AE10" s="939">
        <v>127949143.36600003</v>
      </c>
      <c r="AF10" s="939">
        <v>108911328.22900003</v>
      </c>
      <c r="AG10" s="939">
        <v>19037815.137000002</v>
      </c>
      <c r="AH10" s="940" t="s">
        <v>2521</v>
      </c>
      <c r="AI10" s="941" t="s">
        <v>2547</v>
      </c>
      <c r="AJ10" s="941" t="s">
        <v>21276</v>
      </c>
      <c r="AK10" s="941" t="s">
        <v>21383</v>
      </c>
      <c r="AL10" s="806" t="s">
        <v>2228</v>
      </c>
      <c r="AM10" s="936" t="s">
        <v>2206</v>
      </c>
      <c r="AN10" s="940" t="str">
        <f>_xlfn.XLOOKUP(A10,MPL!C:C,MPL!N:N, "Not Found",0)</f>
        <v>Obligated</v>
      </c>
      <c r="AO10" s="943">
        <f>_xlfn.LET(
_xlpm.r,_xlfn.XLOOKUP(A10,MPL!C:C,MPL!S:S, "",0),
IF(ISNUMBER(_xlpm.r),_xlpm.r,"")
)</f>
        <v>45279.515949074077</v>
      </c>
      <c r="AP10" s="943" t="str">
        <f t="shared" si="12"/>
        <v>Obligated</v>
      </c>
      <c r="AQ10" s="944">
        <v>0.02</v>
      </c>
      <c r="AR10" s="936">
        <v>2728423.2699999977</v>
      </c>
      <c r="AS10" s="936">
        <v>95853.359999999971</v>
      </c>
      <c r="AT10" s="936"/>
      <c r="AU10" s="936">
        <f t="shared" si="13"/>
        <v>2824276.6299999976</v>
      </c>
      <c r="AV10" s="936">
        <f t="shared" si="14"/>
        <v>31041834.476000011</v>
      </c>
      <c r="AW10" s="945">
        <v>41692705.960000001</v>
      </c>
      <c r="AX10" s="945">
        <v>18968379.239999998</v>
      </c>
      <c r="AY10" s="945">
        <v>4167397.2</v>
      </c>
      <c r="AZ10" s="945">
        <v>2030397.52</v>
      </c>
      <c r="BA10" s="945">
        <v>19295213.530000001</v>
      </c>
      <c r="BB10" s="945">
        <v>10753215.439999999</v>
      </c>
      <c r="BC10" s="945">
        <v>96907308.890000015</v>
      </c>
      <c r="BD10" s="945">
        <v>65155316.690000005</v>
      </c>
      <c r="BE10" s="945">
        <f t="shared" si="15"/>
        <v>31751992.199999996</v>
      </c>
      <c r="BF10" s="934" t="s">
        <v>2229</v>
      </c>
      <c r="BG10" s="949" t="s">
        <v>2224</v>
      </c>
      <c r="BH10" s="934"/>
      <c r="BI10" s="946" t="e">
        <f t="shared" si="16"/>
        <v>#REF!</v>
      </c>
      <c r="BJ10" s="947" t="e">
        <v>#VALUE!</v>
      </c>
    </row>
    <row r="11" spans="1:62" s="807" customFormat="1" ht="114" customHeight="1">
      <c r="A11" s="933">
        <v>743399</v>
      </c>
      <c r="B11" s="934" t="s">
        <v>150</v>
      </c>
      <c r="C11" s="935" t="s">
        <v>33</v>
      </c>
      <c r="D11" s="934" t="s">
        <v>33</v>
      </c>
      <c r="E11" s="913" t="s">
        <v>2209</v>
      </c>
      <c r="F11" s="914" t="s">
        <v>2210</v>
      </c>
      <c r="G11" s="936" t="e">
        <f>IF($AO11&lt;&gt;"",_xlfn.XLOOKUP(TEXT(A11,0),#REF!,#REF!,0),0)</f>
        <v>#REF!</v>
      </c>
      <c r="H11" s="936" t="e">
        <f>IF($AO11&lt;&gt;"",_xlfn.XLOOKUP(TEXT(A11,0),#REF!,#REF!,0),0)</f>
        <v>#REF!</v>
      </c>
      <c r="I11" s="936" t="e">
        <f>IF($AO11&lt;&gt;"", _xlfn.XLOOKUP(TEXT(A11,0),#REF!,#REF!,0),0)</f>
        <v>#REF!</v>
      </c>
      <c r="J11" s="936" t="e">
        <f>IF($AO11&lt;&gt;"",_xlfn.XLOOKUP(TEXT(A11,0),#REF!,#REF!,0),0)</f>
        <v>#REF!</v>
      </c>
      <c r="K11" s="936" t="e">
        <f>IF($AO11&lt;&gt;"",_xlfn.XLOOKUP(TEXT(A11,0),#REF!,#REF!,0),0)</f>
        <v>#REF!</v>
      </c>
      <c r="L11" s="936" t="e">
        <f>IF($AO11&lt;&gt;"",_xlfn.XLOOKUP(TEXT(A11,0),#REF!,#REF!,0),0)</f>
        <v>#REF!</v>
      </c>
      <c r="M11" s="937" t="e">
        <f t="shared" si="0"/>
        <v>#REF!</v>
      </c>
      <c r="N11" s="937" t="e">
        <f t="shared" si="1"/>
        <v>#REF!</v>
      </c>
      <c r="O11" s="937" t="e">
        <f t="shared" si="2"/>
        <v>#REF!</v>
      </c>
      <c r="P11" s="938" t="e">
        <f t="shared" si="3"/>
        <v>#REF!</v>
      </c>
      <c r="Q11" s="938" t="e">
        <f t="shared" si="4"/>
        <v>#REF!</v>
      </c>
      <c r="R11" s="938" t="e">
        <f t="shared" si="5"/>
        <v>#REF!</v>
      </c>
      <c r="S11" s="938" t="e">
        <f t="shared" si="6"/>
        <v>#REF!</v>
      </c>
      <c r="T11" s="938" t="e">
        <f t="shared" si="7"/>
        <v>#REF!</v>
      </c>
      <c r="U11" s="938" t="e">
        <f t="shared" si="8"/>
        <v>#REF!</v>
      </c>
      <c r="V11" s="938" t="e">
        <f t="shared" si="9"/>
        <v>#REF!</v>
      </c>
      <c r="W11" s="938" t="e">
        <f t="shared" si="10"/>
        <v>#REF!</v>
      </c>
      <c r="X11" s="938" t="e">
        <f t="shared" si="11"/>
        <v>#REF!</v>
      </c>
      <c r="Y11" s="939">
        <v>21038292.91</v>
      </c>
      <c r="Z11" s="939">
        <v>0</v>
      </c>
      <c r="AA11" s="939">
        <v>4509930.04</v>
      </c>
      <c r="AB11" s="939">
        <v>0</v>
      </c>
      <c r="AC11" s="939">
        <v>3457839.23</v>
      </c>
      <c r="AD11" s="939">
        <v>0</v>
      </c>
      <c r="AE11" s="939">
        <v>29006062.18</v>
      </c>
      <c r="AF11" s="939">
        <v>29006062.18</v>
      </c>
      <c r="AG11" s="939">
        <v>0</v>
      </c>
      <c r="AH11" s="940" t="s">
        <v>2521</v>
      </c>
      <c r="AI11" s="941" t="s">
        <v>2547</v>
      </c>
      <c r="AJ11" s="941" t="s">
        <v>21276</v>
      </c>
      <c r="AK11" s="941" t="s">
        <v>21385</v>
      </c>
      <c r="AL11" s="936" t="s">
        <v>2230</v>
      </c>
      <c r="AM11" s="936" t="s">
        <v>2231</v>
      </c>
      <c r="AN11" s="940" t="str">
        <f>_xlfn.XLOOKUP(A11,MPL!C:C,MPL!N:N, "Not Found",0)</f>
        <v>Obligated</v>
      </c>
      <c r="AO11" s="943">
        <f>_xlfn.LET(
_xlpm.r,_xlfn.XLOOKUP(A11,MPL!C:C,MPL!S:S, "",0),
IF(ISNUMBER(_xlpm.r),_xlpm.r,"")
)</f>
        <v>45530.422025462962</v>
      </c>
      <c r="AP11" s="943" t="str">
        <f t="shared" si="12"/>
        <v>Obligated</v>
      </c>
      <c r="AQ11" s="944">
        <v>0.1</v>
      </c>
      <c r="AR11" s="936">
        <v>1215959.95</v>
      </c>
      <c r="AS11" s="936">
        <v>1477534.9699999983</v>
      </c>
      <c r="AT11" s="936"/>
      <c r="AU11" s="936">
        <f t="shared" si="13"/>
        <v>2693494.9199999981</v>
      </c>
      <c r="AV11" s="936">
        <f t="shared" si="14"/>
        <v>23428430.91</v>
      </c>
      <c r="AW11" s="945">
        <v>3917912.12</v>
      </c>
      <c r="AX11" s="945">
        <v>0</v>
      </c>
      <c r="AY11" s="945">
        <v>463572.76</v>
      </c>
      <c r="AZ11" s="945">
        <v>0</v>
      </c>
      <c r="BA11" s="945">
        <v>1196146.3899999999</v>
      </c>
      <c r="BB11" s="945">
        <v>0</v>
      </c>
      <c r="BC11" s="945">
        <f>BD11+BE11</f>
        <v>5577631.2699999996</v>
      </c>
      <c r="BD11" s="945">
        <f>AW11+AY11+BA11</f>
        <v>5577631.2699999996</v>
      </c>
      <c r="BE11" s="945">
        <f t="shared" si="15"/>
        <v>0</v>
      </c>
      <c r="BF11" s="934" t="s">
        <v>2207</v>
      </c>
      <c r="BG11" s="935" t="s">
        <v>2208</v>
      </c>
      <c r="BH11" s="934" t="s">
        <v>2232</v>
      </c>
      <c r="BI11" s="946" t="e">
        <f t="shared" si="16"/>
        <v>#REF!</v>
      </c>
      <c r="BJ11" s="947" t="e">
        <v>#VALUE!</v>
      </c>
    </row>
    <row r="12" spans="1:62" s="807" customFormat="1" ht="114" customHeight="1">
      <c r="A12" s="950">
        <v>551914</v>
      </c>
      <c r="B12" s="910" t="s">
        <v>233</v>
      </c>
      <c r="C12" s="911" t="s">
        <v>33</v>
      </c>
      <c r="D12" s="912" t="s">
        <v>33</v>
      </c>
      <c r="E12" s="913" t="s">
        <v>2203</v>
      </c>
      <c r="F12" s="914" t="s">
        <v>2204</v>
      </c>
      <c r="G12" s="915">
        <f>IF($AO12&lt;&gt;"",_xlfn.XLOOKUP(TEXT(A12,0),#REF!,#REF!,0),0)</f>
        <v>0</v>
      </c>
      <c r="H12" s="915">
        <f>IF($AO12&lt;&gt;"",_xlfn.XLOOKUP(TEXT(A12,0),#REF!,#REF!,0),0)</f>
        <v>0</v>
      </c>
      <c r="I12" s="915">
        <f>IF($AO12&lt;&gt;"", _xlfn.XLOOKUP(TEXT(A12,0),#REF!,#REF!,0),0)</f>
        <v>0</v>
      </c>
      <c r="J12" s="915">
        <f>IF($AO12&lt;&gt;"",_xlfn.XLOOKUP(TEXT(A12,0),#REF!,#REF!,0),0)</f>
        <v>0</v>
      </c>
      <c r="K12" s="915">
        <f>IF($AO12&lt;&gt;"",_xlfn.XLOOKUP(TEXT(A12,0),#REF!,#REF!,0),0)</f>
        <v>0</v>
      </c>
      <c r="L12" s="915">
        <f>IF($AO12&lt;&gt;"",_xlfn.XLOOKUP(TEXT(A12,0),#REF!,#REF!,0),0)</f>
        <v>0</v>
      </c>
      <c r="M12" s="916">
        <f t="shared" si="0"/>
        <v>0</v>
      </c>
      <c r="N12" s="916">
        <f t="shared" si="1"/>
        <v>0</v>
      </c>
      <c r="O12" s="916">
        <f t="shared" si="2"/>
        <v>0</v>
      </c>
      <c r="P12" s="917">
        <f t="shared" si="3"/>
        <v>7611654.4100000001</v>
      </c>
      <c r="Q12" s="917">
        <f t="shared" si="4"/>
        <v>6435512.3799999999</v>
      </c>
      <c r="R12" s="917">
        <f t="shared" si="5"/>
        <v>708217.1</v>
      </c>
      <c r="S12" s="917">
        <f t="shared" si="6"/>
        <v>448433.37</v>
      </c>
      <c r="T12" s="917">
        <f t="shared" si="7"/>
        <v>5350921.67</v>
      </c>
      <c r="U12" s="917">
        <f t="shared" si="8"/>
        <v>6374855.9500000002</v>
      </c>
      <c r="V12" s="917">
        <f t="shared" si="9"/>
        <v>26929594.879999999</v>
      </c>
      <c r="W12" s="917">
        <f t="shared" si="10"/>
        <v>13670793.18</v>
      </c>
      <c r="X12" s="917">
        <f t="shared" si="11"/>
        <v>13258801.699999999</v>
      </c>
      <c r="Y12" s="918">
        <v>7611654.4100000001</v>
      </c>
      <c r="Z12" s="918">
        <v>6435512.3799999999</v>
      </c>
      <c r="AA12" s="918">
        <v>708217.1</v>
      </c>
      <c r="AB12" s="918">
        <v>448433.37</v>
      </c>
      <c r="AC12" s="918">
        <v>5350921.67</v>
      </c>
      <c r="AD12" s="918">
        <v>6374855.9500000002</v>
      </c>
      <c r="AE12" s="612">
        <v>26929594.879999999</v>
      </c>
      <c r="AF12" s="612">
        <v>13670793.18</v>
      </c>
      <c r="AG12" s="612">
        <v>13258801.699999999</v>
      </c>
      <c r="AH12" s="919" t="s">
        <v>2521</v>
      </c>
      <c r="AI12" s="920" t="s">
        <v>2547</v>
      </c>
      <c r="AJ12" s="921" t="s">
        <v>21252</v>
      </c>
      <c r="AK12" s="920" t="s">
        <v>2208</v>
      </c>
      <c r="AL12" s="951" t="s">
        <v>2233</v>
      </c>
      <c r="AM12" s="915" t="s">
        <v>2206</v>
      </c>
      <c r="AN12" s="924" t="str">
        <f>_xlfn.XLOOKUP(A12,MPL!C:C,MPL!N:N, "Not Found",0)</f>
        <v>Pending Scope &amp; Cost Completion by Applicant</v>
      </c>
      <c r="AO12" s="925" t="str">
        <f>_xlfn.LET(
_xlpm.r,_xlfn.XLOOKUP(A12,MPL!C:C,MPL!S:S, "",0),
IF(ISNUMBER(_xlpm.r),_xlpm.r,"")
)</f>
        <v/>
      </c>
      <c r="AP12" s="925" t="str">
        <f t="shared" si="12"/>
        <v>Pending Scope &amp; Cost Completion by Applicant</v>
      </c>
      <c r="AQ12" s="926" t="s">
        <v>275</v>
      </c>
      <c r="AR12" s="927">
        <v>1713915.2500000007</v>
      </c>
      <c r="AS12" s="927">
        <v>2912.75</v>
      </c>
      <c r="AT12" s="927"/>
      <c r="AU12" s="927">
        <f t="shared" si="13"/>
        <v>1716828.0000000007</v>
      </c>
      <c r="AV12" s="927">
        <f t="shared" si="14"/>
        <v>18016849.449999999</v>
      </c>
      <c r="AW12" s="928">
        <v>5432996.3671872942</v>
      </c>
      <c r="AX12" s="928">
        <v>827609.9065441346</v>
      </c>
      <c r="AY12" s="928">
        <v>552489.39293684345</v>
      </c>
      <c r="AZ12" s="928">
        <v>188274.17346270848</v>
      </c>
      <c r="BA12" s="928">
        <v>668635.76654929644</v>
      </c>
      <c r="BB12" s="928">
        <v>1242739.8233197215</v>
      </c>
      <c r="BC12" s="928">
        <v>8912745.4299999997</v>
      </c>
      <c r="BD12" s="928">
        <v>6654121.5266734343</v>
      </c>
      <c r="BE12" s="928">
        <f t="shared" si="15"/>
        <v>2258623.9033265645</v>
      </c>
      <c r="BF12" s="929" t="s">
        <v>2234</v>
      </c>
      <c r="BG12" s="952" t="s">
        <v>2235</v>
      </c>
      <c r="BH12" s="929" t="s">
        <v>2236</v>
      </c>
      <c r="BI12" s="931">
        <f t="shared" si="16"/>
        <v>1</v>
      </c>
      <c r="BJ12" s="932" t="e">
        <v>#VALUE!</v>
      </c>
    </row>
    <row r="13" spans="1:62" s="827" customFormat="1" ht="114" customHeight="1">
      <c r="A13" s="747">
        <v>169266</v>
      </c>
      <c r="B13" s="910" t="s">
        <v>2237</v>
      </c>
      <c r="C13" s="911" t="s">
        <v>33</v>
      </c>
      <c r="D13" s="912" t="s">
        <v>2115</v>
      </c>
      <c r="E13" s="913" t="s">
        <v>2209</v>
      </c>
      <c r="F13" s="914" t="s">
        <v>2210</v>
      </c>
      <c r="G13" s="915" t="e">
        <f>IF($AO13&lt;&gt;"",_xlfn.XLOOKUP(TEXT(A13,0),#REF!,#REF!,0),0)</f>
        <v>#REF!</v>
      </c>
      <c r="H13" s="915" t="e">
        <f>IF($AO13&lt;&gt;"",_xlfn.XLOOKUP(TEXT(A13,0),#REF!,#REF!,0),0)</f>
        <v>#REF!</v>
      </c>
      <c r="I13" s="915" t="e">
        <f>IF($AO13&lt;&gt;"", _xlfn.XLOOKUP(TEXT(A13,0),#REF!,#REF!,0),0)</f>
        <v>#REF!</v>
      </c>
      <c r="J13" s="915" t="e">
        <f>IF($AO13&lt;&gt;"",_xlfn.XLOOKUP(TEXT(A13,0),#REF!,#REF!,0),0)</f>
        <v>#REF!</v>
      </c>
      <c r="K13" s="915" t="e">
        <f>IF($AO13&lt;&gt;"",_xlfn.XLOOKUP(TEXT(A13,0),#REF!,#REF!,0),0)</f>
        <v>#REF!</v>
      </c>
      <c r="L13" s="915" t="e">
        <f>IF($AO13&lt;&gt;"",_xlfn.XLOOKUP(TEXT(A13,0),#REF!,#REF!,0),0)</f>
        <v>#REF!</v>
      </c>
      <c r="M13" s="916" t="e">
        <f t="shared" si="0"/>
        <v>#REF!</v>
      </c>
      <c r="N13" s="916" t="e">
        <f t="shared" si="1"/>
        <v>#REF!</v>
      </c>
      <c r="O13" s="916" t="e">
        <f t="shared" si="2"/>
        <v>#REF!</v>
      </c>
      <c r="P13" s="917" t="e">
        <f t="shared" si="3"/>
        <v>#REF!</v>
      </c>
      <c r="Q13" s="917" t="e">
        <f t="shared" si="4"/>
        <v>#REF!</v>
      </c>
      <c r="R13" s="917" t="e">
        <f t="shared" si="5"/>
        <v>#REF!</v>
      </c>
      <c r="S13" s="917" t="e">
        <f t="shared" si="6"/>
        <v>#REF!</v>
      </c>
      <c r="T13" s="917" t="e">
        <f t="shared" si="7"/>
        <v>#REF!</v>
      </c>
      <c r="U13" s="917" t="e">
        <f t="shared" si="8"/>
        <v>#REF!</v>
      </c>
      <c r="V13" s="917" t="e">
        <f t="shared" si="9"/>
        <v>#REF!</v>
      </c>
      <c r="W13" s="917" t="e">
        <f t="shared" si="10"/>
        <v>#REF!</v>
      </c>
      <c r="X13" s="917" t="e">
        <f t="shared" si="11"/>
        <v>#REF!</v>
      </c>
      <c r="Y13" s="918">
        <v>16976611.278000001</v>
      </c>
      <c r="Z13" s="918">
        <v>6063148.1020000009</v>
      </c>
      <c r="AA13" s="918">
        <v>4484183.5940000005</v>
      </c>
      <c r="AB13" s="918">
        <v>1270820.6830000002</v>
      </c>
      <c r="AC13" s="918">
        <v>11542228.878</v>
      </c>
      <c r="AD13" s="918">
        <v>2457771.1260000002</v>
      </c>
      <c r="AE13" s="918">
        <v>42794763.660999998</v>
      </c>
      <c r="AF13" s="918">
        <v>33003023.75</v>
      </c>
      <c r="AG13" s="918">
        <v>9791739.9110000022</v>
      </c>
      <c r="AH13" s="919" t="s">
        <v>2521</v>
      </c>
      <c r="AI13" s="920" t="s">
        <v>2547</v>
      </c>
      <c r="AJ13" s="921" t="s">
        <v>21276</v>
      </c>
      <c r="AK13" s="920" t="s">
        <v>21371</v>
      </c>
      <c r="AL13" s="923" t="s">
        <v>2238</v>
      </c>
      <c r="AM13" s="915" t="s">
        <v>2206</v>
      </c>
      <c r="AN13" s="924" t="str">
        <f>_xlfn.XLOOKUP(A13,MPL!C:C,MPL!N:N, "Not Found",0)</f>
        <v>Obligated</v>
      </c>
      <c r="AO13" s="925">
        <f>_xlfn.LET(
_xlpm.r,_xlfn.XLOOKUP(A13,MPL!C:C,MPL!S:S, "",0),
IF(ISNUMBER(_xlpm.r),_xlpm.r,"")
)</f>
        <v>45233.479212962964</v>
      </c>
      <c r="AP13" s="925" t="str">
        <f t="shared" si="12"/>
        <v>Obligated</v>
      </c>
      <c r="AQ13" s="926">
        <v>0.05</v>
      </c>
      <c r="AR13" s="927">
        <v>4401854.3300000075</v>
      </c>
      <c r="AS13" s="927">
        <v>1079731.3199999994</v>
      </c>
      <c r="AT13" s="927"/>
      <c r="AU13" s="927">
        <f t="shared" si="13"/>
        <v>5481585.6500000069</v>
      </c>
      <c r="AV13" s="927">
        <f t="shared" si="14"/>
        <v>13652253.861000001</v>
      </c>
      <c r="AW13" s="928">
        <v>12202124</v>
      </c>
      <c r="AX13" s="928">
        <v>7130202</v>
      </c>
      <c r="AY13" s="928">
        <v>3317753</v>
      </c>
      <c r="AZ13" s="928">
        <v>1306032</v>
      </c>
      <c r="BA13" s="928">
        <v>2593199.4</v>
      </c>
      <c r="BB13" s="928">
        <v>2593199.4</v>
      </c>
      <c r="BC13" s="928">
        <v>29142509.799999997</v>
      </c>
      <c r="BD13" s="928">
        <v>18113076.399999999</v>
      </c>
      <c r="BE13" s="928">
        <f t="shared" si="15"/>
        <v>11029433.4</v>
      </c>
      <c r="BF13" s="929" t="s">
        <v>2223</v>
      </c>
      <c r="BG13" s="952" t="s">
        <v>2224</v>
      </c>
      <c r="BH13" s="929"/>
      <c r="BI13" s="931" t="e">
        <f t="shared" si="16"/>
        <v>#REF!</v>
      </c>
      <c r="BJ13" s="932" t="e">
        <v>#VALUE!</v>
      </c>
    </row>
    <row r="14" spans="1:62" s="807" customFormat="1" ht="114" customHeight="1">
      <c r="A14" s="694">
        <v>684920</v>
      </c>
      <c r="B14" s="953" t="s">
        <v>110</v>
      </c>
      <c r="C14" s="922" t="s">
        <v>33</v>
      </c>
      <c r="D14" s="912" t="s">
        <v>2115</v>
      </c>
      <c r="E14" s="954" t="s">
        <v>2209</v>
      </c>
      <c r="F14" s="955" t="s">
        <v>2210</v>
      </c>
      <c r="G14" s="915" t="e">
        <f>IF($AO14&lt;&gt;"",_xlfn.XLOOKUP(TEXT(A14,0),#REF!,#REF!,0),0)</f>
        <v>#REF!</v>
      </c>
      <c r="H14" s="915" t="e">
        <f>IF($AO14&lt;&gt;"",_xlfn.XLOOKUP(TEXT(A14,0),#REF!,#REF!,0),0)</f>
        <v>#REF!</v>
      </c>
      <c r="I14" s="915" t="e">
        <f>IF($AO14&lt;&gt;"", _xlfn.XLOOKUP(TEXT(A14,0),#REF!,#REF!,0),0)</f>
        <v>#REF!</v>
      </c>
      <c r="J14" s="915" t="e">
        <f>IF($AO14&lt;&gt;"",_xlfn.XLOOKUP(TEXT(A14,0),#REF!,#REF!,0),0)</f>
        <v>#REF!</v>
      </c>
      <c r="K14" s="915" t="e">
        <f>IF($AO14&lt;&gt;"",_xlfn.XLOOKUP(TEXT(A14,0),#REF!,#REF!,0),0)</f>
        <v>#REF!</v>
      </c>
      <c r="L14" s="915" t="e">
        <f>IF($AO14&lt;&gt;"",_xlfn.XLOOKUP(TEXT(A14,0),#REF!,#REF!,0),0)</f>
        <v>#REF!</v>
      </c>
      <c r="M14" s="956" t="e">
        <f t="shared" si="0"/>
        <v>#REF!</v>
      </c>
      <c r="N14" s="916" t="e">
        <f t="shared" si="1"/>
        <v>#REF!</v>
      </c>
      <c r="O14" s="916" t="e">
        <f t="shared" si="2"/>
        <v>#REF!</v>
      </c>
      <c r="P14" s="957" t="e">
        <f t="shared" si="3"/>
        <v>#REF!</v>
      </c>
      <c r="Q14" s="957" t="e">
        <f t="shared" si="4"/>
        <v>#REF!</v>
      </c>
      <c r="R14" s="957" t="e">
        <f t="shared" si="5"/>
        <v>#REF!</v>
      </c>
      <c r="S14" s="957" t="e">
        <f t="shared" si="6"/>
        <v>#REF!</v>
      </c>
      <c r="T14" s="957" t="e">
        <f t="shared" si="7"/>
        <v>#REF!</v>
      </c>
      <c r="U14" s="957" t="e">
        <f t="shared" si="8"/>
        <v>#REF!</v>
      </c>
      <c r="V14" s="917" t="e">
        <f t="shared" si="9"/>
        <v>#REF!</v>
      </c>
      <c r="W14" s="917" t="e">
        <f t="shared" si="10"/>
        <v>#REF!</v>
      </c>
      <c r="X14" s="917" t="e">
        <f t="shared" si="11"/>
        <v>#REF!</v>
      </c>
      <c r="Y14" s="612">
        <v>12563778.152999999</v>
      </c>
      <c r="Z14" s="612">
        <v>189367.60320477973</v>
      </c>
      <c r="AA14" s="627">
        <v>5504338.3799999999</v>
      </c>
      <c r="AB14" s="612">
        <v>0</v>
      </c>
      <c r="AC14" s="612">
        <v>0</v>
      </c>
      <c r="AD14" s="612">
        <v>0</v>
      </c>
      <c r="AE14" s="918">
        <v>18257484.136204779</v>
      </c>
      <c r="AF14" s="612">
        <v>18068116.533</v>
      </c>
      <c r="AG14" s="612">
        <v>189367.60320477973</v>
      </c>
      <c r="AH14" s="919" t="s">
        <v>2521</v>
      </c>
      <c r="AI14" s="920" t="s">
        <v>2547</v>
      </c>
      <c r="AJ14" s="921" t="s">
        <v>21276</v>
      </c>
      <c r="AK14" s="920" t="s">
        <v>21381</v>
      </c>
      <c r="AL14" s="951" t="s">
        <v>2230</v>
      </c>
      <c r="AM14" s="915" t="s">
        <v>2239</v>
      </c>
      <c r="AN14" s="924" t="str">
        <f>_xlfn.XLOOKUP(A14,MPL!C:C,MPL!N:N, "Not Found",0)</f>
        <v>Obligated</v>
      </c>
      <c r="AO14" s="925">
        <f>_xlfn.LET(
_xlpm.r,_xlfn.XLOOKUP(A14,MPL!C:C,MPL!S:S, "",0),
IF(ISNUMBER(_xlpm.r),_xlpm.r,"")
)</f>
        <v>45289.521585648145</v>
      </c>
      <c r="AP14" s="925" t="str">
        <f t="shared" si="12"/>
        <v>Obligated</v>
      </c>
      <c r="AQ14" s="926">
        <v>0.82</v>
      </c>
      <c r="AR14" s="958">
        <v>5632387.7799999779</v>
      </c>
      <c r="AS14" s="958">
        <v>7711675.880000026</v>
      </c>
      <c r="AT14" s="958"/>
      <c r="AU14" s="927">
        <f t="shared" si="13"/>
        <v>13344063.660000004</v>
      </c>
      <c r="AV14" s="927">
        <f t="shared" si="14"/>
        <v>12741014.556204779</v>
      </c>
      <c r="AW14" s="959">
        <v>3874950.13</v>
      </c>
      <c r="AX14" s="959">
        <v>0</v>
      </c>
      <c r="AY14" s="959">
        <v>458489.44</v>
      </c>
      <c r="AZ14" s="928">
        <v>0</v>
      </c>
      <c r="BA14" s="959">
        <v>1183030.01</v>
      </c>
      <c r="BB14" s="959">
        <v>0</v>
      </c>
      <c r="BC14" s="959">
        <v>5516469.5800000001</v>
      </c>
      <c r="BD14" s="928">
        <f>AW14+AY14+BA14</f>
        <v>5516469.5800000001</v>
      </c>
      <c r="BE14" s="928">
        <f t="shared" si="15"/>
        <v>0</v>
      </c>
      <c r="BF14" s="960" t="s">
        <v>2240</v>
      </c>
      <c r="BG14" s="961" t="s">
        <v>275</v>
      </c>
      <c r="BH14" s="960" t="s">
        <v>2241</v>
      </c>
      <c r="BI14" s="931" t="e">
        <f t="shared" si="16"/>
        <v>#REF!</v>
      </c>
      <c r="BJ14" s="932" t="e">
        <v>#VALUE!</v>
      </c>
    </row>
    <row r="15" spans="1:62" s="807" customFormat="1" ht="114" customHeight="1">
      <c r="A15" s="962">
        <v>729286</v>
      </c>
      <c r="B15" s="934" t="s">
        <v>142</v>
      </c>
      <c r="C15" s="935" t="s">
        <v>33</v>
      </c>
      <c r="D15" s="934" t="s">
        <v>33</v>
      </c>
      <c r="E15" s="913" t="s">
        <v>2209</v>
      </c>
      <c r="F15" s="914" t="s">
        <v>2210</v>
      </c>
      <c r="G15" s="936" t="e">
        <f>IF($AO15&lt;&gt;"",_xlfn.XLOOKUP(TEXT(A15,0),#REF!,#REF!,0),0)</f>
        <v>#REF!</v>
      </c>
      <c r="H15" s="936" t="e">
        <f>IF($AO15&lt;&gt;"",_xlfn.XLOOKUP(TEXT(A15,0),#REF!,#REF!,0),0)</f>
        <v>#REF!</v>
      </c>
      <c r="I15" s="936" t="e">
        <f>IF($AO15&lt;&gt;"", _xlfn.XLOOKUP(TEXT(A15,0),#REF!,#REF!,0),0)</f>
        <v>#REF!</v>
      </c>
      <c r="J15" s="936" t="e">
        <f>IF($AO15&lt;&gt;"",_xlfn.XLOOKUP(TEXT(A15,0),#REF!,#REF!,0),0)</f>
        <v>#REF!</v>
      </c>
      <c r="K15" s="936" t="e">
        <f>IF($AO15&lt;&gt;"",_xlfn.XLOOKUP(TEXT(A15,0),#REF!,#REF!,0),0)</f>
        <v>#REF!</v>
      </c>
      <c r="L15" s="936" t="e">
        <f>IF($AO15&lt;&gt;"",_xlfn.XLOOKUP(TEXT(A15,0),#REF!,#REF!,0),0)</f>
        <v>#REF!</v>
      </c>
      <c r="M15" s="937" t="e">
        <f t="shared" si="0"/>
        <v>#REF!</v>
      </c>
      <c r="N15" s="937" t="e">
        <f t="shared" si="1"/>
        <v>#REF!</v>
      </c>
      <c r="O15" s="937" t="e">
        <f t="shared" si="2"/>
        <v>#REF!</v>
      </c>
      <c r="P15" s="938" t="e">
        <f t="shared" si="3"/>
        <v>#REF!</v>
      </c>
      <c r="Q15" s="938" t="e">
        <f t="shared" si="4"/>
        <v>#REF!</v>
      </c>
      <c r="R15" s="938" t="e">
        <f t="shared" si="5"/>
        <v>#REF!</v>
      </c>
      <c r="S15" s="938" t="e">
        <f t="shared" si="6"/>
        <v>#REF!</v>
      </c>
      <c r="T15" s="938" t="e">
        <f t="shared" si="7"/>
        <v>#REF!</v>
      </c>
      <c r="U15" s="938" t="e">
        <f t="shared" si="8"/>
        <v>#REF!</v>
      </c>
      <c r="V15" s="938" t="e">
        <f t="shared" si="9"/>
        <v>#REF!</v>
      </c>
      <c r="W15" s="938" t="e">
        <f t="shared" si="10"/>
        <v>#REF!</v>
      </c>
      <c r="X15" s="938" t="e">
        <f t="shared" si="11"/>
        <v>#REF!</v>
      </c>
      <c r="Y15" s="939">
        <v>17860595.120000001</v>
      </c>
      <c r="Z15" s="939">
        <v>0</v>
      </c>
      <c r="AA15" s="939">
        <v>5206874.3</v>
      </c>
      <c r="AB15" s="939">
        <v>0</v>
      </c>
      <c r="AC15" s="939">
        <v>0</v>
      </c>
      <c r="AD15" s="939">
        <v>0</v>
      </c>
      <c r="AE15" s="939">
        <v>23067469.420000002</v>
      </c>
      <c r="AF15" s="939">
        <v>23067469.420000002</v>
      </c>
      <c r="AG15" s="939">
        <v>0</v>
      </c>
      <c r="AH15" s="940" t="s">
        <v>2521</v>
      </c>
      <c r="AI15" s="941" t="s">
        <v>2547</v>
      </c>
      <c r="AJ15" s="941" t="s">
        <v>21276</v>
      </c>
      <c r="AK15" s="941" t="s">
        <v>21384</v>
      </c>
      <c r="AL15" s="936" t="s">
        <v>2242</v>
      </c>
      <c r="AM15" s="936" t="s">
        <v>2243</v>
      </c>
      <c r="AN15" s="940" t="str">
        <f>_xlfn.XLOOKUP(A15,MPL!C:C,MPL!N:N, "Not Found",0)</f>
        <v>Obligated</v>
      </c>
      <c r="AO15" s="943">
        <f>_xlfn.LET(
_xlpm.r,_xlfn.XLOOKUP(A15,MPL!C:C,MPL!S:S, "",0),
IF(ISNUMBER(_xlpm.r),_xlpm.r,"")
)</f>
        <v>45481.477777777778</v>
      </c>
      <c r="AP15" s="943" t="str">
        <f t="shared" si="12"/>
        <v>Obligated</v>
      </c>
      <c r="AQ15" s="944">
        <v>0.52</v>
      </c>
      <c r="AR15" s="936">
        <v>1743415.109999998</v>
      </c>
      <c r="AS15" s="936">
        <v>9109977.6699999794</v>
      </c>
      <c r="AT15" s="936"/>
      <c r="AU15" s="936">
        <f t="shared" si="13"/>
        <v>10853392.779999977</v>
      </c>
      <c r="AV15" s="936">
        <f t="shared" si="14"/>
        <v>12645609.040000003</v>
      </c>
      <c r="AW15" s="945">
        <v>7320658.3799999999</v>
      </c>
      <c r="AX15" s="945">
        <v>0</v>
      </c>
      <c r="AY15" s="945">
        <v>866190.39</v>
      </c>
      <c r="AZ15" s="945">
        <v>0</v>
      </c>
      <c r="BA15" s="945">
        <v>2235011.61</v>
      </c>
      <c r="BB15" s="945">
        <v>0</v>
      </c>
      <c r="BC15" s="945">
        <v>10421860.379999999</v>
      </c>
      <c r="BD15" s="945">
        <f>AW15+AY15+BA15</f>
        <v>10421860.379999999</v>
      </c>
      <c r="BE15" s="945">
        <f t="shared" si="15"/>
        <v>0</v>
      </c>
      <c r="BF15" s="934" t="s">
        <v>2207</v>
      </c>
      <c r="BG15" s="935" t="s">
        <v>2208</v>
      </c>
      <c r="BH15" s="934" t="s">
        <v>2232</v>
      </c>
      <c r="BI15" s="946" t="e">
        <f t="shared" si="16"/>
        <v>#REF!</v>
      </c>
      <c r="BJ15" s="947" t="e">
        <v>#VALUE!</v>
      </c>
    </row>
    <row r="16" spans="1:62" s="807" customFormat="1" ht="114" customHeight="1">
      <c r="A16" s="933">
        <v>682121</v>
      </c>
      <c r="B16" s="934" t="s">
        <v>119</v>
      </c>
      <c r="C16" s="935" t="s">
        <v>33</v>
      </c>
      <c r="D16" s="934" t="s">
        <v>2115</v>
      </c>
      <c r="E16" s="913" t="s">
        <v>2209</v>
      </c>
      <c r="F16" s="914" t="s">
        <v>2210</v>
      </c>
      <c r="G16" s="936" t="e">
        <f>IF($AO16&lt;&gt;"",_xlfn.XLOOKUP(TEXT(A16,0),#REF!,#REF!,0),0)</f>
        <v>#REF!</v>
      </c>
      <c r="H16" s="936" t="e">
        <f>IF($AO16&lt;&gt;"",_xlfn.XLOOKUP(TEXT(A16,0),#REF!,#REF!,0),0)</f>
        <v>#REF!</v>
      </c>
      <c r="I16" s="936" t="e">
        <f>IF($AO16&lt;&gt;"", _xlfn.XLOOKUP(TEXT(A16,0),#REF!,#REF!,0),0)</f>
        <v>#REF!</v>
      </c>
      <c r="J16" s="936" t="e">
        <f>IF($AO16&lt;&gt;"",_xlfn.XLOOKUP(TEXT(A16,0),#REF!,#REF!,0),0)</f>
        <v>#REF!</v>
      </c>
      <c r="K16" s="936" t="e">
        <f>IF($AO16&lt;&gt;"",_xlfn.XLOOKUP(TEXT(A16,0),#REF!,#REF!,0),0)</f>
        <v>#REF!</v>
      </c>
      <c r="L16" s="936" t="e">
        <f>IF($AO16&lt;&gt;"",_xlfn.XLOOKUP(TEXT(A16,0),#REF!,#REF!,0),0)</f>
        <v>#REF!</v>
      </c>
      <c r="M16" s="937" t="e">
        <f t="shared" si="0"/>
        <v>#REF!</v>
      </c>
      <c r="N16" s="937" t="e">
        <f t="shared" si="1"/>
        <v>#REF!</v>
      </c>
      <c r="O16" s="937" t="e">
        <f t="shared" si="2"/>
        <v>#REF!</v>
      </c>
      <c r="P16" s="938" t="e">
        <f t="shared" si="3"/>
        <v>#REF!</v>
      </c>
      <c r="Q16" s="938" t="e">
        <f t="shared" si="4"/>
        <v>#REF!</v>
      </c>
      <c r="R16" s="938" t="e">
        <f t="shared" si="5"/>
        <v>#REF!</v>
      </c>
      <c r="S16" s="938" t="e">
        <f t="shared" si="6"/>
        <v>#REF!</v>
      </c>
      <c r="T16" s="938" t="e">
        <f t="shared" si="7"/>
        <v>#REF!</v>
      </c>
      <c r="U16" s="938" t="e">
        <f t="shared" si="8"/>
        <v>#REF!</v>
      </c>
      <c r="V16" s="938" t="e">
        <f t="shared" si="9"/>
        <v>#REF!</v>
      </c>
      <c r="W16" s="938" t="e">
        <f t="shared" si="10"/>
        <v>#REF!</v>
      </c>
      <c r="X16" s="938" t="e">
        <f t="shared" si="11"/>
        <v>#REF!</v>
      </c>
      <c r="Y16" s="939">
        <v>83657110.099749982</v>
      </c>
      <c r="Z16" s="939">
        <v>3775560.6762499996</v>
      </c>
      <c r="AA16" s="939">
        <v>8101618.921000001</v>
      </c>
      <c r="AB16" s="939">
        <v>359601.84700000007</v>
      </c>
      <c r="AC16" s="939">
        <v>36352089.067250006</v>
      </c>
      <c r="AD16" s="939">
        <v>1554241.9337500008</v>
      </c>
      <c r="AE16" s="939">
        <v>133800222.545</v>
      </c>
      <c r="AF16" s="939">
        <v>128110818.088</v>
      </c>
      <c r="AG16" s="939">
        <v>5689404.4570000004</v>
      </c>
      <c r="AH16" s="940" t="s">
        <v>2521</v>
      </c>
      <c r="AI16" s="941" t="s">
        <v>2547</v>
      </c>
      <c r="AJ16" s="941" t="s">
        <v>21276</v>
      </c>
      <c r="AK16" s="941" t="s">
        <v>21379</v>
      </c>
      <c r="AL16" s="936" t="s">
        <v>2244</v>
      </c>
      <c r="AM16" s="936" t="s">
        <v>2206</v>
      </c>
      <c r="AN16" s="940" t="str">
        <f>_xlfn.XLOOKUP(A16,MPL!C:C,MPL!N:N, "Not Found",0)</f>
        <v>Obligated</v>
      </c>
      <c r="AO16" s="943">
        <f>_xlfn.LET(
_xlpm.r,_xlfn.XLOOKUP(A16,MPL!C:C,MPL!S:S, "",0),
IF(ISNUMBER(_xlpm.r),_xlpm.r,"")
)</f>
        <v>45373.42796296296</v>
      </c>
      <c r="AP16" s="943" t="str">
        <f t="shared" si="12"/>
        <v>Obligated</v>
      </c>
      <c r="AQ16" s="944">
        <v>0.04</v>
      </c>
      <c r="AR16" s="936">
        <v>4856917.0199999986</v>
      </c>
      <c r="AS16" s="936">
        <v>5613354.2600000007</v>
      </c>
      <c r="AT16" s="936"/>
      <c r="AU16" s="936">
        <f t="shared" si="13"/>
        <v>10470271.279999999</v>
      </c>
      <c r="AV16" s="936">
        <f t="shared" si="14"/>
        <v>12163656.595000014</v>
      </c>
      <c r="AW16" s="945">
        <v>76051918.272499979</v>
      </c>
      <c r="AX16" s="945">
        <v>3432327.8874999993</v>
      </c>
      <c r="AY16" s="945">
        <v>7365108.1100000003</v>
      </c>
      <c r="AZ16" s="945">
        <v>326910.77</v>
      </c>
      <c r="BA16" s="945">
        <v>33047353.697500005</v>
      </c>
      <c r="BB16" s="945">
        <v>1412947.2125000006</v>
      </c>
      <c r="BC16" s="945">
        <v>121636565.94999999</v>
      </c>
      <c r="BD16" s="945">
        <v>116464380.07999998</v>
      </c>
      <c r="BE16" s="945">
        <f t="shared" si="15"/>
        <v>5172185.87</v>
      </c>
      <c r="BF16" s="934" t="s">
        <v>2229</v>
      </c>
      <c r="BG16" s="949" t="s">
        <v>2224</v>
      </c>
      <c r="BH16" s="934" t="s">
        <v>2245</v>
      </c>
      <c r="BI16" s="946" t="e">
        <f t="shared" si="16"/>
        <v>#REF!</v>
      </c>
      <c r="BJ16" s="947" t="e">
        <v>#VALUE!</v>
      </c>
    </row>
    <row r="17" spans="1:62" s="827" customFormat="1" ht="114" customHeight="1">
      <c r="A17" s="933">
        <v>174422</v>
      </c>
      <c r="B17" s="934" t="s">
        <v>32</v>
      </c>
      <c r="C17" s="935" t="s">
        <v>33</v>
      </c>
      <c r="D17" s="934" t="s">
        <v>33</v>
      </c>
      <c r="E17" s="913" t="s">
        <v>2209</v>
      </c>
      <c r="F17" s="914" t="s">
        <v>2210</v>
      </c>
      <c r="G17" s="936" t="e">
        <f>IF($AO17&lt;&gt;"",_xlfn.XLOOKUP(TEXT(A17,0),#REF!,#REF!,0),0)</f>
        <v>#REF!</v>
      </c>
      <c r="H17" s="936" t="e">
        <f>IF($AO17&lt;&gt;"",_xlfn.XLOOKUP(TEXT(A17,0),#REF!,#REF!,0),0)</f>
        <v>#REF!</v>
      </c>
      <c r="I17" s="936" t="e">
        <f>IF($AO17&lt;&gt;"", _xlfn.XLOOKUP(TEXT(A17,0),#REF!,#REF!,0),0)</f>
        <v>#REF!</v>
      </c>
      <c r="J17" s="936" t="e">
        <f>IF($AO17&lt;&gt;"",_xlfn.XLOOKUP(TEXT(A17,0),#REF!,#REF!,0),0)</f>
        <v>#REF!</v>
      </c>
      <c r="K17" s="936" t="e">
        <f>IF($AO17&lt;&gt;"",_xlfn.XLOOKUP(TEXT(A17,0),#REF!,#REF!,0),0)</f>
        <v>#REF!</v>
      </c>
      <c r="L17" s="936" t="e">
        <f>IF($AO17&lt;&gt;"",_xlfn.XLOOKUP(TEXT(A17,0),#REF!,#REF!,0),0)</f>
        <v>#REF!</v>
      </c>
      <c r="M17" s="937" t="e">
        <f t="shared" si="0"/>
        <v>#REF!</v>
      </c>
      <c r="N17" s="937" t="e">
        <f t="shared" si="1"/>
        <v>#REF!</v>
      </c>
      <c r="O17" s="937" t="e">
        <f t="shared" si="2"/>
        <v>#REF!</v>
      </c>
      <c r="P17" s="938" t="e">
        <f t="shared" si="3"/>
        <v>#REF!</v>
      </c>
      <c r="Q17" s="938" t="e">
        <f t="shared" si="4"/>
        <v>#REF!</v>
      </c>
      <c r="R17" s="938" t="e">
        <f t="shared" si="5"/>
        <v>#REF!</v>
      </c>
      <c r="S17" s="938" t="e">
        <f t="shared" si="6"/>
        <v>#REF!</v>
      </c>
      <c r="T17" s="938" t="e">
        <f t="shared" si="7"/>
        <v>#REF!</v>
      </c>
      <c r="U17" s="938" t="e">
        <f t="shared" si="8"/>
        <v>#REF!</v>
      </c>
      <c r="V17" s="938" t="e">
        <f t="shared" si="9"/>
        <v>#REF!</v>
      </c>
      <c r="W17" s="938" t="e">
        <f t="shared" si="10"/>
        <v>#REF!</v>
      </c>
      <c r="X17" s="938" t="e">
        <f t="shared" si="11"/>
        <v>#REF!</v>
      </c>
      <c r="Y17" s="939">
        <v>20620556.507318787</v>
      </c>
      <c r="Z17" s="939">
        <v>3141135.3313209075</v>
      </c>
      <c r="AA17" s="939">
        <v>2096934.7256616137</v>
      </c>
      <c r="AB17" s="939">
        <v>714581.4151844217</v>
      </c>
      <c r="AC17" s="939">
        <v>4515587.4329838315</v>
      </c>
      <c r="AD17" s="939">
        <v>8392761.2152906694</v>
      </c>
      <c r="AE17" s="939">
        <v>39481556.627760231</v>
      </c>
      <c r="AF17" s="939">
        <v>27233078.665964231</v>
      </c>
      <c r="AG17" s="939">
        <v>12248477.961795999</v>
      </c>
      <c r="AH17" s="940" t="s">
        <v>2521</v>
      </c>
      <c r="AI17" s="941" t="s">
        <v>2547</v>
      </c>
      <c r="AJ17" s="941" t="s">
        <v>21276</v>
      </c>
      <c r="AK17" s="941" t="s">
        <v>21373</v>
      </c>
      <c r="AL17" s="936" t="s">
        <v>2246</v>
      </c>
      <c r="AM17" s="936" t="s">
        <v>2206</v>
      </c>
      <c r="AN17" s="940" t="str">
        <f>_xlfn.XLOOKUP(A17,MPL!C:C,MPL!N:N, "Not Found",0)</f>
        <v>Obligated</v>
      </c>
      <c r="AO17" s="943">
        <f>_xlfn.LET(
_xlpm.r,_xlfn.XLOOKUP(A17,MPL!C:C,MPL!S:S, "",0),
IF(ISNUMBER(_xlpm.r),_xlpm.r,"")
)</f>
        <v>44699.479212962964</v>
      </c>
      <c r="AP17" s="943" t="str">
        <f t="shared" si="12"/>
        <v>Obligated</v>
      </c>
      <c r="AQ17" s="944">
        <v>0.66</v>
      </c>
      <c r="AR17" s="936">
        <v>5510502.2500000019</v>
      </c>
      <c r="AS17" s="936">
        <v>11157823.459999999</v>
      </c>
      <c r="AT17" s="936"/>
      <c r="AU17" s="936">
        <f t="shared" si="13"/>
        <v>16668325.710000001</v>
      </c>
      <c r="AV17" s="936">
        <f t="shared" si="14"/>
        <v>9976933.617760241</v>
      </c>
      <c r="AW17" s="945">
        <v>16677900.766191186</v>
      </c>
      <c r="AX17" s="945">
        <v>2540549.4429965275</v>
      </c>
      <c r="AY17" s="945">
        <v>3127217.3733950285</v>
      </c>
      <c r="AZ17" s="945">
        <v>1291524.2236561158</v>
      </c>
      <c r="BA17" s="945">
        <v>2052539.7422653777</v>
      </c>
      <c r="BB17" s="945">
        <v>3814891.4614957585</v>
      </c>
      <c r="BC17" s="945">
        <f>SUM(AW17:BB17)</f>
        <v>29504623.00999999</v>
      </c>
      <c r="BD17" s="945">
        <f>SUM(AW17,AY17,BA17)</f>
        <v>21857657.881851591</v>
      </c>
      <c r="BE17" s="945">
        <f t="shared" si="15"/>
        <v>7646965.1281484012</v>
      </c>
      <c r="BF17" s="934" t="s">
        <v>2223</v>
      </c>
      <c r="BG17" s="949" t="s">
        <v>2224</v>
      </c>
      <c r="BH17" s="934" t="s">
        <v>2247</v>
      </c>
      <c r="BI17" s="946" t="e">
        <f t="shared" si="16"/>
        <v>#REF!</v>
      </c>
      <c r="BJ17" s="947" t="e">
        <v>#VALUE!</v>
      </c>
    </row>
    <row r="18" spans="1:62" s="807" customFormat="1" ht="114" customHeight="1">
      <c r="A18" s="933">
        <v>682645</v>
      </c>
      <c r="B18" s="934" t="s">
        <v>169</v>
      </c>
      <c r="C18" s="935" t="s">
        <v>33</v>
      </c>
      <c r="D18" s="934" t="s">
        <v>2115</v>
      </c>
      <c r="E18" s="913" t="s">
        <v>2209</v>
      </c>
      <c r="F18" s="914" t="s">
        <v>2210</v>
      </c>
      <c r="G18" s="936" t="e">
        <f>IF($AO18&lt;&gt;"",_xlfn.XLOOKUP(TEXT(A18,0),#REF!,#REF!,0),0)</f>
        <v>#REF!</v>
      </c>
      <c r="H18" s="936" t="e">
        <f>IF($AO18&lt;&gt;"",_xlfn.XLOOKUP(TEXT(A18,0),#REF!,#REF!,0),0)</f>
        <v>#REF!</v>
      </c>
      <c r="I18" s="936" t="e">
        <f>IF($AO18&lt;&gt;"", _xlfn.XLOOKUP(TEXT(A18,0),#REF!,#REF!,0),0)</f>
        <v>#REF!</v>
      </c>
      <c r="J18" s="936" t="e">
        <f>IF($AO18&lt;&gt;"",_xlfn.XLOOKUP(TEXT(A18,0),#REF!,#REF!,0),0)</f>
        <v>#REF!</v>
      </c>
      <c r="K18" s="936" t="e">
        <f>IF($AO18&lt;&gt;"",_xlfn.XLOOKUP(TEXT(A18,0),#REF!,#REF!,0),0)</f>
        <v>#REF!</v>
      </c>
      <c r="L18" s="936" t="e">
        <f>IF($AO18&lt;&gt;"",_xlfn.XLOOKUP(TEXT(A18,0),#REF!,#REF!,0),0)</f>
        <v>#REF!</v>
      </c>
      <c r="M18" s="937" t="e">
        <f t="shared" si="0"/>
        <v>#REF!</v>
      </c>
      <c r="N18" s="937" t="e">
        <f t="shared" si="1"/>
        <v>#REF!</v>
      </c>
      <c r="O18" s="937" t="e">
        <f t="shared" si="2"/>
        <v>#REF!</v>
      </c>
      <c r="P18" s="938" t="e">
        <f t="shared" si="3"/>
        <v>#REF!</v>
      </c>
      <c r="Q18" s="938" t="e">
        <f t="shared" si="4"/>
        <v>#REF!</v>
      </c>
      <c r="R18" s="938" t="e">
        <f t="shared" si="5"/>
        <v>#REF!</v>
      </c>
      <c r="S18" s="938" t="e">
        <f t="shared" si="6"/>
        <v>#REF!</v>
      </c>
      <c r="T18" s="938" t="e">
        <f t="shared" si="7"/>
        <v>#REF!</v>
      </c>
      <c r="U18" s="938" t="e">
        <f t="shared" si="8"/>
        <v>#REF!</v>
      </c>
      <c r="V18" s="938" t="e">
        <f t="shared" si="9"/>
        <v>#REF!</v>
      </c>
      <c r="W18" s="938" t="e">
        <f t="shared" si="10"/>
        <v>#REF!</v>
      </c>
      <c r="X18" s="938" t="e">
        <f t="shared" si="11"/>
        <v>#REF!</v>
      </c>
      <c r="Y18" s="939">
        <v>64448906.889105164</v>
      </c>
      <c r="Z18" s="939">
        <v>9817520.6097142585</v>
      </c>
      <c r="AA18" s="939">
        <v>6553904.1508763367</v>
      </c>
      <c r="AB18" s="939">
        <v>2233401.9489512811</v>
      </c>
      <c r="AC18" s="939">
        <v>7931690.2402735408</v>
      </c>
      <c r="AD18" s="939">
        <v>14741998.291079409</v>
      </c>
      <c r="AE18" s="939">
        <v>105727422.12999998</v>
      </c>
      <c r="AF18" s="939">
        <v>78934501.280255035</v>
      </c>
      <c r="AG18" s="939">
        <v>26792920.849744949</v>
      </c>
      <c r="AH18" s="940" t="s">
        <v>2521</v>
      </c>
      <c r="AI18" s="941" t="s">
        <v>2547</v>
      </c>
      <c r="AJ18" s="941" t="s">
        <v>21276</v>
      </c>
      <c r="AK18" s="941" t="s">
        <v>21380</v>
      </c>
      <c r="AL18" s="936" t="s">
        <v>2248</v>
      </c>
      <c r="AM18" s="936" t="s">
        <v>2215</v>
      </c>
      <c r="AN18" s="940" t="str">
        <f>_xlfn.XLOOKUP(A18,MPL!C:C,MPL!N:N, "Not Found",0)</f>
        <v>Obligated</v>
      </c>
      <c r="AO18" s="943">
        <f>_xlfn.LET(
_xlpm.r,_xlfn.XLOOKUP(A18,MPL!C:C,MPL!S:S, "",0),
IF(ISNUMBER(_xlpm.r),_xlpm.r,"")
)</f>
        <v>45917.761238425926</v>
      </c>
      <c r="AP18" s="943" t="str">
        <f t="shared" si="12"/>
        <v>Obligated</v>
      </c>
      <c r="AQ18" s="944">
        <v>0.3</v>
      </c>
      <c r="AR18" s="936">
        <v>3152477.5200000014</v>
      </c>
      <c r="AS18" s="936">
        <v>2167332.8699999982</v>
      </c>
      <c r="AT18" s="936"/>
      <c r="AU18" s="936">
        <f t="shared" si="13"/>
        <v>5319810.3899999997</v>
      </c>
      <c r="AV18" s="936">
        <f t="shared" si="14"/>
        <v>9611583.8299999982</v>
      </c>
      <c r="AW18" s="945">
        <v>58589915.35373196</v>
      </c>
      <c r="AX18" s="945">
        <v>8925018.73610387</v>
      </c>
      <c r="AY18" s="945">
        <v>5958094.6826148508</v>
      </c>
      <c r="AZ18" s="945">
        <v>2030365.4081375282</v>
      </c>
      <c r="BA18" s="945">
        <v>7210627.4911577636</v>
      </c>
      <c r="BB18" s="945">
        <v>13401816.628254008</v>
      </c>
      <c r="BC18" s="945">
        <v>96115838.299999982</v>
      </c>
      <c r="BD18" s="945">
        <v>71758637.527504578</v>
      </c>
      <c r="BE18" s="945">
        <f t="shared" si="15"/>
        <v>24357200.772495404</v>
      </c>
      <c r="BF18" s="934" t="s">
        <v>2227</v>
      </c>
      <c r="BG18" s="935" t="s">
        <v>2217</v>
      </c>
      <c r="BH18" s="934" t="s">
        <v>2249</v>
      </c>
      <c r="BI18" s="946" t="e">
        <f t="shared" si="16"/>
        <v>#REF!</v>
      </c>
      <c r="BJ18" s="947" t="e">
        <v>#VALUE!</v>
      </c>
    </row>
    <row r="19" spans="1:62" s="827" customFormat="1" ht="114" customHeight="1">
      <c r="A19" s="933">
        <v>723002</v>
      </c>
      <c r="B19" s="934" t="s">
        <v>248</v>
      </c>
      <c r="C19" s="935" t="s">
        <v>33</v>
      </c>
      <c r="D19" s="934" t="s">
        <v>33</v>
      </c>
      <c r="E19" s="913" t="s">
        <v>2203</v>
      </c>
      <c r="F19" s="914" t="s">
        <v>2204</v>
      </c>
      <c r="G19" s="936">
        <f>IF($AO19&lt;&gt;"",_xlfn.XLOOKUP(TEXT(A19,0),#REF!,#REF!,0),0)</f>
        <v>0</v>
      </c>
      <c r="H19" s="936">
        <f>IF($AO19&lt;&gt;"",_xlfn.XLOOKUP(TEXT(A19,0),#REF!,#REF!,0),0)</f>
        <v>0</v>
      </c>
      <c r="I19" s="936">
        <f>IF($AO19&lt;&gt;"", _xlfn.XLOOKUP(TEXT(A19,0),#REF!,#REF!,0),0)</f>
        <v>0</v>
      </c>
      <c r="J19" s="936">
        <f>IF($AO19&lt;&gt;"",_xlfn.XLOOKUP(TEXT(A19,0),#REF!,#REF!,0),0)</f>
        <v>0</v>
      </c>
      <c r="K19" s="936">
        <f>IF($AO19&lt;&gt;"",_xlfn.XLOOKUP(TEXT(A19,0),#REF!,#REF!,0),0)</f>
        <v>0</v>
      </c>
      <c r="L19" s="936">
        <f>IF($AO19&lt;&gt;"",_xlfn.XLOOKUP(TEXT(A19,0),#REF!,#REF!,0),0)</f>
        <v>0</v>
      </c>
      <c r="M19" s="937">
        <f t="shared" si="0"/>
        <v>0</v>
      </c>
      <c r="N19" s="937">
        <f t="shared" si="1"/>
        <v>0</v>
      </c>
      <c r="O19" s="937">
        <f t="shared" si="2"/>
        <v>0</v>
      </c>
      <c r="P19" s="938">
        <f t="shared" si="3"/>
        <v>51025274.884027801</v>
      </c>
      <c r="Q19" s="938">
        <f t="shared" si="4"/>
        <v>7772694.8674588073</v>
      </c>
      <c r="R19" s="938">
        <f t="shared" si="5"/>
        <v>5188835.2650798392</v>
      </c>
      <c r="S19" s="938">
        <f t="shared" si="6"/>
        <v>1768221.5862535762</v>
      </c>
      <c r="T19" s="938">
        <f t="shared" si="7"/>
        <v>6279651.4997732835</v>
      </c>
      <c r="U19" s="938">
        <f t="shared" si="8"/>
        <v>11671486.010406703</v>
      </c>
      <c r="V19" s="938">
        <f t="shared" si="9"/>
        <v>83706164.113000005</v>
      </c>
      <c r="W19" s="938">
        <f t="shared" si="10"/>
        <v>62493761.648880929</v>
      </c>
      <c r="X19" s="938">
        <f t="shared" si="11"/>
        <v>21212402.464119084</v>
      </c>
      <c r="Y19" s="939">
        <v>51025274.884027801</v>
      </c>
      <c r="Z19" s="939">
        <v>7772694.8674588073</v>
      </c>
      <c r="AA19" s="939">
        <v>5188835.2650798392</v>
      </c>
      <c r="AB19" s="939">
        <v>1768221.5862535762</v>
      </c>
      <c r="AC19" s="939">
        <v>6279651.4997732835</v>
      </c>
      <c r="AD19" s="939">
        <v>11671486.010406703</v>
      </c>
      <c r="AE19" s="939">
        <v>83706164.113000005</v>
      </c>
      <c r="AF19" s="939">
        <v>62493761.648880929</v>
      </c>
      <c r="AG19" s="939">
        <v>21212402.464119084</v>
      </c>
      <c r="AH19" s="940" t="s">
        <v>2521</v>
      </c>
      <c r="AI19" s="941" t="s">
        <v>2547</v>
      </c>
      <c r="AJ19" s="941" t="s">
        <v>21252</v>
      </c>
      <c r="AK19" s="941" t="s">
        <v>22660</v>
      </c>
      <c r="AL19" s="936" t="s">
        <v>2250</v>
      </c>
      <c r="AM19" s="936" t="s">
        <v>2215</v>
      </c>
      <c r="AN19" s="940" t="str">
        <f>_xlfn.XLOOKUP(A19,MPL!C:C,MPL!N:N, "Not Found",0)</f>
        <v>Pending Scope &amp; Cost Completion by Applicant</v>
      </c>
      <c r="AO19" s="943" t="str">
        <f>_xlfn.LET(
_xlpm.r,_xlfn.XLOOKUP(A19,MPL!C:C,MPL!S:S, "",0),
IF(ISNUMBER(_xlpm.r),_xlpm.r,"")
)</f>
        <v/>
      </c>
      <c r="AP19" s="943" t="str">
        <f t="shared" si="12"/>
        <v>Pending Scope &amp; Cost Completion by Applicant</v>
      </c>
      <c r="AQ19" s="944" t="s">
        <v>275</v>
      </c>
      <c r="AR19" s="936">
        <v>1942607.6300000008</v>
      </c>
      <c r="AS19" s="936">
        <v>15989.760000000002</v>
      </c>
      <c r="AT19" s="936"/>
      <c r="AU19" s="936">
        <f t="shared" si="13"/>
        <v>1958597.3900000008</v>
      </c>
      <c r="AV19" s="936">
        <f t="shared" si="14"/>
        <v>7609651.2830000073</v>
      </c>
      <c r="AW19" s="945">
        <v>46386613.530934364</v>
      </c>
      <c r="AX19" s="945">
        <v>7066086.2431443697</v>
      </c>
      <c r="AY19" s="945">
        <v>4717122.9682543986</v>
      </c>
      <c r="AZ19" s="945">
        <v>1607474.1693214327</v>
      </c>
      <c r="BA19" s="945">
        <v>5708774.0907029845</v>
      </c>
      <c r="BB19" s="945">
        <v>10610441.827642456</v>
      </c>
      <c r="BC19" s="945">
        <v>76096512.829999998</v>
      </c>
      <c r="BD19" s="945">
        <v>56812510.589891747</v>
      </c>
      <c r="BE19" s="945">
        <f t="shared" si="15"/>
        <v>19284002.240108259</v>
      </c>
      <c r="BF19" s="934" t="s">
        <v>2216</v>
      </c>
      <c r="BG19" s="935" t="s">
        <v>2217</v>
      </c>
      <c r="BH19" s="934" t="s">
        <v>2251</v>
      </c>
      <c r="BI19" s="946">
        <f t="shared" si="16"/>
        <v>1</v>
      </c>
      <c r="BJ19" s="947" t="e">
        <v>#VALUE!</v>
      </c>
    </row>
    <row r="20" spans="1:62" s="807" customFormat="1" ht="114" customHeight="1">
      <c r="A20" s="933">
        <v>550106</v>
      </c>
      <c r="B20" s="934" t="s">
        <v>232</v>
      </c>
      <c r="C20" s="935" t="s">
        <v>33</v>
      </c>
      <c r="D20" s="934" t="s">
        <v>2115</v>
      </c>
      <c r="E20" s="913" t="s">
        <v>2203</v>
      </c>
      <c r="F20" s="914" t="s">
        <v>2204</v>
      </c>
      <c r="G20" s="936">
        <f>IF($AO20&lt;&gt;"",_xlfn.XLOOKUP(TEXT(A20,0),#REF!,#REF!,0),0)</f>
        <v>0</v>
      </c>
      <c r="H20" s="936">
        <f>IF($AO20&lt;&gt;"",_xlfn.XLOOKUP(TEXT(A20,0),#REF!,#REF!,0),0)</f>
        <v>0</v>
      </c>
      <c r="I20" s="936">
        <f>IF($AO20&lt;&gt;"", _xlfn.XLOOKUP(TEXT(A20,0),#REF!,#REF!,0),0)</f>
        <v>0</v>
      </c>
      <c r="J20" s="936">
        <f>IF($AO20&lt;&gt;"",_xlfn.XLOOKUP(TEXT(A20,0),#REF!,#REF!,0),0)</f>
        <v>0</v>
      </c>
      <c r="K20" s="936">
        <f>IF($AO20&lt;&gt;"",_xlfn.XLOOKUP(TEXT(A20,0),#REF!,#REF!,0),0)</f>
        <v>0</v>
      </c>
      <c r="L20" s="936">
        <f>IF($AO20&lt;&gt;"",_xlfn.XLOOKUP(TEXT(A20,0),#REF!,#REF!,0),0)</f>
        <v>0</v>
      </c>
      <c r="M20" s="937">
        <f t="shared" si="0"/>
        <v>0</v>
      </c>
      <c r="N20" s="937">
        <f t="shared" si="1"/>
        <v>0</v>
      </c>
      <c r="O20" s="937">
        <f t="shared" si="2"/>
        <v>0</v>
      </c>
      <c r="P20" s="938">
        <f t="shared" si="3"/>
        <v>8360260.40386541</v>
      </c>
      <c r="Q20" s="938">
        <f t="shared" si="4"/>
        <v>1994931.4708545909</v>
      </c>
      <c r="R20" s="938">
        <f t="shared" si="5"/>
        <v>823453.80656000006</v>
      </c>
      <c r="S20" s="938">
        <f t="shared" si="6"/>
        <v>341756.01152000012</v>
      </c>
      <c r="T20" s="938">
        <f t="shared" si="7"/>
        <v>4324989.8972630268</v>
      </c>
      <c r="U20" s="938">
        <f t="shared" si="8"/>
        <v>4563696.612736973</v>
      </c>
      <c r="V20" s="938">
        <f t="shared" si="9"/>
        <v>20409088.202800002</v>
      </c>
      <c r="W20" s="938">
        <f t="shared" si="10"/>
        <v>13508704.107688438</v>
      </c>
      <c r="X20" s="938">
        <f t="shared" si="11"/>
        <v>6900384.0951115638</v>
      </c>
      <c r="Y20" s="939">
        <v>8360260.40386541</v>
      </c>
      <c r="Z20" s="939">
        <v>1994931.4708545909</v>
      </c>
      <c r="AA20" s="939">
        <v>823453.80656000006</v>
      </c>
      <c r="AB20" s="939">
        <v>341756.01152000012</v>
      </c>
      <c r="AC20" s="939">
        <v>4324989.8972630268</v>
      </c>
      <c r="AD20" s="939">
        <v>4563696.612736973</v>
      </c>
      <c r="AE20" s="939">
        <v>20409088.202800002</v>
      </c>
      <c r="AF20" s="939">
        <v>13508704.107688438</v>
      </c>
      <c r="AG20" s="939">
        <v>6900384.0951115638</v>
      </c>
      <c r="AH20" s="764" t="s">
        <v>2470</v>
      </c>
      <c r="AI20" s="941" t="s">
        <v>2547</v>
      </c>
      <c r="AJ20" s="941" t="s">
        <v>21252</v>
      </c>
      <c r="AK20" s="765" t="s">
        <v>2208</v>
      </c>
      <c r="AL20" s="941" t="s">
        <v>2252</v>
      </c>
      <c r="AM20" s="936" t="s">
        <v>2206</v>
      </c>
      <c r="AN20" s="940" t="str">
        <f>_xlfn.XLOOKUP(A20,MPL!C:C,MPL!N:N, "Not Found",0)</f>
        <v>Pending Scope &amp; Cost Completion by Applicant</v>
      </c>
      <c r="AO20" s="943" t="str">
        <f>_xlfn.LET(
_xlpm.r,_xlfn.XLOOKUP(A20,MPL!C:C,MPL!S:S, "",0),
IF(ISNUMBER(_xlpm.r),_xlpm.r,"")
)</f>
        <v/>
      </c>
      <c r="AP20" s="943" t="str">
        <f t="shared" si="12"/>
        <v>Pending Scope &amp; Cost Completion by Applicant</v>
      </c>
      <c r="AQ20" s="944" t="s">
        <v>275</v>
      </c>
      <c r="AR20" s="936">
        <v>2933756.6199999992</v>
      </c>
      <c r="AS20" s="936">
        <v>772607.09000000171</v>
      </c>
      <c r="AT20" s="936"/>
      <c r="AU20" s="936">
        <f t="shared" si="13"/>
        <v>3706363.7100000009</v>
      </c>
      <c r="AV20" s="936">
        <f t="shared" si="14"/>
        <v>7489488.7028000038</v>
      </c>
      <c r="AW20" s="945">
        <v>6785925.6524881562</v>
      </c>
      <c r="AX20" s="945">
        <v>1619262.557511843</v>
      </c>
      <c r="AY20" s="945">
        <v>668387.82999999996</v>
      </c>
      <c r="AZ20" s="945">
        <v>277399.36000000004</v>
      </c>
      <c r="BA20" s="945">
        <v>1675808.9975118423</v>
      </c>
      <c r="BB20" s="945">
        <v>1892815.1024881576</v>
      </c>
      <c r="BC20" s="945">
        <v>12919599.499999998</v>
      </c>
      <c r="BD20" s="945">
        <v>9130122.4799999986</v>
      </c>
      <c r="BE20" s="945">
        <f t="shared" si="15"/>
        <v>3789477.0200000005</v>
      </c>
      <c r="BF20" s="934" t="s">
        <v>2219</v>
      </c>
      <c r="BG20" s="949" t="s">
        <v>2224</v>
      </c>
      <c r="BH20" s="934" t="s">
        <v>2253</v>
      </c>
      <c r="BI20" s="946">
        <f t="shared" si="16"/>
        <v>1</v>
      </c>
      <c r="BJ20" s="947" t="e">
        <v>#VALUE!</v>
      </c>
    </row>
    <row r="21" spans="1:62" s="807" customFormat="1" ht="114" customHeight="1">
      <c r="A21" s="963">
        <v>542758</v>
      </c>
      <c r="B21" s="964" t="s">
        <v>88</v>
      </c>
      <c r="C21" s="965" t="s">
        <v>33</v>
      </c>
      <c r="D21" s="964" t="s">
        <v>2115</v>
      </c>
      <c r="E21" s="913" t="s">
        <v>2209</v>
      </c>
      <c r="F21" s="914" t="s">
        <v>2210</v>
      </c>
      <c r="G21" s="966" t="e">
        <f>IF($AO21&lt;&gt;"",_xlfn.XLOOKUP(TEXT(A21,0),#REF!,#REF!,0),0)</f>
        <v>#REF!</v>
      </c>
      <c r="H21" s="966" t="e">
        <f>IF($AO21&lt;&gt;"",_xlfn.XLOOKUP(TEXT(A21,0),#REF!,#REF!,0),0)</f>
        <v>#REF!</v>
      </c>
      <c r="I21" s="966" t="e">
        <f>IF($AO21&lt;&gt;"", _xlfn.XLOOKUP(TEXT(A21,0),#REF!,#REF!,0),0)</f>
        <v>#REF!</v>
      </c>
      <c r="J21" s="966" t="e">
        <f>IF($AO21&lt;&gt;"",_xlfn.XLOOKUP(TEXT(A21,0),#REF!,#REF!,0),0)</f>
        <v>#REF!</v>
      </c>
      <c r="K21" s="966" t="e">
        <f>IF($AO21&lt;&gt;"",_xlfn.XLOOKUP(TEXT(A21,0),#REF!,#REF!,0),0)</f>
        <v>#REF!</v>
      </c>
      <c r="L21" s="966" t="e">
        <f>IF($AO21&lt;&gt;"",_xlfn.XLOOKUP(TEXT(A21,0),#REF!,#REF!,0),0)</f>
        <v>#REF!</v>
      </c>
      <c r="M21" s="967" t="e">
        <f t="shared" si="0"/>
        <v>#REF!</v>
      </c>
      <c r="N21" s="967" t="e">
        <f t="shared" si="1"/>
        <v>#REF!</v>
      </c>
      <c r="O21" s="967" t="e">
        <f t="shared" si="2"/>
        <v>#REF!</v>
      </c>
      <c r="P21" s="968" t="e">
        <f t="shared" si="3"/>
        <v>#REF!</v>
      </c>
      <c r="Q21" s="968" t="e">
        <f t="shared" si="4"/>
        <v>#REF!</v>
      </c>
      <c r="R21" s="968" t="e">
        <f t="shared" si="5"/>
        <v>#REF!</v>
      </c>
      <c r="S21" s="968" t="e">
        <f t="shared" si="6"/>
        <v>#REF!</v>
      </c>
      <c r="T21" s="968" t="e">
        <f t="shared" si="7"/>
        <v>#REF!</v>
      </c>
      <c r="U21" s="968" t="e">
        <f t="shared" si="8"/>
        <v>#REF!</v>
      </c>
      <c r="V21" s="968" t="e">
        <f t="shared" si="9"/>
        <v>#REF!</v>
      </c>
      <c r="W21" s="968" t="e">
        <f t="shared" si="10"/>
        <v>#REF!</v>
      </c>
      <c r="X21" s="968" t="e">
        <f t="shared" si="11"/>
        <v>#REF!</v>
      </c>
      <c r="Y21" s="969">
        <v>8776075.8030000012</v>
      </c>
      <c r="Z21" s="969">
        <v>1217442.578</v>
      </c>
      <c r="AA21" s="969">
        <v>451066.68200000003</v>
      </c>
      <c r="AB21" s="969">
        <v>80034.625</v>
      </c>
      <c r="AC21" s="969">
        <v>0</v>
      </c>
      <c r="AD21" s="969">
        <v>0</v>
      </c>
      <c r="AE21" s="969">
        <v>10524619.688000001</v>
      </c>
      <c r="AF21" s="969">
        <v>9227142.4850000013</v>
      </c>
      <c r="AG21" s="969">
        <v>1297477.203</v>
      </c>
      <c r="AH21" s="919" t="s">
        <v>2521</v>
      </c>
      <c r="AI21" s="970" t="s">
        <v>2547</v>
      </c>
      <c r="AJ21" s="921" t="s">
        <v>2207</v>
      </c>
      <c r="AK21" s="971" t="s">
        <v>2208</v>
      </c>
      <c r="AL21" s="972" t="s">
        <v>2254</v>
      </c>
      <c r="AM21" s="972" t="s">
        <v>2255</v>
      </c>
      <c r="AN21" s="924" t="str">
        <f>_xlfn.XLOOKUP(A21,MPL!C:C,MPL!N:N, "Not Found",0)</f>
        <v>Obligated</v>
      </c>
      <c r="AO21" s="925">
        <f>_xlfn.LET(
_xlpm.r,_xlfn.XLOOKUP(A21,MPL!C:C,MPL!S:S, "",0),
IF(ISNUMBER(_xlpm.r),_xlpm.r,"")
)</f>
        <v>45114.482592592591</v>
      </c>
      <c r="AP21" s="925" t="str">
        <f t="shared" si="12"/>
        <v>Obligated</v>
      </c>
      <c r="AQ21" s="926">
        <v>0.7599999999999999</v>
      </c>
      <c r="AR21" s="927">
        <v>1096744.0999999999</v>
      </c>
      <c r="AS21" s="927">
        <v>5242365.7200000025</v>
      </c>
      <c r="AT21" s="927"/>
      <c r="AU21" s="927">
        <f t="shared" si="13"/>
        <v>6339109.8200000022</v>
      </c>
      <c r="AV21" s="927">
        <f t="shared" si="14"/>
        <v>6388728.688000001</v>
      </c>
      <c r="AW21" s="928">
        <v>2973035</v>
      </c>
      <c r="AX21" s="928">
        <v>302946</v>
      </c>
      <c r="AY21" s="928">
        <v>723315</v>
      </c>
      <c r="AZ21" s="928">
        <v>136595</v>
      </c>
      <c r="BA21" s="928">
        <v>0</v>
      </c>
      <c r="BB21" s="928">
        <v>0</v>
      </c>
      <c r="BC21" s="928">
        <v>4135891</v>
      </c>
      <c r="BD21" s="928">
        <v>3696350</v>
      </c>
      <c r="BE21" s="928">
        <f t="shared" si="15"/>
        <v>439541</v>
      </c>
      <c r="BF21" s="929" t="s">
        <v>2207</v>
      </c>
      <c r="BG21" s="930" t="s">
        <v>2208</v>
      </c>
      <c r="BH21" s="929" t="s">
        <v>2256</v>
      </c>
      <c r="BI21" s="931" t="e">
        <f t="shared" si="16"/>
        <v>#REF!</v>
      </c>
      <c r="BJ21" s="932" t="e">
        <v>#VALUE!</v>
      </c>
    </row>
    <row r="22" spans="1:62" s="807" customFormat="1" ht="114" customHeight="1">
      <c r="A22" s="747">
        <v>178258</v>
      </c>
      <c r="B22" s="910" t="s">
        <v>160</v>
      </c>
      <c r="C22" s="911" t="s">
        <v>33</v>
      </c>
      <c r="D22" s="912" t="s">
        <v>33</v>
      </c>
      <c r="E22" s="913" t="s">
        <v>2209</v>
      </c>
      <c r="F22" s="914" t="s">
        <v>2210</v>
      </c>
      <c r="G22" s="915" t="e">
        <f>IF($AO22&lt;&gt;"",_xlfn.XLOOKUP(TEXT(A22,0),#REF!,#REF!,0),0)</f>
        <v>#REF!</v>
      </c>
      <c r="H22" s="915" t="e">
        <f>IF($AO22&lt;&gt;"",_xlfn.XLOOKUP(TEXT(A22,0),#REF!,#REF!,0),0)</f>
        <v>#REF!</v>
      </c>
      <c r="I22" s="915" t="e">
        <f>IF($AO22&lt;&gt;"", _xlfn.XLOOKUP(TEXT(A22,0),#REF!,#REF!,0),0)</f>
        <v>#REF!</v>
      </c>
      <c r="J22" s="915" t="e">
        <f>IF($AO22&lt;&gt;"",_xlfn.XLOOKUP(TEXT(A22,0),#REF!,#REF!,0),0)</f>
        <v>#REF!</v>
      </c>
      <c r="K22" s="915" t="e">
        <f>IF($AO22&lt;&gt;"",_xlfn.XLOOKUP(TEXT(A22,0),#REF!,#REF!,0),0)</f>
        <v>#REF!</v>
      </c>
      <c r="L22" s="915" t="e">
        <f>IF($AO22&lt;&gt;"",_xlfn.XLOOKUP(TEXT(A22,0),#REF!,#REF!,0),0)</f>
        <v>#REF!</v>
      </c>
      <c r="M22" s="916" t="e">
        <f t="shared" si="0"/>
        <v>#REF!</v>
      </c>
      <c r="N22" s="916" t="e">
        <f t="shared" si="1"/>
        <v>#REF!</v>
      </c>
      <c r="O22" s="916" t="e">
        <f t="shared" si="2"/>
        <v>#REF!</v>
      </c>
      <c r="P22" s="917" t="e">
        <f t="shared" si="3"/>
        <v>#REF!</v>
      </c>
      <c r="Q22" s="917" t="e">
        <f t="shared" si="4"/>
        <v>#REF!</v>
      </c>
      <c r="R22" s="917" t="e">
        <f t="shared" si="5"/>
        <v>#REF!</v>
      </c>
      <c r="S22" s="917" t="e">
        <f t="shared" si="6"/>
        <v>#REF!</v>
      </c>
      <c r="T22" s="917" t="e">
        <f t="shared" si="7"/>
        <v>#REF!</v>
      </c>
      <c r="U22" s="917" t="e">
        <f t="shared" si="8"/>
        <v>#REF!</v>
      </c>
      <c r="V22" s="917" t="e">
        <f t="shared" si="9"/>
        <v>#REF!</v>
      </c>
      <c r="W22" s="917" t="e">
        <f t="shared" si="10"/>
        <v>#REF!</v>
      </c>
      <c r="X22" s="917" t="e">
        <f t="shared" si="11"/>
        <v>#REF!</v>
      </c>
      <c r="Y22" s="612">
        <v>11140186.641918423</v>
      </c>
      <c r="Z22" s="612">
        <v>1696987.8502560919</v>
      </c>
      <c r="AA22" s="612">
        <v>1132861.9676922497</v>
      </c>
      <c r="AB22" s="612">
        <v>386050.2180518377</v>
      </c>
      <c r="AC22" s="918">
        <v>2678011.84</v>
      </c>
      <c r="AD22" s="918">
        <v>3321988.16</v>
      </c>
      <c r="AE22" s="612">
        <v>20356086.677918602</v>
      </c>
      <c r="AF22" s="612">
        <v>14951060.449610673</v>
      </c>
      <c r="AG22" s="612">
        <v>5405026.2283079298</v>
      </c>
      <c r="AH22" s="919" t="s">
        <v>2521</v>
      </c>
      <c r="AI22" s="920" t="s">
        <v>2547</v>
      </c>
      <c r="AJ22" s="921" t="s">
        <v>21276</v>
      </c>
      <c r="AK22" s="920" t="s">
        <v>21374</v>
      </c>
      <c r="AL22" s="923" t="s">
        <v>2257</v>
      </c>
      <c r="AM22" s="915" t="s">
        <v>2206</v>
      </c>
      <c r="AN22" s="924" t="str">
        <f>_xlfn.XLOOKUP(A22,MPL!C:C,MPL!N:N, "Not Found",0)</f>
        <v>Obligated</v>
      </c>
      <c r="AO22" s="925">
        <f>_xlfn.LET(
_xlpm.r,_xlfn.XLOOKUP(A22,MPL!C:C,MPL!S:S, "",0),
IF(ISNUMBER(_xlpm.r),_xlpm.r,"")
)</f>
        <v>45694.844247685185</v>
      </c>
      <c r="AP22" s="925" t="str">
        <f t="shared" si="12"/>
        <v>Obligated</v>
      </c>
      <c r="AQ22" s="926">
        <v>0</v>
      </c>
      <c r="AR22" s="927">
        <v>1737998.3100000038</v>
      </c>
      <c r="AS22" s="927">
        <v>10073.340000000002</v>
      </c>
      <c r="AT22" s="927"/>
      <c r="AU22" s="927">
        <f t="shared" si="13"/>
        <v>1748071.6500000039</v>
      </c>
      <c r="AV22" s="927">
        <f t="shared" si="14"/>
        <v>5567132.9579186011</v>
      </c>
      <c r="AW22" s="928">
        <v>9014992.3462204207</v>
      </c>
      <c r="AX22" s="928">
        <v>1373256.3890916307</v>
      </c>
      <c r="AY22" s="928">
        <v>916747.8334376564</v>
      </c>
      <c r="AZ22" s="928">
        <v>312404.08018825779</v>
      </c>
      <c r="BA22" s="928">
        <v>1109469.9702462242</v>
      </c>
      <c r="BB22" s="928">
        <v>2062083.10081581</v>
      </c>
      <c r="BC22" s="928">
        <v>14788953.720000001</v>
      </c>
      <c r="BD22" s="928">
        <v>11041210.149904301</v>
      </c>
      <c r="BE22" s="928">
        <f t="shared" si="15"/>
        <v>3747743.5700956983</v>
      </c>
      <c r="BF22" s="929" t="s">
        <v>2219</v>
      </c>
      <c r="BG22" s="952" t="s">
        <v>2235</v>
      </c>
      <c r="BH22" s="929"/>
      <c r="BI22" s="931" t="e">
        <f t="shared" si="16"/>
        <v>#REF!</v>
      </c>
      <c r="BJ22" s="932" t="e">
        <v>#VALUE!</v>
      </c>
    </row>
    <row r="23" spans="1:62" s="807" customFormat="1" ht="114" customHeight="1">
      <c r="A23" s="747">
        <v>165268</v>
      </c>
      <c r="B23" s="910" t="s">
        <v>66</v>
      </c>
      <c r="C23" s="911" t="s">
        <v>33</v>
      </c>
      <c r="D23" s="912" t="s">
        <v>2115</v>
      </c>
      <c r="E23" s="913" t="s">
        <v>2209</v>
      </c>
      <c r="F23" s="914" t="s">
        <v>2210</v>
      </c>
      <c r="G23" s="915" t="e">
        <f>IF($AO23&lt;&gt;"",_xlfn.XLOOKUP(TEXT(A23,0),#REF!,#REF!,0),0)</f>
        <v>#REF!</v>
      </c>
      <c r="H23" s="915" t="e">
        <f>IF($AO23&lt;&gt;"",_xlfn.XLOOKUP(TEXT(A23,0),#REF!,#REF!,0),0)</f>
        <v>#REF!</v>
      </c>
      <c r="I23" s="915" t="e">
        <f>IF($AO23&lt;&gt;"", _xlfn.XLOOKUP(TEXT(A23,0),#REF!,#REF!,0),0)</f>
        <v>#REF!</v>
      </c>
      <c r="J23" s="915" t="e">
        <f>IF($AO23&lt;&gt;"",_xlfn.XLOOKUP(TEXT(A23,0),#REF!,#REF!,0),0)</f>
        <v>#REF!</v>
      </c>
      <c r="K23" s="915" t="e">
        <f>IF($AO23&lt;&gt;"",_xlfn.XLOOKUP(TEXT(A23,0),#REF!,#REF!,0),0)</f>
        <v>#REF!</v>
      </c>
      <c r="L23" s="915" t="e">
        <f>IF($AO23&lt;&gt;"",_xlfn.XLOOKUP(TEXT(A23,0),#REF!,#REF!,0),0)</f>
        <v>#REF!</v>
      </c>
      <c r="M23" s="916" t="e">
        <f t="shared" si="0"/>
        <v>#REF!</v>
      </c>
      <c r="N23" s="916" t="e">
        <f t="shared" si="1"/>
        <v>#REF!</v>
      </c>
      <c r="O23" s="916" t="e">
        <f t="shared" si="2"/>
        <v>#REF!</v>
      </c>
      <c r="P23" s="917" t="e">
        <f t="shared" si="3"/>
        <v>#REF!</v>
      </c>
      <c r="Q23" s="917" t="e">
        <f t="shared" si="4"/>
        <v>#REF!</v>
      </c>
      <c r="R23" s="917" t="e">
        <f t="shared" si="5"/>
        <v>#REF!</v>
      </c>
      <c r="S23" s="917" t="e">
        <f t="shared" si="6"/>
        <v>#REF!</v>
      </c>
      <c r="T23" s="917" t="e">
        <f t="shared" si="7"/>
        <v>#REF!</v>
      </c>
      <c r="U23" s="917" t="e">
        <f t="shared" si="8"/>
        <v>#REF!</v>
      </c>
      <c r="V23" s="917" t="e">
        <f t="shared" si="9"/>
        <v>#REF!</v>
      </c>
      <c r="W23" s="917" t="e">
        <f t="shared" si="10"/>
        <v>#REF!</v>
      </c>
      <c r="X23" s="917" t="e">
        <f t="shared" si="11"/>
        <v>#REF!</v>
      </c>
      <c r="Y23" s="612">
        <v>22290107.579999998</v>
      </c>
      <c r="Z23" s="612">
        <v>8550353.2599999998</v>
      </c>
      <c r="AA23" s="612">
        <v>1837831.3360000001</v>
      </c>
      <c r="AB23" s="612">
        <v>1216566.7250000001</v>
      </c>
      <c r="AC23" s="612">
        <v>510106.56</v>
      </c>
      <c r="AD23" s="612">
        <v>15489893.439999999</v>
      </c>
      <c r="AE23" s="918">
        <v>49894858.900999993</v>
      </c>
      <c r="AF23" s="918">
        <v>24638045.475999996</v>
      </c>
      <c r="AG23" s="918">
        <v>25256813.424999997</v>
      </c>
      <c r="AH23" s="919" t="s">
        <v>2521</v>
      </c>
      <c r="AI23" s="920" t="s">
        <v>2547</v>
      </c>
      <c r="AJ23" s="921" t="s">
        <v>2207</v>
      </c>
      <c r="AK23" s="920" t="s">
        <v>2208</v>
      </c>
      <c r="AL23" s="923" t="s">
        <v>2258</v>
      </c>
      <c r="AM23" s="915" t="s">
        <v>2206</v>
      </c>
      <c r="AN23" s="924" t="str">
        <f>_xlfn.XLOOKUP(A23,MPL!C:C,MPL!N:N, "Not Found",0)</f>
        <v>Obligated</v>
      </c>
      <c r="AO23" s="925">
        <f>_xlfn.LET(
_xlpm.r,_xlfn.XLOOKUP(A23,MPL!C:C,MPL!S:S, "",0),
IF(ISNUMBER(_xlpm.r),_xlpm.r,"")
)</f>
        <v>44916.52584490741</v>
      </c>
      <c r="AP23" s="925" t="str">
        <f t="shared" si="12"/>
        <v>Obligated</v>
      </c>
      <c r="AQ23" s="926">
        <v>0.93</v>
      </c>
      <c r="AR23" s="927">
        <v>4311264.8800000018</v>
      </c>
      <c r="AS23" s="927">
        <v>7006384.1799999895</v>
      </c>
      <c r="AT23" s="927"/>
      <c r="AU23" s="927">
        <f t="shared" si="13"/>
        <v>11317649.059999991</v>
      </c>
      <c r="AV23" s="927">
        <f t="shared" si="14"/>
        <v>4535896.2609999925</v>
      </c>
      <c r="AW23" s="928">
        <v>10575737.82</v>
      </c>
      <c r="AX23" s="928">
        <v>5646415.0700000022</v>
      </c>
      <c r="AY23" s="928">
        <v>1670755.76</v>
      </c>
      <c r="AZ23" s="928">
        <v>1105969.75</v>
      </c>
      <c r="BA23" s="928">
        <v>15043028.300000001</v>
      </c>
      <c r="BB23" s="928">
        <v>11317055.939999999</v>
      </c>
      <c r="BC23" s="928">
        <v>45358962.640000001</v>
      </c>
      <c r="BD23" s="928">
        <v>27289521.880000003</v>
      </c>
      <c r="BE23" s="928">
        <f t="shared" si="15"/>
        <v>18069440.760000002</v>
      </c>
      <c r="BF23" s="929" t="s">
        <v>2207</v>
      </c>
      <c r="BG23" s="952" t="s">
        <v>2224</v>
      </c>
      <c r="BH23" s="929" t="s">
        <v>2259</v>
      </c>
      <c r="BI23" s="931" t="e">
        <f t="shared" si="16"/>
        <v>#REF!</v>
      </c>
      <c r="BJ23" s="932" t="e">
        <v>#VALUE!</v>
      </c>
    </row>
    <row r="24" spans="1:62" s="807" customFormat="1" ht="114" customHeight="1">
      <c r="A24" s="933">
        <v>169058</v>
      </c>
      <c r="B24" s="934" t="s">
        <v>228</v>
      </c>
      <c r="C24" s="935" t="s">
        <v>33</v>
      </c>
      <c r="D24" s="934" t="s">
        <v>2115</v>
      </c>
      <c r="E24" s="913" t="s">
        <v>2203</v>
      </c>
      <c r="F24" s="914" t="s">
        <v>2204</v>
      </c>
      <c r="G24" s="936">
        <f>IF($AO24&lt;&gt;"",_xlfn.XLOOKUP(TEXT(A24,0),#REF!,#REF!,0),0)</f>
        <v>0</v>
      </c>
      <c r="H24" s="936">
        <f>IF($AO24&lt;&gt;"",_xlfn.XLOOKUP(TEXT(A24,0),#REF!,#REF!,0),0)</f>
        <v>0</v>
      </c>
      <c r="I24" s="936">
        <f>IF($AO24&lt;&gt;"", _xlfn.XLOOKUP(TEXT(A24,0),#REF!,#REF!,0),0)</f>
        <v>0</v>
      </c>
      <c r="J24" s="936">
        <f>IF($AO24&lt;&gt;"",_xlfn.XLOOKUP(TEXT(A24,0),#REF!,#REF!,0),0)</f>
        <v>0</v>
      </c>
      <c r="K24" s="936">
        <f>IF($AO24&lt;&gt;"",_xlfn.XLOOKUP(TEXT(A24,0),#REF!,#REF!,0),0)</f>
        <v>0</v>
      </c>
      <c r="L24" s="936">
        <f>IF($AO24&lt;&gt;"",_xlfn.XLOOKUP(TEXT(A24,0),#REF!,#REF!,0),0)</f>
        <v>0</v>
      </c>
      <c r="M24" s="937">
        <f t="shared" si="0"/>
        <v>0</v>
      </c>
      <c r="N24" s="937">
        <f t="shared" si="1"/>
        <v>0</v>
      </c>
      <c r="O24" s="937">
        <f t="shared" si="2"/>
        <v>0</v>
      </c>
      <c r="P24" s="938">
        <f t="shared" si="3"/>
        <v>20962734.638999999</v>
      </c>
      <c r="Q24" s="938">
        <f t="shared" si="4"/>
        <v>10164051.231618352</v>
      </c>
      <c r="R24" s="938">
        <f t="shared" si="5"/>
        <v>1335184.07</v>
      </c>
      <c r="S24" s="938">
        <f t="shared" si="6"/>
        <v>721159.74700000009</v>
      </c>
      <c r="T24" s="938">
        <f t="shared" si="7"/>
        <v>4713846.148</v>
      </c>
      <c r="U24" s="938">
        <f t="shared" si="8"/>
        <v>3706655.7</v>
      </c>
      <c r="V24" s="938">
        <f t="shared" si="9"/>
        <v>41603631.53561835</v>
      </c>
      <c r="W24" s="938">
        <f t="shared" si="10"/>
        <v>27011764.857000001</v>
      </c>
      <c r="X24" s="938">
        <f t="shared" si="11"/>
        <v>14591866.678618353</v>
      </c>
      <c r="Y24" s="939">
        <v>20962734.638999999</v>
      </c>
      <c r="Z24" s="939">
        <v>10164051.231618352</v>
      </c>
      <c r="AA24" s="939">
        <v>1335184.07</v>
      </c>
      <c r="AB24" s="939">
        <v>721159.74700000009</v>
      </c>
      <c r="AC24" s="939">
        <v>4713846.148</v>
      </c>
      <c r="AD24" s="939">
        <v>3706655.7</v>
      </c>
      <c r="AE24" s="939">
        <v>41603631.53561835</v>
      </c>
      <c r="AF24" s="939">
        <v>27011764.857000001</v>
      </c>
      <c r="AG24" s="939">
        <v>14591866.678618353</v>
      </c>
      <c r="AH24" s="764" t="s">
        <v>2470</v>
      </c>
      <c r="AI24" s="941" t="s">
        <v>2547</v>
      </c>
      <c r="AJ24" s="941" t="s">
        <v>21252</v>
      </c>
      <c r="AK24" s="941" t="s">
        <v>22661</v>
      </c>
      <c r="AL24" s="936" t="s">
        <v>2260</v>
      </c>
      <c r="AM24" s="948" t="s">
        <v>2215</v>
      </c>
      <c r="AN24" s="940" t="str">
        <f>_xlfn.XLOOKUP(A24,MPL!C:C,MPL!N:N, "Not Found",0)</f>
        <v>Pending Scope &amp; Cost Completion by Applicant</v>
      </c>
      <c r="AO24" s="943" t="str">
        <f>_xlfn.LET(
_xlpm.r,_xlfn.XLOOKUP(A24,MPL!C:C,MPL!S:S, "",0),
IF(ISNUMBER(_xlpm.r),_xlpm.r,"")
)</f>
        <v/>
      </c>
      <c r="AP24" s="943" t="str">
        <f t="shared" si="12"/>
        <v>Pending Scope &amp; Cost Completion by Applicant</v>
      </c>
      <c r="AQ24" s="944" t="s">
        <v>275</v>
      </c>
      <c r="AR24" s="936">
        <v>2099708.010000004</v>
      </c>
      <c r="AS24" s="936">
        <v>13367.360000000454</v>
      </c>
      <c r="AT24" s="936"/>
      <c r="AU24" s="936">
        <f t="shared" si="13"/>
        <v>2113075.3700000043</v>
      </c>
      <c r="AV24" s="936">
        <f t="shared" si="14"/>
        <v>3782148.32141985</v>
      </c>
      <c r="AW24" s="945">
        <v>19057031.489999998</v>
      </c>
      <c r="AX24" s="945">
        <v>9240046.5741985012</v>
      </c>
      <c r="AY24" s="945">
        <v>1213803.7</v>
      </c>
      <c r="AZ24" s="945">
        <v>655599.77</v>
      </c>
      <c r="BA24" s="945">
        <v>4285314.68</v>
      </c>
      <c r="BB24" s="945">
        <v>3369687</v>
      </c>
      <c r="BC24" s="945">
        <v>37821483.2141985</v>
      </c>
      <c r="BD24" s="945">
        <v>24556149.869999997</v>
      </c>
      <c r="BE24" s="945">
        <f t="shared" si="15"/>
        <v>13265333.344198501</v>
      </c>
      <c r="BF24" s="934" t="s">
        <v>2223</v>
      </c>
      <c r="BG24" s="949" t="s">
        <v>2224</v>
      </c>
      <c r="BH24" s="934"/>
      <c r="BI24" s="946">
        <f t="shared" si="16"/>
        <v>1</v>
      </c>
      <c r="BJ24" s="947" t="e">
        <v>#VALUE!</v>
      </c>
    </row>
    <row r="25" spans="1:62" s="807" customFormat="1" ht="114" customHeight="1">
      <c r="A25" s="933">
        <v>169896</v>
      </c>
      <c r="B25" s="934" t="s">
        <v>52</v>
      </c>
      <c r="C25" s="935" t="s">
        <v>33</v>
      </c>
      <c r="D25" s="934" t="s">
        <v>2115</v>
      </c>
      <c r="E25" s="913" t="s">
        <v>2209</v>
      </c>
      <c r="F25" s="914" t="s">
        <v>2210</v>
      </c>
      <c r="G25" s="936" t="e">
        <f>IF($AO25&lt;&gt;"",_xlfn.XLOOKUP(TEXT(A25,0),#REF!,#REF!,0),0)</f>
        <v>#REF!</v>
      </c>
      <c r="H25" s="936" t="e">
        <f>IF($AO25&lt;&gt;"",_xlfn.XLOOKUP(TEXT(A25,0),#REF!,#REF!,0),0)</f>
        <v>#REF!</v>
      </c>
      <c r="I25" s="936" t="e">
        <f>IF($AO25&lt;&gt;"", _xlfn.XLOOKUP(TEXT(A25,0),#REF!,#REF!,0),0)</f>
        <v>#REF!</v>
      </c>
      <c r="J25" s="936" t="e">
        <f>IF($AO25&lt;&gt;"",_xlfn.XLOOKUP(TEXT(A25,0),#REF!,#REF!,0),0)</f>
        <v>#REF!</v>
      </c>
      <c r="K25" s="936" t="e">
        <f>IF($AO25&lt;&gt;"",_xlfn.XLOOKUP(TEXT(A25,0),#REF!,#REF!,0),0)</f>
        <v>#REF!</v>
      </c>
      <c r="L25" s="936" t="e">
        <f>IF($AO25&lt;&gt;"",_xlfn.XLOOKUP(TEXT(A25,0),#REF!,#REF!,0),0)</f>
        <v>#REF!</v>
      </c>
      <c r="M25" s="937" t="e">
        <f t="shared" si="0"/>
        <v>#REF!</v>
      </c>
      <c r="N25" s="937" t="e">
        <f t="shared" si="1"/>
        <v>#REF!</v>
      </c>
      <c r="O25" s="937" t="e">
        <f t="shared" si="2"/>
        <v>#REF!</v>
      </c>
      <c r="P25" s="938" t="e">
        <f t="shared" si="3"/>
        <v>#REF!</v>
      </c>
      <c r="Q25" s="938" t="e">
        <f t="shared" si="4"/>
        <v>#REF!</v>
      </c>
      <c r="R25" s="938" t="e">
        <f t="shared" si="5"/>
        <v>#REF!</v>
      </c>
      <c r="S25" s="938" t="e">
        <f t="shared" si="6"/>
        <v>#REF!</v>
      </c>
      <c r="T25" s="938" t="e">
        <f t="shared" si="7"/>
        <v>#REF!</v>
      </c>
      <c r="U25" s="938" t="e">
        <f t="shared" si="8"/>
        <v>#REF!</v>
      </c>
      <c r="V25" s="938" t="e">
        <f t="shared" si="9"/>
        <v>#REF!</v>
      </c>
      <c r="W25" s="938" t="e">
        <f t="shared" si="10"/>
        <v>#REF!</v>
      </c>
      <c r="X25" s="938" t="e">
        <f t="shared" si="11"/>
        <v>#REF!</v>
      </c>
      <c r="Y25" s="939">
        <v>31075136.224000003</v>
      </c>
      <c r="Z25" s="939">
        <v>548761.47700000007</v>
      </c>
      <c r="AA25" s="939">
        <v>3742364.8350000004</v>
      </c>
      <c r="AB25" s="939">
        <v>58919.883000000002</v>
      </c>
      <c r="AC25" s="939">
        <v>0</v>
      </c>
      <c r="AD25" s="939">
        <v>0</v>
      </c>
      <c r="AE25" s="939">
        <v>35425182.419</v>
      </c>
      <c r="AF25" s="939">
        <v>34817501.059</v>
      </c>
      <c r="AG25" s="939">
        <v>607681.3600000001</v>
      </c>
      <c r="AH25" s="940" t="s">
        <v>2521</v>
      </c>
      <c r="AI25" s="941" t="s">
        <v>2547</v>
      </c>
      <c r="AJ25" s="941" t="s">
        <v>21276</v>
      </c>
      <c r="AK25" s="765" t="s">
        <v>2208</v>
      </c>
      <c r="AL25" s="941" t="s">
        <v>2261</v>
      </c>
      <c r="AM25" s="936" t="s">
        <v>2206</v>
      </c>
      <c r="AN25" s="940" t="str">
        <f>_xlfn.XLOOKUP(A25,MPL!C:C,MPL!N:N, "Not Found",0)</f>
        <v>Obligated</v>
      </c>
      <c r="AO25" s="943">
        <f>_xlfn.LET(
_xlpm.r,_xlfn.XLOOKUP(A25,MPL!C:C,MPL!S:S, "",0),
IF(ISNUMBER(_xlpm.r),_xlpm.r,"")
)</f>
        <v>44775.487627314818</v>
      </c>
      <c r="AP25" s="943" t="str">
        <f t="shared" si="12"/>
        <v>Obligated</v>
      </c>
      <c r="AQ25" s="944">
        <v>0.43</v>
      </c>
      <c r="AR25" s="936">
        <v>3453256.4100000011</v>
      </c>
      <c r="AS25" s="936">
        <v>11157319.200000016</v>
      </c>
      <c r="AT25" s="936"/>
      <c r="AU25" s="936">
        <f t="shared" si="13"/>
        <v>14610575.610000018</v>
      </c>
      <c r="AV25" s="936">
        <f t="shared" si="14"/>
        <v>3220471.1289999969</v>
      </c>
      <c r="AW25" s="945">
        <v>28250123.84</v>
      </c>
      <c r="AX25" s="945">
        <v>498874.07</v>
      </c>
      <c r="AY25" s="945">
        <v>3402149.85</v>
      </c>
      <c r="AZ25" s="945">
        <v>53563.53</v>
      </c>
      <c r="BA25" s="945">
        <v>0</v>
      </c>
      <c r="BB25" s="945">
        <v>0</v>
      </c>
      <c r="BC25" s="945">
        <v>32204711.290000003</v>
      </c>
      <c r="BD25" s="945">
        <v>31652273.690000001</v>
      </c>
      <c r="BE25" s="945">
        <f t="shared" si="15"/>
        <v>552437.6</v>
      </c>
      <c r="BF25" s="934" t="s">
        <v>2207</v>
      </c>
      <c r="BG25" s="935" t="s">
        <v>2208</v>
      </c>
      <c r="BH25" s="934"/>
      <c r="BI25" s="946" t="e">
        <f t="shared" si="16"/>
        <v>#REF!</v>
      </c>
      <c r="BJ25" s="947" t="e">
        <v>#VALUE!</v>
      </c>
    </row>
    <row r="26" spans="1:62" s="827" customFormat="1" ht="114" customHeight="1">
      <c r="A26" s="963">
        <v>825843</v>
      </c>
      <c r="B26" s="964" t="s">
        <v>170</v>
      </c>
      <c r="C26" s="965" t="s">
        <v>2135</v>
      </c>
      <c r="D26" s="964" t="s">
        <v>33</v>
      </c>
      <c r="E26" s="913" t="s">
        <v>2209</v>
      </c>
      <c r="F26" s="914" t="s">
        <v>2210</v>
      </c>
      <c r="G26" s="966" t="e">
        <f>IF($AO26&lt;&gt;"",_xlfn.XLOOKUP(TEXT(A26,0),#REF!,#REF!,0),0)</f>
        <v>#REF!</v>
      </c>
      <c r="H26" s="966" t="e">
        <f>IF($AO26&lt;&gt;"",_xlfn.XLOOKUP(TEXT(A26,0),#REF!,#REF!,0),0)</f>
        <v>#REF!</v>
      </c>
      <c r="I26" s="966" t="e">
        <f>IF($AO26&lt;&gt;"", _xlfn.XLOOKUP(TEXT(A26,0),#REF!,#REF!,0),0)</f>
        <v>#REF!</v>
      </c>
      <c r="J26" s="966" t="e">
        <f>IF($AO26&lt;&gt;"",_xlfn.XLOOKUP(TEXT(A26,0),#REF!,#REF!,0),0)</f>
        <v>#REF!</v>
      </c>
      <c r="K26" s="966" t="e">
        <f>IF($AO26&lt;&gt;"",_xlfn.XLOOKUP(TEXT(A26,0),#REF!,#REF!,0),0)</f>
        <v>#REF!</v>
      </c>
      <c r="L26" s="966" t="e">
        <f>IF($AO26&lt;&gt;"",_xlfn.XLOOKUP(TEXT(A26,0),#REF!,#REF!,0),0)</f>
        <v>#REF!</v>
      </c>
      <c r="M26" s="967" t="e">
        <f t="shared" si="0"/>
        <v>#REF!</v>
      </c>
      <c r="N26" s="967" t="e">
        <f t="shared" si="1"/>
        <v>#REF!</v>
      </c>
      <c r="O26" s="967" t="e">
        <f t="shared" si="2"/>
        <v>#REF!</v>
      </c>
      <c r="P26" s="968" t="e">
        <f t="shared" si="3"/>
        <v>#REF!</v>
      </c>
      <c r="Q26" s="968" t="e">
        <f t="shared" si="4"/>
        <v>#REF!</v>
      </c>
      <c r="R26" s="968" t="e">
        <f t="shared" si="5"/>
        <v>#REF!</v>
      </c>
      <c r="S26" s="968" t="e">
        <f t="shared" si="6"/>
        <v>#REF!</v>
      </c>
      <c r="T26" s="968" t="e">
        <f t="shared" si="7"/>
        <v>#REF!</v>
      </c>
      <c r="U26" s="968" t="e">
        <f t="shared" si="8"/>
        <v>#REF!</v>
      </c>
      <c r="V26" s="968" t="e">
        <f t="shared" si="9"/>
        <v>#REF!</v>
      </c>
      <c r="W26" s="968" t="e">
        <f t="shared" si="10"/>
        <v>#REF!</v>
      </c>
      <c r="X26" s="968" t="e">
        <f t="shared" si="11"/>
        <v>#REF!</v>
      </c>
      <c r="Y26" s="969">
        <v>2552411.3560000001</v>
      </c>
      <c r="Z26" s="969">
        <v>0</v>
      </c>
      <c r="AA26" s="969">
        <v>909679.24300000013</v>
      </c>
      <c r="AB26" s="969">
        <v>0</v>
      </c>
      <c r="AC26" s="969">
        <v>4620795.8719999995</v>
      </c>
      <c r="AD26" s="969">
        <v>0</v>
      </c>
      <c r="AE26" s="969">
        <v>8082886.4709999999</v>
      </c>
      <c r="AF26" s="969">
        <v>8082886.4709999999</v>
      </c>
      <c r="AG26" s="969">
        <v>0</v>
      </c>
      <c r="AH26" s="919" t="s">
        <v>2521</v>
      </c>
      <c r="AI26" s="970" t="s">
        <v>2547</v>
      </c>
      <c r="AJ26" s="921" t="s">
        <v>21276</v>
      </c>
      <c r="AK26" s="920" t="s">
        <v>21374</v>
      </c>
      <c r="AL26" s="973" t="s">
        <v>2262</v>
      </c>
      <c r="AM26" s="915" t="s">
        <v>2206</v>
      </c>
      <c r="AN26" s="914" t="str">
        <f>_xlfn.XLOOKUP(A26,MPL!C:C,MPL!N:N, "Not Found",0)</f>
        <v>Obligated</v>
      </c>
      <c r="AO26" s="974">
        <f>_xlfn.LET(
_xlpm.r,_xlfn.XLOOKUP(A26,MPL!C:C,MPL!S:S, "",0),
IF(ISNUMBER(_xlpm.r),_xlpm.r,"")
)</f>
        <v>45922.677291666667</v>
      </c>
      <c r="AP26" s="974" t="str">
        <f t="shared" si="12"/>
        <v>Obligated</v>
      </c>
      <c r="AQ26" s="975">
        <v>0.1</v>
      </c>
      <c r="AR26" s="915">
        <v>26409.689999999995</v>
      </c>
      <c r="AS26" s="915">
        <v>123299.14</v>
      </c>
      <c r="AT26" s="915"/>
      <c r="AU26" s="915">
        <f t="shared" si="13"/>
        <v>149708.82999999999</v>
      </c>
      <c r="AV26" s="915">
        <f t="shared" si="14"/>
        <v>734807.8610000005</v>
      </c>
      <c r="AW26" s="976">
        <v>2320373.96</v>
      </c>
      <c r="AX26" s="976">
        <v>0</v>
      </c>
      <c r="AY26" s="976">
        <v>826981.13</v>
      </c>
      <c r="AZ26" s="976">
        <v>0</v>
      </c>
      <c r="BA26" s="976">
        <v>4200723.5199999996</v>
      </c>
      <c r="BB26" s="976">
        <v>0</v>
      </c>
      <c r="BC26" s="976">
        <v>7348078.6099999994</v>
      </c>
      <c r="BD26" s="976">
        <f>AW26+AY26+BA26</f>
        <v>7348078.6099999994</v>
      </c>
      <c r="BE26" s="976">
        <f t="shared" si="15"/>
        <v>0</v>
      </c>
      <c r="BF26" s="910" t="s">
        <v>2223</v>
      </c>
      <c r="BG26" s="977" t="s">
        <v>2224</v>
      </c>
      <c r="BH26" s="910"/>
      <c r="BI26" s="931" t="e">
        <f t="shared" si="16"/>
        <v>#REF!</v>
      </c>
      <c r="BJ26" s="932" t="e">
        <v>#VALUE!</v>
      </c>
    </row>
    <row r="27" spans="1:62" s="827" customFormat="1" ht="114" customHeight="1">
      <c r="A27" s="747">
        <v>746660</v>
      </c>
      <c r="B27" s="910" t="s">
        <v>257</v>
      </c>
      <c r="C27" s="911" t="s">
        <v>33</v>
      </c>
      <c r="D27" s="912" t="s">
        <v>33</v>
      </c>
      <c r="E27" s="913" t="s">
        <v>2203</v>
      </c>
      <c r="F27" s="914" t="s">
        <v>2204</v>
      </c>
      <c r="G27" s="915">
        <f>IF($AO27&lt;&gt;"",_xlfn.XLOOKUP(TEXT(A27,0),#REF!,#REF!,0),0)</f>
        <v>0</v>
      </c>
      <c r="H27" s="915">
        <f>IF($AO27&lt;&gt;"",_xlfn.XLOOKUP(TEXT(A27,0),#REF!,#REF!,0),0)</f>
        <v>0</v>
      </c>
      <c r="I27" s="915">
        <f>IF($AO27&lt;&gt;"", _xlfn.XLOOKUP(TEXT(A27,0),#REF!,#REF!,0),0)</f>
        <v>0</v>
      </c>
      <c r="J27" s="915">
        <f>IF($AO27&lt;&gt;"",_xlfn.XLOOKUP(TEXT(A27,0),#REF!,#REF!,0),0)</f>
        <v>0</v>
      </c>
      <c r="K27" s="915">
        <f>IF($AO27&lt;&gt;"",_xlfn.XLOOKUP(TEXT(A27,0),#REF!,#REF!,0),0)</f>
        <v>0</v>
      </c>
      <c r="L27" s="915">
        <f>IF($AO27&lt;&gt;"",_xlfn.XLOOKUP(TEXT(A27,0),#REF!,#REF!,0),0)</f>
        <v>0</v>
      </c>
      <c r="M27" s="916">
        <f t="shared" si="0"/>
        <v>0</v>
      </c>
      <c r="N27" s="916">
        <f t="shared" si="1"/>
        <v>0</v>
      </c>
      <c r="O27" s="916">
        <f t="shared" si="2"/>
        <v>0</v>
      </c>
      <c r="P27" s="917">
        <f t="shared" si="3"/>
        <v>12586601.691655185</v>
      </c>
      <c r="Q27" s="917">
        <f t="shared" si="4"/>
        <v>4270769.9908916121</v>
      </c>
      <c r="R27" s="917">
        <f t="shared" si="5"/>
        <v>1139689.1479758637</v>
      </c>
      <c r="S27" s="917">
        <f t="shared" si="6"/>
        <v>388376.74547736108</v>
      </c>
      <c r="T27" s="917">
        <f t="shared" si="7"/>
        <v>0</v>
      </c>
      <c r="U27" s="917">
        <f t="shared" si="8"/>
        <v>0</v>
      </c>
      <c r="V27" s="917">
        <f t="shared" si="9"/>
        <v>18385437.57600002</v>
      </c>
      <c r="W27" s="917">
        <f t="shared" si="10"/>
        <v>13726290.839631049</v>
      </c>
      <c r="X27" s="917">
        <f t="shared" si="11"/>
        <v>4659146.7363689728</v>
      </c>
      <c r="Y27" s="612">
        <v>12586601.691655185</v>
      </c>
      <c r="Z27" s="612">
        <v>4270769.9908916121</v>
      </c>
      <c r="AA27" s="612">
        <v>1139689.1479758637</v>
      </c>
      <c r="AB27" s="612">
        <v>388376.74547736108</v>
      </c>
      <c r="AC27" s="918">
        <v>0</v>
      </c>
      <c r="AD27" s="918">
        <v>0</v>
      </c>
      <c r="AE27" s="612">
        <v>18385437.57600002</v>
      </c>
      <c r="AF27" s="612">
        <v>13726290.839631049</v>
      </c>
      <c r="AG27" s="612">
        <v>4659146.7363689728</v>
      </c>
      <c r="AH27" s="919" t="s">
        <v>2470</v>
      </c>
      <c r="AI27" s="920" t="s">
        <v>2547</v>
      </c>
      <c r="AJ27" s="921" t="s">
        <v>21252</v>
      </c>
      <c r="AK27" s="920" t="s">
        <v>22662</v>
      </c>
      <c r="AL27" s="951" t="s">
        <v>2263</v>
      </c>
      <c r="AM27" s="915" t="s">
        <v>2206</v>
      </c>
      <c r="AN27" s="924" t="str">
        <f>_xlfn.XLOOKUP(A27,MPL!C:C,MPL!N:N, "Not Found",0)</f>
        <v>Pending Scope &amp; Cost Completion by Applicant</v>
      </c>
      <c r="AO27" s="925" t="str">
        <f>_xlfn.LET(
_xlpm.r,_xlfn.XLOOKUP(A27,MPL!C:C,MPL!S:S, "",0),
IF(ISNUMBER(_xlpm.r),_xlpm.r,"")
)</f>
        <v/>
      </c>
      <c r="AP27" s="925" t="str">
        <f t="shared" si="12"/>
        <v>Pending Scope &amp; Cost Completion by Applicant</v>
      </c>
      <c r="AQ27" s="926" t="s">
        <v>275</v>
      </c>
      <c r="AR27" s="927">
        <v>2423098.6799999997</v>
      </c>
      <c r="AS27" s="927">
        <v>30058.149999999998</v>
      </c>
      <c r="AT27" s="927"/>
      <c r="AU27" s="927">
        <f t="shared" si="13"/>
        <v>2453156.8299999996</v>
      </c>
      <c r="AV27" s="927">
        <f t="shared" si="14"/>
        <v>1671403.4160000235</v>
      </c>
      <c r="AW27" s="928">
        <v>10188475.322841611</v>
      </c>
      <c r="AX27" s="928">
        <v>1552013.3900125399</v>
      </c>
      <c r="AY27" s="928">
        <v>1036081.0436144214</v>
      </c>
      <c r="AZ27" s="928">
        <v>353069.76861578278</v>
      </c>
      <c r="BA27" s="928">
        <v>1253889.8513903506</v>
      </c>
      <c r="BB27" s="928">
        <v>2330504.7835252928</v>
      </c>
      <c r="BC27" s="928">
        <v>16714034.159999996</v>
      </c>
      <c r="BD27" s="928">
        <v>12478446.217846382</v>
      </c>
      <c r="BE27" s="928">
        <f t="shared" si="15"/>
        <v>4235587.9421536159</v>
      </c>
      <c r="BF27" s="929" t="s">
        <v>2234</v>
      </c>
      <c r="BG27" s="930" t="s">
        <v>2208</v>
      </c>
      <c r="BH27" s="929" t="s">
        <v>2264</v>
      </c>
      <c r="BI27" s="931">
        <f t="shared" si="16"/>
        <v>1</v>
      </c>
      <c r="BJ27" s="932" t="e">
        <v>#VALUE!</v>
      </c>
    </row>
    <row r="28" spans="1:62" s="807" customFormat="1" ht="114" customHeight="1">
      <c r="A28" s="933">
        <v>662238</v>
      </c>
      <c r="B28" s="934" t="s">
        <v>255</v>
      </c>
      <c r="C28" s="935" t="s">
        <v>216</v>
      </c>
      <c r="D28" s="934" t="s">
        <v>2114</v>
      </c>
      <c r="E28" s="913" t="s">
        <v>2203</v>
      </c>
      <c r="F28" s="914" t="s">
        <v>2265</v>
      </c>
      <c r="G28" s="936">
        <f>IF($AO28&lt;&gt;"",_xlfn.XLOOKUP(TEXT(A28,0),#REF!,#REF!,0),0)</f>
        <v>0</v>
      </c>
      <c r="H28" s="936">
        <f>IF($AO28&lt;&gt;"",_xlfn.XLOOKUP(TEXT(A28,0),#REF!,#REF!,0),0)</f>
        <v>0</v>
      </c>
      <c r="I28" s="936">
        <f>IF($AO28&lt;&gt;"", _xlfn.XLOOKUP(TEXT(A28,0),#REF!,#REF!,0),0)</f>
        <v>0</v>
      </c>
      <c r="J28" s="936">
        <f>IF($AO28&lt;&gt;"",_xlfn.XLOOKUP(TEXT(A28,0),#REF!,#REF!,0),0)</f>
        <v>0</v>
      </c>
      <c r="K28" s="936">
        <f>IF($AO28&lt;&gt;"",_xlfn.XLOOKUP(TEXT(A28,0),#REF!,#REF!,0),0)</f>
        <v>0</v>
      </c>
      <c r="L28" s="936">
        <f>IF($AO28&lt;&gt;"",_xlfn.XLOOKUP(TEXT(A28,0),#REF!,#REF!,0),0)</f>
        <v>0</v>
      </c>
      <c r="M28" s="937">
        <f t="shared" si="0"/>
        <v>0</v>
      </c>
      <c r="N28" s="937">
        <f t="shared" si="1"/>
        <v>0</v>
      </c>
      <c r="O28" s="937">
        <f t="shared" si="2"/>
        <v>0</v>
      </c>
      <c r="P28" s="938">
        <f t="shared" si="3"/>
        <v>28826526.197755322</v>
      </c>
      <c r="Q28" s="938">
        <f t="shared" si="4"/>
        <v>5417440.0800000001</v>
      </c>
      <c r="R28" s="938">
        <f t="shared" si="5"/>
        <v>2708469.2267125798</v>
      </c>
      <c r="S28" s="938">
        <f t="shared" si="6"/>
        <v>509009.29328741977</v>
      </c>
      <c r="T28" s="938">
        <f t="shared" si="7"/>
        <v>0</v>
      </c>
      <c r="U28" s="938">
        <f t="shared" si="8"/>
        <v>0</v>
      </c>
      <c r="V28" s="938">
        <f t="shared" si="9"/>
        <v>37461444.797755323</v>
      </c>
      <c r="W28" s="938">
        <f t="shared" si="10"/>
        <v>31534995.424467903</v>
      </c>
      <c r="X28" s="938">
        <f t="shared" si="11"/>
        <v>5926449.3732874198</v>
      </c>
      <c r="Y28" s="939">
        <v>28826526.197755322</v>
      </c>
      <c r="Z28" s="939">
        <v>5417440.0800000001</v>
      </c>
      <c r="AA28" s="939">
        <v>2708469.2267125798</v>
      </c>
      <c r="AB28" s="939">
        <v>509009.29328741977</v>
      </c>
      <c r="AC28" s="939">
        <v>0</v>
      </c>
      <c r="AD28" s="939">
        <v>0</v>
      </c>
      <c r="AE28" s="939">
        <v>37461444.797755323</v>
      </c>
      <c r="AF28" s="939">
        <v>31534995.424467903</v>
      </c>
      <c r="AG28" s="939">
        <v>5926449.3732874198</v>
      </c>
      <c r="AH28" s="940" t="s">
        <v>2521</v>
      </c>
      <c r="AI28" s="978" t="s">
        <v>2556</v>
      </c>
      <c r="AJ28" s="941" t="s">
        <v>21252</v>
      </c>
      <c r="AK28" s="941" t="s">
        <v>21389</v>
      </c>
      <c r="AL28" s="979" t="s">
        <v>2266</v>
      </c>
      <c r="AM28" s="936" t="s">
        <v>2267</v>
      </c>
      <c r="AN28" s="940" t="str">
        <f>_xlfn.XLOOKUP(A28,MPL!C:C,MPL!N:N, "Not Found",0)</f>
        <v>Pending FEMA 406 HMP Completion</v>
      </c>
      <c r="AO28" s="943" t="str">
        <f>_xlfn.LET(
_xlpm.r,_xlfn.XLOOKUP(A28,MPL!C:C,MPL!S:S, "",0),
IF(ISNUMBER(_xlpm.r),_xlpm.r,"")
)</f>
        <v/>
      </c>
      <c r="AP28" s="943" t="str">
        <f t="shared" si="12"/>
        <v>Pending FEMA 406 HMP Completion</v>
      </c>
      <c r="AQ28" s="944" t="s">
        <v>275</v>
      </c>
      <c r="AR28" s="936">
        <v>1334035.2800000038</v>
      </c>
      <c r="AS28" s="936">
        <v>1657.0700000000006</v>
      </c>
      <c r="AT28" s="936"/>
      <c r="AU28" s="936">
        <f t="shared" si="13"/>
        <v>1335692.3500000038</v>
      </c>
      <c r="AV28" s="936">
        <f t="shared" si="14"/>
        <v>7.7553316950798035E-3</v>
      </c>
      <c r="AW28" s="945">
        <v>28822774.329999998</v>
      </c>
      <c r="AX28" s="945">
        <v>5421191.9400000004</v>
      </c>
      <c r="AY28" s="945">
        <v>2708151.69</v>
      </c>
      <c r="AZ28" s="945">
        <v>509326.83</v>
      </c>
      <c r="BA28" s="945">
        <v>0</v>
      </c>
      <c r="BB28" s="945">
        <v>0</v>
      </c>
      <c r="BC28" s="945">
        <v>37461444.789999992</v>
      </c>
      <c r="BD28" s="945">
        <v>31530926.02</v>
      </c>
      <c r="BE28" s="945">
        <f t="shared" si="15"/>
        <v>5930518.7700000005</v>
      </c>
      <c r="BF28" s="934" t="s">
        <v>2268</v>
      </c>
      <c r="BG28" s="935" t="s">
        <v>2208</v>
      </c>
      <c r="BH28" s="934" t="s">
        <v>2269</v>
      </c>
      <c r="BI28" s="946">
        <f t="shared" si="16"/>
        <v>1</v>
      </c>
      <c r="BJ28" s="947" t="e">
        <v>#VALUE!</v>
      </c>
    </row>
    <row r="29" spans="1:62" s="828" customFormat="1" ht="114" customHeight="1">
      <c r="A29" s="980">
        <v>678800</v>
      </c>
      <c r="B29" s="808" t="s">
        <v>197</v>
      </c>
      <c r="C29" s="809" t="s">
        <v>216</v>
      </c>
      <c r="D29" s="808" t="s">
        <v>2114</v>
      </c>
      <c r="E29" s="913" t="s">
        <v>2209</v>
      </c>
      <c r="F29" s="914" t="s">
        <v>2210</v>
      </c>
      <c r="G29" s="762" t="e">
        <f>IF($AO29&lt;&gt;"",_xlfn.XLOOKUP(TEXT(A29,0),#REF!,#REF!,0),0)</f>
        <v>#REF!</v>
      </c>
      <c r="H29" s="762" t="e">
        <f>IF($AO29&lt;&gt;"",_xlfn.XLOOKUP(TEXT(A29,0),#REF!,#REF!,0),0)</f>
        <v>#REF!</v>
      </c>
      <c r="I29" s="762" t="e">
        <f>IF($AO29&lt;&gt;"", _xlfn.XLOOKUP(TEXT(A29,0),#REF!,#REF!,0),0)</f>
        <v>#REF!</v>
      </c>
      <c r="J29" s="762" t="e">
        <f>IF($AO29&lt;&gt;"",_xlfn.XLOOKUP(TEXT(A29,0),#REF!,#REF!,0),0)</f>
        <v>#REF!</v>
      </c>
      <c r="K29" s="762" t="e">
        <f>IF($AO29&lt;&gt;"",_xlfn.XLOOKUP(TEXT(A29,0),#REF!,#REF!,0),0)</f>
        <v>#REF!</v>
      </c>
      <c r="L29" s="762" t="e">
        <f>IF($AO29&lt;&gt;"",_xlfn.XLOOKUP(TEXT(A29,0),#REF!,#REF!,0),0)</f>
        <v>#REF!</v>
      </c>
      <c r="M29" s="810" t="e">
        <f t="shared" si="0"/>
        <v>#REF!</v>
      </c>
      <c r="N29" s="810" t="e">
        <f t="shared" si="1"/>
        <v>#REF!</v>
      </c>
      <c r="O29" s="810" t="e">
        <f t="shared" si="2"/>
        <v>#REF!</v>
      </c>
      <c r="P29" s="797" t="e">
        <f t="shared" si="3"/>
        <v>#REF!</v>
      </c>
      <c r="Q29" s="797" t="e">
        <f t="shared" si="4"/>
        <v>#REF!</v>
      </c>
      <c r="R29" s="797" t="e">
        <f t="shared" si="5"/>
        <v>#REF!</v>
      </c>
      <c r="S29" s="797" t="e">
        <f t="shared" si="6"/>
        <v>#REF!</v>
      </c>
      <c r="T29" s="797" t="e">
        <f t="shared" si="7"/>
        <v>#REF!</v>
      </c>
      <c r="U29" s="797" t="e">
        <f t="shared" si="8"/>
        <v>#REF!</v>
      </c>
      <c r="V29" s="797" t="e">
        <f t="shared" si="9"/>
        <v>#REF!</v>
      </c>
      <c r="W29" s="797" t="e">
        <f t="shared" si="10"/>
        <v>#REF!</v>
      </c>
      <c r="X29" s="797" t="e">
        <f t="shared" si="11"/>
        <v>#REF!</v>
      </c>
      <c r="Y29" s="981">
        <v>13148929.439999999</v>
      </c>
      <c r="Z29" s="981">
        <v>55895.837</v>
      </c>
      <c r="AA29" s="981">
        <v>2828793.1</v>
      </c>
      <c r="AB29" s="981">
        <v>10487.44</v>
      </c>
      <c r="AC29" s="981">
        <v>0</v>
      </c>
      <c r="AD29" s="981">
        <v>0</v>
      </c>
      <c r="AE29" s="909">
        <v>16044105.817</v>
      </c>
      <c r="AF29" s="909">
        <v>15977722.539999999</v>
      </c>
      <c r="AG29" s="909">
        <v>66383.277000000002</v>
      </c>
      <c r="AH29" s="764" t="s">
        <v>2521</v>
      </c>
      <c r="AI29" s="796" t="s">
        <v>2556</v>
      </c>
      <c r="AJ29" s="765" t="s">
        <v>21311</v>
      </c>
      <c r="AK29" s="765" t="s">
        <v>21390</v>
      </c>
      <c r="AL29" s="811" t="s">
        <v>2270</v>
      </c>
      <c r="AM29" s="762" t="s">
        <v>2267</v>
      </c>
      <c r="AN29" s="764" t="str">
        <f>_xlfn.XLOOKUP(A29,MPL!C:C,MPL!N:N, "Not Found",0)</f>
        <v>Obligated</v>
      </c>
      <c r="AO29" s="812">
        <f>_xlfn.LET(
_xlpm.r,_xlfn.XLOOKUP(A29,MPL!C:C,MPL!S:S, "",0),
IF(ISNUMBER(_xlpm.r),_xlpm.r,"")
)</f>
        <v>45966.678159722222</v>
      </c>
      <c r="AP29" s="812" t="str">
        <f t="shared" si="12"/>
        <v>Obligated</v>
      </c>
      <c r="AQ29" s="813">
        <v>0</v>
      </c>
      <c r="AR29" s="762">
        <v>2069779.4500000011</v>
      </c>
      <c r="AS29" s="762">
        <v>244332.31000000006</v>
      </c>
      <c r="AT29" s="762"/>
      <c r="AU29" s="762">
        <f t="shared" si="13"/>
        <v>2314111.7600000012</v>
      </c>
      <c r="AV29" s="762">
        <f t="shared" si="14"/>
        <v>10487.437000000849</v>
      </c>
      <c r="AW29" s="814">
        <v>13148929.439999999</v>
      </c>
      <c r="AX29" s="814">
        <v>45408.4</v>
      </c>
      <c r="AY29" s="814">
        <v>2828793.1</v>
      </c>
      <c r="AZ29" s="814">
        <v>10487.44</v>
      </c>
      <c r="BA29" s="814">
        <v>0</v>
      </c>
      <c r="BB29" s="814">
        <v>0</v>
      </c>
      <c r="BC29" s="814">
        <v>16033618.379999999</v>
      </c>
      <c r="BD29" s="814">
        <v>15977722.539999999</v>
      </c>
      <c r="BE29" s="814">
        <f t="shared" si="15"/>
        <v>55895.840000000004</v>
      </c>
      <c r="BF29" s="808" t="s">
        <v>2227</v>
      </c>
      <c r="BG29" s="815" t="s">
        <v>2235</v>
      </c>
      <c r="BH29" s="808" t="s">
        <v>2271</v>
      </c>
      <c r="BI29" s="908" t="e">
        <f t="shared" si="16"/>
        <v>#REF!</v>
      </c>
      <c r="BJ29" s="851" t="e">
        <v>#VALUE!</v>
      </c>
    </row>
    <row r="30" spans="1:62" s="807" customFormat="1" ht="114" customHeight="1">
      <c r="A30" s="982">
        <v>551963</v>
      </c>
      <c r="B30" s="983" t="s">
        <v>163</v>
      </c>
      <c r="C30" s="984" t="s">
        <v>216</v>
      </c>
      <c r="D30" s="934" t="s">
        <v>2114</v>
      </c>
      <c r="E30" s="954" t="s">
        <v>2209</v>
      </c>
      <c r="F30" s="955" t="s">
        <v>2210</v>
      </c>
      <c r="G30" s="936" t="e">
        <f>IF($AO30&lt;&gt;"",_xlfn.XLOOKUP(TEXT(A30,0),#REF!,#REF!,0),0)</f>
        <v>#REF!</v>
      </c>
      <c r="H30" s="936" t="e">
        <f>IF($AO30&lt;&gt;"",_xlfn.XLOOKUP(TEXT(A30,0),#REF!,#REF!,0),0)</f>
        <v>#REF!</v>
      </c>
      <c r="I30" s="936" t="e">
        <f>IF($AO30&lt;&gt;"", _xlfn.XLOOKUP(TEXT(A30,0),#REF!,#REF!,0),0)</f>
        <v>#REF!</v>
      </c>
      <c r="J30" s="936" t="e">
        <f>IF($AO30&lt;&gt;"",_xlfn.XLOOKUP(TEXT(A30,0),#REF!,#REF!,0),0)</f>
        <v>#REF!</v>
      </c>
      <c r="K30" s="936" t="e">
        <f>IF($AO30&lt;&gt;"",_xlfn.XLOOKUP(TEXT(A30,0),#REF!,#REF!,0),0)</f>
        <v>#REF!</v>
      </c>
      <c r="L30" s="936" t="e">
        <f>IF($AO30&lt;&gt;"",_xlfn.XLOOKUP(TEXT(A30,0),#REF!,#REF!,0),0)</f>
        <v>#REF!</v>
      </c>
      <c r="M30" s="937" t="e">
        <f t="shared" si="0"/>
        <v>#REF!</v>
      </c>
      <c r="N30" s="937" t="e">
        <f t="shared" si="1"/>
        <v>#REF!</v>
      </c>
      <c r="O30" s="937" t="e">
        <f t="shared" si="2"/>
        <v>#REF!</v>
      </c>
      <c r="P30" s="985" t="e">
        <f t="shared" si="3"/>
        <v>#REF!</v>
      </c>
      <c r="Q30" s="985" t="e">
        <f t="shared" si="4"/>
        <v>#REF!</v>
      </c>
      <c r="R30" s="985" t="e">
        <f t="shared" si="5"/>
        <v>#REF!</v>
      </c>
      <c r="S30" s="985" t="e">
        <f t="shared" si="6"/>
        <v>#REF!</v>
      </c>
      <c r="T30" s="985" t="e">
        <f t="shared" si="7"/>
        <v>#REF!</v>
      </c>
      <c r="U30" s="985" t="e">
        <f t="shared" si="8"/>
        <v>#REF!</v>
      </c>
      <c r="V30" s="938" t="e">
        <f t="shared" si="9"/>
        <v>#REF!</v>
      </c>
      <c r="W30" s="938" t="e">
        <f t="shared" si="10"/>
        <v>#REF!</v>
      </c>
      <c r="X30" s="938" t="e">
        <f t="shared" si="11"/>
        <v>#REF!</v>
      </c>
      <c r="Y30" s="939">
        <v>4489030.6399999997</v>
      </c>
      <c r="Z30" s="939">
        <v>3693295.57</v>
      </c>
      <c r="AA30" s="986">
        <v>671253.14</v>
      </c>
      <c r="AB30" s="939">
        <v>539034.63</v>
      </c>
      <c r="AC30" s="939">
        <v>0</v>
      </c>
      <c r="AD30" s="939">
        <v>0</v>
      </c>
      <c r="AE30" s="939">
        <v>9392613.9800000004</v>
      </c>
      <c r="AF30" s="939">
        <v>5160283.7799999993</v>
      </c>
      <c r="AG30" s="939">
        <v>4232330.2</v>
      </c>
      <c r="AH30" s="940" t="s">
        <v>2521</v>
      </c>
      <c r="AI30" s="978" t="s">
        <v>2556</v>
      </c>
      <c r="AJ30" s="941" t="s">
        <v>2273</v>
      </c>
      <c r="AK30" s="941" t="s">
        <v>21391</v>
      </c>
      <c r="AL30" s="979" t="s">
        <v>2272</v>
      </c>
      <c r="AM30" s="936" t="s">
        <v>2267</v>
      </c>
      <c r="AN30" s="940" t="str">
        <f>_xlfn.XLOOKUP(A30,MPL!C:C,MPL!N:N, "Not Found",0)</f>
        <v>Pending Scope &amp; Cost Completion by Applicant</v>
      </c>
      <c r="AO30" s="943">
        <f>_xlfn.LET(
_xlpm.r,_xlfn.XLOOKUP(A30,MPL!C:C,MPL!S:S, "",0),
IF(ISNUMBER(_xlpm.r),_xlpm.r,"")
)</f>
        <v>45917.761250000003</v>
      </c>
      <c r="AP30" s="943" t="str">
        <f t="shared" si="12"/>
        <v>Obligated, Pending Scope &amp; Cost Completion by Applicant</v>
      </c>
      <c r="AQ30" s="944">
        <v>0.01</v>
      </c>
      <c r="AR30" s="987">
        <v>12893716.779999912</v>
      </c>
      <c r="AS30" s="987">
        <v>161091.7699999997</v>
      </c>
      <c r="AT30" s="987"/>
      <c r="AU30" s="936">
        <f t="shared" si="13"/>
        <v>13054808.549999911</v>
      </c>
      <c r="AV30" s="936">
        <f t="shared" si="14"/>
        <v>0</v>
      </c>
      <c r="AW30" s="988">
        <v>4489030.6399999997</v>
      </c>
      <c r="AX30" s="988">
        <v>3693295.57</v>
      </c>
      <c r="AY30" s="988">
        <v>671253.14</v>
      </c>
      <c r="AZ30" s="988">
        <v>539034.63</v>
      </c>
      <c r="BA30" s="988">
        <v>0</v>
      </c>
      <c r="BB30" s="988">
        <v>0</v>
      </c>
      <c r="BC30" s="988">
        <v>9392613.9800000004</v>
      </c>
      <c r="BD30" s="988">
        <v>5160283.7799999993</v>
      </c>
      <c r="BE30" s="945">
        <f t="shared" si="15"/>
        <v>4232330.2</v>
      </c>
      <c r="BF30" s="983" t="s">
        <v>2273</v>
      </c>
      <c r="BG30" s="984" t="s">
        <v>2208</v>
      </c>
      <c r="BH30" s="983" t="s">
        <v>2274</v>
      </c>
      <c r="BI30" s="946" t="e">
        <f t="shared" si="16"/>
        <v>#REF!</v>
      </c>
      <c r="BJ30" s="947" t="e">
        <v>#VALUE!</v>
      </c>
    </row>
    <row r="31" spans="1:62" s="807" customFormat="1" ht="135">
      <c r="A31" s="933">
        <v>686471</v>
      </c>
      <c r="B31" s="934" t="s">
        <v>884</v>
      </c>
      <c r="C31" s="935" t="s">
        <v>35</v>
      </c>
      <c r="D31" s="934" t="s">
        <v>2116</v>
      </c>
      <c r="E31" s="913" t="s">
        <v>2209</v>
      </c>
      <c r="F31" s="914" t="s">
        <v>2210</v>
      </c>
      <c r="G31" s="936" t="e">
        <f>IF($AO31&lt;&gt;"",_xlfn.XLOOKUP(TEXT(A31,0),#REF!,#REF!,0),0)</f>
        <v>#REF!</v>
      </c>
      <c r="H31" s="936" t="e">
        <f>IF($AO31&lt;&gt;"",_xlfn.XLOOKUP(TEXT(A31,0),#REF!,#REF!,0),0)</f>
        <v>#REF!</v>
      </c>
      <c r="I31" s="936" t="e">
        <f>IF($AO31&lt;&gt;"", _xlfn.XLOOKUP(TEXT(A31,0),#REF!,#REF!,0),0)</f>
        <v>#REF!</v>
      </c>
      <c r="J31" s="936" t="e">
        <f>IF($AO31&lt;&gt;"",_xlfn.XLOOKUP(TEXT(A31,0),#REF!,#REF!,0),0)</f>
        <v>#REF!</v>
      </c>
      <c r="K31" s="936" t="e">
        <f>IF($AO31&lt;&gt;"",_xlfn.XLOOKUP(TEXT(A31,0),#REF!,#REF!,0),0)</f>
        <v>#REF!</v>
      </c>
      <c r="L31" s="936" t="e">
        <f>IF($AO31&lt;&gt;"",_xlfn.XLOOKUP(TEXT(A31,0),#REF!,#REF!,0),0)</f>
        <v>#REF!</v>
      </c>
      <c r="M31" s="937" t="e">
        <f t="shared" si="0"/>
        <v>#REF!</v>
      </c>
      <c r="N31" s="937" t="e">
        <f t="shared" si="1"/>
        <v>#REF!</v>
      </c>
      <c r="O31" s="937" t="e">
        <f t="shared" si="2"/>
        <v>#REF!</v>
      </c>
      <c r="P31" s="938" t="e">
        <f t="shared" si="3"/>
        <v>#REF!</v>
      </c>
      <c r="Q31" s="938" t="e">
        <f t="shared" si="4"/>
        <v>#REF!</v>
      </c>
      <c r="R31" s="938" t="e">
        <f t="shared" si="5"/>
        <v>#REF!</v>
      </c>
      <c r="S31" s="938" t="e">
        <f t="shared" si="6"/>
        <v>#REF!</v>
      </c>
      <c r="T31" s="938" t="e">
        <f t="shared" si="7"/>
        <v>#REF!</v>
      </c>
      <c r="U31" s="938" t="e">
        <f t="shared" si="8"/>
        <v>#REF!</v>
      </c>
      <c r="V31" s="938" t="e">
        <f t="shared" si="9"/>
        <v>#REF!</v>
      </c>
      <c r="W31" s="938" t="e">
        <f t="shared" si="10"/>
        <v>#REF!</v>
      </c>
      <c r="X31" s="938" t="e">
        <f t="shared" si="11"/>
        <v>#REF!</v>
      </c>
      <c r="Y31" s="989">
        <v>319916.81</v>
      </c>
      <c r="Z31" s="989">
        <v>57115.8</v>
      </c>
      <c r="AA31" s="989">
        <v>49227</v>
      </c>
      <c r="AB31" s="989">
        <v>14392</v>
      </c>
      <c r="AC31" s="989">
        <v>0</v>
      </c>
      <c r="AD31" s="989">
        <v>0</v>
      </c>
      <c r="AE31" s="939">
        <v>440651.61</v>
      </c>
      <c r="AF31" s="939">
        <v>369143.81</v>
      </c>
      <c r="AG31" s="939">
        <v>71507.8</v>
      </c>
      <c r="AH31" s="940" t="s">
        <v>2521</v>
      </c>
      <c r="AI31" s="941" t="s">
        <v>21273</v>
      </c>
      <c r="AJ31" s="941" t="s">
        <v>21276</v>
      </c>
      <c r="AK31" s="941" t="s">
        <v>21277</v>
      </c>
      <c r="AL31" s="936" t="s">
        <v>2275</v>
      </c>
      <c r="AM31" s="936" t="s">
        <v>2239</v>
      </c>
      <c r="AN31" s="940" t="str">
        <f>_xlfn.XLOOKUP(A31,MPL!C:C,MPL!N:N, "Not Found",0)</f>
        <v>Obligated</v>
      </c>
      <c r="AO31" s="943">
        <f>_xlfn.LET(
_xlpm.r,_xlfn.XLOOKUP(A31,MPL!C:C,MPL!S:S, "",0),
IF(ISNUMBER(_xlpm.r),_xlpm.r,"")
)</f>
        <v>44922.495069444441</v>
      </c>
      <c r="AP31" s="943" t="str">
        <f t="shared" si="12"/>
        <v>Obligated</v>
      </c>
      <c r="AQ31" s="944">
        <v>0.97</v>
      </c>
      <c r="AR31" s="936">
        <v>71386.990000000049</v>
      </c>
      <c r="AS31" s="936">
        <v>366264.62000000046</v>
      </c>
      <c r="AT31" s="936"/>
      <c r="AU31" s="936">
        <f t="shared" si="13"/>
        <v>437651.61000000051</v>
      </c>
      <c r="AV31" s="936">
        <f t="shared" si="14"/>
        <v>45036.609999999986</v>
      </c>
      <c r="AW31" s="945">
        <v>250906</v>
      </c>
      <c r="AX31" s="945">
        <v>54308</v>
      </c>
      <c r="AY31" s="945">
        <v>49227</v>
      </c>
      <c r="AZ31" s="945">
        <v>14392</v>
      </c>
      <c r="BA31" s="945">
        <v>0</v>
      </c>
      <c r="BB31" s="945">
        <v>0</v>
      </c>
      <c r="BC31" s="945">
        <v>395615</v>
      </c>
      <c r="BD31" s="945">
        <f>AW31+AY31+BA31</f>
        <v>300133</v>
      </c>
      <c r="BE31" s="945">
        <f t="shared" si="15"/>
        <v>68700</v>
      </c>
      <c r="BF31" s="934" t="s">
        <v>2240</v>
      </c>
      <c r="BG31" s="935" t="s">
        <v>275</v>
      </c>
      <c r="BH31" s="934" t="s">
        <v>2276</v>
      </c>
      <c r="BI31" s="946" t="e">
        <f t="shared" si="16"/>
        <v>#REF!</v>
      </c>
      <c r="BJ31" s="947" t="e">
        <v>#VALUE!</v>
      </c>
    </row>
    <row r="32" spans="1:62" s="807" customFormat="1" ht="114" customHeight="1">
      <c r="A32" s="933">
        <v>712968</v>
      </c>
      <c r="B32" s="934" t="s">
        <v>122</v>
      </c>
      <c r="C32" s="935" t="s">
        <v>35</v>
      </c>
      <c r="D32" s="934" t="s">
        <v>2116</v>
      </c>
      <c r="E32" s="913" t="s">
        <v>2209</v>
      </c>
      <c r="F32" s="914" t="s">
        <v>2210</v>
      </c>
      <c r="G32" s="936" t="e">
        <f>IF($AO32&lt;&gt;"",_xlfn.XLOOKUP(TEXT(A32,0),#REF!,#REF!,0),0)</f>
        <v>#REF!</v>
      </c>
      <c r="H32" s="936" t="e">
        <f>IF($AO32&lt;&gt;"",_xlfn.XLOOKUP(TEXT(A32,0),#REF!,#REF!,0),0)</f>
        <v>#REF!</v>
      </c>
      <c r="I32" s="936" t="e">
        <f>IF($AO32&lt;&gt;"", _xlfn.XLOOKUP(TEXT(A32,0),#REF!,#REF!,0),0)</f>
        <v>#REF!</v>
      </c>
      <c r="J32" s="936" t="e">
        <f>IF($AO32&lt;&gt;"",_xlfn.XLOOKUP(TEXT(A32,0),#REF!,#REF!,0),0)</f>
        <v>#REF!</v>
      </c>
      <c r="K32" s="936" t="e">
        <f>IF($AO32&lt;&gt;"",_xlfn.XLOOKUP(TEXT(A32,0),#REF!,#REF!,0),0)</f>
        <v>#REF!</v>
      </c>
      <c r="L32" s="936" t="e">
        <f>IF($AO32&lt;&gt;"",_xlfn.XLOOKUP(TEXT(A32,0),#REF!,#REF!,0),0)</f>
        <v>#REF!</v>
      </c>
      <c r="M32" s="937" t="e">
        <f t="shared" si="0"/>
        <v>#REF!</v>
      </c>
      <c r="N32" s="937" t="e">
        <f t="shared" si="1"/>
        <v>#REF!</v>
      </c>
      <c r="O32" s="937" t="e">
        <f t="shared" si="2"/>
        <v>#REF!</v>
      </c>
      <c r="P32" s="938" t="e">
        <f t="shared" si="3"/>
        <v>#REF!</v>
      </c>
      <c r="Q32" s="938" t="e">
        <f t="shared" si="4"/>
        <v>#REF!</v>
      </c>
      <c r="R32" s="938" t="e">
        <f t="shared" si="5"/>
        <v>#REF!</v>
      </c>
      <c r="S32" s="938" t="e">
        <f t="shared" si="6"/>
        <v>#REF!</v>
      </c>
      <c r="T32" s="938" t="e">
        <f t="shared" si="7"/>
        <v>#REF!</v>
      </c>
      <c r="U32" s="938" t="e">
        <f t="shared" si="8"/>
        <v>#REF!</v>
      </c>
      <c r="V32" s="938" t="e">
        <f t="shared" si="9"/>
        <v>#REF!</v>
      </c>
      <c r="W32" s="938" t="e">
        <f t="shared" si="10"/>
        <v>#REF!</v>
      </c>
      <c r="X32" s="938" t="e">
        <f t="shared" si="11"/>
        <v>#REF!</v>
      </c>
      <c r="Y32" s="989">
        <v>6147251.54</v>
      </c>
      <c r="Z32" s="989">
        <v>145147</v>
      </c>
      <c r="AA32" s="989">
        <v>503550</v>
      </c>
      <c r="AB32" s="989">
        <v>35903.97</v>
      </c>
      <c r="AC32" s="989">
        <v>0</v>
      </c>
      <c r="AD32" s="989">
        <v>0</v>
      </c>
      <c r="AE32" s="939">
        <v>6831852.5099999998</v>
      </c>
      <c r="AF32" s="939">
        <v>6650801.54</v>
      </c>
      <c r="AG32" s="939">
        <v>181050.97</v>
      </c>
      <c r="AH32" s="940" t="s">
        <v>2521</v>
      </c>
      <c r="AI32" s="941" t="s">
        <v>21273</v>
      </c>
      <c r="AJ32" s="941" t="s">
        <v>21276</v>
      </c>
      <c r="AK32" s="941" t="s">
        <v>21277</v>
      </c>
      <c r="AL32" s="936" t="s">
        <v>2277</v>
      </c>
      <c r="AM32" s="936" t="s">
        <v>2239</v>
      </c>
      <c r="AN32" s="940" t="str">
        <f>_xlfn.XLOOKUP(A32,MPL!C:C,MPL!N:N, "Not Found",0)</f>
        <v>Obligated</v>
      </c>
      <c r="AO32" s="943">
        <f>_xlfn.LET(
_xlpm.r,_xlfn.XLOOKUP(A32,MPL!C:C,MPL!S:S, "",0),
IF(ISNUMBER(_xlpm.r),_xlpm.r,"")
)</f>
        <v>45597.635555555556</v>
      </c>
      <c r="AP32" s="943" t="str">
        <f t="shared" si="12"/>
        <v>Obligated</v>
      </c>
      <c r="AQ32" s="944">
        <v>0.84</v>
      </c>
      <c r="AR32" s="936">
        <v>623754.3900000006</v>
      </c>
      <c r="AS32" s="936">
        <v>5707876.0200000061</v>
      </c>
      <c r="AT32" s="936"/>
      <c r="AU32" s="936">
        <f t="shared" si="13"/>
        <v>6331630.4100000067</v>
      </c>
      <c r="AV32" s="936">
        <f t="shared" si="14"/>
        <v>520528.54000000004</v>
      </c>
      <c r="AW32" s="945">
        <v>5629060</v>
      </c>
      <c r="AX32" s="945">
        <v>1482809</v>
      </c>
      <c r="AY32" s="945">
        <v>503551</v>
      </c>
      <c r="AZ32" s="945">
        <v>35903.97</v>
      </c>
      <c r="BA32" s="945">
        <v>0</v>
      </c>
      <c r="BB32" s="945">
        <v>0</v>
      </c>
      <c r="BC32" s="945">
        <v>6311323.9699999997</v>
      </c>
      <c r="BD32" s="945">
        <f>AW32+AY32+BA32</f>
        <v>6132611</v>
      </c>
      <c r="BE32" s="945">
        <f t="shared" si="15"/>
        <v>1518712.97</v>
      </c>
      <c r="BF32" s="934" t="s">
        <v>2240</v>
      </c>
      <c r="BG32" s="935" t="s">
        <v>275</v>
      </c>
      <c r="BH32" s="934" t="s">
        <v>2276</v>
      </c>
      <c r="BI32" s="946" t="e">
        <f t="shared" si="16"/>
        <v>#REF!</v>
      </c>
      <c r="BJ32" s="947" t="e">
        <v>#VALUE!</v>
      </c>
    </row>
    <row r="33" spans="1:62" s="807" customFormat="1" ht="114" customHeight="1">
      <c r="A33" s="933">
        <v>682180</v>
      </c>
      <c r="B33" s="934" t="s">
        <v>879</v>
      </c>
      <c r="C33" s="935" t="s">
        <v>35</v>
      </c>
      <c r="D33" s="934" t="s">
        <v>2116</v>
      </c>
      <c r="E33" s="913" t="s">
        <v>2209</v>
      </c>
      <c r="F33" s="914" t="s">
        <v>2210</v>
      </c>
      <c r="G33" s="936" t="e">
        <f>IF($AO33&lt;&gt;"",_xlfn.XLOOKUP(TEXT(A33,0),#REF!,#REF!,0),0)</f>
        <v>#REF!</v>
      </c>
      <c r="H33" s="936" t="e">
        <f>IF($AO33&lt;&gt;"",_xlfn.XLOOKUP(TEXT(A33,0),#REF!,#REF!,0),0)</f>
        <v>#REF!</v>
      </c>
      <c r="I33" s="936" t="e">
        <f>IF($AO33&lt;&gt;"", _xlfn.XLOOKUP(TEXT(A33,0),#REF!,#REF!,0),0)</f>
        <v>#REF!</v>
      </c>
      <c r="J33" s="936" t="e">
        <f>IF($AO33&lt;&gt;"",_xlfn.XLOOKUP(TEXT(A33,0),#REF!,#REF!,0),0)</f>
        <v>#REF!</v>
      </c>
      <c r="K33" s="936" t="e">
        <f>IF($AO33&lt;&gt;"",_xlfn.XLOOKUP(TEXT(A33,0),#REF!,#REF!,0),0)</f>
        <v>#REF!</v>
      </c>
      <c r="L33" s="936" t="e">
        <f>IF($AO33&lt;&gt;"",_xlfn.XLOOKUP(TEXT(A33,0),#REF!,#REF!,0),0)</f>
        <v>#REF!</v>
      </c>
      <c r="M33" s="937" t="e">
        <f t="shared" si="0"/>
        <v>#REF!</v>
      </c>
      <c r="N33" s="937" t="e">
        <f t="shared" si="1"/>
        <v>#REF!</v>
      </c>
      <c r="O33" s="937" t="e">
        <f t="shared" si="2"/>
        <v>#REF!</v>
      </c>
      <c r="P33" s="938" t="e">
        <f t="shared" si="3"/>
        <v>#REF!</v>
      </c>
      <c r="Q33" s="938" t="e">
        <f t="shared" si="4"/>
        <v>#REF!</v>
      </c>
      <c r="R33" s="938" t="e">
        <f t="shared" si="5"/>
        <v>#REF!</v>
      </c>
      <c r="S33" s="938" t="e">
        <f t="shared" si="6"/>
        <v>#REF!</v>
      </c>
      <c r="T33" s="938" t="e">
        <f t="shared" si="7"/>
        <v>#REF!</v>
      </c>
      <c r="U33" s="938" t="e">
        <f t="shared" si="8"/>
        <v>#REF!</v>
      </c>
      <c r="V33" s="938" t="e">
        <f t="shared" si="9"/>
        <v>#REF!</v>
      </c>
      <c r="W33" s="938" t="e">
        <f t="shared" si="10"/>
        <v>#REF!</v>
      </c>
      <c r="X33" s="938" t="e">
        <f t="shared" si="11"/>
        <v>#REF!</v>
      </c>
      <c r="Y33" s="989">
        <v>120882.62</v>
      </c>
      <c r="Z33" s="989">
        <v>8412</v>
      </c>
      <c r="AA33" s="989">
        <v>8414</v>
      </c>
      <c r="AB33" s="989">
        <v>1308</v>
      </c>
      <c r="AC33" s="989">
        <v>0</v>
      </c>
      <c r="AD33" s="989">
        <v>0</v>
      </c>
      <c r="AE33" s="939">
        <v>139016.62</v>
      </c>
      <c r="AF33" s="939">
        <v>129296.62</v>
      </c>
      <c r="AG33" s="939">
        <v>9720</v>
      </c>
      <c r="AH33" s="940" t="s">
        <v>2521</v>
      </c>
      <c r="AI33" s="941" t="s">
        <v>21273</v>
      </c>
      <c r="AJ33" s="941" t="s">
        <v>21276</v>
      </c>
      <c r="AK33" s="941" t="s">
        <v>21277</v>
      </c>
      <c r="AL33" s="936" t="s">
        <v>2278</v>
      </c>
      <c r="AM33" s="936" t="s">
        <v>2239</v>
      </c>
      <c r="AN33" s="940" t="str">
        <f>_xlfn.XLOOKUP(A33,MPL!C:C,MPL!N:N, "Not Found",0)</f>
        <v>Obligated</v>
      </c>
      <c r="AO33" s="943">
        <f>_xlfn.LET(
_xlpm.r,_xlfn.XLOOKUP(A33,MPL!C:C,MPL!S:S, "",0),
IF(ISNUMBER(_xlpm.r),_xlpm.r,"")
)</f>
        <v>44936.555</v>
      </c>
      <c r="AP33" s="943" t="str">
        <f t="shared" si="12"/>
        <v>Obligated</v>
      </c>
      <c r="AQ33" s="944">
        <v>0.51</v>
      </c>
      <c r="AR33" s="936">
        <v>46554.549999999974</v>
      </c>
      <c r="AS33" s="936">
        <v>92462.069999999978</v>
      </c>
      <c r="AT33" s="936"/>
      <c r="AU33" s="936">
        <f t="shared" si="13"/>
        <v>139016.61999999994</v>
      </c>
      <c r="AV33" s="936">
        <f t="shared" si="14"/>
        <v>76200.62</v>
      </c>
      <c r="AW33" s="945">
        <v>43374</v>
      </c>
      <c r="AX33" s="945">
        <v>8718</v>
      </c>
      <c r="AY33" s="945">
        <v>8414</v>
      </c>
      <c r="AZ33" s="945">
        <v>2310</v>
      </c>
      <c r="BA33" s="945">
        <v>0</v>
      </c>
      <c r="BB33" s="945">
        <v>0</v>
      </c>
      <c r="BC33" s="945">
        <v>62816</v>
      </c>
      <c r="BD33" s="945">
        <v>51788</v>
      </c>
      <c r="BE33" s="945">
        <f t="shared" si="15"/>
        <v>11028</v>
      </c>
      <c r="BF33" s="934" t="s">
        <v>2240</v>
      </c>
      <c r="BG33" s="935" t="s">
        <v>275</v>
      </c>
      <c r="BH33" s="934" t="s">
        <v>2276</v>
      </c>
      <c r="BI33" s="946" t="e">
        <f t="shared" si="16"/>
        <v>#REF!</v>
      </c>
      <c r="BJ33" s="947" t="e">
        <v>#VALUE!</v>
      </c>
    </row>
    <row r="34" spans="1:62" s="807" customFormat="1" ht="114" customHeight="1">
      <c r="A34" s="933">
        <v>682865</v>
      </c>
      <c r="B34" s="934" t="s">
        <v>1047</v>
      </c>
      <c r="C34" s="935" t="s">
        <v>35</v>
      </c>
      <c r="D34" s="934" t="s">
        <v>2116</v>
      </c>
      <c r="E34" s="913" t="s">
        <v>2209</v>
      </c>
      <c r="F34" s="914" t="s">
        <v>2210</v>
      </c>
      <c r="G34" s="936" t="e">
        <f>IF($AO34&lt;&gt;"",_xlfn.XLOOKUP(TEXT(A34,0),#REF!,#REF!,0),0)</f>
        <v>#REF!</v>
      </c>
      <c r="H34" s="936" t="e">
        <f>IF($AO34&lt;&gt;"",_xlfn.XLOOKUP(TEXT(A34,0),#REF!,#REF!,0),0)</f>
        <v>#REF!</v>
      </c>
      <c r="I34" s="936" t="e">
        <f>IF($AO34&lt;&gt;"", _xlfn.XLOOKUP(TEXT(A34,0),#REF!,#REF!,0),0)</f>
        <v>#REF!</v>
      </c>
      <c r="J34" s="936" t="e">
        <f>IF($AO34&lt;&gt;"",_xlfn.XLOOKUP(TEXT(A34,0),#REF!,#REF!,0),0)</f>
        <v>#REF!</v>
      </c>
      <c r="K34" s="936" t="e">
        <f>IF($AO34&lt;&gt;"",_xlfn.XLOOKUP(TEXT(A34,0),#REF!,#REF!,0),0)</f>
        <v>#REF!</v>
      </c>
      <c r="L34" s="936" t="e">
        <f>IF($AO34&lt;&gt;"",_xlfn.XLOOKUP(TEXT(A34,0),#REF!,#REF!,0),0)</f>
        <v>#REF!</v>
      </c>
      <c r="M34" s="937" t="e">
        <f t="shared" si="0"/>
        <v>#REF!</v>
      </c>
      <c r="N34" s="937" t="e">
        <f t="shared" si="1"/>
        <v>#REF!</v>
      </c>
      <c r="O34" s="937" t="e">
        <f t="shared" si="2"/>
        <v>#REF!</v>
      </c>
      <c r="P34" s="938" t="e">
        <f t="shared" si="3"/>
        <v>#REF!</v>
      </c>
      <c r="Q34" s="938" t="e">
        <f t="shared" si="4"/>
        <v>#REF!</v>
      </c>
      <c r="R34" s="938" t="e">
        <f t="shared" si="5"/>
        <v>#REF!</v>
      </c>
      <c r="S34" s="938" t="e">
        <f t="shared" si="6"/>
        <v>#REF!</v>
      </c>
      <c r="T34" s="938" t="e">
        <f t="shared" si="7"/>
        <v>#REF!</v>
      </c>
      <c r="U34" s="938" t="e">
        <f t="shared" si="8"/>
        <v>#REF!</v>
      </c>
      <c r="V34" s="938" t="e">
        <f t="shared" si="9"/>
        <v>#REF!</v>
      </c>
      <c r="W34" s="938" t="e">
        <f t="shared" si="10"/>
        <v>#REF!</v>
      </c>
      <c r="X34" s="938" t="e">
        <f t="shared" si="11"/>
        <v>#REF!</v>
      </c>
      <c r="Y34" s="989">
        <v>152533.26</v>
      </c>
      <c r="Z34" s="989">
        <v>16132</v>
      </c>
      <c r="AA34" s="989">
        <v>13377</v>
      </c>
      <c r="AB34" s="989">
        <v>2508</v>
      </c>
      <c r="AC34" s="989">
        <v>0</v>
      </c>
      <c r="AD34" s="989">
        <v>0</v>
      </c>
      <c r="AE34" s="939">
        <v>184550.26</v>
      </c>
      <c r="AF34" s="939">
        <v>165910.26</v>
      </c>
      <c r="AG34" s="939">
        <v>18640</v>
      </c>
      <c r="AH34" s="940" t="s">
        <v>2521</v>
      </c>
      <c r="AI34" s="941" t="s">
        <v>21273</v>
      </c>
      <c r="AJ34" s="941" t="s">
        <v>21276</v>
      </c>
      <c r="AK34" s="941" t="s">
        <v>21277</v>
      </c>
      <c r="AL34" s="936" t="s">
        <v>2279</v>
      </c>
      <c r="AM34" s="936" t="s">
        <v>2239</v>
      </c>
      <c r="AN34" s="940" t="str">
        <f>_xlfn.XLOOKUP(A34,MPL!C:C,MPL!N:N, "Not Found",0)</f>
        <v>Obligated</v>
      </c>
      <c r="AO34" s="943">
        <f>_xlfn.LET(
_xlpm.r,_xlfn.XLOOKUP(A34,MPL!C:C,MPL!S:S, "",0),
IF(ISNUMBER(_xlpm.r),_xlpm.r,"")
)</f>
        <v>44922.495069444441</v>
      </c>
      <c r="AP34" s="943" t="str">
        <f t="shared" si="12"/>
        <v>Obligated</v>
      </c>
      <c r="AQ34" s="944">
        <v>0.82</v>
      </c>
      <c r="AR34" s="936">
        <v>54416.250000000007</v>
      </c>
      <c r="AS34" s="936">
        <v>96220.440000000017</v>
      </c>
      <c r="AT34" s="936"/>
      <c r="AU34" s="936">
        <f t="shared" si="13"/>
        <v>150636.69000000003</v>
      </c>
      <c r="AV34" s="936">
        <f t="shared" si="14"/>
        <v>79342.260000000009</v>
      </c>
      <c r="AW34" s="945">
        <v>70683</v>
      </c>
      <c r="AX34" s="945">
        <v>16718</v>
      </c>
      <c r="AY34" s="945">
        <v>13377</v>
      </c>
      <c r="AZ34" s="945">
        <v>4430</v>
      </c>
      <c r="BA34" s="945">
        <v>0</v>
      </c>
      <c r="BB34" s="945">
        <v>0</v>
      </c>
      <c r="BC34" s="945">
        <v>105208</v>
      </c>
      <c r="BD34" s="945">
        <v>84060</v>
      </c>
      <c r="BE34" s="945">
        <f t="shared" si="15"/>
        <v>21148</v>
      </c>
      <c r="BF34" s="934" t="s">
        <v>2240</v>
      </c>
      <c r="BG34" s="935" t="s">
        <v>275</v>
      </c>
      <c r="BH34" s="934" t="s">
        <v>2276</v>
      </c>
      <c r="BI34" s="946" t="e">
        <f t="shared" si="16"/>
        <v>#REF!</v>
      </c>
      <c r="BJ34" s="947" t="e">
        <v>#VALUE!</v>
      </c>
    </row>
    <row r="35" spans="1:62" s="807" customFormat="1" ht="114" customHeight="1">
      <c r="A35" s="933">
        <v>685477</v>
      </c>
      <c r="B35" s="934" t="s">
        <v>883</v>
      </c>
      <c r="C35" s="935" t="s">
        <v>35</v>
      </c>
      <c r="D35" s="934" t="s">
        <v>2116</v>
      </c>
      <c r="E35" s="913" t="s">
        <v>2209</v>
      </c>
      <c r="F35" s="914" t="s">
        <v>2210</v>
      </c>
      <c r="G35" s="936" t="e">
        <f>IF($AO35&lt;&gt;"",_xlfn.XLOOKUP(TEXT(A35,0),#REF!,#REF!,0),0)</f>
        <v>#REF!</v>
      </c>
      <c r="H35" s="936" t="e">
        <f>IF($AO35&lt;&gt;"",_xlfn.XLOOKUP(TEXT(A35,0),#REF!,#REF!,0),0)</f>
        <v>#REF!</v>
      </c>
      <c r="I35" s="936" t="e">
        <f>IF($AO35&lt;&gt;"", _xlfn.XLOOKUP(TEXT(A35,0),#REF!,#REF!,0),0)</f>
        <v>#REF!</v>
      </c>
      <c r="J35" s="936" t="e">
        <f>IF($AO35&lt;&gt;"",_xlfn.XLOOKUP(TEXT(A35,0),#REF!,#REF!,0),0)</f>
        <v>#REF!</v>
      </c>
      <c r="K35" s="936" t="e">
        <f>IF($AO35&lt;&gt;"",_xlfn.XLOOKUP(TEXT(A35,0),#REF!,#REF!,0),0)</f>
        <v>#REF!</v>
      </c>
      <c r="L35" s="936" t="e">
        <f>IF($AO35&lt;&gt;"",_xlfn.XLOOKUP(TEXT(A35,0),#REF!,#REF!,0),0)</f>
        <v>#REF!</v>
      </c>
      <c r="M35" s="937" t="e">
        <f t="shared" si="0"/>
        <v>#REF!</v>
      </c>
      <c r="N35" s="937" t="e">
        <f t="shared" si="1"/>
        <v>#REF!</v>
      </c>
      <c r="O35" s="937" t="e">
        <f t="shared" si="2"/>
        <v>#REF!</v>
      </c>
      <c r="P35" s="938" t="e">
        <f t="shared" si="3"/>
        <v>#REF!</v>
      </c>
      <c r="Q35" s="938" t="e">
        <f t="shared" si="4"/>
        <v>#REF!</v>
      </c>
      <c r="R35" s="938" t="e">
        <f t="shared" si="5"/>
        <v>#REF!</v>
      </c>
      <c r="S35" s="938" t="e">
        <f t="shared" si="6"/>
        <v>#REF!</v>
      </c>
      <c r="T35" s="938" t="e">
        <f t="shared" si="7"/>
        <v>#REF!</v>
      </c>
      <c r="U35" s="938" t="e">
        <f t="shared" si="8"/>
        <v>#REF!</v>
      </c>
      <c r="V35" s="938" t="e">
        <f t="shared" si="9"/>
        <v>#REF!</v>
      </c>
      <c r="W35" s="938" t="e">
        <f t="shared" si="10"/>
        <v>#REF!</v>
      </c>
      <c r="X35" s="938" t="e">
        <f t="shared" si="11"/>
        <v>#REF!</v>
      </c>
      <c r="Y35" s="989">
        <v>392742.1</v>
      </c>
      <c r="Z35" s="989">
        <v>47748.1</v>
      </c>
      <c r="AA35" s="989">
        <v>67123</v>
      </c>
      <c r="AB35" s="989">
        <v>6914</v>
      </c>
      <c r="AC35" s="989">
        <v>0</v>
      </c>
      <c r="AD35" s="989">
        <v>0</v>
      </c>
      <c r="AE35" s="939">
        <v>514527.19999999995</v>
      </c>
      <c r="AF35" s="939">
        <v>459865.1</v>
      </c>
      <c r="AG35" s="939">
        <v>54662.1</v>
      </c>
      <c r="AH35" s="940" t="s">
        <v>2521</v>
      </c>
      <c r="AI35" s="941" t="s">
        <v>21273</v>
      </c>
      <c r="AJ35" s="941" t="s">
        <v>21276</v>
      </c>
      <c r="AK35" s="941" t="s">
        <v>21277</v>
      </c>
      <c r="AL35" s="936" t="s">
        <v>2279</v>
      </c>
      <c r="AM35" s="936" t="s">
        <v>2239</v>
      </c>
      <c r="AN35" s="940" t="str">
        <f>_xlfn.XLOOKUP(A35,MPL!C:C,MPL!N:N, "Not Found",0)</f>
        <v>Obligated</v>
      </c>
      <c r="AO35" s="943">
        <f>_xlfn.LET(
_xlpm.r,_xlfn.XLOOKUP(A35,MPL!C:C,MPL!S:S, "",0),
IF(ISNUMBER(_xlpm.r),_xlpm.r,"")
)</f>
        <v>44950.551655092589</v>
      </c>
      <c r="AP35" s="943" t="str">
        <f t="shared" si="12"/>
        <v>Obligated</v>
      </c>
      <c r="AQ35" s="944">
        <v>0.81</v>
      </c>
      <c r="AR35" s="936">
        <v>114176.28000000009</v>
      </c>
      <c r="AS35" s="936">
        <v>335523.78999999992</v>
      </c>
      <c r="AT35" s="936"/>
      <c r="AU35" s="936">
        <f t="shared" si="13"/>
        <v>449700.07</v>
      </c>
      <c r="AV35" s="936">
        <f t="shared" si="14"/>
        <v>50429.329999999958</v>
      </c>
      <c r="AW35" s="945">
        <v>355178</v>
      </c>
      <c r="AX35" s="945">
        <v>46090</v>
      </c>
      <c r="AY35" s="945">
        <v>67123</v>
      </c>
      <c r="AZ35" s="945">
        <v>12214</v>
      </c>
      <c r="BA35" s="945">
        <v>0</v>
      </c>
      <c r="BB35" s="945">
        <v>0</v>
      </c>
      <c r="BC35" s="945">
        <v>464097.87</v>
      </c>
      <c r="BD35" s="945">
        <f>AW35+AY35+BA35</f>
        <v>422301</v>
      </c>
      <c r="BE35" s="945">
        <f t="shared" si="15"/>
        <v>58304</v>
      </c>
      <c r="BF35" s="934" t="s">
        <v>2240</v>
      </c>
      <c r="BG35" s="935" t="s">
        <v>275</v>
      </c>
      <c r="BH35" s="934" t="s">
        <v>2276</v>
      </c>
      <c r="BI35" s="946" t="e">
        <f t="shared" si="16"/>
        <v>#REF!</v>
      </c>
      <c r="BJ35" s="947" t="e">
        <v>#VALUE!</v>
      </c>
    </row>
    <row r="36" spans="1:62" s="807" customFormat="1" ht="114" customHeight="1">
      <c r="A36" s="933">
        <v>679025</v>
      </c>
      <c r="B36" s="934" t="s">
        <v>1050</v>
      </c>
      <c r="C36" s="935" t="s">
        <v>35</v>
      </c>
      <c r="D36" s="934" t="s">
        <v>2116</v>
      </c>
      <c r="E36" s="913" t="s">
        <v>2209</v>
      </c>
      <c r="F36" s="914" t="s">
        <v>2210</v>
      </c>
      <c r="G36" s="936" t="e">
        <f>IF($AO36&lt;&gt;"",_xlfn.XLOOKUP(TEXT(A36,0),#REF!,#REF!,0),0)</f>
        <v>#REF!</v>
      </c>
      <c r="H36" s="936" t="e">
        <f>IF($AO36&lt;&gt;"",_xlfn.XLOOKUP(TEXT(A36,0),#REF!,#REF!,0),0)</f>
        <v>#REF!</v>
      </c>
      <c r="I36" s="936" t="e">
        <f>IF($AO36&lt;&gt;"", _xlfn.XLOOKUP(TEXT(A36,0),#REF!,#REF!,0),0)</f>
        <v>#REF!</v>
      </c>
      <c r="J36" s="936" t="e">
        <f>IF($AO36&lt;&gt;"",_xlfn.XLOOKUP(TEXT(A36,0),#REF!,#REF!,0),0)</f>
        <v>#REF!</v>
      </c>
      <c r="K36" s="936" t="e">
        <f>IF($AO36&lt;&gt;"",_xlfn.XLOOKUP(TEXT(A36,0),#REF!,#REF!,0),0)</f>
        <v>#REF!</v>
      </c>
      <c r="L36" s="936" t="e">
        <f>IF($AO36&lt;&gt;"",_xlfn.XLOOKUP(TEXT(A36,0),#REF!,#REF!,0),0)</f>
        <v>#REF!</v>
      </c>
      <c r="M36" s="937" t="e">
        <f t="shared" si="0"/>
        <v>#REF!</v>
      </c>
      <c r="N36" s="937" t="e">
        <f t="shared" si="1"/>
        <v>#REF!</v>
      </c>
      <c r="O36" s="937" t="e">
        <f t="shared" si="2"/>
        <v>#REF!</v>
      </c>
      <c r="P36" s="938" t="e">
        <f t="shared" si="3"/>
        <v>#REF!</v>
      </c>
      <c r="Q36" s="938" t="e">
        <f t="shared" si="4"/>
        <v>#REF!</v>
      </c>
      <c r="R36" s="938" t="e">
        <f t="shared" si="5"/>
        <v>#REF!</v>
      </c>
      <c r="S36" s="938" t="e">
        <f t="shared" si="6"/>
        <v>#REF!</v>
      </c>
      <c r="T36" s="938" t="e">
        <f t="shared" si="7"/>
        <v>#REF!</v>
      </c>
      <c r="U36" s="938" t="e">
        <f t="shared" si="8"/>
        <v>#REF!</v>
      </c>
      <c r="V36" s="938" t="e">
        <f t="shared" si="9"/>
        <v>#REF!</v>
      </c>
      <c r="W36" s="938" t="e">
        <f t="shared" si="10"/>
        <v>#REF!</v>
      </c>
      <c r="X36" s="938" t="e">
        <f t="shared" si="11"/>
        <v>#REF!</v>
      </c>
      <c r="Y36" s="989">
        <v>402804.8</v>
      </c>
      <c r="Z36" s="989">
        <v>42382</v>
      </c>
      <c r="AA36" s="989">
        <v>46884</v>
      </c>
      <c r="AB36" s="989">
        <v>6588</v>
      </c>
      <c r="AC36" s="989">
        <v>0</v>
      </c>
      <c r="AD36" s="989">
        <v>0</v>
      </c>
      <c r="AE36" s="939">
        <v>498658.8</v>
      </c>
      <c r="AF36" s="939">
        <v>449688.8</v>
      </c>
      <c r="AG36" s="939">
        <v>48970</v>
      </c>
      <c r="AH36" s="940" t="s">
        <v>2521</v>
      </c>
      <c r="AI36" s="941" t="s">
        <v>21273</v>
      </c>
      <c r="AJ36" s="941" t="s">
        <v>21276</v>
      </c>
      <c r="AK36" s="941" t="s">
        <v>21277</v>
      </c>
      <c r="AL36" s="936" t="s">
        <v>2275</v>
      </c>
      <c r="AM36" s="936" t="s">
        <v>2239</v>
      </c>
      <c r="AN36" s="940" t="str">
        <f>_xlfn.XLOOKUP(A36,MPL!C:C,MPL!N:N, "Not Found",0)</f>
        <v>Obligated</v>
      </c>
      <c r="AO36" s="943">
        <f>_xlfn.LET(
_xlpm.r,_xlfn.XLOOKUP(A36,MPL!C:C,MPL!S:S, "",0),
IF(ISNUMBER(_xlpm.r),_xlpm.r,"")
)</f>
        <v>44922.495069444441</v>
      </c>
      <c r="AP36" s="943" t="str">
        <f t="shared" si="12"/>
        <v>Obligated</v>
      </c>
      <c r="AQ36" s="944">
        <v>0.8</v>
      </c>
      <c r="AR36" s="936">
        <v>72104.520000000048</v>
      </c>
      <c r="AS36" s="936">
        <v>383640.70999999985</v>
      </c>
      <c r="AT36" s="936"/>
      <c r="AU36" s="936">
        <f t="shared" si="13"/>
        <v>455745.22999999986</v>
      </c>
      <c r="AV36" s="936">
        <f t="shared" si="14"/>
        <v>153143.79999999999</v>
      </c>
      <c r="AW36" s="945">
        <v>243073</v>
      </c>
      <c r="AX36" s="945">
        <v>43919</v>
      </c>
      <c r="AY36" s="945">
        <v>46884</v>
      </c>
      <c r="AZ36" s="945">
        <v>11639</v>
      </c>
      <c r="BA36" s="945">
        <v>0</v>
      </c>
      <c r="BB36" s="945">
        <v>0</v>
      </c>
      <c r="BC36" s="945">
        <v>345515</v>
      </c>
      <c r="BD36" s="945">
        <f>AW36+AY36+BA36</f>
        <v>289957</v>
      </c>
      <c r="BE36" s="945">
        <f t="shared" si="15"/>
        <v>55558</v>
      </c>
      <c r="BF36" s="934" t="s">
        <v>2240</v>
      </c>
      <c r="BG36" s="935" t="s">
        <v>275</v>
      </c>
      <c r="BH36" s="934" t="s">
        <v>2276</v>
      </c>
      <c r="BI36" s="946" t="e">
        <f t="shared" si="16"/>
        <v>#REF!</v>
      </c>
      <c r="BJ36" s="947" t="e">
        <v>#VALUE!</v>
      </c>
    </row>
    <row r="37" spans="1:62" s="807" customFormat="1" ht="135">
      <c r="A37" s="933">
        <v>682172</v>
      </c>
      <c r="B37" s="934" t="s">
        <v>1083</v>
      </c>
      <c r="C37" s="935" t="s">
        <v>35</v>
      </c>
      <c r="D37" s="934" t="s">
        <v>2116</v>
      </c>
      <c r="E37" s="913" t="s">
        <v>2209</v>
      </c>
      <c r="F37" s="914" t="s">
        <v>2210</v>
      </c>
      <c r="G37" s="936" t="e">
        <f>IF($AO37&lt;&gt;"",_xlfn.XLOOKUP(TEXT(A37,0),#REF!,#REF!,0),0)</f>
        <v>#REF!</v>
      </c>
      <c r="H37" s="936" t="e">
        <f>IF($AO37&lt;&gt;"",_xlfn.XLOOKUP(TEXT(A37,0),#REF!,#REF!,0),0)</f>
        <v>#REF!</v>
      </c>
      <c r="I37" s="936" t="e">
        <f>IF($AO37&lt;&gt;"", _xlfn.XLOOKUP(TEXT(A37,0),#REF!,#REF!,0),0)</f>
        <v>#REF!</v>
      </c>
      <c r="J37" s="936" t="e">
        <f>IF($AO37&lt;&gt;"",_xlfn.XLOOKUP(TEXT(A37,0),#REF!,#REF!,0),0)</f>
        <v>#REF!</v>
      </c>
      <c r="K37" s="936" t="e">
        <f>IF($AO37&lt;&gt;"",_xlfn.XLOOKUP(TEXT(A37,0),#REF!,#REF!,0),0)</f>
        <v>#REF!</v>
      </c>
      <c r="L37" s="936" t="e">
        <f>IF($AO37&lt;&gt;"",_xlfn.XLOOKUP(TEXT(A37,0),#REF!,#REF!,0),0)</f>
        <v>#REF!</v>
      </c>
      <c r="M37" s="937" t="e">
        <f t="shared" si="0"/>
        <v>#REF!</v>
      </c>
      <c r="N37" s="937" t="e">
        <f t="shared" si="1"/>
        <v>#REF!</v>
      </c>
      <c r="O37" s="937" t="e">
        <f t="shared" si="2"/>
        <v>#REF!</v>
      </c>
      <c r="P37" s="938" t="e">
        <f t="shared" si="3"/>
        <v>#REF!</v>
      </c>
      <c r="Q37" s="938" t="e">
        <f t="shared" si="4"/>
        <v>#REF!</v>
      </c>
      <c r="R37" s="938" t="e">
        <f t="shared" si="5"/>
        <v>#REF!</v>
      </c>
      <c r="S37" s="938" t="e">
        <f t="shared" si="6"/>
        <v>#REF!</v>
      </c>
      <c r="T37" s="938" t="e">
        <f t="shared" si="7"/>
        <v>#REF!</v>
      </c>
      <c r="U37" s="938" t="e">
        <f t="shared" si="8"/>
        <v>#REF!</v>
      </c>
      <c r="V37" s="938" t="e">
        <f t="shared" si="9"/>
        <v>#REF!</v>
      </c>
      <c r="W37" s="938" t="e">
        <f t="shared" si="10"/>
        <v>#REF!</v>
      </c>
      <c r="X37" s="938" t="e">
        <f t="shared" si="11"/>
        <v>#REF!</v>
      </c>
      <c r="Y37" s="989">
        <v>362192.7</v>
      </c>
      <c r="Z37" s="989">
        <v>43995.349999999969</v>
      </c>
      <c r="AA37" s="989">
        <v>40930</v>
      </c>
      <c r="AB37" s="989">
        <v>6838</v>
      </c>
      <c r="AC37" s="989">
        <v>0</v>
      </c>
      <c r="AD37" s="989">
        <v>0</v>
      </c>
      <c r="AE37" s="939">
        <v>453956.05</v>
      </c>
      <c r="AF37" s="939">
        <v>403122.7</v>
      </c>
      <c r="AG37" s="939">
        <v>50833.349999999969</v>
      </c>
      <c r="AH37" s="940" t="s">
        <v>2521</v>
      </c>
      <c r="AI37" s="941" t="s">
        <v>21273</v>
      </c>
      <c r="AJ37" s="941" t="s">
        <v>21276</v>
      </c>
      <c r="AK37" s="941" t="s">
        <v>21277</v>
      </c>
      <c r="AL37" s="936" t="s">
        <v>2279</v>
      </c>
      <c r="AM37" s="936" t="s">
        <v>2239</v>
      </c>
      <c r="AN37" s="940" t="str">
        <f>_xlfn.XLOOKUP(A37,MPL!C:C,MPL!N:N, "Not Found",0)</f>
        <v>Obligated</v>
      </c>
      <c r="AO37" s="943">
        <f>_xlfn.LET(
_xlpm.r,_xlfn.XLOOKUP(A37,MPL!C:C,MPL!S:S, "",0),
IF(ISNUMBER(_xlpm.r),_xlpm.r,"")
)</f>
        <v>44950.551655092589</v>
      </c>
      <c r="AP37" s="943" t="str">
        <f t="shared" si="12"/>
        <v>Obligated</v>
      </c>
      <c r="AQ37" s="944">
        <v>0.83</v>
      </c>
      <c r="AR37" s="936">
        <v>126286.86000000007</v>
      </c>
      <c r="AS37" s="936">
        <v>321669.18999999983</v>
      </c>
      <c r="AT37" s="936"/>
      <c r="AU37" s="936">
        <f t="shared" si="13"/>
        <v>447956.04999999993</v>
      </c>
      <c r="AV37" s="936">
        <f t="shared" si="14"/>
        <v>96379.049999999988</v>
      </c>
      <c r="AW37" s="945">
        <v>208400</v>
      </c>
      <c r="AX37" s="945">
        <v>45590</v>
      </c>
      <c r="AY37" s="945">
        <v>40930</v>
      </c>
      <c r="AZ37" s="945">
        <v>12081.35</v>
      </c>
      <c r="BA37" s="945">
        <v>0</v>
      </c>
      <c r="BB37" s="945">
        <v>0</v>
      </c>
      <c r="BC37" s="945">
        <v>357577</v>
      </c>
      <c r="BD37" s="945">
        <f>AW37+AY37+BA37</f>
        <v>249330</v>
      </c>
      <c r="BE37" s="945">
        <f t="shared" si="15"/>
        <v>57671.35</v>
      </c>
      <c r="BF37" s="934" t="s">
        <v>2240</v>
      </c>
      <c r="BG37" s="935" t="s">
        <v>275</v>
      </c>
      <c r="BH37" s="934" t="s">
        <v>2276</v>
      </c>
      <c r="BI37" s="946" t="e">
        <f t="shared" si="16"/>
        <v>#REF!</v>
      </c>
      <c r="BJ37" s="947" t="e">
        <v>#VALUE!</v>
      </c>
    </row>
    <row r="38" spans="1:62" s="807" customFormat="1" ht="114" customHeight="1">
      <c r="A38" s="933">
        <v>682910</v>
      </c>
      <c r="B38" s="934" t="s">
        <v>1078</v>
      </c>
      <c r="C38" s="935" t="s">
        <v>35</v>
      </c>
      <c r="D38" s="934" t="s">
        <v>2116</v>
      </c>
      <c r="E38" s="913" t="s">
        <v>2209</v>
      </c>
      <c r="F38" s="914" t="s">
        <v>2210</v>
      </c>
      <c r="G38" s="936" t="e">
        <f>IF($AO38&lt;&gt;"",_xlfn.XLOOKUP(TEXT(A38,0),#REF!,#REF!,0),0)</f>
        <v>#REF!</v>
      </c>
      <c r="H38" s="936" t="e">
        <f>IF($AO38&lt;&gt;"",_xlfn.XLOOKUP(TEXT(A38,0),#REF!,#REF!,0),0)</f>
        <v>#REF!</v>
      </c>
      <c r="I38" s="936" t="e">
        <f>IF($AO38&lt;&gt;"", _xlfn.XLOOKUP(TEXT(A38,0),#REF!,#REF!,0),0)</f>
        <v>#REF!</v>
      </c>
      <c r="J38" s="936" t="e">
        <f>IF($AO38&lt;&gt;"",_xlfn.XLOOKUP(TEXT(A38,0),#REF!,#REF!,0),0)</f>
        <v>#REF!</v>
      </c>
      <c r="K38" s="936" t="e">
        <f>IF($AO38&lt;&gt;"",_xlfn.XLOOKUP(TEXT(A38,0),#REF!,#REF!,0),0)</f>
        <v>#REF!</v>
      </c>
      <c r="L38" s="936" t="e">
        <f>IF($AO38&lt;&gt;"",_xlfn.XLOOKUP(TEXT(A38,0),#REF!,#REF!,0),0)</f>
        <v>#REF!</v>
      </c>
      <c r="M38" s="937" t="e">
        <f t="shared" si="0"/>
        <v>#REF!</v>
      </c>
      <c r="N38" s="937" t="e">
        <f t="shared" si="1"/>
        <v>#REF!</v>
      </c>
      <c r="O38" s="937" t="e">
        <f t="shared" si="2"/>
        <v>#REF!</v>
      </c>
      <c r="P38" s="938" t="e">
        <f t="shared" si="3"/>
        <v>#REF!</v>
      </c>
      <c r="Q38" s="938" t="e">
        <f t="shared" si="4"/>
        <v>#REF!</v>
      </c>
      <c r="R38" s="938" t="e">
        <f t="shared" si="5"/>
        <v>#REF!</v>
      </c>
      <c r="S38" s="938" t="e">
        <f t="shared" si="6"/>
        <v>#REF!</v>
      </c>
      <c r="T38" s="938" t="e">
        <f t="shared" si="7"/>
        <v>#REF!</v>
      </c>
      <c r="U38" s="938" t="e">
        <f t="shared" si="8"/>
        <v>#REF!</v>
      </c>
      <c r="V38" s="938" t="e">
        <f t="shared" si="9"/>
        <v>#REF!</v>
      </c>
      <c r="W38" s="938" t="e">
        <f t="shared" si="10"/>
        <v>#REF!</v>
      </c>
      <c r="X38" s="938" t="e">
        <f t="shared" si="11"/>
        <v>#REF!</v>
      </c>
      <c r="Y38" s="989">
        <v>580036.28</v>
      </c>
      <c r="Z38" s="989">
        <v>82945</v>
      </c>
      <c r="AA38" s="989">
        <v>99229</v>
      </c>
      <c r="AB38" s="989">
        <v>12530</v>
      </c>
      <c r="AC38" s="989">
        <v>0</v>
      </c>
      <c r="AD38" s="989">
        <v>0</v>
      </c>
      <c r="AE38" s="939">
        <v>774740.28</v>
      </c>
      <c r="AF38" s="939">
        <v>679265.28000000003</v>
      </c>
      <c r="AG38" s="939">
        <v>95475</v>
      </c>
      <c r="AH38" s="940" t="s">
        <v>2521</v>
      </c>
      <c r="AI38" s="941" t="s">
        <v>21273</v>
      </c>
      <c r="AJ38" s="941" t="s">
        <v>21276</v>
      </c>
      <c r="AK38" s="941" t="s">
        <v>21277</v>
      </c>
      <c r="AL38" s="936" t="s">
        <v>2279</v>
      </c>
      <c r="AM38" s="936" t="s">
        <v>2239</v>
      </c>
      <c r="AN38" s="940" t="str">
        <f>_xlfn.XLOOKUP(A38,MPL!C:C,MPL!N:N, "Not Found",0)</f>
        <v>Obligated</v>
      </c>
      <c r="AO38" s="943">
        <f>_xlfn.LET(
_xlpm.r,_xlfn.XLOOKUP(A38,MPL!C:C,MPL!S:S, "",0),
IF(ISNUMBER(_xlpm.r),_xlpm.r,"")
)</f>
        <v>44957.5390162037</v>
      </c>
      <c r="AP38" s="943" t="str">
        <f t="shared" si="12"/>
        <v>Obligated</v>
      </c>
      <c r="AQ38" s="944">
        <v>0.97</v>
      </c>
      <c r="AR38" s="936">
        <v>123441.49999999988</v>
      </c>
      <c r="AS38" s="936">
        <v>642298.77999999991</v>
      </c>
      <c r="AT38" s="936"/>
      <c r="AU38" s="936">
        <f t="shared" si="13"/>
        <v>765740.2799999998</v>
      </c>
      <c r="AV38" s="936">
        <f t="shared" si="14"/>
        <v>59871.280000000028</v>
      </c>
      <c r="AW38" s="945">
        <v>517156</v>
      </c>
      <c r="AX38" s="945">
        <v>83531</v>
      </c>
      <c r="AY38" s="945">
        <v>99229</v>
      </c>
      <c r="AZ38" s="945">
        <v>22135.72</v>
      </c>
      <c r="BA38" s="945">
        <v>0</v>
      </c>
      <c r="BB38" s="945">
        <v>0</v>
      </c>
      <c r="BC38" s="945">
        <v>714869</v>
      </c>
      <c r="BD38" s="945">
        <f>AW38+AY38+BA38</f>
        <v>616385</v>
      </c>
      <c r="BE38" s="945">
        <f t="shared" si="15"/>
        <v>105666.72</v>
      </c>
      <c r="BF38" s="934" t="s">
        <v>2240</v>
      </c>
      <c r="BG38" s="935" t="s">
        <v>275</v>
      </c>
      <c r="BH38" s="934" t="s">
        <v>2276</v>
      </c>
      <c r="BI38" s="946" t="e">
        <f t="shared" si="16"/>
        <v>#REF!</v>
      </c>
      <c r="BJ38" s="947" t="e">
        <v>#VALUE!</v>
      </c>
    </row>
    <row r="39" spans="1:62" s="807" customFormat="1" ht="114" customHeight="1">
      <c r="A39" s="933">
        <v>673774</v>
      </c>
      <c r="B39" s="934" t="s">
        <v>1062</v>
      </c>
      <c r="C39" s="935" t="s">
        <v>35</v>
      </c>
      <c r="D39" s="934" t="s">
        <v>2116</v>
      </c>
      <c r="E39" s="913" t="s">
        <v>2209</v>
      </c>
      <c r="F39" s="914" t="s">
        <v>2210</v>
      </c>
      <c r="G39" s="936" t="e">
        <f>IF($AO39&lt;&gt;"",_xlfn.XLOOKUP(TEXT(A39,0),#REF!,#REF!,0),0)</f>
        <v>#REF!</v>
      </c>
      <c r="H39" s="936" t="e">
        <f>IF($AO39&lt;&gt;"",_xlfn.XLOOKUP(TEXT(A39,0),#REF!,#REF!,0),0)</f>
        <v>#REF!</v>
      </c>
      <c r="I39" s="936" t="e">
        <f>IF($AO39&lt;&gt;"", _xlfn.XLOOKUP(TEXT(A39,0),#REF!,#REF!,0),0)</f>
        <v>#REF!</v>
      </c>
      <c r="J39" s="936" t="e">
        <f>IF($AO39&lt;&gt;"",_xlfn.XLOOKUP(TEXT(A39,0),#REF!,#REF!,0),0)</f>
        <v>#REF!</v>
      </c>
      <c r="K39" s="936" t="e">
        <f>IF($AO39&lt;&gt;"",_xlfn.XLOOKUP(TEXT(A39,0),#REF!,#REF!,0),0)</f>
        <v>#REF!</v>
      </c>
      <c r="L39" s="936" t="e">
        <f>IF($AO39&lt;&gt;"",_xlfn.XLOOKUP(TEXT(A39,0),#REF!,#REF!,0),0)</f>
        <v>#REF!</v>
      </c>
      <c r="M39" s="937" t="e">
        <f t="shared" si="0"/>
        <v>#REF!</v>
      </c>
      <c r="N39" s="937" t="e">
        <f t="shared" si="1"/>
        <v>#REF!</v>
      </c>
      <c r="O39" s="937" t="e">
        <f t="shared" si="2"/>
        <v>#REF!</v>
      </c>
      <c r="P39" s="938" t="e">
        <f t="shared" si="3"/>
        <v>#REF!</v>
      </c>
      <c r="Q39" s="938" t="e">
        <f t="shared" si="4"/>
        <v>#REF!</v>
      </c>
      <c r="R39" s="938" t="e">
        <f t="shared" si="5"/>
        <v>#REF!</v>
      </c>
      <c r="S39" s="938" t="e">
        <f t="shared" si="6"/>
        <v>#REF!</v>
      </c>
      <c r="T39" s="938" t="e">
        <f t="shared" si="7"/>
        <v>#REF!</v>
      </c>
      <c r="U39" s="938" t="e">
        <f t="shared" si="8"/>
        <v>#REF!</v>
      </c>
      <c r="V39" s="938" t="e">
        <f t="shared" si="9"/>
        <v>#REF!</v>
      </c>
      <c r="W39" s="938" t="e">
        <f t="shared" si="10"/>
        <v>#REF!</v>
      </c>
      <c r="X39" s="938" t="e">
        <f t="shared" si="11"/>
        <v>#REF!</v>
      </c>
      <c r="Y39" s="989">
        <v>3378138.08</v>
      </c>
      <c r="Z39" s="989">
        <v>283336</v>
      </c>
      <c r="AA39" s="989">
        <v>273831</v>
      </c>
      <c r="AB39" s="989">
        <v>75084</v>
      </c>
      <c r="AC39" s="989">
        <v>0</v>
      </c>
      <c r="AD39" s="989">
        <v>0</v>
      </c>
      <c r="AE39" s="939">
        <v>4010389.08</v>
      </c>
      <c r="AF39" s="939">
        <v>3651969.08</v>
      </c>
      <c r="AG39" s="939">
        <v>358420</v>
      </c>
      <c r="AH39" s="940" t="s">
        <v>2521</v>
      </c>
      <c r="AI39" s="941" t="s">
        <v>21273</v>
      </c>
      <c r="AJ39" s="941" t="s">
        <v>21276</v>
      </c>
      <c r="AK39" s="941" t="s">
        <v>21277</v>
      </c>
      <c r="AL39" s="936" t="s">
        <v>2280</v>
      </c>
      <c r="AM39" s="936" t="s">
        <v>2239</v>
      </c>
      <c r="AN39" s="940" t="str">
        <f>_xlfn.XLOOKUP(A39,MPL!C:C,MPL!N:N, "Not Found",0)</f>
        <v>Obligated</v>
      </c>
      <c r="AO39" s="943">
        <f>_xlfn.LET(
_xlpm.r,_xlfn.XLOOKUP(A39,MPL!C:C,MPL!S:S, "",0),
IF(ISNUMBER(_xlpm.r),_xlpm.r,"")
)</f>
        <v>44775.487627314818</v>
      </c>
      <c r="AP39" s="943" t="str">
        <f t="shared" si="12"/>
        <v>Obligated</v>
      </c>
      <c r="AQ39" s="944">
        <v>0.62</v>
      </c>
      <c r="AR39" s="936">
        <v>660694.74000000139</v>
      </c>
      <c r="AS39" s="936">
        <v>2989558.6800000067</v>
      </c>
      <c r="AT39" s="936"/>
      <c r="AU39" s="936">
        <f t="shared" si="13"/>
        <v>3650253.4200000083</v>
      </c>
      <c r="AV39" s="936">
        <f t="shared" si="14"/>
        <v>1969607.08</v>
      </c>
      <c r="AW39" s="945">
        <v>1408531</v>
      </c>
      <c r="AX39" s="945">
        <v>283336</v>
      </c>
      <c r="AY39" s="945">
        <v>273831</v>
      </c>
      <c r="AZ39" s="945">
        <v>75084</v>
      </c>
      <c r="BA39" s="945">
        <v>0</v>
      </c>
      <c r="BB39" s="945">
        <v>0</v>
      </c>
      <c r="BC39" s="945">
        <v>2040782</v>
      </c>
      <c r="BD39" s="945">
        <f>AW39+AY39+BA39</f>
        <v>1682362</v>
      </c>
      <c r="BE39" s="945">
        <f t="shared" si="15"/>
        <v>358420</v>
      </c>
      <c r="BF39" s="934" t="s">
        <v>2240</v>
      </c>
      <c r="BG39" s="935" t="s">
        <v>275</v>
      </c>
      <c r="BH39" s="934" t="s">
        <v>2276</v>
      </c>
      <c r="BI39" s="946" t="e">
        <f t="shared" si="16"/>
        <v>#REF!</v>
      </c>
      <c r="BJ39" s="947" t="e">
        <v>#VALUE!</v>
      </c>
    </row>
    <row r="40" spans="1:62" s="827" customFormat="1" ht="114" customHeight="1">
      <c r="A40" s="990">
        <v>745856</v>
      </c>
      <c r="B40" s="991" t="s">
        <v>158</v>
      </c>
      <c r="C40" s="992" t="s">
        <v>2119</v>
      </c>
      <c r="D40" s="991" t="s">
        <v>2119</v>
      </c>
      <c r="E40" s="913" t="s">
        <v>2209</v>
      </c>
      <c r="F40" s="914" t="s">
        <v>2210</v>
      </c>
      <c r="G40" s="993" t="e">
        <f>IF($AO40&lt;&gt;"",_xlfn.XLOOKUP(TEXT(A40,0),#REF!,#REF!,0),0)</f>
        <v>#REF!</v>
      </c>
      <c r="H40" s="993" t="e">
        <f>IF($AO40&lt;&gt;"",_xlfn.XLOOKUP(TEXT(A40,0),#REF!,#REF!,0),0)</f>
        <v>#REF!</v>
      </c>
      <c r="I40" s="993" t="e">
        <f>IF($AO40&lt;&gt;"", _xlfn.XLOOKUP(TEXT(A40,0),#REF!,#REF!,0),0)</f>
        <v>#REF!</v>
      </c>
      <c r="J40" s="993" t="e">
        <f>IF($AO40&lt;&gt;"",_xlfn.XLOOKUP(TEXT(A40,0),#REF!,#REF!,0),0)</f>
        <v>#REF!</v>
      </c>
      <c r="K40" s="993" t="e">
        <f>IF($AO40&lt;&gt;"",_xlfn.XLOOKUP(TEXT(A40,0),#REF!,#REF!,0),0)</f>
        <v>#REF!</v>
      </c>
      <c r="L40" s="993" t="e">
        <f>IF($AO40&lt;&gt;"",_xlfn.XLOOKUP(TEXT(A40,0),#REF!,#REF!,0),0)</f>
        <v>#REF!</v>
      </c>
      <c r="M40" s="994" t="e">
        <f t="shared" si="0"/>
        <v>#REF!</v>
      </c>
      <c r="N40" s="994" t="e">
        <f t="shared" si="1"/>
        <v>#REF!</v>
      </c>
      <c r="O40" s="994" t="e">
        <f t="shared" si="2"/>
        <v>#REF!</v>
      </c>
      <c r="P40" s="917" t="e">
        <f t="shared" si="3"/>
        <v>#REF!</v>
      </c>
      <c r="Q40" s="917" t="e">
        <f t="shared" si="4"/>
        <v>#REF!</v>
      </c>
      <c r="R40" s="917" t="e">
        <f t="shared" si="5"/>
        <v>#REF!</v>
      </c>
      <c r="S40" s="917" t="e">
        <f t="shared" si="6"/>
        <v>#REF!</v>
      </c>
      <c r="T40" s="995" t="e">
        <f t="shared" si="7"/>
        <v>#REF!</v>
      </c>
      <c r="U40" s="995" t="e">
        <f t="shared" si="8"/>
        <v>#REF!</v>
      </c>
      <c r="V40" s="995" t="e">
        <f t="shared" si="9"/>
        <v>#REF!</v>
      </c>
      <c r="W40" s="995" t="e">
        <f t="shared" si="10"/>
        <v>#REF!</v>
      </c>
      <c r="X40" s="995" t="e">
        <f t="shared" si="11"/>
        <v>#REF!</v>
      </c>
      <c r="Y40" s="989">
        <v>1410445.2</v>
      </c>
      <c r="Z40" s="989">
        <v>555441.55000000005</v>
      </c>
      <c r="AA40" s="989">
        <v>112272.97</v>
      </c>
      <c r="AB40" s="989">
        <v>65062.720000000001</v>
      </c>
      <c r="AC40" s="989">
        <v>148295.57999999999</v>
      </c>
      <c r="AD40" s="989">
        <v>442571.92</v>
      </c>
      <c r="AE40" s="612">
        <v>2734089.94</v>
      </c>
      <c r="AF40" s="612">
        <v>1671013.75</v>
      </c>
      <c r="AG40" s="612">
        <v>1063076.19</v>
      </c>
      <c r="AH40" s="996" t="s">
        <v>2521</v>
      </c>
      <c r="AI40" s="921" t="s">
        <v>21351</v>
      </c>
      <c r="AJ40" s="921" t="s">
        <v>2273</v>
      </c>
      <c r="AK40" s="920" t="s">
        <v>21361</v>
      </c>
      <c r="AL40" s="997" t="s">
        <v>2281</v>
      </c>
      <c r="AM40" s="993" t="s">
        <v>2282</v>
      </c>
      <c r="AN40" s="996" t="str">
        <f>_xlfn.XLOOKUP(A40,MPL!C:C,MPL!N:N, "Not Found",0)</f>
        <v>Pending FEMA 406 HMP Completion</v>
      </c>
      <c r="AO40" s="998">
        <f>_xlfn.LET(
_xlpm.r,_xlfn.XLOOKUP(A40,MPL!C:C,MPL!S:S, "",0),
IF(ISNUMBER(_xlpm.r),_xlpm.r,"")
)</f>
        <v>45694.844282407408</v>
      </c>
      <c r="AP40" s="998" t="str">
        <f t="shared" si="12"/>
        <v>Obligated, Pending FEMA 406 HMP Completion</v>
      </c>
      <c r="AQ40" s="999">
        <v>0.92</v>
      </c>
      <c r="AR40" s="993">
        <v>447795.88000000024</v>
      </c>
      <c r="AS40" s="993">
        <v>1125897.4200000009</v>
      </c>
      <c r="AT40" s="993"/>
      <c r="AU40" s="993">
        <f t="shared" si="13"/>
        <v>1573693.3000000012</v>
      </c>
      <c r="AV40" s="993">
        <f t="shared" si="14"/>
        <v>-445965.44000000041</v>
      </c>
      <c r="AW40" s="1000">
        <v>1410445.2</v>
      </c>
      <c r="AX40" s="1000">
        <v>1001406.99</v>
      </c>
      <c r="AY40" s="1000">
        <v>112272.97</v>
      </c>
      <c r="AZ40" s="1000">
        <v>65062.720000000001</v>
      </c>
      <c r="BA40" s="1000">
        <v>148295.57999999999</v>
      </c>
      <c r="BB40" s="1000">
        <v>442571.92</v>
      </c>
      <c r="BC40" s="1000">
        <v>3180055.3800000004</v>
      </c>
      <c r="BD40" s="1000">
        <v>1671013.75</v>
      </c>
      <c r="BE40" s="1000">
        <f t="shared" si="15"/>
        <v>1509041.63</v>
      </c>
      <c r="BF40" s="991" t="s">
        <v>2273</v>
      </c>
      <c r="BG40" s="992" t="s">
        <v>2208</v>
      </c>
      <c r="BH40" s="991" t="s">
        <v>2283</v>
      </c>
      <c r="BI40" s="931" t="e">
        <f t="shared" si="16"/>
        <v>#REF!</v>
      </c>
      <c r="BJ40" s="932" t="e">
        <v>#VALUE!</v>
      </c>
    </row>
    <row r="41" spans="1:62" s="827" customFormat="1" ht="114" customHeight="1">
      <c r="A41" s="990">
        <v>745859</v>
      </c>
      <c r="B41" s="991" t="s">
        <v>151</v>
      </c>
      <c r="C41" s="992" t="s">
        <v>2119</v>
      </c>
      <c r="D41" s="991" t="s">
        <v>2119</v>
      </c>
      <c r="E41" s="913" t="s">
        <v>2209</v>
      </c>
      <c r="F41" s="914" t="s">
        <v>2210</v>
      </c>
      <c r="G41" s="993" t="e">
        <f>IF($AO41&lt;&gt;"",_xlfn.XLOOKUP(TEXT(A41,0),#REF!,#REF!,0),0)</f>
        <v>#REF!</v>
      </c>
      <c r="H41" s="993" t="e">
        <f>IF($AO41&lt;&gt;"",_xlfn.XLOOKUP(TEXT(A41,0),#REF!,#REF!,0),0)</f>
        <v>#REF!</v>
      </c>
      <c r="I41" s="993" t="e">
        <f>IF($AO41&lt;&gt;"", _xlfn.XLOOKUP(TEXT(A41,0),#REF!,#REF!,0),0)</f>
        <v>#REF!</v>
      </c>
      <c r="J41" s="993" t="e">
        <f>IF($AO41&lt;&gt;"",_xlfn.XLOOKUP(TEXT(A41,0),#REF!,#REF!,0),0)</f>
        <v>#REF!</v>
      </c>
      <c r="K41" s="993" t="e">
        <f>IF($AO41&lt;&gt;"",_xlfn.XLOOKUP(TEXT(A41,0),#REF!,#REF!,0),0)</f>
        <v>#REF!</v>
      </c>
      <c r="L41" s="993" t="e">
        <f>IF($AO41&lt;&gt;"",_xlfn.XLOOKUP(TEXT(A41,0),#REF!,#REF!,0),0)</f>
        <v>#REF!</v>
      </c>
      <c r="M41" s="994" t="e">
        <f t="shared" si="0"/>
        <v>#REF!</v>
      </c>
      <c r="N41" s="994" t="e">
        <f t="shared" si="1"/>
        <v>#REF!</v>
      </c>
      <c r="O41" s="994" t="e">
        <f t="shared" si="2"/>
        <v>#REF!</v>
      </c>
      <c r="P41" s="917" t="e">
        <f t="shared" si="3"/>
        <v>#REF!</v>
      </c>
      <c r="Q41" s="917" t="e">
        <f t="shared" si="4"/>
        <v>#REF!</v>
      </c>
      <c r="R41" s="917" t="e">
        <f t="shared" si="5"/>
        <v>#REF!</v>
      </c>
      <c r="S41" s="917" t="e">
        <f t="shared" si="6"/>
        <v>#REF!</v>
      </c>
      <c r="T41" s="995" t="e">
        <f t="shared" si="7"/>
        <v>#REF!</v>
      </c>
      <c r="U41" s="995" t="e">
        <f t="shared" si="8"/>
        <v>#REF!</v>
      </c>
      <c r="V41" s="995" t="e">
        <f t="shared" si="9"/>
        <v>#REF!</v>
      </c>
      <c r="W41" s="995" t="e">
        <f t="shared" si="10"/>
        <v>#REF!</v>
      </c>
      <c r="X41" s="995" t="e">
        <f t="shared" si="11"/>
        <v>#REF!</v>
      </c>
      <c r="Y41" s="989">
        <v>223935.37</v>
      </c>
      <c r="Z41" s="989">
        <v>120620.21999999999</v>
      </c>
      <c r="AA41" s="989">
        <v>21856.33</v>
      </c>
      <c r="AB41" s="989">
        <v>15504.92</v>
      </c>
      <c r="AC41" s="989">
        <v>33515.730000000003</v>
      </c>
      <c r="AD41" s="989">
        <v>77702.27</v>
      </c>
      <c r="AE41" s="612">
        <v>493134.83999999997</v>
      </c>
      <c r="AF41" s="612">
        <v>279307.43</v>
      </c>
      <c r="AG41" s="612">
        <v>213827.40999999997</v>
      </c>
      <c r="AH41" s="996" t="s">
        <v>2521</v>
      </c>
      <c r="AI41" s="921" t="s">
        <v>21351</v>
      </c>
      <c r="AJ41" s="921" t="s">
        <v>2273</v>
      </c>
      <c r="AK41" s="920" t="s">
        <v>21366</v>
      </c>
      <c r="AL41" s="997" t="s">
        <v>2281</v>
      </c>
      <c r="AM41" s="993" t="s">
        <v>2282</v>
      </c>
      <c r="AN41" s="996" t="str">
        <f>_xlfn.XLOOKUP(A41,MPL!C:C,MPL!N:N, "Not Found",0)</f>
        <v>Pending Award</v>
      </c>
      <c r="AO41" s="998">
        <f>_xlfn.LET(
_xlpm.r,_xlfn.XLOOKUP(A41,MPL!C:C,MPL!S:S, "",0),
IF(ISNUMBER(_xlpm.r),_xlpm.r,"")
)</f>
        <v>45553.635555555556</v>
      </c>
      <c r="AP41" s="998" t="str">
        <f t="shared" si="12"/>
        <v>Obligated, Pending Award</v>
      </c>
      <c r="AQ41" s="999">
        <v>0.72</v>
      </c>
      <c r="AR41" s="993">
        <v>97307.059999999736</v>
      </c>
      <c r="AS41" s="993">
        <v>257781.0600000002</v>
      </c>
      <c r="AT41" s="993"/>
      <c r="AU41" s="993">
        <f t="shared" si="13"/>
        <v>355088.11999999994</v>
      </c>
      <c r="AV41" s="993">
        <f t="shared" si="14"/>
        <v>-77789.890000000014</v>
      </c>
      <c r="AW41" s="1000">
        <v>223935.37</v>
      </c>
      <c r="AX41" s="1000">
        <v>198410.11</v>
      </c>
      <c r="AY41" s="1000">
        <v>21856.33</v>
      </c>
      <c r="AZ41" s="1000">
        <v>15504.92</v>
      </c>
      <c r="BA41" s="1000">
        <v>33515.730000000003</v>
      </c>
      <c r="BB41" s="1000">
        <v>77702.27</v>
      </c>
      <c r="BC41" s="1000">
        <v>570924.73</v>
      </c>
      <c r="BD41" s="1000">
        <v>279307.43</v>
      </c>
      <c r="BE41" s="1000">
        <f t="shared" si="15"/>
        <v>291617.3</v>
      </c>
      <c r="BF41" s="991" t="s">
        <v>2273</v>
      </c>
      <c r="BG41" s="992" t="s">
        <v>2208</v>
      </c>
      <c r="BH41" s="991" t="s">
        <v>2283</v>
      </c>
      <c r="BI41" s="931" t="e">
        <f t="shared" si="16"/>
        <v>#REF!</v>
      </c>
      <c r="BJ41" s="932" t="e">
        <v>#VALUE!</v>
      </c>
    </row>
    <row r="42" spans="1:62" s="827" customFormat="1" ht="114" customHeight="1">
      <c r="A42" s="990">
        <v>745861</v>
      </c>
      <c r="B42" s="991" t="s">
        <v>159</v>
      </c>
      <c r="C42" s="992" t="s">
        <v>2119</v>
      </c>
      <c r="D42" s="991" t="s">
        <v>2119</v>
      </c>
      <c r="E42" s="913" t="s">
        <v>2209</v>
      </c>
      <c r="F42" s="914" t="s">
        <v>2210</v>
      </c>
      <c r="G42" s="993" t="e">
        <f>IF($AO42&lt;&gt;"",_xlfn.XLOOKUP(TEXT(A42,0),#REF!,#REF!,0),0)</f>
        <v>#REF!</v>
      </c>
      <c r="H42" s="993" t="e">
        <f>IF($AO42&lt;&gt;"",_xlfn.XLOOKUP(TEXT(A42,0),#REF!,#REF!,0),0)</f>
        <v>#REF!</v>
      </c>
      <c r="I42" s="993" t="e">
        <f>IF($AO42&lt;&gt;"", _xlfn.XLOOKUP(TEXT(A42,0),#REF!,#REF!,0),0)</f>
        <v>#REF!</v>
      </c>
      <c r="J42" s="993" t="e">
        <f>IF($AO42&lt;&gt;"",_xlfn.XLOOKUP(TEXT(A42,0),#REF!,#REF!,0),0)</f>
        <v>#REF!</v>
      </c>
      <c r="K42" s="993" t="e">
        <f>IF($AO42&lt;&gt;"",_xlfn.XLOOKUP(TEXT(A42,0),#REF!,#REF!,0),0)</f>
        <v>#REF!</v>
      </c>
      <c r="L42" s="993" t="e">
        <f>IF($AO42&lt;&gt;"",_xlfn.XLOOKUP(TEXT(A42,0),#REF!,#REF!,0),0)</f>
        <v>#REF!</v>
      </c>
      <c r="M42" s="994" t="e">
        <f t="shared" si="0"/>
        <v>#REF!</v>
      </c>
      <c r="N42" s="994" t="e">
        <f t="shared" si="1"/>
        <v>#REF!</v>
      </c>
      <c r="O42" s="994" t="e">
        <f t="shared" si="2"/>
        <v>#REF!</v>
      </c>
      <c r="P42" s="917" t="e">
        <f t="shared" si="3"/>
        <v>#REF!</v>
      </c>
      <c r="Q42" s="917" t="e">
        <f t="shared" si="4"/>
        <v>#REF!</v>
      </c>
      <c r="R42" s="917" t="e">
        <f t="shared" si="5"/>
        <v>#REF!</v>
      </c>
      <c r="S42" s="917" t="e">
        <f t="shared" si="6"/>
        <v>#REF!</v>
      </c>
      <c r="T42" s="917" t="e">
        <f t="shared" si="7"/>
        <v>#REF!</v>
      </c>
      <c r="U42" s="917" t="e">
        <f t="shared" si="8"/>
        <v>#REF!</v>
      </c>
      <c r="V42" s="917" t="e">
        <f t="shared" si="9"/>
        <v>#REF!</v>
      </c>
      <c r="W42" s="917" t="e">
        <f t="shared" si="10"/>
        <v>#REF!</v>
      </c>
      <c r="X42" s="917" t="e">
        <f t="shared" si="11"/>
        <v>#REF!</v>
      </c>
      <c r="Y42" s="909">
        <v>2168647.62</v>
      </c>
      <c r="Z42" s="909">
        <v>784104.05999999994</v>
      </c>
      <c r="AA42" s="909">
        <v>196183.24</v>
      </c>
      <c r="AB42" s="909">
        <v>101775.43</v>
      </c>
      <c r="AC42" s="1001">
        <v>228547.36</v>
      </c>
      <c r="AD42" s="1001">
        <v>557560.64</v>
      </c>
      <c r="AE42" s="612">
        <v>4036818.35</v>
      </c>
      <c r="AF42" s="612">
        <v>2593378.2200000002</v>
      </c>
      <c r="AG42" s="612">
        <v>1443440.13</v>
      </c>
      <c r="AH42" s="996" t="s">
        <v>2521</v>
      </c>
      <c r="AI42" s="921" t="s">
        <v>21351</v>
      </c>
      <c r="AJ42" s="921" t="s">
        <v>2273</v>
      </c>
      <c r="AK42" s="920" t="s">
        <v>21365</v>
      </c>
      <c r="AL42" s="997" t="s">
        <v>2281</v>
      </c>
      <c r="AM42" s="993" t="s">
        <v>2282</v>
      </c>
      <c r="AN42" s="996" t="str">
        <f>_xlfn.XLOOKUP(A42,MPL!C:C,MPL!N:N, "Not Found",0)</f>
        <v>Pending PDMG Scope &amp; Cost Routing</v>
      </c>
      <c r="AO42" s="998">
        <f>_xlfn.LET(
_xlpm.r,_xlfn.XLOOKUP(A42,MPL!C:C,MPL!S:S, "",0),
IF(ISNUMBER(_xlpm.r),_xlpm.r,"")
)</f>
        <v>45694.844270833331</v>
      </c>
      <c r="AP42" s="998" t="str">
        <f t="shared" si="12"/>
        <v>Obligated, Pending PDMG Scope &amp; Cost Routing</v>
      </c>
      <c r="AQ42" s="999">
        <v>0.76</v>
      </c>
      <c r="AR42" s="993">
        <v>528755.12999999931</v>
      </c>
      <c r="AS42" s="993">
        <v>1584522.7700000005</v>
      </c>
      <c r="AT42" s="993"/>
      <c r="AU42" s="993">
        <f t="shared" si="13"/>
        <v>2113277.9</v>
      </c>
      <c r="AV42" s="993">
        <f t="shared" si="14"/>
        <v>-570328.3899999992</v>
      </c>
      <c r="AW42" s="1000">
        <v>2181157.9</v>
      </c>
      <c r="AX42" s="1000">
        <v>1341922.17</v>
      </c>
      <c r="AY42" s="1000">
        <v>200395.78</v>
      </c>
      <c r="AZ42" s="1000">
        <v>97562.89</v>
      </c>
      <c r="BA42" s="1000">
        <v>228547.36</v>
      </c>
      <c r="BB42" s="1000">
        <v>557560.64</v>
      </c>
      <c r="BC42" s="1000">
        <v>4607146.7399999993</v>
      </c>
      <c r="BD42" s="1000">
        <v>2610101.0399999996</v>
      </c>
      <c r="BE42" s="1000">
        <f t="shared" si="15"/>
        <v>1997045.7</v>
      </c>
      <c r="BF42" s="991" t="s">
        <v>2273</v>
      </c>
      <c r="BG42" s="992" t="s">
        <v>2208</v>
      </c>
      <c r="BH42" s="991" t="s">
        <v>2283</v>
      </c>
      <c r="BI42" s="931" t="e">
        <f t="shared" si="16"/>
        <v>#REF!</v>
      </c>
      <c r="BJ42" s="932" t="e">
        <v>#VALUE!</v>
      </c>
    </row>
    <row r="43" spans="1:62" s="807" customFormat="1" ht="114" customHeight="1">
      <c r="A43" s="982">
        <v>746309</v>
      </c>
      <c r="B43" s="983" t="s">
        <v>222</v>
      </c>
      <c r="C43" s="984" t="s">
        <v>2119</v>
      </c>
      <c r="D43" s="934" t="s">
        <v>2119</v>
      </c>
      <c r="E43" s="954" t="s">
        <v>2209</v>
      </c>
      <c r="F43" s="955" t="s">
        <v>2210</v>
      </c>
      <c r="G43" s="936" t="e">
        <f>IF($AO43&lt;&gt;"",_xlfn.XLOOKUP(TEXT(A43,0),#REF!,#REF!,0),0)</f>
        <v>#REF!</v>
      </c>
      <c r="H43" s="936" t="e">
        <f>IF($AO43&lt;&gt;"",_xlfn.XLOOKUP(TEXT(A43,0),#REF!,#REF!,0),0)</f>
        <v>#REF!</v>
      </c>
      <c r="I43" s="936" t="e">
        <f>IF($AO43&lt;&gt;"", _xlfn.XLOOKUP(TEXT(A43,0),#REF!,#REF!,0),0)</f>
        <v>#REF!</v>
      </c>
      <c r="J43" s="936" t="e">
        <f>IF($AO43&lt;&gt;"",_xlfn.XLOOKUP(TEXT(A43,0),#REF!,#REF!,0),0)</f>
        <v>#REF!</v>
      </c>
      <c r="K43" s="936" t="e">
        <f>IF($AO43&lt;&gt;"",_xlfn.XLOOKUP(TEXT(A43,0),#REF!,#REF!,0),0)</f>
        <v>#REF!</v>
      </c>
      <c r="L43" s="936" t="e">
        <f>IF($AO43&lt;&gt;"",_xlfn.XLOOKUP(TEXT(A43,0),#REF!,#REF!,0),0)</f>
        <v>#REF!</v>
      </c>
      <c r="M43" s="937" t="e">
        <f t="shared" si="0"/>
        <v>#REF!</v>
      </c>
      <c r="N43" s="937" t="e">
        <f t="shared" si="1"/>
        <v>#REF!</v>
      </c>
      <c r="O43" s="937" t="e">
        <f t="shared" si="2"/>
        <v>#REF!</v>
      </c>
      <c r="P43" s="985" t="e">
        <f t="shared" si="3"/>
        <v>#REF!</v>
      </c>
      <c r="Q43" s="985" t="e">
        <f t="shared" si="4"/>
        <v>#REF!</v>
      </c>
      <c r="R43" s="985" t="e">
        <f t="shared" si="5"/>
        <v>#REF!</v>
      </c>
      <c r="S43" s="985" t="e">
        <f t="shared" si="6"/>
        <v>#REF!</v>
      </c>
      <c r="T43" s="985" t="e">
        <f t="shared" si="7"/>
        <v>#REF!</v>
      </c>
      <c r="U43" s="985" t="e">
        <f t="shared" si="8"/>
        <v>#REF!</v>
      </c>
      <c r="V43" s="938" t="e">
        <f t="shared" si="9"/>
        <v>#REF!</v>
      </c>
      <c r="W43" s="938" t="e">
        <f t="shared" si="10"/>
        <v>#REF!</v>
      </c>
      <c r="X43" s="938" t="e">
        <f t="shared" si="11"/>
        <v>#REF!</v>
      </c>
      <c r="Y43" s="909">
        <v>327791.49</v>
      </c>
      <c r="Z43" s="909">
        <v>132752.89000000001</v>
      </c>
      <c r="AA43" s="1002">
        <v>53695.19</v>
      </c>
      <c r="AB43" s="909">
        <v>28394.95</v>
      </c>
      <c r="AC43" s="1001">
        <v>65212.75</v>
      </c>
      <c r="AD43" s="1001">
        <v>98251.25</v>
      </c>
      <c r="AE43" s="939">
        <v>706098.52</v>
      </c>
      <c r="AF43" s="939">
        <v>446699.43</v>
      </c>
      <c r="AG43" s="939">
        <v>259399.09000000003</v>
      </c>
      <c r="AH43" s="940" t="s">
        <v>2521</v>
      </c>
      <c r="AI43" s="941" t="s">
        <v>21351</v>
      </c>
      <c r="AJ43" s="941" t="s">
        <v>2284</v>
      </c>
      <c r="AK43" s="941" t="s">
        <v>21363</v>
      </c>
      <c r="AL43" s="936" t="s">
        <v>2281</v>
      </c>
      <c r="AM43" s="936" t="s">
        <v>2282</v>
      </c>
      <c r="AN43" s="940" t="str">
        <f>_xlfn.XLOOKUP(A43,MPL!C:C,MPL!N:N, "Not Found",0)</f>
        <v>Obligated</v>
      </c>
      <c r="AO43" s="943">
        <f>_xlfn.LET(
_xlpm.r,_xlfn.XLOOKUP(A43,MPL!C:C,MPL!S:S, "",0),
IF(ISNUMBER(_xlpm.r),_xlpm.r,"")
)</f>
        <v>46082.760960648149</v>
      </c>
      <c r="AP43" s="943" t="str">
        <f t="shared" si="12"/>
        <v>Obligated</v>
      </c>
      <c r="AQ43" s="944" t="s">
        <v>275</v>
      </c>
      <c r="AR43" s="987">
        <v>45237.830000000009</v>
      </c>
      <c r="AS43" s="987">
        <v>4.5474735088646412E-13</v>
      </c>
      <c r="AT43" s="987"/>
      <c r="AU43" s="936">
        <f t="shared" si="13"/>
        <v>45237.830000000009</v>
      </c>
      <c r="AV43" s="936">
        <f t="shared" si="14"/>
        <v>-103520.25</v>
      </c>
      <c r="AW43" s="988">
        <v>327791.49</v>
      </c>
      <c r="AX43" s="988">
        <v>236273.14</v>
      </c>
      <c r="AY43" s="988">
        <v>53695.19</v>
      </c>
      <c r="AZ43" s="988">
        <v>28394.95</v>
      </c>
      <c r="BA43" s="988">
        <v>65212.75</v>
      </c>
      <c r="BB43" s="988">
        <v>98251.25</v>
      </c>
      <c r="BC43" s="988">
        <v>809618.77</v>
      </c>
      <c r="BD43" s="988">
        <v>446699.43</v>
      </c>
      <c r="BE43" s="945">
        <f t="shared" si="15"/>
        <v>362919.34</v>
      </c>
      <c r="BF43" s="983" t="s">
        <v>2284</v>
      </c>
      <c r="BG43" s="984" t="s">
        <v>275</v>
      </c>
      <c r="BH43" s="983" t="s">
        <v>2241</v>
      </c>
      <c r="BI43" s="946" t="e">
        <f t="shared" si="16"/>
        <v>#REF!</v>
      </c>
      <c r="BJ43" s="947" t="e">
        <v>#VALUE!</v>
      </c>
    </row>
    <row r="44" spans="1:62" s="827" customFormat="1" ht="114" customHeight="1">
      <c r="A44" s="990">
        <v>752808</v>
      </c>
      <c r="B44" s="991" t="s">
        <v>156</v>
      </c>
      <c r="C44" s="992" t="s">
        <v>2119</v>
      </c>
      <c r="D44" s="991" t="s">
        <v>2119</v>
      </c>
      <c r="E44" s="913" t="s">
        <v>2209</v>
      </c>
      <c r="F44" s="914" t="s">
        <v>2210</v>
      </c>
      <c r="G44" s="993" t="e">
        <f>IF($AO44&lt;&gt;"",_xlfn.XLOOKUP(TEXT(A44,0),#REF!,#REF!,0),0)</f>
        <v>#REF!</v>
      </c>
      <c r="H44" s="993" t="e">
        <f>IF($AO44&lt;&gt;"",_xlfn.XLOOKUP(TEXT(A44,0),#REF!,#REF!,0),0)</f>
        <v>#REF!</v>
      </c>
      <c r="I44" s="993" t="e">
        <f>IF($AO44&lt;&gt;"", _xlfn.XLOOKUP(TEXT(A44,0),#REF!,#REF!,0),0)</f>
        <v>#REF!</v>
      </c>
      <c r="J44" s="993" t="e">
        <f>IF($AO44&lt;&gt;"",_xlfn.XLOOKUP(TEXT(A44,0),#REF!,#REF!,0),0)</f>
        <v>#REF!</v>
      </c>
      <c r="K44" s="993" t="e">
        <f>IF($AO44&lt;&gt;"",_xlfn.XLOOKUP(TEXT(A44,0),#REF!,#REF!,0),0)</f>
        <v>#REF!</v>
      </c>
      <c r="L44" s="993" t="e">
        <f>IF($AO44&lt;&gt;"",_xlfn.XLOOKUP(TEXT(A44,0),#REF!,#REF!,0),0)</f>
        <v>#REF!</v>
      </c>
      <c r="M44" s="994" t="e">
        <f t="shared" si="0"/>
        <v>#REF!</v>
      </c>
      <c r="N44" s="994" t="e">
        <f t="shared" si="1"/>
        <v>#REF!</v>
      </c>
      <c r="O44" s="994" t="e">
        <f t="shared" si="2"/>
        <v>#REF!</v>
      </c>
      <c r="P44" s="917" t="e">
        <f t="shared" si="3"/>
        <v>#REF!</v>
      </c>
      <c r="Q44" s="917" t="e">
        <f t="shared" si="4"/>
        <v>#REF!</v>
      </c>
      <c r="R44" s="917" t="e">
        <f t="shared" si="5"/>
        <v>#REF!</v>
      </c>
      <c r="S44" s="917" t="e">
        <f t="shared" si="6"/>
        <v>#REF!</v>
      </c>
      <c r="T44" s="917" t="e">
        <f t="shared" si="7"/>
        <v>#REF!</v>
      </c>
      <c r="U44" s="917" t="e">
        <f t="shared" si="8"/>
        <v>#REF!</v>
      </c>
      <c r="V44" s="917" t="e">
        <f t="shared" si="9"/>
        <v>#REF!</v>
      </c>
      <c r="W44" s="917" t="e">
        <f t="shared" si="10"/>
        <v>#REF!</v>
      </c>
      <c r="X44" s="917" t="e">
        <f t="shared" si="11"/>
        <v>#REF!</v>
      </c>
      <c r="Y44" s="909">
        <v>1352947.2409999999</v>
      </c>
      <c r="Z44" s="909">
        <v>389336.93999999994</v>
      </c>
      <c r="AA44" s="909">
        <v>119711.91899999999</v>
      </c>
      <c r="AB44" s="909">
        <v>52375.13</v>
      </c>
      <c r="AC44" s="1001">
        <v>134857.23000000001</v>
      </c>
      <c r="AD44" s="1001">
        <v>320428.90000000002</v>
      </c>
      <c r="AE44" s="612">
        <v>2369657.36</v>
      </c>
      <c r="AF44" s="612">
        <v>1607516.39</v>
      </c>
      <c r="AG44" s="612">
        <v>762140.97</v>
      </c>
      <c r="AH44" s="996" t="s">
        <v>2521</v>
      </c>
      <c r="AI44" s="921" t="s">
        <v>21351</v>
      </c>
      <c r="AJ44" s="921" t="s">
        <v>2273</v>
      </c>
      <c r="AK44" s="920" t="s">
        <v>21360</v>
      </c>
      <c r="AL44" s="997" t="s">
        <v>2281</v>
      </c>
      <c r="AM44" s="993" t="s">
        <v>2282</v>
      </c>
      <c r="AN44" s="996" t="str">
        <f>_xlfn.XLOOKUP(A44,MPL!C:C,MPL!N:N, "Not Found",0)</f>
        <v>Pending EHP Review</v>
      </c>
      <c r="AO44" s="998">
        <f>_xlfn.LET(
_xlpm.r,_xlfn.XLOOKUP(A44,MPL!C:C,MPL!S:S, "",0),
IF(ISNUMBER(_xlpm.r),_xlpm.r,"")
)</f>
        <v>45694.844317129631</v>
      </c>
      <c r="AP44" s="998" t="str">
        <f t="shared" si="12"/>
        <v>Obligated, Pending EHP Review</v>
      </c>
      <c r="AQ44" s="999">
        <v>0.85</v>
      </c>
      <c r="AR44" s="993">
        <v>365793.35000000056</v>
      </c>
      <c r="AS44" s="993">
        <v>1238377.9299999988</v>
      </c>
      <c r="AT44" s="993"/>
      <c r="AU44" s="993">
        <f t="shared" si="13"/>
        <v>1604171.2799999993</v>
      </c>
      <c r="AV44" s="993">
        <f t="shared" si="14"/>
        <v>-334260.7799999998</v>
      </c>
      <c r="AW44" s="1000">
        <v>1352947.2409999999</v>
      </c>
      <c r="AX44" s="1000">
        <v>723597.72</v>
      </c>
      <c r="AY44" s="1000">
        <v>119711.91899999999</v>
      </c>
      <c r="AZ44" s="1000">
        <v>52375.13</v>
      </c>
      <c r="BA44" s="1000">
        <v>134857.23000000001</v>
      </c>
      <c r="BB44" s="1000">
        <v>320428.90000000002</v>
      </c>
      <c r="BC44" s="1000">
        <v>2703918.1399999997</v>
      </c>
      <c r="BD44" s="1000">
        <v>1607516.39</v>
      </c>
      <c r="BE44" s="1000">
        <f t="shared" si="15"/>
        <v>1096401.75</v>
      </c>
      <c r="BF44" s="991" t="s">
        <v>2273</v>
      </c>
      <c r="BG44" s="992" t="s">
        <v>2208</v>
      </c>
      <c r="BH44" s="991" t="s">
        <v>2285</v>
      </c>
      <c r="BI44" s="931" t="e">
        <f t="shared" si="16"/>
        <v>#REF!</v>
      </c>
      <c r="BJ44" s="932" t="e">
        <v>#VALUE!</v>
      </c>
    </row>
    <row r="45" spans="1:62" s="827" customFormat="1" ht="114" customHeight="1">
      <c r="A45" s="1003">
        <v>752810</v>
      </c>
      <c r="B45" s="1004" t="s">
        <v>155</v>
      </c>
      <c r="C45" s="1005" t="s">
        <v>2119</v>
      </c>
      <c r="D45" s="991" t="s">
        <v>2119</v>
      </c>
      <c r="E45" s="954" t="s">
        <v>2209</v>
      </c>
      <c r="F45" s="955" t="s">
        <v>2210</v>
      </c>
      <c r="G45" s="993" t="e">
        <f>IF($AO45&lt;&gt;"",_xlfn.XLOOKUP(TEXT(A45,0),#REF!,#REF!,0),0)</f>
        <v>#REF!</v>
      </c>
      <c r="H45" s="993" t="e">
        <f>IF($AO45&lt;&gt;"",_xlfn.XLOOKUP(TEXT(A45,0),#REF!,#REF!,0),0)</f>
        <v>#REF!</v>
      </c>
      <c r="I45" s="993" t="e">
        <f>IF($AO45&lt;&gt;"", _xlfn.XLOOKUP(TEXT(A45,0),#REF!,#REF!,0),0)</f>
        <v>#REF!</v>
      </c>
      <c r="J45" s="993" t="e">
        <f>IF($AO45&lt;&gt;"",_xlfn.XLOOKUP(TEXT(A45,0),#REF!,#REF!,0),0)</f>
        <v>#REF!</v>
      </c>
      <c r="K45" s="993" t="e">
        <f>IF($AO45&lt;&gt;"",_xlfn.XLOOKUP(TEXT(A45,0),#REF!,#REF!,0),0)</f>
        <v>#REF!</v>
      </c>
      <c r="L45" s="993" t="e">
        <f>IF($AO45&lt;&gt;"",_xlfn.XLOOKUP(TEXT(A45,0),#REF!,#REF!,0),0)</f>
        <v>#REF!</v>
      </c>
      <c r="M45" s="994" t="e">
        <f t="shared" si="0"/>
        <v>#REF!</v>
      </c>
      <c r="N45" s="994" t="e">
        <f t="shared" si="1"/>
        <v>#REF!</v>
      </c>
      <c r="O45" s="994" t="e">
        <f t="shared" si="2"/>
        <v>#REF!</v>
      </c>
      <c r="P45" s="957" t="e">
        <f t="shared" si="3"/>
        <v>#REF!</v>
      </c>
      <c r="Q45" s="957" t="e">
        <f t="shared" si="4"/>
        <v>#REF!</v>
      </c>
      <c r="R45" s="957" t="e">
        <f t="shared" si="5"/>
        <v>#REF!</v>
      </c>
      <c r="S45" s="957" t="e">
        <f t="shared" si="6"/>
        <v>#REF!</v>
      </c>
      <c r="T45" s="957" t="e">
        <f t="shared" si="7"/>
        <v>#REF!</v>
      </c>
      <c r="U45" s="957" t="e">
        <f t="shared" si="8"/>
        <v>#REF!</v>
      </c>
      <c r="V45" s="917" t="e">
        <f t="shared" si="9"/>
        <v>#REF!</v>
      </c>
      <c r="W45" s="917" t="e">
        <f t="shared" si="10"/>
        <v>#REF!</v>
      </c>
      <c r="X45" s="917" t="e">
        <f t="shared" si="11"/>
        <v>#REF!</v>
      </c>
      <c r="Y45" s="909">
        <v>1645985.22</v>
      </c>
      <c r="Z45" s="909">
        <v>492364.67</v>
      </c>
      <c r="AA45" s="1002">
        <v>176266.8</v>
      </c>
      <c r="AB45" s="909">
        <v>72284.36</v>
      </c>
      <c r="AC45" s="1001">
        <v>202809.71</v>
      </c>
      <c r="AD45" s="1001">
        <v>358776.21</v>
      </c>
      <c r="AE45" s="612">
        <v>2948486.9699999997</v>
      </c>
      <c r="AF45" s="612">
        <v>2025061.73</v>
      </c>
      <c r="AG45" s="612">
        <v>923425.24</v>
      </c>
      <c r="AH45" s="996" t="s">
        <v>2521</v>
      </c>
      <c r="AI45" s="921" t="s">
        <v>21351</v>
      </c>
      <c r="AJ45" s="921" t="s">
        <v>2273</v>
      </c>
      <c r="AK45" s="920" t="s">
        <v>21358</v>
      </c>
      <c r="AL45" s="997" t="s">
        <v>2281</v>
      </c>
      <c r="AM45" s="993" t="s">
        <v>2282</v>
      </c>
      <c r="AN45" s="996" t="str">
        <f>_xlfn.XLOOKUP(A45,MPL!C:C,MPL!N:N, "Not Found",0)</f>
        <v>Pending PDMG Scope &amp; Cost Routing</v>
      </c>
      <c r="AO45" s="998">
        <f>_xlfn.LET(
_xlpm.r,_xlfn.XLOOKUP(A45,MPL!C:C,MPL!S:S, "",0),
IF(ISNUMBER(_xlpm.r),_xlpm.r,"")
)</f>
        <v>45694.844305555554</v>
      </c>
      <c r="AP45" s="998" t="str">
        <f t="shared" si="12"/>
        <v>Obligated, Pending PDMG Scope &amp; Cost Routing</v>
      </c>
      <c r="AQ45" s="999">
        <v>0.77</v>
      </c>
      <c r="AR45" s="1006">
        <v>433255.05000000063</v>
      </c>
      <c r="AS45" s="1006">
        <v>930843.97999999963</v>
      </c>
      <c r="AT45" s="1006"/>
      <c r="AU45" s="993">
        <f t="shared" si="13"/>
        <v>1364099.0300000003</v>
      </c>
      <c r="AV45" s="993">
        <f t="shared" si="14"/>
        <v>-355349.39000000013</v>
      </c>
      <c r="AW45" s="1007">
        <v>1645985.22</v>
      </c>
      <c r="AX45" s="1007">
        <v>847714.06</v>
      </c>
      <c r="AY45" s="1007">
        <v>176266.8</v>
      </c>
      <c r="AZ45" s="1007">
        <v>72284.36</v>
      </c>
      <c r="BA45" s="1007">
        <v>202809.71</v>
      </c>
      <c r="BB45" s="1007">
        <v>358776.21</v>
      </c>
      <c r="BC45" s="1007">
        <v>3303836.36</v>
      </c>
      <c r="BD45" s="1007">
        <v>2025061.73</v>
      </c>
      <c r="BE45" s="1000">
        <f t="shared" si="15"/>
        <v>1278774.6300000001</v>
      </c>
      <c r="BF45" s="1004" t="s">
        <v>2273</v>
      </c>
      <c r="BG45" s="1005" t="s">
        <v>2208</v>
      </c>
      <c r="BH45" s="1004" t="s">
        <v>2286</v>
      </c>
      <c r="BI45" s="931" t="e">
        <f t="shared" si="16"/>
        <v>#REF!</v>
      </c>
      <c r="BJ45" s="932" t="e">
        <v>#VALUE!</v>
      </c>
    </row>
    <row r="46" spans="1:62" s="827" customFormat="1" ht="114" customHeight="1">
      <c r="A46" s="990">
        <v>755211</v>
      </c>
      <c r="B46" s="991" t="s">
        <v>1147</v>
      </c>
      <c r="C46" s="992" t="s">
        <v>2119</v>
      </c>
      <c r="D46" s="991" t="s">
        <v>2119</v>
      </c>
      <c r="E46" s="913" t="s">
        <v>2209</v>
      </c>
      <c r="F46" s="914" t="s">
        <v>2210</v>
      </c>
      <c r="G46" s="993" t="e">
        <f>IF($AO46&lt;&gt;"",_xlfn.XLOOKUP(TEXT(A46,0),#REF!,#REF!,0),0)</f>
        <v>#REF!</v>
      </c>
      <c r="H46" s="993" t="e">
        <f>IF($AO46&lt;&gt;"",_xlfn.XLOOKUP(TEXT(A46,0),#REF!,#REF!,0),0)</f>
        <v>#REF!</v>
      </c>
      <c r="I46" s="993" t="e">
        <f>IF($AO46&lt;&gt;"", _xlfn.XLOOKUP(TEXT(A46,0),#REF!,#REF!,0),0)</f>
        <v>#REF!</v>
      </c>
      <c r="J46" s="993" t="e">
        <f>IF($AO46&lt;&gt;"",_xlfn.XLOOKUP(TEXT(A46,0),#REF!,#REF!,0),0)</f>
        <v>#REF!</v>
      </c>
      <c r="K46" s="993" t="e">
        <f>IF($AO46&lt;&gt;"",_xlfn.XLOOKUP(TEXT(A46,0),#REF!,#REF!,0),0)</f>
        <v>#REF!</v>
      </c>
      <c r="L46" s="993" t="e">
        <f>IF($AO46&lt;&gt;"",_xlfn.XLOOKUP(TEXT(A46,0),#REF!,#REF!,0),0)</f>
        <v>#REF!</v>
      </c>
      <c r="M46" s="994" t="e">
        <f t="shared" si="0"/>
        <v>#REF!</v>
      </c>
      <c r="N46" s="994" t="e">
        <f t="shared" si="1"/>
        <v>#REF!</v>
      </c>
      <c r="O46" s="994" t="e">
        <f t="shared" si="2"/>
        <v>#REF!</v>
      </c>
      <c r="P46" s="917" t="e">
        <f t="shared" si="3"/>
        <v>#REF!</v>
      </c>
      <c r="Q46" s="917" t="e">
        <f t="shared" si="4"/>
        <v>#REF!</v>
      </c>
      <c r="R46" s="917" t="e">
        <f t="shared" si="5"/>
        <v>#REF!</v>
      </c>
      <c r="S46" s="917" t="e">
        <f t="shared" si="6"/>
        <v>#REF!</v>
      </c>
      <c r="T46" s="917" t="e">
        <f t="shared" si="7"/>
        <v>#REF!</v>
      </c>
      <c r="U46" s="917" t="e">
        <f t="shared" si="8"/>
        <v>#REF!</v>
      </c>
      <c r="V46" s="917" t="e">
        <f t="shared" si="9"/>
        <v>#REF!</v>
      </c>
      <c r="W46" s="917" t="e">
        <f t="shared" si="10"/>
        <v>#REF!</v>
      </c>
      <c r="X46" s="917" t="e">
        <f t="shared" si="11"/>
        <v>#REF!</v>
      </c>
      <c r="Y46" s="909">
        <v>276277.76860000001</v>
      </c>
      <c r="Z46" s="909">
        <v>143276.18000000005</v>
      </c>
      <c r="AA46" s="909">
        <v>29684.97</v>
      </c>
      <c r="AB46" s="909">
        <v>18557.490000000002</v>
      </c>
      <c r="AC46" s="1001">
        <v>53139.71</v>
      </c>
      <c r="AD46" s="1001">
        <v>103164.29</v>
      </c>
      <c r="AE46" s="612">
        <v>624100.40860000008</v>
      </c>
      <c r="AF46" s="612">
        <v>359102.44860000006</v>
      </c>
      <c r="AG46" s="612">
        <v>264997.96000000002</v>
      </c>
      <c r="AH46" s="996" t="s">
        <v>2521</v>
      </c>
      <c r="AI46" s="921" t="s">
        <v>21351</v>
      </c>
      <c r="AJ46" s="921" t="s">
        <v>2273</v>
      </c>
      <c r="AK46" s="920" t="s">
        <v>21364</v>
      </c>
      <c r="AL46" s="997" t="s">
        <v>2281</v>
      </c>
      <c r="AM46" s="993" t="s">
        <v>2282</v>
      </c>
      <c r="AN46" s="996" t="str">
        <f>_xlfn.XLOOKUP(A46,MPL!C:C,MPL!N:N, "Not Found",0)</f>
        <v>Pending Award</v>
      </c>
      <c r="AO46" s="998">
        <f>_xlfn.LET(
_xlpm.r,_xlfn.XLOOKUP(A46,MPL!C:C,MPL!S:S, "",0),
IF(ISNUMBER(_xlpm.r),_xlpm.r,"")
)</f>
        <v>45694.844293981485</v>
      </c>
      <c r="AP46" s="998" t="str">
        <f t="shared" si="12"/>
        <v>Obligated, Pending Award</v>
      </c>
      <c r="AQ46" s="999">
        <v>0.72</v>
      </c>
      <c r="AR46" s="993">
        <v>164033.10999999987</v>
      </c>
      <c r="AS46" s="993">
        <v>334487.39</v>
      </c>
      <c r="AT46" s="993"/>
      <c r="AU46" s="993">
        <f t="shared" si="13"/>
        <v>498520.49999999988</v>
      </c>
      <c r="AV46" s="993">
        <f t="shared" si="14"/>
        <v>-106304.47999999986</v>
      </c>
      <c r="AW46" s="1000">
        <v>276277.76860000001</v>
      </c>
      <c r="AX46" s="1000">
        <v>249580.66</v>
      </c>
      <c r="AY46" s="1000">
        <v>29684.97</v>
      </c>
      <c r="AZ46" s="1000">
        <v>18557.490000000002</v>
      </c>
      <c r="BA46" s="1000">
        <v>53139.71</v>
      </c>
      <c r="BB46" s="1000">
        <v>103164.29</v>
      </c>
      <c r="BC46" s="1000">
        <v>730404.88859999995</v>
      </c>
      <c r="BD46" s="1000">
        <v>359102.44860000006</v>
      </c>
      <c r="BE46" s="1000">
        <f t="shared" si="15"/>
        <v>371302.44</v>
      </c>
      <c r="BF46" s="991" t="s">
        <v>2273</v>
      </c>
      <c r="BG46" s="992" t="s">
        <v>2208</v>
      </c>
      <c r="BH46" s="991" t="s">
        <v>2283</v>
      </c>
      <c r="BI46" s="931" t="e">
        <f t="shared" si="16"/>
        <v>#REF!</v>
      </c>
      <c r="BJ46" s="932" t="e">
        <v>#VALUE!</v>
      </c>
    </row>
    <row r="47" spans="1:62" s="827" customFormat="1" ht="114" customHeight="1">
      <c r="A47" s="1003">
        <v>757662</v>
      </c>
      <c r="B47" s="1004" t="s">
        <v>189</v>
      </c>
      <c r="C47" s="1005" t="s">
        <v>2119</v>
      </c>
      <c r="D47" s="991" t="s">
        <v>2119</v>
      </c>
      <c r="E47" s="954" t="s">
        <v>2209</v>
      </c>
      <c r="F47" s="955" t="s">
        <v>2210</v>
      </c>
      <c r="G47" s="993" t="e">
        <f>IF($AO47&lt;&gt;"",_xlfn.XLOOKUP(TEXT(A47,0),#REF!,#REF!,0),0)</f>
        <v>#REF!</v>
      </c>
      <c r="H47" s="993" t="e">
        <f>IF($AO47&lt;&gt;"",_xlfn.XLOOKUP(TEXT(A47,0),#REF!,#REF!,0),0)</f>
        <v>#REF!</v>
      </c>
      <c r="I47" s="993" t="e">
        <f>IF($AO47&lt;&gt;"", _xlfn.XLOOKUP(TEXT(A47,0),#REF!,#REF!,0),0)</f>
        <v>#REF!</v>
      </c>
      <c r="J47" s="993" t="e">
        <f>IF($AO47&lt;&gt;"",_xlfn.XLOOKUP(TEXT(A47,0),#REF!,#REF!,0),0)</f>
        <v>#REF!</v>
      </c>
      <c r="K47" s="993" t="e">
        <f>IF($AO47&lt;&gt;"",_xlfn.XLOOKUP(TEXT(A47,0),#REF!,#REF!,0),0)</f>
        <v>#REF!</v>
      </c>
      <c r="L47" s="993" t="e">
        <f>IF($AO47&lt;&gt;"",_xlfn.XLOOKUP(TEXT(A47,0),#REF!,#REF!,0),0)</f>
        <v>#REF!</v>
      </c>
      <c r="M47" s="994" t="e">
        <f t="shared" si="0"/>
        <v>#REF!</v>
      </c>
      <c r="N47" s="994" t="e">
        <f t="shared" si="1"/>
        <v>#REF!</v>
      </c>
      <c r="O47" s="994" t="e">
        <f t="shared" si="2"/>
        <v>#REF!</v>
      </c>
      <c r="P47" s="957" t="e">
        <f t="shared" si="3"/>
        <v>#REF!</v>
      </c>
      <c r="Q47" s="957" t="e">
        <f t="shared" si="4"/>
        <v>#REF!</v>
      </c>
      <c r="R47" s="957" t="e">
        <f t="shared" si="5"/>
        <v>#REF!</v>
      </c>
      <c r="S47" s="957" t="e">
        <f t="shared" si="6"/>
        <v>#REF!</v>
      </c>
      <c r="T47" s="957" t="e">
        <f t="shared" si="7"/>
        <v>#REF!</v>
      </c>
      <c r="U47" s="957" t="e">
        <f t="shared" si="8"/>
        <v>#REF!</v>
      </c>
      <c r="V47" s="917" t="e">
        <f t="shared" si="9"/>
        <v>#REF!</v>
      </c>
      <c r="W47" s="917" t="e">
        <f t="shared" si="10"/>
        <v>#REF!</v>
      </c>
      <c r="X47" s="917" t="e">
        <f t="shared" si="11"/>
        <v>#REF!</v>
      </c>
      <c r="Y47" s="909">
        <v>1450834.51</v>
      </c>
      <c r="Z47" s="909">
        <v>409419.05999999994</v>
      </c>
      <c r="AA47" s="1002">
        <v>316327.09000000003</v>
      </c>
      <c r="AB47" s="909">
        <v>133329.79</v>
      </c>
      <c r="AC47" s="1001">
        <v>152199</v>
      </c>
      <c r="AD47" s="1001">
        <v>326377</v>
      </c>
      <c r="AE47" s="612">
        <v>2788486.45</v>
      </c>
      <c r="AF47" s="612">
        <v>1919360.6</v>
      </c>
      <c r="AG47" s="612">
        <v>869125.85</v>
      </c>
      <c r="AH47" s="996" t="s">
        <v>2521</v>
      </c>
      <c r="AI47" s="921" t="s">
        <v>21351</v>
      </c>
      <c r="AJ47" s="921" t="s">
        <v>2223</v>
      </c>
      <c r="AK47" s="920" t="s">
        <v>21355</v>
      </c>
      <c r="AL47" s="997" t="s">
        <v>2281</v>
      </c>
      <c r="AM47" s="993" t="s">
        <v>2282</v>
      </c>
      <c r="AN47" s="996" t="str">
        <f>_xlfn.XLOOKUP(A47,MPL!C:C,MPL!N:N, "Not Found",0)</f>
        <v>Obligated</v>
      </c>
      <c r="AO47" s="998">
        <f>_xlfn.LET(
_xlpm.r,_xlfn.XLOOKUP(A47,MPL!C:C,MPL!S:S, "",0),
IF(ISNUMBER(_xlpm.r),_xlpm.r,"")
)</f>
        <v>45960.8440162037</v>
      </c>
      <c r="AP47" s="998" t="str">
        <f t="shared" si="12"/>
        <v>Obligated</v>
      </c>
      <c r="AQ47" s="999">
        <v>0.08</v>
      </c>
      <c r="AR47" s="1006">
        <v>228520.46999999994</v>
      </c>
      <c r="AS47" s="1006">
        <v>17727.939999999995</v>
      </c>
      <c r="AT47" s="1006"/>
      <c r="AU47" s="993">
        <f t="shared" si="13"/>
        <v>246248.40999999995</v>
      </c>
      <c r="AV47" s="993">
        <f t="shared" si="14"/>
        <v>284625.43999999994</v>
      </c>
      <c r="AW47" s="1007">
        <v>1284891.5683000004</v>
      </c>
      <c r="AX47" s="1007">
        <v>425656.37170000008</v>
      </c>
      <c r="AY47" s="1007">
        <v>205400.75969999997</v>
      </c>
      <c r="AZ47" s="1007">
        <v>75115.830300000001</v>
      </c>
      <c r="BA47" s="1007">
        <v>162255.93859999994</v>
      </c>
      <c r="BB47" s="1007">
        <v>350540.54140000005</v>
      </c>
      <c r="BC47" s="1007">
        <v>2503861.0100000002</v>
      </c>
      <c r="BD47" s="1007">
        <v>1652548.2666000004</v>
      </c>
      <c r="BE47" s="1000">
        <f t="shared" si="15"/>
        <v>851312.74340000004</v>
      </c>
      <c r="BF47" s="1004" t="s">
        <v>2223</v>
      </c>
      <c r="BG47" s="1008" t="s">
        <v>2235</v>
      </c>
      <c r="BH47" s="1004" t="s">
        <v>2287</v>
      </c>
      <c r="BI47" s="931" t="e">
        <f t="shared" si="16"/>
        <v>#REF!</v>
      </c>
      <c r="BJ47" s="932" t="e">
        <v>#VALUE!</v>
      </c>
    </row>
    <row r="48" spans="1:62" s="827" customFormat="1" ht="114" customHeight="1">
      <c r="A48" s="990">
        <v>757687</v>
      </c>
      <c r="B48" s="991" t="s">
        <v>190</v>
      </c>
      <c r="C48" s="992" t="s">
        <v>2119</v>
      </c>
      <c r="D48" s="991" t="s">
        <v>2119</v>
      </c>
      <c r="E48" s="913" t="s">
        <v>2209</v>
      </c>
      <c r="F48" s="914" t="s">
        <v>2210</v>
      </c>
      <c r="G48" s="993" t="e">
        <f>IF($AO48&lt;&gt;"",_xlfn.XLOOKUP(TEXT(A48,0),#REF!,#REF!,0),0)</f>
        <v>#REF!</v>
      </c>
      <c r="H48" s="993" t="e">
        <f>IF($AO48&lt;&gt;"",_xlfn.XLOOKUP(TEXT(A48,0),#REF!,#REF!,0),0)</f>
        <v>#REF!</v>
      </c>
      <c r="I48" s="993" t="e">
        <f>IF($AO48&lt;&gt;"", _xlfn.XLOOKUP(TEXT(A48,0),#REF!,#REF!,0),0)</f>
        <v>#REF!</v>
      </c>
      <c r="J48" s="993" t="e">
        <f>IF($AO48&lt;&gt;"",_xlfn.XLOOKUP(TEXT(A48,0),#REF!,#REF!,0),0)</f>
        <v>#REF!</v>
      </c>
      <c r="K48" s="993" t="e">
        <f>IF($AO48&lt;&gt;"",_xlfn.XLOOKUP(TEXT(A48,0),#REF!,#REF!,0),0)</f>
        <v>#REF!</v>
      </c>
      <c r="L48" s="993" t="e">
        <f>IF($AO48&lt;&gt;"",_xlfn.XLOOKUP(TEXT(A48,0),#REF!,#REF!,0),0)</f>
        <v>#REF!</v>
      </c>
      <c r="M48" s="994" t="e">
        <f t="shared" si="0"/>
        <v>#REF!</v>
      </c>
      <c r="N48" s="994" t="e">
        <f t="shared" si="1"/>
        <v>#REF!</v>
      </c>
      <c r="O48" s="994" t="e">
        <f t="shared" si="2"/>
        <v>#REF!</v>
      </c>
      <c r="P48" s="917" t="e">
        <f t="shared" si="3"/>
        <v>#REF!</v>
      </c>
      <c r="Q48" s="917" t="e">
        <f t="shared" si="4"/>
        <v>#REF!</v>
      </c>
      <c r="R48" s="917" t="e">
        <f t="shared" si="5"/>
        <v>#REF!</v>
      </c>
      <c r="S48" s="917" t="e">
        <f t="shared" si="6"/>
        <v>#REF!</v>
      </c>
      <c r="T48" s="917" t="e">
        <f t="shared" si="7"/>
        <v>#REF!</v>
      </c>
      <c r="U48" s="917" t="e">
        <f t="shared" si="8"/>
        <v>#REF!</v>
      </c>
      <c r="V48" s="917" t="e">
        <f t="shared" si="9"/>
        <v>#REF!</v>
      </c>
      <c r="W48" s="917" t="e">
        <f t="shared" si="10"/>
        <v>#REF!</v>
      </c>
      <c r="X48" s="917" t="e">
        <f t="shared" si="11"/>
        <v>#REF!</v>
      </c>
      <c r="Y48" s="909">
        <v>1746764.31</v>
      </c>
      <c r="Z48" s="909">
        <v>530280.69999999995</v>
      </c>
      <c r="AA48" s="909">
        <v>364393.9</v>
      </c>
      <c r="AB48" s="909">
        <v>164099.26999999999</v>
      </c>
      <c r="AC48" s="1001">
        <v>176671.17</v>
      </c>
      <c r="AD48" s="1001">
        <v>397630.03</v>
      </c>
      <c r="AE48" s="612">
        <v>3379839.38</v>
      </c>
      <c r="AF48" s="612">
        <v>2287829.38</v>
      </c>
      <c r="AG48" s="612">
        <v>1092010</v>
      </c>
      <c r="AH48" s="996" t="s">
        <v>2521</v>
      </c>
      <c r="AI48" s="921" t="s">
        <v>21351</v>
      </c>
      <c r="AJ48" s="921" t="s">
        <v>2223</v>
      </c>
      <c r="AK48" s="920" t="s">
        <v>21352</v>
      </c>
      <c r="AL48" s="997" t="s">
        <v>2281</v>
      </c>
      <c r="AM48" s="993" t="s">
        <v>2282</v>
      </c>
      <c r="AN48" s="996" t="str">
        <f>_xlfn.XLOOKUP(A48,MPL!C:C,MPL!N:N, "Not Found",0)</f>
        <v>Obligated</v>
      </c>
      <c r="AO48" s="998">
        <f>_xlfn.LET(
_xlpm.r,_xlfn.XLOOKUP(A48,MPL!C:C,MPL!S:S, "",0),
IF(ISNUMBER(_xlpm.r),_xlpm.r,"")
)</f>
        <v>45960.844004629631</v>
      </c>
      <c r="AP48" s="998" t="str">
        <f t="shared" si="12"/>
        <v>Obligated</v>
      </c>
      <c r="AQ48" s="999">
        <v>0.11</v>
      </c>
      <c r="AR48" s="993">
        <v>214384.9</v>
      </c>
      <c r="AS48" s="993">
        <v>598636.59000000067</v>
      </c>
      <c r="AT48" s="993"/>
      <c r="AU48" s="993">
        <f t="shared" si="13"/>
        <v>813021.49000000069</v>
      </c>
      <c r="AV48" s="993">
        <f t="shared" si="14"/>
        <v>152960.19999999972</v>
      </c>
      <c r="AW48" s="1000">
        <v>1488484.9</v>
      </c>
      <c r="AX48" s="1000">
        <v>1318276.22</v>
      </c>
      <c r="AY48" s="1000">
        <v>169367.15</v>
      </c>
      <c r="AZ48" s="1000">
        <v>153103.22</v>
      </c>
      <c r="BA48" s="1000">
        <v>44894.57</v>
      </c>
      <c r="BB48" s="1000">
        <v>52753.120000000003</v>
      </c>
      <c r="BC48" s="1000">
        <v>3226879.18</v>
      </c>
      <c r="BD48" s="1000">
        <v>1702746.6199999999</v>
      </c>
      <c r="BE48" s="1000">
        <f t="shared" si="15"/>
        <v>1524132.56</v>
      </c>
      <c r="BF48" s="991" t="s">
        <v>2223</v>
      </c>
      <c r="BG48" s="1008" t="s">
        <v>2224</v>
      </c>
      <c r="BH48" s="991" t="s">
        <v>2288</v>
      </c>
      <c r="BI48" s="931" t="e">
        <f t="shared" si="16"/>
        <v>#REF!</v>
      </c>
      <c r="BJ48" s="932" t="e">
        <v>#VALUE!</v>
      </c>
    </row>
    <row r="49" spans="1:62" s="827" customFormat="1" ht="114" customHeight="1">
      <c r="A49" s="1003">
        <v>757689</v>
      </c>
      <c r="B49" s="1004" t="s">
        <v>2289</v>
      </c>
      <c r="C49" s="1005" t="s">
        <v>2119</v>
      </c>
      <c r="D49" s="991" t="s">
        <v>2119</v>
      </c>
      <c r="E49" s="954" t="s">
        <v>2209</v>
      </c>
      <c r="F49" s="955" t="s">
        <v>2210</v>
      </c>
      <c r="G49" s="993" t="e">
        <f>IF($AO49&lt;&gt;"",_xlfn.XLOOKUP(TEXT(A49,0),#REF!,#REF!,0),0)</f>
        <v>#REF!</v>
      </c>
      <c r="H49" s="993" t="e">
        <f>IF($AO49&lt;&gt;"",_xlfn.XLOOKUP(TEXT(A49,0),#REF!,#REF!,0),0)</f>
        <v>#REF!</v>
      </c>
      <c r="I49" s="993" t="e">
        <f>IF($AO49&lt;&gt;"", _xlfn.XLOOKUP(TEXT(A49,0),#REF!,#REF!,0),0)</f>
        <v>#REF!</v>
      </c>
      <c r="J49" s="993" t="e">
        <f>IF($AO49&lt;&gt;"",_xlfn.XLOOKUP(TEXT(A49,0),#REF!,#REF!,0),0)</f>
        <v>#REF!</v>
      </c>
      <c r="K49" s="993" t="e">
        <f>IF($AO49&lt;&gt;"",_xlfn.XLOOKUP(TEXT(A49,0),#REF!,#REF!,0),0)</f>
        <v>#REF!</v>
      </c>
      <c r="L49" s="993" t="e">
        <f>IF($AO49&lt;&gt;"",_xlfn.XLOOKUP(TEXT(A49,0),#REF!,#REF!,0),0)</f>
        <v>#REF!</v>
      </c>
      <c r="M49" s="994" t="e">
        <f t="shared" si="0"/>
        <v>#REF!</v>
      </c>
      <c r="N49" s="994" t="e">
        <f t="shared" si="1"/>
        <v>#REF!</v>
      </c>
      <c r="O49" s="994" t="e">
        <f t="shared" si="2"/>
        <v>#REF!</v>
      </c>
      <c r="P49" s="957" t="e">
        <f t="shared" si="3"/>
        <v>#REF!</v>
      </c>
      <c r="Q49" s="957" t="e">
        <f t="shared" si="4"/>
        <v>#REF!</v>
      </c>
      <c r="R49" s="957" t="e">
        <f t="shared" si="5"/>
        <v>#REF!</v>
      </c>
      <c r="S49" s="957" t="e">
        <f t="shared" si="6"/>
        <v>#REF!</v>
      </c>
      <c r="T49" s="957" t="e">
        <f t="shared" si="7"/>
        <v>#REF!</v>
      </c>
      <c r="U49" s="957" t="e">
        <f t="shared" si="8"/>
        <v>#REF!</v>
      </c>
      <c r="V49" s="917" t="e">
        <f t="shared" si="9"/>
        <v>#REF!</v>
      </c>
      <c r="W49" s="917" t="e">
        <f t="shared" si="10"/>
        <v>#REF!</v>
      </c>
      <c r="X49" s="917" t="e">
        <f t="shared" si="11"/>
        <v>#REF!</v>
      </c>
      <c r="Y49" s="909">
        <v>1594252.07</v>
      </c>
      <c r="Z49" s="909">
        <v>500159.95</v>
      </c>
      <c r="AA49" s="1002">
        <v>141012.25</v>
      </c>
      <c r="AB49" s="909">
        <v>68290.289999999994</v>
      </c>
      <c r="AC49" s="1001">
        <v>169799.83</v>
      </c>
      <c r="AD49" s="1001">
        <v>399788.17</v>
      </c>
      <c r="AE49" s="612">
        <v>2873302.56</v>
      </c>
      <c r="AF49" s="612">
        <v>1905064.1500000001</v>
      </c>
      <c r="AG49" s="612">
        <v>968238.40999999992</v>
      </c>
      <c r="AH49" s="996" t="s">
        <v>2521</v>
      </c>
      <c r="AI49" s="921" t="s">
        <v>21351</v>
      </c>
      <c r="AJ49" s="921" t="s">
        <v>2273</v>
      </c>
      <c r="AK49" s="920" t="s">
        <v>21358</v>
      </c>
      <c r="AL49" s="997" t="s">
        <v>2281</v>
      </c>
      <c r="AM49" s="993" t="s">
        <v>2282</v>
      </c>
      <c r="AN49" s="996" t="str">
        <f>_xlfn.XLOOKUP(A49,MPL!C:C,MPL!N:N, "Not Found",0)</f>
        <v>Pending Amendment Request Approval</v>
      </c>
      <c r="AO49" s="998">
        <f>_xlfn.LET(
_xlpm.r,_xlfn.XLOOKUP(A49,MPL!C:C,MPL!S:S, "",0),
IF(ISNUMBER(_xlpm.r),_xlpm.r,"")
)</f>
        <v>45917.802245370367</v>
      </c>
      <c r="AP49" s="998" t="str">
        <f t="shared" si="12"/>
        <v>Obligated, Pending Amendment Request Approval</v>
      </c>
      <c r="AQ49" s="999">
        <v>0.40000000000000008</v>
      </c>
      <c r="AR49" s="1006">
        <v>405037.60999999964</v>
      </c>
      <c r="AS49" s="1006">
        <v>1273278.5200000003</v>
      </c>
      <c r="AT49" s="1006"/>
      <c r="AU49" s="993">
        <f t="shared" si="13"/>
        <v>1678316.13</v>
      </c>
      <c r="AV49" s="993">
        <f t="shared" si="14"/>
        <v>53960.549999999348</v>
      </c>
      <c r="AW49" s="1007">
        <v>1598412.2338900005</v>
      </c>
      <c r="AX49" s="1007">
        <v>442039.23610999994</v>
      </c>
      <c r="AY49" s="1007">
        <v>142037.09681000002</v>
      </c>
      <c r="AZ49" s="1007">
        <v>67265.443189999991</v>
      </c>
      <c r="BA49" s="1007">
        <v>168735.76</v>
      </c>
      <c r="BB49" s="1007">
        <v>400852.24</v>
      </c>
      <c r="BC49" s="1007">
        <v>2819342.0100000007</v>
      </c>
      <c r="BD49" s="1007">
        <v>1909185.0907000005</v>
      </c>
      <c r="BE49" s="1000">
        <f t="shared" si="15"/>
        <v>910156.91929999995</v>
      </c>
      <c r="BF49" s="1004" t="s">
        <v>2273</v>
      </c>
      <c r="BG49" s="1005" t="s">
        <v>2208</v>
      </c>
      <c r="BH49" s="1004" t="s">
        <v>2286</v>
      </c>
      <c r="BI49" s="931" t="e">
        <f t="shared" si="16"/>
        <v>#REF!</v>
      </c>
      <c r="BJ49" s="932" t="e">
        <v>#VALUE!</v>
      </c>
    </row>
    <row r="50" spans="1:62" s="827" customFormat="1" ht="114" customHeight="1">
      <c r="A50" s="1003">
        <v>757692</v>
      </c>
      <c r="B50" s="1004" t="s">
        <v>162</v>
      </c>
      <c r="C50" s="1005" t="s">
        <v>2119</v>
      </c>
      <c r="D50" s="991" t="s">
        <v>2119</v>
      </c>
      <c r="E50" s="954" t="s">
        <v>2209</v>
      </c>
      <c r="F50" s="955" t="s">
        <v>2210</v>
      </c>
      <c r="G50" s="993" t="e">
        <f>IF($AO50&lt;&gt;"",_xlfn.XLOOKUP(TEXT(A50,0),#REF!,#REF!,0),0)</f>
        <v>#REF!</v>
      </c>
      <c r="H50" s="993" t="e">
        <f>IF($AO50&lt;&gt;"",_xlfn.XLOOKUP(TEXT(A50,0),#REF!,#REF!,0),0)</f>
        <v>#REF!</v>
      </c>
      <c r="I50" s="993" t="e">
        <f>IF($AO50&lt;&gt;"", _xlfn.XLOOKUP(TEXT(A50,0),#REF!,#REF!,0),0)</f>
        <v>#REF!</v>
      </c>
      <c r="J50" s="993" t="e">
        <f>IF($AO50&lt;&gt;"",_xlfn.XLOOKUP(TEXT(A50,0),#REF!,#REF!,0),0)</f>
        <v>#REF!</v>
      </c>
      <c r="K50" s="993" t="e">
        <f>IF($AO50&lt;&gt;"",_xlfn.XLOOKUP(TEXT(A50,0),#REF!,#REF!,0),0)</f>
        <v>#REF!</v>
      </c>
      <c r="L50" s="993" t="e">
        <f>IF($AO50&lt;&gt;"",_xlfn.XLOOKUP(TEXT(A50,0),#REF!,#REF!,0),0)</f>
        <v>#REF!</v>
      </c>
      <c r="M50" s="994" t="e">
        <f t="shared" si="0"/>
        <v>#REF!</v>
      </c>
      <c r="N50" s="994" t="e">
        <f t="shared" si="1"/>
        <v>#REF!</v>
      </c>
      <c r="O50" s="994" t="e">
        <f t="shared" si="2"/>
        <v>#REF!</v>
      </c>
      <c r="P50" s="957" t="e">
        <f t="shared" si="3"/>
        <v>#REF!</v>
      </c>
      <c r="Q50" s="957" t="e">
        <f t="shared" si="4"/>
        <v>#REF!</v>
      </c>
      <c r="R50" s="957" t="e">
        <f t="shared" si="5"/>
        <v>#REF!</v>
      </c>
      <c r="S50" s="957" t="e">
        <f t="shared" si="6"/>
        <v>#REF!</v>
      </c>
      <c r="T50" s="957" t="e">
        <f t="shared" si="7"/>
        <v>#REF!</v>
      </c>
      <c r="U50" s="957" t="e">
        <f t="shared" si="8"/>
        <v>#REF!</v>
      </c>
      <c r="V50" s="917" t="e">
        <f t="shared" si="9"/>
        <v>#REF!</v>
      </c>
      <c r="W50" s="917" t="e">
        <f t="shared" si="10"/>
        <v>#REF!</v>
      </c>
      <c r="X50" s="917" t="e">
        <f t="shared" si="11"/>
        <v>#REF!</v>
      </c>
      <c r="Y50" s="909">
        <v>807422.25</v>
      </c>
      <c r="Z50" s="909">
        <v>340229.83000000007</v>
      </c>
      <c r="AA50" s="1002">
        <v>69331.28</v>
      </c>
      <c r="AB50" s="909">
        <v>43770.32</v>
      </c>
      <c r="AC50" s="1001">
        <v>82692.009999999995</v>
      </c>
      <c r="AD50" s="1001">
        <v>259575.99</v>
      </c>
      <c r="AE50" s="612">
        <v>1603021.6800000002</v>
      </c>
      <c r="AF50" s="612">
        <v>959445.54</v>
      </c>
      <c r="AG50" s="612">
        <v>643576.14000000013</v>
      </c>
      <c r="AH50" s="996" t="s">
        <v>2521</v>
      </c>
      <c r="AI50" s="921" t="s">
        <v>21351</v>
      </c>
      <c r="AJ50" s="921" t="s">
        <v>2273</v>
      </c>
      <c r="AK50" s="920" t="s">
        <v>21360</v>
      </c>
      <c r="AL50" s="997" t="s">
        <v>2281</v>
      </c>
      <c r="AM50" s="993" t="s">
        <v>2282</v>
      </c>
      <c r="AN50" s="996" t="str">
        <f>_xlfn.XLOOKUP(A50,MPL!C:C,MPL!N:N, "Not Found",0)</f>
        <v>Pending PDMG Scope &amp; Cost Routing</v>
      </c>
      <c r="AO50" s="998">
        <f>_xlfn.LET(
_xlpm.r,_xlfn.XLOOKUP(A50,MPL!C:C,MPL!S:S, "",0),
IF(ISNUMBER(_xlpm.r),_xlpm.r,"")
)</f>
        <v>45903.843969907408</v>
      </c>
      <c r="AP50" s="998" t="str">
        <f t="shared" si="12"/>
        <v>Obligated, Pending PDMG Scope &amp; Cost Routing</v>
      </c>
      <c r="AQ50" s="999">
        <v>0.5</v>
      </c>
      <c r="AR50" s="1006">
        <v>178504.70999999996</v>
      </c>
      <c r="AS50" s="1006">
        <v>975235.85999999975</v>
      </c>
      <c r="AT50" s="1006"/>
      <c r="AU50" s="993">
        <f t="shared" si="13"/>
        <v>1153740.5699999998</v>
      </c>
      <c r="AV50" s="993">
        <f t="shared" si="14"/>
        <v>-254490.44999999972</v>
      </c>
      <c r="AW50" s="1007">
        <v>805588.09</v>
      </c>
      <c r="AX50" s="1007">
        <v>597770.69999999995</v>
      </c>
      <c r="AY50" s="1007">
        <v>71140.899999999994</v>
      </c>
      <c r="AZ50" s="1007">
        <v>41960.700000000004</v>
      </c>
      <c r="BA50" s="1007">
        <v>89982.74</v>
      </c>
      <c r="BB50" s="1007">
        <v>251069</v>
      </c>
      <c r="BC50" s="1007">
        <v>1857512.13</v>
      </c>
      <c r="BD50" s="1007">
        <v>966711.73</v>
      </c>
      <c r="BE50" s="1000">
        <f t="shared" si="15"/>
        <v>890800.39999999991</v>
      </c>
      <c r="BF50" s="1004" t="s">
        <v>2273</v>
      </c>
      <c r="BG50" s="1005" t="s">
        <v>2208</v>
      </c>
      <c r="BH50" s="1004" t="s">
        <v>2286</v>
      </c>
      <c r="BI50" s="931" t="e">
        <f t="shared" si="16"/>
        <v>#REF!</v>
      </c>
      <c r="BJ50" s="932" t="e">
        <v>#VALUE!</v>
      </c>
    </row>
    <row r="51" spans="1:62" s="827" customFormat="1" ht="114" customHeight="1">
      <c r="A51" s="1003">
        <v>757694</v>
      </c>
      <c r="B51" s="1004" t="s">
        <v>180</v>
      </c>
      <c r="C51" s="1005" t="s">
        <v>2119</v>
      </c>
      <c r="D51" s="991" t="s">
        <v>2119</v>
      </c>
      <c r="E51" s="954" t="s">
        <v>2209</v>
      </c>
      <c r="F51" s="955" t="s">
        <v>2210</v>
      </c>
      <c r="G51" s="993" t="e">
        <f>IF($AO51&lt;&gt;"",_xlfn.XLOOKUP(TEXT(A51,0),#REF!,#REF!,0),0)</f>
        <v>#REF!</v>
      </c>
      <c r="H51" s="993" t="e">
        <f>IF($AO51&lt;&gt;"",_xlfn.XLOOKUP(TEXT(A51,0),#REF!,#REF!,0),0)</f>
        <v>#REF!</v>
      </c>
      <c r="I51" s="993" t="e">
        <f>IF($AO51&lt;&gt;"", _xlfn.XLOOKUP(TEXT(A51,0),#REF!,#REF!,0),0)</f>
        <v>#REF!</v>
      </c>
      <c r="J51" s="993" t="e">
        <f>IF($AO51&lt;&gt;"",_xlfn.XLOOKUP(TEXT(A51,0),#REF!,#REF!,0),0)</f>
        <v>#REF!</v>
      </c>
      <c r="K51" s="993" t="e">
        <f>IF($AO51&lt;&gt;"",_xlfn.XLOOKUP(TEXT(A51,0),#REF!,#REF!,0),0)</f>
        <v>#REF!</v>
      </c>
      <c r="L51" s="993" t="e">
        <f>IF($AO51&lt;&gt;"",_xlfn.XLOOKUP(TEXT(A51,0),#REF!,#REF!,0),0)</f>
        <v>#REF!</v>
      </c>
      <c r="M51" s="994" t="e">
        <f t="shared" si="0"/>
        <v>#REF!</v>
      </c>
      <c r="N51" s="994" t="e">
        <f t="shared" si="1"/>
        <v>#REF!</v>
      </c>
      <c r="O51" s="994" t="e">
        <f t="shared" si="2"/>
        <v>#REF!</v>
      </c>
      <c r="P51" s="957" t="e">
        <f t="shared" si="3"/>
        <v>#REF!</v>
      </c>
      <c r="Q51" s="957" t="e">
        <f t="shared" si="4"/>
        <v>#REF!</v>
      </c>
      <c r="R51" s="957" t="e">
        <f t="shared" si="5"/>
        <v>#REF!</v>
      </c>
      <c r="S51" s="957" t="e">
        <f t="shared" si="6"/>
        <v>#REF!</v>
      </c>
      <c r="T51" s="957" t="e">
        <f t="shared" si="7"/>
        <v>#REF!</v>
      </c>
      <c r="U51" s="957" t="e">
        <f t="shared" si="8"/>
        <v>#REF!</v>
      </c>
      <c r="V51" s="917" t="e">
        <f t="shared" si="9"/>
        <v>#REF!</v>
      </c>
      <c r="W51" s="917" t="e">
        <f t="shared" si="10"/>
        <v>#REF!</v>
      </c>
      <c r="X51" s="917" t="e">
        <f t="shared" si="11"/>
        <v>#REF!</v>
      </c>
      <c r="Y51" s="909">
        <v>1854481.54</v>
      </c>
      <c r="Z51" s="909">
        <v>591389.65000000014</v>
      </c>
      <c r="AA51" s="1002">
        <v>381502.7</v>
      </c>
      <c r="AB51" s="909">
        <v>196477.51</v>
      </c>
      <c r="AC51" s="1001">
        <v>230481.01</v>
      </c>
      <c r="AD51" s="1001">
        <v>495146.19</v>
      </c>
      <c r="AE51" s="612">
        <v>3749478.6</v>
      </c>
      <c r="AF51" s="612">
        <v>2466465.25</v>
      </c>
      <c r="AG51" s="612">
        <v>1283013.3500000001</v>
      </c>
      <c r="AH51" s="996" t="s">
        <v>2521</v>
      </c>
      <c r="AI51" s="921" t="s">
        <v>21351</v>
      </c>
      <c r="AJ51" s="921" t="s">
        <v>2223</v>
      </c>
      <c r="AK51" s="920" t="s">
        <v>21356</v>
      </c>
      <c r="AL51" s="997" t="s">
        <v>2281</v>
      </c>
      <c r="AM51" s="993" t="s">
        <v>2282</v>
      </c>
      <c r="AN51" s="996" t="str">
        <f>_xlfn.XLOOKUP(A51,MPL!C:C,MPL!N:N, "Not Found",0)</f>
        <v>Obligated</v>
      </c>
      <c r="AO51" s="998">
        <f>_xlfn.LET(
_xlpm.r,_xlfn.XLOOKUP(A51,MPL!C:C,MPL!S:S, "",0),
IF(ISNUMBER(_xlpm.r),_xlpm.r,"")
)</f>
        <v>45925.677430555559</v>
      </c>
      <c r="AP51" s="998" t="str">
        <f t="shared" si="12"/>
        <v>Obligated</v>
      </c>
      <c r="AQ51" s="999">
        <v>0.15</v>
      </c>
      <c r="AR51" s="1006">
        <v>245433.59000000003</v>
      </c>
      <c r="AS51" s="1006">
        <v>252445.32</v>
      </c>
      <c r="AT51" s="1006"/>
      <c r="AU51" s="993">
        <f t="shared" si="13"/>
        <v>497878.91000000003</v>
      </c>
      <c r="AV51" s="993">
        <f t="shared" si="14"/>
        <v>36885.729999999516</v>
      </c>
      <c r="AW51" s="1007">
        <v>1683592.9921000001</v>
      </c>
      <c r="AX51" s="1007">
        <v>631140.78790000011</v>
      </c>
      <c r="AY51" s="1007">
        <v>308544.34389999998</v>
      </c>
      <c r="AZ51" s="1007">
        <v>111377.7861</v>
      </c>
      <c r="BA51" s="1007">
        <v>458173.95819999999</v>
      </c>
      <c r="BB51" s="1007">
        <v>519763.00180000009</v>
      </c>
      <c r="BC51" s="1007">
        <v>3712592.8700000006</v>
      </c>
      <c r="BD51" s="1007">
        <v>2450311.2942000004</v>
      </c>
      <c r="BE51" s="1000">
        <f t="shared" si="15"/>
        <v>1262281.5758000002</v>
      </c>
      <c r="BF51" s="1004" t="s">
        <v>2223</v>
      </c>
      <c r="BG51" s="1008" t="s">
        <v>2224</v>
      </c>
      <c r="BH51" s="1004" t="s">
        <v>2290</v>
      </c>
      <c r="BI51" s="931" t="e">
        <f t="shared" si="16"/>
        <v>#REF!</v>
      </c>
      <c r="BJ51" s="932" t="e">
        <v>#VALUE!</v>
      </c>
    </row>
    <row r="52" spans="1:62" s="827" customFormat="1" ht="114" customHeight="1">
      <c r="A52" s="1003">
        <v>757696</v>
      </c>
      <c r="B52" s="1004" t="s">
        <v>179</v>
      </c>
      <c r="C52" s="1005" t="s">
        <v>2119</v>
      </c>
      <c r="D52" s="991" t="s">
        <v>2119</v>
      </c>
      <c r="E52" s="954" t="s">
        <v>2209</v>
      </c>
      <c r="F52" s="955" t="s">
        <v>2210</v>
      </c>
      <c r="G52" s="993" t="e">
        <f>IF($AO52&lt;&gt;"",_xlfn.XLOOKUP(TEXT(A52,0),#REF!,#REF!,0),0)</f>
        <v>#REF!</v>
      </c>
      <c r="H52" s="993" t="e">
        <f>IF($AO52&lt;&gt;"",_xlfn.XLOOKUP(TEXT(A52,0),#REF!,#REF!,0),0)</f>
        <v>#REF!</v>
      </c>
      <c r="I52" s="993" t="e">
        <f>IF($AO52&lt;&gt;"", _xlfn.XLOOKUP(TEXT(A52,0),#REF!,#REF!,0),0)</f>
        <v>#REF!</v>
      </c>
      <c r="J52" s="993" t="e">
        <f>IF($AO52&lt;&gt;"",_xlfn.XLOOKUP(TEXT(A52,0),#REF!,#REF!,0),0)</f>
        <v>#REF!</v>
      </c>
      <c r="K52" s="993" t="e">
        <f>IF($AO52&lt;&gt;"",_xlfn.XLOOKUP(TEXT(A52,0),#REF!,#REF!,0),0)</f>
        <v>#REF!</v>
      </c>
      <c r="L52" s="993" t="e">
        <f>IF($AO52&lt;&gt;"",_xlfn.XLOOKUP(TEXT(A52,0),#REF!,#REF!,0),0)</f>
        <v>#REF!</v>
      </c>
      <c r="M52" s="994" t="e">
        <f t="shared" si="0"/>
        <v>#REF!</v>
      </c>
      <c r="N52" s="994" t="e">
        <f t="shared" si="1"/>
        <v>#REF!</v>
      </c>
      <c r="O52" s="994" t="e">
        <f t="shared" si="2"/>
        <v>#REF!</v>
      </c>
      <c r="P52" s="957" t="e">
        <f t="shared" si="3"/>
        <v>#REF!</v>
      </c>
      <c r="Q52" s="957" t="e">
        <f t="shared" si="4"/>
        <v>#REF!</v>
      </c>
      <c r="R52" s="957" t="e">
        <f t="shared" si="5"/>
        <v>#REF!</v>
      </c>
      <c r="S52" s="957" t="e">
        <f t="shared" si="6"/>
        <v>#REF!</v>
      </c>
      <c r="T52" s="957" t="e">
        <f t="shared" si="7"/>
        <v>#REF!</v>
      </c>
      <c r="U52" s="957" t="e">
        <f t="shared" si="8"/>
        <v>#REF!</v>
      </c>
      <c r="V52" s="917" t="e">
        <f t="shared" si="9"/>
        <v>#REF!</v>
      </c>
      <c r="W52" s="917" t="e">
        <f t="shared" si="10"/>
        <v>#REF!</v>
      </c>
      <c r="X52" s="917" t="e">
        <f t="shared" si="11"/>
        <v>#REF!</v>
      </c>
      <c r="Y52" s="909">
        <v>940960.74</v>
      </c>
      <c r="Z52" s="909">
        <v>346598.27</v>
      </c>
      <c r="AA52" s="1002">
        <v>87081.37</v>
      </c>
      <c r="AB52" s="909">
        <v>44095.89</v>
      </c>
      <c r="AC52" s="1001">
        <v>122168.23</v>
      </c>
      <c r="AD52" s="1001">
        <v>240541.77</v>
      </c>
      <c r="AE52" s="612">
        <v>1781446.27</v>
      </c>
      <c r="AF52" s="612">
        <v>1150210.3400000001</v>
      </c>
      <c r="AG52" s="612">
        <v>631235.93000000005</v>
      </c>
      <c r="AH52" s="996" t="s">
        <v>2521</v>
      </c>
      <c r="AI52" s="921" t="s">
        <v>21351</v>
      </c>
      <c r="AJ52" s="921" t="s">
        <v>2273</v>
      </c>
      <c r="AK52" s="920" t="s">
        <v>21359</v>
      </c>
      <c r="AL52" s="997" t="s">
        <v>2281</v>
      </c>
      <c r="AM52" s="993" t="s">
        <v>2282</v>
      </c>
      <c r="AN52" s="996" t="str">
        <f>_xlfn.XLOOKUP(A52,MPL!C:C,MPL!N:N, "Not Found",0)</f>
        <v>Pending PDMG Scope &amp; Cost Routing</v>
      </c>
      <c r="AO52" s="998">
        <f>_xlfn.LET(
_xlpm.r,_xlfn.XLOOKUP(A52,MPL!C:C,MPL!S:S, "",0),
IF(ISNUMBER(_xlpm.r),_xlpm.r,"")
)</f>
        <v>45917.802337962959</v>
      </c>
      <c r="AP52" s="998" t="str">
        <f t="shared" si="12"/>
        <v>Obligated, Pending PDMG Scope &amp; Cost Routing</v>
      </c>
      <c r="AQ52" s="999">
        <v>0.32</v>
      </c>
      <c r="AR52" s="1006">
        <v>236991.51999999979</v>
      </c>
      <c r="AS52" s="1006">
        <v>812101.00000000023</v>
      </c>
      <c r="AT52" s="1006"/>
      <c r="AU52" s="993">
        <f t="shared" si="13"/>
        <v>1049092.52</v>
      </c>
      <c r="AV52" s="993">
        <f t="shared" si="14"/>
        <v>-237992.22999999998</v>
      </c>
      <c r="AW52" s="1007">
        <v>942101.34</v>
      </c>
      <c r="AX52" s="1007">
        <v>583449.9</v>
      </c>
      <c r="AY52" s="1007">
        <v>87474.902950000003</v>
      </c>
      <c r="AZ52" s="1007">
        <v>43702.357050000006</v>
      </c>
      <c r="BA52" s="1007">
        <v>122168.23</v>
      </c>
      <c r="BB52" s="1007">
        <v>240541.77</v>
      </c>
      <c r="BC52" s="1007">
        <v>2019438.5</v>
      </c>
      <c r="BD52" s="1007">
        <v>1151744.4729500001</v>
      </c>
      <c r="BE52" s="1000">
        <f t="shared" si="15"/>
        <v>867694.02705000003</v>
      </c>
      <c r="BF52" s="1004" t="s">
        <v>2273</v>
      </c>
      <c r="BG52" s="1005" t="s">
        <v>2208</v>
      </c>
      <c r="BH52" s="1004" t="s">
        <v>2291</v>
      </c>
      <c r="BI52" s="931" t="e">
        <f t="shared" si="16"/>
        <v>#REF!</v>
      </c>
      <c r="BJ52" s="932" t="e">
        <v>#VALUE!</v>
      </c>
    </row>
    <row r="53" spans="1:62" s="827" customFormat="1" ht="114" customHeight="1">
      <c r="A53" s="1003">
        <v>757697</v>
      </c>
      <c r="B53" s="1004" t="s">
        <v>178</v>
      </c>
      <c r="C53" s="1005" t="s">
        <v>2119</v>
      </c>
      <c r="D53" s="991" t="s">
        <v>2119</v>
      </c>
      <c r="E53" s="954" t="s">
        <v>2209</v>
      </c>
      <c r="F53" s="955" t="s">
        <v>2210</v>
      </c>
      <c r="G53" s="993" t="e">
        <f>IF($AO53&lt;&gt;"",_xlfn.XLOOKUP(TEXT(A53,0),#REF!,#REF!,0),0)</f>
        <v>#REF!</v>
      </c>
      <c r="H53" s="993" t="e">
        <f>IF($AO53&lt;&gt;"",_xlfn.XLOOKUP(TEXT(A53,0),#REF!,#REF!,0),0)</f>
        <v>#REF!</v>
      </c>
      <c r="I53" s="993" t="e">
        <f>IF($AO53&lt;&gt;"", _xlfn.XLOOKUP(TEXT(A53,0),#REF!,#REF!,0),0)</f>
        <v>#REF!</v>
      </c>
      <c r="J53" s="993" t="e">
        <f>IF($AO53&lt;&gt;"",_xlfn.XLOOKUP(TEXT(A53,0),#REF!,#REF!,0),0)</f>
        <v>#REF!</v>
      </c>
      <c r="K53" s="993" t="e">
        <f>IF($AO53&lt;&gt;"",_xlfn.XLOOKUP(TEXT(A53,0),#REF!,#REF!,0),0)</f>
        <v>#REF!</v>
      </c>
      <c r="L53" s="993" t="e">
        <f>IF($AO53&lt;&gt;"",_xlfn.XLOOKUP(TEXT(A53,0),#REF!,#REF!,0),0)</f>
        <v>#REF!</v>
      </c>
      <c r="M53" s="994" t="e">
        <f t="shared" si="0"/>
        <v>#REF!</v>
      </c>
      <c r="N53" s="994" t="e">
        <f t="shared" si="1"/>
        <v>#REF!</v>
      </c>
      <c r="O53" s="994" t="e">
        <f t="shared" si="2"/>
        <v>#REF!</v>
      </c>
      <c r="P53" s="957" t="e">
        <f t="shared" si="3"/>
        <v>#REF!</v>
      </c>
      <c r="Q53" s="957" t="e">
        <f t="shared" si="4"/>
        <v>#REF!</v>
      </c>
      <c r="R53" s="957" t="e">
        <f t="shared" si="5"/>
        <v>#REF!</v>
      </c>
      <c r="S53" s="957" t="e">
        <f t="shared" si="6"/>
        <v>#REF!</v>
      </c>
      <c r="T53" s="957" t="e">
        <f t="shared" si="7"/>
        <v>#REF!</v>
      </c>
      <c r="U53" s="957" t="e">
        <f t="shared" si="8"/>
        <v>#REF!</v>
      </c>
      <c r="V53" s="917" t="e">
        <f t="shared" si="9"/>
        <v>#REF!</v>
      </c>
      <c r="W53" s="917" t="e">
        <f t="shared" si="10"/>
        <v>#REF!</v>
      </c>
      <c r="X53" s="917" t="e">
        <f t="shared" si="11"/>
        <v>#REF!</v>
      </c>
      <c r="Y53" s="909">
        <v>2053127.85</v>
      </c>
      <c r="Z53" s="909">
        <v>562049.56999999983</v>
      </c>
      <c r="AA53" s="1002">
        <v>317057.24</v>
      </c>
      <c r="AB53" s="909">
        <v>138127.24</v>
      </c>
      <c r="AC53" s="1001">
        <v>219381.16</v>
      </c>
      <c r="AD53" s="1001">
        <v>471983.84</v>
      </c>
      <c r="AE53" s="612">
        <v>3761726.9</v>
      </c>
      <c r="AF53" s="612">
        <v>2589566.25</v>
      </c>
      <c r="AG53" s="612">
        <v>1172160.6499999999</v>
      </c>
      <c r="AH53" s="996" t="s">
        <v>2521</v>
      </c>
      <c r="AI53" s="921" t="s">
        <v>21351</v>
      </c>
      <c r="AJ53" s="921" t="s">
        <v>2223</v>
      </c>
      <c r="AK53" s="920" t="s">
        <v>21354</v>
      </c>
      <c r="AL53" s="997" t="s">
        <v>2281</v>
      </c>
      <c r="AM53" s="993" t="s">
        <v>2282</v>
      </c>
      <c r="AN53" s="996" t="str">
        <f>_xlfn.XLOOKUP(A53,MPL!C:C,MPL!N:N, "Not Found",0)</f>
        <v>Obligated</v>
      </c>
      <c r="AO53" s="998">
        <f>_xlfn.LET(
_xlpm.r,_xlfn.XLOOKUP(A53,MPL!C:C,MPL!S:S, "",0),
IF(ISNUMBER(_xlpm.r),_xlpm.r,"")
)</f>
        <v>45925.718912037039</v>
      </c>
      <c r="AP53" s="998" t="str">
        <f t="shared" si="12"/>
        <v>Obligated</v>
      </c>
      <c r="AQ53" s="999">
        <v>0.17</v>
      </c>
      <c r="AR53" s="1006">
        <v>228055.45999999996</v>
      </c>
      <c r="AS53" s="1006">
        <v>39875.94</v>
      </c>
      <c r="AT53" s="1006"/>
      <c r="AU53" s="993">
        <f t="shared" si="13"/>
        <v>267931.39999999997</v>
      </c>
      <c r="AV53" s="993">
        <f t="shared" si="14"/>
        <v>208272.7799999998</v>
      </c>
      <c r="AW53" s="1007">
        <v>2115845.46</v>
      </c>
      <c r="AX53" s="1007">
        <v>475340.54999999993</v>
      </c>
      <c r="AY53" s="1007">
        <v>196682.43</v>
      </c>
      <c r="AZ53" s="1007">
        <v>74220.680000000008</v>
      </c>
      <c r="BA53" s="1007">
        <v>209878.53</v>
      </c>
      <c r="BB53" s="1007">
        <v>481486.47</v>
      </c>
      <c r="BC53" s="1007">
        <v>3553454.12</v>
      </c>
      <c r="BD53" s="1007">
        <v>2522406.42</v>
      </c>
      <c r="BE53" s="1000">
        <f t="shared" si="15"/>
        <v>1031047.7</v>
      </c>
      <c r="BF53" s="1004" t="s">
        <v>2223</v>
      </c>
      <c r="BG53" s="1008" t="s">
        <v>2224</v>
      </c>
      <c r="BH53" s="1004" t="s">
        <v>2292</v>
      </c>
      <c r="BI53" s="931" t="e">
        <f t="shared" si="16"/>
        <v>#REF!</v>
      </c>
      <c r="BJ53" s="932" t="e">
        <v>#VALUE!</v>
      </c>
    </row>
    <row r="54" spans="1:62" s="827" customFormat="1" ht="114" customHeight="1">
      <c r="A54" s="1003">
        <v>757698</v>
      </c>
      <c r="B54" s="1004" t="s">
        <v>177</v>
      </c>
      <c r="C54" s="1005" t="s">
        <v>2119</v>
      </c>
      <c r="D54" s="991" t="s">
        <v>2119</v>
      </c>
      <c r="E54" s="954" t="s">
        <v>2209</v>
      </c>
      <c r="F54" s="955" t="s">
        <v>2210</v>
      </c>
      <c r="G54" s="993" t="e">
        <f>IF($AO54&lt;&gt;"",_xlfn.XLOOKUP(TEXT(A54,0),#REF!,#REF!,0),0)</f>
        <v>#REF!</v>
      </c>
      <c r="H54" s="993" t="e">
        <f>IF($AO54&lt;&gt;"",_xlfn.XLOOKUP(TEXT(A54,0),#REF!,#REF!,0),0)</f>
        <v>#REF!</v>
      </c>
      <c r="I54" s="993" t="e">
        <f>IF($AO54&lt;&gt;"", _xlfn.XLOOKUP(TEXT(A54,0),#REF!,#REF!,0),0)</f>
        <v>#REF!</v>
      </c>
      <c r="J54" s="993" t="e">
        <f>IF($AO54&lt;&gt;"",_xlfn.XLOOKUP(TEXT(A54,0),#REF!,#REF!,0),0)</f>
        <v>#REF!</v>
      </c>
      <c r="K54" s="993" t="e">
        <f>IF($AO54&lt;&gt;"",_xlfn.XLOOKUP(TEXT(A54,0),#REF!,#REF!,0),0)</f>
        <v>#REF!</v>
      </c>
      <c r="L54" s="993" t="e">
        <f>IF($AO54&lt;&gt;"",_xlfn.XLOOKUP(TEXT(A54,0),#REF!,#REF!,0),0)</f>
        <v>#REF!</v>
      </c>
      <c r="M54" s="994" t="e">
        <f t="shared" si="0"/>
        <v>#REF!</v>
      </c>
      <c r="N54" s="994" t="e">
        <f t="shared" si="1"/>
        <v>#REF!</v>
      </c>
      <c r="O54" s="994" t="e">
        <f t="shared" si="2"/>
        <v>#REF!</v>
      </c>
      <c r="P54" s="957" t="e">
        <f t="shared" si="3"/>
        <v>#REF!</v>
      </c>
      <c r="Q54" s="957" t="e">
        <f t="shared" si="4"/>
        <v>#REF!</v>
      </c>
      <c r="R54" s="957" t="e">
        <f t="shared" si="5"/>
        <v>#REF!</v>
      </c>
      <c r="S54" s="957" t="e">
        <f t="shared" si="6"/>
        <v>#REF!</v>
      </c>
      <c r="T54" s="957" t="e">
        <f t="shared" si="7"/>
        <v>#REF!</v>
      </c>
      <c r="U54" s="957" t="e">
        <f t="shared" si="8"/>
        <v>#REF!</v>
      </c>
      <c r="V54" s="917" t="e">
        <f t="shared" si="9"/>
        <v>#REF!</v>
      </c>
      <c r="W54" s="917" t="e">
        <f t="shared" si="10"/>
        <v>#REF!</v>
      </c>
      <c r="X54" s="917" t="e">
        <f t="shared" si="11"/>
        <v>#REF!</v>
      </c>
      <c r="Y54" s="909">
        <v>1435455.15</v>
      </c>
      <c r="Z54" s="909">
        <v>570512.92999999993</v>
      </c>
      <c r="AA54" s="1002">
        <v>298284.82</v>
      </c>
      <c r="AB54" s="909">
        <v>143185.1</v>
      </c>
      <c r="AC54" s="1001">
        <v>185468.25</v>
      </c>
      <c r="AD54" s="1001">
        <v>392343.7</v>
      </c>
      <c r="AE54" s="612">
        <v>3025249.95</v>
      </c>
      <c r="AF54" s="612">
        <v>1919208.22</v>
      </c>
      <c r="AG54" s="612">
        <v>1106041.73</v>
      </c>
      <c r="AH54" s="996" t="s">
        <v>2521</v>
      </c>
      <c r="AI54" s="921" t="s">
        <v>21351</v>
      </c>
      <c r="AJ54" s="921" t="s">
        <v>2273</v>
      </c>
      <c r="AK54" s="920" t="s">
        <v>21353</v>
      </c>
      <c r="AL54" s="997" t="s">
        <v>2281</v>
      </c>
      <c r="AM54" s="993" t="s">
        <v>2282</v>
      </c>
      <c r="AN54" s="996" t="str">
        <f>_xlfn.XLOOKUP(A54,MPL!C:C,MPL!N:N, "Not Found",0)</f>
        <v>Obligated</v>
      </c>
      <c r="AO54" s="998">
        <f>_xlfn.LET(
_xlpm.r,_xlfn.XLOOKUP(A54,MPL!C:C,MPL!S:S, "",0),
IF(ISNUMBER(_xlpm.r),_xlpm.r,"")
)</f>
        <v>45925.718900462962</v>
      </c>
      <c r="AP54" s="998" t="str">
        <f t="shared" si="12"/>
        <v>Obligated</v>
      </c>
      <c r="AQ54" s="999">
        <v>0.2</v>
      </c>
      <c r="AR54" s="1006">
        <v>146082.21000000002</v>
      </c>
      <c r="AS54" s="1006">
        <v>1146114.8000000007</v>
      </c>
      <c r="AT54" s="1006"/>
      <c r="AU54" s="993">
        <f t="shared" si="13"/>
        <v>1292197.0100000007</v>
      </c>
      <c r="AV54" s="993">
        <f t="shared" si="14"/>
        <v>269103.20999999996</v>
      </c>
      <c r="AW54" s="1007">
        <v>1124448.32</v>
      </c>
      <c r="AX54" s="1007">
        <v>1149434.0900000001</v>
      </c>
      <c r="AY54" s="1007">
        <v>141667.93</v>
      </c>
      <c r="AZ54" s="1007">
        <v>165158.10999999999</v>
      </c>
      <c r="BA54" s="1007">
        <v>30777.97</v>
      </c>
      <c r="BB54" s="1007">
        <v>144660.32</v>
      </c>
      <c r="BC54" s="1007">
        <v>2756146.74</v>
      </c>
      <c r="BD54" s="1007">
        <v>1296894.22</v>
      </c>
      <c r="BE54" s="1000">
        <f t="shared" si="15"/>
        <v>1459252.52</v>
      </c>
      <c r="BF54" s="1004" t="s">
        <v>2223</v>
      </c>
      <c r="BG54" s="1008" t="s">
        <v>2224</v>
      </c>
      <c r="BH54" s="1004" t="s">
        <v>2292</v>
      </c>
      <c r="BI54" s="931" t="e">
        <f t="shared" si="16"/>
        <v>#REF!</v>
      </c>
      <c r="BJ54" s="932" t="e">
        <v>#VALUE!</v>
      </c>
    </row>
    <row r="55" spans="1:62" s="827" customFormat="1" ht="114" customHeight="1">
      <c r="A55" s="1003">
        <v>757699</v>
      </c>
      <c r="B55" s="1004" t="s">
        <v>200</v>
      </c>
      <c r="C55" s="1005" t="s">
        <v>2119</v>
      </c>
      <c r="D55" s="991" t="s">
        <v>2119</v>
      </c>
      <c r="E55" s="954" t="s">
        <v>2209</v>
      </c>
      <c r="F55" s="955" t="s">
        <v>2210</v>
      </c>
      <c r="G55" s="993" t="e">
        <f>IF($AO55&lt;&gt;"",_xlfn.XLOOKUP(TEXT(A55,0),#REF!,#REF!,0),0)</f>
        <v>#REF!</v>
      </c>
      <c r="H55" s="993" t="e">
        <f>IF($AO55&lt;&gt;"",_xlfn.XLOOKUP(TEXT(A55,0),#REF!,#REF!,0),0)</f>
        <v>#REF!</v>
      </c>
      <c r="I55" s="993" t="e">
        <f>IF($AO55&lt;&gt;"", _xlfn.XLOOKUP(TEXT(A55,0),#REF!,#REF!,0),0)</f>
        <v>#REF!</v>
      </c>
      <c r="J55" s="993" t="e">
        <f>IF($AO55&lt;&gt;"",_xlfn.XLOOKUP(TEXT(A55,0),#REF!,#REF!,0),0)</f>
        <v>#REF!</v>
      </c>
      <c r="K55" s="993" t="e">
        <f>IF($AO55&lt;&gt;"",_xlfn.XLOOKUP(TEXT(A55,0),#REF!,#REF!,0),0)</f>
        <v>#REF!</v>
      </c>
      <c r="L55" s="993" t="e">
        <f>IF($AO55&lt;&gt;"",_xlfn.XLOOKUP(TEXT(A55,0),#REF!,#REF!,0),0)</f>
        <v>#REF!</v>
      </c>
      <c r="M55" s="994" t="e">
        <f t="shared" si="0"/>
        <v>#REF!</v>
      </c>
      <c r="N55" s="994" t="e">
        <f t="shared" si="1"/>
        <v>#REF!</v>
      </c>
      <c r="O55" s="994" t="e">
        <f t="shared" si="2"/>
        <v>#REF!</v>
      </c>
      <c r="P55" s="957" t="e">
        <f t="shared" si="3"/>
        <v>#REF!</v>
      </c>
      <c r="Q55" s="957" t="e">
        <f t="shared" si="4"/>
        <v>#REF!</v>
      </c>
      <c r="R55" s="957" t="e">
        <f t="shared" si="5"/>
        <v>#REF!</v>
      </c>
      <c r="S55" s="957" t="e">
        <f t="shared" si="6"/>
        <v>#REF!</v>
      </c>
      <c r="T55" s="957" t="e">
        <f t="shared" si="7"/>
        <v>#REF!</v>
      </c>
      <c r="U55" s="957" t="e">
        <f t="shared" si="8"/>
        <v>#REF!</v>
      </c>
      <c r="V55" s="917" t="e">
        <f t="shared" si="9"/>
        <v>#REF!</v>
      </c>
      <c r="W55" s="917" t="e">
        <f t="shared" si="10"/>
        <v>#REF!</v>
      </c>
      <c r="X55" s="917" t="e">
        <f t="shared" si="11"/>
        <v>#REF!</v>
      </c>
      <c r="Y55" s="909">
        <v>2072695.44</v>
      </c>
      <c r="Z55" s="909">
        <v>606035.30000000016</v>
      </c>
      <c r="AA55" s="1002">
        <v>433846.26</v>
      </c>
      <c r="AB55" s="909">
        <v>195477.43</v>
      </c>
      <c r="AC55" s="1001">
        <v>209012.07</v>
      </c>
      <c r="AD55" s="1001">
        <v>473571.13</v>
      </c>
      <c r="AE55" s="612">
        <v>3990637.6300000004</v>
      </c>
      <c r="AF55" s="612">
        <v>2715553.77</v>
      </c>
      <c r="AG55" s="612">
        <v>1275083.8600000003</v>
      </c>
      <c r="AH55" s="996" t="s">
        <v>2521</v>
      </c>
      <c r="AI55" s="921" t="s">
        <v>21351</v>
      </c>
      <c r="AJ55" s="921" t="s">
        <v>2223</v>
      </c>
      <c r="AK55" s="920" t="s">
        <v>21357</v>
      </c>
      <c r="AL55" s="997" t="s">
        <v>2281</v>
      </c>
      <c r="AM55" s="993" t="s">
        <v>2282</v>
      </c>
      <c r="AN55" s="996" t="str">
        <f>_xlfn.XLOOKUP(A55,MPL!C:C,MPL!N:N, "Not Found",0)</f>
        <v>Obligated</v>
      </c>
      <c r="AO55" s="998">
        <f>_xlfn.LET(
_xlpm.r,_xlfn.XLOOKUP(A55,MPL!C:C,MPL!S:S, "",0),
IF(ISNUMBER(_xlpm.r),_xlpm.r,"")
)</f>
        <v>45966.678159722222</v>
      </c>
      <c r="AP55" s="998" t="str">
        <f t="shared" si="12"/>
        <v>Obligated</v>
      </c>
      <c r="AQ55" s="999">
        <v>0.04</v>
      </c>
      <c r="AR55" s="1006">
        <v>303189.58999999997</v>
      </c>
      <c r="AS55" s="1006">
        <v>19984.260000000002</v>
      </c>
      <c r="AT55" s="1006"/>
      <c r="AU55" s="993">
        <f t="shared" si="13"/>
        <v>323173.84999999998</v>
      </c>
      <c r="AV55" s="993">
        <f t="shared" si="14"/>
        <v>-30012.749999999534</v>
      </c>
      <c r="AW55" s="1007">
        <v>2600700.9499999997</v>
      </c>
      <c r="AX55" s="1007">
        <v>561457.07999999996</v>
      </c>
      <c r="AY55" s="1007">
        <v>233404.43000000002</v>
      </c>
      <c r="AZ55" s="1007">
        <v>74776.720000000016</v>
      </c>
      <c r="BA55" s="1007">
        <v>147275.17000000001</v>
      </c>
      <c r="BB55" s="1007">
        <v>403036.03</v>
      </c>
      <c r="BC55" s="1007">
        <v>4020650.38</v>
      </c>
      <c r="BD55" s="1007">
        <v>2981380.55</v>
      </c>
      <c r="BE55" s="1000">
        <f t="shared" si="15"/>
        <v>1039269.8300000001</v>
      </c>
      <c r="BF55" s="1004" t="s">
        <v>2223</v>
      </c>
      <c r="BG55" s="1008" t="s">
        <v>2224</v>
      </c>
      <c r="BH55" s="1004" t="s">
        <v>2287</v>
      </c>
      <c r="BI55" s="931" t="e">
        <f t="shared" si="16"/>
        <v>#REF!</v>
      </c>
      <c r="BJ55" s="932" t="e">
        <v>#VALUE!</v>
      </c>
    </row>
    <row r="56" spans="1:62" s="827" customFormat="1" ht="114" customHeight="1">
      <c r="A56" s="1003">
        <v>757700</v>
      </c>
      <c r="B56" s="1004" t="s">
        <v>176</v>
      </c>
      <c r="C56" s="1005" t="s">
        <v>2119</v>
      </c>
      <c r="D56" s="991" t="s">
        <v>2119</v>
      </c>
      <c r="E56" s="954" t="s">
        <v>2209</v>
      </c>
      <c r="F56" s="955" t="s">
        <v>2210</v>
      </c>
      <c r="G56" s="993" t="e">
        <f>IF($AO56&lt;&gt;"",_xlfn.XLOOKUP(TEXT(A56,0),#REF!,#REF!,0),0)</f>
        <v>#REF!</v>
      </c>
      <c r="H56" s="993" t="e">
        <f>IF($AO56&lt;&gt;"",_xlfn.XLOOKUP(TEXT(A56,0),#REF!,#REF!,0),0)</f>
        <v>#REF!</v>
      </c>
      <c r="I56" s="993" t="e">
        <f>IF($AO56&lt;&gt;"", _xlfn.XLOOKUP(TEXT(A56,0),#REF!,#REF!,0),0)</f>
        <v>#REF!</v>
      </c>
      <c r="J56" s="993" t="e">
        <f>IF($AO56&lt;&gt;"",_xlfn.XLOOKUP(TEXT(A56,0),#REF!,#REF!,0),0)</f>
        <v>#REF!</v>
      </c>
      <c r="K56" s="993" t="e">
        <f>IF($AO56&lt;&gt;"",_xlfn.XLOOKUP(TEXT(A56,0),#REF!,#REF!,0),0)</f>
        <v>#REF!</v>
      </c>
      <c r="L56" s="993" t="e">
        <f>IF($AO56&lt;&gt;"",_xlfn.XLOOKUP(TEXT(A56,0),#REF!,#REF!,0),0)</f>
        <v>#REF!</v>
      </c>
      <c r="M56" s="994" t="e">
        <f t="shared" si="0"/>
        <v>#REF!</v>
      </c>
      <c r="N56" s="994" t="e">
        <f t="shared" si="1"/>
        <v>#REF!</v>
      </c>
      <c r="O56" s="994" t="e">
        <f t="shared" si="2"/>
        <v>#REF!</v>
      </c>
      <c r="P56" s="957" t="e">
        <f t="shared" si="3"/>
        <v>#REF!</v>
      </c>
      <c r="Q56" s="957" t="e">
        <f t="shared" si="4"/>
        <v>#REF!</v>
      </c>
      <c r="R56" s="957" t="e">
        <f t="shared" si="5"/>
        <v>#REF!</v>
      </c>
      <c r="S56" s="957" t="e">
        <f t="shared" si="6"/>
        <v>#REF!</v>
      </c>
      <c r="T56" s="957" t="e">
        <f t="shared" si="7"/>
        <v>#REF!</v>
      </c>
      <c r="U56" s="957" t="e">
        <f t="shared" si="8"/>
        <v>#REF!</v>
      </c>
      <c r="V56" s="917" t="e">
        <f t="shared" si="9"/>
        <v>#REF!</v>
      </c>
      <c r="W56" s="917" t="e">
        <f t="shared" si="10"/>
        <v>#REF!</v>
      </c>
      <c r="X56" s="917" t="e">
        <f t="shared" si="11"/>
        <v>#REF!</v>
      </c>
      <c r="Y56" s="909">
        <v>1130075.79</v>
      </c>
      <c r="Z56" s="909">
        <v>551850.51000000013</v>
      </c>
      <c r="AA56" s="1002">
        <v>147185.04999999999</v>
      </c>
      <c r="AB56" s="909">
        <v>85545.81</v>
      </c>
      <c r="AC56" s="1001">
        <v>118838.8</v>
      </c>
      <c r="AD56" s="1001">
        <v>298749.59999999998</v>
      </c>
      <c r="AE56" s="612">
        <v>2332245.56</v>
      </c>
      <c r="AF56" s="612">
        <v>1396099.6400000001</v>
      </c>
      <c r="AG56" s="612">
        <v>936145.92000000004</v>
      </c>
      <c r="AH56" s="996" t="s">
        <v>2521</v>
      </c>
      <c r="AI56" s="921" t="s">
        <v>21351</v>
      </c>
      <c r="AJ56" s="921" t="s">
        <v>2273</v>
      </c>
      <c r="AK56" s="920" t="s">
        <v>21361</v>
      </c>
      <c r="AL56" s="997" t="s">
        <v>2281</v>
      </c>
      <c r="AM56" s="993" t="s">
        <v>2282</v>
      </c>
      <c r="AN56" s="996" t="str">
        <f>_xlfn.XLOOKUP(A56,MPL!C:C,MPL!N:N, "Not Found",0)</f>
        <v>Pending FEMA 406 HMP Completion</v>
      </c>
      <c r="AO56" s="998">
        <f>_xlfn.LET(
_xlpm.r,_xlfn.XLOOKUP(A56,MPL!C:C,MPL!S:S, "",0),
IF(ISNUMBER(_xlpm.r),_xlpm.r,"")
)</f>
        <v>45917.802361111113</v>
      </c>
      <c r="AP56" s="998" t="str">
        <f t="shared" si="12"/>
        <v>Obligated, Pending FEMA 406 HMP Completion</v>
      </c>
      <c r="AQ56" s="999">
        <v>0.10000000000000002</v>
      </c>
      <c r="AR56" s="1006">
        <v>316891.14999999967</v>
      </c>
      <c r="AS56" s="1006">
        <v>1136104.4600000014</v>
      </c>
      <c r="AT56" s="1006"/>
      <c r="AU56" s="993">
        <f t="shared" si="13"/>
        <v>1452995.610000001</v>
      </c>
      <c r="AV56" s="993">
        <f t="shared" si="14"/>
        <v>-321507.35765999975</v>
      </c>
      <c r="AW56" s="1007">
        <v>1133466.58</v>
      </c>
      <c r="AX56" s="1007">
        <v>869967.07</v>
      </c>
      <c r="AY56" s="1007">
        <v>148303.89000000001</v>
      </c>
      <c r="AZ56" s="1007">
        <v>84426.967660000009</v>
      </c>
      <c r="BA56" s="1007">
        <v>118838.82</v>
      </c>
      <c r="BB56" s="1007">
        <v>298749.58999999997</v>
      </c>
      <c r="BC56" s="1007">
        <v>2653752.9176599998</v>
      </c>
      <c r="BD56" s="1007">
        <v>1400609.2900000003</v>
      </c>
      <c r="BE56" s="1000">
        <f t="shared" si="15"/>
        <v>1253143.62766</v>
      </c>
      <c r="BF56" s="1004" t="s">
        <v>2273</v>
      </c>
      <c r="BG56" s="1005" t="s">
        <v>2208</v>
      </c>
      <c r="BH56" s="1004" t="s">
        <v>2286</v>
      </c>
      <c r="BI56" s="931" t="e">
        <f t="shared" si="16"/>
        <v>#REF!</v>
      </c>
      <c r="BJ56" s="932" t="e">
        <v>#VALUE!</v>
      </c>
    </row>
    <row r="57" spans="1:62" s="827" customFormat="1" ht="114" customHeight="1">
      <c r="A57" s="990">
        <v>800286</v>
      </c>
      <c r="B57" s="991" t="s">
        <v>187</v>
      </c>
      <c r="C57" s="992" t="s">
        <v>2119</v>
      </c>
      <c r="D57" s="991" t="s">
        <v>2119</v>
      </c>
      <c r="E57" s="913" t="s">
        <v>2209</v>
      </c>
      <c r="F57" s="914" t="s">
        <v>2210</v>
      </c>
      <c r="G57" s="993" t="e">
        <f>IF($AO57&lt;&gt;"",_xlfn.XLOOKUP(TEXT(A57,0),#REF!,#REF!,0),0)</f>
        <v>#REF!</v>
      </c>
      <c r="H57" s="993" t="e">
        <f>IF($AO57&lt;&gt;"",_xlfn.XLOOKUP(TEXT(A57,0),#REF!,#REF!,0),0)</f>
        <v>#REF!</v>
      </c>
      <c r="I57" s="993" t="e">
        <f>IF($AO57&lt;&gt;"", _xlfn.XLOOKUP(TEXT(A57,0),#REF!,#REF!,0),0)</f>
        <v>#REF!</v>
      </c>
      <c r="J57" s="993" t="e">
        <f>IF($AO57&lt;&gt;"",_xlfn.XLOOKUP(TEXT(A57,0),#REF!,#REF!,0),0)</f>
        <v>#REF!</v>
      </c>
      <c r="K57" s="993" t="e">
        <f>IF($AO57&lt;&gt;"",_xlfn.XLOOKUP(TEXT(A57,0),#REF!,#REF!,0),0)</f>
        <v>#REF!</v>
      </c>
      <c r="L57" s="993" t="e">
        <f>IF($AO57&lt;&gt;"",_xlfn.XLOOKUP(TEXT(A57,0),#REF!,#REF!,0),0)</f>
        <v>#REF!</v>
      </c>
      <c r="M57" s="994" t="e">
        <f t="shared" si="0"/>
        <v>#REF!</v>
      </c>
      <c r="N57" s="994" t="e">
        <f t="shared" si="1"/>
        <v>#REF!</v>
      </c>
      <c r="O57" s="994" t="e">
        <f t="shared" si="2"/>
        <v>#REF!</v>
      </c>
      <c r="P57" s="917" t="e">
        <f t="shared" si="3"/>
        <v>#REF!</v>
      </c>
      <c r="Q57" s="917" t="e">
        <f t="shared" si="4"/>
        <v>#REF!</v>
      </c>
      <c r="R57" s="917" t="e">
        <f t="shared" si="5"/>
        <v>#REF!</v>
      </c>
      <c r="S57" s="917" t="e">
        <f t="shared" si="6"/>
        <v>#REF!</v>
      </c>
      <c r="T57" s="917" t="e">
        <f t="shared" si="7"/>
        <v>#REF!</v>
      </c>
      <c r="U57" s="917" t="e">
        <f t="shared" si="8"/>
        <v>#REF!</v>
      </c>
      <c r="V57" s="917" t="e">
        <f t="shared" si="9"/>
        <v>#REF!</v>
      </c>
      <c r="W57" s="917" t="e">
        <f t="shared" si="10"/>
        <v>#REF!</v>
      </c>
      <c r="X57" s="917" t="e">
        <f t="shared" si="11"/>
        <v>#REF!</v>
      </c>
      <c r="Y57" s="909">
        <v>1427638.4261800004</v>
      </c>
      <c r="Z57" s="909">
        <v>582790.34700000007</v>
      </c>
      <c r="AA57" s="909">
        <v>137043.70699999999</v>
      </c>
      <c r="AB57" s="909">
        <v>78366.542999999991</v>
      </c>
      <c r="AC57" s="1001">
        <v>175789.83</v>
      </c>
      <c r="AD57" s="1001">
        <v>397237.57</v>
      </c>
      <c r="AE57" s="612">
        <v>2798866.4231800004</v>
      </c>
      <c r="AF57" s="612">
        <v>1740471.9631800004</v>
      </c>
      <c r="AG57" s="612">
        <v>1058394.46</v>
      </c>
      <c r="AH57" s="996" t="s">
        <v>2521</v>
      </c>
      <c r="AI57" s="921" t="s">
        <v>21351</v>
      </c>
      <c r="AJ57" s="921" t="s">
        <v>2273</v>
      </c>
      <c r="AK57" s="920" t="s">
        <v>21362</v>
      </c>
      <c r="AL57" s="997" t="s">
        <v>2281</v>
      </c>
      <c r="AM57" s="993" t="s">
        <v>2282</v>
      </c>
      <c r="AN57" s="996" t="str">
        <f>_xlfn.XLOOKUP(A57,MPL!C:C,MPL!N:N, "Not Found",0)</f>
        <v>Pending EHP Review</v>
      </c>
      <c r="AO57" s="998">
        <f>_xlfn.LET(
_xlpm.r,_xlfn.XLOOKUP(A57,MPL!C:C,MPL!S:S, "",0),
IF(ISNUMBER(_xlpm.r),_xlpm.r,"")
)</f>
        <v>45917.802233796298</v>
      </c>
      <c r="AP57" s="998" t="str">
        <f t="shared" si="12"/>
        <v>Obligated, Pending EHP Review</v>
      </c>
      <c r="AQ57" s="999">
        <v>0.26</v>
      </c>
      <c r="AR57" s="993">
        <v>268286.29999999993</v>
      </c>
      <c r="AS57" s="993">
        <v>861684.62999999966</v>
      </c>
      <c r="AT57" s="993"/>
      <c r="AU57" s="993">
        <f t="shared" si="13"/>
        <v>1129970.9299999997</v>
      </c>
      <c r="AV57" s="993">
        <f t="shared" si="14"/>
        <v>-412226.2629999998</v>
      </c>
      <c r="AW57" s="1000">
        <v>1427638.4261800004</v>
      </c>
      <c r="AX57" s="1000">
        <v>995016.61</v>
      </c>
      <c r="AY57" s="1000">
        <v>137043.70699999999</v>
      </c>
      <c r="AZ57" s="1000">
        <v>78366.542999999991</v>
      </c>
      <c r="BA57" s="1000">
        <v>175789.83</v>
      </c>
      <c r="BB57" s="1000">
        <v>397237.57</v>
      </c>
      <c r="BC57" s="1000">
        <v>3211092.6861800002</v>
      </c>
      <c r="BD57" s="1000">
        <v>1740471.9631800004</v>
      </c>
      <c r="BE57" s="1000">
        <f t="shared" si="15"/>
        <v>1470620.723</v>
      </c>
      <c r="BF57" s="991" t="s">
        <v>2273</v>
      </c>
      <c r="BG57" s="992" t="s">
        <v>2208</v>
      </c>
      <c r="BH57" s="991" t="s">
        <v>2283</v>
      </c>
      <c r="BI57" s="931" t="e">
        <f t="shared" si="16"/>
        <v>#REF!</v>
      </c>
      <c r="BJ57" s="932" t="e">
        <v>#VALUE!</v>
      </c>
    </row>
    <row r="58" spans="1:62" s="827" customFormat="1" ht="114" customHeight="1">
      <c r="A58" s="1003">
        <v>800361</v>
      </c>
      <c r="B58" s="1004" t="s">
        <v>175</v>
      </c>
      <c r="C58" s="1005" t="s">
        <v>2119</v>
      </c>
      <c r="D58" s="991" t="s">
        <v>2119</v>
      </c>
      <c r="E58" s="954" t="s">
        <v>2209</v>
      </c>
      <c r="F58" s="955" t="s">
        <v>2210</v>
      </c>
      <c r="G58" s="993" t="e">
        <f>IF($AO58&lt;&gt;"",_xlfn.XLOOKUP(TEXT(A58,0),#REF!,#REF!,0),0)</f>
        <v>#REF!</v>
      </c>
      <c r="H58" s="993" t="e">
        <f>IF($AO58&lt;&gt;"",_xlfn.XLOOKUP(TEXT(A58,0),#REF!,#REF!,0),0)</f>
        <v>#REF!</v>
      </c>
      <c r="I58" s="993" t="e">
        <f>IF($AO58&lt;&gt;"", _xlfn.XLOOKUP(TEXT(A58,0),#REF!,#REF!,0),0)</f>
        <v>#REF!</v>
      </c>
      <c r="J58" s="993" t="e">
        <f>IF($AO58&lt;&gt;"",_xlfn.XLOOKUP(TEXT(A58,0),#REF!,#REF!,0),0)</f>
        <v>#REF!</v>
      </c>
      <c r="K58" s="993" t="e">
        <f>IF($AO58&lt;&gt;"",_xlfn.XLOOKUP(TEXT(A58,0),#REF!,#REF!,0),0)</f>
        <v>#REF!</v>
      </c>
      <c r="L58" s="993" t="e">
        <f>IF($AO58&lt;&gt;"",_xlfn.XLOOKUP(TEXT(A58,0),#REF!,#REF!,0),0)</f>
        <v>#REF!</v>
      </c>
      <c r="M58" s="994" t="e">
        <f t="shared" si="0"/>
        <v>#REF!</v>
      </c>
      <c r="N58" s="994" t="e">
        <f t="shared" si="1"/>
        <v>#REF!</v>
      </c>
      <c r="O58" s="994" t="e">
        <f t="shared" si="2"/>
        <v>#REF!</v>
      </c>
      <c r="P58" s="957" t="e">
        <f t="shared" si="3"/>
        <v>#REF!</v>
      </c>
      <c r="Q58" s="957" t="e">
        <f t="shared" si="4"/>
        <v>#REF!</v>
      </c>
      <c r="R58" s="957" t="e">
        <f t="shared" si="5"/>
        <v>#REF!</v>
      </c>
      <c r="S58" s="957" t="e">
        <f t="shared" si="6"/>
        <v>#REF!</v>
      </c>
      <c r="T58" s="957" t="e">
        <f t="shared" si="7"/>
        <v>#REF!</v>
      </c>
      <c r="U58" s="957" t="e">
        <f t="shared" si="8"/>
        <v>#REF!</v>
      </c>
      <c r="V58" s="917" t="e">
        <f t="shared" si="9"/>
        <v>#REF!</v>
      </c>
      <c r="W58" s="917" t="e">
        <f t="shared" si="10"/>
        <v>#REF!</v>
      </c>
      <c r="X58" s="917" t="e">
        <f t="shared" si="11"/>
        <v>#REF!</v>
      </c>
      <c r="Y58" s="909">
        <v>1514451.93</v>
      </c>
      <c r="Z58" s="909">
        <v>369437.55</v>
      </c>
      <c r="AA58" s="1002">
        <v>174540.79</v>
      </c>
      <c r="AB58" s="909">
        <v>68764.66</v>
      </c>
      <c r="AC58" s="1001">
        <v>164586.32999999999</v>
      </c>
      <c r="AD58" s="1001">
        <v>302167.8</v>
      </c>
      <c r="AE58" s="612">
        <v>2593949.06</v>
      </c>
      <c r="AF58" s="612">
        <v>1853579.05</v>
      </c>
      <c r="AG58" s="612">
        <v>740370.01</v>
      </c>
      <c r="AH58" s="996" t="s">
        <v>2521</v>
      </c>
      <c r="AI58" s="921" t="s">
        <v>21351</v>
      </c>
      <c r="AJ58" s="921" t="s">
        <v>2273</v>
      </c>
      <c r="AK58" s="920" t="s">
        <v>21359</v>
      </c>
      <c r="AL58" s="997" t="s">
        <v>2281</v>
      </c>
      <c r="AM58" s="993" t="s">
        <v>2282</v>
      </c>
      <c r="AN58" s="996" t="str">
        <f>_xlfn.XLOOKUP(A58,MPL!C:C,MPL!N:N, "Not Found",0)</f>
        <v>Pending Amendment Request Approval</v>
      </c>
      <c r="AO58" s="998">
        <f>_xlfn.LET(
_xlpm.r,_xlfn.XLOOKUP(A58,MPL!C:C,MPL!S:S, "",0),
IF(ISNUMBER(_xlpm.r),_xlpm.r,"")
)</f>
        <v>45917.802268518521</v>
      </c>
      <c r="AP58" s="998" t="str">
        <f t="shared" si="12"/>
        <v>Obligated, Pending Amendment Request Approval</v>
      </c>
      <c r="AQ58" s="999">
        <v>0.4</v>
      </c>
      <c r="AR58" s="1006">
        <v>299645.49999999988</v>
      </c>
      <c r="AS58" s="1006">
        <v>720209.99000000022</v>
      </c>
      <c r="AT58" s="1006"/>
      <c r="AU58" s="993">
        <f t="shared" si="13"/>
        <v>1019855.4900000001</v>
      </c>
      <c r="AV58" s="993">
        <f t="shared" si="14"/>
        <v>8818.4000000008382</v>
      </c>
      <c r="AW58" s="1007">
        <v>1539270.0299999998</v>
      </c>
      <c r="AX58" s="1007">
        <v>341311.78</v>
      </c>
      <c r="AY58" s="1007">
        <v>182365.82</v>
      </c>
      <c r="AZ58" s="1007">
        <v>60877.03</v>
      </c>
      <c r="BA58" s="1007">
        <v>158441.28</v>
      </c>
      <c r="BB58" s="1007">
        <v>302864.71999999997</v>
      </c>
      <c r="BC58" s="1007">
        <v>2585130.6599999992</v>
      </c>
      <c r="BD58" s="1007">
        <v>1880077.13</v>
      </c>
      <c r="BE58" s="1000">
        <f t="shared" si="15"/>
        <v>705053.53</v>
      </c>
      <c r="BF58" s="1004" t="s">
        <v>2273</v>
      </c>
      <c r="BG58" s="1005" t="s">
        <v>2208</v>
      </c>
      <c r="BH58" s="1004" t="s">
        <v>2286</v>
      </c>
      <c r="BI58" s="931" t="e">
        <f t="shared" si="16"/>
        <v>#REF!</v>
      </c>
      <c r="BJ58" s="932" t="e">
        <v>#VALUE!</v>
      </c>
    </row>
    <row r="59" spans="1:62" s="807" customFormat="1" ht="114" customHeight="1">
      <c r="A59" s="933">
        <v>673844</v>
      </c>
      <c r="B59" s="934" t="s">
        <v>1051</v>
      </c>
      <c r="C59" s="935" t="s">
        <v>35</v>
      </c>
      <c r="D59" s="934" t="s">
        <v>2116</v>
      </c>
      <c r="E59" s="913" t="s">
        <v>2209</v>
      </c>
      <c r="F59" s="914" t="s">
        <v>2210</v>
      </c>
      <c r="G59" s="936" t="e">
        <f>IF($AO59&lt;&gt;"",_xlfn.XLOOKUP(TEXT(A59,0),#REF!,#REF!,0),0)</f>
        <v>#REF!</v>
      </c>
      <c r="H59" s="936" t="e">
        <f>IF($AO59&lt;&gt;"",_xlfn.XLOOKUP(TEXT(A59,0),#REF!,#REF!,0),0)</f>
        <v>#REF!</v>
      </c>
      <c r="I59" s="936" t="e">
        <f>IF($AO59&lt;&gt;"", _xlfn.XLOOKUP(TEXT(A59,0),#REF!,#REF!,0),0)</f>
        <v>#REF!</v>
      </c>
      <c r="J59" s="936" t="e">
        <f>IF($AO59&lt;&gt;"",_xlfn.XLOOKUP(TEXT(A59,0),#REF!,#REF!,0),0)</f>
        <v>#REF!</v>
      </c>
      <c r="K59" s="936" t="e">
        <f>IF($AO59&lt;&gt;"",_xlfn.XLOOKUP(TEXT(A59,0),#REF!,#REF!,0),0)</f>
        <v>#REF!</v>
      </c>
      <c r="L59" s="936" t="e">
        <f>IF($AO59&lt;&gt;"",_xlfn.XLOOKUP(TEXT(A59,0),#REF!,#REF!,0),0)</f>
        <v>#REF!</v>
      </c>
      <c r="M59" s="937" t="e">
        <f t="shared" si="0"/>
        <v>#REF!</v>
      </c>
      <c r="N59" s="937" t="e">
        <f t="shared" si="1"/>
        <v>#REF!</v>
      </c>
      <c r="O59" s="937" t="e">
        <f t="shared" si="2"/>
        <v>#REF!</v>
      </c>
      <c r="P59" s="938" t="e">
        <f t="shared" si="3"/>
        <v>#REF!</v>
      </c>
      <c r="Q59" s="938" t="e">
        <f t="shared" si="4"/>
        <v>#REF!</v>
      </c>
      <c r="R59" s="938" t="e">
        <f t="shared" si="5"/>
        <v>#REF!</v>
      </c>
      <c r="S59" s="938" t="e">
        <f t="shared" si="6"/>
        <v>#REF!</v>
      </c>
      <c r="T59" s="938" t="e">
        <f t="shared" si="7"/>
        <v>#REF!</v>
      </c>
      <c r="U59" s="938" t="e">
        <f t="shared" si="8"/>
        <v>#REF!</v>
      </c>
      <c r="V59" s="938" t="e">
        <f t="shared" si="9"/>
        <v>#REF!</v>
      </c>
      <c r="W59" s="938" t="e">
        <f t="shared" si="10"/>
        <v>#REF!</v>
      </c>
      <c r="X59" s="938" t="e">
        <f t="shared" si="11"/>
        <v>#REF!</v>
      </c>
      <c r="Y59" s="989">
        <v>1286113.33</v>
      </c>
      <c r="Z59" s="989">
        <v>252342.99999999991</v>
      </c>
      <c r="AA59" s="989">
        <v>208800.58</v>
      </c>
      <c r="AB59" s="989">
        <v>66870.899999999994</v>
      </c>
      <c r="AC59" s="989">
        <v>0</v>
      </c>
      <c r="AD59" s="989">
        <v>0</v>
      </c>
      <c r="AE59" s="939">
        <v>1814127.81</v>
      </c>
      <c r="AF59" s="939">
        <v>1494913.9100000001</v>
      </c>
      <c r="AG59" s="939">
        <v>319213.89999999991</v>
      </c>
      <c r="AH59" s="940" t="s">
        <v>2521</v>
      </c>
      <c r="AI59" s="941" t="s">
        <v>21273</v>
      </c>
      <c r="AJ59" s="941" t="s">
        <v>21276</v>
      </c>
      <c r="AK59" s="941" t="s">
        <v>21277</v>
      </c>
      <c r="AL59" s="936" t="s">
        <v>2293</v>
      </c>
      <c r="AM59" s="936" t="s">
        <v>2239</v>
      </c>
      <c r="AN59" s="940" t="str">
        <f>_xlfn.XLOOKUP(A59,MPL!C:C,MPL!N:N, "Not Found",0)</f>
        <v>Obligated</v>
      </c>
      <c r="AO59" s="943">
        <f>_xlfn.LET(
_xlpm.r,_xlfn.XLOOKUP(A59,MPL!C:C,MPL!S:S, "",0),
IF(ISNUMBER(_xlpm.r),_xlpm.r,"")
)</f>
        <v>44797.437210648146</v>
      </c>
      <c r="AP59" s="943" t="str">
        <f t="shared" si="12"/>
        <v>Obligated</v>
      </c>
      <c r="AQ59" s="944">
        <v>0.87</v>
      </c>
      <c r="AR59" s="936">
        <v>317413.67000000016</v>
      </c>
      <c r="AS59" s="936">
        <v>1302232.7399999993</v>
      </c>
      <c r="AT59" s="936"/>
      <c r="AU59" s="936">
        <f t="shared" si="13"/>
        <v>1619646.4099999995</v>
      </c>
      <c r="AV59" s="936">
        <f t="shared" si="14"/>
        <v>1526924.84</v>
      </c>
      <c r="AW59" s="945">
        <v>243833.22</v>
      </c>
      <c r="AX59" s="945">
        <v>919.39</v>
      </c>
      <c r="AY59" s="945">
        <v>21435.45</v>
      </c>
      <c r="AZ59" s="945">
        <v>574.91</v>
      </c>
      <c r="BA59" s="945">
        <v>14432.64</v>
      </c>
      <c r="BB59" s="945">
        <v>6007.36</v>
      </c>
      <c r="BC59" s="945">
        <v>287202.96999999997</v>
      </c>
      <c r="BD59" s="945">
        <v>279701.31</v>
      </c>
      <c r="BE59" s="945">
        <f t="shared" si="15"/>
        <v>7501.66</v>
      </c>
      <c r="BF59" s="934" t="s">
        <v>2240</v>
      </c>
      <c r="BG59" s="935" t="s">
        <v>275</v>
      </c>
      <c r="BH59" s="934" t="s">
        <v>2276</v>
      </c>
      <c r="BI59" s="946" t="e">
        <f t="shared" si="16"/>
        <v>#REF!</v>
      </c>
      <c r="BJ59" s="947" t="e">
        <v>#VALUE!</v>
      </c>
    </row>
    <row r="60" spans="1:62" s="807" customFormat="1" ht="114" customHeight="1">
      <c r="A60" s="982">
        <v>753782</v>
      </c>
      <c r="B60" s="983" t="s">
        <v>2440</v>
      </c>
      <c r="C60" s="984" t="s">
        <v>46</v>
      </c>
      <c r="D60" s="934" t="s">
        <v>2113</v>
      </c>
      <c r="E60" s="954" t="s">
        <v>2209</v>
      </c>
      <c r="F60" s="955" t="s">
        <v>2210</v>
      </c>
      <c r="G60" s="936" t="e">
        <f>IF($AO60&lt;&gt;"",_xlfn.XLOOKUP(TEXT(A60,0),#REF!,#REF!,0),0)</f>
        <v>#REF!</v>
      </c>
      <c r="H60" s="936" t="e">
        <f>IF($AO60&lt;&gt;"",_xlfn.XLOOKUP(TEXT(A60,0),#REF!,#REF!,0),0)</f>
        <v>#REF!</v>
      </c>
      <c r="I60" s="936" t="e">
        <f>IF($AO60&lt;&gt;"", _xlfn.XLOOKUP(TEXT(A60,0),#REF!,#REF!,0),0)</f>
        <v>#REF!</v>
      </c>
      <c r="J60" s="936" t="e">
        <f>IF($AO60&lt;&gt;"",_xlfn.XLOOKUP(TEXT(A60,0),#REF!,#REF!,0),0)</f>
        <v>#REF!</v>
      </c>
      <c r="K60" s="936" t="e">
        <f>IF($AO60&lt;&gt;"",_xlfn.XLOOKUP(TEXT(A60,0),#REF!,#REF!,0),0)</f>
        <v>#REF!</v>
      </c>
      <c r="L60" s="936" t="e">
        <f>IF($AO60&lt;&gt;"",_xlfn.XLOOKUP(TEXT(A60,0),#REF!,#REF!,0),0)</f>
        <v>#REF!</v>
      </c>
      <c r="M60" s="937" t="e">
        <f t="shared" si="0"/>
        <v>#REF!</v>
      </c>
      <c r="N60" s="937" t="e">
        <f t="shared" si="1"/>
        <v>#REF!</v>
      </c>
      <c r="O60" s="937" t="e">
        <f t="shared" si="2"/>
        <v>#REF!</v>
      </c>
      <c r="P60" s="985" t="e">
        <f t="shared" si="3"/>
        <v>#REF!</v>
      </c>
      <c r="Q60" s="985" t="e">
        <f t="shared" si="4"/>
        <v>#REF!</v>
      </c>
      <c r="R60" s="985" t="e">
        <f t="shared" si="5"/>
        <v>#REF!</v>
      </c>
      <c r="S60" s="985" t="e">
        <f t="shared" si="6"/>
        <v>#REF!</v>
      </c>
      <c r="T60" s="985" t="e">
        <f t="shared" si="7"/>
        <v>#REF!</v>
      </c>
      <c r="U60" s="985" t="e">
        <f t="shared" si="8"/>
        <v>#REF!</v>
      </c>
      <c r="V60" s="938" t="e">
        <f t="shared" si="9"/>
        <v>#REF!</v>
      </c>
      <c r="W60" s="938" t="e">
        <f t="shared" si="10"/>
        <v>#REF!</v>
      </c>
      <c r="X60" s="938" t="e">
        <f t="shared" si="11"/>
        <v>#REF!</v>
      </c>
      <c r="Y60" s="939">
        <v>221703.16999999998</v>
      </c>
      <c r="Z60" s="939">
        <v>2218.84</v>
      </c>
      <c r="AA60" s="986">
        <v>20500.96</v>
      </c>
      <c r="AB60" s="939">
        <v>291.07</v>
      </c>
      <c r="AC60" s="939">
        <v>5970.66</v>
      </c>
      <c r="AD60" s="939">
        <v>1473.34</v>
      </c>
      <c r="AE60" s="939">
        <v>252158.03999999998</v>
      </c>
      <c r="AF60" s="939">
        <v>248174.78999999998</v>
      </c>
      <c r="AG60" s="939">
        <v>3983.25</v>
      </c>
      <c r="AH60" s="940" t="s">
        <v>2521</v>
      </c>
      <c r="AI60" s="941" t="s">
        <v>21336</v>
      </c>
      <c r="AJ60" s="941" t="s">
        <v>21337</v>
      </c>
      <c r="AK60" s="941" t="s">
        <v>21338</v>
      </c>
      <c r="AL60" s="1009" t="s">
        <v>2441</v>
      </c>
      <c r="AM60" s="948" t="s">
        <v>2215</v>
      </c>
      <c r="AN60" s="940" t="str">
        <f>_xlfn.XLOOKUP(A60,MPL!C:C,MPL!N:N, "Not Found",0)</f>
        <v>Obligated</v>
      </c>
      <c r="AO60" s="943">
        <f>_xlfn.LET(
_xlpm.r,_xlfn.XLOOKUP(A60,MPL!C:C,MPL!S:S, "",0),
IF(ISNUMBER(_xlpm.r),_xlpm.r,"")
)</f>
        <v>45960.8440162037</v>
      </c>
      <c r="AP60" s="943" t="str">
        <f t="shared" si="12"/>
        <v>Obligated</v>
      </c>
      <c r="AQ60" s="944">
        <v>0</v>
      </c>
      <c r="AR60" s="987">
        <v>153880.76</v>
      </c>
      <c r="AS60" s="987">
        <v>277.27999999999997</v>
      </c>
      <c r="AT60" s="987"/>
      <c r="AU60" s="936">
        <f t="shared" si="13"/>
        <v>154158.04</v>
      </c>
      <c r="AV60" s="936">
        <f t="shared" si="14"/>
        <v>-52586716.730000004</v>
      </c>
      <c r="AW60" s="988">
        <v>32064811.629999999</v>
      </c>
      <c r="AX60" s="988">
        <v>4437681.6499999994</v>
      </c>
      <c r="AY60" s="988">
        <v>3286608.94</v>
      </c>
      <c r="AZ60" s="988">
        <v>1116082.17</v>
      </c>
      <c r="BA60" s="988">
        <v>4091238.32</v>
      </c>
      <c r="BB60" s="988">
        <v>7842452.0599999996</v>
      </c>
      <c r="BC60" s="988">
        <v>52838874.770000003</v>
      </c>
      <c r="BD60" s="988">
        <v>39442658.890000001</v>
      </c>
      <c r="BE60" s="945">
        <f t="shared" si="15"/>
        <v>13396215.879999999</v>
      </c>
      <c r="BF60" s="983" t="s">
        <v>2268</v>
      </c>
      <c r="BG60" s="984" t="s">
        <v>2208</v>
      </c>
      <c r="BH60" s="983" t="s">
        <v>2241</v>
      </c>
      <c r="BI60" s="946" t="e">
        <f t="shared" si="16"/>
        <v>#REF!</v>
      </c>
      <c r="BJ60" s="947" t="e">
        <v>#VALUE!</v>
      </c>
    </row>
    <row r="61" spans="1:62" s="827" customFormat="1" ht="114" customHeight="1">
      <c r="A61" s="1010">
        <v>550950</v>
      </c>
      <c r="B61" s="1011" t="s">
        <v>107</v>
      </c>
      <c r="C61" s="1012" t="s">
        <v>2135</v>
      </c>
      <c r="D61" s="912" t="s">
        <v>33</v>
      </c>
      <c r="E61" s="913" t="s">
        <v>2209</v>
      </c>
      <c r="F61" s="914" t="s">
        <v>2210</v>
      </c>
      <c r="G61" s="972" t="e">
        <f>IF($AO61&lt;&gt;"",_xlfn.XLOOKUP(TEXT(A61,0),#REF!,#REF!,0),0)</f>
        <v>#REF!</v>
      </c>
      <c r="H61" s="972" t="e">
        <f>IF($AO61&lt;&gt;"",_xlfn.XLOOKUP(TEXT(A61,0),#REF!,#REF!,0),0)</f>
        <v>#REF!</v>
      </c>
      <c r="I61" s="972" t="e">
        <f>IF($AO61&lt;&gt;"", _xlfn.XLOOKUP(TEXT(A61,0),#REF!,#REF!,0),0)</f>
        <v>#REF!</v>
      </c>
      <c r="J61" s="972" t="e">
        <f>IF($AO61&lt;&gt;"",_xlfn.XLOOKUP(TEXT(A61,0),#REF!,#REF!,0),0)</f>
        <v>#REF!</v>
      </c>
      <c r="K61" s="972" t="e">
        <f>IF($AO61&lt;&gt;"",_xlfn.XLOOKUP(TEXT(A61,0),#REF!,#REF!,0),0)</f>
        <v>#REF!</v>
      </c>
      <c r="L61" s="972" t="e">
        <f>IF($AO61&lt;&gt;"",_xlfn.XLOOKUP(TEXT(A61,0),#REF!,#REF!,0),0)</f>
        <v>#REF!</v>
      </c>
      <c r="M61" s="1013" t="e">
        <f t="shared" si="0"/>
        <v>#REF!</v>
      </c>
      <c r="N61" s="1013" t="e">
        <f t="shared" si="1"/>
        <v>#REF!</v>
      </c>
      <c r="O61" s="1013" t="e">
        <f t="shared" si="2"/>
        <v>#REF!</v>
      </c>
      <c r="P61" s="1014" t="e">
        <f t="shared" si="3"/>
        <v>#REF!</v>
      </c>
      <c r="Q61" s="1014" t="e">
        <f t="shared" si="4"/>
        <v>#REF!</v>
      </c>
      <c r="R61" s="1014" t="e">
        <f t="shared" si="5"/>
        <v>#REF!</v>
      </c>
      <c r="S61" s="1014" t="e">
        <f t="shared" si="6"/>
        <v>#REF!</v>
      </c>
      <c r="T61" s="1014" t="e">
        <f t="shared" si="7"/>
        <v>#REF!</v>
      </c>
      <c r="U61" s="1014" t="e">
        <f t="shared" si="8"/>
        <v>#REF!</v>
      </c>
      <c r="V61" s="1014" t="e">
        <f t="shared" si="9"/>
        <v>#REF!</v>
      </c>
      <c r="W61" s="1014" t="e">
        <f t="shared" si="10"/>
        <v>#REF!</v>
      </c>
      <c r="X61" s="1014" t="e">
        <f t="shared" si="11"/>
        <v>#REF!</v>
      </c>
      <c r="Y61" s="1015">
        <v>105263051.66575</v>
      </c>
      <c r="Z61" s="1015">
        <v>16405165.327100001</v>
      </c>
      <c r="AA61" s="918">
        <v>16410099.535499999</v>
      </c>
      <c r="AB61" s="1015">
        <v>1849115.9258000001</v>
      </c>
      <c r="AC61" s="1015">
        <v>62121740.859999999</v>
      </c>
      <c r="AD61" s="1015">
        <v>11046468.76</v>
      </c>
      <c r="AE61" s="1015">
        <v>213095642.07415</v>
      </c>
      <c r="AF61" s="1015">
        <v>183794892.06125</v>
      </c>
      <c r="AG61" s="1015">
        <v>29300750.012900002</v>
      </c>
      <c r="AH61" s="919" t="s">
        <v>2521</v>
      </c>
      <c r="AI61" s="971" t="s">
        <v>2547</v>
      </c>
      <c r="AJ61" s="921" t="s">
        <v>2273</v>
      </c>
      <c r="AK61" s="971" t="s">
        <v>22663</v>
      </c>
      <c r="AL61" s="951" t="s">
        <v>2296</v>
      </c>
      <c r="AM61" s="972" t="s">
        <v>2255</v>
      </c>
      <c r="AN61" s="1016" t="str">
        <f>_xlfn.XLOOKUP(A61,MPL!C:C,MPL!N:N, "Not Found",0)</f>
        <v>Obligated</v>
      </c>
      <c r="AO61" s="1017">
        <f>_xlfn.LET(
_xlpm.r,_xlfn.XLOOKUP(A61,MPL!C:C,MPL!S:S, "",0),
IF(ISNUMBER(_xlpm.r),_xlpm.r,"")
)</f>
        <v>45279.515949074077</v>
      </c>
      <c r="AP61" s="1017" t="str">
        <f t="shared" si="12"/>
        <v>Obligated</v>
      </c>
      <c r="AQ61" s="1018">
        <v>0.11</v>
      </c>
      <c r="AR61" s="972">
        <v>5935100.2599999784</v>
      </c>
      <c r="AS61" s="972">
        <v>11153695.489999985</v>
      </c>
      <c r="AT61" s="972"/>
      <c r="AU61" s="972">
        <f t="shared" si="13"/>
        <v>17088795.749999963</v>
      </c>
      <c r="AV61" s="972">
        <f t="shared" si="14"/>
        <v>53929814.784150004</v>
      </c>
      <c r="AW61" s="1019">
        <v>93729896.230000004</v>
      </c>
      <c r="AX61" s="1019">
        <v>13188476.41</v>
      </c>
      <c r="AY61" s="1019">
        <v>18252835.899999999</v>
      </c>
      <c r="AZ61" s="1019">
        <v>1706525.37</v>
      </c>
      <c r="BA61" s="1019">
        <v>28961853.030000001</v>
      </c>
      <c r="BB61" s="1019">
        <v>3326240.35</v>
      </c>
      <c r="BC61" s="1019">
        <v>159165827.28999999</v>
      </c>
      <c r="BD61" s="1019">
        <v>140944585.16</v>
      </c>
      <c r="BE61" s="1019">
        <f t="shared" si="15"/>
        <v>18221242.130000003</v>
      </c>
      <c r="BF61" s="1011" t="s">
        <v>2273</v>
      </c>
      <c r="BG61" s="1012" t="s">
        <v>2208</v>
      </c>
      <c r="BH61" s="1011"/>
      <c r="BI61" s="931" t="e">
        <f t="shared" si="16"/>
        <v>#REF!</v>
      </c>
      <c r="BJ61" s="932" t="e">
        <v>#VALUE!</v>
      </c>
    </row>
    <row r="62" spans="1:62" s="807" customFormat="1" ht="114" customHeight="1">
      <c r="A62" s="933">
        <v>547187</v>
      </c>
      <c r="B62" s="934" t="s">
        <v>2297</v>
      </c>
      <c r="C62" s="935" t="s">
        <v>33</v>
      </c>
      <c r="D62" s="934" t="s">
        <v>33</v>
      </c>
      <c r="E62" s="913" t="s">
        <v>2203</v>
      </c>
      <c r="F62" s="914" t="s">
        <v>2204</v>
      </c>
      <c r="G62" s="936">
        <f>IF($AO62&lt;&gt;"",_xlfn.XLOOKUP(TEXT(A62,0),#REF!,#REF!,0),0)</f>
        <v>0</v>
      </c>
      <c r="H62" s="936">
        <f>IF($AO62&lt;&gt;"",_xlfn.XLOOKUP(TEXT(A62,0),#REF!,#REF!,0),0)</f>
        <v>0</v>
      </c>
      <c r="I62" s="936">
        <f>IF($AO62&lt;&gt;"", _xlfn.XLOOKUP(TEXT(A62,0),#REF!,#REF!,0),0)</f>
        <v>0</v>
      </c>
      <c r="J62" s="936">
        <f>IF($AO62&lt;&gt;"",_xlfn.XLOOKUP(TEXT(A62,0),#REF!,#REF!,0),0)</f>
        <v>0</v>
      </c>
      <c r="K62" s="936">
        <f>IF($AO62&lt;&gt;"",_xlfn.XLOOKUP(TEXT(A62,0),#REF!,#REF!,0),0)</f>
        <v>0</v>
      </c>
      <c r="L62" s="936">
        <f>IF($AO62&lt;&gt;"",_xlfn.XLOOKUP(TEXT(A62,0),#REF!,#REF!,0),0)</f>
        <v>0</v>
      </c>
      <c r="M62" s="937">
        <f t="shared" si="0"/>
        <v>0</v>
      </c>
      <c r="N62" s="937">
        <f t="shared" si="1"/>
        <v>0</v>
      </c>
      <c r="O62" s="937">
        <f t="shared" si="2"/>
        <v>0</v>
      </c>
      <c r="P62" s="938">
        <f t="shared" si="3"/>
        <v>8910537.1850000005</v>
      </c>
      <c r="Q62" s="938">
        <f t="shared" si="4"/>
        <v>272764.04100000003</v>
      </c>
      <c r="R62" s="938">
        <f t="shared" si="5"/>
        <v>2942350.3010000004</v>
      </c>
      <c r="S62" s="938">
        <f t="shared" si="6"/>
        <v>89054.58100000002</v>
      </c>
      <c r="T62" s="938">
        <f t="shared" si="7"/>
        <v>2669172.077</v>
      </c>
      <c r="U62" s="938">
        <f t="shared" si="8"/>
        <v>22183.281999999999</v>
      </c>
      <c r="V62" s="938">
        <f t="shared" si="9"/>
        <v>14906061.467</v>
      </c>
      <c r="W62" s="938">
        <f t="shared" si="10"/>
        <v>14522059.563000001</v>
      </c>
      <c r="X62" s="938">
        <f t="shared" si="11"/>
        <v>384001.90400000004</v>
      </c>
      <c r="Y62" s="939">
        <v>8910537.1850000005</v>
      </c>
      <c r="Z62" s="939">
        <v>272764.04100000003</v>
      </c>
      <c r="AA62" s="939">
        <v>2942350.3010000004</v>
      </c>
      <c r="AB62" s="939">
        <v>89054.58100000002</v>
      </c>
      <c r="AC62" s="939">
        <v>2669172.077</v>
      </c>
      <c r="AD62" s="939">
        <v>22183.281999999999</v>
      </c>
      <c r="AE62" s="939">
        <v>14906061.467</v>
      </c>
      <c r="AF62" s="939">
        <v>14522059.563000001</v>
      </c>
      <c r="AG62" s="939">
        <v>384001.90400000004</v>
      </c>
      <c r="AH62" s="764" t="s">
        <v>2470</v>
      </c>
      <c r="AI62" s="941" t="s">
        <v>2547</v>
      </c>
      <c r="AJ62" s="765" t="s">
        <v>21252</v>
      </c>
      <c r="AK62" s="765" t="s">
        <v>21386</v>
      </c>
      <c r="AL62" s="941" t="s">
        <v>2298</v>
      </c>
      <c r="AM62" s="936" t="s">
        <v>2206</v>
      </c>
      <c r="AN62" s="940" t="str">
        <f>_xlfn.XLOOKUP(A62,MPL!C:C,MPL!N:N, "Not Found",0)</f>
        <v>Pending Scope &amp; Cost Completion by Applicant</v>
      </c>
      <c r="AO62" s="943" t="str">
        <f>_xlfn.LET(
_xlpm.r,_xlfn.XLOOKUP(A62,MPL!C:C,MPL!S:S, "",0),
IF(ISNUMBER(_xlpm.r),_xlpm.r,"")
)</f>
        <v/>
      </c>
      <c r="AP62" s="943" t="str">
        <f t="shared" si="12"/>
        <v>Pending Scope &amp; Cost Completion by Applicant</v>
      </c>
      <c r="AQ62" s="944" t="s">
        <v>275</v>
      </c>
      <c r="AR62" s="936">
        <v>1074712.8500000001</v>
      </c>
      <c r="AS62" s="936">
        <v>11499.14000000001</v>
      </c>
      <c r="AT62" s="936"/>
      <c r="AU62" s="936">
        <f t="shared" si="13"/>
        <v>1086211.99</v>
      </c>
      <c r="AV62" s="936">
        <f t="shared" si="14"/>
        <v>1355096.4969999995</v>
      </c>
      <c r="AW62" s="945">
        <v>8100488.3499999996</v>
      </c>
      <c r="AX62" s="945">
        <v>247967.31</v>
      </c>
      <c r="AY62" s="945">
        <v>2674863.91</v>
      </c>
      <c r="AZ62" s="945">
        <v>80958.710000000006</v>
      </c>
      <c r="BA62" s="945">
        <v>2426520.0699999998</v>
      </c>
      <c r="BB62" s="945">
        <v>20166.62</v>
      </c>
      <c r="BC62" s="945">
        <v>13550964.970000001</v>
      </c>
      <c r="BD62" s="945">
        <v>13201872.33</v>
      </c>
      <c r="BE62" s="945">
        <f t="shared" si="15"/>
        <v>349092.64</v>
      </c>
      <c r="BF62" s="934" t="s">
        <v>2234</v>
      </c>
      <c r="BG62" s="935" t="s">
        <v>2208</v>
      </c>
      <c r="BH62" s="934" t="s">
        <v>2299</v>
      </c>
      <c r="BI62" s="946">
        <f t="shared" si="16"/>
        <v>1</v>
      </c>
      <c r="BJ62" s="947" t="e">
        <v>#VALUE!</v>
      </c>
    </row>
    <row r="63" spans="1:62" s="827" customFormat="1" ht="114" customHeight="1">
      <c r="A63" s="1020">
        <v>956593</v>
      </c>
      <c r="B63" s="929" t="s">
        <v>173</v>
      </c>
      <c r="C63" s="930" t="s">
        <v>33</v>
      </c>
      <c r="D63" s="929" t="s">
        <v>33</v>
      </c>
      <c r="E63" s="913" t="s">
        <v>2209</v>
      </c>
      <c r="F63" s="914" t="s">
        <v>2210</v>
      </c>
      <c r="G63" s="927" t="e">
        <f>IF($AO63&lt;&gt;"",_xlfn.XLOOKUP(TEXT(A63,0),#REF!,#REF!,0),0)</f>
        <v>#REF!</v>
      </c>
      <c r="H63" s="927" t="e">
        <f>IF($AO63&lt;&gt;"",_xlfn.XLOOKUP(TEXT(A63,0),#REF!,#REF!,0),0)</f>
        <v>#REF!</v>
      </c>
      <c r="I63" s="927" t="e">
        <f>IF($AO63&lt;&gt;"", _xlfn.XLOOKUP(TEXT(A63,0),#REF!,#REF!,0),0)</f>
        <v>#REF!</v>
      </c>
      <c r="J63" s="927" t="e">
        <f>IF($AO63&lt;&gt;"",_xlfn.XLOOKUP(TEXT(A63,0),#REF!,#REF!,0),0)</f>
        <v>#REF!</v>
      </c>
      <c r="K63" s="927" t="e">
        <f>IF($AO63&lt;&gt;"",_xlfn.XLOOKUP(TEXT(A63,0),#REF!,#REF!,0),0)</f>
        <v>#REF!</v>
      </c>
      <c r="L63" s="927" t="e">
        <f>IF($AO63&lt;&gt;"",_xlfn.XLOOKUP(TEXT(A63,0),#REF!,#REF!,0),0)</f>
        <v>#REF!</v>
      </c>
      <c r="M63" s="1021" t="e">
        <f t="shared" si="0"/>
        <v>#REF!</v>
      </c>
      <c r="N63" s="1021" t="e">
        <f t="shared" si="1"/>
        <v>#REF!</v>
      </c>
      <c r="O63" s="1021" t="e">
        <f t="shared" si="2"/>
        <v>#REF!</v>
      </c>
      <c r="P63" s="1022" t="e">
        <f t="shared" si="3"/>
        <v>#REF!</v>
      </c>
      <c r="Q63" s="1022" t="e">
        <f t="shared" si="4"/>
        <v>#REF!</v>
      </c>
      <c r="R63" s="1022" t="e">
        <f t="shared" si="5"/>
        <v>#REF!</v>
      </c>
      <c r="S63" s="1022" t="e">
        <f t="shared" si="6"/>
        <v>#REF!</v>
      </c>
      <c r="T63" s="1022" t="e">
        <f t="shared" si="7"/>
        <v>#REF!</v>
      </c>
      <c r="U63" s="1022" t="e">
        <f t="shared" si="8"/>
        <v>#REF!</v>
      </c>
      <c r="V63" s="1022" t="e">
        <f t="shared" si="9"/>
        <v>#REF!</v>
      </c>
      <c r="W63" s="1022" t="e">
        <f t="shared" si="10"/>
        <v>#REF!</v>
      </c>
      <c r="X63" s="1022" t="e">
        <f t="shared" si="11"/>
        <v>#REF!</v>
      </c>
      <c r="Y63" s="1023">
        <v>4404224.9448669702</v>
      </c>
      <c r="Z63" s="1023">
        <v>1427070.171587798</v>
      </c>
      <c r="AA63" s="1023">
        <v>402805.69</v>
      </c>
      <c r="AB63" s="1023">
        <v>137265.81999999995</v>
      </c>
      <c r="AC63" s="1023">
        <v>134857.23000000001</v>
      </c>
      <c r="AD63" s="1023">
        <v>320428.90000000002</v>
      </c>
      <c r="AE63" s="1023">
        <v>6826652.7564547695</v>
      </c>
      <c r="AF63" s="1023">
        <v>4941887.864866971</v>
      </c>
      <c r="AG63" s="1023">
        <v>1884764.891587798</v>
      </c>
      <c r="AH63" s="919" t="s">
        <v>2470</v>
      </c>
      <c r="AI63" s="920" t="s">
        <v>2547</v>
      </c>
      <c r="AJ63" s="921" t="s">
        <v>21276</v>
      </c>
      <c r="AK63" s="920" t="s">
        <v>21386</v>
      </c>
      <c r="AL63" s="915" t="s">
        <v>2300</v>
      </c>
      <c r="AM63" s="915" t="s">
        <v>2206</v>
      </c>
      <c r="AN63" s="924" t="str">
        <f>_xlfn.XLOOKUP(A63,MPL!C:C,MPL!N:N, "Not Found",0)</f>
        <v>Obligated</v>
      </c>
      <c r="AO63" s="925">
        <f>_xlfn.LET(
_xlpm.r,_xlfn.XLOOKUP(A63,MPL!C:C,MPL!S:S, "",0),
IF(ISNUMBER(_xlpm.r),_xlpm.r,"")
)</f>
        <v>45922.677256944444</v>
      </c>
      <c r="AP63" s="925" t="str">
        <f t="shared" si="12"/>
        <v>Obligated</v>
      </c>
      <c r="AQ63" s="926">
        <v>0.2</v>
      </c>
      <c r="AR63" s="927">
        <v>218717.80999999988</v>
      </c>
      <c r="AS63" s="927">
        <v>372387.71000000008</v>
      </c>
      <c r="AT63" s="927"/>
      <c r="AU63" s="927">
        <f t="shared" si="13"/>
        <v>591105.52</v>
      </c>
      <c r="AV63" s="927">
        <f t="shared" si="14"/>
        <v>919333.14645477105</v>
      </c>
      <c r="AW63" s="928">
        <v>3600960.6953336108</v>
      </c>
      <c r="AX63" s="928">
        <v>548535.38326163474</v>
      </c>
      <c r="AY63" s="928">
        <v>366186.99039997271</v>
      </c>
      <c r="AZ63" s="928">
        <v>124787.10692321428</v>
      </c>
      <c r="BA63" s="928">
        <v>443168.18052370206</v>
      </c>
      <c r="BB63" s="928">
        <v>823681.25355786423</v>
      </c>
      <c r="BC63" s="928">
        <v>5907319.6099999985</v>
      </c>
      <c r="BD63" s="928">
        <v>4410315.8662572857</v>
      </c>
      <c r="BE63" s="928">
        <f t="shared" si="15"/>
        <v>1497003.7437427132</v>
      </c>
      <c r="BF63" s="929" t="s">
        <v>2240</v>
      </c>
      <c r="BG63" s="930" t="s">
        <v>275</v>
      </c>
      <c r="BH63" s="929"/>
      <c r="BI63" s="931" t="e">
        <f t="shared" si="16"/>
        <v>#REF!</v>
      </c>
      <c r="BJ63" s="932" t="e">
        <v>#VALUE!</v>
      </c>
    </row>
    <row r="64" spans="1:62" s="827" customFormat="1" ht="114" customHeight="1">
      <c r="A64" s="1020">
        <v>550910</v>
      </c>
      <c r="B64" s="929" t="s">
        <v>55</v>
      </c>
      <c r="C64" s="930" t="s">
        <v>33</v>
      </c>
      <c r="D64" s="929" t="s">
        <v>2120</v>
      </c>
      <c r="E64" s="913" t="s">
        <v>2209</v>
      </c>
      <c r="F64" s="914" t="s">
        <v>2210</v>
      </c>
      <c r="G64" s="927" t="e">
        <f>IF($AO64&lt;&gt;"",_xlfn.XLOOKUP(TEXT(A64,0),#REF!,#REF!,0),0)</f>
        <v>#REF!</v>
      </c>
      <c r="H64" s="927" t="e">
        <f>IF($AO64&lt;&gt;"",_xlfn.XLOOKUP(TEXT(A64,0),#REF!,#REF!,0),0)</f>
        <v>#REF!</v>
      </c>
      <c r="I64" s="927" t="e">
        <f>IF($AO64&lt;&gt;"", _xlfn.XLOOKUP(TEXT(A64,0),#REF!,#REF!,0),0)</f>
        <v>#REF!</v>
      </c>
      <c r="J64" s="927" t="e">
        <f>IF($AO64&lt;&gt;"",_xlfn.XLOOKUP(TEXT(A64,0),#REF!,#REF!,0),0)</f>
        <v>#REF!</v>
      </c>
      <c r="K64" s="927" t="e">
        <f>IF($AO64&lt;&gt;"",_xlfn.XLOOKUP(TEXT(A64,0),#REF!,#REF!,0),0)</f>
        <v>#REF!</v>
      </c>
      <c r="L64" s="927" t="e">
        <f>IF($AO64&lt;&gt;"",_xlfn.XLOOKUP(TEXT(A64,0),#REF!,#REF!,0),0)</f>
        <v>#REF!</v>
      </c>
      <c r="M64" s="1021" t="e">
        <f t="shared" si="0"/>
        <v>#REF!</v>
      </c>
      <c r="N64" s="1021" t="e">
        <f t="shared" si="1"/>
        <v>#REF!</v>
      </c>
      <c r="O64" s="1021" t="e">
        <f t="shared" si="2"/>
        <v>#REF!</v>
      </c>
      <c r="P64" s="1022" t="e">
        <f t="shared" si="3"/>
        <v>#REF!</v>
      </c>
      <c r="Q64" s="1022" t="e">
        <f t="shared" si="4"/>
        <v>#REF!</v>
      </c>
      <c r="R64" s="1022" t="e">
        <f t="shared" si="5"/>
        <v>#REF!</v>
      </c>
      <c r="S64" s="1022" t="e">
        <f t="shared" si="6"/>
        <v>#REF!</v>
      </c>
      <c r="T64" s="1022" t="e">
        <f t="shared" si="7"/>
        <v>#REF!</v>
      </c>
      <c r="U64" s="1022" t="e">
        <f t="shared" si="8"/>
        <v>#REF!</v>
      </c>
      <c r="V64" s="1022" t="e">
        <f t="shared" si="9"/>
        <v>#REF!</v>
      </c>
      <c r="W64" s="1022" t="e">
        <f t="shared" si="10"/>
        <v>#REF!</v>
      </c>
      <c r="X64" s="1022" t="e">
        <f t="shared" si="11"/>
        <v>#REF!</v>
      </c>
      <c r="Y64" s="1023">
        <v>6627797.2420000006</v>
      </c>
      <c r="Z64" s="1023">
        <v>509533.27700000006</v>
      </c>
      <c r="AA64" s="1023">
        <v>1406160.7560000001</v>
      </c>
      <c r="AB64" s="1023">
        <v>223021.579</v>
      </c>
      <c r="AC64" s="1023">
        <v>0</v>
      </c>
      <c r="AD64" s="1023">
        <v>0</v>
      </c>
      <c r="AE64" s="1023">
        <v>8766512.8540000003</v>
      </c>
      <c r="AF64" s="1023">
        <v>8033957.9980000006</v>
      </c>
      <c r="AG64" s="1023">
        <v>732554.85600000003</v>
      </c>
      <c r="AH64" s="919" t="s">
        <v>2521</v>
      </c>
      <c r="AI64" s="1024" t="s">
        <v>2547</v>
      </c>
      <c r="AJ64" s="921" t="s">
        <v>21276</v>
      </c>
      <c r="AK64" s="920" t="s">
        <v>2208</v>
      </c>
      <c r="AL64" s="1025" t="s">
        <v>2301</v>
      </c>
      <c r="AM64" s="1026" t="s">
        <v>2206</v>
      </c>
      <c r="AN64" s="924" t="str">
        <f>_xlfn.XLOOKUP(A64,MPL!C:C,MPL!N:N, "Not Found",0)</f>
        <v>Obligated</v>
      </c>
      <c r="AO64" s="925">
        <f>_xlfn.LET(
_xlpm.r,_xlfn.XLOOKUP(A64,MPL!C:C,MPL!S:S, "",0),
IF(ISNUMBER(_xlpm.r),_xlpm.r,"")
)</f>
        <v>45050.479062500002</v>
      </c>
      <c r="AP64" s="925" t="str">
        <f t="shared" si="12"/>
        <v>Obligated</v>
      </c>
      <c r="AQ64" s="926">
        <v>0.81000000000000016</v>
      </c>
      <c r="AR64" s="927">
        <v>2379891.3600000003</v>
      </c>
      <c r="AS64" s="927">
        <v>8174673.9400000004</v>
      </c>
      <c r="AT64" s="927"/>
      <c r="AU64" s="927">
        <f t="shared" si="13"/>
        <v>10554565.300000001</v>
      </c>
      <c r="AV64" s="927">
        <f t="shared" si="14"/>
        <v>796955.71400000062</v>
      </c>
      <c r="AW64" s="928">
        <v>6025270.2199999997</v>
      </c>
      <c r="AX64" s="928">
        <v>463212.07</v>
      </c>
      <c r="AY64" s="928">
        <v>1278327.96</v>
      </c>
      <c r="AZ64" s="928">
        <v>202746.88999999998</v>
      </c>
      <c r="BA64" s="928">
        <v>0</v>
      </c>
      <c r="BB64" s="928">
        <v>0</v>
      </c>
      <c r="BC64" s="928">
        <v>7969557.1399999997</v>
      </c>
      <c r="BD64" s="928">
        <v>7303598.1799999997</v>
      </c>
      <c r="BE64" s="928">
        <f t="shared" si="15"/>
        <v>665958.96</v>
      </c>
      <c r="BF64" s="929" t="s">
        <v>2207</v>
      </c>
      <c r="BG64" s="930" t="s">
        <v>2208</v>
      </c>
      <c r="BH64" s="929" t="s">
        <v>2256</v>
      </c>
      <c r="BI64" s="931" t="e">
        <f t="shared" si="16"/>
        <v>#REF!</v>
      </c>
      <c r="BJ64" s="932" t="e">
        <v>#VALUE!</v>
      </c>
    </row>
    <row r="65" spans="1:62" s="827" customFormat="1" ht="114" customHeight="1">
      <c r="A65" s="933">
        <v>546370</v>
      </c>
      <c r="B65" s="934" t="s">
        <v>58</v>
      </c>
      <c r="C65" s="935" t="s">
        <v>33</v>
      </c>
      <c r="D65" s="934" t="s">
        <v>2115</v>
      </c>
      <c r="E65" s="913" t="s">
        <v>2209</v>
      </c>
      <c r="F65" s="914" t="s">
        <v>2210</v>
      </c>
      <c r="G65" s="936" t="e">
        <f>IF($AO65&lt;&gt;"",_xlfn.XLOOKUP(TEXT(A65,0),#REF!,#REF!,0),0)</f>
        <v>#REF!</v>
      </c>
      <c r="H65" s="936" t="e">
        <f>IF($AO65&lt;&gt;"",_xlfn.XLOOKUP(TEXT(A65,0),#REF!,#REF!,0),0)</f>
        <v>#REF!</v>
      </c>
      <c r="I65" s="936" t="e">
        <f>IF($AO65&lt;&gt;"", _xlfn.XLOOKUP(TEXT(A65,0),#REF!,#REF!,0),0)</f>
        <v>#REF!</v>
      </c>
      <c r="J65" s="936" t="e">
        <f>IF($AO65&lt;&gt;"",_xlfn.XLOOKUP(TEXT(A65,0),#REF!,#REF!,0),0)</f>
        <v>#REF!</v>
      </c>
      <c r="K65" s="936" t="e">
        <f>IF($AO65&lt;&gt;"",_xlfn.XLOOKUP(TEXT(A65,0),#REF!,#REF!,0),0)</f>
        <v>#REF!</v>
      </c>
      <c r="L65" s="936" t="e">
        <f>IF($AO65&lt;&gt;"",_xlfn.XLOOKUP(TEXT(A65,0),#REF!,#REF!,0),0)</f>
        <v>#REF!</v>
      </c>
      <c r="M65" s="937" t="e">
        <f t="shared" si="0"/>
        <v>#REF!</v>
      </c>
      <c r="N65" s="937" t="e">
        <f t="shared" si="1"/>
        <v>#REF!</v>
      </c>
      <c r="O65" s="937" t="e">
        <f t="shared" si="2"/>
        <v>#REF!</v>
      </c>
      <c r="P65" s="938" t="e">
        <f t="shared" si="3"/>
        <v>#REF!</v>
      </c>
      <c r="Q65" s="938" t="e">
        <f t="shared" si="4"/>
        <v>#REF!</v>
      </c>
      <c r="R65" s="938" t="e">
        <f t="shared" si="5"/>
        <v>#REF!</v>
      </c>
      <c r="S65" s="938" t="e">
        <f t="shared" si="6"/>
        <v>#REF!</v>
      </c>
      <c r="T65" s="938" t="e">
        <f t="shared" si="7"/>
        <v>#REF!</v>
      </c>
      <c r="U65" s="938" t="e">
        <f t="shared" si="8"/>
        <v>#REF!</v>
      </c>
      <c r="V65" s="938" t="e">
        <f t="shared" si="9"/>
        <v>#REF!</v>
      </c>
      <c r="W65" s="938" t="e">
        <f t="shared" si="10"/>
        <v>#REF!</v>
      </c>
      <c r="X65" s="938" t="e">
        <f t="shared" si="11"/>
        <v>#REF!</v>
      </c>
      <c r="Y65" s="939">
        <v>4931269.7609999999</v>
      </c>
      <c r="Z65" s="939">
        <v>367083.277</v>
      </c>
      <c r="AA65" s="939">
        <v>1095995.0210000002</v>
      </c>
      <c r="AB65" s="939">
        <v>169939.56100000002</v>
      </c>
      <c r="AC65" s="939">
        <v>0</v>
      </c>
      <c r="AD65" s="939">
        <v>0</v>
      </c>
      <c r="AE65" s="939">
        <v>6564287.6199999992</v>
      </c>
      <c r="AF65" s="939">
        <v>6027264.7819999997</v>
      </c>
      <c r="AG65" s="939">
        <v>537022.83799999999</v>
      </c>
      <c r="AH65" s="940" t="s">
        <v>2521</v>
      </c>
      <c r="AI65" s="941" t="s">
        <v>2547</v>
      </c>
      <c r="AJ65" s="941" t="s">
        <v>21276</v>
      </c>
      <c r="AK65" s="941" t="s">
        <v>21375</v>
      </c>
      <c r="AL65" s="936" t="s">
        <v>2302</v>
      </c>
      <c r="AM65" s="936" t="s">
        <v>2206</v>
      </c>
      <c r="AN65" s="940" t="str">
        <f>_xlfn.XLOOKUP(A65,MPL!C:C,MPL!N:N, "Not Found",0)</f>
        <v>Obligated</v>
      </c>
      <c r="AO65" s="943">
        <f>_xlfn.LET(
_xlpm.r,_xlfn.XLOOKUP(A65,MPL!C:C,MPL!S:S, "",0),
IF(ISNUMBER(_xlpm.r),_xlpm.r,"")
)</f>
        <v>45335.524837962963</v>
      </c>
      <c r="AP65" s="943" t="str">
        <f t="shared" si="12"/>
        <v>Obligated</v>
      </c>
      <c r="AQ65" s="944">
        <v>0.71</v>
      </c>
      <c r="AR65" s="936">
        <v>2841572.6799999978</v>
      </c>
      <c r="AS65" s="936">
        <v>3200923.8600000008</v>
      </c>
      <c r="AT65" s="936"/>
      <c r="AU65" s="936">
        <f t="shared" si="13"/>
        <v>6042496.5399999991</v>
      </c>
      <c r="AV65" s="936">
        <f t="shared" si="14"/>
        <v>596753.41999999899</v>
      </c>
      <c r="AW65" s="945">
        <v>4482972.51</v>
      </c>
      <c r="AX65" s="945">
        <v>333712.06999999995</v>
      </c>
      <c r="AY65" s="945">
        <v>996359.11</v>
      </c>
      <c r="AZ65" s="945">
        <v>154490.51</v>
      </c>
      <c r="BA65" s="945">
        <v>0</v>
      </c>
      <c r="BB65" s="945">
        <v>0</v>
      </c>
      <c r="BC65" s="945">
        <v>5967534.2000000002</v>
      </c>
      <c r="BD65" s="945">
        <v>5479331.6200000001</v>
      </c>
      <c r="BE65" s="945">
        <f t="shared" si="15"/>
        <v>488202.57999999996</v>
      </c>
      <c r="BF65" s="934" t="s">
        <v>2223</v>
      </c>
      <c r="BG65" s="949" t="s">
        <v>2224</v>
      </c>
      <c r="BH65" s="934" t="s">
        <v>2256</v>
      </c>
      <c r="BI65" s="946" t="e">
        <f t="shared" si="16"/>
        <v>#REF!</v>
      </c>
      <c r="BJ65" s="947" t="e">
        <v>#VALUE!</v>
      </c>
    </row>
    <row r="66" spans="1:62" s="807" customFormat="1" ht="114" customHeight="1">
      <c r="A66" s="933">
        <v>673843</v>
      </c>
      <c r="B66" s="934" t="s">
        <v>1037</v>
      </c>
      <c r="C66" s="935" t="s">
        <v>35</v>
      </c>
      <c r="D66" s="934" t="s">
        <v>2116</v>
      </c>
      <c r="E66" s="913" t="s">
        <v>2209</v>
      </c>
      <c r="F66" s="914" t="s">
        <v>2210</v>
      </c>
      <c r="G66" s="936" t="e">
        <f>IF($AO66&lt;&gt;"",_xlfn.XLOOKUP(TEXT(A66,0),#REF!,#REF!,0),0)</f>
        <v>#REF!</v>
      </c>
      <c r="H66" s="936" t="e">
        <f>IF($AO66&lt;&gt;"",_xlfn.XLOOKUP(TEXT(A66,0),#REF!,#REF!,0),0)</f>
        <v>#REF!</v>
      </c>
      <c r="I66" s="936" t="e">
        <f>IF($AO66&lt;&gt;"", _xlfn.XLOOKUP(TEXT(A66,0),#REF!,#REF!,0),0)</f>
        <v>#REF!</v>
      </c>
      <c r="J66" s="936" t="e">
        <f>IF($AO66&lt;&gt;"",_xlfn.XLOOKUP(TEXT(A66,0),#REF!,#REF!,0),0)</f>
        <v>#REF!</v>
      </c>
      <c r="K66" s="936" t="e">
        <f>IF($AO66&lt;&gt;"",_xlfn.XLOOKUP(TEXT(A66,0),#REF!,#REF!,0),0)</f>
        <v>#REF!</v>
      </c>
      <c r="L66" s="936" t="e">
        <f>IF($AO66&lt;&gt;"",_xlfn.XLOOKUP(TEXT(A66,0),#REF!,#REF!,0),0)</f>
        <v>#REF!</v>
      </c>
      <c r="M66" s="937" t="e">
        <f t="shared" si="0"/>
        <v>#REF!</v>
      </c>
      <c r="N66" s="937" t="e">
        <f t="shared" si="1"/>
        <v>#REF!</v>
      </c>
      <c r="O66" s="937" t="e">
        <f t="shared" si="2"/>
        <v>#REF!</v>
      </c>
      <c r="P66" s="938" t="e">
        <f t="shared" si="3"/>
        <v>#REF!</v>
      </c>
      <c r="Q66" s="938" t="e">
        <f t="shared" si="4"/>
        <v>#REF!</v>
      </c>
      <c r="R66" s="938" t="e">
        <f t="shared" si="5"/>
        <v>#REF!</v>
      </c>
      <c r="S66" s="938" t="e">
        <f t="shared" si="6"/>
        <v>#REF!</v>
      </c>
      <c r="T66" s="938" t="e">
        <f t="shared" si="7"/>
        <v>#REF!</v>
      </c>
      <c r="U66" s="938" t="e">
        <f t="shared" si="8"/>
        <v>#REF!</v>
      </c>
      <c r="V66" s="938" t="e">
        <f t="shared" si="9"/>
        <v>#REF!</v>
      </c>
      <c r="W66" s="938" t="e">
        <f t="shared" si="10"/>
        <v>#REF!</v>
      </c>
      <c r="X66" s="938" t="e">
        <f t="shared" si="11"/>
        <v>#REF!</v>
      </c>
      <c r="Y66" s="989">
        <v>2253235.4500000002</v>
      </c>
      <c r="Z66" s="989">
        <v>179969</v>
      </c>
      <c r="AA66" s="989">
        <v>175796</v>
      </c>
      <c r="AB66" s="989">
        <v>47692</v>
      </c>
      <c r="AC66" s="989">
        <v>0</v>
      </c>
      <c r="AD66" s="989">
        <v>0</v>
      </c>
      <c r="AE66" s="939">
        <v>2656692.4500000002</v>
      </c>
      <c r="AF66" s="939">
        <v>2429031.4500000002</v>
      </c>
      <c r="AG66" s="939">
        <v>227661</v>
      </c>
      <c r="AH66" s="940" t="s">
        <v>2521</v>
      </c>
      <c r="AI66" s="941" t="s">
        <v>21273</v>
      </c>
      <c r="AJ66" s="941" t="s">
        <v>21276</v>
      </c>
      <c r="AK66" s="941" t="s">
        <v>21277</v>
      </c>
      <c r="AL66" s="936" t="s">
        <v>2303</v>
      </c>
      <c r="AM66" s="936" t="s">
        <v>2239</v>
      </c>
      <c r="AN66" s="940" t="str">
        <f>_xlfn.XLOOKUP(A66,MPL!C:C,MPL!N:N, "Not Found",0)</f>
        <v>Obligated</v>
      </c>
      <c r="AO66" s="943">
        <f>_xlfn.LET(
_xlpm.r,_xlfn.XLOOKUP(A66,MPL!C:C,MPL!S:S, "",0),
IF(ISNUMBER(_xlpm.r),_xlpm.r,"")
)</f>
        <v>44851.484317129631</v>
      </c>
      <c r="AP66" s="943" t="str">
        <f t="shared" si="12"/>
        <v>Obligated</v>
      </c>
      <c r="AQ66" s="944">
        <v>0.8</v>
      </c>
      <c r="AR66" s="936">
        <v>365075.67999999993</v>
      </c>
      <c r="AS66" s="936">
        <v>2165876.0699999966</v>
      </c>
      <c r="AT66" s="936"/>
      <c r="AU66" s="936">
        <f t="shared" si="13"/>
        <v>2530951.7499999963</v>
      </c>
      <c r="AV66" s="936">
        <f t="shared" si="14"/>
        <v>1349041.4500000002</v>
      </c>
      <c r="AW66" s="945">
        <v>904194</v>
      </c>
      <c r="AX66" s="945">
        <v>179969</v>
      </c>
      <c r="AY66" s="945">
        <v>175796</v>
      </c>
      <c r="AZ66" s="945">
        <v>47692</v>
      </c>
      <c r="BA66" s="945">
        <v>0</v>
      </c>
      <c r="BB66" s="945">
        <v>0</v>
      </c>
      <c r="BC66" s="945">
        <v>1307651</v>
      </c>
      <c r="BD66" s="945">
        <f>AW66+AY66+BA66</f>
        <v>1079990</v>
      </c>
      <c r="BE66" s="945">
        <f t="shared" si="15"/>
        <v>227661</v>
      </c>
      <c r="BF66" s="934" t="s">
        <v>2240</v>
      </c>
      <c r="BG66" s="935" t="s">
        <v>275</v>
      </c>
      <c r="BH66" s="934" t="s">
        <v>2276</v>
      </c>
      <c r="BI66" s="946" t="e">
        <f t="shared" si="16"/>
        <v>#REF!</v>
      </c>
      <c r="BJ66" s="947" t="e">
        <v>#VALUE!</v>
      </c>
    </row>
    <row r="67" spans="1:62" s="807" customFormat="1" ht="114" customHeight="1">
      <c r="A67" s="805">
        <v>165213</v>
      </c>
      <c r="B67" s="983" t="s">
        <v>252</v>
      </c>
      <c r="C67" s="984" t="s">
        <v>46</v>
      </c>
      <c r="D67" s="934" t="s">
        <v>2111</v>
      </c>
      <c r="E67" s="954" t="s">
        <v>2203</v>
      </c>
      <c r="F67" s="955" t="s">
        <v>2204</v>
      </c>
      <c r="G67" s="936">
        <f>IF($AO67&lt;&gt;"",_xlfn.XLOOKUP(TEXT(A67,0),#REF!,#REF!,0),0)</f>
        <v>0</v>
      </c>
      <c r="H67" s="936">
        <f>IF($AO67&lt;&gt;"",_xlfn.XLOOKUP(TEXT(A67,0),#REF!,#REF!,0),0)</f>
        <v>0</v>
      </c>
      <c r="I67" s="936">
        <f>IF($AO67&lt;&gt;"", _xlfn.XLOOKUP(TEXT(A67,0),#REF!,#REF!,0),0)</f>
        <v>0</v>
      </c>
      <c r="J67" s="936">
        <f>IF($AO67&lt;&gt;"",_xlfn.XLOOKUP(TEXT(A67,0),#REF!,#REF!,0),0)</f>
        <v>0</v>
      </c>
      <c r="K67" s="936">
        <f>IF($AO67&lt;&gt;"",_xlfn.XLOOKUP(TEXT(A67,0),#REF!,#REF!,0),0)</f>
        <v>0</v>
      </c>
      <c r="L67" s="936">
        <f>IF($AO67&lt;&gt;"",_xlfn.XLOOKUP(TEXT(A67,0),#REF!,#REF!,0),0)</f>
        <v>0</v>
      </c>
      <c r="M67" s="937">
        <f t="shared" ref="M67:M130" si="17">SUM(G67:L67)</f>
        <v>0</v>
      </c>
      <c r="N67" s="937">
        <f t="shared" ref="N67:N130" si="18">SUM(G67,I67,K67)</f>
        <v>0</v>
      </c>
      <c r="O67" s="937">
        <f t="shared" ref="O67:O130" si="19">SUM(H67,J67,L67)</f>
        <v>0</v>
      </c>
      <c r="P67" s="985">
        <f t="shared" ref="P67:P130" si="20">Y67-G67</f>
        <v>90286761.909999996</v>
      </c>
      <c r="Q67" s="985">
        <f t="shared" ref="Q67:Q130" si="21">Z67-H67</f>
        <v>33780983.562946841</v>
      </c>
      <c r="R67" s="985">
        <f t="shared" ref="R67:R130" si="22">AA67-I67</f>
        <v>7450643.7300000004</v>
      </c>
      <c r="S67" s="985">
        <f t="shared" ref="S67:S130" si="23">AB67-J67</f>
        <v>2497575.1807091059</v>
      </c>
      <c r="T67" s="985">
        <f t="shared" ref="T67:T130" si="24">AC67-K67</f>
        <v>14930827.720000001</v>
      </c>
      <c r="U67" s="985">
        <f t="shared" ref="U67:U130" si="25">AD67-L67</f>
        <v>1685383.8863440508</v>
      </c>
      <c r="V67" s="938">
        <f t="shared" ref="V67:V130" si="26">SUM(W67:X67)</f>
        <v>150632175.99000001</v>
      </c>
      <c r="W67" s="938">
        <f t="shared" ref="W67:W130" si="27">SUM(P67,R67,T67)</f>
        <v>112668233.36</v>
      </c>
      <c r="X67" s="938">
        <f t="shared" ref="X67:X130" si="28">SUM(Q67,S67,U67)</f>
        <v>37963942.630000003</v>
      </c>
      <c r="Y67" s="939">
        <v>90286761.909999996</v>
      </c>
      <c r="Z67" s="939">
        <v>33780983.562946841</v>
      </c>
      <c r="AA67" s="986">
        <v>7450643.7300000004</v>
      </c>
      <c r="AB67" s="939">
        <v>2497575.1807091059</v>
      </c>
      <c r="AC67" s="939">
        <v>14930827.720000001</v>
      </c>
      <c r="AD67" s="939">
        <v>1685383.8863440508</v>
      </c>
      <c r="AE67" s="939">
        <v>150632175.99000001</v>
      </c>
      <c r="AF67" s="939">
        <v>112668233.36</v>
      </c>
      <c r="AG67" s="939">
        <v>37963942.630000003</v>
      </c>
      <c r="AH67" s="940" t="s">
        <v>2521</v>
      </c>
      <c r="AI67" s="941" t="s">
        <v>21339</v>
      </c>
      <c r="AJ67" s="941" t="s">
        <v>21252</v>
      </c>
      <c r="AK67" s="941" t="s">
        <v>21340</v>
      </c>
      <c r="AL67" s="1009" t="s">
        <v>2307</v>
      </c>
      <c r="AM67" s="948" t="s">
        <v>2215</v>
      </c>
      <c r="AN67" s="940" t="str">
        <f>_xlfn.XLOOKUP(A67,MPL!C:C,MPL!N:N, "Not Found",0)</f>
        <v>Pending Scope &amp; Cost Completion by Applicant</v>
      </c>
      <c r="AO67" s="943" t="str">
        <f>_xlfn.LET(
_xlpm.r,_xlfn.XLOOKUP(A67,MPL!C:C,MPL!S:S, "",0),
IF(ISNUMBER(_xlpm.r),_xlpm.r,"")
)</f>
        <v/>
      </c>
      <c r="AP67" s="943" t="str">
        <f t="shared" ref="AP67:AP130" si="29">IF(AND(AO67&lt;&gt;"", AN67 &lt;&gt;"Obligated"), "Obligated"&amp;", "&amp;AN67, AN67)</f>
        <v>Pending Scope &amp; Cost Completion by Applicant</v>
      </c>
      <c r="AQ67" s="944" t="s">
        <v>275</v>
      </c>
      <c r="AR67" s="987">
        <v>5633450.47000001</v>
      </c>
      <c r="AS67" s="987">
        <v>27819.849999999926</v>
      </c>
      <c r="AT67" s="987"/>
      <c r="AU67" s="936">
        <f t="shared" ref="AU67:AU130" si="30">AR67+AS67+AT67</f>
        <v>5661270.3200000096</v>
      </c>
      <c r="AV67" s="936">
        <f t="shared" ref="AV67:AV130" si="31">AE67-BC67</f>
        <v>24000000.000000015</v>
      </c>
      <c r="AW67" s="988">
        <v>90286761.909999996</v>
      </c>
      <c r="AX67" s="988">
        <v>12425361.640000001</v>
      </c>
      <c r="AY67" s="988">
        <v>7450643.7300000004</v>
      </c>
      <c r="AZ67" s="988">
        <v>918661.08</v>
      </c>
      <c r="BA67" s="988">
        <v>14930827.720000001</v>
      </c>
      <c r="BB67" s="988">
        <v>619919.91</v>
      </c>
      <c r="BC67" s="988">
        <v>126632175.98999999</v>
      </c>
      <c r="BD67" s="988">
        <v>112668233.36</v>
      </c>
      <c r="BE67" s="945">
        <f t="shared" ref="BE67:BE130" si="32">BB67+AZ67+AX67</f>
        <v>13963942.630000001</v>
      </c>
      <c r="BF67" s="983" t="s">
        <v>2219</v>
      </c>
      <c r="BG67" s="949" t="s">
        <v>2308</v>
      </c>
      <c r="BH67" s="983" t="s">
        <v>2309</v>
      </c>
      <c r="BI67" s="946">
        <f t="shared" ref="BI67:BI130" si="33">IF(OR(P67&lt;&gt;0,Q67&lt;&gt;0,R67&lt;&gt;0,R67&lt;&gt;0,S67&lt;&gt;0,T67&lt;&gt;0,U67&lt;&gt;0),1,0)</f>
        <v>1</v>
      </c>
      <c r="BJ67" s="947" t="e">
        <v>#VALUE!</v>
      </c>
    </row>
    <row r="68" spans="1:62" s="807" customFormat="1" ht="114" customHeight="1">
      <c r="A68" s="982">
        <v>756997</v>
      </c>
      <c r="B68" s="983" t="s">
        <v>249</v>
      </c>
      <c r="C68" s="984" t="s">
        <v>46</v>
      </c>
      <c r="D68" s="934" t="s">
        <v>2108</v>
      </c>
      <c r="E68" s="954" t="s">
        <v>2203</v>
      </c>
      <c r="F68" s="955" t="s">
        <v>2204</v>
      </c>
      <c r="G68" s="936">
        <f>IF($AO68&lt;&gt;"",_xlfn.XLOOKUP(TEXT(A68,0),#REF!,#REF!,0),0)</f>
        <v>0</v>
      </c>
      <c r="H68" s="936">
        <f>IF($AO68&lt;&gt;"",_xlfn.XLOOKUP(TEXT(A68,0),#REF!,#REF!,0),0)</f>
        <v>0</v>
      </c>
      <c r="I68" s="936">
        <f>IF($AO68&lt;&gt;"", _xlfn.XLOOKUP(TEXT(A68,0),#REF!,#REF!,0),0)</f>
        <v>0</v>
      </c>
      <c r="J68" s="936">
        <f>IF($AO68&lt;&gt;"",_xlfn.XLOOKUP(TEXT(A68,0),#REF!,#REF!,0),0)</f>
        <v>0</v>
      </c>
      <c r="K68" s="936">
        <f>IF($AO68&lt;&gt;"",_xlfn.XLOOKUP(TEXT(A68,0),#REF!,#REF!,0),0)</f>
        <v>0</v>
      </c>
      <c r="L68" s="936">
        <f>IF($AO68&lt;&gt;"",_xlfn.XLOOKUP(TEXT(A68,0),#REF!,#REF!,0),0)</f>
        <v>0</v>
      </c>
      <c r="M68" s="937">
        <f t="shared" si="17"/>
        <v>0</v>
      </c>
      <c r="N68" s="937">
        <f t="shared" si="18"/>
        <v>0</v>
      </c>
      <c r="O68" s="937">
        <f t="shared" si="19"/>
        <v>0</v>
      </c>
      <c r="P68" s="985">
        <f t="shared" si="20"/>
        <v>34621568.579999998</v>
      </c>
      <c r="Q68" s="985">
        <f t="shared" si="21"/>
        <v>7218553.1500000004</v>
      </c>
      <c r="R68" s="985">
        <f t="shared" si="22"/>
        <v>2584537.17</v>
      </c>
      <c r="S68" s="985">
        <f t="shared" si="23"/>
        <v>770659.35</v>
      </c>
      <c r="T68" s="985">
        <f t="shared" si="24"/>
        <v>1066728.72</v>
      </c>
      <c r="U68" s="985">
        <f t="shared" si="25"/>
        <v>3635223.17</v>
      </c>
      <c r="V68" s="938">
        <f t="shared" si="26"/>
        <v>49897270.140000001</v>
      </c>
      <c r="W68" s="938">
        <f t="shared" si="27"/>
        <v>38272834.469999999</v>
      </c>
      <c r="X68" s="938">
        <f t="shared" si="28"/>
        <v>11624435.67</v>
      </c>
      <c r="Y68" s="939">
        <v>34621568.579999998</v>
      </c>
      <c r="Z68" s="939">
        <v>7218553.1500000004</v>
      </c>
      <c r="AA68" s="986">
        <v>2584537.17</v>
      </c>
      <c r="AB68" s="939">
        <v>770659.35</v>
      </c>
      <c r="AC68" s="939">
        <v>1066728.72</v>
      </c>
      <c r="AD68" s="939">
        <v>3635223.17</v>
      </c>
      <c r="AE68" s="939">
        <v>49897270.140000001</v>
      </c>
      <c r="AF68" s="939">
        <v>38272834.469999999</v>
      </c>
      <c r="AG68" s="939">
        <v>11624435.67</v>
      </c>
      <c r="AH68" s="940" t="s">
        <v>2521</v>
      </c>
      <c r="AI68" s="941" t="s">
        <v>21341</v>
      </c>
      <c r="AJ68" s="941" t="s">
        <v>21252</v>
      </c>
      <c r="AK68" s="941" t="s">
        <v>21342</v>
      </c>
      <c r="AL68" s="1009" t="s">
        <v>2325</v>
      </c>
      <c r="AM68" s="948" t="s">
        <v>2215</v>
      </c>
      <c r="AN68" s="940" t="str">
        <f>_xlfn.XLOOKUP(A68,MPL!C:C,MPL!N:N, "Not Found",0)</f>
        <v>Pending Scope &amp; Cost Completion by Applicant</v>
      </c>
      <c r="AO68" s="943" t="str">
        <f>_xlfn.LET(
_xlpm.r,_xlfn.XLOOKUP(A68,MPL!C:C,MPL!S:S, "",0),
IF(ISNUMBER(_xlpm.r),_xlpm.r,"")
)</f>
        <v/>
      </c>
      <c r="AP68" s="943" t="str">
        <f t="shared" si="29"/>
        <v>Pending Scope &amp; Cost Completion by Applicant</v>
      </c>
      <c r="AQ68" s="944" t="s">
        <v>275</v>
      </c>
      <c r="AR68" s="987">
        <v>3861197.6700000004</v>
      </c>
      <c r="AS68" s="987">
        <v>279802.22000000009</v>
      </c>
      <c r="AT68" s="987"/>
      <c r="AU68" s="936">
        <f t="shared" si="30"/>
        <v>4140999.8900000006</v>
      </c>
      <c r="AV68" s="936">
        <f t="shared" si="31"/>
        <v>6549781.0200000033</v>
      </c>
      <c r="AW68" s="988">
        <v>30997111.490000002</v>
      </c>
      <c r="AX68" s="988">
        <v>4687634.6499999985</v>
      </c>
      <c r="AY68" s="988">
        <v>2356500.58</v>
      </c>
      <c r="AZ68" s="988">
        <v>611010.51</v>
      </c>
      <c r="BA68" s="988">
        <v>1066728.72</v>
      </c>
      <c r="BB68" s="988">
        <v>3628503.17</v>
      </c>
      <c r="BC68" s="988">
        <v>43347489.119999997</v>
      </c>
      <c r="BD68" s="988">
        <v>34420340.789999999</v>
      </c>
      <c r="BE68" s="945">
        <f t="shared" si="32"/>
        <v>8927148.3299999982</v>
      </c>
      <c r="BF68" s="983" t="s">
        <v>2234</v>
      </c>
      <c r="BG68" s="984" t="s">
        <v>2208</v>
      </c>
      <c r="BH68" s="983" t="s">
        <v>2326</v>
      </c>
      <c r="BI68" s="946">
        <f t="shared" si="33"/>
        <v>1</v>
      </c>
      <c r="BJ68" s="947" t="e">
        <v>#VALUE!</v>
      </c>
    </row>
    <row r="69" spans="1:62" s="827" customFormat="1" ht="114" customHeight="1">
      <c r="A69" s="933">
        <v>549725</v>
      </c>
      <c r="B69" s="934" t="s">
        <v>131</v>
      </c>
      <c r="C69" s="935" t="s">
        <v>33</v>
      </c>
      <c r="D69" s="934" t="s">
        <v>33</v>
      </c>
      <c r="E69" s="913" t="s">
        <v>2209</v>
      </c>
      <c r="F69" s="914" t="s">
        <v>2210</v>
      </c>
      <c r="G69" s="936" t="e">
        <f>IF($AO69&lt;&gt;"",_xlfn.XLOOKUP(TEXT(A69,0),#REF!,#REF!,0),0)</f>
        <v>#REF!</v>
      </c>
      <c r="H69" s="936" t="e">
        <f>IF($AO69&lt;&gt;"",_xlfn.XLOOKUP(TEXT(A69,0),#REF!,#REF!,0),0)</f>
        <v>#REF!</v>
      </c>
      <c r="I69" s="936" t="e">
        <f>IF($AO69&lt;&gt;"", _xlfn.XLOOKUP(TEXT(A69,0),#REF!,#REF!,0),0)</f>
        <v>#REF!</v>
      </c>
      <c r="J69" s="936" t="e">
        <f>IF($AO69&lt;&gt;"",_xlfn.XLOOKUP(TEXT(A69,0),#REF!,#REF!,0),0)</f>
        <v>#REF!</v>
      </c>
      <c r="K69" s="936" t="e">
        <f>IF($AO69&lt;&gt;"",_xlfn.XLOOKUP(TEXT(A69,0),#REF!,#REF!,0),0)</f>
        <v>#REF!</v>
      </c>
      <c r="L69" s="936" t="e">
        <f>IF($AO69&lt;&gt;"",_xlfn.XLOOKUP(TEXT(A69,0),#REF!,#REF!,0),0)</f>
        <v>#REF!</v>
      </c>
      <c r="M69" s="937" t="e">
        <f t="shared" si="17"/>
        <v>#REF!</v>
      </c>
      <c r="N69" s="937" t="e">
        <f t="shared" si="18"/>
        <v>#REF!</v>
      </c>
      <c r="O69" s="937" t="e">
        <f t="shared" si="19"/>
        <v>#REF!</v>
      </c>
      <c r="P69" s="938" t="e">
        <f t="shared" si="20"/>
        <v>#REF!</v>
      </c>
      <c r="Q69" s="938" t="e">
        <f t="shared" si="21"/>
        <v>#REF!</v>
      </c>
      <c r="R69" s="938" t="e">
        <f t="shared" si="22"/>
        <v>#REF!</v>
      </c>
      <c r="S69" s="938" t="e">
        <f t="shared" si="23"/>
        <v>#REF!</v>
      </c>
      <c r="T69" s="938" t="e">
        <f t="shared" si="24"/>
        <v>#REF!</v>
      </c>
      <c r="U69" s="938" t="e">
        <f t="shared" si="25"/>
        <v>#REF!</v>
      </c>
      <c r="V69" s="938" t="e">
        <f t="shared" si="26"/>
        <v>#REF!</v>
      </c>
      <c r="W69" s="938" t="e">
        <f t="shared" si="27"/>
        <v>#REF!</v>
      </c>
      <c r="X69" s="938" t="e">
        <f t="shared" si="28"/>
        <v>#REF!</v>
      </c>
      <c r="Y69" s="939">
        <v>4316417.2590000005</v>
      </c>
      <c r="Z69" s="939">
        <v>414743.2300000001</v>
      </c>
      <c r="AA69" s="939">
        <v>900049.96400000015</v>
      </c>
      <c r="AB69" s="939">
        <v>223001.04200000002</v>
      </c>
      <c r="AC69" s="939">
        <v>0</v>
      </c>
      <c r="AD69" s="939">
        <v>0</v>
      </c>
      <c r="AE69" s="939">
        <v>5854211.495000001</v>
      </c>
      <c r="AF69" s="939">
        <v>5216467.2230000012</v>
      </c>
      <c r="AG69" s="939">
        <v>637744.27200000011</v>
      </c>
      <c r="AH69" s="940" t="s">
        <v>2521</v>
      </c>
      <c r="AI69" s="941" t="s">
        <v>2547</v>
      </c>
      <c r="AJ69" s="941" t="s">
        <v>21276</v>
      </c>
      <c r="AK69" s="941" t="s">
        <v>21377</v>
      </c>
      <c r="AL69" s="806" t="s">
        <v>2310</v>
      </c>
      <c r="AM69" s="936" t="s">
        <v>2206</v>
      </c>
      <c r="AN69" s="940" t="str">
        <f>_xlfn.XLOOKUP(A69,MPL!C:C,MPL!N:N, "Not Found",0)</f>
        <v>Obligated</v>
      </c>
      <c r="AO69" s="943">
        <f>_xlfn.LET(
_xlpm.r,_xlfn.XLOOKUP(A69,MPL!C:C,MPL!S:S, "",0),
IF(ISNUMBER(_xlpm.r),_xlpm.r,"")
)</f>
        <v>45422.428449074076</v>
      </c>
      <c r="AP69" s="943" t="str">
        <f t="shared" si="29"/>
        <v>Obligated</v>
      </c>
      <c r="AQ69" s="944">
        <v>0.56999999999999995</v>
      </c>
      <c r="AR69" s="936">
        <v>456120.13000000006</v>
      </c>
      <c r="AS69" s="936">
        <v>2775409.5</v>
      </c>
      <c r="AT69" s="936"/>
      <c r="AU69" s="936">
        <f t="shared" si="30"/>
        <v>3231529.63</v>
      </c>
      <c r="AV69" s="936">
        <f t="shared" si="31"/>
        <v>532201.04500000086</v>
      </c>
      <c r="AW69" s="945">
        <v>3924015.6900000004</v>
      </c>
      <c r="AX69" s="945">
        <v>377039.30000000005</v>
      </c>
      <c r="AY69" s="945">
        <v>818227.24000000011</v>
      </c>
      <c r="AZ69" s="945">
        <v>202728.22</v>
      </c>
      <c r="BA69" s="945">
        <v>0</v>
      </c>
      <c r="BB69" s="945">
        <v>0</v>
      </c>
      <c r="BC69" s="945">
        <v>5322010.45</v>
      </c>
      <c r="BD69" s="945">
        <v>4742242.9300000006</v>
      </c>
      <c r="BE69" s="945">
        <f t="shared" si="32"/>
        <v>579767.52</v>
      </c>
      <c r="BF69" s="934" t="s">
        <v>2223</v>
      </c>
      <c r="BG69" s="949" t="s">
        <v>2235</v>
      </c>
      <c r="BH69" s="934" t="s">
        <v>2256</v>
      </c>
      <c r="BI69" s="946" t="e">
        <f t="shared" si="33"/>
        <v>#REF!</v>
      </c>
      <c r="BJ69" s="947" t="e">
        <v>#VALUE!</v>
      </c>
    </row>
    <row r="70" spans="1:62" s="827" customFormat="1" ht="114" customHeight="1">
      <c r="A70" s="1020">
        <v>551861</v>
      </c>
      <c r="B70" s="929" t="s">
        <v>87</v>
      </c>
      <c r="C70" s="930" t="s">
        <v>33</v>
      </c>
      <c r="D70" s="929" t="s">
        <v>2120</v>
      </c>
      <c r="E70" s="913" t="s">
        <v>2209</v>
      </c>
      <c r="F70" s="914" t="s">
        <v>2210</v>
      </c>
      <c r="G70" s="927" t="e">
        <f>IF($AO70&lt;&gt;"",_xlfn.XLOOKUP(TEXT(A70,0),#REF!,#REF!,0),0)</f>
        <v>#REF!</v>
      </c>
      <c r="H70" s="927" t="e">
        <f>IF($AO70&lt;&gt;"",_xlfn.XLOOKUP(TEXT(A70,0),#REF!,#REF!,0),0)</f>
        <v>#REF!</v>
      </c>
      <c r="I70" s="927" t="e">
        <f>IF($AO70&lt;&gt;"", _xlfn.XLOOKUP(TEXT(A70,0),#REF!,#REF!,0),0)</f>
        <v>#REF!</v>
      </c>
      <c r="J70" s="927" t="e">
        <f>IF($AO70&lt;&gt;"",_xlfn.XLOOKUP(TEXT(A70,0),#REF!,#REF!,0),0)</f>
        <v>#REF!</v>
      </c>
      <c r="K70" s="927" t="e">
        <f>IF($AO70&lt;&gt;"",_xlfn.XLOOKUP(TEXT(A70,0),#REF!,#REF!,0),0)</f>
        <v>#REF!</v>
      </c>
      <c r="L70" s="927" t="e">
        <f>IF($AO70&lt;&gt;"",_xlfn.XLOOKUP(TEXT(A70,0),#REF!,#REF!,0),0)</f>
        <v>#REF!</v>
      </c>
      <c r="M70" s="1021" t="e">
        <f t="shared" si="17"/>
        <v>#REF!</v>
      </c>
      <c r="N70" s="1021" t="e">
        <f t="shared" si="18"/>
        <v>#REF!</v>
      </c>
      <c r="O70" s="1021" t="e">
        <f t="shared" si="19"/>
        <v>#REF!</v>
      </c>
      <c r="P70" s="1022" t="e">
        <f t="shared" si="20"/>
        <v>#REF!</v>
      </c>
      <c r="Q70" s="1022" t="e">
        <f t="shared" si="21"/>
        <v>#REF!</v>
      </c>
      <c r="R70" s="1022" t="e">
        <f t="shared" si="22"/>
        <v>#REF!</v>
      </c>
      <c r="S70" s="1022" t="e">
        <f t="shared" si="23"/>
        <v>#REF!</v>
      </c>
      <c r="T70" s="1022" t="e">
        <f t="shared" si="24"/>
        <v>#REF!</v>
      </c>
      <c r="U70" s="1022" t="e">
        <f t="shared" si="25"/>
        <v>#REF!</v>
      </c>
      <c r="V70" s="1022" t="e">
        <f t="shared" si="26"/>
        <v>#REF!</v>
      </c>
      <c r="W70" s="1022" t="e">
        <f t="shared" si="27"/>
        <v>#REF!</v>
      </c>
      <c r="X70" s="1022" t="e">
        <f t="shared" si="28"/>
        <v>#REF!</v>
      </c>
      <c r="Y70" s="1023">
        <v>4066652.26</v>
      </c>
      <c r="Z70" s="1023">
        <v>333495.01900000003</v>
      </c>
      <c r="AA70" s="1023">
        <v>929320.38100000005</v>
      </c>
      <c r="AB70" s="1023">
        <v>146526.53400000001</v>
      </c>
      <c r="AC70" s="1023">
        <v>0</v>
      </c>
      <c r="AD70" s="1023">
        <v>0</v>
      </c>
      <c r="AE70" s="1023">
        <v>5475994.1940000001</v>
      </c>
      <c r="AF70" s="1023">
        <v>4995972.6409999998</v>
      </c>
      <c r="AG70" s="1023">
        <v>480021.55300000007</v>
      </c>
      <c r="AH70" s="919" t="s">
        <v>2521</v>
      </c>
      <c r="AI70" s="1024" t="s">
        <v>2547</v>
      </c>
      <c r="AJ70" s="921" t="s">
        <v>21276</v>
      </c>
      <c r="AK70" s="920" t="s">
        <v>2208</v>
      </c>
      <c r="AL70" s="973" t="s">
        <v>2311</v>
      </c>
      <c r="AM70" s="1026" t="s">
        <v>2206</v>
      </c>
      <c r="AN70" s="924" t="str">
        <f>_xlfn.XLOOKUP(A70,MPL!C:C,MPL!N:N, "Not Found",0)</f>
        <v>Obligated</v>
      </c>
      <c r="AO70" s="925">
        <f>_xlfn.LET(
_xlpm.r,_xlfn.XLOOKUP(A70,MPL!C:C,MPL!S:S, "",0),
IF(ISNUMBER(_xlpm.r),_xlpm.r,"")
)</f>
        <v>45093.538032407407</v>
      </c>
      <c r="AP70" s="925" t="str">
        <f t="shared" si="29"/>
        <v>Obligated</v>
      </c>
      <c r="AQ70" s="926">
        <v>0.48</v>
      </c>
      <c r="AR70" s="927">
        <v>456389.67</v>
      </c>
      <c r="AS70" s="927">
        <v>3255929.6400000006</v>
      </c>
      <c r="AT70" s="927"/>
      <c r="AU70" s="927">
        <f t="shared" si="30"/>
        <v>3712319.3100000005</v>
      </c>
      <c r="AV70" s="927">
        <f t="shared" si="31"/>
        <v>497817.6540000001</v>
      </c>
      <c r="AW70" s="928">
        <v>3696956.5999999996</v>
      </c>
      <c r="AX70" s="928">
        <v>303177.28999999998</v>
      </c>
      <c r="AY70" s="928">
        <v>844836.71</v>
      </c>
      <c r="AZ70" s="928">
        <v>133205.94</v>
      </c>
      <c r="BA70" s="928">
        <v>0</v>
      </c>
      <c r="BB70" s="928">
        <v>0</v>
      </c>
      <c r="BC70" s="928">
        <v>4978176.54</v>
      </c>
      <c r="BD70" s="928">
        <v>4541793.3099999996</v>
      </c>
      <c r="BE70" s="928">
        <f t="shared" si="32"/>
        <v>436383.23</v>
      </c>
      <c r="BF70" s="929" t="s">
        <v>2207</v>
      </c>
      <c r="BG70" s="930" t="s">
        <v>2208</v>
      </c>
      <c r="BH70" s="929" t="s">
        <v>2256</v>
      </c>
      <c r="BI70" s="931" t="e">
        <f t="shared" si="33"/>
        <v>#REF!</v>
      </c>
      <c r="BJ70" s="932" t="e">
        <v>#VALUE!</v>
      </c>
    </row>
    <row r="71" spans="1:62" s="827" customFormat="1" ht="114" customHeight="1">
      <c r="A71" s="747">
        <v>682834</v>
      </c>
      <c r="B71" s="910" t="s">
        <v>1026</v>
      </c>
      <c r="C71" s="911" t="s">
        <v>2135</v>
      </c>
      <c r="D71" s="912" t="s">
        <v>2115</v>
      </c>
      <c r="E71" s="913" t="s">
        <v>2209</v>
      </c>
      <c r="F71" s="914" t="s">
        <v>2210</v>
      </c>
      <c r="G71" s="915" t="e">
        <f>IF($AO71&lt;&gt;"",_xlfn.XLOOKUP(TEXT(A71,0),#REF!,#REF!,0),0)</f>
        <v>#REF!</v>
      </c>
      <c r="H71" s="915" t="e">
        <f>IF($AO71&lt;&gt;"",_xlfn.XLOOKUP(TEXT(A71,0),#REF!,#REF!,0),0)</f>
        <v>#REF!</v>
      </c>
      <c r="I71" s="915" t="e">
        <f>IF($AO71&lt;&gt;"", _xlfn.XLOOKUP(TEXT(A71,0),#REF!,#REF!,0),0)</f>
        <v>#REF!</v>
      </c>
      <c r="J71" s="915" t="e">
        <f>IF($AO71&lt;&gt;"",_xlfn.XLOOKUP(TEXT(A71,0),#REF!,#REF!,0),0)</f>
        <v>#REF!</v>
      </c>
      <c r="K71" s="915" t="e">
        <f>IF($AO71&lt;&gt;"",_xlfn.XLOOKUP(TEXT(A71,0),#REF!,#REF!,0),0)</f>
        <v>#REF!</v>
      </c>
      <c r="L71" s="915" t="e">
        <f>IF($AO71&lt;&gt;"",_xlfn.XLOOKUP(TEXT(A71,0),#REF!,#REF!,0),0)</f>
        <v>#REF!</v>
      </c>
      <c r="M71" s="916" t="e">
        <f t="shared" si="17"/>
        <v>#REF!</v>
      </c>
      <c r="N71" s="916" t="e">
        <f t="shared" si="18"/>
        <v>#REF!</v>
      </c>
      <c r="O71" s="916" t="e">
        <f t="shared" si="19"/>
        <v>#REF!</v>
      </c>
      <c r="P71" s="917" t="e">
        <f t="shared" si="20"/>
        <v>#REF!</v>
      </c>
      <c r="Q71" s="917" t="e">
        <f t="shared" si="21"/>
        <v>#REF!</v>
      </c>
      <c r="R71" s="917" t="e">
        <f t="shared" si="22"/>
        <v>#REF!</v>
      </c>
      <c r="S71" s="917" t="e">
        <f t="shared" si="23"/>
        <v>#REF!</v>
      </c>
      <c r="T71" s="917" t="e">
        <f t="shared" si="24"/>
        <v>#REF!</v>
      </c>
      <c r="U71" s="917" t="e">
        <f t="shared" si="25"/>
        <v>#REF!</v>
      </c>
      <c r="V71" s="917" t="e">
        <f t="shared" si="26"/>
        <v>#REF!</v>
      </c>
      <c r="W71" s="917" t="e">
        <f t="shared" si="27"/>
        <v>#REF!</v>
      </c>
      <c r="X71" s="917" t="e">
        <f t="shared" si="28"/>
        <v>#REF!</v>
      </c>
      <c r="Y71" s="612">
        <v>53265182.432000004</v>
      </c>
      <c r="Z71" s="612">
        <v>7858797.4079999998</v>
      </c>
      <c r="AA71" s="612">
        <v>5239198.2719999999</v>
      </c>
      <c r="AB71" s="612">
        <v>1746399.4240000003</v>
      </c>
      <c r="AC71" s="612">
        <v>14525597.689999999</v>
      </c>
      <c r="AD71" s="612">
        <v>37474402.310000002</v>
      </c>
      <c r="AE71" s="612">
        <v>120109577.53600001</v>
      </c>
      <c r="AF71" s="612">
        <v>73029978.394000009</v>
      </c>
      <c r="AG71" s="612">
        <v>47079599.142000005</v>
      </c>
      <c r="AH71" s="919" t="s">
        <v>2521</v>
      </c>
      <c r="AI71" s="920" t="s">
        <v>2547</v>
      </c>
      <c r="AJ71" s="921" t="s">
        <v>21276</v>
      </c>
      <c r="AK71" s="920" t="s">
        <v>21374</v>
      </c>
      <c r="AL71" s="951" t="s">
        <v>2312</v>
      </c>
      <c r="AM71" s="915" t="s">
        <v>2206</v>
      </c>
      <c r="AN71" s="914" t="str">
        <f>_xlfn.XLOOKUP(A71,MPL!C:C,MPL!N:N, "Not Found",0)</f>
        <v>Obligated</v>
      </c>
      <c r="AO71" s="974">
        <f>_xlfn.LET(
_xlpm.r,_xlfn.XLOOKUP(A71,MPL!C:C,MPL!S:S, "",0),
IF(ISNUMBER(_xlpm.r),_xlpm.r,"")
)</f>
        <v>45335.524837962963</v>
      </c>
      <c r="AP71" s="974" t="str">
        <f t="shared" si="29"/>
        <v>Obligated</v>
      </c>
      <c r="AQ71" s="975">
        <v>0.01</v>
      </c>
      <c r="AR71" s="915">
        <v>4559202.8000000026</v>
      </c>
      <c r="AS71" s="915">
        <v>1760103.2600000005</v>
      </c>
      <c r="AT71" s="915"/>
      <c r="AU71" s="915">
        <f t="shared" si="30"/>
        <v>6319306.0600000033</v>
      </c>
      <c r="AV71" s="915">
        <f t="shared" si="31"/>
        <v>41246885.686000019</v>
      </c>
      <c r="AW71" s="976">
        <v>36917509.579999998</v>
      </c>
      <c r="AX71" s="976">
        <v>0</v>
      </c>
      <c r="AY71" s="976">
        <v>6435349.9100000001</v>
      </c>
      <c r="AZ71" s="976">
        <v>0</v>
      </c>
      <c r="BA71" s="976">
        <v>35509832.359999999</v>
      </c>
      <c r="BB71" s="976">
        <v>0</v>
      </c>
      <c r="BC71" s="976">
        <v>78862691.849999994</v>
      </c>
      <c r="BD71" s="976">
        <f>AW71+AY71+BA71</f>
        <v>78862691.849999994</v>
      </c>
      <c r="BE71" s="976">
        <f t="shared" si="32"/>
        <v>0</v>
      </c>
      <c r="BF71" s="910" t="s">
        <v>2229</v>
      </c>
      <c r="BG71" s="977" t="s">
        <v>2224</v>
      </c>
      <c r="BH71" s="910"/>
      <c r="BI71" s="931" t="e">
        <f t="shared" si="33"/>
        <v>#REF!</v>
      </c>
      <c r="BJ71" s="932" t="e">
        <v>#VALUE!</v>
      </c>
    </row>
    <row r="72" spans="1:62" s="827" customFormat="1" ht="114" customHeight="1">
      <c r="A72" s="933">
        <v>660422</v>
      </c>
      <c r="B72" s="934" t="s">
        <v>109</v>
      </c>
      <c r="C72" s="935" t="s">
        <v>33</v>
      </c>
      <c r="D72" s="934" t="s">
        <v>2120</v>
      </c>
      <c r="E72" s="913" t="s">
        <v>2209</v>
      </c>
      <c r="F72" s="914" t="s">
        <v>2210</v>
      </c>
      <c r="G72" s="936" t="e">
        <f>IF($AO72&lt;&gt;"",_xlfn.XLOOKUP(TEXT(A72,0),#REF!,#REF!,0),0)</f>
        <v>#REF!</v>
      </c>
      <c r="H72" s="936" t="e">
        <f>IF($AO72&lt;&gt;"",_xlfn.XLOOKUP(TEXT(A72,0),#REF!,#REF!,0),0)</f>
        <v>#REF!</v>
      </c>
      <c r="I72" s="936" t="e">
        <f>IF($AO72&lt;&gt;"", _xlfn.XLOOKUP(TEXT(A72,0),#REF!,#REF!,0),0)</f>
        <v>#REF!</v>
      </c>
      <c r="J72" s="936" t="e">
        <f>IF($AO72&lt;&gt;"",_xlfn.XLOOKUP(TEXT(A72,0),#REF!,#REF!,0),0)</f>
        <v>#REF!</v>
      </c>
      <c r="K72" s="936" t="e">
        <f>IF($AO72&lt;&gt;"",_xlfn.XLOOKUP(TEXT(A72,0),#REF!,#REF!,0),0)</f>
        <v>#REF!</v>
      </c>
      <c r="L72" s="936" t="e">
        <f>IF($AO72&lt;&gt;"",_xlfn.XLOOKUP(TEXT(A72,0),#REF!,#REF!,0),0)</f>
        <v>#REF!</v>
      </c>
      <c r="M72" s="937" t="e">
        <f t="shared" si="17"/>
        <v>#REF!</v>
      </c>
      <c r="N72" s="937" t="e">
        <f t="shared" si="18"/>
        <v>#REF!</v>
      </c>
      <c r="O72" s="937" t="e">
        <f t="shared" si="19"/>
        <v>#REF!</v>
      </c>
      <c r="P72" s="938" t="e">
        <f t="shared" si="20"/>
        <v>#REF!</v>
      </c>
      <c r="Q72" s="938" t="e">
        <f t="shared" si="21"/>
        <v>#REF!</v>
      </c>
      <c r="R72" s="938" t="e">
        <f t="shared" si="22"/>
        <v>#REF!</v>
      </c>
      <c r="S72" s="938" t="e">
        <f t="shared" si="23"/>
        <v>#REF!</v>
      </c>
      <c r="T72" s="938" t="e">
        <f t="shared" si="24"/>
        <v>#REF!</v>
      </c>
      <c r="U72" s="938" t="e">
        <f t="shared" si="25"/>
        <v>#REF!</v>
      </c>
      <c r="V72" s="938" t="e">
        <f t="shared" si="26"/>
        <v>#REF!</v>
      </c>
      <c r="W72" s="938" t="e">
        <f t="shared" si="27"/>
        <v>#REF!</v>
      </c>
      <c r="X72" s="938" t="e">
        <f t="shared" si="28"/>
        <v>#REF!</v>
      </c>
      <c r="Y72" s="939">
        <v>3826369.8000000003</v>
      </c>
      <c r="Z72" s="939">
        <v>249315.00000000003</v>
      </c>
      <c r="AA72" s="939">
        <v>843279.8</v>
      </c>
      <c r="AB72" s="939">
        <v>122789.70000000001</v>
      </c>
      <c r="AC72" s="939">
        <v>0</v>
      </c>
      <c r="AD72" s="939">
        <v>0</v>
      </c>
      <c r="AE72" s="939">
        <v>5041754.3000000007</v>
      </c>
      <c r="AF72" s="939">
        <v>4669649.6000000006</v>
      </c>
      <c r="AG72" s="939">
        <v>372104.70000000007</v>
      </c>
      <c r="AH72" s="940" t="s">
        <v>2521</v>
      </c>
      <c r="AI72" s="941" t="s">
        <v>2547</v>
      </c>
      <c r="AJ72" s="941" t="s">
        <v>21276</v>
      </c>
      <c r="AK72" s="941" t="s">
        <v>21374</v>
      </c>
      <c r="AL72" s="936" t="s">
        <v>2173</v>
      </c>
      <c r="AM72" s="936" t="s">
        <v>2206</v>
      </c>
      <c r="AN72" s="940" t="str">
        <f>_xlfn.XLOOKUP(A72,MPL!C:C,MPL!N:N, "Not Found",0)</f>
        <v>Obligated</v>
      </c>
      <c r="AO72" s="943">
        <f>_xlfn.LET(
_xlpm.r,_xlfn.XLOOKUP(A72,MPL!C:C,MPL!S:S, "",0),
IF(ISNUMBER(_xlpm.r),_xlpm.r,"")
)</f>
        <v>45289.521585648145</v>
      </c>
      <c r="AP72" s="943" t="str">
        <f t="shared" si="29"/>
        <v>Obligated</v>
      </c>
      <c r="AQ72" s="944">
        <v>0.43</v>
      </c>
      <c r="AR72" s="936">
        <v>279040.57999999978</v>
      </c>
      <c r="AS72" s="936">
        <v>1035431.54</v>
      </c>
      <c r="AT72" s="936"/>
      <c r="AU72" s="936">
        <f t="shared" si="30"/>
        <v>1314472.1199999999</v>
      </c>
      <c r="AV72" s="936">
        <f t="shared" si="31"/>
        <v>458341.30000000075</v>
      </c>
      <c r="AW72" s="945">
        <v>3478518</v>
      </c>
      <c r="AX72" s="945">
        <v>226650</v>
      </c>
      <c r="AY72" s="945">
        <v>766618</v>
      </c>
      <c r="AZ72" s="945">
        <v>111627</v>
      </c>
      <c r="BA72" s="945">
        <v>0</v>
      </c>
      <c r="BB72" s="945">
        <v>0</v>
      </c>
      <c r="BC72" s="945">
        <v>4583413</v>
      </c>
      <c r="BD72" s="945">
        <v>4245136</v>
      </c>
      <c r="BE72" s="945">
        <f t="shared" si="32"/>
        <v>338277</v>
      </c>
      <c r="BF72" s="934" t="s">
        <v>2223</v>
      </c>
      <c r="BG72" s="949" t="s">
        <v>2235</v>
      </c>
      <c r="BH72" s="934" t="s">
        <v>2256</v>
      </c>
      <c r="BI72" s="946" t="e">
        <f t="shared" si="33"/>
        <v>#REF!</v>
      </c>
      <c r="BJ72" s="947" t="e">
        <v>#VALUE!</v>
      </c>
    </row>
    <row r="73" spans="1:62" s="827" customFormat="1" ht="114" customHeight="1">
      <c r="A73" s="933">
        <v>546371</v>
      </c>
      <c r="B73" s="934" t="s">
        <v>92</v>
      </c>
      <c r="C73" s="935" t="s">
        <v>33</v>
      </c>
      <c r="D73" s="934" t="s">
        <v>2115</v>
      </c>
      <c r="E73" s="913" t="s">
        <v>2209</v>
      </c>
      <c r="F73" s="914" t="s">
        <v>2210</v>
      </c>
      <c r="G73" s="936" t="e">
        <f>IF($AO73&lt;&gt;"",_xlfn.XLOOKUP(TEXT(A73,0),#REF!,#REF!,0),0)</f>
        <v>#REF!</v>
      </c>
      <c r="H73" s="936" t="e">
        <f>IF($AO73&lt;&gt;"",_xlfn.XLOOKUP(TEXT(A73,0),#REF!,#REF!,0),0)</f>
        <v>#REF!</v>
      </c>
      <c r="I73" s="936" t="e">
        <f>IF($AO73&lt;&gt;"", _xlfn.XLOOKUP(TEXT(A73,0),#REF!,#REF!,0),0)</f>
        <v>#REF!</v>
      </c>
      <c r="J73" s="936" t="e">
        <f>IF($AO73&lt;&gt;"",_xlfn.XLOOKUP(TEXT(A73,0),#REF!,#REF!,0),0)</f>
        <v>#REF!</v>
      </c>
      <c r="K73" s="936" t="e">
        <f>IF($AO73&lt;&gt;"",_xlfn.XLOOKUP(TEXT(A73,0),#REF!,#REF!,0),0)</f>
        <v>#REF!</v>
      </c>
      <c r="L73" s="936" t="e">
        <f>IF($AO73&lt;&gt;"",_xlfn.XLOOKUP(TEXT(A73,0),#REF!,#REF!,0),0)</f>
        <v>#REF!</v>
      </c>
      <c r="M73" s="937" t="e">
        <f t="shared" si="17"/>
        <v>#REF!</v>
      </c>
      <c r="N73" s="937" t="e">
        <f t="shared" si="18"/>
        <v>#REF!</v>
      </c>
      <c r="O73" s="937" t="e">
        <f t="shared" si="19"/>
        <v>#REF!</v>
      </c>
      <c r="P73" s="938" t="e">
        <f t="shared" si="20"/>
        <v>#REF!</v>
      </c>
      <c r="Q73" s="938" t="e">
        <f t="shared" si="21"/>
        <v>#REF!</v>
      </c>
      <c r="R73" s="938" t="e">
        <f t="shared" si="22"/>
        <v>#REF!</v>
      </c>
      <c r="S73" s="938" t="e">
        <f t="shared" si="23"/>
        <v>#REF!</v>
      </c>
      <c r="T73" s="938" t="e">
        <f t="shared" si="24"/>
        <v>#REF!</v>
      </c>
      <c r="U73" s="938" t="e">
        <f t="shared" si="25"/>
        <v>#REF!</v>
      </c>
      <c r="V73" s="938" t="e">
        <f t="shared" si="26"/>
        <v>#REF!</v>
      </c>
      <c r="W73" s="938" t="e">
        <f t="shared" si="27"/>
        <v>#REF!</v>
      </c>
      <c r="X73" s="938" t="e">
        <f t="shared" si="28"/>
        <v>#REF!</v>
      </c>
      <c r="Y73" s="939">
        <v>2913084.9660000005</v>
      </c>
      <c r="Z73" s="939">
        <v>288261.908</v>
      </c>
      <c r="AA73" s="939">
        <v>711120.47600000014</v>
      </c>
      <c r="AB73" s="939">
        <v>134833.44600000003</v>
      </c>
      <c r="AC73" s="939">
        <v>0</v>
      </c>
      <c r="AD73" s="939">
        <v>0</v>
      </c>
      <c r="AE73" s="939">
        <v>4047300.796000001</v>
      </c>
      <c r="AF73" s="939">
        <v>3624205.4420000007</v>
      </c>
      <c r="AG73" s="939">
        <v>423095.35400000005</v>
      </c>
      <c r="AH73" s="940" t="s">
        <v>2521</v>
      </c>
      <c r="AI73" s="941" t="s">
        <v>2547</v>
      </c>
      <c r="AJ73" s="941" t="s">
        <v>21276</v>
      </c>
      <c r="AK73" s="941" t="s">
        <v>21376</v>
      </c>
      <c r="AL73" s="936" t="s">
        <v>2313</v>
      </c>
      <c r="AM73" s="936" t="s">
        <v>2206</v>
      </c>
      <c r="AN73" s="940" t="str">
        <f>_xlfn.XLOOKUP(A73,MPL!C:C,MPL!N:N, "Not Found",0)</f>
        <v>Obligated</v>
      </c>
      <c r="AO73" s="943">
        <f>_xlfn.LET(
_xlpm.r,_xlfn.XLOOKUP(A73,MPL!C:C,MPL!S:S, "",0),
IF(ISNUMBER(_xlpm.r),_xlpm.r,"")
)</f>
        <v>45160.473182870373</v>
      </c>
      <c r="AP73" s="943" t="str">
        <f t="shared" si="29"/>
        <v>Obligated</v>
      </c>
      <c r="AQ73" s="944">
        <v>0.7599999999999999</v>
      </c>
      <c r="AR73" s="936">
        <v>2233567.02</v>
      </c>
      <c r="AS73" s="936">
        <v>2261047.959999999</v>
      </c>
      <c r="AT73" s="936"/>
      <c r="AU73" s="936">
        <f t="shared" si="30"/>
        <v>4494614.9799999986</v>
      </c>
      <c r="AV73" s="936">
        <f t="shared" si="31"/>
        <v>367936.43600000115</v>
      </c>
      <c r="AW73" s="945">
        <v>2648259.06</v>
      </c>
      <c r="AX73" s="945">
        <v>262056.27999999997</v>
      </c>
      <c r="AY73" s="945">
        <v>646473.16</v>
      </c>
      <c r="AZ73" s="945">
        <v>122575.86</v>
      </c>
      <c r="BA73" s="945">
        <v>0</v>
      </c>
      <c r="BB73" s="945">
        <v>0</v>
      </c>
      <c r="BC73" s="945">
        <v>3679364.36</v>
      </c>
      <c r="BD73" s="945">
        <v>3294732.22</v>
      </c>
      <c r="BE73" s="945">
        <f t="shared" si="32"/>
        <v>384632.13999999996</v>
      </c>
      <c r="BF73" s="934" t="s">
        <v>2223</v>
      </c>
      <c r="BG73" s="949" t="s">
        <v>2224</v>
      </c>
      <c r="BH73" s="934" t="s">
        <v>2256</v>
      </c>
      <c r="BI73" s="946" t="e">
        <f t="shared" si="33"/>
        <v>#REF!</v>
      </c>
      <c r="BJ73" s="947" t="e">
        <v>#VALUE!</v>
      </c>
    </row>
    <row r="74" spans="1:62" s="827" customFormat="1" ht="114" customHeight="1">
      <c r="A74" s="933">
        <v>549715</v>
      </c>
      <c r="B74" s="934" t="s">
        <v>127</v>
      </c>
      <c r="C74" s="935" t="s">
        <v>33</v>
      </c>
      <c r="D74" s="934" t="s">
        <v>2115</v>
      </c>
      <c r="E74" s="913" t="s">
        <v>2209</v>
      </c>
      <c r="F74" s="914" t="s">
        <v>2210</v>
      </c>
      <c r="G74" s="936" t="e">
        <f>IF($AO74&lt;&gt;"",_xlfn.XLOOKUP(TEXT(A74,0),#REF!,#REF!,0),0)</f>
        <v>#REF!</v>
      </c>
      <c r="H74" s="936" t="e">
        <f>IF($AO74&lt;&gt;"",_xlfn.XLOOKUP(TEXT(A74,0),#REF!,#REF!,0),0)</f>
        <v>#REF!</v>
      </c>
      <c r="I74" s="936" t="e">
        <f>IF($AO74&lt;&gt;"", _xlfn.XLOOKUP(TEXT(A74,0),#REF!,#REF!,0),0)</f>
        <v>#REF!</v>
      </c>
      <c r="J74" s="936" t="e">
        <f>IF($AO74&lt;&gt;"",_xlfn.XLOOKUP(TEXT(A74,0),#REF!,#REF!,0),0)</f>
        <v>#REF!</v>
      </c>
      <c r="K74" s="936" t="e">
        <f>IF($AO74&lt;&gt;"",_xlfn.XLOOKUP(TEXT(A74,0),#REF!,#REF!,0),0)</f>
        <v>#REF!</v>
      </c>
      <c r="L74" s="936" t="e">
        <f>IF($AO74&lt;&gt;"",_xlfn.XLOOKUP(TEXT(A74,0),#REF!,#REF!,0),0)</f>
        <v>#REF!</v>
      </c>
      <c r="M74" s="937" t="e">
        <f t="shared" si="17"/>
        <v>#REF!</v>
      </c>
      <c r="N74" s="937" t="e">
        <f t="shared" si="18"/>
        <v>#REF!</v>
      </c>
      <c r="O74" s="937" t="e">
        <f t="shared" si="19"/>
        <v>#REF!</v>
      </c>
      <c r="P74" s="938" t="e">
        <f t="shared" si="20"/>
        <v>#REF!</v>
      </c>
      <c r="Q74" s="938" t="e">
        <f t="shared" si="21"/>
        <v>#REF!</v>
      </c>
      <c r="R74" s="938" t="e">
        <f t="shared" si="22"/>
        <v>#REF!</v>
      </c>
      <c r="S74" s="938" t="e">
        <f t="shared" si="23"/>
        <v>#REF!</v>
      </c>
      <c r="T74" s="938" t="e">
        <f t="shared" si="24"/>
        <v>#REF!</v>
      </c>
      <c r="U74" s="938" t="e">
        <f t="shared" si="25"/>
        <v>#REF!</v>
      </c>
      <c r="V74" s="938" t="e">
        <f t="shared" si="26"/>
        <v>#REF!</v>
      </c>
      <c r="W74" s="938" t="e">
        <f t="shared" si="27"/>
        <v>#REF!</v>
      </c>
      <c r="X74" s="938" t="e">
        <f t="shared" si="28"/>
        <v>#REF!</v>
      </c>
      <c r="Y74" s="939">
        <v>2841446.8940000003</v>
      </c>
      <c r="Z74" s="939">
        <v>201293.00399999999</v>
      </c>
      <c r="AA74" s="939">
        <v>638207.55900000001</v>
      </c>
      <c r="AB74" s="939">
        <v>115642.93400000001</v>
      </c>
      <c r="AC74" s="939">
        <v>0</v>
      </c>
      <c r="AD74" s="939">
        <v>0</v>
      </c>
      <c r="AE74" s="939">
        <v>3796590.3910000003</v>
      </c>
      <c r="AF74" s="939">
        <v>3479654.4530000002</v>
      </c>
      <c r="AG74" s="939">
        <v>316935.93799999997</v>
      </c>
      <c r="AH74" s="940" t="s">
        <v>2521</v>
      </c>
      <c r="AI74" s="941" t="s">
        <v>2547</v>
      </c>
      <c r="AJ74" s="941" t="s">
        <v>21276</v>
      </c>
      <c r="AK74" s="941" t="s">
        <v>21374</v>
      </c>
      <c r="AL74" s="936" t="s">
        <v>2314</v>
      </c>
      <c r="AM74" s="936" t="s">
        <v>2206</v>
      </c>
      <c r="AN74" s="940" t="str">
        <f>_xlfn.XLOOKUP(A74,MPL!C:C,MPL!N:N, "Not Found",0)</f>
        <v>Obligated</v>
      </c>
      <c r="AO74" s="943">
        <f>_xlfn.LET(
_xlpm.r,_xlfn.XLOOKUP(A74,MPL!C:C,MPL!S:S, "",0),
IF(ISNUMBER(_xlpm.r),_xlpm.r,"")
)</f>
        <v>45394.471342592595</v>
      </c>
      <c r="AP74" s="943" t="str">
        <f t="shared" si="29"/>
        <v>Obligated</v>
      </c>
      <c r="AQ74" s="944">
        <v>0.33</v>
      </c>
      <c r="AR74" s="936">
        <v>419380.76999999996</v>
      </c>
      <c r="AS74" s="936">
        <v>380949.35999999993</v>
      </c>
      <c r="AT74" s="936"/>
      <c r="AU74" s="936">
        <f t="shared" si="30"/>
        <v>800330.12999999989</v>
      </c>
      <c r="AV74" s="936">
        <f t="shared" si="31"/>
        <v>345144.58100000024</v>
      </c>
      <c r="AW74" s="945">
        <v>2583133.54</v>
      </c>
      <c r="AX74" s="945">
        <v>182993.63999999998</v>
      </c>
      <c r="AY74" s="945">
        <v>580188.68999999994</v>
      </c>
      <c r="AZ74" s="945">
        <v>105129.94</v>
      </c>
      <c r="BA74" s="945">
        <v>0</v>
      </c>
      <c r="BB74" s="945">
        <v>0</v>
      </c>
      <c r="BC74" s="945">
        <v>3451445.81</v>
      </c>
      <c r="BD74" s="945">
        <v>3163322.23</v>
      </c>
      <c r="BE74" s="945">
        <f t="shared" si="32"/>
        <v>288123.57999999996</v>
      </c>
      <c r="BF74" s="934" t="s">
        <v>2223</v>
      </c>
      <c r="BG74" s="949" t="s">
        <v>2235</v>
      </c>
      <c r="BH74" s="934" t="s">
        <v>2256</v>
      </c>
      <c r="BI74" s="946" t="e">
        <f t="shared" si="33"/>
        <v>#REF!</v>
      </c>
      <c r="BJ74" s="947" t="e">
        <v>#VALUE!</v>
      </c>
    </row>
    <row r="75" spans="1:62" s="827" customFormat="1" ht="114" customHeight="1">
      <c r="A75" s="933">
        <v>549764</v>
      </c>
      <c r="B75" s="934" t="s">
        <v>83</v>
      </c>
      <c r="C75" s="935" t="s">
        <v>33</v>
      </c>
      <c r="D75" s="934" t="s">
        <v>2120</v>
      </c>
      <c r="E75" s="913" t="s">
        <v>2209</v>
      </c>
      <c r="F75" s="914" t="s">
        <v>2210</v>
      </c>
      <c r="G75" s="936" t="e">
        <f>IF($AO75&lt;&gt;"",_xlfn.XLOOKUP(TEXT(A75,0),#REF!,#REF!,0),0)</f>
        <v>#REF!</v>
      </c>
      <c r="H75" s="936" t="e">
        <f>IF($AO75&lt;&gt;"",_xlfn.XLOOKUP(TEXT(A75,0),#REF!,#REF!,0),0)</f>
        <v>#REF!</v>
      </c>
      <c r="I75" s="936" t="e">
        <f>IF($AO75&lt;&gt;"", _xlfn.XLOOKUP(TEXT(A75,0),#REF!,#REF!,0),0)</f>
        <v>#REF!</v>
      </c>
      <c r="J75" s="936" t="e">
        <f>IF($AO75&lt;&gt;"",_xlfn.XLOOKUP(TEXT(A75,0),#REF!,#REF!,0),0)</f>
        <v>#REF!</v>
      </c>
      <c r="K75" s="936" t="e">
        <f>IF($AO75&lt;&gt;"",_xlfn.XLOOKUP(TEXT(A75,0),#REF!,#REF!,0),0)</f>
        <v>#REF!</v>
      </c>
      <c r="L75" s="936" t="e">
        <f>IF($AO75&lt;&gt;"",_xlfn.XLOOKUP(TEXT(A75,0),#REF!,#REF!,0),0)</f>
        <v>#REF!</v>
      </c>
      <c r="M75" s="937" t="e">
        <f t="shared" si="17"/>
        <v>#REF!</v>
      </c>
      <c r="N75" s="937" t="e">
        <f t="shared" si="18"/>
        <v>#REF!</v>
      </c>
      <c r="O75" s="937" t="e">
        <f t="shared" si="19"/>
        <v>#REF!</v>
      </c>
      <c r="P75" s="938" t="e">
        <f t="shared" si="20"/>
        <v>#REF!</v>
      </c>
      <c r="Q75" s="938" t="e">
        <f t="shared" si="21"/>
        <v>#REF!</v>
      </c>
      <c r="R75" s="938" t="e">
        <f t="shared" si="22"/>
        <v>#REF!</v>
      </c>
      <c r="S75" s="938" t="e">
        <f t="shared" si="23"/>
        <v>#REF!</v>
      </c>
      <c r="T75" s="938" t="e">
        <f t="shared" si="24"/>
        <v>#REF!</v>
      </c>
      <c r="U75" s="938" t="e">
        <f t="shared" si="25"/>
        <v>#REF!</v>
      </c>
      <c r="V75" s="938" t="e">
        <f t="shared" si="26"/>
        <v>#REF!</v>
      </c>
      <c r="W75" s="938" t="e">
        <f t="shared" si="27"/>
        <v>#REF!</v>
      </c>
      <c r="X75" s="938" t="e">
        <f t="shared" si="28"/>
        <v>#REF!</v>
      </c>
      <c r="Y75" s="939">
        <v>2374913.5410000002</v>
      </c>
      <c r="Z75" s="939">
        <v>165562.28699999998</v>
      </c>
      <c r="AA75" s="939">
        <v>582748.63900000008</v>
      </c>
      <c r="AB75" s="939">
        <v>81586.46100000001</v>
      </c>
      <c r="AC75" s="939">
        <v>0</v>
      </c>
      <c r="AD75" s="939">
        <v>0</v>
      </c>
      <c r="AE75" s="939">
        <v>3204810.9280000003</v>
      </c>
      <c r="AF75" s="939">
        <v>2957662.18</v>
      </c>
      <c r="AG75" s="939">
        <v>247148.74799999999</v>
      </c>
      <c r="AH75" s="940" t="s">
        <v>2521</v>
      </c>
      <c r="AI75" s="941" t="s">
        <v>2547</v>
      </c>
      <c r="AJ75" s="941" t="s">
        <v>21276</v>
      </c>
      <c r="AK75" s="941" t="s">
        <v>21378</v>
      </c>
      <c r="AL75" s="936" t="s">
        <v>2315</v>
      </c>
      <c r="AM75" s="936" t="s">
        <v>2206</v>
      </c>
      <c r="AN75" s="940" t="str">
        <f>_xlfn.XLOOKUP(A75,MPL!C:C,MPL!N:N, "Not Found",0)</f>
        <v>Obligated</v>
      </c>
      <c r="AO75" s="943">
        <f>_xlfn.LET(
_xlpm.r,_xlfn.XLOOKUP(A75,MPL!C:C,MPL!S:S, "",0),
IF(ISNUMBER(_xlpm.r),_xlpm.r,"")
)</f>
        <v>45093.538032407407</v>
      </c>
      <c r="AP75" s="943" t="str">
        <f t="shared" si="29"/>
        <v>Obligated</v>
      </c>
      <c r="AQ75" s="944">
        <v>0.85</v>
      </c>
      <c r="AR75" s="936">
        <v>282253.09999999986</v>
      </c>
      <c r="AS75" s="936">
        <v>1930999.0199999996</v>
      </c>
      <c r="AT75" s="936"/>
      <c r="AU75" s="936">
        <f t="shared" si="30"/>
        <v>2213252.1199999992</v>
      </c>
      <c r="AV75" s="936">
        <f t="shared" si="31"/>
        <v>291346.44800000079</v>
      </c>
      <c r="AW75" s="945">
        <v>2159012.31</v>
      </c>
      <c r="AX75" s="945">
        <v>150511.16999999998</v>
      </c>
      <c r="AY75" s="945">
        <v>529771.49</v>
      </c>
      <c r="AZ75" s="945">
        <v>74169.510000000009</v>
      </c>
      <c r="BA75" s="945">
        <v>0</v>
      </c>
      <c r="BB75" s="945">
        <v>0</v>
      </c>
      <c r="BC75" s="945">
        <v>2913464.4799999995</v>
      </c>
      <c r="BD75" s="945">
        <v>2688783.8</v>
      </c>
      <c r="BE75" s="945">
        <f t="shared" si="32"/>
        <v>224680.68</v>
      </c>
      <c r="BF75" s="934" t="s">
        <v>2223</v>
      </c>
      <c r="BG75" s="949" t="s">
        <v>2224</v>
      </c>
      <c r="BH75" s="934" t="s">
        <v>2256</v>
      </c>
      <c r="BI75" s="946" t="e">
        <f t="shared" si="33"/>
        <v>#REF!</v>
      </c>
      <c r="BJ75" s="947" t="e">
        <v>#VALUE!</v>
      </c>
    </row>
    <row r="76" spans="1:62" s="827" customFormat="1" ht="114" customHeight="1">
      <c r="A76" s="747">
        <v>179558</v>
      </c>
      <c r="B76" s="910" t="s">
        <v>43</v>
      </c>
      <c r="C76" s="911" t="s">
        <v>33</v>
      </c>
      <c r="D76" s="912" t="s">
        <v>2115</v>
      </c>
      <c r="E76" s="913" t="s">
        <v>2209</v>
      </c>
      <c r="F76" s="914" t="s">
        <v>2210</v>
      </c>
      <c r="G76" s="915" t="e">
        <f>IF($AO76&lt;&gt;"",_xlfn.XLOOKUP(TEXT(A76,0),#REF!,#REF!,0),0)</f>
        <v>#REF!</v>
      </c>
      <c r="H76" s="915" t="e">
        <f>IF($AO76&lt;&gt;"",_xlfn.XLOOKUP(TEXT(A76,0),#REF!,#REF!,0),0)</f>
        <v>#REF!</v>
      </c>
      <c r="I76" s="915" t="e">
        <f>IF($AO76&lt;&gt;"", _xlfn.XLOOKUP(TEXT(A76,0),#REF!,#REF!,0),0)</f>
        <v>#REF!</v>
      </c>
      <c r="J76" s="915" t="e">
        <f>IF($AO76&lt;&gt;"",_xlfn.XLOOKUP(TEXT(A76,0),#REF!,#REF!,0),0)</f>
        <v>#REF!</v>
      </c>
      <c r="K76" s="915" t="e">
        <f>IF($AO76&lt;&gt;"",_xlfn.XLOOKUP(TEXT(A76,0),#REF!,#REF!,0),0)</f>
        <v>#REF!</v>
      </c>
      <c r="L76" s="915" t="e">
        <f>IF($AO76&lt;&gt;"",_xlfn.XLOOKUP(TEXT(A76,0),#REF!,#REF!,0),0)</f>
        <v>#REF!</v>
      </c>
      <c r="M76" s="916" t="e">
        <f t="shared" si="17"/>
        <v>#REF!</v>
      </c>
      <c r="N76" s="916" t="e">
        <f t="shared" si="18"/>
        <v>#REF!</v>
      </c>
      <c r="O76" s="916" t="e">
        <f t="shared" si="19"/>
        <v>#REF!</v>
      </c>
      <c r="P76" s="917" t="e">
        <f t="shared" si="20"/>
        <v>#REF!</v>
      </c>
      <c r="Q76" s="917" t="e">
        <f t="shared" si="21"/>
        <v>#REF!</v>
      </c>
      <c r="R76" s="917" t="e">
        <f t="shared" si="22"/>
        <v>#REF!</v>
      </c>
      <c r="S76" s="917" t="e">
        <f t="shared" si="23"/>
        <v>#REF!</v>
      </c>
      <c r="T76" s="917" t="e">
        <f t="shared" si="24"/>
        <v>#REF!</v>
      </c>
      <c r="U76" s="917" t="e">
        <f t="shared" si="25"/>
        <v>#REF!</v>
      </c>
      <c r="V76" s="917" t="e">
        <f t="shared" si="26"/>
        <v>#REF!</v>
      </c>
      <c r="W76" s="917" t="e">
        <f t="shared" si="27"/>
        <v>#REF!</v>
      </c>
      <c r="X76" s="917" t="e">
        <f t="shared" si="28"/>
        <v>#REF!</v>
      </c>
      <c r="Y76" s="612">
        <v>1932688.3493488389</v>
      </c>
      <c r="Z76" s="612">
        <v>655782.04557130625</v>
      </c>
      <c r="AA76" s="612">
        <v>175000.68661365623</v>
      </c>
      <c r="AB76" s="612">
        <v>59635.732466195928</v>
      </c>
      <c r="AC76" s="918">
        <v>0</v>
      </c>
      <c r="AD76" s="918">
        <v>0</v>
      </c>
      <c r="AE76" s="612">
        <v>2823106.8139999975</v>
      </c>
      <c r="AF76" s="612">
        <v>2107689.035962495</v>
      </c>
      <c r="AG76" s="612">
        <v>715417.7780375022</v>
      </c>
      <c r="AH76" s="919" t="s">
        <v>2521</v>
      </c>
      <c r="AI76" s="920" t="s">
        <v>2547</v>
      </c>
      <c r="AJ76" s="921" t="s">
        <v>2207</v>
      </c>
      <c r="AK76" s="920" t="s">
        <v>2208</v>
      </c>
      <c r="AL76" s="951" t="s">
        <v>2263</v>
      </c>
      <c r="AM76" s="915" t="s">
        <v>2206</v>
      </c>
      <c r="AN76" s="924" t="str">
        <f>_xlfn.XLOOKUP(A76,MPL!C:C,MPL!N:N, "Not Found",0)</f>
        <v>Obligated</v>
      </c>
      <c r="AO76" s="925">
        <f>_xlfn.LET(
_xlpm.r,_xlfn.XLOOKUP(A76,MPL!C:C,MPL!S:S, "",0),
IF(ISNUMBER(_xlpm.r),_xlpm.r,"")
)</f>
        <v>44707.474826388891</v>
      </c>
      <c r="AP76" s="925" t="str">
        <f t="shared" si="29"/>
        <v>Obligated</v>
      </c>
      <c r="AQ76" s="926">
        <v>1</v>
      </c>
      <c r="AR76" s="927">
        <v>1006502.2300000011</v>
      </c>
      <c r="AS76" s="927">
        <v>329663.30000000022</v>
      </c>
      <c r="AT76" s="927"/>
      <c r="AU76" s="927">
        <f t="shared" si="30"/>
        <v>1336165.5300000014</v>
      </c>
      <c r="AV76" s="927">
        <f t="shared" si="31"/>
        <v>256646.07399999769</v>
      </c>
      <c r="AW76" s="928">
        <v>1564453.0617934205</v>
      </c>
      <c r="AX76" s="928">
        <v>238313.58697076471</v>
      </c>
      <c r="AY76" s="928">
        <v>159091.53328514201</v>
      </c>
      <c r="AZ76" s="928">
        <v>54214.302241996294</v>
      </c>
      <c r="BA76" s="928">
        <v>192536.34670552626</v>
      </c>
      <c r="BB76" s="928">
        <v>357851.90900315013</v>
      </c>
      <c r="BC76" s="928">
        <v>2566460.7399999998</v>
      </c>
      <c r="BD76" s="928">
        <v>1916080.9417840887</v>
      </c>
      <c r="BE76" s="928">
        <f t="shared" si="32"/>
        <v>650379.79821591114</v>
      </c>
      <c r="BF76" s="929" t="s">
        <v>2207</v>
      </c>
      <c r="BG76" s="930" t="s">
        <v>2208</v>
      </c>
      <c r="BH76" s="929"/>
      <c r="BI76" s="931" t="e">
        <f t="shared" si="33"/>
        <v>#REF!</v>
      </c>
      <c r="BJ76" s="932" t="e">
        <v>#VALUE!</v>
      </c>
    </row>
    <row r="77" spans="1:62" s="807" customFormat="1" ht="114" customHeight="1">
      <c r="A77" s="747">
        <v>957578</v>
      </c>
      <c r="B77" s="910" t="s">
        <v>174</v>
      </c>
      <c r="C77" s="911" t="s">
        <v>33</v>
      </c>
      <c r="D77" s="912" t="s">
        <v>33</v>
      </c>
      <c r="E77" s="913" t="s">
        <v>2209</v>
      </c>
      <c r="F77" s="914" t="s">
        <v>2210</v>
      </c>
      <c r="G77" s="915" t="e">
        <f>IF($AO77&lt;&gt;"",_xlfn.XLOOKUP(TEXT(A77,0),#REF!,#REF!,0),0)</f>
        <v>#REF!</v>
      </c>
      <c r="H77" s="915" t="e">
        <f>IF($AO77&lt;&gt;"",_xlfn.XLOOKUP(TEXT(A77,0),#REF!,#REF!,0),0)</f>
        <v>#REF!</v>
      </c>
      <c r="I77" s="915" t="e">
        <f>IF($AO77&lt;&gt;"", _xlfn.XLOOKUP(TEXT(A77,0),#REF!,#REF!,0),0)</f>
        <v>#REF!</v>
      </c>
      <c r="J77" s="915" t="e">
        <f>IF($AO77&lt;&gt;"",_xlfn.XLOOKUP(TEXT(A77,0),#REF!,#REF!,0),0)</f>
        <v>#REF!</v>
      </c>
      <c r="K77" s="915" t="e">
        <f>IF($AO77&lt;&gt;"",_xlfn.XLOOKUP(TEXT(A77,0),#REF!,#REF!,0),0)</f>
        <v>#REF!</v>
      </c>
      <c r="L77" s="915" t="e">
        <f>IF($AO77&lt;&gt;"",_xlfn.XLOOKUP(TEXT(A77,0),#REF!,#REF!,0),0)</f>
        <v>#REF!</v>
      </c>
      <c r="M77" s="916" t="e">
        <f t="shared" si="17"/>
        <v>#REF!</v>
      </c>
      <c r="N77" s="916" t="e">
        <f t="shared" si="18"/>
        <v>#REF!</v>
      </c>
      <c r="O77" s="916" t="e">
        <f t="shared" si="19"/>
        <v>#REF!</v>
      </c>
      <c r="P77" s="917" t="e">
        <f t="shared" si="20"/>
        <v>#REF!</v>
      </c>
      <c r="Q77" s="917" t="e">
        <f t="shared" si="21"/>
        <v>#REF!</v>
      </c>
      <c r="R77" s="917" t="e">
        <f t="shared" si="22"/>
        <v>#REF!</v>
      </c>
      <c r="S77" s="917" t="e">
        <f t="shared" si="23"/>
        <v>#REF!</v>
      </c>
      <c r="T77" s="917" t="e">
        <f t="shared" si="24"/>
        <v>#REF!</v>
      </c>
      <c r="U77" s="917" t="e">
        <f t="shared" si="25"/>
        <v>#REF!</v>
      </c>
      <c r="V77" s="917" t="e">
        <f t="shared" si="26"/>
        <v>#REF!</v>
      </c>
      <c r="W77" s="917" t="e">
        <f t="shared" si="27"/>
        <v>#REF!</v>
      </c>
      <c r="X77" s="917" t="e">
        <f t="shared" si="28"/>
        <v>#REF!</v>
      </c>
      <c r="Y77" s="612">
        <v>1273789.388607682</v>
      </c>
      <c r="Z77" s="612">
        <v>432210.50676360016</v>
      </c>
      <c r="AA77" s="612">
        <v>115338.83240028708</v>
      </c>
      <c r="AB77" s="612">
        <v>39304.507228431525</v>
      </c>
      <c r="AC77" s="612">
        <v>0</v>
      </c>
      <c r="AD77" s="612">
        <v>0</v>
      </c>
      <c r="AE77" s="612">
        <v>1860643.2350000008</v>
      </c>
      <c r="AF77" s="612">
        <v>1389128.221007969</v>
      </c>
      <c r="AG77" s="612">
        <v>471515.01399203169</v>
      </c>
      <c r="AH77" s="919" t="s">
        <v>2521</v>
      </c>
      <c r="AI77" s="920" t="s">
        <v>2547</v>
      </c>
      <c r="AJ77" s="921" t="s">
        <v>21276</v>
      </c>
      <c r="AK77" s="920" t="s">
        <v>21387</v>
      </c>
      <c r="AL77" s="951" t="s">
        <v>2230</v>
      </c>
      <c r="AM77" s="915" t="s">
        <v>2206</v>
      </c>
      <c r="AN77" s="924" t="str">
        <f>_xlfn.XLOOKUP(A77,MPL!C:C,MPL!N:N, "Not Found",0)</f>
        <v>Obligated</v>
      </c>
      <c r="AO77" s="925">
        <f>_xlfn.LET(
_xlpm.r,_xlfn.XLOOKUP(A77,MPL!C:C,MPL!S:S, "",0),
IF(ISNUMBER(_xlpm.r),_xlpm.r,"")
)</f>
        <v>45917.802372685182</v>
      </c>
      <c r="AP77" s="925" t="str">
        <f t="shared" si="29"/>
        <v>Obligated</v>
      </c>
      <c r="AQ77" s="926">
        <v>0</v>
      </c>
      <c r="AR77" s="927">
        <v>4909.6600000000035</v>
      </c>
      <c r="AS77" s="927">
        <v>4556.83</v>
      </c>
      <c r="AT77" s="927"/>
      <c r="AU77" s="927">
        <f t="shared" si="30"/>
        <v>9466.4900000000034</v>
      </c>
      <c r="AV77" s="927">
        <f t="shared" si="31"/>
        <v>169149.38500000117</v>
      </c>
      <c r="AW77" s="928">
        <v>1031094.1801654991</v>
      </c>
      <c r="AX77" s="928">
        <v>157066.87441183635</v>
      </c>
      <c r="AY77" s="928">
        <v>104853.48400026097</v>
      </c>
      <c r="AZ77" s="928">
        <v>35731.370207665022</v>
      </c>
      <c r="BA77" s="928">
        <v>126896.17311421073</v>
      </c>
      <c r="BB77" s="928">
        <v>235851.76810052741</v>
      </c>
      <c r="BC77" s="928">
        <v>1691493.8499999996</v>
      </c>
      <c r="BD77" s="928">
        <v>1262843.837279971</v>
      </c>
      <c r="BE77" s="928">
        <f t="shared" si="32"/>
        <v>428650.01272002875</v>
      </c>
      <c r="BF77" s="929" t="s">
        <v>2223</v>
      </c>
      <c r="BG77" s="952" t="s">
        <v>2224</v>
      </c>
      <c r="BH77" s="929" t="s">
        <v>2316</v>
      </c>
      <c r="BI77" s="931" t="e">
        <f t="shared" si="33"/>
        <v>#REF!</v>
      </c>
      <c r="BJ77" s="932" t="e">
        <v>#VALUE!</v>
      </c>
    </row>
    <row r="78" spans="1:62" s="827" customFormat="1" ht="114" customHeight="1">
      <c r="A78" s="747">
        <v>169495</v>
      </c>
      <c r="B78" s="910" t="s">
        <v>93</v>
      </c>
      <c r="C78" s="911" t="s">
        <v>33</v>
      </c>
      <c r="D78" s="912" t="s">
        <v>2115</v>
      </c>
      <c r="E78" s="913" t="s">
        <v>2209</v>
      </c>
      <c r="F78" s="914" t="s">
        <v>2210</v>
      </c>
      <c r="G78" s="915" t="e">
        <f>IF($AO78&lt;&gt;"",_xlfn.XLOOKUP(TEXT(A78,0),#REF!,#REF!,0),0)</f>
        <v>#REF!</v>
      </c>
      <c r="H78" s="915" t="e">
        <f>IF($AO78&lt;&gt;"",_xlfn.XLOOKUP(TEXT(A78,0),#REF!,#REF!,0),0)</f>
        <v>#REF!</v>
      </c>
      <c r="I78" s="915" t="e">
        <f>IF($AO78&lt;&gt;"", _xlfn.XLOOKUP(TEXT(A78,0),#REF!,#REF!,0),0)</f>
        <v>#REF!</v>
      </c>
      <c r="J78" s="915" t="e">
        <f>IF($AO78&lt;&gt;"",_xlfn.XLOOKUP(TEXT(A78,0),#REF!,#REF!,0),0)</f>
        <v>#REF!</v>
      </c>
      <c r="K78" s="915" t="e">
        <f>IF($AO78&lt;&gt;"",_xlfn.XLOOKUP(TEXT(A78,0),#REF!,#REF!,0),0)</f>
        <v>#REF!</v>
      </c>
      <c r="L78" s="915" t="e">
        <f>IF($AO78&lt;&gt;"",_xlfn.XLOOKUP(TEXT(A78,0),#REF!,#REF!,0),0)</f>
        <v>#REF!</v>
      </c>
      <c r="M78" s="916" t="e">
        <f t="shared" si="17"/>
        <v>#REF!</v>
      </c>
      <c r="N78" s="916" t="e">
        <f t="shared" si="18"/>
        <v>#REF!</v>
      </c>
      <c r="O78" s="916" t="e">
        <f t="shared" si="19"/>
        <v>#REF!</v>
      </c>
      <c r="P78" s="917" t="e">
        <f t="shared" si="20"/>
        <v>#REF!</v>
      </c>
      <c r="Q78" s="917" t="e">
        <f t="shared" si="21"/>
        <v>#REF!</v>
      </c>
      <c r="R78" s="917" t="e">
        <f t="shared" si="22"/>
        <v>#REF!</v>
      </c>
      <c r="S78" s="917" t="e">
        <f t="shared" si="23"/>
        <v>#REF!</v>
      </c>
      <c r="T78" s="917" t="e">
        <f t="shared" si="24"/>
        <v>#REF!</v>
      </c>
      <c r="U78" s="917" t="e">
        <f t="shared" si="25"/>
        <v>#REF!</v>
      </c>
      <c r="V78" s="917" t="e">
        <f t="shared" si="26"/>
        <v>#REF!</v>
      </c>
      <c r="W78" s="917" t="e">
        <f t="shared" si="27"/>
        <v>#REF!</v>
      </c>
      <c r="X78" s="917" t="e">
        <f t="shared" si="28"/>
        <v>#REF!</v>
      </c>
      <c r="Y78" s="612">
        <v>8253800.1089170007</v>
      </c>
      <c r="Z78" s="612">
        <v>1962924.3273612498</v>
      </c>
      <c r="AA78" s="612">
        <v>1167269.298987</v>
      </c>
      <c r="AB78" s="612">
        <v>530329.99066300003</v>
      </c>
      <c r="AC78" s="612">
        <v>3869859.11</v>
      </c>
      <c r="AD78" s="612">
        <v>3130140.89</v>
      </c>
      <c r="AE78" s="612">
        <v>18914323.725928251</v>
      </c>
      <c r="AF78" s="612">
        <v>13290928.517904</v>
      </c>
      <c r="AG78" s="612">
        <v>5623395.2080242503</v>
      </c>
      <c r="AH78" s="919" t="s">
        <v>2521</v>
      </c>
      <c r="AI78" s="920" t="s">
        <v>2547</v>
      </c>
      <c r="AJ78" s="921" t="s">
        <v>21276</v>
      </c>
      <c r="AK78" s="920" t="s">
        <v>21372</v>
      </c>
      <c r="AL78" s="923" t="s">
        <v>2317</v>
      </c>
      <c r="AM78" s="915" t="s">
        <v>2206</v>
      </c>
      <c r="AN78" s="924" t="str">
        <f>_xlfn.XLOOKUP(A78,MPL!C:C,MPL!N:N, "Not Found",0)</f>
        <v>Obligated</v>
      </c>
      <c r="AO78" s="925">
        <f>_xlfn.LET(
_xlpm.r,_xlfn.XLOOKUP(A78,MPL!C:C,MPL!S:S, "",0),
IF(ISNUMBER(_xlpm.r),_xlpm.r,"")
)</f>
        <v>45160.473182870373</v>
      </c>
      <c r="AP78" s="925" t="str">
        <f t="shared" si="29"/>
        <v>Obligated</v>
      </c>
      <c r="AQ78" s="926">
        <v>0.08</v>
      </c>
      <c r="AR78" s="927">
        <v>2109213.4599999967</v>
      </c>
      <c r="AS78" s="927">
        <v>30423.560000000016</v>
      </c>
      <c r="AT78" s="927"/>
      <c r="AU78" s="927">
        <f t="shared" si="30"/>
        <v>2139637.0199999968</v>
      </c>
      <c r="AV78" s="927">
        <f t="shared" si="31"/>
        <v>-635840.68657175079</v>
      </c>
      <c r="AW78" s="928">
        <v>6681615.8899999997</v>
      </c>
      <c r="AX78" s="928">
        <v>1589026.4124999996</v>
      </c>
      <c r="AY78" s="928">
        <v>944927.79</v>
      </c>
      <c r="AZ78" s="928">
        <v>429312.71</v>
      </c>
      <c r="BA78" s="928">
        <v>5815884.5899999999</v>
      </c>
      <c r="BB78" s="928">
        <v>4089397.02</v>
      </c>
      <c r="BC78" s="928">
        <v>19550164.412500001</v>
      </c>
      <c r="BD78" s="928">
        <v>13442428.27</v>
      </c>
      <c r="BE78" s="928">
        <f t="shared" si="32"/>
        <v>6107736.1425000001</v>
      </c>
      <c r="BF78" s="929" t="s">
        <v>2223</v>
      </c>
      <c r="BG78" s="952" t="s">
        <v>2235</v>
      </c>
      <c r="BH78" s="929" t="s">
        <v>2318</v>
      </c>
      <c r="BI78" s="931" t="e">
        <f t="shared" si="33"/>
        <v>#REF!</v>
      </c>
      <c r="BJ78" s="932" t="e">
        <v>#VALUE!</v>
      </c>
    </row>
    <row r="79" spans="1:62" s="807" customFormat="1" ht="114" customHeight="1">
      <c r="A79" s="747">
        <v>178503</v>
      </c>
      <c r="B79" s="910" t="s">
        <v>70</v>
      </c>
      <c r="C79" s="911" t="s">
        <v>33</v>
      </c>
      <c r="D79" s="912" t="s">
        <v>2115</v>
      </c>
      <c r="E79" s="913" t="s">
        <v>2209</v>
      </c>
      <c r="F79" s="914" t="s">
        <v>2210</v>
      </c>
      <c r="G79" s="915" t="e">
        <f>IF($AO79&lt;&gt;"",_xlfn.XLOOKUP(TEXT(A79,0),#REF!,#REF!,0),0)</f>
        <v>#REF!</v>
      </c>
      <c r="H79" s="915" t="e">
        <f>IF($AO79&lt;&gt;"",_xlfn.XLOOKUP(TEXT(A79,0),#REF!,#REF!,0),0)</f>
        <v>#REF!</v>
      </c>
      <c r="I79" s="915" t="e">
        <f>IF($AO79&lt;&gt;"", _xlfn.XLOOKUP(TEXT(A79,0),#REF!,#REF!,0),0)</f>
        <v>#REF!</v>
      </c>
      <c r="J79" s="915" t="e">
        <f>IF($AO79&lt;&gt;"",_xlfn.XLOOKUP(TEXT(A79,0),#REF!,#REF!,0),0)</f>
        <v>#REF!</v>
      </c>
      <c r="K79" s="915" t="e">
        <f>IF($AO79&lt;&gt;"",_xlfn.XLOOKUP(TEXT(A79,0),#REF!,#REF!,0),0)</f>
        <v>#REF!</v>
      </c>
      <c r="L79" s="915" t="e">
        <f>IF($AO79&lt;&gt;"",_xlfn.XLOOKUP(TEXT(A79,0),#REF!,#REF!,0),0)</f>
        <v>#REF!</v>
      </c>
      <c r="M79" s="916" t="e">
        <f t="shared" si="17"/>
        <v>#REF!</v>
      </c>
      <c r="N79" s="916" t="e">
        <f t="shared" si="18"/>
        <v>#REF!</v>
      </c>
      <c r="O79" s="916" t="e">
        <f t="shared" si="19"/>
        <v>#REF!</v>
      </c>
      <c r="P79" s="917" t="e">
        <f t="shared" si="20"/>
        <v>#REF!</v>
      </c>
      <c r="Q79" s="917" t="e">
        <f t="shared" si="21"/>
        <v>#REF!</v>
      </c>
      <c r="R79" s="917" t="e">
        <f t="shared" si="22"/>
        <v>#REF!</v>
      </c>
      <c r="S79" s="917" t="e">
        <f t="shared" si="23"/>
        <v>#REF!</v>
      </c>
      <c r="T79" s="917" t="e">
        <f t="shared" si="24"/>
        <v>#REF!</v>
      </c>
      <c r="U79" s="917" t="e">
        <f t="shared" si="25"/>
        <v>#REF!</v>
      </c>
      <c r="V79" s="917" t="e">
        <f t="shared" si="26"/>
        <v>#REF!</v>
      </c>
      <c r="W79" s="917" t="e">
        <f t="shared" si="27"/>
        <v>#REF!</v>
      </c>
      <c r="X79" s="917" t="e">
        <f t="shared" si="28"/>
        <v>#REF!</v>
      </c>
      <c r="Y79" s="612">
        <v>5675844.7780280998</v>
      </c>
      <c r="Z79" s="612">
        <v>8568991.2455971986</v>
      </c>
      <c r="AA79" s="612">
        <v>1494839.9029463863</v>
      </c>
      <c r="AB79" s="612">
        <v>694125.03935997305</v>
      </c>
      <c r="AC79" s="612">
        <v>0</v>
      </c>
      <c r="AD79" s="612">
        <v>0</v>
      </c>
      <c r="AE79" s="612">
        <v>16433800.965931658</v>
      </c>
      <c r="AF79" s="612">
        <v>7170684.6809744863</v>
      </c>
      <c r="AG79" s="612">
        <v>9263116.2849571723</v>
      </c>
      <c r="AH79" s="919" t="s">
        <v>2521</v>
      </c>
      <c r="AI79" s="920" t="s">
        <v>2547</v>
      </c>
      <c r="AJ79" s="921" t="s">
        <v>2207</v>
      </c>
      <c r="AK79" s="920" t="s">
        <v>2208</v>
      </c>
      <c r="AL79" s="951" t="s">
        <v>2230</v>
      </c>
      <c r="AM79" s="915" t="s">
        <v>2319</v>
      </c>
      <c r="AN79" s="924" t="str">
        <f>_xlfn.XLOOKUP(A79,MPL!C:C,MPL!N:N, "Not Found",0)</f>
        <v>Obligated</v>
      </c>
      <c r="AO79" s="925">
        <f>_xlfn.LET(
_xlpm.r,_xlfn.XLOOKUP(A79,MPL!C:C,MPL!S:S, "",0),
IF(ISNUMBER(_xlpm.r),_xlpm.r,"")
)</f>
        <v>44922.495069444441</v>
      </c>
      <c r="AP79" s="925" t="str">
        <f t="shared" si="29"/>
        <v>Obligated</v>
      </c>
      <c r="AQ79" s="926">
        <v>0.33</v>
      </c>
      <c r="AR79" s="927">
        <v>4646057.0300000114</v>
      </c>
      <c r="AS79" s="927">
        <v>9868755.2099999879</v>
      </c>
      <c r="AT79" s="927"/>
      <c r="AU79" s="927">
        <f t="shared" si="30"/>
        <v>14514812.239999998</v>
      </c>
      <c r="AV79" s="927">
        <f t="shared" si="31"/>
        <v>-26837083.364068341</v>
      </c>
      <c r="AW79" s="928">
        <v>38926711.43</v>
      </c>
      <c r="AX79" s="928">
        <v>257069.07</v>
      </c>
      <c r="AY79" s="928">
        <v>4062989.94</v>
      </c>
      <c r="AZ79" s="928">
        <v>24113.89</v>
      </c>
      <c r="BA79" s="928">
        <v>0</v>
      </c>
      <c r="BB79" s="928">
        <v>0</v>
      </c>
      <c r="BC79" s="928">
        <v>43270884.329999998</v>
      </c>
      <c r="BD79" s="928">
        <v>42989701.369999997</v>
      </c>
      <c r="BE79" s="928">
        <f t="shared" si="32"/>
        <v>281182.96000000002</v>
      </c>
      <c r="BF79" s="929" t="s">
        <v>2207</v>
      </c>
      <c r="BG79" s="930" t="s">
        <v>2208</v>
      </c>
      <c r="BH79" s="929"/>
      <c r="BI79" s="931" t="e">
        <f t="shared" si="33"/>
        <v>#REF!</v>
      </c>
      <c r="BJ79" s="932" t="e">
        <v>#VALUE!</v>
      </c>
    </row>
    <row r="80" spans="1:62" s="828" customFormat="1" ht="114" customHeight="1">
      <c r="A80" s="1027">
        <v>751656</v>
      </c>
      <c r="B80" s="816" t="s">
        <v>254</v>
      </c>
      <c r="C80" s="817" t="s">
        <v>46</v>
      </c>
      <c r="D80" s="808" t="s">
        <v>2111</v>
      </c>
      <c r="E80" s="954" t="s">
        <v>2203</v>
      </c>
      <c r="F80" s="955" t="s">
        <v>2204</v>
      </c>
      <c r="G80" s="762">
        <f>IF($AO80&lt;&gt;"",_xlfn.XLOOKUP(TEXT(A80,0),#REF!,#REF!,0),0)</f>
        <v>0</v>
      </c>
      <c r="H80" s="762">
        <f>IF($AO80&lt;&gt;"",_xlfn.XLOOKUP(TEXT(A80,0),#REF!,#REF!,0),0)</f>
        <v>0</v>
      </c>
      <c r="I80" s="762">
        <f>IF($AO80&lt;&gt;"", _xlfn.XLOOKUP(TEXT(A80,0),#REF!,#REF!,0),0)</f>
        <v>0</v>
      </c>
      <c r="J80" s="762">
        <f>IF($AO80&lt;&gt;"",_xlfn.XLOOKUP(TEXT(A80,0),#REF!,#REF!,0),0)</f>
        <v>0</v>
      </c>
      <c r="K80" s="762">
        <f>IF($AO80&lt;&gt;"",_xlfn.XLOOKUP(TEXT(A80,0),#REF!,#REF!,0),0)</f>
        <v>0</v>
      </c>
      <c r="L80" s="762">
        <f>IF($AO80&lt;&gt;"",_xlfn.XLOOKUP(TEXT(A80,0),#REF!,#REF!,0),0)</f>
        <v>0</v>
      </c>
      <c r="M80" s="810">
        <f t="shared" si="17"/>
        <v>0</v>
      </c>
      <c r="N80" s="810">
        <f t="shared" si="18"/>
        <v>0</v>
      </c>
      <c r="O80" s="810">
        <f t="shared" si="19"/>
        <v>0</v>
      </c>
      <c r="P80" s="818">
        <f t="shared" si="20"/>
        <v>671661.53599</v>
      </c>
      <c r="Q80" s="819">
        <f t="shared" si="21"/>
        <v>109183728.02429</v>
      </c>
      <c r="R80" s="819">
        <f t="shared" si="22"/>
        <v>10795126.354290001</v>
      </c>
      <c r="S80" s="819">
        <f t="shared" si="23"/>
        <v>22484740.544289999</v>
      </c>
      <c r="T80" s="819">
        <f t="shared" si="24"/>
        <v>0</v>
      </c>
      <c r="U80" s="819">
        <f t="shared" si="25"/>
        <v>25228860.204290003</v>
      </c>
      <c r="V80" s="797">
        <f t="shared" si="26"/>
        <v>168364116.66315001</v>
      </c>
      <c r="W80" s="797">
        <f t="shared" si="27"/>
        <v>11466787.890280001</v>
      </c>
      <c r="X80" s="797">
        <f t="shared" si="28"/>
        <v>156897328.77287</v>
      </c>
      <c r="Y80" s="909">
        <v>671661.53599</v>
      </c>
      <c r="Z80" s="909">
        <v>109183728.02429</v>
      </c>
      <c r="AA80" s="1002">
        <v>10795126.354290001</v>
      </c>
      <c r="AB80" s="909">
        <v>22484740.544289999</v>
      </c>
      <c r="AC80" s="909">
        <v>0</v>
      </c>
      <c r="AD80" s="909">
        <v>25228860.204290003</v>
      </c>
      <c r="AE80" s="909">
        <v>168364116.66315001</v>
      </c>
      <c r="AF80" s="909">
        <v>11466787.890280001</v>
      </c>
      <c r="AG80" s="909">
        <v>156897328.77287</v>
      </c>
      <c r="AH80" s="764" t="s">
        <v>2521</v>
      </c>
      <c r="AI80" s="765" t="s">
        <v>21367</v>
      </c>
      <c r="AJ80" s="765" t="s">
        <v>21368</v>
      </c>
      <c r="AK80" s="765" t="s">
        <v>21369</v>
      </c>
      <c r="AL80" s="762" t="s">
        <v>2304</v>
      </c>
      <c r="AM80" s="762" t="s">
        <v>2305</v>
      </c>
      <c r="AN80" s="764" t="str">
        <f>_xlfn.XLOOKUP(A94,MPL!C:C,MPL!N:N, "Not Found",0)</f>
        <v>Pending Scope &amp; Cost Completion by Applicant</v>
      </c>
      <c r="AO80" s="812" t="str">
        <f>_xlfn.LET(
_xlpm.r,_xlfn.XLOOKUP(A94,MPL!C:C,MPL!S:S, "",0),
IF(ISNUMBER(_xlpm.r),_xlpm.r,"")
)</f>
        <v/>
      </c>
      <c r="AP80" s="812" t="str">
        <f t="shared" si="29"/>
        <v>Pending Scope &amp; Cost Completion by Applicant</v>
      </c>
      <c r="AQ80" s="813" t="s">
        <v>275</v>
      </c>
      <c r="AR80" s="820">
        <v>521638.89999999886</v>
      </c>
      <c r="AS80" s="820">
        <v>0</v>
      </c>
      <c r="AT80" s="820"/>
      <c r="AU80" s="762">
        <f t="shared" si="30"/>
        <v>521638.89999999886</v>
      </c>
      <c r="AV80" s="762">
        <f t="shared" si="31"/>
        <v>42919807.583149999</v>
      </c>
      <c r="AW80" s="821">
        <v>520290.53999999992</v>
      </c>
      <c r="AX80" s="821">
        <v>99551019.099999994</v>
      </c>
      <c r="AY80" s="821">
        <v>27002.899999999998</v>
      </c>
      <c r="AZ80" s="821">
        <v>8445174.7300000004</v>
      </c>
      <c r="BA80" s="821">
        <v>0</v>
      </c>
      <c r="BB80" s="821">
        <v>16900821.809999999</v>
      </c>
      <c r="BC80" s="821">
        <v>125444309.08000001</v>
      </c>
      <c r="BD80" s="821">
        <v>547293.43999999994</v>
      </c>
      <c r="BE80" s="814">
        <f t="shared" si="32"/>
        <v>124897015.63999999</v>
      </c>
      <c r="BF80" s="816" t="s">
        <v>2216</v>
      </c>
      <c r="BG80" s="815" t="s">
        <v>2220</v>
      </c>
      <c r="BH80" s="816" t="s">
        <v>2306</v>
      </c>
      <c r="BI80" s="908">
        <f t="shared" si="33"/>
        <v>1</v>
      </c>
      <c r="BJ80" s="851" t="e">
        <v>#VALUE!</v>
      </c>
    </row>
    <row r="81" spans="1:62" s="807" customFormat="1" ht="114" customHeight="1">
      <c r="A81" s="933">
        <v>176971</v>
      </c>
      <c r="B81" s="934" t="s">
        <v>194</v>
      </c>
      <c r="C81" s="935" t="s">
        <v>2136</v>
      </c>
      <c r="D81" s="934" t="s">
        <v>2108</v>
      </c>
      <c r="E81" s="1028" t="s">
        <v>2209</v>
      </c>
      <c r="F81" s="996" t="s">
        <v>2210</v>
      </c>
      <c r="G81" s="936" t="e">
        <f>IF($AO81&lt;&gt;"",_xlfn.XLOOKUP(TEXT(A81,0),#REF!,#REF!,0),0)</f>
        <v>#REF!</v>
      </c>
      <c r="H81" s="936" t="e">
        <f>IF($AO81&lt;&gt;"",_xlfn.XLOOKUP(TEXT(A81,0),#REF!,#REF!,0),0)</f>
        <v>#REF!</v>
      </c>
      <c r="I81" s="936" t="e">
        <f>IF($AO81&lt;&gt;"", _xlfn.XLOOKUP(TEXT(A81,0),#REF!,#REF!,0),0)</f>
        <v>#REF!</v>
      </c>
      <c r="J81" s="936" t="e">
        <f>IF($AO81&lt;&gt;"",_xlfn.XLOOKUP(TEXT(A81,0),#REF!,#REF!,0),0)</f>
        <v>#REF!</v>
      </c>
      <c r="K81" s="936" t="e">
        <f>IF($AO81&lt;&gt;"",_xlfn.XLOOKUP(TEXT(A81,0),#REF!,#REF!,0),0)</f>
        <v>#REF!</v>
      </c>
      <c r="L81" s="936" t="e">
        <f>IF($AO81&lt;&gt;"",_xlfn.XLOOKUP(TEXT(A81,0),#REF!,#REF!,0),0)</f>
        <v>#REF!</v>
      </c>
      <c r="M81" s="937" t="e">
        <f t="shared" si="17"/>
        <v>#REF!</v>
      </c>
      <c r="N81" s="937" t="e">
        <f t="shared" si="18"/>
        <v>#REF!</v>
      </c>
      <c r="O81" s="937" t="e">
        <f t="shared" si="19"/>
        <v>#REF!</v>
      </c>
      <c r="P81" s="938" t="e">
        <f t="shared" si="20"/>
        <v>#REF!</v>
      </c>
      <c r="Q81" s="938" t="e">
        <f t="shared" si="21"/>
        <v>#REF!</v>
      </c>
      <c r="R81" s="938" t="e">
        <f t="shared" si="22"/>
        <v>#REF!</v>
      </c>
      <c r="S81" s="938" t="e">
        <f t="shared" si="23"/>
        <v>#REF!</v>
      </c>
      <c r="T81" s="938" t="e">
        <f t="shared" si="24"/>
        <v>#REF!</v>
      </c>
      <c r="U81" s="938" t="e">
        <f t="shared" si="25"/>
        <v>#REF!</v>
      </c>
      <c r="V81" s="938" t="e">
        <f t="shared" si="26"/>
        <v>#REF!</v>
      </c>
      <c r="W81" s="938" t="e">
        <f t="shared" si="27"/>
        <v>#REF!</v>
      </c>
      <c r="X81" s="938" t="e">
        <f t="shared" si="28"/>
        <v>#REF!</v>
      </c>
      <c r="Y81" s="989">
        <v>18218875.039999999</v>
      </c>
      <c r="Z81" s="989">
        <v>4631659.7</v>
      </c>
      <c r="AA81" s="989">
        <v>2848814.49</v>
      </c>
      <c r="AB81" s="989">
        <v>568928.1</v>
      </c>
      <c r="AC81" s="989">
        <v>1080651.07</v>
      </c>
      <c r="AD81" s="989">
        <v>23122.43</v>
      </c>
      <c r="AE81" s="939">
        <v>27372050.830000002</v>
      </c>
      <c r="AF81" s="939">
        <v>22148340.600000001</v>
      </c>
      <c r="AG81" s="939">
        <v>5223710.2299999995</v>
      </c>
      <c r="AH81" s="940" t="s">
        <v>2521</v>
      </c>
      <c r="AI81" s="941" t="s">
        <v>21343</v>
      </c>
      <c r="AJ81" s="941" t="s">
        <v>21276</v>
      </c>
      <c r="AK81" s="941" t="s">
        <v>21344</v>
      </c>
      <c r="AL81" s="936" t="s">
        <v>2331</v>
      </c>
      <c r="AM81" s="936" t="s">
        <v>2305</v>
      </c>
      <c r="AN81" s="940" t="str">
        <f>_xlfn.XLOOKUP(A81,MPL!C:C,MPL!N:N, "Not Found",0)</f>
        <v>Obligated</v>
      </c>
      <c r="AO81" s="943">
        <f>_xlfn.LET(
_xlpm.r,_xlfn.XLOOKUP(A81,MPL!C:C,MPL!S:S, "",0),
IF(ISNUMBER(_xlpm.r),_xlpm.r,"")
)</f>
        <v>45966.678182870368</v>
      </c>
      <c r="AP81" s="943" t="str">
        <f t="shared" si="29"/>
        <v>Obligated</v>
      </c>
      <c r="AQ81" s="944">
        <v>0</v>
      </c>
      <c r="AR81" s="936">
        <v>2172259.9699999997</v>
      </c>
      <c r="AS81" s="936">
        <v>63133.09000000012</v>
      </c>
      <c r="AT81" s="936"/>
      <c r="AU81" s="936">
        <f t="shared" si="30"/>
        <v>2235393.06</v>
      </c>
      <c r="AV81" s="936">
        <f t="shared" si="31"/>
        <v>3382384.4600000009</v>
      </c>
      <c r="AW81" s="945">
        <v>18028195.829999998</v>
      </c>
      <c r="AX81" s="945">
        <v>3833616.78</v>
      </c>
      <c r="AY81" s="945">
        <v>1664551.02</v>
      </c>
      <c r="AZ81" s="945">
        <v>342899.38</v>
      </c>
      <c r="BA81" s="945">
        <v>118276.26</v>
      </c>
      <c r="BB81" s="945">
        <v>2127.1</v>
      </c>
      <c r="BC81" s="945">
        <v>23989666.370000001</v>
      </c>
      <c r="BD81" s="945">
        <v>19811023.109999999</v>
      </c>
      <c r="BE81" s="945">
        <f t="shared" si="32"/>
        <v>4178643.26</v>
      </c>
      <c r="BF81" s="934" t="s">
        <v>2229</v>
      </c>
      <c r="BG81" s="949" t="s">
        <v>2224</v>
      </c>
      <c r="BH81" s="934"/>
      <c r="BI81" s="946" t="e">
        <f t="shared" si="33"/>
        <v>#REF!</v>
      </c>
      <c r="BJ81" s="947" t="e">
        <v>#VALUE!</v>
      </c>
    </row>
    <row r="82" spans="1:62" s="807" customFormat="1" ht="114" customHeight="1">
      <c r="A82" s="933">
        <v>176913</v>
      </c>
      <c r="B82" s="934" t="s">
        <v>193</v>
      </c>
      <c r="C82" s="935" t="s">
        <v>2136</v>
      </c>
      <c r="D82" s="934" t="s">
        <v>2108</v>
      </c>
      <c r="E82" s="1028" t="s">
        <v>2209</v>
      </c>
      <c r="F82" s="996" t="s">
        <v>2210</v>
      </c>
      <c r="G82" s="936" t="e">
        <f>IF($AO82&lt;&gt;"",_xlfn.XLOOKUP(TEXT(A82,0),#REF!,#REF!,0),0)</f>
        <v>#REF!</v>
      </c>
      <c r="H82" s="936" t="e">
        <f>IF($AO82&lt;&gt;"",_xlfn.XLOOKUP(TEXT(A82,0),#REF!,#REF!,0),0)</f>
        <v>#REF!</v>
      </c>
      <c r="I82" s="936" t="e">
        <f>IF($AO82&lt;&gt;"", _xlfn.XLOOKUP(TEXT(A82,0),#REF!,#REF!,0),0)</f>
        <v>#REF!</v>
      </c>
      <c r="J82" s="936" t="e">
        <f>IF($AO82&lt;&gt;"",_xlfn.XLOOKUP(TEXT(A82,0),#REF!,#REF!,0),0)</f>
        <v>#REF!</v>
      </c>
      <c r="K82" s="936" t="e">
        <f>IF($AO82&lt;&gt;"",_xlfn.XLOOKUP(TEXT(A82,0),#REF!,#REF!,0),0)</f>
        <v>#REF!</v>
      </c>
      <c r="L82" s="936" t="e">
        <f>IF($AO82&lt;&gt;"",_xlfn.XLOOKUP(TEXT(A82,0),#REF!,#REF!,0),0)</f>
        <v>#REF!</v>
      </c>
      <c r="M82" s="937" t="e">
        <f t="shared" si="17"/>
        <v>#REF!</v>
      </c>
      <c r="N82" s="937" t="e">
        <f t="shared" si="18"/>
        <v>#REF!</v>
      </c>
      <c r="O82" s="937" t="e">
        <f t="shared" si="19"/>
        <v>#REF!</v>
      </c>
      <c r="P82" s="938" t="e">
        <f t="shared" si="20"/>
        <v>#REF!</v>
      </c>
      <c r="Q82" s="938" t="e">
        <f t="shared" si="21"/>
        <v>#REF!</v>
      </c>
      <c r="R82" s="938" t="e">
        <f t="shared" si="22"/>
        <v>#REF!</v>
      </c>
      <c r="S82" s="938" t="e">
        <f t="shared" si="23"/>
        <v>#REF!</v>
      </c>
      <c r="T82" s="938" t="e">
        <f t="shared" si="24"/>
        <v>#REF!</v>
      </c>
      <c r="U82" s="938" t="e">
        <f t="shared" si="25"/>
        <v>#REF!</v>
      </c>
      <c r="V82" s="938" t="e">
        <f t="shared" si="26"/>
        <v>#REF!</v>
      </c>
      <c r="W82" s="938" t="e">
        <f t="shared" si="27"/>
        <v>#REF!</v>
      </c>
      <c r="X82" s="938" t="e">
        <f t="shared" si="28"/>
        <v>#REF!</v>
      </c>
      <c r="Y82" s="989">
        <v>17467604.149999999</v>
      </c>
      <c r="Z82" s="989">
        <v>3864276.13</v>
      </c>
      <c r="AA82" s="989">
        <v>2619374.41</v>
      </c>
      <c r="AB82" s="989">
        <v>2157076.7599999998</v>
      </c>
      <c r="AC82" s="989">
        <v>2071399.22</v>
      </c>
      <c r="AD82" s="989">
        <v>66725.58</v>
      </c>
      <c r="AE82" s="939">
        <v>28246456.249999996</v>
      </c>
      <c r="AF82" s="939">
        <v>22158377.779999997</v>
      </c>
      <c r="AG82" s="939">
        <v>6088078.4699999997</v>
      </c>
      <c r="AH82" s="940" t="s">
        <v>2521</v>
      </c>
      <c r="AI82" s="941" t="s">
        <v>21343</v>
      </c>
      <c r="AJ82" s="941" t="s">
        <v>21276</v>
      </c>
      <c r="AK82" s="941" t="s">
        <v>21344</v>
      </c>
      <c r="AL82" s="936" t="s">
        <v>2329</v>
      </c>
      <c r="AM82" s="936" t="s">
        <v>2305</v>
      </c>
      <c r="AN82" s="940" t="str">
        <f>_xlfn.XLOOKUP(A82,MPL!C:C,MPL!N:N, "Not Found",0)</f>
        <v>Obligated</v>
      </c>
      <c r="AO82" s="943">
        <f>_xlfn.LET(
_xlpm.r,_xlfn.XLOOKUP(A82,MPL!C:C,MPL!S:S, "",0),
IF(ISNUMBER(_xlpm.r),_xlpm.r,"")
)</f>
        <v>45966.678171296298</v>
      </c>
      <c r="AP82" s="943" t="str">
        <f t="shared" si="29"/>
        <v>Obligated</v>
      </c>
      <c r="AQ82" s="944">
        <v>0</v>
      </c>
      <c r="AR82" s="936">
        <v>2663813.7699999996</v>
      </c>
      <c r="AS82" s="936">
        <v>73599.620000000083</v>
      </c>
      <c r="AT82" s="936"/>
      <c r="AU82" s="936">
        <f t="shared" si="30"/>
        <v>2737413.3899999997</v>
      </c>
      <c r="AV82" s="936">
        <f t="shared" si="31"/>
        <v>-6467854.1900000088</v>
      </c>
      <c r="AW82" s="945">
        <v>29688455.530000001</v>
      </c>
      <c r="AX82" s="945">
        <v>656415.25</v>
      </c>
      <c r="AY82" s="945">
        <v>4164273.96</v>
      </c>
      <c r="AZ82" s="945">
        <v>93674.84</v>
      </c>
      <c r="BA82" s="945">
        <v>96089.14</v>
      </c>
      <c r="BB82" s="945">
        <v>15401.72</v>
      </c>
      <c r="BC82" s="945">
        <v>34714310.440000005</v>
      </c>
      <c r="BD82" s="945">
        <v>33948818.630000003</v>
      </c>
      <c r="BE82" s="945">
        <f t="shared" si="32"/>
        <v>765491.81</v>
      </c>
      <c r="BF82" s="934" t="s">
        <v>2229</v>
      </c>
      <c r="BG82" s="949" t="s">
        <v>2224</v>
      </c>
      <c r="BH82" s="934" t="s">
        <v>2330</v>
      </c>
      <c r="BI82" s="946" t="e">
        <f t="shared" si="33"/>
        <v>#REF!</v>
      </c>
      <c r="BJ82" s="947" t="e">
        <v>#VALUE!</v>
      </c>
    </row>
    <row r="83" spans="1:62" s="828" customFormat="1" ht="114" customHeight="1">
      <c r="A83" s="1029">
        <v>749072</v>
      </c>
      <c r="B83" s="816" t="s">
        <v>2365</v>
      </c>
      <c r="C83" s="817" t="s">
        <v>46</v>
      </c>
      <c r="D83" s="808" t="s">
        <v>2113</v>
      </c>
      <c r="E83" s="954" t="s">
        <v>2209</v>
      </c>
      <c r="F83" s="955" t="s">
        <v>2210</v>
      </c>
      <c r="G83" s="762" t="e">
        <f>IF($AO83&lt;&gt;"",_xlfn.XLOOKUP(TEXT(A83,0),#REF!,#REF!,0),0)</f>
        <v>#REF!</v>
      </c>
      <c r="H83" s="762" t="e">
        <f>IF($AO83&lt;&gt;"",_xlfn.XLOOKUP(TEXT(A83,0),#REF!,#REF!,0),0)</f>
        <v>#REF!</v>
      </c>
      <c r="I83" s="762" t="e">
        <f>IF($AO83&lt;&gt;"", _xlfn.XLOOKUP(TEXT(A83,0),#REF!,#REF!,0),0)</f>
        <v>#REF!</v>
      </c>
      <c r="J83" s="762" t="e">
        <f>IF($AO83&lt;&gt;"",_xlfn.XLOOKUP(TEXT(A83,0),#REF!,#REF!,0),0)</f>
        <v>#REF!</v>
      </c>
      <c r="K83" s="762" t="e">
        <f>IF($AO83&lt;&gt;"",_xlfn.XLOOKUP(TEXT(A83,0),#REF!,#REF!,0),0)</f>
        <v>#REF!</v>
      </c>
      <c r="L83" s="762" t="e">
        <f>IF($AO83&lt;&gt;"",_xlfn.XLOOKUP(TEXT(A83,0),#REF!,#REF!,0),0)</f>
        <v>#REF!</v>
      </c>
      <c r="M83" s="810" t="e">
        <f t="shared" si="17"/>
        <v>#REF!</v>
      </c>
      <c r="N83" s="810" t="e">
        <f t="shared" si="18"/>
        <v>#REF!</v>
      </c>
      <c r="O83" s="810" t="e">
        <f t="shared" si="19"/>
        <v>#REF!</v>
      </c>
      <c r="P83" s="819" t="e">
        <f t="shared" si="20"/>
        <v>#REF!</v>
      </c>
      <c r="Q83" s="819" t="e">
        <f t="shared" si="21"/>
        <v>#REF!</v>
      </c>
      <c r="R83" s="819" t="e">
        <f t="shared" si="22"/>
        <v>#REF!</v>
      </c>
      <c r="S83" s="819" t="e">
        <f t="shared" si="23"/>
        <v>#REF!</v>
      </c>
      <c r="T83" s="819" t="e">
        <f t="shared" si="24"/>
        <v>#REF!</v>
      </c>
      <c r="U83" s="819" t="e">
        <f t="shared" si="25"/>
        <v>#REF!</v>
      </c>
      <c r="V83" s="797" t="e">
        <f t="shared" si="26"/>
        <v>#REF!</v>
      </c>
      <c r="W83" s="797" t="e">
        <f t="shared" si="27"/>
        <v>#REF!</v>
      </c>
      <c r="X83" s="797" t="e">
        <f t="shared" si="28"/>
        <v>#REF!</v>
      </c>
      <c r="Y83" s="981">
        <v>1002273.48</v>
      </c>
      <c r="Z83" s="981">
        <v>44679.360000000001</v>
      </c>
      <c r="AA83" s="1030">
        <v>181551.75</v>
      </c>
      <c r="AB83" s="981">
        <v>2952.97</v>
      </c>
      <c r="AC83" s="981">
        <v>85082.65</v>
      </c>
      <c r="AD83" s="981">
        <v>14236.35</v>
      </c>
      <c r="AE83" s="909">
        <v>1330776.5599999998</v>
      </c>
      <c r="AF83" s="909">
        <v>1268907.8799999999</v>
      </c>
      <c r="AG83" s="909">
        <v>61868.68</v>
      </c>
      <c r="AH83" s="764" t="s">
        <v>2521</v>
      </c>
      <c r="AI83" s="765" t="s">
        <v>21336</v>
      </c>
      <c r="AJ83" s="765" t="s">
        <v>21370</v>
      </c>
      <c r="AK83" s="765" t="s">
        <v>21344</v>
      </c>
      <c r="AL83" s="762" t="s">
        <v>2366</v>
      </c>
      <c r="AM83" s="762" t="s">
        <v>2239</v>
      </c>
      <c r="AN83" s="764" t="str">
        <f>_xlfn.XLOOKUP(A83,MPL!C:C,MPL!N:N, "Not Found",0)</f>
        <v>Obligated</v>
      </c>
      <c r="AO83" s="812">
        <f>_xlfn.LET(
_xlpm.r,_xlfn.XLOOKUP(A83,MPL!C:C,MPL!S:S, "",0),
IF(ISNUMBER(_xlpm.r),_xlpm.r,"")
)</f>
        <v>45966.678067129629</v>
      </c>
      <c r="AP83" s="812" t="str">
        <f t="shared" si="29"/>
        <v>Obligated</v>
      </c>
      <c r="AQ83" s="813">
        <v>0</v>
      </c>
      <c r="AR83" s="820">
        <v>317290.12000000005</v>
      </c>
      <c r="AS83" s="820">
        <v>928.58999999999992</v>
      </c>
      <c r="AT83" s="820"/>
      <c r="AU83" s="762">
        <f t="shared" si="30"/>
        <v>318218.71000000008</v>
      </c>
      <c r="AV83" s="762">
        <f t="shared" si="31"/>
        <v>368945.22999999975</v>
      </c>
      <c r="AW83" s="821">
        <v>763811.92</v>
      </c>
      <c r="AX83" s="821">
        <v>51189.5</v>
      </c>
      <c r="AY83" s="821">
        <v>68678.990000000005</v>
      </c>
      <c r="AZ83" s="821">
        <v>4322.92</v>
      </c>
      <c r="BA83" s="821">
        <v>69251.520000000004</v>
      </c>
      <c r="BB83" s="821">
        <v>4576.4799999999996</v>
      </c>
      <c r="BC83" s="821">
        <v>961831.33000000007</v>
      </c>
      <c r="BD83" s="821">
        <v>901742.43</v>
      </c>
      <c r="BE83" s="814">
        <f t="shared" si="32"/>
        <v>60088.9</v>
      </c>
      <c r="BF83" s="816" t="s">
        <v>2268</v>
      </c>
      <c r="BG83" s="817" t="s">
        <v>2208</v>
      </c>
      <c r="BH83" s="816" t="s">
        <v>2241</v>
      </c>
      <c r="BI83" s="908" t="e">
        <f t="shared" si="33"/>
        <v>#REF!</v>
      </c>
      <c r="BJ83" s="851" t="e">
        <v>#VALUE!</v>
      </c>
    </row>
    <row r="84" spans="1:62" s="807" customFormat="1" ht="114" customHeight="1">
      <c r="A84" s="982">
        <v>711670</v>
      </c>
      <c r="B84" s="983" t="s">
        <v>138</v>
      </c>
      <c r="C84" s="984" t="s">
        <v>46</v>
      </c>
      <c r="D84" s="934" t="s">
        <v>2113</v>
      </c>
      <c r="E84" s="954" t="s">
        <v>2209</v>
      </c>
      <c r="F84" s="955" t="s">
        <v>2210</v>
      </c>
      <c r="G84" s="936" t="e">
        <f>IF($AO84&lt;&gt;"",_xlfn.XLOOKUP(TEXT(A84,0),#REF!,#REF!,0),0)</f>
        <v>#REF!</v>
      </c>
      <c r="H84" s="936" t="e">
        <f>IF($AO84&lt;&gt;"",_xlfn.XLOOKUP(TEXT(A84,0),#REF!,#REF!,0),0)</f>
        <v>#REF!</v>
      </c>
      <c r="I84" s="936" t="e">
        <f>IF($AO84&lt;&gt;"", _xlfn.XLOOKUP(TEXT(A84,0),#REF!,#REF!,0),0)</f>
        <v>#REF!</v>
      </c>
      <c r="J84" s="936" t="e">
        <f>IF($AO84&lt;&gt;"",_xlfn.XLOOKUP(TEXT(A84,0),#REF!,#REF!,0),0)</f>
        <v>#REF!</v>
      </c>
      <c r="K84" s="936" t="e">
        <f>IF($AO84&lt;&gt;"",_xlfn.XLOOKUP(TEXT(A84,0),#REF!,#REF!,0),0)</f>
        <v>#REF!</v>
      </c>
      <c r="L84" s="936" t="e">
        <f>IF($AO84&lt;&gt;"",_xlfn.XLOOKUP(TEXT(A84,0),#REF!,#REF!,0),0)</f>
        <v>#REF!</v>
      </c>
      <c r="M84" s="937" t="e">
        <f t="shared" si="17"/>
        <v>#REF!</v>
      </c>
      <c r="N84" s="937" t="e">
        <f t="shared" si="18"/>
        <v>#REF!</v>
      </c>
      <c r="O84" s="937" t="e">
        <f t="shared" si="19"/>
        <v>#REF!</v>
      </c>
      <c r="P84" s="985" t="e">
        <f t="shared" si="20"/>
        <v>#REF!</v>
      </c>
      <c r="Q84" s="985" t="e">
        <f t="shared" si="21"/>
        <v>#REF!</v>
      </c>
      <c r="R84" s="985" t="e">
        <f t="shared" si="22"/>
        <v>#REF!</v>
      </c>
      <c r="S84" s="985" t="e">
        <f t="shared" si="23"/>
        <v>#REF!</v>
      </c>
      <c r="T84" s="985" t="e">
        <f t="shared" si="24"/>
        <v>#REF!</v>
      </c>
      <c r="U84" s="985" t="e">
        <f t="shared" si="25"/>
        <v>#REF!</v>
      </c>
      <c r="V84" s="938" t="e">
        <f t="shared" si="26"/>
        <v>#REF!</v>
      </c>
      <c r="W84" s="938" t="e">
        <f t="shared" si="27"/>
        <v>#REF!</v>
      </c>
      <c r="X84" s="938" t="e">
        <f t="shared" si="28"/>
        <v>#REF!</v>
      </c>
      <c r="Y84" s="939">
        <v>441327.62000000005</v>
      </c>
      <c r="Z84" s="939">
        <v>18841.359999999993</v>
      </c>
      <c r="AA84" s="986">
        <v>12340.69</v>
      </c>
      <c r="AB84" s="939">
        <v>4531.3500000000004</v>
      </c>
      <c r="AC84" s="939">
        <v>0</v>
      </c>
      <c r="AD84" s="939">
        <v>0</v>
      </c>
      <c r="AE84" s="939">
        <v>477041.02</v>
      </c>
      <c r="AF84" s="939">
        <v>453668.31000000006</v>
      </c>
      <c r="AG84" s="939">
        <v>23372.709999999992</v>
      </c>
      <c r="AH84" s="940" t="s">
        <v>2521</v>
      </c>
      <c r="AI84" s="941" t="s">
        <v>21336</v>
      </c>
      <c r="AJ84" s="941" t="s">
        <v>21276</v>
      </c>
      <c r="AK84" s="941" t="s">
        <v>21338</v>
      </c>
      <c r="AL84" s="936" t="s">
        <v>2401</v>
      </c>
      <c r="AM84" s="936" t="s">
        <v>2305</v>
      </c>
      <c r="AN84" s="940" t="str">
        <f>_xlfn.XLOOKUP(A84,MPL!C:C,MPL!N:N, "Not Found",0)</f>
        <v>Obligated</v>
      </c>
      <c r="AO84" s="943">
        <f>_xlfn.LET(
_xlpm.r,_xlfn.XLOOKUP(A84,MPL!C:C,MPL!S:S, "",0),
IF(ISNUMBER(_xlpm.r),_xlpm.r,"")
)</f>
        <v>45461.477465277778</v>
      </c>
      <c r="AP84" s="943" t="str">
        <f t="shared" si="29"/>
        <v>Obligated</v>
      </c>
      <c r="AQ84" s="944">
        <v>0.93</v>
      </c>
      <c r="AR84" s="987">
        <v>245506.97000000003</v>
      </c>
      <c r="AS84" s="987">
        <v>215837.69</v>
      </c>
      <c r="AT84" s="987"/>
      <c r="AU84" s="936">
        <f t="shared" si="30"/>
        <v>461344.66000000003</v>
      </c>
      <c r="AV84" s="936">
        <f t="shared" si="31"/>
        <v>341769.17000000004</v>
      </c>
      <c r="AW84" s="988">
        <v>102171.22999999998</v>
      </c>
      <c r="AX84" s="988">
        <v>13243.54</v>
      </c>
      <c r="AY84" s="988">
        <v>16958.530000000002</v>
      </c>
      <c r="AZ84" s="988">
        <v>1285.6199999999999</v>
      </c>
      <c r="BA84" s="988">
        <v>662.56999999999994</v>
      </c>
      <c r="BB84" s="988">
        <v>950.36</v>
      </c>
      <c r="BC84" s="988">
        <v>135271.84999999998</v>
      </c>
      <c r="BD84" s="988">
        <v>119792.32999999999</v>
      </c>
      <c r="BE84" s="945">
        <f t="shared" si="32"/>
        <v>15479.52</v>
      </c>
      <c r="BF84" s="983" t="s">
        <v>2240</v>
      </c>
      <c r="BG84" s="984" t="s">
        <v>275</v>
      </c>
      <c r="BH84" s="983" t="s">
        <v>2241</v>
      </c>
      <c r="BI84" s="946" t="e">
        <f t="shared" si="33"/>
        <v>#REF!</v>
      </c>
      <c r="BJ84" s="947" t="e">
        <v>#VALUE!</v>
      </c>
    </row>
    <row r="85" spans="1:62" s="807" customFormat="1" ht="114" customHeight="1">
      <c r="A85" s="982">
        <v>750168</v>
      </c>
      <c r="B85" s="983" t="s">
        <v>2372</v>
      </c>
      <c r="C85" s="984" t="s">
        <v>46</v>
      </c>
      <c r="D85" s="934" t="s">
        <v>2113</v>
      </c>
      <c r="E85" s="954" t="s">
        <v>2209</v>
      </c>
      <c r="F85" s="955" t="s">
        <v>2210</v>
      </c>
      <c r="G85" s="936" t="e">
        <f>IF($AO85&lt;&gt;"",_xlfn.XLOOKUP(TEXT(A85,0),#REF!,#REF!,0),0)</f>
        <v>#REF!</v>
      </c>
      <c r="H85" s="936" t="e">
        <f>IF($AO85&lt;&gt;"",_xlfn.XLOOKUP(TEXT(A85,0),#REF!,#REF!,0),0)</f>
        <v>#REF!</v>
      </c>
      <c r="I85" s="936" t="e">
        <f>IF($AO85&lt;&gt;"", _xlfn.XLOOKUP(TEXT(A85,0),#REF!,#REF!,0),0)</f>
        <v>#REF!</v>
      </c>
      <c r="J85" s="936" t="e">
        <f>IF($AO85&lt;&gt;"",_xlfn.XLOOKUP(TEXT(A85,0),#REF!,#REF!,0),0)</f>
        <v>#REF!</v>
      </c>
      <c r="K85" s="936" t="e">
        <f>IF($AO85&lt;&gt;"",_xlfn.XLOOKUP(TEXT(A85,0),#REF!,#REF!,0),0)</f>
        <v>#REF!</v>
      </c>
      <c r="L85" s="936" t="e">
        <f>IF($AO85&lt;&gt;"",_xlfn.XLOOKUP(TEXT(A85,0),#REF!,#REF!,0),0)</f>
        <v>#REF!</v>
      </c>
      <c r="M85" s="937" t="e">
        <f t="shared" si="17"/>
        <v>#REF!</v>
      </c>
      <c r="N85" s="937" t="e">
        <f t="shared" si="18"/>
        <v>#REF!</v>
      </c>
      <c r="O85" s="937" t="e">
        <f t="shared" si="19"/>
        <v>#REF!</v>
      </c>
      <c r="P85" s="985" t="e">
        <f t="shared" si="20"/>
        <v>#REF!</v>
      </c>
      <c r="Q85" s="985" t="e">
        <f t="shared" si="21"/>
        <v>#REF!</v>
      </c>
      <c r="R85" s="985" t="e">
        <f t="shared" si="22"/>
        <v>#REF!</v>
      </c>
      <c r="S85" s="985" t="e">
        <f t="shared" si="23"/>
        <v>#REF!</v>
      </c>
      <c r="T85" s="985" t="e">
        <f t="shared" si="24"/>
        <v>#REF!</v>
      </c>
      <c r="U85" s="985" t="e">
        <f t="shared" si="25"/>
        <v>#REF!</v>
      </c>
      <c r="V85" s="938" t="e">
        <f t="shared" si="26"/>
        <v>#REF!</v>
      </c>
      <c r="W85" s="938" t="e">
        <f t="shared" si="27"/>
        <v>#REF!</v>
      </c>
      <c r="X85" s="938" t="e">
        <f t="shared" si="28"/>
        <v>#REF!</v>
      </c>
      <c r="Y85" s="939">
        <v>431757.15</v>
      </c>
      <c r="Z85" s="939">
        <v>28284.789999999968</v>
      </c>
      <c r="AA85" s="986">
        <v>45787.13</v>
      </c>
      <c r="AB85" s="939">
        <v>3335.39</v>
      </c>
      <c r="AC85" s="939">
        <v>36682.339999999997</v>
      </c>
      <c r="AD85" s="939">
        <v>5852.66</v>
      </c>
      <c r="AE85" s="939">
        <v>551699.46</v>
      </c>
      <c r="AF85" s="939">
        <v>514226.62</v>
      </c>
      <c r="AG85" s="939">
        <v>37472.839999999967</v>
      </c>
      <c r="AH85" s="940" t="s">
        <v>2470</v>
      </c>
      <c r="AI85" s="941" t="s">
        <v>21336</v>
      </c>
      <c r="AJ85" s="941" t="s">
        <v>21276</v>
      </c>
      <c r="AK85" s="941" t="s">
        <v>21344</v>
      </c>
      <c r="AL85" s="936" t="s">
        <v>2279</v>
      </c>
      <c r="AM85" s="936" t="s">
        <v>2305</v>
      </c>
      <c r="AN85" s="940" t="str">
        <f>_xlfn.XLOOKUP(A85,MPL!C:C,MPL!N:N, "Not Found",0)</f>
        <v>Obligated</v>
      </c>
      <c r="AO85" s="943">
        <f>_xlfn.LET(
_xlpm.r,_xlfn.XLOOKUP(A85,MPL!C:C,MPL!S:S, "",0),
IF(ISNUMBER(_xlpm.r),_xlpm.r,"")
)</f>
        <v>45986.76059027778</v>
      </c>
      <c r="AP85" s="943" t="str">
        <f t="shared" si="29"/>
        <v>Obligated</v>
      </c>
      <c r="AQ85" s="944">
        <v>0</v>
      </c>
      <c r="AR85" s="987">
        <v>40356.920000000013</v>
      </c>
      <c r="AS85" s="987">
        <v>586.80999999999995</v>
      </c>
      <c r="AT85" s="987"/>
      <c r="AU85" s="936">
        <f t="shared" si="30"/>
        <v>40943.73000000001</v>
      </c>
      <c r="AV85" s="936">
        <f t="shared" si="31"/>
        <v>0</v>
      </c>
      <c r="AW85" s="988">
        <v>428428.21</v>
      </c>
      <c r="AX85" s="988">
        <v>31613.73</v>
      </c>
      <c r="AY85" s="988">
        <v>45787.13</v>
      </c>
      <c r="AZ85" s="988">
        <v>3335.39</v>
      </c>
      <c r="BA85" s="988">
        <v>40011.279999999999</v>
      </c>
      <c r="BB85" s="988">
        <v>2523.7199999999998</v>
      </c>
      <c r="BC85" s="988">
        <v>551699.46</v>
      </c>
      <c r="BD85" s="988">
        <v>514226.62</v>
      </c>
      <c r="BE85" s="945">
        <f t="shared" si="32"/>
        <v>37472.839999999997</v>
      </c>
      <c r="BF85" s="983" t="s">
        <v>2240</v>
      </c>
      <c r="BG85" s="984" t="s">
        <v>275</v>
      </c>
      <c r="BH85" s="983" t="s">
        <v>2326</v>
      </c>
      <c r="BI85" s="946" t="e">
        <f t="shared" si="33"/>
        <v>#REF!</v>
      </c>
      <c r="BJ85" s="947" t="e">
        <v>#VALUE!</v>
      </c>
    </row>
    <row r="86" spans="1:62" s="807" customFormat="1" ht="114" customHeight="1">
      <c r="A86" s="982">
        <v>750150</v>
      </c>
      <c r="B86" s="983" t="s">
        <v>2445</v>
      </c>
      <c r="C86" s="984" t="s">
        <v>46</v>
      </c>
      <c r="D86" s="934" t="s">
        <v>2113</v>
      </c>
      <c r="E86" s="954" t="s">
        <v>2209</v>
      </c>
      <c r="F86" s="955" t="s">
        <v>2210</v>
      </c>
      <c r="G86" s="936" t="e">
        <f>IF($AO86&lt;&gt;"",_xlfn.XLOOKUP(TEXT(A86,0),#REF!,#REF!,0),0)</f>
        <v>#REF!</v>
      </c>
      <c r="H86" s="936" t="e">
        <f>IF($AO86&lt;&gt;"",_xlfn.XLOOKUP(TEXT(A86,0),#REF!,#REF!,0),0)</f>
        <v>#REF!</v>
      </c>
      <c r="I86" s="936" t="e">
        <f>IF($AO86&lt;&gt;"", _xlfn.XLOOKUP(TEXT(A86,0),#REF!,#REF!,0),0)</f>
        <v>#REF!</v>
      </c>
      <c r="J86" s="936" t="e">
        <f>IF($AO86&lt;&gt;"",_xlfn.XLOOKUP(TEXT(A86,0),#REF!,#REF!,0),0)</f>
        <v>#REF!</v>
      </c>
      <c r="K86" s="936" t="e">
        <f>IF($AO86&lt;&gt;"",_xlfn.XLOOKUP(TEXT(A86,0),#REF!,#REF!,0),0)</f>
        <v>#REF!</v>
      </c>
      <c r="L86" s="936" t="e">
        <f>IF($AO86&lt;&gt;"",_xlfn.XLOOKUP(TEXT(A86,0),#REF!,#REF!,0),0)</f>
        <v>#REF!</v>
      </c>
      <c r="M86" s="937" t="e">
        <f t="shared" si="17"/>
        <v>#REF!</v>
      </c>
      <c r="N86" s="937" t="e">
        <f t="shared" si="18"/>
        <v>#REF!</v>
      </c>
      <c r="O86" s="937" t="e">
        <f t="shared" si="19"/>
        <v>#REF!</v>
      </c>
      <c r="P86" s="985" t="e">
        <f t="shared" si="20"/>
        <v>#REF!</v>
      </c>
      <c r="Q86" s="985" t="e">
        <f t="shared" si="21"/>
        <v>#REF!</v>
      </c>
      <c r="R86" s="985" t="e">
        <f t="shared" si="22"/>
        <v>#REF!</v>
      </c>
      <c r="S86" s="985" t="e">
        <f t="shared" si="23"/>
        <v>#REF!</v>
      </c>
      <c r="T86" s="985" t="e">
        <f t="shared" si="24"/>
        <v>#REF!</v>
      </c>
      <c r="U86" s="985" t="e">
        <f t="shared" si="25"/>
        <v>#REF!</v>
      </c>
      <c r="V86" s="938" t="e">
        <f t="shared" si="26"/>
        <v>#REF!</v>
      </c>
      <c r="W86" s="938" t="e">
        <f t="shared" si="27"/>
        <v>#REF!</v>
      </c>
      <c r="X86" s="938" t="e">
        <f t="shared" si="28"/>
        <v>#REF!</v>
      </c>
      <c r="Y86" s="939">
        <v>138347.10000000003</v>
      </c>
      <c r="Z86" s="939">
        <v>5675.78</v>
      </c>
      <c r="AA86" s="986">
        <v>19852.400000000001</v>
      </c>
      <c r="AB86" s="939">
        <v>1075.69</v>
      </c>
      <c r="AC86" s="939">
        <v>5971.66</v>
      </c>
      <c r="AD86" s="939">
        <v>1473.34</v>
      </c>
      <c r="AE86" s="939">
        <v>172395.97000000003</v>
      </c>
      <c r="AF86" s="939">
        <v>164171.16000000003</v>
      </c>
      <c r="AG86" s="939">
        <v>8224.81</v>
      </c>
      <c r="AH86" s="940" t="s">
        <v>2521</v>
      </c>
      <c r="AI86" s="941" t="s">
        <v>21336</v>
      </c>
      <c r="AJ86" s="941" t="s">
        <v>21276</v>
      </c>
      <c r="AK86" s="941" t="s">
        <v>21338</v>
      </c>
      <c r="AL86" s="936" t="s">
        <v>2279</v>
      </c>
      <c r="AM86" s="936" t="s">
        <v>2305</v>
      </c>
      <c r="AN86" s="940" t="str">
        <f>_xlfn.XLOOKUP(A86,MPL!C:C,MPL!N:N, "Not Found",0)</f>
        <v>Obligated</v>
      </c>
      <c r="AO86" s="943">
        <f>_xlfn.LET(
_xlpm.r,_xlfn.XLOOKUP(A86,MPL!C:C,MPL!S:S, "",0),
IF(ISNUMBER(_xlpm.r),_xlpm.r,"")
)</f>
        <v>45966.678078703706</v>
      </c>
      <c r="AP86" s="943" t="str">
        <f t="shared" si="29"/>
        <v>Obligated</v>
      </c>
      <c r="AQ86" s="944">
        <v>0</v>
      </c>
      <c r="AR86" s="987">
        <v>70395.959999999977</v>
      </c>
      <c r="AS86" s="987">
        <v>0</v>
      </c>
      <c r="AT86" s="987"/>
      <c r="AU86" s="936">
        <f t="shared" si="30"/>
        <v>70395.959999999977</v>
      </c>
      <c r="AV86" s="936">
        <f t="shared" si="31"/>
        <v>12423.550000000047</v>
      </c>
      <c r="AW86" s="988">
        <v>125923.56</v>
      </c>
      <c r="AX86" s="988">
        <v>5675.7799999999988</v>
      </c>
      <c r="AY86" s="988">
        <v>19852.400000000001</v>
      </c>
      <c r="AZ86" s="988">
        <v>1075.6799999999998</v>
      </c>
      <c r="BA86" s="988">
        <v>5971.66</v>
      </c>
      <c r="BB86" s="988">
        <v>1473.34</v>
      </c>
      <c r="BC86" s="988">
        <v>159972.41999999998</v>
      </c>
      <c r="BD86" s="988">
        <v>151747.62</v>
      </c>
      <c r="BE86" s="945">
        <f t="shared" si="32"/>
        <v>8224.7999999999993</v>
      </c>
      <c r="BF86" s="983" t="s">
        <v>2268</v>
      </c>
      <c r="BG86" s="984" t="s">
        <v>2208</v>
      </c>
      <c r="BH86" s="983" t="s">
        <v>2241</v>
      </c>
      <c r="BI86" s="946" t="e">
        <f t="shared" si="33"/>
        <v>#REF!</v>
      </c>
      <c r="BJ86" s="947" t="e">
        <v>#VALUE!</v>
      </c>
    </row>
    <row r="87" spans="1:62" s="807" customFormat="1" ht="114" customHeight="1">
      <c r="A87" s="982">
        <v>749060</v>
      </c>
      <c r="B87" s="983" t="s">
        <v>213</v>
      </c>
      <c r="C87" s="984" t="s">
        <v>46</v>
      </c>
      <c r="D87" s="934" t="s">
        <v>2113</v>
      </c>
      <c r="E87" s="954" t="s">
        <v>2209</v>
      </c>
      <c r="F87" s="955" t="s">
        <v>2210</v>
      </c>
      <c r="G87" s="936" t="e">
        <f>IF($AO87&lt;&gt;"",_xlfn.XLOOKUP(TEXT(A87,0),#REF!,#REF!,0),0)</f>
        <v>#REF!</v>
      </c>
      <c r="H87" s="936" t="e">
        <f>IF($AO87&lt;&gt;"",_xlfn.XLOOKUP(TEXT(A87,0),#REF!,#REF!,0),0)</f>
        <v>#REF!</v>
      </c>
      <c r="I87" s="936" t="e">
        <f>IF($AO87&lt;&gt;"", _xlfn.XLOOKUP(TEXT(A87,0),#REF!,#REF!,0),0)</f>
        <v>#REF!</v>
      </c>
      <c r="J87" s="936" t="e">
        <f>IF($AO87&lt;&gt;"",_xlfn.XLOOKUP(TEXT(A87,0),#REF!,#REF!,0),0)</f>
        <v>#REF!</v>
      </c>
      <c r="K87" s="936" t="e">
        <f>IF($AO87&lt;&gt;"",_xlfn.XLOOKUP(TEXT(A87,0),#REF!,#REF!,0),0)</f>
        <v>#REF!</v>
      </c>
      <c r="L87" s="936" t="e">
        <f>IF($AO87&lt;&gt;"",_xlfn.XLOOKUP(TEXT(A87,0),#REF!,#REF!,0),0)</f>
        <v>#REF!</v>
      </c>
      <c r="M87" s="937" t="e">
        <f t="shared" si="17"/>
        <v>#REF!</v>
      </c>
      <c r="N87" s="937" t="e">
        <f t="shared" si="18"/>
        <v>#REF!</v>
      </c>
      <c r="O87" s="937" t="e">
        <f t="shared" si="19"/>
        <v>#REF!</v>
      </c>
      <c r="P87" s="985" t="e">
        <f t="shared" si="20"/>
        <v>#REF!</v>
      </c>
      <c r="Q87" s="985" t="e">
        <f t="shared" si="21"/>
        <v>#REF!</v>
      </c>
      <c r="R87" s="985" t="e">
        <f t="shared" si="22"/>
        <v>#REF!</v>
      </c>
      <c r="S87" s="985" t="e">
        <f t="shared" si="23"/>
        <v>#REF!</v>
      </c>
      <c r="T87" s="985" t="e">
        <f t="shared" si="24"/>
        <v>#REF!</v>
      </c>
      <c r="U87" s="985" t="e">
        <f t="shared" si="25"/>
        <v>#REF!</v>
      </c>
      <c r="V87" s="938" t="e">
        <f t="shared" si="26"/>
        <v>#REF!</v>
      </c>
      <c r="W87" s="938" t="e">
        <f t="shared" si="27"/>
        <v>#REF!</v>
      </c>
      <c r="X87" s="938" t="e">
        <f t="shared" si="28"/>
        <v>#REF!</v>
      </c>
      <c r="Y87" s="939">
        <v>1077371.1100000001</v>
      </c>
      <c r="Z87" s="939">
        <v>145054.24</v>
      </c>
      <c r="AA87" s="986">
        <v>154904.41</v>
      </c>
      <c r="AB87" s="939">
        <v>21644.91</v>
      </c>
      <c r="AC87" s="939">
        <v>134447.10999999999</v>
      </c>
      <c r="AD87" s="939">
        <v>24366.65</v>
      </c>
      <c r="AE87" s="939">
        <v>1557788.43</v>
      </c>
      <c r="AF87" s="939">
        <v>1366722.63</v>
      </c>
      <c r="AG87" s="939">
        <v>191065.8</v>
      </c>
      <c r="AH87" s="940" t="s">
        <v>2521</v>
      </c>
      <c r="AI87" s="941" t="s">
        <v>21336</v>
      </c>
      <c r="AJ87" s="941" t="s">
        <v>21276</v>
      </c>
      <c r="AK87" s="941" t="s">
        <v>21344</v>
      </c>
      <c r="AL87" s="936" t="s">
        <v>2339</v>
      </c>
      <c r="AM87" s="936" t="s">
        <v>2305</v>
      </c>
      <c r="AN87" s="940" t="str">
        <f>_xlfn.XLOOKUP(A87,MPL!C:C,MPL!N:N, "Not Found",0)</f>
        <v>Obligated</v>
      </c>
      <c r="AO87" s="943">
        <f>_xlfn.LET(
_xlpm.r,_xlfn.XLOOKUP(A87,MPL!C:C,MPL!S:S, "",0),
IF(ISNUMBER(_xlpm.r),_xlpm.r,"")
)</f>
        <v>46082.76090277778</v>
      </c>
      <c r="AP87" s="943" t="str">
        <f t="shared" si="29"/>
        <v>Obligated</v>
      </c>
      <c r="AQ87" s="944" t="s">
        <v>275</v>
      </c>
      <c r="AR87" s="987">
        <v>308615.22000000015</v>
      </c>
      <c r="AS87" s="987">
        <v>0</v>
      </c>
      <c r="AT87" s="987"/>
      <c r="AU87" s="936">
        <f t="shared" si="30"/>
        <v>308615.22000000015</v>
      </c>
      <c r="AV87" s="936">
        <f t="shared" si="31"/>
        <v>40887.34999999986</v>
      </c>
      <c r="AW87" s="988">
        <v>425379.95</v>
      </c>
      <c r="AX87" s="988">
        <v>829239.3</v>
      </c>
      <c r="AY87" s="988">
        <v>40970.81</v>
      </c>
      <c r="AZ87" s="988">
        <v>86903.02</v>
      </c>
      <c r="BA87" s="988">
        <v>19608.939999999999</v>
      </c>
      <c r="BB87" s="988">
        <v>114799.06</v>
      </c>
      <c r="BC87" s="988">
        <v>1516901.08</v>
      </c>
      <c r="BD87" s="988">
        <v>485959.7</v>
      </c>
      <c r="BE87" s="945">
        <f t="shared" si="32"/>
        <v>1030941.3800000001</v>
      </c>
      <c r="BF87" s="983" t="s">
        <v>2268</v>
      </c>
      <c r="BG87" s="984" t="s">
        <v>2208</v>
      </c>
      <c r="BH87" s="983" t="s">
        <v>2241</v>
      </c>
      <c r="BI87" s="946" t="e">
        <f t="shared" si="33"/>
        <v>#REF!</v>
      </c>
      <c r="BJ87" s="947" t="e">
        <v>#VALUE!</v>
      </c>
    </row>
    <row r="88" spans="1:62" s="807" customFormat="1" ht="114" customHeight="1">
      <c r="A88" s="933">
        <v>167446</v>
      </c>
      <c r="B88" s="934" t="s">
        <v>192</v>
      </c>
      <c r="C88" s="935" t="s">
        <v>2136</v>
      </c>
      <c r="D88" s="934" t="s">
        <v>2108</v>
      </c>
      <c r="E88" s="1028" t="s">
        <v>2209</v>
      </c>
      <c r="F88" s="996" t="s">
        <v>2210</v>
      </c>
      <c r="G88" s="936" t="e">
        <f>IF($AO88&lt;&gt;"",_xlfn.XLOOKUP(TEXT(A88,0),#REF!,#REF!,0),0)</f>
        <v>#REF!</v>
      </c>
      <c r="H88" s="936" t="e">
        <f>IF($AO88&lt;&gt;"",_xlfn.XLOOKUP(TEXT(A88,0),#REF!,#REF!,0),0)</f>
        <v>#REF!</v>
      </c>
      <c r="I88" s="936" t="e">
        <f>IF($AO88&lt;&gt;"", _xlfn.XLOOKUP(TEXT(A88,0),#REF!,#REF!,0),0)</f>
        <v>#REF!</v>
      </c>
      <c r="J88" s="936" t="e">
        <f>IF($AO88&lt;&gt;"",_xlfn.XLOOKUP(TEXT(A88,0),#REF!,#REF!,0),0)</f>
        <v>#REF!</v>
      </c>
      <c r="K88" s="936" t="e">
        <f>IF($AO88&lt;&gt;"",_xlfn.XLOOKUP(TEXT(A88,0),#REF!,#REF!,0),0)</f>
        <v>#REF!</v>
      </c>
      <c r="L88" s="936" t="e">
        <f>IF($AO88&lt;&gt;"",_xlfn.XLOOKUP(TEXT(A88,0),#REF!,#REF!,0),0)</f>
        <v>#REF!</v>
      </c>
      <c r="M88" s="937" t="e">
        <f t="shared" si="17"/>
        <v>#REF!</v>
      </c>
      <c r="N88" s="937" t="e">
        <f t="shared" si="18"/>
        <v>#REF!</v>
      </c>
      <c r="O88" s="937" t="e">
        <f t="shared" si="19"/>
        <v>#REF!</v>
      </c>
      <c r="P88" s="938" t="e">
        <f t="shared" si="20"/>
        <v>#REF!</v>
      </c>
      <c r="Q88" s="938" t="e">
        <f t="shared" si="21"/>
        <v>#REF!</v>
      </c>
      <c r="R88" s="938" t="e">
        <f t="shared" si="22"/>
        <v>#REF!</v>
      </c>
      <c r="S88" s="938" t="e">
        <f t="shared" si="23"/>
        <v>#REF!</v>
      </c>
      <c r="T88" s="938" t="e">
        <f t="shared" si="24"/>
        <v>#REF!</v>
      </c>
      <c r="U88" s="938" t="e">
        <f t="shared" si="25"/>
        <v>#REF!</v>
      </c>
      <c r="V88" s="938" t="e">
        <f t="shared" si="26"/>
        <v>#REF!</v>
      </c>
      <c r="W88" s="938" t="e">
        <f t="shared" si="27"/>
        <v>#REF!</v>
      </c>
      <c r="X88" s="938" t="e">
        <f t="shared" si="28"/>
        <v>#REF!</v>
      </c>
      <c r="Y88" s="989">
        <v>16767135.99</v>
      </c>
      <c r="Z88" s="989">
        <v>10441839.670000002</v>
      </c>
      <c r="AA88" s="989">
        <v>4907530.43</v>
      </c>
      <c r="AB88" s="989">
        <v>3867090.21</v>
      </c>
      <c r="AC88" s="989">
        <v>2133671.71</v>
      </c>
      <c r="AD88" s="989">
        <v>5779812.0599999996</v>
      </c>
      <c r="AE88" s="939">
        <v>43897080.070000008</v>
      </c>
      <c r="AF88" s="939">
        <v>23808338.130000003</v>
      </c>
      <c r="AG88" s="939">
        <v>20088741.940000001</v>
      </c>
      <c r="AH88" s="940" t="s">
        <v>2521</v>
      </c>
      <c r="AI88" s="941" t="s">
        <v>21345</v>
      </c>
      <c r="AJ88" s="941" t="s">
        <v>21276</v>
      </c>
      <c r="AK88" s="941" t="s">
        <v>21344</v>
      </c>
      <c r="AL88" s="936" t="s">
        <v>2327</v>
      </c>
      <c r="AM88" s="936" t="s">
        <v>2305</v>
      </c>
      <c r="AN88" s="940" t="str">
        <f>_xlfn.XLOOKUP(A88,MPL!C:C,MPL!N:N, "Not Found",0)</f>
        <v>Obligated</v>
      </c>
      <c r="AO88" s="943">
        <f>_xlfn.LET(
_xlpm.r,_xlfn.XLOOKUP(A88,MPL!C:C,MPL!S:S, "",0),
IF(ISNUMBER(_xlpm.r),_xlpm.r,"")
)</f>
        <v>45966.678194444445</v>
      </c>
      <c r="AP88" s="943" t="str">
        <f t="shared" si="29"/>
        <v>Obligated</v>
      </c>
      <c r="AQ88" s="944">
        <v>0</v>
      </c>
      <c r="AR88" s="936">
        <v>9633230.7500000075</v>
      </c>
      <c r="AS88" s="936">
        <v>1121278.1100000017</v>
      </c>
      <c r="AT88" s="936"/>
      <c r="AU88" s="936">
        <f t="shared" si="30"/>
        <v>10754508.860000009</v>
      </c>
      <c r="AV88" s="936">
        <f t="shared" si="31"/>
        <v>4612314.4100000113</v>
      </c>
      <c r="AW88" s="945">
        <v>18657617.559999999</v>
      </c>
      <c r="AX88" s="945">
        <v>10503244.02</v>
      </c>
      <c r="AY88" s="945">
        <v>1398471.71</v>
      </c>
      <c r="AZ88" s="945">
        <v>1349494.84</v>
      </c>
      <c r="BA88" s="945">
        <v>2069637.1</v>
      </c>
      <c r="BB88" s="945">
        <v>5306300.43</v>
      </c>
      <c r="BC88" s="945">
        <v>39284765.659999996</v>
      </c>
      <c r="BD88" s="945">
        <v>22125726.370000001</v>
      </c>
      <c r="BE88" s="945">
        <f t="shared" si="32"/>
        <v>17159039.289999999</v>
      </c>
      <c r="BF88" s="934" t="s">
        <v>2229</v>
      </c>
      <c r="BG88" s="935" t="s">
        <v>2208</v>
      </c>
      <c r="BH88" s="934"/>
      <c r="BI88" s="946" t="e">
        <f t="shared" si="33"/>
        <v>#REF!</v>
      </c>
      <c r="BJ88" s="947" t="e">
        <v>#VALUE!</v>
      </c>
    </row>
    <row r="89" spans="1:62" s="807" customFormat="1" ht="114" customHeight="1">
      <c r="A89" s="933">
        <v>668592</v>
      </c>
      <c r="B89" s="934" t="s">
        <v>61</v>
      </c>
      <c r="C89" s="935" t="s">
        <v>46</v>
      </c>
      <c r="D89" s="934" t="s">
        <v>2113</v>
      </c>
      <c r="E89" s="913" t="s">
        <v>2209</v>
      </c>
      <c r="F89" s="914" t="s">
        <v>2210</v>
      </c>
      <c r="G89" s="936" t="e">
        <f>IF($AO89&lt;&gt;"",_xlfn.XLOOKUP(TEXT(A89,0),#REF!,#REF!,0),0)</f>
        <v>#REF!</v>
      </c>
      <c r="H89" s="936" t="e">
        <f>IF($AO89&lt;&gt;"",_xlfn.XLOOKUP(TEXT(A89,0),#REF!,#REF!,0),0)</f>
        <v>#REF!</v>
      </c>
      <c r="I89" s="936" t="e">
        <f>IF($AO89&lt;&gt;"", _xlfn.XLOOKUP(TEXT(A89,0),#REF!,#REF!,0),0)</f>
        <v>#REF!</v>
      </c>
      <c r="J89" s="936" t="e">
        <f>IF($AO89&lt;&gt;"",_xlfn.XLOOKUP(TEXT(A89,0),#REF!,#REF!,0),0)</f>
        <v>#REF!</v>
      </c>
      <c r="K89" s="936" t="e">
        <f>IF($AO89&lt;&gt;"",_xlfn.XLOOKUP(TEXT(A89,0),#REF!,#REF!,0),0)</f>
        <v>#REF!</v>
      </c>
      <c r="L89" s="936" t="e">
        <f>IF($AO89&lt;&gt;"",_xlfn.XLOOKUP(TEXT(A89,0),#REF!,#REF!,0),0)</f>
        <v>#REF!</v>
      </c>
      <c r="M89" s="937" t="e">
        <f t="shared" si="17"/>
        <v>#REF!</v>
      </c>
      <c r="N89" s="937" t="e">
        <f t="shared" si="18"/>
        <v>#REF!</v>
      </c>
      <c r="O89" s="937" t="e">
        <f t="shared" si="19"/>
        <v>#REF!</v>
      </c>
      <c r="P89" s="938" t="e">
        <f t="shared" si="20"/>
        <v>#REF!</v>
      </c>
      <c r="Q89" s="938" t="e">
        <f t="shared" si="21"/>
        <v>#REF!</v>
      </c>
      <c r="R89" s="938" t="e">
        <f t="shared" si="22"/>
        <v>#REF!</v>
      </c>
      <c r="S89" s="938" t="e">
        <f t="shared" si="23"/>
        <v>#REF!</v>
      </c>
      <c r="T89" s="938" t="e">
        <f t="shared" si="24"/>
        <v>#REF!</v>
      </c>
      <c r="U89" s="938" t="e">
        <f t="shared" si="25"/>
        <v>#REF!</v>
      </c>
      <c r="V89" s="938" t="e">
        <f t="shared" si="26"/>
        <v>#REF!</v>
      </c>
      <c r="W89" s="938" t="e">
        <f t="shared" si="27"/>
        <v>#REF!</v>
      </c>
      <c r="X89" s="938" t="e">
        <f t="shared" si="28"/>
        <v>#REF!</v>
      </c>
      <c r="Y89" s="939">
        <v>524429.75</v>
      </c>
      <c r="Z89" s="939">
        <v>8046.34</v>
      </c>
      <c r="AA89" s="939">
        <v>34734.97</v>
      </c>
      <c r="AB89" s="939">
        <v>698.02</v>
      </c>
      <c r="AC89" s="939">
        <v>0</v>
      </c>
      <c r="AD89" s="939">
        <v>0</v>
      </c>
      <c r="AE89" s="939">
        <v>567909.07999999996</v>
      </c>
      <c r="AF89" s="939">
        <v>559164.72</v>
      </c>
      <c r="AG89" s="939">
        <v>8744.36</v>
      </c>
      <c r="AH89" s="940" t="s">
        <v>2521</v>
      </c>
      <c r="AI89" s="941" t="s">
        <v>21336</v>
      </c>
      <c r="AJ89" s="941" t="s">
        <v>21276</v>
      </c>
      <c r="AK89" s="941" t="s">
        <v>21338</v>
      </c>
      <c r="AL89" s="936" t="s">
        <v>2371</v>
      </c>
      <c r="AM89" s="936" t="s">
        <v>2305</v>
      </c>
      <c r="AN89" s="940" t="str">
        <f>_xlfn.XLOOKUP(A89,MPL!C:C,MPL!N:N, "Not Found",0)</f>
        <v>Pending Amendment Request Approval</v>
      </c>
      <c r="AO89" s="943">
        <f>_xlfn.LET(
_xlpm.r,_xlfn.XLOOKUP(A89,MPL!C:C,MPL!S:S, "",0),
IF(ISNUMBER(_xlpm.r),_xlpm.r,"")
)</f>
        <v>44820.495578703703</v>
      </c>
      <c r="AP89" s="943" t="str">
        <f t="shared" si="29"/>
        <v>Obligated, Pending Amendment Request Approval</v>
      </c>
      <c r="AQ89" s="944">
        <v>0.94</v>
      </c>
      <c r="AR89" s="936">
        <v>174616.04000000018</v>
      </c>
      <c r="AS89" s="936">
        <v>389293.04000000044</v>
      </c>
      <c r="AT89" s="936"/>
      <c r="AU89" s="936">
        <f t="shared" si="30"/>
        <v>563909.08000000066</v>
      </c>
      <c r="AV89" s="936">
        <f t="shared" si="31"/>
        <v>124992.65999999992</v>
      </c>
      <c r="AW89" s="945">
        <v>359543.38</v>
      </c>
      <c r="AX89" s="945">
        <v>5405.05</v>
      </c>
      <c r="AY89" s="945">
        <v>34734.97</v>
      </c>
      <c r="AZ89" s="945">
        <v>698.02</v>
      </c>
      <c r="BA89" s="945">
        <v>39893.71</v>
      </c>
      <c r="BB89" s="945">
        <v>2641.29</v>
      </c>
      <c r="BC89" s="945">
        <v>442916.42000000004</v>
      </c>
      <c r="BD89" s="945">
        <v>434172.06</v>
      </c>
      <c r="BE89" s="945">
        <f t="shared" si="32"/>
        <v>8744.36</v>
      </c>
      <c r="BF89" s="934" t="s">
        <v>2207</v>
      </c>
      <c r="BG89" s="935" t="s">
        <v>2208</v>
      </c>
      <c r="BH89" s="934"/>
      <c r="BI89" s="946" t="e">
        <f t="shared" si="33"/>
        <v>#REF!</v>
      </c>
      <c r="BJ89" s="947" t="e">
        <v>#VALUE!</v>
      </c>
    </row>
    <row r="90" spans="1:62" s="807" customFormat="1" ht="114" customHeight="1">
      <c r="A90" s="933">
        <v>334468</v>
      </c>
      <c r="B90" s="934" t="s">
        <v>45</v>
      </c>
      <c r="C90" s="935" t="s">
        <v>46</v>
      </c>
      <c r="D90" s="934" t="s">
        <v>2113</v>
      </c>
      <c r="E90" s="913" t="s">
        <v>2209</v>
      </c>
      <c r="F90" s="914" t="s">
        <v>2210</v>
      </c>
      <c r="G90" s="936" t="e">
        <f>IF($AO90&lt;&gt;"",_xlfn.XLOOKUP(TEXT(A90,0),#REF!,#REF!,0),0)</f>
        <v>#REF!</v>
      </c>
      <c r="H90" s="936" t="e">
        <f>IF($AO90&lt;&gt;"",_xlfn.XLOOKUP(TEXT(A90,0),#REF!,#REF!,0),0)</f>
        <v>#REF!</v>
      </c>
      <c r="I90" s="936" t="e">
        <f>IF($AO90&lt;&gt;"", _xlfn.XLOOKUP(TEXT(A90,0),#REF!,#REF!,0),0)</f>
        <v>#REF!</v>
      </c>
      <c r="J90" s="936" t="e">
        <f>IF($AO90&lt;&gt;"",_xlfn.XLOOKUP(TEXT(A90,0),#REF!,#REF!,0),0)</f>
        <v>#REF!</v>
      </c>
      <c r="K90" s="936" t="e">
        <f>IF($AO90&lt;&gt;"",_xlfn.XLOOKUP(TEXT(A90,0),#REF!,#REF!,0),0)</f>
        <v>#REF!</v>
      </c>
      <c r="L90" s="936" t="e">
        <f>IF($AO90&lt;&gt;"",_xlfn.XLOOKUP(TEXT(A90,0),#REF!,#REF!,0),0)</f>
        <v>#REF!</v>
      </c>
      <c r="M90" s="937" t="e">
        <f t="shared" si="17"/>
        <v>#REF!</v>
      </c>
      <c r="N90" s="937" t="e">
        <f t="shared" si="18"/>
        <v>#REF!</v>
      </c>
      <c r="O90" s="937" t="e">
        <f t="shared" si="19"/>
        <v>#REF!</v>
      </c>
      <c r="P90" s="938" t="e">
        <f t="shared" si="20"/>
        <v>#REF!</v>
      </c>
      <c r="Q90" s="938" t="e">
        <f t="shared" si="21"/>
        <v>#REF!</v>
      </c>
      <c r="R90" s="938" t="e">
        <f t="shared" si="22"/>
        <v>#REF!</v>
      </c>
      <c r="S90" s="938" t="e">
        <f t="shared" si="23"/>
        <v>#REF!</v>
      </c>
      <c r="T90" s="938" t="e">
        <f t="shared" si="24"/>
        <v>#REF!</v>
      </c>
      <c r="U90" s="938" t="e">
        <f t="shared" si="25"/>
        <v>#REF!</v>
      </c>
      <c r="V90" s="938" t="e">
        <f t="shared" si="26"/>
        <v>#REF!</v>
      </c>
      <c r="W90" s="938" t="e">
        <f t="shared" si="27"/>
        <v>#REF!</v>
      </c>
      <c r="X90" s="938" t="e">
        <f t="shared" si="28"/>
        <v>#REF!</v>
      </c>
      <c r="Y90" s="939">
        <v>3049725.4</v>
      </c>
      <c r="Z90" s="939">
        <v>33717.269999999997</v>
      </c>
      <c r="AA90" s="939">
        <v>129281.25</v>
      </c>
      <c r="AB90" s="939">
        <v>2827.08</v>
      </c>
      <c r="AC90" s="939">
        <v>9793.65</v>
      </c>
      <c r="AD90" s="939">
        <v>0</v>
      </c>
      <c r="AE90" s="939">
        <v>3225344.65</v>
      </c>
      <c r="AF90" s="939">
        <v>3188800.3</v>
      </c>
      <c r="AG90" s="939">
        <v>36544.35</v>
      </c>
      <c r="AH90" s="940" t="s">
        <v>2521</v>
      </c>
      <c r="AI90" s="941" t="s">
        <v>21336</v>
      </c>
      <c r="AJ90" s="941" t="s">
        <v>21276</v>
      </c>
      <c r="AK90" s="941" t="s">
        <v>21338</v>
      </c>
      <c r="AL90" s="936" t="s">
        <v>2335</v>
      </c>
      <c r="AM90" s="936" t="s">
        <v>2305</v>
      </c>
      <c r="AN90" s="940" t="str">
        <f>_xlfn.XLOOKUP(A90,MPL!C:C,MPL!N:N, "Not Found",0)</f>
        <v>Pending Amendment Request Approval</v>
      </c>
      <c r="AO90" s="943">
        <f>_xlfn.LET(
_xlpm.r,_xlfn.XLOOKUP(A90,MPL!C:C,MPL!S:S, "",0),
IF(ISNUMBER(_xlpm.r),_xlpm.r,"")
)</f>
        <v>44755.880486111113</v>
      </c>
      <c r="AP90" s="943" t="str">
        <f t="shared" si="29"/>
        <v>Obligated, Pending Amendment Request Approval</v>
      </c>
      <c r="AQ90" s="944">
        <v>0.93</v>
      </c>
      <c r="AR90" s="936">
        <v>1664354.7099999986</v>
      </c>
      <c r="AS90" s="936">
        <v>1556989.9399999967</v>
      </c>
      <c r="AT90" s="936"/>
      <c r="AU90" s="936">
        <f t="shared" si="30"/>
        <v>3221344.6499999953</v>
      </c>
      <c r="AV90" s="936">
        <f t="shared" si="31"/>
        <v>1520895.5</v>
      </c>
      <c r="AW90" s="945">
        <v>1528829.9</v>
      </c>
      <c r="AX90" s="945">
        <v>33717.269999999997</v>
      </c>
      <c r="AY90" s="945">
        <v>129281.25</v>
      </c>
      <c r="AZ90" s="945">
        <v>2827.08</v>
      </c>
      <c r="BA90" s="945">
        <v>9793.65</v>
      </c>
      <c r="BB90" s="945">
        <v>0</v>
      </c>
      <c r="BC90" s="945">
        <v>1704449.15</v>
      </c>
      <c r="BD90" s="945">
        <v>1667904.7999999998</v>
      </c>
      <c r="BE90" s="945">
        <f t="shared" si="32"/>
        <v>36544.35</v>
      </c>
      <c r="BF90" s="934" t="s">
        <v>2207</v>
      </c>
      <c r="BG90" s="935" t="s">
        <v>2208</v>
      </c>
      <c r="BH90" s="934"/>
      <c r="BI90" s="946" t="e">
        <f t="shared" si="33"/>
        <v>#REF!</v>
      </c>
      <c r="BJ90" s="947" t="e">
        <v>#VALUE!</v>
      </c>
    </row>
    <row r="91" spans="1:62" s="807" customFormat="1" ht="114" customHeight="1">
      <c r="A91" s="933">
        <v>334470</v>
      </c>
      <c r="B91" s="934" t="s">
        <v>196</v>
      </c>
      <c r="C91" s="935" t="s">
        <v>2136</v>
      </c>
      <c r="D91" s="934" t="s">
        <v>2108</v>
      </c>
      <c r="E91" s="1028" t="s">
        <v>2209</v>
      </c>
      <c r="F91" s="996" t="s">
        <v>2210</v>
      </c>
      <c r="G91" s="936" t="e">
        <f>IF($AO91&lt;&gt;"",_xlfn.XLOOKUP(TEXT(A91,0),#REF!,#REF!,0),0)</f>
        <v>#REF!</v>
      </c>
      <c r="H91" s="936" t="e">
        <f>IF($AO91&lt;&gt;"",_xlfn.XLOOKUP(TEXT(A91,0),#REF!,#REF!,0),0)</f>
        <v>#REF!</v>
      </c>
      <c r="I91" s="936" t="e">
        <f>IF($AO91&lt;&gt;"", _xlfn.XLOOKUP(TEXT(A91,0),#REF!,#REF!,0),0)</f>
        <v>#REF!</v>
      </c>
      <c r="J91" s="936" t="e">
        <f>IF($AO91&lt;&gt;"",_xlfn.XLOOKUP(TEXT(A91,0),#REF!,#REF!,0),0)</f>
        <v>#REF!</v>
      </c>
      <c r="K91" s="936" t="e">
        <f>IF($AO91&lt;&gt;"",_xlfn.XLOOKUP(TEXT(A91,0),#REF!,#REF!,0),0)</f>
        <v>#REF!</v>
      </c>
      <c r="L91" s="936" t="e">
        <f>IF($AO91&lt;&gt;"",_xlfn.XLOOKUP(TEXT(A91,0),#REF!,#REF!,0),0)</f>
        <v>#REF!</v>
      </c>
      <c r="M91" s="937" t="e">
        <f t="shared" si="17"/>
        <v>#REF!</v>
      </c>
      <c r="N91" s="937" t="e">
        <f t="shared" si="18"/>
        <v>#REF!</v>
      </c>
      <c r="O91" s="937" t="e">
        <f t="shared" si="19"/>
        <v>#REF!</v>
      </c>
      <c r="P91" s="938" t="e">
        <f t="shared" si="20"/>
        <v>#REF!</v>
      </c>
      <c r="Q91" s="938" t="e">
        <f t="shared" si="21"/>
        <v>#REF!</v>
      </c>
      <c r="R91" s="938" t="e">
        <f t="shared" si="22"/>
        <v>#REF!</v>
      </c>
      <c r="S91" s="938" t="e">
        <f t="shared" si="23"/>
        <v>#REF!</v>
      </c>
      <c r="T91" s="938" t="e">
        <f t="shared" si="24"/>
        <v>#REF!</v>
      </c>
      <c r="U91" s="938" t="e">
        <f t="shared" si="25"/>
        <v>#REF!</v>
      </c>
      <c r="V91" s="938" t="e">
        <f t="shared" si="26"/>
        <v>#REF!</v>
      </c>
      <c r="W91" s="938" t="e">
        <f t="shared" si="27"/>
        <v>#REF!</v>
      </c>
      <c r="X91" s="938" t="e">
        <f t="shared" si="28"/>
        <v>#REF!</v>
      </c>
      <c r="Y91" s="989">
        <v>27732104.950000003</v>
      </c>
      <c r="Z91" s="989">
        <v>8785252.5800000001</v>
      </c>
      <c r="AA91" s="989">
        <v>4550630.0199999996</v>
      </c>
      <c r="AB91" s="989">
        <v>2355507.88</v>
      </c>
      <c r="AC91" s="989">
        <v>5594861.6900000004</v>
      </c>
      <c r="AD91" s="989">
        <v>10425727.74</v>
      </c>
      <c r="AE91" s="939">
        <v>59444084.860000007</v>
      </c>
      <c r="AF91" s="939">
        <v>37877596.660000004</v>
      </c>
      <c r="AG91" s="939">
        <v>21566488.200000003</v>
      </c>
      <c r="AH91" s="940" t="s">
        <v>2521</v>
      </c>
      <c r="AI91" s="941" t="s">
        <v>21345</v>
      </c>
      <c r="AJ91" s="941" t="s">
        <v>21276</v>
      </c>
      <c r="AK91" s="941" t="s">
        <v>21346</v>
      </c>
      <c r="AL91" s="936" t="s">
        <v>2322</v>
      </c>
      <c r="AM91" s="1031" t="s">
        <v>2305</v>
      </c>
      <c r="AN91" s="940" t="str">
        <f>_xlfn.XLOOKUP(A91,MPL!C:C,MPL!N:N, "Not Found",0)</f>
        <v>Obligated</v>
      </c>
      <c r="AO91" s="943">
        <f>_xlfn.LET(
_xlpm.r,_xlfn.XLOOKUP(A91,MPL!C:C,MPL!S:S, "",0),
IF(ISNUMBER(_xlpm.r),_xlpm.r,"")
)</f>
        <v>45966.678206018521</v>
      </c>
      <c r="AP91" s="943" t="str">
        <f t="shared" si="29"/>
        <v>Obligated</v>
      </c>
      <c r="AQ91" s="944">
        <v>0</v>
      </c>
      <c r="AR91" s="936">
        <v>5865198.4500000002</v>
      </c>
      <c r="AS91" s="936">
        <v>22693.379999999997</v>
      </c>
      <c r="AT91" s="936"/>
      <c r="AU91" s="936">
        <f t="shared" si="30"/>
        <v>5887891.8300000001</v>
      </c>
      <c r="AV91" s="936">
        <f t="shared" si="31"/>
        <v>35068.019999995828</v>
      </c>
      <c r="AW91" s="945">
        <v>35438292.75</v>
      </c>
      <c r="AX91" s="945">
        <v>7238872.3799999999</v>
      </c>
      <c r="AY91" s="945">
        <v>3499216.45</v>
      </c>
      <c r="AZ91" s="945">
        <v>1292224.8799999999</v>
      </c>
      <c r="BA91" s="945">
        <v>4097958.32</v>
      </c>
      <c r="BB91" s="945">
        <v>7842452.0599999996</v>
      </c>
      <c r="BC91" s="945">
        <v>59409016.840000011</v>
      </c>
      <c r="BD91" s="945">
        <v>43035467.520000003</v>
      </c>
      <c r="BE91" s="945">
        <f t="shared" si="32"/>
        <v>16373549.32</v>
      </c>
      <c r="BF91" s="934" t="s">
        <v>2229</v>
      </c>
      <c r="BG91" s="949" t="s">
        <v>2224</v>
      </c>
      <c r="BH91" s="934" t="s">
        <v>2323</v>
      </c>
      <c r="BI91" s="946" t="e">
        <f t="shared" si="33"/>
        <v>#REF!</v>
      </c>
      <c r="BJ91" s="947" t="e">
        <v>#VALUE!</v>
      </c>
    </row>
    <row r="92" spans="1:62" s="807" customFormat="1" ht="150.94999999999999" customHeight="1">
      <c r="A92" s="933">
        <v>168483</v>
      </c>
      <c r="B92" s="934" t="s">
        <v>247</v>
      </c>
      <c r="C92" s="935" t="s">
        <v>46</v>
      </c>
      <c r="D92" s="934" t="s">
        <v>2108</v>
      </c>
      <c r="E92" s="913" t="s">
        <v>2203</v>
      </c>
      <c r="F92" s="914" t="s">
        <v>2204</v>
      </c>
      <c r="G92" s="936">
        <f>IF($AO92&lt;&gt;"",_xlfn.XLOOKUP(TEXT(A92,0),#REF!,#REF!,0),0)</f>
        <v>0</v>
      </c>
      <c r="H92" s="936">
        <f>IF($AO92&lt;&gt;"",_xlfn.XLOOKUP(TEXT(A92,0),#REF!,#REF!,0),0)</f>
        <v>0</v>
      </c>
      <c r="I92" s="936">
        <f>IF($AO92&lt;&gt;"", _xlfn.XLOOKUP(TEXT(A92,0),#REF!,#REF!,0),0)</f>
        <v>0</v>
      </c>
      <c r="J92" s="936">
        <f>IF($AO92&lt;&gt;"",_xlfn.XLOOKUP(TEXT(A92,0),#REF!,#REF!,0),0)</f>
        <v>0</v>
      </c>
      <c r="K92" s="936">
        <f>IF($AO92&lt;&gt;"",_xlfn.XLOOKUP(TEXT(A92,0),#REF!,#REF!,0),0)</f>
        <v>0</v>
      </c>
      <c r="L92" s="936">
        <f>IF($AO92&lt;&gt;"",_xlfn.XLOOKUP(TEXT(A92,0),#REF!,#REF!,0),0)</f>
        <v>0</v>
      </c>
      <c r="M92" s="937">
        <f t="shared" si="17"/>
        <v>0</v>
      </c>
      <c r="N92" s="937">
        <f t="shared" si="18"/>
        <v>0</v>
      </c>
      <c r="O92" s="937">
        <f t="shared" si="19"/>
        <v>0</v>
      </c>
      <c r="P92" s="938">
        <f t="shared" si="20"/>
        <v>73843869.798530906</v>
      </c>
      <c r="Q92" s="938">
        <f t="shared" si="21"/>
        <v>62335950.189661212</v>
      </c>
      <c r="R92" s="938">
        <f t="shared" si="22"/>
        <v>4386536.3258554768</v>
      </c>
      <c r="S92" s="938">
        <f t="shared" si="23"/>
        <v>3697488.9624822862</v>
      </c>
      <c r="T92" s="938">
        <f t="shared" si="24"/>
        <v>29668.693470170492</v>
      </c>
      <c r="U92" s="938">
        <f t="shared" si="25"/>
        <v>0</v>
      </c>
      <c r="V92" s="938">
        <f t="shared" si="26"/>
        <v>144293513.97000006</v>
      </c>
      <c r="W92" s="938">
        <f t="shared" si="27"/>
        <v>78260074.81785655</v>
      </c>
      <c r="X92" s="938">
        <f t="shared" si="28"/>
        <v>66033439.152143501</v>
      </c>
      <c r="Y92" s="939">
        <v>73843869.798530906</v>
      </c>
      <c r="Z92" s="939">
        <v>62335950.189661212</v>
      </c>
      <c r="AA92" s="939">
        <v>4386536.3258554768</v>
      </c>
      <c r="AB92" s="939">
        <v>3697488.9624822862</v>
      </c>
      <c r="AC92" s="939">
        <v>29668.693470170492</v>
      </c>
      <c r="AD92" s="939">
        <v>0</v>
      </c>
      <c r="AE92" s="939">
        <v>144293513.97000006</v>
      </c>
      <c r="AF92" s="939">
        <v>78260074.81785655</v>
      </c>
      <c r="AG92" s="939">
        <v>66033439.152143501</v>
      </c>
      <c r="AH92" s="940" t="s">
        <v>2521</v>
      </c>
      <c r="AI92" s="941" t="s">
        <v>21345</v>
      </c>
      <c r="AJ92" s="941" t="s">
        <v>21252</v>
      </c>
      <c r="AK92" s="941" t="s">
        <v>21347</v>
      </c>
      <c r="AL92" s="936" t="s">
        <v>2320</v>
      </c>
      <c r="AM92" s="936" t="s">
        <v>2239</v>
      </c>
      <c r="AN92" s="940" t="str">
        <f>_xlfn.XLOOKUP(A92,MPL!C:C,MPL!N:N, "Not Found",0)</f>
        <v>Pending Scope &amp; Cost Completion by Applicant</v>
      </c>
      <c r="AO92" s="943" t="str">
        <f>_xlfn.LET(
_xlpm.r,_xlfn.XLOOKUP(A92,MPL!C:C,MPL!S:S, "",0),
IF(ISNUMBER(_xlpm.r),_xlpm.r,"")
)</f>
        <v/>
      </c>
      <c r="AP92" s="943" t="str">
        <f t="shared" si="29"/>
        <v>Pending Scope &amp; Cost Completion by Applicant</v>
      </c>
      <c r="AQ92" s="944" t="s">
        <v>275</v>
      </c>
      <c r="AR92" s="936">
        <v>5097247.9999999972</v>
      </c>
      <c r="AS92" s="936">
        <v>69398.600000000006</v>
      </c>
      <c r="AT92" s="936"/>
      <c r="AU92" s="936">
        <f t="shared" si="30"/>
        <v>5166646.5999999968</v>
      </c>
      <c r="AV92" s="936">
        <f t="shared" si="31"/>
        <v>62592525.400000066</v>
      </c>
      <c r="AW92" s="945">
        <v>71272552.670000002</v>
      </c>
      <c r="AX92" s="945">
        <v>5820746.9400000004</v>
      </c>
      <c r="AY92" s="945">
        <v>4233792.76</v>
      </c>
      <c r="AZ92" s="945">
        <v>345260.6</v>
      </c>
      <c r="BA92" s="945">
        <v>28635.599999999999</v>
      </c>
      <c r="BB92" s="945">
        <v>0</v>
      </c>
      <c r="BC92" s="945">
        <v>81700988.569999993</v>
      </c>
      <c r="BD92" s="945">
        <v>75534981.030000001</v>
      </c>
      <c r="BE92" s="945">
        <f t="shared" si="32"/>
        <v>6166007.54</v>
      </c>
      <c r="BF92" s="934" t="s">
        <v>2223</v>
      </c>
      <c r="BG92" s="949" t="s">
        <v>2235</v>
      </c>
      <c r="BH92" s="934" t="s">
        <v>2321</v>
      </c>
      <c r="BI92" s="946">
        <f t="shared" si="33"/>
        <v>1</v>
      </c>
      <c r="BJ92" s="947" t="e">
        <v>#VALUE!</v>
      </c>
    </row>
    <row r="93" spans="1:62" s="827" customFormat="1" ht="114" customHeight="1">
      <c r="A93" s="933">
        <v>668583</v>
      </c>
      <c r="B93" s="934" t="s">
        <v>53</v>
      </c>
      <c r="C93" s="935" t="s">
        <v>46</v>
      </c>
      <c r="D93" s="934" t="s">
        <v>2113</v>
      </c>
      <c r="E93" s="913" t="s">
        <v>2209</v>
      </c>
      <c r="F93" s="914" t="s">
        <v>2210</v>
      </c>
      <c r="G93" s="936" t="e">
        <f>IF($AO93&lt;&gt;"",_xlfn.XLOOKUP(TEXT(A93,0),#REF!,#REF!,0),0)</f>
        <v>#REF!</v>
      </c>
      <c r="H93" s="936" t="e">
        <f>IF($AO93&lt;&gt;"",_xlfn.XLOOKUP(TEXT(A93,0),#REF!,#REF!,0),0)</f>
        <v>#REF!</v>
      </c>
      <c r="I93" s="936" t="e">
        <f>IF($AO93&lt;&gt;"", _xlfn.XLOOKUP(TEXT(A93,0),#REF!,#REF!,0),0)</f>
        <v>#REF!</v>
      </c>
      <c r="J93" s="936" t="e">
        <f>IF($AO93&lt;&gt;"",_xlfn.XLOOKUP(TEXT(A93,0),#REF!,#REF!,0),0)</f>
        <v>#REF!</v>
      </c>
      <c r="K93" s="936" t="e">
        <f>IF($AO93&lt;&gt;"",_xlfn.XLOOKUP(TEXT(A93,0),#REF!,#REF!,0),0)</f>
        <v>#REF!</v>
      </c>
      <c r="L93" s="936" t="e">
        <f>IF($AO93&lt;&gt;"",_xlfn.XLOOKUP(TEXT(A93,0),#REF!,#REF!,0),0)</f>
        <v>#REF!</v>
      </c>
      <c r="M93" s="937" t="e">
        <f t="shared" si="17"/>
        <v>#REF!</v>
      </c>
      <c r="N93" s="937" t="e">
        <f t="shared" si="18"/>
        <v>#REF!</v>
      </c>
      <c r="O93" s="937" t="e">
        <f t="shared" si="19"/>
        <v>#REF!</v>
      </c>
      <c r="P93" s="938" t="e">
        <f t="shared" si="20"/>
        <v>#REF!</v>
      </c>
      <c r="Q93" s="938" t="e">
        <f t="shared" si="21"/>
        <v>#REF!</v>
      </c>
      <c r="R93" s="938" t="e">
        <f t="shared" si="22"/>
        <v>#REF!</v>
      </c>
      <c r="S93" s="938" t="e">
        <f t="shared" si="23"/>
        <v>#REF!</v>
      </c>
      <c r="T93" s="938" t="e">
        <f t="shared" si="24"/>
        <v>#REF!</v>
      </c>
      <c r="U93" s="938" t="e">
        <f t="shared" si="25"/>
        <v>#REF!</v>
      </c>
      <c r="V93" s="938" t="e">
        <f t="shared" si="26"/>
        <v>#REF!</v>
      </c>
      <c r="W93" s="938" t="e">
        <f t="shared" si="27"/>
        <v>#REF!</v>
      </c>
      <c r="X93" s="938" t="e">
        <f t="shared" si="28"/>
        <v>#REF!</v>
      </c>
      <c r="Y93" s="939">
        <v>909002.33999999985</v>
      </c>
      <c r="Z93" s="939">
        <v>5807.1000000000022</v>
      </c>
      <c r="AA93" s="939">
        <v>55062.249999999993</v>
      </c>
      <c r="AB93" s="939">
        <v>2246.4799999999996</v>
      </c>
      <c r="AC93" s="939">
        <v>100526.19</v>
      </c>
      <c r="AD93" s="939">
        <v>18046.810000000001</v>
      </c>
      <c r="AE93" s="939">
        <v>1090691.1699999997</v>
      </c>
      <c r="AF93" s="939">
        <v>1064590.7799999998</v>
      </c>
      <c r="AG93" s="939">
        <v>26100.390000000003</v>
      </c>
      <c r="AH93" s="940" t="s">
        <v>2521</v>
      </c>
      <c r="AI93" s="941" t="s">
        <v>21336</v>
      </c>
      <c r="AJ93" s="941" t="s">
        <v>21276</v>
      </c>
      <c r="AK93" s="941" t="s">
        <v>21338</v>
      </c>
      <c r="AL93" s="915" t="s">
        <v>2369</v>
      </c>
      <c r="AM93" s="993" t="s">
        <v>2305</v>
      </c>
      <c r="AN93" s="996" t="str">
        <f>_xlfn.XLOOKUP(A93,MPL!C:C,MPL!N:N, "Not Found",0)</f>
        <v>Obligated</v>
      </c>
      <c r="AO93" s="998">
        <f>_xlfn.LET(
_xlpm.r,_xlfn.XLOOKUP(A93,MPL!C:C,MPL!S:S, "",0),
IF(ISNUMBER(_xlpm.r),_xlpm.r,"")
)</f>
        <v>44775.487627314818</v>
      </c>
      <c r="AP93" s="998" t="str">
        <f t="shared" si="29"/>
        <v>Obligated</v>
      </c>
      <c r="AQ93" s="999">
        <v>0.91</v>
      </c>
      <c r="AR93" s="993">
        <v>280376.69000000029</v>
      </c>
      <c r="AS93" s="993">
        <v>806314.48000000045</v>
      </c>
      <c r="AT93" s="993"/>
      <c r="AU93" s="993">
        <f t="shared" si="30"/>
        <v>1086691.1700000009</v>
      </c>
      <c r="AV93" s="993">
        <f t="shared" si="31"/>
        <v>303572.8199999996</v>
      </c>
      <c r="AW93" s="1000">
        <v>665239.4</v>
      </c>
      <c r="AX93" s="1000">
        <v>2703.16</v>
      </c>
      <c r="AY93" s="1000">
        <v>58708.55</v>
      </c>
      <c r="AZ93" s="1000">
        <v>918.24</v>
      </c>
      <c r="BA93" s="1000">
        <v>51007.18</v>
      </c>
      <c r="BB93" s="1000">
        <v>8541.82</v>
      </c>
      <c r="BC93" s="1000">
        <v>787118.35000000009</v>
      </c>
      <c r="BD93" s="1000">
        <v>774955.13000000012</v>
      </c>
      <c r="BE93" s="1000">
        <f t="shared" si="32"/>
        <v>12163.22</v>
      </c>
      <c r="BF93" s="991" t="s">
        <v>2207</v>
      </c>
      <c r="BG93" s="992" t="s">
        <v>2208</v>
      </c>
      <c r="BH93" s="991"/>
      <c r="BI93" s="931" t="e">
        <f t="shared" si="33"/>
        <v>#REF!</v>
      </c>
      <c r="BJ93" s="932" t="e">
        <v>#VALUE!</v>
      </c>
    </row>
    <row r="94" spans="1:62" s="828" customFormat="1" ht="114" customHeight="1">
      <c r="A94" s="1027">
        <v>751655</v>
      </c>
      <c r="B94" s="816" t="s">
        <v>253</v>
      </c>
      <c r="C94" s="817" t="s">
        <v>46</v>
      </c>
      <c r="D94" s="808" t="s">
        <v>2111</v>
      </c>
      <c r="E94" s="954" t="s">
        <v>2203</v>
      </c>
      <c r="F94" s="955" t="s">
        <v>2204</v>
      </c>
      <c r="G94" s="762">
        <f>IF($AO94&lt;&gt;"",_xlfn.XLOOKUP(TEXT(#REF!,0),#REF!,#REF!,0),0)</f>
        <v>0</v>
      </c>
      <c r="H94" s="762">
        <f>IF($AO94&lt;&gt;"",_xlfn.XLOOKUP(TEXT(#REF!,0),#REF!,#REF!,0),0)</f>
        <v>0</v>
      </c>
      <c r="I94" s="762">
        <f>IF($AO94&lt;&gt;"", _xlfn.XLOOKUP(TEXT(#REF!,0),#REF!,#REF!,0),0)</f>
        <v>0</v>
      </c>
      <c r="J94" s="762">
        <f>IF($AO94&lt;&gt;"",_xlfn.XLOOKUP(TEXT(#REF!,0),#REF!,#REF!,0),0)</f>
        <v>0</v>
      </c>
      <c r="K94" s="762">
        <f>IF($AO94&lt;&gt;"",_xlfn.XLOOKUP(TEXT(#REF!,0),#REF!,#REF!,0),0)</f>
        <v>0</v>
      </c>
      <c r="L94" s="762">
        <f>IF($AO94&lt;&gt;"",_xlfn.XLOOKUP(TEXT(#REF!,0),#REF!,#REF!,0),0)</f>
        <v>0</v>
      </c>
      <c r="M94" s="810">
        <f t="shared" si="17"/>
        <v>0</v>
      </c>
      <c r="N94" s="810">
        <f t="shared" si="18"/>
        <v>0</v>
      </c>
      <c r="O94" s="810">
        <f t="shared" si="19"/>
        <v>0</v>
      </c>
      <c r="P94" s="819">
        <f t="shared" si="20"/>
        <v>406083.43938</v>
      </c>
      <c r="Q94" s="819">
        <f t="shared" si="21"/>
        <v>62593651.679689996</v>
      </c>
      <c r="R94" s="819">
        <f t="shared" si="22"/>
        <v>51303.216110000001</v>
      </c>
      <c r="S94" s="819">
        <f t="shared" si="23"/>
        <v>9109976.8942799997</v>
      </c>
      <c r="T94" s="819">
        <f t="shared" si="24"/>
        <v>0</v>
      </c>
      <c r="U94" s="819">
        <f t="shared" si="25"/>
        <v>9746878.2780600004</v>
      </c>
      <c r="V94" s="797">
        <f t="shared" si="26"/>
        <v>81907893.50751999</v>
      </c>
      <c r="W94" s="797">
        <f t="shared" si="27"/>
        <v>457386.65548999998</v>
      </c>
      <c r="X94" s="797">
        <f t="shared" si="28"/>
        <v>81450506.852029994</v>
      </c>
      <c r="Y94" s="909">
        <v>406083.43938</v>
      </c>
      <c r="Z94" s="909">
        <v>62593651.679689996</v>
      </c>
      <c r="AA94" s="1002">
        <v>51303.216110000001</v>
      </c>
      <c r="AB94" s="909">
        <v>9109976.8942799997</v>
      </c>
      <c r="AC94" s="909">
        <v>0</v>
      </c>
      <c r="AD94" s="909">
        <v>9746878.2780600004</v>
      </c>
      <c r="AE94" s="909">
        <v>81907893.50751999</v>
      </c>
      <c r="AF94" s="909">
        <v>457386.65548999998</v>
      </c>
      <c r="AG94" s="909">
        <v>81450506.852029994</v>
      </c>
      <c r="AH94" s="764" t="s">
        <v>2521</v>
      </c>
      <c r="AI94" s="765" t="s">
        <v>21367</v>
      </c>
      <c r="AJ94" s="765" t="s">
        <v>21368</v>
      </c>
      <c r="AK94" s="765" t="s">
        <v>21369</v>
      </c>
      <c r="AL94" s="762" t="s">
        <v>2304</v>
      </c>
      <c r="AM94" s="762" t="s">
        <v>2305</v>
      </c>
      <c r="AN94" s="764" t="str">
        <f>_xlfn.XLOOKUP($A80,MPL!C:C,MPL!N:N, "Not Found",0)</f>
        <v>Pending Scope &amp; Cost Completion by Applicant</v>
      </c>
      <c r="AO94" s="812" t="str">
        <f>_xlfn.LET(
_xlpm.r,_xlfn.XLOOKUP($A80,MPL!C:C,MPL!S:S, "",0),
IF(ISNUMBER(_xlpm.r),_xlpm.r,"")
)</f>
        <v/>
      </c>
      <c r="AP94" s="812" t="str">
        <f t="shared" si="29"/>
        <v>Pending Scope &amp; Cost Completion by Applicant</v>
      </c>
      <c r="AQ94" s="813" t="s">
        <v>275</v>
      </c>
      <c r="AR94" s="820">
        <v>662740.82999999856</v>
      </c>
      <c r="AS94" s="820">
        <v>0</v>
      </c>
      <c r="AT94" s="820"/>
      <c r="AU94" s="762">
        <f t="shared" si="30"/>
        <v>662740.82999999856</v>
      </c>
      <c r="AV94" s="762">
        <f t="shared" si="31"/>
        <v>11112821.547519997</v>
      </c>
      <c r="AW94" s="821">
        <v>287219.86999999994</v>
      </c>
      <c r="AX94" s="821">
        <v>55806508.559999987</v>
      </c>
      <c r="AY94" s="821">
        <v>15173.21</v>
      </c>
      <c r="AZ94" s="821">
        <v>5897280.9800000004</v>
      </c>
      <c r="BA94" s="821">
        <v>0</v>
      </c>
      <c r="BB94" s="821">
        <v>8788889.3399999999</v>
      </c>
      <c r="BC94" s="821">
        <v>70795071.959999993</v>
      </c>
      <c r="BD94" s="821">
        <v>302393.07999999996</v>
      </c>
      <c r="BE94" s="814">
        <f t="shared" si="32"/>
        <v>70492678.879999995</v>
      </c>
      <c r="BF94" s="816" t="s">
        <v>2216</v>
      </c>
      <c r="BG94" s="815" t="s">
        <v>2220</v>
      </c>
      <c r="BH94" s="816" t="s">
        <v>2306</v>
      </c>
      <c r="BI94" s="908">
        <f t="shared" si="33"/>
        <v>1</v>
      </c>
      <c r="BJ94" s="851" t="e">
        <v>#VALUE!</v>
      </c>
    </row>
    <row r="95" spans="1:62" s="807" customFormat="1" ht="114" customHeight="1">
      <c r="A95" s="933">
        <v>673847</v>
      </c>
      <c r="B95" s="934" t="s">
        <v>1032</v>
      </c>
      <c r="C95" s="935" t="s">
        <v>35</v>
      </c>
      <c r="D95" s="934" t="s">
        <v>2116</v>
      </c>
      <c r="E95" s="913" t="s">
        <v>2209</v>
      </c>
      <c r="F95" s="914" t="s">
        <v>2210</v>
      </c>
      <c r="G95" s="936" t="e">
        <f>IF($AO95&lt;&gt;"",_xlfn.XLOOKUP(TEXT(A95,0),#REF!,#REF!,0),0)</f>
        <v>#REF!</v>
      </c>
      <c r="H95" s="936" t="e">
        <f>IF($AO95&lt;&gt;"",_xlfn.XLOOKUP(TEXT(A95,0),#REF!,#REF!,0),0)</f>
        <v>#REF!</v>
      </c>
      <c r="I95" s="936" t="e">
        <f>IF($AO95&lt;&gt;"", _xlfn.XLOOKUP(TEXT(A95,0),#REF!,#REF!,0),0)</f>
        <v>#REF!</v>
      </c>
      <c r="J95" s="936" t="e">
        <f>IF($AO95&lt;&gt;"",_xlfn.XLOOKUP(TEXT(A95,0),#REF!,#REF!,0),0)</f>
        <v>#REF!</v>
      </c>
      <c r="K95" s="936" t="e">
        <f>IF($AO95&lt;&gt;"",_xlfn.XLOOKUP(TEXT(A95,0),#REF!,#REF!,0),0)</f>
        <v>#REF!</v>
      </c>
      <c r="L95" s="936" t="e">
        <f>IF($AO95&lt;&gt;"",_xlfn.XLOOKUP(TEXT(A95,0),#REF!,#REF!,0),0)</f>
        <v>#REF!</v>
      </c>
      <c r="M95" s="937" t="e">
        <f t="shared" si="17"/>
        <v>#REF!</v>
      </c>
      <c r="N95" s="937" t="e">
        <f t="shared" si="18"/>
        <v>#REF!</v>
      </c>
      <c r="O95" s="937" t="e">
        <f t="shared" si="19"/>
        <v>#REF!</v>
      </c>
      <c r="P95" s="938" t="e">
        <f t="shared" si="20"/>
        <v>#REF!</v>
      </c>
      <c r="Q95" s="938" t="e">
        <f t="shared" si="21"/>
        <v>#REF!</v>
      </c>
      <c r="R95" s="938" t="e">
        <f t="shared" si="22"/>
        <v>#REF!</v>
      </c>
      <c r="S95" s="938" t="e">
        <f t="shared" si="23"/>
        <v>#REF!</v>
      </c>
      <c r="T95" s="938" t="e">
        <f t="shared" si="24"/>
        <v>#REF!</v>
      </c>
      <c r="U95" s="938" t="e">
        <f t="shared" si="25"/>
        <v>#REF!</v>
      </c>
      <c r="V95" s="938" t="e">
        <f t="shared" si="26"/>
        <v>#REF!</v>
      </c>
      <c r="W95" s="938" t="e">
        <f t="shared" si="27"/>
        <v>#REF!</v>
      </c>
      <c r="X95" s="938" t="e">
        <f t="shared" si="28"/>
        <v>#REF!</v>
      </c>
      <c r="Y95" s="989">
        <v>924289.93</v>
      </c>
      <c r="Z95" s="989">
        <v>39481</v>
      </c>
      <c r="AA95" s="989">
        <v>37242</v>
      </c>
      <c r="AB95" s="989">
        <v>10462</v>
      </c>
      <c r="AC95" s="989">
        <v>0</v>
      </c>
      <c r="AD95" s="989">
        <v>0</v>
      </c>
      <c r="AE95" s="939">
        <v>1011474.93</v>
      </c>
      <c r="AF95" s="939">
        <v>961531.93</v>
      </c>
      <c r="AG95" s="939">
        <v>49943</v>
      </c>
      <c r="AH95" s="940" t="s">
        <v>2521</v>
      </c>
      <c r="AI95" s="941" t="s">
        <v>21273</v>
      </c>
      <c r="AJ95" s="941" t="s">
        <v>21276</v>
      </c>
      <c r="AK95" s="941" t="s">
        <v>21277</v>
      </c>
      <c r="AL95" s="936" t="s">
        <v>2340</v>
      </c>
      <c r="AM95" s="936" t="s">
        <v>2239</v>
      </c>
      <c r="AN95" s="940" t="str">
        <f>_xlfn.XLOOKUP(A95,MPL!C:C,MPL!N:N, "Not Found",0)</f>
        <v>Obligated</v>
      </c>
      <c r="AO95" s="943">
        <f>_xlfn.LET(
_xlpm.r,_xlfn.XLOOKUP(A95,MPL!C:C,MPL!S:S, "",0),
IF(ISNUMBER(_xlpm.r),_xlpm.r,"")
)</f>
        <v>44781.47934027778</v>
      </c>
      <c r="AP95" s="943" t="str">
        <f t="shared" si="29"/>
        <v>Obligated</v>
      </c>
      <c r="AQ95" s="944">
        <v>0.78</v>
      </c>
      <c r="AR95" s="936">
        <v>192227.38000000006</v>
      </c>
      <c r="AS95" s="936">
        <v>782333.97999999952</v>
      </c>
      <c r="AT95" s="936"/>
      <c r="AU95" s="936">
        <f t="shared" si="30"/>
        <v>974561.35999999964</v>
      </c>
      <c r="AV95" s="936">
        <f t="shared" si="31"/>
        <v>733719.93</v>
      </c>
      <c r="AW95" s="945">
        <v>190570</v>
      </c>
      <c r="AX95" s="945">
        <v>39481</v>
      </c>
      <c r="AY95" s="945">
        <v>37242</v>
      </c>
      <c r="AZ95" s="945">
        <v>10468</v>
      </c>
      <c r="BA95" s="945">
        <v>0</v>
      </c>
      <c r="BB95" s="945">
        <v>0</v>
      </c>
      <c r="BC95" s="945">
        <v>277755</v>
      </c>
      <c r="BD95" s="945">
        <f>AW95+AY95+BA95</f>
        <v>227812</v>
      </c>
      <c r="BE95" s="945">
        <f t="shared" si="32"/>
        <v>49949</v>
      </c>
      <c r="BF95" s="934" t="s">
        <v>2240</v>
      </c>
      <c r="BG95" s="935" t="s">
        <v>275</v>
      </c>
      <c r="BH95" s="934" t="s">
        <v>2276</v>
      </c>
      <c r="BI95" s="946" t="e">
        <f t="shared" si="33"/>
        <v>#REF!</v>
      </c>
      <c r="BJ95" s="947" t="e">
        <v>#VALUE!</v>
      </c>
    </row>
    <row r="96" spans="1:62" s="807" customFormat="1" ht="114" customHeight="1">
      <c r="A96" s="982">
        <v>750151</v>
      </c>
      <c r="B96" s="983" t="s">
        <v>2403</v>
      </c>
      <c r="C96" s="984" t="s">
        <v>46</v>
      </c>
      <c r="D96" s="934" t="s">
        <v>2113</v>
      </c>
      <c r="E96" s="954" t="s">
        <v>2209</v>
      </c>
      <c r="F96" s="955" t="s">
        <v>2210</v>
      </c>
      <c r="G96" s="936" t="e">
        <f>IF($AO96&lt;&gt;"",_xlfn.XLOOKUP(TEXT(A96,0),#REF!,#REF!,0),0)</f>
        <v>#REF!</v>
      </c>
      <c r="H96" s="936" t="e">
        <f>IF($AO96&lt;&gt;"",_xlfn.XLOOKUP(TEXT(A96,0),#REF!,#REF!,0),0)</f>
        <v>#REF!</v>
      </c>
      <c r="I96" s="936" t="e">
        <f>IF($AO96&lt;&gt;"", _xlfn.XLOOKUP(TEXT(A96,0),#REF!,#REF!,0),0)</f>
        <v>#REF!</v>
      </c>
      <c r="J96" s="936" t="e">
        <f>IF($AO96&lt;&gt;"",_xlfn.XLOOKUP(TEXT(A96,0),#REF!,#REF!,0),0)</f>
        <v>#REF!</v>
      </c>
      <c r="K96" s="936" t="e">
        <f>IF($AO96&lt;&gt;"",_xlfn.XLOOKUP(TEXT(A96,0),#REF!,#REF!,0),0)</f>
        <v>#REF!</v>
      </c>
      <c r="L96" s="936" t="e">
        <f>IF($AO96&lt;&gt;"",_xlfn.XLOOKUP(TEXT(A96,0),#REF!,#REF!,0),0)</f>
        <v>#REF!</v>
      </c>
      <c r="M96" s="937" t="e">
        <f t="shared" si="17"/>
        <v>#REF!</v>
      </c>
      <c r="N96" s="937" t="e">
        <f t="shared" si="18"/>
        <v>#REF!</v>
      </c>
      <c r="O96" s="937" t="e">
        <f t="shared" si="19"/>
        <v>#REF!</v>
      </c>
      <c r="P96" s="985" t="e">
        <f t="shared" si="20"/>
        <v>#REF!</v>
      </c>
      <c r="Q96" s="985" t="e">
        <f t="shared" si="21"/>
        <v>#REF!</v>
      </c>
      <c r="R96" s="985" t="e">
        <f t="shared" si="22"/>
        <v>#REF!</v>
      </c>
      <c r="S96" s="985" t="e">
        <f t="shared" si="23"/>
        <v>#REF!</v>
      </c>
      <c r="T96" s="985" t="e">
        <f t="shared" si="24"/>
        <v>#REF!</v>
      </c>
      <c r="U96" s="985" t="e">
        <f t="shared" si="25"/>
        <v>#REF!</v>
      </c>
      <c r="V96" s="938" t="e">
        <f t="shared" si="26"/>
        <v>#REF!</v>
      </c>
      <c r="W96" s="938" t="e">
        <f t="shared" si="27"/>
        <v>#REF!</v>
      </c>
      <c r="X96" s="938" t="e">
        <f t="shared" si="28"/>
        <v>#REF!</v>
      </c>
      <c r="Y96" s="939">
        <v>243268.16</v>
      </c>
      <c r="Z96" s="939">
        <v>9181.7499999999964</v>
      </c>
      <c r="AA96" s="986">
        <v>23495.180433151261</v>
      </c>
      <c r="AB96" s="939">
        <v>1041.06</v>
      </c>
      <c r="AC96" s="939">
        <v>16785.939999999999</v>
      </c>
      <c r="AD96" s="939">
        <v>2341.06</v>
      </c>
      <c r="AE96" s="939">
        <v>296113.15043315128</v>
      </c>
      <c r="AF96" s="939">
        <v>283549.28043315129</v>
      </c>
      <c r="AG96" s="939">
        <v>12563.869999999995</v>
      </c>
      <c r="AH96" s="940" t="s">
        <v>2470</v>
      </c>
      <c r="AI96" s="941" t="s">
        <v>21336</v>
      </c>
      <c r="AJ96" s="941" t="s">
        <v>21276</v>
      </c>
      <c r="AK96" s="941" t="s">
        <v>21344</v>
      </c>
      <c r="AL96" s="936" t="s">
        <v>2279</v>
      </c>
      <c r="AM96" s="936" t="s">
        <v>2404</v>
      </c>
      <c r="AN96" s="940" t="str">
        <f>_xlfn.XLOOKUP(A96,MPL!C:C,MPL!N:N, "Not Found",0)</f>
        <v>Obligated</v>
      </c>
      <c r="AO96" s="943">
        <f>_xlfn.LET(
_xlpm.r,_xlfn.XLOOKUP(A96,MPL!C:C,MPL!S:S, "",0),
IF(ISNUMBER(_xlpm.r),_xlpm.r,"")
)</f>
        <v>46038.677314814813</v>
      </c>
      <c r="AP96" s="943" t="str">
        <f t="shared" si="29"/>
        <v>Obligated</v>
      </c>
      <c r="AQ96" s="944">
        <v>0</v>
      </c>
      <c r="AR96" s="987">
        <v>44406.690000000031</v>
      </c>
      <c r="AS96" s="987">
        <v>309.52999999999997</v>
      </c>
      <c r="AT96" s="987"/>
      <c r="AU96" s="936">
        <f t="shared" si="30"/>
        <v>44716.22000000003</v>
      </c>
      <c r="AV96" s="936">
        <f t="shared" si="31"/>
        <v>-1479265.8095668489</v>
      </c>
      <c r="AW96" s="988">
        <v>1508927.85</v>
      </c>
      <c r="AX96" s="988">
        <v>9181.75</v>
      </c>
      <c r="AY96" s="988">
        <v>131787.84</v>
      </c>
      <c r="AZ96" s="988">
        <v>648.92000000000007</v>
      </c>
      <c r="BA96" s="988">
        <v>107681.05</v>
      </c>
      <c r="BB96" s="988">
        <v>17151.55</v>
      </c>
      <c r="BC96" s="988">
        <v>1775378.9600000002</v>
      </c>
      <c r="BD96" s="988">
        <v>1748396.7400000002</v>
      </c>
      <c r="BE96" s="945">
        <f t="shared" si="32"/>
        <v>26982.22</v>
      </c>
      <c r="BF96" s="983" t="s">
        <v>2268</v>
      </c>
      <c r="BG96" s="984" t="s">
        <v>2208</v>
      </c>
      <c r="BH96" s="983" t="s">
        <v>2241</v>
      </c>
      <c r="BI96" s="946" t="e">
        <f t="shared" si="33"/>
        <v>#REF!</v>
      </c>
      <c r="BJ96" s="947" t="e">
        <v>#VALUE!</v>
      </c>
    </row>
    <row r="97" spans="1:62" s="807" customFormat="1" ht="114" customHeight="1">
      <c r="A97" s="933">
        <v>742026</v>
      </c>
      <c r="B97" s="934" t="s">
        <v>136</v>
      </c>
      <c r="C97" s="935" t="s">
        <v>35</v>
      </c>
      <c r="D97" s="934" t="s">
        <v>2116</v>
      </c>
      <c r="E97" s="913" t="s">
        <v>2209</v>
      </c>
      <c r="F97" s="914" t="s">
        <v>2210</v>
      </c>
      <c r="G97" s="936" t="e">
        <f>IF($AO97&lt;&gt;"",_xlfn.XLOOKUP(TEXT(A97,0),#REF!,#REF!,0),0)</f>
        <v>#REF!</v>
      </c>
      <c r="H97" s="936" t="e">
        <f>IF($AO97&lt;&gt;"",_xlfn.XLOOKUP(TEXT(A97,0),#REF!,#REF!,0),0)</f>
        <v>#REF!</v>
      </c>
      <c r="I97" s="936" t="e">
        <f>IF($AO97&lt;&gt;"", _xlfn.XLOOKUP(TEXT(A97,0),#REF!,#REF!,0),0)</f>
        <v>#REF!</v>
      </c>
      <c r="J97" s="936" t="e">
        <f>IF($AO97&lt;&gt;"",_xlfn.XLOOKUP(TEXT(A97,0),#REF!,#REF!,0),0)</f>
        <v>#REF!</v>
      </c>
      <c r="K97" s="936" t="e">
        <f>IF($AO97&lt;&gt;"",_xlfn.XLOOKUP(TEXT(A97,0),#REF!,#REF!,0),0)</f>
        <v>#REF!</v>
      </c>
      <c r="L97" s="936" t="e">
        <f>IF($AO97&lt;&gt;"",_xlfn.XLOOKUP(TEXT(A97,0),#REF!,#REF!,0),0)</f>
        <v>#REF!</v>
      </c>
      <c r="M97" s="937" t="e">
        <f t="shared" si="17"/>
        <v>#REF!</v>
      </c>
      <c r="N97" s="937" t="e">
        <f t="shared" si="18"/>
        <v>#REF!</v>
      </c>
      <c r="O97" s="937" t="e">
        <f t="shared" si="19"/>
        <v>#REF!</v>
      </c>
      <c r="P97" s="938" t="e">
        <f t="shared" si="20"/>
        <v>#REF!</v>
      </c>
      <c r="Q97" s="938" t="e">
        <f t="shared" si="21"/>
        <v>#REF!</v>
      </c>
      <c r="R97" s="938" t="e">
        <f t="shared" si="22"/>
        <v>#REF!</v>
      </c>
      <c r="S97" s="938" t="e">
        <f t="shared" si="23"/>
        <v>#REF!</v>
      </c>
      <c r="T97" s="938" t="e">
        <f t="shared" si="24"/>
        <v>#REF!</v>
      </c>
      <c r="U97" s="938" t="e">
        <f t="shared" si="25"/>
        <v>#REF!</v>
      </c>
      <c r="V97" s="938" t="e">
        <f t="shared" si="26"/>
        <v>#REF!</v>
      </c>
      <c r="W97" s="938" t="e">
        <f t="shared" si="27"/>
        <v>#REF!</v>
      </c>
      <c r="X97" s="938" t="e">
        <f t="shared" si="28"/>
        <v>#REF!</v>
      </c>
      <c r="Y97" s="989">
        <v>1740768.37</v>
      </c>
      <c r="Z97" s="989">
        <v>68616.999999999971</v>
      </c>
      <c r="AA97" s="989">
        <v>83942.74</v>
      </c>
      <c r="AB97" s="989">
        <v>15418.96</v>
      </c>
      <c r="AC97" s="989">
        <v>0</v>
      </c>
      <c r="AD97" s="989">
        <v>0</v>
      </c>
      <c r="AE97" s="939">
        <v>1908747.07</v>
      </c>
      <c r="AF97" s="939">
        <v>1824711.11</v>
      </c>
      <c r="AG97" s="939">
        <v>84035.959999999963</v>
      </c>
      <c r="AH97" s="940" t="s">
        <v>2521</v>
      </c>
      <c r="AI97" s="941" t="s">
        <v>21273</v>
      </c>
      <c r="AJ97" s="941" t="s">
        <v>21276</v>
      </c>
      <c r="AK97" s="941" t="s">
        <v>21277</v>
      </c>
      <c r="AL97" s="936" t="s">
        <v>2341</v>
      </c>
      <c r="AM97" s="936" t="s">
        <v>2239</v>
      </c>
      <c r="AN97" s="940" t="str">
        <f>_xlfn.XLOOKUP(A97,MPL!C:C,MPL!N:N, "Not Found",0)</f>
        <v>Obligated</v>
      </c>
      <c r="AO97" s="943">
        <f>_xlfn.LET(
_xlpm.r,_xlfn.XLOOKUP(A97,MPL!C:C,MPL!S:S, "",0),
IF(ISNUMBER(_xlpm.r),_xlpm.r,"")
)</f>
        <v>45443.483657407407</v>
      </c>
      <c r="AP97" s="943" t="str">
        <f t="shared" si="29"/>
        <v>Obligated</v>
      </c>
      <c r="AQ97" s="944">
        <v>0.85</v>
      </c>
      <c r="AR97" s="936">
        <v>307412.3300000006</v>
      </c>
      <c r="AS97" s="936">
        <v>1460594.040000004</v>
      </c>
      <c r="AT97" s="936"/>
      <c r="AU97" s="936">
        <f t="shared" si="30"/>
        <v>1768006.3700000045</v>
      </c>
      <c r="AV97" s="936">
        <f t="shared" si="31"/>
        <v>707392.3</v>
      </c>
      <c r="AW97" s="945">
        <v>1033375.81</v>
      </c>
      <c r="AX97" s="945">
        <v>68618</v>
      </c>
      <c r="AY97" s="945">
        <v>83943</v>
      </c>
      <c r="AZ97" s="945">
        <v>15418.96</v>
      </c>
      <c r="BA97" s="945">
        <v>0</v>
      </c>
      <c r="BB97" s="945">
        <v>0</v>
      </c>
      <c r="BC97" s="945">
        <v>1201354.77</v>
      </c>
      <c r="BD97" s="945">
        <f t="shared" ref="BD97:BD103" si="34">AW97+AY97+BA97</f>
        <v>1117318.81</v>
      </c>
      <c r="BE97" s="945">
        <f t="shared" si="32"/>
        <v>84036.959999999992</v>
      </c>
      <c r="BF97" s="934" t="s">
        <v>2240</v>
      </c>
      <c r="BG97" s="935" t="s">
        <v>275</v>
      </c>
      <c r="BH97" s="934" t="s">
        <v>2276</v>
      </c>
      <c r="BI97" s="946" t="e">
        <f t="shared" si="33"/>
        <v>#REF!</v>
      </c>
      <c r="BJ97" s="947" t="e">
        <v>#VALUE!</v>
      </c>
    </row>
    <row r="98" spans="1:62" s="807" customFormat="1" ht="114" customHeight="1">
      <c r="A98" s="933">
        <v>678985</v>
      </c>
      <c r="B98" s="934" t="s">
        <v>1036</v>
      </c>
      <c r="C98" s="935" t="s">
        <v>35</v>
      </c>
      <c r="D98" s="934" t="s">
        <v>2116</v>
      </c>
      <c r="E98" s="913" t="s">
        <v>2209</v>
      </c>
      <c r="F98" s="914" t="s">
        <v>2210</v>
      </c>
      <c r="G98" s="936" t="e">
        <f>IF($AO98&lt;&gt;"",_xlfn.XLOOKUP(TEXT(A98,0),#REF!,#REF!,0),0)</f>
        <v>#REF!</v>
      </c>
      <c r="H98" s="936" t="e">
        <f>IF($AO98&lt;&gt;"",_xlfn.XLOOKUP(TEXT(A98,0),#REF!,#REF!,0),0)</f>
        <v>#REF!</v>
      </c>
      <c r="I98" s="936" t="e">
        <f>IF($AO98&lt;&gt;"", _xlfn.XLOOKUP(TEXT(A98,0),#REF!,#REF!,0),0)</f>
        <v>#REF!</v>
      </c>
      <c r="J98" s="936" t="e">
        <f>IF($AO98&lt;&gt;"",_xlfn.XLOOKUP(TEXT(A98,0),#REF!,#REF!,0),0)</f>
        <v>#REF!</v>
      </c>
      <c r="K98" s="936" t="e">
        <f>IF($AO98&lt;&gt;"",_xlfn.XLOOKUP(TEXT(A98,0),#REF!,#REF!,0),0)</f>
        <v>#REF!</v>
      </c>
      <c r="L98" s="936" t="e">
        <f>IF($AO98&lt;&gt;"",_xlfn.XLOOKUP(TEXT(A98,0),#REF!,#REF!,0),0)</f>
        <v>#REF!</v>
      </c>
      <c r="M98" s="937" t="e">
        <f t="shared" si="17"/>
        <v>#REF!</v>
      </c>
      <c r="N98" s="937" t="e">
        <f t="shared" si="18"/>
        <v>#REF!</v>
      </c>
      <c r="O98" s="937" t="e">
        <f t="shared" si="19"/>
        <v>#REF!</v>
      </c>
      <c r="P98" s="938" t="e">
        <f t="shared" si="20"/>
        <v>#REF!</v>
      </c>
      <c r="Q98" s="938" t="e">
        <f t="shared" si="21"/>
        <v>#REF!</v>
      </c>
      <c r="R98" s="938" t="e">
        <f t="shared" si="22"/>
        <v>#REF!</v>
      </c>
      <c r="S98" s="938" t="e">
        <f t="shared" si="23"/>
        <v>#REF!</v>
      </c>
      <c r="T98" s="938" t="e">
        <f t="shared" si="24"/>
        <v>#REF!</v>
      </c>
      <c r="U98" s="938" t="e">
        <f t="shared" si="25"/>
        <v>#REF!</v>
      </c>
      <c r="V98" s="938" t="e">
        <f t="shared" si="26"/>
        <v>#REF!</v>
      </c>
      <c r="W98" s="938" t="e">
        <f t="shared" si="27"/>
        <v>#REF!</v>
      </c>
      <c r="X98" s="938" t="e">
        <f t="shared" si="28"/>
        <v>#REF!</v>
      </c>
      <c r="Y98" s="989">
        <v>735890.97</v>
      </c>
      <c r="Z98" s="989">
        <v>42939.000000000029</v>
      </c>
      <c r="AA98" s="989">
        <v>66915</v>
      </c>
      <c r="AB98" s="989">
        <v>11378.84</v>
      </c>
      <c r="AC98" s="989">
        <v>0</v>
      </c>
      <c r="AD98" s="989">
        <v>0</v>
      </c>
      <c r="AE98" s="939">
        <v>857123.81</v>
      </c>
      <c r="AF98" s="939">
        <v>802805.97</v>
      </c>
      <c r="AG98" s="939">
        <v>54317.840000000026</v>
      </c>
      <c r="AH98" s="940" t="s">
        <v>2521</v>
      </c>
      <c r="AI98" s="941" t="s">
        <v>21273</v>
      </c>
      <c r="AJ98" s="941" t="s">
        <v>21276</v>
      </c>
      <c r="AK98" s="941" t="s">
        <v>21277</v>
      </c>
      <c r="AL98" s="936" t="s">
        <v>2342</v>
      </c>
      <c r="AM98" s="936" t="s">
        <v>2239</v>
      </c>
      <c r="AN98" s="940" t="str">
        <f>_xlfn.XLOOKUP(A98,MPL!C:C,MPL!N:N, "Not Found",0)</f>
        <v>Obligated</v>
      </c>
      <c r="AO98" s="943">
        <f>_xlfn.LET(
_xlpm.r,_xlfn.XLOOKUP(A98,MPL!C:C,MPL!S:S, "",0),
IF(ISNUMBER(_xlpm.r),_xlpm.r,"")
)</f>
        <v>44922.495069444441</v>
      </c>
      <c r="AP98" s="943" t="str">
        <f t="shared" si="29"/>
        <v>Obligated</v>
      </c>
      <c r="AQ98" s="944">
        <v>0.79</v>
      </c>
      <c r="AR98" s="936">
        <v>231240.45000000019</v>
      </c>
      <c r="AS98" s="936">
        <v>582969.79000000097</v>
      </c>
      <c r="AT98" s="936"/>
      <c r="AU98" s="936">
        <f t="shared" si="30"/>
        <v>814210.24000000115</v>
      </c>
      <c r="AV98" s="936">
        <f t="shared" si="31"/>
        <v>382262.97000000009</v>
      </c>
      <c r="AW98" s="945">
        <v>353628</v>
      </c>
      <c r="AX98" s="945">
        <v>42939</v>
      </c>
      <c r="AY98" s="945">
        <v>66915</v>
      </c>
      <c r="AZ98" s="945">
        <v>11378.84</v>
      </c>
      <c r="BA98" s="945">
        <v>0</v>
      </c>
      <c r="BB98" s="945">
        <v>0</v>
      </c>
      <c r="BC98" s="945">
        <v>474860.83999999997</v>
      </c>
      <c r="BD98" s="945">
        <f t="shared" si="34"/>
        <v>420543</v>
      </c>
      <c r="BE98" s="945">
        <f t="shared" si="32"/>
        <v>54317.84</v>
      </c>
      <c r="BF98" s="934" t="s">
        <v>2240</v>
      </c>
      <c r="BG98" s="935" t="s">
        <v>275</v>
      </c>
      <c r="BH98" s="934" t="s">
        <v>2276</v>
      </c>
      <c r="BI98" s="946" t="e">
        <f t="shared" si="33"/>
        <v>#REF!</v>
      </c>
      <c r="BJ98" s="947" t="e">
        <v>#VALUE!</v>
      </c>
    </row>
    <row r="99" spans="1:62" s="807" customFormat="1" ht="114" customHeight="1">
      <c r="A99" s="933">
        <v>711856</v>
      </c>
      <c r="B99" s="934" t="s">
        <v>147</v>
      </c>
      <c r="C99" s="935" t="s">
        <v>35</v>
      </c>
      <c r="D99" s="934" t="s">
        <v>2116</v>
      </c>
      <c r="E99" s="913" t="s">
        <v>2209</v>
      </c>
      <c r="F99" s="914" t="s">
        <v>2210</v>
      </c>
      <c r="G99" s="936" t="e">
        <f>IF($AO99&lt;&gt;"",_xlfn.XLOOKUP(TEXT(A99,0),#REF!,#REF!,0),0)</f>
        <v>#REF!</v>
      </c>
      <c r="H99" s="936" t="e">
        <f>IF($AO99&lt;&gt;"",_xlfn.XLOOKUP(TEXT(A99,0),#REF!,#REF!,0),0)</f>
        <v>#REF!</v>
      </c>
      <c r="I99" s="936" t="e">
        <f>IF($AO99&lt;&gt;"", _xlfn.XLOOKUP(TEXT(A99,0),#REF!,#REF!,0),0)</f>
        <v>#REF!</v>
      </c>
      <c r="J99" s="936" t="e">
        <f>IF($AO99&lt;&gt;"",_xlfn.XLOOKUP(TEXT(A99,0),#REF!,#REF!,0),0)</f>
        <v>#REF!</v>
      </c>
      <c r="K99" s="936" t="e">
        <f>IF($AO99&lt;&gt;"",_xlfn.XLOOKUP(TEXT(A99,0),#REF!,#REF!,0),0)</f>
        <v>#REF!</v>
      </c>
      <c r="L99" s="936" t="e">
        <f>IF($AO99&lt;&gt;"",_xlfn.XLOOKUP(TEXT(A99,0),#REF!,#REF!,0),0)</f>
        <v>#REF!</v>
      </c>
      <c r="M99" s="937" t="e">
        <f t="shared" si="17"/>
        <v>#REF!</v>
      </c>
      <c r="N99" s="937" t="e">
        <f t="shared" si="18"/>
        <v>#REF!</v>
      </c>
      <c r="O99" s="937" t="e">
        <f t="shared" si="19"/>
        <v>#REF!</v>
      </c>
      <c r="P99" s="938" t="e">
        <f t="shared" si="20"/>
        <v>#REF!</v>
      </c>
      <c r="Q99" s="938" t="e">
        <f t="shared" si="21"/>
        <v>#REF!</v>
      </c>
      <c r="R99" s="938" t="e">
        <f t="shared" si="22"/>
        <v>#REF!</v>
      </c>
      <c r="S99" s="938" t="e">
        <f t="shared" si="23"/>
        <v>#REF!</v>
      </c>
      <c r="T99" s="938" t="e">
        <f t="shared" si="24"/>
        <v>#REF!</v>
      </c>
      <c r="U99" s="938" t="e">
        <f t="shared" si="25"/>
        <v>#REF!</v>
      </c>
      <c r="V99" s="938" t="e">
        <f t="shared" si="26"/>
        <v>#REF!</v>
      </c>
      <c r="W99" s="938" t="e">
        <f t="shared" si="27"/>
        <v>#REF!</v>
      </c>
      <c r="X99" s="938" t="e">
        <f t="shared" si="28"/>
        <v>#REF!</v>
      </c>
      <c r="Y99" s="989">
        <v>11304564.289999999</v>
      </c>
      <c r="Z99" s="989">
        <v>328411.99999999971</v>
      </c>
      <c r="AA99" s="989">
        <v>891093.89</v>
      </c>
      <c r="AB99" s="989">
        <v>67251.429999999993</v>
      </c>
      <c r="AC99" s="989">
        <v>0</v>
      </c>
      <c r="AD99" s="989">
        <v>0</v>
      </c>
      <c r="AE99" s="939">
        <v>12591321.609999999</v>
      </c>
      <c r="AF99" s="939">
        <v>12195658.18</v>
      </c>
      <c r="AG99" s="939">
        <v>395663.4299999997</v>
      </c>
      <c r="AH99" s="940" t="s">
        <v>2521</v>
      </c>
      <c r="AI99" s="941" t="s">
        <v>21273</v>
      </c>
      <c r="AJ99" s="941" t="s">
        <v>21276</v>
      </c>
      <c r="AK99" s="941" t="s">
        <v>21277</v>
      </c>
      <c r="AL99" s="936" t="s">
        <v>2343</v>
      </c>
      <c r="AM99" s="936" t="s">
        <v>2239</v>
      </c>
      <c r="AN99" s="940" t="str">
        <f>_xlfn.XLOOKUP(A99,MPL!C:C,MPL!N:N, "Not Found",0)</f>
        <v>Obligated</v>
      </c>
      <c r="AO99" s="943">
        <f>_xlfn.LET(
_xlpm.r,_xlfn.XLOOKUP(A99,MPL!C:C,MPL!S:S, "",0),
IF(ISNUMBER(_xlpm.r),_xlpm.r,"")
)</f>
        <v>45530.422025462962</v>
      </c>
      <c r="AP99" s="943" t="str">
        <f t="shared" si="29"/>
        <v>Obligated</v>
      </c>
      <c r="AQ99" s="944">
        <v>0.89</v>
      </c>
      <c r="AR99" s="936">
        <v>1268583.2599999974</v>
      </c>
      <c r="AS99" s="936">
        <v>9051973.610000018</v>
      </c>
      <c r="AT99" s="936"/>
      <c r="AU99" s="936">
        <f t="shared" si="30"/>
        <v>10320556.870000016</v>
      </c>
      <c r="AV99" s="936">
        <f t="shared" si="31"/>
        <v>364243.26999999955</v>
      </c>
      <c r="AW99" s="945">
        <v>10940320.91</v>
      </c>
      <c r="AX99" s="945">
        <v>328412</v>
      </c>
      <c r="AY99" s="945">
        <v>891094</v>
      </c>
      <c r="AZ99" s="945">
        <v>67251.429999999993</v>
      </c>
      <c r="BA99" s="945">
        <v>0</v>
      </c>
      <c r="BB99" s="945">
        <v>0</v>
      </c>
      <c r="BC99" s="945">
        <v>12227078.34</v>
      </c>
      <c r="BD99" s="945">
        <f t="shared" si="34"/>
        <v>11831414.91</v>
      </c>
      <c r="BE99" s="945">
        <f t="shared" si="32"/>
        <v>395663.43</v>
      </c>
      <c r="BF99" s="934" t="s">
        <v>2240</v>
      </c>
      <c r="BG99" s="935" t="s">
        <v>275</v>
      </c>
      <c r="BH99" s="934" t="s">
        <v>2276</v>
      </c>
      <c r="BI99" s="946" t="e">
        <f t="shared" si="33"/>
        <v>#REF!</v>
      </c>
      <c r="BJ99" s="947" t="e">
        <v>#VALUE!</v>
      </c>
    </row>
    <row r="100" spans="1:62" s="807" customFormat="1" ht="114" customHeight="1">
      <c r="A100" s="933">
        <v>708579</v>
      </c>
      <c r="B100" s="934" t="s">
        <v>866</v>
      </c>
      <c r="C100" s="935" t="s">
        <v>35</v>
      </c>
      <c r="D100" s="934" t="s">
        <v>2116</v>
      </c>
      <c r="E100" s="913" t="s">
        <v>2209</v>
      </c>
      <c r="F100" s="914" t="s">
        <v>2210</v>
      </c>
      <c r="G100" s="936" t="e">
        <f>IF($AO100&lt;&gt;"",_xlfn.XLOOKUP(TEXT(A100,0),#REF!,#REF!,0),0)</f>
        <v>#REF!</v>
      </c>
      <c r="H100" s="936" t="e">
        <f>IF($AO100&lt;&gt;"",_xlfn.XLOOKUP(TEXT(A100,0),#REF!,#REF!,0),0)</f>
        <v>#REF!</v>
      </c>
      <c r="I100" s="936" t="e">
        <f>IF($AO100&lt;&gt;"", _xlfn.XLOOKUP(TEXT(A100,0),#REF!,#REF!,0),0)</f>
        <v>#REF!</v>
      </c>
      <c r="J100" s="936" t="e">
        <f>IF($AO100&lt;&gt;"",_xlfn.XLOOKUP(TEXT(A100,0),#REF!,#REF!,0),0)</f>
        <v>#REF!</v>
      </c>
      <c r="K100" s="936" t="e">
        <f>IF($AO100&lt;&gt;"",_xlfn.XLOOKUP(TEXT(A100,0),#REF!,#REF!,0),0)</f>
        <v>#REF!</v>
      </c>
      <c r="L100" s="936" t="e">
        <f>IF($AO100&lt;&gt;"",_xlfn.XLOOKUP(TEXT(A100,0),#REF!,#REF!,0),0)</f>
        <v>#REF!</v>
      </c>
      <c r="M100" s="937" t="e">
        <f t="shared" si="17"/>
        <v>#REF!</v>
      </c>
      <c r="N100" s="937" t="e">
        <f t="shared" si="18"/>
        <v>#REF!</v>
      </c>
      <c r="O100" s="937" t="e">
        <f t="shared" si="19"/>
        <v>#REF!</v>
      </c>
      <c r="P100" s="938" t="e">
        <f t="shared" si="20"/>
        <v>#REF!</v>
      </c>
      <c r="Q100" s="938" t="e">
        <f t="shared" si="21"/>
        <v>#REF!</v>
      </c>
      <c r="R100" s="938" t="e">
        <f t="shared" si="22"/>
        <v>#REF!</v>
      </c>
      <c r="S100" s="938" t="e">
        <f t="shared" si="23"/>
        <v>#REF!</v>
      </c>
      <c r="T100" s="938" t="e">
        <f t="shared" si="24"/>
        <v>#REF!</v>
      </c>
      <c r="U100" s="938" t="e">
        <f t="shared" si="25"/>
        <v>#REF!</v>
      </c>
      <c r="V100" s="938" t="e">
        <f t="shared" si="26"/>
        <v>#REF!</v>
      </c>
      <c r="W100" s="938" t="e">
        <f t="shared" si="27"/>
        <v>#REF!</v>
      </c>
      <c r="X100" s="938" t="e">
        <f t="shared" si="28"/>
        <v>#REF!</v>
      </c>
      <c r="Y100" s="989">
        <v>1976883.61</v>
      </c>
      <c r="Z100" s="989">
        <v>307856.0399999998</v>
      </c>
      <c r="AA100" s="989">
        <v>343118.15</v>
      </c>
      <c r="AB100" s="989">
        <v>81581.8</v>
      </c>
      <c r="AC100" s="989">
        <v>0</v>
      </c>
      <c r="AD100" s="989">
        <v>0</v>
      </c>
      <c r="AE100" s="939">
        <v>2709439.6</v>
      </c>
      <c r="AF100" s="939">
        <v>2320001.7600000002</v>
      </c>
      <c r="AG100" s="939">
        <v>389437.83999999979</v>
      </c>
      <c r="AH100" s="940" t="s">
        <v>2521</v>
      </c>
      <c r="AI100" s="941" t="s">
        <v>21273</v>
      </c>
      <c r="AJ100" s="941" t="s">
        <v>21276</v>
      </c>
      <c r="AK100" s="941" t="s">
        <v>21277</v>
      </c>
      <c r="AL100" s="936" t="s">
        <v>2344</v>
      </c>
      <c r="AM100" s="936" t="s">
        <v>2239</v>
      </c>
      <c r="AN100" s="940" t="str">
        <f>_xlfn.XLOOKUP(A100,MPL!C:C,MPL!N:N, "Not Found",0)</f>
        <v>Obligated</v>
      </c>
      <c r="AO100" s="943">
        <f>_xlfn.LET(
_xlpm.r,_xlfn.XLOOKUP(A100,MPL!C:C,MPL!S:S, "",0),
IF(ISNUMBER(_xlpm.r),_xlpm.r,"")
)</f>
        <v>45222.480671296296</v>
      </c>
      <c r="AP100" s="943" t="str">
        <f t="shared" si="29"/>
        <v>Obligated</v>
      </c>
      <c r="AQ100" s="944">
        <v>0.89</v>
      </c>
      <c r="AR100" s="936">
        <v>306154.73</v>
      </c>
      <c r="AS100" s="936">
        <v>2211544.1699999971</v>
      </c>
      <c r="AT100" s="936"/>
      <c r="AU100" s="936">
        <f t="shared" si="30"/>
        <v>2517698.8999999971</v>
      </c>
      <c r="AV100" s="936">
        <f t="shared" si="31"/>
        <v>212314.84000000032</v>
      </c>
      <c r="AW100" s="945">
        <v>1764568.92</v>
      </c>
      <c r="AX100" s="945">
        <v>307856</v>
      </c>
      <c r="AY100" s="945">
        <v>343118</v>
      </c>
      <c r="AZ100" s="945">
        <v>81581.84</v>
      </c>
      <c r="BA100" s="945">
        <v>0</v>
      </c>
      <c r="BB100" s="945">
        <v>0</v>
      </c>
      <c r="BC100" s="945">
        <v>2497124.7599999998</v>
      </c>
      <c r="BD100" s="945">
        <f t="shared" si="34"/>
        <v>2107686.92</v>
      </c>
      <c r="BE100" s="945">
        <f t="shared" si="32"/>
        <v>389437.83999999997</v>
      </c>
      <c r="BF100" s="934" t="s">
        <v>2240</v>
      </c>
      <c r="BG100" s="935" t="s">
        <v>275</v>
      </c>
      <c r="BH100" s="934" t="s">
        <v>2276</v>
      </c>
      <c r="BI100" s="946" t="e">
        <f t="shared" si="33"/>
        <v>#REF!</v>
      </c>
      <c r="BJ100" s="947" t="e">
        <v>#VALUE!</v>
      </c>
    </row>
    <row r="101" spans="1:62" s="807" customFormat="1" ht="114" customHeight="1">
      <c r="A101" s="933">
        <v>738120</v>
      </c>
      <c r="B101" s="934" t="s">
        <v>152</v>
      </c>
      <c r="C101" s="935" t="s">
        <v>35</v>
      </c>
      <c r="D101" s="934" t="s">
        <v>2116</v>
      </c>
      <c r="E101" s="913" t="s">
        <v>2209</v>
      </c>
      <c r="F101" s="914" t="s">
        <v>2210</v>
      </c>
      <c r="G101" s="936" t="e">
        <f>IF($AO101&lt;&gt;"",_xlfn.XLOOKUP(TEXT(A101,0),#REF!,#REF!,0),0)</f>
        <v>#REF!</v>
      </c>
      <c r="H101" s="936" t="e">
        <f>IF($AO101&lt;&gt;"",_xlfn.XLOOKUP(TEXT(A101,0),#REF!,#REF!,0),0)</f>
        <v>#REF!</v>
      </c>
      <c r="I101" s="936" t="e">
        <f>IF($AO101&lt;&gt;"", _xlfn.XLOOKUP(TEXT(A101,0),#REF!,#REF!,0),0)</f>
        <v>#REF!</v>
      </c>
      <c r="J101" s="936" t="e">
        <f>IF($AO101&lt;&gt;"",_xlfn.XLOOKUP(TEXT(A101,0),#REF!,#REF!,0),0)</f>
        <v>#REF!</v>
      </c>
      <c r="K101" s="936" t="e">
        <f>IF($AO101&lt;&gt;"",_xlfn.XLOOKUP(TEXT(A101,0),#REF!,#REF!,0),0)</f>
        <v>#REF!</v>
      </c>
      <c r="L101" s="936" t="e">
        <f>IF($AO101&lt;&gt;"",_xlfn.XLOOKUP(TEXT(A101,0),#REF!,#REF!,0),0)</f>
        <v>#REF!</v>
      </c>
      <c r="M101" s="937" t="e">
        <f t="shared" si="17"/>
        <v>#REF!</v>
      </c>
      <c r="N101" s="937" t="e">
        <f t="shared" si="18"/>
        <v>#REF!</v>
      </c>
      <c r="O101" s="937" t="e">
        <f t="shared" si="19"/>
        <v>#REF!</v>
      </c>
      <c r="P101" s="938" t="e">
        <f t="shared" si="20"/>
        <v>#REF!</v>
      </c>
      <c r="Q101" s="938" t="e">
        <f t="shared" si="21"/>
        <v>#REF!</v>
      </c>
      <c r="R101" s="938" t="e">
        <f t="shared" si="22"/>
        <v>#REF!</v>
      </c>
      <c r="S101" s="938" t="e">
        <f t="shared" si="23"/>
        <v>#REF!</v>
      </c>
      <c r="T101" s="938" t="e">
        <f t="shared" si="24"/>
        <v>#REF!</v>
      </c>
      <c r="U101" s="938" t="e">
        <f t="shared" si="25"/>
        <v>#REF!</v>
      </c>
      <c r="V101" s="938" t="e">
        <f t="shared" si="26"/>
        <v>#REF!</v>
      </c>
      <c r="W101" s="938" t="e">
        <f t="shared" si="27"/>
        <v>#REF!</v>
      </c>
      <c r="X101" s="938" t="e">
        <f t="shared" si="28"/>
        <v>#REF!</v>
      </c>
      <c r="Y101" s="989">
        <v>11242486.77</v>
      </c>
      <c r="Z101" s="989">
        <v>234531.00000000049</v>
      </c>
      <c r="AA101" s="989">
        <v>1159111</v>
      </c>
      <c r="AB101" s="989">
        <v>175368.81</v>
      </c>
      <c r="AC101" s="989">
        <v>0</v>
      </c>
      <c r="AD101" s="989">
        <v>0</v>
      </c>
      <c r="AE101" s="939">
        <v>12811497.58</v>
      </c>
      <c r="AF101" s="939">
        <v>12401597.77</v>
      </c>
      <c r="AG101" s="939">
        <v>409899.81000000052</v>
      </c>
      <c r="AH101" s="940" t="s">
        <v>2521</v>
      </c>
      <c r="AI101" s="941" t="s">
        <v>21273</v>
      </c>
      <c r="AJ101" s="941" t="s">
        <v>21276</v>
      </c>
      <c r="AK101" s="941" t="s">
        <v>21277</v>
      </c>
      <c r="AL101" s="936" t="s">
        <v>2345</v>
      </c>
      <c r="AM101" s="936" t="s">
        <v>2239</v>
      </c>
      <c r="AN101" s="940" t="str">
        <f>_xlfn.XLOOKUP(A101,MPL!C:C,MPL!N:N, "Not Found",0)</f>
        <v>Obligated</v>
      </c>
      <c r="AO101" s="943">
        <f>_xlfn.LET(
_xlpm.r,_xlfn.XLOOKUP(A101,MPL!C:C,MPL!S:S, "",0),
IF(ISNUMBER(_xlpm.r),_xlpm.r,"")
)</f>
        <v>45621.677337962959</v>
      </c>
      <c r="AP101" s="943" t="str">
        <f t="shared" si="29"/>
        <v>Obligated</v>
      </c>
      <c r="AQ101" s="944">
        <v>0.74</v>
      </c>
      <c r="AR101" s="936">
        <v>951515.72999999521</v>
      </c>
      <c r="AS101" s="936">
        <v>9855303.5400000103</v>
      </c>
      <c r="AT101" s="936"/>
      <c r="AU101" s="936">
        <f t="shared" si="30"/>
        <v>10806819.270000005</v>
      </c>
      <c r="AV101" s="936">
        <f t="shared" si="31"/>
        <v>201215.76999999955</v>
      </c>
      <c r="AW101" s="945">
        <v>11041271</v>
      </c>
      <c r="AX101" s="945">
        <v>234531</v>
      </c>
      <c r="AY101" s="945">
        <v>1159111</v>
      </c>
      <c r="AZ101" s="945">
        <v>175368.81</v>
      </c>
      <c r="BA101" s="945">
        <v>0</v>
      </c>
      <c r="BB101" s="945">
        <v>0</v>
      </c>
      <c r="BC101" s="945">
        <v>12610281.810000001</v>
      </c>
      <c r="BD101" s="945">
        <f t="shared" si="34"/>
        <v>12200382</v>
      </c>
      <c r="BE101" s="945">
        <f t="shared" si="32"/>
        <v>409899.81</v>
      </c>
      <c r="BF101" s="934" t="s">
        <v>2240</v>
      </c>
      <c r="BG101" s="935" t="s">
        <v>275</v>
      </c>
      <c r="BH101" s="934" t="s">
        <v>2276</v>
      </c>
      <c r="BI101" s="946" t="e">
        <f t="shared" si="33"/>
        <v>#REF!</v>
      </c>
      <c r="BJ101" s="947" t="e">
        <v>#VALUE!</v>
      </c>
    </row>
    <row r="102" spans="1:62" s="807" customFormat="1" ht="114" customHeight="1">
      <c r="A102" s="933">
        <v>691246</v>
      </c>
      <c r="B102" s="934" t="s">
        <v>1055</v>
      </c>
      <c r="C102" s="935" t="s">
        <v>35</v>
      </c>
      <c r="D102" s="934" t="s">
        <v>2116</v>
      </c>
      <c r="E102" s="913" t="s">
        <v>2209</v>
      </c>
      <c r="F102" s="914" t="s">
        <v>2210</v>
      </c>
      <c r="G102" s="936" t="e">
        <f>IF($AO102&lt;&gt;"",_xlfn.XLOOKUP(TEXT(A102,0),#REF!,#REF!,0),0)</f>
        <v>#REF!</v>
      </c>
      <c r="H102" s="936" t="e">
        <f>IF($AO102&lt;&gt;"",_xlfn.XLOOKUP(TEXT(A102,0),#REF!,#REF!,0),0)</f>
        <v>#REF!</v>
      </c>
      <c r="I102" s="936" t="e">
        <f>IF($AO102&lt;&gt;"", _xlfn.XLOOKUP(TEXT(A102,0),#REF!,#REF!,0),0)</f>
        <v>#REF!</v>
      </c>
      <c r="J102" s="936" t="e">
        <f>IF($AO102&lt;&gt;"",_xlfn.XLOOKUP(TEXT(A102,0),#REF!,#REF!,0),0)</f>
        <v>#REF!</v>
      </c>
      <c r="K102" s="936" t="e">
        <f>IF($AO102&lt;&gt;"",_xlfn.XLOOKUP(TEXT(A102,0),#REF!,#REF!,0),0)</f>
        <v>#REF!</v>
      </c>
      <c r="L102" s="936" t="e">
        <f>IF($AO102&lt;&gt;"",_xlfn.XLOOKUP(TEXT(A102,0),#REF!,#REF!,0),0)</f>
        <v>#REF!</v>
      </c>
      <c r="M102" s="937" t="e">
        <f t="shared" si="17"/>
        <v>#REF!</v>
      </c>
      <c r="N102" s="937" t="e">
        <f t="shared" si="18"/>
        <v>#REF!</v>
      </c>
      <c r="O102" s="937" t="e">
        <f t="shared" si="19"/>
        <v>#REF!</v>
      </c>
      <c r="P102" s="938" t="e">
        <f t="shared" si="20"/>
        <v>#REF!</v>
      </c>
      <c r="Q102" s="938" t="e">
        <f t="shared" si="21"/>
        <v>#REF!</v>
      </c>
      <c r="R102" s="938" t="e">
        <f t="shared" si="22"/>
        <v>#REF!</v>
      </c>
      <c r="S102" s="938" t="e">
        <f t="shared" si="23"/>
        <v>#REF!</v>
      </c>
      <c r="T102" s="938" t="e">
        <f t="shared" si="24"/>
        <v>#REF!</v>
      </c>
      <c r="U102" s="938" t="e">
        <f t="shared" si="25"/>
        <v>#REF!</v>
      </c>
      <c r="V102" s="938" t="e">
        <f t="shared" si="26"/>
        <v>#REF!</v>
      </c>
      <c r="W102" s="938" t="e">
        <f t="shared" si="27"/>
        <v>#REF!</v>
      </c>
      <c r="X102" s="938" t="e">
        <f t="shared" si="28"/>
        <v>#REF!</v>
      </c>
      <c r="Y102" s="989">
        <v>374263.26</v>
      </c>
      <c r="Z102" s="989">
        <v>26654</v>
      </c>
      <c r="AA102" s="989">
        <v>41363.599999999999</v>
      </c>
      <c r="AB102" s="989">
        <v>7063.31</v>
      </c>
      <c r="AC102" s="989">
        <v>0</v>
      </c>
      <c r="AD102" s="989">
        <v>0</v>
      </c>
      <c r="AE102" s="939">
        <v>449344.17</v>
      </c>
      <c r="AF102" s="939">
        <v>415626.86</v>
      </c>
      <c r="AG102" s="939">
        <v>33717.31</v>
      </c>
      <c r="AH102" s="940" t="s">
        <v>2521</v>
      </c>
      <c r="AI102" s="941" t="s">
        <v>21273</v>
      </c>
      <c r="AJ102" s="941" t="s">
        <v>21276</v>
      </c>
      <c r="AK102" s="941" t="s">
        <v>21279</v>
      </c>
      <c r="AL102" s="936" t="s">
        <v>2275</v>
      </c>
      <c r="AM102" s="936" t="s">
        <v>2239</v>
      </c>
      <c r="AN102" s="940" t="str">
        <f>_xlfn.XLOOKUP(A102,MPL!C:C,MPL!N:N, "Not Found",0)</f>
        <v>Obligated</v>
      </c>
      <c r="AO102" s="943">
        <f>_xlfn.LET(
_xlpm.r,_xlfn.XLOOKUP(A102,MPL!C:C,MPL!S:S, "",0),
IF(ISNUMBER(_xlpm.r),_xlpm.r,"")
)</f>
        <v>44973.535196759258</v>
      </c>
      <c r="AP102" s="943" t="str">
        <f t="shared" si="29"/>
        <v>Obligated</v>
      </c>
      <c r="AQ102" s="944">
        <v>0.88</v>
      </c>
      <c r="AR102" s="936">
        <v>91014.290000000066</v>
      </c>
      <c r="AS102" s="936">
        <v>321416.31</v>
      </c>
      <c r="AT102" s="936"/>
      <c r="AU102" s="936">
        <f t="shared" si="30"/>
        <v>412430.60000000009</v>
      </c>
      <c r="AV102" s="936">
        <f t="shared" si="31"/>
        <v>162640.09999999998</v>
      </c>
      <c r="AW102" s="945">
        <v>211622.76</v>
      </c>
      <c r="AX102" s="945">
        <v>26654</v>
      </c>
      <c r="AY102" s="945">
        <v>41364</v>
      </c>
      <c r="AZ102" s="945">
        <v>7063.31</v>
      </c>
      <c r="BA102" s="945">
        <v>0</v>
      </c>
      <c r="BB102" s="945">
        <v>0</v>
      </c>
      <c r="BC102" s="945">
        <v>286704.07</v>
      </c>
      <c r="BD102" s="945">
        <f t="shared" si="34"/>
        <v>252986.76</v>
      </c>
      <c r="BE102" s="945">
        <f t="shared" si="32"/>
        <v>33717.31</v>
      </c>
      <c r="BF102" s="934" t="s">
        <v>2240</v>
      </c>
      <c r="BG102" s="935" t="s">
        <v>275</v>
      </c>
      <c r="BH102" s="934" t="s">
        <v>2276</v>
      </c>
      <c r="BI102" s="946" t="e">
        <f t="shared" si="33"/>
        <v>#REF!</v>
      </c>
      <c r="BJ102" s="947" t="e">
        <v>#VALUE!</v>
      </c>
    </row>
    <row r="103" spans="1:62" s="807" customFormat="1" ht="114" customHeight="1">
      <c r="A103" s="933">
        <v>679026</v>
      </c>
      <c r="B103" s="934" t="s">
        <v>1049</v>
      </c>
      <c r="C103" s="935" t="s">
        <v>35</v>
      </c>
      <c r="D103" s="934" t="s">
        <v>2116</v>
      </c>
      <c r="E103" s="913" t="s">
        <v>2209</v>
      </c>
      <c r="F103" s="914" t="s">
        <v>2210</v>
      </c>
      <c r="G103" s="936" t="e">
        <f>IF($AO103&lt;&gt;"",_xlfn.XLOOKUP(TEXT(A103,0),#REF!,#REF!,0),0)</f>
        <v>#REF!</v>
      </c>
      <c r="H103" s="936" t="e">
        <f>IF($AO103&lt;&gt;"",_xlfn.XLOOKUP(TEXT(A103,0),#REF!,#REF!,0),0)</f>
        <v>#REF!</v>
      </c>
      <c r="I103" s="936" t="e">
        <f>IF($AO103&lt;&gt;"", _xlfn.XLOOKUP(TEXT(A103,0),#REF!,#REF!,0),0)</f>
        <v>#REF!</v>
      </c>
      <c r="J103" s="936" t="e">
        <f>IF($AO103&lt;&gt;"",_xlfn.XLOOKUP(TEXT(A103,0),#REF!,#REF!,0),0)</f>
        <v>#REF!</v>
      </c>
      <c r="K103" s="936" t="e">
        <f>IF($AO103&lt;&gt;"",_xlfn.XLOOKUP(TEXT(A103,0),#REF!,#REF!,0),0)</f>
        <v>#REF!</v>
      </c>
      <c r="L103" s="936" t="e">
        <f>IF($AO103&lt;&gt;"",_xlfn.XLOOKUP(TEXT(A103,0),#REF!,#REF!,0),0)</f>
        <v>#REF!</v>
      </c>
      <c r="M103" s="937" t="e">
        <f t="shared" si="17"/>
        <v>#REF!</v>
      </c>
      <c r="N103" s="937" t="e">
        <f t="shared" si="18"/>
        <v>#REF!</v>
      </c>
      <c r="O103" s="937" t="e">
        <f t="shared" si="19"/>
        <v>#REF!</v>
      </c>
      <c r="P103" s="938" t="e">
        <f t="shared" si="20"/>
        <v>#REF!</v>
      </c>
      <c r="Q103" s="938" t="e">
        <f t="shared" si="21"/>
        <v>#REF!</v>
      </c>
      <c r="R103" s="938" t="e">
        <f t="shared" si="22"/>
        <v>#REF!</v>
      </c>
      <c r="S103" s="938" t="e">
        <f t="shared" si="23"/>
        <v>#REF!</v>
      </c>
      <c r="T103" s="938" t="e">
        <f t="shared" si="24"/>
        <v>#REF!</v>
      </c>
      <c r="U103" s="938" t="e">
        <f t="shared" si="25"/>
        <v>#REF!</v>
      </c>
      <c r="V103" s="938" t="e">
        <f t="shared" si="26"/>
        <v>#REF!</v>
      </c>
      <c r="W103" s="938" t="e">
        <f t="shared" si="27"/>
        <v>#REF!</v>
      </c>
      <c r="X103" s="938" t="e">
        <f t="shared" si="28"/>
        <v>#REF!</v>
      </c>
      <c r="Y103" s="989">
        <v>784267.71</v>
      </c>
      <c r="Z103" s="989">
        <v>81250</v>
      </c>
      <c r="AA103" s="989">
        <v>93451</v>
      </c>
      <c r="AB103" s="989">
        <v>12630</v>
      </c>
      <c r="AC103" s="989">
        <v>0</v>
      </c>
      <c r="AD103" s="989">
        <v>0</v>
      </c>
      <c r="AE103" s="939">
        <v>971598.71</v>
      </c>
      <c r="AF103" s="939">
        <v>877718.71</v>
      </c>
      <c r="AG103" s="939">
        <v>93880</v>
      </c>
      <c r="AH103" s="940" t="s">
        <v>2521</v>
      </c>
      <c r="AI103" s="941" t="s">
        <v>21273</v>
      </c>
      <c r="AJ103" s="941" t="s">
        <v>21276</v>
      </c>
      <c r="AK103" s="941" t="s">
        <v>21277</v>
      </c>
      <c r="AL103" s="936" t="s">
        <v>2346</v>
      </c>
      <c r="AM103" s="936" t="s">
        <v>2239</v>
      </c>
      <c r="AN103" s="940" t="str">
        <f>_xlfn.XLOOKUP(A103,MPL!C:C,MPL!N:N, "Not Found",0)</f>
        <v>Obligated</v>
      </c>
      <c r="AO103" s="943">
        <f>_xlfn.LET(
_xlpm.r,_xlfn.XLOOKUP(A103,MPL!C:C,MPL!S:S, "",0),
IF(ISNUMBER(_xlpm.r),_xlpm.r,"")
)</f>
        <v>44922.495069444441</v>
      </c>
      <c r="AP103" s="943" t="str">
        <f t="shared" si="29"/>
        <v>Obligated</v>
      </c>
      <c r="AQ103" s="944">
        <v>0.78</v>
      </c>
      <c r="AR103" s="936">
        <v>120986.82000000002</v>
      </c>
      <c r="AS103" s="936">
        <v>832611.88999999943</v>
      </c>
      <c r="AT103" s="936"/>
      <c r="AU103" s="936">
        <f t="shared" si="30"/>
        <v>953598.7099999995</v>
      </c>
      <c r="AV103" s="936">
        <f t="shared" si="31"/>
        <v>287851.70999999996</v>
      </c>
      <c r="AW103" s="945">
        <v>483786</v>
      </c>
      <c r="AX103" s="945">
        <v>84198</v>
      </c>
      <c r="AY103" s="945">
        <v>93451</v>
      </c>
      <c r="AZ103" s="945">
        <v>22312</v>
      </c>
      <c r="BA103" s="945">
        <v>0</v>
      </c>
      <c r="BB103" s="945">
        <v>0</v>
      </c>
      <c r="BC103" s="945">
        <v>683747</v>
      </c>
      <c r="BD103" s="945">
        <f t="shared" si="34"/>
        <v>577237</v>
      </c>
      <c r="BE103" s="945">
        <f t="shared" si="32"/>
        <v>106510</v>
      </c>
      <c r="BF103" s="934" t="s">
        <v>2240</v>
      </c>
      <c r="BG103" s="935" t="s">
        <v>275</v>
      </c>
      <c r="BH103" s="934" t="s">
        <v>2276</v>
      </c>
      <c r="BI103" s="946" t="e">
        <f t="shared" si="33"/>
        <v>#REF!</v>
      </c>
      <c r="BJ103" s="947" t="e">
        <v>#VALUE!</v>
      </c>
    </row>
    <row r="104" spans="1:62" s="807" customFormat="1" ht="114" customHeight="1">
      <c r="A104" s="933">
        <v>701679</v>
      </c>
      <c r="B104" s="934" t="s">
        <v>1053</v>
      </c>
      <c r="C104" s="935" t="s">
        <v>35</v>
      </c>
      <c r="D104" s="934" t="s">
        <v>2116</v>
      </c>
      <c r="E104" s="913" t="s">
        <v>2209</v>
      </c>
      <c r="F104" s="914" t="s">
        <v>2210</v>
      </c>
      <c r="G104" s="936" t="e">
        <f>IF($AO104&lt;&gt;"",_xlfn.XLOOKUP(TEXT(A104,0),#REF!,#REF!,0),0)</f>
        <v>#REF!</v>
      </c>
      <c r="H104" s="936" t="e">
        <f>IF($AO104&lt;&gt;"",_xlfn.XLOOKUP(TEXT(A104,0),#REF!,#REF!,0),0)</f>
        <v>#REF!</v>
      </c>
      <c r="I104" s="936" t="e">
        <f>IF($AO104&lt;&gt;"", _xlfn.XLOOKUP(TEXT(A104,0),#REF!,#REF!,0),0)</f>
        <v>#REF!</v>
      </c>
      <c r="J104" s="936" t="e">
        <f>IF($AO104&lt;&gt;"",_xlfn.XLOOKUP(TEXT(A104,0),#REF!,#REF!,0),0)</f>
        <v>#REF!</v>
      </c>
      <c r="K104" s="936" t="e">
        <f>IF($AO104&lt;&gt;"",_xlfn.XLOOKUP(TEXT(A104,0),#REF!,#REF!,0),0)</f>
        <v>#REF!</v>
      </c>
      <c r="L104" s="936" t="e">
        <f>IF($AO104&lt;&gt;"",_xlfn.XLOOKUP(TEXT(A104,0),#REF!,#REF!,0),0)</f>
        <v>#REF!</v>
      </c>
      <c r="M104" s="937" t="e">
        <f t="shared" si="17"/>
        <v>#REF!</v>
      </c>
      <c r="N104" s="937" t="e">
        <f t="shared" si="18"/>
        <v>#REF!</v>
      </c>
      <c r="O104" s="937" t="e">
        <f t="shared" si="19"/>
        <v>#REF!</v>
      </c>
      <c r="P104" s="938" t="e">
        <f t="shared" si="20"/>
        <v>#REF!</v>
      </c>
      <c r="Q104" s="938" t="e">
        <f t="shared" si="21"/>
        <v>#REF!</v>
      </c>
      <c r="R104" s="938" t="e">
        <f t="shared" si="22"/>
        <v>#REF!</v>
      </c>
      <c r="S104" s="938" t="e">
        <f t="shared" si="23"/>
        <v>#REF!</v>
      </c>
      <c r="T104" s="938" t="e">
        <f t="shared" si="24"/>
        <v>#REF!</v>
      </c>
      <c r="U104" s="938" t="e">
        <f t="shared" si="25"/>
        <v>#REF!</v>
      </c>
      <c r="V104" s="938" t="e">
        <f t="shared" si="26"/>
        <v>#REF!</v>
      </c>
      <c r="W104" s="938" t="e">
        <f t="shared" si="27"/>
        <v>#REF!</v>
      </c>
      <c r="X104" s="938" t="e">
        <f t="shared" si="28"/>
        <v>#REF!</v>
      </c>
      <c r="Y104" s="989">
        <v>168343.89</v>
      </c>
      <c r="Z104" s="989">
        <v>12827</v>
      </c>
      <c r="AA104" s="989">
        <v>12535.35</v>
      </c>
      <c r="AB104" s="989">
        <v>3399.16</v>
      </c>
      <c r="AC104" s="989">
        <v>0</v>
      </c>
      <c r="AD104" s="989">
        <v>0</v>
      </c>
      <c r="AE104" s="939">
        <v>197105.40000000002</v>
      </c>
      <c r="AF104" s="939">
        <v>180879.24000000002</v>
      </c>
      <c r="AG104" s="939">
        <v>16226.16</v>
      </c>
      <c r="AH104" s="940" t="s">
        <v>2521</v>
      </c>
      <c r="AI104" s="941" t="s">
        <v>21273</v>
      </c>
      <c r="AJ104" s="941" t="s">
        <v>21276</v>
      </c>
      <c r="AK104" s="941" t="s">
        <v>21277</v>
      </c>
      <c r="AL104" s="936" t="s">
        <v>2347</v>
      </c>
      <c r="AM104" s="936" t="s">
        <v>2239</v>
      </c>
      <c r="AN104" s="940" t="str">
        <f>_xlfn.XLOOKUP(A104,MPL!C:C,MPL!N:N, "Not Found",0)</f>
        <v>Obligated</v>
      </c>
      <c r="AO104" s="943">
        <f>_xlfn.LET(
_xlpm.r,_xlfn.XLOOKUP(A104,MPL!C:C,MPL!S:S, "",0),
IF(ISNUMBER(_xlpm.r),_xlpm.r,"")
)</f>
        <v>44987.516817129632</v>
      </c>
      <c r="AP104" s="943" t="str">
        <f t="shared" si="29"/>
        <v>Obligated</v>
      </c>
      <c r="AQ104" s="944">
        <v>0.67</v>
      </c>
      <c r="AR104" s="936">
        <v>41673.730000000018</v>
      </c>
      <c r="AS104" s="936">
        <v>155431.67000000001</v>
      </c>
      <c r="AT104" s="936"/>
      <c r="AU104" s="936">
        <f t="shared" si="30"/>
        <v>197105.40000000002</v>
      </c>
      <c r="AV104" s="936">
        <f t="shared" si="31"/>
        <v>103918.80000000002</v>
      </c>
      <c r="AW104" s="945">
        <v>64425.440000000002</v>
      </c>
      <c r="AX104" s="945">
        <v>12827</v>
      </c>
      <c r="AY104" s="945">
        <v>12535</v>
      </c>
      <c r="AZ104" s="945">
        <v>3399.16</v>
      </c>
      <c r="BA104" s="945">
        <v>0</v>
      </c>
      <c r="BB104" s="945">
        <v>0</v>
      </c>
      <c r="BC104" s="945">
        <v>93186.6</v>
      </c>
      <c r="BD104" s="945">
        <v>76960.44</v>
      </c>
      <c r="BE104" s="945">
        <f t="shared" si="32"/>
        <v>16226.16</v>
      </c>
      <c r="BF104" s="934" t="s">
        <v>2240</v>
      </c>
      <c r="BG104" s="935" t="s">
        <v>275</v>
      </c>
      <c r="BH104" s="934" t="s">
        <v>2276</v>
      </c>
      <c r="BI104" s="946" t="e">
        <f t="shared" si="33"/>
        <v>#REF!</v>
      </c>
      <c r="BJ104" s="947" t="e">
        <v>#VALUE!</v>
      </c>
    </row>
    <row r="105" spans="1:62" s="807" customFormat="1" ht="114" customHeight="1">
      <c r="A105" s="933">
        <v>682898</v>
      </c>
      <c r="B105" s="934" t="s">
        <v>1079</v>
      </c>
      <c r="C105" s="935" t="s">
        <v>35</v>
      </c>
      <c r="D105" s="934" t="s">
        <v>2116</v>
      </c>
      <c r="E105" s="913" t="s">
        <v>2209</v>
      </c>
      <c r="F105" s="914" t="s">
        <v>2210</v>
      </c>
      <c r="G105" s="936" t="e">
        <f>IF($AO105&lt;&gt;"",_xlfn.XLOOKUP(TEXT(A105,0),#REF!,#REF!,0),0)</f>
        <v>#REF!</v>
      </c>
      <c r="H105" s="936" t="e">
        <f>IF($AO105&lt;&gt;"",_xlfn.XLOOKUP(TEXT(A105,0),#REF!,#REF!,0),0)</f>
        <v>#REF!</v>
      </c>
      <c r="I105" s="936" t="e">
        <f>IF($AO105&lt;&gt;"", _xlfn.XLOOKUP(TEXT(A105,0),#REF!,#REF!,0),0)</f>
        <v>#REF!</v>
      </c>
      <c r="J105" s="936" t="e">
        <f>IF($AO105&lt;&gt;"",_xlfn.XLOOKUP(TEXT(A105,0),#REF!,#REF!,0),0)</f>
        <v>#REF!</v>
      </c>
      <c r="K105" s="936" t="e">
        <f>IF($AO105&lt;&gt;"",_xlfn.XLOOKUP(TEXT(A105,0),#REF!,#REF!,0),0)</f>
        <v>#REF!</v>
      </c>
      <c r="L105" s="936" t="e">
        <f>IF($AO105&lt;&gt;"",_xlfn.XLOOKUP(TEXT(A105,0),#REF!,#REF!,0),0)</f>
        <v>#REF!</v>
      </c>
      <c r="M105" s="937" t="e">
        <f t="shared" si="17"/>
        <v>#REF!</v>
      </c>
      <c r="N105" s="937" t="e">
        <f t="shared" si="18"/>
        <v>#REF!</v>
      </c>
      <c r="O105" s="937" t="e">
        <f t="shared" si="19"/>
        <v>#REF!</v>
      </c>
      <c r="P105" s="938" t="e">
        <f t="shared" si="20"/>
        <v>#REF!</v>
      </c>
      <c r="Q105" s="938" t="e">
        <f t="shared" si="21"/>
        <v>#REF!</v>
      </c>
      <c r="R105" s="938" t="e">
        <f t="shared" si="22"/>
        <v>#REF!</v>
      </c>
      <c r="S105" s="938" t="e">
        <f t="shared" si="23"/>
        <v>#REF!</v>
      </c>
      <c r="T105" s="938" t="e">
        <f t="shared" si="24"/>
        <v>#REF!</v>
      </c>
      <c r="U105" s="938" t="e">
        <f t="shared" si="25"/>
        <v>#REF!</v>
      </c>
      <c r="V105" s="938" t="e">
        <f t="shared" si="26"/>
        <v>#REF!</v>
      </c>
      <c r="W105" s="938" t="e">
        <f t="shared" si="27"/>
        <v>#REF!</v>
      </c>
      <c r="X105" s="938" t="e">
        <f t="shared" si="28"/>
        <v>#REF!</v>
      </c>
      <c r="Y105" s="989">
        <v>853881.22000000009</v>
      </c>
      <c r="Z105" s="989">
        <v>82921.489999999932</v>
      </c>
      <c r="AA105" s="989">
        <v>120284.25</v>
      </c>
      <c r="AB105" s="989">
        <v>12889.35</v>
      </c>
      <c r="AC105" s="989">
        <v>0</v>
      </c>
      <c r="AD105" s="989">
        <v>0</v>
      </c>
      <c r="AE105" s="939">
        <v>1069976.31</v>
      </c>
      <c r="AF105" s="939">
        <v>974165.47000000009</v>
      </c>
      <c r="AG105" s="939">
        <v>95810.839999999938</v>
      </c>
      <c r="AH105" s="940" t="s">
        <v>2521</v>
      </c>
      <c r="AI105" s="941" t="s">
        <v>21273</v>
      </c>
      <c r="AJ105" s="941" t="s">
        <v>21276</v>
      </c>
      <c r="AK105" s="941" t="s">
        <v>21277</v>
      </c>
      <c r="AL105" s="936" t="s">
        <v>2348</v>
      </c>
      <c r="AM105" s="936"/>
      <c r="AN105" s="940" t="str">
        <f>_xlfn.XLOOKUP(A105,MPL!C:C,MPL!N:N, "Not Found",0)</f>
        <v>Obligated</v>
      </c>
      <c r="AO105" s="943">
        <f>_xlfn.LET(
_xlpm.r,_xlfn.XLOOKUP(A105,MPL!C:C,MPL!S:S, "",0),
IF(ISNUMBER(_xlpm.r),_xlpm.r,"")
)</f>
        <v>44950.551655092589</v>
      </c>
      <c r="AP105" s="943" t="str">
        <f t="shared" si="29"/>
        <v>Obligated</v>
      </c>
      <c r="AQ105" s="944">
        <v>0.89</v>
      </c>
      <c r="AR105" s="936">
        <v>140664.36999999994</v>
      </c>
      <c r="AS105" s="936">
        <v>908311.93999999971</v>
      </c>
      <c r="AT105" s="936"/>
      <c r="AU105" s="936">
        <f t="shared" si="30"/>
        <v>1048976.3099999996</v>
      </c>
      <c r="AV105" s="936">
        <f t="shared" si="31"/>
        <v>256694.03000000003</v>
      </c>
      <c r="AW105" s="945">
        <v>635326.93000000005</v>
      </c>
      <c r="AX105" s="945">
        <v>85929</v>
      </c>
      <c r="AY105" s="945">
        <v>120284</v>
      </c>
      <c r="AZ105" s="945">
        <v>22771.19</v>
      </c>
      <c r="BA105" s="945">
        <v>0</v>
      </c>
      <c r="BB105" s="945">
        <v>0</v>
      </c>
      <c r="BC105" s="945">
        <v>813282.28</v>
      </c>
      <c r="BD105" s="945">
        <f>AW105+AY105+BA105</f>
        <v>755610.93</v>
      </c>
      <c r="BE105" s="945">
        <f t="shared" si="32"/>
        <v>108700.19</v>
      </c>
      <c r="BF105" s="934" t="s">
        <v>2240</v>
      </c>
      <c r="BG105" s="935" t="s">
        <v>275</v>
      </c>
      <c r="BH105" s="934" t="s">
        <v>2276</v>
      </c>
      <c r="BI105" s="946" t="e">
        <f t="shared" si="33"/>
        <v>#REF!</v>
      </c>
      <c r="BJ105" s="947" t="e">
        <v>#VALUE!</v>
      </c>
    </row>
    <row r="106" spans="1:62" s="807" customFormat="1" ht="114" customHeight="1">
      <c r="A106" s="933">
        <v>673818</v>
      </c>
      <c r="B106" s="934" t="s">
        <v>1056</v>
      </c>
      <c r="C106" s="935" t="s">
        <v>35</v>
      </c>
      <c r="D106" s="934" t="s">
        <v>2116</v>
      </c>
      <c r="E106" s="913" t="s">
        <v>2209</v>
      </c>
      <c r="F106" s="914" t="s">
        <v>2210</v>
      </c>
      <c r="G106" s="936" t="e">
        <f>IF($AO106&lt;&gt;"",_xlfn.XLOOKUP(TEXT(A106,0),#REF!,#REF!,0),0)</f>
        <v>#REF!</v>
      </c>
      <c r="H106" s="936" t="e">
        <f>IF($AO106&lt;&gt;"",_xlfn.XLOOKUP(TEXT(A106,0),#REF!,#REF!,0),0)</f>
        <v>#REF!</v>
      </c>
      <c r="I106" s="936" t="e">
        <f>IF($AO106&lt;&gt;"", _xlfn.XLOOKUP(TEXT(A106,0),#REF!,#REF!,0),0)</f>
        <v>#REF!</v>
      </c>
      <c r="J106" s="936" t="e">
        <f>IF($AO106&lt;&gt;"",_xlfn.XLOOKUP(TEXT(A106,0),#REF!,#REF!,0),0)</f>
        <v>#REF!</v>
      </c>
      <c r="K106" s="936" t="e">
        <f>IF($AO106&lt;&gt;"",_xlfn.XLOOKUP(TEXT(A106,0),#REF!,#REF!,0),0)</f>
        <v>#REF!</v>
      </c>
      <c r="L106" s="936" t="e">
        <f>IF($AO106&lt;&gt;"",_xlfn.XLOOKUP(TEXT(A106,0),#REF!,#REF!,0),0)</f>
        <v>#REF!</v>
      </c>
      <c r="M106" s="937" t="e">
        <f t="shared" si="17"/>
        <v>#REF!</v>
      </c>
      <c r="N106" s="937" t="e">
        <f t="shared" si="18"/>
        <v>#REF!</v>
      </c>
      <c r="O106" s="937" t="e">
        <f t="shared" si="19"/>
        <v>#REF!</v>
      </c>
      <c r="P106" s="938" t="e">
        <f t="shared" si="20"/>
        <v>#REF!</v>
      </c>
      <c r="Q106" s="938" t="e">
        <f t="shared" si="21"/>
        <v>#REF!</v>
      </c>
      <c r="R106" s="938" t="e">
        <f t="shared" si="22"/>
        <v>#REF!</v>
      </c>
      <c r="S106" s="938" t="e">
        <f t="shared" si="23"/>
        <v>#REF!</v>
      </c>
      <c r="T106" s="938" t="e">
        <f t="shared" si="24"/>
        <v>#REF!</v>
      </c>
      <c r="U106" s="938" t="e">
        <f t="shared" si="25"/>
        <v>#REF!</v>
      </c>
      <c r="V106" s="938" t="e">
        <f t="shared" si="26"/>
        <v>#REF!</v>
      </c>
      <c r="W106" s="938" t="e">
        <f t="shared" si="27"/>
        <v>#REF!</v>
      </c>
      <c r="X106" s="938" t="e">
        <f t="shared" si="28"/>
        <v>#REF!</v>
      </c>
      <c r="Y106" s="989">
        <v>674464.58</v>
      </c>
      <c r="Z106" s="989">
        <v>151265</v>
      </c>
      <c r="AA106" s="989">
        <v>121044</v>
      </c>
      <c r="AB106" s="989">
        <v>20349</v>
      </c>
      <c r="AC106" s="989">
        <v>0</v>
      </c>
      <c r="AD106" s="989">
        <v>0</v>
      </c>
      <c r="AE106" s="939">
        <v>967122.58</v>
      </c>
      <c r="AF106" s="939">
        <v>795508.58</v>
      </c>
      <c r="AG106" s="939">
        <v>171614</v>
      </c>
      <c r="AH106" s="940" t="s">
        <v>2521</v>
      </c>
      <c r="AI106" s="941" t="s">
        <v>21273</v>
      </c>
      <c r="AJ106" s="941" t="s">
        <v>21276</v>
      </c>
      <c r="AK106" s="941" t="s">
        <v>21277</v>
      </c>
      <c r="AL106" s="936" t="s">
        <v>2279</v>
      </c>
      <c r="AM106" s="936" t="s">
        <v>2239</v>
      </c>
      <c r="AN106" s="940" t="str">
        <f>_xlfn.XLOOKUP(A106,MPL!C:C,MPL!N:N, "Not Found",0)</f>
        <v>Obligated</v>
      </c>
      <c r="AO106" s="943">
        <f>_xlfn.LET(
_xlpm.r,_xlfn.XLOOKUP(A106,MPL!C:C,MPL!S:S, "",0),
IF(ISNUMBER(_xlpm.r),_xlpm.r,"")
)</f>
        <v>44781.47934027778</v>
      </c>
      <c r="AP106" s="943" t="str">
        <f t="shared" si="29"/>
        <v>Obligated</v>
      </c>
      <c r="AQ106" s="944">
        <v>0.87</v>
      </c>
      <c r="AR106" s="936">
        <v>165605.96999999997</v>
      </c>
      <c r="AS106" s="936">
        <v>755603.03999999992</v>
      </c>
      <c r="AT106" s="936"/>
      <c r="AU106" s="936">
        <f t="shared" si="30"/>
        <v>921209.00999999989</v>
      </c>
      <c r="AV106" s="936">
        <f t="shared" si="31"/>
        <v>52660.579999999958</v>
      </c>
      <c r="AW106" s="945">
        <v>621804</v>
      </c>
      <c r="AX106" s="945">
        <v>135633</v>
      </c>
      <c r="AY106" s="945">
        <v>121044</v>
      </c>
      <c r="AZ106" s="945">
        <v>35951</v>
      </c>
      <c r="BA106" s="945">
        <v>0</v>
      </c>
      <c r="BB106" s="945">
        <v>0</v>
      </c>
      <c r="BC106" s="945">
        <v>914462</v>
      </c>
      <c r="BD106" s="945">
        <f>AW106+AY106+BA106</f>
        <v>742848</v>
      </c>
      <c r="BE106" s="945">
        <f t="shared" si="32"/>
        <v>171584</v>
      </c>
      <c r="BF106" s="934" t="s">
        <v>2240</v>
      </c>
      <c r="BG106" s="935" t="s">
        <v>275</v>
      </c>
      <c r="BH106" s="934" t="s">
        <v>2276</v>
      </c>
      <c r="BI106" s="946" t="e">
        <f t="shared" si="33"/>
        <v>#REF!</v>
      </c>
      <c r="BJ106" s="947" t="e">
        <v>#VALUE!</v>
      </c>
    </row>
    <row r="107" spans="1:62" s="807" customFormat="1" ht="114" customHeight="1">
      <c r="A107" s="933">
        <v>673839</v>
      </c>
      <c r="B107" s="934" t="s">
        <v>1038</v>
      </c>
      <c r="C107" s="935" t="s">
        <v>35</v>
      </c>
      <c r="D107" s="934" t="s">
        <v>2116</v>
      </c>
      <c r="E107" s="913" t="s">
        <v>2209</v>
      </c>
      <c r="F107" s="914" t="s">
        <v>2210</v>
      </c>
      <c r="G107" s="936" t="e">
        <f>IF($AO107&lt;&gt;"",_xlfn.XLOOKUP(TEXT(A107,0),#REF!,#REF!,0),0)</f>
        <v>#REF!</v>
      </c>
      <c r="H107" s="936" t="e">
        <f>IF($AO107&lt;&gt;"",_xlfn.XLOOKUP(TEXT(A107,0),#REF!,#REF!,0),0)</f>
        <v>#REF!</v>
      </c>
      <c r="I107" s="936" t="e">
        <f>IF($AO107&lt;&gt;"", _xlfn.XLOOKUP(TEXT(A107,0),#REF!,#REF!,0),0)</f>
        <v>#REF!</v>
      </c>
      <c r="J107" s="936" t="e">
        <f>IF($AO107&lt;&gt;"",_xlfn.XLOOKUP(TEXT(A107,0),#REF!,#REF!,0),0)</f>
        <v>#REF!</v>
      </c>
      <c r="K107" s="936" t="e">
        <f>IF($AO107&lt;&gt;"",_xlfn.XLOOKUP(TEXT(A107,0),#REF!,#REF!,0),0)</f>
        <v>#REF!</v>
      </c>
      <c r="L107" s="936" t="e">
        <f>IF($AO107&lt;&gt;"",_xlfn.XLOOKUP(TEXT(A107,0),#REF!,#REF!,0),0)</f>
        <v>#REF!</v>
      </c>
      <c r="M107" s="937" t="e">
        <f t="shared" si="17"/>
        <v>#REF!</v>
      </c>
      <c r="N107" s="937" t="e">
        <f t="shared" si="18"/>
        <v>#REF!</v>
      </c>
      <c r="O107" s="937" t="e">
        <f t="shared" si="19"/>
        <v>#REF!</v>
      </c>
      <c r="P107" s="938" t="e">
        <f t="shared" si="20"/>
        <v>#REF!</v>
      </c>
      <c r="Q107" s="938" t="e">
        <f t="shared" si="21"/>
        <v>#REF!</v>
      </c>
      <c r="R107" s="938" t="e">
        <f t="shared" si="22"/>
        <v>#REF!</v>
      </c>
      <c r="S107" s="938" t="e">
        <f t="shared" si="23"/>
        <v>#REF!</v>
      </c>
      <c r="T107" s="938" t="e">
        <f t="shared" si="24"/>
        <v>#REF!</v>
      </c>
      <c r="U107" s="938" t="e">
        <f t="shared" si="25"/>
        <v>#REF!</v>
      </c>
      <c r="V107" s="938" t="e">
        <f t="shared" si="26"/>
        <v>#REF!</v>
      </c>
      <c r="W107" s="938" t="e">
        <f t="shared" si="27"/>
        <v>#REF!</v>
      </c>
      <c r="X107" s="938" t="e">
        <f t="shared" si="28"/>
        <v>#REF!</v>
      </c>
      <c r="Y107" s="989">
        <v>69706.66</v>
      </c>
      <c r="Z107" s="989">
        <v>4609</v>
      </c>
      <c r="AA107" s="989">
        <v>10152</v>
      </c>
      <c r="AB107" s="989">
        <v>1221</v>
      </c>
      <c r="AC107" s="989">
        <v>0</v>
      </c>
      <c r="AD107" s="989">
        <v>0</v>
      </c>
      <c r="AE107" s="939">
        <v>85688.66</v>
      </c>
      <c r="AF107" s="939">
        <v>79858.66</v>
      </c>
      <c r="AG107" s="939">
        <v>5830</v>
      </c>
      <c r="AH107" s="940" t="s">
        <v>2521</v>
      </c>
      <c r="AI107" s="941" t="s">
        <v>21273</v>
      </c>
      <c r="AJ107" s="941" t="s">
        <v>21276</v>
      </c>
      <c r="AK107" s="941" t="s">
        <v>21280</v>
      </c>
      <c r="AL107" s="936" t="s">
        <v>2279</v>
      </c>
      <c r="AM107" s="936" t="s">
        <v>2239</v>
      </c>
      <c r="AN107" s="940" t="str">
        <f>_xlfn.XLOOKUP(A107,MPL!C:C,MPL!N:N, "Not Found",0)</f>
        <v>Obligated</v>
      </c>
      <c r="AO107" s="943">
        <f>_xlfn.LET(
_xlpm.r,_xlfn.XLOOKUP(A107,MPL!C:C,MPL!S:S, "",0),
IF(ISNUMBER(_xlpm.r),_xlpm.r,"")
)</f>
        <v>44754.485335648147</v>
      </c>
      <c r="AP107" s="943" t="str">
        <f t="shared" si="29"/>
        <v>Obligated</v>
      </c>
      <c r="AQ107" s="944">
        <v>1</v>
      </c>
      <c r="AR107" s="936">
        <v>47480.180000000058</v>
      </c>
      <c r="AS107" s="936">
        <v>38208.48000000001</v>
      </c>
      <c r="AT107" s="936"/>
      <c r="AU107" s="936">
        <f t="shared" si="30"/>
        <v>85688.660000000062</v>
      </c>
      <c r="AV107" s="936">
        <f t="shared" si="31"/>
        <v>49237.66</v>
      </c>
      <c r="AW107" s="945">
        <v>20468</v>
      </c>
      <c r="AX107" s="945">
        <v>4609</v>
      </c>
      <c r="AY107" s="945">
        <v>10153</v>
      </c>
      <c r="AZ107" s="945">
        <v>1221</v>
      </c>
      <c r="BA107" s="945">
        <v>0</v>
      </c>
      <c r="BB107" s="945">
        <v>0</v>
      </c>
      <c r="BC107" s="945">
        <v>36451</v>
      </c>
      <c r="BD107" s="945">
        <v>30621</v>
      </c>
      <c r="BE107" s="945">
        <f t="shared" si="32"/>
        <v>5830</v>
      </c>
      <c r="BF107" s="934" t="s">
        <v>2240</v>
      </c>
      <c r="BG107" s="935" t="s">
        <v>275</v>
      </c>
      <c r="BH107" s="934" t="s">
        <v>2276</v>
      </c>
      <c r="BI107" s="946" t="e">
        <f t="shared" si="33"/>
        <v>#REF!</v>
      </c>
      <c r="BJ107" s="947" t="e">
        <v>#VALUE!</v>
      </c>
    </row>
    <row r="108" spans="1:62" s="807" customFormat="1" ht="114" customHeight="1">
      <c r="A108" s="933">
        <v>689071</v>
      </c>
      <c r="B108" s="934" t="s">
        <v>888</v>
      </c>
      <c r="C108" s="935" t="s">
        <v>35</v>
      </c>
      <c r="D108" s="934" t="s">
        <v>2116</v>
      </c>
      <c r="E108" s="913" t="s">
        <v>2209</v>
      </c>
      <c r="F108" s="914" t="s">
        <v>2210</v>
      </c>
      <c r="G108" s="936" t="e">
        <f>IF($AO108&lt;&gt;"",_xlfn.XLOOKUP(TEXT(A108,0),#REF!,#REF!,0),0)</f>
        <v>#REF!</v>
      </c>
      <c r="H108" s="936" t="e">
        <f>IF($AO108&lt;&gt;"",_xlfn.XLOOKUP(TEXT(A108,0),#REF!,#REF!,0),0)</f>
        <v>#REF!</v>
      </c>
      <c r="I108" s="936" t="e">
        <f>IF($AO108&lt;&gt;"", _xlfn.XLOOKUP(TEXT(A108,0),#REF!,#REF!,0),0)</f>
        <v>#REF!</v>
      </c>
      <c r="J108" s="936" t="e">
        <f>IF($AO108&lt;&gt;"",_xlfn.XLOOKUP(TEXT(A108,0),#REF!,#REF!,0),0)</f>
        <v>#REF!</v>
      </c>
      <c r="K108" s="936" t="e">
        <f>IF($AO108&lt;&gt;"",_xlfn.XLOOKUP(TEXT(A108,0),#REF!,#REF!,0),0)</f>
        <v>#REF!</v>
      </c>
      <c r="L108" s="936" t="e">
        <f>IF($AO108&lt;&gt;"",_xlfn.XLOOKUP(TEXT(A108,0),#REF!,#REF!,0),0)</f>
        <v>#REF!</v>
      </c>
      <c r="M108" s="937" t="e">
        <f t="shared" si="17"/>
        <v>#REF!</v>
      </c>
      <c r="N108" s="937" t="e">
        <f t="shared" si="18"/>
        <v>#REF!</v>
      </c>
      <c r="O108" s="937" t="e">
        <f t="shared" si="19"/>
        <v>#REF!</v>
      </c>
      <c r="P108" s="938" t="e">
        <f t="shared" si="20"/>
        <v>#REF!</v>
      </c>
      <c r="Q108" s="938" t="e">
        <f t="shared" si="21"/>
        <v>#REF!</v>
      </c>
      <c r="R108" s="938" t="e">
        <f t="shared" si="22"/>
        <v>#REF!</v>
      </c>
      <c r="S108" s="938" t="e">
        <f t="shared" si="23"/>
        <v>#REF!</v>
      </c>
      <c r="T108" s="938" t="e">
        <f t="shared" si="24"/>
        <v>#REF!</v>
      </c>
      <c r="U108" s="938" t="e">
        <f t="shared" si="25"/>
        <v>#REF!</v>
      </c>
      <c r="V108" s="938" t="e">
        <f t="shared" si="26"/>
        <v>#REF!</v>
      </c>
      <c r="W108" s="938" t="e">
        <f t="shared" si="27"/>
        <v>#REF!</v>
      </c>
      <c r="X108" s="938" t="e">
        <f t="shared" si="28"/>
        <v>#REF!</v>
      </c>
      <c r="Y108" s="989">
        <v>106997.11</v>
      </c>
      <c r="Z108" s="989">
        <v>13827</v>
      </c>
      <c r="AA108" s="989">
        <v>11878.8</v>
      </c>
      <c r="AB108" s="989">
        <v>3664.16</v>
      </c>
      <c r="AC108" s="989">
        <v>0</v>
      </c>
      <c r="AD108" s="989">
        <v>0</v>
      </c>
      <c r="AE108" s="939">
        <v>136367.07</v>
      </c>
      <c r="AF108" s="939">
        <v>118875.91</v>
      </c>
      <c r="AG108" s="939">
        <v>17491.16</v>
      </c>
      <c r="AH108" s="940" t="s">
        <v>2521</v>
      </c>
      <c r="AI108" s="941" t="s">
        <v>21273</v>
      </c>
      <c r="AJ108" s="941" t="s">
        <v>21276</v>
      </c>
      <c r="AK108" s="941" t="s">
        <v>21277</v>
      </c>
      <c r="AL108" s="936" t="s">
        <v>2275</v>
      </c>
      <c r="AM108" s="936" t="s">
        <v>2239</v>
      </c>
      <c r="AN108" s="940" t="str">
        <f>_xlfn.XLOOKUP(A108,MPL!C:C,MPL!N:N, "Not Found",0)</f>
        <v>Obligated</v>
      </c>
      <c r="AO108" s="943">
        <f>_xlfn.LET(
_xlpm.r,_xlfn.XLOOKUP(A108,MPL!C:C,MPL!S:S, "",0),
IF(ISNUMBER(_xlpm.r),_xlpm.r,"")
)</f>
        <v>44987.516817129632</v>
      </c>
      <c r="AP108" s="943" t="str">
        <f t="shared" si="29"/>
        <v>Obligated</v>
      </c>
      <c r="AQ108" s="944">
        <v>0.9</v>
      </c>
      <c r="AR108" s="936">
        <v>46699.710000000072</v>
      </c>
      <c r="AS108" s="936">
        <v>86667.360000000088</v>
      </c>
      <c r="AT108" s="936"/>
      <c r="AU108" s="936">
        <f t="shared" si="30"/>
        <v>133367.07000000015</v>
      </c>
      <c r="AV108" s="936">
        <f t="shared" si="31"/>
        <v>47451.990000000005</v>
      </c>
      <c r="AW108" s="945">
        <v>59545.08</v>
      </c>
      <c r="AX108" s="945">
        <v>13827</v>
      </c>
      <c r="AY108" s="945">
        <v>11879</v>
      </c>
      <c r="AZ108" s="945">
        <v>3664</v>
      </c>
      <c r="BA108" s="945">
        <v>0</v>
      </c>
      <c r="BB108" s="945">
        <v>0</v>
      </c>
      <c r="BC108" s="945">
        <v>88915.08</v>
      </c>
      <c r="BD108" s="945">
        <v>71424.08</v>
      </c>
      <c r="BE108" s="945">
        <f t="shared" si="32"/>
        <v>17491</v>
      </c>
      <c r="BF108" s="934" t="s">
        <v>2240</v>
      </c>
      <c r="BG108" s="935" t="s">
        <v>275</v>
      </c>
      <c r="BH108" s="934" t="s">
        <v>2276</v>
      </c>
      <c r="BI108" s="946" t="e">
        <f t="shared" si="33"/>
        <v>#REF!</v>
      </c>
      <c r="BJ108" s="947" t="e">
        <v>#VALUE!</v>
      </c>
    </row>
    <row r="109" spans="1:62" s="807" customFormat="1" ht="114" customHeight="1">
      <c r="A109" s="933">
        <v>705584</v>
      </c>
      <c r="B109" s="934" t="s">
        <v>86</v>
      </c>
      <c r="C109" s="935" t="s">
        <v>35</v>
      </c>
      <c r="D109" s="934" t="s">
        <v>2116</v>
      </c>
      <c r="E109" s="913" t="s">
        <v>2209</v>
      </c>
      <c r="F109" s="914" t="s">
        <v>2210</v>
      </c>
      <c r="G109" s="936" t="e">
        <f>IF($AO109&lt;&gt;"",_xlfn.XLOOKUP(TEXT(A109,0),#REF!,#REF!,0),0)</f>
        <v>#REF!</v>
      </c>
      <c r="H109" s="936" t="e">
        <f>IF($AO109&lt;&gt;"",_xlfn.XLOOKUP(TEXT(A109,0),#REF!,#REF!,0),0)</f>
        <v>#REF!</v>
      </c>
      <c r="I109" s="936" t="e">
        <f>IF($AO109&lt;&gt;"", _xlfn.XLOOKUP(TEXT(A109,0),#REF!,#REF!,0),0)</f>
        <v>#REF!</v>
      </c>
      <c r="J109" s="936" t="e">
        <f>IF($AO109&lt;&gt;"",_xlfn.XLOOKUP(TEXT(A109,0),#REF!,#REF!,0),0)</f>
        <v>#REF!</v>
      </c>
      <c r="K109" s="936" t="e">
        <f>IF($AO109&lt;&gt;"",_xlfn.XLOOKUP(TEXT(A109,0),#REF!,#REF!,0),0)</f>
        <v>#REF!</v>
      </c>
      <c r="L109" s="936" t="e">
        <f>IF($AO109&lt;&gt;"",_xlfn.XLOOKUP(TEXT(A109,0),#REF!,#REF!,0),0)</f>
        <v>#REF!</v>
      </c>
      <c r="M109" s="937" t="e">
        <f t="shared" si="17"/>
        <v>#REF!</v>
      </c>
      <c r="N109" s="937" t="e">
        <f t="shared" si="18"/>
        <v>#REF!</v>
      </c>
      <c r="O109" s="937" t="e">
        <f t="shared" si="19"/>
        <v>#REF!</v>
      </c>
      <c r="P109" s="938" t="e">
        <f t="shared" si="20"/>
        <v>#REF!</v>
      </c>
      <c r="Q109" s="938" t="e">
        <f t="shared" si="21"/>
        <v>#REF!</v>
      </c>
      <c r="R109" s="938" t="e">
        <f t="shared" si="22"/>
        <v>#REF!</v>
      </c>
      <c r="S109" s="938" t="e">
        <f t="shared" si="23"/>
        <v>#REF!</v>
      </c>
      <c r="T109" s="938" t="e">
        <f t="shared" si="24"/>
        <v>#REF!</v>
      </c>
      <c r="U109" s="938" t="e">
        <f t="shared" si="25"/>
        <v>#REF!</v>
      </c>
      <c r="V109" s="938" t="e">
        <f t="shared" si="26"/>
        <v>#REF!</v>
      </c>
      <c r="W109" s="938" t="e">
        <f t="shared" si="27"/>
        <v>#REF!</v>
      </c>
      <c r="X109" s="938" t="e">
        <f t="shared" si="28"/>
        <v>#REF!</v>
      </c>
      <c r="Y109" s="989">
        <v>1511604.39</v>
      </c>
      <c r="Z109" s="989">
        <v>299196</v>
      </c>
      <c r="AA109" s="989">
        <v>284698</v>
      </c>
      <c r="AB109" s="989">
        <v>79287</v>
      </c>
      <c r="AC109" s="989">
        <v>0</v>
      </c>
      <c r="AD109" s="989">
        <v>0</v>
      </c>
      <c r="AE109" s="939">
        <v>2174785.3899999997</v>
      </c>
      <c r="AF109" s="939">
        <v>1796302.39</v>
      </c>
      <c r="AG109" s="939">
        <v>378483</v>
      </c>
      <c r="AH109" s="940" t="s">
        <v>2521</v>
      </c>
      <c r="AI109" s="941" t="s">
        <v>21273</v>
      </c>
      <c r="AJ109" s="941" t="s">
        <v>21276</v>
      </c>
      <c r="AK109" s="941" t="s">
        <v>21277</v>
      </c>
      <c r="AL109" s="936" t="s">
        <v>2279</v>
      </c>
      <c r="AM109" s="936" t="s">
        <v>2239</v>
      </c>
      <c r="AN109" s="940" t="str">
        <f>_xlfn.XLOOKUP(A109,MPL!C:C,MPL!N:N, "Not Found",0)</f>
        <v>Obligated</v>
      </c>
      <c r="AO109" s="943">
        <f>_xlfn.LET(
_xlpm.r,_xlfn.XLOOKUP(A109,MPL!C:C,MPL!S:S, "",0),
IF(ISNUMBER(_xlpm.r),_xlpm.r,"")
)</f>
        <v>45093.538032407407</v>
      </c>
      <c r="AP109" s="943" t="str">
        <f t="shared" si="29"/>
        <v>Obligated</v>
      </c>
      <c r="AQ109" s="944">
        <v>0.8</v>
      </c>
      <c r="AR109" s="936">
        <v>172615.86000000007</v>
      </c>
      <c r="AS109" s="936">
        <v>1809515.2700000021</v>
      </c>
      <c r="AT109" s="936"/>
      <c r="AU109" s="936">
        <f t="shared" si="30"/>
        <v>1982131.1300000022</v>
      </c>
      <c r="AV109" s="936">
        <f t="shared" si="31"/>
        <v>47108.389999999665</v>
      </c>
      <c r="AW109" s="945">
        <v>1464496</v>
      </c>
      <c r="AX109" s="945">
        <v>299196</v>
      </c>
      <c r="AY109" s="945">
        <v>284698</v>
      </c>
      <c r="AZ109" s="945">
        <v>79287</v>
      </c>
      <c r="BA109" s="945">
        <v>0</v>
      </c>
      <c r="BB109" s="945">
        <v>0</v>
      </c>
      <c r="BC109" s="945">
        <v>2127677</v>
      </c>
      <c r="BD109" s="945">
        <f>AW109+AY109+BA109</f>
        <v>1749194</v>
      </c>
      <c r="BE109" s="945">
        <f t="shared" si="32"/>
        <v>378483</v>
      </c>
      <c r="BF109" s="934" t="s">
        <v>2240</v>
      </c>
      <c r="BG109" s="935" t="s">
        <v>275</v>
      </c>
      <c r="BH109" s="934" t="s">
        <v>2276</v>
      </c>
      <c r="BI109" s="946" t="e">
        <f t="shared" si="33"/>
        <v>#REF!</v>
      </c>
      <c r="BJ109" s="947" t="e">
        <v>#VALUE!</v>
      </c>
    </row>
    <row r="110" spans="1:62" s="807" customFormat="1" ht="114" customHeight="1">
      <c r="A110" s="933">
        <v>673838</v>
      </c>
      <c r="B110" s="934" t="s">
        <v>1052</v>
      </c>
      <c r="C110" s="935" t="s">
        <v>35</v>
      </c>
      <c r="D110" s="934" t="s">
        <v>2116</v>
      </c>
      <c r="E110" s="913" t="s">
        <v>2209</v>
      </c>
      <c r="F110" s="914" t="s">
        <v>2210</v>
      </c>
      <c r="G110" s="936" t="e">
        <f>IF($AO110&lt;&gt;"",_xlfn.XLOOKUP(TEXT(A110,0),#REF!,#REF!,0),0)</f>
        <v>#REF!</v>
      </c>
      <c r="H110" s="936" t="e">
        <f>IF($AO110&lt;&gt;"",_xlfn.XLOOKUP(TEXT(A110,0),#REF!,#REF!,0),0)</f>
        <v>#REF!</v>
      </c>
      <c r="I110" s="936" t="e">
        <f>IF($AO110&lt;&gt;"", _xlfn.XLOOKUP(TEXT(A110,0),#REF!,#REF!,0),0)</f>
        <v>#REF!</v>
      </c>
      <c r="J110" s="936" t="e">
        <f>IF($AO110&lt;&gt;"",_xlfn.XLOOKUP(TEXT(A110,0),#REF!,#REF!,0),0)</f>
        <v>#REF!</v>
      </c>
      <c r="K110" s="936" t="e">
        <f>IF($AO110&lt;&gt;"",_xlfn.XLOOKUP(TEXT(A110,0),#REF!,#REF!,0),0)</f>
        <v>#REF!</v>
      </c>
      <c r="L110" s="936" t="e">
        <f>IF($AO110&lt;&gt;"",_xlfn.XLOOKUP(TEXT(A110,0),#REF!,#REF!,0),0)</f>
        <v>#REF!</v>
      </c>
      <c r="M110" s="937" t="e">
        <f t="shared" si="17"/>
        <v>#REF!</v>
      </c>
      <c r="N110" s="937" t="e">
        <f t="shared" si="18"/>
        <v>#REF!</v>
      </c>
      <c r="O110" s="937" t="e">
        <f t="shared" si="19"/>
        <v>#REF!</v>
      </c>
      <c r="P110" s="938" t="e">
        <f t="shared" si="20"/>
        <v>#REF!</v>
      </c>
      <c r="Q110" s="938" t="e">
        <f t="shared" si="21"/>
        <v>#REF!</v>
      </c>
      <c r="R110" s="938" t="e">
        <f t="shared" si="22"/>
        <v>#REF!</v>
      </c>
      <c r="S110" s="938" t="e">
        <f t="shared" si="23"/>
        <v>#REF!</v>
      </c>
      <c r="T110" s="938" t="e">
        <f t="shared" si="24"/>
        <v>#REF!</v>
      </c>
      <c r="U110" s="938" t="e">
        <f t="shared" si="25"/>
        <v>#REF!</v>
      </c>
      <c r="V110" s="938" t="e">
        <f t="shared" si="26"/>
        <v>#REF!</v>
      </c>
      <c r="W110" s="938" t="e">
        <f t="shared" si="27"/>
        <v>#REF!</v>
      </c>
      <c r="X110" s="938" t="e">
        <f t="shared" si="28"/>
        <v>#REF!</v>
      </c>
      <c r="Y110" s="989">
        <v>329669.44</v>
      </c>
      <c r="Z110" s="989">
        <v>57917</v>
      </c>
      <c r="AA110" s="989">
        <v>55025</v>
      </c>
      <c r="AB110" s="989">
        <v>15348</v>
      </c>
      <c r="AC110" s="989">
        <v>0</v>
      </c>
      <c r="AD110" s="989">
        <v>0</v>
      </c>
      <c r="AE110" s="939">
        <v>457959.44</v>
      </c>
      <c r="AF110" s="939">
        <v>384694.44</v>
      </c>
      <c r="AG110" s="939">
        <v>73265</v>
      </c>
      <c r="AH110" s="940" t="s">
        <v>2521</v>
      </c>
      <c r="AI110" s="941" t="s">
        <v>21273</v>
      </c>
      <c r="AJ110" s="941" t="s">
        <v>21276</v>
      </c>
      <c r="AK110" s="941" t="s">
        <v>21277</v>
      </c>
      <c r="AL110" s="936" t="s">
        <v>2279</v>
      </c>
      <c r="AM110" s="936" t="s">
        <v>2239</v>
      </c>
      <c r="AN110" s="940" t="str">
        <f>_xlfn.XLOOKUP(A110,MPL!C:C,MPL!N:N, "Not Found",0)</f>
        <v>Obligated</v>
      </c>
      <c r="AO110" s="943">
        <f>_xlfn.LET(
_xlpm.r,_xlfn.XLOOKUP(A110,MPL!C:C,MPL!S:S, "",0),
IF(ISNUMBER(_xlpm.r),_xlpm.r,"")
)</f>
        <v>44754.485335648147</v>
      </c>
      <c r="AP110" s="943" t="str">
        <f t="shared" si="29"/>
        <v>Obligated</v>
      </c>
      <c r="AQ110" s="944">
        <v>0.85</v>
      </c>
      <c r="AR110" s="936">
        <v>138402.39000000004</v>
      </c>
      <c r="AS110" s="936">
        <v>313557.04999999993</v>
      </c>
      <c r="AT110" s="936"/>
      <c r="AU110" s="936">
        <f t="shared" si="30"/>
        <v>451959.43999999994</v>
      </c>
      <c r="AV110" s="936">
        <f t="shared" si="31"/>
        <v>45321.440000000002</v>
      </c>
      <c r="AW110" s="945">
        <v>284349</v>
      </c>
      <c r="AX110" s="945">
        <v>57917</v>
      </c>
      <c r="AY110" s="945">
        <v>55024</v>
      </c>
      <c r="AZ110" s="945">
        <v>15348</v>
      </c>
      <c r="BA110" s="945">
        <v>0</v>
      </c>
      <c r="BB110" s="945">
        <v>0</v>
      </c>
      <c r="BC110" s="945">
        <v>412638</v>
      </c>
      <c r="BD110" s="945">
        <f>AW110+AY110+BA110</f>
        <v>339373</v>
      </c>
      <c r="BE110" s="945">
        <f t="shared" si="32"/>
        <v>73265</v>
      </c>
      <c r="BF110" s="934" t="s">
        <v>2240</v>
      </c>
      <c r="BG110" s="935" t="s">
        <v>275</v>
      </c>
      <c r="BH110" s="934" t="s">
        <v>2276</v>
      </c>
      <c r="BI110" s="946" t="e">
        <f t="shared" si="33"/>
        <v>#REF!</v>
      </c>
      <c r="BJ110" s="947" t="e">
        <v>#VALUE!</v>
      </c>
    </row>
    <row r="111" spans="1:62" s="807" customFormat="1" ht="114" customHeight="1">
      <c r="A111" s="933">
        <v>682870</v>
      </c>
      <c r="B111" s="934" t="s">
        <v>1048</v>
      </c>
      <c r="C111" s="935" t="s">
        <v>35</v>
      </c>
      <c r="D111" s="934" t="s">
        <v>2116</v>
      </c>
      <c r="E111" s="913" t="s">
        <v>2209</v>
      </c>
      <c r="F111" s="914" t="s">
        <v>2210</v>
      </c>
      <c r="G111" s="936" t="e">
        <f>IF($AO111&lt;&gt;"",_xlfn.XLOOKUP(TEXT(A111,0),#REF!,#REF!,0),0)</f>
        <v>#REF!</v>
      </c>
      <c r="H111" s="936" t="e">
        <f>IF($AO111&lt;&gt;"",_xlfn.XLOOKUP(TEXT(A111,0),#REF!,#REF!,0),0)</f>
        <v>#REF!</v>
      </c>
      <c r="I111" s="936" t="e">
        <f>IF($AO111&lt;&gt;"", _xlfn.XLOOKUP(TEXT(A111,0),#REF!,#REF!,0),0)</f>
        <v>#REF!</v>
      </c>
      <c r="J111" s="936" t="e">
        <f>IF($AO111&lt;&gt;"",_xlfn.XLOOKUP(TEXT(A111,0),#REF!,#REF!,0),0)</f>
        <v>#REF!</v>
      </c>
      <c r="K111" s="936" t="e">
        <f>IF($AO111&lt;&gt;"",_xlfn.XLOOKUP(TEXT(A111,0),#REF!,#REF!,0),0)</f>
        <v>#REF!</v>
      </c>
      <c r="L111" s="936" t="e">
        <f>IF($AO111&lt;&gt;"",_xlfn.XLOOKUP(TEXT(A111,0),#REF!,#REF!,0),0)</f>
        <v>#REF!</v>
      </c>
      <c r="M111" s="937" t="e">
        <f t="shared" si="17"/>
        <v>#REF!</v>
      </c>
      <c r="N111" s="937" t="e">
        <f t="shared" si="18"/>
        <v>#REF!</v>
      </c>
      <c r="O111" s="937" t="e">
        <f t="shared" si="19"/>
        <v>#REF!</v>
      </c>
      <c r="P111" s="938" t="e">
        <f t="shared" si="20"/>
        <v>#REF!</v>
      </c>
      <c r="Q111" s="938" t="e">
        <f t="shared" si="21"/>
        <v>#REF!</v>
      </c>
      <c r="R111" s="938" t="e">
        <f t="shared" si="22"/>
        <v>#REF!</v>
      </c>
      <c r="S111" s="938" t="e">
        <f t="shared" si="23"/>
        <v>#REF!</v>
      </c>
      <c r="T111" s="938" t="e">
        <f t="shared" si="24"/>
        <v>#REF!</v>
      </c>
      <c r="U111" s="938" t="e">
        <f t="shared" si="25"/>
        <v>#REF!</v>
      </c>
      <c r="V111" s="938" t="e">
        <f t="shared" si="26"/>
        <v>#REF!</v>
      </c>
      <c r="W111" s="938" t="e">
        <f t="shared" si="27"/>
        <v>#REF!</v>
      </c>
      <c r="X111" s="938" t="e">
        <f t="shared" si="28"/>
        <v>#REF!</v>
      </c>
      <c r="Y111" s="989">
        <v>115082.99</v>
      </c>
      <c r="Z111" s="989">
        <v>13827</v>
      </c>
      <c r="AA111" s="989">
        <v>16716.650000000001</v>
      </c>
      <c r="AB111" s="989">
        <v>3664</v>
      </c>
      <c r="AC111" s="989">
        <v>0</v>
      </c>
      <c r="AD111" s="989">
        <v>0</v>
      </c>
      <c r="AE111" s="939">
        <v>149290.64000000001</v>
      </c>
      <c r="AF111" s="939">
        <v>131799.64000000001</v>
      </c>
      <c r="AG111" s="939">
        <v>17491</v>
      </c>
      <c r="AH111" s="940" t="s">
        <v>2521</v>
      </c>
      <c r="AI111" s="941" t="s">
        <v>21273</v>
      </c>
      <c r="AJ111" s="941" t="s">
        <v>21276</v>
      </c>
      <c r="AK111" s="941" t="s">
        <v>21277</v>
      </c>
      <c r="AL111" s="936" t="s">
        <v>2275</v>
      </c>
      <c r="AM111" s="936" t="s">
        <v>2239</v>
      </c>
      <c r="AN111" s="940" t="str">
        <f>_xlfn.XLOOKUP(A111,MPL!C:C,MPL!N:N, "Not Found",0)</f>
        <v>Obligated</v>
      </c>
      <c r="AO111" s="943">
        <f>_xlfn.LET(
_xlpm.r,_xlfn.XLOOKUP(A111,MPL!C:C,MPL!S:S, "",0),
IF(ISNUMBER(_xlpm.r),_xlpm.r,"")
)</f>
        <v>44922.495069444441</v>
      </c>
      <c r="AP111" s="943" t="str">
        <f t="shared" si="29"/>
        <v>Obligated</v>
      </c>
      <c r="AQ111" s="944">
        <v>0.89</v>
      </c>
      <c r="AR111" s="936">
        <v>36653.099999999984</v>
      </c>
      <c r="AS111" s="936">
        <v>109637.53999999998</v>
      </c>
      <c r="AT111" s="936"/>
      <c r="AU111" s="936">
        <f t="shared" si="30"/>
        <v>146290.63999999996</v>
      </c>
      <c r="AV111" s="936">
        <f t="shared" si="31"/>
        <v>29160.87000000001</v>
      </c>
      <c r="AW111" s="945">
        <v>85921.77</v>
      </c>
      <c r="AX111" s="945">
        <v>13827</v>
      </c>
      <c r="AY111" s="945">
        <v>16717</v>
      </c>
      <c r="AZ111" s="945">
        <v>3664</v>
      </c>
      <c r="BA111" s="945">
        <v>0</v>
      </c>
      <c r="BB111" s="945">
        <v>0</v>
      </c>
      <c r="BC111" s="945">
        <v>120129.77</v>
      </c>
      <c r="BD111" s="945">
        <v>102638.77</v>
      </c>
      <c r="BE111" s="945">
        <f t="shared" si="32"/>
        <v>17491</v>
      </c>
      <c r="BF111" s="934" t="s">
        <v>2240</v>
      </c>
      <c r="BG111" s="935" t="s">
        <v>275</v>
      </c>
      <c r="BH111" s="934" t="s">
        <v>2276</v>
      </c>
      <c r="BI111" s="946" t="e">
        <f t="shared" si="33"/>
        <v>#REF!</v>
      </c>
      <c r="BJ111" s="947" t="e">
        <v>#VALUE!</v>
      </c>
    </row>
    <row r="112" spans="1:62" s="807" customFormat="1" ht="114" customHeight="1">
      <c r="A112" s="933">
        <v>686453</v>
      </c>
      <c r="B112" s="934" t="s">
        <v>873</v>
      </c>
      <c r="C112" s="935" t="s">
        <v>35</v>
      </c>
      <c r="D112" s="934" t="s">
        <v>2116</v>
      </c>
      <c r="E112" s="913" t="s">
        <v>2209</v>
      </c>
      <c r="F112" s="914" t="s">
        <v>2210</v>
      </c>
      <c r="G112" s="936" t="e">
        <f>IF($AO112&lt;&gt;"",_xlfn.XLOOKUP(TEXT(A112,0),#REF!,#REF!,0),0)</f>
        <v>#REF!</v>
      </c>
      <c r="H112" s="936" t="e">
        <f>IF($AO112&lt;&gt;"",_xlfn.XLOOKUP(TEXT(A112,0),#REF!,#REF!,0),0)</f>
        <v>#REF!</v>
      </c>
      <c r="I112" s="936" t="e">
        <f>IF($AO112&lt;&gt;"", _xlfn.XLOOKUP(TEXT(A112,0),#REF!,#REF!,0),0)</f>
        <v>#REF!</v>
      </c>
      <c r="J112" s="936" t="e">
        <f>IF($AO112&lt;&gt;"",_xlfn.XLOOKUP(TEXT(A112,0),#REF!,#REF!,0),0)</f>
        <v>#REF!</v>
      </c>
      <c r="K112" s="936" t="e">
        <f>IF($AO112&lt;&gt;"",_xlfn.XLOOKUP(TEXT(A112,0),#REF!,#REF!,0),0)</f>
        <v>#REF!</v>
      </c>
      <c r="L112" s="936" t="e">
        <f>IF($AO112&lt;&gt;"",_xlfn.XLOOKUP(TEXT(A112,0),#REF!,#REF!,0),0)</f>
        <v>#REF!</v>
      </c>
      <c r="M112" s="937" t="e">
        <f t="shared" si="17"/>
        <v>#REF!</v>
      </c>
      <c r="N112" s="937" t="e">
        <f t="shared" si="18"/>
        <v>#REF!</v>
      </c>
      <c r="O112" s="937" t="e">
        <f t="shared" si="19"/>
        <v>#REF!</v>
      </c>
      <c r="P112" s="938" t="e">
        <f t="shared" si="20"/>
        <v>#REF!</v>
      </c>
      <c r="Q112" s="938" t="e">
        <f t="shared" si="21"/>
        <v>#REF!</v>
      </c>
      <c r="R112" s="938" t="e">
        <f t="shared" si="22"/>
        <v>#REF!</v>
      </c>
      <c r="S112" s="938" t="e">
        <f t="shared" si="23"/>
        <v>#REF!</v>
      </c>
      <c r="T112" s="938" t="e">
        <f t="shared" si="24"/>
        <v>#REF!</v>
      </c>
      <c r="U112" s="938" t="e">
        <f t="shared" si="25"/>
        <v>#REF!</v>
      </c>
      <c r="V112" s="938" t="e">
        <f t="shared" si="26"/>
        <v>#REF!</v>
      </c>
      <c r="W112" s="938" t="e">
        <f t="shared" si="27"/>
        <v>#REF!</v>
      </c>
      <c r="X112" s="938" t="e">
        <f t="shared" si="28"/>
        <v>#REF!</v>
      </c>
      <c r="Y112" s="989">
        <v>39233.589999999997</v>
      </c>
      <c r="Z112" s="989">
        <v>3949</v>
      </c>
      <c r="AA112" s="989">
        <v>4059</v>
      </c>
      <c r="AB112" s="989">
        <v>1046</v>
      </c>
      <c r="AC112" s="989">
        <v>0</v>
      </c>
      <c r="AD112" s="989">
        <v>0</v>
      </c>
      <c r="AE112" s="939">
        <v>48287.59</v>
      </c>
      <c r="AF112" s="939">
        <v>43292.59</v>
      </c>
      <c r="AG112" s="939">
        <v>4995</v>
      </c>
      <c r="AH112" s="940" t="s">
        <v>2521</v>
      </c>
      <c r="AI112" s="941" t="s">
        <v>21273</v>
      </c>
      <c r="AJ112" s="941" t="s">
        <v>21276</v>
      </c>
      <c r="AK112" s="941" t="s">
        <v>21275</v>
      </c>
      <c r="AL112" s="936" t="s">
        <v>2279</v>
      </c>
      <c r="AM112" s="936" t="s">
        <v>2239</v>
      </c>
      <c r="AN112" s="940" t="str">
        <f>_xlfn.XLOOKUP(A112,MPL!C:C,MPL!N:N, "Not Found",0)</f>
        <v>Obligated</v>
      </c>
      <c r="AO112" s="943">
        <f>_xlfn.LET(
_xlpm.r,_xlfn.XLOOKUP(A112,MPL!C:C,MPL!S:S, "",0),
IF(ISNUMBER(_xlpm.r),_xlpm.r,"")
)</f>
        <v>44922.495069444441</v>
      </c>
      <c r="AP112" s="943" t="str">
        <f t="shared" si="29"/>
        <v>Obligated</v>
      </c>
      <c r="AQ112" s="944">
        <v>1</v>
      </c>
      <c r="AR112" s="936">
        <v>17941.390000000003</v>
      </c>
      <c r="AS112" s="936">
        <v>30346.199999999953</v>
      </c>
      <c r="AT112" s="936"/>
      <c r="AU112" s="936">
        <f t="shared" si="30"/>
        <v>48287.589999999953</v>
      </c>
      <c r="AV112" s="936">
        <f t="shared" si="31"/>
        <v>18649.589999999997</v>
      </c>
      <c r="AW112" s="945">
        <v>20584</v>
      </c>
      <c r="AX112" s="945">
        <v>3949</v>
      </c>
      <c r="AY112" s="945">
        <v>4059</v>
      </c>
      <c r="AZ112" s="945">
        <v>1046</v>
      </c>
      <c r="BA112" s="945">
        <v>0</v>
      </c>
      <c r="BB112" s="945">
        <v>0</v>
      </c>
      <c r="BC112" s="945">
        <v>29638</v>
      </c>
      <c r="BD112" s="945">
        <v>24643</v>
      </c>
      <c r="BE112" s="945">
        <f t="shared" si="32"/>
        <v>4995</v>
      </c>
      <c r="BF112" s="934" t="s">
        <v>2240</v>
      </c>
      <c r="BG112" s="935" t="s">
        <v>275</v>
      </c>
      <c r="BH112" s="934" t="s">
        <v>2276</v>
      </c>
      <c r="BI112" s="946" t="e">
        <f t="shared" si="33"/>
        <v>#REF!</v>
      </c>
      <c r="BJ112" s="947" t="e">
        <v>#VALUE!</v>
      </c>
    </row>
    <row r="113" spans="1:62" s="807" customFormat="1" ht="114" customHeight="1">
      <c r="A113" s="933">
        <v>688630</v>
      </c>
      <c r="B113" s="934" t="s">
        <v>877</v>
      </c>
      <c r="C113" s="935" t="s">
        <v>35</v>
      </c>
      <c r="D113" s="934" t="s">
        <v>2116</v>
      </c>
      <c r="E113" s="913" t="s">
        <v>2209</v>
      </c>
      <c r="F113" s="914" t="s">
        <v>2210</v>
      </c>
      <c r="G113" s="936" t="e">
        <f>IF($AO113&lt;&gt;"",_xlfn.XLOOKUP(TEXT(A113,0),#REF!,#REF!,0),0)</f>
        <v>#REF!</v>
      </c>
      <c r="H113" s="936" t="e">
        <f>IF($AO113&lt;&gt;"",_xlfn.XLOOKUP(TEXT(A113,0),#REF!,#REF!,0),0)</f>
        <v>#REF!</v>
      </c>
      <c r="I113" s="936" t="e">
        <f>IF($AO113&lt;&gt;"", _xlfn.XLOOKUP(TEXT(A113,0),#REF!,#REF!,0),0)</f>
        <v>#REF!</v>
      </c>
      <c r="J113" s="936" t="e">
        <f>IF($AO113&lt;&gt;"",_xlfn.XLOOKUP(TEXT(A113,0),#REF!,#REF!,0),0)</f>
        <v>#REF!</v>
      </c>
      <c r="K113" s="936" t="e">
        <f>IF($AO113&lt;&gt;"",_xlfn.XLOOKUP(TEXT(A113,0),#REF!,#REF!,0),0)</f>
        <v>#REF!</v>
      </c>
      <c r="L113" s="936" t="e">
        <f>IF($AO113&lt;&gt;"",_xlfn.XLOOKUP(TEXT(A113,0),#REF!,#REF!,0),0)</f>
        <v>#REF!</v>
      </c>
      <c r="M113" s="937" t="e">
        <f t="shared" si="17"/>
        <v>#REF!</v>
      </c>
      <c r="N113" s="937" t="e">
        <f t="shared" si="18"/>
        <v>#REF!</v>
      </c>
      <c r="O113" s="937" t="e">
        <f t="shared" si="19"/>
        <v>#REF!</v>
      </c>
      <c r="P113" s="938" t="e">
        <f t="shared" si="20"/>
        <v>#REF!</v>
      </c>
      <c r="Q113" s="938" t="e">
        <f t="shared" si="21"/>
        <v>#REF!</v>
      </c>
      <c r="R113" s="938" t="e">
        <f t="shared" si="22"/>
        <v>#REF!</v>
      </c>
      <c r="S113" s="938" t="e">
        <f t="shared" si="23"/>
        <v>#REF!</v>
      </c>
      <c r="T113" s="938" t="e">
        <f t="shared" si="24"/>
        <v>#REF!</v>
      </c>
      <c r="U113" s="938" t="e">
        <f t="shared" si="25"/>
        <v>#REF!</v>
      </c>
      <c r="V113" s="938" t="e">
        <f t="shared" si="26"/>
        <v>#REF!</v>
      </c>
      <c r="W113" s="938" t="e">
        <f t="shared" si="27"/>
        <v>#REF!</v>
      </c>
      <c r="X113" s="938" t="e">
        <f t="shared" si="28"/>
        <v>#REF!</v>
      </c>
      <c r="Y113" s="989">
        <v>59446.36</v>
      </c>
      <c r="Z113" s="989">
        <v>7897.9999999999955</v>
      </c>
      <c r="AA113" s="989">
        <v>8327.0499999999993</v>
      </c>
      <c r="AB113" s="989">
        <v>2092.9699999999998</v>
      </c>
      <c r="AC113" s="989">
        <v>0</v>
      </c>
      <c r="AD113" s="989">
        <v>0</v>
      </c>
      <c r="AE113" s="939">
        <v>77764.38</v>
      </c>
      <c r="AF113" s="939">
        <v>67773.41</v>
      </c>
      <c r="AG113" s="939">
        <v>9990.9699999999957</v>
      </c>
      <c r="AH113" s="940" t="s">
        <v>2521</v>
      </c>
      <c r="AI113" s="941" t="s">
        <v>21273</v>
      </c>
      <c r="AJ113" s="941" t="s">
        <v>21276</v>
      </c>
      <c r="AK113" s="941" t="s">
        <v>21277</v>
      </c>
      <c r="AL113" s="936" t="s">
        <v>2349</v>
      </c>
      <c r="AM113" s="936" t="s">
        <v>2239</v>
      </c>
      <c r="AN113" s="940" t="str">
        <f>_xlfn.XLOOKUP(A113,MPL!C:C,MPL!N:N, "Not Found",0)</f>
        <v>Obligated</v>
      </c>
      <c r="AO113" s="943">
        <f>_xlfn.LET(
_xlpm.r,_xlfn.XLOOKUP(A113,MPL!C:C,MPL!S:S, "",0),
IF(ISNUMBER(_xlpm.r),_xlpm.r,"")
)</f>
        <v>44993.525173611109</v>
      </c>
      <c r="AP113" s="943" t="str">
        <f t="shared" si="29"/>
        <v>Obligated</v>
      </c>
      <c r="AQ113" s="944">
        <v>0.51</v>
      </c>
      <c r="AR113" s="936">
        <v>48673.979999999996</v>
      </c>
      <c r="AS113" s="936">
        <v>29090.400000000001</v>
      </c>
      <c r="AT113" s="936"/>
      <c r="AU113" s="936">
        <f t="shared" si="30"/>
        <v>77764.38</v>
      </c>
      <c r="AV113" s="936">
        <f t="shared" si="31"/>
        <v>16718</v>
      </c>
      <c r="AW113" s="945">
        <v>42728.41</v>
      </c>
      <c r="AX113" s="945">
        <v>7898</v>
      </c>
      <c r="AY113" s="945">
        <v>8327</v>
      </c>
      <c r="AZ113" s="945">
        <v>2092.9699999999998</v>
      </c>
      <c r="BA113" s="945">
        <v>0</v>
      </c>
      <c r="BB113" s="945">
        <v>0</v>
      </c>
      <c r="BC113" s="945">
        <v>61046.380000000005</v>
      </c>
      <c r="BD113" s="945">
        <v>51055.41</v>
      </c>
      <c r="BE113" s="945">
        <f t="shared" si="32"/>
        <v>9990.9699999999993</v>
      </c>
      <c r="BF113" s="934" t="s">
        <v>2240</v>
      </c>
      <c r="BG113" s="935" t="s">
        <v>275</v>
      </c>
      <c r="BH113" s="934" t="s">
        <v>2276</v>
      </c>
      <c r="BI113" s="946" t="e">
        <f t="shared" si="33"/>
        <v>#REF!</v>
      </c>
      <c r="BJ113" s="947" t="e">
        <v>#VALUE!</v>
      </c>
    </row>
    <row r="114" spans="1:62" s="807" customFormat="1" ht="114" customHeight="1">
      <c r="A114" s="933">
        <v>710110</v>
      </c>
      <c r="B114" s="934" t="s">
        <v>102</v>
      </c>
      <c r="C114" s="935" t="s">
        <v>35</v>
      </c>
      <c r="D114" s="934" t="s">
        <v>2116</v>
      </c>
      <c r="E114" s="913" t="s">
        <v>2209</v>
      </c>
      <c r="F114" s="914" t="s">
        <v>2210</v>
      </c>
      <c r="G114" s="936" t="e">
        <f>IF($AO114&lt;&gt;"",_xlfn.XLOOKUP(TEXT(A114,0),#REF!,#REF!,0),0)</f>
        <v>#REF!</v>
      </c>
      <c r="H114" s="936" t="e">
        <f>IF($AO114&lt;&gt;"",_xlfn.XLOOKUP(TEXT(A114,0),#REF!,#REF!,0),0)</f>
        <v>#REF!</v>
      </c>
      <c r="I114" s="936" t="e">
        <f>IF($AO114&lt;&gt;"", _xlfn.XLOOKUP(TEXT(A114,0),#REF!,#REF!,0),0)</f>
        <v>#REF!</v>
      </c>
      <c r="J114" s="936" t="e">
        <f>IF($AO114&lt;&gt;"",_xlfn.XLOOKUP(TEXT(A114,0),#REF!,#REF!,0),0)</f>
        <v>#REF!</v>
      </c>
      <c r="K114" s="936" t="e">
        <f>IF($AO114&lt;&gt;"",_xlfn.XLOOKUP(TEXT(A114,0),#REF!,#REF!,0),0)</f>
        <v>#REF!</v>
      </c>
      <c r="L114" s="936" t="e">
        <f>IF($AO114&lt;&gt;"",_xlfn.XLOOKUP(TEXT(A114,0),#REF!,#REF!,0),0)</f>
        <v>#REF!</v>
      </c>
      <c r="M114" s="937" t="e">
        <f t="shared" si="17"/>
        <v>#REF!</v>
      </c>
      <c r="N114" s="937" t="e">
        <f t="shared" si="18"/>
        <v>#REF!</v>
      </c>
      <c r="O114" s="937" t="e">
        <f t="shared" si="19"/>
        <v>#REF!</v>
      </c>
      <c r="P114" s="938" t="e">
        <f t="shared" si="20"/>
        <v>#REF!</v>
      </c>
      <c r="Q114" s="938" t="e">
        <f t="shared" si="21"/>
        <v>#REF!</v>
      </c>
      <c r="R114" s="938" t="e">
        <f t="shared" si="22"/>
        <v>#REF!</v>
      </c>
      <c r="S114" s="938" t="e">
        <f t="shared" si="23"/>
        <v>#REF!</v>
      </c>
      <c r="T114" s="938" t="e">
        <f t="shared" si="24"/>
        <v>#REF!</v>
      </c>
      <c r="U114" s="938" t="e">
        <f t="shared" si="25"/>
        <v>#REF!</v>
      </c>
      <c r="V114" s="938" t="e">
        <f t="shared" si="26"/>
        <v>#REF!</v>
      </c>
      <c r="W114" s="938" t="e">
        <f t="shared" si="27"/>
        <v>#REF!</v>
      </c>
      <c r="X114" s="938" t="e">
        <f t="shared" si="28"/>
        <v>#REF!</v>
      </c>
      <c r="Y114" s="989">
        <v>94998.5</v>
      </c>
      <c r="Z114" s="989">
        <v>1999.999999999998</v>
      </c>
      <c r="AA114" s="989">
        <v>14756.12</v>
      </c>
      <c r="AB114" s="989">
        <v>478.06</v>
      </c>
      <c r="AC114" s="989">
        <v>0</v>
      </c>
      <c r="AD114" s="989">
        <v>0</v>
      </c>
      <c r="AE114" s="939">
        <v>112232.68</v>
      </c>
      <c r="AF114" s="939">
        <v>109754.62</v>
      </c>
      <c r="AG114" s="939">
        <v>2478.0599999999981</v>
      </c>
      <c r="AH114" s="940" t="s">
        <v>2521</v>
      </c>
      <c r="AI114" s="941" t="s">
        <v>21273</v>
      </c>
      <c r="AJ114" s="941" t="s">
        <v>21276</v>
      </c>
      <c r="AK114" s="941" t="s">
        <v>21275</v>
      </c>
      <c r="AL114" s="936" t="s">
        <v>2275</v>
      </c>
      <c r="AM114" s="936" t="s">
        <v>2239</v>
      </c>
      <c r="AN114" s="940" t="str">
        <f>_xlfn.XLOOKUP(A114,MPL!C:C,MPL!N:N, "Not Found",0)</f>
        <v>Obligated</v>
      </c>
      <c r="AO114" s="943">
        <f>_xlfn.LET(
_xlpm.r,_xlfn.XLOOKUP(A114,MPL!C:C,MPL!S:S, "",0),
IF(ISNUMBER(_xlpm.r),_xlpm.r,"")
)</f>
        <v>45222.480671296296</v>
      </c>
      <c r="AP114" s="943" t="str">
        <f t="shared" si="29"/>
        <v>Obligated</v>
      </c>
      <c r="AQ114" s="944">
        <v>1</v>
      </c>
      <c r="AR114" s="936">
        <v>24406.159999999996</v>
      </c>
      <c r="AS114" s="936">
        <v>87826.52</v>
      </c>
      <c r="AT114" s="936"/>
      <c r="AU114" s="936">
        <f t="shared" si="30"/>
        <v>112232.68</v>
      </c>
      <c r="AV114" s="936">
        <f t="shared" si="31"/>
        <v>9701.8799999999901</v>
      </c>
      <c r="AW114" s="945">
        <v>85296.74</v>
      </c>
      <c r="AX114" s="945">
        <v>2000</v>
      </c>
      <c r="AY114" s="945">
        <v>14756</v>
      </c>
      <c r="AZ114" s="945">
        <v>478.06</v>
      </c>
      <c r="BA114" s="945">
        <v>0</v>
      </c>
      <c r="BB114" s="945">
        <v>0</v>
      </c>
      <c r="BC114" s="945">
        <v>102530.8</v>
      </c>
      <c r="BD114" s="945">
        <v>100052.74</v>
      </c>
      <c r="BE114" s="945">
        <f t="shared" si="32"/>
        <v>2478.06</v>
      </c>
      <c r="BF114" s="934" t="s">
        <v>2240</v>
      </c>
      <c r="BG114" s="935" t="s">
        <v>275</v>
      </c>
      <c r="BH114" s="934" t="s">
        <v>2276</v>
      </c>
      <c r="BI114" s="946" t="e">
        <f t="shared" si="33"/>
        <v>#REF!</v>
      </c>
      <c r="BJ114" s="947" t="e">
        <v>#VALUE!</v>
      </c>
    </row>
    <row r="115" spans="1:62" s="807" customFormat="1" ht="114" customHeight="1">
      <c r="A115" s="933">
        <v>701495</v>
      </c>
      <c r="B115" s="934" t="s">
        <v>875</v>
      </c>
      <c r="C115" s="935" t="s">
        <v>35</v>
      </c>
      <c r="D115" s="934" t="s">
        <v>2116</v>
      </c>
      <c r="E115" s="913" t="s">
        <v>2209</v>
      </c>
      <c r="F115" s="914" t="s">
        <v>2210</v>
      </c>
      <c r="G115" s="936" t="e">
        <f>IF($AO115&lt;&gt;"",_xlfn.XLOOKUP(TEXT(A115,0),#REF!,#REF!,0),0)</f>
        <v>#REF!</v>
      </c>
      <c r="H115" s="936" t="e">
        <f>IF($AO115&lt;&gt;"",_xlfn.XLOOKUP(TEXT(A115,0),#REF!,#REF!,0),0)</f>
        <v>#REF!</v>
      </c>
      <c r="I115" s="936" t="e">
        <f>IF($AO115&lt;&gt;"", _xlfn.XLOOKUP(TEXT(A115,0),#REF!,#REF!,0),0)</f>
        <v>#REF!</v>
      </c>
      <c r="J115" s="936" t="e">
        <f>IF($AO115&lt;&gt;"",_xlfn.XLOOKUP(TEXT(A115,0),#REF!,#REF!,0),0)</f>
        <v>#REF!</v>
      </c>
      <c r="K115" s="936" t="e">
        <f>IF($AO115&lt;&gt;"",_xlfn.XLOOKUP(TEXT(A115,0),#REF!,#REF!,0),0)</f>
        <v>#REF!</v>
      </c>
      <c r="L115" s="936" t="e">
        <f>IF($AO115&lt;&gt;"",_xlfn.XLOOKUP(TEXT(A115,0),#REF!,#REF!,0),0)</f>
        <v>#REF!</v>
      </c>
      <c r="M115" s="937" t="e">
        <f t="shared" si="17"/>
        <v>#REF!</v>
      </c>
      <c r="N115" s="937" t="e">
        <f t="shared" si="18"/>
        <v>#REF!</v>
      </c>
      <c r="O115" s="937" t="e">
        <f t="shared" si="19"/>
        <v>#REF!</v>
      </c>
      <c r="P115" s="938" t="e">
        <f t="shared" si="20"/>
        <v>#REF!</v>
      </c>
      <c r="Q115" s="938" t="e">
        <f t="shared" si="21"/>
        <v>#REF!</v>
      </c>
      <c r="R115" s="938" t="e">
        <f t="shared" si="22"/>
        <v>#REF!</v>
      </c>
      <c r="S115" s="938" t="e">
        <f t="shared" si="23"/>
        <v>#REF!</v>
      </c>
      <c r="T115" s="938" t="e">
        <f t="shared" si="24"/>
        <v>#REF!</v>
      </c>
      <c r="U115" s="938" t="e">
        <f t="shared" si="25"/>
        <v>#REF!</v>
      </c>
      <c r="V115" s="938" t="e">
        <f t="shared" si="26"/>
        <v>#REF!</v>
      </c>
      <c r="W115" s="938" t="e">
        <f t="shared" si="27"/>
        <v>#REF!</v>
      </c>
      <c r="X115" s="938" t="e">
        <f t="shared" si="28"/>
        <v>#REF!</v>
      </c>
      <c r="Y115" s="989">
        <v>20549.54</v>
      </c>
      <c r="Z115" s="989">
        <v>4609</v>
      </c>
      <c r="AA115" s="989">
        <v>3959.6</v>
      </c>
      <c r="AB115" s="989">
        <v>1221.3900000000001</v>
      </c>
      <c r="AC115" s="989">
        <v>0</v>
      </c>
      <c r="AD115" s="989">
        <v>0</v>
      </c>
      <c r="AE115" s="939">
        <v>30339.53</v>
      </c>
      <c r="AF115" s="939">
        <v>24509.14</v>
      </c>
      <c r="AG115" s="939">
        <v>5830.39</v>
      </c>
      <c r="AH115" s="940" t="s">
        <v>2521</v>
      </c>
      <c r="AI115" s="941" t="s">
        <v>21273</v>
      </c>
      <c r="AJ115" s="941" t="s">
        <v>21276</v>
      </c>
      <c r="AK115" s="941" t="s">
        <v>21275</v>
      </c>
      <c r="AL115" s="936" t="s">
        <v>2275</v>
      </c>
      <c r="AM115" s="936" t="s">
        <v>2239</v>
      </c>
      <c r="AN115" s="940" t="str">
        <f>_xlfn.XLOOKUP(A115,MPL!C:C,MPL!N:N, "Not Found",0)</f>
        <v>Obligated</v>
      </c>
      <c r="AO115" s="943">
        <f>_xlfn.LET(
_xlpm.r,_xlfn.XLOOKUP(A115,MPL!C:C,MPL!S:S, "",0),
IF(ISNUMBER(_xlpm.r),_xlpm.r,"")
)</f>
        <v>44987.516817129632</v>
      </c>
      <c r="AP115" s="943" t="str">
        <f t="shared" si="29"/>
        <v>Obligated</v>
      </c>
      <c r="AQ115" s="944">
        <v>1</v>
      </c>
      <c r="AR115" s="936">
        <v>13366.509999999997</v>
      </c>
      <c r="AS115" s="936">
        <v>16973.019999999997</v>
      </c>
      <c r="AT115" s="936"/>
      <c r="AU115" s="936">
        <f t="shared" si="30"/>
        <v>30339.529999999992</v>
      </c>
      <c r="AV115" s="936">
        <f t="shared" si="31"/>
        <v>701.18000000000029</v>
      </c>
      <c r="AW115" s="945">
        <v>19848.36</v>
      </c>
      <c r="AX115" s="945">
        <v>4609</v>
      </c>
      <c r="AY115" s="945">
        <v>3959.6</v>
      </c>
      <c r="AZ115" s="945">
        <v>1221.3900000000001</v>
      </c>
      <c r="BA115" s="945">
        <v>0</v>
      </c>
      <c r="BB115" s="945">
        <v>0</v>
      </c>
      <c r="BC115" s="945">
        <v>29638.35</v>
      </c>
      <c r="BD115" s="945">
        <v>23807.96</v>
      </c>
      <c r="BE115" s="945">
        <f t="shared" si="32"/>
        <v>5830.39</v>
      </c>
      <c r="BF115" s="934" t="s">
        <v>2240</v>
      </c>
      <c r="BG115" s="935" t="s">
        <v>275</v>
      </c>
      <c r="BH115" s="934" t="s">
        <v>2276</v>
      </c>
      <c r="BI115" s="946" t="e">
        <f t="shared" si="33"/>
        <v>#REF!</v>
      </c>
      <c r="BJ115" s="947" t="e">
        <v>#VALUE!</v>
      </c>
    </row>
    <row r="116" spans="1:62" s="807" customFormat="1" ht="114" customHeight="1">
      <c r="A116" s="933">
        <v>673848</v>
      </c>
      <c r="B116" s="934" t="s">
        <v>1031</v>
      </c>
      <c r="C116" s="935" t="s">
        <v>35</v>
      </c>
      <c r="D116" s="934" t="s">
        <v>2116</v>
      </c>
      <c r="E116" s="913" t="s">
        <v>2209</v>
      </c>
      <c r="F116" s="914" t="s">
        <v>2210</v>
      </c>
      <c r="G116" s="936" t="e">
        <f>IF($AO116&lt;&gt;"",_xlfn.XLOOKUP(TEXT(A116,0),#REF!,#REF!,0),0)</f>
        <v>#REF!</v>
      </c>
      <c r="H116" s="936" t="e">
        <f>IF($AO116&lt;&gt;"",_xlfn.XLOOKUP(TEXT(A116,0),#REF!,#REF!,0),0)</f>
        <v>#REF!</v>
      </c>
      <c r="I116" s="936" t="e">
        <f>IF($AO116&lt;&gt;"", _xlfn.XLOOKUP(TEXT(A116,0),#REF!,#REF!,0),0)</f>
        <v>#REF!</v>
      </c>
      <c r="J116" s="936" t="e">
        <f>IF($AO116&lt;&gt;"",_xlfn.XLOOKUP(TEXT(A116,0),#REF!,#REF!,0),0)</f>
        <v>#REF!</v>
      </c>
      <c r="K116" s="936" t="e">
        <f>IF($AO116&lt;&gt;"",_xlfn.XLOOKUP(TEXT(A116,0),#REF!,#REF!,0),0)</f>
        <v>#REF!</v>
      </c>
      <c r="L116" s="936" t="e">
        <f>IF($AO116&lt;&gt;"",_xlfn.XLOOKUP(TEXT(A116,0),#REF!,#REF!,0),0)</f>
        <v>#REF!</v>
      </c>
      <c r="M116" s="937" t="e">
        <f t="shared" si="17"/>
        <v>#REF!</v>
      </c>
      <c r="N116" s="937" t="e">
        <f t="shared" si="18"/>
        <v>#REF!</v>
      </c>
      <c r="O116" s="937" t="e">
        <f t="shared" si="19"/>
        <v>#REF!</v>
      </c>
      <c r="P116" s="938" t="e">
        <f t="shared" si="20"/>
        <v>#REF!</v>
      </c>
      <c r="Q116" s="938" t="e">
        <f t="shared" si="21"/>
        <v>#REF!</v>
      </c>
      <c r="R116" s="938" t="e">
        <f t="shared" si="22"/>
        <v>#REF!</v>
      </c>
      <c r="S116" s="938" t="e">
        <f t="shared" si="23"/>
        <v>#REF!</v>
      </c>
      <c r="T116" s="938" t="e">
        <f t="shared" si="24"/>
        <v>#REF!</v>
      </c>
      <c r="U116" s="938" t="e">
        <f t="shared" si="25"/>
        <v>#REF!</v>
      </c>
      <c r="V116" s="938" t="e">
        <f t="shared" si="26"/>
        <v>#REF!</v>
      </c>
      <c r="W116" s="938" t="e">
        <f t="shared" si="27"/>
        <v>#REF!</v>
      </c>
      <c r="X116" s="938" t="e">
        <f t="shared" si="28"/>
        <v>#REF!</v>
      </c>
      <c r="Y116" s="989">
        <v>139921</v>
      </c>
      <c r="Z116" s="989">
        <v>4443</v>
      </c>
      <c r="AA116" s="989">
        <v>13281</v>
      </c>
      <c r="AB116" s="989">
        <v>1177</v>
      </c>
      <c r="AC116" s="989">
        <v>0</v>
      </c>
      <c r="AD116" s="989">
        <v>0</v>
      </c>
      <c r="AE116" s="939">
        <v>158822</v>
      </c>
      <c r="AF116" s="939">
        <v>153202</v>
      </c>
      <c r="AG116" s="939">
        <v>5620</v>
      </c>
      <c r="AH116" s="940" t="s">
        <v>2521</v>
      </c>
      <c r="AI116" s="941" t="s">
        <v>21273</v>
      </c>
      <c r="AJ116" s="941" t="s">
        <v>21276</v>
      </c>
      <c r="AK116" s="941" t="s">
        <v>21277</v>
      </c>
      <c r="AL116" s="1031" t="s">
        <v>2350</v>
      </c>
      <c r="AM116" s="936" t="s">
        <v>2239</v>
      </c>
      <c r="AN116" s="940" t="str">
        <f>_xlfn.XLOOKUP(A116,MPL!C:C,MPL!N:N, "Not Found",0)</f>
        <v>Obligated</v>
      </c>
      <c r="AO116" s="943">
        <f>_xlfn.LET(
_xlpm.r,_xlfn.XLOOKUP(A116,MPL!C:C,MPL!S:S, "",0),
IF(ISNUMBER(_xlpm.r),_xlpm.r,"")
)</f>
        <v>44754.485335648147</v>
      </c>
      <c r="AP116" s="943" t="str">
        <f t="shared" si="29"/>
        <v>Obligated</v>
      </c>
      <c r="AQ116" s="944">
        <v>0.56000000000000005</v>
      </c>
      <c r="AR116" s="936">
        <v>42133.879999999983</v>
      </c>
      <c r="AS116" s="936">
        <v>88774.550000000047</v>
      </c>
      <c r="AT116" s="936"/>
      <c r="AU116" s="936">
        <f t="shared" si="30"/>
        <v>130908.43000000002</v>
      </c>
      <c r="AV116" s="936">
        <f t="shared" si="31"/>
        <v>-2289579.1900000004</v>
      </c>
      <c r="AW116" s="945">
        <v>2046324.94</v>
      </c>
      <c r="AX116" s="945">
        <v>9000.11</v>
      </c>
      <c r="AY116" s="945">
        <v>182160.96</v>
      </c>
      <c r="AZ116" s="945">
        <v>5677.18</v>
      </c>
      <c r="BA116" s="945">
        <v>145915.26</v>
      </c>
      <c r="BB116" s="945">
        <v>59322.74</v>
      </c>
      <c r="BC116" s="945">
        <v>2448401.1900000004</v>
      </c>
      <c r="BD116" s="945">
        <v>2374401.16</v>
      </c>
      <c r="BE116" s="945">
        <f t="shared" si="32"/>
        <v>74000.03</v>
      </c>
      <c r="BF116" s="934" t="s">
        <v>2240</v>
      </c>
      <c r="BG116" s="935" t="s">
        <v>275</v>
      </c>
      <c r="BH116" s="934" t="s">
        <v>2276</v>
      </c>
      <c r="BI116" s="946" t="e">
        <f t="shared" si="33"/>
        <v>#REF!</v>
      </c>
      <c r="BJ116" s="947" t="e">
        <v>#VALUE!</v>
      </c>
    </row>
    <row r="117" spans="1:62" s="807" customFormat="1" ht="114" customHeight="1">
      <c r="A117" s="933">
        <v>673795</v>
      </c>
      <c r="B117" s="934" t="s">
        <v>718</v>
      </c>
      <c r="C117" s="935" t="s">
        <v>35</v>
      </c>
      <c r="D117" s="934" t="s">
        <v>2116</v>
      </c>
      <c r="E117" s="913" t="s">
        <v>2209</v>
      </c>
      <c r="F117" s="914" t="s">
        <v>2210</v>
      </c>
      <c r="G117" s="936" t="e">
        <f>IF($AO117&lt;&gt;"",_xlfn.XLOOKUP(TEXT(A117,0),#REF!,#REF!,0),0)</f>
        <v>#REF!</v>
      </c>
      <c r="H117" s="936" t="e">
        <f>IF($AO117&lt;&gt;"",_xlfn.XLOOKUP(TEXT(A117,0),#REF!,#REF!,0),0)</f>
        <v>#REF!</v>
      </c>
      <c r="I117" s="936" t="e">
        <f>IF($AO117&lt;&gt;"", _xlfn.XLOOKUP(TEXT(A117,0),#REF!,#REF!,0),0)</f>
        <v>#REF!</v>
      </c>
      <c r="J117" s="936" t="e">
        <f>IF($AO117&lt;&gt;"",_xlfn.XLOOKUP(TEXT(A117,0),#REF!,#REF!,0),0)</f>
        <v>#REF!</v>
      </c>
      <c r="K117" s="936" t="e">
        <f>IF($AO117&lt;&gt;"",_xlfn.XLOOKUP(TEXT(A117,0),#REF!,#REF!,0),0)</f>
        <v>#REF!</v>
      </c>
      <c r="L117" s="936" t="e">
        <f>IF($AO117&lt;&gt;"",_xlfn.XLOOKUP(TEXT(A117,0),#REF!,#REF!,0),0)</f>
        <v>#REF!</v>
      </c>
      <c r="M117" s="937" t="e">
        <f t="shared" si="17"/>
        <v>#REF!</v>
      </c>
      <c r="N117" s="937" t="e">
        <f t="shared" si="18"/>
        <v>#REF!</v>
      </c>
      <c r="O117" s="937" t="e">
        <f t="shared" si="19"/>
        <v>#REF!</v>
      </c>
      <c r="P117" s="938" t="e">
        <f t="shared" si="20"/>
        <v>#REF!</v>
      </c>
      <c r="Q117" s="938" t="e">
        <f t="shared" si="21"/>
        <v>#REF!</v>
      </c>
      <c r="R117" s="938" t="e">
        <f t="shared" si="22"/>
        <v>#REF!</v>
      </c>
      <c r="S117" s="938" t="e">
        <f t="shared" si="23"/>
        <v>#REF!</v>
      </c>
      <c r="T117" s="938" t="e">
        <f t="shared" si="24"/>
        <v>#REF!</v>
      </c>
      <c r="U117" s="938" t="e">
        <f t="shared" si="25"/>
        <v>#REF!</v>
      </c>
      <c r="V117" s="938" t="e">
        <f t="shared" si="26"/>
        <v>#REF!</v>
      </c>
      <c r="W117" s="938" t="e">
        <f t="shared" si="27"/>
        <v>#REF!</v>
      </c>
      <c r="X117" s="938" t="e">
        <f t="shared" si="28"/>
        <v>#REF!</v>
      </c>
      <c r="Y117" s="989">
        <v>1615221.64</v>
      </c>
      <c r="Z117" s="989">
        <v>291663</v>
      </c>
      <c r="AA117" s="989">
        <v>278116</v>
      </c>
      <c r="AB117" s="989">
        <v>77291</v>
      </c>
      <c r="AC117" s="989">
        <v>0</v>
      </c>
      <c r="AD117" s="989">
        <v>0</v>
      </c>
      <c r="AE117" s="939">
        <v>2262291.6399999997</v>
      </c>
      <c r="AF117" s="939">
        <v>1893337.64</v>
      </c>
      <c r="AG117" s="939">
        <v>368954</v>
      </c>
      <c r="AH117" s="940" t="s">
        <v>2521</v>
      </c>
      <c r="AI117" s="941" t="s">
        <v>21273</v>
      </c>
      <c r="AJ117" s="941" t="s">
        <v>21276</v>
      </c>
      <c r="AK117" s="941" t="s">
        <v>21277</v>
      </c>
      <c r="AL117" s="936" t="s">
        <v>2351</v>
      </c>
      <c r="AM117" s="936" t="s">
        <v>2239</v>
      </c>
      <c r="AN117" s="940" t="str">
        <f>_xlfn.XLOOKUP(A117,MPL!C:C,MPL!N:N, "Not Found",0)</f>
        <v>Obligated</v>
      </c>
      <c r="AO117" s="943">
        <f>_xlfn.LET(
_xlpm.r,_xlfn.XLOOKUP(A117,MPL!C:C,MPL!S:S, "",0),
IF(ISNUMBER(_xlpm.r),_xlpm.r,"")
)</f>
        <v>44775.487627314818</v>
      </c>
      <c r="AP117" s="943" t="str">
        <f t="shared" si="29"/>
        <v>Obligated</v>
      </c>
      <c r="AQ117" s="944">
        <v>0.89</v>
      </c>
      <c r="AR117" s="936">
        <v>488162.3299999999</v>
      </c>
      <c r="AS117" s="936">
        <v>1538561.4799999972</v>
      </c>
      <c r="AT117" s="936"/>
      <c r="AU117" s="936">
        <f t="shared" si="30"/>
        <v>2026723.809999997</v>
      </c>
      <c r="AV117" s="936">
        <f t="shared" si="31"/>
        <v>-8126669.6000000006</v>
      </c>
      <c r="AW117" s="945">
        <v>8687329.9900000002</v>
      </c>
      <c r="AX117" s="945">
        <v>35434.35</v>
      </c>
      <c r="AY117" s="945">
        <v>773151.6</v>
      </c>
      <c r="AZ117" s="945">
        <v>23427.4</v>
      </c>
      <c r="BA117" s="945">
        <v>622940.21</v>
      </c>
      <c r="BB117" s="945">
        <v>246677.69</v>
      </c>
      <c r="BC117" s="945">
        <v>10388961.24</v>
      </c>
      <c r="BD117" s="945">
        <v>10083421.800000001</v>
      </c>
      <c r="BE117" s="945">
        <f t="shared" si="32"/>
        <v>305539.44</v>
      </c>
      <c r="BF117" s="934" t="s">
        <v>2240</v>
      </c>
      <c r="BG117" s="935" t="s">
        <v>275</v>
      </c>
      <c r="BH117" s="934" t="s">
        <v>2276</v>
      </c>
      <c r="BI117" s="946" t="e">
        <f t="shared" si="33"/>
        <v>#REF!</v>
      </c>
      <c r="BJ117" s="947" t="e">
        <v>#VALUE!</v>
      </c>
    </row>
    <row r="118" spans="1:62" s="807" customFormat="1" ht="114" customHeight="1">
      <c r="A118" s="933">
        <v>674092</v>
      </c>
      <c r="B118" s="934" t="s">
        <v>1067</v>
      </c>
      <c r="C118" s="935" t="s">
        <v>35</v>
      </c>
      <c r="D118" s="934" t="s">
        <v>2116</v>
      </c>
      <c r="E118" s="913" t="s">
        <v>2209</v>
      </c>
      <c r="F118" s="914" t="s">
        <v>2210</v>
      </c>
      <c r="G118" s="936" t="e">
        <f>IF($AO118&lt;&gt;"",_xlfn.XLOOKUP(TEXT(A118,0),#REF!,#REF!,0),0)</f>
        <v>#REF!</v>
      </c>
      <c r="H118" s="936" t="e">
        <f>IF($AO118&lt;&gt;"",_xlfn.XLOOKUP(TEXT(A118,0),#REF!,#REF!,0),0)</f>
        <v>#REF!</v>
      </c>
      <c r="I118" s="936" t="e">
        <f>IF($AO118&lt;&gt;"", _xlfn.XLOOKUP(TEXT(A118,0),#REF!,#REF!,0),0)</f>
        <v>#REF!</v>
      </c>
      <c r="J118" s="936" t="e">
        <f>IF($AO118&lt;&gt;"",_xlfn.XLOOKUP(TEXT(A118,0),#REF!,#REF!,0),0)</f>
        <v>#REF!</v>
      </c>
      <c r="K118" s="936" t="e">
        <f>IF($AO118&lt;&gt;"",_xlfn.XLOOKUP(TEXT(A118,0),#REF!,#REF!,0),0)</f>
        <v>#REF!</v>
      </c>
      <c r="L118" s="936" t="e">
        <f>IF($AO118&lt;&gt;"",_xlfn.XLOOKUP(TEXT(A118,0),#REF!,#REF!,0),0)</f>
        <v>#REF!</v>
      </c>
      <c r="M118" s="937" t="e">
        <f t="shared" si="17"/>
        <v>#REF!</v>
      </c>
      <c r="N118" s="937" t="e">
        <f t="shared" si="18"/>
        <v>#REF!</v>
      </c>
      <c r="O118" s="937" t="e">
        <f t="shared" si="19"/>
        <v>#REF!</v>
      </c>
      <c r="P118" s="938" t="e">
        <f t="shared" si="20"/>
        <v>#REF!</v>
      </c>
      <c r="Q118" s="938" t="e">
        <f t="shared" si="21"/>
        <v>#REF!</v>
      </c>
      <c r="R118" s="938" t="e">
        <f t="shared" si="22"/>
        <v>#REF!</v>
      </c>
      <c r="S118" s="938" t="e">
        <f t="shared" si="23"/>
        <v>#REF!</v>
      </c>
      <c r="T118" s="938" t="e">
        <f t="shared" si="24"/>
        <v>#REF!</v>
      </c>
      <c r="U118" s="938" t="e">
        <f t="shared" si="25"/>
        <v>#REF!</v>
      </c>
      <c r="V118" s="938" t="e">
        <f t="shared" si="26"/>
        <v>#REF!</v>
      </c>
      <c r="W118" s="938" t="e">
        <f t="shared" si="27"/>
        <v>#REF!</v>
      </c>
      <c r="X118" s="938" t="e">
        <f t="shared" si="28"/>
        <v>#REF!</v>
      </c>
      <c r="Y118" s="989">
        <v>939116.74</v>
      </c>
      <c r="Z118" s="989">
        <v>71480</v>
      </c>
      <c r="AA118" s="989">
        <v>82578</v>
      </c>
      <c r="AB118" s="989">
        <v>18942</v>
      </c>
      <c r="AC118" s="989">
        <v>0</v>
      </c>
      <c r="AD118" s="989">
        <v>0</v>
      </c>
      <c r="AE118" s="939">
        <v>1112116.74</v>
      </c>
      <c r="AF118" s="939">
        <v>1021694.74</v>
      </c>
      <c r="AG118" s="939">
        <v>90422</v>
      </c>
      <c r="AH118" s="940" t="s">
        <v>2521</v>
      </c>
      <c r="AI118" s="941" t="s">
        <v>21273</v>
      </c>
      <c r="AJ118" s="941" t="s">
        <v>21276</v>
      </c>
      <c r="AK118" s="941" t="s">
        <v>21277</v>
      </c>
      <c r="AL118" s="936" t="s">
        <v>2352</v>
      </c>
      <c r="AM118" s="936" t="s">
        <v>2239</v>
      </c>
      <c r="AN118" s="940" t="str">
        <f>_xlfn.XLOOKUP(A118,MPL!C:C,MPL!N:N, "Not Found",0)</f>
        <v>Obligated</v>
      </c>
      <c r="AO118" s="943">
        <f>_xlfn.LET(
_xlpm.r,_xlfn.XLOOKUP(A118,MPL!C:C,MPL!S:S, "",0),
IF(ISNUMBER(_xlpm.r),_xlpm.r,"")
)</f>
        <v>44820.495578703703</v>
      </c>
      <c r="AP118" s="943" t="str">
        <f t="shared" si="29"/>
        <v>Obligated</v>
      </c>
      <c r="AQ118" s="944">
        <v>0.78</v>
      </c>
      <c r="AR118" s="936">
        <v>156813.85999999996</v>
      </c>
      <c r="AS118" s="936">
        <v>934302.87999999907</v>
      </c>
      <c r="AT118" s="936"/>
      <c r="AU118" s="936">
        <f t="shared" si="30"/>
        <v>1091116.7399999991</v>
      </c>
      <c r="AV118" s="936">
        <f t="shared" si="31"/>
        <v>-8127564.8100000005</v>
      </c>
      <c r="AW118" s="945">
        <v>7714746.9400000004</v>
      </c>
      <c r="AX118" s="945">
        <v>2136.3000000000002</v>
      </c>
      <c r="AY118" s="945">
        <v>719754.49</v>
      </c>
      <c r="AZ118" s="945">
        <v>1369.92</v>
      </c>
      <c r="BA118" s="945">
        <v>787627.58</v>
      </c>
      <c r="BB118" s="945">
        <v>14046.32</v>
      </c>
      <c r="BC118" s="945">
        <v>9239681.5500000007</v>
      </c>
      <c r="BD118" s="945">
        <v>9222129.0099999998</v>
      </c>
      <c r="BE118" s="945">
        <f t="shared" si="32"/>
        <v>17552.54</v>
      </c>
      <c r="BF118" s="934" t="s">
        <v>2240</v>
      </c>
      <c r="BG118" s="935" t="s">
        <v>275</v>
      </c>
      <c r="BH118" s="934" t="s">
        <v>2276</v>
      </c>
      <c r="BI118" s="946" t="e">
        <f t="shared" si="33"/>
        <v>#REF!</v>
      </c>
      <c r="BJ118" s="947" t="e">
        <v>#VALUE!</v>
      </c>
    </row>
    <row r="119" spans="1:62" s="807" customFormat="1" ht="114" customHeight="1">
      <c r="A119" s="933">
        <v>673775</v>
      </c>
      <c r="B119" s="934" t="s">
        <v>1060</v>
      </c>
      <c r="C119" s="935" t="s">
        <v>35</v>
      </c>
      <c r="D119" s="934" t="s">
        <v>2116</v>
      </c>
      <c r="E119" s="913" t="s">
        <v>2209</v>
      </c>
      <c r="F119" s="914" t="s">
        <v>2210</v>
      </c>
      <c r="G119" s="936" t="e">
        <f>IF($AO119&lt;&gt;"",_xlfn.XLOOKUP(TEXT(A119,0),#REF!,#REF!,0),0)</f>
        <v>#REF!</v>
      </c>
      <c r="H119" s="936" t="e">
        <f>IF($AO119&lt;&gt;"",_xlfn.XLOOKUP(TEXT(A119,0),#REF!,#REF!,0),0)</f>
        <v>#REF!</v>
      </c>
      <c r="I119" s="936" t="e">
        <f>IF($AO119&lt;&gt;"", _xlfn.XLOOKUP(TEXT(A119,0),#REF!,#REF!,0),0)</f>
        <v>#REF!</v>
      </c>
      <c r="J119" s="936" t="e">
        <f>IF($AO119&lt;&gt;"",_xlfn.XLOOKUP(TEXT(A119,0),#REF!,#REF!,0),0)</f>
        <v>#REF!</v>
      </c>
      <c r="K119" s="936" t="e">
        <f>IF($AO119&lt;&gt;"",_xlfn.XLOOKUP(TEXT(A119,0),#REF!,#REF!,0),0)</f>
        <v>#REF!</v>
      </c>
      <c r="L119" s="936" t="e">
        <f>IF($AO119&lt;&gt;"",_xlfn.XLOOKUP(TEXT(A119,0),#REF!,#REF!,0),0)</f>
        <v>#REF!</v>
      </c>
      <c r="M119" s="937" t="e">
        <f t="shared" si="17"/>
        <v>#REF!</v>
      </c>
      <c r="N119" s="937" t="e">
        <f t="shared" si="18"/>
        <v>#REF!</v>
      </c>
      <c r="O119" s="937" t="e">
        <f t="shared" si="19"/>
        <v>#REF!</v>
      </c>
      <c r="P119" s="938" t="e">
        <f t="shared" si="20"/>
        <v>#REF!</v>
      </c>
      <c r="Q119" s="938" t="e">
        <f t="shared" si="21"/>
        <v>#REF!</v>
      </c>
      <c r="R119" s="938" t="e">
        <f t="shared" si="22"/>
        <v>#REF!</v>
      </c>
      <c r="S119" s="938" t="e">
        <f t="shared" si="23"/>
        <v>#REF!</v>
      </c>
      <c r="T119" s="938" t="e">
        <f t="shared" si="24"/>
        <v>#REF!</v>
      </c>
      <c r="U119" s="938" t="e">
        <f t="shared" si="25"/>
        <v>#REF!</v>
      </c>
      <c r="V119" s="938" t="e">
        <f t="shared" si="26"/>
        <v>#REF!</v>
      </c>
      <c r="W119" s="938" t="e">
        <f t="shared" si="27"/>
        <v>#REF!</v>
      </c>
      <c r="X119" s="938" t="e">
        <f t="shared" si="28"/>
        <v>#REF!</v>
      </c>
      <c r="Y119" s="989">
        <v>5304271.78</v>
      </c>
      <c r="Z119" s="989">
        <v>777623.00000000012</v>
      </c>
      <c r="AA119" s="989">
        <v>689888.45</v>
      </c>
      <c r="AB119" s="989">
        <v>79570.100000000006</v>
      </c>
      <c r="AC119" s="989">
        <v>0</v>
      </c>
      <c r="AD119" s="989">
        <v>0</v>
      </c>
      <c r="AE119" s="939">
        <v>6851353.3300000001</v>
      </c>
      <c r="AF119" s="939">
        <v>5994160.2300000004</v>
      </c>
      <c r="AG119" s="939">
        <v>857193.10000000009</v>
      </c>
      <c r="AH119" s="940" t="s">
        <v>2521</v>
      </c>
      <c r="AI119" s="941" t="s">
        <v>21273</v>
      </c>
      <c r="AJ119" s="941" t="s">
        <v>21276</v>
      </c>
      <c r="AK119" s="941" t="s">
        <v>21277</v>
      </c>
      <c r="AL119" s="936" t="s">
        <v>2353</v>
      </c>
      <c r="AM119" s="936" t="s">
        <v>2239</v>
      </c>
      <c r="AN119" s="940" t="str">
        <f>_xlfn.XLOOKUP(A119,MPL!C:C,MPL!N:N, "Not Found",0)</f>
        <v>Obligated</v>
      </c>
      <c r="AO119" s="943">
        <f>_xlfn.LET(
_xlpm.r,_xlfn.XLOOKUP(A119,MPL!C:C,MPL!S:S, "",0),
IF(ISNUMBER(_xlpm.r),_xlpm.r,"")
)</f>
        <v>44922.495069444441</v>
      </c>
      <c r="AP119" s="943" t="str">
        <f t="shared" si="29"/>
        <v>Obligated</v>
      </c>
      <c r="AQ119" s="944">
        <v>0.89</v>
      </c>
      <c r="AR119" s="936">
        <v>990297.73000000021</v>
      </c>
      <c r="AS119" s="936">
        <v>5471574.1999999993</v>
      </c>
      <c r="AT119" s="936"/>
      <c r="AU119" s="936">
        <f t="shared" si="30"/>
        <v>6461871.9299999997</v>
      </c>
      <c r="AV119" s="936">
        <f t="shared" si="31"/>
        <v>-11660844.130000001</v>
      </c>
      <c r="AW119" s="945">
        <v>15534571.380000001</v>
      </c>
      <c r="AX119" s="945">
        <v>65783.22</v>
      </c>
      <c r="AY119" s="945">
        <v>1378411.7</v>
      </c>
      <c r="AZ119" s="945">
        <v>41393.160000000003</v>
      </c>
      <c r="BA119" s="945">
        <v>1059507.72</v>
      </c>
      <c r="BB119" s="945">
        <v>432530.28</v>
      </c>
      <c r="BC119" s="945">
        <v>18512197.460000001</v>
      </c>
      <c r="BD119" s="945">
        <v>17972490.800000001</v>
      </c>
      <c r="BE119" s="945">
        <f t="shared" si="32"/>
        <v>539706.66</v>
      </c>
      <c r="BF119" s="934" t="s">
        <v>2240</v>
      </c>
      <c r="BG119" s="935" t="s">
        <v>275</v>
      </c>
      <c r="BH119" s="934" t="s">
        <v>2276</v>
      </c>
      <c r="BI119" s="946" t="e">
        <f t="shared" si="33"/>
        <v>#REF!</v>
      </c>
      <c r="BJ119" s="947" t="e">
        <v>#VALUE!</v>
      </c>
    </row>
    <row r="120" spans="1:62" s="807" customFormat="1" ht="114" customHeight="1">
      <c r="A120" s="933">
        <v>334329</v>
      </c>
      <c r="B120" s="934" t="s">
        <v>715</v>
      </c>
      <c r="C120" s="935" t="s">
        <v>35</v>
      </c>
      <c r="D120" s="934" t="s">
        <v>2116</v>
      </c>
      <c r="E120" s="913" t="s">
        <v>2209</v>
      </c>
      <c r="F120" s="914" t="s">
        <v>2210</v>
      </c>
      <c r="G120" s="936" t="e">
        <f>IF($AO120&lt;&gt;"",_xlfn.XLOOKUP(TEXT(A120,0),#REF!,#REF!,0),0)</f>
        <v>#REF!</v>
      </c>
      <c r="H120" s="936" t="e">
        <f>IF($AO120&lt;&gt;"",_xlfn.XLOOKUP(TEXT(A120,0),#REF!,#REF!,0),0)</f>
        <v>#REF!</v>
      </c>
      <c r="I120" s="936" t="e">
        <f>IF($AO120&lt;&gt;"", _xlfn.XLOOKUP(TEXT(A120,0),#REF!,#REF!,0),0)</f>
        <v>#REF!</v>
      </c>
      <c r="J120" s="936" t="e">
        <f>IF($AO120&lt;&gt;"",_xlfn.XLOOKUP(TEXT(A120,0),#REF!,#REF!,0),0)</f>
        <v>#REF!</v>
      </c>
      <c r="K120" s="936" t="e">
        <f>IF($AO120&lt;&gt;"",_xlfn.XLOOKUP(TEXT(A120,0),#REF!,#REF!,0),0)</f>
        <v>#REF!</v>
      </c>
      <c r="L120" s="936" t="e">
        <f>IF($AO120&lt;&gt;"",_xlfn.XLOOKUP(TEXT(A120,0),#REF!,#REF!,0),0)</f>
        <v>#REF!</v>
      </c>
      <c r="M120" s="937" t="e">
        <f t="shared" si="17"/>
        <v>#REF!</v>
      </c>
      <c r="N120" s="937" t="e">
        <f t="shared" si="18"/>
        <v>#REF!</v>
      </c>
      <c r="O120" s="937" t="e">
        <f t="shared" si="19"/>
        <v>#REF!</v>
      </c>
      <c r="P120" s="938" t="e">
        <f t="shared" si="20"/>
        <v>#REF!</v>
      </c>
      <c r="Q120" s="938" t="e">
        <f t="shared" si="21"/>
        <v>#REF!</v>
      </c>
      <c r="R120" s="938" t="e">
        <f t="shared" si="22"/>
        <v>#REF!</v>
      </c>
      <c r="S120" s="938" t="e">
        <f t="shared" si="23"/>
        <v>#REF!</v>
      </c>
      <c r="T120" s="938" t="e">
        <f t="shared" si="24"/>
        <v>#REF!</v>
      </c>
      <c r="U120" s="938" t="e">
        <f t="shared" si="25"/>
        <v>#REF!</v>
      </c>
      <c r="V120" s="938" t="e">
        <f t="shared" si="26"/>
        <v>#REF!</v>
      </c>
      <c r="W120" s="938" t="e">
        <f t="shared" si="27"/>
        <v>#REF!</v>
      </c>
      <c r="X120" s="938" t="e">
        <f t="shared" si="28"/>
        <v>#REF!</v>
      </c>
      <c r="Y120" s="989">
        <v>342249.92</v>
      </c>
      <c r="Z120" s="989">
        <v>50699</v>
      </c>
      <c r="AA120" s="989">
        <v>25530</v>
      </c>
      <c r="AB120" s="989">
        <v>13435</v>
      </c>
      <c r="AC120" s="989">
        <v>0</v>
      </c>
      <c r="AD120" s="989">
        <v>0</v>
      </c>
      <c r="AE120" s="939">
        <v>431913.92</v>
      </c>
      <c r="AF120" s="939">
        <v>367779.92</v>
      </c>
      <c r="AG120" s="939">
        <v>64134</v>
      </c>
      <c r="AH120" s="940" t="s">
        <v>2521</v>
      </c>
      <c r="AI120" s="941" t="s">
        <v>21273</v>
      </c>
      <c r="AJ120" s="941" t="s">
        <v>21276</v>
      </c>
      <c r="AK120" s="941" t="s">
        <v>21277</v>
      </c>
      <c r="AL120" s="936" t="s">
        <v>2354</v>
      </c>
      <c r="AM120" s="936" t="s">
        <v>2239</v>
      </c>
      <c r="AN120" s="940" t="str">
        <f>_xlfn.XLOOKUP(A120,MPL!C:C,MPL!N:N, "Not Found",0)</f>
        <v>Obligated</v>
      </c>
      <c r="AO120" s="943">
        <f>_xlfn.LET(
_xlpm.r,_xlfn.XLOOKUP(A120,MPL!C:C,MPL!S:S, "",0),
IF(ISNUMBER(_xlpm.r),_xlpm.r,"")
)</f>
        <v>44701.503750000003</v>
      </c>
      <c r="AP120" s="943" t="str">
        <f t="shared" si="29"/>
        <v>Obligated</v>
      </c>
      <c r="AQ120" s="944">
        <v>0.87</v>
      </c>
      <c r="AR120" s="936">
        <v>99612.940000000075</v>
      </c>
      <c r="AS120" s="936">
        <v>320300.98000000016</v>
      </c>
      <c r="AT120" s="936"/>
      <c r="AU120" s="936">
        <f t="shared" si="30"/>
        <v>419913.92000000022</v>
      </c>
      <c r="AV120" s="936">
        <f t="shared" si="31"/>
        <v>-16134219.560000001</v>
      </c>
      <c r="AW120" s="945">
        <v>13767291.01</v>
      </c>
      <c r="AX120" s="945">
        <v>5248.03</v>
      </c>
      <c r="AY120" s="945">
        <v>1304890.1100000001</v>
      </c>
      <c r="AZ120" s="945">
        <v>3414.73</v>
      </c>
      <c r="BA120" s="945">
        <v>1450714.05</v>
      </c>
      <c r="BB120" s="945">
        <v>34575.550000000003</v>
      </c>
      <c r="BC120" s="945">
        <v>16566133.48</v>
      </c>
      <c r="BD120" s="945">
        <v>16522895.17</v>
      </c>
      <c r="BE120" s="945">
        <f t="shared" si="32"/>
        <v>43238.310000000005</v>
      </c>
      <c r="BF120" s="934" t="s">
        <v>2240</v>
      </c>
      <c r="BG120" s="935" t="s">
        <v>275</v>
      </c>
      <c r="BH120" s="934" t="s">
        <v>2276</v>
      </c>
      <c r="BI120" s="946" t="e">
        <f t="shared" si="33"/>
        <v>#REF!</v>
      </c>
      <c r="BJ120" s="947" t="e">
        <v>#VALUE!</v>
      </c>
    </row>
    <row r="121" spans="1:62" s="807" customFormat="1" ht="114" customHeight="1">
      <c r="A121" s="933">
        <v>674088</v>
      </c>
      <c r="B121" s="934" t="s">
        <v>1068</v>
      </c>
      <c r="C121" s="935" t="s">
        <v>35</v>
      </c>
      <c r="D121" s="934" t="s">
        <v>2116</v>
      </c>
      <c r="E121" s="913" t="s">
        <v>2209</v>
      </c>
      <c r="F121" s="914" t="s">
        <v>2210</v>
      </c>
      <c r="G121" s="936" t="e">
        <f>IF($AO121&lt;&gt;"",_xlfn.XLOOKUP(TEXT(A121,0),#REF!,#REF!,0),0)</f>
        <v>#REF!</v>
      </c>
      <c r="H121" s="936" t="e">
        <f>IF($AO121&lt;&gt;"",_xlfn.XLOOKUP(TEXT(A121,0),#REF!,#REF!,0),0)</f>
        <v>#REF!</v>
      </c>
      <c r="I121" s="936" t="e">
        <f>IF($AO121&lt;&gt;"", _xlfn.XLOOKUP(TEXT(A121,0),#REF!,#REF!,0),0)</f>
        <v>#REF!</v>
      </c>
      <c r="J121" s="936" t="e">
        <f>IF($AO121&lt;&gt;"",_xlfn.XLOOKUP(TEXT(A121,0),#REF!,#REF!,0),0)</f>
        <v>#REF!</v>
      </c>
      <c r="K121" s="936" t="e">
        <f>IF($AO121&lt;&gt;"",_xlfn.XLOOKUP(TEXT(A121,0),#REF!,#REF!,0),0)</f>
        <v>#REF!</v>
      </c>
      <c r="L121" s="936" t="e">
        <f>IF($AO121&lt;&gt;"",_xlfn.XLOOKUP(TEXT(A121,0),#REF!,#REF!,0),0)</f>
        <v>#REF!</v>
      </c>
      <c r="M121" s="937" t="e">
        <f t="shared" si="17"/>
        <v>#REF!</v>
      </c>
      <c r="N121" s="937" t="e">
        <f t="shared" si="18"/>
        <v>#REF!</v>
      </c>
      <c r="O121" s="937" t="e">
        <f t="shared" si="19"/>
        <v>#REF!</v>
      </c>
      <c r="P121" s="938" t="e">
        <f t="shared" si="20"/>
        <v>#REF!</v>
      </c>
      <c r="Q121" s="938" t="e">
        <f t="shared" si="21"/>
        <v>#REF!</v>
      </c>
      <c r="R121" s="938" t="e">
        <f t="shared" si="22"/>
        <v>#REF!</v>
      </c>
      <c r="S121" s="938" t="e">
        <f t="shared" si="23"/>
        <v>#REF!</v>
      </c>
      <c r="T121" s="938" t="e">
        <f t="shared" si="24"/>
        <v>#REF!</v>
      </c>
      <c r="U121" s="938" t="e">
        <f t="shared" si="25"/>
        <v>#REF!</v>
      </c>
      <c r="V121" s="938" t="e">
        <f t="shared" si="26"/>
        <v>#REF!</v>
      </c>
      <c r="W121" s="938" t="e">
        <f t="shared" si="27"/>
        <v>#REF!</v>
      </c>
      <c r="X121" s="938" t="e">
        <f t="shared" si="28"/>
        <v>#REF!</v>
      </c>
      <c r="Y121" s="989">
        <v>1502387.82</v>
      </c>
      <c r="Z121" s="989">
        <v>228975</v>
      </c>
      <c r="AA121" s="989">
        <v>267370</v>
      </c>
      <c r="AB121" s="989">
        <v>60678</v>
      </c>
      <c r="AC121" s="989">
        <v>0</v>
      </c>
      <c r="AD121" s="989">
        <v>0</v>
      </c>
      <c r="AE121" s="939">
        <v>2059410.82</v>
      </c>
      <c r="AF121" s="939">
        <v>1769757.82</v>
      </c>
      <c r="AG121" s="939">
        <v>289653</v>
      </c>
      <c r="AH121" s="940" t="s">
        <v>2521</v>
      </c>
      <c r="AI121" s="978" t="s">
        <v>21273</v>
      </c>
      <c r="AJ121" s="941" t="s">
        <v>21276</v>
      </c>
      <c r="AK121" s="941" t="s">
        <v>21277</v>
      </c>
      <c r="AL121" s="936" t="s">
        <v>2355</v>
      </c>
      <c r="AM121" s="936" t="s">
        <v>2239</v>
      </c>
      <c r="AN121" s="940" t="str">
        <f>_xlfn.XLOOKUP(A121,MPL!C:C,MPL!N:N, "Not Found",0)</f>
        <v>Obligated</v>
      </c>
      <c r="AO121" s="943">
        <f>_xlfn.LET(
_xlpm.r,_xlfn.XLOOKUP(A121,MPL!C:C,MPL!S:S, "",0),
IF(ISNUMBER(_xlpm.r),_xlpm.r,"")
)</f>
        <v>44851.484317129631</v>
      </c>
      <c r="AP121" s="943" t="str">
        <f t="shared" si="29"/>
        <v>Obligated</v>
      </c>
      <c r="AQ121" s="944">
        <v>0.88</v>
      </c>
      <c r="AR121" s="936">
        <v>293717.96999999997</v>
      </c>
      <c r="AS121" s="936">
        <v>1756692.849999995</v>
      </c>
      <c r="AT121" s="936"/>
      <c r="AU121" s="936">
        <f t="shared" si="30"/>
        <v>2050410.8199999949</v>
      </c>
      <c r="AV121" s="936">
        <f t="shared" si="31"/>
        <v>-18629098.239999998</v>
      </c>
      <c r="AW121" s="945">
        <v>17238816.149999999</v>
      </c>
      <c r="AX121" s="945">
        <v>68279.820000000007</v>
      </c>
      <c r="AY121" s="945">
        <v>1579773.97</v>
      </c>
      <c r="AZ121" s="945">
        <v>43968.92</v>
      </c>
      <c r="BA121" s="945">
        <v>1309700</v>
      </c>
      <c r="BB121" s="945">
        <v>447970.2</v>
      </c>
      <c r="BC121" s="945">
        <v>20688509.059999999</v>
      </c>
      <c r="BD121" s="945">
        <v>20128290.119999997</v>
      </c>
      <c r="BE121" s="945">
        <f t="shared" si="32"/>
        <v>560218.93999999994</v>
      </c>
      <c r="BF121" s="934" t="s">
        <v>2240</v>
      </c>
      <c r="BG121" s="935" t="s">
        <v>275</v>
      </c>
      <c r="BH121" s="934" t="s">
        <v>2276</v>
      </c>
      <c r="BI121" s="946" t="e">
        <f t="shared" si="33"/>
        <v>#REF!</v>
      </c>
      <c r="BJ121" s="947" t="e">
        <v>#VALUE!</v>
      </c>
    </row>
    <row r="122" spans="1:62" s="807" customFormat="1" ht="114" customHeight="1">
      <c r="A122" s="933">
        <v>710099</v>
      </c>
      <c r="B122" s="934" t="s">
        <v>153</v>
      </c>
      <c r="C122" s="935" t="s">
        <v>35</v>
      </c>
      <c r="D122" s="934" t="s">
        <v>2116</v>
      </c>
      <c r="E122" s="913" t="s">
        <v>2209</v>
      </c>
      <c r="F122" s="914" t="s">
        <v>2210</v>
      </c>
      <c r="G122" s="936" t="e">
        <f>IF($AO122&lt;&gt;"",_xlfn.XLOOKUP(TEXT(A122,0),#REF!,#REF!,0),0)</f>
        <v>#REF!</v>
      </c>
      <c r="H122" s="936" t="e">
        <f>IF($AO122&lt;&gt;"",_xlfn.XLOOKUP(TEXT(A122,0),#REF!,#REF!,0),0)</f>
        <v>#REF!</v>
      </c>
      <c r="I122" s="936" t="e">
        <f>IF($AO122&lt;&gt;"", _xlfn.XLOOKUP(TEXT(A122,0),#REF!,#REF!,0),0)</f>
        <v>#REF!</v>
      </c>
      <c r="J122" s="936" t="e">
        <f>IF($AO122&lt;&gt;"",_xlfn.XLOOKUP(TEXT(A122,0),#REF!,#REF!,0),0)</f>
        <v>#REF!</v>
      </c>
      <c r="K122" s="936" t="e">
        <f>IF($AO122&lt;&gt;"",_xlfn.XLOOKUP(TEXT(A122,0),#REF!,#REF!,0),0)</f>
        <v>#REF!</v>
      </c>
      <c r="L122" s="936" t="e">
        <f>IF($AO122&lt;&gt;"",_xlfn.XLOOKUP(TEXT(A122,0),#REF!,#REF!,0),0)</f>
        <v>#REF!</v>
      </c>
      <c r="M122" s="937" t="e">
        <f t="shared" si="17"/>
        <v>#REF!</v>
      </c>
      <c r="N122" s="937" t="e">
        <f t="shared" si="18"/>
        <v>#REF!</v>
      </c>
      <c r="O122" s="937" t="e">
        <f t="shared" si="19"/>
        <v>#REF!</v>
      </c>
      <c r="P122" s="938" t="e">
        <f t="shared" si="20"/>
        <v>#REF!</v>
      </c>
      <c r="Q122" s="938" t="e">
        <f t="shared" si="21"/>
        <v>#REF!</v>
      </c>
      <c r="R122" s="938" t="e">
        <f t="shared" si="22"/>
        <v>#REF!</v>
      </c>
      <c r="S122" s="938" t="e">
        <f t="shared" si="23"/>
        <v>#REF!</v>
      </c>
      <c r="T122" s="938" t="e">
        <f t="shared" si="24"/>
        <v>#REF!</v>
      </c>
      <c r="U122" s="938" t="e">
        <f t="shared" si="25"/>
        <v>#REF!</v>
      </c>
      <c r="V122" s="938" t="e">
        <f t="shared" si="26"/>
        <v>#REF!</v>
      </c>
      <c r="W122" s="938" t="e">
        <f t="shared" si="27"/>
        <v>#REF!</v>
      </c>
      <c r="X122" s="938" t="e">
        <f t="shared" si="28"/>
        <v>#REF!</v>
      </c>
      <c r="Y122" s="989">
        <v>7366388.46</v>
      </c>
      <c r="Z122" s="989">
        <v>153523.06999999969</v>
      </c>
      <c r="AA122" s="989">
        <v>602047.19999999995</v>
      </c>
      <c r="AB122" s="989">
        <v>42926.93</v>
      </c>
      <c r="AC122" s="989">
        <v>0</v>
      </c>
      <c r="AD122" s="989">
        <v>0</v>
      </c>
      <c r="AE122" s="939">
        <v>8164885.6600000001</v>
      </c>
      <c r="AF122" s="939">
        <v>7968435.6600000001</v>
      </c>
      <c r="AG122" s="939">
        <v>196449.99999999968</v>
      </c>
      <c r="AH122" s="940" t="s">
        <v>2521</v>
      </c>
      <c r="AI122" s="941" t="s">
        <v>21273</v>
      </c>
      <c r="AJ122" s="941" t="s">
        <v>21276</v>
      </c>
      <c r="AK122" s="941" t="s">
        <v>21277</v>
      </c>
      <c r="AL122" s="936" t="s">
        <v>2356</v>
      </c>
      <c r="AM122" s="936"/>
      <c r="AN122" s="940" t="str">
        <f>_xlfn.XLOOKUP(A122,MPL!C:C,MPL!N:N, "Not Found",0)</f>
        <v>Obligated</v>
      </c>
      <c r="AO122" s="943">
        <f>_xlfn.LET(
_xlpm.r,_xlfn.XLOOKUP(A122,MPL!C:C,MPL!S:S, "",0),
IF(ISNUMBER(_xlpm.r),_xlpm.r,"")
)</f>
        <v>45664.968877314815</v>
      </c>
      <c r="AP122" s="943" t="str">
        <f t="shared" si="29"/>
        <v>Obligated</v>
      </c>
      <c r="AQ122" s="944">
        <v>0.93</v>
      </c>
      <c r="AR122" s="936">
        <v>620432.49999999686</v>
      </c>
      <c r="AS122" s="936">
        <v>6843231.0600001048</v>
      </c>
      <c r="AT122" s="936"/>
      <c r="AU122" s="936">
        <f t="shared" si="30"/>
        <v>7463663.560000102</v>
      </c>
      <c r="AV122" s="936">
        <f t="shared" si="31"/>
        <v>619040.04</v>
      </c>
      <c r="AW122" s="945">
        <v>6704421.6900000004</v>
      </c>
      <c r="AX122" s="945">
        <v>196450</v>
      </c>
      <c r="AY122" s="945">
        <v>602047</v>
      </c>
      <c r="AZ122" s="945">
        <v>42926.93</v>
      </c>
      <c r="BA122" s="945">
        <v>0</v>
      </c>
      <c r="BB122" s="945">
        <v>0</v>
      </c>
      <c r="BC122" s="945">
        <v>7545845.6200000001</v>
      </c>
      <c r="BD122" s="945">
        <f>AW122+AY122+BA122</f>
        <v>7306468.6900000004</v>
      </c>
      <c r="BE122" s="945">
        <f t="shared" si="32"/>
        <v>239376.93</v>
      </c>
      <c r="BF122" s="934" t="s">
        <v>2240</v>
      </c>
      <c r="BG122" s="935" t="s">
        <v>275</v>
      </c>
      <c r="BH122" s="934" t="s">
        <v>2276</v>
      </c>
      <c r="BI122" s="946" t="e">
        <f t="shared" si="33"/>
        <v>#REF!</v>
      </c>
      <c r="BJ122" s="947" t="e">
        <v>#VALUE!</v>
      </c>
    </row>
    <row r="123" spans="1:62" s="807" customFormat="1" ht="114" customHeight="1">
      <c r="A123" s="990">
        <v>705527</v>
      </c>
      <c r="B123" s="991" t="s">
        <v>90</v>
      </c>
      <c r="C123" s="992" t="s">
        <v>35</v>
      </c>
      <c r="D123" s="991" t="s">
        <v>2116</v>
      </c>
      <c r="E123" s="913" t="s">
        <v>2209</v>
      </c>
      <c r="F123" s="914" t="s">
        <v>2210</v>
      </c>
      <c r="G123" s="993" t="e">
        <f>IF($AO123&lt;&gt;"",_xlfn.XLOOKUP(TEXT(A123,0),#REF!,#REF!,0),0)</f>
        <v>#REF!</v>
      </c>
      <c r="H123" s="993" t="e">
        <f>IF($AO123&lt;&gt;"",_xlfn.XLOOKUP(TEXT(A123,0),#REF!,#REF!,0),0)</f>
        <v>#REF!</v>
      </c>
      <c r="I123" s="993" t="e">
        <f>IF($AO123&lt;&gt;"", _xlfn.XLOOKUP(TEXT(A123,0),#REF!,#REF!,0),0)</f>
        <v>#REF!</v>
      </c>
      <c r="J123" s="993" t="e">
        <f>IF($AO123&lt;&gt;"",_xlfn.XLOOKUP(TEXT(A123,0),#REF!,#REF!,0),0)</f>
        <v>#REF!</v>
      </c>
      <c r="K123" s="993" t="e">
        <f>IF($AO123&lt;&gt;"",_xlfn.XLOOKUP(TEXT(A123,0),#REF!,#REF!,0),0)</f>
        <v>#REF!</v>
      </c>
      <c r="L123" s="993" t="e">
        <f>IF($AO123&lt;&gt;"",_xlfn.XLOOKUP(TEXT(A123,0),#REF!,#REF!,0),0)</f>
        <v>#REF!</v>
      </c>
      <c r="M123" s="994" t="e">
        <f t="shared" si="17"/>
        <v>#REF!</v>
      </c>
      <c r="N123" s="994" t="e">
        <f t="shared" si="18"/>
        <v>#REF!</v>
      </c>
      <c r="O123" s="994" t="e">
        <f t="shared" si="19"/>
        <v>#REF!</v>
      </c>
      <c r="P123" s="995" t="e">
        <f t="shared" si="20"/>
        <v>#REF!</v>
      </c>
      <c r="Q123" s="995" t="e">
        <f t="shared" si="21"/>
        <v>#REF!</v>
      </c>
      <c r="R123" s="995" t="e">
        <f t="shared" si="22"/>
        <v>#REF!</v>
      </c>
      <c r="S123" s="995" t="e">
        <f t="shared" si="23"/>
        <v>#REF!</v>
      </c>
      <c r="T123" s="995" t="e">
        <f t="shared" si="24"/>
        <v>#REF!</v>
      </c>
      <c r="U123" s="995" t="e">
        <f t="shared" si="25"/>
        <v>#REF!</v>
      </c>
      <c r="V123" s="995" t="e">
        <f t="shared" si="26"/>
        <v>#REF!</v>
      </c>
      <c r="W123" s="995" t="e">
        <f t="shared" si="27"/>
        <v>#REF!</v>
      </c>
      <c r="X123" s="995" t="e">
        <f t="shared" si="28"/>
        <v>#REF!</v>
      </c>
      <c r="Y123" s="989">
        <v>668853.23</v>
      </c>
      <c r="Z123" s="989">
        <v>98919</v>
      </c>
      <c r="AA123" s="989">
        <v>125147</v>
      </c>
      <c r="AB123" s="989">
        <v>26214</v>
      </c>
      <c r="AC123" s="989">
        <v>0</v>
      </c>
      <c r="AD123" s="989">
        <v>0</v>
      </c>
      <c r="AE123" s="989">
        <v>919133.23</v>
      </c>
      <c r="AF123" s="989">
        <v>794000.23</v>
      </c>
      <c r="AG123" s="989">
        <v>125133</v>
      </c>
      <c r="AH123" s="940" t="s">
        <v>2521</v>
      </c>
      <c r="AI123" s="941" t="s">
        <v>21273</v>
      </c>
      <c r="AJ123" s="941" t="s">
        <v>21276</v>
      </c>
      <c r="AK123" s="941" t="s">
        <v>21277</v>
      </c>
      <c r="AL123" s="915" t="s">
        <v>2357</v>
      </c>
      <c r="AM123" s="993" t="s">
        <v>2239</v>
      </c>
      <c r="AN123" s="996" t="str">
        <f>_xlfn.XLOOKUP(A123,MPL!C:C,MPL!N:N, "Not Found",0)</f>
        <v>Obligated</v>
      </c>
      <c r="AO123" s="998">
        <f>_xlfn.LET(
_xlpm.r,_xlfn.XLOOKUP(A123,MPL!C:C,MPL!S:S, "",0),
IF(ISNUMBER(_xlpm.r),_xlpm.r,"")
)</f>
        <v>45135.48778935185</v>
      </c>
      <c r="AP123" s="998" t="str">
        <f t="shared" si="29"/>
        <v>Obligated</v>
      </c>
      <c r="AQ123" s="999">
        <v>0.68</v>
      </c>
      <c r="AR123" s="993">
        <v>189871.90999999997</v>
      </c>
      <c r="AS123" s="993">
        <v>612520.62000000034</v>
      </c>
      <c r="AT123" s="993"/>
      <c r="AU123" s="993">
        <f t="shared" si="30"/>
        <v>802392.53000000026</v>
      </c>
      <c r="AV123" s="993">
        <f t="shared" si="31"/>
        <v>26132.229999999981</v>
      </c>
      <c r="AW123" s="1000">
        <v>642721</v>
      </c>
      <c r="AX123" s="1000">
        <v>98919</v>
      </c>
      <c r="AY123" s="1000">
        <v>125147</v>
      </c>
      <c r="AZ123" s="1000">
        <v>26214</v>
      </c>
      <c r="BA123" s="1000">
        <v>0</v>
      </c>
      <c r="BB123" s="1000">
        <v>0</v>
      </c>
      <c r="BC123" s="1000">
        <v>893001</v>
      </c>
      <c r="BD123" s="1000">
        <f>AW123+AY123+BA123</f>
        <v>767868</v>
      </c>
      <c r="BE123" s="1000">
        <f t="shared" si="32"/>
        <v>125133</v>
      </c>
      <c r="BF123" s="991" t="s">
        <v>2240</v>
      </c>
      <c r="BG123" s="992" t="s">
        <v>275</v>
      </c>
      <c r="BH123" s="991" t="s">
        <v>2276</v>
      </c>
      <c r="BI123" s="931" t="e">
        <f t="shared" si="33"/>
        <v>#REF!</v>
      </c>
      <c r="BJ123" s="932" t="e">
        <v>#VALUE!</v>
      </c>
    </row>
    <row r="124" spans="1:62" s="807" customFormat="1" ht="114" customHeight="1">
      <c r="A124" s="933">
        <v>165226</v>
      </c>
      <c r="B124" s="934" t="s">
        <v>226</v>
      </c>
      <c r="C124" s="935" t="s">
        <v>35</v>
      </c>
      <c r="D124" s="934" t="s">
        <v>2111</v>
      </c>
      <c r="E124" s="913" t="s">
        <v>2203</v>
      </c>
      <c r="F124" s="914" t="s">
        <v>2358</v>
      </c>
      <c r="G124" s="936">
        <f>IF($AO124&lt;&gt;"",_xlfn.XLOOKUP(TEXT(A124,0),#REF!,#REF!,0),0)</f>
        <v>0</v>
      </c>
      <c r="H124" s="936">
        <f>IF($AO124&lt;&gt;"",_xlfn.XLOOKUP(TEXT(A124,0),#REF!,#REF!,0),0)</f>
        <v>0</v>
      </c>
      <c r="I124" s="936">
        <f>IF($AO124&lt;&gt;"", _xlfn.XLOOKUP(TEXT(A124,0),#REF!,#REF!,0),0)</f>
        <v>0</v>
      </c>
      <c r="J124" s="936">
        <f>IF($AO124&lt;&gt;"",_xlfn.XLOOKUP(TEXT(A124,0),#REF!,#REF!,0),0)</f>
        <v>0</v>
      </c>
      <c r="K124" s="936">
        <f>IF($AO124&lt;&gt;"",_xlfn.XLOOKUP(TEXT(A124,0),#REF!,#REF!,0),0)</f>
        <v>0</v>
      </c>
      <c r="L124" s="936">
        <f>IF($AO124&lt;&gt;"",_xlfn.XLOOKUP(TEXT(A124,0),#REF!,#REF!,0),0)</f>
        <v>0</v>
      </c>
      <c r="M124" s="937">
        <f t="shared" si="17"/>
        <v>0</v>
      </c>
      <c r="N124" s="937">
        <f t="shared" si="18"/>
        <v>0</v>
      </c>
      <c r="O124" s="937">
        <f t="shared" si="19"/>
        <v>0</v>
      </c>
      <c r="P124" s="938">
        <f t="shared" si="20"/>
        <v>53655359.670000002</v>
      </c>
      <c r="Q124" s="938">
        <f t="shared" si="21"/>
        <v>7910341.4699999997</v>
      </c>
      <c r="R124" s="938">
        <f t="shared" si="22"/>
        <v>6294597.3200000003</v>
      </c>
      <c r="S124" s="938">
        <f t="shared" si="23"/>
        <v>1006025.84</v>
      </c>
      <c r="T124" s="938">
        <f t="shared" si="24"/>
        <v>3171076.36</v>
      </c>
      <c r="U124" s="938">
        <f t="shared" si="25"/>
        <v>1176186.58</v>
      </c>
      <c r="V124" s="938">
        <f t="shared" si="26"/>
        <v>73213587.24000001</v>
      </c>
      <c r="W124" s="938">
        <f t="shared" si="27"/>
        <v>63121033.350000001</v>
      </c>
      <c r="X124" s="938">
        <f t="shared" si="28"/>
        <v>10092553.890000001</v>
      </c>
      <c r="Y124" s="989">
        <v>53655359.670000002</v>
      </c>
      <c r="Z124" s="989">
        <v>7910341.4699999997</v>
      </c>
      <c r="AA124" s="989">
        <v>6294597.3200000003</v>
      </c>
      <c r="AB124" s="989">
        <v>1006025.84</v>
      </c>
      <c r="AC124" s="989">
        <v>3171076.36</v>
      </c>
      <c r="AD124" s="989">
        <v>1176186.58</v>
      </c>
      <c r="AE124" s="939">
        <v>73213587.24000001</v>
      </c>
      <c r="AF124" s="939">
        <v>63121033.350000001</v>
      </c>
      <c r="AG124" s="939">
        <v>10092553.890000001</v>
      </c>
      <c r="AH124" s="940" t="s">
        <v>2521</v>
      </c>
      <c r="AI124" s="941" t="s">
        <v>21327</v>
      </c>
      <c r="AJ124" s="941" t="s">
        <v>21252</v>
      </c>
      <c r="AK124" s="941" t="s">
        <v>21335</v>
      </c>
      <c r="AL124" s="997" t="s">
        <v>2281</v>
      </c>
      <c r="AM124" s="993" t="s">
        <v>2282</v>
      </c>
      <c r="AN124" s="996" t="str">
        <f>_xlfn.XLOOKUP(A124,MPL!C:C,MPL!N:N, "Not Found",0)</f>
        <v>Pending PDMG Scope &amp; Cost Routing</v>
      </c>
      <c r="AO124" s="998" t="str">
        <f>_xlfn.LET(
_xlpm.r,_xlfn.XLOOKUP(A124,MPL!C:C,MPL!S:S, "",0),
IF(ISNUMBER(_xlpm.r),_xlpm.r,"")
)</f>
        <v/>
      </c>
      <c r="AP124" s="998" t="str">
        <f t="shared" si="29"/>
        <v>Pending PDMG Scope &amp; Cost Routing</v>
      </c>
      <c r="AQ124" s="999" t="s">
        <v>275</v>
      </c>
      <c r="AR124" s="993">
        <v>4889996.1100000003</v>
      </c>
      <c r="AS124" s="993">
        <v>750935.94000000006</v>
      </c>
      <c r="AT124" s="993"/>
      <c r="AU124" s="993">
        <f t="shared" si="30"/>
        <v>5640932.0500000007</v>
      </c>
      <c r="AV124" s="993">
        <f t="shared" si="31"/>
        <v>-398359.07999998331</v>
      </c>
      <c r="AW124" s="1000">
        <v>53571610.149999999</v>
      </c>
      <c r="AX124" s="1000">
        <v>8023162.9800000004</v>
      </c>
      <c r="AY124" s="1000">
        <v>6288308.8700000001</v>
      </c>
      <c r="AZ124" s="1000">
        <v>1016034.08</v>
      </c>
      <c r="BA124" s="1000">
        <v>3512487.97</v>
      </c>
      <c r="BB124" s="1000">
        <v>1200342.27</v>
      </c>
      <c r="BC124" s="1000">
        <v>73611946.319999993</v>
      </c>
      <c r="BD124" s="1000">
        <v>63372406.989999995</v>
      </c>
      <c r="BE124" s="1000">
        <f t="shared" si="32"/>
        <v>10239539.33</v>
      </c>
      <c r="BF124" s="991" t="s">
        <v>2268</v>
      </c>
      <c r="BG124" s="992" t="s">
        <v>2208</v>
      </c>
      <c r="BH124" s="991" t="s">
        <v>2359</v>
      </c>
      <c r="BI124" s="931">
        <f t="shared" si="33"/>
        <v>1</v>
      </c>
      <c r="BJ124" s="932" t="e">
        <v>#VALUE!</v>
      </c>
    </row>
    <row r="125" spans="1:62" s="807" customFormat="1" ht="114" customHeight="1">
      <c r="A125" s="933">
        <v>688109</v>
      </c>
      <c r="B125" s="934" t="s">
        <v>1054</v>
      </c>
      <c r="C125" s="935" t="s">
        <v>35</v>
      </c>
      <c r="D125" s="934" t="s">
        <v>2116</v>
      </c>
      <c r="E125" s="913" t="s">
        <v>2209</v>
      </c>
      <c r="F125" s="914" t="s">
        <v>2210</v>
      </c>
      <c r="G125" s="936" t="e">
        <f>IF($AO125&lt;&gt;"",_xlfn.XLOOKUP(TEXT(A125,0),#REF!,#REF!,0),0)</f>
        <v>#REF!</v>
      </c>
      <c r="H125" s="936" t="e">
        <f>IF($AO125&lt;&gt;"",_xlfn.XLOOKUP(TEXT(A125,0),#REF!,#REF!,0),0)</f>
        <v>#REF!</v>
      </c>
      <c r="I125" s="936" t="e">
        <f>IF($AO125&lt;&gt;"", _xlfn.XLOOKUP(TEXT(A125,0),#REF!,#REF!,0),0)</f>
        <v>#REF!</v>
      </c>
      <c r="J125" s="936" t="e">
        <f>IF($AO125&lt;&gt;"",_xlfn.XLOOKUP(TEXT(A125,0),#REF!,#REF!,0),0)</f>
        <v>#REF!</v>
      </c>
      <c r="K125" s="936" t="e">
        <f>IF($AO125&lt;&gt;"",_xlfn.XLOOKUP(TEXT(A125,0),#REF!,#REF!,0),0)</f>
        <v>#REF!</v>
      </c>
      <c r="L125" s="936" t="e">
        <f>IF($AO125&lt;&gt;"",_xlfn.XLOOKUP(TEXT(A125,0),#REF!,#REF!,0),0)</f>
        <v>#REF!</v>
      </c>
      <c r="M125" s="937" t="e">
        <f t="shared" si="17"/>
        <v>#REF!</v>
      </c>
      <c r="N125" s="937" t="e">
        <f t="shared" si="18"/>
        <v>#REF!</v>
      </c>
      <c r="O125" s="937" t="e">
        <f t="shared" si="19"/>
        <v>#REF!</v>
      </c>
      <c r="P125" s="938" t="e">
        <f t="shared" si="20"/>
        <v>#REF!</v>
      </c>
      <c r="Q125" s="938" t="e">
        <f t="shared" si="21"/>
        <v>#REF!</v>
      </c>
      <c r="R125" s="938" t="e">
        <f t="shared" si="22"/>
        <v>#REF!</v>
      </c>
      <c r="S125" s="938" t="e">
        <f t="shared" si="23"/>
        <v>#REF!</v>
      </c>
      <c r="T125" s="938" t="e">
        <f t="shared" si="24"/>
        <v>#REF!</v>
      </c>
      <c r="U125" s="938" t="e">
        <f t="shared" si="25"/>
        <v>#REF!</v>
      </c>
      <c r="V125" s="938" t="e">
        <f t="shared" si="26"/>
        <v>#REF!</v>
      </c>
      <c r="W125" s="938" t="e">
        <f t="shared" si="27"/>
        <v>#REF!</v>
      </c>
      <c r="X125" s="938" t="e">
        <f t="shared" si="28"/>
        <v>#REF!</v>
      </c>
      <c r="Y125" s="989">
        <v>448719.06000000011</v>
      </c>
      <c r="Z125" s="989">
        <v>90680.000000000015</v>
      </c>
      <c r="AA125" s="989">
        <v>87443.55</v>
      </c>
      <c r="AB125" s="989">
        <v>24030.2</v>
      </c>
      <c r="AC125" s="989">
        <v>0</v>
      </c>
      <c r="AD125" s="989">
        <v>0</v>
      </c>
      <c r="AE125" s="939">
        <v>650872.81000000006</v>
      </c>
      <c r="AF125" s="939">
        <v>536162.6100000001</v>
      </c>
      <c r="AG125" s="939">
        <v>114710.20000000001</v>
      </c>
      <c r="AH125" s="940" t="s">
        <v>2470</v>
      </c>
      <c r="AI125" s="941" t="s">
        <v>21273</v>
      </c>
      <c r="AJ125" s="941" t="s">
        <v>21274</v>
      </c>
      <c r="AK125" s="941" t="s">
        <v>21278</v>
      </c>
      <c r="AL125" s="936" t="s">
        <v>2279</v>
      </c>
      <c r="AM125" s="936" t="s">
        <v>2239</v>
      </c>
      <c r="AN125" s="940" t="str">
        <f>_xlfn.XLOOKUP(A125,MPL!C:C,MPL!N:N, "Not Found",0)</f>
        <v>Obligated</v>
      </c>
      <c r="AO125" s="943">
        <f>_xlfn.LET(
_xlpm.r,_xlfn.XLOOKUP(A125,MPL!C:C,MPL!S:S, "",0),
IF(ISNUMBER(_xlpm.r),_xlpm.r,"")
)</f>
        <v>44993.525173611109</v>
      </c>
      <c r="AP125" s="943" t="str">
        <f t="shared" si="29"/>
        <v>Obligated</v>
      </c>
      <c r="AQ125" s="944">
        <v>0.89</v>
      </c>
      <c r="AR125" s="936">
        <v>143571.39000000001</v>
      </c>
      <c r="AS125" s="936">
        <v>448624.16999999929</v>
      </c>
      <c r="AT125" s="936"/>
      <c r="AU125" s="936">
        <f t="shared" si="30"/>
        <v>592195.55999999936</v>
      </c>
      <c r="AV125" s="936">
        <f t="shared" si="31"/>
        <v>108879.3600000001</v>
      </c>
      <c r="AW125" s="945">
        <v>448719.06</v>
      </c>
      <c r="AX125" s="945">
        <v>90680</v>
      </c>
      <c r="AY125" s="945">
        <v>87444</v>
      </c>
      <c r="AZ125" s="945">
        <v>24030.2</v>
      </c>
      <c r="BA125" s="945">
        <v>0</v>
      </c>
      <c r="BB125" s="945">
        <v>0</v>
      </c>
      <c r="BC125" s="945">
        <v>541993.44999999995</v>
      </c>
      <c r="BD125" s="945">
        <f t="shared" ref="BD125:BD133" si="35">AW125+AY125+BA125</f>
        <v>536163.06000000006</v>
      </c>
      <c r="BE125" s="945">
        <f t="shared" si="32"/>
        <v>114710.2</v>
      </c>
      <c r="BF125" s="934" t="s">
        <v>2240</v>
      </c>
      <c r="BG125" s="935" t="s">
        <v>275</v>
      </c>
      <c r="BH125" s="934" t="s">
        <v>2276</v>
      </c>
      <c r="BI125" s="946" t="e">
        <f t="shared" si="33"/>
        <v>#REF!</v>
      </c>
      <c r="BJ125" s="947" t="e">
        <v>#VALUE!</v>
      </c>
    </row>
    <row r="126" spans="1:62" s="807" customFormat="1" ht="114" customHeight="1">
      <c r="A126" s="933">
        <v>686480</v>
      </c>
      <c r="B126" s="934" t="s">
        <v>864</v>
      </c>
      <c r="C126" s="935" t="s">
        <v>35</v>
      </c>
      <c r="D126" s="934" t="s">
        <v>2116</v>
      </c>
      <c r="E126" s="913" t="s">
        <v>2209</v>
      </c>
      <c r="F126" s="914" t="s">
        <v>2210</v>
      </c>
      <c r="G126" s="936" t="e">
        <f>IF($AO126&lt;&gt;"",_xlfn.XLOOKUP(TEXT(A126,0),#REF!,#REF!,0),0)</f>
        <v>#REF!</v>
      </c>
      <c r="H126" s="936" t="e">
        <f>IF($AO126&lt;&gt;"",_xlfn.XLOOKUP(TEXT(A126,0),#REF!,#REF!,0),0)</f>
        <v>#REF!</v>
      </c>
      <c r="I126" s="936" t="e">
        <f>IF($AO126&lt;&gt;"", _xlfn.XLOOKUP(TEXT(A126,0),#REF!,#REF!,0),0)</f>
        <v>#REF!</v>
      </c>
      <c r="J126" s="936" t="e">
        <f>IF($AO126&lt;&gt;"",_xlfn.XLOOKUP(TEXT(A126,0),#REF!,#REF!,0),0)</f>
        <v>#REF!</v>
      </c>
      <c r="K126" s="936" t="e">
        <f>IF($AO126&lt;&gt;"",_xlfn.XLOOKUP(TEXT(A126,0),#REF!,#REF!,0),0)</f>
        <v>#REF!</v>
      </c>
      <c r="L126" s="936" t="e">
        <f>IF($AO126&lt;&gt;"",_xlfn.XLOOKUP(TEXT(A126,0),#REF!,#REF!,0),0)</f>
        <v>#REF!</v>
      </c>
      <c r="M126" s="937" t="e">
        <f t="shared" si="17"/>
        <v>#REF!</v>
      </c>
      <c r="N126" s="937" t="e">
        <f t="shared" si="18"/>
        <v>#REF!</v>
      </c>
      <c r="O126" s="937" t="e">
        <f t="shared" si="19"/>
        <v>#REF!</v>
      </c>
      <c r="P126" s="938" t="e">
        <f t="shared" si="20"/>
        <v>#REF!</v>
      </c>
      <c r="Q126" s="938" t="e">
        <f t="shared" si="21"/>
        <v>#REF!</v>
      </c>
      <c r="R126" s="938" t="e">
        <f t="shared" si="22"/>
        <v>#REF!</v>
      </c>
      <c r="S126" s="938" t="e">
        <f t="shared" si="23"/>
        <v>#REF!</v>
      </c>
      <c r="T126" s="938" t="e">
        <f t="shared" si="24"/>
        <v>#REF!</v>
      </c>
      <c r="U126" s="938" t="e">
        <f t="shared" si="25"/>
        <v>#REF!</v>
      </c>
      <c r="V126" s="938" t="e">
        <f t="shared" si="26"/>
        <v>#REF!</v>
      </c>
      <c r="W126" s="938" t="e">
        <f t="shared" si="27"/>
        <v>#REF!</v>
      </c>
      <c r="X126" s="938" t="e">
        <f t="shared" si="28"/>
        <v>#REF!</v>
      </c>
      <c r="Y126" s="989">
        <v>523404</v>
      </c>
      <c r="Z126" s="989">
        <v>85891</v>
      </c>
      <c r="AA126" s="989">
        <v>101359</v>
      </c>
      <c r="AB126" s="989">
        <v>22761</v>
      </c>
      <c r="AC126" s="989">
        <v>0</v>
      </c>
      <c r="AD126" s="989">
        <v>0</v>
      </c>
      <c r="AE126" s="939">
        <v>733415</v>
      </c>
      <c r="AF126" s="939">
        <v>624763</v>
      </c>
      <c r="AG126" s="939">
        <v>108652</v>
      </c>
      <c r="AH126" s="940" t="s">
        <v>2470</v>
      </c>
      <c r="AI126" s="941" t="s">
        <v>21273</v>
      </c>
      <c r="AJ126" s="941" t="s">
        <v>21274</v>
      </c>
      <c r="AK126" s="941" t="s">
        <v>21278</v>
      </c>
      <c r="AL126" s="936" t="s">
        <v>2275</v>
      </c>
      <c r="AM126" s="936" t="s">
        <v>2239</v>
      </c>
      <c r="AN126" s="940" t="str">
        <f>_xlfn.XLOOKUP(A126,MPL!C:C,MPL!N:N, "Not Found",0)</f>
        <v>Obligated</v>
      </c>
      <c r="AO126" s="943">
        <f>_xlfn.LET(
_xlpm.r,_xlfn.XLOOKUP(A126,MPL!C:C,MPL!S:S, "",0),
IF(ISNUMBER(_xlpm.r),_xlpm.r,"")
)</f>
        <v>44973.535196759258</v>
      </c>
      <c r="AP126" s="943" t="str">
        <f t="shared" si="29"/>
        <v>Obligated</v>
      </c>
      <c r="AQ126" s="944">
        <v>0.87</v>
      </c>
      <c r="AR126" s="936">
        <v>111962.35000000009</v>
      </c>
      <c r="AS126" s="936">
        <v>447630.76000000036</v>
      </c>
      <c r="AT126" s="936"/>
      <c r="AU126" s="936">
        <f t="shared" si="30"/>
        <v>559593.11000000045</v>
      </c>
      <c r="AV126" s="936">
        <f t="shared" si="31"/>
        <v>93666</v>
      </c>
      <c r="AW126" s="945">
        <v>523404</v>
      </c>
      <c r="AX126" s="945">
        <v>85891</v>
      </c>
      <c r="AY126" s="945">
        <v>101359</v>
      </c>
      <c r="AZ126" s="945">
        <v>22761</v>
      </c>
      <c r="BA126" s="945">
        <v>0</v>
      </c>
      <c r="BB126" s="945">
        <v>0</v>
      </c>
      <c r="BC126" s="945">
        <v>639749</v>
      </c>
      <c r="BD126" s="945">
        <f t="shared" si="35"/>
        <v>624763</v>
      </c>
      <c r="BE126" s="945">
        <f t="shared" si="32"/>
        <v>108652</v>
      </c>
      <c r="BF126" s="934" t="s">
        <v>2240</v>
      </c>
      <c r="BG126" s="935" t="s">
        <v>275</v>
      </c>
      <c r="BH126" s="934" t="s">
        <v>2276</v>
      </c>
      <c r="BI126" s="946" t="e">
        <f t="shared" si="33"/>
        <v>#REF!</v>
      </c>
      <c r="BJ126" s="947" t="e">
        <v>#VALUE!</v>
      </c>
    </row>
    <row r="127" spans="1:62" s="807" customFormat="1" ht="114" customHeight="1">
      <c r="A127" s="933">
        <v>701552</v>
      </c>
      <c r="B127" s="934" t="s">
        <v>868</v>
      </c>
      <c r="C127" s="935" t="s">
        <v>35</v>
      </c>
      <c r="D127" s="934" t="s">
        <v>2116</v>
      </c>
      <c r="E127" s="913" t="s">
        <v>2209</v>
      </c>
      <c r="F127" s="914" t="s">
        <v>2210</v>
      </c>
      <c r="G127" s="936" t="e">
        <f>IF($AO127&lt;&gt;"",_xlfn.XLOOKUP(TEXT(A127,0),#REF!,#REF!,0),0)</f>
        <v>#REF!</v>
      </c>
      <c r="H127" s="936" t="e">
        <f>IF($AO127&lt;&gt;"",_xlfn.XLOOKUP(TEXT(A127,0),#REF!,#REF!,0),0)</f>
        <v>#REF!</v>
      </c>
      <c r="I127" s="936" t="e">
        <f>IF($AO127&lt;&gt;"", _xlfn.XLOOKUP(TEXT(A127,0),#REF!,#REF!,0),0)</f>
        <v>#REF!</v>
      </c>
      <c r="J127" s="936" t="e">
        <f>IF($AO127&lt;&gt;"",_xlfn.XLOOKUP(TEXT(A127,0),#REF!,#REF!,0),0)</f>
        <v>#REF!</v>
      </c>
      <c r="K127" s="936" t="e">
        <f>IF($AO127&lt;&gt;"",_xlfn.XLOOKUP(TEXT(A127,0),#REF!,#REF!,0),0)</f>
        <v>#REF!</v>
      </c>
      <c r="L127" s="936" t="e">
        <f>IF($AO127&lt;&gt;"",_xlfn.XLOOKUP(TEXT(A127,0),#REF!,#REF!,0),0)</f>
        <v>#REF!</v>
      </c>
      <c r="M127" s="937" t="e">
        <f t="shared" si="17"/>
        <v>#REF!</v>
      </c>
      <c r="N127" s="937" t="e">
        <f t="shared" si="18"/>
        <v>#REF!</v>
      </c>
      <c r="O127" s="937" t="e">
        <f t="shared" si="19"/>
        <v>#REF!</v>
      </c>
      <c r="P127" s="938" t="e">
        <f t="shared" si="20"/>
        <v>#REF!</v>
      </c>
      <c r="Q127" s="938" t="e">
        <f t="shared" si="21"/>
        <v>#REF!</v>
      </c>
      <c r="R127" s="938" t="e">
        <f t="shared" si="22"/>
        <v>#REF!</v>
      </c>
      <c r="S127" s="938" t="e">
        <f t="shared" si="23"/>
        <v>#REF!</v>
      </c>
      <c r="T127" s="938" t="e">
        <f t="shared" si="24"/>
        <v>#REF!</v>
      </c>
      <c r="U127" s="938" t="e">
        <f t="shared" si="25"/>
        <v>#REF!</v>
      </c>
      <c r="V127" s="938" t="e">
        <f t="shared" si="26"/>
        <v>#REF!</v>
      </c>
      <c r="W127" s="938" t="e">
        <f t="shared" si="27"/>
        <v>#REF!</v>
      </c>
      <c r="X127" s="938" t="e">
        <f t="shared" si="28"/>
        <v>#REF!</v>
      </c>
      <c r="Y127" s="989">
        <v>186321</v>
      </c>
      <c r="Z127" s="989">
        <v>40981</v>
      </c>
      <c r="AA127" s="989">
        <v>36670</v>
      </c>
      <c r="AB127" s="989">
        <v>10860</v>
      </c>
      <c r="AC127" s="989">
        <v>0</v>
      </c>
      <c r="AD127" s="989">
        <v>0</v>
      </c>
      <c r="AE127" s="939">
        <v>274832</v>
      </c>
      <c r="AF127" s="939">
        <v>222991</v>
      </c>
      <c r="AG127" s="939">
        <v>51841</v>
      </c>
      <c r="AH127" s="940" t="s">
        <v>2470</v>
      </c>
      <c r="AI127" s="941" t="s">
        <v>21273</v>
      </c>
      <c r="AJ127" s="941" t="s">
        <v>21274</v>
      </c>
      <c r="AK127" s="941" t="s">
        <v>21278</v>
      </c>
      <c r="AL127" s="936" t="s">
        <v>2275</v>
      </c>
      <c r="AM127" s="936" t="s">
        <v>2239</v>
      </c>
      <c r="AN127" s="940" t="str">
        <f>_xlfn.XLOOKUP(A127,MPL!C:C,MPL!N:N, "Not Found",0)</f>
        <v>Obligated</v>
      </c>
      <c r="AO127" s="943">
        <f>_xlfn.LET(
_xlpm.r,_xlfn.XLOOKUP(A127,MPL!C:C,MPL!S:S, "",0),
IF(ISNUMBER(_xlpm.r),_xlpm.r,"")
)</f>
        <v>44993.525173611109</v>
      </c>
      <c r="AP127" s="943" t="str">
        <f t="shared" si="29"/>
        <v>Obligated</v>
      </c>
      <c r="AQ127" s="944">
        <v>0.9</v>
      </c>
      <c r="AR127" s="936">
        <v>89899.679999999964</v>
      </c>
      <c r="AS127" s="936">
        <v>162935.82000000009</v>
      </c>
      <c r="AT127" s="936"/>
      <c r="AU127" s="936">
        <f t="shared" si="30"/>
        <v>252835.50000000006</v>
      </c>
      <c r="AV127" s="936">
        <f t="shared" si="31"/>
        <v>34349.839999999997</v>
      </c>
      <c r="AW127" s="945">
        <v>186321</v>
      </c>
      <c r="AX127" s="945">
        <v>40981</v>
      </c>
      <c r="AY127" s="945">
        <v>36670</v>
      </c>
      <c r="AZ127" s="945">
        <v>10860</v>
      </c>
      <c r="BA127" s="945">
        <v>0</v>
      </c>
      <c r="BB127" s="945">
        <v>0</v>
      </c>
      <c r="BC127" s="945">
        <v>240482.16</v>
      </c>
      <c r="BD127" s="945">
        <f t="shared" si="35"/>
        <v>222991</v>
      </c>
      <c r="BE127" s="945">
        <f t="shared" si="32"/>
        <v>51841</v>
      </c>
      <c r="BF127" s="934" t="s">
        <v>2240</v>
      </c>
      <c r="BG127" s="935" t="s">
        <v>275</v>
      </c>
      <c r="BH127" s="934" t="s">
        <v>2276</v>
      </c>
      <c r="BI127" s="946" t="e">
        <f t="shared" si="33"/>
        <v>#REF!</v>
      </c>
      <c r="BJ127" s="947" t="e">
        <v>#VALUE!</v>
      </c>
    </row>
    <row r="128" spans="1:62" s="807" customFormat="1" ht="114" customHeight="1">
      <c r="A128" s="933">
        <v>714641</v>
      </c>
      <c r="B128" s="934" t="s">
        <v>214</v>
      </c>
      <c r="C128" s="935" t="s">
        <v>35</v>
      </c>
      <c r="D128" s="934" t="s">
        <v>2118</v>
      </c>
      <c r="E128" s="913" t="s">
        <v>2209</v>
      </c>
      <c r="F128" s="914" t="s">
        <v>2210</v>
      </c>
      <c r="G128" s="936" t="e">
        <f>IF($AO128&lt;&gt;"",_xlfn.XLOOKUP(TEXT(A128,0),#REF!,#REF!,0),0)</f>
        <v>#REF!</v>
      </c>
      <c r="H128" s="936" t="e">
        <f>IF($AO128&lt;&gt;"",_xlfn.XLOOKUP(TEXT(A128,0),#REF!,#REF!,0),0)</f>
        <v>#REF!</v>
      </c>
      <c r="I128" s="936" t="e">
        <f>IF($AO128&lt;&gt;"", _xlfn.XLOOKUP(TEXT(A128,0),#REF!,#REF!,0),0)</f>
        <v>#REF!</v>
      </c>
      <c r="J128" s="936" t="e">
        <f>IF($AO128&lt;&gt;"",_xlfn.XLOOKUP(TEXT(A128,0),#REF!,#REF!,0),0)</f>
        <v>#REF!</v>
      </c>
      <c r="K128" s="936" t="e">
        <f>IF($AO128&lt;&gt;"",_xlfn.XLOOKUP(TEXT(A128,0),#REF!,#REF!,0),0)</f>
        <v>#REF!</v>
      </c>
      <c r="L128" s="936" t="e">
        <f>IF($AO128&lt;&gt;"",_xlfn.XLOOKUP(TEXT(A128,0),#REF!,#REF!,0),0)</f>
        <v>#REF!</v>
      </c>
      <c r="M128" s="937" t="e">
        <f t="shared" si="17"/>
        <v>#REF!</v>
      </c>
      <c r="N128" s="937" t="e">
        <f t="shared" si="18"/>
        <v>#REF!</v>
      </c>
      <c r="O128" s="937" t="e">
        <f t="shared" si="19"/>
        <v>#REF!</v>
      </c>
      <c r="P128" s="938" t="e">
        <f t="shared" si="20"/>
        <v>#REF!</v>
      </c>
      <c r="Q128" s="938" t="e">
        <f t="shared" si="21"/>
        <v>#REF!</v>
      </c>
      <c r="R128" s="938" t="e">
        <f t="shared" si="22"/>
        <v>#REF!</v>
      </c>
      <c r="S128" s="938" t="e">
        <f t="shared" si="23"/>
        <v>#REF!</v>
      </c>
      <c r="T128" s="938" t="e">
        <f t="shared" si="24"/>
        <v>#REF!</v>
      </c>
      <c r="U128" s="938" t="e">
        <f t="shared" si="25"/>
        <v>#REF!</v>
      </c>
      <c r="V128" s="938" t="e">
        <f t="shared" si="26"/>
        <v>#REF!</v>
      </c>
      <c r="W128" s="938" t="e">
        <f t="shared" si="27"/>
        <v>#REF!</v>
      </c>
      <c r="X128" s="938" t="e">
        <f t="shared" si="28"/>
        <v>#REF!</v>
      </c>
      <c r="Y128" s="989">
        <v>10842339.26</v>
      </c>
      <c r="Z128" s="989">
        <v>82026.550000000047</v>
      </c>
      <c r="AA128" s="989">
        <v>1946225.97</v>
      </c>
      <c r="AB128" s="989">
        <v>106422.03</v>
      </c>
      <c r="AC128" s="989">
        <v>750618</v>
      </c>
      <c r="AD128" s="989">
        <v>506022</v>
      </c>
      <c r="AE128" s="939">
        <v>14233653.810000001</v>
      </c>
      <c r="AF128" s="939">
        <v>13539183.23</v>
      </c>
      <c r="AG128" s="939">
        <v>694470.58000000007</v>
      </c>
      <c r="AH128" s="940" t="s">
        <v>2470</v>
      </c>
      <c r="AI128" s="941" t="s">
        <v>21282</v>
      </c>
      <c r="AJ128" s="941" t="s">
        <v>21311</v>
      </c>
      <c r="AK128" s="941" t="s">
        <v>21312</v>
      </c>
      <c r="AL128" s="1031" t="s">
        <v>2360</v>
      </c>
      <c r="AM128" s="936" t="s">
        <v>2239</v>
      </c>
      <c r="AN128" s="940" t="str">
        <f>_xlfn.XLOOKUP(A128,MPL!C:C,MPL!N:N, "Not Found",0)</f>
        <v>Obligated</v>
      </c>
      <c r="AO128" s="943">
        <f>_xlfn.LET(
_xlpm.r,_xlfn.XLOOKUP(A128,MPL!C:C,MPL!S:S, "",0),
IF(ISNUMBER(_xlpm.r),_xlpm.r,"")
)</f>
        <v>46082.760752314818</v>
      </c>
      <c r="AP128" s="943" t="str">
        <f t="shared" si="29"/>
        <v>Obligated</v>
      </c>
      <c r="AQ128" s="944" t="s">
        <v>275</v>
      </c>
      <c r="AR128" s="936">
        <v>431237.38999999996</v>
      </c>
      <c r="AS128" s="936">
        <v>307.56</v>
      </c>
      <c r="AT128" s="936"/>
      <c r="AU128" s="936">
        <f t="shared" si="30"/>
        <v>431544.94999999995</v>
      </c>
      <c r="AV128" s="936">
        <f t="shared" si="31"/>
        <v>-575351.94999999925</v>
      </c>
      <c r="AW128" s="945">
        <v>10915553.24</v>
      </c>
      <c r="AX128" s="945">
        <v>588048.55000000005</v>
      </c>
      <c r="AY128" s="945">
        <v>1928249.61</v>
      </c>
      <c r="AZ128" s="945">
        <v>106422.03</v>
      </c>
      <c r="BA128" s="945">
        <v>753614</v>
      </c>
      <c r="BB128" s="945">
        <v>0</v>
      </c>
      <c r="BC128" s="945">
        <v>14809005.76</v>
      </c>
      <c r="BD128" s="945">
        <f t="shared" si="35"/>
        <v>13597416.85</v>
      </c>
      <c r="BE128" s="945">
        <f t="shared" si="32"/>
        <v>694470.58000000007</v>
      </c>
      <c r="BF128" s="934" t="s">
        <v>2284</v>
      </c>
      <c r="BG128" s="949" t="s">
        <v>2361</v>
      </c>
      <c r="BH128" s="934" t="s">
        <v>2362</v>
      </c>
      <c r="BI128" s="946" t="e">
        <f t="shared" si="33"/>
        <v>#REF!</v>
      </c>
      <c r="BJ128" s="947" t="e">
        <v>#VALUE!</v>
      </c>
    </row>
    <row r="129" spans="1:62" s="807" customFormat="1" ht="114" customHeight="1">
      <c r="A129" s="933">
        <v>682882</v>
      </c>
      <c r="B129" s="934" t="s">
        <v>1075</v>
      </c>
      <c r="C129" s="935" t="s">
        <v>35</v>
      </c>
      <c r="D129" s="934" t="s">
        <v>2116</v>
      </c>
      <c r="E129" s="913" t="s">
        <v>2209</v>
      </c>
      <c r="F129" s="914" t="s">
        <v>2210</v>
      </c>
      <c r="G129" s="936" t="e">
        <f>IF($AO129&lt;&gt;"",_xlfn.XLOOKUP(TEXT(A129,0),#REF!,#REF!,0),0)</f>
        <v>#REF!</v>
      </c>
      <c r="H129" s="936" t="e">
        <f>IF($AO129&lt;&gt;"",_xlfn.XLOOKUP(TEXT(A129,0),#REF!,#REF!,0),0)</f>
        <v>#REF!</v>
      </c>
      <c r="I129" s="936" t="e">
        <f>IF($AO129&lt;&gt;"", _xlfn.XLOOKUP(TEXT(A129,0),#REF!,#REF!,0),0)</f>
        <v>#REF!</v>
      </c>
      <c r="J129" s="936" t="e">
        <f>IF($AO129&lt;&gt;"",_xlfn.XLOOKUP(TEXT(A129,0),#REF!,#REF!,0),0)</f>
        <v>#REF!</v>
      </c>
      <c r="K129" s="936" t="e">
        <f>IF($AO129&lt;&gt;"",_xlfn.XLOOKUP(TEXT(A129,0),#REF!,#REF!,0),0)</f>
        <v>#REF!</v>
      </c>
      <c r="L129" s="936" t="e">
        <f>IF($AO129&lt;&gt;"",_xlfn.XLOOKUP(TEXT(A129,0),#REF!,#REF!,0),0)</f>
        <v>#REF!</v>
      </c>
      <c r="M129" s="937" t="e">
        <f t="shared" si="17"/>
        <v>#REF!</v>
      </c>
      <c r="N129" s="937" t="e">
        <f t="shared" si="18"/>
        <v>#REF!</v>
      </c>
      <c r="O129" s="937" t="e">
        <f t="shared" si="19"/>
        <v>#REF!</v>
      </c>
      <c r="P129" s="938" t="e">
        <f t="shared" si="20"/>
        <v>#REF!</v>
      </c>
      <c r="Q129" s="938" t="e">
        <f t="shared" si="21"/>
        <v>#REF!</v>
      </c>
      <c r="R129" s="938" t="e">
        <f t="shared" si="22"/>
        <v>#REF!</v>
      </c>
      <c r="S129" s="938" t="e">
        <f t="shared" si="23"/>
        <v>#REF!</v>
      </c>
      <c r="T129" s="938" t="e">
        <f t="shared" si="24"/>
        <v>#REF!</v>
      </c>
      <c r="U129" s="938" t="e">
        <f t="shared" si="25"/>
        <v>#REF!</v>
      </c>
      <c r="V129" s="938" t="e">
        <f t="shared" si="26"/>
        <v>#REF!</v>
      </c>
      <c r="W129" s="938" t="e">
        <f t="shared" si="27"/>
        <v>#REF!</v>
      </c>
      <c r="X129" s="938" t="e">
        <f t="shared" si="28"/>
        <v>#REF!</v>
      </c>
      <c r="Y129" s="989">
        <v>545661.24</v>
      </c>
      <c r="Z129" s="989">
        <v>89627.000000000029</v>
      </c>
      <c r="AA129" s="989">
        <v>104353.35</v>
      </c>
      <c r="AB129" s="989">
        <v>23751.16</v>
      </c>
      <c r="AC129" s="989">
        <v>0</v>
      </c>
      <c r="AD129" s="989">
        <v>0</v>
      </c>
      <c r="AE129" s="939">
        <v>763392.75</v>
      </c>
      <c r="AF129" s="939">
        <v>650014.59</v>
      </c>
      <c r="AG129" s="939">
        <v>113378.16000000003</v>
      </c>
      <c r="AH129" s="940" t="s">
        <v>2470</v>
      </c>
      <c r="AI129" s="941" t="s">
        <v>21273</v>
      </c>
      <c r="AJ129" s="941" t="s">
        <v>21274</v>
      </c>
      <c r="AK129" s="941" t="s">
        <v>21278</v>
      </c>
      <c r="AL129" s="936" t="s">
        <v>2275</v>
      </c>
      <c r="AM129" s="936" t="s">
        <v>2239</v>
      </c>
      <c r="AN129" s="940" t="str">
        <f>_xlfn.XLOOKUP(A129,MPL!C:C,MPL!N:N, "Not Found",0)</f>
        <v>Obligated</v>
      </c>
      <c r="AO129" s="943">
        <f>_xlfn.LET(
_xlpm.r,_xlfn.XLOOKUP(A129,MPL!C:C,MPL!S:S, "",0),
IF(ISNUMBER(_xlpm.r),_xlpm.r,"")
)</f>
        <v>44936.555</v>
      </c>
      <c r="AP129" s="943" t="str">
        <f t="shared" si="29"/>
        <v>Obligated</v>
      </c>
      <c r="AQ129" s="944">
        <v>0.85</v>
      </c>
      <c r="AR129" s="936">
        <v>74890.910000000236</v>
      </c>
      <c r="AS129" s="936">
        <v>572134.2000000003</v>
      </c>
      <c r="AT129" s="936"/>
      <c r="AU129" s="936">
        <f t="shared" si="30"/>
        <v>647025.11000000057</v>
      </c>
      <c r="AV129" s="936">
        <f t="shared" si="31"/>
        <v>0.51000000000931323</v>
      </c>
      <c r="AW129" s="945">
        <v>545661.24</v>
      </c>
      <c r="AX129" s="945">
        <v>89627</v>
      </c>
      <c r="AY129" s="945">
        <v>104353</v>
      </c>
      <c r="AZ129" s="945">
        <v>23751.16</v>
      </c>
      <c r="BA129" s="945">
        <v>0</v>
      </c>
      <c r="BB129" s="945">
        <v>0</v>
      </c>
      <c r="BC129" s="945">
        <v>763392.24</v>
      </c>
      <c r="BD129" s="945">
        <f t="shared" si="35"/>
        <v>650014.24</v>
      </c>
      <c r="BE129" s="945">
        <f t="shared" si="32"/>
        <v>113378.16</v>
      </c>
      <c r="BF129" s="934" t="s">
        <v>2240</v>
      </c>
      <c r="BG129" s="935" t="s">
        <v>275</v>
      </c>
      <c r="BH129" s="934" t="s">
        <v>2276</v>
      </c>
      <c r="BI129" s="946" t="e">
        <f t="shared" si="33"/>
        <v>#REF!</v>
      </c>
      <c r="BJ129" s="947" t="e">
        <v>#VALUE!</v>
      </c>
    </row>
    <row r="130" spans="1:62" s="807" customFormat="1" ht="114" customHeight="1">
      <c r="A130" s="933">
        <v>704849</v>
      </c>
      <c r="B130" s="934" t="s">
        <v>120</v>
      </c>
      <c r="C130" s="935" t="s">
        <v>35</v>
      </c>
      <c r="D130" s="934" t="s">
        <v>2118</v>
      </c>
      <c r="E130" s="913" t="s">
        <v>2209</v>
      </c>
      <c r="F130" s="914" t="s">
        <v>2210</v>
      </c>
      <c r="G130" s="936" t="e">
        <f>IF($AO130&lt;&gt;"",_xlfn.XLOOKUP(TEXT(A130,0),#REF!,#REF!,0),0)</f>
        <v>#REF!</v>
      </c>
      <c r="H130" s="936" t="e">
        <f>IF($AO130&lt;&gt;"",_xlfn.XLOOKUP(TEXT(A130,0),#REF!,#REF!,0),0)</f>
        <v>#REF!</v>
      </c>
      <c r="I130" s="936" t="e">
        <f>IF($AO130&lt;&gt;"", _xlfn.XLOOKUP(TEXT(A130,0),#REF!,#REF!,0),0)</f>
        <v>#REF!</v>
      </c>
      <c r="J130" s="936" t="e">
        <f>IF($AO130&lt;&gt;"",_xlfn.XLOOKUP(TEXT(A130,0),#REF!,#REF!,0),0)</f>
        <v>#REF!</v>
      </c>
      <c r="K130" s="936" t="e">
        <f>IF($AO130&lt;&gt;"",_xlfn.XLOOKUP(TEXT(A130,0),#REF!,#REF!,0),0)</f>
        <v>#REF!</v>
      </c>
      <c r="L130" s="936" t="e">
        <f>IF($AO130&lt;&gt;"",_xlfn.XLOOKUP(TEXT(A130,0),#REF!,#REF!,0),0)</f>
        <v>#REF!</v>
      </c>
      <c r="M130" s="937" t="e">
        <f t="shared" si="17"/>
        <v>#REF!</v>
      </c>
      <c r="N130" s="937" t="e">
        <f t="shared" si="18"/>
        <v>#REF!</v>
      </c>
      <c r="O130" s="937" t="e">
        <f t="shared" si="19"/>
        <v>#REF!</v>
      </c>
      <c r="P130" s="938" t="e">
        <f t="shared" si="20"/>
        <v>#REF!</v>
      </c>
      <c r="Q130" s="938" t="e">
        <f t="shared" si="21"/>
        <v>#REF!</v>
      </c>
      <c r="R130" s="938" t="e">
        <f t="shared" si="22"/>
        <v>#REF!</v>
      </c>
      <c r="S130" s="938" t="e">
        <f t="shared" si="23"/>
        <v>#REF!</v>
      </c>
      <c r="T130" s="938" t="e">
        <f t="shared" si="24"/>
        <v>#REF!</v>
      </c>
      <c r="U130" s="938" t="e">
        <f t="shared" si="25"/>
        <v>#REF!</v>
      </c>
      <c r="V130" s="938" t="e">
        <f t="shared" si="26"/>
        <v>#REF!</v>
      </c>
      <c r="W130" s="938" t="e">
        <f t="shared" si="27"/>
        <v>#REF!</v>
      </c>
      <c r="X130" s="938" t="e">
        <f t="shared" si="28"/>
        <v>#REF!</v>
      </c>
      <c r="Y130" s="989">
        <v>11620676.42</v>
      </c>
      <c r="Z130" s="989">
        <v>1182070.5700000008</v>
      </c>
      <c r="AA130" s="989">
        <v>2380242.9900000002</v>
      </c>
      <c r="AB130" s="989">
        <v>487666.4</v>
      </c>
      <c r="AC130" s="989">
        <v>0</v>
      </c>
      <c r="AD130" s="989">
        <v>0</v>
      </c>
      <c r="AE130" s="939">
        <v>15670656.380000001</v>
      </c>
      <c r="AF130" s="939">
        <v>14000919.41</v>
      </c>
      <c r="AG130" s="939">
        <v>1669736.9700000007</v>
      </c>
      <c r="AH130" s="940" t="s">
        <v>2470</v>
      </c>
      <c r="AI130" s="941" t="s">
        <v>21282</v>
      </c>
      <c r="AJ130" s="941" t="s">
        <v>21276</v>
      </c>
      <c r="AK130" s="941" t="s">
        <v>21321</v>
      </c>
      <c r="AL130" s="936" t="s">
        <v>2363</v>
      </c>
      <c r="AM130" s="936" t="s">
        <v>2239</v>
      </c>
      <c r="AN130" s="940" t="str">
        <f>_xlfn.XLOOKUP(A130,MPL!C:C,MPL!N:N, "Not Found",0)</f>
        <v>Obligated</v>
      </c>
      <c r="AO130" s="943">
        <f>_xlfn.LET(
_xlpm.r,_xlfn.XLOOKUP(A130,MPL!C:C,MPL!S:S, "",0),
IF(ISNUMBER(_xlpm.r),_xlpm.r,"")
)</f>
        <v>45422.428449074076</v>
      </c>
      <c r="AP130" s="943" t="str">
        <f t="shared" si="29"/>
        <v>Obligated</v>
      </c>
      <c r="AQ130" s="944">
        <v>0.67</v>
      </c>
      <c r="AR130" s="936">
        <v>929157.85000000009</v>
      </c>
      <c r="AS130" s="936">
        <v>7176923.5099999942</v>
      </c>
      <c r="AT130" s="936"/>
      <c r="AU130" s="936">
        <f t="shared" si="30"/>
        <v>8106081.3599999938</v>
      </c>
      <c r="AV130" s="936">
        <f t="shared" si="31"/>
        <v>4797962.3800000008</v>
      </c>
      <c r="AW130" s="945">
        <v>7240724</v>
      </c>
      <c r="AX130" s="945">
        <v>1182070.57</v>
      </c>
      <c r="AY130" s="945">
        <v>1925642</v>
      </c>
      <c r="AZ130" s="945">
        <v>487666.4</v>
      </c>
      <c r="BA130" s="945">
        <v>0</v>
      </c>
      <c r="BB130" s="945">
        <v>0</v>
      </c>
      <c r="BC130" s="945">
        <v>10872694</v>
      </c>
      <c r="BD130" s="945">
        <f t="shared" si="35"/>
        <v>9166366</v>
      </c>
      <c r="BE130" s="945">
        <f t="shared" si="32"/>
        <v>1669736.9700000002</v>
      </c>
      <c r="BF130" s="934" t="s">
        <v>2240</v>
      </c>
      <c r="BG130" s="935" t="s">
        <v>275</v>
      </c>
      <c r="BH130" s="934" t="s">
        <v>2276</v>
      </c>
      <c r="BI130" s="946" t="e">
        <f t="shared" si="33"/>
        <v>#REF!</v>
      </c>
      <c r="BJ130" s="947" t="e">
        <v>#VALUE!</v>
      </c>
    </row>
    <row r="131" spans="1:62" s="807" customFormat="1" ht="114" customHeight="1">
      <c r="A131" s="933">
        <v>682178</v>
      </c>
      <c r="B131" s="934" t="s">
        <v>882</v>
      </c>
      <c r="C131" s="935" t="s">
        <v>35</v>
      </c>
      <c r="D131" s="934" t="s">
        <v>2116</v>
      </c>
      <c r="E131" s="913" t="s">
        <v>2209</v>
      </c>
      <c r="F131" s="914" t="s">
        <v>2210</v>
      </c>
      <c r="G131" s="936" t="e">
        <f>IF($AO131&lt;&gt;"",_xlfn.XLOOKUP(TEXT(A131,0),#REF!,#REF!,0),0)</f>
        <v>#REF!</v>
      </c>
      <c r="H131" s="936" t="e">
        <f>IF($AO131&lt;&gt;"",_xlfn.XLOOKUP(TEXT(A131,0),#REF!,#REF!,0),0)</f>
        <v>#REF!</v>
      </c>
      <c r="I131" s="936" t="e">
        <f>IF($AO131&lt;&gt;"", _xlfn.XLOOKUP(TEXT(A131,0),#REF!,#REF!,0),0)</f>
        <v>#REF!</v>
      </c>
      <c r="J131" s="936" t="e">
        <f>IF($AO131&lt;&gt;"",_xlfn.XLOOKUP(TEXT(A131,0),#REF!,#REF!,0),0)</f>
        <v>#REF!</v>
      </c>
      <c r="K131" s="936" t="e">
        <f>IF($AO131&lt;&gt;"",_xlfn.XLOOKUP(TEXT(A131,0),#REF!,#REF!,0),0)</f>
        <v>#REF!</v>
      </c>
      <c r="L131" s="936" t="e">
        <f>IF($AO131&lt;&gt;"",_xlfn.XLOOKUP(TEXT(A131,0),#REF!,#REF!,0),0)</f>
        <v>#REF!</v>
      </c>
      <c r="M131" s="937" t="e">
        <f t="shared" ref="M131:M194" si="36">SUM(G131:L131)</f>
        <v>#REF!</v>
      </c>
      <c r="N131" s="937" t="e">
        <f t="shared" ref="N131:N194" si="37">SUM(G131,I131,K131)</f>
        <v>#REF!</v>
      </c>
      <c r="O131" s="937" t="e">
        <f t="shared" ref="O131:O194" si="38">SUM(H131,J131,L131)</f>
        <v>#REF!</v>
      </c>
      <c r="P131" s="938" t="e">
        <f t="shared" ref="P131:P194" si="39">Y131-G131</f>
        <v>#REF!</v>
      </c>
      <c r="Q131" s="938" t="e">
        <f t="shared" ref="Q131:Q194" si="40">Z131-H131</f>
        <v>#REF!</v>
      </c>
      <c r="R131" s="938" t="e">
        <f t="shared" ref="R131:R194" si="41">AA131-I131</f>
        <v>#REF!</v>
      </c>
      <c r="S131" s="938" t="e">
        <f t="shared" ref="S131:S194" si="42">AB131-J131</f>
        <v>#REF!</v>
      </c>
      <c r="T131" s="938" t="e">
        <f t="shared" ref="T131:T194" si="43">AC131-K131</f>
        <v>#REF!</v>
      </c>
      <c r="U131" s="938" t="e">
        <f t="shared" ref="U131:U194" si="44">AD131-L131</f>
        <v>#REF!</v>
      </c>
      <c r="V131" s="938" t="e">
        <f t="shared" ref="V131:V194" si="45">SUM(W131:X131)</f>
        <v>#REF!</v>
      </c>
      <c r="W131" s="938" t="e">
        <f t="shared" ref="W131:W194" si="46">SUM(P131,R131,T131)</f>
        <v>#REF!</v>
      </c>
      <c r="X131" s="938" t="e">
        <f t="shared" ref="X131:X194" si="47">SUM(Q131,S131,U131)</f>
        <v>#REF!</v>
      </c>
      <c r="Y131" s="989">
        <v>208544.25</v>
      </c>
      <c r="Z131" s="989">
        <v>42487</v>
      </c>
      <c r="AA131" s="989">
        <v>40949.449999999997</v>
      </c>
      <c r="AB131" s="989">
        <v>11259.06</v>
      </c>
      <c r="AC131" s="989">
        <v>0</v>
      </c>
      <c r="AD131" s="989">
        <v>0</v>
      </c>
      <c r="AE131" s="939">
        <v>303239.76</v>
      </c>
      <c r="AF131" s="939">
        <v>249493.7</v>
      </c>
      <c r="AG131" s="939">
        <v>53746.06</v>
      </c>
      <c r="AH131" s="940" t="s">
        <v>2470</v>
      </c>
      <c r="AI131" s="941" t="s">
        <v>21273</v>
      </c>
      <c r="AJ131" s="941" t="s">
        <v>21274</v>
      </c>
      <c r="AK131" s="941" t="s">
        <v>21278</v>
      </c>
      <c r="AL131" s="1031" t="s">
        <v>2279</v>
      </c>
      <c r="AM131" s="936" t="s">
        <v>2239</v>
      </c>
      <c r="AN131" s="940" t="str">
        <f>_xlfn.XLOOKUP(A131,MPL!C:C,MPL!N:N, "Not Found",0)</f>
        <v>Obligated</v>
      </c>
      <c r="AO131" s="943">
        <f>_xlfn.LET(
_xlpm.r,_xlfn.XLOOKUP(A131,MPL!C:C,MPL!S:S, "",0),
IF(ISNUMBER(_xlpm.r),_xlpm.r,"")
)</f>
        <v>44957.5390162037</v>
      </c>
      <c r="AP131" s="943" t="str">
        <f t="shared" ref="AP131:AP194" si="48">IF(AND(AO131&lt;&gt;"", AN131 &lt;&gt;"Obligated"), "Obligated"&amp;", "&amp;AN131, AN131)</f>
        <v>Obligated</v>
      </c>
      <c r="AQ131" s="944">
        <v>0.8</v>
      </c>
      <c r="AR131" s="936">
        <v>92258.39</v>
      </c>
      <c r="AS131" s="936">
        <v>144000.35999999993</v>
      </c>
      <c r="AT131" s="936"/>
      <c r="AU131" s="936">
        <f t="shared" ref="AU131:AU194" si="49">AR131+AS131+AT131</f>
        <v>236258.74999999994</v>
      </c>
      <c r="AV131" s="936">
        <f t="shared" ref="AV131:AV194" si="50">AE131-BC131</f>
        <v>0.45000000001164153</v>
      </c>
      <c r="AW131" s="945">
        <v>208544.25</v>
      </c>
      <c r="AX131" s="945">
        <v>42487</v>
      </c>
      <c r="AY131" s="945">
        <v>40949</v>
      </c>
      <c r="AZ131" s="945">
        <v>11259.06</v>
      </c>
      <c r="BA131" s="945">
        <v>0</v>
      </c>
      <c r="BB131" s="945">
        <v>0</v>
      </c>
      <c r="BC131" s="945">
        <v>303239.31</v>
      </c>
      <c r="BD131" s="945">
        <f t="shared" si="35"/>
        <v>249493.25</v>
      </c>
      <c r="BE131" s="945">
        <f t="shared" ref="BE131:BE194" si="51">BB131+AZ131+AX131</f>
        <v>53746.06</v>
      </c>
      <c r="BF131" s="934" t="s">
        <v>2240</v>
      </c>
      <c r="BG131" s="935" t="s">
        <v>275</v>
      </c>
      <c r="BH131" s="934" t="s">
        <v>2276</v>
      </c>
      <c r="BI131" s="946" t="e">
        <f t="shared" ref="BI131:BI194" si="52">IF(OR(P131&lt;&gt;0,Q131&lt;&gt;0,R131&lt;&gt;0,R131&lt;&gt;0,S131&lt;&gt;0,T131&lt;&gt;0,U131&lt;&gt;0),1,0)</f>
        <v>#REF!</v>
      </c>
      <c r="BJ131" s="947" t="e">
        <v>#VALUE!</v>
      </c>
    </row>
    <row r="132" spans="1:62" s="807" customFormat="1" ht="114" customHeight="1">
      <c r="A132" s="933">
        <v>710094</v>
      </c>
      <c r="B132" s="934" t="s">
        <v>116</v>
      </c>
      <c r="C132" s="935" t="s">
        <v>35</v>
      </c>
      <c r="D132" s="934" t="s">
        <v>2116</v>
      </c>
      <c r="E132" s="913" t="s">
        <v>2209</v>
      </c>
      <c r="F132" s="914" t="s">
        <v>2210</v>
      </c>
      <c r="G132" s="936" t="e">
        <f>IF($AO132&lt;&gt;"",_xlfn.XLOOKUP(TEXT(A132,0),#REF!,#REF!,0),0)</f>
        <v>#REF!</v>
      </c>
      <c r="H132" s="936" t="e">
        <f>IF($AO132&lt;&gt;"",_xlfn.XLOOKUP(TEXT(A132,0),#REF!,#REF!,0),0)</f>
        <v>#REF!</v>
      </c>
      <c r="I132" s="936" t="e">
        <f>IF($AO132&lt;&gt;"", _xlfn.XLOOKUP(TEXT(A132,0),#REF!,#REF!,0),0)</f>
        <v>#REF!</v>
      </c>
      <c r="J132" s="936" t="e">
        <f>IF($AO132&lt;&gt;"",_xlfn.XLOOKUP(TEXT(A132,0),#REF!,#REF!,0),0)</f>
        <v>#REF!</v>
      </c>
      <c r="K132" s="936" t="e">
        <f>IF($AO132&lt;&gt;"",_xlfn.XLOOKUP(TEXT(A132,0),#REF!,#REF!,0),0)</f>
        <v>#REF!</v>
      </c>
      <c r="L132" s="936" t="e">
        <f>IF($AO132&lt;&gt;"",_xlfn.XLOOKUP(TEXT(A132,0),#REF!,#REF!,0),0)</f>
        <v>#REF!</v>
      </c>
      <c r="M132" s="937" t="e">
        <f t="shared" si="36"/>
        <v>#REF!</v>
      </c>
      <c r="N132" s="937" t="e">
        <f t="shared" si="37"/>
        <v>#REF!</v>
      </c>
      <c r="O132" s="937" t="e">
        <f t="shared" si="38"/>
        <v>#REF!</v>
      </c>
      <c r="P132" s="938" t="e">
        <f t="shared" si="39"/>
        <v>#REF!</v>
      </c>
      <c r="Q132" s="938" t="e">
        <f t="shared" si="40"/>
        <v>#REF!</v>
      </c>
      <c r="R132" s="938" t="e">
        <f t="shared" si="41"/>
        <v>#REF!</v>
      </c>
      <c r="S132" s="938" t="e">
        <f t="shared" si="42"/>
        <v>#REF!</v>
      </c>
      <c r="T132" s="938" t="e">
        <f t="shared" si="43"/>
        <v>#REF!</v>
      </c>
      <c r="U132" s="938" t="e">
        <f t="shared" si="44"/>
        <v>#REF!</v>
      </c>
      <c r="V132" s="938" t="e">
        <f t="shared" si="45"/>
        <v>#REF!</v>
      </c>
      <c r="W132" s="938" t="e">
        <f t="shared" si="46"/>
        <v>#REF!</v>
      </c>
      <c r="X132" s="938" t="e">
        <f t="shared" si="47"/>
        <v>#REF!</v>
      </c>
      <c r="Y132" s="989">
        <v>7096249.5</v>
      </c>
      <c r="Z132" s="989">
        <v>165571.00000000029</v>
      </c>
      <c r="AA132" s="989">
        <v>614123.06999999995</v>
      </c>
      <c r="AB132" s="989">
        <v>29565.32</v>
      </c>
      <c r="AC132" s="989">
        <v>0</v>
      </c>
      <c r="AD132" s="989">
        <v>0</v>
      </c>
      <c r="AE132" s="939">
        <v>7905508.8900000006</v>
      </c>
      <c r="AF132" s="939">
        <v>7710372.5700000003</v>
      </c>
      <c r="AG132" s="939">
        <v>195136.3200000003</v>
      </c>
      <c r="AH132" s="940" t="s">
        <v>2470</v>
      </c>
      <c r="AI132" s="941" t="s">
        <v>21273</v>
      </c>
      <c r="AJ132" s="941" t="s">
        <v>21274</v>
      </c>
      <c r="AK132" s="941" t="s">
        <v>21278</v>
      </c>
      <c r="AL132" s="1031" t="s">
        <v>2279</v>
      </c>
      <c r="AM132" s="936" t="s">
        <v>2239</v>
      </c>
      <c r="AN132" s="940" t="str">
        <f>_xlfn.XLOOKUP(A132,MPL!C:C,MPL!N:N, "Not Found",0)</f>
        <v>Obligated</v>
      </c>
      <c r="AO132" s="943">
        <f>_xlfn.LET(
_xlpm.r,_xlfn.XLOOKUP(A132,MPL!C:C,MPL!S:S, "",0),
IF(ISNUMBER(_xlpm.r),_xlpm.r,"")
)</f>
        <v>45597.635567129626</v>
      </c>
      <c r="AP132" s="943" t="str">
        <f t="shared" si="48"/>
        <v>Obligated</v>
      </c>
      <c r="AQ132" s="944">
        <v>0.71</v>
      </c>
      <c r="AR132" s="936">
        <v>482312.09999999939</v>
      </c>
      <c r="AS132" s="936">
        <v>5390539.0600000257</v>
      </c>
      <c r="AT132" s="936"/>
      <c r="AU132" s="936">
        <f t="shared" si="49"/>
        <v>5872851.1600000253</v>
      </c>
      <c r="AV132" s="936">
        <f t="shared" si="50"/>
        <v>7.0000000298023224E-2</v>
      </c>
      <c r="AW132" s="945">
        <v>7096249.5</v>
      </c>
      <c r="AX132" s="945">
        <v>165571</v>
      </c>
      <c r="AY132" s="945">
        <v>614123</v>
      </c>
      <c r="AZ132" s="945">
        <v>29565.32</v>
      </c>
      <c r="BA132" s="945">
        <v>0</v>
      </c>
      <c r="BB132" s="945">
        <v>0</v>
      </c>
      <c r="BC132" s="945">
        <v>7905508.8200000003</v>
      </c>
      <c r="BD132" s="945">
        <f t="shared" si="35"/>
        <v>7710372.5</v>
      </c>
      <c r="BE132" s="945">
        <f t="shared" si="51"/>
        <v>195136.32</v>
      </c>
      <c r="BF132" s="934" t="s">
        <v>2240</v>
      </c>
      <c r="BG132" s="935" t="s">
        <v>275</v>
      </c>
      <c r="BH132" s="934" t="s">
        <v>2276</v>
      </c>
      <c r="BI132" s="946" t="e">
        <f t="shared" si="52"/>
        <v>#REF!</v>
      </c>
      <c r="BJ132" s="947" t="e">
        <v>#VALUE!</v>
      </c>
    </row>
    <row r="133" spans="1:62" s="807" customFormat="1" ht="114" customHeight="1">
      <c r="A133" s="933">
        <v>738672</v>
      </c>
      <c r="B133" s="934" t="s">
        <v>128</v>
      </c>
      <c r="C133" s="935" t="s">
        <v>35</v>
      </c>
      <c r="D133" s="934" t="s">
        <v>2116</v>
      </c>
      <c r="E133" s="913" t="s">
        <v>2209</v>
      </c>
      <c r="F133" s="914" t="s">
        <v>2210</v>
      </c>
      <c r="G133" s="936" t="e">
        <f>IF($AO133&lt;&gt;"",_xlfn.XLOOKUP(TEXT(A133,0),#REF!,#REF!,0),0)</f>
        <v>#REF!</v>
      </c>
      <c r="H133" s="936" t="e">
        <f>IF($AO133&lt;&gt;"",_xlfn.XLOOKUP(TEXT(A133,0),#REF!,#REF!,0),0)</f>
        <v>#REF!</v>
      </c>
      <c r="I133" s="936" t="e">
        <f>IF($AO133&lt;&gt;"", _xlfn.XLOOKUP(TEXT(A133,0),#REF!,#REF!,0),0)</f>
        <v>#REF!</v>
      </c>
      <c r="J133" s="936" t="e">
        <f>IF($AO133&lt;&gt;"",_xlfn.XLOOKUP(TEXT(A133,0),#REF!,#REF!,0),0)</f>
        <v>#REF!</v>
      </c>
      <c r="K133" s="936" t="e">
        <f>IF($AO133&lt;&gt;"",_xlfn.XLOOKUP(TEXT(A133,0),#REF!,#REF!,0),0)</f>
        <v>#REF!</v>
      </c>
      <c r="L133" s="936" t="e">
        <f>IF($AO133&lt;&gt;"",_xlfn.XLOOKUP(TEXT(A133,0),#REF!,#REF!,0),0)</f>
        <v>#REF!</v>
      </c>
      <c r="M133" s="937" t="e">
        <f t="shared" si="36"/>
        <v>#REF!</v>
      </c>
      <c r="N133" s="937" t="e">
        <f t="shared" si="37"/>
        <v>#REF!</v>
      </c>
      <c r="O133" s="937" t="e">
        <f t="shared" si="38"/>
        <v>#REF!</v>
      </c>
      <c r="P133" s="938" t="e">
        <f t="shared" si="39"/>
        <v>#REF!</v>
      </c>
      <c r="Q133" s="938" t="e">
        <f t="shared" si="40"/>
        <v>#REF!</v>
      </c>
      <c r="R133" s="938" t="e">
        <f t="shared" si="41"/>
        <v>#REF!</v>
      </c>
      <c r="S133" s="938" t="e">
        <f t="shared" si="42"/>
        <v>#REF!</v>
      </c>
      <c r="T133" s="938" t="e">
        <f t="shared" si="43"/>
        <v>#REF!</v>
      </c>
      <c r="U133" s="938" t="e">
        <f t="shared" si="44"/>
        <v>#REF!</v>
      </c>
      <c r="V133" s="938" t="e">
        <f t="shared" si="45"/>
        <v>#REF!</v>
      </c>
      <c r="W133" s="938" t="e">
        <f t="shared" si="46"/>
        <v>#REF!</v>
      </c>
      <c r="X133" s="938" t="e">
        <f t="shared" si="47"/>
        <v>#REF!</v>
      </c>
      <c r="Y133" s="989">
        <v>10313627</v>
      </c>
      <c r="Z133" s="989">
        <v>243128.99999999921</v>
      </c>
      <c r="AA133" s="989">
        <v>834793</v>
      </c>
      <c r="AB133" s="989">
        <v>63002.37</v>
      </c>
      <c r="AC133" s="989">
        <v>0</v>
      </c>
      <c r="AD133" s="989">
        <v>0</v>
      </c>
      <c r="AE133" s="939">
        <v>11454551.369999999</v>
      </c>
      <c r="AF133" s="939">
        <v>11148420</v>
      </c>
      <c r="AG133" s="939">
        <v>306131.36999999924</v>
      </c>
      <c r="AH133" s="940" t="s">
        <v>2470</v>
      </c>
      <c r="AI133" s="941" t="s">
        <v>21273</v>
      </c>
      <c r="AJ133" s="941" t="s">
        <v>21274</v>
      </c>
      <c r="AK133" s="941" t="s">
        <v>21278</v>
      </c>
      <c r="AL133" s="936" t="s">
        <v>2364</v>
      </c>
      <c r="AM133" s="936" t="s">
        <v>2239</v>
      </c>
      <c r="AN133" s="940" t="str">
        <f>_xlfn.XLOOKUP(A133,MPL!C:C,MPL!N:N, "Not Found",0)</f>
        <v>Obligated</v>
      </c>
      <c r="AO133" s="943">
        <f>_xlfn.LET(
_xlpm.r,_xlfn.XLOOKUP(A133,MPL!C:C,MPL!S:S, "",0),
IF(ISNUMBER(_xlpm.r),_xlpm.r,"")
)</f>
        <v>45621.677349537036</v>
      </c>
      <c r="AP133" s="943" t="str">
        <f t="shared" si="48"/>
        <v>Obligated</v>
      </c>
      <c r="AQ133" s="944">
        <v>0.7</v>
      </c>
      <c r="AR133" s="936">
        <v>871847.35999999475</v>
      </c>
      <c r="AS133" s="936">
        <v>8387939.7800000096</v>
      </c>
      <c r="AT133" s="936"/>
      <c r="AU133" s="936">
        <f t="shared" si="49"/>
        <v>9259787.1400000043</v>
      </c>
      <c r="AV133" s="936">
        <f t="shared" si="50"/>
        <v>0</v>
      </c>
      <c r="AW133" s="945">
        <v>10313627</v>
      </c>
      <c r="AX133" s="945">
        <v>243128.63</v>
      </c>
      <c r="AY133" s="945">
        <v>834793</v>
      </c>
      <c r="AZ133" s="945">
        <v>63002.37</v>
      </c>
      <c r="BA133" s="945">
        <v>0</v>
      </c>
      <c r="BB133" s="945">
        <v>0</v>
      </c>
      <c r="BC133" s="945">
        <v>11454551.369999999</v>
      </c>
      <c r="BD133" s="945">
        <f t="shared" si="35"/>
        <v>11148420</v>
      </c>
      <c r="BE133" s="945">
        <f t="shared" si="51"/>
        <v>306131</v>
      </c>
      <c r="BF133" s="934" t="s">
        <v>2240</v>
      </c>
      <c r="BG133" s="935" t="s">
        <v>275</v>
      </c>
      <c r="BH133" s="934" t="s">
        <v>2276</v>
      </c>
      <c r="BI133" s="946" t="e">
        <f t="shared" si="52"/>
        <v>#REF!</v>
      </c>
      <c r="BJ133" s="947" t="e">
        <v>#VALUE!</v>
      </c>
    </row>
    <row r="134" spans="1:62" s="807" customFormat="1" ht="114" customHeight="1">
      <c r="A134" s="982">
        <v>550896</v>
      </c>
      <c r="B134" s="983" t="s">
        <v>54</v>
      </c>
      <c r="C134" s="984" t="s">
        <v>46</v>
      </c>
      <c r="D134" s="934" t="s">
        <v>2113</v>
      </c>
      <c r="E134" s="954" t="s">
        <v>2209</v>
      </c>
      <c r="F134" s="955" t="s">
        <v>2210</v>
      </c>
      <c r="G134" s="936" t="e">
        <f>IF($AO134&lt;&gt;"",_xlfn.XLOOKUP(TEXT(A134,0),#REF!,#REF!,0),0)</f>
        <v>#REF!</v>
      </c>
      <c r="H134" s="936" t="e">
        <f>IF($AO134&lt;&gt;"",_xlfn.XLOOKUP(TEXT(A134,0),#REF!,#REF!,0),0)</f>
        <v>#REF!</v>
      </c>
      <c r="I134" s="936" t="e">
        <f>IF($AO134&lt;&gt;"", _xlfn.XLOOKUP(TEXT(A134,0),#REF!,#REF!,0),0)</f>
        <v>#REF!</v>
      </c>
      <c r="J134" s="936" t="e">
        <f>IF($AO134&lt;&gt;"",_xlfn.XLOOKUP(TEXT(A134,0),#REF!,#REF!,0),0)</f>
        <v>#REF!</v>
      </c>
      <c r="K134" s="936" t="e">
        <f>IF($AO134&lt;&gt;"",_xlfn.XLOOKUP(TEXT(A134,0),#REF!,#REF!,0),0)</f>
        <v>#REF!</v>
      </c>
      <c r="L134" s="936" t="e">
        <f>IF($AO134&lt;&gt;"",_xlfn.XLOOKUP(TEXT(A134,0),#REF!,#REF!,0),0)</f>
        <v>#REF!</v>
      </c>
      <c r="M134" s="937" t="e">
        <f t="shared" si="36"/>
        <v>#REF!</v>
      </c>
      <c r="N134" s="937" t="e">
        <f t="shared" si="37"/>
        <v>#REF!</v>
      </c>
      <c r="O134" s="937" t="e">
        <f t="shared" si="38"/>
        <v>#REF!</v>
      </c>
      <c r="P134" s="985" t="e">
        <f t="shared" si="39"/>
        <v>#REF!</v>
      </c>
      <c r="Q134" s="985" t="e">
        <f t="shared" si="40"/>
        <v>#REF!</v>
      </c>
      <c r="R134" s="985" t="e">
        <f t="shared" si="41"/>
        <v>#REF!</v>
      </c>
      <c r="S134" s="985" t="e">
        <f t="shared" si="42"/>
        <v>#REF!</v>
      </c>
      <c r="T134" s="985" t="e">
        <f t="shared" si="43"/>
        <v>#REF!</v>
      </c>
      <c r="U134" s="985" t="e">
        <f t="shared" si="44"/>
        <v>#REF!</v>
      </c>
      <c r="V134" s="938" t="e">
        <f t="shared" si="45"/>
        <v>#REF!</v>
      </c>
      <c r="W134" s="938" t="e">
        <f t="shared" si="46"/>
        <v>#REF!</v>
      </c>
      <c r="X134" s="938" t="e">
        <f t="shared" si="47"/>
        <v>#REF!</v>
      </c>
      <c r="Y134" s="939">
        <v>1322875.5755119999</v>
      </c>
      <c r="Z134" s="939">
        <v>5312.0444879999995</v>
      </c>
      <c r="AA134" s="986">
        <v>86031.650099999999</v>
      </c>
      <c r="AB134" s="939">
        <v>1203.8499000000049</v>
      </c>
      <c r="AC134" s="939">
        <v>159132.66</v>
      </c>
      <c r="AD134" s="939">
        <v>10982.34</v>
      </c>
      <c r="AE134" s="939">
        <v>1585538.1199999999</v>
      </c>
      <c r="AF134" s="939">
        <v>1568039.8856119998</v>
      </c>
      <c r="AG134" s="939">
        <v>17498.234388000004</v>
      </c>
      <c r="AH134" s="940" t="s">
        <v>2521</v>
      </c>
      <c r="AI134" s="941" t="s">
        <v>21336</v>
      </c>
      <c r="AJ134" s="941" t="s">
        <v>21276</v>
      </c>
      <c r="AK134" s="941" t="s">
        <v>21338</v>
      </c>
      <c r="AL134" s="936" t="s">
        <v>2338</v>
      </c>
      <c r="AM134" s="936" t="s">
        <v>2239</v>
      </c>
      <c r="AN134" s="940" t="str">
        <f>_xlfn.XLOOKUP(A134,MPL!C:C,MPL!N:N, "Not Found",0)</f>
        <v>Pending PDMG Scope &amp; Cost Routing</v>
      </c>
      <c r="AO134" s="943">
        <f>_xlfn.LET(
_xlpm.r,_xlfn.XLOOKUP(A134,MPL!C:C,MPL!S:S, "",0),
IF(ISNUMBER(_xlpm.r),_xlpm.r,"")
)</f>
        <v>44781.47934027778</v>
      </c>
      <c r="AP134" s="943" t="str">
        <f t="shared" si="48"/>
        <v>Obligated, Pending PDMG Scope &amp; Cost Routing</v>
      </c>
      <c r="AQ134" s="944">
        <v>0.9</v>
      </c>
      <c r="AR134" s="987">
        <v>424746.39</v>
      </c>
      <c r="AS134" s="987">
        <v>1156791.7300000002</v>
      </c>
      <c r="AT134" s="987"/>
      <c r="AU134" s="936">
        <f t="shared" si="49"/>
        <v>1581538.12</v>
      </c>
      <c r="AV134" s="936">
        <f t="shared" si="50"/>
        <v>-705318.17999999993</v>
      </c>
      <c r="AW134" s="988">
        <v>1923721.17</v>
      </c>
      <c r="AX134" s="988">
        <v>13772.66</v>
      </c>
      <c r="AY134" s="988">
        <v>166749.56</v>
      </c>
      <c r="AZ134" s="988">
        <v>1956.97</v>
      </c>
      <c r="BA134" s="988">
        <v>173673.60000000001</v>
      </c>
      <c r="BB134" s="988">
        <v>10982.34</v>
      </c>
      <c r="BC134" s="988">
        <v>2290856.2999999998</v>
      </c>
      <c r="BD134" s="988">
        <v>2264144.33</v>
      </c>
      <c r="BE134" s="945">
        <f t="shared" si="51"/>
        <v>26711.97</v>
      </c>
      <c r="BF134" s="983" t="s">
        <v>2273</v>
      </c>
      <c r="BG134" s="984" t="s">
        <v>2208</v>
      </c>
      <c r="BH134" s="983"/>
      <c r="BI134" s="946" t="e">
        <f t="shared" si="52"/>
        <v>#REF!</v>
      </c>
      <c r="BJ134" s="947" t="e">
        <v>#VALUE!</v>
      </c>
    </row>
    <row r="135" spans="1:62" s="807" customFormat="1" ht="114" customHeight="1">
      <c r="A135" s="933">
        <v>704916</v>
      </c>
      <c r="B135" s="934" t="s">
        <v>886</v>
      </c>
      <c r="C135" s="935" t="s">
        <v>35</v>
      </c>
      <c r="D135" s="934" t="s">
        <v>2116</v>
      </c>
      <c r="E135" s="913" t="s">
        <v>2209</v>
      </c>
      <c r="F135" s="914" t="s">
        <v>2210</v>
      </c>
      <c r="G135" s="936" t="e">
        <f>IF($AO135&lt;&gt;"",_xlfn.XLOOKUP(TEXT(A135,0),#REF!,#REF!,0),0)</f>
        <v>#REF!</v>
      </c>
      <c r="H135" s="936" t="e">
        <f>IF($AO135&lt;&gt;"",_xlfn.XLOOKUP(TEXT(A135,0),#REF!,#REF!,0),0)</f>
        <v>#REF!</v>
      </c>
      <c r="I135" s="936" t="e">
        <f>IF($AO135&lt;&gt;"", _xlfn.XLOOKUP(TEXT(A135,0),#REF!,#REF!,0),0)</f>
        <v>#REF!</v>
      </c>
      <c r="J135" s="936" t="e">
        <f>IF($AO135&lt;&gt;"",_xlfn.XLOOKUP(TEXT(A135,0),#REF!,#REF!,0),0)</f>
        <v>#REF!</v>
      </c>
      <c r="K135" s="936" t="e">
        <f>IF($AO135&lt;&gt;"",_xlfn.XLOOKUP(TEXT(A135,0),#REF!,#REF!,0),0)</f>
        <v>#REF!</v>
      </c>
      <c r="L135" s="936" t="e">
        <f>IF($AO135&lt;&gt;"",_xlfn.XLOOKUP(TEXT(A135,0),#REF!,#REF!,0),0)</f>
        <v>#REF!</v>
      </c>
      <c r="M135" s="937" t="e">
        <f t="shared" si="36"/>
        <v>#REF!</v>
      </c>
      <c r="N135" s="937" t="e">
        <f t="shared" si="37"/>
        <v>#REF!</v>
      </c>
      <c r="O135" s="937" t="e">
        <f t="shared" si="38"/>
        <v>#REF!</v>
      </c>
      <c r="P135" s="938" t="e">
        <f t="shared" si="39"/>
        <v>#REF!</v>
      </c>
      <c r="Q135" s="938" t="e">
        <f t="shared" si="40"/>
        <v>#REF!</v>
      </c>
      <c r="R135" s="938" t="e">
        <f t="shared" si="41"/>
        <v>#REF!</v>
      </c>
      <c r="S135" s="938" t="e">
        <f t="shared" si="42"/>
        <v>#REF!</v>
      </c>
      <c r="T135" s="938" t="e">
        <f t="shared" si="43"/>
        <v>#REF!</v>
      </c>
      <c r="U135" s="938" t="e">
        <f t="shared" si="44"/>
        <v>#REF!</v>
      </c>
      <c r="V135" s="938" t="e">
        <f t="shared" si="45"/>
        <v>#REF!</v>
      </c>
      <c r="W135" s="938" t="e">
        <f t="shared" si="46"/>
        <v>#REF!</v>
      </c>
      <c r="X135" s="938" t="e">
        <f t="shared" si="47"/>
        <v>#REF!</v>
      </c>
      <c r="Y135" s="989">
        <v>273996</v>
      </c>
      <c r="Z135" s="989">
        <v>23695</v>
      </c>
      <c r="AA135" s="989">
        <v>49755</v>
      </c>
      <c r="AB135" s="989">
        <v>6279</v>
      </c>
      <c r="AC135" s="989">
        <v>0</v>
      </c>
      <c r="AD135" s="989">
        <v>0</v>
      </c>
      <c r="AE135" s="939">
        <v>353725</v>
      </c>
      <c r="AF135" s="939">
        <v>323751</v>
      </c>
      <c r="AG135" s="939">
        <v>29974</v>
      </c>
      <c r="AH135" s="940" t="s">
        <v>2470</v>
      </c>
      <c r="AI135" s="941" t="s">
        <v>21273</v>
      </c>
      <c r="AJ135" s="941" t="s">
        <v>21274</v>
      </c>
      <c r="AK135" s="941" t="s">
        <v>21278</v>
      </c>
      <c r="AL135" s="936" t="s">
        <v>2367</v>
      </c>
      <c r="AM135" s="936" t="s">
        <v>2239</v>
      </c>
      <c r="AN135" s="940" t="str">
        <f>_xlfn.XLOOKUP(A135,MPL!C:C,MPL!N:N, "Not Found",0)</f>
        <v>Obligated</v>
      </c>
      <c r="AO135" s="943">
        <f>_xlfn.LET(
_xlpm.r,_xlfn.XLOOKUP(A135,MPL!C:C,MPL!S:S, "",0),
IF(ISNUMBER(_xlpm.r),_xlpm.r,"")
)</f>
        <v>45022.46670138889</v>
      </c>
      <c r="AP135" s="943" t="str">
        <f t="shared" si="48"/>
        <v>Obligated</v>
      </c>
      <c r="AQ135" s="944">
        <v>0.8</v>
      </c>
      <c r="AR135" s="936">
        <v>117941.21000000008</v>
      </c>
      <c r="AS135" s="936">
        <v>218856.76000000018</v>
      </c>
      <c r="AT135" s="936"/>
      <c r="AU135" s="936">
        <f t="shared" si="49"/>
        <v>336797.97000000026</v>
      </c>
      <c r="AV135" s="936">
        <f t="shared" si="50"/>
        <v>0</v>
      </c>
      <c r="AW135" s="945">
        <v>273996</v>
      </c>
      <c r="AX135" s="945">
        <v>23695</v>
      </c>
      <c r="AY135" s="945">
        <v>49755</v>
      </c>
      <c r="AZ135" s="945">
        <v>6279</v>
      </c>
      <c r="BA135" s="945">
        <v>0</v>
      </c>
      <c r="BB135" s="945">
        <v>0</v>
      </c>
      <c r="BC135" s="945">
        <v>353725</v>
      </c>
      <c r="BD135" s="945">
        <f>AW135+AY135+BA135</f>
        <v>323751</v>
      </c>
      <c r="BE135" s="945">
        <f t="shared" si="51"/>
        <v>29974</v>
      </c>
      <c r="BF135" s="934" t="s">
        <v>2240</v>
      </c>
      <c r="BG135" s="935" t="s">
        <v>275</v>
      </c>
      <c r="BH135" s="934" t="s">
        <v>2276</v>
      </c>
      <c r="BI135" s="946" t="e">
        <f t="shared" si="52"/>
        <v>#REF!</v>
      </c>
      <c r="BJ135" s="947" t="e">
        <v>#VALUE!</v>
      </c>
    </row>
    <row r="136" spans="1:62" s="807" customFormat="1" ht="114" customHeight="1">
      <c r="A136" s="933">
        <v>704933</v>
      </c>
      <c r="B136" s="934" t="s">
        <v>91</v>
      </c>
      <c r="C136" s="935" t="s">
        <v>35</v>
      </c>
      <c r="D136" s="934" t="s">
        <v>2116</v>
      </c>
      <c r="E136" s="913" t="s">
        <v>2209</v>
      </c>
      <c r="F136" s="914" t="s">
        <v>2210</v>
      </c>
      <c r="G136" s="936" t="e">
        <f>IF($AO136&lt;&gt;"",_xlfn.XLOOKUP(TEXT(A136,0),#REF!,#REF!,0),0)</f>
        <v>#REF!</v>
      </c>
      <c r="H136" s="936" t="e">
        <f>IF($AO136&lt;&gt;"",_xlfn.XLOOKUP(TEXT(A136,0),#REF!,#REF!,0),0)</f>
        <v>#REF!</v>
      </c>
      <c r="I136" s="936" t="e">
        <f>IF($AO136&lt;&gt;"", _xlfn.XLOOKUP(TEXT(A136,0),#REF!,#REF!,0),0)</f>
        <v>#REF!</v>
      </c>
      <c r="J136" s="936" t="e">
        <f>IF($AO136&lt;&gt;"",_xlfn.XLOOKUP(TEXT(A136,0),#REF!,#REF!,0),0)</f>
        <v>#REF!</v>
      </c>
      <c r="K136" s="936" t="e">
        <f>IF($AO136&lt;&gt;"",_xlfn.XLOOKUP(TEXT(A136,0),#REF!,#REF!,0),0)</f>
        <v>#REF!</v>
      </c>
      <c r="L136" s="936" t="e">
        <f>IF($AO136&lt;&gt;"",_xlfn.XLOOKUP(TEXT(A136,0),#REF!,#REF!,0),0)</f>
        <v>#REF!</v>
      </c>
      <c r="M136" s="937" t="e">
        <f t="shared" si="36"/>
        <v>#REF!</v>
      </c>
      <c r="N136" s="937" t="e">
        <f t="shared" si="37"/>
        <v>#REF!</v>
      </c>
      <c r="O136" s="937" t="e">
        <f t="shared" si="38"/>
        <v>#REF!</v>
      </c>
      <c r="P136" s="938" t="e">
        <f t="shared" si="39"/>
        <v>#REF!</v>
      </c>
      <c r="Q136" s="938" t="e">
        <f t="shared" si="40"/>
        <v>#REF!</v>
      </c>
      <c r="R136" s="938" t="e">
        <f t="shared" si="41"/>
        <v>#REF!</v>
      </c>
      <c r="S136" s="938" t="e">
        <f t="shared" si="42"/>
        <v>#REF!</v>
      </c>
      <c r="T136" s="938" t="e">
        <f t="shared" si="43"/>
        <v>#REF!</v>
      </c>
      <c r="U136" s="938" t="e">
        <f t="shared" si="44"/>
        <v>#REF!</v>
      </c>
      <c r="V136" s="938" t="e">
        <f t="shared" si="45"/>
        <v>#REF!</v>
      </c>
      <c r="W136" s="938" t="e">
        <f t="shared" si="46"/>
        <v>#REF!</v>
      </c>
      <c r="X136" s="938" t="e">
        <f t="shared" si="47"/>
        <v>#REF!</v>
      </c>
      <c r="Y136" s="989">
        <v>1201420</v>
      </c>
      <c r="Z136" s="989">
        <v>177653</v>
      </c>
      <c r="AA136" s="989">
        <v>231255</v>
      </c>
      <c r="AB136" s="989">
        <v>47078</v>
      </c>
      <c r="AC136" s="989">
        <v>0</v>
      </c>
      <c r="AD136" s="989">
        <v>0</v>
      </c>
      <c r="AE136" s="939">
        <v>1657406</v>
      </c>
      <c r="AF136" s="939">
        <v>1432675</v>
      </c>
      <c r="AG136" s="939">
        <v>224731</v>
      </c>
      <c r="AH136" s="940" t="s">
        <v>2470</v>
      </c>
      <c r="AI136" s="941" t="s">
        <v>21273</v>
      </c>
      <c r="AJ136" s="941" t="s">
        <v>21274</v>
      </c>
      <c r="AK136" s="941" t="s">
        <v>21278</v>
      </c>
      <c r="AL136" s="936" t="s">
        <v>2368</v>
      </c>
      <c r="AM136" s="936" t="s">
        <v>2239</v>
      </c>
      <c r="AN136" s="940" t="str">
        <f>_xlfn.XLOOKUP(A136,MPL!C:C,MPL!N:N, "Not Found",0)</f>
        <v>Obligated</v>
      </c>
      <c r="AO136" s="943">
        <f>_xlfn.LET(
_xlpm.r,_xlfn.XLOOKUP(A136,MPL!C:C,MPL!S:S, "",0),
IF(ISNUMBER(_xlpm.r),_xlpm.r,"")
)</f>
        <v>45142.811759259261</v>
      </c>
      <c r="AP136" s="943" t="str">
        <f t="shared" si="48"/>
        <v>Obligated</v>
      </c>
      <c r="AQ136" s="944">
        <v>0.5</v>
      </c>
      <c r="AR136" s="936">
        <v>240917.35000000009</v>
      </c>
      <c r="AS136" s="936">
        <v>1007597.8800000013</v>
      </c>
      <c r="AT136" s="936"/>
      <c r="AU136" s="936">
        <f t="shared" si="49"/>
        <v>1248515.2300000014</v>
      </c>
      <c r="AV136" s="936">
        <f t="shared" si="50"/>
        <v>0</v>
      </c>
      <c r="AW136" s="945">
        <v>1201420</v>
      </c>
      <c r="AX136" s="945">
        <v>177653</v>
      </c>
      <c r="AY136" s="945">
        <v>231255</v>
      </c>
      <c r="AZ136" s="945">
        <v>47078</v>
      </c>
      <c r="BA136" s="945">
        <v>0</v>
      </c>
      <c r="BB136" s="945">
        <v>0</v>
      </c>
      <c r="BC136" s="945">
        <v>1657406</v>
      </c>
      <c r="BD136" s="945">
        <f>AW136+AY136+BA136</f>
        <v>1432675</v>
      </c>
      <c r="BE136" s="945">
        <f t="shared" si="51"/>
        <v>224731</v>
      </c>
      <c r="BF136" s="934" t="s">
        <v>2240</v>
      </c>
      <c r="BG136" s="935" t="s">
        <v>275</v>
      </c>
      <c r="BH136" s="934" t="s">
        <v>2276</v>
      </c>
      <c r="BI136" s="946" t="e">
        <f t="shared" si="52"/>
        <v>#REF!</v>
      </c>
      <c r="BJ136" s="947" t="e">
        <v>#VALUE!</v>
      </c>
    </row>
    <row r="137" spans="1:62" s="807" customFormat="1" ht="183" customHeight="1">
      <c r="A137" s="933">
        <v>674072</v>
      </c>
      <c r="B137" s="934" t="s">
        <v>1077</v>
      </c>
      <c r="C137" s="935" t="s">
        <v>35</v>
      </c>
      <c r="D137" s="934" t="s">
        <v>2116</v>
      </c>
      <c r="E137" s="913" t="s">
        <v>2209</v>
      </c>
      <c r="F137" s="914" t="s">
        <v>2210</v>
      </c>
      <c r="G137" s="936" t="e">
        <f>IF($AO137&lt;&gt;"",_xlfn.XLOOKUP(TEXT(A137,0),#REF!,#REF!,0),0)</f>
        <v>#REF!</v>
      </c>
      <c r="H137" s="936" t="e">
        <f>IF($AO137&lt;&gt;"",_xlfn.XLOOKUP(TEXT(A137,0),#REF!,#REF!,0),0)</f>
        <v>#REF!</v>
      </c>
      <c r="I137" s="936" t="e">
        <f>IF($AO137&lt;&gt;"", _xlfn.XLOOKUP(TEXT(A137,0),#REF!,#REF!,0),0)</f>
        <v>#REF!</v>
      </c>
      <c r="J137" s="936" t="e">
        <f>IF($AO137&lt;&gt;"",_xlfn.XLOOKUP(TEXT(A137,0),#REF!,#REF!,0),0)</f>
        <v>#REF!</v>
      </c>
      <c r="K137" s="936" t="e">
        <f>IF($AO137&lt;&gt;"",_xlfn.XLOOKUP(TEXT(A137,0),#REF!,#REF!,0),0)</f>
        <v>#REF!</v>
      </c>
      <c r="L137" s="936" t="e">
        <f>IF($AO137&lt;&gt;"",_xlfn.XLOOKUP(TEXT(A137,0),#REF!,#REF!,0),0)</f>
        <v>#REF!</v>
      </c>
      <c r="M137" s="937" t="e">
        <f t="shared" si="36"/>
        <v>#REF!</v>
      </c>
      <c r="N137" s="937" t="e">
        <f t="shared" si="37"/>
        <v>#REF!</v>
      </c>
      <c r="O137" s="937" t="e">
        <f t="shared" si="38"/>
        <v>#REF!</v>
      </c>
      <c r="P137" s="938" t="e">
        <f t="shared" si="39"/>
        <v>#REF!</v>
      </c>
      <c r="Q137" s="938" t="e">
        <f t="shared" si="40"/>
        <v>#REF!</v>
      </c>
      <c r="R137" s="938" t="e">
        <f t="shared" si="41"/>
        <v>#REF!</v>
      </c>
      <c r="S137" s="938" t="e">
        <f t="shared" si="42"/>
        <v>#REF!</v>
      </c>
      <c r="T137" s="938" t="e">
        <f t="shared" si="43"/>
        <v>#REF!</v>
      </c>
      <c r="U137" s="938" t="e">
        <f t="shared" si="44"/>
        <v>#REF!</v>
      </c>
      <c r="V137" s="938" t="e">
        <f t="shared" si="45"/>
        <v>#REF!</v>
      </c>
      <c r="W137" s="938" t="e">
        <f t="shared" si="46"/>
        <v>#REF!</v>
      </c>
      <c r="X137" s="938" t="e">
        <f t="shared" si="47"/>
        <v>#REF!</v>
      </c>
      <c r="Y137" s="989">
        <v>872891</v>
      </c>
      <c r="Z137" s="989">
        <v>188302.7</v>
      </c>
      <c r="AA137" s="989">
        <v>171585</v>
      </c>
      <c r="AB137" s="989">
        <v>49900.3</v>
      </c>
      <c r="AC137" s="989">
        <v>0</v>
      </c>
      <c r="AD137" s="989">
        <v>0</v>
      </c>
      <c r="AE137" s="939">
        <v>1282679</v>
      </c>
      <c r="AF137" s="939">
        <v>1044476</v>
      </c>
      <c r="AG137" s="939">
        <v>238203</v>
      </c>
      <c r="AH137" s="940" t="s">
        <v>2470</v>
      </c>
      <c r="AI137" s="941" t="s">
        <v>21273</v>
      </c>
      <c r="AJ137" s="941" t="s">
        <v>21274</v>
      </c>
      <c r="AK137" s="941" t="s">
        <v>21278</v>
      </c>
      <c r="AL137" s="1031" t="s">
        <v>2279</v>
      </c>
      <c r="AM137" s="936" t="s">
        <v>2239</v>
      </c>
      <c r="AN137" s="940" t="str">
        <f>_xlfn.XLOOKUP(A137,MPL!C:C,MPL!N:N, "Not Found",0)</f>
        <v>Obligated</v>
      </c>
      <c r="AO137" s="943">
        <f>_xlfn.LET(
_xlpm.r,_xlfn.XLOOKUP(A137,MPL!C:C,MPL!S:S, "",0),
IF(ISNUMBER(_xlpm.r),_xlpm.r,"")
)</f>
        <v>44820.495578703703</v>
      </c>
      <c r="AP137" s="943" t="str">
        <f t="shared" si="48"/>
        <v>Obligated</v>
      </c>
      <c r="AQ137" s="944">
        <v>0.88</v>
      </c>
      <c r="AR137" s="936">
        <v>215800.08999999988</v>
      </c>
      <c r="AS137" s="936">
        <v>1030475.6199999976</v>
      </c>
      <c r="AT137" s="936"/>
      <c r="AU137" s="936">
        <f t="shared" si="49"/>
        <v>1246275.7099999974</v>
      </c>
      <c r="AV137" s="936">
        <f t="shared" si="50"/>
        <v>0</v>
      </c>
      <c r="AW137" s="945">
        <v>872891</v>
      </c>
      <c r="AX137" s="945">
        <v>188303</v>
      </c>
      <c r="AY137" s="945">
        <v>171585</v>
      </c>
      <c r="AZ137" s="945">
        <v>49900.3</v>
      </c>
      <c r="BA137" s="945">
        <v>0</v>
      </c>
      <c r="BB137" s="945">
        <v>0</v>
      </c>
      <c r="BC137" s="945">
        <v>1282679</v>
      </c>
      <c r="BD137" s="945">
        <f>AW137+AY137+BA137</f>
        <v>1044476</v>
      </c>
      <c r="BE137" s="945">
        <f t="shared" si="51"/>
        <v>238203.3</v>
      </c>
      <c r="BF137" s="934" t="s">
        <v>2240</v>
      </c>
      <c r="BG137" s="935" t="s">
        <v>275</v>
      </c>
      <c r="BH137" s="934" t="s">
        <v>2276</v>
      </c>
      <c r="BI137" s="946" t="e">
        <f t="shared" si="52"/>
        <v>#REF!</v>
      </c>
      <c r="BJ137" s="947" t="e">
        <v>#VALUE!</v>
      </c>
    </row>
    <row r="138" spans="1:62" s="807" customFormat="1" ht="65.25" customHeight="1">
      <c r="A138" s="933">
        <v>701545</v>
      </c>
      <c r="B138" s="934" t="s">
        <v>869</v>
      </c>
      <c r="C138" s="935" t="s">
        <v>35</v>
      </c>
      <c r="D138" s="934" t="s">
        <v>2116</v>
      </c>
      <c r="E138" s="913" t="s">
        <v>2209</v>
      </c>
      <c r="F138" s="914" t="s">
        <v>2210</v>
      </c>
      <c r="G138" s="936" t="e">
        <f>IF($AO138&lt;&gt;"",_xlfn.XLOOKUP(TEXT(A138,0),#REF!,#REF!,0),0)</f>
        <v>#REF!</v>
      </c>
      <c r="H138" s="936" t="e">
        <f>IF($AO138&lt;&gt;"",_xlfn.XLOOKUP(TEXT(A138,0),#REF!,#REF!,0),0)</f>
        <v>#REF!</v>
      </c>
      <c r="I138" s="936" t="e">
        <f>IF($AO138&lt;&gt;"", _xlfn.XLOOKUP(TEXT(A138,0),#REF!,#REF!,0),0)</f>
        <v>#REF!</v>
      </c>
      <c r="J138" s="936" t="e">
        <f>IF($AO138&lt;&gt;"",_xlfn.XLOOKUP(TEXT(A138,0),#REF!,#REF!,0),0)</f>
        <v>#REF!</v>
      </c>
      <c r="K138" s="936" t="e">
        <f>IF($AO138&lt;&gt;"",_xlfn.XLOOKUP(TEXT(A138,0),#REF!,#REF!,0),0)</f>
        <v>#REF!</v>
      </c>
      <c r="L138" s="936" t="e">
        <f>IF($AO138&lt;&gt;"",_xlfn.XLOOKUP(TEXT(A138,0),#REF!,#REF!,0),0)</f>
        <v>#REF!</v>
      </c>
      <c r="M138" s="937" t="e">
        <f t="shared" si="36"/>
        <v>#REF!</v>
      </c>
      <c r="N138" s="937" t="e">
        <f t="shared" si="37"/>
        <v>#REF!</v>
      </c>
      <c r="O138" s="937" t="e">
        <f t="shared" si="38"/>
        <v>#REF!</v>
      </c>
      <c r="P138" s="938" t="e">
        <f t="shared" si="39"/>
        <v>#REF!</v>
      </c>
      <c r="Q138" s="938" t="e">
        <f t="shared" si="40"/>
        <v>#REF!</v>
      </c>
      <c r="R138" s="938" t="e">
        <f t="shared" si="41"/>
        <v>#REF!</v>
      </c>
      <c r="S138" s="938" t="e">
        <f t="shared" si="42"/>
        <v>#REF!</v>
      </c>
      <c r="T138" s="938" t="e">
        <f t="shared" si="43"/>
        <v>#REF!</v>
      </c>
      <c r="U138" s="938" t="e">
        <f t="shared" si="44"/>
        <v>#REF!</v>
      </c>
      <c r="V138" s="938" t="e">
        <f t="shared" si="45"/>
        <v>#REF!</v>
      </c>
      <c r="W138" s="938" t="e">
        <f t="shared" si="46"/>
        <v>#REF!</v>
      </c>
      <c r="X138" s="938" t="e">
        <f t="shared" si="47"/>
        <v>#REF!</v>
      </c>
      <c r="Y138" s="989">
        <v>487190</v>
      </c>
      <c r="Z138" s="989">
        <v>102007</v>
      </c>
      <c r="AA138" s="989">
        <v>95198</v>
      </c>
      <c r="AB138" s="989">
        <v>27032</v>
      </c>
      <c r="AC138" s="989">
        <v>0</v>
      </c>
      <c r="AD138" s="989">
        <v>0</v>
      </c>
      <c r="AE138" s="939">
        <v>711427</v>
      </c>
      <c r="AF138" s="939">
        <v>582388</v>
      </c>
      <c r="AG138" s="939">
        <v>129039</v>
      </c>
      <c r="AH138" s="940" t="s">
        <v>2470</v>
      </c>
      <c r="AI138" s="941" t="s">
        <v>21273</v>
      </c>
      <c r="AJ138" s="941" t="s">
        <v>21274</v>
      </c>
      <c r="AK138" s="941" t="s">
        <v>21278</v>
      </c>
      <c r="AL138" s="1031" t="s">
        <v>2279</v>
      </c>
      <c r="AM138" s="936" t="s">
        <v>2239</v>
      </c>
      <c r="AN138" s="940" t="str">
        <f>_xlfn.XLOOKUP(A138,MPL!C:C,MPL!N:N, "Not Found",0)</f>
        <v>Obligated</v>
      </c>
      <c r="AO138" s="943">
        <f>_xlfn.LET(
_xlpm.r,_xlfn.XLOOKUP(A138,MPL!C:C,MPL!S:S, "",0),
IF(ISNUMBER(_xlpm.r),_xlpm.r,"")
)</f>
        <v>44993.525173611109</v>
      </c>
      <c r="AP138" s="943" t="str">
        <f t="shared" si="48"/>
        <v>Obligated</v>
      </c>
      <c r="AQ138" s="944">
        <v>0.84</v>
      </c>
      <c r="AR138" s="936">
        <v>149557.2000000001</v>
      </c>
      <c r="AS138" s="936">
        <v>363038.03</v>
      </c>
      <c r="AT138" s="936"/>
      <c r="AU138" s="936">
        <f t="shared" si="49"/>
        <v>512595.2300000001</v>
      </c>
      <c r="AV138" s="936">
        <f t="shared" si="50"/>
        <v>0</v>
      </c>
      <c r="AW138" s="945">
        <v>487190</v>
      </c>
      <c r="AX138" s="945">
        <v>102007</v>
      </c>
      <c r="AY138" s="945">
        <v>95198</v>
      </c>
      <c r="AZ138" s="945">
        <v>27032</v>
      </c>
      <c r="BA138" s="945">
        <v>0</v>
      </c>
      <c r="BB138" s="945">
        <v>0</v>
      </c>
      <c r="BC138" s="945">
        <v>711427</v>
      </c>
      <c r="BD138" s="945">
        <f>AW138+AY138+BA138</f>
        <v>582388</v>
      </c>
      <c r="BE138" s="945">
        <f t="shared" si="51"/>
        <v>129039</v>
      </c>
      <c r="BF138" s="934" t="s">
        <v>2240</v>
      </c>
      <c r="BG138" s="935" t="s">
        <v>275</v>
      </c>
      <c r="BH138" s="934" t="s">
        <v>2276</v>
      </c>
      <c r="BI138" s="946" t="e">
        <f t="shared" si="52"/>
        <v>#REF!</v>
      </c>
      <c r="BJ138" s="947" t="e">
        <v>#VALUE!</v>
      </c>
    </row>
    <row r="139" spans="1:62" s="807" customFormat="1" ht="114" customHeight="1">
      <c r="A139" s="982">
        <v>708637</v>
      </c>
      <c r="B139" s="983" t="s">
        <v>139</v>
      </c>
      <c r="C139" s="984" t="s">
        <v>46</v>
      </c>
      <c r="D139" s="934" t="s">
        <v>2113</v>
      </c>
      <c r="E139" s="954" t="s">
        <v>2209</v>
      </c>
      <c r="F139" s="955" t="s">
        <v>2210</v>
      </c>
      <c r="G139" s="936" t="e">
        <f>IF($AO139&lt;&gt;"",_xlfn.XLOOKUP(TEXT(A139,0),#REF!,#REF!,0),0)</f>
        <v>#REF!</v>
      </c>
      <c r="H139" s="936" t="e">
        <f>IF($AO139&lt;&gt;"",_xlfn.XLOOKUP(TEXT(A139,0),#REF!,#REF!,0),0)</f>
        <v>#REF!</v>
      </c>
      <c r="I139" s="936" t="e">
        <f>IF($AO139&lt;&gt;"", _xlfn.XLOOKUP(TEXT(A139,0),#REF!,#REF!,0),0)</f>
        <v>#REF!</v>
      </c>
      <c r="J139" s="936" t="e">
        <f>IF($AO139&lt;&gt;"",_xlfn.XLOOKUP(TEXT(A139,0),#REF!,#REF!,0),0)</f>
        <v>#REF!</v>
      </c>
      <c r="K139" s="936" t="e">
        <f>IF($AO139&lt;&gt;"",_xlfn.XLOOKUP(TEXT(A139,0),#REF!,#REF!,0),0)</f>
        <v>#REF!</v>
      </c>
      <c r="L139" s="936" t="e">
        <f>IF($AO139&lt;&gt;"",_xlfn.XLOOKUP(TEXT(A139,0),#REF!,#REF!,0),0)</f>
        <v>#REF!</v>
      </c>
      <c r="M139" s="937" t="e">
        <f t="shared" si="36"/>
        <v>#REF!</v>
      </c>
      <c r="N139" s="937" t="e">
        <f t="shared" si="37"/>
        <v>#REF!</v>
      </c>
      <c r="O139" s="937" t="e">
        <f t="shared" si="38"/>
        <v>#REF!</v>
      </c>
      <c r="P139" s="985" t="e">
        <f t="shared" si="39"/>
        <v>#REF!</v>
      </c>
      <c r="Q139" s="985" t="e">
        <f t="shared" si="40"/>
        <v>#REF!</v>
      </c>
      <c r="R139" s="985" t="e">
        <f t="shared" si="41"/>
        <v>#REF!</v>
      </c>
      <c r="S139" s="985" t="e">
        <f t="shared" si="42"/>
        <v>#REF!</v>
      </c>
      <c r="T139" s="985" t="e">
        <f t="shared" si="43"/>
        <v>#REF!</v>
      </c>
      <c r="U139" s="985" t="e">
        <f t="shared" si="44"/>
        <v>#REF!</v>
      </c>
      <c r="V139" s="938" t="e">
        <f t="shared" si="45"/>
        <v>#REF!</v>
      </c>
      <c r="W139" s="938" t="e">
        <f t="shared" si="46"/>
        <v>#REF!</v>
      </c>
      <c r="X139" s="938" t="e">
        <f t="shared" si="47"/>
        <v>#REF!</v>
      </c>
      <c r="Y139" s="939">
        <v>1367810.2560656106</v>
      </c>
      <c r="Z139" s="939">
        <v>38822.550010183346</v>
      </c>
      <c r="AA139" s="986">
        <v>41458.865345976417</v>
      </c>
      <c r="AB139" s="939">
        <v>5793.0785128440066</v>
      </c>
      <c r="AC139" s="939">
        <v>35983.640682958474</v>
      </c>
      <c r="AD139" s="939">
        <v>6521.5293824271121</v>
      </c>
      <c r="AE139" s="939">
        <v>1496389.92</v>
      </c>
      <c r="AF139" s="939">
        <v>1445252.7620945454</v>
      </c>
      <c r="AG139" s="939">
        <v>51137.157905454464</v>
      </c>
      <c r="AH139" s="940" t="s">
        <v>2521</v>
      </c>
      <c r="AI139" s="941" t="s">
        <v>21336</v>
      </c>
      <c r="AJ139" s="941" t="s">
        <v>21276</v>
      </c>
      <c r="AK139" s="941" t="s">
        <v>21338</v>
      </c>
      <c r="AL139" s="936" t="s">
        <v>2337</v>
      </c>
      <c r="AM139" s="936" t="s">
        <v>2239</v>
      </c>
      <c r="AN139" s="940" t="str">
        <f>_xlfn.XLOOKUP(A139,MPL!C:C,MPL!N:N, "Not Found",0)</f>
        <v>Obligated</v>
      </c>
      <c r="AO139" s="943">
        <f>_xlfn.LET(
_xlpm.r,_xlfn.XLOOKUP(A139,MPL!C:C,MPL!S:S, "",0),
IF(ISNUMBER(_xlpm.r),_xlpm.r,"")
)</f>
        <v>45530.422025462962</v>
      </c>
      <c r="AP139" s="943" t="str">
        <f t="shared" si="48"/>
        <v>Obligated</v>
      </c>
      <c r="AQ139" s="944">
        <v>0.9</v>
      </c>
      <c r="AR139" s="987">
        <v>662482.32000000018</v>
      </c>
      <c r="AS139" s="987">
        <v>830133.3400000009</v>
      </c>
      <c r="AT139" s="987"/>
      <c r="AU139" s="936">
        <f t="shared" si="49"/>
        <v>1492615.6600000011</v>
      </c>
      <c r="AV139" s="936">
        <f t="shared" si="50"/>
        <v>1141737.8199999998</v>
      </c>
      <c r="AW139" s="988">
        <v>255862.85</v>
      </c>
      <c r="AX139" s="988">
        <v>38293.660000000003</v>
      </c>
      <c r="AY139" s="988">
        <v>30158.85</v>
      </c>
      <c r="AZ139" s="988">
        <v>4783.59</v>
      </c>
      <c r="BA139" s="988">
        <v>20073.47</v>
      </c>
      <c r="BB139" s="988">
        <v>5479.68</v>
      </c>
      <c r="BC139" s="988">
        <v>354652.10000000003</v>
      </c>
      <c r="BD139" s="988">
        <v>306095.17000000004</v>
      </c>
      <c r="BE139" s="945">
        <f t="shared" si="51"/>
        <v>48556.930000000008</v>
      </c>
      <c r="BF139" s="983" t="s">
        <v>2240</v>
      </c>
      <c r="BG139" s="984" t="s">
        <v>275</v>
      </c>
      <c r="BH139" s="983" t="s">
        <v>2241</v>
      </c>
      <c r="BI139" s="946" t="e">
        <f t="shared" si="52"/>
        <v>#REF!</v>
      </c>
      <c r="BJ139" s="947" t="e">
        <v>#VALUE!</v>
      </c>
    </row>
    <row r="140" spans="1:62" s="807" customFormat="1" ht="114" customHeight="1">
      <c r="A140" s="982">
        <v>712980</v>
      </c>
      <c r="B140" s="983" t="s">
        <v>149</v>
      </c>
      <c r="C140" s="984" t="s">
        <v>46</v>
      </c>
      <c r="D140" s="934" t="s">
        <v>2113</v>
      </c>
      <c r="E140" s="954" t="s">
        <v>2209</v>
      </c>
      <c r="F140" s="955" t="s">
        <v>2210</v>
      </c>
      <c r="G140" s="936" t="e">
        <f>IF($AO140&lt;&gt;"",_xlfn.XLOOKUP(TEXT(A140,0),#REF!,#REF!,0),0)</f>
        <v>#REF!</v>
      </c>
      <c r="H140" s="936" t="e">
        <f>IF($AO140&lt;&gt;"",_xlfn.XLOOKUP(TEXT(A140,0),#REF!,#REF!,0),0)</f>
        <v>#REF!</v>
      </c>
      <c r="I140" s="936" t="e">
        <f>IF($AO140&lt;&gt;"", _xlfn.XLOOKUP(TEXT(A140,0),#REF!,#REF!,0),0)</f>
        <v>#REF!</v>
      </c>
      <c r="J140" s="936" t="e">
        <f>IF($AO140&lt;&gt;"",_xlfn.XLOOKUP(TEXT(A140,0),#REF!,#REF!,0),0)</f>
        <v>#REF!</v>
      </c>
      <c r="K140" s="936" t="e">
        <f>IF($AO140&lt;&gt;"",_xlfn.XLOOKUP(TEXT(A140,0),#REF!,#REF!,0),0)</f>
        <v>#REF!</v>
      </c>
      <c r="L140" s="936" t="e">
        <f>IF($AO140&lt;&gt;"",_xlfn.XLOOKUP(TEXT(A140,0),#REF!,#REF!,0),0)</f>
        <v>#REF!</v>
      </c>
      <c r="M140" s="937" t="e">
        <f t="shared" si="36"/>
        <v>#REF!</v>
      </c>
      <c r="N140" s="937" t="e">
        <f t="shared" si="37"/>
        <v>#REF!</v>
      </c>
      <c r="O140" s="937" t="e">
        <f t="shared" si="38"/>
        <v>#REF!</v>
      </c>
      <c r="P140" s="985" t="e">
        <f t="shared" si="39"/>
        <v>#REF!</v>
      </c>
      <c r="Q140" s="985" t="e">
        <f t="shared" si="40"/>
        <v>#REF!</v>
      </c>
      <c r="R140" s="985" t="e">
        <f t="shared" si="41"/>
        <v>#REF!</v>
      </c>
      <c r="S140" s="985" t="e">
        <f t="shared" si="42"/>
        <v>#REF!</v>
      </c>
      <c r="T140" s="985" t="e">
        <f t="shared" si="43"/>
        <v>#REF!</v>
      </c>
      <c r="U140" s="985" t="e">
        <f t="shared" si="44"/>
        <v>#REF!</v>
      </c>
      <c r="V140" s="938" t="e">
        <f t="shared" si="45"/>
        <v>#REF!</v>
      </c>
      <c r="W140" s="938" t="e">
        <f t="shared" si="46"/>
        <v>#REF!</v>
      </c>
      <c r="X140" s="938" t="e">
        <f t="shared" si="47"/>
        <v>#REF!</v>
      </c>
      <c r="Y140" s="939">
        <v>1609934.104002537</v>
      </c>
      <c r="Z140" s="939">
        <v>43793.706915540512</v>
      </c>
      <c r="AA140" s="986">
        <v>46767.597634269252</v>
      </c>
      <c r="AB140" s="939">
        <v>6534.8716780236964</v>
      </c>
      <c r="AC140" s="939">
        <v>40591.280413322886</v>
      </c>
      <c r="AD140" s="939">
        <v>7356.5993563066841</v>
      </c>
      <c r="AE140" s="939">
        <v>1754978.16</v>
      </c>
      <c r="AF140" s="939">
        <v>1697292.982050129</v>
      </c>
      <c r="AG140" s="939">
        <v>57685.177949870893</v>
      </c>
      <c r="AH140" s="940" t="s">
        <v>2521</v>
      </c>
      <c r="AI140" s="941" t="s">
        <v>21336</v>
      </c>
      <c r="AJ140" s="941" t="s">
        <v>21276</v>
      </c>
      <c r="AK140" s="941" t="s">
        <v>21338</v>
      </c>
      <c r="AL140" s="936" t="s">
        <v>2337</v>
      </c>
      <c r="AM140" s="936" t="s">
        <v>2239</v>
      </c>
      <c r="AN140" s="940" t="str">
        <f>_xlfn.XLOOKUP(A140,MPL!C:C,MPL!N:N, "Not Found",0)</f>
        <v>Obligated</v>
      </c>
      <c r="AO140" s="943">
        <f>_xlfn.LET(
_xlpm.r,_xlfn.XLOOKUP(A140,MPL!C:C,MPL!S:S, "",0),
IF(ISNUMBER(_xlpm.r),_xlpm.r,"")
)</f>
        <v>45597.63554398148</v>
      </c>
      <c r="AP140" s="943" t="str">
        <f t="shared" si="48"/>
        <v>Obligated</v>
      </c>
      <c r="AQ140" s="944">
        <v>0.77</v>
      </c>
      <c r="AR140" s="987">
        <v>1072412.8799999997</v>
      </c>
      <c r="AS140" s="987">
        <v>701044.83000000031</v>
      </c>
      <c r="AT140" s="987"/>
      <c r="AU140" s="936">
        <f t="shared" si="49"/>
        <v>1773457.71</v>
      </c>
      <c r="AV140" s="936">
        <f t="shared" si="50"/>
        <v>1426337.8599999999</v>
      </c>
      <c r="AW140" s="988">
        <v>232028.80999999997</v>
      </c>
      <c r="AX140" s="988">
        <v>37424.089999999997</v>
      </c>
      <c r="AY140" s="988">
        <v>28581</v>
      </c>
      <c r="AZ140" s="988">
        <v>4483.5200000000004</v>
      </c>
      <c r="BA140" s="988">
        <v>23456.66</v>
      </c>
      <c r="BB140" s="988">
        <v>2666.22</v>
      </c>
      <c r="BC140" s="988">
        <v>328640.29999999993</v>
      </c>
      <c r="BD140" s="988">
        <v>284066.46999999997</v>
      </c>
      <c r="BE140" s="945">
        <f t="shared" si="51"/>
        <v>44573.829999999994</v>
      </c>
      <c r="BF140" s="983" t="s">
        <v>2240</v>
      </c>
      <c r="BG140" s="984" t="s">
        <v>275</v>
      </c>
      <c r="BH140" s="983" t="s">
        <v>2241</v>
      </c>
      <c r="BI140" s="946" t="e">
        <f t="shared" si="52"/>
        <v>#REF!</v>
      </c>
      <c r="BJ140" s="947" t="e">
        <v>#VALUE!</v>
      </c>
    </row>
    <row r="141" spans="1:62" s="807" customFormat="1" ht="114" customHeight="1">
      <c r="A141" s="933">
        <v>701555</v>
      </c>
      <c r="B141" s="934" t="s">
        <v>867</v>
      </c>
      <c r="C141" s="935" t="s">
        <v>35</v>
      </c>
      <c r="D141" s="934" t="s">
        <v>2116</v>
      </c>
      <c r="E141" s="913" t="s">
        <v>2209</v>
      </c>
      <c r="F141" s="914" t="s">
        <v>2210</v>
      </c>
      <c r="G141" s="936" t="e">
        <f>IF($AO141&lt;&gt;"",_xlfn.XLOOKUP(TEXT(A141,0),#REF!,#REF!,0),0)</f>
        <v>#REF!</v>
      </c>
      <c r="H141" s="936" t="e">
        <f>IF($AO141&lt;&gt;"",_xlfn.XLOOKUP(TEXT(A141,0),#REF!,#REF!,0),0)</f>
        <v>#REF!</v>
      </c>
      <c r="I141" s="936" t="e">
        <f>IF($AO141&lt;&gt;"", _xlfn.XLOOKUP(TEXT(A141,0),#REF!,#REF!,0),0)</f>
        <v>#REF!</v>
      </c>
      <c r="J141" s="936" t="e">
        <f>IF($AO141&lt;&gt;"",_xlfn.XLOOKUP(TEXT(A141,0),#REF!,#REF!,0),0)</f>
        <v>#REF!</v>
      </c>
      <c r="K141" s="936" t="e">
        <f>IF($AO141&lt;&gt;"",_xlfn.XLOOKUP(TEXT(A141,0),#REF!,#REF!,0),0)</f>
        <v>#REF!</v>
      </c>
      <c r="L141" s="936" t="e">
        <f>IF($AO141&lt;&gt;"",_xlfn.XLOOKUP(TEXT(A141,0),#REF!,#REF!,0),0)</f>
        <v>#REF!</v>
      </c>
      <c r="M141" s="937" t="e">
        <f t="shared" si="36"/>
        <v>#REF!</v>
      </c>
      <c r="N141" s="937" t="e">
        <f t="shared" si="37"/>
        <v>#REF!</v>
      </c>
      <c r="O141" s="937" t="e">
        <f t="shared" si="38"/>
        <v>#REF!</v>
      </c>
      <c r="P141" s="938" t="e">
        <f t="shared" si="39"/>
        <v>#REF!</v>
      </c>
      <c r="Q141" s="938" t="e">
        <f t="shared" si="40"/>
        <v>#REF!</v>
      </c>
      <c r="R141" s="938" t="e">
        <f t="shared" si="41"/>
        <v>#REF!</v>
      </c>
      <c r="S141" s="938" t="e">
        <f t="shared" si="42"/>
        <v>#REF!</v>
      </c>
      <c r="T141" s="938" t="e">
        <f t="shared" si="43"/>
        <v>#REF!</v>
      </c>
      <c r="U141" s="938" t="e">
        <f t="shared" si="44"/>
        <v>#REF!</v>
      </c>
      <c r="V141" s="938" t="e">
        <f t="shared" si="45"/>
        <v>#REF!</v>
      </c>
      <c r="W141" s="938" t="e">
        <f t="shared" si="46"/>
        <v>#REF!</v>
      </c>
      <c r="X141" s="938" t="e">
        <f t="shared" si="47"/>
        <v>#REF!</v>
      </c>
      <c r="Y141" s="989">
        <v>547010</v>
      </c>
      <c r="Z141" s="989">
        <v>80962</v>
      </c>
      <c r="AA141" s="989">
        <v>104535</v>
      </c>
      <c r="AB141" s="989">
        <v>21455</v>
      </c>
      <c r="AC141" s="989">
        <v>0</v>
      </c>
      <c r="AD141" s="989">
        <v>0</v>
      </c>
      <c r="AE141" s="939">
        <v>753962</v>
      </c>
      <c r="AF141" s="939">
        <v>651545</v>
      </c>
      <c r="AG141" s="939">
        <v>102417</v>
      </c>
      <c r="AH141" s="940" t="s">
        <v>2470</v>
      </c>
      <c r="AI141" s="941" t="s">
        <v>21273</v>
      </c>
      <c r="AJ141" s="941" t="s">
        <v>21274</v>
      </c>
      <c r="AK141" s="941" t="s">
        <v>21278</v>
      </c>
      <c r="AL141" s="1031" t="s">
        <v>2279</v>
      </c>
      <c r="AM141" s="936" t="s">
        <v>2239</v>
      </c>
      <c r="AN141" s="940" t="str">
        <f>_xlfn.XLOOKUP(A141,MPL!C:C,MPL!N:N, "Not Found",0)</f>
        <v>Obligated</v>
      </c>
      <c r="AO141" s="943">
        <f>_xlfn.LET(
_xlpm.r,_xlfn.XLOOKUP(A141,MPL!C:C,MPL!S:S, "",0),
IF(ISNUMBER(_xlpm.r),_xlpm.r,"")
)</f>
        <v>44993.525173611109</v>
      </c>
      <c r="AP141" s="943" t="str">
        <f t="shared" si="48"/>
        <v>Obligated</v>
      </c>
      <c r="AQ141" s="944">
        <v>0.89</v>
      </c>
      <c r="AR141" s="936">
        <v>100054.86999999984</v>
      </c>
      <c r="AS141" s="936">
        <v>383908.99999999983</v>
      </c>
      <c r="AT141" s="936"/>
      <c r="AU141" s="936">
        <f t="shared" si="49"/>
        <v>483963.86999999965</v>
      </c>
      <c r="AV141" s="936">
        <f t="shared" si="50"/>
        <v>0</v>
      </c>
      <c r="AW141" s="945">
        <v>547010</v>
      </c>
      <c r="AX141" s="945">
        <v>80962</v>
      </c>
      <c r="AY141" s="945">
        <v>104535</v>
      </c>
      <c r="AZ141" s="945">
        <v>21455</v>
      </c>
      <c r="BA141" s="945">
        <v>0</v>
      </c>
      <c r="BB141" s="945">
        <v>0</v>
      </c>
      <c r="BC141" s="945">
        <v>753962</v>
      </c>
      <c r="BD141" s="945">
        <f>AW141+AY141+BA141</f>
        <v>651545</v>
      </c>
      <c r="BE141" s="945">
        <f t="shared" si="51"/>
        <v>102417</v>
      </c>
      <c r="BF141" s="934" t="s">
        <v>2240</v>
      </c>
      <c r="BG141" s="935" t="s">
        <v>275</v>
      </c>
      <c r="BH141" s="934" t="s">
        <v>2276</v>
      </c>
      <c r="BI141" s="946" t="e">
        <f t="shared" si="52"/>
        <v>#REF!</v>
      </c>
      <c r="BJ141" s="947" t="e">
        <v>#VALUE!</v>
      </c>
    </row>
    <row r="142" spans="1:62" s="807" customFormat="1" ht="114" customHeight="1">
      <c r="A142" s="933">
        <v>704751</v>
      </c>
      <c r="B142" s="934" t="s">
        <v>719</v>
      </c>
      <c r="C142" s="935" t="s">
        <v>35</v>
      </c>
      <c r="D142" s="934" t="s">
        <v>2116</v>
      </c>
      <c r="E142" s="913" t="s">
        <v>2209</v>
      </c>
      <c r="F142" s="914" t="s">
        <v>2210</v>
      </c>
      <c r="G142" s="936" t="e">
        <f>IF($AO142&lt;&gt;"",_xlfn.XLOOKUP(TEXT(A142,0),#REF!,#REF!,0),0)</f>
        <v>#REF!</v>
      </c>
      <c r="H142" s="936" t="e">
        <f>IF($AO142&lt;&gt;"",_xlfn.XLOOKUP(TEXT(A142,0),#REF!,#REF!,0),0)</f>
        <v>#REF!</v>
      </c>
      <c r="I142" s="936" t="e">
        <f>IF($AO142&lt;&gt;"", _xlfn.XLOOKUP(TEXT(A142,0),#REF!,#REF!,0),0)</f>
        <v>#REF!</v>
      </c>
      <c r="J142" s="936" t="e">
        <f>IF($AO142&lt;&gt;"",_xlfn.XLOOKUP(TEXT(A142,0),#REF!,#REF!,0),0)</f>
        <v>#REF!</v>
      </c>
      <c r="K142" s="936" t="e">
        <f>IF($AO142&lt;&gt;"",_xlfn.XLOOKUP(TEXT(A142,0),#REF!,#REF!,0),0)</f>
        <v>#REF!</v>
      </c>
      <c r="L142" s="936" t="e">
        <f>IF($AO142&lt;&gt;"",_xlfn.XLOOKUP(TEXT(A142,0),#REF!,#REF!,0),0)</f>
        <v>#REF!</v>
      </c>
      <c r="M142" s="937" t="e">
        <f t="shared" si="36"/>
        <v>#REF!</v>
      </c>
      <c r="N142" s="937" t="e">
        <f t="shared" si="37"/>
        <v>#REF!</v>
      </c>
      <c r="O142" s="937" t="e">
        <f t="shared" si="38"/>
        <v>#REF!</v>
      </c>
      <c r="P142" s="938" t="e">
        <f t="shared" si="39"/>
        <v>#REF!</v>
      </c>
      <c r="Q142" s="938" t="e">
        <f t="shared" si="40"/>
        <v>#REF!</v>
      </c>
      <c r="R142" s="938" t="e">
        <f t="shared" si="41"/>
        <v>#REF!</v>
      </c>
      <c r="S142" s="938" t="e">
        <f t="shared" si="42"/>
        <v>#REF!</v>
      </c>
      <c r="T142" s="938" t="e">
        <f t="shared" si="43"/>
        <v>#REF!</v>
      </c>
      <c r="U142" s="938" t="e">
        <f t="shared" si="44"/>
        <v>#REF!</v>
      </c>
      <c r="V142" s="938" t="e">
        <f t="shared" si="45"/>
        <v>#REF!</v>
      </c>
      <c r="W142" s="938" t="e">
        <f t="shared" si="46"/>
        <v>#REF!</v>
      </c>
      <c r="X142" s="938" t="e">
        <f t="shared" si="47"/>
        <v>#REF!</v>
      </c>
      <c r="Y142" s="989">
        <v>338491</v>
      </c>
      <c r="Z142" s="989">
        <v>76424</v>
      </c>
      <c r="AA142" s="989">
        <v>66168</v>
      </c>
      <c r="AB142" s="989">
        <v>20252</v>
      </c>
      <c r="AC142" s="989">
        <v>0</v>
      </c>
      <c r="AD142" s="989">
        <v>0</v>
      </c>
      <c r="AE142" s="939">
        <v>501335</v>
      </c>
      <c r="AF142" s="939">
        <v>404659</v>
      </c>
      <c r="AG142" s="939">
        <v>96676</v>
      </c>
      <c r="AH142" s="940" t="s">
        <v>2470</v>
      </c>
      <c r="AI142" s="941" t="s">
        <v>21273</v>
      </c>
      <c r="AJ142" s="941" t="s">
        <v>21274</v>
      </c>
      <c r="AK142" s="941" t="s">
        <v>21278</v>
      </c>
      <c r="AL142" s="1031" t="s">
        <v>2279</v>
      </c>
      <c r="AM142" s="936" t="s">
        <v>2239</v>
      </c>
      <c r="AN142" s="940" t="str">
        <f>_xlfn.XLOOKUP(A142,MPL!C:C,MPL!N:N, "Not Found",0)</f>
        <v>Obligated</v>
      </c>
      <c r="AO142" s="943">
        <f>_xlfn.LET(
_xlpm.r,_xlfn.XLOOKUP(A142,MPL!C:C,MPL!S:S, "",0),
IF(ISNUMBER(_xlpm.r),_xlpm.r,"")
)</f>
        <v>45022.46670138889</v>
      </c>
      <c r="AP142" s="943" t="str">
        <f t="shared" si="48"/>
        <v>Obligated</v>
      </c>
      <c r="AQ142" s="944">
        <v>0.91</v>
      </c>
      <c r="AR142" s="936">
        <v>174293.41</v>
      </c>
      <c r="AS142" s="936">
        <v>254644.9300000002</v>
      </c>
      <c r="AT142" s="936"/>
      <c r="AU142" s="936">
        <f t="shared" si="49"/>
        <v>428938.3400000002</v>
      </c>
      <c r="AV142" s="936">
        <f t="shared" si="50"/>
        <v>0</v>
      </c>
      <c r="AW142" s="945">
        <v>338491</v>
      </c>
      <c r="AX142" s="945">
        <v>76424</v>
      </c>
      <c r="AY142" s="945">
        <v>66168</v>
      </c>
      <c r="AZ142" s="945">
        <v>20252</v>
      </c>
      <c r="BA142" s="945">
        <v>0</v>
      </c>
      <c r="BB142" s="945">
        <v>0</v>
      </c>
      <c r="BC142" s="945">
        <v>501335</v>
      </c>
      <c r="BD142" s="945">
        <f>AW142+AY142+BA142</f>
        <v>404659</v>
      </c>
      <c r="BE142" s="945">
        <f t="shared" si="51"/>
        <v>96676</v>
      </c>
      <c r="BF142" s="934" t="s">
        <v>2240</v>
      </c>
      <c r="BG142" s="935" t="s">
        <v>275</v>
      </c>
      <c r="BH142" s="934" t="s">
        <v>2276</v>
      </c>
      <c r="BI142" s="946" t="e">
        <f t="shared" si="52"/>
        <v>#REF!</v>
      </c>
      <c r="BJ142" s="947" t="e">
        <v>#VALUE!</v>
      </c>
    </row>
    <row r="143" spans="1:62" s="827" customFormat="1" ht="114" customHeight="1">
      <c r="A143" s="933">
        <v>679149</v>
      </c>
      <c r="B143" s="934" t="s">
        <v>717</v>
      </c>
      <c r="C143" s="935" t="s">
        <v>35</v>
      </c>
      <c r="D143" s="934" t="s">
        <v>2116</v>
      </c>
      <c r="E143" s="913" t="s">
        <v>2209</v>
      </c>
      <c r="F143" s="914" t="s">
        <v>2210</v>
      </c>
      <c r="G143" s="936" t="e">
        <f>IF($AO143&lt;&gt;"",_xlfn.XLOOKUP(TEXT(A143,0),#REF!,#REF!,0),0)</f>
        <v>#REF!</v>
      </c>
      <c r="H143" s="936" t="e">
        <f>IF($AO143&lt;&gt;"",_xlfn.XLOOKUP(TEXT(A143,0),#REF!,#REF!,0),0)</f>
        <v>#REF!</v>
      </c>
      <c r="I143" s="936" t="e">
        <f>IF($AO143&lt;&gt;"", _xlfn.XLOOKUP(TEXT(A143,0),#REF!,#REF!,0),0)</f>
        <v>#REF!</v>
      </c>
      <c r="J143" s="936" t="e">
        <f>IF($AO143&lt;&gt;"",_xlfn.XLOOKUP(TEXT(A143,0),#REF!,#REF!,0),0)</f>
        <v>#REF!</v>
      </c>
      <c r="K143" s="936" t="e">
        <f>IF($AO143&lt;&gt;"",_xlfn.XLOOKUP(TEXT(A143,0),#REF!,#REF!,0),0)</f>
        <v>#REF!</v>
      </c>
      <c r="L143" s="936" t="e">
        <f>IF($AO143&lt;&gt;"",_xlfn.XLOOKUP(TEXT(A143,0),#REF!,#REF!,0),0)</f>
        <v>#REF!</v>
      </c>
      <c r="M143" s="937" t="e">
        <f t="shared" si="36"/>
        <v>#REF!</v>
      </c>
      <c r="N143" s="937" t="e">
        <f t="shared" si="37"/>
        <v>#REF!</v>
      </c>
      <c r="O143" s="937" t="e">
        <f t="shared" si="38"/>
        <v>#REF!</v>
      </c>
      <c r="P143" s="938" t="e">
        <f t="shared" si="39"/>
        <v>#REF!</v>
      </c>
      <c r="Q143" s="938" t="e">
        <f t="shared" si="40"/>
        <v>#REF!</v>
      </c>
      <c r="R143" s="938" t="e">
        <f t="shared" si="41"/>
        <v>#REF!</v>
      </c>
      <c r="S143" s="938" t="e">
        <f t="shared" si="42"/>
        <v>#REF!</v>
      </c>
      <c r="T143" s="938" t="e">
        <f t="shared" si="43"/>
        <v>#REF!</v>
      </c>
      <c r="U143" s="938" t="e">
        <f t="shared" si="44"/>
        <v>#REF!</v>
      </c>
      <c r="V143" s="938" t="e">
        <f t="shared" si="45"/>
        <v>#REF!</v>
      </c>
      <c r="W143" s="938" t="e">
        <f t="shared" si="46"/>
        <v>#REF!</v>
      </c>
      <c r="X143" s="938" t="e">
        <f t="shared" si="47"/>
        <v>#REF!</v>
      </c>
      <c r="Y143" s="989">
        <v>129744</v>
      </c>
      <c r="Z143" s="989">
        <v>21694</v>
      </c>
      <c r="AA143" s="989">
        <v>25191</v>
      </c>
      <c r="AB143" s="989">
        <v>5749</v>
      </c>
      <c r="AC143" s="989">
        <v>0</v>
      </c>
      <c r="AD143" s="989">
        <v>0</v>
      </c>
      <c r="AE143" s="939">
        <v>182378</v>
      </c>
      <c r="AF143" s="939">
        <v>154935</v>
      </c>
      <c r="AG143" s="939">
        <v>27443</v>
      </c>
      <c r="AH143" s="940" t="s">
        <v>2470</v>
      </c>
      <c r="AI143" s="941" t="s">
        <v>21273</v>
      </c>
      <c r="AJ143" s="941" t="s">
        <v>21274</v>
      </c>
      <c r="AK143" s="941" t="s">
        <v>21278</v>
      </c>
      <c r="AL143" s="1031" t="s">
        <v>2279</v>
      </c>
      <c r="AM143" s="936" t="s">
        <v>2239</v>
      </c>
      <c r="AN143" s="940" t="str">
        <f>_xlfn.XLOOKUP(A143,MPL!C:C,MPL!N:N, "Not Found",0)</f>
        <v>Obligated</v>
      </c>
      <c r="AO143" s="943">
        <f>_xlfn.LET(
_xlpm.r,_xlfn.XLOOKUP(A143,MPL!C:C,MPL!S:S, "",0),
IF(ISNUMBER(_xlpm.r),_xlpm.r,"")
)</f>
        <v>44922.495069444441</v>
      </c>
      <c r="AP143" s="943" t="str">
        <f t="shared" si="48"/>
        <v>Obligated</v>
      </c>
      <c r="AQ143" s="944">
        <v>0.88</v>
      </c>
      <c r="AR143" s="936">
        <v>42313.070000000109</v>
      </c>
      <c r="AS143" s="936">
        <v>64876.230000000032</v>
      </c>
      <c r="AT143" s="936"/>
      <c r="AU143" s="936">
        <f t="shared" si="49"/>
        <v>107189.30000000013</v>
      </c>
      <c r="AV143" s="936">
        <f t="shared" si="50"/>
        <v>0</v>
      </c>
      <c r="AW143" s="945">
        <v>129744</v>
      </c>
      <c r="AX143" s="945">
        <v>21694</v>
      </c>
      <c r="AY143" s="945">
        <v>25191</v>
      </c>
      <c r="AZ143" s="945">
        <v>5749</v>
      </c>
      <c r="BA143" s="945">
        <v>0</v>
      </c>
      <c r="BB143" s="945">
        <v>0</v>
      </c>
      <c r="BC143" s="945">
        <v>182378</v>
      </c>
      <c r="BD143" s="945">
        <f>AW143+AY143+BA143</f>
        <v>154935</v>
      </c>
      <c r="BE143" s="945">
        <f t="shared" si="51"/>
        <v>27443</v>
      </c>
      <c r="BF143" s="934" t="s">
        <v>2240</v>
      </c>
      <c r="BG143" s="935" t="s">
        <v>275</v>
      </c>
      <c r="BH143" s="934" t="s">
        <v>2276</v>
      </c>
      <c r="BI143" s="946" t="e">
        <f t="shared" si="52"/>
        <v>#REF!</v>
      </c>
      <c r="BJ143" s="947" t="e">
        <v>#VALUE!</v>
      </c>
    </row>
    <row r="144" spans="1:62" s="827" customFormat="1" ht="114" customHeight="1">
      <c r="A144" s="933">
        <v>688627</v>
      </c>
      <c r="B144" s="934" t="s">
        <v>1082</v>
      </c>
      <c r="C144" s="935" t="s">
        <v>35</v>
      </c>
      <c r="D144" s="934" t="s">
        <v>2116</v>
      </c>
      <c r="E144" s="913" t="s">
        <v>2209</v>
      </c>
      <c r="F144" s="914" t="s">
        <v>2210</v>
      </c>
      <c r="G144" s="936" t="e">
        <f>IF($AO144&lt;&gt;"",_xlfn.XLOOKUP(TEXT(A144,0),#REF!,#REF!,0),0)</f>
        <v>#REF!</v>
      </c>
      <c r="H144" s="936" t="e">
        <f>IF($AO144&lt;&gt;"",_xlfn.XLOOKUP(TEXT(A144,0),#REF!,#REF!,0),0)</f>
        <v>#REF!</v>
      </c>
      <c r="I144" s="936" t="e">
        <f>IF($AO144&lt;&gt;"", _xlfn.XLOOKUP(TEXT(A144,0),#REF!,#REF!,0),0)</f>
        <v>#REF!</v>
      </c>
      <c r="J144" s="936" t="e">
        <f>IF($AO144&lt;&gt;"",_xlfn.XLOOKUP(TEXT(A144,0),#REF!,#REF!,0),0)</f>
        <v>#REF!</v>
      </c>
      <c r="K144" s="936" t="e">
        <f>IF($AO144&lt;&gt;"",_xlfn.XLOOKUP(TEXT(A144,0),#REF!,#REF!,0),0)</f>
        <v>#REF!</v>
      </c>
      <c r="L144" s="936" t="e">
        <f>IF($AO144&lt;&gt;"",_xlfn.XLOOKUP(TEXT(A144,0),#REF!,#REF!,0),0)</f>
        <v>#REF!</v>
      </c>
      <c r="M144" s="937" t="e">
        <f t="shared" si="36"/>
        <v>#REF!</v>
      </c>
      <c r="N144" s="937" t="e">
        <f t="shared" si="37"/>
        <v>#REF!</v>
      </c>
      <c r="O144" s="937" t="e">
        <f t="shared" si="38"/>
        <v>#REF!</v>
      </c>
      <c r="P144" s="938" t="e">
        <f t="shared" si="39"/>
        <v>#REF!</v>
      </c>
      <c r="Q144" s="938" t="e">
        <f t="shared" si="40"/>
        <v>#REF!</v>
      </c>
      <c r="R144" s="938" t="e">
        <f t="shared" si="41"/>
        <v>#REF!</v>
      </c>
      <c r="S144" s="938" t="e">
        <f t="shared" si="42"/>
        <v>#REF!</v>
      </c>
      <c r="T144" s="938" t="e">
        <f t="shared" si="43"/>
        <v>#REF!</v>
      </c>
      <c r="U144" s="938" t="e">
        <f t="shared" si="44"/>
        <v>#REF!</v>
      </c>
      <c r="V144" s="938" t="e">
        <f t="shared" si="45"/>
        <v>#REF!</v>
      </c>
      <c r="W144" s="938" t="e">
        <f t="shared" si="46"/>
        <v>#REF!</v>
      </c>
      <c r="X144" s="938" t="e">
        <f t="shared" si="47"/>
        <v>#REF!</v>
      </c>
      <c r="Y144" s="989">
        <v>303774</v>
      </c>
      <c r="Z144" s="989">
        <v>57066</v>
      </c>
      <c r="AA144" s="989">
        <v>58918</v>
      </c>
      <c r="AB144" s="989">
        <v>15122.49</v>
      </c>
      <c r="AC144" s="989">
        <v>0</v>
      </c>
      <c r="AD144" s="989">
        <v>0</v>
      </c>
      <c r="AE144" s="939">
        <v>434880.49</v>
      </c>
      <c r="AF144" s="939">
        <v>362692</v>
      </c>
      <c r="AG144" s="939">
        <v>72188.490000000005</v>
      </c>
      <c r="AH144" s="940" t="s">
        <v>2470</v>
      </c>
      <c r="AI144" s="941" t="s">
        <v>21273</v>
      </c>
      <c r="AJ144" s="941" t="s">
        <v>21274</v>
      </c>
      <c r="AK144" s="941" t="s">
        <v>21278</v>
      </c>
      <c r="AL144" s="1031" t="s">
        <v>2279</v>
      </c>
      <c r="AM144" s="936" t="s">
        <v>2239</v>
      </c>
      <c r="AN144" s="940" t="str">
        <f>_xlfn.XLOOKUP(A144,MPL!C:C,MPL!N:N, "Not Found",0)</f>
        <v>Obligated</v>
      </c>
      <c r="AO144" s="943">
        <f>_xlfn.LET(
_xlpm.r,_xlfn.XLOOKUP(A144,MPL!C:C,MPL!S:S, "",0),
IF(ISNUMBER(_xlpm.r),_xlpm.r,"")
)</f>
        <v>44957.5390162037</v>
      </c>
      <c r="AP144" s="943" t="str">
        <f t="shared" si="48"/>
        <v>Obligated</v>
      </c>
      <c r="AQ144" s="944">
        <v>0.84</v>
      </c>
      <c r="AR144" s="936">
        <v>45814.579999999987</v>
      </c>
      <c r="AS144" s="936">
        <v>163661.73999999979</v>
      </c>
      <c r="AT144" s="936"/>
      <c r="AU144" s="936">
        <f t="shared" si="49"/>
        <v>209476.31999999977</v>
      </c>
      <c r="AV144" s="936">
        <f t="shared" si="50"/>
        <v>0</v>
      </c>
      <c r="AW144" s="945">
        <v>303774</v>
      </c>
      <c r="AX144" s="945">
        <v>72188.490000000005</v>
      </c>
      <c r="AY144" s="945">
        <v>58918</v>
      </c>
      <c r="AZ144" s="945">
        <v>0</v>
      </c>
      <c r="BA144" s="945">
        <v>0</v>
      </c>
      <c r="BB144" s="945">
        <v>0</v>
      </c>
      <c r="BC144" s="945">
        <v>434880.49</v>
      </c>
      <c r="BD144" s="945">
        <f>AW144+AY144+BA144</f>
        <v>362692</v>
      </c>
      <c r="BE144" s="945">
        <f t="shared" si="51"/>
        <v>72188.490000000005</v>
      </c>
      <c r="BF144" s="934" t="s">
        <v>2240</v>
      </c>
      <c r="BG144" s="935" t="s">
        <v>275</v>
      </c>
      <c r="BH144" s="934" t="s">
        <v>2276</v>
      </c>
      <c r="BI144" s="946" t="e">
        <f t="shared" si="52"/>
        <v>#REF!</v>
      </c>
      <c r="BJ144" s="947" t="e">
        <v>#VALUE!</v>
      </c>
    </row>
    <row r="145" spans="1:62" s="807" customFormat="1" ht="114" customHeight="1">
      <c r="A145" s="933">
        <v>547251</v>
      </c>
      <c r="B145" s="934" t="s">
        <v>215</v>
      </c>
      <c r="C145" s="935" t="s">
        <v>46</v>
      </c>
      <c r="D145" s="934" t="s">
        <v>2108</v>
      </c>
      <c r="E145" s="913" t="s">
        <v>2209</v>
      </c>
      <c r="F145" s="914" t="s">
        <v>2210</v>
      </c>
      <c r="G145" s="936" t="e">
        <f>IF($AO145&lt;&gt;"",_xlfn.XLOOKUP(TEXT(A145,0),#REF!,#REF!,0),0)</f>
        <v>#REF!</v>
      </c>
      <c r="H145" s="936" t="e">
        <f>IF($AO145&lt;&gt;"",_xlfn.XLOOKUP(TEXT(A145,0),#REF!,#REF!,0),0)</f>
        <v>#REF!</v>
      </c>
      <c r="I145" s="936" t="e">
        <f>IF($AO145&lt;&gt;"", _xlfn.XLOOKUP(TEXT(A145,0),#REF!,#REF!,0),0)</f>
        <v>#REF!</v>
      </c>
      <c r="J145" s="936" t="e">
        <f>IF($AO145&lt;&gt;"",_xlfn.XLOOKUP(TEXT(A145,0),#REF!,#REF!,0),0)</f>
        <v>#REF!</v>
      </c>
      <c r="K145" s="936" t="e">
        <f>IF($AO145&lt;&gt;"",_xlfn.XLOOKUP(TEXT(A145,0),#REF!,#REF!,0),0)</f>
        <v>#REF!</v>
      </c>
      <c r="L145" s="936" t="e">
        <f>IF($AO145&lt;&gt;"",_xlfn.XLOOKUP(TEXT(A145,0),#REF!,#REF!,0),0)</f>
        <v>#REF!</v>
      </c>
      <c r="M145" s="937" t="e">
        <f t="shared" si="36"/>
        <v>#REF!</v>
      </c>
      <c r="N145" s="937" t="e">
        <f t="shared" si="37"/>
        <v>#REF!</v>
      </c>
      <c r="O145" s="937" t="e">
        <f t="shared" si="38"/>
        <v>#REF!</v>
      </c>
      <c r="P145" s="938" t="e">
        <f t="shared" si="39"/>
        <v>#REF!</v>
      </c>
      <c r="Q145" s="938" t="e">
        <f t="shared" si="40"/>
        <v>#REF!</v>
      </c>
      <c r="R145" s="938" t="e">
        <f t="shared" si="41"/>
        <v>#REF!</v>
      </c>
      <c r="S145" s="938" t="e">
        <f t="shared" si="42"/>
        <v>#REF!</v>
      </c>
      <c r="T145" s="938" t="e">
        <f t="shared" si="43"/>
        <v>#REF!</v>
      </c>
      <c r="U145" s="938" t="e">
        <f t="shared" si="44"/>
        <v>#REF!</v>
      </c>
      <c r="V145" s="938" t="e">
        <f t="shared" si="45"/>
        <v>#REF!</v>
      </c>
      <c r="W145" s="938" t="e">
        <f t="shared" si="46"/>
        <v>#REF!</v>
      </c>
      <c r="X145" s="938" t="e">
        <f t="shared" si="47"/>
        <v>#REF!</v>
      </c>
      <c r="Y145" s="939">
        <v>41036495.649999991</v>
      </c>
      <c r="Z145" s="939">
        <v>5812385.04</v>
      </c>
      <c r="AA145" s="939">
        <v>3399766.76</v>
      </c>
      <c r="AB145" s="939">
        <v>535704.77</v>
      </c>
      <c r="AC145" s="939">
        <v>7682133.79</v>
      </c>
      <c r="AD145" s="939">
        <v>343803.19</v>
      </c>
      <c r="AE145" s="939">
        <v>58810289.199999988</v>
      </c>
      <c r="AF145" s="939">
        <v>52118396.199999988</v>
      </c>
      <c r="AG145" s="939">
        <v>6691893.0000000009</v>
      </c>
      <c r="AH145" s="940" t="s">
        <v>2521</v>
      </c>
      <c r="AI145" s="941" t="s">
        <v>21343</v>
      </c>
      <c r="AJ145" s="941" t="s">
        <v>21276</v>
      </c>
      <c r="AK145" s="941" t="s">
        <v>21346</v>
      </c>
      <c r="AL145" s="936" t="s">
        <v>2275</v>
      </c>
      <c r="AM145" s="936" t="s">
        <v>2239</v>
      </c>
      <c r="AN145" s="940" t="str">
        <f>_xlfn.XLOOKUP(A145,MPL!C:C,MPL!N:N, "Not Found",0)</f>
        <v>Obligated</v>
      </c>
      <c r="AO145" s="943">
        <f>_xlfn.LET(
_xlpm.r,_xlfn.XLOOKUP(A145,MPL!C:C,MPL!S:S, "",0),
IF(ISNUMBER(_xlpm.r),_xlpm.r,"")
)</f>
        <v>46073.80232638889</v>
      </c>
      <c r="AP145" s="943" t="str">
        <f t="shared" si="48"/>
        <v>Obligated</v>
      </c>
      <c r="AQ145" s="944">
        <v>0</v>
      </c>
      <c r="AR145" s="936">
        <v>2648451.0600000005</v>
      </c>
      <c r="AS145" s="936">
        <v>35575.609999999986</v>
      </c>
      <c r="AT145" s="936"/>
      <c r="AU145" s="936">
        <f t="shared" si="49"/>
        <v>2684026.6700000004</v>
      </c>
      <c r="AV145" s="936">
        <f t="shared" si="50"/>
        <v>8567202.8299999908</v>
      </c>
      <c r="AW145" s="945">
        <v>36790729.340000004</v>
      </c>
      <c r="AX145" s="945">
        <v>2900981.23</v>
      </c>
      <c r="AY145" s="945">
        <v>3092708.78</v>
      </c>
      <c r="AZ145" s="945">
        <v>618690.18000000005</v>
      </c>
      <c r="BA145" s="945">
        <v>1982784.48</v>
      </c>
      <c r="BB145" s="945">
        <v>4857192.3600000003</v>
      </c>
      <c r="BC145" s="945">
        <v>50243086.369999997</v>
      </c>
      <c r="BD145" s="945">
        <v>41866222.600000001</v>
      </c>
      <c r="BE145" s="945">
        <f t="shared" si="51"/>
        <v>8376863.7699999996</v>
      </c>
      <c r="BF145" s="934" t="s">
        <v>2223</v>
      </c>
      <c r="BG145" s="949" t="s">
        <v>2224</v>
      </c>
      <c r="BH145" s="934" t="s">
        <v>2324</v>
      </c>
      <c r="BI145" s="946" t="e">
        <f t="shared" si="52"/>
        <v>#REF!</v>
      </c>
      <c r="BJ145" s="947" t="e">
        <v>#VALUE!</v>
      </c>
    </row>
    <row r="146" spans="1:62" s="807" customFormat="1" ht="114" customHeight="1">
      <c r="A146" s="933">
        <v>704844</v>
      </c>
      <c r="B146" s="934" t="s">
        <v>80</v>
      </c>
      <c r="C146" s="935" t="s">
        <v>35</v>
      </c>
      <c r="D146" s="934" t="s">
        <v>2116</v>
      </c>
      <c r="E146" s="913" t="s">
        <v>2209</v>
      </c>
      <c r="F146" s="914" t="s">
        <v>2210</v>
      </c>
      <c r="G146" s="936" t="e">
        <f>IF($AO146&lt;&gt;"",_xlfn.XLOOKUP(TEXT(A146,0),#REF!,#REF!,0),0)</f>
        <v>#REF!</v>
      </c>
      <c r="H146" s="936" t="e">
        <f>IF($AO146&lt;&gt;"",_xlfn.XLOOKUP(TEXT(A146,0),#REF!,#REF!,0),0)</f>
        <v>#REF!</v>
      </c>
      <c r="I146" s="936" t="e">
        <f>IF($AO146&lt;&gt;"", _xlfn.XLOOKUP(TEXT(A146,0),#REF!,#REF!,0),0)</f>
        <v>#REF!</v>
      </c>
      <c r="J146" s="936" t="e">
        <f>IF($AO146&lt;&gt;"",_xlfn.XLOOKUP(TEXT(A146,0),#REF!,#REF!,0),0)</f>
        <v>#REF!</v>
      </c>
      <c r="K146" s="936" t="e">
        <f>IF($AO146&lt;&gt;"",_xlfn.XLOOKUP(TEXT(A146,0),#REF!,#REF!,0),0)</f>
        <v>#REF!</v>
      </c>
      <c r="L146" s="936" t="e">
        <f>IF($AO146&lt;&gt;"",_xlfn.XLOOKUP(TEXT(A146,0),#REF!,#REF!,0),0)</f>
        <v>#REF!</v>
      </c>
      <c r="M146" s="937" t="e">
        <f t="shared" si="36"/>
        <v>#REF!</v>
      </c>
      <c r="N146" s="937" t="e">
        <f t="shared" si="37"/>
        <v>#REF!</v>
      </c>
      <c r="O146" s="937" t="e">
        <f t="shared" si="38"/>
        <v>#REF!</v>
      </c>
      <c r="P146" s="938" t="e">
        <f t="shared" si="39"/>
        <v>#REF!</v>
      </c>
      <c r="Q146" s="938" t="e">
        <f t="shared" si="40"/>
        <v>#REF!</v>
      </c>
      <c r="R146" s="938" t="e">
        <f t="shared" si="41"/>
        <v>#REF!</v>
      </c>
      <c r="S146" s="938" t="e">
        <f t="shared" si="42"/>
        <v>#REF!</v>
      </c>
      <c r="T146" s="938" t="e">
        <f t="shared" si="43"/>
        <v>#REF!</v>
      </c>
      <c r="U146" s="938" t="e">
        <f t="shared" si="44"/>
        <v>#REF!</v>
      </c>
      <c r="V146" s="938" t="e">
        <f t="shared" si="45"/>
        <v>#REF!</v>
      </c>
      <c r="W146" s="938" t="e">
        <f t="shared" si="46"/>
        <v>#REF!</v>
      </c>
      <c r="X146" s="938" t="e">
        <f t="shared" si="47"/>
        <v>#REF!</v>
      </c>
      <c r="Y146" s="989">
        <v>320740</v>
      </c>
      <c r="Z146" s="989">
        <v>70006</v>
      </c>
      <c r="AA146" s="989">
        <v>62490</v>
      </c>
      <c r="AB146" s="989">
        <v>18552</v>
      </c>
      <c r="AC146" s="989">
        <v>0</v>
      </c>
      <c r="AD146" s="989">
        <v>0</v>
      </c>
      <c r="AE146" s="939">
        <v>471788</v>
      </c>
      <c r="AF146" s="939">
        <v>383230</v>
      </c>
      <c r="AG146" s="939">
        <v>88558</v>
      </c>
      <c r="AH146" s="940" t="s">
        <v>2470</v>
      </c>
      <c r="AI146" s="941" t="s">
        <v>21273</v>
      </c>
      <c r="AJ146" s="941" t="s">
        <v>21274</v>
      </c>
      <c r="AK146" s="941" t="s">
        <v>21278</v>
      </c>
      <c r="AL146" s="1031" t="s">
        <v>2279</v>
      </c>
      <c r="AM146" s="936" t="s">
        <v>2239</v>
      </c>
      <c r="AN146" s="940" t="str">
        <f>_xlfn.XLOOKUP(A146,MPL!C:C,MPL!N:N, "Not Found",0)</f>
        <v>Obligated</v>
      </c>
      <c r="AO146" s="943">
        <f>_xlfn.LET(
_xlpm.r,_xlfn.XLOOKUP(A146,MPL!C:C,MPL!S:S, "",0),
IF(ISNUMBER(_xlpm.r),_xlpm.r,"")
)</f>
        <v>45063.479618055557</v>
      </c>
      <c r="AP146" s="943" t="str">
        <f t="shared" si="48"/>
        <v>Obligated</v>
      </c>
      <c r="AQ146" s="944">
        <v>0.86</v>
      </c>
      <c r="AR146" s="936">
        <v>94560.76999999996</v>
      </c>
      <c r="AS146" s="936">
        <v>238358.70000000024</v>
      </c>
      <c r="AT146" s="936"/>
      <c r="AU146" s="936">
        <f t="shared" si="49"/>
        <v>332919.4700000002</v>
      </c>
      <c r="AV146" s="936">
        <f t="shared" si="50"/>
        <v>0</v>
      </c>
      <c r="AW146" s="945">
        <v>320740</v>
      </c>
      <c r="AX146" s="945">
        <v>70006</v>
      </c>
      <c r="AY146" s="945">
        <v>62490</v>
      </c>
      <c r="AZ146" s="945">
        <v>18552</v>
      </c>
      <c r="BA146" s="945">
        <v>0</v>
      </c>
      <c r="BB146" s="945">
        <v>0</v>
      </c>
      <c r="BC146" s="945">
        <v>471788</v>
      </c>
      <c r="BD146" s="945">
        <f>AW146+AY146+BA146</f>
        <v>383230</v>
      </c>
      <c r="BE146" s="945">
        <f t="shared" si="51"/>
        <v>88558</v>
      </c>
      <c r="BF146" s="934" t="s">
        <v>2240</v>
      </c>
      <c r="BG146" s="935" t="s">
        <v>275</v>
      </c>
      <c r="BH146" s="934" t="s">
        <v>2276</v>
      </c>
      <c r="BI146" s="946" t="e">
        <f t="shared" si="52"/>
        <v>#REF!</v>
      </c>
      <c r="BJ146" s="947" t="e">
        <v>#VALUE!</v>
      </c>
    </row>
    <row r="147" spans="1:62" s="807" customFormat="1" ht="114" customHeight="1">
      <c r="A147" s="933">
        <v>180052</v>
      </c>
      <c r="B147" s="1032" t="s">
        <v>195</v>
      </c>
      <c r="C147" s="1033" t="s">
        <v>2136</v>
      </c>
      <c r="D147" s="934" t="s">
        <v>2108</v>
      </c>
      <c r="E147" s="1034" t="s">
        <v>2209</v>
      </c>
      <c r="F147" s="1035" t="s">
        <v>2210</v>
      </c>
      <c r="G147" s="1036" t="e">
        <f>IF($AO147&lt;&gt;"",_xlfn.XLOOKUP(TEXT(A147,0),#REF!,#REF!,0),0)</f>
        <v>#REF!</v>
      </c>
      <c r="H147" s="1036" t="e">
        <f>IF($AO147&lt;&gt;"",_xlfn.XLOOKUP(TEXT(A147,0),#REF!,#REF!,0),0)</f>
        <v>#REF!</v>
      </c>
      <c r="I147" s="1036" t="e">
        <f>IF($AO147&lt;&gt;"", _xlfn.XLOOKUP(TEXT(A147,0),#REF!,#REF!,0),0)</f>
        <v>#REF!</v>
      </c>
      <c r="J147" s="1036" t="e">
        <f>IF($AO147&lt;&gt;"",_xlfn.XLOOKUP(TEXT(A147,0),#REF!,#REF!,0),0)</f>
        <v>#REF!</v>
      </c>
      <c r="K147" s="1036" t="e">
        <f>IF($AO147&lt;&gt;"",_xlfn.XLOOKUP(TEXT(A147,0),#REF!,#REF!,0),0)</f>
        <v>#REF!</v>
      </c>
      <c r="L147" s="1036" t="e">
        <f>IF($AO147&lt;&gt;"",_xlfn.XLOOKUP(TEXT(A147,0),#REF!,#REF!,0),0)</f>
        <v>#REF!</v>
      </c>
      <c r="M147" s="1037" t="e">
        <f t="shared" si="36"/>
        <v>#REF!</v>
      </c>
      <c r="N147" s="1037" t="e">
        <f t="shared" si="37"/>
        <v>#REF!</v>
      </c>
      <c r="O147" s="1037" t="e">
        <f t="shared" si="38"/>
        <v>#REF!</v>
      </c>
      <c r="P147" s="1038" t="e">
        <f t="shared" si="39"/>
        <v>#REF!</v>
      </c>
      <c r="Q147" s="1038" t="e">
        <f t="shared" si="40"/>
        <v>#REF!</v>
      </c>
      <c r="R147" s="1038" t="e">
        <f t="shared" si="41"/>
        <v>#REF!</v>
      </c>
      <c r="S147" s="1038" t="e">
        <f t="shared" si="42"/>
        <v>#REF!</v>
      </c>
      <c r="T147" s="1038" t="e">
        <f t="shared" si="43"/>
        <v>#REF!</v>
      </c>
      <c r="U147" s="1038" t="e">
        <f t="shared" si="44"/>
        <v>#REF!</v>
      </c>
      <c r="V147" s="1038" t="e">
        <f t="shared" si="45"/>
        <v>#REF!</v>
      </c>
      <c r="W147" s="1038" t="e">
        <f t="shared" si="46"/>
        <v>#REF!</v>
      </c>
      <c r="X147" s="1038" t="e">
        <f t="shared" si="47"/>
        <v>#REF!</v>
      </c>
      <c r="Y147" s="1039">
        <v>189214147.25</v>
      </c>
      <c r="Z147" s="1039">
        <v>38650198.93</v>
      </c>
      <c r="AA147" s="1039">
        <v>18683215.390000001</v>
      </c>
      <c r="AB147" s="1039">
        <v>6899520.54</v>
      </c>
      <c r="AC147" s="1039">
        <v>21880052.02</v>
      </c>
      <c r="AD147" s="1039">
        <v>41872865.869999997</v>
      </c>
      <c r="AE147" s="1040">
        <v>317200000</v>
      </c>
      <c r="AF147" s="1040">
        <v>229777414.66</v>
      </c>
      <c r="AG147" s="1040">
        <v>87422585.340000004</v>
      </c>
      <c r="AH147" s="940" t="s">
        <v>2521</v>
      </c>
      <c r="AI147" s="1032" t="s">
        <v>21339</v>
      </c>
      <c r="AJ147" s="941" t="s">
        <v>21276</v>
      </c>
      <c r="AK147" s="1041" t="s">
        <v>21348</v>
      </c>
      <c r="AL147" s="1037" t="s">
        <v>2294</v>
      </c>
      <c r="AM147" s="1042" t="s">
        <v>2239</v>
      </c>
      <c r="AN147" s="1041" t="str">
        <f>_xlfn.XLOOKUP(A147,MPL!C:C,MPL!N:N, "Not Found",0)</f>
        <v>Obligated</v>
      </c>
      <c r="AO147" s="1043">
        <f>_xlfn.LET(
_xlpm.r,_xlfn.XLOOKUP(A147,MPL!C:C,MPL!S:S, "",0),
IF(ISNUMBER(_xlpm.r),_xlpm.r,"")
)</f>
        <v>45966.678217592591</v>
      </c>
      <c r="AP147" s="1043" t="str">
        <f t="shared" si="48"/>
        <v>Obligated</v>
      </c>
      <c r="AQ147" s="1044">
        <v>0</v>
      </c>
      <c r="AR147" s="1036">
        <v>5683411.480000006</v>
      </c>
      <c r="AS147" s="1036">
        <v>71911.839999999924</v>
      </c>
      <c r="AT147" s="1036"/>
      <c r="AU147" s="1036">
        <f t="shared" si="49"/>
        <v>5755323.3200000059</v>
      </c>
      <c r="AV147" s="1036">
        <f t="shared" si="50"/>
        <v>0</v>
      </c>
      <c r="AW147" s="1045">
        <v>189214147.25</v>
      </c>
      <c r="AX147" s="1045">
        <v>38650198.93</v>
      </c>
      <c r="AY147" s="1045">
        <v>18683215.390000001</v>
      </c>
      <c r="AZ147" s="1045">
        <v>6899520.54</v>
      </c>
      <c r="BA147" s="1045">
        <v>21880052.02</v>
      </c>
      <c r="BB147" s="1045">
        <v>41872865.869999997</v>
      </c>
      <c r="BC147" s="1045">
        <v>317200000</v>
      </c>
      <c r="BD147" s="1045">
        <v>229777414.66</v>
      </c>
      <c r="BE147" s="1045">
        <f t="shared" si="51"/>
        <v>87422585.340000004</v>
      </c>
      <c r="BF147" s="1032" t="s">
        <v>2229</v>
      </c>
      <c r="BG147" s="1033" t="s">
        <v>2224</v>
      </c>
      <c r="BH147" s="1032" t="s">
        <v>2295</v>
      </c>
      <c r="BI147" s="946" t="e">
        <f t="shared" si="52"/>
        <v>#REF!</v>
      </c>
      <c r="BJ147" s="947" t="e">
        <v>#VALUE!</v>
      </c>
    </row>
    <row r="148" spans="1:62" s="807" customFormat="1" ht="114" customHeight="1">
      <c r="A148" s="933">
        <v>679033</v>
      </c>
      <c r="B148" s="934" t="s">
        <v>1064</v>
      </c>
      <c r="C148" s="935" t="s">
        <v>35</v>
      </c>
      <c r="D148" s="934" t="s">
        <v>2116</v>
      </c>
      <c r="E148" s="913" t="s">
        <v>2209</v>
      </c>
      <c r="F148" s="914" t="s">
        <v>2210</v>
      </c>
      <c r="G148" s="936" t="e">
        <f>IF($AO148&lt;&gt;"",_xlfn.XLOOKUP(TEXT(A148,0),#REF!,#REF!,0),0)</f>
        <v>#REF!</v>
      </c>
      <c r="H148" s="936" t="e">
        <f>IF($AO148&lt;&gt;"",_xlfn.XLOOKUP(TEXT(A148,0),#REF!,#REF!,0),0)</f>
        <v>#REF!</v>
      </c>
      <c r="I148" s="936" t="e">
        <f>IF($AO148&lt;&gt;"", _xlfn.XLOOKUP(TEXT(A148,0),#REF!,#REF!,0),0)</f>
        <v>#REF!</v>
      </c>
      <c r="J148" s="936" t="e">
        <f>IF($AO148&lt;&gt;"",_xlfn.XLOOKUP(TEXT(A148,0),#REF!,#REF!,0),0)</f>
        <v>#REF!</v>
      </c>
      <c r="K148" s="936" t="e">
        <f>IF($AO148&lt;&gt;"",_xlfn.XLOOKUP(TEXT(A148,0),#REF!,#REF!,0),0)</f>
        <v>#REF!</v>
      </c>
      <c r="L148" s="936" t="e">
        <f>IF($AO148&lt;&gt;"",_xlfn.XLOOKUP(TEXT(A148,0),#REF!,#REF!,0),0)</f>
        <v>#REF!</v>
      </c>
      <c r="M148" s="937" t="e">
        <f t="shared" si="36"/>
        <v>#REF!</v>
      </c>
      <c r="N148" s="937" t="e">
        <f t="shared" si="37"/>
        <v>#REF!</v>
      </c>
      <c r="O148" s="937" t="e">
        <f t="shared" si="38"/>
        <v>#REF!</v>
      </c>
      <c r="P148" s="938" t="e">
        <f t="shared" si="39"/>
        <v>#REF!</v>
      </c>
      <c r="Q148" s="938" t="e">
        <f t="shared" si="40"/>
        <v>#REF!</v>
      </c>
      <c r="R148" s="938" t="e">
        <f t="shared" si="41"/>
        <v>#REF!</v>
      </c>
      <c r="S148" s="938" t="e">
        <f t="shared" si="42"/>
        <v>#REF!</v>
      </c>
      <c r="T148" s="938" t="e">
        <f t="shared" si="43"/>
        <v>#REF!</v>
      </c>
      <c r="U148" s="938" t="e">
        <f t="shared" si="44"/>
        <v>#REF!</v>
      </c>
      <c r="V148" s="938" t="e">
        <f t="shared" si="45"/>
        <v>#REF!</v>
      </c>
      <c r="W148" s="938" t="e">
        <f t="shared" si="46"/>
        <v>#REF!</v>
      </c>
      <c r="X148" s="938" t="e">
        <f t="shared" si="47"/>
        <v>#REF!</v>
      </c>
      <c r="Y148" s="989">
        <v>729040</v>
      </c>
      <c r="Z148" s="989">
        <v>142215</v>
      </c>
      <c r="AA148" s="989">
        <v>140628</v>
      </c>
      <c r="AB148" s="989">
        <v>37687</v>
      </c>
      <c r="AC148" s="989">
        <v>0</v>
      </c>
      <c r="AD148" s="989">
        <v>0</v>
      </c>
      <c r="AE148" s="939">
        <v>1049570</v>
      </c>
      <c r="AF148" s="939">
        <v>869668</v>
      </c>
      <c r="AG148" s="939">
        <v>179902</v>
      </c>
      <c r="AH148" s="940" t="s">
        <v>2470</v>
      </c>
      <c r="AI148" s="941" t="s">
        <v>21273</v>
      </c>
      <c r="AJ148" s="941" t="s">
        <v>21274</v>
      </c>
      <c r="AK148" s="941" t="s">
        <v>21278</v>
      </c>
      <c r="AL148" s="1031" t="s">
        <v>2279</v>
      </c>
      <c r="AM148" s="936" t="s">
        <v>2239</v>
      </c>
      <c r="AN148" s="940" t="str">
        <f>_xlfn.XLOOKUP(A148,MPL!C:C,MPL!N:N, "Not Found",0)</f>
        <v>Obligated</v>
      </c>
      <c r="AO148" s="943">
        <f>_xlfn.LET(
_xlpm.r,_xlfn.XLOOKUP(A148,MPL!C:C,MPL!S:S, "",0),
IF(ISNUMBER(_xlpm.r),_xlpm.r,"")
)</f>
        <v>44922.495069444441</v>
      </c>
      <c r="AP148" s="943" t="str">
        <f t="shared" si="48"/>
        <v>Obligated</v>
      </c>
      <c r="AQ148" s="944">
        <v>0.89</v>
      </c>
      <c r="AR148" s="936">
        <v>78826.320000000022</v>
      </c>
      <c r="AS148" s="936">
        <v>834139.57999999961</v>
      </c>
      <c r="AT148" s="936"/>
      <c r="AU148" s="936">
        <f t="shared" si="49"/>
        <v>912965.89999999967</v>
      </c>
      <c r="AV148" s="936">
        <f t="shared" si="50"/>
        <v>0</v>
      </c>
      <c r="AW148" s="945">
        <v>729040</v>
      </c>
      <c r="AX148" s="945">
        <v>142215</v>
      </c>
      <c r="AY148" s="945">
        <v>140628</v>
      </c>
      <c r="AZ148" s="945">
        <v>37687</v>
      </c>
      <c r="BA148" s="945">
        <v>0</v>
      </c>
      <c r="BB148" s="945">
        <v>0</v>
      </c>
      <c r="BC148" s="945">
        <v>1049570</v>
      </c>
      <c r="BD148" s="945">
        <f>AW148+AY148+BA148</f>
        <v>869668</v>
      </c>
      <c r="BE148" s="945">
        <f t="shared" si="51"/>
        <v>179902</v>
      </c>
      <c r="BF148" s="934" t="s">
        <v>2240</v>
      </c>
      <c r="BG148" s="935" t="s">
        <v>275</v>
      </c>
      <c r="BH148" s="934" t="s">
        <v>2276</v>
      </c>
      <c r="BI148" s="946" t="e">
        <f t="shared" si="52"/>
        <v>#REF!</v>
      </c>
      <c r="BJ148" s="947" t="e">
        <v>#VALUE!</v>
      </c>
    </row>
    <row r="149" spans="1:62" s="807" customFormat="1" ht="114" customHeight="1">
      <c r="A149" s="933">
        <v>679457</v>
      </c>
      <c r="B149" s="934" t="s">
        <v>1058</v>
      </c>
      <c r="C149" s="935" t="s">
        <v>35</v>
      </c>
      <c r="D149" s="934" t="s">
        <v>2116</v>
      </c>
      <c r="E149" s="913" t="s">
        <v>2209</v>
      </c>
      <c r="F149" s="914" t="s">
        <v>2210</v>
      </c>
      <c r="G149" s="936" t="e">
        <f>IF($AO149&lt;&gt;"",_xlfn.XLOOKUP(TEXT(A149,0),#REF!,#REF!,0),0)</f>
        <v>#REF!</v>
      </c>
      <c r="H149" s="936" t="e">
        <f>IF($AO149&lt;&gt;"",_xlfn.XLOOKUP(TEXT(A149,0),#REF!,#REF!,0),0)</f>
        <v>#REF!</v>
      </c>
      <c r="I149" s="936" t="e">
        <f>IF($AO149&lt;&gt;"", _xlfn.XLOOKUP(TEXT(A149,0),#REF!,#REF!,0),0)</f>
        <v>#REF!</v>
      </c>
      <c r="J149" s="936" t="e">
        <f>IF($AO149&lt;&gt;"",_xlfn.XLOOKUP(TEXT(A149,0),#REF!,#REF!,0),0)</f>
        <v>#REF!</v>
      </c>
      <c r="K149" s="936" t="e">
        <f>IF($AO149&lt;&gt;"",_xlfn.XLOOKUP(TEXT(A149,0),#REF!,#REF!,0),0)</f>
        <v>#REF!</v>
      </c>
      <c r="L149" s="936" t="e">
        <f>IF($AO149&lt;&gt;"",_xlfn.XLOOKUP(TEXT(A149,0),#REF!,#REF!,0),0)</f>
        <v>#REF!</v>
      </c>
      <c r="M149" s="937" t="e">
        <f t="shared" si="36"/>
        <v>#REF!</v>
      </c>
      <c r="N149" s="937" t="e">
        <f t="shared" si="37"/>
        <v>#REF!</v>
      </c>
      <c r="O149" s="937" t="e">
        <f t="shared" si="38"/>
        <v>#REF!</v>
      </c>
      <c r="P149" s="938" t="e">
        <f t="shared" si="39"/>
        <v>#REF!</v>
      </c>
      <c r="Q149" s="938" t="e">
        <f t="shared" si="40"/>
        <v>#REF!</v>
      </c>
      <c r="R149" s="938" t="e">
        <f t="shared" si="41"/>
        <v>#REF!</v>
      </c>
      <c r="S149" s="938" t="e">
        <f t="shared" si="42"/>
        <v>#REF!</v>
      </c>
      <c r="T149" s="938" t="e">
        <f t="shared" si="43"/>
        <v>#REF!</v>
      </c>
      <c r="U149" s="938" t="e">
        <f t="shared" si="44"/>
        <v>#REF!</v>
      </c>
      <c r="V149" s="938" t="e">
        <f t="shared" si="45"/>
        <v>#REF!</v>
      </c>
      <c r="W149" s="938" t="e">
        <f t="shared" si="46"/>
        <v>#REF!</v>
      </c>
      <c r="X149" s="938" t="e">
        <f t="shared" si="47"/>
        <v>#REF!</v>
      </c>
      <c r="Y149" s="989">
        <v>589335</v>
      </c>
      <c r="Z149" s="989">
        <v>123232</v>
      </c>
      <c r="AA149" s="989">
        <v>115386</v>
      </c>
      <c r="AB149" s="989">
        <v>33921</v>
      </c>
      <c r="AC149" s="989">
        <v>0</v>
      </c>
      <c r="AD149" s="989">
        <v>0</v>
      </c>
      <c r="AE149" s="939">
        <v>861874</v>
      </c>
      <c r="AF149" s="939">
        <v>704721</v>
      </c>
      <c r="AG149" s="939">
        <v>157153</v>
      </c>
      <c r="AH149" s="940" t="s">
        <v>2470</v>
      </c>
      <c r="AI149" s="941" t="s">
        <v>21273</v>
      </c>
      <c r="AJ149" s="941" t="s">
        <v>21274</v>
      </c>
      <c r="AK149" s="941" t="s">
        <v>21278</v>
      </c>
      <c r="AL149" s="1031" t="s">
        <v>2279</v>
      </c>
      <c r="AM149" s="936" t="s">
        <v>2239</v>
      </c>
      <c r="AN149" s="940" t="str">
        <f>_xlfn.XLOOKUP(A149,MPL!C:C,MPL!N:N, "Not Found",0)</f>
        <v>Obligated</v>
      </c>
      <c r="AO149" s="943">
        <f>_xlfn.LET(
_xlpm.r,_xlfn.XLOOKUP(A149,MPL!C:C,MPL!S:S, "",0),
IF(ISNUMBER(_xlpm.r),_xlpm.r,"")
)</f>
        <v>44922.495069444441</v>
      </c>
      <c r="AP149" s="943" t="str">
        <f t="shared" si="48"/>
        <v>Obligated</v>
      </c>
      <c r="AQ149" s="944">
        <v>0.86</v>
      </c>
      <c r="AR149" s="936">
        <v>106213.98000000004</v>
      </c>
      <c r="AS149" s="936">
        <v>540665.1399999999</v>
      </c>
      <c r="AT149" s="936"/>
      <c r="AU149" s="936">
        <f t="shared" si="49"/>
        <v>646879.11999999988</v>
      </c>
      <c r="AV149" s="936">
        <f t="shared" si="50"/>
        <v>0</v>
      </c>
      <c r="AW149" s="945">
        <v>589335</v>
      </c>
      <c r="AX149" s="945">
        <v>123232</v>
      </c>
      <c r="AY149" s="945">
        <v>115386</v>
      </c>
      <c r="AZ149" s="945">
        <v>33921</v>
      </c>
      <c r="BA149" s="945">
        <v>0</v>
      </c>
      <c r="BB149" s="945">
        <v>0</v>
      </c>
      <c r="BC149" s="945">
        <v>861874</v>
      </c>
      <c r="BD149" s="945">
        <f>AW149+AY149+BA149</f>
        <v>704721</v>
      </c>
      <c r="BE149" s="945">
        <f t="shared" si="51"/>
        <v>157153</v>
      </c>
      <c r="BF149" s="934" t="s">
        <v>2240</v>
      </c>
      <c r="BG149" s="935" t="s">
        <v>275</v>
      </c>
      <c r="BH149" s="934" t="s">
        <v>2276</v>
      </c>
      <c r="BI149" s="946" t="e">
        <f t="shared" si="52"/>
        <v>#REF!</v>
      </c>
      <c r="BJ149" s="947" t="e">
        <v>#VALUE!</v>
      </c>
    </row>
    <row r="150" spans="1:62" s="807" customFormat="1" ht="114" customHeight="1">
      <c r="A150" s="933">
        <v>688629</v>
      </c>
      <c r="B150" s="934" t="s">
        <v>876</v>
      </c>
      <c r="C150" s="935" t="s">
        <v>35</v>
      </c>
      <c r="D150" s="934" t="s">
        <v>2116</v>
      </c>
      <c r="E150" s="913" t="s">
        <v>2209</v>
      </c>
      <c r="F150" s="914" t="s">
        <v>2210</v>
      </c>
      <c r="G150" s="936" t="e">
        <f>IF($AO150&lt;&gt;"",_xlfn.XLOOKUP(TEXT(A150,0),#REF!,#REF!,0),0)</f>
        <v>#REF!</v>
      </c>
      <c r="H150" s="936" t="e">
        <f>IF($AO150&lt;&gt;"",_xlfn.XLOOKUP(TEXT(A150,0),#REF!,#REF!,0),0)</f>
        <v>#REF!</v>
      </c>
      <c r="I150" s="936" t="e">
        <f>IF($AO150&lt;&gt;"", _xlfn.XLOOKUP(TEXT(A150,0),#REF!,#REF!,0),0)</f>
        <v>#REF!</v>
      </c>
      <c r="J150" s="936" t="e">
        <f>IF($AO150&lt;&gt;"",_xlfn.XLOOKUP(TEXT(A150,0),#REF!,#REF!,0),0)</f>
        <v>#REF!</v>
      </c>
      <c r="K150" s="936" t="e">
        <f>IF($AO150&lt;&gt;"",_xlfn.XLOOKUP(TEXT(A150,0),#REF!,#REF!,0),0)</f>
        <v>#REF!</v>
      </c>
      <c r="L150" s="936" t="e">
        <f>IF($AO150&lt;&gt;"",_xlfn.XLOOKUP(TEXT(A150,0),#REF!,#REF!,0),0)</f>
        <v>#REF!</v>
      </c>
      <c r="M150" s="937" t="e">
        <f t="shared" si="36"/>
        <v>#REF!</v>
      </c>
      <c r="N150" s="937" t="e">
        <f t="shared" si="37"/>
        <v>#REF!</v>
      </c>
      <c r="O150" s="937" t="e">
        <f t="shared" si="38"/>
        <v>#REF!</v>
      </c>
      <c r="P150" s="938" t="e">
        <f t="shared" si="39"/>
        <v>#REF!</v>
      </c>
      <c r="Q150" s="938" t="e">
        <f t="shared" si="40"/>
        <v>#REF!</v>
      </c>
      <c r="R150" s="938" t="e">
        <f t="shared" si="41"/>
        <v>#REF!</v>
      </c>
      <c r="S150" s="938" t="e">
        <f t="shared" si="42"/>
        <v>#REF!</v>
      </c>
      <c r="T150" s="938" t="e">
        <f t="shared" si="43"/>
        <v>#REF!</v>
      </c>
      <c r="U150" s="938" t="e">
        <f t="shared" si="44"/>
        <v>#REF!</v>
      </c>
      <c r="V150" s="938" t="e">
        <f t="shared" si="45"/>
        <v>#REF!</v>
      </c>
      <c r="W150" s="938" t="e">
        <f t="shared" si="46"/>
        <v>#REF!</v>
      </c>
      <c r="X150" s="938" t="e">
        <f t="shared" si="47"/>
        <v>#REF!</v>
      </c>
      <c r="Y150" s="989">
        <v>106941.99</v>
      </c>
      <c r="Z150" s="989">
        <v>22045.000000000011</v>
      </c>
      <c r="AA150" s="989">
        <v>20833.900000000001</v>
      </c>
      <c r="AB150" s="989">
        <v>5841.93</v>
      </c>
      <c r="AC150" s="989">
        <v>0</v>
      </c>
      <c r="AD150" s="989">
        <v>0</v>
      </c>
      <c r="AE150" s="939">
        <v>155662.82000000004</v>
      </c>
      <c r="AF150" s="939">
        <v>127775.89000000001</v>
      </c>
      <c r="AG150" s="939">
        <v>27886.930000000011</v>
      </c>
      <c r="AH150" s="940" t="s">
        <v>2470</v>
      </c>
      <c r="AI150" s="941" t="s">
        <v>21273</v>
      </c>
      <c r="AJ150" s="941" t="s">
        <v>21274</v>
      </c>
      <c r="AK150" s="941" t="s">
        <v>21278</v>
      </c>
      <c r="AL150" s="1031" t="s">
        <v>2279</v>
      </c>
      <c r="AM150" s="936" t="s">
        <v>2239</v>
      </c>
      <c r="AN150" s="940" t="str">
        <f>_xlfn.XLOOKUP(A150,MPL!C:C,MPL!N:N, "Not Found",0)</f>
        <v>Obligated</v>
      </c>
      <c r="AO150" s="943">
        <f>_xlfn.LET(
_xlpm.r,_xlfn.XLOOKUP(A150,MPL!C:C,MPL!S:S, "",0),
IF(ISNUMBER(_xlpm.r),_xlpm.r,"")
)</f>
        <v>44993.525173611109</v>
      </c>
      <c r="AP150" s="943" t="str">
        <f t="shared" si="48"/>
        <v>Obligated</v>
      </c>
      <c r="AQ150" s="944">
        <v>0.89</v>
      </c>
      <c r="AR150" s="936">
        <v>46185.109999999971</v>
      </c>
      <c r="AS150" s="936">
        <v>53225.750000000007</v>
      </c>
      <c r="AT150" s="936"/>
      <c r="AU150" s="936">
        <f t="shared" si="49"/>
        <v>99410.859999999986</v>
      </c>
      <c r="AV150" s="936">
        <f t="shared" si="50"/>
        <v>-9.9999999976716936E-2</v>
      </c>
      <c r="AW150" s="945">
        <v>106941.99</v>
      </c>
      <c r="AX150" s="945">
        <v>22045</v>
      </c>
      <c r="AY150" s="945">
        <v>20834</v>
      </c>
      <c r="AZ150" s="945">
        <v>5841.93</v>
      </c>
      <c r="BA150" s="945">
        <v>0</v>
      </c>
      <c r="BB150" s="945">
        <v>0</v>
      </c>
      <c r="BC150" s="945">
        <v>155662.92000000001</v>
      </c>
      <c r="BD150" s="945">
        <f>AW150+AY150+BA150</f>
        <v>127775.99</v>
      </c>
      <c r="BE150" s="945">
        <f t="shared" si="51"/>
        <v>27886.93</v>
      </c>
      <c r="BF150" s="934" t="s">
        <v>2240</v>
      </c>
      <c r="BG150" s="935" t="s">
        <v>275</v>
      </c>
      <c r="BH150" s="934" t="s">
        <v>2276</v>
      </c>
      <c r="BI150" s="946" t="e">
        <f t="shared" si="52"/>
        <v>#REF!</v>
      </c>
      <c r="BJ150" s="947" t="e">
        <v>#VALUE!</v>
      </c>
    </row>
    <row r="151" spans="1:62" s="807" customFormat="1" ht="114" customHeight="1">
      <c r="A151" s="933">
        <v>688625</v>
      </c>
      <c r="B151" s="934" t="s">
        <v>870</v>
      </c>
      <c r="C151" s="935" t="s">
        <v>35</v>
      </c>
      <c r="D151" s="934" t="s">
        <v>2116</v>
      </c>
      <c r="E151" s="913" t="s">
        <v>2209</v>
      </c>
      <c r="F151" s="914" t="s">
        <v>2210</v>
      </c>
      <c r="G151" s="936" t="e">
        <f>IF($AO151&lt;&gt;"",_xlfn.XLOOKUP(TEXT(A151,0),#REF!,#REF!,0),0)</f>
        <v>#REF!</v>
      </c>
      <c r="H151" s="936" t="e">
        <f>IF($AO151&lt;&gt;"",_xlfn.XLOOKUP(TEXT(A151,0),#REF!,#REF!,0),0)</f>
        <v>#REF!</v>
      </c>
      <c r="I151" s="936" t="e">
        <f>IF($AO151&lt;&gt;"", _xlfn.XLOOKUP(TEXT(A151,0),#REF!,#REF!,0),0)</f>
        <v>#REF!</v>
      </c>
      <c r="J151" s="936" t="e">
        <f>IF($AO151&lt;&gt;"",_xlfn.XLOOKUP(TEXT(A151,0),#REF!,#REF!,0),0)</f>
        <v>#REF!</v>
      </c>
      <c r="K151" s="936" t="e">
        <f>IF($AO151&lt;&gt;"",_xlfn.XLOOKUP(TEXT(A151,0),#REF!,#REF!,0),0)</f>
        <v>#REF!</v>
      </c>
      <c r="L151" s="936" t="e">
        <f>IF($AO151&lt;&gt;"",_xlfn.XLOOKUP(TEXT(A151,0),#REF!,#REF!,0),0)</f>
        <v>#REF!</v>
      </c>
      <c r="M151" s="937" t="e">
        <f t="shared" si="36"/>
        <v>#REF!</v>
      </c>
      <c r="N151" s="937" t="e">
        <f t="shared" si="37"/>
        <v>#REF!</v>
      </c>
      <c r="O151" s="937" t="e">
        <f t="shared" si="38"/>
        <v>#REF!</v>
      </c>
      <c r="P151" s="938" t="e">
        <f t="shared" si="39"/>
        <v>#REF!</v>
      </c>
      <c r="Q151" s="938" t="e">
        <f t="shared" si="40"/>
        <v>#REF!</v>
      </c>
      <c r="R151" s="938" t="e">
        <f t="shared" si="41"/>
        <v>#REF!</v>
      </c>
      <c r="S151" s="938" t="e">
        <f t="shared" si="42"/>
        <v>#REF!</v>
      </c>
      <c r="T151" s="938" t="e">
        <f t="shared" si="43"/>
        <v>#REF!</v>
      </c>
      <c r="U151" s="938" t="e">
        <f t="shared" si="44"/>
        <v>#REF!</v>
      </c>
      <c r="V151" s="938" t="e">
        <f t="shared" si="45"/>
        <v>#REF!</v>
      </c>
      <c r="W151" s="938" t="e">
        <f t="shared" si="46"/>
        <v>#REF!</v>
      </c>
      <c r="X151" s="938" t="e">
        <f t="shared" si="47"/>
        <v>#REF!</v>
      </c>
      <c r="Y151" s="989">
        <v>710014.69</v>
      </c>
      <c r="Z151" s="989">
        <v>151206.00000000009</v>
      </c>
      <c r="AA151" s="989">
        <v>139357.85</v>
      </c>
      <c r="AB151" s="989">
        <v>40069.589999999997</v>
      </c>
      <c r="AC151" s="989">
        <v>0</v>
      </c>
      <c r="AD151" s="989">
        <v>0</v>
      </c>
      <c r="AE151" s="939">
        <v>1040648.13</v>
      </c>
      <c r="AF151" s="939">
        <v>849372.53999999992</v>
      </c>
      <c r="AG151" s="939">
        <v>191275.59000000008</v>
      </c>
      <c r="AH151" s="940" t="s">
        <v>2470</v>
      </c>
      <c r="AI151" s="941" t="s">
        <v>21273</v>
      </c>
      <c r="AJ151" s="941" t="s">
        <v>21274</v>
      </c>
      <c r="AK151" s="941" t="s">
        <v>21278</v>
      </c>
      <c r="AL151" s="1031" t="s">
        <v>2279</v>
      </c>
      <c r="AM151" s="936" t="s">
        <v>2239</v>
      </c>
      <c r="AN151" s="940" t="str">
        <f>_xlfn.XLOOKUP(A151,MPL!C:C,MPL!N:N, "Not Found",0)</f>
        <v>Obligated</v>
      </c>
      <c r="AO151" s="943">
        <f>_xlfn.LET(
_xlpm.r,_xlfn.XLOOKUP(A151,MPL!C:C,MPL!S:S, "",0),
IF(ISNUMBER(_xlpm.r),_xlpm.r,"")
)</f>
        <v>45005.489907407406</v>
      </c>
      <c r="AP151" s="943" t="str">
        <f t="shared" si="48"/>
        <v>Obligated</v>
      </c>
      <c r="AQ151" s="944">
        <v>0.87</v>
      </c>
      <c r="AR151" s="936">
        <v>130618.06999999969</v>
      </c>
      <c r="AS151" s="936">
        <v>416996.7999999997</v>
      </c>
      <c r="AT151" s="936"/>
      <c r="AU151" s="936">
        <f t="shared" si="49"/>
        <v>547614.86999999941</v>
      </c>
      <c r="AV151" s="936">
        <f t="shared" si="50"/>
        <v>-0.14999999990686774</v>
      </c>
      <c r="AW151" s="945">
        <v>710014.69</v>
      </c>
      <c r="AX151" s="945">
        <v>151206</v>
      </c>
      <c r="AY151" s="945">
        <v>139358</v>
      </c>
      <c r="AZ151" s="945">
        <v>40069.589999999997</v>
      </c>
      <c r="BA151" s="945">
        <v>0</v>
      </c>
      <c r="BB151" s="945">
        <v>0</v>
      </c>
      <c r="BC151" s="945">
        <v>1040648.2799999999</v>
      </c>
      <c r="BD151" s="945">
        <f>AW151+AY151+BA151</f>
        <v>849372.69</v>
      </c>
      <c r="BE151" s="945">
        <f t="shared" si="51"/>
        <v>191275.59</v>
      </c>
      <c r="BF151" s="934" t="s">
        <v>2240</v>
      </c>
      <c r="BG151" s="935" t="s">
        <v>275</v>
      </c>
      <c r="BH151" s="934" t="s">
        <v>2276</v>
      </c>
      <c r="BI151" s="946" t="e">
        <f t="shared" si="52"/>
        <v>#REF!</v>
      </c>
      <c r="BJ151" s="947" t="e">
        <v>#VALUE!</v>
      </c>
    </row>
    <row r="152" spans="1:62" s="827" customFormat="1" ht="114" customHeight="1">
      <c r="A152" s="933">
        <v>688198</v>
      </c>
      <c r="B152" s="934" t="s">
        <v>889</v>
      </c>
      <c r="C152" s="935" t="s">
        <v>35</v>
      </c>
      <c r="D152" s="934" t="s">
        <v>2116</v>
      </c>
      <c r="E152" s="913" t="s">
        <v>2209</v>
      </c>
      <c r="F152" s="914" t="s">
        <v>2210</v>
      </c>
      <c r="G152" s="936" t="e">
        <f>IF($AO152&lt;&gt;"",_xlfn.XLOOKUP(TEXT(A152,0),#REF!,#REF!,0),0)</f>
        <v>#REF!</v>
      </c>
      <c r="H152" s="936" t="e">
        <f>IF($AO152&lt;&gt;"",_xlfn.XLOOKUP(TEXT(A152,0),#REF!,#REF!,0),0)</f>
        <v>#REF!</v>
      </c>
      <c r="I152" s="936" t="e">
        <f>IF($AO152&lt;&gt;"", _xlfn.XLOOKUP(TEXT(A152,0),#REF!,#REF!,0),0)</f>
        <v>#REF!</v>
      </c>
      <c r="J152" s="936" t="e">
        <f>IF($AO152&lt;&gt;"",_xlfn.XLOOKUP(TEXT(A152,0),#REF!,#REF!,0),0)</f>
        <v>#REF!</v>
      </c>
      <c r="K152" s="936" t="e">
        <f>IF($AO152&lt;&gt;"",_xlfn.XLOOKUP(TEXT(A152,0),#REF!,#REF!,0),0)</f>
        <v>#REF!</v>
      </c>
      <c r="L152" s="936" t="e">
        <f>IF($AO152&lt;&gt;"",_xlfn.XLOOKUP(TEXT(A152,0),#REF!,#REF!,0),0)</f>
        <v>#REF!</v>
      </c>
      <c r="M152" s="937" t="e">
        <f t="shared" si="36"/>
        <v>#REF!</v>
      </c>
      <c r="N152" s="937" t="e">
        <f t="shared" si="37"/>
        <v>#REF!</v>
      </c>
      <c r="O152" s="937" t="e">
        <f t="shared" si="38"/>
        <v>#REF!</v>
      </c>
      <c r="P152" s="938" t="e">
        <f t="shared" si="39"/>
        <v>#REF!</v>
      </c>
      <c r="Q152" s="938" t="e">
        <f t="shared" si="40"/>
        <v>#REF!</v>
      </c>
      <c r="R152" s="938" t="e">
        <f t="shared" si="41"/>
        <v>#REF!</v>
      </c>
      <c r="S152" s="938" t="e">
        <f t="shared" si="42"/>
        <v>#REF!</v>
      </c>
      <c r="T152" s="938" t="e">
        <f t="shared" si="43"/>
        <v>#REF!</v>
      </c>
      <c r="U152" s="938" t="e">
        <f t="shared" si="44"/>
        <v>#REF!</v>
      </c>
      <c r="V152" s="938" t="e">
        <f t="shared" si="45"/>
        <v>#REF!</v>
      </c>
      <c r="W152" s="938" t="e">
        <f t="shared" si="46"/>
        <v>#REF!</v>
      </c>
      <c r="X152" s="938" t="e">
        <f t="shared" si="47"/>
        <v>#REF!</v>
      </c>
      <c r="Y152" s="989">
        <v>60838.48</v>
      </c>
      <c r="Z152" s="989">
        <v>12667</v>
      </c>
      <c r="AA152" s="989">
        <v>12052.8</v>
      </c>
      <c r="AB152" s="989">
        <v>3356.76</v>
      </c>
      <c r="AC152" s="989">
        <v>0</v>
      </c>
      <c r="AD152" s="989">
        <v>0</v>
      </c>
      <c r="AE152" s="939">
        <v>88915.04</v>
      </c>
      <c r="AF152" s="939">
        <v>72891.28</v>
      </c>
      <c r="AG152" s="939">
        <v>16023.76</v>
      </c>
      <c r="AH152" s="940" t="s">
        <v>2470</v>
      </c>
      <c r="AI152" s="941" t="s">
        <v>21273</v>
      </c>
      <c r="AJ152" s="941" t="s">
        <v>21274</v>
      </c>
      <c r="AK152" s="941" t="s">
        <v>21278</v>
      </c>
      <c r="AL152" s="1031" t="s">
        <v>2373</v>
      </c>
      <c r="AM152" s="936" t="s">
        <v>2239</v>
      </c>
      <c r="AN152" s="940" t="str">
        <f>_xlfn.XLOOKUP(A152,MPL!C:C,MPL!N:N, "Not Found",0)</f>
        <v>Obligated</v>
      </c>
      <c r="AO152" s="943">
        <f>_xlfn.LET(
_xlpm.r,_xlfn.XLOOKUP(A152,MPL!C:C,MPL!S:S, "",0),
IF(ISNUMBER(_xlpm.r),_xlpm.r,"")
)</f>
        <v>45005.489907407406</v>
      </c>
      <c r="AP152" s="943" t="str">
        <f t="shared" si="48"/>
        <v>Obligated</v>
      </c>
      <c r="AQ152" s="944">
        <v>0.85</v>
      </c>
      <c r="AR152" s="936">
        <v>32133.660000000011</v>
      </c>
      <c r="AS152" s="936">
        <v>52234.740000000013</v>
      </c>
      <c r="AT152" s="936"/>
      <c r="AU152" s="936">
        <f t="shared" si="49"/>
        <v>84368.400000000023</v>
      </c>
      <c r="AV152" s="936">
        <f t="shared" si="50"/>
        <v>-0.20000000001164153</v>
      </c>
      <c r="AW152" s="945">
        <v>60838.48</v>
      </c>
      <c r="AX152" s="945">
        <v>12667</v>
      </c>
      <c r="AY152" s="945">
        <v>12053</v>
      </c>
      <c r="AZ152" s="945">
        <v>3356.76</v>
      </c>
      <c r="BA152" s="945">
        <v>0</v>
      </c>
      <c r="BB152" s="945">
        <v>0</v>
      </c>
      <c r="BC152" s="945">
        <v>88915.24</v>
      </c>
      <c r="BD152" s="945">
        <v>72891.48000000001</v>
      </c>
      <c r="BE152" s="945">
        <f t="shared" si="51"/>
        <v>16023.76</v>
      </c>
      <c r="BF152" s="934" t="s">
        <v>2240</v>
      </c>
      <c r="BG152" s="935" t="s">
        <v>275</v>
      </c>
      <c r="BH152" s="934" t="s">
        <v>2276</v>
      </c>
      <c r="BI152" s="946" t="e">
        <f t="shared" si="52"/>
        <v>#REF!</v>
      </c>
      <c r="BJ152" s="947" t="e">
        <v>#VALUE!</v>
      </c>
    </row>
    <row r="153" spans="1:62" s="807" customFormat="1" ht="114" customHeight="1">
      <c r="A153" s="933">
        <v>742070</v>
      </c>
      <c r="B153" s="934" t="s">
        <v>148</v>
      </c>
      <c r="C153" s="935" t="s">
        <v>35</v>
      </c>
      <c r="D153" s="934" t="s">
        <v>2116</v>
      </c>
      <c r="E153" s="913" t="s">
        <v>2209</v>
      </c>
      <c r="F153" s="914" t="s">
        <v>2210</v>
      </c>
      <c r="G153" s="936" t="e">
        <f>IF($AO153&lt;&gt;"",_xlfn.XLOOKUP(TEXT(A153,0),#REF!,#REF!,0),0)</f>
        <v>#REF!</v>
      </c>
      <c r="H153" s="936" t="e">
        <f>IF($AO153&lt;&gt;"",_xlfn.XLOOKUP(TEXT(A153,0),#REF!,#REF!,0),0)</f>
        <v>#REF!</v>
      </c>
      <c r="I153" s="936" t="e">
        <f>IF($AO153&lt;&gt;"", _xlfn.XLOOKUP(TEXT(A153,0),#REF!,#REF!,0),0)</f>
        <v>#REF!</v>
      </c>
      <c r="J153" s="936" t="e">
        <f>IF($AO153&lt;&gt;"",_xlfn.XLOOKUP(TEXT(A153,0),#REF!,#REF!,0),0)</f>
        <v>#REF!</v>
      </c>
      <c r="K153" s="936" t="e">
        <f>IF($AO153&lt;&gt;"",_xlfn.XLOOKUP(TEXT(A153,0),#REF!,#REF!,0),0)</f>
        <v>#REF!</v>
      </c>
      <c r="L153" s="936" t="e">
        <f>IF($AO153&lt;&gt;"",_xlfn.XLOOKUP(TEXT(A153,0),#REF!,#REF!,0),0)</f>
        <v>#REF!</v>
      </c>
      <c r="M153" s="937" t="e">
        <f t="shared" si="36"/>
        <v>#REF!</v>
      </c>
      <c r="N153" s="937" t="e">
        <f t="shared" si="37"/>
        <v>#REF!</v>
      </c>
      <c r="O153" s="937" t="e">
        <f t="shared" si="38"/>
        <v>#REF!</v>
      </c>
      <c r="P153" s="938" t="e">
        <f t="shared" si="39"/>
        <v>#REF!</v>
      </c>
      <c r="Q153" s="938" t="e">
        <f t="shared" si="40"/>
        <v>#REF!</v>
      </c>
      <c r="R153" s="938" t="e">
        <f t="shared" si="41"/>
        <v>#REF!</v>
      </c>
      <c r="S153" s="938" t="e">
        <f t="shared" si="42"/>
        <v>#REF!</v>
      </c>
      <c r="T153" s="938" t="e">
        <f t="shared" si="43"/>
        <v>#REF!</v>
      </c>
      <c r="U153" s="938" t="e">
        <f t="shared" si="44"/>
        <v>#REF!</v>
      </c>
      <c r="V153" s="938" t="e">
        <f t="shared" si="45"/>
        <v>#REF!</v>
      </c>
      <c r="W153" s="938" t="e">
        <f t="shared" si="46"/>
        <v>#REF!</v>
      </c>
      <c r="X153" s="938" t="e">
        <f t="shared" si="47"/>
        <v>#REF!</v>
      </c>
      <c r="Y153" s="989">
        <v>5461200.0499999998</v>
      </c>
      <c r="Z153" s="989">
        <v>170554.99999999991</v>
      </c>
      <c r="AA153" s="989">
        <v>491326.68</v>
      </c>
      <c r="AB153" s="989">
        <v>35032.379999999997</v>
      </c>
      <c r="AC153" s="989">
        <v>0</v>
      </c>
      <c r="AD153" s="989">
        <v>0</v>
      </c>
      <c r="AE153" s="939">
        <v>6158114.1099999994</v>
      </c>
      <c r="AF153" s="939">
        <v>5952526.7299999995</v>
      </c>
      <c r="AG153" s="939">
        <v>205587.37999999992</v>
      </c>
      <c r="AH153" s="940" t="s">
        <v>2470</v>
      </c>
      <c r="AI153" s="941" t="s">
        <v>21273</v>
      </c>
      <c r="AJ153" s="941" t="s">
        <v>21274</v>
      </c>
      <c r="AK153" s="941" t="s">
        <v>21278</v>
      </c>
      <c r="AL153" s="1031" t="s">
        <v>2279</v>
      </c>
      <c r="AM153" s="936" t="s">
        <v>2239</v>
      </c>
      <c r="AN153" s="940" t="str">
        <f>_xlfn.XLOOKUP(A153,MPL!C:C,MPL!N:N, "Not Found",0)</f>
        <v>Obligated</v>
      </c>
      <c r="AO153" s="943">
        <f>_xlfn.LET(
_xlpm.r,_xlfn.XLOOKUP(A153,MPL!C:C,MPL!S:S, "",0),
IF(ISNUMBER(_xlpm.r),_xlpm.r,"")
)</f>
        <v>45461.477465277778</v>
      </c>
      <c r="AP153" s="943" t="str">
        <f t="shared" si="48"/>
        <v>Obligated</v>
      </c>
      <c r="AQ153" s="944">
        <v>0.85</v>
      </c>
      <c r="AR153" s="936">
        <v>835781.06000000075</v>
      </c>
      <c r="AS153" s="936">
        <v>4520957.110000005</v>
      </c>
      <c r="AT153" s="936"/>
      <c r="AU153" s="936">
        <f t="shared" si="49"/>
        <v>5356738.1700000055</v>
      </c>
      <c r="AV153" s="936">
        <f t="shared" si="50"/>
        <v>-0.32000000029802322</v>
      </c>
      <c r="AW153" s="945">
        <v>5461200.0499999998</v>
      </c>
      <c r="AX153" s="945">
        <v>170555</v>
      </c>
      <c r="AY153" s="945">
        <v>491327</v>
      </c>
      <c r="AZ153" s="945">
        <v>35032.379999999997</v>
      </c>
      <c r="BA153" s="945">
        <v>0</v>
      </c>
      <c r="BB153" s="945">
        <v>0</v>
      </c>
      <c r="BC153" s="945">
        <v>6158114.4299999997</v>
      </c>
      <c r="BD153" s="945">
        <f>AW153+AY153+BA153</f>
        <v>5952527.0499999998</v>
      </c>
      <c r="BE153" s="945">
        <f t="shared" si="51"/>
        <v>205587.38</v>
      </c>
      <c r="BF153" s="934" t="s">
        <v>2240</v>
      </c>
      <c r="BG153" s="935" t="s">
        <v>275</v>
      </c>
      <c r="BH153" s="934" t="s">
        <v>2276</v>
      </c>
      <c r="BI153" s="946" t="e">
        <f t="shared" si="52"/>
        <v>#REF!</v>
      </c>
      <c r="BJ153" s="947" t="e">
        <v>#VALUE!</v>
      </c>
    </row>
    <row r="154" spans="1:62" s="807" customFormat="1" ht="114" customHeight="1">
      <c r="A154" s="933">
        <v>711888</v>
      </c>
      <c r="B154" s="934" t="s">
        <v>117</v>
      </c>
      <c r="C154" s="935" t="s">
        <v>35</v>
      </c>
      <c r="D154" s="934" t="s">
        <v>2116</v>
      </c>
      <c r="E154" s="913" t="s">
        <v>2209</v>
      </c>
      <c r="F154" s="914" t="s">
        <v>2210</v>
      </c>
      <c r="G154" s="936" t="e">
        <f>IF($AO154&lt;&gt;"",_xlfn.XLOOKUP(TEXT(A154,0),#REF!,#REF!,0),0)</f>
        <v>#REF!</v>
      </c>
      <c r="H154" s="936" t="e">
        <f>IF($AO154&lt;&gt;"",_xlfn.XLOOKUP(TEXT(A154,0),#REF!,#REF!,0),0)</f>
        <v>#REF!</v>
      </c>
      <c r="I154" s="936" t="e">
        <f>IF($AO154&lt;&gt;"", _xlfn.XLOOKUP(TEXT(A154,0),#REF!,#REF!,0),0)</f>
        <v>#REF!</v>
      </c>
      <c r="J154" s="936" t="e">
        <f>IF($AO154&lt;&gt;"",_xlfn.XLOOKUP(TEXT(A154,0),#REF!,#REF!,0),0)</f>
        <v>#REF!</v>
      </c>
      <c r="K154" s="936" t="e">
        <f>IF($AO154&lt;&gt;"",_xlfn.XLOOKUP(TEXT(A154,0),#REF!,#REF!,0),0)</f>
        <v>#REF!</v>
      </c>
      <c r="L154" s="936" t="e">
        <f>IF($AO154&lt;&gt;"",_xlfn.XLOOKUP(TEXT(A154,0),#REF!,#REF!,0),0)</f>
        <v>#REF!</v>
      </c>
      <c r="M154" s="937" t="e">
        <f t="shared" si="36"/>
        <v>#REF!</v>
      </c>
      <c r="N154" s="937" t="e">
        <f t="shared" si="37"/>
        <v>#REF!</v>
      </c>
      <c r="O154" s="937" t="e">
        <f t="shared" si="38"/>
        <v>#REF!</v>
      </c>
      <c r="P154" s="938" t="e">
        <f t="shared" si="39"/>
        <v>#REF!</v>
      </c>
      <c r="Q154" s="938" t="e">
        <f t="shared" si="40"/>
        <v>#REF!</v>
      </c>
      <c r="R154" s="938" t="e">
        <f t="shared" si="41"/>
        <v>#REF!</v>
      </c>
      <c r="S154" s="938" t="e">
        <f t="shared" si="42"/>
        <v>#REF!</v>
      </c>
      <c r="T154" s="938" t="e">
        <f t="shared" si="43"/>
        <v>#REF!</v>
      </c>
      <c r="U154" s="938" t="e">
        <f t="shared" si="44"/>
        <v>#REF!</v>
      </c>
      <c r="V154" s="938" t="e">
        <f t="shared" si="45"/>
        <v>#REF!</v>
      </c>
      <c r="W154" s="938" t="e">
        <f t="shared" si="46"/>
        <v>#REF!</v>
      </c>
      <c r="X154" s="938" t="e">
        <f t="shared" si="47"/>
        <v>#REF!</v>
      </c>
      <c r="Y154" s="989">
        <v>5425810.5700000003</v>
      </c>
      <c r="Z154" s="989">
        <v>132876.9999999998</v>
      </c>
      <c r="AA154" s="989">
        <v>434784.65</v>
      </c>
      <c r="AB154" s="989">
        <v>33026.300000000003</v>
      </c>
      <c r="AC154" s="989">
        <v>0</v>
      </c>
      <c r="AD154" s="989">
        <v>0</v>
      </c>
      <c r="AE154" s="939">
        <v>6026498.5200000005</v>
      </c>
      <c r="AF154" s="939">
        <v>5860595.2200000007</v>
      </c>
      <c r="AG154" s="939">
        <v>165903.29999999981</v>
      </c>
      <c r="AH154" s="940" t="s">
        <v>2470</v>
      </c>
      <c r="AI154" s="941" t="s">
        <v>21273</v>
      </c>
      <c r="AJ154" s="941" t="s">
        <v>21274</v>
      </c>
      <c r="AK154" s="941" t="s">
        <v>21278</v>
      </c>
      <c r="AL154" s="1031" t="s">
        <v>2279</v>
      </c>
      <c r="AM154" s="936" t="s">
        <v>2239</v>
      </c>
      <c r="AN154" s="940" t="str">
        <f>_xlfn.XLOOKUP(A154,MPL!C:C,MPL!N:N, "Not Found",0)</f>
        <v>Obligated</v>
      </c>
      <c r="AO154" s="943">
        <f>_xlfn.LET(
_xlpm.r,_xlfn.XLOOKUP(A154,MPL!C:C,MPL!S:S, "",0),
IF(ISNUMBER(_xlpm.r),_xlpm.r,"")
)</f>
        <v>45373.42796296296</v>
      </c>
      <c r="AP154" s="943" t="str">
        <f t="shared" si="48"/>
        <v>Obligated</v>
      </c>
      <c r="AQ154" s="944">
        <v>0.92</v>
      </c>
      <c r="AR154" s="936">
        <v>389419.45999999985</v>
      </c>
      <c r="AS154" s="936">
        <v>4757697.6799999876</v>
      </c>
      <c r="AT154" s="936"/>
      <c r="AU154" s="936">
        <f t="shared" si="49"/>
        <v>5147117.1399999876</v>
      </c>
      <c r="AV154" s="936">
        <f t="shared" si="50"/>
        <v>-0.34999999962747097</v>
      </c>
      <c r="AW154" s="945">
        <v>5425810.5700000003</v>
      </c>
      <c r="AX154" s="945">
        <v>132877</v>
      </c>
      <c r="AY154" s="945">
        <v>434785</v>
      </c>
      <c r="AZ154" s="945">
        <v>33026</v>
      </c>
      <c r="BA154" s="945">
        <v>0</v>
      </c>
      <c r="BB154" s="945">
        <v>0</v>
      </c>
      <c r="BC154" s="945">
        <v>6026498.8700000001</v>
      </c>
      <c r="BD154" s="945">
        <f>AW154+AY154+BA154</f>
        <v>5860595.5700000003</v>
      </c>
      <c r="BE154" s="945">
        <f t="shared" si="51"/>
        <v>165903</v>
      </c>
      <c r="BF154" s="934" t="s">
        <v>2240</v>
      </c>
      <c r="BG154" s="935" t="s">
        <v>275</v>
      </c>
      <c r="BH154" s="934" t="s">
        <v>2276</v>
      </c>
      <c r="BI154" s="946" t="e">
        <f t="shared" si="52"/>
        <v>#REF!</v>
      </c>
      <c r="BJ154" s="947" t="e">
        <v>#VALUE!</v>
      </c>
    </row>
    <row r="155" spans="1:62" s="807" customFormat="1" ht="114" customHeight="1">
      <c r="A155" s="933">
        <v>738670</v>
      </c>
      <c r="B155" s="934" t="s">
        <v>133</v>
      </c>
      <c r="C155" s="935" t="s">
        <v>35</v>
      </c>
      <c r="D155" s="934" t="s">
        <v>2116</v>
      </c>
      <c r="E155" s="913" t="s">
        <v>2209</v>
      </c>
      <c r="F155" s="914" t="s">
        <v>2210</v>
      </c>
      <c r="G155" s="936" t="e">
        <f>IF($AO155&lt;&gt;"",_xlfn.XLOOKUP(TEXT(A155,0),#REF!,#REF!,0),0)</f>
        <v>#REF!</v>
      </c>
      <c r="H155" s="936" t="e">
        <f>IF($AO155&lt;&gt;"",_xlfn.XLOOKUP(TEXT(A155,0),#REF!,#REF!,0),0)</f>
        <v>#REF!</v>
      </c>
      <c r="I155" s="936" t="e">
        <f>IF($AO155&lt;&gt;"", _xlfn.XLOOKUP(TEXT(A155,0),#REF!,#REF!,0),0)</f>
        <v>#REF!</v>
      </c>
      <c r="J155" s="936" t="e">
        <f>IF($AO155&lt;&gt;"",_xlfn.XLOOKUP(TEXT(A155,0),#REF!,#REF!,0),0)</f>
        <v>#REF!</v>
      </c>
      <c r="K155" s="936" t="e">
        <f>IF($AO155&lt;&gt;"",_xlfn.XLOOKUP(TEXT(A155,0),#REF!,#REF!,0),0)</f>
        <v>#REF!</v>
      </c>
      <c r="L155" s="936" t="e">
        <f>IF($AO155&lt;&gt;"",_xlfn.XLOOKUP(TEXT(A155,0),#REF!,#REF!,0),0)</f>
        <v>#REF!</v>
      </c>
      <c r="M155" s="937" t="e">
        <f t="shared" si="36"/>
        <v>#REF!</v>
      </c>
      <c r="N155" s="937" t="e">
        <f t="shared" si="37"/>
        <v>#REF!</v>
      </c>
      <c r="O155" s="937" t="e">
        <f t="shared" si="38"/>
        <v>#REF!</v>
      </c>
      <c r="P155" s="938" t="e">
        <f t="shared" si="39"/>
        <v>#REF!</v>
      </c>
      <c r="Q155" s="938" t="e">
        <f t="shared" si="40"/>
        <v>#REF!</v>
      </c>
      <c r="R155" s="938" t="e">
        <f t="shared" si="41"/>
        <v>#REF!</v>
      </c>
      <c r="S155" s="938" t="e">
        <f t="shared" si="42"/>
        <v>#REF!</v>
      </c>
      <c r="T155" s="938" t="e">
        <f t="shared" si="43"/>
        <v>#REF!</v>
      </c>
      <c r="U155" s="938" t="e">
        <f t="shared" si="44"/>
        <v>#REF!</v>
      </c>
      <c r="V155" s="938" t="e">
        <f t="shared" si="45"/>
        <v>#REF!</v>
      </c>
      <c r="W155" s="938" t="e">
        <f t="shared" si="46"/>
        <v>#REF!</v>
      </c>
      <c r="X155" s="938" t="e">
        <f t="shared" si="47"/>
        <v>#REF!</v>
      </c>
      <c r="Y155" s="989">
        <v>4926640</v>
      </c>
      <c r="Z155" s="989">
        <v>116500.1099999998</v>
      </c>
      <c r="AA155" s="989">
        <v>439974.62</v>
      </c>
      <c r="AB155" s="989">
        <v>31370.9</v>
      </c>
      <c r="AC155" s="989">
        <v>0</v>
      </c>
      <c r="AD155" s="989">
        <v>0</v>
      </c>
      <c r="AE155" s="939">
        <v>5514485.6299999999</v>
      </c>
      <c r="AF155" s="939">
        <v>5366614.62</v>
      </c>
      <c r="AG155" s="939">
        <v>147871.00999999981</v>
      </c>
      <c r="AH155" s="940" t="s">
        <v>2470</v>
      </c>
      <c r="AI155" s="941" t="s">
        <v>21273</v>
      </c>
      <c r="AJ155" s="941" t="s">
        <v>21274</v>
      </c>
      <c r="AK155" s="941" t="s">
        <v>21278</v>
      </c>
      <c r="AL155" s="1031" t="s">
        <v>2279</v>
      </c>
      <c r="AM155" s="936" t="s">
        <v>2239</v>
      </c>
      <c r="AN155" s="940" t="str">
        <f>_xlfn.XLOOKUP(A155,MPL!C:C,MPL!N:N, "Not Found",0)</f>
        <v>Obligated</v>
      </c>
      <c r="AO155" s="943">
        <f>_xlfn.LET(
_xlpm.r,_xlfn.XLOOKUP(A155,MPL!C:C,MPL!S:S, "",0),
IF(ISNUMBER(_xlpm.r),_xlpm.r,"")
)</f>
        <v>45621.677372685182</v>
      </c>
      <c r="AP155" s="943" t="str">
        <f t="shared" si="48"/>
        <v>Obligated</v>
      </c>
      <c r="AQ155" s="944">
        <v>0.94</v>
      </c>
      <c r="AR155" s="936">
        <v>661280.59999999939</v>
      </c>
      <c r="AS155" s="936">
        <v>3322915.0000000019</v>
      </c>
      <c r="AT155" s="936"/>
      <c r="AU155" s="936">
        <f t="shared" si="49"/>
        <v>3984195.6000000015</v>
      </c>
      <c r="AV155" s="936">
        <f t="shared" si="50"/>
        <v>-0.38000000081956387</v>
      </c>
      <c r="AW155" s="945">
        <v>4926640.1100000003</v>
      </c>
      <c r="AX155" s="945">
        <v>116500.1</v>
      </c>
      <c r="AY155" s="945">
        <v>439975</v>
      </c>
      <c r="AZ155" s="945">
        <v>31370.9</v>
      </c>
      <c r="BA155" s="945">
        <v>0</v>
      </c>
      <c r="BB155" s="945">
        <v>0</v>
      </c>
      <c r="BC155" s="945">
        <v>5514486.0100000007</v>
      </c>
      <c r="BD155" s="945">
        <f>AW155+AY155+BA155</f>
        <v>5366615.1100000003</v>
      </c>
      <c r="BE155" s="945">
        <f t="shared" si="51"/>
        <v>147871</v>
      </c>
      <c r="BF155" s="934" t="s">
        <v>2240</v>
      </c>
      <c r="BG155" s="935" t="s">
        <v>275</v>
      </c>
      <c r="BH155" s="934" t="s">
        <v>2276</v>
      </c>
      <c r="BI155" s="946" t="e">
        <f t="shared" si="52"/>
        <v>#REF!</v>
      </c>
      <c r="BJ155" s="947" t="e">
        <v>#VALUE!</v>
      </c>
    </row>
    <row r="156" spans="1:62" s="807" customFormat="1" ht="114" customHeight="1">
      <c r="A156" s="933">
        <v>688472</v>
      </c>
      <c r="B156" s="934" t="s">
        <v>878</v>
      </c>
      <c r="C156" s="935" t="s">
        <v>35</v>
      </c>
      <c r="D156" s="934" t="s">
        <v>2116</v>
      </c>
      <c r="E156" s="913" t="s">
        <v>2209</v>
      </c>
      <c r="F156" s="914" t="s">
        <v>2210</v>
      </c>
      <c r="G156" s="936" t="e">
        <f>IF($AO156&lt;&gt;"",_xlfn.XLOOKUP(TEXT(A156,0),#REF!,#REF!,0),0)</f>
        <v>#REF!</v>
      </c>
      <c r="H156" s="936" t="e">
        <f>IF($AO156&lt;&gt;"",_xlfn.XLOOKUP(TEXT(A156,0),#REF!,#REF!,0),0)</f>
        <v>#REF!</v>
      </c>
      <c r="I156" s="936" t="e">
        <f>IF($AO156&lt;&gt;"", _xlfn.XLOOKUP(TEXT(A156,0),#REF!,#REF!,0),0)</f>
        <v>#REF!</v>
      </c>
      <c r="J156" s="936" t="e">
        <f>IF($AO156&lt;&gt;"",_xlfn.XLOOKUP(TEXT(A156,0),#REF!,#REF!,0),0)</f>
        <v>#REF!</v>
      </c>
      <c r="K156" s="936" t="e">
        <f>IF($AO156&lt;&gt;"",_xlfn.XLOOKUP(TEXT(A156,0),#REF!,#REF!,0),0)</f>
        <v>#REF!</v>
      </c>
      <c r="L156" s="936" t="e">
        <f>IF($AO156&lt;&gt;"",_xlfn.XLOOKUP(TEXT(A156,0),#REF!,#REF!,0),0)</f>
        <v>#REF!</v>
      </c>
      <c r="M156" s="937" t="e">
        <f t="shared" si="36"/>
        <v>#REF!</v>
      </c>
      <c r="N156" s="937" t="e">
        <f t="shared" si="37"/>
        <v>#REF!</v>
      </c>
      <c r="O156" s="937" t="e">
        <f t="shared" si="38"/>
        <v>#REF!</v>
      </c>
      <c r="P156" s="938" t="e">
        <f t="shared" si="39"/>
        <v>#REF!</v>
      </c>
      <c r="Q156" s="938" t="e">
        <f t="shared" si="40"/>
        <v>#REF!</v>
      </c>
      <c r="R156" s="938" t="e">
        <f t="shared" si="41"/>
        <v>#REF!</v>
      </c>
      <c r="S156" s="938" t="e">
        <f t="shared" si="42"/>
        <v>#REF!</v>
      </c>
      <c r="T156" s="938" t="e">
        <f t="shared" si="43"/>
        <v>#REF!</v>
      </c>
      <c r="U156" s="938" t="e">
        <f t="shared" si="44"/>
        <v>#REF!</v>
      </c>
      <c r="V156" s="938" t="e">
        <f t="shared" si="45"/>
        <v>#REF!</v>
      </c>
      <c r="W156" s="938" t="e">
        <f t="shared" si="46"/>
        <v>#REF!</v>
      </c>
      <c r="X156" s="938" t="e">
        <f t="shared" si="47"/>
        <v>#REF!</v>
      </c>
      <c r="Y156" s="989">
        <v>164908.85999999999</v>
      </c>
      <c r="Z156" s="989">
        <v>11846.54</v>
      </c>
      <c r="AA156" s="989">
        <v>29921.55</v>
      </c>
      <c r="AB156" s="989">
        <v>3139.46</v>
      </c>
      <c r="AC156" s="989">
        <v>0</v>
      </c>
      <c r="AD156" s="989">
        <v>0</v>
      </c>
      <c r="AE156" s="939">
        <v>209816.40999999997</v>
      </c>
      <c r="AF156" s="939">
        <v>194830.40999999997</v>
      </c>
      <c r="AG156" s="939">
        <v>14986</v>
      </c>
      <c r="AH156" s="940" t="s">
        <v>2470</v>
      </c>
      <c r="AI156" s="941" t="s">
        <v>21273</v>
      </c>
      <c r="AJ156" s="941" t="s">
        <v>21274</v>
      </c>
      <c r="AK156" s="941" t="s">
        <v>21278</v>
      </c>
      <c r="AL156" s="1031" t="s">
        <v>2279</v>
      </c>
      <c r="AM156" s="936" t="s">
        <v>2239</v>
      </c>
      <c r="AN156" s="940" t="str">
        <f>_xlfn.XLOOKUP(A156,MPL!C:C,MPL!N:N, "Not Found",0)</f>
        <v>Obligated</v>
      </c>
      <c r="AO156" s="943">
        <f>_xlfn.LET(
_xlpm.r,_xlfn.XLOOKUP(A156,MPL!C:C,MPL!S:S, "",0),
IF(ISNUMBER(_xlpm.r),_xlpm.r,"")
)</f>
        <v>44973.535196759258</v>
      </c>
      <c r="AP156" s="943" t="str">
        <f t="shared" si="48"/>
        <v>Obligated</v>
      </c>
      <c r="AQ156" s="944">
        <v>0.85</v>
      </c>
      <c r="AR156" s="936">
        <v>40704.720000000016</v>
      </c>
      <c r="AS156" s="936">
        <v>89649.919999999984</v>
      </c>
      <c r="AT156" s="936"/>
      <c r="AU156" s="936">
        <f t="shared" si="49"/>
        <v>130354.64</v>
      </c>
      <c r="AV156" s="936">
        <f t="shared" si="50"/>
        <v>-0.45000000001164153</v>
      </c>
      <c r="AW156" s="945">
        <v>164908.85999999999</v>
      </c>
      <c r="AX156" s="945">
        <v>11847</v>
      </c>
      <c r="AY156" s="945">
        <v>29922</v>
      </c>
      <c r="AZ156" s="945">
        <v>3139.46</v>
      </c>
      <c r="BA156" s="945">
        <v>0</v>
      </c>
      <c r="BB156" s="945">
        <v>0</v>
      </c>
      <c r="BC156" s="945">
        <v>209816.86</v>
      </c>
      <c r="BD156" s="945">
        <f>AW156+AY156+BA156</f>
        <v>194830.86</v>
      </c>
      <c r="BE156" s="945">
        <f t="shared" si="51"/>
        <v>14986.46</v>
      </c>
      <c r="BF156" s="934" t="s">
        <v>2240</v>
      </c>
      <c r="BG156" s="935" t="s">
        <v>275</v>
      </c>
      <c r="BH156" s="934" t="s">
        <v>2276</v>
      </c>
      <c r="BI156" s="946" t="e">
        <f t="shared" si="52"/>
        <v>#REF!</v>
      </c>
      <c r="BJ156" s="947" t="e">
        <v>#VALUE!</v>
      </c>
    </row>
    <row r="157" spans="1:62" s="807" customFormat="1" ht="114" customHeight="1">
      <c r="A157" s="933">
        <v>679153</v>
      </c>
      <c r="B157" s="934" t="s">
        <v>716</v>
      </c>
      <c r="C157" s="935" t="s">
        <v>35</v>
      </c>
      <c r="D157" s="934" t="s">
        <v>2116</v>
      </c>
      <c r="E157" s="913" t="s">
        <v>2209</v>
      </c>
      <c r="F157" s="914" t="s">
        <v>2210</v>
      </c>
      <c r="G157" s="936" t="e">
        <f>IF($AO157&lt;&gt;"",_xlfn.XLOOKUP(TEXT(A157,0),#REF!,#REF!,0),0)</f>
        <v>#REF!</v>
      </c>
      <c r="H157" s="936" t="e">
        <f>IF($AO157&lt;&gt;"",_xlfn.XLOOKUP(TEXT(A157,0),#REF!,#REF!,0),0)</f>
        <v>#REF!</v>
      </c>
      <c r="I157" s="936" t="e">
        <f>IF($AO157&lt;&gt;"", _xlfn.XLOOKUP(TEXT(A157,0),#REF!,#REF!,0),0)</f>
        <v>#REF!</v>
      </c>
      <c r="J157" s="936" t="e">
        <f>IF($AO157&lt;&gt;"",_xlfn.XLOOKUP(TEXT(A157,0),#REF!,#REF!,0),0)</f>
        <v>#REF!</v>
      </c>
      <c r="K157" s="936" t="e">
        <f>IF($AO157&lt;&gt;"",_xlfn.XLOOKUP(TEXT(A157,0),#REF!,#REF!,0),0)</f>
        <v>#REF!</v>
      </c>
      <c r="L157" s="936" t="e">
        <f>IF($AO157&lt;&gt;"",_xlfn.XLOOKUP(TEXT(A157,0),#REF!,#REF!,0),0)</f>
        <v>#REF!</v>
      </c>
      <c r="M157" s="937" t="e">
        <f t="shared" si="36"/>
        <v>#REF!</v>
      </c>
      <c r="N157" s="937" t="e">
        <f t="shared" si="37"/>
        <v>#REF!</v>
      </c>
      <c r="O157" s="937" t="e">
        <f t="shared" si="38"/>
        <v>#REF!</v>
      </c>
      <c r="P157" s="938" t="e">
        <f t="shared" si="39"/>
        <v>#REF!</v>
      </c>
      <c r="Q157" s="938" t="e">
        <f t="shared" si="40"/>
        <v>#REF!</v>
      </c>
      <c r="R157" s="938" t="e">
        <f t="shared" si="41"/>
        <v>#REF!</v>
      </c>
      <c r="S157" s="938" t="e">
        <f t="shared" si="42"/>
        <v>#REF!</v>
      </c>
      <c r="T157" s="938" t="e">
        <f t="shared" si="43"/>
        <v>#REF!</v>
      </c>
      <c r="U157" s="938" t="e">
        <f t="shared" si="44"/>
        <v>#REF!</v>
      </c>
      <c r="V157" s="938" t="e">
        <f t="shared" si="45"/>
        <v>#REF!</v>
      </c>
      <c r="W157" s="938" t="e">
        <f t="shared" si="46"/>
        <v>#REF!</v>
      </c>
      <c r="X157" s="938" t="e">
        <f t="shared" si="47"/>
        <v>#REF!</v>
      </c>
      <c r="Y157" s="989">
        <v>163846.51</v>
      </c>
      <c r="Z157" s="989">
        <v>40583</v>
      </c>
      <c r="AA157" s="989">
        <v>31068.05</v>
      </c>
      <c r="AB157" s="989">
        <v>10754.5</v>
      </c>
      <c r="AC157" s="989">
        <v>0</v>
      </c>
      <c r="AD157" s="989">
        <v>0</v>
      </c>
      <c r="AE157" s="939">
        <v>246252.06</v>
      </c>
      <c r="AF157" s="939">
        <v>194914.56</v>
      </c>
      <c r="AG157" s="939">
        <v>51337.5</v>
      </c>
      <c r="AH157" s="940" t="s">
        <v>2470</v>
      </c>
      <c r="AI157" s="941" t="s">
        <v>21273</v>
      </c>
      <c r="AJ157" s="941" t="s">
        <v>21274</v>
      </c>
      <c r="AK157" s="941" t="s">
        <v>21278</v>
      </c>
      <c r="AL157" s="1031" t="s">
        <v>2279</v>
      </c>
      <c r="AM157" s="936" t="s">
        <v>2239</v>
      </c>
      <c r="AN157" s="940" t="str">
        <f>_xlfn.XLOOKUP(A157,MPL!C:C,MPL!N:N, "Not Found",0)</f>
        <v>Obligated</v>
      </c>
      <c r="AO157" s="943">
        <f>_xlfn.LET(
_xlpm.r,_xlfn.XLOOKUP(A157,MPL!C:C,MPL!S:S, "",0),
IF(ISNUMBER(_xlpm.r),_xlpm.r,"")
)</f>
        <v>44922.495069444441</v>
      </c>
      <c r="AP157" s="943" t="str">
        <f t="shared" si="48"/>
        <v>Obligated</v>
      </c>
      <c r="AQ157" s="944">
        <v>0.88</v>
      </c>
      <c r="AR157" s="936">
        <v>41229.480000000105</v>
      </c>
      <c r="AS157" s="936">
        <v>97985.990000000107</v>
      </c>
      <c r="AT157" s="936"/>
      <c r="AU157" s="936">
        <f t="shared" si="49"/>
        <v>139215.4700000002</v>
      </c>
      <c r="AV157" s="936">
        <f t="shared" si="50"/>
        <v>-105815.45000000001</v>
      </c>
      <c r="AW157" s="945">
        <v>163846.51</v>
      </c>
      <c r="AX157" s="945">
        <v>40583</v>
      </c>
      <c r="AY157" s="945">
        <v>31068</v>
      </c>
      <c r="AZ157" s="945">
        <v>10754.5</v>
      </c>
      <c r="BA157" s="945">
        <v>0</v>
      </c>
      <c r="BB157" s="945">
        <v>0</v>
      </c>
      <c r="BC157" s="945">
        <v>352067.51</v>
      </c>
      <c r="BD157" s="945">
        <f>AW157+AY157+BA157</f>
        <v>194914.51</v>
      </c>
      <c r="BE157" s="945">
        <f t="shared" si="51"/>
        <v>51337.5</v>
      </c>
      <c r="BF157" s="934" t="s">
        <v>2240</v>
      </c>
      <c r="BG157" s="935" t="s">
        <v>275</v>
      </c>
      <c r="BH157" s="934" t="s">
        <v>2276</v>
      </c>
      <c r="BI157" s="946" t="e">
        <f t="shared" si="52"/>
        <v>#REF!</v>
      </c>
      <c r="BJ157" s="947" t="e">
        <v>#VALUE!</v>
      </c>
    </row>
    <row r="158" spans="1:62" s="807" customFormat="1" ht="114" customHeight="1">
      <c r="A158" s="933">
        <v>334527</v>
      </c>
      <c r="B158" s="934" t="s">
        <v>1042</v>
      </c>
      <c r="C158" s="935" t="s">
        <v>35</v>
      </c>
      <c r="D158" s="934" t="s">
        <v>2116</v>
      </c>
      <c r="E158" s="913" t="s">
        <v>2209</v>
      </c>
      <c r="F158" s="914" t="s">
        <v>2210</v>
      </c>
      <c r="G158" s="936" t="e">
        <f>IF($AO158&lt;&gt;"",_xlfn.XLOOKUP(TEXT(A158,0),#REF!,#REF!,0),0)</f>
        <v>#REF!</v>
      </c>
      <c r="H158" s="936" t="e">
        <f>IF($AO158&lt;&gt;"",_xlfn.XLOOKUP(TEXT(A158,0),#REF!,#REF!,0),0)</f>
        <v>#REF!</v>
      </c>
      <c r="I158" s="936" t="e">
        <f>IF($AO158&lt;&gt;"", _xlfn.XLOOKUP(TEXT(A158,0),#REF!,#REF!,0),0)</f>
        <v>#REF!</v>
      </c>
      <c r="J158" s="936" t="e">
        <f>IF($AO158&lt;&gt;"",_xlfn.XLOOKUP(TEXT(A158,0),#REF!,#REF!,0),0)</f>
        <v>#REF!</v>
      </c>
      <c r="K158" s="936" t="e">
        <f>IF($AO158&lt;&gt;"",_xlfn.XLOOKUP(TEXT(A158,0),#REF!,#REF!,0),0)</f>
        <v>#REF!</v>
      </c>
      <c r="L158" s="936" t="e">
        <f>IF($AO158&lt;&gt;"",_xlfn.XLOOKUP(TEXT(A158,0),#REF!,#REF!,0),0)</f>
        <v>#REF!</v>
      </c>
      <c r="M158" s="937" t="e">
        <f t="shared" si="36"/>
        <v>#REF!</v>
      </c>
      <c r="N158" s="937" t="e">
        <f t="shared" si="37"/>
        <v>#REF!</v>
      </c>
      <c r="O158" s="937" t="e">
        <f t="shared" si="38"/>
        <v>#REF!</v>
      </c>
      <c r="P158" s="938" t="e">
        <f t="shared" si="39"/>
        <v>#REF!</v>
      </c>
      <c r="Q158" s="938" t="e">
        <f t="shared" si="40"/>
        <v>#REF!</v>
      </c>
      <c r="R158" s="938" t="e">
        <f t="shared" si="41"/>
        <v>#REF!</v>
      </c>
      <c r="S158" s="938" t="e">
        <f t="shared" si="42"/>
        <v>#REF!</v>
      </c>
      <c r="T158" s="938" t="e">
        <f t="shared" si="43"/>
        <v>#REF!</v>
      </c>
      <c r="U158" s="938" t="e">
        <f t="shared" si="44"/>
        <v>#REF!</v>
      </c>
      <c r="V158" s="938" t="e">
        <f t="shared" si="45"/>
        <v>#REF!</v>
      </c>
      <c r="W158" s="938" t="e">
        <f t="shared" si="46"/>
        <v>#REF!</v>
      </c>
      <c r="X158" s="938" t="e">
        <f t="shared" si="47"/>
        <v>#REF!</v>
      </c>
      <c r="Y158" s="989">
        <v>108847</v>
      </c>
      <c r="Z158" s="989">
        <v>12431</v>
      </c>
      <c r="AA158" s="989">
        <v>8540</v>
      </c>
      <c r="AB158" s="989">
        <v>2443</v>
      </c>
      <c r="AC158" s="989">
        <v>0</v>
      </c>
      <c r="AD158" s="989">
        <v>0</v>
      </c>
      <c r="AE158" s="939">
        <v>132261</v>
      </c>
      <c r="AF158" s="939">
        <v>117387</v>
      </c>
      <c r="AG158" s="939">
        <v>14874</v>
      </c>
      <c r="AH158" s="940" t="s">
        <v>2470</v>
      </c>
      <c r="AI158" s="941" t="s">
        <v>21273</v>
      </c>
      <c r="AJ158" s="941" t="s">
        <v>21274</v>
      </c>
      <c r="AK158" s="941" t="s">
        <v>21278</v>
      </c>
      <c r="AL158" s="1031" t="s">
        <v>2275</v>
      </c>
      <c r="AM158" s="936" t="s">
        <v>2239</v>
      </c>
      <c r="AN158" s="940" t="str">
        <f>_xlfn.XLOOKUP(A158,MPL!C:C,MPL!N:N, "Not Found",0)</f>
        <v>Obligated</v>
      </c>
      <c r="AO158" s="943">
        <f>_xlfn.LET(
_xlpm.r,_xlfn.XLOOKUP(A158,MPL!C:C,MPL!S:S, "",0),
IF(ISNUMBER(_xlpm.r),_xlpm.r,"")
)</f>
        <v>44722.491863425923</v>
      </c>
      <c r="AP158" s="943" t="str">
        <f t="shared" si="48"/>
        <v>Obligated</v>
      </c>
      <c r="AQ158" s="944">
        <v>0.97</v>
      </c>
      <c r="AR158" s="936">
        <v>50102.810000000041</v>
      </c>
      <c r="AS158" s="936">
        <v>44077.660000000011</v>
      </c>
      <c r="AT158" s="936"/>
      <c r="AU158" s="936">
        <f t="shared" si="49"/>
        <v>94180.470000000059</v>
      </c>
      <c r="AV158" s="936">
        <f t="shared" si="50"/>
        <v>-2369522.29</v>
      </c>
      <c r="AW158" s="945">
        <v>2083897.82</v>
      </c>
      <c r="AX158" s="945">
        <v>821.8</v>
      </c>
      <c r="AY158" s="945">
        <v>197576.9</v>
      </c>
      <c r="AZ158" s="945">
        <v>535.27</v>
      </c>
      <c r="BA158" s="945">
        <v>213549.07</v>
      </c>
      <c r="BB158" s="945">
        <v>5402.43</v>
      </c>
      <c r="BC158" s="945">
        <v>2501783.29</v>
      </c>
      <c r="BD158" s="945">
        <v>2495023.79</v>
      </c>
      <c r="BE158" s="945">
        <f t="shared" si="51"/>
        <v>6759.5000000000009</v>
      </c>
      <c r="BF158" s="934" t="s">
        <v>2240</v>
      </c>
      <c r="BG158" s="935" t="s">
        <v>275</v>
      </c>
      <c r="BH158" s="934" t="s">
        <v>2276</v>
      </c>
      <c r="BI158" s="946" t="e">
        <f t="shared" si="52"/>
        <v>#REF!</v>
      </c>
      <c r="BJ158" s="947" t="e">
        <v>#VALUE!</v>
      </c>
    </row>
    <row r="159" spans="1:62" s="807" customFormat="1" ht="114" customHeight="1">
      <c r="A159" s="933">
        <v>679127</v>
      </c>
      <c r="B159" s="934" t="s">
        <v>1084</v>
      </c>
      <c r="C159" s="935" t="s">
        <v>35</v>
      </c>
      <c r="D159" s="934" t="s">
        <v>2116</v>
      </c>
      <c r="E159" s="913" t="s">
        <v>2209</v>
      </c>
      <c r="F159" s="914" t="s">
        <v>2210</v>
      </c>
      <c r="G159" s="936" t="e">
        <f>IF($AO159&lt;&gt;"",_xlfn.XLOOKUP(TEXT(A159,0),#REF!,#REF!,0),0)</f>
        <v>#REF!</v>
      </c>
      <c r="H159" s="936" t="e">
        <f>IF($AO159&lt;&gt;"",_xlfn.XLOOKUP(TEXT(A159,0),#REF!,#REF!,0),0)</f>
        <v>#REF!</v>
      </c>
      <c r="I159" s="936" t="e">
        <f>IF($AO159&lt;&gt;"", _xlfn.XLOOKUP(TEXT(A159,0),#REF!,#REF!,0),0)</f>
        <v>#REF!</v>
      </c>
      <c r="J159" s="936" t="e">
        <f>IF($AO159&lt;&gt;"",_xlfn.XLOOKUP(TEXT(A159,0),#REF!,#REF!,0),0)</f>
        <v>#REF!</v>
      </c>
      <c r="K159" s="936" t="e">
        <f>IF($AO159&lt;&gt;"",_xlfn.XLOOKUP(TEXT(A159,0),#REF!,#REF!,0),0)</f>
        <v>#REF!</v>
      </c>
      <c r="L159" s="936" t="e">
        <f>IF($AO159&lt;&gt;"",_xlfn.XLOOKUP(TEXT(A159,0),#REF!,#REF!,0),0)</f>
        <v>#REF!</v>
      </c>
      <c r="M159" s="937" t="e">
        <f t="shared" si="36"/>
        <v>#REF!</v>
      </c>
      <c r="N159" s="937" t="e">
        <f t="shared" si="37"/>
        <v>#REF!</v>
      </c>
      <c r="O159" s="937" t="e">
        <f t="shared" si="38"/>
        <v>#REF!</v>
      </c>
      <c r="P159" s="938" t="e">
        <f t="shared" si="39"/>
        <v>#REF!</v>
      </c>
      <c r="Q159" s="938" t="e">
        <f t="shared" si="40"/>
        <v>#REF!</v>
      </c>
      <c r="R159" s="938" t="e">
        <f t="shared" si="41"/>
        <v>#REF!</v>
      </c>
      <c r="S159" s="938" t="e">
        <f t="shared" si="42"/>
        <v>#REF!</v>
      </c>
      <c r="T159" s="938" t="e">
        <f t="shared" si="43"/>
        <v>#REF!</v>
      </c>
      <c r="U159" s="938" t="e">
        <f t="shared" si="44"/>
        <v>#REF!</v>
      </c>
      <c r="V159" s="938" t="e">
        <f t="shared" si="45"/>
        <v>#REF!</v>
      </c>
      <c r="W159" s="938" t="e">
        <f t="shared" si="46"/>
        <v>#REF!</v>
      </c>
      <c r="X159" s="938" t="e">
        <f t="shared" si="47"/>
        <v>#REF!</v>
      </c>
      <c r="Y159" s="989">
        <v>171152.23</v>
      </c>
      <c r="Z159" s="989">
        <v>36372</v>
      </c>
      <c r="AA159" s="989">
        <v>33340.300000000003</v>
      </c>
      <c r="AB159" s="989">
        <v>9638.58</v>
      </c>
      <c r="AC159" s="989">
        <v>0</v>
      </c>
      <c r="AD159" s="989">
        <v>0</v>
      </c>
      <c r="AE159" s="939">
        <v>250503.11000000004</v>
      </c>
      <c r="AF159" s="939">
        <v>204492.53000000003</v>
      </c>
      <c r="AG159" s="939">
        <v>46010.58</v>
      </c>
      <c r="AH159" s="940" t="s">
        <v>2470</v>
      </c>
      <c r="AI159" s="941" t="s">
        <v>21273</v>
      </c>
      <c r="AJ159" s="941" t="s">
        <v>21274</v>
      </c>
      <c r="AK159" s="941" t="s">
        <v>21278</v>
      </c>
      <c r="AL159" s="1031" t="s">
        <v>2275</v>
      </c>
      <c r="AM159" s="936" t="s">
        <v>2239</v>
      </c>
      <c r="AN159" s="940" t="str">
        <f>_xlfn.XLOOKUP(A159,MPL!C:C,MPL!N:N, "Not Found",0)</f>
        <v>Obligated</v>
      </c>
      <c r="AO159" s="943">
        <f>_xlfn.LET(
_xlpm.r,_xlfn.XLOOKUP(A159,MPL!C:C,MPL!S:S, "",0),
IF(ISNUMBER(_xlpm.r),_xlpm.r,"")
)</f>
        <v>44922.495069444441</v>
      </c>
      <c r="AP159" s="943" t="str">
        <f t="shared" si="48"/>
        <v>Obligated</v>
      </c>
      <c r="AQ159" s="944">
        <v>0.88</v>
      </c>
      <c r="AR159" s="936">
        <v>52521.430000000066</v>
      </c>
      <c r="AS159" s="936">
        <v>125072.43000000004</v>
      </c>
      <c r="AT159" s="936"/>
      <c r="AU159" s="936">
        <f t="shared" si="49"/>
        <v>177593.8600000001</v>
      </c>
      <c r="AV159" s="936">
        <f t="shared" si="50"/>
        <v>-2826160</v>
      </c>
      <c r="AW159" s="945">
        <v>2569486.15</v>
      </c>
      <c r="AX159" s="945">
        <v>1816.46</v>
      </c>
      <c r="AY159" s="945">
        <v>240897.11</v>
      </c>
      <c r="AZ159" s="945">
        <v>1170.0899999999999</v>
      </c>
      <c r="BA159" s="945">
        <v>251407.95</v>
      </c>
      <c r="BB159" s="945">
        <v>11885.35</v>
      </c>
      <c r="BC159" s="945">
        <v>3076663.11</v>
      </c>
      <c r="BD159" s="945">
        <v>3061791.21</v>
      </c>
      <c r="BE159" s="945">
        <f t="shared" si="51"/>
        <v>14871.900000000001</v>
      </c>
      <c r="BF159" s="934" t="s">
        <v>2240</v>
      </c>
      <c r="BG159" s="935" t="s">
        <v>275</v>
      </c>
      <c r="BH159" s="934" t="s">
        <v>2276</v>
      </c>
      <c r="BI159" s="946" t="e">
        <f t="shared" si="52"/>
        <v>#REF!</v>
      </c>
      <c r="BJ159" s="947" t="e">
        <v>#VALUE!</v>
      </c>
    </row>
    <row r="160" spans="1:62" s="807" customFormat="1" ht="114" customHeight="1">
      <c r="A160" s="933">
        <v>673772</v>
      </c>
      <c r="B160" s="934" t="s">
        <v>1061</v>
      </c>
      <c r="C160" s="935" t="s">
        <v>35</v>
      </c>
      <c r="D160" s="934" t="s">
        <v>2116</v>
      </c>
      <c r="E160" s="913" t="s">
        <v>2209</v>
      </c>
      <c r="F160" s="914" t="s">
        <v>2210</v>
      </c>
      <c r="G160" s="936" t="e">
        <f>IF($AO160&lt;&gt;"",_xlfn.XLOOKUP(TEXT(A160,0),#REF!,#REF!,0),0)</f>
        <v>#REF!</v>
      </c>
      <c r="H160" s="936" t="e">
        <f>IF($AO160&lt;&gt;"",_xlfn.XLOOKUP(TEXT(A160,0),#REF!,#REF!,0),0)</f>
        <v>#REF!</v>
      </c>
      <c r="I160" s="936" t="e">
        <f>IF($AO160&lt;&gt;"", _xlfn.XLOOKUP(TEXT(A160,0),#REF!,#REF!,0),0)</f>
        <v>#REF!</v>
      </c>
      <c r="J160" s="936" t="e">
        <f>IF($AO160&lt;&gt;"",_xlfn.XLOOKUP(TEXT(A160,0),#REF!,#REF!,0),0)</f>
        <v>#REF!</v>
      </c>
      <c r="K160" s="936" t="e">
        <f>IF($AO160&lt;&gt;"",_xlfn.XLOOKUP(TEXT(A160,0),#REF!,#REF!,0),0)</f>
        <v>#REF!</v>
      </c>
      <c r="L160" s="936" t="e">
        <f>IF($AO160&lt;&gt;"",_xlfn.XLOOKUP(TEXT(A160,0),#REF!,#REF!,0),0)</f>
        <v>#REF!</v>
      </c>
      <c r="M160" s="937" t="e">
        <f t="shared" si="36"/>
        <v>#REF!</v>
      </c>
      <c r="N160" s="937" t="e">
        <f t="shared" si="37"/>
        <v>#REF!</v>
      </c>
      <c r="O160" s="937" t="e">
        <f t="shared" si="38"/>
        <v>#REF!</v>
      </c>
      <c r="P160" s="938" t="e">
        <f t="shared" si="39"/>
        <v>#REF!</v>
      </c>
      <c r="Q160" s="938" t="e">
        <f t="shared" si="40"/>
        <v>#REF!</v>
      </c>
      <c r="R160" s="938" t="e">
        <f t="shared" si="41"/>
        <v>#REF!</v>
      </c>
      <c r="S160" s="938" t="e">
        <f t="shared" si="42"/>
        <v>#REF!</v>
      </c>
      <c r="T160" s="938" t="e">
        <f t="shared" si="43"/>
        <v>#REF!</v>
      </c>
      <c r="U160" s="938" t="e">
        <f t="shared" si="44"/>
        <v>#REF!</v>
      </c>
      <c r="V160" s="938" t="e">
        <f t="shared" si="45"/>
        <v>#REF!</v>
      </c>
      <c r="W160" s="938" t="e">
        <f t="shared" si="46"/>
        <v>#REF!</v>
      </c>
      <c r="X160" s="938" t="e">
        <f t="shared" si="47"/>
        <v>#REF!</v>
      </c>
      <c r="Y160" s="989">
        <v>3286536</v>
      </c>
      <c r="Z160" s="989">
        <v>660857</v>
      </c>
      <c r="AA160" s="989">
        <v>636837</v>
      </c>
      <c r="AB160" s="989">
        <v>175127</v>
      </c>
      <c r="AC160" s="989">
        <v>0</v>
      </c>
      <c r="AD160" s="989">
        <v>0</v>
      </c>
      <c r="AE160" s="939">
        <v>4759357</v>
      </c>
      <c r="AF160" s="939">
        <v>3923373</v>
      </c>
      <c r="AG160" s="939">
        <v>835984</v>
      </c>
      <c r="AH160" s="940" t="s">
        <v>2470</v>
      </c>
      <c r="AI160" s="941" t="s">
        <v>21273</v>
      </c>
      <c r="AJ160" s="941" t="s">
        <v>21274</v>
      </c>
      <c r="AK160" s="941" t="s">
        <v>21278</v>
      </c>
      <c r="AL160" s="1031" t="s">
        <v>2275</v>
      </c>
      <c r="AM160" s="936" t="s">
        <v>2239</v>
      </c>
      <c r="AN160" s="940" t="str">
        <f>_xlfn.XLOOKUP(A160,MPL!C:C,MPL!N:N, "Not Found",0)</f>
        <v>Obligated</v>
      </c>
      <c r="AO160" s="943">
        <f>_xlfn.LET(
_xlpm.r,_xlfn.XLOOKUP(A160,MPL!C:C,MPL!S:S, "",0),
IF(ISNUMBER(_xlpm.r),_xlpm.r,"")
)</f>
        <v>44858.483263888891</v>
      </c>
      <c r="AP160" s="943" t="str">
        <f t="shared" si="48"/>
        <v>Obligated</v>
      </c>
      <c r="AQ160" s="944">
        <v>0.83</v>
      </c>
      <c r="AR160" s="936">
        <v>542710.82999999984</v>
      </c>
      <c r="AS160" s="936">
        <v>3111666.2900000075</v>
      </c>
      <c r="AT160" s="936"/>
      <c r="AU160" s="936">
        <f t="shared" si="49"/>
        <v>3654377.1200000076</v>
      </c>
      <c r="AV160" s="936">
        <f t="shared" si="50"/>
        <v>-4195457.9500000011</v>
      </c>
      <c r="AW160" s="945">
        <v>7474369.54</v>
      </c>
      <c r="AX160" s="945">
        <v>3899.16</v>
      </c>
      <c r="AY160" s="945">
        <v>696566.78</v>
      </c>
      <c r="AZ160" s="945">
        <v>2495.46</v>
      </c>
      <c r="BA160" s="945">
        <v>751912.5</v>
      </c>
      <c r="BB160" s="945">
        <v>25571.51</v>
      </c>
      <c r="BC160" s="945">
        <v>8954814.9500000011</v>
      </c>
      <c r="BD160" s="945">
        <v>8922848.8200000003</v>
      </c>
      <c r="BE160" s="945">
        <f t="shared" si="51"/>
        <v>31966.129999999997</v>
      </c>
      <c r="BF160" s="934" t="s">
        <v>2240</v>
      </c>
      <c r="BG160" s="935" t="s">
        <v>275</v>
      </c>
      <c r="BH160" s="934" t="s">
        <v>2276</v>
      </c>
      <c r="BI160" s="946" t="e">
        <f t="shared" si="52"/>
        <v>#REF!</v>
      </c>
      <c r="BJ160" s="947" t="e">
        <v>#VALUE!</v>
      </c>
    </row>
    <row r="161" spans="1:62" s="807" customFormat="1" ht="114" customHeight="1">
      <c r="A161" s="933">
        <v>334488</v>
      </c>
      <c r="B161" s="934" t="s">
        <v>1043</v>
      </c>
      <c r="C161" s="935" t="s">
        <v>35</v>
      </c>
      <c r="D161" s="934" t="s">
        <v>2116</v>
      </c>
      <c r="E161" s="913" t="s">
        <v>2209</v>
      </c>
      <c r="F161" s="914" t="s">
        <v>2210</v>
      </c>
      <c r="G161" s="936" t="e">
        <f>IF($AO161&lt;&gt;"",_xlfn.XLOOKUP(TEXT(A161,0),#REF!,#REF!,0),0)</f>
        <v>#REF!</v>
      </c>
      <c r="H161" s="936" t="e">
        <f>IF($AO161&lt;&gt;"",_xlfn.XLOOKUP(TEXT(A161,0),#REF!,#REF!,0),0)</f>
        <v>#REF!</v>
      </c>
      <c r="I161" s="936" t="e">
        <f>IF($AO161&lt;&gt;"", _xlfn.XLOOKUP(TEXT(A161,0),#REF!,#REF!,0),0)</f>
        <v>#REF!</v>
      </c>
      <c r="J161" s="936" t="e">
        <f>IF($AO161&lt;&gt;"",_xlfn.XLOOKUP(TEXT(A161,0),#REF!,#REF!,0),0)</f>
        <v>#REF!</v>
      </c>
      <c r="K161" s="936" t="e">
        <f>IF($AO161&lt;&gt;"",_xlfn.XLOOKUP(TEXT(A161,0),#REF!,#REF!,0),0)</f>
        <v>#REF!</v>
      </c>
      <c r="L161" s="936" t="e">
        <f>IF($AO161&lt;&gt;"",_xlfn.XLOOKUP(TEXT(A161,0),#REF!,#REF!,0),0)</f>
        <v>#REF!</v>
      </c>
      <c r="M161" s="937" t="e">
        <f t="shared" si="36"/>
        <v>#REF!</v>
      </c>
      <c r="N161" s="937" t="e">
        <f t="shared" si="37"/>
        <v>#REF!</v>
      </c>
      <c r="O161" s="937" t="e">
        <f t="shared" si="38"/>
        <v>#REF!</v>
      </c>
      <c r="P161" s="938" t="e">
        <f t="shared" si="39"/>
        <v>#REF!</v>
      </c>
      <c r="Q161" s="938" t="e">
        <f t="shared" si="40"/>
        <v>#REF!</v>
      </c>
      <c r="R161" s="938" t="e">
        <f t="shared" si="41"/>
        <v>#REF!</v>
      </c>
      <c r="S161" s="938" t="e">
        <f t="shared" si="42"/>
        <v>#REF!</v>
      </c>
      <c r="T161" s="938" t="e">
        <f t="shared" si="43"/>
        <v>#REF!</v>
      </c>
      <c r="U161" s="938" t="e">
        <f t="shared" si="44"/>
        <v>#REF!</v>
      </c>
      <c r="V161" s="938" t="e">
        <f t="shared" si="45"/>
        <v>#REF!</v>
      </c>
      <c r="W161" s="938" t="e">
        <f t="shared" si="46"/>
        <v>#REF!</v>
      </c>
      <c r="X161" s="938" t="e">
        <f t="shared" si="47"/>
        <v>#REF!</v>
      </c>
      <c r="Y161" s="989">
        <v>142917</v>
      </c>
      <c r="Z161" s="989">
        <v>9779</v>
      </c>
      <c r="AA161" s="989">
        <v>11465</v>
      </c>
      <c r="AB161" s="989">
        <v>1047</v>
      </c>
      <c r="AC161" s="989">
        <v>0</v>
      </c>
      <c r="AD161" s="989">
        <v>0</v>
      </c>
      <c r="AE161" s="939">
        <v>165208</v>
      </c>
      <c r="AF161" s="939">
        <v>154382</v>
      </c>
      <c r="AG161" s="939">
        <v>10826</v>
      </c>
      <c r="AH161" s="940" t="s">
        <v>2470</v>
      </c>
      <c r="AI161" s="941" t="s">
        <v>21273</v>
      </c>
      <c r="AJ161" s="941" t="s">
        <v>21274</v>
      </c>
      <c r="AK161" s="941" t="s">
        <v>21278</v>
      </c>
      <c r="AL161" s="1031" t="s">
        <v>2275</v>
      </c>
      <c r="AM161" s="936" t="s">
        <v>2282</v>
      </c>
      <c r="AN161" s="940" t="str">
        <f>_xlfn.XLOOKUP(A161,MPL!C:C,MPL!N:N, "Not Found",0)</f>
        <v>Obligated</v>
      </c>
      <c r="AO161" s="943">
        <f>_xlfn.LET(
_xlpm.r,_xlfn.XLOOKUP(A161,MPL!C:C,MPL!S:S, "",0),
IF(ISNUMBER(_xlpm.r),_xlpm.r,"")
)</f>
        <v>44707.474826388891</v>
      </c>
      <c r="AP161" s="943" t="str">
        <f t="shared" si="48"/>
        <v>Obligated</v>
      </c>
      <c r="AQ161" s="944">
        <v>0.88</v>
      </c>
      <c r="AR161" s="936">
        <v>-65994.48000000004</v>
      </c>
      <c r="AS161" s="936">
        <v>126934.56999999992</v>
      </c>
      <c r="AT161" s="936"/>
      <c r="AU161" s="936">
        <f t="shared" si="49"/>
        <v>60940.08999999988</v>
      </c>
      <c r="AV161" s="936">
        <f t="shared" si="50"/>
        <v>-4485668.32</v>
      </c>
      <c r="AW161" s="945">
        <v>3882564.66</v>
      </c>
      <c r="AX161" s="945">
        <v>6767.3</v>
      </c>
      <c r="AY161" s="945">
        <v>361458.25</v>
      </c>
      <c r="AZ161" s="945">
        <v>1409.37</v>
      </c>
      <c r="BA161" s="945">
        <v>388789.38</v>
      </c>
      <c r="BB161" s="945">
        <v>9887.36</v>
      </c>
      <c r="BC161" s="945">
        <v>4650876.32</v>
      </c>
      <c r="BD161" s="945">
        <v>4632812.29</v>
      </c>
      <c r="BE161" s="945">
        <f t="shared" si="51"/>
        <v>18064.03</v>
      </c>
      <c r="BF161" s="934" t="s">
        <v>2240</v>
      </c>
      <c r="BG161" s="935" t="s">
        <v>275</v>
      </c>
      <c r="BH161" s="934" t="s">
        <v>2276</v>
      </c>
      <c r="BI161" s="946" t="e">
        <f t="shared" si="52"/>
        <v>#REF!</v>
      </c>
      <c r="BJ161" s="947" t="e">
        <v>#VALUE!</v>
      </c>
    </row>
    <row r="162" spans="1:62" s="807" customFormat="1" ht="114" customHeight="1">
      <c r="A162" s="933">
        <v>334323</v>
      </c>
      <c r="B162" s="934" t="s">
        <v>1188</v>
      </c>
      <c r="C162" s="935" t="s">
        <v>35</v>
      </c>
      <c r="D162" s="934" t="s">
        <v>2116</v>
      </c>
      <c r="E162" s="913" t="s">
        <v>2209</v>
      </c>
      <c r="F162" s="914" t="s">
        <v>2210</v>
      </c>
      <c r="G162" s="936" t="e">
        <f>IF($AO162&lt;&gt;"",_xlfn.XLOOKUP(TEXT(A162,0),#REF!,#REF!,0),0)</f>
        <v>#REF!</v>
      </c>
      <c r="H162" s="936" t="e">
        <f>IF($AO162&lt;&gt;"",_xlfn.XLOOKUP(TEXT(A162,0),#REF!,#REF!,0),0)</f>
        <v>#REF!</v>
      </c>
      <c r="I162" s="936" t="e">
        <f>IF($AO162&lt;&gt;"", _xlfn.XLOOKUP(TEXT(A162,0),#REF!,#REF!,0),0)</f>
        <v>#REF!</v>
      </c>
      <c r="J162" s="936" t="e">
        <f>IF($AO162&lt;&gt;"",_xlfn.XLOOKUP(TEXT(A162,0),#REF!,#REF!,0),0)</f>
        <v>#REF!</v>
      </c>
      <c r="K162" s="936" t="e">
        <f>IF($AO162&lt;&gt;"",_xlfn.XLOOKUP(TEXT(A162,0),#REF!,#REF!,0),0)</f>
        <v>#REF!</v>
      </c>
      <c r="L162" s="936" t="e">
        <f>IF($AO162&lt;&gt;"",_xlfn.XLOOKUP(TEXT(A162,0),#REF!,#REF!,0),0)</f>
        <v>#REF!</v>
      </c>
      <c r="M162" s="937" t="e">
        <f t="shared" si="36"/>
        <v>#REF!</v>
      </c>
      <c r="N162" s="937" t="e">
        <f t="shared" si="37"/>
        <v>#REF!</v>
      </c>
      <c r="O162" s="937" t="e">
        <f t="shared" si="38"/>
        <v>#REF!</v>
      </c>
      <c r="P162" s="938" t="e">
        <f t="shared" si="39"/>
        <v>#REF!</v>
      </c>
      <c r="Q162" s="938" t="e">
        <f t="shared" si="40"/>
        <v>#REF!</v>
      </c>
      <c r="R162" s="938" t="e">
        <f t="shared" si="41"/>
        <v>#REF!</v>
      </c>
      <c r="S162" s="938" t="e">
        <f t="shared" si="42"/>
        <v>#REF!</v>
      </c>
      <c r="T162" s="938" t="e">
        <f t="shared" si="43"/>
        <v>#REF!</v>
      </c>
      <c r="U162" s="938" t="e">
        <f t="shared" si="44"/>
        <v>#REF!</v>
      </c>
      <c r="V162" s="938" t="e">
        <f t="shared" si="45"/>
        <v>#REF!</v>
      </c>
      <c r="W162" s="938" t="e">
        <f t="shared" si="46"/>
        <v>#REF!</v>
      </c>
      <c r="X162" s="938" t="e">
        <f t="shared" si="47"/>
        <v>#REF!</v>
      </c>
      <c r="Y162" s="989">
        <v>323692</v>
      </c>
      <c r="Z162" s="989">
        <v>54648</v>
      </c>
      <c r="AA162" s="989">
        <v>26179</v>
      </c>
      <c r="AB162" s="989">
        <v>14482</v>
      </c>
      <c r="AC162" s="989">
        <v>0</v>
      </c>
      <c r="AD162" s="989">
        <v>0</v>
      </c>
      <c r="AE162" s="939">
        <v>419001</v>
      </c>
      <c r="AF162" s="939">
        <v>349871</v>
      </c>
      <c r="AG162" s="939">
        <v>69130</v>
      </c>
      <c r="AH162" s="940" t="s">
        <v>2470</v>
      </c>
      <c r="AI162" s="941" t="s">
        <v>21273</v>
      </c>
      <c r="AJ162" s="941" t="s">
        <v>21274</v>
      </c>
      <c r="AK162" s="941" t="s">
        <v>21278</v>
      </c>
      <c r="AL162" s="1031" t="s">
        <v>2374</v>
      </c>
      <c r="AM162" s="936" t="s">
        <v>2239</v>
      </c>
      <c r="AN162" s="940" t="str">
        <f>_xlfn.XLOOKUP(A162,MPL!C:C,MPL!N:N, "Not Found",0)</f>
        <v>Obligated</v>
      </c>
      <c r="AO162" s="943">
        <f>_xlfn.LET(
_xlpm.r,_xlfn.XLOOKUP(A162,MPL!C:C,MPL!S:S, "",0),
IF(ISNUMBER(_xlpm.r),_xlpm.r,"")
)</f>
        <v>44707.474826388891</v>
      </c>
      <c r="AP162" s="943" t="str">
        <f t="shared" si="48"/>
        <v>Obligated</v>
      </c>
      <c r="AQ162" s="944">
        <v>0.91</v>
      </c>
      <c r="AR162" s="936">
        <v>265264.51000000007</v>
      </c>
      <c r="AS162" s="936">
        <v>184969.78999999963</v>
      </c>
      <c r="AT162" s="936"/>
      <c r="AU162" s="936">
        <f t="shared" si="49"/>
        <v>450234.2999999997</v>
      </c>
      <c r="AV162" s="936">
        <f t="shared" si="50"/>
        <v>-5046394.9999999991</v>
      </c>
      <c r="AW162" s="945">
        <v>4099047</v>
      </c>
      <c r="AX162" s="945">
        <v>437231.68</v>
      </c>
      <c r="AY162" s="945">
        <v>273269.8</v>
      </c>
      <c r="AZ162" s="945">
        <v>109307.92</v>
      </c>
      <c r="BA162" s="945">
        <v>273269.8</v>
      </c>
      <c r="BB162" s="945">
        <v>273269.8</v>
      </c>
      <c r="BC162" s="945">
        <v>5465395.9999999991</v>
      </c>
      <c r="BD162" s="945">
        <v>4645586.5999999996</v>
      </c>
      <c r="BE162" s="945">
        <f t="shared" si="51"/>
        <v>819809.39999999991</v>
      </c>
      <c r="BF162" s="934" t="s">
        <v>2240</v>
      </c>
      <c r="BG162" s="935" t="s">
        <v>275</v>
      </c>
      <c r="BH162" s="934" t="s">
        <v>2276</v>
      </c>
      <c r="BI162" s="946" t="e">
        <f t="shared" si="52"/>
        <v>#REF!</v>
      </c>
      <c r="BJ162" s="947" t="e">
        <v>#VALUE!</v>
      </c>
    </row>
    <row r="163" spans="1:62" s="807" customFormat="1" ht="114" customHeight="1">
      <c r="A163" s="933">
        <v>542762</v>
      </c>
      <c r="B163" s="934" t="s">
        <v>712</v>
      </c>
      <c r="C163" s="935" t="s">
        <v>35</v>
      </c>
      <c r="D163" s="934" t="s">
        <v>2116</v>
      </c>
      <c r="E163" s="913" t="s">
        <v>2209</v>
      </c>
      <c r="F163" s="914" t="s">
        <v>2210</v>
      </c>
      <c r="G163" s="936" t="e">
        <f>IF($AO163&lt;&gt;"",_xlfn.XLOOKUP(TEXT(A163,0),#REF!,#REF!,0),0)</f>
        <v>#REF!</v>
      </c>
      <c r="H163" s="936" t="e">
        <f>IF($AO163&lt;&gt;"",_xlfn.XLOOKUP(TEXT(A163,0),#REF!,#REF!,0),0)</f>
        <v>#REF!</v>
      </c>
      <c r="I163" s="936" t="e">
        <f>IF($AO163&lt;&gt;"", _xlfn.XLOOKUP(TEXT(A163,0),#REF!,#REF!,0),0)</f>
        <v>#REF!</v>
      </c>
      <c r="J163" s="936" t="e">
        <f>IF($AO163&lt;&gt;"",_xlfn.XLOOKUP(TEXT(A163,0),#REF!,#REF!,0),0)</f>
        <v>#REF!</v>
      </c>
      <c r="K163" s="936" t="e">
        <f>IF($AO163&lt;&gt;"",_xlfn.XLOOKUP(TEXT(A163,0),#REF!,#REF!,0),0)</f>
        <v>#REF!</v>
      </c>
      <c r="L163" s="936" t="e">
        <f>IF($AO163&lt;&gt;"",_xlfn.XLOOKUP(TEXT(A163,0),#REF!,#REF!,0),0)</f>
        <v>#REF!</v>
      </c>
      <c r="M163" s="937" t="e">
        <f t="shared" si="36"/>
        <v>#REF!</v>
      </c>
      <c r="N163" s="937" t="e">
        <f t="shared" si="37"/>
        <v>#REF!</v>
      </c>
      <c r="O163" s="937" t="e">
        <f t="shared" si="38"/>
        <v>#REF!</v>
      </c>
      <c r="P163" s="938" t="e">
        <f t="shared" si="39"/>
        <v>#REF!</v>
      </c>
      <c r="Q163" s="938" t="e">
        <f t="shared" si="40"/>
        <v>#REF!</v>
      </c>
      <c r="R163" s="938" t="e">
        <f t="shared" si="41"/>
        <v>#REF!</v>
      </c>
      <c r="S163" s="938" t="e">
        <f t="shared" si="42"/>
        <v>#REF!</v>
      </c>
      <c r="T163" s="938" t="e">
        <f t="shared" si="43"/>
        <v>#REF!</v>
      </c>
      <c r="U163" s="938" t="e">
        <f t="shared" si="44"/>
        <v>#REF!</v>
      </c>
      <c r="V163" s="938" t="e">
        <f t="shared" si="45"/>
        <v>#REF!</v>
      </c>
      <c r="W163" s="938" t="e">
        <f t="shared" si="46"/>
        <v>#REF!</v>
      </c>
      <c r="X163" s="938" t="e">
        <f t="shared" si="47"/>
        <v>#REF!</v>
      </c>
      <c r="Y163" s="989">
        <v>610448</v>
      </c>
      <c r="Z163" s="989">
        <v>146428</v>
      </c>
      <c r="AA163" s="989">
        <v>50794</v>
      </c>
      <c r="AB163" s="989">
        <v>10992</v>
      </c>
      <c r="AC163" s="989">
        <v>0</v>
      </c>
      <c r="AD163" s="989">
        <v>0</v>
      </c>
      <c r="AE163" s="939">
        <v>818662</v>
      </c>
      <c r="AF163" s="939">
        <v>661242</v>
      </c>
      <c r="AG163" s="939">
        <v>157420</v>
      </c>
      <c r="AH163" s="940" t="s">
        <v>2470</v>
      </c>
      <c r="AI163" s="941" t="s">
        <v>21273</v>
      </c>
      <c r="AJ163" s="941" t="s">
        <v>21274</v>
      </c>
      <c r="AK163" s="941" t="s">
        <v>21278</v>
      </c>
      <c r="AL163" s="936" t="s">
        <v>2275</v>
      </c>
      <c r="AM163" s="936" t="s">
        <v>2282</v>
      </c>
      <c r="AN163" s="940" t="str">
        <f>_xlfn.XLOOKUP(A163,MPL!C:C,MPL!N:N, "Not Found",0)</f>
        <v>Obligated</v>
      </c>
      <c r="AO163" s="943">
        <f>_xlfn.LET(
_xlpm.r,_xlfn.XLOOKUP(A163,MPL!C:C,MPL!S:S, "",0),
IF(ISNUMBER(_xlpm.r),_xlpm.r,"")
)</f>
        <v>44715.474456018521</v>
      </c>
      <c r="AP163" s="943" t="str">
        <f t="shared" si="48"/>
        <v>Obligated</v>
      </c>
      <c r="AQ163" s="944">
        <v>0.97</v>
      </c>
      <c r="AR163" s="936">
        <v>140629.39999999994</v>
      </c>
      <c r="AS163" s="936">
        <v>329617.60000000126</v>
      </c>
      <c r="AT163" s="936"/>
      <c r="AU163" s="936">
        <f t="shared" si="49"/>
        <v>470247.00000000116</v>
      </c>
      <c r="AV163" s="936">
        <f t="shared" si="50"/>
        <v>-5827066.0000000009</v>
      </c>
      <c r="AW163" s="945">
        <v>4984296</v>
      </c>
      <c r="AX163" s="945">
        <v>531658.23999999999</v>
      </c>
      <c r="AY163" s="945">
        <v>332286.40000000002</v>
      </c>
      <c r="AZ163" s="945">
        <v>132914.56</v>
      </c>
      <c r="BA163" s="945">
        <v>332286.40000000002</v>
      </c>
      <c r="BB163" s="945">
        <v>332286.40000000002</v>
      </c>
      <c r="BC163" s="945">
        <v>6645728.0000000009</v>
      </c>
      <c r="BD163" s="945">
        <v>5648868.8000000007</v>
      </c>
      <c r="BE163" s="945">
        <f t="shared" si="51"/>
        <v>996859.2</v>
      </c>
      <c r="BF163" s="934" t="s">
        <v>2240</v>
      </c>
      <c r="BG163" s="935" t="s">
        <v>275</v>
      </c>
      <c r="BH163" s="934" t="s">
        <v>2276</v>
      </c>
      <c r="BI163" s="946" t="e">
        <f t="shared" si="52"/>
        <v>#REF!</v>
      </c>
      <c r="BJ163" s="947" t="e">
        <v>#VALUE!</v>
      </c>
    </row>
    <row r="164" spans="1:62" s="807" customFormat="1" ht="114" customHeight="1">
      <c r="A164" s="933">
        <v>674098</v>
      </c>
      <c r="B164" s="934" t="s">
        <v>1065</v>
      </c>
      <c r="C164" s="935" t="s">
        <v>35</v>
      </c>
      <c r="D164" s="934" t="s">
        <v>2116</v>
      </c>
      <c r="E164" s="913" t="s">
        <v>2209</v>
      </c>
      <c r="F164" s="914" t="s">
        <v>2210</v>
      </c>
      <c r="G164" s="936" t="e">
        <f>IF($AO164&lt;&gt;"",_xlfn.XLOOKUP(TEXT(A164,0),#REF!,#REF!,0),0)</f>
        <v>#REF!</v>
      </c>
      <c r="H164" s="936" t="e">
        <f>IF($AO164&lt;&gt;"",_xlfn.XLOOKUP(TEXT(A164,0),#REF!,#REF!,0),0)</f>
        <v>#REF!</v>
      </c>
      <c r="I164" s="936" t="e">
        <f>IF($AO164&lt;&gt;"", _xlfn.XLOOKUP(TEXT(A164,0),#REF!,#REF!,0),0)</f>
        <v>#REF!</v>
      </c>
      <c r="J164" s="936" t="e">
        <f>IF($AO164&lt;&gt;"",_xlfn.XLOOKUP(TEXT(A164,0),#REF!,#REF!,0),0)</f>
        <v>#REF!</v>
      </c>
      <c r="K164" s="936" t="e">
        <f>IF($AO164&lt;&gt;"",_xlfn.XLOOKUP(TEXT(A164,0),#REF!,#REF!,0),0)</f>
        <v>#REF!</v>
      </c>
      <c r="L164" s="936" t="e">
        <f>IF($AO164&lt;&gt;"",_xlfn.XLOOKUP(TEXT(A164,0),#REF!,#REF!,0),0)</f>
        <v>#REF!</v>
      </c>
      <c r="M164" s="937" t="e">
        <f t="shared" si="36"/>
        <v>#REF!</v>
      </c>
      <c r="N164" s="937" t="e">
        <f t="shared" si="37"/>
        <v>#REF!</v>
      </c>
      <c r="O164" s="937" t="e">
        <f t="shared" si="38"/>
        <v>#REF!</v>
      </c>
      <c r="P164" s="938" t="e">
        <f t="shared" si="39"/>
        <v>#REF!</v>
      </c>
      <c r="Q164" s="938" t="e">
        <f t="shared" si="40"/>
        <v>#REF!</v>
      </c>
      <c r="R164" s="938" t="e">
        <f t="shared" si="41"/>
        <v>#REF!</v>
      </c>
      <c r="S164" s="938" t="e">
        <f t="shared" si="42"/>
        <v>#REF!</v>
      </c>
      <c r="T164" s="938" t="e">
        <f t="shared" si="43"/>
        <v>#REF!</v>
      </c>
      <c r="U164" s="938" t="e">
        <f t="shared" si="44"/>
        <v>#REF!</v>
      </c>
      <c r="V164" s="938" t="e">
        <f t="shared" si="45"/>
        <v>#REF!</v>
      </c>
      <c r="W164" s="938" t="e">
        <f t="shared" si="46"/>
        <v>#REF!</v>
      </c>
      <c r="X164" s="938" t="e">
        <f t="shared" si="47"/>
        <v>#REF!</v>
      </c>
      <c r="Y164" s="989">
        <v>84433</v>
      </c>
      <c r="Z164" s="989">
        <v>20556</v>
      </c>
      <c r="AA164" s="989">
        <v>16517</v>
      </c>
      <c r="AB164" s="989">
        <v>2766</v>
      </c>
      <c r="AC164" s="989">
        <v>0</v>
      </c>
      <c r="AD164" s="989">
        <v>0</v>
      </c>
      <c r="AE164" s="939">
        <v>124272</v>
      </c>
      <c r="AF164" s="939">
        <v>100950</v>
      </c>
      <c r="AG164" s="939">
        <v>23322</v>
      </c>
      <c r="AH164" s="940" t="s">
        <v>2470</v>
      </c>
      <c r="AI164" s="941" t="s">
        <v>21273</v>
      </c>
      <c r="AJ164" s="941" t="s">
        <v>21274</v>
      </c>
      <c r="AK164" s="941" t="s">
        <v>21275</v>
      </c>
      <c r="AL164" s="936" t="s">
        <v>2275</v>
      </c>
      <c r="AM164" s="936" t="s">
        <v>2282</v>
      </c>
      <c r="AN164" s="940" t="str">
        <f>_xlfn.XLOOKUP(A164,MPL!C:C,MPL!N:N, "Not Found",0)</f>
        <v>Obligated</v>
      </c>
      <c r="AO164" s="943">
        <f>_xlfn.LET(
_xlpm.r,_xlfn.XLOOKUP(A164,MPL!C:C,MPL!S:S, "",0),
IF(ISNUMBER(_xlpm.r),_xlpm.r,"")
)</f>
        <v>44781.47934027778</v>
      </c>
      <c r="AP164" s="943" t="str">
        <f t="shared" si="48"/>
        <v>Obligated</v>
      </c>
      <c r="AQ164" s="944">
        <v>1</v>
      </c>
      <c r="AR164" s="936">
        <v>20781.839999999989</v>
      </c>
      <c r="AS164" s="936">
        <v>98678.169999999984</v>
      </c>
      <c r="AT164" s="936"/>
      <c r="AU164" s="936">
        <f t="shared" si="49"/>
        <v>119460.00999999998</v>
      </c>
      <c r="AV164" s="936">
        <f t="shared" si="50"/>
        <v>-6633339.3000000007</v>
      </c>
      <c r="AW164" s="945">
        <v>5641956.1900000004</v>
      </c>
      <c r="AX164" s="945">
        <v>3297.53</v>
      </c>
      <c r="AY164" s="945">
        <v>528429.47</v>
      </c>
      <c r="AZ164" s="945">
        <v>2122.11</v>
      </c>
      <c r="BA164" s="945">
        <v>560196.28</v>
      </c>
      <c r="BB164" s="945">
        <v>21609.72</v>
      </c>
      <c r="BC164" s="945">
        <v>6757611.3000000007</v>
      </c>
      <c r="BD164" s="945">
        <v>6730581.9400000004</v>
      </c>
      <c r="BE164" s="945">
        <f t="shared" si="51"/>
        <v>27029.360000000001</v>
      </c>
      <c r="BF164" s="934" t="s">
        <v>2240</v>
      </c>
      <c r="BG164" s="935" t="s">
        <v>275</v>
      </c>
      <c r="BH164" s="934" t="s">
        <v>2276</v>
      </c>
      <c r="BI164" s="946" t="e">
        <f t="shared" si="52"/>
        <v>#REF!</v>
      </c>
      <c r="BJ164" s="947" t="e">
        <v>#VALUE!</v>
      </c>
    </row>
    <row r="165" spans="1:62" s="807" customFormat="1" ht="114" customHeight="1">
      <c r="A165" s="933">
        <v>674096</v>
      </c>
      <c r="B165" s="934" t="s">
        <v>1066</v>
      </c>
      <c r="C165" s="935" t="s">
        <v>35</v>
      </c>
      <c r="D165" s="934" t="s">
        <v>2116</v>
      </c>
      <c r="E165" s="913" t="s">
        <v>2209</v>
      </c>
      <c r="F165" s="914" t="s">
        <v>2210</v>
      </c>
      <c r="G165" s="936" t="e">
        <f>IF($AO165&lt;&gt;"",_xlfn.XLOOKUP(TEXT(A165,0),#REF!,#REF!,0),0)</f>
        <v>#REF!</v>
      </c>
      <c r="H165" s="936" t="e">
        <f>IF($AO165&lt;&gt;"",_xlfn.XLOOKUP(TEXT(A165,0),#REF!,#REF!,0),0)</f>
        <v>#REF!</v>
      </c>
      <c r="I165" s="936" t="e">
        <f>IF($AO165&lt;&gt;"", _xlfn.XLOOKUP(TEXT(A165,0),#REF!,#REF!,0),0)</f>
        <v>#REF!</v>
      </c>
      <c r="J165" s="936" t="e">
        <f>IF($AO165&lt;&gt;"",_xlfn.XLOOKUP(TEXT(A165,0),#REF!,#REF!,0),0)</f>
        <v>#REF!</v>
      </c>
      <c r="K165" s="936" t="e">
        <f>IF($AO165&lt;&gt;"",_xlfn.XLOOKUP(TEXT(A165,0),#REF!,#REF!,0),0)</f>
        <v>#REF!</v>
      </c>
      <c r="L165" s="936" t="e">
        <f>IF($AO165&lt;&gt;"",_xlfn.XLOOKUP(TEXT(A165,0),#REF!,#REF!,0),0)</f>
        <v>#REF!</v>
      </c>
      <c r="M165" s="937" t="e">
        <f t="shared" si="36"/>
        <v>#REF!</v>
      </c>
      <c r="N165" s="937" t="e">
        <f t="shared" si="37"/>
        <v>#REF!</v>
      </c>
      <c r="O165" s="937" t="e">
        <f t="shared" si="38"/>
        <v>#REF!</v>
      </c>
      <c r="P165" s="938" t="e">
        <f t="shared" si="39"/>
        <v>#REF!</v>
      </c>
      <c r="Q165" s="938" t="e">
        <f t="shared" si="40"/>
        <v>#REF!</v>
      </c>
      <c r="R165" s="938" t="e">
        <f t="shared" si="41"/>
        <v>#REF!</v>
      </c>
      <c r="S165" s="938" t="e">
        <f t="shared" si="42"/>
        <v>#REF!</v>
      </c>
      <c r="T165" s="938" t="e">
        <f t="shared" si="43"/>
        <v>#REF!</v>
      </c>
      <c r="U165" s="938" t="e">
        <f t="shared" si="44"/>
        <v>#REF!</v>
      </c>
      <c r="V165" s="938" t="e">
        <f t="shared" si="45"/>
        <v>#REF!</v>
      </c>
      <c r="W165" s="938" t="e">
        <f t="shared" si="46"/>
        <v>#REF!</v>
      </c>
      <c r="X165" s="938" t="e">
        <f t="shared" si="47"/>
        <v>#REF!</v>
      </c>
      <c r="Y165" s="989">
        <v>1773428</v>
      </c>
      <c r="Z165" s="989">
        <v>252057</v>
      </c>
      <c r="AA165" s="989">
        <v>332705</v>
      </c>
      <c r="AB165" s="989">
        <v>66795</v>
      </c>
      <c r="AC165" s="989">
        <v>0</v>
      </c>
      <c r="AD165" s="989">
        <v>0</v>
      </c>
      <c r="AE165" s="939">
        <v>2424985</v>
      </c>
      <c r="AF165" s="939">
        <v>2106133</v>
      </c>
      <c r="AG165" s="939">
        <v>318852</v>
      </c>
      <c r="AH165" s="940" t="s">
        <v>2470</v>
      </c>
      <c r="AI165" s="941" t="s">
        <v>21273</v>
      </c>
      <c r="AJ165" s="941" t="s">
        <v>21274</v>
      </c>
      <c r="AK165" s="941" t="s">
        <v>21278</v>
      </c>
      <c r="AL165" s="1046" t="s">
        <v>2375</v>
      </c>
      <c r="AM165" s="936" t="s">
        <v>2215</v>
      </c>
      <c r="AN165" s="940" t="str">
        <f>_xlfn.XLOOKUP(A165,MPL!C:C,MPL!N:N, "Not Found",0)</f>
        <v>Obligated</v>
      </c>
      <c r="AO165" s="943">
        <f>_xlfn.LET(
_xlpm.r,_xlfn.XLOOKUP(A165,MPL!C:C,MPL!S:S, "",0),
IF(ISNUMBER(_xlpm.r),_xlpm.r,"")
)</f>
        <v>44851.484317129631</v>
      </c>
      <c r="AP165" s="943" t="str">
        <f t="shared" si="48"/>
        <v>Obligated</v>
      </c>
      <c r="AQ165" s="944">
        <v>0.88</v>
      </c>
      <c r="AR165" s="936">
        <v>323173.76999999967</v>
      </c>
      <c r="AS165" s="936">
        <v>1878900.1699999941</v>
      </c>
      <c r="AT165" s="936"/>
      <c r="AU165" s="936">
        <f t="shared" si="49"/>
        <v>2202073.9399999939</v>
      </c>
      <c r="AV165" s="936">
        <f t="shared" si="50"/>
        <v>-6649206.290000001</v>
      </c>
      <c r="AW165" s="945">
        <v>7579644.4800000004</v>
      </c>
      <c r="AX165" s="945">
        <v>2302.0300000000002</v>
      </c>
      <c r="AY165" s="945">
        <v>706904.78</v>
      </c>
      <c r="AZ165" s="945">
        <v>1475.8</v>
      </c>
      <c r="BA165" s="945">
        <v>768737.4</v>
      </c>
      <c r="BB165" s="945">
        <v>15126.8</v>
      </c>
      <c r="BC165" s="945">
        <v>9074191.290000001</v>
      </c>
      <c r="BD165" s="945">
        <v>9055286.6600000001</v>
      </c>
      <c r="BE165" s="945">
        <f t="shared" si="51"/>
        <v>18904.629999999997</v>
      </c>
      <c r="BF165" s="934" t="s">
        <v>2240</v>
      </c>
      <c r="BG165" s="935" t="s">
        <v>275</v>
      </c>
      <c r="BH165" s="934" t="s">
        <v>2276</v>
      </c>
      <c r="BI165" s="946" t="e">
        <f t="shared" si="52"/>
        <v>#REF!</v>
      </c>
      <c r="BJ165" s="947" t="e">
        <v>#VALUE!</v>
      </c>
    </row>
    <row r="166" spans="1:62" s="807" customFormat="1" ht="114" customHeight="1">
      <c r="A166" s="933">
        <v>698511</v>
      </c>
      <c r="B166" s="934" t="s">
        <v>126</v>
      </c>
      <c r="C166" s="935" t="s">
        <v>35</v>
      </c>
      <c r="D166" s="934" t="s">
        <v>2118</v>
      </c>
      <c r="E166" s="913" t="s">
        <v>2209</v>
      </c>
      <c r="F166" s="914" t="s">
        <v>2210</v>
      </c>
      <c r="G166" s="936" t="e">
        <f>IF($AO166&lt;&gt;"",_xlfn.XLOOKUP(TEXT(A166,0),#REF!,#REF!,0),0)</f>
        <v>#REF!</v>
      </c>
      <c r="H166" s="936" t="e">
        <f>IF($AO166&lt;&gt;"",_xlfn.XLOOKUP(TEXT(A166,0),#REF!,#REF!,0),0)</f>
        <v>#REF!</v>
      </c>
      <c r="I166" s="936" t="e">
        <f>IF($AO166&lt;&gt;"", _xlfn.XLOOKUP(TEXT(A166,0),#REF!,#REF!,0),0)</f>
        <v>#REF!</v>
      </c>
      <c r="J166" s="936" t="e">
        <f>IF($AO166&lt;&gt;"",_xlfn.XLOOKUP(TEXT(A166,0),#REF!,#REF!,0),0)</f>
        <v>#REF!</v>
      </c>
      <c r="K166" s="936" t="e">
        <f>IF($AO166&lt;&gt;"",_xlfn.XLOOKUP(TEXT(A166,0),#REF!,#REF!,0),0)</f>
        <v>#REF!</v>
      </c>
      <c r="L166" s="936" t="e">
        <f>IF($AO166&lt;&gt;"",_xlfn.XLOOKUP(TEXT(A166,0),#REF!,#REF!,0),0)</f>
        <v>#REF!</v>
      </c>
      <c r="M166" s="937" t="e">
        <f t="shared" si="36"/>
        <v>#REF!</v>
      </c>
      <c r="N166" s="937" t="e">
        <f t="shared" si="37"/>
        <v>#REF!</v>
      </c>
      <c r="O166" s="937" t="e">
        <f t="shared" si="38"/>
        <v>#REF!</v>
      </c>
      <c r="P166" s="938" t="e">
        <f t="shared" si="39"/>
        <v>#REF!</v>
      </c>
      <c r="Q166" s="938" t="e">
        <f t="shared" si="40"/>
        <v>#REF!</v>
      </c>
      <c r="R166" s="938" t="e">
        <f t="shared" si="41"/>
        <v>#REF!</v>
      </c>
      <c r="S166" s="938" t="e">
        <f t="shared" si="42"/>
        <v>#REF!</v>
      </c>
      <c r="T166" s="938" t="e">
        <f t="shared" si="43"/>
        <v>#REF!</v>
      </c>
      <c r="U166" s="938" t="e">
        <f t="shared" si="44"/>
        <v>#REF!</v>
      </c>
      <c r="V166" s="938" t="e">
        <f t="shared" si="45"/>
        <v>#REF!</v>
      </c>
      <c r="W166" s="938" t="e">
        <f t="shared" si="46"/>
        <v>#REF!</v>
      </c>
      <c r="X166" s="938" t="e">
        <f t="shared" si="47"/>
        <v>#REF!</v>
      </c>
      <c r="Y166" s="989">
        <v>1155804</v>
      </c>
      <c r="Z166" s="989">
        <v>91406</v>
      </c>
      <c r="AA166" s="989">
        <v>476440</v>
      </c>
      <c r="AB166" s="989">
        <v>62197</v>
      </c>
      <c r="AC166" s="989">
        <v>0</v>
      </c>
      <c r="AD166" s="989">
        <v>0</v>
      </c>
      <c r="AE166" s="939">
        <v>1785847</v>
      </c>
      <c r="AF166" s="939">
        <v>1632244</v>
      </c>
      <c r="AG166" s="939">
        <v>153603</v>
      </c>
      <c r="AH166" s="940" t="s">
        <v>2470</v>
      </c>
      <c r="AI166" s="941" t="s">
        <v>21282</v>
      </c>
      <c r="AJ166" s="941" t="s">
        <v>21276</v>
      </c>
      <c r="AK166" s="941" t="s">
        <v>21326</v>
      </c>
      <c r="AL166" s="1031" t="s">
        <v>2360</v>
      </c>
      <c r="AM166" s="936" t="s">
        <v>2239</v>
      </c>
      <c r="AN166" s="940" t="str">
        <f>_xlfn.XLOOKUP(A166,MPL!C:C,MPL!N:N, "Not Found",0)</f>
        <v>Obligated</v>
      </c>
      <c r="AO166" s="943">
        <f>_xlfn.LET(
_xlpm.r,_xlfn.XLOOKUP(A166,MPL!C:C,MPL!S:S, "",0),
IF(ISNUMBER(_xlpm.r),_xlpm.r,"")
)</f>
        <v>45394.471342592595</v>
      </c>
      <c r="AP166" s="943" t="str">
        <f t="shared" si="48"/>
        <v>Obligated</v>
      </c>
      <c r="AQ166" s="944">
        <v>0.83</v>
      </c>
      <c r="AR166" s="936">
        <v>184307.81999999995</v>
      </c>
      <c r="AS166" s="936">
        <v>1050819.1899999992</v>
      </c>
      <c r="AT166" s="936"/>
      <c r="AU166" s="936">
        <f t="shared" si="49"/>
        <v>1235127.0099999993</v>
      </c>
      <c r="AV166" s="936">
        <f t="shared" si="50"/>
        <v>1</v>
      </c>
      <c r="AW166" s="945">
        <v>1155804</v>
      </c>
      <c r="AX166" s="945">
        <v>91406</v>
      </c>
      <c r="AY166" s="945">
        <v>476439</v>
      </c>
      <c r="AZ166" s="945">
        <v>62197</v>
      </c>
      <c r="BA166" s="945">
        <v>0</v>
      </c>
      <c r="BB166" s="945">
        <v>0</v>
      </c>
      <c r="BC166" s="945">
        <v>1785846</v>
      </c>
      <c r="BD166" s="945">
        <v>1632243</v>
      </c>
      <c r="BE166" s="945">
        <f t="shared" si="51"/>
        <v>153603</v>
      </c>
      <c r="BF166" s="934" t="s">
        <v>2240</v>
      </c>
      <c r="BG166" s="935" t="s">
        <v>275</v>
      </c>
      <c r="BH166" s="934" t="s">
        <v>2276</v>
      </c>
      <c r="BI166" s="946" t="e">
        <f t="shared" si="52"/>
        <v>#REF!</v>
      </c>
      <c r="BJ166" s="947" t="e">
        <v>#VALUE!</v>
      </c>
    </row>
    <row r="167" spans="1:62" s="807" customFormat="1" ht="114" customHeight="1">
      <c r="A167" s="933">
        <v>724938</v>
      </c>
      <c r="B167" s="934" t="s">
        <v>124</v>
      </c>
      <c r="C167" s="935" t="s">
        <v>35</v>
      </c>
      <c r="D167" s="934" t="s">
        <v>2118</v>
      </c>
      <c r="E167" s="913" t="s">
        <v>2209</v>
      </c>
      <c r="F167" s="914" t="s">
        <v>2210</v>
      </c>
      <c r="G167" s="936" t="e">
        <f>IF($AO167&lt;&gt;"",_xlfn.XLOOKUP(TEXT(A167,0),#REF!,#REF!,0),0)</f>
        <v>#REF!</v>
      </c>
      <c r="H167" s="936" t="e">
        <f>IF($AO167&lt;&gt;"",_xlfn.XLOOKUP(TEXT(A167,0),#REF!,#REF!,0),0)</f>
        <v>#REF!</v>
      </c>
      <c r="I167" s="936" t="e">
        <f>IF($AO167&lt;&gt;"", _xlfn.XLOOKUP(TEXT(A167,0),#REF!,#REF!,0),0)</f>
        <v>#REF!</v>
      </c>
      <c r="J167" s="936" t="e">
        <f>IF($AO167&lt;&gt;"",_xlfn.XLOOKUP(TEXT(A167,0),#REF!,#REF!,0),0)</f>
        <v>#REF!</v>
      </c>
      <c r="K167" s="936" t="e">
        <f>IF($AO167&lt;&gt;"",_xlfn.XLOOKUP(TEXT(A167,0),#REF!,#REF!,0),0)</f>
        <v>#REF!</v>
      </c>
      <c r="L167" s="936" t="e">
        <f>IF($AO167&lt;&gt;"",_xlfn.XLOOKUP(TEXT(A167,0),#REF!,#REF!,0),0)</f>
        <v>#REF!</v>
      </c>
      <c r="M167" s="937" t="e">
        <f t="shared" si="36"/>
        <v>#REF!</v>
      </c>
      <c r="N167" s="937" t="e">
        <f t="shared" si="37"/>
        <v>#REF!</v>
      </c>
      <c r="O167" s="937" t="e">
        <f t="shared" si="38"/>
        <v>#REF!</v>
      </c>
      <c r="P167" s="938" t="e">
        <f t="shared" si="39"/>
        <v>#REF!</v>
      </c>
      <c r="Q167" s="938" t="e">
        <f t="shared" si="40"/>
        <v>#REF!</v>
      </c>
      <c r="R167" s="938" t="e">
        <f t="shared" si="41"/>
        <v>#REF!</v>
      </c>
      <c r="S167" s="938" t="e">
        <f t="shared" si="42"/>
        <v>#REF!</v>
      </c>
      <c r="T167" s="938" t="e">
        <f t="shared" si="43"/>
        <v>#REF!</v>
      </c>
      <c r="U167" s="938" t="e">
        <f t="shared" si="44"/>
        <v>#REF!</v>
      </c>
      <c r="V167" s="938" t="e">
        <f t="shared" si="45"/>
        <v>#REF!</v>
      </c>
      <c r="W167" s="938" t="e">
        <f t="shared" si="46"/>
        <v>#REF!</v>
      </c>
      <c r="X167" s="938" t="e">
        <f t="shared" si="47"/>
        <v>#REF!</v>
      </c>
      <c r="Y167" s="989">
        <v>12445015.33</v>
      </c>
      <c r="Z167" s="989">
        <v>1331810.6299999994</v>
      </c>
      <c r="AA167" s="989">
        <v>2459742.66</v>
      </c>
      <c r="AB167" s="989">
        <v>537278.89</v>
      </c>
      <c r="AC167" s="989">
        <v>0</v>
      </c>
      <c r="AD167" s="989">
        <v>0</v>
      </c>
      <c r="AE167" s="939">
        <v>16773847.51</v>
      </c>
      <c r="AF167" s="939">
        <v>14904757.99</v>
      </c>
      <c r="AG167" s="939">
        <v>1869089.5199999996</v>
      </c>
      <c r="AH167" s="940" t="s">
        <v>2470</v>
      </c>
      <c r="AI167" s="941" t="s">
        <v>21282</v>
      </c>
      <c r="AJ167" s="941" t="s">
        <v>21276</v>
      </c>
      <c r="AK167" s="941" t="s">
        <v>21304</v>
      </c>
      <c r="AL167" s="1031" t="s">
        <v>2360</v>
      </c>
      <c r="AM167" s="936" t="s">
        <v>2239</v>
      </c>
      <c r="AN167" s="940" t="str">
        <f>_xlfn.XLOOKUP(A167,MPL!C:C,MPL!N:N, "Not Found",0)</f>
        <v>Obligated</v>
      </c>
      <c r="AO167" s="943">
        <f>_xlfn.LET(
_xlpm.r,_xlfn.XLOOKUP(A167,MPL!C:C,MPL!S:S, "",0),
IF(ISNUMBER(_xlpm.r),_xlpm.r,"")
)</f>
        <v>45422.428449074076</v>
      </c>
      <c r="AP167" s="943" t="str">
        <f t="shared" si="48"/>
        <v>Obligated</v>
      </c>
      <c r="AQ167" s="944">
        <v>0.59</v>
      </c>
      <c r="AR167" s="936">
        <v>702385.00999999919</v>
      </c>
      <c r="AS167" s="936">
        <v>8047337.5000000028</v>
      </c>
      <c r="AT167" s="936"/>
      <c r="AU167" s="936">
        <f t="shared" si="49"/>
        <v>8749722.5100000016</v>
      </c>
      <c r="AV167" s="936">
        <f t="shared" si="50"/>
        <v>0.50999999977648258</v>
      </c>
      <c r="AW167" s="945">
        <v>12445015</v>
      </c>
      <c r="AX167" s="945">
        <v>1331811.1100000001</v>
      </c>
      <c r="AY167" s="945">
        <v>2459743</v>
      </c>
      <c r="AZ167" s="945">
        <v>537278.89</v>
      </c>
      <c r="BA167" s="945">
        <v>0</v>
      </c>
      <c r="BB167" s="945">
        <v>0</v>
      </c>
      <c r="BC167" s="945">
        <v>16773847</v>
      </c>
      <c r="BD167" s="945">
        <f t="shared" ref="BD167:BD179" si="53">AW167+AY167+BA167</f>
        <v>14904758</v>
      </c>
      <c r="BE167" s="945">
        <f t="shared" si="51"/>
        <v>1869090</v>
      </c>
      <c r="BF167" s="934" t="s">
        <v>2240</v>
      </c>
      <c r="BG167" s="935" t="s">
        <v>275</v>
      </c>
      <c r="BH167" s="934" t="s">
        <v>2276</v>
      </c>
      <c r="BI167" s="946" t="e">
        <f t="shared" si="52"/>
        <v>#REF!</v>
      </c>
      <c r="BJ167" s="947" t="e">
        <v>#VALUE!</v>
      </c>
    </row>
    <row r="168" spans="1:62" s="827" customFormat="1" ht="114" customHeight="1">
      <c r="A168" s="933">
        <v>704927</v>
      </c>
      <c r="B168" s="934" t="s">
        <v>132</v>
      </c>
      <c r="C168" s="935" t="s">
        <v>35</v>
      </c>
      <c r="D168" s="934" t="s">
        <v>2118</v>
      </c>
      <c r="E168" s="913" t="s">
        <v>2209</v>
      </c>
      <c r="F168" s="914" t="s">
        <v>2210</v>
      </c>
      <c r="G168" s="936" t="e">
        <f>IF($AO168&lt;&gt;"",_xlfn.XLOOKUP(TEXT(A168,0),#REF!,#REF!,0),0)</f>
        <v>#REF!</v>
      </c>
      <c r="H168" s="936" t="e">
        <f>IF($AO168&lt;&gt;"",_xlfn.XLOOKUP(TEXT(A168,0),#REF!,#REF!,0),0)</f>
        <v>#REF!</v>
      </c>
      <c r="I168" s="936" t="e">
        <f>IF($AO168&lt;&gt;"", _xlfn.XLOOKUP(TEXT(A168,0),#REF!,#REF!,0),0)</f>
        <v>#REF!</v>
      </c>
      <c r="J168" s="936" t="e">
        <f>IF($AO168&lt;&gt;"",_xlfn.XLOOKUP(TEXT(A168,0),#REF!,#REF!,0),0)</f>
        <v>#REF!</v>
      </c>
      <c r="K168" s="936" t="e">
        <f>IF($AO168&lt;&gt;"",_xlfn.XLOOKUP(TEXT(A168,0),#REF!,#REF!,0),0)</f>
        <v>#REF!</v>
      </c>
      <c r="L168" s="936" t="e">
        <f>IF($AO168&lt;&gt;"",_xlfn.XLOOKUP(TEXT(A168,0),#REF!,#REF!,0),0)</f>
        <v>#REF!</v>
      </c>
      <c r="M168" s="937" t="e">
        <f t="shared" si="36"/>
        <v>#REF!</v>
      </c>
      <c r="N168" s="937" t="e">
        <f t="shared" si="37"/>
        <v>#REF!</v>
      </c>
      <c r="O168" s="937" t="e">
        <f t="shared" si="38"/>
        <v>#REF!</v>
      </c>
      <c r="P168" s="938" t="e">
        <f t="shared" si="39"/>
        <v>#REF!</v>
      </c>
      <c r="Q168" s="938" t="e">
        <f t="shared" si="40"/>
        <v>#REF!</v>
      </c>
      <c r="R168" s="938" t="e">
        <f t="shared" si="41"/>
        <v>#REF!</v>
      </c>
      <c r="S168" s="938" t="e">
        <f t="shared" si="42"/>
        <v>#REF!</v>
      </c>
      <c r="T168" s="938" t="e">
        <f t="shared" si="43"/>
        <v>#REF!</v>
      </c>
      <c r="U168" s="938" t="e">
        <f t="shared" si="44"/>
        <v>#REF!</v>
      </c>
      <c r="V168" s="938" t="e">
        <f t="shared" si="45"/>
        <v>#REF!</v>
      </c>
      <c r="W168" s="938" t="e">
        <f t="shared" si="46"/>
        <v>#REF!</v>
      </c>
      <c r="X168" s="938" t="e">
        <f t="shared" si="47"/>
        <v>#REF!</v>
      </c>
      <c r="Y168" s="989">
        <v>12087876.17</v>
      </c>
      <c r="Z168" s="989">
        <v>1294052.6599999999</v>
      </c>
      <c r="AA168" s="989">
        <v>2420466.41</v>
      </c>
      <c r="AB168" s="989">
        <v>526309.26</v>
      </c>
      <c r="AC168" s="989">
        <v>0</v>
      </c>
      <c r="AD168" s="989">
        <v>0</v>
      </c>
      <c r="AE168" s="939">
        <v>16328704.5</v>
      </c>
      <c r="AF168" s="939">
        <v>14508342.58</v>
      </c>
      <c r="AG168" s="939">
        <v>1820361.92</v>
      </c>
      <c r="AH168" s="940" t="s">
        <v>2470</v>
      </c>
      <c r="AI168" s="941" t="s">
        <v>21282</v>
      </c>
      <c r="AJ168" s="941" t="s">
        <v>21276</v>
      </c>
      <c r="AK168" s="941" t="s">
        <v>21322</v>
      </c>
      <c r="AL168" s="1031" t="s">
        <v>2360</v>
      </c>
      <c r="AM168" s="936" t="s">
        <v>2239</v>
      </c>
      <c r="AN168" s="940" t="str">
        <f>_xlfn.XLOOKUP(A168,MPL!C:C,MPL!N:N, "Not Found",0)</f>
        <v>Obligated</v>
      </c>
      <c r="AO168" s="943">
        <f>_xlfn.LET(
_xlpm.r,_xlfn.XLOOKUP(A168,MPL!C:C,MPL!S:S, "",0),
IF(ISNUMBER(_xlpm.r),_xlpm.r,"")
)</f>
        <v>45481.477777777778</v>
      </c>
      <c r="AP168" s="943" t="str">
        <f t="shared" si="48"/>
        <v>Obligated</v>
      </c>
      <c r="AQ168" s="944">
        <v>0.9</v>
      </c>
      <c r="AR168" s="936">
        <v>2051793.6900000144</v>
      </c>
      <c r="AS168" s="936">
        <v>8786988.6099998802</v>
      </c>
      <c r="AT168" s="936"/>
      <c r="AU168" s="936">
        <f t="shared" si="49"/>
        <v>10838782.299999895</v>
      </c>
      <c r="AV168" s="936">
        <f t="shared" si="50"/>
        <v>0.41000000014901161</v>
      </c>
      <c r="AW168" s="945">
        <v>12087876.17</v>
      </c>
      <c r="AX168" s="945">
        <v>1294052.6599999999</v>
      </c>
      <c r="AY168" s="945">
        <v>2420466</v>
      </c>
      <c r="AZ168" s="945">
        <v>526309.26</v>
      </c>
      <c r="BA168" s="945">
        <v>0</v>
      </c>
      <c r="BB168" s="945">
        <v>0</v>
      </c>
      <c r="BC168" s="945">
        <v>16328704.09</v>
      </c>
      <c r="BD168" s="945">
        <f t="shared" si="53"/>
        <v>14508342.17</v>
      </c>
      <c r="BE168" s="945">
        <f t="shared" si="51"/>
        <v>1820361.92</v>
      </c>
      <c r="BF168" s="934" t="s">
        <v>2240</v>
      </c>
      <c r="BG168" s="935" t="s">
        <v>275</v>
      </c>
      <c r="BH168" s="934" t="s">
        <v>2276</v>
      </c>
      <c r="BI168" s="946" t="e">
        <f t="shared" si="52"/>
        <v>#REF!</v>
      </c>
      <c r="BJ168" s="947" t="e">
        <v>#VALUE!</v>
      </c>
    </row>
    <row r="169" spans="1:62" s="807" customFormat="1" ht="114" customHeight="1">
      <c r="A169" s="933">
        <v>704921</v>
      </c>
      <c r="B169" s="934" t="s">
        <v>125</v>
      </c>
      <c r="C169" s="935" t="s">
        <v>35</v>
      </c>
      <c r="D169" s="934" t="s">
        <v>2118</v>
      </c>
      <c r="E169" s="913" t="s">
        <v>2209</v>
      </c>
      <c r="F169" s="914" t="s">
        <v>2210</v>
      </c>
      <c r="G169" s="936" t="e">
        <f>IF($AO169&lt;&gt;"",_xlfn.XLOOKUP(TEXT(A169,0),#REF!,#REF!,0),0)</f>
        <v>#REF!</v>
      </c>
      <c r="H169" s="936" t="e">
        <f>IF($AO169&lt;&gt;"",_xlfn.XLOOKUP(TEXT(A169,0),#REF!,#REF!,0),0)</f>
        <v>#REF!</v>
      </c>
      <c r="I169" s="936" t="e">
        <f>IF($AO169&lt;&gt;"", _xlfn.XLOOKUP(TEXT(A169,0),#REF!,#REF!,0),0)</f>
        <v>#REF!</v>
      </c>
      <c r="J169" s="936" t="e">
        <f>IF($AO169&lt;&gt;"",_xlfn.XLOOKUP(TEXT(A169,0),#REF!,#REF!,0),0)</f>
        <v>#REF!</v>
      </c>
      <c r="K169" s="936" t="e">
        <f>IF($AO169&lt;&gt;"",_xlfn.XLOOKUP(TEXT(A169,0),#REF!,#REF!,0),0)</f>
        <v>#REF!</v>
      </c>
      <c r="L169" s="936" t="e">
        <f>IF($AO169&lt;&gt;"",_xlfn.XLOOKUP(TEXT(A169,0),#REF!,#REF!,0),0)</f>
        <v>#REF!</v>
      </c>
      <c r="M169" s="937" t="e">
        <f t="shared" si="36"/>
        <v>#REF!</v>
      </c>
      <c r="N169" s="937" t="e">
        <f t="shared" si="37"/>
        <v>#REF!</v>
      </c>
      <c r="O169" s="937" t="e">
        <f t="shared" si="38"/>
        <v>#REF!</v>
      </c>
      <c r="P169" s="938" t="e">
        <f t="shared" si="39"/>
        <v>#REF!</v>
      </c>
      <c r="Q169" s="938" t="e">
        <f t="shared" si="40"/>
        <v>#REF!</v>
      </c>
      <c r="R169" s="938" t="e">
        <f t="shared" si="41"/>
        <v>#REF!</v>
      </c>
      <c r="S169" s="938" t="e">
        <f t="shared" si="42"/>
        <v>#REF!</v>
      </c>
      <c r="T169" s="938" t="e">
        <f t="shared" si="43"/>
        <v>#REF!</v>
      </c>
      <c r="U169" s="938" t="e">
        <f t="shared" si="44"/>
        <v>#REF!</v>
      </c>
      <c r="V169" s="938" t="e">
        <f t="shared" si="45"/>
        <v>#REF!</v>
      </c>
      <c r="W169" s="938" t="e">
        <f t="shared" si="46"/>
        <v>#REF!</v>
      </c>
      <c r="X169" s="938" t="e">
        <f t="shared" si="47"/>
        <v>#REF!</v>
      </c>
      <c r="Y169" s="989">
        <v>9430329.2200000007</v>
      </c>
      <c r="Z169" s="989">
        <v>1104151.73</v>
      </c>
      <c r="AA169" s="989">
        <v>2048083.31</v>
      </c>
      <c r="AB169" s="989">
        <v>472894.36</v>
      </c>
      <c r="AC169" s="989">
        <v>0</v>
      </c>
      <c r="AD169" s="989">
        <v>0</v>
      </c>
      <c r="AE169" s="939">
        <v>13055458.620000001</v>
      </c>
      <c r="AF169" s="939">
        <v>11478412.530000001</v>
      </c>
      <c r="AG169" s="939">
        <v>1577046.0899999999</v>
      </c>
      <c r="AH169" s="940" t="s">
        <v>2470</v>
      </c>
      <c r="AI169" s="941" t="s">
        <v>21282</v>
      </c>
      <c r="AJ169" s="941" t="s">
        <v>21276</v>
      </c>
      <c r="AK169" s="941" t="s">
        <v>21324</v>
      </c>
      <c r="AL169" s="1031" t="s">
        <v>2360</v>
      </c>
      <c r="AM169" s="936" t="s">
        <v>2239</v>
      </c>
      <c r="AN169" s="940" t="str">
        <f>_xlfn.XLOOKUP(A169,MPL!C:C,MPL!N:N, "Not Found",0)</f>
        <v>Obligated</v>
      </c>
      <c r="AO169" s="943">
        <f>_xlfn.LET(
_xlpm.r,_xlfn.XLOOKUP(A169,MPL!C:C,MPL!S:S, "",0),
IF(ISNUMBER(_xlpm.r),_xlpm.r,"")
)</f>
        <v>45443.483657407407</v>
      </c>
      <c r="AP169" s="943" t="str">
        <f t="shared" si="48"/>
        <v>Obligated</v>
      </c>
      <c r="AQ169" s="944">
        <v>0.65</v>
      </c>
      <c r="AR169" s="936">
        <v>563958.34000000008</v>
      </c>
      <c r="AS169" s="936">
        <v>6064286.8499999959</v>
      </c>
      <c r="AT169" s="936"/>
      <c r="AU169" s="936">
        <f t="shared" si="49"/>
        <v>6628245.1899999958</v>
      </c>
      <c r="AV169" s="936">
        <f t="shared" si="50"/>
        <v>0.31000000052154064</v>
      </c>
      <c r="AW169" s="945">
        <v>9430329.2200000007</v>
      </c>
      <c r="AX169" s="945">
        <v>1104151.73</v>
      </c>
      <c r="AY169" s="945">
        <v>2048083</v>
      </c>
      <c r="AZ169" s="945">
        <v>472894.36</v>
      </c>
      <c r="BA169" s="945">
        <v>0</v>
      </c>
      <c r="BB169" s="945">
        <v>0</v>
      </c>
      <c r="BC169" s="945">
        <v>13055458.310000001</v>
      </c>
      <c r="BD169" s="945">
        <f t="shared" si="53"/>
        <v>11478412.220000001</v>
      </c>
      <c r="BE169" s="945">
        <f t="shared" si="51"/>
        <v>1577046.0899999999</v>
      </c>
      <c r="BF169" s="934" t="s">
        <v>2240</v>
      </c>
      <c r="BG169" s="935" t="s">
        <v>275</v>
      </c>
      <c r="BH169" s="934" t="s">
        <v>2276</v>
      </c>
      <c r="BI169" s="946" t="e">
        <f t="shared" si="52"/>
        <v>#REF!</v>
      </c>
      <c r="BJ169" s="947" t="e">
        <v>#VALUE!</v>
      </c>
    </row>
    <row r="170" spans="1:62" s="807" customFormat="1" ht="114" customHeight="1">
      <c r="A170" s="933">
        <v>698458</v>
      </c>
      <c r="B170" s="934" t="s">
        <v>96</v>
      </c>
      <c r="C170" s="935" t="s">
        <v>35</v>
      </c>
      <c r="D170" s="934" t="s">
        <v>2118</v>
      </c>
      <c r="E170" s="913" t="s">
        <v>2209</v>
      </c>
      <c r="F170" s="914" t="s">
        <v>2210</v>
      </c>
      <c r="G170" s="936" t="e">
        <f>IF($AO170&lt;&gt;"",_xlfn.XLOOKUP(TEXT(A170,0),#REF!,#REF!,0),0)</f>
        <v>#REF!</v>
      </c>
      <c r="H170" s="936" t="e">
        <f>IF($AO170&lt;&gt;"",_xlfn.XLOOKUP(TEXT(A170,0),#REF!,#REF!,0),0)</f>
        <v>#REF!</v>
      </c>
      <c r="I170" s="936" t="e">
        <f>IF($AO170&lt;&gt;"", _xlfn.XLOOKUP(TEXT(A170,0),#REF!,#REF!,0),0)</f>
        <v>#REF!</v>
      </c>
      <c r="J170" s="936" t="e">
        <f>IF($AO170&lt;&gt;"",_xlfn.XLOOKUP(TEXT(A170,0),#REF!,#REF!,0),0)</f>
        <v>#REF!</v>
      </c>
      <c r="K170" s="936" t="e">
        <f>IF($AO170&lt;&gt;"",_xlfn.XLOOKUP(TEXT(A170,0),#REF!,#REF!,0),0)</f>
        <v>#REF!</v>
      </c>
      <c r="L170" s="936" t="e">
        <f>IF($AO170&lt;&gt;"",_xlfn.XLOOKUP(TEXT(A170,0),#REF!,#REF!,0),0)</f>
        <v>#REF!</v>
      </c>
      <c r="M170" s="937" t="e">
        <f t="shared" si="36"/>
        <v>#REF!</v>
      </c>
      <c r="N170" s="937" t="e">
        <f t="shared" si="37"/>
        <v>#REF!</v>
      </c>
      <c r="O170" s="937" t="e">
        <f t="shared" si="38"/>
        <v>#REF!</v>
      </c>
      <c r="P170" s="938" t="e">
        <f t="shared" si="39"/>
        <v>#REF!</v>
      </c>
      <c r="Q170" s="938" t="e">
        <f t="shared" si="40"/>
        <v>#REF!</v>
      </c>
      <c r="R170" s="938" t="e">
        <f t="shared" si="41"/>
        <v>#REF!</v>
      </c>
      <c r="S170" s="938" t="e">
        <f t="shared" si="42"/>
        <v>#REF!</v>
      </c>
      <c r="T170" s="938" t="e">
        <f t="shared" si="43"/>
        <v>#REF!</v>
      </c>
      <c r="U170" s="938" t="e">
        <f t="shared" si="44"/>
        <v>#REF!</v>
      </c>
      <c r="V170" s="938" t="e">
        <f t="shared" si="45"/>
        <v>#REF!</v>
      </c>
      <c r="W170" s="938" t="e">
        <f t="shared" si="46"/>
        <v>#REF!</v>
      </c>
      <c r="X170" s="938" t="e">
        <f t="shared" si="47"/>
        <v>#REF!</v>
      </c>
      <c r="Y170" s="989">
        <v>9762754.5899999999</v>
      </c>
      <c r="Z170" s="989">
        <v>605024.34999999986</v>
      </c>
      <c r="AA170" s="989">
        <v>1979750.26</v>
      </c>
      <c r="AB170" s="989">
        <v>248032.07</v>
      </c>
      <c r="AC170" s="989">
        <v>0</v>
      </c>
      <c r="AD170" s="989">
        <v>0</v>
      </c>
      <c r="AE170" s="939">
        <v>12595561.27</v>
      </c>
      <c r="AF170" s="939">
        <v>11742504.85</v>
      </c>
      <c r="AG170" s="939">
        <v>853056.41999999993</v>
      </c>
      <c r="AH170" s="940" t="s">
        <v>2470</v>
      </c>
      <c r="AI170" s="941" t="s">
        <v>21282</v>
      </c>
      <c r="AJ170" s="941" t="s">
        <v>21276</v>
      </c>
      <c r="AK170" s="941" t="s">
        <v>21307</v>
      </c>
      <c r="AL170" s="1031" t="s">
        <v>2360</v>
      </c>
      <c r="AM170" s="936" t="s">
        <v>2239</v>
      </c>
      <c r="AN170" s="940" t="str">
        <f>_xlfn.XLOOKUP(A170,MPL!C:C,MPL!N:N, "Not Found",0)</f>
        <v>Obligated</v>
      </c>
      <c r="AO170" s="943">
        <f>_xlfn.LET(
_xlpm.r,_xlfn.XLOOKUP(A170,MPL!C:C,MPL!S:S, "",0),
IF(ISNUMBER(_xlpm.r),_xlpm.r,"")
)</f>
        <v>45233.479212962964</v>
      </c>
      <c r="AP170" s="943" t="str">
        <f t="shared" si="48"/>
        <v>Obligated</v>
      </c>
      <c r="AQ170" s="944">
        <v>0.77</v>
      </c>
      <c r="AR170" s="936">
        <v>1027559.9900000026</v>
      </c>
      <c r="AS170" s="936">
        <v>5201107.1199999861</v>
      </c>
      <c r="AT170" s="936"/>
      <c r="AU170" s="936">
        <f t="shared" si="49"/>
        <v>6228667.1099999882</v>
      </c>
      <c r="AV170" s="936">
        <f t="shared" si="50"/>
        <v>0.25999999977648258</v>
      </c>
      <c r="AW170" s="945">
        <v>9762754.5899999999</v>
      </c>
      <c r="AX170" s="945">
        <v>605024.35</v>
      </c>
      <c r="AY170" s="945">
        <v>1979750</v>
      </c>
      <c r="AZ170" s="945">
        <v>248032.07</v>
      </c>
      <c r="BA170" s="945">
        <v>0</v>
      </c>
      <c r="BB170" s="945">
        <v>0</v>
      </c>
      <c r="BC170" s="945">
        <v>12595561.01</v>
      </c>
      <c r="BD170" s="945">
        <f t="shared" si="53"/>
        <v>11742504.59</v>
      </c>
      <c r="BE170" s="945">
        <f t="shared" si="51"/>
        <v>853056.41999999993</v>
      </c>
      <c r="BF170" s="934" t="s">
        <v>2240</v>
      </c>
      <c r="BG170" s="935" t="s">
        <v>275</v>
      </c>
      <c r="BH170" s="934" t="s">
        <v>2276</v>
      </c>
      <c r="BI170" s="946" t="e">
        <f t="shared" si="52"/>
        <v>#REF!</v>
      </c>
      <c r="BJ170" s="947" t="e">
        <v>#VALUE!</v>
      </c>
    </row>
    <row r="171" spans="1:62" s="807" customFormat="1" ht="114" customHeight="1">
      <c r="A171" s="933">
        <v>724703</v>
      </c>
      <c r="B171" s="934" t="s">
        <v>123</v>
      </c>
      <c r="C171" s="935" t="s">
        <v>35</v>
      </c>
      <c r="D171" s="934" t="s">
        <v>2118</v>
      </c>
      <c r="E171" s="913" t="s">
        <v>2209</v>
      </c>
      <c r="F171" s="914" t="s">
        <v>2210</v>
      </c>
      <c r="G171" s="936" t="e">
        <f>IF($AO171&lt;&gt;"",_xlfn.XLOOKUP(TEXT(A171,0),#REF!,#REF!,0),0)</f>
        <v>#REF!</v>
      </c>
      <c r="H171" s="936" t="e">
        <f>IF($AO171&lt;&gt;"",_xlfn.XLOOKUP(TEXT(A171,0),#REF!,#REF!,0),0)</f>
        <v>#REF!</v>
      </c>
      <c r="I171" s="936" t="e">
        <f>IF($AO171&lt;&gt;"", _xlfn.XLOOKUP(TEXT(A171,0),#REF!,#REF!,0),0)</f>
        <v>#REF!</v>
      </c>
      <c r="J171" s="936" t="e">
        <f>IF($AO171&lt;&gt;"",_xlfn.XLOOKUP(TEXT(A171,0),#REF!,#REF!,0),0)</f>
        <v>#REF!</v>
      </c>
      <c r="K171" s="936" t="e">
        <f>IF($AO171&lt;&gt;"",_xlfn.XLOOKUP(TEXT(A171,0),#REF!,#REF!,0),0)</f>
        <v>#REF!</v>
      </c>
      <c r="L171" s="936" t="e">
        <f>IF($AO171&lt;&gt;"",_xlfn.XLOOKUP(TEXT(A171,0),#REF!,#REF!,0),0)</f>
        <v>#REF!</v>
      </c>
      <c r="M171" s="937" t="e">
        <f t="shared" si="36"/>
        <v>#REF!</v>
      </c>
      <c r="N171" s="937" t="e">
        <f t="shared" si="37"/>
        <v>#REF!</v>
      </c>
      <c r="O171" s="937" t="e">
        <f t="shared" si="38"/>
        <v>#REF!</v>
      </c>
      <c r="P171" s="938" t="e">
        <f t="shared" si="39"/>
        <v>#REF!</v>
      </c>
      <c r="Q171" s="938" t="e">
        <f t="shared" si="40"/>
        <v>#REF!</v>
      </c>
      <c r="R171" s="938" t="e">
        <f t="shared" si="41"/>
        <v>#REF!</v>
      </c>
      <c r="S171" s="938" t="e">
        <f t="shared" si="42"/>
        <v>#REF!</v>
      </c>
      <c r="T171" s="938" t="e">
        <f t="shared" si="43"/>
        <v>#REF!</v>
      </c>
      <c r="U171" s="938" t="e">
        <f t="shared" si="44"/>
        <v>#REF!</v>
      </c>
      <c r="V171" s="938" t="e">
        <f t="shared" si="45"/>
        <v>#REF!</v>
      </c>
      <c r="W171" s="938" t="e">
        <f t="shared" si="46"/>
        <v>#REF!</v>
      </c>
      <c r="X171" s="938" t="e">
        <f t="shared" si="47"/>
        <v>#REF!</v>
      </c>
      <c r="Y171" s="989">
        <v>5314332</v>
      </c>
      <c r="Z171" s="989">
        <v>489465.1599999998</v>
      </c>
      <c r="AA171" s="989">
        <v>1504203.15</v>
      </c>
      <c r="AB171" s="989">
        <v>250928.85</v>
      </c>
      <c r="AC171" s="989">
        <v>0</v>
      </c>
      <c r="AD171" s="989">
        <v>0</v>
      </c>
      <c r="AE171" s="939">
        <v>7558929.1600000001</v>
      </c>
      <c r="AF171" s="939">
        <v>6818535.1500000004</v>
      </c>
      <c r="AG171" s="939">
        <v>740394.00999999978</v>
      </c>
      <c r="AH171" s="940" t="s">
        <v>2470</v>
      </c>
      <c r="AI171" s="941" t="s">
        <v>21282</v>
      </c>
      <c r="AJ171" s="941" t="s">
        <v>21276</v>
      </c>
      <c r="AK171" s="941" t="s">
        <v>21316</v>
      </c>
      <c r="AL171" s="1031" t="s">
        <v>2360</v>
      </c>
      <c r="AM171" s="936" t="s">
        <v>2239</v>
      </c>
      <c r="AN171" s="940" t="str">
        <f>_xlfn.XLOOKUP(A171,MPL!C:C,MPL!N:N, "Not Found",0)</f>
        <v>Obligated</v>
      </c>
      <c r="AO171" s="943">
        <f>_xlfn.LET(
_xlpm.r,_xlfn.XLOOKUP(A171,MPL!C:C,MPL!S:S, "",0),
IF(ISNUMBER(_xlpm.r),_xlpm.r,"")
)</f>
        <v>45461.477465277778</v>
      </c>
      <c r="AP171" s="943" t="str">
        <f t="shared" si="48"/>
        <v>Obligated</v>
      </c>
      <c r="AQ171" s="944">
        <v>0.6</v>
      </c>
      <c r="AR171" s="936">
        <v>444120.47999999986</v>
      </c>
      <c r="AS171" s="936">
        <v>3773474.6199999964</v>
      </c>
      <c r="AT171" s="936"/>
      <c r="AU171" s="936">
        <f t="shared" si="49"/>
        <v>4217595.0999999959</v>
      </c>
      <c r="AV171" s="936">
        <f t="shared" si="50"/>
        <v>0.15000000037252903</v>
      </c>
      <c r="AW171" s="945">
        <v>5314332</v>
      </c>
      <c r="AX171" s="945">
        <v>489465.16</v>
      </c>
      <c r="AY171" s="945">
        <v>1504203</v>
      </c>
      <c r="AZ171" s="945">
        <v>250928.85</v>
      </c>
      <c r="BA171" s="945">
        <v>0</v>
      </c>
      <c r="BB171" s="945">
        <v>0</v>
      </c>
      <c r="BC171" s="945">
        <v>7558929.0099999998</v>
      </c>
      <c r="BD171" s="945">
        <f t="shared" si="53"/>
        <v>6818535</v>
      </c>
      <c r="BE171" s="945">
        <f t="shared" si="51"/>
        <v>740394.01</v>
      </c>
      <c r="BF171" s="934" t="s">
        <v>2240</v>
      </c>
      <c r="BG171" s="935" t="s">
        <v>275</v>
      </c>
      <c r="BH171" s="934" t="s">
        <v>2276</v>
      </c>
      <c r="BI171" s="946" t="e">
        <f t="shared" si="52"/>
        <v>#REF!</v>
      </c>
      <c r="BJ171" s="947" t="e">
        <v>#VALUE!</v>
      </c>
    </row>
    <row r="172" spans="1:62" s="807" customFormat="1" ht="114" customHeight="1">
      <c r="A172" s="933">
        <v>679780</v>
      </c>
      <c r="B172" s="934" t="s">
        <v>104</v>
      </c>
      <c r="C172" s="935" t="s">
        <v>35</v>
      </c>
      <c r="D172" s="934" t="s">
        <v>2118</v>
      </c>
      <c r="E172" s="913" t="s">
        <v>2209</v>
      </c>
      <c r="F172" s="914" t="s">
        <v>2210</v>
      </c>
      <c r="G172" s="936" t="e">
        <f>IF($AO172&lt;&gt;"",_xlfn.XLOOKUP(TEXT(A172,0),#REF!,#REF!,0),0)</f>
        <v>#REF!</v>
      </c>
      <c r="H172" s="936" t="e">
        <f>IF($AO172&lt;&gt;"",_xlfn.XLOOKUP(TEXT(A172,0),#REF!,#REF!,0),0)</f>
        <v>#REF!</v>
      </c>
      <c r="I172" s="936" t="e">
        <f>IF($AO172&lt;&gt;"", _xlfn.XLOOKUP(TEXT(A172,0),#REF!,#REF!,0),0)</f>
        <v>#REF!</v>
      </c>
      <c r="J172" s="936" t="e">
        <f>IF($AO172&lt;&gt;"",_xlfn.XLOOKUP(TEXT(A172,0),#REF!,#REF!,0),0)</f>
        <v>#REF!</v>
      </c>
      <c r="K172" s="936" t="e">
        <f>IF($AO172&lt;&gt;"",_xlfn.XLOOKUP(TEXT(A172,0),#REF!,#REF!,0),0)</f>
        <v>#REF!</v>
      </c>
      <c r="L172" s="936" t="e">
        <f>IF($AO172&lt;&gt;"",_xlfn.XLOOKUP(TEXT(A172,0),#REF!,#REF!,0),0)</f>
        <v>#REF!</v>
      </c>
      <c r="M172" s="937" t="e">
        <f t="shared" si="36"/>
        <v>#REF!</v>
      </c>
      <c r="N172" s="937" t="e">
        <f t="shared" si="37"/>
        <v>#REF!</v>
      </c>
      <c r="O172" s="937" t="e">
        <f t="shared" si="38"/>
        <v>#REF!</v>
      </c>
      <c r="P172" s="938" t="e">
        <f t="shared" si="39"/>
        <v>#REF!</v>
      </c>
      <c r="Q172" s="938" t="e">
        <f t="shared" si="40"/>
        <v>#REF!</v>
      </c>
      <c r="R172" s="938" t="e">
        <f t="shared" si="41"/>
        <v>#REF!</v>
      </c>
      <c r="S172" s="938" t="e">
        <f t="shared" si="42"/>
        <v>#REF!</v>
      </c>
      <c r="T172" s="938" t="e">
        <f t="shared" si="43"/>
        <v>#REF!</v>
      </c>
      <c r="U172" s="938" t="e">
        <f t="shared" si="44"/>
        <v>#REF!</v>
      </c>
      <c r="V172" s="938" t="e">
        <f t="shared" si="45"/>
        <v>#REF!</v>
      </c>
      <c r="W172" s="938" t="e">
        <f t="shared" si="46"/>
        <v>#REF!</v>
      </c>
      <c r="X172" s="938" t="e">
        <f t="shared" si="47"/>
        <v>#REF!</v>
      </c>
      <c r="Y172" s="989">
        <v>20710527</v>
      </c>
      <c r="Z172" s="989">
        <v>871692</v>
      </c>
      <c r="AA172" s="989">
        <v>3212958</v>
      </c>
      <c r="AB172" s="989">
        <v>304684</v>
      </c>
      <c r="AC172" s="989">
        <v>0</v>
      </c>
      <c r="AD172" s="989">
        <v>0</v>
      </c>
      <c r="AE172" s="939">
        <v>25099861</v>
      </c>
      <c r="AF172" s="939">
        <v>23923485</v>
      </c>
      <c r="AG172" s="939">
        <v>1176376</v>
      </c>
      <c r="AH172" s="940" t="s">
        <v>2470</v>
      </c>
      <c r="AI172" s="941" t="s">
        <v>21282</v>
      </c>
      <c r="AJ172" s="941" t="s">
        <v>21276</v>
      </c>
      <c r="AK172" s="941" t="s">
        <v>21310</v>
      </c>
      <c r="AL172" s="1031" t="s">
        <v>2360</v>
      </c>
      <c r="AM172" s="936" t="s">
        <v>2239</v>
      </c>
      <c r="AN172" s="940" t="str">
        <f>_xlfn.XLOOKUP(A172,MPL!C:C,MPL!N:N, "Not Found",0)</f>
        <v>Obligated</v>
      </c>
      <c r="AO172" s="943">
        <f>_xlfn.LET(
_xlpm.r,_xlfn.XLOOKUP(A172,MPL!C:C,MPL!S:S, "",0),
IF(ISNUMBER(_xlpm.r),_xlpm.r,"")
)</f>
        <v>45233.479212962964</v>
      </c>
      <c r="AP172" s="943" t="str">
        <f t="shared" si="48"/>
        <v>Obligated</v>
      </c>
      <c r="AQ172" s="944">
        <v>0.78</v>
      </c>
      <c r="AR172" s="936">
        <v>1082061.5199999996</v>
      </c>
      <c r="AS172" s="936">
        <v>6687522.8799999924</v>
      </c>
      <c r="AT172" s="936"/>
      <c r="AU172" s="936">
        <f t="shared" si="49"/>
        <v>7769584.399999992</v>
      </c>
      <c r="AV172" s="936">
        <f t="shared" si="50"/>
        <v>0</v>
      </c>
      <c r="AW172" s="945">
        <v>20710527</v>
      </c>
      <c r="AX172" s="945">
        <v>1176376</v>
      </c>
      <c r="AY172" s="945">
        <v>3212958</v>
      </c>
      <c r="AZ172" s="945">
        <v>0</v>
      </c>
      <c r="BA172" s="945">
        <v>0</v>
      </c>
      <c r="BB172" s="945">
        <v>0</v>
      </c>
      <c r="BC172" s="945">
        <v>25099861</v>
      </c>
      <c r="BD172" s="945">
        <f t="shared" si="53"/>
        <v>23923485</v>
      </c>
      <c r="BE172" s="945">
        <f t="shared" si="51"/>
        <v>1176376</v>
      </c>
      <c r="BF172" s="934" t="s">
        <v>2240</v>
      </c>
      <c r="BG172" s="935" t="s">
        <v>275</v>
      </c>
      <c r="BH172" s="934" t="s">
        <v>2276</v>
      </c>
      <c r="BI172" s="946" t="e">
        <f t="shared" si="52"/>
        <v>#REF!</v>
      </c>
      <c r="BJ172" s="947" t="e">
        <v>#VALUE!</v>
      </c>
    </row>
    <row r="173" spans="1:62" s="807" customFormat="1" ht="114" customHeight="1">
      <c r="A173" s="933">
        <v>698439</v>
      </c>
      <c r="B173" s="934" t="s">
        <v>99</v>
      </c>
      <c r="C173" s="935" t="s">
        <v>35</v>
      </c>
      <c r="D173" s="934" t="s">
        <v>2118</v>
      </c>
      <c r="E173" s="913" t="s">
        <v>2209</v>
      </c>
      <c r="F173" s="914" t="s">
        <v>2210</v>
      </c>
      <c r="G173" s="936" t="e">
        <f>IF($AO173&lt;&gt;"",_xlfn.XLOOKUP(TEXT(A173,0),#REF!,#REF!,0),0)</f>
        <v>#REF!</v>
      </c>
      <c r="H173" s="936" t="e">
        <f>IF($AO173&lt;&gt;"",_xlfn.XLOOKUP(TEXT(A173,0),#REF!,#REF!,0),0)</f>
        <v>#REF!</v>
      </c>
      <c r="I173" s="936" t="e">
        <f>IF($AO173&lt;&gt;"", _xlfn.XLOOKUP(TEXT(A173,0),#REF!,#REF!,0),0)</f>
        <v>#REF!</v>
      </c>
      <c r="J173" s="936" t="e">
        <f>IF($AO173&lt;&gt;"",_xlfn.XLOOKUP(TEXT(A173,0),#REF!,#REF!,0),0)</f>
        <v>#REF!</v>
      </c>
      <c r="K173" s="936" t="e">
        <f>IF($AO173&lt;&gt;"",_xlfn.XLOOKUP(TEXT(A173,0),#REF!,#REF!,0),0)</f>
        <v>#REF!</v>
      </c>
      <c r="L173" s="936" t="e">
        <f>IF($AO173&lt;&gt;"",_xlfn.XLOOKUP(TEXT(A173,0),#REF!,#REF!,0),0)</f>
        <v>#REF!</v>
      </c>
      <c r="M173" s="937" t="e">
        <f t="shared" si="36"/>
        <v>#REF!</v>
      </c>
      <c r="N173" s="937" t="e">
        <f t="shared" si="37"/>
        <v>#REF!</v>
      </c>
      <c r="O173" s="937" t="e">
        <f t="shared" si="38"/>
        <v>#REF!</v>
      </c>
      <c r="P173" s="938" t="e">
        <f t="shared" si="39"/>
        <v>#REF!</v>
      </c>
      <c r="Q173" s="938" t="e">
        <f t="shared" si="40"/>
        <v>#REF!</v>
      </c>
      <c r="R173" s="938" t="e">
        <f t="shared" si="41"/>
        <v>#REF!</v>
      </c>
      <c r="S173" s="938" t="e">
        <f t="shared" si="42"/>
        <v>#REF!</v>
      </c>
      <c r="T173" s="938" t="e">
        <f t="shared" si="43"/>
        <v>#REF!</v>
      </c>
      <c r="U173" s="938" t="e">
        <f t="shared" si="44"/>
        <v>#REF!</v>
      </c>
      <c r="V173" s="938" t="e">
        <f t="shared" si="45"/>
        <v>#REF!</v>
      </c>
      <c r="W173" s="938" t="e">
        <f t="shared" si="46"/>
        <v>#REF!</v>
      </c>
      <c r="X173" s="938" t="e">
        <f t="shared" si="47"/>
        <v>#REF!</v>
      </c>
      <c r="Y173" s="989">
        <v>7073217</v>
      </c>
      <c r="Z173" s="989">
        <v>888414</v>
      </c>
      <c r="AA173" s="989">
        <v>1653390</v>
      </c>
      <c r="AB173" s="989">
        <v>399291</v>
      </c>
      <c r="AC173" s="989">
        <v>0</v>
      </c>
      <c r="AD173" s="989">
        <v>0</v>
      </c>
      <c r="AE173" s="939">
        <v>10014312</v>
      </c>
      <c r="AF173" s="939">
        <v>8726607</v>
      </c>
      <c r="AG173" s="939">
        <v>1287705</v>
      </c>
      <c r="AH173" s="940" t="s">
        <v>2470</v>
      </c>
      <c r="AI173" s="941" t="s">
        <v>21282</v>
      </c>
      <c r="AJ173" s="941" t="s">
        <v>21276</v>
      </c>
      <c r="AK173" s="941" t="s">
        <v>21313</v>
      </c>
      <c r="AL173" s="1031" t="s">
        <v>2360</v>
      </c>
      <c r="AM173" s="936" t="s">
        <v>2239</v>
      </c>
      <c r="AN173" s="940" t="str">
        <f>_xlfn.XLOOKUP(A173,MPL!C:C,MPL!N:N, "Not Found",0)</f>
        <v>Obligated</v>
      </c>
      <c r="AO173" s="943">
        <f>_xlfn.LET(
_xlpm.r,_xlfn.XLOOKUP(A173,MPL!C:C,MPL!S:S, "",0),
IF(ISNUMBER(_xlpm.r),_xlpm.r,"")
)</f>
        <v>45233.479212962964</v>
      </c>
      <c r="AP173" s="943" t="str">
        <f t="shared" si="48"/>
        <v>Obligated</v>
      </c>
      <c r="AQ173" s="944">
        <v>0.53</v>
      </c>
      <c r="AR173" s="936">
        <v>1344027.3999999994</v>
      </c>
      <c r="AS173" s="936">
        <v>2142717.6199999992</v>
      </c>
      <c r="AT173" s="936"/>
      <c r="AU173" s="936">
        <f t="shared" si="49"/>
        <v>3486745.0199999986</v>
      </c>
      <c r="AV173" s="936">
        <f t="shared" si="50"/>
        <v>0</v>
      </c>
      <c r="AW173" s="945">
        <v>7073217</v>
      </c>
      <c r="AX173" s="945">
        <v>1287705</v>
      </c>
      <c r="AY173" s="945">
        <v>1653390</v>
      </c>
      <c r="AZ173" s="945">
        <v>0</v>
      </c>
      <c r="BA173" s="945">
        <v>0</v>
      </c>
      <c r="BB173" s="945">
        <v>0</v>
      </c>
      <c r="BC173" s="945">
        <v>10014312</v>
      </c>
      <c r="BD173" s="945">
        <f t="shared" si="53"/>
        <v>8726607</v>
      </c>
      <c r="BE173" s="945">
        <f t="shared" si="51"/>
        <v>1287705</v>
      </c>
      <c r="BF173" s="934" t="s">
        <v>2240</v>
      </c>
      <c r="BG173" s="935" t="s">
        <v>275</v>
      </c>
      <c r="BH173" s="934" t="s">
        <v>2276</v>
      </c>
      <c r="BI173" s="946" t="e">
        <f t="shared" si="52"/>
        <v>#REF!</v>
      </c>
      <c r="BJ173" s="947" t="e">
        <v>#VALUE!</v>
      </c>
    </row>
    <row r="174" spans="1:62" s="827" customFormat="1" ht="114" customHeight="1">
      <c r="A174" s="933">
        <v>678793</v>
      </c>
      <c r="B174" s="934" t="s">
        <v>100</v>
      </c>
      <c r="C174" s="935" t="s">
        <v>35</v>
      </c>
      <c r="D174" s="934" t="s">
        <v>2118</v>
      </c>
      <c r="E174" s="913" t="s">
        <v>2209</v>
      </c>
      <c r="F174" s="914" t="s">
        <v>2210</v>
      </c>
      <c r="G174" s="936" t="e">
        <f>IF($AO174&lt;&gt;"",_xlfn.XLOOKUP(TEXT(A174,0),#REF!,#REF!,0),0)</f>
        <v>#REF!</v>
      </c>
      <c r="H174" s="936" t="e">
        <f>IF($AO174&lt;&gt;"",_xlfn.XLOOKUP(TEXT(A174,0),#REF!,#REF!,0),0)</f>
        <v>#REF!</v>
      </c>
      <c r="I174" s="936" t="e">
        <f>IF($AO174&lt;&gt;"", _xlfn.XLOOKUP(TEXT(A174,0),#REF!,#REF!,0),0)</f>
        <v>#REF!</v>
      </c>
      <c r="J174" s="936" t="e">
        <f>IF($AO174&lt;&gt;"",_xlfn.XLOOKUP(TEXT(A174,0),#REF!,#REF!,0),0)</f>
        <v>#REF!</v>
      </c>
      <c r="K174" s="936" t="e">
        <f>IF($AO174&lt;&gt;"",_xlfn.XLOOKUP(TEXT(A174,0),#REF!,#REF!,0),0)</f>
        <v>#REF!</v>
      </c>
      <c r="L174" s="936" t="e">
        <f>IF($AO174&lt;&gt;"",_xlfn.XLOOKUP(TEXT(A174,0),#REF!,#REF!,0),0)</f>
        <v>#REF!</v>
      </c>
      <c r="M174" s="937" t="e">
        <f t="shared" si="36"/>
        <v>#REF!</v>
      </c>
      <c r="N174" s="937" t="e">
        <f t="shared" si="37"/>
        <v>#REF!</v>
      </c>
      <c r="O174" s="937" t="e">
        <f t="shared" si="38"/>
        <v>#REF!</v>
      </c>
      <c r="P174" s="938" t="e">
        <f t="shared" si="39"/>
        <v>#REF!</v>
      </c>
      <c r="Q174" s="938" t="e">
        <f t="shared" si="40"/>
        <v>#REF!</v>
      </c>
      <c r="R174" s="938" t="e">
        <f t="shared" si="41"/>
        <v>#REF!</v>
      </c>
      <c r="S174" s="938" t="e">
        <f t="shared" si="42"/>
        <v>#REF!</v>
      </c>
      <c r="T174" s="938" t="e">
        <f t="shared" si="43"/>
        <v>#REF!</v>
      </c>
      <c r="U174" s="938" t="e">
        <f t="shared" si="44"/>
        <v>#REF!</v>
      </c>
      <c r="V174" s="938" t="e">
        <f t="shared" si="45"/>
        <v>#REF!</v>
      </c>
      <c r="W174" s="938" t="e">
        <f t="shared" si="46"/>
        <v>#REF!</v>
      </c>
      <c r="X174" s="938" t="e">
        <f t="shared" si="47"/>
        <v>#REF!</v>
      </c>
      <c r="Y174" s="989">
        <v>11019180.1</v>
      </c>
      <c r="Z174" s="989">
        <v>954580.45000000135</v>
      </c>
      <c r="AA174" s="989">
        <v>2291581</v>
      </c>
      <c r="AB174" s="989">
        <v>397623.91</v>
      </c>
      <c r="AC174" s="989">
        <v>0</v>
      </c>
      <c r="AD174" s="989">
        <v>0</v>
      </c>
      <c r="AE174" s="939">
        <v>14662965.460000001</v>
      </c>
      <c r="AF174" s="939">
        <v>13310761.1</v>
      </c>
      <c r="AG174" s="939">
        <v>1352204.3600000013</v>
      </c>
      <c r="AH174" s="940" t="s">
        <v>2470</v>
      </c>
      <c r="AI174" s="941" t="s">
        <v>21282</v>
      </c>
      <c r="AJ174" s="941" t="s">
        <v>21276</v>
      </c>
      <c r="AK174" s="941" t="s">
        <v>21315</v>
      </c>
      <c r="AL174" s="1031" t="s">
        <v>2360</v>
      </c>
      <c r="AM174" s="936" t="s">
        <v>2239</v>
      </c>
      <c r="AN174" s="940" t="str">
        <f>_xlfn.XLOOKUP(A174,MPL!C:C,MPL!N:N, "Not Found",0)</f>
        <v>Obligated</v>
      </c>
      <c r="AO174" s="943">
        <f>_xlfn.LET(
_xlpm.r,_xlfn.XLOOKUP(A174,MPL!C:C,MPL!S:S, "",0),
IF(ISNUMBER(_xlpm.r),_xlpm.r,"")
)</f>
        <v>45233.479212962964</v>
      </c>
      <c r="AP174" s="943" t="str">
        <f t="shared" si="48"/>
        <v>Obligated</v>
      </c>
      <c r="AQ174" s="944">
        <v>0.55000000000000004</v>
      </c>
      <c r="AR174" s="936">
        <v>1413781.3700000013</v>
      </c>
      <c r="AS174" s="936">
        <v>3675869.9099999839</v>
      </c>
      <c r="AT174" s="936"/>
      <c r="AU174" s="936">
        <f t="shared" si="49"/>
        <v>5089651.2799999854</v>
      </c>
      <c r="AV174" s="936">
        <f t="shared" si="50"/>
        <v>0</v>
      </c>
      <c r="AW174" s="945">
        <v>11019180.1</v>
      </c>
      <c r="AX174" s="945">
        <v>1352204.36</v>
      </c>
      <c r="AY174" s="945">
        <v>2291581</v>
      </c>
      <c r="AZ174" s="945">
        <v>0</v>
      </c>
      <c r="BA174" s="945">
        <v>0</v>
      </c>
      <c r="BB174" s="945">
        <v>0</v>
      </c>
      <c r="BC174" s="945">
        <v>14662965.459999999</v>
      </c>
      <c r="BD174" s="945">
        <f t="shared" si="53"/>
        <v>13310761.1</v>
      </c>
      <c r="BE174" s="945">
        <f t="shared" si="51"/>
        <v>1352204.36</v>
      </c>
      <c r="BF174" s="934" t="s">
        <v>2240</v>
      </c>
      <c r="BG174" s="935" t="s">
        <v>275</v>
      </c>
      <c r="BH174" s="934" t="s">
        <v>2276</v>
      </c>
      <c r="BI174" s="946" t="e">
        <f t="shared" si="52"/>
        <v>#REF!</v>
      </c>
      <c r="BJ174" s="947" t="e">
        <v>#VALUE!</v>
      </c>
    </row>
    <row r="175" spans="1:62" s="807" customFormat="1" ht="114" customHeight="1">
      <c r="A175" s="933">
        <v>701472</v>
      </c>
      <c r="B175" s="934" t="s">
        <v>143</v>
      </c>
      <c r="C175" s="935" t="s">
        <v>35</v>
      </c>
      <c r="D175" s="934" t="s">
        <v>2118</v>
      </c>
      <c r="E175" s="913" t="s">
        <v>2209</v>
      </c>
      <c r="F175" s="914" t="s">
        <v>2210</v>
      </c>
      <c r="G175" s="936" t="e">
        <f>IF($AO175&lt;&gt;"",_xlfn.XLOOKUP(TEXT(A175,0),#REF!,#REF!,0),0)</f>
        <v>#REF!</v>
      </c>
      <c r="H175" s="936" t="e">
        <f>IF($AO175&lt;&gt;"",_xlfn.XLOOKUP(TEXT(A175,0),#REF!,#REF!,0),0)</f>
        <v>#REF!</v>
      </c>
      <c r="I175" s="936" t="e">
        <f>IF($AO175&lt;&gt;"", _xlfn.XLOOKUP(TEXT(A175,0),#REF!,#REF!,0),0)</f>
        <v>#REF!</v>
      </c>
      <c r="J175" s="936" t="e">
        <f>IF($AO175&lt;&gt;"",_xlfn.XLOOKUP(TEXT(A175,0),#REF!,#REF!,0),0)</f>
        <v>#REF!</v>
      </c>
      <c r="K175" s="936" t="e">
        <f>IF($AO175&lt;&gt;"",_xlfn.XLOOKUP(TEXT(A175,0),#REF!,#REF!,0),0)</f>
        <v>#REF!</v>
      </c>
      <c r="L175" s="936" t="e">
        <f>IF($AO175&lt;&gt;"",_xlfn.XLOOKUP(TEXT(A175,0),#REF!,#REF!,0),0)</f>
        <v>#REF!</v>
      </c>
      <c r="M175" s="937" t="e">
        <f t="shared" si="36"/>
        <v>#REF!</v>
      </c>
      <c r="N175" s="937" t="e">
        <f t="shared" si="37"/>
        <v>#REF!</v>
      </c>
      <c r="O175" s="937" t="e">
        <f t="shared" si="38"/>
        <v>#REF!</v>
      </c>
      <c r="P175" s="938" t="e">
        <f t="shared" si="39"/>
        <v>#REF!</v>
      </c>
      <c r="Q175" s="938" t="e">
        <f t="shared" si="40"/>
        <v>#REF!</v>
      </c>
      <c r="R175" s="938" t="e">
        <f t="shared" si="41"/>
        <v>#REF!</v>
      </c>
      <c r="S175" s="938" t="e">
        <f t="shared" si="42"/>
        <v>#REF!</v>
      </c>
      <c r="T175" s="938" t="e">
        <f t="shared" si="43"/>
        <v>#REF!</v>
      </c>
      <c r="U175" s="938" t="e">
        <f t="shared" si="44"/>
        <v>#REF!</v>
      </c>
      <c r="V175" s="938" t="e">
        <f t="shared" si="45"/>
        <v>#REF!</v>
      </c>
      <c r="W175" s="938" t="e">
        <f t="shared" si="46"/>
        <v>#REF!</v>
      </c>
      <c r="X175" s="938" t="e">
        <f t="shared" si="47"/>
        <v>#REF!</v>
      </c>
      <c r="Y175" s="989">
        <v>6538769.4400000004</v>
      </c>
      <c r="Z175" s="989">
        <v>585944.46</v>
      </c>
      <c r="AA175" s="989">
        <v>1640383</v>
      </c>
      <c r="AB175" s="989">
        <v>276181.28999999998</v>
      </c>
      <c r="AC175" s="989">
        <v>0</v>
      </c>
      <c r="AD175" s="989">
        <v>0</v>
      </c>
      <c r="AE175" s="939">
        <v>9041278.1900000013</v>
      </c>
      <c r="AF175" s="939">
        <v>8179152.4400000004</v>
      </c>
      <c r="AG175" s="939">
        <v>862125.75</v>
      </c>
      <c r="AH175" s="940" t="s">
        <v>2470</v>
      </c>
      <c r="AI175" s="941" t="s">
        <v>21282</v>
      </c>
      <c r="AJ175" s="941" t="s">
        <v>21276</v>
      </c>
      <c r="AK175" s="941" t="s">
        <v>21318</v>
      </c>
      <c r="AL175" s="1031" t="s">
        <v>2360</v>
      </c>
      <c r="AM175" s="936" t="s">
        <v>2239</v>
      </c>
      <c r="AN175" s="940" t="str">
        <f>_xlfn.XLOOKUP(A175,MPL!C:C,MPL!N:N, "Not Found",0)</f>
        <v>Obligated</v>
      </c>
      <c r="AO175" s="943">
        <f>_xlfn.LET(
_xlpm.r,_xlfn.XLOOKUP(A175,MPL!C:C,MPL!S:S, "",0),
IF(ISNUMBER(_xlpm.r),_xlpm.r,"")
)</f>
        <v>45422.428449074076</v>
      </c>
      <c r="AP175" s="943" t="str">
        <f t="shared" si="48"/>
        <v>Obligated</v>
      </c>
      <c r="AQ175" s="944">
        <v>0.83</v>
      </c>
      <c r="AR175" s="936">
        <v>356061.7900000005</v>
      </c>
      <c r="AS175" s="936">
        <v>4266182.3100000005</v>
      </c>
      <c r="AT175" s="936"/>
      <c r="AU175" s="936">
        <f t="shared" si="49"/>
        <v>4622244.1000000015</v>
      </c>
      <c r="AV175" s="936">
        <f t="shared" si="50"/>
        <v>0</v>
      </c>
      <c r="AW175" s="945">
        <v>6538769.4400000004</v>
      </c>
      <c r="AX175" s="945">
        <v>862125.75</v>
      </c>
      <c r="AY175" s="945">
        <v>1640383</v>
      </c>
      <c r="AZ175" s="945">
        <v>0</v>
      </c>
      <c r="BA175" s="945">
        <v>0</v>
      </c>
      <c r="BB175" s="945">
        <v>0</v>
      </c>
      <c r="BC175" s="945">
        <v>9041278.1900000013</v>
      </c>
      <c r="BD175" s="945">
        <f t="shared" si="53"/>
        <v>8179152.4400000004</v>
      </c>
      <c r="BE175" s="945">
        <f t="shared" si="51"/>
        <v>862125.75</v>
      </c>
      <c r="BF175" s="934" t="s">
        <v>2240</v>
      </c>
      <c r="BG175" s="935" t="s">
        <v>275</v>
      </c>
      <c r="BH175" s="934" t="s">
        <v>2276</v>
      </c>
      <c r="BI175" s="946" t="e">
        <f t="shared" si="52"/>
        <v>#REF!</v>
      </c>
      <c r="BJ175" s="947" t="e">
        <v>#VALUE!</v>
      </c>
    </row>
    <row r="176" spans="1:62" s="807" customFormat="1" ht="114" customHeight="1">
      <c r="A176" s="933">
        <v>659715</v>
      </c>
      <c r="B176" s="934" t="s">
        <v>59</v>
      </c>
      <c r="C176" s="935" t="s">
        <v>35</v>
      </c>
      <c r="D176" s="934" t="s">
        <v>2118</v>
      </c>
      <c r="E176" s="913" t="s">
        <v>2209</v>
      </c>
      <c r="F176" s="914" t="s">
        <v>2210</v>
      </c>
      <c r="G176" s="936" t="e">
        <f>IF($AO176&lt;&gt;"",_xlfn.XLOOKUP(TEXT(A176,0),#REF!,#REF!,0),0)</f>
        <v>#REF!</v>
      </c>
      <c r="H176" s="936" t="e">
        <f>IF($AO176&lt;&gt;"",_xlfn.XLOOKUP(TEXT(A176,0),#REF!,#REF!,0),0)</f>
        <v>#REF!</v>
      </c>
      <c r="I176" s="936" t="e">
        <f>IF($AO176&lt;&gt;"", _xlfn.XLOOKUP(TEXT(A176,0),#REF!,#REF!,0),0)</f>
        <v>#REF!</v>
      </c>
      <c r="J176" s="936" t="e">
        <f>IF($AO176&lt;&gt;"",_xlfn.XLOOKUP(TEXT(A176,0),#REF!,#REF!,0),0)</f>
        <v>#REF!</v>
      </c>
      <c r="K176" s="936" t="e">
        <f>IF($AO176&lt;&gt;"",_xlfn.XLOOKUP(TEXT(A176,0),#REF!,#REF!,0),0)</f>
        <v>#REF!</v>
      </c>
      <c r="L176" s="936" t="e">
        <f>IF($AO176&lt;&gt;"",_xlfn.XLOOKUP(TEXT(A176,0),#REF!,#REF!,0),0)</f>
        <v>#REF!</v>
      </c>
      <c r="M176" s="937" t="e">
        <f t="shared" si="36"/>
        <v>#REF!</v>
      </c>
      <c r="N176" s="937" t="e">
        <f t="shared" si="37"/>
        <v>#REF!</v>
      </c>
      <c r="O176" s="937" t="e">
        <f t="shared" si="38"/>
        <v>#REF!</v>
      </c>
      <c r="P176" s="938" t="e">
        <f t="shared" si="39"/>
        <v>#REF!</v>
      </c>
      <c r="Q176" s="938" t="e">
        <f t="shared" si="40"/>
        <v>#REF!</v>
      </c>
      <c r="R176" s="938" t="e">
        <f t="shared" si="41"/>
        <v>#REF!</v>
      </c>
      <c r="S176" s="938" t="e">
        <f t="shared" si="42"/>
        <v>#REF!</v>
      </c>
      <c r="T176" s="938" t="e">
        <f t="shared" si="43"/>
        <v>#REF!</v>
      </c>
      <c r="U176" s="938" t="e">
        <f t="shared" si="44"/>
        <v>#REF!</v>
      </c>
      <c r="V176" s="938" t="e">
        <f t="shared" si="45"/>
        <v>#REF!</v>
      </c>
      <c r="W176" s="938" t="e">
        <f t="shared" si="46"/>
        <v>#REF!</v>
      </c>
      <c r="X176" s="938" t="e">
        <f t="shared" si="47"/>
        <v>#REF!</v>
      </c>
      <c r="Y176" s="939">
        <v>5738710</v>
      </c>
      <c r="Z176" s="939">
        <v>137843.33525368175</v>
      </c>
      <c r="AA176" s="939">
        <v>1197087</v>
      </c>
      <c r="AB176" s="939">
        <v>52403.664746318245</v>
      </c>
      <c r="AC176" s="939">
        <v>0</v>
      </c>
      <c r="AD176" s="939">
        <v>0</v>
      </c>
      <c r="AE176" s="939">
        <v>7126044</v>
      </c>
      <c r="AF176" s="939">
        <v>6935797</v>
      </c>
      <c r="AG176" s="939">
        <v>190247</v>
      </c>
      <c r="AH176" s="940" t="s">
        <v>2521</v>
      </c>
      <c r="AI176" s="941" t="s">
        <v>21282</v>
      </c>
      <c r="AJ176" s="941" t="s">
        <v>21276</v>
      </c>
      <c r="AK176" s="941" t="s">
        <v>21297</v>
      </c>
      <c r="AL176" s="1031" t="s">
        <v>2360</v>
      </c>
      <c r="AM176" s="936" t="s">
        <v>2239</v>
      </c>
      <c r="AN176" s="940" t="str">
        <f>_xlfn.XLOOKUP(A176,MPL!C:C,MPL!N:N, "Not Found",0)</f>
        <v>Obligated</v>
      </c>
      <c r="AO176" s="943">
        <f>_xlfn.LET(
_xlpm.r,_xlfn.XLOOKUP(A176,MPL!C:C,MPL!S:S, "",0),
IF(ISNUMBER(_xlpm.r),_xlpm.r,"")
)</f>
        <v>44922.495069444441</v>
      </c>
      <c r="AP176" s="943" t="str">
        <f t="shared" si="48"/>
        <v>Obligated</v>
      </c>
      <c r="AQ176" s="944">
        <v>0.91</v>
      </c>
      <c r="AR176" s="936">
        <v>771300.4700000009</v>
      </c>
      <c r="AS176" s="936">
        <v>5466320.3200000208</v>
      </c>
      <c r="AT176" s="936"/>
      <c r="AU176" s="936">
        <f t="shared" si="49"/>
        <v>6237620.7900000215</v>
      </c>
      <c r="AV176" s="936">
        <f t="shared" si="50"/>
        <v>-2008113.9755694401</v>
      </c>
      <c r="AW176" s="945">
        <v>7074498.4201878887</v>
      </c>
      <c r="AX176" s="945">
        <v>129540</v>
      </c>
      <c r="AY176" s="945">
        <v>1880872.5823277021</v>
      </c>
      <c r="AZ176" s="945">
        <v>49247</v>
      </c>
      <c r="BA176" s="945">
        <v>0</v>
      </c>
      <c r="BB176" s="945">
        <v>0</v>
      </c>
      <c r="BC176" s="945">
        <v>9134157.9755694401</v>
      </c>
      <c r="BD176" s="945">
        <f t="shared" si="53"/>
        <v>8955371.0025155917</v>
      </c>
      <c r="BE176" s="945">
        <f t="shared" si="51"/>
        <v>178787</v>
      </c>
      <c r="BF176" s="934" t="s">
        <v>2223</v>
      </c>
      <c r="BG176" s="949" t="s">
        <v>2220</v>
      </c>
      <c r="BH176" s="934" t="s">
        <v>2376</v>
      </c>
      <c r="BI176" s="946" t="e">
        <f t="shared" si="52"/>
        <v>#REF!</v>
      </c>
      <c r="BJ176" s="947" t="e">
        <v>#VALUE!</v>
      </c>
    </row>
    <row r="177" spans="1:62" s="807" customFormat="1" ht="114" customHeight="1">
      <c r="A177" s="933">
        <v>660239</v>
      </c>
      <c r="B177" s="934" t="s">
        <v>2377</v>
      </c>
      <c r="C177" s="935" t="s">
        <v>35</v>
      </c>
      <c r="D177" s="934" t="s">
        <v>2118</v>
      </c>
      <c r="E177" s="913" t="s">
        <v>2209</v>
      </c>
      <c r="F177" s="914" t="s">
        <v>2210</v>
      </c>
      <c r="G177" s="936" t="e">
        <f>IF($AO177&lt;&gt;"",_xlfn.XLOOKUP(TEXT(A177,0),#REF!,#REF!,0),0)</f>
        <v>#REF!</v>
      </c>
      <c r="H177" s="936" t="e">
        <f>IF($AO177&lt;&gt;"",_xlfn.XLOOKUP(TEXT(A177,0),#REF!,#REF!,0),0)</f>
        <v>#REF!</v>
      </c>
      <c r="I177" s="936" t="e">
        <f>IF($AO177&lt;&gt;"", _xlfn.XLOOKUP(TEXT(A177,0),#REF!,#REF!,0),0)</f>
        <v>#REF!</v>
      </c>
      <c r="J177" s="936" t="e">
        <f>IF($AO177&lt;&gt;"",_xlfn.XLOOKUP(TEXT(A177,0),#REF!,#REF!,0),0)</f>
        <v>#REF!</v>
      </c>
      <c r="K177" s="936" t="e">
        <f>IF($AO177&lt;&gt;"",_xlfn.XLOOKUP(TEXT(A177,0),#REF!,#REF!,0),0)</f>
        <v>#REF!</v>
      </c>
      <c r="L177" s="936" t="e">
        <f>IF($AO177&lt;&gt;"",_xlfn.XLOOKUP(TEXT(A177,0),#REF!,#REF!,0),0)</f>
        <v>#REF!</v>
      </c>
      <c r="M177" s="937" t="e">
        <f t="shared" si="36"/>
        <v>#REF!</v>
      </c>
      <c r="N177" s="937" t="e">
        <f t="shared" si="37"/>
        <v>#REF!</v>
      </c>
      <c r="O177" s="937" t="e">
        <f t="shared" si="38"/>
        <v>#REF!</v>
      </c>
      <c r="P177" s="938" t="e">
        <f t="shared" si="39"/>
        <v>#REF!</v>
      </c>
      <c r="Q177" s="938" t="e">
        <f t="shared" si="40"/>
        <v>#REF!</v>
      </c>
      <c r="R177" s="938" t="e">
        <f t="shared" si="41"/>
        <v>#REF!</v>
      </c>
      <c r="S177" s="938" t="e">
        <f t="shared" si="42"/>
        <v>#REF!</v>
      </c>
      <c r="T177" s="938" t="e">
        <f t="shared" si="43"/>
        <v>#REF!</v>
      </c>
      <c r="U177" s="938" t="e">
        <f t="shared" si="44"/>
        <v>#REF!</v>
      </c>
      <c r="V177" s="938" t="e">
        <f t="shared" si="45"/>
        <v>#REF!</v>
      </c>
      <c r="W177" s="938" t="e">
        <f t="shared" si="46"/>
        <v>#REF!</v>
      </c>
      <c r="X177" s="938" t="e">
        <f t="shared" si="47"/>
        <v>#REF!</v>
      </c>
      <c r="Y177" s="989">
        <v>12489008.470000001</v>
      </c>
      <c r="Z177" s="989">
        <v>607135.37550032954</v>
      </c>
      <c r="AA177" s="989">
        <v>1810409</v>
      </c>
      <c r="AB177" s="989">
        <v>85900.624499670492</v>
      </c>
      <c r="AC177" s="989">
        <v>0</v>
      </c>
      <c r="AD177" s="989">
        <v>0</v>
      </c>
      <c r="AE177" s="939">
        <v>14992453.470000001</v>
      </c>
      <c r="AF177" s="939">
        <v>14299417.470000001</v>
      </c>
      <c r="AG177" s="939">
        <v>693036</v>
      </c>
      <c r="AH177" s="940" t="s">
        <v>2521</v>
      </c>
      <c r="AI177" s="941" t="s">
        <v>21282</v>
      </c>
      <c r="AJ177" s="941" t="s">
        <v>21276</v>
      </c>
      <c r="AK177" s="941" t="s">
        <v>21293</v>
      </c>
      <c r="AL177" s="1031" t="s">
        <v>2378</v>
      </c>
      <c r="AM177" s="936" t="s">
        <v>2239</v>
      </c>
      <c r="AN177" s="940" t="str">
        <f>_xlfn.XLOOKUP(A177,MPL!C:C,MPL!N:N, "Not Found",0)</f>
        <v>Obligated</v>
      </c>
      <c r="AO177" s="943">
        <f>_xlfn.LET(
_xlpm.r,_xlfn.XLOOKUP(A177,MPL!C:C,MPL!S:S, "",0),
IF(ISNUMBER(_xlpm.r),_xlpm.r,"")
)</f>
        <v>44797.437210648146</v>
      </c>
      <c r="AP177" s="943" t="str">
        <f t="shared" si="48"/>
        <v>Obligated</v>
      </c>
      <c r="AQ177" s="944">
        <v>0.89</v>
      </c>
      <c r="AR177" s="936">
        <v>1435736.3500000027</v>
      </c>
      <c r="AS177" s="936">
        <v>13431081.730000019</v>
      </c>
      <c r="AT177" s="936"/>
      <c r="AU177" s="936">
        <f t="shared" si="49"/>
        <v>14866818.080000022</v>
      </c>
      <c r="AV177" s="936">
        <f t="shared" si="50"/>
        <v>1489333.1511475425</v>
      </c>
      <c r="AW177" s="945">
        <v>10190536.051833479</v>
      </c>
      <c r="AX177" s="945">
        <v>497349.58</v>
      </c>
      <c r="AY177" s="945">
        <v>2630718.6079787808</v>
      </c>
      <c r="AZ177" s="945">
        <v>84516.08</v>
      </c>
      <c r="BA177" s="945">
        <v>0</v>
      </c>
      <c r="BB177" s="945">
        <v>0</v>
      </c>
      <c r="BC177" s="945">
        <v>13503120.318852458</v>
      </c>
      <c r="BD177" s="945">
        <f t="shared" si="53"/>
        <v>12821254.65981226</v>
      </c>
      <c r="BE177" s="945">
        <f t="shared" si="51"/>
        <v>581865.66</v>
      </c>
      <c r="BF177" s="934" t="s">
        <v>2223</v>
      </c>
      <c r="BG177" s="949" t="s">
        <v>2220</v>
      </c>
      <c r="BH177" s="934" t="s">
        <v>2376</v>
      </c>
      <c r="BI177" s="946" t="e">
        <f t="shared" si="52"/>
        <v>#REF!</v>
      </c>
      <c r="BJ177" s="947" t="e">
        <v>#VALUE!</v>
      </c>
    </row>
    <row r="178" spans="1:62" s="807" customFormat="1" ht="114" customHeight="1">
      <c r="A178" s="933">
        <v>673771</v>
      </c>
      <c r="B178" s="934" t="s">
        <v>1086</v>
      </c>
      <c r="C178" s="935" t="s">
        <v>35</v>
      </c>
      <c r="D178" s="934" t="s">
        <v>2116</v>
      </c>
      <c r="E178" s="913" t="s">
        <v>2209</v>
      </c>
      <c r="F178" s="914" t="s">
        <v>2210</v>
      </c>
      <c r="G178" s="936" t="e">
        <f>IF($AO178&lt;&gt;"",_xlfn.XLOOKUP(TEXT(A178,0),#REF!,#REF!,0),0)</f>
        <v>#REF!</v>
      </c>
      <c r="H178" s="936" t="e">
        <f>IF($AO178&lt;&gt;"",_xlfn.XLOOKUP(TEXT(A178,0),#REF!,#REF!,0),0)</f>
        <v>#REF!</v>
      </c>
      <c r="I178" s="936" t="e">
        <f>IF($AO178&lt;&gt;"", _xlfn.XLOOKUP(TEXT(A178,0),#REF!,#REF!,0),0)</f>
        <v>#REF!</v>
      </c>
      <c r="J178" s="936" t="e">
        <f>IF($AO178&lt;&gt;"",_xlfn.XLOOKUP(TEXT(A178,0),#REF!,#REF!,0),0)</f>
        <v>#REF!</v>
      </c>
      <c r="K178" s="936" t="e">
        <f>IF($AO178&lt;&gt;"",_xlfn.XLOOKUP(TEXT(A178,0),#REF!,#REF!,0),0)</f>
        <v>#REF!</v>
      </c>
      <c r="L178" s="936" t="e">
        <f>IF($AO178&lt;&gt;"",_xlfn.XLOOKUP(TEXT(A178,0),#REF!,#REF!,0),0)</f>
        <v>#REF!</v>
      </c>
      <c r="M178" s="937" t="e">
        <f t="shared" si="36"/>
        <v>#REF!</v>
      </c>
      <c r="N178" s="937" t="e">
        <f t="shared" si="37"/>
        <v>#REF!</v>
      </c>
      <c r="O178" s="937" t="e">
        <f t="shared" si="38"/>
        <v>#REF!</v>
      </c>
      <c r="P178" s="938" t="e">
        <f t="shared" si="39"/>
        <v>#REF!</v>
      </c>
      <c r="Q178" s="938" t="e">
        <f t="shared" si="40"/>
        <v>#REF!</v>
      </c>
      <c r="R178" s="938" t="e">
        <f t="shared" si="41"/>
        <v>#REF!</v>
      </c>
      <c r="S178" s="938" t="e">
        <f t="shared" si="42"/>
        <v>#REF!</v>
      </c>
      <c r="T178" s="938" t="e">
        <f t="shared" si="43"/>
        <v>#REF!</v>
      </c>
      <c r="U178" s="938" t="e">
        <f t="shared" si="44"/>
        <v>#REF!</v>
      </c>
      <c r="V178" s="938" t="e">
        <f t="shared" si="45"/>
        <v>#REF!</v>
      </c>
      <c r="W178" s="938" t="e">
        <f t="shared" si="46"/>
        <v>#REF!</v>
      </c>
      <c r="X178" s="938" t="e">
        <f t="shared" si="47"/>
        <v>#REF!</v>
      </c>
      <c r="Y178" s="989">
        <v>1894033.53</v>
      </c>
      <c r="Z178" s="989">
        <v>373538.99999999977</v>
      </c>
      <c r="AA178" s="989">
        <v>370850.25</v>
      </c>
      <c r="AB178" s="989">
        <v>98988</v>
      </c>
      <c r="AC178" s="989">
        <v>0</v>
      </c>
      <c r="AD178" s="989">
        <v>0</v>
      </c>
      <c r="AE178" s="939">
        <v>2737410.7800000003</v>
      </c>
      <c r="AF178" s="939">
        <v>2264883.7800000003</v>
      </c>
      <c r="AG178" s="939">
        <v>472526.99999999977</v>
      </c>
      <c r="AH178" s="940" t="s">
        <v>2470</v>
      </c>
      <c r="AI178" s="941" t="s">
        <v>21273</v>
      </c>
      <c r="AJ178" s="941" t="s">
        <v>21274</v>
      </c>
      <c r="AK178" s="941" t="s">
        <v>21278</v>
      </c>
      <c r="AL178" s="1031" t="s">
        <v>2279</v>
      </c>
      <c r="AM178" s="936" t="s">
        <v>2239</v>
      </c>
      <c r="AN178" s="940" t="str">
        <f>_xlfn.XLOOKUP(A178,MPL!C:C,MPL!N:N, "Not Found",0)</f>
        <v>Obligated</v>
      </c>
      <c r="AO178" s="943">
        <f>_xlfn.LET(
_xlpm.r,_xlfn.XLOOKUP(A178,MPL!C:C,MPL!S:S, "",0),
IF(ISNUMBER(_xlpm.r),_xlpm.r,"")
)</f>
        <v>44851.484317129631</v>
      </c>
      <c r="AP178" s="943" t="str">
        <f t="shared" si="48"/>
        <v>Obligated</v>
      </c>
      <c r="AQ178" s="944">
        <v>0.86</v>
      </c>
      <c r="AR178" s="936">
        <v>646696.54999999888</v>
      </c>
      <c r="AS178" s="936">
        <v>1011911.8999999999</v>
      </c>
      <c r="AT178" s="936"/>
      <c r="AU178" s="936">
        <f t="shared" si="49"/>
        <v>1658608.4499999988</v>
      </c>
      <c r="AV178" s="936">
        <f t="shared" si="50"/>
        <v>0.25</v>
      </c>
      <c r="AW178" s="945">
        <v>1894033.53</v>
      </c>
      <c r="AX178" s="945">
        <v>373539</v>
      </c>
      <c r="AY178" s="945">
        <v>370850</v>
      </c>
      <c r="AZ178" s="945">
        <v>98988</v>
      </c>
      <c r="BA178" s="945">
        <v>0</v>
      </c>
      <c r="BB178" s="945">
        <v>0</v>
      </c>
      <c r="BC178" s="945">
        <v>2737410.5300000003</v>
      </c>
      <c r="BD178" s="945">
        <f t="shared" si="53"/>
        <v>2264883.5300000003</v>
      </c>
      <c r="BE178" s="945">
        <f t="shared" si="51"/>
        <v>472527</v>
      </c>
      <c r="BF178" s="934" t="s">
        <v>2240</v>
      </c>
      <c r="BG178" s="935" t="s">
        <v>275</v>
      </c>
      <c r="BH178" s="934" t="s">
        <v>2276</v>
      </c>
      <c r="BI178" s="946" t="e">
        <f t="shared" si="52"/>
        <v>#REF!</v>
      </c>
      <c r="BJ178" s="947" t="e">
        <v>#VALUE!</v>
      </c>
    </row>
    <row r="179" spans="1:62" s="827" customFormat="1" ht="114" customHeight="1">
      <c r="A179" s="933">
        <v>674083</v>
      </c>
      <c r="B179" s="934" t="s">
        <v>1070</v>
      </c>
      <c r="C179" s="935" t="s">
        <v>35</v>
      </c>
      <c r="D179" s="934" t="s">
        <v>2116</v>
      </c>
      <c r="E179" s="913" t="s">
        <v>2209</v>
      </c>
      <c r="F179" s="914" t="s">
        <v>2210</v>
      </c>
      <c r="G179" s="936" t="e">
        <f>IF($AO179&lt;&gt;"",_xlfn.XLOOKUP(TEXT(A179,0),#REF!,#REF!,0),0)</f>
        <v>#REF!</v>
      </c>
      <c r="H179" s="936" t="e">
        <f>IF($AO179&lt;&gt;"",_xlfn.XLOOKUP(TEXT(A179,0),#REF!,#REF!,0),0)</f>
        <v>#REF!</v>
      </c>
      <c r="I179" s="936" t="e">
        <f>IF($AO179&lt;&gt;"", _xlfn.XLOOKUP(TEXT(A179,0),#REF!,#REF!,0),0)</f>
        <v>#REF!</v>
      </c>
      <c r="J179" s="936" t="e">
        <f>IF($AO179&lt;&gt;"",_xlfn.XLOOKUP(TEXT(A179,0),#REF!,#REF!,0),0)</f>
        <v>#REF!</v>
      </c>
      <c r="K179" s="936" t="e">
        <f>IF($AO179&lt;&gt;"",_xlfn.XLOOKUP(TEXT(A179,0),#REF!,#REF!,0),0)</f>
        <v>#REF!</v>
      </c>
      <c r="L179" s="936" t="e">
        <f>IF($AO179&lt;&gt;"",_xlfn.XLOOKUP(TEXT(A179,0),#REF!,#REF!,0),0)</f>
        <v>#REF!</v>
      </c>
      <c r="M179" s="937" t="e">
        <f t="shared" si="36"/>
        <v>#REF!</v>
      </c>
      <c r="N179" s="937" t="e">
        <f t="shared" si="37"/>
        <v>#REF!</v>
      </c>
      <c r="O179" s="937" t="e">
        <f t="shared" si="38"/>
        <v>#REF!</v>
      </c>
      <c r="P179" s="938" t="e">
        <f t="shared" si="39"/>
        <v>#REF!</v>
      </c>
      <c r="Q179" s="938" t="e">
        <f t="shared" si="40"/>
        <v>#REF!</v>
      </c>
      <c r="R179" s="938" t="e">
        <f t="shared" si="41"/>
        <v>#REF!</v>
      </c>
      <c r="S179" s="938" t="e">
        <f t="shared" si="42"/>
        <v>#REF!</v>
      </c>
      <c r="T179" s="938" t="e">
        <f t="shared" si="43"/>
        <v>#REF!</v>
      </c>
      <c r="U179" s="938" t="e">
        <f t="shared" si="44"/>
        <v>#REF!</v>
      </c>
      <c r="V179" s="938" t="e">
        <f t="shared" si="45"/>
        <v>#REF!</v>
      </c>
      <c r="W179" s="938" t="e">
        <f t="shared" si="46"/>
        <v>#REF!</v>
      </c>
      <c r="X179" s="938" t="e">
        <f t="shared" si="47"/>
        <v>#REF!</v>
      </c>
      <c r="Y179" s="989">
        <v>1747929</v>
      </c>
      <c r="Z179" s="989">
        <v>286587</v>
      </c>
      <c r="AA179" s="989">
        <v>335722</v>
      </c>
      <c r="AB179" s="989">
        <v>75946</v>
      </c>
      <c r="AC179" s="989">
        <v>0</v>
      </c>
      <c r="AD179" s="989">
        <v>0</v>
      </c>
      <c r="AE179" s="939">
        <v>2446184</v>
      </c>
      <c r="AF179" s="939">
        <v>2083651</v>
      </c>
      <c r="AG179" s="939">
        <v>362533</v>
      </c>
      <c r="AH179" s="940" t="s">
        <v>2470</v>
      </c>
      <c r="AI179" s="941" t="s">
        <v>21273</v>
      </c>
      <c r="AJ179" s="941" t="s">
        <v>21274</v>
      </c>
      <c r="AK179" s="941" t="s">
        <v>21278</v>
      </c>
      <c r="AL179" s="1031" t="s">
        <v>2279</v>
      </c>
      <c r="AM179" s="936" t="s">
        <v>2239</v>
      </c>
      <c r="AN179" s="940" t="str">
        <f>_xlfn.XLOOKUP(A179,MPL!C:C,MPL!N:N, "Not Found",0)</f>
        <v>Obligated</v>
      </c>
      <c r="AO179" s="943">
        <f>_xlfn.LET(
_xlpm.r,_xlfn.XLOOKUP(A179,MPL!C:C,MPL!S:S, "",0),
IF(ISNUMBER(_xlpm.r),_xlpm.r,"")
)</f>
        <v>44781.47934027778</v>
      </c>
      <c r="AP179" s="943" t="str">
        <f t="shared" si="48"/>
        <v>Obligated</v>
      </c>
      <c r="AQ179" s="944">
        <v>0.8</v>
      </c>
      <c r="AR179" s="936">
        <v>306580.88000000018</v>
      </c>
      <c r="AS179" s="936">
        <v>1527801.3999999918</v>
      </c>
      <c r="AT179" s="936"/>
      <c r="AU179" s="936">
        <f t="shared" si="49"/>
        <v>1834382.2799999919</v>
      </c>
      <c r="AV179" s="936">
        <f t="shared" si="50"/>
        <v>0.10000000009313226</v>
      </c>
      <c r="AW179" s="945">
        <v>1747929</v>
      </c>
      <c r="AX179" s="945">
        <v>286587</v>
      </c>
      <c r="AY179" s="945">
        <v>335721.9</v>
      </c>
      <c r="AZ179" s="945">
        <v>75946</v>
      </c>
      <c r="BA179" s="945">
        <v>0</v>
      </c>
      <c r="BB179" s="945">
        <v>0</v>
      </c>
      <c r="BC179" s="945">
        <v>2446183.9</v>
      </c>
      <c r="BD179" s="945">
        <f t="shared" si="53"/>
        <v>2083650.9</v>
      </c>
      <c r="BE179" s="945">
        <f t="shared" si="51"/>
        <v>362533</v>
      </c>
      <c r="BF179" s="934" t="s">
        <v>2240</v>
      </c>
      <c r="BG179" s="935" t="s">
        <v>275</v>
      </c>
      <c r="BH179" s="934" t="s">
        <v>2276</v>
      </c>
      <c r="BI179" s="946" t="e">
        <f t="shared" si="52"/>
        <v>#REF!</v>
      </c>
      <c r="BJ179" s="947" t="e">
        <v>#VALUE!</v>
      </c>
    </row>
    <row r="180" spans="1:62" s="827" customFormat="1" ht="114" customHeight="1">
      <c r="A180" s="933">
        <v>704868</v>
      </c>
      <c r="B180" s="934" t="s">
        <v>118</v>
      </c>
      <c r="C180" s="935" t="s">
        <v>35</v>
      </c>
      <c r="D180" s="934" t="s">
        <v>2118</v>
      </c>
      <c r="E180" s="913" t="s">
        <v>2209</v>
      </c>
      <c r="F180" s="914" t="s">
        <v>2210</v>
      </c>
      <c r="G180" s="936" t="e">
        <f>IF($AO180&lt;&gt;"",_xlfn.XLOOKUP(TEXT(A180,0),#REF!,#REF!,0),0)</f>
        <v>#REF!</v>
      </c>
      <c r="H180" s="936" t="e">
        <f>IF($AO180&lt;&gt;"",_xlfn.XLOOKUP(TEXT(A180,0),#REF!,#REF!,0),0)</f>
        <v>#REF!</v>
      </c>
      <c r="I180" s="936" t="e">
        <f>IF($AO180&lt;&gt;"", _xlfn.XLOOKUP(TEXT(A180,0),#REF!,#REF!,0),0)</f>
        <v>#REF!</v>
      </c>
      <c r="J180" s="936" t="e">
        <f>IF($AO180&lt;&gt;"",_xlfn.XLOOKUP(TEXT(A180,0),#REF!,#REF!,0),0)</f>
        <v>#REF!</v>
      </c>
      <c r="K180" s="936" t="e">
        <f>IF($AO180&lt;&gt;"",_xlfn.XLOOKUP(TEXT(A180,0),#REF!,#REF!,0),0)</f>
        <v>#REF!</v>
      </c>
      <c r="L180" s="936" t="e">
        <f>IF($AO180&lt;&gt;"",_xlfn.XLOOKUP(TEXT(A180,0),#REF!,#REF!,0),0)</f>
        <v>#REF!</v>
      </c>
      <c r="M180" s="937" t="e">
        <f t="shared" si="36"/>
        <v>#REF!</v>
      </c>
      <c r="N180" s="937" t="e">
        <f t="shared" si="37"/>
        <v>#REF!</v>
      </c>
      <c r="O180" s="937" t="e">
        <f t="shared" si="38"/>
        <v>#REF!</v>
      </c>
      <c r="P180" s="938" t="e">
        <f t="shared" si="39"/>
        <v>#REF!</v>
      </c>
      <c r="Q180" s="938" t="e">
        <f t="shared" si="40"/>
        <v>#REF!</v>
      </c>
      <c r="R180" s="938" t="e">
        <f t="shared" si="41"/>
        <v>#REF!</v>
      </c>
      <c r="S180" s="938" t="e">
        <f t="shared" si="42"/>
        <v>#REF!</v>
      </c>
      <c r="T180" s="938" t="e">
        <f t="shared" si="43"/>
        <v>#REF!</v>
      </c>
      <c r="U180" s="938" t="e">
        <f t="shared" si="44"/>
        <v>#REF!</v>
      </c>
      <c r="V180" s="938" t="e">
        <f t="shared" si="45"/>
        <v>#REF!</v>
      </c>
      <c r="W180" s="938" t="e">
        <f t="shared" si="46"/>
        <v>#REF!</v>
      </c>
      <c r="X180" s="938" t="e">
        <f t="shared" si="47"/>
        <v>#REF!</v>
      </c>
      <c r="Y180" s="989">
        <v>5152111.1399999997</v>
      </c>
      <c r="Z180" s="989">
        <v>472131.79000000056</v>
      </c>
      <c r="AA180" s="989">
        <v>1481546.84</v>
      </c>
      <c r="AB180" s="989">
        <v>244786.81</v>
      </c>
      <c r="AC180" s="989">
        <v>0</v>
      </c>
      <c r="AD180" s="989">
        <v>0</v>
      </c>
      <c r="AE180" s="939">
        <v>7350576.5800000001</v>
      </c>
      <c r="AF180" s="939">
        <v>6633657.9799999995</v>
      </c>
      <c r="AG180" s="939">
        <v>716918.60000000056</v>
      </c>
      <c r="AH180" s="940" t="s">
        <v>2470</v>
      </c>
      <c r="AI180" s="941" t="s">
        <v>21282</v>
      </c>
      <c r="AJ180" s="941" t="s">
        <v>21276</v>
      </c>
      <c r="AK180" s="941" t="s">
        <v>21305</v>
      </c>
      <c r="AL180" s="1031" t="s">
        <v>2379</v>
      </c>
      <c r="AM180" s="936" t="s">
        <v>2239</v>
      </c>
      <c r="AN180" s="940" t="str">
        <f>_xlfn.XLOOKUP(A180,MPL!C:C,MPL!N:N, "Not Found",0)</f>
        <v>Obligated</v>
      </c>
      <c r="AO180" s="943">
        <f>_xlfn.LET(
_xlpm.r,_xlfn.XLOOKUP(A180,MPL!C:C,MPL!S:S, "",0),
IF(ISNUMBER(_xlpm.r),_xlpm.r,"")
)</f>
        <v>45481.477777777778</v>
      </c>
      <c r="AP180" s="943" t="str">
        <f t="shared" si="48"/>
        <v>Obligated</v>
      </c>
      <c r="AQ180" s="944">
        <v>0.68</v>
      </c>
      <c r="AR180" s="936">
        <v>296022.94999999978</v>
      </c>
      <c r="AS180" s="936">
        <v>2586620.8000000007</v>
      </c>
      <c r="AT180" s="936"/>
      <c r="AU180" s="936">
        <f t="shared" si="49"/>
        <v>2882643.7500000005</v>
      </c>
      <c r="AV180" s="936">
        <f t="shared" si="50"/>
        <v>0</v>
      </c>
      <c r="AW180" s="945">
        <v>5152111.1399999997</v>
      </c>
      <c r="AX180" s="945">
        <v>472131.79</v>
      </c>
      <c r="AY180" s="945">
        <v>1481546.84</v>
      </c>
      <c r="AZ180" s="945">
        <v>244786.81</v>
      </c>
      <c r="BA180" s="945">
        <v>0</v>
      </c>
      <c r="BB180" s="945">
        <v>0</v>
      </c>
      <c r="BC180" s="945">
        <v>7350576.5799999991</v>
      </c>
      <c r="BD180" s="945">
        <v>6633657.9799999995</v>
      </c>
      <c r="BE180" s="945">
        <f t="shared" si="51"/>
        <v>716918.6</v>
      </c>
      <c r="BF180" s="934" t="s">
        <v>2240</v>
      </c>
      <c r="BG180" s="935" t="s">
        <v>275</v>
      </c>
      <c r="BH180" s="934" t="s">
        <v>2276</v>
      </c>
      <c r="BI180" s="946" t="e">
        <f t="shared" si="52"/>
        <v>#REF!</v>
      </c>
      <c r="BJ180" s="947" t="e">
        <v>#VALUE!</v>
      </c>
    </row>
    <row r="181" spans="1:62" s="827" customFormat="1" ht="114" customHeight="1">
      <c r="A181" s="933">
        <v>704679</v>
      </c>
      <c r="B181" s="934" t="s">
        <v>98</v>
      </c>
      <c r="C181" s="935" t="s">
        <v>35</v>
      </c>
      <c r="D181" s="934" t="s">
        <v>2118</v>
      </c>
      <c r="E181" s="913" t="s">
        <v>2209</v>
      </c>
      <c r="F181" s="914" t="s">
        <v>2210</v>
      </c>
      <c r="G181" s="936" t="e">
        <f>IF($AO181&lt;&gt;"",_xlfn.XLOOKUP(TEXT(A181,0),#REF!,#REF!,0),0)</f>
        <v>#REF!</v>
      </c>
      <c r="H181" s="936" t="e">
        <f>IF($AO181&lt;&gt;"",_xlfn.XLOOKUP(TEXT(A181,0),#REF!,#REF!,0),0)</f>
        <v>#REF!</v>
      </c>
      <c r="I181" s="936" t="e">
        <f>IF($AO181&lt;&gt;"", _xlfn.XLOOKUP(TEXT(A181,0),#REF!,#REF!,0),0)</f>
        <v>#REF!</v>
      </c>
      <c r="J181" s="936" t="e">
        <f>IF($AO181&lt;&gt;"",_xlfn.XLOOKUP(TEXT(A181,0),#REF!,#REF!,0),0)</f>
        <v>#REF!</v>
      </c>
      <c r="K181" s="936" t="e">
        <f>IF($AO181&lt;&gt;"",_xlfn.XLOOKUP(TEXT(A181,0),#REF!,#REF!,0),0)</f>
        <v>#REF!</v>
      </c>
      <c r="L181" s="936" t="e">
        <f>IF($AO181&lt;&gt;"",_xlfn.XLOOKUP(TEXT(A181,0),#REF!,#REF!,0),0)</f>
        <v>#REF!</v>
      </c>
      <c r="M181" s="937" t="e">
        <f t="shared" si="36"/>
        <v>#REF!</v>
      </c>
      <c r="N181" s="937" t="e">
        <f t="shared" si="37"/>
        <v>#REF!</v>
      </c>
      <c r="O181" s="937" t="e">
        <f t="shared" si="38"/>
        <v>#REF!</v>
      </c>
      <c r="P181" s="938" t="e">
        <f t="shared" si="39"/>
        <v>#REF!</v>
      </c>
      <c r="Q181" s="938" t="e">
        <f t="shared" si="40"/>
        <v>#REF!</v>
      </c>
      <c r="R181" s="938" t="e">
        <f t="shared" si="41"/>
        <v>#REF!</v>
      </c>
      <c r="S181" s="938" t="e">
        <f t="shared" si="42"/>
        <v>#REF!</v>
      </c>
      <c r="T181" s="938" t="e">
        <f t="shared" si="43"/>
        <v>#REF!</v>
      </c>
      <c r="U181" s="938" t="e">
        <f t="shared" si="44"/>
        <v>#REF!</v>
      </c>
      <c r="V181" s="938" t="e">
        <f t="shared" si="45"/>
        <v>#REF!</v>
      </c>
      <c r="W181" s="938" t="e">
        <f t="shared" si="46"/>
        <v>#REF!</v>
      </c>
      <c r="X181" s="938" t="e">
        <f t="shared" si="47"/>
        <v>#REF!</v>
      </c>
      <c r="Y181" s="989">
        <v>14311922.449999999</v>
      </c>
      <c r="Z181" s="989">
        <v>1481726.0000000014</v>
      </c>
      <c r="AA181" s="989">
        <v>2687463.9</v>
      </c>
      <c r="AB181" s="989">
        <v>579175.35</v>
      </c>
      <c r="AC181" s="989">
        <v>0</v>
      </c>
      <c r="AD181" s="989">
        <v>0</v>
      </c>
      <c r="AE181" s="939">
        <v>19060287.699999999</v>
      </c>
      <c r="AF181" s="939">
        <v>16999386.349999998</v>
      </c>
      <c r="AG181" s="939">
        <v>2060901.3500000015</v>
      </c>
      <c r="AH181" s="940" t="s">
        <v>2470</v>
      </c>
      <c r="AI181" s="941" t="s">
        <v>21282</v>
      </c>
      <c r="AJ181" s="941" t="s">
        <v>21276</v>
      </c>
      <c r="AK181" s="941" t="s">
        <v>21320</v>
      </c>
      <c r="AL181" s="1031" t="s">
        <v>2360</v>
      </c>
      <c r="AM181" s="936" t="s">
        <v>2239</v>
      </c>
      <c r="AN181" s="940" t="str">
        <f>_xlfn.XLOOKUP(A181,MPL!C:C,MPL!N:N, "Not Found",0)</f>
        <v>Obligated</v>
      </c>
      <c r="AO181" s="943">
        <f>_xlfn.LET(
_xlpm.r,_xlfn.XLOOKUP(A181,MPL!C:C,MPL!S:S, "",0),
IF(ISNUMBER(_xlpm.r),_xlpm.r,"")
)</f>
        <v>45233.479212962964</v>
      </c>
      <c r="AP181" s="943" t="str">
        <f t="shared" si="48"/>
        <v>Obligated</v>
      </c>
      <c r="AQ181" s="944">
        <v>0.69</v>
      </c>
      <c r="AR181" s="936">
        <v>2624114.44</v>
      </c>
      <c r="AS181" s="936">
        <v>11411907.139999989</v>
      </c>
      <c r="AT181" s="936"/>
      <c r="AU181" s="936">
        <f t="shared" si="49"/>
        <v>14036021.579999989</v>
      </c>
      <c r="AV181" s="936">
        <f t="shared" si="50"/>
        <v>-9.9999997764825821E-2</v>
      </c>
      <c r="AW181" s="945">
        <v>14311922.449999999</v>
      </c>
      <c r="AX181" s="945">
        <v>1481726</v>
      </c>
      <c r="AY181" s="945">
        <v>2687464</v>
      </c>
      <c r="AZ181" s="945">
        <v>579175.35</v>
      </c>
      <c r="BA181" s="945">
        <v>0</v>
      </c>
      <c r="BB181" s="945">
        <v>0</v>
      </c>
      <c r="BC181" s="945">
        <v>19060287.799999997</v>
      </c>
      <c r="BD181" s="945">
        <f t="shared" ref="BD181:BD188" si="54">AW181+AY181+BA181</f>
        <v>16999386.449999999</v>
      </c>
      <c r="BE181" s="945">
        <f t="shared" si="51"/>
        <v>2060901.35</v>
      </c>
      <c r="BF181" s="934" t="s">
        <v>2240</v>
      </c>
      <c r="BG181" s="935" t="s">
        <v>275</v>
      </c>
      <c r="BH181" s="934" t="s">
        <v>2276</v>
      </c>
      <c r="BI181" s="946" t="e">
        <f t="shared" si="52"/>
        <v>#REF!</v>
      </c>
      <c r="BJ181" s="947" t="e">
        <v>#VALUE!</v>
      </c>
    </row>
    <row r="182" spans="1:62" s="807" customFormat="1" ht="114" customHeight="1">
      <c r="A182" s="933">
        <v>704755</v>
      </c>
      <c r="B182" s="934" t="s">
        <v>85</v>
      </c>
      <c r="C182" s="935" t="s">
        <v>35</v>
      </c>
      <c r="D182" s="934" t="s">
        <v>2116</v>
      </c>
      <c r="E182" s="913" t="s">
        <v>2209</v>
      </c>
      <c r="F182" s="914" t="s">
        <v>2210</v>
      </c>
      <c r="G182" s="936" t="e">
        <f>IF($AO182&lt;&gt;"",_xlfn.XLOOKUP(TEXT(A182,0),#REF!,#REF!,0),0)</f>
        <v>#REF!</v>
      </c>
      <c r="H182" s="936" t="e">
        <f>IF($AO182&lt;&gt;"",_xlfn.XLOOKUP(TEXT(A182,0),#REF!,#REF!,0),0)</f>
        <v>#REF!</v>
      </c>
      <c r="I182" s="936" t="e">
        <f>IF($AO182&lt;&gt;"", _xlfn.XLOOKUP(TEXT(A182,0),#REF!,#REF!,0),0)</f>
        <v>#REF!</v>
      </c>
      <c r="J182" s="936" t="e">
        <f>IF($AO182&lt;&gt;"",_xlfn.XLOOKUP(TEXT(A182,0),#REF!,#REF!,0),0)</f>
        <v>#REF!</v>
      </c>
      <c r="K182" s="936" t="e">
        <f>IF($AO182&lt;&gt;"",_xlfn.XLOOKUP(TEXT(A182,0),#REF!,#REF!,0),0)</f>
        <v>#REF!</v>
      </c>
      <c r="L182" s="936" t="e">
        <f>IF($AO182&lt;&gt;"",_xlfn.XLOOKUP(TEXT(A182,0),#REF!,#REF!,0),0)</f>
        <v>#REF!</v>
      </c>
      <c r="M182" s="937" t="e">
        <f t="shared" si="36"/>
        <v>#REF!</v>
      </c>
      <c r="N182" s="937" t="e">
        <f t="shared" si="37"/>
        <v>#REF!</v>
      </c>
      <c r="O182" s="937" t="e">
        <f t="shared" si="38"/>
        <v>#REF!</v>
      </c>
      <c r="P182" s="938" t="e">
        <f t="shared" si="39"/>
        <v>#REF!</v>
      </c>
      <c r="Q182" s="938" t="e">
        <f t="shared" si="40"/>
        <v>#REF!</v>
      </c>
      <c r="R182" s="938" t="e">
        <f t="shared" si="41"/>
        <v>#REF!</v>
      </c>
      <c r="S182" s="938" t="e">
        <f t="shared" si="42"/>
        <v>#REF!</v>
      </c>
      <c r="T182" s="938" t="e">
        <f t="shared" si="43"/>
        <v>#REF!</v>
      </c>
      <c r="U182" s="938" t="e">
        <f t="shared" si="44"/>
        <v>#REF!</v>
      </c>
      <c r="V182" s="938" t="e">
        <f t="shared" si="45"/>
        <v>#REF!</v>
      </c>
      <c r="W182" s="938" t="e">
        <f t="shared" si="46"/>
        <v>#REF!</v>
      </c>
      <c r="X182" s="938" t="e">
        <f t="shared" si="47"/>
        <v>#REF!</v>
      </c>
      <c r="Y182" s="989">
        <v>725501.08000000007</v>
      </c>
      <c r="Z182" s="989">
        <v>76551.399999999994</v>
      </c>
      <c r="AA182" s="989">
        <v>83450.899999999994</v>
      </c>
      <c r="AB182" s="989">
        <v>18053.919999999998</v>
      </c>
      <c r="AC182" s="989">
        <v>0</v>
      </c>
      <c r="AD182" s="989">
        <v>0</v>
      </c>
      <c r="AE182" s="939">
        <v>903557.3</v>
      </c>
      <c r="AF182" s="939">
        <v>808951.9800000001</v>
      </c>
      <c r="AG182" s="939">
        <v>94605.319999999992</v>
      </c>
      <c r="AH182" s="940" t="s">
        <v>2521</v>
      </c>
      <c r="AI182" s="941" t="s">
        <v>21273</v>
      </c>
      <c r="AJ182" s="941" t="s">
        <v>21276</v>
      </c>
      <c r="AK182" s="941" t="s">
        <v>21277</v>
      </c>
      <c r="AL182" s="936" t="s">
        <v>2380</v>
      </c>
      <c r="AM182" s="936" t="s">
        <v>2239</v>
      </c>
      <c r="AN182" s="940" t="str">
        <f>_xlfn.XLOOKUP(A182,MPL!C:C,MPL!N:N, "Not Found",0)</f>
        <v>Obligated</v>
      </c>
      <c r="AO182" s="943">
        <f>_xlfn.LET(
_xlpm.r,_xlfn.XLOOKUP(A182,MPL!C:C,MPL!S:S, "",0),
IF(ISNUMBER(_xlpm.r),_xlpm.r,"")
)</f>
        <v>45063.479618055557</v>
      </c>
      <c r="AP182" s="943" t="str">
        <f t="shared" si="48"/>
        <v>Obligated</v>
      </c>
      <c r="AQ182" s="944">
        <v>0.84</v>
      </c>
      <c r="AR182" s="936">
        <v>132475.69000000021</v>
      </c>
      <c r="AS182" s="936">
        <v>682254.47999999963</v>
      </c>
      <c r="AT182" s="936"/>
      <c r="AU182" s="936">
        <f t="shared" si="49"/>
        <v>814730.16999999981</v>
      </c>
      <c r="AV182" s="936">
        <f t="shared" si="50"/>
        <v>295714.69000000006</v>
      </c>
      <c r="AW182" s="945">
        <v>438209.69</v>
      </c>
      <c r="AX182" s="945">
        <v>68128</v>
      </c>
      <c r="AY182" s="945">
        <v>83451</v>
      </c>
      <c r="AZ182" s="945">
        <v>18053.919999999998</v>
      </c>
      <c r="BA182" s="945">
        <v>0</v>
      </c>
      <c r="BB182" s="945">
        <v>0</v>
      </c>
      <c r="BC182" s="945">
        <v>607842.61</v>
      </c>
      <c r="BD182" s="945">
        <f t="shared" si="54"/>
        <v>521660.69</v>
      </c>
      <c r="BE182" s="945">
        <f t="shared" si="51"/>
        <v>86181.92</v>
      </c>
      <c r="BF182" s="934" t="s">
        <v>2240</v>
      </c>
      <c r="BG182" s="935" t="s">
        <v>275</v>
      </c>
      <c r="BH182" s="934" t="s">
        <v>2276</v>
      </c>
      <c r="BI182" s="946" t="e">
        <f t="shared" si="52"/>
        <v>#REF!</v>
      </c>
      <c r="BJ182" s="947" t="e">
        <v>#VALUE!</v>
      </c>
    </row>
    <row r="183" spans="1:62" s="827" customFormat="1" ht="114" customHeight="1">
      <c r="A183" s="933">
        <v>678789</v>
      </c>
      <c r="B183" s="934" t="s">
        <v>101</v>
      </c>
      <c r="C183" s="935" t="s">
        <v>35</v>
      </c>
      <c r="D183" s="934" t="s">
        <v>2118</v>
      </c>
      <c r="E183" s="913" t="s">
        <v>2209</v>
      </c>
      <c r="F183" s="914" t="s">
        <v>2210</v>
      </c>
      <c r="G183" s="936" t="e">
        <f>IF($AO183&lt;&gt;"",_xlfn.XLOOKUP(TEXT(A183,0),#REF!,#REF!,0),0)</f>
        <v>#REF!</v>
      </c>
      <c r="H183" s="936" t="e">
        <f>IF($AO183&lt;&gt;"",_xlfn.XLOOKUP(TEXT(A183,0),#REF!,#REF!,0),0)</f>
        <v>#REF!</v>
      </c>
      <c r="I183" s="936" t="e">
        <f>IF($AO183&lt;&gt;"", _xlfn.XLOOKUP(TEXT(A183,0),#REF!,#REF!,0),0)</f>
        <v>#REF!</v>
      </c>
      <c r="J183" s="936" t="e">
        <f>IF($AO183&lt;&gt;"",_xlfn.XLOOKUP(TEXT(A183,0),#REF!,#REF!,0),0)</f>
        <v>#REF!</v>
      </c>
      <c r="K183" s="936" t="e">
        <f>IF($AO183&lt;&gt;"",_xlfn.XLOOKUP(TEXT(A183,0),#REF!,#REF!,0),0)</f>
        <v>#REF!</v>
      </c>
      <c r="L183" s="936" t="e">
        <f>IF($AO183&lt;&gt;"",_xlfn.XLOOKUP(TEXT(A183,0),#REF!,#REF!,0),0)</f>
        <v>#REF!</v>
      </c>
      <c r="M183" s="937" t="e">
        <f t="shared" si="36"/>
        <v>#REF!</v>
      </c>
      <c r="N183" s="937" t="e">
        <f t="shared" si="37"/>
        <v>#REF!</v>
      </c>
      <c r="O183" s="937" t="e">
        <f t="shared" si="38"/>
        <v>#REF!</v>
      </c>
      <c r="P183" s="938" t="e">
        <f t="shared" si="39"/>
        <v>#REF!</v>
      </c>
      <c r="Q183" s="938" t="e">
        <f t="shared" si="40"/>
        <v>#REF!</v>
      </c>
      <c r="R183" s="938" t="e">
        <f t="shared" si="41"/>
        <v>#REF!</v>
      </c>
      <c r="S183" s="938" t="e">
        <f t="shared" si="42"/>
        <v>#REF!</v>
      </c>
      <c r="T183" s="938" t="e">
        <f t="shared" si="43"/>
        <v>#REF!</v>
      </c>
      <c r="U183" s="938" t="e">
        <f t="shared" si="44"/>
        <v>#REF!</v>
      </c>
      <c r="V183" s="938" t="e">
        <f t="shared" si="45"/>
        <v>#REF!</v>
      </c>
      <c r="W183" s="938" t="e">
        <f t="shared" si="46"/>
        <v>#REF!</v>
      </c>
      <c r="X183" s="938" t="e">
        <f t="shared" si="47"/>
        <v>#REF!</v>
      </c>
      <c r="Y183" s="989">
        <v>14865613.02</v>
      </c>
      <c r="Z183" s="989">
        <v>845273.47000000044</v>
      </c>
      <c r="AA183" s="989">
        <v>2559492.85</v>
      </c>
      <c r="AB183" s="989">
        <v>313673.09000000003</v>
      </c>
      <c r="AC183" s="989">
        <v>0</v>
      </c>
      <c r="AD183" s="989">
        <v>0</v>
      </c>
      <c r="AE183" s="939">
        <v>18584052.43</v>
      </c>
      <c r="AF183" s="939">
        <v>17425105.870000001</v>
      </c>
      <c r="AG183" s="939">
        <v>1158946.5600000005</v>
      </c>
      <c r="AH183" s="940" t="s">
        <v>2470</v>
      </c>
      <c r="AI183" s="941" t="s">
        <v>21282</v>
      </c>
      <c r="AJ183" s="941" t="s">
        <v>21276</v>
      </c>
      <c r="AK183" s="941" t="s">
        <v>21308</v>
      </c>
      <c r="AL183" s="1031" t="s">
        <v>2360</v>
      </c>
      <c r="AM183" s="936" t="s">
        <v>2239</v>
      </c>
      <c r="AN183" s="940" t="str">
        <f>_xlfn.XLOOKUP(A183,MPL!C:C,MPL!N:N, "Not Found",0)</f>
        <v>Obligated</v>
      </c>
      <c r="AO183" s="943">
        <f>_xlfn.LET(
_xlpm.r,_xlfn.XLOOKUP(A183,MPL!C:C,MPL!S:S, "",0),
IF(ISNUMBER(_xlpm.r),_xlpm.r,"")
)</f>
        <v>45233.479212962964</v>
      </c>
      <c r="AP183" s="943" t="str">
        <f t="shared" si="48"/>
        <v>Obligated</v>
      </c>
      <c r="AQ183" s="944">
        <v>0.66</v>
      </c>
      <c r="AR183" s="936">
        <v>1057017.3999999994</v>
      </c>
      <c r="AS183" s="936">
        <v>4871749.650000006</v>
      </c>
      <c r="AT183" s="936"/>
      <c r="AU183" s="936">
        <f t="shared" si="49"/>
        <v>5928767.0500000054</v>
      </c>
      <c r="AV183" s="936">
        <f t="shared" si="50"/>
        <v>-0.14999999850988388</v>
      </c>
      <c r="AW183" s="945">
        <v>14865613.02</v>
      </c>
      <c r="AX183" s="945">
        <v>1158946.56</v>
      </c>
      <c r="AY183" s="945">
        <v>2559493</v>
      </c>
      <c r="AZ183" s="945">
        <v>0</v>
      </c>
      <c r="BA183" s="945">
        <v>0</v>
      </c>
      <c r="BB183" s="945">
        <v>0</v>
      </c>
      <c r="BC183" s="945">
        <v>18584052.579999998</v>
      </c>
      <c r="BD183" s="945">
        <f t="shared" si="54"/>
        <v>17425106.02</v>
      </c>
      <c r="BE183" s="945">
        <f t="shared" si="51"/>
        <v>1158946.56</v>
      </c>
      <c r="BF183" s="934" t="s">
        <v>2240</v>
      </c>
      <c r="BG183" s="935" t="s">
        <v>275</v>
      </c>
      <c r="BH183" s="934" t="s">
        <v>2276</v>
      </c>
      <c r="BI183" s="946" t="e">
        <f t="shared" si="52"/>
        <v>#REF!</v>
      </c>
      <c r="BJ183" s="947" t="e">
        <v>#VALUE!</v>
      </c>
    </row>
    <row r="184" spans="1:62" s="807" customFormat="1" ht="114" customHeight="1">
      <c r="A184" s="933">
        <v>704750</v>
      </c>
      <c r="B184" s="934" t="s">
        <v>720</v>
      </c>
      <c r="C184" s="935" t="s">
        <v>35</v>
      </c>
      <c r="D184" s="934" t="s">
        <v>2116</v>
      </c>
      <c r="E184" s="913" t="s">
        <v>2209</v>
      </c>
      <c r="F184" s="914" t="s">
        <v>2210</v>
      </c>
      <c r="G184" s="936" t="e">
        <f>IF($AO184&lt;&gt;"",_xlfn.XLOOKUP(TEXT(A184,0),#REF!,#REF!,0),0)</f>
        <v>#REF!</v>
      </c>
      <c r="H184" s="936" t="e">
        <f>IF($AO184&lt;&gt;"",_xlfn.XLOOKUP(TEXT(A184,0),#REF!,#REF!,0),0)</f>
        <v>#REF!</v>
      </c>
      <c r="I184" s="936" t="e">
        <f>IF($AO184&lt;&gt;"", _xlfn.XLOOKUP(TEXT(A184,0),#REF!,#REF!,0),0)</f>
        <v>#REF!</v>
      </c>
      <c r="J184" s="936" t="e">
        <f>IF($AO184&lt;&gt;"",_xlfn.XLOOKUP(TEXT(A184,0),#REF!,#REF!,0),0)</f>
        <v>#REF!</v>
      </c>
      <c r="K184" s="936" t="e">
        <f>IF($AO184&lt;&gt;"",_xlfn.XLOOKUP(TEXT(A184,0),#REF!,#REF!,0),0)</f>
        <v>#REF!</v>
      </c>
      <c r="L184" s="936" t="e">
        <f>IF($AO184&lt;&gt;"",_xlfn.XLOOKUP(TEXT(A184,0),#REF!,#REF!,0),0)</f>
        <v>#REF!</v>
      </c>
      <c r="M184" s="937" t="e">
        <f t="shared" si="36"/>
        <v>#REF!</v>
      </c>
      <c r="N184" s="937" t="e">
        <f t="shared" si="37"/>
        <v>#REF!</v>
      </c>
      <c r="O184" s="937" t="e">
        <f t="shared" si="38"/>
        <v>#REF!</v>
      </c>
      <c r="P184" s="938" t="e">
        <f t="shared" si="39"/>
        <v>#REF!</v>
      </c>
      <c r="Q184" s="938" t="e">
        <f t="shared" si="40"/>
        <v>#REF!</v>
      </c>
      <c r="R184" s="938" t="e">
        <f t="shared" si="41"/>
        <v>#REF!</v>
      </c>
      <c r="S184" s="938" t="e">
        <f t="shared" si="42"/>
        <v>#REF!</v>
      </c>
      <c r="T184" s="938" t="e">
        <f t="shared" si="43"/>
        <v>#REF!</v>
      </c>
      <c r="U184" s="938" t="e">
        <f t="shared" si="44"/>
        <v>#REF!</v>
      </c>
      <c r="V184" s="938" t="e">
        <f t="shared" si="45"/>
        <v>#REF!</v>
      </c>
      <c r="W184" s="938" t="e">
        <f t="shared" si="46"/>
        <v>#REF!</v>
      </c>
      <c r="X184" s="938" t="e">
        <f t="shared" si="47"/>
        <v>#REF!</v>
      </c>
      <c r="Y184" s="989">
        <v>486385</v>
      </c>
      <c r="Z184" s="989">
        <v>72920</v>
      </c>
      <c r="AA184" s="989">
        <v>92511</v>
      </c>
      <c r="AB184" s="989">
        <v>19324</v>
      </c>
      <c r="AC184" s="989">
        <v>0</v>
      </c>
      <c r="AD184" s="989">
        <v>0</v>
      </c>
      <c r="AE184" s="939">
        <v>671140</v>
      </c>
      <c r="AF184" s="939">
        <v>578896</v>
      </c>
      <c r="AG184" s="939">
        <v>92244</v>
      </c>
      <c r="AH184" s="940" t="s">
        <v>2470</v>
      </c>
      <c r="AI184" s="941" t="s">
        <v>21273</v>
      </c>
      <c r="AJ184" s="941" t="s">
        <v>21274</v>
      </c>
      <c r="AK184" s="941" t="s">
        <v>21278</v>
      </c>
      <c r="AL184" s="1031" t="s">
        <v>2279</v>
      </c>
      <c r="AM184" s="936" t="s">
        <v>2239</v>
      </c>
      <c r="AN184" s="940" t="str">
        <f>_xlfn.XLOOKUP(A184,MPL!C:C,MPL!N:N, "Not Found",0)</f>
        <v>Obligated</v>
      </c>
      <c r="AO184" s="943">
        <f>_xlfn.LET(
_xlpm.r,_xlfn.XLOOKUP(A184,MPL!C:C,MPL!S:S, "",0),
IF(ISNUMBER(_xlpm.r),_xlpm.r,"")
)</f>
        <v>45022.46670138889</v>
      </c>
      <c r="AP184" s="943" t="str">
        <f t="shared" si="48"/>
        <v>Obligated</v>
      </c>
      <c r="AQ184" s="944">
        <v>0.88</v>
      </c>
      <c r="AR184" s="936">
        <v>93090.429999999978</v>
      </c>
      <c r="AS184" s="936">
        <v>492930.90999999992</v>
      </c>
      <c r="AT184" s="936"/>
      <c r="AU184" s="936">
        <f t="shared" si="49"/>
        <v>586021.33999999985</v>
      </c>
      <c r="AV184" s="936">
        <f t="shared" si="50"/>
        <v>0</v>
      </c>
      <c r="AW184" s="945">
        <v>486385</v>
      </c>
      <c r="AX184" s="945">
        <v>72920</v>
      </c>
      <c r="AY184" s="945">
        <v>92511</v>
      </c>
      <c r="AZ184" s="945">
        <v>19324</v>
      </c>
      <c r="BA184" s="945">
        <v>0</v>
      </c>
      <c r="BB184" s="945">
        <v>0</v>
      </c>
      <c r="BC184" s="945">
        <v>671140</v>
      </c>
      <c r="BD184" s="945">
        <f t="shared" si="54"/>
        <v>578896</v>
      </c>
      <c r="BE184" s="945">
        <f t="shared" si="51"/>
        <v>92244</v>
      </c>
      <c r="BF184" s="934" t="s">
        <v>2240</v>
      </c>
      <c r="BG184" s="935" t="s">
        <v>275</v>
      </c>
      <c r="BH184" s="934" t="s">
        <v>2276</v>
      </c>
      <c r="BI184" s="946" t="e">
        <f t="shared" si="52"/>
        <v>#REF!</v>
      </c>
      <c r="BJ184" s="947" t="e">
        <v>#VALUE!</v>
      </c>
    </row>
    <row r="185" spans="1:62" s="807" customFormat="1" ht="114" customHeight="1">
      <c r="A185" s="933">
        <v>724825</v>
      </c>
      <c r="B185" s="934" t="s">
        <v>141</v>
      </c>
      <c r="C185" s="935" t="s">
        <v>35</v>
      </c>
      <c r="D185" s="934" t="s">
        <v>2118</v>
      </c>
      <c r="E185" s="913" t="s">
        <v>2209</v>
      </c>
      <c r="F185" s="914" t="s">
        <v>2210</v>
      </c>
      <c r="G185" s="936" t="e">
        <f>IF($AO185&lt;&gt;"",_xlfn.XLOOKUP(TEXT(A185,0),#REF!,#REF!,0),0)</f>
        <v>#REF!</v>
      </c>
      <c r="H185" s="936" t="e">
        <f>IF($AO185&lt;&gt;"",_xlfn.XLOOKUP(TEXT(A185,0),#REF!,#REF!,0),0)</f>
        <v>#REF!</v>
      </c>
      <c r="I185" s="936" t="e">
        <f>IF($AO185&lt;&gt;"", _xlfn.XLOOKUP(TEXT(A185,0),#REF!,#REF!,0),0)</f>
        <v>#REF!</v>
      </c>
      <c r="J185" s="936" t="e">
        <f>IF($AO185&lt;&gt;"",_xlfn.XLOOKUP(TEXT(A185,0),#REF!,#REF!,0),0)</f>
        <v>#REF!</v>
      </c>
      <c r="K185" s="936" t="e">
        <f>IF($AO185&lt;&gt;"",_xlfn.XLOOKUP(TEXT(A185,0),#REF!,#REF!,0),0)</f>
        <v>#REF!</v>
      </c>
      <c r="L185" s="936" t="e">
        <f>IF($AO185&lt;&gt;"",_xlfn.XLOOKUP(TEXT(A185,0),#REF!,#REF!,0),0)</f>
        <v>#REF!</v>
      </c>
      <c r="M185" s="937" t="e">
        <f t="shared" si="36"/>
        <v>#REF!</v>
      </c>
      <c r="N185" s="937" t="e">
        <f t="shared" si="37"/>
        <v>#REF!</v>
      </c>
      <c r="O185" s="937" t="e">
        <f t="shared" si="38"/>
        <v>#REF!</v>
      </c>
      <c r="P185" s="938" t="e">
        <f t="shared" si="39"/>
        <v>#REF!</v>
      </c>
      <c r="Q185" s="938" t="e">
        <f t="shared" si="40"/>
        <v>#REF!</v>
      </c>
      <c r="R185" s="938" t="e">
        <f t="shared" si="41"/>
        <v>#REF!</v>
      </c>
      <c r="S185" s="938" t="e">
        <f t="shared" si="42"/>
        <v>#REF!</v>
      </c>
      <c r="T185" s="938" t="e">
        <f t="shared" si="43"/>
        <v>#REF!</v>
      </c>
      <c r="U185" s="938" t="e">
        <f t="shared" si="44"/>
        <v>#REF!</v>
      </c>
      <c r="V185" s="938" t="e">
        <f t="shared" si="45"/>
        <v>#REF!</v>
      </c>
      <c r="W185" s="938" t="e">
        <f t="shared" si="46"/>
        <v>#REF!</v>
      </c>
      <c r="X185" s="938" t="e">
        <f t="shared" si="47"/>
        <v>#REF!</v>
      </c>
      <c r="Y185" s="989">
        <v>12812478.84</v>
      </c>
      <c r="Z185" s="989">
        <v>1311297.1099999996</v>
      </c>
      <c r="AA185" s="989">
        <v>2516455.7400000002</v>
      </c>
      <c r="AB185" s="989">
        <v>526932.49</v>
      </c>
      <c r="AC185" s="989">
        <v>0</v>
      </c>
      <c r="AD185" s="989">
        <v>0</v>
      </c>
      <c r="AE185" s="939">
        <v>17167164.18</v>
      </c>
      <c r="AF185" s="939">
        <v>15328934.58</v>
      </c>
      <c r="AG185" s="939">
        <v>1838229.5999999996</v>
      </c>
      <c r="AH185" s="940" t="s">
        <v>2470</v>
      </c>
      <c r="AI185" s="941" t="s">
        <v>21282</v>
      </c>
      <c r="AJ185" s="941" t="s">
        <v>21276</v>
      </c>
      <c r="AK185" s="941" t="s">
        <v>21303</v>
      </c>
      <c r="AL185" s="1031" t="s">
        <v>2379</v>
      </c>
      <c r="AM185" s="936" t="s">
        <v>2239</v>
      </c>
      <c r="AN185" s="940" t="str">
        <f>_xlfn.XLOOKUP(A185,MPL!C:C,MPL!N:N, "Not Found",0)</f>
        <v>Obligated</v>
      </c>
      <c r="AO185" s="943">
        <f>_xlfn.LET(
_xlpm.r,_xlfn.XLOOKUP(A185,MPL!C:C,MPL!S:S, "",0),
IF(ISNUMBER(_xlpm.r),_xlpm.r,"")
)</f>
        <v>45422.428449074076</v>
      </c>
      <c r="AP185" s="943" t="str">
        <f t="shared" si="48"/>
        <v>Obligated</v>
      </c>
      <c r="AQ185" s="944">
        <v>0.66</v>
      </c>
      <c r="AR185" s="936">
        <v>1803326.8600000318</v>
      </c>
      <c r="AS185" s="936">
        <v>7913558.9999998938</v>
      </c>
      <c r="AT185" s="936"/>
      <c r="AU185" s="936">
        <f t="shared" si="49"/>
        <v>9716885.8599999249</v>
      </c>
      <c r="AV185" s="936">
        <f t="shared" si="50"/>
        <v>-0.25999999791383743</v>
      </c>
      <c r="AW185" s="945">
        <v>12812478.84</v>
      </c>
      <c r="AX185" s="945">
        <v>1311297.1100000001</v>
      </c>
      <c r="AY185" s="945">
        <v>2516456</v>
      </c>
      <c r="AZ185" s="945">
        <v>526932.49</v>
      </c>
      <c r="BA185" s="945">
        <v>0</v>
      </c>
      <c r="BB185" s="945">
        <v>0</v>
      </c>
      <c r="BC185" s="945">
        <v>17167164.439999998</v>
      </c>
      <c r="BD185" s="945">
        <f t="shared" si="54"/>
        <v>15328934.84</v>
      </c>
      <c r="BE185" s="945">
        <f t="shared" si="51"/>
        <v>1838229.6</v>
      </c>
      <c r="BF185" s="934" t="s">
        <v>2240</v>
      </c>
      <c r="BG185" s="935" t="s">
        <v>275</v>
      </c>
      <c r="BH185" s="934" t="s">
        <v>2276</v>
      </c>
      <c r="BI185" s="946" t="e">
        <f t="shared" si="52"/>
        <v>#REF!</v>
      </c>
      <c r="BJ185" s="947" t="e">
        <v>#VALUE!</v>
      </c>
    </row>
    <row r="186" spans="1:62" s="827" customFormat="1" ht="114" customHeight="1">
      <c r="A186" s="933">
        <v>678988</v>
      </c>
      <c r="B186" s="934" t="s">
        <v>1035</v>
      </c>
      <c r="C186" s="935" t="s">
        <v>35</v>
      </c>
      <c r="D186" s="934" t="s">
        <v>2116</v>
      </c>
      <c r="E186" s="913" t="s">
        <v>2209</v>
      </c>
      <c r="F186" s="914" t="s">
        <v>2210</v>
      </c>
      <c r="G186" s="936" t="e">
        <f>IF($AO186&lt;&gt;"",_xlfn.XLOOKUP(TEXT(A186,0),#REF!,#REF!,0),0)</f>
        <v>#REF!</v>
      </c>
      <c r="H186" s="936" t="e">
        <f>IF($AO186&lt;&gt;"",_xlfn.XLOOKUP(TEXT(A186,0),#REF!,#REF!,0),0)</f>
        <v>#REF!</v>
      </c>
      <c r="I186" s="936" t="e">
        <f>IF($AO186&lt;&gt;"", _xlfn.XLOOKUP(TEXT(A186,0),#REF!,#REF!,0),0)</f>
        <v>#REF!</v>
      </c>
      <c r="J186" s="936" t="e">
        <f>IF($AO186&lt;&gt;"",_xlfn.XLOOKUP(TEXT(A186,0),#REF!,#REF!,0),0)</f>
        <v>#REF!</v>
      </c>
      <c r="K186" s="936" t="e">
        <f>IF($AO186&lt;&gt;"",_xlfn.XLOOKUP(TEXT(A186,0),#REF!,#REF!,0),0)</f>
        <v>#REF!</v>
      </c>
      <c r="L186" s="936" t="e">
        <f>IF($AO186&lt;&gt;"",_xlfn.XLOOKUP(TEXT(A186,0),#REF!,#REF!,0),0)</f>
        <v>#REF!</v>
      </c>
      <c r="M186" s="937" t="e">
        <f t="shared" si="36"/>
        <v>#REF!</v>
      </c>
      <c r="N186" s="937" t="e">
        <f t="shared" si="37"/>
        <v>#REF!</v>
      </c>
      <c r="O186" s="937" t="e">
        <f t="shared" si="38"/>
        <v>#REF!</v>
      </c>
      <c r="P186" s="938" t="e">
        <f t="shared" si="39"/>
        <v>#REF!</v>
      </c>
      <c r="Q186" s="938" t="e">
        <f t="shared" si="40"/>
        <v>#REF!</v>
      </c>
      <c r="R186" s="938" t="e">
        <f t="shared" si="41"/>
        <v>#REF!</v>
      </c>
      <c r="S186" s="938" t="e">
        <f t="shared" si="42"/>
        <v>#REF!</v>
      </c>
      <c r="T186" s="938" t="e">
        <f t="shared" si="43"/>
        <v>#REF!</v>
      </c>
      <c r="U186" s="938" t="e">
        <f t="shared" si="44"/>
        <v>#REF!</v>
      </c>
      <c r="V186" s="938" t="e">
        <f t="shared" si="45"/>
        <v>#REF!</v>
      </c>
      <c r="W186" s="938" t="e">
        <f t="shared" si="46"/>
        <v>#REF!</v>
      </c>
      <c r="X186" s="938" t="e">
        <f t="shared" si="47"/>
        <v>#REF!</v>
      </c>
      <c r="Y186" s="989">
        <v>911136.76</v>
      </c>
      <c r="Z186" s="989">
        <v>163359.99999999991</v>
      </c>
      <c r="AA186" s="989">
        <v>175440.55</v>
      </c>
      <c r="AB186" s="989">
        <v>43290.400000000001</v>
      </c>
      <c r="AC186" s="989">
        <v>0</v>
      </c>
      <c r="AD186" s="989">
        <v>0</v>
      </c>
      <c r="AE186" s="939">
        <v>1293227.71</v>
      </c>
      <c r="AF186" s="939">
        <v>1086577.31</v>
      </c>
      <c r="AG186" s="939">
        <v>206650.39999999991</v>
      </c>
      <c r="AH186" s="940" t="s">
        <v>2470</v>
      </c>
      <c r="AI186" s="941" t="s">
        <v>21273</v>
      </c>
      <c r="AJ186" s="941" t="s">
        <v>21274</v>
      </c>
      <c r="AK186" s="941" t="s">
        <v>21278</v>
      </c>
      <c r="AL186" s="1031" t="s">
        <v>2279</v>
      </c>
      <c r="AM186" s="936" t="s">
        <v>2239</v>
      </c>
      <c r="AN186" s="940" t="str">
        <f>_xlfn.XLOOKUP(A186,MPL!C:C,MPL!N:N, "Not Found",0)</f>
        <v>Obligated</v>
      </c>
      <c r="AO186" s="943">
        <f>_xlfn.LET(
_xlpm.r,_xlfn.XLOOKUP(A186,MPL!C:C,MPL!S:S, "",0),
IF(ISNUMBER(_xlpm.r),_xlpm.r,"")
)</f>
        <v>44922.495069444441</v>
      </c>
      <c r="AP186" s="943" t="str">
        <f t="shared" si="48"/>
        <v>Obligated</v>
      </c>
      <c r="AQ186" s="944">
        <v>0.87</v>
      </c>
      <c r="AR186" s="936">
        <v>116955.71</v>
      </c>
      <c r="AS186" s="936">
        <v>957645.71</v>
      </c>
      <c r="AT186" s="936"/>
      <c r="AU186" s="936">
        <f t="shared" si="49"/>
        <v>1074601.42</v>
      </c>
      <c r="AV186" s="936">
        <f t="shared" si="50"/>
        <v>-0.44999999995343387</v>
      </c>
      <c r="AW186" s="945">
        <v>911136.76</v>
      </c>
      <c r="AX186" s="945">
        <v>163360</v>
      </c>
      <c r="AY186" s="945">
        <v>175441</v>
      </c>
      <c r="AZ186" s="945">
        <v>43290.400000000001</v>
      </c>
      <c r="BA186" s="945">
        <v>0</v>
      </c>
      <c r="BB186" s="945">
        <v>0</v>
      </c>
      <c r="BC186" s="945">
        <v>1293228.1599999999</v>
      </c>
      <c r="BD186" s="945">
        <f t="shared" si="54"/>
        <v>1086577.76</v>
      </c>
      <c r="BE186" s="945">
        <f t="shared" si="51"/>
        <v>206650.4</v>
      </c>
      <c r="BF186" s="934" t="s">
        <v>2240</v>
      </c>
      <c r="BG186" s="935" t="s">
        <v>275</v>
      </c>
      <c r="BH186" s="934" t="s">
        <v>2276</v>
      </c>
      <c r="BI186" s="946" t="e">
        <f t="shared" si="52"/>
        <v>#REF!</v>
      </c>
      <c r="BJ186" s="947" t="e">
        <v>#VALUE!</v>
      </c>
    </row>
    <row r="187" spans="1:62" s="827" customFormat="1" ht="114" customHeight="1">
      <c r="A187" s="933">
        <v>673836</v>
      </c>
      <c r="B187" s="934" t="s">
        <v>1039</v>
      </c>
      <c r="C187" s="935" t="s">
        <v>35</v>
      </c>
      <c r="D187" s="934" t="s">
        <v>2116</v>
      </c>
      <c r="E187" s="913" t="s">
        <v>2209</v>
      </c>
      <c r="F187" s="914" t="s">
        <v>2210</v>
      </c>
      <c r="G187" s="936" t="e">
        <f>IF($AO187&lt;&gt;"",_xlfn.XLOOKUP(TEXT(A187,0),#REF!,#REF!,0),0)</f>
        <v>#REF!</v>
      </c>
      <c r="H187" s="936" t="e">
        <f>IF($AO187&lt;&gt;"",_xlfn.XLOOKUP(TEXT(A187,0),#REF!,#REF!,0),0)</f>
        <v>#REF!</v>
      </c>
      <c r="I187" s="936" t="e">
        <f>IF($AO187&lt;&gt;"", _xlfn.XLOOKUP(TEXT(A187,0),#REF!,#REF!,0),0)</f>
        <v>#REF!</v>
      </c>
      <c r="J187" s="936" t="e">
        <f>IF($AO187&lt;&gt;"",_xlfn.XLOOKUP(TEXT(A187,0),#REF!,#REF!,0),0)</f>
        <v>#REF!</v>
      </c>
      <c r="K187" s="936" t="e">
        <f>IF($AO187&lt;&gt;"",_xlfn.XLOOKUP(TEXT(A187,0),#REF!,#REF!,0),0)</f>
        <v>#REF!</v>
      </c>
      <c r="L187" s="936" t="e">
        <f>IF($AO187&lt;&gt;"",_xlfn.XLOOKUP(TEXT(A187,0),#REF!,#REF!,0),0)</f>
        <v>#REF!</v>
      </c>
      <c r="M187" s="937" t="e">
        <f t="shared" si="36"/>
        <v>#REF!</v>
      </c>
      <c r="N187" s="937" t="e">
        <f t="shared" si="37"/>
        <v>#REF!</v>
      </c>
      <c r="O187" s="937" t="e">
        <f t="shared" si="38"/>
        <v>#REF!</v>
      </c>
      <c r="P187" s="938" t="e">
        <f t="shared" si="39"/>
        <v>#REF!</v>
      </c>
      <c r="Q187" s="938" t="e">
        <f t="shared" si="40"/>
        <v>#REF!</v>
      </c>
      <c r="R187" s="938" t="e">
        <f t="shared" si="41"/>
        <v>#REF!</v>
      </c>
      <c r="S187" s="938" t="e">
        <f t="shared" si="42"/>
        <v>#REF!</v>
      </c>
      <c r="T187" s="938" t="e">
        <f t="shared" si="43"/>
        <v>#REF!</v>
      </c>
      <c r="U187" s="938" t="e">
        <f t="shared" si="44"/>
        <v>#REF!</v>
      </c>
      <c r="V187" s="938" t="e">
        <f t="shared" si="45"/>
        <v>#REF!</v>
      </c>
      <c r="W187" s="938" t="e">
        <f t="shared" si="46"/>
        <v>#REF!</v>
      </c>
      <c r="X187" s="938" t="e">
        <f t="shared" si="47"/>
        <v>#REF!</v>
      </c>
      <c r="Y187" s="989">
        <v>4686914.68</v>
      </c>
      <c r="Z187" s="989">
        <v>841203.0000000007</v>
      </c>
      <c r="AA187" s="989">
        <v>900014.8</v>
      </c>
      <c r="AB187" s="989">
        <v>222918.8</v>
      </c>
      <c r="AC187" s="989">
        <v>0</v>
      </c>
      <c r="AD187" s="989">
        <v>0</v>
      </c>
      <c r="AE187" s="939">
        <v>6651051.2800000003</v>
      </c>
      <c r="AF187" s="939">
        <v>5586929.4799999995</v>
      </c>
      <c r="AG187" s="939">
        <v>1064121.8000000007</v>
      </c>
      <c r="AH187" s="940" t="s">
        <v>2470</v>
      </c>
      <c r="AI187" s="941" t="s">
        <v>21273</v>
      </c>
      <c r="AJ187" s="941" t="s">
        <v>21274</v>
      </c>
      <c r="AK187" s="941" t="s">
        <v>21278</v>
      </c>
      <c r="AL187" s="1031" t="s">
        <v>2279</v>
      </c>
      <c r="AM187" s="936" t="s">
        <v>2239</v>
      </c>
      <c r="AN187" s="940" t="str">
        <f>_xlfn.XLOOKUP(A187,MPL!C:C,MPL!N:N, "Not Found",0)</f>
        <v>Obligated</v>
      </c>
      <c r="AO187" s="943">
        <f>_xlfn.LET(
_xlpm.r,_xlfn.XLOOKUP(A187,MPL!C:C,MPL!S:S, "",0),
IF(ISNUMBER(_xlpm.r),_xlpm.r,"")
)</f>
        <v>44916.52584490741</v>
      </c>
      <c r="AP187" s="943" t="str">
        <f t="shared" si="48"/>
        <v>Obligated</v>
      </c>
      <c r="AQ187" s="944">
        <v>0.86</v>
      </c>
      <c r="AR187" s="936">
        <v>514464.94000000064</v>
      </c>
      <c r="AS187" s="936">
        <v>5304918.5900000073</v>
      </c>
      <c r="AT187" s="936"/>
      <c r="AU187" s="936">
        <f t="shared" si="49"/>
        <v>5819383.5300000077</v>
      </c>
      <c r="AV187" s="936">
        <f t="shared" si="50"/>
        <v>-0.19999999925494194</v>
      </c>
      <c r="AW187" s="945">
        <v>4686914.68</v>
      </c>
      <c r="AX187" s="945">
        <v>1064121.8</v>
      </c>
      <c r="AY187" s="945">
        <v>900015</v>
      </c>
      <c r="AZ187" s="945">
        <v>0</v>
      </c>
      <c r="BA187" s="945">
        <v>0</v>
      </c>
      <c r="BB187" s="945">
        <v>0</v>
      </c>
      <c r="BC187" s="945">
        <v>6651051.4799999995</v>
      </c>
      <c r="BD187" s="945">
        <f t="shared" si="54"/>
        <v>5586929.6799999997</v>
      </c>
      <c r="BE187" s="945">
        <f t="shared" si="51"/>
        <v>1064121.8</v>
      </c>
      <c r="BF187" s="934" t="s">
        <v>2240</v>
      </c>
      <c r="BG187" s="935" t="s">
        <v>275</v>
      </c>
      <c r="BH187" s="934" t="s">
        <v>2276</v>
      </c>
      <c r="BI187" s="946" t="e">
        <f t="shared" si="52"/>
        <v>#REF!</v>
      </c>
      <c r="BJ187" s="947" t="e">
        <v>#VALUE!</v>
      </c>
    </row>
    <row r="188" spans="1:62" s="807" customFormat="1" ht="114" customHeight="1">
      <c r="A188" s="933">
        <v>724698</v>
      </c>
      <c r="B188" s="934" t="s">
        <v>144</v>
      </c>
      <c r="C188" s="935" t="s">
        <v>35</v>
      </c>
      <c r="D188" s="934" t="s">
        <v>2118</v>
      </c>
      <c r="E188" s="913" t="s">
        <v>2209</v>
      </c>
      <c r="F188" s="914" t="s">
        <v>2210</v>
      </c>
      <c r="G188" s="936" t="e">
        <f>IF($AO188&lt;&gt;"",_xlfn.XLOOKUP(TEXT(A188,0),#REF!,#REF!,0),0)</f>
        <v>#REF!</v>
      </c>
      <c r="H188" s="936" t="e">
        <f>IF($AO188&lt;&gt;"",_xlfn.XLOOKUP(TEXT(A188,0),#REF!,#REF!,0),0)</f>
        <v>#REF!</v>
      </c>
      <c r="I188" s="936" t="e">
        <f>IF($AO188&lt;&gt;"", _xlfn.XLOOKUP(TEXT(A188,0),#REF!,#REF!,0),0)</f>
        <v>#REF!</v>
      </c>
      <c r="J188" s="936" t="e">
        <f>IF($AO188&lt;&gt;"",_xlfn.XLOOKUP(TEXT(A188,0),#REF!,#REF!,0),0)</f>
        <v>#REF!</v>
      </c>
      <c r="K188" s="936" t="e">
        <f>IF($AO188&lt;&gt;"",_xlfn.XLOOKUP(TEXT(A188,0),#REF!,#REF!,0),0)</f>
        <v>#REF!</v>
      </c>
      <c r="L188" s="936" t="e">
        <f>IF($AO188&lt;&gt;"",_xlfn.XLOOKUP(TEXT(A188,0),#REF!,#REF!,0),0)</f>
        <v>#REF!</v>
      </c>
      <c r="M188" s="937" t="e">
        <f t="shared" si="36"/>
        <v>#REF!</v>
      </c>
      <c r="N188" s="937" t="e">
        <f t="shared" si="37"/>
        <v>#REF!</v>
      </c>
      <c r="O188" s="937" t="e">
        <f t="shared" si="38"/>
        <v>#REF!</v>
      </c>
      <c r="P188" s="938" t="e">
        <f t="shared" si="39"/>
        <v>#REF!</v>
      </c>
      <c r="Q188" s="938" t="e">
        <f t="shared" si="40"/>
        <v>#REF!</v>
      </c>
      <c r="R188" s="938" t="e">
        <f t="shared" si="41"/>
        <v>#REF!</v>
      </c>
      <c r="S188" s="938" t="e">
        <f t="shared" si="42"/>
        <v>#REF!</v>
      </c>
      <c r="T188" s="938" t="e">
        <f t="shared" si="43"/>
        <v>#REF!</v>
      </c>
      <c r="U188" s="938" t="e">
        <f t="shared" si="44"/>
        <v>#REF!</v>
      </c>
      <c r="V188" s="938" t="e">
        <f t="shared" si="45"/>
        <v>#REF!</v>
      </c>
      <c r="W188" s="938" t="e">
        <f t="shared" si="46"/>
        <v>#REF!</v>
      </c>
      <c r="X188" s="938" t="e">
        <f t="shared" si="47"/>
        <v>#REF!</v>
      </c>
      <c r="Y188" s="989">
        <v>10742462</v>
      </c>
      <c r="Z188" s="989">
        <v>1338877</v>
      </c>
      <c r="AA188" s="989">
        <v>2199843.63</v>
      </c>
      <c r="AB188" s="989">
        <v>552275</v>
      </c>
      <c r="AC188" s="989">
        <v>0</v>
      </c>
      <c r="AD188" s="989">
        <v>0</v>
      </c>
      <c r="AE188" s="939">
        <v>14833457.629999999</v>
      </c>
      <c r="AF188" s="939">
        <v>12942305.629999999</v>
      </c>
      <c r="AG188" s="939">
        <v>1891152</v>
      </c>
      <c r="AH188" s="940" t="s">
        <v>2470</v>
      </c>
      <c r="AI188" s="941" t="s">
        <v>21282</v>
      </c>
      <c r="AJ188" s="941" t="s">
        <v>21276</v>
      </c>
      <c r="AK188" s="941" t="s">
        <v>21306</v>
      </c>
      <c r="AL188" s="1031" t="s">
        <v>2379</v>
      </c>
      <c r="AM188" s="936" t="s">
        <v>2239</v>
      </c>
      <c r="AN188" s="940" t="str">
        <f>_xlfn.XLOOKUP(A188,MPL!C:C,MPL!N:N, "Not Found",0)</f>
        <v>Obligated</v>
      </c>
      <c r="AO188" s="943">
        <f>_xlfn.LET(
_xlpm.r,_xlfn.XLOOKUP(A188,MPL!C:C,MPL!S:S, "",0),
IF(ISNUMBER(_xlpm.r),_xlpm.r,"")
)</f>
        <v>45461.477465277778</v>
      </c>
      <c r="AP188" s="943" t="str">
        <f t="shared" si="48"/>
        <v>Obligated</v>
      </c>
      <c r="AQ188" s="944">
        <v>0.79</v>
      </c>
      <c r="AR188" s="936">
        <v>1353321.4100000043</v>
      </c>
      <c r="AS188" s="936">
        <v>7889965.7599999812</v>
      </c>
      <c r="AT188" s="936"/>
      <c r="AU188" s="936">
        <f t="shared" si="49"/>
        <v>9243287.169999985</v>
      </c>
      <c r="AV188" s="936">
        <f t="shared" si="50"/>
        <v>-0.37000000104308128</v>
      </c>
      <c r="AW188" s="945">
        <v>10742462</v>
      </c>
      <c r="AX188" s="945">
        <v>1338877</v>
      </c>
      <c r="AY188" s="945">
        <v>2199844</v>
      </c>
      <c r="AZ188" s="945">
        <v>552275</v>
      </c>
      <c r="BA188" s="945">
        <v>0</v>
      </c>
      <c r="BB188" s="945">
        <v>0</v>
      </c>
      <c r="BC188" s="945">
        <v>14833458</v>
      </c>
      <c r="BD188" s="945">
        <f t="shared" si="54"/>
        <v>12942306</v>
      </c>
      <c r="BE188" s="945">
        <f t="shared" si="51"/>
        <v>1891152</v>
      </c>
      <c r="BF188" s="934" t="s">
        <v>2240</v>
      </c>
      <c r="BG188" s="935" t="s">
        <v>275</v>
      </c>
      <c r="BH188" s="934" t="s">
        <v>2276</v>
      </c>
      <c r="BI188" s="946" t="e">
        <f t="shared" si="52"/>
        <v>#REF!</v>
      </c>
      <c r="BJ188" s="947" t="e">
        <v>#VALUE!</v>
      </c>
    </row>
    <row r="189" spans="1:62" s="807" customFormat="1" ht="114" customHeight="1">
      <c r="A189" s="933">
        <v>688096</v>
      </c>
      <c r="B189" s="934" t="s">
        <v>1071</v>
      </c>
      <c r="C189" s="935" t="s">
        <v>35</v>
      </c>
      <c r="D189" s="934" t="s">
        <v>2116</v>
      </c>
      <c r="E189" s="913" t="s">
        <v>2209</v>
      </c>
      <c r="F189" s="914" t="s">
        <v>2210</v>
      </c>
      <c r="G189" s="936" t="e">
        <f>IF($AO189&lt;&gt;"",_xlfn.XLOOKUP(TEXT(A189,0),#REF!,#REF!,0),0)</f>
        <v>#REF!</v>
      </c>
      <c r="H189" s="936" t="e">
        <f>IF($AO189&lt;&gt;"",_xlfn.XLOOKUP(TEXT(A189,0),#REF!,#REF!,0),0)</f>
        <v>#REF!</v>
      </c>
      <c r="I189" s="936" t="e">
        <f>IF($AO189&lt;&gt;"", _xlfn.XLOOKUP(TEXT(A189,0),#REF!,#REF!,0),0)</f>
        <v>#REF!</v>
      </c>
      <c r="J189" s="936" t="e">
        <f>IF($AO189&lt;&gt;"",_xlfn.XLOOKUP(TEXT(A189,0),#REF!,#REF!,0),0)</f>
        <v>#REF!</v>
      </c>
      <c r="K189" s="936" t="e">
        <f>IF($AO189&lt;&gt;"",_xlfn.XLOOKUP(TEXT(A189,0),#REF!,#REF!,0),0)</f>
        <v>#REF!</v>
      </c>
      <c r="L189" s="936" t="e">
        <f>IF($AO189&lt;&gt;"",_xlfn.XLOOKUP(TEXT(A189,0),#REF!,#REF!,0),0)</f>
        <v>#REF!</v>
      </c>
      <c r="M189" s="937" t="e">
        <f t="shared" si="36"/>
        <v>#REF!</v>
      </c>
      <c r="N189" s="937" t="e">
        <f t="shared" si="37"/>
        <v>#REF!</v>
      </c>
      <c r="O189" s="937" t="e">
        <f t="shared" si="38"/>
        <v>#REF!</v>
      </c>
      <c r="P189" s="938" t="e">
        <f t="shared" si="39"/>
        <v>#REF!</v>
      </c>
      <c r="Q189" s="938" t="e">
        <f t="shared" si="40"/>
        <v>#REF!</v>
      </c>
      <c r="R189" s="938" t="e">
        <f t="shared" si="41"/>
        <v>#REF!</v>
      </c>
      <c r="S189" s="938" t="e">
        <f t="shared" si="42"/>
        <v>#REF!</v>
      </c>
      <c r="T189" s="938" t="e">
        <f t="shared" si="43"/>
        <v>#REF!</v>
      </c>
      <c r="U189" s="938" t="e">
        <f t="shared" si="44"/>
        <v>#REF!</v>
      </c>
      <c r="V189" s="938" t="e">
        <f t="shared" si="45"/>
        <v>#REF!</v>
      </c>
      <c r="W189" s="938" t="e">
        <f t="shared" si="46"/>
        <v>#REF!</v>
      </c>
      <c r="X189" s="938" t="e">
        <f t="shared" si="47"/>
        <v>#REF!</v>
      </c>
      <c r="Y189" s="989">
        <v>21408.25</v>
      </c>
      <c r="Z189" s="989">
        <v>4608.9999999999991</v>
      </c>
      <c r="AA189" s="989">
        <v>4169.45</v>
      </c>
      <c r="AB189" s="989">
        <v>1221.3900000000001</v>
      </c>
      <c r="AC189" s="989">
        <v>0</v>
      </c>
      <c r="AD189" s="989">
        <v>0</v>
      </c>
      <c r="AE189" s="939">
        <v>31408.09</v>
      </c>
      <c r="AF189" s="939">
        <v>25577.7</v>
      </c>
      <c r="AG189" s="939">
        <v>5830.3899999999994</v>
      </c>
      <c r="AH189" s="940" t="s">
        <v>2470</v>
      </c>
      <c r="AI189" s="941" t="s">
        <v>21273</v>
      </c>
      <c r="AJ189" s="941" t="s">
        <v>21274</v>
      </c>
      <c r="AK189" s="941" t="s">
        <v>21275</v>
      </c>
      <c r="AL189" s="936" t="s">
        <v>2279</v>
      </c>
      <c r="AM189" s="936" t="s">
        <v>2239</v>
      </c>
      <c r="AN189" s="940" t="str">
        <f>_xlfn.XLOOKUP(A189,MPL!C:C,MPL!N:N, "Not Found",0)</f>
        <v>Obligated</v>
      </c>
      <c r="AO189" s="943">
        <f>_xlfn.LET(
_xlpm.r,_xlfn.XLOOKUP(A189,MPL!C:C,MPL!S:S, "",0),
IF(ISNUMBER(_xlpm.r),_xlpm.r,"")
)</f>
        <v>44957.5390162037</v>
      </c>
      <c r="AP189" s="943" t="str">
        <f t="shared" si="48"/>
        <v>Obligated</v>
      </c>
      <c r="AQ189" s="944">
        <v>1</v>
      </c>
      <c r="AR189" s="936">
        <v>9130.83</v>
      </c>
      <c r="AS189" s="936">
        <v>33824.249999999993</v>
      </c>
      <c r="AT189" s="936"/>
      <c r="AU189" s="936">
        <f t="shared" si="49"/>
        <v>42955.079999999994</v>
      </c>
      <c r="AV189" s="936">
        <f t="shared" si="50"/>
        <v>0.84000000000014552</v>
      </c>
      <c r="AW189" s="945">
        <v>21408.25</v>
      </c>
      <c r="AX189" s="945">
        <v>4609</v>
      </c>
      <c r="AY189" s="945">
        <v>4169</v>
      </c>
      <c r="AZ189" s="945">
        <v>1221</v>
      </c>
      <c r="BA189" s="945">
        <v>0</v>
      </c>
      <c r="BB189" s="945">
        <v>0</v>
      </c>
      <c r="BC189" s="945">
        <v>31407.25</v>
      </c>
      <c r="BD189" s="945">
        <v>25577.25</v>
      </c>
      <c r="BE189" s="945">
        <f t="shared" si="51"/>
        <v>5830</v>
      </c>
      <c r="BF189" s="934" t="s">
        <v>2240</v>
      </c>
      <c r="BG189" s="935" t="s">
        <v>275</v>
      </c>
      <c r="BH189" s="934" t="s">
        <v>2276</v>
      </c>
      <c r="BI189" s="946" t="e">
        <f t="shared" si="52"/>
        <v>#REF!</v>
      </c>
      <c r="BJ189" s="947" t="e">
        <v>#VALUE!</v>
      </c>
    </row>
    <row r="190" spans="1:62" s="807" customFormat="1" ht="114" customHeight="1">
      <c r="A190" s="933">
        <v>682373</v>
      </c>
      <c r="B190" s="934" t="s">
        <v>1072</v>
      </c>
      <c r="C190" s="935" t="s">
        <v>35</v>
      </c>
      <c r="D190" s="934" t="s">
        <v>2116</v>
      </c>
      <c r="E190" s="913" t="s">
        <v>2209</v>
      </c>
      <c r="F190" s="914" t="s">
        <v>2210</v>
      </c>
      <c r="G190" s="936" t="e">
        <f>IF($AO190&lt;&gt;"",_xlfn.XLOOKUP(TEXT(A190,0),#REF!,#REF!,0),0)</f>
        <v>#REF!</v>
      </c>
      <c r="H190" s="936" t="e">
        <f>IF($AO190&lt;&gt;"",_xlfn.XLOOKUP(TEXT(A190,0),#REF!,#REF!,0),0)</f>
        <v>#REF!</v>
      </c>
      <c r="I190" s="936" t="e">
        <f>IF($AO190&lt;&gt;"", _xlfn.XLOOKUP(TEXT(A190,0),#REF!,#REF!,0),0)</f>
        <v>#REF!</v>
      </c>
      <c r="J190" s="936" t="e">
        <f>IF($AO190&lt;&gt;"",_xlfn.XLOOKUP(TEXT(A190,0),#REF!,#REF!,0),0)</f>
        <v>#REF!</v>
      </c>
      <c r="K190" s="936" t="e">
        <f>IF($AO190&lt;&gt;"",_xlfn.XLOOKUP(TEXT(A190,0),#REF!,#REF!,0),0)</f>
        <v>#REF!</v>
      </c>
      <c r="L190" s="936" t="e">
        <f>IF($AO190&lt;&gt;"",_xlfn.XLOOKUP(TEXT(A190,0),#REF!,#REF!,0),0)</f>
        <v>#REF!</v>
      </c>
      <c r="M190" s="937" t="e">
        <f t="shared" si="36"/>
        <v>#REF!</v>
      </c>
      <c r="N190" s="937" t="e">
        <f t="shared" si="37"/>
        <v>#REF!</v>
      </c>
      <c r="O190" s="937" t="e">
        <f t="shared" si="38"/>
        <v>#REF!</v>
      </c>
      <c r="P190" s="938" t="e">
        <f t="shared" si="39"/>
        <v>#REF!</v>
      </c>
      <c r="Q190" s="938" t="e">
        <f t="shared" si="40"/>
        <v>#REF!</v>
      </c>
      <c r="R190" s="938" t="e">
        <f t="shared" si="41"/>
        <v>#REF!</v>
      </c>
      <c r="S190" s="938" t="e">
        <f t="shared" si="42"/>
        <v>#REF!</v>
      </c>
      <c r="T190" s="938" t="e">
        <f t="shared" si="43"/>
        <v>#REF!</v>
      </c>
      <c r="U190" s="938" t="e">
        <f t="shared" si="44"/>
        <v>#REF!</v>
      </c>
      <c r="V190" s="938" t="e">
        <f t="shared" si="45"/>
        <v>#REF!</v>
      </c>
      <c r="W190" s="938" t="e">
        <f t="shared" si="46"/>
        <v>#REF!</v>
      </c>
      <c r="X190" s="938" t="e">
        <f t="shared" si="47"/>
        <v>#REF!</v>
      </c>
      <c r="Y190" s="989">
        <v>65944</v>
      </c>
      <c r="Z190" s="989">
        <v>9218</v>
      </c>
      <c r="AA190" s="989">
        <v>12740</v>
      </c>
      <c r="AB190" s="989">
        <v>2443</v>
      </c>
      <c r="AC190" s="989">
        <v>0</v>
      </c>
      <c r="AD190" s="989">
        <v>0</v>
      </c>
      <c r="AE190" s="939">
        <v>90345</v>
      </c>
      <c r="AF190" s="939">
        <v>78684</v>
      </c>
      <c r="AG190" s="939">
        <v>11661</v>
      </c>
      <c r="AH190" s="940" t="s">
        <v>2470</v>
      </c>
      <c r="AI190" s="941" t="s">
        <v>21273</v>
      </c>
      <c r="AJ190" s="941" t="s">
        <v>21274</v>
      </c>
      <c r="AK190" s="941" t="s">
        <v>21278</v>
      </c>
      <c r="AL190" s="1031" t="s">
        <v>2279</v>
      </c>
      <c r="AM190" s="936" t="s">
        <v>2239</v>
      </c>
      <c r="AN190" s="940" t="str">
        <f>_xlfn.XLOOKUP(A190,MPL!C:C,MPL!N:N, "Not Found",0)</f>
        <v>Obligated</v>
      </c>
      <c r="AO190" s="943">
        <f>_xlfn.LET(
_xlpm.r,_xlfn.XLOOKUP(A190,MPL!C:C,MPL!S:S, "",0),
IF(ISNUMBER(_xlpm.r),_xlpm.r,"")
)</f>
        <v>44936.555</v>
      </c>
      <c r="AP190" s="943" t="str">
        <f t="shared" si="48"/>
        <v>Obligated</v>
      </c>
      <c r="AQ190" s="944">
        <v>0.9</v>
      </c>
      <c r="AR190" s="936">
        <v>22981.330000000009</v>
      </c>
      <c r="AS190" s="936">
        <v>56953.819999999861</v>
      </c>
      <c r="AT190" s="936"/>
      <c r="AU190" s="936">
        <f t="shared" si="49"/>
        <v>79935.149999999878</v>
      </c>
      <c r="AV190" s="936">
        <f t="shared" si="50"/>
        <v>0</v>
      </c>
      <c r="AW190" s="945">
        <v>65944</v>
      </c>
      <c r="AX190" s="945">
        <v>9218</v>
      </c>
      <c r="AY190" s="945">
        <v>12740</v>
      </c>
      <c r="AZ190" s="945">
        <v>2443</v>
      </c>
      <c r="BA190" s="945">
        <v>0</v>
      </c>
      <c r="BB190" s="945">
        <v>0</v>
      </c>
      <c r="BC190" s="945">
        <v>90345</v>
      </c>
      <c r="BD190" s="945">
        <v>78684</v>
      </c>
      <c r="BE190" s="945">
        <f t="shared" si="51"/>
        <v>11661</v>
      </c>
      <c r="BF190" s="934" t="s">
        <v>2240</v>
      </c>
      <c r="BG190" s="935" t="s">
        <v>275</v>
      </c>
      <c r="BH190" s="934" t="s">
        <v>2276</v>
      </c>
      <c r="BI190" s="946" t="e">
        <f t="shared" si="52"/>
        <v>#REF!</v>
      </c>
      <c r="BJ190" s="947" t="e">
        <v>#VALUE!</v>
      </c>
    </row>
    <row r="191" spans="1:62" s="807" customFormat="1" ht="114" customHeight="1">
      <c r="A191" s="933">
        <v>685370</v>
      </c>
      <c r="B191" s="934" t="s">
        <v>872</v>
      </c>
      <c r="C191" s="935" t="s">
        <v>35</v>
      </c>
      <c r="D191" s="934" t="s">
        <v>2116</v>
      </c>
      <c r="E191" s="913" t="s">
        <v>2209</v>
      </c>
      <c r="F191" s="914" t="s">
        <v>2210</v>
      </c>
      <c r="G191" s="936" t="e">
        <f>IF($AO191&lt;&gt;"",_xlfn.XLOOKUP(TEXT(A191,0),#REF!,#REF!,0),0)</f>
        <v>#REF!</v>
      </c>
      <c r="H191" s="936" t="e">
        <f>IF($AO191&lt;&gt;"",_xlfn.XLOOKUP(TEXT(A191,0),#REF!,#REF!,0),0)</f>
        <v>#REF!</v>
      </c>
      <c r="I191" s="936" t="e">
        <f>IF($AO191&lt;&gt;"", _xlfn.XLOOKUP(TEXT(A191,0),#REF!,#REF!,0),0)</f>
        <v>#REF!</v>
      </c>
      <c r="J191" s="936" t="e">
        <f>IF($AO191&lt;&gt;"",_xlfn.XLOOKUP(TEXT(A191,0),#REF!,#REF!,0),0)</f>
        <v>#REF!</v>
      </c>
      <c r="K191" s="936" t="e">
        <f>IF($AO191&lt;&gt;"",_xlfn.XLOOKUP(TEXT(A191,0),#REF!,#REF!,0),0)</f>
        <v>#REF!</v>
      </c>
      <c r="L191" s="936" t="e">
        <f>IF($AO191&lt;&gt;"",_xlfn.XLOOKUP(TEXT(A191,0),#REF!,#REF!,0),0)</f>
        <v>#REF!</v>
      </c>
      <c r="M191" s="937" t="e">
        <f t="shared" si="36"/>
        <v>#REF!</v>
      </c>
      <c r="N191" s="937" t="e">
        <f t="shared" si="37"/>
        <v>#REF!</v>
      </c>
      <c r="O191" s="937" t="e">
        <f t="shared" si="38"/>
        <v>#REF!</v>
      </c>
      <c r="P191" s="938" t="e">
        <f t="shared" si="39"/>
        <v>#REF!</v>
      </c>
      <c r="Q191" s="938" t="e">
        <f t="shared" si="40"/>
        <v>#REF!</v>
      </c>
      <c r="R191" s="938" t="e">
        <f t="shared" si="41"/>
        <v>#REF!</v>
      </c>
      <c r="S191" s="938" t="e">
        <f t="shared" si="42"/>
        <v>#REF!</v>
      </c>
      <c r="T191" s="938" t="e">
        <f t="shared" si="43"/>
        <v>#REF!</v>
      </c>
      <c r="U191" s="938" t="e">
        <f t="shared" si="44"/>
        <v>#REF!</v>
      </c>
      <c r="V191" s="938" t="e">
        <f t="shared" si="45"/>
        <v>#REF!</v>
      </c>
      <c r="W191" s="938" t="e">
        <f t="shared" si="46"/>
        <v>#REF!</v>
      </c>
      <c r="X191" s="938" t="e">
        <f t="shared" si="47"/>
        <v>#REF!</v>
      </c>
      <c r="Y191" s="989">
        <v>68823</v>
      </c>
      <c r="Z191" s="989">
        <v>11847</v>
      </c>
      <c r="AA191" s="989">
        <v>13127</v>
      </c>
      <c r="AB191" s="989">
        <v>3139</v>
      </c>
      <c r="AC191" s="989">
        <v>0</v>
      </c>
      <c r="AD191" s="989">
        <v>0</v>
      </c>
      <c r="AE191" s="939">
        <v>96936</v>
      </c>
      <c r="AF191" s="939">
        <v>81950</v>
      </c>
      <c r="AG191" s="939">
        <v>14986</v>
      </c>
      <c r="AH191" s="940" t="s">
        <v>2470</v>
      </c>
      <c r="AI191" s="941" t="s">
        <v>21273</v>
      </c>
      <c r="AJ191" s="941" t="s">
        <v>21274</v>
      </c>
      <c r="AK191" s="941" t="s">
        <v>21275</v>
      </c>
      <c r="AL191" s="1031" t="s">
        <v>2279</v>
      </c>
      <c r="AM191" s="936" t="s">
        <v>2239</v>
      </c>
      <c r="AN191" s="940" t="str">
        <f>_xlfn.XLOOKUP(A191,MPL!C:C,MPL!N:N, "Not Found",0)</f>
        <v>Obligated</v>
      </c>
      <c r="AO191" s="943">
        <f>_xlfn.LET(
_xlpm.r,_xlfn.XLOOKUP(A191,MPL!C:C,MPL!S:S, "",0),
IF(ISNUMBER(_xlpm.r),_xlpm.r,"")
)</f>
        <v>44936.555</v>
      </c>
      <c r="AP191" s="943" t="str">
        <f t="shared" si="48"/>
        <v>Obligated</v>
      </c>
      <c r="AQ191" s="944">
        <v>1</v>
      </c>
      <c r="AR191" s="936">
        <v>27864.949999999993</v>
      </c>
      <c r="AS191" s="936">
        <v>50766.55000000001</v>
      </c>
      <c r="AT191" s="936"/>
      <c r="AU191" s="936">
        <f t="shared" si="49"/>
        <v>78631.5</v>
      </c>
      <c r="AV191" s="936">
        <f t="shared" si="50"/>
        <v>0</v>
      </c>
      <c r="AW191" s="945">
        <v>68823</v>
      </c>
      <c r="AX191" s="945">
        <v>11847</v>
      </c>
      <c r="AY191" s="945">
        <v>13127</v>
      </c>
      <c r="AZ191" s="945">
        <v>3139</v>
      </c>
      <c r="BA191" s="945">
        <v>0</v>
      </c>
      <c r="BB191" s="945">
        <v>0</v>
      </c>
      <c r="BC191" s="945">
        <v>96936</v>
      </c>
      <c r="BD191" s="945">
        <v>81950</v>
      </c>
      <c r="BE191" s="945">
        <f t="shared" si="51"/>
        <v>14986</v>
      </c>
      <c r="BF191" s="934" t="s">
        <v>2240</v>
      </c>
      <c r="BG191" s="935" t="s">
        <v>275</v>
      </c>
      <c r="BH191" s="934" t="s">
        <v>2276</v>
      </c>
      <c r="BI191" s="946" t="e">
        <f t="shared" si="52"/>
        <v>#REF!</v>
      </c>
      <c r="BJ191" s="947" t="e">
        <v>#VALUE!</v>
      </c>
    </row>
    <row r="192" spans="1:62" s="807" customFormat="1" ht="114" customHeight="1">
      <c r="A192" s="962">
        <v>701504</v>
      </c>
      <c r="B192" s="934" t="s">
        <v>887</v>
      </c>
      <c r="C192" s="935" t="s">
        <v>35</v>
      </c>
      <c r="D192" s="934" t="s">
        <v>2116</v>
      </c>
      <c r="E192" s="913" t="s">
        <v>2209</v>
      </c>
      <c r="F192" s="914" t="s">
        <v>2210</v>
      </c>
      <c r="G192" s="936" t="e">
        <f>IF($AO192&lt;&gt;"",_xlfn.XLOOKUP(TEXT(A192,0),#REF!,#REF!,0),0)</f>
        <v>#REF!</v>
      </c>
      <c r="H192" s="936" t="e">
        <f>IF($AO192&lt;&gt;"",_xlfn.XLOOKUP(TEXT(A192,0),#REF!,#REF!,0),0)</f>
        <v>#REF!</v>
      </c>
      <c r="I192" s="936" t="e">
        <f>IF($AO192&lt;&gt;"", _xlfn.XLOOKUP(TEXT(A192,0),#REF!,#REF!,0),0)</f>
        <v>#REF!</v>
      </c>
      <c r="J192" s="936" t="e">
        <f>IF($AO192&lt;&gt;"",_xlfn.XLOOKUP(TEXT(A192,0),#REF!,#REF!,0),0)</f>
        <v>#REF!</v>
      </c>
      <c r="K192" s="936" t="e">
        <f>IF($AO192&lt;&gt;"",_xlfn.XLOOKUP(TEXT(A192,0),#REF!,#REF!,0),0)</f>
        <v>#REF!</v>
      </c>
      <c r="L192" s="936" t="e">
        <f>IF($AO192&lt;&gt;"",_xlfn.XLOOKUP(TEXT(A192,0),#REF!,#REF!,0),0)</f>
        <v>#REF!</v>
      </c>
      <c r="M192" s="937" t="e">
        <f t="shared" si="36"/>
        <v>#REF!</v>
      </c>
      <c r="N192" s="937" t="e">
        <f t="shared" si="37"/>
        <v>#REF!</v>
      </c>
      <c r="O192" s="937" t="e">
        <f t="shared" si="38"/>
        <v>#REF!</v>
      </c>
      <c r="P192" s="938" t="e">
        <f t="shared" si="39"/>
        <v>#REF!</v>
      </c>
      <c r="Q192" s="938" t="e">
        <f t="shared" si="40"/>
        <v>#REF!</v>
      </c>
      <c r="R192" s="938" t="e">
        <f t="shared" si="41"/>
        <v>#REF!</v>
      </c>
      <c r="S192" s="938" t="e">
        <f t="shared" si="42"/>
        <v>#REF!</v>
      </c>
      <c r="T192" s="938" t="e">
        <f t="shared" si="43"/>
        <v>#REF!</v>
      </c>
      <c r="U192" s="938" t="e">
        <f t="shared" si="44"/>
        <v>#REF!</v>
      </c>
      <c r="V192" s="938" t="e">
        <f t="shared" si="45"/>
        <v>#REF!</v>
      </c>
      <c r="W192" s="938" t="e">
        <f t="shared" si="46"/>
        <v>#REF!</v>
      </c>
      <c r="X192" s="938" t="e">
        <f t="shared" si="47"/>
        <v>#REF!</v>
      </c>
      <c r="Y192" s="989">
        <v>150345</v>
      </c>
      <c r="Z192" s="989">
        <v>29943</v>
      </c>
      <c r="AA192" s="989">
        <v>29252</v>
      </c>
      <c r="AB192" s="989">
        <v>7935</v>
      </c>
      <c r="AC192" s="989">
        <v>0</v>
      </c>
      <c r="AD192" s="989">
        <v>0</v>
      </c>
      <c r="AE192" s="939">
        <v>217475</v>
      </c>
      <c r="AF192" s="939">
        <v>179597</v>
      </c>
      <c r="AG192" s="939">
        <v>37878</v>
      </c>
      <c r="AH192" s="940" t="s">
        <v>2470</v>
      </c>
      <c r="AI192" s="941" t="s">
        <v>21273</v>
      </c>
      <c r="AJ192" s="941" t="s">
        <v>21274</v>
      </c>
      <c r="AK192" s="941" t="s">
        <v>21278</v>
      </c>
      <c r="AL192" s="1031" t="s">
        <v>2279</v>
      </c>
      <c r="AM192" s="936" t="s">
        <v>2239</v>
      </c>
      <c r="AN192" s="940" t="str">
        <f>_xlfn.XLOOKUP(A192,MPL!C:C,MPL!N:N, "Not Found",0)</f>
        <v>Obligated</v>
      </c>
      <c r="AO192" s="943">
        <f>_xlfn.LET(
_xlpm.r,_xlfn.XLOOKUP(A192,MPL!C:C,MPL!S:S, "",0),
IF(ISNUMBER(_xlpm.r),_xlpm.r,"")
)</f>
        <v>44993.525173611109</v>
      </c>
      <c r="AP192" s="943" t="str">
        <f t="shared" si="48"/>
        <v>Obligated</v>
      </c>
      <c r="AQ192" s="944">
        <v>1</v>
      </c>
      <c r="AR192" s="936">
        <v>33295.700000000012</v>
      </c>
      <c r="AS192" s="936">
        <v>99140.01999999999</v>
      </c>
      <c r="AT192" s="936"/>
      <c r="AU192" s="936">
        <f t="shared" si="49"/>
        <v>132435.72</v>
      </c>
      <c r="AV192" s="936">
        <f t="shared" si="50"/>
        <v>-51422.580000000016</v>
      </c>
      <c r="AW192" s="945">
        <v>211260.32</v>
      </c>
      <c r="AX192" s="945">
        <v>1161.51</v>
      </c>
      <c r="AY192" s="945">
        <v>23475.13</v>
      </c>
      <c r="AZ192" s="945">
        <v>868.52</v>
      </c>
      <c r="BA192" s="945">
        <v>24568.7</v>
      </c>
      <c r="BB192" s="945">
        <v>7563.4</v>
      </c>
      <c r="BC192" s="945">
        <v>268897.58</v>
      </c>
      <c r="BD192" s="945">
        <v>259304.15000000002</v>
      </c>
      <c r="BE192" s="945">
        <f t="shared" si="51"/>
        <v>9593.43</v>
      </c>
      <c r="BF192" s="934" t="s">
        <v>2207</v>
      </c>
      <c r="BG192" s="935" t="s">
        <v>2208</v>
      </c>
      <c r="BH192" s="934" t="s">
        <v>2381</v>
      </c>
      <c r="BI192" s="946" t="e">
        <f t="shared" si="52"/>
        <v>#REF!</v>
      </c>
      <c r="BJ192" s="947" t="e">
        <v>#VALUE!</v>
      </c>
    </row>
    <row r="193" spans="1:62" s="807" customFormat="1" ht="114" customHeight="1">
      <c r="A193" s="933">
        <v>698570</v>
      </c>
      <c r="B193" s="934" t="s">
        <v>108</v>
      </c>
      <c r="C193" s="935" t="s">
        <v>35</v>
      </c>
      <c r="D193" s="934" t="s">
        <v>2118</v>
      </c>
      <c r="E193" s="913" t="s">
        <v>2209</v>
      </c>
      <c r="F193" s="914" t="s">
        <v>2210</v>
      </c>
      <c r="G193" s="936" t="e">
        <f>IF($AO193&lt;&gt;"",_xlfn.XLOOKUP(TEXT(A193,0),#REF!,#REF!,0),0)</f>
        <v>#REF!</v>
      </c>
      <c r="H193" s="936" t="e">
        <f>IF($AO193&lt;&gt;"",_xlfn.XLOOKUP(TEXT(A193,0),#REF!,#REF!,0),0)</f>
        <v>#REF!</v>
      </c>
      <c r="I193" s="936" t="e">
        <f>IF($AO193&lt;&gt;"", _xlfn.XLOOKUP(TEXT(A193,0),#REF!,#REF!,0),0)</f>
        <v>#REF!</v>
      </c>
      <c r="J193" s="936" t="e">
        <f>IF($AO193&lt;&gt;"",_xlfn.XLOOKUP(TEXT(A193,0),#REF!,#REF!,0),0)</f>
        <v>#REF!</v>
      </c>
      <c r="K193" s="936" t="e">
        <f>IF($AO193&lt;&gt;"",_xlfn.XLOOKUP(TEXT(A193,0),#REF!,#REF!,0),0)</f>
        <v>#REF!</v>
      </c>
      <c r="L193" s="936" t="e">
        <f>IF($AO193&lt;&gt;"",_xlfn.XLOOKUP(TEXT(A193,0),#REF!,#REF!,0),0)</f>
        <v>#REF!</v>
      </c>
      <c r="M193" s="937" t="e">
        <f t="shared" si="36"/>
        <v>#REF!</v>
      </c>
      <c r="N193" s="937" t="e">
        <f t="shared" si="37"/>
        <v>#REF!</v>
      </c>
      <c r="O193" s="937" t="e">
        <f t="shared" si="38"/>
        <v>#REF!</v>
      </c>
      <c r="P193" s="938" t="e">
        <f t="shared" si="39"/>
        <v>#REF!</v>
      </c>
      <c r="Q193" s="938" t="e">
        <f t="shared" si="40"/>
        <v>#REF!</v>
      </c>
      <c r="R193" s="938" t="e">
        <f t="shared" si="41"/>
        <v>#REF!</v>
      </c>
      <c r="S193" s="938" t="e">
        <f t="shared" si="42"/>
        <v>#REF!</v>
      </c>
      <c r="T193" s="938" t="e">
        <f t="shared" si="43"/>
        <v>#REF!</v>
      </c>
      <c r="U193" s="938" t="e">
        <f t="shared" si="44"/>
        <v>#REF!</v>
      </c>
      <c r="V193" s="938" t="e">
        <f t="shared" si="45"/>
        <v>#REF!</v>
      </c>
      <c r="W193" s="938" t="e">
        <f t="shared" si="46"/>
        <v>#REF!</v>
      </c>
      <c r="X193" s="938" t="e">
        <f t="shared" si="47"/>
        <v>#REF!</v>
      </c>
      <c r="Y193" s="989">
        <v>13720208.310000001</v>
      </c>
      <c r="Z193" s="989">
        <v>1608383.2899999991</v>
      </c>
      <c r="AA193" s="989">
        <v>2501126</v>
      </c>
      <c r="AB193" s="989">
        <v>617490.32999999996</v>
      </c>
      <c r="AC193" s="989">
        <v>0</v>
      </c>
      <c r="AD193" s="989">
        <v>0</v>
      </c>
      <c r="AE193" s="939">
        <v>18447207.93</v>
      </c>
      <c r="AF193" s="939">
        <v>16221334.310000001</v>
      </c>
      <c r="AG193" s="939">
        <v>2225873.6199999992</v>
      </c>
      <c r="AH193" s="940" t="s">
        <v>2470</v>
      </c>
      <c r="AI193" s="941" t="s">
        <v>21282</v>
      </c>
      <c r="AJ193" s="941" t="s">
        <v>21276</v>
      </c>
      <c r="AK193" s="941" t="s">
        <v>21309</v>
      </c>
      <c r="AL193" s="1031" t="s">
        <v>2360</v>
      </c>
      <c r="AM193" s="936" t="s">
        <v>2239</v>
      </c>
      <c r="AN193" s="940" t="str">
        <f>_xlfn.XLOOKUP(A193,MPL!C:C,MPL!N:N, "Not Found",0)</f>
        <v>Obligated</v>
      </c>
      <c r="AO193" s="943">
        <f>_xlfn.LET(
_xlpm.r,_xlfn.XLOOKUP(A193,MPL!C:C,MPL!S:S, "",0),
IF(ISNUMBER(_xlpm.r),_xlpm.r,"")
)</f>
        <v>45289.521585648145</v>
      </c>
      <c r="AP193" s="943" t="str">
        <f t="shared" si="48"/>
        <v>Obligated</v>
      </c>
      <c r="AQ193" s="944">
        <v>0.84</v>
      </c>
      <c r="AR193" s="936">
        <v>1926441.6500000015</v>
      </c>
      <c r="AS193" s="936">
        <v>9907102.2700000219</v>
      </c>
      <c r="AT193" s="936"/>
      <c r="AU193" s="936">
        <f t="shared" si="49"/>
        <v>11833543.920000024</v>
      </c>
      <c r="AV193" s="936">
        <f t="shared" si="50"/>
        <v>-87444.070000000298</v>
      </c>
      <c r="AW193" s="945">
        <v>13648195</v>
      </c>
      <c r="AX193" s="945">
        <v>1608383.29</v>
      </c>
      <c r="AY193" s="945">
        <v>2640715</v>
      </c>
      <c r="AZ193" s="945">
        <v>617490.32999999996</v>
      </c>
      <c r="BA193" s="945">
        <v>0</v>
      </c>
      <c r="BB193" s="945">
        <v>0</v>
      </c>
      <c r="BC193" s="945">
        <v>18534652</v>
      </c>
      <c r="BD193" s="945">
        <f t="shared" ref="BD193:BD205" si="55">AW193+AY193+BA193</f>
        <v>16288910</v>
      </c>
      <c r="BE193" s="945">
        <f t="shared" si="51"/>
        <v>2225873.62</v>
      </c>
      <c r="BF193" s="934" t="s">
        <v>2240</v>
      </c>
      <c r="BG193" s="935" t="s">
        <v>275</v>
      </c>
      <c r="BH193" s="934" t="s">
        <v>2276</v>
      </c>
      <c r="BI193" s="946" t="e">
        <f t="shared" si="52"/>
        <v>#REF!</v>
      </c>
      <c r="BJ193" s="947" t="e">
        <v>#VALUE!</v>
      </c>
    </row>
    <row r="194" spans="1:62" s="807" customFormat="1" ht="114" customHeight="1">
      <c r="A194" s="933">
        <v>682210</v>
      </c>
      <c r="B194" s="934" t="s">
        <v>871</v>
      </c>
      <c r="C194" s="935" t="s">
        <v>35</v>
      </c>
      <c r="D194" s="934" t="s">
        <v>2116</v>
      </c>
      <c r="E194" s="913" t="s">
        <v>2209</v>
      </c>
      <c r="F194" s="914" t="s">
        <v>2210</v>
      </c>
      <c r="G194" s="936" t="e">
        <f>IF($AO194&lt;&gt;"",_xlfn.XLOOKUP(TEXT(A194,0),#REF!,#REF!,0),0)</f>
        <v>#REF!</v>
      </c>
      <c r="H194" s="936" t="e">
        <f>IF($AO194&lt;&gt;"",_xlfn.XLOOKUP(TEXT(A194,0),#REF!,#REF!,0),0)</f>
        <v>#REF!</v>
      </c>
      <c r="I194" s="936" t="e">
        <f>IF($AO194&lt;&gt;"", _xlfn.XLOOKUP(TEXT(A194,0),#REF!,#REF!,0),0)</f>
        <v>#REF!</v>
      </c>
      <c r="J194" s="936" t="e">
        <f>IF($AO194&lt;&gt;"",_xlfn.XLOOKUP(TEXT(A194,0),#REF!,#REF!,0),0)</f>
        <v>#REF!</v>
      </c>
      <c r="K194" s="936" t="e">
        <f>IF($AO194&lt;&gt;"",_xlfn.XLOOKUP(TEXT(A194,0),#REF!,#REF!,0),0)</f>
        <v>#REF!</v>
      </c>
      <c r="L194" s="936" t="e">
        <f>IF($AO194&lt;&gt;"",_xlfn.XLOOKUP(TEXT(A194,0),#REF!,#REF!,0),0)</f>
        <v>#REF!</v>
      </c>
      <c r="M194" s="937" t="e">
        <f t="shared" si="36"/>
        <v>#REF!</v>
      </c>
      <c r="N194" s="937" t="e">
        <f t="shared" si="37"/>
        <v>#REF!</v>
      </c>
      <c r="O194" s="937" t="e">
        <f t="shared" si="38"/>
        <v>#REF!</v>
      </c>
      <c r="P194" s="938" t="e">
        <f t="shared" si="39"/>
        <v>#REF!</v>
      </c>
      <c r="Q194" s="938" t="e">
        <f t="shared" si="40"/>
        <v>#REF!</v>
      </c>
      <c r="R194" s="938" t="e">
        <f t="shared" si="41"/>
        <v>#REF!</v>
      </c>
      <c r="S194" s="938" t="e">
        <f t="shared" si="42"/>
        <v>#REF!</v>
      </c>
      <c r="T194" s="938" t="e">
        <f t="shared" si="43"/>
        <v>#REF!</v>
      </c>
      <c r="U194" s="938" t="e">
        <f t="shared" si="44"/>
        <v>#REF!</v>
      </c>
      <c r="V194" s="938" t="e">
        <f t="shared" si="45"/>
        <v>#REF!</v>
      </c>
      <c r="W194" s="938" t="e">
        <f t="shared" si="46"/>
        <v>#REF!</v>
      </c>
      <c r="X194" s="938" t="e">
        <f t="shared" si="47"/>
        <v>#REF!</v>
      </c>
      <c r="Y194" s="989">
        <v>198050.74</v>
      </c>
      <c r="Z194" s="989">
        <v>33040.999999999993</v>
      </c>
      <c r="AA194" s="989">
        <v>38248.35</v>
      </c>
      <c r="AB194" s="989">
        <v>8755.8700000000008</v>
      </c>
      <c r="AC194" s="989">
        <v>0</v>
      </c>
      <c r="AD194" s="989">
        <v>0</v>
      </c>
      <c r="AE194" s="939">
        <v>278095.95999999996</v>
      </c>
      <c r="AF194" s="939">
        <v>236299.09</v>
      </c>
      <c r="AG194" s="939">
        <v>41796.869999999995</v>
      </c>
      <c r="AH194" s="940" t="s">
        <v>2470</v>
      </c>
      <c r="AI194" s="941" t="s">
        <v>21273</v>
      </c>
      <c r="AJ194" s="941" t="s">
        <v>21274</v>
      </c>
      <c r="AK194" s="941" t="s">
        <v>21278</v>
      </c>
      <c r="AL194" s="1031" t="s">
        <v>2279</v>
      </c>
      <c r="AM194" s="936" t="s">
        <v>2239</v>
      </c>
      <c r="AN194" s="940" t="str">
        <f>_xlfn.XLOOKUP(A194,MPL!C:C,MPL!N:N, "Not Found",0)</f>
        <v>Obligated</v>
      </c>
      <c r="AO194" s="943">
        <f>_xlfn.LET(
_xlpm.r,_xlfn.XLOOKUP(A194,MPL!C:C,MPL!S:S, "",0),
IF(ISNUMBER(_xlpm.r),_xlpm.r,"")
)</f>
        <v>44950.551655092589</v>
      </c>
      <c r="AP194" s="943" t="str">
        <f t="shared" si="48"/>
        <v>Obligated</v>
      </c>
      <c r="AQ194" s="944">
        <v>0.81</v>
      </c>
      <c r="AR194" s="936">
        <v>57250.620000000039</v>
      </c>
      <c r="AS194" s="936">
        <v>172099.07000000007</v>
      </c>
      <c r="AT194" s="936"/>
      <c r="AU194" s="936">
        <f t="shared" si="49"/>
        <v>229349.69000000012</v>
      </c>
      <c r="AV194" s="936">
        <f t="shared" si="50"/>
        <v>0.34999999997671694</v>
      </c>
      <c r="AW194" s="945">
        <v>198050.74</v>
      </c>
      <c r="AX194" s="945">
        <v>33041</v>
      </c>
      <c r="AY194" s="945">
        <v>38248</v>
      </c>
      <c r="AZ194" s="945">
        <v>8755.8700000000008</v>
      </c>
      <c r="BA194" s="945">
        <v>0</v>
      </c>
      <c r="BB194" s="945">
        <v>0</v>
      </c>
      <c r="BC194" s="945">
        <v>278095.61</v>
      </c>
      <c r="BD194" s="945">
        <f t="shared" si="55"/>
        <v>236298.74</v>
      </c>
      <c r="BE194" s="945">
        <f t="shared" si="51"/>
        <v>41796.870000000003</v>
      </c>
      <c r="BF194" s="934" t="s">
        <v>2240</v>
      </c>
      <c r="BG194" s="935" t="s">
        <v>275</v>
      </c>
      <c r="BH194" s="934" t="s">
        <v>2276</v>
      </c>
      <c r="BI194" s="946" t="e">
        <f t="shared" si="52"/>
        <v>#REF!</v>
      </c>
      <c r="BJ194" s="947" t="e">
        <v>#VALUE!</v>
      </c>
    </row>
    <row r="195" spans="1:62" s="807" customFormat="1" ht="114" customHeight="1">
      <c r="A195" s="933">
        <v>671502</v>
      </c>
      <c r="B195" s="934" t="s">
        <v>97</v>
      </c>
      <c r="C195" s="935" t="s">
        <v>35</v>
      </c>
      <c r="D195" s="934" t="s">
        <v>2118</v>
      </c>
      <c r="E195" s="913" t="s">
        <v>2209</v>
      </c>
      <c r="F195" s="914" t="s">
        <v>2210</v>
      </c>
      <c r="G195" s="936" t="e">
        <f>IF($AO195&lt;&gt;"",_xlfn.XLOOKUP(TEXT(A195,0),#REF!,#REF!,0),0)</f>
        <v>#REF!</v>
      </c>
      <c r="H195" s="936" t="e">
        <f>IF($AO195&lt;&gt;"",_xlfn.XLOOKUP(TEXT(A195,0),#REF!,#REF!,0),0)</f>
        <v>#REF!</v>
      </c>
      <c r="I195" s="936" t="e">
        <f>IF($AO195&lt;&gt;"", _xlfn.XLOOKUP(TEXT(A195,0),#REF!,#REF!,0),0)</f>
        <v>#REF!</v>
      </c>
      <c r="J195" s="936" t="e">
        <f>IF($AO195&lt;&gt;"",_xlfn.XLOOKUP(TEXT(A195,0),#REF!,#REF!,0),0)</f>
        <v>#REF!</v>
      </c>
      <c r="K195" s="936" t="e">
        <f>IF($AO195&lt;&gt;"",_xlfn.XLOOKUP(TEXT(A195,0),#REF!,#REF!,0),0)</f>
        <v>#REF!</v>
      </c>
      <c r="L195" s="936" t="e">
        <f>IF($AO195&lt;&gt;"",_xlfn.XLOOKUP(TEXT(A195,0),#REF!,#REF!,0),0)</f>
        <v>#REF!</v>
      </c>
      <c r="M195" s="937" t="e">
        <f t="shared" ref="M195:M258" si="56">SUM(G195:L195)</f>
        <v>#REF!</v>
      </c>
      <c r="N195" s="937" t="e">
        <f t="shared" ref="N195:N258" si="57">SUM(G195,I195,K195)</f>
        <v>#REF!</v>
      </c>
      <c r="O195" s="937" t="e">
        <f t="shared" ref="O195:O258" si="58">SUM(H195,J195,L195)</f>
        <v>#REF!</v>
      </c>
      <c r="P195" s="938" t="e">
        <f t="shared" ref="P195:P258" si="59">Y195-G195</f>
        <v>#REF!</v>
      </c>
      <c r="Q195" s="938" t="e">
        <f t="shared" ref="Q195:Q258" si="60">Z195-H195</f>
        <v>#REF!</v>
      </c>
      <c r="R195" s="938" t="e">
        <f t="shared" ref="R195:R258" si="61">AA195-I195</f>
        <v>#REF!</v>
      </c>
      <c r="S195" s="938" t="e">
        <f t="shared" ref="S195:S258" si="62">AB195-J195</f>
        <v>#REF!</v>
      </c>
      <c r="T195" s="938" t="e">
        <f t="shared" ref="T195:T258" si="63">AC195-K195</f>
        <v>#REF!</v>
      </c>
      <c r="U195" s="938" t="e">
        <f t="shared" ref="U195:U258" si="64">AD195-L195</f>
        <v>#REF!</v>
      </c>
      <c r="V195" s="938" t="e">
        <f t="shared" ref="V195:V258" si="65">SUM(W195:X195)</f>
        <v>#REF!</v>
      </c>
      <c r="W195" s="938" t="e">
        <f t="shared" ref="W195:W258" si="66">SUM(P195,R195,T195)</f>
        <v>#REF!</v>
      </c>
      <c r="X195" s="938" t="e">
        <f t="shared" ref="X195:X258" si="67">SUM(Q195,S195,U195)</f>
        <v>#REF!</v>
      </c>
      <c r="Y195" s="989">
        <v>14918381.07</v>
      </c>
      <c r="Z195" s="989">
        <v>1418283.0099999979</v>
      </c>
      <c r="AA195" s="989">
        <v>2742910.41</v>
      </c>
      <c r="AB195" s="989">
        <v>547325.25</v>
      </c>
      <c r="AC195" s="989">
        <v>0</v>
      </c>
      <c r="AD195" s="989">
        <v>0</v>
      </c>
      <c r="AE195" s="939">
        <v>19626899.739999998</v>
      </c>
      <c r="AF195" s="939">
        <v>17661291.48</v>
      </c>
      <c r="AG195" s="939">
        <v>1965608.2599999979</v>
      </c>
      <c r="AH195" s="940" t="s">
        <v>2470</v>
      </c>
      <c r="AI195" s="941" t="s">
        <v>21282</v>
      </c>
      <c r="AJ195" s="941" t="s">
        <v>21276</v>
      </c>
      <c r="AK195" s="941" t="s">
        <v>21301</v>
      </c>
      <c r="AL195" s="1031" t="s">
        <v>2379</v>
      </c>
      <c r="AM195" s="936" t="s">
        <v>2239</v>
      </c>
      <c r="AN195" s="940" t="str">
        <f>_xlfn.XLOOKUP(A195,MPL!C:C,MPL!N:N, "Not Found",0)</f>
        <v>Obligated</v>
      </c>
      <c r="AO195" s="943">
        <f>_xlfn.LET(
_xlpm.r,_xlfn.XLOOKUP(A195,MPL!C:C,MPL!S:S, "",0),
IF(ISNUMBER(_xlpm.r),_xlpm.r,"")
)</f>
        <v>45289.521585648145</v>
      </c>
      <c r="AP195" s="943" t="str">
        <f t="shared" ref="AP195:AP258" si="68">IF(AND(AO195&lt;&gt;"", AN195 &lt;&gt;"Obligated"), "Obligated"&amp;", "&amp;AN195, AN195)</f>
        <v>Obligated</v>
      </c>
      <c r="AQ195" s="944">
        <v>0.69</v>
      </c>
      <c r="AR195" s="936">
        <v>2622974.6900000107</v>
      </c>
      <c r="AS195" s="936">
        <v>9129753.5099999346</v>
      </c>
      <c r="AT195" s="936"/>
      <c r="AU195" s="936">
        <f t="shared" ref="AU195:AU258" si="69">AR195+AS195+AT195</f>
        <v>11752728.199999945</v>
      </c>
      <c r="AV195" s="936">
        <f t="shared" ref="AV195:AV258" si="70">AE195-BC195</f>
        <v>-219266.54254515469</v>
      </c>
      <c r="AW195" s="945">
        <v>14931289.023866899</v>
      </c>
      <c r="AX195" s="945">
        <v>1987567.5115322752</v>
      </c>
      <c r="AY195" s="945">
        <v>2927309.7471459769</v>
      </c>
      <c r="AZ195" s="945">
        <v>0</v>
      </c>
      <c r="BA195" s="945">
        <v>0</v>
      </c>
      <c r="BB195" s="945">
        <v>0</v>
      </c>
      <c r="BC195" s="945">
        <v>19846166.282545153</v>
      </c>
      <c r="BD195" s="945">
        <f t="shared" si="55"/>
        <v>17858598.771012876</v>
      </c>
      <c r="BE195" s="945">
        <f t="shared" ref="BE195:BE258" si="71">BB195+AZ195+AX195</f>
        <v>1987567.5115322752</v>
      </c>
      <c r="BF195" s="934" t="s">
        <v>2240</v>
      </c>
      <c r="BG195" s="935" t="s">
        <v>275</v>
      </c>
      <c r="BH195" s="934" t="s">
        <v>2276</v>
      </c>
      <c r="BI195" s="946" t="e">
        <f t="shared" ref="BI195:BI258" si="72">IF(OR(P195&lt;&gt;0,Q195&lt;&gt;0,R195&lt;&gt;0,R195&lt;&gt;0,S195&lt;&gt;0,T195&lt;&gt;0,U195&lt;&gt;0),1,0)</f>
        <v>#REF!</v>
      </c>
      <c r="BJ195" s="947" t="e">
        <v>#VALUE!</v>
      </c>
    </row>
    <row r="196" spans="1:62" s="807" customFormat="1" ht="114" customHeight="1">
      <c r="A196" s="933">
        <v>703535</v>
      </c>
      <c r="B196" s="934" t="s">
        <v>115</v>
      </c>
      <c r="C196" s="935" t="s">
        <v>35</v>
      </c>
      <c r="D196" s="934" t="s">
        <v>2118</v>
      </c>
      <c r="E196" s="913" t="s">
        <v>2209</v>
      </c>
      <c r="F196" s="914" t="s">
        <v>2210</v>
      </c>
      <c r="G196" s="936" t="e">
        <f>IF($AO196&lt;&gt;"",_xlfn.XLOOKUP(TEXT(A196,0),#REF!,#REF!,0),0)</f>
        <v>#REF!</v>
      </c>
      <c r="H196" s="936" t="e">
        <f>IF($AO196&lt;&gt;"",_xlfn.XLOOKUP(TEXT(A196,0),#REF!,#REF!,0),0)</f>
        <v>#REF!</v>
      </c>
      <c r="I196" s="936" t="e">
        <f>IF($AO196&lt;&gt;"", _xlfn.XLOOKUP(TEXT(A196,0),#REF!,#REF!,0),0)</f>
        <v>#REF!</v>
      </c>
      <c r="J196" s="936" t="e">
        <f>IF($AO196&lt;&gt;"",_xlfn.XLOOKUP(TEXT(A196,0),#REF!,#REF!,0),0)</f>
        <v>#REF!</v>
      </c>
      <c r="K196" s="936" t="e">
        <f>IF($AO196&lt;&gt;"",_xlfn.XLOOKUP(TEXT(A196,0),#REF!,#REF!,0),0)</f>
        <v>#REF!</v>
      </c>
      <c r="L196" s="936" t="e">
        <f>IF($AO196&lt;&gt;"",_xlfn.XLOOKUP(TEXT(A196,0),#REF!,#REF!,0),0)</f>
        <v>#REF!</v>
      </c>
      <c r="M196" s="937" t="e">
        <f t="shared" si="56"/>
        <v>#REF!</v>
      </c>
      <c r="N196" s="937" t="e">
        <f t="shared" si="57"/>
        <v>#REF!</v>
      </c>
      <c r="O196" s="937" t="e">
        <f t="shared" si="58"/>
        <v>#REF!</v>
      </c>
      <c r="P196" s="938" t="e">
        <f t="shared" si="59"/>
        <v>#REF!</v>
      </c>
      <c r="Q196" s="938" t="e">
        <f t="shared" si="60"/>
        <v>#REF!</v>
      </c>
      <c r="R196" s="938" t="e">
        <f t="shared" si="61"/>
        <v>#REF!</v>
      </c>
      <c r="S196" s="938" t="e">
        <f t="shared" si="62"/>
        <v>#REF!</v>
      </c>
      <c r="T196" s="938" t="e">
        <f t="shared" si="63"/>
        <v>#REF!</v>
      </c>
      <c r="U196" s="938" t="e">
        <f t="shared" si="64"/>
        <v>#REF!</v>
      </c>
      <c r="V196" s="938" t="e">
        <f t="shared" si="65"/>
        <v>#REF!</v>
      </c>
      <c r="W196" s="938" t="e">
        <f t="shared" si="66"/>
        <v>#REF!</v>
      </c>
      <c r="X196" s="938" t="e">
        <f t="shared" si="67"/>
        <v>#REF!</v>
      </c>
      <c r="Y196" s="989">
        <v>9529190.3699999992</v>
      </c>
      <c r="Z196" s="989">
        <v>444807.71000000136</v>
      </c>
      <c r="AA196" s="989">
        <v>1814022</v>
      </c>
      <c r="AB196" s="989">
        <v>175326.98</v>
      </c>
      <c r="AC196" s="989">
        <v>0</v>
      </c>
      <c r="AD196" s="989">
        <v>0</v>
      </c>
      <c r="AE196" s="939">
        <v>11963347.060000001</v>
      </c>
      <c r="AF196" s="939">
        <v>11343212.369999999</v>
      </c>
      <c r="AG196" s="939">
        <v>620134.69000000134</v>
      </c>
      <c r="AH196" s="940" t="s">
        <v>2470</v>
      </c>
      <c r="AI196" s="941" t="s">
        <v>21282</v>
      </c>
      <c r="AJ196" s="941" t="s">
        <v>21276</v>
      </c>
      <c r="AK196" s="941" t="s">
        <v>21314</v>
      </c>
      <c r="AL196" s="1031" t="s">
        <v>2360</v>
      </c>
      <c r="AM196" s="936" t="s">
        <v>2239</v>
      </c>
      <c r="AN196" s="940" t="str">
        <f>_xlfn.XLOOKUP(A196,MPL!C:C,MPL!N:N, "Not Found",0)</f>
        <v>Obligated</v>
      </c>
      <c r="AO196" s="943">
        <f>_xlfn.LET(
_xlpm.r,_xlfn.XLOOKUP(A196,MPL!C:C,MPL!S:S, "",0),
IF(ISNUMBER(_xlpm.r),_xlpm.r,"")
)</f>
        <v>45461.477465277778</v>
      </c>
      <c r="AP196" s="943" t="str">
        <f t="shared" si="68"/>
        <v>Obligated</v>
      </c>
      <c r="AQ196" s="944">
        <v>0.55000000000000004</v>
      </c>
      <c r="AR196" s="936">
        <v>421395.41000000003</v>
      </c>
      <c r="AS196" s="936">
        <v>2844675.0100000002</v>
      </c>
      <c r="AT196" s="936"/>
      <c r="AU196" s="936">
        <f t="shared" si="69"/>
        <v>3266070.4200000004</v>
      </c>
      <c r="AV196" s="936">
        <f t="shared" si="70"/>
        <v>0</v>
      </c>
      <c r="AW196" s="945">
        <v>9529190.3699999992</v>
      </c>
      <c r="AX196" s="945">
        <v>444807.71</v>
      </c>
      <c r="AY196" s="945">
        <v>1814022</v>
      </c>
      <c r="AZ196" s="945">
        <v>175326.98</v>
      </c>
      <c r="BA196" s="945">
        <v>0</v>
      </c>
      <c r="BB196" s="945">
        <v>0</v>
      </c>
      <c r="BC196" s="945">
        <v>11963347.059999999</v>
      </c>
      <c r="BD196" s="945">
        <f t="shared" si="55"/>
        <v>11343212.369999999</v>
      </c>
      <c r="BE196" s="945">
        <f t="shared" si="71"/>
        <v>620134.69000000006</v>
      </c>
      <c r="BF196" s="934" t="s">
        <v>2240</v>
      </c>
      <c r="BG196" s="935" t="s">
        <v>275</v>
      </c>
      <c r="BH196" s="934" t="s">
        <v>2276</v>
      </c>
      <c r="BI196" s="946" t="e">
        <f t="shared" si="72"/>
        <v>#REF!</v>
      </c>
      <c r="BJ196" s="947" t="e">
        <v>#VALUE!</v>
      </c>
    </row>
    <row r="197" spans="1:62" s="807" customFormat="1" ht="114" customHeight="1">
      <c r="A197" s="933">
        <v>679134</v>
      </c>
      <c r="B197" s="934" t="s">
        <v>1076</v>
      </c>
      <c r="C197" s="935" t="s">
        <v>35</v>
      </c>
      <c r="D197" s="934" t="s">
        <v>2116</v>
      </c>
      <c r="E197" s="913" t="s">
        <v>2209</v>
      </c>
      <c r="F197" s="914" t="s">
        <v>2210</v>
      </c>
      <c r="G197" s="936" t="e">
        <f>IF($AO197&lt;&gt;"",_xlfn.XLOOKUP(TEXT(A197,0),#REF!,#REF!,0),0)</f>
        <v>#REF!</v>
      </c>
      <c r="H197" s="936" t="e">
        <f>IF($AO197&lt;&gt;"",_xlfn.XLOOKUP(TEXT(A197,0),#REF!,#REF!,0),0)</f>
        <v>#REF!</v>
      </c>
      <c r="I197" s="936" t="e">
        <f>IF($AO197&lt;&gt;"", _xlfn.XLOOKUP(TEXT(A197,0),#REF!,#REF!,0),0)</f>
        <v>#REF!</v>
      </c>
      <c r="J197" s="936" t="e">
        <f>IF($AO197&lt;&gt;"",_xlfn.XLOOKUP(TEXT(A197,0),#REF!,#REF!,0),0)</f>
        <v>#REF!</v>
      </c>
      <c r="K197" s="936" t="e">
        <f>IF($AO197&lt;&gt;"",_xlfn.XLOOKUP(TEXT(A197,0),#REF!,#REF!,0),0)</f>
        <v>#REF!</v>
      </c>
      <c r="L197" s="936" t="e">
        <f>IF($AO197&lt;&gt;"",_xlfn.XLOOKUP(TEXT(A197,0),#REF!,#REF!,0),0)</f>
        <v>#REF!</v>
      </c>
      <c r="M197" s="937" t="e">
        <f t="shared" si="56"/>
        <v>#REF!</v>
      </c>
      <c r="N197" s="937" t="e">
        <f t="shared" si="57"/>
        <v>#REF!</v>
      </c>
      <c r="O197" s="937" t="e">
        <f t="shared" si="58"/>
        <v>#REF!</v>
      </c>
      <c r="P197" s="938" t="e">
        <f t="shared" si="59"/>
        <v>#REF!</v>
      </c>
      <c r="Q197" s="938" t="e">
        <f t="shared" si="60"/>
        <v>#REF!</v>
      </c>
      <c r="R197" s="938" t="e">
        <f t="shared" si="61"/>
        <v>#REF!</v>
      </c>
      <c r="S197" s="938" t="e">
        <f t="shared" si="62"/>
        <v>#REF!</v>
      </c>
      <c r="T197" s="938" t="e">
        <f t="shared" si="63"/>
        <v>#REF!</v>
      </c>
      <c r="U197" s="938" t="e">
        <f t="shared" si="64"/>
        <v>#REF!</v>
      </c>
      <c r="V197" s="938" t="e">
        <f t="shared" si="65"/>
        <v>#REF!</v>
      </c>
      <c r="W197" s="938" t="e">
        <f t="shared" si="66"/>
        <v>#REF!</v>
      </c>
      <c r="X197" s="938" t="e">
        <f t="shared" si="67"/>
        <v>#REF!</v>
      </c>
      <c r="Y197" s="989">
        <v>452956.93</v>
      </c>
      <c r="Z197" s="989">
        <v>87431.000000000029</v>
      </c>
      <c r="AA197" s="989">
        <v>86724.25</v>
      </c>
      <c r="AB197" s="989">
        <v>23169.22</v>
      </c>
      <c r="AC197" s="989">
        <v>0</v>
      </c>
      <c r="AD197" s="989">
        <v>0</v>
      </c>
      <c r="AE197" s="939">
        <v>650281.39999999991</v>
      </c>
      <c r="AF197" s="939">
        <v>539681.17999999993</v>
      </c>
      <c r="AG197" s="939">
        <v>110600.22000000003</v>
      </c>
      <c r="AH197" s="940" t="s">
        <v>2470</v>
      </c>
      <c r="AI197" s="941" t="s">
        <v>21273</v>
      </c>
      <c r="AJ197" s="941" t="s">
        <v>21274</v>
      </c>
      <c r="AK197" s="941" t="s">
        <v>21278</v>
      </c>
      <c r="AL197" s="1031" t="s">
        <v>2279</v>
      </c>
      <c r="AM197" s="936" t="s">
        <v>2239</v>
      </c>
      <c r="AN197" s="940" t="str">
        <f>_xlfn.XLOOKUP(A197,MPL!C:C,MPL!N:N, "Not Found",0)</f>
        <v>Obligated</v>
      </c>
      <c r="AO197" s="943">
        <f>_xlfn.LET(
_xlpm.r,_xlfn.XLOOKUP(A197,MPL!C:C,MPL!S:S, "",0),
IF(ISNUMBER(_xlpm.r),_xlpm.r,"")
)</f>
        <v>44936.555</v>
      </c>
      <c r="AP197" s="943" t="str">
        <f t="shared" si="68"/>
        <v>Obligated</v>
      </c>
      <c r="AQ197" s="944">
        <v>0.94</v>
      </c>
      <c r="AR197" s="936">
        <v>78944.820000000153</v>
      </c>
      <c r="AS197" s="936">
        <v>524069.06000000029</v>
      </c>
      <c r="AT197" s="936"/>
      <c r="AU197" s="936">
        <f t="shared" si="69"/>
        <v>603013.88000000047</v>
      </c>
      <c r="AV197" s="936">
        <f t="shared" si="70"/>
        <v>0.24999999988358468</v>
      </c>
      <c r="AW197" s="945">
        <v>452956.93</v>
      </c>
      <c r="AX197" s="945">
        <v>87431</v>
      </c>
      <c r="AY197" s="945">
        <v>86724</v>
      </c>
      <c r="AZ197" s="945">
        <v>23169.22</v>
      </c>
      <c r="BA197" s="945">
        <v>0</v>
      </c>
      <c r="BB197" s="945">
        <v>0</v>
      </c>
      <c r="BC197" s="945">
        <v>650281.15</v>
      </c>
      <c r="BD197" s="945">
        <f t="shared" si="55"/>
        <v>539680.92999999993</v>
      </c>
      <c r="BE197" s="945">
        <f t="shared" si="71"/>
        <v>110600.22</v>
      </c>
      <c r="BF197" s="934" t="s">
        <v>2240</v>
      </c>
      <c r="BG197" s="935" t="s">
        <v>275</v>
      </c>
      <c r="BH197" s="934" t="s">
        <v>2276</v>
      </c>
      <c r="BI197" s="946" t="e">
        <f t="shared" si="72"/>
        <v>#REF!</v>
      </c>
      <c r="BJ197" s="947" t="e">
        <v>#VALUE!</v>
      </c>
    </row>
    <row r="198" spans="1:62" s="807" customFormat="1" ht="114" customHeight="1">
      <c r="A198" s="933">
        <v>704938</v>
      </c>
      <c r="B198" s="934" t="s">
        <v>114</v>
      </c>
      <c r="C198" s="935" t="s">
        <v>35</v>
      </c>
      <c r="D198" s="934" t="s">
        <v>2118</v>
      </c>
      <c r="E198" s="913" t="s">
        <v>2209</v>
      </c>
      <c r="F198" s="914" t="s">
        <v>2210</v>
      </c>
      <c r="G198" s="936" t="e">
        <f>IF($AO198&lt;&gt;"",_xlfn.XLOOKUP(TEXT(A198,0),#REF!,#REF!,0),0)</f>
        <v>#REF!</v>
      </c>
      <c r="H198" s="936" t="e">
        <f>IF($AO198&lt;&gt;"",_xlfn.XLOOKUP(TEXT(A198,0),#REF!,#REF!,0),0)</f>
        <v>#REF!</v>
      </c>
      <c r="I198" s="936" t="e">
        <f>IF($AO198&lt;&gt;"", _xlfn.XLOOKUP(TEXT(A198,0),#REF!,#REF!,0),0)</f>
        <v>#REF!</v>
      </c>
      <c r="J198" s="936" t="e">
        <f>IF($AO198&lt;&gt;"",_xlfn.XLOOKUP(TEXT(A198,0),#REF!,#REF!,0),0)</f>
        <v>#REF!</v>
      </c>
      <c r="K198" s="936" t="e">
        <f>IF($AO198&lt;&gt;"",_xlfn.XLOOKUP(TEXT(A198,0),#REF!,#REF!,0),0)</f>
        <v>#REF!</v>
      </c>
      <c r="L198" s="936" t="e">
        <f>IF($AO198&lt;&gt;"",_xlfn.XLOOKUP(TEXT(A198,0),#REF!,#REF!,0),0)</f>
        <v>#REF!</v>
      </c>
      <c r="M198" s="937" t="e">
        <f t="shared" si="56"/>
        <v>#REF!</v>
      </c>
      <c r="N198" s="937" t="e">
        <f t="shared" si="57"/>
        <v>#REF!</v>
      </c>
      <c r="O198" s="937" t="e">
        <f t="shared" si="58"/>
        <v>#REF!</v>
      </c>
      <c r="P198" s="938" t="e">
        <f t="shared" si="59"/>
        <v>#REF!</v>
      </c>
      <c r="Q198" s="938" t="e">
        <f t="shared" si="60"/>
        <v>#REF!</v>
      </c>
      <c r="R198" s="938" t="e">
        <f t="shared" si="61"/>
        <v>#REF!</v>
      </c>
      <c r="S198" s="938" t="e">
        <f t="shared" si="62"/>
        <v>#REF!</v>
      </c>
      <c r="T198" s="938" t="e">
        <f t="shared" si="63"/>
        <v>#REF!</v>
      </c>
      <c r="U198" s="938" t="e">
        <f t="shared" si="64"/>
        <v>#REF!</v>
      </c>
      <c r="V198" s="938" t="e">
        <f t="shared" si="65"/>
        <v>#REF!</v>
      </c>
      <c r="W198" s="938" t="e">
        <f t="shared" si="66"/>
        <v>#REF!</v>
      </c>
      <c r="X198" s="938" t="e">
        <f t="shared" si="67"/>
        <v>#REF!</v>
      </c>
      <c r="Y198" s="989">
        <v>13807923.4</v>
      </c>
      <c r="Z198" s="989">
        <v>1285354.4199999995</v>
      </c>
      <c r="AA198" s="989">
        <v>2760454.04</v>
      </c>
      <c r="AB198" s="989">
        <v>522246.69</v>
      </c>
      <c r="AC198" s="989">
        <v>0</v>
      </c>
      <c r="AD198" s="989">
        <v>0</v>
      </c>
      <c r="AE198" s="939">
        <v>18375978.550000001</v>
      </c>
      <c r="AF198" s="939">
        <v>16568377.440000001</v>
      </c>
      <c r="AG198" s="939">
        <v>1807601.1099999994</v>
      </c>
      <c r="AH198" s="940" t="s">
        <v>2470</v>
      </c>
      <c r="AI198" s="941" t="s">
        <v>21282</v>
      </c>
      <c r="AJ198" s="941" t="s">
        <v>21276</v>
      </c>
      <c r="AK198" s="941" t="s">
        <v>21323</v>
      </c>
      <c r="AL198" s="1031" t="s">
        <v>2360</v>
      </c>
      <c r="AM198" s="936" t="s">
        <v>2239</v>
      </c>
      <c r="AN198" s="940" t="str">
        <f>_xlfn.XLOOKUP(A198,MPL!C:C,MPL!N:N, "Not Found",0)</f>
        <v>Obligated</v>
      </c>
      <c r="AO198" s="943">
        <f>_xlfn.LET(
_xlpm.r,_xlfn.XLOOKUP(A198,MPL!C:C,MPL!S:S, "",0),
IF(ISNUMBER(_xlpm.r),_xlpm.r,"")
)</f>
        <v>45394.471342592595</v>
      </c>
      <c r="AP198" s="943" t="str">
        <f t="shared" si="68"/>
        <v>Obligated</v>
      </c>
      <c r="AQ198" s="944">
        <v>0.7</v>
      </c>
      <c r="AR198" s="936">
        <v>939246.76000000036</v>
      </c>
      <c r="AS198" s="936">
        <v>8823541.0500000138</v>
      </c>
      <c r="AT198" s="936"/>
      <c r="AU198" s="936">
        <f t="shared" si="69"/>
        <v>9762787.8100000136</v>
      </c>
      <c r="AV198" s="936">
        <f t="shared" si="70"/>
        <v>4.0000002831220627E-2</v>
      </c>
      <c r="AW198" s="945">
        <v>13807923.4</v>
      </c>
      <c r="AX198" s="945">
        <v>1285354.42</v>
      </c>
      <c r="AY198" s="945">
        <v>2760454</v>
      </c>
      <c r="AZ198" s="945">
        <v>522246.69</v>
      </c>
      <c r="BA198" s="945">
        <v>0</v>
      </c>
      <c r="BB198" s="945">
        <v>0</v>
      </c>
      <c r="BC198" s="945">
        <v>18375978.509999998</v>
      </c>
      <c r="BD198" s="945">
        <f t="shared" si="55"/>
        <v>16568377.4</v>
      </c>
      <c r="BE198" s="945">
        <f t="shared" si="71"/>
        <v>1807601.1099999999</v>
      </c>
      <c r="BF198" s="934" t="s">
        <v>2240</v>
      </c>
      <c r="BG198" s="935" t="s">
        <v>275</v>
      </c>
      <c r="BH198" s="934" t="s">
        <v>2276</v>
      </c>
      <c r="BI198" s="946" t="e">
        <f t="shared" si="72"/>
        <v>#REF!</v>
      </c>
      <c r="BJ198" s="947" t="e">
        <v>#VALUE!</v>
      </c>
    </row>
    <row r="199" spans="1:62" s="807" customFormat="1" ht="114" customHeight="1">
      <c r="A199" s="933">
        <v>685943</v>
      </c>
      <c r="B199" s="934" t="s">
        <v>711</v>
      </c>
      <c r="C199" s="935" t="s">
        <v>35</v>
      </c>
      <c r="D199" s="934" t="s">
        <v>2116</v>
      </c>
      <c r="E199" s="913" t="s">
        <v>2209</v>
      </c>
      <c r="F199" s="914" t="s">
        <v>2210</v>
      </c>
      <c r="G199" s="936" t="e">
        <f>IF($AO199&lt;&gt;"",_xlfn.XLOOKUP(TEXT(A199,0),#REF!,#REF!,0),0)</f>
        <v>#REF!</v>
      </c>
      <c r="H199" s="936" t="e">
        <f>IF($AO199&lt;&gt;"",_xlfn.XLOOKUP(TEXT(A199,0),#REF!,#REF!,0),0)</f>
        <v>#REF!</v>
      </c>
      <c r="I199" s="936" t="e">
        <f>IF($AO199&lt;&gt;"", _xlfn.XLOOKUP(TEXT(A199,0),#REF!,#REF!,0),0)</f>
        <v>#REF!</v>
      </c>
      <c r="J199" s="936" t="e">
        <f>IF($AO199&lt;&gt;"",_xlfn.XLOOKUP(TEXT(A199,0),#REF!,#REF!,0),0)</f>
        <v>#REF!</v>
      </c>
      <c r="K199" s="936" t="e">
        <f>IF($AO199&lt;&gt;"",_xlfn.XLOOKUP(TEXT(A199,0),#REF!,#REF!,0),0)</f>
        <v>#REF!</v>
      </c>
      <c r="L199" s="936" t="e">
        <f>IF($AO199&lt;&gt;"",_xlfn.XLOOKUP(TEXT(A199,0),#REF!,#REF!,0),0)</f>
        <v>#REF!</v>
      </c>
      <c r="M199" s="937" t="e">
        <f t="shared" si="56"/>
        <v>#REF!</v>
      </c>
      <c r="N199" s="937" t="e">
        <f t="shared" si="57"/>
        <v>#REF!</v>
      </c>
      <c r="O199" s="937" t="e">
        <f t="shared" si="58"/>
        <v>#REF!</v>
      </c>
      <c r="P199" s="938" t="e">
        <f t="shared" si="59"/>
        <v>#REF!</v>
      </c>
      <c r="Q199" s="938" t="e">
        <f t="shared" si="60"/>
        <v>#REF!</v>
      </c>
      <c r="R199" s="938" t="e">
        <f t="shared" si="61"/>
        <v>#REF!</v>
      </c>
      <c r="S199" s="938" t="e">
        <f t="shared" si="62"/>
        <v>#REF!</v>
      </c>
      <c r="T199" s="938" t="e">
        <f t="shared" si="63"/>
        <v>#REF!</v>
      </c>
      <c r="U199" s="938" t="e">
        <f t="shared" si="64"/>
        <v>#REF!</v>
      </c>
      <c r="V199" s="938" t="e">
        <f t="shared" si="65"/>
        <v>#REF!</v>
      </c>
      <c r="W199" s="938" t="e">
        <f t="shared" si="66"/>
        <v>#REF!</v>
      </c>
      <c r="X199" s="938" t="e">
        <f t="shared" si="67"/>
        <v>#REF!</v>
      </c>
      <c r="Y199" s="989">
        <v>254972.22</v>
      </c>
      <c r="Z199" s="989">
        <v>50007.999999999971</v>
      </c>
      <c r="AA199" s="989">
        <v>49774.2</v>
      </c>
      <c r="AB199" s="989">
        <v>13252</v>
      </c>
      <c r="AC199" s="989">
        <v>0</v>
      </c>
      <c r="AD199" s="989">
        <v>0</v>
      </c>
      <c r="AE199" s="939">
        <v>368006.41999999993</v>
      </c>
      <c r="AF199" s="939">
        <v>304746.42</v>
      </c>
      <c r="AG199" s="939">
        <v>63259.999999999971</v>
      </c>
      <c r="AH199" s="940" t="s">
        <v>2470</v>
      </c>
      <c r="AI199" s="941" t="s">
        <v>21273</v>
      </c>
      <c r="AJ199" s="941" t="s">
        <v>21274</v>
      </c>
      <c r="AK199" s="941" t="s">
        <v>21278</v>
      </c>
      <c r="AL199" s="1031" t="s">
        <v>2279</v>
      </c>
      <c r="AM199" s="936" t="s">
        <v>2239</v>
      </c>
      <c r="AN199" s="940" t="str">
        <f>_xlfn.XLOOKUP(A199,MPL!C:C,MPL!N:N, "Not Found",0)</f>
        <v>Obligated</v>
      </c>
      <c r="AO199" s="943">
        <f>_xlfn.LET(
_xlpm.r,_xlfn.XLOOKUP(A199,MPL!C:C,MPL!S:S, "",0),
IF(ISNUMBER(_xlpm.r),_xlpm.r,"")
)</f>
        <v>44936.555</v>
      </c>
      <c r="AP199" s="943" t="str">
        <f t="shared" si="68"/>
        <v>Obligated</v>
      </c>
      <c r="AQ199" s="944">
        <v>0.88</v>
      </c>
      <c r="AR199" s="936">
        <v>72531.620000000141</v>
      </c>
      <c r="AS199" s="936">
        <v>271120.98000000039</v>
      </c>
      <c r="AT199" s="936"/>
      <c r="AU199" s="936">
        <f t="shared" si="69"/>
        <v>343652.60000000056</v>
      </c>
      <c r="AV199" s="936">
        <f t="shared" si="70"/>
        <v>0.19999999995343387</v>
      </c>
      <c r="AW199" s="945">
        <v>254972.22</v>
      </c>
      <c r="AX199" s="945">
        <v>50008</v>
      </c>
      <c r="AY199" s="945">
        <v>49774</v>
      </c>
      <c r="AZ199" s="945">
        <v>13252</v>
      </c>
      <c r="BA199" s="945">
        <v>0</v>
      </c>
      <c r="BB199" s="945">
        <v>0</v>
      </c>
      <c r="BC199" s="945">
        <v>368006.22</v>
      </c>
      <c r="BD199" s="945">
        <f t="shared" si="55"/>
        <v>304746.21999999997</v>
      </c>
      <c r="BE199" s="945">
        <f t="shared" si="71"/>
        <v>63260</v>
      </c>
      <c r="BF199" s="934" t="s">
        <v>2240</v>
      </c>
      <c r="BG199" s="935" t="s">
        <v>275</v>
      </c>
      <c r="BH199" s="934" t="s">
        <v>2276</v>
      </c>
      <c r="BI199" s="946" t="e">
        <f t="shared" si="72"/>
        <v>#REF!</v>
      </c>
      <c r="BJ199" s="947" t="e">
        <v>#VALUE!</v>
      </c>
    </row>
    <row r="200" spans="1:62" s="807" customFormat="1" ht="114" customHeight="1">
      <c r="A200" s="933">
        <v>724601</v>
      </c>
      <c r="B200" s="934" t="s">
        <v>146</v>
      </c>
      <c r="C200" s="935" t="s">
        <v>35</v>
      </c>
      <c r="D200" s="934" t="s">
        <v>2118</v>
      </c>
      <c r="E200" s="913" t="s">
        <v>2209</v>
      </c>
      <c r="F200" s="914" t="s">
        <v>2210</v>
      </c>
      <c r="G200" s="936" t="e">
        <f>IF($AO200&lt;&gt;"",_xlfn.XLOOKUP(TEXT(A200,0),#REF!,#REF!,0),0)</f>
        <v>#REF!</v>
      </c>
      <c r="H200" s="936" t="e">
        <f>IF($AO200&lt;&gt;"",_xlfn.XLOOKUP(TEXT(A200,0),#REF!,#REF!,0),0)</f>
        <v>#REF!</v>
      </c>
      <c r="I200" s="936" t="e">
        <f>IF($AO200&lt;&gt;"", _xlfn.XLOOKUP(TEXT(A200,0),#REF!,#REF!,0),0)</f>
        <v>#REF!</v>
      </c>
      <c r="J200" s="936" t="e">
        <f>IF($AO200&lt;&gt;"",_xlfn.XLOOKUP(TEXT(A200,0),#REF!,#REF!,0),0)</f>
        <v>#REF!</v>
      </c>
      <c r="K200" s="936" t="e">
        <f>IF($AO200&lt;&gt;"",_xlfn.XLOOKUP(TEXT(A200,0),#REF!,#REF!,0),0)</f>
        <v>#REF!</v>
      </c>
      <c r="L200" s="936" t="e">
        <f>IF($AO200&lt;&gt;"",_xlfn.XLOOKUP(TEXT(A200,0),#REF!,#REF!,0),0)</f>
        <v>#REF!</v>
      </c>
      <c r="M200" s="937" t="e">
        <f t="shared" si="56"/>
        <v>#REF!</v>
      </c>
      <c r="N200" s="937" t="e">
        <f t="shared" si="57"/>
        <v>#REF!</v>
      </c>
      <c r="O200" s="937" t="e">
        <f t="shared" si="58"/>
        <v>#REF!</v>
      </c>
      <c r="P200" s="938" t="e">
        <f t="shared" si="59"/>
        <v>#REF!</v>
      </c>
      <c r="Q200" s="938" t="e">
        <f t="shared" si="60"/>
        <v>#REF!</v>
      </c>
      <c r="R200" s="938" t="e">
        <f t="shared" si="61"/>
        <v>#REF!</v>
      </c>
      <c r="S200" s="938" t="e">
        <f t="shared" si="62"/>
        <v>#REF!</v>
      </c>
      <c r="T200" s="938" t="e">
        <f t="shared" si="63"/>
        <v>#REF!</v>
      </c>
      <c r="U200" s="938" t="e">
        <f t="shared" si="64"/>
        <v>#REF!</v>
      </c>
      <c r="V200" s="938" t="e">
        <f t="shared" si="65"/>
        <v>#REF!</v>
      </c>
      <c r="W200" s="938" t="e">
        <f t="shared" si="66"/>
        <v>#REF!</v>
      </c>
      <c r="X200" s="938" t="e">
        <f t="shared" si="67"/>
        <v>#REF!</v>
      </c>
      <c r="Y200" s="989">
        <v>12097203.529999999</v>
      </c>
      <c r="Z200" s="989">
        <v>1141690.5200000005</v>
      </c>
      <c r="AA200" s="989">
        <v>2463885.54</v>
      </c>
      <c r="AB200" s="989">
        <v>469330.38</v>
      </c>
      <c r="AC200" s="989">
        <v>0</v>
      </c>
      <c r="AD200" s="989">
        <v>0</v>
      </c>
      <c r="AE200" s="939">
        <v>16172109.970000001</v>
      </c>
      <c r="AF200" s="939">
        <v>14561089.07</v>
      </c>
      <c r="AG200" s="939">
        <v>1611020.9000000004</v>
      </c>
      <c r="AH200" s="940" t="s">
        <v>2470</v>
      </c>
      <c r="AI200" s="941" t="s">
        <v>21282</v>
      </c>
      <c r="AJ200" s="941" t="s">
        <v>21276</v>
      </c>
      <c r="AK200" s="941" t="s">
        <v>21302</v>
      </c>
      <c r="AL200" s="1031" t="s">
        <v>2379</v>
      </c>
      <c r="AM200" s="936" t="s">
        <v>2239</v>
      </c>
      <c r="AN200" s="940" t="str">
        <f>_xlfn.XLOOKUP(A200,MPL!C:C,MPL!N:N, "Not Found",0)</f>
        <v>Obligated</v>
      </c>
      <c r="AO200" s="943">
        <f>_xlfn.LET(
_xlpm.r,_xlfn.XLOOKUP(A200,MPL!C:C,MPL!S:S, "",0),
IF(ISNUMBER(_xlpm.r),_xlpm.r,"")
)</f>
        <v>45481.477777777778</v>
      </c>
      <c r="AP200" s="943" t="str">
        <f t="shared" si="68"/>
        <v>Obligated</v>
      </c>
      <c r="AQ200" s="944">
        <v>0.79</v>
      </c>
      <c r="AR200" s="936">
        <v>1515998.559999998</v>
      </c>
      <c r="AS200" s="936">
        <v>8960437.8999999445</v>
      </c>
      <c r="AT200" s="936"/>
      <c r="AU200" s="936">
        <f t="shared" si="69"/>
        <v>10476436.459999943</v>
      </c>
      <c r="AV200" s="936">
        <f t="shared" si="70"/>
        <v>-0.45999999903142452</v>
      </c>
      <c r="AW200" s="945">
        <v>12097203.529999999</v>
      </c>
      <c r="AX200" s="945">
        <v>1141690.52</v>
      </c>
      <c r="AY200" s="945">
        <v>2463886</v>
      </c>
      <c r="AZ200" s="945">
        <v>469330.38</v>
      </c>
      <c r="BA200" s="945">
        <v>0</v>
      </c>
      <c r="BB200" s="945">
        <v>0</v>
      </c>
      <c r="BC200" s="945">
        <v>16172110.43</v>
      </c>
      <c r="BD200" s="945">
        <f t="shared" si="55"/>
        <v>14561089.529999999</v>
      </c>
      <c r="BE200" s="945">
        <f t="shared" si="71"/>
        <v>1611020.9</v>
      </c>
      <c r="BF200" s="934" t="s">
        <v>2240</v>
      </c>
      <c r="BG200" s="935" t="s">
        <v>275</v>
      </c>
      <c r="BH200" s="934" t="s">
        <v>2276</v>
      </c>
      <c r="BI200" s="946" t="e">
        <f t="shared" si="72"/>
        <v>#REF!</v>
      </c>
      <c r="BJ200" s="947" t="e">
        <v>#VALUE!</v>
      </c>
    </row>
    <row r="201" spans="1:62" s="807" customFormat="1" ht="114" customHeight="1">
      <c r="A201" s="933">
        <v>709631</v>
      </c>
      <c r="B201" s="934" t="s">
        <v>112</v>
      </c>
      <c r="C201" s="935" t="s">
        <v>35</v>
      </c>
      <c r="D201" s="934" t="s">
        <v>2118</v>
      </c>
      <c r="E201" s="913" t="s">
        <v>2209</v>
      </c>
      <c r="F201" s="914" t="s">
        <v>2210</v>
      </c>
      <c r="G201" s="936" t="e">
        <f>IF($AO201&lt;&gt;"",_xlfn.XLOOKUP(TEXT(A201,0),#REF!,#REF!,0),0)</f>
        <v>#REF!</v>
      </c>
      <c r="H201" s="936" t="e">
        <f>IF($AO201&lt;&gt;"",_xlfn.XLOOKUP(TEXT(A201,0),#REF!,#REF!,0),0)</f>
        <v>#REF!</v>
      </c>
      <c r="I201" s="936" t="e">
        <f>IF($AO201&lt;&gt;"", _xlfn.XLOOKUP(TEXT(A201,0),#REF!,#REF!,0),0)</f>
        <v>#REF!</v>
      </c>
      <c r="J201" s="936" t="e">
        <f>IF($AO201&lt;&gt;"",_xlfn.XLOOKUP(TEXT(A201,0),#REF!,#REF!,0),0)</f>
        <v>#REF!</v>
      </c>
      <c r="K201" s="936" t="e">
        <f>IF($AO201&lt;&gt;"",_xlfn.XLOOKUP(TEXT(A201,0),#REF!,#REF!,0),0)</f>
        <v>#REF!</v>
      </c>
      <c r="L201" s="936" t="e">
        <f>IF($AO201&lt;&gt;"",_xlfn.XLOOKUP(TEXT(A201,0),#REF!,#REF!,0),0)</f>
        <v>#REF!</v>
      </c>
      <c r="M201" s="937" t="e">
        <f t="shared" si="56"/>
        <v>#REF!</v>
      </c>
      <c r="N201" s="937" t="e">
        <f t="shared" si="57"/>
        <v>#REF!</v>
      </c>
      <c r="O201" s="937" t="e">
        <f t="shared" si="58"/>
        <v>#REF!</v>
      </c>
      <c r="P201" s="938" t="e">
        <f t="shared" si="59"/>
        <v>#REF!</v>
      </c>
      <c r="Q201" s="938" t="e">
        <f t="shared" si="60"/>
        <v>#REF!</v>
      </c>
      <c r="R201" s="938" t="e">
        <f t="shared" si="61"/>
        <v>#REF!</v>
      </c>
      <c r="S201" s="938" t="e">
        <f t="shared" si="62"/>
        <v>#REF!</v>
      </c>
      <c r="T201" s="938" t="e">
        <f t="shared" si="63"/>
        <v>#REF!</v>
      </c>
      <c r="U201" s="938" t="e">
        <f t="shared" si="64"/>
        <v>#REF!</v>
      </c>
      <c r="V201" s="938" t="e">
        <f t="shared" si="65"/>
        <v>#REF!</v>
      </c>
      <c r="W201" s="938" t="e">
        <f t="shared" si="66"/>
        <v>#REF!</v>
      </c>
      <c r="X201" s="938" t="e">
        <f t="shared" si="67"/>
        <v>#REF!</v>
      </c>
      <c r="Y201" s="989">
        <v>13486398.85</v>
      </c>
      <c r="Z201" s="989">
        <v>1257031.5699999996</v>
      </c>
      <c r="AA201" s="989">
        <v>2499521.06</v>
      </c>
      <c r="AB201" s="989">
        <v>487450.7</v>
      </c>
      <c r="AC201" s="989">
        <v>0</v>
      </c>
      <c r="AD201" s="989">
        <v>0</v>
      </c>
      <c r="AE201" s="939">
        <v>17730402.18</v>
      </c>
      <c r="AF201" s="939">
        <v>15985919.91</v>
      </c>
      <c r="AG201" s="939">
        <v>1744482.2699999996</v>
      </c>
      <c r="AH201" s="940" t="s">
        <v>2470</v>
      </c>
      <c r="AI201" s="941" t="s">
        <v>21282</v>
      </c>
      <c r="AJ201" s="941" t="s">
        <v>21276</v>
      </c>
      <c r="AK201" s="941" t="s">
        <v>21317</v>
      </c>
      <c r="AL201" s="1031" t="s">
        <v>2360</v>
      </c>
      <c r="AM201" s="936" t="s">
        <v>2239</v>
      </c>
      <c r="AN201" s="940" t="str">
        <f>_xlfn.XLOOKUP(A201,MPL!C:C,MPL!N:N, "Not Found",0)</f>
        <v>Obligated</v>
      </c>
      <c r="AO201" s="943">
        <f>_xlfn.LET(
_xlpm.r,_xlfn.XLOOKUP(A201,MPL!C:C,MPL!S:S, "",0),
IF(ISNUMBER(_xlpm.r),_xlpm.r,"")
)</f>
        <v>45373.42796296296</v>
      </c>
      <c r="AP201" s="943" t="str">
        <f t="shared" si="68"/>
        <v>Obligated</v>
      </c>
      <c r="AQ201" s="944">
        <v>0.8</v>
      </c>
      <c r="AR201" s="936">
        <v>624831.31999999878</v>
      </c>
      <c r="AS201" s="936">
        <v>12648292.150000028</v>
      </c>
      <c r="AT201" s="936"/>
      <c r="AU201" s="936">
        <f t="shared" si="69"/>
        <v>13273123.470000027</v>
      </c>
      <c r="AV201" s="936">
        <f t="shared" si="70"/>
        <v>6.0000002384185791E-2</v>
      </c>
      <c r="AW201" s="945">
        <v>13486398.85</v>
      </c>
      <c r="AX201" s="945">
        <v>1257031.57</v>
      </c>
      <c r="AY201" s="945">
        <v>2499521</v>
      </c>
      <c r="AZ201" s="945">
        <v>487450.7</v>
      </c>
      <c r="BA201" s="945">
        <v>0</v>
      </c>
      <c r="BB201" s="945">
        <v>0</v>
      </c>
      <c r="BC201" s="945">
        <v>17730402.119999997</v>
      </c>
      <c r="BD201" s="945">
        <f t="shared" si="55"/>
        <v>15985919.85</v>
      </c>
      <c r="BE201" s="945">
        <f t="shared" si="71"/>
        <v>1744482.27</v>
      </c>
      <c r="BF201" s="934" t="s">
        <v>2240</v>
      </c>
      <c r="BG201" s="935" t="s">
        <v>275</v>
      </c>
      <c r="BH201" s="934" t="s">
        <v>2276</v>
      </c>
      <c r="BI201" s="946" t="e">
        <f t="shared" si="72"/>
        <v>#REF!</v>
      </c>
      <c r="BJ201" s="947" t="e">
        <v>#VALUE!</v>
      </c>
    </row>
    <row r="202" spans="1:62" s="807" customFormat="1" ht="114" customHeight="1">
      <c r="A202" s="933">
        <v>704943</v>
      </c>
      <c r="B202" s="934" t="s">
        <v>121</v>
      </c>
      <c r="C202" s="935" t="s">
        <v>35</v>
      </c>
      <c r="D202" s="934" t="s">
        <v>2118</v>
      </c>
      <c r="E202" s="913" t="s">
        <v>2209</v>
      </c>
      <c r="F202" s="914" t="s">
        <v>2210</v>
      </c>
      <c r="G202" s="936" t="e">
        <f>IF($AO202&lt;&gt;"",_xlfn.XLOOKUP(TEXT(A202,0),#REF!,#REF!,0),0)</f>
        <v>#REF!</v>
      </c>
      <c r="H202" s="936" t="e">
        <f>IF($AO202&lt;&gt;"",_xlfn.XLOOKUP(TEXT(A202,0),#REF!,#REF!,0),0)</f>
        <v>#REF!</v>
      </c>
      <c r="I202" s="936" t="e">
        <f>IF($AO202&lt;&gt;"", _xlfn.XLOOKUP(TEXT(A202,0),#REF!,#REF!,0),0)</f>
        <v>#REF!</v>
      </c>
      <c r="J202" s="936" t="e">
        <f>IF($AO202&lt;&gt;"",_xlfn.XLOOKUP(TEXT(A202,0),#REF!,#REF!,0),0)</f>
        <v>#REF!</v>
      </c>
      <c r="K202" s="936" t="e">
        <f>IF($AO202&lt;&gt;"",_xlfn.XLOOKUP(TEXT(A202,0),#REF!,#REF!,0),0)</f>
        <v>#REF!</v>
      </c>
      <c r="L202" s="936" t="e">
        <f>IF($AO202&lt;&gt;"",_xlfn.XLOOKUP(TEXT(A202,0),#REF!,#REF!,0),0)</f>
        <v>#REF!</v>
      </c>
      <c r="M202" s="937" t="e">
        <f t="shared" si="56"/>
        <v>#REF!</v>
      </c>
      <c r="N202" s="937" t="e">
        <f t="shared" si="57"/>
        <v>#REF!</v>
      </c>
      <c r="O202" s="937" t="e">
        <f t="shared" si="58"/>
        <v>#REF!</v>
      </c>
      <c r="P202" s="938" t="e">
        <f t="shared" si="59"/>
        <v>#REF!</v>
      </c>
      <c r="Q202" s="938" t="e">
        <f t="shared" si="60"/>
        <v>#REF!</v>
      </c>
      <c r="R202" s="938" t="e">
        <f t="shared" si="61"/>
        <v>#REF!</v>
      </c>
      <c r="S202" s="938" t="e">
        <f t="shared" si="62"/>
        <v>#REF!</v>
      </c>
      <c r="T202" s="938" t="e">
        <f t="shared" si="63"/>
        <v>#REF!</v>
      </c>
      <c r="U202" s="938" t="e">
        <f t="shared" si="64"/>
        <v>#REF!</v>
      </c>
      <c r="V202" s="938" t="e">
        <f t="shared" si="65"/>
        <v>#REF!</v>
      </c>
      <c r="W202" s="938" t="e">
        <f t="shared" si="66"/>
        <v>#REF!</v>
      </c>
      <c r="X202" s="938" t="e">
        <f t="shared" si="67"/>
        <v>#REF!</v>
      </c>
      <c r="Y202" s="989">
        <v>11644048.42</v>
      </c>
      <c r="Z202" s="989">
        <v>1501948.7200000007</v>
      </c>
      <c r="AA202" s="989">
        <v>2348209.91</v>
      </c>
      <c r="AB202" s="989">
        <v>613589.66</v>
      </c>
      <c r="AC202" s="989">
        <v>0</v>
      </c>
      <c r="AD202" s="989">
        <v>0</v>
      </c>
      <c r="AE202" s="939">
        <v>16107796.710000001</v>
      </c>
      <c r="AF202" s="939">
        <v>13992258.33</v>
      </c>
      <c r="AG202" s="939">
        <v>2115538.3800000008</v>
      </c>
      <c r="AH202" s="940" t="s">
        <v>2470</v>
      </c>
      <c r="AI202" s="941" t="s">
        <v>21282</v>
      </c>
      <c r="AJ202" s="941" t="s">
        <v>21276</v>
      </c>
      <c r="AK202" s="941" t="s">
        <v>21325</v>
      </c>
      <c r="AL202" s="1031" t="s">
        <v>2360</v>
      </c>
      <c r="AM202" s="936" t="s">
        <v>2239</v>
      </c>
      <c r="AN202" s="940" t="str">
        <f>_xlfn.XLOOKUP(A202,MPL!C:C,MPL!N:N, "Not Found",0)</f>
        <v>Obligated</v>
      </c>
      <c r="AO202" s="943">
        <f>_xlfn.LET(
_xlpm.r,_xlfn.XLOOKUP(A202,MPL!C:C,MPL!S:S, "",0),
IF(ISNUMBER(_xlpm.r),_xlpm.r,"")
)</f>
        <v>45394.471342592595</v>
      </c>
      <c r="AP202" s="943" t="str">
        <f t="shared" si="68"/>
        <v>Obligated</v>
      </c>
      <c r="AQ202" s="944">
        <v>0.64</v>
      </c>
      <c r="AR202" s="936">
        <v>1343697.7700000049</v>
      </c>
      <c r="AS202" s="936">
        <v>7491314.1099999296</v>
      </c>
      <c r="AT202" s="936"/>
      <c r="AU202" s="936">
        <f t="shared" si="69"/>
        <v>8835011.8799999338</v>
      </c>
      <c r="AV202" s="936">
        <f t="shared" si="70"/>
        <v>-8.9999999850988388E-2</v>
      </c>
      <c r="AW202" s="945">
        <v>11644048.42</v>
      </c>
      <c r="AX202" s="945">
        <v>1501948.72</v>
      </c>
      <c r="AY202" s="945">
        <v>2348210</v>
      </c>
      <c r="AZ202" s="945">
        <v>613589.66</v>
      </c>
      <c r="BA202" s="945">
        <v>0</v>
      </c>
      <c r="BB202" s="945">
        <v>0</v>
      </c>
      <c r="BC202" s="945">
        <v>16107796.800000001</v>
      </c>
      <c r="BD202" s="945">
        <f t="shared" si="55"/>
        <v>13992258.42</v>
      </c>
      <c r="BE202" s="945">
        <f t="shared" si="71"/>
        <v>2115538.38</v>
      </c>
      <c r="BF202" s="934" t="s">
        <v>2240</v>
      </c>
      <c r="BG202" s="935" t="s">
        <v>275</v>
      </c>
      <c r="BH202" s="934" t="s">
        <v>2276</v>
      </c>
      <c r="BI202" s="946" t="e">
        <f t="shared" si="72"/>
        <v>#REF!</v>
      </c>
      <c r="BJ202" s="947" t="e">
        <v>#VALUE!</v>
      </c>
    </row>
    <row r="203" spans="1:62" s="807" customFormat="1" ht="114" customHeight="1">
      <c r="A203" s="933">
        <v>724600</v>
      </c>
      <c r="B203" s="934" t="s">
        <v>145</v>
      </c>
      <c r="C203" s="935" t="s">
        <v>35</v>
      </c>
      <c r="D203" s="934" t="s">
        <v>2118</v>
      </c>
      <c r="E203" s="913" t="s">
        <v>2209</v>
      </c>
      <c r="F203" s="914" t="s">
        <v>2210</v>
      </c>
      <c r="G203" s="936" t="e">
        <f>IF($AO203&lt;&gt;"",_xlfn.XLOOKUP(TEXT(A203,0),#REF!,#REF!,0),0)</f>
        <v>#REF!</v>
      </c>
      <c r="H203" s="936" t="e">
        <f>IF($AO203&lt;&gt;"",_xlfn.XLOOKUP(TEXT(A203,0),#REF!,#REF!,0),0)</f>
        <v>#REF!</v>
      </c>
      <c r="I203" s="936" t="e">
        <f>IF($AO203&lt;&gt;"", _xlfn.XLOOKUP(TEXT(A203,0),#REF!,#REF!,0),0)</f>
        <v>#REF!</v>
      </c>
      <c r="J203" s="936" t="e">
        <f>IF($AO203&lt;&gt;"",_xlfn.XLOOKUP(TEXT(A203,0),#REF!,#REF!,0),0)</f>
        <v>#REF!</v>
      </c>
      <c r="K203" s="936" t="e">
        <f>IF($AO203&lt;&gt;"",_xlfn.XLOOKUP(TEXT(A203,0),#REF!,#REF!,0),0)</f>
        <v>#REF!</v>
      </c>
      <c r="L203" s="936" t="e">
        <f>IF($AO203&lt;&gt;"",_xlfn.XLOOKUP(TEXT(A203,0),#REF!,#REF!,0),0)</f>
        <v>#REF!</v>
      </c>
      <c r="M203" s="937" t="e">
        <f t="shared" si="56"/>
        <v>#REF!</v>
      </c>
      <c r="N203" s="937" t="e">
        <f t="shared" si="57"/>
        <v>#REF!</v>
      </c>
      <c r="O203" s="937" t="e">
        <f t="shared" si="58"/>
        <v>#REF!</v>
      </c>
      <c r="P203" s="938" t="e">
        <f t="shared" si="59"/>
        <v>#REF!</v>
      </c>
      <c r="Q203" s="938" t="e">
        <f t="shared" si="60"/>
        <v>#REF!</v>
      </c>
      <c r="R203" s="938" t="e">
        <f t="shared" si="61"/>
        <v>#REF!</v>
      </c>
      <c r="S203" s="938" t="e">
        <f t="shared" si="62"/>
        <v>#REF!</v>
      </c>
      <c r="T203" s="938" t="e">
        <f t="shared" si="63"/>
        <v>#REF!</v>
      </c>
      <c r="U203" s="938" t="e">
        <f t="shared" si="64"/>
        <v>#REF!</v>
      </c>
      <c r="V203" s="938" t="e">
        <f t="shared" si="65"/>
        <v>#REF!</v>
      </c>
      <c r="W203" s="938" t="e">
        <f t="shared" si="66"/>
        <v>#REF!</v>
      </c>
      <c r="X203" s="938" t="e">
        <f t="shared" si="67"/>
        <v>#REF!</v>
      </c>
      <c r="Y203" s="989">
        <v>7277670.2000000002</v>
      </c>
      <c r="Z203" s="989">
        <v>931433.79999999935</v>
      </c>
      <c r="AA203" s="989">
        <v>1704125.72</v>
      </c>
      <c r="AB203" s="989">
        <v>419107.52</v>
      </c>
      <c r="AC203" s="989">
        <v>0</v>
      </c>
      <c r="AD203" s="989">
        <v>0</v>
      </c>
      <c r="AE203" s="939">
        <v>10332337.239999998</v>
      </c>
      <c r="AF203" s="939">
        <v>8981795.9199999999</v>
      </c>
      <c r="AG203" s="939">
        <v>1350541.3199999994</v>
      </c>
      <c r="AH203" s="940" t="s">
        <v>2470</v>
      </c>
      <c r="AI203" s="941" t="s">
        <v>21282</v>
      </c>
      <c r="AJ203" s="941" t="s">
        <v>21274</v>
      </c>
      <c r="AK203" s="941" t="s">
        <v>21319</v>
      </c>
      <c r="AL203" s="1031" t="s">
        <v>2360</v>
      </c>
      <c r="AM203" s="936" t="s">
        <v>2239</v>
      </c>
      <c r="AN203" s="940" t="str">
        <f>_xlfn.XLOOKUP(A203,MPL!C:C,MPL!N:N, "Not Found",0)</f>
        <v>Obligated</v>
      </c>
      <c r="AO203" s="943">
        <f>_xlfn.LET(
_xlpm.r,_xlfn.XLOOKUP(A203,MPL!C:C,MPL!S:S, "",0),
IF(ISNUMBER(_xlpm.r),_xlpm.r,"")
)</f>
        <v>45443.483657407407</v>
      </c>
      <c r="AP203" s="943" t="str">
        <f t="shared" si="68"/>
        <v>Obligated</v>
      </c>
      <c r="AQ203" s="944">
        <v>0.73</v>
      </c>
      <c r="AR203" s="936">
        <v>944820.42999999132</v>
      </c>
      <c r="AS203" s="936">
        <v>5199174.4600000875</v>
      </c>
      <c r="AT203" s="936"/>
      <c r="AU203" s="936">
        <f t="shared" si="69"/>
        <v>6143994.8900000788</v>
      </c>
      <c r="AV203" s="936">
        <f t="shared" si="70"/>
        <v>-0.2800000011920929</v>
      </c>
      <c r="AW203" s="945">
        <v>7277670.2000000002</v>
      </c>
      <c r="AX203" s="945">
        <v>931433.8</v>
      </c>
      <c r="AY203" s="945">
        <v>1704126</v>
      </c>
      <c r="AZ203" s="945">
        <v>419107.52</v>
      </c>
      <c r="BA203" s="945">
        <v>0</v>
      </c>
      <c r="BB203" s="945">
        <v>0</v>
      </c>
      <c r="BC203" s="945">
        <v>10332337.52</v>
      </c>
      <c r="BD203" s="945">
        <f t="shared" si="55"/>
        <v>8981796.1999999993</v>
      </c>
      <c r="BE203" s="945">
        <f t="shared" si="71"/>
        <v>1350541.32</v>
      </c>
      <c r="BF203" s="934" t="s">
        <v>2240</v>
      </c>
      <c r="BG203" s="935" t="s">
        <v>275</v>
      </c>
      <c r="BH203" s="934" t="s">
        <v>2276</v>
      </c>
      <c r="BI203" s="946" t="e">
        <f t="shared" si="72"/>
        <v>#REF!</v>
      </c>
      <c r="BJ203" s="947" t="e">
        <v>#VALUE!</v>
      </c>
    </row>
    <row r="204" spans="1:62" s="807" customFormat="1" ht="114" customHeight="1">
      <c r="A204" s="933">
        <v>679039</v>
      </c>
      <c r="B204" s="934" t="s">
        <v>84</v>
      </c>
      <c r="C204" s="935" t="s">
        <v>35</v>
      </c>
      <c r="D204" s="934" t="s">
        <v>2118</v>
      </c>
      <c r="E204" s="913" t="s">
        <v>2209</v>
      </c>
      <c r="F204" s="914" t="s">
        <v>2210</v>
      </c>
      <c r="G204" s="936" t="e">
        <f>IF($AO204&lt;&gt;"",_xlfn.XLOOKUP(TEXT(A204,0),#REF!,#REF!,0),0)</f>
        <v>#REF!</v>
      </c>
      <c r="H204" s="936" t="e">
        <f>IF($AO204&lt;&gt;"",_xlfn.XLOOKUP(TEXT(A204,0),#REF!,#REF!,0),0)</f>
        <v>#REF!</v>
      </c>
      <c r="I204" s="936" t="e">
        <f>IF($AO204&lt;&gt;"", _xlfn.XLOOKUP(TEXT(A204,0),#REF!,#REF!,0),0)</f>
        <v>#REF!</v>
      </c>
      <c r="J204" s="936" t="e">
        <f>IF($AO204&lt;&gt;"",_xlfn.XLOOKUP(TEXT(A204,0),#REF!,#REF!,0),0)</f>
        <v>#REF!</v>
      </c>
      <c r="K204" s="936" t="e">
        <f>IF($AO204&lt;&gt;"",_xlfn.XLOOKUP(TEXT(A204,0),#REF!,#REF!,0),0)</f>
        <v>#REF!</v>
      </c>
      <c r="L204" s="936" t="e">
        <f>IF($AO204&lt;&gt;"",_xlfn.XLOOKUP(TEXT(A204,0),#REF!,#REF!,0),0)</f>
        <v>#REF!</v>
      </c>
      <c r="M204" s="937" t="e">
        <f t="shared" si="56"/>
        <v>#REF!</v>
      </c>
      <c r="N204" s="937" t="e">
        <f t="shared" si="57"/>
        <v>#REF!</v>
      </c>
      <c r="O204" s="937" t="e">
        <f t="shared" si="58"/>
        <v>#REF!</v>
      </c>
      <c r="P204" s="938" t="e">
        <f t="shared" si="59"/>
        <v>#REF!</v>
      </c>
      <c r="Q204" s="938" t="e">
        <f t="shared" si="60"/>
        <v>#REF!</v>
      </c>
      <c r="R204" s="938" t="e">
        <f t="shared" si="61"/>
        <v>#REF!</v>
      </c>
      <c r="S204" s="938" t="e">
        <f t="shared" si="62"/>
        <v>#REF!</v>
      </c>
      <c r="T204" s="938" t="e">
        <f t="shared" si="63"/>
        <v>#REF!</v>
      </c>
      <c r="U204" s="938" t="e">
        <f t="shared" si="64"/>
        <v>#REF!</v>
      </c>
      <c r="V204" s="938" t="e">
        <f t="shared" si="65"/>
        <v>#REF!</v>
      </c>
      <c r="W204" s="938" t="e">
        <f t="shared" si="66"/>
        <v>#REF!</v>
      </c>
      <c r="X204" s="938" t="e">
        <f t="shared" si="67"/>
        <v>#REF!</v>
      </c>
      <c r="Y204" s="939">
        <v>22960633</v>
      </c>
      <c r="Z204" s="939">
        <v>1507378.5968296246</v>
      </c>
      <c r="AA204" s="939">
        <v>4065133</v>
      </c>
      <c r="AB204" s="939">
        <v>452047.40317037539</v>
      </c>
      <c r="AC204" s="939">
        <v>0</v>
      </c>
      <c r="AD204" s="939">
        <v>0</v>
      </c>
      <c r="AE204" s="939">
        <v>28985192</v>
      </c>
      <c r="AF204" s="939">
        <v>27025766</v>
      </c>
      <c r="AG204" s="939">
        <v>1959426</v>
      </c>
      <c r="AH204" s="940" t="s">
        <v>2521</v>
      </c>
      <c r="AI204" s="941" t="s">
        <v>21282</v>
      </c>
      <c r="AJ204" s="941" t="s">
        <v>21276</v>
      </c>
      <c r="AK204" s="941" t="s">
        <v>21284</v>
      </c>
      <c r="AL204" s="936" t="s">
        <v>2382</v>
      </c>
      <c r="AM204" s="936" t="s">
        <v>2239</v>
      </c>
      <c r="AN204" s="940" t="str">
        <f>_xlfn.XLOOKUP(A204,MPL!C:C,MPL!N:N, "Not Found",0)</f>
        <v>Obligated</v>
      </c>
      <c r="AO204" s="943">
        <f>_xlfn.LET(
_xlpm.r,_xlfn.XLOOKUP(A204,MPL!C:C,MPL!S:S, "",0),
IF(ISNUMBER(_xlpm.r),_xlpm.r,"")
)</f>
        <v>45112.483460648145</v>
      </c>
      <c r="AP204" s="943" t="str">
        <f t="shared" si="68"/>
        <v>Obligated</v>
      </c>
      <c r="AQ204" s="944">
        <v>0.48</v>
      </c>
      <c r="AR204" s="936">
        <v>1467080.2500000005</v>
      </c>
      <c r="AS204" s="936">
        <v>3909718.1000000108</v>
      </c>
      <c r="AT204" s="936"/>
      <c r="AU204" s="936">
        <f t="shared" si="69"/>
        <v>5376798.3500000108</v>
      </c>
      <c r="AV204" s="936">
        <f t="shared" si="70"/>
        <v>-52493532</v>
      </c>
      <c r="AW204" s="945">
        <v>71310194</v>
      </c>
      <c r="AX204" s="945">
        <v>1422693</v>
      </c>
      <c r="AY204" s="945">
        <v>8324691</v>
      </c>
      <c r="AZ204" s="945">
        <v>426651.06</v>
      </c>
      <c r="BA204" s="945">
        <v>0</v>
      </c>
      <c r="BB204" s="945">
        <v>0</v>
      </c>
      <c r="BC204" s="945">
        <v>81478724</v>
      </c>
      <c r="BD204" s="945">
        <f t="shared" si="55"/>
        <v>79634885</v>
      </c>
      <c r="BE204" s="945">
        <f t="shared" si="71"/>
        <v>1849344.06</v>
      </c>
      <c r="BF204" s="934" t="s">
        <v>2223</v>
      </c>
      <c r="BG204" s="949" t="s">
        <v>2383</v>
      </c>
      <c r="BH204" s="934" t="s">
        <v>2384</v>
      </c>
      <c r="BI204" s="946" t="e">
        <f t="shared" si="72"/>
        <v>#REF!</v>
      </c>
      <c r="BJ204" s="947" t="e">
        <v>#VALUE!</v>
      </c>
    </row>
    <row r="205" spans="1:62" s="807" customFormat="1" ht="114" customHeight="1">
      <c r="A205" s="933">
        <v>690545</v>
      </c>
      <c r="B205" s="934" t="s">
        <v>78</v>
      </c>
      <c r="C205" s="935" t="s">
        <v>35</v>
      </c>
      <c r="D205" s="934" t="s">
        <v>2118</v>
      </c>
      <c r="E205" s="913" t="s">
        <v>2209</v>
      </c>
      <c r="F205" s="914" t="s">
        <v>2210</v>
      </c>
      <c r="G205" s="936" t="e">
        <f>IF($AO205&lt;&gt;"",_xlfn.XLOOKUP(TEXT(A205,0),#REF!,#REF!,0),0)</f>
        <v>#REF!</v>
      </c>
      <c r="H205" s="936" t="e">
        <f>IF($AO205&lt;&gt;"",_xlfn.XLOOKUP(TEXT(A205,0),#REF!,#REF!,0),0)</f>
        <v>#REF!</v>
      </c>
      <c r="I205" s="936" t="e">
        <f>IF($AO205&lt;&gt;"", _xlfn.XLOOKUP(TEXT(A205,0),#REF!,#REF!,0),0)</f>
        <v>#REF!</v>
      </c>
      <c r="J205" s="936" t="e">
        <f>IF($AO205&lt;&gt;"",_xlfn.XLOOKUP(TEXT(A205,0),#REF!,#REF!,0),0)</f>
        <v>#REF!</v>
      </c>
      <c r="K205" s="936" t="e">
        <f>IF($AO205&lt;&gt;"",_xlfn.XLOOKUP(TEXT(A205,0),#REF!,#REF!,0),0)</f>
        <v>#REF!</v>
      </c>
      <c r="L205" s="936" t="e">
        <f>IF($AO205&lt;&gt;"",_xlfn.XLOOKUP(TEXT(A205,0),#REF!,#REF!,0),0)</f>
        <v>#REF!</v>
      </c>
      <c r="M205" s="937" t="e">
        <f t="shared" si="56"/>
        <v>#REF!</v>
      </c>
      <c r="N205" s="937" t="e">
        <f t="shared" si="57"/>
        <v>#REF!</v>
      </c>
      <c r="O205" s="937" t="e">
        <f t="shared" si="58"/>
        <v>#REF!</v>
      </c>
      <c r="P205" s="938" t="e">
        <f t="shared" si="59"/>
        <v>#REF!</v>
      </c>
      <c r="Q205" s="938" t="e">
        <f t="shared" si="60"/>
        <v>#REF!</v>
      </c>
      <c r="R205" s="938" t="e">
        <f t="shared" si="61"/>
        <v>#REF!</v>
      </c>
      <c r="S205" s="938" t="e">
        <f t="shared" si="62"/>
        <v>#REF!</v>
      </c>
      <c r="T205" s="938" t="e">
        <f t="shared" si="63"/>
        <v>#REF!</v>
      </c>
      <c r="U205" s="938" t="e">
        <f t="shared" si="64"/>
        <v>#REF!</v>
      </c>
      <c r="V205" s="938" t="e">
        <f t="shared" si="65"/>
        <v>#REF!</v>
      </c>
      <c r="W205" s="938" t="e">
        <f t="shared" si="66"/>
        <v>#REF!</v>
      </c>
      <c r="X205" s="938" t="e">
        <f t="shared" si="67"/>
        <v>#REF!</v>
      </c>
      <c r="Y205" s="939">
        <v>10433035</v>
      </c>
      <c r="Z205" s="939">
        <v>1035906.3077200903</v>
      </c>
      <c r="AA205" s="939">
        <v>2151690</v>
      </c>
      <c r="AB205" s="939">
        <v>358776.69227990968</v>
      </c>
      <c r="AC205" s="939">
        <v>0</v>
      </c>
      <c r="AD205" s="939">
        <v>0</v>
      </c>
      <c r="AE205" s="939">
        <v>13979408</v>
      </c>
      <c r="AF205" s="939">
        <v>12584725</v>
      </c>
      <c r="AG205" s="939">
        <v>1394683</v>
      </c>
      <c r="AH205" s="940" t="s">
        <v>2521</v>
      </c>
      <c r="AI205" s="941" t="s">
        <v>21282</v>
      </c>
      <c r="AJ205" s="941" t="s">
        <v>21276</v>
      </c>
      <c r="AK205" s="941" t="s">
        <v>21290</v>
      </c>
      <c r="AL205" s="1031" t="s">
        <v>2360</v>
      </c>
      <c r="AM205" s="936" t="s">
        <v>2239</v>
      </c>
      <c r="AN205" s="940" t="str">
        <f>_xlfn.XLOOKUP(A205,MPL!C:C,MPL!N:N, "Not Found",0)</f>
        <v>Obligated</v>
      </c>
      <c r="AO205" s="943">
        <f>_xlfn.LET(
_xlpm.r,_xlfn.XLOOKUP(A205,MPL!C:C,MPL!S:S, "",0),
IF(ISNUMBER(_xlpm.r),_xlpm.r,"")
)</f>
        <v>45063.479618055557</v>
      </c>
      <c r="AP205" s="943" t="str">
        <f t="shared" si="68"/>
        <v>Obligated</v>
      </c>
      <c r="AQ205" s="944">
        <v>0.49</v>
      </c>
      <c r="AR205" s="936">
        <v>1403833.3000000049</v>
      </c>
      <c r="AS205" s="936">
        <v>4028370.0999999926</v>
      </c>
      <c r="AT205" s="936"/>
      <c r="AU205" s="936">
        <f t="shared" si="69"/>
        <v>5432203.3999999976</v>
      </c>
      <c r="AV205" s="936">
        <f t="shared" si="70"/>
        <v>-10134418</v>
      </c>
      <c r="AW205" s="945">
        <v>19796809</v>
      </c>
      <c r="AX205" s="945">
        <v>962442</v>
      </c>
      <c r="AY205" s="945">
        <v>3021242</v>
      </c>
      <c r="AZ205" s="945">
        <v>333333</v>
      </c>
      <c r="BA205" s="945">
        <v>0</v>
      </c>
      <c r="BB205" s="945">
        <v>0</v>
      </c>
      <c r="BC205" s="945">
        <v>24113826</v>
      </c>
      <c r="BD205" s="945">
        <f t="shared" si="55"/>
        <v>22818051</v>
      </c>
      <c r="BE205" s="945">
        <f t="shared" si="71"/>
        <v>1295775</v>
      </c>
      <c r="BF205" s="934" t="s">
        <v>2223</v>
      </c>
      <c r="BG205" s="949" t="s">
        <v>2235</v>
      </c>
      <c r="BH205" s="934" t="s">
        <v>2376</v>
      </c>
      <c r="BI205" s="946" t="e">
        <f t="shared" si="72"/>
        <v>#REF!</v>
      </c>
      <c r="BJ205" s="947" t="e">
        <v>#VALUE!</v>
      </c>
    </row>
    <row r="206" spans="1:62" s="807" customFormat="1" ht="114" customHeight="1">
      <c r="A206" s="982">
        <v>735474</v>
      </c>
      <c r="B206" s="983" t="s">
        <v>167</v>
      </c>
      <c r="C206" s="984" t="s">
        <v>35</v>
      </c>
      <c r="D206" s="934" t="s">
        <v>2116</v>
      </c>
      <c r="E206" s="954" t="s">
        <v>2209</v>
      </c>
      <c r="F206" s="955" t="s">
        <v>2210</v>
      </c>
      <c r="G206" s="936" t="e">
        <f>IF($AO206&lt;&gt;"",_xlfn.XLOOKUP(TEXT(A206,0),#REF!,#REF!,0),0)</f>
        <v>#REF!</v>
      </c>
      <c r="H206" s="936" t="e">
        <f>IF($AO206&lt;&gt;"",_xlfn.XLOOKUP(TEXT(A206,0),#REF!,#REF!,0),0)</f>
        <v>#REF!</v>
      </c>
      <c r="I206" s="936" t="e">
        <f>IF($AO206&lt;&gt;"", _xlfn.XLOOKUP(TEXT(A206,0),#REF!,#REF!,0),0)</f>
        <v>#REF!</v>
      </c>
      <c r="J206" s="936" t="e">
        <f>IF($AO206&lt;&gt;"",_xlfn.XLOOKUP(TEXT(A206,0),#REF!,#REF!,0),0)</f>
        <v>#REF!</v>
      </c>
      <c r="K206" s="936" t="e">
        <f>IF($AO206&lt;&gt;"",_xlfn.XLOOKUP(TEXT(A206,0),#REF!,#REF!,0),0)</f>
        <v>#REF!</v>
      </c>
      <c r="L206" s="936" t="e">
        <f>IF($AO206&lt;&gt;"",_xlfn.XLOOKUP(TEXT(A206,0),#REF!,#REF!,0),0)</f>
        <v>#REF!</v>
      </c>
      <c r="M206" s="937" t="e">
        <f t="shared" si="56"/>
        <v>#REF!</v>
      </c>
      <c r="N206" s="937" t="e">
        <f t="shared" si="57"/>
        <v>#REF!</v>
      </c>
      <c r="O206" s="937" t="e">
        <f t="shared" si="58"/>
        <v>#REF!</v>
      </c>
      <c r="P206" s="985" t="e">
        <f t="shared" si="59"/>
        <v>#REF!</v>
      </c>
      <c r="Q206" s="985" t="e">
        <f t="shared" si="60"/>
        <v>#REF!</v>
      </c>
      <c r="R206" s="985" t="e">
        <f t="shared" si="61"/>
        <v>#REF!</v>
      </c>
      <c r="S206" s="985" t="e">
        <f t="shared" si="62"/>
        <v>#REF!</v>
      </c>
      <c r="T206" s="985" t="e">
        <f t="shared" si="63"/>
        <v>#REF!</v>
      </c>
      <c r="U206" s="985" t="e">
        <f t="shared" si="64"/>
        <v>#REF!</v>
      </c>
      <c r="V206" s="938" t="e">
        <f t="shared" si="65"/>
        <v>#REF!</v>
      </c>
      <c r="W206" s="938" t="e">
        <f t="shared" si="66"/>
        <v>#REF!</v>
      </c>
      <c r="X206" s="938" t="e">
        <f t="shared" si="67"/>
        <v>#REF!</v>
      </c>
      <c r="Y206" s="1047">
        <v>17211915.219999999</v>
      </c>
      <c r="Z206" s="1047">
        <v>71312.910000000033</v>
      </c>
      <c r="AA206" s="1048">
        <v>1524520.51</v>
      </c>
      <c r="AB206" s="1047">
        <v>44805.65</v>
      </c>
      <c r="AC206" s="1047">
        <v>1144636.03</v>
      </c>
      <c r="AD206" s="1047">
        <v>468198.97</v>
      </c>
      <c r="AE206" s="939">
        <v>20465389.290000003</v>
      </c>
      <c r="AF206" s="939">
        <v>19881071.760000002</v>
      </c>
      <c r="AG206" s="939">
        <v>584317.53</v>
      </c>
      <c r="AH206" s="940" t="s">
        <v>2521</v>
      </c>
      <c r="AI206" s="941" t="s">
        <v>21273</v>
      </c>
      <c r="AJ206" s="941" t="s">
        <v>21276</v>
      </c>
      <c r="AK206" s="941" t="s">
        <v>21281</v>
      </c>
      <c r="AL206" s="1031" t="s">
        <v>2279</v>
      </c>
      <c r="AM206" s="936" t="s">
        <v>2239</v>
      </c>
      <c r="AN206" s="940" t="str">
        <f>_xlfn.XLOOKUP(A206,MPL!C:C,MPL!N:N, "Not Found",0)</f>
        <v>Pending Amendment Processing</v>
      </c>
      <c r="AO206" s="943">
        <f>_xlfn.LET(
_xlpm.r,_xlfn.XLOOKUP(A206,MPL!C:C,MPL!S:S, "",0),
IF(ISNUMBER(_xlpm.r),_xlpm.r,"")
)</f>
        <v>45917.761192129627</v>
      </c>
      <c r="AP206" s="943" t="str">
        <f t="shared" si="68"/>
        <v>Obligated, Pending Amendment Processing</v>
      </c>
      <c r="AQ206" s="944">
        <v>0.47</v>
      </c>
      <c r="AR206" s="987">
        <v>1724027.4300000081</v>
      </c>
      <c r="AS206" s="987">
        <v>10902862.70000004</v>
      </c>
      <c r="AT206" s="987"/>
      <c r="AU206" s="936">
        <f t="shared" si="69"/>
        <v>12626890.130000047</v>
      </c>
      <c r="AV206" s="936">
        <f t="shared" si="70"/>
        <v>0</v>
      </c>
      <c r="AW206" s="988">
        <v>17211915.219999999</v>
      </c>
      <c r="AX206" s="988">
        <v>71311.91</v>
      </c>
      <c r="AY206" s="988">
        <v>1524520.51</v>
      </c>
      <c r="AZ206" s="988">
        <v>44806.65</v>
      </c>
      <c r="BA206" s="988">
        <v>1144636.03</v>
      </c>
      <c r="BB206" s="988">
        <v>468198.97</v>
      </c>
      <c r="BC206" s="988">
        <v>20465389.289999999</v>
      </c>
      <c r="BD206" s="988">
        <v>19881071.760000002</v>
      </c>
      <c r="BE206" s="945">
        <f t="shared" si="71"/>
        <v>584317.53</v>
      </c>
      <c r="BF206" s="983" t="s">
        <v>2273</v>
      </c>
      <c r="BG206" s="984" t="s">
        <v>2208</v>
      </c>
      <c r="BH206" s="983" t="s">
        <v>2268</v>
      </c>
      <c r="BI206" s="946" t="e">
        <f t="shared" si="72"/>
        <v>#REF!</v>
      </c>
      <c r="BJ206" s="947" t="e">
        <v>#VALUE!</v>
      </c>
    </row>
    <row r="207" spans="1:62" s="807" customFormat="1" ht="114" customHeight="1">
      <c r="A207" s="982">
        <v>750692</v>
      </c>
      <c r="B207" s="983" t="s">
        <v>168</v>
      </c>
      <c r="C207" s="984" t="s">
        <v>35</v>
      </c>
      <c r="D207" s="934" t="s">
        <v>2116</v>
      </c>
      <c r="E207" s="954" t="s">
        <v>2209</v>
      </c>
      <c r="F207" s="955" t="s">
        <v>2210</v>
      </c>
      <c r="G207" s="936" t="e">
        <f>IF($AO207&lt;&gt;"",_xlfn.XLOOKUP(TEXT(A207,0),#REF!,#REF!,0),0)</f>
        <v>#REF!</v>
      </c>
      <c r="H207" s="936" t="e">
        <f>IF($AO207&lt;&gt;"",_xlfn.XLOOKUP(TEXT(A207,0),#REF!,#REF!,0),0)</f>
        <v>#REF!</v>
      </c>
      <c r="I207" s="936" t="e">
        <f>IF($AO207&lt;&gt;"", _xlfn.XLOOKUP(TEXT(A207,0),#REF!,#REF!,0),0)</f>
        <v>#REF!</v>
      </c>
      <c r="J207" s="936" t="e">
        <f>IF($AO207&lt;&gt;"",_xlfn.XLOOKUP(TEXT(A207,0),#REF!,#REF!,0),0)</f>
        <v>#REF!</v>
      </c>
      <c r="K207" s="936" t="e">
        <f>IF($AO207&lt;&gt;"",_xlfn.XLOOKUP(TEXT(A207,0),#REF!,#REF!,0),0)</f>
        <v>#REF!</v>
      </c>
      <c r="L207" s="936" t="e">
        <f>IF($AO207&lt;&gt;"",_xlfn.XLOOKUP(TEXT(A207,0),#REF!,#REF!,0),0)</f>
        <v>#REF!</v>
      </c>
      <c r="M207" s="937" t="e">
        <f t="shared" si="56"/>
        <v>#REF!</v>
      </c>
      <c r="N207" s="937" t="e">
        <f t="shared" si="57"/>
        <v>#REF!</v>
      </c>
      <c r="O207" s="937" t="e">
        <f t="shared" si="58"/>
        <v>#REF!</v>
      </c>
      <c r="P207" s="985" t="e">
        <f t="shared" si="59"/>
        <v>#REF!</v>
      </c>
      <c r="Q207" s="985" t="e">
        <f t="shared" si="60"/>
        <v>#REF!</v>
      </c>
      <c r="R207" s="985" t="e">
        <f t="shared" si="61"/>
        <v>#REF!</v>
      </c>
      <c r="S207" s="985" t="e">
        <f t="shared" si="62"/>
        <v>#REF!</v>
      </c>
      <c r="T207" s="985" t="e">
        <f t="shared" si="63"/>
        <v>#REF!</v>
      </c>
      <c r="U207" s="985" t="e">
        <f t="shared" si="64"/>
        <v>#REF!</v>
      </c>
      <c r="V207" s="938" t="e">
        <f t="shared" si="65"/>
        <v>#REF!</v>
      </c>
      <c r="W207" s="938" t="e">
        <f t="shared" si="66"/>
        <v>#REF!</v>
      </c>
      <c r="X207" s="938" t="e">
        <f t="shared" si="67"/>
        <v>#REF!</v>
      </c>
      <c r="Y207" s="1047">
        <v>15534571.380000001</v>
      </c>
      <c r="Z207" s="1047">
        <v>65783.219999999972</v>
      </c>
      <c r="AA207" s="1048">
        <v>1378411.7</v>
      </c>
      <c r="AB207" s="1047">
        <v>41393.160000000003</v>
      </c>
      <c r="AC207" s="1047">
        <v>1059507.72</v>
      </c>
      <c r="AD207" s="1047">
        <v>432530.28</v>
      </c>
      <c r="AE207" s="939">
        <v>18512197.460000001</v>
      </c>
      <c r="AF207" s="939">
        <v>17972490.800000001</v>
      </c>
      <c r="AG207" s="939">
        <v>539706.66</v>
      </c>
      <c r="AH207" s="940" t="s">
        <v>2521</v>
      </c>
      <c r="AI207" s="941" t="s">
        <v>21273</v>
      </c>
      <c r="AJ207" s="941" t="s">
        <v>21276</v>
      </c>
      <c r="AK207" s="941" t="s">
        <v>21281</v>
      </c>
      <c r="AL207" s="936" t="s">
        <v>2385</v>
      </c>
      <c r="AM207" s="936" t="s">
        <v>2239</v>
      </c>
      <c r="AN207" s="940" t="str">
        <f>_xlfn.XLOOKUP(A207,MPL!C:C,MPL!N:N, "Not Found",0)</f>
        <v>Pending Amendment Processing</v>
      </c>
      <c r="AO207" s="943">
        <f>_xlfn.LET(
_xlpm.r,_xlfn.XLOOKUP(A207,MPL!C:C,MPL!S:S, "",0),
IF(ISNUMBER(_xlpm.r),_xlpm.r,"")
)</f>
        <v>45925.677372685182</v>
      </c>
      <c r="AP207" s="943" t="str">
        <f t="shared" si="68"/>
        <v>Obligated, Pending Amendment Processing</v>
      </c>
      <c r="AQ207" s="944">
        <v>0.27</v>
      </c>
      <c r="AR207" s="987">
        <v>1235245.4800000058</v>
      </c>
      <c r="AS207" s="987">
        <v>4593133.2399999965</v>
      </c>
      <c r="AT207" s="987"/>
      <c r="AU207" s="936">
        <f t="shared" si="69"/>
        <v>5828378.7200000025</v>
      </c>
      <c r="AV207" s="936">
        <f t="shared" si="70"/>
        <v>0</v>
      </c>
      <c r="AW207" s="988">
        <v>15534571.380000001</v>
      </c>
      <c r="AX207" s="988">
        <v>65783.22</v>
      </c>
      <c r="AY207" s="988">
        <v>1378411.7</v>
      </c>
      <c r="AZ207" s="988">
        <v>41393.160000000003</v>
      </c>
      <c r="BA207" s="988">
        <v>1059507.72</v>
      </c>
      <c r="BB207" s="988">
        <v>432530.28</v>
      </c>
      <c r="BC207" s="988">
        <v>18512197.460000001</v>
      </c>
      <c r="BD207" s="988">
        <v>17972490.800000001</v>
      </c>
      <c r="BE207" s="945">
        <f t="shared" si="71"/>
        <v>539706.66</v>
      </c>
      <c r="BF207" s="983" t="s">
        <v>2273</v>
      </c>
      <c r="BG207" s="984" t="s">
        <v>2208</v>
      </c>
      <c r="BH207" s="983" t="s">
        <v>2268</v>
      </c>
      <c r="BI207" s="946" t="e">
        <f t="shared" si="72"/>
        <v>#REF!</v>
      </c>
      <c r="BJ207" s="947" t="e">
        <v>#VALUE!</v>
      </c>
    </row>
    <row r="208" spans="1:62" s="807" customFormat="1" ht="150" customHeight="1">
      <c r="A208" s="982">
        <v>752540</v>
      </c>
      <c r="B208" s="983" t="s">
        <v>166</v>
      </c>
      <c r="C208" s="984" t="s">
        <v>35</v>
      </c>
      <c r="D208" s="934" t="s">
        <v>2116</v>
      </c>
      <c r="E208" s="954" t="s">
        <v>2209</v>
      </c>
      <c r="F208" s="955" t="s">
        <v>2210</v>
      </c>
      <c r="G208" s="936" t="e">
        <f>IF($AO208&lt;&gt;"",_xlfn.XLOOKUP(TEXT(A208,0),#REF!,#REF!,0),0)</f>
        <v>#REF!</v>
      </c>
      <c r="H208" s="936" t="e">
        <f>IF($AO208&lt;&gt;"",_xlfn.XLOOKUP(TEXT(A208,0),#REF!,#REF!,0),0)</f>
        <v>#REF!</v>
      </c>
      <c r="I208" s="936" t="e">
        <f>IF($AO208&lt;&gt;"", _xlfn.XLOOKUP(TEXT(A208,0),#REF!,#REF!,0),0)</f>
        <v>#REF!</v>
      </c>
      <c r="J208" s="936" t="e">
        <f>IF($AO208&lt;&gt;"",_xlfn.XLOOKUP(TEXT(A208,0),#REF!,#REF!,0),0)</f>
        <v>#REF!</v>
      </c>
      <c r="K208" s="936" t="e">
        <f>IF($AO208&lt;&gt;"",_xlfn.XLOOKUP(TEXT(A208,0),#REF!,#REF!,0),0)</f>
        <v>#REF!</v>
      </c>
      <c r="L208" s="936" t="e">
        <f>IF($AO208&lt;&gt;"",_xlfn.XLOOKUP(TEXT(A208,0),#REF!,#REF!,0),0)</f>
        <v>#REF!</v>
      </c>
      <c r="M208" s="937" t="e">
        <f t="shared" si="56"/>
        <v>#REF!</v>
      </c>
      <c r="N208" s="937" t="e">
        <f t="shared" si="57"/>
        <v>#REF!</v>
      </c>
      <c r="O208" s="937" t="e">
        <f t="shared" si="58"/>
        <v>#REF!</v>
      </c>
      <c r="P208" s="985" t="e">
        <f t="shared" si="59"/>
        <v>#REF!</v>
      </c>
      <c r="Q208" s="985" t="e">
        <f t="shared" si="60"/>
        <v>#REF!</v>
      </c>
      <c r="R208" s="985" t="e">
        <f t="shared" si="61"/>
        <v>#REF!</v>
      </c>
      <c r="S208" s="985" t="e">
        <f t="shared" si="62"/>
        <v>#REF!</v>
      </c>
      <c r="T208" s="985" t="e">
        <f t="shared" si="63"/>
        <v>#REF!</v>
      </c>
      <c r="U208" s="985" t="e">
        <f t="shared" si="64"/>
        <v>#REF!</v>
      </c>
      <c r="V208" s="938" t="e">
        <f t="shared" si="65"/>
        <v>#REF!</v>
      </c>
      <c r="W208" s="938" t="e">
        <f t="shared" si="66"/>
        <v>#REF!</v>
      </c>
      <c r="X208" s="938" t="e">
        <f t="shared" si="67"/>
        <v>#REF!</v>
      </c>
      <c r="Y208" s="1047">
        <v>8685452.6799999997</v>
      </c>
      <c r="Z208" s="1047">
        <v>37311.659999999974</v>
      </c>
      <c r="AA208" s="1048">
        <v>773151.6</v>
      </c>
      <c r="AB208" s="1047">
        <v>23427.4</v>
      </c>
      <c r="AC208" s="1047">
        <v>624817.52</v>
      </c>
      <c r="AD208" s="1047">
        <v>244800.38</v>
      </c>
      <c r="AE208" s="939">
        <v>10388961.239999998</v>
      </c>
      <c r="AF208" s="939">
        <v>10083421.799999999</v>
      </c>
      <c r="AG208" s="939">
        <v>305539.44</v>
      </c>
      <c r="AH208" s="940" t="s">
        <v>2521</v>
      </c>
      <c r="AI208" s="941" t="s">
        <v>21273</v>
      </c>
      <c r="AJ208" s="941" t="s">
        <v>21276</v>
      </c>
      <c r="AK208" s="941" t="s">
        <v>21281</v>
      </c>
      <c r="AL208" s="936" t="s">
        <v>2386</v>
      </c>
      <c r="AM208" s="936" t="s">
        <v>2239</v>
      </c>
      <c r="AN208" s="940" t="str">
        <f>_xlfn.XLOOKUP(A208,MPL!C:C,MPL!N:N, "Not Found",0)</f>
        <v>Pending Amendment Processing</v>
      </c>
      <c r="AO208" s="943">
        <f>_xlfn.LET(
_xlpm.r,_xlfn.XLOOKUP(A208,MPL!C:C,MPL!S:S, "",0),
IF(ISNUMBER(_xlpm.r),_xlpm.r,"")
)</f>
        <v>45925.677407407406</v>
      </c>
      <c r="AP208" s="943" t="str">
        <f t="shared" si="68"/>
        <v>Obligated, Pending Amendment Processing</v>
      </c>
      <c r="AQ208" s="944">
        <v>0</v>
      </c>
      <c r="AR208" s="987">
        <v>414698.4099999991</v>
      </c>
      <c r="AS208" s="987">
        <v>135811.88999999998</v>
      </c>
      <c r="AT208" s="987"/>
      <c r="AU208" s="936">
        <f t="shared" si="69"/>
        <v>550510.29999999912</v>
      </c>
      <c r="AV208" s="936">
        <f t="shared" si="70"/>
        <v>0</v>
      </c>
      <c r="AW208" s="988">
        <v>8687329.9900000002</v>
      </c>
      <c r="AX208" s="988">
        <v>35434.35</v>
      </c>
      <c r="AY208" s="988">
        <v>773151.6</v>
      </c>
      <c r="AZ208" s="988">
        <v>23427.4</v>
      </c>
      <c r="BA208" s="988">
        <v>622940.21</v>
      </c>
      <c r="BB208" s="988">
        <v>246677.69</v>
      </c>
      <c r="BC208" s="988">
        <v>10388961.24</v>
      </c>
      <c r="BD208" s="988">
        <v>10083421.800000001</v>
      </c>
      <c r="BE208" s="945">
        <f t="shared" si="71"/>
        <v>305539.44</v>
      </c>
      <c r="BF208" s="983" t="s">
        <v>2273</v>
      </c>
      <c r="BG208" s="984" t="s">
        <v>2208</v>
      </c>
      <c r="BH208" s="983" t="s">
        <v>2268</v>
      </c>
      <c r="BI208" s="946" t="e">
        <f t="shared" si="72"/>
        <v>#REF!</v>
      </c>
      <c r="BJ208" s="947" t="e">
        <v>#VALUE!</v>
      </c>
    </row>
    <row r="209" spans="1:62" s="807" customFormat="1" ht="114" customHeight="1">
      <c r="A209" s="982">
        <v>790443</v>
      </c>
      <c r="B209" s="983" t="s">
        <v>161</v>
      </c>
      <c r="C209" s="984" t="s">
        <v>35</v>
      </c>
      <c r="D209" s="934" t="s">
        <v>2116</v>
      </c>
      <c r="E209" s="954" t="s">
        <v>2209</v>
      </c>
      <c r="F209" s="955" t="s">
        <v>2210</v>
      </c>
      <c r="G209" s="936" t="e">
        <f>IF($AO209&lt;&gt;"",_xlfn.XLOOKUP(TEXT(A209,0),#REF!,#REF!,0),0)</f>
        <v>#REF!</v>
      </c>
      <c r="H209" s="936" t="e">
        <f>IF($AO209&lt;&gt;"",_xlfn.XLOOKUP(TEXT(A209,0),#REF!,#REF!,0),0)</f>
        <v>#REF!</v>
      </c>
      <c r="I209" s="936" t="e">
        <f>IF($AO209&lt;&gt;"", _xlfn.XLOOKUP(TEXT(A209,0),#REF!,#REF!,0),0)</f>
        <v>#REF!</v>
      </c>
      <c r="J209" s="936" t="e">
        <f>IF($AO209&lt;&gt;"",_xlfn.XLOOKUP(TEXT(A209,0),#REF!,#REF!,0),0)</f>
        <v>#REF!</v>
      </c>
      <c r="K209" s="936" t="e">
        <f>IF($AO209&lt;&gt;"",_xlfn.XLOOKUP(TEXT(A209,0),#REF!,#REF!,0),0)</f>
        <v>#REF!</v>
      </c>
      <c r="L209" s="936" t="e">
        <f>IF($AO209&lt;&gt;"",_xlfn.XLOOKUP(TEXT(A209,0),#REF!,#REF!,0),0)</f>
        <v>#REF!</v>
      </c>
      <c r="M209" s="937" t="e">
        <f t="shared" si="56"/>
        <v>#REF!</v>
      </c>
      <c r="N209" s="937" t="e">
        <f t="shared" si="57"/>
        <v>#REF!</v>
      </c>
      <c r="O209" s="937" t="e">
        <f t="shared" si="58"/>
        <v>#REF!</v>
      </c>
      <c r="P209" s="985" t="e">
        <f t="shared" si="59"/>
        <v>#REF!</v>
      </c>
      <c r="Q209" s="985" t="e">
        <f t="shared" si="60"/>
        <v>#REF!</v>
      </c>
      <c r="R209" s="985" t="e">
        <f t="shared" si="61"/>
        <v>#REF!</v>
      </c>
      <c r="S209" s="985" t="e">
        <f t="shared" si="62"/>
        <v>#REF!</v>
      </c>
      <c r="T209" s="985" t="e">
        <f t="shared" si="63"/>
        <v>#REF!</v>
      </c>
      <c r="U209" s="985" t="e">
        <f t="shared" si="64"/>
        <v>#REF!</v>
      </c>
      <c r="V209" s="938" t="e">
        <f t="shared" si="65"/>
        <v>#REF!</v>
      </c>
      <c r="W209" s="938" t="e">
        <f t="shared" si="66"/>
        <v>#REF!</v>
      </c>
      <c r="X209" s="938" t="e">
        <f t="shared" si="67"/>
        <v>#REF!</v>
      </c>
      <c r="Y209" s="1047">
        <v>243833.22</v>
      </c>
      <c r="Z209" s="1047">
        <v>919.39000000000033</v>
      </c>
      <c r="AA209" s="1048">
        <v>21435.45</v>
      </c>
      <c r="AB209" s="1047">
        <v>574.91</v>
      </c>
      <c r="AC209" s="1047">
        <v>14432.64</v>
      </c>
      <c r="AD209" s="1047">
        <v>6007.36</v>
      </c>
      <c r="AE209" s="939">
        <v>287202.96999999997</v>
      </c>
      <c r="AF209" s="939">
        <v>279701.31</v>
      </c>
      <c r="AG209" s="939">
        <v>7501.66</v>
      </c>
      <c r="AH209" s="940" t="s">
        <v>2521</v>
      </c>
      <c r="AI209" s="941" t="s">
        <v>21273</v>
      </c>
      <c r="AJ209" s="941" t="s">
        <v>21276</v>
      </c>
      <c r="AK209" s="941" t="s">
        <v>21281</v>
      </c>
      <c r="AL209" s="1031" t="s">
        <v>2279</v>
      </c>
      <c r="AM209" s="936" t="s">
        <v>2239</v>
      </c>
      <c r="AN209" s="940" t="str">
        <f>_xlfn.XLOOKUP(A209,MPL!C:C,MPL!N:N, "Not Found",0)</f>
        <v>Pending Final FEMA Review</v>
      </c>
      <c r="AO209" s="943">
        <f>_xlfn.LET(
_xlpm.r,_xlfn.XLOOKUP(A209,MPL!C:C,MPL!S:S, "",0),
IF(ISNUMBER(_xlpm.r),_xlpm.r,"")
)</f>
        <v>45903.843993055554</v>
      </c>
      <c r="AP209" s="943" t="str">
        <f t="shared" si="68"/>
        <v>Obligated, Pending Final FEMA Review</v>
      </c>
      <c r="AQ209" s="944">
        <v>0.51</v>
      </c>
      <c r="AR209" s="987">
        <v>42822.130000000034</v>
      </c>
      <c r="AS209" s="987">
        <v>75698.78999999995</v>
      </c>
      <c r="AT209" s="987"/>
      <c r="AU209" s="936">
        <f t="shared" si="69"/>
        <v>118520.91999999998</v>
      </c>
      <c r="AV209" s="936">
        <f t="shared" si="70"/>
        <v>-6526.0800000000163</v>
      </c>
      <c r="AW209" s="988">
        <v>244155.63</v>
      </c>
      <c r="AX209" s="988">
        <v>919.99</v>
      </c>
      <c r="AY209" s="988">
        <v>25573.49</v>
      </c>
      <c r="AZ209" s="988">
        <v>679.94</v>
      </c>
      <c r="BA209" s="988">
        <v>16392.64</v>
      </c>
      <c r="BB209" s="988">
        <v>6007.36</v>
      </c>
      <c r="BC209" s="988">
        <v>293729.05</v>
      </c>
      <c r="BD209" s="988">
        <v>286121.76</v>
      </c>
      <c r="BE209" s="945">
        <f t="shared" si="71"/>
        <v>7607.2899999999991</v>
      </c>
      <c r="BF209" s="983" t="s">
        <v>2273</v>
      </c>
      <c r="BG209" s="984" t="s">
        <v>2208</v>
      </c>
      <c r="BH209" s="983" t="s">
        <v>2268</v>
      </c>
      <c r="BI209" s="946" t="e">
        <f t="shared" si="72"/>
        <v>#REF!</v>
      </c>
      <c r="BJ209" s="947" t="e">
        <v>#VALUE!</v>
      </c>
    </row>
    <row r="210" spans="1:62" s="807" customFormat="1" ht="114" customHeight="1">
      <c r="A210" s="933">
        <v>679458</v>
      </c>
      <c r="B210" s="934" t="s">
        <v>1057</v>
      </c>
      <c r="C210" s="935" t="s">
        <v>35</v>
      </c>
      <c r="D210" s="934" t="s">
        <v>2116</v>
      </c>
      <c r="E210" s="913" t="s">
        <v>2209</v>
      </c>
      <c r="F210" s="914" t="s">
        <v>2210</v>
      </c>
      <c r="G210" s="936" t="e">
        <f>IF($AO210&lt;&gt;"",_xlfn.XLOOKUP(TEXT(A210,0),#REF!,#REF!,0),0)</f>
        <v>#REF!</v>
      </c>
      <c r="H210" s="936" t="e">
        <f>IF($AO210&lt;&gt;"",_xlfn.XLOOKUP(TEXT(A210,0),#REF!,#REF!,0),0)</f>
        <v>#REF!</v>
      </c>
      <c r="I210" s="936" t="e">
        <f>IF($AO210&lt;&gt;"", _xlfn.XLOOKUP(TEXT(A210,0),#REF!,#REF!,0),0)</f>
        <v>#REF!</v>
      </c>
      <c r="J210" s="936" t="e">
        <f>IF($AO210&lt;&gt;"",_xlfn.XLOOKUP(TEXT(A210,0),#REF!,#REF!,0),0)</f>
        <v>#REF!</v>
      </c>
      <c r="K210" s="936" t="e">
        <f>IF($AO210&lt;&gt;"",_xlfn.XLOOKUP(TEXT(A210,0),#REF!,#REF!,0),0)</f>
        <v>#REF!</v>
      </c>
      <c r="L210" s="936" t="e">
        <f>IF($AO210&lt;&gt;"",_xlfn.XLOOKUP(TEXT(A210,0),#REF!,#REF!,0),0)</f>
        <v>#REF!</v>
      </c>
      <c r="M210" s="937" t="e">
        <f t="shared" si="56"/>
        <v>#REF!</v>
      </c>
      <c r="N210" s="937" t="e">
        <f t="shared" si="57"/>
        <v>#REF!</v>
      </c>
      <c r="O210" s="937" t="e">
        <f t="shared" si="58"/>
        <v>#REF!</v>
      </c>
      <c r="P210" s="938" t="e">
        <f t="shared" si="59"/>
        <v>#REF!</v>
      </c>
      <c r="Q210" s="938" t="e">
        <f t="shared" si="60"/>
        <v>#REF!</v>
      </c>
      <c r="R210" s="938" t="e">
        <f t="shared" si="61"/>
        <v>#REF!</v>
      </c>
      <c r="S210" s="938" t="e">
        <f t="shared" si="62"/>
        <v>#REF!</v>
      </c>
      <c r="T210" s="938" t="e">
        <f t="shared" si="63"/>
        <v>#REF!</v>
      </c>
      <c r="U210" s="938" t="e">
        <f t="shared" si="64"/>
        <v>#REF!</v>
      </c>
      <c r="V210" s="938" t="e">
        <f t="shared" si="65"/>
        <v>#REF!</v>
      </c>
      <c r="W210" s="938" t="e">
        <f t="shared" si="66"/>
        <v>#REF!</v>
      </c>
      <c r="X210" s="938" t="e">
        <f t="shared" si="67"/>
        <v>#REF!</v>
      </c>
      <c r="Y210" s="989">
        <v>498436</v>
      </c>
      <c r="Z210" s="989">
        <v>75480</v>
      </c>
      <c r="AA210" s="989">
        <v>95421</v>
      </c>
      <c r="AB210" s="989">
        <v>20002</v>
      </c>
      <c r="AC210" s="989">
        <v>0</v>
      </c>
      <c r="AD210" s="989">
        <v>0</v>
      </c>
      <c r="AE210" s="939">
        <v>689339</v>
      </c>
      <c r="AF210" s="939">
        <v>593857</v>
      </c>
      <c r="AG210" s="939">
        <v>95482</v>
      </c>
      <c r="AH210" s="940" t="s">
        <v>2470</v>
      </c>
      <c r="AI210" s="941" t="s">
        <v>21273</v>
      </c>
      <c r="AJ210" s="941" t="s">
        <v>21274</v>
      </c>
      <c r="AK210" s="941" t="s">
        <v>21278</v>
      </c>
      <c r="AL210" s="1031" t="s">
        <v>2279</v>
      </c>
      <c r="AM210" s="936" t="s">
        <v>2239</v>
      </c>
      <c r="AN210" s="940" t="str">
        <f>_xlfn.XLOOKUP(A210,MPL!C:C,MPL!N:N, "Not Found",0)</f>
        <v>Obligated</v>
      </c>
      <c r="AO210" s="943">
        <f>_xlfn.LET(
_xlpm.r,_xlfn.XLOOKUP(A210,MPL!C:C,MPL!S:S, "",0),
IF(ISNUMBER(_xlpm.r),_xlpm.r,"")
)</f>
        <v>44936.555</v>
      </c>
      <c r="AP210" s="943" t="str">
        <f t="shared" si="68"/>
        <v>Obligated</v>
      </c>
      <c r="AQ210" s="944">
        <v>0.88</v>
      </c>
      <c r="AR210" s="936">
        <v>61634.47999999996</v>
      </c>
      <c r="AS210" s="936">
        <v>469886.87999999977</v>
      </c>
      <c r="AT210" s="936"/>
      <c r="AU210" s="936">
        <f t="shared" si="69"/>
        <v>531521.35999999975</v>
      </c>
      <c r="AV210" s="936">
        <f t="shared" si="70"/>
        <v>0</v>
      </c>
      <c r="AW210" s="945">
        <v>498436</v>
      </c>
      <c r="AX210" s="945">
        <v>75480</v>
      </c>
      <c r="AY210" s="945">
        <v>95421</v>
      </c>
      <c r="AZ210" s="945">
        <v>20002</v>
      </c>
      <c r="BA210" s="945">
        <v>0</v>
      </c>
      <c r="BB210" s="945">
        <v>0</v>
      </c>
      <c r="BC210" s="945">
        <v>689339</v>
      </c>
      <c r="BD210" s="945">
        <f t="shared" ref="BD210:BD234" si="73">AW210+AY210+BA210</f>
        <v>593857</v>
      </c>
      <c r="BE210" s="945">
        <f t="shared" si="71"/>
        <v>95482</v>
      </c>
      <c r="BF210" s="934" t="s">
        <v>2240</v>
      </c>
      <c r="BG210" s="935" t="s">
        <v>275</v>
      </c>
      <c r="BH210" s="934" t="s">
        <v>2276</v>
      </c>
      <c r="BI210" s="946" t="e">
        <f t="shared" si="72"/>
        <v>#REF!</v>
      </c>
      <c r="BJ210" s="947" t="e">
        <v>#VALUE!</v>
      </c>
    </row>
    <row r="211" spans="1:62" s="807" customFormat="1" ht="114" customHeight="1">
      <c r="A211" s="933">
        <v>682136</v>
      </c>
      <c r="B211" s="934" t="s">
        <v>1033</v>
      </c>
      <c r="C211" s="935" t="s">
        <v>35</v>
      </c>
      <c r="D211" s="934" t="s">
        <v>2116</v>
      </c>
      <c r="E211" s="913" t="s">
        <v>2209</v>
      </c>
      <c r="F211" s="914" t="s">
        <v>2210</v>
      </c>
      <c r="G211" s="936" t="e">
        <f>IF($AO211&lt;&gt;"",_xlfn.XLOOKUP(TEXT(A211,0),#REF!,#REF!,0),0)</f>
        <v>#REF!</v>
      </c>
      <c r="H211" s="936" t="e">
        <f>IF($AO211&lt;&gt;"",_xlfn.XLOOKUP(TEXT(A211,0),#REF!,#REF!,0),0)</f>
        <v>#REF!</v>
      </c>
      <c r="I211" s="936" t="e">
        <f>IF($AO211&lt;&gt;"", _xlfn.XLOOKUP(TEXT(A211,0),#REF!,#REF!,0),0)</f>
        <v>#REF!</v>
      </c>
      <c r="J211" s="936" t="e">
        <f>IF($AO211&lt;&gt;"",_xlfn.XLOOKUP(TEXT(A211,0),#REF!,#REF!,0),0)</f>
        <v>#REF!</v>
      </c>
      <c r="K211" s="936" t="e">
        <f>IF($AO211&lt;&gt;"",_xlfn.XLOOKUP(TEXT(A211,0),#REF!,#REF!,0),0)</f>
        <v>#REF!</v>
      </c>
      <c r="L211" s="936" t="e">
        <f>IF($AO211&lt;&gt;"",_xlfn.XLOOKUP(TEXT(A211,0),#REF!,#REF!,0),0)</f>
        <v>#REF!</v>
      </c>
      <c r="M211" s="937" t="e">
        <f t="shared" si="56"/>
        <v>#REF!</v>
      </c>
      <c r="N211" s="937" t="e">
        <f t="shared" si="57"/>
        <v>#REF!</v>
      </c>
      <c r="O211" s="937" t="e">
        <f t="shared" si="58"/>
        <v>#REF!</v>
      </c>
      <c r="P211" s="938" t="e">
        <f t="shared" si="59"/>
        <v>#REF!</v>
      </c>
      <c r="Q211" s="938" t="e">
        <f t="shared" si="60"/>
        <v>#REF!</v>
      </c>
      <c r="R211" s="938" t="e">
        <f t="shared" si="61"/>
        <v>#REF!</v>
      </c>
      <c r="S211" s="938" t="e">
        <f t="shared" si="62"/>
        <v>#REF!</v>
      </c>
      <c r="T211" s="938" t="e">
        <f t="shared" si="63"/>
        <v>#REF!</v>
      </c>
      <c r="U211" s="938" t="e">
        <f t="shared" si="64"/>
        <v>#REF!</v>
      </c>
      <c r="V211" s="938" t="e">
        <f t="shared" si="65"/>
        <v>#REF!</v>
      </c>
      <c r="W211" s="938" t="e">
        <f t="shared" si="66"/>
        <v>#REF!</v>
      </c>
      <c r="X211" s="938" t="e">
        <f t="shared" si="67"/>
        <v>#REF!</v>
      </c>
      <c r="Y211" s="989">
        <v>469650.95</v>
      </c>
      <c r="Z211" s="989">
        <v>75852.999999999985</v>
      </c>
      <c r="AA211" s="989">
        <v>90259.5</v>
      </c>
      <c r="AB211" s="989">
        <v>20101.05</v>
      </c>
      <c r="AC211" s="989">
        <v>0</v>
      </c>
      <c r="AD211" s="989">
        <v>0</v>
      </c>
      <c r="AE211" s="939">
        <v>655864.5</v>
      </c>
      <c r="AF211" s="939">
        <v>559910.44999999995</v>
      </c>
      <c r="AG211" s="939">
        <v>95954.049999999988</v>
      </c>
      <c r="AH211" s="940" t="s">
        <v>2470</v>
      </c>
      <c r="AI211" s="941" t="s">
        <v>21273</v>
      </c>
      <c r="AJ211" s="941" t="s">
        <v>21274</v>
      </c>
      <c r="AK211" s="941" t="s">
        <v>21278</v>
      </c>
      <c r="AL211" s="1031" t="s">
        <v>2279</v>
      </c>
      <c r="AM211" s="936" t="s">
        <v>2239</v>
      </c>
      <c r="AN211" s="940" t="str">
        <f>_xlfn.XLOOKUP(A211,MPL!C:C,MPL!N:N, "Not Found",0)</f>
        <v>Obligated</v>
      </c>
      <c r="AO211" s="943">
        <f>_xlfn.LET(
_xlpm.r,_xlfn.XLOOKUP(A211,MPL!C:C,MPL!S:S, "",0),
IF(ISNUMBER(_xlpm.r),_xlpm.r,"")
)</f>
        <v>44957.5390162037</v>
      </c>
      <c r="AP211" s="943" t="str">
        <f t="shared" si="68"/>
        <v>Obligated</v>
      </c>
      <c r="AQ211" s="944">
        <v>0.95</v>
      </c>
      <c r="AR211" s="936">
        <v>158107.78000000003</v>
      </c>
      <c r="AS211" s="936">
        <v>467050.8899999999</v>
      </c>
      <c r="AT211" s="936"/>
      <c r="AU211" s="936">
        <f t="shared" si="69"/>
        <v>625158.66999999993</v>
      </c>
      <c r="AV211" s="936">
        <f t="shared" si="70"/>
        <v>-0.5</v>
      </c>
      <c r="AW211" s="945">
        <v>469650.95</v>
      </c>
      <c r="AX211" s="945">
        <v>75853</v>
      </c>
      <c r="AY211" s="945">
        <v>90260</v>
      </c>
      <c r="AZ211" s="945">
        <v>20101.05</v>
      </c>
      <c r="BA211" s="945">
        <v>0</v>
      </c>
      <c r="BB211" s="945">
        <v>0</v>
      </c>
      <c r="BC211" s="945">
        <v>655865</v>
      </c>
      <c r="BD211" s="945">
        <f t="shared" si="73"/>
        <v>559910.94999999995</v>
      </c>
      <c r="BE211" s="945">
        <f t="shared" si="71"/>
        <v>95954.05</v>
      </c>
      <c r="BF211" s="934" t="s">
        <v>2240</v>
      </c>
      <c r="BG211" s="935" t="s">
        <v>275</v>
      </c>
      <c r="BH211" s="934" t="s">
        <v>2276</v>
      </c>
      <c r="BI211" s="946" t="e">
        <f t="shared" si="72"/>
        <v>#REF!</v>
      </c>
      <c r="BJ211" s="947" t="e">
        <v>#VALUE!</v>
      </c>
    </row>
    <row r="212" spans="1:62" s="807" customFormat="1" ht="114" customHeight="1">
      <c r="A212" s="933">
        <v>688774</v>
      </c>
      <c r="B212" s="934" t="s">
        <v>713</v>
      </c>
      <c r="C212" s="935" t="s">
        <v>35</v>
      </c>
      <c r="D212" s="934" t="s">
        <v>2116</v>
      </c>
      <c r="E212" s="913" t="s">
        <v>2209</v>
      </c>
      <c r="F212" s="914" t="s">
        <v>2210</v>
      </c>
      <c r="G212" s="936" t="e">
        <f>IF($AO212&lt;&gt;"",_xlfn.XLOOKUP(TEXT(A212,0),#REF!,#REF!,0),0)</f>
        <v>#REF!</v>
      </c>
      <c r="H212" s="936" t="e">
        <f>IF($AO212&lt;&gt;"",_xlfn.XLOOKUP(TEXT(A212,0),#REF!,#REF!,0),0)</f>
        <v>#REF!</v>
      </c>
      <c r="I212" s="936" t="e">
        <f>IF($AO212&lt;&gt;"", _xlfn.XLOOKUP(TEXT(A212,0),#REF!,#REF!,0),0)</f>
        <v>#REF!</v>
      </c>
      <c r="J212" s="936" t="e">
        <f>IF($AO212&lt;&gt;"",_xlfn.XLOOKUP(TEXT(A212,0),#REF!,#REF!,0),0)</f>
        <v>#REF!</v>
      </c>
      <c r="K212" s="936" t="e">
        <f>IF($AO212&lt;&gt;"",_xlfn.XLOOKUP(TEXT(A212,0),#REF!,#REF!,0),0)</f>
        <v>#REF!</v>
      </c>
      <c r="L212" s="936" t="e">
        <f>IF($AO212&lt;&gt;"",_xlfn.XLOOKUP(TEXT(A212,0),#REF!,#REF!,0),0)</f>
        <v>#REF!</v>
      </c>
      <c r="M212" s="937" t="e">
        <f t="shared" si="56"/>
        <v>#REF!</v>
      </c>
      <c r="N212" s="937" t="e">
        <f t="shared" si="57"/>
        <v>#REF!</v>
      </c>
      <c r="O212" s="937" t="e">
        <f t="shared" si="58"/>
        <v>#REF!</v>
      </c>
      <c r="P212" s="938" t="e">
        <f t="shared" si="59"/>
        <v>#REF!</v>
      </c>
      <c r="Q212" s="938" t="e">
        <f t="shared" si="60"/>
        <v>#REF!</v>
      </c>
      <c r="R212" s="938" t="e">
        <f t="shared" si="61"/>
        <v>#REF!</v>
      </c>
      <c r="S212" s="938" t="e">
        <f t="shared" si="62"/>
        <v>#REF!</v>
      </c>
      <c r="T212" s="938" t="e">
        <f t="shared" si="63"/>
        <v>#REF!</v>
      </c>
      <c r="U212" s="938" t="e">
        <f t="shared" si="64"/>
        <v>#REF!</v>
      </c>
      <c r="V212" s="938" t="e">
        <f t="shared" si="65"/>
        <v>#REF!</v>
      </c>
      <c r="W212" s="938" t="e">
        <f t="shared" si="66"/>
        <v>#REF!</v>
      </c>
      <c r="X212" s="938" t="e">
        <f t="shared" si="67"/>
        <v>#REF!</v>
      </c>
      <c r="Y212" s="989">
        <v>443331</v>
      </c>
      <c r="Z212" s="989">
        <v>77853</v>
      </c>
      <c r="AA212" s="989">
        <v>86719</v>
      </c>
      <c r="AB212" s="989">
        <v>20631</v>
      </c>
      <c r="AC212" s="989">
        <v>0</v>
      </c>
      <c r="AD212" s="989">
        <v>0</v>
      </c>
      <c r="AE212" s="939">
        <v>628534</v>
      </c>
      <c r="AF212" s="939">
        <v>530050</v>
      </c>
      <c r="AG212" s="939">
        <v>98484</v>
      </c>
      <c r="AH212" s="940" t="s">
        <v>2470</v>
      </c>
      <c r="AI212" s="941" t="s">
        <v>21273</v>
      </c>
      <c r="AJ212" s="941" t="s">
        <v>21274</v>
      </c>
      <c r="AK212" s="941" t="s">
        <v>21278</v>
      </c>
      <c r="AL212" s="1031" t="s">
        <v>2279</v>
      </c>
      <c r="AM212" s="936" t="s">
        <v>2239</v>
      </c>
      <c r="AN212" s="940" t="str">
        <f>_xlfn.XLOOKUP(A212,MPL!C:C,MPL!N:N, "Not Found",0)</f>
        <v>Obligated</v>
      </c>
      <c r="AO212" s="943">
        <f>_xlfn.LET(
_xlpm.r,_xlfn.XLOOKUP(A212,MPL!C:C,MPL!S:S, "",0),
IF(ISNUMBER(_xlpm.r),_xlpm.r,"")
)</f>
        <v>44957.5390162037</v>
      </c>
      <c r="AP212" s="943" t="str">
        <f t="shared" si="68"/>
        <v>Obligated</v>
      </c>
      <c r="AQ212" s="944">
        <v>0.87</v>
      </c>
      <c r="AR212" s="936">
        <v>79105.189999999973</v>
      </c>
      <c r="AS212" s="936">
        <v>236370.68000000008</v>
      </c>
      <c r="AT212" s="936"/>
      <c r="AU212" s="936">
        <f t="shared" si="69"/>
        <v>315475.87000000005</v>
      </c>
      <c r="AV212" s="936">
        <f t="shared" si="70"/>
        <v>0</v>
      </c>
      <c r="AW212" s="945">
        <v>443331</v>
      </c>
      <c r="AX212" s="945">
        <v>77853</v>
      </c>
      <c r="AY212" s="945">
        <v>86719</v>
      </c>
      <c r="AZ212" s="945">
        <v>20631</v>
      </c>
      <c r="BA212" s="945">
        <v>0</v>
      </c>
      <c r="BB212" s="945">
        <v>0</v>
      </c>
      <c r="BC212" s="945">
        <v>628534</v>
      </c>
      <c r="BD212" s="945">
        <f t="shared" si="73"/>
        <v>530050</v>
      </c>
      <c r="BE212" s="945">
        <f t="shared" si="71"/>
        <v>98484</v>
      </c>
      <c r="BF212" s="934" t="s">
        <v>2240</v>
      </c>
      <c r="BG212" s="935" t="s">
        <v>275</v>
      </c>
      <c r="BH212" s="934" t="s">
        <v>2276</v>
      </c>
      <c r="BI212" s="946" t="e">
        <f t="shared" si="72"/>
        <v>#REF!</v>
      </c>
      <c r="BJ212" s="947" t="e">
        <v>#VALUE!</v>
      </c>
    </row>
    <row r="213" spans="1:62" s="807" customFormat="1" ht="114" customHeight="1">
      <c r="A213" s="933">
        <v>682890</v>
      </c>
      <c r="B213" s="934" t="s">
        <v>1074</v>
      </c>
      <c r="C213" s="935" t="s">
        <v>35</v>
      </c>
      <c r="D213" s="934" t="s">
        <v>2116</v>
      </c>
      <c r="E213" s="913" t="s">
        <v>2209</v>
      </c>
      <c r="F213" s="914" t="s">
        <v>2210</v>
      </c>
      <c r="G213" s="936" t="e">
        <f>IF($AO213&lt;&gt;"",_xlfn.XLOOKUP(TEXT(A213,0),#REF!,#REF!,0),0)</f>
        <v>#REF!</v>
      </c>
      <c r="H213" s="936" t="e">
        <f>IF($AO213&lt;&gt;"",_xlfn.XLOOKUP(TEXT(A213,0),#REF!,#REF!,0),0)</f>
        <v>#REF!</v>
      </c>
      <c r="I213" s="936" t="e">
        <f>IF($AO213&lt;&gt;"", _xlfn.XLOOKUP(TEXT(A213,0),#REF!,#REF!,0),0)</f>
        <v>#REF!</v>
      </c>
      <c r="J213" s="936" t="e">
        <f>IF($AO213&lt;&gt;"",_xlfn.XLOOKUP(TEXT(A213,0),#REF!,#REF!,0),0)</f>
        <v>#REF!</v>
      </c>
      <c r="K213" s="936" t="e">
        <f>IF($AO213&lt;&gt;"",_xlfn.XLOOKUP(TEXT(A213,0),#REF!,#REF!,0),0)</f>
        <v>#REF!</v>
      </c>
      <c r="L213" s="936" t="e">
        <f>IF($AO213&lt;&gt;"",_xlfn.XLOOKUP(TEXT(A213,0),#REF!,#REF!,0),0)</f>
        <v>#REF!</v>
      </c>
      <c r="M213" s="937" t="e">
        <f t="shared" si="56"/>
        <v>#REF!</v>
      </c>
      <c r="N213" s="937" t="e">
        <f t="shared" si="57"/>
        <v>#REF!</v>
      </c>
      <c r="O213" s="937" t="e">
        <f t="shared" si="58"/>
        <v>#REF!</v>
      </c>
      <c r="P213" s="938" t="e">
        <f t="shared" si="59"/>
        <v>#REF!</v>
      </c>
      <c r="Q213" s="938" t="e">
        <f t="shared" si="60"/>
        <v>#REF!</v>
      </c>
      <c r="R213" s="938" t="e">
        <f t="shared" si="61"/>
        <v>#REF!</v>
      </c>
      <c r="S213" s="938" t="e">
        <f t="shared" si="62"/>
        <v>#REF!</v>
      </c>
      <c r="T213" s="938" t="e">
        <f t="shared" si="63"/>
        <v>#REF!</v>
      </c>
      <c r="U213" s="938" t="e">
        <f t="shared" si="64"/>
        <v>#REF!</v>
      </c>
      <c r="V213" s="938" t="e">
        <f t="shared" si="65"/>
        <v>#REF!</v>
      </c>
      <c r="W213" s="938" t="e">
        <f t="shared" si="66"/>
        <v>#REF!</v>
      </c>
      <c r="X213" s="938" t="e">
        <f t="shared" si="67"/>
        <v>#REF!</v>
      </c>
      <c r="Y213" s="989">
        <v>510067.96</v>
      </c>
      <c r="Z213" s="989">
        <v>80877.999999999985</v>
      </c>
      <c r="AA213" s="989">
        <v>98275.6</v>
      </c>
      <c r="AB213" s="989">
        <v>21432.67</v>
      </c>
      <c r="AC213" s="989">
        <v>0</v>
      </c>
      <c r="AD213" s="989">
        <v>0</v>
      </c>
      <c r="AE213" s="939">
        <v>710654.23</v>
      </c>
      <c r="AF213" s="939">
        <v>608343.56000000006</v>
      </c>
      <c r="AG213" s="939">
        <v>102310.66999999998</v>
      </c>
      <c r="AH213" s="940" t="s">
        <v>2470</v>
      </c>
      <c r="AI213" s="941" t="s">
        <v>21273</v>
      </c>
      <c r="AJ213" s="941" t="s">
        <v>21274</v>
      </c>
      <c r="AK213" s="941" t="s">
        <v>21278</v>
      </c>
      <c r="AL213" s="1031" t="s">
        <v>2279</v>
      </c>
      <c r="AM213" s="936" t="s">
        <v>2239</v>
      </c>
      <c r="AN213" s="940" t="str">
        <f>_xlfn.XLOOKUP(A213,MPL!C:C,MPL!N:N, "Not Found",0)</f>
        <v>Obligated</v>
      </c>
      <c r="AO213" s="943">
        <f>_xlfn.LET(
_xlpm.r,_xlfn.XLOOKUP(A213,MPL!C:C,MPL!S:S, "",0),
IF(ISNUMBER(_xlpm.r),_xlpm.r,"")
)</f>
        <v>44922.495069444441</v>
      </c>
      <c r="AP213" s="943" t="str">
        <f t="shared" si="68"/>
        <v>Obligated</v>
      </c>
      <c r="AQ213" s="944">
        <v>0.88</v>
      </c>
      <c r="AR213" s="936">
        <v>90359.9</v>
      </c>
      <c r="AS213" s="936">
        <v>549372.51999999932</v>
      </c>
      <c r="AT213" s="936"/>
      <c r="AU213" s="936">
        <f t="shared" si="69"/>
        <v>639732.41999999934</v>
      </c>
      <c r="AV213" s="936">
        <f t="shared" si="70"/>
        <v>-0.40000000002328306</v>
      </c>
      <c r="AW213" s="945">
        <v>510067.96</v>
      </c>
      <c r="AX213" s="945">
        <v>80878</v>
      </c>
      <c r="AY213" s="945">
        <v>98276</v>
      </c>
      <c r="AZ213" s="945">
        <v>21432.67</v>
      </c>
      <c r="BA213" s="945">
        <v>0</v>
      </c>
      <c r="BB213" s="945">
        <v>0</v>
      </c>
      <c r="BC213" s="945">
        <v>710654.63</v>
      </c>
      <c r="BD213" s="945">
        <f t="shared" si="73"/>
        <v>608343.96</v>
      </c>
      <c r="BE213" s="945">
        <f t="shared" si="71"/>
        <v>102310.67</v>
      </c>
      <c r="BF213" s="934" t="s">
        <v>2240</v>
      </c>
      <c r="BG213" s="935" t="s">
        <v>275</v>
      </c>
      <c r="BH213" s="934" t="s">
        <v>2276</v>
      </c>
      <c r="BI213" s="946" t="e">
        <f t="shared" si="72"/>
        <v>#REF!</v>
      </c>
      <c r="BJ213" s="947" t="e">
        <v>#VALUE!</v>
      </c>
    </row>
    <row r="214" spans="1:62" s="807" customFormat="1" ht="114" customHeight="1">
      <c r="A214" s="933">
        <v>682028</v>
      </c>
      <c r="B214" s="934" t="s">
        <v>861</v>
      </c>
      <c r="C214" s="935" t="s">
        <v>35</v>
      </c>
      <c r="D214" s="934" t="s">
        <v>2116</v>
      </c>
      <c r="E214" s="913" t="s">
        <v>2209</v>
      </c>
      <c r="F214" s="914" t="s">
        <v>2210</v>
      </c>
      <c r="G214" s="936" t="e">
        <f>IF($AO214&lt;&gt;"",_xlfn.XLOOKUP(TEXT(A214,0),#REF!,#REF!,0),0)</f>
        <v>#REF!</v>
      </c>
      <c r="H214" s="936" t="e">
        <f>IF($AO214&lt;&gt;"",_xlfn.XLOOKUP(TEXT(A214,0),#REF!,#REF!,0),0)</f>
        <v>#REF!</v>
      </c>
      <c r="I214" s="936" t="e">
        <f>IF($AO214&lt;&gt;"", _xlfn.XLOOKUP(TEXT(A214,0),#REF!,#REF!,0),0)</f>
        <v>#REF!</v>
      </c>
      <c r="J214" s="936" t="e">
        <f>IF($AO214&lt;&gt;"",_xlfn.XLOOKUP(TEXT(A214,0),#REF!,#REF!,0),0)</f>
        <v>#REF!</v>
      </c>
      <c r="K214" s="936" t="e">
        <f>IF($AO214&lt;&gt;"",_xlfn.XLOOKUP(TEXT(A214,0),#REF!,#REF!,0),0)</f>
        <v>#REF!</v>
      </c>
      <c r="L214" s="936" t="e">
        <f>IF($AO214&lt;&gt;"",_xlfn.XLOOKUP(TEXT(A214,0),#REF!,#REF!,0),0)</f>
        <v>#REF!</v>
      </c>
      <c r="M214" s="937" t="e">
        <f t="shared" si="56"/>
        <v>#REF!</v>
      </c>
      <c r="N214" s="937" t="e">
        <f t="shared" si="57"/>
        <v>#REF!</v>
      </c>
      <c r="O214" s="937" t="e">
        <f t="shared" si="58"/>
        <v>#REF!</v>
      </c>
      <c r="P214" s="938" t="e">
        <f t="shared" si="59"/>
        <v>#REF!</v>
      </c>
      <c r="Q214" s="938" t="e">
        <f t="shared" si="60"/>
        <v>#REF!</v>
      </c>
      <c r="R214" s="938" t="e">
        <f t="shared" si="61"/>
        <v>#REF!</v>
      </c>
      <c r="S214" s="938" t="e">
        <f t="shared" si="62"/>
        <v>#REF!</v>
      </c>
      <c r="T214" s="938" t="e">
        <f t="shared" si="63"/>
        <v>#REF!</v>
      </c>
      <c r="U214" s="938" t="e">
        <f t="shared" si="64"/>
        <v>#REF!</v>
      </c>
      <c r="V214" s="938" t="e">
        <f t="shared" si="65"/>
        <v>#REF!</v>
      </c>
      <c r="W214" s="938" t="e">
        <f t="shared" si="66"/>
        <v>#REF!</v>
      </c>
      <c r="X214" s="938" t="e">
        <f t="shared" si="67"/>
        <v>#REF!</v>
      </c>
      <c r="Y214" s="989">
        <v>431381.68</v>
      </c>
      <c r="Z214" s="989">
        <v>83592.000000000058</v>
      </c>
      <c r="AA214" s="989">
        <v>83822</v>
      </c>
      <c r="AB214" s="989">
        <v>22151.62</v>
      </c>
      <c r="AC214" s="989">
        <v>0</v>
      </c>
      <c r="AD214" s="989">
        <v>0</v>
      </c>
      <c r="AE214" s="939">
        <v>620947.30000000005</v>
      </c>
      <c r="AF214" s="939">
        <v>515203.68</v>
      </c>
      <c r="AG214" s="939">
        <v>105743.62000000005</v>
      </c>
      <c r="AH214" s="940" t="s">
        <v>2470</v>
      </c>
      <c r="AI214" s="941" t="s">
        <v>21273</v>
      </c>
      <c r="AJ214" s="941" t="s">
        <v>21274</v>
      </c>
      <c r="AK214" s="941" t="s">
        <v>21278</v>
      </c>
      <c r="AL214" s="936" t="s">
        <v>2387</v>
      </c>
      <c r="AM214" s="936"/>
      <c r="AN214" s="940" t="str">
        <f>_xlfn.XLOOKUP(A214,MPL!C:C,MPL!N:N, "Not Found",0)</f>
        <v>Obligated</v>
      </c>
      <c r="AO214" s="943">
        <f>_xlfn.LET(
_xlpm.r,_xlfn.XLOOKUP(A214,MPL!C:C,MPL!S:S, "",0),
IF(ISNUMBER(_xlpm.r),_xlpm.r,"")
)</f>
        <v>44936.555</v>
      </c>
      <c r="AP214" s="943" t="str">
        <f t="shared" si="68"/>
        <v>Obligated</v>
      </c>
      <c r="AQ214" s="944">
        <v>0.75</v>
      </c>
      <c r="AR214" s="936">
        <v>110527.70000000019</v>
      </c>
      <c r="AS214" s="936">
        <v>380899.80999999994</v>
      </c>
      <c r="AT214" s="936"/>
      <c r="AU214" s="936">
        <f t="shared" si="69"/>
        <v>491427.51000000013</v>
      </c>
      <c r="AV214" s="936">
        <f t="shared" si="70"/>
        <v>94082.620000000112</v>
      </c>
      <c r="AW214" s="945">
        <v>431381.68</v>
      </c>
      <c r="AX214" s="945">
        <v>83591</v>
      </c>
      <c r="AY214" s="945">
        <v>83822</v>
      </c>
      <c r="AZ214" s="945">
        <v>22151.62</v>
      </c>
      <c r="BA214" s="945">
        <v>0</v>
      </c>
      <c r="BB214" s="945">
        <v>0</v>
      </c>
      <c r="BC214" s="945">
        <v>526864.67999999993</v>
      </c>
      <c r="BD214" s="945">
        <f t="shared" si="73"/>
        <v>515203.68</v>
      </c>
      <c r="BE214" s="945">
        <f t="shared" si="71"/>
        <v>105742.62</v>
      </c>
      <c r="BF214" s="934" t="s">
        <v>2240</v>
      </c>
      <c r="BG214" s="935" t="s">
        <v>275</v>
      </c>
      <c r="BH214" s="934" t="s">
        <v>2276</v>
      </c>
      <c r="BI214" s="946" t="e">
        <f t="shared" si="72"/>
        <v>#REF!</v>
      </c>
      <c r="BJ214" s="947" t="e">
        <v>#VALUE!</v>
      </c>
    </row>
    <row r="215" spans="1:62" s="807" customFormat="1" ht="114" customHeight="1">
      <c r="A215" s="933">
        <v>691702</v>
      </c>
      <c r="B215" s="934" t="s">
        <v>79</v>
      </c>
      <c r="C215" s="935" t="s">
        <v>35</v>
      </c>
      <c r="D215" s="934" t="s">
        <v>2118</v>
      </c>
      <c r="E215" s="913" t="s">
        <v>2209</v>
      </c>
      <c r="F215" s="914" t="s">
        <v>2210</v>
      </c>
      <c r="G215" s="936" t="e">
        <f>IF($AO215&lt;&gt;"",_xlfn.XLOOKUP(TEXT(A215,0),#REF!,#REF!,0),0)</f>
        <v>#REF!</v>
      </c>
      <c r="H215" s="936" t="e">
        <f>IF($AO215&lt;&gt;"",_xlfn.XLOOKUP(TEXT(A215,0),#REF!,#REF!,0),0)</f>
        <v>#REF!</v>
      </c>
      <c r="I215" s="936" t="e">
        <f>IF($AO215&lt;&gt;"", _xlfn.XLOOKUP(TEXT(A215,0),#REF!,#REF!,0),0)</f>
        <v>#REF!</v>
      </c>
      <c r="J215" s="936" t="e">
        <f>IF($AO215&lt;&gt;"",_xlfn.XLOOKUP(TEXT(A215,0),#REF!,#REF!,0),0)</f>
        <v>#REF!</v>
      </c>
      <c r="K215" s="936" t="e">
        <f>IF($AO215&lt;&gt;"",_xlfn.XLOOKUP(TEXT(A215,0),#REF!,#REF!,0),0)</f>
        <v>#REF!</v>
      </c>
      <c r="L215" s="936" t="e">
        <f>IF($AO215&lt;&gt;"",_xlfn.XLOOKUP(TEXT(A215,0),#REF!,#REF!,0),0)</f>
        <v>#REF!</v>
      </c>
      <c r="M215" s="937" t="e">
        <f t="shared" si="56"/>
        <v>#REF!</v>
      </c>
      <c r="N215" s="937" t="e">
        <f t="shared" si="57"/>
        <v>#REF!</v>
      </c>
      <c r="O215" s="937" t="e">
        <f t="shared" si="58"/>
        <v>#REF!</v>
      </c>
      <c r="P215" s="938" t="e">
        <f t="shared" si="59"/>
        <v>#REF!</v>
      </c>
      <c r="Q215" s="938" t="e">
        <f t="shared" si="60"/>
        <v>#REF!</v>
      </c>
      <c r="R215" s="938" t="e">
        <f t="shared" si="61"/>
        <v>#REF!</v>
      </c>
      <c r="S215" s="938" t="e">
        <f t="shared" si="62"/>
        <v>#REF!</v>
      </c>
      <c r="T215" s="938" t="e">
        <f t="shared" si="63"/>
        <v>#REF!</v>
      </c>
      <c r="U215" s="938" t="e">
        <f t="shared" si="64"/>
        <v>#REF!</v>
      </c>
      <c r="V215" s="938" t="e">
        <f t="shared" si="65"/>
        <v>#REF!</v>
      </c>
      <c r="W215" s="938" t="e">
        <f t="shared" si="66"/>
        <v>#REF!</v>
      </c>
      <c r="X215" s="938" t="e">
        <f t="shared" si="67"/>
        <v>#REF!</v>
      </c>
      <c r="Y215" s="939">
        <v>9704697</v>
      </c>
      <c r="Z215" s="939">
        <v>860820.46701493091</v>
      </c>
      <c r="AA215" s="939">
        <v>1981105</v>
      </c>
      <c r="AB215" s="939">
        <v>277993.53298506903</v>
      </c>
      <c r="AC215" s="939">
        <v>0</v>
      </c>
      <c r="AD215" s="939">
        <v>0</v>
      </c>
      <c r="AE215" s="939">
        <v>12824616</v>
      </c>
      <c r="AF215" s="939">
        <v>11685802</v>
      </c>
      <c r="AG215" s="939">
        <v>1138814</v>
      </c>
      <c r="AH215" s="940" t="s">
        <v>2521</v>
      </c>
      <c r="AI215" s="941" t="s">
        <v>21282</v>
      </c>
      <c r="AJ215" s="941" t="s">
        <v>21276</v>
      </c>
      <c r="AK215" s="941" t="s">
        <v>21292</v>
      </c>
      <c r="AL215" s="1031" t="s">
        <v>2360</v>
      </c>
      <c r="AM215" s="936" t="s">
        <v>2239</v>
      </c>
      <c r="AN215" s="940" t="str">
        <f>_xlfn.XLOOKUP(A215,MPL!C:C,MPL!N:N, "Not Found",0)</f>
        <v>Obligated</v>
      </c>
      <c r="AO215" s="943">
        <f>_xlfn.LET(
_xlpm.r,_xlfn.XLOOKUP(A215,MPL!C:C,MPL!S:S, "",0),
IF(ISNUMBER(_xlpm.r),_xlpm.r,"")
)</f>
        <v>45063.479618055557</v>
      </c>
      <c r="AP215" s="943" t="str">
        <f t="shared" si="68"/>
        <v>Obligated</v>
      </c>
      <c r="AQ215" s="944">
        <v>0.45</v>
      </c>
      <c r="AR215" s="936">
        <v>415062.9500000003</v>
      </c>
      <c r="AS215" s="936">
        <v>1727729.45</v>
      </c>
      <c r="AT215" s="936"/>
      <c r="AU215" s="936">
        <f t="shared" si="69"/>
        <v>2142792.4000000004</v>
      </c>
      <c r="AV215" s="936">
        <f t="shared" si="70"/>
        <v>-2000635</v>
      </c>
      <c r="AW215" s="945">
        <v>12199399</v>
      </c>
      <c r="AX215" s="945">
        <v>763112</v>
      </c>
      <c r="AY215" s="945">
        <v>2277871</v>
      </c>
      <c r="AZ215" s="945">
        <v>246446</v>
      </c>
      <c r="BA215" s="945">
        <v>0</v>
      </c>
      <c r="BB215" s="945">
        <v>0</v>
      </c>
      <c r="BC215" s="945">
        <v>14825251</v>
      </c>
      <c r="BD215" s="945">
        <f t="shared" si="73"/>
        <v>14477270</v>
      </c>
      <c r="BE215" s="945">
        <f t="shared" si="71"/>
        <v>1009558</v>
      </c>
      <c r="BF215" s="934" t="s">
        <v>2223</v>
      </c>
      <c r="BG215" s="949" t="s">
        <v>2217</v>
      </c>
      <c r="BH215" s="934" t="s">
        <v>2388</v>
      </c>
      <c r="BI215" s="946" t="e">
        <f t="shared" si="72"/>
        <v>#REF!</v>
      </c>
      <c r="BJ215" s="947" t="e">
        <v>#VALUE!</v>
      </c>
    </row>
    <row r="216" spans="1:62" s="807" customFormat="1" ht="114" customHeight="1">
      <c r="A216" s="933">
        <v>660437</v>
      </c>
      <c r="B216" s="934" t="s">
        <v>68</v>
      </c>
      <c r="C216" s="935" t="s">
        <v>35</v>
      </c>
      <c r="D216" s="934" t="s">
        <v>2118</v>
      </c>
      <c r="E216" s="913" t="s">
        <v>2209</v>
      </c>
      <c r="F216" s="914" t="s">
        <v>2210</v>
      </c>
      <c r="G216" s="936" t="e">
        <f>IF($AO216&lt;&gt;"",_xlfn.XLOOKUP(TEXT(A216,0),#REF!,#REF!,0),0)</f>
        <v>#REF!</v>
      </c>
      <c r="H216" s="936" t="e">
        <f>IF($AO216&lt;&gt;"",_xlfn.XLOOKUP(TEXT(A216,0),#REF!,#REF!,0),0)</f>
        <v>#REF!</v>
      </c>
      <c r="I216" s="936" t="e">
        <f>IF($AO216&lt;&gt;"", _xlfn.XLOOKUP(TEXT(A216,0),#REF!,#REF!,0),0)</f>
        <v>#REF!</v>
      </c>
      <c r="J216" s="936" t="e">
        <f>IF($AO216&lt;&gt;"",_xlfn.XLOOKUP(TEXT(A216,0),#REF!,#REF!,0),0)</f>
        <v>#REF!</v>
      </c>
      <c r="K216" s="936" t="e">
        <f>IF($AO216&lt;&gt;"",_xlfn.XLOOKUP(TEXT(A216,0),#REF!,#REF!,0),0)</f>
        <v>#REF!</v>
      </c>
      <c r="L216" s="936" t="e">
        <f>IF($AO216&lt;&gt;"",_xlfn.XLOOKUP(TEXT(A216,0),#REF!,#REF!,0),0)</f>
        <v>#REF!</v>
      </c>
      <c r="M216" s="937" t="e">
        <f t="shared" si="56"/>
        <v>#REF!</v>
      </c>
      <c r="N216" s="937" t="e">
        <f t="shared" si="57"/>
        <v>#REF!</v>
      </c>
      <c r="O216" s="937" t="e">
        <f t="shared" si="58"/>
        <v>#REF!</v>
      </c>
      <c r="P216" s="938" t="e">
        <f t="shared" si="59"/>
        <v>#REF!</v>
      </c>
      <c r="Q216" s="938" t="e">
        <f t="shared" si="60"/>
        <v>#REF!</v>
      </c>
      <c r="R216" s="938" t="e">
        <f t="shared" si="61"/>
        <v>#REF!</v>
      </c>
      <c r="S216" s="938" t="e">
        <f t="shared" si="62"/>
        <v>#REF!</v>
      </c>
      <c r="T216" s="938" t="e">
        <f t="shared" si="63"/>
        <v>#REF!</v>
      </c>
      <c r="U216" s="938" t="e">
        <f t="shared" si="64"/>
        <v>#REF!</v>
      </c>
      <c r="V216" s="938" t="e">
        <f t="shared" si="65"/>
        <v>#REF!</v>
      </c>
      <c r="W216" s="938" t="e">
        <f t="shared" si="66"/>
        <v>#REF!</v>
      </c>
      <c r="X216" s="938" t="e">
        <f t="shared" si="67"/>
        <v>#REF!</v>
      </c>
      <c r="Y216" s="939">
        <v>15401358</v>
      </c>
      <c r="Z216" s="939">
        <v>1286291.7849963414</v>
      </c>
      <c r="AA216" s="939">
        <v>2596783</v>
      </c>
      <c r="AB216" s="939">
        <v>411619.21500365849</v>
      </c>
      <c r="AC216" s="939">
        <v>0</v>
      </c>
      <c r="AD216" s="939">
        <v>0</v>
      </c>
      <c r="AE216" s="939">
        <v>19696052</v>
      </c>
      <c r="AF216" s="939">
        <v>17998141</v>
      </c>
      <c r="AG216" s="939">
        <v>1697911</v>
      </c>
      <c r="AH216" s="940" t="s">
        <v>2521</v>
      </c>
      <c r="AI216" s="941" t="s">
        <v>21282</v>
      </c>
      <c r="AJ216" s="941" t="s">
        <v>21276</v>
      </c>
      <c r="AK216" s="941" t="s">
        <v>21287</v>
      </c>
      <c r="AL216" s="1031" t="s">
        <v>2360</v>
      </c>
      <c r="AM216" s="936" t="s">
        <v>2239</v>
      </c>
      <c r="AN216" s="940" t="str">
        <f>_xlfn.XLOOKUP(A216,MPL!C:C,MPL!N:N, "Not Found",0)</f>
        <v>Obligated</v>
      </c>
      <c r="AO216" s="943">
        <f>_xlfn.LET(
_xlpm.r,_xlfn.XLOOKUP(A216,MPL!C:C,MPL!S:S, "",0),
IF(ISNUMBER(_xlpm.r),_xlpm.r,"")
)</f>
        <v>44950.551655092589</v>
      </c>
      <c r="AP216" s="943" t="str">
        <f t="shared" si="68"/>
        <v>Obligated</v>
      </c>
      <c r="AQ216" s="944">
        <v>0.66</v>
      </c>
      <c r="AR216" s="936">
        <v>1460283.709999999</v>
      </c>
      <c r="AS216" s="936">
        <v>8221672.4500000067</v>
      </c>
      <c r="AT216" s="936"/>
      <c r="AU216" s="936">
        <f t="shared" si="69"/>
        <v>9681956.1600000057</v>
      </c>
      <c r="AV216" s="936">
        <f t="shared" si="70"/>
        <v>-14762412.746789128</v>
      </c>
      <c r="AW216" s="945">
        <v>27067865.468813799</v>
      </c>
      <c r="AX216" s="945">
        <v>1188605</v>
      </c>
      <c r="AY216" s="945">
        <v>5821635.5034037689</v>
      </c>
      <c r="AZ216" s="945">
        <v>380359</v>
      </c>
      <c r="BA216" s="945">
        <v>0</v>
      </c>
      <c r="BB216" s="945">
        <v>0</v>
      </c>
      <c r="BC216" s="945">
        <v>34458464.746789128</v>
      </c>
      <c r="BD216" s="945">
        <f t="shared" si="73"/>
        <v>32889500.972217567</v>
      </c>
      <c r="BE216" s="945">
        <f t="shared" si="71"/>
        <v>1568964</v>
      </c>
      <c r="BF216" s="934" t="s">
        <v>2223</v>
      </c>
      <c r="BG216" s="949" t="s">
        <v>2361</v>
      </c>
      <c r="BH216" s="934" t="s">
        <v>2376</v>
      </c>
      <c r="BI216" s="946" t="e">
        <f t="shared" si="72"/>
        <v>#REF!</v>
      </c>
      <c r="BJ216" s="947" t="e">
        <v>#VALUE!</v>
      </c>
    </row>
    <row r="217" spans="1:62" s="807" customFormat="1" ht="114" customHeight="1">
      <c r="A217" s="933">
        <v>659625</v>
      </c>
      <c r="B217" s="934" t="s">
        <v>69</v>
      </c>
      <c r="C217" s="935" t="s">
        <v>35</v>
      </c>
      <c r="D217" s="934" t="s">
        <v>2118</v>
      </c>
      <c r="E217" s="913" t="s">
        <v>2209</v>
      </c>
      <c r="F217" s="914" t="s">
        <v>2210</v>
      </c>
      <c r="G217" s="936" t="e">
        <f>IF($AO217&lt;&gt;"",_xlfn.XLOOKUP(TEXT(A217,0),#REF!,#REF!,0),0)</f>
        <v>#REF!</v>
      </c>
      <c r="H217" s="936" t="e">
        <f>IF($AO217&lt;&gt;"",_xlfn.XLOOKUP(TEXT(A217,0),#REF!,#REF!,0),0)</f>
        <v>#REF!</v>
      </c>
      <c r="I217" s="936" t="e">
        <f>IF($AO217&lt;&gt;"", _xlfn.XLOOKUP(TEXT(A217,0),#REF!,#REF!,0),0)</f>
        <v>#REF!</v>
      </c>
      <c r="J217" s="936" t="e">
        <f>IF($AO217&lt;&gt;"",_xlfn.XLOOKUP(TEXT(A217,0),#REF!,#REF!,0),0)</f>
        <v>#REF!</v>
      </c>
      <c r="K217" s="936" t="e">
        <f>IF($AO217&lt;&gt;"",_xlfn.XLOOKUP(TEXT(A217,0),#REF!,#REF!,0),0)</f>
        <v>#REF!</v>
      </c>
      <c r="L217" s="936" t="e">
        <f>IF($AO217&lt;&gt;"",_xlfn.XLOOKUP(TEXT(A217,0),#REF!,#REF!,0),0)</f>
        <v>#REF!</v>
      </c>
      <c r="M217" s="937" t="e">
        <f t="shared" si="56"/>
        <v>#REF!</v>
      </c>
      <c r="N217" s="937" t="e">
        <f t="shared" si="57"/>
        <v>#REF!</v>
      </c>
      <c r="O217" s="937" t="e">
        <f t="shared" si="58"/>
        <v>#REF!</v>
      </c>
      <c r="P217" s="938" t="e">
        <f t="shared" si="59"/>
        <v>#REF!</v>
      </c>
      <c r="Q217" s="938" t="e">
        <f t="shared" si="60"/>
        <v>#REF!</v>
      </c>
      <c r="R217" s="938" t="e">
        <f t="shared" si="61"/>
        <v>#REF!</v>
      </c>
      <c r="S217" s="938" t="e">
        <f t="shared" si="62"/>
        <v>#REF!</v>
      </c>
      <c r="T217" s="938" t="e">
        <f t="shared" si="63"/>
        <v>#REF!</v>
      </c>
      <c r="U217" s="938" t="e">
        <f t="shared" si="64"/>
        <v>#REF!</v>
      </c>
      <c r="V217" s="938" t="e">
        <f t="shared" si="65"/>
        <v>#REF!</v>
      </c>
      <c r="W217" s="938" t="e">
        <f t="shared" si="66"/>
        <v>#REF!</v>
      </c>
      <c r="X217" s="938" t="e">
        <f t="shared" si="67"/>
        <v>#REF!</v>
      </c>
      <c r="Y217" s="939">
        <v>12068437</v>
      </c>
      <c r="Z217" s="939">
        <v>1385150.1317774111</v>
      </c>
      <c r="AA217" s="939">
        <v>1911204</v>
      </c>
      <c r="AB217" s="939">
        <v>171057.86822258899</v>
      </c>
      <c r="AC217" s="939">
        <v>0</v>
      </c>
      <c r="AD217" s="939">
        <v>0</v>
      </c>
      <c r="AE217" s="939">
        <v>15535849</v>
      </c>
      <c r="AF217" s="939">
        <v>13979641</v>
      </c>
      <c r="AG217" s="939">
        <v>1556208</v>
      </c>
      <c r="AH217" s="940" t="s">
        <v>2521</v>
      </c>
      <c r="AI217" s="941" t="s">
        <v>21282</v>
      </c>
      <c r="AJ217" s="941" t="s">
        <v>21276</v>
      </c>
      <c r="AK217" s="941" t="s">
        <v>21289</v>
      </c>
      <c r="AL217" s="1031" t="s">
        <v>2360</v>
      </c>
      <c r="AM217" s="936" t="s">
        <v>2239</v>
      </c>
      <c r="AN217" s="940" t="str">
        <f>_xlfn.XLOOKUP(A217,MPL!C:C,MPL!N:N, "Not Found",0)</f>
        <v>Obligated</v>
      </c>
      <c r="AO217" s="943">
        <f>_xlfn.LET(
_xlpm.r,_xlfn.XLOOKUP(A217,MPL!C:C,MPL!S:S, "",0),
IF(ISNUMBER(_xlpm.r),_xlpm.r,"")
)</f>
        <v>44950.551655092589</v>
      </c>
      <c r="AP217" s="943" t="str">
        <f t="shared" si="68"/>
        <v>Obligated</v>
      </c>
      <c r="AQ217" s="944">
        <v>0.79</v>
      </c>
      <c r="AR217" s="936">
        <v>1590751.19</v>
      </c>
      <c r="AS217" s="936">
        <v>4882711.4400000218</v>
      </c>
      <c r="AT217" s="936"/>
      <c r="AU217" s="936">
        <f t="shared" si="69"/>
        <v>6473462.6300000213</v>
      </c>
      <c r="AV217" s="936">
        <f t="shared" si="70"/>
        <v>-13551362.595353574</v>
      </c>
      <c r="AW217" s="945">
        <v>22864971.893071085</v>
      </c>
      <c r="AX217" s="945">
        <v>1149672</v>
      </c>
      <c r="AY217" s="945">
        <v>4716594.2453063894</v>
      </c>
      <c r="AZ217" s="945">
        <v>355973</v>
      </c>
      <c r="BA217" s="945">
        <v>0</v>
      </c>
      <c r="BB217" s="945">
        <v>0</v>
      </c>
      <c r="BC217" s="945">
        <v>29087211.595353574</v>
      </c>
      <c r="BD217" s="945">
        <f t="shared" si="73"/>
        <v>27581566.138377473</v>
      </c>
      <c r="BE217" s="945">
        <f t="shared" si="71"/>
        <v>1505645</v>
      </c>
      <c r="BF217" s="934" t="s">
        <v>2223</v>
      </c>
      <c r="BG217" s="949" t="s">
        <v>2220</v>
      </c>
      <c r="BH217" s="934" t="s">
        <v>2376</v>
      </c>
      <c r="BI217" s="946" t="e">
        <f t="shared" si="72"/>
        <v>#REF!</v>
      </c>
      <c r="BJ217" s="947" t="e">
        <v>#VALUE!</v>
      </c>
    </row>
    <row r="218" spans="1:62" s="807" customFormat="1" ht="114" customHeight="1">
      <c r="A218" s="933">
        <v>682031</v>
      </c>
      <c r="B218" s="934" t="s">
        <v>1046</v>
      </c>
      <c r="C218" s="935" t="s">
        <v>35</v>
      </c>
      <c r="D218" s="934" t="s">
        <v>2116</v>
      </c>
      <c r="E218" s="913" t="s">
        <v>2209</v>
      </c>
      <c r="F218" s="914" t="s">
        <v>2210</v>
      </c>
      <c r="G218" s="936" t="e">
        <f>IF($AO218&lt;&gt;"",_xlfn.XLOOKUP(TEXT(A218,0),#REF!,#REF!,0),0)</f>
        <v>#REF!</v>
      </c>
      <c r="H218" s="936" t="e">
        <f>IF($AO218&lt;&gt;"",_xlfn.XLOOKUP(TEXT(A218,0),#REF!,#REF!,0),0)</f>
        <v>#REF!</v>
      </c>
      <c r="I218" s="936" t="e">
        <f>IF($AO218&lt;&gt;"", _xlfn.XLOOKUP(TEXT(A218,0),#REF!,#REF!,0),0)</f>
        <v>#REF!</v>
      </c>
      <c r="J218" s="936" t="e">
        <f>IF($AO218&lt;&gt;"",_xlfn.XLOOKUP(TEXT(A218,0),#REF!,#REF!,0),0)</f>
        <v>#REF!</v>
      </c>
      <c r="K218" s="936" t="e">
        <f>IF($AO218&lt;&gt;"",_xlfn.XLOOKUP(TEXT(A218,0),#REF!,#REF!,0),0)</f>
        <v>#REF!</v>
      </c>
      <c r="L218" s="936" t="e">
        <f>IF($AO218&lt;&gt;"",_xlfn.XLOOKUP(TEXT(A218,0),#REF!,#REF!,0),0)</f>
        <v>#REF!</v>
      </c>
      <c r="M218" s="937" t="e">
        <f t="shared" si="56"/>
        <v>#REF!</v>
      </c>
      <c r="N218" s="937" t="e">
        <f t="shared" si="57"/>
        <v>#REF!</v>
      </c>
      <c r="O218" s="937" t="e">
        <f t="shared" si="58"/>
        <v>#REF!</v>
      </c>
      <c r="P218" s="938" t="e">
        <f t="shared" si="59"/>
        <v>#REF!</v>
      </c>
      <c r="Q218" s="938" t="e">
        <f t="shared" si="60"/>
        <v>#REF!</v>
      </c>
      <c r="R218" s="938" t="e">
        <f t="shared" si="61"/>
        <v>#REF!</v>
      </c>
      <c r="S218" s="938" t="e">
        <f t="shared" si="62"/>
        <v>#REF!</v>
      </c>
      <c r="T218" s="938" t="e">
        <f t="shared" si="63"/>
        <v>#REF!</v>
      </c>
      <c r="U218" s="938" t="e">
        <f t="shared" si="64"/>
        <v>#REF!</v>
      </c>
      <c r="V218" s="938" t="e">
        <f t="shared" si="65"/>
        <v>#REF!</v>
      </c>
      <c r="W218" s="938" t="e">
        <f t="shared" si="66"/>
        <v>#REF!</v>
      </c>
      <c r="X218" s="938" t="e">
        <f t="shared" si="67"/>
        <v>#REF!</v>
      </c>
      <c r="Y218" s="989">
        <v>516951</v>
      </c>
      <c r="Z218" s="989">
        <v>85571</v>
      </c>
      <c r="AA218" s="989">
        <v>94044</v>
      </c>
      <c r="AB218" s="989">
        <v>22676</v>
      </c>
      <c r="AC218" s="989">
        <v>0</v>
      </c>
      <c r="AD218" s="989">
        <v>0</v>
      </c>
      <c r="AE218" s="939">
        <v>719242</v>
      </c>
      <c r="AF218" s="939">
        <v>610995</v>
      </c>
      <c r="AG218" s="939">
        <v>108247</v>
      </c>
      <c r="AH218" s="940" t="s">
        <v>2470</v>
      </c>
      <c r="AI218" s="941" t="s">
        <v>21273</v>
      </c>
      <c r="AJ218" s="941" t="s">
        <v>21274</v>
      </c>
      <c r="AK218" s="941" t="s">
        <v>21278</v>
      </c>
      <c r="AL218" s="1031" t="s">
        <v>2279</v>
      </c>
      <c r="AM218" s="936" t="s">
        <v>2239</v>
      </c>
      <c r="AN218" s="940" t="str">
        <f>_xlfn.XLOOKUP(A218,MPL!C:C,MPL!N:N, "Not Found",0)</f>
        <v>Obligated</v>
      </c>
      <c r="AO218" s="943">
        <f>_xlfn.LET(
_xlpm.r,_xlfn.XLOOKUP(A218,MPL!C:C,MPL!S:S, "",0),
IF(ISNUMBER(_xlpm.r),_xlpm.r,"")
)</f>
        <v>44957.5390162037</v>
      </c>
      <c r="AP218" s="943" t="str">
        <f t="shared" si="68"/>
        <v>Obligated</v>
      </c>
      <c r="AQ218" s="944">
        <v>0.26</v>
      </c>
      <c r="AR218" s="936">
        <v>146791.32</v>
      </c>
      <c r="AS218" s="936">
        <v>147755.52000000002</v>
      </c>
      <c r="AT218" s="936"/>
      <c r="AU218" s="936">
        <f t="shared" si="69"/>
        <v>294546.84000000003</v>
      </c>
      <c r="AV218" s="936">
        <f t="shared" si="70"/>
        <v>0</v>
      </c>
      <c r="AW218" s="945">
        <v>516951</v>
      </c>
      <c r="AX218" s="945">
        <v>85571</v>
      </c>
      <c r="AY218" s="945">
        <v>94044</v>
      </c>
      <c r="AZ218" s="945">
        <v>22676</v>
      </c>
      <c r="BA218" s="945">
        <v>0</v>
      </c>
      <c r="BB218" s="945">
        <v>0</v>
      </c>
      <c r="BC218" s="945">
        <v>719242</v>
      </c>
      <c r="BD218" s="945">
        <f t="shared" si="73"/>
        <v>610995</v>
      </c>
      <c r="BE218" s="945">
        <f t="shared" si="71"/>
        <v>108247</v>
      </c>
      <c r="BF218" s="934" t="s">
        <v>2240</v>
      </c>
      <c r="BG218" s="935" t="s">
        <v>275</v>
      </c>
      <c r="BH218" s="934" t="s">
        <v>2276</v>
      </c>
      <c r="BI218" s="946" t="e">
        <f t="shared" si="72"/>
        <v>#REF!</v>
      </c>
      <c r="BJ218" s="947" t="e">
        <v>#VALUE!</v>
      </c>
    </row>
    <row r="219" spans="1:62" s="807" customFormat="1" ht="114" customHeight="1">
      <c r="A219" s="933">
        <v>682135</v>
      </c>
      <c r="B219" s="934" t="s">
        <v>1034</v>
      </c>
      <c r="C219" s="935" t="s">
        <v>35</v>
      </c>
      <c r="D219" s="934" t="s">
        <v>2116</v>
      </c>
      <c r="E219" s="913" t="s">
        <v>2209</v>
      </c>
      <c r="F219" s="914" t="s">
        <v>2210</v>
      </c>
      <c r="G219" s="936" t="e">
        <f>IF($AO219&lt;&gt;"",_xlfn.XLOOKUP(TEXT(A219,0),#REF!,#REF!,0),0)</f>
        <v>#REF!</v>
      </c>
      <c r="H219" s="936" t="e">
        <f>IF($AO219&lt;&gt;"",_xlfn.XLOOKUP(TEXT(A219,0),#REF!,#REF!,0),0)</f>
        <v>#REF!</v>
      </c>
      <c r="I219" s="936" t="e">
        <f>IF($AO219&lt;&gt;"", _xlfn.XLOOKUP(TEXT(A219,0),#REF!,#REF!,0),0)</f>
        <v>#REF!</v>
      </c>
      <c r="J219" s="936" t="e">
        <f>IF($AO219&lt;&gt;"",_xlfn.XLOOKUP(TEXT(A219,0),#REF!,#REF!,0),0)</f>
        <v>#REF!</v>
      </c>
      <c r="K219" s="936" t="e">
        <f>IF($AO219&lt;&gt;"",_xlfn.XLOOKUP(TEXT(A219,0),#REF!,#REF!,0),0)</f>
        <v>#REF!</v>
      </c>
      <c r="L219" s="936" t="e">
        <f>IF($AO219&lt;&gt;"",_xlfn.XLOOKUP(TEXT(A219,0),#REF!,#REF!,0),0)</f>
        <v>#REF!</v>
      </c>
      <c r="M219" s="937" t="e">
        <f t="shared" si="56"/>
        <v>#REF!</v>
      </c>
      <c r="N219" s="937" t="e">
        <f t="shared" si="57"/>
        <v>#REF!</v>
      </c>
      <c r="O219" s="937" t="e">
        <f t="shared" si="58"/>
        <v>#REF!</v>
      </c>
      <c r="P219" s="938" t="e">
        <f t="shared" si="59"/>
        <v>#REF!</v>
      </c>
      <c r="Q219" s="938" t="e">
        <f t="shared" si="60"/>
        <v>#REF!</v>
      </c>
      <c r="R219" s="938" t="e">
        <f t="shared" si="61"/>
        <v>#REF!</v>
      </c>
      <c r="S219" s="938" t="e">
        <f t="shared" si="62"/>
        <v>#REF!</v>
      </c>
      <c r="T219" s="938" t="e">
        <f t="shared" si="63"/>
        <v>#REF!</v>
      </c>
      <c r="U219" s="938" t="e">
        <f t="shared" si="64"/>
        <v>#REF!</v>
      </c>
      <c r="V219" s="938" t="e">
        <f t="shared" si="65"/>
        <v>#REF!</v>
      </c>
      <c r="W219" s="938" t="e">
        <f t="shared" si="66"/>
        <v>#REF!</v>
      </c>
      <c r="X219" s="938" t="e">
        <f t="shared" si="67"/>
        <v>#REF!</v>
      </c>
      <c r="Y219" s="989">
        <v>577000.79</v>
      </c>
      <c r="Z219" s="989">
        <v>92315.999999999985</v>
      </c>
      <c r="AA219" s="989">
        <v>109858.85</v>
      </c>
      <c r="AB219" s="989">
        <v>24463.74</v>
      </c>
      <c r="AC219" s="989">
        <v>0</v>
      </c>
      <c r="AD219" s="989">
        <v>0</v>
      </c>
      <c r="AE219" s="939">
        <v>803639.38</v>
      </c>
      <c r="AF219" s="939">
        <v>686859.64</v>
      </c>
      <c r="AG219" s="939">
        <v>116779.73999999999</v>
      </c>
      <c r="AH219" s="940" t="s">
        <v>2470</v>
      </c>
      <c r="AI219" s="941" t="s">
        <v>21273</v>
      </c>
      <c r="AJ219" s="941" t="s">
        <v>21274</v>
      </c>
      <c r="AK219" s="941" t="s">
        <v>21278</v>
      </c>
      <c r="AL219" s="1031" t="s">
        <v>2279</v>
      </c>
      <c r="AM219" s="936" t="s">
        <v>2239</v>
      </c>
      <c r="AN219" s="940" t="str">
        <f>_xlfn.XLOOKUP(A219,MPL!C:C,MPL!N:N, "Not Found",0)</f>
        <v>Obligated</v>
      </c>
      <c r="AO219" s="943">
        <f>_xlfn.LET(
_xlpm.r,_xlfn.XLOOKUP(A219,MPL!C:C,MPL!S:S, "",0),
IF(ISNUMBER(_xlpm.r),_xlpm.r,"")
)</f>
        <v>44936.555</v>
      </c>
      <c r="AP219" s="943" t="str">
        <f t="shared" si="68"/>
        <v>Obligated</v>
      </c>
      <c r="AQ219" s="944">
        <v>0.86</v>
      </c>
      <c r="AR219" s="936">
        <v>102626.16999999998</v>
      </c>
      <c r="AS219" s="936">
        <v>547426.64999999979</v>
      </c>
      <c r="AT219" s="936"/>
      <c r="AU219" s="936">
        <f t="shared" si="69"/>
        <v>650052.81999999983</v>
      </c>
      <c r="AV219" s="936">
        <f t="shared" si="70"/>
        <v>-19402.720000000088</v>
      </c>
      <c r="AW219" s="945">
        <v>577000.79</v>
      </c>
      <c r="AX219" s="945">
        <v>92316</v>
      </c>
      <c r="AY219" s="945">
        <v>109859</v>
      </c>
      <c r="AZ219" s="945">
        <v>24463.74</v>
      </c>
      <c r="BA219" s="945">
        <v>0</v>
      </c>
      <c r="BB219" s="945">
        <v>0</v>
      </c>
      <c r="BC219" s="945">
        <v>823042.10000000009</v>
      </c>
      <c r="BD219" s="945">
        <f t="shared" si="73"/>
        <v>686859.79</v>
      </c>
      <c r="BE219" s="945">
        <f t="shared" si="71"/>
        <v>116779.74</v>
      </c>
      <c r="BF219" s="934" t="s">
        <v>2240</v>
      </c>
      <c r="BG219" s="935" t="s">
        <v>275</v>
      </c>
      <c r="BH219" s="934" t="s">
        <v>2276</v>
      </c>
      <c r="BI219" s="946" t="e">
        <f t="shared" si="72"/>
        <v>#REF!</v>
      </c>
      <c r="BJ219" s="947" t="e">
        <v>#VALUE!</v>
      </c>
    </row>
    <row r="220" spans="1:62" s="807" customFormat="1" ht="114" customHeight="1">
      <c r="A220" s="933">
        <v>685263</v>
      </c>
      <c r="B220" s="934" t="s">
        <v>714</v>
      </c>
      <c r="C220" s="935" t="s">
        <v>35</v>
      </c>
      <c r="D220" s="934" t="s">
        <v>2116</v>
      </c>
      <c r="E220" s="913" t="s">
        <v>2209</v>
      </c>
      <c r="F220" s="914" t="s">
        <v>2210</v>
      </c>
      <c r="G220" s="936" t="e">
        <f>IF($AO220&lt;&gt;"",_xlfn.XLOOKUP(TEXT(A220,0),#REF!,#REF!,0),0)</f>
        <v>#REF!</v>
      </c>
      <c r="H220" s="936" t="e">
        <f>IF($AO220&lt;&gt;"",_xlfn.XLOOKUP(TEXT(A220,0),#REF!,#REF!,0),0)</f>
        <v>#REF!</v>
      </c>
      <c r="I220" s="936" t="e">
        <f>IF($AO220&lt;&gt;"", _xlfn.XLOOKUP(TEXT(A220,0),#REF!,#REF!,0),0)</f>
        <v>#REF!</v>
      </c>
      <c r="J220" s="936" t="e">
        <f>IF($AO220&lt;&gt;"",_xlfn.XLOOKUP(TEXT(A220,0),#REF!,#REF!,0),0)</f>
        <v>#REF!</v>
      </c>
      <c r="K220" s="936" t="e">
        <f>IF($AO220&lt;&gt;"",_xlfn.XLOOKUP(TEXT(A220,0),#REF!,#REF!,0),0)</f>
        <v>#REF!</v>
      </c>
      <c r="L220" s="936" t="e">
        <f>IF($AO220&lt;&gt;"",_xlfn.XLOOKUP(TEXT(A220,0),#REF!,#REF!,0),0)</f>
        <v>#REF!</v>
      </c>
      <c r="M220" s="937" t="e">
        <f t="shared" si="56"/>
        <v>#REF!</v>
      </c>
      <c r="N220" s="937" t="e">
        <f t="shared" si="57"/>
        <v>#REF!</v>
      </c>
      <c r="O220" s="937" t="e">
        <f t="shared" si="58"/>
        <v>#REF!</v>
      </c>
      <c r="P220" s="938" t="e">
        <f t="shared" si="59"/>
        <v>#REF!</v>
      </c>
      <c r="Q220" s="938" t="e">
        <f t="shared" si="60"/>
        <v>#REF!</v>
      </c>
      <c r="R220" s="938" t="e">
        <f t="shared" si="61"/>
        <v>#REF!</v>
      </c>
      <c r="S220" s="938" t="e">
        <f t="shared" si="62"/>
        <v>#REF!</v>
      </c>
      <c r="T220" s="938" t="e">
        <f t="shared" si="63"/>
        <v>#REF!</v>
      </c>
      <c r="U220" s="938" t="e">
        <f t="shared" si="64"/>
        <v>#REF!</v>
      </c>
      <c r="V220" s="938" t="e">
        <f t="shared" si="65"/>
        <v>#REF!</v>
      </c>
      <c r="W220" s="938" t="e">
        <f t="shared" si="66"/>
        <v>#REF!</v>
      </c>
      <c r="X220" s="938" t="e">
        <f t="shared" si="67"/>
        <v>#REF!</v>
      </c>
      <c r="Y220" s="989">
        <v>537688</v>
      </c>
      <c r="Z220" s="989">
        <v>106478</v>
      </c>
      <c r="AA220" s="989">
        <v>103281</v>
      </c>
      <c r="AB220" s="989">
        <v>28217</v>
      </c>
      <c r="AC220" s="989">
        <v>0</v>
      </c>
      <c r="AD220" s="989">
        <v>0</v>
      </c>
      <c r="AE220" s="939">
        <v>775664</v>
      </c>
      <c r="AF220" s="939">
        <v>640969</v>
      </c>
      <c r="AG220" s="939">
        <v>134695</v>
      </c>
      <c r="AH220" s="940" t="s">
        <v>2470</v>
      </c>
      <c r="AI220" s="941" t="s">
        <v>21273</v>
      </c>
      <c r="AJ220" s="941" t="s">
        <v>21274</v>
      </c>
      <c r="AK220" s="941" t="s">
        <v>21278</v>
      </c>
      <c r="AL220" s="1031" t="s">
        <v>2279</v>
      </c>
      <c r="AM220" s="936" t="s">
        <v>2239</v>
      </c>
      <c r="AN220" s="940" t="str">
        <f>_xlfn.XLOOKUP(A220,MPL!C:C,MPL!N:N, "Not Found",0)</f>
        <v>Obligated</v>
      </c>
      <c r="AO220" s="943">
        <f>_xlfn.LET(
_xlpm.r,_xlfn.XLOOKUP(A220,MPL!C:C,MPL!S:S, "",0),
IF(ISNUMBER(_xlpm.r),_xlpm.r,"")
)</f>
        <v>44922.495069444441</v>
      </c>
      <c r="AP220" s="943" t="str">
        <f t="shared" si="68"/>
        <v>Obligated</v>
      </c>
      <c r="AQ220" s="944">
        <v>0.86</v>
      </c>
      <c r="AR220" s="936">
        <v>69845.950000000026</v>
      </c>
      <c r="AS220" s="936">
        <v>458183.24999999977</v>
      </c>
      <c r="AT220" s="936"/>
      <c r="AU220" s="936">
        <f t="shared" si="69"/>
        <v>528029.19999999984</v>
      </c>
      <c r="AV220" s="936">
        <f t="shared" si="70"/>
        <v>0</v>
      </c>
      <c r="AW220" s="945">
        <v>537688</v>
      </c>
      <c r="AX220" s="945">
        <v>106478</v>
      </c>
      <c r="AY220" s="945">
        <v>103281</v>
      </c>
      <c r="AZ220" s="945">
        <v>28217</v>
      </c>
      <c r="BA220" s="945">
        <v>0</v>
      </c>
      <c r="BB220" s="945">
        <v>0</v>
      </c>
      <c r="BC220" s="945">
        <v>775664</v>
      </c>
      <c r="BD220" s="945">
        <f t="shared" si="73"/>
        <v>640969</v>
      </c>
      <c r="BE220" s="945">
        <f t="shared" si="71"/>
        <v>134695</v>
      </c>
      <c r="BF220" s="934" t="s">
        <v>2240</v>
      </c>
      <c r="BG220" s="935" t="s">
        <v>275</v>
      </c>
      <c r="BH220" s="934" t="s">
        <v>2276</v>
      </c>
      <c r="BI220" s="946" t="e">
        <f t="shared" si="72"/>
        <v>#REF!</v>
      </c>
      <c r="BJ220" s="947" t="e">
        <v>#VALUE!</v>
      </c>
    </row>
    <row r="221" spans="1:62" s="807" customFormat="1" ht="114" customHeight="1">
      <c r="A221" s="933">
        <v>682324</v>
      </c>
      <c r="B221" s="934" t="s">
        <v>1073</v>
      </c>
      <c r="C221" s="935" t="s">
        <v>35</v>
      </c>
      <c r="D221" s="934" t="s">
        <v>2116</v>
      </c>
      <c r="E221" s="913" t="s">
        <v>2209</v>
      </c>
      <c r="F221" s="914" t="s">
        <v>2210</v>
      </c>
      <c r="G221" s="936" t="e">
        <f>IF($AO221&lt;&gt;"",_xlfn.XLOOKUP(TEXT(A221,0),#REF!,#REF!,0),0)</f>
        <v>#REF!</v>
      </c>
      <c r="H221" s="936" t="e">
        <f>IF($AO221&lt;&gt;"",_xlfn.XLOOKUP(TEXT(A221,0),#REF!,#REF!,0),0)</f>
        <v>#REF!</v>
      </c>
      <c r="I221" s="936" t="e">
        <f>IF($AO221&lt;&gt;"", _xlfn.XLOOKUP(TEXT(A221,0),#REF!,#REF!,0),0)</f>
        <v>#REF!</v>
      </c>
      <c r="J221" s="936" t="e">
        <f>IF($AO221&lt;&gt;"",_xlfn.XLOOKUP(TEXT(A221,0),#REF!,#REF!,0),0)</f>
        <v>#REF!</v>
      </c>
      <c r="K221" s="936" t="e">
        <f>IF($AO221&lt;&gt;"",_xlfn.XLOOKUP(TEXT(A221,0),#REF!,#REF!,0),0)</f>
        <v>#REF!</v>
      </c>
      <c r="L221" s="936" t="e">
        <f>IF($AO221&lt;&gt;"",_xlfn.XLOOKUP(TEXT(A221,0),#REF!,#REF!,0),0)</f>
        <v>#REF!</v>
      </c>
      <c r="M221" s="937" t="e">
        <f t="shared" si="56"/>
        <v>#REF!</v>
      </c>
      <c r="N221" s="937" t="e">
        <f t="shared" si="57"/>
        <v>#REF!</v>
      </c>
      <c r="O221" s="937" t="e">
        <f t="shared" si="58"/>
        <v>#REF!</v>
      </c>
      <c r="P221" s="938" t="e">
        <f t="shared" si="59"/>
        <v>#REF!</v>
      </c>
      <c r="Q221" s="938" t="e">
        <f t="shared" si="60"/>
        <v>#REF!</v>
      </c>
      <c r="R221" s="938" t="e">
        <f t="shared" si="61"/>
        <v>#REF!</v>
      </c>
      <c r="S221" s="938" t="e">
        <f t="shared" si="62"/>
        <v>#REF!</v>
      </c>
      <c r="T221" s="938" t="e">
        <f t="shared" si="63"/>
        <v>#REF!</v>
      </c>
      <c r="U221" s="938" t="e">
        <f t="shared" si="64"/>
        <v>#REF!</v>
      </c>
      <c r="V221" s="938" t="e">
        <f t="shared" si="65"/>
        <v>#REF!</v>
      </c>
      <c r="W221" s="938" t="e">
        <f t="shared" si="66"/>
        <v>#REF!</v>
      </c>
      <c r="X221" s="938" t="e">
        <f t="shared" si="67"/>
        <v>#REF!</v>
      </c>
      <c r="Y221" s="989">
        <v>573047.24</v>
      </c>
      <c r="Z221" s="989">
        <v>107654.00000000006</v>
      </c>
      <c r="AA221" s="989">
        <v>110616.4</v>
      </c>
      <c r="AB221" s="989">
        <v>28528.31</v>
      </c>
      <c r="AC221" s="989">
        <v>0</v>
      </c>
      <c r="AD221" s="989">
        <v>0</v>
      </c>
      <c r="AE221" s="939">
        <v>819845.95000000007</v>
      </c>
      <c r="AF221" s="939">
        <v>683663.64</v>
      </c>
      <c r="AG221" s="939">
        <v>136182.31000000006</v>
      </c>
      <c r="AH221" s="940" t="s">
        <v>2470</v>
      </c>
      <c r="AI221" s="941" t="s">
        <v>21273</v>
      </c>
      <c r="AJ221" s="941" t="s">
        <v>21274</v>
      </c>
      <c r="AK221" s="941" t="s">
        <v>21278</v>
      </c>
      <c r="AL221" s="1031" t="s">
        <v>2279</v>
      </c>
      <c r="AM221" s="936" t="s">
        <v>2239</v>
      </c>
      <c r="AN221" s="940" t="str">
        <f>_xlfn.XLOOKUP(A221,MPL!C:C,MPL!N:N, "Not Found",0)</f>
        <v>Obligated</v>
      </c>
      <c r="AO221" s="943">
        <f>_xlfn.LET(
_xlpm.r,_xlfn.XLOOKUP(A221,MPL!C:C,MPL!S:S, "",0),
IF(ISNUMBER(_xlpm.r),_xlpm.r,"")
)</f>
        <v>44936.555</v>
      </c>
      <c r="AP221" s="943" t="str">
        <f t="shared" si="68"/>
        <v>Obligated</v>
      </c>
      <c r="AQ221" s="944">
        <v>0.82</v>
      </c>
      <c r="AR221" s="936">
        <v>85417.830000000045</v>
      </c>
      <c r="AS221" s="936">
        <v>664925.79999999842</v>
      </c>
      <c r="AT221" s="936"/>
      <c r="AU221" s="936">
        <f t="shared" si="69"/>
        <v>750343.62999999849</v>
      </c>
      <c r="AV221" s="936">
        <f t="shared" si="70"/>
        <v>0</v>
      </c>
      <c r="AW221" s="945">
        <v>573047.24</v>
      </c>
      <c r="AX221" s="945">
        <v>107654</v>
      </c>
      <c r="AY221" s="945">
        <v>110616.4</v>
      </c>
      <c r="AZ221" s="945">
        <v>28528.31</v>
      </c>
      <c r="BA221" s="945">
        <v>0</v>
      </c>
      <c r="BB221" s="945">
        <v>0</v>
      </c>
      <c r="BC221" s="945">
        <v>819845.95000000007</v>
      </c>
      <c r="BD221" s="945">
        <f t="shared" si="73"/>
        <v>683663.64</v>
      </c>
      <c r="BE221" s="945">
        <f t="shared" si="71"/>
        <v>136182.31</v>
      </c>
      <c r="BF221" s="934" t="s">
        <v>2240</v>
      </c>
      <c r="BG221" s="935" t="s">
        <v>275</v>
      </c>
      <c r="BH221" s="934" t="s">
        <v>2276</v>
      </c>
      <c r="BI221" s="946" t="e">
        <f t="shared" si="72"/>
        <v>#REF!</v>
      </c>
      <c r="BJ221" s="947" t="e">
        <v>#VALUE!</v>
      </c>
    </row>
    <row r="222" spans="1:62" s="807" customFormat="1" ht="114" customHeight="1">
      <c r="A222" s="933">
        <v>682228</v>
      </c>
      <c r="B222" s="934" t="s">
        <v>863</v>
      </c>
      <c r="C222" s="935" t="s">
        <v>35</v>
      </c>
      <c r="D222" s="934" t="s">
        <v>2116</v>
      </c>
      <c r="E222" s="913" t="s">
        <v>2209</v>
      </c>
      <c r="F222" s="914" t="s">
        <v>2210</v>
      </c>
      <c r="G222" s="936" t="e">
        <f>IF($AO222&lt;&gt;"",_xlfn.XLOOKUP(TEXT(A222,0),#REF!,#REF!,0),0)</f>
        <v>#REF!</v>
      </c>
      <c r="H222" s="936" t="e">
        <f>IF($AO222&lt;&gt;"",_xlfn.XLOOKUP(TEXT(A222,0),#REF!,#REF!,0),0)</f>
        <v>#REF!</v>
      </c>
      <c r="I222" s="936" t="e">
        <f>IF($AO222&lt;&gt;"", _xlfn.XLOOKUP(TEXT(A222,0),#REF!,#REF!,0),0)</f>
        <v>#REF!</v>
      </c>
      <c r="J222" s="936" t="e">
        <f>IF($AO222&lt;&gt;"",_xlfn.XLOOKUP(TEXT(A222,0),#REF!,#REF!,0),0)</f>
        <v>#REF!</v>
      </c>
      <c r="K222" s="936" t="e">
        <f>IF($AO222&lt;&gt;"",_xlfn.XLOOKUP(TEXT(A222,0),#REF!,#REF!,0),0)</f>
        <v>#REF!</v>
      </c>
      <c r="L222" s="936" t="e">
        <f>IF($AO222&lt;&gt;"",_xlfn.XLOOKUP(TEXT(A222,0),#REF!,#REF!,0),0)</f>
        <v>#REF!</v>
      </c>
      <c r="M222" s="937" t="e">
        <f t="shared" si="56"/>
        <v>#REF!</v>
      </c>
      <c r="N222" s="937" t="e">
        <f t="shared" si="57"/>
        <v>#REF!</v>
      </c>
      <c r="O222" s="937" t="e">
        <f t="shared" si="58"/>
        <v>#REF!</v>
      </c>
      <c r="P222" s="938" t="e">
        <f t="shared" si="59"/>
        <v>#REF!</v>
      </c>
      <c r="Q222" s="938" t="e">
        <f t="shared" si="60"/>
        <v>#REF!</v>
      </c>
      <c r="R222" s="938" t="e">
        <f t="shared" si="61"/>
        <v>#REF!</v>
      </c>
      <c r="S222" s="938" t="e">
        <f t="shared" si="62"/>
        <v>#REF!</v>
      </c>
      <c r="T222" s="938" t="e">
        <f t="shared" si="63"/>
        <v>#REF!</v>
      </c>
      <c r="U222" s="938" t="e">
        <f t="shared" si="64"/>
        <v>#REF!</v>
      </c>
      <c r="V222" s="938" t="e">
        <f t="shared" si="65"/>
        <v>#REF!</v>
      </c>
      <c r="W222" s="938" t="e">
        <f t="shared" si="66"/>
        <v>#REF!</v>
      </c>
      <c r="X222" s="938" t="e">
        <f t="shared" si="67"/>
        <v>#REF!</v>
      </c>
      <c r="Y222" s="989">
        <v>775779</v>
      </c>
      <c r="Z222" s="989">
        <v>139828.00000000006</v>
      </c>
      <c r="AA222" s="989">
        <v>150784</v>
      </c>
      <c r="AB222" s="989">
        <v>37054.42</v>
      </c>
      <c r="AC222" s="989">
        <v>0</v>
      </c>
      <c r="AD222" s="989">
        <v>0</v>
      </c>
      <c r="AE222" s="939">
        <v>1103445.42</v>
      </c>
      <c r="AF222" s="939">
        <v>926563</v>
      </c>
      <c r="AG222" s="939">
        <v>176882.42000000004</v>
      </c>
      <c r="AH222" s="940" t="s">
        <v>2470</v>
      </c>
      <c r="AI222" s="941" t="s">
        <v>21273</v>
      </c>
      <c r="AJ222" s="941" t="s">
        <v>21274</v>
      </c>
      <c r="AK222" s="941" t="s">
        <v>21278</v>
      </c>
      <c r="AL222" s="1031" t="s">
        <v>2279</v>
      </c>
      <c r="AM222" s="936" t="s">
        <v>2239</v>
      </c>
      <c r="AN222" s="940" t="str">
        <f>_xlfn.XLOOKUP(A222,MPL!C:C,MPL!N:N, "Not Found",0)</f>
        <v>Obligated</v>
      </c>
      <c r="AO222" s="943">
        <f>_xlfn.LET(
_xlpm.r,_xlfn.XLOOKUP(A222,MPL!C:C,MPL!S:S, "",0),
IF(ISNUMBER(_xlpm.r),_xlpm.r,"")
)</f>
        <v>44957.5390162037</v>
      </c>
      <c r="AP222" s="943" t="str">
        <f t="shared" si="68"/>
        <v>Obligated</v>
      </c>
      <c r="AQ222" s="944">
        <v>0.88</v>
      </c>
      <c r="AR222" s="936">
        <v>223903.88999999996</v>
      </c>
      <c r="AS222" s="936">
        <v>476285.81000000052</v>
      </c>
      <c r="AT222" s="936"/>
      <c r="AU222" s="936">
        <f t="shared" si="69"/>
        <v>700189.70000000042</v>
      </c>
      <c r="AV222" s="936">
        <f t="shared" si="70"/>
        <v>0</v>
      </c>
      <c r="AW222" s="945">
        <v>775779</v>
      </c>
      <c r="AX222" s="945">
        <v>139828</v>
      </c>
      <c r="AY222" s="945">
        <v>150784</v>
      </c>
      <c r="AZ222" s="945">
        <v>37054.42</v>
      </c>
      <c r="BA222" s="945">
        <v>0</v>
      </c>
      <c r="BB222" s="945">
        <v>0</v>
      </c>
      <c r="BC222" s="945">
        <v>1103445.42</v>
      </c>
      <c r="BD222" s="945">
        <f t="shared" si="73"/>
        <v>926563</v>
      </c>
      <c r="BE222" s="945">
        <f t="shared" si="71"/>
        <v>176882.41999999998</v>
      </c>
      <c r="BF222" s="934" t="s">
        <v>2240</v>
      </c>
      <c r="BG222" s="935" t="s">
        <v>275</v>
      </c>
      <c r="BH222" s="934" t="s">
        <v>2276</v>
      </c>
      <c r="BI222" s="946" t="e">
        <f t="shared" si="72"/>
        <v>#REF!</v>
      </c>
      <c r="BJ222" s="947" t="e">
        <v>#VALUE!</v>
      </c>
    </row>
    <row r="223" spans="1:62" s="807" customFormat="1" ht="114" customHeight="1">
      <c r="A223" s="933">
        <v>659623</v>
      </c>
      <c r="B223" s="934" t="s">
        <v>60</v>
      </c>
      <c r="C223" s="935" t="s">
        <v>35</v>
      </c>
      <c r="D223" s="934" t="s">
        <v>2118</v>
      </c>
      <c r="E223" s="913" t="s">
        <v>2209</v>
      </c>
      <c r="F223" s="914" t="s">
        <v>2210</v>
      </c>
      <c r="G223" s="936" t="e">
        <f>IF($AO223&lt;&gt;"",_xlfn.XLOOKUP(TEXT(A223,0),#REF!,#REF!,0),0)</f>
        <v>#REF!</v>
      </c>
      <c r="H223" s="936" t="e">
        <f>IF($AO223&lt;&gt;"",_xlfn.XLOOKUP(TEXT(A223,0),#REF!,#REF!,0),0)</f>
        <v>#REF!</v>
      </c>
      <c r="I223" s="936" t="e">
        <f>IF($AO223&lt;&gt;"", _xlfn.XLOOKUP(TEXT(A223,0),#REF!,#REF!,0),0)</f>
        <v>#REF!</v>
      </c>
      <c r="J223" s="936" t="e">
        <f>IF($AO223&lt;&gt;"",_xlfn.XLOOKUP(TEXT(A223,0),#REF!,#REF!,0),0)</f>
        <v>#REF!</v>
      </c>
      <c r="K223" s="936" t="e">
        <f>IF($AO223&lt;&gt;"",_xlfn.XLOOKUP(TEXT(A223,0),#REF!,#REF!,0),0)</f>
        <v>#REF!</v>
      </c>
      <c r="L223" s="936" t="e">
        <f>IF($AO223&lt;&gt;"",_xlfn.XLOOKUP(TEXT(A223,0),#REF!,#REF!,0),0)</f>
        <v>#REF!</v>
      </c>
      <c r="M223" s="937" t="e">
        <f t="shared" si="56"/>
        <v>#REF!</v>
      </c>
      <c r="N223" s="937" t="e">
        <f t="shared" si="57"/>
        <v>#REF!</v>
      </c>
      <c r="O223" s="937" t="e">
        <f t="shared" si="58"/>
        <v>#REF!</v>
      </c>
      <c r="P223" s="938" t="e">
        <f t="shared" si="59"/>
        <v>#REF!</v>
      </c>
      <c r="Q223" s="938" t="e">
        <f t="shared" si="60"/>
        <v>#REF!</v>
      </c>
      <c r="R223" s="938" t="e">
        <f t="shared" si="61"/>
        <v>#REF!</v>
      </c>
      <c r="S223" s="938" t="e">
        <f t="shared" si="62"/>
        <v>#REF!</v>
      </c>
      <c r="T223" s="938" t="e">
        <f t="shared" si="63"/>
        <v>#REF!</v>
      </c>
      <c r="U223" s="938" t="e">
        <f t="shared" si="64"/>
        <v>#REF!</v>
      </c>
      <c r="V223" s="938" t="e">
        <f t="shared" si="65"/>
        <v>#REF!</v>
      </c>
      <c r="W223" s="938" t="e">
        <f t="shared" si="66"/>
        <v>#REF!</v>
      </c>
      <c r="X223" s="938" t="e">
        <f t="shared" si="67"/>
        <v>#REF!</v>
      </c>
      <c r="Y223" s="939">
        <v>7282778</v>
      </c>
      <c r="Z223" s="939">
        <v>499180.12741093489</v>
      </c>
      <c r="AA223" s="939">
        <v>1345465</v>
      </c>
      <c r="AB223" s="939">
        <v>156938.87258906508</v>
      </c>
      <c r="AC223" s="939">
        <v>0</v>
      </c>
      <c r="AD223" s="939">
        <v>0</v>
      </c>
      <c r="AE223" s="939">
        <v>9284362</v>
      </c>
      <c r="AF223" s="939">
        <v>8628243</v>
      </c>
      <c r="AG223" s="939">
        <v>656119</v>
      </c>
      <c r="AH223" s="940" t="s">
        <v>2521</v>
      </c>
      <c r="AI223" s="941" t="s">
        <v>21282</v>
      </c>
      <c r="AJ223" s="941" t="s">
        <v>21276</v>
      </c>
      <c r="AK223" s="941" t="s">
        <v>21295</v>
      </c>
      <c r="AL223" s="1031" t="s">
        <v>2360</v>
      </c>
      <c r="AM223" s="936" t="s">
        <v>2239</v>
      </c>
      <c r="AN223" s="940" t="str">
        <f>_xlfn.XLOOKUP(A223,MPL!C:C,MPL!N:N, "Not Found",0)</f>
        <v>Obligated</v>
      </c>
      <c r="AO223" s="943">
        <f>_xlfn.LET(
_xlpm.r,_xlfn.XLOOKUP(A223,MPL!C:C,MPL!S:S, "",0),
IF(ISNUMBER(_xlpm.r),_xlpm.r,"")
)</f>
        <v>44922.495069444441</v>
      </c>
      <c r="AP223" s="943" t="str">
        <f t="shared" si="68"/>
        <v>Obligated</v>
      </c>
      <c r="AQ223" s="944">
        <v>0.77</v>
      </c>
      <c r="AR223" s="936">
        <v>1129471.9900000002</v>
      </c>
      <c r="AS223" s="936">
        <v>2894190.4899999946</v>
      </c>
      <c r="AT223" s="936"/>
      <c r="AU223" s="936">
        <f t="shared" si="69"/>
        <v>4023662.4799999949</v>
      </c>
      <c r="AV223" s="936">
        <f t="shared" si="70"/>
        <v>-11852448.156238157</v>
      </c>
      <c r="AW223" s="945">
        <v>16996757.95726639</v>
      </c>
      <c r="AX223" s="945">
        <v>516042</v>
      </c>
      <c r="AY223" s="945">
        <v>3574762.8595180707</v>
      </c>
      <c r="AZ223" s="945">
        <v>49247</v>
      </c>
      <c r="BA223" s="945">
        <v>0</v>
      </c>
      <c r="BB223" s="945">
        <v>0</v>
      </c>
      <c r="BC223" s="945">
        <v>21136810.156238157</v>
      </c>
      <c r="BD223" s="945">
        <f t="shared" si="73"/>
        <v>20571520.81678446</v>
      </c>
      <c r="BE223" s="945">
        <f t="shared" si="71"/>
        <v>565289</v>
      </c>
      <c r="BF223" s="934" t="s">
        <v>2223</v>
      </c>
      <c r="BG223" s="949" t="s">
        <v>2220</v>
      </c>
      <c r="BH223" s="934" t="s">
        <v>2376</v>
      </c>
      <c r="BI223" s="946" t="e">
        <f t="shared" si="72"/>
        <v>#REF!</v>
      </c>
      <c r="BJ223" s="947" t="e">
        <v>#VALUE!</v>
      </c>
    </row>
    <row r="224" spans="1:62" s="807" customFormat="1" ht="114" customHeight="1">
      <c r="A224" s="933">
        <v>673504</v>
      </c>
      <c r="B224" s="934" t="s">
        <v>76</v>
      </c>
      <c r="C224" s="935" t="s">
        <v>35</v>
      </c>
      <c r="D224" s="934" t="s">
        <v>2118</v>
      </c>
      <c r="E224" s="913" t="s">
        <v>2209</v>
      </c>
      <c r="F224" s="914" t="s">
        <v>2210</v>
      </c>
      <c r="G224" s="936" t="e">
        <f>IF($AO224&lt;&gt;"",_xlfn.XLOOKUP(TEXT(A224,0),#REF!,#REF!,0),0)</f>
        <v>#REF!</v>
      </c>
      <c r="H224" s="936" t="e">
        <f>IF($AO224&lt;&gt;"",_xlfn.XLOOKUP(TEXT(A224,0),#REF!,#REF!,0),0)</f>
        <v>#REF!</v>
      </c>
      <c r="I224" s="936" t="e">
        <f>IF($AO224&lt;&gt;"", _xlfn.XLOOKUP(TEXT(A224,0),#REF!,#REF!,0),0)</f>
        <v>#REF!</v>
      </c>
      <c r="J224" s="936" t="e">
        <f>IF($AO224&lt;&gt;"",_xlfn.XLOOKUP(TEXT(A224,0),#REF!,#REF!,0),0)</f>
        <v>#REF!</v>
      </c>
      <c r="K224" s="936" t="e">
        <f>IF($AO224&lt;&gt;"",_xlfn.XLOOKUP(TEXT(A224,0),#REF!,#REF!,0),0)</f>
        <v>#REF!</v>
      </c>
      <c r="L224" s="936" t="e">
        <f>IF($AO224&lt;&gt;"",_xlfn.XLOOKUP(TEXT(A224,0),#REF!,#REF!,0),0)</f>
        <v>#REF!</v>
      </c>
      <c r="M224" s="937" t="e">
        <f t="shared" si="56"/>
        <v>#REF!</v>
      </c>
      <c r="N224" s="937" t="e">
        <f t="shared" si="57"/>
        <v>#REF!</v>
      </c>
      <c r="O224" s="937" t="e">
        <f t="shared" si="58"/>
        <v>#REF!</v>
      </c>
      <c r="P224" s="938" t="e">
        <f t="shared" si="59"/>
        <v>#REF!</v>
      </c>
      <c r="Q224" s="938" t="e">
        <f t="shared" si="60"/>
        <v>#REF!</v>
      </c>
      <c r="R224" s="938" t="e">
        <f t="shared" si="61"/>
        <v>#REF!</v>
      </c>
      <c r="S224" s="938" t="e">
        <f t="shared" si="62"/>
        <v>#REF!</v>
      </c>
      <c r="T224" s="938" t="e">
        <f t="shared" si="63"/>
        <v>#REF!</v>
      </c>
      <c r="U224" s="938" t="e">
        <f t="shared" si="64"/>
        <v>#REF!</v>
      </c>
      <c r="V224" s="938" t="e">
        <f t="shared" si="65"/>
        <v>#REF!</v>
      </c>
      <c r="W224" s="938" t="e">
        <f t="shared" si="66"/>
        <v>#REF!</v>
      </c>
      <c r="X224" s="938" t="e">
        <f t="shared" si="67"/>
        <v>#REF!</v>
      </c>
      <c r="Y224" s="939">
        <v>13326352</v>
      </c>
      <c r="Z224" s="939">
        <v>1163470.3301271766</v>
      </c>
      <c r="AA224" s="939">
        <v>2498935</v>
      </c>
      <c r="AB224" s="939">
        <v>411543.66987282335</v>
      </c>
      <c r="AC224" s="939">
        <v>0</v>
      </c>
      <c r="AD224" s="939">
        <v>0</v>
      </c>
      <c r="AE224" s="939">
        <v>17400301</v>
      </c>
      <c r="AF224" s="939">
        <v>15825287</v>
      </c>
      <c r="AG224" s="939">
        <v>1575014</v>
      </c>
      <c r="AH224" s="940" t="s">
        <v>2521</v>
      </c>
      <c r="AI224" s="941" t="s">
        <v>21282</v>
      </c>
      <c r="AJ224" s="941" t="s">
        <v>21276</v>
      </c>
      <c r="AK224" s="941" t="s">
        <v>21288</v>
      </c>
      <c r="AL224" s="1031" t="s">
        <v>2360</v>
      </c>
      <c r="AM224" s="936" t="s">
        <v>2239</v>
      </c>
      <c r="AN224" s="940" t="str">
        <f>_xlfn.XLOOKUP(A224,MPL!C:C,MPL!N:N, "Not Found",0)</f>
        <v>Obligated</v>
      </c>
      <c r="AO224" s="943">
        <f>_xlfn.LET(
_xlpm.r,_xlfn.XLOOKUP(A224,MPL!C:C,MPL!S:S, "",0),
IF(ISNUMBER(_xlpm.r),_xlpm.r,"")
)</f>
        <v>45063.479618055557</v>
      </c>
      <c r="AP224" s="943" t="str">
        <f t="shared" si="68"/>
        <v>Obligated</v>
      </c>
      <c r="AQ224" s="944">
        <v>0.69</v>
      </c>
      <c r="AR224" s="936">
        <v>1066631.6099999992</v>
      </c>
      <c r="AS224" s="936">
        <v>10060207.650000008</v>
      </c>
      <c r="AT224" s="936"/>
      <c r="AU224" s="936">
        <f t="shared" si="69"/>
        <v>11126839.260000007</v>
      </c>
      <c r="AV224" s="936">
        <f t="shared" si="70"/>
        <v>-6385668.0080317296</v>
      </c>
      <c r="AW224" s="945">
        <v>19208993.675601687</v>
      </c>
      <c r="AX224" s="945">
        <v>1132656</v>
      </c>
      <c r="AY224" s="945">
        <v>3043675.3410561741</v>
      </c>
      <c r="AZ224" s="945">
        <v>400644</v>
      </c>
      <c r="BA224" s="945">
        <v>0</v>
      </c>
      <c r="BB224" s="945">
        <v>0</v>
      </c>
      <c r="BC224" s="945">
        <v>23785969.00803173</v>
      </c>
      <c r="BD224" s="945">
        <f t="shared" si="73"/>
        <v>22252669.016657863</v>
      </c>
      <c r="BE224" s="945">
        <f t="shared" si="71"/>
        <v>1533300</v>
      </c>
      <c r="BF224" s="934" t="s">
        <v>2223</v>
      </c>
      <c r="BG224" s="949" t="s">
        <v>2389</v>
      </c>
      <c r="BH224" s="934" t="s">
        <v>2376</v>
      </c>
      <c r="BI224" s="946" t="e">
        <f t="shared" si="72"/>
        <v>#REF!</v>
      </c>
      <c r="BJ224" s="947" t="e">
        <v>#VALUE!</v>
      </c>
    </row>
    <row r="225" spans="1:62" s="827" customFormat="1" ht="114" customHeight="1">
      <c r="A225" s="933">
        <v>659968</v>
      </c>
      <c r="B225" s="934" t="s">
        <v>77</v>
      </c>
      <c r="C225" s="935" t="s">
        <v>35</v>
      </c>
      <c r="D225" s="934" t="s">
        <v>2118</v>
      </c>
      <c r="E225" s="913" t="s">
        <v>2209</v>
      </c>
      <c r="F225" s="914" t="s">
        <v>2210</v>
      </c>
      <c r="G225" s="936" t="e">
        <f>IF($AO225&lt;&gt;"",_xlfn.XLOOKUP(TEXT(A225,0),#REF!,#REF!,0),0)</f>
        <v>#REF!</v>
      </c>
      <c r="H225" s="936" t="e">
        <f>IF($AO225&lt;&gt;"",_xlfn.XLOOKUP(TEXT(A225,0),#REF!,#REF!,0),0)</f>
        <v>#REF!</v>
      </c>
      <c r="I225" s="936" t="e">
        <f>IF($AO225&lt;&gt;"", _xlfn.XLOOKUP(TEXT(A225,0),#REF!,#REF!,0),0)</f>
        <v>#REF!</v>
      </c>
      <c r="J225" s="936" t="e">
        <f>IF($AO225&lt;&gt;"",_xlfn.XLOOKUP(TEXT(A225,0),#REF!,#REF!,0),0)</f>
        <v>#REF!</v>
      </c>
      <c r="K225" s="936" t="e">
        <f>IF($AO225&lt;&gt;"",_xlfn.XLOOKUP(TEXT(A225,0),#REF!,#REF!,0),0)</f>
        <v>#REF!</v>
      </c>
      <c r="L225" s="936" t="e">
        <f>IF($AO225&lt;&gt;"",_xlfn.XLOOKUP(TEXT(A225,0),#REF!,#REF!,0),0)</f>
        <v>#REF!</v>
      </c>
      <c r="M225" s="937" t="e">
        <f t="shared" si="56"/>
        <v>#REF!</v>
      </c>
      <c r="N225" s="937" t="e">
        <f t="shared" si="57"/>
        <v>#REF!</v>
      </c>
      <c r="O225" s="937" t="e">
        <f t="shared" si="58"/>
        <v>#REF!</v>
      </c>
      <c r="P225" s="938" t="e">
        <f t="shared" si="59"/>
        <v>#REF!</v>
      </c>
      <c r="Q225" s="938" t="e">
        <f t="shared" si="60"/>
        <v>#REF!</v>
      </c>
      <c r="R225" s="938" t="e">
        <f t="shared" si="61"/>
        <v>#REF!</v>
      </c>
      <c r="S225" s="938" t="e">
        <f t="shared" si="62"/>
        <v>#REF!</v>
      </c>
      <c r="T225" s="938" t="e">
        <f t="shared" si="63"/>
        <v>#REF!</v>
      </c>
      <c r="U225" s="938" t="e">
        <f t="shared" si="64"/>
        <v>#REF!</v>
      </c>
      <c r="V225" s="938" t="e">
        <f t="shared" si="65"/>
        <v>#REF!</v>
      </c>
      <c r="W225" s="938" t="e">
        <f t="shared" si="66"/>
        <v>#REF!</v>
      </c>
      <c r="X225" s="938" t="e">
        <f t="shared" si="67"/>
        <v>#REF!</v>
      </c>
      <c r="Y225" s="939">
        <v>26194807</v>
      </c>
      <c r="Z225" s="939">
        <v>3105148.8828925584</v>
      </c>
      <c r="AA225" s="939">
        <v>4178149</v>
      </c>
      <c r="AB225" s="939">
        <v>1064155.1171074416</v>
      </c>
      <c r="AC225" s="939">
        <v>0</v>
      </c>
      <c r="AD225" s="939">
        <v>0</v>
      </c>
      <c r="AE225" s="939">
        <v>34542260</v>
      </c>
      <c r="AF225" s="939">
        <v>30372956</v>
      </c>
      <c r="AG225" s="939">
        <v>4169304</v>
      </c>
      <c r="AH225" s="940" t="s">
        <v>2521</v>
      </c>
      <c r="AI225" s="941" t="s">
        <v>21282</v>
      </c>
      <c r="AJ225" s="941" t="s">
        <v>21276</v>
      </c>
      <c r="AK225" s="941" t="s">
        <v>21283</v>
      </c>
      <c r="AL225" s="1031" t="s">
        <v>2360</v>
      </c>
      <c r="AM225" s="936" t="s">
        <v>2239</v>
      </c>
      <c r="AN225" s="940" t="str">
        <f>_xlfn.XLOOKUP(A225,MPL!C:C,MPL!N:N, "Not Found",0)</f>
        <v>Obligated</v>
      </c>
      <c r="AO225" s="943">
        <f>_xlfn.LET(
_xlpm.r,_xlfn.XLOOKUP(A225,MPL!C:C,MPL!S:S, "",0),
IF(ISNUMBER(_xlpm.r),_xlpm.r,"")
)</f>
        <v>45050.479062500002</v>
      </c>
      <c r="AP225" s="943" t="str">
        <f t="shared" si="68"/>
        <v>Obligated</v>
      </c>
      <c r="AQ225" s="944">
        <v>0.72</v>
      </c>
      <c r="AR225" s="936">
        <v>4404198.0000000037</v>
      </c>
      <c r="AS225" s="936">
        <v>17318241.859999847</v>
      </c>
      <c r="AT225" s="936"/>
      <c r="AU225" s="936">
        <f t="shared" si="69"/>
        <v>21722439.85999985</v>
      </c>
      <c r="AV225" s="936">
        <f t="shared" si="70"/>
        <v>-4959873.2497262508</v>
      </c>
      <c r="AW225" s="945">
        <v>30849348.483541347</v>
      </c>
      <c r="AX225" s="945">
        <v>3004065</v>
      </c>
      <c r="AY225" s="945">
        <v>4619206.9342447482</v>
      </c>
      <c r="AZ225" s="945">
        <v>1029513</v>
      </c>
      <c r="BA225" s="945">
        <v>0</v>
      </c>
      <c r="BB225" s="945">
        <v>0</v>
      </c>
      <c r="BC225" s="945">
        <v>39502133.249726251</v>
      </c>
      <c r="BD225" s="945">
        <f t="shared" si="73"/>
        <v>35468555.417786092</v>
      </c>
      <c r="BE225" s="945">
        <f t="shared" si="71"/>
        <v>4033578</v>
      </c>
      <c r="BF225" s="934" t="s">
        <v>2223</v>
      </c>
      <c r="BG225" s="949" t="s">
        <v>2383</v>
      </c>
      <c r="BH225" s="934" t="s">
        <v>2376</v>
      </c>
      <c r="BI225" s="946" t="e">
        <f t="shared" si="72"/>
        <v>#REF!</v>
      </c>
      <c r="BJ225" s="947" t="e">
        <v>#VALUE!</v>
      </c>
    </row>
    <row r="226" spans="1:62" s="807" customFormat="1" ht="114" customHeight="1">
      <c r="A226" s="933">
        <v>542517</v>
      </c>
      <c r="B226" s="934" t="s">
        <v>36</v>
      </c>
      <c r="C226" s="935" t="s">
        <v>35</v>
      </c>
      <c r="D226" s="934" t="s">
        <v>2118</v>
      </c>
      <c r="E226" s="913" t="s">
        <v>2209</v>
      </c>
      <c r="F226" s="914" t="s">
        <v>2210</v>
      </c>
      <c r="G226" s="936" t="e">
        <f>IF($AO226&lt;&gt;"",_xlfn.XLOOKUP(TEXT(A226,0),#REF!,#REF!,0),0)</f>
        <v>#REF!</v>
      </c>
      <c r="H226" s="936" t="e">
        <f>IF($AO226&lt;&gt;"",_xlfn.XLOOKUP(TEXT(A226,0),#REF!,#REF!,0),0)</f>
        <v>#REF!</v>
      </c>
      <c r="I226" s="936" t="e">
        <f>IF($AO226&lt;&gt;"", _xlfn.XLOOKUP(TEXT(A226,0),#REF!,#REF!,0),0)</f>
        <v>#REF!</v>
      </c>
      <c r="J226" s="936" t="e">
        <f>IF($AO226&lt;&gt;"",_xlfn.XLOOKUP(TEXT(A226,0),#REF!,#REF!,0),0)</f>
        <v>#REF!</v>
      </c>
      <c r="K226" s="936" t="e">
        <f>IF($AO226&lt;&gt;"",_xlfn.XLOOKUP(TEXT(A226,0),#REF!,#REF!,0),0)</f>
        <v>#REF!</v>
      </c>
      <c r="L226" s="936" t="e">
        <f>IF($AO226&lt;&gt;"",_xlfn.XLOOKUP(TEXT(A226,0),#REF!,#REF!,0),0)</f>
        <v>#REF!</v>
      </c>
      <c r="M226" s="937" t="e">
        <f t="shared" si="56"/>
        <v>#REF!</v>
      </c>
      <c r="N226" s="937" t="e">
        <f t="shared" si="57"/>
        <v>#REF!</v>
      </c>
      <c r="O226" s="937" t="e">
        <f t="shared" si="58"/>
        <v>#REF!</v>
      </c>
      <c r="P226" s="938" t="e">
        <f t="shared" si="59"/>
        <v>#REF!</v>
      </c>
      <c r="Q226" s="938" t="e">
        <f t="shared" si="60"/>
        <v>#REF!</v>
      </c>
      <c r="R226" s="938" t="e">
        <f t="shared" si="61"/>
        <v>#REF!</v>
      </c>
      <c r="S226" s="938" t="e">
        <f t="shared" si="62"/>
        <v>#REF!</v>
      </c>
      <c r="T226" s="938" t="e">
        <f t="shared" si="63"/>
        <v>#REF!</v>
      </c>
      <c r="U226" s="938" t="e">
        <f t="shared" si="64"/>
        <v>#REF!</v>
      </c>
      <c r="V226" s="938" t="e">
        <f t="shared" si="65"/>
        <v>#REF!</v>
      </c>
      <c r="W226" s="938" t="e">
        <f t="shared" si="66"/>
        <v>#REF!</v>
      </c>
      <c r="X226" s="938" t="e">
        <f t="shared" si="67"/>
        <v>#REF!</v>
      </c>
      <c r="Y226" s="939">
        <v>4946319</v>
      </c>
      <c r="Z226" s="939">
        <v>158253.89988135954</v>
      </c>
      <c r="AA226" s="939">
        <v>989521</v>
      </c>
      <c r="AB226" s="939">
        <v>36758.100118640454</v>
      </c>
      <c r="AC226" s="939">
        <v>0</v>
      </c>
      <c r="AD226" s="939">
        <v>0</v>
      </c>
      <c r="AE226" s="939">
        <v>6130852</v>
      </c>
      <c r="AF226" s="939">
        <v>5935840</v>
      </c>
      <c r="AG226" s="939">
        <v>195012</v>
      </c>
      <c r="AH226" s="940" t="s">
        <v>2521</v>
      </c>
      <c r="AI226" s="941" t="s">
        <v>21282</v>
      </c>
      <c r="AJ226" s="941" t="s">
        <v>21276</v>
      </c>
      <c r="AK226" s="941" t="s">
        <v>21299</v>
      </c>
      <c r="AL226" s="1031" t="s">
        <v>2360</v>
      </c>
      <c r="AM226" s="936" t="s">
        <v>2239</v>
      </c>
      <c r="AN226" s="940" t="str">
        <f>_xlfn.XLOOKUP(A226,MPL!C:C,MPL!N:N, "Not Found",0)</f>
        <v>Obligated</v>
      </c>
      <c r="AO226" s="943">
        <f>_xlfn.LET(
_xlpm.r,_xlfn.XLOOKUP(A226,MPL!C:C,MPL!S:S, "",0),
IF(ISNUMBER(_xlpm.r),_xlpm.r,"")
)</f>
        <v>44701.503750000003</v>
      </c>
      <c r="AP226" s="943" t="str">
        <f t="shared" si="68"/>
        <v>Obligated</v>
      </c>
      <c r="AQ226" s="944">
        <v>0.88</v>
      </c>
      <c r="AR226" s="936">
        <v>972416.24000000057</v>
      </c>
      <c r="AS226" s="936">
        <v>2834354.639999995</v>
      </c>
      <c r="AT226" s="936"/>
      <c r="AU226" s="936">
        <f t="shared" si="69"/>
        <v>3806770.8799999957</v>
      </c>
      <c r="AV226" s="936">
        <f t="shared" si="70"/>
        <v>-6687939.8371377066</v>
      </c>
      <c r="AW226" s="945">
        <v>10632900.522693338</v>
      </c>
      <c r="AX226" s="945">
        <v>181658.08131977139</v>
      </c>
      <c r="AY226" s="945">
        <v>2004233.2331245961</v>
      </c>
      <c r="AZ226" s="945">
        <v>0</v>
      </c>
      <c r="BA226" s="945">
        <v>0</v>
      </c>
      <c r="BB226" s="945">
        <v>0</v>
      </c>
      <c r="BC226" s="945">
        <v>12818791.837137707</v>
      </c>
      <c r="BD226" s="945">
        <f t="shared" si="73"/>
        <v>12637133.755817935</v>
      </c>
      <c r="BE226" s="945">
        <f t="shared" si="71"/>
        <v>181658.08131977139</v>
      </c>
      <c r="BF226" s="934" t="s">
        <v>2223</v>
      </c>
      <c r="BG226" s="949" t="s">
        <v>2220</v>
      </c>
      <c r="BH226" s="934" t="s">
        <v>2390</v>
      </c>
      <c r="BI226" s="946" t="e">
        <f t="shared" si="72"/>
        <v>#REF!</v>
      </c>
      <c r="BJ226" s="947" t="e">
        <v>#VALUE!</v>
      </c>
    </row>
    <row r="227" spans="1:62" s="807" customFormat="1" ht="114" customHeight="1">
      <c r="A227" s="933">
        <v>660227</v>
      </c>
      <c r="B227" s="934" t="s">
        <v>67</v>
      </c>
      <c r="C227" s="935" t="s">
        <v>35</v>
      </c>
      <c r="D227" s="934" t="s">
        <v>2118</v>
      </c>
      <c r="E227" s="913" t="s">
        <v>2209</v>
      </c>
      <c r="F227" s="914" t="s">
        <v>2210</v>
      </c>
      <c r="G227" s="936" t="e">
        <f>IF($AO227&lt;&gt;"",_xlfn.XLOOKUP(TEXT(A227,0),#REF!,#REF!,0),0)</f>
        <v>#REF!</v>
      </c>
      <c r="H227" s="936" t="e">
        <f>IF($AO227&lt;&gt;"",_xlfn.XLOOKUP(TEXT(A227,0),#REF!,#REF!,0),0)</f>
        <v>#REF!</v>
      </c>
      <c r="I227" s="936" t="e">
        <f>IF($AO227&lt;&gt;"", _xlfn.XLOOKUP(TEXT(A227,0),#REF!,#REF!,0),0)</f>
        <v>#REF!</v>
      </c>
      <c r="J227" s="936" t="e">
        <f>IF($AO227&lt;&gt;"",_xlfn.XLOOKUP(TEXT(A227,0),#REF!,#REF!,0),0)</f>
        <v>#REF!</v>
      </c>
      <c r="K227" s="936" t="e">
        <f>IF($AO227&lt;&gt;"",_xlfn.XLOOKUP(TEXT(A227,0),#REF!,#REF!,0),0)</f>
        <v>#REF!</v>
      </c>
      <c r="L227" s="936" t="e">
        <f>IF($AO227&lt;&gt;"",_xlfn.XLOOKUP(TEXT(A227,0),#REF!,#REF!,0),0)</f>
        <v>#REF!</v>
      </c>
      <c r="M227" s="937" t="e">
        <f t="shared" si="56"/>
        <v>#REF!</v>
      </c>
      <c r="N227" s="937" t="e">
        <f t="shared" si="57"/>
        <v>#REF!</v>
      </c>
      <c r="O227" s="937" t="e">
        <f t="shared" si="58"/>
        <v>#REF!</v>
      </c>
      <c r="P227" s="938" t="e">
        <f t="shared" si="59"/>
        <v>#REF!</v>
      </c>
      <c r="Q227" s="938" t="e">
        <f t="shared" si="60"/>
        <v>#REF!</v>
      </c>
      <c r="R227" s="938" t="e">
        <f t="shared" si="61"/>
        <v>#REF!</v>
      </c>
      <c r="S227" s="938" t="e">
        <f t="shared" si="62"/>
        <v>#REF!</v>
      </c>
      <c r="T227" s="938" t="e">
        <f t="shared" si="63"/>
        <v>#REF!</v>
      </c>
      <c r="U227" s="938" t="e">
        <f t="shared" si="64"/>
        <v>#REF!</v>
      </c>
      <c r="V227" s="938" t="e">
        <f t="shared" si="65"/>
        <v>#REF!</v>
      </c>
      <c r="W227" s="938" t="e">
        <f t="shared" si="66"/>
        <v>#REF!</v>
      </c>
      <c r="X227" s="938" t="e">
        <f t="shared" si="67"/>
        <v>#REF!</v>
      </c>
      <c r="Y227" s="939">
        <v>16131869</v>
      </c>
      <c r="Z227" s="939">
        <v>1430424.6191972205</v>
      </c>
      <c r="AA227" s="939">
        <v>2596438</v>
      </c>
      <c r="AB227" s="939">
        <v>487221.38080277957</v>
      </c>
      <c r="AC227" s="939">
        <v>0</v>
      </c>
      <c r="AD227" s="939">
        <v>0</v>
      </c>
      <c r="AE227" s="939">
        <v>20645953</v>
      </c>
      <c r="AF227" s="939">
        <v>18728307</v>
      </c>
      <c r="AG227" s="939">
        <v>1917646</v>
      </c>
      <c r="AH227" s="940" t="s">
        <v>2521</v>
      </c>
      <c r="AI227" s="941" t="s">
        <v>21282</v>
      </c>
      <c r="AJ227" s="941" t="s">
        <v>21276</v>
      </c>
      <c r="AK227" s="941" t="s">
        <v>21286</v>
      </c>
      <c r="AL227" s="1031" t="s">
        <v>2360</v>
      </c>
      <c r="AM227" s="936" t="s">
        <v>2239</v>
      </c>
      <c r="AN227" s="940" t="str">
        <f>_xlfn.XLOOKUP(A227,MPL!C:C,MPL!N:N, "Not Found",0)</f>
        <v>Obligated</v>
      </c>
      <c r="AO227" s="943">
        <f>_xlfn.LET(
_xlpm.r,_xlfn.XLOOKUP(A227,MPL!C:C,MPL!S:S, "",0),
IF(ISNUMBER(_xlpm.r),_xlpm.r,"")
)</f>
        <v>44950.551655092589</v>
      </c>
      <c r="AP227" s="943" t="str">
        <f t="shared" si="68"/>
        <v>Obligated</v>
      </c>
      <c r="AQ227" s="944">
        <v>0.79</v>
      </c>
      <c r="AR227" s="936">
        <v>2518200.5900000036</v>
      </c>
      <c r="AS227" s="936">
        <v>9798208.0999999773</v>
      </c>
      <c r="AT227" s="936"/>
      <c r="AU227" s="936">
        <f t="shared" si="69"/>
        <v>12316408.689999981</v>
      </c>
      <c r="AV227" s="936">
        <f t="shared" si="70"/>
        <v>-4006390.3771787584</v>
      </c>
      <c r="AW227" s="945">
        <v>18570095.249699198</v>
      </c>
      <c r="AX227" s="945">
        <v>1316105.06</v>
      </c>
      <c r="AY227" s="945">
        <v>4317860.4264200581</v>
      </c>
      <c r="AZ227" s="945">
        <v>448282.64</v>
      </c>
      <c r="BA227" s="945">
        <v>0</v>
      </c>
      <c r="BB227" s="945">
        <v>0</v>
      </c>
      <c r="BC227" s="945">
        <v>24652343.377178758</v>
      </c>
      <c r="BD227" s="945">
        <f t="shared" si="73"/>
        <v>22887955.676119257</v>
      </c>
      <c r="BE227" s="945">
        <f t="shared" si="71"/>
        <v>1764387.7000000002</v>
      </c>
      <c r="BF227" s="934" t="s">
        <v>2223</v>
      </c>
      <c r="BG227" s="949" t="s">
        <v>2391</v>
      </c>
      <c r="BH227" s="934" t="s">
        <v>2376</v>
      </c>
      <c r="BI227" s="946" t="e">
        <f t="shared" si="72"/>
        <v>#REF!</v>
      </c>
      <c r="BJ227" s="947" t="e">
        <v>#VALUE!</v>
      </c>
    </row>
    <row r="228" spans="1:62" s="807" customFormat="1" ht="114" customHeight="1">
      <c r="A228" s="933">
        <v>542756</v>
      </c>
      <c r="B228" s="934" t="s">
        <v>38</v>
      </c>
      <c r="C228" s="935" t="s">
        <v>35</v>
      </c>
      <c r="D228" s="934" t="s">
        <v>2118</v>
      </c>
      <c r="E228" s="913" t="s">
        <v>2209</v>
      </c>
      <c r="F228" s="914" t="s">
        <v>2210</v>
      </c>
      <c r="G228" s="936" t="e">
        <f>IF($AO228&lt;&gt;"",_xlfn.XLOOKUP(TEXT(A228,0),#REF!,#REF!,0),0)</f>
        <v>#REF!</v>
      </c>
      <c r="H228" s="936" t="e">
        <f>IF($AO228&lt;&gt;"",_xlfn.XLOOKUP(TEXT(A228,0),#REF!,#REF!,0),0)</f>
        <v>#REF!</v>
      </c>
      <c r="I228" s="936" t="e">
        <f>IF($AO228&lt;&gt;"", _xlfn.XLOOKUP(TEXT(A228,0),#REF!,#REF!,0),0)</f>
        <v>#REF!</v>
      </c>
      <c r="J228" s="936" t="e">
        <f>IF($AO228&lt;&gt;"",_xlfn.XLOOKUP(TEXT(A228,0),#REF!,#REF!,0),0)</f>
        <v>#REF!</v>
      </c>
      <c r="K228" s="936" t="e">
        <f>IF($AO228&lt;&gt;"",_xlfn.XLOOKUP(TEXT(A228,0),#REF!,#REF!,0),0)</f>
        <v>#REF!</v>
      </c>
      <c r="L228" s="936" t="e">
        <f>IF($AO228&lt;&gt;"",_xlfn.XLOOKUP(TEXT(A228,0),#REF!,#REF!,0),0)</f>
        <v>#REF!</v>
      </c>
      <c r="M228" s="937" t="e">
        <f t="shared" si="56"/>
        <v>#REF!</v>
      </c>
      <c r="N228" s="937" t="e">
        <f t="shared" si="57"/>
        <v>#REF!</v>
      </c>
      <c r="O228" s="937" t="e">
        <f t="shared" si="58"/>
        <v>#REF!</v>
      </c>
      <c r="P228" s="938" t="e">
        <f t="shared" si="59"/>
        <v>#REF!</v>
      </c>
      <c r="Q228" s="938" t="e">
        <f t="shared" si="60"/>
        <v>#REF!</v>
      </c>
      <c r="R228" s="938" t="e">
        <f t="shared" si="61"/>
        <v>#REF!</v>
      </c>
      <c r="S228" s="938" t="e">
        <f t="shared" si="62"/>
        <v>#REF!</v>
      </c>
      <c r="T228" s="938" t="e">
        <f t="shared" si="63"/>
        <v>#REF!</v>
      </c>
      <c r="U228" s="938" t="e">
        <f t="shared" si="64"/>
        <v>#REF!</v>
      </c>
      <c r="V228" s="938" t="e">
        <f t="shared" si="65"/>
        <v>#REF!</v>
      </c>
      <c r="W228" s="938" t="e">
        <f t="shared" si="66"/>
        <v>#REF!</v>
      </c>
      <c r="X228" s="938" t="e">
        <f t="shared" si="67"/>
        <v>#REF!</v>
      </c>
      <c r="Y228" s="939">
        <v>6817015</v>
      </c>
      <c r="Z228" s="939">
        <v>506125.56672995188</v>
      </c>
      <c r="AA228" s="939">
        <v>1189325</v>
      </c>
      <c r="AB228" s="939">
        <v>116896.43327004812</v>
      </c>
      <c r="AC228" s="939">
        <v>0</v>
      </c>
      <c r="AD228" s="939">
        <v>0</v>
      </c>
      <c r="AE228" s="939">
        <v>8629362</v>
      </c>
      <c r="AF228" s="939">
        <v>8006340</v>
      </c>
      <c r="AG228" s="939">
        <v>623022</v>
      </c>
      <c r="AH228" s="940" t="s">
        <v>2521</v>
      </c>
      <c r="AI228" s="941" t="s">
        <v>21282</v>
      </c>
      <c r="AJ228" s="941" t="s">
        <v>21276</v>
      </c>
      <c r="AK228" s="941" t="s">
        <v>21296</v>
      </c>
      <c r="AL228" s="1031" t="s">
        <v>2360</v>
      </c>
      <c r="AM228" s="936" t="s">
        <v>2239</v>
      </c>
      <c r="AN228" s="940" t="str">
        <f>_xlfn.XLOOKUP(A228,MPL!C:C,MPL!N:N, "Not Found",0)</f>
        <v>Obligated</v>
      </c>
      <c r="AO228" s="943">
        <f>_xlfn.LET(
_xlpm.r,_xlfn.XLOOKUP(A228,MPL!C:C,MPL!S:S, "",0),
IF(ISNUMBER(_xlpm.r),_xlpm.r,"")
)</f>
        <v>44707.474826388891</v>
      </c>
      <c r="AP228" s="943" t="str">
        <f t="shared" si="68"/>
        <v>Obligated</v>
      </c>
      <c r="AQ228" s="944">
        <v>0.89</v>
      </c>
      <c r="AR228" s="936">
        <v>710048.66999999923</v>
      </c>
      <c r="AS228" s="936">
        <v>3682408.6199999969</v>
      </c>
      <c r="AT228" s="936"/>
      <c r="AU228" s="936">
        <f t="shared" si="69"/>
        <v>4392457.2899999963</v>
      </c>
      <c r="AV228" s="936">
        <f t="shared" si="70"/>
        <v>-5903456.3859983813</v>
      </c>
      <c r="AW228" s="945">
        <v>11924623.836452479</v>
      </c>
      <c r="AX228" s="945">
        <v>370808.2186791228</v>
      </c>
      <c r="AY228" s="945">
        <v>2237386.3308667806</v>
      </c>
      <c r="AZ228" s="945">
        <v>0</v>
      </c>
      <c r="BA228" s="945">
        <v>0</v>
      </c>
      <c r="BB228" s="945">
        <v>0</v>
      </c>
      <c r="BC228" s="945">
        <v>14532818.385998381</v>
      </c>
      <c r="BD228" s="945">
        <f t="shared" si="73"/>
        <v>14162010.167319259</v>
      </c>
      <c r="BE228" s="945">
        <f t="shared" si="71"/>
        <v>370808.2186791228</v>
      </c>
      <c r="BF228" s="934" t="s">
        <v>2223</v>
      </c>
      <c r="BG228" s="949" t="s">
        <v>2220</v>
      </c>
      <c r="BH228" s="934" t="s">
        <v>2392</v>
      </c>
      <c r="BI228" s="946" t="e">
        <f t="shared" si="72"/>
        <v>#REF!</v>
      </c>
      <c r="BJ228" s="947" t="e">
        <v>#VALUE!</v>
      </c>
    </row>
    <row r="229" spans="1:62" s="827" customFormat="1" ht="114" customHeight="1">
      <c r="A229" s="933">
        <v>698424</v>
      </c>
      <c r="B229" s="934" t="s">
        <v>81</v>
      </c>
      <c r="C229" s="935" t="s">
        <v>35</v>
      </c>
      <c r="D229" s="934" t="s">
        <v>2118</v>
      </c>
      <c r="E229" s="913" t="s">
        <v>2209</v>
      </c>
      <c r="F229" s="914" t="s">
        <v>2210</v>
      </c>
      <c r="G229" s="936" t="e">
        <f>IF($AO229&lt;&gt;"",_xlfn.XLOOKUP(TEXT(A229,0),#REF!,#REF!,0),0)</f>
        <v>#REF!</v>
      </c>
      <c r="H229" s="936" t="e">
        <f>IF($AO229&lt;&gt;"",_xlfn.XLOOKUP(TEXT(A229,0),#REF!,#REF!,0),0)</f>
        <v>#REF!</v>
      </c>
      <c r="I229" s="936" t="e">
        <f>IF($AO229&lt;&gt;"", _xlfn.XLOOKUP(TEXT(A229,0),#REF!,#REF!,0),0)</f>
        <v>#REF!</v>
      </c>
      <c r="J229" s="936" t="e">
        <f>IF($AO229&lt;&gt;"",_xlfn.XLOOKUP(TEXT(A229,0),#REF!,#REF!,0),0)</f>
        <v>#REF!</v>
      </c>
      <c r="K229" s="936" t="e">
        <f>IF($AO229&lt;&gt;"",_xlfn.XLOOKUP(TEXT(A229,0),#REF!,#REF!,0),0)</f>
        <v>#REF!</v>
      </c>
      <c r="L229" s="936" t="e">
        <f>IF($AO229&lt;&gt;"",_xlfn.XLOOKUP(TEXT(A229,0),#REF!,#REF!,0),0)</f>
        <v>#REF!</v>
      </c>
      <c r="M229" s="937" t="e">
        <f t="shared" si="56"/>
        <v>#REF!</v>
      </c>
      <c r="N229" s="937" t="e">
        <f t="shared" si="57"/>
        <v>#REF!</v>
      </c>
      <c r="O229" s="937" t="e">
        <f t="shared" si="58"/>
        <v>#REF!</v>
      </c>
      <c r="P229" s="938" t="e">
        <f t="shared" si="59"/>
        <v>#REF!</v>
      </c>
      <c r="Q229" s="938" t="e">
        <f t="shared" si="60"/>
        <v>#REF!</v>
      </c>
      <c r="R229" s="938" t="e">
        <f t="shared" si="61"/>
        <v>#REF!</v>
      </c>
      <c r="S229" s="938" t="e">
        <f t="shared" si="62"/>
        <v>#REF!</v>
      </c>
      <c r="T229" s="938" t="e">
        <f t="shared" si="63"/>
        <v>#REF!</v>
      </c>
      <c r="U229" s="938" t="e">
        <f t="shared" si="64"/>
        <v>#REF!</v>
      </c>
      <c r="V229" s="938" t="e">
        <f t="shared" si="65"/>
        <v>#REF!</v>
      </c>
      <c r="W229" s="938" t="e">
        <f t="shared" si="66"/>
        <v>#REF!</v>
      </c>
      <c r="X229" s="938" t="e">
        <f t="shared" si="67"/>
        <v>#REF!</v>
      </c>
      <c r="Y229" s="939">
        <v>7063699</v>
      </c>
      <c r="Z229" s="939">
        <v>741458.87650497898</v>
      </c>
      <c r="AA229" s="939">
        <v>1487857</v>
      </c>
      <c r="AB229" s="939">
        <v>285427.12349502102</v>
      </c>
      <c r="AC229" s="939">
        <v>0</v>
      </c>
      <c r="AD229" s="939">
        <v>0</v>
      </c>
      <c r="AE229" s="939">
        <v>9578442</v>
      </c>
      <c r="AF229" s="939">
        <v>8551556</v>
      </c>
      <c r="AG229" s="939">
        <v>1026886</v>
      </c>
      <c r="AH229" s="940" t="s">
        <v>2521</v>
      </c>
      <c r="AI229" s="941" t="s">
        <v>21282</v>
      </c>
      <c r="AJ229" s="941" t="s">
        <v>21276</v>
      </c>
      <c r="AK229" s="941" t="s">
        <v>21294</v>
      </c>
      <c r="AL229" s="1031" t="s">
        <v>2360</v>
      </c>
      <c r="AM229" s="936" t="s">
        <v>2239</v>
      </c>
      <c r="AN229" s="940" t="str">
        <f>_xlfn.XLOOKUP(A229,MPL!C:C,MPL!N:N, "Not Found",0)</f>
        <v>Obligated</v>
      </c>
      <c r="AO229" s="943">
        <f>_xlfn.LET(
_xlpm.r,_xlfn.XLOOKUP(A229,MPL!C:C,MPL!S:S, "",0),
IF(ISNUMBER(_xlpm.r),_xlpm.r,"")
)</f>
        <v>45222.480671296296</v>
      </c>
      <c r="AP229" s="943" t="str">
        <f t="shared" si="68"/>
        <v>Obligated</v>
      </c>
      <c r="AQ229" s="944">
        <v>0.75</v>
      </c>
      <c r="AR229" s="936">
        <v>1512708.8400000085</v>
      </c>
      <c r="AS229" s="936">
        <v>4834340.3700000495</v>
      </c>
      <c r="AT229" s="936"/>
      <c r="AU229" s="936">
        <f t="shared" si="69"/>
        <v>6347049.2100000577</v>
      </c>
      <c r="AV229" s="936">
        <f t="shared" si="70"/>
        <v>-2435685.5299999993</v>
      </c>
      <c r="AW229" s="945">
        <v>9311841.5299999993</v>
      </c>
      <c r="AX229" s="945">
        <v>720017</v>
      </c>
      <c r="AY229" s="945">
        <v>1705096</v>
      </c>
      <c r="AZ229" s="945">
        <v>277173</v>
      </c>
      <c r="BA229" s="945">
        <v>0</v>
      </c>
      <c r="BB229" s="945">
        <v>0</v>
      </c>
      <c r="BC229" s="945">
        <v>12014127.529999999</v>
      </c>
      <c r="BD229" s="945">
        <f t="shared" si="73"/>
        <v>11016937.529999999</v>
      </c>
      <c r="BE229" s="945">
        <f t="shared" si="71"/>
        <v>997190</v>
      </c>
      <c r="BF229" s="934" t="s">
        <v>2223</v>
      </c>
      <c r="BG229" s="949" t="s">
        <v>2217</v>
      </c>
      <c r="BH229" s="934" t="s">
        <v>2376</v>
      </c>
      <c r="BI229" s="946" t="e">
        <f t="shared" si="72"/>
        <v>#REF!</v>
      </c>
      <c r="BJ229" s="947" t="e">
        <v>#VALUE!</v>
      </c>
    </row>
    <row r="230" spans="1:62" s="807" customFormat="1" ht="114" customHeight="1">
      <c r="A230" s="933">
        <v>738971</v>
      </c>
      <c r="B230" s="934" t="s">
        <v>154</v>
      </c>
      <c r="C230" s="935" t="s">
        <v>35</v>
      </c>
      <c r="D230" s="934" t="s">
        <v>2116</v>
      </c>
      <c r="E230" s="913" t="s">
        <v>2209</v>
      </c>
      <c r="F230" s="914" t="s">
        <v>2210</v>
      </c>
      <c r="G230" s="936" t="e">
        <f>IF($AO230&lt;&gt;"",_xlfn.XLOOKUP(TEXT(A230,0),#REF!,#REF!,0),0)</f>
        <v>#REF!</v>
      </c>
      <c r="H230" s="936" t="e">
        <f>IF($AO230&lt;&gt;"",_xlfn.XLOOKUP(TEXT(A230,0),#REF!,#REF!,0),0)</f>
        <v>#REF!</v>
      </c>
      <c r="I230" s="936" t="e">
        <f>IF($AO230&lt;&gt;"", _xlfn.XLOOKUP(TEXT(A230,0),#REF!,#REF!,0),0)</f>
        <v>#REF!</v>
      </c>
      <c r="J230" s="936" t="e">
        <f>IF($AO230&lt;&gt;"",_xlfn.XLOOKUP(TEXT(A230,0),#REF!,#REF!,0),0)</f>
        <v>#REF!</v>
      </c>
      <c r="K230" s="936" t="e">
        <f>IF($AO230&lt;&gt;"",_xlfn.XLOOKUP(TEXT(A230,0),#REF!,#REF!,0),0)</f>
        <v>#REF!</v>
      </c>
      <c r="L230" s="936" t="e">
        <f>IF($AO230&lt;&gt;"",_xlfn.XLOOKUP(TEXT(A230,0),#REF!,#REF!,0),0)</f>
        <v>#REF!</v>
      </c>
      <c r="M230" s="937" t="e">
        <f t="shared" si="56"/>
        <v>#REF!</v>
      </c>
      <c r="N230" s="937" t="e">
        <f t="shared" si="57"/>
        <v>#REF!</v>
      </c>
      <c r="O230" s="937" t="e">
        <f t="shared" si="58"/>
        <v>#REF!</v>
      </c>
      <c r="P230" s="938" t="e">
        <f t="shared" si="59"/>
        <v>#REF!</v>
      </c>
      <c r="Q230" s="938" t="e">
        <f t="shared" si="60"/>
        <v>#REF!</v>
      </c>
      <c r="R230" s="938" t="e">
        <f t="shared" si="61"/>
        <v>#REF!</v>
      </c>
      <c r="S230" s="938" t="e">
        <f t="shared" si="62"/>
        <v>#REF!</v>
      </c>
      <c r="T230" s="938" t="e">
        <f t="shared" si="63"/>
        <v>#REF!</v>
      </c>
      <c r="U230" s="938" t="e">
        <f t="shared" si="64"/>
        <v>#REF!</v>
      </c>
      <c r="V230" s="938" t="e">
        <f t="shared" si="65"/>
        <v>#REF!</v>
      </c>
      <c r="W230" s="938" t="e">
        <f t="shared" si="66"/>
        <v>#REF!</v>
      </c>
      <c r="X230" s="938" t="e">
        <f t="shared" si="67"/>
        <v>#REF!</v>
      </c>
      <c r="Y230" s="989">
        <v>13884126</v>
      </c>
      <c r="Z230" s="989">
        <v>310287.99999999994</v>
      </c>
      <c r="AA230" s="989">
        <v>1643630</v>
      </c>
      <c r="AB230" s="989">
        <v>66835.67</v>
      </c>
      <c r="AC230" s="989">
        <v>0</v>
      </c>
      <c r="AD230" s="989">
        <v>0</v>
      </c>
      <c r="AE230" s="939">
        <v>15904879.67</v>
      </c>
      <c r="AF230" s="939">
        <v>15527756</v>
      </c>
      <c r="AG230" s="939">
        <v>377123.66999999993</v>
      </c>
      <c r="AH230" s="940" t="s">
        <v>2470</v>
      </c>
      <c r="AI230" s="941" t="s">
        <v>21273</v>
      </c>
      <c r="AJ230" s="941" t="s">
        <v>21274</v>
      </c>
      <c r="AK230" s="941" t="s">
        <v>21278</v>
      </c>
      <c r="AL230" s="936" t="s">
        <v>2393</v>
      </c>
      <c r="AM230" s="936" t="s">
        <v>2239</v>
      </c>
      <c r="AN230" s="940" t="str">
        <f>_xlfn.XLOOKUP(A230,MPL!C:C,MPL!N:N, "Not Found",0)</f>
        <v>Obligated</v>
      </c>
      <c r="AO230" s="943">
        <f>_xlfn.LET(
_xlpm.r,_xlfn.XLOOKUP(A230,MPL!C:C,MPL!S:S, "",0),
IF(ISNUMBER(_xlpm.r),_xlpm.r,"")
)</f>
        <v>45694.844328703701</v>
      </c>
      <c r="AP230" s="943" t="str">
        <f t="shared" si="68"/>
        <v>Obligated</v>
      </c>
      <c r="AQ230" s="944">
        <v>0.7</v>
      </c>
      <c r="AR230" s="936">
        <v>1300738.1600000078</v>
      </c>
      <c r="AS230" s="936">
        <v>12798397.580000009</v>
      </c>
      <c r="AT230" s="936"/>
      <c r="AU230" s="936">
        <f t="shared" si="69"/>
        <v>14099135.740000017</v>
      </c>
      <c r="AV230" s="936">
        <f t="shared" si="70"/>
        <v>0</v>
      </c>
      <c r="AW230" s="945">
        <v>13884126</v>
      </c>
      <c r="AX230" s="945">
        <v>310288</v>
      </c>
      <c r="AY230" s="945">
        <v>1643630</v>
      </c>
      <c r="AZ230" s="945">
        <v>66835.67</v>
      </c>
      <c r="BA230" s="945">
        <v>0</v>
      </c>
      <c r="BB230" s="945">
        <v>0</v>
      </c>
      <c r="BC230" s="945">
        <v>15904879.67</v>
      </c>
      <c r="BD230" s="945">
        <f t="shared" si="73"/>
        <v>15527756</v>
      </c>
      <c r="BE230" s="945">
        <f t="shared" si="71"/>
        <v>377123.67</v>
      </c>
      <c r="BF230" s="934" t="s">
        <v>2240</v>
      </c>
      <c r="BG230" s="935" t="s">
        <v>275</v>
      </c>
      <c r="BH230" s="934" t="s">
        <v>2276</v>
      </c>
      <c r="BI230" s="946" t="e">
        <f t="shared" si="72"/>
        <v>#REF!</v>
      </c>
      <c r="BJ230" s="947" t="e">
        <v>#VALUE!</v>
      </c>
    </row>
    <row r="231" spans="1:62" s="807" customFormat="1" ht="114" customHeight="1">
      <c r="A231" s="933">
        <v>542688</v>
      </c>
      <c r="B231" s="934" t="s">
        <v>39</v>
      </c>
      <c r="C231" s="935" t="s">
        <v>35</v>
      </c>
      <c r="D231" s="934" t="s">
        <v>2118</v>
      </c>
      <c r="E231" s="913" t="s">
        <v>2209</v>
      </c>
      <c r="F231" s="914" t="s">
        <v>2210</v>
      </c>
      <c r="G231" s="936" t="e">
        <f>IF($AO231&lt;&gt;"",_xlfn.XLOOKUP(TEXT(A231,0),#REF!,#REF!,0),0)</f>
        <v>#REF!</v>
      </c>
      <c r="H231" s="936" t="e">
        <f>IF($AO231&lt;&gt;"",_xlfn.XLOOKUP(TEXT(A231,0),#REF!,#REF!,0),0)</f>
        <v>#REF!</v>
      </c>
      <c r="I231" s="936" t="e">
        <f>IF($AO231&lt;&gt;"", _xlfn.XLOOKUP(TEXT(A231,0),#REF!,#REF!,0),0)</f>
        <v>#REF!</v>
      </c>
      <c r="J231" s="936" t="e">
        <f>IF($AO231&lt;&gt;"",_xlfn.XLOOKUP(TEXT(A231,0),#REF!,#REF!,0),0)</f>
        <v>#REF!</v>
      </c>
      <c r="K231" s="936" t="e">
        <f>IF($AO231&lt;&gt;"",_xlfn.XLOOKUP(TEXT(A231,0),#REF!,#REF!,0),0)</f>
        <v>#REF!</v>
      </c>
      <c r="L231" s="936" t="e">
        <f>IF($AO231&lt;&gt;"",_xlfn.XLOOKUP(TEXT(A231,0),#REF!,#REF!,0),0)</f>
        <v>#REF!</v>
      </c>
      <c r="M231" s="937" t="e">
        <f t="shared" si="56"/>
        <v>#REF!</v>
      </c>
      <c r="N231" s="937" t="e">
        <f t="shared" si="57"/>
        <v>#REF!</v>
      </c>
      <c r="O231" s="937" t="e">
        <f t="shared" si="58"/>
        <v>#REF!</v>
      </c>
      <c r="P231" s="938" t="e">
        <f t="shared" si="59"/>
        <v>#REF!</v>
      </c>
      <c r="Q231" s="938" t="e">
        <f t="shared" si="60"/>
        <v>#REF!</v>
      </c>
      <c r="R231" s="938" t="e">
        <f t="shared" si="61"/>
        <v>#REF!</v>
      </c>
      <c r="S231" s="938" t="e">
        <f t="shared" si="62"/>
        <v>#REF!</v>
      </c>
      <c r="T231" s="938" t="e">
        <f t="shared" si="63"/>
        <v>#REF!</v>
      </c>
      <c r="U231" s="938" t="e">
        <f t="shared" si="64"/>
        <v>#REF!</v>
      </c>
      <c r="V231" s="938" t="e">
        <f t="shared" si="65"/>
        <v>#REF!</v>
      </c>
      <c r="W231" s="938" t="e">
        <f t="shared" si="66"/>
        <v>#REF!</v>
      </c>
      <c r="X231" s="938" t="e">
        <f t="shared" si="67"/>
        <v>#REF!</v>
      </c>
      <c r="Y231" s="939">
        <v>17056591</v>
      </c>
      <c r="Z231" s="939">
        <v>1425202.1969826291</v>
      </c>
      <c r="AA231" s="939">
        <v>2565976</v>
      </c>
      <c r="AB231" s="939">
        <v>329317.80301737093</v>
      </c>
      <c r="AC231" s="939">
        <v>0</v>
      </c>
      <c r="AD231" s="939">
        <v>0</v>
      </c>
      <c r="AE231" s="939">
        <v>21377087</v>
      </c>
      <c r="AF231" s="939">
        <v>19622567</v>
      </c>
      <c r="AG231" s="939">
        <v>1754520</v>
      </c>
      <c r="AH231" s="940" t="s">
        <v>2521</v>
      </c>
      <c r="AI231" s="941" t="s">
        <v>21282</v>
      </c>
      <c r="AJ231" s="941" t="s">
        <v>21276</v>
      </c>
      <c r="AK231" s="941" t="s">
        <v>21285</v>
      </c>
      <c r="AL231" s="1031" t="s">
        <v>2360</v>
      </c>
      <c r="AM231" s="936" t="s">
        <v>2239</v>
      </c>
      <c r="AN231" s="940" t="str">
        <f>_xlfn.XLOOKUP(A231,MPL!C:C,MPL!N:N, "Not Found",0)</f>
        <v>Obligated</v>
      </c>
      <c r="AO231" s="943">
        <f>_xlfn.LET(
_xlpm.r,_xlfn.XLOOKUP(A231,MPL!C:C,MPL!S:S, "",0),
IF(ISNUMBER(_xlpm.r),_xlpm.r,"")
)</f>
        <v>44686.530312499999</v>
      </c>
      <c r="AP231" s="943" t="str">
        <f t="shared" si="68"/>
        <v>Obligated</v>
      </c>
      <c r="AQ231" s="944">
        <v>0.95</v>
      </c>
      <c r="AR231" s="936">
        <v>1020179.1499999985</v>
      </c>
      <c r="AS231" s="936">
        <v>12653210.520000007</v>
      </c>
      <c r="AT231" s="936"/>
      <c r="AU231" s="936">
        <f t="shared" si="69"/>
        <v>13673389.670000006</v>
      </c>
      <c r="AV231" s="936">
        <f t="shared" si="70"/>
        <v>-5404200.9037071988</v>
      </c>
      <c r="AW231" s="945">
        <v>21869280.099011883</v>
      </c>
      <c r="AX231" s="945">
        <v>807222.04290961463</v>
      </c>
      <c r="AY231" s="945">
        <v>4104785.7617857009</v>
      </c>
      <c r="AZ231" s="945">
        <v>0</v>
      </c>
      <c r="BA231" s="945">
        <v>0</v>
      </c>
      <c r="BB231" s="945">
        <v>0</v>
      </c>
      <c r="BC231" s="945">
        <v>26781287.903707199</v>
      </c>
      <c r="BD231" s="945">
        <f t="shared" si="73"/>
        <v>25974065.860797584</v>
      </c>
      <c r="BE231" s="945">
        <f t="shared" si="71"/>
        <v>807222.04290961463</v>
      </c>
      <c r="BF231" s="934" t="s">
        <v>2223</v>
      </c>
      <c r="BG231" s="949" t="s">
        <v>2220</v>
      </c>
      <c r="BH231" s="934" t="s">
        <v>2394</v>
      </c>
      <c r="BI231" s="946" t="e">
        <f t="shared" si="72"/>
        <v>#REF!</v>
      </c>
      <c r="BJ231" s="947" t="e">
        <v>#VALUE!</v>
      </c>
    </row>
    <row r="232" spans="1:62" s="827" customFormat="1" ht="114" customHeight="1">
      <c r="A232" s="933">
        <v>542690</v>
      </c>
      <c r="B232" s="934" t="s">
        <v>34</v>
      </c>
      <c r="C232" s="935" t="s">
        <v>35</v>
      </c>
      <c r="D232" s="934" t="s">
        <v>2118</v>
      </c>
      <c r="E232" s="913" t="s">
        <v>2209</v>
      </c>
      <c r="F232" s="914" t="s">
        <v>2210</v>
      </c>
      <c r="G232" s="936" t="e">
        <f>IF($AO232&lt;&gt;"",_xlfn.XLOOKUP(TEXT(A232,0),#REF!,#REF!,0),0)</f>
        <v>#REF!</v>
      </c>
      <c r="H232" s="936" t="e">
        <f>IF($AO232&lt;&gt;"",_xlfn.XLOOKUP(TEXT(A232,0),#REF!,#REF!,0),0)</f>
        <v>#REF!</v>
      </c>
      <c r="I232" s="936" t="e">
        <f>IF($AO232&lt;&gt;"", _xlfn.XLOOKUP(TEXT(A232,0),#REF!,#REF!,0),0)</f>
        <v>#REF!</v>
      </c>
      <c r="J232" s="936" t="e">
        <f>IF($AO232&lt;&gt;"",_xlfn.XLOOKUP(TEXT(A232,0),#REF!,#REF!,0),0)</f>
        <v>#REF!</v>
      </c>
      <c r="K232" s="936" t="e">
        <f>IF($AO232&lt;&gt;"",_xlfn.XLOOKUP(TEXT(A232,0),#REF!,#REF!,0),0)</f>
        <v>#REF!</v>
      </c>
      <c r="L232" s="936" t="e">
        <f>IF($AO232&lt;&gt;"",_xlfn.XLOOKUP(TEXT(A232,0),#REF!,#REF!,0),0)</f>
        <v>#REF!</v>
      </c>
      <c r="M232" s="937" t="e">
        <f t="shared" si="56"/>
        <v>#REF!</v>
      </c>
      <c r="N232" s="937" t="e">
        <f t="shared" si="57"/>
        <v>#REF!</v>
      </c>
      <c r="O232" s="937" t="e">
        <f t="shared" si="58"/>
        <v>#REF!</v>
      </c>
      <c r="P232" s="938" t="e">
        <f t="shared" si="59"/>
        <v>#REF!</v>
      </c>
      <c r="Q232" s="938" t="e">
        <f t="shared" si="60"/>
        <v>#REF!</v>
      </c>
      <c r="R232" s="938" t="e">
        <f t="shared" si="61"/>
        <v>#REF!</v>
      </c>
      <c r="S232" s="938" t="e">
        <f t="shared" si="62"/>
        <v>#REF!</v>
      </c>
      <c r="T232" s="938" t="e">
        <f t="shared" si="63"/>
        <v>#REF!</v>
      </c>
      <c r="U232" s="938" t="e">
        <f t="shared" si="64"/>
        <v>#REF!</v>
      </c>
      <c r="V232" s="938" t="e">
        <f t="shared" si="65"/>
        <v>#REF!</v>
      </c>
      <c r="W232" s="938" t="e">
        <f t="shared" si="66"/>
        <v>#REF!</v>
      </c>
      <c r="X232" s="938" t="e">
        <f t="shared" si="67"/>
        <v>#REF!</v>
      </c>
      <c r="Y232" s="939">
        <v>5640236</v>
      </c>
      <c r="Z232" s="939">
        <v>197986.28813758784</v>
      </c>
      <c r="AA232" s="939">
        <v>984819</v>
      </c>
      <c r="AB232" s="939">
        <v>48872.711862412172</v>
      </c>
      <c r="AC232" s="939">
        <v>0</v>
      </c>
      <c r="AD232" s="939">
        <v>0</v>
      </c>
      <c r="AE232" s="939">
        <v>6871914</v>
      </c>
      <c r="AF232" s="939">
        <v>6625055</v>
      </c>
      <c r="AG232" s="939">
        <v>246859</v>
      </c>
      <c r="AH232" s="940" t="s">
        <v>2521</v>
      </c>
      <c r="AI232" s="941" t="s">
        <v>21282</v>
      </c>
      <c r="AJ232" s="941" t="s">
        <v>21276</v>
      </c>
      <c r="AK232" s="941" t="s">
        <v>21298</v>
      </c>
      <c r="AL232" s="1031" t="s">
        <v>2360</v>
      </c>
      <c r="AM232" s="936" t="s">
        <v>2239</v>
      </c>
      <c r="AN232" s="940" t="str">
        <f>_xlfn.XLOOKUP(A232,MPL!C:C,MPL!N:N, "Not Found",0)</f>
        <v>Obligated</v>
      </c>
      <c r="AO232" s="943">
        <f>_xlfn.LET(
_xlpm.r,_xlfn.XLOOKUP(A232,MPL!C:C,MPL!S:S, "",0),
IF(ISNUMBER(_xlpm.r),_xlpm.r,"")
)</f>
        <v>44686.472141203703</v>
      </c>
      <c r="AP232" s="943" t="str">
        <f t="shared" si="68"/>
        <v>Obligated</v>
      </c>
      <c r="AQ232" s="944">
        <v>0.95</v>
      </c>
      <c r="AR232" s="936">
        <v>688794.97999999975</v>
      </c>
      <c r="AS232" s="936">
        <v>4580838.1999999965</v>
      </c>
      <c r="AT232" s="936"/>
      <c r="AU232" s="936">
        <f t="shared" si="69"/>
        <v>5269633.179999996</v>
      </c>
      <c r="AV232" s="936">
        <f t="shared" si="70"/>
        <v>-2632720.3825707436</v>
      </c>
      <c r="AW232" s="945">
        <v>7730315.5622104052</v>
      </c>
      <c r="AX232" s="945">
        <v>179642</v>
      </c>
      <c r="AY232" s="945">
        <v>1530438.4908742411</v>
      </c>
      <c r="AZ232" s="945">
        <v>64238</v>
      </c>
      <c r="BA232" s="945">
        <v>0</v>
      </c>
      <c r="BB232" s="945">
        <v>0</v>
      </c>
      <c r="BC232" s="945">
        <v>9504634.3825707436</v>
      </c>
      <c r="BD232" s="945">
        <f t="shared" si="73"/>
        <v>9260754.0530846454</v>
      </c>
      <c r="BE232" s="945">
        <f t="shared" si="71"/>
        <v>243880</v>
      </c>
      <c r="BF232" s="934" t="s">
        <v>2223</v>
      </c>
      <c r="BG232" s="949" t="s">
        <v>2224</v>
      </c>
      <c r="BH232" s="934" t="s">
        <v>2395</v>
      </c>
      <c r="BI232" s="946" t="e">
        <f t="shared" si="72"/>
        <v>#REF!</v>
      </c>
      <c r="BJ232" s="947" t="e">
        <v>#VALUE!</v>
      </c>
    </row>
    <row r="233" spans="1:62" s="807" customFormat="1" ht="114" customHeight="1">
      <c r="A233" s="933">
        <v>542687</v>
      </c>
      <c r="B233" s="934" t="s">
        <v>37</v>
      </c>
      <c r="C233" s="935" t="s">
        <v>35</v>
      </c>
      <c r="D233" s="934" t="s">
        <v>2118</v>
      </c>
      <c r="E233" s="913" t="s">
        <v>2209</v>
      </c>
      <c r="F233" s="914" t="s">
        <v>2210</v>
      </c>
      <c r="G233" s="936" t="e">
        <f>IF($AO233&lt;&gt;"",_xlfn.XLOOKUP(TEXT(A233,0),#REF!,#REF!,0),0)</f>
        <v>#REF!</v>
      </c>
      <c r="H233" s="936" t="e">
        <f>IF($AO233&lt;&gt;"",_xlfn.XLOOKUP(TEXT(A233,0),#REF!,#REF!,0),0)</f>
        <v>#REF!</v>
      </c>
      <c r="I233" s="936" t="e">
        <f>IF($AO233&lt;&gt;"", _xlfn.XLOOKUP(TEXT(A233,0),#REF!,#REF!,0),0)</f>
        <v>#REF!</v>
      </c>
      <c r="J233" s="936" t="e">
        <f>IF($AO233&lt;&gt;"",_xlfn.XLOOKUP(TEXT(A233,0),#REF!,#REF!,0),0)</f>
        <v>#REF!</v>
      </c>
      <c r="K233" s="936" t="e">
        <f>IF($AO233&lt;&gt;"",_xlfn.XLOOKUP(TEXT(A233,0),#REF!,#REF!,0),0)</f>
        <v>#REF!</v>
      </c>
      <c r="L233" s="936" t="e">
        <f>IF($AO233&lt;&gt;"",_xlfn.XLOOKUP(TEXT(A233,0),#REF!,#REF!,0),0)</f>
        <v>#REF!</v>
      </c>
      <c r="M233" s="937" t="e">
        <f t="shared" si="56"/>
        <v>#REF!</v>
      </c>
      <c r="N233" s="937" t="e">
        <f t="shared" si="57"/>
        <v>#REF!</v>
      </c>
      <c r="O233" s="937" t="e">
        <f t="shared" si="58"/>
        <v>#REF!</v>
      </c>
      <c r="P233" s="938" t="e">
        <f t="shared" si="59"/>
        <v>#REF!</v>
      </c>
      <c r="Q233" s="938" t="e">
        <f t="shared" si="60"/>
        <v>#REF!</v>
      </c>
      <c r="R233" s="938" t="e">
        <f t="shared" si="61"/>
        <v>#REF!</v>
      </c>
      <c r="S233" s="938" t="e">
        <f t="shared" si="62"/>
        <v>#REF!</v>
      </c>
      <c r="T233" s="938" t="e">
        <f t="shared" si="63"/>
        <v>#REF!</v>
      </c>
      <c r="U233" s="938" t="e">
        <f t="shared" si="64"/>
        <v>#REF!</v>
      </c>
      <c r="V233" s="938" t="e">
        <f t="shared" si="65"/>
        <v>#REF!</v>
      </c>
      <c r="W233" s="938" t="e">
        <f t="shared" si="66"/>
        <v>#REF!</v>
      </c>
      <c r="X233" s="938" t="e">
        <f t="shared" si="67"/>
        <v>#REF!</v>
      </c>
      <c r="Y233" s="939">
        <v>10510560</v>
      </c>
      <c r="Z233" s="939">
        <v>793672.89365164039</v>
      </c>
      <c r="AA233" s="939">
        <v>1674019</v>
      </c>
      <c r="AB233" s="939">
        <v>194038.10634835964</v>
      </c>
      <c r="AC233" s="939">
        <v>0</v>
      </c>
      <c r="AD233" s="939">
        <v>0</v>
      </c>
      <c r="AE233" s="939">
        <v>13172290</v>
      </c>
      <c r="AF233" s="939">
        <v>12184579</v>
      </c>
      <c r="AG233" s="939">
        <v>987711</v>
      </c>
      <c r="AH233" s="940" t="s">
        <v>2521</v>
      </c>
      <c r="AI233" s="941" t="s">
        <v>21282</v>
      </c>
      <c r="AJ233" s="941" t="s">
        <v>21276</v>
      </c>
      <c r="AK233" s="941" t="s">
        <v>21291</v>
      </c>
      <c r="AL233" s="1031" t="s">
        <v>2360</v>
      </c>
      <c r="AM233" s="936" t="s">
        <v>2239</v>
      </c>
      <c r="AN233" s="940" t="str">
        <f>_xlfn.XLOOKUP(A233,MPL!C:C,MPL!N:N, "Not Found",0)</f>
        <v>Obligated</v>
      </c>
      <c r="AO233" s="943">
        <f>_xlfn.LET(
_xlpm.r,_xlfn.XLOOKUP(A233,MPL!C:C,MPL!S:S, "",0),
IF(ISNUMBER(_xlpm.r),_xlpm.r,"")
)</f>
        <v>44701.503750000003</v>
      </c>
      <c r="AP233" s="943" t="str">
        <f t="shared" si="68"/>
        <v>Obligated</v>
      </c>
      <c r="AQ233" s="944">
        <v>0.93</v>
      </c>
      <c r="AR233" s="936">
        <v>1075763.8200000008</v>
      </c>
      <c r="AS233" s="936">
        <v>5981576.9100000411</v>
      </c>
      <c r="AT233" s="936"/>
      <c r="AU233" s="936">
        <f t="shared" si="69"/>
        <v>7057340.7300000414</v>
      </c>
      <c r="AV233" s="936">
        <f t="shared" si="70"/>
        <v>-2558086.0355801359</v>
      </c>
      <c r="AW233" s="945">
        <v>12791189.821906941</v>
      </c>
      <c r="AX233" s="945">
        <v>426332.48254532751</v>
      </c>
      <c r="AY233" s="945">
        <v>2512853.7311278675</v>
      </c>
      <c r="AZ233" s="945">
        <v>0</v>
      </c>
      <c r="BA233" s="945">
        <v>0</v>
      </c>
      <c r="BB233" s="945">
        <v>0</v>
      </c>
      <c r="BC233" s="945">
        <v>15730376.035580136</v>
      </c>
      <c r="BD233" s="945">
        <f t="shared" si="73"/>
        <v>15304043.553034808</v>
      </c>
      <c r="BE233" s="945">
        <f t="shared" si="71"/>
        <v>426332.48254532751</v>
      </c>
      <c r="BF233" s="934" t="s">
        <v>2223</v>
      </c>
      <c r="BG233" s="949" t="s">
        <v>2391</v>
      </c>
      <c r="BH233" s="934" t="s">
        <v>2396</v>
      </c>
      <c r="BI233" s="946" t="e">
        <f t="shared" si="72"/>
        <v>#REF!</v>
      </c>
      <c r="BJ233" s="947" t="e">
        <v>#VALUE!</v>
      </c>
    </row>
    <row r="234" spans="1:62" s="807" customFormat="1" ht="114" customHeight="1">
      <c r="A234" s="933">
        <v>698579</v>
      </c>
      <c r="B234" s="934" t="s">
        <v>113</v>
      </c>
      <c r="C234" s="935" t="s">
        <v>35</v>
      </c>
      <c r="D234" s="934" t="s">
        <v>2118</v>
      </c>
      <c r="E234" s="913" t="s">
        <v>2209</v>
      </c>
      <c r="F234" s="914" t="s">
        <v>2210</v>
      </c>
      <c r="G234" s="936" t="e">
        <f>IF($AO234&lt;&gt;"",_xlfn.XLOOKUP(TEXT(A234,0),#REF!,#REF!,0),0)</f>
        <v>#REF!</v>
      </c>
      <c r="H234" s="936" t="e">
        <f>IF($AO234&lt;&gt;"",_xlfn.XLOOKUP(TEXT(A234,0),#REF!,#REF!,0),0)</f>
        <v>#REF!</v>
      </c>
      <c r="I234" s="936" t="e">
        <f>IF($AO234&lt;&gt;"", _xlfn.XLOOKUP(TEXT(A234,0),#REF!,#REF!,0),0)</f>
        <v>#REF!</v>
      </c>
      <c r="J234" s="936" t="e">
        <f>IF($AO234&lt;&gt;"",_xlfn.XLOOKUP(TEXT(A234,0),#REF!,#REF!,0),0)</f>
        <v>#REF!</v>
      </c>
      <c r="K234" s="936" t="e">
        <f>IF($AO234&lt;&gt;"",_xlfn.XLOOKUP(TEXT(A234,0),#REF!,#REF!,0),0)</f>
        <v>#REF!</v>
      </c>
      <c r="L234" s="936" t="e">
        <f>IF($AO234&lt;&gt;"",_xlfn.XLOOKUP(TEXT(A234,0),#REF!,#REF!,0),0)</f>
        <v>#REF!</v>
      </c>
      <c r="M234" s="937" t="e">
        <f t="shared" si="56"/>
        <v>#REF!</v>
      </c>
      <c r="N234" s="937" t="e">
        <f t="shared" si="57"/>
        <v>#REF!</v>
      </c>
      <c r="O234" s="937" t="e">
        <f t="shared" si="58"/>
        <v>#REF!</v>
      </c>
      <c r="P234" s="938" t="e">
        <f t="shared" si="59"/>
        <v>#REF!</v>
      </c>
      <c r="Q234" s="938" t="e">
        <f t="shared" si="60"/>
        <v>#REF!</v>
      </c>
      <c r="R234" s="938" t="e">
        <f t="shared" si="61"/>
        <v>#REF!</v>
      </c>
      <c r="S234" s="938" t="e">
        <f t="shared" si="62"/>
        <v>#REF!</v>
      </c>
      <c r="T234" s="938" t="e">
        <f t="shared" si="63"/>
        <v>#REF!</v>
      </c>
      <c r="U234" s="938" t="e">
        <f t="shared" si="64"/>
        <v>#REF!</v>
      </c>
      <c r="V234" s="938" t="e">
        <f t="shared" si="65"/>
        <v>#REF!</v>
      </c>
      <c r="W234" s="938" t="e">
        <f t="shared" si="66"/>
        <v>#REF!</v>
      </c>
      <c r="X234" s="938" t="e">
        <f t="shared" si="67"/>
        <v>#REF!</v>
      </c>
      <c r="Y234" s="989">
        <v>9591989.9000000004</v>
      </c>
      <c r="Z234" s="989">
        <v>925633.77000000025</v>
      </c>
      <c r="AA234" s="989">
        <v>1873982.08</v>
      </c>
      <c r="AB234" s="989">
        <v>414167.51</v>
      </c>
      <c r="AC234" s="989">
        <v>0</v>
      </c>
      <c r="AD234" s="989">
        <v>0</v>
      </c>
      <c r="AE234" s="939">
        <v>12805773.260000002</v>
      </c>
      <c r="AF234" s="939">
        <v>11465971.98</v>
      </c>
      <c r="AG234" s="939">
        <v>1339801.2800000003</v>
      </c>
      <c r="AH234" s="940" t="s">
        <v>2521</v>
      </c>
      <c r="AI234" s="941" t="s">
        <v>21282</v>
      </c>
      <c r="AJ234" s="941" t="s">
        <v>21274</v>
      </c>
      <c r="AK234" s="941" t="s">
        <v>21300</v>
      </c>
      <c r="AL234" s="1031" t="s">
        <v>2360</v>
      </c>
      <c r="AM234" s="936" t="s">
        <v>2239</v>
      </c>
      <c r="AN234" s="940" t="str">
        <f>_xlfn.XLOOKUP(A234,MPL!C:C,MPL!N:N, "Not Found",0)</f>
        <v>Obligated</v>
      </c>
      <c r="AO234" s="943">
        <f>_xlfn.LET(
_xlpm.r,_xlfn.XLOOKUP(A234,MPL!C:C,MPL!S:S, "",0),
IF(ISNUMBER(_xlpm.r),_xlpm.r,"")
)</f>
        <v>45373.42796296296</v>
      </c>
      <c r="AP234" s="943" t="str">
        <f t="shared" si="68"/>
        <v>Obligated</v>
      </c>
      <c r="AQ234" s="944">
        <v>0.56999999999999995</v>
      </c>
      <c r="AR234" s="936">
        <v>532947.20999999938</v>
      </c>
      <c r="AS234" s="936">
        <v>8580713.7400000114</v>
      </c>
      <c r="AT234" s="936"/>
      <c r="AU234" s="936">
        <f t="shared" si="69"/>
        <v>9113660.9500000104</v>
      </c>
      <c r="AV234" s="936">
        <f t="shared" si="70"/>
        <v>1521025.0200000014</v>
      </c>
      <c r="AW234" s="945">
        <v>8070964.96</v>
      </c>
      <c r="AX234" s="945">
        <v>925633.77</v>
      </c>
      <c r="AY234" s="945">
        <v>1873982</v>
      </c>
      <c r="AZ234" s="945">
        <v>414167.51</v>
      </c>
      <c r="BA234" s="945">
        <v>0</v>
      </c>
      <c r="BB234" s="945">
        <v>0</v>
      </c>
      <c r="BC234" s="945">
        <v>11284748.24</v>
      </c>
      <c r="BD234" s="945">
        <f t="shared" si="73"/>
        <v>9944946.9600000009</v>
      </c>
      <c r="BE234" s="945">
        <f t="shared" si="71"/>
        <v>1339801.28</v>
      </c>
      <c r="BF234" s="934" t="s">
        <v>2240</v>
      </c>
      <c r="BG234" s="935" t="s">
        <v>275</v>
      </c>
      <c r="BH234" s="934" t="s">
        <v>2276</v>
      </c>
      <c r="BI234" s="946" t="e">
        <f t="shared" si="72"/>
        <v>#REF!</v>
      </c>
      <c r="BJ234" s="947" t="e">
        <v>#VALUE!</v>
      </c>
    </row>
    <row r="235" spans="1:62" s="807" customFormat="1" ht="114" customHeight="1">
      <c r="A235" s="933">
        <v>801166</v>
      </c>
      <c r="B235" s="934" t="s">
        <v>202</v>
      </c>
      <c r="C235" s="935" t="s">
        <v>35</v>
      </c>
      <c r="D235" s="934" t="s">
        <v>2121</v>
      </c>
      <c r="E235" s="913" t="s">
        <v>2209</v>
      </c>
      <c r="F235" s="914" t="s">
        <v>2210</v>
      </c>
      <c r="G235" s="936" t="e">
        <f>IF($AO235&lt;&gt;"",_xlfn.XLOOKUP(TEXT(A235,0),#REF!,#REF!,0),0)</f>
        <v>#REF!</v>
      </c>
      <c r="H235" s="936" t="e">
        <f>IF($AO235&lt;&gt;"",_xlfn.XLOOKUP(TEXT(A235,0),#REF!,#REF!,0),0)</f>
        <v>#REF!</v>
      </c>
      <c r="I235" s="936" t="e">
        <f>IF($AO235&lt;&gt;"", _xlfn.XLOOKUP(TEXT(A235,0),#REF!,#REF!,0),0)</f>
        <v>#REF!</v>
      </c>
      <c r="J235" s="936" t="e">
        <f>IF($AO235&lt;&gt;"",_xlfn.XLOOKUP(TEXT(A235,0),#REF!,#REF!,0),0)</f>
        <v>#REF!</v>
      </c>
      <c r="K235" s="936" t="e">
        <f>IF($AO235&lt;&gt;"",_xlfn.XLOOKUP(TEXT(A235,0),#REF!,#REF!,0),0)</f>
        <v>#REF!</v>
      </c>
      <c r="L235" s="936" t="e">
        <f>IF($AO235&lt;&gt;"",_xlfn.XLOOKUP(TEXT(A235,0),#REF!,#REF!,0),0)</f>
        <v>#REF!</v>
      </c>
      <c r="M235" s="937" t="e">
        <f t="shared" si="56"/>
        <v>#REF!</v>
      </c>
      <c r="N235" s="937" t="e">
        <f t="shared" si="57"/>
        <v>#REF!</v>
      </c>
      <c r="O235" s="937" t="e">
        <f t="shared" si="58"/>
        <v>#REF!</v>
      </c>
      <c r="P235" s="938" t="e">
        <f t="shared" si="59"/>
        <v>#REF!</v>
      </c>
      <c r="Q235" s="938" t="e">
        <f t="shared" si="60"/>
        <v>#REF!</v>
      </c>
      <c r="R235" s="938" t="e">
        <f t="shared" si="61"/>
        <v>#REF!</v>
      </c>
      <c r="S235" s="938" t="e">
        <f t="shared" si="62"/>
        <v>#REF!</v>
      </c>
      <c r="T235" s="938" t="e">
        <f t="shared" si="63"/>
        <v>#REF!</v>
      </c>
      <c r="U235" s="938" t="e">
        <f t="shared" si="64"/>
        <v>#REF!</v>
      </c>
      <c r="V235" s="938" t="e">
        <f t="shared" si="65"/>
        <v>#REF!</v>
      </c>
      <c r="W235" s="938" t="e">
        <f t="shared" si="66"/>
        <v>#REF!</v>
      </c>
      <c r="X235" s="938" t="e">
        <f t="shared" si="67"/>
        <v>#REF!</v>
      </c>
      <c r="Y235" s="939">
        <v>19979701.469999999</v>
      </c>
      <c r="Z235" s="939">
        <v>0</v>
      </c>
      <c r="AA235" s="939">
        <v>1724565.72</v>
      </c>
      <c r="AB235" s="939">
        <v>0</v>
      </c>
      <c r="AC235" s="939">
        <v>2135838.13</v>
      </c>
      <c r="AD235" s="939">
        <v>0</v>
      </c>
      <c r="AE235" s="939">
        <v>23840105.319999997</v>
      </c>
      <c r="AF235" s="939">
        <v>23840105.319999997</v>
      </c>
      <c r="AG235" s="939">
        <v>0</v>
      </c>
      <c r="AH235" s="940" t="s">
        <v>2521</v>
      </c>
      <c r="AI235" s="941" t="s">
        <v>21327</v>
      </c>
      <c r="AJ235" s="941" t="s">
        <v>21331</v>
      </c>
      <c r="AK235" s="941" t="s">
        <v>21332</v>
      </c>
      <c r="AL235" s="936" t="s">
        <v>2275</v>
      </c>
      <c r="AM235" s="936" t="s">
        <v>2282</v>
      </c>
      <c r="AN235" s="940" t="str">
        <f>_xlfn.XLOOKUP(A235,MPL!C:C,MPL!N:N, "Not Found",0)</f>
        <v>Obligated</v>
      </c>
      <c r="AO235" s="943">
        <f>_xlfn.LET(
_xlpm.r,_xlfn.XLOOKUP(A235,MPL!C:C,MPL!S:S, "",0),
IF(ISNUMBER(_xlpm.r),_xlpm.r,"")
)</f>
        <v>46030.678483796299</v>
      </c>
      <c r="AP235" s="943" t="str">
        <f t="shared" si="68"/>
        <v>Obligated</v>
      </c>
      <c r="AQ235" s="944">
        <v>0</v>
      </c>
      <c r="AR235" s="936">
        <v>1877483.6600000006</v>
      </c>
      <c r="AS235" s="936">
        <v>75764.589999999924</v>
      </c>
      <c r="AT235" s="936"/>
      <c r="AU235" s="936">
        <f t="shared" si="69"/>
        <v>1953248.2500000005</v>
      </c>
      <c r="AV235" s="936">
        <f t="shared" si="70"/>
        <v>237614.24999999627</v>
      </c>
      <c r="AW235" s="945">
        <v>18342600.149999999</v>
      </c>
      <c r="AX235" s="945">
        <v>1465349.66</v>
      </c>
      <c r="AY235" s="945">
        <v>1564501.94</v>
      </c>
      <c r="AZ235" s="945">
        <v>153975.57</v>
      </c>
      <c r="BA235" s="945">
        <v>1578988.43</v>
      </c>
      <c r="BB235" s="945">
        <v>497075.32</v>
      </c>
      <c r="BC235" s="945">
        <v>23602491.07</v>
      </c>
      <c r="BD235" s="945">
        <v>21486090.52</v>
      </c>
      <c r="BE235" s="945">
        <f t="shared" si="71"/>
        <v>2116400.5499999998</v>
      </c>
      <c r="BF235" s="934" t="s">
        <v>2227</v>
      </c>
      <c r="BG235" s="949" t="s">
        <v>2235</v>
      </c>
      <c r="BH235" s="934" t="s">
        <v>2397</v>
      </c>
      <c r="BI235" s="946" t="e">
        <f t="shared" si="72"/>
        <v>#REF!</v>
      </c>
      <c r="BJ235" s="947" t="e">
        <v>#VALUE!</v>
      </c>
    </row>
    <row r="236" spans="1:62" s="807" customFormat="1" ht="114" customHeight="1">
      <c r="A236" s="933">
        <v>812569</v>
      </c>
      <c r="B236" s="934" t="s">
        <v>171</v>
      </c>
      <c r="C236" s="935" t="s">
        <v>35</v>
      </c>
      <c r="D236" s="934" t="s">
        <v>2121</v>
      </c>
      <c r="E236" s="913" t="s">
        <v>2209</v>
      </c>
      <c r="F236" s="914" t="s">
        <v>2210</v>
      </c>
      <c r="G236" s="936" t="e">
        <f>IF($AO236&lt;&gt;"",_xlfn.XLOOKUP(TEXT(A236,0),#REF!,#REF!,0),0)</f>
        <v>#REF!</v>
      </c>
      <c r="H236" s="936" t="e">
        <f>IF($AO236&lt;&gt;"",_xlfn.XLOOKUP(TEXT(A236,0),#REF!,#REF!,0),0)</f>
        <v>#REF!</v>
      </c>
      <c r="I236" s="936" t="e">
        <f>IF($AO236&lt;&gt;"", _xlfn.XLOOKUP(TEXT(A236,0),#REF!,#REF!,0),0)</f>
        <v>#REF!</v>
      </c>
      <c r="J236" s="936" t="e">
        <f>IF($AO236&lt;&gt;"",_xlfn.XLOOKUP(TEXT(A236,0),#REF!,#REF!,0),0)</f>
        <v>#REF!</v>
      </c>
      <c r="K236" s="936" t="e">
        <f>IF($AO236&lt;&gt;"",_xlfn.XLOOKUP(TEXT(A236,0),#REF!,#REF!,0),0)</f>
        <v>#REF!</v>
      </c>
      <c r="L236" s="936" t="e">
        <f>IF($AO236&lt;&gt;"",_xlfn.XLOOKUP(TEXT(A236,0),#REF!,#REF!,0),0)</f>
        <v>#REF!</v>
      </c>
      <c r="M236" s="937" t="e">
        <f t="shared" si="56"/>
        <v>#REF!</v>
      </c>
      <c r="N236" s="937" t="e">
        <f t="shared" si="57"/>
        <v>#REF!</v>
      </c>
      <c r="O236" s="937" t="e">
        <f t="shared" si="58"/>
        <v>#REF!</v>
      </c>
      <c r="P236" s="938" t="e">
        <f t="shared" si="59"/>
        <v>#REF!</v>
      </c>
      <c r="Q236" s="938" t="e">
        <f t="shared" si="60"/>
        <v>#REF!</v>
      </c>
      <c r="R236" s="938" t="e">
        <f t="shared" si="61"/>
        <v>#REF!</v>
      </c>
      <c r="S236" s="938" t="e">
        <f t="shared" si="62"/>
        <v>#REF!</v>
      </c>
      <c r="T236" s="938" t="e">
        <f t="shared" si="63"/>
        <v>#REF!</v>
      </c>
      <c r="U236" s="938" t="e">
        <f t="shared" si="64"/>
        <v>#REF!</v>
      </c>
      <c r="V236" s="938" t="e">
        <f t="shared" si="65"/>
        <v>#REF!</v>
      </c>
      <c r="W236" s="938" t="e">
        <f t="shared" si="66"/>
        <v>#REF!</v>
      </c>
      <c r="X236" s="938" t="e">
        <f t="shared" si="67"/>
        <v>#REF!</v>
      </c>
      <c r="Y236" s="939">
        <v>10019547.43</v>
      </c>
      <c r="Z236" s="939">
        <v>1071193.2600000002</v>
      </c>
      <c r="AA236" s="939">
        <v>1552343.58</v>
      </c>
      <c r="AB236" s="939">
        <v>168085.95</v>
      </c>
      <c r="AC236" s="939">
        <v>399838.42</v>
      </c>
      <c r="AD236" s="939">
        <v>57779.14</v>
      </c>
      <c r="AE236" s="939">
        <v>13268787.779999999</v>
      </c>
      <c r="AF236" s="939">
        <v>11971729.43</v>
      </c>
      <c r="AG236" s="939">
        <v>1297058.3500000001</v>
      </c>
      <c r="AH236" s="940" t="s">
        <v>2521</v>
      </c>
      <c r="AI236" s="941" t="s">
        <v>21327</v>
      </c>
      <c r="AJ236" s="941" t="s">
        <v>2207</v>
      </c>
      <c r="AK236" s="941" t="s">
        <v>21328</v>
      </c>
      <c r="AL236" s="936" t="s">
        <v>2281</v>
      </c>
      <c r="AM236" s="936" t="s">
        <v>2282</v>
      </c>
      <c r="AN236" s="940" t="str">
        <f>_xlfn.XLOOKUP(A236,MPL!C:C,MPL!N:N, "Not Found",0)</f>
        <v>Obligated</v>
      </c>
      <c r="AO236" s="943">
        <f>_xlfn.LET(
_xlpm.r,_xlfn.XLOOKUP(A236,MPL!C:C,MPL!S:S, "",0),
IF(ISNUMBER(_xlpm.r),_xlpm.r,"")
)</f>
        <v>45925.677384259259</v>
      </c>
      <c r="AP236" s="943" t="str">
        <f t="shared" si="68"/>
        <v>Obligated</v>
      </c>
      <c r="AQ236" s="944">
        <v>0</v>
      </c>
      <c r="AR236" s="936">
        <v>1669007.4499999988</v>
      </c>
      <c r="AS236" s="936">
        <v>28392.260000000013</v>
      </c>
      <c r="AT236" s="936"/>
      <c r="AU236" s="936">
        <f t="shared" si="69"/>
        <v>1697399.7099999988</v>
      </c>
      <c r="AV236" s="936">
        <f t="shared" si="70"/>
        <v>728085.47999999858</v>
      </c>
      <c r="AW236" s="945">
        <v>9913132.8399999999</v>
      </c>
      <c r="AX236" s="945">
        <v>597420.75</v>
      </c>
      <c r="AY236" s="945">
        <v>1301050.25</v>
      </c>
      <c r="AZ236" s="945">
        <v>86144.8</v>
      </c>
      <c r="BA236" s="945">
        <v>547637.41</v>
      </c>
      <c r="BB236" s="945">
        <v>95316.25</v>
      </c>
      <c r="BC236" s="945">
        <v>12540702.300000001</v>
      </c>
      <c r="BD236" s="945">
        <v>11761820.5</v>
      </c>
      <c r="BE236" s="945">
        <f t="shared" si="71"/>
        <v>778881.8</v>
      </c>
      <c r="BF236" s="934" t="s">
        <v>2223</v>
      </c>
      <c r="BG236" s="949" t="s">
        <v>2224</v>
      </c>
      <c r="BH236" s="934" t="s">
        <v>2398</v>
      </c>
      <c r="BI236" s="946" t="e">
        <f t="shared" si="72"/>
        <v>#REF!</v>
      </c>
      <c r="BJ236" s="947" t="e">
        <v>#VALUE!</v>
      </c>
    </row>
    <row r="237" spans="1:62" s="807" customFormat="1" ht="114" customHeight="1">
      <c r="A237" s="933">
        <v>798275</v>
      </c>
      <c r="B237" s="934" t="s">
        <v>185</v>
      </c>
      <c r="C237" s="935" t="s">
        <v>35</v>
      </c>
      <c r="D237" s="934" t="s">
        <v>2121</v>
      </c>
      <c r="E237" s="913" t="s">
        <v>2209</v>
      </c>
      <c r="F237" s="914" t="s">
        <v>2210</v>
      </c>
      <c r="G237" s="936" t="e">
        <f>IF($AO237&lt;&gt;"",_xlfn.XLOOKUP(TEXT(A237,0),#REF!,#REF!,0),0)</f>
        <v>#REF!</v>
      </c>
      <c r="H237" s="936" t="e">
        <f>IF($AO237&lt;&gt;"",_xlfn.XLOOKUP(TEXT(A237,0),#REF!,#REF!,0),0)</f>
        <v>#REF!</v>
      </c>
      <c r="I237" s="936" t="e">
        <f>IF($AO237&lt;&gt;"", _xlfn.XLOOKUP(TEXT(A237,0),#REF!,#REF!,0),0)</f>
        <v>#REF!</v>
      </c>
      <c r="J237" s="936" t="e">
        <f>IF($AO237&lt;&gt;"",_xlfn.XLOOKUP(TEXT(A237,0),#REF!,#REF!,0),0)</f>
        <v>#REF!</v>
      </c>
      <c r="K237" s="936" t="e">
        <f>IF($AO237&lt;&gt;"",_xlfn.XLOOKUP(TEXT(A237,0),#REF!,#REF!,0),0)</f>
        <v>#REF!</v>
      </c>
      <c r="L237" s="936" t="e">
        <f>IF($AO237&lt;&gt;"",_xlfn.XLOOKUP(TEXT(A237,0),#REF!,#REF!,0),0)</f>
        <v>#REF!</v>
      </c>
      <c r="M237" s="937" t="e">
        <f t="shared" si="56"/>
        <v>#REF!</v>
      </c>
      <c r="N237" s="937" t="e">
        <f t="shared" si="57"/>
        <v>#REF!</v>
      </c>
      <c r="O237" s="937" t="e">
        <f t="shared" si="58"/>
        <v>#REF!</v>
      </c>
      <c r="P237" s="938" t="e">
        <f t="shared" si="59"/>
        <v>#REF!</v>
      </c>
      <c r="Q237" s="938" t="e">
        <f t="shared" si="60"/>
        <v>#REF!</v>
      </c>
      <c r="R237" s="938" t="e">
        <f t="shared" si="61"/>
        <v>#REF!</v>
      </c>
      <c r="S237" s="938" t="e">
        <f t="shared" si="62"/>
        <v>#REF!</v>
      </c>
      <c r="T237" s="938" t="e">
        <f t="shared" si="63"/>
        <v>#REF!</v>
      </c>
      <c r="U237" s="938" t="e">
        <f t="shared" si="64"/>
        <v>#REF!</v>
      </c>
      <c r="V237" s="938" t="e">
        <f t="shared" si="65"/>
        <v>#REF!</v>
      </c>
      <c r="W237" s="938" t="e">
        <f t="shared" si="66"/>
        <v>#REF!</v>
      </c>
      <c r="X237" s="938" t="e">
        <f t="shared" si="67"/>
        <v>#REF!</v>
      </c>
      <c r="Y237" s="939">
        <v>6267255.1500000004</v>
      </c>
      <c r="Z237" s="939">
        <v>215006.18</v>
      </c>
      <c r="AA237" s="939">
        <v>1289176.9099999999</v>
      </c>
      <c r="AB237" s="939">
        <v>37409.72</v>
      </c>
      <c r="AC237" s="939">
        <v>531498.69999999995</v>
      </c>
      <c r="AD237" s="939">
        <v>78348.17</v>
      </c>
      <c r="AE237" s="939">
        <v>8418694.8300000001</v>
      </c>
      <c r="AF237" s="939">
        <v>8087930.7600000007</v>
      </c>
      <c r="AG237" s="939">
        <v>330764.07</v>
      </c>
      <c r="AH237" s="940" t="s">
        <v>2521</v>
      </c>
      <c r="AI237" s="941" t="s">
        <v>21327</v>
      </c>
      <c r="AJ237" s="941" t="s">
        <v>21329</v>
      </c>
      <c r="AK237" s="941" t="s">
        <v>21328</v>
      </c>
      <c r="AL237" s="936" t="s">
        <v>2281</v>
      </c>
      <c r="AM237" s="936" t="s">
        <v>2282</v>
      </c>
      <c r="AN237" s="940" t="str">
        <f>_xlfn.XLOOKUP(A237,MPL!C:C,MPL!N:N, "Not Found",0)</f>
        <v>Pending Amendment Request Approval</v>
      </c>
      <c r="AO237" s="943">
        <f>_xlfn.LET(
_xlpm.r,_xlfn.XLOOKUP(A237,MPL!C:C,MPL!S:S, "",0),
IF(ISNUMBER(_xlpm.r),_xlpm.r,"")
)</f>
        <v>45917.76122685185</v>
      </c>
      <c r="AP237" s="943" t="str">
        <f t="shared" si="68"/>
        <v>Obligated, Pending Amendment Request Approval</v>
      </c>
      <c r="AQ237" s="944">
        <v>0</v>
      </c>
      <c r="AR237" s="936">
        <v>1447054.3599999999</v>
      </c>
      <c r="AS237" s="936">
        <v>37429.230000000018</v>
      </c>
      <c r="AT237" s="936"/>
      <c r="AU237" s="936">
        <f t="shared" si="69"/>
        <v>1484483.5899999999</v>
      </c>
      <c r="AV237" s="936">
        <f t="shared" si="70"/>
        <v>795374.44000000041</v>
      </c>
      <c r="AW237" s="945">
        <v>5339236.4000000004</v>
      </c>
      <c r="AX237" s="945">
        <v>338774.39</v>
      </c>
      <c r="AY237" s="945">
        <v>1228581.96</v>
      </c>
      <c r="AZ237" s="945">
        <v>98180.39</v>
      </c>
      <c r="BA237" s="945">
        <v>490913.44</v>
      </c>
      <c r="BB237" s="945">
        <v>127633.81</v>
      </c>
      <c r="BC237" s="945">
        <v>7623320.3899999997</v>
      </c>
      <c r="BD237" s="945">
        <v>7058731.8000000007</v>
      </c>
      <c r="BE237" s="945">
        <f t="shared" si="71"/>
        <v>564588.59000000008</v>
      </c>
      <c r="BF237" s="934" t="s">
        <v>2207</v>
      </c>
      <c r="BG237" s="949" t="s">
        <v>2224</v>
      </c>
      <c r="BH237" s="934"/>
      <c r="BI237" s="946" t="e">
        <f t="shared" si="72"/>
        <v>#REF!</v>
      </c>
      <c r="BJ237" s="947" t="e">
        <v>#VALUE!</v>
      </c>
    </row>
    <row r="238" spans="1:62" s="807" customFormat="1" ht="114" customHeight="1">
      <c r="A238" s="933">
        <v>746545</v>
      </c>
      <c r="B238" s="934" t="s">
        <v>256</v>
      </c>
      <c r="C238" s="935" t="s">
        <v>2110</v>
      </c>
      <c r="D238" s="934" t="s">
        <v>2110</v>
      </c>
      <c r="E238" s="763" t="s">
        <v>2203</v>
      </c>
      <c r="F238" s="764" t="s">
        <v>2358</v>
      </c>
      <c r="G238" s="936">
        <f>IF($AO238&lt;&gt;"",_xlfn.XLOOKUP(TEXT(A238,0),#REF!,#REF!,0),0)</f>
        <v>0</v>
      </c>
      <c r="H238" s="936">
        <f>IF($AO238&lt;&gt;"",_xlfn.XLOOKUP(TEXT(A238,0),#REF!,#REF!,0),0)</f>
        <v>0</v>
      </c>
      <c r="I238" s="936">
        <f>IF($AO238&lt;&gt;"", _xlfn.XLOOKUP(TEXT(A238,0),#REF!,#REF!,0),0)</f>
        <v>0</v>
      </c>
      <c r="J238" s="936">
        <f>IF($AO238&lt;&gt;"",_xlfn.XLOOKUP(TEXT(A238,0),#REF!,#REF!,0),0)</f>
        <v>0</v>
      </c>
      <c r="K238" s="936">
        <f>IF($AO238&lt;&gt;"",_xlfn.XLOOKUP(TEXT(A238,0),#REF!,#REF!,0),0)</f>
        <v>0</v>
      </c>
      <c r="L238" s="936">
        <f>IF($AO238&lt;&gt;"",_xlfn.XLOOKUP(TEXT(A238,0),#REF!,#REF!,0),0)</f>
        <v>0</v>
      </c>
      <c r="M238" s="937">
        <f t="shared" si="56"/>
        <v>0</v>
      </c>
      <c r="N238" s="937">
        <f t="shared" si="57"/>
        <v>0</v>
      </c>
      <c r="O238" s="937">
        <f t="shared" si="58"/>
        <v>0</v>
      </c>
      <c r="P238" s="938">
        <f t="shared" si="59"/>
        <v>93654467.719999999</v>
      </c>
      <c r="Q238" s="938">
        <f t="shared" si="60"/>
        <v>44072690.689999998</v>
      </c>
      <c r="R238" s="938">
        <f t="shared" si="61"/>
        <v>12578331.029999999</v>
      </c>
      <c r="S238" s="938">
        <f t="shared" si="62"/>
        <v>5919214.5999999996</v>
      </c>
      <c r="T238" s="938">
        <f t="shared" si="63"/>
        <v>0</v>
      </c>
      <c r="U238" s="938">
        <f t="shared" si="64"/>
        <v>0</v>
      </c>
      <c r="V238" s="938">
        <f t="shared" si="65"/>
        <v>156224704.03999999</v>
      </c>
      <c r="W238" s="938">
        <f t="shared" si="66"/>
        <v>106232798.75</v>
      </c>
      <c r="X238" s="938">
        <f t="shared" si="67"/>
        <v>49991905.289999999</v>
      </c>
      <c r="Y238" s="989">
        <v>93654467.719999999</v>
      </c>
      <c r="Z238" s="989">
        <v>44072690.689999998</v>
      </c>
      <c r="AA238" s="989">
        <v>12578331.029999999</v>
      </c>
      <c r="AB238" s="989">
        <v>5919214.5999999996</v>
      </c>
      <c r="AC238" s="989">
        <v>0</v>
      </c>
      <c r="AD238" s="989">
        <v>0</v>
      </c>
      <c r="AE238" s="939">
        <v>156224704.03999999</v>
      </c>
      <c r="AF238" s="939">
        <v>106232798.75</v>
      </c>
      <c r="AG238" s="939">
        <v>49991905.289999999</v>
      </c>
      <c r="AH238" s="940" t="s">
        <v>2521</v>
      </c>
      <c r="AI238" s="941" t="s">
        <v>21251</v>
      </c>
      <c r="AJ238" s="1049" t="s">
        <v>21252</v>
      </c>
      <c r="AK238" s="941" t="s">
        <v>21253</v>
      </c>
      <c r="AL238" s="936" t="s">
        <v>2399</v>
      </c>
      <c r="AM238" s="936" t="s">
        <v>2255</v>
      </c>
      <c r="AN238" s="940" t="str">
        <f>_xlfn.XLOOKUP(A238,MPL!C:C,MPL!N:N, "Not Found",0)</f>
        <v>Pending PDMG Scope &amp; Cost Routing</v>
      </c>
      <c r="AO238" s="943" t="str">
        <f>_xlfn.LET(
_xlpm.r,_xlfn.XLOOKUP(A238,MPL!C:C,MPL!S:S, "",0),
IF(ISNUMBER(_xlpm.r),_xlpm.r,"")
)</f>
        <v/>
      </c>
      <c r="AP238" s="943" t="str">
        <f t="shared" si="68"/>
        <v>Pending PDMG Scope &amp; Cost Routing</v>
      </c>
      <c r="AQ238" s="944" t="s">
        <v>275</v>
      </c>
      <c r="AR238" s="936">
        <v>10886342.209999969</v>
      </c>
      <c r="AS238" s="936">
        <v>477754.91000000015</v>
      </c>
      <c r="AT238" s="936"/>
      <c r="AU238" s="936">
        <f t="shared" si="69"/>
        <v>11364097.119999969</v>
      </c>
      <c r="AV238" s="936">
        <f t="shared" si="70"/>
        <v>25055430.039999992</v>
      </c>
      <c r="AW238" s="945">
        <v>78491693.5616</v>
      </c>
      <c r="AX238" s="945">
        <v>36937267.558399998</v>
      </c>
      <c r="AY238" s="945">
        <v>10703412.758400001</v>
      </c>
      <c r="AZ238" s="945">
        <v>5036900.1216000002</v>
      </c>
      <c r="BA238" s="945">
        <v>0</v>
      </c>
      <c r="BB238" s="945">
        <v>0</v>
      </c>
      <c r="BC238" s="945">
        <v>131169274</v>
      </c>
      <c r="BD238" s="945">
        <v>89195106.319999993</v>
      </c>
      <c r="BE238" s="945">
        <f t="shared" si="71"/>
        <v>41974167.68</v>
      </c>
      <c r="BF238" s="934" t="s">
        <v>2268</v>
      </c>
      <c r="BG238" s="935" t="s">
        <v>2208</v>
      </c>
      <c r="BH238" s="934" t="s">
        <v>2400</v>
      </c>
      <c r="BI238" s="946">
        <f t="shared" si="72"/>
        <v>1</v>
      </c>
      <c r="BJ238" s="947" t="e">
        <v>#VALUE!</v>
      </c>
    </row>
    <row r="239" spans="1:62" s="807" customFormat="1" ht="114" customHeight="1">
      <c r="A239" s="982">
        <v>711819</v>
      </c>
      <c r="B239" s="983" t="s">
        <v>204</v>
      </c>
      <c r="C239" s="984" t="s">
        <v>46</v>
      </c>
      <c r="D239" s="934" t="s">
        <v>2113</v>
      </c>
      <c r="E239" s="954" t="s">
        <v>2209</v>
      </c>
      <c r="F239" s="955" t="s">
        <v>2210</v>
      </c>
      <c r="G239" s="936" t="e">
        <f>IF($AO239&lt;&gt;"",_xlfn.XLOOKUP(TEXT(A239,0),#REF!,#REF!,0),0)</f>
        <v>#REF!</v>
      </c>
      <c r="H239" s="936" t="e">
        <f>IF($AO239&lt;&gt;"",_xlfn.XLOOKUP(TEXT(A239,0),#REF!,#REF!,0),0)</f>
        <v>#REF!</v>
      </c>
      <c r="I239" s="936" t="e">
        <f>IF($AO239&lt;&gt;"", _xlfn.XLOOKUP(TEXT(A239,0),#REF!,#REF!,0),0)</f>
        <v>#REF!</v>
      </c>
      <c r="J239" s="936" t="e">
        <f>IF($AO239&lt;&gt;"",_xlfn.XLOOKUP(TEXT(A239,0),#REF!,#REF!,0),0)</f>
        <v>#REF!</v>
      </c>
      <c r="K239" s="936" t="e">
        <f>IF($AO239&lt;&gt;"",_xlfn.XLOOKUP(TEXT(A239,0),#REF!,#REF!,0),0)</f>
        <v>#REF!</v>
      </c>
      <c r="L239" s="936" t="e">
        <f>IF($AO239&lt;&gt;"",_xlfn.XLOOKUP(TEXT(A239,0),#REF!,#REF!,0),0)</f>
        <v>#REF!</v>
      </c>
      <c r="M239" s="937" t="e">
        <f t="shared" si="56"/>
        <v>#REF!</v>
      </c>
      <c r="N239" s="937" t="e">
        <f t="shared" si="57"/>
        <v>#REF!</v>
      </c>
      <c r="O239" s="937" t="e">
        <f t="shared" si="58"/>
        <v>#REF!</v>
      </c>
      <c r="P239" s="985" t="e">
        <f t="shared" si="59"/>
        <v>#REF!</v>
      </c>
      <c r="Q239" s="985" t="e">
        <f t="shared" si="60"/>
        <v>#REF!</v>
      </c>
      <c r="R239" s="985" t="e">
        <f t="shared" si="61"/>
        <v>#REF!</v>
      </c>
      <c r="S239" s="985" t="e">
        <f t="shared" si="62"/>
        <v>#REF!</v>
      </c>
      <c r="T239" s="985" t="e">
        <f t="shared" si="63"/>
        <v>#REF!</v>
      </c>
      <c r="U239" s="985" t="e">
        <f t="shared" si="64"/>
        <v>#REF!</v>
      </c>
      <c r="V239" s="938" t="e">
        <f t="shared" si="65"/>
        <v>#REF!</v>
      </c>
      <c r="W239" s="938" t="e">
        <f t="shared" si="66"/>
        <v>#REF!</v>
      </c>
      <c r="X239" s="938" t="e">
        <f t="shared" si="67"/>
        <v>#REF!</v>
      </c>
      <c r="Y239" s="939">
        <v>2202286.5299999998</v>
      </c>
      <c r="Z239" s="939">
        <v>160980.03333149484</v>
      </c>
      <c r="AA239" s="986">
        <v>201035.14</v>
      </c>
      <c r="AB239" s="939">
        <v>15575.52</v>
      </c>
      <c r="AC239" s="939">
        <v>147447.87</v>
      </c>
      <c r="AD239" s="939">
        <v>21069.57</v>
      </c>
      <c r="AE239" s="939">
        <v>2748394.6633314947</v>
      </c>
      <c r="AF239" s="939">
        <v>2550769.54</v>
      </c>
      <c r="AG239" s="939">
        <v>197625.12333149483</v>
      </c>
      <c r="AH239" s="940" t="s">
        <v>2470</v>
      </c>
      <c r="AI239" s="941" t="s">
        <v>21336</v>
      </c>
      <c r="AJ239" s="941" t="s">
        <v>21349</v>
      </c>
      <c r="AK239" s="941" t="s">
        <v>21344</v>
      </c>
      <c r="AL239" s="936" t="s">
        <v>2336</v>
      </c>
      <c r="AM239" s="936" t="s">
        <v>2255</v>
      </c>
      <c r="AN239" s="940" t="str">
        <f>_xlfn.XLOOKUP(A239,MPL!C:C,MPL!N:N, "Not Found",0)</f>
        <v>Obligated</v>
      </c>
      <c r="AO239" s="943">
        <f>_xlfn.LET(
_xlpm.r,_xlfn.XLOOKUP(A239,MPL!C:C,MPL!S:S, "",0),
IF(ISNUMBER(_xlpm.r),_xlpm.r,"")
)</f>
        <v>46082.760891203703</v>
      </c>
      <c r="AP239" s="943" t="str">
        <f t="shared" si="68"/>
        <v>Obligated</v>
      </c>
      <c r="AQ239" s="944" t="s">
        <v>275</v>
      </c>
      <c r="AR239" s="987">
        <v>623902.84000000008</v>
      </c>
      <c r="AS239" s="987">
        <v>832177.64</v>
      </c>
      <c r="AT239" s="987">
        <f>47247.99+82683.99</f>
        <v>129931.98000000001</v>
      </c>
      <c r="AU239" s="936">
        <f t="shared" si="69"/>
        <v>1586012.46</v>
      </c>
      <c r="AV239" s="936">
        <f t="shared" si="70"/>
        <v>-337144.7666685055</v>
      </c>
      <c r="AW239" s="988">
        <v>2619583.06</v>
      </c>
      <c r="AX239" s="988">
        <v>20527.740000000002</v>
      </c>
      <c r="AY239" s="988">
        <v>292186.71999999997</v>
      </c>
      <c r="AZ239" s="988">
        <v>3160.19</v>
      </c>
      <c r="BA239" s="988">
        <v>140718.35999999999</v>
      </c>
      <c r="BB239" s="988">
        <v>9363.36</v>
      </c>
      <c r="BC239" s="988">
        <v>3085539.43</v>
      </c>
      <c r="BD239" s="988">
        <v>3052488.14</v>
      </c>
      <c r="BE239" s="945">
        <f t="shared" si="71"/>
        <v>33051.29</v>
      </c>
      <c r="BF239" s="983" t="s">
        <v>2268</v>
      </c>
      <c r="BG239" s="984" t="s">
        <v>2208</v>
      </c>
      <c r="BH239" s="983" t="s">
        <v>2241</v>
      </c>
      <c r="BI239" s="946" t="e">
        <f t="shared" si="72"/>
        <v>#REF!</v>
      </c>
      <c r="BJ239" s="947" t="e">
        <v>#VALUE!</v>
      </c>
    </row>
    <row r="240" spans="1:62" s="804" customFormat="1" ht="114" customHeight="1">
      <c r="A240" s="1050">
        <v>714654</v>
      </c>
      <c r="B240" s="934" t="s">
        <v>111</v>
      </c>
      <c r="C240" s="935" t="s">
        <v>216</v>
      </c>
      <c r="D240" s="934" t="s">
        <v>2117</v>
      </c>
      <c r="E240" s="1051" t="s">
        <v>2209</v>
      </c>
      <c r="F240" s="1052" t="s">
        <v>2210</v>
      </c>
      <c r="G240" s="936" t="e">
        <f>IF($AO240&lt;&gt;"",_xlfn.XLOOKUP(TEXT(A240,0),#REF!,#REF!,0),0)</f>
        <v>#REF!</v>
      </c>
      <c r="H240" s="936" t="e">
        <f>IF($AO240&lt;&gt;"",_xlfn.XLOOKUP(TEXT(A240,0),#REF!,#REF!,0),0)</f>
        <v>#REF!</v>
      </c>
      <c r="I240" s="936" t="e">
        <f>IF($AO240&lt;&gt;"", _xlfn.XLOOKUP(TEXT(A240,0),#REF!,#REF!,0),0)</f>
        <v>#REF!</v>
      </c>
      <c r="J240" s="936" t="e">
        <f>IF($AO240&lt;&gt;"",_xlfn.XLOOKUP(TEXT(A240,0),#REF!,#REF!,0),0)</f>
        <v>#REF!</v>
      </c>
      <c r="K240" s="936" t="e">
        <f>IF($AO240&lt;&gt;"",_xlfn.XLOOKUP(TEXT(A240,0),#REF!,#REF!,0),0)</f>
        <v>#REF!</v>
      </c>
      <c r="L240" s="936" t="e">
        <f>IF($AO240&lt;&gt;"",_xlfn.XLOOKUP(TEXT(A240,0),#REF!,#REF!,0),0)</f>
        <v>#REF!</v>
      </c>
      <c r="M240" s="937" t="e">
        <f t="shared" si="56"/>
        <v>#REF!</v>
      </c>
      <c r="N240" s="937" t="e">
        <f t="shared" si="57"/>
        <v>#REF!</v>
      </c>
      <c r="O240" s="937" t="e">
        <f t="shared" si="58"/>
        <v>#REF!</v>
      </c>
      <c r="P240" s="938" t="e">
        <f t="shared" si="59"/>
        <v>#REF!</v>
      </c>
      <c r="Q240" s="938" t="e">
        <f t="shared" si="60"/>
        <v>#REF!</v>
      </c>
      <c r="R240" s="938" t="e">
        <f t="shared" si="61"/>
        <v>#REF!</v>
      </c>
      <c r="S240" s="938" t="e">
        <f t="shared" si="62"/>
        <v>#REF!</v>
      </c>
      <c r="T240" s="938" t="e">
        <f t="shared" si="63"/>
        <v>#REF!</v>
      </c>
      <c r="U240" s="938" t="e">
        <f t="shared" si="64"/>
        <v>#REF!</v>
      </c>
      <c r="V240" s="938" t="e">
        <f t="shared" si="65"/>
        <v>#REF!</v>
      </c>
      <c r="W240" s="938" t="e">
        <f t="shared" si="66"/>
        <v>#REF!</v>
      </c>
      <c r="X240" s="938" t="e">
        <f t="shared" si="67"/>
        <v>#REF!</v>
      </c>
      <c r="Y240" s="939">
        <v>332062581</v>
      </c>
      <c r="Z240" s="939">
        <v>517366615</v>
      </c>
      <c r="AA240" s="939">
        <v>1484008</v>
      </c>
      <c r="AB240" s="939">
        <v>26840980</v>
      </c>
      <c r="AC240" s="939">
        <v>0</v>
      </c>
      <c r="AD240" s="939">
        <v>0</v>
      </c>
      <c r="AE240" s="939">
        <f>SUM(Y240:AD240)</f>
        <v>877754184</v>
      </c>
      <c r="AF240" s="939">
        <f>Y240+AA240+AC240</f>
        <v>333546589</v>
      </c>
      <c r="AG240" s="939">
        <f>Z240+AB240+AD240</f>
        <v>544207595</v>
      </c>
      <c r="AH240" s="940" t="s">
        <v>2470</v>
      </c>
      <c r="AI240" s="941" t="s">
        <v>21392</v>
      </c>
      <c r="AJ240" s="941" t="s">
        <v>21311</v>
      </c>
      <c r="AK240" s="941" t="s">
        <v>21393</v>
      </c>
      <c r="AL240" s="936" t="s">
        <v>2402</v>
      </c>
      <c r="AM240" s="936" t="s">
        <v>2255</v>
      </c>
      <c r="AN240" s="940" t="str">
        <f>_xlfn.XLOOKUP(A240,MPL!C:C,MPL!N:N, "Not Found",0)</f>
        <v>Obligated</v>
      </c>
      <c r="AO240" s="943">
        <f>_xlfn.LET(
_xlpm.r,_xlfn.XLOOKUP(A240,MPL!C:C,MPL!S:S, "",0),
IF(ISNUMBER(_xlpm.r),_xlpm.r,"")
)</f>
        <v>45268.471412037034</v>
      </c>
      <c r="AP240" s="943" t="str">
        <f t="shared" si="68"/>
        <v>Obligated</v>
      </c>
      <c r="AQ240" s="944">
        <v>0.09</v>
      </c>
      <c r="AR240" s="936">
        <v>58318159.91000019</v>
      </c>
      <c r="AS240" s="936">
        <v>130591789.45000003</v>
      </c>
      <c r="AT240" s="936"/>
      <c r="AU240" s="936">
        <f t="shared" si="69"/>
        <v>188909949.36000022</v>
      </c>
      <c r="AV240" s="936">
        <f t="shared" si="70"/>
        <v>-14966915</v>
      </c>
      <c r="AW240" s="945">
        <v>332062581</v>
      </c>
      <c r="AX240" s="945">
        <v>541786319</v>
      </c>
      <c r="AY240" s="945">
        <v>16450923</v>
      </c>
      <c r="AZ240" s="945">
        <v>2421276</v>
      </c>
      <c r="BA240" s="945">
        <v>0</v>
      </c>
      <c r="BB240" s="945">
        <v>0</v>
      </c>
      <c r="BC240" s="945">
        <v>892721099</v>
      </c>
      <c r="BD240" s="945">
        <f t="shared" ref="BD240:BD250" si="74">AW240+AY240+BA240</f>
        <v>348513504</v>
      </c>
      <c r="BE240" s="945">
        <f t="shared" si="71"/>
        <v>544207595</v>
      </c>
      <c r="BF240" s="934" t="s">
        <v>2240</v>
      </c>
      <c r="BG240" s="935" t="s">
        <v>2208</v>
      </c>
      <c r="BH240" s="934" t="s">
        <v>2326</v>
      </c>
      <c r="BI240" s="1053" t="e">
        <f t="shared" si="72"/>
        <v>#REF!</v>
      </c>
      <c r="BJ240" s="1054" t="e">
        <v>#VALUE!</v>
      </c>
    </row>
    <row r="241" spans="1:62" s="804" customFormat="1" ht="114" customHeight="1">
      <c r="A241" s="982">
        <v>168226</v>
      </c>
      <c r="B241" s="983" t="s">
        <v>65</v>
      </c>
      <c r="C241" s="984" t="s">
        <v>46</v>
      </c>
      <c r="D241" s="934" t="s">
        <v>2108</v>
      </c>
      <c r="E241" s="954" t="s">
        <v>2209</v>
      </c>
      <c r="F241" s="955" t="s">
        <v>2210</v>
      </c>
      <c r="G241" s="936" t="e">
        <f>IF($AO241&lt;&gt;"",_xlfn.XLOOKUP(TEXT(A241,0),#REF!,#REF!,0),0)</f>
        <v>#REF!</v>
      </c>
      <c r="H241" s="936" t="e">
        <f>IF($AO241&lt;&gt;"",_xlfn.XLOOKUP(TEXT(A241,0),#REF!,#REF!,0),0)</f>
        <v>#REF!</v>
      </c>
      <c r="I241" s="936" t="e">
        <f>IF($AO241&lt;&gt;"", _xlfn.XLOOKUP(TEXT(A241,0),#REF!,#REF!,0),0)</f>
        <v>#REF!</v>
      </c>
      <c r="J241" s="936" t="e">
        <f>IF($AO241&lt;&gt;"",_xlfn.XLOOKUP(TEXT(A241,0),#REF!,#REF!,0),0)</f>
        <v>#REF!</v>
      </c>
      <c r="K241" s="936" t="e">
        <f>IF($AO241&lt;&gt;"",_xlfn.XLOOKUP(TEXT(A241,0),#REF!,#REF!,0),0)</f>
        <v>#REF!</v>
      </c>
      <c r="L241" s="936" t="e">
        <f>IF($AO241&lt;&gt;"",_xlfn.XLOOKUP(TEXT(A241,0),#REF!,#REF!,0),0)</f>
        <v>#REF!</v>
      </c>
      <c r="M241" s="937" t="e">
        <f t="shared" si="56"/>
        <v>#REF!</v>
      </c>
      <c r="N241" s="937" t="e">
        <f t="shared" si="57"/>
        <v>#REF!</v>
      </c>
      <c r="O241" s="937" t="e">
        <f t="shared" si="58"/>
        <v>#REF!</v>
      </c>
      <c r="P241" s="985" t="e">
        <f t="shared" si="59"/>
        <v>#REF!</v>
      </c>
      <c r="Q241" s="985" t="e">
        <f t="shared" si="60"/>
        <v>#REF!</v>
      </c>
      <c r="R241" s="985" t="e">
        <f t="shared" si="61"/>
        <v>#REF!</v>
      </c>
      <c r="S241" s="985" t="e">
        <f t="shared" si="62"/>
        <v>#REF!</v>
      </c>
      <c r="T241" s="985" t="e">
        <f t="shared" si="63"/>
        <v>#REF!</v>
      </c>
      <c r="U241" s="985" t="e">
        <f t="shared" si="64"/>
        <v>#REF!</v>
      </c>
      <c r="V241" s="938" t="e">
        <f t="shared" si="65"/>
        <v>#REF!</v>
      </c>
      <c r="W241" s="938" t="e">
        <f t="shared" si="66"/>
        <v>#REF!</v>
      </c>
      <c r="X241" s="938" t="e">
        <f t="shared" si="67"/>
        <v>#REF!</v>
      </c>
      <c r="Y241" s="939">
        <v>14746039.57</v>
      </c>
      <c r="Z241" s="939">
        <v>0</v>
      </c>
      <c r="AA241" s="986">
        <v>2258339.67</v>
      </c>
      <c r="AB241" s="939">
        <v>0</v>
      </c>
      <c r="AC241" s="939">
        <v>0</v>
      </c>
      <c r="AD241" s="939">
        <v>0</v>
      </c>
      <c r="AE241" s="939">
        <v>17004379.240000002</v>
      </c>
      <c r="AF241" s="939">
        <v>17004379.240000002</v>
      </c>
      <c r="AG241" s="939">
        <v>0</v>
      </c>
      <c r="AH241" s="940" t="s">
        <v>2470</v>
      </c>
      <c r="AI241" s="941" t="s">
        <v>21343</v>
      </c>
      <c r="AJ241" s="941" t="s">
        <v>21311</v>
      </c>
      <c r="AK241" s="941" t="s">
        <v>21350</v>
      </c>
      <c r="AL241" s="936" t="s">
        <v>2332</v>
      </c>
      <c r="AM241" s="936" t="s">
        <v>2333</v>
      </c>
      <c r="AN241" s="940" t="str">
        <f>_xlfn.XLOOKUP(A241,MPL!C:C,MPL!N:N, "Not Found",0)</f>
        <v>Obligated</v>
      </c>
      <c r="AO241" s="943">
        <f>_xlfn.LET(
_xlpm.r,_xlfn.XLOOKUP(A241,MPL!C:C,MPL!S:S, "",0),
IF(ISNUMBER(_xlpm.r),_xlpm.r,"")
)</f>
        <v>44916.52584490741</v>
      </c>
      <c r="AP241" s="943" t="str">
        <f t="shared" si="68"/>
        <v>Obligated</v>
      </c>
      <c r="AQ241" s="944">
        <v>0</v>
      </c>
      <c r="AR241" s="987">
        <v>1567383.540000001</v>
      </c>
      <c r="AS241" s="987">
        <v>58077.109999999928</v>
      </c>
      <c r="AT241" s="987"/>
      <c r="AU241" s="936">
        <f t="shared" si="69"/>
        <v>1625460.6500000008</v>
      </c>
      <c r="AV241" s="936">
        <f t="shared" si="70"/>
        <v>2250000.0000000019</v>
      </c>
      <c r="AW241" s="988">
        <v>12496039.57</v>
      </c>
      <c r="AX241" s="988">
        <v>0</v>
      </c>
      <c r="AY241" s="988">
        <v>2258339.67</v>
      </c>
      <c r="AZ241" s="988">
        <v>0</v>
      </c>
      <c r="BA241" s="988">
        <v>0</v>
      </c>
      <c r="BB241" s="988">
        <v>0</v>
      </c>
      <c r="BC241" s="988">
        <v>14754379.24</v>
      </c>
      <c r="BD241" s="945">
        <f t="shared" si="74"/>
        <v>14754379.24</v>
      </c>
      <c r="BE241" s="945">
        <f t="shared" si="71"/>
        <v>0</v>
      </c>
      <c r="BF241" s="983" t="s">
        <v>2240</v>
      </c>
      <c r="BG241" s="984" t="s">
        <v>275</v>
      </c>
      <c r="BH241" s="983" t="s">
        <v>2334</v>
      </c>
      <c r="BI241" s="946" t="e">
        <f t="shared" si="72"/>
        <v>#REF!</v>
      </c>
      <c r="BJ241" s="947" t="e">
        <v>#VALUE!</v>
      </c>
    </row>
    <row r="242" spans="1:62" s="804" customFormat="1" ht="114" customHeight="1">
      <c r="A242" s="1050">
        <v>750066</v>
      </c>
      <c r="B242" s="940" t="s">
        <v>219</v>
      </c>
      <c r="C242" s="1055" t="s">
        <v>130</v>
      </c>
      <c r="D242" s="940" t="s">
        <v>2112</v>
      </c>
      <c r="E242" s="913" t="s">
        <v>2209</v>
      </c>
      <c r="F242" s="914" t="s">
        <v>2210</v>
      </c>
      <c r="G242" s="938" t="e">
        <f>IF($AO242&lt;&gt;"",_xlfn.XLOOKUP(TEXT(A242,0),#REF!,#REF!,0),0)</f>
        <v>#REF!</v>
      </c>
      <c r="H242" s="938" t="e">
        <f>IF($AO242&lt;&gt;"",_xlfn.XLOOKUP(TEXT(A242,0),#REF!,#REF!,0),0)</f>
        <v>#REF!</v>
      </c>
      <c r="I242" s="938" t="e">
        <f>IF($AO242&lt;&gt;"", _xlfn.XLOOKUP(TEXT(A242,0),#REF!,#REF!,0),0)</f>
        <v>#REF!</v>
      </c>
      <c r="J242" s="938" t="e">
        <f>IF($AO242&lt;&gt;"",_xlfn.XLOOKUP(TEXT(A242,0),#REF!,#REF!,0),0)</f>
        <v>#REF!</v>
      </c>
      <c r="K242" s="938" t="e">
        <f>IF($AO242&lt;&gt;"",_xlfn.XLOOKUP(TEXT(A242,0),#REF!,#REF!,0),0)</f>
        <v>#REF!</v>
      </c>
      <c r="L242" s="938" t="e">
        <f>IF($AO242&lt;&gt;"",_xlfn.XLOOKUP(TEXT(A242,0),#REF!,#REF!,0),0)</f>
        <v>#REF!</v>
      </c>
      <c r="M242" s="1056" t="e">
        <f t="shared" si="56"/>
        <v>#REF!</v>
      </c>
      <c r="N242" s="1056" t="e">
        <f t="shared" si="57"/>
        <v>#REF!</v>
      </c>
      <c r="O242" s="1056" t="e">
        <f t="shared" si="58"/>
        <v>#REF!</v>
      </c>
      <c r="P242" s="938" t="e">
        <f t="shared" si="59"/>
        <v>#REF!</v>
      </c>
      <c r="Q242" s="938" t="e">
        <f t="shared" si="60"/>
        <v>#REF!</v>
      </c>
      <c r="R242" s="938" t="e">
        <f t="shared" si="61"/>
        <v>#REF!</v>
      </c>
      <c r="S242" s="938" t="e">
        <f t="shared" si="62"/>
        <v>#REF!</v>
      </c>
      <c r="T242" s="938" t="e">
        <f t="shared" si="63"/>
        <v>#REF!</v>
      </c>
      <c r="U242" s="938" t="e">
        <f t="shared" si="64"/>
        <v>#REF!</v>
      </c>
      <c r="V242" s="938" t="e">
        <f t="shared" si="65"/>
        <v>#REF!</v>
      </c>
      <c r="W242" s="938" t="e">
        <f t="shared" si="66"/>
        <v>#REF!</v>
      </c>
      <c r="X242" s="938" t="e">
        <f t="shared" si="67"/>
        <v>#REF!</v>
      </c>
      <c r="Y242" s="989">
        <v>28466485.030000001</v>
      </c>
      <c r="Z242" s="989">
        <v>77871225.659999996</v>
      </c>
      <c r="AA242" s="989">
        <v>448177.27</v>
      </c>
      <c r="AB242" s="989">
        <v>1226007.1100000001</v>
      </c>
      <c r="AC242" s="989">
        <v>0</v>
      </c>
      <c r="AD242" s="989">
        <v>0</v>
      </c>
      <c r="AE242" s="939">
        <v>108011895.06999999</v>
      </c>
      <c r="AF242" s="939">
        <v>28914662.300000001</v>
      </c>
      <c r="AG242" s="939">
        <v>79097232.769999996</v>
      </c>
      <c r="AH242" s="940" t="s">
        <v>21254</v>
      </c>
      <c r="AI242" s="978" t="s">
        <v>21255</v>
      </c>
      <c r="AJ242" s="941" t="s">
        <v>21256</v>
      </c>
      <c r="AK242" s="978" t="s">
        <v>21257</v>
      </c>
      <c r="AL242" s="938"/>
      <c r="AM242" s="938" t="s">
        <v>2405</v>
      </c>
      <c r="AN242" s="940" t="str">
        <f>_xlfn.XLOOKUP(A242,MPL!C:C,MPL!N:N, "Not Found",0)</f>
        <v>Obligated</v>
      </c>
      <c r="AO242" s="943">
        <f>_xlfn.LET(
_xlpm.r,_xlfn.XLOOKUP(A242,MPL!C:C,MPL!S:S, "",0),
IF(ISNUMBER(_xlpm.r),_xlpm.r,"")
)</f>
        <v>46082.718923611108</v>
      </c>
      <c r="AP242" s="943" t="str">
        <f t="shared" si="68"/>
        <v>Obligated</v>
      </c>
      <c r="AQ242" s="944" t="s">
        <v>275</v>
      </c>
      <c r="AR242" s="938">
        <v>253316.91999999958</v>
      </c>
      <c r="AS242" s="938">
        <v>30262.67</v>
      </c>
      <c r="AT242" s="938"/>
      <c r="AU242" s="938">
        <f t="shared" si="69"/>
        <v>283579.58999999956</v>
      </c>
      <c r="AV242" s="938">
        <f t="shared" si="70"/>
        <v>-16201791.390000015</v>
      </c>
      <c r="AW242" s="945">
        <v>32703357.23</v>
      </c>
      <c r="AX242" s="945">
        <v>90995446.510000005</v>
      </c>
      <c r="AY242" s="945">
        <v>514882.72</v>
      </c>
      <c r="AZ242" s="945">
        <v>2059216.24</v>
      </c>
      <c r="BA242" s="945">
        <v>0</v>
      </c>
      <c r="BB242" s="945">
        <v>0</v>
      </c>
      <c r="BC242" s="945">
        <v>124213686.46000001</v>
      </c>
      <c r="BD242" s="945">
        <f t="shared" si="74"/>
        <v>33218239.949999999</v>
      </c>
      <c r="BE242" s="945">
        <f t="shared" si="71"/>
        <v>93054662.75</v>
      </c>
      <c r="BF242" s="940" t="s">
        <v>2268</v>
      </c>
      <c r="BG242" s="1055" t="s">
        <v>2208</v>
      </c>
      <c r="BH242" s="940" t="s">
        <v>2406</v>
      </c>
      <c r="BI242" s="1053" t="e">
        <f t="shared" si="72"/>
        <v>#REF!</v>
      </c>
      <c r="BJ242" s="1057" t="e">
        <v>#VALUE!</v>
      </c>
    </row>
    <row r="243" spans="1:62" s="804" customFormat="1" ht="114" customHeight="1">
      <c r="A243" s="1050">
        <v>750065</v>
      </c>
      <c r="B243" s="940" t="s">
        <v>218</v>
      </c>
      <c r="C243" s="1055" t="s">
        <v>130</v>
      </c>
      <c r="D243" s="940" t="s">
        <v>2112</v>
      </c>
      <c r="E243" s="913" t="s">
        <v>2209</v>
      </c>
      <c r="F243" s="914" t="s">
        <v>2210</v>
      </c>
      <c r="G243" s="938" t="e">
        <f>IF($AO243&lt;&gt;"",_xlfn.XLOOKUP(TEXT(A243,0),#REF!,#REF!,0),0)</f>
        <v>#REF!</v>
      </c>
      <c r="H243" s="938" t="e">
        <f>IF($AO243&lt;&gt;"",_xlfn.XLOOKUP(TEXT(A243,0),#REF!,#REF!,0),0)</f>
        <v>#REF!</v>
      </c>
      <c r="I243" s="938" t="e">
        <f>IF($AO243&lt;&gt;"", _xlfn.XLOOKUP(TEXT(A243,0),#REF!,#REF!,0),0)</f>
        <v>#REF!</v>
      </c>
      <c r="J243" s="938" t="e">
        <f>IF($AO243&lt;&gt;"",_xlfn.XLOOKUP(TEXT(A243,0),#REF!,#REF!,0),0)</f>
        <v>#REF!</v>
      </c>
      <c r="K243" s="938" t="e">
        <f>IF($AO243&lt;&gt;"",_xlfn.XLOOKUP(TEXT(A243,0),#REF!,#REF!,0),0)</f>
        <v>#REF!</v>
      </c>
      <c r="L243" s="938" t="e">
        <f>IF($AO243&lt;&gt;"",_xlfn.XLOOKUP(TEXT(A243,0),#REF!,#REF!,0),0)</f>
        <v>#REF!</v>
      </c>
      <c r="M243" s="1056" t="e">
        <f t="shared" si="56"/>
        <v>#REF!</v>
      </c>
      <c r="N243" s="1056" t="e">
        <f t="shared" si="57"/>
        <v>#REF!</v>
      </c>
      <c r="O243" s="1056" t="e">
        <f t="shared" si="58"/>
        <v>#REF!</v>
      </c>
      <c r="P243" s="938" t="e">
        <f t="shared" si="59"/>
        <v>#REF!</v>
      </c>
      <c r="Q243" s="938" t="e">
        <f t="shared" si="60"/>
        <v>#REF!</v>
      </c>
      <c r="R243" s="938" t="e">
        <f t="shared" si="61"/>
        <v>#REF!</v>
      </c>
      <c r="S243" s="938" t="e">
        <f t="shared" si="62"/>
        <v>#REF!</v>
      </c>
      <c r="T243" s="938" t="e">
        <f t="shared" si="63"/>
        <v>#REF!</v>
      </c>
      <c r="U243" s="938" t="e">
        <f t="shared" si="64"/>
        <v>#REF!</v>
      </c>
      <c r="V243" s="938" t="e">
        <f t="shared" si="65"/>
        <v>#REF!</v>
      </c>
      <c r="W243" s="938" t="e">
        <f t="shared" si="66"/>
        <v>#REF!</v>
      </c>
      <c r="X243" s="938" t="e">
        <f t="shared" si="67"/>
        <v>#REF!</v>
      </c>
      <c r="Y243" s="989">
        <v>18569923.870000001</v>
      </c>
      <c r="Z243" s="989">
        <v>50798780.75999999</v>
      </c>
      <c r="AA243" s="989">
        <v>294281.61</v>
      </c>
      <c r="AB243" s="989">
        <v>805019.28</v>
      </c>
      <c r="AC243" s="989">
        <v>0</v>
      </c>
      <c r="AD243" s="989">
        <v>0</v>
      </c>
      <c r="AE243" s="939">
        <v>70468005.519999996</v>
      </c>
      <c r="AF243" s="939">
        <v>18864205.48</v>
      </c>
      <c r="AG243" s="939">
        <v>51603800.039999992</v>
      </c>
      <c r="AH243" s="940" t="s">
        <v>21254</v>
      </c>
      <c r="AI243" s="978" t="s">
        <v>21255</v>
      </c>
      <c r="AJ243" s="941" t="s">
        <v>21256</v>
      </c>
      <c r="AK243" s="978" t="s">
        <v>21257</v>
      </c>
      <c r="AL243" s="938"/>
      <c r="AM243" s="938" t="s">
        <v>2405</v>
      </c>
      <c r="AN243" s="940" t="str">
        <f>_xlfn.XLOOKUP(A243,MPL!C:C,MPL!N:N, "Not Found",0)</f>
        <v>Obligated</v>
      </c>
      <c r="AO243" s="943">
        <f>_xlfn.LET(
_xlpm.r,_xlfn.XLOOKUP(A243,MPL!C:C,MPL!S:S, "",0),
IF(ISNUMBER(_xlpm.r),_xlpm.r,"")
)</f>
        <v>46082.76059027778</v>
      </c>
      <c r="AP243" s="943" t="str">
        <f t="shared" si="68"/>
        <v>Obligated</v>
      </c>
      <c r="AQ243" s="944" t="s">
        <v>275</v>
      </c>
      <c r="AR243" s="938">
        <v>120549.61</v>
      </c>
      <c r="AS243" s="938">
        <v>45858.060000000005</v>
      </c>
      <c r="AT243" s="938"/>
      <c r="AU243" s="938">
        <f t="shared" si="69"/>
        <v>166407.67000000001</v>
      </c>
      <c r="AV243" s="938">
        <f t="shared" si="70"/>
        <v>-10570205.480000004</v>
      </c>
      <c r="AW243" s="945">
        <v>21333819.52</v>
      </c>
      <c r="AX243" s="945">
        <v>59366309.82</v>
      </c>
      <c r="AY243" s="945">
        <v>338081.66</v>
      </c>
      <c r="AZ243" s="945">
        <v>1151514.49</v>
      </c>
      <c r="BA243" s="945">
        <v>0</v>
      </c>
      <c r="BB243" s="945">
        <v>0</v>
      </c>
      <c r="BC243" s="945">
        <v>81038211</v>
      </c>
      <c r="BD243" s="945">
        <f t="shared" si="74"/>
        <v>21671901.18</v>
      </c>
      <c r="BE243" s="945">
        <f t="shared" si="71"/>
        <v>60517824.310000002</v>
      </c>
      <c r="BF243" s="940" t="s">
        <v>2268</v>
      </c>
      <c r="BG243" s="1055" t="s">
        <v>2208</v>
      </c>
      <c r="BH243" s="940" t="s">
        <v>2406</v>
      </c>
      <c r="BI243" s="1053" t="e">
        <f t="shared" si="72"/>
        <v>#REF!</v>
      </c>
      <c r="BJ243" s="1057" t="e">
        <v>#VALUE!</v>
      </c>
    </row>
    <row r="244" spans="1:62" s="829" customFormat="1" ht="114" customHeight="1">
      <c r="A244" s="1050">
        <v>750067</v>
      </c>
      <c r="B244" s="940" t="s">
        <v>220</v>
      </c>
      <c r="C244" s="1055" t="s">
        <v>130</v>
      </c>
      <c r="D244" s="940" t="s">
        <v>2112</v>
      </c>
      <c r="E244" s="913" t="s">
        <v>2209</v>
      </c>
      <c r="F244" s="914" t="s">
        <v>2210</v>
      </c>
      <c r="G244" s="938" t="e">
        <f>IF($AO244&lt;&gt;"",_xlfn.XLOOKUP(TEXT(A244,0),#REF!,#REF!,0),0)</f>
        <v>#REF!</v>
      </c>
      <c r="H244" s="938" t="e">
        <f>IF($AO244&lt;&gt;"",_xlfn.XLOOKUP(TEXT(A244,0),#REF!,#REF!,0),0)</f>
        <v>#REF!</v>
      </c>
      <c r="I244" s="938" t="e">
        <f>IF($AO244&lt;&gt;"", _xlfn.XLOOKUP(TEXT(A244,0),#REF!,#REF!,0),0)</f>
        <v>#REF!</v>
      </c>
      <c r="J244" s="938" t="e">
        <f>IF($AO244&lt;&gt;"",_xlfn.XLOOKUP(TEXT(A244,0),#REF!,#REF!,0),0)</f>
        <v>#REF!</v>
      </c>
      <c r="K244" s="938" t="e">
        <f>IF($AO244&lt;&gt;"",_xlfn.XLOOKUP(TEXT(A244,0),#REF!,#REF!,0),0)</f>
        <v>#REF!</v>
      </c>
      <c r="L244" s="938" t="e">
        <f>IF($AO244&lt;&gt;"",_xlfn.XLOOKUP(TEXT(A244,0),#REF!,#REF!,0),0)</f>
        <v>#REF!</v>
      </c>
      <c r="M244" s="1056" t="e">
        <f t="shared" si="56"/>
        <v>#REF!</v>
      </c>
      <c r="N244" s="1056" t="e">
        <f t="shared" si="57"/>
        <v>#REF!</v>
      </c>
      <c r="O244" s="1056" t="e">
        <f t="shared" si="58"/>
        <v>#REF!</v>
      </c>
      <c r="P244" s="938" t="e">
        <f t="shared" si="59"/>
        <v>#REF!</v>
      </c>
      <c r="Q244" s="938" t="e">
        <f t="shared" si="60"/>
        <v>#REF!</v>
      </c>
      <c r="R244" s="938" t="e">
        <f t="shared" si="61"/>
        <v>#REF!</v>
      </c>
      <c r="S244" s="938" t="e">
        <f t="shared" si="62"/>
        <v>#REF!</v>
      </c>
      <c r="T244" s="938" t="e">
        <f t="shared" si="63"/>
        <v>#REF!</v>
      </c>
      <c r="U244" s="938" t="e">
        <f t="shared" si="64"/>
        <v>#REF!</v>
      </c>
      <c r="V244" s="938" t="e">
        <f t="shared" si="65"/>
        <v>#REF!</v>
      </c>
      <c r="W244" s="938" t="e">
        <f t="shared" si="66"/>
        <v>#REF!</v>
      </c>
      <c r="X244" s="938" t="e">
        <f t="shared" si="67"/>
        <v>#REF!</v>
      </c>
      <c r="Y244" s="989">
        <v>15030146.18</v>
      </c>
      <c r="Z244" s="989">
        <v>41115575.140000001</v>
      </c>
      <c r="AA244" s="989">
        <v>238185.98</v>
      </c>
      <c r="AB244" s="989">
        <v>651567.42000000004</v>
      </c>
      <c r="AC244" s="989">
        <v>0</v>
      </c>
      <c r="AD244" s="989">
        <v>0</v>
      </c>
      <c r="AE244" s="939">
        <v>57035474.719999999</v>
      </c>
      <c r="AF244" s="939">
        <v>15268332.16</v>
      </c>
      <c r="AG244" s="939">
        <v>41767142.560000002</v>
      </c>
      <c r="AH244" s="940" t="s">
        <v>21254</v>
      </c>
      <c r="AI244" s="978" t="s">
        <v>21255</v>
      </c>
      <c r="AJ244" s="941" t="s">
        <v>21256</v>
      </c>
      <c r="AK244" s="978" t="s">
        <v>21257</v>
      </c>
      <c r="AL244" s="938"/>
      <c r="AM244" s="938" t="s">
        <v>2405</v>
      </c>
      <c r="AN244" s="940" t="str">
        <f>_xlfn.XLOOKUP(A244,MPL!C:C,MPL!N:N, "Not Found",0)</f>
        <v>Obligated</v>
      </c>
      <c r="AO244" s="943">
        <f>_xlfn.LET(
_xlpm.r,_xlfn.XLOOKUP(A244,MPL!C:C,MPL!S:S, "",0),
IF(ISNUMBER(_xlpm.r),_xlpm.r,"")
)</f>
        <v>46082.760613425926</v>
      </c>
      <c r="AP244" s="943" t="str">
        <f t="shared" si="68"/>
        <v>Obligated</v>
      </c>
      <c r="AQ244" s="944" t="s">
        <v>275</v>
      </c>
      <c r="AR244" s="938">
        <v>193158.38999999966</v>
      </c>
      <c r="AS244" s="938">
        <v>64314.490000000005</v>
      </c>
      <c r="AT244" s="938"/>
      <c r="AU244" s="938">
        <f t="shared" si="69"/>
        <v>257472.87999999966</v>
      </c>
      <c r="AV244" s="938">
        <f t="shared" si="70"/>
        <v>-8555324.9700000063</v>
      </c>
      <c r="AW244" s="945">
        <v>17267191.18</v>
      </c>
      <c r="AX244" s="945">
        <v>48049971.590000004</v>
      </c>
      <c r="AY244" s="945">
        <v>273636.92</v>
      </c>
      <c r="AZ244" s="945">
        <v>931916.64</v>
      </c>
      <c r="BA244" s="945">
        <v>0</v>
      </c>
      <c r="BB244" s="945">
        <v>0</v>
      </c>
      <c r="BC244" s="945">
        <v>65590799.690000005</v>
      </c>
      <c r="BD244" s="945">
        <f t="shared" si="74"/>
        <v>17540828.100000001</v>
      </c>
      <c r="BE244" s="945">
        <f t="shared" si="71"/>
        <v>48981888.230000004</v>
      </c>
      <c r="BF244" s="940" t="s">
        <v>2268</v>
      </c>
      <c r="BG244" s="1055" t="s">
        <v>2208</v>
      </c>
      <c r="BH244" s="940" t="s">
        <v>2406</v>
      </c>
      <c r="BI244" s="1053" t="e">
        <f t="shared" si="72"/>
        <v>#REF!</v>
      </c>
      <c r="BJ244" s="1057" t="e">
        <v>#VALUE!</v>
      </c>
    </row>
    <row r="245" spans="1:62" s="829" customFormat="1" ht="114" customHeight="1">
      <c r="A245" s="1050">
        <v>750068</v>
      </c>
      <c r="B245" s="940" t="s">
        <v>221</v>
      </c>
      <c r="C245" s="1055" t="s">
        <v>130</v>
      </c>
      <c r="D245" s="940" t="s">
        <v>2112</v>
      </c>
      <c r="E245" s="913" t="s">
        <v>2209</v>
      </c>
      <c r="F245" s="914" t="s">
        <v>2210</v>
      </c>
      <c r="G245" s="938" t="e">
        <f>IF($AO245&lt;&gt;"",_xlfn.XLOOKUP(TEXT(A245,0),#REF!,#REF!,0),0)</f>
        <v>#REF!</v>
      </c>
      <c r="H245" s="938" t="e">
        <f>IF($AO245&lt;&gt;"",_xlfn.XLOOKUP(TEXT(A245,0),#REF!,#REF!,0),0)</f>
        <v>#REF!</v>
      </c>
      <c r="I245" s="938" t="e">
        <f>IF($AO245&lt;&gt;"", _xlfn.XLOOKUP(TEXT(A245,0),#REF!,#REF!,0),0)</f>
        <v>#REF!</v>
      </c>
      <c r="J245" s="938" t="e">
        <f>IF($AO245&lt;&gt;"",_xlfn.XLOOKUP(TEXT(A245,0),#REF!,#REF!,0),0)</f>
        <v>#REF!</v>
      </c>
      <c r="K245" s="938" t="e">
        <f>IF($AO245&lt;&gt;"",_xlfn.XLOOKUP(TEXT(A245,0),#REF!,#REF!,0),0)</f>
        <v>#REF!</v>
      </c>
      <c r="L245" s="938" t="e">
        <f>IF($AO245&lt;&gt;"",_xlfn.XLOOKUP(TEXT(A245,0),#REF!,#REF!,0),0)</f>
        <v>#REF!</v>
      </c>
      <c r="M245" s="1056" t="e">
        <f t="shared" si="56"/>
        <v>#REF!</v>
      </c>
      <c r="N245" s="1056" t="e">
        <f t="shared" si="57"/>
        <v>#REF!</v>
      </c>
      <c r="O245" s="1056" t="e">
        <f t="shared" si="58"/>
        <v>#REF!</v>
      </c>
      <c r="P245" s="938" t="e">
        <f t="shared" si="59"/>
        <v>#REF!</v>
      </c>
      <c r="Q245" s="938" t="e">
        <f t="shared" si="60"/>
        <v>#REF!</v>
      </c>
      <c r="R245" s="938" t="e">
        <f t="shared" si="61"/>
        <v>#REF!</v>
      </c>
      <c r="S245" s="938" t="e">
        <f t="shared" si="62"/>
        <v>#REF!</v>
      </c>
      <c r="T245" s="938" t="e">
        <f t="shared" si="63"/>
        <v>#REF!</v>
      </c>
      <c r="U245" s="938" t="e">
        <f t="shared" si="64"/>
        <v>#REF!</v>
      </c>
      <c r="V245" s="938" t="e">
        <f t="shared" si="65"/>
        <v>#REF!</v>
      </c>
      <c r="W245" s="938" t="e">
        <f t="shared" si="66"/>
        <v>#REF!</v>
      </c>
      <c r="X245" s="938" t="e">
        <f t="shared" si="67"/>
        <v>#REF!</v>
      </c>
      <c r="Y245" s="989">
        <v>13840548.75</v>
      </c>
      <c r="Z245" s="989">
        <v>37861383.079999998</v>
      </c>
      <c r="AA245" s="989">
        <v>219334.17</v>
      </c>
      <c r="AB245" s="989">
        <v>599997.54</v>
      </c>
      <c r="AC245" s="989">
        <v>0</v>
      </c>
      <c r="AD245" s="989">
        <v>0</v>
      </c>
      <c r="AE245" s="939">
        <v>52521263.539999999</v>
      </c>
      <c r="AF245" s="939">
        <v>14059882.92</v>
      </c>
      <c r="AG245" s="939">
        <v>38461380.619999997</v>
      </c>
      <c r="AH245" s="940" t="s">
        <v>21254</v>
      </c>
      <c r="AI245" s="978" t="s">
        <v>21255</v>
      </c>
      <c r="AJ245" s="941" t="s">
        <v>21256</v>
      </c>
      <c r="AK245" s="978" t="s">
        <v>21257</v>
      </c>
      <c r="AL245" s="938"/>
      <c r="AM245" s="938" t="s">
        <v>2405</v>
      </c>
      <c r="AN245" s="940" t="str">
        <f>_xlfn.XLOOKUP(A245,MPL!C:C,MPL!N:N, "Not Found",0)</f>
        <v>Obligated</v>
      </c>
      <c r="AO245" s="943">
        <f>_xlfn.LET(
_xlpm.r,_xlfn.XLOOKUP(A245,MPL!C:C,MPL!S:S, "",0),
IF(ISNUMBER(_xlpm.r),_xlpm.r,"")
)</f>
        <v>46082.760636574072</v>
      </c>
      <c r="AP245" s="943" t="str">
        <f t="shared" si="68"/>
        <v>Obligated</v>
      </c>
      <c r="AQ245" s="944" t="s">
        <v>275</v>
      </c>
      <c r="AR245" s="938">
        <v>170084.9099999996</v>
      </c>
      <c r="AS245" s="938">
        <v>58772.51</v>
      </c>
      <c r="AT245" s="938"/>
      <c r="AU245" s="938">
        <f t="shared" si="69"/>
        <v>228857.41999999961</v>
      </c>
      <c r="AV245" s="938">
        <f t="shared" si="70"/>
        <v>-7878193</v>
      </c>
      <c r="AW245" s="945">
        <v>15900537.4</v>
      </c>
      <c r="AX245" s="945">
        <v>44246939.880000003</v>
      </c>
      <c r="AY245" s="945">
        <v>251979.26</v>
      </c>
      <c r="AZ245" s="945">
        <v>858465.45</v>
      </c>
      <c r="BA245" s="945">
        <v>0</v>
      </c>
      <c r="BB245" s="945">
        <v>0</v>
      </c>
      <c r="BC245" s="945">
        <v>60399456.539999999</v>
      </c>
      <c r="BD245" s="945">
        <f t="shared" si="74"/>
        <v>16152516.66</v>
      </c>
      <c r="BE245" s="945">
        <f t="shared" si="71"/>
        <v>45105405.330000006</v>
      </c>
      <c r="BF245" s="940" t="s">
        <v>2268</v>
      </c>
      <c r="BG245" s="1055" t="s">
        <v>2208</v>
      </c>
      <c r="BH245" s="940" t="s">
        <v>2406</v>
      </c>
      <c r="BI245" s="1053" t="e">
        <f t="shared" si="72"/>
        <v>#REF!</v>
      </c>
      <c r="BJ245" s="1057" t="e">
        <v>#VALUE!</v>
      </c>
    </row>
    <row r="246" spans="1:62" s="829" customFormat="1" ht="114" customHeight="1">
      <c r="A246" s="1050">
        <v>727572</v>
      </c>
      <c r="B246" s="940" t="s">
        <v>207</v>
      </c>
      <c r="C246" s="1055" t="s">
        <v>130</v>
      </c>
      <c r="D246" s="940" t="s">
        <v>2112</v>
      </c>
      <c r="E246" s="913" t="s">
        <v>2209</v>
      </c>
      <c r="F246" s="914" t="s">
        <v>2210</v>
      </c>
      <c r="G246" s="938" t="e">
        <f>IF($AO246&lt;&gt;"",_xlfn.XLOOKUP(TEXT(A246,0),#REF!,#REF!,0),0)</f>
        <v>#REF!</v>
      </c>
      <c r="H246" s="938" t="e">
        <f>IF($AO246&lt;&gt;"",_xlfn.XLOOKUP(TEXT(A246,0),#REF!,#REF!,0),0)</f>
        <v>#REF!</v>
      </c>
      <c r="I246" s="938" t="e">
        <f>IF($AO246&lt;&gt;"", _xlfn.XLOOKUP(TEXT(A246,0),#REF!,#REF!,0),0)</f>
        <v>#REF!</v>
      </c>
      <c r="J246" s="938" t="e">
        <f>IF($AO246&lt;&gt;"",_xlfn.XLOOKUP(TEXT(A246,0),#REF!,#REF!,0),0)</f>
        <v>#REF!</v>
      </c>
      <c r="K246" s="938" t="e">
        <f>IF($AO246&lt;&gt;"",_xlfn.XLOOKUP(TEXT(A246,0),#REF!,#REF!,0),0)</f>
        <v>#REF!</v>
      </c>
      <c r="L246" s="938" t="e">
        <f>IF($AO246&lt;&gt;"",_xlfn.XLOOKUP(TEXT(A246,0),#REF!,#REF!,0),0)</f>
        <v>#REF!</v>
      </c>
      <c r="M246" s="1056" t="e">
        <f t="shared" si="56"/>
        <v>#REF!</v>
      </c>
      <c r="N246" s="1056" t="e">
        <f t="shared" si="57"/>
        <v>#REF!</v>
      </c>
      <c r="O246" s="1056" t="e">
        <f t="shared" si="58"/>
        <v>#REF!</v>
      </c>
      <c r="P246" s="938" t="e">
        <f t="shared" si="59"/>
        <v>#REF!</v>
      </c>
      <c r="Q246" s="938" t="e">
        <f t="shared" si="60"/>
        <v>#REF!</v>
      </c>
      <c r="R246" s="938" t="e">
        <f t="shared" si="61"/>
        <v>#REF!</v>
      </c>
      <c r="S246" s="938" t="e">
        <f t="shared" si="62"/>
        <v>#REF!</v>
      </c>
      <c r="T246" s="938" t="e">
        <f t="shared" si="63"/>
        <v>#REF!</v>
      </c>
      <c r="U246" s="938" t="e">
        <f t="shared" si="64"/>
        <v>#REF!</v>
      </c>
      <c r="V246" s="938" t="e">
        <f t="shared" si="65"/>
        <v>#REF!</v>
      </c>
      <c r="W246" s="938" t="e">
        <f t="shared" si="66"/>
        <v>#REF!</v>
      </c>
      <c r="X246" s="938" t="e">
        <f t="shared" si="67"/>
        <v>#REF!</v>
      </c>
      <c r="Y246" s="989">
        <v>11268772.699999999</v>
      </c>
      <c r="Z246" s="989">
        <v>30826184.940000001</v>
      </c>
      <c r="AA246" s="989">
        <v>179741.68</v>
      </c>
      <c r="AB246" s="989">
        <v>491691</v>
      </c>
      <c r="AC246" s="989">
        <v>0</v>
      </c>
      <c r="AD246" s="989">
        <v>0</v>
      </c>
      <c r="AE246" s="939">
        <v>42766390.32</v>
      </c>
      <c r="AF246" s="939">
        <v>11448514.379999999</v>
      </c>
      <c r="AG246" s="939">
        <v>31317875.940000001</v>
      </c>
      <c r="AH246" s="940" t="s">
        <v>21254</v>
      </c>
      <c r="AI246" s="978" t="s">
        <v>21255</v>
      </c>
      <c r="AJ246" s="941" t="s">
        <v>21256</v>
      </c>
      <c r="AK246" s="978" t="s">
        <v>21257</v>
      </c>
      <c r="AL246" s="938"/>
      <c r="AM246" s="938" t="s">
        <v>2405</v>
      </c>
      <c r="AN246" s="940" t="str">
        <f>_xlfn.XLOOKUP(A246,MPL!C:C,MPL!N:N, "Not Found",0)</f>
        <v>Obligated</v>
      </c>
      <c r="AO246" s="943">
        <f>_xlfn.LET(
_xlpm.r,_xlfn.XLOOKUP(A246,MPL!C:C,MPL!S:S, "",0),
IF(ISNUMBER(_xlpm.r),_xlpm.r,"")
)</f>
        <v>46082.760659722226</v>
      </c>
      <c r="AP246" s="943" t="str">
        <f t="shared" si="68"/>
        <v>Obligated</v>
      </c>
      <c r="AQ246" s="944" t="s">
        <v>275</v>
      </c>
      <c r="AR246" s="938">
        <v>443277.11000000202</v>
      </c>
      <c r="AS246" s="938">
        <v>364268.12</v>
      </c>
      <c r="AT246" s="938"/>
      <c r="AU246" s="938">
        <f t="shared" si="69"/>
        <v>807545.23000000208</v>
      </c>
      <c r="AV246" s="938">
        <f t="shared" si="70"/>
        <v>-6208467.450000003</v>
      </c>
      <c r="AW246" s="945">
        <v>12945985.390000001</v>
      </c>
      <c r="AX246" s="945">
        <v>36028872.380000003</v>
      </c>
      <c r="AY246" s="945">
        <v>0</v>
      </c>
      <c r="AZ246" s="945">
        <v>698724.72</v>
      </c>
      <c r="BA246" s="945">
        <v>0</v>
      </c>
      <c r="BB246" s="945">
        <v>0</v>
      </c>
      <c r="BC246" s="945">
        <v>48974857.770000003</v>
      </c>
      <c r="BD246" s="945">
        <f t="shared" si="74"/>
        <v>12945985.390000001</v>
      </c>
      <c r="BE246" s="945">
        <f t="shared" si="71"/>
        <v>36727597.100000001</v>
      </c>
      <c r="BF246" s="940" t="s">
        <v>2240</v>
      </c>
      <c r="BG246" s="1055" t="s">
        <v>275</v>
      </c>
      <c r="BH246" s="940" t="s">
        <v>2406</v>
      </c>
      <c r="BI246" s="1053" t="e">
        <f t="shared" si="72"/>
        <v>#REF!</v>
      </c>
      <c r="BJ246" s="1057" t="e">
        <v>#VALUE!</v>
      </c>
    </row>
    <row r="247" spans="1:62" s="829" customFormat="1" ht="114" customHeight="1">
      <c r="A247" s="1050">
        <v>727692</v>
      </c>
      <c r="B247" s="940" t="s">
        <v>140</v>
      </c>
      <c r="C247" s="1055" t="s">
        <v>130</v>
      </c>
      <c r="D247" s="940" t="s">
        <v>2112</v>
      </c>
      <c r="E247" s="913" t="s">
        <v>2209</v>
      </c>
      <c r="F247" s="914" t="s">
        <v>2210</v>
      </c>
      <c r="G247" s="938" t="e">
        <f>IF($AO247&lt;&gt;"",_xlfn.XLOOKUP(TEXT(A247,0),#REF!,#REF!,0),0)</f>
        <v>#REF!</v>
      </c>
      <c r="H247" s="938" t="e">
        <f>IF($AO247&lt;&gt;"",_xlfn.XLOOKUP(TEXT(A247,0),#REF!,#REF!,0),0)</f>
        <v>#REF!</v>
      </c>
      <c r="I247" s="938" t="e">
        <f>IF($AO247&lt;&gt;"", _xlfn.XLOOKUP(TEXT(A247,0),#REF!,#REF!,0),0)</f>
        <v>#REF!</v>
      </c>
      <c r="J247" s="938" t="e">
        <f>IF($AO247&lt;&gt;"",_xlfn.XLOOKUP(TEXT(A247,0),#REF!,#REF!,0),0)</f>
        <v>#REF!</v>
      </c>
      <c r="K247" s="938" t="e">
        <f>IF($AO247&lt;&gt;"",_xlfn.XLOOKUP(TEXT(A247,0),#REF!,#REF!,0),0)</f>
        <v>#REF!</v>
      </c>
      <c r="L247" s="938" t="e">
        <f>IF($AO247&lt;&gt;"",_xlfn.XLOOKUP(TEXT(A247,0),#REF!,#REF!,0),0)</f>
        <v>#REF!</v>
      </c>
      <c r="M247" s="1056" t="e">
        <f t="shared" si="56"/>
        <v>#REF!</v>
      </c>
      <c r="N247" s="1056" t="e">
        <f t="shared" si="57"/>
        <v>#REF!</v>
      </c>
      <c r="O247" s="1056" t="e">
        <f t="shared" si="58"/>
        <v>#REF!</v>
      </c>
      <c r="P247" s="938" t="e">
        <f t="shared" si="59"/>
        <v>#REF!</v>
      </c>
      <c r="Q247" s="938" t="e">
        <f t="shared" si="60"/>
        <v>#REF!</v>
      </c>
      <c r="R247" s="938" t="e">
        <f t="shared" si="61"/>
        <v>#REF!</v>
      </c>
      <c r="S247" s="938" t="e">
        <f t="shared" si="62"/>
        <v>#REF!</v>
      </c>
      <c r="T247" s="938" t="e">
        <f t="shared" si="63"/>
        <v>#REF!</v>
      </c>
      <c r="U247" s="938" t="e">
        <f t="shared" si="64"/>
        <v>#REF!</v>
      </c>
      <c r="V247" s="938" t="e">
        <f t="shared" si="65"/>
        <v>#REF!</v>
      </c>
      <c r="W247" s="938" t="e">
        <f t="shared" si="66"/>
        <v>#REF!</v>
      </c>
      <c r="X247" s="938" t="e">
        <f t="shared" si="67"/>
        <v>#REF!</v>
      </c>
      <c r="Y247" s="989">
        <v>7414164.75</v>
      </c>
      <c r="Z247" s="989">
        <v>20309782.600000001</v>
      </c>
      <c r="AA247" s="989">
        <v>119789.88</v>
      </c>
      <c r="AB247" s="989">
        <v>328143.02</v>
      </c>
      <c r="AC247" s="989">
        <v>0</v>
      </c>
      <c r="AD247" s="989">
        <v>0</v>
      </c>
      <c r="AE247" s="939">
        <v>28171880.25</v>
      </c>
      <c r="AF247" s="939">
        <v>7533954.6299999999</v>
      </c>
      <c r="AG247" s="939">
        <v>20637925.620000001</v>
      </c>
      <c r="AH247" s="940" t="s">
        <v>21254</v>
      </c>
      <c r="AI247" s="978" t="s">
        <v>21255</v>
      </c>
      <c r="AJ247" s="941" t="s">
        <v>21256</v>
      </c>
      <c r="AK247" s="978" t="s">
        <v>21257</v>
      </c>
      <c r="AL247" s="938"/>
      <c r="AM247" s="938" t="s">
        <v>2405</v>
      </c>
      <c r="AN247" s="940" t="str">
        <f>_xlfn.XLOOKUP(A247,MPL!C:C,MPL!N:N, "Not Found",0)</f>
        <v>Obligated</v>
      </c>
      <c r="AO247" s="943">
        <f>_xlfn.LET(
_xlpm.r,_xlfn.XLOOKUP(A247,MPL!C:C,MPL!S:S, "",0),
IF(ISNUMBER(_xlpm.r),_xlpm.r,"")
)</f>
        <v>45775.802268518521</v>
      </c>
      <c r="AP247" s="943" t="str">
        <f t="shared" si="68"/>
        <v>Obligated</v>
      </c>
      <c r="AQ247" s="944">
        <v>0.76</v>
      </c>
      <c r="AR247" s="938">
        <v>1573121.5199999665</v>
      </c>
      <c r="AS247" s="938">
        <v>4639985.8999999994</v>
      </c>
      <c r="AT247" s="938"/>
      <c r="AU247" s="938">
        <f t="shared" si="69"/>
        <v>6213107.4199999664</v>
      </c>
      <c r="AV247" s="938">
        <f t="shared" si="70"/>
        <v>119789.87999999896</v>
      </c>
      <c r="AW247" s="945">
        <v>7414164.75</v>
      </c>
      <c r="AX247" s="945">
        <v>20637925.620000001</v>
      </c>
      <c r="AY247" s="945">
        <v>0</v>
      </c>
      <c r="AZ247" s="945">
        <v>328143.02</v>
      </c>
      <c r="BA247" s="945">
        <v>0</v>
      </c>
      <c r="BB247" s="945">
        <v>0</v>
      </c>
      <c r="BC247" s="945">
        <v>28052090.370000001</v>
      </c>
      <c r="BD247" s="945">
        <f t="shared" si="74"/>
        <v>7414164.75</v>
      </c>
      <c r="BE247" s="945">
        <f t="shared" si="71"/>
        <v>20966068.640000001</v>
      </c>
      <c r="BF247" s="940" t="s">
        <v>2268</v>
      </c>
      <c r="BG247" s="1055" t="s">
        <v>2208</v>
      </c>
      <c r="BH247" s="940" t="s">
        <v>2407</v>
      </c>
      <c r="BI247" s="1053" t="e">
        <f t="shared" si="72"/>
        <v>#REF!</v>
      </c>
      <c r="BJ247" s="1057" t="e">
        <v>#VALUE!</v>
      </c>
    </row>
    <row r="248" spans="1:62" s="829" customFormat="1" ht="114" customHeight="1">
      <c r="A248" s="1050">
        <v>727531</v>
      </c>
      <c r="B248" s="940" t="s">
        <v>135</v>
      </c>
      <c r="C248" s="1055" t="s">
        <v>130</v>
      </c>
      <c r="D248" s="940" t="s">
        <v>2112</v>
      </c>
      <c r="E248" s="913" t="s">
        <v>2209</v>
      </c>
      <c r="F248" s="914" t="s">
        <v>2210</v>
      </c>
      <c r="G248" s="938" t="e">
        <f>IF($AO248&lt;&gt;"",_xlfn.XLOOKUP(TEXT(A248,0),#REF!,#REF!,0),0)</f>
        <v>#REF!</v>
      </c>
      <c r="H248" s="938" t="e">
        <f>IF($AO248&lt;&gt;"",_xlfn.XLOOKUP(TEXT(A248,0),#REF!,#REF!,0),0)</f>
        <v>#REF!</v>
      </c>
      <c r="I248" s="938" t="e">
        <f>IF($AO248&lt;&gt;"", _xlfn.XLOOKUP(TEXT(A248,0),#REF!,#REF!,0),0)</f>
        <v>#REF!</v>
      </c>
      <c r="J248" s="938" t="e">
        <f>IF($AO248&lt;&gt;"",_xlfn.XLOOKUP(TEXT(A248,0),#REF!,#REF!,0),0)</f>
        <v>#REF!</v>
      </c>
      <c r="K248" s="938" t="e">
        <f>IF($AO248&lt;&gt;"",_xlfn.XLOOKUP(TEXT(A248,0),#REF!,#REF!,0),0)</f>
        <v>#REF!</v>
      </c>
      <c r="L248" s="938" t="e">
        <f>IF($AO248&lt;&gt;"",_xlfn.XLOOKUP(TEXT(A248,0),#REF!,#REF!,0),0)</f>
        <v>#REF!</v>
      </c>
      <c r="M248" s="1056" t="e">
        <f t="shared" si="56"/>
        <v>#REF!</v>
      </c>
      <c r="N248" s="1056" t="e">
        <f t="shared" si="57"/>
        <v>#REF!</v>
      </c>
      <c r="O248" s="1056" t="e">
        <f t="shared" si="58"/>
        <v>#REF!</v>
      </c>
      <c r="P248" s="938" t="e">
        <f t="shared" si="59"/>
        <v>#REF!</v>
      </c>
      <c r="Q248" s="938" t="e">
        <f t="shared" si="60"/>
        <v>#REF!</v>
      </c>
      <c r="R248" s="938" t="e">
        <f t="shared" si="61"/>
        <v>#REF!</v>
      </c>
      <c r="S248" s="938" t="e">
        <f t="shared" si="62"/>
        <v>#REF!</v>
      </c>
      <c r="T248" s="938" t="e">
        <f t="shared" si="63"/>
        <v>#REF!</v>
      </c>
      <c r="U248" s="938" t="e">
        <f t="shared" si="64"/>
        <v>#REF!</v>
      </c>
      <c r="V248" s="938" t="e">
        <f t="shared" si="65"/>
        <v>#REF!</v>
      </c>
      <c r="W248" s="938" t="e">
        <f t="shared" si="66"/>
        <v>#REF!</v>
      </c>
      <c r="X248" s="938" t="e">
        <f t="shared" si="67"/>
        <v>#REF!</v>
      </c>
      <c r="Y248" s="989">
        <v>6849050.2599999998</v>
      </c>
      <c r="Z248" s="989">
        <v>15776180.000000002</v>
      </c>
      <c r="AA248" s="989">
        <v>110659.38</v>
      </c>
      <c r="AB248" s="989">
        <v>3288703.85</v>
      </c>
      <c r="AC248" s="989">
        <v>0</v>
      </c>
      <c r="AD248" s="989">
        <v>0</v>
      </c>
      <c r="AE248" s="939">
        <v>26024593.490000002</v>
      </c>
      <c r="AF248" s="939">
        <v>6959709.6399999997</v>
      </c>
      <c r="AG248" s="939">
        <v>19064883.850000001</v>
      </c>
      <c r="AH248" s="940" t="s">
        <v>21254</v>
      </c>
      <c r="AI248" s="978" t="s">
        <v>21255</v>
      </c>
      <c r="AJ248" s="941" t="s">
        <v>21256</v>
      </c>
      <c r="AK248" s="978" t="s">
        <v>21257</v>
      </c>
      <c r="AL248" s="938"/>
      <c r="AM248" s="938" t="s">
        <v>2405</v>
      </c>
      <c r="AN248" s="940" t="str">
        <f>_xlfn.XLOOKUP(A248,MPL!C:C,MPL!N:N, "Not Found",0)</f>
        <v>Obligated</v>
      </c>
      <c r="AO248" s="943">
        <f>_xlfn.LET(
_xlpm.r,_xlfn.XLOOKUP(A248,MPL!C:C,MPL!S:S, "",0),
IF(ISNUMBER(_xlpm.r),_xlpm.r,"")
)</f>
        <v>45775.802256944444</v>
      </c>
      <c r="AP248" s="943" t="str">
        <f t="shared" si="68"/>
        <v>Obligated</v>
      </c>
      <c r="AQ248" s="944">
        <v>0.57999999999999996</v>
      </c>
      <c r="AR248" s="938">
        <v>1013304.9600000054</v>
      </c>
      <c r="AS248" s="938">
        <v>5383764.1999999946</v>
      </c>
      <c r="AT248" s="938"/>
      <c r="AU248" s="938">
        <f t="shared" si="69"/>
        <v>6397069.1600000001</v>
      </c>
      <c r="AV248" s="938">
        <f t="shared" si="70"/>
        <v>110659.38000000268</v>
      </c>
      <c r="AW248" s="945">
        <v>6849050.2599999998</v>
      </c>
      <c r="AX248" s="945">
        <v>19064883.850000001</v>
      </c>
      <c r="AY248" s="945">
        <v>0</v>
      </c>
      <c r="AZ248" s="945">
        <v>369745.52</v>
      </c>
      <c r="BA248" s="945">
        <v>0</v>
      </c>
      <c r="BB248" s="945">
        <v>0</v>
      </c>
      <c r="BC248" s="945">
        <v>25913934.109999999</v>
      </c>
      <c r="BD248" s="945">
        <f t="shared" si="74"/>
        <v>6849050.2599999998</v>
      </c>
      <c r="BE248" s="945">
        <f t="shared" si="71"/>
        <v>19434629.370000001</v>
      </c>
      <c r="BF248" s="940" t="s">
        <v>2240</v>
      </c>
      <c r="BG248" s="1055" t="s">
        <v>275</v>
      </c>
      <c r="BH248" s="940" t="s">
        <v>2407</v>
      </c>
      <c r="BI248" s="1053" t="e">
        <f t="shared" si="72"/>
        <v>#REF!</v>
      </c>
      <c r="BJ248" s="1057" t="e">
        <v>#VALUE!</v>
      </c>
    </row>
    <row r="249" spans="1:62" s="829" customFormat="1" ht="114" customHeight="1">
      <c r="A249" s="1050">
        <v>728827</v>
      </c>
      <c r="B249" s="940" t="s">
        <v>134</v>
      </c>
      <c r="C249" s="1055" t="s">
        <v>130</v>
      </c>
      <c r="D249" s="940" t="s">
        <v>2112</v>
      </c>
      <c r="E249" s="913" t="s">
        <v>2209</v>
      </c>
      <c r="F249" s="914" t="s">
        <v>2210</v>
      </c>
      <c r="G249" s="938" t="e">
        <f>IF($AO249&lt;&gt;"",_xlfn.XLOOKUP(TEXT(A249,0),#REF!,#REF!,0),0)</f>
        <v>#REF!</v>
      </c>
      <c r="H249" s="938" t="e">
        <f>IF($AO249&lt;&gt;"",_xlfn.XLOOKUP(TEXT(A249,0),#REF!,#REF!,0),0)</f>
        <v>#REF!</v>
      </c>
      <c r="I249" s="938" t="e">
        <f>IF($AO249&lt;&gt;"", _xlfn.XLOOKUP(TEXT(A249,0),#REF!,#REF!,0),0)</f>
        <v>#REF!</v>
      </c>
      <c r="J249" s="938" t="e">
        <f>IF($AO249&lt;&gt;"",_xlfn.XLOOKUP(TEXT(A249,0),#REF!,#REF!,0),0)</f>
        <v>#REF!</v>
      </c>
      <c r="K249" s="938" t="e">
        <f>IF($AO249&lt;&gt;"",_xlfn.XLOOKUP(TEXT(A249,0),#REF!,#REF!,0),0)</f>
        <v>#REF!</v>
      </c>
      <c r="L249" s="938" t="e">
        <f>IF($AO249&lt;&gt;"",_xlfn.XLOOKUP(TEXT(A249,0),#REF!,#REF!,0),0)</f>
        <v>#REF!</v>
      </c>
      <c r="M249" s="1056" t="e">
        <f t="shared" si="56"/>
        <v>#REF!</v>
      </c>
      <c r="N249" s="1056" t="e">
        <f t="shared" si="57"/>
        <v>#REF!</v>
      </c>
      <c r="O249" s="1056" t="e">
        <f t="shared" si="58"/>
        <v>#REF!</v>
      </c>
      <c r="P249" s="938" t="e">
        <f t="shared" si="59"/>
        <v>#REF!</v>
      </c>
      <c r="Q249" s="938" t="e">
        <f t="shared" si="60"/>
        <v>#REF!</v>
      </c>
      <c r="R249" s="938" t="e">
        <f t="shared" si="61"/>
        <v>#REF!</v>
      </c>
      <c r="S249" s="938" t="e">
        <f t="shared" si="62"/>
        <v>#REF!</v>
      </c>
      <c r="T249" s="938" t="e">
        <f t="shared" si="63"/>
        <v>#REF!</v>
      </c>
      <c r="U249" s="938" t="e">
        <f t="shared" si="64"/>
        <v>#REF!</v>
      </c>
      <c r="V249" s="938" t="e">
        <f t="shared" si="65"/>
        <v>#REF!</v>
      </c>
      <c r="W249" s="938" t="e">
        <f t="shared" si="66"/>
        <v>#REF!</v>
      </c>
      <c r="X249" s="938" t="e">
        <f t="shared" si="67"/>
        <v>#REF!</v>
      </c>
      <c r="Y249" s="989">
        <v>4807675.47</v>
      </c>
      <c r="Z249" s="989">
        <v>13169769.879999999</v>
      </c>
      <c r="AA249" s="989">
        <v>79166.850000000006</v>
      </c>
      <c r="AB249" s="989">
        <v>216863.46</v>
      </c>
      <c r="AC249" s="989">
        <v>0</v>
      </c>
      <c r="AD249" s="989">
        <v>0</v>
      </c>
      <c r="AE249" s="939">
        <v>18273475.66</v>
      </c>
      <c r="AF249" s="939">
        <v>4886842.3199999994</v>
      </c>
      <c r="AG249" s="939">
        <v>13386633.34</v>
      </c>
      <c r="AH249" s="940" t="s">
        <v>21254</v>
      </c>
      <c r="AI249" s="978" t="s">
        <v>21255</v>
      </c>
      <c r="AJ249" s="941" t="s">
        <v>21256</v>
      </c>
      <c r="AK249" s="978" t="s">
        <v>21257</v>
      </c>
      <c r="AL249" s="938"/>
      <c r="AM249" s="938" t="s">
        <v>2405</v>
      </c>
      <c r="AN249" s="940" t="str">
        <f>_xlfn.XLOOKUP(A249,MPL!C:C,MPL!N:N, "Not Found",0)</f>
        <v>Obligated</v>
      </c>
      <c r="AO249" s="943">
        <f>_xlfn.LET(
_xlpm.r,_xlfn.XLOOKUP(A249,MPL!C:C,MPL!S:S, "",0),
IF(ISNUMBER(_xlpm.r),_xlpm.r,"")
)</f>
        <v>45775.80228009259</v>
      </c>
      <c r="AP249" s="943" t="str">
        <f t="shared" si="68"/>
        <v>Obligated</v>
      </c>
      <c r="AQ249" s="944">
        <v>0.86</v>
      </c>
      <c r="AR249" s="938">
        <v>847092.92000000144</v>
      </c>
      <c r="AS249" s="938">
        <v>4070911.0800000005</v>
      </c>
      <c r="AT249" s="938"/>
      <c r="AU249" s="938">
        <f t="shared" si="69"/>
        <v>4918004.0000000019</v>
      </c>
      <c r="AV249" s="938">
        <f t="shared" si="70"/>
        <v>79166.85000000149</v>
      </c>
      <c r="AW249" s="945">
        <v>4807675.47</v>
      </c>
      <c r="AX249" s="945">
        <v>13386633.34</v>
      </c>
      <c r="AY249" s="945">
        <v>0</v>
      </c>
      <c r="AZ249" s="945">
        <v>259813.59</v>
      </c>
      <c r="BA249" s="945">
        <v>0</v>
      </c>
      <c r="BB249" s="945">
        <v>0</v>
      </c>
      <c r="BC249" s="945">
        <v>18194308.809999999</v>
      </c>
      <c r="BD249" s="945">
        <f t="shared" si="74"/>
        <v>4807675.47</v>
      </c>
      <c r="BE249" s="945">
        <f t="shared" si="71"/>
        <v>13646446.93</v>
      </c>
      <c r="BF249" s="940" t="s">
        <v>2268</v>
      </c>
      <c r="BG249" s="1055" t="s">
        <v>2208</v>
      </c>
      <c r="BH249" s="940" t="s">
        <v>2407</v>
      </c>
      <c r="BI249" s="1053" t="e">
        <f t="shared" si="72"/>
        <v>#REF!</v>
      </c>
      <c r="BJ249" s="1057" t="e">
        <v>#VALUE!</v>
      </c>
    </row>
    <row r="250" spans="1:62" s="829" customFormat="1" ht="114" customHeight="1">
      <c r="A250" s="1050">
        <v>728832</v>
      </c>
      <c r="B250" s="940" t="s">
        <v>137</v>
      </c>
      <c r="C250" s="1055" t="s">
        <v>130</v>
      </c>
      <c r="D250" s="940" t="s">
        <v>2112</v>
      </c>
      <c r="E250" s="913" t="s">
        <v>2209</v>
      </c>
      <c r="F250" s="914" t="s">
        <v>2210</v>
      </c>
      <c r="G250" s="938" t="e">
        <f>IF($AO250&lt;&gt;"",_xlfn.XLOOKUP(TEXT(A250,0),#REF!,#REF!,0),0)</f>
        <v>#REF!</v>
      </c>
      <c r="H250" s="938" t="e">
        <f>IF($AO250&lt;&gt;"",_xlfn.XLOOKUP(TEXT(A250,0),#REF!,#REF!,0),0)</f>
        <v>#REF!</v>
      </c>
      <c r="I250" s="938" t="e">
        <f>IF($AO250&lt;&gt;"", _xlfn.XLOOKUP(TEXT(A250,0),#REF!,#REF!,0),0)</f>
        <v>#REF!</v>
      </c>
      <c r="J250" s="938" t="e">
        <f>IF($AO250&lt;&gt;"",_xlfn.XLOOKUP(TEXT(A250,0),#REF!,#REF!,0),0)</f>
        <v>#REF!</v>
      </c>
      <c r="K250" s="938" t="e">
        <f>IF($AO250&lt;&gt;"",_xlfn.XLOOKUP(TEXT(A250,0),#REF!,#REF!,0),0)</f>
        <v>#REF!</v>
      </c>
      <c r="L250" s="938" t="e">
        <f>IF($AO250&lt;&gt;"",_xlfn.XLOOKUP(TEXT(A250,0),#REF!,#REF!,0),0)</f>
        <v>#REF!</v>
      </c>
      <c r="M250" s="1056" t="e">
        <f t="shared" si="56"/>
        <v>#REF!</v>
      </c>
      <c r="N250" s="1056" t="e">
        <f t="shared" si="57"/>
        <v>#REF!</v>
      </c>
      <c r="O250" s="1056" t="e">
        <f t="shared" si="58"/>
        <v>#REF!</v>
      </c>
      <c r="P250" s="938" t="e">
        <f t="shared" si="59"/>
        <v>#REF!</v>
      </c>
      <c r="Q250" s="938" t="e">
        <f t="shared" si="60"/>
        <v>#REF!</v>
      </c>
      <c r="R250" s="938" t="e">
        <f t="shared" si="61"/>
        <v>#REF!</v>
      </c>
      <c r="S250" s="938" t="e">
        <f t="shared" si="62"/>
        <v>#REF!</v>
      </c>
      <c r="T250" s="938" t="e">
        <f t="shared" si="63"/>
        <v>#REF!</v>
      </c>
      <c r="U250" s="938" t="e">
        <f t="shared" si="64"/>
        <v>#REF!</v>
      </c>
      <c r="V250" s="938" t="e">
        <f t="shared" si="65"/>
        <v>#REF!</v>
      </c>
      <c r="W250" s="938" t="e">
        <f t="shared" si="66"/>
        <v>#REF!</v>
      </c>
      <c r="X250" s="938" t="e">
        <f t="shared" si="67"/>
        <v>#REF!</v>
      </c>
      <c r="Y250" s="989">
        <v>3767690.42</v>
      </c>
      <c r="Z250" s="989">
        <v>8682952.4600000009</v>
      </c>
      <c r="AA250" s="989">
        <v>62820.38</v>
      </c>
      <c r="AB250" s="989">
        <v>1810049.02</v>
      </c>
      <c r="AC250" s="989">
        <v>0</v>
      </c>
      <c r="AD250" s="989">
        <v>0</v>
      </c>
      <c r="AE250" s="939">
        <v>14323512.280000001</v>
      </c>
      <c r="AF250" s="939">
        <v>3830510.8</v>
      </c>
      <c r="AG250" s="939">
        <v>10493001.48</v>
      </c>
      <c r="AH250" s="940" t="s">
        <v>21254</v>
      </c>
      <c r="AI250" s="978" t="s">
        <v>21255</v>
      </c>
      <c r="AJ250" s="941" t="s">
        <v>21256</v>
      </c>
      <c r="AK250" s="978" t="s">
        <v>21257</v>
      </c>
      <c r="AL250" s="938"/>
      <c r="AM250" s="938" t="s">
        <v>2405</v>
      </c>
      <c r="AN250" s="940" t="str">
        <f>_xlfn.XLOOKUP(A250,MPL!C:C,MPL!N:N, "Not Found",0)</f>
        <v>Obligated</v>
      </c>
      <c r="AO250" s="943">
        <f>_xlfn.LET(
_xlpm.r,_xlfn.XLOOKUP(A250,MPL!C:C,MPL!S:S, "",0),
IF(ISNUMBER(_xlpm.r),_xlpm.r,"")
)</f>
        <v>45775.802291666667</v>
      </c>
      <c r="AP250" s="943" t="str">
        <f t="shared" si="68"/>
        <v>Obligated</v>
      </c>
      <c r="AQ250" s="944">
        <v>0.45</v>
      </c>
      <c r="AR250" s="938">
        <v>770354.11999999883</v>
      </c>
      <c r="AS250" s="938">
        <v>2541535.09</v>
      </c>
      <c r="AT250" s="938"/>
      <c r="AU250" s="938">
        <f t="shared" si="69"/>
        <v>3311889.2099999986</v>
      </c>
      <c r="AV250" s="938">
        <f t="shared" si="70"/>
        <v>62820.38000000082</v>
      </c>
      <c r="AW250" s="945">
        <v>3767690.42</v>
      </c>
      <c r="AX250" s="945">
        <v>10493001.48</v>
      </c>
      <c r="AY250" s="945">
        <v>0</v>
      </c>
      <c r="AZ250" s="945">
        <v>203638.57</v>
      </c>
      <c r="BA250" s="945">
        <v>0</v>
      </c>
      <c r="BB250" s="945">
        <v>0</v>
      </c>
      <c r="BC250" s="945">
        <v>14260691.9</v>
      </c>
      <c r="BD250" s="945">
        <f t="shared" si="74"/>
        <v>3767690.42</v>
      </c>
      <c r="BE250" s="945">
        <f t="shared" si="71"/>
        <v>10696640.050000001</v>
      </c>
      <c r="BF250" s="940" t="s">
        <v>2268</v>
      </c>
      <c r="BG250" s="1055" t="s">
        <v>2208</v>
      </c>
      <c r="BH250" s="940" t="s">
        <v>2407</v>
      </c>
      <c r="BI250" s="1053" t="e">
        <f t="shared" si="72"/>
        <v>#REF!</v>
      </c>
      <c r="BJ250" s="1057" t="e">
        <v>#VALUE!</v>
      </c>
    </row>
    <row r="251" spans="1:62" s="829" customFormat="1" ht="114" customHeight="1">
      <c r="A251" s="1050">
        <v>741105</v>
      </c>
      <c r="B251" s="940" t="s">
        <v>212</v>
      </c>
      <c r="C251" s="1055" t="s">
        <v>130</v>
      </c>
      <c r="D251" s="940" t="s">
        <v>2109</v>
      </c>
      <c r="E251" s="913" t="s">
        <v>2209</v>
      </c>
      <c r="F251" s="914" t="s">
        <v>2210</v>
      </c>
      <c r="G251" s="938" t="e">
        <f>IF($AO251&lt;&gt;"",_xlfn.XLOOKUP(TEXT(A251,0),#REF!,#REF!,0),0)</f>
        <v>#REF!</v>
      </c>
      <c r="H251" s="938" t="e">
        <f>IF($AO251&lt;&gt;"",_xlfn.XLOOKUP(TEXT(A251,0),#REF!,#REF!,0),0)</f>
        <v>#REF!</v>
      </c>
      <c r="I251" s="938" t="e">
        <f>IF($AO251&lt;&gt;"", _xlfn.XLOOKUP(TEXT(A251,0),#REF!,#REF!,0),0)</f>
        <v>#REF!</v>
      </c>
      <c r="J251" s="938" t="e">
        <f>IF($AO251&lt;&gt;"",_xlfn.XLOOKUP(TEXT(A251,0),#REF!,#REF!,0),0)</f>
        <v>#REF!</v>
      </c>
      <c r="K251" s="938" t="e">
        <f>IF($AO251&lt;&gt;"",_xlfn.XLOOKUP(TEXT(A251,0),#REF!,#REF!,0),0)</f>
        <v>#REF!</v>
      </c>
      <c r="L251" s="938" t="e">
        <f>IF($AO251&lt;&gt;"",_xlfn.XLOOKUP(TEXT(A251,0),#REF!,#REF!,0),0)</f>
        <v>#REF!</v>
      </c>
      <c r="M251" s="1056" t="e">
        <f t="shared" si="56"/>
        <v>#REF!</v>
      </c>
      <c r="N251" s="1056" t="e">
        <f t="shared" si="57"/>
        <v>#REF!</v>
      </c>
      <c r="O251" s="1056" t="e">
        <f t="shared" si="58"/>
        <v>#REF!</v>
      </c>
      <c r="P251" s="938" t="e">
        <f t="shared" si="59"/>
        <v>#REF!</v>
      </c>
      <c r="Q251" s="938" t="e">
        <f t="shared" si="60"/>
        <v>#REF!</v>
      </c>
      <c r="R251" s="938" t="e">
        <f t="shared" si="61"/>
        <v>#REF!</v>
      </c>
      <c r="S251" s="938" t="e">
        <f t="shared" si="62"/>
        <v>#REF!</v>
      </c>
      <c r="T251" s="938" t="e">
        <f t="shared" si="63"/>
        <v>#REF!</v>
      </c>
      <c r="U251" s="938" t="e">
        <f t="shared" si="64"/>
        <v>#REF!</v>
      </c>
      <c r="V251" s="938" t="e">
        <f t="shared" si="65"/>
        <v>#REF!</v>
      </c>
      <c r="W251" s="938" t="e">
        <f t="shared" si="66"/>
        <v>#REF!</v>
      </c>
      <c r="X251" s="938" t="e">
        <f t="shared" si="67"/>
        <v>#REF!</v>
      </c>
      <c r="Y251" s="989">
        <v>18022659.27</v>
      </c>
      <c r="Z251" s="989">
        <v>75789392.670000002</v>
      </c>
      <c r="AA251" s="989">
        <v>204576.49</v>
      </c>
      <c r="AB251" s="989">
        <v>702611.58</v>
      </c>
      <c r="AC251" s="989">
        <v>0</v>
      </c>
      <c r="AD251" s="989">
        <v>0</v>
      </c>
      <c r="AE251" s="939">
        <v>94719240.00999999</v>
      </c>
      <c r="AF251" s="939">
        <v>18227235.759999998</v>
      </c>
      <c r="AG251" s="939">
        <v>76492004.25</v>
      </c>
      <c r="AH251" s="940" t="s">
        <v>21258</v>
      </c>
      <c r="AI251" s="978" t="s">
        <v>21255</v>
      </c>
      <c r="AJ251" s="941" t="s">
        <v>21259</v>
      </c>
      <c r="AK251" s="978" t="s">
        <v>21260</v>
      </c>
      <c r="AL251" s="938"/>
      <c r="AM251" s="938" t="s">
        <v>2405</v>
      </c>
      <c r="AN251" s="940" t="str">
        <f>_xlfn.XLOOKUP(A251,MPL!C:C,MPL!N:N, "Not Found",0)</f>
        <v>Obligated</v>
      </c>
      <c r="AO251" s="943">
        <f>_xlfn.LET(
_xlpm.r,_xlfn.XLOOKUP(A251,MPL!C:C,MPL!S:S, "",0),
IF(ISNUMBER(_xlpm.r),_xlpm.r,"")
)</f>
        <v>46082.760694444441</v>
      </c>
      <c r="AP251" s="943" t="str">
        <f t="shared" si="68"/>
        <v>Obligated</v>
      </c>
      <c r="AQ251" s="944" t="s">
        <v>275</v>
      </c>
      <c r="AR251" s="938">
        <v>36917.5</v>
      </c>
      <c r="AS251" s="938">
        <v>0</v>
      </c>
      <c r="AT251" s="938"/>
      <c r="AU251" s="938">
        <f t="shared" si="69"/>
        <v>36917.5</v>
      </c>
      <c r="AV251" s="938">
        <f t="shared" si="70"/>
        <v>-64317179.300000042</v>
      </c>
      <c r="AW251" s="945">
        <v>30099566.859999999</v>
      </c>
      <c r="AX251" s="945">
        <v>127486673.75</v>
      </c>
      <c r="AY251" s="945">
        <v>279159.40000000002</v>
      </c>
      <c r="AZ251" s="945">
        <v>1171019.3</v>
      </c>
      <c r="BA251" s="945">
        <v>0</v>
      </c>
      <c r="BB251" s="945">
        <v>0</v>
      </c>
      <c r="BC251" s="945">
        <v>159036419.31000003</v>
      </c>
      <c r="BD251" s="945">
        <v>30378726.259999998</v>
      </c>
      <c r="BE251" s="945">
        <f t="shared" si="71"/>
        <v>128657693.05</v>
      </c>
      <c r="BF251" s="940" t="s">
        <v>2268</v>
      </c>
      <c r="BG251" s="1055" t="s">
        <v>2208</v>
      </c>
      <c r="BH251" s="940" t="s">
        <v>2408</v>
      </c>
      <c r="BI251" s="1053" t="e">
        <f t="shared" si="72"/>
        <v>#REF!</v>
      </c>
      <c r="BJ251" s="1057" t="e">
        <v>#VALUE!</v>
      </c>
    </row>
    <row r="252" spans="1:62" s="829" customFormat="1" ht="114" customHeight="1">
      <c r="A252" s="1050">
        <v>750063</v>
      </c>
      <c r="B252" s="940" t="s">
        <v>251</v>
      </c>
      <c r="C252" s="1055" t="s">
        <v>130</v>
      </c>
      <c r="D252" s="940" t="s">
        <v>2112</v>
      </c>
      <c r="E252" s="913" t="s">
        <v>2203</v>
      </c>
      <c r="F252" s="914" t="s">
        <v>2409</v>
      </c>
      <c r="G252" s="938">
        <f>IF($AO252&lt;&gt;"",_xlfn.XLOOKUP(TEXT(A252,0),#REF!,#REF!,0),0)</f>
        <v>0</v>
      </c>
      <c r="H252" s="938">
        <f>IF($AO252&lt;&gt;"",_xlfn.XLOOKUP(TEXT(A252,0),#REF!,#REF!,0),0)</f>
        <v>0</v>
      </c>
      <c r="I252" s="938">
        <f>IF($AO252&lt;&gt;"", _xlfn.XLOOKUP(TEXT(A252,0),#REF!,#REF!,0),0)</f>
        <v>0</v>
      </c>
      <c r="J252" s="938">
        <f>IF($AO252&lt;&gt;"",_xlfn.XLOOKUP(TEXT(A252,0),#REF!,#REF!,0),0)</f>
        <v>0</v>
      </c>
      <c r="K252" s="938">
        <f>IF($AO252&lt;&gt;"",_xlfn.XLOOKUP(TEXT(A252,0),#REF!,#REF!,0),0)</f>
        <v>0</v>
      </c>
      <c r="L252" s="938">
        <f>IF($AO252&lt;&gt;"",_xlfn.XLOOKUP(TEXT(A252,0),#REF!,#REF!,0),0)</f>
        <v>0</v>
      </c>
      <c r="M252" s="1056">
        <f t="shared" si="56"/>
        <v>0</v>
      </c>
      <c r="N252" s="1056">
        <f t="shared" si="57"/>
        <v>0</v>
      </c>
      <c r="O252" s="1056">
        <f t="shared" si="58"/>
        <v>0</v>
      </c>
      <c r="P252" s="938">
        <f t="shared" si="59"/>
        <v>16058969.33</v>
      </c>
      <c r="Q252" s="938">
        <f t="shared" si="60"/>
        <v>43985784.189999998</v>
      </c>
      <c r="R252" s="938">
        <f t="shared" si="61"/>
        <v>481769.07990000001</v>
      </c>
      <c r="S252" s="938">
        <f t="shared" si="62"/>
        <v>1319573.5256999999</v>
      </c>
      <c r="T252" s="938">
        <f t="shared" si="63"/>
        <v>0</v>
      </c>
      <c r="U252" s="938">
        <f t="shared" si="64"/>
        <v>0</v>
      </c>
      <c r="V252" s="938">
        <f t="shared" si="65"/>
        <v>61846096.125600003</v>
      </c>
      <c r="W252" s="938">
        <f t="shared" si="66"/>
        <v>16540738.4099</v>
      </c>
      <c r="X252" s="938">
        <f t="shared" si="67"/>
        <v>45305357.715700001</v>
      </c>
      <c r="Y252" s="989">
        <v>16058969.33</v>
      </c>
      <c r="Z252" s="989">
        <v>43985784.189999998</v>
      </c>
      <c r="AA252" s="989">
        <v>481769.07990000001</v>
      </c>
      <c r="AB252" s="989">
        <v>1319573.5256999999</v>
      </c>
      <c r="AC252" s="989">
        <v>0</v>
      </c>
      <c r="AD252" s="989">
        <v>0</v>
      </c>
      <c r="AE252" s="939">
        <v>61846096.125600003</v>
      </c>
      <c r="AF252" s="939">
        <v>16540738.4099</v>
      </c>
      <c r="AG252" s="939">
        <v>45305357.715700001</v>
      </c>
      <c r="AH252" s="940" t="s">
        <v>21258</v>
      </c>
      <c r="AI252" s="978" t="s">
        <v>21255</v>
      </c>
      <c r="AJ252" s="941" t="s">
        <v>275</v>
      </c>
      <c r="AK252" s="978" t="s">
        <v>21261</v>
      </c>
      <c r="AL252" s="938"/>
      <c r="AM252" s="938" t="s">
        <v>2405</v>
      </c>
      <c r="AN252" s="940" t="str">
        <f>_xlfn.XLOOKUP(A252,MPL!C:C,MPL!N:N, "Not Found",0)</f>
        <v>Pending Large Project Review</v>
      </c>
      <c r="AO252" s="943" t="str">
        <f>_xlfn.LET(
_xlpm.r,_xlfn.XLOOKUP(A252,MPL!C:C,MPL!S:S, "",0),
IF(ISNUMBER(_xlpm.r),_xlpm.r,"")
)</f>
        <v/>
      </c>
      <c r="AP252" s="943" t="str">
        <f t="shared" si="68"/>
        <v>Pending Large Project Review</v>
      </c>
      <c r="AQ252" s="944" t="s">
        <v>275</v>
      </c>
      <c r="AR252" s="938">
        <v>191728.29999999973</v>
      </c>
      <c r="AS252" s="938">
        <v>133176.44</v>
      </c>
      <c r="AT252" s="938"/>
      <c r="AU252" s="938">
        <f t="shared" si="69"/>
        <v>324904.73999999976</v>
      </c>
      <c r="AV252" s="938">
        <f t="shared" si="70"/>
        <v>-7494949.6943999901</v>
      </c>
      <c r="AW252" s="945">
        <v>18254467.109999999</v>
      </c>
      <c r="AX252" s="945">
        <v>50797296.219999999</v>
      </c>
      <c r="AY252" s="945">
        <v>289282.49</v>
      </c>
      <c r="AZ252" s="945">
        <v>985459.15</v>
      </c>
      <c r="BA252" s="945">
        <v>0</v>
      </c>
      <c r="BB252" s="945">
        <v>0</v>
      </c>
      <c r="BC252" s="945">
        <v>69341045.819999993</v>
      </c>
      <c r="BD252" s="945">
        <f>AW252+AY252+BA252</f>
        <v>18543749.599999998</v>
      </c>
      <c r="BE252" s="945">
        <f t="shared" si="71"/>
        <v>51782755.369999997</v>
      </c>
      <c r="BF252" s="940" t="s">
        <v>2268</v>
      </c>
      <c r="BG252" s="1055" t="s">
        <v>2208</v>
      </c>
      <c r="BH252" s="940" t="s">
        <v>2406</v>
      </c>
      <c r="BI252" s="1053">
        <f t="shared" si="72"/>
        <v>1</v>
      </c>
      <c r="BJ252" s="1057" t="e">
        <v>#VALUE!</v>
      </c>
    </row>
    <row r="253" spans="1:62" s="829" customFormat="1" ht="114" customHeight="1">
      <c r="A253" s="1050">
        <v>727529</v>
      </c>
      <c r="B253" s="940" t="s">
        <v>206</v>
      </c>
      <c r="C253" s="1055" t="s">
        <v>130</v>
      </c>
      <c r="D253" s="940" t="s">
        <v>2109</v>
      </c>
      <c r="E253" s="913" t="s">
        <v>2209</v>
      </c>
      <c r="F253" s="914" t="s">
        <v>2210</v>
      </c>
      <c r="G253" s="938" t="e">
        <f>IF($AO253&lt;&gt;"",_xlfn.XLOOKUP(TEXT(A253,0),#REF!,#REF!,0),0)</f>
        <v>#REF!</v>
      </c>
      <c r="H253" s="938" t="e">
        <f>IF($AO253&lt;&gt;"",_xlfn.XLOOKUP(TEXT(A253,0),#REF!,#REF!,0),0)</f>
        <v>#REF!</v>
      </c>
      <c r="I253" s="938" t="e">
        <f>IF($AO253&lt;&gt;"", _xlfn.XLOOKUP(TEXT(A253,0),#REF!,#REF!,0),0)</f>
        <v>#REF!</v>
      </c>
      <c r="J253" s="938" t="e">
        <f>IF($AO253&lt;&gt;"",_xlfn.XLOOKUP(TEXT(A253,0),#REF!,#REF!,0),0)</f>
        <v>#REF!</v>
      </c>
      <c r="K253" s="938" t="e">
        <f>IF($AO253&lt;&gt;"",_xlfn.XLOOKUP(TEXT(A253,0),#REF!,#REF!,0),0)</f>
        <v>#REF!</v>
      </c>
      <c r="L253" s="938" t="e">
        <f>IF($AO253&lt;&gt;"",_xlfn.XLOOKUP(TEXT(A253,0),#REF!,#REF!,0),0)</f>
        <v>#REF!</v>
      </c>
      <c r="M253" s="1056" t="e">
        <f t="shared" si="56"/>
        <v>#REF!</v>
      </c>
      <c r="N253" s="1056" t="e">
        <f t="shared" si="57"/>
        <v>#REF!</v>
      </c>
      <c r="O253" s="1056" t="e">
        <f t="shared" si="58"/>
        <v>#REF!</v>
      </c>
      <c r="P253" s="938" t="e">
        <f t="shared" si="59"/>
        <v>#REF!</v>
      </c>
      <c r="Q253" s="938" t="e">
        <f t="shared" si="60"/>
        <v>#REF!</v>
      </c>
      <c r="R253" s="938" t="e">
        <f t="shared" si="61"/>
        <v>#REF!</v>
      </c>
      <c r="S253" s="938" t="e">
        <f t="shared" si="62"/>
        <v>#REF!</v>
      </c>
      <c r="T253" s="938" t="e">
        <f t="shared" si="63"/>
        <v>#REF!</v>
      </c>
      <c r="U253" s="938" t="e">
        <f t="shared" si="64"/>
        <v>#REF!</v>
      </c>
      <c r="V253" s="938" t="e">
        <f t="shared" si="65"/>
        <v>#REF!</v>
      </c>
      <c r="W253" s="938" t="e">
        <f t="shared" si="66"/>
        <v>#REF!</v>
      </c>
      <c r="X253" s="938" t="e">
        <f t="shared" si="67"/>
        <v>#REF!</v>
      </c>
      <c r="Y253" s="989">
        <v>7751854.1100000003</v>
      </c>
      <c r="Z253" s="989">
        <v>26340450.419999998</v>
      </c>
      <c r="AA253" s="989">
        <v>95803.98</v>
      </c>
      <c r="AB253" s="989">
        <v>245287.23599999998</v>
      </c>
      <c r="AC253" s="989">
        <v>0</v>
      </c>
      <c r="AD253" s="989">
        <v>0</v>
      </c>
      <c r="AE253" s="939">
        <v>34433395.745999999</v>
      </c>
      <c r="AF253" s="939">
        <v>7847658.0900000008</v>
      </c>
      <c r="AG253" s="939">
        <v>26585737.655999999</v>
      </c>
      <c r="AH253" s="940" t="s">
        <v>21258</v>
      </c>
      <c r="AI253" s="978" t="s">
        <v>21255</v>
      </c>
      <c r="AJ253" s="941" t="s">
        <v>21259</v>
      </c>
      <c r="AK253" s="978" t="s">
        <v>21262</v>
      </c>
      <c r="AL253" s="938"/>
      <c r="AM253" s="938" t="s">
        <v>2405</v>
      </c>
      <c r="AN253" s="940" t="str">
        <f>_xlfn.XLOOKUP(A253,MPL!C:C,MPL!N:N, "Not Found",0)</f>
        <v>Obligated</v>
      </c>
      <c r="AO253" s="943">
        <f>_xlfn.LET(
_xlpm.r,_xlfn.XLOOKUP(A253,MPL!C:C,MPL!S:S, "",0),
IF(ISNUMBER(_xlpm.r),_xlpm.r,"")
)</f>
        <v>46082.760717592595</v>
      </c>
      <c r="AP253" s="943" t="str">
        <f t="shared" si="68"/>
        <v>Obligated</v>
      </c>
      <c r="AQ253" s="944" t="s">
        <v>275</v>
      </c>
      <c r="AR253" s="938">
        <v>5787.03</v>
      </c>
      <c r="AS253" s="938">
        <v>0</v>
      </c>
      <c r="AT253" s="938"/>
      <c r="AU253" s="938">
        <f t="shared" si="69"/>
        <v>5787.03</v>
      </c>
      <c r="AV253" s="938">
        <f t="shared" si="70"/>
        <v>25983782.225999996</v>
      </c>
      <c r="AW253" s="945">
        <v>1894465.49</v>
      </c>
      <c r="AX253" s="945">
        <v>6477731.8200000003</v>
      </c>
      <c r="AY253" s="945">
        <v>17650.900000000001</v>
      </c>
      <c r="AZ253" s="945">
        <v>59765.31</v>
      </c>
      <c r="BA253" s="945">
        <v>0</v>
      </c>
      <c r="BB253" s="945">
        <v>0</v>
      </c>
      <c r="BC253" s="945">
        <v>8449613.5200000014</v>
      </c>
      <c r="BD253" s="945">
        <v>1912116.39</v>
      </c>
      <c r="BE253" s="945">
        <f t="shared" si="71"/>
        <v>6537497.1299999999</v>
      </c>
      <c r="BF253" s="940" t="s">
        <v>2268</v>
      </c>
      <c r="BG253" s="1055" t="s">
        <v>2208</v>
      </c>
      <c r="BH253" s="940" t="s">
        <v>2410</v>
      </c>
      <c r="BI253" s="1053" t="e">
        <f t="shared" si="72"/>
        <v>#REF!</v>
      </c>
      <c r="BJ253" s="1057" t="e">
        <v>#VALUE!</v>
      </c>
    </row>
    <row r="254" spans="1:62" s="829" customFormat="1" ht="114" customHeight="1">
      <c r="A254" s="1058">
        <v>723883</v>
      </c>
      <c r="B254" s="1059" t="s">
        <v>129</v>
      </c>
      <c r="C254" s="1060" t="s">
        <v>130</v>
      </c>
      <c r="D254" s="940" t="s">
        <v>2112</v>
      </c>
      <c r="E254" s="954" t="s">
        <v>2209</v>
      </c>
      <c r="F254" s="955" t="s">
        <v>2411</v>
      </c>
      <c r="G254" s="938" t="e">
        <f>IF($AO254&lt;&gt;"",_xlfn.XLOOKUP(TEXT(A254,0),#REF!,#REF!,0),0)</f>
        <v>#REF!</v>
      </c>
      <c r="H254" s="938" t="e">
        <f>IF($AO254&lt;&gt;"",_xlfn.XLOOKUP(TEXT(A254,0),#REF!,#REF!,0),0)</f>
        <v>#REF!</v>
      </c>
      <c r="I254" s="938" t="e">
        <f>IF($AO254&lt;&gt;"", _xlfn.XLOOKUP(TEXT(A254,0),#REF!,#REF!,0),0)</f>
        <v>#REF!</v>
      </c>
      <c r="J254" s="938" t="e">
        <f>IF($AO254&lt;&gt;"",_xlfn.XLOOKUP(TEXT(A254,0),#REF!,#REF!,0),0)</f>
        <v>#REF!</v>
      </c>
      <c r="K254" s="938" t="e">
        <f>IF($AO254&lt;&gt;"",_xlfn.XLOOKUP(TEXT(A254,0),#REF!,#REF!,0),0)</f>
        <v>#REF!</v>
      </c>
      <c r="L254" s="938" t="e">
        <f>IF($AO254&lt;&gt;"",_xlfn.XLOOKUP(TEXT(A254,0),#REF!,#REF!,0),0)</f>
        <v>#REF!</v>
      </c>
      <c r="M254" s="1056" t="e">
        <f t="shared" si="56"/>
        <v>#REF!</v>
      </c>
      <c r="N254" s="1056" t="e">
        <f t="shared" si="57"/>
        <v>#REF!</v>
      </c>
      <c r="O254" s="1056" t="e">
        <f t="shared" si="58"/>
        <v>#REF!</v>
      </c>
      <c r="P254" s="985" t="e">
        <f t="shared" si="59"/>
        <v>#REF!</v>
      </c>
      <c r="Q254" s="985" t="e">
        <f t="shared" si="60"/>
        <v>#REF!</v>
      </c>
      <c r="R254" s="985" t="e">
        <f t="shared" si="61"/>
        <v>#REF!</v>
      </c>
      <c r="S254" s="985" t="e">
        <f t="shared" si="62"/>
        <v>#REF!</v>
      </c>
      <c r="T254" s="985" t="e">
        <f t="shared" si="63"/>
        <v>#REF!</v>
      </c>
      <c r="U254" s="985" t="e">
        <f t="shared" si="64"/>
        <v>#REF!</v>
      </c>
      <c r="V254" s="938" t="e">
        <f t="shared" si="65"/>
        <v>#REF!</v>
      </c>
      <c r="W254" s="938" t="e">
        <f t="shared" si="66"/>
        <v>#REF!</v>
      </c>
      <c r="X254" s="938" t="e">
        <f t="shared" si="67"/>
        <v>#REF!</v>
      </c>
      <c r="Y254" s="989">
        <v>66761022.130000003</v>
      </c>
      <c r="Z254" s="989">
        <v>18368702.690000001</v>
      </c>
      <c r="AA254" s="1061">
        <v>879324.5</v>
      </c>
      <c r="AB254" s="989">
        <v>2687.33</v>
      </c>
      <c r="AC254" s="989">
        <v>0</v>
      </c>
      <c r="AD254" s="989">
        <v>0</v>
      </c>
      <c r="AE254" s="939">
        <v>86011736.649999991</v>
      </c>
      <c r="AF254" s="939">
        <v>67640346.629999995</v>
      </c>
      <c r="AG254" s="939">
        <v>18371390.02</v>
      </c>
      <c r="AH254" s="940" t="s">
        <v>21258</v>
      </c>
      <c r="AI254" s="978" t="s">
        <v>21263</v>
      </c>
      <c r="AJ254" s="941" t="s">
        <v>21264</v>
      </c>
      <c r="AK254" s="978" t="s">
        <v>21265</v>
      </c>
      <c r="AL254" s="938"/>
      <c r="AM254" s="938" t="s">
        <v>2405</v>
      </c>
      <c r="AN254" s="940" t="str">
        <f>_xlfn.XLOOKUP(A254,MPL!C:C,MPL!N:N, "Not Found",0)</f>
        <v>Obligated</v>
      </c>
      <c r="AO254" s="943">
        <f>_xlfn.LET(
_xlpm.r,_xlfn.XLOOKUP(A254,MPL!C:C,MPL!S:S, "",0),
IF(ISNUMBER(_xlpm.r),_xlpm.r,"")
)</f>
        <v>45448.468877314815</v>
      </c>
      <c r="AP254" s="943" t="str">
        <f t="shared" si="68"/>
        <v>Obligated</v>
      </c>
      <c r="AQ254" s="944">
        <v>0.11</v>
      </c>
      <c r="AR254" s="985">
        <v>12212698.920000028</v>
      </c>
      <c r="AS254" s="985">
        <v>11070770.349999998</v>
      </c>
      <c r="AT254" s="985"/>
      <c r="AU254" s="938">
        <f t="shared" si="69"/>
        <v>23283469.270000026</v>
      </c>
      <c r="AV254" s="938">
        <f t="shared" si="70"/>
        <v>60939644.539999992</v>
      </c>
      <c r="AW254" s="988">
        <v>6584889.6100000003</v>
      </c>
      <c r="AX254" s="988">
        <v>18404524.670000002</v>
      </c>
      <c r="AY254" s="988">
        <v>82677.83</v>
      </c>
      <c r="AZ254" s="945">
        <v>23074.58</v>
      </c>
      <c r="BA254" s="988">
        <v>0</v>
      </c>
      <c r="BB254" s="988">
        <v>0</v>
      </c>
      <c r="BC254" s="988">
        <v>25072092.109999999</v>
      </c>
      <c r="BD254" s="945">
        <f>AW254+AY254+BA254</f>
        <v>6667567.4400000004</v>
      </c>
      <c r="BE254" s="945">
        <f t="shared" si="71"/>
        <v>18427599.25</v>
      </c>
      <c r="BF254" s="1059" t="s">
        <v>2273</v>
      </c>
      <c r="BG254" s="1060" t="s">
        <v>2208</v>
      </c>
      <c r="BH254" s="1059" t="s">
        <v>2412</v>
      </c>
      <c r="BI254" s="1053" t="e">
        <f t="shared" si="72"/>
        <v>#REF!</v>
      </c>
      <c r="BJ254" s="1057" t="e">
        <v>#VALUE!</v>
      </c>
    </row>
    <row r="255" spans="1:62" s="829" customFormat="1" ht="114" customHeight="1">
      <c r="A255" s="1050">
        <v>727606</v>
      </c>
      <c r="B255" s="940" t="s">
        <v>208</v>
      </c>
      <c r="C255" s="1055" t="s">
        <v>130</v>
      </c>
      <c r="D255" s="940" t="s">
        <v>2109</v>
      </c>
      <c r="E255" s="913" t="s">
        <v>2209</v>
      </c>
      <c r="F255" s="914" t="s">
        <v>2210</v>
      </c>
      <c r="G255" s="938" t="e">
        <f>IF($AO255&lt;&gt;"",_xlfn.XLOOKUP(TEXT(A255,0),#REF!,#REF!,0),0)</f>
        <v>#REF!</v>
      </c>
      <c r="H255" s="938" t="e">
        <f>IF($AO255&lt;&gt;"",_xlfn.XLOOKUP(TEXT(A255,0),#REF!,#REF!,0),0)</f>
        <v>#REF!</v>
      </c>
      <c r="I255" s="938" t="e">
        <f>IF($AO255&lt;&gt;"", _xlfn.XLOOKUP(TEXT(A255,0),#REF!,#REF!,0),0)</f>
        <v>#REF!</v>
      </c>
      <c r="J255" s="938" t="e">
        <f>IF($AO255&lt;&gt;"",_xlfn.XLOOKUP(TEXT(A255,0),#REF!,#REF!,0),0)</f>
        <v>#REF!</v>
      </c>
      <c r="K255" s="938" t="e">
        <f>IF($AO255&lt;&gt;"",_xlfn.XLOOKUP(TEXT(A255,0),#REF!,#REF!,0),0)</f>
        <v>#REF!</v>
      </c>
      <c r="L255" s="938" t="e">
        <f>IF($AO255&lt;&gt;"",_xlfn.XLOOKUP(TEXT(A255,0),#REF!,#REF!,0),0)</f>
        <v>#REF!</v>
      </c>
      <c r="M255" s="1056" t="e">
        <f t="shared" si="56"/>
        <v>#REF!</v>
      </c>
      <c r="N255" s="1056" t="e">
        <f t="shared" si="57"/>
        <v>#REF!</v>
      </c>
      <c r="O255" s="1056" t="e">
        <f t="shared" si="58"/>
        <v>#REF!</v>
      </c>
      <c r="P255" s="938" t="e">
        <f t="shared" si="59"/>
        <v>#REF!</v>
      </c>
      <c r="Q255" s="938" t="e">
        <f t="shared" si="60"/>
        <v>#REF!</v>
      </c>
      <c r="R255" s="938" t="e">
        <f t="shared" si="61"/>
        <v>#REF!</v>
      </c>
      <c r="S255" s="938" t="e">
        <f t="shared" si="62"/>
        <v>#REF!</v>
      </c>
      <c r="T255" s="938" t="e">
        <f t="shared" si="63"/>
        <v>#REF!</v>
      </c>
      <c r="U255" s="938" t="e">
        <f t="shared" si="64"/>
        <v>#REF!</v>
      </c>
      <c r="V255" s="938" t="e">
        <f t="shared" si="65"/>
        <v>#REF!</v>
      </c>
      <c r="W255" s="938" t="e">
        <f t="shared" si="66"/>
        <v>#REF!</v>
      </c>
      <c r="X255" s="938" t="e">
        <f t="shared" si="67"/>
        <v>#REF!</v>
      </c>
      <c r="Y255" s="989">
        <v>4217039.0199999996</v>
      </c>
      <c r="Z255" s="989">
        <v>14325508.110000001</v>
      </c>
      <c r="AA255" s="989">
        <v>50985.56</v>
      </c>
      <c r="AB255" s="989">
        <v>133401.82800000001</v>
      </c>
      <c r="AC255" s="989">
        <v>0</v>
      </c>
      <c r="AD255" s="989">
        <v>0</v>
      </c>
      <c r="AE255" s="939">
        <v>18726934.517999999</v>
      </c>
      <c r="AF255" s="939">
        <v>4268024.5799999991</v>
      </c>
      <c r="AG255" s="939">
        <v>14458909.938000001</v>
      </c>
      <c r="AH255" s="940" t="s">
        <v>21258</v>
      </c>
      <c r="AI255" s="978" t="s">
        <v>21255</v>
      </c>
      <c r="AJ255" s="941" t="s">
        <v>21259</v>
      </c>
      <c r="AK255" s="978" t="s">
        <v>21262</v>
      </c>
      <c r="AL255" s="938"/>
      <c r="AM255" s="938" t="s">
        <v>2405</v>
      </c>
      <c r="AN255" s="940" t="str">
        <f>_xlfn.XLOOKUP(A255,MPL!C:C,MPL!N:N, "Not Found",0)</f>
        <v>Obligated</v>
      </c>
      <c r="AO255" s="943">
        <f>_xlfn.LET(
_xlpm.r,_xlfn.XLOOKUP(A255,MPL!C:C,MPL!S:S, "",0),
IF(ISNUMBER(_xlpm.r),_xlpm.r,"")
)</f>
        <v>46082.760821759257</v>
      </c>
      <c r="AP255" s="943" t="str">
        <f t="shared" si="68"/>
        <v>Obligated</v>
      </c>
      <c r="AQ255" s="944" t="s">
        <v>275</v>
      </c>
      <c r="AR255" s="938">
        <v>97708.50999999998</v>
      </c>
      <c r="AS255" s="938">
        <v>2559.1800000000003</v>
      </c>
      <c r="AT255" s="938"/>
      <c r="AU255" s="938">
        <f t="shared" si="69"/>
        <v>100267.68999999997</v>
      </c>
      <c r="AV255" s="938">
        <f t="shared" si="70"/>
        <v>14052928.388</v>
      </c>
      <c r="AW255" s="945">
        <v>1047946.55</v>
      </c>
      <c r="AX255" s="945">
        <v>3583235.86</v>
      </c>
      <c r="AY255" s="945">
        <v>9763.81</v>
      </c>
      <c r="AZ255" s="945">
        <v>33059.910000000003</v>
      </c>
      <c r="BA255" s="945">
        <v>0</v>
      </c>
      <c r="BB255" s="945">
        <v>0</v>
      </c>
      <c r="BC255" s="945">
        <v>4674006.13</v>
      </c>
      <c r="BD255" s="945">
        <v>1057710.3600000001</v>
      </c>
      <c r="BE255" s="945">
        <f t="shared" si="71"/>
        <v>3616295.77</v>
      </c>
      <c r="BF255" s="940" t="s">
        <v>2268</v>
      </c>
      <c r="BG255" s="1055" t="s">
        <v>2208</v>
      </c>
      <c r="BH255" s="940" t="s">
        <v>2413</v>
      </c>
      <c r="BI255" s="1053" t="e">
        <f t="shared" si="72"/>
        <v>#REF!</v>
      </c>
      <c r="BJ255" s="1057" t="e">
        <v>#VALUE!</v>
      </c>
    </row>
    <row r="256" spans="1:62" s="829" customFormat="1" ht="114" customHeight="1">
      <c r="A256" s="1050">
        <v>956353</v>
      </c>
      <c r="B256" s="940" t="s">
        <v>2414</v>
      </c>
      <c r="C256" s="1055" t="s">
        <v>130</v>
      </c>
      <c r="D256" s="940" t="s">
        <v>2109</v>
      </c>
      <c r="E256" s="913" t="s">
        <v>2209</v>
      </c>
      <c r="F256" s="914" t="s">
        <v>2210</v>
      </c>
      <c r="G256" s="938" t="e">
        <f>IF($AO256&lt;&gt;"",_xlfn.XLOOKUP(TEXT(A256,0),#REF!,#REF!,0),0)</f>
        <v>#REF!</v>
      </c>
      <c r="H256" s="938" t="e">
        <f>IF($AO256&lt;&gt;"",_xlfn.XLOOKUP(TEXT(A256,0),#REF!,#REF!,0),0)</f>
        <v>#REF!</v>
      </c>
      <c r="I256" s="938" t="e">
        <f>IF($AO256&lt;&gt;"", _xlfn.XLOOKUP(TEXT(A256,0),#REF!,#REF!,0),0)</f>
        <v>#REF!</v>
      </c>
      <c r="J256" s="938" t="e">
        <f>IF($AO256&lt;&gt;"",_xlfn.XLOOKUP(TEXT(A256,0),#REF!,#REF!,0),0)</f>
        <v>#REF!</v>
      </c>
      <c r="K256" s="938" t="e">
        <f>IF($AO256&lt;&gt;"",_xlfn.XLOOKUP(TEXT(A256,0),#REF!,#REF!,0),0)</f>
        <v>#REF!</v>
      </c>
      <c r="L256" s="938" t="e">
        <f>IF($AO256&lt;&gt;"",_xlfn.XLOOKUP(TEXT(A256,0),#REF!,#REF!,0),0)</f>
        <v>#REF!</v>
      </c>
      <c r="M256" s="1056" t="e">
        <f t="shared" si="56"/>
        <v>#REF!</v>
      </c>
      <c r="N256" s="1056" t="e">
        <f t="shared" si="57"/>
        <v>#REF!</v>
      </c>
      <c r="O256" s="1056" t="e">
        <f t="shared" si="58"/>
        <v>#REF!</v>
      </c>
      <c r="P256" s="938" t="e">
        <f t="shared" si="59"/>
        <v>#REF!</v>
      </c>
      <c r="Q256" s="938" t="e">
        <f t="shared" si="60"/>
        <v>#REF!</v>
      </c>
      <c r="R256" s="938" t="e">
        <f t="shared" si="61"/>
        <v>#REF!</v>
      </c>
      <c r="S256" s="938" t="e">
        <f t="shared" si="62"/>
        <v>#REF!</v>
      </c>
      <c r="T256" s="938" t="e">
        <f t="shared" si="63"/>
        <v>#REF!</v>
      </c>
      <c r="U256" s="938" t="e">
        <f t="shared" si="64"/>
        <v>#REF!</v>
      </c>
      <c r="V256" s="938" t="e">
        <f t="shared" si="65"/>
        <v>#REF!</v>
      </c>
      <c r="W256" s="938" t="e">
        <f t="shared" si="66"/>
        <v>#REF!</v>
      </c>
      <c r="X256" s="938" t="e">
        <f t="shared" si="67"/>
        <v>#REF!</v>
      </c>
      <c r="Y256" s="989">
        <v>3154458.67</v>
      </c>
      <c r="Z256" s="989">
        <v>11080517.970000001</v>
      </c>
      <c r="AA256" s="989">
        <v>94633.76</v>
      </c>
      <c r="AB256" s="989">
        <v>332415.53999999998</v>
      </c>
      <c r="AC256" s="989">
        <v>0</v>
      </c>
      <c r="AD256" s="989">
        <v>0</v>
      </c>
      <c r="AE256" s="939">
        <v>14662025.939999999</v>
      </c>
      <c r="AF256" s="939">
        <v>3249092.4299999997</v>
      </c>
      <c r="AG256" s="939">
        <v>11412933.51</v>
      </c>
      <c r="AH256" s="940" t="s">
        <v>21258</v>
      </c>
      <c r="AI256" s="978" t="s">
        <v>21255</v>
      </c>
      <c r="AJ256" s="941" t="s">
        <v>21259</v>
      </c>
      <c r="AK256" s="978" t="s">
        <v>21266</v>
      </c>
      <c r="AL256" s="938"/>
      <c r="AM256" s="938" t="s">
        <v>2405</v>
      </c>
      <c r="AN256" s="940" t="str">
        <f>_xlfn.XLOOKUP(A256,MPL!C:C,MPL!N:N, "Not Found",0)</f>
        <v>Obligated</v>
      </c>
      <c r="AO256" s="943">
        <f>_xlfn.LET(
_xlpm.r,_xlfn.XLOOKUP(A256,MPL!C:C,MPL!S:S, "",0),
IF(ISNUMBER(_xlpm.r),_xlpm.r,"")
)</f>
        <v>45917.761273148149</v>
      </c>
      <c r="AP256" s="943" t="str">
        <f t="shared" si="68"/>
        <v>Obligated</v>
      </c>
      <c r="AQ256" s="944">
        <v>0</v>
      </c>
      <c r="AR256" s="938">
        <v>36905.680000000008</v>
      </c>
      <c r="AS256" s="938">
        <v>16034.809999999996</v>
      </c>
      <c r="AT256" s="938"/>
      <c r="AU256" s="938">
        <f t="shared" si="69"/>
        <v>52940.490000000005</v>
      </c>
      <c r="AV256" s="938">
        <f t="shared" si="70"/>
        <v>12479348.309999999</v>
      </c>
      <c r="AW256" s="945">
        <v>493168.61</v>
      </c>
      <c r="AX256" s="945">
        <v>1670722.97</v>
      </c>
      <c r="AY256" s="945">
        <v>4283.2299999999996</v>
      </c>
      <c r="AZ256" s="945">
        <v>14502.82</v>
      </c>
      <c r="BA256" s="945">
        <v>0</v>
      </c>
      <c r="BB256" s="945">
        <v>0</v>
      </c>
      <c r="BC256" s="945">
        <v>2182677.63</v>
      </c>
      <c r="BD256" s="945">
        <v>497451.83999999997</v>
      </c>
      <c r="BE256" s="945">
        <f t="shared" si="71"/>
        <v>1685225.79</v>
      </c>
      <c r="BF256" s="940" t="s">
        <v>2273</v>
      </c>
      <c r="BG256" s="1055" t="s">
        <v>2208</v>
      </c>
      <c r="BH256" s="940" t="s">
        <v>2415</v>
      </c>
      <c r="BI256" s="1053" t="e">
        <f t="shared" si="72"/>
        <v>#REF!</v>
      </c>
      <c r="BJ256" s="1057" t="e">
        <v>#VALUE!</v>
      </c>
    </row>
    <row r="257" spans="1:62" s="829" customFormat="1" ht="114" customHeight="1">
      <c r="A257" s="1050">
        <v>727608</v>
      </c>
      <c r="B257" s="940" t="s">
        <v>209</v>
      </c>
      <c r="C257" s="1055" t="s">
        <v>130</v>
      </c>
      <c r="D257" s="940" t="s">
        <v>2109</v>
      </c>
      <c r="E257" s="913" t="s">
        <v>2203</v>
      </c>
      <c r="F257" s="914" t="s">
        <v>2416</v>
      </c>
      <c r="G257" s="938" t="e">
        <f>IF($AO257&lt;&gt;"",_xlfn.XLOOKUP(TEXT(A257,0),#REF!,#REF!,0),0)</f>
        <v>#REF!</v>
      </c>
      <c r="H257" s="938" t="e">
        <f>IF($AO257&lt;&gt;"",_xlfn.XLOOKUP(TEXT(A257,0),#REF!,#REF!,0),0)</f>
        <v>#REF!</v>
      </c>
      <c r="I257" s="938" t="e">
        <f>IF($AO257&lt;&gt;"", _xlfn.XLOOKUP(TEXT(A257,0),#REF!,#REF!,0),0)</f>
        <v>#REF!</v>
      </c>
      <c r="J257" s="938" t="e">
        <f>IF($AO257&lt;&gt;"",_xlfn.XLOOKUP(TEXT(A257,0),#REF!,#REF!,0),0)</f>
        <v>#REF!</v>
      </c>
      <c r="K257" s="938" t="e">
        <f>IF($AO257&lt;&gt;"",_xlfn.XLOOKUP(TEXT(A257,0),#REF!,#REF!,0),0)</f>
        <v>#REF!</v>
      </c>
      <c r="L257" s="938" t="e">
        <f>IF($AO257&lt;&gt;"",_xlfn.XLOOKUP(TEXT(A257,0),#REF!,#REF!,0),0)</f>
        <v>#REF!</v>
      </c>
      <c r="M257" s="1056" t="e">
        <f t="shared" si="56"/>
        <v>#REF!</v>
      </c>
      <c r="N257" s="1056" t="e">
        <f t="shared" si="57"/>
        <v>#REF!</v>
      </c>
      <c r="O257" s="1056" t="e">
        <f t="shared" si="58"/>
        <v>#REF!</v>
      </c>
      <c r="P257" s="938" t="e">
        <f t="shared" si="59"/>
        <v>#REF!</v>
      </c>
      <c r="Q257" s="938" t="e">
        <f t="shared" si="60"/>
        <v>#REF!</v>
      </c>
      <c r="R257" s="938" t="e">
        <f t="shared" si="61"/>
        <v>#REF!</v>
      </c>
      <c r="S257" s="938" t="e">
        <f t="shared" si="62"/>
        <v>#REF!</v>
      </c>
      <c r="T257" s="938" t="e">
        <f t="shared" si="63"/>
        <v>#REF!</v>
      </c>
      <c r="U257" s="938" t="e">
        <f t="shared" si="64"/>
        <v>#REF!</v>
      </c>
      <c r="V257" s="938" t="e">
        <f t="shared" si="65"/>
        <v>#REF!</v>
      </c>
      <c r="W257" s="938" t="e">
        <f t="shared" si="66"/>
        <v>#REF!</v>
      </c>
      <c r="X257" s="938" t="e">
        <f t="shared" si="67"/>
        <v>#REF!</v>
      </c>
      <c r="Y257" s="989">
        <v>3698704.16</v>
      </c>
      <c r="Z257" s="989">
        <v>12571501.920000002</v>
      </c>
      <c r="AA257" s="989">
        <v>46746.2</v>
      </c>
      <c r="AB257" s="989">
        <v>117068.18999999999</v>
      </c>
      <c r="AC257" s="989">
        <v>0</v>
      </c>
      <c r="AD257" s="989">
        <v>0</v>
      </c>
      <c r="AE257" s="939">
        <v>16434020.470000003</v>
      </c>
      <c r="AF257" s="939">
        <v>3745450.3600000003</v>
      </c>
      <c r="AG257" s="939">
        <v>12688570.110000001</v>
      </c>
      <c r="AH257" s="940" t="s">
        <v>21258</v>
      </c>
      <c r="AI257" s="978" t="s">
        <v>21263</v>
      </c>
      <c r="AJ257" s="941" t="s">
        <v>21259</v>
      </c>
      <c r="AK257" s="978" t="s">
        <v>21262</v>
      </c>
      <c r="AL257" s="938"/>
      <c r="AM257" s="938" t="s">
        <v>2405</v>
      </c>
      <c r="AN257" s="940" t="str">
        <f>_xlfn.XLOOKUP(A257,MPL!C:C,MPL!N:N, "Not Found",0)</f>
        <v>Obligated</v>
      </c>
      <c r="AO257" s="943">
        <f>_xlfn.LET(
_xlpm.r,_xlfn.XLOOKUP(A257,MPL!C:C,MPL!S:S, "",0),
IF(ISNUMBER(_xlpm.r),_xlpm.r,"")
)</f>
        <v>46082.760798611111</v>
      </c>
      <c r="AP257" s="943" t="str">
        <f t="shared" si="68"/>
        <v>Obligated</v>
      </c>
      <c r="AQ257" s="944" t="s">
        <v>275</v>
      </c>
      <c r="AR257" s="938">
        <v>58830.32</v>
      </c>
      <c r="AS257" s="938">
        <v>35559.270000000004</v>
      </c>
      <c r="AT257" s="938"/>
      <c r="AU257" s="938">
        <f t="shared" si="69"/>
        <v>94389.59</v>
      </c>
      <c r="AV257" s="938">
        <f t="shared" si="70"/>
        <v>11197183.810000002</v>
      </c>
      <c r="AW257" s="945">
        <v>1174137.29</v>
      </c>
      <c r="AX257" s="945">
        <v>4014718.94</v>
      </c>
      <c r="AY257" s="945">
        <v>10939.54</v>
      </c>
      <c r="AZ257" s="945">
        <v>37040.89</v>
      </c>
      <c r="BA257" s="945">
        <v>0</v>
      </c>
      <c r="BB257" s="945">
        <v>0</v>
      </c>
      <c r="BC257" s="945">
        <v>5236836.66</v>
      </c>
      <c r="BD257" s="945">
        <v>1185076.83</v>
      </c>
      <c r="BE257" s="945">
        <f t="shared" si="71"/>
        <v>4051759.83</v>
      </c>
      <c r="BF257" s="940" t="s">
        <v>2268</v>
      </c>
      <c r="BG257" s="1055" t="s">
        <v>2208</v>
      </c>
      <c r="BH257" s="940" t="s">
        <v>2417</v>
      </c>
      <c r="BI257" s="1053" t="e">
        <f t="shared" si="72"/>
        <v>#REF!</v>
      </c>
      <c r="BJ257" s="1057" t="e">
        <v>#VALUE!</v>
      </c>
    </row>
    <row r="258" spans="1:62" s="829" customFormat="1" ht="114" customHeight="1">
      <c r="A258" s="1050">
        <v>727657</v>
      </c>
      <c r="B258" s="940" t="s">
        <v>210</v>
      </c>
      <c r="C258" s="1055" t="s">
        <v>130</v>
      </c>
      <c r="D258" s="940" t="s">
        <v>2109</v>
      </c>
      <c r="E258" s="913" t="s">
        <v>2209</v>
      </c>
      <c r="F258" s="914" t="s">
        <v>2210</v>
      </c>
      <c r="G258" s="938" t="e">
        <f>IF($AO258&lt;&gt;"",_xlfn.XLOOKUP(TEXT(A258,0),#REF!,#REF!,0),0)</f>
        <v>#REF!</v>
      </c>
      <c r="H258" s="938" t="e">
        <f>IF($AO258&lt;&gt;"",_xlfn.XLOOKUP(TEXT(A258,0),#REF!,#REF!,0),0)</f>
        <v>#REF!</v>
      </c>
      <c r="I258" s="938" t="e">
        <f>IF($AO258&lt;&gt;"", _xlfn.XLOOKUP(TEXT(A258,0),#REF!,#REF!,0),0)</f>
        <v>#REF!</v>
      </c>
      <c r="J258" s="938" t="e">
        <f>IF($AO258&lt;&gt;"",_xlfn.XLOOKUP(TEXT(A258,0),#REF!,#REF!,0),0)</f>
        <v>#REF!</v>
      </c>
      <c r="K258" s="938" t="e">
        <f>IF($AO258&lt;&gt;"",_xlfn.XLOOKUP(TEXT(A258,0),#REF!,#REF!,0),0)</f>
        <v>#REF!</v>
      </c>
      <c r="L258" s="938" t="e">
        <f>IF($AO258&lt;&gt;"",_xlfn.XLOOKUP(TEXT(A258,0),#REF!,#REF!,0),0)</f>
        <v>#REF!</v>
      </c>
      <c r="M258" s="1056" t="e">
        <f t="shared" si="56"/>
        <v>#REF!</v>
      </c>
      <c r="N258" s="1056" t="e">
        <f t="shared" si="57"/>
        <v>#REF!</v>
      </c>
      <c r="O258" s="1056" t="e">
        <f t="shared" si="58"/>
        <v>#REF!</v>
      </c>
      <c r="P258" s="938" t="e">
        <f t="shared" si="59"/>
        <v>#REF!</v>
      </c>
      <c r="Q258" s="938" t="e">
        <f t="shared" si="60"/>
        <v>#REF!</v>
      </c>
      <c r="R258" s="938" t="e">
        <f t="shared" si="61"/>
        <v>#REF!</v>
      </c>
      <c r="S258" s="938" t="e">
        <f t="shared" si="62"/>
        <v>#REF!</v>
      </c>
      <c r="T258" s="938" t="e">
        <f t="shared" si="63"/>
        <v>#REF!</v>
      </c>
      <c r="U258" s="938" t="e">
        <f t="shared" si="64"/>
        <v>#REF!</v>
      </c>
      <c r="V258" s="938" t="e">
        <f t="shared" si="65"/>
        <v>#REF!</v>
      </c>
      <c r="W258" s="938" t="e">
        <f t="shared" si="66"/>
        <v>#REF!</v>
      </c>
      <c r="X258" s="938" t="e">
        <f t="shared" si="67"/>
        <v>#REF!</v>
      </c>
      <c r="Y258" s="989">
        <v>3096774.74</v>
      </c>
      <c r="Z258" s="989">
        <v>10517290.41</v>
      </c>
      <c r="AA258" s="989">
        <v>36660.800000000003</v>
      </c>
      <c r="AB258" s="989">
        <v>97938.989999999991</v>
      </c>
      <c r="AC258" s="989">
        <v>0</v>
      </c>
      <c r="AD258" s="989">
        <v>0</v>
      </c>
      <c r="AE258" s="939">
        <v>13748664.940000001</v>
      </c>
      <c r="AF258" s="939">
        <v>3133435.54</v>
      </c>
      <c r="AG258" s="939">
        <v>10615229.4</v>
      </c>
      <c r="AH258" s="940" t="s">
        <v>21258</v>
      </c>
      <c r="AI258" s="978" t="s">
        <v>21255</v>
      </c>
      <c r="AJ258" s="941" t="s">
        <v>21259</v>
      </c>
      <c r="AK258" s="978" t="s">
        <v>2529</v>
      </c>
      <c r="AL258" s="938"/>
      <c r="AM258" s="938" t="s">
        <v>2405</v>
      </c>
      <c r="AN258" s="940" t="str">
        <f>_xlfn.XLOOKUP(A258,MPL!C:C,MPL!N:N, "Not Found",0)</f>
        <v>Obligated</v>
      </c>
      <c r="AO258" s="943">
        <f>_xlfn.LET(
_xlpm.r,_xlfn.XLOOKUP(A258,MPL!C:C,MPL!S:S, "",0),
IF(ISNUMBER(_xlpm.r),_xlpm.r,"")
)</f>
        <v>46082.760868055557</v>
      </c>
      <c r="AP258" s="943" t="str">
        <f t="shared" si="68"/>
        <v>Obligated</v>
      </c>
      <c r="AQ258" s="944" t="s">
        <v>275</v>
      </c>
      <c r="AR258" s="938">
        <v>4379.0700000000033</v>
      </c>
      <c r="AS258" s="938">
        <v>0</v>
      </c>
      <c r="AT258" s="938"/>
      <c r="AU258" s="938">
        <f t="shared" si="69"/>
        <v>4379.0700000000033</v>
      </c>
      <c r="AV258" s="938">
        <f t="shared" si="70"/>
        <v>10751083.810000002</v>
      </c>
      <c r="AW258" s="945">
        <v>672079.74</v>
      </c>
      <c r="AX258" s="945">
        <v>2298037.25</v>
      </c>
      <c r="AY258" s="945">
        <v>6261.82</v>
      </c>
      <c r="AZ258" s="945">
        <v>21202.32</v>
      </c>
      <c r="BA258" s="945">
        <v>0</v>
      </c>
      <c r="BB258" s="945">
        <v>0</v>
      </c>
      <c r="BC258" s="945">
        <v>2997581.13</v>
      </c>
      <c r="BD258" s="945">
        <v>678341.55999999994</v>
      </c>
      <c r="BE258" s="945">
        <f t="shared" si="71"/>
        <v>2319239.5699999998</v>
      </c>
      <c r="BF258" s="940" t="s">
        <v>2268</v>
      </c>
      <c r="BG258" s="1055" t="s">
        <v>2208</v>
      </c>
      <c r="BH258" s="940" t="s">
        <v>2418</v>
      </c>
      <c r="BI258" s="1053" t="e">
        <f t="shared" si="72"/>
        <v>#REF!</v>
      </c>
      <c r="BJ258" s="1057" t="e">
        <v>#VALUE!</v>
      </c>
    </row>
    <row r="259" spans="1:62" s="829" customFormat="1" ht="114" customHeight="1">
      <c r="A259" s="1050">
        <v>956343</v>
      </c>
      <c r="B259" s="940" t="s">
        <v>243</v>
      </c>
      <c r="C259" s="1055" t="s">
        <v>130</v>
      </c>
      <c r="D259" s="940" t="s">
        <v>2109</v>
      </c>
      <c r="E259" s="913" t="s">
        <v>2203</v>
      </c>
      <c r="F259" s="914" t="s">
        <v>2204</v>
      </c>
      <c r="G259" s="938">
        <f>IF($AO259&lt;&gt;"",_xlfn.XLOOKUP(TEXT(A259,0),#REF!,#REF!,0),0)</f>
        <v>0</v>
      </c>
      <c r="H259" s="938">
        <f>IF($AO259&lt;&gt;"",_xlfn.XLOOKUP(TEXT(A259,0),#REF!,#REF!,0),0)</f>
        <v>0</v>
      </c>
      <c r="I259" s="938">
        <f>IF($AO259&lt;&gt;"", _xlfn.XLOOKUP(TEXT(A259,0),#REF!,#REF!,0),0)</f>
        <v>0</v>
      </c>
      <c r="J259" s="938">
        <f>IF($AO259&lt;&gt;"",_xlfn.XLOOKUP(TEXT(A259,0),#REF!,#REF!,0),0)</f>
        <v>0</v>
      </c>
      <c r="K259" s="938">
        <f>IF($AO259&lt;&gt;"",_xlfn.XLOOKUP(TEXT(A259,0),#REF!,#REF!,0),0)</f>
        <v>0</v>
      </c>
      <c r="L259" s="938">
        <f>IF($AO259&lt;&gt;"",_xlfn.XLOOKUP(TEXT(A259,0),#REF!,#REF!,0),0)</f>
        <v>0</v>
      </c>
      <c r="M259" s="1056">
        <f t="shared" ref="M259:M284" si="75">SUM(G259:L259)</f>
        <v>0</v>
      </c>
      <c r="N259" s="1056">
        <f t="shared" ref="N259:N284" si="76">SUM(G259,I259,K259)</f>
        <v>0</v>
      </c>
      <c r="O259" s="1056">
        <f t="shared" ref="O259:O284" si="77">SUM(H259,J259,L259)</f>
        <v>0</v>
      </c>
      <c r="P259" s="938">
        <f t="shared" ref="P259:P284" si="78">Y259-G259</f>
        <v>3162797.9579999996</v>
      </c>
      <c r="Q259" s="938">
        <f t="shared" ref="Q259:Q284" si="79">Z259-H259</f>
        <v>8682357.5580000002</v>
      </c>
      <c r="R259" s="938">
        <f t="shared" ref="R259:R284" si="80">AA259-I259</f>
        <v>262734.70799999998</v>
      </c>
      <c r="S259" s="938">
        <f t="shared" ref="S259:S284" si="81">AB259-J259</f>
        <v>720921.91200000001</v>
      </c>
      <c r="T259" s="938">
        <f t="shared" ref="T259:T284" si="82">AC259-K259</f>
        <v>0</v>
      </c>
      <c r="U259" s="938">
        <f t="shared" ref="U259:U284" si="83">AD259-L259</f>
        <v>0</v>
      </c>
      <c r="V259" s="938">
        <f t="shared" ref="V259:V284" si="84">SUM(W259:X259)</f>
        <v>12828812.136</v>
      </c>
      <c r="W259" s="938">
        <f t="shared" ref="W259:W284" si="85">SUM(P259,R259,T259)</f>
        <v>3425532.6659999997</v>
      </c>
      <c r="X259" s="938">
        <f t="shared" ref="X259:X284" si="86">SUM(Q259,S259,U259)</f>
        <v>9403279.4700000007</v>
      </c>
      <c r="Y259" s="989">
        <v>3162797.9579999996</v>
      </c>
      <c r="Z259" s="989">
        <v>8682357.5580000002</v>
      </c>
      <c r="AA259" s="989">
        <v>262734.70799999998</v>
      </c>
      <c r="AB259" s="989">
        <v>720921.91200000001</v>
      </c>
      <c r="AC259" s="989">
        <v>0</v>
      </c>
      <c r="AD259" s="989">
        <v>0</v>
      </c>
      <c r="AE259" s="939">
        <v>12828812.136</v>
      </c>
      <c r="AF259" s="939">
        <v>3425532.6659999997</v>
      </c>
      <c r="AG259" s="939">
        <v>9403279.4700000007</v>
      </c>
      <c r="AH259" s="940" t="s">
        <v>21258</v>
      </c>
      <c r="AI259" s="978" t="s">
        <v>21255</v>
      </c>
      <c r="AJ259" s="941" t="s">
        <v>21267</v>
      </c>
      <c r="AK259" s="978" t="s">
        <v>21262</v>
      </c>
      <c r="AL259" s="938"/>
      <c r="AM259" s="938" t="s">
        <v>2405</v>
      </c>
      <c r="AN259" s="940" t="str">
        <f>_xlfn.XLOOKUP(A259,MPL!C:C,MPL!N:N, "Not Found",0)</f>
        <v>Pending Large Project Review</v>
      </c>
      <c r="AO259" s="943" t="str">
        <f>_xlfn.LET(
_xlpm.r,_xlfn.XLOOKUP(A259,MPL!C:C,MPL!S:S, "",0),
IF(ISNUMBER(_xlpm.r),_xlpm.r,"")
)</f>
        <v/>
      </c>
      <c r="AP259" s="943" t="str">
        <f t="shared" ref="AP259:AP284" si="87">IF(AND(AO259&lt;&gt;"", AN259 &lt;&gt;"Obligated"), "Obligated"&amp;", "&amp;AN259, AN259)</f>
        <v>Pending Large Project Review</v>
      </c>
      <c r="AQ259" s="944" t="s">
        <v>275</v>
      </c>
      <c r="AR259" s="938">
        <v>913.96000000000038</v>
      </c>
      <c r="AS259" s="938">
        <v>0</v>
      </c>
      <c r="AT259" s="938"/>
      <c r="AU259" s="938">
        <f t="shared" ref="AU259:AU284" si="88">AR259+AS259+AT259</f>
        <v>913.96000000000038</v>
      </c>
      <c r="AV259" s="938">
        <f t="shared" ref="AV259:AV284" si="89">AE259-BC259</f>
        <v>4958586.925999999</v>
      </c>
      <c r="AW259" s="945">
        <v>1837079.03</v>
      </c>
      <c r="AX259" s="945">
        <v>5461799.2400000002</v>
      </c>
      <c r="AY259" s="945">
        <v>152606.78</v>
      </c>
      <c r="AZ259" s="945">
        <v>418740.16</v>
      </c>
      <c r="BA259" s="945">
        <v>0</v>
      </c>
      <c r="BB259" s="945">
        <v>0</v>
      </c>
      <c r="BC259" s="945">
        <v>7870225.2100000009</v>
      </c>
      <c r="BD259" s="945">
        <v>1989685.81</v>
      </c>
      <c r="BE259" s="945">
        <f t="shared" ref="BE259:BE284" si="90">BB259+AZ259+AX259</f>
        <v>5880539.4000000004</v>
      </c>
      <c r="BF259" s="940" t="s">
        <v>2268</v>
      </c>
      <c r="BG259" s="1055" t="s">
        <v>2208</v>
      </c>
      <c r="BH259" s="940" t="s">
        <v>2419</v>
      </c>
      <c r="BI259" s="1053">
        <f t="shared" ref="BI259:BI284" si="91">IF(OR(P259&lt;&gt;0,Q259&lt;&gt;0,R259&lt;&gt;0,R259&lt;&gt;0,S259&lt;&gt;0,T259&lt;&gt;0,U259&lt;&gt;0),1,0)</f>
        <v>1</v>
      </c>
      <c r="BJ259" s="1057" t="e">
        <v>#VALUE!</v>
      </c>
    </row>
    <row r="260" spans="1:62" s="829" customFormat="1" ht="114" customHeight="1">
      <c r="A260" s="1050">
        <v>956342</v>
      </c>
      <c r="B260" s="940" t="s">
        <v>2420</v>
      </c>
      <c r="C260" s="1055" t="s">
        <v>130</v>
      </c>
      <c r="D260" s="940" t="s">
        <v>2109</v>
      </c>
      <c r="E260" s="913" t="s">
        <v>2209</v>
      </c>
      <c r="F260" s="914" t="s">
        <v>2210</v>
      </c>
      <c r="G260" s="938" t="e">
        <f>IF($AO260&lt;&gt;"",_xlfn.XLOOKUP(TEXT(A260,0),#REF!,#REF!,0),0)</f>
        <v>#REF!</v>
      </c>
      <c r="H260" s="938" t="e">
        <f>IF($AO260&lt;&gt;"",_xlfn.XLOOKUP(TEXT(A260,0),#REF!,#REF!,0),0)</f>
        <v>#REF!</v>
      </c>
      <c r="I260" s="938" t="e">
        <f>IF($AO260&lt;&gt;"", _xlfn.XLOOKUP(TEXT(A260,0),#REF!,#REF!,0),0)</f>
        <v>#REF!</v>
      </c>
      <c r="J260" s="938" t="e">
        <f>IF($AO260&lt;&gt;"",_xlfn.XLOOKUP(TEXT(A260,0),#REF!,#REF!,0),0)</f>
        <v>#REF!</v>
      </c>
      <c r="K260" s="938" t="e">
        <f>IF($AO260&lt;&gt;"",_xlfn.XLOOKUP(TEXT(A260,0),#REF!,#REF!,0),0)</f>
        <v>#REF!</v>
      </c>
      <c r="L260" s="938" t="e">
        <f>IF($AO260&lt;&gt;"",_xlfn.XLOOKUP(TEXT(A260,0),#REF!,#REF!,0),0)</f>
        <v>#REF!</v>
      </c>
      <c r="M260" s="1056" t="e">
        <f t="shared" si="75"/>
        <v>#REF!</v>
      </c>
      <c r="N260" s="1056" t="e">
        <f t="shared" si="76"/>
        <v>#REF!</v>
      </c>
      <c r="O260" s="1056" t="e">
        <f t="shared" si="77"/>
        <v>#REF!</v>
      </c>
      <c r="P260" s="938" t="e">
        <f t="shared" si="78"/>
        <v>#REF!</v>
      </c>
      <c r="Q260" s="938" t="e">
        <f t="shared" si="79"/>
        <v>#REF!</v>
      </c>
      <c r="R260" s="938" t="e">
        <f t="shared" si="80"/>
        <v>#REF!</v>
      </c>
      <c r="S260" s="938" t="e">
        <f t="shared" si="81"/>
        <v>#REF!</v>
      </c>
      <c r="T260" s="938" t="e">
        <f t="shared" si="82"/>
        <v>#REF!</v>
      </c>
      <c r="U260" s="938" t="e">
        <f t="shared" si="83"/>
        <v>#REF!</v>
      </c>
      <c r="V260" s="938" t="e">
        <f t="shared" si="84"/>
        <v>#REF!</v>
      </c>
      <c r="W260" s="938" t="e">
        <f t="shared" si="85"/>
        <v>#REF!</v>
      </c>
      <c r="X260" s="938" t="e">
        <f t="shared" si="86"/>
        <v>#REF!</v>
      </c>
      <c r="Y260" s="989">
        <v>2786535.15</v>
      </c>
      <c r="Z260" s="989">
        <v>9869424.8699999992</v>
      </c>
      <c r="AA260" s="989">
        <v>83596.05</v>
      </c>
      <c r="AB260" s="989">
        <v>296082.75</v>
      </c>
      <c r="AC260" s="989">
        <v>0</v>
      </c>
      <c r="AD260" s="989">
        <v>0</v>
      </c>
      <c r="AE260" s="939">
        <v>13035638.819999998</v>
      </c>
      <c r="AF260" s="939">
        <v>2870131.1999999997</v>
      </c>
      <c r="AG260" s="939">
        <v>10165507.619999999</v>
      </c>
      <c r="AH260" s="940" t="s">
        <v>21258</v>
      </c>
      <c r="AI260" s="978" t="s">
        <v>21255</v>
      </c>
      <c r="AJ260" s="941" t="s">
        <v>21259</v>
      </c>
      <c r="AK260" s="978" t="s">
        <v>21268</v>
      </c>
      <c r="AL260" s="938"/>
      <c r="AM260" s="938" t="s">
        <v>2405</v>
      </c>
      <c r="AN260" s="940" t="str">
        <f>_xlfn.XLOOKUP(A260,MPL!C:C,MPL!N:N, "Not Found",0)</f>
        <v>Obligated</v>
      </c>
      <c r="AO260" s="943">
        <f>_xlfn.LET(
_xlpm.r,_xlfn.XLOOKUP(A260,MPL!C:C,MPL!S:S, "",0),
IF(ISNUMBER(_xlpm.r),_xlpm.r,"")
)</f>
        <v>45917.761261574073</v>
      </c>
      <c r="AP260" s="943" t="str">
        <f t="shared" si="87"/>
        <v>Obligated</v>
      </c>
      <c r="AQ260" s="944">
        <v>0</v>
      </c>
      <c r="AR260" s="938">
        <v>11291.92</v>
      </c>
      <c r="AS260" s="938">
        <v>0</v>
      </c>
      <c r="AT260" s="938"/>
      <c r="AU260" s="938">
        <f t="shared" si="88"/>
        <v>11291.92</v>
      </c>
      <c r="AV260" s="938">
        <f t="shared" si="89"/>
        <v>8819891.6899999976</v>
      </c>
      <c r="AW260" s="945">
        <v>952531.08</v>
      </c>
      <c r="AX260" s="945">
        <v>3226919.92</v>
      </c>
      <c r="AY260" s="945">
        <v>8275.5300000000007</v>
      </c>
      <c r="AZ260" s="945">
        <v>28020.6</v>
      </c>
      <c r="BA260" s="945">
        <v>0</v>
      </c>
      <c r="BB260" s="945">
        <v>0</v>
      </c>
      <c r="BC260" s="945">
        <v>4215747.13</v>
      </c>
      <c r="BD260" s="945">
        <v>960806.61</v>
      </c>
      <c r="BE260" s="945">
        <f t="shared" si="90"/>
        <v>3254940.52</v>
      </c>
      <c r="BF260" s="940" t="s">
        <v>2273</v>
      </c>
      <c r="BG260" s="1055" t="s">
        <v>2208</v>
      </c>
      <c r="BH260" s="940" t="s">
        <v>2421</v>
      </c>
      <c r="BI260" s="1053" t="e">
        <f t="shared" si="91"/>
        <v>#REF!</v>
      </c>
      <c r="BJ260" s="1057" t="e">
        <v>#VALUE!</v>
      </c>
    </row>
    <row r="261" spans="1:62" s="829" customFormat="1" ht="114" customHeight="1">
      <c r="A261" s="1050">
        <v>956339</v>
      </c>
      <c r="B261" s="940" t="s">
        <v>240</v>
      </c>
      <c r="C261" s="1055" t="s">
        <v>130</v>
      </c>
      <c r="D261" s="940" t="s">
        <v>2112</v>
      </c>
      <c r="E261" s="913" t="s">
        <v>2203</v>
      </c>
      <c r="F261" s="914" t="s">
        <v>2422</v>
      </c>
      <c r="G261" s="938">
        <f>IF($AO261&lt;&gt;"",_xlfn.XLOOKUP(TEXT(A261,0),#REF!,#REF!,0),0)</f>
        <v>0</v>
      </c>
      <c r="H261" s="938">
        <f>IF($AO261&lt;&gt;"",_xlfn.XLOOKUP(TEXT(A261,0),#REF!,#REF!,0),0)</f>
        <v>0</v>
      </c>
      <c r="I261" s="938">
        <f>IF($AO261&lt;&gt;"", _xlfn.XLOOKUP(TEXT(A261,0),#REF!,#REF!,0),0)</f>
        <v>0</v>
      </c>
      <c r="J261" s="938">
        <f>IF($AO261&lt;&gt;"",_xlfn.XLOOKUP(TEXT(A261,0),#REF!,#REF!,0),0)</f>
        <v>0</v>
      </c>
      <c r="K261" s="938">
        <f>IF($AO261&lt;&gt;"",_xlfn.XLOOKUP(TEXT(A261,0),#REF!,#REF!,0),0)</f>
        <v>0</v>
      </c>
      <c r="L261" s="938">
        <f>IF($AO261&lt;&gt;"",_xlfn.XLOOKUP(TEXT(A261,0),#REF!,#REF!,0),0)</f>
        <v>0</v>
      </c>
      <c r="M261" s="1056">
        <f t="shared" si="75"/>
        <v>0</v>
      </c>
      <c r="N261" s="1056">
        <f t="shared" si="76"/>
        <v>0</v>
      </c>
      <c r="O261" s="1056">
        <f t="shared" si="77"/>
        <v>0</v>
      </c>
      <c r="P261" s="938">
        <f t="shared" si="78"/>
        <v>2959532.24</v>
      </c>
      <c r="Q261" s="938">
        <f t="shared" si="79"/>
        <v>8798952.3699999992</v>
      </c>
      <c r="R261" s="938">
        <f t="shared" si="80"/>
        <v>245849.34</v>
      </c>
      <c r="S261" s="938">
        <f t="shared" si="81"/>
        <v>674589.93</v>
      </c>
      <c r="T261" s="938">
        <f t="shared" si="82"/>
        <v>0</v>
      </c>
      <c r="U261" s="938">
        <f t="shared" si="83"/>
        <v>0</v>
      </c>
      <c r="V261" s="938">
        <f t="shared" si="84"/>
        <v>12678923.879999999</v>
      </c>
      <c r="W261" s="938">
        <f t="shared" si="85"/>
        <v>3205381.58</v>
      </c>
      <c r="X261" s="938">
        <f t="shared" si="86"/>
        <v>9473542.2999999989</v>
      </c>
      <c r="Y261" s="989">
        <v>2959532.24</v>
      </c>
      <c r="Z261" s="989">
        <v>8798952.3699999992</v>
      </c>
      <c r="AA261" s="989">
        <v>245849.34</v>
      </c>
      <c r="AB261" s="989">
        <v>674589.93</v>
      </c>
      <c r="AC261" s="989">
        <v>0</v>
      </c>
      <c r="AD261" s="989">
        <v>0</v>
      </c>
      <c r="AE261" s="939">
        <v>12678923.879999999</v>
      </c>
      <c r="AF261" s="939">
        <v>3205381.58</v>
      </c>
      <c r="AG261" s="939">
        <v>9473542.2999999989</v>
      </c>
      <c r="AH261" s="940" t="s">
        <v>21258</v>
      </c>
      <c r="AI261" s="978" t="s">
        <v>21255</v>
      </c>
      <c r="AJ261" s="941" t="s">
        <v>21267</v>
      </c>
      <c r="AK261" s="978" t="s">
        <v>21269</v>
      </c>
      <c r="AL261" s="938"/>
      <c r="AM261" s="938" t="s">
        <v>2405</v>
      </c>
      <c r="AN261" s="940" t="str">
        <f>_xlfn.XLOOKUP(A261,MPL!C:C,MPL!N:N, "Not Found",0)</f>
        <v>Pending Large Project Review</v>
      </c>
      <c r="AO261" s="943" t="str">
        <f>_xlfn.LET(
_xlpm.r,_xlfn.XLOOKUP(A261,MPL!C:C,MPL!S:S, "",0),
IF(ISNUMBER(_xlpm.r),_xlpm.r,"")
)</f>
        <v/>
      </c>
      <c r="AP261" s="943" t="str">
        <f t="shared" si="87"/>
        <v>Pending Large Project Review</v>
      </c>
      <c r="AQ261" s="944" t="s">
        <v>275</v>
      </c>
      <c r="AR261" s="938">
        <v>249.91</v>
      </c>
      <c r="AS261" s="938">
        <v>0</v>
      </c>
      <c r="AT261" s="938"/>
      <c r="AU261" s="938">
        <f t="shared" si="88"/>
        <v>249.91</v>
      </c>
      <c r="AV261" s="938">
        <f t="shared" si="89"/>
        <v>0</v>
      </c>
      <c r="AW261" s="945">
        <v>2959532.24</v>
      </c>
      <c r="AX261" s="945">
        <v>8798952.3699999992</v>
      </c>
      <c r="AY261" s="945">
        <v>245849.34</v>
      </c>
      <c r="AZ261" s="945">
        <v>674589.93</v>
      </c>
      <c r="BA261" s="945">
        <v>0</v>
      </c>
      <c r="BB261" s="945">
        <v>0</v>
      </c>
      <c r="BC261" s="945">
        <v>12678923.879999999</v>
      </c>
      <c r="BD261" s="945">
        <v>3205381.58</v>
      </c>
      <c r="BE261" s="945">
        <f t="shared" si="90"/>
        <v>9473542.2999999989</v>
      </c>
      <c r="BF261" s="940" t="s">
        <v>2268</v>
      </c>
      <c r="BG261" s="1055" t="s">
        <v>2208</v>
      </c>
      <c r="BH261" s="940" t="s">
        <v>2406</v>
      </c>
      <c r="BI261" s="1053">
        <f t="shared" si="91"/>
        <v>1</v>
      </c>
      <c r="BJ261" s="1057" t="e">
        <v>#VALUE!</v>
      </c>
    </row>
    <row r="262" spans="1:62" s="829" customFormat="1" ht="114" customHeight="1">
      <c r="A262" s="1050">
        <v>956332</v>
      </c>
      <c r="B262" s="940" t="s">
        <v>237</v>
      </c>
      <c r="C262" s="1055" t="s">
        <v>130</v>
      </c>
      <c r="D262" s="940" t="s">
        <v>2112</v>
      </c>
      <c r="E262" s="913" t="s">
        <v>2203</v>
      </c>
      <c r="F262" s="914" t="s">
        <v>2423</v>
      </c>
      <c r="G262" s="938">
        <f>IF($AO262&lt;&gt;"",_xlfn.XLOOKUP(TEXT(A262,0),#REF!,#REF!,0),0)</f>
        <v>0</v>
      </c>
      <c r="H262" s="938">
        <f>IF($AO262&lt;&gt;"",_xlfn.XLOOKUP(TEXT(A262,0),#REF!,#REF!,0),0)</f>
        <v>0</v>
      </c>
      <c r="I262" s="938">
        <f>IF($AO262&lt;&gt;"", _xlfn.XLOOKUP(TEXT(A262,0),#REF!,#REF!,0),0)</f>
        <v>0</v>
      </c>
      <c r="J262" s="938">
        <f>IF($AO262&lt;&gt;"",_xlfn.XLOOKUP(TEXT(A262,0),#REF!,#REF!,0),0)</f>
        <v>0</v>
      </c>
      <c r="K262" s="938">
        <f>IF($AO262&lt;&gt;"",_xlfn.XLOOKUP(TEXT(A262,0),#REF!,#REF!,0),0)</f>
        <v>0</v>
      </c>
      <c r="L262" s="938">
        <f>IF($AO262&lt;&gt;"",_xlfn.XLOOKUP(TEXT(A262,0),#REF!,#REF!,0),0)</f>
        <v>0</v>
      </c>
      <c r="M262" s="1056">
        <f t="shared" si="75"/>
        <v>0</v>
      </c>
      <c r="N262" s="1056">
        <f t="shared" si="76"/>
        <v>0</v>
      </c>
      <c r="O262" s="1056">
        <f t="shared" si="77"/>
        <v>0</v>
      </c>
      <c r="P262" s="938">
        <f t="shared" si="78"/>
        <v>2787055.9</v>
      </c>
      <c r="Q262" s="938">
        <f t="shared" si="79"/>
        <v>8286164.8700000001</v>
      </c>
      <c r="R262" s="938">
        <f t="shared" si="80"/>
        <v>231521.7</v>
      </c>
      <c r="S262" s="938">
        <f t="shared" si="81"/>
        <v>635275.99</v>
      </c>
      <c r="T262" s="938">
        <f t="shared" si="82"/>
        <v>0</v>
      </c>
      <c r="U262" s="938">
        <f t="shared" si="83"/>
        <v>0</v>
      </c>
      <c r="V262" s="938">
        <f t="shared" si="84"/>
        <v>11940018.459999999</v>
      </c>
      <c r="W262" s="938">
        <f t="shared" si="85"/>
        <v>3018577.6</v>
      </c>
      <c r="X262" s="938">
        <f t="shared" si="86"/>
        <v>8921440.8599999994</v>
      </c>
      <c r="Y262" s="989">
        <v>2787055.9</v>
      </c>
      <c r="Z262" s="989">
        <v>8286164.8700000001</v>
      </c>
      <c r="AA262" s="989">
        <v>231521.7</v>
      </c>
      <c r="AB262" s="989">
        <v>635275.99</v>
      </c>
      <c r="AC262" s="989">
        <v>0</v>
      </c>
      <c r="AD262" s="989">
        <v>0</v>
      </c>
      <c r="AE262" s="939">
        <v>11940018.459999999</v>
      </c>
      <c r="AF262" s="939">
        <v>3018577.6</v>
      </c>
      <c r="AG262" s="939">
        <v>8921440.8599999994</v>
      </c>
      <c r="AH262" s="940" t="s">
        <v>21258</v>
      </c>
      <c r="AI262" s="978" t="s">
        <v>21255</v>
      </c>
      <c r="AJ262" s="941" t="s">
        <v>21267</v>
      </c>
      <c r="AK262" s="978" t="s">
        <v>21269</v>
      </c>
      <c r="AL262" s="938"/>
      <c r="AM262" s="938" t="s">
        <v>2405</v>
      </c>
      <c r="AN262" s="940" t="str">
        <f>_xlfn.XLOOKUP(A262,MPL!C:C,MPL!N:N, "Not Found",0)</f>
        <v>Pending EHP Review</v>
      </c>
      <c r="AO262" s="943" t="str">
        <f>_xlfn.LET(
_xlpm.r,_xlfn.XLOOKUP(A262,MPL!C:C,MPL!S:S, "",0),
IF(ISNUMBER(_xlpm.r),_xlpm.r,"")
)</f>
        <v/>
      </c>
      <c r="AP262" s="943" t="str">
        <f t="shared" si="87"/>
        <v>Pending EHP Review</v>
      </c>
      <c r="AQ262" s="944" t="s">
        <v>275</v>
      </c>
      <c r="AR262" s="938">
        <v>47.52</v>
      </c>
      <c r="AS262" s="938">
        <v>0</v>
      </c>
      <c r="AT262" s="938"/>
      <c r="AU262" s="938">
        <f t="shared" si="88"/>
        <v>47.52</v>
      </c>
      <c r="AV262" s="938">
        <f t="shared" si="89"/>
        <v>0</v>
      </c>
      <c r="AW262" s="945">
        <v>2787055.9</v>
      </c>
      <c r="AX262" s="945">
        <v>8286164.8700000001</v>
      </c>
      <c r="AY262" s="945">
        <v>231521.7</v>
      </c>
      <c r="AZ262" s="945">
        <v>635275.99</v>
      </c>
      <c r="BA262" s="945">
        <v>0</v>
      </c>
      <c r="BB262" s="945">
        <v>0</v>
      </c>
      <c r="BC262" s="945">
        <v>11940018.459999999</v>
      </c>
      <c r="BD262" s="945">
        <v>3018577.6</v>
      </c>
      <c r="BE262" s="945">
        <f t="shared" si="90"/>
        <v>8921440.8599999994</v>
      </c>
      <c r="BF262" s="940" t="s">
        <v>2268</v>
      </c>
      <c r="BG262" s="1055" t="s">
        <v>2208</v>
      </c>
      <c r="BH262" s="940" t="s">
        <v>2406</v>
      </c>
      <c r="BI262" s="1053">
        <f t="shared" si="91"/>
        <v>1</v>
      </c>
      <c r="BJ262" s="1057" t="e">
        <v>#VALUE!</v>
      </c>
    </row>
    <row r="263" spans="1:62" s="829" customFormat="1" ht="114" customHeight="1">
      <c r="A263" s="1050">
        <v>727659</v>
      </c>
      <c r="B263" s="940" t="s">
        <v>211</v>
      </c>
      <c r="C263" s="1055" t="s">
        <v>130</v>
      </c>
      <c r="D263" s="940" t="s">
        <v>2109</v>
      </c>
      <c r="E263" s="913" t="s">
        <v>2209</v>
      </c>
      <c r="F263" s="914" t="s">
        <v>2210</v>
      </c>
      <c r="G263" s="938" t="e">
        <f>IF($AO263&lt;&gt;"",_xlfn.XLOOKUP(TEXT(A263,0),#REF!,#REF!,0),0)</f>
        <v>#REF!</v>
      </c>
      <c r="H263" s="938" t="e">
        <f>IF($AO263&lt;&gt;"",_xlfn.XLOOKUP(TEXT(A263,0),#REF!,#REF!,0),0)</f>
        <v>#REF!</v>
      </c>
      <c r="I263" s="938" t="e">
        <f>IF($AO263&lt;&gt;"", _xlfn.XLOOKUP(TEXT(A263,0),#REF!,#REF!,0),0)</f>
        <v>#REF!</v>
      </c>
      <c r="J263" s="938" t="e">
        <f>IF($AO263&lt;&gt;"",_xlfn.XLOOKUP(TEXT(A263,0),#REF!,#REF!,0),0)</f>
        <v>#REF!</v>
      </c>
      <c r="K263" s="938" t="e">
        <f>IF($AO263&lt;&gt;"",_xlfn.XLOOKUP(TEXT(A263,0),#REF!,#REF!,0),0)</f>
        <v>#REF!</v>
      </c>
      <c r="L263" s="938" t="e">
        <f>IF($AO263&lt;&gt;"",_xlfn.XLOOKUP(TEXT(A263,0),#REF!,#REF!,0),0)</f>
        <v>#REF!</v>
      </c>
      <c r="M263" s="1056" t="e">
        <f t="shared" si="75"/>
        <v>#REF!</v>
      </c>
      <c r="N263" s="1056" t="e">
        <f t="shared" si="76"/>
        <v>#REF!</v>
      </c>
      <c r="O263" s="1056" t="e">
        <f t="shared" si="77"/>
        <v>#REF!</v>
      </c>
      <c r="P263" s="938" t="e">
        <f t="shared" si="78"/>
        <v>#REF!</v>
      </c>
      <c r="Q263" s="938" t="e">
        <f t="shared" si="79"/>
        <v>#REF!</v>
      </c>
      <c r="R263" s="938" t="e">
        <f t="shared" si="80"/>
        <v>#REF!</v>
      </c>
      <c r="S263" s="938" t="e">
        <f t="shared" si="81"/>
        <v>#REF!</v>
      </c>
      <c r="T263" s="938" t="e">
        <f t="shared" si="82"/>
        <v>#REF!</v>
      </c>
      <c r="U263" s="938" t="e">
        <f t="shared" si="83"/>
        <v>#REF!</v>
      </c>
      <c r="V263" s="938" t="e">
        <f t="shared" si="84"/>
        <v>#REF!</v>
      </c>
      <c r="W263" s="938" t="e">
        <f t="shared" si="85"/>
        <v>#REF!</v>
      </c>
      <c r="X263" s="938" t="e">
        <f t="shared" si="86"/>
        <v>#REF!</v>
      </c>
      <c r="Y263" s="989">
        <v>2669312.2299999995</v>
      </c>
      <c r="Z263" s="989">
        <v>8989281.6119999997</v>
      </c>
      <c r="AA263" s="989">
        <v>80079.366899999979</v>
      </c>
      <c r="AB263" s="989">
        <v>269678.44835999998</v>
      </c>
      <c r="AC263" s="989">
        <v>0</v>
      </c>
      <c r="AD263" s="989">
        <v>0</v>
      </c>
      <c r="AE263" s="939">
        <v>12008351.657259999</v>
      </c>
      <c r="AF263" s="939">
        <v>2749391.5968999993</v>
      </c>
      <c r="AG263" s="939">
        <v>9258960.0603599995</v>
      </c>
      <c r="AH263" s="940" t="s">
        <v>21258</v>
      </c>
      <c r="AI263" s="978" t="s">
        <v>21255</v>
      </c>
      <c r="AJ263" s="941" t="s">
        <v>21259</v>
      </c>
      <c r="AK263" s="978" t="s">
        <v>21262</v>
      </c>
      <c r="AL263" s="938"/>
      <c r="AM263" s="938" t="s">
        <v>2405</v>
      </c>
      <c r="AN263" s="940" t="str">
        <f>_xlfn.XLOOKUP(A263,MPL!C:C,MPL!N:N, "Not Found",0)</f>
        <v>Obligated</v>
      </c>
      <c r="AO263" s="943">
        <f>_xlfn.LET(
_xlpm.r,_xlfn.XLOOKUP(A263,MPL!C:C,MPL!S:S, "",0),
IF(ISNUMBER(_xlpm.r),_xlpm.r,"")
)</f>
        <v>46082.760821759257</v>
      </c>
      <c r="AP263" s="943" t="str">
        <f t="shared" si="87"/>
        <v>Obligated</v>
      </c>
      <c r="AQ263" s="944" t="s">
        <v>275</v>
      </c>
      <c r="AR263" s="938">
        <v>21507.480000000025</v>
      </c>
      <c r="AS263" s="938">
        <v>102958.5</v>
      </c>
      <c r="AT263" s="938"/>
      <c r="AU263" s="938">
        <f t="shared" si="88"/>
        <v>124465.98000000003</v>
      </c>
      <c r="AV263" s="938">
        <f t="shared" si="89"/>
        <v>7060492.4372599991</v>
      </c>
      <c r="AW263" s="945">
        <v>1109346.43</v>
      </c>
      <c r="AX263" s="945">
        <v>3793180</v>
      </c>
      <c r="AY263" s="945">
        <v>10335.879999999999</v>
      </c>
      <c r="AZ263" s="945">
        <v>34996.910000000003</v>
      </c>
      <c r="BA263" s="945">
        <v>0</v>
      </c>
      <c r="BB263" s="945">
        <v>0</v>
      </c>
      <c r="BC263" s="945">
        <v>4947859.22</v>
      </c>
      <c r="BD263" s="945">
        <v>1119682.3099999998</v>
      </c>
      <c r="BE263" s="945">
        <f t="shared" si="90"/>
        <v>3828176.91</v>
      </c>
      <c r="BF263" s="940" t="s">
        <v>2268</v>
      </c>
      <c r="BG263" s="1055" t="s">
        <v>2208</v>
      </c>
      <c r="BH263" s="940" t="s">
        <v>2424</v>
      </c>
      <c r="BI263" s="1053" t="e">
        <f t="shared" si="91"/>
        <v>#REF!</v>
      </c>
      <c r="BJ263" s="1057" t="e">
        <v>#VALUE!</v>
      </c>
    </row>
    <row r="264" spans="1:62" s="829" customFormat="1" ht="114" customHeight="1">
      <c r="A264" s="1050">
        <v>727522</v>
      </c>
      <c r="B264" s="940" t="s">
        <v>205</v>
      </c>
      <c r="C264" s="1055" t="s">
        <v>130</v>
      </c>
      <c r="D264" s="940" t="s">
        <v>2109</v>
      </c>
      <c r="E264" s="913" t="s">
        <v>2209</v>
      </c>
      <c r="F264" s="914" t="s">
        <v>2210</v>
      </c>
      <c r="G264" s="938" t="e">
        <f>IF($AO264&lt;&gt;"",_xlfn.XLOOKUP(TEXT(A264,0),#REF!,#REF!,0),0)</f>
        <v>#REF!</v>
      </c>
      <c r="H264" s="938" t="e">
        <f>IF($AO264&lt;&gt;"",_xlfn.XLOOKUP(TEXT(A264,0),#REF!,#REF!,0),0)</f>
        <v>#REF!</v>
      </c>
      <c r="I264" s="938" t="e">
        <f>IF($AO264&lt;&gt;"", _xlfn.XLOOKUP(TEXT(A264,0),#REF!,#REF!,0),0)</f>
        <v>#REF!</v>
      </c>
      <c r="J264" s="938" t="e">
        <f>IF($AO264&lt;&gt;"",_xlfn.XLOOKUP(TEXT(A264,0),#REF!,#REF!,0),0)</f>
        <v>#REF!</v>
      </c>
      <c r="K264" s="938" t="e">
        <f>IF($AO264&lt;&gt;"",_xlfn.XLOOKUP(TEXT(A264,0),#REF!,#REF!,0),0)</f>
        <v>#REF!</v>
      </c>
      <c r="L264" s="938" t="e">
        <f>IF($AO264&lt;&gt;"",_xlfn.XLOOKUP(TEXT(A264,0),#REF!,#REF!,0),0)</f>
        <v>#REF!</v>
      </c>
      <c r="M264" s="1056" t="e">
        <f t="shared" si="75"/>
        <v>#REF!</v>
      </c>
      <c r="N264" s="1056" t="e">
        <f t="shared" si="76"/>
        <v>#REF!</v>
      </c>
      <c r="O264" s="1056" t="e">
        <f t="shared" si="77"/>
        <v>#REF!</v>
      </c>
      <c r="P264" s="938" t="e">
        <f t="shared" si="78"/>
        <v>#REF!</v>
      </c>
      <c r="Q264" s="938" t="e">
        <f t="shared" si="79"/>
        <v>#REF!</v>
      </c>
      <c r="R264" s="938" t="e">
        <f t="shared" si="80"/>
        <v>#REF!</v>
      </c>
      <c r="S264" s="938" t="e">
        <f t="shared" si="81"/>
        <v>#REF!</v>
      </c>
      <c r="T264" s="938" t="e">
        <f t="shared" si="82"/>
        <v>#REF!</v>
      </c>
      <c r="U264" s="938" t="e">
        <f t="shared" si="83"/>
        <v>#REF!</v>
      </c>
      <c r="V264" s="938" t="e">
        <f t="shared" si="84"/>
        <v>#REF!</v>
      </c>
      <c r="W264" s="938" t="e">
        <f t="shared" si="85"/>
        <v>#REF!</v>
      </c>
      <c r="X264" s="938" t="e">
        <f t="shared" si="86"/>
        <v>#REF!</v>
      </c>
      <c r="Y264" s="989">
        <v>2653352.966</v>
      </c>
      <c r="Z264" s="989">
        <v>8930252.561999999</v>
      </c>
      <c r="AA264" s="989">
        <v>79600.58898</v>
      </c>
      <c r="AB264" s="989">
        <v>267907.57685999997</v>
      </c>
      <c r="AC264" s="989">
        <v>0</v>
      </c>
      <c r="AD264" s="989">
        <v>0</v>
      </c>
      <c r="AE264" s="939">
        <v>11931113.693839999</v>
      </c>
      <c r="AF264" s="939">
        <v>2732953.55498</v>
      </c>
      <c r="AG264" s="939">
        <v>9198160.1388599984</v>
      </c>
      <c r="AH264" s="940" t="s">
        <v>21258</v>
      </c>
      <c r="AI264" s="978" t="s">
        <v>21255</v>
      </c>
      <c r="AJ264" s="941" t="s">
        <v>21259</v>
      </c>
      <c r="AK264" s="978" t="s">
        <v>21262</v>
      </c>
      <c r="AL264" s="938"/>
      <c r="AM264" s="938" t="s">
        <v>2405</v>
      </c>
      <c r="AN264" s="940" t="str">
        <f>_xlfn.XLOOKUP(A264,MPL!C:C,MPL!N:N, "Not Found",0)</f>
        <v>Obligated</v>
      </c>
      <c r="AO264" s="943">
        <f>_xlfn.LET(
_xlpm.r,_xlfn.XLOOKUP(A264,MPL!C:C,MPL!S:S, "",0),
IF(ISNUMBER(_xlpm.r),_xlpm.r,"")
)</f>
        <v>46082.76085648148</v>
      </c>
      <c r="AP264" s="943" t="str">
        <f t="shared" si="87"/>
        <v>Obligated</v>
      </c>
      <c r="AQ264" s="944" t="s">
        <v>275</v>
      </c>
      <c r="AR264" s="938">
        <v>28305.600000000009</v>
      </c>
      <c r="AS264" s="938">
        <v>0</v>
      </c>
      <c r="AT264" s="938"/>
      <c r="AU264" s="938">
        <f t="shared" si="88"/>
        <v>28305.600000000009</v>
      </c>
      <c r="AV264" s="938">
        <f t="shared" si="89"/>
        <v>7886112.773839999</v>
      </c>
      <c r="AW264" s="945">
        <v>906918.96</v>
      </c>
      <c r="AX264" s="945">
        <v>3101021.26</v>
      </c>
      <c r="AY264" s="945">
        <v>8449.84</v>
      </c>
      <c r="AZ264" s="945">
        <v>28610.86</v>
      </c>
      <c r="BA264" s="945">
        <v>0</v>
      </c>
      <c r="BB264" s="945">
        <v>0</v>
      </c>
      <c r="BC264" s="945">
        <v>4045000.9199999995</v>
      </c>
      <c r="BD264" s="945">
        <v>915368.79999999993</v>
      </c>
      <c r="BE264" s="945">
        <f t="shared" si="90"/>
        <v>3129632.1199999996</v>
      </c>
      <c r="BF264" s="940" t="s">
        <v>2268</v>
      </c>
      <c r="BG264" s="1055" t="s">
        <v>2208</v>
      </c>
      <c r="BH264" s="940" t="s">
        <v>2425</v>
      </c>
      <c r="BI264" s="1053" t="e">
        <f t="shared" si="91"/>
        <v>#REF!</v>
      </c>
      <c r="BJ264" s="1057" t="e">
        <v>#VALUE!</v>
      </c>
    </row>
    <row r="265" spans="1:62" s="829" customFormat="1" ht="114" customHeight="1">
      <c r="A265" s="1050">
        <v>956331</v>
      </c>
      <c r="B265" s="940" t="s">
        <v>236</v>
      </c>
      <c r="C265" s="1055" t="s">
        <v>130</v>
      </c>
      <c r="D265" s="940" t="s">
        <v>2112</v>
      </c>
      <c r="E265" s="913" t="s">
        <v>2203</v>
      </c>
      <c r="F265" s="914" t="s">
        <v>2423</v>
      </c>
      <c r="G265" s="938">
        <f>IF($AO265&lt;&gt;"",_xlfn.XLOOKUP(TEXT(A265,0),#REF!,#REF!,0),0)</f>
        <v>0</v>
      </c>
      <c r="H265" s="938">
        <f>IF($AO265&lt;&gt;"",_xlfn.XLOOKUP(TEXT(A265,0),#REF!,#REF!,0),0)</f>
        <v>0</v>
      </c>
      <c r="I265" s="938">
        <f>IF($AO265&lt;&gt;"", _xlfn.XLOOKUP(TEXT(A265,0),#REF!,#REF!,0),0)</f>
        <v>0</v>
      </c>
      <c r="J265" s="938">
        <f>IF($AO265&lt;&gt;"",_xlfn.XLOOKUP(TEXT(A265,0),#REF!,#REF!,0),0)</f>
        <v>0</v>
      </c>
      <c r="K265" s="938">
        <f>IF($AO265&lt;&gt;"",_xlfn.XLOOKUP(TEXT(A265,0),#REF!,#REF!,0),0)</f>
        <v>0</v>
      </c>
      <c r="L265" s="938">
        <f>IF($AO265&lt;&gt;"",_xlfn.XLOOKUP(TEXT(A265,0),#REF!,#REF!,0),0)</f>
        <v>0</v>
      </c>
      <c r="M265" s="1056">
        <f t="shared" si="75"/>
        <v>0</v>
      </c>
      <c r="N265" s="1056">
        <f t="shared" si="76"/>
        <v>0</v>
      </c>
      <c r="O265" s="1056">
        <f t="shared" si="77"/>
        <v>0</v>
      </c>
      <c r="P265" s="938">
        <f t="shared" si="78"/>
        <v>1977622.66</v>
      </c>
      <c r="Q265" s="938">
        <f t="shared" si="79"/>
        <v>5879647.9000000004</v>
      </c>
      <c r="R265" s="938">
        <f t="shared" si="80"/>
        <v>164281.79</v>
      </c>
      <c r="S265" s="938">
        <f t="shared" si="81"/>
        <v>450775.37</v>
      </c>
      <c r="T265" s="938">
        <f t="shared" si="82"/>
        <v>0</v>
      </c>
      <c r="U265" s="938">
        <f t="shared" si="83"/>
        <v>0</v>
      </c>
      <c r="V265" s="938">
        <f t="shared" si="84"/>
        <v>8472327.7200000007</v>
      </c>
      <c r="W265" s="938">
        <f t="shared" si="85"/>
        <v>2141904.4499999997</v>
      </c>
      <c r="X265" s="938">
        <f t="shared" si="86"/>
        <v>6330423.2700000005</v>
      </c>
      <c r="Y265" s="989">
        <v>1977622.66</v>
      </c>
      <c r="Z265" s="989">
        <v>5879647.9000000004</v>
      </c>
      <c r="AA265" s="989">
        <v>164281.79</v>
      </c>
      <c r="AB265" s="989">
        <v>450775.37</v>
      </c>
      <c r="AC265" s="989">
        <v>0</v>
      </c>
      <c r="AD265" s="989">
        <v>0</v>
      </c>
      <c r="AE265" s="939">
        <v>8472327.7200000007</v>
      </c>
      <c r="AF265" s="939">
        <v>2141904.4499999997</v>
      </c>
      <c r="AG265" s="939">
        <v>6330423.2700000005</v>
      </c>
      <c r="AH265" s="940" t="s">
        <v>21258</v>
      </c>
      <c r="AI265" s="978" t="s">
        <v>21255</v>
      </c>
      <c r="AJ265" s="941" t="s">
        <v>21267</v>
      </c>
      <c r="AK265" s="978" t="s">
        <v>21269</v>
      </c>
      <c r="AL265" s="938"/>
      <c r="AM265" s="938" t="s">
        <v>2405</v>
      </c>
      <c r="AN265" s="940" t="str">
        <f>_xlfn.XLOOKUP(A265,MPL!C:C,MPL!N:N, "Not Found",0)</f>
        <v>Pending Large Project Review</v>
      </c>
      <c r="AO265" s="943" t="str">
        <f>_xlfn.LET(
_xlpm.r,_xlfn.XLOOKUP(A265,MPL!C:C,MPL!S:S, "",0),
IF(ISNUMBER(_xlpm.r),_xlpm.r,"")
)</f>
        <v/>
      </c>
      <c r="AP265" s="943" t="str">
        <f t="shared" si="87"/>
        <v>Pending Large Project Review</v>
      </c>
      <c r="AQ265" s="944" t="s">
        <v>275</v>
      </c>
      <c r="AR265" s="938">
        <v>143.61000000000001</v>
      </c>
      <c r="AS265" s="938">
        <v>0</v>
      </c>
      <c r="AT265" s="938"/>
      <c r="AU265" s="938">
        <f t="shared" si="88"/>
        <v>143.61000000000001</v>
      </c>
      <c r="AV265" s="938">
        <f t="shared" si="89"/>
        <v>0</v>
      </c>
      <c r="AW265" s="945">
        <v>1977622.66</v>
      </c>
      <c r="AX265" s="945">
        <v>5879647.9000000004</v>
      </c>
      <c r="AY265" s="945">
        <v>164281.79</v>
      </c>
      <c r="AZ265" s="945">
        <v>450775.37</v>
      </c>
      <c r="BA265" s="945">
        <v>0</v>
      </c>
      <c r="BB265" s="945">
        <v>0</v>
      </c>
      <c r="BC265" s="945">
        <v>8472327.7200000007</v>
      </c>
      <c r="BD265" s="945">
        <v>2141904.4499999997</v>
      </c>
      <c r="BE265" s="945">
        <f t="shared" si="90"/>
        <v>6330423.2700000005</v>
      </c>
      <c r="BF265" s="940" t="s">
        <v>2268</v>
      </c>
      <c r="BG265" s="1055" t="s">
        <v>2208</v>
      </c>
      <c r="BH265" s="940" t="s">
        <v>2406</v>
      </c>
      <c r="BI265" s="1053">
        <f t="shared" si="91"/>
        <v>1</v>
      </c>
      <c r="BJ265" s="1057" t="e">
        <v>#VALUE!</v>
      </c>
    </row>
    <row r="266" spans="1:62" s="829" customFormat="1" ht="114" customHeight="1">
      <c r="A266" s="1050">
        <v>956330</v>
      </c>
      <c r="B266" s="940" t="s">
        <v>235</v>
      </c>
      <c r="C266" s="1055" t="s">
        <v>130</v>
      </c>
      <c r="D266" s="940" t="s">
        <v>2112</v>
      </c>
      <c r="E266" s="913" t="s">
        <v>2203</v>
      </c>
      <c r="F266" s="914" t="s">
        <v>2426</v>
      </c>
      <c r="G266" s="938">
        <f>IF($AO266&lt;&gt;"",_xlfn.XLOOKUP(TEXT(A266,0),#REF!,#REF!,0),0)</f>
        <v>0</v>
      </c>
      <c r="H266" s="938">
        <f>IF($AO266&lt;&gt;"",_xlfn.XLOOKUP(TEXT(A266,0),#REF!,#REF!,0),0)</f>
        <v>0</v>
      </c>
      <c r="I266" s="938">
        <f>IF($AO266&lt;&gt;"", _xlfn.XLOOKUP(TEXT(A266,0),#REF!,#REF!,0),0)</f>
        <v>0</v>
      </c>
      <c r="J266" s="938">
        <f>IF($AO266&lt;&gt;"",_xlfn.XLOOKUP(TEXT(A266,0),#REF!,#REF!,0),0)</f>
        <v>0</v>
      </c>
      <c r="K266" s="938">
        <f>IF($AO266&lt;&gt;"",_xlfn.XLOOKUP(TEXT(A266,0),#REF!,#REF!,0),0)</f>
        <v>0</v>
      </c>
      <c r="L266" s="938">
        <f>IF($AO266&lt;&gt;"",_xlfn.XLOOKUP(TEXT(A266,0),#REF!,#REF!,0),0)</f>
        <v>0</v>
      </c>
      <c r="M266" s="1056">
        <f t="shared" si="75"/>
        <v>0</v>
      </c>
      <c r="N266" s="1056">
        <f t="shared" si="76"/>
        <v>0</v>
      </c>
      <c r="O266" s="1056">
        <f t="shared" si="77"/>
        <v>0</v>
      </c>
      <c r="P266" s="938">
        <f t="shared" si="78"/>
        <v>1968823.15</v>
      </c>
      <c r="Q266" s="938">
        <f t="shared" si="79"/>
        <v>5853486.1699999999</v>
      </c>
      <c r="R266" s="938">
        <f t="shared" si="80"/>
        <v>163550.82999999999</v>
      </c>
      <c r="S266" s="938">
        <f t="shared" si="81"/>
        <v>448769.62</v>
      </c>
      <c r="T266" s="938">
        <f t="shared" si="82"/>
        <v>0</v>
      </c>
      <c r="U266" s="938">
        <f t="shared" si="83"/>
        <v>0</v>
      </c>
      <c r="V266" s="938">
        <f t="shared" si="84"/>
        <v>8434629.7699999996</v>
      </c>
      <c r="W266" s="938">
        <f t="shared" si="85"/>
        <v>2132373.98</v>
      </c>
      <c r="X266" s="938">
        <f t="shared" si="86"/>
        <v>6302255.79</v>
      </c>
      <c r="Y266" s="989">
        <v>1968823.15</v>
      </c>
      <c r="Z266" s="989">
        <v>5853486.1699999999</v>
      </c>
      <c r="AA266" s="989">
        <v>163550.82999999999</v>
      </c>
      <c r="AB266" s="989">
        <v>448769.62</v>
      </c>
      <c r="AC266" s="989">
        <v>0</v>
      </c>
      <c r="AD266" s="989">
        <v>0</v>
      </c>
      <c r="AE266" s="939">
        <v>8434629.7699999996</v>
      </c>
      <c r="AF266" s="939">
        <v>2132373.98</v>
      </c>
      <c r="AG266" s="939">
        <v>6302255.79</v>
      </c>
      <c r="AH266" s="940" t="s">
        <v>21258</v>
      </c>
      <c r="AI266" s="978" t="s">
        <v>21255</v>
      </c>
      <c r="AJ266" s="941" t="s">
        <v>21267</v>
      </c>
      <c r="AK266" s="978" t="s">
        <v>21269</v>
      </c>
      <c r="AL266" s="938"/>
      <c r="AM266" s="938" t="s">
        <v>2405</v>
      </c>
      <c r="AN266" s="940" t="str">
        <f>_xlfn.XLOOKUP(A266,MPL!C:C,MPL!N:N, "Not Found",0)</f>
        <v>Pending Large Project Review</v>
      </c>
      <c r="AO266" s="943" t="str">
        <f>_xlfn.LET(
_xlpm.r,_xlfn.XLOOKUP(A266,MPL!C:C,MPL!S:S, "",0),
IF(ISNUMBER(_xlpm.r),_xlpm.r,"")
)</f>
        <v/>
      </c>
      <c r="AP266" s="943" t="str">
        <f t="shared" si="87"/>
        <v>Pending Large Project Review</v>
      </c>
      <c r="AQ266" s="944" t="s">
        <v>275</v>
      </c>
      <c r="AR266" s="938">
        <v>249.91</v>
      </c>
      <c r="AS266" s="938">
        <v>0</v>
      </c>
      <c r="AT266" s="938"/>
      <c r="AU266" s="938">
        <f t="shared" si="88"/>
        <v>249.91</v>
      </c>
      <c r="AV266" s="938">
        <f t="shared" si="89"/>
        <v>0</v>
      </c>
      <c r="AW266" s="945">
        <v>1968823.15</v>
      </c>
      <c r="AX266" s="945">
        <v>5853486.1699999999</v>
      </c>
      <c r="AY266" s="945">
        <v>163550.82999999999</v>
      </c>
      <c r="AZ266" s="945">
        <v>448769.62</v>
      </c>
      <c r="BA266" s="945">
        <v>0</v>
      </c>
      <c r="BB266" s="945">
        <v>0</v>
      </c>
      <c r="BC266" s="945">
        <v>8434629.7699999996</v>
      </c>
      <c r="BD266" s="945">
        <v>2132373.98</v>
      </c>
      <c r="BE266" s="945">
        <f t="shared" si="90"/>
        <v>6302255.79</v>
      </c>
      <c r="BF266" s="940" t="s">
        <v>2268</v>
      </c>
      <c r="BG266" s="1055" t="s">
        <v>2208</v>
      </c>
      <c r="BH266" s="940" t="s">
        <v>2406</v>
      </c>
      <c r="BI266" s="1053">
        <f t="shared" si="91"/>
        <v>1</v>
      </c>
      <c r="BJ266" s="1057" t="e">
        <v>#VALUE!</v>
      </c>
    </row>
    <row r="267" spans="1:62" s="829" customFormat="1" ht="114" customHeight="1">
      <c r="A267" s="1050">
        <v>956335</v>
      </c>
      <c r="B267" s="940" t="s">
        <v>238</v>
      </c>
      <c r="C267" s="1055" t="s">
        <v>130</v>
      </c>
      <c r="D267" s="940" t="s">
        <v>2112</v>
      </c>
      <c r="E267" s="913" t="s">
        <v>2203</v>
      </c>
      <c r="F267" s="914" t="s">
        <v>2423</v>
      </c>
      <c r="G267" s="938">
        <f>IF($AO267&lt;&gt;"",_xlfn.XLOOKUP(TEXT(A267,0),#REF!,#REF!,0),0)</f>
        <v>0</v>
      </c>
      <c r="H267" s="938">
        <f>IF($AO267&lt;&gt;"",_xlfn.XLOOKUP(TEXT(A267,0),#REF!,#REF!,0),0)</f>
        <v>0</v>
      </c>
      <c r="I267" s="938">
        <f>IF($AO267&lt;&gt;"", _xlfn.XLOOKUP(TEXT(A267,0),#REF!,#REF!,0),0)</f>
        <v>0</v>
      </c>
      <c r="J267" s="938">
        <f>IF($AO267&lt;&gt;"",_xlfn.XLOOKUP(TEXT(A267,0),#REF!,#REF!,0),0)</f>
        <v>0</v>
      </c>
      <c r="K267" s="938">
        <f>IF($AO267&lt;&gt;"",_xlfn.XLOOKUP(TEXT(A267,0),#REF!,#REF!,0),0)</f>
        <v>0</v>
      </c>
      <c r="L267" s="938">
        <f>IF($AO267&lt;&gt;"",_xlfn.XLOOKUP(TEXT(A267,0),#REF!,#REF!,0),0)</f>
        <v>0</v>
      </c>
      <c r="M267" s="1056">
        <f t="shared" si="75"/>
        <v>0</v>
      </c>
      <c r="N267" s="1056">
        <f t="shared" si="76"/>
        <v>0</v>
      </c>
      <c r="O267" s="1056">
        <f t="shared" si="77"/>
        <v>0</v>
      </c>
      <c r="P267" s="938">
        <f t="shared" si="78"/>
        <v>1849955.27</v>
      </c>
      <c r="Q267" s="938">
        <f t="shared" si="79"/>
        <v>5500081.4000000004</v>
      </c>
      <c r="R267" s="938">
        <f t="shared" si="80"/>
        <v>153676.43</v>
      </c>
      <c r="S267" s="938">
        <f t="shared" si="81"/>
        <v>421675.11</v>
      </c>
      <c r="T267" s="938">
        <f t="shared" si="82"/>
        <v>0</v>
      </c>
      <c r="U267" s="938">
        <f t="shared" si="83"/>
        <v>0</v>
      </c>
      <c r="V267" s="938">
        <f t="shared" si="84"/>
        <v>7925388.2100000009</v>
      </c>
      <c r="W267" s="938">
        <f t="shared" si="85"/>
        <v>2003631.7</v>
      </c>
      <c r="X267" s="938">
        <f t="shared" si="86"/>
        <v>5921756.5100000007</v>
      </c>
      <c r="Y267" s="989">
        <v>1849955.27</v>
      </c>
      <c r="Z267" s="989">
        <v>5500081.4000000004</v>
      </c>
      <c r="AA267" s="989">
        <v>153676.43</v>
      </c>
      <c r="AB267" s="989">
        <v>421675.11</v>
      </c>
      <c r="AC267" s="989">
        <v>0</v>
      </c>
      <c r="AD267" s="989">
        <v>0</v>
      </c>
      <c r="AE267" s="939">
        <v>7925388.2100000009</v>
      </c>
      <c r="AF267" s="939">
        <v>2003631.7</v>
      </c>
      <c r="AG267" s="939">
        <v>5921756.5100000007</v>
      </c>
      <c r="AH267" s="940" t="s">
        <v>21258</v>
      </c>
      <c r="AI267" s="978" t="s">
        <v>21255</v>
      </c>
      <c r="AJ267" s="941" t="s">
        <v>21267</v>
      </c>
      <c r="AK267" s="978" t="s">
        <v>21269</v>
      </c>
      <c r="AL267" s="938"/>
      <c r="AM267" s="938" t="s">
        <v>2405</v>
      </c>
      <c r="AN267" s="940" t="str">
        <f>_xlfn.XLOOKUP(A267,MPL!C:C,MPL!N:N, "Not Found",0)</f>
        <v>Pending EHP Review</v>
      </c>
      <c r="AO267" s="943" t="str">
        <f>_xlfn.LET(
_xlpm.r,_xlfn.XLOOKUP(A267,MPL!C:C,MPL!S:S, "",0),
IF(ISNUMBER(_xlpm.r),_xlpm.r,"")
)</f>
        <v/>
      </c>
      <c r="AP267" s="943" t="str">
        <f t="shared" si="87"/>
        <v>Pending EHP Review</v>
      </c>
      <c r="AQ267" s="944" t="s">
        <v>275</v>
      </c>
      <c r="AR267" s="938">
        <v>202.46</v>
      </c>
      <c r="AS267" s="938">
        <v>0</v>
      </c>
      <c r="AT267" s="938"/>
      <c r="AU267" s="938">
        <f t="shared" si="88"/>
        <v>202.46</v>
      </c>
      <c r="AV267" s="938">
        <f t="shared" si="89"/>
        <v>0</v>
      </c>
      <c r="AW267" s="945">
        <v>1849955.27</v>
      </c>
      <c r="AX267" s="945">
        <v>5500081.4000000004</v>
      </c>
      <c r="AY267" s="945">
        <v>153676.43</v>
      </c>
      <c r="AZ267" s="945">
        <v>421675.11</v>
      </c>
      <c r="BA267" s="945">
        <v>0</v>
      </c>
      <c r="BB267" s="945">
        <v>0</v>
      </c>
      <c r="BC267" s="945">
        <v>7925388.21</v>
      </c>
      <c r="BD267" s="945">
        <v>2003631.7</v>
      </c>
      <c r="BE267" s="945">
        <f t="shared" si="90"/>
        <v>5921756.5100000007</v>
      </c>
      <c r="BF267" s="940" t="s">
        <v>2268</v>
      </c>
      <c r="BG267" s="1055" t="s">
        <v>2208</v>
      </c>
      <c r="BH267" s="940" t="s">
        <v>2406</v>
      </c>
      <c r="BI267" s="1053">
        <f t="shared" si="91"/>
        <v>1</v>
      </c>
      <c r="BJ267" s="1057" t="e">
        <v>#VALUE!</v>
      </c>
    </row>
    <row r="268" spans="1:62" s="829" customFormat="1" ht="114" customHeight="1">
      <c r="A268" s="1050">
        <v>956337</v>
      </c>
      <c r="B268" s="940" t="s">
        <v>239</v>
      </c>
      <c r="C268" s="1055" t="s">
        <v>130</v>
      </c>
      <c r="D268" s="940" t="s">
        <v>2112</v>
      </c>
      <c r="E268" s="913" t="s">
        <v>2203</v>
      </c>
      <c r="F268" s="914" t="s">
        <v>2423</v>
      </c>
      <c r="G268" s="938">
        <f>IF($AO268&lt;&gt;"",_xlfn.XLOOKUP(TEXT(A268,0),#REF!,#REF!,0),0)</f>
        <v>0</v>
      </c>
      <c r="H268" s="938">
        <f>IF($AO268&lt;&gt;"",_xlfn.XLOOKUP(TEXT(A268,0),#REF!,#REF!,0),0)</f>
        <v>0</v>
      </c>
      <c r="I268" s="938">
        <f>IF($AO268&lt;&gt;"", _xlfn.XLOOKUP(TEXT(A268,0),#REF!,#REF!,0),0)</f>
        <v>0</v>
      </c>
      <c r="J268" s="938">
        <f>IF($AO268&lt;&gt;"",_xlfn.XLOOKUP(TEXT(A268,0),#REF!,#REF!,0),0)</f>
        <v>0</v>
      </c>
      <c r="K268" s="938">
        <f>IF($AO268&lt;&gt;"",_xlfn.XLOOKUP(TEXT(A268,0),#REF!,#REF!,0),0)</f>
        <v>0</v>
      </c>
      <c r="L268" s="938">
        <f>IF($AO268&lt;&gt;"",_xlfn.XLOOKUP(TEXT(A268,0),#REF!,#REF!,0),0)</f>
        <v>0</v>
      </c>
      <c r="M268" s="1056">
        <f t="shared" si="75"/>
        <v>0</v>
      </c>
      <c r="N268" s="1056">
        <f t="shared" si="76"/>
        <v>0</v>
      </c>
      <c r="O268" s="1056">
        <f t="shared" si="77"/>
        <v>0</v>
      </c>
      <c r="P268" s="938">
        <f t="shared" si="78"/>
        <v>1800712.05</v>
      </c>
      <c r="Q268" s="938">
        <f t="shared" si="79"/>
        <v>5353676.79</v>
      </c>
      <c r="R268" s="938">
        <f t="shared" si="80"/>
        <v>149585.76</v>
      </c>
      <c r="S268" s="938">
        <f t="shared" si="81"/>
        <v>410450.73</v>
      </c>
      <c r="T268" s="938">
        <f t="shared" si="82"/>
        <v>0</v>
      </c>
      <c r="U268" s="938">
        <f t="shared" si="83"/>
        <v>0</v>
      </c>
      <c r="V268" s="938">
        <f t="shared" si="84"/>
        <v>7714425.3300000001</v>
      </c>
      <c r="W268" s="938">
        <f t="shared" si="85"/>
        <v>1950297.81</v>
      </c>
      <c r="X268" s="938">
        <f t="shared" si="86"/>
        <v>5764127.5199999996</v>
      </c>
      <c r="Y268" s="989">
        <v>1800712.05</v>
      </c>
      <c r="Z268" s="989">
        <v>5353676.79</v>
      </c>
      <c r="AA268" s="989">
        <v>149585.76</v>
      </c>
      <c r="AB268" s="989">
        <v>410450.73</v>
      </c>
      <c r="AC268" s="989">
        <v>0</v>
      </c>
      <c r="AD268" s="989">
        <v>0</v>
      </c>
      <c r="AE268" s="939">
        <v>7714425.3300000001</v>
      </c>
      <c r="AF268" s="939">
        <v>1950297.81</v>
      </c>
      <c r="AG268" s="939">
        <v>5764127.5199999996</v>
      </c>
      <c r="AH268" s="940" t="s">
        <v>21258</v>
      </c>
      <c r="AI268" s="978" t="s">
        <v>21255</v>
      </c>
      <c r="AJ268" s="941" t="s">
        <v>21267</v>
      </c>
      <c r="AK268" s="978" t="s">
        <v>21269</v>
      </c>
      <c r="AL268" s="938"/>
      <c r="AM268" s="938" t="s">
        <v>2405</v>
      </c>
      <c r="AN268" s="940" t="str">
        <f>_xlfn.XLOOKUP(A268,MPL!C:C,MPL!N:N, "Not Found",0)</f>
        <v>Pending Large Project Review</v>
      </c>
      <c r="AO268" s="943" t="str">
        <f>_xlfn.LET(
_xlpm.r,_xlfn.XLOOKUP(A268,MPL!C:C,MPL!S:S, "",0),
IF(ISNUMBER(_xlpm.r),_xlpm.r,"")
)</f>
        <v/>
      </c>
      <c r="AP268" s="943" t="str">
        <f t="shared" si="87"/>
        <v>Pending Large Project Review</v>
      </c>
      <c r="AQ268" s="944" t="s">
        <v>275</v>
      </c>
      <c r="AR268" s="938">
        <v>690.25</v>
      </c>
      <c r="AS268" s="938">
        <v>0</v>
      </c>
      <c r="AT268" s="938"/>
      <c r="AU268" s="938">
        <f t="shared" si="88"/>
        <v>690.25</v>
      </c>
      <c r="AV268" s="938">
        <f t="shared" si="89"/>
        <v>-0.17999999970197678</v>
      </c>
      <c r="AW268" s="945">
        <v>1800712.05</v>
      </c>
      <c r="AX268" s="945">
        <v>5353676.97</v>
      </c>
      <c r="AY268" s="945">
        <v>149585.76</v>
      </c>
      <c r="AZ268" s="945">
        <v>410450.73</v>
      </c>
      <c r="BA268" s="945">
        <v>0</v>
      </c>
      <c r="BB268" s="945">
        <v>0</v>
      </c>
      <c r="BC268" s="945">
        <v>7714425.5099999998</v>
      </c>
      <c r="BD268" s="945">
        <v>1950297.81</v>
      </c>
      <c r="BE268" s="945">
        <f t="shared" si="90"/>
        <v>5764127.6999999993</v>
      </c>
      <c r="BF268" s="940" t="s">
        <v>2268</v>
      </c>
      <c r="BG268" s="1055" t="s">
        <v>2208</v>
      </c>
      <c r="BH268" s="940" t="s">
        <v>2406</v>
      </c>
      <c r="BI268" s="1053">
        <f t="shared" si="91"/>
        <v>1</v>
      </c>
      <c r="BJ268" s="1057" t="e">
        <v>#VALUE!</v>
      </c>
    </row>
    <row r="269" spans="1:62" s="829" customFormat="1" ht="114" customHeight="1">
      <c r="A269" s="1050">
        <v>956357</v>
      </c>
      <c r="B269" s="940" t="s">
        <v>246</v>
      </c>
      <c r="C269" s="1055" t="s">
        <v>130</v>
      </c>
      <c r="D269" s="940" t="s">
        <v>2109</v>
      </c>
      <c r="E269" s="913" t="s">
        <v>2203</v>
      </c>
      <c r="F269" s="914" t="s">
        <v>2204</v>
      </c>
      <c r="G269" s="938">
        <f>IF($AO269&lt;&gt;"",_xlfn.XLOOKUP(TEXT(A269,0),#REF!,#REF!,0),0)</f>
        <v>0</v>
      </c>
      <c r="H269" s="938">
        <f>IF($AO269&lt;&gt;"",_xlfn.XLOOKUP(TEXT(A269,0),#REF!,#REF!,0),0)</f>
        <v>0</v>
      </c>
      <c r="I269" s="938">
        <f>IF($AO269&lt;&gt;"", _xlfn.XLOOKUP(TEXT(A269,0),#REF!,#REF!,0),0)</f>
        <v>0</v>
      </c>
      <c r="J269" s="938">
        <f>IF($AO269&lt;&gt;"",_xlfn.XLOOKUP(TEXT(A269,0),#REF!,#REF!,0),0)</f>
        <v>0</v>
      </c>
      <c r="K269" s="938">
        <f>IF($AO269&lt;&gt;"",_xlfn.XLOOKUP(TEXT(A269,0),#REF!,#REF!,0),0)</f>
        <v>0</v>
      </c>
      <c r="L269" s="938">
        <f>IF($AO269&lt;&gt;"",_xlfn.XLOOKUP(TEXT(A269,0),#REF!,#REF!,0),0)</f>
        <v>0</v>
      </c>
      <c r="M269" s="1056">
        <f t="shared" si="75"/>
        <v>0</v>
      </c>
      <c r="N269" s="1056">
        <f t="shared" si="76"/>
        <v>0</v>
      </c>
      <c r="O269" s="1056">
        <f t="shared" si="77"/>
        <v>0</v>
      </c>
      <c r="P269" s="938">
        <f t="shared" si="78"/>
        <v>1879460.01</v>
      </c>
      <c r="Q269" s="938">
        <f t="shared" si="79"/>
        <v>5159401.2360000005</v>
      </c>
      <c r="R269" s="938">
        <f t="shared" si="80"/>
        <v>156127.39199999999</v>
      </c>
      <c r="S269" s="938">
        <f t="shared" si="81"/>
        <v>428400.39</v>
      </c>
      <c r="T269" s="938">
        <f t="shared" si="82"/>
        <v>0</v>
      </c>
      <c r="U269" s="938">
        <f t="shared" si="83"/>
        <v>0</v>
      </c>
      <c r="V269" s="938">
        <f t="shared" si="84"/>
        <v>7623389.0279999999</v>
      </c>
      <c r="W269" s="938">
        <f t="shared" si="85"/>
        <v>2035587.402</v>
      </c>
      <c r="X269" s="938">
        <f t="shared" si="86"/>
        <v>5587801.6260000002</v>
      </c>
      <c r="Y269" s="989">
        <v>1879460.01</v>
      </c>
      <c r="Z269" s="989">
        <v>5159401.2360000005</v>
      </c>
      <c r="AA269" s="989">
        <v>156127.39199999999</v>
      </c>
      <c r="AB269" s="989">
        <v>428400.39</v>
      </c>
      <c r="AC269" s="989">
        <v>0</v>
      </c>
      <c r="AD269" s="989">
        <v>0</v>
      </c>
      <c r="AE269" s="939">
        <v>7623389.0279999999</v>
      </c>
      <c r="AF269" s="939">
        <v>2035587.402</v>
      </c>
      <c r="AG269" s="939">
        <v>5587801.6260000002</v>
      </c>
      <c r="AH269" s="940" t="s">
        <v>21258</v>
      </c>
      <c r="AI269" s="978" t="s">
        <v>21255</v>
      </c>
      <c r="AJ269" s="941" t="s">
        <v>21267</v>
      </c>
      <c r="AK269" s="978" t="s">
        <v>21262</v>
      </c>
      <c r="AL269" s="938"/>
      <c r="AM269" s="938" t="s">
        <v>2405</v>
      </c>
      <c r="AN269" s="940" t="str">
        <f>_xlfn.XLOOKUP(A269,MPL!C:C,MPL!N:N, "Not Found",0)</f>
        <v>Pending Final FEMA Review</v>
      </c>
      <c r="AO269" s="943" t="str">
        <f>_xlfn.LET(
_xlpm.r,_xlfn.XLOOKUP(A269,MPL!C:C,MPL!S:S, "",0),
IF(ISNUMBER(_xlpm.r),_xlpm.r,"")
)</f>
        <v/>
      </c>
      <c r="AP269" s="943" t="str">
        <f t="shared" si="87"/>
        <v>Pending Final FEMA Review</v>
      </c>
      <c r="AQ269" s="944" t="s">
        <v>275</v>
      </c>
      <c r="AR269" s="938">
        <v>1054.5900000000004</v>
      </c>
      <c r="AS269" s="938">
        <v>0</v>
      </c>
      <c r="AT269" s="938"/>
      <c r="AU269" s="938">
        <f t="shared" si="88"/>
        <v>1054.5900000000004</v>
      </c>
      <c r="AV269" s="938">
        <f t="shared" si="89"/>
        <v>2093412.8480000002</v>
      </c>
      <c r="AW269" s="945">
        <v>1290814.82</v>
      </c>
      <c r="AX269" s="945">
        <v>3837707.16</v>
      </c>
      <c r="AY269" s="945">
        <v>107228.43</v>
      </c>
      <c r="AZ269" s="945">
        <v>294225.77</v>
      </c>
      <c r="BA269" s="945">
        <v>0</v>
      </c>
      <c r="BB269" s="945">
        <v>0</v>
      </c>
      <c r="BC269" s="945">
        <v>5529976.1799999997</v>
      </c>
      <c r="BD269" s="945">
        <v>1398043.25</v>
      </c>
      <c r="BE269" s="945">
        <f t="shared" si="90"/>
        <v>4131932.93</v>
      </c>
      <c r="BF269" s="940" t="s">
        <v>2268</v>
      </c>
      <c r="BG269" s="1055" t="s">
        <v>2208</v>
      </c>
      <c r="BH269" s="940" t="s">
        <v>2427</v>
      </c>
      <c r="BI269" s="1053">
        <f t="shared" si="91"/>
        <v>1</v>
      </c>
      <c r="BJ269" s="1057" t="e">
        <v>#VALUE!</v>
      </c>
    </row>
    <row r="270" spans="1:62" s="829" customFormat="1" ht="114" customHeight="1">
      <c r="A270" s="1050">
        <v>956340</v>
      </c>
      <c r="B270" s="940" t="s">
        <v>241</v>
      </c>
      <c r="C270" s="1055" t="s">
        <v>130</v>
      </c>
      <c r="D270" s="940" t="s">
        <v>2112</v>
      </c>
      <c r="E270" s="913" t="s">
        <v>2203</v>
      </c>
      <c r="F270" s="914" t="s">
        <v>2423</v>
      </c>
      <c r="G270" s="938">
        <f>IF($AO270&lt;&gt;"",_xlfn.XLOOKUP(TEXT(A270,0),#REF!,#REF!,0),0)</f>
        <v>0</v>
      </c>
      <c r="H270" s="938">
        <f>IF($AO270&lt;&gt;"",_xlfn.XLOOKUP(TEXT(A270,0),#REF!,#REF!,0),0)</f>
        <v>0</v>
      </c>
      <c r="I270" s="938">
        <f>IF($AO270&lt;&gt;"", _xlfn.XLOOKUP(TEXT(A270,0),#REF!,#REF!,0),0)</f>
        <v>0</v>
      </c>
      <c r="J270" s="938">
        <f>IF($AO270&lt;&gt;"",_xlfn.XLOOKUP(TEXT(A270,0),#REF!,#REF!,0),0)</f>
        <v>0</v>
      </c>
      <c r="K270" s="938">
        <f>IF($AO270&lt;&gt;"",_xlfn.XLOOKUP(TEXT(A270,0),#REF!,#REF!,0),0)</f>
        <v>0</v>
      </c>
      <c r="L270" s="938">
        <f>IF($AO270&lt;&gt;"",_xlfn.XLOOKUP(TEXT(A270,0),#REF!,#REF!,0),0)</f>
        <v>0</v>
      </c>
      <c r="M270" s="1056">
        <f t="shared" si="75"/>
        <v>0</v>
      </c>
      <c r="N270" s="1056">
        <f t="shared" si="76"/>
        <v>0</v>
      </c>
      <c r="O270" s="1056">
        <f t="shared" si="77"/>
        <v>0</v>
      </c>
      <c r="P270" s="938">
        <f t="shared" si="78"/>
        <v>1624663.76</v>
      </c>
      <c r="Q270" s="938">
        <f t="shared" si="79"/>
        <v>4830269.7300000004</v>
      </c>
      <c r="R270" s="938">
        <f t="shared" si="80"/>
        <v>134961.38</v>
      </c>
      <c r="S270" s="938">
        <f t="shared" si="81"/>
        <v>370322.63</v>
      </c>
      <c r="T270" s="938">
        <f t="shared" si="82"/>
        <v>0</v>
      </c>
      <c r="U270" s="938">
        <f t="shared" si="83"/>
        <v>0</v>
      </c>
      <c r="V270" s="938">
        <f t="shared" si="84"/>
        <v>6960217.5</v>
      </c>
      <c r="W270" s="938">
        <f t="shared" si="85"/>
        <v>1759625.1400000001</v>
      </c>
      <c r="X270" s="938">
        <f t="shared" si="86"/>
        <v>5200592.3600000003</v>
      </c>
      <c r="Y270" s="989">
        <v>1624663.76</v>
      </c>
      <c r="Z270" s="989">
        <v>4830269.7300000004</v>
      </c>
      <c r="AA270" s="989">
        <v>134961.38</v>
      </c>
      <c r="AB270" s="989">
        <v>370322.63</v>
      </c>
      <c r="AC270" s="989">
        <v>0</v>
      </c>
      <c r="AD270" s="989">
        <v>0</v>
      </c>
      <c r="AE270" s="939">
        <v>6960217.5</v>
      </c>
      <c r="AF270" s="939">
        <v>1759625.1400000001</v>
      </c>
      <c r="AG270" s="939">
        <v>5200592.3600000003</v>
      </c>
      <c r="AH270" s="940" t="s">
        <v>21258</v>
      </c>
      <c r="AI270" s="978" t="s">
        <v>21255</v>
      </c>
      <c r="AJ270" s="941" t="s">
        <v>21267</v>
      </c>
      <c r="AK270" s="978" t="s">
        <v>21269</v>
      </c>
      <c r="AL270" s="938"/>
      <c r="AM270" s="938" t="s">
        <v>2405</v>
      </c>
      <c r="AN270" s="940" t="str">
        <f>_xlfn.XLOOKUP(A270,MPL!C:C,MPL!N:N, "Not Found",0)</f>
        <v>Pending EHP Review</v>
      </c>
      <c r="AO270" s="943" t="str">
        <f>_xlfn.LET(
_xlpm.r,_xlfn.XLOOKUP(A270,MPL!C:C,MPL!S:S, "",0),
IF(ISNUMBER(_xlpm.r),_xlpm.r,"")
)</f>
        <v/>
      </c>
      <c r="AP270" s="943" t="str">
        <f t="shared" si="87"/>
        <v>Pending EHP Review</v>
      </c>
      <c r="AQ270" s="944" t="s">
        <v>275</v>
      </c>
      <c r="AR270" s="938">
        <v>199.29</v>
      </c>
      <c r="AS270" s="938">
        <v>0</v>
      </c>
      <c r="AT270" s="938"/>
      <c r="AU270" s="938">
        <f t="shared" si="88"/>
        <v>199.29</v>
      </c>
      <c r="AV270" s="938">
        <f t="shared" si="89"/>
        <v>0</v>
      </c>
      <c r="AW270" s="945">
        <v>1624663.76</v>
      </c>
      <c r="AX270" s="945">
        <v>4830269.7300000004</v>
      </c>
      <c r="AY270" s="945">
        <v>134961.38</v>
      </c>
      <c r="AZ270" s="945">
        <v>370322.63</v>
      </c>
      <c r="BA270" s="945">
        <v>0</v>
      </c>
      <c r="BB270" s="945">
        <v>0</v>
      </c>
      <c r="BC270" s="945">
        <v>6960217.5</v>
      </c>
      <c r="BD270" s="945">
        <v>1759625.1400000001</v>
      </c>
      <c r="BE270" s="945">
        <f t="shared" si="90"/>
        <v>5200592.3600000003</v>
      </c>
      <c r="BF270" s="940" t="s">
        <v>2268</v>
      </c>
      <c r="BG270" s="1055" t="s">
        <v>2208</v>
      </c>
      <c r="BH270" s="940" t="s">
        <v>2406</v>
      </c>
      <c r="BI270" s="1053">
        <f t="shared" si="91"/>
        <v>1</v>
      </c>
      <c r="BJ270" s="1057" t="e">
        <v>#VALUE!</v>
      </c>
    </row>
    <row r="271" spans="1:62" s="829" customFormat="1" ht="114" customHeight="1">
      <c r="A271" s="1058">
        <v>956349</v>
      </c>
      <c r="B271" s="1059" t="s">
        <v>2428</v>
      </c>
      <c r="C271" s="1060" t="s">
        <v>130</v>
      </c>
      <c r="D271" s="940" t="s">
        <v>2109</v>
      </c>
      <c r="E271" s="954" t="s">
        <v>2209</v>
      </c>
      <c r="F271" s="955" t="s">
        <v>2429</v>
      </c>
      <c r="G271" s="938" t="e">
        <f>IF($AO271&lt;&gt;"",_xlfn.XLOOKUP(TEXT(A271,0),#REF!,#REF!,0),0)</f>
        <v>#REF!</v>
      </c>
      <c r="H271" s="938" t="e">
        <f>IF($AO271&lt;&gt;"",_xlfn.XLOOKUP(TEXT(A271,0),#REF!,#REF!,0),0)</f>
        <v>#REF!</v>
      </c>
      <c r="I271" s="938" t="e">
        <f>IF($AO271&lt;&gt;"", _xlfn.XLOOKUP(TEXT(A271,0),#REF!,#REF!,0),0)</f>
        <v>#REF!</v>
      </c>
      <c r="J271" s="938" t="e">
        <f>IF($AO271&lt;&gt;"",_xlfn.XLOOKUP(TEXT(A271,0),#REF!,#REF!,0),0)</f>
        <v>#REF!</v>
      </c>
      <c r="K271" s="938" t="e">
        <f>IF($AO271&lt;&gt;"",_xlfn.XLOOKUP(TEXT(A271,0),#REF!,#REF!,0),0)</f>
        <v>#REF!</v>
      </c>
      <c r="L271" s="938" t="e">
        <f>IF($AO271&lt;&gt;"",_xlfn.XLOOKUP(TEXT(A271,0),#REF!,#REF!,0),0)</f>
        <v>#REF!</v>
      </c>
      <c r="M271" s="1056" t="e">
        <f t="shared" si="75"/>
        <v>#REF!</v>
      </c>
      <c r="N271" s="1056" t="e">
        <f t="shared" si="76"/>
        <v>#REF!</v>
      </c>
      <c r="O271" s="1056" t="e">
        <f t="shared" si="77"/>
        <v>#REF!</v>
      </c>
      <c r="P271" s="985" t="e">
        <f t="shared" si="78"/>
        <v>#REF!</v>
      </c>
      <c r="Q271" s="985" t="e">
        <f t="shared" si="79"/>
        <v>#REF!</v>
      </c>
      <c r="R271" s="985" t="e">
        <f t="shared" si="80"/>
        <v>#REF!</v>
      </c>
      <c r="S271" s="985" t="e">
        <f t="shared" si="81"/>
        <v>#REF!</v>
      </c>
      <c r="T271" s="985" t="e">
        <f t="shared" si="82"/>
        <v>#REF!</v>
      </c>
      <c r="U271" s="985" t="e">
        <f t="shared" si="83"/>
        <v>#REF!</v>
      </c>
      <c r="V271" s="938" t="e">
        <f t="shared" si="84"/>
        <v>#REF!</v>
      </c>
      <c r="W271" s="938" t="e">
        <f t="shared" si="85"/>
        <v>#REF!</v>
      </c>
      <c r="X271" s="938" t="e">
        <f t="shared" si="86"/>
        <v>#REF!</v>
      </c>
      <c r="Y271" s="989">
        <v>812052.35</v>
      </c>
      <c r="Z271" s="989">
        <v>2894107.23</v>
      </c>
      <c r="AA271" s="1061">
        <v>24361.570499999998</v>
      </c>
      <c r="AB271" s="989">
        <v>86823.216899999999</v>
      </c>
      <c r="AC271" s="989">
        <v>0</v>
      </c>
      <c r="AD271" s="989">
        <v>0</v>
      </c>
      <c r="AE271" s="939">
        <v>3817344.3673999999</v>
      </c>
      <c r="AF271" s="939">
        <v>836413.92050000001</v>
      </c>
      <c r="AG271" s="939">
        <v>2980930.4468999999</v>
      </c>
      <c r="AH271" s="940" t="s">
        <v>21258</v>
      </c>
      <c r="AI271" s="978" t="s">
        <v>21255</v>
      </c>
      <c r="AJ271" s="941" t="s">
        <v>2273</v>
      </c>
      <c r="AK271" s="978" t="s">
        <v>21266</v>
      </c>
      <c r="AL271" s="938"/>
      <c r="AM271" s="938" t="s">
        <v>2405</v>
      </c>
      <c r="AN271" s="940" t="str">
        <f>_xlfn.XLOOKUP(A271,MPL!C:C,MPL!N:N, "Not Found",0)</f>
        <v>Pending EHP Review</v>
      </c>
      <c r="AO271" s="943">
        <f>_xlfn.LET(
_xlpm.r,_xlfn.XLOOKUP(A271,MPL!C:C,MPL!S:S, "",0),
IF(ISNUMBER(_xlpm.r),_xlpm.r,"")
)</f>
        <v>45917.802303240744</v>
      </c>
      <c r="AP271" s="943" t="str">
        <f t="shared" si="87"/>
        <v>Obligated, Pending EHP Review</v>
      </c>
      <c r="AQ271" s="944">
        <v>0.84</v>
      </c>
      <c r="AR271" s="985">
        <v>34607.30000000001</v>
      </c>
      <c r="AS271" s="985">
        <v>158019.37</v>
      </c>
      <c r="AT271" s="985"/>
      <c r="AU271" s="938">
        <f t="shared" si="88"/>
        <v>192626.67</v>
      </c>
      <c r="AV271" s="938">
        <f t="shared" si="89"/>
        <v>1278236.0373999998</v>
      </c>
      <c r="AW271" s="988">
        <v>573361.57999999996</v>
      </c>
      <c r="AX271" s="988">
        <v>1942395.2100000002</v>
      </c>
      <c r="AY271" s="988">
        <v>5324.16</v>
      </c>
      <c r="AZ271" s="988">
        <v>18027.379999999997</v>
      </c>
      <c r="BA271" s="988">
        <v>0</v>
      </c>
      <c r="BB271" s="988">
        <v>0</v>
      </c>
      <c r="BC271" s="988">
        <v>2539108.33</v>
      </c>
      <c r="BD271" s="988">
        <v>578685.74</v>
      </c>
      <c r="BE271" s="945">
        <f t="shared" si="90"/>
        <v>1960422.59</v>
      </c>
      <c r="BF271" s="1059" t="s">
        <v>2273</v>
      </c>
      <c r="BG271" s="1060" t="s">
        <v>2208</v>
      </c>
      <c r="BH271" s="1059" t="s">
        <v>2430</v>
      </c>
      <c r="BI271" s="1053" t="e">
        <f t="shared" si="91"/>
        <v>#REF!</v>
      </c>
      <c r="BJ271" s="1057" t="e">
        <v>#VALUE!</v>
      </c>
    </row>
    <row r="272" spans="1:62" s="829" customFormat="1" ht="114" customHeight="1">
      <c r="A272" s="1050">
        <v>956345</v>
      </c>
      <c r="B272" s="940" t="s">
        <v>244</v>
      </c>
      <c r="C272" s="1055" t="s">
        <v>130</v>
      </c>
      <c r="D272" s="940" t="s">
        <v>2109</v>
      </c>
      <c r="E272" s="913" t="s">
        <v>2203</v>
      </c>
      <c r="F272" s="914" t="s">
        <v>2204</v>
      </c>
      <c r="G272" s="938">
        <f>IF($AO272&lt;&gt;"",_xlfn.XLOOKUP(TEXT(A272,0),#REF!,#REF!,0),0)</f>
        <v>0</v>
      </c>
      <c r="H272" s="938">
        <f>IF($AO272&lt;&gt;"",_xlfn.XLOOKUP(TEXT(A272,0),#REF!,#REF!,0),0)</f>
        <v>0</v>
      </c>
      <c r="I272" s="938">
        <f>IF($AO272&lt;&gt;"", _xlfn.XLOOKUP(TEXT(A272,0),#REF!,#REF!,0),0)</f>
        <v>0</v>
      </c>
      <c r="J272" s="938">
        <f>IF($AO272&lt;&gt;"",_xlfn.XLOOKUP(TEXT(A272,0),#REF!,#REF!,0),0)</f>
        <v>0</v>
      </c>
      <c r="K272" s="938">
        <f>IF($AO272&lt;&gt;"",_xlfn.XLOOKUP(TEXT(A272,0),#REF!,#REF!,0),0)</f>
        <v>0</v>
      </c>
      <c r="L272" s="938">
        <f>IF($AO272&lt;&gt;"",_xlfn.XLOOKUP(TEXT(A272,0),#REF!,#REF!,0),0)</f>
        <v>0</v>
      </c>
      <c r="M272" s="1056">
        <f t="shared" si="75"/>
        <v>0</v>
      </c>
      <c r="N272" s="1056">
        <f t="shared" si="76"/>
        <v>0</v>
      </c>
      <c r="O272" s="1056">
        <f t="shared" si="77"/>
        <v>0</v>
      </c>
      <c r="P272" s="938">
        <f t="shared" si="78"/>
        <v>1083485.898</v>
      </c>
      <c r="Q272" s="938">
        <f t="shared" si="79"/>
        <v>2974332.2399999998</v>
      </c>
      <c r="R272" s="938">
        <f t="shared" si="80"/>
        <v>90005.55</v>
      </c>
      <c r="S272" s="938">
        <f t="shared" si="81"/>
        <v>246967.614</v>
      </c>
      <c r="T272" s="938">
        <f t="shared" si="82"/>
        <v>0</v>
      </c>
      <c r="U272" s="938">
        <f t="shared" si="83"/>
        <v>0</v>
      </c>
      <c r="V272" s="938">
        <f t="shared" si="84"/>
        <v>4394791.3020000001</v>
      </c>
      <c r="W272" s="938">
        <f t="shared" si="85"/>
        <v>1173491.4480000001</v>
      </c>
      <c r="X272" s="938">
        <f t="shared" si="86"/>
        <v>3221299.8539999998</v>
      </c>
      <c r="Y272" s="989">
        <v>1083485.898</v>
      </c>
      <c r="Z272" s="989">
        <v>2974332.2399999998</v>
      </c>
      <c r="AA272" s="989">
        <v>90005.55</v>
      </c>
      <c r="AB272" s="989">
        <v>246967.614</v>
      </c>
      <c r="AC272" s="989">
        <v>0</v>
      </c>
      <c r="AD272" s="989">
        <v>0</v>
      </c>
      <c r="AE272" s="939">
        <v>4394791.3020000001</v>
      </c>
      <c r="AF272" s="939">
        <v>1173491.4480000001</v>
      </c>
      <c r="AG272" s="939">
        <v>3221299.8539999998</v>
      </c>
      <c r="AH272" s="940" t="s">
        <v>21258</v>
      </c>
      <c r="AI272" s="978" t="s">
        <v>21255</v>
      </c>
      <c r="AJ272" s="941" t="s">
        <v>21270</v>
      </c>
      <c r="AK272" s="978" t="s">
        <v>21262</v>
      </c>
      <c r="AL272" s="938"/>
      <c r="AM272" s="938" t="s">
        <v>2405</v>
      </c>
      <c r="AN272" s="940" t="str">
        <f>_xlfn.XLOOKUP(A272,MPL!C:C,MPL!N:N, "Not Found",0)</f>
        <v>Pending Award</v>
      </c>
      <c r="AO272" s="943" t="str">
        <f>_xlfn.LET(
_xlpm.r,_xlfn.XLOOKUP(A272,MPL!C:C,MPL!S:S, "",0),
IF(ISNUMBER(_xlpm.r),_xlpm.r,"")
)</f>
        <v/>
      </c>
      <c r="AP272" s="943" t="str">
        <f t="shared" si="87"/>
        <v>Pending Award</v>
      </c>
      <c r="AQ272" s="944" t="s">
        <v>275</v>
      </c>
      <c r="AR272" s="938">
        <v>938.25000000000045</v>
      </c>
      <c r="AS272" s="938">
        <v>0</v>
      </c>
      <c r="AT272" s="938"/>
      <c r="AU272" s="938">
        <f t="shared" si="88"/>
        <v>938.25000000000045</v>
      </c>
      <c r="AV272" s="938">
        <f t="shared" si="89"/>
        <v>1995116.5419999999</v>
      </c>
      <c r="AW272" s="945">
        <v>560135.46</v>
      </c>
      <c r="AX272" s="945">
        <v>1665332.49</v>
      </c>
      <c r="AY272" s="945">
        <v>46530.65</v>
      </c>
      <c r="AZ272" s="945">
        <v>127676.16</v>
      </c>
      <c r="BA272" s="945">
        <v>0</v>
      </c>
      <c r="BB272" s="945">
        <v>0</v>
      </c>
      <c r="BC272" s="945">
        <v>2399674.7600000002</v>
      </c>
      <c r="BD272" s="945">
        <v>606666.11</v>
      </c>
      <c r="BE272" s="945">
        <f t="shared" si="90"/>
        <v>1793008.65</v>
      </c>
      <c r="BF272" s="940" t="s">
        <v>2268</v>
      </c>
      <c r="BG272" s="1055" t="s">
        <v>2208</v>
      </c>
      <c r="BH272" s="940" t="s">
        <v>2431</v>
      </c>
      <c r="BI272" s="1053">
        <f t="shared" si="91"/>
        <v>1</v>
      </c>
      <c r="BJ272" s="1057" t="e">
        <v>#VALUE!</v>
      </c>
    </row>
    <row r="273" spans="1:62" s="830" customFormat="1" ht="114" customHeight="1">
      <c r="A273" s="1058">
        <v>956356</v>
      </c>
      <c r="B273" s="1059" t="s">
        <v>2432</v>
      </c>
      <c r="C273" s="1060" t="s">
        <v>130</v>
      </c>
      <c r="D273" s="940" t="s">
        <v>2109</v>
      </c>
      <c r="E273" s="954" t="s">
        <v>2209</v>
      </c>
      <c r="F273" s="955" t="s">
        <v>2433</v>
      </c>
      <c r="G273" s="938" t="e">
        <f>IF($AO273&lt;&gt;"",_xlfn.XLOOKUP(TEXT(A273,0),#REF!,#REF!,0),0)</f>
        <v>#REF!</v>
      </c>
      <c r="H273" s="938" t="e">
        <f>IF($AO273&lt;&gt;"",_xlfn.XLOOKUP(TEXT(A273,0),#REF!,#REF!,0),0)</f>
        <v>#REF!</v>
      </c>
      <c r="I273" s="938" t="e">
        <f>IF($AO273&lt;&gt;"", _xlfn.XLOOKUP(TEXT(A273,0),#REF!,#REF!,0),0)</f>
        <v>#REF!</v>
      </c>
      <c r="J273" s="938" t="e">
        <f>IF($AO273&lt;&gt;"",_xlfn.XLOOKUP(TEXT(A273,0),#REF!,#REF!,0),0)</f>
        <v>#REF!</v>
      </c>
      <c r="K273" s="938" t="e">
        <f>IF($AO273&lt;&gt;"",_xlfn.XLOOKUP(TEXT(A273,0),#REF!,#REF!,0),0)</f>
        <v>#REF!</v>
      </c>
      <c r="L273" s="938" t="e">
        <f>IF($AO273&lt;&gt;"",_xlfn.XLOOKUP(TEXT(A273,0),#REF!,#REF!,0),0)</f>
        <v>#REF!</v>
      </c>
      <c r="M273" s="1056" t="e">
        <f t="shared" si="75"/>
        <v>#REF!</v>
      </c>
      <c r="N273" s="1056" t="e">
        <f t="shared" si="76"/>
        <v>#REF!</v>
      </c>
      <c r="O273" s="1056" t="e">
        <f t="shared" si="77"/>
        <v>#REF!</v>
      </c>
      <c r="P273" s="985" t="e">
        <f t="shared" si="78"/>
        <v>#REF!</v>
      </c>
      <c r="Q273" s="985" t="e">
        <f t="shared" si="79"/>
        <v>#REF!</v>
      </c>
      <c r="R273" s="985" t="e">
        <f t="shared" si="80"/>
        <v>#REF!</v>
      </c>
      <c r="S273" s="985" t="e">
        <f t="shared" si="81"/>
        <v>#REF!</v>
      </c>
      <c r="T273" s="985" t="e">
        <f t="shared" si="82"/>
        <v>#REF!</v>
      </c>
      <c r="U273" s="985" t="e">
        <f t="shared" si="83"/>
        <v>#REF!</v>
      </c>
      <c r="V273" s="938" t="e">
        <f t="shared" si="84"/>
        <v>#REF!</v>
      </c>
      <c r="W273" s="938" t="e">
        <f t="shared" si="85"/>
        <v>#REF!</v>
      </c>
      <c r="X273" s="938" t="e">
        <f t="shared" si="86"/>
        <v>#REF!</v>
      </c>
      <c r="Y273" s="989">
        <v>302418.26</v>
      </c>
      <c r="Z273" s="989">
        <v>690456.65</v>
      </c>
      <c r="AA273" s="1061">
        <v>9072.5400000000009</v>
      </c>
      <c r="AB273" s="989">
        <v>20713.7</v>
      </c>
      <c r="AC273" s="989">
        <v>0</v>
      </c>
      <c r="AD273" s="989">
        <v>0</v>
      </c>
      <c r="AE273" s="939">
        <v>1022661.1499999999</v>
      </c>
      <c r="AF273" s="939">
        <v>311490.8</v>
      </c>
      <c r="AG273" s="939">
        <v>711170.35</v>
      </c>
      <c r="AH273" s="940" t="s">
        <v>21258</v>
      </c>
      <c r="AI273" s="978" t="s">
        <v>21263</v>
      </c>
      <c r="AJ273" s="941" t="s">
        <v>21271</v>
      </c>
      <c r="AK273" s="978" t="s">
        <v>21272</v>
      </c>
      <c r="AL273" s="938"/>
      <c r="AM273" s="938" t="s">
        <v>2405</v>
      </c>
      <c r="AN273" s="940" t="str">
        <f>_xlfn.XLOOKUP(A273,MPL!C:C,MPL!N:N, "Not Found",0)</f>
        <v>Obligated</v>
      </c>
      <c r="AO273" s="943">
        <f>_xlfn.LET(
_xlpm.r,_xlfn.XLOOKUP(A273,MPL!C:C,MPL!S:S, "",0),
IF(ISNUMBER(_xlpm.r),_xlpm.r,"")
)</f>
        <v>45917.802395833336</v>
      </c>
      <c r="AP273" s="943" t="str">
        <f t="shared" si="87"/>
        <v>Obligated</v>
      </c>
      <c r="AQ273" s="944">
        <v>0.95</v>
      </c>
      <c r="AR273" s="985">
        <v>37730.799999999996</v>
      </c>
      <c r="AS273" s="985">
        <v>126497.04</v>
      </c>
      <c r="AT273" s="985"/>
      <c r="AU273" s="938">
        <f t="shared" si="88"/>
        <v>164227.84</v>
      </c>
      <c r="AV273" s="938">
        <f t="shared" si="89"/>
        <v>559239.83999999985</v>
      </c>
      <c r="AW273" s="988">
        <v>102333.57</v>
      </c>
      <c r="AX273" s="988">
        <v>346668.94000000006</v>
      </c>
      <c r="AY273" s="988">
        <v>3287.5</v>
      </c>
      <c r="AZ273" s="988">
        <v>11131.3</v>
      </c>
      <c r="BA273" s="988">
        <v>0</v>
      </c>
      <c r="BB273" s="988">
        <v>0</v>
      </c>
      <c r="BC273" s="988">
        <v>463421.31000000006</v>
      </c>
      <c r="BD273" s="988">
        <v>105621.07</v>
      </c>
      <c r="BE273" s="945">
        <f t="shared" si="90"/>
        <v>357800.24000000005</v>
      </c>
      <c r="BF273" s="1059" t="s">
        <v>2273</v>
      </c>
      <c r="BG273" s="1060" t="s">
        <v>2208</v>
      </c>
      <c r="BH273" s="1059" t="s">
        <v>2434</v>
      </c>
      <c r="BI273" s="1053" t="e">
        <f t="shared" si="91"/>
        <v>#REF!</v>
      </c>
      <c r="BJ273" s="1057" t="e">
        <v>#VALUE!</v>
      </c>
    </row>
    <row r="274" spans="1:62" s="829" customFormat="1" ht="114" customHeight="1">
      <c r="A274" s="1050">
        <v>956348</v>
      </c>
      <c r="B274" s="940" t="s">
        <v>245</v>
      </c>
      <c r="C274" s="1055" t="s">
        <v>130</v>
      </c>
      <c r="D274" s="940" t="s">
        <v>2109</v>
      </c>
      <c r="E274" s="913" t="s">
        <v>2203</v>
      </c>
      <c r="F274" s="914" t="s">
        <v>2204</v>
      </c>
      <c r="G274" s="938">
        <f>IF($AO274&lt;&gt;"",_xlfn.XLOOKUP(TEXT(A274,0),#REF!,#REF!,0),0)</f>
        <v>0</v>
      </c>
      <c r="H274" s="938">
        <f>IF($AO274&lt;&gt;"",_xlfn.XLOOKUP(TEXT(A274,0),#REF!,#REF!,0),0)</f>
        <v>0</v>
      </c>
      <c r="I274" s="938">
        <f>IF($AO274&lt;&gt;"", _xlfn.XLOOKUP(TEXT(A274,0),#REF!,#REF!,0),0)</f>
        <v>0</v>
      </c>
      <c r="J274" s="938">
        <f>IF($AO274&lt;&gt;"",_xlfn.XLOOKUP(TEXT(A274,0),#REF!,#REF!,0),0)</f>
        <v>0</v>
      </c>
      <c r="K274" s="938">
        <f>IF($AO274&lt;&gt;"",_xlfn.XLOOKUP(TEXT(A274,0),#REF!,#REF!,0),0)</f>
        <v>0</v>
      </c>
      <c r="L274" s="938">
        <f>IF($AO274&lt;&gt;"",_xlfn.XLOOKUP(TEXT(A274,0),#REF!,#REF!,0),0)</f>
        <v>0</v>
      </c>
      <c r="M274" s="1056">
        <f t="shared" si="75"/>
        <v>0</v>
      </c>
      <c r="N274" s="1056">
        <f t="shared" si="76"/>
        <v>0</v>
      </c>
      <c r="O274" s="1056">
        <f t="shared" si="77"/>
        <v>0</v>
      </c>
      <c r="P274" s="938">
        <f t="shared" si="78"/>
        <v>176585.49599999998</v>
      </c>
      <c r="Q274" s="938">
        <f t="shared" si="79"/>
        <v>484753.79399999999</v>
      </c>
      <c r="R274" s="938">
        <f t="shared" si="80"/>
        <v>14669.028</v>
      </c>
      <c r="S274" s="938">
        <f t="shared" si="81"/>
        <v>40250.519999999997</v>
      </c>
      <c r="T274" s="938">
        <f t="shared" si="82"/>
        <v>0</v>
      </c>
      <c r="U274" s="938">
        <f t="shared" si="83"/>
        <v>0</v>
      </c>
      <c r="V274" s="938">
        <f t="shared" si="84"/>
        <v>716258.83799999999</v>
      </c>
      <c r="W274" s="938">
        <f t="shared" si="85"/>
        <v>191254.52399999998</v>
      </c>
      <c r="X274" s="938">
        <f t="shared" si="86"/>
        <v>525004.31400000001</v>
      </c>
      <c r="Y274" s="989">
        <v>176585.49599999998</v>
      </c>
      <c r="Z274" s="989">
        <v>484753.79399999999</v>
      </c>
      <c r="AA274" s="989">
        <v>14669.028</v>
      </c>
      <c r="AB274" s="989">
        <v>40250.519999999997</v>
      </c>
      <c r="AC274" s="989">
        <v>0</v>
      </c>
      <c r="AD274" s="989">
        <v>0</v>
      </c>
      <c r="AE274" s="939">
        <v>716258.83799999999</v>
      </c>
      <c r="AF274" s="939">
        <v>191254.52399999998</v>
      </c>
      <c r="AG274" s="939">
        <v>525004.31400000001</v>
      </c>
      <c r="AH274" s="940" t="s">
        <v>21258</v>
      </c>
      <c r="AI274" s="978" t="s">
        <v>21255</v>
      </c>
      <c r="AJ274" s="941" t="s">
        <v>21270</v>
      </c>
      <c r="AK274" s="978" t="s">
        <v>21262</v>
      </c>
      <c r="AL274" s="938"/>
      <c r="AM274" s="938" t="s">
        <v>2405</v>
      </c>
      <c r="AN274" s="940" t="str">
        <f>_xlfn.XLOOKUP(A274,MPL!C:C,MPL!N:N, "Not Found",0)</f>
        <v>Pending Award</v>
      </c>
      <c r="AO274" s="943" t="str">
        <f>_xlfn.LET(
_xlpm.r,_xlfn.XLOOKUP(A274,MPL!C:C,MPL!S:S, "",0),
IF(ISNUMBER(_xlpm.r),_xlpm.r,"")
)</f>
        <v/>
      </c>
      <c r="AP274" s="943" t="str">
        <f t="shared" si="87"/>
        <v>Pending Award</v>
      </c>
      <c r="AQ274" s="944" t="s">
        <v>275</v>
      </c>
      <c r="AR274" s="938">
        <v>543.47</v>
      </c>
      <c r="AS274" s="938">
        <v>0</v>
      </c>
      <c r="AT274" s="938"/>
      <c r="AU274" s="938">
        <f t="shared" si="88"/>
        <v>543.47</v>
      </c>
      <c r="AV274" s="938">
        <f t="shared" si="89"/>
        <v>373806.04800000001</v>
      </c>
      <c r="AW274" s="945">
        <v>79935.820000000007</v>
      </c>
      <c r="AX274" s="945">
        <v>237656.27</v>
      </c>
      <c r="AY274" s="945">
        <v>6640.3</v>
      </c>
      <c r="AZ274" s="945">
        <v>18220.400000000001</v>
      </c>
      <c r="BA274" s="945">
        <v>0</v>
      </c>
      <c r="BB274" s="945">
        <v>0</v>
      </c>
      <c r="BC274" s="945">
        <v>342452.79</v>
      </c>
      <c r="BD274" s="945">
        <v>86576.12000000001</v>
      </c>
      <c r="BE274" s="945">
        <f t="shared" si="90"/>
        <v>255876.66999999998</v>
      </c>
      <c r="BF274" s="940" t="s">
        <v>2268</v>
      </c>
      <c r="BG274" s="1055" t="s">
        <v>2208</v>
      </c>
      <c r="BH274" s="940" t="s">
        <v>2435</v>
      </c>
      <c r="BI274" s="1053">
        <f t="shared" si="91"/>
        <v>1</v>
      </c>
      <c r="BJ274" s="1057" t="e">
        <v>#VALUE!</v>
      </c>
    </row>
    <row r="275" spans="1:62" s="830" customFormat="1" ht="114" customHeight="1">
      <c r="A275" s="933">
        <v>551925</v>
      </c>
      <c r="B275" s="934" t="s">
        <v>103</v>
      </c>
      <c r="C275" s="935" t="s">
        <v>216</v>
      </c>
      <c r="D275" s="934" t="s">
        <v>2114</v>
      </c>
      <c r="E275" s="913" t="s">
        <v>2209</v>
      </c>
      <c r="F275" s="914" t="s">
        <v>2210</v>
      </c>
      <c r="G275" s="936" t="e">
        <f>IF($AO275&lt;&gt;"",_xlfn.XLOOKUP(TEXT(A275,0),#REF!,#REF!,0),0)</f>
        <v>#REF!</v>
      </c>
      <c r="H275" s="936" t="e">
        <f>IF($AO275&lt;&gt;"",_xlfn.XLOOKUP(TEXT(A275,0),#REF!,#REF!,0),0)</f>
        <v>#REF!</v>
      </c>
      <c r="I275" s="936" t="e">
        <f>IF($AO275&lt;&gt;"", _xlfn.XLOOKUP(TEXT(A275,0),#REF!,#REF!,0),0)</f>
        <v>#REF!</v>
      </c>
      <c r="J275" s="936" t="e">
        <f>IF($AO275&lt;&gt;"",_xlfn.XLOOKUP(TEXT(A275,0),#REF!,#REF!,0),0)</f>
        <v>#REF!</v>
      </c>
      <c r="K275" s="936" t="e">
        <f>IF($AO275&lt;&gt;"",_xlfn.XLOOKUP(TEXT(A275,0),#REF!,#REF!,0),0)</f>
        <v>#REF!</v>
      </c>
      <c r="L275" s="936" t="e">
        <f>IF($AO275&lt;&gt;"",_xlfn.XLOOKUP(TEXT(A275,0),#REF!,#REF!,0),0)</f>
        <v>#REF!</v>
      </c>
      <c r="M275" s="937" t="e">
        <f t="shared" si="75"/>
        <v>#REF!</v>
      </c>
      <c r="N275" s="937" t="e">
        <f t="shared" si="76"/>
        <v>#REF!</v>
      </c>
      <c r="O275" s="937" t="e">
        <f t="shared" si="77"/>
        <v>#REF!</v>
      </c>
      <c r="P275" s="938" t="e">
        <f t="shared" si="78"/>
        <v>#REF!</v>
      </c>
      <c r="Q275" s="938" t="e">
        <f t="shared" si="79"/>
        <v>#REF!</v>
      </c>
      <c r="R275" s="938" t="e">
        <f t="shared" si="80"/>
        <v>#REF!</v>
      </c>
      <c r="S275" s="938" t="e">
        <f t="shared" si="81"/>
        <v>#REF!</v>
      </c>
      <c r="T275" s="938" t="e">
        <f t="shared" si="82"/>
        <v>#REF!</v>
      </c>
      <c r="U275" s="938" t="e">
        <f t="shared" si="83"/>
        <v>#REF!</v>
      </c>
      <c r="V275" s="938" t="e">
        <f t="shared" si="84"/>
        <v>#REF!</v>
      </c>
      <c r="W275" s="938" t="e">
        <f t="shared" si="85"/>
        <v>#REF!</v>
      </c>
      <c r="X275" s="938" t="e">
        <f t="shared" si="86"/>
        <v>#REF!</v>
      </c>
      <c r="Y275" s="939">
        <v>7507076.6600000001</v>
      </c>
      <c r="Z275" s="939">
        <v>1853362.06</v>
      </c>
      <c r="AA275" s="939">
        <v>1043403.42</v>
      </c>
      <c r="AB275" s="939">
        <v>266016.14</v>
      </c>
      <c r="AC275" s="939">
        <v>0</v>
      </c>
      <c r="AD275" s="939">
        <v>0</v>
      </c>
      <c r="AE275" s="939">
        <v>10669858.280000001</v>
      </c>
      <c r="AF275" s="939">
        <v>8550480.0800000001</v>
      </c>
      <c r="AG275" s="939">
        <v>2119378.2000000002</v>
      </c>
      <c r="AH275" s="940" t="s">
        <v>2521</v>
      </c>
      <c r="AI275" s="978" t="s">
        <v>21394</v>
      </c>
      <c r="AJ275" s="941" t="s">
        <v>21395</v>
      </c>
      <c r="AK275" s="941" t="s">
        <v>21396</v>
      </c>
      <c r="AL275" s="979" t="s">
        <v>2436</v>
      </c>
      <c r="AM275" s="936" t="s">
        <v>2267</v>
      </c>
      <c r="AN275" s="940" t="str">
        <f>_xlfn.XLOOKUP(A275,MPL!C:C,MPL!N:N, "Not Found",0)</f>
        <v>Pending Amendment Request Approval</v>
      </c>
      <c r="AO275" s="943">
        <f>_xlfn.LET(
_xlpm.r,_xlfn.XLOOKUP(A275,MPL!C:C,MPL!S:S, "",0),
IF(ISNUMBER(_xlpm.r),_xlpm.r,"")
)</f>
        <v>45597.635578703703</v>
      </c>
      <c r="AP275" s="943" t="str">
        <f t="shared" si="87"/>
        <v>Obligated, Pending Amendment Request Approval</v>
      </c>
      <c r="AQ275" s="944">
        <v>0.94</v>
      </c>
      <c r="AR275" s="936">
        <v>3719832.1300000041</v>
      </c>
      <c r="AS275" s="936">
        <v>4281135.1599999974</v>
      </c>
      <c r="AT275" s="936"/>
      <c r="AU275" s="936">
        <f t="shared" si="88"/>
        <v>8000967.290000001</v>
      </c>
      <c r="AV275" s="936">
        <f t="shared" si="89"/>
        <v>-80233.39666666463</v>
      </c>
      <c r="AW275" s="945">
        <v>7266305.2400000002</v>
      </c>
      <c r="AX275" s="945">
        <v>1694442.12</v>
      </c>
      <c r="AY275" s="945">
        <v>1060764.2766666666</v>
      </c>
      <c r="AZ275" s="945">
        <v>273088.36000000004</v>
      </c>
      <c r="BA275" s="945">
        <v>264479.04000000004</v>
      </c>
      <c r="BB275" s="945">
        <v>191012.64</v>
      </c>
      <c r="BC275" s="945">
        <v>10750091.676666666</v>
      </c>
      <c r="BD275" s="945">
        <v>8591548.5566666666</v>
      </c>
      <c r="BE275" s="945">
        <f t="shared" si="90"/>
        <v>2158543.12</v>
      </c>
      <c r="BF275" s="934" t="s">
        <v>2207</v>
      </c>
      <c r="BG275" s="935" t="s">
        <v>2208</v>
      </c>
      <c r="BH275" s="934" t="s">
        <v>2437</v>
      </c>
      <c r="BI275" s="946" t="e">
        <f t="shared" si="91"/>
        <v>#REF!</v>
      </c>
      <c r="BJ275" s="947" t="e">
        <v>#VALUE!</v>
      </c>
    </row>
    <row r="276" spans="1:62" s="830" customFormat="1" ht="114" customHeight="1">
      <c r="A276" s="1050">
        <v>956341</v>
      </c>
      <c r="B276" s="940" t="s">
        <v>242</v>
      </c>
      <c r="C276" s="1055" t="s">
        <v>130</v>
      </c>
      <c r="D276" s="940" t="s">
        <v>2112</v>
      </c>
      <c r="E276" s="913" t="s">
        <v>2203</v>
      </c>
      <c r="F276" s="914" t="s">
        <v>2423</v>
      </c>
      <c r="G276" s="938">
        <f>IF($AO276&lt;&gt;"",_xlfn.XLOOKUP(TEXT(A276,0),#REF!,#REF!,0),0)</f>
        <v>0</v>
      </c>
      <c r="H276" s="938">
        <f>IF($AO276&lt;&gt;"",_xlfn.XLOOKUP(TEXT(A276,0),#REF!,#REF!,0),0)</f>
        <v>0</v>
      </c>
      <c r="I276" s="938">
        <f>IF($AO276&lt;&gt;"", _xlfn.XLOOKUP(TEXT(A276,0),#REF!,#REF!,0),0)</f>
        <v>0</v>
      </c>
      <c r="J276" s="938">
        <f>IF($AO276&lt;&gt;"",_xlfn.XLOOKUP(TEXT(A276,0),#REF!,#REF!,0),0)</f>
        <v>0</v>
      </c>
      <c r="K276" s="938">
        <f>IF($AO276&lt;&gt;"",_xlfn.XLOOKUP(TEXT(A276,0),#REF!,#REF!,0),0)</f>
        <v>0</v>
      </c>
      <c r="L276" s="938">
        <f>IF($AO276&lt;&gt;"",_xlfn.XLOOKUP(TEXT(A276,0),#REF!,#REF!,0),0)</f>
        <v>0</v>
      </c>
      <c r="M276" s="1056">
        <f t="shared" si="75"/>
        <v>0</v>
      </c>
      <c r="N276" s="1056">
        <f t="shared" si="76"/>
        <v>0</v>
      </c>
      <c r="O276" s="1056">
        <f t="shared" si="77"/>
        <v>0</v>
      </c>
      <c r="P276" s="938">
        <f t="shared" si="78"/>
        <v>41293.370000000003</v>
      </c>
      <c r="Q276" s="938">
        <f t="shared" si="79"/>
        <v>52055.360000000001</v>
      </c>
      <c r="R276" s="938">
        <f t="shared" si="80"/>
        <v>3165.6</v>
      </c>
      <c r="S276" s="938">
        <f t="shared" si="81"/>
        <v>4323.45</v>
      </c>
      <c r="T276" s="938">
        <f t="shared" si="82"/>
        <v>0</v>
      </c>
      <c r="U276" s="938">
        <f t="shared" si="83"/>
        <v>0</v>
      </c>
      <c r="V276" s="938">
        <f t="shared" si="84"/>
        <v>100837.78</v>
      </c>
      <c r="W276" s="938">
        <f t="shared" si="85"/>
        <v>44458.97</v>
      </c>
      <c r="X276" s="938">
        <f t="shared" si="86"/>
        <v>56378.81</v>
      </c>
      <c r="Y276" s="989">
        <v>41293.370000000003</v>
      </c>
      <c r="Z276" s="989">
        <v>52055.360000000001</v>
      </c>
      <c r="AA276" s="989">
        <v>3165.6</v>
      </c>
      <c r="AB276" s="989">
        <v>4323.45</v>
      </c>
      <c r="AC276" s="989">
        <v>0</v>
      </c>
      <c r="AD276" s="989">
        <v>0</v>
      </c>
      <c r="AE276" s="939">
        <v>100837.78</v>
      </c>
      <c r="AF276" s="939">
        <v>44458.97</v>
      </c>
      <c r="AG276" s="939">
        <v>56378.81</v>
      </c>
      <c r="AH276" s="940" t="s">
        <v>21258</v>
      </c>
      <c r="AI276" s="978" t="s">
        <v>21255</v>
      </c>
      <c r="AJ276" s="941" t="s">
        <v>21267</v>
      </c>
      <c r="AK276" s="978" t="s">
        <v>21269</v>
      </c>
      <c r="AL276" s="938"/>
      <c r="AM276" s="938" t="s">
        <v>2405</v>
      </c>
      <c r="AN276" s="940" t="str">
        <f>_xlfn.XLOOKUP(A276,MPL!C:C,MPL!N:N, "Not Found",0)</f>
        <v>Pending Award</v>
      </c>
      <c r="AO276" s="943" t="str">
        <f>_xlfn.LET(
_xlpm.r,_xlfn.XLOOKUP(A276,MPL!C:C,MPL!S:S, "",0),
IF(ISNUMBER(_xlpm.r),_xlpm.r,"")
)</f>
        <v/>
      </c>
      <c r="AP276" s="943" t="str">
        <f t="shared" si="87"/>
        <v>Pending Award</v>
      </c>
      <c r="AQ276" s="944" t="s">
        <v>275</v>
      </c>
      <c r="AR276" s="938">
        <v>249.91</v>
      </c>
      <c r="AS276" s="938">
        <v>0</v>
      </c>
      <c r="AT276" s="938"/>
      <c r="AU276" s="938">
        <f t="shared" si="88"/>
        <v>249.91</v>
      </c>
      <c r="AV276" s="938">
        <f t="shared" si="89"/>
        <v>-2323.1000000000058</v>
      </c>
      <c r="AW276" s="945">
        <v>24080</v>
      </c>
      <c r="AX276" s="945">
        <v>71591.83</v>
      </c>
      <c r="AY276" s="945">
        <v>2000.35</v>
      </c>
      <c r="AZ276" s="945">
        <v>5488.7</v>
      </c>
      <c r="BA276" s="945">
        <v>0</v>
      </c>
      <c r="BB276" s="945">
        <v>0</v>
      </c>
      <c r="BC276" s="945">
        <v>103160.88</v>
      </c>
      <c r="BD276" s="945">
        <v>26080.35</v>
      </c>
      <c r="BE276" s="945">
        <f t="shared" si="90"/>
        <v>77080.53</v>
      </c>
      <c r="BF276" s="940" t="s">
        <v>2268</v>
      </c>
      <c r="BG276" s="1055" t="s">
        <v>2208</v>
      </c>
      <c r="BH276" s="940" t="s">
        <v>2406</v>
      </c>
      <c r="BI276" s="1053">
        <f t="shared" si="91"/>
        <v>1</v>
      </c>
      <c r="BJ276" s="1057" t="e">
        <v>#VALUE!</v>
      </c>
    </row>
    <row r="277" spans="1:62" s="831" customFormat="1" ht="114" customHeight="1">
      <c r="A277" s="980">
        <v>673292</v>
      </c>
      <c r="B277" s="808" t="s">
        <v>191</v>
      </c>
      <c r="C277" s="809" t="s">
        <v>216</v>
      </c>
      <c r="D277" s="808" t="s">
        <v>2114</v>
      </c>
      <c r="E277" s="913" t="s">
        <v>2209</v>
      </c>
      <c r="F277" s="914" t="s">
        <v>2210</v>
      </c>
      <c r="G277" s="762" t="e">
        <f>IF($AO277&lt;&gt;"",_xlfn.XLOOKUP(TEXT(A277,0),#REF!,#REF!,0),0)</f>
        <v>#REF!</v>
      </c>
      <c r="H277" s="762" t="e">
        <f>IF($AO277&lt;&gt;"",_xlfn.XLOOKUP(TEXT(A277,0),#REF!,#REF!,0),0)</f>
        <v>#REF!</v>
      </c>
      <c r="I277" s="762" t="e">
        <f>IF($AO277&lt;&gt;"", _xlfn.XLOOKUP(TEXT(A277,0),#REF!,#REF!,0),0)</f>
        <v>#REF!</v>
      </c>
      <c r="J277" s="762" t="e">
        <f>IF($AO277&lt;&gt;"",_xlfn.XLOOKUP(TEXT(A277,0),#REF!,#REF!,0),0)</f>
        <v>#REF!</v>
      </c>
      <c r="K277" s="762" t="e">
        <f>IF($AO277&lt;&gt;"",_xlfn.XLOOKUP(TEXT(A277,0),#REF!,#REF!,0),0)</f>
        <v>#REF!</v>
      </c>
      <c r="L277" s="762" t="e">
        <f>IF($AO277&lt;&gt;"",_xlfn.XLOOKUP(TEXT(A277,0),#REF!,#REF!,0),0)</f>
        <v>#REF!</v>
      </c>
      <c r="M277" s="810" t="e">
        <f t="shared" si="75"/>
        <v>#REF!</v>
      </c>
      <c r="N277" s="810" t="e">
        <f t="shared" si="76"/>
        <v>#REF!</v>
      </c>
      <c r="O277" s="810" t="e">
        <f t="shared" si="77"/>
        <v>#REF!</v>
      </c>
      <c r="P277" s="797" t="e">
        <f t="shared" si="78"/>
        <v>#REF!</v>
      </c>
      <c r="Q277" s="797" t="e">
        <f t="shared" si="79"/>
        <v>#REF!</v>
      </c>
      <c r="R277" s="797" t="e">
        <f t="shared" si="80"/>
        <v>#REF!</v>
      </c>
      <c r="S277" s="797" t="e">
        <f t="shared" si="81"/>
        <v>#REF!</v>
      </c>
      <c r="T277" s="797" t="e">
        <f t="shared" si="82"/>
        <v>#REF!</v>
      </c>
      <c r="U277" s="797" t="e">
        <f t="shared" si="83"/>
        <v>#REF!</v>
      </c>
      <c r="V277" s="797" t="e">
        <f t="shared" si="84"/>
        <v>#REF!</v>
      </c>
      <c r="W277" s="797" t="e">
        <f t="shared" si="85"/>
        <v>#REF!</v>
      </c>
      <c r="X277" s="797" t="e">
        <f t="shared" si="86"/>
        <v>#REF!</v>
      </c>
      <c r="Y277" s="981">
        <v>8138862.3100000005</v>
      </c>
      <c r="Z277" s="981">
        <v>39069.68</v>
      </c>
      <c r="AA277" s="981">
        <v>1076416.55</v>
      </c>
      <c r="AB277" s="981">
        <v>3866.5</v>
      </c>
      <c r="AC277" s="981">
        <v>0</v>
      </c>
      <c r="AD277" s="981">
        <v>0</v>
      </c>
      <c r="AE277" s="909">
        <v>9258215.040000001</v>
      </c>
      <c r="AF277" s="909">
        <v>9215278.8600000013</v>
      </c>
      <c r="AG277" s="909">
        <v>42936.18</v>
      </c>
      <c r="AH277" s="764" t="s">
        <v>2521</v>
      </c>
      <c r="AI277" s="796" t="s">
        <v>21397</v>
      </c>
      <c r="AJ277" s="765" t="s">
        <v>21398</v>
      </c>
      <c r="AK277" s="765" t="s">
        <v>21399</v>
      </c>
      <c r="AL277" s="811" t="s">
        <v>2436</v>
      </c>
      <c r="AM277" s="762" t="s">
        <v>2267</v>
      </c>
      <c r="AN277" s="764" t="str">
        <f>_xlfn.XLOOKUP(A277,MPL!C:C,MPL!N:N, "Not Found",0)</f>
        <v>Obligated</v>
      </c>
      <c r="AO277" s="812">
        <f>_xlfn.LET(
_xlpm.r,_xlfn.XLOOKUP(A277,MPL!C:C,MPL!S:S, "",0),
IF(ISNUMBER(_xlpm.r),_xlpm.r,"")
)</f>
        <v>45960.843993055554</v>
      </c>
      <c r="AP277" s="812" t="str">
        <f t="shared" si="87"/>
        <v>Obligated</v>
      </c>
      <c r="AQ277" s="813">
        <v>0</v>
      </c>
      <c r="AR277" s="762">
        <v>865333.8200000003</v>
      </c>
      <c r="AS277" s="762">
        <v>56242.57</v>
      </c>
      <c r="AT277" s="762"/>
      <c r="AU277" s="762">
        <f t="shared" si="88"/>
        <v>921576.39000000025</v>
      </c>
      <c r="AV277" s="762">
        <f t="shared" si="89"/>
        <v>4293.7711999993771</v>
      </c>
      <c r="AW277" s="814">
        <v>8124106.79</v>
      </c>
      <c r="AX277" s="814">
        <v>44186.488799999999</v>
      </c>
      <c r="AY277" s="814">
        <v>1075319.5900000001</v>
      </c>
      <c r="AZ277" s="814">
        <v>4963.76</v>
      </c>
      <c r="BA277" s="814">
        <v>4917.0687999999991</v>
      </c>
      <c r="BB277" s="814">
        <v>427.57119999999998</v>
      </c>
      <c r="BC277" s="814">
        <v>9253921.2688000016</v>
      </c>
      <c r="BD277" s="814">
        <v>9204343.4488000013</v>
      </c>
      <c r="BE277" s="814">
        <f t="shared" si="90"/>
        <v>49577.82</v>
      </c>
      <c r="BF277" s="808" t="s">
        <v>2227</v>
      </c>
      <c r="BG277" s="815" t="s">
        <v>2235</v>
      </c>
      <c r="BH277" s="808" t="s">
        <v>2271</v>
      </c>
      <c r="BI277" s="908" t="e">
        <f t="shared" si="91"/>
        <v>#REF!</v>
      </c>
      <c r="BJ277" s="851" t="e">
        <v>#VALUE!</v>
      </c>
    </row>
    <row r="278" spans="1:62" s="831" customFormat="1" ht="114" customHeight="1">
      <c r="A278" s="980">
        <v>551926</v>
      </c>
      <c r="B278" s="808" t="s">
        <v>217</v>
      </c>
      <c r="C278" s="809" t="s">
        <v>216</v>
      </c>
      <c r="D278" s="808" t="s">
        <v>2114</v>
      </c>
      <c r="E278" s="913" t="s">
        <v>2209</v>
      </c>
      <c r="F278" s="914" t="s">
        <v>2210</v>
      </c>
      <c r="G278" s="762" t="e">
        <f>IF($AO278&lt;&gt;"",_xlfn.XLOOKUP(TEXT(A278,0),#REF!,#REF!,0),0)</f>
        <v>#REF!</v>
      </c>
      <c r="H278" s="762" t="e">
        <f>IF($AO278&lt;&gt;"",_xlfn.XLOOKUP(TEXT(A278,0),#REF!,#REF!,0),0)</f>
        <v>#REF!</v>
      </c>
      <c r="I278" s="762" t="e">
        <f>IF($AO278&lt;&gt;"", _xlfn.XLOOKUP(TEXT(A278,0),#REF!,#REF!,0),0)</f>
        <v>#REF!</v>
      </c>
      <c r="J278" s="762" t="e">
        <f>IF($AO278&lt;&gt;"",_xlfn.XLOOKUP(TEXT(A278,0),#REF!,#REF!,0),0)</f>
        <v>#REF!</v>
      </c>
      <c r="K278" s="762" t="e">
        <f>IF($AO278&lt;&gt;"",_xlfn.XLOOKUP(TEXT(A278,0),#REF!,#REF!,0),0)</f>
        <v>#REF!</v>
      </c>
      <c r="L278" s="762" t="e">
        <f>IF($AO278&lt;&gt;"",_xlfn.XLOOKUP(TEXT(A278,0),#REF!,#REF!,0),0)</f>
        <v>#REF!</v>
      </c>
      <c r="M278" s="810" t="e">
        <f t="shared" si="75"/>
        <v>#REF!</v>
      </c>
      <c r="N278" s="810" t="e">
        <f t="shared" si="76"/>
        <v>#REF!</v>
      </c>
      <c r="O278" s="810" t="e">
        <f t="shared" si="77"/>
        <v>#REF!</v>
      </c>
      <c r="P278" s="797" t="e">
        <f t="shared" si="78"/>
        <v>#REF!</v>
      </c>
      <c r="Q278" s="797" t="e">
        <f t="shared" si="79"/>
        <v>#REF!</v>
      </c>
      <c r="R278" s="797" t="e">
        <f t="shared" si="80"/>
        <v>#REF!</v>
      </c>
      <c r="S278" s="797" t="e">
        <f t="shared" si="81"/>
        <v>#REF!</v>
      </c>
      <c r="T278" s="797" t="e">
        <f t="shared" si="82"/>
        <v>#REF!</v>
      </c>
      <c r="U278" s="797" t="e">
        <f t="shared" si="83"/>
        <v>#REF!</v>
      </c>
      <c r="V278" s="797" t="e">
        <f t="shared" si="84"/>
        <v>#REF!</v>
      </c>
      <c r="W278" s="797" t="e">
        <f t="shared" si="85"/>
        <v>#REF!</v>
      </c>
      <c r="X278" s="797" t="e">
        <f t="shared" si="86"/>
        <v>#REF!</v>
      </c>
      <c r="Y278" s="909">
        <v>5664186.5499999998</v>
      </c>
      <c r="Z278" s="909">
        <v>939009.17107299995</v>
      </c>
      <c r="AA278" s="909">
        <v>800287.41</v>
      </c>
      <c r="AB278" s="909">
        <v>134453.44</v>
      </c>
      <c r="AC278" s="909">
        <v>0</v>
      </c>
      <c r="AD278" s="909">
        <v>0</v>
      </c>
      <c r="AE278" s="909">
        <v>7537936.5710729994</v>
      </c>
      <c r="AF278" s="909">
        <v>6464473.96</v>
      </c>
      <c r="AG278" s="909">
        <v>1073462.6110729999</v>
      </c>
      <c r="AH278" s="764" t="s">
        <v>2521</v>
      </c>
      <c r="AI278" s="796" t="s">
        <v>21394</v>
      </c>
      <c r="AJ278" s="765" t="s">
        <v>21400</v>
      </c>
      <c r="AK278" s="923" t="s">
        <v>21401</v>
      </c>
      <c r="AL278" s="811" t="s">
        <v>2436</v>
      </c>
      <c r="AM278" s="762" t="s">
        <v>2267</v>
      </c>
      <c r="AN278" s="764" t="str">
        <f>_xlfn.XLOOKUP(A278,MPL!C:C,MPL!N:N, "Not Found",0)</f>
        <v>Obligated</v>
      </c>
      <c r="AO278" s="812">
        <f>_xlfn.LET(
_xlpm.r,_xlfn.XLOOKUP(A278,MPL!C:C,MPL!S:S, "",0),
IF(ISNUMBER(_xlpm.r),_xlpm.r,"")
)</f>
        <v>46082.760775462964</v>
      </c>
      <c r="AP278" s="812" t="str">
        <f t="shared" si="87"/>
        <v>Obligated</v>
      </c>
      <c r="AQ278" s="813" t="s">
        <v>275</v>
      </c>
      <c r="AR278" s="762">
        <v>1382619.4399999871</v>
      </c>
      <c r="AS278" s="762">
        <v>187936.60000000003</v>
      </c>
      <c r="AT278" s="762"/>
      <c r="AU278" s="762">
        <f t="shared" si="88"/>
        <v>1570556.0399999872</v>
      </c>
      <c r="AV278" s="762">
        <f t="shared" si="89"/>
        <v>2.1460000425577164E-3</v>
      </c>
      <c r="AW278" s="814">
        <v>5267467.9889269993</v>
      </c>
      <c r="AX278" s="814">
        <v>939009.17</v>
      </c>
      <c r="AY278" s="814">
        <v>800287.41044799995</v>
      </c>
      <c r="AZ278" s="814">
        <v>134453.439552</v>
      </c>
      <c r="BA278" s="814">
        <v>396718.56000000006</v>
      </c>
      <c r="BB278" s="814">
        <v>0</v>
      </c>
      <c r="BC278" s="814">
        <v>7537936.5689269993</v>
      </c>
      <c r="BD278" s="814">
        <v>6464473.9593749996</v>
      </c>
      <c r="BE278" s="814">
        <f t="shared" si="90"/>
        <v>1073462.609552</v>
      </c>
      <c r="BF278" s="808" t="s">
        <v>2268</v>
      </c>
      <c r="BG278" s="815" t="s">
        <v>2235</v>
      </c>
      <c r="BH278" s="808" t="s">
        <v>2438</v>
      </c>
      <c r="BI278" s="908" t="e">
        <f t="shared" si="91"/>
        <v>#REF!</v>
      </c>
      <c r="BJ278" s="851" t="e">
        <v>#VALUE!</v>
      </c>
    </row>
    <row r="279" spans="1:62" s="830" customFormat="1" ht="114" customHeight="1">
      <c r="A279" s="933">
        <v>657300</v>
      </c>
      <c r="B279" s="934" t="s">
        <v>2439</v>
      </c>
      <c r="C279" s="935" t="s">
        <v>216</v>
      </c>
      <c r="D279" s="934" t="s">
        <v>2114</v>
      </c>
      <c r="E279" s="913" t="s">
        <v>2209</v>
      </c>
      <c r="F279" s="914" t="s">
        <v>2210</v>
      </c>
      <c r="G279" s="936" t="e">
        <f>IF($AO279&lt;&gt;"",_xlfn.XLOOKUP(TEXT(A279,0),#REF!,#REF!,0),0)</f>
        <v>#REF!</v>
      </c>
      <c r="H279" s="936" t="e">
        <f>IF($AO279&lt;&gt;"",_xlfn.XLOOKUP(TEXT(A279,0),#REF!,#REF!,0),0)</f>
        <v>#REF!</v>
      </c>
      <c r="I279" s="936" t="e">
        <f>IF($AO279&lt;&gt;"", _xlfn.XLOOKUP(TEXT(A279,0),#REF!,#REF!,0),0)</f>
        <v>#REF!</v>
      </c>
      <c r="J279" s="936" t="e">
        <f>IF($AO279&lt;&gt;"",_xlfn.XLOOKUP(TEXT(A279,0),#REF!,#REF!,0),0)</f>
        <v>#REF!</v>
      </c>
      <c r="K279" s="936" t="e">
        <f>IF($AO279&lt;&gt;"",_xlfn.XLOOKUP(TEXT(A279,0),#REF!,#REF!,0),0)</f>
        <v>#REF!</v>
      </c>
      <c r="L279" s="936" t="e">
        <f>IF($AO279&lt;&gt;"",_xlfn.XLOOKUP(TEXT(A279,0),#REF!,#REF!,0),0)</f>
        <v>#REF!</v>
      </c>
      <c r="M279" s="937" t="e">
        <f t="shared" si="75"/>
        <v>#REF!</v>
      </c>
      <c r="N279" s="937" t="e">
        <f t="shared" si="76"/>
        <v>#REF!</v>
      </c>
      <c r="O279" s="937" t="e">
        <f t="shared" si="77"/>
        <v>#REF!</v>
      </c>
      <c r="P279" s="938" t="e">
        <f t="shared" si="78"/>
        <v>#REF!</v>
      </c>
      <c r="Q279" s="938" t="e">
        <f t="shared" si="79"/>
        <v>#REF!</v>
      </c>
      <c r="R279" s="938" t="e">
        <f t="shared" si="80"/>
        <v>#REF!</v>
      </c>
      <c r="S279" s="938" t="e">
        <f t="shared" si="81"/>
        <v>#REF!</v>
      </c>
      <c r="T279" s="938" t="e">
        <f t="shared" si="82"/>
        <v>#REF!</v>
      </c>
      <c r="U279" s="938" t="e">
        <f t="shared" si="83"/>
        <v>#REF!</v>
      </c>
      <c r="V279" s="938" t="e">
        <f t="shared" si="84"/>
        <v>#REF!</v>
      </c>
      <c r="W279" s="938" t="e">
        <f t="shared" si="85"/>
        <v>#REF!</v>
      </c>
      <c r="X279" s="938" t="e">
        <f t="shared" si="86"/>
        <v>#REF!</v>
      </c>
      <c r="Y279" s="939">
        <v>36900874.920000002</v>
      </c>
      <c r="Z279" s="939">
        <v>29069659.630000003</v>
      </c>
      <c r="AA279" s="939">
        <v>2477105.02</v>
      </c>
      <c r="AB279" s="939">
        <v>1951041.22</v>
      </c>
      <c r="AC279" s="939">
        <v>0</v>
      </c>
      <c r="AD279" s="939">
        <v>0</v>
      </c>
      <c r="AE279" s="939">
        <v>70398680.790000007</v>
      </c>
      <c r="AF279" s="939">
        <v>39377979.940000005</v>
      </c>
      <c r="AG279" s="939">
        <v>31020700.850000001</v>
      </c>
      <c r="AH279" s="940" t="s">
        <v>2521</v>
      </c>
      <c r="AI279" s="978" t="s">
        <v>21397</v>
      </c>
      <c r="AJ279" s="941" t="s">
        <v>21402</v>
      </c>
      <c r="AK279" s="941" t="s">
        <v>21403</v>
      </c>
      <c r="AL279" s="979" t="s">
        <v>2436</v>
      </c>
      <c r="AM279" s="936" t="s">
        <v>2267</v>
      </c>
      <c r="AN279" s="940" t="str">
        <f>_xlfn.XLOOKUP(A279,MPL!C:C,MPL!N:N, "Not Found",0)</f>
        <v>Pending Amendment Request Approval</v>
      </c>
      <c r="AO279" s="943">
        <f>_xlfn.LET(
_xlpm.r,_xlfn.XLOOKUP(A279,MPL!C:C,MPL!S:S, "",0),
IF(ISNUMBER(_xlpm.r),_xlpm.r,"")
)</f>
        <v>44851.484317129631</v>
      </c>
      <c r="AP279" s="943" t="str">
        <f t="shared" si="87"/>
        <v>Obligated, Pending Amendment Request Approval</v>
      </c>
      <c r="AQ279" s="944">
        <v>0.95</v>
      </c>
      <c r="AR279" s="936">
        <v>15765664.409999721</v>
      </c>
      <c r="AS279" s="936">
        <v>9905570.5500000045</v>
      </c>
      <c r="AT279" s="936"/>
      <c r="AU279" s="936">
        <f t="shared" si="88"/>
        <v>25671234.959999725</v>
      </c>
      <c r="AV279" s="936">
        <f t="shared" si="89"/>
        <v>0</v>
      </c>
      <c r="AW279" s="945">
        <v>36457328.359999992</v>
      </c>
      <c r="AX279" s="945">
        <v>28655579.629999999</v>
      </c>
      <c r="AY279" s="945">
        <v>2477105.02</v>
      </c>
      <c r="AZ279" s="945">
        <v>1951041.22</v>
      </c>
      <c r="BA279" s="945">
        <v>443546.56</v>
      </c>
      <c r="BB279" s="945">
        <v>414080</v>
      </c>
      <c r="BC279" s="945">
        <v>70398680.790000007</v>
      </c>
      <c r="BD279" s="945">
        <v>39377979.939999998</v>
      </c>
      <c r="BE279" s="945">
        <f t="shared" si="90"/>
        <v>31020700.849999998</v>
      </c>
      <c r="BF279" s="934" t="s">
        <v>2207</v>
      </c>
      <c r="BG279" s="935" t="s">
        <v>2208</v>
      </c>
      <c r="BH279" s="934" t="s">
        <v>2381</v>
      </c>
      <c r="BI279" s="946" t="e">
        <f t="shared" si="91"/>
        <v>#REF!</v>
      </c>
      <c r="BJ279" s="947" t="e">
        <v>#VALUE!</v>
      </c>
    </row>
    <row r="280" spans="1:62" s="830" customFormat="1" ht="114" customHeight="1">
      <c r="A280" s="982">
        <v>756999</v>
      </c>
      <c r="B280" s="983" t="s">
        <v>250</v>
      </c>
      <c r="C280" s="984" t="s">
        <v>46</v>
      </c>
      <c r="D280" s="934" t="s">
        <v>2108</v>
      </c>
      <c r="E280" s="954" t="s">
        <v>2203</v>
      </c>
      <c r="F280" s="955" t="s">
        <v>2204</v>
      </c>
      <c r="G280" s="936">
        <f>IF($AO280&lt;&gt;"",_xlfn.XLOOKUP(TEXT(A280,0),#REF!,#REF!,0),0)</f>
        <v>0</v>
      </c>
      <c r="H280" s="936">
        <f>IF($AO280&lt;&gt;"",_xlfn.XLOOKUP(TEXT(A280,0),#REF!,#REF!,0),0)</f>
        <v>0</v>
      </c>
      <c r="I280" s="936">
        <f>IF($AO280&lt;&gt;"", _xlfn.XLOOKUP(TEXT(A280,0),#REF!,#REF!,0),0)</f>
        <v>0</v>
      </c>
      <c r="J280" s="936">
        <f>IF($AO280&lt;&gt;"",_xlfn.XLOOKUP(TEXT(A280,0),#REF!,#REF!,0),0)</f>
        <v>0</v>
      </c>
      <c r="K280" s="936">
        <f>IF($AO280&lt;&gt;"",_xlfn.XLOOKUP(TEXT(A280,0),#REF!,#REF!,0),0)</f>
        <v>0</v>
      </c>
      <c r="L280" s="936">
        <f>IF($AO280&lt;&gt;"",_xlfn.XLOOKUP(TEXT(A280,0),#REF!,#REF!,0),0)</f>
        <v>0</v>
      </c>
      <c r="M280" s="937">
        <f t="shared" si="75"/>
        <v>0</v>
      </c>
      <c r="N280" s="937">
        <f t="shared" si="76"/>
        <v>0</v>
      </c>
      <c r="O280" s="937">
        <f t="shared" si="77"/>
        <v>0</v>
      </c>
      <c r="P280" s="985">
        <f t="shared" si="78"/>
        <v>29020727.34</v>
      </c>
      <c r="Q280" s="985">
        <f t="shared" si="79"/>
        <v>6217908.8300000001</v>
      </c>
      <c r="R280" s="985">
        <f t="shared" si="80"/>
        <v>2251104.25</v>
      </c>
      <c r="S280" s="985">
        <f t="shared" si="81"/>
        <v>556753.47</v>
      </c>
      <c r="T280" s="985">
        <f t="shared" si="82"/>
        <v>2446381.79</v>
      </c>
      <c r="U280" s="985">
        <f t="shared" si="83"/>
        <v>1784156.92</v>
      </c>
      <c r="V280" s="938">
        <f t="shared" si="84"/>
        <v>42277032.600000001</v>
      </c>
      <c r="W280" s="938">
        <f t="shared" si="85"/>
        <v>33718213.380000003</v>
      </c>
      <c r="X280" s="938">
        <f t="shared" si="86"/>
        <v>8558819.2199999988</v>
      </c>
      <c r="Y280" s="939">
        <v>29020727.34</v>
      </c>
      <c r="Z280" s="939">
        <v>6217908.8300000001</v>
      </c>
      <c r="AA280" s="986">
        <v>2251104.25</v>
      </c>
      <c r="AB280" s="939">
        <v>556753.47</v>
      </c>
      <c r="AC280" s="939">
        <v>2446381.79</v>
      </c>
      <c r="AD280" s="939">
        <v>1784156.92</v>
      </c>
      <c r="AE280" s="939">
        <v>42277032.600000001</v>
      </c>
      <c r="AF280" s="939">
        <v>33718213.380000003</v>
      </c>
      <c r="AG280" s="939">
        <v>8558819.2199999988</v>
      </c>
      <c r="AH280" s="940" t="s">
        <v>2521</v>
      </c>
      <c r="AI280" s="941" t="s">
        <v>21341</v>
      </c>
      <c r="AJ280" s="941" t="s">
        <v>21252</v>
      </c>
      <c r="AK280" s="941" t="s">
        <v>21342</v>
      </c>
      <c r="AL280" s="806" t="s">
        <v>2328</v>
      </c>
      <c r="AM280" s="948"/>
      <c r="AN280" s="940" t="str">
        <f>_xlfn.XLOOKUP(A280,MPL!C:C,MPL!N:N, "Not Found",0)</f>
        <v>Pending PDMG Scope &amp; Cost Routing</v>
      </c>
      <c r="AO280" s="943" t="str">
        <f>_xlfn.LET(
_xlpm.r,_xlfn.XLOOKUP(A280,MPL!C:C,MPL!S:S, "",0),
IF(ISNUMBER(_xlpm.r),_xlpm.r,"")
)</f>
        <v/>
      </c>
      <c r="AP280" s="943" t="str">
        <f t="shared" si="87"/>
        <v>Pending PDMG Scope &amp; Cost Routing</v>
      </c>
      <c r="AQ280" s="944" t="s">
        <v>275</v>
      </c>
      <c r="AR280" s="987">
        <v>324845.85000000021</v>
      </c>
      <c r="AS280" s="987">
        <v>0</v>
      </c>
      <c r="AT280" s="987"/>
      <c r="AU280" s="936">
        <f t="shared" si="88"/>
        <v>324845.85000000021</v>
      </c>
      <c r="AV280" s="936">
        <f t="shared" si="89"/>
        <v>6180314.3699999899</v>
      </c>
      <c r="AW280" s="988">
        <v>25335445.600000005</v>
      </c>
      <c r="AX280" s="988">
        <v>4067258.8100000015</v>
      </c>
      <c r="AY280" s="988">
        <v>2040875.2300000002</v>
      </c>
      <c r="AZ280" s="988">
        <v>429319.88</v>
      </c>
      <c r="BA280" s="988">
        <v>2446381.79</v>
      </c>
      <c r="BB280" s="988">
        <v>1777436.92</v>
      </c>
      <c r="BC280" s="988">
        <v>36096718.230000012</v>
      </c>
      <c r="BD280" s="988">
        <v>29822702.620000005</v>
      </c>
      <c r="BE280" s="945">
        <f t="shared" si="90"/>
        <v>6274015.6100000013</v>
      </c>
      <c r="BF280" s="983" t="s">
        <v>2234</v>
      </c>
      <c r="BG280" s="984" t="s">
        <v>2208</v>
      </c>
      <c r="BH280" s="983" t="s">
        <v>2326</v>
      </c>
      <c r="BI280" s="946">
        <f t="shared" si="91"/>
        <v>1</v>
      </c>
      <c r="BJ280" s="947" t="e">
        <v>#VALUE!</v>
      </c>
    </row>
    <row r="281" spans="1:62" s="830" customFormat="1" ht="114" customHeight="1">
      <c r="A281" s="982">
        <v>797148</v>
      </c>
      <c r="B281" s="983" t="s">
        <v>184</v>
      </c>
      <c r="C281" s="984" t="s">
        <v>35</v>
      </c>
      <c r="D281" s="934" t="s">
        <v>2121</v>
      </c>
      <c r="E281" s="954" t="s">
        <v>2209</v>
      </c>
      <c r="F281" s="955" t="s">
        <v>2210</v>
      </c>
      <c r="G281" s="936" t="e">
        <f>IF($AO281&lt;&gt;"",_xlfn.XLOOKUP(TEXT(A281,0),#REF!,#REF!,0),0)</f>
        <v>#REF!</v>
      </c>
      <c r="H281" s="936" t="e">
        <f>IF($AO281&lt;&gt;"",_xlfn.XLOOKUP(TEXT(A281,0),#REF!,#REF!,0),0)</f>
        <v>#REF!</v>
      </c>
      <c r="I281" s="936" t="e">
        <f>IF($AO281&lt;&gt;"", _xlfn.XLOOKUP(TEXT(A281,0),#REF!,#REF!,0),0)</f>
        <v>#REF!</v>
      </c>
      <c r="J281" s="936" t="e">
        <f>IF($AO281&lt;&gt;"",_xlfn.XLOOKUP(TEXT(A281,0),#REF!,#REF!,0),0)</f>
        <v>#REF!</v>
      </c>
      <c r="K281" s="936" t="e">
        <f>IF($AO281&lt;&gt;"",_xlfn.XLOOKUP(TEXT(A281,0),#REF!,#REF!,0),0)</f>
        <v>#REF!</v>
      </c>
      <c r="L281" s="936" t="e">
        <f>IF($AO281&lt;&gt;"",_xlfn.XLOOKUP(TEXT(A281,0),#REF!,#REF!,0),0)</f>
        <v>#REF!</v>
      </c>
      <c r="M281" s="937" t="e">
        <f t="shared" si="75"/>
        <v>#REF!</v>
      </c>
      <c r="N281" s="937" t="e">
        <f t="shared" si="76"/>
        <v>#REF!</v>
      </c>
      <c r="O281" s="937" t="e">
        <f t="shared" si="77"/>
        <v>#REF!</v>
      </c>
      <c r="P281" s="985" t="e">
        <f t="shared" si="78"/>
        <v>#REF!</v>
      </c>
      <c r="Q281" s="985" t="e">
        <f t="shared" si="79"/>
        <v>#REF!</v>
      </c>
      <c r="R281" s="985" t="e">
        <f t="shared" si="80"/>
        <v>#REF!</v>
      </c>
      <c r="S281" s="985" t="e">
        <f t="shared" si="81"/>
        <v>#REF!</v>
      </c>
      <c r="T281" s="985" t="e">
        <f t="shared" si="82"/>
        <v>#REF!</v>
      </c>
      <c r="U281" s="985" t="e">
        <f t="shared" si="83"/>
        <v>#REF!</v>
      </c>
      <c r="V281" s="938" t="e">
        <f t="shared" si="84"/>
        <v>#REF!</v>
      </c>
      <c r="W281" s="938" t="e">
        <f t="shared" si="85"/>
        <v>#REF!</v>
      </c>
      <c r="X281" s="938" t="e">
        <f t="shared" si="86"/>
        <v>#REF!</v>
      </c>
      <c r="Y281" s="939">
        <v>3243578.94</v>
      </c>
      <c r="Z281" s="939">
        <v>76998.98</v>
      </c>
      <c r="AA281" s="986">
        <v>678369.17</v>
      </c>
      <c r="AB281" s="939">
        <v>29445.05</v>
      </c>
      <c r="AC281" s="939">
        <v>424402</v>
      </c>
      <c r="AD281" s="939">
        <v>41009.75</v>
      </c>
      <c r="AE281" s="939">
        <v>4493803.8899999997</v>
      </c>
      <c r="AF281" s="939">
        <v>4346350.1099999994</v>
      </c>
      <c r="AG281" s="939">
        <v>147453.78</v>
      </c>
      <c r="AH281" s="940" t="s">
        <v>2521</v>
      </c>
      <c r="AI281" s="940" t="s">
        <v>21327</v>
      </c>
      <c r="AJ281" s="941" t="s">
        <v>21329</v>
      </c>
      <c r="AK281" s="940" t="s">
        <v>21330</v>
      </c>
      <c r="AL281" s="936" t="s">
        <v>2442</v>
      </c>
      <c r="AM281" s="936" t="s">
        <v>2282</v>
      </c>
      <c r="AN281" s="940" t="str">
        <f>_xlfn.XLOOKUP(A281,MPL!C:C,MPL!N:N, "Not Found",0)</f>
        <v>Pending PDMG Scope &amp; Cost Routing</v>
      </c>
      <c r="AO281" s="943">
        <f>_xlfn.LET(
_xlpm.r,_xlfn.XLOOKUP(A281,MPL!C:C,MPL!S:S, "",0),
IF(ISNUMBER(_xlpm.r),_xlpm.r,"")
)</f>
        <v>45917.761284722219</v>
      </c>
      <c r="AP281" s="943" t="str">
        <f t="shared" si="87"/>
        <v>Obligated, Pending PDMG Scope &amp; Cost Routing</v>
      </c>
      <c r="AQ281" s="944">
        <v>0</v>
      </c>
      <c r="AR281" s="987">
        <v>1659779.010000003</v>
      </c>
      <c r="AS281" s="987">
        <v>99204.99</v>
      </c>
      <c r="AT281" s="987"/>
      <c r="AU281" s="936">
        <f t="shared" si="88"/>
        <v>1758984.000000003</v>
      </c>
      <c r="AV281" s="936">
        <f t="shared" si="89"/>
        <v>910634.75999999978</v>
      </c>
      <c r="AW281" s="988">
        <v>2174764.98</v>
      </c>
      <c r="AX281" s="988">
        <v>235072.1</v>
      </c>
      <c r="AY281" s="988">
        <v>641910.96</v>
      </c>
      <c r="AZ281" s="988">
        <v>66287.34</v>
      </c>
      <c r="BA281" s="988">
        <v>431054.74</v>
      </c>
      <c r="BB281" s="988">
        <v>34079.01</v>
      </c>
      <c r="BC281" s="988">
        <v>3583169.13</v>
      </c>
      <c r="BD281" s="988">
        <v>3247730.6799999997</v>
      </c>
      <c r="BE281" s="945">
        <f t="shared" si="90"/>
        <v>335438.45</v>
      </c>
      <c r="BF281" s="983" t="s">
        <v>2273</v>
      </c>
      <c r="BG281" s="984" t="s">
        <v>2208</v>
      </c>
      <c r="BH281" s="983" t="s">
        <v>2443</v>
      </c>
      <c r="BI281" s="946" t="e">
        <f t="shared" si="91"/>
        <v>#REF!</v>
      </c>
      <c r="BJ281" s="947" t="e">
        <v>#VALUE!</v>
      </c>
    </row>
    <row r="282" spans="1:62" s="830" customFormat="1" ht="114" customHeight="1">
      <c r="A282" s="982">
        <v>801172</v>
      </c>
      <c r="B282" s="983" t="s">
        <v>186</v>
      </c>
      <c r="C282" s="984" t="s">
        <v>35</v>
      </c>
      <c r="D282" s="934" t="s">
        <v>2121</v>
      </c>
      <c r="E282" s="954" t="s">
        <v>2209</v>
      </c>
      <c r="F282" s="955" t="s">
        <v>2210</v>
      </c>
      <c r="G282" s="936" t="e">
        <f>IF($AO282&lt;&gt;"",_xlfn.XLOOKUP(TEXT(A282,0),#REF!,#REF!,0),0)</f>
        <v>#REF!</v>
      </c>
      <c r="H282" s="936" t="e">
        <f>IF($AO282&lt;&gt;"",_xlfn.XLOOKUP(TEXT(A282,0),#REF!,#REF!,0),0)</f>
        <v>#REF!</v>
      </c>
      <c r="I282" s="936" t="e">
        <f>IF($AO282&lt;&gt;"", _xlfn.XLOOKUP(TEXT(A282,0),#REF!,#REF!,0),0)</f>
        <v>#REF!</v>
      </c>
      <c r="J282" s="936" t="e">
        <f>IF($AO282&lt;&gt;"",_xlfn.XLOOKUP(TEXT(A282,0),#REF!,#REF!,0),0)</f>
        <v>#REF!</v>
      </c>
      <c r="K282" s="936" t="e">
        <f>IF($AO282&lt;&gt;"",_xlfn.XLOOKUP(TEXT(A282,0),#REF!,#REF!,0),0)</f>
        <v>#REF!</v>
      </c>
      <c r="L282" s="936" t="e">
        <f>IF($AO282&lt;&gt;"",_xlfn.XLOOKUP(TEXT(A282,0),#REF!,#REF!,0),0)</f>
        <v>#REF!</v>
      </c>
      <c r="M282" s="937" t="e">
        <f t="shared" si="75"/>
        <v>#REF!</v>
      </c>
      <c r="N282" s="937" t="e">
        <f t="shared" si="76"/>
        <v>#REF!</v>
      </c>
      <c r="O282" s="937" t="e">
        <f t="shared" si="77"/>
        <v>#REF!</v>
      </c>
      <c r="P282" s="985" t="e">
        <f t="shared" si="78"/>
        <v>#REF!</v>
      </c>
      <c r="Q282" s="985" t="e">
        <f t="shared" si="79"/>
        <v>#REF!</v>
      </c>
      <c r="R282" s="985" t="e">
        <f t="shared" si="80"/>
        <v>#REF!</v>
      </c>
      <c r="S282" s="985" t="e">
        <f t="shared" si="81"/>
        <v>#REF!</v>
      </c>
      <c r="T282" s="985" t="e">
        <f t="shared" si="82"/>
        <v>#REF!</v>
      </c>
      <c r="U282" s="985" t="e">
        <f t="shared" si="83"/>
        <v>#REF!</v>
      </c>
      <c r="V282" s="938" t="e">
        <f t="shared" si="84"/>
        <v>#REF!</v>
      </c>
      <c r="W282" s="938" t="e">
        <f t="shared" si="85"/>
        <v>#REF!</v>
      </c>
      <c r="X282" s="938" t="e">
        <f t="shared" si="86"/>
        <v>#REF!</v>
      </c>
      <c r="Y282" s="939">
        <v>2621409.16</v>
      </c>
      <c r="Z282" s="939">
        <v>242729.86</v>
      </c>
      <c r="AA282" s="986">
        <v>538090.23</v>
      </c>
      <c r="AB282" s="939">
        <v>52278.720000000001</v>
      </c>
      <c r="AC282" s="939">
        <v>135020.88</v>
      </c>
      <c r="AD282" s="939">
        <v>39130.639999999999</v>
      </c>
      <c r="AE282" s="939">
        <v>3628659.49</v>
      </c>
      <c r="AF282" s="939">
        <v>3294520.27</v>
      </c>
      <c r="AG282" s="939">
        <v>334139.21999999997</v>
      </c>
      <c r="AH282" s="940" t="s">
        <v>2521</v>
      </c>
      <c r="AI282" s="941" t="s">
        <v>21327</v>
      </c>
      <c r="AJ282" s="941" t="s">
        <v>21329</v>
      </c>
      <c r="AK282" s="941" t="s">
        <v>21333</v>
      </c>
      <c r="AL282" s="936" t="s">
        <v>2281</v>
      </c>
      <c r="AM282" s="936" t="s">
        <v>2282</v>
      </c>
      <c r="AN282" s="940" t="str">
        <f>_xlfn.XLOOKUP(A282,MPL!C:C,MPL!N:N, "Not Found",0)</f>
        <v>Pending Amendment Processing</v>
      </c>
      <c r="AO282" s="943">
        <f>_xlfn.LET(
_xlpm.r,_xlfn.XLOOKUP(A282,MPL!C:C,MPL!S:S, "",0),
IF(ISNUMBER(_xlpm.r),_xlpm.r,"")
)</f>
        <v>45917.761284722219</v>
      </c>
      <c r="AP282" s="943" t="str">
        <f t="shared" si="87"/>
        <v>Obligated, Pending Amendment Processing</v>
      </c>
      <c r="AQ282" s="944">
        <v>0</v>
      </c>
      <c r="AR282" s="987">
        <v>1425398.0399999986</v>
      </c>
      <c r="AS282" s="987">
        <v>51437.790000000008</v>
      </c>
      <c r="AT282" s="987"/>
      <c r="AU282" s="936">
        <f t="shared" si="88"/>
        <v>1476835.8299999987</v>
      </c>
      <c r="AV282" s="936">
        <f t="shared" si="89"/>
        <v>936074.69</v>
      </c>
      <c r="AW282" s="988">
        <v>1862738.37</v>
      </c>
      <c r="AX282" s="988">
        <v>50953.86</v>
      </c>
      <c r="AY282" s="988">
        <v>568090.34</v>
      </c>
      <c r="AZ282" s="988">
        <v>22194.71</v>
      </c>
      <c r="BA282" s="988">
        <v>160515.06</v>
      </c>
      <c r="BB282" s="988">
        <v>28092.46</v>
      </c>
      <c r="BC282" s="988">
        <v>2692584.8000000003</v>
      </c>
      <c r="BD282" s="988">
        <v>2591343.77</v>
      </c>
      <c r="BE282" s="945">
        <f t="shared" si="90"/>
        <v>101241.03</v>
      </c>
      <c r="BF282" s="983" t="s">
        <v>2273</v>
      </c>
      <c r="BG282" s="984" t="s">
        <v>2208</v>
      </c>
      <c r="BH282" s="983" t="s">
        <v>2444</v>
      </c>
      <c r="BI282" s="946" t="e">
        <f t="shared" si="91"/>
        <v>#REF!</v>
      </c>
      <c r="BJ282" s="947" t="e">
        <v>#VALUE!</v>
      </c>
    </row>
    <row r="283" spans="1:62" s="830" customFormat="1" ht="114" customHeight="1">
      <c r="A283" s="982">
        <v>681672</v>
      </c>
      <c r="B283" s="983" t="s">
        <v>2370</v>
      </c>
      <c r="C283" s="984" t="s">
        <v>46</v>
      </c>
      <c r="D283" s="934" t="s">
        <v>2113</v>
      </c>
      <c r="E283" s="954" t="s">
        <v>2209</v>
      </c>
      <c r="F283" s="955" t="s">
        <v>2210</v>
      </c>
      <c r="G283" s="936" t="e">
        <f>IF($AO283&lt;&gt;"",_xlfn.XLOOKUP(TEXT(A283,0),#REF!,#REF!,0),0)</f>
        <v>#REF!</v>
      </c>
      <c r="H283" s="936" t="e">
        <f>IF($AO283&lt;&gt;"",_xlfn.XLOOKUP(TEXT(A283,0),#REF!,#REF!,0),0)</f>
        <v>#REF!</v>
      </c>
      <c r="I283" s="936" t="e">
        <f>IF($AO283&lt;&gt;"", _xlfn.XLOOKUP(TEXT(A283,0),#REF!,#REF!,0),0)</f>
        <v>#REF!</v>
      </c>
      <c r="J283" s="936" t="e">
        <f>IF($AO283&lt;&gt;"",_xlfn.XLOOKUP(TEXT(A283,0),#REF!,#REF!,0),0)</f>
        <v>#REF!</v>
      </c>
      <c r="K283" s="936" t="e">
        <f>IF($AO283&lt;&gt;"",_xlfn.XLOOKUP(TEXT(A283,0),#REF!,#REF!,0),0)</f>
        <v>#REF!</v>
      </c>
      <c r="L283" s="936" t="e">
        <f>IF($AO283&lt;&gt;"",_xlfn.XLOOKUP(TEXT(A283,0),#REF!,#REF!,0),0)</f>
        <v>#REF!</v>
      </c>
      <c r="M283" s="937" t="e">
        <f t="shared" si="75"/>
        <v>#REF!</v>
      </c>
      <c r="N283" s="937" t="e">
        <f t="shared" si="76"/>
        <v>#REF!</v>
      </c>
      <c r="O283" s="937" t="e">
        <f t="shared" si="77"/>
        <v>#REF!</v>
      </c>
      <c r="P283" s="985" t="e">
        <f t="shared" si="78"/>
        <v>#REF!</v>
      </c>
      <c r="Q283" s="985" t="e">
        <f t="shared" si="79"/>
        <v>#REF!</v>
      </c>
      <c r="R283" s="985" t="e">
        <f t="shared" si="80"/>
        <v>#REF!</v>
      </c>
      <c r="S283" s="985" t="e">
        <f t="shared" si="81"/>
        <v>#REF!</v>
      </c>
      <c r="T283" s="985" t="e">
        <f t="shared" si="82"/>
        <v>#REF!</v>
      </c>
      <c r="U283" s="985" t="e">
        <f t="shared" si="83"/>
        <v>#REF!</v>
      </c>
      <c r="V283" s="938" t="e">
        <f t="shared" si="84"/>
        <v>#REF!</v>
      </c>
      <c r="W283" s="938" t="e">
        <f t="shared" si="85"/>
        <v>#REF!</v>
      </c>
      <c r="X283" s="938" t="e">
        <f t="shared" si="86"/>
        <v>#REF!</v>
      </c>
      <c r="Y283" s="939">
        <v>835010.89</v>
      </c>
      <c r="Z283" s="939">
        <v>2243</v>
      </c>
      <c r="AA283" s="986">
        <v>0</v>
      </c>
      <c r="AB283" s="939">
        <v>699</v>
      </c>
      <c r="AC283" s="939">
        <v>0</v>
      </c>
      <c r="AD283" s="939">
        <v>0</v>
      </c>
      <c r="AE283" s="939">
        <v>837952.89</v>
      </c>
      <c r="AF283" s="939">
        <v>835010.89</v>
      </c>
      <c r="AG283" s="939">
        <v>2942</v>
      </c>
      <c r="AH283" s="940" t="s">
        <v>2521</v>
      </c>
      <c r="AI283" s="941" t="s">
        <v>21336</v>
      </c>
      <c r="AJ283" s="941" t="s">
        <v>21337</v>
      </c>
      <c r="AK283" s="941" t="s">
        <v>21338</v>
      </c>
      <c r="AL283" s="936" t="s">
        <v>2339</v>
      </c>
      <c r="AM283" s="936"/>
      <c r="AN283" s="940" t="str">
        <f>_xlfn.XLOOKUP(A283,MPL!C:C,MPL!N:N, "Not Found",0)</f>
        <v>Obligated</v>
      </c>
      <c r="AO283" s="943">
        <f>_xlfn.LET(
_xlpm.r,_xlfn.XLOOKUP(A283,MPL!C:C,MPL!S:S, "",0),
IF(ISNUMBER(_xlpm.r),_xlpm.r,"")
)</f>
        <v>44957.5390162037</v>
      </c>
      <c r="AP283" s="943" t="str">
        <f t="shared" si="87"/>
        <v>Obligated</v>
      </c>
      <c r="AQ283" s="944">
        <v>0.9</v>
      </c>
      <c r="AR283" s="987">
        <v>389270.40000000014</v>
      </c>
      <c r="AS283" s="987">
        <v>443970.12000000017</v>
      </c>
      <c r="AT283" s="987"/>
      <c r="AU283" s="936">
        <f t="shared" si="88"/>
        <v>833240.52000000025</v>
      </c>
      <c r="AV283" s="936">
        <f t="shared" si="89"/>
        <v>489956.80000000005</v>
      </c>
      <c r="AW283" s="988">
        <v>271850.8</v>
      </c>
      <c r="AX283" s="988">
        <v>4298.3900000000003</v>
      </c>
      <c r="AY283" s="988">
        <v>27464.76</v>
      </c>
      <c r="AZ283" s="988">
        <v>560.49</v>
      </c>
      <c r="BA283" s="988">
        <v>41708.61</v>
      </c>
      <c r="BB283" s="988">
        <v>2113.04</v>
      </c>
      <c r="BC283" s="988">
        <v>347996.08999999997</v>
      </c>
      <c r="BD283" s="988">
        <v>341024.17</v>
      </c>
      <c r="BE283" s="945">
        <f t="shared" si="90"/>
        <v>6971.92</v>
      </c>
      <c r="BF283" s="983" t="s">
        <v>2240</v>
      </c>
      <c r="BG283" s="984" t="s">
        <v>275</v>
      </c>
      <c r="BH283" s="983" t="s">
        <v>2241</v>
      </c>
      <c r="BI283" s="946" t="e">
        <f t="shared" si="91"/>
        <v>#REF!</v>
      </c>
      <c r="BJ283" s="947" t="e">
        <v>#VALUE!</v>
      </c>
    </row>
    <row r="284" spans="1:62" s="832" customFormat="1" ht="114" customHeight="1">
      <c r="A284" s="933">
        <v>817956</v>
      </c>
      <c r="B284" s="934" t="s">
        <v>172</v>
      </c>
      <c r="C284" s="935" t="s">
        <v>35</v>
      </c>
      <c r="D284" s="934" t="s">
        <v>2121</v>
      </c>
      <c r="E284" s="913" t="s">
        <v>2209</v>
      </c>
      <c r="F284" s="914" t="s">
        <v>2210</v>
      </c>
      <c r="G284" s="936" t="e">
        <f>IF($AO284&lt;&gt;"",_xlfn.XLOOKUP(TEXT(A284,0),#REF!,#REF!,0),0)</f>
        <v>#REF!</v>
      </c>
      <c r="H284" s="936" t="e">
        <f>IF($AO284&lt;&gt;"",_xlfn.XLOOKUP(TEXT(A284,0),#REF!,#REF!,0),0)</f>
        <v>#REF!</v>
      </c>
      <c r="I284" s="936" t="e">
        <f>IF($AO284&lt;&gt;"", _xlfn.XLOOKUP(TEXT(A284,0),#REF!,#REF!,0),0)</f>
        <v>#REF!</v>
      </c>
      <c r="J284" s="936" t="e">
        <f>IF($AO284&lt;&gt;"",_xlfn.XLOOKUP(TEXT(A284,0),#REF!,#REF!,0),0)</f>
        <v>#REF!</v>
      </c>
      <c r="K284" s="936" t="e">
        <f>IF($AO284&lt;&gt;"",_xlfn.XLOOKUP(TEXT(A284,0),#REF!,#REF!,0),0)</f>
        <v>#REF!</v>
      </c>
      <c r="L284" s="936" t="e">
        <f>IF($AO284&lt;&gt;"",_xlfn.XLOOKUP(TEXT(A284,0),#REF!,#REF!,0),0)</f>
        <v>#REF!</v>
      </c>
      <c r="M284" s="937" t="e">
        <f t="shared" si="75"/>
        <v>#REF!</v>
      </c>
      <c r="N284" s="937" t="e">
        <f t="shared" si="76"/>
        <v>#REF!</v>
      </c>
      <c r="O284" s="937" t="e">
        <f t="shared" si="77"/>
        <v>#REF!</v>
      </c>
      <c r="P284" s="938" t="e">
        <f t="shared" si="78"/>
        <v>#REF!</v>
      </c>
      <c r="Q284" s="938" t="e">
        <f t="shared" si="79"/>
        <v>#REF!</v>
      </c>
      <c r="R284" s="938" t="e">
        <f t="shared" si="80"/>
        <v>#REF!</v>
      </c>
      <c r="S284" s="938" t="e">
        <f t="shared" si="81"/>
        <v>#REF!</v>
      </c>
      <c r="T284" s="938" t="e">
        <f t="shared" si="82"/>
        <v>#REF!</v>
      </c>
      <c r="U284" s="938" t="e">
        <f t="shared" si="83"/>
        <v>#REF!</v>
      </c>
      <c r="V284" s="938" t="e">
        <f t="shared" si="84"/>
        <v>#REF!</v>
      </c>
      <c r="W284" s="938" t="e">
        <f t="shared" si="85"/>
        <v>#REF!</v>
      </c>
      <c r="X284" s="938" t="e">
        <f t="shared" si="86"/>
        <v>#REF!</v>
      </c>
      <c r="Y284" s="939">
        <v>2783776.04</v>
      </c>
      <c r="Z284" s="939">
        <v>37150.769999999997</v>
      </c>
      <c r="AA284" s="939">
        <v>631442.21</v>
      </c>
      <c r="AB284" s="939">
        <v>8316.85</v>
      </c>
      <c r="AC284" s="939">
        <v>78644.98</v>
      </c>
      <c r="AD284" s="939">
        <v>21278.54</v>
      </c>
      <c r="AE284" s="939">
        <v>3560609.39</v>
      </c>
      <c r="AF284" s="939">
        <v>3493863.23</v>
      </c>
      <c r="AG284" s="939">
        <v>66746.16</v>
      </c>
      <c r="AH284" s="940" t="s">
        <v>2521</v>
      </c>
      <c r="AI284" s="941" t="s">
        <v>21327</v>
      </c>
      <c r="AJ284" s="941" t="s">
        <v>21329</v>
      </c>
      <c r="AK284" s="941" t="s">
        <v>21334</v>
      </c>
      <c r="AL284" s="936" t="s">
        <v>2281</v>
      </c>
      <c r="AM284" s="936" t="s">
        <v>2282</v>
      </c>
      <c r="AN284" s="940" t="str">
        <f>_xlfn.XLOOKUP(A284,MPL!C:C,MPL!N:N, "Not Found",0)</f>
        <v>Pending Amendment Request Approval</v>
      </c>
      <c r="AO284" s="943">
        <f>_xlfn.LET(
_xlpm.r,_xlfn.XLOOKUP(A284,MPL!C:C,MPL!S:S, "",0),
IF(ISNUMBER(_xlpm.r),_xlpm.r,"")
)</f>
        <v>45925.718888888892</v>
      </c>
      <c r="AP284" s="943" t="str">
        <f t="shared" si="87"/>
        <v>Obligated, Pending Amendment Request Approval</v>
      </c>
      <c r="AQ284" s="944">
        <v>0</v>
      </c>
      <c r="AR284" s="936">
        <v>1161981.6599999997</v>
      </c>
      <c r="AS284" s="936">
        <v>12376.720000000001</v>
      </c>
      <c r="AT284" s="936"/>
      <c r="AU284" s="936">
        <f t="shared" si="88"/>
        <v>1174358.3799999997</v>
      </c>
      <c r="AV284" s="936">
        <f t="shared" si="89"/>
        <v>830872.85999999987</v>
      </c>
      <c r="AW284" s="945">
        <v>2102127.04</v>
      </c>
      <c r="AX284" s="945">
        <v>7555.38</v>
      </c>
      <c r="AY284" s="945">
        <v>513368.91</v>
      </c>
      <c r="AZ284" s="945">
        <v>6761.68</v>
      </c>
      <c r="BA284" s="945">
        <v>78644.98</v>
      </c>
      <c r="BB284" s="945">
        <v>21278.54</v>
      </c>
      <c r="BC284" s="945">
        <v>2729736.5300000003</v>
      </c>
      <c r="BD284" s="945">
        <v>2694140.93</v>
      </c>
      <c r="BE284" s="945">
        <f t="shared" si="90"/>
        <v>35595.599999999999</v>
      </c>
      <c r="BF284" s="934" t="s">
        <v>2207</v>
      </c>
      <c r="BG284" s="949" t="s">
        <v>2224</v>
      </c>
      <c r="BH284" s="934"/>
      <c r="BI284" s="946" t="e">
        <f t="shared" si="91"/>
        <v>#REF!</v>
      </c>
      <c r="BJ284" s="947" t="e">
        <v>#VALUE!</v>
      </c>
    </row>
    <row r="285" spans="1:62" s="833" customFormat="1" ht="114" customHeight="1" thickBot="1">
      <c r="A285" s="759"/>
      <c r="B285" s="1062"/>
      <c r="C285" s="1063"/>
      <c r="D285" s="1062"/>
      <c r="E285" s="766"/>
      <c r="F285" s="767"/>
      <c r="G285" s="1064" t="e">
        <f t="shared" ref="G285:AG285" si="92">SUM(G3:G284)</f>
        <v>#REF!</v>
      </c>
      <c r="H285" s="1064" t="e">
        <f t="shared" si="92"/>
        <v>#REF!</v>
      </c>
      <c r="I285" s="1064" t="e">
        <f t="shared" si="92"/>
        <v>#REF!</v>
      </c>
      <c r="J285" s="1064" t="e">
        <f t="shared" si="92"/>
        <v>#REF!</v>
      </c>
      <c r="K285" s="1064" t="e">
        <f t="shared" si="92"/>
        <v>#REF!</v>
      </c>
      <c r="L285" s="1064" t="e">
        <f t="shared" si="92"/>
        <v>#REF!</v>
      </c>
      <c r="M285" s="1064" t="e">
        <f t="shared" si="92"/>
        <v>#REF!</v>
      </c>
      <c r="N285" s="1064" t="e">
        <f t="shared" si="92"/>
        <v>#REF!</v>
      </c>
      <c r="O285" s="1064" t="e">
        <f t="shared" si="92"/>
        <v>#REF!</v>
      </c>
      <c r="P285" s="1064" t="e">
        <f t="shared" si="92"/>
        <v>#REF!</v>
      </c>
      <c r="Q285" s="1064" t="e">
        <f t="shared" si="92"/>
        <v>#REF!</v>
      </c>
      <c r="R285" s="1064" t="e">
        <f t="shared" si="92"/>
        <v>#REF!</v>
      </c>
      <c r="S285" s="1064" t="e">
        <f t="shared" si="92"/>
        <v>#REF!</v>
      </c>
      <c r="T285" s="1064" t="e">
        <f t="shared" si="92"/>
        <v>#REF!</v>
      </c>
      <c r="U285" s="1064" t="e">
        <f t="shared" si="92"/>
        <v>#REF!</v>
      </c>
      <c r="V285" s="1064" t="e">
        <f t="shared" si="92"/>
        <v>#REF!</v>
      </c>
      <c r="W285" s="1064" t="e">
        <f t="shared" si="92"/>
        <v>#REF!</v>
      </c>
      <c r="X285" s="1064" t="e">
        <f t="shared" si="92"/>
        <v>#REF!</v>
      </c>
      <c r="Y285" s="1064">
        <f t="shared" si="92"/>
        <v>3101276218.1113291</v>
      </c>
      <c r="Z285" s="1064">
        <f t="shared" si="92"/>
        <v>1922691316.1309528</v>
      </c>
      <c r="AA285" s="1064">
        <f t="shared" si="92"/>
        <v>348523507.45413142</v>
      </c>
      <c r="AB285" s="1064">
        <f t="shared" si="92"/>
        <v>156084931.0820851</v>
      </c>
      <c r="AC285" s="1064">
        <f t="shared" si="92"/>
        <v>444008908.40614557</v>
      </c>
      <c r="AD285" s="1064">
        <f t="shared" si="92"/>
        <v>321809581.66657507</v>
      </c>
      <c r="AE285" s="1064">
        <f t="shared" si="92"/>
        <v>6294394462.8512154</v>
      </c>
      <c r="AF285" s="1064">
        <f t="shared" si="92"/>
        <v>3893808633.9716053</v>
      </c>
      <c r="AG285" s="1064">
        <f t="shared" si="92"/>
        <v>2400585828.8796124</v>
      </c>
      <c r="AH285" s="1064"/>
      <c r="AI285" s="1064"/>
      <c r="AJ285" s="1064"/>
      <c r="AK285" s="1064"/>
      <c r="AL285" s="1064"/>
      <c r="AM285" s="1064"/>
      <c r="AN285" s="1064">
        <f t="shared" ref="AN285:BE285" si="93">SUM(AN3:AN284)</f>
        <v>0</v>
      </c>
      <c r="AO285" s="1064">
        <f t="shared" si="93"/>
        <v>11375904.151354158</v>
      </c>
      <c r="AP285" s="1064">
        <f t="shared" si="93"/>
        <v>0</v>
      </c>
      <c r="AQ285" s="1064">
        <f t="shared" si="93"/>
        <v>147.28999999999994</v>
      </c>
      <c r="AR285" s="1064">
        <f t="shared" si="93"/>
        <v>374101728.55999988</v>
      </c>
      <c r="AS285" s="1064">
        <f t="shared" si="93"/>
        <v>760890947.83999979</v>
      </c>
      <c r="AT285" s="1064">
        <f t="shared" si="93"/>
        <v>129931.98000000001</v>
      </c>
      <c r="AU285" s="1064">
        <f t="shared" si="93"/>
        <v>1135122608.3799999</v>
      </c>
      <c r="AV285" s="1064">
        <f t="shared" si="93"/>
        <v>632178637.3524065</v>
      </c>
      <c r="AW285" s="1064">
        <f t="shared" si="93"/>
        <v>3035704041.1364884</v>
      </c>
      <c r="AX285" s="1064">
        <f t="shared" si="93"/>
        <v>1701407212.3368287</v>
      </c>
      <c r="AY285" s="1064">
        <f t="shared" si="93"/>
        <v>349129466.01571369</v>
      </c>
      <c r="AZ285" s="1064">
        <f t="shared" si="93"/>
        <v>90824442.817757577</v>
      </c>
      <c r="BA285" s="1064">
        <f t="shared" si="93"/>
        <v>293981332.06971753</v>
      </c>
      <c r="BB285" s="1064">
        <f t="shared" si="93"/>
        <v>200575645.30535299</v>
      </c>
      <c r="BC285" s="1064">
        <f t="shared" si="93"/>
        <v>5662215825.4988108</v>
      </c>
      <c r="BD285" s="1064">
        <f t="shared" si="93"/>
        <v>3678814839.2219157</v>
      </c>
      <c r="BE285" s="1064">
        <f t="shared" si="93"/>
        <v>1992807300.4599371</v>
      </c>
      <c r="BF285" s="1062"/>
      <c r="BG285" s="1063"/>
      <c r="BH285" s="1062"/>
      <c r="BI285" s="1065"/>
      <c r="BJ285" s="1065"/>
    </row>
    <row r="286" spans="1:62" s="834" customFormat="1" ht="114" customHeight="1" thickTop="1">
      <c r="A286" s="788"/>
      <c r="B286" s="788"/>
      <c r="C286" s="788"/>
      <c r="D286" s="789"/>
      <c r="E286" s="610"/>
      <c r="F286" s="611"/>
      <c r="G286" s="789"/>
      <c r="H286" s="789"/>
      <c r="I286" s="789"/>
      <c r="J286" s="789"/>
      <c r="K286" s="789"/>
      <c r="L286" s="789"/>
      <c r="M286" s="789"/>
      <c r="N286" s="789"/>
      <c r="O286" s="789"/>
      <c r="P286" s="789"/>
      <c r="Q286" s="789"/>
      <c r="R286" s="789"/>
      <c r="S286" s="789"/>
      <c r="T286" s="789"/>
      <c r="U286" s="789"/>
      <c r="V286" s="789"/>
      <c r="W286" s="789"/>
      <c r="X286" s="789"/>
      <c r="Y286" s="789"/>
      <c r="Z286" s="789"/>
      <c r="AA286" s="790"/>
      <c r="AB286" s="790"/>
      <c r="AC286" s="789"/>
      <c r="AD286" s="789"/>
      <c r="AE286" s="791"/>
      <c r="AF286" s="791"/>
      <c r="AG286" s="791"/>
      <c r="AH286" s="789"/>
      <c r="AI286" s="789"/>
      <c r="AJ286" s="789"/>
      <c r="AK286" s="789"/>
      <c r="AL286" s="789" t="s">
        <v>2446</v>
      </c>
      <c r="AM286" s="789"/>
      <c r="AN286" s="789"/>
      <c r="AO286" s="792"/>
      <c r="AP286" s="792"/>
      <c r="AQ286" s="789"/>
      <c r="AR286" s="789"/>
      <c r="AS286" s="789"/>
      <c r="AT286" s="789"/>
      <c r="AU286" s="789"/>
      <c r="AV286" s="791"/>
      <c r="AW286" s="793"/>
      <c r="AX286" s="793"/>
      <c r="AY286" s="793"/>
      <c r="AZ286" s="793"/>
      <c r="BA286" s="793"/>
      <c r="BB286" s="793"/>
      <c r="BC286" s="793"/>
      <c r="BD286" s="793"/>
      <c r="BE286" s="793"/>
      <c r="BF286" s="789"/>
      <c r="BG286" s="788"/>
      <c r="BH286" s="789"/>
      <c r="BI286" s="788"/>
      <c r="BJ286" s="788"/>
    </row>
    <row r="287" spans="1:62" s="834" customFormat="1" ht="114" customHeight="1">
      <c r="A287" s="788"/>
      <c r="B287" s="788"/>
      <c r="C287" s="788"/>
      <c r="D287" s="789"/>
      <c r="E287" s="610"/>
      <c r="F287" s="611"/>
      <c r="G287" s="789"/>
      <c r="H287" s="789"/>
      <c r="I287" s="1100"/>
      <c r="J287" s="789"/>
      <c r="K287" s="1100"/>
      <c r="L287" s="789"/>
      <c r="M287" s="789"/>
      <c r="N287" s="789"/>
      <c r="O287" s="789"/>
      <c r="P287" s="789"/>
      <c r="Q287" s="789"/>
      <c r="R287" s="789"/>
      <c r="S287" s="789"/>
      <c r="T287" s="789"/>
      <c r="U287" s="789"/>
      <c r="V287" s="789"/>
      <c r="W287" s="789"/>
      <c r="X287" s="789"/>
      <c r="Y287" s="789"/>
      <c r="Z287" s="789"/>
      <c r="AA287" s="789"/>
      <c r="AB287" s="794"/>
      <c r="AC287" s="794"/>
      <c r="AD287" s="794"/>
      <c r="AE287" s="794"/>
      <c r="AF287" s="789"/>
      <c r="AG287" s="789"/>
      <c r="AH287" s="789"/>
      <c r="AI287" s="789"/>
      <c r="AJ287" s="789"/>
      <c r="AK287" s="789"/>
      <c r="AL287" s="789"/>
      <c r="AM287" s="789"/>
      <c r="AN287" s="789"/>
      <c r="AO287" s="792"/>
      <c r="AP287" s="792"/>
      <c r="AQ287" s="789"/>
      <c r="AR287" s="789"/>
      <c r="AS287" s="789"/>
      <c r="AT287" s="789"/>
      <c r="AU287" s="789"/>
      <c r="AV287" s="791"/>
      <c r="AW287" s="793"/>
      <c r="AX287" s="793"/>
      <c r="AY287" s="793"/>
      <c r="AZ287" s="793"/>
      <c r="BA287" s="793"/>
      <c r="BB287" s="793"/>
      <c r="BC287" s="793"/>
      <c r="BD287" s="793"/>
      <c r="BE287" s="793"/>
      <c r="BF287" s="789"/>
      <c r="BG287" s="788"/>
      <c r="BH287" s="789"/>
      <c r="BI287" s="788"/>
      <c r="BJ287" s="788"/>
    </row>
    <row r="288" spans="1:62" s="834" customFormat="1" ht="114" customHeight="1">
      <c r="A288" s="788"/>
      <c r="B288" s="789"/>
      <c r="C288" s="788"/>
      <c r="D288" s="789"/>
      <c r="E288" s="610"/>
      <c r="F288" s="611"/>
      <c r="G288" s="791"/>
      <c r="H288" s="791"/>
      <c r="I288" s="791"/>
      <c r="J288" s="791"/>
      <c r="K288" s="791"/>
      <c r="L288" s="791"/>
      <c r="M288" s="791"/>
      <c r="N288" s="791"/>
      <c r="O288" s="791"/>
      <c r="P288" s="789"/>
      <c r="Q288" s="789"/>
      <c r="R288" s="789"/>
      <c r="S288" s="789"/>
      <c r="T288" s="789"/>
      <c r="U288" s="789"/>
      <c r="V288" s="789"/>
      <c r="W288" s="789"/>
      <c r="X288" s="789"/>
      <c r="Y288" s="789"/>
      <c r="Z288" s="789"/>
      <c r="AA288" s="789"/>
      <c r="AB288" s="794"/>
      <c r="AC288" s="794"/>
      <c r="AD288" s="794"/>
      <c r="AE288" s="794"/>
      <c r="AF288" s="789"/>
      <c r="AG288" s="789"/>
      <c r="AH288" s="789"/>
      <c r="AI288" s="789"/>
      <c r="AJ288" s="789"/>
      <c r="AK288" s="789"/>
      <c r="AL288" s="789"/>
      <c r="AM288" s="789"/>
      <c r="AN288" s="789"/>
      <c r="AO288" s="792"/>
      <c r="AP288" s="792"/>
      <c r="AQ288" s="789"/>
      <c r="AR288" s="789"/>
      <c r="AS288" s="789"/>
      <c r="AT288" s="789"/>
      <c r="AU288" s="789"/>
      <c r="AV288" s="791"/>
      <c r="AW288" s="793"/>
      <c r="AX288" s="793"/>
      <c r="AY288" s="793"/>
      <c r="AZ288" s="793"/>
      <c r="BA288" s="793"/>
      <c r="BB288" s="793"/>
      <c r="BC288" s="793"/>
      <c r="BD288" s="793"/>
      <c r="BE288" s="793"/>
      <c r="BF288" s="789"/>
      <c r="BG288" s="788"/>
      <c r="BH288" s="789"/>
      <c r="BI288" s="788"/>
      <c r="BJ288" s="788"/>
    </row>
    <row r="289" spans="2:60" s="834" customFormat="1" ht="114" customHeight="1">
      <c r="B289" s="789"/>
      <c r="C289" s="788"/>
      <c r="D289" s="789"/>
      <c r="E289" s="610"/>
      <c r="F289" s="611"/>
      <c r="G289" s="789"/>
      <c r="H289" s="789"/>
      <c r="I289" s="789"/>
      <c r="J289" s="789"/>
      <c r="K289" s="795"/>
      <c r="L289" s="789"/>
      <c r="M289" s="789"/>
      <c r="N289" s="789"/>
      <c r="O289" s="789"/>
      <c r="P289" s="789"/>
      <c r="Q289" s="789"/>
      <c r="R289" s="789"/>
      <c r="S289" s="789"/>
      <c r="T289" s="789"/>
      <c r="U289" s="789"/>
      <c r="V289" s="789"/>
      <c r="W289" s="789"/>
      <c r="X289" s="789"/>
      <c r="Y289" s="789"/>
      <c r="Z289" s="789"/>
      <c r="AA289" s="789"/>
      <c r="AB289" s="789"/>
      <c r="AC289" s="789"/>
      <c r="AD289" s="789"/>
      <c r="AE289" s="789"/>
      <c r="AF289" s="789"/>
      <c r="AG289" s="789"/>
      <c r="AH289" s="789"/>
      <c r="AI289" s="789"/>
      <c r="AJ289" s="789"/>
      <c r="AK289" s="789"/>
      <c r="AL289" s="789"/>
      <c r="AM289" s="789"/>
      <c r="AN289" s="789"/>
      <c r="AO289" s="792"/>
      <c r="AP289" s="792"/>
      <c r="AQ289" s="789"/>
      <c r="AR289" s="789"/>
      <c r="AS289" s="789"/>
      <c r="AT289" s="789"/>
      <c r="AU289" s="789"/>
      <c r="AV289" s="791"/>
      <c r="AW289" s="793"/>
      <c r="AX289" s="793"/>
      <c r="AY289" s="793"/>
      <c r="AZ289" s="793"/>
      <c r="BA289" s="793"/>
      <c r="BB289" s="793"/>
      <c r="BC289" s="793"/>
      <c r="BD289" s="793"/>
      <c r="BE289" s="793"/>
      <c r="BF289" s="789"/>
      <c r="BG289" s="788"/>
      <c r="BH289" s="789"/>
    </row>
    <row r="290" spans="2:60" s="834" customFormat="1" ht="114" customHeight="1">
      <c r="B290" s="789"/>
      <c r="C290" s="788"/>
      <c r="D290" s="789"/>
      <c r="E290" s="610"/>
      <c r="F290" s="611"/>
      <c r="G290" s="790"/>
      <c r="H290" s="790"/>
      <c r="I290" s="790"/>
      <c r="J290" s="790"/>
      <c r="K290" s="790"/>
      <c r="L290" s="790"/>
      <c r="M290" s="790"/>
      <c r="N290" s="790"/>
      <c r="O290" s="790"/>
      <c r="P290" s="789"/>
      <c r="Q290" s="789"/>
      <c r="R290" s="789"/>
      <c r="S290" s="789"/>
      <c r="T290" s="789"/>
      <c r="U290" s="789"/>
      <c r="V290" s="789"/>
      <c r="W290" s="789"/>
      <c r="X290" s="789"/>
      <c r="Y290" s="789"/>
      <c r="Z290" s="789"/>
      <c r="AA290" s="789"/>
      <c r="AB290" s="789"/>
      <c r="AC290" s="789"/>
      <c r="AD290" s="789"/>
      <c r="AE290" s="789"/>
      <c r="AF290" s="789"/>
      <c r="AG290" s="789"/>
      <c r="AH290" s="789"/>
      <c r="AI290" s="789"/>
      <c r="AJ290" s="789"/>
      <c r="AK290" s="789"/>
      <c r="AL290" s="789"/>
      <c r="AM290" s="789"/>
      <c r="AN290" s="789"/>
      <c r="AO290" s="792"/>
      <c r="AP290" s="792"/>
      <c r="AQ290" s="789"/>
      <c r="AR290" s="789"/>
      <c r="AS290" s="789"/>
      <c r="AT290" s="789"/>
      <c r="AU290" s="789"/>
      <c r="AV290" s="791"/>
      <c r="AW290" s="793"/>
      <c r="AX290" s="793"/>
      <c r="AY290" s="793"/>
      <c r="AZ290" s="793"/>
      <c r="BA290" s="793"/>
      <c r="BB290" s="793"/>
      <c r="BC290" s="793"/>
      <c r="BD290" s="793"/>
      <c r="BE290" s="793"/>
      <c r="BF290" s="789"/>
      <c r="BG290" s="788"/>
      <c r="BH290" s="789"/>
    </row>
    <row r="291" spans="2:60" s="834" customFormat="1" ht="114" customHeight="1">
      <c r="B291" s="789"/>
      <c r="C291" s="788"/>
      <c r="D291" s="789"/>
      <c r="E291" s="610"/>
      <c r="F291" s="611"/>
      <c r="G291" s="789"/>
      <c r="H291" s="789"/>
      <c r="I291" s="789"/>
      <c r="J291" s="789"/>
      <c r="K291" s="789"/>
      <c r="L291" s="789"/>
      <c r="M291" s="789"/>
      <c r="N291" s="789"/>
      <c r="O291" s="789"/>
      <c r="P291" s="789"/>
      <c r="Q291" s="789"/>
      <c r="R291" s="789"/>
      <c r="S291" s="789"/>
      <c r="T291" s="789"/>
      <c r="U291" s="789"/>
      <c r="V291" s="789"/>
      <c r="W291" s="789"/>
      <c r="X291" s="789"/>
      <c r="Y291" s="789"/>
      <c r="Z291" s="790"/>
      <c r="AA291" s="789"/>
      <c r="AB291" s="789"/>
      <c r="AC291" s="789"/>
      <c r="AD291" s="789"/>
      <c r="AE291" s="789"/>
      <c r="AF291" s="790"/>
      <c r="AG291" s="789"/>
      <c r="AH291" s="789"/>
      <c r="AI291" s="789"/>
      <c r="AJ291" s="789"/>
      <c r="AK291" s="789"/>
      <c r="AL291" s="789"/>
      <c r="AM291" s="789"/>
      <c r="AN291" s="789"/>
      <c r="AO291" s="792"/>
      <c r="AP291" s="792"/>
      <c r="AQ291" s="789"/>
      <c r="AR291" s="789"/>
      <c r="AS291" s="789"/>
      <c r="AT291" s="789"/>
      <c r="AU291" s="789"/>
      <c r="AV291" s="791"/>
      <c r="AW291" s="793"/>
      <c r="AX291" s="793"/>
      <c r="AY291" s="793"/>
      <c r="AZ291" s="793"/>
      <c r="BA291" s="793"/>
      <c r="BB291" s="793"/>
      <c r="BC291" s="793"/>
      <c r="BD291" s="793"/>
      <c r="BE291" s="793"/>
      <c r="BF291" s="789"/>
      <c r="BG291" s="788"/>
      <c r="BH291" s="789"/>
    </row>
    <row r="292" spans="2:60" s="834" customFormat="1" ht="114" customHeight="1">
      <c r="B292" s="789"/>
      <c r="C292" s="788"/>
      <c r="D292" s="789"/>
      <c r="E292" s="610"/>
      <c r="F292" s="611"/>
      <c r="G292" s="789"/>
      <c r="H292" s="789"/>
      <c r="I292" s="789"/>
      <c r="J292" s="789"/>
      <c r="K292" s="789"/>
      <c r="L292" s="789"/>
      <c r="M292" s="789"/>
      <c r="N292" s="789"/>
      <c r="O292" s="789"/>
      <c r="P292" s="789"/>
      <c r="Q292" s="789"/>
      <c r="R292" s="789"/>
      <c r="S292" s="789"/>
      <c r="T292" s="789"/>
      <c r="U292" s="789"/>
      <c r="V292" s="789"/>
      <c r="W292" s="789"/>
      <c r="X292" s="789"/>
      <c r="Y292" s="789"/>
      <c r="Z292" s="789"/>
      <c r="AA292" s="789"/>
      <c r="AB292" s="789"/>
      <c r="AC292" s="789"/>
      <c r="AD292" s="789"/>
      <c r="AE292" s="789"/>
      <c r="AF292" s="789"/>
      <c r="AG292" s="789"/>
      <c r="AH292" s="789"/>
      <c r="AI292" s="789"/>
      <c r="AJ292" s="789"/>
      <c r="AK292" s="789"/>
      <c r="AL292" s="789"/>
      <c r="AM292" s="789"/>
      <c r="AN292" s="789"/>
      <c r="AO292" s="792"/>
      <c r="AP292" s="792"/>
      <c r="AQ292" s="789"/>
      <c r="AR292" s="789"/>
      <c r="AS292" s="789"/>
      <c r="AT292" s="789"/>
      <c r="AU292" s="789"/>
      <c r="AV292" s="791"/>
      <c r="AW292" s="793"/>
      <c r="AX292" s="793"/>
      <c r="AY292" s="793"/>
      <c r="AZ292" s="793"/>
      <c r="BA292" s="793"/>
      <c r="BB292" s="793"/>
      <c r="BC292" s="793"/>
      <c r="BD292" s="793"/>
      <c r="BE292" s="793"/>
      <c r="BF292" s="789"/>
      <c r="BG292" s="788"/>
      <c r="BH292" s="789"/>
    </row>
    <row r="293" spans="2:60" s="834" customFormat="1" ht="114" customHeight="1">
      <c r="B293" s="789"/>
      <c r="C293" s="788"/>
      <c r="D293" s="789"/>
      <c r="E293" s="610"/>
      <c r="F293" s="611"/>
      <c r="G293" s="789"/>
      <c r="H293" s="789"/>
      <c r="I293" s="789"/>
      <c r="J293" s="789"/>
      <c r="K293" s="789"/>
      <c r="L293" s="789"/>
      <c r="M293" s="789"/>
      <c r="N293" s="789"/>
      <c r="O293" s="789"/>
      <c r="P293" s="789"/>
      <c r="Q293" s="789"/>
      <c r="R293" s="789"/>
      <c r="S293" s="789"/>
      <c r="T293" s="789"/>
      <c r="U293" s="789"/>
      <c r="V293" s="789"/>
      <c r="W293" s="789"/>
      <c r="X293" s="789"/>
      <c r="Y293" s="789"/>
      <c r="Z293" s="789"/>
      <c r="AA293" s="789"/>
      <c r="AB293" s="789"/>
      <c r="AC293" s="789"/>
      <c r="AD293" s="789"/>
      <c r="AE293" s="789"/>
      <c r="AF293" s="789"/>
      <c r="AG293" s="789"/>
      <c r="AH293" s="789"/>
      <c r="AI293" s="789"/>
      <c r="AJ293" s="789"/>
      <c r="AK293" s="789"/>
      <c r="AL293" s="789"/>
      <c r="AM293" s="789"/>
      <c r="AN293" s="789"/>
      <c r="AO293" s="792"/>
      <c r="AP293" s="792"/>
      <c r="AQ293" s="789"/>
      <c r="AR293" s="789"/>
      <c r="AS293" s="789"/>
      <c r="AT293" s="789"/>
      <c r="AU293" s="789"/>
      <c r="AV293" s="791"/>
      <c r="AW293" s="793"/>
      <c r="AX293" s="793"/>
      <c r="AY293" s="793"/>
      <c r="AZ293" s="793"/>
      <c r="BA293" s="793"/>
      <c r="BB293" s="793"/>
      <c r="BC293" s="793"/>
      <c r="BD293" s="793"/>
      <c r="BE293" s="793"/>
      <c r="BF293" s="789"/>
      <c r="BG293" s="788"/>
      <c r="BH293" s="789"/>
    </row>
    <row r="294" spans="2:60" s="834" customFormat="1" ht="114" customHeight="1">
      <c r="B294" s="789"/>
      <c r="C294" s="788"/>
      <c r="D294" s="789"/>
      <c r="E294" s="610"/>
      <c r="F294" s="611"/>
      <c r="G294" s="789"/>
      <c r="H294" s="789"/>
      <c r="I294" s="789"/>
      <c r="J294" s="789"/>
      <c r="K294" s="789"/>
      <c r="L294" s="789"/>
      <c r="M294" s="789"/>
      <c r="N294" s="789"/>
      <c r="O294" s="789"/>
      <c r="P294" s="789"/>
      <c r="Q294" s="789"/>
      <c r="R294" s="789"/>
      <c r="S294" s="789"/>
      <c r="T294" s="789"/>
      <c r="U294" s="789"/>
      <c r="V294" s="789"/>
      <c r="W294" s="789"/>
      <c r="X294" s="789"/>
      <c r="Y294" s="789"/>
      <c r="Z294" s="789"/>
      <c r="AA294" s="789"/>
      <c r="AB294" s="789"/>
      <c r="AC294" s="789"/>
      <c r="AD294" s="789"/>
      <c r="AE294" s="789"/>
      <c r="AF294" s="789"/>
      <c r="AG294" s="789"/>
      <c r="AH294" s="789"/>
      <c r="AI294" s="789"/>
      <c r="AJ294" s="789"/>
      <c r="AK294" s="789"/>
      <c r="AL294" s="789"/>
      <c r="AM294" s="789"/>
      <c r="AN294" s="789"/>
      <c r="AO294" s="792"/>
      <c r="AP294" s="792"/>
      <c r="AQ294" s="789"/>
      <c r="AR294" s="789"/>
      <c r="AS294" s="789"/>
      <c r="AT294" s="789"/>
      <c r="AU294" s="789"/>
      <c r="AV294" s="791"/>
      <c r="AW294" s="793"/>
      <c r="AX294" s="793"/>
      <c r="AY294" s="793"/>
      <c r="AZ294" s="793"/>
      <c r="BA294" s="793"/>
      <c r="BB294" s="793"/>
      <c r="BC294" s="793"/>
      <c r="BD294" s="793"/>
      <c r="BE294" s="793"/>
      <c r="BF294" s="789"/>
      <c r="BG294" s="788"/>
      <c r="BH294" s="789"/>
    </row>
    <row r="295" spans="2:60" s="834" customFormat="1" ht="114" customHeight="1">
      <c r="B295" s="789"/>
      <c r="C295" s="788"/>
      <c r="D295" s="789"/>
      <c r="E295" s="610"/>
      <c r="F295" s="611"/>
      <c r="G295" s="789"/>
      <c r="H295" s="789"/>
      <c r="I295" s="789"/>
      <c r="J295" s="789"/>
      <c r="K295" s="789"/>
      <c r="L295" s="789"/>
      <c r="M295" s="789"/>
      <c r="N295" s="789"/>
      <c r="O295" s="789"/>
      <c r="P295" s="789"/>
      <c r="Q295" s="789"/>
      <c r="R295" s="789"/>
      <c r="S295" s="789"/>
      <c r="T295" s="789"/>
      <c r="U295" s="789"/>
      <c r="V295" s="789"/>
      <c r="W295" s="789"/>
      <c r="X295" s="789"/>
      <c r="Y295" s="789"/>
      <c r="Z295" s="789"/>
      <c r="AA295" s="789"/>
      <c r="AB295" s="789"/>
      <c r="AC295" s="789"/>
      <c r="AD295" s="789"/>
      <c r="AE295" s="789"/>
      <c r="AF295" s="789"/>
      <c r="AG295" s="789"/>
      <c r="AH295" s="789"/>
      <c r="AI295" s="789"/>
      <c r="AJ295" s="789"/>
      <c r="AK295" s="789"/>
      <c r="AL295" s="789"/>
      <c r="AM295" s="789"/>
      <c r="AN295" s="789"/>
      <c r="AO295" s="792"/>
      <c r="AP295" s="792"/>
      <c r="AQ295" s="789"/>
      <c r="AR295" s="789"/>
      <c r="AS295" s="789"/>
      <c r="AT295" s="789"/>
      <c r="AU295" s="789"/>
      <c r="AV295" s="791"/>
      <c r="AW295" s="793"/>
      <c r="AX295" s="793"/>
      <c r="AY295" s="793"/>
      <c r="AZ295" s="793"/>
      <c r="BA295" s="793"/>
      <c r="BB295" s="793"/>
      <c r="BC295" s="793"/>
      <c r="BD295" s="793"/>
      <c r="BE295" s="793"/>
      <c r="BF295" s="789"/>
      <c r="BG295" s="788"/>
      <c r="BH295" s="789"/>
    </row>
    <row r="296" spans="2:60" s="834" customFormat="1" ht="114" customHeight="1">
      <c r="B296" s="789"/>
      <c r="C296" s="788"/>
      <c r="D296" s="789"/>
      <c r="E296" s="610"/>
      <c r="F296" s="611"/>
      <c r="G296" s="789"/>
      <c r="H296" s="789"/>
      <c r="I296" s="789"/>
      <c r="J296" s="789"/>
      <c r="K296" s="789"/>
      <c r="L296" s="789"/>
      <c r="M296" s="789"/>
      <c r="N296" s="789"/>
      <c r="O296" s="789"/>
      <c r="P296" s="789"/>
      <c r="Q296" s="789"/>
      <c r="R296" s="789"/>
      <c r="S296" s="789"/>
      <c r="T296" s="789"/>
      <c r="U296" s="789"/>
      <c r="V296" s="789"/>
      <c r="W296" s="789"/>
      <c r="X296" s="789"/>
      <c r="Y296" s="789"/>
      <c r="Z296" s="789"/>
      <c r="AA296" s="789"/>
      <c r="AB296" s="789"/>
      <c r="AC296" s="789"/>
      <c r="AD296" s="789"/>
      <c r="AE296" s="789"/>
      <c r="AF296" s="789"/>
      <c r="AG296" s="789"/>
      <c r="AH296" s="789"/>
      <c r="AI296" s="789"/>
      <c r="AJ296" s="789"/>
      <c r="AK296" s="789"/>
      <c r="AL296" s="789"/>
      <c r="AM296" s="789"/>
      <c r="AN296" s="789"/>
      <c r="AO296" s="792"/>
      <c r="AP296" s="792"/>
      <c r="AQ296" s="789"/>
      <c r="AR296" s="789"/>
      <c r="AS296" s="789"/>
      <c r="AT296" s="789"/>
      <c r="AU296" s="789"/>
      <c r="AV296" s="791"/>
      <c r="AW296" s="793"/>
      <c r="AX296" s="793"/>
      <c r="AY296" s="793"/>
      <c r="AZ296" s="793"/>
      <c r="BA296" s="793"/>
      <c r="BB296" s="793"/>
      <c r="BC296" s="793"/>
      <c r="BD296" s="793"/>
      <c r="BE296" s="793"/>
      <c r="BF296" s="789"/>
      <c r="BG296" s="788"/>
      <c r="BH296" s="789"/>
    </row>
    <row r="297" spans="2:60" s="834" customFormat="1" ht="114" customHeight="1">
      <c r="B297" s="789"/>
      <c r="C297" s="788"/>
      <c r="D297" s="789"/>
      <c r="E297" s="610"/>
      <c r="F297" s="611"/>
      <c r="G297" s="789"/>
      <c r="H297" s="789"/>
      <c r="I297" s="789"/>
      <c r="J297" s="789"/>
      <c r="K297" s="789"/>
      <c r="L297" s="789"/>
      <c r="M297" s="789"/>
      <c r="N297" s="789"/>
      <c r="O297" s="789"/>
      <c r="P297" s="789"/>
      <c r="Q297" s="789"/>
      <c r="R297" s="789"/>
      <c r="S297" s="789"/>
      <c r="T297" s="789"/>
      <c r="U297" s="789"/>
      <c r="V297" s="789"/>
      <c r="W297" s="789"/>
      <c r="X297" s="789"/>
      <c r="Y297" s="789"/>
      <c r="Z297" s="789"/>
      <c r="AA297" s="789"/>
      <c r="AB297" s="789"/>
      <c r="AC297" s="789"/>
      <c r="AD297" s="789"/>
      <c r="AE297" s="789"/>
      <c r="AF297" s="789"/>
      <c r="AG297" s="789"/>
      <c r="AH297" s="789"/>
      <c r="AI297" s="789"/>
      <c r="AJ297" s="789"/>
      <c r="AK297" s="789"/>
      <c r="AL297" s="789"/>
      <c r="AM297" s="789"/>
      <c r="AN297" s="789"/>
      <c r="AO297" s="792"/>
      <c r="AP297" s="792"/>
      <c r="AQ297" s="789"/>
      <c r="AR297" s="789"/>
      <c r="AS297" s="789"/>
      <c r="AT297" s="789"/>
      <c r="AU297" s="789"/>
      <c r="AV297" s="791"/>
      <c r="AW297" s="793"/>
      <c r="AX297" s="793"/>
      <c r="AY297" s="793"/>
      <c r="AZ297" s="793"/>
      <c r="BA297" s="793"/>
      <c r="BB297" s="793"/>
      <c r="BC297" s="793"/>
      <c r="BD297" s="793"/>
      <c r="BE297" s="793"/>
      <c r="BF297" s="789"/>
      <c r="BG297" s="788"/>
      <c r="BH297" s="789"/>
    </row>
    <row r="298" spans="2:60" s="834" customFormat="1" ht="114" customHeight="1">
      <c r="B298" s="789"/>
      <c r="C298" s="788"/>
      <c r="D298" s="789"/>
      <c r="E298" s="610"/>
      <c r="F298" s="611"/>
      <c r="G298" s="789"/>
      <c r="H298" s="789"/>
      <c r="I298" s="789"/>
      <c r="J298" s="789"/>
      <c r="K298" s="789"/>
      <c r="L298" s="789"/>
      <c r="M298" s="789"/>
      <c r="N298" s="789"/>
      <c r="O298" s="789"/>
      <c r="P298" s="789"/>
      <c r="Q298" s="789"/>
      <c r="R298" s="789"/>
      <c r="S298" s="789"/>
      <c r="T298" s="789"/>
      <c r="U298" s="789"/>
      <c r="V298" s="789"/>
      <c r="W298" s="789"/>
      <c r="X298" s="789"/>
      <c r="Y298" s="789"/>
      <c r="Z298" s="789"/>
      <c r="AA298" s="789"/>
      <c r="AB298" s="789"/>
      <c r="AC298" s="789"/>
      <c r="AD298" s="789"/>
      <c r="AE298" s="789"/>
      <c r="AF298" s="789"/>
      <c r="AG298" s="789"/>
      <c r="AH298" s="789"/>
      <c r="AI298" s="789"/>
      <c r="AJ298" s="789"/>
      <c r="AK298" s="789"/>
      <c r="AL298" s="789"/>
      <c r="AM298" s="789"/>
      <c r="AN298" s="789"/>
      <c r="AO298" s="792"/>
      <c r="AP298" s="792"/>
      <c r="AQ298" s="789"/>
      <c r="AR298" s="789"/>
      <c r="AS298" s="789"/>
      <c r="AT298" s="789"/>
      <c r="AU298" s="789"/>
      <c r="AV298" s="791"/>
      <c r="AW298" s="793"/>
      <c r="AX298" s="793"/>
      <c r="AY298" s="793"/>
      <c r="AZ298" s="793"/>
      <c r="BA298" s="793"/>
      <c r="BB298" s="793"/>
      <c r="BC298" s="793"/>
      <c r="BD298" s="793"/>
      <c r="BE298" s="793"/>
      <c r="BF298" s="789"/>
      <c r="BG298" s="788"/>
      <c r="BH298" s="789"/>
    </row>
    <row r="299" spans="2:60" s="834" customFormat="1" ht="114" customHeight="1">
      <c r="B299" s="789"/>
      <c r="C299" s="788"/>
      <c r="D299" s="789"/>
      <c r="E299" s="610"/>
      <c r="F299" s="611"/>
      <c r="G299" s="789"/>
      <c r="H299" s="789"/>
      <c r="I299" s="789"/>
      <c r="J299" s="789"/>
      <c r="K299" s="789"/>
      <c r="L299" s="789"/>
      <c r="M299" s="789"/>
      <c r="N299" s="789"/>
      <c r="O299" s="789"/>
      <c r="P299" s="789"/>
      <c r="Q299" s="789"/>
      <c r="R299" s="789"/>
      <c r="S299" s="789"/>
      <c r="T299" s="789"/>
      <c r="U299" s="789"/>
      <c r="V299" s="789"/>
      <c r="W299" s="789"/>
      <c r="X299" s="789"/>
      <c r="Y299" s="789"/>
      <c r="Z299" s="789"/>
      <c r="AA299" s="789"/>
      <c r="AB299" s="789"/>
      <c r="AC299" s="789"/>
      <c r="AD299" s="789"/>
      <c r="AE299" s="789"/>
      <c r="AF299" s="789"/>
      <c r="AG299" s="789"/>
      <c r="AH299" s="789"/>
      <c r="AI299" s="789"/>
      <c r="AJ299" s="789"/>
      <c r="AK299" s="789"/>
      <c r="AL299" s="789"/>
      <c r="AM299" s="789"/>
      <c r="AN299" s="789"/>
      <c r="AO299" s="792"/>
      <c r="AP299" s="792"/>
      <c r="AQ299" s="789"/>
      <c r="AR299" s="789"/>
      <c r="AS299" s="789"/>
      <c r="AT299" s="789"/>
      <c r="AU299" s="789"/>
      <c r="AV299" s="791"/>
      <c r="AW299" s="793"/>
      <c r="AX299" s="793"/>
      <c r="AY299" s="793"/>
      <c r="AZ299" s="793"/>
      <c r="BA299" s="793"/>
      <c r="BB299" s="793"/>
      <c r="BC299" s="793"/>
      <c r="BD299" s="793"/>
      <c r="BE299" s="793"/>
      <c r="BF299" s="789"/>
      <c r="BG299" s="788"/>
      <c r="BH299" s="789"/>
    </row>
    <row r="300" spans="2:60" s="834" customFormat="1" ht="114" customHeight="1">
      <c r="B300" s="789"/>
      <c r="C300" s="788"/>
      <c r="D300" s="789"/>
      <c r="E300" s="610"/>
      <c r="F300" s="611"/>
      <c r="G300" s="789"/>
      <c r="H300" s="789"/>
      <c r="I300" s="789"/>
      <c r="J300" s="789"/>
      <c r="K300" s="789"/>
      <c r="L300" s="789"/>
      <c r="M300" s="789"/>
      <c r="N300" s="789"/>
      <c r="O300" s="789"/>
      <c r="P300" s="789"/>
      <c r="Q300" s="789"/>
      <c r="R300" s="789"/>
      <c r="S300" s="789"/>
      <c r="T300" s="789"/>
      <c r="U300" s="789"/>
      <c r="V300" s="789"/>
      <c r="W300" s="789"/>
      <c r="X300" s="789"/>
      <c r="Y300" s="789"/>
      <c r="Z300" s="789"/>
      <c r="AA300" s="789"/>
      <c r="AB300" s="789"/>
      <c r="AC300" s="789"/>
      <c r="AD300" s="789"/>
      <c r="AE300" s="789"/>
      <c r="AF300" s="789"/>
      <c r="AG300" s="789"/>
      <c r="AH300" s="789"/>
      <c r="AI300" s="789"/>
      <c r="AJ300" s="789"/>
      <c r="AK300" s="789"/>
      <c r="AL300" s="789"/>
      <c r="AM300" s="789"/>
      <c r="AN300" s="789"/>
      <c r="AO300" s="792"/>
      <c r="AP300" s="792"/>
      <c r="AQ300" s="789"/>
      <c r="AR300" s="789"/>
      <c r="AS300" s="789"/>
      <c r="AT300" s="789"/>
      <c r="AU300" s="789"/>
      <c r="AV300" s="791"/>
      <c r="AW300" s="793"/>
      <c r="AX300" s="793"/>
      <c r="AY300" s="793"/>
      <c r="AZ300" s="793"/>
      <c r="BA300" s="793"/>
      <c r="BB300" s="793"/>
      <c r="BC300" s="793"/>
      <c r="BD300" s="793"/>
      <c r="BE300" s="793"/>
      <c r="BF300" s="789"/>
      <c r="BG300" s="788"/>
      <c r="BH300" s="789"/>
    </row>
    <row r="301" spans="2:60" s="834" customFormat="1" ht="114" customHeight="1">
      <c r="B301" s="789"/>
      <c r="C301" s="788"/>
      <c r="D301" s="789"/>
      <c r="E301" s="610"/>
      <c r="F301" s="611"/>
      <c r="G301" s="789"/>
      <c r="H301" s="789"/>
      <c r="I301" s="789"/>
      <c r="J301" s="789"/>
      <c r="K301" s="789"/>
      <c r="L301" s="789"/>
      <c r="M301" s="789"/>
      <c r="N301" s="789"/>
      <c r="O301" s="789"/>
      <c r="P301" s="789"/>
      <c r="Q301" s="789"/>
      <c r="R301" s="789"/>
      <c r="S301" s="789"/>
      <c r="T301" s="789"/>
      <c r="U301" s="789"/>
      <c r="V301" s="789"/>
      <c r="W301" s="789"/>
      <c r="X301" s="789"/>
      <c r="Y301" s="789"/>
      <c r="Z301" s="789"/>
      <c r="AA301" s="789"/>
      <c r="AB301" s="789"/>
      <c r="AC301" s="789"/>
      <c r="AD301" s="789"/>
      <c r="AE301" s="789"/>
      <c r="AF301" s="789"/>
      <c r="AG301" s="789"/>
      <c r="AH301" s="789"/>
      <c r="AI301" s="789"/>
      <c r="AJ301" s="789"/>
      <c r="AK301" s="789"/>
      <c r="AL301" s="789"/>
      <c r="AM301" s="789"/>
      <c r="AN301" s="789"/>
      <c r="AO301" s="792"/>
      <c r="AP301" s="792"/>
      <c r="AQ301" s="789"/>
      <c r="AR301" s="789"/>
      <c r="AS301" s="789"/>
      <c r="AT301" s="789"/>
      <c r="AU301" s="789"/>
      <c r="AV301" s="791"/>
      <c r="AW301" s="793"/>
      <c r="AX301" s="793"/>
      <c r="AY301" s="793"/>
      <c r="AZ301" s="793"/>
      <c r="BA301" s="793"/>
      <c r="BB301" s="793"/>
      <c r="BC301" s="793"/>
      <c r="BD301" s="793"/>
      <c r="BE301" s="793"/>
      <c r="BF301" s="789"/>
      <c r="BG301" s="788"/>
      <c r="BH301" s="789"/>
    </row>
    <row r="302" spans="2:60" s="834" customFormat="1" ht="114" customHeight="1">
      <c r="B302" s="789"/>
      <c r="C302" s="788"/>
      <c r="D302" s="789"/>
      <c r="E302" s="610"/>
      <c r="F302" s="611"/>
      <c r="G302" s="789"/>
      <c r="H302" s="789"/>
      <c r="I302" s="789"/>
      <c r="J302" s="789"/>
      <c r="K302" s="789"/>
      <c r="L302" s="789"/>
      <c r="M302" s="789"/>
      <c r="N302" s="789"/>
      <c r="O302" s="789"/>
      <c r="P302" s="789"/>
      <c r="Q302" s="789"/>
      <c r="R302" s="789"/>
      <c r="S302" s="789"/>
      <c r="T302" s="789"/>
      <c r="U302" s="789"/>
      <c r="V302" s="789"/>
      <c r="W302" s="789"/>
      <c r="X302" s="789"/>
      <c r="Y302" s="789"/>
      <c r="Z302" s="789"/>
      <c r="AA302" s="789"/>
      <c r="AB302" s="789"/>
      <c r="AC302" s="789"/>
      <c r="AD302" s="789"/>
      <c r="AE302" s="789"/>
      <c r="AF302" s="789"/>
      <c r="AG302" s="789"/>
      <c r="AH302" s="789"/>
      <c r="AI302" s="789"/>
      <c r="AJ302" s="789"/>
      <c r="AK302" s="789"/>
      <c r="AL302" s="789"/>
      <c r="AM302" s="789"/>
      <c r="AN302" s="789"/>
      <c r="AO302" s="792"/>
      <c r="AP302" s="792"/>
      <c r="AQ302" s="789"/>
      <c r="AR302" s="789"/>
      <c r="AS302" s="789"/>
      <c r="AT302" s="789"/>
      <c r="AU302" s="789"/>
      <c r="AV302" s="791"/>
      <c r="AW302" s="793"/>
      <c r="AX302" s="793"/>
      <c r="AY302" s="793"/>
      <c r="AZ302" s="793"/>
      <c r="BA302" s="793"/>
      <c r="BB302" s="793"/>
      <c r="BC302" s="793"/>
      <c r="BD302" s="793"/>
      <c r="BE302" s="793"/>
      <c r="BF302" s="789"/>
      <c r="BG302" s="788"/>
      <c r="BH302" s="789"/>
    </row>
    <row r="303" spans="2:60" s="834" customFormat="1" ht="114" customHeight="1">
      <c r="B303" s="789"/>
      <c r="C303" s="788"/>
      <c r="D303" s="789"/>
      <c r="E303" s="610"/>
      <c r="F303" s="611"/>
      <c r="G303" s="789"/>
      <c r="H303" s="789"/>
      <c r="I303" s="789"/>
      <c r="J303" s="789"/>
      <c r="K303" s="789"/>
      <c r="L303" s="789"/>
      <c r="M303" s="789"/>
      <c r="N303" s="789"/>
      <c r="O303" s="789"/>
      <c r="P303" s="789"/>
      <c r="Q303" s="789"/>
      <c r="R303" s="789"/>
      <c r="S303" s="789"/>
      <c r="T303" s="789"/>
      <c r="U303" s="789"/>
      <c r="V303" s="789"/>
      <c r="W303" s="789"/>
      <c r="X303" s="789"/>
      <c r="Y303" s="789"/>
      <c r="Z303" s="789"/>
      <c r="AA303" s="789"/>
      <c r="AB303" s="789"/>
      <c r="AC303" s="789"/>
      <c r="AD303" s="789"/>
      <c r="AE303" s="789"/>
      <c r="AF303" s="789"/>
      <c r="AG303" s="789"/>
      <c r="AH303" s="789"/>
      <c r="AI303" s="789"/>
      <c r="AJ303" s="789"/>
      <c r="AK303" s="789"/>
      <c r="AL303" s="789"/>
      <c r="AM303" s="789"/>
      <c r="AN303" s="789"/>
      <c r="AO303" s="792"/>
      <c r="AP303" s="792"/>
      <c r="AQ303" s="789"/>
      <c r="AR303" s="789"/>
      <c r="AS303" s="789"/>
      <c r="AT303" s="789"/>
      <c r="AU303" s="789"/>
      <c r="AV303" s="791"/>
      <c r="AW303" s="793"/>
      <c r="AX303" s="793"/>
      <c r="AY303" s="793"/>
      <c r="AZ303" s="793"/>
      <c r="BA303" s="793"/>
      <c r="BB303" s="793"/>
      <c r="BC303" s="793"/>
      <c r="BD303" s="793"/>
      <c r="BE303" s="793"/>
      <c r="BF303" s="789"/>
      <c r="BG303" s="788"/>
      <c r="BH303" s="789"/>
    </row>
    <row r="304" spans="2:60" s="834" customFormat="1" ht="114" customHeight="1">
      <c r="B304" s="789"/>
      <c r="C304" s="788"/>
      <c r="D304" s="789"/>
      <c r="E304" s="610"/>
      <c r="F304" s="611"/>
      <c r="G304" s="789"/>
      <c r="H304" s="789"/>
      <c r="I304" s="789"/>
      <c r="J304" s="789"/>
      <c r="K304" s="789"/>
      <c r="L304" s="789"/>
      <c r="M304" s="789"/>
      <c r="N304" s="789"/>
      <c r="O304" s="789"/>
      <c r="P304" s="789"/>
      <c r="Q304" s="789"/>
      <c r="R304" s="789"/>
      <c r="S304" s="789"/>
      <c r="T304" s="789"/>
      <c r="U304" s="789"/>
      <c r="V304" s="789"/>
      <c r="W304" s="789"/>
      <c r="X304" s="789"/>
      <c r="Y304" s="789"/>
      <c r="Z304" s="789"/>
      <c r="AA304" s="789"/>
      <c r="AB304" s="789"/>
      <c r="AC304" s="789"/>
      <c r="AD304" s="789"/>
      <c r="AE304" s="789"/>
      <c r="AF304" s="789"/>
      <c r="AG304" s="789"/>
      <c r="AH304" s="789"/>
      <c r="AI304" s="789"/>
      <c r="AJ304" s="789"/>
      <c r="AK304" s="789"/>
      <c r="AL304" s="789"/>
      <c r="AM304" s="789"/>
      <c r="AN304" s="789"/>
      <c r="AO304" s="792"/>
      <c r="AP304" s="792"/>
      <c r="AQ304" s="789"/>
      <c r="AR304" s="789"/>
      <c r="AS304" s="789"/>
      <c r="AT304" s="789"/>
      <c r="AU304" s="789"/>
      <c r="AV304" s="791"/>
      <c r="AW304" s="793"/>
      <c r="AX304" s="793"/>
      <c r="AY304" s="793"/>
      <c r="AZ304" s="793"/>
      <c r="BA304" s="793"/>
      <c r="BB304" s="793"/>
      <c r="BC304" s="793"/>
      <c r="BD304" s="793"/>
      <c r="BE304" s="793"/>
      <c r="BF304" s="789"/>
      <c r="BG304" s="788"/>
      <c r="BH304" s="789"/>
    </row>
    <row r="305" spans="2:60" s="834" customFormat="1" ht="114" customHeight="1">
      <c r="B305" s="789"/>
      <c r="C305" s="788"/>
      <c r="D305" s="789"/>
      <c r="E305" s="610"/>
      <c r="F305" s="611"/>
      <c r="G305" s="789"/>
      <c r="H305" s="789"/>
      <c r="I305" s="789"/>
      <c r="J305" s="789"/>
      <c r="K305" s="789"/>
      <c r="L305" s="789"/>
      <c r="M305" s="789"/>
      <c r="N305" s="789"/>
      <c r="O305" s="789"/>
      <c r="P305" s="789"/>
      <c r="Q305" s="789"/>
      <c r="R305" s="789"/>
      <c r="S305" s="789"/>
      <c r="T305" s="789"/>
      <c r="U305" s="789"/>
      <c r="V305" s="789"/>
      <c r="W305" s="789"/>
      <c r="X305" s="789"/>
      <c r="Y305" s="789"/>
      <c r="Z305" s="789"/>
      <c r="AA305" s="789"/>
      <c r="AB305" s="789"/>
      <c r="AC305" s="789"/>
      <c r="AD305" s="789"/>
      <c r="AE305" s="789"/>
      <c r="AF305" s="789"/>
      <c r="AG305" s="789"/>
      <c r="AH305" s="789"/>
      <c r="AI305" s="789"/>
      <c r="AJ305" s="789"/>
      <c r="AK305" s="789"/>
      <c r="AL305" s="789"/>
      <c r="AM305" s="789"/>
      <c r="AN305" s="789"/>
      <c r="AO305" s="792"/>
      <c r="AP305" s="792"/>
      <c r="AQ305" s="789"/>
      <c r="AR305" s="789"/>
      <c r="AS305" s="789"/>
      <c r="AT305" s="789"/>
      <c r="AU305" s="789"/>
      <c r="AV305" s="791"/>
      <c r="AW305" s="793"/>
      <c r="AX305" s="793"/>
      <c r="AY305" s="793"/>
      <c r="AZ305" s="793"/>
      <c r="BA305" s="793"/>
      <c r="BB305" s="793"/>
      <c r="BC305" s="793"/>
      <c r="BD305" s="793"/>
      <c r="BE305" s="793"/>
      <c r="BF305" s="789"/>
      <c r="BG305" s="788"/>
      <c r="BH305" s="789"/>
    </row>
    <row r="306" spans="2:60" s="834" customFormat="1" ht="114" customHeight="1">
      <c r="B306" s="789"/>
      <c r="C306" s="788"/>
      <c r="D306" s="789"/>
      <c r="E306" s="610"/>
      <c r="F306" s="611"/>
      <c r="G306" s="789"/>
      <c r="H306" s="789"/>
      <c r="I306" s="789"/>
      <c r="J306" s="789"/>
      <c r="K306" s="789"/>
      <c r="L306" s="789"/>
      <c r="M306" s="789"/>
      <c r="N306" s="789"/>
      <c r="O306" s="789"/>
      <c r="P306" s="789"/>
      <c r="Q306" s="789"/>
      <c r="R306" s="789"/>
      <c r="S306" s="789"/>
      <c r="T306" s="789"/>
      <c r="U306" s="789"/>
      <c r="V306" s="789"/>
      <c r="W306" s="789"/>
      <c r="X306" s="789"/>
      <c r="Y306" s="789"/>
      <c r="Z306" s="789"/>
      <c r="AA306" s="789"/>
      <c r="AB306" s="789"/>
      <c r="AC306" s="789"/>
      <c r="AD306" s="789"/>
      <c r="AE306" s="789"/>
      <c r="AF306" s="789"/>
      <c r="AG306" s="789"/>
      <c r="AH306" s="789"/>
      <c r="AI306" s="789"/>
      <c r="AJ306" s="789"/>
      <c r="AK306" s="789"/>
      <c r="AL306" s="789"/>
      <c r="AM306" s="789"/>
      <c r="AN306" s="789"/>
      <c r="AO306" s="792"/>
      <c r="AP306" s="792"/>
      <c r="AQ306" s="789"/>
      <c r="AR306" s="789"/>
      <c r="AS306" s="789"/>
      <c r="AT306" s="789"/>
      <c r="AU306" s="789"/>
      <c r="AV306" s="791"/>
      <c r="AW306" s="793"/>
      <c r="AX306" s="793"/>
      <c r="AY306" s="793"/>
      <c r="AZ306" s="793"/>
      <c r="BA306" s="793"/>
      <c r="BB306" s="793"/>
      <c r="BC306" s="793"/>
      <c r="BD306" s="793"/>
      <c r="BE306" s="793"/>
      <c r="BF306" s="789"/>
      <c r="BG306" s="788"/>
      <c r="BH306" s="789"/>
    </row>
    <row r="307" spans="2:60" s="834" customFormat="1" ht="114" customHeight="1">
      <c r="B307" s="789"/>
      <c r="C307" s="788"/>
      <c r="D307" s="789"/>
      <c r="E307" s="610"/>
      <c r="F307" s="611"/>
      <c r="G307" s="789"/>
      <c r="H307" s="789"/>
      <c r="I307" s="789"/>
      <c r="J307" s="789"/>
      <c r="K307" s="789"/>
      <c r="L307" s="789"/>
      <c r="M307" s="789"/>
      <c r="N307" s="789"/>
      <c r="O307" s="789"/>
      <c r="P307" s="789"/>
      <c r="Q307" s="789"/>
      <c r="R307" s="789"/>
      <c r="S307" s="789"/>
      <c r="T307" s="789"/>
      <c r="U307" s="789"/>
      <c r="V307" s="789"/>
      <c r="W307" s="789"/>
      <c r="X307" s="789"/>
      <c r="Y307" s="789"/>
      <c r="Z307" s="789"/>
      <c r="AA307" s="789"/>
      <c r="AB307" s="789"/>
      <c r="AC307" s="789"/>
      <c r="AD307" s="789"/>
      <c r="AE307" s="789"/>
      <c r="AF307" s="789"/>
      <c r="AG307" s="789"/>
      <c r="AH307" s="789"/>
      <c r="AI307" s="789"/>
      <c r="AJ307" s="789"/>
      <c r="AK307" s="789"/>
      <c r="AL307" s="789"/>
      <c r="AM307" s="789"/>
      <c r="AN307" s="789"/>
      <c r="AO307" s="792"/>
      <c r="AP307" s="792"/>
      <c r="AQ307" s="789"/>
      <c r="AR307" s="789"/>
      <c r="AS307" s="789"/>
      <c r="AT307" s="789"/>
      <c r="AU307" s="789"/>
      <c r="AV307" s="791"/>
      <c r="AW307" s="793"/>
      <c r="AX307" s="793"/>
      <c r="AY307" s="793"/>
      <c r="AZ307" s="793"/>
      <c r="BA307" s="793"/>
      <c r="BB307" s="793"/>
      <c r="BC307" s="793"/>
      <c r="BD307" s="793"/>
      <c r="BE307" s="793"/>
      <c r="BF307" s="789"/>
      <c r="BG307" s="788"/>
      <c r="BH307" s="789"/>
    </row>
    <row r="308" spans="2:60" s="834" customFormat="1" ht="114" customHeight="1">
      <c r="B308" s="789"/>
      <c r="C308" s="788"/>
      <c r="D308" s="789"/>
      <c r="E308" s="610"/>
      <c r="F308" s="611"/>
      <c r="G308" s="789"/>
      <c r="H308" s="789"/>
      <c r="I308" s="789"/>
      <c r="J308" s="789"/>
      <c r="K308" s="789"/>
      <c r="L308" s="789"/>
      <c r="M308" s="789"/>
      <c r="N308" s="789"/>
      <c r="O308" s="789"/>
      <c r="P308" s="789"/>
      <c r="Q308" s="789"/>
      <c r="R308" s="789"/>
      <c r="S308" s="789"/>
      <c r="T308" s="789"/>
      <c r="U308" s="789"/>
      <c r="V308" s="789"/>
      <c r="W308" s="789"/>
      <c r="X308" s="789"/>
      <c r="Y308" s="789"/>
      <c r="Z308" s="789"/>
      <c r="AA308" s="789"/>
      <c r="AB308" s="789"/>
      <c r="AC308" s="789"/>
      <c r="AD308" s="789"/>
      <c r="AE308" s="789"/>
      <c r="AF308" s="789"/>
      <c r="AG308" s="789"/>
      <c r="AH308" s="789"/>
      <c r="AI308" s="789"/>
      <c r="AJ308" s="789"/>
      <c r="AK308" s="789"/>
      <c r="AL308" s="789"/>
      <c r="AM308" s="789"/>
      <c r="AN308" s="789"/>
      <c r="AO308" s="792"/>
      <c r="AP308" s="792"/>
      <c r="AQ308" s="789"/>
      <c r="AR308" s="789"/>
      <c r="AS308" s="789"/>
      <c r="AT308" s="789"/>
      <c r="AU308" s="789"/>
      <c r="AV308" s="791"/>
      <c r="AW308" s="793"/>
      <c r="AX308" s="793"/>
      <c r="AY308" s="793"/>
      <c r="AZ308" s="793"/>
      <c r="BA308" s="793"/>
      <c r="BB308" s="793"/>
      <c r="BC308" s="793"/>
      <c r="BD308" s="793"/>
      <c r="BE308" s="793"/>
      <c r="BF308" s="789"/>
      <c r="BG308" s="788"/>
      <c r="BH308" s="789"/>
    </row>
    <row r="309" spans="2:60" s="834" customFormat="1" ht="114" customHeight="1">
      <c r="B309" s="789"/>
      <c r="C309" s="788"/>
      <c r="D309" s="789"/>
      <c r="E309" s="610"/>
      <c r="F309" s="611"/>
      <c r="G309" s="789"/>
      <c r="H309" s="789"/>
      <c r="I309" s="789"/>
      <c r="J309" s="789"/>
      <c r="K309" s="789"/>
      <c r="L309" s="789"/>
      <c r="M309" s="789"/>
      <c r="N309" s="789"/>
      <c r="O309" s="789"/>
      <c r="P309" s="789"/>
      <c r="Q309" s="789"/>
      <c r="R309" s="789"/>
      <c r="S309" s="789"/>
      <c r="T309" s="789"/>
      <c r="U309" s="789"/>
      <c r="V309" s="789"/>
      <c r="W309" s="789"/>
      <c r="X309" s="789"/>
      <c r="Y309" s="789"/>
      <c r="Z309" s="789"/>
      <c r="AA309" s="789"/>
      <c r="AB309" s="789"/>
      <c r="AC309" s="789"/>
      <c r="AD309" s="789"/>
      <c r="AE309" s="789"/>
      <c r="AF309" s="789"/>
      <c r="AG309" s="789"/>
      <c r="AH309" s="789"/>
      <c r="AI309" s="789"/>
      <c r="AJ309" s="789"/>
      <c r="AK309" s="789"/>
      <c r="AL309" s="789"/>
      <c r="AM309" s="789"/>
      <c r="AN309" s="789"/>
      <c r="AO309" s="792"/>
      <c r="AP309" s="792"/>
      <c r="AQ309" s="789"/>
      <c r="AR309" s="789"/>
      <c r="AS309" s="789"/>
      <c r="AT309" s="789"/>
      <c r="AU309" s="789"/>
      <c r="AV309" s="791"/>
      <c r="AW309" s="793"/>
      <c r="AX309" s="793"/>
      <c r="AY309" s="793"/>
      <c r="AZ309" s="793"/>
      <c r="BA309" s="793"/>
      <c r="BB309" s="793"/>
      <c r="BC309" s="793"/>
      <c r="BD309" s="793"/>
      <c r="BE309" s="793"/>
      <c r="BF309" s="789"/>
      <c r="BG309" s="788"/>
      <c r="BH309" s="789"/>
    </row>
    <row r="310" spans="2:60" s="834" customFormat="1" ht="114" customHeight="1">
      <c r="B310" s="789"/>
      <c r="C310" s="788"/>
      <c r="D310" s="789"/>
      <c r="E310" s="610"/>
      <c r="F310" s="611"/>
      <c r="G310" s="789"/>
      <c r="H310" s="789"/>
      <c r="I310" s="789"/>
      <c r="J310" s="789"/>
      <c r="K310" s="789"/>
      <c r="L310" s="789"/>
      <c r="M310" s="789"/>
      <c r="N310" s="789"/>
      <c r="O310" s="789"/>
      <c r="P310" s="789"/>
      <c r="Q310" s="789"/>
      <c r="R310" s="789"/>
      <c r="S310" s="789"/>
      <c r="T310" s="789"/>
      <c r="U310" s="789"/>
      <c r="V310" s="789"/>
      <c r="W310" s="789"/>
      <c r="X310" s="789"/>
      <c r="Y310" s="789"/>
      <c r="Z310" s="789"/>
      <c r="AA310" s="789"/>
      <c r="AB310" s="789"/>
      <c r="AC310" s="789"/>
      <c r="AD310" s="789"/>
      <c r="AE310" s="789"/>
      <c r="AF310" s="789"/>
      <c r="AG310" s="789"/>
      <c r="AH310" s="789"/>
      <c r="AI310" s="789"/>
      <c r="AJ310" s="789"/>
      <c r="AK310" s="789"/>
      <c r="AL310" s="789"/>
      <c r="AM310" s="789"/>
      <c r="AN310" s="789"/>
      <c r="AO310" s="792"/>
      <c r="AP310" s="792"/>
      <c r="AQ310" s="789"/>
      <c r="AR310" s="789"/>
      <c r="AS310" s="789"/>
      <c r="AT310" s="789"/>
      <c r="AU310" s="789"/>
      <c r="AV310" s="791"/>
      <c r="AW310" s="793"/>
      <c r="AX310" s="793"/>
      <c r="AY310" s="793"/>
      <c r="AZ310" s="793"/>
      <c r="BA310" s="793"/>
      <c r="BB310" s="793"/>
      <c r="BC310" s="793"/>
      <c r="BD310" s="793"/>
      <c r="BE310" s="793"/>
      <c r="BF310" s="789"/>
      <c r="BG310" s="788"/>
      <c r="BH310" s="789"/>
    </row>
    <row r="311" spans="2:60" s="834" customFormat="1" ht="114" customHeight="1">
      <c r="B311" s="789"/>
      <c r="C311" s="788"/>
      <c r="D311" s="789"/>
      <c r="E311" s="610"/>
      <c r="F311" s="611"/>
      <c r="G311" s="789"/>
      <c r="H311" s="789"/>
      <c r="I311" s="789"/>
      <c r="J311" s="789"/>
      <c r="K311" s="789"/>
      <c r="L311" s="789"/>
      <c r="M311" s="789"/>
      <c r="N311" s="789"/>
      <c r="O311" s="789"/>
      <c r="P311" s="789"/>
      <c r="Q311" s="789"/>
      <c r="R311" s="789"/>
      <c r="S311" s="789"/>
      <c r="T311" s="789"/>
      <c r="U311" s="789"/>
      <c r="V311" s="789"/>
      <c r="W311" s="789"/>
      <c r="X311" s="789"/>
      <c r="Y311" s="789"/>
      <c r="Z311" s="789"/>
      <c r="AA311" s="789"/>
      <c r="AB311" s="789"/>
      <c r="AC311" s="789"/>
      <c r="AD311" s="789"/>
      <c r="AE311" s="789"/>
      <c r="AF311" s="789"/>
      <c r="AG311" s="789"/>
      <c r="AH311" s="789"/>
      <c r="AI311" s="789"/>
      <c r="AJ311" s="789"/>
      <c r="AK311" s="789"/>
      <c r="AL311" s="789"/>
      <c r="AM311" s="789"/>
      <c r="AN311" s="789"/>
      <c r="AO311" s="792"/>
      <c r="AP311" s="792"/>
      <c r="AQ311" s="789"/>
      <c r="AR311" s="789"/>
      <c r="AS311" s="789"/>
      <c r="AT311" s="789"/>
      <c r="AU311" s="789"/>
      <c r="AV311" s="791"/>
      <c r="AW311" s="793"/>
      <c r="AX311" s="793"/>
      <c r="AY311" s="793"/>
      <c r="AZ311" s="793"/>
      <c r="BA311" s="793"/>
      <c r="BB311" s="793"/>
      <c r="BC311" s="793"/>
      <c r="BD311" s="793"/>
      <c r="BE311" s="793"/>
      <c r="BF311" s="789"/>
      <c r="BG311" s="788"/>
      <c r="BH311" s="789"/>
    </row>
    <row r="312" spans="2:60" s="834" customFormat="1" ht="114" customHeight="1">
      <c r="B312" s="789"/>
      <c r="C312" s="788"/>
      <c r="D312" s="789"/>
      <c r="E312" s="610"/>
      <c r="F312" s="611"/>
      <c r="G312" s="789"/>
      <c r="H312" s="789"/>
      <c r="I312" s="789"/>
      <c r="J312" s="789"/>
      <c r="K312" s="789"/>
      <c r="L312" s="789"/>
      <c r="M312" s="789"/>
      <c r="N312" s="789"/>
      <c r="O312" s="789"/>
      <c r="P312" s="789"/>
      <c r="Q312" s="789"/>
      <c r="R312" s="789"/>
      <c r="S312" s="789"/>
      <c r="T312" s="789"/>
      <c r="U312" s="789"/>
      <c r="V312" s="789"/>
      <c r="W312" s="789"/>
      <c r="X312" s="789"/>
      <c r="Y312" s="789"/>
      <c r="Z312" s="789"/>
      <c r="AA312" s="789"/>
      <c r="AB312" s="789"/>
      <c r="AC312" s="789"/>
      <c r="AD312" s="789"/>
      <c r="AE312" s="789"/>
      <c r="AF312" s="789"/>
      <c r="AG312" s="789"/>
      <c r="AH312" s="789"/>
      <c r="AI312" s="789"/>
      <c r="AJ312" s="789"/>
      <c r="AK312" s="789"/>
      <c r="AL312" s="789"/>
      <c r="AM312" s="789"/>
      <c r="AN312" s="789"/>
      <c r="AO312" s="792"/>
      <c r="AP312" s="792"/>
      <c r="AQ312" s="789"/>
      <c r="AR312" s="789"/>
      <c r="AS312" s="789"/>
      <c r="AT312" s="789"/>
      <c r="AU312" s="789"/>
      <c r="AV312" s="791"/>
      <c r="AW312" s="793"/>
      <c r="AX312" s="793"/>
      <c r="AY312" s="793"/>
      <c r="AZ312" s="793"/>
      <c r="BA312" s="793"/>
      <c r="BB312" s="793"/>
      <c r="BC312" s="793"/>
      <c r="BD312" s="793"/>
      <c r="BE312" s="793"/>
      <c r="BF312" s="789"/>
      <c r="BG312" s="788"/>
      <c r="BH312" s="789"/>
    </row>
    <row r="313" spans="2:60" s="834" customFormat="1" ht="114" customHeight="1">
      <c r="B313" s="789"/>
      <c r="C313" s="788"/>
      <c r="D313" s="789"/>
      <c r="E313" s="610"/>
      <c r="F313" s="611"/>
      <c r="G313" s="789"/>
      <c r="H313" s="789"/>
      <c r="I313" s="789"/>
      <c r="J313" s="789"/>
      <c r="K313" s="789"/>
      <c r="L313" s="789"/>
      <c r="M313" s="789"/>
      <c r="N313" s="789"/>
      <c r="O313" s="789"/>
      <c r="P313" s="789"/>
      <c r="Q313" s="789"/>
      <c r="R313" s="789"/>
      <c r="S313" s="789"/>
      <c r="T313" s="789"/>
      <c r="U313" s="789"/>
      <c r="V313" s="789"/>
      <c r="W313" s="789"/>
      <c r="X313" s="789"/>
      <c r="Y313" s="789"/>
      <c r="Z313" s="789"/>
      <c r="AA313" s="789"/>
      <c r="AB313" s="789"/>
      <c r="AC313" s="789"/>
      <c r="AD313" s="789"/>
      <c r="AE313" s="789"/>
      <c r="AF313" s="789"/>
      <c r="AG313" s="789"/>
      <c r="AH313" s="789"/>
      <c r="AI313" s="789"/>
      <c r="AJ313" s="789"/>
      <c r="AK313" s="789"/>
      <c r="AL313" s="789"/>
      <c r="AM313" s="789"/>
      <c r="AN313" s="789"/>
      <c r="AO313" s="792"/>
      <c r="AP313" s="792"/>
      <c r="AQ313" s="789"/>
      <c r="AR313" s="789"/>
      <c r="AS313" s="789"/>
      <c r="AT313" s="789"/>
      <c r="AU313" s="789"/>
      <c r="AV313" s="791"/>
      <c r="AW313" s="793"/>
      <c r="AX313" s="793"/>
      <c r="AY313" s="793"/>
      <c r="AZ313" s="793"/>
      <c r="BA313" s="793"/>
      <c r="BB313" s="793"/>
      <c r="BC313" s="793"/>
      <c r="BD313" s="793"/>
      <c r="BE313" s="793"/>
      <c r="BF313" s="789"/>
      <c r="BG313" s="788"/>
      <c r="BH313" s="789"/>
    </row>
    <row r="314" spans="2:60" s="834" customFormat="1" ht="114" customHeight="1">
      <c r="B314" s="789"/>
      <c r="C314" s="788"/>
      <c r="D314" s="789"/>
      <c r="E314" s="610"/>
      <c r="F314" s="611"/>
      <c r="G314" s="789"/>
      <c r="H314" s="789"/>
      <c r="I314" s="789"/>
      <c r="J314" s="789"/>
      <c r="K314" s="789"/>
      <c r="L314" s="789"/>
      <c r="M314" s="789"/>
      <c r="N314" s="789"/>
      <c r="O314" s="789"/>
      <c r="P314" s="789"/>
      <c r="Q314" s="789"/>
      <c r="R314" s="789"/>
      <c r="S314" s="789"/>
      <c r="T314" s="789"/>
      <c r="U314" s="789"/>
      <c r="V314" s="789"/>
      <c r="W314" s="789"/>
      <c r="X314" s="789"/>
      <c r="Y314" s="789"/>
      <c r="Z314" s="789"/>
      <c r="AA314" s="789"/>
      <c r="AB314" s="789"/>
      <c r="AC314" s="789"/>
      <c r="AD314" s="789"/>
      <c r="AE314" s="789"/>
      <c r="AF314" s="789"/>
      <c r="AG314" s="789"/>
      <c r="AH314" s="789"/>
      <c r="AI314" s="789"/>
      <c r="AJ314" s="789"/>
      <c r="AK314" s="789"/>
      <c r="AL314" s="789"/>
      <c r="AM314" s="789"/>
      <c r="AN314" s="789"/>
      <c r="AO314" s="792"/>
      <c r="AP314" s="792"/>
      <c r="AQ314" s="789"/>
      <c r="AR314" s="789"/>
      <c r="AS314" s="789"/>
      <c r="AT314" s="789"/>
      <c r="AU314" s="789"/>
      <c r="AV314" s="791"/>
      <c r="AW314" s="793"/>
      <c r="AX314" s="793"/>
      <c r="AY314" s="793"/>
      <c r="AZ314" s="793"/>
      <c r="BA314" s="793"/>
      <c r="BB314" s="793"/>
      <c r="BC314" s="793"/>
      <c r="BD314" s="793"/>
      <c r="BE314" s="793"/>
      <c r="BF314" s="789"/>
      <c r="BG314" s="788"/>
      <c r="BH314" s="789"/>
    </row>
    <row r="315" spans="2:60" s="834" customFormat="1" ht="114" customHeight="1">
      <c r="B315" s="789"/>
      <c r="C315" s="788"/>
      <c r="D315" s="789"/>
      <c r="E315" s="610"/>
      <c r="F315" s="611"/>
      <c r="G315" s="789"/>
      <c r="H315" s="789"/>
      <c r="I315" s="789"/>
      <c r="J315" s="789"/>
      <c r="K315" s="789"/>
      <c r="L315" s="789"/>
      <c r="M315" s="789"/>
      <c r="N315" s="789"/>
      <c r="O315" s="789"/>
      <c r="P315" s="789"/>
      <c r="Q315" s="789"/>
      <c r="R315" s="789"/>
      <c r="S315" s="789"/>
      <c r="T315" s="789"/>
      <c r="U315" s="789"/>
      <c r="V315" s="789"/>
      <c r="W315" s="789"/>
      <c r="X315" s="789"/>
      <c r="Y315" s="789"/>
      <c r="Z315" s="789"/>
      <c r="AA315" s="789"/>
      <c r="AB315" s="789"/>
      <c r="AC315" s="789"/>
      <c r="AD315" s="789"/>
      <c r="AE315" s="789"/>
      <c r="AF315" s="789"/>
      <c r="AG315" s="789"/>
      <c r="AH315" s="789"/>
      <c r="AI315" s="789"/>
      <c r="AJ315" s="789"/>
      <c r="AK315" s="789"/>
      <c r="AL315" s="789"/>
      <c r="AM315" s="789"/>
      <c r="AN315" s="789"/>
      <c r="AO315" s="792"/>
      <c r="AP315" s="792"/>
      <c r="AQ315" s="789"/>
      <c r="AR315" s="789"/>
      <c r="AS315" s="789"/>
      <c r="AT315" s="789"/>
      <c r="AU315" s="789"/>
      <c r="AV315" s="791"/>
      <c r="AW315" s="793"/>
      <c r="AX315" s="793"/>
      <c r="AY315" s="793"/>
      <c r="AZ315" s="793"/>
      <c r="BA315" s="793"/>
      <c r="BB315" s="793"/>
      <c r="BC315" s="793"/>
      <c r="BD315" s="793"/>
      <c r="BE315" s="793"/>
      <c r="BF315" s="789"/>
      <c r="BG315" s="788"/>
      <c r="BH315" s="789"/>
    </row>
    <row r="316" spans="2:60" s="834" customFormat="1" ht="114" customHeight="1">
      <c r="B316" s="789"/>
      <c r="C316" s="788"/>
      <c r="D316" s="789"/>
      <c r="E316" s="610"/>
      <c r="F316" s="611"/>
      <c r="G316" s="789"/>
      <c r="H316" s="789"/>
      <c r="I316" s="789"/>
      <c r="J316" s="789"/>
      <c r="K316" s="789"/>
      <c r="L316" s="789"/>
      <c r="M316" s="789"/>
      <c r="N316" s="789"/>
      <c r="O316" s="789"/>
      <c r="P316" s="789"/>
      <c r="Q316" s="789"/>
      <c r="R316" s="789"/>
      <c r="S316" s="789"/>
      <c r="T316" s="789"/>
      <c r="U316" s="789"/>
      <c r="V316" s="789"/>
      <c r="W316" s="789"/>
      <c r="X316" s="789"/>
      <c r="Y316" s="789"/>
      <c r="Z316" s="789"/>
      <c r="AA316" s="789"/>
      <c r="AB316" s="789"/>
      <c r="AC316" s="789"/>
      <c r="AD316" s="789"/>
      <c r="AE316" s="789"/>
      <c r="AF316" s="789"/>
      <c r="AG316" s="789"/>
      <c r="AH316" s="789"/>
      <c r="AI316" s="789"/>
      <c r="AJ316" s="789"/>
      <c r="AK316" s="789"/>
      <c r="AL316" s="789"/>
      <c r="AM316" s="789"/>
      <c r="AN316" s="789"/>
      <c r="AO316" s="792"/>
      <c r="AP316" s="792"/>
      <c r="AQ316" s="789"/>
      <c r="AR316" s="789"/>
      <c r="AS316" s="789"/>
      <c r="AT316" s="789"/>
      <c r="AU316" s="789"/>
      <c r="AV316" s="791"/>
      <c r="AW316" s="793"/>
      <c r="AX316" s="793"/>
      <c r="AY316" s="793"/>
      <c r="AZ316" s="793"/>
      <c r="BA316" s="793"/>
      <c r="BB316" s="793"/>
      <c r="BC316" s="793"/>
      <c r="BD316" s="793"/>
      <c r="BE316" s="793"/>
      <c r="BF316" s="789"/>
      <c r="BG316" s="788"/>
      <c r="BH316" s="789"/>
    </row>
    <row r="317" spans="2:60" s="834" customFormat="1" ht="114" customHeight="1">
      <c r="B317" s="789"/>
      <c r="C317" s="788"/>
      <c r="D317" s="789"/>
      <c r="E317" s="610"/>
      <c r="F317" s="611"/>
      <c r="G317" s="789"/>
      <c r="H317" s="789"/>
      <c r="I317" s="789"/>
      <c r="J317" s="789"/>
      <c r="K317" s="789"/>
      <c r="L317" s="789"/>
      <c r="M317" s="789"/>
      <c r="N317" s="789"/>
      <c r="O317" s="789"/>
      <c r="P317" s="789"/>
      <c r="Q317" s="789"/>
      <c r="R317" s="789"/>
      <c r="S317" s="789"/>
      <c r="T317" s="789"/>
      <c r="U317" s="789"/>
      <c r="V317" s="789"/>
      <c r="W317" s="789"/>
      <c r="X317" s="789"/>
      <c r="Y317" s="789"/>
      <c r="Z317" s="789"/>
      <c r="AA317" s="789"/>
      <c r="AB317" s="789"/>
      <c r="AC317" s="789"/>
      <c r="AD317" s="789"/>
      <c r="AE317" s="789"/>
      <c r="AF317" s="789"/>
      <c r="AG317" s="789"/>
      <c r="AH317" s="789"/>
      <c r="AI317" s="789"/>
      <c r="AJ317" s="789"/>
      <c r="AK317" s="789"/>
      <c r="AL317" s="789"/>
      <c r="AM317" s="789"/>
      <c r="AN317" s="789"/>
      <c r="AO317" s="792"/>
      <c r="AP317" s="792"/>
      <c r="AQ317" s="789"/>
      <c r="AR317" s="789"/>
      <c r="AS317" s="789"/>
      <c r="AT317" s="789"/>
      <c r="AU317" s="789"/>
      <c r="AV317" s="791"/>
      <c r="AW317" s="793"/>
      <c r="AX317" s="793"/>
      <c r="AY317" s="793"/>
      <c r="AZ317" s="793"/>
      <c r="BA317" s="793"/>
      <c r="BB317" s="793"/>
      <c r="BC317" s="793"/>
      <c r="BD317" s="793"/>
      <c r="BE317" s="793"/>
      <c r="BF317" s="789"/>
      <c r="BG317" s="788"/>
      <c r="BH317" s="789"/>
    </row>
    <row r="318" spans="2:60" s="834" customFormat="1" ht="114" customHeight="1">
      <c r="B318" s="789"/>
      <c r="C318" s="788"/>
      <c r="D318" s="789"/>
      <c r="E318" s="610"/>
      <c r="F318" s="611"/>
      <c r="G318" s="789"/>
      <c r="H318" s="789"/>
      <c r="I318" s="789"/>
      <c r="J318" s="789"/>
      <c r="K318" s="789"/>
      <c r="L318" s="789"/>
      <c r="M318" s="789"/>
      <c r="N318" s="789"/>
      <c r="O318" s="789"/>
      <c r="P318" s="789"/>
      <c r="Q318" s="789"/>
      <c r="R318" s="789"/>
      <c r="S318" s="789"/>
      <c r="T318" s="789"/>
      <c r="U318" s="789"/>
      <c r="V318" s="789"/>
      <c r="W318" s="789"/>
      <c r="X318" s="789"/>
      <c r="Y318" s="789"/>
      <c r="Z318" s="789"/>
      <c r="AA318" s="789"/>
      <c r="AB318" s="789"/>
      <c r="AC318" s="789"/>
      <c r="AD318" s="789"/>
      <c r="AE318" s="789"/>
      <c r="AF318" s="789"/>
      <c r="AG318" s="789"/>
      <c r="AH318" s="789"/>
      <c r="AI318" s="789"/>
      <c r="AJ318" s="789"/>
      <c r="AK318" s="789"/>
      <c r="AL318" s="789"/>
      <c r="AM318" s="789"/>
      <c r="AN318" s="789"/>
      <c r="AO318" s="792"/>
      <c r="AP318" s="792"/>
      <c r="AQ318" s="789"/>
      <c r="AR318" s="789"/>
      <c r="AS318" s="789"/>
      <c r="AT318" s="789"/>
      <c r="AU318" s="789"/>
      <c r="AV318" s="791"/>
      <c r="AW318" s="793"/>
      <c r="AX318" s="793"/>
      <c r="AY318" s="793"/>
      <c r="AZ318" s="793"/>
      <c r="BA318" s="793"/>
      <c r="BB318" s="793"/>
      <c r="BC318" s="793"/>
      <c r="BD318" s="793"/>
      <c r="BE318" s="793"/>
      <c r="BF318" s="789"/>
      <c r="BG318" s="788"/>
      <c r="BH318" s="789"/>
    </row>
    <row r="319" spans="2:60" s="834" customFormat="1" ht="114" customHeight="1">
      <c r="B319" s="789"/>
      <c r="C319" s="788"/>
      <c r="D319" s="789"/>
      <c r="E319" s="610"/>
      <c r="F319" s="611"/>
      <c r="G319" s="789"/>
      <c r="H319" s="789"/>
      <c r="I319" s="789"/>
      <c r="J319" s="789"/>
      <c r="K319" s="789"/>
      <c r="L319" s="789"/>
      <c r="M319" s="789"/>
      <c r="N319" s="789"/>
      <c r="O319" s="789"/>
      <c r="P319" s="789"/>
      <c r="Q319" s="789"/>
      <c r="R319" s="789"/>
      <c r="S319" s="789"/>
      <c r="T319" s="789"/>
      <c r="U319" s="789"/>
      <c r="V319" s="789"/>
      <c r="W319" s="789"/>
      <c r="X319" s="789"/>
      <c r="Y319" s="789"/>
      <c r="Z319" s="789"/>
      <c r="AA319" s="789"/>
      <c r="AB319" s="789"/>
      <c r="AC319" s="789"/>
      <c r="AD319" s="789"/>
      <c r="AE319" s="789"/>
      <c r="AF319" s="789"/>
      <c r="AG319" s="789"/>
      <c r="AH319" s="789"/>
      <c r="AI319" s="789"/>
      <c r="AJ319" s="789"/>
      <c r="AK319" s="789"/>
      <c r="AL319" s="789"/>
      <c r="AM319" s="789"/>
      <c r="AN319" s="789"/>
      <c r="AO319" s="792"/>
      <c r="AP319" s="792"/>
      <c r="AQ319" s="789"/>
      <c r="AR319" s="789"/>
      <c r="AS319" s="789"/>
      <c r="AT319" s="789"/>
      <c r="AU319" s="789"/>
      <c r="AV319" s="791"/>
      <c r="AW319" s="793"/>
      <c r="AX319" s="793"/>
      <c r="AY319" s="793"/>
      <c r="AZ319" s="793"/>
      <c r="BA319" s="793"/>
      <c r="BB319" s="793"/>
      <c r="BC319" s="793"/>
      <c r="BD319" s="793"/>
      <c r="BE319" s="793"/>
      <c r="BF319" s="789"/>
      <c r="BG319" s="788"/>
      <c r="BH319" s="789"/>
    </row>
    <row r="320" spans="2:60" s="834" customFormat="1" ht="114" customHeight="1">
      <c r="B320" s="789"/>
      <c r="C320" s="788"/>
      <c r="D320" s="789"/>
      <c r="E320" s="610"/>
      <c r="F320" s="611"/>
      <c r="G320" s="789"/>
      <c r="H320" s="789"/>
      <c r="I320" s="789"/>
      <c r="J320" s="789"/>
      <c r="K320" s="789"/>
      <c r="L320" s="789"/>
      <c r="M320" s="789"/>
      <c r="N320" s="789"/>
      <c r="O320" s="789"/>
      <c r="P320" s="789"/>
      <c r="Q320" s="789"/>
      <c r="R320" s="789"/>
      <c r="S320" s="789"/>
      <c r="T320" s="789"/>
      <c r="U320" s="789"/>
      <c r="V320" s="789"/>
      <c r="W320" s="789"/>
      <c r="X320" s="789"/>
      <c r="Y320" s="789"/>
      <c r="Z320" s="789"/>
      <c r="AA320" s="789"/>
      <c r="AB320" s="789"/>
      <c r="AC320" s="789"/>
      <c r="AD320" s="789"/>
      <c r="AE320" s="789"/>
      <c r="AF320" s="789"/>
      <c r="AG320" s="789"/>
      <c r="AH320" s="789"/>
      <c r="AI320" s="789"/>
      <c r="AJ320" s="789"/>
      <c r="AK320" s="789"/>
      <c r="AL320" s="789"/>
      <c r="AM320" s="789"/>
      <c r="AN320" s="789"/>
      <c r="AO320" s="792"/>
      <c r="AP320" s="792"/>
      <c r="AQ320" s="789"/>
      <c r="AR320" s="789"/>
      <c r="AS320" s="789"/>
      <c r="AT320" s="789"/>
      <c r="AU320" s="789"/>
      <c r="AV320" s="791"/>
      <c r="AW320" s="793"/>
      <c r="AX320" s="793"/>
      <c r="AY320" s="793"/>
      <c r="AZ320" s="793"/>
      <c r="BA320" s="793"/>
      <c r="BB320" s="793"/>
      <c r="BC320" s="793"/>
      <c r="BD320" s="793"/>
      <c r="BE320" s="793"/>
      <c r="BF320" s="789"/>
      <c r="BG320" s="788"/>
      <c r="BH320" s="789"/>
    </row>
    <row r="321" spans="2:60" s="834" customFormat="1" ht="114" customHeight="1">
      <c r="B321" s="789"/>
      <c r="C321" s="788"/>
      <c r="D321" s="789"/>
      <c r="E321" s="610"/>
      <c r="F321" s="611"/>
      <c r="G321" s="789"/>
      <c r="H321" s="789"/>
      <c r="I321" s="789"/>
      <c r="J321" s="789"/>
      <c r="K321" s="789"/>
      <c r="L321" s="789"/>
      <c r="M321" s="789"/>
      <c r="N321" s="789"/>
      <c r="O321" s="789"/>
      <c r="P321" s="789"/>
      <c r="Q321" s="789"/>
      <c r="R321" s="789"/>
      <c r="S321" s="789"/>
      <c r="T321" s="789"/>
      <c r="U321" s="789"/>
      <c r="V321" s="789"/>
      <c r="W321" s="789"/>
      <c r="X321" s="789"/>
      <c r="Y321" s="789"/>
      <c r="Z321" s="789"/>
      <c r="AA321" s="789"/>
      <c r="AB321" s="789"/>
      <c r="AC321" s="789"/>
      <c r="AD321" s="789"/>
      <c r="AE321" s="789"/>
      <c r="AF321" s="789"/>
      <c r="AG321" s="789"/>
      <c r="AH321" s="789"/>
      <c r="AI321" s="789"/>
      <c r="AJ321" s="789"/>
      <c r="AK321" s="789"/>
      <c r="AL321" s="789"/>
      <c r="AM321" s="789"/>
      <c r="AN321" s="789"/>
      <c r="AO321" s="792"/>
      <c r="AP321" s="792"/>
      <c r="AQ321" s="789"/>
      <c r="AR321" s="789"/>
      <c r="AS321" s="789"/>
      <c r="AT321" s="789"/>
      <c r="AU321" s="789"/>
      <c r="AV321" s="791"/>
      <c r="AW321" s="793"/>
      <c r="AX321" s="793"/>
      <c r="AY321" s="793"/>
      <c r="AZ321" s="793"/>
      <c r="BA321" s="793"/>
      <c r="BB321" s="793"/>
      <c r="BC321" s="793"/>
      <c r="BD321" s="793"/>
      <c r="BE321" s="793"/>
      <c r="BF321" s="789"/>
      <c r="BG321" s="788"/>
      <c r="BH321" s="789"/>
    </row>
    <row r="322" spans="2:60" s="834" customFormat="1" ht="114" customHeight="1">
      <c r="B322" s="789"/>
      <c r="C322" s="788"/>
      <c r="D322" s="789"/>
      <c r="E322" s="610"/>
      <c r="F322" s="611"/>
      <c r="G322" s="789"/>
      <c r="H322" s="789"/>
      <c r="I322" s="789"/>
      <c r="J322" s="789"/>
      <c r="K322" s="789"/>
      <c r="L322" s="789"/>
      <c r="M322" s="789"/>
      <c r="N322" s="789"/>
      <c r="O322" s="789"/>
      <c r="P322" s="789"/>
      <c r="Q322" s="789"/>
      <c r="R322" s="789"/>
      <c r="S322" s="789"/>
      <c r="T322" s="789"/>
      <c r="U322" s="789"/>
      <c r="V322" s="789"/>
      <c r="W322" s="789"/>
      <c r="X322" s="789"/>
      <c r="Y322" s="789"/>
      <c r="Z322" s="789"/>
      <c r="AA322" s="789"/>
      <c r="AB322" s="789"/>
      <c r="AC322" s="789"/>
      <c r="AD322" s="789"/>
      <c r="AE322" s="789"/>
      <c r="AF322" s="789"/>
      <c r="AG322" s="789"/>
      <c r="AH322" s="789"/>
      <c r="AI322" s="789"/>
      <c r="AJ322" s="789"/>
      <c r="AK322" s="789"/>
      <c r="AL322" s="789"/>
      <c r="AM322" s="789"/>
      <c r="AN322" s="789"/>
      <c r="AO322" s="792"/>
      <c r="AP322" s="792"/>
      <c r="AQ322" s="789"/>
      <c r="AR322" s="789"/>
      <c r="AS322" s="789"/>
      <c r="AT322" s="789"/>
      <c r="AU322" s="789"/>
      <c r="AV322" s="791"/>
      <c r="AW322" s="793"/>
      <c r="AX322" s="793"/>
      <c r="AY322" s="793"/>
      <c r="AZ322" s="793"/>
      <c r="BA322" s="793"/>
      <c r="BB322" s="793"/>
      <c r="BC322" s="793"/>
      <c r="BD322" s="793"/>
      <c r="BE322" s="793"/>
      <c r="BF322" s="789"/>
      <c r="BG322" s="788"/>
      <c r="BH322" s="789"/>
    </row>
    <row r="323" spans="2:60" s="834" customFormat="1" ht="114" customHeight="1">
      <c r="B323" s="789"/>
      <c r="C323" s="788"/>
      <c r="D323" s="789"/>
      <c r="E323" s="610"/>
      <c r="F323" s="611"/>
      <c r="G323" s="789"/>
      <c r="H323" s="789"/>
      <c r="I323" s="789"/>
      <c r="J323" s="789"/>
      <c r="K323" s="789"/>
      <c r="L323" s="789"/>
      <c r="M323" s="789"/>
      <c r="N323" s="789"/>
      <c r="O323" s="789"/>
      <c r="P323" s="789"/>
      <c r="Q323" s="789"/>
      <c r="R323" s="789"/>
      <c r="S323" s="789"/>
      <c r="T323" s="789"/>
      <c r="U323" s="789"/>
      <c r="V323" s="789"/>
      <c r="W323" s="789"/>
      <c r="X323" s="789"/>
      <c r="Y323" s="789"/>
      <c r="Z323" s="789"/>
      <c r="AA323" s="789"/>
      <c r="AB323" s="789"/>
      <c r="AC323" s="789"/>
      <c r="AD323" s="789"/>
      <c r="AE323" s="789"/>
      <c r="AF323" s="789"/>
      <c r="AG323" s="789"/>
      <c r="AH323" s="789"/>
      <c r="AI323" s="789"/>
      <c r="AJ323" s="789"/>
      <c r="AK323" s="789"/>
      <c r="AL323" s="789"/>
      <c r="AM323" s="789"/>
      <c r="AN323" s="789"/>
      <c r="AO323" s="792"/>
      <c r="AP323" s="792"/>
      <c r="AQ323" s="789"/>
      <c r="AR323" s="789"/>
      <c r="AS323" s="789"/>
      <c r="AT323" s="789"/>
      <c r="AU323" s="789"/>
      <c r="AV323" s="791"/>
      <c r="AW323" s="793"/>
      <c r="AX323" s="793"/>
      <c r="AY323" s="793"/>
      <c r="AZ323" s="793"/>
      <c r="BA323" s="793"/>
      <c r="BB323" s="793"/>
      <c r="BC323" s="793"/>
      <c r="BD323" s="793"/>
      <c r="BE323" s="793"/>
      <c r="BF323" s="789"/>
      <c r="BG323" s="788"/>
      <c r="BH323" s="789"/>
    </row>
    <row r="324" spans="2:60" s="834" customFormat="1" ht="114" customHeight="1">
      <c r="B324" s="789"/>
      <c r="C324" s="788"/>
      <c r="D324" s="789"/>
      <c r="E324" s="610"/>
      <c r="F324" s="611"/>
      <c r="G324" s="789"/>
      <c r="H324" s="789"/>
      <c r="I324" s="789"/>
      <c r="J324" s="789"/>
      <c r="K324" s="789"/>
      <c r="L324" s="789"/>
      <c r="M324" s="789"/>
      <c r="N324" s="789"/>
      <c r="O324" s="789"/>
      <c r="P324" s="789"/>
      <c r="Q324" s="789"/>
      <c r="R324" s="789"/>
      <c r="S324" s="789"/>
      <c r="T324" s="789"/>
      <c r="U324" s="789"/>
      <c r="V324" s="789"/>
      <c r="W324" s="789"/>
      <c r="X324" s="789"/>
      <c r="Y324" s="789"/>
      <c r="Z324" s="789"/>
      <c r="AA324" s="789"/>
      <c r="AB324" s="789"/>
      <c r="AC324" s="789"/>
      <c r="AD324" s="789"/>
      <c r="AE324" s="789"/>
      <c r="AF324" s="789"/>
      <c r="AG324" s="789"/>
      <c r="AH324" s="789"/>
      <c r="AI324" s="789"/>
      <c r="AJ324" s="789"/>
      <c r="AK324" s="789"/>
      <c r="AL324" s="789"/>
      <c r="AM324" s="789"/>
      <c r="AN324" s="789"/>
      <c r="AO324" s="792"/>
      <c r="AP324" s="792"/>
      <c r="AQ324" s="789"/>
      <c r="AR324" s="789"/>
      <c r="AS324" s="789"/>
      <c r="AT324" s="789"/>
      <c r="AU324" s="789"/>
      <c r="AV324" s="791"/>
      <c r="AW324" s="793"/>
      <c r="AX324" s="793"/>
      <c r="AY324" s="793"/>
      <c r="AZ324" s="793"/>
      <c r="BA324" s="793"/>
      <c r="BB324" s="793"/>
      <c r="BC324" s="793"/>
      <c r="BD324" s="793"/>
      <c r="BE324" s="793"/>
      <c r="BF324" s="789"/>
      <c r="BG324" s="788"/>
      <c r="BH324" s="789"/>
    </row>
    <row r="325" spans="2:60" s="834" customFormat="1" ht="114" customHeight="1">
      <c r="B325" s="789"/>
      <c r="C325" s="788"/>
      <c r="D325" s="789"/>
      <c r="E325" s="610"/>
      <c r="F325" s="611"/>
      <c r="G325" s="789"/>
      <c r="H325" s="789"/>
      <c r="I325" s="789"/>
      <c r="J325" s="789"/>
      <c r="K325" s="789"/>
      <c r="L325" s="789"/>
      <c r="M325" s="789"/>
      <c r="N325" s="789"/>
      <c r="O325" s="789"/>
      <c r="P325" s="789"/>
      <c r="Q325" s="789"/>
      <c r="R325" s="789"/>
      <c r="S325" s="789"/>
      <c r="T325" s="789"/>
      <c r="U325" s="789"/>
      <c r="V325" s="789"/>
      <c r="W325" s="789"/>
      <c r="X325" s="789"/>
      <c r="Y325" s="789"/>
      <c r="Z325" s="789"/>
      <c r="AA325" s="789"/>
      <c r="AB325" s="789"/>
      <c r="AC325" s="789"/>
      <c r="AD325" s="789"/>
      <c r="AE325" s="789"/>
      <c r="AF325" s="789"/>
      <c r="AG325" s="789"/>
      <c r="AH325" s="789"/>
      <c r="AI325" s="789"/>
      <c r="AJ325" s="789"/>
      <c r="AK325" s="789"/>
      <c r="AL325" s="789"/>
      <c r="AM325" s="789"/>
      <c r="AN325" s="789"/>
      <c r="AO325" s="792"/>
      <c r="AP325" s="792"/>
      <c r="AQ325" s="789"/>
      <c r="AR325" s="789"/>
      <c r="AS325" s="789"/>
      <c r="AT325" s="789"/>
      <c r="AU325" s="789"/>
      <c r="AV325" s="791"/>
      <c r="AW325" s="793"/>
      <c r="AX325" s="793"/>
      <c r="AY325" s="793"/>
      <c r="AZ325" s="793"/>
      <c r="BA325" s="793"/>
      <c r="BB325" s="793"/>
      <c r="BC325" s="793"/>
      <c r="BD325" s="793"/>
      <c r="BE325" s="793"/>
      <c r="BF325" s="789"/>
      <c r="BG325" s="788"/>
      <c r="BH325" s="789"/>
    </row>
    <row r="326" spans="2:60" s="834" customFormat="1" ht="114" customHeight="1">
      <c r="B326" s="789"/>
      <c r="C326" s="788"/>
      <c r="D326" s="789"/>
      <c r="E326" s="610"/>
      <c r="F326" s="611"/>
      <c r="G326" s="789"/>
      <c r="H326" s="789"/>
      <c r="I326" s="789"/>
      <c r="J326" s="789"/>
      <c r="K326" s="789"/>
      <c r="L326" s="789"/>
      <c r="M326" s="789"/>
      <c r="N326" s="789"/>
      <c r="O326" s="789"/>
      <c r="P326" s="789"/>
      <c r="Q326" s="789"/>
      <c r="R326" s="789"/>
      <c r="S326" s="789"/>
      <c r="T326" s="789"/>
      <c r="U326" s="789"/>
      <c r="V326" s="789"/>
      <c r="W326" s="789"/>
      <c r="X326" s="789"/>
      <c r="Y326" s="789"/>
      <c r="Z326" s="789"/>
      <c r="AA326" s="789"/>
      <c r="AB326" s="789"/>
      <c r="AC326" s="789"/>
      <c r="AD326" s="789"/>
      <c r="AE326" s="789"/>
      <c r="AF326" s="789"/>
      <c r="AG326" s="789"/>
      <c r="AH326" s="789"/>
      <c r="AI326" s="789"/>
      <c r="AJ326" s="789"/>
      <c r="AK326" s="789"/>
      <c r="AL326" s="789"/>
      <c r="AM326" s="789"/>
      <c r="AN326" s="789"/>
      <c r="AO326" s="792"/>
      <c r="AP326" s="792"/>
      <c r="AQ326" s="789"/>
      <c r="AR326" s="789"/>
      <c r="AS326" s="789"/>
      <c r="AT326" s="789"/>
      <c r="AU326" s="789"/>
      <c r="AV326" s="791"/>
      <c r="AW326" s="793"/>
      <c r="AX326" s="793"/>
      <c r="AY326" s="793"/>
      <c r="AZ326" s="793"/>
      <c r="BA326" s="793"/>
      <c r="BB326" s="793"/>
      <c r="BC326" s="793"/>
      <c r="BD326" s="793"/>
      <c r="BE326" s="793"/>
      <c r="BF326" s="789"/>
      <c r="BG326" s="788"/>
      <c r="BH326" s="789"/>
    </row>
    <row r="327" spans="2:60" s="834" customFormat="1" ht="114" customHeight="1">
      <c r="B327" s="789"/>
      <c r="C327" s="788"/>
      <c r="D327" s="789"/>
      <c r="E327" s="610"/>
      <c r="F327" s="611"/>
      <c r="G327" s="789"/>
      <c r="H327" s="789"/>
      <c r="I327" s="789"/>
      <c r="J327" s="789"/>
      <c r="K327" s="789"/>
      <c r="L327" s="789"/>
      <c r="M327" s="789"/>
      <c r="N327" s="789"/>
      <c r="O327" s="789"/>
      <c r="P327" s="789"/>
      <c r="Q327" s="789"/>
      <c r="R327" s="789"/>
      <c r="S327" s="789"/>
      <c r="T327" s="789"/>
      <c r="U327" s="789"/>
      <c r="V327" s="789"/>
      <c r="W327" s="789"/>
      <c r="X327" s="789"/>
      <c r="Y327" s="789"/>
      <c r="Z327" s="789"/>
      <c r="AA327" s="789"/>
      <c r="AB327" s="789"/>
      <c r="AC327" s="789"/>
      <c r="AD327" s="789"/>
      <c r="AE327" s="789"/>
      <c r="AF327" s="789"/>
      <c r="AG327" s="789"/>
      <c r="AH327" s="789"/>
      <c r="AI327" s="789"/>
      <c r="AJ327" s="789"/>
      <c r="AK327" s="789"/>
      <c r="AL327" s="789"/>
      <c r="AM327" s="789"/>
      <c r="AN327" s="789"/>
      <c r="AO327" s="792"/>
      <c r="AP327" s="792"/>
      <c r="AQ327" s="789"/>
      <c r="AR327" s="789"/>
      <c r="AS327" s="789"/>
      <c r="AT327" s="789"/>
      <c r="AU327" s="789"/>
      <c r="AV327" s="791"/>
      <c r="AW327" s="793"/>
      <c r="AX327" s="793"/>
      <c r="AY327" s="793"/>
      <c r="AZ327" s="793"/>
      <c r="BA327" s="793"/>
      <c r="BB327" s="793"/>
      <c r="BC327" s="793"/>
      <c r="BD327" s="793"/>
      <c r="BE327" s="793"/>
      <c r="BF327" s="789"/>
      <c r="BG327" s="788"/>
      <c r="BH327" s="789"/>
    </row>
    <row r="328" spans="2:60" s="834" customFormat="1" ht="114" customHeight="1">
      <c r="B328" s="789"/>
      <c r="C328" s="788"/>
      <c r="D328" s="789"/>
      <c r="E328" s="610"/>
      <c r="F328" s="611"/>
      <c r="G328" s="789"/>
      <c r="H328" s="789"/>
      <c r="I328" s="789"/>
      <c r="J328" s="789"/>
      <c r="K328" s="789"/>
      <c r="L328" s="789"/>
      <c r="M328" s="789"/>
      <c r="N328" s="789"/>
      <c r="O328" s="789"/>
      <c r="P328" s="789"/>
      <c r="Q328" s="789"/>
      <c r="R328" s="789"/>
      <c r="S328" s="789"/>
      <c r="T328" s="789"/>
      <c r="U328" s="789"/>
      <c r="V328" s="789"/>
      <c r="W328" s="789"/>
      <c r="X328" s="789"/>
      <c r="Y328" s="789"/>
      <c r="Z328" s="789"/>
      <c r="AA328" s="789"/>
      <c r="AB328" s="789"/>
      <c r="AC328" s="789"/>
      <c r="AD328" s="789"/>
      <c r="AE328" s="789"/>
      <c r="AF328" s="789"/>
      <c r="AG328" s="789"/>
      <c r="AH328" s="789"/>
      <c r="AI328" s="789"/>
      <c r="AJ328" s="789"/>
      <c r="AK328" s="789"/>
      <c r="AL328" s="789"/>
      <c r="AM328" s="789"/>
      <c r="AN328" s="789"/>
      <c r="AO328" s="792"/>
      <c r="AP328" s="792"/>
      <c r="AQ328" s="789"/>
      <c r="AR328" s="789"/>
      <c r="AS328" s="789"/>
      <c r="AT328" s="789"/>
      <c r="AU328" s="789"/>
      <c r="AV328" s="791"/>
      <c r="AW328" s="793"/>
      <c r="AX328" s="793"/>
      <c r="AY328" s="793"/>
      <c r="AZ328" s="793"/>
      <c r="BA328" s="793"/>
      <c r="BB328" s="793"/>
      <c r="BC328" s="793"/>
      <c r="BD328" s="793"/>
      <c r="BE328" s="793"/>
      <c r="BF328" s="789"/>
      <c r="BG328" s="788"/>
      <c r="BH328" s="789"/>
    </row>
    <row r="329" spans="2:60" s="834" customFormat="1" ht="114" customHeight="1">
      <c r="B329" s="789"/>
      <c r="C329" s="788"/>
      <c r="D329" s="789"/>
      <c r="E329" s="610"/>
      <c r="F329" s="611"/>
      <c r="G329" s="789"/>
      <c r="H329" s="789"/>
      <c r="I329" s="789"/>
      <c r="J329" s="789"/>
      <c r="K329" s="789"/>
      <c r="L329" s="789"/>
      <c r="M329" s="789"/>
      <c r="N329" s="789"/>
      <c r="O329" s="789"/>
      <c r="P329" s="789"/>
      <c r="Q329" s="789"/>
      <c r="R329" s="789"/>
      <c r="S329" s="789"/>
      <c r="T329" s="789"/>
      <c r="U329" s="789"/>
      <c r="V329" s="789"/>
      <c r="W329" s="789"/>
      <c r="X329" s="789"/>
      <c r="Y329" s="789"/>
      <c r="Z329" s="789"/>
      <c r="AA329" s="789"/>
      <c r="AB329" s="789"/>
      <c r="AC329" s="789"/>
      <c r="AD329" s="789"/>
      <c r="AE329" s="789"/>
      <c r="AF329" s="789"/>
      <c r="AG329" s="789"/>
      <c r="AH329" s="789"/>
      <c r="AI329" s="789"/>
      <c r="AJ329" s="789"/>
      <c r="AK329" s="789"/>
      <c r="AL329" s="789"/>
      <c r="AM329" s="789"/>
      <c r="AN329" s="789"/>
      <c r="AO329" s="792"/>
      <c r="AP329" s="792"/>
      <c r="AQ329" s="789"/>
      <c r="AR329" s="789"/>
      <c r="AS329" s="789"/>
      <c r="AT329" s="789"/>
      <c r="AU329" s="789"/>
      <c r="AV329" s="791"/>
      <c r="AW329" s="793"/>
      <c r="AX329" s="793"/>
      <c r="AY329" s="793"/>
      <c r="AZ329" s="793"/>
      <c r="BA329" s="793"/>
      <c r="BB329" s="793"/>
      <c r="BC329" s="793"/>
      <c r="BD329" s="793"/>
      <c r="BE329" s="793"/>
      <c r="BF329" s="789"/>
      <c r="BG329" s="788"/>
      <c r="BH329" s="789"/>
    </row>
    <row r="330" spans="2:60" s="834" customFormat="1" ht="114" customHeight="1">
      <c r="B330" s="789"/>
      <c r="C330" s="788"/>
      <c r="D330" s="789"/>
      <c r="E330" s="610"/>
      <c r="F330" s="611"/>
      <c r="G330" s="789"/>
      <c r="H330" s="789"/>
      <c r="I330" s="789"/>
      <c r="J330" s="789"/>
      <c r="K330" s="789"/>
      <c r="L330" s="789"/>
      <c r="M330" s="789"/>
      <c r="N330" s="789"/>
      <c r="O330" s="789"/>
      <c r="P330" s="789"/>
      <c r="Q330" s="789"/>
      <c r="R330" s="789"/>
      <c r="S330" s="789"/>
      <c r="T330" s="789"/>
      <c r="U330" s="789"/>
      <c r="V330" s="789"/>
      <c r="W330" s="789"/>
      <c r="X330" s="789"/>
      <c r="Y330" s="789"/>
      <c r="Z330" s="789"/>
      <c r="AA330" s="789"/>
      <c r="AB330" s="789"/>
      <c r="AC330" s="789"/>
      <c r="AD330" s="789"/>
      <c r="AE330" s="789"/>
      <c r="AF330" s="789"/>
      <c r="AG330" s="789"/>
      <c r="AH330" s="789"/>
      <c r="AI330" s="789"/>
      <c r="AJ330" s="789"/>
      <c r="AK330" s="789"/>
      <c r="AL330" s="789"/>
      <c r="AM330" s="789"/>
      <c r="AN330" s="789"/>
      <c r="AO330" s="792"/>
      <c r="AP330" s="792"/>
      <c r="AQ330" s="789"/>
      <c r="AR330" s="789"/>
      <c r="AS330" s="789"/>
      <c r="AT330" s="789"/>
      <c r="AU330" s="789"/>
      <c r="AV330" s="791"/>
      <c r="AW330" s="793"/>
      <c r="AX330" s="793"/>
      <c r="AY330" s="793"/>
      <c r="AZ330" s="793"/>
      <c r="BA330" s="793"/>
      <c r="BB330" s="793"/>
      <c r="BC330" s="793"/>
      <c r="BD330" s="793"/>
      <c r="BE330" s="793"/>
      <c r="BF330" s="789"/>
      <c r="BG330" s="788"/>
      <c r="BH330" s="789"/>
    </row>
    <row r="331" spans="2:60" s="834" customFormat="1" ht="114" customHeight="1">
      <c r="B331" s="789"/>
      <c r="C331" s="788"/>
      <c r="D331" s="789"/>
      <c r="E331" s="610"/>
      <c r="F331" s="611"/>
      <c r="G331" s="789"/>
      <c r="H331" s="789"/>
      <c r="I331" s="789"/>
      <c r="J331" s="789"/>
      <c r="K331" s="789"/>
      <c r="L331" s="789"/>
      <c r="M331" s="789"/>
      <c r="N331" s="789"/>
      <c r="O331" s="789"/>
      <c r="P331" s="789"/>
      <c r="Q331" s="789"/>
      <c r="R331" s="789"/>
      <c r="S331" s="789"/>
      <c r="T331" s="789"/>
      <c r="U331" s="789"/>
      <c r="V331" s="789"/>
      <c r="W331" s="789"/>
      <c r="X331" s="789"/>
      <c r="Y331" s="789"/>
      <c r="Z331" s="789"/>
      <c r="AA331" s="789"/>
      <c r="AB331" s="789"/>
      <c r="AC331" s="789"/>
      <c r="AD331" s="789"/>
      <c r="AE331" s="789"/>
      <c r="AF331" s="789"/>
      <c r="AG331" s="789"/>
      <c r="AH331" s="789"/>
      <c r="AI331" s="789"/>
      <c r="AJ331" s="789"/>
      <c r="AK331" s="789"/>
      <c r="AL331" s="789"/>
      <c r="AM331" s="789"/>
      <c r="AN331" s="789"/>
      <c r="AO331" s="792"/>
      <c r="AP331" s="792"/>
      <c r="AQ331" s="789"/>
      <c r="AR331" s="789"/>
      <c r="AS331" s="789"/>
      <c r="AT331" s="789"/>
      <c r="AU331" s="789"/>
      <c r="AV331" s="791"/>
      <c r="AW331" s="793"/>
      <c r="AX331" s="793"/>
      <c r="AY331" s="793"/>
      <c r="AZ331" s="793"/>
      <c r="BA331" s="793"/>
      <c r="BB331" s="793"/>
      <c r="BC331" s="793"/>
      <c r="BD331" s="793"/>
      <c r="BE331" s="793"/>
      <c r="BF331" s="789"/>
      <c r="BG331" s="788"/>
      <c r="BH331" s="789"/>
    </row>
    <row r="332" spans="2:60" s="834" customFormat="1" ht="114" customHeight="1">
      <c r="B332" s="789"/>
      <c r="C332" s="788"/>
      <c r="D332" s="789"/>
      <c r="E332" s="610"/>
      <c r="F332" s="611"/>
      <c r="G332" s="789"/>
      <c r="H332" s="789"/>
      <c r="I332" s="789"/>
      <c r="J332" s="789"/>
      <c r="K332" s="789"/>
      <c r="L332" s="789"/>
      <c r="M332" s="789"/>
      <c r="N332" s="789"/>
      <c r="O332" s="789"/>
      <c r="P332" s="789"/>
      <c r="Q332" s="789"/>
      <c r="R332" s="789"/>
      <c r="S332" s="789"/>
      <c r="T332" s="789"/>
      <c r="U332" s="789"/>
      <c r="V332" s="789"/>
      <c r="W332" s="789"/>
      <c r="X332" s="789"/>
      <c r="Y332" s="789"/>
      <c r="Z332" s="789"/>
      <c r="AA332" s="789"/>
      <c r="AB332" s="789"/>
      <c r="AC332" s="789"/>
      <c r="AD332" s="789"/>
      <c r="AE332" s="789"/>
      <c r="AF332" s="789"/>
      <c r="AG332" s="789"/>
      <c r="AH332" s="789"/>
      <c r="AI332" s="789"/>
      <c r="AJ332" s="789"/>
      <c r="AK332" s="789"/>
      <c r="AL332" s="789"/>
      <c r="AM332" s="789"/>
      <c r="AN332" s="789"/>
      <c r="AO332" s="792"/>
      <c r="AP332" s="792"/>
      <c r="AQ332" s="789"/>
      <c r="AR332" s="789"/>
      <c r="AS332" s="789"/>
      <c r="AT332" s="789"/>
      <c r="AU332" s="789"/>
      <c r="AV332" s="791"/>
      <c r="AW332" s="793"/>
      <c r="AX332" s="793"/>
      <c r="AY332" s="793"/>
      <c r="AZ332" s="793"/>
      <c r="BA332" s="793"/>
      <c r="BB332" s="793"/>
      <c r="BC332" s="793"/>
      <c r="BD332" s="793"/>
      <c r="BE332" s="793"/>
      <c r="BF332" s="789"/>
      <c r="BG332" s="788"/>
      <c r="BH332" s="789"/>
    </row>
    <row r="333" spans="2:60" s="834" customFormat="1" ht="114" customHeight="1">
      <c r="B333" s="789"/>
      <c r="C333" s="788"/>
      <c r="D333" s="789"/>
      <c r="E333" s="610"/>
      <c r="F333" s="611"/>
      <c r="G333" s="789"/>
      <c r="H333" s="789"/>
      <c r="I333" s="789"/>
      <c r="J333" s="789"/>
      <c r="K333" s="789"/>
      <c r="L333" s="789"/>
      <c r="M333" s="789"/>
      <c r="N333" s="789"/>
      <c r="O333" s="789"/>
      <c r="P333" s="789"/>
      <c r="Q333" s="789"/>
      <c r="R333" s="789"/>
      <c r="S333" s="789"/>
      <c r="T333" s="789"/>
      <c r="U333" s="789"/>
      <c r="V333" s="789"/>
      <c r="W333" s="789"/>
      <c r="X333" s="789"/>
      <c r="Y333" s="789"/>
      <c r="Z333" s="789"/>
      <c r="AA333" s="789"/>
      <c r="AB333" s="789"/>
      <c r="AC333" s="789"/>
      <c r="AD333" s="789"/>
      <c r="AE333" s="789"/>
      <c r="AF333" s="789"/>
      <c r="AG333" s="789"/>
      <c r="AH333" s="789"/>
      <c r="AI333" s="789"/>
      <c r="AJ333" s="789"/>
      <c r="AK333" s="789"/>
      <c r="AL333" s="789"/>
      <c r="AM333" s="789"/>
      <c r="AN333" s="789"/>
      <c r="AO333" s="792"/>
      <c r="AP333" s="792"/>
      <c r="AQ333" s="789"/>
      <c r="AR333" s="789"/>
      <c r="AS333" s="789"/>
      <c r="AT333" s="789"/>
      <c r="AU333" s="789"/>
      <c r="AV333" s="791"/>
      <c r="AW333" s="793"/>
      <c r="AX333" s="793"/>
      <c r="AY333" s="793"/>
      <c r="AZ333" s="793"/>
      <c r="BA333" s="793"/>
      <c r="BB333" s="793"/>
      <c r="BC333" s="793"/>
      <c r="BD333" s="793"/>
      <c r="BE333" s="793"/>
      <c r="BF333" s="789"/>
      <c r="BG333" s="788"/>
      <c r="BH333" s="789"/>
    </row>
    <row r="334" spans="2:60" s="834" customFormat="1" ht="114" customHeight="1">
      <c r="B334" s="789"/>
      <c r="C334" s="788"/>
      <c r="D334" s="789"/>
      <c r="E334" s="610"/>
      <c r="F334" s="611"/>
      <c r="G334" s="789"/>
      <c r="H334" s="789"/>
      <c r="I334" s="789"/>
      <c r="J334" s="789"/>
      <c r="K334" s="789"/>
      <c r="L334" s="789"/>
      <c r="M334" s="789"/>
      <c r="N334" s="789"/>
      <c r="O334" s="789"/>
      <c r="P334" s="789"/>
      <c r="Q334" s="789"/>
      <c r="R334" s="789"/>
      <c r="S334" s="789"/>
      <c r="T334" s="789"/>
      <c r="U334" s="789"/>
      <c r="V334" s="789"/>
      <c r="W334" s="789"/>
      <c r="X334" s="789"/>
      <c r="Y334" s="789"/>
      <c r="Z334" s="789"/>
      <c r="AA334" s="789"/>
      <c r="AB334" s="789"/>
      <c r="AC334" s="789"/>
      <c r="AD334" s="789"/>
      <c r="AE334" s="789"/>
      <c r="AF334" s="789"/>
      <c r="AG334" s="789"/>
      <c r="AH334" s="789"/>
      <c r="AI334" s="789"/>
      <c r="AJ334" s="789"/>
      <c r="AK334" s="789"/>
      <c r="AL334" s="789"/>
      <c r="AM334" s="789"/>
      <c r="AN334" s="789"/>
      <c r="AO334" s="792"/>
      <c r="AP334" s="792"/>
      <c r="AQ334" s="789"/>
      <c r="AR334" s="789"/>
      <c r="AS334" s="789"/>
      <c r="AT334" s="789"/>
      <c r="AU334" s="789"/>
      <c r="AV334" s="791"/>
      <c r="AW334" s="793"/>
      <c r="AX334" s="793"/>
      <c r="AY334" s="793"/>
      <c r="AZ334" s="793"/>
      <c r="BA334" s="793"/>
      <c r="BB334" s="793"/>
      <c r="BC334" s="793"/>
      <c r="BD334" s="793"/>
      <c r="BE334" s="793"/>
      <c r="BF334" s="789"/>
      <c r="BG334" s="788"/>
      <c r="BH334" s="789"/>
    </row>
    <row r="335" spans="2:60" s="834" customFormat="1" ht="114" customHeight="1">
      <c r="B335" s="789"/>
      <c r="C335" s="788"/>
      <c r="D335" s="789"/>
      <c r="E335" s="610"/>
      <c r="F335" s="611"/>
      <c r="G335" s="789"/>
      <c r="H335" s="789"/>
      <c r="I335" s="789"/>
      <c r="J335" s="789"/>
      <c r="K335" s="789"/>
      <c r="L335" s="789"/>
      <c r="M335" s="789"/>
      <c r="N335" s="789"/>
      <c r="O335" s="789"/>
      <c r="P335" s="789"/>
      <c r="Q335" s="789"/>
      <c r="R335" s="789"/>
      <c r="S335" s="789"/>
      <c r="T335" s="789"/>
      <c r="U335" s="789"/>
      <c r="V335" s="789"/>
      <c r="W335" s="789"/>
      <c r="X335" s="789"/>
      <c r="Y335" s="789"/>
      <c r="Z335" s="789"/>
      <c r="AA335" s="789"/>
      <c r="AB335" s="789"/>
      <c r="AC335" s="789"/>
      <c r="AD335" s="789"/>
      <c r="AE335" s="789"/>
      <c r="AF335" s="789"/>
      <c r="AG335" s="789"/>
      <c r="AH335" s="789"/>
      <c r="AI335" s="789"/>
      <c r="AJ335" s="789"/>
      <c r="AK335" s="789"/>
      <c r="AL335" s="789"/>
      <c r="AM335" s="789"/>
      <c r="AN335" s="789"/>
      <c r="AO335" s="792"/>
      <c r="AP335" s="792"/>
      <c r="AQ335" s="789"/>
      <c r="AR335" s="789"/>
      <c r="AS335" s="789"/>
      <c r="AT335" s="789"/>
      <c r="AU335" s="789"/>
      <c r="AV335" s="791"/>
      <c r="AW335" s="793"/>
      <c r="AX335" s="793"/>
      <c r="AY335" s="793"/>
      <c r="AZ335" s="793"/>
      <c r="BA335" s="793"/>
      <c r="BB335" s="793"/>
      <c r="BC335" s="793"/>
      <c r="BD335" s="793"/>
      <c r="BE335" s="793"/>
      <c r="BF335" s="789"/>
      <c r="BG335" s="788"/>
      <c r="BH335" s="789"/>
    </row>
    <row r="336" spans="2:60" s="834" customFormat="1" ht="114" customHeight="1">
      <c r="B336" s="789"/>
      <c r="C336" s="788"/>
      <c r="D336" s="789"/>
      <c r="E336" s="610"/>
      <c r="F336" s="611"/>
      <c r="G336" s="789"/>
      <c r="H336" s="789"/>
      <c r="I336" s="789"/>
      <c r="J336" s="789"/>
      <c r="K336" s="789"/>
      <c r="L336" s="789"/>
      <c r="M336" s="789"/>
      <c r="N336" s="789"/>
      <c r="O336" s="789"/>
      <c r="P336" s="789"/>
      <c r="Q336" s="789"/>
      <c r="R336" s="789"/>
      <c r="S336" s="789"/>
      <c r="T336" s="789"/>
      <c r="U336" s="789"/>
      <c r="V336" s="789"/>
      <c r="W336" s="789"/>
      <c r="X336" s="789"/>
      <c r="Y336" s="789"/>
      <c r="Z336" s="789"/>
      <c r="AA336" s="789"/>
      <c r="AB336" s="789"/>
      <c r="AC336" s="789"/>
      <c r="AD336" s="789"/>
      <c r="AE336" s="789"/>
      <c r="AF336" s="789"/>
      <c r="AG336" s="789"/>
      <c r="AH336" s="789"/>
      <c r="AI336" s="789"/>
      <c r="AJ336" s="789"/>
      <c r="AK336" s="789"/>
      <c r="AL336" s="789"/>
      <c r="AM336" s="789"/>
      <c r="AN336" s="789"/>
      <c r="AO336" s="792"/>
      <c r="AP336" s="792"/>
      <c r="AQ336" s="789"/>
      <c r="AR336" s="789"/>
      <c r="AS336" s="789"/>
      <c r="AT336" s="789"/>
      <c r="AU336" s="789"/>
      <c r="AV336" s="791"/>
      <c r="AW336" s="793"/>
      <c r="AX336" s="793"/>
      <c r="AY336" s="793"/>
      <c r="AZ336" s="793"/>
      <c r="BA336" s="793"/>
      <c r="BB336" s="793"/>
      <c r="BC336" s="793"/>
      <c r="BD336" s="793"/>
      <c r="BE336" s="793"/>
      <c r="BF336" s="789"/>
      <c r="BG336" s="788"/>
      <c r="BH336" s="789"/>
    </row>
    <row r="337" spans="2:60" s="834" customFormat="1" ht="114" customHeight="1">
      <c r="B337" s="789"/>
      <c r="C337" s="788"/>
      <c r="D337" s="789"/>
      <c r="E337" s="610"/>
      <c r="F337" s="611"/>
      <c r="G337" s="789"/>
      <c r="H337" s="789"/>
      <c r="I337" s="789"/>
      <c r="J337" s="789"/>
      <c r="K337" s="789"/>
      <c r="L337" s="789"/>
      <c r="M337" s="789"/>
      <c r="N337" s="789"/>
      <c r="O337" s="789"/>
      <c r="P337" s="789"/>
      <c r="Q337" s="789"/>
      <c r="R337" s="789"/>
      <c r="S337" s="789"/>
      <c r="T337" s="789"/>
      <c r="U337" s="789"/>
      <c r="V337" s="789"/>
      <c r="W337" s="789"/>
      <c r="X337" s="789"/>
      <c r="Y337" s="789"/>
      <c r="Z337" s="789"/>
      <c r="AA337" s="789"/>
      <c r="AB337" s="789"/>
      <c r="AC337" s="789"/>
      <c r="AD337" s="789"/>
      <c r="AE337" s="789"/>
      <c r="AF337" s="789"/>
      <c r="AG337" s="789"/>
      <c r="AH337" s="789"/>
      <c r="AI337" s="789"/>
      <c r="AJ337" s="789"/>
      <c r="AK337" s="789"/>
      <c r="AL337" s="789"/>
      <c r="AM337" s="789"/>
      <c r="AN337" s="789"/>
      <c r="AO337" s="792"/>
      <c r="AP337" s="792"/>
      <c r="AQ337" s="789"/>
      <c r="AR337" s="789"/>
      <c r="AS337" s="789"/>
      <c r="AT337" s="789"/>
      <c r="AU337" s="789"/>
      <c r="AV337" s="791"/>
      <c r="AW337" s="793"/>
      <c r="AX337" s="793"/>
      <c r="AY337" s="793"/>
      <c r="AZ337" s="793"/>
      <c r="BA337" s="793"/>
      <c r="BB337" s="793"/>
      <c r="BC337" s="793"/>
      <c r="BD337" s="793"/>
      <c r="BE337" s="793"/>
      <c r="BF337" s="789"/>
      <c r="BG337" s="788"/>
      <c r="BH337" s="789"/>
    </row>
    <row r="338" spans="2:60" s="834" customFormat="1" ht="114" customHeight="1">
      <c r="B338" s="789"/>
      <c r="C338" s="788"/>
      <c r="D338" s="789"/>
      <c r="E338" s="610"/>
      <c r="F338" s="611"/>
      <c r="G338" s="789"/>
      <c r="H338" s="789"/>
      <c r="I338" s="789"/>
      <c r="J338" s="789"/>
      <c r="K338" s="789"/>
      <c r="L338" s="789"/>
      <c r="M338" s="789"/>
      <c r="N338" s="789"/>
      <c r="O338" s="789"/>
      <c r="P338" s="789"/>
      <c r="Q338" s="789"/>
      <c r="R338" s="789"/>
      <c r="S338" s="789"/>
      <c r="T338" s="789"/>
      <c r="U338" s="789"/>
      <c r="V338" s="789"/>
      <c r="W338" s="789"/>
      <c r="X338" s="789"/>
      <c r="Y338" s="789"/>
      <c r="Z338" s="789"/>
      <c r="AA338" s="789"/>
      <c r="AB338" s="789"/>
      <c r="AC338" s="789"/>
      <c r="AD338" s="789"/>
      <c r="AE338" s="789"/>
      <c r="AF338" s="789"/>
      <c r="AG338" s="789"/>
      <c r="AH338" s="789"/>
      <c r="AI338" s="789"/>
      <c r="AJ338" s="789"/>
      <c r="AK338" s="789"/>
      <c r="AL338" s="789"/>
      <c r="AM338" s="789"/>
      <c r="AN338" s="789"/>
      <c r="AO338" s="792"/>
      <c r="AP338" s="792"/>
      <c r="AQ338" s="789"/>
      <c r="AR338" s="789"/>
      <c r="AS338" s="789"/>
      <c r="AT338" s="789"/>
      <c r="AU338" s="789"/>
      <c r="AV338" s="791"/>
      <c r="AW338" s="793"/>
      <c r="AX338" s="793"/>
      <c r="AY338" s="793"/>
      <c r="AZ338" s="793"/>
      <c r="BA338" s="793"/>
      <c r="BB338" s="793"/>
      <c r="BC338" s="793"/>
      <c r="BD338" s="793"/>
      <c r="BE338" s="793"/>
      <c r="BF338" s="789"/>
      <c r="BG338" s="788"/>
      <c r="BH338" s="789"/>
    </row>
    <row r="339" spans="2:60" s="834" customFormat="1" ht="114" customHeight="1">
      <c r="B339" s="789"/>
      <c r="C339" s="788"/>
      <c r="D339" s="789"/>
      <c r="E339" s="610"/>
      <c r="F339" s="611"/>
      <c r="G339" s="789"/>
      <c r="H339" s="789"/>
      <c r="I339" s="789"/>
      <c r="J339" s="789"/>
      <c r="K339" s="789"/>
      <c r="L339" s="789"/>
      <c r="M339" s="789"/>
      <c r="N339" s="789"/>
      <c r="O339" s="789"/>
      <c r="P339" s="789"/>
      <c r="Q339" s="789"/>
      <c r="R339" s="789"/>
      <c r="S339" s="789"/>
      <c r="T339" s="789"/>
      <c r="U339" s="789"/>
      <c r="V339" s="789"/>
      <c r="W339" s="789"/>
      <c r="X339" s="789"/>
      <c r="Y339" s="789"/>
      <c r="Z339" s="789"/>
      <c r="AA339" s="789"/>
      <c r="AB339" s="789"/>
      <c r="AC339" s="789"/>
      <c r="AD339" s="789"/>
      <c r="AE339" s="789"/>
      <c r="AF339" s="789"/>
      <c r="AG339" s="789"/>
      <c r="AH339" s="789"/>
      <c r="AI339" s="789"/>
      <c r="AJ339" s="789"/>
      <c r="AK339" s="789"/>
      <c r="AL339" s="789"/>
      <c r="AM339" s="789"/>
      <c r="AN339" s="789"/>
      <c r="AO339" s="792"/>
      <c r="AP339" s="792"/>
      <c r="AQ339" s="789"/>
      <c r="AR339" s="789"/>
      <c r="AS339" s="789"/>
      <c r="AT339" s="789"/>
      <c r="AU339" s="789"/>
      <c r="AV339" s="791"/>
      <c r="AW339" s="793"/>
      <c r="AX339" s="793"/>
      <c r="AY339" s="793"/>
      <c r="AZ339" s="793"/>
      <c r="BA339" s="793"/>
      <c r="BB339" s="793"/>
      <c r="BC339" s="793"/>
      <c r="BD339" s="793"/>
      <c r="BE339" s="793"/>
      <c r="BF339" s="789"/>
      <c r="BG339" s="788"/>
      <c r="BH339" s="789"/>
    </row>
    <row r="340" spans="2:60" s="834" customFormat="1" ht="114" customHeight="1">
      <c r="B340" s="789"/>
      <c r="C340" s="788"/>
      <c r="D340" s="789"/>
      <c r="E340" s="610"/>
      <c r="F340" s="611"/>
      <c r="G340" s="789"/>
      <c r="H340" s="789"/>
      <c r="I340" s="789"/>
      <c r="J340" s="789"/>
      <c r="K340" s="789"/>
      <c r="L340" s="789"/>
      <c r="M340" s="789"/>
      <c r="N340" s="789"/>
      <c r="O340" s="789"/>
      <c r="P340" s="789"/>
      <c r="Q340" s="789"/>
      <c r="R340" s="789"/>
      <c r="S340" s="789"/>
      <c r="T340" s="789"/>
      <c r="U340" s="789"/>
      <c r="V340" s="789"/>
      <c r="W340" s="789"/>
      <c r="X340" s="789"/>
      <c r="Y340" s="789"/>
      <c r="Z340" s="789"/>
      <c r="AA340" s="789"/>
      <c r="AB340" s="789"/>
      <c r="AC340" s="789"/>
      <c r="AD340" s="789"/>
      <c r="AE340" s="789"/>
      <c r="AF340" s="789"/>
      <c r="AG340" s="789"/>
      <c r="AH340" s="789"/>
      <c r="AI340" s="789"/>
      <c r="AJ340" s="789"/>
      <c r="AK340" s="789"/>
      <c r="AL340" s="789"/>
      <c r="AM340" s="789"/>
      <c r="AN340" s="789"/>
      <c r="AO340" s="792"/>
      <c r="AP340" s="792"/>
      <c r="AQ340" s="789"/>
      <c r="AR340" s="789"/>
      <c r="AS340" s="789"/>
      <c r="AT340" s="789"/>
      <c r="AU340" s="789"/>
      <c r="AV340" s="791"/>
      <c r="AW340" s="793"/>
      <c r="AX340" s="793"/>
      <c r="AY340" s="793"/>
      <c r="AZ340" s="793"/>
      <c r="BA340" s="793"/>
      <c r="BB340" s="793"/>
      <c r="BC340" s="793"/>
      <c r="BD340" s="793"/>
      <c r="BE340" s="793"/>
      <c r="BF340" s="789"/>
      <c r="BG340" s="788"/>
      <c r="BH340" s="789"/>
    </row>
    <row r="341" spans="2:60" s="834" customFormat="1" ht="114" customHeight="1">
      <c r="B341" s="789"/>
      <c r="C341" s="788"/>
      <c r="D341" s="789"/>
      <c r="E341" s="610"/>
      <c r="F341" s="611"/>
      <c r="G341" s="789"/>
      <c r="H341" s="789"/>
      <c r="I341" s="789"/>
      <c r="J341" s="789"/>
      <c r="K341" s="789"/>
      <c r="L341" s="789"/>
      <c r="M341" s="789"/>
      <c r="N341" s="789"/>
      <c r="O341" s="789"/>
      <c r="P341" s="789"/>
      <c r="Q341" s="789"/>
      <c r="R341" s="789"/>
      <c r="S341" s="789"/>
      <c r="T341" s="789"/>
      <c r="U341" s="789"/>
      <c r="V341" s="789"/>
      <c r="W341" s="789"/>
      <c r="X341" s="789"/>
      <c r="Y341" s="789"/>
      <c r="Z341" s="789"/>
      <c r="AA341" s="789"/>
      <c r="AB341" s="789"/>
      <c r="AC341" s="789"/>
      <c r="AD341" s="789"/>
      <c r="AE341" s="789"/>
      <c r="AF341" s="789"/>
      <c r="AG341" s="789"/>
      <c r="AH341" s="789"/>
      <c r="AI341" s="789"/>
      <c r="AJ341" s="789"/>
      <c r="AK341" s="789"/>
      <c r="AL341" s="789"/>
      <c r="AM341" s="789"/>
      <c r="AN341" s="789"/>
      <c r="AO341" s="792"/>
      <c r="AP341" s="792"/>
      <c r="AQ341" s="789"/>
      <c r="AR341" s="789"/>
      <c r="AS341" s="789"/>
      <c r="AT341" s="789"/>
      <c r="AU341" s="789"/>
      <c r="AV341" s="791"/>
      <c r="AW341" s="793"/>
      <c r="AX341" s="793"/>
      <c r="AY341" s="793"/>
      <c r="AZ341" s="793"/>
      <c r="BA341" s="793"/>
      <c r="BB341" s="793"/>
      <c r="BC341" s="793"/>
      <c r="BD341" s="793"/>
      <c r="BE341" s="793"/>
      <c r="BF341" s="789"/>
      <c r="BG341" s="788"/>
      <c r="BH341" s="789"/>
    </row>
    <row r="342" spans="2:60" s="834" customFormat="1" ht="114" customHeight="1">
      <c r="B342" s="789"/>
      <c r="C342" s="788"/>
      <c r="D342" s="789"/>
      <c r="E342" s="610"/>
      <c r="F342" s="611"/>
      <c r="G342" s="789"/>
      <c r="H342" s="789"/>
      <c r="I342" s="789"/>
      <c r="J342" s="789"/>
      <c r="K342" s="789"/>
      <c r="L342" s="789"/>
      <c r="M342" s="789"/>
      <c r="N342" s="789"/>
      <c r="O342" s="789"/>
      <c r="P342" s="789"/>
      <c r="Q342" s="789"/>
      <c r="R342" s="789"/>
      <c r="S342" s="789"/>
      <c r="T342" s="789"/>
      <c r="U342" s="789"/>
      <c r="V342" s="789"/>
      <c r="W342" s="789"/>
      <c r="X342" s="789"/>
      <c r="Y342" s="789"/>
      <c r="Z342" s="789"/>
      <c r="AA342" s="789"/>
      <c r="AB342" s="789"/>
      <c r="AC342" s="789"/>
      <c r="AD342" s="789"/>
      <c r="AE342" s="789"/>
      <c r="AF342" s="789"/>
      <c r="AG342" s="789"/>
      <c r="AH342" s="789"/>
      <c r="AI342" s="789"/>
      <c r="AJ342" s="789"/>
      <c r="AK342" s="789"/>
      <c r="AL342" s="789"/>
      <c r="AM342" s="789"/>
      <c r="AN342" s="789"/>
      <c r="AO342" s="792"/>
      <c r="AP342" s="792"/>
      <c r="AQ342" s="789"/>
      <c r="AR342" s="789"/>
      <c r="AS342" s="789"/>
      <c r="AT342" s="789"/>
      <c r="AU342" s="789"/>
      <c r="AV342" s="791"/>
      <c r="AW342" s="793"/>
      <c r="AX342" s="793"/>
      <c r="AY342" s="793"/>
      <c r="AZ342" s="793"/>
      <c r="BA342" s="793"/>
      <c r="BB342" s="793"/>
      <c r="BC342" s="793"/>
      <c r="BD342" s="793"/>
      <c r="BE342" s="793"/>
      <c r="BF342" s="789"/>
      <c r="BG342" s="788"/>
      <c r="BH342" s="789"/>
    </row>
    <row r="343" spans="2:60" s="834" customFormat="1" ht="114" customHeight="1">
      <c r="B343" s="789"/>
      <c r="C343" s="788"/>
      <c r="D343" s="789"/>
      <c r="E343" s="610"/>
      <c r="F343" s="611"/>
      <c r="G343" s="789"/>
      <c r="H343" s="789"/>
      <c r="I343" s="789"/>
      <c r="J343" s="789"/>
      <c r="K343" s="789"/>
      <c r="L343" s="789"/>
      <c r="M343" s="789"/>
      <c r="N343" s="789"/>
      <c r="O343" s="789"/>
      <c r="P343" s="789"/>
      <c r="Q343" s="789"/>
      <c r="R343" s="789"/>
      <c r="S343" s="789"/>
      <c r="T343" s="789"/>
      <c r="U343" s="789"/>
      <c r="V343" s="789"/>
      <c r="W343" s="789"/>
      <c r="X343" s="789"/>
      <c r="Y343" s="789"/>
      <c r="Z343" s="789"/>
      <c r="AA343" s="789"/>
      <c r="AB343" s="789"/>
      <c r="AC343" s="789"/>
      <c r="AD343" s="789"/>
      <c r="AE343" s="789"/>
      <c r="AF343" s="789"/>
      <c r="AG343" s="789"/>
      <c r="AH343" s="789"/>
      <c r="AI343" s="789"/>
      <c r="AJ343" s="789"/>
      <c r="AK343" s="789"/>
      <c r="AL343" s="789"/>
      <c r="AM343" s="789"/>
      <c r="AN343" s="789"/>
      <c r="AO343" s="792"/>
      <c r="AP343" s="792"/>
      <c r="AQ343" s="789"/>
      <c r="AR343" s="789"/>
      <c r="AS343" s="789"/>
      <c r="AT343" s="789"/>
      <c r="AU343" s="789"/>
      <c r="AV343" s="791"/>
      <c r="AW343" s="793"/>
      <c r="AX343" s="793"/>
      <c r="AY343" s="793"/>
      <c r="AZ343" s="793"/>
      <c r="BA343" s="793"/>
      <c r="BB343" s="793"/>
      <c r="BC343" s="793"/>
      <c r="BD343" s="793"/>
      <c r="BE343" s="793"/>
      <c r="BF343" s="789"/>
      <c r="BG343" s="788"/>
      <c r="BH343" s="789"/>
    </row>
    <row r="344" spans="2:60" s="834" customFormat="1" ht="114" customHeight="1">
      <c r="B344" s="789"/>
      <c r="C344" s="788"/>
      <c r="D344" s="789"/>
      <c r="E344" s="610"/>
      <c r="F344" s="611"/>
      <c r="G344" s="789"/>
      <c r="H344" s="789"/>
      <c r="I344" s="789"/>
      <c r="J344" s="789"/>
      <c r="K344" s="789"/>
      <c r="L344" s="789"/>
      <c r="M344" s="789"/>
      <c r="N344" s="789"/>
      <c r="O344" s="789"/>
      <c r="P344" s="789"/>
      <c r="Q344" s="789"/>
      <c r="R344" s="789"/>
      <c r="S344" s="789"/>
      <c r="T344" s="789"/>
      <c r="U344" s="789"/>
      <c r="V344" s="789"/>
      <c r="W344" s="789"/>
      <c r="X344" s="789"/>
      <c r="Y344" s="789"/>
      <c r="Z344" s="789"/>
      <c r="AA344" s="789"/>
      <c r="AB344" s="789"/>
      <c r="AC344" s="789"/>
      <c r="AD344" s="789"/>
      <c r="AE344" s="789"/>
      <c r="AF344" s="789"/>
      <c r="AG344" s="789"/>
      <c r="AH344" s="789"/>
      <c r="AI344" s="789"/>
      <c r="AJ344" s="789"/>
      <c r="AK344" s="789"/>
      <c r="AL344" s="789"/>
      <c r="AM344" s="789"/>
      <c r="AN344" s="789"/>
      <c r="AO344" s="792"/>
      <c r="AP344" s="792"/>
      <c r="AQ344" s="789"/>
      <c r="AR344" s="789"/>
      <c r="AS344" s="789"/>
      <c r="AT344" s="789"/>
      <c r="AU344" s="789"/>
      <c r="AV344" s="791"/>
      <c r="AW344" s="793"/>
      <c r="AX344" s="793"/>
      <c r="AY344" s="793"/>
      <c r="AZ344" s="793"/>
      <c r="BA344" s="793"/>
      <c r="BB344" s="793"/>
      <c r="BC344" s="793"/>
      <c r="BD344" s="793"/>
      <c r="BE344" s="793"/>
      <c r="BF344" s="789"/>
      <c r="BG344" s="788"/>
      <c r="BH344" s="789"/>
    </row>
    <row r="345" spans="2:60" s="834" customFormat="1" ht="114" customHeight="1">
      <c r="B345" s="789"/>
      <c r="C345" s="788"/>
      <c r="D345" s="789"/>
      <c r="E345" s="610"/>
      <c r="F345" s="611"/>
      <c r="G345" s="789"/>
      <c r="H345" s="789"/>
      <c r="I345" s="789"/>
      <c r="J345" s="789"/>
      <c r="K345" s="789"/>
      <c r="L345" s="789"/>
      <c r="M345" s="789"/>
      <c r="N345" s="789"/>
      <c r="O345" s="789"/>
      <c r="P345" s="789"/>
      <c r="Q345" s="789"/>
      <c r="R345" s="789"/>
      <c r="S345" s="789"/>
      <c r="T345" s="789"/>
      <c r="U345" s="789"/>
      <c r="V345" s="789"/>
      <c r="W345" s="789"/>
      <c r="X345" s="789"/>
      <c r="Y345" s="789"/>
      <c r="Z345" s="789"/>
      <c r="AA345" s="789"/>
      <c r="AB345" s="789"/>
      <c r="AC345" s="789"/>
      <c r="AD345" s="789"/>
      <c r="AE345" s="789"/>
      <c r="AF345" s="789"/>
      <c r="AG345" s="789"/>
      <c r="AH345" s="789"/>
      <c r="AI345" s="789"/>
      <c r="AJ345" s="789"/>
      <c r="AK345" s="789"/>
      <c r="AL345" s="789"/>
      <c r="AM345" s="789"/>
      <c r="AN345" s="789"/>
      <c r="AO345" s="792"/>
      <c r="AP345" s="792"/>
      <c r="AQ345" s="789"/>
      <c r="AR345" s="789"/>
      <c r="AS345" s="789"/>
      <c r="AT345" s="789"/>
      <c r="AU345" s="789"/>
      <c r="AV345" s="791"/>
      <c r="AW345" s="793"/>
      <c r="AX345" s="793"/>
      <c r="AY345" s="793"/>
      <c r="AZ345" s="793"/>
      <c r="BA345" s="793"/>
      <c r="BB345" s="793"/>
      <c r="BC345" s="793"/>
      <c r="BD345" s="793"/>
      <c r="BE345" s="793"/>
      <c r="BF345" s="789"/>
      <c r="BG345" s="788"/>
      <c r="BH345" s="789"/>
    </row>
    <row r="346" spans="2:60" s="834" customFormat="1" ht="114" customHeight="1">
      <c r="B346" s="789"/>
      <c r="C346" s="788"/>
      <c r="D346" s="789"/>
      <c r="E346" s="610"/>
      <c r="F346" s="611"/>
      <c r="G346" s="789"/>
      <c r="H346" s="789"/>
      <c r="I346" s="789"/>
      <c r="J346" s="789"/>
      <c r="K346" s="789"/>
      <c r="L346" s="789"/>
      <c r="M346" s="789"/>
      <c r="N346" s="789"/>
      <c r="O346" s="789"/>
      <c r="P346" s="789"/>
      <c r="Q346" s="789"/>
      <c r="R346" s="789"/>
      <c r="S346" s="789"/>
      <c r="T346" s="789"/>
      <c r="U346" s="789"/>
      <c r="V346" s="789"/>
      <c r="W346" s="789"/>
      <c r="X346" s="789"/>
      <c r="Y346" s="789"/>
      <c r="Z346" s="789"/>
      <c r="AA346" s="789"/>
      <c r="AB346" s="789"/>
      <c r="AC346" s="789"/>
      <c r="AD346" s="789"/>
      <c r="AE346" s="789"/>
      <c r="AF346" s="789"/>
      <c r="AG346" s="789"/>
      <c r="AH346" s="789"/>
      <c r="AI346" s="789"/>
      <c r="AJ346" s="789"/>
      <c r="AK346" s="789"/>
      <c r="AL346" s="789"/>
      <c r="AM346" s="789"/>
      <c r="AN346" s="789"/>
      <c r="AO346" s="792"/>
      <c r="AP346" s="792"/>
      <c r="AQ346" s="789"/>
      <c r="AR346" s="789"/>
      <c r="AS346" s="789"/>
      <c r="AT346" s="789"/>
      <c r="AU346" s="789"/>
      <c r="AV346" s="791"/>
      <c r="AW346" s="793"/>
      <c r="AX346" s="793"/>
      <c r="AY346" s="793"/>
      <c r="AZ346" s="793"/>
      <c r="BA346" s="793"/>
      <c r="BB346" s="793"/>
      <c r="BC346" s="793"/>
      <c r="BD346" s="793"/>
      <c r="BE346" s="793"/>
      <c r="BF346" s="789"/>
      <c r="BG346" s="788"/>
      <c r="BH346" s="789"/>
    </row>
    <row r="347" spans="2:60" s="834" customFormat="1" ht="114" customHeight="1">
      <c r="B347" s="789"/>
      <c r="C347" s="788"/>
      <c r="D347" s="789"/>
      <c r="E347" s="610"/>
      <c r="F347" s="611"/>
      <c r="G347" s="789"/>
      <c r="H347" s="789"/>
      <c r="I347" s="789"/>
      <c r="J347" s="789"/>
      <c r="K347" s="789"/>
      <c r="L347" s="789"/>
      <c r="M347" s="789"/>
      <c r="N347" s="789"/>
      <c r="O347" s="789"/>
      <c r="P347" s="789"/>
      <c r="Q347" s="789"/>
      <c r="R347" s="789"/>
      <c r="S347" s="789"/>
      <c r="T347" s="789"/>
      <c r="U347" s="789"/>
      <c r="V347" s="789"/>
      <c r="W347" s="789"/>
      <c r="X347" s="789"/>
      <c r="Y347" s="789"/>
      <c r="Z347" s="789"/>
      <c r="AA347" s="789"/>
      <c r="AB347" s="789"/>
      <c r="AC347" s="789"/>
      <c r="AD347" s="789"/>
      <c r="AE347" s="789"/>
      <c r="AF347" s="789"/>
      <c r="AG347" s="789"/>
      <c r="AH347" s="789"/>
      <c r="AI347" s="789"/>
      <c r="AJ347" s="789"/>
      <c r="AK347" s="789"/>
      <c r="AL347" s="789"/>
      <c r="AM347" s="789"/>
      <c r="AN347" s="789"/>
      <c r="AO347" s="792"/>
      <c r="AP347" s="792"/>
      <c r="AQ347" s="789"/>
      <c r="AR347" s="789"/>
      <c r="AS347" s="789"/>
      <c r="AT347" s="789"/>
      <c r="AU347" s="789"/>
      <c r="AV347" s="791"/>
      <c r="AW347" s="793"/>
      <c r="AX347" s="793"/>
      <c r="AY347" s="793"/>
      <c r="AZ347" s="793"/>
      <c r="BA347" s="793"/>
      <c r="BB347" s="793"/>
      <c r="BC347" s="793"/>
      <c r="BD347" s="793"/>
      <c r="BE347" s="793"/>
      <c r="BF347" s="789"/>
      <c r="BG347" s="788"/>
      <c r="BH347" s="789"/>
    </row>
    <row r="348" spans="2:60" s="834" customFormat="1" ht="114" customHeight="1">
      <c r="B348" s="789"/>
      <c r="C348" s="788"/>
      <c r="D348" s="789"/>
      <c r="E348" s="610"/>
      <c r="F348" s="611"/>
      <c r="G348" s="789"/>
      <c r="H348" s="789"/>
      <c r="I348" s="789"/>
      <c r="J348" s="789"/>
      <c r="K348" s="789"/>
      <c r="L348" s="789"/>
      <c r="M348" s="789"/>
      <c r="N348" s="789"/>
      <c r="O348" s="789"/>
      <c r="P348" s="789"/>
      <c r="Q348" s="789"/>
      <c r="R348" s="789"/>
      <c r="S348" s="789"/>
      <c r="T348" s="789"/>
      <c r="U348" s="789"/>
      <c r="V348" s="789"/>
      <c r="W348" s="789"/>
      <c r="X348" s="789"/>
      <c r="Y348" s="789"/>
      <c r="Z348" s="789"/>
      <c r="AA348" s="789"/>
      <c r="AB348" s="789"/>
      <c r="AC348" s="789"/>
      <c r="AD348" s="789"/>
      <c r="AE348" s="789"/>
      <c r="AF348" s="789"/>
      <c r="AG348" s="789"/>
      <c r="AH348" s="789"/>
      <c r="AI348" s="789"/>
      <c r="AJ348" s="789"/>
      <c r="AK348" s="789"/>
      <c r="AL348" s="789"/>
      <c r="AM348" s="789"/>
      <c r="AN348" s="789"/>
      <c r="AO348" s="792"/>
      <c r="AP348" s="792"/>
      <c r="AQ348" s="789"/>
      <c r="AR348" s="789"/>
      <c r="AS348" s="789"/>
      <c r="AT348" s="789"/>
      <c r="AU348" s="789"/>
      <c r="AV348" s="791"/>
      <c r="AW348" s="793"/>
      <c r="AX348" s="793"/>
      <c r="AY348" s="793"/>
      <c r="AZ348" s="793"/>
      <c r="BA348" s="793"/>
      <c r="BB348" s="793"/>
      <c r="BC348" s="793"/>
      <c r="BD348" s="793"/>
      <c r="BE348" s="793"/>
      <c r="BF348" s="789"/>
      <c r="BG348" s="788"/>
      <c r="BH348" s="789"/>
    </row>
    <row r="349" spans="2:60" s="834" customFormat="1" ht="114" customHeight="1">
      <c r="B349" s="789"/>
      <c r="C349" s="788"/>
      <c r="D349" s="789"/>
      <c r="E349" s="610"/>
      <c r="F349" s="611"/>
      <c r="G349" s="789"/>
      <c r="H349" s="789"/>
      <c r="I349" s="789"/>
      <c r="J349" s="789"/>
      <c r="K349" s="789"/>
      <c r="L349" s="789"/>
      <c r="M349" s="789"/>
      <c r="N349" s="789"/>
      <c r="O349" s="789"/>
      <c r="P349" s="789"/>
      <c r="Q349" s="789"/>
      <c r="R349" s="789"/>
      <c r="S349" s="789"/>
      <c r="T349" s="789"/>
      <c r="U349" s="789"/>
      <c r="V349" s="789"/>
      <c r="W349" s="789"/>
      <c r="X349" s="789"/>
      <c r="Y349" s="789"/>
      <c r="Z349" s="789"/>
      <c r="AA349" s="789"/>
      <c r="AB349" s="789"/>
      <c r="AC349" s="789"/>
      <c r="AD349" s="789"/>
      <c r="AE349" s="789"/>
      <c r="AF349" s="789"/>
      <c r="AG349" s="789"/>
      <c r="AH349" s="789"/>
      <c r="AI349" s="789"/>
      <c r="AJ349" s="789"/>
      <c r="AK349" s="789"/>
      <c r="AL349" s="789"/>
      <c r="AM349" s="789"/>
      <c r="AN349" s="789"/>
      <c r="AO349" s="792"/>
      <c r="AP349" s="792"/>
      <c r="AQ349" s="789"/>
      <c r="AR349" s="789"/>
      <c r="AS349" s="789"/>
      <c r="AT349" s="789"/>
      <c r="AU349" s="789"/>
      <c r="AV349" s="791"/>
      <c r="AW349" s="793"/>
      <c r="AX349" s="793"/>
      <c r="AY349" s="793"/>
      <c r="AZ349" s="793"/>
      <c r="BA349" s="793"/>
      <c r="BB349" s="793"/>
      <c r="BC349" s="793"/>
      <c r="BD349" s="793"/>
      <c r="BE349" s="793"/>
      <c r="BF349" s="789"/>
      <c r="BG349" s="788"/>
      <c r="BH349" s="789"/>
    </row>
    <row r="350" spans="2:60" s="834" customFormat="1" ht="114" customHeight="1">
      <c r="B350" s="789"/>
      <c r="C350" s="788"/>
      <c r="D350" s="789"/>
      <c r="E350" s="610"/>
      <c r="F350" s="611"/>
      <c r="G350" s="789"/>
      <c r="H350" s="789"/>
      <c r="I350" s="789"/>
      <c r="J350" s="789"/>
      <c r="K350" s="789"/>
      <c r="L350" s="789"/>
      <c r="M350" s="789"/>
      <c r="N350" s="789"/>
      <c r="O350" s="789"/>
      <c r="P350" s="789"/>
      <c r="Q350" s="789"/>
      <c r="R350" s="789"/>
      <c r="S350" s="789"/>
      <c r="T350" s="789"/>
      <c r="U350" s="789"/>
      <c r="V350" s="789"/>
      <c r="W350" s="789"/>
      <c r="X350" s="789"/>
      <c r="Y350" s="789"/>
      <c r="Z350" s="789"/>
      <c r="AA350" s="789"/>
      <c r="AB350" s="789"/>
      <c r="AC350" s="789"/>
      <c r="AD350" s="789"/>
      <c r="AE350" s="789"/>
      <c r="AF350" s="789"/>
      <c r="AG350" s="789"/>
      <c r="AH350" s="789"/>
      <c r="AI350" s="789"/>
      <c r="AJ350" s="789"/>
      <c r="AK350" s="789"/>
      <c r="AL350" s="789"/>
      <c r="AM350" s="789"/>
      <c r="AN350" s="789"/>
      <c r="AO350" s="792"/>
      <c r="AP350" s="792"/>
      <c r="AQ350" s="789"/>
      <c r="AR350" s="789"/>
      <c r="AS350" s="789"/>
      <c r="AT350" s="789"/>
      <c r="AU350" s="789"/>
      <c r="AV350" s="791"/>
      <c r="AW350" s="793"/>
      <c r="AX350" s="793"/>
      <c r="AY350" s="793"/>
      <c r="AZ350" s="793"/>
      <c r="BA350" s="793"/>
      <c r="BB350" s="793"/>
      <c r="BC350" s="793"/>
      <c r="BD350" s="793"/>
      <c r="BE350" s="793"/>
      <c r="BF350" s="789"/>
      <c r="BG350" s="788"/>
      <c r="BH350" s="789"/>
    </row>
    <row r="351" spans="2:60" s="834" customFormat="1" ht="114" customHeight="1">
      <c r="B351" s="789"/>
      <c r="C351" s="788"/>
      <c r="D351" s="789"/>
      <c r="E351" s="610"/>
      <c r="F351" s="611"/>
      <c r="G351" s="789"/>
      <c r="H351" s="789"/>
      <c r="I351" s="789"/>
      <c r="J351" s="789"/>
      <c r="K351" s="789"/>
      <c r="L351" s="789"/>
      <c r="M351" s="789"/>
      <c r="N351" s="789"/>
      <c r="O351" s="789"/>
      <c r="P351" s="789"/>
      <c r="Q351" s="789"/>
      <c r="R351" s="789"/>
      <c r="S351" s="789"/>
      <c r="T351" s="789"/>
      <c r="U351" s="789"/>
      <c r="V351" s="789"/>
      <c r="W351" s="789"/>
      <c r="X351" s="789"/>
      <c r="Y351" s="789"/>
      <c r="Z351" s="789"/>
      <c r="AA351" s="789"/>
      <c r="AB351" s="789"/>
      <c r="AC351" s="789"/>
      <c r="AD351" s="789"/>
      <c r="AE351" s="789"/>
      <c r="AF351" s="789"/>
      <c r="AG351" s="789"/>
      <c r="AH351" s="789"/>
      <c r="AI351" s="789"/>
      <c r="AJ351" s="789"/>
      <c r="AK351" s="789"/>
      <c r="AL351" s="789"/>
      <c r="AM351" s="789"/>
      <c r="AN351" s="789"/>
      <c r="AO351" s="792"/>
      <c r="AP351" s="792"/>
      <c r="AQ351" s="789"/>
      <c r="AR351" s="789"/>
      <c r="AS351" s="789"/>
      <c r="AT351" s="789"/>
      <c r="AU351" s="789"/>
      <c r="AV351" s="791"/>
      <c r="AW351" s="793"/>
      <c r="AX351" s="793"/>
      <c r="AY351" s="793"/>
      <c r="AZ351" s="793"/>
      <c r="BA351" s="793"/>
      <c r="BB351" s="793"/>
      <c r="BC351" s="793"/>
      <c r="BD351" s="793"/>
      <c r="BE351" s="793"/>
      <c r="BF351" s="789"/>
      <c r="BG351" s="788"/>
      <c r="BH351" s="789"/>
    </row>
    <row r="352" spans="2:60" s="834" customFormat="1" ht="114" customHeight="1">
      <c r="B352" s="789"/>
      <c r="C352" s="788"/>
      <c r="D352" s="789"/>
      <c r="E352" s="610"/>
      <c r="F352" s="611"/>
      <c r="G352" s="789"/>
      <c r="H352" s="789"/>
      <c r="I352" s="789"/>
      <c r="J352" s="789"/>
      <c r="K352" s="789"/>
      <c r="L352" s="789"/>
      <c r="M352" s="789"/>
      <c r="N352" s="789"/>
      <c r="O352" s="789"/>
      <c r="P352" s="789"/>
      <c r="Q352" s="789"/>
      <c r="R352" s="789"/>
      <c r="S352" s="789"/>
      <c r="T352" s="789"/>
      <c r="U352" s="789"/>
      <c r="V352" s="789"/>
      <c r="W352" s="789"/>
      <c r="X352" s="789"/>
      <c r="Y352" s="789"/>
      <c r="Z352" s="789"/>
      <c r="AA352" s="789"/>
      <c r="AB352" s="789"/>
      <c r="AC352" s="789"/>
      <c r="AD352" s="789"/>
      <c r="AE352" s="789"/>
      <c r="AF352" s="789"/>
      <c r="AG352" s="789"/>
      <c r="AH352" s="789"/>
      <c r="AI352" s="789"/>
      <c r="AJ352" s="789"/>
      <c r="AK352" s="789"/>
      <c r="AL352" s="789"/>
      <c r="AM352" s="789"/>
      <c r="AN352" s="789"/>
      <c r="AO352" s="792"/>
      <c r="AP352" s="792"/>
      <c r="AQ352" s="789"/>
      <c r="AR352" s="789"/>
      <c r="AS352" s="789"/>
      <c r="AT352" s="789"/>
      <c r="AU352" s="789"/>
      <c r="AV352" s="791"/>
      <c r="AW352" s="793"/>
      <c r="AX352" s="793"/>
      <c r="AY352" s="793"/>
      <c r="AZ352" s="793"/>
      <c r="BA352" s="793"/>
      <c r="BB352" s="793"/>
      <c r="BC352" s="793"/>
      <c r="BD352" s="793"/>
      <c r="BE352" s="793"/>
      <c r="BF352" s="789"/>
      <c r="BG352" s="788"/>
      <c r="BH352" s="789"/>
    </row>
    <row r="353" spans="2:60" s="834" customFormat="1" ht="114" customHeight="1">
      <c r="B353" s="789"/>
      <c r="C353" s="788"/>
      <c r="D353" s="789"/>
      <c r="E353" s="610"/>
      <c r="F353" s="611"/>
      <c r="G353" s="789"/>
      <c r="H353" s="789"/>
      <c r="I353" s="789"/>
      <c r="J353" s="789"/>
      <c r="K353" s="789"/>
      <c r="L353" s="789"/>
      <c r="M353" s="789"/>
      <c r="N353" s="789"/>
      <c r="O353" s="789"/>
      <c r="P353" s="789"/>
      <c r="Q353" s="789"/>
      <c r="R353" s="789"/>
      <c r="S353" s="789"/>
      <c r="T353" s="789"/>
      <c r="U353" s="789"/>
      <c r="V353" s="789"/>
      <c r="W353" s="789"/>
      <c r="X353" s="789"/>
      <c r="Y353" s="789"/>
      <c r="Z353" s="789"/>
      <c r="AA353" s="789"/>
      <c r="AB353" s="789"/>
      <c r="AC353" s="789"/>
      <c r="AD353" s="789"/>
      <c r="AE353" s="789"/>
      <c r="AF353" s="789"/>
      <c r="AG353" s="789"/>
      <c r="AH353" s="789"/>
      <c r="AI353" s="789"/>
      <c r="AJ353" s="789"/>
      <c r="AK353" s="789"/>
      <c r="AL353" s="789"/>
      <c r="AM353" s="789"/>
      <c r="AN353" s="789"/>
      <c r="AO353" s="792"/>
      <c r="AP353" s="792"/>
      <c r="AQ353" s="789"/>
      <c r="AR353" s="789"/>
      <c r="AS353" s="789"/>
      <c r="AT353" s="789"/>
      <c r="AU353" s="789"/>
      <c r="AV353" s="791"/>
      <c r="AW353" s="793"/>
      <c r="AX353" s="793"/>
      <c r="AY353" s="793"/>
      <c r="AZ353" s="793"/>
      <c r="BA353" s="793"/>
      <c r="BB353" s="793"/>
      <c r="BC353" s="793"/>
      <c r="BD353" s="793"/>
      <c r="BE353" s="793"/>
      <c r="BF353" s="789"/>
      <c r="BG353" s="788"/>
      <c r="BH353" s="789"/>
    </row>
    <row r="354" spans="2:60" s="834" customFormat="1" ht="114" customHeight="1">
      <c r="B354" s="789"/>
      <c r="C354" s="788"/>
      <c r="D354" s="789"/>
      <c r="E354" s="610"/>
      <c r="F354" s="611"/>
      <c r="G354" s="789"/>
      <c r="H354" s="789"/>
      <c r="I354" s="789"/>
      <c r="J354" s="789"/>
      <c r="K354" s="789"/>
      <c r="L354" s="789"/>
      <c r="M354" s="789"/>
      <c r="N354" s="789"/>
      <c r="O354" s="789"/>
      <c r="P354" s="789"/>
      <c r="Q354" s="789"/>
      <c r="R354" s="789"/>
      <c r="S354" s="789"/>
      <c r="T354" s="789"/>
      <c r="U354" s="789"/>
      <c r="V354" s="789"/>
      <c r="W354" s="789"/>
      <c r="X354" s="789"/>
      <c r="Y354" s="789"/>
      <c r="Z354" s="789"/>
      <c r="AA354" s="789"/>
      <c r="AB354" s="789"/>
      <c r="AC354" s="789"/>
      <c r="AD354" s="789"/>
      <c r="AE354" s="789"/>
      <c r="AF354" s="789"/>
      <c r="AG354" s="789"/>
      <c r="AH354" s="789"/>
      <c r="AI354" s="789"/>
      <c r="AJ354" s="789"/>
      <c r="AK354" s="789"/>
      <c r="AL354" s="789"/>
      <c r="AM354" s="789"/>
      <c r="AN354" s="789"/>
      <c r="AO354" s="792"/>
      <c r="AP354" s="792"/>
      <c r="AQ354" s="789"/>
      <c r="AR354" s="789"/>
      <c r="AS354" s="789"/>
      <c r="AT354" s="789"/>
      <c r="AU354" s="789"/>
      <c r="AV354" s="791"/>
      <c r="AW354" s="793"/>
      <c r="AX354" s="793"/>
      <c r="AY354" s="793"/>
      <c r="AZ354" s="793"/>
      <c r="BA354" s="793"/>
      <c r="BB354" s="793"/>
      <c r="BC354" s="793"/>
      <c r="BD354" s="793"/>
      <c r="BE354" s="793"/>
      <c r="BF354" s="789"/>
      <c r="BG354" s="788"/>
      <c r="BH354" s="789"/>
    </row>
  </sheetData>
  <autoFilter ref="A2:BJ2" xr:uid="{63F92740-A7C5-466D-9130-C1A763CB8987}"/>
  <mergeCells count="6">
    <mergeCell ref="AW1:BH1"/>
    <mergeCell ref="G1:O1"/>
    <mergeCell ref="P1:X1"/>
    <mergeCell ref="Y1:AG1"/>
    <mergeCell ref="AH1:AK1"/>
    <mergeCell ref="AN1:AU1"/>
  </mergeCells>
  <conditionalFormatting sqref="A3:A284">
    <cfRule type="duplicateValues" dxfId="17" priority="1"/>
  </conditionalFormatting>
  <conditionalFormatting sqref="A288:A1048576 A1:A285">
    <cfRule type="duplicateValues" dxfId="16" priority="2"/>
  </conditionalFormatting>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97BB0-8C8F-4386-A658-9EB7428D18EC}">
  <sheetPr>
    <tabColor rgb="FF0096FF"/>
  </sheetPr>
  <dimension ref="A4:AM218"/>
  <sheetViews>
    <sheetView workbookViewId="0"/>
  </sheetViews>
  <sheetFormatPr defaultColWidth="8.5" defaultRowHeight="15"/>
  <cols>
    <col min="1" max="1" width="15.5" style="845" bestFit="1" customWidth="1"/>
    <col min="2" max="2" width="84.375" style="841" customWidth="1"/>
    <col min="3" max="4" width="13.375" style="842" customWidth="1"/>
    <col min="5" max="5" width="16.5" style="842" customWidth="1"/>
    <col min="6" max="6" width="35" style="842" bestFit="1" customWidth="1"/>
    <col min="7" max="7" width="8.5" style="842" customWidth="1"/>
    <col min="8" max="9" width="9.375" style="842" customWidth="1"/>
    <col min="10" max="20" width="18.5" style="846" customWidth="1"/>
    <col min="21" max="21" width="22" style="846" customWidth="1"/>
    <col min="22" max="22" width="18.5" style="846" customWidth="1"/>
    <col min="23" max="23" width="71.5" style="847" customWidth="1"/>
    <col min="24" max="32" width="18.5" style="846" customWidth="1"/>
    <col min="33" max="33" width="40.5" style="841" customWidth="1"/>
    <col min="34" max="34" width="15.5" style="848" customWidth="1"/>
    <col min="35" max="35" width="132.5" style="847" customWidth="1"/>
    <col min="36" max="36" width="17.5" style="849" bestFit="1" customWidth="1"/>
    <col min="37" max="37" width="17.875" style="850" customWidth="1"/>
    <col min="38" max="38" width="8.5" style="841" bestFit="1"/>
    <col min="39" max="39" width="10.375" style="841" bestFit="1" customWidth="1"/>
    <col min="40" max="16384" width="8.5" style="841"/>
  </cols>
  <sheetData>
    <row r="4" spans="1:38" ht="15.75" thickBot="1">
      <c r="A4" s="1101"/>
      <c r="B4" s="1102"/>
      <c r="C4" s="1103"/>
      <c r="D4" s="1103"/>
      <c r="E4" s="1103"/>
      <c r="F4" s="1103"/>
      <c r="G4" s="1103"/>
      <c r="H4" s="1103"/>
      <c r="I4" s="1103"/>
      <c r="J4" s="1104"/>
      <c r="K4" s="1104"/>
      <c r="L4" s="1104"/>
      <c r="M4" s="1104"/>
      <c r="N4" s="1104"/>
      <c r="O4" s="1104"/>
      <c r="P4" s="1104"/>
      <c r="Q4" s="1104"/>
      <c r="R4" s="1104"/>
      <c r="S4" s="1104"/>
      <c r="T4" s="1104"/>
      <c r="U4" s="1104"/>
      <c r="V4" s="1104"/>
      <c r="W4" s="1105"/>
      <c r="X4" s="1104"/>
      <c r="Y4" s="1104"/>
      <c r="Z4" s="1104"/>
      <c r="AA4" s="1104"/>
      <c r="AB4" s="1104"/>
      <c r="AC4" s="1104"/>
      <c r="AD4" s="1104"/>
      <c r="AE4" s="1104"/>
      <c r="AF4" s="1104"/>
      <c r="AG4" s="1102"/>
      <c r="AH4" s="1106"/>
      <c r="AI4" s="1105"/>
      <c r="AJ4" s="1107"/>
      <c r="AK4" s="1108"/>
      <c r="AL4" s="1102"/>
    </row>
    <row r="5" spans="1:38" ht="30" customHeight="1">
      <c r="A5" s="1101"/>
      <c r="B5" s="1102"/>
      <c r="C5" s="1103"/>
      <c r="D5" s="1103"/>
      <c r="E5" s="1103"/>
      <c r="F5" s="1103"/>
      <c r="G5" s="1103"/>
      <c r="H5" s="1103"/>
      <c r="I5" s="1103"/>
      <c r="J5" s="1379" t="s">
        <v>2447</v>
      </c>
      <c r="K5" s="1380"/>
      <c r="L5" s="1380"/>
      <c r="M5" s="1380"/>
      <c r="N5" s="1380"/>
      <c r="O5" s="1380"/>
      <c r="P5" s="1380"/>
      <c r="Q5" s="1380"/>
      <c r="R5" s="1381"/>
      <c r="S5" s="1382" t="s">
        <v>2186</v>
      </c>
      <c r="T5" s="1382"/>
      <c r="U5" s="1382"/>
      <c r="V5" s="1382"/>
      <c r="W5" s="1105"/>
      <c r="X5" s="1383" t="s">
        <v>2448</v>
      </c>
      <c r="Y5" s="1384"/>
      <c r="Z5" s="1384"/>
      <c r="AA5" s="1384"/>
      <c r="AB5" s="1384"/>
      <c r="AC5" s="1384"/>
      <c r="AD5" s="1385"/>
      <c r="AE5" s="1104"/>
      <c r="AF5" s="1104"/>
      <c r="AG5" s="1102"/>
      <c r="AH5" s="1106"/>
      <c r="AI5" s="1105"/>
      <c r="AJ5" s="1107"/>
      <c r="AK5" s="1108"/>
      <c r="AL5" s="1102"/>
    </row>
    <row r="6" spans="1:38" s="842" customFormat="1" ht="60">
      <c r="A6" s="617" t="s">
        <v>319</v>
      </c>
      <c r="B6" s="617" t="s">
        <v>322</v>
      </c>
      <c r="C6" s="618" t="s">
        <v>2449</v>
      </c>
      <c r="D6" s="618" t="s">
        <v>2450</v>
      </c>
      <c r="E6" s="617" t="s">
        <v>20</v>
      </c>
      <c r="F6" s="617" t="s">
        <v>2189</v>
      </c>
      <c r="G6" s="617" t="s">
        <v>2190</v>
      </c>
      <c r="H6" s="617" t="s">
        <v>2451</v>
      </c>
      <c r="I6" s="617" t="s">
        <v>2452</v>
      </c>
      <c r="J6" s="620" t="s">
        <v>2453</v>
      </c>
      <c r="K6" s="619" t="s">
        <v>2454</v>
      </c>
      <c r="L6" s="619" t="s">
        <v>2455</v>
      </c>
      <c r="M6" s="619" t="s">
        <v>2456</v>
      </c>
      <c r="N6" s="619" t="s">
        <v>2457</v>
      </c>
      <c r="O6" s="619" t="s">
        <v>2458</v>
      </c>
      <c r="P6" s="619" t="s">
        <v>2459</v>
      </c>
      <c r="Q6" s="620" t="s">
        <v>2460</v>
      </c>
      <c r="R6" s="620" t="s">
        <v>2461</v>
      </c>
      <c r="S6" s="616" t="s">
        <v>2144</v>
      </c>
      <c r="T6" s="616" t="s">
        <v>2147</v>
      </c>
      <c r="U6" s="616" t="s">
        <v>2149</v>
      </c>
      <c r="V6" s="616" t="s">
        <v>2152</v>
      </c>
      <c r="W6" s="619" t="s">
        <v>2462</v>
      </c>
      <c r="X6" s="621" t="s">
        <v>2145</v>
      </c>
      <c r="Y6" s="621" t="s">
        <v>2148</v>
      </c>
      <c r="Z6" s="621" t="s">
        <v>2150</v>
      </c>
      <c r="AA6" s="621" t="s">
        <v>2153</v>
      </c>
      <c r="AB6" s="621" t="s">
        <v>2155</v>
      </c>
      <c r="AC6" s="621" t="s">
        <v>2158</v>
      </c>
      <c r="AD6" s="621" t="s">
        <v>2197</v>
      </c>
      <c r="AE6" s="621" t="s">
        <v>2463</v>
      </c>
      <c r="AF6" s="621" t="s">
        <v>2199</v>
      </c>
      <c r="AG6" s="622" t="s">
        <v>2464</v>
      </c>
      <c r="AH6" s="623" t="s">
        <v>2465</v>
      </c>
      <c r="AI6" s="622" t="s">
        <v>31</v>
      </c>
      <c r="AJ6" s="624" t="s">
        <v>2466</v>
      </c>
      <c r="AK6" s="625" t="s">
        <v>2467</v>
      </c>
      <c r="AL6" s="625" t="s">
        <v>2468</v>
      </c>
    </row>
    <row r="7" spans="1:38">
      <c r="A7" s="1224">
        <v>401432</v>
      </c>
      <c r="B7" s="1225" t="s">
        <v>15926</v>
      </c>
      <c r="C7" s="1226" t="s">
        <v>2203</v>
      </c>
      <c r="D7" s="1226" t="s">
        <v>2203</v>
      </c>
      <c r="E7" s="1226" t="s">
        <v>35</v>
      </c>
      <c r="F7" s="1226" t="s">
        <v>2124</v>
      </c>
      <c r="G7" s="1226" t="s">
        <v>2203</v>
      </c>
      <c r="H7" s="1226" t="s">
        <v>2469</v>
      </c>
      <c r="I7" s="1226" t="s">
        <v>2469</v>
      </c>
      <c r="J7" s="1206" t="s">
        <v>2203</v>
      </c>
      <c r="K7" s="1206" t="s">
        <v>2203</v>
      </c>
      <c r="L7" s="1206" t="s">
        <v>35</v>
      </c>
      <c r="M7" s="1206" t="s">
        <v>2124</v>
      </c>
      <c r="N7" s="1206" t="s">
        <v>2203</v>
      </c>
      <c r="O7" s="1206" t="s">
        <v>2469</v>
      </c>
      <c r="P7" s="1206" t="s">
        <v>2469</v>
      </c>
      <c r="Q7" s="1206">
        <v>1469610</v>
      </c>
      <c r="R7" s="1206">
        <v>462655.00000000006</v>
      </c>
      <c r="S7" s="1227">
        <v>190505.00000000003</v>
      </c>
      <c r="T7" s="1227">
        <v>381010.00000000006</v>
      </c>
      <c r="U7" s="1227">
        <v>2721500</v>
      </c>
      <c r="V7" s="1228">
        <v>1796190</v>
      </c>
      <c r="W7" s="1228">
        <v>925310</v>
      </c>
      <c r="X7" s="1206"/>
      <c r="Y7" s="1206"/>
      <c r="Z7" s="1206"/>
      <c r="AA7" s="1206"/>
      <c r="AB7" s="1206"/>
      <c r="AC7" s="1206"/>
      <c r="AD7" s="1206"/>
      <c r="AE7" s="1206"/>
      <c r="AF7" s="1206"/>
      <c r="AG7" s="1229"/>
      <c r="AH7" s="1230"/>
      <c r="AI7" s="1231"/>
      <c r="AJ7" s="1232"/>
      <c r="AK7" s="1233"/>
      <c r="AL7" s="1229">
        <f>IF(COUNTIF(' LUMA Exhibit 2 (70)'!$A$7:$A$76,'Attachment A Withdrawn_TEST'!A166)=1,0,1)</f>
        <v>0</v>
      </c>
    </row>
    <row r="8" spans="1:38" ht="30">
      <c r="A8" s="1224">
        <v>688623</v>
      </c>
      <c r="B8" s="1225" t="s">
        <v>2574</v>
      </c>
      <c r="C8" s="1226" t="s">
        <v>2203</v>
      </c>
      <c r="D8" s="1226" t="s">
        <v>2203</v>
      </c>
      <c r="E8" s="1226" t="s">
        <v>35</v>
      </c>
      <c r="F8" s="1226" t="s">
        <v>2124</v>
      </c>
      <c r="G8" s="1226" t="s">
        <v>2203</v>
      </c>
      <c r="H8" s="1226" t="s">
        <v>2469</v>
      </c>
      <c r="I8" s="1226" t="s">
        <v>2469</v>
      </c>
      <c r="J8" s="1234" t="s">
        <v>2203</v>
      </c>
      <c r="K8" s="1234" t="s">
        <v>2203</v>
      </c>
      <c r="L8" s="1234" t="s">
        <v>35</v>
      </c>
      <c r="M8" s="1234" t="s">
        <v>2124</v>
      </c>
      <c r="N8" s="1234" t="s">
        <v>2203</v>
      </c>
      <c r="O8" s="1234" t="s">
        <v>2469</v>
      </c>
      <c r="P8" s="1234" t="s">
        <v>2469</v>
      </c>
      <c r="Q8" s="1234">
        <v>15682783.16</v>
      </c>
      <c r="R8" s="1234">
        <v>2926805</v>
      </c>
      <c r="S8" s="1227">
        <v>3708204.4000000004</v>
      </c>
      <c r="T8" s="1235">
        <v>2410310.0000000005</v>
      </c>
      <c r="U8" s="1227">
        <v>28486560.160000004</v>
      </c>
      <c r="V8" s="1228">
        <v>22632950.160000004</v>
      </c>
      <c r="W8" s="1227">
        <v>5853610</v>
      </c>
      <c r="X8" s="1206">
        <v>3591270.0000000005</v>
      </c>
      <c r="Y8" s="1206">
        <v>1130585</v>
      </c>
      <c r="Z8" s="1206">
        <v>332525</v>
      </c>
      <c r="AA8" s="1206">
        <v>199515</v>
      </c>
      <c r="AB8" s="1206">
        <v>465535.00000000006</v>
      </c>
      <c r="AC8" s="1206">
        <v>931070.00000000012</v>
      </c>
      <c r="AD8" s="1206">
        <v>6650500</v>
      </c>
      <c r="AE8" s="1206">
        <v>4389330</v>
      </c>
      <c r="AF8" s="1206">
        <v>2261170</v>
      </c>
      <c r="AG8" s="1229" t="s">
        <v>2216</v>
      </c>
      <c r="AH8" s="1230" t="s">
        <v>2391</v>
      </c>
      <c r="AI8" s="1231" t="s">
        <v>2577</v>
      </c>
      <c r="AJ8" s="1236">
        <f>IF(C8="Yes",P8,0)</f>
        <v>0</v>
      </c>
      <c r="AK8" s="1233">
        <v>360903.91024336609</v>
      </c>
      <c r="AL8" s="1229">
        <f>IF(COUNTIF(' LUMA Exhibit 2 (70)'!$A$7:$A$76,'Attachment A Withdrawn_TEST'!A7)=1,0,1)</f>
        <v>1</v>
      </c>
    </row>
    <row r="9" spans="1:38" ht="30">
      <c r="A9" s="1224">
        <v>705657</v>
      </c>
      <c r="B9" s="1225" t="s">
        <v>2605</v>
      </c>
      <c r="C9" s="1226" t="s">
        <v>2203</v>
      </c>
      <c r="D9" s="1226" t="s">
        <v>2203</v>
      </c>
      <c r="E9" s="1226" t="s">
        <v>35</v>
      </c>
      <c r="F9" s="1226" t="s">
        <v>2124</v>
      </c>
      <c r="G9" s="1226" t="s">
        <v>2203</v>
      </c>
      <c r="H9" s="1226" t="s">
        <v>2469</v>
      </c>
      <c r="I9" s="1226" t="s">
        <v>2469</v>
      </c>
      <c r="J9" s="1234" t="s">
        <v>2203</v>
      </c>
      <c r="K9" s="1234" t="s">
        <v>2203</v>
      </c>
      <c r="L9" s="1234" t="s">
        <v>35</v>
      </c>
      <c r="M9" s="1234" t="s">
        <v>2124</v>
      </c>
      <c r="N9" s="1234" t="s">
        <v>2203</v>
      </c>
      <c r="O9" s="1234" t="s">
        <v>2469</v>
      </c>
      <c r="P9" s="1234" t="s">
        <v>2469</v>
      </c>
      <c r="Q9" s="1234">
        <v>30089122.779999994</v>
      </c>
      <c r="R9" s="1234">
        <v>4299385</v>
      </c>
      <c r="S9" s="1227">
        <v>6881478.0600000005</v>
      </c>
      <c r="T9" s="1235">
        <v>3540670.0000000005</v>
      </c>
      <c r="U9" s="1227">
        <v>52833490.450000018</v>
      </c>
      <c r="V9" s="1228">
        <v>44234720.450000018</v>
      </c>
      <c r="W9" s="1228">
        <v>8598770</v>
      </c>
      <c r="X9" s="1206">
        <v>13656870</v>
      </c>
      <c r="Y9" s="1206">
        <v>4299385</v>
      </c>
      <c r="Z9" s="1206">
        <v>1264525</v>
      </c>
      <c r="AA9" s="1206">
        <v>758715</v>
      </c>
      <c r="AB9" s="1206">
        <v>1770335.0000000002</v>
      </c>
      <c r="AC9" s="1206">
        <v>3540670.0000000005</v>
      </c>
      <c r="AD9" s="1206">
        <v>25290500</v>
      </c>
      <c r="AE9" s="1206">
        <v>16691730</v>
      </c>
      <c r="AF9" s="1206">
        <v>8598770</v>
      </c>
      <c r="AG9" s="1229" t="s">
        <v>2216</v>
      </c>
      <c r="AH9" s="1230" t="s">
        <v>2391</v>
      </c>
      <c r="AI9" s="1231" t="s">
        <v>2606</v>
      </c>
      <c r="AJ9" s="1236">
        <f>IF(C9="Yes",P9,0)</f>
        <v>0</v>
      </c>
      <c r="AK9" s="1233">
        <v>1235166.949555516</v>
      </c>
      <c r="AL9" s="1229">
        <f>IF(COUNTIF(' LUMA Exhibit 2 (70)'!$A$7:$A$76,'Attachment A Withdrawn_TEST'!A10)=1,0,1)</f>
        <v>1</v>
      </c>
    </row>
    <row r="10" spans="1:38">
      <c r="A10" s="1224">
        <v>800394</v>
      </c>
      <c r="B10" s="1225" t="s">
        <v>2475</v>
      </c>
      <c r="C10" s="1237" t="s">
        <v>2209</v>
      </c>
      <c r="D10" s="1226" t="s">
        <v>2209</v>
      </c>
      <c r="E10" s="1226" t="s">
        <v>35</v>
      </c>
      <c r="F10" s="1226" t="s">
        <v>2124</v>
      </c>
      <c r="G10" s="1226" t="s">
        <v>2203</v>
      </c>
      <c r="H10" s="1226" t="s">
        <v>2469</v>
      </c>
      <c r="I10" s="1226" t="s">
        <v>2469</v>
      </c>
      <c r="J10" s="1238" t="s">
        <v>2209</v>
      </c>
      <c r="K10" s="1238" t="s">
        <v>2209</v>
      </c>
      <c r="L10" s="1238" t="s">
        <v>35</v>
      </c>
      <c r="M10" s="1238" t="s">
        <v>2124</v>
      </c>
      <c r="N10" s="1238" t="s">
        <v>2203</v>
      </c>
      <c r="O10" s="1238" t="s">
        <v>2469</v>
      </c>
      <c r="P10" s="1238" t="s">
        <v>2469</v>
      </c>
      <c r="Q10" s="1238">
        <v>1256040</v>
      </c>
      <c r="R10" s="1238">
        <v>395420</v>
      </c>
      <c r="S10" s="1227">
        <v>162820.00000000003</v>
      </c>
      <c r="T10" s="1227">
        <v>325640</v>
      </c>
      <c r="U10" s="1227">
        <v>2326000</v>
      </c>
      <c r="V10" s="1228">
        <v>1535160</v>
      </c>
      <c r="W10" s="1228">
        <v>790840</v>
      </c>
      <c r="X10" s="1239"/>
      <c r="Y10" s="1239"/>
      <c r="Z10" s="1239"/>
      <c r="AA10" s="1239"/>
      <c r="AB10" s="1239"/>
      <c r="AC10" s="1239"/>
      <c r="AD10" s="1239"/>
      <c r="AE10" s="1239"/>
      <c r="AF10" s="1239"/>
      <c r="AG10" s="1240"/>
      <c r="AH10" s="1241"/>
      <c r="AI10" s="1242"/>
      <c r="AJ10" s="1236"/>
      <c r="AK10" s="1243"/>
      <c r="AL10" s="1229">
        <f>IF(COUNTIF(' LUMA Exhibit 2 (70)'!$A$7:$A$76,'Attachment A Withdrawn_TEST'!A153)=1,0,1)</f>
        <v>1</v>
      </c>
    </row>
    <row r="11" spans="1:38" ht="30">
      <c r="A11" s="1224">
        <v>740662</v>
      </c>
      <c r="B11" s="1225" t="s">
        <v>2601</v>
      </c>
      <c r="C11" s="1226" t="s">
        <v>2203</v>
      </c>
      <c r="D11" s="1226" t="s">
        <v>2203</v>
      </c>
      <c r="E11" s="1226" t="s">
        <v>35</v>
      </c>
      <c r="F11" s="1226" t="s">
        <v>2124</v>
      </c>
      <c r="G11" s="1226" t="s">
        <v>2203</v>
      </c>
      <c r="H11" s="1226" t="s">
        <v>2469</v>
      </c>
      <c r="I11" s="1226" t="s">
        <v>2469</v>
      </c>
      <c r="J11" s="1234" t="s">
        <v>2203</v>
      </c>
      <c r="K11" s="1234" t="s">
        <v>2203</v>
      </c>
      <c r="L11" s="1234" t="s">
        <v>35</v>
      </c>
      <c r="M11" s="1234" t="s">
        <v>2124</v>
      </c>
      <c r="N11" s="1234" t="s">
        <v>2203</v>
      </c>
      <c r="O11" s="1234" t="s">
        <v>2469</v>
      </c>
      <c r="P11" s="1234" t="s">
        <v>2469</v>
      </c>
      <c r="Q11" s="1234">
        <v>36782398.439999998</v>
      </c>
      <c r="R11" s="1234">
        <v>6876500.0000000009</v>
      </c>
      <c r="S11" s="1227">
        <v>6850965.040000001</v>
      </c>
      <c r="T11" s="1235">
        <v>5663000.0000000009</v>
      </c>
      <c r="U11" s="1227">
        <v>63664054.5</v>
      </c>
      <c r="V11" s="1228">
        <v>49911054.5</v>
      </c>
      <c r="W11" s="1228">
        <v>13753000.000000002</v>
      </c>
      <c r="X11" s="1206">
        <v>21843000</v>
      </c>
      <c r="Y11" s="1206">
        <v>6876500.0000000009</v>
      </c>
      <c r="Z11" s="1206">
        <v>2022500</v>
      </c>
      <c r="AA11" s="1206">
        <v>1213500</v>
      </c>
      <c r="AB11" s="1206">
        <v>2831500.0000000005</v>
      </c>
      <c r="AC11" s="1206">
        <v>5663000.0000000009</v>
      </c>
      <c r="AD11" s="1206">
        <v>40450000</v>
      </c>
      <c r="AE11" s="1206">
        <v>26697000</v>
      </c>
      <c r="AF11" s="1206">
        <v>13753000.000000002</v>
      </c>
      <c r="AG11" s="1229" t="s">
        <v>2216</v>
      </c>
      <c r="AH11" s="1230" t="s">
        <v>2391</v>
      </c>
      <c r="AI11" s="1231" t="s">
        <v>2602</v>
      </c>
      <c r="AJ11" s="1236">
        <f>IF(C11="Yes",P11,0)</f>
        <v>0</v>
      </c>
      <c r="AK11" s="1233">
        <v>2546994.6398623525</v>
      </c>
      <c r="AL11" s="1229">
        <f>IF(COUNTIF(' LUMA Exhibit 2 (70)'!$A$7:$A$76,'Attachment A Withdrawn_TEST'!A8)=1,0,1)</f>
        <v>0</v>
      </c>
    </row>
    <row r="12" spans="1:38" ht="30">
      <c r="A12" s="1224">
        <v>741678</v>
      </c>
      <c r="B12" s="1225" t="s">
        <v>2603</v>
      </c>
      <c r="C12" s="1226" t="s">
        <v>2203</v>
      </c>
      <c r="D12" s="1226" t="s">
        <v>2203</v>
      </c>
      <c r="E12" s="1226" t="s">
        <v>35</v>
      </c>
      <c r="F12" s="1226" t="s">
        <v>2124</v>
      </c>
      <c r="G12" s="1226" t="s">
        <v>2203</v>
      </c>
      <c r="H12" s="1226" t="s">
        <v>2469</v>
      </c>
      <c r="I12" s="1226" t="s">
        <v>2469</v>
      </c>
      <c r="J12" s="1234" t="s">
        <v>2203</v>
      </c>
      <c r="K12" s="1234" t="s">
        <v>2203</v>
      </c>
      <c r="L12" s="1234" t="s">
        <v>35</v>
      </c>
      <c r="M12" s="1234" t="s">
        <v>2124</v>
      </c>
      <c r="N12" s="1234" t="s">
        <v>2203</v>
      </c>
      <c r="O12" s="1234" t="s">
        <v>2469</v>
      </c>
      <c r="P12" s="1234" t="s">
        <v>2469</v>
      </c>
      <c r="Q12" s="1234">
        <v>29500343.610000007</v>
      </c>
      <c r="R12" s="1234">
        <v>5347180</v>
      </c>
      <c r="S12" s="1227">
        <v>6946880.6799999988</v>
      </c>
      <c r="T12" s="1235">
        <v>4403560</v>
      </c>
      <c r="U12" s="1227">
        <v>51561909.74000001</v>
      </c>
      <c r="V12" s="1228">
        <v>40867549.74000001</v>
      </c>
      <c r="W12" s="1228">
        <v>10694360</v>
      </c>
      <c r="X12" s="1206">
        <v>16985160</v>
      </c>
      <c r="Y12" s="1206">
        <v>5347180</v>
      </c>
      <c r="Z12" s="1206">
        <v>1572700</v>
      </c>
      <c r="AA12" s="1206">
        <v>943620</v>
      </c>
      <c r="AB12" s="1206">
        <v>2201780</v>
      </c>
      <c r="AC12" s="1206">
        <v>4403560</v>
      </c>
      <c r="AD12" s="1206">
        <v>31454000</v>
      </c>
      <c r="AE12" s="1206">
        <v>20759640</v>
      </c>
      <c r="AF12" s="1206">
        <v>10694360</v>
      </c>
      <c r="AG12" s="1229" t="s">
        <v>2216</v>
      </c>
      <c r="AH12" s="1230" t="s">
        <v>2391</v>
      </c>
      <c r="AI12" s="1231" t="s">
        <v>2604</v>
      </c>
      <c r="AJ12" s="1236">
        <f>IF(C12="Yes",P12,0)</f>
        <v>0</v>
      </c>
      <c r="AK12" s="1233">
        <v>1802599.6426774745</v>
      </c>
      <c r="AL12" s="1229">
        <f>IF(COUNTIF(' LUMA Exhibit 2 (70)'!$A$7:$A$76,'Attachment A Withdrawn_TEST'!A9)=1,0,1)</f>
        <v>0</v>
      </c>
    </row>
    <row r="13" spans="1:38">
      <c r="A13" s="1224">
        <v>745851</v>
      </c>
      <c r="B13" s="1225" t="s">
        <v>15940</v>
      </c>
      <c r="C13" s="1226" t="s">
        <v>2203</v>
      </c>
      <c r="D13" s="1226" t="s">
        <v>2203</v>
      </c>
      <c r="E13" s="1226" t="s">
        <v>35</v>
      </c>
      <c r="F13" s="1226" t="s">
        <v>2124</v>
      </c>
      <c r="G13" s="1226" t="s">
        <v>2203</v>
      </c>
      <c r="H13" s="1226" t="s">
        <v>2469</v>
      </c>
      <c r="I13" s="1226" t="s">
        <v>2469</v>
      </c>
      <c r="J13" s="1206" t="s">
        <v>2203</v>
      </c>
      <c r="K13" s="1206" t="s">
        <v>2203</v>
      </c>
      <c r="L13" s="1206" t="s">
        <v>35</v>
      </c>
      <c r="M13" s="1206" t="s">
        <v>2124</v>
      </c>
      <c r="N13" s="1206" t="s">
        <v>2203</v>
      </c>
      <c r="O13" s="1206" t="s">
        <v>2469</v>
      </c>
      <c r="P13" s="1206" t="s">
        <v>2469</v>
      </c>
      <c r="Q13" s="1206">
        <v>720630</v>
      </c>
      <c r="R13" s="1206">
        <v>226865.00000000003</v>
      </c>
      <c r="S13" s="1227">
        <v>93415.000000000015</v>
      </c>
      <c r="T13" s="1227">
        <v>186830.00000000003</v>
      </c>
      <c r="U13" s="1227">
        <v>1334500</v>
      </c>
      <c r="V13" s="1228">
        <v>880770</v>
      </c>
      <c r="W13" s="1228">
        <v>453730</v>
      </c>
      <c r="X13" s="1206"/>
      <c r="Y13" s="1206"/>
      <c r="Z13" s="1206"/>
      <c r="AA13" s="1206"/>
      <c r="AB13" s="1206"/>
      <c r="AC13" s="1206"/>
      <c r="AD13" s="1206"/>
      <c r="AE13" s="1206"/>
      <c r="AF13" s="1206"/>
      <c r="AG13" s="1229"/>
      <c r="AH13" s="1230"/>
      <c r="AI13" s="1231"/>
      <c r="AJ13" s="1232"/>
      <c r="AK13" s="1233"/>
      <c r="AL13" s="1229">
        <f>IF(COUNTIF(' LUMA Exhibit 2 (70)'!$A$7:$A$76,'Attachment A Withdrawn_TEST'!A173)=1,0,1)</f>
        <v>0</v>
      </c>
    </row>
    <row r="14" spans="1:38">
      <c r="A14" s="1224">
        <v>745852</v>
      </c>
      <c r="B14" s="1225" t="s">
        <v>15942</v>
      </c>
      <c r="C14" s="1226" t="s">
        <v>2203</v>
      </c>
      <c r="D14" s="1226" t="s">
        <v>2203</v>
      </c>
      <c r="E14" s="1226" t="s">
        <v>35</v>
      </c>
      <c r="F14" s="1226" t="s">
        <v>2124</v>
      </c>
      <c r="G14" s="1226" t="s">
        <v>2203</v>
      </c>
      <c r="H14" s="1226" t="s">
        <v>2469</v>
      </c>
      <c r="I14" s="1226" t="s">
        <v>2469</v>
      </c>
      <c r="J14" s="1206" t="s">
        <v>2203</v>
      </c>
      <c r="K14" s="1206" t="s">
        <v>2203</v>
      </c>
      <c r="L14" s="1206" t="s">
        <v>35</v>
      </c>
      <c r="M14" s="1206" t="s">
        <v>2124</v>
      </c>
      <c r="N14" s="1206" t="s">
        <v>2203</v>
      </c>
      <c r="O14" s="1206" t="s">
        <v>2469</v>
      </c>
      <c r="P14" s="1206" t="s">
        <v>2469</v>
      </c>
      <c r="Q14" s="1206">
        <v>897480.00000000012</v>
      </c>
      <c r="R14" s="1206">
        <v>282540</v>
      </c>
      <c r="S14" s="1227">
        <v>116340.00000000001</v>
      </c>
      <c r="T14" s="1227">
        <v>232680.00000000003</v>
      </c>
      <c r="U14" s="1227">
        <v>1662000.0000000002</v>
      </c>
      <c r="V14" s="1228">
        <v>1096920.0000000002</v>
      </c>
      <c r="W14" s="1228">
        <v>565080</v>
      </c>
      <c r="X14" s="1206"/>
      <c r="Y14" s="1206"/>
      <c r="Z14" s="1206"/>
      <c r="AA14" s="1206"/>
      <c r="AB14" s="1206"/>
      <c r="AC14" s="1206"/>
      <c r="AD14" s="1206"/>
      <c r="AE14" s="1206"/>
      <c r="AF14" s="1206"/>
      <c r="AG14" s="1229"/>
      <c r="AH14" s="1230"/>
      <c r="AI14" s="1231"/>
      <c r="AJ14" s="1232"/>
      <c r="AK14" s="1233"/>
      <c r="AL14" s="1229">
        <f>IF(COUNTIF(' LUMA Exhibit 2 (70)'!$A$7:$A$76,'Attachment A Withdrawn_TEST'!A174)=1,0,1)</f>
        <v>1</v>
      </c>
    </row>
    <row r="15" spans="1:38">
      <c r="A15" s="1224">
        <v>745854</v>
      </c>
      <c r="B15" s="1225" t="s">
        <v>15936</v>
      </c>
      <c r="C15" s="1226" t="s">
        <v>2203</v>
      </c>
      <c r="D15" s="1226" t="s">
        <v>2203</v>
      </c>
      <c r="E15" s="1226" t="s">
        <v>35</v>
      </c>
      <c r="F15" s="1226" t="s">
        <v>2124</v>
      </c>
      <c r="G15" s="1226" t="s">
        <v>2203</v>
      </c>
      <c r="H15" s="1226" t="s">
        <v>2469</v>
      </c>
      <c r="I15" s="1226" t="s">
        <v>2469</v>
      </c>
      <c r="J15" s="1206" t="s">
        <v>2203</v>
      </c>
      <c r="K15" s="1206" t="s">
        <v>2203</v>
      </c>
      <c r="L15" s="1206" t="s">
        <v>35</v>
      </c>
      <c r="M15" s="1206" t="s">
        <v>2124</v>
      </c>
      <c r="N15" s="1206" t="s">
        <v>2203</v>
      </c>
      <c r="O15" s="1206" t="s">
        <v>2469</v>
      </c>
      <c r="P15" s="1206" t="s">
        <v>2469</v>
      </c>
      <c r="Q15" s="1206">
        <v>589140</v>
      </c>
      <c r="R15" s="1206">
        <v>185470</v>
      </c>
      <c r="S15" s="1227">
        <v>76370</v>
      </c>
      <c r="T15" s="1227">
        <v>152740</v>
      </c>
      <c r="U15" s="1227">
        <v>1091000</v>
      </c>
      <c r="V15" s="1228">
        <v>720060</v>
      </c>
      <c r="W15" s="1228">
        <v>370940</v>
      </c>
      <c r="X15" s="1206"/>
      <c r="Y15" s="1206"/>
      <c r="Z15" s="1206"/>
      <c r="AA15" s="1206"/>
      <c r="AB15" s="1206"/>
      <c r="AC15" s="1206"/>
      <c r="AD15" s="1206"/>
      <c r="AE15" s="1206"/>
      <c r="AF15" s="1206"/>
      <c r="AG15" s="1229"/>
      <c r="AH15" s="1230"/>
      <c r="AI15" s="1231"/>
      <c r="AJ15" s="1232"/>
      <c r="AK15" s="1233"/>
      <c r="AL15" s="1229">
        <f>IF(COUNTIF(' LUMA Exhibit 2 (70)'!$A$7:$A$76,'Attachment A Withdrawn_TEST'!A171)=1,0,1)</f>
        <v>0</v>
      </c>
    </row>
    <row r="16" spans="1:38">
      <c r="A16" s="1224">
        <v>745871</v>
      </c>
      <c r="B16" s="1225" t="s">
        <v>15938</v>
      </c>
      <c r="C16" s="1226" t="s">
        <v>2203</v>
      </c>
      <c r="D16" s="1226" t="s">
        <v>2203</v>
      </c>
      <c r="E16" s="1226" t="s">
        <v>35</v>
      </c>
      <c r="F16" s="1226" t="s">
        <v>2124</v>
      </c>
      <c r="G16" s="1226" t="s">
        <v>2203</v>
      </c>
      <c r="H16" s="1226" t="s">
        <v>2469</v>
      </c>
      <c r="I16" s="1226" t="s">
        <v>2469</v>
      </c>
      <c r="J16" s="1206" t="s">
        <v>2203</v>
      </c>
      <c r="K16" s="1206" t="s">
        <v>2203</v>
      </c>
      <c r="L16" s="1206" t="s">
        <v>35</v>
      </c>
      <c r="M16" s="1206" t="s">
        <v>2124</v>
      </c>
      <c r="N16" s="1206" t="s">
        <v>2203</v>
      </c>
      <c r="O16" s="1206" t="s">
        <v>2469</v>
      </c>
      <c r="P16" s="1206" t="s">
        <v>2469</v>
      </c>
      <c r="Q16" s="1206">
        <v>713610</v>
      </c>
      <c r="R16" s="1206">
        <v>224655.00000000003</v>
      </c>
      <c r="S16" s="1227">
        <v>92505.000000000015</v>
      </c>
      <c r="T16" s="1227">
        <v>185010.00000000003</v>
      </c>
      <c r="U16" s="1227">
        <v>1321500</v>
      </c>
      <c r="V16" s="1228">
        <v>872190</v>
      </c>
      <c r="W16" s="1228">
        <v>449310</v>
      </c>
      <c r="X16" s="1206"/>
      <c r="Y16" s="1206"/>
      <c r="Z16" s="1206"/>
      <c r="AA16" s="1206"/>
      <c r="AB16" s="1206"/>
      <c r="AC16" s="1206"/>
      <c r="AD16" s="1206"/>
      <c r="AE16" s="1206"/>
      <c r="AF16" s="1206"/>
      <c r="AG16" s="1229"/>
      <c r="AH16" s="1230"/>
      <c r="AI16" s="1231"/>
      <c r="AJ16" s="1232"/>
      <c r="AK16" s="1233"/>
      <c r="AL16" s="1229">
        <f>IF(COUNTIF(' LUMA Exhibit 2 (70)'!$A$7:$A$76,'Attachment A Withdrawn_TEST'!A172)=1,0,1)</f>
        <v>0</v>
      </c>
    </row>
    <row r="17" spans="1:39">
      <c r="A17" s="1224">
        <v>800369</v>
      </c>
      <c r="B17" s="1225" t="s">
        <v>15922</v>
      </c>
      <c r="C17" s="1226" t="s">
        <v>2203</v>
      </c>
      <c r="D17" s="1226" t="s">
        <v>2203</v>
      </c>
      <c r="E17" s="1226" t="s">
        <v>35</v>
      </c>
      <c r="F17" s="1226" t="s">
        <v>2124</v>
      </c>
      <c r="G17" s="1226" t="s">
        <v>2203</v>
      </c>
      <c r="H17" s="1226" t="s">
        <v>2469</v>
      </c>
      <c r="I17" s="1226" t="s">
        <v>2469</v>
      </c>
      <c r="J17" s="1206" t="s">
        <v>2203</v>
      </c>
      <c r="K17" s="1206" t="s">
        <v>2203</v>
      </c>
      <c r="L17" s="1206" t="s">
        <v>35</v>
      </c>
      <c r="M17" s="1206" t="s">
        <v>2124</v>
      </c>
      <c r="N17" s="1206" t="s">
        <v>2203</v>
      </c>
      <c r="O17" s="1206" t="s">
        <v>2469</v>
      </c>
      <c r="P17" s="1206" t="s">
        <v>2469</v>
      </c>
      <c r="Q17" s="1206">
        <v>802170</v>
      </c>
      <c r="R17" s="1206">
        <v>252535.00000000003</v>
      </c>
      <c r="S17" s="1227">
        <v>103985.00000000001</v>
      </c>
      <c r="T17" s="1227">
        <v>207970.00000000003</v>
      </c>
      <c r="U17" s="1227">
        <v>1485500</v>
      </c>
      <c r="V17" s="1228">
        <v>980430</v>
      </c>
      <c r="W17" s="1228">
        <v>505070</v>
      </c>
      <c r="X17" s="1206"/>
      <c r="Y17" s="1206"/>
      <c r="Z17" s="1206"/>
      <c r="AA17" s="1206"/>
      <c r="AB17" s="1206"/>
      <c r="AC17" s="1206"/>
      <c r="AD17" s="1206"/>
      <c r="AE17" s="1206"/>
      <c r="AF17" s="1206"/>
      <c r="AG17" s="1229"/>
      <c r="AH17" s="1230"/>
      <c r="AI17" s="1231"/>
      <c r="AJ17" s="1232"/>
      <c r="AK17" s="1233"/>
      <c r="AL17" s="1229">
        <f>IF(COUNTIF(' LUMA Exhibit 2 (70)'!$A$7:$A$76,'Attachment A Withdrawn_TEST'!A164)=1,0,1)</f>
        <v>1</v>
      </c>
      <c r="AM17" s="1102"/>
    </row>
    <row r="18" spans="1:39">
      <c r="A18" s="1224">
        <v>800399</v>
      </c>
      <c r="B18" s="1225" t="s">
        <v>15924</v>
      </c>
      <c r="C18" s="1226" t="s">
        <v>2203</v>
      </c>
      <c r="D18" s="1226" t="s">
        <v>2203</v>
      </c>
      <c r="E18" s="1226" t="s">
        <v>35</v>
      </c>
      <c r="F18" s="1226" t="s">
        <v>2124</v>
      </c>
      <c r="G18" s="1226" t="s">
        <v>2203</v>
      </c>
      <c r="H18" s="1226" t="s">
        <v>2469</v>
      </c>
      <c r="I18" s="1226" t="s">
        <v>2469</v>
      </c>
      <c r="J18" s="1206" t="s">
        <v>2203</v>
      </c>
      <c r="K18" s="1206" t="s">
        <v>2203</v>
      </c>
      <c r="L18" s="1206" t="s">
        <v>35</v>
      </c>
      <c r="M18" s="1206" t="s">
        <v>2124</v>
      </c>
      <c r="N18" s="1206" t="s">
        <v>2203</v>
      </c>
      <c r="O18" s="1206" t="s">
        <v>2469</v>
      </c>
      <c r="P18" s="1206" t="s">
        <v>2469</v>
      </c>
      <c r="Q18" s="1206">
        <v>1536300</v>
      </c>
      <c r="R18" s="1206">
        <v>483650.00000000006</v>
      </c>
      <c r="S18" s="1227">
        <v>199150.00000000003</v>
      </c>
      <c r="T18" s="1227">
        <v>398300.00000000006</v>
      </c>
      <c r="U18" s="1227">
        <v>2845000</v>
      </c>
      <c r="V18" s="1228">
        <v>1877700</v>
      </c>
      <c r="W18" s="1228">
        <v>967300</v>
      </c>
      <c r="X18" s="1206"/>
      <c r="Y18" s="1206"/>
      <c r="Z18" s="1206"/>
      <c r="AA18" s="1206"/>
      <c r="AB18" s="1206"/>
      <c r="AC18" s="1206"/>
      <c r="AD18" s="1206"/>
      <c r="AE18" s="1206"/>
      <c r="AF18" s="1206"/>
      <c r="AG18" s="1229"/>
      <c r="AH18" s="1230"/>
      <c r="AI18" s="1231"/>
      <c r="AJ18" s="1232"/>
      <c r="AK18" s="1233"/>
      <c r="AL18" s="1229">
        <f>IF(COUNTIF(' LUMA Exhibit 2 (70)'!$A$7:$A$76,'Attachment A Withdrawn_TEST'!A165)=1,0,1)</f>
        <v>1</v>
      </c>
      <c r="AM18" s="1102"/>
    </row>
    <row r="19" spans="1:39">
      <c r="A19" s="1224">
        <v>801437</v>
      </c>
      <c r="B19" s="1225" t="s">
        <v>15928</v>
      </c>
      <c r="C19" s="1226" t="s">
        <v>2203</v>
      </c>
      <c r="D19" s="1226" t="s">
        <v>2203</v>
      </c>
      <c r="E19" s="1226" t="s">
        <v>35</v>
      </c>
      <c r="F19" s="1226" t="s">
        <v>2124</v>
      </c>
      <c r="G19" s="1226" t="s">
        <v>2203</v>
      </c>
      <c r="H19" s="1226" t="s">
        <v>2469</v>
      </c>
      <c r="I19" s="1226" t="s">
        <v>2469</v>
      </c>
      <c r="J19" s="1206" t="s">
        <v>2203</v>
      </c>
      <c r="K19" s="1206" t="s">
        <v>2203</v>
      </c>
      <c r="L19" s="1206" t="s">
        <v>35</v>
      </c>
      <c r="M19" s="1206" t="s">
        <v>2124</v>
      </c>
      <c r="N19" s="1206" t="s">
        <v>2203</v>
      </c>
      <c r="O19" s="1206" t="s">
        <v>2469</v>
      </c>
      <c r="P19" s="1206" t="s">
        <v>2469</v>
      </c>
      <c r="Q19" s="1206">
        <v>604800</v>
      </c>
      <c r="R19" s="1206">
        <v>190400</v>
      </c>
      <c r="S19" s="1227">
        <v>78400.000000000015</v>
      </c>
      <c r="T19" s="1227">
        <v>156800.00000000003</v>
      </c>
      <c r="U19" s="1227">
        <v>1120000</v>
      </c>
      <c r="V19" s="1228">
        <v>739200</v>
      </c>
      <c r="W19" s="1228">
        <v>380800</v>
      </c>
      <c r="X19" s="1206"/>
      <c r="Y19" s="1206"/>
      <c r="Z19" s="1206"/>
      <c r="AA19" s="1206"/>
      <c r="AB19" s="1206"/>
      <c r="AC19" s="1206"/>
      <c r="AD19" s="1206"/>
      <c r="AE19" s="1206"/>
      <c r="AF19" s="1206"/>
      <c r="AG19" s="1229"/>
      <c r="AH19" s="1230"/>
      <c r="AI19" s="1231"/>
      <c r="AJ19" s="1232"/>
      <c r="AK19" s="1233"/>
      <c r="AL19" s="1229">
        <f>IF(COUNTIF(' LUMA Exhibit 2 (70)'!$A$7:$A$76,'Attachment A Withdrawn_TEST'!A167)=1,0,1)</f>
        <v>0</v>
      </c>
      <c r="AM19" s="1102"/>
    </row>
    <row r="20" spans="1:39">
      <c r="A20" s="1224">
        <v>801438</v>
      </c>
      <c r="B20" s="1225" t="s">
        <v>15930</v>
      </c>
      <c r="C20" s="1226" t="s">
        <v>2203</v>
      </c>
      <c r="D20" s="1226" t="s">
        <v>2203</v>
      </c>
      <c r="E20" s="1226" t="s">
        <v>35</v>
      </c>
      <c r="F20" s="1226" t="s">
        <v>2124</v>
      </c>
      <c r="G20" s="1226" t="s">
        <v>2203</v>
      </c>
      <c r="H20" s="1226" t="s">
        <v>2469</v>
      </c>
      <c r="I20" s="1226" t="s">
        <v>2469</v>
      </c>
      <c r="J20" s="1206" t="s">
        <v>2203</v>
      </c>
      <c r="K20" s="1206" t="s">
        <v>2203</v>
      </c>
      <c r="L20" s="1206" t="s">
        <v>35</v>
      </c>
      <c r="M20" s="1206" t="s">
        <v>2124</v>
      </c>
      <c r="N20" s="1206" t="s">
        <v>2203</v>
      </c>
      <c r="O20" s="1206" t="s">
        <v>2469</v>
      </c>
      <c r="P20" s="1206" t="s">
        <v>2469</v>
      </c>
      <c r="Q20" s="1206">
        <v>851580</v>
      </c>
      <c r="R20" s="1206">
        <v>268090</v>
      </c>
      <c r="S20" s="1227">
        <v>110390.00000000001</v>
      </c>
      <c r="T20" s="1227">
        <v>220780.00000000003</v>
      </c>
      <c r="U20" s="1227">
        <v>1577000</v>
      </c>
      <c r="V20" s="1228">
        <v>1040820</v>
      </c>
      <c r="W20" s="1228">
        <v>536180</v>
      </c>
      <c r="X20" s="1206"/>
      <c r="Y20" s="1206"/>
      <c r="Z20" s="1206"/>
      <c r="AA20" s="1206"/>
      <c r="AB20" s="1206"/>
      <c r="AC20" s="1206"/>
      <c r="AD20" s="1206"/>
      <c r="AE20" s="1206"/>
      <c r="AF20" s="1206"/>
      <c r="AG20" s="1229"/>
      <c r="AH20" s="1230"/>
      <c r="AI20" s="1231"/>
      <c r="AJ20" s="1232"/>
      <c r="AK20" s="1233"/>
      <c r="AL20" s="1229">
        <f>IF(COUNTIF(' LUMA Exhibit 2 (70)'!$A$7:$A$76,'Attachment A Withdrawn_TEST'!A168)=1,0,1)</f>
        <v>0</v>
      </c>
      <c r="AM20" s="1102"/>
    </row>
    <row r="21" spans="1:39">
      <c r="A21" s="1224">
        <v>801440</v>
      </c>
      <c r="B21" s="1225" t="s">
        <v>15932</v>
      </c>
      <c r="C21" s="1226" t="s">
        <v>2203</v>
      </c>
      <c r="D21" s="1226" t="s">
        <v>2203</v>
      </c>
      <c r="E21" s="1226" t="s">
        <v>35</v>
      </c>
      <c r="F21" s="1226" t="s">
        <v>2124</v>
      </c>
      <c r="G21" s="1226" t="s">
        <v>2203</v>
      </c>
      <c r="H21" s="1226" t="s">
        <v>2469</v>
      </c>
      <c r="I21" s="1226" t="s">
        <v>2469</v>
      </c>
      <c r="J21" s="1206" t="s">
        <v>2203</v>
      </c>
      <c r="K21" s="1206" t="s">
        <v>2203</v>
      </c>
      <c r="L21" s="1206" t="s">
        <v>35</v>
      </c>
      <c r="M21" s="1206" t="s">
        <v>2124</v>
      </c>
      <c r="N21" s="1206" t="s">
        <v>2203</v>
      </c>
      <c r="O21" s="1206" t="s">
        <v>2469</v>
      </c>
      <c r="P21" s="1206" t="s">
        <v>2469</v>
      </c>
      <c r="Q21" s="1206">
        <v>597510</v>
      </c>
      <c r="R21" s="1206">
        <v>188105</v>
      </c>
      <c r="S21" s="1227">
        <v>77455.000000000015</v>
      </c>
      <c r="T21" s="1227">
        <v>154910.00000000003</v>
      </c>
      <c r="U21" s="1227">
        <v>1106500</v>
      </c>
      <c r="V21" s="1228">
        <v>730290</v>
      </c>
      <c r="W21" s="1228">
        <v>376210</v>
      </c>
      <c r="X21" s="1206"/>
      <c r="Y21" s="1206"/>
      <c r="Z21" s="1206"/>
      <c r="AA21" s="1206"/>
      <c r="AB21" s="1206"/>
      <c r="AC21" s="1206"/>
      <c r="AD21" s="1206"/>
      <c r="AE21" s="1206"/>
      <c r="AF21" s="1206"/>
      <c r="AG21" s="1229"/>
      <c r="AH21" s="1230"/>
      <c r="AI21" s="1231"/>
      <c r="AJ21" s="1232"/>
      <c r="AK21" s="1233"/>
      <c r="AL21" s="1229">
        <f>IF(COUNTIF(' LUMA Exhibit 2 (70)'!$A$7:$A$76,'Attachment A Withdrawn_TEST'!A169)=1,0,1)</f>
        <v>0</v>
      </c>
      <c r="AM21" s="1102"/>
    </row>
    <row r="22" spans="1:39">
      <c r="A22" s="1224">
        <v>801441</v>
      </c>
      <c r="B22" s="1225" t="s">
        <v>15934</v>
      </c>
      <c r="C22" s="1226" t="s">
        <v>2203</v>
      </c>
      <c r="D22" s="1226" t="s">
        <v>2203</v>
      </c>
      <c r="E22" s="1226" t="s">
        <v>35</v>
      </c>
      <c r="F22" s="1226" t="s">
        <v>2124</v>
      </c>
      <c r="G22" s="1226" t="s">
        <v>2203</v>
      </c>
      <c r="H22" s="1226" t="s">
        <v>2469</v>
      </c>
      <c r="I22" s="1226" t="s">
        <v>2469</v>
      </c>
      <c r="J22" s="1206" t="s">
        <v>2203</v>
      </c>
      <c r="K22" s="1206" t="s">
        <v>2203</v>
      </c>
      <c r="L22" s="1206" t="s">
        <v>35</v>
      </c>
      <c r="M22" s="1206" t="s">
        <v>2124</v>
      </c>
      <c r="N22" s="1206" t="s">
        <v>2203</v>
      </c>
      <c r="O22" s="1206" t="s">
        <v>2469</v>
      </c>
      <c r="P22" s="1206" t="s">
        <v>2469</v>
      </c>
      <c r="Q22" s="1206">
        <v>1221750</v>
      </c>
      <c r="R22" s="1206">
        <v>384625</v>
      </c>
      <c r="S22" s="1227">
        <v>158375.00000000003</v>
      </c>
      <c r="T22" s="1227">
        <v>316750.00000000006</v>
      </c>
      <c r="U22" s="1227">
        <v>2262500</v>
      </c>
      <c r="V22" s="1228">
        <v>1493250</v>
      </c>
      <c r="W22" s="1228">
        <v>769250</v>
      </c>
      <c r="X22" s="1206"/>
      <c r="Y22" s="1206"/>
      <c r="Z22" s="1206"/>
      <c r="AA22" s="1206"/>
      <c r="AB22" s="1206"/>
      <c r="AC22" s="1206"/>
      <c r="AD22" s="1206"/>
      <c r="AE22" s="1206"/>
      <c r="AF22" s="1206"/>
      <c r="AG22" s="1229"/>
      <c r="AH22" s="1230"/>
      <c r="AI22" s="1231"/>
      <c r="AJ22" s="1232"/>
      <c r="AK22" s="1233"/>
      <c r="AL22" s="1229">
        <f>IF(COUNTIF(' LUMA Exhibit 2 (70)'!$A$7:$A$76,'Attachment A Withdrawn_TEST'!A170)=1,0,1)</f>
        <v>0</v>
      </c>
      <c r="AM22" s="1102"/>
    </row>
    <row r="23" spans="1:39">
      <c r="A23" s="1224" t="s">
        <v>2486</v>
      </c>
      <c r="B23" s="1225" t="s">
        <v>2487</v>
      </c>
      <c r="C23" s="1237" t="s">
        <v>2209</v>
      </c>
      <c r="D23" s="1226" t="s">
        <v>2209</v>
      </c>
      <c r="E23" s="1226" t="s">
        <v>35</v>
      </c>
      <c r="F23" s="1226" t="s">
        <v>2116</v>
      </c>
      <c r="G23" s="1226" t="s">
        <v>2203</v>
      </c>
      <c r="H23" s="1226" t="s">
        <v>2481</v>
      </c>
      <c r="I23" s="1226" t="s">
        <v>2481</v>
      </c>
      <c r="J23" s="1238" t="s">
        <v>2209</v>
      </c>
      <c r="K23" s="1238" t="s">
        <v>2209</v>
      </c>
      <c r="L23" s="1238" t="s">
        <v>35</v>
      </c>
      <c r="M23" s="1238" t="s">
        <v>2116</v>
      </c>
      <c r="N23" s="1238" t="s">
        <v>2203</v>
      </c>
      <c r="O23" s="1238" t="s">
        <v>2481</v>
      </c>
      <c r="P23" s="1238" t="s">
        <v>2481</v>
      </c>
      <c r="Q23" s="1238">
        <v>2039409.93</v>
      </c>
      <c r="R23" s="1238">
        <v>366564.01999999996</v>
      </c>
      <c r="S23" s="1227">
        <v>173097.79</v>
      </c>
      <c r="T23" s="1227">
        <v>69460.210000000006</v>
      </c>
      <c r="U23" s="1227">
        <v>2866135.41</v>
      </c>
      <c r="V23" s="1227">
        <v>2394287.42</v>
      </c>
      <c r="W23" s="1228">
        <v>471847.99</v>
      </c>
      <c r="X23" s="1239"/>
      <c r="Y23" s="1239"/>
      <c r="Z23" s="1239"/>
      <c r="AA23" s="1239"/>
      <c r="AB23" s="1239"/>
      <c r="AC23" s="1239"/>
      <c r="AD23" s="1239"/>
      <c r="AE23" s="1239"/>
      <c r="AF23" s="1239"/>
      <c r="AG23" s="1240"/>
      <c r="AH23" s="1241"/>
      <c r="AI23" s="1242"/>
      <c r="AJ23" s="1236"/>
      <c r="AK23" s="1243"/>
      <c r="AL23" s="1229">
        <f>IF(COUNTIF(' LUMA Exhibit 2 (70)'!$A$7:$A$76,'Attachment A Withdrawn_TEST'!A156)=1,0,1)</f>
        <v>1</v>
      </c>
      <c r="AM23" s="1102"/>
    </row>
    <row r="24" spans="1:39">
      <c r="A24" s="1224" t="s">
        <v>2479</v>
      </c>
      <c r="B24" s="1225" t="s">
        <v>2480</v>
      </c>
      <c r="C24" s="1237" t="s">
        <v>2209</v>
      </c>
      <c r="D24" s="1226" t="s">
        <v>2209</v>
      </c>
      <c r="E24" s="1226" t="s">
        <v>35</v>
      </c>
      <c r="F24" s="1226" t="s">
        <v>2116</v>
      </c>
      <c r="G24" s="1226" t="s">
        <v>2203</v>
      </c>
      <c r="H24" s="1226" t="s">
        <v>2481</v>
      </c>
      <c r="I24" s="1226" t="s">
        <v>2481</v>
      </c>
      <c r="J24" s="1238" t="s">
        <v>2209</v>
      </c>
      <c r="K24" s="1238" t="s">
        <v>2209</v>
      </c>
      <c r="L24" s="1238" t="s">
        <v>35</v>
      </c>
      <c r="M24" s="1238" t="s">
        <v>2116</v>
      </c>
      <c r="N24" s="1238" t="s">
        <v>2203</v>
      </c>
      <c r="O24" s="1238" t="s">
        <v>2481</v>
      </c>
      <c r="P24" s="1238" t="s">
        <v>2481</v>
      </c>
      <c r="Q24" s="1238">
        <v>7591896.4900000002</v>
      </c>
      <c r="R24" s="1238">
        <v>32126.000000000029</v>
      </c>
      <c r="S24" s="1227">
        <v>515199.89</v>
      </c>
      <c r="T24" s="1227">
        <v>211384.11</v>
      </c>
      <c r="U24" s="1227">
        <v>9044328.1800000016</v>
      </c>
      <c r="V24" s="1227">
        <v>8780588.6100000013</v>
      </c>
      <c r="W24" s="1228">
        <v>263739.57</v>
      </c>
      <c r="X24" s="1239"/>
      <c r="Y24" s="1239"/>
      <c r="Z24" s="1239"/>
      <c r="AA24" s="1239"/>
      <c r="AB24" s="1239"/>
      <c r="AC24" s="1239"/>
      <c r="AD24" s="1239"/>
      <c r="AE24" s="1239"/>
      <c r="AF24" s="1239"/>
      <c r="AG24" s="1240"/>
      <c r="AH24" s="1241"/>
      <c r="AI24" s="1242"/>
      <c r="AJ24" s="1236"/>
      <c r="AK24" s="1243"/>
      <c r="AL24" s="1229">
        <f>IF(COUNTIF(' LUMA Exhibit 2 (70)'!$A$7:$A$76,'Attachment A Withdrawn_TEST'!A154)=1,0,1)</f>
        <v>0</v>
      </c>
      <c r="AM24" s="1102"/>
    </row>
    <row r="25" spans="1:39">
      <c r="A25" s="1224" t="s">
        <v>2488</v>
      </c>
      <c r="B25" s="1225" t="s">
        <v>2489</v>
      </c>
      <c r="C25" s="1237" t="s">
        <v>2209</v>
      </c>
      <c r="D25" s="1226" t="s">
        <v>2209</v>
      </c>
      <c r="E25" s="1226" t="s">
        <v>35</v>
      </c>
      <c r="F25" s="1226" t="s">
        <v>2116</v>
      </c>
      <c r="G25" s="1226" t="s">
        <v>2203</v>
      </c>
      <c r="H25" s="1226" t="s">
        <v>2481</v>
      </c>
      <c r="I25" s="1226" t="s">
        <v>2481</v>
      </c>
      <c r="J25" s="1238" t="s">
        <v>2209</v>
      </c>
      <c r="K25" s="1238" t="s">
        <v>2209</v>
      </c>
      <c r="L25" s="1238" t="s">
        <v>35</v>
      </c>
      <c r="M25" s="1238" t="s">
        <v>2116</v>
      </c>
      <c r="N25" s="1238" t="s">
        <v>2203</v>
      </c>
      <c r="O25" s="1238" t="s">
        <v>2481</v>
      </c>
      <c r="P25" s="1238" t="s">
        <v>2481</v>
      </c>
      <c r="Q25" s="1238">
        <v>3867419.78</v>
      </c>
      <c r="R25" s="1238">
        <v>16119.410000000018</v>
      </c>
      <c r="S25" s="1227">
        <v>258899.20000000001</v>
      </c>
      <c r="T25" s="1227">
        <v>105879.8</v>
      </c>
      <c r="U25" s="1227">
        <v>4601164.07</v>
      </c>
      <c r="V25" s="1227">
        <v>4469032.1500000004</v>
      </c>
      <c r="W25" s="1228">
        <v>132131.92000000001</v>
      </c>
      <c r="X25" s="1239"/>
      <c r="Y25" s="1239"/>
      <c r="Z25" s="1239"/>
      <c r="AA25" s="1239"/>
      <c r="AB25" s="1239"/>
      <c r="AC25" s="1239"/>
      <c r="AD25" s="1239"/>
      <c r="AE25" s="1239"/>
      <c r="AF25" s="1239"/>
      <c r="AG25" s="1240"/>
      <c r="AH25" s="1241"/>
      <c r="AI25" s="1242"/>
      <c r="AJ25" s="1236"/>
      <c r="AK25" s="1243"/>
      <c r="AL25" s="1229">
        <f>IF(COUNTIF(' LUMA Exhibit 2 (70)'!$A$7:$A$76,'Attachment A Withdrawn_TEST'!A157)=1,0,1)</f>
        <v>1</v>
      </c>
      <c r="AM25" s="1102"/>
    </row>
    <row r="26" spans="1:39">
      <c r="A26" s="1224" t="s">
        <v>2484</v>
      </c>
      <c r="B26" s="1225" t="s">
        <v>2485</v>
      </c>
      <c r="C26" s="1237" t="s">
        <v>2209</v>
      </c>
      <c r="D26" s="1226" t="s">
        <v>2209</v>
      </c>
      <c r="E26" s="1226" t="s">
        <v>35</v>
      </c>
      <c r="F26" s="1226" t="s">
        <v>2116</v>
      </c>
      <c r="G26" s="1226" t="s">
        <v>2203</v>
      </c>
      <c r="H26" s="1226" t="s">
        <v>2481</v>
      </c>
      <c r="I26" s="1226" t="s">
        <v>2481</v>
      </c>
      <c r="J26" s="1238" t="s">
        <v>2209</v>
      </c>
      <c r="K26" s="1238" t="s">
        <v>2209</v>
      </c>
      <c r="L26" s="1238" t="s">
        <v>35</v>
      </c>
      <c r="M26" s="1238" t="s">
        <v>2116</v>
      </c>
      <c r="N26" s="1238" t="s">
        <v>2203</v>
      </c>
      <c r="O26" s="1238" t="s">
        <v>2481</v>
      </c>
      <c r="P26" s="1238" t="s">
        <v>2481</v>
      </c>
      <c r="Q26" s="1238">
        <v>7262006.0099999998</v>
      </c>
      <c r="R26" s="1238">
        <v>330225.12999999995</v>
      </c>
      <c r="S26" s="1227">
        <v>509451.1</v>
      </c>
      <c r="T26" s="1227">
        <v>208755.9</v>
      </c>
      <c r="U26" s="1227">
        <v>9000748.5500000007</v>
      </c>
      <c r="V26" s="1227">
        <v>8416996.8100000005</v>
      </c>
      <c r="W26" s="1228">
        <v>583751.74</v>
      </c>
      <c r="X26" s="1239"/>
      <c r="Y26" s="1239"/>
      <c r="Z26" s="1239"/>
      <c r="AA26" s="1239"/>
      <c r="AB26" s="1239"/>
      <c r="AC26" s="1239"/>
      <c r="AD26" s="1206"/>
      <c r="AE26" s="1239"/>
      <c r="AF26" s="1239"/>
      <c r="AG26" s="1240"/>
      <c r="AH26" s="1241"/>
      <c r="AI26" s="1242"/>
      <c r="AJ26" s="1236"/>
      <c r="AK26" s="1243"/>
      <c r="AL26" s="1229">
        <f>IF(COUNTIF(' LUMA Exhibit 2 (70)'!$A$7:$A$76,'Attachment A Withdrawn_TEST'!A155)=1,0,1)</f>
        <v>1</v>
      </c>
      <c r="AM26" s="1102"/>
    </row>
    <row r="27" spans="1:39">
      <c r="A27" s="1224" t="s">
        <v>2490</v>
      </c>
      <c r="B27" s="1225" t="s">
        <v>2491</v>
      </c>
      <c r="C27" s="1237" t="s">
        <v>2209</v>
      </c>
      <c r="D27" s="1226" t="s">
        <v>2209</v>
      </c>
      <c r="E27" s="1226" t="s">
        <v>35</v>
      </c>
      <c r="F27" s="1226" t="s">
        <v>2116</v>
      </c>
      <c r="G27" s="1226" t="s">
        <v>2203</v>
      </c>
      <c r="H27" s="1226" t="s">
        <v>2481</v>
      </c>
      <c r="I27" s="1226" t="s">
        <v>2481</v>
      </c>
      <c r="J27" s="1238" t="s">
        <v>2209</v>
      </c>
      <c r="K27" s="1238" t="s">
        <v>2209</v>
      </c>
      <c r="L27" s="1238" t="s">
        <v>35</v>
      </c>
      <c r="M27" s="1238" t="s">
        <v>2116</v>
      </c>
      <c r="N27" s="1238" t="s">
        <v>2203</v>
      </c>
      <c r="O27" s="1238" t="s">
        <v>2481</v>
      </c>
      <c r="P27" s="1238" t="s">
        <v>2481</v>
      </c>
      <c r="Q27" s="1238">
        <v>4608333</v>
      </c>
      <c r="R27" s="1238">
        <v>284709.51</v>
      </c>
      <c r="S27" s="1227">
        <v>381146.2</v>
      </c>
      <c r="T27" s="1227">
        <v>153938.79999999999</v>
      </c>
      <c r="U27" s="1227">
        <v>5874102.6200000001</v>
      </c>
      <c r="V27" s="1227">
        <v>5399414.9500000002</v>
      </c>
      <c r="W27" s="1228">
        <v>474687.67</v>
      </c>
      <c r="X27" s="1239"/>
      <c r="Y27" s="1239"/>
      <c r="Z27" s="1239"/>
      <c r="AA27" s="1239"/>
      <c r="AB27" s="1239"/>
      <c r="AC27" s="1239"/>
      <c r="AD27" s="1239"/>
      <c r="AE27" s="1239"/>
      <c r="AF27" s="1239"/>
      <c r="AG27" s="1240"/>
      <c r="AH27" s="1241"/>
      <c r="AI27" s="1242"/>
      <c r="AJ27" s="1236"/>
      <c r="AK27" s="1243"/>
      <c r="AL27" s="1229">
        <f>IF(COUNTIF(' LUMA Exhibit 2 (70)'!$A$7:$A$76,'Attachment A Withdrawn_TEST'!A158)=1,0,1)</f>
        <v>1</v>
      </c>
      <c r="AM27" s="1102"/>
    </row>
    <row r="28" spans="1:39">
      <c r="A28" s="1224">
        <v>738671</v>
      </c>
      <c r="B28" s="1225" t="s">
        <v>1170</v>
      </c>
      <c r="C28" s="1244" t="s">
        <v>2209</v>
      </c>
      <c r="D28" s="1226" t="s">
        <v>2203</v>
      </c>
      <c r="E28" s="1226" t="s">
        <v>2128</v>
      </c>
      <c r="F28" s="1226" t="s">
        <v>2123</v>
      </c>
      <c r="G28" s="1226" t="s">
        <v>2203</v>
      </c>
      <c r="H28" s="1226" t="s">
        <v>2469</v>
      </c>
      <c r="I28" s="1226" t="s">
        <v>2469</v>
      </c>
      <c r="J28" s="1234" t="s">
        <v>2209</v>
      </c>
      <c r="K28" s="1234" t="s">
        <v>2203</v>
      </c>
      <c r="L28" s="1234" t="s">
        <v>2128</v>
      </c>
      <c r="M28" s="1234" t="s">
        <v>2123</v>
      </c>
      <c r="N28" s="1234" t="s">
        <v>2203</v>
      </c>
      <c r="O28" s="1234" t="s">
        <v>2469</v>
      </c>
      <c r="P28" s="1234" t="s">
        <v>2469</v>
      </c>
      <c r="Q28" s="1234">
        <v>0</v>
      </c>
      <c r="R28" s="1234">
        <v>20318919.349999998</v>
      </c>
      <c r="S28" s="1227">
        <v>0</v>
      </c>
      <c r="T28" s="1235">
        <v>30411453.800000001</v>
      </c>
      <c r="U28" s="1227">
        <v>55941767.5</v>
      </c>
      <c r="V28" s="1227">
        <v>0</v>
      </c>
      <c r="W28" s="1231">
        <v>55941767.5</v>
      </c>
      <c r="X28" s="1206"/>
      <c r="Y28" s="1206">
        <v>20318919.350000001</v>
      </c>
      <c r="Z28" s="1206"/>
      <c r="AA28" s="1206">
        <v>5211394.3499999996</v>
      </c>
      <c r="AB28" s="1206"/>
      <c r="AC28" s="1206">
        <v>30411453.800000001</v>
      </c>
      <c r="AD28" s="1206">
        <v>55941767.5</v>
      </c>
      <c r="AE28" s="1206">
        <v>0</v>
      </c>
      <c r="AF28" s="1206">
        <v>55941767.5</v>
      </c>
      <c r="AG28" s="1229" t="s">
        <v>2472</v>
      </c>
      <c r="AH28" s="1230" t="s">
        <v>2235</v>
      </c>
      <c r="AI28" s="1231" t="s">
        <v>2474</v>
      </c>
      <c r="AJ28" s="1236" t="str">
        <f>IF(C28="Yes",P28,0)</f>
        <v>Inactive</v>
      </c>
      <c r="AK28" s="1233">
        <v>437835.24150599993</v>
      </c>
      <c r="AL28" s="1229">
        <f>IF(COUNTIF(' LUMA Exhibit 2 (70)'!$A$7:$A$76,'Attachment A Withdrawn_TEST'!A85)=1,0,1)</f>
        <v>1</v>
      </c>
      <c r="AM28" s="1102"/>
    </row>
    <row r="29" spans="1:39">
      <c r="A29" s="1224">
        <v>750502</v>
      </c>
      <c r="B29" s="1225" t="s">
        <v>1171</v>
      </c>
      <c r="C29" s="1244" t="s">
        <v>2209</v>
      </c>
      <c r="D29" s="1226" t="s">
        <v>2203</v>
      </c>
      <c r="E29" s="1226" t="s">
        <v>2128</v>
      </c>
      <c r="F29" s="1226" t="s">
        <v>2123</v>
      </c>
      <c r="G29" s="1226" t="s">
        <v>2203</v>
      </c>
      <c r="H29" s="1226" t="s">
        <v>2469</v>
      </c>
      <c r="I29" s="1226" t="s">
        <v>2469</v>
      </c>
      <c r="J29" s="1234" t="s">
        <v>2209</v>
      </c>
      <c r="K29" s="1234" t="s">
        <v>2203</v>
      </c>
      <c r="L29" s="1234" t="s">
        <v>2128</v>
      </c>
      <c r="M29" s="1234" t="s">
        <v>2123</v>
      </c>
      <c r="N29" s="1234" t="s">
        <v>2203</v>
      </c>
      <c r="O29" s="1234" t="s">
        <v>2469</v>
      </c>
      <c r="P29" s="1234" t="s">
        <v>2469</v>
      </c>
      <c r="Q29" s="1234">
        <v>0</v>
      </c>
      <c r="R29" s="1234">
        <v>21118171.640000004</v>
      </c>
      <c r="S29" s="1227">
        <v>0</v>
      </c>
      <c r="T29" s="1235">
        <v>28261718.239999998</v>
      </c>
      <c r="U29" s="1227">
        <v>52720520.350000001</v>
      </c>
      <c r="V29" s="1227">
        <v>0</v>
      </c>
      <c r="W29" s="1231">
        <v>52720520.350000001</v>
      </c>
      <c r="X29" s="1206"/>
      <c r="Y29" s="1206">
        <v>21118171.640000001</v>
      </c>
      <c r="Z29" s="1206">
        <v>0</v>
      </c>
      <c r="AA29" s="1206">
        <v>3340630.47</v>
      </c>
      <c r="AB29" s="1206">
        <v>0</v>
      </c>
      <c r="AC29" s="1206">
        <v>28261718.239999998</v>
      </c>
      <c r="AD29" s="1206">
        <v>52720520.349999994</v>
      </c>
      <c r="AE29" s="1206">
        <v>0</v>
      </c>
      <c r="AF29" s="1206">
        <v>52720520.349999994</v>
      </c>
      <c r="AG29" s="1229" t="s">
        <v>2472</v>
      </c>
      <c r="AH29" s="1230" t="s">
        <v>2235</v>
      </c>
      <c r="AI29" s="1231" t="s">
        <v>2474</v>
      </c>
      <c r="AJ29" s="1236" t="str">
        <f>IF(C29="Yes",P29,0)</f>
        <v>Inactive</v>
      </c>
      <c r="AK29" s="1233">
        <v>516373.75643531262</v>
      </c>
      <c r="AL29" s="1229">
        <f>IF(COUNTIF(' LUMA Exhibit 2 (70)'!$A$7:$A$76,'Attachment A Withdrawn_TEST'!A83)=1,0,1)</f>
        <v>0</v>
      </c>
      <c r="AM29" s="1245"/>
    </row>
    <row r="30" spans="1:39">
      <c r="A30" s="1224">
        <v>750503</v>
      </c>
      <c r="B30" s="1225" t="s">
        <v>1169</v>
      </c>
      <c r="C30" s="1244" t="s">
        <v>2209</v>
      </c>
      <c r="D30" s="1226" t="s">
        <v>2203</v>
      </c>
      <c r="E30" s="1226" t="s">
        <v>2128</v>
      </c>
      <c r="F30" s="1226" t="s">
        <v>2123</v>
      </c>
      <c r="G30" s="1226" t="s">
        <v>2203</v>
      </c>
      <c r="H30" s="1226" t="s">
        <v>2469</v>
      </c>
      <c r="I30" s="1226" t="s">
        <v>2469</v>
      </c>
      <c r="J30" s="1234" t="s">
        <v>2209</v>
      </c>
      <c r="K30" s="1234" t="s">
        <v>2203</v>
      </c>
      <c r="L30" s="1234" t="s">
        <v>2128</v>
      </c>
      <c r="M30" s="1234" t="s">
        <v>2123</v>
      </c>
      <c r="N30" s="1234" t="s">
        <v>2203</v>
      </c>
      <c r="O30" s="1234" t="s">
        <v>2469</v>
      </c>
      <c r="P30" s="1234" t="s">
        <v>2469</v>
      </c>
      <c r="Q30" s="1234">
        <v>0</v>
      </c>
      <c r="R30" s="1234">
        <v>24053536.030000005</v>
      </c>
      <c r="S30" s="1227">
        <v>0</v>
      </c>
      <c r="T30" s="1235">
        <v>28261718.239999998</v>
      </c>
      <c r="U30" s="1227">
        <v>55503065.560000002</v>
      </c>
      <c r="V30" s="1227">
        <v>0</v>
      </c>
      <c r="W30" s="1231">
        <v>55503065.560000002</v>
      </c>
      <c r="X30" s="1206"/>
      <c r="Y30" s="1206">
        <v>24053536.030000001</v>
      </c>
      <c r="Z30" s="1206">
        <v>0</v>
      </c>
      <c r="AA30" s="1206">
        <v>3187811.29</v>
      </c>
      <c r="AB30" s="1206">
        <v>0</v>
      </c>
      <c r="AC30" s="1206">
        <v>28261718.239999998</v>
      </c>
      <c r="AD30" s="1206">
        <v>55503065.560000002</v>
      </c>
      <c r="AE30" s="1206">
        <v>0</v>
      </c>
      <c r="AF30" s="1206">
        <v>55503065.560000002</v>
      </c>
      <c r="AG30" s="1229" t="s">
        <v>2472</v>
      </c>
      <c r="AH30" s="1230" t="s">
        <v>2235</v>
      </c>
      <c r="AI30" s="1231" t="s">
        <v>2473</v>
      </c>
      <c r="AJ30" s="1236" t="str">
        <f>IF(C30="Yes",P30,0)</f>
        <v>Inactive</v>
      </c>
      <c r="AK30" s="1233">
        <v>341109.66198806249</v>
      </c>
      <c r="AL30" s="1229">
        <f>IF(COUNTIF(' LUMA Exhibit 2 (70)'!$A$7:$A$76,'Attachment A Withdrawn_TEST'!A82)=1,0,1)</f>
        <v>0</v>
      </c>
      <c r="AM30" s="1245"/>
    </row>
    <row r="31" spans="1:39">
      <c r="A31" s="1224">
        <v>752972</v>
      </c>
      <c r="B31" s="1225" t="s">
        <v>1165</v>
      </c>
      <c r="C31" s="1244" t="s">
        <v>2209</v>
      </c>
      <c r="D31" s="1226" t="s">
        <v>2203</v>
      </c>
      <c r="E31" s="1226" t="s">
        <v>2128</v>
      </c>
      <c r="F31" s="1226" t="s">
        <v>2123</v>
      </c>
      <c r="G31" s="1226" t="s">
        <v>2203</v>
      </c>
      <c r="H31" s="1226" t="s">
        <v>2469</v>
      </c>
      <c r="I31" s="1226" t="s">
        <v>2469</v>
      </c>
      <c r="J31" s="1234" t="s">
        <v>2209</v>
      </c>
      <c r="K31" s="1234" t="s">
        <v>2203</v>
      </c>
      <c r="L31" s="1234" t="s">
        <v>2128</v>
      </c>
      <c r="M31" s="1234" t="s">
        <v>2123</v>
      </c>
      <c r="N31" s="1234" t="s">
        <v>2203</v>
      </c>
      <c r="O31" s="1234" t="s">
        <v>2469</v>
      </c>
      <c r="P31" s="1234" t="s">
        <v>2469</v>
      </c>
      <c r="Q31" s="1234">
        <v>0</v>
      </c>
      <c r="R31" s="1234">
        <v>23808829.620000005</v>
      </c>
      <c r="S31" s="1227">
        <v>0</v>
      </c>
      <c r="T31" s="1235">
        <v>30416253.079999998</v>
      </c>
      <c r="U31" s="1227">
        <v>57640005.670000002</v>
      </c>
      <c r="V31" s="1227">
        <v>0</v>
      </c>
      <c r="W31" s="1231">
        <v>57640005.670000002</v>
      </c>
      <c r="X31" s="1206"/>
      <c r="Y31" s="1206">
        <v>23808829.620000001</v>
      </c>
      <c r="Z31" s="1206">
        <v>0</v>
      </c>
      <c r="AA31" s="1206">
        <v>3414922.97</v>
      </c>
      <c r="AB31" s="1206">
        <v>0</v>
      </c>
      <c r="AC31" s="1206">
        <v>30416253.079999998</v>
      </c>
      <c r="AD31" s="1206">
        <v>57640005.670000002</v>
      </c>
      <c r="AE31" s="1206">
        <v>0</v>
      </c>
      <c r="AF31" s="1206">
        <v>57640005.670000002</v>
      </c>
      <c r="AG31" s="1229" t="s">
        <v>2472</v>
      </c>
      <c r="AH31" s="1230" t="s">
        <v>2235</v>
      </c>
      <c r="AI31" s="1231" t="s">
        <v>2474</v>
      </c>
      <c r="AJ31" s="1236" t="str">
        <f>IF(C31="Yes",P31,0)</f>
        <v>Inactive</v>
      </c>
      <c r="AK31" s="1233">
        <v>246353.4253936875</v>
      </c>
      <c r="AL31" s="1229">
        <f>IF(COUNTIF(' LUMA Exhibit 2 (70)'!$A$7:$A$76,'Attachment A Withdrawn_TEST'!A84)=1,0,1)</f>
        <v>0</v>
      </c>
      <c r="AM31" s="1102"/>
    </row>
    <row r="32" spans="1:39">
      <c r="A32" s="1224">
        <v>679035</v>
      </c>
      <c r="B32" s="1225" t="s">
        <v>2557</v>
      </c>
      <c r="C32" s="1237" t="s">
        <v>275</v>
      </c>
      <c r="D32" s="1226" t="s">
        <v>2209</v>
      </c>
      <c r="E32" s="1226" t="s">
        <v>216</v>
      </c>
      <c r="F32" s="1226" t="s">
        <v>2114</v>
      </c>
      <c r="G32" s="1226" t="s">
        <v>2203</v>
      </c>
      <c r="H32" s="1226" t="s">
        <v>2469</v>
      </c>
      <c r="I32" s="1226" t="s">
        <v>2469</v>
      </c>
      <c r="J32" s="1238" t="s">
        <v>2209</v>
      </c>
      <c r="K32" s="1238" t="s">
        <v>2209</v>
      </c>
      <c r="L32" s="1238" t="s">
        <v>216</v>
      </c>
      <c r="M32" s="1238" t="s">
        <v>2114</v>
      </c>
      <c r="N32" s="1238" t="s">
        <v>2203</v>
      </c>
      <c r="O32" s="1238" t="s">
        <v>2469</v>
      </c>
      <c r="P32" s="1238" t="s">
        <v>2469</v>
      </c>
      <c r="Q32" s="1238">
        <v>6440145.54</v>
      </c>
      <c r="R32" s="1238">
        <v>15927.16</v>
      </c>
      <c r="S32" s="1246">
        <v>2800</v>
      </c>
      <c r="T32" s="1246">
        <v>0</v>
      </c>
      <c r="U32" s="1246">
        <v>8219456.3499999996</v>
      </c>
      <c r="V32" s="1246">
        <v>8199354.0099999998</v>
      </c>
      <c r="W32" s="1247">
        <v>20102.34</v>
      </c>
      <c r="X32" s="1206"/>
      <c r="Y32" s="1206"/>
      <c r="Z32" s="1206"/>
      <c r="AA32" s="1206"/>
      <c r="AB32" s="1206"/>
      <c r="AC32" s="1206"/>
      <c r="AD32" s="1206"/>
      <c r="AE32" s="1206"/>
      <c r="AF32" s="1206"/>
      <c r="AG32" s="1229"/>
      <c r="AH32" s="1230"/>
      <c r="AI32" s="1231"/>
      <c r="AJ32" s="1232"/>
      <c r="AK32" s="1233"/>
      <c r="AL32" s="1229">
        <f>IF(COUNTIF(' LUMA Exhibit 2 (70)'!$A$7:$A$76,'Attachment A Withdrawn_TEST'!A88)=1,0,1)</f>
        <v>1</v>
      </c>
      <c r="AM32" s="1102"/>
    </row>
    <row r="33" spans="1:38">
      <c r="A33" s="1224">
        <v>704805</v>
      </c>
      <c r="B33" s="1225" t="s">
        <v>2571</v>
      </c>
      <c r="C33" s="1237" t="s">
        <v>275</v>
      </c>
      <c r="D33" s="1226" t="s">
        <v>2209</v>
      </c>
      <c r="E33" s="1226" t="s">
        <v>216</v>
      </c>
      <c r="F33" s="1226" t="s">
        <v>2114</v>
      </c>
      <c r="G33" s="1226" t="s">
        <v>2203</v>
      </c>
      <c r="H33" s="1226" t="s">
        <v>2469</v>
      </c>
      <c r="I33" s="1226" t="s">
        <v>2469</v>
      </c>
      <c r="J33" s="1238" t="s">
        <v>2209</v>
      </c>
      <c r="K33" s="1238" t="s">
        <v>2209</v>
      </c>
      <c r="L33" s="1238" t="s">
        <v>216</v>
      </c>
      <c r="M33" s="1238" t="s">
        <v>2114</v>
      </c>
      <c r="N33" s="1238" t="s">
        <v>2203</v>
      </c>
      <c r="O33" s="1238" t="s">
        <v>2469</v>
      </c>
      <c r="P33" s="1238" t="s">
        <v>2469</v>
      </c>
      <c r="Q33" s="1238">
        <v>5297451.62</v>
      </c>
      <c r="R33" s="1238">
        <v>18959.16</v>
      </c>
      <c r="S33" s="1246">
        <v>0</v>
      </c>
      <c r="T33" s="1246">
        <v>0</v>
      </c>
      <c r="U33" s="1246">
        <v>6002699.0200000005</v>
      </c>
      <c r="V33" s="1246">
        <v>5981241.79</v>
      </c>
      <c r="W33" s="1247">
        <v>21457.23</v>
      </c>
      <c r="X33" s="1206"/>
      <c r="Y33" s="1206"/>
      <c r="Z33" s="1206"/>
      <c r="AA33" s="1206"/>
      <c r="AB33" s="1206"/>
      <c r="AC33" s="1206"/>
      <c r="AD33" s="1206"/>
      <c r="AE33" s="1206"/>
      <c r="AF33" s="1206"/>
      <c r="AG33" s="1229"/>
      <c r="AH33" s="1230"/>
      <c r="AI33" s="1231"/>
      <c r="AJ33" s="1232"/>
      <c r="AK33" s="1233"/>
      <c r="AL33" s="1229">
        <f>IF(COUNTIF(' LUMA Exhibit 2 (70)'!$A$7:$A$76,'Attachment A Withdrawn_TEST'!A89)=1,0,1)</f>
        <v>1</v>
      </c>
    </row>
    <row r="34" spans="1:38">
      <c r="A34" s="1224" t="s">
        <v>2554</v>
      </c>
      <c r="B34" s="1225" t="s">
        <v>2555</v>
      </c>
      <c r="C34" s="1237" t="s">
        <v>275</v>
      </c>
      <c r="D34" s="1226" t="s">
        <v>2209</v>
      </c>
      <c r="E34" s="1226" t="s">
        <v>216</v>
      </c>
      <c r="F34" s="1226" t="s">
        <v>2114</v>
      </c>
      <c r="G34" s="1226" t="s">
        <v>2203</v>
      </c>
      <c r="H34" s="1226" t="s">
        <v>2481</v>
      </c>
      <c r="I34" s="1226" t="s">
        <v>2546</v>
      </c>
      <c r="J34" s="1238" t="s">
        <v>2209</v>
      </c>
      <c r="K34" s="1238" t="s">
        <v>2209</v>
      </c>
      <c r="L34" s="1238" t="s">
        <v>216</v>
      </c>
      <c r="M34" s="1238" t="s">
        <v>2114</v>
      </c>
      <c r="N34" s="1238" t="s">
        <v>2203</v>
      </c>
      <c r="O34" s="1238" t="s">
        <v>2481</v>
      </c>
      <c r="P34" s="1238" t="s">
        <v>2546</v>
      </c>
      <c r="Q34" s="1238">
        <v>18668671.07</v>
      </c>
      <c r="R34" s="1238">
        <v>3375608.8</v>
      </c>
      <c r="S34" s="1246">
        <v>1293008.6399999999</v>
      </c>
      <c r="T34" s="1246">
        <v>0</v>
      </c>
      <c r="U34" s="1246">
        <v>26233521.550000001</v>
      </c>
      <c r="V34" s="1246">
        <v>22432233.990000002</v>
      </c>
      <c r="W34" s="1247">
        <v>3801287.5599999996</v>
      </c>
      <c r="X34" s="1206"/>
      <c r="Y34" s="1206"/>
      <c r="Z34" s="1206"/>
      <c r="AA34" s="1206"/>
      <c r="AB34" s="1206"/>
      <c r="AC34" s="1206"/>
      <c r="AD34" s="1206"/>
      <c r="AE34" s="1206"/>
      <c r="AF34" s="1206"/>
      <c r="AG34" s="1229"/>
      <c r="AH34" s="1230"/>
      <c r="AI34" s="1231"/>
      <c r="AJ34" s="1232"/>
      <c r="AK34" s="1233"/>
      <c r="AL34" s="1229">
        <f>IF(COUNTIF(' LUMA Exhibit 2 (70)'!$A$7:$A$76,'Attachment A Withdrawn_TEST'!A87)=1,0,1)</f>
        <v>1</v>
      </c>
    </row>
    <row r="35" spans="1:38">
      <c r="A35" s="1224" t="s">
        <v>275</v>
      </c>
      <c r="B35" s="1225" t="s">
        <v>16095</v>
      </c>
      <c r="C35" s="1237" t="s">
        <v>275</v>
      </c>
      <c r="D35" s="1226" t="s">
        <v>2209</v>
      </c>
      <c r="E35" s="1226" t="s">
        <v>216</v>
      </c>
      <c r="F35" s="1226" t="s">
        <v>2114</v>
      </c>
      <c r="G35" s="1226" t="s">
        <v>2203</v>
      </c>
      <c r="H35" s="1226" t="s">
        <v>2469</v>
      </c>
      <c r="I35" s="1226" t="s">
        <v>2469</v>
      </c>
      <c r="J35" s="1238" t="s">
        <v>2209</v>
      </c>
      <c r="K35" s="1238" t="s">
        <v>2209</v>
      </c>
      <c r="L35" s="1238" t="s">
        <v>216</v>
      </c>
      <c r="M35" s="1238" t="s">
        <v>2114</v>
      </c>
      <c r="N35" s="1238" t="s">
        <v>2203</v>
      </c>
      <c r="O35" s="1238" t="s">
        <v>2469</v>
      </c>
      <c r="P35" s="1238" t="s">
        <v>2469</v>
      </c>
      <c r="Q35" s="1238">
        <v>67811581.030000001</v>
      </c>
      <c r="R35" s="1238">
        <v>9902187.9600000009</v>
      </c>
      <c r="S35" s="1246">
        <v>108101.8</v>
      </c>
      <c r="T35" s="1246">
        <v>0</v>
      </c>
      <c r="U35" s="1246">
        <v>85606056</v>
      </c>
      <c r="V35" s="1246">
        <v>74755371.239999995</v>
      </c>
      <c r="W35" s="1247">
        <v>10850684.760000002</v>
      </c>
      <c r="X35" s="1206"/>
      <c r="Y35" s="1206"/>
      <c r="Z35" s="1206"/>
      <c r="AA35" s="1206"/>
      <c r="AB35" s="1206"/>
      <c r="AC35" s="1206"/>
      <c r="AD35" s="1206"/>
      <c r="AE35" s="1206"/>
      <c r="AF35" s="1206"/>
      <c r="AG35" s="1229"/>
      <c r="AH35" s="1230"/>
      <c r="AI35" s="1231"/>
      <c r="AJ35" s="1232"/>
      <c r="AK35" s="1233"/>
      <c r="AL35" s="1229">
        <f>IF(COUNTIF(' LUMA Exhibit 2 (70)'!$A$7:$A$76,'Attachment A Withdrawn_TEST'!A86)=1,0,1)</f>
        <v>1</v>
      </c>
    </row>
    <row r="36" spans="1:38" ht="75">
      <c r="A36" s="1224">
        <v>718971</v>
      </c>
      <c r="B36" s="1225" t="s">
        <v>2077</v>
      </c>
      <c r="C36" s="1226" t="s">
        <v>2203</v>
      </c>
      <c r="D36" s="1226" t="s">
        <v>2203</v>
      </c>
      <c r="E36" s="1226" t="s">
        <v>46</v>
      </c>
      <c r="F36" s="1226" t="s">
        <v>2126</v>
      </c>
      <c r="G36" s="1226" t="s">
        <v>2203</v>
      </c>
      <c r="H36" s="1226" t="s">
        <v>2469</v>
      </c>
      <c r="I36" s="1226" t="s">
        <v>2469</v>
      </c>
      <c r="J36" s="1206" t="s">
        <v>2203</v>
      </c>
      <c r="K36" s="1206" t="s">
        <v>2203</v>
      </c>
      <c r="L36" s="1206" t="s">
        <v>46</v>
      </c>
      <c r="M36" s="1206" t="s">
        <v>2126</v>
      </c>
      <c r="N36" s="1206" t="s">
        <v>2203</v>
      </c>
      <c r="O36" s="1206" t="s">
        <v>2469</v>
      </c>
      <c r="P36" s="1206" t="s">
        <v>2469</v>
      </c>
      <c r="Q36" s="1206">
        <v>9936000</v>
      </c>
      <c r="R36" s="1206">
        <v>5400000</v>
      </c>
      <c r="S36" s="1227">
        <v>1296000</v>
      </c>
      <c r="T36" s="1227">
        <v>3240000</v>
      </c>
      <c r="U36" s="1227">
        <v>21600000</v>
      </c>
      <c r="V36" s="1227">
        <v>12096000</v>
      </c>
      <c r="W36" s="1231">
        <v>9504000</v>
      </c>
      <c r="X36" s="1206">
        <v>9936000</v>
      </c>
      <c r="Y36" s="1206">
        <v>5400000</v>
      </c>
      <c r="Z36" s="1206">
        <v>864000</v>
      </c>
      <c r="AA36" s="1206">
        <v>864000</v>
      </c>
      <c r="AB36" s="1206">
        <v>1296000</v>
      </c>
      <c r="AC36" s="1206">
        <v>3240000</v>
      </c>
      <c r="AD36" s="1206">
        <v>21600000</v>
      </c>
      <c r="AE36" s="1206">
        <v>12096000</v>
      </c>
      <c r="AF36" s="1206">
        <v>9504000</v>
      </c>
      <c r="AG36" s="1229" t="s">
        <v>2216</v>
      </c>
      <c r="AH36" s="1230" t="s">
        <v>2391</v>
      </c>
      <c r="AI36" s="1231" t="s">
        <v>2583</v>
      </c>
      <c r="AJ36" s="1236">
        <f>IF(C36="Yes",P36,0)</f>
        <v>0</v>
      </c>
      <c r="AK36" s="1233">
        <v>460702.44795126846</v>
      </c>
      <c r="AL36" s="1229">
        <f>IF(COUNTIF(' LUMA Exhibit 2 (70)'!$A$7:$A$76,'Attachment A Withdrawn_TEST'!A90)=1,0,1)</f>
        <v>1</v>
      </c>
    </row>
    <row r="37" spans="1:38" ht="45">
      <c r="A37" s="1224">
        <v>730657</v>
      </c>
      <c r="B37" s="1225" t="s">
        <v>2607</v>
      </c>
      <c r="C37" s="1226" t="s">
        <v>2203</v>
      </c>
      <c r="D37" s="1226" t="s">
        <v>2203</v>
      </c>
      <c r="E37" s="1226" t="s">
        <v>46</v>
      </c>
      <c r="F37" s="1226" t="s">
        <v>2126</v>
      </c>
      <c r="G37" s="1226" t="s">
        <v>2203</v>
      </c>
      <c r="H37" s="1226" t="s">
        <v>2469</v>
      </c>
      <c r="I37" s="1226" t="s">
        <v>2469</v>
      </c>
      <c r="J37" s="1206" t="s">
        <v>2203</v>
      </c>
      <c r="K37" s="1206" t="s">
        <v>2203</v>
      </c>
      <c r="L37" s="1206" t="s">
        <v>46</v>
      </c>
      <c r="M37" s="1206" t="s">
        <v>2126</v>
      </c>
      <c r="N37" s="1206" t="s">
        <v>2203</v>
      </c>
      <c r="O37" s="1206" t="s">
        <v>2469</v>
      </c>
      <c r="P37" s="1206" t="s">
        <v>2469</v>
      </c>
      <c r="Q37" s="1206">
        <v>57872010.735399999</v>
      </c>
      <c r="R37" s="1206">
        <v>31452179.747499999</v>
      </c>
      <c r="S37" s="1227">
        <v>7548523.1393999998</v>
      </c>
      <c r="T37" s="1227">
        <v>18871307.848499998</v>
      </c>
      <c r="U37" s="1227">
        <v>125808718.98999999</v>
      </c>
      <c r="V37" s="1227">
        <v>70452882.634399995</v>
      </c>
      <c r="W37" s="1231">
        <v>55355836.355599999</v>
      </c>
      <c r="X37" s="1206">
        <v>57872010.735399999</v>
      </c>
      <c r="Y37" s="1206">
        <v>31452179.747499999</v>
      </c>
      <c r="Z37" s="1206">
        <v>5032348.7595999995</v>
      </c>
      <c r="AA37" s="1206">
        <v>5032348.7595999995</v>
      </c>
      <c r="AB37" s="1206">
        <v>7548523.1393999998</v>
      </c>
      <c r="AC37" s="1206">
        <v>18871307.848499998</v>
      </c>
      <c r="AD37" s="1206">
        <v>125808718.98999999</v>
      </c>
      <c r="AE37" s="1206">
        <v>70452882.634399995</v>
      </c>
      <c r="AF37" s="1206">
        <v>55355836.355599999</v>
      </c>
      <c r="AG37" s="1229" t="s">
        <v>2216</v>
      </c>
      <c r="AH37" s="1230" t="s">
        <v>2391</v>
      </c>
      <c r="AI37" s="1231" t="s">
        <v>2608</v>
      </c>
      <c r="AJ37" s="1236">
        <f>IF(C37="Yes",P37,0)</f>
        <v>0</v>
      </c>
      <c r="AK37" s="1233">
        <v>8149571.0365863908</v>
      </c>
      <c r="AL37" s="1229">
        <f>IF(COUNTIF(' LUMA Exhibit 2 (70)'!$A$7:$A$76,'Attachment A Withdrawn_TEST'!A91)=1,0,1)</f>
        <v>1</v>
      </c>
    </row>
    <row r="38" spans="1:38">
      <c r="A38" s="1224" t="s">
        <v>21405</v>
      </c>
      <c r="B38" s="1225" t="s">
        <v>2562</v>
      </c>
      <c r="C38" s="1226" t="s">
        <v>2203</v>
      </c>
      <c r="D38" s="1226" t="s">
        <v>2203</v>
      </c>
      <c r="E38" s="1226" t="s">
        <v>46</v>
      </c>
      <c r="F38" s="1226" t="s">
        <v>2126</v>
      </c>
      <c r="G38" s="1226" t="s">
        <v>2203</v>
      </c>
      <c r="H38" s="1226" t="s">
        <v>2469</v>
      </c>
      <c r="I38" s="1226" t="s">
        <v>2469</v>
      </c>
      <c r="J38" s="1206" t="s">
        <v>2203</v>
      </c>
      <c r="K38" s="1206" t="s">
        <v>2203</v>
      </c>
      <c r="L38" s="1206" t="s">
        <v>46</v>
      </c>
      <c r="M38" s="1206" t="s">
        <v>2126</v>
      </c>
      <c r="N38" s="1206" t="s">
        <v>2203</v>
      </c>
      <c r="O38" s="1206" t="s">
        <v>2469</v>
      </c>
      <c r="P38" s="1206">
        <v>40000000</v>
      </c>
      <c r="Q38" s="1206">
        <v>40000000</v>
      </c>
      <c r="R38" s="1206">
        <v>0</v>
      </c>
      <c r="S38" s="1227">
        <v>0</v>
      </c>
      <c r="T38" s="1227">
        <v>0</v>
      </c>
      <c r="U38" s="1227">
        <v>40000000</v>
      </c>
      <c r="V38" s="1227">
        <v>40000000</v>
      </c>
      <c r="W38" s="1231">
        <v>0</v>
      </c>
      <c r="X38" s="1206"/>
      <c r="Y38" s="1206"/>
      <c r="Z38" s="1206"/>
      <c r="AA38" s="1206"/>
      <c r="AB38" s="1206"/>
      <c r="AC38" s="1206"/>
      <c r="AD38" s="1206"/>
      <c r="AE38" s="1206"/>
      <c r="AF38" s="1206"/>
      <c r="AG38" s="1229"/>
      <c r="AH38" s="1230"/>
      <c r="AI38" s="1231"/>
      <c r="AJ38" s="1232"/>
      <c r="AK38" s="1233"/>
      <c r="AL38" s="1229">
        <f>IF(COUNTIF(' LUMA Exhibit 2 (70)'!$A$7:$A$76,'Attachment A Withdrawn_TEST'!A163)=1,0,1)</f>
        <v>1</v>
      </c>
    </row>
    <row r="39" spans="1:38" ht="14.45" customHeight="1">
      <c r="A39" s="1224">
        <v>9510</v>
      </c>
      <c r="B39" s="1225" t="s">
        <v>15909</v>
      </c>
      <c r="C39" s="1226" t="s">
        <v>2203</v>
      </c>
      <c r="D39" s="1226" t="s">
        <v>2203</v>
      </c>
      <c r="E39" s="1226"/>
      <c r="F39" s="1226" t="s">
        <v>15910</v>
      </c>
      <c r="G39" s="1226" t="s">
        <v>2203</v>
      </c>
      <c r="H39" s="1226" t="s">
        <v>2469</v>
      </c>
      <c r="I39" s="1226" t="s">
        <v>2469</v>
      </c>
      <c r="J39" s="1206" t="s">
        <v>15911</v>
      </c>
      <c r="K39" s="1206" t="s">
        <v>15911</v>
      </c>
      <c r="L39" s="1248" t="s">
        <v>15911</v>
      </c>
      <c r="M39" s="1206" t="s">
        <v>15911</v>
      </c>
      <c r="N39" s="1206" t="s">
        <v>15911</v>
      </c>
      <c r="O39" s="1206" t="s">
        <v>15911</v>
      </c>
      <c r="P39" s="1206" t="s">
        <v>15911</v>
      </c>
      <c r="Q39" s="1206" t="s">
        <v>15911</v>
      </c>
      <c r="R39" s="1206" t="s">
        <v>15911</v>
      </c>
      <c r="S39" s="1227" t="s">
        <v>15910</v>
      </c>
      <c r="T39" s="1227" t="s">
        <v>15910</v>
      </c>
      <c r="U39" s="1227" t="s">
        <v>15910</v>
      </c>
      <c r="V39" s="1227" t="s">
        <v>15910</v>
      </c>
      <c r="W39" s="1066" t="s">
        <v>15910</v>
      </c>
      <c r="X39" s="1206"/>
      <c r="Y39" s="1206"/>
      <c r="Z39" s="1206"/>
      <c r="AA39" s="1206"/>
      <c r="AB39" s="1206"/>
      <c r="AC39" s="1206"/>
      <c r="AD39" s="1206"/>
      <c r="AE39" s="1206"/>
      <c r="AF39" s="1206"/>
      <c r="AG39" s="1229"/>
      <c r="AH39" s="1230"/>
      <c r="AI39" s="1231"/>
      <c r="AJ39" s="1232"/>
      <c r="AK39" s="1233"/>
      <c r="AL39" s="1229">
        <f>IF(COUNTIF(' LUMA Exhibit 2 (70)'!$A$7:$A$76,'Attachment A Withdrawn_TEST'!A160)=1,0,1)</f>
        <v>1</v>
      </c>
    </row>
    <row r="40" spans="1:38">
      <c r="A40" s="1249">
        <v>9510</v>
      </c>
      <c r="B40" s="1229" t="s">
        <v>15912</v>
      </c>
      <c r="C40" s="1250" t="s">
        <v>15910</v>
      </c>
      <c r="D40" s="1250" t="s">
        <v>2203</v>
      </c>
      <c r="E40" s="1250"/>
      <c r="F40" s="1250" t="s">
        <v>15910</v>
      </c>
      <c r="G40" s="1226" t="s">
        <v>2203</v>
      </c>
      <c r="H40" s="1226" t="s">
        <v>2469</v>
      </c>
      <c r="I40" s="1226" t="s">
        <v>2469</v>
      </c>
      <c r="J40" s="1206" t="s">
        <v>15911</v>
      </c>
      <c r="K40" s="1206" t="s">
        <v>15911</v>
      </c>
      <c r="L40" s="1248" t="s">
        <v>15911</v>
      </c>
      <c r="M40" s="1206" t="s">
        <v>15911</v>
      </c>
      <c r="N40" s="1206" t="s">
        <v>15911</v>
      </c>
      <c r="O40" s="1206" t="s">
        <v>15911</v>
      </c>
      <c r="P40" s="1206" t="s">
        <v>15911</v>
      </c>
      <c r="Q40" s="1206" t="s">
        <v>15911</v>
      </c>
      <c r="R40" s="1206" t="s">
        <v>15911</v>
      </c>
      <c r="S40" s="1227" t="s">
        <v>15910</v>
      </c>
      <c r="T40" s="1227" t="s">
        <v>15910</v>
      </c>
      <c r="U40" s="1227" t="s">
        <v>15910</v>
      </c>
      <c r="V40" s="1227" t="s">
        <v>15910</v>
      </c>
      <c r="W40" s="1231" t="s">
        <v>15910</v>
      </c>
      <c r="X40" s="1206"/>
      <c r="Y40" s="1206"/>
      <c r="Z40" s="1206"/>
      <c r="AA40" s="1206"/>
      <c r="AB40" s="1206"/>
      <c r="AC40" s="1206"/>
      <c r="AD40" s="1206"/>
      <c r="AE40" s="1206"/>
      <c r="AF40" s="1206"/>
      <c r="AG40" s="1229"/>
      <c r="AH40" s="1230"/>
      <c r="AI40" s="1231"/>
      <c r="AJ40" s="1232"/>
      <c r="AK40" s="1233"/>
      <c r="AL40" s="1229">
        <f>IF(COUNTIF(' LUMA Exhibit 2 (70)'!$A$7:$A$76,'Attachment A Withdrawn_TEST'!A162)=1,0,1)</f>
        <v>1</v>
      </c>
    </row>
    <row r="41" spans="1:38">
      <c r="A41" s="1224">
        <v>10710</v>
      </c>
      <c r="B41" s="1225" t="s">
        <v>15913</v>
      </c>
      <c r="C41" s="1237" t="s">
        <v>2573</v>
      </c>
      <c r="D41" s="1226" t="s">
        <v>2203</v>
      </c>
      <c r="E41" s="1226"/>
      <c r="F41" s="1226" t="s">
        <v>15910</v>
      </c>
      <c r="G41" s="1226" t="s">
        <v>2203</v>
      </c>
      <c r="H41" s="1226" t="s">
        <v>2469</v>
      </c>
      <c r="I41" s="1226" t="s">
        <v>2469</v>
      </c>
      <c r="J41" s="1206" t="s">
        <v>15911</v>
      </c>
      <c r="K41" s="1206" t="s">
        <v>15911</v>
      </c>
      <c r="L41" s="1206" t="s">
        <v>15911</v>
      </c>
      <c r="M41" s="1206" t="s">
        <v>15911</v>
      </c>
      <c r="N41" s="1206" t="s">
        <v>15911</v>
      </c>
      <c r="O41" s="1248" t="s">
        <v>15911</v>
      </c>
      <c r="P41" s="1206" t="s">
        <v>15911</v>
      </c>
      <c r="Q41" s="1206" t="s">
        <v>15911</v>
      </c>
      <c r="R41" s="1206" t="s">
        <v>15911</v>
      </c>
      <c r="S41" s="1227" t="s">
        <v>15910</v>
      </c>
      <c r="T41" s="1227" t="s">
        <v>15910</v>
      </c>
      <c r="U41" s="1227" t="s">
        <v>15910</v>
      </c>
      <c r="V41" s="1227" t="s">
        <v>15910</v>
      </c>
      <c r="W41" s="1066" t="s">
        <v>15910</v>
      </c>
      <c r="X41" s="1206"/>
      <c r="Y41" s="1206"/>
      <c r="Z41" s="1206"/>
      <c r="AA41" s="1206"/>
      <c r="AB41" s="1206"/>
      <c r="AC41" s="1206"/>
      <c r="AD41" s="1206"/>
      <c r="AE41" s="1206"/>
      <c r="AF41" s="1206"/>
      <c r="AG41" s="1229"/>
      <c r="AH41" s="1230"/>
      <c r="AI41" s="1231"/>
      <c r="AJ41" s="1232"/>
      <c r="AK41" s="1233"/>
      <c r="AL41" s="1229">
        <f>IF(COUNTIF(' LUMA Exhibit 2 (70)'!$A$7:$A$76,'Attachment A Withdrawn_TEST'!A159)=1,0,1)</f>
        <v>0</v>
      </c>
    </row>
    <row r="42" spans="1:38">
      <c r="A42" s="1224" t="s">
        <v>21406</v>
      </c>
      <c r="B42" s="1225" t="s">
        <v>21407</v>
      </c>
      <c r="C42" s="1237" t="s">
        <v>2209</v>
      </c>
      <c r="D42" s="1226" t="s">
        <v>2209</v>
      </c>
      <c r="E42" s="1226" t="s">
        <v>216</v>
      </c>
      <c r="F42" s="1226" t="s">
        <v>15910</v>
      </c>
      <c r="G42" s="1226" t="s">
        <v>2203</v>
      </c>
      <c r="H42" s="1226" t="s">
        <v>2481</v>
      </c>
      <c r="I42" s="1226" t="s">
        <v>2469</v>
      </c>
      <c r="J42" s="1206" t="s">
        <v>15911</v>
      </c>
      <c r="K42" s="1206" t="s">
        <v>15911</v>
      </c>
      <c r="L42" s="1206" t="s">
        <v>15911</v>
      </c>
      <c r="M42" s="1206" t="s">
        <v>15911</v>
      </c>
      <c r="N42" s="1206" t="s">
        <v>15911</v>
      </c>
      <c r="O42" s="1206" t="s">
        <v>15911</v>
      </c>
      <c r="P42" s="1206" t="s">
        <v>15911</v>
      </c>
      <c r="Q42" s="1206" t="s">
        <v>15911</v>
      </c>
      <c r="R42" s="1206" t="s">
        <v>15911</v>
      </c>
      <c r="S42" s="1227" t="s">
        <v>15910</v>
      </c>
      <c r="T42" s="1227" t="s">
        <v>15910</v>
      </c>
      <c r="U42" s="1227" t="s">
        <v>15910</v>
      </c>
      <c r="V42" s="1227" t="s">
        <v>15910</v>
      </c>
      <c r="W42" s="1231" t="s">
        <v>15910</v>
      </c>
      <c r="X42" s="1206">
        <v>33071971.883999996</v>
      </c>
      <c r="Y42" s="1206">
        <v>4086750.8113799994</v>
      </c>
      <c r="Z42" s="1206">
        <v>4724567.4119999995</v>
      </c>
      <c r="AA42" s="1206">
        <v>472456.74119999999</v>
      </c>
      <c r="AB42" s="1206">
        <v>3307197.1884000003</v>
      </c>
      <c r="AC42" s="1206">
        <v>1417370.2235999999</v>
      </c>
      <c r="AD42" s="1206">
        <v>47080314.260579996</v>
      </c>
      <c r="AE42" s="1206">
        <v>41103736.484399997</v>
      </c>
      <c r="AF42" s="1206">
        <v>5976577.7761799991</v>
      </c>
      <c r="AG42" s="1229" t="s">
        <v>2472</v>
      </c>
      <c r="AH42" s="1230" t="s">
        <v>2235</v>
      </c>
      <c r="AI42" s="1231"/>
      <c r="AJ42" s="1236" t="str">
        <f>IF(C42="Yes",P42,0)</f>
        <v>Not Found</v>
      </c>
      <c r="AK42" s="1233" t="e">
        <v>#N/A</v>
      </c>
      <c r="AL42" s="1229">
        <f>IF(COUNTIF(' LUMA Exhibit 2 (70)'!$A$7:$A$76,'Attachment A Withdrawn_TEST'!A92)=1,0,1)</f>
        <v>1</v>
      </c>
    </row>
    <row r="43" spans="1:38">
      <c r="A43" s="1224" t="s">
        <v>15914</v>
      </c>
      <c r="B43" s="1229" t="s">
        <v>15915</v>
      </c>
      <c r="C43" s="1250" t="s">
        <v>15910</v>
      </c>
      <c r="D43" s="1250"/>
      <c r="E43" s="1250"/>
      <c r="F43" s="1250" t="s">
        <v>15910</v>
      </c>
      <c r="G43" s="1226" t="s">
        <v>2203</v>
      </c>
      <c r="H43" s="1226" t="s">
        <v>2469</v>
      </c>
      <c r="I43" s="1226" t="s">
        <v>2469</v>
      </c>
      <c r="J43" s="1206" t="s">
        <v>15911</v>
      </c>
      <c r="K43" s="1206" t="s">
        <v>15911</v>
      </c>
      <c r="L43" s="1239" t="s">
        <v>15911</v>
      </c>
      <c r="M43" s="1206" t="s">
        <v>15911</v>
      </c>
      <c r="N43" s="1248" t="s">
        <v>15911</v>
      </c>
      <c r="O43" s="1206" t="s">
        <v>15911</v>
      </c>
      <c r="P43" s="1206" t="s">
        <v>15911</v>
      </c>
      <c r="Q43" s="1206" t="s">
        <v>15911</v>
      </c>
      <c r="R43" s="1206" t="s">
        <v>15911</v>
      </c>
      <c r="S43" s="1227" t="s">
        <v>15910</v>
      </c>
      <c r="T43" s="1227" t="s">
        <v>15910</v>
      </c>
      <c r="U43" s="1227" t="s">
        <v>15910</v>
      </c>
      <c r="V43" s="1227" t="s">
        <v>15910</v>
      </c>
      <c r="W43" s="1066" t="s">
        <v>15910</v>
      </c>
      <c r="X43" s="1206"/>
      <c r="Y43" s="1206"/>
      <c r="Z43" s="1206"/>
      <c r="AA43" s="1206"/>
      <c r="AB43" s="1206"/>
      <c r="AC43" s="1206"/>
      <c r="AD43" s="1206"/>
      <c r="AE43" s="1206"/>
      <c r="AF43" s="1206"/>
      <c r="AG43" s="1229"/>
      <c r="AH43" s="1230"/>
      <c r="AI43" s="1231"/>
      <c r="AJ43" s="1232"/>
      <c r="AK43" s="1233"/>
      <c r="AL43" s="1229">
        <f>IF(COUNTIF(' LUMA Exhibit 2 (70)'!$A$7:$A$76,'Attachment A Withdrawn_TEST'!A161)=1,0,1)</f>
        <v>1</v>
      </c>
    </row>
    <row r="44" spans="1:38" ht="30">
      <c r="A44" s="1224">
        <v>764705</v>
      </c>
      <c r="B44" s="1225" t="s">
        <v>2614</v>
      </c>
      <c r="C44" s="1226" t="s">
        <v>2203</v>
      </c>
      <c r="D44" s="1226" t="s">
        <v>2203</v>
      </c>
      <c r="E44" s="1226" t="s">
        <v>35</v>
      </c>
      <c r="F44" s="1226" t="s">
        <v>2182</v>
      </c>
      <c r="G44" s="1226" t="s">
        <v>2203</v>
      </c>
      <c r="H44" s="1226" t="s">
        <v>2469</v>
      </c>
      <c r="I44" s="1226" t="s">
        <v>2469</v>
      </c>
      <c r="J44" s="1206" t="s">
        <v>2203</v>
      </c>
      <c r="K44" s="1206" t="s">
        <v>2203</v>
      </c>
      <c r="L44" s="1206" t="s">
        <v>35</v>
      </c>
      <c r="M44" s="1206" t="s">
        <v>2182</v>
      </c>
      <c r="N44" s="1206" t="s">
        <v>2203</v>
      </c>
      <c r="O44" s="1206" t="s">
        <v>2469</v>
      </c>
      <c r="P44" s="1206" t="s">
        <v>2469</v>
      </c>
      <c r="Q44" s="1206">
        <v>23763600</v>
      </c>
      <c r="R44" s="1206">
        <v>688800</v>
      </c>
      <c r="S44" s="1227">
        <v>2066400</v>
      </c>
      <c r="T44" s="1227">
        <v>344400</v>
      </c>
      <c r="U44" s="1227">
        <v>34440000</v>
      </c>
      <c r="V44" s="1228">
        <v>33062400</v>
      </c>
      <c r="W44" s="1228">
        <v>1377600</v>
      </c>
      <c r="X44" s="1206">
        <v>23763600</v>
      </c>
      <c r="Y44" s="1206">
        <v>688800</v>
      </c>
      <c r="Z44" s="1206">
        <v>7232400</v>
      </c>
      <c r="AA44" s="1206">
        <v>344400</v>
      </c>
      <c r="AB44" s="1206">
        <v>2066400</v>
      </c>
      <c r="AC44" s="1206">
        <v>344400</v>
      </c>
      <c r="AD44" s="1206">
        <v>34440000</v>
      </c>
      <c r="AE44" s="1206">
        <v>33062400</v>
      </c>
      <c r="AF44" s="1206">
        <v>1377600</v>
      </c>
      <c r="AG44" s="1229" t="s">
        <v>2216</v>
      </c>
      <c r="AH44" s="1230" t="s">
        <v>2612</v>
      </c>
      <c r="AI44" s="1231" t="s">
        <v>2615</v>
      </c>
      <c r="AJ44" s="1236">
        <f>IF(C44="Yes",P44,0)</f>
        <v>0</v>
      </c>
      <c r="AK44" s="1233">
        <v>1973511.2530172421</v>
      </c>
      <c r="AL44" s="1229">
        <f>IF(COUNTIF(' LUMA Exhibit 2 (70)'!$A$7:$A$76,'Attachment A Withdrawn_TEST'!A96)=1,0,1)</f>
        <v>1</v>
      </c>
    </row>
    <row r="45" spans="1:38" ht="30">
      <c r="A45" s="1224">
        <v>764707</v>
      </c>
      <c r="B45" s="1225" t="s">
        <v>2611</v>
      </c>
      <c r="C45" s="1226" t="s">
        <v>2203</v>
      </c>
      <c r="D45" s="1226" t="s">
        <v>2203</v>
      </c>
      <c r="E45" s="1226" t="s">
        <v>35</v>
      </c>
      <c r="F45" s="1226" t="s">
        <v>2182</v>
      </c>
      <c r="G45" s="1226" t="s">
        <v>2203</v>
      </c>
      <c r="H45" s="1226" t="s">
        <v>2469</v>
      </c>
      <c r="I45" s="1226" t="s">
        <v>2469</v>
      </c>
      <c r="J45" s="1206" t="s">
        <v>2203</v>
      </c>
      <c r="K45" s="1206" t="s">
        <v>2203</v>
      </c>
      <c r="L45" s="1206" t="s">
        <v>35</v>
      </c>
      <c r="M45" s="1206" t="s">
        <v>2182</v>
      </c>
      <c r="N45" s="1206" t="s">
        <v>2203</v>
      </c>
      <c r="O45" s="1206" t="s">
        <v>2469</v>
      </c>
      <c r="P45" s="1206" t="s">
        <v>2469</v>
      </c>
      <c r="Q45" s="1206">
        <v>16634519.999999998</v>
      </c>
      <c r="R45" s="1206">
        <v>482160</v>
      </c>
      <c r="S45" s="1227">
        <v>1446480</v>
      </c>
      <c r="T45" s="1227">
        <v>241080</v>
      </c>
      <c r="U45" s="1227">
        <v>24108000</v>
      </c>
      <c r="V45" s="1228">
        <v>23143680</v>
      </c>
      <c r="W45" s="1228">
        <v>964320</v>
      </c>
      <c r="X45" s="1206">
        <v>16634519.999999998</v>
      </c>
      <c r="Y45" s="1206">
        <v>482160</v>
      </c>
      <c r="Z45" s="1206">
        <v>5062680</v>
      </c>
      <c r="AA45" s="1206">
        <v>241080</v>
      </c>
      <c r="AB45" s="1206">
        <v>1446480</v>
      </c>
      <c r="AC45" s="1206">
        <v>241080</v>
      </c>
      <c r="AD45" s="1206">
        <v>24108000</v>
      </c>
      <c r="AE45" s="1206">
        <v>23143680</v>
      </c>
      <c r="AF45" s="1206">
        <v>964320</v>
      </c>
      <c r="AG45" s="1229" t="s">
        <v>2216</v>
      </c>
      <c r="AH45" s="1230" t="s">
        <v>2612</v>
      </c>
      <c r="AI45" s="1231" t="s">
        <v>2613</v>
      </c>
      <c r="AJ45" s="1236">
        <f>IF(C45="Yes",P45,0)</f>
        <v>0</v>
      </c>
      <c r="AK45" s="1233">
        <v>1046942.5037474106</v>
      </c>
      <c r="AL45" s="1229">
        <f>IF(COUNTIF(' LUMA Exhibit 2 (70)'!$A$7:$A$76,'Attachment A Withdrawn_TEST'!A95)=1,0,1)</f>
        <v>1</v>
      </c>
    </row>
    <row r="46" spans="1:38">
      <c r="A46" s="1224">
        <v>767381</v>
      </c>
      <c r="B46" s="1225" t="s">
        <v>15946</v>
      </c>
      <c r="C46" s="1226" t="s">
        <v>2203</v>
      </c>
      <c r="D46" s="1226" t="s">
        <v>2203</v>
      </c>
      <c r="E46" s="1226" t="s">
        <v>35</v>
      </c>
      <c r="F46" s="1226" t="s">
        <v>2182</v>
      </c>
      <c r="G46" s="1226" t="s">
        <v>2203</v>
      </c>
      <c r="H46" s="1226" t="s">
        <v>2469</v>
      </c>
      <c r="I46" s="1226" t="s">
        <v>2469</v>
      </c>
      <c r="J46" s="1206" t="s">
        <v>2203</v>
      </c>
      <c r="K46" s="1206" t="s">
        <v>2203</v>
      </c>
      <c r="L46" s="1206" t="s">
        <v>35</v>
      </c>
      <c r="M46" s="1206" t="s">
        <v>2182</v>
      </c>
      <c r="N46" s="1206" t="s">
        <v>2203</v>
      </c>
      <c r="O46" s="1206" t="s">
        <v>2469</v>
      </c>
      <c r="P46" s="1206" t="s">
        <v>2469</v>
      </c>
      <c r="Q46" s="1206">
        <v>3880428.29</v>
      </c>
      <c r="R46" s="1206">
        <v>112476.18</v>
      </c>
      <c r="S46" s="1227">
        <v>337428.55</v>
      </c>
      <c r="T46" s="1227">
        <v>56238.09</v>
      </c>
      <c r="U46" s="1227">
        <v>5623809.1200000001</v>
      </c>
      <c r="V46" s="1228">
        <v>5398856.7599999998</v>
      </c>
      <c r="W46" s="1231">
        <v>224952.36</v>
      </c>
      <c r="X46" s="1206"/>
      <c r="Y46" s="1206"/>
      <c r="Z46" s="1206"/>
      <c r="AA46" s="1206"/>
      <c r="AB46" s="1206"/>
      <c r="AC46" s="1206"/>
      <c r="AD46" s="1206"/>
      <c r="AE46" s="1206"/>
      <c r="AF46" s="1206"/>
      <c r="AG46" s="1229"/>
      <c r="AH46" s="1230"/>
      <c r="AI46" s="1231"/>
      <c r="AJ46" s="1232"/>
      <c r="AK46" s="1233"/>
      <c r="AL46" s="1229">
        <f>IF(COUNTIF(' LUMA Exhibit 2 (70)'!$A$7:$A$76,'Attachment A Withdrawn_TEST'!A175)=1,0,1)</f>
        <v>1</v>
      </c>
    </row>
    <row r="47" spans="1:38">
      <c r="A47" s="1224">
        <v>767387</v>
      </c>
      <c r="B47" s="1225" t="s">
        <v>15950</v>
      </c>
      <c r="C47" s="1226" t="s">
        <v>2203</v>
      </c>
      <c r="D47" s="1226" t="s">
        <v>2203</v>
      </c>
      <c r="E47" s="1226" t="s">
        <v>35</v>
      </c>
      <c r="F47" s="1226" t="s">
        <v>2182</v>
      </c>
      <c r="G47" s="1226" t="s">
        <v>2203</v>
      </c>
      <c r="H47" s="1226" t="s">
        <v>2469</v>
      </c>
      <c r="I47" s="1226" t="s">
        <v>2469</v>
      </c>
      <c r="J47" s="1206" t="s">
        <v>2203</v>
      </c>
      <c r="K47" s="1206" t="s">
        <v>2203</v>
      </c>
      <c r="L47" s="1206" t="s">
        <v>35</v>
      </c>
      <c r="M47" s="1206" t="s">
        <v>2182</v>
      </c>
      <c r="N47" s="1206" t="s">
        <v>2203</v>
      </c>
      <c r="O47" s="1206" t="s">
        <v>2469</v>
      </c>
      <c r="P47" s="1206" t="s">
        <v>2469</v>
      </c>
      <c r="Q47" s="1206">
        <v>5013491.62</v>
      </c>
      <c r="R47" s="1206">
        <v>145318.6</v>
      </c>
      <c r="S47" s="1227">
        <v>435955.79</v>
      </c>
      <c r="T47" s="1227">
        <v>72659.3</v>
      </c>
      <c r="U47" s="1227">
        <v>7265929.8900000006</v>
      </c>
      <c r="V47" s="1228">
        <v>6975292.6900000004</v>
      </c>
      <c r="W47" s="1231">
        <v>290637.2</v>
      </c>
      <c r="X47" s="1206"/>
      <c r="Y47" s="1206"/>
      <c r="Z47" s="1206"/>
      <c r="AA47" s="1206"/>
      <c r="AB47" s="1206"/>
      <c r="AC47" s="1206"/>
      <c r="AD47" s="1206"/>
      <c r="AE47" s="1206"/>
      <c r="AF47" s="1206"/>
      <c r="AG47" s="1229"/>
      <c r="AH47" s="1230"/>
      <c r="AI47" s="1231"/>
      <c r="AJ47" s="1232"/>
      <c r="AK47" s="1233"/>
      <c r="AL47" s="1229">
        <f>IF(COUNTIF(' LUMA Exhibit 2 (70)'!$A$7:$A$76,'Attachment A Withdrawn_TEST'!A177)=1,0,1)</f>
        <v>1</v>
      </c>
    </row>
    <row r="48" spans="1:38">
      <c r="A48" s="1224">
        <v>812041</v>
      </c>
      <c r="B48" s="1225" t="s">
        <v>16059</v>
      </c>
      <c r="C48" s="1226" t="s">
        <v>2203</v>
      </c>
      <c r="D48" s="1226" t="s">
        <v>2203</v>
      </c>
      <c r="E48" s="1226" t="s">
        <v>35</v>
      </c>
      <c r="F48" s="1226" t="s">
        <v>2182</v>
      </c>
      <c r="G48" s="1226" t="s">
        <v>2203</v>
      </c>
      <c r="H48" s="1226" t="s">
        <v>2469</v>
      </c>
      <c r="I48" s="1226" t="s">
        <v>2469</v>
      </c>
      <c r="J48" s="1206" t="s">
        <v>2203</v>
      </c>
      <c r="K48" s="1206" t="s">
        <v>2203</v>
      </c>
      <c r="L48" s="1206" t="s">
        <v>35</v>
      </c>
      <c r="M48" s="1206" t="s">
        <v>2182</v>
      </c>
      <c r="N48" s="1206" t="s">
        <v>2203</v>
      </c>
      <c r="O48" s="1206" t="s">
        <v>2469</v>
      </c>
      <c r="P48" s="1206" t="s">
        <v>2469</v>
      </c>
      <c r="Q48" s="1206">
        <v>22571513.150000013</v>
      </c>
      <c r="R48" s="1206">
        <v>0</v>
      </c>
      <c r="S48" s="1227">
        <v>3357740.92</v>
      </c>
      <c r="T48" s="1227">
        <v>0</v>
      </c>
      <c r="U48" s="1227">
        <v>29244075.050000012</v>
      </c>
      <c r="V48" s="1228">
        <v>29244075.050000012</v>
      </c>
      <c r="W48" s="1231">
        <v>0</v>
      </c>
      <c r="X48" s="1206"/>
      <c r="Y48" s="1206"/>
      <c r="Z48" s="1206"/>
      <c r="AA48" s="1206"/>
      <c r="AB48" s="1206"/>
      <c r="AC48" s="1206"/>
      <c r="AD48" s="1206"/>
      <c r="AE48" s="1206"/>
      <c r="AF48" s="1206"/>
      <c r="AG48" s="1229"/>
      <c r="AH48" s="1230"/>
      <c r="AI48" s="1231"/>
      <c r="AJ48" s="1232"/>
      <c r="AK48" s="1233"/>
      <c r="AL48" s="1229">
        <f>IF(COUNTIF(' LUMA Exhibit 2 (70)'!$A$7:$A$76,'Attachment A Withdrawn_TEST'!A178)=1,0,1)</f>
        <v>1</v>
      </c>
    </row>
    <row r="49" spans="1:38">
      <c r="A49" s="1224">
        <v>817961</v>
      </c>
      <c r="B49" s="1225" t="s">
        <v>15948</v>
      </c>
      <c r="C49" s="1226" t="s">
        <v>2203</v>
      </c>
      <c r="D49" s="1226" t="s">
        <v>2203</v>
      </c>
      <c r="E49" s="1226" t="s">
        <v>35</v>
      </c>
      <c r="F49" s="1226" t="s">
        <v>2182</v>
      </c>
      <c r="G49" s="1226" t="s">
        <v>2203</v>
      </c>
      <c r="H49" s="1226" t="s">
        <v>2469</v>
      </c>
      <c r="I49" s="1226" t="s">
        <v>2469</v>
      </c>
      <c r="J49" s="1206" t="s">
        <v>2203</v>
      </c>
      <c r="K49" s="1206" t="s">
        <v>2203</v>
      </c>
      <c r="L49" s="1206" t="s">
        <v>35</v>
      </c>
      <c r="M49" s="1206" t="s">
        <v>2182</v>
      </c>
      <c r="N49" s="1206" t="s">
        <v>2203</v>
      </c>
      <c r="O49" s="1206" t="s">
        <v>2469</v>
      </c>
      <c r="P49" s="1206" t="s">
        <v>2469</v>
      </c>
      <c r="Q49" s="1206">
        <v>18825472.43</v>
      </c>
      <c r="R49" s="1206">
        <v>399260.06</v>
      </c>
      <c r="S49" s="1227">
        <v>692201.89</v>
      </c>
      <c r="T49" s="1227">
        <v>82130.27</v>
      </c>
      <c r="U49" s="1227">
        <v>21876035.66</v>
      </c>
      <c r="V49" s="1228">
        <v>21344413.719999999</v>
      </c>
      <c r="W49" s="1231">
        <v>531621.93999999994</v>
      </c>
      <c r="X49" s="1206"/>
      <c r="Y49" s="1206"/>
      <c r="Z49" s="1206"/>
      <c r="AA49" s="1206"/>
      <c r="AB49" s="1206"/>
      <c r="AC49" s="1206"/>
      <c r="AD49" s="1206"/>
      <c r="AE49" s="1206"/>
      <c r="AF49" s="1206"/>
      <c r="AG49" s="1229"/>
      <c r="AH49" s="1230"/>
      <c r="AI49" s="1231"/>
      <c r="AJ49" s="1232"/>
      <c r="AK49" s="1233"/>
      <c r="AL49" s="1229">
        <f>IF(COUNTIF(' LUMA Exhibit 2 (70)'!$A$7:$A$76,'Attachment A Withdrawn_TEST'!A176)=1,0,1)</f>
        <v>1</v>
      </c>
    </row>
    <row r="50" spans="1:38" ht="30">
      <c r="A50" s="1224">
        <v>666894</v>
      </c>
      <c r="B50" s="1225" t="s">
        <v>804</v>
      </c>
      <c r="C50" s="1244" t="s">
        <v>275</v>
      </c>
      <c r="D50" s="1226" t="s">
        <v>2203</v>
      </c>
      <c r="E50" s="1226" t="s">
        <v>35</v>
      </c>
      <c r="F50" s="822" t="s">
        <v>2118</v>
      </c>
      <c r="G50" s="1226" t="s">
        <v>2203</v>
      </c>
      <c r="H50" s="1226" t="s">
        <v>2469</v>
      </c>
      <c r="I50" s="1226" t="s">
        <v>2469</v>
      </c>
      <c r="J50" s="1234" t="s">
        <v>2209</v>
      </c>
      <c r="K50" s="1234" t="s">
        <v>2203</v>
      </c>
      <c r="L50" s="1234" t="s">
        <v>35</v>
      </c>
      <c r="M50" s="1234" t="s">
        <v>2118</v>
      </c>
      <c r="N50" s="1234" t="s">
        <v>2203</v>
      </c>
      <c r="O50" s="1234" t="s">
        <v>2469</v>
      </c>
      <c r="P50" s="1234" t="s">
        <v>2469</v>
      </c>
      <c r="Q50" s="1234">
        <v>28178017.759999998</v>
      </c>
      <c r="R50" s="1234">
        <v>2123472.21</v>
      </c>
      <c r="S50" s="1227">
        <v>0</v>
      </c>
      <c r="T50" s="1235">
        <v>0</v>
      </c>
      <c r="U50" s="1227">
        <v>36805217.529999994</v>
      </c>
      <c r="V50" s="1228">
        <v>34558587.799999997</v>
      </c>
      <c r="W50" s="1228">
        <v>2246629.73</v>
      </c>
      <c r="X50" s="1206">
        <v>27201946.759999998</v>
      </c>
      <c r="Y50" s="1206">
        <v>1465463.21</v>
      </c>
      <c r="Z50" s="1206">
        <v>6380570.0400000028</v>
      </c>
      <c r="AA50" s="1206">
        <v>123157.52</v>
      </c>
      <c r="AB50" s="1206">
        <v>976071</v>
      </c>
      <c r="AC50" s="1206">
        <v>658009</v>
      </c>
      <c r="AD50" s="1206">
        <v>36805217.530000009</v>
      </c>
      <c r="AE50" s="1206">
        <v>34558587.799999997</v>
      </c>
      <c r="AF50" s="1206">
        <v>2246629.73</v>
      </c>
      <c r="AG50" s="1229" t="s">
        <v>2494</v>
      </c>
      <c r="AH50" s="1230" t="s">
        <v>2383</v>
      </c>
      <c r="AI50" s="1231" t="s">
        <v>2495</v>
      </c>
      <c r="AJ50" s="1236">
        <f t="shared" ref="AJ50:AJ84" si="0">IF(C50="Yes",P50,0)</f>
        <v>0</v>
      </c>
      <c r="AK50" s="1233">
        <v>1973811.2069888185</v>
      </c>
      <c r="AL50" s="1229">
        <f>IF(COUNTIF(' LUMA Exhibit 2 (70)'!$A$7:$A$76,'Attachment A Withdrawn_TEST'!A11)=1,0,1)</f>
        <v>0</v>
      </c>
    </row>
    <row r="51" spans="1:38" ht="30">
      <c r="A51" s="1224">
        <v>671396</v>
      </c>
      <c r="B51" s="1225" t="s">
        <v>744</v>
      </c>
      <c r="C51" s="1244" t="s">
        <v>275</v>
      </c>
      <c r="D51" s="1226" t="s">
        <v>2203</v>
      </c>
      <c r="E51" s="1226" t="s">
        <v>35</v>
      </c>
      <c r="F51" s="822" t="s">
        <v>2118</v>
      </c>
      <c r="G51" s="1226" t="s">
        <v>2203</v>
      </c>
      <c r="H51" s="1226" t="s">
        <v>2469</v>
      </c>
      <c r="I51" s="1226" t="s">
        <v>2469</v>
      </c>
      <c r="J51" s="1234" t="s">
        <v>2209</v>
      </c>
      <c r="K51" s="1234" t="s">
        <v>2203</v>
      </c>
      <c r="L51" s="1234" t="s">
        <v>35</v>
      </c>
      <c r="M51" s="1234" t="s">
        <v>2118</v>
      </c>
      <c r="N51" s="1234" t="s">
        <v>2203</v>
      </c>
      <c r="O51" s="1234" t="s">
        <v>2469</v>
      </c>
      <c r="P51" s="1234" t="s">
        <v>2469</v>
      </c>
      <c r="Q51" s="1234">
        <v>16760927.205</v>
      </c>
      <c r="R51" s="1234">
        <v>2851675.4699999997</v>
      </c>
      <c r="S51" s="1227">
        <v>0</v>
      </c>
      <c r="T51" s="1235">
        <v>0</v>
      </c>
      <c r="U51" s="1227">
        <v>23087545.995000001</v>
      </c>
      <c r="V51" s="1228">
        <v>20080797.925000001</v>
      </c>
      <c r="W51" s="1228">
        <v>3006748.07</v>
      </c>
      <c r="X51" s="1206">
        <v>15515918.205</v>
      </c>
      <c r="Y51" s="1206">
        <v>2012364.47</v>
      </c>
      <c r="Z51" s="1206">
        <v>3319870.72</v>
      </c>
      <c r="AA51" s="1206">
        <v>155072.6</v>
      </c>
      <c r="AB51" s="1206">
        <v>1245009</v>
      </c>
      <c r="AC51" s="1206">
        <v>839311</v>
      </c>
      <c r="AD51" s="1206">
        <v>23087545.995000001</v>
      </c>
      <c r="AE51" s="1206">
        <v>20080797.925000001</v>
      </c>
      <c r="AF51" s="1206">
        <v>3006748.07</v>
      </c>
      <c r="AG51" s="1229" t="s">
        <v>2494</v>
      </c>
      <c r="AH51" s="1230" t="s">
        <v>2383</v>
      </c>
      <c r="AI51" s="1231" t="s">
        <v>2495</v>
      </c>
      <c r="AJ51" s="1236">
        <f t="shared" si="0"/>
        <v>0</v>
      </c>
      <c r="AK51" s="1233">
        <v>664704.35596219287</v>
      </c>
      <c r="AL51" s="1229">
        <f>IF(COUNTIF(' LUMA Exhibit 2 (70)'!$A$7:$A$76,'Attachment A Withdrawn_TEST'!A19)=1,0,1)</f>
        <v>1</v>
      </c>
    </row>
    <row r="52" spans="1:38" ht="30">
      <c r="A52" s="1224">
        <v>671400</v>
      </c>
      <c r="B52" s="1225" t="s">
        <v>1126</v>
      </c>
      <c r="C52" s="1244" t="s">
        <v>275</v>
      </c>
      <c r="D52" s="1226" t="s">
        <v>2203</v>
      </c>
      <c r="E52" s="1226" t="s">
        <v>35</v>
      </c>
      <c r="F52" s="822" t="s">
        <v>2118</v>
      </c>
      <c r="G52" s="1226" t="s">
        <v>2203</v>
      </c>
      <c r="H52" s="1226" t="s">
        <v>2469</v>
      </c>
      <c r="I52" s="1226" t="s">
        <v>2469</v>
      </c>
      <c r="J52" s="1234" t="s">
        <v>2209</v>
      </c>
      <c r="K52" s="1234" t="s">
        <v>2203</v>
      </c>
      <c r="L52" s="1234" t="s">
        <v>35</v>
      </c>
      <c r="M52" s="1234" t="s">
        <v>2118</v>
      </c>
      <c r="N52" s="1234" t="s">
        <v>2203</v>
      </c>
      <c r="O52" s="1234" t="s">
        <v>2469</v>
      </c>
      <c r="P52" s="1234" t="s">
        <v>2469</v>
      </c>
      <c r="Q52" s="1234">
        <v>7422038.0374999903</v>
      </c>
      <c r="R52" s="1234">
        <v>477869.14</v>
      </c>
      <c r="S52" s="1227">
        <v>0</v>
      </c>
      <c r="T52" s="1235">
        <v>0</v>
      </c>
      <c r="U52" s="1227">
        <v>9156776.6774999909</v>
      </c>
      <c r="V52" s="1228">
        <v>8628601.5374999903</v>
      </c>
      <c r="W52" s="1228">
        <v>528175.14</v>
      </c>
      <c r="X52" s="1206">
        <v>7024652.0374999903</v>
      </c>
      <c r="Y52" s="1206">
        <v>209975.14</v>
      </c>
      <c r="Z52" s="1206">
        <v>1206563.5000000005</v>
      </c>
      <c r="AA52" s="1206">
        <v>50306</v>
      </c>
      <c r="AB52" s="1206">
        <v>397386</v>
      </c>
      <c r="AC52" s="1206">
        <v>267894</v>
      </c>
      <c r="AD52" s="1206">
        <v>9156776.6774999909</v>
      </c>
      <c r="AE52" s="1206">
        <v>8628601.5374999903</v>
      </c>
      <c r="AF52" s="1206">
        <v>528175.14</v>
      </c>
      <c r="AG52" s="1229" t="s">
        <v>2494</v>
      </c>
      <c r="AH52" s="1230" t="s">
        <v>2383</v>
      </c>
      <c r="AI52" s="1231" t="s">
        <v>2495</v>
      </c>
      <c r="AJ52" s="1236">
        <f t="shared" si="0"/>
        <v>0</v>
      </c>
      <c r="AK52" s="1233">
        <v>416323.17665021215</v>
      </c>
      <c r="AL52" s="1229">
        <f>IF(COUNTIF(' LUMA Exhibit 2 (70)'!$A$7:$A$76,'Attachment A Withdrawn_TEST'!A23)=1,0,1)</f>
        <v>1</v>
      </c>
    </row>
    <row r="53" spans="1:38" ht="30">
      <c r="A53" s="1224">
        <v>678794</v>
      </c>
      <c r="B53" s="1225" t="s">
        <v>852</v>
      </c>
      <c r="C53" s="1244" t="s">
        <v>275</v>
      </c>
      <c r="D53" s="1226" t="s">
        <v>2203</v>
      </c>
      <c r="E53" s="1226" t="s">
        <v>35</v>
      </c>
      <c r="F53" s="822" t="s">
        <v>2118</v>
      </c>
      <c r="G53" s="1226" t="s">
        <v>2203</v>
      </c>
      <c r="H53" s="1226" t="s">
        <v>2469</v>
      </c>
      <c r="I53" s="1226" t="s">
        <v>2469</v>
      </c>
      <c r="J53" s="1234" t="s">
        <v>2209</v>
      </c>
      <c r="K53" s="1234" t="s">
        <v>2203</v>
      </c>
      <c r="L53" s="1234" t="s">
        <v>35</v>
      </c>
      <c r="M53" s="1234" t="s">
        <v>2118</v>
      </c>
      <c r="N53" s="1234" t="s">
        <v>2203</v>
      </c>
      <c r="O53" s="1234" t="s">
        <v>2469</v>
      </c>
      <c r="P53" s="1234" t="s">
        <v>2469</v>
      </c>
      <c r="Q53" s="1234">
        <v>10968715.274999985</v>
      </c>
      <c r="R53" s="1234">
        <v>884181.41000000096</v>
      </c>
      <c r="S53" s="1227">
        <v>0</v>
      </c>
      <c r="T53" s="1235">
        <v>0</v>
      </c>
      <c r="U53" s="1227">
        <v>13617755.604999984</v>
      </c>
      <c r="V53" s="1228">
        <v>12681857.194999984</v>
      </c>
      <c r="W53" s="1228">
        <v>935898.41000000096</v>
      </c>
      <c r="X53" s="1206">
        <v>10629532.274999985</v>
      </c>
      <c r="Y53" s="1206">
        <v>655524.41000000096</v>
      </c>
      <c r="Z53" s="1206">
        <v>1713141.9199999978</v>
      </c>
      <c r="AA53" s="1206">
        <v>51717</v>
      </c>
      <c r="AB53" s="1206">
        <v>339183</v>
      </c>
      <c r="AC53" s="1206">
        <v>228657</v>
      </c>
      <c r="AD53" s="1206">
        <v>13617755.604999984</v>
      </c>
      <c r="AE53" s="1206">
        <v>12681857.194999984</v>
      </c>
      <c r="AF53" s="1206">
        <v>935898.41000000096</v>
      </c>
      <c r="AG53" s="1229" t="s">
        <v>2494</v>
      </c>
      <c r="AH53" s="1230" t="s">
        <v>2220</v>
      </c>
      <c r="AI53" s="1231" t="s">
        <v>2495</v>
      </c>
      <c r="AJ53" s="1236">
        <f t="shared" si="0"/>
        <v>0</v>
      </c>
      <c r="AK53" s="1233">
        <v>697311.13114203012</v>
      </c>
      <c r="AL53" s="1229">
        <f>IF(COUNTIF(' LUMA Exhibit 2 (70)'!$A$7:$A$76,'Attachment A Withdrawn_TEST'!A12)=1,0,1)</f>
        <v>0</v>
      </c>
    </row>
    <row r="54" spans="1:38" ht="30">
      <c r="A54" s="1224">
        <v>678795</v>
      </c>
      <c r="B54" s="1225" t="s">
        <v>1153</v>
      </c>
      <c r="C54" s="1244" t="s">
        <v>275</v>
      </c>
      <c r="D54" s="1226" t="s">
        <v>2203</v>
      </c>
      <c r="E54" s="1226" t="s">
        <v>35</v>
      </c>
      <c r="F54" s="822" t="s">
        <v>2118</v>
      </c>
      <c r="G54" s="1226" t="s">
        <v>2203</v>
      </c>
      <c r="H54" s="1226" t="s">
        <v>2469</v>
      </c>
      <c r="I54" s="1226" t="s">
        <v>2469</v>
      </c>
      <c r="J54" s="1234" t="s">
        <v>2209</v>
      </c>
      <c r="K54" s="1234" t="s">
        <v>2203</v>
      </c>
      <c r="L54" s="1234" t="s">
        <v>35</v>
      </c>
      <c r="M54" s="1234" t="s">
        <v>2118</v>
      </c>
      <c r="N54" s="1234" t="s">
        <v>2203</v>
      </c>
      <c r="O54" s="1234" t="s">
        <v>2469</v>
      </c>
      <c r="P54" s="1234" t="s">
        <v>2469</v>
      </c>
      <c r="Q54" s="1234">
        <v>11879105.09249999</v>
      </c>
      <c r="R54" s="1234">
        <v>800134.36</v>
      </c>
      <c r="S54" s="1227">
        <v>0</v>
      </c>
      <c r="T54" s="1235">
        <v>0</v>
      </c>
      <c r="U54" s="1227">
        <v>14640815.19249999</v>
      </c>
      <c r="V54" s="1228">
        <v>13781320.83249999</v>
      </c>
      <c r="W54" s="1228">
        <v>859494.36</v>
      </c>
      <c r="X54" s="1206">
        <v>11412143.09249999</v>
      </c>
      <c r="Y54" s="1206">
        <v>485336.36</v>
      </c>
      <c r="Z54" s="1206">
        <v>1902215.7400000007</v>
      </c>
      <c r="AA54" s="1206">
        <v>59360</v>
      </c>
      <c r="AB54" s="1206">
        <v>466962</v>
      </c>
      <c r="AC54" s="1206">
        <v>314798</v>
      </c>
      <c r="AD54" s="1206">
        <v>14640815.19249999</v>
      </c>
      <c r="AE54" s="1206">
        <v>13781320.83249999</v>
      </c>
      <c r="AF54" s="1206">
        <v>859494.36</v>
      </c>
      <c r="AG54" s="1229" t="s">
        <v>2494</v>
      </c>
      <c r="AH54" s="1230" t="s">
        <v>2235</v>
      </c>
      <c r="AI54" s="1231" t="s">
        <v>2495</v>
      </c>
      <c r="AJ54" s="1236">
        <f t="shared" si="0"/>
        <v>0</v>
      </c>
      <c r="AK54" s="1233">
        <v>646048.09167062456</v>
      </c>
      <c r="AL54" s="1229">
        <f>IF(COUNTIF(' LUMA Exhibit 2 (70)'!$A$7:$A$76,'Attachment A Withdrawn_TEST'!A17)=1,0,1)</f>
        <v>1</v>
      </c>
    </row>
    <row r="55" spans="1:38" ht="30">
      <c r="A55" s="1224">
        <v>686482</v>
      </c>
      <c r="B55" s="1225" t="s">
        <v>958</v>
      </c>
      <c r="C55" s="1244" t="s">
        <v>275</v>
      </c>
      <c r="D55" s="1226" t="s">
        <v>2203</v>
      </c>
      <c r="E55" s="1226" t="s">
        <v>35</v>
      </c>
      <c r="F55" s="822" t="s">
        <v>2118</v>
      </c>
      <c r="G55" s="1226" t="s">
        <v>2203</v>
      </c>
      <c r="H55" s="1226" t="s">
        <v>2469</v>
      </c>
      <c r="I55" s="1226" t="s">
        <v>2469</v>
      </c>
      <c r="J55" s="1234" t="s">
        <v>2209</v>
      </c>
      <c r="K55" s="1234" t="s">
        <v>2203</v>
      </c>
      <c r="L55" s="1234" t="s">
        <v>35</v>
      </c>
      <c r="M55" s="1234" t="s">
        <v>2118</v>
      </c>
      <c r="N55" s="1234" t="s">
        <v>2203</v>
      </c>
      <c r="O55" s="1234" t="s">
        <v>2469</v>
      </c>
      <c r="P55" s="1234" t="s">
        <v>2469</v>
      </c>
      <c r="Q55" s="1234">
        <v>6005455.3899999997</v>
      </c>
      <c r="R55" s="1234">
        <v>671912.08000000007</v>
      </c>
      <c r="S55" s="1227">
        <v>0</v>
      </c>
      <c r="T55" s="1235">
        <v>0</v>
      </c>
      <c r="U55" s="1227">
        <v>8048135.8700000001</v>
      </c>
      <c r="V55" s="1228">
        <v>7338425.9900000002</v>
      </c>
      <c r="W55" s="1228">
        <v>709709.88000000012</v>
      </c>
      <c r="X55" s="1206">
        <v>5745883.3899999997</v>
      </c>
      <c r="Y55" s="1206">
        <v>496924.08</v>
      </c>
      <c r="Z55" s="1206">
        <v>1332970.600000001</v>
      </c>
      <c r="AA55" s="1206">
        <v>37797.800000000003</v>
      </c>
      <c r="AB55" s="1206">
        <v>259572</v>
      </c>
      <c r="AC55" s="1206">
        <v>174988</v>
      </c>
      <c r="AD55" s="1206">
        <v>8048135.8700000001</v>
      </c>
      <c r="AE55" s="1206">
        <v>7338425.9900000002</v>
      </c>
      <c r="AF55" s="1206">
        <v>709709.88</v>
      </c>
      <c r="AG55" s="1229" t="s">
        <v>2494</v>
      </c>
      <c r="AH55" s="1230" t="s">
        <v>2383</v>
      </c>
      <c r="AI55" s="1231" t="s">
        <v>2495</v>
      </c>
      <c r="AJ55" s="1236">
        <f t="shared" si="0"/>
        <v>0</v>
      </c>
      <c r="AK55" s="1233">
        <v>248239.95894226112</v>
      </c>
      <c r="AL55" s="1229">
        <f>IF(COUNTIF(' LUMA Exhibit 2 (70)'!$A$7:$A$76,'Attachment A Withdrawn_TEST'!A29)=1,0,1)</f>
        <v>0</v>
      </c>
    </row>
    <row r="56" spans="1:38" ht="30">
      <c r="A56" s="1224">
        <v>690480</v>
      </c>
      <c r="B56" s="1225" t="s">
        <v>962</v>
      </c>
      <c r="C56" s="1244" t="s">
        <v>275</v>
      </c>
      <c r="D56" s="1226" t="s">
        <v>2203</v>
      </c>
      <c r="E56" s="1226" t="s">
        <v>35</v>
      </c>
      <c r="F56" s="822" t="s">
        <v>2118</v>
      </c>
      <c r="G56" s="1226" t="s">
        <v>2203</v>
      </c>
      <c r="H56" s="1226" t="s">
        <v>2469</v>
      </c>
      <c r="I56" s="1226" t="s">
        <v>2469</v>
      </c>
      <c r="J56" s="1234" t="s">
        <v>2209</v>
      </c>
      <c r="K56" s="1234" t="s">
        <v>2203</v>
      </c>
      <c r="L56" s="1234" t="s">
        <v>35</v>
      </c>
      <c r="M56" s="1234" t="s">
        <v>2118</v>
      </c>
      <c r="N56" s="1234" t="s">
        <v>2203</v>
      </c>
      <c r="O56" s="1234" t="s">
        <v>2469</v>
      </c>
      <c r="P56" s="1234" t="s">
        <v>2469</v>
      </c>
      <c r="Q56" s="1234">
        <v>6455271.8825000217</v>
      </c>
      <c r="R56" s="1234">
        <v>488325.8100000007</v>
      </c>
      <c r="S56" s="1227">
        <v>0</v>
      </c>
      <c r="T56" s="1235">
        <v>0</v>
      </c>
      <c r="U56" s="1227">
        <v>7979503.0525000235</v>
      </c>
      <c r="V56" s="1228">
        <v>7461968.242500023</v>
      </c>
      <c r="W56" s="1228">
        <v>517534.8100000007</v>
      </c>
      <c r="X56" s="1206">
        <v>6175629.8825000217</v>
      </c>
      <c r="Y56" s="1206">
        <v>299807.8100000007</v>
      </c>
      <c r="Z56" s="1206">
        <v>1006696.360000001</v>
      </c>
      <c r="AA56" s="1206">
        <v>29209</v>
      </c>
      <c r="AB56" s="1206">
        <v>279642</v>
      </c>
      <c r="AC56" s="1206">
        <v>188518</v>
      </c>
      <c r="AD56" s="1206">
        <v>7979503.0525000235</v>
      </c>
      <c r="AE56" s="1206">
        <v>7461968.242500023</v>
      </c>
      <c r="AF56" s="1206">
        <v>517534.8100000007</v>
      </c>
      <c r="AG56" s="1229" t="s">
        <v>2494</v>
      </c>
      <c r="AH56" s="1230" t="s">
        <v>2235</v>
      </c>
      <c r="AI56" s="1231" t="s">
        <v>2495</v>
      </c>
      <c r="AJ56" s="1236">
        <f t="shared" si="0"/>
        <v>0</v>
      </c>
      <c r="AK56" s="1233">
        <v>297152.22940204915</v>
      </c>
      <c r="AL56" s="1229">
        <f>IF(COUNTIF(' LUMA Exhibit 2 (70)'!$A$7:$A$76,'Attachment A Withdrawn_TEST'!A28)=1,0,1)</f>
        <v>0</v>
      </c>
    </row>
    <row r="57" spans="1:38" ht="30">
      <c r="A57" s="1224">
        <v>690483</v>
      </c>
      <c r="B57" s="1225" t="s">
        <v>2497</v>
      </c>
      <c r="C57" s="1244" t="s">
        <v>275</v>
      </c>
      <c r="D57" s="1226" t="s">
        <v>2203</v>
      </c>
      <c r="E57" s="1226" t="s">
        <v>35</v>
      </c>
      <c r="F57" s="822" t="s">
        <v>2118</v>
      </c>
      <c r="G57" s="1226" t="s">
        <v>2203</v>
      </c>
      <c r="H57" s="1226" t="s">
        <v>2469</v>
      </c>
      <c r="I57" s="1226" t="s">
        <v>2469</v>
      </c>
      <c r="J57" s="1234" t="s">
        <v>2209</v>
      </c>
      <c r="K57" s="1234" t="s">
        <v>2203</v>
      </c>
      <c r="L57" s="1234" t="s">
        <v>35</v>
      </c>
      <c r="M57" s="1234" t="s">
        <v>2118</v>
      </c>
      <c r="N57" s="1234" t="s">
        <v>2203</v>
      </c>
      <c r="O57" s="1234" t="s">
        <v>2469</v>
      </c>
      <c r="P57" s="1234" t="s">
        <v>2469</v>
      </c>
      <c r="Q57" s="1234">
        <v>10596790.820000004</v>
      </c>
      <c r="R57" s="1234">
        <v>1275717.24</v>
      </c>
      <c r="S57" s="1227">
        <v>0</v>
      </c>
      <c r="T57" s="1235">
        <v>0</v>
      </c>
      <c r="U57" s="1227">
        <v>14403667.210000001</v>
      </c>
      <c r="V57" s="1228">
        <v>13031995.210000001</v>
      </c>
      <c r="W57" s="1228">
        <v>1371672</v>
      </c>
      <c r="X57" s="1206">
        <v>10093033.820000004</v>
      </c>
      <c r="Y57" s="1206">
        <v>936114.24</v>
      </c>
      <c r="Z57" s="1206">
        <v>2435204.3899999978</v>
      </c>
      <c r="AA57" s="1206">
        <v>95954.76</v>
      </c>
      <c r="AB57" s="1206">
        <v>503757</v>
      </c>
      <c r="AC57" s="1206">
        <v>339603</v>
      </c>
      <c r="AD57" s="1206">
        <v>14403667.210000003</v>
      </c>
      <c r="AE57" s="1206">
        <v>13031995.210000001</v>
      </c>
      <c r="AF57" s="1206">
        <v>1371672</v>
      </c>
      <c r="AG57" s="1229" t="s">
        <v>2494</v>
      </c>
      <c r="AH57" s="1230" t="s">
        <v>2383</v>
      </c>
      <c r="AI57" s="1231" t="s">
        <v>2495</v>
      </c>
      <c r="AJ57" s="1236">
        <f t="shared" si="0"/>
        <v>0</v>
      </c>
      <c r="AK57" s="1233">
        <v>643269.55814036261</v>
      </c>
      <c r="AL57" s="1229">
        <f>IF(COUNTIF(' LUMA Exhibit 2 (70)'!$A$7:$A$76,'Attachment A Withdrawn_TEST'!A13)=1,0,1)</f>
        <v>1</v>
      </c>
    </row>
    <row r="58" spans="1:38" ht="30">
      <c r="A58" s="1224">
        <v>690721</v>
      </c>
      <c r="B58" s="1225" t="s">
        <v>975</v>
      </c>
      <c r="C58" s="1244" t="s">
        <v>275</v>
      </c>
      <c r="D58" s="1226" t="s">
        <v>2203</v>
      </c>
      <c r="E58" s="1226" t="s">
        <v>35</v>
      </c>
      <c r="F58" s="822" t="s">
        <v>2118</v>
      </c>
      <c r="G58" s="1226" t="s">
        <v>2203</v>
      </c>
      <c r="H58" s="1226" t="s">
        <v>2469</v>
      </c>
      <c r="I58" s="1226" t="s">
        <v>2469</v>
      </c>
      <c r="J58" s="1234" t="s">
        <v>2209</v>
      </c>
      <c r="K58" s="1234" t="s">
        <v>2203</v>
      </c>
      <c r="L58" s="1234" t="s">
        <v>35</v>
      </c>
      <c r="M58" s="1234" t="s">
        <v>2118</v>
      </c>
      <c r="N58" s="1234" t="s">
        <v>2203</v>
      </c>
      <c r="O58" s="1234" t="s">
        <v>2469</v>
      </c>
      <c r="P58" s="1234" t="s">
        <v>2469</v>
      </c>
      <c r="Q58" s="1234">
        <v>4107291.0150000006</v>
      </c>
      <c r="R58" s="1234">
        <v>305442.58999999997</v>
      </c>
      <c r="S58" s="1227">
        <v>0</v>
      </c>
      <c r="T58" s="1235">
        <v>0</v>
      </c>
      <c r="U58" s="1227">
        <v>5449840.5050000018</v>
      </c>
      <c r="V58" s="1228">
        <v>5118754.995000002</v>
      </c>
      <c r="W58" s="1228">
        <v>331085.50999999995</v>
      </c>
      <c r="X58" s="1206">
        <v>3974160.0150000006</v>
      </c>
      <c r="Y58" s="1206">
        <v>215693.59</v>
      </c>
      <c r="Z58" s="1206">
        <v>1011463.980000001</v>
      </c>
      <c r="AA58" s="1206">
        <v>25642.92</v>
      </c>
      <c r="AB58" s="1206">
        <v>133131</v>
      </c>
      <c r="AC58" s="1206">
        <v>89749</v>
      </c>
      <c r="AD58" s="1206">
        <v>5449840.5050000018</v>
      </c>
      <c r="AE58" s="1206">
        <v>5118754.995000001</v>
      </c>
      <c r="AF58" s="1206">
        <v>331085.51</v>
      </c>
      <c r="AG58" s="1229" t="s">
        <v>2494</v>
      </c>
      <c r="AH58" s="1230" t="s">
        <v>2235</v>
      </c>
      <c r="AI58" s="1231" t="s">
        <v>2495</v>
      </c>
      <c r="AJ58" s="1236">
        <f t="shared" si="0"/>
        <v>0</v>
      </c>
      <c r="AK58" s="1233">
        <v>329495.49262469343</v>
      </c>
      <c r="AL58" s="1229">
        <f>IF(COUNTIF(' LUMA Exhibit 2 (70)'!$A$7:$A$76,'Attachment A Withdrawn_TEST'!A26)=1,0,1)</f>
        <v>1</v>
      </c>
    </row>
    <row r="59" spans="1:38" ht="30">
      <c r="A59" s="1224">
        <v>693543</v>
      </c>
      <c r="B59" s="1225" t="s">
        <v>954</v>
      </c>
      <c r="C59" s="1244" t="s">
        <v>275</v>
      </c>
      <c r="D59" s="1226" t="s">
        <v>2203</v>
      </c>
      <c r="E59" s="1226" t="s">
        <v>35</v>
      </c>
      <c r="F59" s="822" t="s">
        <v>2118</v>
      </c>
      <c r="G59" s="1226" t="s">
        <v>2203</v>
      </c>
      <c r="H59" s="1226" t="s">
        <v>2469</v>
      </c>
      <c r="I59" s="1226" t="s">
        <v>2469</v>
      </c>
      <c r="J59" s="1234" t="s">
        <v>2209</v>
      </c>
      <c r="K59" s="1234" t="s">
        <v>2203</v>
      </c>
      <c r="L59" s="1234" t="s">
        <v>35</v>
      </c>
      <c r="M59" s="1234" t="s">
        <v>2118</v>
      </c>
      <c r="N59" s="1234" t="s">
        <v>2203</v>
      </c>
      <c r="O59" s="1234" t="s">
        <v>2469</v>
      </c>
      <c r="P59" s="1234" t="s">
        <v>2469</v>
      </c>
      <c r="Q59" s="1234">
        <v>10994681.697500063</v>
      </c>
      <c r="R59" s="1234">
        <v>685135.00999999989</v>
      </c>
      <c r="S59" s="1227">
        <v>0</v>
      </c>
      <c r="T59" s="1235">
        <v>0</v>
      </c>
      <c r="U59" s="1227">
        <v>13337550.079487985</v>
      </c>
      <c r="V59" s="1228">
        <v>12625979.009487985</v>
      </c>
      <c r="W59" s="1228">
        <v>711571.07</v>
      </c>
      <c r="X59" s="1206">
        <v>10405292.697500063</v>
      </c>
      <c r="Y59" s="1206">
        <v>287804.00999999989</v>
      </c>
      <c r="Z59" s="1206">
        <v>1631297.3119879221</v>
      </c>
      <c r="AA59" s="1206">
        <v>26436.06</v>
      </c>
      <c r="AB59" s="1206">
        <v>589389</v>
      </c>
      <c r="AC59" s="1206">
        <v>397331</v>
      </c>
      <c r="AD59" s="1206">
        <v>13337550.079487985</v>
      </c>
      <c r="AE59" s="1206">
        <v>12625979.009487985</v>
      </c>
      <c r="AF59" s="1206">
        <v>711571.06999999983</v>
      </c>
      <c r="AG59" s="1229" t="s">
        <v>2494</v>
      </c>
      <c r="AH59" s="1230" t="s">
        <v>2235</v>
      </c>
      <c r="AI59" s="1231" t="s">
        <v>2495</v>
      </c>
      <c r="AJ59" s="1236">
        <f t="shared" si="0"/>
        <v>0</v>
      </c>
      <c r="AK59" s="1233">
        <v>402911.09130443737</v>
      </c>
      <c r="AL59" s="1229">
        <f>IF(COUNTIF(' LUMA Exhibit 2 (70)'!$A$7:$A$76,'Attachment A Withdrawn_TEST'!A22)=1,0,1)</f>
        <v>1</v>
      </c>
    </row>
    <row r="60" spans="1:38" ht="30">
      <c r="A60" s="1224">
        <v>693615</v>
      </c>
      <c r="B60" s="1225" t="s">
        <v>2498</v>
      </c>
      <c r="C60" s="1244" t="s">
        <v>275</v>
      </c>
      <c r="D60" s="1226" t="s">
        <v>2203</v>
      </c>
      <c r="E60" s="1226" t="s">
        <v>35</v>
      </c>
      <c r="F60" s="822" t="s">
        <v>2118</v>
      </c>
      <c r="G60" s="1226" t="s">
        <v>2203</v>
      </c>
      <c r="H60" s="1226" t="s">
        <v>2469</v>
      </c>
      <c r="I60" s="1226" t="s">
        <v>2469</v>
      </c>
      <c r="J60" s="1234" t="s">
        <v>2209</v>
      </c>
      <c r="K60" s="1234" t="s">
        <v>2203</v>
      </c>
      <c r="L60" s="1234" t="s">
        <v>35</v>
      </c>
      <c r="M60" s="1234" t="s">
        <v>2118</v>
      </c>
      <c r="N60" s="1234" t="s">
        <v>2203</v>
      </c>
      <c r="O60" s="1234" t="s">
        <v>2469</v>
      </c>
      <c r="P60" s="1234" t="s">
        <v>2469</v>
      </c>
      <c r="Q60" s="1234">
        <v>5347407.42</v>
      </c>
      <c r="R60" s="1234">
        <v>397032.05</v>
      </c>
      <c r="S60" s="1227">
        <v>0</v>
      </c>
      <c r="T60" s="1235">
        <v>0</v>
      </c>
      <c r="U60" s="1227">
        <v>6922372.7200000007</v>
      </c>
      <c r="V60" s="1228">
        <v>6503807.0500000007</v>
      </c>
      <c r="W60" s="1228">
        <v>418565.67</v>
      </c>
      <c r="X60" s="1206">
        <v>5156073.42</v>
      </c>
      <c r="Y60" s="1206">
        <v>268046.05</v>
      </c>
      <c r="Z60" s="1206">
        <v>1156399.6300000004</v>
      </c>
      <c r="AA60" s="1206">
        <v>21533.62</v>
      </c>
      <c r="AB60" s="1206">
        <v>191334</v>
      </c>
      <c r="AC60" s="1206">
        <v>128986</v>
      </c>
      <c r="AD60" s="1206">
        <v>6922372.7199999997</v>
      </c>
      <c r="AE60" s="1206">
        <v>6503807.0500000007</v>
      </c>
      <c r="AF60" s="1206">
        <v>418565.67</v>
      </c>
      <c r="AG60" s="1229" t="s">
        <v>2494</v>
      </c>
      <c r="AH60" s="1230" t="s">
        <v>2383</v>
      </c>
      <c r="AI60" s="1231" t="s">
        <v>2495</v>
      </c>
      <c r="AJ60" s="1236">
        <f t="shared" si="0"/>
        <v>0</v>
      </c>
      <c r="AK60" s="1233">
        <v>229464.64858390827</v>
      </c>
      <c r="AL60" s="1229">
        <f>IF(COUNTIF(' LUMA Exhibit 2 (70)'!$A$7:$A$76,'Attachment A Withdrawn_TEST'!A35)=1,0,1)</f>
        <v>1</v>
      </c>
    </row>
    <row r="61" spans="1:38" ht="30">
      <c r="A61" s="1224">
        <v>693788</v>
      </c>
      <c r="B61" s="1225" t="s">
        <v>776</v>
      </c>
      <c r="C61" s="1244" t="s">
        <v>275</v>
      </c>
      <c r="D61" s="1226" t="s">
        <v>2203</v>
      </c>
      <c r="E61" s="1226" t="s">
        <v>35</v>
      </c>
      <c r="F61" s="822" t="s">
        <v>2118</v>
      </c>
      <c r="G61" s="1226" t="s">
        <v>2203</v>
      </c>
      <c r="H61" s="1226" t="s">
        <v>2469</v>
      </c>
      <c r="I61" s="1226" t="s">
        <v>2469</v>
      </c>
      <c r="J61" s="1234" t="s">
        <v>2209</v>
      </c>
      <c r="K61" s="1234" t="s">
        <v>2203</v>
      </c>
      <c r="L61" s="1234" t="s">
        <v>35</v>
      </c>
      <c r="M61" s="1234" t="s">
        <v>2118</v>
      </c>
      <c r="N61" s="1234" t="s">
        <v>2203</v>
      </c>
      <c r="O61" s="1234" t="s">
        <v>2469</v>
      </c>
      <c r="P61" s="1234" t="s">
        <v>2469</v>
      </c>
      <c r="Q61" s="1234">
        <v>4767387.5199999996</v>
      </c>
      <c r="R61" s="1234">
        <v>197071.81</v>
      </c>
      <c r="S61" s="1227">
        <v>0</v>
      </c>
      <c r="T61" s="1235">
        <v>0</v>
      </c>
      <c r="U61" s="1227">
        <v>6145148.8399999999</v>
      </c>
      <c r="V61" s="1228">
        <v>5930185.46</v>
      </c>
      <c r="W61" s="1228">
        <v>214963.38</v>
      </c>
      <c r="X61" s="1206">
        <v>4596792.5199999996</v>
      </c>
      <c r="Y61" s="1206">
        <v>82066.81</v>
      </c>
      <c r="Z61" s="1206">
        <v>1162797.9400000002</v>
      </c>
      <c r="AA61" s="1206">
        <v>17891.57</v>
      </c>
      <c r="AB61" s="1206">
        <v>170595</v>
      </c>
      <c r="AC61" s="1206">
        <v>115005</v>
      </c>
      <c r="AD61" s="1206">
        <v>6145148.8399999999</v>
      </c>
      <c r="AE61" s="1206">
        <v>5930185.46</v>
      </c>
      <c r="AF61" s="1206">
        <v>214963.38</v>
      </c>
      <c r="AG61" s="1229" t="s">
        <v>2494</v>
      </c>
      <c r="AH61" s="1230" t="s">
        <v>2383</v>
      </c>
      <c r="AI61" s="1231" t="s">
        <v>2495</v>
      </c>
      <c r="AJ61" s="1236">
        <f t="shared" si="0"/>
        <v>0</v>
      </c>
      <c r="AK61" s="1233">
        <v>272844.97228337493</v>
      </c>
      <c r="AL61" s="1229">
        <f>IF(COUNTIF(' LUMA Exhibit 2 (70)'!$A$7:$A$76,'Attachment A Withdrawn_TEST'!A24)=1,0,1)</f>
        <v>1</v>
      </c>
    </row>
    <row r="62" spans="1:38" ht="30">
      <c r="A62" s="1224">
        <v>697183</v>
      </c>
      <c r="B62" s="1225" t="s">
        <v>741</v>
      </c>
      <c r="C62" s="1244" t="s">
        <v>275</v>
      </c>
      <c r="D62" s="1226" t="s">
        <v>2203</v>
      </c>
      <c r="E62" s="1226" t="s">
        <v>35</v>
      </c>
      <c r="F62" s="822" t="s">
        <v>2118</v>
      </c>
      <c r="G62" s="1226" t="s">
        <v>2203</v>
      </c>
      <c r="H62" s="1226" t="s">
        <v>2469</v>
      </c>
      <c r="I62" s="1226" t="s">
        <v>2469</v>
      </c>
      <c r="J62" s="1234" t="s">
        <v>2209</v>
      </c>
      <c r="K62" s="1234" t="s">
        <v>2203</v>
      </c>
      <c r="L62" s="1234" t="s">
        <v>35</v>
      </c>
      <c r="M62" s="1234" t="s">
        <v>2118</v>
      </c>
      <c r="N62" s="1234" t="s">
        <v>2203</v>
      </c>
      <c r="O62" s="1234" t="s">
        <v>2469</v>
      </c>
      <c r="P62" s="1234" t="s">
        <v>2469</v>
      </c>
      <c r="Q62" s="1234">
        <v>8602549.4600000009</v>
      </c>
      <c r="R62" s="1234">
        <v>1056851.6599999999</v>
      </c>
      <c r="S62" s="1227">
        <v>0</v>
      </c>
      <c r="T62" s="1235">
        <v>0</v>
      </c>
      <c r="U62" s="1227">
        <v>11298606.430000002</v>
      </c>
      <c r="V62" s="1228">
        <v>10223863.200000001</v>
      </c>
      <c r="W62" s="1228">
        <v>1074743.23</v>
      </c>
      <c r="X62" s="1206">
        <v>8233261.46</v>
      </c>
      <c r="Y62" s="1206">
        <v>807899.65999999992</v>
      </c>
      <c r="Z62" s="1206">
        <v>1621313.7400000009</v>
      </c>
      <c r="AA62" s="1206">
        <v>17891.57</v>
      </c>
      <c r="AB62" s="1206">
        <v>369288</v>
      </c>
      <c r="AC62" s="1206">
        <v>248952</v>
      </c>
      <c r="AD62" s="1206">
        <v>11298606.43</v>
      </c>
      <c r="AE62" s="1206">
        <v>10223863.200000001</v>
      </c>
      <c r="AF62" s="1206">
        <v>1074743.23</v>
      </c>
      <c r="AG62" s="1229" t="s">
        <v>2494</v>
      </c>
      <c r="AH62" s="1230" t="s">
        <v>2361</v>
      </c>
      <c r="AI62" s="1231" t="s">
        <v>2495</v>
      </c>
      <c r="AJ62" s="1236">
        <f t="shared" si="0"/>
        <v>0</v>
      </c>
      <c r="AK62" s="1233">
        <v>273173.19464572513</v>
      </c>
      <c r="AL62" s="1229">
        <f>IF(COUNTIF(' LUMA Exhibit 2 (70)'!$A$7:$A$76,'Attachment A Withdrawn_TEST'!A25)=1,0,1)</f>
        <v>1</v>
      </c>
    </row>
    <row r="63" spans="1:38" ht="30">
      <c r="A63" s="1224">
        <v>698427</v>
      </c>
      <c r="B63" s="1225" t="s">
        <v>2499</v>
      </c>
      <c r="C63" s="1244" t="s">
        <v>275</v>
      </c>
      <c r="D63" s="1226" t="s">
        <v>2203</v>
      </c>
      <c r="E63" s="1226" t="s">
        <v>35</v>
      </c>
      <c r="F63" s="822" t="s">
        <v>2118</v>
      </c>
      <c r="G63" s="1226" t="s">
        <v>2203</v>
      </c>
      <c r="H63" s="1226" t="s">
        <v>2469</v>
      </c>
      <c r="I63" s="1226" t="s">
        <v>2469</v>
      </c>
      <c r="J63" s="1234" t="s">
        <v>2209</v>
      </c>
      <c r="K63" s="1234" t="s">
        <v>2203</v>
      </c>
      <c r="L63" s="1234" t="s">
        <v>35</v>
      </c>
      <c r="M63" s="1234" t="s">
        <v>2118</v>
      </c>
      <c r="N63" s="1234" t="s">
        <v>2203</v>
      </c>
      <c r="O63" s="1234" t="s">
        <v>2469</v>
      </c>
      <c r="P63" s="1234" t="s">
        <v>2469</v>
      </c>
      <c r="Q63" s="1234">
        <v>4873133.6150000114</v>
      </c>
      <c r="R63" s="1234">
        <v>921314.70999999985</v>
      </c>
      <c r="S63" s="1227">
        <v>0</v>
      </c>
      <c r="T63" s="1235">
        <v>0</v>
      </c>
      <c r="U63" s="1227">
        <v>6764612.4150000112</v>
      </c>
      <c r="V63" s="1228">
        <v>5799960.3883614391</v>
      </c>
      <c r="W63" s="1228">
        <v>964652.02663857187</v>
      </c>
      <c r="X63" s="1206">
        <v>4466381.6150000114</v>
      </c>
      <c r="Y63" s="1206">
        <v>647106.70999999985</v>
      </c>
      <c r="Z63" s="1206">
        <v>926826.77336142818</v>
      </c>
      <c r="AA63" s="1206">
        <v>43337.31663857204</v>
      </c>
      <c r="AB63" s="1206">
        <v>406752</v>
      </c>
      <c r="AC63" s="1206">
        <v>274208</v>
      </c>
      <c r="AD63" s="1206">
        <v>6764612.4150000121</v>
      </c>
      <c r="AE63" s="1206">
        <v>5799960.3883614391</v>
      </c>
      <c r="AF63" s="1206">
        <v>964652.02663857187</v>
      </c>
      <c r="AG63" s="1229" t="s">
        <v>2494</v>
      </c>
      <c r="AH63" s="1230" t="s">
        <v>2383</v>
      </c>
      <c r="AI63" s="1231" t="s">
        <v>2495</v>
      </c>
      <c r="AJ63" s="1236">
        <f t="shared" si="0"/>
        <v>0</v>
      </c>
      <c r="AK63" s="1233">
        <v>412029.62115462497</v>
      </c>
      <c r="AL63" s="1229">
        <f>IF(COUNTIF(' LUMA Exhibit 2 (70)'!$A$7:$A$76,'Attachment A Withdrawn_TEST'!A36)=1,0,1)</f>
        <v>0</v>
      </c>
    </row>
    <row r="64" spans="1:38" ht="30">
      <c r="A64" s="1224">
        <v>698432</v>
      </c>
      <c r="B64" s="1225" t="s">
        <v>965</v>
      </c>
      <c r="C64" s="1244" t="s">
        <v>275</v>
      </c>
      <c r="D64" s="1226" t="s">
        <v>2203</v>
      </c>
      <c r="E64" s="1226" t="s">
        <v>35</v>
      </c>
      <c r="F64" s="822" t="s">
        <v>2118</v>
      </c>
      <c r="G64" s="1226" t="s">
        <v>2203</v>
      </c>
      <c r="H64" s="1226" t="s">
        <v>2469</v>
      </c>
      <c r="I64" s="1226" t="s">
        <v>2469</v>
      </c>
      <c r="J64" s="1234" t="s">
        <v>2209</v>
      </c>
      <c r="K64" s="1234" t="s">
        <v>2203</v>
      </c>
      <c r="L64" s="1234" t="s">
        <v>35</v>
      </c>
      <c r="M64" s="1234" t="s">
        <v>2118</v>
      </c>
      <c r="N64" s="1234" t="s">
        <v>2203</v>
      </c>
      <c r="O64" s="1234" t="s">
        <v>2469</v>
      </c>
      <c r="P64" s="1234" t="s">
        <v>2469</v>
      </c>
      <c r="Q64" s="1234">
        <v>5999141.915</v>
      </c>
      <c r="R64" s="1234">
        <v>489811.44</v>
      </c>
      <c r="S64" s="1227">
        <v>0</v>
      </c>
      <c r="T64" s="1235">
        <v>0</v>
      </c>
      <c r="U64" s="1227">
        <v>7869547.9850000003</v>
      </c>
      <c r="V64" s="1228">
        <v>7362011.5750000002</v>
      </c>
      <c r="W64" s="1228">
        <v>507536.41000000003</v>
      </c>
      <c r="X64" s="1206">
        <v>5694746.915</v>
      </c>
      <c r="Y64" s="1206">
        <v>284606.44</v>
      </c>
      <c r="Z64" s="1206">
        <v>1362869.66</v>
      </c>
      <c r="AA64" s="1206">
        <v>17724.97</v>
      </c>
      <c r="AB64" s="1206">
        <v>304395</v>
      </c>
      <c r="AC64" s="1206">
        <v>205205</v>
      </c>
      <c r="AD64" s="1206">
        <v>7869547.9850000003</v>
      </c>
      <c r="AE64" s="1206">
        <v>7362011.5750000002</v>
      </c>
      <c r="AF64" s="1206">
        <v>507536.41000000003</v>
      </c>
      <c r="AG64" s="1229" t="s">
        <v>2494</v>
      </c>
      <c r="AH64" s="1230" t="s">
        <v>2361</v>
      </c>
      <c r="AI64" s="1231" t="s">
        <v>2495</v>
      </c>
      <c r="AJ64" s="1236">
        <f t="shared" si="0"/>
        <v>0</v>
      </c>
      <c r="AK64" s="1233">
        <v>112819.45827862505</v>
      </c>
      <c r="AL64" s="1229">
        <f>IF(COUNTIF(' LUMA Exhibit 2 (70)'!$A$7:$A$76,'Attachment A Withdrawn_TEST'!A27)=1,0,1)</f>
        <v>1</v>
      </c>
    </row>
    <row r="65" spans="1:38" ht="30">
      <c r="A65" s="1224">
        <v>698522</v>
      </c>
      <c r="B65" s="1225" t="s">
        <v>2500</v>
      </c>
      <c r="C65" s="1244" t="s">
        <v>275</v>
      </c>
      <c r="D65" s="1226" t="s">
        <v>2203</v>
      </c>
      <c r="E65" s="1226" t="s">
        <v>35</v>
      </c>
      <c r="F65" s="822" t="s">
        <v>2118</v>
      </c>
      <c r="G65" s="1226" t="s">
        <v>2203</v>
      </c>
      <c r="H65" s="1226" t="s">
        <v>2469</v>
      </c>
      <c r="I65" s="1226" t="s">
        <v>2469</v>
      </c>
      <c r="J65" s="1234" t="s">
        <v>2209</v>
      </c>
      <c r="K65" s="1234" t="s">
        <v>2203</v>
      </c>
      <c r="L65" s="1234" t="s">
        <v>35</v>
      </c>
      <c r="M65" s="1234" t="s">
        <v>2118</v>
      </c>
      <c r="N65" s="1234" t="s">
        <v>2203</v>
      </c>
      <c r="O65" s="1234" t="s">
        <v>2469</v>
      </c>
      <c r="P65" s="1234" t="s">
        <v>2469</v>
      </c>
      <c r="Q65" s="1234">
        <v>3987957.0574999927</v>
      </c>
      <c r="R65" s="1234">
        <v>454616.91</v>
      </c>
      <c r="S65" s="1227">
        <v>0</v>
      </c>
      <c r="T65" s="1235">
        <v>0</v>
      </c>
      <c r="U65" s="1227">
        <v>5284920.4174999921</v>
      </c>
      <c r="V65" s="1228">
        <v>4798183.1074999925</v>
      </c>
      <c r="W65" s="1228">
        <v>486737.31</v>
      </c>
      <c r="X65" s="1206">
        <v>3791271.0574999927</v>
      </c>
      <c r="Y65" s="1206">
        <v>322022.90999999997</v>
      </c>
      <c r="Z65" s="1206">
        <v>810226.04999999993</v>
      </c>
      <c r="AA65" s="1206">
        <v>32120.400000000001</v>
      </c>
      <c r="AB65" s="1206">
        <v>196686</v>
      </c>
      <c r="AC65" s="1206">
        <v>132594</v>
      </c>
      <c r="AD65" s="1206">
        <v>5284920.417499993</v>
      </c>
      <c r="AE65" s="1206">
        <v>4798183.1074999925</v>
      </c>
      <c r="AF65" s="1206">
        <v>486737.30999999994</v>
      </c>
      <c r="AG65" s="1229" t="s">
        <v>2494</v>
      </c>
      <c r="AH65" s="1230" t="s">
        <v>2383</v>
      </c>
      <c r="AI65" s="1231" t="s">
        <v>2495</v>
      </c>
      <c r="AJ65" s="1236">
        <f t="shared" si="0"/>
        <v>0</v>
      </c>
      <c r="AK65" s="1233">
        <v>135341.7111021248</v>
      </c>
      <c r="AL65" s="1229">
        <f>IF(COUNTIF(' LUMA Exhibit 2 (70)'!$A$7:$A$76,'Attachment A Withdrawn_TEST'!A34)=1,0,1)</f>
        <v>1</v>
      </c>
    </row>
    <row r="66" spans="1:38" ht="30">
      <c r="A66" s="1224">
        <v>699814</v>
      </c>
      <c r="B66" s="1225" t="s">
        <v>955</v>
      </c>
      <c r="C66" s="1244" t="s">
        <v>275</v>
      </c>
      <c r="D66" s="1226" t="s">
        <v>2203</v>
      </c>
      <c r="E66" s="1226" t="s">
        <v>35</v>
      </c>
      <c r="F66" s="822" t="s">
        <v>2118</v>
      </c>
      <c r="G66" s="1226" t="s">
        <v>2203</v>
      </c>
      <c r="H66" s="1226" t="s">
        <v>2469</v>
      </c>
      <c r="I66" s="1226" t="s">
        <v>2469</v>
      </c>
      <c r="J66" s="1234" t="s">
        <v>2209</v>
      </c>
      <c r="K66" s="1234" t="s">
        <v>2203</v>
      </c>
      <c r="L66" s="1234" t="s">
        <v>35</v>
      </c>
      <c r="M66" s="1234" t="s">
        <v>2118</v>
      </c>
      <c r="N66" s="1234" t="s">
        <v>2203</v>
      </c>
      <c r="O66" s="1234" t="s">
        <v>2469</v>
      </c>
      <c r="P66" s="1234" t="s">
        <v>2469</v>
      </c>
      <c r="Q66" s="1234">
        <v>14011750.654999999</v>
      </c>
      <c r="R66" s="1234">
        <v>872747.53</v>
      </c>
      <c r="S66" s="1227">
        <v>0</v>
      </c>
      <c r="T66" s="1235">
        <v>0</v>
      </c>
      <c r="U66" s="1227">
        <v>17735557.164999995</v>
      </c>
      <c r="V66" s="1228">
        <v>16807662.664999995</v>
      </c>
      <c r="W66" s="1228">
        <v>927894.5</v>
      </c>
      <c r="X66" s="1206">
        <v>13267153.654999999</v>
      </c>
      <c r="Y66" s="1206">
        <v>370784.52999999997</v>
      </c>
      <c r="Z66" s="1206">
        <v>2795912.0099999974</v>
      </c>
      <c r="AA66" s="1206">
        <v>55146.97</v>
      </c>
      <c r="AB66" s="1206">
        <v>744597</v>
      </c>
      <c r="AC66" s="1206">
        <v>501963</v>
      </c>
      <c r="AD66" s="1206">
        <v>17735557.164999999</v>
      </c>
      <c r="AE66" s="1206">
        <v>16807662.664999995</v>
      </c>
      <c r="AF66" s="1206">
        <v>927894.5</v>
      </c>
      <c r="AG66" s="1229" t="s">
        <v>2494</v>
      </c>
      <c r="AH66" s="1230" t="s">
        <v>2235</v>
      </c>
      <c r="AI66" s="1231" t="s">
        <v>2495</v>
      </c>
      <c r="AJ66" s="1236">
        <f t="shared" si="0"/>
        <v>0</v>
      </c>
      <c r="AK66" s="1233">
        <v>522847.95702725014</v>
      </c>
      <c r="AL66" s="1229">
        <f>IF(COUNTIF(' LUMA Exhibit 2 (70)'!$A$7:$A$76,'Attachment A Withdrawn_TEST'!A14)=1,0,1)</f>
        <v>1</v>
      </c>
    </row>
    <row r="67" spans="1:38" ht="30">
      <c r="A67" s="1224">
        <v>701473</v>
      </c>
      <c r="B67" s="1225" t="s">
        <v>1107</v>
      </c>
      <c r="C67" s="1244" t="s">
        <v>275</v>
      </c>
      <c r="D67" s="1226" t="s">
        <v>2203</v>
      </c>
      <c r="E67" s="1226" t="s">
        <v>35</v>
      </c>
      <c r="F67" s="822" t="s">
        <v>2118</v>
      </c>
      <c r="G67" s="1226" t="s">
        <v>2203</v>
      </c>
      <c r="H67" s="1226" t="s">
        <v>2469</v>
      </c>
      <c r="I67" s="1226" t="s">
        <v>2469</v>
      </c>
      <c r="J67" s="1234" t="s">
        <v>2209</v>
      </c>
      <c r="K67" s="1234" t="s">
        <v>2203</v>
      </c>
      <c r="L67" s="1234" t="s">
        <v>35</v>
      </c>
      <c r="M67" s="1234" t="s">
        <v>2118</v>
      </c>
      <c r="N67" s="1234" t="s">
        <v>2203</v>
      </c>
      <c r="O67" s="1234" t="s">
        <v>2469</v>
      </c>
      <c r="P67" s="1234" t="s">
        <v>2469</v>
      </c>
      <c r="Q67" s="1234">
        <v>11994894.83</v>
      </c>
      <c r="R67" s="1234">
        <v>1520521.43</v>
      </c>
      <c r="S67" s="1227">
        <v>0</v>
      </c>
      <c r="T67" s="1235">
        <v>0</v>
      </c>
      <c r="U67" s="1227">
        <v>15982161.629999999</v>
      </c>
      <c r="V67" s="1228">
        <v>14372280.389999999</v>
      </c>
      <c r="W67" s="1228">
        <v>1609881.24</v>
      </c>
      <c r="X67" s="1206">
        <v>11399484.83</v>
      </c>
      <c r="Y67" s="1206">
        <v>1119131.43</v>
      </c>
      <c r="Z67" s="1206">
        <v>2377385.5599999991</v>
      </c>
      <c r="AA67" s="1206">
        <v>89359.81</v>
      </c>
      <c r="AB67" s="1206">
        <v>595410</v>
      </c>
      <c r="AC67" s="1206">
        <v>401390</v>
      </c>
      <c r="AD67" s="1206">
        <v>15982161.629999999</v>
      </c>
      <c r="AE67" s="1206">
        <v>14372280.389999999</v>
      </c>
      <c r="AF67" s="1206">
        <v>1609881.24</v>
      </c>
      <c r="AG67" s="1229" t="s">
        <v>2494</v>
      </c>
      <c r="AH67" s="1230" t="s">
        <v>2383</v>
      </c>
      <c r="AI67" s="1231" t="s">
        <v>2495</v>
      </c>
      <c r="AJ67" s="1236">
        <f t="shared" si="0"/>
        <v>0</v>
      </c>
      <c r="AK67" s="1233">
        <v>433154.05205837515</v>
      </c>
      <c r="AL67" s="1229">
        <f>IF(COUNTIF(' LUMA Exhibit 2 (70)'!$A$7:$A$76,'Attachment A Withdrawn_TEST'!A21)=1,0,1)</f>
        <v>1</v>
      </c>
    </row>
    <row r="68" spans="1:38" ht="15.75">
      <c r="A68" s="1224">
        <v>704741</v>
      </c>
      <c r="B68" s="1225" t="s">
        <v>2507</v>
      </c>
      <c r="C68" s="1244" t="s">
        <v>275</v>
      </c>
      <c r="D68" s="1226" t="s">
        <v>2209</v>
      </c>
      <c r="E68" s="1226" t="s">
        <v>35</v>
      </c>
      <c r="F68" s="822" t="s">
        <v>2118</v>
      </c>
      <c r="G68" s="1226" t="s">
        <v>2203</v>
      </c>
      <c r="H68" s="1226" t="s">
        <v>2469</v>
      </c>
      <c r="I68" s="1226" t="s">
        <v>2469</v>
      </c>
      <c r="J68" s="1234" t="s">
        <v>2209</v>
      </c>
      <c r="K68" s="1234" t="s">
        <v>2209</v>
      </c>
      <c r="L68" s="1234" t="s">
        <v>35</v>
      </c>
      <c r="M68" s="1234" t="s">
        <v>2118</v>
      </c>
      <c r="N68" s="1234" t="s">
        <v>2203</v>
      </c>
      <c r="O68" s="1234" t="s">
        <v>2469</v>
      </c>
      <c r="P68" s="1234" t="s">
        <v>2469</v>
      </c>
      <c r="Q68" s="1234">
        <v>19741562.460000001</v>
      </c>
      <c r="R68" s="1234">
        <v>976458.2</v>
      </c>
      <c r="S68" s="1227">
        <v>0</v>
      </c>
      <c r="T68" s="1235">
        <v>0</v>
      </c>
      <c r="U68" s="1227">
        <v>23385995.030000001</v>
      </c>
      <c r="V68" s="1228">
        <v>22275170.400000002</v>
      </c>
      <c r="W68" s="1228">
        <v>1110824.6299999999</v>
      </c>
      <c r="X68" s="1206">
        <v>17932518.84</v>
      </c>
      <c r="Y68" s="1206">
        <v>308495.64</v>
      </c>
      <c r="Z68" s="1206">
        <v>3152500.55</v>
      </c>
      <c r="AA68" s="1206">
        <v>0</v>
      </c>
      <c r="AB68" s="1206">
        <v>1190151</v>
      </c>
      <c r="AC68" s="1206">
        <v>802329</v>
      </c>
      <c r="AD68" s="1206">
        <v>23385995.030000001</v>
      </c>
      <c r="AE68" s="1206">
        <v>22275170.390000001</v>
      </c>
      <c r="AF68" s="1206">
        <v>1110824.6400000001</v>
      </c>
      <c r="AG68" s="1229" t="s">
        <v>2219</v>
      </c>
      <c r="AH68" s="1230" t="s">
        <v>2235</v>
      </c>
      <c r="AI68" s="1231" t="s">
        <v>2506</v>
      </c>
      <c r="AJ68" s="1236">
        <f t="shared" si="0"/>
        <v>0</v>
      </c>
      <c r="AK68" s="1233">
        <v>417195.21925074991</v>
      </c>
      <c r="AL68" s="1229">
        <f>IF(COUNTIF(' LUMA Exhibit 2 (70)'!$A$7:$A$76,'Attachment A Withdrawn_TEST'!A38)=1,0,1)</f>
        <v>1</v>
      </c>
    </row>
    <row r="69" spans="1:38" ht="30">
      <c r="A69" s="1224">
        <v>704744</v>
      </c>
      <c r="B69" s="1225" t="s">
        <v>2501</v>
      </c>
      <c r="C69" s="1244" t="s">
        <v>275</v>
      </c>
      <c r="D69" s="1226" t="s">
        <v>2203</v>
      </c>
      <c r="E69" s="1226" t="s">
        <v>35</v>
      </c>
      <c r="F69" s="822" t="s">
        <v>2118</v>
      </c>
      <c r="G69" s="1226" t="s">
        <v>2203</v>
      </c>
      <c r="H69" s="1226" t="s">
        <v>2469</v>
      </c>
      <c r="I69" s="1226" t="s">
        <v>2469</v>
      </c>
      <c r="J69" s="1234" t="s">
        <v>2209</v>
      </c>
      <c r="K69" s="1234" t="s">
        <v>2203</v>
      </c>
      <c r="L69" s="1234" t="s">
        <v>35</v>
      </c>
      <c r="M69" s="1234" t="s">
        <v>2118</v>
      </c>
      <c r="N69" s="1234" t="s">
        <v>2203</v>
      </c>
      <c r="O69" s="1234" t="s">
        <v>2469</v>
      </c>
      <c r="P69" s="1234" t="s">
        <v>2469</v>
      </c>
      <c r="Q69" s="1234">
        <v>21521273.585000001</v>
      </c>
      <c r="R69" s="1234">
        <v>1542129.95</v>
      </c>
      <c r="S69" s="1227">
        <v>0</v>
      </c>
      <c r="T69" s="1235">
        <v>0</v>
      </c>
      <c r="U69" s="1227">
        <v>27216189.295000002</v>
      </c>
      <c r="V69" s="1228">
        <v>25579247.535</v>
      </c>
      <c r="W69" s="1228">
        <v>1636941.76</v>
      </c>
      <c r="X69" s="1206">
        <v>19955144.585000001</v>
      </c>
      <c r="Y69" s="1206">
        <v>486338.95</v>
      </c>
      <c r="Z69" s="1206">
        <v>4057973.9499999983</v>
      </c>
      <c r="AA69" s="1206">
        <v>94811.81</v>
      </c>
      <c r="AB69" s="1206">
        <v>1566129</v>
      </c>
      <c r="AC69" s="1206">
        <v>1055791</v>
      </c>
      <c r="AD69" s="1206">
        <v>27216189.294999998</v>
      </c>
      <c r="AE69" s="1206">
        <v>25579247.535</v>
      </c>
      <c r="AF69" s="1206">
        <v>1636941.76</v>
      </c>
      <c r="AG69" s="1229" t="s">
        <v>2494</v>
      </c>
      <c r="AH69" s="1230" t="s">
        <v>2383</v>
      </c>
      <c r="AI69" s="1231" t="s">
        <v>2495</v>
      </c>
      <c r="AJ69" s="1236">
        <f t="shared" si="0"/>
        <v>0</v>
      </c>
      <c r="AK69" s="1233">
        <v>680660.17489067127</v>
      </c>
      <c r="AL69" s="1229">
        <f>IF(COUNTIF(' LUMA Exhibit 2 (70)'!$A$7:$A$76,'Attachment A Withdrawn_TEST'!A31)=1,0,1)</f>
        <v>0</v>
      </c>
    </row>
    <row r="70" spans="1:38" ht="30">
      <c r="A70" s="1224">
        <v>704757</v>
      </c>
      <c r="B70" s="1225" t="s">
        <v>801</v>
      </c>
      <c r="C70" s="1244" t="s">
        <v>275</v>
      </c>
      <c r="D70" s="1226" t="s">
        <v>2203</v>
      </c>
      <c r="E70" s="1226" t="s">
        <v>35</v>
      </c>
      <c r="F70" s="822" t="s">
        <v>2118</v>
      </c>
      <c r="G70" s="1226" t="s">
        <v>2203</v>
      </c>
      <c r="H70" s="1226" t="s">
        <v>2469</v>
      </c>
      <c r="I70" s="1226" t="s">
        <v>2469</v>
      </c>
      <c r="J70" s="1234" t="s">
        <v>2209</v>
      </c>
      <c r="K70" s="1234" t="s">
        <v>2203</v>
      </c>
      <c r="L70" s="1234" t="s">
        <v>35</v>
      </c>
      <c r="M70" s="1234" t="s">
        <v>2118</v>
      </c>
      <c r="N70" s="1234" t="s">
        <v>2203</v>
      </c>
      <c r="O70" s="1234" t="s">
        <v>2469</v>
      </c>
      <c r="P70" s="1234" t="s">
        <v>2469</v>
      </c>
      <c r="Q70" s="1234">
        <v>8526009.3300000001</v>
      </c>
      <c r="R70" s="1234">
        <v>383038.38</v>
      </c>
      <c r="S70" s="1227">
        <v>0</v>
      </c>
      <c r="T70" s="1235">
        <v>0</v>
      </c>
      <c r="U70" s="1227">
        <v>10493668.92</v>
      </c>
      <c r="V70" s="1228">
        <v>10088093.91</v>
      </c>
      <c r="W70" s="1228">
        <v>405575.01</v>
      </c>
      <c r="X70" s="1206">
        <v>8241015.3300000001</v>
      </c>
      <c r="Y70" s="1206">
        <v>190912.38</v>
      </c>
      <c r="Z70" s="1206">
        <v>1562084.5800000005</v>
      </c>
      <c r="AA70" s="1206">
        <v>22536.63</v>
      </c>
      <c r="AB70" s="1206">
        <v>284994</v>
      </c>
      <c r="AC70" s="1206">
        <v>192126</v>
      </c>
      <c r="AD70" s="1206">
        <v>10493668.920000002</v>
      </c>
      <c r="AE70" s="1206">
        <v>10088093.91</v>
      </c>
      <c r="AF70" s="1206">
        <v>405575.01</v>
      </c>
      <c r="AG70" s="1229" t="s">
        <v>2494</v>
      </c>
      <c r="AH70" s="1230" t="s">
        <v>2235</v>
      </c>
      <c r="AI70" s="1231" t="s">
        <v>2495</v>
      </c>
      <c r="AJ70" s="1236">
        <f t="shared" si="0"/>
        <v>0</v>
      </c>
      <c r="AK70" s="1233">
        <v>306297.58827262511</v>
      </c>
      <c r="AL70" s="1229">
        <f>IF(COUNTIF(' LUMA Exhibit 2 (70)'!$A$7:$A$76,'Attachment A Withdrawn_TEST'!A18)=1,0,1)</f>
        <v>1</v>
      </c>
    </row>
    <row r="71" spans="1:38" ht="30">
      <c r="A71" s="1224">
        <v>704793</v>
      </c>
      <c r="B71" s="1225" t="s">
        <v>2502</v>
      </c>
      <c r="C71" s="1244" t="s">
        <v>275</v>
      </c>
      <c r="D71" s="1226" t="s">
        <v>2203</v>
      </c>
      <c r="E71" s="1226" t="s">
        <v>35</v>
      </c>
      <c r="F71" s="822" t="s">
        <v>2118</v>
      </c>
      <c r="G71" s="1226" t="s">
        <v>2203</v>
      </c>
      <c r="H71" s="1226" t="s">
        <v>2469</v>
      </c>
      <c r="I71" s="1226" t="s">
        <v>2469</v>
      </c>
      <c r="J71" s="1234" t="s">
        <v>2209</v>
      </c>
      <c r="K71" s="1234" t="s">
        <v>2203</v>
      </c>
      <c r="L71" s="1234" t="s">
        <v>35</v>
      </c>
      <c r="M71" s="1234" t="s">
        <v>2118</v>
      </c>
      <c r="N71" s="1234" t="s">
        <v>2203</v>
      </c>
      <c r="O71" s="1234" t="s">
        <v>2469</v>
      </c>
      <c r="P71" s="1234" t="s">
        <v>2469</v>
      </c>
      <c r="Q71" s="1234">
        <v>13232024.93</v>
      </c>
      <c r="R71" s="1234">
        <v>1588137.7600000002</v>
      </c>
      <c r="S71" s="1227">
        <v>0</v>
      </c>
      <c r="T71" s="1235">
        <v>0</v>
      </c>
      <c r="U71" s="1227">
        <v>17440123.630000003</v>
      </c>
      <c r="V71" s="1228">
        <v>15772456.530000001</v>
      </c>
      <c r="W71" s="1228">
        <v>1667667.1000000003</v>
      </c>
      <c r="X71" s="1206">
        <v>12597812.93</v>
      </c>
      <c r="Y71" s="1206">
        <v>1160589.7600000002</v>
      </c>
      <c r="Z71" s="1206">
        <v>2540431.6000000006</v>
      </c>
      <c r="AA71" s="1206">
        <v>79529.34</v>
      </c>
      <c r="AB71" s="1206">
        <v>634212</v>
      </c>
      <c r="AC71" s="1206">
        <v>427548</v>
      </c>
      <c r="AD71" s="1206">
        <v>17440123.629999999</v>
      </c>
      <c r="AE71" s="1206">
        <v>15772456.530000001</v>
      </c>
      <c r="AF71" s="1206">
        <v>1667667.1</v>
      </c>
      <c r="AG71" s="1229" t="s">
        <v>2494</v>
      </c>
      <c r="AH71" s="1230" t="s">
        <v>2383</v>
      </c>
      <c r="AI71" s="1231" t="s">
        <v>2495</v>
      </c>
      <c r="AJ71" s="1236">
        <f t="shared" si="0"/>
        <v>0</v>
      </c>
      <c r="AK71" s="1233">
        <v>234796.09145668527</v>
      </c>
      <c r="AL71" s="1229">
        <f>IF(COUNTIF(' LUMA Exhibit 2 (70)'!$A$7:$A$76,'Attachment A Withdrawn_TEST'!A30)=1,0,1)</f>
        <v>0</v>
      </c>
    </row>
    <row r="72" spans="1:38" ht="30">
      <c r="A72" s="1224">
        <v>704862</v>
      </c>
      <c r="B72" s="1225" t="s">
        <v>1023</v>
      </c>
      <c r="C72" s="1244" t="s">
        <v>275</v>
      </c>
      <c r="D72" s="1226" t="s">
        <v>2203</v>
      </c>
      <c r="E72" s="1226" t="s">
        <v>35</v>
      </c>
      <c r="F72" s="822" t="s">
        <v>2118</v>
      </c>
      <c r="G72" s="1226" t="s">
        <v>2203</v>
      </c>
      <c r="H72" s="1226" t="s">
        <v>2469</v>
      </c>
      <c r="I72" s="1226" t="s">
        <v>2469</v>
      </c>
      <c r="J72" s="1234" t="s">
        <v>2209</v>
      </c>
      <c r="K72" s="1234" t="s">
        <v>2203</v>
      </c>
      <c r="L72" s="1234" t="s">
        <v>35</v>
      </c>
      <c r="M72" s="1234" t="s">
        <v>2118</v>
      </c>
      <c r="N72" s="1234" t="s">
        <v>2203</v>
      </c>
      <c r="O72" s="1234" t="s">
        <v>2469</v>
      </c>
      <c r="P72" s="1234" t="s">
        <v>2469</v>
      </c>
      <c r="Q72" s="1234">
        <v>11073921.949999999</v>
      </c>
      <c r="R72" s="1234">
        <v>1052403.9699999997</v>
      </c>
      <c r="S72" s="1227">
        <v>0</v>
      </c>
      <c r="T72" s="1235">
        <v>0</v>
      </c>
      <c r="U72" s="1227">
        <v>14335582.049999997</v>
      </c>
      <c r="V72" s="1228">
        <v>13224501.829999998</v>
      </c>
      <c r="W72" s="1228">
        <v>1111080.2199999997</v>
      </c>
      <c r="X72" s="1206">
        <v>10758153.949999999</v>
      </c>
      <c r="Y72" s="1206">
        <v>839531.96999999986</v>
      </c>
      <c r="Z72" s="1206">
        <v>2150579.88</v>
      </c>
      <c r="AA72" s="1206">
        <v>58676.25</v>
      </c>
      <c r="AB72" s="1206">
        <v>315768</v>
      </c>
      <c r="AC72" s="1206">
        <v>212872</v>
      </c>
      <c r="AD72" s="1206">
        <v>14335582.050000001</v>
      </c>
      <c r="AE72" s="1206">
        <v>13224501.829999998</v>
      </c>
      <c r="AF72" s="1206">
        <v>1111080.2199999997</v>
      </c>
      <c r="AG72" s="1229" t="s">
        <v>2494</v>
      </c>
      <c r="AH72" s="1230" t="s">
        <v>2383</v>
      </c>
      <c r="AI72" s="1231" t="s">
        <v>2495</v>
      </c>
      <c r="AJ72" s="1236">
        <f t="shared" si="0"/>
        <v>0</v>
      </c>
      <c r="AK72" s="1233">
        <v>458695.02860537503</v>
      </c>
      <c r="AL72" s="1229">
        <f>IF(COUNTIF(' LUMA Exhibit 2 (70)'!$A$7:$A$76,'Attachment A Withdrawn_TEST'!A16)=1,0,1)</f>
        <v>1</v>
      </c>
    </row>
    <row r="73" spans="1:38" ht="30">
      <c r="A73" s="1224">
        <v>704929</v>
      </c>
      <c r="B73" s="1225" t="s">
        <v>2503</v>
      </c>
      <c r="C73" s="1244" t="s">
        <v>275</v>
      </c>
      <c r="D73" s="1226" t="s">
        <v>2203</v>
      </c>
      <c r="E73" s="1226" t="s">
        <v>35</v>
      </c>
      <c r="F73" s="822" t="s">
        <v>2118</v>
      </c>
      <c r="G73" s="1226" t="s">
        <v>2203</v>
      </c>
      <c r="H73" s="1226" t="s">
        <v>2469</v>
      </c>
      <c r="I73" s="1226" t="s">
        <v>2469</v>
      </c>
      <c r="J73" s="1234" t="s">
        <v>2209</v>
      </c>
      <c r="K73" s="1234" t="s">
        <v>2203</v>
      </c>
      <c r="L73" s="1234" t="s">
        <v>35</v>
      </c>
      <c r="M73" s="1234" t="s">
        <v>2118</v>
      </c>
      <c r="N73" s="1234" t="s">
        <v>2203</v>
      </c>
      <c r="O73" s="1234" t="s">
        <v>2469</v>
      </c>
      <c r="P73" s="1234" t="s">
        <v>2469</v>
      </c>
      <c r="Q73" s="1234">
        <v>13787578.612499956</v>
      </c>
      <c r="R73" s="1234">
        <v>968406.71999999986</v>
      </c>
      <c r="S73" s="1227">
        <v>0</v>
      </c>
      <c r="T73" s="1235">
        <v>0</v>
      </c>
      <c r="U73" s="1227">
        <v>17761487.452499956</v>
      </c>
      <c r="V73" s="1228">
        <v>16732184.442499956</v>
      </c>
      <c r="W73" s="1228">
        <v>1029303.0099999999</v>
      </c>
      <c r="X73" s="1206">
        <v>12867034.612499956</v>
      </c>
      <c r="Y73" s="1206">
        <v>347830.71999999986</v>
      </c>
      <c r="Z73" s="1206">
        <v>2944605.8299999996</v>
      </c>
      <c r="AA73" s="1206">
        <v>60896.29</v>
      </c>
      <c r="AB73" s="1206">
        <v>920544</v>
      </c>
      <c r="AC73" s="1206">
        <v>620576</v>
      </c>
      <c r="AD73" s="1206">
        <v>17761487.452499956</v>
      </c>
      <c r="AE73" s="1206">
        <v>16732184.442499956</v>
      </c>
      <c r="AF73" s="1206">
        <v>1029303.0099999999</v>
      </c>
      <c r="AG73" s="1229" t="s">
        <v>2494</v>
      </c>
      <c r="AH73" s="1230" t="s">
        <v>2383</v>
      </c>
      <c r="AI73" s="1231" t="s">
        <v>2495</v>
      </c>
      <c r="AJ73" s="1236">
        <f t="shared" si="0"/>
        <v>0</v>
      </c>
      <c r="AK73" s="1233">
        <v>615681.55521048186</v>
      </c>
      <c r="AL73" s="1229">
        <f>IF(COUNTIF(' LUMA Exhibit 2 (70)'!$A$7:$A$76,'Attachment A Withdrawn_TEST'!A32)=1,0,1)</f>
        <v>1</v>
      </c>
    </row>
    <row r="74" spans="1:38" ht="30">
      <c r="A74" s="1224">
        <v>704931</v>
      </c>
      <c r="B74" s="1225" t="s">
        <v>1108</v>
      </c>
      <c r="C74" s="1244" t="s">
        <v>275</v>
      </c>
      <c r="D74" s="1226" t="s">
        <v>2203</v>
      </c>
      <c r="E74" s="1226" t="s">
        <v>35</v>
      </c>
      <c r="F74" s="822" t="s">
        <v>2118</v>
      </c>
      <c r="G74" s="1226" t="s">
        <v>2203</v>
      </c>
      <c r="H74" s="1226" t="s">
        <v>2469</v>
      </c>
      <c r="I74" s="1226" t="s">
        <v>2469</v>
      </c>
      <c r="J74" s="1234" t="s">
        <v>2209</v>
      </c>
      <c r="K74" s="1234" t="s">
        <v>2203</v>
      </c>
      <c r="L74" s="1234" t="s">
        <v>35</v>
      </c>
      <c r="M74" s="1234" t="s">
        <v>2118</v>
      </c>
      <c r="N74" s="1234" t="s">
        <v>2203</v>
      </c>
      <c r="O74" s="1234" t="s">
        <v>2469</v>
      </c>
      <c r="P74" s="1234" t="s">
        <v>2469</v>
      </c>
      <c r="Q74" s="1234">
        <v>14028036.582500128</v>
      </c>
      <c r="R74" s="1234">
        <v>867189.9</v>
      </c>
      <c r="S74" s="1227">
        <v>0</v>
      </c>
      <c r="T74" s="1235">
        <v>0</v>
      </c>
      <c r="U74" s="1227">
        <v>16975652.322500128</v>
      </c>
      <c r="V74" s="1228">
        <v>16000477.723459894</v>
      </c>
      <c r="W74" s="1228">
        <v>975174.59904023376</v>
      </c>
      <c r="X74" s="1206">
        <v>13069359.582500128</v>
      </c>
      <c r="Y74" s="1206">
        <v>220906.9</v>
      </c>
      <c r="Z74" s="1206">
        <v>1972441.1409597662</v>
      </c>
      <c r="AA74" s="1206">
        <v>107984.69904023371</v>
      </c>
      <c r="AB74" s="1206">
        <v>958677</v>
      </c>
      <c r="AC74" s="1206">
        <v>646283</v>
      </c>
      <c r="AD74" s="1206">
        <v>16975652.322500128</v>
      </c>
      <c r="AE74" s="1206">
        <v>16000477.723459894</v>
      </c>
      <c r="AF74" s="1206">
        <v>975174.59904023376</v>
      </c>
      <c r="AG74" s="1229" t="s">
        <v>2494</v>
      </c>
      <c r="AH74" s="1230" t="s">
        <v>2235</v>
      </c>
      <c r="AI74" s="1231" t="s">
        <v>2495</v>
      </c>
      <c r="AJ74" s="1236">
        <f t="shared" si="0"/>
        <v>0</v>
      </c>
      <c r="AK74" s="1233">
        <v>678851.63138429658</v>
      </c>
      <c r="AL74" s="1229">
        <f>IF(COUNTIF(' LUMA Exhibit 2 (70)'!$A$7:$A$76,'Attachment A Withdrawn_TEST'!A15)=1,0,1)</f>
        <v>1</v>
      </c>
    </row>
    <row r="75" spans="1:38" s="843" customFormat="1" ht="15.75">
      <c r="A75" s="1251">
        <v>713795</v>
      </c>
      <c r="B75" s="1252" t="s">
        <v>2512</v>
      </c>
      <c r="C75" s="1253" t="s">
        <v>275</v>
      </c>
      <c r="D75" s="1253" t="s">
        <v>2203</v>
      </c>
      <c r="E75" s="1253" t="s">
        <v>35</v>
      </c>
      <c r="F75" s="823" t="s">
        <v>2118</v>
      </c>
      <c r="G75" s="1253" t="s">
        <v>2203</v>
      </c>
      <c r="H75" s="1253" t="s">
        <v>2469</v>
      </c>
      <c r="I75" s="1253" t="s">
        <v>2469</v>
      </c>
      <c r="J75" s="1254" t="s">
        <v>2209</v>
      </c>
      <c r="K75" s="1254" t="s">
        <v>2203</v>
      </c>
      <c r="L75" s="1254" t="s">
        <v>35</v>
      </c>
      <c r="M75" s="1254" t="s">
        <v>2118</v>
      </c>
      <c r="N75" s="1254" t="s">
        <v>2203</v>
      </c>
      <c r="O75" s="1254" t="s">
        <v>2469</v>
      </c>
      <c r="P75" s="1254" t="s">
        <v>2469</v>
      </c>
      <c r="Q75" s="1254">
        <v>13027118.33</v>
      </c>
      <c r="R75" s="1254">
        <v>631320.80000000005</v>
      </c>
      <c r="S75" s="1255">
        <v>0</v>
      </c>
      <c r="T75" s="1255">
        <v>0</v>
      </c>
      <c r="U75" s="1255">
        <v>15302634.859999999</v>
      </c>
      <c r="V75" s="1256">
        <v>14590612.84</v>
      </c>
      <c r="W75" s="1256">
        <v>712022.02</v>
      </c>
      <c r="X75" s="1254">
        <v>11882095.1</v>
      </c>
      <c r="Y75" s="1254">
        <v>217275.01</v>
      </c>
      <c r="Z75" s="1254">
        <v>1974624.75</v>
      </c>
      <c r="AA75" s="1254">
        <v>0</v>
      </c>
      <c r="AB75" s="1254">
        <v>733893</v>
      </c>
      <c r="AC75" s="1254">
        <v>494747</v>
      </c>
      <c r="AD75" s="1254">
        <v>15302634.859999999</v>
      </c>
      <c r="AE75" s="1254">
        <v>14590612.85</v>
      </c>
      <c r="AF75" s="1254">
        <v>712022.01</v>
      </c>
      <c r="AG75" s="1252" t="s">
        <v>2219</v>
      </c>
      <c r="AH75" s="1257" t="s">
        <v>2235</v>
      </c>
      <c r="AI75" s="1258" t="s">
        <v>2506</v>
      </c>
      <c r="AJ75" s="1259">
        <f t="shared" si="0"/>
        <v>0</v>
      </c>
      <c r="AK75" s="1260">
        <v>259135.62956862501</v>
      </c>
      <c r="AL75" s="1252">
        <f>IF(COUNTIF(' LUMA Exhibit 2 (70)'!$A$7:$A$76,'Attachment A Withdrawn_TEST'!A43)=1,0,1)</f>
        <v>1</v>
      </c>
    </row>
    <row r="76" spans="1:38" s="843" customFormat="1" ht="15.75">
      <c r="A76" s="1251">
        <v>724599</v>
      </c>
      <c r="B76" s="1252" t="s">
        <v>2509</v>
      </c>
      <c r="C76" s="1253" t="s">
        <v>275</v>
      </c>
      <c r="D76" s="1253" t="s">
        <v>2203</v>
      </c>
      <c r="E76" s="1253" t="s">
        <v>35</v>
      </c>
      <c r="F76" s="823" t="s">
        <v>2118</v>
      </c>
      <c r="G76" s="1253" t="s">
        <v>2203</v>
      </c>
      <c r="H76" s="1253" t="s">
        <v>2469</v>
      </c>
      <c r="I76" s="1253" t="s">
        <v>2469</v>
      </c>
      <c r="J76" s="1254" t="s">
        <v>2209</v>
      </c>
      <c r="K76" s="1254" t="s">
        <v>2203</v>
      </c>
      <c r="L76" s="1254" t="s">
        <v>35</v>
      </c>
      <c r="M76" s="1254" t="s">
        <v>2118</v>
      </c>
      <c r="N76" s="1254" t="s">
        <v>2203</v>
      </c>
      <c r="O76" s="1254" t="s">
        <v>2469</v>
      </c>
      <c r="P76" s="1254" t="s">
        <v>2469</v>
      </c>
      <c r="Q76" s="1254">
        <v>11849851.49</v>
      </c>
      <c r="R76" s="1254">
        <v>636889.82999999996</v>
      </c>
      <c r="S76" s="1255">
        <v>0</v>
      </c>
      <c r="T76" s="1255">
        <v>0</v>
      </c>
      <c r="U76" s="1255">
        <v>14112034.93</v>
      </c>
      <c r="V76" s="1256">
        <v>13386336.560000001</v>
      </c>
      <c r="W76" s="1256">
        <v>725698.37</v>
      </c>
      <c r="X76" s="1254">
        <v>10754272.51</v>
      </c>
      <c r="Y76" s="1254">
        <v>236814.37</v>
      </c>
      <c r="Z76" s="1254">
        <v>1906868.06</v>
      </c>
      <c r="AA76" s="1254">
        <v>0</v>
      </c>
      <c r="AB76" s="1254">
        <v>725196</v>
      </c>
      <c r="AC76" s="1254">
        <v>488884</v>
      </c>
      <c r="AD76" s="1254">
        <v>14112034.939999999</v>
      </c>
      <c r="AE76" s="1254">
        <v>13386336.57</v>
      </c>
      <c r="AF76" s="1254">
        <v>725698.37</v>
      </c>
      <c r="AG76" s="1252" t="s">
        <v>2219</v>
      </c>
      <c r="AH76" s="1257" t="s">
        <v>2235</v>
      </c>
      <c r="AI76" s="1258" t="s">
        <v>2506</v>
      </c>
      <c r="AJ76" s="1259">
        <f t="shared" si="0"/>
        <v>0</v>
      </c>
      <c r="AK76" s="1260">
        <v>441529.12191724993</v>
      </c>
      <c r="AL76" s="1252">
        <f>IF(COUNTIF(' LUMA Exhibit 2 (70)'!$A$7:$A$76,'Attachment A Withdrawn_TEST'!A40)=1,0,1)</f>
        <v>1</v>
      </c>
    </row>
    <row r="77" spans="1:38" s="844" customFormat="1" ht="30">
      <c r="A77" s="1261">
        <v>724603</v>
      </c>
      <c r="B77" s="1262" t="s">
        <v>1116</v>
      </c>
      <c r="C77" s="1263" t="s">
        <v>275</v>
      </c>
      <c r="D77" s="1263" t="s">
        <v>2203</v>
      </c>
      <c r="E77" s="1263" t="s">
        <v>35</v>
      </c>
      <c r="F77" s="824" t="s">
        <v>2118</v>
      </c>
      <c r="G77" s="1263" t="s">
        <v>2203</v>
      </c>
      <c r="H77" s="1263" t="s">
        <v>2469</v>
      </c>
      <c r="I77" s="1263" t="s">
        <v>2469</v>
      </c>
      <c r="J77" s="1264" t="s">
        <v>2209</v>
      </c>
      <c r="K77" s="1264" t="s">
        <v>2203</v>
      </c>
      <c r="L77" s="1264" t="s">
        <v>35</v>
      </c>
      <c r="M77" s="1264" t="s">
        <v>2118</v>
      </c>
      <c r="N77" s="1264" t="s">
        <v>2203</v>
      </c>
      <c r="O77" s="1264" t="s">
        <v>2469</v>
      </c>
      <c r="P77" s="1264" t="s">
        <v>2469</v>
      </c>
      <c r="Q77" s="1264">
        <v>7308020.0800000019</v>
      </c>
      <c r="R77" s="1264">
        <v>517830.30999999982</v>
      </c>
      <c r="S77" s="1265">
        <v>0</v>
      </c>
      <c r="T77" s="1265">
        <v>0</v>
      </c>
      <c r="U77" s="1265">
        <v>9556933.0700000022</v>
      </c>
      <c r="V77" s="1266">
        <v>8997613.2500000019</v>
      </c>
      <c r="W77" s="1266">
        <v>559319.81999999983</v>
      </c>
      <c r="X77" s="1264">
        <v>6954788.0800000019</v>
      </c>
      <c r="Y77" s="1264">
        <v>279702.30999999982</v>
      </c>
      <c r="Z77" s="1264">
        <v>1689593.1700000002</v>
      </c>
      <c r="AA77" s="1264">
        <v>41489.51</v>
      </c>
      <c r="AB77" s="1264">
        <v>353232</v>
      </c>
      <c r="AC77" s="1264">
        <v>238128</v>
      </c>
      <c r="AD77" s="1264">
        <v>9556933.0700000022</v>
      </c>
      <c r="AE77" s="1264">
        <v>8997613.2500000019</v>
      </c>
      <c r="AF77" s="1264">
        <v>559319.81999999983</v>
      </c>
      <c r="AG77" s="1262" t="s">
        <v>2494</v>
      </c>
      <c r="AH77" s="1267" t="s">
        <v>2235</v>
      </c>
      <c r="AI77" s="1268" t="s">
        <v>2495</v>
      </c>
      <c r="AJ77" s="1269">
        <f t="shared" si="0"/>
        <v>0</v>
      </c>
      <c r="AK77" s="1270">
        <v>509029.47701739887</v>
      </c>
      <c r="AL77" s="1262">
        <f>IF(COUNTIF(' LUMA Exhibit 2 (70)'!$A$7:$A$76,'Attachment A Withdrawn_TEST'!A20)=1,0,1)</f>
        <v>1</v>
      </c>
    </row>
    <row r="78" spans="1:38" s="843" customFormat="1" ht="15.75">
      <c r="A78" s="1251">
        <v>724605</v>
      </c>
      <c r="B78" s="1252" t="s">
        <v>2508</v>
      </c>
      <c r="C78" s="1253" t="s">
        <v>275</v>
      </c>
      <c r="D78" s="1253" t="s">
        <v>2203</v>
      </c>
      <c r="E78" s="1253" t="s">
        <v>35</v>
      </c>
      <c r="F78" s="823" t="s">
        <v>2118</v>
      </c>
      <c r="G78" s="1253" t="s">
        <v>2203</v>
      </c>
      <c r="H78" s="1253" t="s">
        <v>2469</v>
      </c>
      <c r="I78" s="1253" t="s">
        <v>2469</v>
      </c>
      <c r="J78" s="1254" t="s">
        <v>2209</v>
      </c>
      <c r="K78" s="1254" t="s">
        <v>2203</v>
      </c>
      <c r="L78" s="1254" t="s">
        <v>35</v>
      </c>
      <c r="M78" s="1254" t="s">
        <v>2118</v>
      </c>
      <c r="N78" s="1254" t="s">
        <v>2203</v>
      </c>
      <c r="O78" s="1254" t="s">
        <v>2469</v>
      </c>
      <c r="P78" s="1254" t="s">
        <v>2469</v>
      </c>
      <c r="Q78" s="1254">
        <v>8485594.4700000007</v>
      </c>
      <c r="R78" s="1254">
        <v>412336.03</v>
      </c>
      <c r="S78" s="1255">
        <v>0</v>
      </c>
      <c r="T78" s="1255">
        <v>0</v>
      </c>
      <c r="U78" s="1255">
        <v>10061862.969999999</v>
      </c>
      <c r="V78" s="1256">
        <v>9591958.4299999997</v>
      </c>
      <c r="W78" s="1256">
        <v>469904.54000000004</v>
      </c>
      <c r="X78" s="1254">
        <v>7795083.3200000003</v>
      </c>
      <c r="Y78" s="1254">
        <v>183970.54</v>
      </c>
      <c r="Z78" s="1254">
        <v>1372729.11</v>
      </c>
      <c r="AA78" s="1254">
        <v>0</v>
      </c>
      <c r="AB78" s="1254">
        <v>424146</v>
      </c>
      <c r="AC78" s="1254">
        <v>285934</v>
      </c>
      <c r="AD78" s="1254">
        <v>10061862.970000001</v>
      </c>
      <c r="AE78" s="1254">
        <v>9591958.4299999997</v>
      </c>
      <c r="AF78" s="1254">
        <v>469904.54000000004</v>
      </c>
      <c r="AG78" s="1252" t="s">
        <v>2219</v>
      </c>
      <c r="AH78" s="1257" t="s">
        <v>2235</v>
      </c>
      <c r="AI78" s="1258" t="s">
        <v>2506</v>
      </c>
      <c r="AJ78" s="1259">
        <f t="shared" si="0"/>
        <v>0</v>
      </c>
      <c r="AK78" s="1260">
        <v>506612.27877962496</v>
      </c>
      <c r="AL78" s="1252">
        <f>IF(COUNTIF(' LUMA Exhibit 2 (70)'!$A$7:$A$76,'Attachment A Withdrawn_TEST'!A39)=1,0,1)</f>
        <v>1</v>
      </c>
    </row>
    <row r="79" spans="1:38" s="843" customFormat="1" ht="15.75">
      <c r="A79" s="1251">
        <v>724669</v>
      </c>
      <c r="B79" s="1252" t="s">
        <v>2510</v>
      </c>
      <c r="C79" s="1253" t="s">
        <v>275</v>
      </c>
      <c r="D79" s="1253" t="s">
        <v>2203</v>
      </c>
      <c r="E79" s="1253" t="s">
        <v>35</v>
      </c>
      <c r="F79" s="823" t="s">
        <v>2118</v>
      </c>
      <c r="G79" s="1253" t="s">
        <v>2203</v>
      </c>
      <c r="H79" s="1253" t="s">
        <v>2469</v>
      </c>
      <c r="I79" s="1253" t="s">
        <v>2469</v>
      </c>
      <c r="J79" s="1254" t="s">
        <v>2209</v>
      </c>
      <c r="K79" s="1254" t="s">
        <v>2203</v>
      </c>
      <c r="L79" s="1254" t="s">
        <v>35</v>
      </c>
      <c r="M79" s="1254" t="s">
        <v>2118</v>
      </c>
      <c r="N79" s="1254" t="s">
        <v>2203</v>
      </c>
      <c r="O79" s="1254" t="s">
        <v>2469</v>
      </c>
      <c r="P79" s="1254" t="s">
        <v>2469</v>
      </c>
      <c r="Q79" s="1254">
        <v>13170687.289999999</v>
      </c>
      <c r="R79" s="1254">
        <v>682982.51</v>
      </c>
      <c r="S79" s="1255">
        <v>0</v>
      </c>
      <c r="T79" s="1255">
        <v>0</v>
      </c>
      <c r="U79" s="1255">
        <v>15573543.979999999</v>
      </c>
      <c r="V79" s="1256">
        <v>14800410.229999999</v>
      </c>
      <c r="W79" s="1256">
        <v>773133.75</v>
      </c>
      <c r="X79" s="1254">
        <v>12013750.42</v>
      </c>
      <c r="Y79" s="1254">
        <v>272974.74</v>
      </c>
      <c r="Z79" s="1254">
        <v>2044738.82</v>
      </c>
      <c r="AA79" s="1254">
        <v>0</v>
      </c>
      <c r="AB79" s="1254">
        <v>741921</v>
      </c>
      <c r="AC79" s="1254">
        <v>500159</v>
      </c>
      <c r="AD79" s="1254">
        <v>15573543.98</v>
      </c>
      <c r="AE79" s="1254">
        <v>14800410.24</v>
      </c>
      <c r="AF79" s="1254">
        <v>773133.74</v>
      </c>
      <c r="AG79" s="1252" t="s">
        <v>2219</v>
      </c>
      <c r="AH79" s="1257" t="s">
        <v>2235</v>
      </c>
      <c r="AI79" s="1258" t="s">
        <v>2506</v>
      </c>
      <c r="AJ79" s="1259">
        <f t="shared" si="0"/>
        <v>0</v>
      </c>
      <c r="AK79" s="1260">
        <v>400619.96356631257</v>
      </c>
      <c r="AL79" s="1252">
        <f>IF(COUNTIF(' LUMA Exhibit 2 (70)'!$A$7:$A$76,'Attachment A Withdrawn_TEST'!A41)=1,0,1)</f>
        <v>1</v>
      </c>
    </row>
    <row r="80" spans="1:38" s="843" customFormat="1" ht="15.75">
      <c r="A80" s="1251">
        <v>724670</v>
      </c>
      <c r="B80" s="1252" t="s">
        <v>2513</v>
      </c>
      <c r="C80" s="1253" t="s">
        <v>275</v>
      </c>
      <c r="D80" s="1253" t="s">
        <v>2203</v>
      </c>
      <c r="E80" s="1253" t="s">
        <v>35</v>
      </c>
      <c r="F80" s="823" t="s">
        <v>2118</v>
      </c>
      <c r="G80" s="1253" t="s">
        <v>2203</v>
      </c>
      <c r="H80" s="1253" t="s">
        <v>2469</v>
      </c>
      <c r="I80" s="1253" t="s">
        <v>2469</v>
      </c>
      <c r="J80" s="1254" t="s">
        <v>2209</v>
      </c>
      <c r="K80" s="1254" t="s">
        <v>2203</v>
      </c>
      <c r="L80" s="1254" t="s">
        <v>35</v>
      </c>
      <c r="M80" s="1254" t="s">
        <v>2118</v>
      </c>
      <c r="N80" s="1254" t="s">
        <v>2203</v>
      </c>
      <c r="O80" s="1254" t="s">
        <v>2469</v>
      </c>
      <c r="P80" s="1254" t="s">
        <v>2469</v>
      </c>
      <c r="Q80" s="1254">
        <v>9123256.8200000003</v>
      </c>
      <c r="R80" s="1254">
        <v>358025.92</v>
      </c>
      <c r="S80" s="1255">
        <v>0</v>
      </c>
      <c r="T80" s="1255">
        <v>0</v>
      </c>
      <c r="U80" s="1255">
        <v>10697382.939999999</v>
      </c>
      <c r="V80" s="1256">
        <v>10290796.359999999</v>
      </c>
      <c r="W80" s="1256">
        <v>406586.57999999996</v>
      </c>
      <c r="X80" s="1254">
        <v>8408428.8200000003</v>
      </c>
      <c r="Y80" s="1254">
        <v>119750.59</v>
      </c>
      <c r="Z80" s="1254">
        <v>1456883.53</v>
      </c>
      <c r="AA80" s="1254">
        <v>0</v>
      </c>
      <c r="AB80" s="1254">
        <v>425484</v>
      </c>
      <c r="AC80" s="1254">
        <v>286836</v>
      </c>
      <c r="AD80" s="1254">
        <v>10697382.939999999</v>
      </c>
      <c r="AE80" s="1254">
        <v>10290796.35</v>
      </c>
      <c r="AF80" s="1254">
        <v>406586.58999999997</v>
      </c>
      <c r="AG80" s="1252" t="s">
        <v>2219</v>
      </c>
      <c r="AH80" s="1257" t="s">
        <v>2235</v>
      </c>
      <c r="AI80" s="1258" t="s">
        <v>2506</v>
      </c>
      <c r="AJ80" s="1259">
        <f t="shared" si="0"/>
        <v>0</v>
      </c>
      <c r="AK80" s="1260">
        <v>58985.215021625008</v>
      </c>
      <c r="AL80" s="1252">
        <f>IF(COUNTIF(' LUMA Exhibit 2 (70)'!$A$7:$A$76,'Attachment A Withdrawn_TEST'!A44)=1,0,1)</f>
        <v>0</v>
      </c>
    </row>
    <row r="81" spans="1:39" s="843" customFormat="1" ht="15.75">
      <c r="A81" s="1251">
        <v>724716</v>
      </c>
      <c r="B81" s="1252" t="s">
        <v>2511</v>
      </c>
      <c r="C81" s="1253" t="s">
        <v>275</v>
      </c>
      <c r="D81" s="1253" t="s">
        <v>2203</v>
      </c>
      <c r="E81" s="1253" t="s">
        <v>35</v>
      </c>
      <c r="F81" s="823" t="s">
        <v>2118</v>
      </c>
      <c r="G81" s="1253" t="s">
        <v>2203</v>
      </c>
      <c r="H81" s="1253" t="s">
        <v>2469</v>
      </c>
      <c r="I81" s="1253" t="s">
        <v>2469</v>
      </c>
      <c r="J81" s="1254" t="s">
        <v>2209</v>
      </c>
      <c r="K81" s="1254" t="s">
        <v>2203</v>
      </c>
      <c r="L81" s="1254" t="s">
        <v>35</v>
      </c>
      <c r="M81" s="1254" t="s">
        <v>2118</v>
      </c>
      <c r="N81" s="1254" t="s">
        <v>2203</v>
      </c>
      <c r="O81" s="1254" t="s">
        <v>2469</v>
      </c>
      <c r="P81" s="1254" t="s">
        <v>2469</v>
      </c>
      <c r="Q81" s="1254">
        <v>11505789.6</v>
      </c>
      <c r="R81" s="1254">
        <v>550706.35</v>
      </c>
      <c r="S81" s="1255">
        <v>0</v>
      </c>
      <c r="T81" s="1255">
        <v>0</v>
      </c>
      <c r="U81" s="1255">
        <v>13645048.549999999</v>
      </c>
      <c r="V81" s="1256">
        <v>13016938.52</v>
      </c>
      <c r="W81" s="1256">
        <v>628110.03</v>
      </c>
      <c r="X81" s="1254">
        <v>10502157.5</v>
      </c>
      <c r="Y81" s="1254">
        <v>195150.03</v>
      </c>
      <c r="Z81" s="1254">
        <v>1872541.02</v>
      </c>
      <c r="AA81" s="1254">
        <v>0</v>
      </c>
      <c r="AB81" s="1254">
        <v>642240</v>
      </c>
      <c r="AC81" s="1254">
        <v>432960</v>
      </c>
      <c r="AD81" s="1254">
        <v>13645048.549999999</v>
      </c>
      <c r="AE81" s="1254">
        <v>13016938.52</v>
      </c>
      <c r="AF81" s="1254">
        <v>628110.03</v>
      </c>
      <c r="AG81" s="1252" t="s">
        <v>2219</v>
      </c>
      <c r="AH81" s="1257" t="s">
        <v>2235</v>
      </c>
      <c r="AI81" s="1258" t="s">
        <v>2506</v>
      </c>
      <c r="AJ81" s="1259">
        <f t="shared" si="0"/>
        <v>0</v>
      </c>
      <c r="AK81" s="1260">
        <v>215200.30383249983</v>
      </c>
      <c r="AL81" s="1252">
        <f>IF(COUNTIF(' LUMA Exhibit 2 (70)'!$A$7:$A$76,'Attachment A Withdrawn_TEST'!A42)=1,0,1)</f>
        <v>1</v>
      </c>
      <c r="AM81" s="1271"/>
    </row>
    <row r="82" spans="1:39" s="843" customFormat="1" ht="15.75">
      <c r="A82" s="1251">
        <v>724781</v>
      </c>
      <c r="B82" s="1252" t="s">
        <v>2514</v>
      </c>
      <c r="C82" s="1253" t="s">
        <v>275</v>
      </c>
      <c r="D82" s="1253" t="s">
        <v>2203</v>
      </c>
      <c r="E82" s="1253" t="s">
        <v>35</v>
      </c>
      <c r="F82" s="823" t="s">
        <v>2118</v>
      </c>
      <c r="G82" s="1253" t="s">
        <v>2203</v>
      </c>
      <c r="H82" s="1253" t="s">
        <v>2469</v>
      </c>
      <c r="I82" s="1253" t="s">
        <v>2469</v>
      </c>
      <c r="J82" s="1254" t="s">
        <v>2209</v>
      </c>
      <c r="K82" s="1254" t="s">
        <v>2203</v>
      </c>
      <c r="L82" s="1254" t="s">
        <v>35</v>
      </c>
      <c r="M82" s="1254" t="s">
        <v>2118</v>
      </c>
      <c r="N82" s="1254" t="s">
        <v>2203</v>
      </c>
      <c r="O82" s="1254" t="s">
        <v>2469</v>
      </c>
      <c r="P82" s="1254" t="s">
        <v>2469</v>
      </c>
      <c r="Q82" s="1254">
        <v>8600953.3499999996</v>
      </c>
      <c r="R82" s="1254">
        <v>357444.72</v>
      </c>
      <c r="S82" s="1255">
        <v>0</v>
      </c>
      <c r="T82" s="1255">
        <v>0</v>
      </c>
      <c r="U82" s="1255">
        <v>10169431</v>
      </c>
      <c r="V82" s="1256">
        <v>9760940.5899999999</v>
      </c>
      <c r="W82" s="1256">
        <v>408490.41</v>
      </c>
      <c r="X82" s="1254">
        <v>7929864.7300000004</v>
      </c>
      <c r="Y82" s="1254">
        <v>140145.41</v>
      </c>
      <c r="Z82" s="1254">
        <v>1433020.87</v>
      </c>
      <c r="AA82" s="1254">
        <v>0</v>
      </c>
      <c r="AB82" s="1254">
        <v>398055</v>
      </c>
      <c r="AC82" s="1254">
        <v>268345</v>
      </c>
      <c r="AD82" s="1254">
        <v>10169431.010000002</v>
      </c>
      <c r="AE82" s="1254">
        <v>9760940.6000000015</v>
      </c>
      <c r="AF82" s="1254">
        <v>408490.41000000003</v>
      </c>
      <c r="AG82" s="1252" t="s">
        <v>2219</v>
      </c>
      <c r="AH82" s="1257" t="s">
        <v>2235</v>
      </c>
      <c r="AI82" s="1258" t="s">
        <v>2506</v>
      </c>
      <c r="AJ82" s="1259">
        <f t="shared" si="0"/>
        <v>0</v>
      </c>
      <c r="AK82" s="1260">
        <v>88962.18207012504</v>
      </c>
      <c r="AL82" s="1252">
        <f>IF(COUNTIF(' LUMA Exhibit 2 (70)'!$A$7:$A$76,'Attachment A Withdrawn_TEST'!A45)=1,0,1)</f>
        <v>0</v>
      </c>
      <c r="AM82" s="1271"/>
    </row>
    <row r="83" spans="1:39" s="843" customFormat="1" ht="30">
      <c r="A83" s="1251">
        <v>724828</v>
      </c>
      <c r="B83" s="1252" t="s">
        <v>2504</v>
      </c>
      <c r="C83" s="1253" t="s">
        <v>275</v>
      </c>
      <c r="D83" s="1253" t="s">
        <v>2203</v>
      </c>
      <c r="E83" s="1253" t="s">
        <v>35</v>
      </c>
      <c r="F83" s="823" t="s">
        <v>2118</v>
      </c>
      <c r="G83" s="1253" t="s">
        <v>2203</v>
      </c>
      <c r="H83" s="1253" t="s">
        <v>2469</v>
      </c>
      <c r="I83" s="1253" t="s">
        <v>2469</v>
      </c>
      <c r="J83" s="1254" t="s">
        <v>2209</v>
      </c>
      <c r="K83" s="1254" t="s">
        <v>2203</v>
      </c>
      <c r="L83" s="1254" t="s">
        <v>35</v>
      </c>
      <c r="M83" s="1254" t="s">
        <v>2118</v>
      </c>
      <c r="N83" s="1254" t="s">
        <v>2203</v>
      </c>
      <c r="O83" s="1254" t="s">
        <v>2469</v>
      </c>
      <c r="P83" s="1254" t="s">
        <v>2469</v>
      </c>
      <c r="Q83" s="1254">
        <v>6213147.8800000008</v>
      </c>
      <c r="R83" s="1254">
        <v>388351.57999999996</v>
      </c>
      <c r="S83" s="1255">
        <v>0</v>
      </c>
      <c r="T83" s="1255">
        <v>0</v>
      </c>
      <c r="U83" s="1255">
        <v>7863736.330000001</v>
      </c>
      <c r="V83" s="1256">
        <v>7461247.2500000009</v>
      </c>
      <c r="W83" s="1256">
        <v>402489.07999999996</v>
      </c>
      <c r="X83" s="1254">
        <v>5936181.8800000008</v>
      </c>
      <c r="Y83" s="1254">
        <v>201637.57999999996</v>
      </c>
      <c r="Z83" s="1254">
        <v>1248099.3699999999</v>
      </c>
      <c r="AA83" s="1254">
        <v>14137.5</v>
      </c>
      <c r="AB83" s="1254">
        <v>276966</v>
      </c>
      <c r="AC83" s="1254">
        <v>186714</v>
      </c>
      <c r="AD83" s="1254">
        <v>7863736.330000001</v>
      </c>
      <c r="AE83" s="1254">
        <v>7461247.2500000009</v>
      </c>
      <c r="AF83" s="1254">
        <v>402489.07999999996</v>
      </c>
      <c r="AG83" s="1252" t="s">
        <v>2494</v>
      </c>
      <c r="AH83" s="1257" t="s">
        <v>2383</v>
      </c>
      <c r="AI83" s="1258" t="s">
        <v>2495</v>
      </c>
      <c r="AJ83" s="1259">
        <f t="shared" si="0"/>
        <v>0</v>
      </c>
      <c r="AK83" s="1260">
        <v>174283.62734977569</v>
      </c>
      <c r="AL83" s="1252">
        <f>IF(COUNTIF(' LUMA Exhibit 2 (70)'!$A$7:$A$76,'Attachment A Withdrawn_TEST'!A33)=1,0,1)</f>
        <v>1</v>
      </c>
      <c r="AM83" s="1271"/>
    </row>
    <row r="84" spans="1:39" s="843" customFormat="1" ht="15.75">
      <c r="A84" s="1251">
        <v>724941</v>
      </c>
      <c r="B84" s="1252" t="s">
        <v>2505</v>
      </c>
      <c r="C84" s="1253" t="s">
        <v>275</v>
      </c>
      <c r="D84" s="1253" t="s">
        <v>2203</v>
      </c>
      <c r="E84" s="1253" t="s">
        <v>35</v>
      </c>
      <c r="F84" s="823" t="s">
        <v>2118</v>
      </c>
      <c r="G84" s="1253" t="s">
        <v>2203</v>
      </c>
      <c r="H84" s="1253" t="s">
        <v>2469</v>
      </c>
      <c r="I84" s="1253" t="s">
        <v>2469</v>
      </c>
      <c r="J84" s="1254" t="s">
        <v>2209</v>
      </c>
      <c r="K84" s="1254" t="s">
        <v>2203</v>
      </c>
      <c r="L84" s="1254" t="s">
        <v>35</v>
      </c>
      <c r="M84" s="1254" t="s">
        <v>2118</v>
      </c>
      <c r="N84" s="1254" t="s">
        <v>2203</v>
      </c>
      <c r="O84" s="1254" t="s">
        <v>2469</v>
      </c>
      <c r="P84" s="1254" t="s">
        <v>2469</v>
      </c>
      <c r="Q84" s="1254">
        <v>12423846.449999999</v>
      </c>
      <c r="R84" s="1254">
        <v>585725.31000000006</v>
      </c>
      <c r="S84" s="1255">
        <v>0</v>
      </c>
      <c r="T84" s="1255">
        <v>0</v>
      </c>
      <c r="U84" s="1255">
        <v>14738688.59</v>
      </c>
      <c r="V84" s="1256">
        <v>14069941.699999999</v>
      </c>
      <c r="W84" s="1256">
        <v>668746.89</v>
      </c>
      <c r="X84" s="1254">
        <v>11340397.359999999</v>
      </c>
      <c r="Y84" s="1254">
        <v>201510.89</v>
      </c>
      <c r="Z84" s="1254">
        <v>2036460.34</v>
      </c>
      <c r="AA84" s="1254">
        <v>0</v>
      </c>
      <c r="AB84" s="1254">
        <v>693084</v>
      </c>
      <c r="AC84" s="1254">
        <v>467236</v>
      </c>
      <c r="AD84" s="1254">
        <v>14738688.59</v>
      </c>
      <c r="AE84" s="1254">
        <v>14069941.699999999</v>
      </c>
      <c r="AF84" s="1254">
        <v>668746.89</v>
      </c>
      <c r="AG84" s="1252" t="s">
        <v>2219</v>
      </c>
      <c r="AH84" s="1257" t="s">
        <v>2235</v>
      </c>
      <c r="AI84" s="1258" t="s">
        <v>2506</v>
      </c>
      <c r="AJ84" s="1259">
        <f t="shared" si="0"/>
        <v>0</v>
      </c>
      <c r="AK84" s="1260">
        <v>618088.33474674972</v>
      </c>
      <c r="AL84" s="1252">
        <f>IF(COUNTIF(' LUMA Exhibit 2 (70)'!$A$7:$A$76,'Attachment A Withdrawn_TEST'!A37)=1,0,1)</f>
        <v>0</v>
      </c>
      <c r="AM84" s="1271"/>
    </row>
    <row r="85" spans="1:39" ht="15.75">
      <c r="A85" s="1272">
        <v>734393</v>
      </c>
      <c r="B85" s="1225" t="s">
        <v>15993</v>
      </c>
      <c r="C85" s="1226" t="s">
        <v>2203</v>
      </c>
      <c r="D85" s="1226" t="s">
        <v>2203</v>
      </c>
      <c r="E85" s="1226" t="s">
        <v>35</v>
      </c>
      <c r="F85" s="822" t="s">
        <v>2118</v>
      </c>
      <c r="G85" s="1226" t="s">
        <v>2203</v>
      </c>
      <c r="H85" s="1226" t="s">
        <v>2469</v>
      </c>
      <c r="I85" s="1226" t="s">
        <v>2469</v>
      </c>
      <c r="J85" s="1234" t="s">
        <v>2203</v>
      </c>
      <c r="K85" s="1234" t="s">
        <v>2203</v>
      </c>
      <c r="L85" s="1234" t="s">
        <v>35</v>
      </c>
      <c r="M85" s="1234" t="s">
        <v>2118</v>
      </c>
      <c r="N85" s="1234" t="s">
        <v>2203</v>
      </c>
      <c r="O85" s="1234" t="s">
        <v>2469</v>
      </c>
      <c r="P85" s="1234" t="s">
        <v>2469</v>
      </c>
      <c r="Q85" s="1234">
        <v>2168900</v>
      </c>
      <c r="R85" s="1234">
        <v>0</v>
      </c>
      <c r="S85" s="1227">
        <v>0</v>
      </c>
      <c r="T85" s="1235">
        <v>0</v>
      </c>
      <c r="U85" s="1227">
        <v>2537332.14</v>
      </c>
      <c r="V85" s="1228">
        <v>2537332.14</v>
      </c>
      <c r="W85" s="1228">
        <v>0</v>
      </c>
      <c r="X85" s="1206"/>
      <c r="Y85" s="1206"/>
      <c r="Z85" s="1206"/>
      <c r="AA85" s="1206"/>
      <c r="AB85" s="1206"/>
      <c r="AC85" s="1206"/>
      <c r="AD85" s="1206"/>
      <c r="AE85" s="1206"/>
      <c r="AF85" s="1206"/>
      <c r="AG85" s="1229"/>
      <c r="AH85" s="1230"/>
      <c r="AI85" s="1231"/>
      <c r="AJ85" s="1232"/>
      <c r="AK85" s="1233"/>
      <c r="AL85" s="1229">
        <f>IF(COUNTIF(' LUMA Exhibit 2 (70)'!$A$7:$A$76,'Attachment A Withdrawn_TEST'!A60)=1,0,1)</f>
        <v>0</v>
      </c>
      <c r="AM85" s="1102"/>
    </row>
    <row r="86" spans="1:39" ht="15.75">
      <c r="A86" s="1272">
        <v>734396</v>
      </c>
      <c r="B86" s="1225" t="s">
        <v>16047</v>
      </c>
      <c r="C86" s="1226" t="s">
        <v>2203</v>
      </c>
      <c r="D86" s="1226" t="s">
        <v>2203</v>
      </c>
      <c r="E86" s="1226" t="s">
        <v>35</v>
      </c>
      <c r="F86" s="822" t="s">
        <v>2118</v>
      </c>
      <c r="G86" s="1226" t="s">
        <v>2203</v>
      </c>
      <c r="H86" s="1226" t="s">
        <v>2469</v>
      </c>
      <c r="I86" s="1226" t="s">
        <v>2469</v>
      </c>
      <c r="J86" s="1234" t="s">
        <v>2203</v>
      </c>
      <c r="K86" s="1234" t="s">
        <v>2203</v>
      </c>
      <c r="L86" s="1234" t="s">
        <v>35</v>
      </c>
      <c r="M86" s="1234" t="s">
        <v>2118</v>
      </c>
      <c r="N86" s="1234" t="s">
        <v>2203</v>
      </c>
      <c r="O86" s="1234" t="s">
        <v>2469</v>
      </c>
      <c r="P86" s="1234" t="s">
        <v>2469</v>
      </c>
      <c r="Q86" s="1234">
        <v>1246600</v>
      </c>
      <c r="R86" s="1234">
        <v>0</v>
      </c>
      <c r="S86" s="1227">
        <v>0</v>
      </c>
      <c r="T86" s="1235">
        <v>0</v>
      </c>
      <c r="U86" s="1227">
        <v>1526007</v>
      </c>
      <c r="V86" s="1228">
        <v>1526007</v>
      </c>
      <c r="W86" s="1228">
        <v>0</v>
      </c>
      <c r="X86" s="1206"/>
      <c r="Y86" s="1206"/>
      <c r="Z86" s="1206"/>
      <c r="AA86" s="1206"/>
      <c r="AB86" s="1206"/>
      <c r="AC86" s="1206"/>
      <c r="AD86" s="1206"/>
      <c r="AE86" s="1206"/>
      <c r="AF86" s="1206"/>
      <c r="AG86" s="1229"/>
      <c r="AH86" s="1230"/>
      <c r="AI86" s="1231"/>
      <c r="AJ86" s="1232"/>
      <c r="AK86" s="1233"/>
      <c r="AL86" s="1229">
        <f>IF(COUNTIF(' LUMA Exhibit 2 (70)'!$A$7:$A$76,'Attachment A Withdrawn_TEST'!A78)=1,0,1)</f>
        <v>0</v>
      </c>
      <c r="AM86" s="1245"/>
    </row>
    <row r="87" spans="1:39" ht="15.75">
      <c r="A87" s="1272">
        <v>734728</v>
      </c>
      <c r="B87" s="1225" t="s">
        <v>854</v>
      </c>
      <c r="C87" s="1226" t="s">
        <v>2203</v>
      </c>
      <c r="D87" s="1226" t="s">
        <v>2203</v>
      </c>
      <c r="E87" s="1226" t="s">
        <v>35</v>
      </c>
      <c r="F87" s="822" t="s">
        <v>2118</v>
      </c>
      <c r="G87" s="1226" t="s">
        <v>2203</v>
      </c>
      <c r="H87" s="1226" t="s">
        <v>2469</v>
      </c>
      <c r="I87" s="1226" t="s">
        <v>2469</v>
      </c>
      <c r="J87" s="1234" t="s">
        <v>2203</v>
      </c>
      <c r="K87" s="1234" t="s">
        <v>2203</v>
      </c>
      <c r="L87" s="1234" t="s">
        <v>35</v>
      </c>
      <c r="M87" s="1234" t="s">
        <v>2118</v>
      </c>
      <c r="N87" s="1234" t="s">
        <v>2203</v>
      </c>
      <c r="O87" s="1234" t="s">
        <v>2469</v>
      </c>
      <c r="P87" s="1234" t="s">
        <v>2469</v>
      </c>
      <c r="Q87" s="1234">
        <v>3681150</v>
      </c>
      <c r="R87" s="1234">
        <v>0</v>
      </c>
      <c r="S87" s="1227">
        <v>0</v>
      </c>
      <c r="T87" s="1235">
        <v>0</v>
      </c>
      <c r="U87" s="1227">
        <v>4258109.7699999996</v>
      </c>
      <c r="V87" s="1228">
        <v>4258109.7699999996</v>
      </c>
      <c r="W87" s="1228">
        <v>0</v>
      </c>
      <c r="X87" s="1206"/>
      <c r="Y87" s="1206"/>
      <c r="Z87" s="1206"/>
      <c r="AA87" s="1206"/>
      <c r="AB87" s="1206"/>
      <c r="AC87" s="1206"/>
      <c r="AD87" s="1206"/>
      <c r="AE87" s="1206"/>
      <c r="AF87" s="1206"/>
      <c r="AG87" s="1229"/>
      <c r="AH87" s="1230"/>
      <c r="AI87" s="1231"/>
      <c r="AJ87" s="1232"/>
      <c r="AK87" s="1233"/>
      <c r="AL87" s="1229">
        <f>IF(COUNTIF(' LUMA Exhibit 2 (70)'!$A$7:$A$76,'Attachment A Withdrawn_TEST'!A51)=1,0,1)</f>
        <v>0</v>
      </c>
      <c r="AM87" s="1102"/>
    </row>
    <row r="88" spans="1:39" ht="15.75">
      <c r="A88" s="1272">
        <v>734760</v>
      </c>
      <c r="B88" s="1225" t="s">
        <v>16020</v>
      </c>
      <c r="C88" s="1226" t="s">
        <v>2203</v>
      </c>
      <c r="D88" s="1226" t="s">
        <v>2203</v>
      </c>
      <c r="E88" s="1226" t="s">
        <v>35</v>
      </c>
      <c r="F88" s="822" t="s">
        <v>2118</v>
      </c>
      <c r="G88" s="1226" t="s">
        <v>2203</v>
      </c>
      <c r="H88" s="1226" t="s">
        <v>2469</v>
      </c>
      <c r="I88" s="1226" t="s">
        <v>2469</v>
      </c>
      <c r="J88" s="1234" t="s">
        <v>2203</v>
      </c>
      <c r="K88" s="1234" t="s">
        <v>2203</v>
      </c>
      <c r="L88" s="1234" t="s">
        <v>35</v>
      </c>
      <c r="M88" s="1234" t="s">
        <v>2118</v>
      </c>
      <c r="N88" s="1234" t="s">
        <v>2203</v>
      </c>
      <c r="O88" s="1234" t="s">
        <v>2469</v>
      </c>
      <c r="P88" s="1234" t="s">
        <v>2469</v>
      </c>
      <c r="Q88" s="1234">
        <v>3221150</v>
      </c>
      <c r="R88" s="1234">
        <v>0</v>
      </c>
      <c r="S88" s="1227">
        <v>0</v>
      </c>
      <c r="T88" s="1235">
        <v>0</v>
      </c>
      <c r="U88" s="1227">
        <v>3922140.0500000003</v>
      </c>
      <c r="V88" s="1228">
        <v>3922140.0500000003</v>
      </c>
      <c r="W88" s="1228">
        <v>0</v>
      </c>
      <c r="X88" s="1206"/>
      <c r="Y88" s="1206"/>
      <c r="Z88" s="1206"/>
      <c r="AA88" s="1206"/>
      <c r="AB88" s="1206"/>
      <c r="AC88" s="1206"/>
      <c r="AD88" s="1206"/>
      <c r="AE88" s="1206"/>
      <c r="AF88" s="1206"/>
      <c r="AG88" s="1229"/>
      <c r="AH88" s="1230"/>
      <c r="AI88" s="1231"/>
      <c r="AJ88" s="1232"/>
      <c r="AK88" s="1233"/>
      <c r="AL88" s="1229">
        <f>IF(COUNTIF(' LUMA Exhibit 2 (70)'!$A$7:$A$76,'Attachment A Withdrawn_TEST'!A69)=1,0,1)</f>
        <v>0</v>
      </c>
      <c r="AM88" s="1102"/>
    </row>
    <row r="89" spans="1:39" ht="15.75">
      <c r="A89" s="1272">
        <v>734789</v>
      </c>
      <c r="B89" s="1225" t="s">
        <v>16032</v>
      </c>
      <c r="C89" s="1226" t="s">
        <v>2203</v>
      </c>
      <c r="D89" s="1226" t="s">
        <v>2203</v>
      </c>
      <c r="E89" s="1226" t="s">
        <v>35</v>
      </c>
      <c r="F89" s="822" t="s">
        <v>2118</v>
      </c>
      <c r="G89" s="1226" t="s">
        <v>2203</v>
      </c>
      <c r="H89" s="1226" t="s">
        <v>2469</v>
      </c>
      <c r="I89" s="1226" t="s">
        <v>2469</v>
      </c>
      <c r="J89" s="1234" t="s">
        <v>2203</v>
      </c>
      <c r="K89" s="1234" t="s">
        <v>2203</v>
      </c>
      <c r="L89" s="1234" t="s">
        <v>35</v>
      </c>
      <c r="M89" s="1234" t="s">
        <v>2118</v>
      </c>
      <c r="N89" s="1234" t="s">
        <v>2203</v>
      </c>
      <c r="O89" s="1234" t="s">
        <v>2469</v>
      </c>
      <c r="P89" s="1234" t="s">
        <v>2469</v>
      </c>
      <c r="Q89" s="1234">
        <v>1679000</v>
      </c>
      <c r="R89" s="1234">
        <v>0</v>
      </c>
      <c r="S89" s="1227">
        <v>0</v>
      </c>
      <c r="T89" s="1235">
        <v>0</v>
      </c>
      <c r="U89" s="1227">
        <v>1964214.71</v>
      </c>
      <c r="V89" s="1228">
        <v>1964214.71</v>
      </c>
      <c r="W89" s="1228">
        <v>0</v>
      </c>
      <c r="X89" s="1206"/>
      <c r="Y89" s="1206"/>
      <c r="Z89" s="1206"/>
      <c r="AA89" s="1206"/>
      <c r="AB89" s="1206"/>
      <c r="AC89" s="1206"/>
      <c r="AD89" s="1206"/>
      <c r="AE89" s="1206"/>
      <c r="AF89" s="1206"/>
      <c r="AG89" s="1229"/>
      <c r="AH89" s="1230"/>
      <c r="AI89" s="1231"/>
      <c r="AJ89" s="1232"/>
      <c r="AK89" s="1233"/>
      <c r="AL89" s="1229">
        <f>IF(COUNTIF(' LUMA Exhibit 2 (70)'!$A$7:$A$76,'Attachment A Withdrawn_TEST'!A73)=1,0,1)</f>
        <v>0</v>
      </c>
      <c r="AM89" s="1102"/>
    </row>
    <row r="90" spans="1:39" ht="15.75">
      <c r="A90" s="1272">
        <v>734791</v>
      </c>
      <c r="B90" s="1225" t="s">
        <v>15978</v>
      </c>
      <c r="C90" s="1226" t="s">
        <v>2203</v>
      </c>
      <c r="D90" s="1226" t="s">
        <v>2203</v>
      </c>
      <c r="E90" s="1226" t="s">
        <v>35</v>
      </c>
      <c r="F90" s="822" t="s">
        <v>2118</v>
      </c>
      <c r="G90" s="1226" t="s">
        <v>2203</v>
      </c>
      <c r="H90" s="1226" t="s">
        <v>2469</v>
      </c>
      <c r="I90" s="1226" t="s">
        <v>2469</v>
      </c>
      <c r="J90" s="1234" t="s">
        <v>2203</v>
      </c>
      <c r="K90" s="1234" t="s">
        <v>2203</v>
      </c>
      <c r="L90" s="1234" t="s">
        <v>35</v>
      </c>
      <c r="M90" s="1234" t="s">
        <v>2118</v>
      </c>
      <c r="N90" s="1234" t="s">
        <v>2203</v>
      </c>
      <c r="O90" s="1234" t="s">
        <v>2469</v>
      </c>
      <c r="P90" s="1234" t="s">
        <v>2469</v>
      </c>
      <c r="Q90" s="1234">
        <v>1756050</v>
      </c>
      <c r="R90" s="1234">
        <v>0</v>
      </c>
      <c r="S90" s="1227">
        <v>0</v>
      </c>
      <c r="T90" s="1235">
        <v>0</v>
      </c>
      <c r="U90" s="1227">
        <v>2200712.71</v>
      </c>
      <c r="V90" s="1228">
        <v>2200712.71</v>
      </c>
      <c r="W90" s="1228">
        <v>0</v>
      </c>
      <c r="X90" s="1206"/>
      <c r="Y90" s="1206"/>
      <c r="Z90" s="1206"/>
      <c r="AA90" s="1206"/>
      <c r="AB90" s="1206"/>
      <c r="AC90" s="1206"/>
      <c r="AD90" s="1206"/>
      <c r="AE90" s="1206"/>
      <c r="AF90" s="1206"/>
      <c r="AG90" s="1229"/>
      <c r="AH90" s="1230"/>
      <c r="AI90" s="1231"/>
      <c r="AJ90" s="1232"/>
      <c r="AK90" s="1233"/>
      <c r="AL90" s="1229">
        <f>IF(COUNTIF(' LUMA Exhibit 2 (70)'!$A$7:$A$76,'Attachment A Withdrawn_TEST'!A55)=1,0,1)</f>
        <v>0</v>
      </c>
      <c r="AM90" s="1102"/>
    </row>
    <row r="91" spans="1:39" ht="15.75">
      <c r="A91" s="1272">
        <v>734853</v>
      </c>
      <c r="B91" s="1225" t="s">
        <v>16011</v>
      </c>
      <c r="C91" s="1226" t="s">
        <v>2203</v>
      </c>
      <c r="D91" s="1226" t="s">
        <v>2203</v>
      </c>
      <c r="E91" s="1226" t="s">
        <v>35</v>
      </c>
      <c r="F91" s="822" t="s">
        <v>2118</v>
      </c>
      <c r="G91" s="1226" t="s">
        <v>2203</v>
      </c>
      <c r="H91" s="1226" t="s">
        <v>2469</v>
      </c>
      <c r="I91" s="1226" t="s">
        <v>2469</v>
      </c>
      <c r="J91" s="1234" t="s">
        <v>2203</v>
      </c>
      <c r="K91" s="1234" t="s">
        <v>2203</v>
      </c>
      <c r="L91" s="1234" t="s">
        <v>35</v>
      </c>
      <c r="M91" s="1234" t="s">
        <v>2118</v>
      </c>
      <c r="N91" s="1234" t="s">
        <v>2203</v>
      </c>
      <c r="O91" s="1234" t="s">
        <v>2469</v>
      </c>
      <c r="P91" s="1234" t="s">
        <v>2469</v>
      </c>
      <c r="Q91" s="1234">
        <v>2778400</v>
      </c>
      <c r="R91" s="1234">
        <v>0</v>
      </c>
      <c r="S91" s="1227">
        <v>0</v>
      </c>
      <c r="T91" s="1235">
        <v>0</v>
      </c>
      <c r="U91" s="1227">
        <v>3348430.0500000003</v>
      </c>
      <c r="V91" s="1228">
        <v>3348430.0500000003</v>
      </c>
      <c r="W91" s="1228">
        <v>0</v>
      </c>
      <c r="X91" s="1206"/>
      <c r="Y91" s="1206"/>
      <c r="Z91" s="1206"/>
      <c r="AA91" s="1206"/>
      <c r="AB91" s="1206"/>
      <c r="AC91" s="1206"/>
      <c r="AD91" s="1206"/>
      <c r="AE91" s="1206"/>
      <c r="AF91" s="1206"/>
      <c r="AG91" s="1229"/>
      <c r="AH91" s="1230"/>
      <c r="AI91" s="1231"/>
      <c r="AJ91" s="1232"/>
      <c r="AK91" s="1233"/>
      <c r="AL91" s="1229">
        <f>IF(COUNTIF(' LUMA Exhibit 2 (70)'!$A$7:$A$76,'Attachment A Withdrawn_TEST'!A66)=1,0,1)</f>
        <v>0</v>
      </c>
      <c r="AM91" s="1102"/>
    </row>
    <row r="92" spans="1:39" ht="15.75">
      <c r="A92" s="1272">
        <v>734859</v>
      </c>
      <c r="B92" s="1225" t="s">
        <v>15972</v>
      </c>
      <c r="C92" s="1226" t="s">
        <v>2203</v>
      </c>
      <c r="D92" s="1226" t="s">
        <v>2203</v>
      </c>
      <c r="E92" s="1226" t="s">
        <v>35</v>
      </c>
      <c r="F92" s="822" t="s">
        <v>2118</v>
      </c>
      <c r="G92" s="1226" t="s">
        <v>2203</v>
      </c>
      <c r="H92" s="1226" t="s">
        <v>2469</v>
      </c>
      <c r="I92" s="1226" t="s">
        <v>2469</v>
      </c>
      <c r="J92" s="1234" t="s">
        <v>2203</v>
      </c>
      <c r="K92" s="1234" t="s">
        <v>2203</v>
      </c>
      <c r="L92" s="1234" t="s">
        <v>35</v>
      </c>
      <c r="M92" s="1234" t="s">
        <v>2118</v>
      </c>
      <c r="N92" s="1234" t="s">
        <v>2203</v>
      </c>
      <c r="O92" s="1234" t="s">
        <v>2469</v>
      </c>
      <c r="P92" s="1234" t="s">
        <v>2469</v>
      </c>
      <c r="Q92" s="1234">
        <v>2010200</v>
      </c>
      <c r="R92" s="1234">
        <v>0</v>
      </c>
      <c r="S92" s="1227">
        <v>0</v>
      </c>
      <c r="T92" s="1235">
        <v>0</v>
      </c>
      <c r="U92" s="1227">
        <v>2309327.0299999998</v>
      </c>
      <c r="V92" s="1228">
        <v>2309327.0299999998</v>
      </c>
      <c r="W92" s="1228">
        <v>0</v>
      </c>
      <c r="X92" s="1206"/>
      <c r="Y92" s="1206"/>
      <c r="Z92" s="1206"/>
      <c r="AA92" s="1206"/>
      <c r="AB92" s="1206"/>
      <c r="AC92" s="1206"/>
      <c r="AD92" s="1206"/>
      <c r="AE92" s="1206"/>
      <c r="AF92" s="1206"/>
      <c r="AG92" s="1229"/>
      <c r="AH92" s="1230"/>
      <c r="AI92" s="1231"/>
      <c r="AJ92" s="1232"/>
      <c r="AK92" s="1233"/>
      <c r="AL92" s="1229">
        <f>IF(COUNTIF(' LUMA Exhibit 2 (70)'!$A$7:$A$76,'Attachment A Withdrawn_TEST'!A53)=1,0,1)</f>
        <v>0</v>
      </c>
      <c r="AM92" s="1102"/>
    </row>
    <row r="93" spans="1:39" ht="15.75">
      <c r="A93" s="1272">
        <v>734927</v>
      </c>
      <c r="B93" s="1225" t="s">
        <v>15984</v>
      </c>
      <c r="C93" s="1226" t="s">
        <v>2203</v>
      </c>
      <c r="D93" s="1226" t="s">
        <v>2203</v>
      </c>
      <c r="E93" s="1273" t="s">
        <v>35</v>
      </c>
      <c r="F93" s="822" t="s">
        <v>2118</v>
      </c>
      <c r="G93" s="1226" t="s">
        <v>2203</v>
      </c>
      <c r="H93" s="1226" t="s">
        <v>2469</v>
      </c>
      <c r="I93" s="1226" t="s">
        <v>2469</v>
      </c>
      <c r="J93" s="1234" t="s">
        <v>2203</v>
      </c>
      <c r="K93" s="1234" t="s">
        <v>2203</v>
      </c>
      <c r="L93" s="1234" t="s">
        <v>35</v>
      </c>
      <c r="M93" s="1234" t="s">
        <v>2118</v>
      </c>
      <c r="N93" s="1234" t="s">
        <v>2203</v>
      </c>
      <c r="O93" s="1234" t="s">
        <v>2469</v>
      </c>
      <c r="P93" s="1234" t="s">
        <v>2469</v>
      </c>
      <c r="Q93" s="1234">
        <v>1552500</v>
      </c>
      <c r="R93" s="1234">
        <v>0</v>
      </c>
      <c r="S93" s="1227">
        <v>0</v>
      </c>
      <c r="T93" s="1235">
        <v>0</v>
      </c>
      <c r="U93" s="1227">
        <v>1859473.5</v>
      </c>
      <c r="V93" s="1228">
        <v>1859473.5</v>
      </c>
      <c r="W93" s="1228">
        <v>0</v>
      </c>
      <c r="X93" s="1206"/>
      <c r="Y93" s="1206"/>
      <c r="Z93" s="1206"/>
      <c r="AA93" s="1206"/>
      <c r="AB93" s="1206"/>
      <c r="AC93" s="1206"/>
      <c r="AD93" s="1206"/>
      <c r="AE93" s="1206"/>
      <c r="AF93" s="1206"/>
      <c r="AG93" s="1229"/>
      <c r="AH93" s="1230"/>
      <c r="AI93" s="1231"/>
      <c r="AJ93" s="1232"/>
      <c r="AK93" s="1233"/>
      <c r="AL93" s="1229">
        <f>IF(COUNTIF(' LUMA Exhibit 2 (70)'!$A$7:$A$76,'Attachment A Withdrawn_TEST'!A57)=1,0,1)</f>
        <v>0</v>
      </c>
      <c r="AM93" s="1102"/>
    </row>
    <row r="94" spans="1:39" ht="15.75">
      <c r="A94" s="1272">
        <v>734928</v>
      </c>
      <c r="B94" s="1225" t="s">
        <v>16038</v>
      </c>
      <c r="C94" s="1226" t="s">
        <v>2203</v>
      </c>
      <c r="D94" s="1226" t="s">
        <v>2203</v>
      </c>
      <c r="E94" s="1273" t="s">
        <v>35</v>
      </c>
      <c r="F94" s="822" t="s">
        <v>2118</v>
      </c>
      <c r="G94" s="1226" t="s">
        <v>2203</v>
      </c>
      <c r="H94" s="1226" t="s">
        <v>2469</v>
      </c>
      <c r="I94" s="1226" t="s">
        <v>2469</v>
      </c>
      <c r="J94" s="1234" t="s">
        <v>2203</v>
      </c>
      <c r="K94" s="1234" t="s">
        <v>2203</v>
      </c>
      <c r="L94" s="1234" t="s">
        <v>35</v>
      </c>
      <c r="M94" s="1234" t="s">
        <v>2118</v>
      </c>
      <c r="N94" s="1234" t="s">
        <v>2203</v>
      </c>
      <c r="O94" s="1234" t="s">
        <v>2469</v>
      </c>
      <c r="P94" s="1234" t="s">
        <v>2469</v>
      </c>
      <c r="Q94" s="1234">
        <v>1163800</v>
      </c>
      <c r="R94" s="1234">
        <v>0</v>
      </c>
      <c r="S94" s="1227">
        <v>0</v>
      </c>
      <c r="T94" s="1235">
        <v>0</v>
      </c>
      <c r="U94" s="1227">
        <v>1488913.23</v>
      </c>
      <c r="V94" s="1228">
        <v>1488913.23</v>
      </c>
      <c r="W94" s="1228">
        <v>0</v>
      </c>
      <c r="X94" s="1206"/>
      <c r="Y94" s="1206"/>
      <c r="Z94" s="1206"/>
      <c r="AA94" s="1206"/>
      <c r="AB94" s="1206"/>
      <c r="AC94" s="1206"/>
      <c r="AD94" s="1206"/>
      <c r="AE94" s="1206"/>
      <c r="AF94" s="1206"/>
      <c r="AG94" s="1229"/>
      <c r="AH94" s="1230"/>
      <c r="AI94" s="1231"/>
      <c r="AJ94" s="1232"/>
      <c r="AK94" s="1233"/>
      <c r="AL94" s="1229">
        <f>IF(COUNTIF(' LUMA Exhibit 2 (70)'!$A$7:$A$76,'Attachment A Withdrawn_TEST'!A75)=1,0,1)</f>
        <v>0</v>
      </c>
      <c r="AM94" s="1102"/>
    </row>
    <row r="95" spans="1:39" ht="15.75">
      <c r="A95" s="1272">
        <v>735131</v>
      </c>
      <c r="B95" s="1225" t="s">
        <v>15958</v>
      </c>
      <c r="C95" s="1226" t="s">
        <v>2203</v>
      </c>
      <c r="D95" s="1226" t="s">
        <v>2203</v>
      </c>
      <c r="E95" s="1226" t="s">
        <v>35</v>
      </c>
      <c r="F95" s="822" t="s">
        <v>2118</v>
      </c>
      <c r="G95" s="1226" t="s">
        <v>2203</v>
      </c>
      <c r="H95" s="1226" t="s">
        <v>2469</v>
      </c>
      <c r="I95" s="1226" t="s">
        <v>2469</v>
      </c>
      <c r="J95" s="1234" t="s">
        <v>2203</v>
      </c>
      <c r="K95" s="1234" t="s">
        <v>2203</v>
      </c>
      <c r="L95" s="1234" t="s">
        <v>35</v>
      </c>
      <c r="M95" s="1234" t="s">
        <v>2118</v>
      </c>
      <c r="N95" s="1234" t="s">
        <v>2203</v>
      </c>
      <c r="O95" s="1234" t="s">
        <v>2469</v>
      </c>
      <c r="P95" s="1234" t="s">
        <v>2469</v>
      </c>
      <c r="Q95" s="1234">
        <v>3149850</v>
      </c>
      <c r="R95" s="1234">
        <v>0</v>
      </c>
      <c r="S95" s="1227">
        <v>0</v>
      </c>
      <c r="T95" s="1235">
        <v>0</v>
      </c>
      <c r="U95" s="1227">
        <v>3652944.78</v>
      </c>
      <c r="V95" s="1228">
        <v>3652944.78</v>
      </c>
      <c r="W95" s="1228">
        <v>0</v>
      </c>
      <c r="X95" s="1206"/>
      <c r="Y95" s="1206"/>
      <c r="Z95" s="1206"/>
      <c r="AA95" s="1206"/>
      <c r="AB95" s="1206"/>
      <c r="AC95" s="1206"/>
      <c r="AD95" s="1206"/>
      <c r="AE95" s="1206"/>
      <c r="AF95" s="1206"/>
      <c r="AG95" s="1229"/>
      <c r="AH95" s="1230"/>
      <c r="AI95" s="1231"/>
      <c r="AJ95" s="1232"/>
      <c r="AK95" s="1233"/>
      <c r="AL95" s="1229">
        <f>IF(COUNTIF(' LUMA Exhibit 2 (70)'!$A$7:$A$76,'Attachment A Withdrawn_TEST'!A48)=1,0,1)</f>
        <v>1</v>
      </c>
      <c r="AM95" s="1102"/>
    </row>
    <row r="96" spans="1:39" ht="15.75">
      <c r="A96" s="1272">
        <v>735338</v>
      </c>
      <c r="B96" s="1225" t="s">
        <v>16026</v>
      </c>
      <c r="C96" s="1226" t="s">
        <v>2203</v>
      </c>
      <c r="D96" s="1226" t="s">
        <v>2203</v>
      </c>
      <c r="E96" s="1226" t="s">
        <v>35</v>
      </c>
      <c r="F96" s="822" t="s">
        <v>2118</v>
      </c>
      <c r="G96" s="1226" t="s">
        <v>2203</v>
      </c>
      <c r="H96" s="1226" t="s">
        <v>2469</v>
      </c>
      <c r="I96" s="1226" t="s">
        <v>2469</v>
      </c>
      <c r="J96" s="1234" t="s">
        <v>2203</v>
      </c>
      <c r="K96" s="1234" t="s">
        <v>2203</v>
      </c>
      <c r="L96" s="1234" t="s">
        <v>35</v>
      </c>
      <c r="M96" s="1234" t="s">
        <v>2118</v>
      </c>
      <c r="N96" s="1234" t="s">
        <v>2203</v>
      </c>
      <c r="O96" s="1234" t="s">
        <v>2469</v>
      </c>
      <c r="P96" s="1234" t="s">
        <v>2469</v>
      </c>
      <c r="Q96" s="1234">
        <v>1401850</v>
      </c>
      <c r="R96" s="1234">
        <v>0</v>
      </c>
      <c r="S96" s="1227">
        <v>0</v>
      </c>
      <c r="T96" s="1235">
        <v>0</v>
      </c>
      <c r="U96" s="1227">
        <v>1715471.72</v>
      </c>
      <c r="V96" s="1228">
        <v>1715471.72</v>
      </c>
      <c r="W96" s="1228">
        <v>0</v>
      </c>
      <c r="X96" s="1206"/>
      <c r="Y96" s="1206"/>
      <c r="Z96" s="1206"/>
      <c r="AA96" s="1206"/>
      <c r="AB96" s="1206"/>
      <c r="AC96" s="1206"/>
      <c r="AD96" s="1206"/>
      <c r="AE96" s="1206"/>
      <c r="AF96" s="1206"/>
      <c r="AG96" s="1229"/>
      <c r="AH96" s="1230"/>
      <c r="AI96" s="1231"/>
      <c r="AJ96" s="1232"/>
      <c r="AK96" s="1233"/>
      <c r="AL96" s="1229">
        <f>IF(COUNTIF(' LUMA Exhibit 2 (70)'!$A$7:$A$76,'Attachment A Withdrawn_TEST'!A71)=1,0,1)</f>
        <v>0</v>
      </c>
      <c r="AM96" s="1102"/>
    </row>
    <row r="97" spans="1:39" ht="15.75">
      <c r="A97" s="799">
        <v>735357</v>
      </c>
      <c r="B97" s="1225" t="s">
        <v>15952</v>
      </c>
      <c r="C97" s="1226" t="s">
        <v>2203</v>
      </c>
      <c r="D97" s="1226" t="s">
        <v>2203</v>
      </c>
      <c r="E97" s="1226" t="s">
        <v>35</v>
      </c>
      <c r="F97" s="822" t="s">
        <v>2118</v>
      </c>
      <c r="G97" s="1226" t="s">
        <v>2203</v>
      </c>
      <c r="H97" s="1226" t="s">
        <v>2469</v>
      </c>
      <c r="I97" s="1226" t="s">
        <v>2469</v>
      </c>
      <c r="J97" s="1234" t="s">
        <v>2203</v>
      </c>
      <c r="K97" s="1234" t="s">
        <v>2203</v>
      </c>
      <c r="L97" s="1234" t="s">
        <v>35</v>
      </c>
      <c r="M97" s="1234" t="s">
        <v>2118</v>
      </c>
      <c r="N97" s="1234" t="s">
        <v>2203</v>
      </c>
      <c r="O97" s="1234" t="s">
        <v>2469</v>
      </c>
      <c r="P97" s="1234" t="s">
        <v>2469</v>
      </c>
      <c r="Q97" s="1234">
        <v>2005600</v>
      </c>
      <c r="R97" s="1234">
        <v>0</v>
      </c>
      <c r="S97" s="1227">
        <v>0</v>
      </c>
      <c r="T97" s="1235">
        <v>0</v>
      </c>
      <c r="U97" s="1227">
        <v>2335919.9299999997</v>
      </c>
      <c r="V97" s="1228">
        <v>2335919.9299999997</v>
      </c>
      <c r="W97" s="1228">
        <v>0</v>
      </c>
      <c r="X97" s="1206"/>
      <c r="Y97" s="1206"/>
      <c r="Z97" s="1206"/>
      <c r="AA97" s="1206"/>
      <c r="AB97" s="1206"/>
      <c r="AC97" s="1206"/>
      <c r="AD97" s="1206"/>
      <c r="AE97" s="1206"/>
      <c r="AF97" s="1206"/>
      <c r="AG97" s="1229"/>
      <c r="AH97" s="1230"/>
      <c r="AI97" s="1231"/>
      <c r="AJ97" s="1232"/>
      <c r="AK97" s="1233"/>
      <c r="AL97" s="1229">
        <f>IF(COUNTIF(' LUMA Exhibit 2 (70)'!$A$7:$A$76,'Attachment A Withdrawn_TEST'!A46)=1,0,1)</f>
        <v>1</v>
      </c>
      <c r="AM97" s="1102"/>
    </row>
    <row r="98" spans="1:39" ht="15.75">
      <c r="A98" s="1272">
        <v>735360</v>
      </c>
      <c r="B98" s="1225" t="s">
        <v>16005</v>
      </c>
      <c r="C98" s="1226" t="s">
        <v>2203</v>
      </c>
      <c r="D98" s="1226" t="s">
        <v>2203</v>
      </c>
      <c r="E98" s="1226" t="s">
        <v>35</v>
      </c>
      <c r="F98" s="822" t="s">
        <v>2118</v>
      </c>
      <c r="G98" s="1226" t="s">
        <v>2203</v>
      </c>
      <c r="H98" s="1226" t="s">
        <v>2469</v>
      </c>
      <c r="I98" s="1226" t="s">
        <v>2469</v>
      </c>
      <c r="J98" s="1234" t="s">
        <v>2203</v>
      </c>
      <c r="K98" s="1234" t="s">
        <v>2203</v>
      </c>
      <c r="L98" s="1234" t="s">
        <v>35</v>
      </c>
      <c r="M98" s="1234" t="s">
        <v>2118</v>
      </c>
      <c r="N98" s="1234" t="s">
        <v>2203</v>
      </c>
      <c r="O98" s="1234" t="s">
        <v>2469</v>
      </c>
      <c r="P98" s="1234" t="s">
        <v>2469</v>
      </c>
      <c r="Q98" s="1234">
        <v>2967000</v>
      </c>
      <c r="R98" s="1234">
        <v>0</v>
      </c>
      <c r="S98" s="1227">
        <v>0</v>
      </c>
      <c r="T98" s="1235">
        <v>0</v>
      </c>
      <c r="U98" s="1227">
        <v>3901399.04</v>
      </c>
      <c r="V98" s="1228">
        <v>3901399.04</v>
      </c>
      <c r="W98" s="1228">
        <v>0</v>
      </c>
      <c r="X98" s="1206"/>
      <c r="Y98" s="1206"/>
      <c r="Z98" s="1206"/>
      <c r="AA98" s="1206"/>
      <c r="AB98" s="1206"/>
      <c r="AC98" s="1206"/>
      <c r="AD98" s="1206"/>
      <c r="AE98" s="1206"/>
      <c r="AF98" s="1206"/>
      <c r="AG98" s="1229"/>
      <c r="AH98" s="1230"/>
      <c r="AI98" s="1231"/>
      <c r="AJ98" s="1232"/>
      <c r="AK98" s="1233"/>
      <c r="AL98" s="1229">
        <f>IF(COUNTIF(' LUMA Exhibit 2 (70)'!$A$7:$A$76,'Attachment A Withdrawn_TEST'!A64)=1,0,1)</f>
        <v>0</v>
      </c>
      <c r="AM98" s="1102"/>
    </row>
    <row r="99" spans="1:39" ht="15.75">
      <c r="A99" s="1272">
        <v>735470</v>
      </c>
      <c r="B99" s="1225" t="s">
        <v>15975</v>
      </c>
      <c r="C99" s="1226" t="s">
        <v>2203</v>
      </c>
      <c r="D99" s="1226" t="s">
        <v>2203</v>
      </c>
      <c r="E99" s="1226" t="s">
        <v>35</v>
      </c>
      <c r="F99" s="822" t="s">
        <v>2118</v>
      </c>
      <c r="G99" s="1226" t="s">
        <v>2203</v>
      </c>
      <c r="H99" s="1226" t="s">
        <v>2469</v>
      </c>
      <c r="I99" s="1226" t="s">
        <v>2469</v>
      </c>
      <c r="J99" s="1234" t="s">
        <v>2203</v>
      </c>
      <c r="K99" s="1234" t="s">
        <v>2203</v>
      </c>
      <c r="L99" s="1234" t="s">
        <v>35</v>
      </c>
      <c r="M99" s="1234" t="s">
        <v>2118</v>
      </c>
      <c r="N99" s="1234" t="s">
        <v>2203</v>
      </c>
      <c r="O99" s="1234" t="s">
        <v>2469</v>
      </c>
      <c r="P99" s="1234" t="s">
        <v>2469</v>
      </c>
      <c r="Q99" s="1234">
        <v>5318750</v>
      </c>
      <c r="R99" s="1234">
        <v>0</v>
      </c>
      <c r="S99" s="1227">
        <v>0</v>
      </c>
      <c r="T99" s="1235">
        <v>0</v>
      </c>
      <c r="U99" s="1227">
        <v>6023196.7400000002</v>
      </c>
      <c r="V99" s="1228">
        <v>6023196.7400000002</v>
      </c>
      <c r="W99" s="1228">
        <v>0</v>
      </c>
      <c r="X99" s="1206"/>
      <c r="Y99" s="1206"/>
      <c r="Z99" s="1206"/>
      <c r="AA99" s="1206"/>
      <c r="AB99" s="1206"/>
      <c r="AC99" s="1206"/>
      <c r="AD99" s="1206"/>
      <c r="AE99" s="1206"/>
      <c r="AF99" s="1206"/>
      <c r="AG99" s="1229"/>
      <c r="AH99" s="1230"/>
      <c r="AI99" s="1231"/>
      <c r="AJ99" s="1232"/>
      <c r="AK99" s="1233"/>
      <c r="AL99" s="1229">
        <f>IF(COUNTIF(' LUMA Exhibit 2 (70)'!$A$7:$A$76,'Attachment A Withdrawn_TEST'!A54)=1,0,1)</f>
        <v>0</v>
      </c>
      <c r="AM99" s="1102"/>
    </row>
    <row r="100" spans="1:39" ht="15.75">
      <c r="A100" s="1272">
        <v>735472</v>
      </c>
      <c r="B100" s="1225" t="s">
        <v>16029</v>
      </c>
      <c r="C100" s="1226" t="s">
        <v>2203</v>
      </c>
      <c r="D100" s="1226" t="s">
        <v>2203</v>
      </c>
      <c r="E100" s="1226" t="s">
        <v>35</v>
      </c>
      <c r="F100" s="822" t="s">
        <v>2118</v>
      </c>
      <c r="G100" s="1226" t="s">
        <v>2203</v>
      </c>
      <c r="H100" s="1226" t="s">
        <v>2469</v>
      </c>
      <c r="I100" s="1226" t="s">
        <v>2469</v>
      </c>
      <c r="J100" s="1234" t="s">
        <v>2203</v>
      </c>
      <c r="K100" s="1234" t="s">
        <v>2203</v>
      </c>
      <c r="L100" s="1234" t="s">
        <v>35</v>
      </c>
      <c r="M100" s="1234" t="s">
        <v>2118</v>
      </c>
      <c r="N100" s="1234" t="s">
        <v>2203</v>
      </c>
      <c r="O100" s="1234" t="s">
        <v>2469</v>
      </c>
      <c r="P100" s="1234" t="s">
        <v>2469</v>
      </c>
      <c r="Q100" s="1234">
        <v>4418300</v>
      </c>
      <c r="R100" s="1234">
        <v>0</v>
      </c>
      <c r="S100" s="1227">
        <v>0</v>
      </c>
      <c r="T100" s="1235">
        <v>0</v>
      </c>
      <c r="U100" s="1227">
        <v>5157472.3600000003</v>
      </c>
      <c r="V100" s="1228">
        <v>5157472.3600000003</v>
      </c>
      <c r="W100" s="1228">
        <v>0</v>
      </c>
      <c r="X100" s="1206"/>
      <c r="Y100" s="1206"/>
      <c r="Z100" s="1206"/>
      <c r="AA100" s="1206"/>
      <c r="AB100" s="1206"/>
      <c r="AC100" s="1206"/>
      <c r="AD100" s="1206"/>
      <c r="AE100" s="1206"/>
      <c r="AF100" s="1206"/>
      <c r="AG100" s="1229"/>
      <c r="AH100" s="1230"/>
      <c r="AI100" s="1231"/>
      <c r="AJ100" s="1232"/>
      <c r="AK100" s="1233"/>
      <c r="AL100" s="1229">
        <f>IF(COUNTIF(' LUMA Exhibit 2 (70)'!$A$7:$A$76,'Attachment A Withdrawn_TEST'!A72)=1,0,1)</f>
        <v>0</v>
      </c>
      <c r="AM100" s="1102"/>
    </row>
    <row r="101" spans="1:39" ht="15.75">
      <c r="A101" s="1272">
        <v>735483</v>
      </c>
      <c r="B101" s="1225" t="s">
        <v>16056</v>
      </c>
      <c r="C101" s="1226" t="s">
        <v>2203</v>
      </c>
      <c r="D101" s="1226" t="s">
        <v>2203</v>
      </c>
      <c r="E101" s="1273" t="s">
        <v>35</v>
      </c>
      <c r="F101" s="822" t="s">
        <v>2118</v>
      </c>
      <c r="G101" s="1226" t="s">
        <v>2203</v>
      </c>
      <c r="H101" s="1226" t="s">
        <v>2469</v>
      </c>
      <c r="I101" s="1226" t="s">
        <v>2469</v>
      </c>
      <c r="J101" s="1234" t="s">
        <v>2203</v>
      </c>
      <c r="K101" s="1234" t="s">
        <v>2203</v>
      </c>
      <c r="L101" s="1234" t="s">
        <v>35</v>
      </c>
      <c r="M101" s="1234" t="s">
        <v>2118</v>
      </c>
      <c r="N101" s="1234" t="s">
        <v>2203</v>
      </c>
      <c r="O101" s="1234" t="s">
        <v>2469</v>
      </c>
      <c r="P101" s="1234" t="s">
        <v>2469</v>
      </c>
      <c r="Q101" s="1234">
        <v>1308700</v>
      </c>
      <c r="R101" s="1234">
        <v>0</v>
      </c>
      <c r="S101" s="1227">
        <v>0</v>
      </c>
      <c r="T101" s="1235">
        <v>0</v>
      </c>
      <c r="U101" s="1227">
        <v>1573769.11</v>
      </c>
      <c r="V101" s="1228">
        <v>1573769.11</v>
      </c>
      <c r="W101" s="1228">
        <v>0</v>
      </c>
      <c r="X101" s="1206"/>
      <c r="Y101" s="1206"/>
      <c r="Z101" s="1206"/>
      <c r="AA101" s="1206"/>
      <c r="AB101" s="1206"/>
      <c r="AC101" s="1206"/>
      <c r="AD101" s="1206"/>
      <c r="AE101" s="1206"/>
      <c r="AF101" s="1206"/>
      <c r="AG101" s="1229"/>
      <c r="AH101" s="1230"/>
      <c r="AI101" s="1231"/>
      <c r="AJ101" s="1232"/>
      <c r="AK101" s="1233"/>
      <c r="AL101" s="1229">
        <f>IF(COUNTIF(' LUMA Exhibit 2 (70)'!$A$7:$A$76,'Attachment A Withdrawn_TEST'!A81)=1,0,1)</f>
        <v>0</v>
      </c>
      <c r="AM101" s="1245"/>
    </row>
    <row r="102" spans="1:39" ht="15.75">
      <c r="A102" s="1272">
        <v>735487</v>
      </c>
      <c r="B102" s="1225" t="s">
        <v>16035</v>
      </c>
      <c r="C102" s="1226" t="s">
        <v>2203</v>
      </c>
      <c r="D102" s="1226" t="s">
        <v>2203</v>
      </c>
      <c r="E102" s="1226" t="s">
        <v>35</v>
      </c>
      <c r="F102" s="822" t="s">
        <v>2118</v>
      </c>
      <c r="G102" s="1226" t="s">
        <v>2203</v>
      </c>
      <c r="H102" s="1226" t="s">
        <v>2469</v>
      </c>
      <c r="I102" s="1226" t="s">
        <v>2469</v>
      </c>
      <c r="J102" s="1234" t="s">
        <v>2203</v>
      </c>
      <c r="K102" s="1234" t="s">
        <v>2203</v>
      </c>
      <c r="L102" s="1234" t="s">
        <v>35</v>
      </c>
      <c r="M102" s="1234" t="s">
        <v>2118</v>
      </c>
      <c r="N102" s="1234" t="s">
        <v>2203</v>
      </c>
      <c r="O102" s="1234" t="s">
        <v>2469</v>
      </c>
      <c r="P102" s="1234" t="s">
        <v>2469</v>
      </c>
      <c r="Q102" s="1234">
        <v>1498450</v>
      </c>
      <c r="R102" s="1234">
        <v>0</v>
      </c>
      <c r="S102" s="1227">
        <v>0</v>
      </c>
      <c r="T102" s="1235">
        <v>0</v>
      </c>
      <c r="U102" s="1227">
        <v>1780455.08</v>
      </c>
      <c r="V102" s="1228">
        <v>1780455.08</v>
      </c>
      <c r="W102" s="1228">
        <v>0</v>
      </c>
      <c r="X102" s="1206"/>
      <c r="Y102" s="1206"/>
      <c r="Z102" s="1206"/>
      <c r="AA102" s="1206"/>
      <c r="AB102" s="1206"/>
      <c r="AC102" s="1206"/>
      <c r="AD102" s="1206"/>
      <c r="AE102" s="1206"/>
      <c r="AF102" s="1206"/>
      <c r="AG102" s="1229"/>
      <c r="AH102" s="1230"/>
      <c r="AI102" s="1231"/>
      <c r="AJ102" s="1232"/>
      <c r="AK102" s="1233"/>
      <c r="AL102" s="1229">
        <f>IF(COUNTIF(' LUMA Exhibit 2 (70)'!$A$7:$A$76,'Attachment A Withdrawn_TEST'!A74)=1,0,1)</f>
        <v>0</v>
      </c>
      <c r="AM102" s="1102"/>
    </row>
    <row r="103" spans="1:39" ht="15.75">
      <c r="A103" s="1272">
        <v>735493</v>
      </c>
      <c r="B103" s="1225" t="s">
        <v>15981</v>
      </c>
      <c r="C103" s="1226" t="s">
        <v>2203</v>
      </c>
      <c r="D103" s="1226" t="s">
        <v>2203</v>
      </c>
      <c r="E103" s="1226" t="s">
        <v>35</v>
      </c>
      <c r="F103" s="822" t="s">
        <v>2118</v>
      </c>
      <c r="G103" s="1226" t="s">
        <v>2203</v>
      </c>
      <c r="H103" s="1226" t="s">
        <v>2469</v>
      </c>
      <c r="I103" s="1226" t="s">
        <v>2469</v>
      </c>
      <c r="J103" s="1234" t="s">
        <v>2203</v>
      </c>
      <c r="K103" s="1234" t="s">
        <v>2203</v>
      </c>
      <c r="L103" s="1234" t="s">
        <v>35</v>
      </c>
      <c r="M103" s="1234" t="s">
        <v>2118</v>
      </c>
      <c r="N103" s="1234" t="s">
        <v>2203</v>
      </c>
      <c r="O103" s="1234" t="s">
        <v>2469</v>
      </c>
      <c r="P103" s="1234" t="s">
        <v>2469</v>
      </c>
      <c r="Q103" s="1234">
        <v>1826200</v>
      </c>
      <c r="R103" s="1234">
        <v>0</v>
      </c>
      <c r="S103" s="1227">
        <v>0</v>
      </c>
      <c r="T103" s="1235">
        <v>0</v>
      </c>
      <c r="U103" s="1227">
        <v>2151030.4500000002</v>
      </c>
      <c r="V103" s="1228">
        <v>2151030.4500000002</v>
      </c>
      <c r="W103" s="1228">
        <v>0</v>
      </c>
      <c r="X103" s="1206"/>
      <c r="Y103" s="1206"/>
      <c r="Z103" s="1206"/>
      <c r="AA103" s="1206"/>
      <c r="AB103" s="1206"/>
      <c r="AC103" s="1206"/>
      <c r="AD103" s="1206"/>
      <c r="AE103" s="1206"/>
      <c r="AF103" s="1206"/>
      <c r="AG103" s="1229"/>
      <c r="AH103" s="1230"/>
      <c r="AI103" s="1231"/>
      <c r="AJ103" s="1232"/>
      <c r="AK103" s="1233"/>
      <c r="AL103" s="1229">
        <f>IF(COUNTIF(' LUMA Exhibit 2 (70)'!$A$7:$A$76,'Attachment A Withdrawn_TEST'!A56)=1,0,1)</f>
        <v>0</v>
      </c>
      <c r="AM103" s="1102"/>
    </row>
    <row r="104" spans="1:39" ht="15.75">
      <c r="A104" s="1272">
        <v>735496</v>
      </c>
      <c r="B104" s="1225" t="s">
        <v>16017</v>
      </c>
      <c r="C104" s="1226" t="s">
        <v>2203</v>
      </c>
      <c r="D104" s="1226" t="s">
        <v>2203</v>
      </c>
      <c r="E104" s="1226" t="s">
        <v>35</v>
      </c>
      <c r="F104" s="822" t="s">
        <v>2118</v>
      </c>
      <c r="G104" s="1226" t="s">
        <v>2203</v>
      </c>
      <c r="H104" s="1226" t="s">
        <v>2469</v>
      </c>
      <c r="I104" s="1226" t="s">
        <v>2469</v>
      </c>
      <c r="J104" s="1234" t="s">
        <v>2203</v>
      </c>
      <c r="K104" s="1234" t="s">
        <v>2203</v>
      </c>
      <c r="L104" s="1234" t="s">
        <v>35</v>
      </c>
      <c r="M104" s="1234" t="s">
        <v>2118</v>
      </c>
      <c r="N104" s="1234" t="s">
        <v>2203</v>
      </c>
      <c r="O104" s="1234" t="s">
        <v>2469</v>
      </c>
      <c r="P104" s="1234" t="s">
        <v>2469</v>
      </c>
      <c r="Q104" s="1234">
        <v>3936450</v>
      </c>
      <c r="R104" s="1234">
        <v>0</v>
      </c>
      <c r="S104" s="1227">
        <v>0</v>
      </c>
      <c r="T104" s="1235">
        <v>0</v>
      </c>
      <c r="U104" s="1227">
        <v>4621241.58</v>
      </c>
      <c r="V104" s="1228">
        <v>4621241.58</v>
      </c>
      <c r="W104" s="1228">
        <v>0</v>
      </c>
      <c r="X104" s="1206"/>
      <c r="Y104" s="1206"/>
      <c r="Z104" s="1206"/>
      <c r="AA104" s="1206"/>
      <c r="AB104" s="1206"/>
      <c r="AC104" s="1206"/>
      <c r="AD104" s="1206"/>
      <c r="AE104" s="1206"/>
      <c r="AF104" s="1206"/>
      <c r="AG104" s="1229"/>
      <c r="AH104" s="1230"/>
      <c r="AI104" s="1231"/>
      <c r="AJ104" s="1232"/>
      <c r="AK104" s="1233"/>
      <c r="AL104" s="1229">
        <f>IF(COUNTIF(' LUMA Exhibit 2 (70)'!$A$7:$A$76,'Attachment A Withdrawn_TEST'!A68)=1,0,1)</f>
        <v>0</v>
      </c>
      <c r="AM104" s="1102"/>
    </row>
    <row r="105" spans="1:39" ht="15.75">
      <c r="A105" s="1272">
        <v>735499</v>
      </c>
      <c r="B105" s="1225" t="s">
        <v>16050</v>
      </c>
      <c r="C105" s="1226" t="s">
        <v>2203</v>
      </c>
      <c r="D105" s="1226" t="s">
        <v>2203</v>
      </c>
      <c r="E105" s="1226" t="s">
        <v>35</v>
      </c>
      <c r="F105" s="822" t="s">
        <v>2118</v>
      </c>
      <c r="G105" s="1226" t="s">
        <v>2203</v>
      </c>
      <c r="H105" s="1226" t="s">
        <v>2469</v>
      </c>
      <c r="I105" s="1226" t="s">
        <v>2469</v>
      </c>
      <c r="J105" s="1234" t="s">
        <v>2203</v>
      </c>
      <c r="K105" s="1234" t="s">
        <v>2203</v>
      </c>
      <c r="L105" s="1234" t="s">
        <v>35</v>
      </c>
      <c r="M105" s="1234" t="s">
        <v>2118</v>
      </c>
      <c r="N105" s="1234" t="s">
        <v>2203</v>
      </c>
      <c r="O105" s="1234" t="s">
        <v>2469</v>
      </c>
      <c r="P105" s="1234" t="s">
        <v>2469</v>
      </c>
      <c r="Q105" s="1234">
        <v>1838850</v>
      </c>
      <c r="R105" s="1234">
        <v>0</v>
      </c>
      <c r="S105" s="1227">
        <v>0</v>
      </c>
      <c r="T105" s="1235">
        <v>0</v>
      </c>
      <c r="U105" s="1227">
        <v>2214136.4299999997</v>
      </c>
      <c r="V105" s="1228">
        <v>2214136.4299999997</v>
      </c>
      <c r="W105" s="1228">
        <v>0</v>
      </c>
      <c r="X105" s="1206"/>
      <c r="Y105" s="1206"/>
      <c r="Z105" s="1206"/>
      <c r="AA105" s="1206"/>
      <c r="AB105" s="1206"/>
      <c r="AC105" s="1206"/>
      <c r="AD105" s="1206"/>
      <c r="AE105" s="1206"/>
      <c r="AF105" s="1206"/>
      <c r="AG105" s="1229"/>
      <c r="AH105" s="1230"/>
      <c r="AI105" s="1231"/>
      <c r="AJ105" s="1232"/>
      <c r="AK105" s="1233"/>
      <c r="AL105" s="1229">
        <f>IF(COUNTIF(' LUMA Exhibit 2 (70)'!$A$7:$A$76,'Attachment A Withdrawn_TEST'!A79)=1,0,1)</f>
        <v>0</v>
      </c>
      <c r="AM105" s="1245"/>
    </row>
    <row r="106" spans="1:39" ht="15.75">
      <c r="A106" s="1272">
        <v>735665</v>
      </c>
      <c r="B106" s="1225" t="s">
        <v>15964</v>
      </c>
      <c r="C106" s="1226" t="s">
        <v>2203</v>
      </c>
      <c r="D106" s="1226" t="s">
        <v>2203</v>
      </c>
      <c r="E106" s="1226" t="s">
        <v>35</v>
      </c>
      <c r="F106" s="822" t="s">
        <v>2118</v>
      </c>
      <c r="G106" s="1226" t="s">
        <v>2203</v>
      </c>
      <c r="H106" s="1226" t="s">
        <v>2469</v>
      </c>
      <c r="I106" s="1226" t="s">
        <v>2469</v>
      </c>
      <c r="J106" s="1234" t="s">
        <v>2203</v>
      </c>
      <c r="K106" s="1234" t="s">
        <v>2203</v>
      </c>
      <c r="L106" s="1234" t="s">
        <v>35</v>
      </c>
      <c r="M106" s="1234" t="s">
        <v>2118</v>
      </c>
      <c r="N106" s="1234" t="s">
        <v>2203</v>
      </c>
      <c r="O106" s="1234" t="s">
        <v>2469</v>
      </c>
      <c r="P106" s="1234" t="s">
        <v>2469</v>
      </c>
      <c r="Q106" s="1234">
        <v>4328600</v>
      </c>
      <c r="R106" s="1234">
        <v>0</v>
      </c>
      <c r="S106" s="1227">
        <v>0</v>
      </c>
      <c r="T106" s="1235">
        <v>0</v>
      </c>
      <c r="U106" s="1227">
        <v>5124022.75</v>
      </c>
      <c r="V106" s="1228">
        <v>5124022.75</v>
      </c>
      <c r="W106" s="1228">
        <v>0</v>
      </c>
      <c r="X106" s="1206"/>
      <c r="Y106" s="1206"/>
      <c r="Z106" s="1206"/>
      <c r="AA106" s="1206"/>
      <c r="AB106" s="1206"/>
      <c r="AC106" s="1206"/>
      <c r="AD106" s="1206"/>
      <c r="AE106" s="1206"/>
      <c r="AF106" s="1206"/>
      <c r="AG106" s="1229"/>
      <c r="AH106" s="1230"/>
      <c r="AI106" s="1231"/>
      <c r="AJ106" s="1232"/>
      <c r="AK106" s="1233"/>
      <c r="AL106" s="1229">
        <f>IF(COUNTIF(' LUMA Exhibit 2 (70)'!$A$7:$A$76,'Attachment A Withdrawn_TEST'!A50)=1,0,1)</f>
        <v>0</v>
      </c>
      <c r="AM106" s="1102"/>
    </row>
    <row r="107" spans="1:39" ht="15.75">
      <c r="A107" s="1272">
        <v>735672</v>
      </c>
      <c r="B107" s="1225" t="s">
        <v>16014</v>
      </c>
      <c r="C107" s="1226" t="s">
        <v>2203</v>
      </c>
      <c r="D107" s="1226" t="s">
        <v>2203</v>
      </c>
      <c r="E107" s="1226" t="s">
        <v>35</v>
      </c>
      <c r="F107" s="822" t="s">
        <v>2118</v>
      </c>
      <c r="G107" s="1226" t="s">
        <v>2203</v>
      </c>
      <c r="H107" s="1226" t="s">
        <v>2469</v>
      </c>
      <c r="I107" s="1226" t="s">
        <v>2469</v>
      </c>
      <c r="J107" s="1234" t="s">
        <v>2203</v>
      </c>
      <c r="K107" s="1234" t="s">
        <v>2203</v>
      </c>
      <c r="L107" s="1234" t="s">
        <v>35</v>
      </c>
      <c r="M107" s="1234" t="s">
        <v>2118</v>
      </c>
      <c r="N107" s="1234" t="s">
        <v>2203</v>
      </c>
      <c r="O107" s="1234" t="s">
        <v>2469</v>
      </c>
      <c r="P107" s="1234" t="s">
        <v>2469</v>
      </c>
      <c r="Q107" s="1234">
        <v>3448850</v>
      </c>
      <c r="R107" s="1234">
        <v>0</v>
      </c>
      <c r="S107" s="1227">
        <v>0</v>
      </c>
      <c r="T107" s="1235">
        <v>0</v>
      </c>
      <c r="U107" s="1227">
        <v>4201485.3199999994</v>
      </c>
      <c r="V107" s="1228">
        <v>4201485.3199999994</v>
      </c>
      <c r="W107" s="1228">
        <v>0</v>
      </c>
      <c r="X107" s="1206"/>
      <c r="Y107" s="1206"/>
      <c r="Z107" s="1206"/>
      <c r="AA107" s="1206"/>
      <c r="AB107" s="1206"/>
      <c r="AC107" s="1206"/>
      <c r="AD107" s="1206"/>
      <c r="AE107" s="1206"/>
      <c r="AF107" s="1206"/>
      <c r="AG107" s="1229"/>
      <c r="AH107" s="1230"/>
      <c r="AI107" s="1231"/>
      <c r="AJ107" s="1232"/>
      <c r="AK107" s="1233"/>
      <c r="AL107" s="1229">
        <f>IF(COUNTIF(' LUMA Exhibit 2 (70)'!$A$7:$A$76,'Attachment A Withdrawn_TEST'!A67)=1,0,1)</f>
        <v>0</v>
      </c>
      <c r="AM107" s="1102"/>
    </row>
    <row r="108" spans="1:39" ht="15.75">
      <c r="A108" s="1272">
        <v>735677</v>
      </c>
      <c r="B108" s="1225" t="s">
        <v>15996</v>
      </c>
      <c r="C108" s="1226" t="s">
        <v>2203</v>
      </c>
      <c r="D108" s="1226" t="s">
        <v>2203</v>
      </c>
      <c r="E108" s="1226" t="s">
        <v>35</v>
      </c>
      <c r="F108" s="822" t="s">
        <v>2118</v>
      </c>
      <c r="G108" s="1226" t="s">
        <v>2203</v>
      </c>
      <c r="H108" s="1226" t="s">
        <v>2469</v>
      </c>
      <c r="I108" s="1226" t="s">
        <v>2469</v>
      </c>
      <c r="J108" s="1234" t="s">
        <v>2203</v>
      </c>
      <c r="K108" s="1234" t="s">
        <v>2203</v>
      </c>
      <c r="L108" s="1234" t="s">
        <v>35</v>
      </c>
      <c r="M108" s="1234" t="s">
        <v>2118</v>
      </c>
      <c r="N108" s="1234" t="s">
        <v>2203</v>
      </c>
      <c r="O108" s="1234" t="s">
        <v>2469</v>
      </c>
      <c r="P108" s="1234" t="s">
        <v>2469</v>
      </c>
      <c r="Q108" s="1234">
        <v>1935450</v>
      </c>
      <c r="R108" s="1234">
        <v>0</v>
      </c>
      <c r="S108" s="1227">
        <v>0</v>
      </c>
      <c r="T108" s="1235">
        <v>0</v>
      </c>
      <c r="U108" s="1227">
        <v>2320241.84</v>
      </c>
      <c r="V108" s="1228">
        <v>2320241.84</v>
      </c>
      <c r="W108" s="1228">
        <v>0</v>
      </c>
      <c r="X108" s="1206"/>
      <c r="Y108" s="1206"/>
      <c r="Z108" s="1206"/>
      <c r="AA108" s="1206"/>
      <c r="AB108" s="1206"/>
      <c r="AC108" s="1206"/>
      <c r="AD108" s="1206"/>
      <c r="AE108" s="1206"/>
      <c r="AF108" s="1206"/>
      <c r="AG108" s="1229"/>
      <c r="AH108" s="1230"/>
      <c r="AI108" s="1231"/>
      <c r="AJ108" s="1232"/>
      <c r="AK108" s="1233"/>
      <c r="AL108" s="1229">
        <f>IF(COUNTIF(' LUMA Exhibit 2 (70)'!$A$7:$A$76,'Attachment A Withdrawn_TEST'!A61)=1,0,1)</f>
        <v>0</v>
      </c>
      <c r="AM108" s="1102"/>
    </row>
    <row r="109" spans="1:39" ht="15.75">
      <c r="A109" s="1272">
        <v>735940</v>
      </c>
      <c r="B109" s="1225" t="s">
        <v>16002</v>
      </c>
      <c r="C109" s="1226" t="s">
        <v>2203</v>
      </c>
      <c r="D109" s="1226" t="s">
        <v>2203</v>
      </c>
      <c r="E109" s="1226" t="s">
        <v>35</v>
      </c>
      <c r="F109" s="822" t="s">
        <v>2118</v>
      </c>
      <c r="G109" s="1226" t="s">
        <v>2203</v>
      </c>
      <c r="H109" s="1226" t="s">
        <v>2469</v>
      </c>
      <c r="I109" s="1226" t="s">
        <v>2469</v>
      </c>
      <c r="J109" s="1234" t="s">
        <v>2203</v>
      </c>
      <c r="K109" s="1234" t="s">
        <v>2203</v>
      </c>
      <c r="L109" s="1234" t="s">
        <v>35</v>
      </c>
      <c r="M109" s="1234" t="s">
        <v>2118</v>
      </c>
      <c r="N109" s="1234" t="s">
        <v>2203</v>
      </c>
      <c r="O109" s="1234" t="s">
        <v>2469</v>
      </c>
      <c r="P109" s="1234" t="s">
        <v>2469</v>
      </c>
      <c r="Q109" s="1234">
        <v>1896350</v>
      </c>
      <c r="R109" s="1234">
        <v>0</v>
      </c>
      <c r="S109" s="1227">
        <v>0</v>
      </c>
      <c r="T109" s="1235">
        <v>0</v>
      </c>
      <c r="U109" s="1227">
        <v>2209801.11</v>
      </c>
      <c r="V109" s="1228">
        <v>2209801.11</v>
      </c>
      <c r="W109" s="1228">
        <v>0</v>
      </c>
      <c r="X109" s="1206"/>
      <c r="Y109" s="1206"/>
      <c r="Z109" s="1206"/>
      <c r="AA109" s="1206"/>
      <c r="AB109" s="1206"/>
      <c r="AC109" s="1206"/>
      <c r="AD109" s="1206"/>
      <c r="AE109" s="1206"/>
      <c r="AF109" s="1206"/>
      <c r="AG109" s="1229"/>
      <c r="AH109" s="1230"/>
      <c r="AI109" s="1231"/>
      <c r="AJ109" s="1232"/>
      <c r="AK109" s="1233"/>
      <c r="AL109" s="1229">
        <f>IF(COUNTIF(' LUMA Exhibit 2 (70)'!$A$7:$A$76,'Attachment A Withdrawn_TEST'!A63)=1,0,1)</f>
        <v>0</v>
      </c>
      <c r="AM109" s="1102"/>
    </row>
    <row r="110" spans="1:39" ht="15.75">
      <c r="A110" s="1272">
        <v>735952</v>
      </c>
      <c r="B110" s="1225" t="s">
        <v>16023</v>
      </c>
      <c r="C110" s="1226" t="s">
        <v>2203</v>
      </c>
      <c r="D110" s="1226" t="s">
        <v>2203</v>
      </c>
      <c r="E110" s="1226" t="s">
        <v>35</v>
      </c>
      <c r="F110" s="822" t="s">
        <v>2118</v>
      </c>
      <c r="G110" s="1226" t="s">
        <v>2203</v>
      </c>
      <c r="H110" s="1226" t="s">
        <v>2469</v>
      </c>
      <c r="I110" s="1226" t="s">
        <v>2469</v>
      </c>
      <c r="J110" s="1234" t="s">
        <v>2203</v>
      </c>
      <c r="K110" s="1234" t="s">
        <v>2203</v>
      </c>
      <c r="L110" s="1234" t="s">
        <v>35</v>
      </c>
      <c r="M110" s="1234" t="s">
        <v>2118</v>
      </c>
      <c r="N110" s="1234" t="s">
        <v>2203</v>
      </c>
      <c r="O110" s="1234" t="s">
        <v>2469</v>
      </c>
      <c r="P110" s="1234" t="s">
        <v>2469</v>
      </c>
      <c r="Q110" s="1234">
        <v>1597350</v>
      </c>
      <c r="R110" s="1234">
        <v>0</v>
      </c>
      <c r="S110" s="1227">
        <v>0</v>
      </c>
      <c r="T110" s="1235">
        <v>0</v>
      </c>
      <c r="U110" s="1227">
        <v>1966935.5099999998</v>
      </c>
      <c r="V110" s="1228">
        <v>1966935.5099999998</v>
      </c>
      <c r="W110" s="1228">
        <v>0</v>
      </c>
      <c r="X110" s="1206"/>
      <c r="Y110" s="1206"/>
      <c r="Z110" s="1206"/>
      <c r="AA110" s="1206"/>
      <c r="AB110" s="1206"/>
      <c r="AC110" s="1206"/>
      <c r="AD110" s="1206"/>
      <c r="AE110" s="1206"/>
      <c r="AF110" s="1206"/>
      <c r="AG110" s="1229"/>
      <c r="AH110" s="1230"/>
      <c r="AI110" s="1231"/>
      <c r="AJ110" s="1232"/>
      <c r="AK110" s="1233"/>
      <c r="AL110" s="1229">
        <f>IF(COUNTIF(' LUMA Exhibit 2 (70)'!$A$7:$A$76,'Attachment A Withdrawn_TEST'!A70)=1,0,1)</f>
        <v>0</v>
      </c>
      <c r="AM110" s="1102"/>
    </row>
    <row r="111" spans="1:39" ht="15.75">
      <c r="A111" s="1272">
        <v>735954</v>
      </c>
      <c r="B111" s="1225" t="s">
        <v>15969</v>
      </c>
      <c r="C111" s="1226" t="s">
        <v>2203</v>
      </c>
      <c r="D111" s="1226" t="s">
        <v>2203</v>
      </c>
      <c r="E111" s="1226" t="s">
        <v>35</v>
      </c>
      <c r="F111" s="822" t="s">
        <v>2118</v>
      </c>
      <c r="G111" s="1226" t="s">
        <v>2203</v>
      </c>
      <c r="H111" s="1226" t="s">
        <v>2469</v>
      </c>
      <c r="I111" s="1226" t="s">
        <v>2469</v>
      </c>
      <c r="J111" s="1234" t="s">
        <v>2203</v>
      </c>
      <c r="K111" s="1234" t="s">
        <v>2203</v>
      </c>
      <c r="L111" s="1234" t="s">
        <v>35</v>
      </c>
      <c r="M111" s="1234" t="s">
        <v>2118</v>
      </c>
      <c r="N111" s="1234" t="s">
        <v>2203</v>
      </c>
      <c r="O111" s="1234" t="s">
        <v>2469</v>
      </c>
      <c r="P111" s="1234" t="s">
        <v>2469</v>
      </c>
      <c r="Q111" s="1234">
        <v>1817000</v>
      </c>
      <c r="R111" s="1234">
        <v>0</v>
      </c>
      <c r="S111" s="1227">
        <v>0</v>
      </c>
      <c r="T111" s="1235">
        <v>0</v>
      </c>
      <c r="U111" s="1227">
        <v>2068430.1800000002</v>
      </c>
      <c r="V111" s="1228">
        <v>2068430.1800000002</v>
      </c>
      <c r="W111" s="1228">
        <v>0</v>
      </c>
      <c r="X111" s="1206"/>
      <c r="Y111" s="1206"/>
      <c r="Z111" s="1206"/>
      <c r="AA111" s="1206"/>
      <c r="AB111" s="1206"/>
      <c r="AC111" s="1206"/>
      <c r="AD111" s="1206"/>
      <c r="AE111" s="1206"/>
      <c r="AF111" s="1206"/>
      <c r="AG111" s="1229"/>
      <c r="AH111" s="1230"/>
      <c r="AI111" s="1231"/>
      <c r="AJ111" s="1232"/>
      <c r="AK111" s="1233"/>
      <c r="AL111" s="1229">
        <f>IF(COUNTIF(' LUMA Exhibit 2 (70)'!$A$7:$A$76,'Attachment A Withdrawn_TEST'!A52)=1,0,1)</f>
        <v>0</v>
      </c>
      <c r="AM111" s="1102"/>
    </row>
    <row r="112" spans="1:39" ht="15.75">
      <c r="A112" s="1272">
        <v>735959</v>
      </c>
      <c r="B112" s="1225" t="s">
        <v>16053</v>
      </c>
      <c r="C112" s="1226" t="s">
        <v>2203</v>
      </c>
      <c r="D112" s="1226" t="s">
        <v>2203</v>
      </c>
      <c r="E112" s="1226" t="s">
        <v>35</v>
      </c>
      <c r="F112" s="822" t="s">
        <v>2118</v>
      </c>
      <c r="G112" s="1226" t="s">
        <v>2203</v>
      </c>
      <c r="H112" s="1226" t="s">
        <v>2469</v>
      </c>
      <c r="I112" s="1226" t="s">
        <v>2469</v>
      </c>
      <c r="J112" s="1234" t="s">
        <v>2203</v>
      </c>
      <c r="K112" s="1234" t="s">
        <v>2203</v>
      </c>
      <c r="L112" s="1234" t="s">
        <v>35</v>
      </c>
      <c r="M112" s="1234" t="s">
        <v>2118</v>
      </c>
      <c r="N112" s="1234" t="s">
        <v>2203</v>
      </c>
      <c r="O112" s="1234" t="s">
        <v>2469</v>
      </c>
      <c r="P112" s="1234" t="s">
        <v>2469</v>
      </c>
      <c r="Q112" s="1234">
        <v>1317900</v>
      </c>
      <c r="R112" s="1234">
        <v>0</v>
      </c>
      <c r="S112" s="1227">
        <v>0</v>
      </c>
      <c r="T112" s="1235">
        <v>0</v>
      </c>
      <c r="U112" s="1227">
        <v>1618391.01</v>
      </c>
      <c r="V112" s="1228">
        <v>1618391.01</v>
      </c>
      <c r="W112" s="1228">
        <v>0</v>
      </c>
      <c r="X112" s="1206"/>
      <c r="Y112" s="1206"/>
      <c r="Z112" s="1206"/>
      <c r="AA112" s="1206"/>
      <c r="AB112" s="1206"/>
      <c r="AC112" s="1206"/>
      <c r="AD112" s="1206"/>
      <c r="AE112" s="1206"/>
      <c r="AF112" s="1206"/>
      <c r="AG112" s="1229"/>
      <c r="AH112" s="1230"/>
      <c r="AI112" s="1231"/>
      <c r="AJ112" s="1232"/>
      <c r="AK112" s="1233"/>
      <c r="AL112" s="1229">
        <f>IF(COUNTIF(' LUMA Exhibit 2 (70)'!$A$7:$A$76,'Attachment A Withdrawn_TEST'!A80)=1,0,1)</f>
        <v>0</v>
      </c>
      <c r="AM112" s="1245"/>
    </row>
    <row r="113" spans="1:39" ht="15.75">
      <c r="A113" s="1272">
        <v>735960</v>
      </c>
      <c r="B113" s="1225" t="s">
        <v>15999</v>
      </c>
      <c r="C113" s="1226" t="s">
        <v>2203</v>
      </c>
      <c r="D113" s="1226" t="s">
        <v>2203</v>
      </c>
      <c r="E113" s="1226" t="s">
        <v>35</v>
      </c>
      <c r="F113" s="822" t="s">
        <v>2118</v>
      </c>
      <c r="G113" s="1226" t="s">
        <v>2203</v>
      </c>
      <c r="H113" s="1226" t="s">
        <v>2469</v>
      </c>
      <c r="I113" s="1226" t="s">
        <v>2469</v>
      </c>
      <c r="J113" s="1234" t="s">
        <v>2203</v>
      </c>
      <c r="K113" s="1234" t="s">
        <v>2203</v>
      </c>
      <c r="L113" s="1234" t="s">
        <v>35</v>
      </c>
      <c r="M113" s="1234" t="s">
        <v>2118</v>
      </c>
      <c r="N113" s="1234" t="s">
        <v>2203</v>
      </c>
      <c r="O113" s="1234" t="s">
        <v>2469</v>
      </c>
      <c r="P113" s="1234" t="s">
        <v>2469</v>
      </c>
      <c r="Q113" s="1234">
        <v>1461650</v>
      </c>
      <c r="R113" s="1234">
        <v>0</v>
      </c>
      <c r="S113" s="1227">
        <v>0</v>
      </c>
      <c r="T113" s="1235">
        <v>0</v>
      </c>
      <c r="U113" s="1227">
        <v>1773434.53</v>
      </c>
      <c r="V113" s="1228">
        <v>1773434.53</v>
      </c>
      <c r="W113" s="1228">
        <v>0</v>
      </c>
      <c r="X113" s="1206"/>
      <c r="Y113" s="1206"/>
      <c r="Z113" s="1206"/>
      <c r="AA113" s="1206"/>
      <c r="AB113" s="1206"/>
      <c r="AC113" s="1206"/>
      <c r="AD113" s="1206"/>
      <c r="AE113" s="1206"/>
      <c r="AF113" s="1206"/>
      <c r="AG113" s="1229"/>
      <c r="AH113" s="1230"/>
      <c r="AI113" s="1231"/>
      <c r="AJ113" s="1232"/>
      <c r="AK113" s="1233"/>
      <c r="AL113" s="1229">
        <f>IF(COUNTIF(' LUMA Exhibit 2 (70)'!$A$7:$A$76,'Attachment A Withdrawn_TEST'!A62)=1,0,1)</f>
        <v>0</v>
      </c>
      <c r="AM113" s="1102"/>
    </row>
    <row r="114" spans="1:39" ht="15.75">
      <c r="A114" s="1272">
        <v>737699</v>
      </c>
      <c r="B114" s="1225" t="s">
        <v>16044</v>
      </c>
      <c r="C114" s="1226" t="s">
        <v>2203</v>
      </c>
      <c r="D114" s="1226" t="s">
        <v>2203</v>
      </c>
      <c r="E114" s="1226" t="s">
        <v>35</v>
      </c>
      <c r="F114" s="822" t="s">
        <v>2118</v>
      </c>
      <c r="G114" s="1226" t="s">
        <v>2203</v>
      </c>
      <c r="H114" s="1226" t="s">
        <v>2469</v>
      </c>
      <c r="I114" s="1226" t="s">
        <v>2469</v>
      </c>
      <c r="J114" s="1234" t="s">
        <v>2203</v>
      </c>
      <c r="K114" s="1234" t="s">
        <v>2203</v>
      </c>
      <c r="L114" s="1234" t="s">
        <v>35</v>
      </c>
      <c r="M114" s="1234" t="s">
        <v>2118</v>
      </c>
      <c r="N114" s="1234" t="s">
        <v>2203</v>
      </c>
      <c r="O114" s="1234" t="s">
        <v>2469</v>
      </c>
      <c r="P114" s="1234" t="s">
        <v>2469</v>
      </c>
      <c r="Q114" s="1234">
        <v>1058000</v>
      </c>
      <c r="R114" s="1234">
        <v>0</v>
      </c>
      <c r="S114" s="1227">
        <v>0</v>
      </c>
      <c r="T114" s="1235">
        <v>0</v>
      </c>
      <c r="U114" s="1227">
        <v>1279137.3500000001</v>
      </c>
      <c r="V114" s="1228">
        <v>1279137.3500000001</v>
      </c>
      <c r="W114" s="1228">
        <v>0</v>
      </c>
      <c r="X114" s="1206"/>
      <c r="Y114" s="1206"/>
      <c r="Z114" s="1206"/>
      <c r="AA114" s="1206"/>
      <c r="AB114" s="1206"/>
      <c r="AC114" s="1206"/>
      <c r="AD114" s="1206"/>
      <c r="AE114" s="1206"/>
      <c r="AF114" s="1206"/>
      <c r="AG114" s="1229"/>
      <c r="AH114" s="1230"/>
      <c r="AI114" s="1231"/>
      <c r="AJ114" s="1232"/>
      <c r="AK114" s="1233"/>
      <c r="AL114" s="1229">
        <f>IF(COUNTIF(' LUMA Exhibit 2 (70)'!$A$7:$A$76,'Attachment A Withdrawn_TEST'!A77)=1,0,1)</f>
        <v>0</v>
      </c>
      <c r="AM114" s="1245"/>
    </row>
    <row r="115" spans="1:39" ht="15.75">
      <c r="A115" s="1272">
        <v>737707</v>
      </c>
      <c r="B115" s="1225" t="s">
        <v>15990</v>
      </c>
      <c r="C115" s="1226" t="s">
        <v>2203</v>
      </c>
      <c r="D115" s="1226" t="s">
        <v>2203</v>
      </c>
      <c r="E115" s="1226" t="s">
        <v>35</v>
      </c>
      <c r="F115" s="822" t="s">
        <v>2118</v>
      </c>
      <c r="G115" s="1226" t="s">
        <v>2203</v>
      </c>
      <c r="H115" s="1226" t="s">
        <v>2469</v>
      </c>
      <c r="I115" s="1226" t="s">
        <v>2469</v>
      </c>
      <c r="J115" s="1234" t="s">
        <v>2203</v>
      </c>
      <c r="K115" s="1234" t="s">
        <v>2203</v>
      </c>
      <c r="L115" s="1234" t="s">
        <v>35</v>
      </c>
      <c r="M115" s="1234" t="s">
        <v>2118</v>
      </c>
      <c r="N115" s="1234" t="s">
        <v>2203</v>
      </c>
      <c r="O115" s="1234" t="s">
        <v>2469</v>
      </c>
      <c r="P115" s="1234" t="s">
        <v>2469</v>
      </c>
      <c r="Q115" s="1234">
        <v>2219500</v>
      </c>
      <c r="R115" s="1234">
        <v>0</v>
      </c>
      <c r="S115" s="1227">
        <v>0</v>
      </c>
      <c r="T115" s="1235">
        <v>0</v>
      </c>
      <c r="U115" s="1227">
        <v>2584072.61</v>
      </c>
      <c r="V115" s="1228">
        <v>2584072.61</v>
      </c>
      <c r="W115" s="1228">
        <v>0</v>
      </c>
      <c r="X115" s="1206"/>
      <c r="Y115" s="1206"/>
      <c r="Z115" s="1206"/>
      <c r="AA115" s="1206"/>
      <c r="AB115" s="1206"/>
      <c r="AC115" s="1206"/>
      <c r="AD115" s="1206"/>
      <c r="AE115" s="1206"/>
      <c r="AF115" s="1206"/>
      <c r="AG115" s="1229"/>
      <c r="AH115" s="1230"/>
      <c r="AI115" s="1231"/>
      <c r="AJ115" s="1232"/>
      <c r="AK115" s="1233"/>
      <c r="AL115" s="1229">
        <f>IF(COUNTIF(' LUMA Exhibit 2 (70)'!$A$7:$A$76,'Attachment A Withdrawn_TEST'!A59)=1,0,1)</f>
        <v>0</v>
      </c>
      <c r="AM115" s="1102"/>
    </row>
    <row r="116" spans="1:39" ht="15.75">
      <c r="A116" s="1272">
        <v>737712</v>
      </c>
      <c r="B116" s="1225" t="s">
        <v>16008</v>
      </c>
      <c r="C116" s="1226" t="s">
        <v>2203</v>
      </c>
      <c r="D116" s="1226" t="s">
        <v>2203</v>
      </c>
      <c r="E116" s="1226" t="s">
        <v>35</v>
      </c>
      <c r="F116" s="822" t="s">
        <v>2118</v>
      </c>
      <c r="G116" s="1226" t="s">
        <v>2203</v>
      </c>
      <c r="H116" s="1226" t="s">
        <v>2469</v>
      </c>
      <c r="I116" s="1226" t="s">
        <v>2469</v>
      </c>
      <c r="J116" s="1234" t="s">
        <v>2203</v>
      </c>
      <c r="K116" s="1234" t="s">
        <v>2203</v>
      </c>
      <c r="L116" s="1234" t="s">
        <v>35</v>
      </c>
      <c r="M116" s="1234" t="s">
        <v>2118</v>
      </c>
      <c r="N116" s="1234" t="s">
        <v>2203</v>
      </c>
      <c r="O116" s="1234" t="s">
        <v>2469</v>
      </c>
      <c r="P116" s="1234" t="s">
        <v>2469</v>
      </c>
      <c r="Q116" s="1234">
        <v>7826900</v>
      </c>
      <c r="R116" s="1234">
        <v>0</v>
      </c>
      <c r="S116" s="1227">
        <v>0</v>
      </c>
      <c r="T116" s="1235">
        <v>0</v>
      </c>
      <c r="U116" s="1227">
        <v>8930186.5300000012</v>
      </c>
      <c r="V116" s="1228">
        <v>8930186.5300000012</v>
      </c>
      <c r="W116" s="1228">
        <v>0</v>
      </c>
      <c r="X116" s="1206"/>
      <c r="Y116" s="1206"/>
      <c r="Z116" s="1206"/>
      <c r="AA116" s="1206"/>
      <c r="AB116" s="1206"/>
      <c r="AC116" s="1206"/>
      <c r="AD116" s="1206"/>
      <c r="AE116" s="1206"/>
      <c r="AF116" s="1206"/>
      <c r="AG116" s="1229"/>
      <c r="AH116" s="1230"/>
      <c r="AI116" s="1231"/>
      <c r="AJ116" s="1232"/>
      <c r="AK116" s="1233"/>
      <c r="AL116" s="1229">
        <f>IF(COUNTIF(' LUMA Exhibit 2 (70)'!$A$7:$A$76,'Attachment A Withdrawn_TEST'!A65)=1,0,1)</f>
        <v>0</v>
      </c>
      <c r="AM116" s="1102"/>
    </row>
    <row r="117" spans="1:39" ht="15.75">
      <c r="A117" s="1272">
        <v>737798</v>
      </c>
      <c r="B117" s="1225" t="s">
        <v>16041</v>
      </c>
      <c r="C117" s="1226" t="s">
        <v>2203</v>
      </c>
      <c r="D117" s="1226" t="s">
        <v>2203</v>
      </c>
      <c r="E117" s="1226" t="s">
        <v>35</v>
      </c>
      <c r="F117" s="822" t="s">
        <v>2118</v>
      </c>
      <c r="G117" s="1226" t="s">
        <v>2203</v>
      </c>
      <c r="H117" s="1226" t="s">
        <v>2469</v>
      </c>
      <c r="I117" s="1226" t="s">
        <v>2469</v>
      </c>
      <c r="J117" s="1234" t="s">
        <v>2203</v>
      </c>
      <c r="K117" s="1234" t="s">
        <v>2203</v>
      </c>
      <c r="L117" s="1234" t="s">
        <v>35</v>
      </c>
      <c r="M117" s="1234" t="s">
        <v>2118</v>
      </c>
      <c r="N117" s="1234" t="s">
        <v>2203</v>
      </c>
      <c r="O117" s="1234" t="s">
        <v>2469</v>
      </c>
      <c r="P117" s="1234" t="s">
        <v>2469</v>
      </c>
      <c r="Q117" s="1234">
        <v>1212100</v>
      </c>
      <c r="R117" s="1234">
        <v>0</v>
      </c>
      <c r="S117" s="1227">
        <v>0</v>
      </c>
      <c r="T117" s="1235">
        <v>0</v>
      </c>
      <c r="U117" s="1227">
        <v>1451193.65</v>
      </c>
      <c r="V117" s="1228">
        <v>1451193.65</v>
      </c>
      <c r="W117" s="1228">
        <v>0</v>
      </c>
      <c r="X117" s="1206"/>
      <c r="Y117" s="1206"/>
      <c r="Z117" s="1206"/>
      <c r="AA117" s="1206"/>
      <c r="AB117" s="1206"/>
      <c r="AC117" s="1206"/>
      <c r="AD117" s="1206"/>
      <c r="AE117" s="1206"/>
      <c r="AF117" s="1206"/>
      <c r="AG117" s="1229"/>
      <c r="AH117" s="1230"/>
      <c r="AI117" s="1231"/>
      <c r="AJ117" s="1232"/>
      <c r="AK117" s="1233"/>
      <c r="AL117" s="1229">
        <f>IF(COUNTIF(' LUMA Exhibit 2 (70)'!$A$7:$A$76,'Attachment A Withdrawn_TEST'!A76)=1,0,1)</f>
        <v>0</v>
      </c>
      <c r="AM117" s="1102"/>
    </row>
    <row r="118" spans="1:39" ht="15.75">
      <c r="A118" s="799">
        <v>737804</v>
      </c>
      <c r="B118" s="1225" t="s">
        <v>15987</v>
      </c>
      <c r="C118" s="1226" t="s">
        <v>2203</v>
      </c>
      <c r="D118" s="1226" t="s">
        <v>2203</v>
      </c>
      <c r="E118" s="1226" t="s">
        <v>35</v>
      </c>
      <c r="F118" s="822" t="s">
        <v>2118</v>
      </c>
      <c r="G118" s="1226" t="s">
        <v>2203</v>
      </c>
      <c r="H118" s="1226" t="s">
        <v>2469</v>
      </c>
      <c r="I118" s="1226" t="s">
        <v>2469</v>
      </c>
      <c r="J118" s="1234" t="s">
        <v>2203</v>
      </c>
      <c r="K118" s="1234" t="s">
        <v>2203</v>
      </c>
      <c r="L118" s="1234" t="s">
        <v>35</v>
      </c>
      <c r="M118" s="1234" t="s">
        <v>2118</v>
      </c>
      <c r="N118" s="1234" t="s">
        <v>2203</v>
      </c>
      <c r="O118" s="1234" t="s">
        <v>2469</v>
      </c>
      <c r="P118" s="1234" t="s">
        <v>2469</v>
      </c>
      <c r="Q118" s="1234">
        <v>1788250</v>
      </c>
      <c r="R118" s="1234">
        <v>0</v>
      </c>
      <c r="S118" s="1227">
        <v>0</v>
      </c>
      <c r="T118" s="1235">
        <v>0</v>
      </c>
      <c r="U118" s="1227">
        <v>2067779.5699999998</v>
      </c>
      <c r="V118" s="1228">
        <v>2067779.5699999998</v>
      </c>
      <c r="W118" s="1228">
        <v>0</v>
      </c>
      <c r="X118" s="1206"/>
      <c r="Y118" s="1206"/>
      <c r="Z118" s="1206"/>
      <c r="AA118" s="1206"/>
      <c r="AB118" s="1206"/>
      <c r="AC118" s="1206"/>
      <c r="AD118" s="1206"/>
      <c r="AE118" s="1206"/>
      <c r="AF118" s="1206"/>
      <c r="AG118" s="1229"/>
      <c r="AH118" s="1230"/>
      <c r="AI118" s="1231"/>
      <c r="AJ118" s="1232"/>
      <c r="AK118" s="1233"/>
      <c r="AL118" s="1229">
        <f>IF(COUNTIF(' LUMA Exhibit 2 (70)'!$A$7:$A$76,'Attachment A Withdrawn_TEST'!A58)=1,0,1)</f>
        <v>0</v>
      </c>
      <c r="AM118" s="1102"/>
    </row>
    <row r="119" spans="1:39" ht="15.75">
      <c r="A119" s="800">
        <v>746108</v>
      </c>
      <c r="B119" s="1225" t="s">
        <v>15955</v>
      </c>
      <c r="C119" s="1226" t="s">
        <v>2203</v>
      </c>
      <c r="D119" s="1226" t="s">
        <v>2203</v>
      </c>
      <c r="E119" s="1226" t="s">
        <v>35</v>
      </c>
      <c r="F119" s="822" t="s">
        <v>2118</v>
      </c>
      <c r="G119" s="1226" t="s">
        <v>2203</v>
      </c>
      <c r="H119" s="1226" t="s">
        <v>2469</v>
      </c>
      <c r="I119" s="1226" t="s">
        <v>2469</v>
      </c>
      <c r="J119" s="1234" t="s">
        <v>2203</v>
      </c>
      <c r="K119" s="1234" t="s">
        <v>2203</v>
      </c>
      <c r="L119" s="1234" t="s">
        <v>35</v>
      </c>
      <c r="M119" s="1234" t="s">
        <v>2118</v>
      </c>
      <c r="N119" s="1234" t="s">
        <v>2203</v>
      </c>
      <c r="O119" s="1234" t="s">
        <v>2469</v>
      </c>
      <c r="P119" s="1234" t="s">
        <v>2469</v>
      </c>
      <c r="Q119" s="1234">
        <v>7814250</v>
      </c>
      <c r="R119" s="1234">
        <v>0</v>
      </c>
      <c r="S119" s="1227">
        <v>0</v>
      </c>
      <c r="T119" s="1235">
        <v>0</v>
      </c>
      <c r="U119" s="1227">
        <v>8639420.9100000001</v>
      </c>
      <c r="V119" s="1228">
        <v>8639420.9100000001</v>
      </c>
      <c r="W119" s="1228">
        <v>0</v>
      </c>
      <c r="X119" s="1206"/>
      <c r="Y119" s="1206"/>
      <c r="Z119" s="1206"/>
      <c r="AA119" s="1206"/>
      <c r="AB119" s="1206"/>
      <c r="AC119" s="1206"/>
      <c r="AD119" s="1206"/>
      <c r="AE119" s="1206"/>
      <c r="AF119" s="1206"/>
      <c r="AG119" s="1229"/>
      <c r="AH119" s="1230"/>
      <c r="AI119" s="1231"/>
      <c r="AJ119" s="1232"/>
      <c r="AK119" s="1233"/>
      <c r="AL119" s="1229">
        <f>IF(COUNTIF(' LUMA Exhibit 2 (70)'!$A$7:$A$76,'Attachment A Withdrawn_TEST'!A47)=1,0,1)</f>
        <v>1</v>
      </c>
      <c r="AM119" s="1102"/>
    </row>
    <row r="120" spans="1:39" ht="15.75">
      <c r="A120" s="800">
        <v>746111</v>
      </c>
      <c r="B120" s="1225" t="s">
        <v>15961</v>
      </c>
      <c r="C120" s="1226" t="s">
        <v>2203</v>
      </c>
      <c r="D120" s="1226" t="s">
        <v>2203</v>
      </c>
      <c r="E120" s="1226" t="s">
        <v>35</v>
      </c>
      <c r="F120" s="822" t="s">
        <v>2118</v>
      </c>
      <c r="G120" s="1226" t="s">
        <v>2203</v>
      </c>
      <c r="H120" s="1226" t="s">
        <v>2469</v>
      </c>
      <c r="I120" s="1226" t="s">
        <v>2469</v>
      </c>
      <c r="J120" s="1234" t="s">
        <v>2203</v>
      </c>
      <c r="K120" s="1234" t="s">
        <v>2203</v>
      </c>
      <c r="L120" s="1234" t="s">
        <v>35</v>
      </c>
      <c r="M120" s="1234" t="s">
        <v>2118</v>
      </c>
      <c r="N120" s="1234" t="s">
        <v>2203</v>
      </c>
      <c r="O120" s="1234" t="s">
        <v>2469</v>
      </c>
      <c r="P120" s="1234" t="s">
        <v>2469</v>
      </c>
      <c r="Q120" s="1234">
        <v>3646650</v>
      </c>
      <c r="R120" s="1234">
        <v>0</v>
      </c>
      <c r="S120" s="1227">
        <v>0</v>
      </c>
      <c r="T120" s="1235">
        <v>0</v>
      </c>
      <c r="U120" s="1227">
        <v>4154938.9699999997</v>
      </c>
      <c r="V120" s="1228">
        <v>4154938.9699999997</v>
      </c>
      <c r="W120" s="1228">
        <v>0</v>
      </c>
      <c r="X120" s="1206"/>
      <c r="Y120" s="1206"/>
      <c r="Z120" s="1206"/>
      <c r="AA120" s="1206"/>
      <c r="AB120" s="1206"/>
      <c r="AC120" s="1206"/>
      <c r="AD120" s="1206"/>
      <c r="AE120" s="1206"/>
      <c r="AF120" s="1206"/>
      <c r="AG120" s="1229"/>
      <c r="AH120" s="1230"/>
      <c r="AI120" s="1231"/>
      <c r="AJ120" s="1232"/>
      <c r="AK120" s="1233"/>
      <c r="AL120" s="1229">
        <f>IF(COUNTIF(' LUMA Exhibit 2 (70)'!$A$7:$A$76,'Attachment A Withdrawn_TEST'!A49)=1,0,1)</f>
        <v>1</v>
      </c>
      <c r="AM120" s="1102"/>
    </row>
    <row r="121" spans="1:39" ht="15.75">
      <c r="A121" s="1224" t="s">
        <v>21408</v>
      </c>
      <c r="B121" s="1225" t="s">
        <v>2570</v>
      </c>
      <c r="C121" s="1237" t="s">
        <v>2209</v>
      </c>
      <c r="D121" s="1226" t="s">
        <v>2209</v>
      </c>
      <c r="E121" s="1226" t="s">
        <v>2128</v>
      </c>
      <c r="F121" s="801" t="s">
        <v>2127</v>
      </c>
      <c r="G121" s="1226" t="s">
        <v>2203</v>
      </c>
      <c r="H121" s="1226" t="s">
        <v>2469</v>
      </c>
      <c r="I121" s="1226" t="s">
        <v>2469</v>
      </c>
      <c r="J121" s="1206" t="s">
        <v>2209</v>
      </c>
      <c r="K121" s="1206" t="s">
        <v>2209</v>
      </c>
      <c r="L121" s="1206" t="s">
        <v>2128</v>
      </c>
      <c r="M121" s="1206" t="s">
        <v>2127</v>
      </c>
      <c r="N121" s="1206" t="s">
        <v>2203</v>
      </c>
      <c r="O121" s="1206" t="s">
        <v>2469</v>
      </c>
      <c r="P121" s="1206" t="s">
        <v>2469</v>
      </c>
      <c r="Q121" s="1206">
        <v>9069707.7019513529</v>
      </c>
      <c r="R121" s="1206">
        <v>4349479.6255807169</v>
      </c>
      <c r="S121" s="1227">
        <v>1706844.8419175697</v>
      </c>
      <c r="T121" s="1227">
        <v>431056.67104596895</v>
      </c>
      <c r="U121" s="1227">
        <v>16057251.980040908</v>
      </c>
      <c r="V121" s="1227">
        <v>11168379.907871567</v>
      </c>
      <c r="W121" s="1231">
        <v>4888872.0721693402</v>
      </c>
      <c r="X121" s="1206"/>
      <c r="Y121" s="1206"/>
      <c r="Z121" s="1206"/>
      <c r="AA121" s="1206"/>
      <c r="AB121" s="1206"/>
      <c r="AC121" s="1206"/>
      <c r="AD121" s="1206"/>
      <c r="AE121" s="1206"/>
      <c r="AF121" s="1206"/>
      <c r="AG121" s="1229"/>
      <c r="AH121" s="1230"/>
      <c r="AI121" s="1231"/>
      <c r="AJ121" s="1232"/>
      <c r="AK121" s="1233"/>
      <c r="AL121" s="1229">
        <f>IF(COUNTIF(' LUMA Exhibit 2 (70)'!$A$7:$A$76,'Attachment A Withdrawn_TEST'!A207)=1,0,1)</f>
        <v>0</v>
      </c>
      <c r="AM121" s="1102"/>
    </row>
    <row r="122" spans="1:39" ht="15.75">
      <c r="A122" s="1224" t="s">
        <v>21409</v>
      </c>
      <c r="B122" s="1225" t="s">
        <v>2565</v>
      </c>
      <c r="C122" s="1237" t="s">
        <v>2209</v>
      </c>
      <c r="D122" s="1226" t="s">
        <v>2209</v>
      </c>
      <c r="E122" s="1226" t="s">
        <v>2128</v>
      </c>
      <c r="F122" s="801" t="s">
        <v>2127</v>
      </c>
      <c r="G122" s="1226" t="s">
        <v>2203</v>
      </c>
      <c r="H122" s="1226" t="s">
        <v>2469</v>
      </c>
      <c r="I122" s="1226" t="s">
        <v>2469</v>
      </c>
      <c r="J122" s="1206" t="s">
        <v>2209</v>
      </c>
      <c r="K122" s="1206" t="s">
        <v>2209</v>
      </c>
      <c r="L122" s="1206" t="s">
        <v>2128</v>
      </c>
      <c r="M122" s="1206" t="s">
        <v>2127</v>
      </c>
      <c r="N122" s="1206" t="s">
        <v>2203</v>
      </c>
      <c r="O122" s="1206" t="s">
        <v>2469</v>
      </c>
      <c r="P122" s="1206" t="s">
        <v>2469</v>
      </c>
      <c r="Q122" s="1206">
        <v>5467624.974261946</v>
      </c>
      <c r="R122" s="1206">
        <v>2622060.6228304422</v>
      </c>
      <c r="S122" s="1227">
        <v>1029095.8983815617</v>
      </c>
      <c r="T122" s="1227">
        <v>259726.64019409925</v>
      </c>
      <c r="U122" s="1227">
        <v>9680028.8200000003</v>
      </c>
      <c r="V122" s="1227">
        <v>6732931.9117885893</v>
      </c>
      <c r="W122" s="1231">
        <v>2947096.90821141</v>
      </c>
      <c r="X122" s="1206"/>
      <c r="Y122" s="1206"/>
      <c r="Z122" s="1206"/>
      <c r="AA122" s="1206"/>
      <c r="AB122" s="1206"/>
      <c r="AC122" s="1206"/>
      <c r="AD122" s="1206"/>
      <c r="AE122" s="1206"/>
      <c r="AF122" s="1206"/>
      <c r="AG122" s="1229"/>
      <c r="AH122" s="1230"/>
      <c r="AI122" s="1231"/>
      <c r="AJ122" s="1232"/>
      <c r="AK122" s="1233"/>
      <c r="AL122" s="1229">
        <f>IF(COUNTIF(' LUMA Exhibit 2 (70)'!$A$7:$A$76,'Attachment A Withdrawn_TEST'!A179)=1,0,1)</f>
        <v>1</v>
      </c>
      <c r="AM122" s="1102"/>
    </row>
    <row r="123" spans="1:39" ht="15.75">
      <c r="A123" s="1224" t="s">
        <v>21410</v>
      </c>
      <c r="B123" s="1225" t="s">
        <v>2566</v>
      </c>
      <c r="C123" s="1237" t="s">
        <v>2209</v>
      </c>
      <c r="D123" s="1226" t="s">
        <v>2209</v>
      </c>
      <c r="E123" s="1226" t="s">
        <v>2128</v>
      </c>
      <c r="F123" s="801" t="s">
        <v>2127</v>
      </c>
      <c r="G123" s="1226" t="s">
        <v>2203</v>
      </c>
      <c r="H123" s="1226" t="s">
        <v>2469</v>
      </c>
      <c r="I123" s="1226" t="s">
        <v>2469</v>
      </c>
      <c r="J123" s="1206" t="s">
        <v>2209</v>
      </c>
      <c r="K123" s="1206" t="s">
        <v>2209</v>
      </c>
      <c r="L123" s="1206" t="s">
        <v>2128</v>
      </c>
      <c r="M123" s="1206" t="s">
        <v>2127</v>
      </c>
      <c r="N123" s="1206" t="s">
        <v>2203</v>
      </c>
      <c r="O123" s="1206" t="s">
        <v>2469</v>
      </c>
      <c r="P123" s="1206" t="s">
        <v>2469</v>
      </c>
      <c r="Q123" s="1206">
        <v>5467624.974261946</v>
      </c>
      <c r="R123" s="1206">
        <v>2622060.6228304422</v>
      </c>
      <c r="S123" s="1227">
        <v>1029095.8983815617</v>
      </c>
      <c r="T123" s="1227">
        <v>259726.64019409925</v>
      </c>
      <c r="U123" s="1227">
        <v>9680028.8200000003</v>
      </c>
      <c r="V123" s="1227">
        <v>6732931.9117885893</v>
      </c>
      <c r="W123" s="1231">
        <v>2947096.90821141</v>
      </c>
      <c r="X123" s="1206"/>
      <c r="Y123" s="1206"/>
      <c r="Z123" s="1206"/>
      <c r="AA123" s="1206"/>
      <c r="AB123" s="1206"/>
      <c r="AC123" s="1206"/>
      <c r="AD123" s="1206"/>
      <c r="AE123" s="1206"/>
      <c r="AF123" s="1206"/>
      <c r="AG123" s="1229"/>
      <c r="AH123" s="1230"/>
      <c r="AI123" s="1231"/>
      <c r="AJ123" s="1232"/>
      <c r="AK123" s="1233"/>
      <c r="AL123" s="1229">
        <f>IF(COUNTIF(' LUMA Exhibit 2 (70)'!$A$7:$A$76,'Attachment A Withdrawn_TEST'!A189)=1,0,1)</f>
        <v>1</v>
      </c>
      <c r="AM123" s="1102"/>
    </row>
    <row r="124" spans="1:39" ht="15.75">
      <c r="A124" s="1224" t="s">
        <v>21411</v>
      </c>
      <c r="B124" s="1225" t="s">
        <v>2567</v>
      </c>
      <c r="C124" s="1237" t="s">
        <v>2209</v>
      </c>
      <c r="D124" s="1226" t="s">
        <v>2209</v>
      </c>
      <c r="E124" s="1226" t="s">
        <v>2128</v>
      </c>
      <c r="F124" s="801" t="s">
        <v>2127</v>
      </c>
      <c r="G124" s="1226" t="s">
        <v>2203</v>
      </c>
      <c r="H124" s="1226" t="s">
        <v>2469</v>
      </c>
      <c r="I124" s="1226" t="s">
        <v>2469</v>
      </c>
      <c r="J124" s="1206" t="s">
        <v>2209</v>
      </c>
      <c r="K124" s="1206" t="s">
        <v>2209</v>
      </c>
      <c r="L124" s="1206" t="s">
        <v>2128</v>
      </c>
      <c r="M124" s="1206" t="s">
        <v>2127</v>
      </c>
      <c r="N124" s="1206" t="s">
        <v>2203</v>
      </c>
      <c r="O124" s="1206" t="s">
        <v>2469</v>
      </c>
      <c r="P124" s="1206" t="s">
        <v>2469</v>
      </c>
      <c r="Q124" s="1206">
        <v>5467624.974261946</v>
      </c>
      <c r="R124" s="1206">
        <v>2622060.6228304422</v>
      </c>
      <c r="S124" s="1227">
        <v>1029095.8983815617</v>
      </c>
      <c r="T124" s="1227">
        <v>259726.64019409925</v>
      </c>
      <c r="U124" s="1227">
        <v>9680028.8200000003</v>
      </c>
      <c r="V124" s="1227">
        <v>6732931.9117885893</v>
      </c>
      <c r="W124" s="1231">
        <v>2947096.90821141</v>
      </c>
      <c r="X124" s="1206"/>
      <c r="Y124" s="1206"/>
      <c r="Z124" s="1206"/>
      <c r="AA124" s="1206"/>
      <c r="AB124" s="1206"/>
      <c r="AC124" s="1206"/>
      <c r="AD124" s="1206"/>
      <c r="AE124" s="1206"/>
      <c r="AF124" s="1206"/>
      <c r="AG124" s="1229"/>
      <c r="AH124" s="1230"/>
      <c r="AI124" s="1231"/>
      <c r="AJ124" s="1232"/>
      <c r="AK124" s="1233"/>
      <c r="AL124" s="1229">
        <f>IF(COUNTIF(' LUMA Exhibit 2 (70)'!$A$7:$A$76,'Attachment A Withdrawn_TEST'!A191)=1,0,1)</f>
        <v>1</v>
      </c>
      <c r="AM124" s="1102"/>
    </row>
    <row r="125" spans="1:39" ht="15.75">
      <c r="A125" s="1224" t="s">
        <v>21412</v>
      </c>
      <c r="B125" s="1225" t="s">
        <v>2568</v>
      </c>
      <c r="C125" s="1237" t="s">
        <v>2209</v>
      </c>
      <c r="D125" s="1226" t="s">
        <v>2209</v>
      </c>
      <c r="E125" s="1226" t="s">
        <v>2128</v>
      </c>
      <c r="F125" s="801" t="s">
        <v>2127</v>
      </c>
      <c r="G125" s="1226" t="s">
        <v>2203</v>
      </c>
      <c r="H125" s="1226" t="s">
        <v>2469</v>
      </c>
      <c r="I125" s="1226" t="s">
        <v>2469</v>
      </c>
      <c r="J125" s="1206" t="s">
        <v>2209</v>
      </c>
      <c r="K125" s="1206" t="s">
        <v>2209</v>
      </c>
      <c r="L125" s="1206" t="s">
        <v>2128</v>
      </c>
      <c r="M125" s="1206" t="s">
        <v>2127</v>
      </c>
      <c r="N125" s="1206" t="s">
        <v>2203</v>
      </c>
      <c r="O125" s="1206" t="s">
        <v>2469</v>
      </c>
      <c r="P125" s="1206" t="s">
        <v>2469</v>
      </c>
      <c r="Q125" s="1206">
        <v>5467624.974261946</v>
      </c>
      <c r="R125" s="1206">
        <v>2622060.6228304422</v>
      </c>
      <c r="S125" s="1227">
        <v>1029095.8983815617</v>
      </c>
      <c r="T125" s="1227">
        <v>259726.64019409925</v>
      </c>
      <c r="U125" s="1227">
        <v>9680028.8200000003</v>
      </c>
      <c r="V125" s="1227">
        <v>6732931.9117885893</v>
      </c>
      <c r="W125" s="1231">
        <v>2947096.90821141</v>
      </c>
      <c r="X125" s="1206"/>
      <c r="Y125" s="1206"/>
      <c r="Z125" s="1206"/>
      <c r="AA125" s="1206"/>
      <c r="AB125" s="1206"/>
      <c r="AC125" s="1206"/>
      <c r="AD125" s="1206"/>
      <c r="AE125" s="1206"/>
      <c r="AF125" s="1206"/>
      <c r="AG125" s="1229"/>
      <c r="AH125" s="1230"/>
      <c r="AI125" s="1231"/>
      <c r="AJ125" s="1232"/>
      <c r="AK125" s="1233"/>
      <c r="AL125" s="1229">
        <f>IF(COUNTIF(' LUMA Exhibit 2 (70)'!$A$7:$A$76,'Attachment A Withdrawn_TEST'!A201)=1,0,1)</f>
        <v>1</v>
      </c>
      <c r="AM125" s="1102"/>
    </row>
    <row r="126" spans="1:39" ht="15.75">
      <c r="A126" s="1224" t="s">
        <v>21413</v>
      </c>
      <c r="B126" s="1225" t="s">
        <v>2569</v>
      </c>
      <c r="C126" s="1237" t="s">
        <v>2209</v>
      </c>
      <c r="D126" s="1226" t="s">
        <v>2209</v>
      </c>
      <c r="E126" s="1226" t="s">
        <v>2128</v>
      </c>
      <c r="F126" s="801" t="s">
        <v>2127</v>
      </c>
      <c r="G126" s="1226" t="s">
        <v>2203</v>
      </c>
      <c r="H126" s="1226" t="s">
        <v>2469</v>
      </c>
      <c r="I126" s="1226" t="s">
        <v>2469</v>
      </c>
      <c r="J126" s="1206" t="s">
        <v>2209</v>
      </c>
      <c r="K126" s="1206" t="s">
        <v>2209</v>
      </c>
      <c r="L126" s="1206" t="s">
        <v>2128</v>
      </c>
      <c r="M126" s="1206" t="s">
        <v>2127</v>
      </c>
      <c r="N126" s="1206" t="s">
        <v>2203</v>
      </c>
      <c r="O126" s="1206" t="s">
        <v>2469</v>
      </c>
      <c r="P126" s="1206" t="s">
        <v>2469</v>
      </c>
      <c r="Q126" s="1206">
        <v>5467624.974261946</v>
      </c>
      <c r="R126" s="1206">
        <v>2622060.6228304422</v>
      </c>
      <c r="S126" s="1227">
        <v>1029095.8983815617</v>
      </c>
      <c r="T126" s="1227">
        <v>259726.64019409925</v>
      </c>
      <c r="U126" s="1227">
        <v>9680028.8200000003</v>
      </c>
      <c r="V126" s="1227">
        <v>6732931.9117885893</v>
      </c>
      <c r="W126" s="1231">
        <v>2947096.90821141</v>
      </c>
      <c r="X126" s="1206"/>
      <c r="Y126" s="1206"/>
      <c r="Z126" s="1206"/>
      <c r="AA126" s="1206"/>
      <c r="AB126" s="1206"/>
      <c r="AC126" s="1206"/>
      <c r="AD126" s="1206"/>
      <c r="AE126" s="1206"/>
      <c r="AF126" s="1206"/>
      <c r="AG126" s="1229"/>
      <c r="AH126" s="1230"/>
      <c r="AI126" s="1231"/>
      <c r="AJ126" s="1232"/>
      <c r="AK126" s="1233"/>
      <c r="AL126" s="1229">
        <f>IF(COUNTIF(' LUMA Exhibit 2 (70)'!$A$7:$A$76,'Attachment A Withdrawn_TEST'!A203)=1,0,1)</f>
        <v>1</v>
      </c>
      <c r="AM126" s="1102"/>
    </row>
    <row r="127" spans="1:39" ht="15.75">
      <c r="A127" s="1224" t="s">
        <v>21414</v>
      </c>
      <c r="B127" s="1225" t="s">
        <v>16067</v>
      </c>
      <c r="C127" s="1237" t="s">
        <v>2573</v>
      </c>
      <c r="D127" s="1226" t="s">
        <v>2203</v>
      </c>
      <c r="E127" s="1226" t="s">
        <v>2128</v>
      </c>
      <c r="F127" s="801" t="s">
        <v>2127</v>
      </c>
      <c r="G127" s="1226" t="s">
        <v>2203</v>
      </c>
      <c r="H127" s="1226" t="s">
        <v>2469</v>
      </c>
      <c r="I127" s="1226" t="s">
        <v>2469</v>
      </c>
      <c r="J127" s="1206" t="s">
        <v>2573</v>
      </c>
      <c r="K127" s="1206" t="s">
        <v>2203</v>
      </c>
      <c r="L127" s="1206" t="s">
        <v>2128</v>
      </c>
      <c r="M127" s="1206" t="s">
        <v>2127</v>
      </c>
      <c r="N127" s="1206" t="s">
        <v>2203</v>
      </c>
      <c r="O127" s="1206" t="s">
        <v>2469</v>
      </c>
      <c r="P127" s="1206" t="s">
        <v>2469</v>
      </c>
      <c r="Q127" s="1206">
        <v>5467624.974261946</v>
      </c>
      <c r="R127" s="1206">
        <v>2622060.6228304422</v>
      </c>
      <c r="S127" s="1227">
        <v>1029095.8983815617</v>
      </c>
      <c r="T127" s="1227">
        <v>259726.64019409925</v>
      </c>
      <c r="U127" s="1227">
        <v>9680028.8200000003</v>
      </c>
      <c r="V127" s="1227">
        <v>6732931.9117885893</v>
      </c>
      <c r="W127" s="1231">
        <v>2947096.90821141</v>
      </c>
      <c r="X127" s="1206"/>
      <c r="Y127" s="1206"/>
      <c r="Z127" s="1206"/>
      <c r="AA127" s="1206"/>
      <c r="AB127" s="1206"/>
      <c r="AC127" s="1206"/>
      <c r="AD127" s="1206"/>
      <c r="AE127" s="1206"/>
      <c r="AF127" s="1206"/>
      <c r="AG127" s="1229"/>
      <c r="AH127" s="1230"/>
      <c r="AI127" s="1231"/>
      <c r="AJ127" s="1232"/>
      <c r="AK127" s="1233"/>
      <c r="AL127" s="1229">
        <f>IF(COUNTIF(' LUMA Exhibit 2 (70)'!$A$7:$A$76,'Attachment A Withdrawn_TEST'!A180)=1,0,1)</f>
        <v>0</v>
      </c>
      <c r="AM127" s="1102"/>
    </row>
    <row r="128" spans="1:39" ht="15.75">
      <c r="A128" s="1224" t="s">
        <v>21415</v>
      </c>
      <c r="B128" s="1225" t="s">
        <v>16068</v>
      </c>
      <c r="C128" s="1237" t="s">
        <v>2573</v>
      </c>
      <c r="D128" s="1226" t="s">
        <v>2203</v>
      </c>
      <c r="E128" s="1226" t="s">
        <v>2128</v>
      </c>
      <c r="F128" s="801" t="s">
        <v>2127</v>
      </c>
      <c r="G128" s="1226" t="s">
        <v>2203</v>
      </c>
      <c r="H128" s="1226" t="s">
        <v>2469</v>
      </c>
      <c r="I128" s="1226" t="s">
        <v>2469</v>
      </c>
      <c r="J128" s="1206" t="s">
        <v>2573</v>
      </c>
      <c r="K128" s="1206" t="s">
        <v>2203</v>
      </c>
      <c r="L128" s="1206" t="s">
        <v>2128</v>
      </c>
      <c r="M128" s="1206" t="s">
        <v>2127</v>
      </c>
      <c r="N128" s="1206" t="s">
        <v>2203</v>
      </c>
      <c r="O128" s="1206" t="s">
        <v>2469</v>
      </c>
      <c r="P128" s="1206" t="s">
        <v>2469</v>
      </c>
      <c r="Q128" s="1206">
        <v>5467624.974261946</v>
      </c>
      <c r="R128" s="1206">
        <v>2622060.6228304422</v>
      </c>
      <c r="S128" s="1227">
        <v>1029095.8983815617</v>
      </c>
      <c r="T128" s="1227">
        <v>259726.64019409925</v>
      </c>
      <c r="U128" s="1227">
        <v>9680028.8200000003</v>
      </c>
      <c r="V128" s="1227">
        <v>6732931.9117885893</v>
      </c>
      <c r="W128" s="1231">
        <v>2947096.90821141</v>
      </c>
      <c r="X128" s="1206"/>
      <c r="Y128" s="1206"/>
      <c r="Z128" s="1206"/>
      <c r="AA128" s="1206"/>
      <c r="AB128" s="1206"/>
      <c r="AC128" s="1206"/>
      <c r="AD128" s="1206"/>
      <c r="AE128" s="1206"/>
      <c r="AF128" s="1206"/>
      <c r="AG128" s="1229"/>
      <c r="AH128" s="1230"/>
      <c r="AI128" s="1231"/>
      <c r="AJ128" s="1232"/>
      <c r="AK128" s="1233"/>
      <c r="AL128" s="1229">
        <f>IF(COUNTIF(' LUMA Exhibit 2 (70)'!$A$7:$A$76,'Attachment A Withdrawn_TEST'!A181)=1,0,1)</f>
        <v>0</v>
      </c>
      <c r="AM128" s="1102"/>
    </row>
    <row r="129" spans="1:38" ht="15.75">
      <c r="A129" s="1224" t="s">
        <v>21416</v>
      </c>
      <c r="B129" s="1225" t="s">
        <v>16069</v>
      </c>
      <c r="C129" s="1237" t="s">
        <v>2573</v>
      </c>
      <c r="D129" s="1226" t="s">
        <v>2203</v>
      </c>
      <c r="E129" s="1226" t="s">
        <v>2128</v>
      </c>
      <c r="F129" s="801" t="s">
        <v>2127</v>
      </c>
      <c r="G129" s="1226" t="s">
        <v>2203</v>
      </c>
      <c r="H129" s="1226" t="s">
        <v>2469</v>
      </c>
      <c r="I129" s="1226" t="s">
        <v>2469</v>
      </c>
      <c r="J129" s="1206" t="s">
        <v>2573</v>
      </c>
      <c r="K129" s="1206" t="s">
        <v>2203</v>
      </c>
      <c r="L129" s="1206" t="s">
        <v>2128</v>
      </c>
      <c r="M129" s="1206" t="s">
        <v>2127</v>
      </c>
      <c r="N129" s="1206" t="s">
        <v>2203</v>
      </c>
      <c r="O129" s="1206" t="s">
        <v>2469</v>
      </c>
      <c r="P129" s="1206" t="s">
        <v>2469</v>
      </c>
      <c r="Q129" s="1206">
        <v>5467624.9742619498</v>
      </c>
      <c r="R129" s="1206">
        <v>2622060.6228304422</v>
      </c>
      <c r="S129" s="1227">
        <v>1029095.8983815617</v>
      </c>
      <c r="T129" s="1227">
        <v>259726.64019409925</v>
      </c>
      <c r="U129" s="1227">
        <v>9680028.820000004</v>
      </c>
      <c r="V129" s="1227">
        <v>6732931.911788593</v>
      </c>
      <c r="W129" s="1231">
        <v>2947096.90821141</v>
      </c>
      <c r="X129" s="1206"/>
      <c r="Y129" s="1206"/>
      <c r="Z129" s="1206"/>
      <c r="AA129" s="1206"/>
      <c r="AB129" s="1206"/>
      <c r="AC129" s="1206"/>
      <c r="AD129" s="1206"/>
      <c r="AE129" s="1206"/>
      <c r="AF129" s="1206"/>
      <c r="AG129" s="1229"/>
      <c r="AH129" s="1230"/>
      <c r="AI129" s="1231"/>
      <c r="AJ129" s="1232"/>
      <c r="AK129" s="1233"/>
      <c r="AL129" s="1229">
        <f>IF(COUNTIF(' LUMA Exhibit 2 (70)'!$A$7:$A$76,'Attachment A Withdrawn_TEST'!A182)=1,0,1)</f>
        <v>0</v>
      </c>
    </row>
    <row r="130" spans="1:38" ht="15.75">
      <c r="A130" s="1224" t="s">
        <v>21417</v>
      </c>
      <c r="B130" s="1225" t="s">
        <v>16070</v>
      </c>
      <c r="C130" s="1237" t="s">
        <v>2573</v>
      </c>
      <c r="D130" s="1226" t="s">
        <v>2203</v>
      </c>
      <c r="E130" s="1226" t="s">
        <v>2128</v>
      </c>
      <c r="F130" s="801" t="s">
        <v>2127</v>
      </c>
      <c r="G130" s="1226" t="s">
        <v>2203</v>
      </c>
      <c r="H130" s="1226" t="s">
        <v>2469</v>
      </c>
      <c r="I130" s="1226" t="s">
        <v>2469</v>
      </c>
      <c r="J130" s="1206" t="s">
        <v>2573</v>
      </c>
      <c r="K130" s="1206" t="s">
        <v>2203</v>
      </c>
      <c r="L130" s="1206" t="s">
        <v>2128</v>
      </c>
      <c r="M130" s="1206" t="s">
        <v>2127</v>
      </c>
      <c r="N130" s="1206" t="s">
        <v>2203</v>
      </c>
      <c r="O130" s="1206" t="s">
        <v>2469</v>
      </c>
      <c r="P130" s="1206" t="s">
        <v>2469</v>
      </c>
      <c r="Q130" s="1206">
        <v>5467624.974261946</v>
      </c>
      <c r="R130" s="1206">
        <v>2622060.6228304422</v>
      </c>
      <c r="S130" s="1227">
        <v>1029095.8983815617</v>
      </c>
      <c r="T130" s="1227">
        <v>259726.64019409925</v>
      </c>
      <c r="U130" s="1227">
        <v>9680028.8200000003</v>
      </c>
      <c r="V130" s="1227">
        <v>6732931.9117885893</v>
      </c>
      <c r="W130" s="1231">
        <v>2947096.90821141</v>
      </c>
      <c r="X130" s="1206"/>
      <c r="Y130" s="1206"/>
      <c r="Z130" s="1206"/>
      <c r="AA130" s="1206"/>
      <c r="AB130" s="1206"/>
      <c r="AC130" s="1206"/>
      <c r="AD130" s="1206"/>
      <c r="AE130" s="1206"/>
      <c r="AF130" s="1206"/>
      <c r="AG130" s="1229"/>
      <c r="AH130" s="1230"/>
      <c r="AI130" s="1231"/>
      <c r="AJ130" s="1232"/>
      <c r="AK130" s="1233"/>
      <c r="AL130" s="1229">
        <f>IF(COUNTIF(' LUMA Exhibit 2 (70)'!$A$7:$A$76,'Attachment A Withdrawn_TEST'!A183)=1,0,1)</f>
        <v>0</v>
      </c>
    </row>
    <row r="131" spans="1:38" ht="15.75">
      <c r="A131" s="1224" t="s">
        <v>21418</v>
      </c>
      <c r="B131" s="1225" t="s">
        <v>16071</v>
      </c>
      <c r="C131" s="1237" t="s">
        <v>2573</v>
      </c>
      <c r="D131" s="1226" t="s">
        <v>2203</v>
      </c>
      <c r="E131" s="1226" t="s">
        <v>2128</v>
      </c>
      <c r="F131" s="801" t="s">
        <v>2127</v>
      </c>
      <c r="G131" s="1226" t="s">
        <v>2203</v>
      </c>
      <c r="H131" s="1226" t="s">
        <v>2469</v>
      </c>
      <c r="I131" s="1226" t="s">
        <v>2469</v>
      </c>
      <c r="J131" s="1206" t="s">
        <v>2573</v>
      </c>
      <c r="K131" s="1206" t="s">
        <v>2203</v>
      </c>
      <c r="L131" s="1206" t="s">
        <v>2128</v>
      </c>
      <c r="M131" s="1206" t="s">
        <v>2127</v>
      </c>
      <c r="N131" s="1206" t="s">
        <v>2203</v>
      </c>
      <c r="O131" s="1206" t="s">
        <v>2469</v>
      </c>
      <c r="P131" s="1206" t="s">
        <v>2469</v>
      </c>
      <c r="Q131" s="1206">
        <v>5467624.974261946</v>
      </c>
      <c r="R131" s="1206">
        <v>2622060.6228304422</v>
      </c>
      <c r="S131" s="1227">
        <v>1029095.8983815617</v>
      </c>
      <c r="T131" s="1227">
        <v>259726.64019409925</v>
      </c>
      <c r="U131" s="1227">
        <v>9680028.8200000003</v>
      </c>
      <c r="V131" s="1227">
        <v>6732931.9117885893</v>
      </c>
      <c r="W131" s="1231">
        <v>2947096.90821141</v>
      </c>
      <c r="X131" s="1206"/>
      <c r="Y131" s="1206"/>
      <c r="Z131" s="1206"/>
      <c r="AA131" s="1206"/>
      <c r="AB131" s="1206"/>
      <c r="AC131" s="1206"/>
      <c r="AD131" s="1206"/>
      <c r="AE131" s="1206"/>
      <c r="AF131" s="1206"/>
      <c r="AG131" s="1229"/>
      <c r="AH131" s="1230"/>
      <c r="AI131" s="1231"/>
      <c r="AJ131" s="1232"/>
      <c r="AK131" s="1233"/>
      <c r="AL131" s="1229">
        <f>IF(COUNTIF(' LUMA Exhibit 2 (70)'!$A$7:$A$76,'Attachment A Withdrawn_TEST'!A184)=1,0,1)</f>
        <v>0</v>
      </c>
    </row>
    <row r="132" spans="1:38" ht="15.75">
      <c r="A132" s="1224" t="s">
        <v>21419</v>
      </c>
      <c r="B132" s="1225" t="s">
        <v>16072</v>
      </c>
      <c r="C132" s="1237" t="s">
        <v>2573</v>
      </c>
      <c r="D132" s="1226" t="s">
        <v>2203</v>
      </c>
      <c r="E132" s="1226" t="s">
        <v>2128</v>
      </c>
      <c r="F132" s="801" t="s">
        <v>2127</v>
      </c>
      <c r="G132" s="1226" t="s">
        <v>2203</v>
      </c>
      <c r="H132" s="1226" t="s">
        <v>2469</v>
      </c>
      <c r="I132" s="1226" t="s">
        <v>2469</v>
      </c>
      <c r="J132" s="1206" t="s">
        <v>2573</v>
      </c>
      <c r="K132" s="1206" t="s">
        <v>2203</v>
      </c>
      <c r="L132" s="1206" t="s">
        <v>2128</v>
      </c>
      <c r="M132" s="1206" t="s">
        <v>2127</v>
      </c>
      <c r="N132" s="1206" t="s">
        <v>2203</v>
      </c>
      <c r="O132" s="1206" t="s">
        <v>2469</v>
      </c>
      <c r="P132" s="1206" t="s">
        <v>2469</v>
      </c>
      <c r="Q132" s="1206">
        <v>5467624.974261946</v>
      </c>
      <c r="R132" s="1206">
        <v>2622060.6228304422</v>
      </c>
      <c r="S132" s="1227">
        <v>1029095.8983815617</v>
      </c>
      <c r="T132" s="1227">
        <v>259726.64019409925</v>
      </c>
      <c r="U132" s="1227">
        <v>9680028.8200000003</v>
      </c>
      <c r="V132" s="1227">
        <v>6732931.9117885893</v>
      </c>
      <c r="W132" s="1231">
        <v>2947096.90821141</v>
      </c>
      <c r="X132" s="1206"/>
      <c r="Y132" s="1206"/>
      <c r="Z132" s="1206"/>
      <c r="AA132" s="1206"/>
      <c r="AB132" s="1206"/>
      <c r="AC132" s="1206"/>
      <c r="AD132" s="1206"/>
      <c r="AE132" s="1206"/>
      <c r="AF132" s="1206"/>
      <c r="AG132" s="1229"/>
      <c r="AH132" s="1230"/>
      <c r="AI132" s="1231"/>
      <c r="AJ132" s="1232"/>
      <c r="AK132" s="1233"/>
      <c r="AL132" s="1229">
        <f>IF(COUNTIF(' LUMA Exhibit 2 (70)'!$A$7:$A$76,'Attachment A Withdrawn_TEST'!A185)=1,0,1)</f>
        <v>0</v>
      </c>
    </row>
    <row r="133" spans="1:38" ht="15.75">
      <c r="A133" s="1224" t="s">
        <v>21420</v>
      </c>
      <c r="B133" s="1225" t="s">
        <v>12940</v>
      </c>
      <c r="C133" s="1237" t="s">
        <v>2573</v>
      </c>
      <c r="D133" s="1226" t="s">
        <v>2203</v>
      </c>
      <c r="E133" s="1226" t="s">
        <v>2128</v>
      </c>
      <c r="F133" s="801" t="s">
        <v>2127</v>
      </c>
      <c r="G133" s="1226" t="s">
        <v>2203</v>
      </c>
      <c r="H133" s="1226" t="s">
        <v>2469</v>
      </c>
      <c r="I133" s="1226" t="s">
        <v>2469</v>
      </c>
      <c r="J133" s="1206" t="s">
        <v>2573</v>
      </c>
      <c r="K133" s="1206" t="s">
        <v>2203</v>
      </c>
      <c r="L133" s="1206" t="s">
        <v>2128</v>
      </c>
      <c r="M133" s="1206" t="s">
        <v>2127</v>
      </c>
      <c r="N133" s="1206" t="s">
        <v>2203</v>
      </c>
      <c r="O133" s="1206" t="s">
        <v>2469</v>
      </c>
      <c r="P133" s="1206" t="s">
        <v>2469</v>
      </c>
      <c r="Q133" s="1206">
        <v>5467624.974261946</v>
      </c>
      <c r="R133" s="1206">
        <v>2622060.6228304422</v>
      </c>
      <c r="S133" s="1227">
        <v>1029095.8983815617</v>
      </c>
      <c r="T133" s="1227">
        <v>259726.64019409925</v>
      </c>
      <c r="U133" s="1227">
        <v>9680028.8200000003</v>
      </c>
      <c r="V133" s="1227">
        <v>6732931.9117885893</v>
      </c>
      <c r="W133" s="1231">
        <v>2947096.90821141</v>
      </c>
      <c r="X133" s="1206"/>
      <c r="Y133" s="1206"/>
      <c r="Z133" s="1206"/>
      <c r="AA133" s="1206"/>
      <c r="AB133" s="1206"/>
      <c r="AC133" s="1206"/>
      <c r="AD133" s="1206"/>
      <c r="AE133" s="1206"/>
      <c r="AF133" s="1206"/>
      <c r="AG133" s="1229"/>
      <c r="AH133" s="1230"/>
      <c r="AI133" s="1231"/>
      <c r="AJ133" s="1232"/>
      <c r="AK133" s="1233"/>
      <c r="AL133" s="1229">
        <f>IF(COUNTIF(' LUMA Exhibit 2 (70)'!$A$7:$A$76,'Attachment A Withdrawn_TEST'!A186)=1,0,1)</f>
        <v>1</v>
      </c>
    </row>
    <row r="134" spans="1:38" ht="15.75">
      <c r="A134" s="1224" t="s">
        <v>21421</v>
      </c>
      <c r="B134" s="1225" t="s">
        <v>16073</v>
      </c>
      <c r="C134" s="1237" t="s">
        <v>2573</v>
      </c>
      <c r="D134" s="1226" t="s">
        <v>2203</v>
      </c>
      <c r="E134" s="1226" t="s">
        <v>2128</v>
      </c>
      <c r="F134" s="801" t="s">
        <v>2127</v>
      </c>
      <c r="G134" s="1226" t="s">
        <v>2203</v>
      </c>
      <c r="H134" s="1226" t="s">
        <v>2469</v>
      </c>
      <c r="I134" s="1226" t="s">
        <v>2469</v>
      </c>
      <c r="J134" s="1206" t="s">
        <v>2573</v>
      </c>
      <c r="K134" s="1206" t="s">
        <v>2203</v>
      </c>
      <c r="L134" s="1206" t="s">
        <v>2128</v>
      </c>
      <c r="M134" s="1206" t="s">
        <v>2127</v>
      </c>
      <c r="N134" s="1206" t="s">
        <v>2203</v>
      </c>
      <c r="O134" s="1206" t="s">
        <v>2469</v>
      </c>
      <c r="P134" s="1206" t="s">
        <v>2469</v>
      </c>
      <c r="Q134" s="1206">
        <v>5467624.974261946</v>
      </c>
      <c r="R134" s="1206">
        <v>2622060.6228304422</v>
      </c>
      <c r="S134" s="1227">
        <v>1029095.8983815617</v>
      </c>
      <c r="T134" s="1227">
        <v>259726.64019409925</v>
      </c>
      <c r="U134" s="1227">
        <v>9680028.8200000003</v>
      </c>
      <c r="V134" s="1227">
        <v>6732931.9117885893</v>
      </c>
      <c r="W134" s="1231">
        <v>2947096.90821141</v>
      </c>
      <c r="X134" s="1206"/>
      <c r="Y134" s="1206"/>
      <c r="Z134" s="1206"/>
      <c r="AA134" s="1206"/>
      <c r="AB134" s="1206"/>
      <c r="AC134" s="1206"/>
      <c r="AD134" s="1206"/>
      <c r="AE134" s="1206"/>
      <c r="AF134" s="1206"/>
      <c r="AG134" s="1229"/>
      <c r="AH134" s="1230"/>
      <c r="AI134" s="1231"/>
      <c r="AJ134" s="1232"/>
      <c r="AK134" s="1233"/>
      <c r="AL134" s="1229">
        <f>IF(COUNTIF(' LUMA Exhibit 2 (70)'!$A$7:$A$76,'Attachment A Withdrawn_TEST'!A187)=1,0,1)</f>
        <v>1</v>
      </c>
    </row>
    <row r="135" spans="1:38" ht="15.75">
      <c r="A135" s="1224" t="s">
        <v>21422</v>
      </c>
      <c r="B135" s="1225" t="s">
        <v>16074</v>
      </c>
      <c r="C135" s="1237" t="s">
        <v>2573</v>
      </c>
      <c r="D135" s="1226" t="s">
        <v>2203</v>
      </c>
      <c r="E135" s="1226" t="s">
        <v>2128</v>
      </c>
      <c r="F135" s="801" t="s">
        <v>2127</v>
      </c>
      <c r="G135" s="1226" t="s">
        <v>2203</v>
      </c>
      <c r="H135" s="1226" t="s">
        <v>2469</v>
      </c>
      <c r="I135" s="1226" t="s">
        <v>2469</v>
      </c>
      <c r="J135" s="1206" t="s">
        <v>2573</v>
      </c>
      <c r="K135" s="1206" t="s">
        <v>2203</v>
      </c>
      <c r="L135" s="1206" t="s">
        <v>2128</v>
      </c>
      <c r="M135" s="1206" t="s">
        <v>2127</v>
      </c>
      <c r="N135" s="1206" t="s">
        <v>2203</v>
      </c>
      <c r="O135" s="1206" t="s">
        <v>2469</v>
      </c>
      <c r="P135" s="1206" t="s">
        <v>2469</v>
      </c>
      <c r="Q135" s="1206">
        <v>5467624.974261946</v>
      </c>
      <c r="R135" s="1206">
        <v>2622060.6228304422</v>
      </c>
      <c r="S135" s="1227">
        <v>1029095.8983815617</v>
      </c>
      <c r="T135" s="1227">
        <v>259726.64019409925</v>
      </c>
      <c r="U135" s="1227">
        <v>9680028.8200000003</v>
      </c>
      <c r="V135" s="1227">
        <v>6732931.9117885893</v>
      </c>
      <c r="W135" s="1231">
        <v>2947096.90821141</v>
      </c>
      <c r="X135" s="1206"/>
      <c r="Y135" s="1206"/>
      <c r="Z135" s="1206"/>
      <c r="AA135" s="1206"/>
      <c r="AB135" s="1206"/>
      <c r="AC135" s="1206"/>
      <c r="AD135" s="1206"/>
      <c r="AE135" s="1206"/>
      <c r="AF135" s="1206"/>
      <c r="AG135" s="1229"/>
      <c r="AH135" s="1230"/>
      <c r="AI135" s="1231"/>
      <c r="AJ135" s="1232"/>
      <c r="AK135" s="1233"/>
      <c r="AL135" s="1229">
        <f>IF(COUNTIF(' LUMA Exhibit 2 (70)'!$A$7:$A$76,'Attachment A Withdrawn_TEST'!A188)=1,0,1)</f>
        <v>1</v>
      </c>
    </row>
    <row r="136" spans="1:38" ht="54.75" customHeight="1">
      <c r="A136" s="1224" t="s">
        <v>21423</v>
      </c>
      <c r="B136" s="1225" t="s">
        <v>16075</v>
      </c>
      <c r="C136" s="1237" t="s">
        <v>2573</v>
      </c>
      <c r="D136" s="1226" t="s">
        <v>2203</v>
      </c>
      <c r="E136" s="1226" t="s">
        <v>2128</v>
      </c>
      <c r="F136" s="801" t="s">
        <v>2127</v>
      </c>
      <c r="G136" s="1226" t="s">
        <v>2203</v>
      </c>
      <c r="H136" s="1226" t="s">
        <v>2469</v>
      </c>
      <c r="I136" s="1226" t="s">
        <v>2469</v>
      </c>
      <c r="J136" s="1206" t="s">
        <v>2573</v>
      </c>
      <c r="K136" s="1206" t="s">
        <v>2203</v>
      </c>
      <c r="L136" s="1206" t="s">
        <v>2128</v>
      </c>
      <c r="M136" s="1206" t="s">
        <v>2127</v>
      </c>
      <c r="N136" s="1206" t="s">
        <v>2203</v>
      </c>
      <c r="O136" s="1206" t="s">
        <v>2469</v>
      </c>
      <c r="P136" s="1206" t="s">
        <v>2469</v>
      </c>
      <c r="Q136" s="1206">
        <v>5467624.974261946</v>
      </c>
      <c r="R136" s="1206">
        <v>2622060.6228304422</v>
      </c>
      <c r="S136" s="1227">
        <v>1029095.8983815617</v>
      </c>
      <c r="T136" s="1227">
        <v>259726.64019409925</v>
      </c>
      <c r="U136" s="1227">
        <v>9680028.8200000003</v>
      </c>
      <c r="V136" s="1227">
        <v>6732931.9117885893</v>
      </c>
      <c r="W136" s="1231">
        <v>2947096.90821141</v>
      </c>
      <c r="X136" s="1206"/>
      <c r="Y136" s="1206"/>
      <c r="Z136" s="1206"/>
      <c r="AA136" s="1206"/>
      <c r="AB136" s="1206"/>
      <c r="AC136" s="1206"/>
      <c r="AD136" s="1206"/>
      <c r="AE136" s="1206"/>
      <c r="AF136" s="1206"/>
      <c r="AG136" s="1229"/>
      <c r="AH136" s="1230"/>
      <c r="AI136" s="1231"/>
      <c r="AJ136" s="1232"/>
      <c r="AK136" s="1233"/>
      <c r="AL136" s="1229">
        <f>IF(COUNTIF(' LUMA Exhibit 2 (70)'!$A$7:$A$76,'Attachment A Withdrawn_TEST'!A190)=1,0,1)</f>
        <v>1</v>
      </c>
    </row>
    <row r="137" spans="1:38" ht="15.75">
      <c r="A137" s="1224" t="s">
        <v>21424</v>
      </c>
      <c r="B137" s="1225" t="s">
        <v>16076</v>
      </c>
      <c r="C137" s="1237" t="s">
        <v>2573</v>
      </c>
      <c r="D137" s="1226" t="s">
        <v>2203</v>
      </c>
      <c r="E137" s="1226" t="s">
        <v>2128</v>
      </c>
      <c r="F137" s="801" t="s">
        <v>2127</v>
      </c>
      <c r="G137" s="1226" t="s">
        <v>2203</v>
      </c>
      <c r="H137" s="1226" t="s">
        <v>2469</v>
      </c>
      <c r="I137" s="1226" t="s">
        <v>2469</v>
      </c>
      <c r="J137" s="1206" t="s">
        <v>2573</v>
      </c>
      <c r="K137" s="1206" t="s">
        <v>2203</v>
      </c>
      <c r="L137" s="1206" t="s">
        <v>2128</v>
      </c>
      <c r="M137" s="1206" t="s">
        <v>2127</v>
      </c>
      <c r="N137" s="1206" t="s">
        <v>2203</v>
      </c>
      <c r="O137" s="1206" t="s">
        <v>2469</v>
      </c>
      <c r="P137" s="1206" t="s">
        <v>2469</v>
      </c>
      <c r="Q137" s="1206">
        <v>12436054.149722224</v>
      </c>
      <c r="R137" s="1206">
        <v>2868434.0326346252</v>
      </c>
      <c r="S137" s="1227">
        <v>2039101.99</v>
      </c>
      <c r="T137" s="1227">
        <v>673911.4960916281</v>
      </c>
      <c r="U137" s="1227">
        <v>18847942.650122426</v>
      </c>
      <c r="V137" s="1227">
        <v>15024031.535393488</v>
      </c>
      <c r="W137" s="1231">
        <v>3823911.1147289393</v>
      </c>
      <c r="X137" s="1206"/>
      <c r="Y137" s="1206"/>
      <c r="Z137" s="1206"/>
      <c r="AA137" s="1206"/>
      <c r="AB137" s="1206"/>
      <c r="AC137" s="1206"/>
      <c r="AD137" s="1206"/>
      <c r="AE137" s="1206"/>
      <c r="AF137" s="1206"/>
      <c r="AG137" s="1229"/>
      <c r="AH137" s="1230"/>
      <c r="AI137" s="1231"/>
      <c r="AJ137" s="1232"/>
      <c r="AK137" s="1233"/>
      <c r="AL137" s="1229">
        <f>IF(COUNTIF(' LUMA Exhibit 2 (70)'!$A$7:$A$76,'Attachment A Withdrawn_TEST'!A192)=1,0,1)</f>
        <v>1</v>
      </c>
    </row>
    <row r="138" spans="1:38" ht="15.75">
      <c r="A138" s="1224" t="s">
        <v>21425</v>
      </c>
      <c r="B138" s="1225" t="s">
        <v>16077</v>
      </c>
      <c r="C138" s="1237" t="s">
        <v>2573</v>
      </c>
      <c r="D138" s="1226" t="s">
        <v>2203</v>
      </c>
      <c r="E138" s="1226" t="s">
        <v>2128</v>
      </c>
      <c r="F138" s="801" t="s">
        <v>2127</v>
      </c>
      <c r="G138" s="1226" t="s">
        <v>2203</v>
      </c>
      <c r="H138" s="1226" t="s">
        <v>2469</v>
      </c>
      <c r="I138" s="1226" t="s">
        <v>2469</v>
      </c>
      <c r="J138" s="1206" t="s">
        <v>2573</v>
      </c>
      <c r="K138" s="1206" t="s">
        <v>2203</v>
      </c>
      <c r="L138" s="1206" t="s">
        <v>2128</v>
      </c>
      <c r="M138" s="1206" t="s">
        <v>2127</v>
      </c>
      <c r="N138" s="1206" t="s">
        <v>2203</v>
      </c>
      <c r="O138" s="1206" t="s">
        <v>2469</v>
      </c>
      <c r="P138" s="1206" t="s">
        <v>2469</v>
      </c>
      <c r="Q138" s="1206">
        <v>5467624.974261946</v>
      </c>
      <c r="R138" s="1206">
        <v>2622060.6228304422</v>
      </c>
      <c r="S138" s="1227">
        <v>1029095.8983815617</v>
      </c>
      <c r="T138" s="1227">
        <v>259726.64019409925</v>
      </c>
      <c r="U138" s="1227">
        <v>9680028.8200000003</v>
      </c>
      <c r="V138" s="1227">
        <v>6732931.9117885893</v>
      </c>
      <c r="W138" s="1231">
        <v>2947096.90821141</v>
      </c>
      <c r="X138" s="1206"/>
      <c r="Y138" s="1206"/>
      <c r="Z138" s="1206"/>
      <c r="AA138" s="1206"/>
      <c r="AB138" s="1206"/>
      <c r="AC138" s="1206"/>
      <c r="AD138" s="1206"/>
      <c r="AE138" s="1206"/>
      <c r="AF138" s="1206"/>
      <c r="AG138" s="1229"/>
      <c r="AH138" s="1230"/>
      <c r="AI138" s="1231"/>
      <c r="AJ138" s="1232"/>
      <c r="AK138" s="1233"/>
      <c r="AL138" s="1229">
        <f>IF(COUNTIF(' LUMA Exhibit 2 (70)'!$A$7:$A$76,'Attachment A Withdrawn_TEST'!A193)=1,0,1)</f>
        <v>1</v>
      </c>
    </row>
    <row r="139" spans="1:38" ht="15.75">
      <c r="A139" s="1224" t="s">
        <v>21426</v>
      </c>
      <c r="B139" s="1225" t="s">
        <v>16078</v>
      </c>
      <c r="C139" s="1237" t="s">
        <v>2573</v>
      </c>
      <c r="D139" s="1226" t="s">
        <v>2203</v>
      </c>
      <c r="E139" s="1226" t="s">
        <v>2128</v>
      </c>
      <c r="F139" s="801" t="s">
        <v>2127</v>
      </c>
      <c r="G139" s="1226" t="s">
        <v>2203</v>
      </c>
      <c r="H139" s="1226" t="s">
        <v>2469</v>
      </c>
      <c r="I139" s="1226" t="s">
        <v>2469</v>
      </c>
      <c r="J139" s="1206" t="s">
        <v>2573</v>
      </c>
      <c r="K139" s="1206" t="s">
        <v>2203</v>
      </c>
      <c r="L139" s="1206" t="s">
        <v>2128</v>
      </c>
      <c r="M139" s="1206" t="s">
        <v>2127</v>
      </c>
      <c r="N139" s="1206" t="s">
        <v>2203</v>
      </c>
      <c r="O139" s="1206" t="s">
        <v>2469</v>
      </c>
      <c r="P139" s="1206" t="s">
        <v>2469</v>
      </c>
      <c r="Q139" s="1206">
        <v>5467624.974261946</v>
      </c>
      <c r="R139" s="1206">
        <v>2622060.6228304422</v>
      </c>
      <c r="S139" s="1227">
        <v>1029095.8983815617</v>
      </c>
      <c r="T139" s="1227">
        <v>259726.64019409925</v>
      </c>
      <c r="U139" s="1227">
        <v>9680028.8200000003</v>
      </c>
      <c r="V139" s="1227">
        <v>6732931.9117885893</v>
      </c>
      <c r="W139" s="1231">
        <v>2947096.90821141</v>
      </c>
      <c r="X139" s="1206"/>
      <c r="Y139" s="1206"/>
      <c r="Z139" s="1206"/>
      <c r="AA139" s="1206"/>
      <c r="AB139" s="1206"/>
      <c r="AC139" s="1206"/>
      <c r="AD139" s="1206"/>
      <c r="AE139" s="1206"/>
      <c r="AF139" s="1206"/>
      <c r="AG139" s="1229"/>
      <c r="AH139" s="1230"/>
      <c r="AI139" s="1231"/>
      <c r="AJ139" s="1232"/>
      <c r="AK139" s="1233"/>
      <c r="AL139" s="1229">
        <f>IF(COUNTIF(' LUMA Exhibit 2 (70)'!$A$7:$A$76,'Attachment A Withdrawn_TEST'!A194)=1,0,1)</f>
        <v>1</v>
      </c>
    </row>
    <row r="140" spans="1:38" ht="15.75">
      <c r="A140" s="1224" t="s">
        <v>21427</v>
      </c>
      <c r="B140" s="1225" t="s">
        <v>16079</v>
      </c>
      <c r="C140" s="1237" t="s">
        <v>2573</v>
      </c>
      <c r="D140" s="1226" t="s">
        <v>2203</v>
      </c>
      <c r="E140" s="1226" t="s">
        <v>2128</v>
      </c>
      <c r="F140" s="801" t="s">
        <v>2127</v>
      </c>
      <c r="G140" s="1226" t="s">
        <v>2203</v>
      </c>
      <c r="H140" s="1226" t="s">
        <v>2469</v>
      </c>
      <c r="I140" s="1226" t="s">
        <v>2469</v>
      </c>
      <c r="J140" s="1206" t="s">
        <v>2573</v>
      </c>
      <c r="K140" s="1206" t="s">
        <v>2203</v>
      </c>
      <c r="L140" s="1206" t="s">
        <v>2128</v>
      </c>
      <c r="M140" s="1206" t="s">
        <v>2127</v>
      </c>
      <c r="N140" s="1206" t="s">
        <v>2203</v>
      </c>
      <c r="O140" s="1206" t="s">
        <v>2469</v>
      </c>
      <c r="P140" s="1206" t="s">
        <v>2469</v>
      </c>
      <c r="Q140" s="1206">
        <v>9069707.7019513529</v>
      </c>
      <c r="R140" s="1206">
        <v>4349479.6255807169</v>
      </c>
      <c r="S140" s="1227">
        <v>1706844.8419175697</v>
      </c>
      <c r="T140" s="1227">
        <v>431056.67104596895</v>
      </c>
      <c r="U140" s="1227">
        <v>16057251.980040908</v>
      </c>
      <c r="V140" s="1227">
        <v>11168379.907871567</v>
      </c>
      <c r="W140" s="1231">
        <v>4888872.0721693402</v>
      </c>
      <c r="X140" s="1206"/>
      <c r="Y140" s="1206"/>
      <c r="Z140" s="1206"/>
      <c r="AA140" s="1206"/>
      <c r="AB140" s="1206"/>
      <c r="AC140" s="1206"/>
      <c r="AD140" s="1206"/>
      <c r="AE140" s="1206"/>
      <c r="AF140" s="1206"/>
      <c r="AG140" s="1229"/>
      <c r="AH140" s="1230"/>
      <c r="AI140" s="1231"/>
      <c r="AJ140" s="1232"/>
      <c r="AK140" s="1233"/>
      <c r="AL140" s="1229">
        <f>IF(COUNTIF(' LUMA Exhibit 2 (70)'!$A$7:$A$76,'Attachment A Withdrawn_TEST'!A195)=1,0,1)</f>
        <v>1</v>
      </c>
    </row>
    <row r="141" spans="1:38" ht="15.75">
      <c r="A141" s="1224" t="s">
        <v>21428</v>
      </c>
      <c r="B141" s="1225" t="s">
        <v>16094</v>
      </c>
      <c r="C141" s="1237" t="s">
        <v>2573</v>
      </c>
      <c r="D141" s="1226" t="s">
        <v>2203</v>
      </c>
      <c r="E141" s="1226" t="s">
        <v>2128</v>
      </c>
      <c r="F141" s="801" t="s">
        <v>2127</v>
      </c>
      <c r="G141" s="1226" t="s">
        <v>2203</v>
      </c>
      <c r="H141" s="1226" t="s">
        <v>2469</v>
      </c>
      <c r="I141" s="1226" t="s">
        <v>2469</v>
      </c>
      <c r="J141" s="1206" t="s">
        <v>2573</v>
      </c>
      <c r="K141" s="1206" t="s">
        <v>2203</v>
      </c>
      <c r="L141" s="1206" t="s">
        <v>2128</v>
      </c>
      <c r="M141" s="1206" t="s">
        <v>2127</v>
      </c>
      <c r="N141" s="1206" t="s">
        <v>2203</v>
      </c>
      <c r="O141" s="1206" t="s">
        <v>2469</v>
      </c>
      <c r="P141" s="1206" t="s">
        <v>2469</v>
      </c>
      <c r="Q141" s="1206">
        <v>5614147.5499999998</v>
      </c>
      <c r="R141" s="1206">
        <v>2622060.6228304422</v>
      </c>
      <c r="S141" s="1227">
        <v>1241258.17</v>
      </c>
      <c r="T141" s="1227">
        <v>259726.64019409925</v>
      </c>
      <c r="U141" s="1227">
        <v>10285175.198211409</v>
      </c>
      <c r="V141" s="1227">
        <v>7338078.29</v>
      </c>
      <c r="W141" s="1231">
        <v>2947096.90821141</v>
      </c>
      <c r="X141" s="1206"/>
      <c r="Y141" s="1206"/>
      <c r="Z141" s="1206"/>
      <c r="AA141" s="1206"/>
      <c r="AB141" s="1206"/>
      <c r="AC141" s="1206"/>
      <c r="AD141" s="1206"/>
      <c r="AE141" s="1206"/>
      <c r="AF141" s="1206"/>
      <c r="AG141" s="1229"/>
      <c r="AH141" s="1230"/>
      <c r="AI141" s="1231"/>
      <c r="AJ141" s="1232"/>
      <c r="AK141" s="1233"/>
      <c r="AL141" s="1229">
        <f>IF(COUNTIF(' LUMA Exhibit 2 (70)'!$A$7:$A$76,'Attachment A Withdrawn_TEST'!A196)=1,0,1)</f>
        <v>1</v>
      </c>
    </row>
    <row r="142" spans="1:38" ht="15.75">
      <c r="A142" s="1224" t="s">
        <v>21429</v>
      </c>
      <c r="B142" s="1225" t="s">
        <v>16080</v>
      </c>
      <c r="C142" s="1237" t="s">
        <v>2573</v>
      </c>
      <c r="D142" s="1226" t="s">
        <v>2203</v>
      </c>
      <c r="E142" s="1226" t="s">
        <v>2128</v>
      </c>
      <c r="F142" s="801" t="s">
        <v>2127</v>
      </c>
      <c r="G142" s="1226" t="s">
        <v>2203</v>
      </c>
      <c r="H142" s="1226" t="s">
        <v>2469</v>
      </c>
      <c r="I142" s="1226" t="s">
        <v>2469</v>
      </c>
      <c r="J142" s="1206" t="s">
        <v>2573</v>
      </c>
      <c r="K142" s="1206" t="s">
        <v>2203</v>
      </c>
      <c r="L142" s="1206" t="s">
        <v>2128</v>
      </c>
      <c r="M142" s="1206" t="s">
        <v>2127</v>
      </c>
      <c r="N142" s="1206" t="s">
        <v>2203</v>
      </c>
      <c r="O142" s="1206" t="s">
        <v>2469</v>
      </c>
      <c r="P142" s="1206" t="s">
        <v>2469</v>
      </c>
      <c r="Q142" s="1206">
        <v>5467624.974261946</v>
      </c>
      <c r="R142" s="1206">
        <v>2622060.6228304422</v>
      </c>
      <c r="S142" s="1227">
        <v>1029095.8983815617</v>
      </c>
      <c r="T142" s="1227">
        <v>259726.64019409925</v>
      </c>
      <c r="U142" s="1227">
        <v>9680028.8200000003</v>
      </c>
      <c r="V142" s="1227">
        <v>6732931.9117885893</v>
      </c>
      <c r="W142" s="1231">
        <v>2947096.90821141</v>
      </c>
      <c r="X142" s="1206"/>
      <c r="Y142" s="1206"/>
      <c r="Z142" s="1206"/>
      <c r="AA142" s="1206"/>
      <c r="AB142" s="1206"/>
      <c r="AC142" s="1206"/>
      <c r="AD142" s="1206"/>
      <c r="AE142" s="1206"/>
      <c r="AF142" s="1206"/>
      <c r="AG142" s="1229"/>
      <c r="AH142" s="1230"/>
      <c r="AI142" s="1231"/>
      <c r="AJ142" s="1232"/>
      <c r="AK142" s="1233"/>
      <c r="AL142" s="1229">
        <f>IF(COUNTIF(' LUMA Exhibit 2 (70)'!$A$7:$A$76,'Attachment A Withdrawn_TEST'!A197)=1,0,1)</f>
        <v>1</v>
      </c>
    </row>
    <row r="143" spans="1:38" ht="15.75">
      <c r="A143" s="1224" t="s">
        <v>21430</v>
      </c>
      <c r="B143" s="1225" t="s">
        <v>16081</v>
      </c>
      <c r="C143" s="1237" t="s">
        <v>2573</v>
      </c>
      <c r="D143" s="1226" t="s">
        <v>2203</v>
      </c>
      <c r="E143" s="1226" t="s">
        <v>2128</v>
      </c>
      <c r="F143" s="801" t="s">
        <v>2127</v>
      </c>
      <c r="G143" s="1226" t="s">
        <v>2203</v>
      </c>
      <c r="H143" s="1226" t="s">
        <v>2469</v>
      </c>
      <c r="I143" s="1226" t="s">
        <v>2469</v>
      </c>
      <c r="J143" s="1206" t="s">
        <v>2573</v>
      </c>
      <c r="K143" s="1206" t="s">
        <v>2203</v>
      </c>
      <c r="L143" s="1206" t="s">
        <v>2128</v>
      </c>
      <c r="M143" s="1206" t="s">
        <v>2127</v>
      </c>
      <c r="N143" s="1206" t="s">
        <v>2203</v>
      </c>
      <c r="O143" s="1206" t="s">
        <v>2469</v>
      </c>
      <c r="P143" s="1206" t="s">
        <v>2469</v>
      </c>
      <c r="Q143" s="1206">
        <v>5467624.974261946</v>
      </c>
      <c r="R143" s="1206">
        <v>2622060.6228304422</v>
      </c>
      <c r="S143" s="1227">
        <v>1029095.8983815617</v>
      </c>
      <c r="T143" s="1227">
        <v>259726.64019409925</v>
      </c>
      <c r="U143" s="1227">
        <v>9680028.8200000003</v>
      </c>
      <c r="V143" s="1227">
        <v>6732931.9117885893</v>
      </c>
      <c r="W143" s="1231">
        <v>2947096.90821141</v>
      </c>
      <c r="X143" s="1206"/>
      <c r="Y143" s="1206"/>
      <c r="Z143" s="1206"/>
      <c r="AA143" s="1206"/>
      <c r="AB143" s="1206"/>
      <c r="AC143" s="1206"/>
      <c r="AD143" s="1206"/>
      <c r="AE143" s="1206"/>
      <c r="AF143" s="1206"/>
      <c r="AG143" s="1229"/>
      <c r="AH143" s="1230"/>
      <c r="AI143" s="1231"/>
      <c r="AJ143" s="1232"/>
      <c r="AK143" s="1233"/>
      <c r="AL143" s="1229">
        <f>IF(COUNTIF(' LUMA Exhibit 2 (70)'!$A$7:$A$76,'Attachment A Withdrawn_TEST'!A198)=1,0,1)</f>
        <v>1</v>
      </c>
    </row>
    <row r="144" spans="1:38" ht="15.75">
      <c r="A144" s="1224" t="s">
        <v>21431</v>
      </c>
      <c r="B144" s="1225" t="s">
        <v>16082</v>
      </c>
      <c r="C144" s="1237" t="s">
        <v>2573</v>
      </c>
      <c r="D144" s="1226" t="s">
        <v>2203</v>
      </c>
      <c r="E144" s="1226" t="s">
        <v>2128</v>
      </c>
      <c r="F144" s="801" t="s">
        <v>2127</v>
      </c>
      <c r="G144" s="1226" t="s">
        <v>2203</v>
      </c>
      <c r="H144" s="1226" t="s">
        <v>2469</v>
      </c>
      <c r="I144" s="1226" t="s">
        <v>2469</v>
      </c>
      <c r="J144" s="1206" t="s">
        <v>2573</v>
      </c>
      <c r="K144" s="1206" t="s">
        <v>2203</v>
      </c>
      <c r="L144" s="1206" t="s">
        <v>2128</v>
      </c>
      <c r="M144" s="1206" t="s">
        <v>2127</v>
      </c>
      <c r="N144" s="1206" t="s">
        <v>2203</v>
      </c>
      <c r="O144" s="1206" t="s">
        <v>2469</v>
      </c>
      <c r="P144" s="1206" t="s">
        <v>2469</v>
      </c>
      <c r="Q144" s="1206">
        <v>5467624.974261946</v>
      </c>
      <c r="R144" s="1206">
        <v>2622060.6228304422</v>
      </c>
      <c r="S144" s="1227">
        <v>1029095.8983815617</v>
      </c>
      <c r="T144" s="1227">
        <v>259726.64019409925</v>
      </c>
      <c r="U144" s="1227">
        <v>9680028.8200000003</v>
      </c>
      <c r="V144" s="1227">
        <v>6732931.9117885893</v>
      </c>
      <c r="W144" s="1231">
        <v>2947096.90821141</v>
      </c>
      <c r="X144" s="1206"/>
      <c r="Y144" s="1206"/>
      <c r="Z144" s="1206"/>
      <c r="AA144" s="1206"/>
      <c r="AB144" s="1206"/>
      <c r="AC144" s="1206"/>
      <c r="AD144" s="1206"/>
      <c r="AE144" s="1206"/>
      <c r="AF144" s="1206"/>
      <c r="AG144" s="1229"/>
      <c r="AH144" s="1230"/>
      <c r="AI144" s="1231"/>
      <c r="AJ144" s="1232"/>
      <c r="AK144" s="1233"/>
      <c r="AL144" s="1229">
        <f>IF(COUNTIF(' LUMA Exhibit 2 (70)'!$A$7:$A$76,'Attachment A Withdrawn_TEST'!A199)=1,0,1)</f>
        <v>1</v>
      </c>
    </row>
    <row r="145" spans="1:38" ht="15.75">
      <c r="A145" s="1224" t="s">
        <v>21432</v>
      </c>
      <c r="B145" s="1225" t="s">
        <v>16083</v>
      </c>
      <c r="C145" s="1237" t="s">
        <v>2573</v>
      </c>
      <c r="D145" s="1226" t="s">
        <v>2203</v>
      </c>
      <c r="E145" s="1226" t="s">
        <v>2128</v>
      </c>
      <c r="F145" s="801" t="s">
        <v>2127</v>
      </c>
      <c r="G145" s="1226" t="s">
        <v>2203</v>
      </c>
      <c r="H145" s="1226" t="s">
        <v>2469</v>
      </c>
      <c r="I145" s="1226" t="s">
        <v>2469</v>
      </c>
      <c r="J145" s="1206" t="s">
        <v>2573</v>
      </c>
      <c r="K145" s="1206" t="s">
        <v>2203</v>
      </c>
      <c r="L145" s="1206" t="s">
        <v>2128</v>
      </c>
      <c r="M145" s="1206" t="s">
        <v>2127</v>
      </c>
      <c r="N145" s="1206" t="s">
        <v>2203</v>
      </c>
      <c r="O145" s="1206" t="s">
        <v>2469</v>
      </c>
      <c r="P145" s="1206" t="s">
        <v>2469</v>
      </c>
      <c r="Q145" s="1206">
        <v>5467624.974261946</v>
      </c>
      <c r="R145" s="1206">
        <v>2622060.6228304422</v>
      </c>
      <c r="S145" s="1227">
        <v>1029095.8983815617</v>
      </c>
      <c r="T145" s="1227">
        <v>259726.64019409925</v>
      </c>
      <c r="U145" s="1227">
        <v>9680028.8200000003</v>
      </c>
      <c r="V145" s="1227">
        <v>6732931.9117885893</v>
      </c>
      <c r="W145" s="1231">
        <v>2947096.90821141</v>
      </c>
      <c r="X145" s="1206"/>
      <c r="Y145" s="1206"/>
      <c r="Z145" s="1206"/>
      <c r="AA145" s="1206"/>
      <c r="AB145" s="1206"/>
      <c r="AC145" s="1206"/>
      <c r="AD145" s="1206"/>
      <c r="AE145" s="1206"/>
      <c r="AF145" s="1206"/>
      <c r="AG145" s="1229"/>
      <c r="AH145" s="1230"/>
      <c r="AI145" s="1231"/>
      <c r="AJ145" s="1232"/>
      <c r="AK145" s="1233"/>
      <c r="AL145" s="1229">
        <f>IF(COUNTIF(' LUMA Exhibit 2 (70)'!$A$7:$A$76,'Attachment A Withdrawn_TEST'!A200)=1,0,1)</f>
        <v>1</v>
      </c>
    </row>
    <row r="146" spans="1:38" ht="15.75">
      <c r="A146" s="1224" t="s">
        <v>21433</v>
      </c>
      <c r="B146" s="1225" t="s">
        <v>16084</v>
      </c>
      <c r="C146" s="1237" t="s">
        <v>2573</v>
      </c>
      <c r="D146" s="1226" t="s">
        <v>2203</v>
      </c>
      <c r="E146" s="1226" t="s">
        <v>2128</v>
      </c>
      <c r="F146" s="801" t="s">
        <v>2127</v>
      </c>
      <c r="G146" s="1226" t="s">
        <v>2203</v>
      </c>
      <c r="H146" s="1226" t="s">
        <v>2469</v>
      </c>
      <c r="I146" s="1226" t="s">
        <v>2469</v>
      </c>
      <c r="J146" s="1206" t="s">
        <v>2573</v>
      </c>
      <c r="K146" s="1206" t="s">
        <v>2203</v>
      </c>
      <c r="L146" s="1206" t="s">
        <v>2128</v>
      </c>
      <c r="M146" s="1206" t="s">
        <v>2127</v>
      </c>
      <c r="N146" s="1206" t="s">
        <v>2203</v>
      </c>
      <c r="O146" s="1206" t="s">
        <v>2469</v>
      </c>
      <c r="P146" s="1206" t="s">
        <v>2469</v>
      </c>
      <c r="Q146" s="1206">
        <v>5467624.974261946</v>
      </c>
      <c r="R146" s="1206">
        <v>2622060.6228304422</v>
      </c>
      <c r="S146" s="1227">
        <v>1029095.8983815617</v>
      </c>
      <c r="T146" s="1227">
        <v>259726.64019409925</v>
      </c>
      <c r="U146" s="1227">
        <v>9680028.8200000003</v>
      </c>
      <c r="V146" s="1227">
        <v>6732931.9117885893</v>
      </c>
      <c r="W146" s="1231">
        <v>2947096.90821141</v>
      </c>
      <c r="X146" s="1206"/>
      <c r="Y146" s="1206"/>
      <c r="Z146" s="1206"/>
      <c r="AA146" s="1206"/>
      <c r="AB146" s="1206"/>
      <c r="AC146" s="1206"/>
      <c r="AD146" s="1206"/>
      <c r="AE146" s="1206"/>
      <c r="AF146" s="1206"/>
      <c r="AG146" s="1229"/>
      <c r="AH146" s="1230"/>
      <c r="AI146" s="1231"/>
      <c r="AJ146" s="1232"/>
      <c r="AK146" s="1233"/>
      <c r="AL146" s="1229">
        <f>IF(COUNTIF(' LUMA Exhibit 2 (70)'!$A$7:$A$76,'Attachment A Withdrawn_TEST'!A202)=1,0,1)</f>
        <v>1</v>
      </c>
    </row>
    <row r="147" spans="1:38" ht="15.75">
      <c r="A147" s="1224" t="s">
        <v>21434</v>
      </c>
      <c r="B147" s="1225" t="s">
        <v>16085</v>
      </c>
      <c r="C147" s="1237" t="s">
        <v>2573</v>
      </c>
      <c r="D147" s="1226" t="s">
        <v>2203</v>
      </c>
      <c r="E147" s="1226" t="s">
        <v>2128</v>
      </c>
      <c r="F147" s="801" t="s">
        <v>2127</v>
      </c>
      <c r="G147" s="1226" t="s">
        <v>2203</v>
      </c>
      <c r="H147" s="1226" t="s">
        <v>2469</v>
      </c>
      <c r="I147" s="1226" t="s">
        <v>2469</v>
      </c>
      <c r="J147" s="1206" t="s">
        <v>2573</v>
      </c>
      <c r="K147" s="1206" t="s">
        <v>2203</v>
      </c>
      <c r="L147" s="1206" t="s">
        <v>2128</v>
      </c>
      <c r="M147" s="1206" t="s">
        <v>2127</v>
      </c>
      <c r="N147" s="1206" t="s">
        <v>2203</v>
      </c>
      <c r="O147" s="1206" t="s">
        <v>2469</v>
      </c>
      <c r="P147" s="1206" t="s">
        <v>2469</v>
      </c>
      <c r="Q147" s="1206">
        <v>5467624.974261946</v>
      </c>
      <c r="R147" s="1206">
        <v>2622060.6228304422</v>
      </c>
      <c r="S147" s="1227">
        <v>1029095.8983815617</v>
      </c>
      <c r="T147" s="1227">
        <v>259726.64019409925</v>
      </c>
      <c r="U147" s="1227">
        <v>9680028.8200000003</v>
      </c>
      <c r="V147" s="1227">
        <v>6732931.9117885893</v>
      </c>
      <c r="W147" s="1231">
        <v>2947096.90821141</v>
      </c>
      <c r="X147" s="1206"/>
      <c r="Y147" s="1206"/>
      <c r="Z147" s="1206"/>
      <c r="AA147" s="1206"/>
      <c r="AB147" s="1206"/>
      <c r="AC147" s="1206"/>
      <c r="AD147" s="1206"/>
      <c r="AE147" s="1206"/>
      <c r="AF147" s="1206"/>
      <c r="AG147" s="1229"/>
      <c r="AH147" s="1230"/>
      <c r="AI147" s="1231"/>
      <c r="AJ147" s="1232"/>
      <c r="AK147" s="1233"/>
      <c r="AL147" s="1229">
        <f>IF(COUNTIF(' LUMA Exhibit 2 (70)'!$A$7:$A$76,'Attachment A Withdrawn_TEST'!A204)=1,0,1)</f>
        <v>1</v>
      </c>
    </row>
    <row r="148" spans="1:38" ht="15.75">
      <c r="A148" s="1224" t="s">
        <v>21435</v>
      </c>
      <c r="B148" s="1225" t="s">
        <v>16086</v>
      </c>
      <c r="C148" s="1237" t="s">
        <v>2573</v>
      </c>
      <c r="D148" s="1226" t="s">
        <v>2203</v>
      </c>
      <c r="E148" s="1226" t="s">
        <v>2128</v>
      </c>
      <c r="F148" s="801" t="s">
        <v>2127</v>
      </c>
      <c r="G148" s="1226" t="s">
        <v>2203</v>
      </c>
      <c r="H148" s="1226" t="s">
        <v>2469</v>
      </c>
      <c r="I148" s="1226" t="s">
        <v>2469</v>
      </c>
      <c r="J148" s="1206" t="s">
        <v>2573</v>
      </c>
      <c r="K148" s="1206" t="s">
        <v>2203</v>
      </c>
      <c r="L148" s="1206" t="s">
        <v>2128</v>
      </c>
      <c r="M148" s="1206" t="s">
        <v>2127</v>
      </c>
      <c r="N148" s="1206" t="s">
        <v>2203</v>
      </c>
      <c r="O148" s="1206" t="s">
        <v>2469</v>
      </c>
      <c r="P148" s="1206" t="s">
        <v>2469</v>
      </c>
      <c r="Q148" s="1206">
        <v>5467624.974261946</v>
      </c>
      <c r="R148" s="1206">
        <v>2622060.6228304422</v>
      </c>
      <c r="S148" s="1227">
        <v>1029095.8983815617</v>
      </c>
      <c r="T148" s="1227">
        <v>259726.64019409925</v>
      </c>
      <c r="U148" s="1227">
        <v>9680028.8200000003</v>
      </c>
      <c r="V148" s="1227">
        <v>6732931.9117885893</v>
      </c>
      <c r="W148" s="1231">
        <v>2947096.90821141</v>
      </c>
      <c r="X148" s="1206"/>
      <c r="Y148" s="1206"/>
      <c r="Z148" s="1206"/>
      <c r="AA148" s="1206"/>
      <c r="AB148" s="1206"/>
      <c r="AC148" s="1206"/>
      <c r="AD148" s="1206"/>
      <c r="AE148" s="1206"/>
      <c r="AF148" s="1206"/>
      <c r="AG148" s="1229"/>
      <c r="AH148" s="1230"/>
      <c r="AI148" s="1231"/>
      <c r="AJ148" s="1232"/>
      <c r="AK148" s="1233"/>
      <c r="AL148" s="1229">
        <f>IF(COUNTIF(' LUMA Exhibit 2 (70)'!$A$7:$A$76,'Attachment A Withdrawn_TEST'!A205)=1,0,1)</f>
        <v>1</v>
      </c>
    </row>
    <row r="149" spans="1:38" ht="15.75">
      <c r="A149" s="1224" t="s">
        <v>21436</v>
      </c>
      <c r="B149" s="1225" t="s">
        <v>16087</v>
      </c>
      <c r="C149" s="1237" t="s">
        <v>2573</v>
      </c>
      <c r="D149" s="1226" t="s">
        <v>2203</v>
      </c>
      <c r="E149" s="1226" t="s">
        <v>2128</v>
      </c>
      <c r="F149" s="801" t="s">
        <v>2127</v>
      </c>
      <c r="G149" s="1226" t="s">
        <v>2203</v>
      </c>
      <c r="H149" s="1226" t="s">
        <v>2469</v>
      </c>
      <c r="I149" s="1226" t="s">
        <v>2469</v>
      </c>
      <c r="J149" s="1206" t="s">
        <v>2573</v>
      </c>
      <c r="K149" s="1206" t="s">
        <v>2203</v>
      </c>
      <c r="L149" s="1206" t="s">
        <v>2128</v>
      </c>
      <c r="M149" s="1206" t="s">
        <v>2127</v>
      </c>
      <c r="N149" s="1206" t="s">
        <v>2203</v>
      </c>
      <c r="O149" s="1206" t="s">
        <v>2469</v>
      </c>
      <c r="P149" s="1206" t="s">
        <v>2469</v>
      </c>
      <c r="Q149" s="1206">
        <v>5467624.974261946</v>
      </c>
      <c r="R149" s="1206">
        <v>2622060.6228304422</v>
      </c>
      <c r="S149" s="1227">
        <v>1029095.8983815617</v>
      </c>
      <c r="T149" s="1227">
        <v>259726.64019409925</v>
      </c>
      <c r="U149" s="1227">
        <v>9680028.8200000003</v>
      </c>
      <c r="V149" s="1227">
        <v>6732931.9117885893</v>
      </c>
      <c r="W149" s="1231">
        <v>2947096.90821141</v>
      </c>
      <c r="X149" s="1206"/>
      <c r="Y149" s="1206"/>
      <c r="Z149" s="1206"/>
      <c r="AA149" s="1206"/>
      <c r="AB149" s="1206"/>
      <c r="AC149" s="1206"/>
      <c r="AD149" s="1206"/>
      <c r="AE149" s="1206"/>
      <c r="AF149" s="1206"/>
      <c r="AG149" s="1229"/>
      <c r="AH149" s="1230"/>
      <c r="AI149" s="1231"/>
      <c r="AJ149" s="1232"/>
      <c r="AK149" s="1233"/>
      <c r="AL149" s="1229">
        <f>IF(COUNTIF(' LUMA Exhibit 2 (70)'!$A$7:$A$76,'Attachment A Withdrawn_TEST'!A206)=1,0,1)</f>
        <v>0</v>
      </c>
    </row>
    <row r="150" spans="1:38" ht="15.75">
      <c r="A150" s="1224" t="s">
        <v>21437</v>
      </c>
      <c r="B150" s="1225" t="s">
        <v>12396</v>
      </c>
      <c r="C150" s="1237" t="s">
        <v>2573</v>
      </c>
      <c r="D150" s="1226" t="s">
        <v>2203</v>
      </c>
      <c r="E150" s="1226" t="s">
        <v>2128</v>
      </c>
      <c r="F150" s="801" t="s">
        <v>2127</v>
      </c>
      <c r="G150" s="1226" t="s">
        <v>2203</v>
      </c>
      <c r="H150" s="1226" t="s">
        <v>2469</v>
      </c>
      <c r="I150" s="1226" t="s">
        <v>2469</v>
      </c>
      <c r="J150" s="1206" t="s">
        <v>15911</v>
      </c>
      <c r="K150" s="1206" t="s">
        <v>15911</v>
      </c>
      <c r="L150" s="1206" t="s">
        <v>15911</v>
      </c>
      <c r="M150" s="1206" t="s">
        <v>15911</v>
      </c>
      <c r="N150" s="1206" t="s">
        <v>15911</v>
      </c>
      <c r="O150" s="1206" t="s">
        <v>15911</v>
      </c>
      <c r="P150" s="1206" t="s">
        <v>15911</v>
      </c>
      <c r="Q150" s="1206" t="s">
        <v>15911</v>
      </c>
      <c r="R150" s="1206" t="s">
        <v>15911</v>
      </c>
      <c r="S150" s="1227" t="s">
        <v>15910</v>
      </c>
      <c r="T150" s="1227" t="s">
        <v>15910</v>
      </c>
      <c r="U150" s="1227" t="s">
        <v>15910</v>
      </c>
      <c r="V150" s="1227" t="s">
        <v>15910</v>
      </c>
      <c r="W150" s="1231" t="s">
        <v>15910</v>
      </c>
      <c r="X150" s="1206"/>
      <c r="Y150" s="1206"/>
      <c r="Z150" s="1206"/>
      <c r="AA150" s="1206"/>
      <c r="AB150" s="1206"/>
      <c r="AC150" s="1206"/>
      <c r="AD150" s="1206"/>
      <c r="AE150" s="1206"/>
      <c r="AF150" s="1206"/>
      <c r="AG150" s="1229"/>
      <c r="AH150" s="1230"/>
      <c r="AI150" s="1231"/>
      <c r="AJ150" s="1232"/>
      <c r="AK150" s="1233"/>
      <c r="AL150" s="1229">
        <f>IF(COUNTIF(' LUMA Exhibit 2 (70)'!$A$7:$A$76,'Attachment A Withdrawn_TEST'!A208)=1,0,1)</f>
        <v>0</v>
      </c>
    </row>
    <row r="151" spans="1:38" ht="15.75">
      <c r="A151" s="1224" t="s">
        <v>21438</v>
      </c>
      <c r="B151" s="1225" t="s">
        <v>21439</v>
      </c>
      <c r="C151" s="1237" t="s">
        <v>2573</v>
      </c>
      <c r="D151" s="1226" t="s">
        <v>2203</v>
      </c>
      <c r="E151" s="1226" t="s">
        <v>2128</v>
      </c>
      <c r="F151" s="801" t="s">
        <v>2127</v>
      </c>
      <c r="G151" s="1226" t="s">
        <v>2203</v>
      </c>
      <c r="H151" s="1226" t="s">
        <v>2469</v>
      </c>
      <c r="I151" s="1226" t="s">
        <v>2469</v>
      </c>
      <c r="J151" s="1206" t="s">
        <v>15911</v>
      </c>
      <c r="K151" s="1206" t="s">
        <v>15911</v>
      </c>
      <c r="L151" s="1206" t="s">
        <v>15911</v>
      </c>
      <c r="M151" s="1206" t="s">
        <v>15911</v>
      </c>
      <c r="N151" s="1206" t="s">
        <v>15911</v>
      </c>
      <c r="O151" s="1206" t="s">
        <v>15911</v>
      </c>
      <c r="P151" s="1206" t="s">
        <v>15911</v>
      </c>
      <c r="Q151" s="1206" t="s">
        <v>15911</v>
      </c>
      <c r="R151" s="1206" t="s">
        <v>15911</v>
      </c>
      <c r="S151" s="1227" t="s">
        <v>15910</v>
      </c>
      <c r="T151" s="1227" t="s">
        <v>15910</v>
      </c>
      <c r="U151" s="1227" t="s">
        <v>15910</v>
      </c>
      <c r="V151" s="1227" t="s">
        <v>15910</v>
      </c>
      <c r="W151" s="1231" t="s">
        <v>15910</v>
      </c>
      <c r="X151" s="1206"/>
      <c r="Y151" s="1206"/>
      <c r="Z151" s="1206"/>
      <c r="AA151" s="1206"/>
      <c r="AB151" s="1206"/>
      <c r="AC151" s="1206"/>
      <c r="AD151" s="1206"/>
      <c r="AE151" s="1206"/>
      <c r="AF151" s="1206"/>
      <c r="AG151" s="1229"/>
      <c r="AH151" s="1230"/>
      <c r="AI151" s="1231"/>
      <c r="AJ151" s="1232"/>
      <c r="AK151" s="1233"/>
      <c r="AL151" s="1229">
        <f>IF(COUNTIF(' LUMA Exhibit 2 (70)'!$A$7:$A$76,'Attachment A Withdrawn_TEST'!A209)=1,0,1)</f>
        <v>0</v>
      </c>
    </row>
    <row r="152" spans="1:38" ht="15.75">
      <c r="A152" s="1224" t="s">
        <v>21440</v>
      </c>
      <c r="B152" s="1225" t="s">
        <v>16088</v>
      </c>
      <c r="C152" s="1237" t="s">
        <v>2573</v>
      </c>
      <c r="D152" s="1226" t="s">
        <v>2203</v>
      </c>
      <c r="E152" s="1226" t="s">
        <v>2128</v>
      </c>
      <c r="F152" s="801" t="s">
        <v>2127</v>
      </c>
      <c r="G152" s="1226" t="s">
        <v>2203</v>
      </c>
      <c r="H152" s="1226" t="s">
        <v>2469</v>
      </c>
      <c r="I152" s="1226" t="s">
        <v>2469</v>
      </c>
      <c r="J152" s="1206" t="s">
        <v>2573</v>
      </c>
      <c r="K152" s="1206" t="s">
        <v>2203</v>
      </c>
      <c r="L152" s="1206" t="s">
        <v>2128</v>
      </c>
      <c r="M152" s="1206" t="s">
        <v>2127</v>
      </c>
      <c r="N152" s="1206" t="s">
        <v>2203</v>
      </c>
      <c r="O152" s="1206" t="s">
        <v>2469</v>
      </c>
      <c r="P152" s="1206" t="s">
        <v>2469</v>
      </c>
      <c r="Q152" s="1206">
        <v>5467624.974261946</v>
      </c>
      <c r="R152" s="1206">
        <v>2622060.6228304422</v>
      </c>
      <c r="S152" s="1227">
        <v>1029095.8983815617</v>
      </c>
      <c r="T152" s="1227">
        <v>259726.64019409925</v>
      </c>
      <c r="U152" s="1227">
        <v>9680028.8200000003</v>
      </c>
      <c r="V152" s="1227">
        <v>6732931.9117885893</v>
      </c>
      <c r="W152" s="1231">
        <v>2947096.90821141</v>
      </c>
      <c r="X152" s="1206"/>
      <c r="Y152" s="1206"/>
      <c r="Z152" s="1206"/>
      <c r="AA152" s="1206"/>
      <c r="AB152" s="1206"/>
      <c r="AC152" s="1206"/>
      <c r="AD152" s="1206"/>
      <c r="AE152" s="1206"/>
      <c r="AF152" s="1206"/>
      <c r="AG152" s="1229"/>
      <c r="AH152" s="1230"/>
      <c r="AI152" s="1231"/>
      <c r="AJ152" s="1232"/>
      <c r="AK152" s="1233"/>
      <c r="AL152" s="1229">
        <f>IF(COUNTIF(' LUMA Exhibit 2 (70)'!$A$7:$A$76,'Attachment A Withdrawn_TEST'!A210)=1,0,1)</f>
        <v>0</v>
      </c>
    </row>
    <row r="153" spans="1:38" ht="15.75">
      <c r="A153" s="1224" t="s">
        <v>21441</v>
      </c>
      <c r="B153" s="1225" t="s">
        <v>16093</v>
      </c>
      <c r="C153" s="1237" t="s">
        <v>2573</v>
      </c>
      <c r="D153" s="1226" t="s">
        <v>2203</v>
      </c>
      <c r="E153" s="1226" t="s">
        <v>2128</v>
      </c>
      <c r="F153" s="801" t="s">
        <v>2127</v>
      </c>
      <c r="G153" s="1226" t="s">
        <v>2203</v>
      </c>
      <c r="H153" s="1226" t="s">
        <v>2469</v>
      </c>
      <c r="I153" s="1226" t="s">
        <v>2469</v>
      </c>
      <c r="J153" s="1206" t="s">
        <v>2573</v>
      </c>
      <c r="K153" s="1206" t="s">
        <v>2203</v>
      </c>
      <c r="L153" s="1206" t="s">
        <v>2128</v>
      </c>
      <c r="M153" s="1206" t="s">
        <v>2127</v>
      </c>
      <c r="N153" s="1206" t="s">
        <v>2203</v>
      </c>
      <c r="O153" s="1206" t="s">
        <v>2469</v>
      </c>
      <c r="P153" s="1206" t="s">
        <v>2469</v>
      </c>
      <c r="Q153" s="1206">
        <v>5467624.974261946</v>
      </c>
      <c r="R153" s="1206">
        <v>2622060.6228304422</v>
      </c>
      <c r="S153" s="1227">
        <v>1029095.8983815617</v>
      </c>
      <c r="T153" s="1227">
        <v>259726.64019409925</v>
      </c>
      <c r="U153" s="1227">
        <v>9680028.8200000003</v>
      </c>
      <c r="V153" s="1227">
        <v>6732931.9117885893</v>
      </c>
      <c r="W153" s="1231">
        <v>2947096.90821141</v>
      </c>
      <c r="X153" s="1206"/>
      <c r="Y153" s="1206"/>
      <c r="Z153" s="1206"/>
      <c r="AA153" s="1206"/>
      <c r="AB153" s="1206"/>
      <c r="AC153" s="1206"/>
      <c r="AD153" s="1206"/>
      <c r="AE153" s="1206"/>
      <c r="AF153" s="1206"/>
      <c r="AG153" s="1229"/>
      <c r="AH153" s="1230"/>
      <c r="AI153" s="1231"/>
      <c r="AJ153" s="1232"/>
      <c r="AK153" s="1233"/>
      <c r="AL153" s="1229">
        <f>IF(COUNTIF(' LUMA Exhibit 2 (70)'!$A$7:$A$76,'Attachment A Withdrawn_TEST'!A211)=1,0,1)</f>
        <v>0</v>
      </c>
    </row>
    <row r="154" spans="1:38" ht="30">
      <c r="A154" s="1224">
        <v>685869</v>
      </c>
      <c r="B154" s="1225" t="s">
        <v>2609</v>
      </c>
      <c r="C154" s="1226" t="s">
        <v>2203</v>
      </c>
      <c r="D154" s="1226" t="s">
        <v>2203</v>
      </c>
      <c r="E154" s="1226" t="s">
        <v>2128</v>
      </c>
      <c r="F154" s="801" t="s">
        <v>2115</v>
      </c>
      <c r="G154" s="1226" t="s">
        <v>2203</v>
      </c>
      <c r="H154" s="1226" t="s">
        <v>2469</v>
      </c>
      <c r="I154" s="1226" t="s">
        <v>2469</v>
      </c>
      <c r="J154" s="1206" t="s">
        <v>2203</v>
      </c>
      <c r="K154" s="1206" t="s">
        <v>2203</v>
      </c>
      <c r="L154" s="1206" t="s">
        <v>2128</v>
      </c>
      <c r="M154" s="1206" t="s">
        <v>2115</v>
      </c>
      <c r="N154" s="1206" t="s">
        <v>2203</v>
      </c>
      <c r="O154" s="1206" t="s">
        <v>2469</v>
      </c>
      <c r="P154" s="1206" t="s">
        <v>2469</v>
      </c>
      <c r="Q154" s="1206">
        <v>22073642.859999999</v>
      </c>
      <c r="R154" s="1206">
        <v>7779720.9299999997</v>
      </c>
      <c r="S154" s="1227">
        <v>13511059.91</v>
      </c>
      <c r="T154" s="1227">
        <v>183120</v>
      </c>
      <c r="U154" s="1227">
        <v>46206273.409999996</v>
      </c>
      <c r="V154" s="1227">
        <v>38190257.909999996</v>
      </c>
      <c r="W154" s="1231">
        <v>8016015.5</v>
      </c>
      <c r="X154" s="1206">
        <v>22073642.859999999</v>
      </c>
      <c r="Y154" s="1206">
        <v>543426.36</v>
      </c>
      <c r="Z154" s="1206">
        <v>2605555.14</v>
      </c>
      <c r="AA154" s="1206">
        <v>53174.57</v>
      </c>
      <c r="AB154" s="1206">
        <v>13511059.91</v>
      </c>
      <c r="AC154" s="1206">
        <v>183120</v>
      </c>
      <c r="AD154" s="1206">
        <v>38969978.840000004</v>
      </c>
      <c r="AE154" s="1206">
        <v>38190257.909999996</v>
      </c>
      <c r="AF154" s="1206">
        <v>779720.92999999993</v>
      </c>
      <c r="AG154" s="1229" t="s">
        <v>2216</v>
      </c>
      <c r="AH154" s="1230" t="s">
        <v>2235</v>
      </c>
      <c r="AI154" s="1231" t="s">
        <v>2610</v>
      </c>
      <c r="AJ154" s="1236">
        <f>IF(C154="Yes",P154,0)</f>
        <v>0</v>
      </c>
      <c r="AK154" s="1233">
        <v>391877.46389274998</v>
      </c>
      <c r="AL154" s="1229">
        <f>IF(COUNTIF(' LUMA Exhibit 2 (70)'!$A$7:$A$76,'Attachment A Withdrawn_TEST'!A94)=1,0,1)</f>
        <v>1</v>
      </c>
    </row>
    <row r="155" spans="1:38" ht="15.75">
      <c r="A155" s="1224">
        <v>547247</v>
      </c>
      <c r="B155" s="1225" t="s">
        <v>2549</v>
      </c>
      <c r="C155" s="1237" t="s">
        <v>2209</v>
      </c>
      <c r="D155" s="1226" t="s">
        <v>2209</v>
      </c>
      <c r="E155" s="1226" t="s">
        <v>2128</v>
      </c>
      <c r="F155" s="801" t="s">
        <v>2115</v>
      </c>
      <c r="G155" s="1226" t="s">
        <v>2203</v>
      </c>
      <c r="H155" s="1226" t="s">
        <v>2469</v>
      </c>
      <c r="I155" s="1226" t="s">
        <v>2469</v>
      </c>
      <c r="J155" s="1234" t="s">
        <v>2209</v>
      </c>
      <c r="K155" s="1234" t="s">
        <v>2209</v>
      </c>
      <c r="L155" s="1234" t="s">
        <v>2128</v>
      </c>
      <c r="M155" s="1234" t="s">
        <v>2115</v>
      </c>
      <c r="N155" s="1234" t="s">
        <v>2203</v>
      </c>
      <c r="O155" s="1234" t="s">
        <v>2469</v>
      </c>
      <c r="P155" s="1234" t="s">
        <v>2469</v>
      </c>
      <c r="Q155" s="1234">
        <v>4966986.47</v>
      </c>
      <c r="R155" s="1234">
        <v>62195402.170000002</v>
      </c>
      <c r="S155" s="798">
        <v>151612.12</v>
      </c>
      <c r="T155" s="798">
        <v>13320220.439999998</v>
      </c>
      <c r="U155" s="798">
        <v>90196791.960000008</v>
      </c>
      <c r="V155" s="769">
        <v>5463505.8999999994</v>
      </c>
      <c r="W155" s="1247">
        <v>84733286.060000002</v>
      </c>
      <c r="X155" s="770"/>
      <c r="Y155" s="770"/>
      <c r="Z155" s="770"/>
      <c r="AA155" s="770"/>
      <c r="AB155" s="770"/>
      <c r="AC155" s="770"/>
      <c r="AD155" s="770"/>
      <c r="AE155" s="770"/>
      <c r="AF155" s="770"/>
      <c r="AG155" s="1229"/>
      <c r="AH155" s="1230"/>
      <c r="AI155" s="1231"/>
      <c r="AJ155" s="1232"/>
      <c r="AK155" s="1274"/>
      <c r="AL155" s="1229">
        <f>IF(COUNTIF(' LUMA Exhibit 2 (70)'!$A$7:$A$76,'Attachment A Withdrawn_TEST'!A98)=1,0,1)</f>
        <v>1</v>
      </c>
    </row>
    <row r="156" spans="1:38" ht="15.75">
      <c r="A156" s="1224" t="s">
        <v>2544</v>
      </c>
      <c r="B156" s="1225" t="s">
        <v>2545</v>
      </c>
      <c r="C156" s="1237" t="s">
        <v>2209</v>
      </c>
      <c r="D156" s="1226" t="s">
        <v>2209</v>
      </c>
      <c r="E156" s="1226" t="s">
        <v>2128</v>
      </c>
      <c r="F156" s="801" t="s">
        <v>2115</v>
      </c>
      <c r="G156" s="1226" t="s">
        <v>2203</v>
      </c>
      <c r="H156" s="1226" t="s">
        <v>2481</v>
      </c>
      <c r="I156" s="1226" t="s">
        <v>2546</v>
      </c>
      <c r="J156" s="1234" t="s">
        <v>2209</v>
      </c>
      <c r="K156" s="1234" t="s">
        <v>2209</v>
      </c>
      <c r="L156" s="1234" t="s">
        <v>2128</v>
      </c>
      <c r="M156" s="1234" t="s">
        <v>2115</v>
      </c>
      <c r="N156" s="1234" t="s">
        <v>2203</v>
      </c>
      <c r="O156" s="1234" t="s">
        <v>2481</v>
      </c>
      <c r="P156" s="1234" t="s">
        <v>2546</v>
      </c>
      <c r="Q156" s="1234">
        <v>65766025.061705478</v>
      </c>
      <c r="R156" s="1234">
        <v>31538831.841270406</v>
      </c>
      <c r="S156" s="1235">
        <v>12378234.967184432</v>
      </c>
      <c r="T156" s="1235">
        <v>3124060.0459257755</v>
      </c>
      <c r="U156" s="1235">
        <v>116433921.67000002</v>
      </c>
      <c r="V156" s="1246">
        <v>80985468.267090976</v>
      </c>
      <c r="W156" s="1247">
        <v>35448453.40290904</v>
      </c>
      <c r="X156" s="1239"/>
      <c r="Y156" s="1239"/>
      <c r="Z156" s="1239"/>
      <c r="AA156" s="1239"/>
      <c r="AB156" s="1239"/>
      <c r="AC156" s="1239"/>
      <c r="AD156" s="1239"/>
      <c r="AE156" s="1239"/>
      <c r="AF156" s="1239"/>
      <c r="AG156" s="1240"/>
      <c r="AH156" s="1241"/>
      <c r="AI156" s="1242"/>
      <c r="AJ156" s="1236"/>
      <c r="AK156" s="1243"/>
      <c r="AL156" s="1229">
        <f>IF(COUNTIF(' LUMA Exhibit 2 (70)'!$A$7:$A$76,'Attachment A Withdrawn_TEST'!A97)=1,0,1)</f>
        <v>1</v>
      </c>
    </row>
    <row r="157" spans="1:38" ht="15.75">
      <c r="A157" s="1224" t="s">
        <v>2550</v>
      </c>
      <c r="B157" s="1225" t="s">
        <v>2551</v>
      </c>
      <c r="C157" s="1237" t="s">
        <v>2209</v>
      </c>
      <c r="D157" s="1226" t="s">
        <v>2209</v>
      </c>
      <c r="E157" s="1226" t="s">
        <v>2128</v>
      </c>
      <c r="F157" s="801" t="s">
        <v>2115</v>
      </c>
      <c r="G157" s="1226" t="s">
        <v>2203</v>
      </c>
      <c r="H157" s="1226" t="s">
        <v>2481</v>
      </c>
      <c r="I157" s="1226" t="s">
        <v>2481</v>
      </c>
      <c r="J157" s="1238" t="s">
        <v>2209</v>
      </c>
      <c r="K157" s="1238" t="s">
        <v>2209</v>
      </c>
      <c r="L157" s="1238" t="s">
        <v>2128</v>
      </c>
      <c r="M157" s="1238" t="s">
        <v>2115</v>
      </c>
      <c r="N157" s="1238" t="s">
        <v>2203</v>
      </c>
      <c r="O157" s="1238" t="s">
        <v>2481</v>
      </c>
      <c r="P157" s="1238" t="s">
        <v>2481</v>
      </c>
      <c r="Q157" s="1238">
        <v>3301739.68</v>
      </c>
      <c r="R157" s="1238">
        <v>1135704.94</v>
      </c>
      <c r="S157" s="1246">
        <v>6614733.6600000001</v>
      </c>
      <c r="T157" s="1246">
        <v>4603565.8</v>
      </c>
      <c r="U157" s="1246">
        <v>16767794.210000001</v>
      </c>
      <c r="V157" s="1246">
        <v>11028523.470000001</v>
      </c>
      <c r="W157" s="1247">
        <v>5739270.7400000002</v>
      </c>
      <c r="X157" s="1206"/>
      <c r="Y157" s="1206"/>
      <c r="Z157" s="1206"/>
      <c r="AA157" s="1206"/>
      <c r="AB157" s="1206"/>
      <c r="AC157" s="1206"/>
      <c r="AD157" s="1206"/>
      <c r="AE157" s="1206"/>
      <c r="AF157" s="1206"/>
      <c r="AG157" s="1229"/>
      <c r="AH157" s="1230"/>
      <c r="AI157" s="1231"/>
      <c r="AJ157" s="1232"/>
      <c r="AK157" s="1233"/>
      <c r="AL157" s="1229">
        <f>IF(COUNTIF(' LUMA Exhibit 2 (70)'!$A$7:$A$76,'Attachment A Withdrawn_TEST'!A99)=1,0,1)</f>
        <v>1</v>
      </c>
    </row>
    <row r="158" spans="1:38" ht="15.75">
      <c r="A158" s="1224" t="s">
        <v>2552</v>
      </c>
      <c r="B158" s="1225" t="s">
        <v>2553</v>
      </c>
      <c r="C158" s="1237" t="s">
        <v>2209</v>
      </c>
      <c r="D158" s="1226" t="s">
        <v>2209</v>
      </c>
      <c r="E158" s="1226" t="s">
        <v>2128</v>
      </c>
      <c r="F158" s="801" t="s">
        <v>2115</v>
      </c>
      <c r="G158" s="1226" t="s">
        <v>2203</v>
      </c>
      <c r="H158" s="1226" t="s">
        <v>2481</v>
      </c>
      <c r="I158" s="1226" t="s">
        <v>2546</v>
      </c>
      <c r="J158" s="1275" t="s">
        <v>2209</v>
      </c>
      <c r="K158" s="1275" t="s">
        <v>2209</v>
      </c>
      <c r="L158" s="1275" t="s">
        <v>2128</v>
      </c>
      <c r="M158" s="1275" t="s">
        <v>2115</v>
      </c>
      <c r="N158" s="1275" t="s">
        <v>2203</v>
      </c>
      <c r="O158" s="1275" t="s">
        <v>2481</v>
      </c>
      <c r="P158" s="1275" t="s">
        <v>2546</v>
      </c>
      <c r="Q158" s="1275">
        <v>9487047.4000000004</v>
      </c>
      <c r="R158" s="1275">
        <v>4257510.71</v>
      </c>
      <c r="S158" s="1276">
        <v>4962433.97</v>
      </c>
      <c r="T158" s="1277">
        <v>3961056.7648669723</v>
      </c>
      <c r="U158" s="1277">
        <v>25508267.55486697</v>
      </c>
      <c r="V158" s="1276">
        <v>16713135.719999999</v>
      </c>
      <c r="W158" s="1247">
        <v>8795131.8348669726</v>
      </c>
      <c r="X158" s="1206"/>
      <c r="Y158" s="1206"/>
      <c r="Z158" s="1206"/>
      <c r="AA158" s="1206"/>
      <c r="AB158" s="1206"/>
      <c r="AC158" s="1206"/>
      <c r="AD158" s="1206"/>
      <c r="AE158" s="1206"/>
      <c r="AF158" s="1206"/>
      <c r="AG158" s="1229"/>
      <c r="AH158" s="1230"/>
      <c r="AI158" s="1231"/>
      <c r="AJ158" s="1232"/>
      <c r="AK158" s="1233"/>
      <c r="AL158" s="1229">
        <f>IF(COUNTIF(' LUMA Exhibit 2 (70)'!$A$7:$A$76,'Attachment A Withdrawn_TEST'!A100)=1,0,1)</f>
        <v>1</v>
      </c>
    </row>
    <row r="159" spans="1:38" ht="15.75">
      <c r="A159" s="1224">
        <v>752277</v>
      </c>
      <c r="B159" s="1225" t="s">
        <v>797</v>
      </c>
      <c r="C159" s="1226" t="s">
        <v>2203</v>
      </c>
      <c r="D159" s="1226" t="s">
        <v>2203</v>
      </c>
      <c r="E159" s="1226" t="s">
        <v>2128</v>
      </c>
      <c r="F159" s="801" t="s">
        <v>2115</v>
      </c>
      <c r="G159" s="1226" t="s">
        <v>2203</v>
      </c>
      <c r="H159" s="1226" t="s">
        <v>2469</v>
      </c>
      <c r="I159" s="1226" t="s">
        <v>2469</v>
      </c>
      <c r="J159" s="1206" t="s">
        <v>2203</v>
      </c>
      <c r="K159" s="1206" t="s">
        <v>2203</v>
      </c>
      <c r="L159" s="1206" t="s">
        <v>2128</v>
      </c>
      <c r="M159" s="1206" t="s">
        <v>2115</v>
      </c>
      <c r="N159" s="1206" t="s">
        <v>2203</v>
      </c>
      <c r="O159" s="1206" t="s">
        <v>2469</v>
      </c>
      <c r="P159" s="1206" t="s">
        <v>2469</v>
      </c>
      <c r="Q159" s="1206">
        <v>9069707.7019513529</v>
      </c>
      <c r="R159" s="1206">
        <v>4349479.6255807169</v>
      </c>
      <c r="S159" s="1227">
        <v>1706844.8419175697</v>
      </c>
      <c r="T159" s="1235">
        <v>431056.67104596895</v>
      </c>
      <c r="U159" s="1235">
        <v>16057251.980040908</v>
      </c>
      <c r="V159" s="1227">
        <v>11168379.907871567</v>
      </c>
      <c r="W159" s="1231">
        <v>4888872.0721693402</v>
      </c>
      <c r="X159" s="1206">
        <v>3553830.9090999998</v>
      </c>
      <c r="Y159" s="1206">
        <v>524335.70789999992</v>
      </c>
      <c r="Z159" s="1206">
        <v>349557.13859999995</v>
      </c>
      <c r="AA159" s="1206">
        <v>116519.0462</v>
      </c>
      <c r="AB159" s="1206">
        <v>466076.18479999999</v>
      </c>
      <c r="AC159" s="1206">
        <v>815633.32339999999</v>
      </c>
      <c r="AD159" s="1206">
        <v>5825952.3099999996</v>
      </c>
      <c r="AE159" s="1206">
        <v>4369464.2324999999</v>
      </c>
      <c r="AF159" s="1206">
        <v>1456488.0774999999</v>
      </c>
      <c r="AG159" s="1229" t="s">
        <v>2216</v>
      </c>
      <c r="AH159" s="1230" t="s">
        <v>2383</v>
      </c>
      <c r="AI159" s="1231" t="s">
        <v>2588</v>
      </c>
      <c r="AJ159" s="1236">
        <f>IF(C159="Yes",P159,0)</f>
        <v>0</v>
      </c>
      <c r="AK159" s="1233">
        <v>4061.1900951249968</v>
      </c>
      <c r="AL159" s="1229">
        <f>IF(COUNTIF(' LUMA Exhibit 2 (70)'!$A$7:$A$76,'Attachment A Withdrawn_TEST'!A93)=1,0,1)</f>
        <v>1</v>
      </c>
    </row>
    <row r="160" spans="1:38">
      <c r="A160" s="1224" t="s">
        <v>21442</v>
      </c>
      <c r="B160" s="1225" t="s">
        <v>2572</v>
      </c>
      <c r="C160" s="1237" t="s">
        <v>2573</v>
      </c>
      <c r="D160" s="1226" t="s">
        <v>2561</v>
      </c>
      <c r="E160" s="1226" t="s">
        <v>2128</v>
      </c>
      <c r="F160" s="1226" t="s">
        <v>2128</v>
      </c>
      <c r="G160" s="1226" t="s">
        <v>2203</v>
      </c>
      <c r="H160" s="1226" t="s">
        <v>2469</v>
      </c>
      <c r="I160" s="1226" t="s">
        <v>2469</v>
      </c>
      <c r="J160" s="1275" t="s">
        <v>2573</v>
      </c>
      <c r="K160" s="1275" t="s">
        <v>2561</v>
      </c>
      <c r="L160" s="1275" t="s">
        <v>2128</v>
      </c>
      <c r="M160" s="1275" t="s">
        <v>2128</v>
      </c>
      <c r="N160" s="1278" t="s">
        <v>2203</v>
      </c>
      <c r="O160" s="1275" t="s">
        <v>2469</v>
      </c>
      <c r="P160" s="1275" t="s">
        <v>2469</v>
      </c>
      <c r="Q160" s="1275">
        <v>0</v>
      </c>
      <c r="R160" s="1275">
        <v>0</v>
      </c>
      <c r="S160" s="1246">
        <v>17709050</v>
      </c>
      <c r="T160" s="1246">
        <v>0</v>
      </c>
      <c r="U160" s="1246">
        <v>17709050</v>
      </c>
      <c r="V160" s="1246">
        <v>17709050</v>
      </c>
      <c r="W160" s="1247">
        <v>0</v>
      </c>
      <c r="X160" s="1206"/>
      <c r="Y160" s="1206"/>
      <c r="Z160" s="1206"/>
      <c r="AA160" s="1206"/>
      <c r="AB160" s="1206"/>
      <c r="AC160" s="1206"/>
      <c r="AD160" s="1206"/>
      <c r="AE160" s="1206"/>
      <c r="AF160" s="1206"/>
      <c r="AG160" s="1229"/>
      <c r="AH160" s="1230"/>
      <c r="AI160" s="1231"/>
      <c r="AJ160" s="1232"/>
      <c r="AK160" s="1233"/>
      <c r="AL160" s="1229">
        <f>IF(COUNTIF(' LUMA Exhibit 2 (70)'!$A$7:$A$76,'Attachment A Withdrawn_TEST'!A101)=1,0,1)</f>
        <v>1</v>
      </c>
    </row>
    <row r="161" spans="1:38" ht="15.75">
      <c r="A161" s="1224">
        <v>1064452</v>
      </c>
      <c r="B161" s="1225" t="s">
        <v>2525</v>
      </c>
      <c r="C161" s="1226" t="s">
        <v>2203</v>
      </c>
      <c r="D161" s="1226" t="s">
        <v>2203</v>
      </c>
      <c r="E161" s="1226" t="s">
        <v>46</v>
      </c>
      <c r="F161" s="802" t="s">
        <v>2113</v>
      </c>
      <c r="G161" s="1226" t="s">
        <v>2203</v>
      </c>
      <c r="H161" s="1226" t="s">
        <v>2469</v>
      </c>
      <c r="I161" s="1226" t="s">
        <v>2469</v>
      </c>
      <c r="J161" s="1238" t="s">
        <v>2203</v>
      </c>
      <c r="K161" s="1238" t="s">
        <v>2203</v>
      </c>
      <c r="L161" s="1238" t="s">
        <v>46</v>
      </c>
      <c r="M161" s="1238" t="s">
        <v>2113</v>
      </c>
      <c r="N161" s="1238" t="s">
        <v>2203</v>
      </c>
      <c r="O161" s="1238" t="s">
        <v>2469</v>
      </c>
      <c r="P161" s="1238" t="s">
        <v>2469</v>
      </c>
      <c r="Q161" s="1238">
        <v>609182.23</v>
      </c>
      <c r="R161" s="1238">
        <v>2812.61</v>
      </c>
      <c r="S161" s="1246">
        <v>52018.89</v>
      </c>
      <c r="T161" s="1246">
        <v>8792.11</v>
      </c>
      <c r="U161" s="1246">
        <v>784923.48</v>
      </c>
      <c r="V161" s="1246">
        <v>771390.36</v>
      </c>
      <c r="W161" s="1231">
        <v>13533.12</v>
      </c>
      <c r="X161" s="1206"/>
      <c r="Y161" s="1206"/>
      <c r="Z161" s="1206"/>
      <c r="AA161" s="1206"/>
      <c r="AB161" s="1206"/>
      <c r="AC161" s="1206"/>
      <c r="AD161" s="1206"/>
      <c r="AE161" s="1206"/>
      <c r="AF161" s="1206"/>
      <c r="AG161" s="1229"/>
      <c r="AH161" s="1230"/>
      <c r="AI161" s="1231"/>
      <c r="AJ161" s="1232"/>
      <c r="AK161" s="1233"/>
      <c r="AL161" s="1229">
        <f>IF(COUNTIF(' LUMA Exhibit 2 (70)'!$A$7:$A$76,'Attachment A Withdrawn_TEST'!A106)=1,0,1)</f>
        <v>1</v>
      </c>
    </row>
    <row r="162" spans="1:38" ht="15.75">
      <c r="A162" s="1224">
        <v>753785</v>
      </c>
      <c r="B162" s="1225" t="s">
        <v>2515</v>
      </c>
      <c r="C162" s="1237" t="s">
        <v>275</v>
      </c>
      <c r="D162" s="1226" t="s">
        <v>2209</v>
      </c>
      <c r="E162" s="1226" t="s">
        <v>46</v>
      </c>
      <c r="F162" s="802" t="s">
        <v>2113</v>
      </c>
      <c r="G162" s="1226" t="s">
        <v>2203</v>
      </c>
      <c r="H162" s="1226" t="s">
        <v>2469</v>
      </c>
      <c r="I162" s="1226" t="s">
        <v>2469</v>
      </c>
      <c r="J162" s="1238" t="s">
        <v>16061</v>
      </c>
      <c r="K162" s="1238" t="s">
        <v>2209</v>
      </c>
      <c r="L162" s="1238" t="s">
        <v>46</v>
      </c>
      <c r="M162" s="1238" t="s">
        <v>2113</v>
      </c>
      <c r="N162" s="1238" t="s">
        <v>2203</v>
      </c>
      <c r="O162" s="1238" t="s">
        <v>2469</v>
      </c>
      <c r="P162" s="1238" t="s">
        <v>2469</v>
      </c>
      <c r="Q162" s="1238">
        <v>299085.28999999998</v>
      </c>
      <c r="R162" s="1238">
        <v>81090.53</v>
      </c>
      <c r="S162" s="1246">
        <v>12296.95</v>
      </c>
      <c r="T162" s="1246">
        <v>1013.73</v>
      </c>
      <c r="U162" s="1246">
        <v>463270.20999999996</v>
      </c>
      <c r="V162" s="1246">
        <v>366609.08999999997</v>
      </c>
      <c r="W162" s="1231">
        <v>96661.119999999995</v>
      </c>
      <c r="X162" s="1206"/>
      <c r="Y162" s="1206"/>
      <c r="Z162" s="1206"/>
      <c r="AA162" s="1206"/>
      <c r="AB162" s="1206"/>
      <c r="AC162" s="1206"/>
      <c r="AD162" s="1206"/>
      <c r="AE162" s="1206"/>
      <c r="AF162" s="1206"/>
      <c r="AG162" s="1229"/>
      <c r="AH162" s="1230"/>
      <c r="AI162" s="1231"/>
      <c r="AJ162" s="1232"/>
      <c r="AK162" s="1233"/>
      <c r="AL162" s="1229">
        <f>IF(COUNTIF(' LUMA Exhibit 2 (70)'!$A$7:$A$76,'Attachment A Withdrawn_TEST'!A103)=1,0,1)</f>
        <v>1</v>
      </c>
    </row>
    <row r="163" spans="1:38" ht="15.75">
      <c r="A163" s="1224">
        <v>753787</v>
      </c>
      <c r="B163" s="1225" t="s">
        <v>2522</v>
      </c>
      <c r="C163" s="1237" t="s">
        <v>275</v>
      </c>
      <c r="D163" s="1226" t="s">
        <v>2209</v>
      </c>
      <c r="E163" s="1226" t="s">
        <v>46</v>
      </c>
      <c r="F163" s="802" t="s">
        <v>2113</v>
      </c>
      <c r="G163" s="1226" t="s">
        <v>2203</v>
      </c>
      <c r="H163" s="1226" t="s">
        <v>2469</v>
      </c>
      <c r="I163" s="1226" t="s">
        <v>2469</v>
      </c>
      <c r="J163" s="1238" t="s">
        <v>16061</v>
      </c>
      <c r="K163" s="1238" t="s">
        <v>2209</v>
      </c>
      <c r="L163" s="1238" t="s">
        <v>46</v>
      </c>
      <c r="M163" s="1238" t="s">
        <v>2113</v>
      </c>
      <c r="N163" s="1238" t="s">
        <v>2203</v>
      </c>
      <c r="O163" s="1238" t="s">
        <v>2469</v>
      </c>
      <c r="P163" s="1238" t="s">
        <v>2469</v>
      </c>
      <c r="Q163" s="1238">
        <v>591148.31000000006</v>
      </c>
      <c r="R163" s="1238">
        <v>7196.15</v>
      </c>
      <c r="S163" s="1246">
        <v>35991.1</v>
      </c>
      <c r="T163" s="1246">
        <v>2143.44</v>
      </c>
      <c r="U163" s="1246">
        <v>741206.13</v>
      </c>
      <c r="V163" s="1246">
        <v>730337.54</v>
      </c>
      <c r="W163" s="1231">
        <v>10868.59</v>
      </c>
      <c r="X163" s="1206"/>
      <c r="Y163" s="1206"/>
      <c r="Z163" s="1206"/>
      <c r="AA163" s="1206"/>
      <c r="AB163" s="1206"/>
      <c r="AC163" s="1206"/>
      <c r="AD163" s="1206"/>
      <c r="AE163" s="1206"/>
      <c r="AF163" s="1206"/>
      <c r="AG163" s="1229"/>
      <c r="AH163" s="1230"/>
      <c r="AI163" s="1231"/>
      <c r="AJ163" s="1232"/>
      <c r="AK163" s="1233"/>
      <c r="AL163" s="1229">
        <f>IF(COUNTIF(' LUMA Exhibit 2 (70)'!$A$7:$A$76,'Attachment A Withdrawn_TEST'!A102)=1,0,1)</f>
        <v>1</v>
      </c>
    </row>
    <row r="164" spans="1:38" ht="15.75">
      <c r="A164" s="1224" t="s">
        <v>2519</v>
      </c>
      <c r="B164" s="1225" t="s">
        <v>2520</v>
      </c>
      <c r="C164" s="1237" t="s">
        <v>275</v>
      </c>
      <c r="D164" s="1226" t="s">
        <v>2209</v>
      </c>
      <c r="E164" s="1226" t="s">
        <v>46</v>
      </c>
      <c r="F164" s="802" t="s">
        <v>2113</v>
      </c>
      <c r="G164" s="1226" t="s">
        <v>2203</v>
      </c>
      <c r="H164" s="1226" t="s">
        <v>2481</v>
      </c>
      <c r="I164" s="1226" t="s">
        <v>2481</v>
      </c>
      <c r="J164" s="1238" t="s">
        <v>16061</v>
      </c>
      <c r="K164" s="1238" t="s">
        <v>2209</v>
      </c>
      <c r="L164" s="1238" t="s">
        <v>46</v>
      </c>
      <c r="M164" s="1238" t="s">
        <v>2113</v>
      </c>
      <c r="N164" s="1238" t="s">
        <v>2203</v>
      </c>
      <c r="O164" s="1238" t="s">
        <v>2481</v>
      </c>
      <c r="P164" s="1238" t="s">
        <v>2481</v>
      </c>
      <c r="Q164" s="1238">
        <v>407830.94</v>
      </c>
      <c r="R164" s="1238">
        <v>1921.02</v>
      </c>
      <c r="S164" s="1246">
        <v>40781.699999999997</v>
      </c>
      <c r="T164" s="1246">
        <v>6101.3</v>
      </c>
      <c r="U164" s="1246">
        <v>535616.03999999992</v>
      </c>
      <c r="V164" s="1246">
        <v>526211.56999999995</v>
      </c>
      <c r="W164" s="1231">
        <v>9404.4700000000012</v>
      </c>
      <c r="X164" s="1206"/>
      <c r="Y164" s="1206"/>
      <c r="Z164" s="1206"/>
      <c r="AA164" s="1206"/>
      <c r="AB164" s="1206"/>
      <c r="AC164" s="1206"/>
      <c r="AD164" s="1206"/>
      <c r="AE164" s="1206"/>
      <c r="AF164" s="1206"/>
      <c r="AG164" s="1229"/>
      <c r="AH164" s="1230"/>
      <c r="AI164" s="1231"/>
      <c r="AJ164" s="1232"/>
      <c r="AK164" s="1233"/>
      <c r="AL164" s="1229">
        <f>IF(COUNTIF(' LUMA Exhibit 2 (70)'!$A$7:$A$76,'Attachment A Withdrawn_TEST'!A104)=1,0,1)</f>
        <v>1</v>
      </c>
    </row>
    <row r="165" spans="1:38" ht="15.75">
      <c r="A165" s="1224" t="s">
        <v>2523</v>
      </c>
      <c r="B165" s="1225" t="s">
        <v>2524</v>
      </c>
      <c r="C165" s="1237" t="s">
        <v>275</v>
      </c>
      <c r="D165" s="1226" t="s">
        <v>2209</v>
      </c>
      <c r="E165" s="1226" t="s">
        <v>46</v>
      </c>
      <c r="F165" s="802" t="s">
        <v>2113</v>
      </c>
      <c r="G165" s="1226" t="s">
        <v>2203</v>
      </c>
      <c r="H165" s="1226" t="s">
        <v>2481</v>
      </c>
      <c r="I165" s="1226" t="s">
        <v>2481</v>
      </c>
      <c r="J165" s="1238" t="s">
        <v>16061</v>
      </c>
      <c r="K165" s="1238" t="s">
        <v>2209</v>
      </c>
      <c r="L165" s="1238" t="s">
        <v>46</v>
      </c>
      <c r="M165" s="1238" t="s">
        <v>2113</v>
      </c>
      <c r="N165" s="1238" t="s">
        <v>2203</v>
      </c>
      <c r="O165" s="1238" t="s">
        <v>2481</v>
      </c>
      <c r="P165" s="1238" t="s">
        <v>2481</v>
      </c>
      <c r="Q165" s="1238">
        <v>212650.88</v>
      </c>
      <c r="R165" s="1238">
        <v>381.28</v>
      </c>
      <c r="S165" s="1246">
        <v>37102.11</v>
      </c>
      <c r="T165" s="1246">
        <v>1220.26</v>
      </c>
      <c r="U165" s="1246">
        <v>299927.69</v>
      </c>
      <c r="V165" s="1246">
        <v>298020.17</v>
      </c>
      <c r="W165" s="1231">
        <v>1907.52</v>
      </c>
      <c r="X165" s="1206"/>
      <c r="Y165" s="1206"/>
      <c r="Z165" s="1206"/>
      <c r="AA165" s="1206"/>
      <c r="AB165" s="1206"/>
      <c r="AC165" s="1206"/>
      <c r="AD165" s="1206"/>
      <c r="AE165" s="1206"/>
      <c r="AF165" s="1206"/>
      <c r="AG165" s="1229"/>
      <c r="AH165" s="1230"/>
      <c r="AI165" s="1231"/>
      <c r="AJ165" s="1232"/>
      <c r="AK165" s="1233"/>
      <c r="AL165" s="1229">
        <f>IF(COUNTIF(' LUMA Exhibit 2 (70)'!$A$7:$A$76,'Attachment A Withdrawn_TEST'!A105)=1,0,1)</f>
        <v>1</v>
      </c>
    </row>
    <row r="166" spans="1:38">
      <c r="A166" s="1224">
        <v>754350</v>
      </c>
      <c r="B166" s="1225" t="s">
        <v>2578</v>
      </c>
      <c r="C166" s="1226" t="s">
        <v>2203</v>
      </c>
      <c r="D166" s="1226" t="s">
        <v>2203</v>
      </c>
      <c r="E166" s="1226" t="s">
        <v>35</v>
      </c>
      <c r="F166" s="1226" t="s">
        <v>2129</v>
      </c>
      <c r="G166" s="1226" t="s">
        <v>2203</v>
      </c>
      <c r="H166" s="1226" t="s">
        <v>2469</v>
      </c>
      <c r="I166" s="1226" t="s">
        <v>2469</v>
      </c>
      <c r="J166" s="1206" t="s">
        <v>2203</v>
      </c>
      <c r="K166" s="1206" t="s">
        <v>2203</v>
      </c>
      <c r="L166" s="1206" t="s">
        <v>35</v>
      </c>
      <c r="M166" s="1206" t="s">
        <v>2129</v>
      </c>
      <c r="N166" s="1206" t="s">
        <v>2203</v>
      </c>
      <c r="O166" s="1206" t="s">
        <v>2469</v>
      </c>
      <c r="P166" s="1206" t="s">
        <v>2469</v>
      </c>
      <c r="Q166" s="1206">
        <v>4310111.7149999999</v>
      </c>
      <c r="R166" s="1206">
        <v>9577521.9266999997</v>
      </c>
      <c r="S166" s="1227">
        <v>1512.3199</v>
      </c>
      <c r="T166" s="1227">
        <v>58980.4761</v>
      </c>
      <c r="U166" s="1227">
        <v>15123198.999999998</v>
      </c>
      <c r="V166" s="1228">
        <v>4674580.810899999</v>
      </c>
      <c r="W166" s="1228">
        <v>10448618.189099999</v>
      </c>
      <c r="X166" s="1206">
        <v>4310111.7149999999</v>
      </c>
      <c r="Y166" s="1206">
        <v>9577521.9266999997</v>
      </c>
      <c r="Z166" s="1206">
        <v>362956.77600000001</v>
      </c>
      <c r="AA166" s="1206">
        <v>812115.78629999992</v>
      </c>
      <c r="AB166" s="1206">
        <v>1512.3199</v>
      </c>
      <c r="AC166" s="1206">
        <v>58980.4761</v>
      </c>
      <c r="AD166" s="1206">
        <v>15123199</v>
      </c>
      <c r="AE166" s="1206">
        <v>4674580.8108999999</v>
      </c>
      <c r="AF166" s="1206">
        <v>10448618.189099999</v>
      </c>
      <c r="AG166" s="1229" t="s">
        <v>2216</v>
      </c>
      <c r="AH166" s="1230" t="s">
        <v>2383</v>
      </c>
      <c r="AI166" s="1231" t="s">
        <v>2579</v>
      </c>
      <c r="AJ166" s="1236">
        <f t="shared" ref="AJ166:AJ173" si="1">IF(C166="Yes",P166,0)</f>
        <v>0</v>
      </c>
      <c r="AK166" s="1233">
        <v>54288.999999999993</v>
      </c>
      <c r="AL166" s="1229">
        <f>IF(COUNTIF(' LUMA Exhibit 2 (70)'!$A$7:$A$76,'Attachment A Withdrawn_TEST'!A107)=1,0,1)</f>
        <v>1</v>
      </c>
    </row>
    <row r="167" spans="1:38">
      <c r="A167" s="1224">
        <v>754351</v>
      </c>
      <c r="B167" s="1225" t="s">
        <v>2580</v>
      </c>
      <c r="C167" s="1226" t="s">
        <v>2203</v>
      </c>
      <c r="D167" s="1226" t="s">
        <v>2203</v>
      </c>
      <c r="E167" s="1226" t="s">
        <v>35</v>
      </c>
      <c r="F167" s="1226" t="s">
        <v>2129</v>
      </c>
      <c r="G167" s="1226" t="s">
        <v>2203</v>
      </c>
      <c r="H167" s="1226" t="s">
        <v>2469</v>
      </c>
      <c r="I167" s="1226" t="s">
        <v>2469</v>
      </c>
      <c r="J167" s="1206" t="s">
        <v>2203</v>
      </c>
      <c r="K167" s="1206" t="s">
        <v>2203</v>
      </c>
      <c r="L167" s="1206" t="s">
        <v>35</v>
      </c>
      <c r="M167" s="1206" t="s">
        <v>2129</v>
      </c>
      <c r="N167" s="1206" t="s">
        <v>2203</v>
      </c>
      <c r="O167" s="1206" t="s">
        <v>2469</v>
      </c>
      <c r="P167" s="1206" t="s">
        <v>2469</v>
      </c>
      <c r="Q167" s="1206">
        <v>2013990.4049999998</v>
      </c>
      <c r="R167" s="1206">
        <v>4475298.6788999997</v>
      </c>
      <c r="S167" s="1227">
        <v>706.66330000000005</v>
      </c>
      <c r="T167" s="1227">
        <v>27559.868699999999</v>
      </c>
      <c r="U167" s="1227">
        <v>7066633</v>
      </c>
      <c r="V167" s="1228">
        <v>2184296.2602999997</v>
      </c>
      <c r="W167" s="1228">
        <v>4882336.7396999998</v>
      </c>
      <c r="X167" s="1206">
        <v>2013990.4049999998</v>
      </c>
      <c r="Y167" s="1206">
        <v>4475298.6788999997</v>
      </c>
      <c r="Z167" s="1206">
        <v>169599.19200000001</v>
      </c>
      <c r="AA167" s="1206">
        <v>379478.19209999999</v>
      </c>
      <c r="AB167" s="1206">
        <v>706.66330000000005</v>
      </c>
      <c r="AC167" s="1206">
        <v>27559.868699999999</v>
      </c>
      <c r="AD167" s="1206">
        <v>7066632.9999999991</v>
      </c>
      <c r="AE167" s="1206">
        <v>2184296.2602999997</v>
      </c>
      <c r="AF167" s="1206">
        <v>4882336.7396999998</v>
      </c>
      <c r="AG167" s="1229" t="s">
        <v>2216</v>
      </c>
      <c r="AH167" s="1230" t="s">
        <v>2383</v>
      </c>
      <c r="AI167" s="1231" t="s">
        <v>2579</v>
      </c>
      <c r="AJ167" s="1236">
        <f t="shared" si="1"/>
        <v>0</v>
      </c>
      <c r="AK167" s="1233">
        <v>41921.5</v>
      </c>
      <c r="AL167" s="1229">
        <f>IF(COUNTIF(' LUMA Exhibit 2 (70)'!$A$7:$A$76,'Attachment A Withdrawn_TEST'!A108)=1,0,1)</f>
        <v>1</v>
      </c>
    </row>
    <row r="168" spans="1:38" ht="30">
      <c r="A168" s="1224">
        <v>741097</v>
      </c>
      <c r="B168" s="1225" t="s">
        <v>2616</v>
      </c>
      <c r="C168" s="1226" t="s">
        <v>16062</v>
      </c>
      <c r="D168" s="1226" t="s">
        <v>2203</v>
      </c>
      <c r="E168" s="1226" t="s">
        <v>130</v>
      </c>
      <c r="F168" s="1226" t="s">
        <v>130</v>
      </c>
      <c r="G168" s="1226" t="s">
        <v>2203</v>
      </c>
      <c r="H168" s="1226" t="s">
        <v>2469</v>
      </c>
      <c r="I168" s="1226" t="s">
        <v>2469</v>
      </c>
      <c r="J168" s="1206" t="s">
        <v>2203</v>
      </c>
      <c r="K168" s="1206" t="s">
        <v>2203</v>
      </c>
      <c r="L168" s="1206" t="s">
        <v>130</v>
      </c>
      <c r="M168" s="1206" t="s">
        <v>130</v>
      </c>
      <c r="N168" s="1206" t="s">
        <v>2203</v>
      </c>
      <c r="O168" s="1206" t="s">
        <v>2469</v>
      </c>
      <c r="P168" s="1206" t="s">
        <v>2469</v>
      </c>
      <c r="Q168" s="1206">
        <v>0</v>
      </c>
      <c r="R168" s="1206">
        <v>867756.78</v>
      </c>
      <c r="S168" s="1227">
        <v>0</v>
      </c>
      <c r="T168" s="1227">
        <v>0</v>
      </c>
      <c r="U168" s="1227">
        <v>1347192.03</v>
      </c>
      <c r="V168" s="1228">
        <v>0</v>
      </c>
      <c r="W168" s="1228">
        <v>1347192.03</v>
      </c>
      <c r="X168" s="1206"/>
      <c r="Y168" s="1206">
        <v>0</v>
      </c>
      <c r="Z168" s="1206">
        <v>0</v>
      </c>
      <c r="AA168" s="1206">
        <v>0</v>
      </c>
      <c r="AB168" s="1206">
        <v>0</v>
      </c>
      <c r="AC168" s="1206">
        <v>0</v>
      </c>
      <c r="AD168" s="1206">
        <v>0</v>
      </c>
      <c r="AE168" s="1206">
        <v>0</v>
      </c>
      <c r="AF168" s="1206">
        <v>0</v>
      </c>
      <c r="AG168" s="1229" t="s">
        <v>2216</v>
      </c>
      <c r="AH168" s="1230" t="s">
        <v>275</v>
      </c>
      <c r="AI168" s="1231" t="s">
        <v>2617</v>
      </c>
      <c r="AJ168" s="1236">
        <f t="shared" si="1"/>
        <v>0</v>
      </c>
      <c r="AK168" s="1233">
        <v>0</v>
      </c>
      <c r="AL168" s="1229">
        <f>IF(COUNTIF(' LUMA Exhibit 2 (70)'!$A$7:$A$76,'Attachment A Withdrawn_TEST'!A109)=1,0,1)</f>
        <v>1</v>
      </c>
    </row>
    <row r="169" spans="1:38" ht="30">
      <c r="A169" s="1224">
        <v>741098</v>
      </c>
      <c r="B169" s="1225" t="s">
        <v>2618</v>
      </c>
      <c r="C169" s="1226" t="s">
        <v>16062</v>
      </c>
      <c r="D169" s="1226" t="s">
        <v>2203</v>
      </c>
      <c r="E169" s="1226" t="s">
        <v>130</v>
      </c>
      <c r="F169" s="1226" t="s">
        <v>130</v>
      </c>
      <c r="G169" s="1226" t="s">
        <v>2203</v>
      </c>
      <c r="H169" s="1226" t="s">
        <v>2469</v>
      </c>
      <c r="I169" s="1226" t="s">
        <v>2469</v>
      </c>
      <c r="J169" s="1206" t="s">
        <v>2203</v>
      </c>
      <c r="K169" s="1206" t="s">
        <v>2203</v>
      </c>
      <c r="L169" s="1206" t="s">
        <v>130</v>
      </c>
      <c r="M169" s="1206" t="s">
        <v>130</v>
      </c>
      <c r="N169" s="1206" t="s">
        <v>2203</v>
      </c>
      <c r="O169" s="1206" t="s">
        <v>2469</v>
      </c>
      <c r="P169" s="1206" t="s">
        <v>2469</v>
      </c>
      <c r="Q169" s="1206">
        <v>0</v>
      </c>
      <c r="R169" s="1206">
        <v>169300.95</v>
      </c>
      <c r="S169" s="1227">
        <v>0</v>
      </c>
      <c r="T169" s="1227">
        <v>0</v>
      </c>
      <c r="U169" s="1227">
        <v>262839.56</v>
      </c>
      <c r="V169" s="1228">
        <v>0</v>
      </c>
      <c r="W169" s="1228">
        <v>262839.56</v>
      </c>
      <c r="X169" s="1206"/>
      <c r="Y169" s="1206">
        <v>0</v>
      </c>
      <c r="Z169" s="1206">
        <v>0</v>
      </c>
      <c r="AA169" s="1206">
        <v>0</v>
      </c>
      <c r="AB169" s="1206">
        <v>0</v>
      </c>
      <c r="AC169" s="1206">
        <v>0</v>
      </c>
      <c r="AD169" s="1206">
        <v>0</v>
      </c>
      <c r="AE169" s="1206">
        <v>0</v>
      </c>
      <c r="AF169" s="1206">
        <v>0</v>
      </c>
      <c r="AG169" s="1229" t="s">
        <v>2216</v>
      </c>
      <c r="AH169" s="1230" t="s">
        <v>275</v>
      </c>
      <c r="AI169" s="1231" t="s">
        <v>2617</v>
      </c>
      <c r="AJ169" s="1236">
        <f t="shared" si="1"/>
        <v>0</v>
      </c>
      <c r="AK169" s="1233">
        <v>0</v>
      </c>
      <c r="AL169" s="1229">
        <f>IF(COUNTIF(' LUMA Exhibit 2 (70)'!$A$7:$A$76,'Attachment A Withdrawn_TEST'!A110)=1,0,1)</f>
        <v>1</v>
      </c>
    </row>
    <row r="170" spans="1:38" ht="30">
      <c r="A170" s="1224">
        <v>741100</v>
      </c>
      <c r="B170" s="1225" t="s">
        <v>2622</v>
      </c>
      <c r="C170" s="1226" t="s">
        <v>16062</v>
      </c>
      <c r="D170" s="1226" t="s">
        <v>2203</v>
      </c>
      <c r="E170" s="1226" t="s">
        <v>130</v>
      </c>
      <c r="F170" s="1226" t="s">
        <v>130</v>
      </c>
      <c r="G170" s="1226" t="s">
        <v>2203</v>
      </c>
      <c r="H170" s="1226" t="s">
        <v>2469</v>
      </c>
      <c r="I170" s="1226" t="s">
        <v>2469</v>
      </c>
      <c r="J170" s="1206" t="s">
        <v>2203</v>
      </c>
      <c r="K170" s="1206" t="s">
        <v>2203</v>
      </c>
      <c r="L170" s="1206" t="s">
        <v>130</v>
      </c>
      <c r="M170" s="1206" t="s">
        <v>130</v>
      </c>
      <c r="N170" s="1206" t="s">
        <v>2203</v>
      </c>
      <c r="O170" s="1206" t="s">
        <v>2469</v>
      </c>
      <c r="P170" s="1206" t="s">
        <v>2469</v>
      </c>
      <c r="Q170" s="1206">
        <v>0</v>
      </c>
      <c r="R170" s="1206">
        <v>1283718.51</v>
      </c>
      <c r="S170" s="1227">
        <v>0</v>
      </c>
      <c r="T170" s="1227">
        <v>0</v>
      </c>
      <c r="U170" s="1227">
        <v>1992973.62</v>
      </c>
      <c r="V170" s="1228">
        <v>0</v>
      </c>
      <c r="W170" s="1228">
        <v>1992973.62</v>
      </c>
      <c r="X170" s="1206"/>
      <c r="Y170" s="1206">
        <v>0</v>
      </c>
      <c r="Z170" s="1206">
        <v>0</v>
      </c>
      <c r="AA170" s="1206">
        <v>0</v>
      </c>
      <c r="AB170" s="1206">
        <v>0</v>
      </c>
      <c r="AC170" s="1206">
        <v>0</v>
      </c>
      <c r="AD170" s="1206">
        <v>0</v>
      </c>
      <c r="AE170" s="1206">
        <v>0</v>
      </c>
      <c r="AF170" s="1206">
        <v>0</v>
      </c>
      <c r="AG170" s="1229" t="s">
        <v>2216</v>
      </c>
      <c r="AH170" s="1230" t="s">
        <v>275</v>
      </c>
      <c r="AI170" s="1231" t="s">
        <v>2617</v>
      </c>
      <c r="AJ170" s="1236">
        <f t="shared" si="1"/>
        <v>0</v>
      </c>
      <c r="AK170" s="1233">
        <v>0</v>
      </c>
      <c r="AL170" s="1229">
        <f>IF(COUNTIF(' LUMA Exhibit 2 (70)'!$A$7:$A$76,'Attachment A Withdrawn_TEST'!A114)=1,0,1)</f>
        <v>1</v>
      </c>
    </row>
    <row r="171" spans="1:38" ht="30">
      <c r="A171" s="1224">
        <v>741101</v>
      </c>
      <c r="B171" s="1225" t="s">
        <v>2620</v>
      </c>
      <c r="C171" s="1226" t="s">
        <v>16062</v>
      </c>
      <c r="D171" s="1226" t="s">
        <v>2203</v>
      </c>
      <c r="E171" s="1226" t="s">
        <v>130</v>
      </c>
      <c r="F171" s="1226" t="s">
        <v>130</v>
      </c>
      <c r="G171" s="1226" t="s">
        <v>2203</v>
      </c>
      <c r="H171" s="1226" t="s">
        <v>2469</v>
      </c>
      <c r="I171" s="1226" t="s">
        <v>2469</v>
      </c>
      <c r="J171" s="1206" t="s">
        <v>2203</v>
      </c>
      <c r="K171" s="1206" t="s">
        <v>2203</v>
      </c>
      <c r="L171" s="1206" t="s">
        <v>130</v>
      </c>
      <c r="M171" s="1206" t="s">
        <v>130</v>
      </c>
      <c r="N171" s="1206" t="s">
        <v>2203</v>
      </c>
      <c r="O171" s="1206" t="s">
        <v>2469</v>
      </c>
      <c r="P171" s="1206" t="s">
        <v>2469</v>
      </c>
      <c r="Q171" s="1206">
        <v>0</v>
      </c>
      <c r="R171" s="1206">
        <v>69780.78</v>
      </c>
      <c r="S171" s="1227">
        <v>0</v>
      </c>
      <c r="T171" s="1227">
        <v>0</v>
      </c>
      <c r="U171" s="1227">
        <v>108335.03</v>
      </c>
      <c r="V171" s="1228">
        <v>0</v>
      </c>
      <c r="W171" s="1228">
        <v>108335.03</v>
      </c>
      <c r="X171" s="1206"/>
      <c r="Y171" s="1206">
        <v>0</v>
      </c>
      <c r="Z171" s="1206">
        <v>0</v>
      </c>
      <c r="AA171" s="1206">
        <v>0</v>
      </c>
      <c r="AB171" s="1206">
        <v>0</v>
      </c>
      <c r="AC171" s="1206">
        <v>0</v>
      </c>
      <c r="AD171" s="1206">
        <v>0</v>
      </c>
      <c r="AE171" s="1206">
        <v>0</v>
      </c>
      <c r="AF171" s="1206">
        <v>0</v>
      </c>
      <c r="AG171" s="1229" t="s">
        <v>2216</v>
      </c>
      <c r="AH171" s="1230" t="s">
        <v>275</v>
      </c>
      <c r="AI171" s="1231" t="s">
        <v>2617</v>
      </c>
      <c r="AJ171" s="1236">
        <f t="shared" si="1"/>
        <v>0</v>
      </c>
      <c r="AK171" s="1233">
        <v>0</v>
      </c>
      <c r="AL171" s="1229">
        <f>IF(COUNTIF(' LUMA Exhibit 2 (70)'!$A$7:$A$76,'Attachment A Withdrawn_TEST'!A112)=1,0,1)</f>
        <v>1</v>
      </c>
    </row>
    <row r="172" spans="1:38" ht="30">
      <c r="A172" s="1224">
        <v>741102</v>
      </c>
      <c r="B172" s="1225" t="s">
        <v>2619</v>
      </c>
      <c r="C172" s="1226" t="s">
        <v>16062</v>
      </c>
      <c r="D172" s="1226" t="s">
        <v>2203</v>
      </c>
      <c r="E172" s="1226" t="s">
        <v>130</v>
      </c>
      <c r="F172" s="1226" t="s">
        <v>130</v>
      </c>
      <c r="G172" s="1226" t="s">
        <v>2203</v>
      </c>
      <c r="H172" s="1226" t="s">
        <v>2469</v>
      </c>
      <c r="I172" s="1226" t="s">
        <v>2469</v>
      </c>
      <c r="J172" s="1206" t="s">
        <v>2203</v>
      </c>
      <c r="K172" s="1206" t="s">
        <v>2203</v>
      </c>
      <c r="L172" s="1206" t="s">
        <v>130</v>
      </c>
      <c r="M172" s="1206" t="s">
        <v>130</v>
      </c>
      <c r="N172" s="1206" t="s">
        <v>2203</v>
      </c>
      <c r="O172" s="1206" t="s">
        <v>2469</v>
      </c>
      <c r="P172" s="1206" t="s">
        <v>2469</v>
      </c>
      <c r="Q172" s="1206">
        <v>0</v>
      </c>
      <c r="R172" s="1206">
        <v>619336</v>
      </c>
      <c r="S172" s="1227">
        <v>0</v>
      </c>
      <c r="T172" s="1227">
        <v>0</v>
      </c>
      <c r="U172" s="1227">
        <v>961519</v>
      </c>
      <c r="V172" s="1228">
        <v>0</v>
      </c>
      <c r="W172" s="1228">
        <v>961519</v>
      </c>
      <c r="X172" s="1206"/>
      <c r="Y172" s="1206">
        <v>0</v>
      </c>
      <c r="Z172" s="1206">
        <v>0</v>
      </c>
      <c r="AA172" s="1206">
        <v>0</v>
      </c>
      <c r="AB172" s="1206">
        <v>0</v>
      </c>
      <c r="AC172" s="1206">
        <v>0</v>
      </c>
      <c r="AD172" s="1206">
        <v>0</v>
      </c>
      <c r="AE172" s="1206">
        <v>0</v>
      </c>
      <c r="AF172" s="1206">
        <v>0</v>
      </c>
      <c r="AG172" s="1229" t="s">
        <v>2216</v>
      </c>
      <c r="AH172" s="1230" t="s">
        <v>275</v>
      </c>
      <c r="AI172" s="1231" t="s">
        <v>2617</v>
      </c>
      <c r="AJ172" s="1236">
        <f t="shared" si="1"/>
        <v>0</v>
      </c>
      <c r="AK172" s="1233">
        <v>0</v>
      </c>
      <c r="AL172" s="1229">
        <f>IF(COUNTIF(' LUMA Exhibit 2 (70)'!$A$7:$A$76,'Attachment A Withdrawn_TEST'!A111)=1,0,1)</f>
        <v>1</v>
      </c>
    </row>
    <row r="173" spans="1:38" ht="30">
      <c r="A173" s="1224">
        <v>741104</v>
      </c>
      <c r="B173" s="1225" t="s">
        <v>2621</v>
      </c>
      <c r="C173" s="1226" t="s">
        <v>16062</v>
      </c>
      <c r="D173" s="1226" t="s">
        <v>2203</v>
      </c>
      <c r="E173" s="1226" t="s">
        <v>130</v>
      </c>
      <c r="F173" s="1226" t="s">
        <v>130</v>
      </c>
      <c r="G173" s="1226" t="s">
        <v>2203</v>
      </c>
      <c r="H173" s="1226" t="s">
        <v>2469</v>
      </c>
      <c r="I173" s="1226" t="s">
        <v>2469</v>
      </c>
      <c r="J173" s="1206" t="s">
        <v>2203</v>
      </c>
      <c r="K173" s="1206" t="s">
        <v>2203</v>
      </c>
      <c r="L173" s="1206" t="s">
        <v>130</v>
      </c>
      <c r="M173" s="1206" t="s">
        <v>130</v>
      </c>
      <c r="N173" s="1206" t="s">
        <v>2203</v>
      </c>
      <c r="O173" s="1206" t="s">
        <v>2469</v>
      </c>
      <c r="P173" s="1206" t="s">
        <v>2469</v>
      </c>
      <c r="Q173" s="1206">
        <v>0</v>
      </c>
      <c r="R173" s="1206">
        <v>977124.29</v>
      </c>
      <c r="S173" s="1227">
        <v>0</v>
      </c>
      <c r="T173" s="1227">
        <v>0</v>
      </c>
      <c r="U173" s="1227">
        <v>1516985.6400000001</v>
      </c>
      <c r="V173" s="1228">
        <v>0</v>
      </c>
      <c r="W173" s="1228">
        <v>1516985.6400000001</v>
      </c>
      <c r="X173" s="1206"/>
      <c r="Y173" s="1206">
        <v>0</v>
      </c>
      <c r="Z173" s="1206">
        <v>0</v>
      </c>
      <c r="AA173" s="1206">
        <v>0</v>
      </c>
      <c r="AB173" s="1206">
        <v>0</v>
      </c>
      <c r="AC173" s="1206">
        <v>0</v>
      </c>
      <c r="AD173" s="1206">
        <v>0</v>
      </c>
      <c r="AE173" s="1206">
        <v>0</v>
      </c>
      <c r="AF173" s="1206">
        <v>0</v>
      </c>
      <c r="AG173" s="1229" t="s">
        <v>2216</v>
      </c>
      <c r="AH173" s="1230" t="s">
        <v>275</v>
      </c>
      <c r="AI173" s="1231" t="s">
        <v>2617</v>
      </c>
      <c r="AJ173" s="1236">
        <f t="shared" si="1"/>
        <v>0</v>
      </c>
      <c r="AK173" s="1233">
        <v>0</v>
      </c>
      <c r="AL173" s="1229">
        <f>IF(COUNTIF(' LUMA Exhibit 2 (70)'!$A$7:$A$76,'Attachment A Withdrawn_TEST'!A113)=1,0,1)</f>
        <v>1</v>
      </c>
    </row>
    <row r="174" spans="1:38">
      <c r="A174" s="1224" t="s">
        <v>16064</v>
      </c>
      <c r="B174" s="1225" t="s">
        <v>291</v>
      </c>
      <c r="C174" s="1226" t="s">
        <v>2203</v>
      </c>
      <c r="D174" s="1226" t="s">
        <v>2203</v>
      </c>
      <c r="E174" s="1226" t="s">
        <v>130</v>
      </c>
      <c r="F174" s="1226" t="s">
        <v>2180</v>
      </c>
      <c r="G174" s="1226" t="s">
        <v>2203</v>
      </c>
      <c r="H174" s="1226" t="s">
        <v>2469</v>
      </c>
      <c r="I174" s="1226" t="s">
        <v>2469</v>
      </c>
      <c r="J174" s="1206" t="s">
        <v>2203</v>
      </c>
      <c r="K174" s="1206" t="s">
        <v>2203</v>
      </c>
      <c r="L174" s="1206" t="s">
        <v>130</v>
      </c>
      <c r="M174" s="1206" t="s">
        <v>2180</v>
      </c>
      <c r="N174" s="1206" t="s">
        <v>2203</v>
      </c>
      <c r="O174" s="1206" t="s">
        <v>2469</v>
      </c>
      <c r="P174" s="1206" t="s">
        <v>2469</v>
      </c>
      <c r="Q174" s="1206">
        <v>42934620.712500006</v>
      </c>
      <c r="R174" s="1206">
        <v>117568634.28750001</v>
      </c>
      <c r="S174" s="1227" t="s">
        <v>2658</v>
      </c>
      <c r="T174" s="1227" t="s">
        <v>2658</v>
      </c>
      <c r="U174" s="1227">
        <v>160503255</v>
      </c>
      <c r="V174" s="1227">
        <v>42934620.712500006</v>
      </c>
      <c r="W174" s="1231">
        <v>117568634.28750001</v>
      </c>
      <c r="X174" s="1206"/>
      <c r="Y174" s="1206"/>
      <c r="Z174" s="1206"/>
      <c r="AA174" s="1206"/>
      <c r="AB174" s="1206"/>
      <c r="AC174" s="1206"/>
      <c r="AD174" s="1206"/>
      <c r="AE174" s="1206"/>
      <c r="AF174" s="1206"/>
      <c r="AG174" s="1229"/>
      <c r="AH174" s="1230"/>
      <c r="AI174" s="1231"/>
      <c r="AJ174" s="1232"/>
      <c r="AK174" s="1233"/>
      <c r="AL174" s="1229">
        <f>IF(COUNTIF(' LUMA Exhibit 2 (70)'!$A$7:$A$76,'Attachment A Withdrawn_TEST'!A115)=1,0,1)</f>
        <v>1</v>
      </c>
    </row>
    <row r="175" spans="1:38">
      <c r="A175" s="1224" t="s">
        <v>16064</v>
      </c>
      <c r="B175" s="1225" t="s">
        <v>290</v>
      </c>
      <c r="C175" s="1226" t="s">
        <v>2203</v>
      </c>
      <c r="D175" s="1226" t="s">
        <v>2203</v>
      </c>
      <c r="E175" s="1226" t="s">
        <v>130</v>
      </c>
      <c r="F175" s="1226" t="s">
        <v>2180</v>
      </c>
      <c r="G175" s="1226" t="s">
        <v>2203</v>
      </c>
      <c r="H175" s="1226" t="s">
        <v>2469</v>
      </c>
      <c r="I175" s="1226" t="s">
        <v>2469</v>
      </c>
      <c r="J175" s="1206" t="s">
        <v>2203</v>
      </c>
      <c r="K175" s="1206" t="s">
        <v>2203</v>
      </c>
      <c r="L175" s="1206" t="s">
        <v>130</v>
      </c>
      <c r="M175" s="1206" t="s">
        <v>2180</v>
      </c>
      <c r="N175" s="1206" t="s">
        <v>2203</v>
      </c>
      <c r="O175" s="1206" t="s">
        <v>2469</v>
      </c>
      <c r="P175" s="1206" t="s">
        <v>2469</v>
      </c>
      <c r="Q175" s="1206">
        <v>58330775.8125</v>
      </c>
      <c r="R175" s="1206">
        <v>159728199.1875</v>
      </c>
      <c r="S175" s="1227" t="s">
        <v>2658</v>
      </c>
      <c r="T175" s="1227" t="s">
        <v>2658</v>
      </c>
      <c r="U175" s="1227">
        <v>218058975</v>
      </c>
      <c r="V175" s="1227">
        <v>58330775.8125</v>
      </c>
      <c r="W175" s="1231">
        <v>159728199.1875</v>
      </c>
      <c r="X175" s="1206"/>
      <c r="Y175" s="1206"/>
      <c r="Z175" s="1206"/>
      <c r="AA175" s="1206"/>
      <c r="AB175" s="1206"/>
      <c r="AC175" s="1206"/>
      <c r="AD175" s="1206"/>
      <c r="AE175" s="1206"/>
      <c r="AF175" s="1206"/>
      <c r="AG175" s="1229"/>
      <c r="AH175" s="1230"/>
      <c r="AI175" s="1231"/>
      <c r="AJ175" s="1232"/>
      <c r="AK175" s="1233"/>
      <c r="AL175" s="1229">
        <f>IF(COUNTIF(' LUMA Exhibit 2 (70)'!$A$7:$A$76,'Attachment A Withdrawn_TEST'!A116)=1,0,1)</f>
        <v>1</v>
      </c>
    </row>
    <row r="176" spans="1:38">
      <c r="A176" s="1224" t="s">
        <v>16064</v>
      </c>
      <c r="B176" s="1225" t="s">
        <v>287</v>
      </c>
      <c r="C176" s="1226" t="s">
        <v>2203</v>
      </c>
      <c r="D176" s="1226" t="s">
        <v>2203</v>
      </c>
      <c r="E176" s="1226" t="s">
        <v>130</v>
      </c>
      <c r="F176" s="1226" t="s">
        <v>2180</v>
      </c>
      <c r="G176" s="1226" t="s">
        <v>2203</v>
      </c>
      <c r="H176" s="1226" t="s">
        <v>2469</v>
      </c>
      <c r="I176" s="1226" t="s">
        <v>2469</v>
      </c>
      <c r="J176" s="1206" t="s">
        <v>2203</v>
      </c>
      <c r="K176" s="1206" t="s">
        <v>2203</v>
      </c>
      <c r="L176" s="1206" t="s">
        <v>130</v>
      </c>
      <c r="M176" s="1206" t="s">
        <v>2180</v>
      </c>
      <c r="N176" s="1206" t="s">
        <v>2203</v>
      </c>
      <c r="O176" s="1206" t="s">
        <v>2469</v>
      </c>
      <c r="P176" s="1206" t="s">
        <v>2469</v>
      </c>
      <c r="Q176" s="1206">
        <v>50485034.25</v>
      </c>
      <c r="R176" s="1206">
        <v>138244065.75</v>
      </c>
      <c r="S176" s="1227" t="s">
        <v>2658</v>
      </c>
      <c r="T176" s="1227" t="s">
        <v>2658</v>
      </c>
      <c r="U176" s="1227">
        <v>188729100</v>
      </c>
      <c r="V176" s="1227">
        <v>50485034.25</v>
      </c>
      <c r="W176" s="1231">
        <v>138244065.75</v>
      </c>
      <c r="X176" s="1206"/>
      <c r="Y176" s="1206"/>
      <c r="Z176" s="1206"/>
      <c r="AA176" s="1206"/>
      <c r="AB176" s="1206"/>
      <c r="AC176" s="1206"/>
      <c r="AD176" s="1206"/>
      <c r="AE176" s="1206"/>
      <c r="AF176" s="1206"/>
      <c r="AG176" s="1229"/>
      <c r="AH176" s="1230"/>
      <c r="AI176" s="1231"/>
      <c r="AJ176" s="1232"/>
      <c r="AK176" s="1233"/>
      <c r="AL176" s="1229">
        <f>IF(COUNTIF(' LUMA Exhibit 2 (70)'!$A$7:$A$76,'Attachment A Withdrawn_TEST'!A117)=1,0,1)</f>
        <v>1</v>
      </c>
    </row>
    <row r="177" spans="1:38">
      <c r="A177" s="1224" t="s">
        <v>16064</v>
      </c>
      <c r="B177" s="1225" t="s">
        <v>289</v>
      </c>
      <c r="C177" s="1226" t="s">
        <v>2203</v>
      </c>
      <c r="D177" s="1226" t="s">
        <v>2203</v>
      </c>
      <c r="E177" s="1226" t="s">
        <v>130</v>
      </c>
      <c r="F177" s="1226" t="s">
        <v>2180</v>
      </c>
      <c r="G177" s="1226" t="s">
        <v>2203</v>
      </c>
      <c r="H177" s="1226" t="s">
        <v>2469</v>
      </c>
      <c r="I177" s="1226" t="s">
        <v>2469</v>
      </c>
      <c r="J177" s="1206" t="s">
        <v>2203</v>
      </c>
      <c r="K177" s="1206" t="s">
        <v>2203</v>
      </c>
      <c r="L177" s="1206" t="s">
        <v>130</v>
      </c>
      <c r="M177" s="1206" t="s">
        <v>2180</v>
      </c>
      <c r="N177" s="1206" t="s">
        <v>2203</v>
      </c>
      <c r="O177" s="1206" t="s">
        <v>2469</v>
      </c>
      <c r="P177" s="1206" t="s">
        <v>2469</v>
      </c>
      <c r="Q177" s="1206">
        <v>44184703.050000004</v>
      </c>
      <c r="R177" s="1206">
        <v>120991756.95</v>
      </c>
      <c r="S177" s="1227" t="s">
        <v>2658</v>
      </c>
      <c r="T177" s="1227" t="s">
        <v>2658</v>
      </c>
      <c r="U177" s="1227">
        <v>165176460</v>
      </c>
      <c r="V177" s="1227">
        <v>44184703.050000004</v>
      </c>
      <c r="W177" s="1231">
        <v>120991756.95</v>
      </c>
      <c r="X177" s="1206"/>
      <c r="Y177" s="1206"/>
      <c r="Z177" s="1206"/>
      <c r="AA177" s="1206"/>
      <c r="AB177" s="1206"/>
      <c r="AC177" s="1206"/>
      <c r="AD177" s="1206"/>
      <c r="AE177" s="1206"/>
      <c r="AF177" s="1206"/>
      <c r="AG177" s="1229"/>
      <c r="AH177" s="1230"/>
      <c r="AI177" s="1231"/>
      <c r="AJ177" s="1232"/>
      <c r="AK177" s="1233"/>
      <c r="AL177" s="1229">
        <f>IF(COUNTIF(' LUMA Exhibit 2 (70)'!$A$7:$A$76,'Attachment A Withdrawn_TEST'!A118)=1,0,1)</f>
        <v>1</v>
      </c>
    </row>
    <row r="178" spans="1:38">
      <c r="A178" s="1224" t="s">
        <v>16064</v>
      </c>
      <c r="B178" s="1225" t="s">
        <v>288</v>
      </c>
      <c r="C178" s="1226" t="s">
        <v>2203</v>
      </c>
      <c r="D178" s="1226" t="s">
        <v>2203</v>
      </c>
      <c r="E178" s="1226" t="s">
        <v>130</v>
      </c>
      <c r="F178" s="1279" t="s">
        <v>2180</v>
      </c>
      <c r="G178" s="1226" t="s">
        <v>2203</v>
      </c>
      <c r="H178" s="1226" t="s">
        <v>2469</v>
      </c>
      <c r="I178" s="1226" t="s">
        <v>2469</v>
      </c>
      <c r="J178" s="1206" t="s">
        <v>2203</v>
      </c>
      <c r="K178" s="1206" t="s">
        <v>2203</v>
      </c>
      <c r="L178" s="1206" t="s">
        <v>130</v>
      </c>
      <c r="M178" s="1206" t="s">
        <v>2180</v>
      </c>
      <c r="N178" s="1206" t="s">
        <v>2203</v>
      </c>
      <c r="O178" s="1206" t="s">
        <v>2469</v>
      </c>
      <c r="P178" s="1206" t="s">
        <v>2469</v>
      </c>
      <c r="Q178" s="1206">
        <v>9021119.1750000007</v>
      </c>
      <c r="R178" s="1206">
        <v>24702690.825000003</v>
      </c>
      <c r="S178" s="1227" t="s">
        <v>2658</v>
      </c>
      <c r="T178" s="1227" t="s">
        <v>2658</v>
      </c>
      <c r="U178" s="1227">
        <v>33723810</v>
      </c>
      <c r="V178" s="1227">
        <v>9021119.1750000007</v>
      </c>
      <c r="W178" s="1231">
        <v>24702690.825000003</v>
      </c>
      <c r="X178" s="1206"/>
      <c r="Y178" s="1206"/>
      <c r="Z178" s="1206"/>
      <c r="AA178" s="1206"/>
      <c r="AB178" s="1206"/>
      <c r="AC178" s="1206"/>
      <c r="AD178" s="1206"/>
      <c r="AE178" s="1206"/>
      <c r="AF178" s="1206"/>
      <c r="AG178" s="1229"/>
      <c r="AH178" s="1230"/>
      <c r="AI178" s="1231"/>
      <c r="AJ178" s="1232"/>
      <c r="AK178" s="1233"/>
      <c r="AL178" s="1229">
        <f>IF(COUNTIF(' LUMA Exhibit 2 (70)'!$A$7:$A$76,'Attachment A Withdrawn_TEST'!A119)=1,0,1)</f>
        <v>1</v>
      </c>
    </row>
    <row r="179" spans="1:38">
      <c r="A179" s="1224" t="s">
        <v>16064</v>
      </c>
      <c r="B179" s="1225" t="s">
        <v>286</v>
      </c>
      <c r="C179" s="1226" t="s">
        <v>2203</v>
      </c>
      <c r="D179" s="1226" t="s">
        <v>2203</v>
      </c>
      <c r="E179" s="1273" t="s">
        <v>130</v>
      </c>
      <c r="F179" s="1280" t="s">
        <v>2180</v>
      </c>
      <c r="G179" s="1226" t="s">
        <v>2203</v>
      </c>
      <c r="H179" s="1226" t="s">
        <v>2469</v>
      </c>
      <c r="I179" s="1226" t="s">
        <v>2469</v>
      </c>
      <c r="J179" s="1206" t="s">
        <v>2203</v>
      </c>
      <c r="K179" s="1206" t="s">
        <v>2203</v>
      </c>
      <c r="L179" s="1206" t="s">
        <v>130</v>
      </c>
      <c r="M179" s="1206" t="s">
        <v>2180</v>
      </c>
      <c r="N179" s="1206" t="s">
        <v>2203</v>
      </c>
      <c r="O179" s="1206" t="s">
        <v>2469</v>
      </c>
      <c r="P179" s="1206" t="s">
        <v>2469</v>
      </c>
      <c r="Q179" s="1206">
        <v>36635336.774999999</v>
      </c>
      <c r="R179" s="1206">
        <v>100319193.22500001</v>
      </c>
      <c r="S179" s="1227" t="s">
        <v>2658</v>
      </c>
      <c r="T179" s="1227" t="s">
        <v>2658</v>
      </c>
      <c r="U179" s="1227">
        <v>136954530</v>
      </c>
      <c r="V179" s="1227">
        <v>36635336.774999999</v>
      </c>
      <c r="W179" s="1231">
        <v>100319193.22500001</v>
      </c>
      <c r="X179" s="1206"/>
      <c r="Y179" s="1206"/>
      <c r="Z179" s="1206"/>
      <c r="AA179" s="1206"/>
      <c r="AB179" s="1206"/>
      <c r="AC179" s="1206"/>
      <c r="AD179" s="1206"/>
      <c r="AE179" s="1206"/>
      <c r="AF179" s="1206"/>
      <c r="AG179" s="1229"/>
      <c r="AH179" s="1230"/>
      <c r="AI179" s="1231"/>
      <c r="AJ179" s="1232"/>
      <c r="AK179" s="1233"/>
      <c r="AL179" s="1229">
        <f>IF(COUNTIF(' LUMA Exhibit 2 (70)'!$A$7:$A$76,'Attachment A Withdrawn_TEST'!A120)=1,0,1)</f>
        <v>1</v>
      </c>
    </row>
    <row r="180" spans="1:38">
      <c r="A180" s="1224">
        <v>727530</v>
      </c>
      <c r="B180" s="1225" t="s">
        <v>2540</v>
      </c>
      <c r="C180" s="1244" t="s">
        <v>2209</v>
      </c>
      <c r="D180" s="1226" t="s">
        <v>2203</v>
      </c>
      <c r="E180" s="1273" t="s">
        <v>130</v>
      </c>
      <c r="F180" s="1280" t="s">
        <v>2109</v>
      </c>
      <c r="G180" s="1226" t="s">
        <v>2203</v>
      </c>
      <c r="H180" s="1226" t="s">
        <v>2469</v>
      </c>
      <c r="I180" s="1226" t="s">
        <v>2469</v>
      </c>
      <c r="J180" s="1206" t="s">
        <v>2209</v>
      </c>
      <c r="K180" s="1206" t="s">
        <v>2203</v>
      </c>
      <c r="L180" s="1206" t="s">
        <v>130</v>
      </c>
      <c r="M180" s="1206" t="s">
        <v>2109</v>
      </c>
      <c r="N180" s="1206" t="s">
        <v>2203</v>
      </c>
      <c r="O180" s="1206" t="s">
        <v>2469</v>
      </c>
      <c r="P180" s="1206" t="s">
        <v>2469</v>
      </c>
      <c r="Q180" s="1206">
        <v>1367036.8559999999</v>
      </c>
      <c r="R180" s="1206">
        <v>15022714.937999999</v>
      </c>
      <c r="S180" s="1227">
        <v>0</v>
      </c>
      <c r="T180" s="1227">
        <v>0</v>
      </c>
      <c r="U180" s="1227">
        <v>16527421.637999998</v>
      </c>
      <c r="V180" s="1228">
        <v>1378532.2919999999</v>
      </c>
      <c r="W180" s="1228">
        <v>15148889.345999999</v>
      </c>
      <c r="X180" s="1206">
        <v>2278394.7599999998</v>
      </c>
      <c r="Y180" s="1206">
        <v>25037858.23</v>
      </c>
      <c r="Z180" s="1206">
        <v>19159.060000000001</v>
      </c>
      <c r="AA180" s="1206">
        <v>210290.68</v>
      </c>
      <c r="AB180" s="1206">
        <v>0</v>
      </c>
      <c r="AC180" s="1206">
        <v>0</v>
      </c>
      <c r="AD180" s="1206">
        <v>27545702.73</v>
      </c>
      <c r="AE180" s="1206">
        <v>2297553.8199999998</v>
      </c>
      <c r="AF180" s="1206">
        <v>25248148.91</v>
      </c>
      <c r="AG180" s="1229" t="s">
        <v>2472</v>
      </c>
      <c r="AH180" s="1230" t="s">
        <v>2235</v>
      </c>
      <c r="AI180" s="1231" t="s">
        <v>2531</v>
      </c>
      <c r="AJ180" s="1236" t="str">
        <f t="shared" ref="AJ180:AJ185" si="2">IF(C180="Yes",P180,0)</f>
        <v>Inactive</v>
      </c>
      <c r="AK180" s="1233">
        <v>0</v>
      </c>
      <c r="AL180" s="1229">
        <f>IF(COUNTIF(' LUMA Exhibit 2 (70)'!$A$7:$A$76,'Attachment A Withdrawn_TEST'!A129)=1,0,1)</f>
        <v>1</v>
      </c>
    </row>
    <row r="181" spans="1:38">
      <c r="A181" s="1224">
        <v>727540</v>
      </c>
      <c r="B181" s="1225" t="s">
        <v>2541</v>
      </c>
      <c r="C181" s="1244" t="s">
        <v>2209</v>
      </c>
      <c r="D181" s="1226" t="s">
        <v>2203</v>
      </c>
      <c r="E181" s="1273" t="s">
        <v>130</v>
      </c>
      <c r="F181" s="1280" t="s">
        <v>2109</v>
      </c>
      <c r="G181" s="1226" t="s">
        <v>2203</v>
      </c>
      <c r="H181" s="1226" t="s">
        <v>2469</v>
      </c>
      <c r="I181" s="1226" t="s">
        <v>2469</v>
      </c>
      <c r="J181" s="1206" t="s">
        <v>2209</v>
      </c>
      <c r="K181" s="1206" t="s">
        <v>2203</v>
      </c>
      <c r="L181" s="1206" t="s">
        <v>130</v>
      </c>
      <c r="M181" s="1206" t="s">
        <v>2109</v>
      </c>
      <c r="N181" s="1206" t="s">
        <v>2203</v>
      </c>
      <c r="O181" s="1206" t="s">
        <v>2469</v>
      </c>
      <c r="P181" s="1206" t="s">
        <v>2469</v>
      </c>
      <c r="Q181" s="1206">
        <v>1105536.432</v>
      </c>
      <c r="R181" s="1206">
        <v>12149020.277999999</v>
      </c>
      <c r="S181" s="1227">
        <v>0</v>
      </c>
      <c r="T181" s="1227">
        <v>0</v>
      </c>
      <c r="U181" s="1227">
        <v>13365891.689999999</v>
      </c>
      <c r="V181" s="1228">
        <v>1114832.9099999999</v>
      </c>
      <c r="W181" s="1228">
        <v>12251058.779999999</v>
      </c>
      <c r="X181" s="1206">
        <v>1842560.72</v>
      </c>
      <c r="Y181" s="1206">
        <v>20248367.129999999</v>
      </c>
      <c r="Z181" s="1206">
        <v>15494.13</v>
      </c>
      <c r="AA181" s="1206">
        <v>170064.17</v>
      </c>
      <c r="AB181" s="1206">
        <v>0</v>
      </c>
      <c r="AC181" s="1206">
        <v>0</v>
      </c>
      <c r="AD181" s="1206">
        <v>22276486.149999999</v>
      </c>
      <c r="AE181" s="1206">
        <v>1858054.8499999999</v>
      </c>
      <c r="AF181" s="1206">
        <v>20418431.300000001</v>
      </c>
      <c r="AG181" s="1229" t="s">
        <v>2472</v>
      </c>
      <c r="AH181" s="1230" t="s">
        <v>2235</v>
      </c>
      <c r="AI181" s="1231" t="s">
        <v>2531</v>
      </c>
      <c r="AJ181" s="1236" t="str">
        <f t="shared" si="2"/>
        <v>Inactive</v>
      </c>
      <c r="AK181" s="1233">
        <v>0</v>
      </c>
      <c r="AL181" s="1229">
        <f>IF(COUNTIF(' LUMA Exhibit 2 (70)'!$A$7:$A$76,'Attachment A Withdrawn_TEST'!A130)=1,0,1)</f>
        <v>1</v>
      </c>
    </row>
    <row r="182" spans="1:38">
      <c r="A182" s="1224">
        <v>727558</v>
      </c>
      <c r="B182" s="1225" t="s">
        <v>2543</v>
      </c>
      <c r="C182" s="1244" t="s">
        <v>2209</v>
      </c>
      <c r="D182" s="1226" t="s">
        <v>2203</v>
      </c>
      <c r="E182" s="1273" t="s">
        <v>130</v>
      </c>
      <c r="F182" s="1280" t="s">
        <v>2109</v>
      </c>
      <c r="G182" s="1226" t="s">
        <v>2203</v>
      </c>
      <c r="H182" s="1226" t="s">
        <v>2469</v>
      </c>
      <c r="I182" s="1226" t="s">
        <v>2469</v>
      </c>
      <c r="J182" s="1206" t="s">
        <v>2209</v>
      </c>
      <c r="K182" s="1206" t="s">
        <v>2203</v>
      </c>
      <c r="L182" s="1206" t="s">
        <v>130</v>
      </c>
      <c r="M182" s="1206" t="s">
        <v>2109</v>
      </c>
      <c r="N182" s="1206" t="s">
        <v>2203</v>
      </c>
      <c r="O182" s="1206" t="s">
        <v>2469</v>
      </c>
      <c r="P182" s="1206" t="s">
        <v>2469</v>
      </c>
      <c r="Q182" s="1206">
        <v>793759.87799999991</v>
      </c>
      <c r="R182" s="1206">
        <v>8722828.5599999987</v>
      </c>
      <c r="S182" s="1227">
        <v>0</v>
      </c>
      <c r="T182" s="1227">
        <v>0</v>
      </c>
      <c r="U182" s="1227">
        <v>9596525.4179999977</v>
      </c>
      <c r="V182" s="1228">
        <v>800434.61999999988</v>
      </c>
      <c r="W182" s="1228">
        <v>8796090.7979999986</v>
      </c>
      <c r="X182" s="1206">
        <v>1322933.1299999999</v>
      </c>
      <c r="Y182" s="1206">
        <v>14538047.6</v>
      </c>
      <c r="Z182" s="1206">
        <v>11124.57</v>
      </c>
      <c r="AA182" s="1206">
        <v>122103.73</v>
      </c>
      <c r="AB182" s="1206">
        <v>0</v>
      </c>
      <c r="AC182" s="1206">
        <v>0</v>
      </c>
      <c r="AD182" s="1206">
        <v>15994209.030000001</v>
      </c>
      <c r="AE182" s="1206">
        <v>1334057.7</v>
      </c>
      <c r="AF182" s="1206">
        <v>14660151.33</v>
      </c>
      <c r="AG182" s="1229" t="s">
        <v>2472</v>
      </c>
      <c r="AH182" s="1230" t="s">
        <v>2235</v>
      </c>
      <c r="AI182" s="1231" t="s">
        <v>2531</v>
      </c>
      <c r="AJ182" s="1236" t="str">
        <f t="shared" si="2"/>
        <v>Inactive</v>
      </c>
      <c r="AK182" s="1233">
        <v>0</v>
      </c>
      <c r="AL182" s="1229">
        <f>IF(COUNTIF(' LUMA Exhibit 2 (70)'!$A$7:$A$76,'Attachment A Withdrawn_TEST'!A132)=1,0,1)</f>
        <v>1</v>
      </c>
    </row>
    <row r="183" spans="1:38">
      <c r="A183" s="1224">
        <v>727562</v>
      </c>
      <c r="B183" s="1225" t="s">
        <v>2539</v>
      </c>
      <c r="C183" s="1244" t="s">
        <v>2209</v>
      </c>
      <c r="D183" s="1226" t="s">
        <v>2203</v>
      </c>
      <c r="E183" s="1273" t="s">
        <v>130</v>
      </c>
      <c r="F183" s="1280" t="s">
        <v>2109</v>
      </c>
      <c r="G183" s="1226" t="s">
        <v>2203</v>
      </c>
      <c r="H183" s="1226" t="s">
        <v>2469</v>
      </c>
      <c r="I183" s="1226" t="s">
        <v>2469</v>
      </c>
      <c r="J183" s="1206" t="s">
        <v>2209</v>
      </c>
      <c r="K183" s="1206" t="s">
        <v>2203</v>
      </c>
      <c r="L183" s="1206" t="s">
        <v>130</v>
      </c>
      <c r="M183" s="1206" t="s">
        <v>2109</v>
      </c>
      <c r="N183" s="1206" t="s">
        <v>2203</v>
      </c>
      <c r="O183" s="1206" t="s">
        <v>2469</v>
      </c>
      <c r="P183" s="1206" t="s">
        <v>2469</v>
      </c>
      <c r="Q183" s="1206">
        <v>1232141.8199999998</v>
      </c>
      <c r="R183" s="1206">
        <v>13540319.136000002</v>
      </c>
      <c r="S183" s="1227">
        <v>0</v>
      </c>
      <c r="T183" s="1227">
        <v>0</v>
      </c>
      <c r="U183" s="1227">
        <v>14896545.954000002</v>
      </c>
      <c r="V183" s="1228">
        <v>1242502.92</v>
      </c>
      <c r="W183" s="1228">
        <v>13654043.034000002</v>
      </c>
      <c r="X183" s="1206">
        <v>2053569.7</v>
      </c>
      <c r="Y183" s="1206">
        <v>22567198.559999999</v>
      </c>
      <c r="Z183" s="1206">
        <v>17268.5</v>
      </c>
      <c r="AA183" s="1206">
        <v>189539.83</v>
      </c>
      <c r="AB183" s="1206">
        <v>0</v>
      </c>
      <c r="AC183" s="1206">
        <v>0</v>
      </c>
      <c r="AD183" s="1206">
        <v>24827576.589999996</v>
      </c>
      <c r="AE183" s="1206">
        <v>2070838.2</v>
      </c>
      <c r="AF183" s="1206">
        <v>22756738.389999997</v>
      </c>
      <c r="AG183" s="1229" t="s">
        <v>2472</v>
      </c>
      <c r="AH183" s="1230" t="s">
        <v>2235</v>
      </c>
      <c r="AI183" s="1231" t="s">
        <v>2531</v>
      </c>
      <c r="AJ183" s="1236" t="str">
        <f t="shared" si="2"/>
        <v>Inactive</v>
      </c>
      <c r="AK183" s="1233">
        <v>0</v>
      </c>
      <c r="AL183" s="1229">
        <f>IF(COUNTIF(' LUMA Exhibit 2 (70)'!$A$7:$A$76,'Attachment A Withdrawn_TEST'!A128)=1,0,1)</f>
        <v>1</v>
      </c>
    </row>
    <row r="184" spans="1:38">
      <c r="A184" s="1224">
        <v>727691</v>
      </c>
      <c r="B184" s="1225" t="s">
        <v>2527</v>
      </c>
      <c r="C184" s="1244" t="s">
        <v>2209</v>
      </c>
      <c r="D184" s="1226" t="s">
        <v>2203</v>
      </c>
      <c r="E184" s="1273" t="s">
        <v>130</v>
      </c>
      <c r="F184" s="1280" t="s">
        <v>2109</v>
      </c>
      <c r="G184" s="1226" t="s">
        <v>2203</v>
      </c>
      <c r="H184" s="1226" t="s">
        <v>2469</v>
      </c>
      <c r="I184" s="1226" t="s">
        <v>2469</v>
      </c>
      <c r="J184" s="1206" t="s">
        <v>2209</v>
      </c>
      <c r="K184" s="1206" t="s">
        <v>2203</v>
      </c>
      <c r="L184" s="1206" t="s">
        <v>130</v>
      </c>
      <c r="M184" s="1206" t="s">
        <v>2109</v>
      </c>
      <c r="N184" s="1206" t="s">
        <v>2203</v>
      </c>
      <c r="O184" s="1206" t="s">
        <v>2469</v>
      </c>
      <c r="P184" s="1206" t="s">
        <v>2469</v>
      </c>
      <c r="Q184" s="1206">
        <v>788376.98999999987</v>
      </c>
      <c r="R184" s="1206">
        <v>8663674.7039999999</v>
      </c>
      <c r="S184" s="1227">
        <v>0</v>
      </c>
      <c r="T184" s="1227">
        <v>0</v>
      </c>
      <c r="U184" s="1227">
        <v>9531446.5800000001</v>
      </c>
      <c r="V184" s="1228">
        <v>795006.47399999993</v>
      </c>
      <c r="W184" s="1228">
        <v>8736440.1060000006</v>
      </c>
      <c r="X184" s="1206">
        <v>1313961.6499999999</v>
      </c>
      <c r="Y184" s="1206">
        <v>14439457.84</v>
      </c>
      <c r="Z184" s="1206">
        <v>11049.14</v>
      </c>
      <c r="AA184" s="1206">
        <v>121275.67</v>
      </c>
      <c r="AB184" s="1206">
        <v>0</v>
      </c>
      <c r="AC184" s="1206">
        <v>0</v>
      </c>
      <c r="AD184" s="1206">
        <v>15885744.300000001</v>
      </c>
      <c r="AE184" s="1206">
        <v>1325010.7899999998</v>
      </c>
      <c r="AF184" s="1206">
        <v>14560733.51</v>
      </c>
      <c r="AG184" s="1229" t="s">
        <v>2472</v>
      </c>
      <c r="AH184" s="1230" t="s">
        <v>2235</v>
      </c>
      <c r="AI184" s="1231" t="s">
        <v>2531</v>
      </c>
      <c r="AJ184" s="1236" t="str">
        <f t="shared" si="2"/>
        <v>Inactive</v>
      </c>
      <c r="AK184" s="1233">
        <v>0</v>
      </c>
      <c r="AL184" s="1229">
        <f>IF(COUNTIF(' LUMA Exhibit 2 (70)'!$A$7:$A$76,'Attachment A Withdrawn_TEST'!A121)=1,0,1)</f>
        <v>1</v>
      </c>
    </row>
    <row r="185" spans="1:38">
      <c r="A185" s="1224">
        <v>727694</v>
      </c>
      <c r="B185" s="1225" t="s">
        <v>2537</v>
      </c>
      <c r="C185" s="1244" t="s">
        <v>2209</v>
      </c>
      <c r="D185" s="1226" t="s">
        <v>2203</v>
      </c>
      <c r="E185" s="1273" t="s">
        <v>130</v>
      </c>
      <c r="F185" s="1280" t="s">
        <v>2109</v>
      </c>
      <c r="G185" s="1226" t="s">
        <v>2203</v>
      </c>
      <c r="H185" s="1226" t="s">
        <v>2469</v>
      </c>
      <c r="I185" s="1226" t="s">
        <v>2469</v>
      </c>
      <c r="J185" s="1206" t="s">
        <v>2209</v>
      </c>
      <c r="K185" s="1206" t="s">
        <v>2203</v>
      </c>
      <c r="L185" s="1206" t="s">
        <v>130</v>
      </c>
      <c r="M185" s="1206" t="s">
        <v>2109</v>
      </c>
      <c r="N185" s="1206" t="s">
        <v>2203</v>
      </c>
      <c r="O185" s="1206" t="s">
        <v>2469</v>
      </c>
      <c r="P185" s="1206" t="s">
        <v>2469</v>
      </c>
      <c r="Q185" s="1206">
        <v>437628.36599999998</v>
      </c>
      <c r="R185" s="1206">
        <v>4809208.9979999997</v>
      </c>
      <c r="S185" s="1227">
        <v>0</v>
      </c>
      <c r="T185" s="1227">
        <v>0</v>
      </c>
      <c r="U185" s="1227">
        <v>5290909.4939999999</v>
      </c>
      <c r="V185" s="1228">
        <v>441308.39999999997</v>
      </c>
      <c r="W185" s="1228">
        <v>4849601.0939999996</v>
      </c>
      <c r="X185" s="1206">
        <v>729380.61</v>
      </c>
      <c r="Y185" s="1206">
        <v>8015348.3300000001</v>
      </c>
      <c r="Z185" s="1206">
        <v>6133.39</v>
      </c>
      <c r="AA185" s="1206">
        <v>67320.160000000003</v>
      </c>
      <c r="AB185" s="1206">
        <v>0</v>
      </c>
      <c r="AC185" s="1206">
        <v>0</v>
      </c>
      <c r="AD185" s="1206">
        <v>8818182.4900000002</v>
      </c>
      <c r="AE185" s="1206">
        <v>735514</v>
      </c>
      <c r="AF185" s="1206">
        <v>8082668.4900000002</v>
      </c>
      <c r="AG185" s="1229" t="s">
        <v>2472</v>
      </c>
      <c r="AH185" s="1230" t="s">
        <v>2235</v>
      </c>
      <c r="AI185" s="1231" t="s">
        <v>2531</v>
      </c>
      <c r="AJ185" s="1236" t="str">
        <f t="shared" si="2"/>
        <v>Inactive</v>
      </c>
      <c r="AK185" s="1233">
        <v>0</v>
      </c>
      <c r="AL185" s="1229">
        <f>IF(COUNTIF(' LUMA Exhibit 2 (70)'!$A$7:$A$76,'Attachment A Withdrawn_TEST'!A126)=1,0,1)</f>
        <v>1</v>
      </c>
    </row>
    <row r="186" spans="1:38">
      <c r="A186" s="1224" t="s">
        <v>16064</v>
      </c>
      <c r="B186" s="1225" t="s">
        <v>292</v>
      </c>
      <c r="C186" s="1226" t="s">
        <v>2203</v>
      </c>
      <c r="D186" s="1226" t="s">
        <v>2203</v>
      </c>
      <c r="E186" s="1273" t="s">
        <v>130</v>
      </c>
      <c r="F186" s="1280" t="s">
        <v>2109</v>
      </c>
      <c r="G186" s="1226" t="s">
        <v>2203</v>
      </c>
      <c r="H186" s="1226" t="s">
        <v>2469</v>
      </c>
      <c r="I186" s="1226" t="s">
        <v>2469</v>
      </c>
      <c r="J186" s="1206" t="s">
        <v>2203</v>
      </c>
      <c r="K186" s="1206" t="s">
        <v>2203</v>
      </c>
      <c r="L186" s="1206" t="s">
        <v>130</v>
      </c>
      <c r="M186" s="1206" t="s">
        <v>2180</v>
      </c>
      <c r="N186" s="1206" t="s">
        <v>2203</v>
      </c>
      <c r="O186" s="1206" t="s">
        <v>2469</v>
      </c>
      <c r="P186" s="1206" t="s">
        <v>2469</v>
      </c>
      <c r="Q186" s="1206">
        <v>254933.334</v>
      </c>
      <c r="R186" s="1206">
        <v>2801526.9</v>
      </c>
      <c r="S186" s="1227" t="s">
        <v>2658</v>
      </c>
      <c r="T186" s="1227" t="s">
        <v>2658</v>
      </c>
      <c r="U186" s="1227">
        <v>3082133.736</v>
      </c>
      <c r="V186" s="1227">
        <v>257077.08000000002</v>
      </c>
      <c r="W186" s="1231">
        <v>2825056.656</v>
      </c>
      <c r="X186" s="1206"/>
      <c r="Y186" s="1206"/>
      <c r="Z186" s="1206"/>
      <c r="AA186" s="1206"/>
      <c r="AB186" s="1206"/>
      <c r="AC186" s="1206"/>
      <c r="AD186" s="1206"/>
      <c r="AE186" s="1206"/>
      <c r="AF186" s="1206"/>
      <c r="AG186" s="1229"/>
      <c r="AH186" s="1230"/>
      <c r="AI186" s="1231"/>
      <c r="AJ186" s="1232"/>
      <c r="AK186" s="1233"/>
      <c r="AL186" s="1229">
        <f>IF(COUNTIF(' LUMA Exhibit 2 (70)'!$A$7:$A$76,'Attachment A Withdrawn_TEST'!A133)=1,0,1)</f>
        <v>1</v>
      </c>
    </row>
    <row r="187" spans="1:38">
      <c r="A187" s="1224" t="s">
        <v>16064</v>
      </c>
      <c r="B187" s="1225" t="s">
        <v>293</v>
      </c>
      <c r="C187" s="1226" t="s">
        <v>2203</v>
      </c>
      <c r="D187" s="1226" t="s">
        <v>2203</v>
      </c>
      <c r="E187" s="1273" t="s">
        <v>130</v>
      </c>
      <c r="F187" s="1280" t="s">
        <v>2109</v>
      </c>
      <c r="G187" s="1226" t="s">
        <v>2203</v>
      </c>
      <c r="H187" s="1226" t="s">
        <v>2469</v>
      </c>
      <c r="I187" s="1226" t="s">
        <v>2469</v>
      </c>
      <c r="J187" s="1206" t="s">
        <v>2203</v>
      </c>
      <c r="K187" s="1206" t="s">
        <v>2203</v>
      </c>
      <c r="L187" s="1206" t="s">
        <v>130</v>
      </c>
      <c r="M187" s="1206" t="s">
        <v>2180</v>
      </c>
      <c r="N187" s="1206" t="s">
        <v>2203</v>
      </c>
      <c r="O187" s="1206" t="s">
        <v>2469</v>
      </c>
      <c r="P187" s="1206" t="s">
        <v>2469</v>
      </c>
      <c r="Q187" s="1206">
        <v>155350.008</v>
      </c>
      <c r="R187" s="1206">
        <v>1707180.4440000001</v>
      </c>
      <c r="S187" s="1227" t="s">
        <v>2658</v>
      </c>
      <c r="T187" s="1227" t="s">
        <v>2658</v>
      </c>
      <c r="U187" s="1227">
        <v>1878175.236</v>
      </c>
      <c r="V187" s="1227">
        <v>156656.35200000001</v>
      </c>
      <c r="W187" s="1231">
        <v>1721518.8840000001</v>
      </c>
      <c r="X187" s="1206"/>
      <c r="Y187" s="1206"/>
      <c r="Z187" s="1206"/>
      <c r="AA187" s="1206"/>
      <c r="AB187" s="1206"/>
      <c r="AC187" s="1206"/>
      <c r="AD187" s="1206"/>
      <c r="AE187" s="1206"/>
      <c r="AF187" s="1206"/>
      <c r="AG187" s="1229"/>
      <c r="AH187" s="1230"/>
      <c r="AI187" s="1231"/>
      <c r="AJ187" s="1232"/>
      <c r="AK187" s="1233"/>
      <c r="AL187" s="1229">
        <f>IF(COUNTIF(' LUMA Exhibit 2 (70)'!$A$7:$A$76,'Attachment A Withdrawn_TEST'!A134)=1,0,1)</f>
        <v>1</v>
      </c>
    </row>
    <row r="188" spans="1:38">
      <c r="A188" s="1224" t="s">
        <v>16064</v>
      </c>
      <c r="B188" s="1225" t="s">
        <v>294</v>
      </c>
      <c r="C188" s="1226" t="s">
        <v>2203</v>
      </c>
      <c r="D188" s="1226" t="s">
        <v>2203</v>
      </c>
      <c r="E188" s="1273" t="s">
        <v>130</v>
      </c>
      <c r="F188" s="1280" t="s">
        <v>2109</v>
      </c>
      <c r="G188" s="1226" t="s">
        <v>2203</v>
      </c>
      <c r="H188" s="1226" t="s">
        <v>2469</v>
      </c>
      <c r="I188" s="1226" t="s">
        <v>2469</v>
      </c>
      <c r="J188" s="1206" t="s">
        <v>2203</v>
      </c>
      <c r="K188" s="1206" t="s">
        <v>2203</v>
      </c>
      <c r="L188" s="1206" t="s">
        <v>130</v>
      </c>
      <c r="M188" s="1206" t="s">
        <v>2180</v>
      </c>
      <c r="N188" s="1206" t="s">
        <v>2203</v>
      </c>
      <c r="O188" s="1206" t="s">
        <v>2469</v>
      </c>
      <c r="P188" s="1206" t="s">
        <v>2469</v>
      </c>
      <c r="Q188" s="1206">
        <v>161271.17399999997</v>
      </c>
      <c r="R188" s="1206">
        <v>1772249.7059999998</v>
      </c>
      <c r="S188" s="1227" t="s">
        <v>2658</v>
      </c>
      <c r="T188" s="1227" t="s">
        <v>2658</v>
      </c>
      <c r="U188" s="1227">
        <v>1949761.9679999996</v>
      </c>
      <c r="V188" s="1227">
        <v>162627.31199999998</v>
      </c>
      <c r="W188" s="1231">
        <v>1787134.6559999997</v>
      </c>
      <c r="X188" s="1206"/>
      <c r="Y188" s="1206"/>
      <c r="Z188" s="1206"/>
      <c r="AA188" s="1206"/>
      <c r="AB188" s="1206"/>
      <c r="AC188" s="1206"/>
      <c r="AD188" s="1206"/>
      <c r="AE188" s="1206"/>
      <c r="AF188" s="1206"/>
      <c r="AG188" s="1229"/>
      <c r="AH188" s="1230"/>
      <c r="AI188" s="1231"/>
      <c r="AJ188" s="1232"/>
      <c r="AK188" s="1233"/>
      <c r="AL188" s="1229">
        <f>IF(COUNTIF(' LUMA Exhibit 2 (70)'!$A$7:$A$76,'Attachment A Withdrawn_TEST'!A135)=1,0,1)</f>
        <v>1</v>
      </c>
    </row>
    <row r="189" spans="1:38">
      <c r="A189" s="1224" t="s">
        <v>16064</v>
      </c>
      <c r="B189" s="1225" t="s">
        <v>295</v>
      </c>
      <c r="C189" s="1226" t="s">
        <v>2203</v>
      </c>
      <c r="D189" s="1226" t="s">
        <v>2203</v>
      </c>
      <c r="E189" s="1273" t="s">
        <v>130</v>
      </c>
      <c r="F189" s="1280" t="s">
        <v>2109</v>
      </c>
      <c r="G189" s="1226" t="s">
        <v>2203</v>
      </c>
      <c r="H189" s="1226" t="s">
        <v>2469</v>
      </c>
      <c r="I189" s="1226" t="s">
        <v>2469</v>
      </c>
      <c r="J189" s="1206" t="s">
        <v>2203</v>
      </c>
      <c r="K189" s="1206" t="s">
        <v>2203</v>
      </c>
      <c r="L189" s="1206" t="s">
        <v>130</v>
      </c>
      <c r="M189" s="1206" t="s">
        <v>2180</v>
      </c>
      <c r="N189" s="1206" t="s">
        <v>2203</v>
      </c>
      <c r="O189" s="1206" t="s">
        <v>2469</v>
      </c>
      <c r="P189" s="1206" t="s">
        <v>2469</v>
      </c>
      <c r="Q189" s="1206">
        <v>275711.26799999998</v>
      </c>
      <c r="R189" s="1206">
        <v>3029860.8120000004</v>
      </c>
      <c r="S189" s="1227" t="s">
        <v>2658</v>
      </c>
      <c r="T189" s="1227" t="s">
        <v>2658</v>
      </c>
      <c r="U189" s="1227">
        <v>3333338.0580000007</v>
      </c>
      <c r="V189" s="1227">
        <v>278029.734</v>
      </c>
      <c r="W189" s="1231">
        <v>3055308.3240000005</v>
      </c>
      <c r="X189" s="1206"/>
      <c r="Y189" s="1206"/>
      <c r="Z189" s="1206"/>
      <c r="AA189" s="1206"/>
      <c r="AB189" s="1206"/>
      <c r="AC189" s="1206"/>
      <c r="AD189" s="1206"/>
      <c r="AE189" s="1206"/>
      <c r="AF189" s="1206"/>
      <c r="AG189" s="1229"/>
      <c r="AH189" s="1230"/>
      <c r="AI189" s="1231"/>
      <c r="AJ189" s="1232"/>
      <c r="AK189" s="1233"/>
      <c r="AL189" s="1229">
        <f>IF(COUNTIF(' LUMA Exhibit 2 (70)'!$A$7:$A$76,'Attachment A Withdrawn_TEST'!A136)=1,0,1)</f>
        <v>1</v>
      </c>
    </row>
    <row r="190" spans="1:38">
      <c r="A190" s="1224" t="s">
        <v>16064</v>
      </c>
      <c r="B190" s="1225" t="s">
        <v>296</v>
      </c>
      <c r="C190" s="1226" t="s">
        <v>2203</v>
      </c>
      <c r="D190" s="1226" t="s">
        <v>2203</v>
      </c>
      <c r="E190" s="1273" t="s">
        <v>130</v>
      </c>
      <c r="F190" s="1280" t="s">
        <v>2109</v>
      </c>
      <c r="G190" s="1226" t="s">
        <v>2203</v>
      </c>
      <c r="H190" s="1226" t="s">
        <v>2469</v>
      </c>
      <c r="I190" s="1226" t="s">
        <v>2469</v>
      </c>
      <c r="J190" s="1206" t="s">
        <v>2203</v>
      </c>
      <c r="K190" s="1206" t="s">
        <v>2203</v>
      </c>
      <c r="L190" s="1206" t="s">
        <v>130</v>
      </c>
      <c r="M190" s="1206" t="s">
        <v>2180</v>
      </c>
      <c r="N190" s="1206" t="s">
        <v>2203</v>
      </c>
      <c r="O190" s="1206" t="s">
        <v>2469</v>
      </c>
      <c r="P190" s="1206" t="s">
        <v>2469</v>
      </c>
      <c r="Q190" s="1206">
        <v>305424.76799999998</v>
      </c>
      <c r="R190" s="1206">
        <v>3356390.148</v>
      </c>
      <c r="S190" s="1227" t="s">
        <v>2658</v>
      </c>
      <c r="T190" s="1227" t="s">
        <v>2658</v>
      </c>
      <c r="U190" s="1227">
        <v>3692573.2440000004</v>
      </c>
      <c r="V190" s="1227">
        <v>307993.092</v>
      </c>
      <c r="W190" s="1231">
        <v>3384580.1520000002</v>
      </c>
      <c r="X190" s="1206"/>
      <c r="Y190" s="1206"/>
      <c r="Z190" s="1206"/>
      <c r="AA190" s="1206"/>
      <c r="AB190" s="1206"/>
      <c r="AC190" s="1206"/>
      <c r="AD190" s="1206"/>
      <c r="AE190" s="1206"/>
      <c r="AF190" s="1206"/>
      <c r="AG190" s="1229"/>
      <c r="AH190" s="1230"/>
      <c r="AI190" s="1231"/>
      <c r="AJ190" s="1232"/>
      <c r="AK190" s="1233"/>
      <c r="AL190" s="1229">
        <f>IF(COUNTIF(' LUMA Exhibit 2 (70)'!$A$7:$A$76,'Attachment A Withdrawn_TEST'!A137)=1,0,1)</f>
        <v>1</v>
      </c>
    </row>
    <row r="191" spans="1:38">
      <c r="A191" s="1224" t="s">
        <v>16064</v>
      </c>
      <c r="B191" s="1225" t="s">
        <v>297</v>
      </c>
      <c r="C191" s="1226" t="s">
        <v>2203</v>
      </c>
      <c r="D191" s="1226" t="s">
        <v>2203</v>
      </c>
      <c r="E191" s="1273" t="s">
        <v>130</v>
      </c>
      <c r="F191" s="1280" t="s">
        <v>2109</v>
      </c>
      <c r="G191" s="1226" t="s">
        <v>2203</v>
      </c>
      <c r="H191" s="1226" t="s">
        <v>2469</v>
      </c>
      <c r="I191" s="1226" t="s">
        <v>2469</v>
      </c>
      <c r="J191" s="1206" t="s">
        <v>2203</v>
      </c>
      <c r="K191" s="1206" t="s">
        <v>2203</v>
      </c>
      <c r="L191" s="1206" t="s">
        <v>130</v>
      </c>
      <c r="M191" s="1206" t="s">
        <v>2180</v>
      </c>
      <c r="N191" s="1206" t="s">
        <v>2203</v>
      </c>
      <c r="O191" s="1206" t="s">
        <v>2469</v>
      </c>
      <c r="P191" s="1206" t="s">
        <v>2469</v>
      </c>
      <c r="Q191" s="1206">
        <v>303594.59999999998</v>
      </c>
      <c r="R191" s="1206">
        <v>3336277.8060000003</v>
      </c>
      <c r="S191" s="1227" t="s">
        <v>2658</v>
      </c>
      <c r="T191" s="1227" t="s">
        <v>2658</v>
      </c>
      <c r="U191" s="1227">
        <v>3670446.4260000004</v>
      </c>
      <c r="V191" s="1227">
        <v>306147.53399999999</v>
      </c>
      <c r="W191" s="1231">
        <v>3364298.8920000005</v>
      </c>
      <c r="X191" s="1206"/>
      <c r="Y191" s="1206"/>
      <c r="Z191" s="1206"/>
      <c r="AA191" s="1206"/>
      <c r="AB191" s="1206"/>
      <c r="AC191" s="1206"/>
      <c r="AD191" s="1206"/>
      <c r="AE191" s="1206"/>
      <c r="AF191" s="1206"/>
      <c r="AG191" s="1229"/>
      <c r="AH191" s="1230"/>
      <c r="AI191" s="1231"/>
      <c r="AJ191" s="1232"/>
      <c r="AK191" s="1233"/>
      <c r="AL191" s="1229">
        <f>IF(COUNTIF(' LUMA Exhibit 2 (70)'!$A$7:$A$76,'Attachment A Withdrawn_TEST'!A138)=1,0,1)</f>
        <v>1</v>
      </c>
    </row>
    <row r="192" spans="1:38">
      <c r="A192" s="1224" t="s">
        <v>16064</v>
      </c>
      <c r="B192" s="1225" t="s">
        <v>298</v>
      </c>
      <c r="C192" s="1226" t="s">
        <v>2203</v>
      </c>
      <c r="D192" s="1226" t="s">
        <v>2203</v>
      </c>
      <c r="E192" s="1273" t="s">
        <v>130</v>
      </c>
      <c r="F192" s="1280" t="s">
        <v>2109</v>
      </c>
      <c r="G192" s="1226" t="s">
        <v>2203</v>
      </c>
      <c r="H192" s="1226" t="s">
        <v>2469</v>
      </c>
      <c r="I192" s="1226" t="s">
        <v>2469</v>
      </c>
      <c r="J192" s="1206" t="s">
        <v>2203</v>
      </c>
      <c r="K192" s="1206" t="s">
        <v>2203</v>
      </c>
      <c r="L192" s="1206" t="s">
        <v>130</v>
      </c>
      <c r="M192" s="1206" t="s">
        <v>2180</v>
      </c>
      <c r="N192" s="1206" t="s">
        <v>2203</v>
      </c>
      <c r="O192" s="1206" t="s">
        <v>2469</v>
      </c>
      <c r="P192" s="1206" t="s">
        <v>2469</v>
      </c>
      <c r="Q192" s="1206">
        <v>304778.826</v>
      </c>
      <c r="R192" s="1206">
        <v>3349291.6739999992</v>
      </c>
      <c r="S192" s="1227" t="s">
        <v>2658</v>
      </c>
      <c r="T192" s="1227" t="s">
        <v>2658</v>
      </c>
      <c r="U192" s="1227">
        <v>3684763.7819999987</v>
      </c>
      <c r="V192" s="1227">
        <v>307341.71999999997</v>
      </c>
      <c r="W192" s="1231">
        <v>3377422.061999999</v>
      </c>
      <c r="X192" s="1206"/>
      <c r="Y192" s="1206"/>
      <c r="Z192" s="1206"/>
      <c r="AA192" s="1206"/>
      <c r="AB192" s="1206"/>
      <c r="AC192" s="1206"/>
      <c r="AD192" s="1206"/>
      <c r="AE192" s="1206"/>
      <c r="AF192" s="1206"/>
      <c r="AG192" s="1229"/>
      <c r="AH192" s="1230"/>
      <c r="AI192" s="1231"/>
      <c r="AJ192" s="1232"/>
      <c r="AK192" s="1233"/>
      <c r="AL192" s="1229">
        <f>IF(COUNTIF(' LUMA Exhibit 2 (70)'!$A$7:$A$76,'Attachment A Withdrawn_TEST'!A139)=1,0,1)</f>
        <v>1</v>
      </c>
    </row>
    <row r="193" spans="1:39">
      <c r="A193" s="1224" t="s">
        <v>16064</v>
      </c>
      <c r="B193" s="1225" t="s">
        <v>299</v>
      </c>
      <c r="C193" s="1226" t="s">
        <v>2203</v>
      </c>
      <c r="D193" s="1226" t="s">
        <v>2203</v>
      </c>
      <c r="E193" s="1273" t="s">
        <v>130</v>
      </c>
      <c r="F193" s="1280" t="s">
        <v>2109</v>
      </c>
      <c r="G193" s="1226" t="s">
        <v>2203</v>
      </c>
      <c r="H193" s="1226" t="s">
        <v>2469</v>
      </c>
      <c r="I193" s="1226" t="s">
        <v>2469</v>
      </c>
      <c r="J193" s="1206" t="s">
        <v>2203</v>
      </c>
      <c r="K193" s="1206" t="s">
        <v>2203</v>
      </c>
      <c r="L193" s="1206" t="s">
        <v>130</v>
      </c>
      <c r="M193" s="1206" t="s">
        <v>2180</v>
      </c>
      <c r="N193" s="1206" t="s">
        <v>2203</v>
      </c>
      <c r="O193" s="1206" t="s">
        <v>2469</v>
      </c>
      <c r="P193" s="1206" t="s">
        <v>2469</v>
      </c>
      <c r="Q193" s="1206">
        <v>805386.90599999996</v>
      </c>
      <c r="R193" s="1206">
        <v>8850600.9059999995</v>
      </c>
      <c r="S193" s="1227" t="s">
        <v>2658</v>
      </c>
      <c r="T193" s="1227" t="s">
        <v>2658</v>
      </c>
      <c r="U193" s="1227">
        <v>9737095.7100000009</v>
      </c>
      <c r="V193" s="1227">
        <v>812159.424</v>
      </c>
      <c r="W193" s="1231">
        <v>8924936.2860000003</v>
      </c>
      <c r="X193" s="1206"/>
      <c r="Y193" s="1206"/>
      <c r="Z193" s="1206"/>
      <c r="AA193" s="1206"/>
      <c r="AB193" s="1206"/>
      <c r="AC193" s="1206"/>
      <c r="AD193" s="1206"/>
      <c r="AE193" s="1206"/>
      <c r="AF193" s="1206"/>
      <c r="AG193" s="1229"/>
      <c r="AH193" s="1230"/>
      <c r="AI193" s="1231"/>
      <c r="AJ193" s="1232"/>
      <c r="AK193" s="1233"/>
      <c r="AL193" s="1229">
        <f>IF(COUNTIF(' LUMA Exhibit 2 (70)'!$A$7:$A$76,'Attachment A Withdrawn_TEST'!A140)=1,0,1)</f>
        <v>1</v>
      </c>
      <c r="AM193" s="1102"/>
    </row>
    <row r="194" spans="1:39">
      <c r="A194" s="1224" t="s">
        <v>16064</v>
      </c>
      <c r="B194" s="1225" t="s">
        <v>300</v>
      </c>
      <c r="C194" s="1226" t="s">
        <v>2203</v>
      </c>
      <c r="D194" s="1226" t="s">
        <v>2203</v>
      </c>
      <c r="E194" s="1273" t="s">
        <v>130</v>
      </c>
      <c r="F194" s="1280" t="s">
        <v>2109</v>
      </c>
      <c r="G194" s="1226" t="s">
        <v>2203</v>
      </c>
      <c r="H194" s="1226" t="s">
        <v>2469</v>
      </c>
      <c r="I194" s="1226" t="s">
        <v>2469</v>
      </c>
      <c r="J194" s="1206" t="s">
        <v>2203</v>
      </c>
      <c r="K194" s="1206" t="s">
        <v>2203</v>
      </c>
      <c r="L194" s="1206" t="s">
        <v>130</v>
      </c>
      <c r="M194" s="1206" t="s">
        <v>2180</v>
      </c>
      <c r="N194" s="1206" t="s">
        <v>2203</v>
      </c>
      <c r="O194" s="1206" t="s">
        <v>2469</v>
      </c>
      <c r="P194" s="1206" t="s">
        <v>2469</v>
      </c>
      <c r="Q194" s="1206">
        <v>243413.96399999998</v>
      </c>
      <c r="R194" s="1206">
        <v>2674937.6399999997</v>
      </c>
      <c r="S194" s="1227" t="s">
        <v>2658</v>
      </c>
      <c r="T194" s="1227" t="s">
        <v>2658</v>
      </c>
      <c r="U194" s="1227">
        <v>2942865.0239999997</v>
      </c>
      <c r="V194" s="1227">
        <v>245460.83999999997</v>
      </c>
      <c r="W194" s="1231">
        <v>2697404.1839999999</v>
      </c>
      <c r="X194" s="1206"/>
      <c r="Y194" s="1206"/>
      <c r="Z194" s="1206"/>
      <c r="AA194" s="1206"/>
      <c r="AB194" s="1206"/>
      <c r="AC194" s="1206"/>
      <c r="AD194" s="1206"/>
      <c r="AE194" s="1206"/>
      <c r="AF194" s="1206"/>
      <c r="AG194" s="1229"/>
      <c r="AH194" s="1230"/>
      <c r="AI194" s="1231"/>
      <c r="AJ194" s="1232"/>
      <c r="AK194" s="1233"/>
      <c r="AL194" s="1229">
        <f>IF(COUNTIF(' LUMA Exhibit 2 (70)'!$A$7:$A$76,'Attachment A Withdrawn_TEST'!A141)=1,0,1)</f>
        <v>1</v>
      </c>
      <c r="AM194" s="1102"/>
    </row>
    <row r="195" spans="1:39">
      <c r="A195" s="1224" t="s">
        <v>16064</v>
      </c>
      <c r="B195" s="1225" t="s">
        <v>301</v>
      </c>
      <c r="C195" s="1226" t="s">
        <v>2203</v>
      </c>
      <c r="D195" s="1226" t="s">
        <v>2203</v>
      </c>
      <c r="E195" s="1273" t="s">
        <v>130</v>
      </c>
      <c r="F195" s="1280" t="s">
        <v>2109</v>
      </c>
      <c r="G195" s="1226" t="s">
        <v>2203</v>
      </c>
      <c r="H195" s="1226" t="s">
        <v>2469</v>
      </c>
      <c r="I195" s="1226" t="s">
        <v>2469</v>
      </c>
      <c r="J195" s="1206" t="s">
        <v>2203</v>
      </c>
      <c r="K195" s="1206" t="s">
        <v>2203</v>
      </c>
      <c r="L195" s="1206" t="s">
        <v>130</v>
      </c>
      <c r="M195" s="1206" t="s">
        <v>2180</v>
      </c>
      <c r="N195" s="1206" t="s">
        <v>2203</v>
      </c>
      <c r="O195" s="1206" t="s">
        <v>2469</v>
      </c>
      <c r="P195" s="1206" t="s">
        <v>2469</v>
      </c>
      <c r="Q195" s="1206">
        <v>409745.04</v>
      </c>
      <c r="R195" s="1206">
        <v>4502791.9860000005</v>
      </c>
      <c r="S195" s="1227" t="s">
        <v>2658</v>
      </c>
      <c r="T195" s="1227" t="s">
        <v>2658</v>
      </c>
      <c r="U195" s="1227">
        <v>4953801.1140000001</v>
      </c>
      <c r="V195" s="1227">
        <v>413190.59399999998</v>
      </c>
      <c r="W195" s="1231">
        <v>4540610.5200000005</v>
      </c>
      <c r="X195" s="1206"/>
      <c r="Y195" s="1206"/>
      <c r="Z195" s="1206"/>
      <c r="AA195" s="1206"/>
      <c r="AB195" s="1206"/>
      <c r="AC195" s="1206"/>
      <c r="AD195" s="1206"/>
      <c r="AE195" s="1206"/>
      <c r="AF195" s="1206"/>
      <c r="AG195" s="1229"/>
      <c r="AH195" s="1230"/>
      <c r="AI195" s="1231"/>
      <c r="AJ195" s="1232"/>
      <c r="AK195" s="1233"/>
      <c r="AL195" s="1229">
        <f>IF(COUNTIF(' LUMA Exhibit 2 (70)'!$A$7:$A$76,'Attachment A Withdrawn_TEST'!A142)=1,0,1)</f>
        <v>1</v>
      </c>
      <c r="AM195" s="1102"/>
    </row>
    <row r="196" spans="1:39">
      <c r="A196" s="1224" t="s">
        <v>16064</v>
      </c>
      <c r="B196" s="1225" t="s">
        <v>302</v>
      </c>
      <c r="C196" s="1226" t="s">
        <v>2203</v>
      </c>
      <c r="D196" s="1226" t="s">
        <v>2203</v>
      </c>
      <c r="E196" s="1226" t="s">
        <v>130</v>
      </c>
      <c r="F196" s="1280" t="s">
        <v>2109</v>
      </c>
      <c r="G196" s="1226" t="s">
        <v>2203</v>
      </c>
      <c r="H196" s="1226" t="s">
        <v>2469</v>
      </c>
      <c r="I196" s="1226" t="s">
        <v>2469</v>
      </c>
      <c r="J196" s="1206" t="s">
        <v>2203</v>
      </c>
      <c r="K196" s="1206" t="s">
        <v>2203</v>
      </c>
      <c r="L196" s="1206" t="s">
        <v>130</v>
      </c>
      <c r="M196" s="1206" t="s">
        <v>2180</v>
      </c>
      <c r="N196" s="1206" t="s">
        <v>2203</v>
      </c>
      <c r="O196" s="1206" t="s">
        <v>2469</v>
      </c>
      <c r="P196" s="1206" t="s">
        <v>2469</v>
      </c>
      <c r="Q196" s="1206">
        <v>491241.87599999993</v>
      </c>
      <c r="R196" s="1206">
        <v>5398381.4700000007</v>
      </c>
      <c r="S196" s="1227" t="s">
        <v>2658</v>
      </c>
      <c r="T196" s="1227" t="s">
        <v>2658</v>
      </c>
      <c r="U196" s="1227">
        <v>5939094.7200000007</v>
      </c>
      <c r="V196" s="1227">
        <v>495372.73799999995</v>
      </c>
      <c r="W196" s="1231">
        <v>5443721.9820000008</v>
      </c>
      <c r="X196" s="1206"/>
      <c r="Y196" s="1206"/>
      <c r="Z196" s="1206"/>
      <c r="AA196" s="1206"/>
      <c r="AB196" s="1206"/>
      <c r="AC196" s="1206"/>
      <c r="AD196" s="1206"/>
      <c r="AE196" s="1206"/>
      <c r="AF196" s="1206"/>
      <c r="AG196" s="1229"/>
      <c r="AH196" s="1230"/>
      <c r="AI196" s="1231"/>
      <c r="AJ196" s="1232"/>
      <c r="AK196" s="1233"/>
      <c r="AL196" s="1229">
        <f>IF(COUNTIF(' LUMA Exhibit 2 (70)'!$A$7:$A$76,'Attachment A Withdrawn_TEST'!A143)=1,0,1)</f>
        <v>1</v>
      </c>
      <c r="AM196" s="1102"/>
    </row>
    <row r="197" spans="1:39">
      <c r="A197" s="1224" t="s">
        <v>16064</v>
      </c>
      <c r="B197" s="1225" t="s">
        <v>303</v>
      </c>
      <c r="C197" s="1226" t="s">
        <v>2203</v>
      </c>
      <c r="D197" s="1226" t="s">
        <v>2203</v>
      </c>
      <c r="E197" s="1226" t="s">
        <v>130</v>
      </c>
      <c r="F197" s="1280" t="s">
        <v>2109</v>
      </c>
      <c r="G197" s="1226" t="s">
        <v>2203</v>
      </c>
      <c r="H197" s="1281" t="s">
        <v>2469</v>
      </c>
      <c r="I197" s="1226" t="s">
        <v>2469</v>
      </c>
      <c r="J197" s="1206" t="s">
        <v>2203</v>
      </c>
      <c r="K197" s="1206" t="s">
        <v>2203</v>
      </c>
      <c r="L197" s="1206" t="s">
        <v>130</v>
      </c>
      <c r="M197" s="1206" t="s">
        <v>2180</v>
      </c>
      <c r="N197" s="1206" t="s">
        <v>2203</v>
      </c>
      <c r="O197" s="1206" t="s">
        <v>2469</v>
      </c>
      <c r="P197" s="1206" t="s">
        <v>2469</v>
      </c>
      <c r="Q197" s="1206">
        <v>650144.57999999996</v>
      </c>
      <c r="R197" s="1206">
        <v>7144603.4879999999</v>
      </c>
      <c r="S197" s="1227" t="s">
        <v>2658</v>
      </c>
      <c r="T197" s="1227" t="s">
        <v>2658</v>
      </c>
      <c r="U197" s="1227">
        <v>7860222.0120000001</v>
      </c>
      <c r="V197" s="1227">
        <v>655611.65999999992</v>
      </c>
      <c r="W197" s="1231">
        <v>7204610.352</v>
      </c>
      <c r="X197" s="1206"/>
      <c r="Y197" s="1206"/>
      <c r="Z197" s="1206"/>
      <c r="AA197" s="1206"/>
      <c r="AB197" s="1206"/>
      <c r="AC197" s="1206"/>
      <c r="AD197" s="1206"/>
      <c r="AE197" s="1206"/>
      <c r="AF197" s="1206"/>
      <c r="AG197" s="1229"/>
      <c r="AH197" s="1230"/>
      <c r="AI197" s="1231"/>
      <c r="AJ197" s="1232"/>
      <c r="AK197" s="1233"/>
      <c r="AL197" s="1229">
        <f>IF(COUNTIF(' LUMA Exhibit 2 (70)'!$A$7:$A$76,'Attachment A Withdrawn_TEST'!A144)=1,0,1)</f>
        <v>1</v>
      </c>
      <c r="AM197" s="1102"/>
    </row>
    <row r="198" spans="1:39">
      <c r="A198" s="1224" t="s">
        <v>16064</v>
      </c>
      <c r="B198" s="1225" t="s">
        <v>304</v>
      </c>
      <c r="C198" s="1226" t="s">
        <v>2203</v>
      </c>
      <c r="D198" s="1226" t="s">
        <v>2203</v>
      </c>
      <c r="E198" s="1226" t="s">
        <v>130</v>
      </c>
      <c r="F198" s="1280" t="s">
        <v>2109</v>
      </c>
      <c r="G198" s="1226" t="s">
        <v>2203</v>
      </c>
      <c r="H198" s="1281" t="s">
        <v>2469</v>
      </c>
      <c r="I198" s="1226" t="s">
        <v>2469</v>
      </c>
      <c r="J198" s="1206" t="s">
        <v>2203</v>
      </c>
      <c r="K198" s="1206" t="s">
        <v>2203</v>
      </c>
      <c r="L198" s="1206" t="s">
        <v>130</v>
      </c>
      <c r="M198" s="1206" t="s">
        <v>2180</v>
      </c>
      <c r="N198" s="1206" t="s">
        <v>2203</v>
      </c>
      <c r="O198" s="1206" t="s">
        <v>2469</v>
      </c>
      <c r="P198" s="1206" t="s">
        <v>2469</v>
      </c>
      <c r="Q198" s="1206">
        <v>470248.63199999998</v>
      </c>
      <c r="R198" s="1206">
        <v>5167681.4159999993</v>
      </c>
      <c r="S198" s="1227" t="s">
        <v>2658</v>
      </c>
      <c r="T198" s="1227" t="s">
        <v>2658</v>
      </c>
      <c r="U198" s="1227">
        <v>5685287.2559999991</v>
      </c>
      <c r="V198" s="1227">
        <v>474202.962</v>
      </c>
      <c r="W198" s="1231">
        <v>5211084.2939999988</v>
      </c>
      <c r="X198" s="1206"/>
      <c r="Y198" s="1206"/>
      <c r="Z198" s="1206"/>
      <c r="AA198" s="1206"/>
      <c r="AB198" s="1206"/>
      <c r="AC198" s="1206"/>
      <c r="AD198" s="1206"/>
      <c r="AE198" s="1206"/>
      <c r="AF198" s="1206"/>
      <c r="AG198" s="1229"/>
      <c r="AH198" s="1230"/>
      <c r="AI198" s="1231"/>
      <c r="AJ198" s="1232"/>
      <c r="AK198" s="1233"/>
      <c r="AL198" s="1229">
        <f>IF(COUNTIF(' LUMA Exhibit 2 (70)'!$A$7:$A$76,'Attachment A Withdrawn_TEST'!A145)=1,0,1)</f>
        <v>1</v>
      </c>
      <c r="AM198" s="1102"/>
    </row>
    <row r="199" spans="1:39">
      <c r="A199" s="1224" t="s">
        <v>16064</v>
      </c>
      <c r="B199" s="1225" t="s">
        <v>305</v>
      </c>
      <c r="C199" s="1226" t="s">
        <v>2203</v>
      </c>
      <c r="D199" s="1226" t="s">
        <v>2203</v>
      </c>
      <c r="E199" s="1226" t="s">
        <v>130</v>
      </c>
      <c r="F199" s="1280" t="s">
        <v>2109</v>
      </c>
      <c r="G199" s="1226" t="s">
        <v>2203</v>
      </c>
      <c r="H199" s="1281" t="s">
        <v>2469</v>
      </c>
      <c r="I199" s="1226" t="s">
        <v>2469</v>
      </c>
      <c r="J199" s="1206" t="s">
        <v>2203</v>
      </c>
      <c r="K199" s="1206" t="s">
        <v>2203</v>
      </c>
      <c r="L199" s="1206" t="s">
        <v>130</v>
      </c>
      <c r="M199" s="1206" t="s">
        <v>2180</v>
      </c>
      <c r="N199" s="1206" t="s">
        <v>2203</v>
      </c>
      <c r="O199" s="1206" t="s">
        <v>2469</v>
      </c>
      <c r="P199" s="1206" t="s">
        <v>2469</v>
      </c>
      <c r="Q199" s="1206">
        <v>253749.10199999998</v>
      </c>
      <c r="R199" s="1206">
        <v>2788513.05</v>
      </c>
      <c r="S199" s="1227" t="s">
        <v>2658</v>
      </c>
      <c r="T199" s="1227" t="s">
        <v>2658</v>
      </c>
      <c r="U199" s="1227">
        <v>3067816.3919999995</v>
      </c>
      <c r="V199" s="1227">
        <v>255882.88799999998</v>
      </c>
      <c r="W199" s="1231">
        <v>2811933.5039999997</v>
      </c>
      <c r="X199" s="1206"/>
      <c r="Y199" s="1206"/>
      <c r="Z199" s="1206"/>
      <c r="AA199" s="1206"/>
      <c r="AB199" s="1206"/>
      <c r="AC199" s="1206"/>
      <c r="AD199" s="1206"/>
      <c r="AE199" s="1206"/>
      <c r="AF199" s="1206"/>
      <c r="AG199" s="1229"/>
      <c r="AH199" s="1230"/>
      <c r="AI199" s="1231"/>
      <c r="AJ199" s="1232"/>
      <c r="AK199" s="1233"/>
      <c r="AL199" s="1229">
        <f>IF(COUNTIF(' LUMA Exhibit 2 (70)'!$A$7:$A$76,'Attachment A Withdrawn_TEST'!A146)=1,0,1)</f>
        <v>1</v>
      </c>
      <c r="AM199" s="1102"/>
    </row>
    <row r="200" spans="1:39">
      <c r="A200" s="1224" t="s">
        <v>16064</v>
      </c>
      <c r="B200" s="1225" t="s">
        <v>306</v>
      </c>
      <c r="C200" s="1226" t="s">
        <v>2203</v>
      </c>
      <c r="D200" s="1226" t="s">
        <v>2203</v>
      </c>
      <c r="E200" s="1226" t="s">
        <v>130</v>
      </c>
      <c r="F200" s="1280" t="s">
        <v>2109</v>
      </c>
      <c r="G200" s="1226" t="s">
        <v>2203</v>
      </c>
      <c r="H200" s="1226" t="s">
        <v>2469</v>
      </c>
      <c r="I200" s="1226" t="s">
        <v>2469</v>
      </c>
      <c r="J200" s="1206" t="s">
        <v>2203</v>
      </c>
      <c r="K200" s="1206" t="s">
        <v>2203</v>
      </c>
      <c r="L200" s="1206" t="s">
        <v>130</v>
      </c>
      <c r="M200" s="1206" t="s">
        <v>2180</v>
      </c>
      <c r="N200" s="1206" t="s">
        <v>2203</v>
      </c>
      <c r="O200" s="1206" t="s">
        <v>2469</v>
      </c>
      <c r="P200" s="1206" t="s">
        <v>2469</v>
      </c>
      <c r="Q200" s="1206">
        <v>113148.21</v>
      </c>
      <c r="R200" s="1206">
        <v>1243414.1459999999</v>
      </c>
      <c r="S200" s="1227" t="s">
        <v>2658</v>
      </c>
      <c r="T200" s="1227" t="s">
        <v>2658</v>
      </c>
      <c r="U200" s="1227">
        <v>1367957.1359999999</v>
      </c>
      <c r="V200" s="1227">
        <v>114099.68400000001</v>
      </c>
      <c r="W200" s="1231">
        <v>1253857.452</v>
      </c>
      <c r="X200" s="1206"/>
      <c r="Y200" s="1206"/>
      <c r="Z200" s="1206"/>
      <c r="AA200" s="1206"/>
      <c r="AB200" s="1206"/>
      <c r="AC200" s="1206"/>
      <c r="AD200" s="1206"/>
      <c r="AE200" s="1206"/>
      <c r="AF200" s="1206"/>
      <c r="AG200" s="1229"/>
      <c r="AH200" s="1230"/>
      <c r="AI200" s="1231"/>
      <c r="AJ200" s="1232"/>
      <c r="AK200" s="1233"/>
      <c r="AL200" s="1229">
        <f>IF(COUNTIF(' LUMA Exhibit 2 (70)'!$A$7:$A$76,'Attachment A Withdrawn_TEST'!A147)=1,0,1)</f>
        <v>1</v>
      </c>
      <c r="AM200" s="1102"/>
    </row>
    <row r="201" spans="1:39">
      <c r="A201" s="1224" t="s">
        <v>16064</v>
      </c>
      <c r="B201" s="1225" t="s">
        <v>307</v>
      </c>
      <c r="C201" s="1226" t="s">
        <v>2203</v>
      </c>
      <c r="D201" s="1226" t="s">
        <v>2203</v>
      </c>
      <c r="E201" s="1226" t="s">
        <v>130</v>
      </c>
      <c r="F201" s="1280" t="s">
        <v>2109</v>
      </c>
      <c r="G201" s="1226" t="s">
        <v>2203</v>
      </c>
      <c r="H201" s="1226" t="s">
        <v>2469</v>
      </c>
      <c r="I201" s="1226" t="s">
        <v>2469</v>
      </c>
      <c r="J201" s="1206" t="s">
        <v>2203</v>
      </c>
      <c r="K201" s="1206" t="s">
        <v>2203</v>
      </c>
      <c r="L201" s="1206" t="s">
        <v>130</v>
      </c>
      <c r="M201" s="1206" t="s">
        <v>2180</v>
      </c>
      <c r="N201" s="1206" t="s">
        <v>2203</v>
      </c>
      <c r="O201" s="1206" t="s">
        <v>2469</v>
      </c>
      <c r="P201" s="1206" t="s">
        <v>2469</v>
      </c>
      <c r="Q201" s="1206">
        <v>428262.16200000001</v>
      </c>
      <c r="R201" s="1206">
        <v>4706281.2659999998</v>
      </c>
      <c r="S201" s="1227" t="s">
        <v>2658</v>
      </c>
      <c r="T201" s="1227" t="s">
        <v>2658</v>
      </c>
      <c r="U201" s="1227">
        <v>5177672.3160000006</v>
      </c>
      <c r="V201" s="1227">
        <v>431863.43400000001</v>
      </c>
      <c r="W201" s="1231">
        <v>4745808.8820000002</v>
      </c>
      <c r="X201" s="1206"/>
      <c r="Y201" s="1206"/>
      <c r="Z201" s="1206"/>
      <c r="AA201" s="1206"/>
      <c r="AB201" s="1206"/>
      <c r="AC201" s="1206"/>
      <c r="AD201" s="1206"/>
      <c r="AE201" s="1206"/>
      <c r="AF201" s="1206"/>
      <c r="AG201" s="1229"/>
      <c r="AH201" s="1230"/>
      <c r="AI201" s="1231"/>
      <c r="AJ201" s="1232"/>
      <c r="AK201" s="1233"/>
      <c r="AL201" s="1229">
        <f>IF(COUNTIF(' LUMA Exhibit 2 (70)'!$A$7:$A$76,'Attachment A Withdrawn_TEST'!A148)=1,0,1)</f>
        <v>1</v>
      </c>
      <c r="AM201" s="1102"/>
    </row>
    <row r="202" spans="1:39">
      <c r="A202" s="1224" t="s">
        <v>16064</v>
      </c>
      <c r="B202" s="1225" t="s">
        <v>308</v>
      </c>
      <c r="C202" s="1226" t="s">
        <v>2203</v>
      </c>
      <c r="D202" s="1226" t="s">
        <v>2203</v>
      </c>
      <c r="E202" s="1226" t="s">
        <v>130</v>
      </c>
      <c r="F202" s="1280" t="s">
        <v>2109</v>
      </c>
      <c r="G202" s="1226" t="s">
        <v>2203</v>
      </c>
      <c r="H202" s="1226" t="s">
        <v>2469</v>
      </c>
      <c r="I202" s="1226" t="s">
        <v>2469</v>
      </c>
      <c r="J202" s="1206" t="s">
        <v>2203</v>
      </c>
      <c r="K202" s="1206" t="s">
        <v>2203</v>
      </c>
      <c r="L202" s="1206" t="s">
        <v>130</v>
      </c>
      <c r="M202" s="1206" t="s">
        <v>2180</v>
      </c>
      <c r="N202" s="1206" t="s">
        <v>2203</v>
      </c>
      <c r="O202" s="1206" t="s">
        <v>2469</v>
      </c>
      <c r="P202" s="1206" t="s">
        <v>2469</v>
      </c>
      <c r="Q202" s="1206">
        <v>166008.114</v>
      </c>
      <c r="R202" s="1206">
        <v>1824305.088</v>
      </c>
      <c r="S202" s="1227" t="s">
        <v>2658</v>
      </c>
      <c r="T202" s="1227" t="s">
        <v>2658</v>
      </c>
      <c r="U202" s="1227">
        <v>2007031.338</v>
      </c>
      <c r="V202" s="1227">
        <v>167404.08600000001</v>
      </c>
      <c r="W202" s="1231">
        <v>1839627.2520000001</v>
      </c>
      <c r="X202" s="1206"/>
      <c r="Y202" s="1206"/>
      <c r="Z202" s="1206"/>
      <c r="AA202" s="1206"/>
      <c r="AB202" s="1206"/>
      <c r="AC202" s="1206"/>
      <c r="AD202" s="1206"/>
      <c r="AE202" s="1206"/>
      <c r="AF202" s="1206"/>
      <c r="AG202" s="1229"/>
      <c r="AH202" s="1230"/>
      <c r="AI202" s="1231"/>
      <c r="AJ202" s="1232"/>
      <c r="AK202" s="1233"/>
      <c r="AL202" s="1229">
        <f>IF(COUNTIF(' LUMA Exhibit 2 (70)'!$A$7:$A$76,'Attachment A Withdrawn_TEST'!A149)=1,0,1)</f>
        <v>1</v>
      </c>
      <c r="AM202" s="1102"/>
    </row>
    <row r="203" spans="1:39">
      <c r="A203" s="1224" t="s">
        <v>16064</v>
      </c>
      <c r="B203" s="1225" t="s">
        <v>309</v>
      </c>
      <c r="C203" s="1226" t="s">
        <v>2203</v>
      </c>
      <c r="D203" s="1226" t="s">
        <v>2203</v>
      </c>
      <c r="E203" s="1226" t="s">
        <v>130</v>
      </c>
      <c r="F203" s="1280" t="s">
        <v>2109</v>
      </c>
      <c r="G203" s="1226" t="s">
        <v>2203</v>
      </c>
      <c r="H203" s="1226" t="s">
        <v>2469</v>
      </c>
      <c r="I203" s="1226" t="s">
        <v>2469</v>
      </c>
      <c r="J203" s="1206" t="s">
        <v>2203</v>
      </c>
      <c r="K203" s="1206" t="s">
        <v>2203</v>
      </c>
      <c r="L203" s="1206" t="s">
        <v>130</v>
      </c>
      <c r="M203" s="1206" t="s">
        <v>2180</v>
      </c>
      <c r="N203" s="1206" t="s">
        <v>2203</v>
      </c>
      <c r="O203" s="1206" t="s">
        <v>2469</v>
      </c>
      <c r="P203" s="1206" t="s">
        <v>2469</v>
      </c>
      <c r="Q203" s="1206">
        <v>288199.554</v>
      </c>
      <c r="R203" s="1206">
        <v>3167097.7620000001</v>
      </c>
      <c r="S203" s="1227" t="s">
        <v>2658</v>
      </c>
      <c r="T203" s="1227" t="s">
        <v>2658</v>
      </c>
      <c r="U203" s="1227">
        <v>3484320.9480000003</v>
      </c>
      <c r="V203" s="1227">
        <v>290623.03200000001</v>
      </c>
      <c r="W203" s="1231">
        <v>3193697.9160000002</v>
      </c>
      <c r="X203" s="1206"/>
      <c r="Y203" s="1206"/>
      <c r="Z203" s="1206"/>
      <c r="AA203" s="1206"/>
      <c r="AB203" s="1206"/>
      <c r="AC203" s="1206"/>
      <c r="AD203" s="1206"/>
      <c r="AE203" s="1206"/>
      <c r="AF203" s="1206"/>
      <c r="AG203" s="1229"/>
      <c r="AH203" s="1230"/>
      <c r="AI203" s="1231"/>
      <c r="AJ203" s="1232"/>
      <c r="AK203" s="1233"/>
      <c r="AL203" s="1229">
        <f>IF(COUNTIF(' LUMA Exhibit 2 (70)'!$A$7:$A$76,'Attachment A Withdrawn_TEST'!A150)=1,0,1)</f>
        <v>1</v>
      </c>
      <c r="AM203" s="1102"/>
    </row>
    <row r="204" spans="1:39">
      <c r="A204" s="1224" t="s">
        <v>16064</v>
      </c>
      <c r="B204" s="1225" t="s">
        <v>310</v>
      </c>
      <c r="C204" s="1226" t="s">
        <v>2203</v>
      </c>
      <c r="D204" s="1226" t="s">
        <v>2203</v>
      </c>
      <c r="E204" s="1226" t="s">
        <v>130</v>
      </c>
      <c r="F204" s="1280" t="s">
        <v>2109</v>
      </c>
      <c r="G204" s="1226" t="s">
        <v>2203</v>
      </c>
      <c r="H204" s="1226" t="s">
        <v>2469</v>
      </c>
      <c r="I204" s="1226" t="s">
        <v>2469</v>
      </c>
      <c r="J204" s="1206" t="s">
        <v>2203</v>
      </c>
      <c r="K204" s="1206" t="s">
        <v>2203</v>
      </c>
      <c r="L204" s="1206" t="s">
        <v>130</v>
      </c>
      <c r="M204" s="1206" t="s">
        <v>2180</v>
      </c>
      <c r="N204" s="1206" t="s">
        <v>2203</v>
      </c>
      <c r="O204" s="1206" t="s">
        <v>2469</v>
      </c>
      <c r="P204" s="1206" t="s">
        <v>2469</v>
      </c>
      <c r="Q204" s="1206">
        <v>293582.43</v>
      </c>
      <c r="R204" s="1206">
        <v>3226251.6360000004</v>
      </c>
      <c r="S204" s="1227" t="s">
        <v>2658</v>
      </c>
      <c r="T204" s="1227" t="s">
        <v>2658</v>
      </c>
      <c r="U204" s="1227">
        <v>3549399.7920000004</v>
      </c>
      <c r="V204" s="1227">
        <v>296051.17200000002</v>
      </c>
      <c r="W204" s="1231">
        <v>3253348.6200000006</v>
      </c>
      <c r="X204" s="1206"/>
      <c r="Y204" s="1206"/>
      <c r="Z204" s="1206"/>
      <c r="AA204" s="1206"/>
      <c r="AB204" s="1206"/>
      <c r="AC204" s="1206"/>
      <c r="AD204" s="1206"/>
      <c r="AE204" s="1206"/>
      <c r="AF204" s="1206"/>
      <c r="AG204" s="1229"/>
      <c r="AH204" s="1230"/>
      <c r="AI204" s="1231"/>
      <c r="AJ204" s="1232"/>
      <c r="AK204" s="1233"/>
      <c r="AL204" s="1229">
        <f>IF(COUNTIF(' LUMA Exhibit 2 (70)'!$A$7:$A$76,'Attachment A Withdrawn_TEST'!A151)=1,0,1)</f>
        <v>1</v>
      </c>
      <c r="AM204" s="1102"/>
    </row>
    <row r="205" spans="1:39">
      <c r="A205" s="1224" t="s">
        <v>16064</v>
      </c>
      <c r="B205" s="1225" t="s">
        <v>311</v>
      </c>
      <c r="C205" s="1226" t="s">
        <v>2203</v>
      </c>
      <c r="D205" s="1226" t="s">
        <v>2203</v>
      </c>
      <c r="E205" s="1226" t="s">
        <v>130</v>
      </c>
      <c r="F205" s="1280" t="s">
        <v>2109</v>
      </c>
      <c r="G205" s="1226" t="s">
        <v>2203</v>
      </c>
      <c r="H205" s="1226" t="s">
        <v>2469</v>
      </c>
      <c r="I205" s="1226" t="s">
        <v>2469</v>
      </c>
      <c r="J205" s="1206" t="s">
        <v>2203</v>
      </c>
      <c r="K205" s="1206" t="s">
        <v>2203</v>
      </c>
      <c r="L205" s="1206" t="s">
        <v>130</v>
      </c>
      <c r="M205" s="1206" t="s">
        <v>2180</v>
      </c>
      <c r="N205" s="1206" t="s">
        <v>2203</v>
      </c>
      <c r="O205" s="1206" t="s">
        <v>2469</v>
      </c>
      <c r="P205" s="1206" t="s">
        <v>2469</v>
      </c>
      <c r="Q205" s="1206">
        <v>447640.53600000002</v>
      </c>
      <c r="R205" s="1206">
        <v>4919235.1859999998</v>
      </c>
      <c r="S205" s="1227" t="s">
        <v>2658</v>
      </c>
      <c r="T205" s="1227" t="s">
        <v>2658</v>
      </c>
      <c r="U205" s="1227">
        <v>5411956.1399999997</v>
      </c>
      <c r="V205" s="1227">
        <v>451404.75599999999</v>
      </c>
      <c r="W205" s="1231">
        <v>4960551.3839999996</v>
      </c>
      <c r="X205" s="1206"/>
      <c r="Y205" s="1206"/>
      <c r="Z205" s="1206"/>
      <c r="AA205" s="1206"/>
      <c r="AB205" s="1206"/>
      <c r="AC205" s="1206"/>
      <c r="AD205" s="1206"/>
      <c r="AE205" s="1206"/>
      <c r="AF205" s="1206"/>
      <c r="AG205" s="1229"/>
      <c r="AH205" s="1230"/>
      <c r="AI205" s="1231"/>
      <c r="AJ205" s="1232"/>
      <c r="AK205" s="1233"/>
      <c r="AL205" s="1229">
        <f>IF(COUNTIF(' LUMA Exhibit 2 (70)'!$A$7:$A$76,'Attachment A Withdrawn_TEST'!A152)=1,0,1)</f>
        <v>1</v>
      </c>
      <c r="AM205" s="1102"/>
    </row>
    <row r="206" spans="1:39">
      <c r="A206" s="1224">
        <v>740406</v>
      </c>
      <c r="B206" s="1225" t="s">
        <v>2532</v>
      </c>
      <c r="C206" s="1244" t="s">
        <v>2209</v>
      </c>
      <c r="D206" s="1226" t="s">
        <v>2209</v>
      </c>
      <c r="E206" s="1226" t="s">
        <v>130</v>
      </c>
      <c r="F206" s="1280" t="s">
        <v>2109</v>
      </c>
      <c r="G206" s="1226" t="s">
        <v>2203</v>
      </c>
      <c r="H206" s="1226" t="s">
        <v>2469</v>
      </c>
      <c r="I206" s="1226" t="s">
        <v>2469</v>
      </c>
      <c r="J206" s="1206" t="s">
        <v>2209</v>
      </c>
      <c r="K206" s="1206" t="s">
        <v>2209</v>
      </c>
      <c r="L206" s="1206" t="s">
        <v>130</v>
      </c>
      <c r="M206" s="1206" t="s">
        <v>2109</v>
      </c>
      <c r="N206" s="1206" t="s">
        <v>2203</v>
      </c>
      <c r="O206" s="1206" t="s">
        <v>2469</v>
      </c>
      <c r="P206" s="1206" t="s">
        <v>2469</v>
      </c>
      <c r="Q206" s="1206">
        <v>281264.03000000003</v>
      </c>
      <c r="R206" s="1206">
        <v>3116841.11</v>
      </c>
      <c r="S206" s="1227">
        <v>0</v>
      </c>
      <c r="T206" s="1227">
        <v>0</v>
      </c>
      <c r="U206" s="1227">
        <v>3426429.8499999996</v>
      </c>
      <c r="V206" s="1228">
        <v>283629.15000000002</v>
      </c>
      <c r="W206" s="1228">
        <v>3142800.6999999997</v>
      </c>
      <c r="X206" s="1206">
        <v>281345.36</v>
      </c>
      <c r="Y206" s="1206">
        <v>3091775.16</v>
      </c>
      <c r="Z206" s="1206">
        <v>2365.85</v>
      </c>
      <c r="AA206" s="1206">
        <v>25967.52</v>
      </c>
      <c r="AB206" s="1206">
        <v>0</v>
      </c>
      <c r="AC206" s="1206">
        <v>0</v>
      </c>
      <c r="AD206" s="1206">
        <v>3401453.89</v>
      </c>
      <c r="AE206" s="1206">
        <v>283711.20999999996</v>
      </c>
      <c r="AF206" s="1206">
        <v>3117742.68</v>
      </c>
      <c r="AG206" s="1229" t="s">
        <v>2472</v>
      </c>
      <c r="AH206" s="1230" t="s">
        <v>2235</v>
      </c>
      <c r="AI206" s="1231" t="s">
        <v>2531</v>
      </c>
      <c r="AJ206" s="1236" t="str">
        <f t="shared" ref="AJ206:AJ211" si="3">IF(C206="Yes",P206,0)</f>
        <v>Inactive</v>
      </c>
      <c r="AK206" s="1233">
        <v>0</v>
      </c>
      <c r="AL206" s="1229">
        <f>IF(COUNTIF(' LUMA Exhibit 2 (70)'!$A$7:$A$76,'Attachment A Withdrawn_TEST'!A122)=1,0,1)</f>
        <v>1</v>
      </c>
      <c r="AM206" s="1282"/>
    </row>
    <row r="207" spans="1:39">
      <c r="A207" s="1224">
        <v>740408</v>
      </c>
      <c r="B207" s="1225" t="s">
        <v>2542</v>
      </c>
      <c r="C207" s="1244" t="s">
        <v>2209</v>
      </c>
      <c r="D207" s="1226" t="s">
        <v>2209</v>
      </c>
      <c r="E207" s="1226" t="s">
        <v>130</v>
      </c>
      <c r="F207" s="1280" t="s">
        <v>2109</v>
      </c>
      <c r="G207" s="1226" t="s">
        <v>2203</v>
      </c>
      <c r="H207" s="1226" t="s">
        <v>2469</v>
      </c>
      <c r="I207" s="1226" t="s">
        <v>2469</v>
      </c>
      <c r="J207" s="1206" t="s">
        <v>2209</v>
      </c>
      <c r="K207" s="1206" t="s">
        <v>2209</v>
      </c>
      <c r="L207" s="1206" t="s">
        <v>130</v>
      </c>
      <c r="M207" s="1206" t="s">
        <v>2109</v>
      </c>
      <c r="N207" s="1206" t="s">
        <v>2203</v>
      </c>
      <c r="O207" s="1206" t="s">
        <v>2469</v>
      </c>
      <c r="P207" s="1206" t="s">
        <v>2469</v>
      </c>
      <c r="Q207" s="1206">
        <v>622799.54</v>
      </c>
      <c r="R207" s="1206">
        <v>6901584.8300000001</v>
      </c>
      <c r="S207" s="1227">
        <v>0</v>
      </c>
      <c r="T207" s="1227">
        <v>0</v>
      </c>
      <c r="U207" s="1227">
        <v>7587104.4799999995</v>
      </c>
      <c r="V207" s="1228">
        <v>628036.68000000005</v>
      </c>
      <c r="W207" s="1228">
        <v>6959067.7999999998</v>
      </c>
      <c r="X207" s="1206">
        <v>666580.30000000005</v>
      </c>
      <c r="Y207" s="1206">
        <v>7325219.9500000002</v>
      </c>
      <c r="Z207" s="1206">
        <v>5605.29</v>
      </c>
      <c r="AA207" s="1206">
        <v>61523.839999999997</v>
      </c>
      <c r="AB207" s="1206">
        <v>0</v>
      </c>
      <c r="AC207" s="1206">
        <v>0</v>
      </c>
      <c r="AD207" s="1206">
        <v>8058929.3799999999</v>
      </c>
      <c r="AE207" s="1206">
        <v>672185.59000000008</v>
      </c>
      <c r="AF207" s="1206">
        <v>7386743.79</v>
      </c>
      <c r="AG207" s="1229" t="s">
        <v>2472</v>
      </c>
      <c r="AH207" s="1230" t="s">
        <v>2235</v>
      </c>
      <c r="AI207" s="1231" t="s">
        <v>2531</v>
      </c>
      <c r="AJ207" s="1236" t="str">
        <f t="shared" si="3"/>
        <v>Inactive</v>
      </c>
      <c r="AK207" s="1233">
        <v>0</v>
      </c>
      <c r="AL207" s="1229">
        <f>IF(COUNTIF(' LUMA Exhibit 2 (70)'!$A$7:$A$76,'Attachment A Withdrawn_TEST'!A131)=1,0,1)</f>
        <v>1</v>
      </c>
      <c r="AM207" s="1282"/>
    </row>
    <row r="208" spans="1:39">
      <c r="A208" s="1224">
        <v>740409</v>
      </c>
      <c r="B208" s="1225" t="s">
        <v>2535</v>
      </c>
      <c r="C208" s="1244" t="s">
        <v>2209</v>
      </c>
      <c r="D208" s="1226" t="s">
        <v>2209</v>
      </c>
      <c r="E208" s="1226" t="s">
        <v>130</v>
      </c>
      <c r="F208" s="1280" t="s">
        <v>2109</v>
      </c>
      <c r="G208" s="1226" t="s">
        <v>2203</v>
      </c>
      <c r="H208" s="1226" t="s">
        <v>2469</v>
      </c>
      <c r="I208" s="1226" t="s">
        <v>2469</v>
      </c>
      <c r="J208" s="1206" t="s">
        <v>2209</v>
      </c>
      <c r="K208" s="1206" t="s">
        <v>2209</v>
      </c>
      <c r="L208" s="1206" t="s">
        <v>130</v>
      </c>
      <c r="M208" s="1206" t="s">
        <v>2109</v>
      </c>
      <c r="N208" s="1206" t="s">
        <v>2203</v>
      </c>
      <c r="O208" s="1206" t="s">
        <v>2469</v>
      </c>
      <c r="P208" s="1206" t="s">
        <v>2469</v>
      </c>
      <c r="Q208" s="1206">
        <v>715385.11</v>
      </c>
      <c r="R208" s="1206">
        <v>7927576.7000000002</v>
      </c>
      <c r="S208" s="1227">
        <v>0</v>
      </c>
      <c r="T208" s="1227">
        <v>0</v>
      </c>
      <c r="U208" s="1227">
        <v>15610575.040000001</v>
      </c>
      <c r="V208" s="1228">
        <v>7616969.9400000004</v>
      </c>
      <c r="W208" s="1228">
        <v>7993605.1000000006</v>
      </c>
      <c r="X208" s="1206">
        <v>715385.11</v>
      </c>
      <c r="Y208" s="1206">
        <v>7927576.7000000002</v>
      </c>
      <c r="Z208" s="1206">
        <v>6015.7</v>
      </c>
      <c r="AA208" s="1206">
        <v>66028.399999999994</v>
      </c>
      <c r="AB208" s="1206">
        <v>0</v>
      </c>
      <c r="AC208" s="1206">
        <v>0</v>
      </c>
      <c r="AD208" s="1206">
        <v>8715005.9100000001</v>
      </c>
      <c r="AE208" s="1206">
        <v>721400.80999999994</v>
      </c>
      <c r="AF208" s="1206">
        <v>7993605.1000000006</v>
      </c>
      <c r="AG208" s="1229" t="s">
        <v>2472</v>
      </c>
      <c r="AH208" s="1230" t="s">
        <v>2235</v>
      </c>
      <c r="AI208" s="1231" t="s">
        <v>2531</v>
      </c>
      <c r="AJ208" s="1236" t="str">
        <f t="shared" si="3"/>
        <v>Inactive</v>
      </c>
      <c r="AK208" s="1233">
        <v>0</v>
      </c>
      <c r="AL208" s="1229">
        <f>IF(COUNTIF(' LUMA Exhibit 2 (70)'!$A$7:$A$76,'Attachment A Withdrawn_TEST'!A124)=1,0,1)</f>
        <v>1</v>
      </c>
      <c r="AM208" s="1282"/>
    </row>
    <row r="209" spans="1:39">
      <c r="A209" s="1224">
        <v>740410</v>
      </c>
      <c r="B209" s="1225" t="s">
        <v>2534</v>
      </c>
      <c r="C209" s="1244" t="s">
        <v>2209</v>
      </c>
      <c r="D209" s="1226" t="s">
        <v>2209</v>
      </c>
      <c r="E209" s="1226" t="s">
        <v>130</v>
      </c>
      <c r="F209" s="1280" t="s">
        <v>2109</v>
      </c>
      <c r="G209" s="1226" t="s">
        <v>2203</v>
      </c>
      <c r="H209" s="1226" t="s">
        <v>2469</v>
      </c>
      <c r="I209" s="1226" t="s">
        <v>2469</v>
      </c>
      <c r="J209" s="1206" t="s">
        <v>2209</v>
      </c>
      <c r="K209" s="1206" t="s">
        <v>2209</v>
      </c>
      <c r="L209" s="1206" t="s">
        <v>130</v>
      </c>
      <c r="M209" s="1206" t="s">
        <v>2109</v>
      </c>
      <c r="N209" s="1206" t="s">
        <v>2203</v>
      </c>
      <c r="O209" s="1206" t="s">
        <v>2469</v>
      </c>
      <c r="P209" s="1206" t="s">
        <v>2469</v>
      </c>
      <c r="Q209" s="1206">
        <v>21352.15</v>
      </c>
      <c r="R209" s="1206">
        <v>236614.32</v>
      </c>
      <c r="S209" s="1227">
        <v>0</v>
      </c>
      <c r="T209" s="1227">
        <v>0</v>
      </c>
      <c r="U209" s="1227">
        <v>260116.76</v>
      </c>
      <c r="V209" s="1228">
        <v>21531.7</v>
      </c>
      <c r="W209" s="1228">
        <v>238585.06</v>
      </c>
      <c r="X209" s="1206">
        <v>251201.23</v>
      </c>
      <c r="Y209" s="1206">
        <v>2760513.52</v>
      </c>
      <c r="Z209" s="1206">
        <v>2112.36</v>
      </c>
      <c r="AA209" s="1206">
        <v>23185.29</v>
      </c>
      <c r="AB209" s="1206">
        <v>0</v>
      </c>
      <c r="AC209" s="1206">
        <v>0</v>
      </c>
      <c r="AD209" s="1206">
        <v>3037012.4</v>
      </c>
      <c r="AE209" s="1206">
        <v>253313.59</v>
      </c>
      <c r="AF209" s="1206">
        <v>2783698.81</v>
      </c>
      <c r="AG209" s="1229" t="s">
        <v>2472</v>
      </c>
      <c r="AH209" s="1230" t="s">
        <v>2235</v>
      </c>
      <c r="AI209" s="1231" t="s">
        <v>2531</v>
      </c>
      <c r="AJ209" s="1236" t="str">
        <f t="shared" si="3"/>
        <v>Inactive</v>
      </c>
      <c r="AK209" s="1233">
        <v>0</v>
      </c>
      <c r="AL209" s="1229">
        <f>IF(COUNTIF(' LUMA Exhibit 2 (70)'!$A$7:$A$76,'Attachment A Withdrawn_TEST'!A123)=1,0,1)</f>
        <v>1</v>
      </c>
      <c r="AM209" s="1282"/>
    </row>
    <row r="210" spans="1:39">
      <c r="A210" s="1224">
        <v>740411</v>
      </c>
      <c r="B210" s="1225" t="s">
        <v>2538</v>
      </c>
      <c r="C210" s="1244" t="s">
        <v>2209</v>
      </c>
      <c r="D210" s="1226" t="s">
        <v>2209</v>
      </c>
      <c r="E210" s="1226" t="s">
        <v>130</v>
      </c>
      <c r="F210" s="1280" t="s">
        <v>2109</v>
      </c>
      <c r="G210" s="1226" t="s">
        <v>2203</v>
      </c>
      <c r="H210" s="1226" t="s">
        <v>2469</v>
      </c>
      <c r="I210" s="1226" t="s">
        <v>2469</v>
      </c>
      <c r="J210" s="1206" t="s">
        <v>2209</v>
      </c>
      <c r="K210" s="1206" t="s">
        <v>2209</v>
      </c>
      <c r="L210" s="1206" t="s">
        <v>130</v>
      </c>
      <c r="M210" s="1206" t="s">
        <v>2109</v>
      </c>
      <c r="N210" s="1206" t="s">
        <v>2203</v>
      </c>
      <c r="O210" s="1206" t="s">
        <v>2469</v>
      </c>
      <c r="P210" s="1206" t="s">
        <v>2469</v>
      </c>
      <c r="Q210" s="1206">
        <v>799358.09</v>
      </c>
      <c r="R210" s="1206">
        <v>8858127.4800000004</v>
      </c>
      <c r="S210" s="1227">
        <v>0</v>
      </c>
      <c r="T210" s="1227">
        <v>0</v>
      </c>
      <c r="U210" s="1227">
        <v>9737986.3200000003</v>
      </c>
      <c r="V210" s="1228">
        <v>806079.90999999992</v>
      </c>
      <c r="W210" s="1228">
        <v>8931906.4100000001</v>
      </c>
      <c r="X210" s="1206">
        <v>141749.28</v>
      </c>
      <c r="Y210" s="1206">
        <v>1557718.3</v>
      </c>
      <c r="Z210" s="1206">
        <v>1191.98</v>
      </c>
      <c r="AA210" s="1206">
        <v>13083.11</v>
      </c>
      <c r="AB210" s="1206">
        <v>0</v>
      </c>
      <c r="AC210" s="1206">
        <v>0</v>
      </c>
      <c r="AD210" s="1206">
        <v>1713742.6700000002</v>
      </c>
      <c r="AE210" s="1206">
        <v>142941.26</v>
      </c>
      <c r="AF210" s="1206">
        <v>1570801.4100000001</v>
      </c>
      <c r="AG210" s="1229" t="s">
        <v>2472</v>
      </c>
      <c r="AH210" s="1230" t="s">
        <v>2235</v>
      </c>
      <c r="AI210" s="1231" t="s">
        <v>2531</v>
      </c>
      <c r="AJ210" s="1236" t="str">
        <f t="shared" si="3"/>
        <v>Inactive</v>
      </c>
      <c r="AK210" s="1233">
        <v>0</v>
      </c>
      <c r="AL210" s="1229">
        <f>IF(COUNTIF(' LUMA Exhibit 2 (70)'!$A$7:$A$76,'Attachment A Withdrawn_TEST'!A127)=1,0,1)</f>
        <v>1</v>
      </c>
      <c r="AM210" s="1282"/>
    </row>
    <row r="211" spans="1:39">
      <c r="A211" s="1224">
        <v>740414</v>
      </c>
      <c r="B211" s="1225" t="s">
        <v>2536</v>
      </c>
      <c r="C211" s="1244" t="s">
        <v>2209</v>
      </c>
      <c r="D211" s="1226" t="s">
        <v>2209</v>
      </c>
      <c r="E211" s="1226" t="s">
        <v>130</v>
      </c>
      <c r="F211" s="1280" t="s">
        <v>2109</v>
      </c>
      <c r="G211" s="1226" t="s">
        <v>2203</v>
      </c>
      <c r="H211" s="1226" t="s">
        <v>2469</v>
      </c>
      <c r="I211" s="1226" t="s">
        <v>2469</v>
      </c>
      <c r="J211" s="1206" t="s">
        <v>2209</v>
      </c>
      <c r="K211" s="1206" t="s">
        <v>2209</v>
      </c>
      <c r="L211" s="1206" t="s">
        <v>130</v>
      </c>
      <c r="M211" s="1206" t="s">
        <v>2109</v>
      </c>
      <c r="N211" s="1206" t="s">
        <v>2203</v>
      </c>
      <c r="O211" s="1206" t="s">
        <v>2469</v>
      </c>
      <c r="P211" s="1206" t="s">
        <v>2469</v>
      </c>
      <c r="Q211" s="1206">
        <v>141749.28</v>
      </c>
      <c r="R211" s="1206">
        <v>1570801.41</v>
      </c>
      <c r="S211" s="1227">
        <v>0</v>
      </c>
      <c r="T211" s="1227">
        <v>0</v>
      </c>
      <c r="U211" s="1227">
        <v>1726825.78</v>
      </c>
      <c r="V211" s="1228">
        <v>142941.26</v>
      </c>
      <c r="W211" s="1228">
        <v>1583884.52</v>
      </c>
      <c r="X211" s="1206">
        <v>799358.09</v>
      </c>
      <c r="Y211" s="1206">
        <v>8784348.5500000007</v>
      </c>
      <c r="Z211" s="1206">
        <v>6721.82</v>
      </c>
      <c r="AA211" s="1206">
        <v>73778.929999999993</v>
      </c>
      <c r="AB211" s="1206">
        <v>0</v>
      </c>
      <c r="AC211" s="1206">
        <v>0</v>
      </c>
      <c r="AD211" s="1206">
        <v>9664207.3900000006</v>
      </c>
      <c r="AE211" s="1206">
        <v>806079.90999999992</v>
      </c>
      <c r="AF211" s="1206">
        <v>8858127.4800000004</v>
      </c>
      <c r="AG211" s="1229" t="s">
        <v>2472</v>
      </c>
      <c r="AH211" s="1230" t="s">
        <v>2235</v>
      </c>
      <c r="AI211" s="1231" t="s">
        <v>2531</v>
      </c>
      <c r="AJ211" s="1236" t="str">
        <f t="shared" si="3"/>
        <v>Inactive</v>
      </c>
      <c r="AK211" s="1233">
        <v>0</v>
      </c>
      <c r="AL211" s="1229">
        <f>IF(COUNTIF(' LUMA Exhibit 2 (70)'!$A$7:$A$76,'Attachment A Withdrawn_TEST'!A125)=1,0,1)</f>
        <v>1</v>
      </c>
      <c r="AM211" s="1282"/>
    </row>
    <row r="215" spans="1:39">
      <c r="A215" s="1101"/>
      <c r="B215" s="1102"/>
      <c r="C215" s="1103"/>
      <c r="D215" s="1103"/>
      <c r="E215" s="1103"/>
      <c r="F215" s="1103"/>
      <c r="G215" s="1103"/>
      <c r="H215" s="1103"/>
      <c r="I215" s="1103"/>
      <c r="J215" s="1104"/>
      <c r="K215" s="1104"/>
      <c r="L215" s="1104"/>
      <c r="M215" s="1104"/>
      <c r="N215" s="1104"/>
      <c r="O215" s="1104"/>
      <c r="P215" s="1104">
        <f>SUBTOTAL(9,O143:O209)</f>
        <v>0</v>
      </c>
      <c r="Q215" s="1104">
        <f>SUBTOTAL(9,P143:P209)</f>
        <v>0</v>
      </c>
      <c r="R215" s="1104">
        <f>SUBTOTAL(9,Q143:Q209)</f>
        <v>428096479.74301445</v>
      </c>
      <c r="S215" s="1104">
        <f>SUBTOTAL(9,R143:R209)</f>
        <v>970600231.65692544</v>
      </c>
      <c r="T215" s="1104"/>
      <c r="U215" s="1104"/>
      <c r="V215" s="1104"/>
      <c r="W215" s="1105"/>
      <c r="X215" s="1104"/>
      <c r="Y215" s="1104"/>
      <c r="Z215" s="1104"/>
      <c r="AA215" s="1104"/>
      <c r="AB215" s="1104"/>
      <c r="AC215" s="1104"/>
      <c r="AD215" s="1104"/>
      <c r="AE215" s="1104"/>
      <c r="AF215" s="1104"/>
      <c r="AG215" s="1102"/>
      <c r="AH215" s="1106"/>
      <c r="AI215" s="1105"/>
      <c r="AJ215" s="1107"/>
      <c r="AK215" s="1108"/>
      <c r="AL215" s="1102"/>
      <c r="AM215" s="1102"/>
    </row>
    <row r="218" spans="1:39">
      <c r="A218" s="1101"/>
      <c r="B218" s="1102"/>
      <c r="C218" s="1103"/>
      <c r="D218" s="1103"/>
      <c r="E218" s="1103"/>
      <c r="F218" s="1103"/>
      <c r="G218" s="1103"/>
      <c r="H218" s="1103"/>
      <c r="I218" s="1103"/>
      <c r="J218" s="1104"/>
      <c r="K218" s="1104"/>
      <c r="L218" s="1104"/>
      <c r="M218" s="1104"/>
      <c r="N218" s="1104"/>
      <c r="O218" s="1104"/>
      <c r="P218" s="1104"/>
      <c r="Q218" s="1104"/>
      <c r="R218" s="1104" t="e">
        <f>R215/Q215</f>
        <v>#DIV/0!</v>
      </c>
      <c r="S218" s="1104" t="e">
        <f>S215/Q215</f>
        <v>#DIV/0!</v>
      </c>
      <c r="T218" s="1104"/>
      <c r="U218" s="1104"/>
      <c r="V218" s="1104"/>
      <c r="W218" s="1105"/>
      <c r="X218" s="1104"/>
      <c r="Y218" s="1104"/>
      <c r="Z218" s="1104"/>
      <c r="AA218" s="1104"/>
      <c r="AB218" s="1104"/>
      <c r="AC218" s="1104"/>
      <c r="AD218" s="1104"/>
      <c r="AE218" s="1104"/>
      <c r="AF218" s="1104"/>
      <c r="AG218" s="1102"/>
      <c r="AH218" s="1106"/>
      <c r="AI218" s="1105"/>
      <c r="AJ218" s="1107"/>
      <c r="AK218" s="1108"/>
      <c r="AL218" s="1102"/>
      <c r="AM218" s="1102"/>
    </row>
  </sheetData>
  <autoFilter ref="A6:AM6" xr:uid="{5EDF9B92-3254-2945-8BA0-0D619ED610A2}"/>
  <mergeCells count="3">
    <mergeCell ref="J5:R5"/>
    <mergeCell ref="S5:V5"/>
    <mergeCell ref="X5:AD5"/>
  </mergeCells>
  <conditionalFormatting sqref="A108:A115 A117:A132 A102:A106">
    <cfRule type="duplicateValues" dxfId="15" priority="1"/>
  </conditionalFormatting>
  <conditionalFormatting sqref="B6:R6 W6:AJ6">
    <cfRule type="duplicateValues" dxfId="14" priority="2"/>
    <cfRule type="duplicateValues" dxfId="13" priority="3"/>
    <cfRule type="duplicateValues" dxfId="12" priority="4"/>
  </conditionalFormatting>
  <pageMargins left="0.7" right="0.7" top="0.75" bottom="0.75" header="0.3" footer="0.3"/>
  <pageSetup paperSize="17" scale="80" fitToHeight="0" orientation="landscape"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B68C1-0CFB-4AB4-8111-B5CE27EDB1EF}">
  <sheetPr>
    <tabColor theme="4" tint="0.59999389629810485"/>
  </sheetPr>
  <dimension ref="E2:M16"/>
  <sheetViews>
    <sheetView workbookViewId="0"/>
  </sheetViews>
  <sheetFormatPr defaultColWidth="8.875" defaultRowHeight="15.75"/>
  <cols>
    <col min="5" max="5" width="31" customWidth="1"/>
    <col min="6" max="6" width="22.5" customWidth="1"/>
    <col min="7" max="7" width="19.5" customWidth="1"/>
    <col min="8" max="8" width="22.5" customWidth="1"/>
    <col min="9" max="9" width="15" customWidth="1"/>
    <col min="10" max="10" width="13" style="283" customWidth="1"/>
    <col min="11" max="11" width="6.375" customWidth="1"/>
    <col min="12" max="12" width="13" customWidth="1"/>
    <col min="13" max="13" width="52.875" customWidth="1"/>
    <col min="14" max="14" width="9" bestFit="1" customWidth="1"/>
  </cols>
  <sheetData>
    <row r="2" spans="5:13" ht="16.5" thickBot="1"/>
    <row r="3" spans="5:13" ht="16.5" thickBot="1">
      <c r="E3" s="692" t="s">
        <v>2138</v>
      </c>
      <c r="F3" s="694">
        <v>684920</v>
      </c>
    </row>
    <row r="4" spans="5:13" ht="16.5" thickBot="1">
      <c r="E4" s="692" t="s">
        <v>2139</v>
      </c>
      <c r="F4" s="668" t="e">
        <f>_xlfn.XLOOKUP(F3,#REF!,#REF!,"")</f>
        <v>#REF!</v>
      </c>
      <c r="G4" s="669"/>
      <c r="H4" s="670"/>
    </row>
    <row r="5" spans="5:13" ht="21" customHeight="1"/>
    <row r="6" spans="5:13" ht="17.25" customHeight="1" thickBot="1"/>
    <row r="7" spans="5:13" ht="27.75" thickBot="1">
      <c r="F7" s="672" t="s">
        <v>2140</v>
      </c>
      <c r="G7" s="672" t="s">
        <v>2141</v>
      </c>
      <c r="H7" s="672" t="s">
        <v>2142</v>
      </c>
      <c r="I7" s="683" t="s">
        <v>2143</v>
      </c>
      <c r="J7" s="683"/>
      <c r="L7" s="688" t="s">
        <v>2144</v>
      </c>
      <c r="M7" s="698" t="e">
        <f>_xlfn.XLOOKUP($F$3,#REF!,#REF!)</f>
        <v>#REF!</v>
      </c>
    </row>
    <row r="8" spans="5:13" ht="41.25" thickBot="1">
      <c r="E8" s="615" t="s">
        <v>2145</v>
      </c>
      <c r="F8" s="673" t="e">
        <f>_xlfn.XLOOKUP($F$3,#REF!,#REF!)</f>
        <v>#REF!</v>
      </c>
      <c r="G8" s="675" t="e">
        <f>_xlfn.XLOOKUP($F$3,#REF!,#REF!)</f>
        <v>#REF!</v>
      </c>
      <c r="H8" s="674" t="e">
        <f>_xlfn.XLOOKUP($F$3,#REF!,#REF!)</f>
        <v>#REF!</v>
      </c>
      <c r="I8" s="675" t="e">
        <f>_xlfn.XLOOKUP($F$3,#REF!,#REF!)</f>
        <v>#REF!</v>
      </c>
      <c r="J8" s="684" t="s">
        <v>2146</v>
      </c>
      <c r="L8" s="689" t="s">
        <v>2147</v>
      </c>
      <c r="M8" s="667" t="e">
        <f>_xlfn.XLOOKUP($F$3,#REF!,#REF!)</f>
        <v>#REF!</v>
      </c>
    </row>
    <row r="9" spans="5:13" ht="41.25" thickBot="1">
      <c r="E9" s="615" t="s">
        <v>2148</v>
      </c>
      <c r="F9" s="675" t="e">
        <f>_xlfn.XLOOKUP($F$3,#REF!,#REF!)</f>
        <v>#REF!</v>
      </c>
      <c r="G9" s="675" t="e">
        <f>_xlfn.XLOOKUP($F$3,#REF!,#REF!)</f>
        <v>#REF!</v>
      </c>
      <c r="H9" s="685" t="e">
        <f>_xlfn.XLOOKUP($F$3,#REF!,#REF!)</f>
        <v>#REF!</v>
      </c>
      <c r="I9" s="173"/>
      <c r="J9" s="684"/>
      <c r="L9" s="688" t="s">
        <v>2149</v>
      </c>
      <c r="M9" s="665" t="e">
        <f>_xlfn.XLOOKUP($F$3,#REF!,#REF!)</f>
        <v>#REF!</v>
      </c>
    </row>
    <row r="10" spans="5:13" ht="16.5" thickBot="1">
      <c r="E10" s="615" t="s">
        <v>2150</v>
      </c>
      <c r="F10" s="675" t="e">
        <f>_xlfn.XLOOKUP($F$3,#REF!,#REF!)</f>
        <v>#REF!</v>
      </c>
      <c r="G10" s="675" t="e">
        <f>_xlfn.XLOOKUP($F$3,#REF!,#REF!)</f>
        <v>#REF!</v>
      </c>
      <c r="H10" s="685" t="e">
        <f>_xlfn.XLOOKUP($F$3,#REF!,#REF!)</f>
        <v>#REF!</v>
      </c>
      <c r="I10" s="675" t="e">
        <f>_xlfn.XLOOKUP($F$3,#REF!,#REF!)</f>
        <v>#REF!</v>
      </c>
      <c r="J10" s="684" t="s">
        <v>2151</v>
      </c>
      <c r="L10" s="688" t="s">
        <v>2152</v>
      </c>
      <c r="M10" s="693" t="e">
        <f>_xlfn.XLOOKUP($F$3,#REF!,#REF!)</f>
        <v>#REF!</v>
      </c>
    </row>
    <row r="11" spans="5:13" ht="27.75" thickBot="1">
      <c r="E11" s="615" t="s">
        <v>2153</v>
      </c>
      <c r="F11" s="675" t="e">
        <f>_xlfn.XLOOKUP($F$3,#REF!,#REF!)</f>
        <v>#REF!</v>
      </c>
      <c r="G11" s="675" t="e">
        <f>_xlfn.XLOOKUP($F$3,#REF!,#REF!)</f>
        <v>#REF!</v>
      </c>
      <c r="H11" s="685" t="e">
        <f>_xlfn.XLOOKUP($F$3,#REF!,#REF!)</f>
        <v>#REF!</v>
      </c>
      <c r="I11" s="173"/>
      <c r="J11" s="684"/>
      <c r="L11" s="695" t="s">
        <v>2154</v>
      </c>
      <c r="M11" s="697" t="e">
        <f>_xlfn.XLOOKUP($F$3,#REF!,#REF!)</f>
        <v>#REF!</v>
      </c>
    </row>
    <row r="12" spans="5:13" ht="54.75" thickBot="1">
      <c r="E12" s="615" t="s">
        <v>2155</v>
      </c>
      <c r="F12" s="675" t="e">
        <f>_xlfn.XLOOKUP($F$3,#REF!,#REF!)</f>
        <v>#REF!</v>
      </c>
      <c r="G12" s="675" t="e">
        <f>_xlfn.XLOOKUP($F$3,#REF!,#REF!)</f>
        <v>#REF!</v>
      </c>
      <c r="H12" s="685" t="e">
        <f>_xlfn.XLOOKUP($F$3,#REF!,#REF!)</f>
        <v>#REF!</v>
      </c>
      <c r="I12" s="675" t="e">
        <f>_xlfn.XLOOKUP($F$3,#REF!,#REF!)</f>
        <v>#REF!</v>
      </c>
      <c r="J12" s="684" t="s">
        <v>2156</v>
      </c>
      <c r="L12" s="690" t="s">
        <v>2160</v>
      </c>
      <c r="M12" s="671" t="e">
        <f>_xlfn.XLOOKUP($F$3,#REF!,#REF!)</f>
        <v>#REF!</v>
      </c>
    </row>
    <row r="13" spans="5:13" ht="27.75" thickBot="1">
      <c r="E13" s="615" t="s">
        <v>2158</v>
      </c>
      <c r="F13" s="675" t="e">
        <f>_xlfn.XLOOKUP($F$3,#REF!,#REF!)</f>
        <v>#REF!</v>
      </c>
      <c r="G13" s="675" t="e">
        <f>_xlfn.XLOOKUP($F$3,#REF!,#REF!)</f>
        <v>#REF!</v>
      </c>
      <c r="H13" s="685" t="e">
        <f>_xlfn.XLOOKUP($F$3,#REF!,#REF!)</f>
        <v>#REF!</v>
      </c>
      <c r="I13" s="675" t="str">
        <f>_xlfn.XLOOKUP($F$3,'E3-LUMA Consolidated List'!A:A,'E3-LUMA Consolidated List'!O:O)</f>
        <v xml:space="preserve"> $-   </v>
      </c>
      <c r="J13" s="684" t="s">
        <v>2159</v>
      </c>
      <c r="L13" s="691" t="s">
        <v>2162</v>
      </c>
      <c r="M13" s="680" t="e">
        <f>_xlfn.XLOOKUP($F$3,#REF!,#REF!)</f>
        <v>#REF!</v>
      </c>
    </row>
    <row r="14" spans="5:13" ht="30.75" thickBot="1">
      <c r="E14" s="676" t="s">
        <v>2163</v>
      </c>
      <c r="F14" s="677" t="e">
        <f>_xlfn.XLOOKUP($F$3,#REF!,#REF!)</f>
        <v>#REF!</v>
      </c>
      <c r="G14" s="677" t="e">
        <f>_xlfn.XLOOKUP($F$3,#REF!,#REF!)</f>
        <v>#REF!</v>
      </c>
      <c r="H14" s="686" t="e">
        <f>_xlfn.XLOOKUP($F$3,#REF!,#REF!)</f>
        <v>#REF!</v>
      </c>
      <c r="I14" s="677" t="e">
        <f>_xlfn.XLOOKUP($F$3,#REF!,#REF!)</f>
        <v>#REF!</v>
      </c>
      <c r="J14" s="684" t="s">
        <v>21443</v>
      </c>
      <c r="L14" s="691" t="s">
        <v>2165</v>
      </c>
      <c r="M14" s="681" t="e">
        <f>_xlfn.XLOOKUP($F$3,#REF!,#REF!)</f>
        <v>#REF!</v>
      </c>
    </row>
    <row r="15" spans="5:13" ht="54.75" thickBot="1">
      <c r="E15" s="615" t="s">
        <v>2166</v>
      </c>
      <c r="F15" s="675" t="e">
        <f>_xlfn.XLOOKUP($F$3,#REF!,#REF!)</f>
        <v>#REF!</v>
      </c>
      <c r="G15" s="675" t="e">
        <f>_xlfn.XLOOKUP($F$3,#REF!,#REF!)</f>
        <v>#REF!</v>
      </c>
      <c r="H15" s="685" t="e">
        <f>_xlfn.XLOOKUP($F$3,#REF!,#REF!)</f>
        <v>#REF!</v>
      </c>
      <c r="I15" s="687" t="e">
        <f>SUM(I14,I13)</f>
        <v>#REF!</v>
      </c>
      <c r="J15" s="684" t="s">
        <v>2167</v>
      </c>
      <c r="L15" s="690" t="s">
        <v>2168</v>
      </c>
      <c r="M15" s="671" t="e">
        <f>_xlfn.XLOOKUP($F$3,#REF!,#REF!)</f>
        <v>#REF!</v>
      </c>
    </row>
    <row r="16" spans="5:13" ht="30">
      <c r="E16" s="615" t="s">
        <v>2169</v>
      </c>
      <c r="F16" s="675" t="e">
        <f>_xlfn.XLOOKUP($F$3,#REF!,#REF!)</f>
        <v>#REF!</v>
      </c>
      <c r="G16" s="675" t="e">
        <f>_xlfn.XLOOKUP($F$3,#REF!,#REF!)</f>
        <v>#REF!</v>
      </c>
      <c r="H16" s="675" t="e">
        <f>_xlfn.XLOOKUP($F$3,#REF!,#REF!)</f>
        <v>#REF!</v>
      </c>
    </row>
  </sheetData>
  <conditionalFormatting sqref="F3">
    <cfRule type="duplicateValues" dxfId="11"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2B70A-B024-AF4C-A4EB-BB0B08CD12ED}">
  <dimension ref="A1:U45"/>
  <sheetViews>
    <sheetView workbookViewId="0"/>
  </sheetViews>
  <sheetFormatPr defaultColWidth="8.875" defaultRowHeight="15.75"/>
  <cols>
    <col min="1" max="1" width="23.5" bestFit="1" customWidth="1"/>
    <col min="2" max="2" width="13.5" bestFit="1" customWidth="1"/>
    <col min="3" max="3" width="13.5" customWidth="1"/>
    <col min="4" max="4" width="18.375" bestFit="1" customWidth="1"/>
    <col min="5" max="5" width="19.375" bestFit="1" customWidth="1"/>
    <col min="6" max="6" width="15.5" bestFit="1" customWidth="1"/>
    <col min="12" max="14" width="17" customWidth="1"/>
    <col min="15" max="15" width="24" customWidth="1"/>
    <col min="16" max="16" width="20.375" customWidth="1"/>
    <col min="17" max="17" width="21.375" customWidth="1"/>
    <col min="21" max="21" width="28.5" customWidth="1"/>
  </cols>
  <sheetData>
    <row r="1" spans="1:21" ht="26.25">
      <c r="A1" s="749" t="s">
        <v>21444</v>
      </c>
      <c r="B1" s="749"/>
      <c r="C1" s="749"/>
      <c r="K1" t="s">
        <v>21445</v>
      </c>
      <c r="L1" s="749" t="s">
        <v>21446</v>
      </c>
      <c r="M1" s="749"/>
      <c r="N1" s="749"/>
    </row>
    <row r="2" spans="1:21">
      <c r="A2" s="338" t="s">
        <v>21447</v>
      </c>
      <c r="B2" s="338" t="s">
        <v>2102</v>
      </c>
      <c r="C2" s="338" t="s">
        <v>21448</v>
      </c>
      <c r="D2" s="751" t="s">
        <v>21449</v>
      </c>
      <c r="E2" s="751">
        <v>428</v>
      </c>
      <c r="F2" s="751">
        <v>406</v>
      </c>
      <c r="L2" t="s">
        <v>21447</v>
      </c>
      <c r="M2" t="s">
        <v>2102</v>
      </c>
      <c r="N2" t="s">
        <v>21448</v>
      </c>
      <c r="O2" s="545" t="s">
        <v>21449</v>
      </c>
      <c r="P2" s="545">
        <v>428</v>
      </c>
      <c r="Q2" s="545">
        <v>406</v>
      </c>
    </row>
    <row r="3" spans="1:21">
      <c r="A3" t="s">
        <v>21450</v>
      </c>
      <c r="B3" s="545">
        <v>43</v>
      </c>
      <c r="C3" s="545">
        <f>179439-7086</f>
        <v>172353</v>
      </c>
      <c r="D3" s="567">
        <v>634798031.68178427</v>
      </c>
      <c r="E3" s="567">
        <v>577647101.82152009</v>
      </c>
      <c r="F3" s="567">
        <v>57150929.860264234</v>
      </c>
      <c r="L3" t="s">
        <v>21451</v>
      </c>
      <c r="N3" s="545">
        <v>179439</v>
      </c>
      <c r="O3" s="567">
        <f>634798031.681784+149132851.85</f>
        <v>783930883.53178406</v>
      </c>
      <c r="P3" s="567">
        <v>577647101.82152009</v>
      </c>
      <c r="Q3" s="567">
        <v>57150929.860264234</v>
      </c>
    </row>
    <row r="4" spans="1:21">
      <c r="A4" t="s">
        <v>21452</v>
      </c>
      <c r="B4" s="545">
        <v>9</v>
      </c>
      <c r="C4" s="545">
        <v>26424</v>
      </c>
      <c r="D4" s="567">
        <v>127686622.87</v>
      </c>
      <c r="L4" t="s">
        <v>21452</v>
      </c>
      <c r="N4" s="545">
        <v>26424</v>
      </c>
      <c r="O4" s="567">
        <v>127686622.87</v>
      </c>
    </row>
    <row r="5" spans="1:21" ht="78.75">
      <c r="A5" s="631" t="s">
        <v>21453</v>
      </c>
      <c r="B5" s="750">
        <v>26</v>
      </c>
      <c r="C5" s="750">
        <v>33898</v>
      </c>
      <c r="D5" s="567">
        <v>346173133.83999997</v>
      </c>
      <c r="L5" s="631" t="s">
        <v>21454</v>
      </c>
      <c r="M5" s="631"/>
      <c r="N5" s="750">
        <v>33898</v>
      </c>
      <c r="O5" s="567">
        <f>D5</f>
        <v>346173133.83999997</v>
      </c>
      <c r="U5" s="567"/>
    </row>
    <row r="6" spans="1:21" ht="47.25">
      <c r="A6" s="631" t="s">
        <v>21455</v>
      </c>
      <c r="B6" s="750">
        <v>36</v>
      </c>
      <c r="C6" s="750">
        <f>43807+38231</f>
        <v>82038</v>
      </c>
      <c r="D6" s="567">
        <f>58271339.52+52706979.73</f>
        <v>110978319.25</v>
      </c>
      <c r="L6" s="631"/>
      <c r="M6" s="631"/>
      <c r="N6" s="750"/>
      <c r="O6" s="567"/>
    </row>
    <row r="7" spans="1:21">
      <c r="C7" s="570">
        <f>SUM(C3:C6)</f>
        <v>314713</v>
      </c>
      <c r="D7" s="574">
        <f>SUM(D3:D6)</f>
        <v>1219636107.6417842</v>
      </c>
      <c r="E7" s="574">
        <f>D7*0.15</f>
        <v>182945416.14626762</v>
      </c>
      <c r="F7" t="s">
        <v>21456</v>
      </c>
      <c r="N7" s="570">
        <f>SUM(N3:N6)</f>
        <v>239761</v>
      </c>
      <c r="O7" s="574">
        <f>SUM(O3:O6)</f>
        <v>1257790640.2417841</v>
      </c>
      <c r="Q7" s="574">
        <f>O7-D7</f>
        <v>38154532.599999905</v>
      </c>
    </row>
    <row r="11" spans="1:21">
      <c r="A11" t="s">
        <v>21457</v>
      </c>
    </row>
    <row r="13" spans="1:21">
      <c r="A13" t="s">
        <v>21458</v>
      </c>
      <c r="O13" t="s">
        <v>21459</v>
      </c>
    </row>
    <row r="14" spans="1:21">
      <c r="A14" t="s">
        <v>21460</v>
      </c>
    </row>
    <row r="17" spans="1:1">
      <c r="A17" t="s">
        <v>21461</v>
      </c>
    </row>
    <row r="19" spans="1:1">
      <c r="A19" t="s">
        <v>21462</v>
      </c>
    </row>
    <row r="20" spans="1:1">
      <c r="A20" t="s">
        <v>21463</v>
      </c>
    </row>
    <row r="22" spans="1:1">
      <c r="A22" t="s">
        <v>21464</v>
      </c>
    </row>
    <row r="25" spans="1:1">
      <c r="A25" t="s">
        <v>21465</v>
      </c>
    </row>
    <row r="30" spans="1:1">
      <c r="A30" t="s">
        <v>21466</v>
      </c>
    </row>
    <row r="31" spans="1:1">
      <c r="A31" t="s">
        <v>21467</v>
      </c>
    </row>
    <row r="33" spans="1:1">
      <c r="A33" t="s">
        <v>21468</v>
      </c>
    </row>
    <row r="36" spans="1:1">
      <c r="A36" t="s">
        <v>21469</v>
      </c>
    </row>
    <row r="39" spans="1:1">
      <c r="A39" t="s">
        <v>21470</v>
      </c>
    </row>
    <row r="43" spans="1:1">
      <c r="A43" t="s">
        <v>21471</v>
      </c>
    </row>
    <row r="44" spans="1:1">
      <c r="A44" t="s">
        <v>21472</v>
      </c>
    </row>
    <row r="45" spans="1:1">
      <c r="A45" t="s">
        <v>21473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0C54-52AF-40AB-907B-A135EEA629BA}">
  <sheetPr>
    <tabColor theme="4" tint="0.59999389629810485"/>
  </sheetPr>
  <dimension ref="E2:M21"/>
  <sheetViews>
    <sheetView workbookViewId="0"/>
  </sheetViews>
  <sheetFormatPr defaultColWidth="8.875" defaultRowHeight="15.75"/>
  <cols>
    <col min="5" max="5" width="31" customWidth="1"/>
    <col min="6" max="6" width="22.5" customWidth="1"/>
    <col min="7" max="7" width="19.5" customWidth="1"/>
    <col min="8" max="8" width="22.5" customWidth="1"/>
    <col min="9" max="9" width="15" customWidth="1"/>
    <col min="10" max="10" width="13" style="283" customWidth="1"/>
    <col min="11" max="11" width="15.875" customWidth="1"/>
    <col min="12" max="12" width="24.5" customWidth="1"/>
    <col min="13" max="13" width="55.375" customWidth="1"/>
    <col min="14" max="14" width="9" bestFit="1" customWidth="1"/>
  </cols>
  <sheetData>
    <row r="2" spans="5:13" ht="16.5" thickBot="1"/>
    <row r="3" spans="5:13" ht="16.5" thickBot="1">
      <c r="E3" s="666" t="s">
        <v>2138</v>
      </c>
      <c r="F3" s="747">
        <v>550106</v>
      </c>
    </row>
    <row r="4" spans="5:13" ht="16.5" thickBot="1">
      <c r="E4" s="666" t="s">
        <v>2139</v>
      </c>
      <c r="F4" s="668" t="e">
        <f>_xlfn.XLOOKUP(F3,#REF!,#REF!,"")</f>
        <v>#REF!</v>
      </c>
      <c r="G4" s="669"/>
      <c r="H4" s="670"/>
    </row>
    <row r="5" spans="5:13" ht="21" customHeight="1"/>
    <row r="6" spans="5:13" ht="17.25" customHeight="1" thickBot="1"/>
    <row r="7" spans="5:13" ht="32.25" thickBot="1">
      <c r="F7" s="672" t="s">
        <v>2140</v>
      </c>
      <c r="G7" s="672" t="s">
        <v>21474</v>
      </c>
      <c r="H7" s="672" t="s">
        <v>2142</v>
      </c>
      <c r="I7" s="683" t="s">
        <v>2143</v>
      </c>
      <c r="J7" s="683"/>
      <c r="L7" s="678" t="s">
        <v>2144</v>
      </c>
      <c r="M7" s="698" t="e">
        <f>_xlfn.XLOOKUP($F$3,#REF!,#REF!)</f>
        <v>#REF!</v>
      </c>
    </row>
    <row r="8" spans="5:13" ht="32.25" thickBot="1">
      <c r="E8" s="615" t="s">
        <v>2145</v>
      </c>
      <c r="F8" s="673" t="e">
        <f>_xlfn.XLOOKUP($F$3,#REF!,#REF!)</f>
        <v>#REF!</v>
      </c>
      <c r="G8" s="675" t="e">
        <f>_xlfn.XLOOKUP($F$3,#REF!,#REF!)</f>
        <v>#REF!</v>
      </c>
      <c r="H8" s="674" t="e">
        <f>_xlfn.XLOOKUP($F$3,#REF!,#REF!)</f>
        <v>#REF!</v>
      </c>
      <c r="I8" s="675" t="e">
        <f>_xlfn.XLOOKUP($F$3,#REF!,#REF!)</f>
        <v>#REF!</v>
      </c>
      <c r="J8" s="684" t="s">
        <v>2146</v>
      </c>
      <c r="L8" s="679" t="s">
        <v>2147</v>
      </c>
      <c r="M8" s="667" t="e">
        <f>_xlfn.XLOOKUP($F$3,#REF!,#REF!)</f>
        <v>#REF!</v>
      </c>
    </row>
    <row r="9" spans="5:13" ht="32.25" thickBot="1">
      <c r="E9" s="615" t="s">
        <v>2148</v>
      </c>
      <c r="F9" s="675" t="e">
        <f>_xlfn.XLOOKUP($F$3,#REF!,#REF!)</f>
        <v>#REF!</v>
      </c>
      <c r="G9" s="675" t="e">
        <f>_xlfn.XLOOKUP($F$3,#REF!,#REF!)</f>
        <v>#REF!</v>
      </c>
      <c r="H9" s="685" t="e">
        <f>_xlfn.XLOOKUP($F$3,#REF!,#REF!)</f>
        <v>#REF!</v>
      </c>
      <c r="I9" s="173"/>
      <c r="J9" s="684"/>
      <c r="L9" s="678" t="s">
        <v>2149</v>
      </c>
      <c r="M9" s="665" t="e">
        <f>_xlfn.XLOOKUP($F$3,#REF!,#REF!)</f>
        <v>#REF!</v>
      </c>
    </row>
    <row r="10" spans="5:13" ht="16.5" thickBot="1">
      <c r="E10" s="615" t="s">
        <v>2150</v>
      </c>
      <c r="F10" s="675" t="e">
        <f>_xlfn.XLOOKUP($F$3,#REF!,#REF!)</f>
        <v>#REF!</v>
      </c>
      <c r="G10" s="675" t="e">
        <f>_xlfn.XLOOKUP($F$3,#REF!,#REF!)</f>
        <v>#REF!</v>
      </c>
      <c r="H10" s="685" t="e">
        <f>_xlfn.XLOOKUP($F$3,#REF!,#REF!)</f>
        <v>#REF!</v>
      </c>
      <c r="I10" s="675" t="e">
        <f>_xlfn.XLOOKUP($F$3,#REF!,#REF!)</f>
        <v>#REF!</v>
      </c>
      <c r="J10" s="684" t="s">
        <v>2151</v>
      </c>
      <c r="L10" s="678" t="s">
        <v>2152</v>
      </c>
      <c r="M10" s="696" t="e">
        <f>_xlfn.XLOOKUP($F$3,#REF!,#REF!)</f>
        <v>#REF!</v>
      </c>
    </row>
    <row r="11" spans="5:13" ht="16.5" thickBot="1">
      <c r="E11" s="615" t="s">
        <v>2153</v>
      </c>
      <c r="F11" s="675" t="e">
        <f>_xlfn.XLOOKUP($F$3,#REF!,#REF!)</f>
        <v>#REF!</v>
      </c>
      <c r="G11" s="675" t="e">
        <f>_xlfn.XLOOKUP($F$3,#REF!,#REF!)</f>
        <v>#REF!</v>
      </c>
      <c r="H11" s="685" t="e">
        <f>_xlfn.XLOOKUP($F$3,#REF!,#REF!)</f>
        <v>#REF!</v>
      </c>
      <c r="I11" s="173"/>
      <c r="J11" s="684"/>
      <c r="L11" s="695" t="s">
        <v>2154</v>
      </c>
      <c r="M11" s="697" t="e">
        <f>_xlfn.XLOOKUP($F$3,#REF!,#REF!)</f>
        <v>#REF!</v>
      </c>
    </row>
    <row r="12" spans="5:13" ht="27.75" thickBot="1">
      <c r="E12" s="615" t="s">
        <v>2155</v>
      </c>
      <c r="F12" s="675" t="e">
        <f>_xlfn.XLOOKUP($F$3,#REF!,#REF!)</f>
        <v>#REF!</v>
      </c>
      <c r="G12" s="675" t="e">
        <f>_xlfn.XLOOKUP($F$3,#REF!,#REF!)</f>
        <v>#REF!</v>
      </c>
      <c r="H12" s="685" t="e">
        <f>_xlfn.XLOOKUP($F$3,#REF!,#REF!)</f>
        <v>#REF!</v>
      </c>
      <c r="I12" s="675" t="e">
        <f>_xlfn.XLOOKUP($F$3,#REF!,#REF!)</f>
        <v>#REF!</v>
      </c>
      <c r="J12" s="684" t="s">
        <v>2156</v>
      </c>
      <c r="L12" s="690" t="s">
        <v>2160</v>
      </c>
      <c r="M12" s="671" t="e">
        <f>_xlfn.XLOOKUP($F$3,#REF!,#REF!)</f>
        <v>#REF!</v>
      </c>
    </row>
    <row r="13" spans="5:13" ht="16.5" thickBot="1">
      <c r="E13" s="615" t="s">
        <v>2158</v>
      </c>
      <c r="F13" s="675" t="e">
        <f>_xlfn.XLOOKUP($F$3,#REF!,#REF!)</f>
        <v>#REF!</v>
      </c>
      <c r="G13" s="675" t="e">
        <f>_xlfn.XLOOKUP($F$3,#REF!,#REF!)</f>
        <v>#REF!</v>
      </c>
      <c r="H13" s="685" t="e">
        <f>_xlfn.XLOOKUP($F$3,#REF!,#REF!)</f>
        <v>#REF!</v>
      </c>
      <c r="I13" s="675">
        <f>_xlfn.XLOOKUP($F$3,'E3-LUMA Consolidated List'!A:A,'E3-LUMA Consolidated List'!O:O)</f>
        <v>0</v>
      </c>
      <c r="J13" s="684" t="s">
        <v>2159</v>
      </c>
      <c r="L13" s="691" t="s">
        <v>2162</v>
      </c>
      <c r="M13" s="680" t="e">
        <f>_xlfn.XLOOKUP($F$3,#REF!,#REF!)</f>
        <v>#REF!</v>
      </c>
    </row>
    <row r="14" spans="5:13" ht="30.75" thickBot="1">
      <c r="E14" s="676" t="s">
        <v>2163</v>
      </c>
      <c r="F14" s="677" t="e">
        <f>_xlfn.XLOOKUP($F$3,#REF!,#REF!)</f>
        <v>#REF!</v>
      </c>
      <c r="G14" s="677" t="e">
        <f>_xlfn.XLOOKUP($F$3,#REF!,#REF!)</f>
        <v>#REF!</v>
      </c>
      <c r="H14" s="686" t="e">
        <f>_xlfn.XLOOKUP($F$3,#REF!,#REF!)</f>
        <v>#REF!</v>
      </c>
      <c r="I14" s="677" t="e">
        <f>_xlfn.XLOOKUP($F$3,#REF!,#REF!)</f>
        <v>#REF!</v>
      </c>
      <c r="J14" s="684" t="s">
        <v>21443</v>
      </c>
      <c r="L14" s="691" t="s">
        <v>2165</v>
      </c>
      <c r="M14" s="681" t="e">
        <f>_xlfn.XLOOKUP($F$3,#REF!,#REF!)</f>
        <v>#REF!</v>
      </c>
    </row>
    <row r="15" spans="5:13" ht="30.75" thickBot="1">
      <c r="E15" s="615" t="s">
        <v>2166</v>
      </c>
      <c r="F15" s="675" t="e">
        <f>_xlfn.XLOOKUP($F$3,#REF!,#REF!)</f>
        <v>#REF!</v>
      </c>
      <c r="G15" s="675" t="e">
        <f>_xlfn.XLOOKUP($F$3,#REF!,#REF!)</f>
        <v>#REF!</v>
      </c>
      <c r="H15" s="685" t="e">
        <f>_xlfn.XLOOKUP($F$3,#REF!,#REF!)</f>
        <v>#REF!</v>
      </c>
      <c r="I15" s="687" t="e">
        <f>SUM(I14,I13)</f>
        <v>#REF!</v>
      </c>
      <c r="J15" s="684" t="s">
        <v>2167</v>
      </c>
      <c r="L15" s="690" t="s">
        <v>2168</v>
      </c>
      <c r="M15" s="671" t="e">
        <f>_xlfn.XLOOKUP($F$3,#REF!,#REF!)</f>
        <v>#REF!</v>
      </c>
    </row>
    <row r="16" spans="5:13" ht="30">
      <c r="E16" s="615" t="s">
        <v>2169</v>
      </c>
      <c r="F16" s="675" t="e">
        <f>_xlfn.XLOOKUP($F$3,#REF!,#REF!)</f>
        <v>#REF!</v>
      </c>
      <c r="G16" s="675" t="e">
        <f>_xlfn.XLOOKUP($F$3,#REF!,#REF!)</f>
        <v>#REF!</v>
      </c>
      <c r="H16" s="675" t="e">
        <f>_xlfn.XLOOKUP($F$3,#REF!,#REF!)</f>
        <v>#REF!</v>
      </c>
    </row>
    <row r="18" spans="6:7">
      <c r="F18" s="574" t="e">
        <f>F14-G14</f>
        <v>#REF!</v>
      </c>
    </row>
    <row r="21" spans="6:7">
      <c r="G21" s="574" t="e">
        <f>F15-#REF!</f>
        <v>#REF!</v>
      </c>
    </row>
  </sheetData>
  <conditionalFormatting sqref="F3">
    <cfRule type="duplicateValues" dxfId="10" priority="1"/>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1D247-CBA9-45DB-9657-D420E355D849}">
  <dimension ref="A1"/>
  <sheetViews>
    <sheetView workbookViewId="0"/>
  </sheetViews>
  <sheetFormatPr defaultColWidth="8.875" defaultRowHeight="15.7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2649B-6E35-4312-9F21-8604144CF040}">
  <sheetPr>
    <tabColor theme="2" tint="-9.9978637043366805E-2"/>
  </sheetPr>
  <dimension ref="A4:X288"/>
  <sheetViews>
    <sheetView workbookViewId="0"/>
  </sheetViews>
  <sheetFormatPr defaultColWidth="8.875" defaultRowHeight="15.75"/>
  <cols>
    <col min="1" max="1" width="10.5" style="632" customWidth="1"/>
    <col min="2" max="2" width="37" style="631" customWidth="1"/>
    <col min="3" max="3" width="12" customWidth="1"/>
    <col min="4" max="5" width="14.5" customWidth="1"/>
    <col min="6" max="6" width="16.5" style="448" customWidth="1"/>
    <col min="7" max="7" width="22" style="631" customWidth="1"/>
    <col min="8" max="8" width="31" style="567" customWidth="1"/>
    <col min="9" max="9" width="32" style="567" customWidth="1"/>
    <col min="10" max="13" width="19.5" style="567" customWidth="1"/>
    <col min="14" max="14" width="18.5" style="567" customWidth="1"/>
    <col min="15" max="15" width="19.5" style="567" customWidth="1"/>
    <col min="16" max="16" width="25" style="567" customWidth="1"/>
    <col min="17" max="17" width="26" style="567" customWidth="1"/>
    <col min="18" max="18" width="83" customWidth="1"/>
    <col min="19" max="19" width="86.5" style="631" customWidth="1"/>
    <col min="20" max="20" width="60.5" customWidth="1"/>
  </cols>
  <sheetData>
    <row r="4" spans="1:20" ht="16.5" thickBot="1"/>
    <row r="5" spans="1:20">
      <c r="I5" s="1392" t="s">
        <v>21475</v>
      </c>
      <c r="J5" s="1393"/>
      <c r="K5" s="1393"/>
      <c r="L5" s="1393"/>
      <c r="M5" s="1394"/>
    </row>
    <row r="6" spans="1:20" s="448" customFormat="1" ht="30">
      <c r="A6" s="715" t="s">
        <v>319</v>
      </c>
      <c r="B6" s="716" t="s">
        <v>322</v>
      </c>
      <c r="C6" s="716" t="s">
        <v>21476</v>
      </c>
      <c r="D6" s="717" t="s">
        <v>20</v>
      </c>
      <c r="E6" s="717" t="s">
        <v>21477</v>
      </c>
      <c r="F6" s="717" t="s">
        <v>2190</v>
      </c>
      <c r="G6" s="716" t="s">
        <v>2191</v>
      </c>
      <c r="H6" s="718" t="s">
        <v>21478</v>
      </c>
      <c r="I6" s="718" t="s">
        <v>21479</v>
      </c>
      <c r="J6" s="719" t="s">
        <v>2628</v>
      </c>
      <c r="K6" s="719" t="s">
        <v>2629</v>
      </c>
      <c r="L6" s="719" t="s">
        <v>21480</v>
      </c>
      <c r="M6" s="719" t="s">
        <v>21481</v>
      </c>
      <c r="N6" s="720" t="s">
        <v>21482</v>
      </c>
      <c r="O6" s="720" t="s">
        <v>21483</v>
      </c>
      <c r="P6" s="720" t="s">
        <v>21484</v>
      </c>
      <c r="Q6" s="720" t="s">
        <v>21485</v>
      </c>
      <c r="R6" s="633" t="s">
        <v>2464</v>
      </c>
      <c r="S6" s="717" t="s">
        <v>21486</v>
      </c>
      <c r="T6" s="721" t="s">
        <v>2630</v>
      </c>
    </row>
    <row r="7" spans="1:20" s="630" customFormat="1" ht="45">
      <c r="A7" s="722">
        <v>165209</v>
      </c>
      <c r="B7" s="723" t="s">
        <v>1183</v>
      </c>
      <c r="C7" s="723" t="s">
        <v>16149</v>
      </c>
      <c r="D7" s="723" t="s">
        <v>33</v>
      </c>
      <c r="E7" s="723" t="s">
        <v>2111</v>
      </c>
      <c r="F7" s="724" t="s">
        <v>2209</v>
      </c>
      <c r="G7" s="723" t="s">
        <v>2204</v>
      </c>
      <c r="H7" s="725">
        <v>16241388</v>
      </c>
      <c r="I7" s="725">
        <v>12765828</v>
      </c>
      <c r="J7" s="725">
        <v>12765828</v>
      </c>
      <c r="K7" s="725">
        <v>177391</v>
      </c>
      <c r="L7" s="725">
        <v>2015951</v>
      </c>
      <c r="M7" s="725">
        <v>0</v>
      </c>
      <c r="N7" s="725">
        <v>1616014.4199999981</v>
      </c>
      <c r="O7" s="634">
        <v>191887.6</v>
      </c>
      <c r="P7" s="725">
        <v>805798.02999999898</v>
      </c>
      <c r="Q7" s="726">
        <f>SUM(N7+O7+P7)</f>
        <v>2613700.049999997</v>
      </c>
      <c r="R7" s="635"/>
      <c r="S7" s="727" t="s">
        <v>21487</v>
      </c>
      <c r="T7" s="636" t="s">
        <v>21488</v>
      </c>
    </row>
    <row r="8" spans="1:20" s="630" customFormat="1" ht="60">
      <c r="A8" s="722">
        <v>165213</v>
      </c>
      <c r="B8" s="723" t="s">
        <v>252</v>
      </c>
      <c r="C8" s="723" t="s">
        <v>16149</v>
      </c>
      <c r="D8" s="723" t="s">
        <v>46</v>
      </c>
      <c r="E8" s="723" t="s">
        <v>2111</v>
      </c>
      <c r="F8" s="724" t="s">
        <v>2203</v>
      </c>
      <c r="G8" s="723" t="s">
        <v>2204</v>
      </c>
      <c r="H8" s="725">
        <f>J8+K8+L8</f>
        <v>122806969.06999999</v>
      </c>
      <c r="I8" s="725">
        <v>83734340.489999995</v>
      </c>
      <c r="J8" s="725">
        <v>83734340.489999995</v>
      </c>
      <c r="K8" s="725">
        <v>33182392.649999999</v>
      </c>
      <c r="L8" s="725">
        <v>5890235.9299999997</v>
      </c>
      <c r="M8" s="725"/>
      <c r="N8" s="725">
        <v>4695185.3899999997</v>
      </c>
      <c r="O8" s="634">
        <v>182727.63802083334</v>
      </c>
      <c r="P8" s="725">
        <v>27774.97</v>
      </c>
      <c r="Q8" s="726">
        <f>SUM(N8+O8+P8)</f>
        <v>4905687.9980208324</v>
      </c>
      <c r="R8" s="635" t="s">
        <v>21489</v>
      </c>
      <c r="S8" s="727" t="s">
        <v>21490</v>
      </c>
      <c r="T8" s="636" t="s">
        <v>21488</v>
      </c>
    </row>
    <row r="9" spans="1:20" s="630" customFormat="1" ht="45">
      <c r="A9" s="722">
        <v>165225</v>
      </c>
      <c r="B9" s="723" t="s">
        <v>1182</v>
      </c>
      <c r="C9" s="723" t="s">
        <v>16149</v>
      </c>
      <c r="D9" s="723" t="s">
        <v>33</v>
      </c>
      <c r="E9" s="723" t="s">
        <v>2111</v>
      </c>
      <c r="F9" s="724" t="s">
        <v>2209</v>
      </c>
      <c r="G9" s="723" t="s">
        <v>2204</v>
      </c>
      <c r="H9" s="725">
        <f>J9+K9+L9</f>
        <v>16374033.720000001</v>
      </c>
      <c r="I9" s="725">
        <v>13495526.25</v>
      </c>
      <c r="J9" s="725">
        <v>14704637.25</v>
      </c>
      <c r="K9" s="725">
        <v>178309</v>
      </c>
      <c r="L9" s="725">
        <v>1491087.47</v>
      </c>
      <c r="M9" s="725">
        <v>0</v>
      </c>
      <c r="N9" s="725">
        <v>2036500.580000001</v>
      </c>
      <c r="O9" s="634">
        <v>191887.6</v>
      </c>
      <c r="P9" s="725">
        <v>141042.85</v>
      </c>
      <c r="Q9" s="726">
        <f>SUM(N9+O9+P9)</f>
        <v>2369431.0300000012</v>
      </c>
      <c r="R9" s="635" t="s">
        <v>21491</v>
      </c>
      <c r="S9" s="725" t="s">
        <v>275</v>
      </c>
      <c r="T9" s="636" t="s">
        <v>21488</v>
      </c>
    </row>
    <row r="10" spans="1:20" s="630" customFormat="1" ht="75">
      <c r="A10" s="637">
        <v>165226</v>
      </c>
      <c r="B10" s="638" t="s">
        <v>226</v>
      </c>
      <c r="C10" s="639" t="s">
        <v>16149</v>
      </c>
      <c r="D10" s="638" t="s">
        <v>35</v>
      </c>
      <c r="E10" s="638" t="s">
        <v>2111</v>
      </c>
      <c r="F10" s="640" t="s">
        <v>2203</v>
      </c>
      <c r="G10" s="723" t="s">
        <v>2358</v>
      </c>
      <c r="H10" s="634">
        <v>86759244</v>
      </c>
      <c r="I10" s="634">
        <v>86759244</v>
      </c>
      <c r="J10" s="634">
        <v>86759244</v>
      </c>
      <c r="K10" s="634"/>
      <c r="L10" s="634"/>
      <c r="M10" s="634"/>
      <c r="N10" s="725">
        <v>3948213.9999999986</v>
      </c>
      <c r="O10" s="634">
        <v>3237620.197916667</v>
      </c>
      <c r="P10" s="725">
        <v>760400.65</v>
      </c>
      <c r="Q10" s="726">
        <f>SUM(N10+O10+P10)</f>
        <v>7946234.8479166664</v>
      </c>
      <c r="R10" s="641" t="s">
        <v>21492</v>
      </c>
      <c r="S10" s="642" t="s">
        <v>21493</v>
      </c>
      <c r="T10" s="636" t="s">
        <v>21488</v>
      </c>
    </row>
    <row r="11" spans="1:20" s="630" customFormat="1" ht="30">
      <c r="A11" s="722">
        <v>165268</v>
      </c>
      <c r="B11" s="723" t="s">
        <v>66</v>
      </c>
      <c r="C11" s="723"/>
      <c r="D11" s="723" t="s">
        <v>33</v>
      </c>
      <c r="E11" s="723" t="s">
        <v>2115</v>
      </c>
      <c r="F11" s="724" t="s">
        <v>2209</v>
      </c>
      <c r="G11" s="728" t="s">
        <v>2210</v>
      </c>
      <c r="H11" s="725">
        <v>11683614.710000001</v>
      </c>
      <c r="I11" s="725">
        <v>7098243.7599999998</v>
      </c>
      <c r="J11" s="725">
        <v>7098243.7599999998</v>
      </c>
      <c r="K11" s="725">
        <v>4585370.95</v>
      </c>
      <c r="L11" s="725">
        <v>1391013</v>
      </c>
      <c r="M11" s="725" t="s">
        <v>21494</v>
      </c>
      <c r="N11" s="725">
        <v>3874323.9</v>
      </c>
      <c r="O11" s="634">
        <v>698996.2</v>
      </c>
      <c r="P11" s="725">
        <v>6132824.3200000003</v>
      </c>
      <c r="Q11" s="726">
        <v>10706144.42</v>
      </c>
      <c r="R11" s="635"/>
      <c r="S11" s="727"/>
      <c r="T11" s="636" t="s">
        <v>21495</v>
      </c>
    </row>
    <row r="12" spans="1:20" s="630" customFormat="1" ht="60">
      <c r="A12" s="637">
        <v>167446</v>
      </c>
      <c r="B12" s="638" t="s">
        <v>192</v>
      </c>
      <c r="C12" s="639" t="s">
        <v>16149</v>
      </c>
      <c r="D12" s="638" t="s">
        <v>2136</v>
      </c>
      <c r="E12" s="638" t="s">
        <v>46</v>
      </c>
      <c r="F12" s="640" t="s">
        <v>2203</v>
      </c>
      <c r="G12" s="723" t="s">
        <v>2409</v>
      </c>
      <c r="H12" s="634">
        <f>J12+L12+M12</f>
        <v>38031104.5</v>
      </c>
      <c r="I12" s="634">
        <v>34329274.960000001</v>
      </c>
      <c r="J12" s="634">
        <v>34329274.960000001</v>
      </c>
      <c r="K12" s="634">
        <v>0</v>
      </c>
      <c r="L12" s="634">
        <v>3616821.54</v>
      </c>
      <c r="M12" s="634">
        <v>85008</v>
      </c>
      <c r="N12" s="725">
        <v>8488856.8499999996</v>
      </c>
      <c r="O12" s="634">
        <v>0</v>
      </c>
      <c r="P12" s="725">
        <v>1120713.72</v>
      </c>
      <c r="Q12" s="726">
        <f>SUM(N12+O12+P12)</f>
        <v>9609570.5700000003</v>
      </c>
      <c r="R12" s="635" t="s">
        <v>21496</v>
      </c>
      <c r="S12" s="642" t="s">
        <v>21497</v>
      </c>
      <c r="T12" s="636" t="s">
        <v>21495</v>
      </c>
    </row>
    <row r="13" spans="1:20" s="630" customFormat="1" ht="30">
      <c r="A13" s="722">
        <v>168226</v>
      </c>
      <c r="B13" s="723" t="s">
        <v>65</v>
      </c>
      <c r="C13" s="723"/>
      <c r="D13" s="723" t="s">
        <v>46</v>
      </c>
      <c r="E13" s="723" t="s">
        <v>2108</v>
      </c>
      <c r="F13" s="724" t="s">
        <v>2209</v>
      </c>
      <c r="G13" s="728" t="s">
        <v>2210</v>
      </c>
      <c r="H13" s="725">
        <v>14746039.57</v>
      </c>
      <c r="I13" s="725">
        <v>14746039.57</v>
      </c>
      <c r="J13" s="725">
        <v>14746039.57</v>
      </c>
      <c r="K13" s="725" t="s">
        <v>21494</v>
      </c>
      <c r="L13" s="725">
        <v>584325</v>
      </c>
      <c r="M13" s="725" t="s">
        <v>21494</v>
      </c>
      <c r="N13" s="725">
        <v>1463723.59</v>
      </c>
      <c r="O13" s="634" t="s">
        <v>21494</v>
      </c>
      <c r="P13" s="725">
        <v>57399.86</v>
      </c>
      <c r="Q13" s="726">
        <v>1521123.45</v>
      </c>
      <c r="R13" s="635"/>
      <c r="S13" s="727"/>
      <c r="T13" s="636" t="s">
        <v>21498</v>
      </c>
    </row>
    <row r="14" spans="1:20" s="630" customFormat="1" ht="75">
      <c r="A14" s="722">
        <v>168483</v>
      </c>
      <c r="B14" s="723" t="s">
        <v>247</v>
      </c>
      <c r="C14" s="723" t="s">
        <v>21499</v>
      </c>
      <c r="D14" s="638" t="s">
        <v>46</v>
      </c>
      <c r="E14" s="723" t="s">
        <v>46</v>
      </c>
      <c r="F14" s="724" t="s">
        <v>2203</v>
      </c>
      <c r="G14" s="723" t="s">
        <v>2204</v>
      </c>
      <c r="H14" s="725">
        <f>J14+K14+L14</f>
        <v>0</v>
      </c>
      <c r="I14" s="634"/>
      <c r="J14" s="634"/>
      <c r="K14" s="634"/>
      <c r="L14" s="634"/>
      <c r="M14" s="634"/>
      <c r="N14" s="725">
        <v>3565613.95</v>
      </c>
      <c r="O14" s="634">
        <v>0</v>
      </c>
      <c r="P14" s="725">
        <v>69711.17</v>
      </c>
      <c r="Q14" s="726">
        <f>SUM(N14+O14+P14)</f>
        <v>3635325.12</v>
      </c>
      <c r="R14" s="643" t="s">
        <v>21500</v>
      </c>
      <c r="S14" s="727" t="s">
        <v>21501</v>
      </c>
      <c r="T14" s="636" t="s">
        <v>21502</v>
      </c>
    </row>
    <row r="15" spans="1:20" s="630" customFormat="1" ht="30">
      <c r="A15" s="644">
        <v>169058</v>
      </c>
      <c r="B15" s="638" t="s">
        <v>228</v>
      </c>
      <c r="C15" s="638" t="s">
        <v>21499</v>
      </c>
      <c r="D15" s="638" t="s">
        <v>33</v>
      </c>
      <c r="E15" s="638" t="s">
        <v>33</v>
      </c>
      <c r="F15" s="640" t="s">
        <v>2203</v>
      </c>
      <c r="G15" s="723" t="s">
        <v>2204</v>
      </c>
      <c r="H15" s="634">
        <f>J15+L15</f>
        <v>18737178</v>
      </c>
      <c r="I15" s="634">
        <v>18279001</v>
      </c>
      <c r="J15" s="634">
        <v>18279001</v>
      </c>
      <c r="K15" s="634">
        <v>0</v>
      </c>
      <c r="L15" s="634">
        <v>458177</v>
      </c>
      <c r="M15" s="634">
        <v>0</v>
      </c>
      <c r="N15" s="725">
        <v>1974281.00999999</v>
      </c>
      <c r="O15" s="634">
        <v>380001.1</v>
      </c>
      <c r="P15" s="725">
        <v>13230.120000000201</v>
      </c>
      <c r="Q15" s="726">
        <f>SUM(N15+O15+P15)</f>
        <v>2367512.2299999902</v>
      </c>
      <c r="R15" s="645" t="s">
        <v>21503</v>
      </c>
      <c r="S15" s="642" t="s">
        <v>21504</v>
      </c>
      <c r="T15" s="636" t="s">
        <v>21505</v>
      </c>
    </row>
    <row r="16" spans="1:20" s="630" customFormat="1" ht="30">
      <c r="A16" s="722">
        <v>169266</v>
      </c>
      <c r="B16" s="723" t="s">
        <v>94</v>
      </c>
      <c r="C16" s="723"/>
      <c r="D16" s="723" t="s">
        <v>33</v>
      </c>
      <c r="E16" s="723" t="s">
        <v>2115</v>
      </c>
      <c r="F16" s="724" t="s">
        <v>2209</v>
      </c>
      <c r="G16" s="728" t="s">
        <v>2210</v>
      </c>
      <c r="H16" s="725">
        <v>21332361</v>
      </c>
      <c r="I16" s="725">
        <v>14795324</v>
      </c>
      <c r="J16" s="725">
        <v>14795324</v>
      </c>
      <c r="K16" s="725">
        <v>6537037</v>
      </c>
      <c r="L16" s="725">
        <v>1810918</v>
      </c>
      <c r="M16" s="725" t="s">
        <v>21494</v>
      </c>
      <c r="N16" s="725">
        <v>3169739.18</v>
      </c>
      <c r="O16" s="634">
        <v>1145298.5</v>
      </c>
      <c r="P16" s="725">
        <v>1031849.68</v>
      </c>
      <c r="Q16" s="726">
        <v>5346887.3600000003</v>
      </c>
      <c r="R16" s="635"/>
      <c r="S16" s="727"/>
      <c r="T16" s="636" t="s">
        <v>21505</v>
      </c>
    </row>
    <row r="17" spans="1:20" s="630" customFormat="1" ht="75">
      <c r="A17" s="644">
        <v>169276</v>
      </c>
      <c r="B17" s="638" t="s">
        <v>229</v>
      </c>
      <c r="C17" s="638" t="s">
        <v>21499</v>
      </c>
      <c r="D17" s="638" t="s">
        <v>33</v>
      </c>
      <c r="E17" s="638" t="s">
        <v>33</v>
      </c>
      <c r="F17" s="640" t="s">
        <v>2203</v>
      </c>
      <c r="G17" s="723" t="s">
        <v>2204</v>
      </c>
      <c r="H17" s="634">
        <v>20425907</v>
      </c>
      <c r="I17" s="634">
        <v>20425907</v>
      </c>
      <c r="J17" s="634"/>
      <c r="K17" s="634"/>
      <c r="L17" s="634"/>
      <c r="M17" s="634"/>
      <c r="N17" s="725">
        <v>3388651.17</v>
      </c>
      <c r="O17" s="634">
        <v>915542.32</v>
      </c>
      <c r="P17" s="725">
        <v>655231.01</v>
      </c>
      <c r="Q17" s="726">
        <f>SUM(N17+O17+P17)</f>
        <v>4959424.5</v>
      </c>
      <c r="R17" s="635" t="s">
        <v>21506</v>
      </c>
      <c r="S17" s="646" t="s">
        <v>21507</v>
      </c>
      <c r="T17" s="636" t="s">
        <v>21505</v>
      </c>
    </row>
    <row r="18" spans="1:20" s="630" customFormat="1" ht="45">
      <c r="A18" s="722">
        <v>169495</v>
      </c>
      <c r="B18" s="723" t="s">
        <v>93</v>
      </c>
      <c r="C18" s="723"/>
      <c r="D18" s="723" t="s">
        <v>33</v>
      </c>
      <c r="E18" s="723" t="s">
        <v>2115</v>
      </c>
      <c r="F18" s="724" t="s">
        <v>2209</v>
      </c>
      <c r="G18" s="728" t="s">
        <v>2210</v>
      </c>
      <c r="H18" s="725">
        <v>15339932.33</v>
      </c>
      <c r="I18" s="725">
        <v>8180049.0300000003</v>
      </c>
      <c r="J18" s="725">
        <v>8180049.0300000003</v>
      </c>
      <c r="K18" s="725">
        <v>7159883.2999999998</v>
      </c>
      <c r="L18" s="725">
        <v>1397860</v>
      </c>
      <c r="M18" s="725">
        <v>626000.6</v>
      </c>
      <c r="N18" s="725">
        <v>1827122.61</v>
      </c>
      <c r="O18" s="634">
        <v>626000.6</v>
      </c>
      <c r="P18" s="725">
        <v>30331.87</v>
      </c>
      <c r="Q18" s="726">
        <v>2483455.08</v>
      </c>
      <c r="R18" s="635"/>
      <c r="S18" s="727"/>
      <c r="T18" s="636" t="s">
        <v>21505</v>
      </c>
    </row>
    <row r="19" spans="1:20" s="630" customFormat="1" ht="30">
      <c r="A19" s="722">
        <v>169500</v>
      </c>
      <c r="B19" s="723" t="s">
        <v>82</v>
      </c>
      <c r="C19" s="723"/>
      <c r="D19" s="723" t="s">
        <v>33</v>
      </c>
      <c r="E19" s="723" t="s">
        <v>2115</v>
      </c>
      <c r="F19" s="724" t="s">
        <v>2209</v>
      </c>
      <c r="G19" s="728" t="s">
        <v>2210</v>
      </c>
      <c r="H19" s="725">
        <v>6372063</v>
      </c>
      <c r="I19" s="725">
        <v>2796182</v>
      </c>
      <c r="J19" s="725">
        <v>2796182</v>
      </c>
      <c r="K19" s="725">
        <v>3575881</v>
      </c>
      <c r="L19" s="725">
        <v>634045</v>
      </c>
      <c r="M19" s="725" t="s">
        <v>21494</v>
      </c>
      <c r="N19" s="725">
        <v>1489738.96</v>
      </c>
      <c r="O19" s="634" t="s">
        <v>21494</v>
      </c>
      <c r="P19" s="725">
        <v>4489905.1500000004</v>
      </c>
      <c r="Q19" s="726">
        <v>5979644.1100000003</v>
      </c>
      <c r="R19" s="635"/>
      <c r="S19" s="727"/>
      <c r="T19" s="636" t="s">
        <v>21505</v>
      </c>
    </row>
    <row r="20" spans="1:20" s="630" customFormat="1" ht="30">
      <c r="A20" s="722">
        <v>169896</v>
      </c>
      <c r="B20" s="723" t="s">
        <v>52</v>
      </c>
      <c r="C20" s="723"/>
      <c r="D20" s="723" t="s">
        <v>33</v>
      </c>
      <c r="E20" s="723" t="s">
        <v>2115</v>
      </c>
      <c r="F20" s="724" t="s">
        <v>2209</v>
      </c>
      <c r="G20" s="728" t="s">
        <v>2210</v>
      </c>
      <c r="H20" s="725">
        <v>23251835</v>
      </c>
      <c r="I20" s="725">
        <v>23251835</v>
      </c>
      <c r="J20" s="725">
        <v>23251835</v>
      </c>
      <c r="K20" s="725" t="s">
        <v>21494</v>
      </c>
      <c r="L20" s="725">
        <v>4734912</v>
      </c>
      <c r="M20" s="725" t="s">
        <v>21494</v>
      </c>
      <c r="N20" s="725">
        <v>3085554.87</v>
      </c>
      <c r="O20" s="634" t="s">
        <v>21494</v>
      </c>
      <c r="P20" s="725">
        <v>7654798.75</v>
      </c>
      <c r="Q20" s="726">
        <v>10740353.619999999</v>
      </c>
      <c r="R20" s="635"/>
      <c r="S20" s="727"/>
      <c r="T20" s="636" t="s">
        <v>21505</v>
      </c>
    </row>
    <row r="21" spans="1:20" s="630" customFormat="1">
      <c r="A21" s="722">
        <v>174422</v>
      </c>
      <c r="B21" s="723" t="s">
        <v>32</v>
      </c>
      <c r="C21" s="723"/>
      <c r="D21" s="723" t="s">
        <v>33</v>
      </c>
      <c r="E21" s="723" t="s">
        <v>33</v>
      </c>
      <c r="F21" s="724" t="s">
        <v>2209</v>
      </c>
      <c r="G21" s="728" t="s">
        <v>2210</v>
      </c>
      <c r="H21" s="725">
        <v>23255048.940000001</v>
      </c>
      <c r="I21" s="725">
        <v>16359899.17</v>
      </c>
      <c r="J21" s="725">
        <v>16359899.17</v>
      </c>
      <c r="K21" s="725">
        <v>6895149.7699999996</v>
      </c>
      <c r="L21" s="725">
        <v>4104786</v>
      </c>
      <c r="M21" s="725" t="s">
        <v>21494</v>
      </c>
      <c r="N21" s="725">
        <v>4709154.28</v>
      </c>
      <c r="O21" s="634">
        <v>1865179.75</v>
      </c>
      <c r="P21" s="725">
        <v>6903541.4400000004</v>
      </c>
      <c r="Q21" s="726">
        <v>13477875.470000001</v>
      </c>
      <c r="R21" s="635"/>
      <c r="S21" s="727"/>
      <c r="T21" s="636" t="s">
        <v>21505</v>
      </c>
    </row>
    <row r="22" spans="1:20" s="630" customFormat="1" ht="30">
      <c r="A22" s="637">
        <v>176913</v>
      </c>
      <c r="B22" s="638" t="s">
        <v>193</v>
      </c>
      <c r="C22" s="639" t="s">
        <v>16149</v>
      </c>
      <c r="D22" s="638" t="s">
        <v>2136</v>
      </c>
      <c r="E22" s="638" t="s">
        <v>46</v>
      </c>
      <c r="F22" s="640" t="s">
        <v>2203</v>
      </c>
      <c r="G22" s="723" t="s">
        <v>2423</v>
      </c>
      <c r="H22" s="634">
        <f>J22+K22+L22+M22</f>
        <v>46888195.25</v>
      </c>
      <c r="I22" s="634">
        <v>34395876.549999997</v>
      </c>
      <c r="J22" s="634">
        <v>34395876.549999997</v>
      </c>
      <c r="K22" s="634">
        <v>7376901</v>
      </c>
      <c r="L22" s="634">
        <v>4817554.82</v>
      </c>
      <c r="M22" s="634">
        <v>297862.88</v>
      </c>
      <c r="N22" s="725">
        <v>1867030.19</v>
      </c>
      <c r="O22" s="634">
        <v>0</v>
      </c>
      <c r="P22" s="725">
        <v>73599.38</v>
      </c>
      <c r="Q22" s="726">
        <f>SUM(N22+O22+P22)</f>
        <v>1940629.5699999998</v>
      </c>
      <c r="R22" s="635" t="s">
        <v>21508</v>
      </c>
      <c r="S22" s="642" t="s">
        <v>21509</v>
      </c>
      <c r="T22" s="636"/>
    </row>
    <row r="23" spans="1:20" s="630" customFormat="1" ht="30">
      <c r="A23" s="637">
        <v>176971</v>
      </c>
      <c r="B23" s="638" t="s">
        <v>194</v>
      </c>
      <c r="C23" s="639" t="s">
        <v>16149</v>
      </c>
      <c r="D23" s="638" t="s">
        <v>2136</v>
      </c>
      <c r="E23" s="638" t="s">
        <v>46</v>
      </c>
      <c r="F23" s="640" t="s">
        <v>2203</v>
      </c>
      <c r="G23" s="723" t="s">
        <v>2423</v>
      </c>
      <c r="H23" s="634">
        <v>26444537.920000002</v>
      </c>
      <c r="I23" s="634">
        <v>22273190.890000001</v>
      </c>
      <c r="J23" s="634">
        <v>22273190.890000001</v>
      </c>
      <c r="K23" s="634">
        <v>4723291</v>
      </c>
      <c r="L23" s="634">
        <v>3250894.37</v>
      </c>
      <c r="M23" s="634">
        <v>120403.36</v>
      </c>
      <c r="N23" s="725">
        <v>1497895.03</v>
      </c>
      <c r="O23" s="634">
        <v>8101.3782291666666</v>
      </c>
      <c r="P23" s="725">
        <v>62971.09</v>
      </c>
      <c r="Q23" s="726">
        <f>SUM(N23+O23+P23)</f>
        <v>1568967.4982291667</v>
      </c>
      <c r="R23" s="635" t="s">
        <v>21508</v>
      </c>
      <c r="S23" s="642" t="s">
        <v>21510</v>
      </c>
      <c r="T23" s="636"/>
    </row>
    <row r="24" spans="1:20" s="630" customFormat="1">
      <c r="A24" s="1283">
        <v>178258</v>
      </c>
      <c r="B24" s="1284" t="s">
        <v>160</v>
      </c>
      <c r="C24" s="1284"/>
      <c r="D24" s="1284" t="s">
        <v>33</v>
      </c>
      <c r="E24" s="1284" t="s">
        <v>33</v>
      </c>
      <c r="F24" s="1285" t="s">
        <v>2209</v>
      </c>
      <c r="G24" s="1286" t="s">
        <v>2210</v>
      </c>
      <c r="H24" s="1287">
        <v>9362729.9299999997</v>
      </c>
      <c r="I24" s="1287">
        <v>9362729.9299999997</v>
      </c>
      <c r="J24" s="1287">
        <v>9362729.9299999997</v>
      </c>
      <c r="K24" s="1287">
        <v>4123842.4</v>
      </c>
      <c r="L24" s="1287">
        <v>1302381.3899999999</v>
      </c>
      <c r="M24" s="1287" t="s">
        <v>21494</v>
      </c>
      <c r="N24" s="1287">
        <v>1638735.9</v>
      </c>
      <c r="O24" s="1287">
        <v>459233.9</v>
      </c>
      <c r="P24" s="1287">
        <v>10064.69</v>
      </c>
      <c r="Q24" s="726">
        <v>2108034.4900000002</v>
      </c>
      <c r="R24" s="1284"/>
      <c r="S24" s="1284"/>
      <c r="T24" s="636"/>
    </row>
    <row r="25" spans="1:20" s="630" customFormat="1" ht="30">
      <c r="A25" s="722">
        <v>178503</v>
      </c>
      <c r="B25" s="723" t="s">
        <v>70</v>
      </c>
      <c r="C25" s="723"/>
      <c r="D25" s="723" t="s">
        <v>33</v>
      </c>
      <c r="E25" s="723" t="s">
        <v>2115</v>
      </c>
      <c r="F25" s="724" t="s">
        <v>2209</v>
      </c>
      <c r="G25" s="728" t="s">
        <v>2210</v>
      </c>
      <c r="H25" s="725">
        <v>39034592</v>
      </c>
      <c r="I25" s="725">
        <v>39034592</v>
      </c>
      <c r="J25" s="725">
        <v>39034592</v>
      </c>
      <c r="K25" s="725" t="s">
        <v>21494</v>
      </c>
      <c r="L25" s="725">
        <v>5171019</v>
      </c>
      <c r="M25" s="725" t="s">
        <v>21494</v>
      </c>
      <c r="N25" s="725">
        <v>4481438.5599999996</v>
      </c>
      <c r="O25" s="634" t="s">
        <v>21494</v>
      </c>
      <c r="P25" s="725">
        <v>9459011.4000000004</v>
      </c>
      <c r="Q25" s="726">
        <v>13940449.960000001</v>
      </c>
      <c r="R25" s="635"/>
      <c r="S25" s="727"/>
      <c r="T25" s="636"/>
    </row>
    <row r="26" spans="1:20" s="630" customFormat="1" ht="90">
      <c r="A26" s="644">
        <v>178577</v>
      </c>
      <c r="B26" s="638" t="s">
        <v>230</v>
      </c>
      <c r="C26" s="638" t="s">
        <v>21499</v>
      </c>
      <c r="D26" s="638" t="s">
        <v>33</v>
      </c>
      <c r="E26" s="638" t="s">
        <v>33</v>
      </c>
      <c r="F26" s="640" t="s">
        <v>2203</v>
      </c>
      <c r="G26" s="723" t="s">
        <v>2204</v>
      </c>
      <c r="H26" s="634"/>
      <c r="I26" s="634"/>
      <c r="J26" s="634"/>
      <c r="K26" s="634"/>
      <c r="L26" s="634"/>
      <c r="M26" s="634"/>
      <c r="N26" s="725">
        <v>2119451.09</v>
      </c>
      <c r="O26" s="634">
        <v>365667.03</v>
      </c>
      <c r="P26" s="725">
        <v>4322.6499999999996</v>
      </c>
      <c r="Q26" s="726">
        <f>SUM(N26+O26+P26)</f>
        <v>2489440.77</v>
      </c>
      <c r="R26" s="635" t="s">
        <v>21511</v>
      </c>
      <c r="S26" s="646" t="s">
        <v>21512</v>
      </c>
      <c r="T26" s="636" t="s">
        <v>21513</v>
      </c>
    </row>
    <row r="27" spans="1:20" s="630" customFormat="1" ht="45">
      <c r="A27" s="722">
        <v>179558</v>
      </c>
      <c r="B27" s="723" t="s">
        <v>43</v>
      </c>
      <c r="C27" s="723"/>
      <c r="D27" s="723" t="s">
        <v>33</v>
      </c>
      <c r="E27" s="723" t="s">
        <v>2115</v>
      </c>
      <c r="F27" s="724" t="s">
        <v>2209</v>
      </c>
      <c r="G27" s="728" t="s">
        <v>2210</v>
      </c>
      <c r="H27" s="725">
        <v>1593443</v>
      </c>
      <c r="I27" s="725">
        <v>1593443</v>
      </c>
      <c r="J27" s="725">
        <v>1593443</v>
      </c>
      <c r="K27" s="725" t="s">
        <v>21494</v>
      </c>
      <c r="L27" s="725">
        <v>688917</v>
      </c>
      <c r="M27" s="725" t="s">
        <v>21494</v>
      </c>
      <c r="N27" s="725">
        <v>1006502.47</v>
      </c>
      <c r="O27" s="634" t="s">
        <v>21494</v>
      </c>
      <c r="P27" s="725">
        <v>359268.06</v>
      </c>
      <c r="Q27" s="726">
        <v>1365770.53</v>
      </c>
      <c r="R27" s="635"/>
      <c r="S27" s="727"/>
      <c r="T27" s="636" t="s">
        <v>21513</v>
      </c>
    </row>
    <row r="28" spans="1:20" s="630" customFormat="1" ht="30">
      <c r="A28" s="637">
        <v>180052</v>
      </c>
      <c r="B28" s="638" t="s">
        <v>195</v>
      </c>
      <c r="C28" s="639" t="s">
        <v>16149</v>
      </c>
      <c r="D28" s="638" t="s">
        <v>2136</v>
      </c>
      <c r="E28" s="638" t="s">
        <v>46</v>
      </c>
      <c r="F28" s="640" t="s">
        <v>2203</v>
      </c>
      <c r="G28" s="723" t="s">
        <v>2409</v>
      </c>
      <c r="H28" s="634">
        <f>J28+L28+M28</f>
        <v>104967422.31999999</v>
      </c>
      <c r="I28" s="634">
        <v>85971750.200000003</v>
      </c>
      <c r="J28" s="634">
        <v>85971750.200000003</v>
      </c>
      <c r="K28" s="634">
        <v>0</v>
      </c>
      <c r="L28" s="634">
        <v>9582455.1600000001</v>
      </c>
      <c r="M28" s="634">
        <v>9413216.9600000009</v>
      </c>
      <c r="N28" s="725">
        <v>5302957.8599999892</v>
      </c>
      <c r="O28" s="634">
        <v>178562</v>
      </c>
      <c r="P28" s="725">
        <v>80311.359999999899</v>
      </c>
      <c r="Q28" s="726">
        <f>SUM(N28+O28+P28)</f>
        <v>5561831.2199999895</v>
      </c>
      <c r="R28" s="635" t="s">
        <v>21508</v>
      </c>
      <c r="S28" s="642" t="s">
        <v>21514</v>
      </c>
      <c r="T28" s="636"/>
    </row>
    <row r="29" spans="1:20" s="630" customFormat="1" ht="45">
      <c r="A29" s="722">
        <v>334323</v>
      </c>
      <c r="B29" s="723" t="s">
        <v>42</v>
      </c>
      <c r="C29" s="723"/>
      <c r="D29" s="723" t="s">
        <v>35</v>
      </c>
      <c r="E29" s="723" t="s">
        <v>2116</v>
      </c>
      <c r="F29" s="724" t="s">
        <v>2209</v>
      </c>
      <c r="G29" s="728" t="s">
        <v>2210</v>
      </c>
      <c r="H29" s="725">
        <v>392822</v>
      </c>
      <c r="I29" s="725">
        <v>323692</v>
      </c>
      <c r="J29" s="725">
        <v>323692</v>
      </c>
      <c r="K29" s="725">
        <v>69130</v>
      </c>
      <c r="L29" s="725">
        <v>26179</v>
      </c>
      <c r="M29" s="725" t="s">
        <v>21494</v>
      </c>
      <c r="N29" s="725">
        <v>259140.6</v>
      </c>
      <c r="O29" s="634" t="s">
        <v>21494</v>
      </c>
      <c r="P29" s="725">
        <v>184497.29</v>
      </c>
      <c r="Q29" s="726">
        <v>443637.89</v>
      </c>
      <c r="R29" s="635"/>
      <c r="S29" s="727"/>
      <c r="T29" s="636"/>
    </row>
    <row r="30" spans="1:20" s="630" customFormat="1" ht="45">
      <c r="A30" s="722">
        <v>334329</v>
      </c>
      <c r="B30" s="723" t="s">
        <v>42</v>
      </c>
      <c r="C30" s="723"/>
      <c r="D30" s="723" t="s">
        <v>35</v>
      </c>
      <c r="E30" s="723" t="s">
        <v>2116</v>
      </c>
      <c r="F30" s="724" t="s">
        <v>2209</v>
      </c>
      <c r="G30" s="728" t="s">
        <v>2210</v>
      </c>
      <c r="H30" s="725">
        <v>380253</v>
      </c>
      <c r="I30" s="725">
        <v>316119</v>
      </c>
      <c r="J30" s="725">
        <v>316119</v>
      </c>
      <c r="K30" s="725">
        <v>64134</v>
      </c>
      <c r="L30" s="725">
        <v>25530</v>
      </c>
      <c r="M30" s="725" t="s">
        <v>21494</v>
      </c>
      <c r="N30" s="725">
        <v>86957.37</v>
      </c>
      <c r="O30" s="634" t="s">
        <v>21494</v>
      </c>
      <c r="P30" s="725">
        <v>298078.57</v>
      </c>
      <c r="Q30" s="726">
        <v>385035.94</v>
      </c>
      <c r="R30" s="635"/>
      <c r="S30" s="727"/>
      <c r="T30" s="636" t="s">
        <v>21515</v>
      </c>
    </row>
    <row r="31" spans="1:20" s="630" customFormat="1" ht="30">
      <c r="A31" s="722">
        <v>334468</v>
      </c>
      <c r="B31" s="723" t="s">
        <v>45</v>
      </c>
      <c r="C31" s="723"/>
      <c r="D31" s="723" t="s">
        <v>46</v>
      </c>
      <c r="E31" s="723" t="s">
        <v>2108</v>
      </c>
      <c r="F31" s="724" t="s">
        <v>2209</v>
      </c>
      <c r="G31" s="728" t="s">
        <v>2210</v>
      </c>
      <c r="H31" s="725">
        <v>1217429</v>
      </c>
      <c r="I31" s="725">
        <v>1217429</v>
      </c>
      <c r="J31" s="725">
        <v>1217429</v>
      </c>
      <c r="K31" s="725" t="s">
        <v>21494</v>
      </c>
      <c r="L31" s="725">
        <v>242850</v>
      </c>
      <c r="M31" s="725" t="s">
        <v>21494</v>
      </c>
      <c r="N31" s="725">
        <v>1593530.72</v>
      </c>
      <c r="O31" s="634" t="s">
        <v>21494</v>
      </c>
      <c r="P31" s="725">
        <v>1568042.54</v>
      </c>
      <c r="Q31" s="726">
        <v>3161573.26</v>
      </c>
      <c r="R31" s="635"/>
      <c r="S31" s="727"/>
      <c r="T31" s="636"/>
    </row>
    <row r="32" spans="1:20" s="630" customFormat="1" ht="30">
      <c r="A32" s="637">
        <v>334470</v>
      </c>
      <c r="B32" s="638" t="s">
        <v>196</v>
      </c>
      <c r="C32" s="639" t="s">
        <v>16149</v>
      </c>
      <c r="D32" s="638" t="s">
        <v>2136</v>
      </c>
      <c r="E32" s="638" t="s">
        <v>46</v>
      </c>
      <c r="F32" s="640" t="s">
        <v>2203</v>
      </c>
      <c r="G32" s="723" t="s">
        <v>2416</v>
      </c>
      <c r="H32" s="634">
        <f>J32+L32+M32</f>
        <v>52098415.549999997</v>
      </c>
      <c r="I32" s="634">
        <v>46064675.979999997</v>
      </c>
      <c r="J32" s="634">
        <v>46064675.979999997</v>
      </c>
      <c r="K32" s="634">
        <v>0</v>
      </c>
      <c r="L32" s="634">
        <v>5039982.6100000003</v>
      </c>
      <c r="M32" s="634">
        <v>993756.96</v>
      </c>
      <c r="N32" s="725">
        <v>4768004.84</v>
      </c>
      <c r="O32" s="634">
        <v>0</v>
      </c>
      <c r="P32" s="725">
        <v>21945.02</v>
      </c>
      <c r="Q32" s="726">
        <f>SUM(N32+O32+P32)</f>
        <v>4789949.8599999994</v>
      </c>
      <c r="R32" s="635" t="s">
        <v>21508</v>
      </c>
      <c r="S32" s="642" t="s">
        <v>21516</v>
      </c>
      <c r="T32" s="636"/>
    </row>
    <row r="33" spans="1:20" s="630" customFormat="1" ht="45">
      <c r="A33" s="722">
        <v>334488</v>
      </c>
      <c r="B33" s="723" t="s">
        <v>44</v>
      </c>
      <c r="C33" s="723"/>
      <c r="D33" s="723" t="s">
        <v>35</v>
      </c>
      <c r="E33" s="723" t="s">
        <v>2116</v>
      </c>
      <c r="F33" s="724" t="s">
        <v>2209</v>
      </c>
      <c r="G33" s="728" t="s">
        <v>2210</v>
      </c>
      <c r="H33" s="725">
        <v>153743</v>
      </c>
      <c r="I33" s="725">
        <v>142917</v>
      </c>
      <c r="J33" s="725">
        <v>142917</v>
      </c>
      <c r="K33" s="725">
        <v>10826</v>
      </c>
      <c r="L33" s="725">
        <v>19965</v>
      </c>
      <c r="M33" s="725" t="s">
        <v>21494</v>
      </c>
      <c r="N33" s="725">
        <v>-78080.37</v>
      </c>
      <c r="O33" s="634">
        <v>4289</v>
      </c>
      <c r="P33" s="725">
        <v>112634.04</v>
      </c>
      <c r="Q33" s="726">
        <v>38842.67</v>
      </c>
      <c r="R33" s="635"/>
      <c r="S33" s="727"/>
      <c r="T33" s="636" t="s">
        <v>21517</v>
      </c>
    </row>
    <row r="34" spans="1:20" s="630" customFormat="1" ht="60">
      <c r="A34" s="722">
        <v>334527</v>
      </c>
      <c r="B34" s="723" t="s">
        <v>48</v>
      </c>
      <c r="C34" s="723"/>
      <c r="D34" s="723" t="s">
        <v>35</v>
      </c>
      <c r="E34" s="723" t="s">
        <v>2116</v>
      </c>
      <c r="F34" s="724" t="s">
        <v>2209</v>
      </c>
      <c r="G34" s="728" t="s">
        <v>2210</v>
      </c>
      <c r="H34" s="725">
        <v>123721</v>
      </c>
      <c r="I34" s="725">
        <v>108847</v>
      </c>
      <c r="J34" s="725">
        <v>108847</v>
      </c>
      <c r="K34" s="725">
        <v>14874</v>
      </c>
      <c r="L34" s="725" t="s">
        <v>21494</v>
      </c>
      <c r="M34" s="725" t="s">
        <v>21494</v>
      </c>
      <c r="N34" s="725">
        <v>39014.160000000003</v>
      </c>
      <c r="O34" s="634" t="s">
        <v>21494</v>
      </c>
      <c r="P34" s="725">
        <v>43243.519999999997</v>
      </c>
      <c r="Q34" s="726">
        <v>82257.679999999993</v>
      </c>
      <c r="R34" s="635"/>
      <c r="S34" s="727"/>
      <c r="T34" s="636" t="s">
        <v>21518</v>
      </c>
    </row>
    <row r="35" spans="1:20" s="630" customFormat="1" ht="30">
      <c r="A35" s="722">
        <v>542517</v>
      </c>
      <c r="B35" s="723" t="s">
        <v>36</v>
      </c>
      <c r="C35" s="723"/>
      <c r="D35" s="723" t="s">
        <v>35</v>
      </c>
      <c r="E35" s="723" t="s">
        <v>2118</v>
      </c>
      <c r="F35" s="724" t="s">
        <v>2209</v>
      </c>
      <c r="G35" s="728" t="s">
        <v>2210</v>
      </c>
      <c r="H35" s="725">
        <v>8810325.3699999992</v>
      </c>
      <c r="I35" s="725">
        <v>8628667.2899999991</v>
      </c>
      <c r="J35" s="725">
        <v>8628667.2899999991</v>
      </c>
      <c r="K35" s="725">
        <v>181658.08</v>
      </c>
      <c r="L35" s="725">
        <v>2004233</v>
      </c>
      <c r="M35" s="725" t="s">
        <v>21494</v>
      </c>
      <c r="N35" s="725">
        <v>877901.9</v>
      </c>
      <c r="O35" s="634" t="s">
        <v>21494</v>
      </c>
      <c r="P35" s="725">
        <v>4324148.4400000004</v>
      </c>
      <c r="Q35" s="726">
        <v>5202050.34</v>
      </c>
      <c r="R35" s="635"/>
      <c r="S35" s="727"/>
      <c r="T35" s="636"/>
    </row>
    <row r="36" spans="1:20" s="630" customFormat="1" ht="30">
      <c r="A36" s="722">
        <v>542687</v>
      </c>
      <c r="B36" s="723" t="s">
        <v>37</v>
      </c>
      <c r="C36" s="723"/>
      <c r="D36" s="723" t="s">
        <v>35</v>
      </c>
      <c r="E36" s="723" t="s">
        <v>2118</v>
      </c>
      <c r="F36" s="724" t="s">
        <v>2209</v>
      </c>
      <c r="G36" s="728" t="s">
        <v>2210</v>
      </c>
      <c r="H36" s="725">
        <v>10704668.57</v>
      </c>
      <c r="I36" s="725">
        <v>10278336.09</v>
      </c>
      <c r="J36" s="725">
        <v>10278336.09</v>
      </c>
      <c r="K36" s="725">
        <v>426332.48</v>
      </c>
      <c r="L36" s="725">
        <v>2512854</v>
      </c>
      <c r="M36" s="725" t="s">
        <v>21494</v>
      </c>
      <c r="N36" s="725">
        <v>948248.52</v>
      </c>
      <c r="O36" s="634" t="s">
        <v>21494</v>
      </c>
      <c r="P36" s="725">
        <v>5908485.7800000003</v>
      </c>
      <c r="Q36" s="726">
        <v>6856734.2999999998</v>
      </c>
      <c r="R36" s="635"/>
      <c r="S36" s="727"/>
      <c r="T36" s="636"/>
    </row>
    <row r="37" spans="1:20" s="630" customFormat="1" ht="30">
      <c r="A37" s="722">
        <v>542688</v>
      </c>
      <c r="B37" s="723" t="s">
        <v>39</v>
      </c>
      <c r="C37" s="723"/>
      <c r="D37" s="723" t="s">
        <v>35</v>
      </c>
      <c r="E37" s="723" t="s">
        <v>2118</v>
      </c>
      <c r="F37" s="724" t="s">
        <v>2209</v>
      </c>
      <c r="G37" s="728" t="s">
        <v>2210</v>
      </c>
      <c r="H37" s="725">
        <v>18571716.379999999</v>
      </c>
      <c r="I37" s="725">
        <v>17764494.34</v>
      </c>
      <c r="J37" s="725">
        <v>17764494.34</v>
      </c>
      <c r="K37" s="725">
        <v>807222.04</v>
      </c>
      <c r="L37" s="725">
        <v>4104786</v>
      </c>
      <c r="M37" s="725" t="s">
        <v>21494</v>
      </c>
      <c r="N37" s="725">
        <v>848494.01</v>
      </c>
      <c r="O37" s="634" t="s">
        <v>21494</v>
      </c>
      <c r="P37" s="725">
        <v>11069164.76</v>
      </c>
      <c r="Q37" s="726">
        <v>11917658.77</v>
      </c>
      <c r="R37" s="635"/>
      <c r="S37" s="727"/>
      <c r="T37" s="636"/>
    </row>
    <row r="38" spans="1:20" s="630" customFormat="1" ht="30">
      <c r="A38" s="722">
        <v>542690</v>
      </c>
      <c r="B38" s="723" t="s">
        <v>34</v>
      </c>
      <c r="C38" s="723"/>
      <c r="D38" s="723" t="s">
        <v>35</v>
      </c>
      <c r="E38" s="723" t="s">
        <v>2118</v>
      </c>
      <c r="F38" s="724" t="s">
        <v>2209</v>
      </c>
      <c r="G38" s="728" t="s">
        <v>2210</v>
      </c>
      <c r="H38" s="725">
        <v>6443757.4000000004</v>
      </c>
      <c r="I38" s="725">
        <v>6199877.0700000003</v>
      </c>
      <c r="J38" s="725">
        <v>6199877.0700000003</v>
      </c>
      <c r="K38" s="725">
        <v>243880.33</v>
      </c>
      <c r="L38" s="725">
        <v>1530438</v>
      </c>
      <c r="M38" s="725" t="s">
        <v>21494</v>
      </c>
      <c r="N38" s="725">
        <v>604704.64</v>
      </c>
      <c r="O38" s="634" t="s">
        <v>21494</v>
      </c>
      <c r="P38" s="725">
        <v>4601592.16</v>
      </c>
      <c r="Q38" s="726">
        <v>5206296.8</v>
      </c>
      <c r="R38" s="635"/>
      <c r="S38" s="727"/>
      <c r="T38" s="636"/>
    </row>
    <row r="39" spans="1:20" s="630" customFormat="1" ht="30">
      <c r="A39" s="722">
        <v>542756</v>
      </c>
      <c r="B39" s="723" t="s">
        <v>38</v>
      </c>
      <c r="C39" s="723"/>
      <c r="D39" s="723" t="s">
        <v>35</v>
      </c>
      <c r="E39" s="723" t="s">
        <v>2118</v>
      </c>
      <c r="F39" s="724" t="s">
        <v>2209</v>
      </c>
      <c r="G39" s="728" t="s">
        <v>2210</v>
      </c>
      <c r="H39" s="725">
        <v>10058046</v>
      </c>
      <c r="I39" s="725">
        <v>9687238</v>
      </c>
      <c r="J39" s="725">
        <v>9687238</v>
      </c>
      <c r="K39" s="725">
        <v>370808</v>
      </c>
      <c r="L39" s="725">
        <v>2237386</v>
      </c>
      <c r="M39" s="725" t="s">
        <v>21494</v>
      </c>
      <c r="N39" s="725">
        <v>588301.64</v>
      </c>
      <c r="O39" s="634" t="s">
        <v>21494</v>
      </c>
      <c r="P39" s="725">
        <v>3650893.96</v>
      </c>
      <c r="Q39" s="726">
        <v>4239195.5999999996</v>
      </c>
      <c r="R39" s="635"/>
      <c r="S39" s="727"/>
      <c r="T39" s="636"/>
    </row>
    <row r="40" spans="1:20" s="630" customFormat="1" ht="30">
      <c r="A40" s="722">
        <v>542758</v>
      </c>
      <c r="B40" s="723" t="s">
        <v>88</v>
      </c>
      <c r="C40" s="723"/>
      <c r="D40" s="723" t="s">
        <v>33</v>
      </c>
      <c r="E40" s="723" t="s">
        <v>2115</v>
      </c>
      <c r="F40" s="724" t="s">
        <v>2209</v>
      </c>
      <c r="G40" s="728" t="s">
        <v>2210</v>
      </c>
      <c r="H40" s="725">
        <v>3412576</v>
      </c>
      <c r="I40" s="725">
        <v>2973035</v>
      </c>
      <c r="J40" s="725">
        <v>2973035</v>
      </c>
      <c r="K40" s="725">
        <v>439541</v>
      </c>
      <c r="L40" s="725">
        <v>723314</v>
      </c>
      <c r="M40" s="725" t="s">
        <v>21494</v>
      </c>
      <c r="N40" s="725">
        <v>1020689.56</v>
      </c>
      <c r="O40" s="634" t="s">
        <v>21494</v>
      </c>
      <c r="P40" s="725">
        <v>5177717.8099999996</v>
      </c>
      <c r="Q40" s="726">
        <v>6198407.3700000001</v>
      </c>
      <c r="R40" s="635"/>
      <c r="S40" s="727"/>
      <c r="T40" s="636"/>
    </row>
    <row r="41" spans="1:20" s="630" customFormat="1" ht="45">
      <c r="A41" s="722">
        <v>542762</v>
      </c>
      <c r="B41" s="723" t="s">
        <v>47</v>
      </c>
      <c r="C41" s="723"/>
      <c r="D41" s="723" t="s">
        <v>35</v>
      </c>
      <c r="E41" s="723" t="s">
        <v>2116</v>
      </c>
      <c r="F41" s="724" t="s">
        <v>2209</v>
      </c>
      <c r="G41" s="728" t="s">
        <v>2210</v>
      </c>
      <c r="H41" s="725">
        <v>767868</v>
      </c>
      <c r="I41" s="725">
        <v>610448</v>
      </c>
      <c r="J41" s="725">
        <v>610448</v>
      </c>
      <c r="K41" s="725">
        <v>157420</v>
      </c>
      <c r="L41" s="725" t="s">
        <v>21494</v>
      </c>
      <c r="M41" s="725" t="s">
        <v>21494</v>
      </c>
      <c r="N41" s="725">
        <v>132446.21</v>
      </c>
      <c r="O41" s="634" t="s">
        <v>21494</v>
      </c>
      <c r="P41" s="725">
        <v>320331.59999999998</v>
      </c>
      <c r="Q41" s="726">
        <v>452777.81</v>
      </c>
      <c r="R41" s="635"/>
      <c r="S41" s="727"/>
      <c r="T41" s="647"/>
    </row>
    <row r="42" spans="1:20" s="630" customFormat="1" ht="30">
      <c r="A42" s="722">
        <v>546370</v>
      </c>
      <c r="B42" s="723" t="s">
        <v>58</v>
      </c>
      <c r="C42" s="723"/>
      <c r="D42" s="723" t="s">
        <v>33</v>
      </c>
      <c r="E42" s="723" t="s">
        <v>2115</v>
      </c>
      <c r="F42" s="724" t="s">
        <v>2209</v>
      </c>
      <c r="G42" s="728" t="s">
        <v>2210</v>
      </c>
      <c r="H42" s="725">
        <v>4971175.09</v>
      </c>
      <c r="I42" s="725">
        <v>4482972.51</v>
      </c>
      <c r="J42" s="725">
        <v>4482972.51</v>
      </c>
      <c r="K42" s="725">
        <v>488202.58</v>
      </c>
      <c r="L42" s="725">
        <v>996359</v>
      </c>
      <c r="M42" s="725" t="s">
        <v>21494</v>
      </c>
      <c r="N42" s="725">
        <v>2532244.0699999998</v>
      </c>
      <c r="O42" s="634" t="s">
        <v>21494</v>
      </c>
      <c r="P42" s="725">
        <v>3188758.43</v>
      </c>
      <c r="Q42" s="726">
        <v>5721002.5</v>
      </c>
      <c r="R42" s="635"/>
      <c r="S42" s="727"/>
      <c r="T42" s="647"/>
    </row>
    <row r="43" spans="1:20" s="630" customFormat="1" ht="30">
      <c r="A43" s="722">
        <v>546371</v>
      </c>
      <c r="B43" s="723" t="s">
        <v>92</v>
      </c>
      <c r="C43" s="723"/>
      <c r="D43" s="723" t="s">
        <v>33</v>
      </c>
      <c r="E43" s="723" t="s">
        <v>2115</v>
      </c>
      <c r="F43" s="724" t="s">
        <v>2209</v>
      </c>
      <c r="G43" s="728" t="s">
        <v>2210</v>
      </c>
      <c r="H43" s="725">
        <v>3032891.2</v>
      </c>
      <c r="I43" s="725">
        <v>2648259.06</v>
      </c>
      <c r="J43" s="725">
        <v>2648259.06</v>
      </c>
      <c r="K43" s="725">
        <v>384632.14</v>
      </c>
      <c r="L43" s="725">
        <v>646473</v>
      </c>
      <c r="M43" s="725" t="s">
        <v>21494</v>
      </c>
      <c r="N43" s="725">
        <v>2040817.39</v>
      </c>
      <c r="O43" s="634" t="s">
        <v>21494</v>
      </c>
      <c r="P43" s="725">
        <v>2224234.06</v>
      </c>
      <c r="Q43" s="726">
        <v>4265051.45</v>
      </c>
      <c r="R43" s="635"/>
      <c r="S43" s="727"/>
      <c r="T43" s="648"/>
    </row>
    <row r="44" spans="1:20" s="630" customFormat="1" ht="30">
      <c r="A44" s="644">
        <v>547187</v>
      </c>
      <c r="B44" s="638" t="s">
        <v>231</v>
      </c>
      <c r="C44" s="638" t="s">
        <v>21499</v>
      </c>
      <c r="D44" s="638" t="s">
        <v>33</v>
      </c>
      <c r="E44" s="638" t="s">
        <v>33</v>
      </c>
      <c r="F44" s="640" t="s">
        <v>2203</v>
      </c>
      <c r="G44" s="723" t="s">
        <v>2204</v>
      </c>
      <c r="H44" s="634">
        <v>8929767</v>
      </c>
      <c r="I44" s="634">
        <v>4790316.92</v>
      </c>
      <c r="J44" s="634">
        <v>4790316.92</v>
      </c>
      <c r="K44" s="634"/>
      <c r="L44" s="634">
        <v>2135844</v>
      </c>
      <c r="M44" s="634">
        <v>2333225.36</v>
      </c>
      <c r="N44" s="725">
        <v>939146.209999996</v>
      </c>
      <c r="O44" s="634">
        <v>229882.64</v>
      </c>
      <c r="P44" s="725">
        <v>11496.2</v>
      </c>
      <c r="Q44" s="726">
        <f>SUM(N44+O44+P44)</f>
        <v>1180525.0499999959</v>
      </c>
      <c r="R44" s="635" t="s">
        <v>21519</v>
      </c>
      <c r="S44" s="642" t="s">
        <v>21520</v>
      </c>
      <c r="T44" s="636"/>
    </row>
    <row r="45" spans="1:20" s="630" customFormat="1" ht="60">
      <c r="A45" s="722">
        <v>547251</v>
      </c>
      <c r="B45" s="723" t="s">
        <v>215</v>
      </c>
      <c r="C45" s="723" t="s">
        <v>21499</v>
      </c>
      <c r="D45" s="723" t="s">
        <v>46</v>
      </c>
      <c r="E45" s="723" t="s">
        <v>46</v>
      </c>
      <c r="F45" s="724" t="s">
        <v>2203</v>
      </c>
      <c r="G45" s="723" t="s">
        <v>2204</v>
      </c>
      <c r="H45" s="725">
        <f>J45+K45+L45</f>
        <v>54042908.969999999</v>
      </c>
      <c r="I45" s="725">
        <v>50289473.68</v>
      </c>
      <c r="J45" s="725">
        <v>50289473.68</v>
      </c>
      <c r="K45" s="725"/>
      <c r="L45" s="725">
        <v>3753435.29</v>
      </c>
      <c r="M45" s="725">
        <v>975659.88</v>
      </c>
      <c r="N45" s="725">
        <v>2230168.27999999</v>
      </c>
      <c r="O45" s="634">
        <v>0</v>
      </c>
      <c r="P45" s="725">
        <v>35575.369999999901</v>
      </c>
      <c r="Q45" s="726">
        <f>SUM(N45+O45+P45)</f>
        <v>2265743.6499999901</v>
      </c>
      <c r="R45" s="635" t="s">
        <v>21521</v>
      </c>
      <c r="S45" s="727" t="s">
        <v>21522</v>
      </c>
      <c r="T45" s="636"/>
    </row>
    <row r="46" spans="1:20" s="630" customFormat="1" ht="30">
      <c r="A46" s="1283">
        <v>549715</v>
      </c>
      <c r="B46" s="1284" t="s">
        <v>127</v>
      </c>
      <c r="C46" s="1284"/>
      <c r="D46" s="1284" t="s">
        <v>33</v>
      </c>
      <c r="E46" s="1284" t="s">
        <v>2115</v>
      </c>
      <c r="F46" s="1285" t="s">
        <v>2209</v>
      </c>
      <c r="G46" s="1286" t="s">
        <v>2210</v>
      </c>
      <c r="H46" s="1287">
        <v>2871257.17</v>
      </c>
      <c r="I46" s="1287">
        <v>2583133.54</v>
      </c>
      <c r="J46" s="1287">
        <v>2583133.54</v>
      </c>
      <c r="K46" s="1287">
        <v>288123.63</v>
      </c>
      <c r="L46" s="1287">
        <v>580189</v>
      </c>
      <c r="M46" s="1287" t="s">
        <v>21494</v>
      </c>
      <c r="N46" s="1287">
        <v>388070.19</v>
      </c>
      <c r="O46" s="1287" t="s">
        <v>21494</v>
      </c>
      <c r="P46" s="1287">
        <v>462002.67</v>
      </c>
      <c r="Q46" s="726">
        <v>850072.86</v>
      </c>
      <c r="R46" s="1284"/>
      <c r="S46" s="1284"/>
      <c r="T46" s="636"/>
    </row>
    <row r="47" spans="1:20" s="630" customFormat="1" ht="30">
      <c r="A47" s="1283">
        <v>549725</v>
      </c>
      <c r="B47" s="1284" t="s">
        <v>131</v>
      </c>
      <c r="C47" s="1284"/>
      <c r="D47" s="1284" t="s">
        <v>33</v>
      </c>
      <c r="E47" s="1284" t="s">
        <v>33</v>
      </c>
      <c r="F47" s="1285" t="s">
        <v>2209</v>
      </c>
      <c r="G47" s="1286" t="s">
        <v>2210</v>
      </c>
      <c r="H47" s="1287">
        <v>4503783.21</v>
      </c>
      <c r="I47" s="1287">
        <v>3924015.69</v>
      </c>
      <c r="J47" s="1287">
        <v>3924015.69</v>
      </c>
      <c r="K47" s="1287">
        <v>579767.52</v>
      </c>
      <c r="L47" s="1287">
        <v>818227</v>
      </c>
      <c r="M47" s="1287" t="s">
        <v>21494</v>
      </c>
      <c r="N47" s="1287">
        <v>345122.21</v>
      </c>
      <c r="O47" s="1287" t="s">
        <v>21494</v>
      </c>
      <c r="P47" s="1287">
        <v>1224004.58</v>
      </c>
      <c r="Q47" s="726">
        <v>1569126.79</v>
      </c>
      <c r="R47" s="1284"/>
      <c r="S47" s="1284"/>
      <c r="T47" s="636"/>
    </row>
    <row r="48" spans="1:20" s="630" customFormat="1" ht="30">
      <c r="A48" s="722">
        <v>549764</v>
      </c>
      <c r="B48" s="723" t="s">
        <v>83</v>
      </c>
      <c r="C48" s="723"/>
      <c r="D48" s="723" t="s">
        <v>33</v>
      </c>
      <c r="E48" s="723" t="s">
        <v>2120</v>
      </c>
      <c r="F48" s="724" t="s">
        <v>2209</v>
      </c>
      <c r="G48" s="728" t="s">
        <v>2210</v>
      </c>
      <c r="H48" s="725">
        <v>2383692.9900000002</v>
      </c>
      <c r="I48" s="725">
        <v>2159012.31</v>
      </c>
      <c r="J48" s="725">
        <v>2159012.31</v>
      </c>
      <c r="K48" s="725">
        <v>224680.68</v>
      </c>
      <c r="L48" s="725">
        <v>529771</v>
      </c>
      <c r="M48" s="725" t="s">
        <v>21494</v>
      </c>
      <c r="N48" s="725">
        <v>177827.09</v>
      </c>
      <c r="O48" s="634" t="s">
        <v>21494</v>
      </c>
      <c r="P48" s="725">
        <v>964332.88</v>
      </c>
      <c r="Q48" s="726">
        <v>1142159.97</v>
      </c>
      <c r="R48" s="635"/>
      <c r="S48" s="727"/>
      <c r="T48" s="636"/>
    </row>
    <row r="49" spans="1:20" s="630" customFormat="1" ht="90">
      <c r="A49" s="644">
        <v>550106</v>
      </c>
      <c r="B49" s="638" t="s">
        <v>232</v>
      </c>
      <c r="C49" s="638" t="s">
        <v>21499</v>
      </c>
      <c r="D49" s="638" t="s">
        <v>33</v>
      </c>
      <c r="E49" s="638" t="s">
        <v>33</v>
      </c>
      <c r="F49" s="640" t="s">
        <v>2203</v>
      </c>
      <c r="G49" s="723" t="s">
        <v>2204</v>
      </c>
      <c r="H49" s="634">
        <v>11639958</v>
      </c>
      <c r="I49" s="634">
        <v>11639958</v>
      </c>
      <c r="J49" s="634"/>
      <c r="K49" s="634"/>
      <c r="L49" s="634"/>
      <c r="M49" s="634"/>
      <c r="N49" s="725">
        <v>2894958.73999999</v>
      </c>
      <c r="O49" s="634">
        <v>0</v>
      </c>
      <c r="P49" s="725">
        <v>772606.85</v>
      </c>
      <c r="Q49" s="726">
        <f>SUM(N49+O49+P49)</f>
        <v>3667565.5899999901</v>
      </c>
      <c r="R49" s="635" t="s">
        <v>21523</v>
      </c>
      <c r="S49" s="642" t="s">
        <v>21524</v>
      </c>
      <c r="T49" s="636"/>
    </row>
    <row r="50" spans="1:20" s="630" customFormat="1" ht="30">
      <c r="A50" s="722">
        <v>550896</v>
      </c>
      <c r="B50" s="723" t="s">
        <v>54</v>
      </c>
      <c r="C50" s="723"/>
      <c r="D50" s="723" t="s">
        <v>46</v>
      </c>
      <c r="E50" s="723" t="s">
        <v>2108</v>
      </c>
      <c r="F50" s="724" t="s">
        <v>2209</v>
      </c>
      <c r="G50" s="728" t="s">
        <v>2210</v>
      </c>
      <c r="H50" s="725">
        <v>690703</v>
      </c>
      <c r="I50" s="725">
        <v>690703</v>
      </c>
      <c r="J50" s="725">
        <v>690703</v>
      </c>
      <c r="K50" s="725" t="s">
        <v>21494</v>
      </c>
      <c r="L50" s="725">
        <v>133416</v>
      </c>
      <c r="M50" s="725" t="s">
        <v>21494</v>
      </c>
      <c r="N50" s="725">
        <v>414554.26</v>
      </c>
      <c r="O50" s="634" t="s">
        <v>21494</v>
      </c>
      <c r="P50" s="725">
        <v>1155649.72</v>
      </c>
      <c r="Q50" s="726">
        <v>1570203.98</v>
      </c>
      <c r="R50" s="635"/>
      <c r="S50" s="727"/>
      <c r="T50" s="636"/>
    </row>
    <row r="51" spans="1:20" s="630" customFormat="1" ht="30">
      <c r="A51" s="722">
        <v>550910</v>
      </c>
      <c r="B51" s="723" t="s">
        <v>55</v>
      </c>
      <c r="C51" s="723"/>
      <c r="D51" s="723" t="s">
        <v>33</v>
      </c>
      <c r="E51" s="723" t="s">
        <v>2120</v>
      </c>
      <c r="F51" s="724" t="s">
        <v>2209</v>
      </c>
      <c r="G51" s="728" t="s">
        <v>2210</v>
      </c>
      <c r="H51" s="725">
        <v>6691229.1799999997</v>
      </c>
      <c r="I51" s="725">
        <v>6025270.2199999997</v>
      </c>
      <c r="J51" s="725">
        <v>6025270.2199999997</v>
      </c>
      <c r="K51" s="725">
        <v>665958.96</v>
      </c>
      <c r="L51" s="725">
        <v>1278328</v>
      </c>
      <c r="M51" s="725" t="s">
        <v>21494</v>
      </c>
      <c r="N51" s="725">
        <v>2301231.0499999998</v>
      </c>
      <c r="O51" s="634" t="s">
        <v>21494</v>
      </c>
      <c r="P51" s="725">
        <v>8053644.3700000001</v>
      </c>
      <c r="Q51" s="726">
        <v>10354875.42</v>
      </c>
      <c r="R51" s="635"/>
      <c r="S51" s="727"/>
      <c r="T51" s="636"/>
    </row>
    <row r="52" spans="1:20" s="630" customFormat="1" ht="30">
      <c r="A52" s="637">
        <v>550950</v>
      </c>
      <c r="B52" s="638" t="s">
        <v>107</v>
      </c>
      <c r="C52" s="639" t="s">
        <v>16149</v>
      </c>
      <c r="D52" s="638" t="s">
        <v>2135</v>
      </c>
      <c r="E52" s="638" t="s">
        <v>33</v>
      </c>
      <c r="F52" s="640" t="s">
        <v>2209</v>
      </c>
      <c r="G52" s="723" t="s">
        <v>2210</v>
      </c>
      <c r="H52" s="634">
        <f>J52+L52+M52</f>
        <v>103349156.37</v>
      </c>
      <c r="I52" s="634">
        <v>-29901321.559999999</v>
      </c>
      <c r="J52" s="634">
        <v>58195134.170000002</v>
      </c>
      <c r="K52" s="634">
        <v>0</v>
      </c>
      <c r="L52" s="634">
        <v>2179830</v>
      </c>
      <c r="M52" s="634">
        <v>42974192.200000003</v>
      </c>
      <c r="N52" s="725">
        <v>4210529.7599999905</v>
      </c>
      <c r="O52" s="634">
        <v>6199138</v>
      </c>
      <c r="P52" s="725">
        <v>4908549</v>
      </c>
      <c r="Q52" s="726">
        <f>SUM(N52+O52+P52)</f>
        <v>15318216.75999999</v>
      </c>
      <c r="R52" s="635" t="s">
        <v>21525</v>
      </c>
      <c r="S52" s="642" t="s">
        <v>21526</v>
      </c>
      <c r="T52" s="636"/>
    </row>
    <row r="53" spans="1:20" s="630" customFormat="1" ht="30">
      <c r="A53" s="722">
        <v>551861</v>
      </c>
      <c r="B53" s="723" t="s">
        <v>87</v>
      </c>
      <c r="C53" s="723"/>
      <c r="D53" s="723" t="s">
        <v>33</v>
      </c>
      <c r="E53" s="723" t="s">
        <v>2120</v>
      </c>
      <c r="F53" s="724" t="s">
        <v>2209</v>
      </c>
      <c r="G53" s="728" t="s">
        <v>2210</v>
      </c>
      <c r="H53" s="725">
        <v>4133339.83</v>
      </c>
      <c r="I53" s="725">
        <v>3696956.6</v>
      </c>
      <c r="J53" s="725">
        <v>3696956.6</v>
      </c>
      <c r="K53" s="725">
        <v>436383.23</v>
      </c>
      <c r="L53" s="725">
        <v>844837</v>
      </c>
      <c r="M53" s="725" t="s">
        <v>21494</v>
      </c>
      <c r="N53" s="725">
        <v>368850.58</v>
      </c>
      <c r="O53" s="634" t="s">
        <v>21494</v>
      </c>
      <c r="P53" s="725">
        <v>2771311.86</v>
      </c>
      <c r="Q53" s="726">
        <v>3140162.44</v>
      </c>
      <c r="R53" s="635"/>
      <c r="S53" s="727"/>
      <c r="T53" s="636"/>
    </row>
    <row r="54" spans="1:20" s="630" customFormat="1" ht="75">
      <c r="A54" s="644">
        <v>551914</v>
      </c>
      <c r="B54" s="638" t="s">
        <v>233</v>
      </c>
      <c r="C54" s="638" t="s">
        <v>21499</v>
      </c>
      <c r="D54" s="638" t="s">
        <v>33</v>
      </c>
      <c r="E54" s="638" t="s">
        <v>33</v>
      </c>
      <c r="F54" s="640" t="s">
        <v>2203</v>
      </c>
      <c r="G54" s="723" t="s">
        <v>2204</v>
      </c>
      <c r="H54" s="634"/>
      <c r="I54" s="634"/>
      <c r="J54" s="634"/>
      <c r="K54" s="634"/>
      <c r="L54" s="634"/>
      <c r="M54" s="634"/>
      <c r="N54" s="725">
        <v>1757341.73</v>
      </c>
      <c r="O54" s="634">
        <v>222662.22</v>
      </c>
      <c r="P54" s="725">
        <v>3303.6699999999901</v>
      </c>
      <c r="Q54" s="726">
        <f>SUM(N54+O54+P54)</f>
        <v>1983307.6199999999</v>
      </c>
      <c r="R54" s="635" t="s">
        <v>21527</v>
      </c>
      <c r="S54" s="642" t="s">
        <v>21528</v>
      </c>
      <c r="T54" s="636"/>
    </row>
    <row r="55" spans="1:20" s="630" customFormat="1" ht="45">
      <c r="A55" s="722">
        <v>551925</v>
      </c>
      <c r="B55" s="723" t="s">
        <v>103</v>
      </c>
      <c r="C55" s="723"/>
      <c r="D55" s="723" t="s">
        <v>216</v>
      </c>
      <c r="E55" s="723" t="s">
        <v>16369</v>
      </c>
      <c r="F55" s="724" t="s">
        <v>2209</v>
      </c>
      <c r="G55" s="728" t="s">
        <v>2210</v>
      </c>
      <c r="H55" s="725">
        <v>7664336.1399999997</v>
      </c>
      <c r="I55" s="725">
        <v>5962412.5199999996</v>
      </c>
      <c r="J55" s="725">
        <v>5962412.5199999996</v>
      </c>
      <c r="K55" s="725">
        <v>1701923.62</v>
      </c>
      <c r="L55" s="725">
        <v>1248409.29</v>
      </c>
      <c r="M55" s="725" t="s">
        <v>21494</v>
      </c>
      <c r="N55" s="725">
        <v>3035781.94</v>
      </c>
      <c r="O55" s="634" t="s">
        <v>21494</v>
      </c>
      <c r="P55" s="725">
        <v>3860099.94</v>
      </c>
      <c r="Q55" s="726">
        <v>6895881.8799999999</v>
      </c>
      <c r="R55" s="635"/>
      <c r="S55" s="727"/>
      <c r="T55" s="636"/>
    </row>
    <row r="56" spans="1:20" s="630" customFormat="1" ht="30">
      <c r="A56" s="722">
        <v>551926</v>
      </c>
      <c r="B56" s="723" t="s">
        <v>217</v>
      </c>
      <c r="C56" s="723" t="s">
        <v>21499</v>
      </c>
      <c r="D56" s="723" t="s">
        <v>216</v>
      </c>
      <c r="E56" s="723" t="s">
        <v>21529</v>
      </c>
      <c r="F56" s="724" t="s">
        <v>2203</v>
      </c>
      <c r="G56" s="723" t="s">
        <v>2416</v>
      </c>
      <c r="H56" s="725">
        <v>6753699.1600000001</v>
      </c>
      <c r="I56" s="725">
        <v>5267467.99</v>
      </c>
      <c r="J56" s="725">
        <v>5267467.99</v>
      </c>
      <c r="K56" s="725">
        <v>1073462.6100000001</v>
      </c>
      <c r="L56" s="725"/>
      <c r="M56" s="725"/>
      <c r="N56" s="725">
        <v>1021302.12999999</v>
      </c>
      <c r="O56" s="634">
        <v>0</v>
      </c>
      <c r="P56" s="725">
        <v>186846.06999999899</v>
      </c>
      <c r="Q56" s="726">
        <f>SUM(N56+O56+P56)</f>
        <v>1208148.199999989</v>
      </c>
      <c r="R56" s="723" t="s">
        <v>21530</v>
      </c>
      <c r="S56" s="727" t="s">
        <v>16867</v>
      </c>
      <c r="T56" s="636"/>
    </row>
    <row r="57" spans="1:20" s="630" customFormat="1" ht="30">
      <c r="A57" s="722">
        <v>551963</v>
      </c>
      <c r="B57" s="723" t="s">
        <v>163</v>
      </c>
      <c r="C57" s="723" t="s">
        <v>21531</v>
      </c>
      <c r="D57" s="723" t="s">
        <v>216</v>
      </c>
      <c r="E57" s="723" t="s">
        <v>21388</v>
      </c>
      <c r="F57" s="724" t="s">
        <v>2209</v>
      </c>
      <c r="G57" s="723" t="s">
        <v>2210</v>
      </c>
      <c r="H57" s="725">
        <f>J57+L57+M57</f>
        <v>7469879.1300000008</v>
      </c>
      <c r="I57" s="725">
        <v>5490296.8799999999</v>
      </c>
      <c r="J57" s="725">
        <v>5490296.8799999999</v>
      </c>
      <c r="K57" s="725">
        <v>0</v>
      </c>
      <c r="L57" s="725">
        <v>836416.02</v>
      </c>
      <c r="M57" s="725">
        <v>1143166.23</v>
      </c>
      <c r="N57" s="725">
        <v>11643381.74</v>
      </c>
      <c r="O57" s="725">
        <v>0</v>
      </c>
      <c r="P57" s="725">
        <v>251121.15</v>
      </c>
      <c r="Q57" s="726">
        <f>SUM(N57+O57+P57)</f>
        <v>11894502.890000001</v>
      </c>
      <c r="R57" s="723" t="s">
        <v>21532</v>
      </c>
      <c r="S57" s="723" t="s">
        <v>21533</v>
      </c>
      <c r="T57" s="636"/>
    </row>
    <row r="58" spans="1:20" s="630" customFormat="1" ht="45">
      <c r="A58" s="722">
        <v>657300</v>
      </c>
      <c r="B58" s="723" t="s">
        <v>63</v>
      </c>
      <c r="C58" s="723"/>
      <c r="D58" s="723" t="s">
        <v>64</v>
      </c>
      <c r="E58" s="723" t="s">
        <v>16369</v>
      </c>
      <c r="F58" s="724" t="s">
        <v>2209</v>
      </c>
      <c r="G58" s="728" t="s">
        <v>2210</v>
      </c>
      <c r="H58" s="725">
        <v>48941484</v>
      </c>
      <c r="I58" s="725">
        <v>48941484</v>
      </c>
      <c r="J58" s="725">
        <v>48941484</v>
      </c>
      <c r="K58" s="725" t="s">
        <v>21494</v>
      </c>
      <c r="L58" s="725">
        <v>2041312</v>
      </c>
      <c r="M58" s="725" t="s">
        <v>21494</v>
      </c>
      <c r="N58" s="725">
        <v>12760203.26</v>
      </c>
      <c r="O58" s="634" t="s">
        <v>21494</v>
      </c>
      <c r="P58" s="725">
        <v>7242840.54</v>
      </c>
      <c r="Q58" s="726">
        <v>20003043.800000001</v>
      </c>
      <c r="R58" s="635"/>
      <c r="S58" s="727"/>
      <c r="T58" s="636"/>
    </row>
    <row r="59" spans="1:20" s="630" customFormat="1" ht="30">
      <c r="A59" s="722">
        <v>659623</v>
      </c>
      <c r="B59" s="723" t="s">
        <v>60</v>
      </c>
      <c r="C59" s="723"/>
      <c r="D59" s="723" t="s">
        <v>35</v>
      </c>
      <c r="E59" s="723" t="s">
        <v>2118</v>
      </c>
      <c r="F59" s="724" t="s">
        <v>2209</v>
      </c>
      <c r="G59" s="728" t="s">
        <v>2210</v>
      </c>
      <c r="H59" s="725">
        <v>17562047</v>
      </c>
      <c r="I59" s="725">
        <v>16996758</v>
      </c>
      <c r="J59" s="725">
        <v>16996758</v>
      </c>
      <c r="K59" s="725">
        <v>565289</v>
      </c>
      <c r="L59" s="725">
        <v>3574763</v>
      </c>
      <c r="M59" s="725" t="s">
        <v>21494</v>
      </c>
      <c r="N59" s="725">
        <v>1051504.25</v>
      </c>
      <c r="O59" s="634" t="s">
        <v>21494</v>
      </c>
      <c r="P59" s="725">
        <v>2703638.95</v>
      </c>
      <c r="Q59" s="726">
        <v>3755143.2</v>
      </c>
      <c r="R59" s="635"/>
      <c r="S59" s="727"/>
      <c r="T59" s="636"/>
    </row>
    <row r="60" spans="1:20" s="630" customFormat="1" ht="30">
      <c r="A60" s="722">
        <v>659625</v>
      </c>
      <c r="B60" s="723" t="s">
        <v>69</v>
      </c>
      <c r="C60" s="723"/>
      <c r="D60" s="723" t="s">
        <v>35</v>
      </c>
      <c r="E60" s="723" t="s">
        <v>2118</v>
      </c>
      <c r="F60" s="724" t="s">
        <v>2209</v>
      </c>
      <c r="G60" s="728" t="s">
        <v>2210</v>
      </c>
      <c r="H60" s="725">
        <v>24370617</v>
      </c>
      <c r="I60" s="725">
        <v>22864972</v>
      </c>
      <c r="J60" s="725">
        <v>22864972</v>
      </c>
      <c r="K60" s="725">
        <v>1505645</v>
      </c>
      <c r="L60" s="725">
        <v>4716594</v>
      </c>
      <c r="M60" s="725" t="s">
        <v>21494</v>
      </c>
      <c r="N60" s="725">
        <v>1323359.29</v>
      </c>
      <c r="O60" s="634" t="s">
        <v>21494</v>
      </c>
      <c r="P60" s="725">
        <v>4703608.17</v>
      </c>
      <c r="Q60" s="726">
        <v>6026967.46</v>
      </c>
      <c r="R60" s="635"/>
      <c r="S60" s="727"/>
      <c r="T60" s="636"/>
    </row>
    <row r="61" spans="1:20" s="630" customFormat="1" ht="30">
      <c r="A61" s="722">
        <v>659715</v>
      </c>
      <c r="B61" s="723" t="s">
        <v>59</v>
      </c>
      <c r="C61" s="723"/>
      <c r="D61" s="723" t="s">
        <v>35</v>
      </c>
      <c r="E61" s="723" t="s">
        <v>2118</v>
      </c>
      <c r="F61" s="724" t="s">
        <v>2209</v>
      </c>
      <c r="G61" s="728" t="s">
        <v>2210</v>
      </c>
      <c r="H61" s="725">
        <v>7253285</v>
      </c>
      <c r="I61" s="725">
        <v>7074498</v>
      </c>
      <c r="J61" s="725">
        <v>7074498</v>
      </c>
      <c r="K61" s="725">
        <v>178787</v>
      </c>
      <c r="L61" s="725">
        <v>1880873</v>
      </c>
      <c r="M61" s="725" t="s">
        <v>21494</v>
      </c>
      <c r="N61" s="725">
        <v>666646.39</v>
      </c>
      <c r="O61" s="634" t="s">
        <v>21494</v>
      </c>
      <c r="P61" s="725">
        <v>5340687.3899999997</v>
      </c>
      <c r="Q61" s="726">
        <v>6007333.7800000003</v>
      </c>
      <c r="R61" s="635"/>
      <c r="S61" s="727"/>
      <c r="T61" s="636"/>
    </row>
    <row r="62" spans="1:20" s="630" customFormat="1" ht="30">
      <c r="A62" s="722">
        <v>659968</v>
      </c>
      <c r="B62" s="723" t="s">
        <v>77</v>
      </c>
      <c r="C62" s="723"/>
      <c r="D62" s="723" t="s">
        <v>35</v>
      </c>
      <c r="E62" s="723" t="s">
        <v>2118</v>
      </c>
      <c r="F62" s="724" t="s">
        <v>2209</v>
      </c>
      <c r="G62" s="728" t="s">
        <v>2210</v>
      </c>
      <c r="H62" s="725">
        <v>34882926</v>
      </c>
      <c r="I62" s="725">
        <v>30849348</v>
      </c>
      <c r="J62" s="725">
        <v>30849348</v>
      </c>
      <c r="K62" s="725">
        <v>4033578</v>
      </c>
      <c r="L62" s="725">
        <v>4619207</v>
      </c>
      <c r="M62" s="725" t="s">
        <v>21494</v>
      </c>
      <c r="N62" s="725">
        <v>2805481.84</v>
      </c>
      <c r="O62" s="634" t="s">
        <v>21494</v>
      </c>
      <c r="P62" s="725">
        <v>16140318.720000001</v>
      </c>
      <c r="Q62" s="726">
        <v>18945800.559999999</v>
      </c>
      <c r="R62" s="635"/>
      <c r="S62" s="727"/>
      <c r="T62" s="636"/>
    </row>
    <row r="63" spans="1:20" s="630" customFormat="1" ht="30">
      <c r="A63" s="722">
        <v>660227</v>
      </c>
      <c r="B63" s="723" t="s">
        <v>67</v>
      </c>
      <c r="C63" s="723"/>
      <c r="D63" s="723" t="s">
        <v>35</v>
      </c>
      <c r="E63" s="723" t="s">
        <v>2118</v>
      </c>
      <c r="F63" s="724" t="s">
        <v>2209</v>
      </c>
      <c r="G63" s="728" t="s">
        <v>2210</v>
      </c>
      <c r="H63" s="725">
        <v>20334482.949999999</v>
      </c>
      <c r="I63" s="725">
        <v>18570095.25</v>
      </c>
      <c r="J63" s="725">
        <v>18570095.25</v>
      </c>
      <c r="K63" s="725">
        <v>1764387.7</v>
      </c>
      <c r="L63" s="725">
        <v>4317860</v>
      </c>
      <c r="M63" s="725" t="s">
        <v>21494</v>
      </c>
      <c r="N63" s="725">
        <v>1528483.37</v>
      </c>
      <c r="O63" s="634" t="s">
        <v>21494</v>
      </c>
      <c r="P63" s="725">
        <v>8201377.2800000003</v>
      </c>
      <c r="Q63" s="726">
        <v>9729860.6500000004</v>
      </c>
      <c r="R63" s="635"/>
      <c r="S63" s="727"/>
      <c r="T63" s="636"/>
    </row>
    <row r="64" spans="1:20" s="630" customFormat="1" ht="30">
      <c r="A64" s="722">
        <v>660239</v>
      </c>
      <c r="B64" s="723" t="s">
        <v>56</v>
      </c>
      <c r="C64" s="723"/>
      <c r="D64" s="723" t="s">
        <v>35</v>
      </c>
      <c r="E64" s="723" t="s">
        <v>2118</v>
      </c>
      <c r="F64" s="724" t="s">
        <v>2209</v>
      </c>
      <c r="G64" s="728" t="s">
        <v>2210</v>
      </c>
      <c r="H64" s="725">
        <v>10872401.710000001</v>
      </c>
      <c r="I64" s="725">
        <v>10190536.050000001</v>
      </c>
      <c r="J64" s="725">
        <v>10190536.050000001</v>
      </c>
      <c r="K64" s="725">
        <v>681865.66</v>
      </c>
      <c r="L64" s="725">
        <v>2630719</v>
      </c>
      <c r="M64" s="725" t="s">
        <v>21494</v>
      </c>
      <c r="N64" s="725">
        <v>1161252.98</v>
      </c>
      <c r="O64" s="634" t="s">
        <v>21494</v>
      </c>
      <c r="P64" s="725">
        <v>13498499.82</v>
      </c>
      <c r="Q64" s="726">
        <v>14659752.800000001</v>
      </c>
      <c r="R64" s="635"/>
      <c r="S64" s="727"/>
      <c r="T64" s="636"/>
    </row>
    <row r="65" spans="1:20" s="630" customFormat="1" ht="30">
      <c r="A65" s="637">
        <v>660422</v>
      </c>
      <c r="B65" s="725" t="s">
        <v>109</v>
      </c>
      <c r="C65" s="638"/>
      <c r="D65" s="638" t="s">
        <v>33</v>
      </c>
      <c r="E65" s="638" t="s">
        <v>2120</v>
      </c>
      <c r="F65" s="640" t="s">
        <v>2209</v>
      </c>
      <c r="G65" s="649" t="s">
        <v>2210</v>
      </c>
      <c r="H65" s="634">
        <v>3816798</v>
      </c>
      <c r="I65" s="634">
        <v>3478518</v>
      </c>
      <c r="J65" s="634">
        <v>3478518</v>
      </c>
      <c r="K65" s="634">
        <v>338280</v>
      </c>
      <c r="L65" s="634">
        <v>766618</v>
      </c>
      <c r="M65" s="634" t="s">
        <v>21494</v>
      </c>
      <c r="N65" s="634">
        <v>207995.2</v>
      </c>
      <c r="O65" s="634" t="s">
        <v>21494</v>
      </c>
      <c r="P65" s="634">
        <v>276033.93</v>
      </c>
      <c r="Q65" s="726">
        <v>484029.13</v>
      </c>
      <c r="R65" s="638"/>
      <c r="S65" s="638"/>
      <c r="T65" s="636"/>
    </row>
    <row r="66" spans="1:20" s="630" customFormat="1" ht="30">
      <c r="A66" s="722">
        <v>660437</v>
      </c>
      <c r="B66" s="723" t="s">
        <v>68</v>
      </c>
      <c r="C66" s="723"/>
      <c r="D66" s="723" t="s">
        <v>35</v>
      </c>
      <c r="E66" s="723" t="s">
        <v>2118</v>
      </c>
      <c r="F66" s="724" t="s">
        <v>2209</v>
      </c>
      <c r="G66" s="728" t="s">
        <v>2210</v>
      </c>
      <c r="H66" s="725">
        <v>28636829</v>
      </c>
      <c r="I66" s="725">
        <v>27067865</v>
      </c>
      <c r="J66" s="725">
        <v>27067865</v>
      </c>
      <c r="K66" s="725">
        <v>1568964</v>
      </c>
      <c r="L66" s="725">
        <v>5821636</v>
      </c>
      <c r="M66" s="725" t="s">
        <v>21494</v>
      </c>
      <c r="N66" s="725">
        <v>991106.29</v>
      </c>
      <c r="O66" s="634" t="s">
        <v>21494</v>
      </c>
      <c r="P66" s="725">
        <v>8006269.21</v>
      </c>
      <c r="Q66" s="726">
        <v>8997375.5</v>
      </c>
      <c r="R66" s="635"/>
      <c r="S66" s="727"/>
      <c r="T66" s="636"/>
    </row>
    <row r="67" spans="1:20" s="630" customFormat="1" ht="30">
      <c r="A67" s="722">
        <v>662238</v>
      </c>
      <c r="B67" s="723" t="s">
        <v>255</v>
      </c>
      <c r="C67" s="723" t="s">
        <v>21499</v>
      </c>
      <c r="D67" s="723" t="s">
        <v>216</v>
      </c>
      <c r="E67" s="723"/>
      <c r="F67" s="724" t="s">
        <v>2203</v>
      </c>
      <c r="G67" s="723" t="s">
        <v>2358</v>
      </c>
      <c r="H67" s="725">
        <f>I67+J67+K67+L67</f>
        <v>34875800.659999996</v>
      </c>
      <c r="I67" s="725">
        <v>14142413.060000001</v>
      </c>
      <c r="J67" s="725">
        <v>14142413.060000001</v>
      </c>
      <c r="K67" s="725">
        <v>3014559.92</v>
      </c>
      <c r="L67" s="725">
        <v>3576414.62</v>
      </c>
      <c r="M67" s="725"/>
      <c r="N67" s="725">
        <v>967053.02</v>
      </c>
      <c r="O67" s="634">
        <v>0</v>
      </c>
      <c r="P67" s="725">
        <v>1656.83</v>
      </c>
      <c r="Q67" s="726">
        <f>SUM(N67+O67+P67)</f>
        <v>968709.85</v>
      </c>
      <c r="R67" s="643" t="s">
        <v>21534</v>
      </c>
      <c r="S67" s="729"/>
      <c r="T67" s="636"/>
    </row>
    <row r="68" spans="1:20" s="630" customFormat="1" ht="45">
      <c r="A68" s="722">
        <v>668583</v>
      </c>
      <c r="B68" s="723" t="s">
        <v>53</v>
      </c>
      <c r="C68" s="723"/>
      <c r="D68" s="723" t="s">
        <v>46</v>
      </c>
      <c r="E68" s="723" t="s">
        <v>2113</v>
      </c>
      <c r="F68" s="724" t="s">
        <v>2209</v>
      </c>
      <c r="G68" s="728" t="s">
        <v>2210</v>
      </c>
      <c r="H68" s="725">
        <v>453597</v>
      </c>
      <c r="I68" s="725">
        <v>453597</v>
      </c>
      <c r="J68" s="725">
        <v>453597</v>
      </c>
      <c r="K68" s="725" t="s">
        <v>21494</v>
      </c>
      <c r="L68" s="725">
        <v>81996</v>
      </c>
      <c r="M68" s="725" t="s">
        <v>21494</v>
      </c>
      <c r="N68" s="725">
        <v>258618.76</v>
      </c>
      <c r="O68" s="634" t="s">
        <v>21494</v>
      </c>
      <c r="P68" s="725">
        <v>806252.74</v>
      </c>
      <c r="Q68" s="726">
        <v>1064871.5</v>
      </c>
      <c r="R68" s="635"/>
      <c r="S68" s="727"/>
      <c r="T68" s="636"/>
    </row>
    <row r="69" spans="1:20" s="630" customFormat="1" ht="45">
      <c r="A69" s="722">
        <v>668592</v>
      </c>
      <c r="B69" s="723" t="s">
        <v>61</v>
      </c>
      <c r="C69" s="723"/>
      <c r="D69" s="723" t="s">
        <v>46</v>
      </c>
      <c r="E69" s="723" t="s">
        <v>2113</v>
      </c>
      <c r="F69" s="724" t="s">
        <v>2209</v>
      </c>
      <c r="G69" s="728" t="s">
        <v>2210</v>
      </c>
      <c r="H69" s="725">
        <v>420866</v>
      </c>
      <c r="I69" s="725">
        <v>420866</v>
      </c>
      <c r="J69" s="725">
        <v>420866</v>
      </c>
      <c r="K69" s="725" t="s">
        <v>21494</v>
      </c>
      <c r="L69" s="725">
        <v>43984</v>
      </c>
      <c r="M69" s="725" t="s">
        <v>21494</v>
      </c>
      <c r="N69" s="725">
        <v>165754.37</v>
      </c>
      <c r="O69" s="634" t="s">
        <v>21494</v>
      </c>
      <c r="P69" s="725">
        <v>389292.9</v>
      </c>
      <c r="Q69" s="726">
        <v>555047.27</v>
      </c>
      <c r="R69" s="635"/>
      <c r="S69" s="727"/>
      <c r="T69" s="636"/>
    </row>
    <row r="70" spans="1:20" s="630" customFormat="1" ht="30">
      <c r="A70" s="722">
        <v>671502</v>
      </c>
      <c r="B70" s="723" t="s">
        <v>97</v>
      </c>
      <c r="C70" s="723"/>
      <c r="D70" s="723" t="s">
        <v>35</v>
      </c>
      <c r="E70" s="723" t="s">
        <v>2118</v>
      </c>
      <c r="F70" s="724" t="s">
        <v>2209</v>
      </c>
      <c r="G70" s="728" t="s">
        <v>2210</v>
      </c>
      <c r="H70" s="725">
        <v>16883989.329999998</v>
      </c>
      <c r="I70" s="725">
        <v>14918381.07</v>
      </c>
      <c r="J70" s="725">
        <v>14918381.07</v>
      </c>
      <c r="K70" s="725">
        <v>1965608.26</v>
      </c>
      <c r="L70" s="725">
        <v>2741367</v>
      </c>
      <c r="M70" s="725" t="s">
        <v>21494</v>
      </c>
      <c r="N70" s="725">
        <v>2241258.77</v>
      </c>
      <c r="O70" s="634" t="s">
        <v>21494</v>
      </c>
      <c r="P70" s="725">
        <v>8654781.0399999991</v>
      </c>
      <c r="Q70" s="726">
        <v>10896039.810000001</v>
      </c>
      <c r="R70" s="635"/>
      <c r="S70" s="727"/>
      <c r="T70" s="636"/>
    </row>
    <row r="71" spans="1:20" s="630" customFormat="1" ht="90">
      <c r="A71" s="722">
        <v>673292</v>
      </c>
      <c r="B71" s="723" t="s">
        <v>191</v>
      </c>
      <c r="C71" s="723" t="s">
        <v>21531</v>
      </c>
      <c r="D71" s="723" t="s">
        <v>216</v>
      </c>
      <c r="E71" s="723" t="s">
        <v>21529</v>
      </c>
      <c r="F71" s="724" t="s">
        <v>2203</v>
      </c>
      <c r="G71" s="723" t="s">
        <v>7817</v>
      </c>
      <c r="H71" s="725">
        <f>J71+K71+L71</f>
        <v>9249004.2000000011</v>
      </c>
      <c r="I71" s="725">
        <v>8124106.79</v>
      </c>
      <c r="J71" s="725">
        <v>8124106.79</v>
      </c>
      <c r="K71" s="725">
        <v>49577.82</v>
      </c>
      <c r="L71" s="725">
        <v>1075319.5900000001</v>
      </c>
      <c r="M71" s="725"/>
      <c r="N71" s="725">
        <v>562200.85999999905</v>
      </c>
      <c r="O71" s="634">
        <v>0</v>
      </c>
      <c r="P71" s="725">
        <v>56242.57</v>
      </c>
      <c r="Q71" s="726">
        <f>SUM(N71+O71+P71)</f>
        <v>618443.429999999</v>
      </c>
      <c r="R71" s="635" t="s">
        <v>21535</v>
      </c>
      <c r="S71" s="727" t="s">
        <v>21536</v>
      </c>
      <c r="T71" s="636"/>
    </row>
    <row r="72" spans="1:20" s="630" customFormat="1" ht="30">
      <c r="A72" s="722">
        <v>673504</v>
      </c>
      <c r="B72" s="723" t="s">
        <v>76</v>
      </c>
      <c r="C72" s="723"/>
      <c r="D72" s="723" t="s">
        <v>35</v>
      </c>
      <c r="E72" s="723" t="s">
        <v>2118</v>
      </c>
      <c r="F72" s="724" t="s">
        <v>2209</v>
      </c>
      <c r="G72" s="728" t="s">
        <v>2210</v>
      </c>
      <c r="H72" s="725">
        <v>20742294</v>
      </c>
      <c r="I72" s="725">
        <v>19208994</v>
      </c>
      <c r="J72" s="725">
        <v>19208994</v>
      </c>
      <c r="K72" s="725">
        <v>1533300</v>
      </c>
      <c r="L72" s="725">
        <v>3043675</v>
      </c>
      <c r="M72" s="725" t="s">
        <v>21494</v>
      </c>
      <c r="N72" s="725">
        <v>993893.82</v>
      </c>
      <c r="O72" s="634" t="s">
        <v>21494</v>
      </c>
      <c r="P72" s="725">
        <v>6708919.7999999998</v>
      </c>
      <c r="Q72" s="726">
        <v>7702813.6200000001</v>
      </c>
      <c r="R72" s="635"/>
      <c r="S72" s="727"/>
      <c r="T72" s="636"/>
    </row>
    <row r="73" spans="1:20" s="630" customFormat="1" ht="45">
      <c r="A73" s="722">
        <v>673771</v>
      </c>
      <c r="B73" s="723" t="s">
        <v>62</v>
      </c>
      <c r="C73" s="723"/>
      <c r="D73" s="723" t="s">
        <v>35</v>
      </c>
      <c r="E73" s="723" t="s">
        <v>2116</v>
      </c>
      <c r="F73" s="724" t="s">
        <v>2209</v>
      </c>
      <c r="G73" s="728" t="s">
        <v>2210</v>
      </c>
      <c r="H73" s="725">
        <v>2366560.5299999998</v>
      </c>
      <c r="I73" s="725">
        <v>1894033.53</v>
      </c>
      <c r="J73" s="725">
        <v>1894033.53</v>
      </c>
      <c r="K73" s="725">
        <v>472527</v>
      </c>
      <c r="L73" s="725">
        <v>370850</v>
      </c>
      <c r="M73" s="725" t="s">
        <v>21494</v>
      </c>
      <c r="N73" s="725">
        <v>622290.85</v>
      </c>
      <c r="O73" s="634" t="s">
        <v>21494</v>
      </c>
      <c r="P73" s="725">
        <v>1010361.13</v>
      </c>
      <c r="Q73" s="726">
        <v>1632651.98</v>
      </c>
      <c r="R73" s="635"/>
      <c r="S73" s="727"/>
      <c r="T73" s="636"/>
    </row>
    <row r="74" spans="1:20" s="630" customFormat="1" ht="45">
      <c r="A74" s="722">
        <v>673772</v>
      </c>
      <c r="B74" s="723" t="s">
        <v>50</v>
      </c>
      <c r="C74" s="723"/>
      <c r="D74" s="723" t="s">
        <v>35</v>
      </c>
      <c r="E74" s="723" t="s">
        <v>2116</v>
      </c>
      <c r="F74" s="724" t="s">
        <v>2209</v>
      </c>
      <c r="G74" s="728" t="s">
        <v>2210</v>
      </c>
      <c r="H74" s="725">
        <v>4122520</v>
      </c>
      <c r="I74" s="725">
        <v>3286536</v>
      </c>
      <c r="J74" s="725">
        <v>3286536</v>
      </c>
      <c r="K74" s="725">
        <v>835984</v>
      </c>
      <c r="L74" s="725">
        <v>636837</v>
      </c>
      <c r="M74" s="725" t="s">
        <v>21494</v>
      </c>
      <c r="N74" s="725">
        <v>528906.42000000004</v>
      </c>
      <c r="O74" s="634">
        <v>21445</v>
      </c>
      <c r="P74" s="725">
        <v>3092140.64</v>
      </c>
      <c r="Q74" s="726">
        <v>3642492.06</v>
      </c>
      <c r="R74" s="635"/>
      <c r="S74" s="727"/>
      <c r="T74" s="636"/>
    </row>
    <row r="75" spans="1:20" s="630" customFormat="1" ht="45">
      <c r="A75" s="722">
        <v>673774</v>
      </c>
      <c r="B75" s="723" t="s">
        <v>50</v>
      </c>
      <c r="C75" s="723"/>
      <c r="D75" s="723" t="s">
        <v>35</v>
      </c>
      <c r="E75" s="723" t="s">
        <v>2116</v>
      </c>
      <c r="F75" s="724" t="s">
        <v>2209</v>
      </c>
      <c r="G75" s="728" t="s">
        <v>2210</v>
      </c>
      <c r="H75" s="725">
        <v>1766951</v>
      </c>
      <c r="I75" s="725">
        <v>1408531</v>
      </c>
      <c r="J75" s="725">
        <v>1408531</v>
      </c>
      <c r="K75" s="725">
        <v>358420</v>
      </c>
      <c r="L75" s="725">
        <v>273831</v>
      </c>
      <c r="M75" s="725" t="s">
        <v>21494</v>
      </c>
      <c r="N75" s="725">
        <v>621752.39</v>
      </c>
      <c r="O75" s="634" t="s">
        <v>21494</v>
      </c>
      <c r="P75" s="725">
        <v>2673667.9900000002</v>
      </c>
      <c r="Q75" s="726">
        <v>3295420.38</v>
      </c>
      <c r="R75" s="635"/>
      <c r="S75" s="727"/>
      <c r="T75" s="636"/>
    </row>
    <row r="76" spans="1:20" s="630" customFormat="1" ht="45">
      <c r="A76" s="722">
        <v>673775</v>
      </c>
      <c r="B76" s="723" t="s">
        <v>50</v>
      </c>
      <c r="C76" s="723"/>
      <c r="D76" s="723" t="s">
        <v>35</v>
      </c>
      <c r="E76" s="723" t="s">
        <v>2116</v>
      </c>
      <c r="F76" s="724" t="s">
        <v>2209</v>
      </c>
      <c r="G76" s="728" t="s">
        <v>2210</v>
      </c>
      <c r="H76" s="725">
        <v>4432647.91</v>
      </c>
      <c r="I76" s="725">
        <v>3575454.81</v>
      </c>
      <c r="J76" s="725">
        <v>3575454.81</v>
      </c>
      <c r="K76" s="725">
        <v>857193.1</v>
      </c>
      <c r="L76" s="725">
        <v>689888</v>
      </c>
      <c r="M76" s="725" t="s">
        <v>21494</v>
      </c>
      <c r="N76" s="725">
        <v>963321.48</v>
      </c>
      <c r="O76" s="634">
        <v>8578</v>
      </c>
      <c r="P76" s="725">
        <v>5444606.3600000003</v>
      </c>
      <c r="Q76" s="726">
        <v>6416505.8399999999</v>
      </c>
      <c r="R76" s="635"/>
      <c r="S76" s="727"/>
      <c r="T76" s="636"/>
    </row>
    <row r="77" spans="1:20" s="630" customFormat="1" ht="45">
      <c r="A77" s="722">
        <v>673795</v>
      </c>
      <c r="B77" s="723" t="s">
        <v>51</v>
      </c>
      <c r="C77" s="723"/>
      <c r="D77" s="723" t="s">
        <v>35</v>
      </c>
      <c r="E77" s="723" t="s">
        <v>2116</v>
      </c>
      <c r="F77" s="724" t="s">
        <v>2209</v>
      </c>
      <c r="G77" s="728" t="s">
        <v>2210</v>
      </c>
      <c r="H77" s="725">
        <v>1794117</v>
      </c>
      <c r="I77" s="725">
        <v>1425163</v>
      </c>
      <c r="J77" s="725">
        <v>1425163</v>
      </c>
      <c r="K77" s="725">
        <v>368954</v>
      </c>
      <c r="L77" s="725">
        <v>278117</v>
      </c>
      <c r="M77" s="725" t="s">
        <v>21494</v>
      </c>
      <c r="N77" s="725">
        <v>430267.01</v>
      </c>
      <c r="O77" s="634" t="s">
        <v>21494</v>
      </c>
      <c r="P77" s="725">
        <v>1531177.29</v>
      </c>
      <c r="Q77" s="726">
        <v>1961444.3</v>
      </c>
      <c r="R77" s="635"/>
      <c r="S77" s="727"/>
      <c r="T77" s="636"/>
    </row>
    <row r="78" spans="1:20" s="630" customFormat="1" ht="45">
      <c r="A78" s="722">
        <v>673818</v>
      </c>
      <c r="B78" s="723" t="s">
        <v>50</v>
      </c>
      <c r="C78" s="723"/>
      <c r="D78" s="723" t="s">
        <v>35</v>
      </c>
      <c r="E78" s="723" t="s">
        <v>2116</v>
      </c>
      <c r="F78" s="724" t="s">
        <v>2209</v>
      </c>
      <c r="G78" s="728" t="s">
        <v>2210</v>
      </c>
      <c r="H78" s="725">
        <v>793418</v>
      </c>
      <c r="I78" s="725">
        <v>621804</v>
      </c>
      <c r="J78" s="725">
        <v>621804</v>
      </c>
      <c r="K78" s="725">
        <v>171614</v>
      </c>
      <c r="L78" s="725">
        <v>121044</v>
      </c>
      <c r="M78" s="725" t="s">
        <v>21494</v>
      </c>
      <c r="N78" s="725">
        <v>154573.07</v>
      </c>
      <c r="O78" s="634" t="s">
        <v>21494</v>
      </c>
      <c r="P78" s="725">
        <v>755326.78</v>
      </c>
      <c r="Q78" s="726">
        <v>909899.85</v>
      </c>
      <c r="R78" s="635"/>
      <c r="S78" s="727"/>
      <c r="T78" s="636"/>
    </row>
    <row r="79" spans="1:20" s="630" customFormat="1" ht="45">
      <c r="A79" s="722">
        <v>673836</v>
      </c>
      <c r="B79" s="723" t="s">
        <v>49</v>
      </c>
      <c r="C79" s="723"/>
      <c r="D79" s="723" t="s">
        <v>35</v>
      </c>
      <c r="E79" s="723" t="s">
        <v>2116</v>
      </c>
      <c r="F79" s="724" t="s">
        <v>2209</v>
      </c>
      <c r="G79" s="728" t="s">
        <v>2210</v>
      </c>
      <c r="H79" s="725">
        <v>5751036.4800000004</v>
      </c>
      <c r="I79" s="725">
        <v>4686914.68</v>
      </c>
      <c r="J79" s="725">
        <v>4686914.68</v>
      </c>
      <c r="K79" s="725">
        <v>1064121.8</v>
      </c>
      <c r="L79" s="725">
        <v>900015</v>
      </c>
      <c r="M79" s="725" t="s">
        <v>21494</v>
      </c>
      <c r="N79" s="725">
        <v>498382.68</v>
      </c>
      <c r="O79" s="634">
        <v>25734</v>
      </c>
      <c r="P79" s="725">
        <v>4899899.59</v>
      </c>
      <c r="Q79" s="726">
        <v>5424016.2699999996</v>
      </c>
      <c r="R79" s="635"/>
      <c r="S79" s="727"/>
      <c r="T79" s="636"/>
    </row>
    <row r="80" spans="1:20" s="630" customFormat="1" ht="45">
      <c r="A80" s="722">
        <v>673838</v>
      </c>
      <c r="B80" s="723" t="s">
        <v>50</v>
      </c>
      <c r="C80" s="723"/>
      <c r="D80" s="723" t="s">
        <v>35</v>
      </c>
      <c r="E80" s="723" t="s">
        <v>2116</v>
      </c>
      <c r="F80" s="724" t="s">
        <v>2209</v>
      </c>
      <c r="G80" s="728" t="s">
        <v>2210</v>
      </c>
      <c r="H80" s="725">
        <v>357614</v>
      </c>
      <c r="I80" s="725">
        <v>284349</v>
      </c>
      <c r="J80" s="725">
        <v>284349</v>
      </c>
      <c r="K80" s="725">
        <v>73265</v>
      </c>
      <c r="L80" s="725">
        <v>55024</v>
      </c>
      <c r="M80" s="725" t="s">
        <v>21494</v>
      </c>
      <c r="N80" s="725">
        <v>125745.69</v>
      </c>
      <c r="O80" s="634" t="s">
        <v>21494</v>
      </c>
      <c r="P80" s="725">
        <v>313557.05</v>
      </c>
      <c r="Q80" s="726">
        <v>439302.74</v>
      </c>
      <c r="R80" s="635"/>
      <c r="S80" s="727"/>
      <c r="T80" s="636"/>
    </row>
    <row r="81" spans="1:20" s="630" customFormat="1" ht="45">
      <c r="A81" s="722">
        <v>673839</v>
      </c>
      <c r="B81" s="723" t="s">
        <v>49</v>
      </c>
      <c r="C81" s="723"/>
      <c r="D81" s="723" t="s">
        <v>35</v>
      </c>
      <c r="E81" s="723" t="s">
        <v>2116</v>
      </c>
      <c r="F81" s="724" t="s">
        <v>2209</v>
      </c>
      <c r="G81" s="728" t="s">
        <v>2210</v>
      </c>
      <c r="H81" s="725">
        <v>26298</v>
      </c>
      <c r="I81" s="725">
        <v>20468</v>
      </c>
      <c r="J81" s="725">
        <v>20468</v>
      </c>
      <c r="K81" s="725">
        <v>5830</v>
      </c>
      <c r="L81" s="725">
        <v>10153</v>
      </c>
      <c r="M81" s="725" t="s">
        <v>21494</v>
      </c>
      <c r="N81" s="725">
        <v>47480.18</v>
      </c>
      <c r="O81" s="634" t="s">
        <v>21494</v>
      </c>
      <c r="P81" s="725">
        <v>38208.480000000003</v>
      </c>
      <c r="Q81" s="726">
        <v>85688.66</v>
      </c>
      <c r="R81" s="635"/>
      <c r="S81" s="727"/>
      <c r="T81" s="636"/>
    </row>
    <row r="82" spans="1:20" s="630" customFormat="1" ht="45">
      <c r="A82" s="722">
        <v>673843</v>
      </c>
      <c r="B82" s="723" t="s">
        <v>49</v>
      </c>
      <c r="C82" s="723"/>
      <c r="D82" s="723" t="s">
        <v>35</v>
      </c>
      <c r="E82" s="723" t="s">
        <v>2116</v>
      </c>
      <c r="F82" s="724" t="s">
        <v>2209</v>
      </c>
      <c r="G82" s="728" t="s">
        <v>2210</v>
      </c>
      <c r="H82" s="725">
        <v>1131855</v>
      </c>
      <c r="I82" s="725">
        <v>904194</v>
      </c>
      <c r="J82" s="725">
        <v>904194</v>
      </c>
      <c r="K82" s="725">
        <v>227661</v>
      </c>
      <c r="L82" s="725">
        <v>175796</v>
      </c>
      <c r="M82" s="725" t="s">
        <v>21494</v>
      </c>
      <c r="N82" s="725">
        <v>337772.79</v>
      </c>
      <c r="O82" s="634" t="s">
        <v>21494</v>
      </c>
      <c r="P82" s="725">
        <v>2092281.74</v>
      </c>
      <c r="Q82" s="726">
        <v>2430054.5299999998</v>
      </c>
      <c r="R82" s="635"/>
      <c r="S82" s="727"/>
      <c r="T82" s="636"/>
    </row>
    <row r="83" spans="1:20" s="630" customFormat="1" ht="45">
      <c r="A83" s="722">
        <v>673844</v>
      </c>
      <c r="B83" s="723" t="s">
        <v>50</v>
      </c>
      <c r="C83" s="723"/>
      <c r="D83" s="723" t="s">
        <v>35</v>
      </c>
      <c r="E83" s="723" t="s">
        <v>2116</v>
      </c>
      <c r="F83" s="724" t="s">
        <v>2209</v>
      </c>
      <c r="G83" s="728" t="s">
        <v>2210</v>
      </c>
      <c r="H83" s="725">
        <v>1392064.88</v>
      </c>
      <c r="I83" s="725">
        <v>1072850.98</v>
      </c>
      <c r="J83" s="725">
        <v>1072850.98</v>
      </c>
      <c r="K83" s="725">
        <v>319213.90000000002</v>
      </c>
      <c r="L83" s="725">
        <v>208800.6</v>
      </c>
      <c r="M83" s="725" t="s">
        <v>21494</v>
      </c>
      <c r="N83" s="725">
        <v>299669.11</v>
      </c>
      <c r="O83" s="634" t="s">
        <v>21494</v>
      </c>
      <c r="P83" s="725">
        <v>1296761.8899999999</v>
      </c>
      <c r="Q83" s="726">
        <v>1596431</v>
      </c>
      <c r="R83" s="635"/>
      <c r="S83" s="727"/>
      <c r="T83" s="636"/>
    </row>
    <row r="84" spans="1:20" s="630" customFormat="1" ht="45">
      <c r="A84" s="722">
        <v>673847</v>
      </c>
      <c r="B84" s="723" t="s">
        <v>49</v>
      </c>
      <c r="C84" s="723"/>
      <c r="D84" s="723" t="s">
        <v>35</v>
      </c>
      <c r="E84" s="723" t="s">
        <v>2116</v>
      </c>
      <c r="F84" s="724" t="s">
        <v>2209</v>
      </c>
      <c r="G84" s="728" t="s">
        <v>2210</v>
      </c>
      <c r="H84" s="725">
        <v>240513</v>
      </c>
      <c r="I84" s="725">
        <v>190570</v>
      </c>
      <c r="J84" s="725">
        <v>190570</v>
      </c>
      <c r="K84" s="725">
        <v>49943</v>
      </c>
      <c r="L84" s="725">
        <v>37242</v>
      </c>
      <c r="M84" s="725" t="s">
        <v>21494</v>
      </c>
      <c r="N84" s="725">
        <v>168168.04</v>
      </c>
      <c r="O84" s="634" t="s">
        <v>21494</v>
      </c>
      <c r="P84" s="725">
        <v>752209.49</v>
      </c>
      <c r="Q84" s="726">
        <v>920377.53</v>
      </c>
      <c r="R84" s="635"/>
      <c r="S84" s="727"/>
      <c r="T84" s="636"/>
    </row>
    <row r="85" spans="1:20" s="630" customFormat="1" ht="45">
      <c r="A85" s="722">
        <v>673848</v>
      </c>
      <c r="B85" s="723" t="s">
        <v>49</v>
      </c>
      <c r="C85" s="723"/>
      <c r="D85" s="723" t="s">
        <v>35</v>
      </c>
      <c r="E85" s="723" t="s">
        <v>2116</v>
      </c>
      <c r="F85" s="724" t="s">
        <v>2209</v>
      </c>
      <c r="G85" s="728" t="s">
        <v>2210</v>
      </c>
      <c r="H85" s="725">
        <v>49345</v>
      </c>
      <c r="I85" s="725">
        <v>43725</v>
      </c>
      <c r="J85" s="725">
        <v>43725</v>
      </c>
      <c r="K85" s="725">
        <v>5620</v>
      </c>
      <c r="L85" s="725">
        <v>13281</v>
      </c>
      <c r="M85" s="725" t="s">
        <v>21494</v>
      </c>
      <c r="N85" s="725">
        <v>33613.29</v>
      </c>
      <c r="O85" s="634" t="s">
        <v>21494</v>
      </c>
      <c r="P85" s="725">
        <v>88774.55</v>
      </c>
      <c r="Q85" s="726">
        <v>122387.84</v>
      </c>
      <c r="R85" s="635"/>
      <c r="S85" s="727"/>
      <c r="T85" s="636"/>
    </row>
    <row r="86" spans="1:20" s="630" customFormat="1" ht="45">
      <c r="A86" s="722">
        <v>674072</v>
      </c>
      <c r="B86" s="723" t="s">
        <v>50</v>
      </c>
      <c r="C86" s="723"/>
      <c r="D86" s="723" t="s">
        <v>35</v>
      </c>
      <c r="E86" s="723" t="s">
        <v>2116</v>
      </c>
      <c r="F86" s="724" t="s">
        <v>2209</v>
      </c>
      <c r="G86" s="728" t="s">
        <v>2210</v>
      </c>
      <c r="H86" s="725">
        <v>1111094</v>
      </c>
      <c r="I86" s="725">
        <v>872891</v>
      </c>
      <c r="J86" s="725">
        <v>872891</v>
      </c>
      <c r="K86" s="725">
        <v>238203</v>
      </c>
      <c r="L86" s="725">
        <v>171585</v>
      </c>
      <c r="M86" s="725" t="s">
        <v>21494</v>
      </c>
      <c r="N86" s="725">
        <v>206088.67</v>
      </c>
      <c r="O86" s="634" t="s">
        <v>21494</v>
      </c>
      <c r="P86" s="725">
        <v>943635.31</v>
      </c>
      <c r="Q86" s="726">
        <v>1149723.98</v>
      </c>
      <c r="R86" s="635"/>
      <c r="S86" s="727"/>
      <c r="T86" s="636"/>
    </row>
    <row r="87" spans="1:20" s="630" customFormat="1" ht="45">
      <c r="A87" s="722">
        <v>674083</v>
      </c>
      <c r="B87" s="723" t="s">
        <v>50</v>
      </c>
      <c r="C87" s="723"/>
      <c r="D87" s="723" t="s">
        <v>35</v>
      </c>
      <c r="E87" s="723" t="s">
        <v>2116</v>
      </c>
      <c r="F87" s="724" t="s">
        <v>2209</v>
      </c>
      <c r="G87" s="728" t="s">
        <v>2210</v>
      </c>
      <c r="H87" s="725">
        <v>2110462</v>
      </c>
      <c r="I87" s="725">
        <v>1747929</v>
      </c>
      <c r="J87" s="725">
        <v>1747929</v>
      </c>
      <c r="K87" s="725">
        <v>362533</v>
      </c>
      <c r="L87" s="725">
        <v>335721.9</v>
      </c>
      <c r="M87" s="725" t="s">
        <v>21494</v>
      </c>
      <c r="N87" s="725">
        <v>264695.57</v>
      </c>
      <c r="O87" s="634">
        <v>4289</v>
      </c>
      <c r="P87" s="725">
        <v>1389339.82</v>
      </c>
      <c r="Q87" s="726">
        <v>1658324.39</v>
      </c>
      <c r="R87" s="635"/>
      <c r="S87" s="727"/>
      <c r="T87" s="636"/>
    </row>
    <row r="88" spans="1:20" s="630" customFormat="1" ht="45">
      <c r="A88" s="722">
        <v>674088</v>
      </c>
      <c r="B88" s="723" t="s">
        <v>50</v>
      </c>
      <c r="C88" s="723"/>
      <c r="D88" s="723" t="s">
        <v>35</v>
      </c>
      <c r="E88" s="723" t="s">
        <v>2116</v>
      </c>
      <c r="F88" s="724" t="s">
        <v>2209</v>
      </c>
      <c r="G88" s="728" t="s">
        <v>2210</v>
      </c>
      <c r="H88" s="725">
        <v>1702021</v>
      </c>
      <c r="I88" s="725">
        <v>1412368</v>
      </c>
      <c r="J88" s="725">
        <v>1412368</v>
      </c>
      <c r="K88" s="725">
        <v>289653</v>
      </c>
      <c r="L88" s="725">
        <v>267370</v>
      </c>
      <c r="M88" s="725" t="s">
        <v>21494</v>
      </c>
      <c r="N88" s="725">
        <v>283895.59000000003</v>
      </c>
      <c r="O88" s="634" t="s">
        <v>21494</v>
      </c>
      <c r="P88" s="725">
        <v>1690126.27</v>
      </c>
      <c r="Q88" s="726">
        <v>1974021.86</v>
      </c>
      <c r="R88" s="635"/>
      <c r="S88" s="727"/>
      <c r="T88" s="636"/>
    </row>
    <row r="89" spans="1:20" s="630" customFormat="1" ht="45">
      <c r="A89" s="722">
        <v>674092</v>
      </c>
      <c r="B89" s="723" t="s">
        <v>50</v>
      </c>
      <c r="C89" s="723"/>
      <c r="D89" s="723" t="s">
        <v>35</v>
      </c>
      <c r="E89" s="723" t="s">
        <v>2116</v>
      </c>
      <c r="F89" s="724" t="s">
        <v>2209</v>
      </c>
      <c r="G89" s="728" t="s">
        <v>2210</v>
      </c>
      <c r="H89" s="725">
        <v>531730</v>
      </c>
      <c r="I89" s="725">
        <v>441308</v>
      </c>
      <c r="J89" s="725">
        <v>441308</v>
      </c>
      <c r="K89" s="725">
        <v>90422</v>
      </c>
      <c r="L89" s="725">
        <v>82578</v>
      </c>
      <c r="M89" s="725" t="s">
        <v>21494</v>
      </c>
      <c r="N89" s="725">
        <v>151322.56</v>
      </c>
      <c r="O89" s="634" t="s">
        <v>21494</v>
      </c>
      <c r="P89" s="725">
        <v>758832.47</v>
      </c>
      <c r="Q89" s="726">
        <v>910155.03</v>
      </c>
      <c r="R89" s="635"/>
      <c r="S89" s="727"/>
      <c r="T89" s="636"/>
    </row>
    <row r="90" spans="1:20" s="630" customFormat="1" ht="45">
      <c r="A90" s="722">
        <v>674096</v>
      </c>
      <c r="B90" s="723" t="s">
        <v>50</v>
      </c>
      <c r="C90" s="723"/>
      <c r="D90" s="723" t="s">
        <v>35</v>
      </c>
      <c r="E90" s="723" t="s">
        <v>2116</v>
      </c>
      <c r="F90" s="724" t="s">
        <v>2209</v>
      </c>
      <c r="G90" s="728" t="s">
        <v>2210</v>
      </c>
      <c r="H90" s="725">
        <v>2092280</v>
      </c>
      <c r="I90" s="725">
        <v>1773428</v>
      </c>
      <c r="J90" s="725">
        <v>1773428</v>
      </c>
      <c r="K90" s="725">
        <v>318852</v>
      </c>
      <c r="L90" s="725">
        <v>332705</v>
      </c>
      <c r="M90" s="725" t="s">
        <v>21494</v>
      </c>
      <c r="N90" s="725">
        <v>314835.57</v>
      </c>
      <c r="O90" s="634" t="s">
        <v>21494</v>
      </c>
      <c r="P90" s="725">
        <v>1848760.41</v>
      </c>
      <c r="Q90" s="726">
        <v>2163595.98</v>
      </c>
      <c r="R90" s="635"/>
      <c r="S90" s="727"/>
      <c r="T90" s="636"/>
    </row>
    <row r="91" spans="1:20" s="630" customFormat="1" ht="45">
      <c r="A91" s="722">
        <v>674098</v>
      </c>
      <c r="B91" s="723" t="s">
        <v>50</v>
      </c>
      <c r="C91" s="723"/>
      <c r="D91" s="723" t="s">
        <v>35</v>
      </c>
      <c r="E91" s="723" t="s">
        <v>2116</v>
      </c>
      <c r="F91" s="724" t="s">
        <v>2209</v>
      </c>
      <c r="G91" s="728" t="s">
        <v>2210</v>
      </c>
      <c r="H91" s="725">
        <v>107755</v>
      </c>
      <c r="I91" s="725">
        <v>84433</v>
      </c>
      <c r="J91" s="725">
        <v>84433</v>
      </c>
      <c r="K91" s="725">
        <v>23322</v>
      </c>
      <c r="L91" s="725">
        <v>16516</v>
      </c>
      <c r="M91" s="725" t="s">
        <v>21494</v>
      </c>
      <c r="N91" s="725">
        <v>20781.84</v>
      </c>
      <c r="O91" s="634" t="s">
        <v>21494</v>
      </c>
      <c r="P91" s="725">
        <v>98678.17</v>
      </c>
      <c r="Q91" s="726">
        <v>119460.01</v>
      </c>
      <c r="R91" s="635"/>
      <c r="S91" s="727"/>
      <c r="T91" s="636"/>
    </row>
    <row r="92" spans="1:20" s="630" customFormat="1" ht="30">
      <c r="A92" s="722">
        <v>678789</v>
      </c>
      <c r="B92" s="723" t="s">
        <v>101</v>
      </c>
      <c r="C92" s="723"/>
      <c r="D92" s="723" t="s">
        <v>35</v>
      </c>
      <c r="E92" s="723" t="s">
        <v>2118</v>
      </c>
      <c r="F92" s="724" t="s">
        <v>2209</v>
      </c>
      <c r="G92" s="728" t="s">
        <v>2210</v>
      </c>
      <c r="H92" s="725">
        <v>16024559.58</v>
      </c>
      <c r="I92" s="725">
        <v>14865613.02</v>
      </c>
      <c r="J92" s="725">
        <v>14865613.02</v>
      </c>
      <c r="K92" s="725">
        <v>1158946.56</v>
      </c>
      <c r="L92" s="725">
        <v>2559493</v>
      </c>
      <c r="M92" s="725" t="s">
        <v>21494</v>
      </c>
      <c r="N92" s="725">
        <v>1014187.47</v>
      </c>
      <c r="O92" s="634" t="s">
        <v>21494</v>
      </c>
      <c r="P92" s="725">
        <v>4869954.57</v>
      </c>
      <c r="Q92" s="726">
        <v>5884142.04</v>
      </c>
      <c r="R92" s="635"/>
      <c r="S92" s="727"/>
      <c r="T92" s="636"/>
    </row>
    <row r="93" spans="1:20" s="630" customFormat="1" ht="30">
      <c r="A93" s="722">
        <v>678793</v>
      </c>
      <c r="B93" s="723" t="s">
        <v>100</v>
      </c>
      <c r="C93" s="723"/>
      <c r="D93" s="723" t="s">
        <v>35</v>
      </c>
      <c r="E93" s="723" t="s">
        <v>2118</v>
      </c>
      <c r="F93" s="724" t="s">
        <v>2209</v>
      </c>
      <c r="G93" s="728" t="s">
        <v>2210</v>
      </c>
      <c r="H93" s="725">
        <v>12371384.460000001</v>
      </c>
      <c r="I93" s="725">
        <v>11019180.1</v>
      </c>
      <c r="J93" s="725">
        <v>11019180.1</v>
      </c>
      <c r="K93" s="725">
        <v>1352204.36</v>
      </c>
      <c r="L93" s="725">
        <v>2291581</v>
      </c>
      <c r="M93" s="725" t="s">
        <v>21494</v>
      </c>
      <c r="N93" s="725">
        <v>1227102.5900000001</v>
      </c>
      <c r="O93" s="634" t="s">
        <v>21494</v>
      </c>
      <c r="P93" s="725">
        <v>3337857.63</v>
      </c>
      <c r="Q93" s="726">
        <v>4564960.22</v>
      </c>
      <c r="R93" s="635"/>
      <c r="S93" s="727"/>
      <c r="T93" s="636"/>
    </row>
    <row r="94" spans="1:20" s="630" customFormat="1" ht="30">
      <c r="A94" s="722">
        <v>678800</v>
      </c>
      <c r="B94" s="723" t="s">
        <v>197</v>
      </c>
      <c r="C94" s="723" t="s">
        <v>21499</v>
      </c>
      <c r="D94" s="723" t="s">
        <v>216</v>
      </c>
      <c r="E94" s="723" t="s">
        <v>21529</v>
      </c>
      <c r="F94" s="724" t="s">
        <v>2203</v>
      </c>
      <c r="G94" s="723" t="s">
        <v>2416</v>
      </c>
      <c r="H94" s="725">
        <f>J94+K94+L94</f>
        <v>16033618.379999999</v>
      </c>
      <c r="I94" s="725">
        <v>13148929.439999999</v>
      </c>
      <c r="J94" s="725">
        <v>13148929.439999999</v>
      </c>
      <c r="K94" s="725">
        <v>55895.839999999997</v>
      </c>
      <c r="L94" s="725">
        <v>2828793.1</v>
      </c>
      <c r="M94" s="725"/>
      <c r="N94" s="725">
        <v>1217780.549999998</v>
      </c>
      <c r="O94" s="634">
        <v>0</v>
      </c>
      <c r="P94" s="725">
        <v>244332.30999999971</v>
      </c>
      <c r="Q94" s="726">
        <f>SUM(N94+O94+P94)</f>
        <v>1462112.8599999975</v>
      </c>
      <c r="R94" s="635" t="s">
        <v>21537</v>
      </c>
      <c r="S94" s="727" t="s">
        <v>21538</v>
      </c>
      <c r="T94" s="636"/>
    </row>
    <row r="95" spans="1:20" s="630" customFormat="1" ht="45">
      <c r="A95" s="722">
        <v>678985</v>
      </c>
      <c r="B95" s="723" t="s">
        <v>49</v>
      </c>
      <c r="C95" s="723"/>
      <c r="D95" s="723" t="s">
        <v>35</v>
      </c>
      <c r="E95" s="723" t="s">
        <v>2116</v>
      </c>
      <c r="F95" s="724" t="s">
        <v>2209</v>
      </c>
      <c r="G95" s="728" t="s">
        <v>2210</v>
      </c>
      <c r="H95" s="725">
        <v>407945.84</v>
      </c>
      <c r="I95" s="725">
        <v>353628</v>
      </c>
      <c r="J95" s="725">
        <v>353628</v>
      </c>
      <c r="K95" s="725">
        <v>54317.84</v>
      </c>
      <c r="L95" s="725">
        <v>66915</v>
      </c>
      <c r="M95" s="725" t="s">
        <v>21494</v>
      </c>
      <c r="N95" s="725">
        <v>224811</v>
      </c>
      <c r="O95" s="634" t="s">
        <v>21494</v>
      </c>
      <c r="P95" s="725">
        <v>540687.43999999994</v>
      </c>
      <c r="Q95" s="726">
        <v>765498.44</v>
      </c>
      <c r="R95" s="635"/>
      <c r="S95" s="727"/>
      <c r="T95" s="636" t="s">
        <v>21539</v>
      </c>
    </row>
    <row r="96" spans="1:20" s="630" customFormat="1" ht="45">
      <c r="A96" s="722">
        <v>678988</v>
      </c>
      <c r="B96" s="723" t="s">
        <v>49</v>
      </c>
      <c r="C96" s="723"/>
      <c r="D96" s="723" t="s">
        <v>35</v>
      </c>
      <c r="E96" s="723" t="s">
        <v>2116</v>
      </c>
      <c r="F96" s="724" t="s">
        <v>2209</v>
      </c>
      <c r="G96" s="728" t="s">
        <v>2210</v>
      </c>
      <c r="H96" s="725">
        <v>1117787.1599999999</v>
      </c>
      <c r="I96" s="725">
        <v>911136.76</v>
      </c>
      <c r="J96" s="725">
        <v>911136.76</v>
      </c>
      <c r="K96" s="725">
        <v>206650.4</v>
      </c>
      <c r="L96" s="725">
        <v>175441</v>
      </c>
      <c r="M96" s="725" t="s">
        <v>21494</v>
      </c>
      <c r="N96" s="725">
        <v>89681.86</v>
      </c>
      <c r="O96" s="634">
        <v>4289</v>
      </c>
      <c r="P96" s="725">
        <v>920648.32</v>
      </c>
      <c r="Q96" s="726">
        <v>1014619.18</v>
      </c>
      <c r="R96" s="635"/>
      <c r="S96" s="727"/>
      <c r="T96" s="636" t="s">
        <v>21539</v>
      </c>
    </row>
    <row r="97" spans="1:24" s="630" customFormat="1" ht="45">
      <c r="A97" s="722">
        <v>679025</v>
      </c>
      <c r="B97" s="723" t="s">
        <v>50</v>
      </c>
      <c r="C97" s="723"/>
      <c r="D97" s="723" t="s">
        <v>35</v>
      </c>
      <c r="E97" s="723" t="s">
        <v>2116</v>
      </c>
      <c r="F97" s="724" t="s">
        <v>2209</v>
      </c>
      <c r="G97" s="728" t="s">
        <v>2210</v>
      </c>
      <c r="H97" s="725">
        <v>298631</v>
      </c>
      <c r="I97" s="725">
        <v>243073</v>
      </c>
      <c r="J97" s="725">
        <v>243073</v>
      </c>
      <c r="K97" s="725">
        <v>55558</v>
      </c>
      <c r="L97" s="725">
        <v>46884</v>
      </c>
      <c r="M97" s="725" t="s">
        <v>21494</v>
      </c>
      <c r="N97" s="725">
        <v>55818.83</v>
      </c>
      <c r="O97" s="634" t="s">
        <v>21494</v>
      </c>
      <c r="P97" s="725">
        <v>387677.87</v>
      </c>
      <c r="Q97" s="726">
        <v>443496.7</v>
      </c>
      <c r="R97" s="635"/>
      <c r="S97" s="727"/>
      <c r="T97" s="636"/>
    </row>
    <row r="98" spans="1:24" s="630" customFormat="1" ht="45">
      <c r="A98" s="722">
        <v>679026</v>
      </c>
      <c r="B98" s="723" t="s">
        <v>71</v>
      </c>
      <c r="C98" s="723"/>
      <c r="D98" s="723" t="s">
        <v>35</v>
      </c>
      <c r="E98" s="723" t="s">
        <v>2116</v>
      </c>
      <c r="F98" s="724" t="s">
        <v>2209</v>
      </c>
      <c r="G98" s="728" t="s">
        <v>2210</v>
      </c>
      <c r="H98" s="725">
        <v>590296</v>
      </c>
      <c r="I98" s="725">
        <v>483786</v>
      </c>
      <c r="J98" s="725">
        <v>483786</v>
      </c>
      <c r="K98" s="725">
        <v>106510</v>
      </c>
      <c r="L98" s="725">
        <v>93451</v>
      </c>
      <c r="M98" s="725" t="s">
        <v>21494</v>
      </c>
      <c r="N98" s="725">
        <v>114366.01</v>
      </c>
      <c r="O98" s="634" t="s">
        <v>21494</v>
      </c>
      <c r="P98" s="725">
        <v>828324.66</v>
      </c>
      <c r="Q98" s="726">
        <v>942690.67</v>
      </c>
      <c r="R98" s="635"/>
      <c r="S98" s="727"/>
      <c r="T98" s="636"/>
    </row>
    <row r="99" spans="1:24" s="630" customFormat="1" ht="75">
      <c r="A99" s="722">
        <v>679033</v>
      </c>
      <c r="B99" s="723" t="s">
        <v>50</v>
      </c>
      <c r="C99" s="723"/>
      <c r="D99" s="723" t="s">
        <v>35</v>
      </c>
      <c r="E99" s="723" t="s">
        <v>2116</v>
      </c>
      <c r="F99" s="724" t="s">
        <v>2209</v>
      </c>
      <c r="G99" s="728" t="s">
        <v>2210</v>
      </c>
      <c r="H99" s="725">
        <v>908942</v>
      </c>
      <c r="I99" s="725">
        <v>729040</v>
      </c>
      <c r="J99" s="725">
        <v>729040</v>
      </c>
      <c r="K99" s="725">
        <v>179902</v>
      </c>
      <c r="L99" s="725">
        <v>140628</v>
      </c>
      <c r="M99" s="725" t="s">
        <v>21494</v>
      </c>
      <c r="N99" s="725">
        <v>69214.89</v>
      </c>
      <c r="O99" s="634" t="s">
        <v>21494</v>
      </c>
      <c r="P99" s="725">
        <v>774072.08</v>
      </c>
      <c r="Q99" s="726">
        <v>843286.97</v>
      </c>
      <c r="R99" s="635"/>
      <c r="S99" s="727"/>
      <c r="T99" s="730" t="s">
        <v>21540</v>
      </c>
      <c r="U99" s="650"/>
      <c r="V99" s="650"/>
      <c r="W99" s="650"/>
      <c r="X99" s="651"/>
    </row>
    <row r="100" spans="1:24" s="630" customFormat="1" ht="75">
      <c r="A100" s="722">
        <v>679039</v>
      </c>
      <c r="B100" s="723" t="s">
        <v>84</v>
      </c>
      <c r="C100" s="723"/>
      <c r="D100" s="723" t="s">
        <v>35</v>
      </c>
      <c r="E100" s="723" t="s">
        <v>2118</v>
      </c>
      <c r="F100" s="724" t="s">
        <v>2209</v>
      </c>
      <c r="G100" s="728" t="s">
        <v>2210</v>
      </c>
      <c r="H100" s="725">
        <v>75586568.640000001</v>
      </c>
      <c r="I100" s="725">
        <v>73737224.579999998</v>
      </c>
      <c r="J100" s="725">
        <v>73737224.579999998</v>
      </c>
      <c r="K100" s="725">
        <v>1849344.06</v>
      </c>
      <c r="L100" s="725">
        <v>8534897</v>
      </c>
      <c r="M100" s="725" t="s">
        <v>21494</v>
      </c>
      <c r="N100" s="725">
        <v>1280396.6000000001</v>
      </c>
      <c r="O100" s="634" t="s">
        <v>21494</v>
      </c>
      <c r="P100" s="725">
        <v>3415757.42</v>
      </c>
      <c r="Q100" s="726">
        <v>4696154.0199999996</v>
      </c>
      <c r="R100" s="635"/>
      <c r="S100" s="727"/>
      <c r="T100" s="636" t="s">
        <v>21541</v>
      </c>
    </row>
    <row r="101" spans="1:24" s="630" customFormat="1" ht="45">
      <c r="A101" s="722">
        <v>679127</v>
      </c>
      <c r="B101" s="723" t="s">
        <v>50</v>
      </c>
      <c r="C101" s="723"/>
      <c r="D101" s="723" t="s">
        <v>35</v>
      </c>
      <c r="E101" s="723" t="s">
        <v>2116</v>
      </c>
      <c r="F101" s="724" t="s">
        <v>2209</v>
      </c>
      <c r="G101" s="728" t="s">
        <v>2210</v>
      </c>
      <c r="H101" s="725">
        <v>217162.81</v>
      </c>
      <c r="I101" s="725">
        <v>171152.23</v>
      </c>
      <c r="J101" s="725">
        <v>171152.23</v>
      </c>
      <c r="K101" s="725">
        <v>46010.58</v>
      </c>
      <c r="L101" s="725">
        <v>33340</v>
      </c>
      <c r="M101" s="725" t="s">
        <v>21494</v>
      </c>
      <c r="N101" s="725">
        <v>39197.46</v>
      </c>
      <c r="O101" s="634" t="s">
        <v>21494</v>
      </c>
      <c r="P101" s="725">
        <v>125266.97</v>
      </c>
      <c r="Q101" s="726">
        <v>164464.43</v>
      </c>
      <c r="R101" s="635"/>
      <c r="S101" s="727"/>
      <c r="T101" s="636" t="s">
        <v>21542</v>
      </c>
    </row>
    <row r="102" spans="1:24" s="630" customFormat="1" ht="45">
      <c r="A102" s="722">
        <v>679134</v>
      </c>
      <c r="B102" s="723" t="s">
        <v>62</v>
      </c>
      <c r="C102" s="723"/>
      <c r="D102" s="723" t="s">
        <v>35</v>
      </c>
      <c r="E102" s="723" t="s">
        <v>2116</v>
      </c>
      <c r="F102" s="724" t="s">
        <v>2209</v>
      </c>
      <c r="G102" s="728" t="s">
        <v>2210</v>
      </c>
      <c r="H102" s="725">
        <v>563557.15</v>
      </c>
      <c r="I102" s="725">
        <v>452956.93</v>
      </c>
      <c r="J102" s="725">
        <v>452956.93</v>
      </c>
      <c r="K102" s="725">
        <v>110600.22</v>
      </c>
      <c r="L102" s="725">
        <v>86724</v>
      </c>
      <c r="M102" s="725" t="s">
        <v>21494</v>
      </c>
      <c r="N102" s="725">
        <v>65918.070000000007</v>
      </c>
      <c r="O102" s="634" t="s">
        <v>21494</v>
      </c>
      <c r="P102" s="725">
        <v>461596.63</v>
      </c>
      <c r="Q102" s="726">
        <v>527514.69999999995</v>
      </c>
      <c r="R102" s="635"/>
      <c r="S102" s="727"/>
      <c r="T102" s="636"/>
    </row>
    <row r="103" spans="1:24" s="630" customFormat="1" ht="45">
      <c r="A103" s="722">
        <v>679149</v>
      </c>
      <c r="B103" s="723" t="s">
        <v>51</v>
      </c>
      <c r="C103" s="723"/>
      <c r="D103" s="723" t="s">
        <v>35</v>
      </c>
      <c r="E103" s="723" t="s">
        <v>2116</v>
      </c>
      <c r="F103" s="724" t="s">
        <v>2209</v>
      </c>
      <c r="G103" s="728" t="s">
        <v>2210</v>
      </c>
      <c r="H103" s="725">
        <v>157187</v>
      </c>
      <c r="I103" s="725">
        <v>129744</v>
      </c>
      <c r="J103" s="725">
        <v>129744</v>
      </c>
      <c r="K103" s="725">
        <v>27443</v>
      </c>
      <c r="L103" s="725">
        <v>25191</v>
      </c>
      <c r="M103" s="725" t="s">
        <v>21494</v>
      </c>
      <c r="N103" s="725">
        <v>29161.03</v>
      </c>
      <c r="O103" s="634" t="s">
        <v>21494</v>
      </c>
      <c r="P103" s="725">
        <v>64621.5</v>
      </c>
      <c r="Q103" s="726">
        <v>93782.53</v>
      </c>
      <c r="R103" s="635"/>
      <c r="S103" s="727"/>
      <c r="T103" s="636"/>
    </row>
    <row r="104" spans="1:24" s="630" customFormat="1" ht="45">
      <c r="A104" s="722">
        <v>679153</v>
      </c>
      <c r="B104" s="723" t="s">
        <v>62</v>
      </c>
      <c r="C104" s="723"/>
      <c r="D104" s="723" t="s">
        <v>35</v>
      </c>
      <c r="E104" s="723" t="s">
        <v>2116</v>
      </c>
      <c r="F104" s="724" t="s">
        <v>2209</v>
      </c>
      <c r="G104" s="728" t="s">
        <v>2210</v>
      </c>
      <c r="H104" s="725">
        <v>215184.01</v>
      </c>
      <c r="I104" s="725">
        <v>589335</v>
      </c>
      <c r="J104" s="725">
        <v>163846.51</v>
      </c>
      <c r="K104" s="725">
        <v>157153</v>
      </c>
      <c r="L104" s="725">
        <v>31068</v>
      </c>
      <c r="M104" s="725" t="s">
        <v>21494</v>
      </c>
      <c r="N104" s="725">
        <v>28410.65</v>
      </c>
      <c r="O104" s="634" t="s">
        <v>21494</v>
      </c>
      <c r="P104" s="725">
        <v>92105.95</v>
      </c>
      <c r="Q104" s="726">
        <v>120516.6</v>
      </c>
      <c r="R104" s="635"/>
      <c r="S104" s="727"/>
      <c r="T104" s="636"/>
    </row>
    <row r="105" spans="1:24" s="630" customFormat="1" ht="45">
      <c r="A105" s="722">
        <v>679457</v>
      </c>
      <c r="B105" s="723" t="s">
        <v>62</v>
      </c>
      <c r="C105" s="723"/>
      <c r="D105" s="723" t="s">
        <v>35</v>
      </c>
      <c r="E105" s="723" t="s">
        <v>2116</v>
      </c>
      <c r="F105" s="724" t="s">
        <v>2209</v>
      </c>
      <c r="G105" s="728" t="s">
        <v>2210</v>
      </c>
      <c r="H105" s="725">
        <v>746488</v>
      </c>
      <c r="I105" s="725">
        <v>589335</v>
      </c>
      <c r="J105" s="725">
        <v>589335</v>
      </c>
      <c r="K105" s="725">
        <v>157153</v>
      </c>
      <c r="L105" s="725">
        <v>115386</v>
      </c>
      <c r="M105" s="725" t="s">
        <v>21494</v>
      </c>
      <c r="N105" s="725">
        <v>97175.13</v>
      </c>
      <c r="O105" s="634" t="s">
        <v>21494</v>
      </c>
      <c r="P105" s="725">
        <v>522647.6</v>
      </c>
      <c r="Q105" s="726">
        <v>619822.73</v>
      </c>
      <c r="R105" s="635"/>
      <c r="S105" s="727"/>
      <c r="T105" s="636"/>
    </row>
    <row r="106" spans="1:24" s="630" customFormat="1" ht="45">
      <c r="A106" s="722">
        <v>679458</v>
      </c>
      <c r="B106" s="723" t="s">
        <v>50</v>
      </c>
      <c r="C106" s="723"/>
      <c r="D106" s="723" t="s">
        <v>35</v>
      </c>
      <c r="E106" s="723" t="s">
        <v>2116</v>
      </c>
      <c r="F106" s="724" t="s">
        <v>2209</v>
      </c>
      <c r="G106" s="728" t="s">
        <v>2210</v>
      </c>
      <c r="H106" s="725">
        <v>593918</v>
      </c>
      <c r="I106" s="725">
        <v>498436</v>
      </c>
      <c r="J106" s="725">
        <v>498436</v>
      </c>
      <c r="K106" s="725">
        <v>95482</v>
      </c>
      <c r="L106" s="725">
        <v>95421</v>
      </c>
      <c r="M106" s="725" t="s">
        <v>21494</v>
      </c>
      <c r="N106" s="725">
        <v>51373.3</v>
      </c>
      <c r="O106" s="634" t="s">
        <v>21494</v>
      </c>
      <c r="P106" s="725">
        <v>433201.44</v>
      </c>
      <c r="Q106" s="726">
        <v>484574.74</v>
      </c>
      <c r="R106" s="635"/>
      <c r="S106" s="727"/>
      <c r="T106" s="636"/>
    </row>
    <row r="107" spans="1:24" s="630" customFormat="1" ht="30">
      <c r="A107" s="722">
        <v>679780</v>
      </c>
      <c r="B107" s="723" t="s">
        <v>104</v>
      </c>
      <c r="C107" s="723"/>
      <c r="D107" s="723" t="s">
        <v>35</v>
      </c>
      <c r="E107" s="723" t="s">
        <v>2118</v>
      </c>
      <c r="F107" s="724" t="s">
        <v>2209</v>
      </c>
      <c r="G107" s="728" t="s">
        <v>2210</v>
      </c>
      <c r="H107" s="725">
        <v>21886903</v>
      </c>
      <c r="I107" s="725">
        <v>20710527</v>
      </c>
      <c r="J107" s="725">
        <v>20710527</v>
      </c>
      <c r="K107" s="725">
        <v>1176376</v>
      </c>
      <c r="L107" s="725">
        <v>3212958</v>
      </c>
      <c r="M107" s="725" t="s">
        <v>21494</v>
      </c>
      <c r="N107" s="725">
        <v>1018351.15</v>
      </c>
      <c r="O107" s="634" t="s">
        <v>21494</v>
      </c>
      <c r="P107" s="725">
        <v>7358956.9199999999</v>
      </c>
      <c r="Q107" s="726">
        <v>8377308.0700000003</v>
      </c>
      <c r="R107" s="635"/>
      <c r="S107" s="727"/>
      <c r="T107" s="636"/>
    </row>
    <row r="108" spans="1:24" s="630" customFormat="1" ht="45">
      <c r="A108" s="722">
        <v>681672</v>
      </c>
      <c r="B108" s="723" t="s">
        <v>73</v>
      </c>
      <c r="C108" s="723"/>
      <c r="D108" s="723" t="s">
        <v>46</v>
      </c>
      <c r="E108" s="723" t="s">
        <v>2113</v>
      </c>
      <c r="F108" s="724" t="s">
        <v>2209</v>
      </c>
      <c r="G108" s="728" t="s">
        <v>2210</v>
      </c>
      <c r="H108" s="725">
        <v>216367</v>
      </c>
      <c r="I108" s="725">
        <v>214124</v>
      </c>
      <c r="J108" s="725">
        <v>214124</v>
      </c>
      <c r="K108" s="725">
        <v>2243</v>
      </c>
      <c r="L108" s="725">
        <v>26175</v>
      </c>
      <c r="M108" s="725" t="s">
        <v>21494</v>
      </c>
      <c r="N108" s="725">
        <v>382983.33</v>
      </c>
      <c r="O108" s="634" t="s">
        <v>21494</v>
      </c>
      <c r="P108" s="725">
        <v>485271.97</v>
      </c>
      <c r="Q108" s="726">
        <v>868255.3</v>
      </c>
      <c r="R108" s="635"/>
      <c r="S108" s="727"/>
      <c r="T108" s="636"/>
    </row>
    <row r="109" spans="1:24" s="630" customFormat="1" ht="45">
      <c r="A109" s="722">
        <v>682028</v>
      </c>
      <c r="B109" s="723" t="s">
        <v>50</v>
      </c>
      <c r="C109" s="723"/>
      <c r="D109" s="723" t="s">
        <v>35</v>
      </c>
      <c r="E109" s="723" t="s">
        <v>2116</v>
      </c>
      <c r="F109" s="724" t="s">
        <v>2209</v>
      </c>
      <c r="G109" s="728" t="s">
        <v>2210</v>
      </c>
      <c r="H109" s="725">
        <v>537125.30000000005</v>
      </c>
      <c r="I109" s="725">
        <v>65944</v>
      </c>
      <c r="J109" s="725">
        <v>431381.68</v>
      </c>
      <c r="K109" s="725">
        <v>11661</v>
      </c>
      <c r="L109" s="725">
        <v>83822</v>
      </c>
      <c r="M109" s="725" t="s">
        <v>21494</v>
      </c>
      <c r="N109" s="725">
        <v>99485.03</v>
      </c>
      <c r="O109" s="634" t="s">
        <v>21494</v>
      </c>
      <c r="P109" s="725">
        <v>377347.34</v>
      </c>
      <c r="Q109" s="726">
        <v>476832.37</v>
      </c>
      <c r="R109" s="635"/>
      <c r="S109" s="727"/>
      <c r="T109" s="636"/>
    </row>
    <row r="110" spans="1:24" s="630" customFormat="1" ht="45">
      <c r="A110" s="722">
        <v>682031</v>
      </c>
      <c r="B110" s="723" t="s">
        <v>50</v>
      </c>
      <c r="C110" s="723"/>
      <c r="D110" s="723" t="s">
        <v>35</v>
      </c>
      <c r="E110" s="723" t="s">
        <v>2116</v>
      </c>
      <c r="F110" s="724" t="s">
        <v>2209</v>
      </c>
      <c r="G110" s="728" t="s">
        <v>2210</v>
      </c>
      <c r="H110" s="725">
        <v>625198</v>
      </c>
      <c r="I110" s="725">
        <v>516951</v>
      </c>
      <c r="J110" s="725">
        <v>516951</v>
      </c>
      <c r="K110" s="725">
        <v>108247</v>
      </c>
      <c r="L110" s="725">
        <v>94044</v>
      </c>
      <c r="M110" s="725" t="s">
        <v>21494</v>
      </c>
      <c r="N110" s="725">
        <v>140556.79</v>
      </c>
      <c r="O110" s="634" t="s">
        <v>21494</v>
      </c>
      <c r="P110" s="725">
        <v>147624.06</v>
      </c>
      <c r="Q110" s="726">
        <v>288180.84999999998</v>
      </c>
      <c r="R110" s="635"/>
      <c r="S110" s="727"/>
      <c r="T110" s="636"/>
    </row>
    <row r="111" spans="1:24" s="630" customFormat="1" ht="30">
      <c r="A111" s="637">
        <v>682121</v>
      </c>
      <c r="B111" s="638" t="s">
        <v>119</v>
      </c>
      <c r="C111" s="638"/>
      <c r="D111" s="638" t="s">
        <v>33</v>
      </c>
      <c r="E111" s="638" t="s">
        <v>2115</v>
      </c>
      <c r="F111" s="640" t="s">
        <v>2209</v>
      </c>
      <c r="G111" s="649" t="s">
        <v>2210</v>
      </c>
      <c r="H111" s="634">
        <v>82726096.379999995</v>
      </c>
      <c r="I111" s="634">
        <v>82726096.379999995</v>
      </c>
      <c r="J111" s="634">
        <v>82726096.379999995</v>
      </c>
      <c r="K111" s="634" t="s">
        <v>21494</v>
      </c>
      <c r="L111" s="634">
        <v>11520000</v>
      </c>
      <c r="M111" s="634" t="s">
        <v>21494</v>
      </c>
      <c r="N111" s="634">
        <v>4521650.9000000004</v>
      </c>
      <c r="O111" s="634" t="s">
        <v>21494</v>
      </c>
      <c r="P111" s="634">
        <v>4685732.2300000004</v>
      </c>
      <c r="Q111" s="726">
        <v>9207383.1300000008</v>
      </c>
      <c r="R111" s="638"/>
      <c r="S111" s="638"/>
      <c r="T111" s="636"/>
    </row>
    <row r="112" spans="1:24" s="630" customFormat="1" ht="45">
      <c r="A112" s="722">
        <v>682135</v>
      </c>
      <c r="B112" s="723" t="s">
        <v>50</v>
      </c>
      <c r="C112" s="723"/>
      <c r="D112" s="723" t="s">
        <v>35</v>
      </c>
      <c r="E112" s="723" t="s">
        <v>2116</v>
      </c>
      <c r="F112" s="724" t="s">
        <v>2209</v>
      </c>
      <c r="G112" s="728" t="s">
        <v>2210</v>
      </c>
      <c r="H112" s="725">
        <v>693780.53</v>
      </c>
      <c r="I112" s="725">
        <v>573047.24</v>
      </c>
      <c r="J112" s="725">
        <v>577000.79</v>
      </c>
      <c r="K112" s="725">
        <v>136182.31</v>
      </c>
      <c r="L112" s="725">
        <v>109859</v>
      </c>
      <c r="M112" s="725" t="s">
        <v>21494</v>
      </c>
      <c r="N112" s="725">
        <v>80174.100000000006</v>
      </c>
      <c r="O112" s="634" t="s">
        <v>21494</v>
      </c>
      <c r="P112" s="725">
        <v>512202.6</v>
      </c>
      <c r="Q112" s="726">
        <v>592376.69999999995</v>
      </c>
      <c r="R112" s="635"/>
      <c r="S112" s="727"/>
      <c r="T112" s="636"/>
    </row>
    <row r="113" spans="1:20" s="630" customFormat="1" ht="45">
      <c r="A113" s="722">
        <v>682136</v>
      </c>
      <c r="B113" s="723" t="s">
        <v>49</v>
      </c>
      <c r="C113" s="723"/>
      <c r="D113" s="723" t="s">
        <v>35</v>
      </c>
      <c r="E113" s="723" t="s">
        <v>2116</v>
      </c>
      <c r="F113" s="724" t="s">
        <v>2209</v>
      </c>
      <c r="G113" s="728" t="s">
        <v>2210</v>
      </c>
      <c r="H113" s="725">
        <v>565605</v>
      </c>
      <c r="I113" s="725">
        <v>469650.95</v>
      </c>
      <c r="J113" s="725">
        <v>469650.95</v>
      </c>
      <c r="K113" s="725">
        <v>95954.05</v>
      </c>
      <c r="L113" s="725">
        <v>90260</v>
      </c>
      <c r="M113" s="725" t="s">
        <v>21494</v>
      </c>
      <c r="N113" s="725">
        <v>142509.24</v>
      </c>
      <c r="O113" s="634" t="s">
        <v>21494</v>
      </c>
      <c r="P113" s="725">
        <v>488551.24</v>
      </c>
      <c r="Q113" s="726">
        <v>631060.47999999998</v>
      </c>
      <c r="R113" s="635"/>
      <c r="S113" s="727"/>
      <c r="T113" s="636"/>
    </row>
    <row r="114" spans="1:20" s="630" customFormat="1" ht="45">
      <c r="A114" s="722">
        <v>682172</v>
      </c>
      <c r="B114" s="723" t="s">
        <v>50</v>
      </c>
      <c r="C114" s="723"/>
      <c r="D114" s="723" t="s">
        <v>35</v>
      </c>
      <c r="E114" s="723" t="s">
        <v>2116</v>
      </c>
      <c r="F114" s="724" t="s">
        <v>2209</v>
      </c>
      <c r="G114" s="728" t="s">
        <v>2210</v>
      </c>
      <c r="H114" s="725">
        <v>266071.34999999998</v>
      </c>
      <c r="I114" s="725">
        <v>516951</v>
      </c>
      <c r="J114" s="725">
        <v>208400</v>
      </c>
      <c r="K114" s="725">
        <v>108247</v>
      </c>
      <c r="L114" s="725">
        <v>40930</v>
      </c>
      <c r="M114" s="725" t="s">
        <v>21494</v>
      </c>
      <c r="N114" s="725">
        <v>116501.33</v>
      </c>
      <c r="O114" s="634" t="s">
        <v>21494</v>
      </c>
      <c r="P114" s="725">
        <v>297317.73</v>
      </c>
      <c r="Q114" s="726">
        <v>413819.06</v>
      </c>
      <c r="R114" s="635"/>
      <c r="S114" s="727"/>
      <c r="T114" s="636"/>
    </row>
    <row r="115" spans="1:20" s="630" customFormat="1" ht="45">
      <c r="A115" s="722">
        <v>682178</v>
      </c>
      <c r="B115" s="723" t="s">
        <v>62</v>
      </c>
      <c r="C115" s="723"/>
      <c r="D115" s="723" t="s">
        <v>35</v>
      </c>
      <c r="E115" s="723" t="s">
        <v>2116</v>
      </c>
      <c r="F115" s="724" t="s">
        <v>2209</v>
      </c>
      <c r="G115" s="728" t="s">
        <v>2210</v>
      </c>
      <c r="H115" s="725">
        <v>262290.31</v>
      </c>
      <c r="I115" s="725">
        <v>208544.25</v>
      </c>
      <c r="J115" s="725">
        <v>208544.25</v>
      </c>
      <c r="K115" s="725">
        <v>53746.06</v>
      </c>
      <c r="L115" s="725">
        <v>40949</v>
      </c>
      <c r="M115" s="725" t="s">
        <v>21494</v>
      </c>
      <c r="N115" s="725">
        <v>86535.03</v>
      </c>
      <c r="O115" s="634" t="s">
        <v>21494</v>
      </c>
      <c r="P115" s="725">
        <v>142850.31</v>
      </c>
      <c r="Q115" s="726">
        <v>229385.34</v>
      </c>
      <c r="R115" s="635"/>
      <c r="S115" s="727"/>
      <c r="T115" s="636"/>
    </row>
    <row r="116" spans="1:20" s="630" customFormat="1" ht="45">
      <c r="A116" s="722">
        <v>682180</v>
      </c>
      <c r="B116" s="723" t="s">
        <v>50</v>
      </c>
      <c r="C116" s="723"/>
      <c r="D116" s="723" t="s">
        <v>35</v>
      </c>
      <c r="E116" s="723" t="s">
        <v>2116</v>
      </c>
      <c r="F116" s="724" t="s">
        <v>2209</v>
      </c>
      <c r="G116" s="728" t="s">
        <v>2210</v>
      </c>
      <c r="H116" s="725">
        <v>54402</v>
      </c>
      <c r="I116" s="725">
        <v>431381.68</v>
      </c>
      <c r="J116" s="725">
        <v>43374</v>
      </c>
      <c r="K116" s="725">
        <v>105743.62</v>
      </c>
      <c r="L116" s="725">
        <v>8414</v>
      </c>
      <c r="M116" s="725" t="s">
        <v>21494</v>
      </c>
      <c r="N116" s="725">
        <v>38779.949999999997</v>
      </c>
      <c r="O116" s="634" t="s">
        <v>21494</v>
      </c>
      <c r="P116" s="725">
        <v>89758.29</v>
      </c>
      <c r="Q116" s="726">
        <v>128538.24000000001</v>
      </c>
      <c r="R116" s="635"/>
      <c r="S116" s="727"/>
      <c r="T116" s="636"/>
    </row>
    <row r="117" spans="1:20" s="630" customFormat="1" ht="45">
      <c r="A117" s="722">
        <v>682210</v>
      </c>
      <c r="B117" s="723" t="s">
        <v>51</v>
      </c>
      <c r="C117" s="723"/>
      <c r="D117" s="723" t="s">
        <v>35</v>
      </c>
      <c r="E117" s="723" t="s">
        <v>2116</v>
      </c>
      <c r="F117" s="724" t="s">
        <v>2209</v>
      </c>
      <c r="G117" s="728" t="s">
        <v>2210</v>
      </c>
      <c r="H117" s="725">
        <v>239847.61</v>
      </c>
      <c r="I117" s="725">
        <v>198050.74</v>
      </c>
      <c r="J117" s="725">
        <v>198050.74</v>
      </c>
      <c r="K117" s="725">
        <v>41796.870000000003</v>
      </c>
      <c r="L117" s="725">
        <v>38248</v>
      </c>
      <c r="M117" s="725" t="s">
        <v>21494</v>
      </c>
      <c r="N117" s="725">
        <v>43558.98</v>
      </c>
      <c r="O117" s="634" t="s">
        <v>21494</v>
      </c>
      <c r="P117" s="725">
        <v>172098.59</v>
      </c>
      <c r="Q117" s="726">
        <v>215657.57</v>
      </c>
      <c r="R117" s="635"/>
      <c r="S117" s="727"/>
      <c r="T117" s="636"/>
    </row>
    <row r="118" spans="1:20" s="630" customFormat="1" ht="45">
      <c r="A118" s="722">
        <v>682228</v>
      </c>
      <c r="B118" s="723" t="s">
        <v>51</v>
      </c>
      <c r="C118" s="723"/>
      <c r="D118" s="723" t="s">
        <v>35</v>
      </c>
      <c r="E118" s="723" t="s">
        <v>2116</v>
      </c>
      <c r="F118" s="724" t="s">
        <v>2209</v>
      </c>
      <c r="G118" s="728" t="s">
        <v>2210</v>
      </c>
      <c r="H118" s="725">
        <v>952661.42</v>
      </c>
      <c r="I118" s="725">
        <v>775779</v>
      </c>
      <c r="J118" s="725">
        <v>775779</v>
      </c>
      <c r="K118" s="725">
        <v>176882.42</v>
      </c>
      <c r="L118" s="725">
        <v>150784</v>
      </c>
      <c r="M118" s="725" t="s">
        <v>21494</v>
      </c>
      <c r="N118" s="725">
        <v>218822.5</v>
      </c>
      <c r="O118" s="634" t="s">
        <v>21494</v>
      </c>
      <c r="P118" s="725">
        <v>475456.94</v>
      </c>
      <c r="Q118" s="726">
        <v>694279.44</v>
      </c>
      <c r="R118" s="635"/>
      <c r="S118" s="727"/>
      <c r="T118" s="636"/>
    </row>
    <row r="119" spans="1:20" s="630" customFormat="1" ht="45">
      <c r="A119" s="722">
        <v>682324</v>
      </c>
      <c r="B119" s="723" t="s">
        <v>50</v>
      </c>
      <c r="C119" s="723"/>
      <c r="D119" s="723" t="s">
        <v>35</v>
      </c>
      <c r="E119" s="723" t="s">
        <v>2116</v>
      </c>
      <c r="F119" s="724" t="s">
        <v>2209</v>
      </c>
      <c r="G119" s="728" t="s">
        <v>2210</v>
      </c>
      <c r="H119" s="725">
        <v>709229.55</v>
      </c>
      <c r="I119" s="725">
        <v>573047.24</v>
      </c>
      <c r="J119" s="725">
        <v>573047.24</v>
      </c>
      <c r="K119" s="725">
        <v>136182.31</v>
      </c>
      <c r="L119" s="725">
        <v>110616</v>
      </c>
      <c r="M119" s="725" t="s">
        <v>21494</v>
      </c>
      <c r="N119" s="725">
        <v>80482.12</v>
      </c>
      <c r="O119" s="634" t="s">
        <v>21494</v>
      </c>
      <c r="P119" s="725">
        <v>664335.19999999995</v>
      </c>
      <c r="Q119" s="726">
        <v>744817.32</v>
      </c>
      <c r="R119" s="635"/>
      <c r="S119" s="727"/>
      <c r="T119" s="636"/>
    </row>
    <row r="120" spans="1:20" s="630" customFormat="1" ht="30">
      <c r="A120" s="644">
        <v>682328</v>
      </c>
      <c r="B120" s="638" t="s">
        <v>234</v>
      </c>
      <c r="C120" s="638" t="s">
        <v>21499</v>
      </c>
      <c r="D120" s="638" t="s">
        <v>33</v>
      </c>
      <c r="E120" s="638" t="s">
        <v>33</v>
      </c>
      <c r="F120" s="640" t="s">
        <v>2203</v>
      </c>
      <c r="G120" s="723" t="s">
        <v>2204</v>
      </c>
      <c r="H120" s="634">
        <f>J120+L120</f>
        <v>2905296.08</v>
      </c>
      <c r="I120" s="634">
        <v>2637502.7400000002</v>
      </c>
      <c r="J120" s="634">
        <v>2637502.7400000002</v>
      </c>
      <c r="K120" s="634">
        <v>0</v>
      </c>
      <c r="L120" s="634">
        <v>267793.34000000003</v>
      </c>
      <c r="M120" s="634">
        <v>0</v>
      </c>
      <c r="N120" s="725">
        <v>2712040.26</v>
      </c>
      <c r="O120" s="634">
        <v>15305049.390000001</v>
      </c>
      <c r="P120" s="725">
        <v>14826874.560000001</v>
      </c>
      <c r="Q120" s="726">
        <f>SUM(N120+O120+P120)</f>
        <v>32843964.210000001</v>
      </c>
      <c r="R120" s="635" t="s">
        <v>21543</v>
      </c>
      <c r="S120" s="642" t="s">
        <v>21544</v>
      </c>
      <c r="T120" s="636"/>
    </row>
    <row r="121" spans="1:20" s="630" customFormat="1" ht="45">
      <c r="A121" s="722">
        <v>682373</v>
      </c>
      <c r="B121" s="723" t="s">
        <v>50</v>
      </c>
      <c r="C121" s="723"/>
      <c r="D121" s="723" t="s">
        <v>35</v>
      </c>
      <c r="E121" s="723" t="s">
        <v>2116</v>
      </c>
      <c r="F121" s="724" t="s">
        <v>2209</v>
      </c>
      <c r="G121" s="728" t="s">
        <v>2210</v>
      </c>
      <c r="H121" s="725">
        <v>77605</v>
      </c>
      <c r="I121" s="725">
        <v>20584</v>
      </c>
      <c r="J121" s="725">
        <v>65944</v>
      </c>
      <c r="K121" s="725">
        <v>4995</v>
      </c>
      <c r="L121" s="725">
        <v>12740</v>
      </c>
      <c r="M121" s="725" t="s">
        <v>21494</v>
      </c>
      <c r="N121" s="725">
        <v>22732.55</v>
      </c>
      <c r="O121" s="634" t="s">
        <v>21494</v>
      </c>
      <c r="P121" s="725">
        <v>56953.82</v>
      </c>
      <c r="Q121" s="726">
        <v>79686.37</v>
      </c>
      <c r="R121" s="635"/>
      <c r="S121" s="727"/>
      <c r="T121" s="636"/>
    </row>
    <row r="122" spans="1:20" s="630" customFormat="1">
      <c r="A122" s="1283">
        <v>682645</v>
      </c>
      <c r="B122" s="1284" t="s">
        <v>169</v>
      </c>
      <c r="C122" s="1284"/>
      <c r="D122" s="1284" t="s">
        <v>33</v>
      </c>
      <c r="E122" s="723" t="s">
        <v>33</v>
      </c>
      <c r="F122" s="724" t="s">
        <v>2209</v>
      </c>
      <c r="G122" s="1286" t="s">
        <v>2210</v>
      </c>
      <c r="H122" s="1287">
        <v>8292124.9500000002</v>
      </c>
      <c r="I122" s="1287">
        <v>8292124.9500000002</v>
      </c>
      <c r="J122" s="1287">
        <v>8292124.9500000002</v>
      </c>
      <c r="K122" s="1287" t="s">
        <v>21494</v>
      </c>
      <c r="L122" s="1287">
        <v>1605121.68</v>
      </c>
      <c r="M122" s="1287">
        <v>90637.5</v>
      </c>
      <c r="N122" s="1287">
        <v>2435755.36</v>
      </c>
      <c r="O122" s="1287">
        <v>1551782.29</v>
      </c>
      <c r="P122" s="1287">
        <v>113432.08</v>
      </c>
      <c r="Q122" s="726">
        <f>SUM(N122+O122+P122)</f>
        <v>4100969.73</v>
      </c>
      <c r="R122" s="1284"/>
      <c r="S122" s="1284"/>
      <c r="T122" s="636"/>
    </row>
    <row r="123" spans="1:20" s="630" customFormat="1" ht="165">
      <c r="A123" s="722">
        <v>682834</v>
      </c>
      <c r="B123" s="723" t="s">
        <v>1026</v>
      </c>
      <c r="C123" s="731" t="s">
        <v>21545</v>
      </c>
      <c r="D123" s="723" t="s">
        <v>2135</v>
      </c>
      <c r="E123" s="723" t="s">
        <v>33</v>
      </c>
      <c r="F123" s="724" t="s">
        <v>2209</v>
      </c>
      <c r="G123" s="723" t="s">
        <v>2210</v>
      </c>
      <c r="H123" s="725">
        <f>J123+L123+M123</f>
        <v>78862691.849999994</v>
      </c>
      <c r="I123" s="725">
        <v>-24526745.940000001</v>
      </c>
      <c r="J123" s="725">
        <v>36917509.579999998</v>
      </c>
      <c r="K123" s="725">
        <v>0</v>
      </c>
      <c r="L123" s="725">
        <v>6435349.9100000001</v>
      </c>
      <c r="M123" s="725">
        <v>35509832.359999999</v>
      </c>
      <c r="N123" s="725">
        <v>3810069.75999999</v>
      </c>
      <c r="O123" s="725">
        <v>2229261.0999999996</v>
      </c>
      <c r="P123" s="725">
        <v>271586.28999999899</v>
      </c>
      <c r="Q123" s="726">
        <f>SUM(N123+O123+P123)</f>
        <v>6310917.1499999892</v>
      </c>
      <c r="R123" s="635" t="s">
        <v>21546</v>
      </c>
      <c r="S123" s="732" t="s">
        <v>21547</v>
      </c>
      <c r="T123" s="636"/>
    </row>
    <row r="124" spans="1:20" s="630" customFormat="1" ht="45">
      <c r="A124" s="722">
        <v>682865</v>
      </c>
      <c r="B124" s="723" t="s">
        <v>50</v>
      </c>
      <c r="C124" s="723"/>
      <c r="D124" s="723" t="s">
        <v>35</v>
      </c>
      <c r="E124" s="723" t="s">
        <v>2116</v>
      </c>
      <c r="F124" s="724" t="s">
        <v>2209</v>
      </c>
      <c r="G124" s="728" t="s">
        <v>2210</v>
      </c>
      <c r="H124" s="725">
        <v>91831</v>
      </c>
      <c r="I124" s="725">
        <v>250906</v>
      </c>
      <c r="J124" s="725">
        <v>70683</v>
      </c>
      <c r="K124" s="725">
        <v>68700</v>
      </c>
      <c r="L124" s="725">
        <v>13377</v>
      </c>
      <c r="M124" s="725" t="s">
        <v>21494</v>
      </c>
      <c r="N124" s="725">
        <v>48493.26</v>
      </c>
      <c r="O124" s="634" t="s">
        <v>21494</v>
      </c>
      <c r="P124" s="725">
        <v>94910.87</v>
      </c>
      <c r="Q124" s="726">
        <v>143404.13</v>
      </c>
      <c r="R124" s="635"/>
      <c r="S124" s="727"/>
      <c r="T124" s="636"/>
    </row>
    <row r="125" spans="1:20" s="630" customFormat="1" ht="45">
      <c r="A125" s="722">
        <v>682870</v>
      </c>
      <c r="B125" s="723" t="s">
        <v>50</v>
      </c>
      <c r="C125" s="723"/>
      <c r="D125" s="723" t="s">
        <v>35</v>
      </c>
      <c r="E125" s="723" t="s">
        <v>2116</v>
      </c>
      <c r="F125" s="724" t="s">
        <v>2209</v>
      </c>
      <c r="G125" s="728" t="s">
        <v>2210</v>
      </c>
      <c r="H125" s="725">
        <v>103412.77</v>
      </c>
      <c r="I125" s="725">
        <v>85921.77</v>
      </c>
      <c r="J125" s="725">
        <v>85921.77</v>
      </c>
      <c r="K125" s="725">
        <v>17491</v>
      </c>
      <c r="L125" s="725">
        <v>16717</v>
      </c>
      <c r="M125" s="725" t="s">
        <v>21494</v>
      </c>
      <c r="N125" s="725">
        <v>35944.33</v>
      </c>
      <c r="O125" s="634" t="s">
        <v>21494</v>
      </c>
      <c r="P125" s="725">
        <v>109637.54</v>
      </c>
      <c r="Q125" s="726">
        <v>145581.87</v>
      </c>
      <c r="R125" s="635"/>
      <c r="S125" s="727"/>
      <c r="T125" s="636"/>
    </row>
    <row r="126" spans="1:20" s="630" customFormat="1" ht="45">
      <c r="A126" s="722">
        <v>682882</v>
      </c>
      <c r="B126" s="723" t="s">
        <v>50</v>
      </c>
      <c r="C126" s="723"/>
      <c r="D126" s="723" t="s">
        <v>35</v>
      </c>
      <c r="E126" s="723" t="s">
        <v>2116</v>
      </c>
      <c r="F126" s="724" t="s">
        <v>2209</v>
      </c>
      <c r="G126" s="728" t="s">
        <v>2210</v>
      </c>
      <c r="H126" s="725">
        <v>659039.4</v>
      </c>
      <c r="I126" s="725">
        <v>70683</v>
      </c>
      <c r="J126" s="725">
        <v>545661.24</v>
      </c>
      <c r="K126" s="725">
        <v>21148</v>
      </c>
      <c r="L126" s="725">
        <v>104353</v>
      </c>
      <c r="M126" s="725" t="s">
        <v>21494</v>
      </c>
      <c r="N126" s="725">
        <v>65730.97</v>
      </c>
      <c r="O126" s="634" t="s">
        <v>21494</v>
      </c>
      <c r="P126" s="725">
        <v>500085.92</v>
      </c>
      <c r="Q126" s="726">
        <v>565816.89</v>
      </c>
      <c r="R126" s="635"/>
      <c r="S126" s="727"/>
      <c r="T126" s="636"/>
    </row>
    <row r="127" spans="1:20" s="630" customFormat="1" ht="45">
      <c r="A127" s="722">
        <v>682890</v>
      </c>
      <c r="B127" s="723" t="s">
        <v>62</v>
      </c>
      <c r="C127" s="723"/>
      <c r="D127" s="723" t="s">
        <v>35</v>
      </c>
      <c r="E127" s="723" t="s">
        <v>2116</v>
      </c>
      <c r="F127" s="724" t="s">
        <v>2209</v>
      </c>
      <c r="G127" s="728" t="s">
        <v>2210</v>
      </c>
      <c r="H127" s="725">
        <v>612378.63</v>
      </c>
      <c r="I127" s="725">
        <v>510067.96</v>
      </c>
      <c r="J127" s="725">
        <v>510067.96</v>
      </c>
      <c r="K127" s="725">
        <v>102310.67</v>
      </c>
      <c r="L127" s="725">
        <v>98276</v>
      </c>
      <c r="M127" s="725" t="s">
        <v>21494</v>
      </c>
      <c r="N127" s="725">
        <v>76914.95</v>
      </c>
      <c r="O127" s="634" t="s">
        <v>21494</v>
      </c>
      <c r="P127" s="725">
        <v>584279.64</v>
      </c>
      <c r="Q127" s="726">
        <v>661194.59</v>
      </c>
      <c r="R127" s="635"/>
      <c r="S127" s="727"/>
      <c r="T127" s="636"/>
    </row>
    <row r="128" spans="1:20" s="630" customFormat="1" ht="45">
      <c r="A128" s="722">
        <v>682898</v>
      </c>
      <c r="B128" s="723" t="s">
        <v>50</v>
      </c>
      <c r="C128" s="723"/>
      <c r="D128" s="723" t="s">
        <v>35</v>
      </c>
      <c r="E128" s="723" t="s">
        <v>2116</v>
      </c>
      <c r="F128" s="724" t="s">
        <v>2209</v>
      </c>
      <c r="G128" s="728" t="s">
        <v>2210</v>
      </c>
      <c r="H128" s="725">
        <v>744027.12</v>
      </c>
      <c r="I128" s="725">
        <v>208400</v>
      </c>
      <c r="J128" s="725">
        <v>635326.93000000005</v>
      </c>
      <c r="K128" s="725">
        <v>57671.35</v>
      </c>
      <c r="L128" s="725">
        <v>120284</v>
      </c>
      <c r="M128" s="725" t="s">
        <v>21494</v>
      </c>
      <c r="N128" s="725">
        <v>118177.78</v>
      </c>
      <c r="O128" s="634">
        <v>4289</v>
      </c>
      <c r="P128" s="725">
        <v>816959.08</v>
      </c>
      <c r="Q128" s="726">
        <v>939425.86</v>
      </c>
      <c r="R128" s="635"/>
      <c r="S128" s="727"/>
      <c r="T128" s="636"/>
    </row>
    <row r="129" spans="1:20" s="630" customFormat="1" ht="45">
      <c r="A129" s="722">
        <v>682910</v>
      </c>
      <c r="B129" s="723" t="s">
        <v>50</v>
      </c>
      <c r="C129" s="723"/>
      <c r="D129" s="723" t="s">
        <v>35</v>
      </c>
      <c r="E129" s="723" t="s">
        <v>2116</v>
      </c>
      <c r="F129" s="724" t="s">
        <v>2209</v>
      </c>
      <c r="G129" s="728" t="s">
        <v>2210</v>
      </c>
      <c r="H129" s="725">
        <v>622823</v>
      </c>
      <c r="I129" s="725">
        <v>443331</v>
      </c>
      <c r="J129" s="725">
        <v>517156</v>
      </c>
      <c r="K129" s="725">
        <v>98484</v>
      </c>
      <c r="L129" s="725">
        <v>99229</v>
      </c>
      <c r="M129" s="725" t="s">
        <v>21494</v>
      </c>
      <c r="N129" s="725">
        <v>56103.43</v>
      </c>
      <c r="O129" s="634">
        <v>4289</v>
      </c>
      <c r="P129" s="725">
        <v>568820.71</v>
      </c>
      <c r="Q129" s="726">
        <v>629213.14</v>
      </c>
      <c r="R129" s="635"/>
      <c r="S129" s="727"/>
      <c r="T129" s="636"/>
    </row>
    <row r="130" spans="1:20" s="630" customFormat="1" ht="30">
      <c r="A130" s="637">
        <v>684920</v>
      </c>
      <c r="B130" s="638" t="s">
        <v>110</v>
      </c>
      <c r="C130" s="638"/>
      <c r="D130" s="638" t="s">
        <v>33</v>
      </c>
      <c r="E130" s="638" t="s">
        <v>2115</v>
      </c>
      <c r="F130" s="640" t="s">
        <v>2209</v>
      </c>
      <c r="G130" s="649" t="s">
        <v>2210</v>
      </c>
      <c r="H130" s="634">
        <v>6929384</v>
      </c>
      <c r="I130" s="634">
        <v>6929384</v>
      </c>
      <c r="J130" s="634">
        <v>6929384</v>
      </c>
      <c r="K130" s="634" t="s">
        <v>21494</v>
      </c>
      <c r="L130" s="634">
        <v>958084</v>
      </c>
      <c r="M130" s="634" t="s">
        <v>21494</v>
      </c>
      <c r="N130" s="634">
        <v>6846779.79</v>
      </c>
      <c r="O130" s="634" t="s">
        <v>21494</v>
      </c>
      <c r="P130" s="634">
        <v>7312139.79</v>
      </c>
      <c r="Q130" s="726">
        <v>14158919.58</v>
      </c>
      <c r="R130" s="638"/>
      <c r="S130" s="638"/>
      <c r="T130" s="636"/>
    </row>
    <row r="131" spans="1:20" s="630" customFormat="1" ht="45">
      <c r="A131" s="722">
        <v>685263</v>
      </c>
      <c r="B131" s="723" t="s">
        <v>51</v>
      </c>
      <c r="C131" s="723"/>
      <c r="D131" s="723" t="s">
        <v>35</v>
      </c>
      <c r="E131" s="723" t="s">
        <v>2116</v>
      </c>
      <c r="F131" s="724" t="s">
        <v>2209</v>
      </c>
      <c r="G131" s="728" t="s">
        <v>2210</v>
      </c>
      <c r="H131" s="725">
        <v>672383</v>
      </c>
      <c r="I131" s="725">
        <v>537688</v>
      </c>
      <c r="J131" s="725">
        <v>537688</v>
      </c>
      <c r="K131" s="725">
        <v>134695</v>
      </c>
      <c r="L131" s="725">
        <v>103281</v>
      </c>
      <c r="M131" s="725" t="s">
        <v>21494</v>
      </c>
      <c r="N131" s="725">
        <v>60918.66</v>
      </c>
      <c r="O131" s="634" t="s">
        <v>21494</v>
      </c>
      <c r="P131" s="725">
        <v>455288.46</v>
      </c>
      <c r="Q131" s="726">
        <v>516207.12</v>
      </c>
      <c r="R131" s="635"/>
      <c r="S131" s="727"/>
      <c r="T131" s="636"/>
    </row>
    <row r="132" spans="1:20" s="630" customFormat="1" ht="45">
      <c r="A132" s="722">
        <v>685370</v>
      </c>
      <c r="B132" s="723" t="s">
        <v>50</v>
      </c>
      <c r="C132" s="723"/>
      <c r="D132" s="723" t="s">
        <v>35</v>
      </c>
      <c r="E132" s="723" t="s">
        <v>2116</v>
      </c>
      <c r="F132" s="724" t="s">
        <v>2209</v>
      </c>
      <c r="G132" s="728" t="s">
        <v>2210</v>
      </c>
      <c r="H132" s="725">
        <v>83809</v>
      </c>
      <c r="I132" s="725">
        <v>577000.79</v>
      </c>
      <c r="J132" s="725">
        <v>68823</v>
      </c>
      <c r="K132" s="725">
        <v>116779.74</v>
      </c>
      <c r="L132" s="725">
        <v>13127</v>
      </c>
      <c r="M132" s="725" t="s">
        <v>21494</v>
      </c>
      <c r="N132" s="725">
        <v>27864.95</v>
      </c>
      <c r="O132" s="634" t="s">
        <v>21494</v>
      </c>
      <c r="P132" s="725">
        <v>50766.55</v>
      </c>
      <c r="Q132" s="726">
        <v>78631.5</v>
      </c>
      <c r="R132" s="635"/>
      <c r="S132" s="727"/>
      <c r="T132" s="636"/>
    </row>
    <row r="133" spans="1:20" s="630" customFormat="1" ht="45">
      <c r="A133" s="722">
        <v>685477</v>
      </c>
      <c r="B133" s="723" t="s">
        <v>51</v>
      </c>
      <c r="C133" s="723"/>
      <c r="D133" s="723" t="s">
        <v>35</v>
      </c>
      <c r="E133" s="723" t="s">
        <v>2116</v>
      </c>
      <c r="F133" s="724" t="s">
        <v>2209</v>
      </c>
      <c r="G133" s="728" t="s">
        <v>2210</v>
      </c>
      <c r="H133" s="725">
        <v>413482</v>
      </c>
      <c r="I133" s="725">
        <v>198050.74</v>
      </c>
      <c r="J133" s="725">
        <v>355178</v>
      </c>
      <c r="K133" s="725">
        <v>41796.870000000003</v>
      </c>
      <c r="L133" s="725">
        <v>67123</v>
      </c>
      <c r="M133" s="725" t="s">
        <v>21494</v>
      </c>
      <c r="N133" s="725">
        <v>105817.1</v>
      </c>
      <c r="O133" s="634" t="s">
        <v>21494</v>
      </c>
      <c r="P133" s="725">
        <v>319862.76</v>
      </c>
      <c r="Q133" s="726">
        <v>425679.86</v>
      </c>
      <c r="R133" s="635"/>
      <c r="S133" s="727"/>
      <c r="T133" s="636"/>
    </row>
    <row r="134" spans="1:20" s="630" customFormat="1" ht="45">
      <c r="A134" s="722">
        <v>685943</v>
      </c>
      <c r="B134" s="723" t="s">
        <v>72</v>
      </c>
      <c r="C134" s="723"/>
      <c r="D134" s="723" t="s">
        <v>35</v>
      </c>
      <c r="E134" s="723" t="s">
        <v>2116</v>
      </c>
      <c r="F134" s="724" t="s">
        <v>2209</v>
      </c>
      <c r="G134" s="728" t="s">
        <v>2210</v>
      </c>
      <c r="H134" s="725">
        <v>318232.21999999997</v>
      </c>
      <c r="I134" s="725">
        <v>254972.22</v>
      </c>
      <c r="J134" s="725">
        <v>254972.22</v>
      </c>
      <c r="K134" s="725">
        <v>63260</v>
      </c>
      <c r="L134" s="725">
        <v>49774</v>
      </c>
      <c r="M134" s="725" t="s">
        <v>21494</v>
      </c>
      <c r="N134" s="725">
        <v>61593.62</v>
      </c>
      <c r="O134" s="634" t="s">
        <v>21494</v>
      </c>
      <c r="P134" s="725">
        <v>259777.72</v>
      </c>
      <c r="Q134" s="726">
        <v>321371.34000000003</v>
      </c>
      <c r="R134" s="635"/>
      <c r="S134" s="727"/>
      <c r="T134" s="636"/>
    </row>
    <row r="135" spans="1:20" s="630" customFormat="1" ht="45">
      <c r="A135" s="722">
        <v>686453</v>
      </c>
      <c r="B135" s="723" t="s">
        <v>50</v>
      </c>
      <c r="C135" s="723"/>
      <c r="D135" s="723" t="s">
        <v>35</v>
      </c>
      <c r="E135" s="723" t="s">
        <v>2116</v>
      </c>
      <c r="F135" s="724" t="s">
        <v>2209</v>
      </c>
      <c r="G135" s="728" t="s">
        <v>2210</v>
      </c>
      <c r="H135" s="725">
        <v>25579</v>
      </c>
      <c r="I135" s="725">
        <v>68823</v>
      </c>
      <c r="J135" s="725">
        <v>20584</v>
      </c>
      <c r="K135" s="725">
        <v>14986</v>
      </c>
      <c r="L135" s="725">
        <v>4059</v>
      </c>
      <c r="M135" s="725" t="s">
        <v>21494</v>
      </c>
      <c r="N135" s="725">
        <v>17941.39</v>
      </c>
      <c r="O135" s="634" t="s">
        <v>21494</v>
      </c>
      <c r="P135" s="725">
        <v>30346.2</v>
      </c>
      <c r="Q135" s="726">
        <v>48287.59</v>
      </c>
      <c r="R135" s="635"/>
      <c r="S135" s="727"/>
      <c r="T135" s="636"/>
    </row>
    <row r="136" spans="1:20" s="630" customFormat="1" ht="45">
      <c r="A136" s="722">
        <v>686471</v>
      </c>
      <c r="B136" s="723" t="s">
        <v>50</v>
      </c>
      <c r="C136" s="723"/>
      <c r="D136" s="723" t="s">
        <v>35</v>
      </c>
      <c r="E136" s="723" t="s">
        <v>2116</v>
      </c>
      <c r="F136" s="724" t="s">
        <v>2209</v>
      </c>
      <c r="G136" s="728" t="s">
        <v>2210</v>
      </c>
      <c r="H136" s="725">
        <v>319606</v>
      </c>
      <c r="I136" s="725">
        <v>498436</v>
      </c>
      <c r="J136" s="725">
        <v>250906</v>
      </c>
      <c r="K136" s="725">
        <v>95482</v>
      </c>
      <c r="L136" s="725">
        <v>49227</v>
      </c>
      <c r="M136" s="725" t="s">
        <v>21494</v>
      </c>
      <c r="N136" s="725">
        <v>59559.91</v>
      </c>
      <c r="O136" s="634" t="s">
        <v>21494</v>
      </c>
      <c r="P136" s="725">
        <v>335642.27</v>
      </c>
      <c r="Q136" s="726">
        <v>395202.18</v>
      </c>
      <c r="R136" s="635"/>
      <c r="S136" s="727"/>
      <c r="T136" s="636"/>
    </row>
    <row r="137" spans="1:20" s="630" customFormat="1" ht="45">
      <c r="A137" s="722">
        <v>686480</v>
      </c>
      <c r="B137" s="723" t="s">
        <v>51</v>
      </c>
      <c r="C137" s="723"/>
      <c r="D137" s="723" t="s">
        <v>35</v>
      </c>
      <c r="E137" s="723" t="s">
        <v>2116</v>
      </c>
      <c r="F137" s="724" t="s">
        <v>2209</v>
      </c>
      <c r="G137" s="728" t="s">
        <v>2210</v>
      </c>
      <c r="H137" s="725">
        <v>632056</v>
      </c>
      <c r="I137" s="725">
        <v>164908.85999999999</v>
      </c>
      <c r="J137" s="725">
        <v>523404</v>
      </c>
      <c r="K137" s="725">
        <v>14986</v>
      </c>
      <c r="L137" s="725">
        <v>101359</v>
      </c>
      <c r="M137" s="725" t="s">
        <v>21494</v>
      </c>
      <c r="N137" s="725">
        <v>86732.42</v>
      </c>
      <c r="O137" s="634" t="s">
        <v>21494</v>
      </c>
      <c r="P137" s="725">
        <v>446374.77</v>
      </c>
      <c r="Q137" s="726">
        <v>533107.18999999994</v>
      </c>
      <c r="R137" s="635"/>
      <c r="S137" s="727"/>
      <c r="T137" s="636"/>
    </row>
    <row r="138" spans="1:20" s="630" customFormat="1" ht="45">
      <c r="A138" s="722">
        <v>688096</v>
      </c>
      <c r="B138" s="723" t="s">
        <v>50</v>
      </c>
      <c r="C138" s="723"/>
      <c r="D138" s="723" t="s">
        <v>35</v>
      </c>
      <c r="E138" s="723" t="s">
        <v>2116</v>
      </c>
      <c r="F138" s="724" t="s">
        <v>2209</v>
      </c>
      <c r="G138" s="728" t="s">
        <v>2210</v>
      </c>
      <c r="H138" s="725">
        <v>27238.639999999999</v>
      </c>
      <c r="I138" s="725">
        <v>517156</v>
      </c>
      <c r="J138" s="725">
        <v>21408.25</v>
      </c>
      <c r="K138" s="725">
        <v>105667</v>
      </c>
      <c r="L138" s="725">
        <v>4169</v>
      </c>
      <c r="M138" s="725" t="s">
        <v>21494</v>
      </c>
      <c r="N138" s="725">
        <v>9130.83</v>
      </c>
      <c r="O138" s="634" t="s">
        <v>21494</v>
      </c>
      <c r="P138" s="725">
        <v>33824.25</v>
      </c>
      <c r="Q138" s="726">
        <v>42955.08</v>
      </c>
      <c r="R138" s="635"/>
      <c r="S138" s="727"/>
      <c r="T138" s="636"/>
    </row>
    <row r="139" spans="1:20" s="630" customFormat="1" ht="45">
      <c r="A139" s="722">
        <v>688109</v>
      </c>
      <c r="B139" s="723" t="s">
        <v>50</v>
      </c>
      <c r="C139" s="723"/>
      <c r="D139" s="723" t="s">
        <v>35</v>
      </c>
      <c r="E139" s="723" t="s">
        <v>2116</v>
      </c>
      <c r="F139" s="724" t="s">
        <v>2209</v>
      </c>
      <c r="G139" s="728" t="s">
        <v>2210</v>
      </c>
      <c r="H139" s="725">
        <v>563429.26</v>
      </c>
      <c r="I139" s="725">
        <v>19848.36</v>
      </c>
      <c r="J139" s="725">
        <v>448719.06</v>
      </c>
      <c r="K139" s="725">
        <v>5830.39</v>
      </c>
      <c r="L139" s="725">
        <v>87444</v>
      </c>
      <c r="M139" s="725" t="s">
        <v>21494</v>
      </c>
      <c r="N139" s="725">
        <v>131732.42000000001</v>
      </c>
      <c r="O139" s="634" t="s">
        <v>21494</v>
      </c>
      <c r="P139" s="725">
        <v>374639.31</v>
      </c>
      <c r="Q139" s="726">
        <v>506371.73</v>
      </c>
      <c r="R139" s="635"/>
      <c r="S139" s="727"/>
      <c r="T139" s="636"/>
    </row>
    <row r="140" spans="1:20" s="630" customFormat="1" ht="45">
      <c r="A140" s="722">
        <v>688198</v>
      </c>
      <c r="B140" s="723" t="s">
        <v>51</v>
      </c>
      <c r="C140" s="723"/>
      <c r="D140" s="723" t="s">
        <v>35</v>
      </c>
      <c r="E140" s="723" t="s">
        <v>2116</v>
      </c>
      <c r="F140" s="724" t="s">
        <v>2209</v>
      </c>
      <c r="G140" s="728" t="s">
        <v>2210</v>
      </c>
      <c r="H140" s="725">
        <v>76862.240000000005</v>
      </c>
      <c r="I140" s="725">
        <v>60838.48</v>
      </c>
      <c r="J140" s="725">
        <v>60838.48</v>
      </c>
      <c r="K140" s="725">
        <v>16023.76</v>
      </c>
      <c r="L140" s="725">
        <v>12053</v>
      </c>
      <c r="M140" s="725" t="s">
        <v>21494</v>
      </c>
      <c r="N140" s="725">
        <v>30569.119999999999</v>
      </c>
      <c r="O140" s="634" t="s">
        <v>21494</v>
      </c>
      <c r="P140" s="725">
        <v>52234.74</v>
      </c>
      <c r="Q140" s="726">
        <v>82803.86</v>
      </c>
      <c r="R140" s="635"/>
      <c r="S140" s="727"/>
      <c r="T140" s="636"/>
    </row>
    <row r="141" spans="1:20" s="630" customFormat="1" ht="45">
      <c r="A141" s="722">
        <v>688472</v>
      </c>
      <c r="B141" s="723" t="s">
        <v>51</v>
      </c>
      <c r="C141" s="723"/>
      <c r="D141" s="723" t="s">
        <v>35</v>
      </c>
      <c r="E141" s="723" t="s">
        <v>2116</v>
      </c>
      <c r="F141" s="724" t="s">
        <v>2209</v>
      </c>
      <c r="G141" s="728" t="s">
        <v>2210</v>
      </c>
      <c r="H141" s="725">
        <v>179894.86</v>
      </c>
      <c r="I141" s="725">
        <v>164908.85999999999</v>
      </c>
      <c r="J141" s="725">
        <v>164908.85999999999</v>
      </c>
      <c r="K141" s="725">
        <v>14986</v>
      </c>
      <c r="L141" s="725">
        <v>29922</v>
      </c>
      <c r="M141" s="725" t="s">
        <v>21494</v>
      </c>
      <c r="N141" s="725">
        <v>33371.4</v>
      </c>
      <c r="O141" s="634" t="s">
        <v>21494</v>
      </c>
      <c r="P141" s="725">
        <v>89606.42</v>
      </c>
      <c r="Q141" s="726">
        <v>122977.82</v>
      </c>
      <c r="R141" s="635"/>
      <c r="S141" s="727"/>
      <c r="T141" s="636"/>
    </row>
    <row r="142" spans="1:20" s="630" customFormat="1" ht="45">
      <c r="A142" s="722">
        <v>688625</v>
      </c>
      <c r="B142" s="723" t="s">
        <v>50</v>
      </c>
      <c r="C142" s="723"/>
      <c r="D142" s="723" t="s">
        <v>35</v>
      </c>
      <c r="E142" s="723" t="s">
        <v>2116</v>
      </c>
      <c r="F142" s="724" t="s">
        <v>2209</v>
      </c>
      <c r="G142" s="728" t="s">
        <v>2210</v>
      </c>
      <c r="H142" s="725">
        <v>901290.28</v>
      </c>
      <c r="I142" s="725">
        <v>710014.69</v>
      </c>
      <c r="J142" s="725">
        <v>710014.69</v>
      </c>
      <c r="K142" s="725">
        <v>191275.59</v>
      </c>
      <c r="L142" s="725">
        <v>139358</v>
      </c>
      <c r="M142" s="725" t="s">
        <v>21494</v>
      </c>
      <c r="N142" s="725">
        <v>116897.52</v>
      </c>
      <c r="O142" s="634" t="s">
        <v>21494</v>
      </c>
      <c r="P142" s="725">
        <v>416779.53</v>
      </c>
      <c r="Q142" s="726">
        <v>533677.05000000005</v>
      </c>
      <c r="R142" s="635"/>
      <c r="S142" s="727"/>
      <c r="T142" s="636"/>
    </row>
    <row r="143" spans="1:20" s="630" customFormat="1" ht="45">
      <c r="A143" s="722">
        <v>688627</v>
      </c>
      <c r="B143" s="723" t="s">
        <v>50</v>
      </c>
      <c r="C143" s="723"/>
      <c r="D143" s="723" t="s">
        <v>35</v>
      </c>
      <c r="E143" s="723" t="s">
        <v>2116</v>
      </c>
      <c r="F143" s="724" t="s">
        <v>2209</v>
      </c>
      <c r="G143" s="728" t="s">
        <v>2210</v>
      </c>
      <c r="H143" s="725">
        <v>375962.49</v>
      </c>
      <c r="I143" s="725">
        <v>303774</v>
      </c>
      <c r="J143" s="725">
        <v>303774</v>
      </c>
      <c r="K143" s="725">
        <v>72188.490000000005</v>
      </c>
      <c r="L143" s="725">
        <v>58918</v>
      </c>
      <c r="M143" s="725" t="s">
        <v>21494</v>
      </c>
      <c r="N143" s="725">
        <v>35419.14</v>
      </c>
      <c r="O143" s="634" t="s">
        <v>21494</v>
      </c>
      <c r="P143" s="725">
        <v>148707.88</v>
      </c>
      <c r="Q143" s="726">
        <v>184127.02</v>
      </c>
      <c r="R143" s="635"/>
      <c r="S143" s="727"/>
      <c r="T143" s="636"/>
    </row>
    <row r="144" spans="1:20" s="630" customFormat="1" ht="45">
      <c r="A144" s="722">
        <v>688629</v>
      </c>
      <c r="B144" s="723" t="s">
        <v>21548</v>
      </c>
      <c r="C144" s="723"/>
      <c r="D144" s="723" t="s">
        <v>35</v>
      </c>
      <c r="E144" s="723" t="s">
        <v>2116</v>
      </c>
      <c r="F144" s="724" t="s">
        <v>2209</v>
      </c>
      <c r="G144" s="728" t="s">
        <v>2210</v>
      </c>
      <c r="H144" s="725">
        <v>134828.92000000001</v>
      </c>
      <c r="I144" s="725">
        <v>106941.99</v>
      </c>
      <c r="J144" s="725">
        <v>106941.99</v>
      </c>
      <c r="K144" s="725">
        <v>27886.93</v>
      </c>
      <c r="L144" s="725">
        <v>20834</v>
      </c>
      <c r="M144" s="725" t="s">
        <v>21494</v>
      </c>
      <c r="N144" s="725">
        <v>39625.81</v>
      </c>
      <c r="O144" s="634" t="s">
        <v>21494</v>
      </c>
      <c r="P144" s="725">
        <v>53225.75</v>
      </c>
      <c r="Q144" s="726">
        <v>92851.56</v>
      </c>
      <c r="R144" s="635"/>
      <c r="S144" s="727"/>
      <c r="T144" s="636"/>
    </row>
    <row r="145" spans="1:20" s="630" customFormat="1" ht="45">
      <c r="A145" s="722">
        <v>688630</v>
      </c>
      <c r="B145" s="723" t="s">
        <v>74</v>
      </c>
      <c r="C145" s="723"/>
      <c r="D145" s="723" t="s">
        <v>35</v>
      </c>
      <c r="E145" s="723" t="s">
        <v>2116</v>
      </c>
      <c r="F145" s="724" t="s">
        <v>2209</v>
      </c>
      <c r="G145" s="728" t="s">
        <v>2210</v>
      </c>
      <c r="H145" s="725">
        <v>52719.38</v>
      </c>
      <c r="I145" s="725">
        <v>42728.41</v>
      </c>
      <c r="J145" s="725">
        <v>42728.41</v>
      </c>
      <c r="K145" s="725">
        <v>9990.9699999999993</v>
      </c>
      <c r="L145" s="725">
        <v>8327</v>
      </c>
      <c r="M145" s="725" t="s">
        <v>21494</v>
      </c>
      <c r="N145" s="725">
        <v>43140.83</v>
      </c>
      <c r="O145" s="634" t="s">
        <v>21494</v>
      </c>
      <c r="P145" s="725">
        <v>29090.400000000001</v>
      </c>
      <c r="Q145" s="726">
        <v>72231.23</v>
      </c>
      <c r="R145" s="635"/>
      <c r="S145" s="727"/>
      <c r="T145" s="636"/>
    </row>
    <row r="146" spans="1:20" s="630" customFormat="1" ht="45">
      <c r="A146" s="722">
        <v>688774</v>
      </c>
      <c r="B146" s="723" t="s">
        <v>50</v>
      </c>
      <c r="C146" s="723"/>
      <c r="D146" s="723" t="s">
        <v>35</v>
      </c>
      <c r="E146" s="723" t="s">
        <v>2116</v>
      </c>
      <c r="F146" s="724" t="s">
        <v>2209</v>
      </c>
      <c r="G146" s="728" t="s">
        <v>2210</v>
      </c>
      <c r="H146" s="725">
        <v>541815</v>
      </c>
      <c r="I146" s="725">
        <v>443331</v>
      </c>
      <c r="J146" s="725">
        <v>443331</v>
      </c>
      <c r="K146" s="725">
        <v>98484</v>
      </c>
      <c r="L146" s="725">
        <v>86719</v>
      </c>
      <c r="M146" s="725" t="s">
        <v>21494</v>
      </c>
      <c r="N146" s="725">
        <v>71676.649999999994</v>
      </c>
      <c r="O146" s="634" t="s">
        <v>21494</v>
      </c>
      <c r="P146" s="725">
        <v>236156.1</v>
      </c>
      <c r="Q146" s="726">
        <v>307832.75</v>
      </c>
      <c r="R146" s="635"/>
      <c r="S146" s="727"/>
      <c r="T146" s="636"/>
    </row>
    <row r="147" spans="1:20" s="630" customFormat="1" ht="45">
      <c r="A147" s="722">
        <v>689071</v>
      </c>
      <c r="B147" s="723" t="s">
        <v>50</v>
      </c>
      <c r="C147" s="723"/>
      <c r="D147" s="723" t="s">
        <v>35</v>
      </c>
      <c r="E147" s="723" t="s">
        <v>2116</v>
      </c>
      <c r="F147" s="724" t="s">
        <v>2209</v>
      </c>
      <c r="G147" s="728" t="s">
        <v>2210</v>
      </c>
      <c r="H147" s="725">
        <v>77036.240000000005</v>
      </c>
      <c r="I147" s="725">
        <v>211622.76</v>
      </c>
      <c r="J147" s="725">
        <v>59545.08</v>
      </c>
      <c r="K147" s="725">
        <v>33717.31</v>
      </c>
      <c r="L147" s="725">
        <v>11879</v>
      </c>
      <c r="M147" s="725" t="s">
        <v>21494</v>
      </c>
      <c r="N147" s="725">
        <v>46699.71</v>
      </c>
      <c r="O147" s="634" t="s">
        <v>21494</v>
      </c>
      <c r="P147" s="725">
        <v>90234.59</v>
      </c>
      <c r="Q147" s="726">
        <v>136934.29999999999</v>
      </c>
      <c r="R147" s="635"/>
      <c r="S147" s="727"/>
      <c r="T147" s="636"/>
    </row>
    <row r="148" spans="1:20" s="630" customFormat="1" ht="30">
      <c r="A148" s="722">
        <v>690545</v>
      </c>
      <c r="B148" s="723" t="s">
        <v>78</v>
      </c>
      <c r="C148" s="723"/>
      <c r="D148" s="723" t="s">
        <v>35</v>
      </c>
      <c r="E148" s="723" t="s">
        <v>2118</v>
      </c>
      <c r="F148" s="724" t="s">
        <v>2209</v>
      </c>
      <c r="G148" s="728" t="s">
        <v>2210</v>
      </c>
      <c r="H148" s="725">
        <v>21092584</v>
      </c>
      <c r="I148" s="725">
        <v>19796809</v>
      </c>
      <c r="J148" s="725">
        <v>19796809</v>
      </c>
      <c r="K148" s="725">
        <v>1295775</v>
      </c>
      <c r="L148" s="725">
        <v>3021242</v>
      </c>
      <c r="M148" s="725" t="s">
        <v>21494</v>
      </c>
      <c r="N148" s="725">
        <v>1059765.51</v>
      </c>
      <c r="O148" s="634" t="s">
        <v>21494</v>
      </c>
      <c r="P148" s="725">
        <v>3734213.74</v>
      </c>
      <c r="Q148" s="726">
        <v>4793979.25</v>
      </c>
      <c r="R148" s="635"/>
      <c r="S148" s="727"/>
      <c r="T148" s="636"/>
    </row>
    <row r="149" spans="1:20" s="630" customFormat="1" ht="45">
      <c r="A149" s="722">
        <v>691246</v>
      </c>
      <c r="B149" s="723" t="s">
        <v>50</v>
      </c>
      <c r="C149" s="723"/>
      <c r="D149" s="723" t="s">
        <v>35</v>
      </c>
      <c r="E149" s="723" t="s">
        <v>2116</v>
      </c>
      <c r="F149" s="724" t="s">
        <v>2209</v>
      </c>
      <c r="G149" s="728" t="s">
        <v>2210</v>
      </c>
      <c r="H149" s="725">
        <v>245340.07</v>
      </c>
      <c r="I149" s="725">
        <v>211622.76</v>
      </c>
      <c r="J149" s="725">
        <v>211622.76</v>
      </c>
      <c r="K149" s="725">
        <v>33717.31</v>
      </c>
      <c r="L149" s="725">
        <v>41364</v>
      </c>
      <c r="M149" s="725" t="s">
        <v>21494</v>
      </c>
      <c r="N149" s="725">
        <v>83544.289999999994</v>
      </c>
      <c r="O149" s="634" t="s">
        <v>21494</v>
      </c>
      <c r="P149" s="725">
        <v>275625.55</v>
      </c>
      <c r="Q149" s="726">
        <v>359169.84</v>
      </c>
      <c r="R149" s="635"/>
      <c r="S149" s="727"/>
      <c r="T149" s="636"/>
    </row>
    <row r="150" spans="1:20" s="630" customFormat="1" ht="30">
      <c r="A150" s="722">
        <v>691702</v>
      </c>
      <c r="B150" s="723" t="s">
        <v>79</v>
      </c>
      <c r="C150" s="723"/>
      <c r="D150" s="723" t="s">
        <v>35</v>
      </c>
      <c r="E150" s="723" t="s">
        <v>2118</v>
      </c>
      <c r="F150" s="724" t="s">
        <v>2209</v>
      </c>
      <c r="G150" s="728" t="s">
        <v>2210</v>
      </c>
      <c r="H150" s="725">
        <v>26286925</v>
      </c>
      <c r="I150" s="725">
        <v>25277347</v>
      </c>
      <c r="J150" s="725">
        <v>25277347</v>
      </c>
      <c r="K150" s="725">
        <v>1009578</v>
      </c>
      <c r="L150" s="725">
        <v>3389490</v>
      </c>
      <c r="M150" s="725" t="s">
        <v>21494</v>
      </c>
      <c r="N150" s="725">
        <v>383816.18</v>
      </c>
      <c r="O150" s="634" t="s">
        <v>21494</v>
      </c>
      <c r="P150" s="725">
        <v>1441312.25</v>
      </c>
      <c r="Q150" s="726">
        <v>1825128.43</v>
      </c>
      <c r="R150" s="635"/>
      <c r="S150" s="727"/>
      <c r="T150" s="636"/>
    </row>
    <row r="151" spans="1:20" s="630" customFormat="1" ht="30">
      <c r="A151" s="722">
        <v>698424</v>
      </c>
      <c r="B151" s="723" t="s">
        <v>81</v>
      </c>
      <c r="C151" s="723"/>
      <c r="D151" s="723" t="s">
        <v>35</v>
      </c>
      <c r="E151" s="723" t="s">
        <v>2118</v>
      </c>
      <c r="F151" s="724" t="s">
        <v>2209</v>
      </c>
      <c r="G151" s="728" t="s">
        <v>2210</v>
      </c>
      <c r="H151" s="725">
        <v>10309031.529999999</v>
      </c>
      <c r="I151" s="725">
        <v>9311841.5299999993</v>
      </c>
      <c r="J151" s="725">
        <v>9311841.5299999993</v>
      </c>
      <c r="K151" s="725">
        <v>997190</v>
      </c>
      <c r="L151" s="725">
        <v>1705096</v>
      </c>
      <c r="M151" s="725" t="s">
        <v>21494</v>
      </c>
      <c r="N151" s="725">
        <v>563905.12</v>
      </c>
      <c r="O151" s="634" t="s">
        <v>21494</v>
      </c>
      <c r="P151" s="725">
        <v>2899921.72</v>
      </c>
      <c r="Q151" s="726">
        <v>3463826.84</v>
      </c>
      <c r="R151" s="635"/>
      <c r="S151" s="727"/>
      <c r="T151" s="636"/>
    </row>
    <row r="152" spans="1:20" s="630" customFormat="1" ht="30">
      <c r="A152" s="722">
        <v>698439</v>
      </c>
      <c r="B152" s="723" t="s">
        <v>99</v>
      </c>
      <c r="C152" s="723"/>
      <c r="D152" s="723" t="s">
        <v>35</v>
      </c>
      <c r="E152" s="723" t="s">
        <v>2118</v>
      </c>
      <c r="F152" s="724" t="s">
        <v>2209</v>
      </c>
      <c r="G152" s="728" t="s">
        <v>2210</v>
      </c>
      <c r="H152" s="725">
        <v>8360922</v>
      </c>
      <c r="I152" s="725">
        <v>7073217</v>
      </c>
      <c r="J152" s="725">
        <v>7073217</v>
      </c>
      <c r="K152" s="725">
        <v>1287705</v>
      </c>
      <c r="L152" s="725">
        <v>1653390</v>
      </c>
      <c r="M152" s="725" t="s">
        <v>21494</v>
      </c>
      <c r="N152" s="725">
        <v>1319107.47</v>
      </c>
      <c r="O152" s="634" t="s">
        <v>21494</v>
      </c>
      <c r="P152" s="725">
        <v>1875384.74</v>
      </c>
      <c r="Q152" s="726">
        <v>3194492.21</v>
      </c>
      <c r="R152" s="635"/>
      <c r="S152" s="727"/>
      <c r="T152" s="636"/>
    </row>
    <row r="153" spans="1:20" s="630" customFormat="1" ht="30">
      <c r="A153" s="722">
        <v>698458</v>
      </c>
      <c r="B153" s="723" t="s">
        <v>96</v>
      </c>
      <c r="C153" s="723"/>
      <c r="D153" s="723" t="s">
        <v>35</v>
      </c>
      <c r="E153" s="723" t="s">
        <v>2118</v>
      </c>
      <c r="F153" s="724" t="s">
        <v>2209</v>
      </c>
      <c r="G153" s="728" t="s">
        <v>2210</v>
      </c>
      <c r="H153" s="725">
        <v>10615811.01</v>
      </c>
      <c r="I153" s="725">
        <v>9762754.5899999999</v>
      </c>
      <c r="J153" s="725">
        <v>9762754.5899999999</v>
      </c>
      <c r="K153" s="725">
        <v>853056.42</v>
      </c>
      <c r="L153" s="725">
        <v>1979750</v>
      </c>
      <c r="M153" s="725" t="s">
        <v>21494</v>
      </c>
      <c r="N153" s="725">
        <v>654182.32999999996</v>
      </c>
      <c r="O153" s="634" t="s">
        <v>21494</v>
      </c>
      <c r="P153" s="725">
        <v>5229160.84</v>
      </c>
      <c r="Q153" s="726">
        <v>5883343.1699999999</v>
      </c>
      <c r="R153" s="635"/>
      <c r="S153" s="727"/>
      <c r="T153" s="636"/>
    </row>
    <row r="154" spans="1:20" s="630" customFormat="1" ht="30">
      <c r="A154" s="1283">
        <v>698511</v>
      </c>
      <c r="B154" s="1284" t="s">
        <v>126</v>
      </c>
      <c r="C154" s="1284"/>
      <c r="D154" s="723" t="s">
        <v>35</v>
      </c>
      <c r="E154" s="1284" t="s">
        <v>2118</v>
      </c>
      <c r="F154" s="1285" t="s">
        <v>2209</v>
      </c>
      <c r="G154" s="1286" t="s">
        <v>2210</v>
      </c>
      <c r="H154" s="1287">
        <v>1309407</v>
      </c>
      <c r="I154" s="1287">
        <v>1155804</v>
      </c>
      <c r="J154" s="1287">
        <v>1155804</v>
      </c>
      <c r="K154" s="1287">
        <v>153603</v>
      </c>
      <c r="L154" s="1287">
        <v>476439</v>
      </c>
      <c r="M154" s="1287" t="s">
        <v>21494</v>
      </c>
      <c r="N154" s="1287">
        <v>149025.54999999999</v>
      </c>
      <c r="O154" s="1287" t="s">
        <v>21494</v>
      </c>
      <c r="P154" s="1287">
        <v>1417626.5</v>
      </c>
      <c r="Q154" s="726">
        <v>1566652.05</v>
      </c>
      <c r="R154" s="1284"/>
      <c r="S154" s="1284"/>
      <c r="T154" s="636"/>
    </row>
    <row r="155" spans="1:20" s="630" customFormat="1" ht="30">
      <c r="A155" s="637">
        <v>698570</v>
      </c>
      <c r="B155" s="638" t="s">
        <v>108</v>
      </c>
      <c r="C155" s="638"/>
      <c r="D155" s="723" t="s">
        <v>35</v>
      </c>
      <c r="E155" s="638" t="s">
        <v>2118</v>
      </c>
      <c r="F155" s="640" t="s">
        <v>2209</v>
      </c>
      <c r="G155" s="649" t="s">
        <v>2210</v>
      </c>
      <c r="H155" s="634">
        <v>15946081.93</v>
      </c>
      <c r="I155" s="652">
        <v>13720208.310000001</v>
      </c>
      <c r="J155" s="634">
        <v>13720208.310000001</v>
      </c>
      <c r="K155" s="634">
        <v>2225873.62</v>
      </c>
      <c r="L155" s="634">
        <v>2501126</v>
      </c>
      <c r="M155" s="634" t="s">
        <v>21494</v>
      </c>
      <c r="N155" s="634">
        <v>1833309.27</v>
      </c>
      <c r="O155" s="634" t="s">
        <v>21494</v>
      </c>
      <c r="P155" s="634">
        <v>8957753.1400000006</v>
      </c>
      <c r="Q155" s="726">
        <v>10791062.41</v>
      </c>
      <c r="R155" s="638"/>
      <c r="S155" s="638"/>
      <c r="T155" s="636"/>
    </row>
    <row r="156" spans="1:20" s="630" customFormat="1" ht="30">
      <c r="A156" s="637">
        <v>698579</v>
      </c>
      <c r="B156" s="638" t="s">
        <v>113</v>
      </c>
      <c r="C156" s="638"/>
      <c r="D156" s="723" t="s">
        <v>35</v>
      </c>
      <c r="E156" s="638" t="s">
        <v>2118</v>
      </c>
      <c r="F156" s="640" t="s">
        <v>2209</v>
      </c>
      <c r="G156" s="649" t="s">
        <v>2210</v>
      </c>
      <c r="H156" s="634">
        <v>9410766.2400000002</v>
      </c>
      <c r="I156" s="634">
        <v>8070964.96</v>
      </c>
      <c r="J156" s="634">
        <v>8070964.96</v>
      </c>
      <c r="K156" s="634">
        <v>1339801.28</v>
      </c>
      <c r="L156" s="634">
        <v>1873982</v>
      </c>
      <c r="M156" s="634" t="s">
        <v>21494</v>
      </c>
      <c r="N156" s="634">
        <v>417640.86</v>
      </c>
      <c r="O156" s="634" t="s">
        <v>21494</v>
      </c>
      <c r="P156" s="634">
        <v>3960628.32</v>
      </c>
      <c r="Q156" s="726">
        <v>4378269.18</v>
      </c>
      <c r="R156" s="638"/>
      <c r="S156" s="638"/>
      <c r="T156" s="636"/>
    </row>
    <row r="157" spans="1:20" s="630" customFormat="1" ht="45">
      <c r="A157" s="1283">
        <v>701472</v>
      </c>
      <c r="B157" s="1284" t="s">
        <v>143</v>
      </c>
      <c r="C157" s="1284"/>
      <c r="D157" s="723" t="s">
        <v>35</v>
      </c>
      <c r="E157" s="1284" t="s">
        <v>16405</v>
      </c>
      <c r="F157" s="1285" t="s">
        <v>2209</v>
      </c>
      <c r="G157" s="1286" t="s">
        <v>2210</v>
      </c>
      <c r="H157" s="1287">
        <v>7400895.1900000004</v>
      </c>
      <c r="I157" s="1287">
        <v>6538769.4400000004</v>
      </c>
      <c r="J157" s="1287">
        <v>6538769.4400000004</v>
      </c>
      <c r="K157" s="1287">
        <v>862125.75</v>
      </c>
      <c r="L157" s="1287">
        <v>1640383</v>
      </c>
      <c r="M157" s="1287" t="s">
        <v>21494</v>
      </c>
      <c r="N157" s="1287">
        <v>275864.56</v>
      </c>
      <c r="O157" s="1287" t="s">
        <v>21494</v>
      </c>
      <c r="P157" s="1287">
        <v>2533032.7000000002</v>
      </c>
      <c r="Q157" s="726">
        <v>2808897.26</v>
      </c>
      <c r="R157" s="1284"/>
      <c r="S157" s="1284"/>
      <c r="T157" s="636"/>
    </row>
    <row r="158" spans="1:20" s="630" customFormat="1" ht="45">
      <c r="A158" s="722">
        <v>701495</v>
      </c>
      <c r="B158" s="723" t="s">
        <v>50</v>
      </c>
      <c r="C158" s="723"/>
      <c r="D158" s="723" t="s">
        <v>35</v>
      </c>
      <c r="E158" s="723" t="s">
        <v>2116</v>
      </c>
      <c r="F158" s="724" t="s">
        <v>2209</v>
      </c>
      <c r="G158" s="728" t="s">
        <v>2210</v>
      </c>
      <c r="H158" s="725">
        <v>25678.75</v>
      </c>
      <c r="I158" s="725">
        <v>186321</v>
      </c>
      <c r="J158" s="725">
        <v>19848.36</v>
      </c>
      <c r="K158" s="725">
        <v>51841</v>
      </c>
      <c r="L158" s="725">
        <v>3960</v>
      </c>
      <c r="M158" s="725" t="s">
        <v>21494</v>
      </c>
      <c r="N158" s="725">
        <v>13366.51</v>
      </c>
      <c r="O158" s="634" t="s">
        <v>21494</v>
      </c>
      <c r="P158" s="725">
        <v>16973.02</v>
      </c>
      <c r="Q158" s="726">
        <v>30339.53</v>
      </c>
      <c r="R158" s="635"/>
      <c r="S158" s="727"/>
      <c r="T158" s="636"/>
    </row>
    <row r="159" spans="1:20" s="630" customFormat="1" ht="45">
      <c r="A159" s="722">
        <v>701504</v>
      </c>
      <c r="B159" s="723" t="s">
        <v>50</v>
      </c>
      <c r="C159" s="723"/>
      <c r="D159" s="723" t="s">
        <v>35</v>
      </c>
      <c r="E159" s="723" t="s">
        <v>2116</v>
      </c>
      <c r="F159" s="724" t="s">
        <v>2209</v>
      </c>
      <c r="G159" s="728" t="s">
        <v>2210</v>
      </c>
      <c r="H159" s="725">
        <v>188223</v>
      </c>
      <c r="I159" s="725">
        <v>64425.440000000002</v>
      </c>
      <c r="J159" s="725">
        <v>150345</v>
      </c>
      <c r="K159" s="725">
        <v>16226.16</v>
      </c>
      <c r="L159" s="725">
        <v>29252</v>
      </c>
      <c r="M159" s="725" t="s">
        <v>21494</v>
      </c>
      <c r="N159" s="725">
        <v>26889.93</v>
      </c>
      <c r="O159" s="634" t="s">
        <v>21494</v>
      </c>
      <c r="P159" s="725">
        <v>48016.17</v>
      </c>
      <c r="Q159" s="726">
        <v>74906.100000000006</v>
      </c>
      <c r="R159" s="635"/>
      <c r="S159" s="727"/>
      <c r="T159" s="636"/>
    </row>
    <row r="160" spans="1:20" s="630" customFormat="1" ht="45">
      <c r="A160" s="722">
        <v>701545</v>
      </c>
      <c r="B160" s="723" t="s">
        <v>62</v>
      </c>
      <c r="C160" s="723"/>
      <c r="D160" s="723" t="s">
        <v>35</v>
      </c>
      <c r="E160" s="723" t="s">
        <v>2116</v>
      </c>
      <c r="F160" s="724" t="s">
        <v>2209</v>
      </c>
      <c r="G160" s="728" t="s">
        <v>2210</v>
      </c>
      <c r="H160" s="725">
        <v>616229</v>
      </c>
      <c r="I160" s="725">
        <v>487190</v>
      </c>
      <c r="J160" s="725">
        <v>487190</v>
      </c>
      <c r="K160" s="725">
        <v>129039</v>
      </c>
      <c r="L160" s="725">
        <v>95198</v>
      </c>
      <c r="M160" s="725" t="s">
        <v>21494</v>
      </c>
      <c r="N160" s="725">
        <v>133293.76000000001</v>
      </c>
      <c r="O160" s="634" t="s">
        <v>21494</v>
      </c>
      <c r="P160" s="725">
        <v>362477.46</v>
      </c>
      <c r="Q160" s="726">
        <v>495771.22</v>
      </c>
      <c r="R160" s="635"/>
      <c r="S160" s="727"/>
      <c r="T160" s="636"/>
    </row>
    <row r="161" spans="1:20" s="630" customFormat="1" ht="45">
      <c r="A161" s="722">
        <v>701552</v>
      </c>
      <c r="B161" s="723" t="s">
        <v>50</v>
      </c>
      <c r="C161" s="723"/>
      <c r="D161" s="723" t="s">
        <v>35</v>
      </c>
      <c r="E161" s="723" t="s">
        <v>2116</v>
      </c>
      <c r="F161" s="724" t="s">
        <v>2209</v>
      </c>
      <c r="G161" s="728" t="s">
        <v>2210</v>
      </c>
      <c r="H161" s="725">
        <v>238162</v>
      </c>
      <c r="I161" s="725">
        <v>59545.08</v>
      </c>
      <c r="J161" s="725">
        <v>186321</v>
      </c>
      <c r="K161" s="725">
        <v>17491.16</v>
      </c>
      <c r="L161" s="725">
        <v>36670</v>
      </c>
      <c r="M161" s="725" t="s">
        <v>21494</v>
      </c>
      <c r="N161" s="725">
        <v>78353.75</v>
      </c>
      <c r="O161" s="634" t="s">
        <v>21494</v>
      </c>
      <c r="P161" s="725">
        <v>162721.38</v>
      </c>
      <c r="Q161" s="726">
        <v>241075.13</v>
      </c>
      <c r="R161" s="635"/>
      <c r="S161" s="727"/>
      <c r="T161" s="636"/>
    </row>
    <row r="162" spans="1:20" s="630" customFormat="1" ht="45">
      <c r="A162" s="722">
        <v>701555</v>
      </c>
      <c r="B162" s="723" t="s">
        <v>50</v>
      </c>
      <c r="C162" s="723"/>
      <c r="D162" s="723" t="s">
        <v>35</v>
      </c>
      <c r="E162" s="723" t="s">
        <v>2116</v>
      </c>
      <c r="F162" s="724" t="s">
        <v>2209</v>
      </c>
      <c r="G162" s="728" t="s">
        <v>2210</v>
      </c>
      <c r="H162" s="725">
        <v>649427</v>
      </c>
      <c r="I162" s="725">
        <v>547010</v>
      </c>
      <c r="J162" s="725">
        <v>547010</v>
      </c>
      <c r="K162" s="725">
        <v>102417</v>
      </c>
      <c r="L162" s="725">
        <v>104535</v>
      </c>
      <c r="M162" s="725" t="s">
        <v>21494</v>
      </c>
      <c r="N162" s="725">
        <v>92783.74</v>
      </c>
      <c r="O162" s="634" t="s">
        <v>21494</v>
      </c>
      <c r="P162" s="725">
        <v>381000.12</v>
      </c>
      <c r="Q162" s="726">
        <v>473783.86</v>
      </c>
      <c r="R162" s="635"/>
      <c r="S162" s="727"/>
      <c r="T162" s="636"/>
    </row>
    <row r="163" spans="1:20" s="630" customFormat="1" ht="45">
      <c r="A163" s="722">
        <v>701679</v>
      </c>
      <c r="B163" s="723" t="s">
        <v>50</v>
      </c>
      <c r="C163" s="723"/>
      <c r="D163" s="723" t="s">
        <v>35</v>
      </c>
      <c r="E163" s="723" t="s">
        <v>2116</v>
      </c>
      <c r="F163" s="724" t="s">
        <v>2209</v>
      </c>
      <c r="G163" s="728" t="s">
        <v>2210</v>
      </c>
      <c r="H163" s="725">
        <v>80651.600000000006</v>
      </c>
      <c r="I163" s="725">
        <v>448719.06</v>
      </c>
      <c r="J163" s="725">
        <v>64425.440000000002</v>
      </c>
      <c r="K163" s="725">
        <v>114710.2</v>
      </c>
      <c r="L163" s="725">
        <v>12535</v>
      </c>
      <c r="M163" s="725" t="s">
        <v>21494</v>
      </c>
      <c r="N163" s="725">
        <v>37422.720000000001</v>
      </c>
      <c r="O163" s="634" t="s">
        <v>21494</v>
      </c>
      <c r="P163" s="725">
        <v>104027.26</v>
      </c>
      <c r="Q163" s="726">
        <v>141449.98000000001</v>
      </c>
      <c r="R163" s="635"/>
      <c r="S163" s="727"/>
      <c r="T163" s="636"/>
    </row>
    <row r="164" spans="1:20" s="630" customFormat="1" ht="30">
      <c r="A164" s="637">
        <v>703535</v>
      </c>
      <c r="B164" s="638" t="s">
        <v>115</v>
      </c>
      <c r="C164" s="638"/>
      <c r="D164" s="723" t="s">
        <v>35</v>
      </c>
      <c r="E164" s="638" t="s">
        <v>2118</v>
      </c>
      <c r="F164" s="640" t="s">
        <v>2209</v>
      </c>
      <c r="G164" s="649" t="s">
        <v>2210</v>
      </c>
      <c r="H164" s="634">
        <v>10149325.060000001</v>
      </c>
      <c r="I164" s="634">
        <v>9529190.3699999992</v>
      </c>
      <c r="J164" s="634">
        <v>9529190.3699999992</v>
      </c>
      <c r="K164" s="634">
        <v>620134.68999999994</v>
      </c>
      <c r="L164" s="634">
        <v>1814022</v>
      </c>
      <c r="M164" s="634" t="s">
        <v>21494</v>
      </c>
      <c r="N164" s="634">
        <v>389413.93</v>
      </c>
      <c r="O164" s="634" t="s">
        <v>21494</v>
      </c>
      <c r="P164" s="634">
        <v>2941234.55</v>
      </c>
      <c r="Q164" s="726">
        <v>3330648.48</v>
      </c>
      <c r="R164" s="638"/>
      <c r="S164" s="638"/>
      <c r="T164" s="636"/>
    </row>
    <row r="165" spans="1:20" s="630" customFormat="1" ht="30">
      <c r="A165" s="722">
        <v>704679</v>
      </c>
      <c r="B165" s="723" t="s">
        <v>98</v>
      </c>
      <c r="C165" s="723"/>
      <c r="D165" s="723" t="s">
        <v>35</v>
      </c>
      <c r="E165" s="723" t="s">
        <v>2118</v>
      </c>
      <c r="F165" s="724" t="s">
        <v>2209</v>
      </c>
      <c r="G165" s="728" t="s">
        <v>2210</v>
      </c>
      <c r="H165" s="725">
        <v>16372823.800000001</v>
      </c>
      <c r="I165" s="725">
        <v>14311922.449999999</v>
      </c>
      <c r="J165" s="725">
        <v>14311922.449999999</v>
      </c>
      <c r="K165" s="725">
        <v>2060901.35</v>
      </c>
      <c r="L165" s="725">
        <v>2687464</v>
      </c>
      <c r="M165" s="725" t="s">
        <v>21494</v>
      </c>
      <c r="N165" s="725">
        <v>1901176.74</v>
      </c>
      <c r="O165" s="634" t="s">
        <v>21494</v>
      </c>
      <c r="P165" s="725">
        <v>11452286.800000001</v>
      </c>
      <c r="Q165" s="726">
        <v>13353463.539999999</v>
      </c>
      <c r="R165" s="635"/>
      <c r="S165" s="727"/>
      <c r="T165" s="636"/>
    </row>
    <row r="166" spans="1:20" s="630" customFormat="1" ht="45">
      <c r="A166" s="722">
        <v>704750</v>
      </c>
      <c r="B166" s="723" t="s">
        <v>51</v>
      </c>
      <c r="C166" s="723"/>
      <c r="D166" s="723" t="s">
        <v>35</v>
      </c>
      <c r="E166" s="723" t="s">
        <v>2116</v>
      </c>
      <c r="F166" s="724" t="s">
        <v>2209</v>
      </c>
      <c r="G166" s="728" t="s">
        <v>2210</v>
      </c>
      <c r="H166" s="725">
        <v>578629</v>
      </c>
      <c r="I166" s="725">
        <v>486385</v>
      </c>
      <c r="J166" s="725">
        <v>486385</v>
      </c>
      <c r="K166" s="725">
        <v>92244</v>
      </c>
      <c r="L166" s="725">
        <v>92511</v>
      </c>
      <c r="M166" s="725" t="s">
        <v>21494</v>
      </c>
      <c r="N166" s="725">
        <v>86614.84</v>
      </c>
      <c r="O166" s="634" t="s">
        <v>21494</v>
      </c>
      <c r="P166" s="725">
        <v>450125.21</v>
      </c>
      <c r="Q166" s="726">
        <v>536740.05000000005</v>
      </c>
      <c r="R166" s="635"/>
      <c r="S166" s="727"/>
      <c r="T166" s="636"/>
    </row>
    <row r="167" spans="1:20" s="630" customFormat="1" ht="45">
      <c r="A167" s="722">
        <v>704751</v>
      </c>
      <c r="B167" s="723" t="s">
        <v>51</v>
      </c>
      <c r="C167" s="723"/>
      <c r="D167" s="723" t="s">
        <v>35</v>
      </c>
      <c r="E167" s="723" t="s">
        <v>2116</v>
      </c>
      <c r="F167" s="724" t="s">
        <v>2209</v>
      </c>
      <c r="G167" s="728" t="s">
        <v>2210</v>
      </c>
      <c r="H167" s="725">
        <v>435167</v>
      </c>
      <c r="I167" s="725">
        <v>338491</v>
      </c>
      <c r="J167" s="725">
        <v>338491</v>
      </c>
      <c r="K167" s="725">
        <v>96676</v>
      </c>
      <c r="L167" s="725">
        <v>66168</v>
      </c>
      <c r="M167" s="725" t="s">
        <v>21494</v>
      </c>
      <c r="N167" s="725">
        <v>167240.84</v>
      </c>
      <c r="O167" s="634" t="s">
        <v>21494</v>
      </c>
      <c r="P167" s="725">
        <v>207250.59</v>
      </c>
      <c r="Q167" s="726">
        <v>374491.43</v>
      </c>
      <c r="R167" s="635"/>
      <c r="S167" s="727"/>
      <c r="T167" s="636"/>
    </row>
    <row r="168" spans="1:20" s="630" customFormat="1" ht="45">
      <c r="A168" s="722">
        <v>704755</v>
      </c>
      <c r="B168" s="723" t="s">
        <v>85</v>
      </c>
      <c r="C168" s="723"/>
      <c r="D168" s="723" t="s">
        <v>35</v>
      </c>
      <c r="E168" s="723" t="s">
        <v>2116</v>
      </c>
      <c r="F168" s="724" t="s">
        <v>2209</v>
      </c>
      <c r="G168" s="728" t="s">
        <v>2210</v>
      </c>
      <c r="H168" s="725">
        <v>524391.61</v>
      </c>
      <c r="I168" s="725">
        <v>438209.69</v>
      </c>
      <c r="J168" s="725">
        <v>438209.69</v>
      </c>
      <c r="K168" s="725">
        <v>86181.92</v>
      </c>
      <c r="L168" s="725">
        <v>83451</v>
      </c>
      <c r="M168" s="725" t="s">
        <v>21494</v>
      </c>
      <c r="N168" s="725">
        <v>125785.53</v>
      </c>
      <c r="O168" s="634" t="s">
        <v>21494</v>
      </c>
      <c r="P168" s="725">
        <v>485612.53</v>
      </c>
      <c r="Q168" s="726">
        <v>611398.06000000006</v>
      </c>
      <c r="R168" s="635"/>
      <c r="S168" s="727"/>
      <c r="T168" s="636"/>
    </row>
    <row r="169" spans="1:20" s="630" customFormat="1" ht="45">
      <c r="A169" s="722">
        <v>704844</v>
      </c>
      <c r="B169" s="723" t="s">
        <v>80</v>
      </c>
      <c r="C169" s="723"/>
      <c r="D169" s="723" t="s">
        <v>35</v>
      </c>
      <c r="E169" s="723" t="s">
        <v>2116</v>
      </c>
      <c r="F169" s="724" t="s">
        <v>2209</v>
      </c>
      <c r="G169" s="728" t="s">
        <v>2210</v>
      </c>
      <c r="H169" s="725">
        <v>409298</v>
      </c>
      <c r="I169" s="725">
        <v>320740</v>
      </c>
      <c r="J169" s="725">
        <v>320740</v>
      </c>
      <c r="K169" s="725">
        <v>88558</v>
      </c>
      <c r="L169" s="725">
        <v>62490</v>
      </c>
      <c r="M169" s="725" t="s">
        <v>21494</v>
      </c>
      <c r="N169" s="725">
        <v>88175.679999999993</v>
      </c>
      <c r="O169" s="634" t="s">
        <v>21494</v>
      </c>
      <c r="P169" s="725">
        <v>237671.92</v>
      </c>
      <c r="Q169" s="726">
        <v>325847.59999999998</v>
      </c>
      <c r="R169" s="635"/>
      <c r="S169" s="727"/>
      <c r="T169" s="636"/>
    </row>
    <row r="170" spans="1:20" s="630" customFormat="1" ht="30">
      <c r="A170" s="637">
        <v>704849</v>
      </c>
      <c r="B170" s="638" t="s">
        <v>120</v>
      </c>
      <c r="C170" s="638"/>
      <c r="D170" s="723" t="s">
        <v>35</v>
      </c>
      <c r="E170" s="638" t="s">
        <v>2118</v>
      </c>
      <c r="F170" s="640" t="s">
        <v>2209</v>
      </c>
      <c r="G170" s="649" t="s">
        <v>2210</v>
      </c>
      <c r="H170" s="634">
        <v>13290413.390000001</v>
      </c>
      <c r="I170" s="634">
        <v>11620676.42</v>
      </c>
      <c r="J170" s="634">
        <v>11620676.42</v>
      </c>
      <c r="K170" s="634">
        <v>1669736.97</v>
      </c>
      <c r="L170" s="634">
        <v>2380243</v>
      </c>
      <c r="M170" s="634" t="s">
        <v>21494</v>
      </c>
      <c r="N170" s="634">
        <v>837167.01</v>
      </c>
      <c r="O170" s="634" t="s">
        <v>21494</v>
      </c>
      <c r="P170" s="634">
        <v>5751206.0800000001</v>
      </c>
      <c r="Q170" s="726">
        <v>6588373.0899999999</v>
      </c>
      <c r="R170" s="638"/>
      <c r="S170" s="638"/>
      <c r="T170" s="636"/>
    </row>
    <row r="171" spans="1:20" s="630" customFormat="1" ht="30">
      <c r="A171" s="637">
        <v>704868</v>
      </c>
      <c r="B171" s="638" t="s">
        <v>118</v>
      </c>
      <c r="C171" s="638"/>
      <c r="D171" s="723" t="s">
        <v>35</v>
      </c>
      <c r="E171" s="638" t="s">
        <v>2118</v>
      </c>
      <c r="F171" s="640" t="s">
        <v>2209</v>
      </c>
      <c r="G171" s="649" t="s">
        <v>2210</v>
      </c>
      <c r="H171" s="634">
        <v>5869029.7400000002</v>
      </c>
      <c r="I171" s="634">
        <v>5152111.1399999997</v>
      </c>
      <c r="J171" s="634">
        <v>5152111.1399999997</v>
      </c>
      <c r="K171" s="634">
        <v>716918.6</v>
      </c>
      <c r="L171" s="634">
        <v>1481547</v>
      </c>
      <c r="M171" s="634" t="s">
        <v>21494</v>
      </c>
      <c r="N171" s="634">
        <v>227332.52</v>
      </c>
      <c r="O171" s="634" t="s">
        <v>21494</v>
      </c>
      <c r="P171" s="634">
        <v>2425633.81</v>
      </c>
      <c r="Q171" s="726">
        <v>2652966.33</v>
      </c>
      <c r="R171" s="638"/>
      <c r="S171" s="638"/>
      <c r="T171" s="636"/>
    </row>
    <row r="172" spans="1:20" s="630" customFormat="1" ht="45">
      <c r="A172" s="722">
        <v>704916</v>
      </c>
      <c r="B172" s="723" t="s">
        <v>75</v>
      </c>
      <c r="C172" s="723"/>
      <c r="D172" s="723" t="s">
        <v>35</v>
      </c>
      <c r="E172" s="723" t="s">
        <v>2116</v>
      </c>
      <c r="F172" s="724" t="s">
        <v>2209</v>
      </c>
      <c r="G172" s="728" t="s">
        <v>2210</v>
      </c>
      <c r="H172" s="725">
        <v>303970</v>
      </c>
      <c r="I172" s="725">
        <v>273996</v>
      </c>
      <c r="J172" s="725">
        <v>273996</v>
      </c>
      <c r="K172" s="725">
        <v>29974</v>
      </c>
      <c r="L172" s="725">
        <v>49755</v>
      </c>
      <c r="M172" s="725" t="s">
        <v>21494</v>
      </c>
      <c r="N172" s="725">
        <v>109616.53</v>
      </c>
      <c r="O172" s="634" t="s">
        <v>21494</v>
      </c>
      <c r="P172" s="725">
        <v>214622.57</v>
      </c>
      <c r="Q172" s="726">
        <v>324239.09999999998</v>
      </c>
      <c r="R172" s="635"/>
      <c r="S172" s="727"/>
      <c r="T172" s="636"/>
    </row>
    <row r="173" spans="1:20" s="630" customFormat="1" ht="30">
      <c r="A173" s="1283">
        <v>704921</v>
      </c>
      <c r="B173" s="1284" t="s">
        <v>125</v>
      </c>
      <c r="C173" s="1284"/>
      <c r="D173" s="723" t="s">
        <v>35</v>
      </c>
      <c r="E173" s="1284" t="s">
        <v>2118</v>
      </c>
      <c r="F173" s="1285" t="s">
        <v>2209</v>
      </c>
      <c r="G173" s="1286" t="s">
        <v>2210</v>
      </c>
      <c r="H173" s="1287">
        <v>11007375.310000001</v>
      </c>
      <c r="I173" s="1287">
        <v>9430329.2200000007</v>
      </c>
      <c r="J173" s="1287">
        <v>9430329.2200000007</v>
      </c>
      <c r="K173" s="1287">
        <v>1577046.09</v>
      </c>
      <c r="L173" s="1287">
        <v>2048083</v>
      </c>
      <c r="M173" s="1287" t="s">
        <v>21494</v>
      </c>
      <c r="N173" s="1287">
        <v>504338.39</v>
      </c>
      <c r="O173" s="1287" t="s">
        <v>21494</v>
      </c>
      <c r="P173" s="1287">
        <v>3977175.22</v>
      </c>
      <c r="Q173" s="726">
        <v>4481513.6100000003</v>
      </c>
      <c r="R173" s="1284"/>
      <c r="S173" s="1284"/>
      <c r="T173" s="636"/>
    </row>
    <row r="174" spans="1:20" s="630" customFormat="1" ht="45">
      <c r="A174" s="1283">
        <v>704927</v>
      </c>
      <c r="B174" s="1284" t="s">
        <v>132</v>
      </c>
      <c r="C174" s="1284"/>
      <c r="D174" s="723" t="s">
        <v>35</v>
      </c>
      <c r="E174" s="1284" t="s">
        <v>16405</v>
      </c>
      <c r="F174" s="1285" t="s">
        <v>2209</v>
      </c>
      <c r="G174" s="1286" t="s">
        <v>2210</v>
      </c>
      <c r="H174" s="1287">
        <v>13908238.09</v>
      </c>
      <c r="I174" s="1287">
        <v>12087876.17</v>
      </c>
      <c r="J174" s="1287">
        <v>12087876.17</v>
      </c>
      <c r="K174" s="1287">
        <v>1820361.92</v>
      </c>
      <c r="L174" s="1287">
        <v>2420466</v>
      </c>
      <c r="M174" s="1287" t="s">
        <v>21494</v>
      </c>
      <c r="N174" s="1287">
        <v>672255.47</v>
      </c>
      <c r="O174" s="1287" t="s">
        <v>21494</v>
      </c>
      <c r="P174" s="1287">
        <v>5175593.74</v>
      </c>
      <c r="Q174" s="726">
        <v>5847849.21</v>
      </c>
      <c r="R174" s="1284"/>
      <c r="S174" s="1284"/>
      <c r="T174" s="636"/>
    </row>
    <row r="175" spans="1:20" s="630" customFormat="1" ht="45">
      <c r="A175" s="722">
        <v>704933</v>
      </c>
      <c r="B175" s="723" t="s">
        <v>91</v>
      </c>
      <c r="C175" s="723"/>
      <c r="D175" s="723" t="s">
        <v>35</v>
      </c>
      <c r="E175" s="723" t="s">
        <v>2116</v>
      </c>
      <c r="F175" s="724" t="s">
        <v>2209</v>
      </c>
      <c r="G175" s="728" t="s">
        <v>2210</v>
      </c>
      <c r="H175" s="725">
        <v>1426151</v>
      </c>
      <c r="I175" s="725">
        <v>1201420</v>
      </c>
      <c r="J175" s="725">
        <v>1201420</v>
      </c>
      <c r="K175" s="725">
        <v>224731</v>
      </c>
      <c r="L175" s="725">
        <v>231255</v>
      </c>
      <c r="M175" s="725" t="s">
        <v>21494</v>
      </c>
      <c r="N175" s="725">
        <v>209146.23999999999</v>
      </c>
      <c r="O175" s="634" t="s">
        <v>21494</v>
      </c>
      <c r="P175" s="725">
        <v>707034.29</v>
      </c>
      <c r="Q175" s="726">
        <v>916180.53</v>
      </c>
      <c r="R175" s="635"/>
      <c r="S175" s="727"/>
      <c r="T175" s="636"/>
    </row>
    <row r="176" spans="1:20" s="630" customFormat="1" ht="30">
      <c r="A176" s="637">
        <v>704938</v>
      </c>
      <c r="B176" s="638" t="s">
        <v>114</v>
      </c>
      <c r="C176" s="638"/>
      <c r="D176" s="723" t="s">
        <v>35</v>
      </c>
      <c r="E176" s="638" t="s">
        <v>2118</v>
      </c>
      <c r="F176" s="640" t="s">
        <v>2209</v>
      </c>
      <c r="G176" s="649" t="s">
        <v>2210</v>
      </c>
      <c r="H176" s="634">
        <v>15615524.51</v>
      </c>
      <c r="I176" s="634">
        <v>13807923.4</v>
      </c>
      <c r="J176" s="634">
        <v>13807923.4</v>
      </c>
      <c r="K176" s="634">
        <v>1807601.11</v>
      </c>
      <c r="L176" s="634">
        <v>2760454</v>
      </c>
      <c r="M176" s="634" t="s">
        <v>21494</v>
      </c>
      <c r="N176" s="634">
        <v>867824.8</v>
      </c>
      <c r="O176" s="634" t="s">
        <v>21494</v>
      </c>
      <c r="P176" s="634">
        <v>5579364.5499999998</v>
      </c>
      <c r="Q176" s="726">
        <v>6447189.3499999996</v>
      </c>
      <c r="R176" s="638"/>
      <c r="S176" s="638"/>
      <c r="T176" s="636"/>
    </row>
    <row r="177" spans="1:20" s="630" customFormat="1" ht="30">
      <c r="A177" s="637">
        <v>704943</v>
      </c>
      <c r="B177" s="638" t="s">
        <v>121</v>
      </c>
      <c r="C177" s="638"/>
      <c r="D177" s="723" t="s">
        <v>35</v>
      </c>
      <c r="E177" s="638" t="s">
        <v>2118</v>
      </c>
      <c r="F177" s="640" t="s">
        <v>2209</v>
      </c>
      <c r="G177" s="649" t="s">
        <v>2210</v>
      </c>
      <c r="H177" s="634">
        <v>13759586.800000001</v>
      </c>
      <c r="I177" s="634">
        <v>11644048.43</v>
      </c>
      <c r="J177" s="634">
        <v>11644048.42</v>
      </c>
      <c r="K177" s="634">
        <v>2115538.38</v>
      </c>
      <c r="L177" s="634">
        <v>2348210</v>
      </c>
      <c r="M177" s="634" t="s">
        <v>21494</v>
      </c>
      <c r="N177" s="634">
        <v>561479.02</v>
      </c>
      <c r="O177" s="634" t="s">
        <v>21494</v>
      </c>
      <c r="P177" s="634">
        <v>3745401.99</v>
      </c>
      <c r="Q177" s="726">
        <v>4306881.01</v>
      </c>
      <c r="R177" s="638"/>
      <c r="S177" s="638"/>
      <c r="T177" s="636"/>
    </row>
    <row r="178" spans="1:20" s="630" customFormat="1" ht="45">
      <c r="A178" s="722">
        <v>705527</v>
      </c>
      <c r="B178" s="723" t="s">
        <v>90</v>
      </c>
      <c r="C178" s="723"/>
      <c r="D178" s="723" t="s">
        <v>35</v>
      </c>
      <c r="E178" s="723" t="s">
        <v>2116</v>
      </c>
      <c r="F178" s="724" t="s">
        <v>2209</v>
      </c>
      <c r="G178" s="728" t="s">
        <v>2210</v>
      </c>
      <c r="H178" s="725">
        <v>767854</v>
      </c>
      <c r="I178" s="725">
        <v>642721</v>
      </c>
      <c r="J178" s="725">
        <v>642721</v>
      </c>
      <c r="K178" s="725">
        <v>125133</v>
      </c>
      <c r="L178" s="725">
        <v>125147</v>
      </c>
      <c r="M178" s="725" t="s">
        <v>21494</v>
      </c>
      <c r="N178" s="725">
        <v>182210.29</v>
      </c>
      <c r="O178" s="634" t="s">
        <v>21494</v>
      </c>
      <c r="P178" s="725">
        <v>475974</v>
      </c>
      <c r="Q178" s="726">
        <v>658184.29</v>
      </c>
      <c r="R178" s="635"/>
      <c r="S178" s="727"/>
      <c r="T178" s="636"/>
    </row>
    <row r="179" spans="1:20" s="630" customFormat="1" ht="45">
      <c r="A179" s="722">
        <v>705584</v>
      </c>
      <c r="B179" s="723" t="s">
        <v>86</v>
      </c>
      <c r="C179" s="723"/>
      <c r="D179" s="723" t="s">
        <v>35</v>
      </c>
      <c r="E179" s="723" t="s">
        <v>2116</v>
      </c>
      <c r="F179" s="724" t="s">
        <v>2209</v>
      </c>
      <c r="G179" s="728" t="s">
        <v>2210</v>
      </c>
      <c r="H179" s="725">
        <v>1842979</v>
      </c>
      <c r="I179" s="725">
        <v>1464496</v>
      </c>
      <c r="J179" s="725">
        <v>1464496</v>
      </c>
      <c r="K179" s="725">
        <v>378483</v>
      </c>
      <c r="L179" s="725">
        <v>284698</v>
      </c>
      <c r="M179" s="725" t="s">
        <v>21494</v>
      </c>
      <c r="N179" s="725">
        <v>160901.25</v>
      </c>
      <c r="O179" s="634" t="s">
        <v>21494</v>
      </c>
      <c r="P179" s="725">
        <v>1284603.82</v>
      </c>
      <c r="Q179" s="726">
        <v>1445505.07</v>
      </c>
      <c r="R179" s="635"/>
      <c r="S179" s="727"/>
      <c r="T179" s="636"/>
    </row>
    <row r="180" spans="1:20" s="630" customFormat="1" ht="45">
      <c r="A180" s="722">
        <v>708579</v>
      </c>
      <c r="B180" s="723" t="s">
        <v>95</v>
      </c>
      <c r="C180" s="723"/>
      <c r="D180" s="723" t="s">
        <v>35</v>
      </c>
      <c r="E180" s="723" t="s">
        <v>2116</v>
      </c>
      <c r="F180" s="724" t="s">
        <v>2209</v>
      </c>
      <c r="G180" s="728" t="s">
        <v>2210</v>
      </c>
      <c r="H180" s="725">
        <v>2154006.7599999998</v>
      </c>
      <c r="I180" s="725">
        <v>1764568.92</v>
      </c>
      <c r="J180" s="725">
        <v>1764568.92</v>
      </c>
      <c r="K180" s="725">
        <v>389437.84</v>
      </c>
      <c r="L180" s="725">
        <v>343118</v>
      </c>
      <c r="M180" s="725" t="s">
        <v>21494</v>
      </c>
      <c r="N180" s="725">
        <v>284695.81</v>
      </c>
      <c r="O180" s="634" t="s">
        <v>21494</v>
      </c>
      <c r="P180" s="725">
        <v>1829580.44</v>
      </c>
      <c r="Q180" s="726">
        <v>2114276.25</v>
      </c>
      <c r="R180" s="635"/>
      <c r="S180" s="727"/>
      <c r="T180" s="636"/>
    </row>
    <row r="181" spans="1:20" s="630" customFormat="1" ht="30">
      <c r="A181" s="1283">
        <v>708637</v>
      </c>
      <c r="B181" s="1284" t="s">
        <v>139</v>
      </c>
      <c r="C181" s="1284"/>
      <c r="D181" s="1284" t="s">
        <v>46</v>
      </c>
      <c r="E181" s="1284" t="s">
        <v>2119</v>
      </c>
      <c r="F181" s="1285" t="s">
        <v>2209</v>
      </c>
      <c r="G181" s="1286" t="s">
        <v>2210</v>
      </c>
      <c r="H181" s="1287">
        <v>377354.58</v>
      </c>
      <c r="I181" s="1287">
        <v>303960.92</v>
      </c>
      <c r="J181" s="1287">
        <v>303960.92</v>
      </c>
      <c r="K181" s="1287">
        <v>73393.66</v>
      </c>
      <c r="L181" s="1287">
        <v>39574</v>
      </c>
      <c r="M181" s="1287" t="s">
        <v>21494</v>
      </c>
      <c r="N181" s="1287">
        <v>618160.79</v>
      </c>
      <c r="O181" s="1287" t="s">
        <v>21494</v>
      </c>
      <c r="P181" s="1287">
        <v>817311.81</v>
      </c>
      <c r="Q181" s="726">
        <v>1435472.6</v>
      </c>
      <c r="R181" s="1284"/>
      <c r="S181" s="1284"/>
      <c r="T181" s="636"/>
    </row>
    <row r="182" spans="1:20" s="630" customFormat="1" ht="30">
      <c r="A182" s="637">
        <v>709631</v>
      </c>
      <c r="B182" s="638" t="s">
        <v>112</v>
      </c>
      <c r="C182" s="638"/>
      <c r="D182" s="638" t="s">
        <v>35</v>
      </c>
      <c r="E182" s="638" t="s">
        <v>2118</v>
      </c>
      <c r="F182" s="640" t="s">
        <v>2209</v>
      </c>
      <c r="G182" s="649" t="s">
        <v>2210</v>
      </c>
      <c r="H182" s="634">
        <v>15230881.119999999</v>
      </c>
      <c r="I182" s="634">
        <v>13486398.85</v>
      </c>
      <c r="J182" s="634">
        <v>13486398.85</v>
      </c>
      <c r="K182" s="634">
        <v>1744482.27</v>
      </c>
      <c r="L182" s="634">
        <v>2499521</v>
      </c>
      <c r="M182" s="634" t="s">
        <v>21494</v>
      </c>
      <c r="N182" s="634">
        <v>520562.03</v>
      </c>
      <c r="O182" s="634" t="s">
        <v>21494</v>
      </c>
      <c r="P182" s="634">
        <v>4676922.0999999996</v>
      </c>
      <c r="Q182" s="726">
        <v>5197484.13</v>
      </c>
      <c r="R182" s="638"/>
      <c r="S182" s="638"/>
      <c r="T182" s="636"/>
    </row>
    <row r="183" spans="1:20" s="630" customFormat="1" ht="45">
      <c r="A183" s="637">
        <v>710094</v>
      </c>
      <c r="B183" s="638" t="s">
        <v>116</v>
      </c>
      <c r="C183" s="638"/>
      <c r="D183" s="638" t="s">
        <v>35</v>
      </c>
      <c r="E183" s="638" t="s">
        <v>2116</v>
      </c>
      <c r="F183" s="640" t="s">
        <v>2209</v>
      </c>
      <c r="G183" s="649" t="s">
        <v>2210</v>
      </c>
      <c r="H183" s="634">
        <v>7291385.8200000003</v>
      </c>
      <c r="I183" s="634">
        <v>7096249.5</v>
      </c>
      <c r="J183" s="634">
        <v>7096249.5</v>
      </c>
      <c r="K183" s="634">
        <v>195136.32</v>
      </c>
      <c r="L183" s="634">
        <v>614123</v>
      </c>
      <c r="M183" s="634" t="s">
        <v>21494</v>
      </c>
      <c r="N183" s="634">
        <v>288567.74</v>
      </c>
      <c r="O183" s="634" t="s">
        <v>21494</v>
      </c>
      <c r="P183" s="634">
        <v>4946400.03</v>
      </c>
      <c r="Q183" s="726">
        <v>5234967.7699999996</v>
      </c>
      <c r="R183" s="638"/>
      <c r="S183" s="638"/>
      <c r="T183" s="636"/>
    </row>
    <row r="184" spans="1:20" s="630" customFormat="1" ht="30">
      <c r="A184" s="1283">
        <v>710099</v>
      </c>
      <c r="B184" s="1284" t="s">
        <v>153</v>
      </c>
      <c r="C184" s="1284"/>
      <c r="D184" s="638" t="s">
        <v>35</v>
      </c>
      <c r="E184" s="1284" t="s">
        <v>2119</v>
      </c>
      <c r="F184" s="1285" t="s">
        <v>2209</v>
      </c>
      <c r="G184" s="1286" t="s">
        <v>2210</v>
      </c>
      <c r="H184" s="1287">
        <v>6943798.6200000001</v>
      </c>
      <c r="I184" s="1287">
        <v>6704421.6900000004</v>
      </c>
      <c r="J184" s="1287">
        <v>6704421.6900000004</v>
      </c>
      <c r="K184" s="1287">
        <v>239376.93</v>
      </c>
      <c r="L184" s="1287">
        <v>602047</v>
      </c>
      <c r="M184" s="1287" t="s">
        <v>21494</v>
      </c>
      <c r="N184" s="1287">
        <v>158541.5</v>
      </c>
      <c r="O184" s="1287" t="s">
        <v>21494</v>
      </c>
      <c r="P184" s="1287">
        <v>5492233.6100000003</v>
      </c>
      <c r="Q184" s="726">
        <v>5650775.1100000003</v>
      </c>
      <c r="R184" s="1284"/>
      <c r="S184" s="1284"/>
      <c r="T184" s="636"/>
    </row>
    <row r="185" spans="1:20" s="630" customFormat="1" ht="45">
      <c r="A185" s="722">
        <v>710110</v>
      </c>
      <c r="B185" s="723" t="s">
        <v>102</v>
      </c>
      <c r="C185" s="723"/>
      <c r="D185" s="638" t="s">
        <v>35</v>
      </c>
      <c r="E185" s="723" t="s">
        <v>2116</v>
      </c>
      <c r="F185" s="724" t="s">
        <v>2209</v>
      </c>
      <c r="G185" s="728" t="s">
        <v>2210</v>
      </c>
      <c r="H185" s="725">
        <v>87774.8</v>
      </c>
      <c r="I185" s="725">
        <v>85296.74</v>
      </c>
      <c r="J185" s="725">
        <v>85296.74</v>
      </c>
      <c r="K185" s="725">
        <v>2478.06</v>
      </c>
      <c r="L185" s="725">
        <v>14756</v>
      </c>
      <c r="M185" s="725" t="s">
        <v>21494</v>
      </c>
      <c r="N185" s="725">
        <v>23699.65</v>
      </c>
      <c r="O185" s="634" t="s">
        <v>21494</v>
      </c>
      <c r="P185" s="725">
        <v>87826.52</v>
      </c>
      <c r="Q185" s="726">
        <v>111526.17</v>
      </c>
      <c r="R185" s="635"/>
      <c r="S185" s="727"/>
      <c r="T185" s="636"/>
    </row>
    <row r="186" spans="1:20" s="630" customFormat="1" ht="30">
      <c r="A186" s="1283">
        <v>711670</v>
      </c>
      <c r="B186" s="1284" t="s">
        <v>138</v>
      </c>
      <c r="C186" s="1284"/>
      <c r="D186" s="1284" t="s">
        <v>46</v>
      </c>
      <c r="E186" s="1284" t="s">
        <v>2119</v>
      </c>
      <c r="F186" s="1285" t="s">
        <v>2209</v>
      </c>
      <c r="G186" s="1286" t="s">
        <v>2210</v>
      </c>
      <c r="H186" s="1287">
        <v>118160.28</v>
      </c>
      <c r="I186" s="1287">
        <v>94787.57</v>
      </c>
      <c r="J186" s="1287">
        <v>94787.57</v>
      </c>
      <c r="K186" s="1287">
        <v>23372.71</v>
      </c>
      <c r="L186" s="1287">
        <v>12341</v>
      </c>
      <c r="M186" s="1287" t="s">
        <v>21494</v>
      </c>
      <c r="N186" s="1287">
        <v>224618.43</v>
      </c>
      <c r="O186" s="1287" t="s">
        <v>21494</v>
      </c>
      <c r="P186" s="1287">
        <v>215370.16</v>
      </c>
      <c r="Q186" s="726">
        <v>439988.59</v>
      </c>
      <c r="R186" s="1284"/>
      <c r="S186" s="1284"/>
      <c r="T186" s="636"/>
    </row>
    <row r="187" spans="1:20" s="630" customFormat="1" ht="45">
      <c r="A187" s="644">
        <v>711819</v>
      </c>
      <c r="B187" s="638" t="s">
        <v>204</v>
      </c>
      <c r="C187" s="638" t="s">
        <v>21499</v>
      </c>
      <c r="D187" s="638" t="s">
        <v>46</v>
      </c>
      <c r="E187" s="638" t="s">
        <v>21549</v>
      </c>
      <c r="F187" s="640" t="s">
        <v>2203</v>
      </c>
      <c r="G187" s="723" t="s">
        <v>21550</v>
      </c>
      <c r="H187" s="634">
        <f>I187+K187+L187</f>
        <v>2086350</v>
      </c>
      <c r="I187" s="634">
        <v>1705844</v>
      </c>
      <c r="J187" s="634">
        <v>1705844</v>
      </c>
      <c r="K187" s="634">
        <v>158417</v>
      </c>
      <c r="L187" s="634">
        <v>222089</v>
      </c>
      <c r="M187" s="634">
        <v>0</v>
      </c>
      <c r="N187" s="725">
        <v>593102.65999999898</v>
      </c>
      <c r="O187" s="634">
        <v>0</v>
      </c>
      <c r="P187" s="725">
        <v>807980.13999999897</v>
      </c>
      <c r="Q187" s="726">
        <f>SUM(N187+O187+P187)</f>
        <v>1401082.799999998</v>
      </c>
      <c r="R187" s="635" t="s">
        <v>21551</v>
      </c>
      <c r="S187" s="642" t="s">
        <v>21552</v>
      </c>
      <c r="T187" s="636"/>
    </row>
    <row r="188" spans="1:20" s="630" customFormat="1" ht="30">
      <c r="A188" s="1283">
        <v>711856</v>
      </c>
      <c r="B188" s="1284" t="s">
        <v>147</v>
      </c>
      <c r="C188" s="1284"/>
      <c r="D188" s="638" t="s">
        <v>35</v>
      </c>
      <c r="E188" s="1284" t="s">
        <v>2119</v>
      </c>
      <c r="F188" s="1285" t="s">
        <v>2209</v>
      </c>
      <c r="G188" s="1286" t="s">
        <v>2210</v>
      </c>
      <c r="H188" s="1287">
        <v>11335984.34</v>
      </c>
      <c r="I188" s="1287">
        <v>10940320.91</v>
      </c>
      <c r="J188" s="1287">
        <v>10940320.91</v>
      </c>
      <c r="K188" s="1287">
        <v>395663.43</v>
      </c>
      <c r="L188" s="1287">
        <v>891094</v>
      </c>
      <c r="M188" s="1287" t="s">
        <v>21494</v>
      </c>
      <c r="N188" s="1287">
        <v>974772.99</v>
      </c>
      <c r="O188" s="1287" t="s">
        <v>21494</v>
      </c>
      <c r="P188" s="1287">
        <v>10881521.119999999</v>
      </c>
      <c r="Q188" s="726">
        <v>11856294.109999999</v>
      </c>
      <c r="R188" s="1284"/>
      <c r="S188" s="1284"/>
      <c r="T188" s="636"/>
    </row>
    <row r="189" spans="1:20" s="630" customFormat="1" ht="45">
      <c r="A189" s="637">
        <v>711888</v>
      </c>
      <c r="B189" s="638" t="s">
        <v>117</v>
      </c>
      <c r="C189" s="638"/>
      <c r="D189" s="638" t="s">
        <v>35</v>
      </c>
      <c r="E189" s="638" t="s">
        <v>2116</v>
      </c>
      <c r="F189" s="640" t="s">
        <v>2209</v>
      </c>
      <c r="G189" s="649" t="s">
        <v>2210</v>
      </c>
      <c r="H189" s="634">
        <v>5591713.8700000001</v>
      </c>
      <c r="I189" s="634">
        <v>5425810.5700000003</v>
      </c>
      <c r="J189" s="634">
        <v>5425810.5700000003</v>
      </c>
      <c r="K189" s="634">
        <v>165903.29999999999</v>
      </c>
      <c r="L189" s="634">
        <v>434785</v>
      </c>
      <c r="M189" s="634" t="s">
        <v>21494</v>
      </c>
      <c r="N189" s="634">
        <v>363276.28</v>
      </c>
      <c r="O189" s="634" t="s">
        <v>21494</v>
      </c>
      <c r="P189" s="634">
        <v>4646971.03</v>
      </c>
      <c r="Q189" s="726">
        <v>5010247.3099999996</v>
      </c>
      <c r="R189" s="638"/>
      <c r="S189" s="638"/>
      <c r="T189" s="636"/>
    </row>
    <row r="190" spans="1:20" s="630" customFormat="1" ht="45">
      <c r="A190" s="637">
        <v>712968</v>
      </c>
      <c r="B190" s="638" t="s">
        <v>122</v>
      </c>
      <c r="C190" s="638"/>
      <c r="D190" s="638" t="s">
        <v>35</v>
      </c>
      <c r="E190" s="638" t="s">
        <v>2116</v>
      </c>
      <c r="F190" s="640" t="s">
        <v>2209</v>
      </c>
      <c r="G190" s="649" t="s">
        <v>2210</v>
      </c>
      <c r="H190" s="634">
        <v>5807772.9699999997</v>
      </c>
      <c r="I190" s="634">
        <v>5629060</v>
      </c>
      <c r="J190" s="634">
        <v>5629060</v>
      </c>
      <c r="K190" s="634">
        <v>178712.97</v>
      </c>
      <c r="L190" s="634">
        <v>503551</v>
      </c>
      <c r="M190" s="634" t="s">
        <v>21494</v>
      </c>
      <c r="N190" s="634">
        <v>398419.05</v>
      </c>
      <c r="O190" s="634" t="s">
        <v>21494</v>
      </c>
      <c r="P190" s="634">
        <v>5817836.6299999999</v>
      </c>
      <c r="Q190" s="726">
        <v>6216255.6799999997</v>
      </c>
      <c r="R190" s="638"/>
      <c r="S190" s="638"/>
      <c r="T190" s="636"/>
    </row>
    <row r="191" spans="1:20" s="630" customFormat="1" ht="30">
      <c r="A191" s="1283">
        <v>712980</v>
      </c>
      <c r="B191" s="1284" t="s">
        <v>149</v>
      </c>
      <c r="C191" s="1284"/>
      <c r="D191" s="1284" t="s">
        <v>46</v>
      </c>
      <c r="E191" s="1284" t="s">
        <v>2119</v>
      </c>
      <c r="F191" s="1285" t="s">
        <v>2209</v>
      </c>
      <c r="G191" s="1286" t="s">
        <v>2210</v>
      </c>
      <c r="H191" s="1287">
        <v>631194.26</v>
      </c>
      <c r="I191" s="1287">
        <v>559076.77</v>
      </c>
      <c r="J191" s="1287">
        <v>559076.77</v>
      </c>
      <c r="K191" s="1287">
        <v>72117.490000000005</v>
      </c>
      <c r="L191" s="1287">
        <v>72788</v>
      </c>
      <c r="M191" s="1287" t="s">
        <v>21494</v>
      </c>
      <c r="N191" s="1287">
        <v>1043540.52</v>
      </c>
      <c r="O191" s="1287" t="s">
        <v>21494</v>
      </c>
      <c r="P191" s="1287">
        <v>696530.52</v>
      </c>
      <c r="Q191" s="726">
        <v>1740071.04</v>
      </c>
      <c r="R191" s="1284"/>
      <c r="S191" s="1284"/>
      <c r="T191" s="636"/>
    </row>
    <row r="192" spans="1:20" s="630" customFormat="1" ht="45">
      <c r="A192" s="722">
        <v>714641</v>
      </c>
      <c r="B192" s="723" t="s">
        <v>214</v>
      </c>
      <c r="C192" s="723" t="s">
        <v>21499</v>
      </c>
      <c r="D192" s="723" t="s">
        <v>35</v>
      </c>
      <c r="E192" s="723" t="s">
        <v>21553</v>
      </c>
      <c r="F192" s="724" t="s">
        <v>2203</v>
      </c>
      <c r="G192" s="723" t="s">
        <v>2416</v>
      </c>
      <c r="H192" s="725">
        <f>J192+K192+L192</f>
        <v>14055391.76</v>
      </c>
      <c r="I192" s="725">
        <v>10915553.24</v>
      </c>
      <c r="J192" s="725">
        <v>10915553.24</v>
      </c>
      <c r="K192" s="725">
        <v>1211588.9099999999</v>
      </c>
      <c r="L192" s="725">
        <v>1928249.61</v>
      </c>
      <c r="M192" s="725">
        <v>753614</v>
      </c>
      <c r="N192" s="725">
        <v>416730.90999999898</v>
      </c>
      <c r="O192" s="634">
        <v>0</v>
      </c>
      <c r="P192" s="725">
        <v>307.56</v>
      </c>
      <c r="Q192" s="726">
        <f>SUM(N192+O192+P192)</f>
        <v>417038.46999999898</v>
      </c>
      <c r="R192" s="635" t="s">
        <v>21554</v>
      </c>
      <c r="S192" s="729" t="s">
        <v>21555</v>
      </c>
      <c r="T192" s="636"/>
    </row>
    <row r="193" spans="1:20" s="630" customFormat="1" ht="45">
      <c r="A193" s="637">
        <v>714654</v>
      </c>
      <c r="B193" s="638" t="s">
        <v>111</v>
      </c>
      <c r="C193" s="638"/>
      <c r="D193" s="638" t="s">
        <v>64</v>
      </c>
      <c r="E193" s="638" t="s">
        <v>2117</v>
      </c>
      <c r="F193" s="640" t="s">
        <v>2209</v>
      </c>
      <c r="G193" s="649" t="s">
        <v>2210</v>
      </c>
      <c r="H193" s="634">
        <v>876270176</v>
      </c>
      <c r="I193" s="634">
        <v>332062581</v>
      </c>
      <c r="J193" s="634">
        <v>332062581</v>
      </c>
      <c r="K193" s="634">
        <v>544207595</v>
      </c>
      <c r="L193" s="634">
        <v>16450923</v>
      </c>
      <c r="M193" s="634" t="s">
        <v>21494</v>
      </c>
      <c r="N193" s="634">
        <v>25740701.539999999</v>
      </c>
      <c r="O193" s="634" t="s">
        <v>21494</v>
      </c>
      <c r="P193" s="634">
        <v>80718949.140000001</v>
      </c>
      <c r="Q193" s="726">
        <v>106459650.68000001</v>
      </c>
      <c r="R193" s="638"/>
      <c r="S193" s="638"/>
      <c r="T193" s="636"/>
    </row>
    <row r="194" spans="1:20" s="630" customFormat="1" ht="45">
      <c r="A194" s="722">
        <v>723002</v>
      </c>
      <c r="B194" s="723" t="s">
        <v>248</v>
      </c>
      <c r="C194" s="723" t="s">
        <v>21499</v>
      </c>
      <c r="D194" s="723" t="s">
        <v>33</v>
      </c>
      <c r="E194" s="723" t="s">
        <v>33</v>
      </c>
      <c r="F194" s="724" t="s">
        <v>2203</v>
      </c>
      <c r="G194" s="723" t="s">
        <v>2204</v>
      </c>
      <c r="H194" s="725"/>
      <c r="I194" s="725">
        <v>70586386.390000001</v>
      </c>
      <c r="J194" s="725">
        <v>70586386.390000001</v>
      </c>
      <c r="K194" s="725"/>
      <c r="L194" s="725">
        <v>5724710.2599999998</v>
      </c>
      <c r="M194" s="725"/>
      <c r="N194" s="725">
        <v>1739194.77999999</v>
      </c>
      <c r="O194" s="634">
        <v>1100210.2</v>
      </c>
      <c r="P194" s="725">
        <v>15989.7599999999</v>
      </c>
      <c r="Q194" s="726">
        <f>SUM(N194+O194+P194)</f>
        <v>2855394.73999999</v>
      </c>
      <c r="R194" s="635" t="s">
        <v>21556</v>
      </c>
      <c r="S194" s="727" t="s">
        <v>21557</v>
      </c>
      <c r="T194" s="636"/>
    </row>
    <row r="195" spans="1:20" s="630" customFormat="1" ht="30">
      <c r="A195" s="722">
        <v>723077</v>
      </c>
      <c r="B195" s="723" t="s">
        <v>106</v>
      </c>
      <c r="C195" s="723"/>
      <c r="D195" s="723" t="s">
        <v>33</v>
      </c>
      <c r="E195" s="723" t="s">
        <v>2115</v>
      </c>
      <c r="F195" s="724" t="s">
        <v>2209</v>
      </c>
      <c r="G195" s="728" t="s">
        <v>2210</v>
      </c>
      <c r="H195" s="725">
        <v>46643078.390000001</v>
      </c>
      <c r="I195" s="725">
        <v>46643078.390000001</v>
      </c>
      <c r="J195" s="725">
        <v>46643078.390000001</v>
      </c>
      <c r="K195" s="725" t="s">
        <v>21494</v>
      </c>
      <c r="L195" s="725">
        <v>583002.81999999995</v>
      </c>
      <c r="M195" s="725" t="s">
        <v>21494</v>
      </c>
      <c r="N195" s="725">
        <v>4152502.12</v>
      </c>
      <c r="O195" s="634">
        <v>8448675</v>
      </c>
      <c r="P195" s="725">
        <v>1802520.31</v>
      </c>
      <c r="Q195" s="726">
        <v>14403697.43</v>
      </c>
      <c r="R195" s="635"/>
      <c r="S195" s="727"/>
      <c r="T195" s="636"/>
    </row>
    <row r="196" spans="1:20" s="630" customFormat="1" ht="30">
      <c r="A196" s="722">
        <v>723078</v>
      </c>
      <c r="B196" s="723" t="s">
        <v>105</v>
      </c>
      <c r="C196" s="723"/>
      <c r="D196" s="723" t="s">
        <v>33</v>
      </c>
      <c r="E196" s="723" t="s">
        <v>2115</v>
      </c>
      <c r="F196" s="724" t="s">
        <v>2209</v>
      </c>
      <c r="G196" s="728" t="s">
        <v>2210</v>
      </c>
      <c r="H196" s="725">
        <v>61558468.950000003</v>
      </c>
      <c r="I196" s="725">
        <v>61558468.950000003</v>
      </c>
      <c r="J196" s="725">
        <v>61558468.950000003</v>
      </c>
      <c r="K196" s="725" t="s">
        <v>21494</v>
      </c>
      <c r="L196" s="725">
        <v>3713097</v>
      </c>
      <c r="M196" s="725" t="s">
        <v>21494</v>
      </c>
      <c r="N196" s="725">
        <v>2461842.08</v>
      </c>
      <c r="O196" s="634">
        <v>587798.4</v>
      </c>
      <c r="P196" s="725">
        <v>95534.06</v>
      </c>
      <c r="Q196" s="726">
        <v>3145174.54</v>
      </c>
      <c r="R196" s="635"/>
      <c r="S196" s="727"/>
      <c r="T196" s="636"/>
    </row>
    <row r="197" spans="1:20" s="630" customFormat="1" ht="30">
      <c r="A197" s="722">
        <v>723883</v>
      </c>
      <c r="B197" s="723" t="s">
        <v>129</v>
      </c>
      <c r="C197" s="731" t="s">
        <v>21545</v>
      </c>
      <c r="D197" s="723" t="s">
        <v>130</v>
      </c>
      <c r="E197" s="723" t="s">
        <v>130</v>
      </c>
      <c r="F197" s="724" t="s">
        <v>2209</v>
      </c>
      <c r="G197" s="723" t="s">
        <v>2416</v>
      </c>
      <c r="H197" s="725">
        <f>J197+L197+M197+K197</f>
        <v>25072092.110000003</v>
      </c>
      <c r="I197" s="725">
        <v>6584889.6100000003</v>
      </c>
      <c r="J197" s="725">
        <v>6584889.6100000003</v>
      </c>
      <c r="K197" s="725">
        <v>18404524.670000002</v>
      </c>
      <c r="L197" s="725">
        <v>82677.83</v>
      </c>
      <c r="M197" s="725">
        <v>0</v>
      </c>
      <c r="N197" s="725">
        <v>45864.059999999699</v>
      </c>
      <c r="O197" s="725">
        <v>0</v>
      </c>
      <c r="P197" s="725">
        <v>12213046.060000001</v>
      </c>
      <c r="Q197" s="726">
        <f>SUM(N197+O197+P197)</f>
        <v>12258910.120000001</v>
      </c>
      <c r="R197" s="635" t="s">
        <v>21558</v>
      </c>
      <c r="S197" s="727" t="s">
        <v>21559</v>
      </c>
      <c r="T197" s="636"/>
    </row>
    <row r="198" spans="1:20" s="630" customFormat="1" ht="30">
      <c r="A198" s="1283">
        <v>724600</v>
      </c>
      <c r="B198" s="1284" t="s">
        <v>145</v>
      </c>
      <c r="C198" s="1284"/>
      <c r="D198" s="1284" t="s">
        <v>35</v>
      </c>
      <c r="E198" s="1284" t="s">
        <v>17437</v>
      </c>
      <c r="F198" s="1285" t="s">
        <v>2209</v>
      </c>
      <c r="G198" s="1286" t="s">
        <v>2210</v>
      </c>
      <c r="H198" s="1287">
        <v>8628211.5199999996</v>
      </c>
      <c r="I198" s="1287">
        <v>7277670.2000000002</v>
      </c>
      <c r="J198" s="1287">
        <v>7277670.2000000002</v>
      </c>
      <c r="K198" s="1287">
        <v>1350541.32</v>
      </c>
      <c r="L198" s="1287">
        <v>1704126</v>
      </c>
      <c r="M198" s="1287" t="s">
        <v>21494</v>
      </c>
      <c r="N198" s="1287">
        <v>328802.03000000003</v>
      </c>
      <c r="O198" s="1287" t="s">
        <v>21494</v>
      </c>
      <c r="P198" s="1287">
        <v>4552560.71</v>
      </c>
      <c r="Q198" s="726">
        <v>4881362.74</v>
      </c>
      <c r="R198" s="1284"/>
      <c r="S198" s="1284"/>
      <c r="T198" s="636"/>
    </row>
    <row r="199" spans="1:20" s="630" customFormat="1">
      <c r="A199" s="1283">
        <v>724601</v>
      </c>
      <c r="B199" s="1284" t="s">
        <v>146</v>
      </c>
      <c r="C199" s="1284"/>
      <c r="D199" s="1284" t="s">
        <v>35</v>
      </c>
      <c r="E199" s="1284" t="s">
        <v>2119</v>
      </c>
      <c r="F199" s="1285" t="s">
        <v>2209</v>
      </c>
      <c r="G199" s="1286" t="s">
        <v>2210</v>
      </c>
      <c r="H199" s="1287">
        <v>13708224.43</v>
      </c>
      <c r="I199" s="1287">
        <v>12097203.529999999</v>
      </c>
      <c r="J199" s="1287">
        <v>12097203.529999999</v>
      </c>
      <c r="K199" s="1287">
        <v>1611020.9</v>
      </c>
      <c r="L199" s="1287">
        <v>2463886</v>
      </c>
      <c r="M199" s="1287" t="s">
        <v>21494</v>
      </c>
      <c r="N199" s="1287">
        <v>550498.92000000004</v>
      </c>
      <c r="O199" s="1287" t="s">
        <v>21494</v>
      </c>
      <c r="P199" s="1287">
        <v>8641914.3000000007</v>
      </c>
      <c r="Q199" s="726">
        <v>9192413.2200000007</v>
      </c>
      <c r="R199" s="1284"/>
      <c r="S199" s="1284"/>
      <c r="T199" s="636"/>
    </row>
    <row r="200" spans="1:20" s="630" customFormat="1">
      <c r="A200" s="1283">
        <v>724698</v>
      </c>
      <c r="B200" s="1284" t="s">
        <v>144</v>
      </c>
      <c r="C200" s="1284"/>
      <c r="D200" s="1284" t="s">
        <v>35</v>
      </c>
      <c r="E200" s="1284" t="s">
        <v>2119</v>
      </c>
      <c r="F200" s="1285" t="s">
        <v>2209</v>
      </c>
      <c r="G200" s="1286" t="s">
        <v>2210</v>
      </c>
      <c r="H200" s="1287">
        <v>12633614</v>
      </c>
      <c r="I200" s="1287">
        <v>10742462</v>
      </c>
      <c r="J200" s="1287">
        <v>10742462</v>
      </c>
      <c r="K200" s="1287">
        <v>1891152</v>
      </c>
      <c r="L200" s="1287">
        <v>2199844</v>
      </c>
      <c r="M200" s="1287" t="s">
        <v>21494</v>
      </c>
      <c r="N200" s="1287">
        <v>607261.44999999995</v>
      </c>
      <c r="O200" s="1287" t="s">
        <v>21494</v>
      </c>
      <c r="P200" s="1287">
        <v>4726146.2699999996</v>
      </c>
      <c r="Q200" s="726">
        <v>5333407.72</v>
      </c>
      <c r="R200" s="1284"/>
      <c r="S200" s="1284"/>
      <c r="T200" s="636"/>
    </row>
    <row r="201" spans="1:20" s="630" customFormat="1" ht="30">
      <c r="A201" s="637">
        <v>724703</v>
      </c>
      <c r="B201" s="638" t="s">
        <v>123</v>
      </c>
      <c r="C201" s="638"/>
      <c r="D201" s="1284" t="s">
        <v>35</v>
      </c>
      <c r="E201" s="638" t="s">
        <v>2118</v>
      </c>
      <c r="F201" s="640" t="s">
        <v>2209</v>
      </c>
      <c r="G201" s="649" t="s">
        <v>2210</v>
      </c>
      <c r="H201" s="634">
        <v>6054726.0099999998</v>
      </c>
      <c r="I201" s="634">
        <v>5314332</v>
      </c>
      <c r="J201" s="634">
        <v>5314332</v>
      </c>
      <c r="K201" s="634">
        <v>740394.01</v>
      </c>
      <c r="L201" s="634">
        <v>1504203</v>
      </c>
      <c r="M201" s="634" t="s">
        <v>21494</v>
      </c>
      <c r="N201" s="634">
        <v>332824.21000000002</v>
      </c>
      <c r="O201" s="634" t="s">
        <v>21494</v>
      </c>
      <c r="P201" s="634">
        <v>1549587.46</v>
      </c>
      <c r="Q201" s="726">
        <v>1882411.67</v>
      </c>
      <c r="R201" s="638"/>
      <c r="S201" s="638"/>
      <c r="T201" s="636"/>
    </row>
    <row r="202" spans="1:20" s="630" customFormat="1" ht="45">
      <c r="A202" s="1283">
        <v>724825</v>
      </c>
      <c r="B202" s="1284" t="s">
        <v>141</v>
      </c>
      <c r="C202" s="1284"/>
      <c r="D202" s="1284" t="s">
        <v>35</v>
      </c>
      <c r="E202" s="1284" t="s">
        <v>16405</v>
      </c>
      <c r="F202" s="1285" t="s">
        <v>2209</v>
      </c>
      <c r="G202" s="1286" t="s">
        <v>2210</v>
      </c>
      <c r="H202" s="1287">
        <v>14650708.439999999</v>
      </c>
      <c r="I202" s="1287">
        <v>12812478.84</v>
      </c>
      <c r="J202" s="1287">
        <v>12812478.84</v>
      </c>
      <c r="K202" s="1287">
        <v>1838229.6</v>
      </c>
      <c r="L202" s="1287">
        <v>2516456</v>
      </c>
      <c r="M202" s="1287" t="s">
        <v>21494</v>
      </c>
      <c r="N202" s="1287">
        <v>600261.79</v>
      </c>
      <c r="O202" s="1287" t="s">
        <v>21494</v>
      </c>
      <c r="P202" s="1287">
        <v>6250494.1399999997</v>
      </c>
      <c r="Q202" s="726">
        <v>6850755.9299999997</v>
      </c>
      <c r="R202" s="1284"/>
      <c r="S202" s="1284"/>
      <c r="T202" s="636"/>
    </row>
    <row r="203" spans="1:20" s="630" customFormat="1" ht="30">
      <c r="A203" s="637">
        <v>724938</v>
      </c>
      <c r="B203" s="638" t="s">
        <v>124</v>
      </c>
      <c r="C203" s="638"/>
      <c r="D203" s="1284" t="s">
        <v>35</v>
      </c>
      <c r="E203" s="638" t="s">
        <v>2118</v>
      </c>
      <c r="F203" s="640" t="s">
        <v>2209</v>
      </c>
      <c r="G203" s="649" t="s">
        <v>2210</v>
      </c>
      <c r="H203" s="634">
        <v>14314104.85</v>
      </c>
      <c r="I203" s="634">
        <v>12445015.33</v>
      </c>
      <c r="J203" s="634">
        <v>12445015.33</v>
      </c>
      <c r="K203" s="634">
        <v>1869089.52</v>
      </c>
      <c r="L203" s="634">
        <v>2459743</v>
      </c>
      <c r="M203" s="634" t="s">
        <v>21494</v>
      </c>
      <c r="N203" s="634">
        <v>586372.22</v>
      </c>
      <c r="O203" s="634" t="s">
        <v>21494</v>
      </c>
      <c r="P203" s="634">
        <v>4580875.05</v>
      </c>
      <c r="Q203" s="726">
        <v>5167247.2699999996</v>
      </c>
      <c r="R203" s="638"/>
      <c r="S203" s="638"/>
      <c r="T203" s="636"/>
    </row>
    <row r="204" spans="1:20" s="630" customFormat="1" ht="60">
      <c r="A204" s="637">
        <v>727522</v>
      </c>
      <c r="B204" s="638" t="s">
        <v>205</v>
      </c>
      <c r="C204" s="638" t="s">
        <v>21499</v>
      </c>
      <c r="D204" s="638" t="s">
        <v>130</v>
      </c>
      <c r="E204" s="638" t="s">
        <v>2109</v>
      </c>
      <c r="F204" s="640" t="s">
        <v>2203</v>
      </c>
      <c r="G204" s="723" t="s">
        <v>2416</v>
      </c>
      <c r="H204" s="634">
        <v>73136988.099999994</v>
      </c>
      <c r="I204" s="634">
        <v>18031093.890000001</v>
      </c>
      <c r="J204" s="653">
        <v>18031093.890000001</v>
      </c>
      <c r="K204" s="653">
        <v>53608045.159999996</v>
      </c>
      <c r="L204" s="634">
        <v>1497849.05</v>
      </c>
      <c r="M204" s="634"/>
      <c r="N204" s="725">
        <v>14.3000000000001</v>
      </c>
      <c r="O204" s="634">
        <v>0</v>
      </c>
      <c r="P204" s="725">
        <v>0</v>
      </c>
      <c r="Q204" s="726">
        <f>SUM(N204+O204+P204)</f>
        <v>14.3000000000001</v>
      </c>
      <c r="R204" s="635" t="s">
        <v>21560</v>
      </c>
      <c r="S204" s="646" t="s">
        <v>21561</v>
      </c>
      <c r="T204" s="636"/>
    </row>
    <row r="205" spans="1:20" s="630" customFormat="1" ht="60">
      <c r="A205" s="637">
        <v>727529</v>
      </c>
      <c r="B205" s="638" t="s">
        <v>206</v>
      </c>
      <c r="C205" s="638" t="s">
        <v>21499</v>
      </c>
      <c r="D205" s="638" t="s">
        <v>130</v>
      </c>
      <c r="E205" s="638" t="s">
        <v>2109</v>
      </c>
      <c r="F205" s="640" t="s">
        <v>2203</v>
      </c>
      <c r="G205" s="723" t="s">
        <v>2416</v>
      </c>
      <c r="H205" s="634">
        <v>74301040.390000001</v>
      </c>
      <c r="I205" s="634">
        <v>18318077.75</v>
      </c>
      <c r="J205" s="653">
        <v>18318077.75</v>
      </c>
      <c r="K205" s="653">
        <v>54661273.75</v>
      </c>
      <c r="L205" s="634">
        <v>1521688.89</v>
      </c>
      <c r="M205" s="634"/>
      <c r="N205" s="725">
        <v>4.5474735088646402E-13</v>
      </c>
      <c r="O205" s="634">
        <v>0</v>
      </c>
      <c r="P205" s="725">
        <v>0</v>
      </c>
      <c r="Q205" s="726">
        <f>SUM(N205+O205+P205)</f>
        <v>4.5474735088646402E-13</v>
      </c>
      <c r="R205" s="635" t="s">
        <v>21562</v>
      </c>
      <c r="S205" s="646" t="s">
        <v>21563</v>
      </c>
      <c r="T205" s="636"/>
    </row>
    <row r="206" spans="1:20" s="630" customFormat="1" ht="45">
      <c r="A206" s="1283">
        <v>727531</v>
      </c>
      <c r="B206" s="1284" t="s">
        <v>135</v>
      </c>
      <c r="C206" s="1284"/>
      <c r="D206" s="1284" t="s">
        <v>130</v>
      </c>
      <c r="E206" s="1284" t="s">
        <v>16405</v>
      </c>
      <c r="F206" s="1285" t="s">
        <v>2209</v>
      </c>
      <c r="G206" s="1286" t="s">
        <v>2210</v>
      </c>
      <c r="H206" s="1287">
        <v>25913934.109999999</v>
      </c>
      <c r="I206" s="1287">
        <v>6849050.2599999998</v>
      </c>
      <c r="J206" s="1287">
        <v>6849050.2599999998</v>
      </c>
      <c r="K206" s="1287">
        <v>19064883.850000001</v>
      </c>
      <c r="L206" s="1287" t="s">
        <v>21494</v>
      </c>
      <c r="M206" s="1287" t="s">
        <v>21494</v>
      </c>
      <c r="N206" s="1287">
        <v>707.06</v>
      </c>
      <c r="O206" s="1287" t="s">
        <v>21494</v>
      </c>
      <c r="P206" s="1287">
        <v>1539382.15</v>
      </c>
      <c r="Q206" s="726">
        <v>1540089.21</v>
      </c>
      <c r="R206" s="1284"/>
      <c r="S206" s="1284"/>
      <c r="T206" s="636"/>
    </row>
    <row r="207" spans="1:20" s="630" customFormat="1" ht="30">
      <c r="A207" s="722">
        <v>727572</v>
      </c>
      <c r="B207" s="723" t="s">
        <v>207</v>
      </c>
      <c r="C207" s="731" t="s">
        <v>21545</v>
      </c>
      <c r="D207" s="723" t="s">
        <v>130</v>
      </c>
      <c r="E207" s="723" t="s">
        <v>130</v>
      </c>
      <c r="F207" s="724" t="s">
        <v>2203</v>
      </c>
      <c r="G207" s="723" t="s">
        <v>2409</v>
      </c>
      <c r="H207" s="725">
        <f>J207+L207+M207+K207</f>
        <v>48974857.770000003</v>
      </c>
      <c r="I207" s="725">
        <v>12945985.390000001</v>
      </c>
      <c r="J207" s="725">
        <v>12945985.390000001</v>
      </c>
      <c r="K207" s="725">
        <v>36028872.380000003</v>
      </c>
      <c r="L207" s="725">
        <v>0</v>
      </c>
      <c r="M207" s="725">
        <v>0</v>
      </c>
      <c r="N207" s="725">
        <v>0</v>
      </c>
      <c r="O207" s="725">
        <v>0</v>
      </c>
      <c r="P207" s="725">
        <v>627738.06000000006</v>
      </c>
      <c r="Q207" s="726">
        <f>SUM(N207+O207+P207)</f>
        <v>627738.06000000006</v>
      </c>
      <c r="R207" s="635" t="s">
        <v>21564</v>
      </c>
      <c r="S207" s="729" t="s">
        <v>21565</v>
      </c>
      <c r="T207" s="636"/>
    </row>
    <row r="208" spans="1:20" s="630" customFormat="1" ht="60">
      <c r="A208" s="637">
        <v>727606</v>
      </c>
      <c r="B208" s="638" t="s">
        <v>208</v>
      </c>
      <c r="C208" s="638" t="s">
        <v>21499</v>
      </c>
      <c r="D208" s="638" t="s">
        <v>130</v>
      </c>
      <c r="E208" s="638" t="s">
        <v>2109</v>
      </c>
      <c r="F208" s="640" t="s">
        <v>2203</v>
      </c>
      <c r="G208" s="723" t="s">
        <v>2416</v>
      </c>
      <c r="H208" s="634">
        <v>149456350.77000001</v>
      </c>
      <c r="I208" s="634">
        <v>36846766.07</v>
      </c>
      <c r="J208" s="653">
        <v>36846766.07</v>
      </c>
      <c r="K208" s="653">
        <v>109548711.44</v>
      </c>
      <c r="L208" s="634">
        <v>3060873.27</v>
      </c>
      <c r="M208" s="634"/>
      <c r="N208" s="725">
        <v>0</v>
      </c>
      <c r="O208" s="634">
        <v>0</v>
      </c>
      <c r="P208" s="725">
        <v>18381.82</v>
      </c>
      <c r="Q208" s="726">
        <f>SUM(N208+O208+P208)</f>
        <v>18381.82</v>
      </c>
      <c r="R208" s="635" t="s">
        <v>21566</v>
      </c>
      <c r="S208" s="646" t="s">
        <v>21567</v>
      </c>
      <c r="T208" s="636"/>
    </row>
    <row r="209" spans="1:20" s="630" customFormat="1" ht="60">
      <c r="A209" s="637">
        <v>727608</v>
      </c>
      <c r="B209" s="638" t="s">
        <v>209</v>
      </c>
      <c r="C209" s="638" t="s">
        <v>21499</v>
      </c>
      <c r="D209" s="638" t="s">
        <v>130</v>
      </c>
      <c r="E209" s="638" t="s">
        <v>2109</v>
      </c>
      <c r="F209" s="640" t="s">
        <v>2203</v>
      </c>
      <c r="G209" s="723" t="s">
        <v>2416</v>
      </c>
      <c r="H209" s="634">
        <v>33286982.489999998</v>
      </c>
      <c r="I209" s="634">
        <v>8206527.54</v>
      </c>
      <c r="J209" s="653">
        <v>8206527.54</v>
      </c>
      <c r="K209" s="653">
        <v>24398735.91</v>
      </c>
      <c r="L209" s="634">
        <v>681719.03</v>
      </c>
      <c r="M209" s="634"/>
      <c r="N209" s="725">
        <v>80.959999999997294</v>
      </c>
      <c r="O209" s="634">
        <v>0</v>
      </c>
      <c r="P209" s="725">
        <v>27533.8</v>
      </c>
      <c r="Q209" s="726">
        <f>SUM(N209+O209+P209)</f>
        <v>27614.759999999995</v>
      </c>
      <c r="R209" s="635" t="s">
        <v>21568</v>
      </c>
      <c r="S209" s="646" t="s">
        <v>21569</v>
      </c>
      <c r="T209" s="636"/>
    </row>
    <row r="210" spans="1:20" s="630" customFormat="1" ht="60">
      <c r="A210" s="637">
        <v>727657</v>
      </c>
      <c r="B210" s="638" t="s">
        <v>210</v>
      </c>
      <c r="C210" s="638" t="s">
        <v>21499</v>
      </c>
      <c r="D210" s="638" t="s">
        <v>130</v>
      </c>
      <c r="E210" s="638" t="s">
        <v>2109</v>
      </c>
      <c r="F210" s="640" t="s">
        <v>2203</v>
      </c>
      <c r="G210" s="723" t="s">
        <v>2416</v>
      </c>
      <c r="H210" s="634">
        <v>125194568.18000001</v>
      </c>
      <c r="I210" s="634">
        <v>30865299.079999998</v>
      </c>
      <c r="J210" s="653">
        <v>30865299.079999998</v>
      </c>
      <c r="K210" s="653">
        <v>91765278.299999997</v>
      </c>
      <c r="L210" s="634">
        <v>2563990.79</v>
      </c>
      <c r="M210" s="634"/>
      <c r="N210" s="725">
        <v>-4.5474735088646402E-13</v>
      </c>
      <c r="O210" s="634">
        <v>0</v>
      </c>
      <c r="P210" s="725">
        <v>94.28</v>
      </c>
      <c r="Q210" s="726">
        <f>SUM(N210+O210+P210)</f>
        <v>94.279999999999546</v>
      </c>
      <c r="R210" s="635" t="s">
        <v>21562</v>
      </c>
      <c r="S210" s="646" t="s">
        <v>21570</v>
      </c>
      <c r="T210" s="636"/>
    </row>
    <row r="211" spans="1:20" s="630" customFormat="1" ht="60">
      <c r="A211" s="637">
        <v>727659</v>
      </c>
      <c r="B211" s="638" t="s">
        <v>211</v>
      </c>
      <c r="C211" s="638" t="s">
        <v>21499</v>
      </c>
      <c r="D211" s="638" t="s">
        <v>130</v>
      </c>
      <c r="E211" s="638" t="s">
        <v>2109</v>
      </c>
      <c r="F211" s="640" t="s">
        <v>2203</v>
      </c>
      <c r="G211" s="723" t="s">
        <v>2416</v>
      </c>
      <c r="H211" s="634">
        <v>74088605.900000006</v>
      </c>
      <c r="I211" s="634">
        <v>18265704.460000001</v>
      </c>
      <c r="J211" s="653">
        <v>18265704.460000001</v>
      </c>
      <c r="K211" s="653">
        <v>54305563.219999999</v>
      </c>
      <c r="L211" s="634">
        <v>1517338.23</v>
      </c>
      <c r="M211" s="634"/>
      <c r="N211" s="725">
        <v>-9.0949470177292804E-13</v>
      </c>
      <c r="O211" s="634">
        <v>0</v>
      </c>
      <c r="P211" s="725">
        <v>-5.6843418860808002E-14</v>
      </c>
      <c r="Q211" s="726">
        <f>SUM(N211+O211+P211)</f>
        <v>-9.6633812063373605E-13</v>
      </c>
      <c r="R211" s="635" t="s">
        <v>21562</v>
      </c>
      <c r="S211" s="646" t="s">
        <v>21571</v>
      </c>
      <c r="T211" s="636"/>
    </row>
    <row r="212" spans="1:20" s="630" customFormat="1" ht="30">
      <c r="A212" s="1283">
        <v>727692</v>
      </c>
      <c r="B212" s="1284" t="s">
        <v>140</v>
      </c>
      <c r="C212" s="1284"/>
      <c r="D212" s="1284" t="s">
        <v>130</v>
      </c>
      <c r="E212" s="1284" t="s">
        <v>130</v>
      </c>
      <c r="F212" s="1285" t="s">
        <v>2209</v>
      </c>
      <c r="G212" s="1286" t="s">
        <v>2210</v>
      </c>
      <c r="H212" s="1287">
        <v>28052090.370000001</v>
      </c>
      <c r="I212" s="1287">
        <v>7414164.75</v>
      </c>
      <c r="J212" s="1287">
        <v>7414164.75</v>
      </c>
      <c r="K212" s="1287">
        <v>20637925.620000001</v>
      </c>
      <c r="L212" s="1287" t="s">
        <v>21494</v>
      </c>
      <c r="M212" s="1287" t="s">
        <v>21494</v>
      </c>
      <c r="N212" s="1287">
        <v>0</v>
      </c>
      <c r="O212" s="1287" t="s">
        <v>21494</v>
      </c>
      <c r="P212" s="1287">
        <v>279276.62</v>
      </c>
      <c r="Q212" s="726">
        <v>2010291.71</v>
      </c>
      <c r="R212" s="1284"/>
      <c r="S212" s="1284"/>
      <c r="T212" s="636"/>
    </row>
    <row r="213" spans="1:20" s="630" customFormat="1" ht="30">
      <c r="A213" s="1283">
        <v>728827</v>
      </c>
      <c r="B213" s="1284" t="s">
        <v>134</v>
      </c>
      <c r="C213" s="1284"/>
      <c r="D213" s="1284" t="s">
        <v>130</v>
      </c>
      <c r="E213" s="1284" t="s">
        <v>130</v>
      </c>
      <c r="F213" s="1285" t="s">
        <v>2209</v>
      </c>
      <c r="G213" s="1286" t="s">
        <v>2210</v>
      </c>
      <c r="H213" s="1287">
        <v>18194308.809999999</v>
      </c>
      <c r="I213" s="1287">
        <v>4807675.47</v>
      </c>
      <c r="J213" s="1287">
        <v>4807675.47</v>
      </c>
      <c r="K213" s="1287">
        <v>13386633.34</v>
      </c>
      <c r="L213" s="1287" t="s">
        <v>21494</v>
      </c>
      <c r="M213" s="1287" t="s">
        <v>21494</v>
      </c>
      <c r="N213" s="1287">
        <v>-1.26</v>
      </c>
      <c r="O213" s="1287" t="s">
        <v>21494</v>
      </c>
      <c r="P213" s="1287">
        <v>0</v>
      </c>
      <c r="Q213" s="726">
        <v>1898839.1</v>
      </c>
      <c r="R213" s="1284"/>
      <c r="S213" s="1284"/>
      <c r="T213" s="636"/>
    </row>
    <row r="214" spans="1:20" s="630" customFormat="1" ht="30">
      <c r="A214" s="1283">
        <v>728832</v>
      </c>
      <c r="B214" s="1284" t="s">
        <v>137</v>
      </c>
      <c r="C214" s="1284"/>
      <c r="D214" s="1284" t="s">
        <v>130</v>
      </c>
      <c r="E214" s="1284" t="s">
        <v>130</v>
      </c>
      <c r="F214" s="1285" t="s">
        <v>2209</v>
      </c>
      <c r="G214" s="1286" t="s">
        <v>2210</v>
      </c>
      <c r="H214" s="1287">
        <v>14260691.9</v>
      </c>
      <c r="I214" s="1287">
        <v>3767690.42</v>
      </c>
      <c r="J214" s="1287">
        <v>3767690.42</v>
      </c>
      <c r="K214" s="1287">
        <v>10493001.48</v>
      </c>
      <c r="L214" s="1287" t="s">
        <v>21494</v>
      </c>
      <c r="M214" s="1287" t="s">
        <v>21494</v>
      </c>
      <c r="N214" s="1287">
        <v>0</v>
      </c>
      <c r="O214" s="1287" t="s">
        <v>21494</v>
      </c>
      <c r="P214" s="1287">
        <v>0</v>
      </c>
      <c r="Q214" s="726">
        <v>2205350.06</v>
      </c>
      <c r="R214" s="1284"/>
      <c r="S214" s="1284"/>
      <c r="T214" s="636"/>
    </row>
    <row r="215" spans="1:20" s="630" customFormat="1" ht="30">
      <c r="A215" s="1283">
        <v>729286</v>
      </c>
      <c r="B215" s="1284" t="s">
        <v>142</v>
      </c>
      <c r="C215" s="1284"/>
      <c r="D215" s="1284" t="s">
        <v>33</v>
      </c>
      <c r="E215" s="1284" t="s">
        <v>33</v>
      </c>
      <c r="F215" s="1285" t="s">
        <v>2209</v>
      </c>
      <c r="G215" s="1286" t="s">
        <v>2210</v>
      </c>
      <c r="H215" s="1287">
        <v>15413889.890000001</v>
      </c>
      <c r="I215" s="1287">
        <v>15413889.890000001</v>
      </c>
      <c r="J215" s="1287">
        <v>15413889.890000001</v>
      </c>
      <c r="K215" s="1287" t="s">
        <v>21494</v>
      </c>
      <c r="L215" s="1287">
        <v>2006783</v>
      </c>
      <c r="M215" s="1287" t="s">
        <v>21494</v>
      </c>
      <c r="N215" s="1287">
        <v>1013286.89</v>
      </c>
      <c r="O215" s="1287" t="s">
        <v>21494</v>
      </c>
      <c r="P215" s="1287">
        <v>0</v>
      </c>
      <c r="Q215" s="726">
        <v>7496806.9100000001</v>
      </c>
      <c r="R215" s="1284"/>
      <c r="S215" s="1284"/>
      <c r="T215" s="636"/>
    </row>
    <row r="216" spans="1:20" s="630" customFormat="1" ht="30">
      <c r="A216" s="722">
        <v>735474</v>
      </c>
      <c r="B216" s="723" t="s">
        <v>167</v>
      </c>
      <c r="C216" s="731" t="s">
        <v>21531</v>
      </c>
      <c r="D216" s="723" t="s">
        <v>35</v>
      </c>
      <c r="E216" s="723" t="s">
        <v>21549</v>
      </c>
      <c r="F216" s="724" t="s">
        <v>2209</v>
      </c>
      <c r="G216" s="723" t="s">
        <v>2210</v>
      </c>
      <c r="H216" s="725">
        <f>J216+L216+M216+K216</f>
        <v>18747102.149999999</v>
      </c>
      <c r="I216" s="725">
        <v>14075641.42</v>
      </c>
      <c r="J216" s="725">
        <v>14075641.42</v>
      </c>
      <c r="K216" s="725">
        <v>0</v>
      </c>
      <c r="L216" s="725">
        <v>1962096.73</v>
      </c>
      <c r="M216" s="725">
        <v>2709364</v>
      </c>
      <c r="N216" s="725">
        <v>345648.22999999899</v>
      </c>
      <c r="O216" s="725">
        <v>1588894.6197916667</v>
      </c>
      <c r="P216" s="725">
        <v>0</v>
      </c>
      <c r="Q216" s="726">
        <f>SUM(N216+O216+P216)</f>
        <v>1934542.8497916658</v>
      </c>
      <c r="R216" s="635" t="s">
        <v>21572</v>
      </c>
      <c r="S216" s="729" t="s">
        <v>21573</v>
      </c>
      <c r="T216" s="636"/>
    </row>
    <row r="217" spans="1:20" s="630" customFormat="1" ht="30">
      <c r="A217" s="1283">
        <v>738120</v>
      </c>
      <c r="B217" s="1284" t="s">
        <v>152</v>
      </c>
      <c r="C217" s="1284"/>
      <c r="D217" s="1284" t="s">
        <v>35</v>
      </c>
      <c r="E217" s="1284" t="s">
        <v>2119</v>
      </c>
      <c r="F217" s="1285" t="s">
        <v>2209</v>
      </c>
      <c r="G217" s="1286" t="s">
        <v>2210</v>
      </c>
      <c r="H217" s="1287">
        <v>11451170.810000001</v>
      </c>
      <c r="I217" s="1287">
        <v>11041271</v>
      </c>
      <c r="J217" s="1287">
        <v>11041271</v>
      </c>
      <c r="K217" s="1287">
        <v>409899.81</v>
      </c>
      <c r="L217" s="1287">
        <v>1159111</v>
      </c>
      <c r="M217" s="1287" t="s">
        <v>21494</v>
      </c>
      <c r="N217" s="1287">
        <v>546986.76</v>
      </c>
      <c r="O217" s="1287" t="s">
        <v>21494</v>
      </c>
      <c r="P217" s="1287">
        <v>0</v>
      </c>
      <c r="Q217" s="726">
        <v>4865354.32</v>
      </c>
      <c r="R217" s="1284"/>
      <c r="S217" s="1284"/>
      <c r="T217" s="636"/>
    </row>
    <row r="218" spans="1:20" s="630" customFormat="1" ht="45">
      <c r="A218" s="1283">
        <v>738670</v>
      </c>
      <c r="B218" s="1284" t="s">
        <v>133</v>
      </c>
      <c r="C218" s="1284"/>
      <c r="D218" s="1284" t="s">
        <v>35</v>
      </c>
      <c r="E218" s="1284" t="s">
        <v>16405</v>
      </c>
      <c r="F218" s="1285" t="s">
        <v>2209</v>
      </c>
      <c r="G218" s="1286" t="s">
        <v>2210</v>
      </c>
      <c r="H218" s="1287">
        <v>5074511.01</v>
      </c>
      <c r="I218" s="1287">
        <v>4926640.1100000003</v>
      </c>
      <c r="J218" s="1287">
        <v>4926640.1100000003</v>
      </c>
      <c r="K218" s="1287">
        <v>147870.9</v>
      </c>
      <c r="L218" s="1287">
        <v>439975</v>
      </c>
      <c r="M218" s="1287" t="s">
        <v>21494</v>
      </c>
      <c r="N218" s="1287">
        <v>272555.78999999998</v>
      </c>
      <c r="O218" s="1287" t="s">
        <v>21494</v>
      </c>
      <c r="P218" s="1287">
        <v>0</v>
      </c>
      <c r="Q218" s="726">
        <v>3437603.83</v>
      </c>
      <c r="R218" s="1284"/>
      <c r="S218" s="1284"/>
      <c r="T218" s="636"/>
    </row>
    <row r="219" spans="1:20" s="630" customFormat="1" ht="45">
      <c r="A219" s="1283">
        <v>738672</v>
      </c>
      <c r="B219" s="1284" t="s">
        <v>128</v>
      </c>
      <c r="C219" s="1284"/>
      <c r="D219" s="1284" t="s">
        <v>35</v>
      </c>
      <c r="E219" s="1284" t="s">
        <v>16405</v>
      </c>
      <c r="F219" s="1285" t="s">
        <v>2209</v>
      </c>
      <c r="G219" s="1286" t="s">
        <v>2210</v>
      </c>
      <c r="H219" s="1287">
        <v>10619758.369999999</v>
      </c>
      <c r="I219" s="1287">
        <v>10313627</v>
      </c>
      <c r="J219" s="1287">
        <v>10313627</v>
      </c>
      <c r="K219" s="1287">
        <v>306131.37</v>
      </c>
      <c r="L219" s="1287">
        <v>834793</v>
      </c>
      <c r="M219" s="1287" t="s">
        <v>21494</v>
      </c>
      <c r="N219" s="1287">
        <v>465746.73</v>
      </c>
      <c r="O219" s="1287" t="s">
        <v>21494</v>
      </c>
      <c r="P219" s="1287">
        <v>0</v>
      </c>
      <c r="Q219" s="726">
        <v>6368574.6699999999</v>
      </c>
      <c r="R219" s="1284"/>
      <c r="S219" s="1284"/>
      <c r="T219" s="636"/>
    </row>
    <row r="220" spans="1:20" s="630" customFormat="1" ht="45">
      <c r="A220" s="1283">
        <v>738971</v>
      </c>
      <c r="B220" s="1284" t="s">
        <v>154</v>
      </c>
      <c r="C220" s="1284"/>
      <c r="D220" s="1284" t="s">
        <v>35</v>
      </c>
      <c r="E220" s="1284" t="s">
        <v>16405</v>
      </c>
      <c r="F220" s="1285" t="s">
        <v>2209</v>
      </c>
      <c r="G220" s="1286" t="s">
        <v>2210</v>
      </c>
      <c r="H220" s="1287">
        <v>14261249.67</v>
      </c>
      <c r="I220" s="1287">
        <v>13884126</v>
      </c>
      <c r="J220" s="1287">
        <v>13884126</v>
      </c>
      <c r="K220" s="1287">
        <v>377123.67</v>
      </c>
      <c r="L220" s="1287">
        <v>1643630</v>
      </c>
      <c r="M220" s="1287" t="s">
        <v>21494</v>
      </c>
      <c r="N220" s="1287">
        <v>477686.79</v>
      </c>
      <c r="O220" s="1287" t="s">
        <v>21494</v>
      </c>
      <c r="P220" s="1287">
        <v>0</v>
      </c>
      <c r="Q220" s="726">
        <v>6216045.7699999996</v>
      </c>
      <c r="R220" s="1284"/>
      <c r="S220" s="1284"/>
      <c r="T220" s="636"/>
    </row>
    <row r="221" spans="1:20" s="630" customFormat="1" ht="60">
      <c r="A221" s="637">
        <v>741105</v>
      </c>
      <c r="B221" s="638" t="s">
        <v>212</v>
      </c>
      <c r="C221" s="638" t="s">
        <v>21499</v>
      </c>
      <c r="D221" s="638" t="s">
        <v>130</v>
      </c>
      <c r="E221" s="638" t="s">
        <v>2109</v>
      </c>
      <c r="F221" s="640" t="s">
        <v>2203</v>
      </c>
      <c r="G221" s="723" t="s">
        <v>2416</v>
      </c>
      <c r="H221" s="634">
        <f>I221+L221</f>
        <v>157385518.05000001</v>
      </c>
      <c r="I221" s="634">
        <v>154791845.18000001</v>
      </c>
      <c r="J221" s="653"/>
      <c r="K221" s="653"/>
      <c r="L221" s="634">
        <v>2593672.87</v>
      </c>
      <c r="M221" s="634"/>
      <c r="N221" s="725">
        <v>0</v>
      </c>
      <c r="O221" s="634">
        <v>0</v>
      </c>
      <c r="P221" s="725">
        <v>-5.6843418860808002E-14</v>
      </c>
      <c r="Q221" s="726">
        <f>SUM(N221+O221+P221)</f>
        <v>-5.6843418860808002E-14</v>
      </c>
      <c r="R221" s="635" t="s">
        <v>21574</v>
      </c>
      <c r="S221" s="646" t="s">
        <v>21575</v>
      </c>
      <c r="T221" s="636"/>
    </row>
    <row r="222" spans="1:20" s="630" customFormat="1" ht="45">
      <c r="A222" s="1283">
        <v>742026</v>
      </c>
      <c r="B222" s="1284" t="s">
        <v>136</v>
      </c>
      <c r="C222" s="1284"/>
      <c r="D222" s="1284" t="s">
        <v>35</v>
      </c>
      <c r="E222" s="1284" t="s">
        <v>16405</v>
      </c>
      <c r="F222" s="1285" t="s">
        <v>2209</v>
      </c>
      <c r="G222" s="1286" t="s">
        <v>2210</v>
      </c>
      <c r="H222" s="1287">
        <v>1117411.77</v>
      </c>
      <c r="I222" s="1287">
        <v>1033375.81</v>
      </c>
      <c r="J222" s="1287">
        <v>1033375.81</v>
      </c>
      <c r="K222" s="1287">
        <v>84035.96</v>
      </c>
      <c r="L222" s="1287">
        <v>83943</v>
      </c>
      <c r="M222" s="1287" t="s">
        <v>21494</v>
      </c>
      <c r="N222" s="1287">
        <v>285243.13</v>
      </c>
      <c r="O222" s="1287" t="s">
        <v>21494</v>
      </c>
      <c r="P222" s="1287">
        <v>0</v>
      </c>
      <c r="Q222" s="726">
        <v>1675784.98</v>
      </c>
      <c r="R222" s="1284"/>
      <c r="S222" s="1284"/>
      <c r="T222" s="636"/>
    </row>
    <row r="223" spans="1:20" s="630" customFormat="1" ht="45">
      <c r="A223" s="1283">
        <v>742070</v>
      </c>
      <c r="B223" s="1284" t="s">
        <v>148</v>
      </c>
      <c r="C223" s="1284"/>
      <c r="D223" s="1284" t="s">
        <v>35</v>
      </c>
      <c r="E223" s="1284" t="s">
        <v>16405</v>
      </c>
      <c r="F223" s="1285" t="s">
        <v>2209</v>
      </c>
      <c r="G223" s="1286" t="s">
        <v>2210</v>
      </c>
      <c r="H223" s="1287">
        <v>5666787.4299999997</v>
      </c>
      <c r="I223" s="1287">
        <v>5461200.0499999998</v>
      </c>
      <c r="J223" s="1287">
        <v>5461200.0499999998</v>
      </c>
      <c r="K223" s="1287">
        <v>205587.38</v>
      </c>
      <c r="L223" s="1287">
        <v>491327</v>
      </c>
      <c r="M223" s="1287" t="s">
        <v>21494</v>
      </c>
      <c r="N223" s="1287">
        <v>790741.79</v>
      </c>
      <c r="O223" s="1287" t="s">
        <v>21494</v>
      </c>
      <c r="P223" s="1287">
        <v>0</v>
      </c>
      <c r="Q223" s="726">
        <v>5190372.1399999997</v>
      </c>
      <c r="R223" s="1284"/>
      <c r="S223" s="1284"/>
      <c r="T223" s="636"/>
    </row>
    <row r="224" spans="1:20" s="630" customFormat="1" ht="30">
      <c r="A224" s="1283">
        <v>743399</v>
      </c>
      <c r="B224" s="1284" t="s">
        <v>150</v>
      </c>
      <c r="C224" s="1284"/>
      <c r="D224" s="1284" t="s">
        <v>33</v>
      </c>
      <c r="E224" s="1284" t="s">
        <v>33</v>
      </c>
      <c r="F224" s="1285" t="s">
        <v>2209</v>
      </c>
      <c r="G224" s="1286" t="s">
        <v>2210</v>
      </c>
      <c r="H224" s="1287">
        <v>17307539.010000002</v>
      </c>
      <c r="I224" s="1287">
        <v>17307539.010000002</v>
      </c>
      <c r="J224" s="1287">
        <v>17307539.010000002</v>
      </c>
      <c r="K224" s="1287" t="s">
        <v>21494</v>
      </c>
      <c r="L224" s="1287">
        <v>2253323.31</v>
      </c>
      <c r="M224" s="1287" t="s">
        <v>21494</v>
      </c>
      <c r="N224" s="1287">
        <v>327884.46000000002</v>
      </c>
      <c r="O224" s="1287" t="s">
        <v>21494</v>
      </c>
      <c r="P224" s="1287">
        <v>0</v>
      </c>
      <c r="Q224" s="726">
        <v>962928.73</v>
      </c>
      <c r="R224" s="1284"/>
      <c r="S224" s="1284"/>
      <c r="T224" s="636"/>
    </row>
    <row r="225" spans="1:20" s="630" customFormat="1" ht="30">
      <c r="A225" s="1283">
        <v>745856</v>
      </c>
      <c r="B225" s="1284" t="s">
        <v>158</v>
      </c>
      <c r="C225" s="1284"/>
      <c r="D225" s="1284" t="s">
        <v>2119</v>
      </c>
      <c r="E225" s="1284" t="s">
        <v>2119</v>
      </c>
      <c r="F225" s="1285" t="s">
        <v>2209</v>
      </c>
      <c r="G225" s="1286" t="s">
        <v>2210</v>
      </c>
      <c r="H225" s="1287">
        <v>1640186.96</v>
      </c>
      <c r="I225" s="1287">
        <v>1640186.96</v>
      </c>
      <c r="J225" s="1287">
        <v>1640186.96</v>
      </c>
      <c r="K225" s="1287" t="s">
        <v>21494</v>
      </c>
      <c r="L225" s="1287">
        <v>208604.89</v>
      </c>
      <c r="M225" s="1287">
        <v>26370.11</v>
      </c>
      <c r="N225" s="1287">
        <v>251045.91</v>
      </c>
      <c r="O225" s="1287">
        <v>328958.90000000002</v>
      </c>
      <c r="P225" s="1287">
        <v>47.14</v>
      </c>
      <c r="Q225" s="726">
        <v>1670198.69</v>
      </c>
      <c r="R225" s="1284"/>
      <c r="S225" s="1284"/>
      <c r="T225" s="636"/>
    </row>
    <row r="226" spans="1:20" s="630" customFormat="1" ht="30">
      <c r="A226" s="1283">
        <v>745859</v>
      </c>
      <c r="B226" s="1284" t="s">
        <v>151</v>
      </c>
      <c r="C226" s="1284"/>
      <c r="D226" s="1284" t="s">
        <v>2119</v>
      </c>
      <c r="E226" s="1284" t="s">
        <v>2119</v>
      </c>
      <c r="F226" s="1285" t="s">
        <v>2209</v>
      </c>
      <c r="G226" s="1286" t="s">
        <v>2210</v>
      </c>
      <c r="H226" s="1287">
        <v>467287.59</v>
      </c>
      <c r="I226" s="1287">
        <v>467287.6</v>
      </c>
      <c r="J226" s="1287">
        <v>467287.59</v>
      </c>
      <c r="K226" s="1287" t="s">
        <v>21494</v>
      </c>
      <c r="L226" s="1287">
        <v>28521.8</v>
      </c>
      <c r="M226" s="1287">
        <v>4395.0200000000004</v>
      </c>
      <c r="N226" s="1287">
        <v>65427.99</v>
      </c>
      <c r="O226" s="1287">
        <v>79999.39</v>
      </c>
      <c r="P226" s="1287">
        <v>0</v>
      </c>
      <c r="Q226" s="726">
        <v>401568.87</v>
      </c>
      <c r="R226" s="1284"/>
      <c r="S226" s="1284"/>
      <c r="T226" s="636"/>
    </row>
    <row r="227" spans="1:20" s="630" customFormat="1" ht="30">
      <c r="A227" s="1283">
        <v>745861</v>
      </c>
      <c r="B227" s="1284" t="s">
        <v>159</v>
      </c>
      <c r="C227" s="1284"/>
      <c r="D227" s="1284" t="s">
        <v>2119</v>
      </c>
      <c r="E227" s="1284" t="s">
        <v>2119</v>
      </c>
      <c r="F227" s="1285" t="s">
        <v>2209</v>
      </c>
      <c r="G227" s="1286" t="s">
        <v>2210</v>
      </c>
      <c r="H227" s="1287">
        <v>3664210.1</v>
      </c>
      <c r="I227" s="1287">
        <v>3664210.1</v>
      </c>
      <c r="J227" s="1287">
        <v>3664210.1</v>
      </c>
      <c r="K227" s="1287" t="s">
        <v>21494</v>
      </c>
      <c r="L227" s="1287">
        <v>477953.55</v>
      </c>
      <c r="M227" s="1287" t="s">
        <v>21494</v>
      </c>
      <c r="N227" s="1287">
        <v>269561.52</v>
      </c>
      <c r="O227" s="1287">
        <v>649196.15</v>
      </c>
      <c r="P227" s="1287">
        <v>47.14</v>
      </c>
      <c r="Q227" s="726">
        <v>2410722.38</v>
      </c>
      <c r="R227" s="1284"/>
      <c r="S227" s="1284"/>
      <c r="T227" s="636"/>
    </row>
    <row r="228" spans="1:20" s="630" customFormat="1" ht="30">
      <c r="A228" s="722">
        <v>746309</v>
      </c>
      <c r="B228" s="723" t="s">
        <v>222</v>
      </c>
      <c r="C228" s="723" t="s">
        <v>21499</v>
      </c>
      <c r="D228" s="723" t="s">
        <v>35</v>
      </c>
      <c r="E228" s="723" t="s">
        <v>2124</v>
      </c>
      <c r="F228" s="724" t="s">
        <v>2203</v>
      </c>
      <c r="G228" s="723" t="s">
        <v>7817</v>
      </c>
      <c r="H228" s="725">
        <v>668110</v>
      </c>
      <c r="I228" s="725">
        <v>425975.74</v>
      </c>
      <c r="J228" s="725"/>
      <c r="K228" s="725"/>
      <c r="L228" s="725"/>
      <c r="M228" s="725"/>
      <c r="N228" s="725">
        <v>32095.769999999899</v>
      </c>
      <c r="O228" s="725">
        <v>127306.10830659102</v>
      </c>
      <c r="P228" s="725">
        <v>0</v>
      </c>
      <c r="Q228" s="726">
        <f t="shared" ref="Q228:Q244" si="0">SUM(N228+O228+P228)</f>
        <v>159401.87830659092</v>
      </c>
      <c r="R228" s="638" t="s">
        <v>21576</v>
      </c>
      <c r="S228" s="729" t="s">
        <v>21577</v>
      </c>
      <c r="T228" s="636"/>
    </row>
    <row r="229" spans="1:20" s="630" customFormat="1" ht="75">
      <c r="A229" s="722">
        <v>746545</v>
      </c>
      <c r="B229" s="723" t="s">
        <v>256</v>
      </c>
      <c r="C229" s="723" t="s">
        <v>21499</v>
      </c>
      <c r="D229" s="723" t="s">
        <v>216</v>
      </c>
      <c r="E229" s="723" t="s">
        <v>21529</v>
      </c>
      <c r="F229" s="724" t="s">
        <v>2203</v>
      </c>
      <c r="G229" s="723" t="s">
        <v>2358</v>
      </c>
      <c r="H229" s="725">
        <v>131169274</v>
      </c>
      <c r="I229" s="725">
        <v>115638378</v>
      </c>
      <c r="J229" s="725">
        <v>115638378</v>
      </c>
      <c r="K229" s="725">
        <v>15530896</v>
      </c>
      <c r="L229" s="725"/>
      <c r="M229" s="725"/>
      <c r="N229" s="725">
        <v>9250102.3100000005</v>
      </c>
      <c r="O229" s="634">
        <v>0</v>
      </c>
      <c r="P229" s="725">
        <v>0</v>
      </c>
      <c r="Q229" s="726">
        <f t="shared" si="0"/>
        <v>9250102.3100000005</v>
      </c>
      <c r="R229" s="635" t="s">
        <v>21541</v>
      </c>
      <c r="S229" s="727" t="s">
        <v>21578</v>
      </c>
      <c r="T229" s="636"/>
    </row>
    <row r="230" spans="1:20" s="630" customFormat="1" ht="59.25">
      <c r="A230" s="722">
        <v>746660</v>
      </c>
      <c r="B230" s="723" t="s">
        <v>257</v>
      </c>
      <c r="C230" s="723" t="s">
        <v>21499</v>
      </c>
      <c r="D230" s="723" t="s">
        <v>33</v>
      </c>
      <c r="E230" s="723" t="s">
        <v>33</v>
      </c>
      <c r="F230" s="724" t="s">
        <v>2203</v>
      </c>
      <c r="G230" s="723" t="s">
        <v>2204</v>
      </c>
      <c r="H230" s="725">
        <v>16713944.15</v>
      </c>
      <c r="I230" s="725">
        <v>15096658.560000001</v>
      </c>
      <c r="J230" s="725">
        <v>15096658.560000001</v>
      </c>
      <c r="K230" s="725">
        <v>1617375.6</v>
      </c>
      <c r="L230" s="725" t="s">
        <v>275</v>
      </c>
      <c r="M230" s="725" t="s">
        <v>275</v>
      </c>
      <c r="N230" s="725">
        <v>2255799.4499999951</v>
      </c>
      <c r="O230" s="634">
        <v>0</v>
      </c>
      <c r="P230" s="725">
        <v>0</v>
      </c>
      <c r="Q230" s="726">
        <f t="shared" si="0"/>
        <v>2255799.4499999951</v>
      </c>
      <c r="R230" s="635" t="s">
        <v>21579</v>
      </c>
      <c r="S230" s="727" t="s">
        <v>21580</v>
      </c>
      <c r="T230" s="636"/>
    </row>
    <row r="231" spans="1:20" s="630" customFormat="1" ht="45">
      <c r="A231" s="644">
        <v>749060</v>
      </c>
      <c r="B231" s="638" t="s">
        <v>213</v>
      </c>
      <c r="C231" s="638" t="s">
        <v>21499</v>
      </c>
      <c r="D231" s="638" t="s">
        <v>46</v>
      </c>
      <c r="E231" s="638" t="s">
        <v>21549</v>
      </c>
      <c r="F231" s="640" t="s">
        <v>2203</v>
      </c>
      <c r="G231" s="723" t="s">
        <v>2423</v>
      </c>
      <c r="H231" s="634">
        <f t="shared" ref="H231:H236" si="1">J231+K231+L231</f>
        <v>953607.59000000008</v>
      </c>
      <c r="I231" s="634">
        <v>717817.65</v>
      </c>
      <c r="J231" s="634">
        <v>717817.65</v>
      </c>
      <c r="K231" s="634">
        <v>142335</v>
      </c>
      <c r="L231" s="634">
        <v>93454.94</v>
      </c>
      <c r="M231" s="634">
        <v>0</v>
      </c>
      <c r="N231" s="725">
        <v>285445.42</v>
      </c>
      <c r="O231" s="634">
        <v>4395.018229166667</v>
      </c>
      <c r="P231" s="725">
        <v>0</v>
      </c>
      <c r="Q231" s="726">
        <f t="shared" si="0"/>
        <v>289840.43822916667</v>
      </c>
      <c r="R231" s="635" t="s">
        <v>21581</v>
      </c>
      <c r="S231" s="642" t="s">
        <v>21582</v>
      </c>
      <c r="T231" s="636"/>
    </row>
    <row r="232" spans="1:20" s="630" customFormat="1" ht="60">
      <c r="A232" s="644">
        <v>749072</v>
      </c>
      <c r="B232" s="638" t="s">
        <v>2365</v>
      </c>
      <c r="C232" s="638" t="s">
        <v>21499</v>
      </c>
      <c r="D232" s="638" t="s">
        <v>46</v>
      </c>
      <c r="E232" s="638" t="s">
        <v>21549</v>
      </c>
      <c r="F232" s="640" t="s">
        <v>2203</v>
      </c>
      <c r="G232" s="723" t="s">
        <v>7817</v>
      </c>
      <c r="H232" s="634">
        <f t="shared" si="1"/>
        <v>209886.2</v>
      </c>
      <c r="I232" s="634">
        <v>158495.32</v>
      </c>
      <c r="J232" s="634">
        <v>158495.32</v>
      </c>
      <c r="K232" s="634">
        <v>30755.87</v>
      </c>
      <c r="L232" s="634">
        <v>20635.009999999998</v>
      </c>
      <c r="M232" s="634">
        <v>0</v>
      </c>
      <c r="N232" s="725">
        <v>284188.05999999901</v>
      </c>
      <c r="O232" s="634">
        <v>0</v>
      </c>
      <c r="P232" s="725">
        <v>0</v>
      </c>
      <c r="Q232" s="726">
        <f t="shared" si="0"/>
        <v>284188.05999999901</v>
      </c>
      <c r="R232" s="635" t="s">
        <v>21583</v>
      </c>
      <c r="S232" s="642" t="s">
        <v>21582</v>
      </c>
      <c r="T232" s="636"/>
    </row>
    <row r="233" spans="1:20" s="630" customFormat="1" ht="30">
      <c r="A233" s="722">
        <v>750063</v>
      </c>
      <c r="B233" s="723" t="s">
        <v>251</v>
      </c>
      <c r="C233" s="723" t="s">
        <v>16149</v>
      </c>
      <c r="D233" s="723" t="s">
        <v>130</v>
      </c>
      <c r="E233" s="723" t="s">
        <v>2112</v>
      </c>
      <c r="F233" s="724" t="s">
        <v>2203</v>
      </c>
      <c r="G233" s="723" t="s">
        <v>2409</v>
      </c>
      <c r="H233" s="725">
        <f t="shared" si="1"/>
        <v>69341045.819999993</v>
      </c>
      <c r="I233" s="725">
        <v>18254467.109999999</v>
      </c>
      <c r="J233" s="725">
        <v>18254467.109999999</v>
      </c>
      <c r="K233" s="725">
        <v>50797296.219999999</v>
      </c>
      <c r="L233" s="725">
        <v>289282.49</v>
      </c>
      <c r="M233" s="725">
        <v>0</v>
      </c>
      <c r="N233" s="725">
        <v>0</v>
      </c>
      <c r="O233" s="634">
        <v>0</v>
      </c>
      <c r="P233" s="725">
        <v>119896.91</v>
      </c>
      <c r="Q233" s="726">
        <f t="shared" si="0"/>
        <v>119896.91</v>
      </c>
      <c r="R233" s="643" t="s">
        <v>21584</v>
      </c>
      <c r="S233" s="727" t="s">
        <v>21585</v>
      </c>
      <c r="T233" s="636"/>
    </row>
    <row r="234" spans="1:20" s="630" customFormat="1" ht="30">
      <c r="A234" s="722">
        <v>750065</v>
      </c>
      <c r="B234" s="723" t="s">
        <v>218</v>
      </c>
      <c r="C234" s="723" t="s">
        <v>16149</v>
      </c>
      <c r="D234" s="723" t="s">
        <v>130</v>
      </c>
      <c r="E234" s="723" t="s">
        <v>2112</v>
      </c>
      <c r="F234" s="724" t="s">
        <v>2203</v>
      </c>
      <c r="G234" s="723" t="s">
        <v>2409</v>
      </c>
      <c r="H234" s="725">
        <f t="shared" si="1"/>
        <v>81038211</v>
      </c>
      <c r="I234" s="725">
        <v>21333819.52</v>
      </c>
      <c r="J234" s="725">
        <v>21333819.52</v>
      </c>
      <c r="K234" s="725">
        <v>59366309.82</v>
      </c>
      <c r="L234" s="725">
        <v>338081.66</v>
      </c>
      <c r="M234" s="725">
        <v>0</v>
      </c>
      <c r="N234" s="725">
        <v>0</v>
      </c>
      <c r="O234" s="634">
        <v>0</v>
      </c>
      <c r="P234" s="725">
        <v>45858.06</v>
      </c>
      <c r="Q234" s="726">
        <f t="shared" si="0"/>
        <v>45858.06</v>
      </c>
      <c r="R234" s="643" t="s">
        <v>21586</v>
      </c>
      <c r="S234" s="727" t="s">
        <v>21587</v>
      </c>
      <c r="T234" s="636"/>
    </row>
    <row r="235" spans="1:20" s="630" customFormat="1" ht="30">
      <c r="A235" s="722">
        <v>750066</v>
      </c>
      <c r="B235" s="723" t="s">
        <v>219</v>
      </c>
      <c r="C235" s="723" t="s">
        <v>16149</v>
      </c>
      <c r="D235" s="723" t="s">
        <v>130</v>
      </c>
      <c r="E235" s="723" t="s">
        <v>2112</v>
      </c>
      <c r="F235" s="724" t="s">
        <v>2203</v>
      </c>
      <c r="G235" s="723" t="s">
        <v>2409</v>
      </c>
      <c r="H235" s="725">
        <f t="shared" si="1"/>
        <v>124213686.46000001</v>
      </c>
      <c r="I235" s="725">
        <v>32703357.23</v>
      </c>
      <c r="J235" s="725">
        <v>32703357.23</v>
      </c>
      <c r="K235" s="725">
        <v>90995446.510000005</v>
      </c>
      <c r="L235" s="725">
        <v>514882.72</v>
      </c>
      <c r="M235" s="725">
        <v>0</v>
      </c>
      <c r="N235" s="725">
        <v>0</v>
      </c>
      <c r="O235" s="634">
        <v>0</v>
      </c>
      <c r="P235" s="725">
        <v>14236.869999999901</v>
      </c>
      <c r="Q235" s="726">
        <f t="shared" si="0"/>
        <v>14236.869999999901</v>
      </c>
      <c r="R235" s="643" t="s">
        <v>21588</v>
      </c>
      <c r="S235" s="727" t="s">
        <v>21589</v>
      </c>
      <c r="T235" s="636"/>
    </row>
    <row r="236" spans="1:20" s="630" customFormat="1" ht="30">
      <c r="A236" s="722">
        <v>750067</v>
      </c>
      <c r="B236" s="723" t="s">
        <v>220</v>
      </c>
      <c r="C236" s="723" t="s">
        <v>16149</v>
      </c>
      <c r="D236" s="723" t="s">
        <v>130</v>
      </c>
      <c r="E236" s="723" t="s">
        <v>2112</v>
      </c>
      <c r="F236" s="724" t="s">
        <v>2203</v>
      </c>
      <c r="G236" s="723" t="s">
        <v>2409</v>
      </c>
      <c r="H236" s="725">
        <f t="shared" si="1"/>
        <v>65590799.690000005</v>
      </c>
      <c r="I236" s="725">
        <v>17267191.18</v>
      </c>
      <c r="J236" s="725">
        <v>17267191.18</v>
      </c>
      <c r="K236" s="725">
        <v>48049971.590000004</v>
      </c>
      <c r="L236" s="725">
        <v>273636.92</v>
      </c>
      <c r="M236" s="725">
        <v>0</v>
      </c>
      <c r="N236" s="725">
        <v>0</v>
      </c>
      <c r="O236" s="634">
        <v>0</v>
      </c>
      <c r="P236" s="725">
        <v>49339.51</v>
      </c>
      <c r="Q236" s="726">
        <f t="shared" si="0"/>
        <v>49339.51</v>
      </c>
      <c r="R236" s="643" t="s">
        <v>21590</v>
      </c>
      <c r="S236" s="727" t="s">
        <v>21591</v>
      </c>
      <c r="T236" s="636"/>
    </row>
    <row r="237" spans="1:20" s="630" customFormat="1" ht="30">
      <c r="A237" s="722">
        <v>750068</v>
      </c>
      <c r="B237" s="723" t="s">
        <v>221</v>
      </c>
      <c r="C237" s="723" t="s">
        <v>16149</v>
      </c>
      <c r="D237" s="723" t="s">
        <v>130</v>
      </c>
      <c r="E237" s="723" t="s">
        <v>2112</v>
      </c>
      <c r="F237" s="724" t="s">
        <v>2203</v>
      </c>
      <c r="G237" s="723" t="s">
        <v>2409</v>
      </c>
      <c r="H237" s="725">
        <v>60147477.280000001</v>
      </c>
      <c r="I237" s="725">
        <v>15900537.4</v>
      </c>
      <c r="J237" s="725">
        <v>15900537.4</v>
      </c>
      <c r="K237" s="725">
        <v>44246939.880000003</v>
      </c>
      <c r="L237" s="725">
        <v>251979.26</v>
      </c>
      <c r="M237" s="725">
        <v>0</v>
      </c>
      <c r="N237" s="725">
        <v>0</v>
      </c>
      <c r="O237" s="634">
        <v>0</v>
      </c>
      <c r="P237" s="725">
        <v>47093.440000000002</v>
      </c>
      <c r="Q237" s="726">
        <f t="shared" si="0"/>
        <v>47093.440000000002</v>
      </c>
      <c r="R237" s="643" t="s">
        <v>21592</v>
      </c>
      <c r="S237" s="727" t="s">
        <v>21593</v>
      </c>
      <c r="T237" s="636"/>
    </row>
    <row r="238" spans="1:20" s="630" customFormat="1" ht="45">
      <c r="A238" s="644">
        <v>750150</v>
      </c>
      <c r="B238" s="638" t="s">
        <v>2445</v>
      </c>
      <c r="C238" s="638" t="s">
        <v>21499</v>
      </c>
      <c r="D238" s="638" t="s">
        <v>46</v>
      </c>
      <c r="E238" s="638" t="s">
        <v>21549</v>
      </c>
      <c r="F238" s="640" t="s">
        <v>2203</v>
      </c>
      <c r="G238" s="723" t="s">
        <v>7817</v>
      </c>
      <c r="H238" s="634">
        <f>J238+K238+L238</f>
        <v>71874.31</v>
      </c>
      <c r="I238" s="634">
        <v>58488</v>
      </c>
      <c r="J238" s="634">
        <v>58488</v>
      </c>
      <c r="K238" s="634">
        <v>5771.31</v>
      </c>
      <c r="L238" s="634">
        <v>7615</v>
      </c>
      <c r="M238" s="634">
        <v>0</v>
      </c>
      <c r="N238" s="725">
        <v>23704.22</v>
      </c>
      <c r="O238" s="634">
        <v>0</v>
      </c>
      <c r="P238" s="725">
        <v>0</v>
      </c>
      <c r="Q238" s="726">
        <f t="shared" si="0"/>
        <v>23704.22</v>
      </c>
      <c r="R238" s="635" t="s">
        <v>21594</v>
      </c>
      <c r="S238" s="642" t="s">
        <v>21595</v>
      </c>
      <c r="T238" s="636"/>
    </row>
    <row r="239" spans="1:20" s="630" customFormat="1" ht="45">
      <c r="A239" s="644">
        <v>750151</v>
      </c>
      <c r="B239" s="638" t="s">
        <v>2403</v>
      </c>
      <c r="C239" s="638" t="s">
        <v>21499</v>
      </c>
      <c r="D239" s="638" t="s">
        <v>46</v>
      </c>
      <c r="E239" s="638" t="s">
        <v>21549</v>
      </c>
      <c r="F239" s="640" t="s">
        <v>2203</v>
      </c>
      <c r="G239" s="723" t="s">
        <v>2204</v>
      </c>
      <c r="H239" s="634">
        <f>J239+K239+L239</f>
        <v>150223.28</v>
      </c>
      <c r="I239" s="634">
        <v>123160.67</v>
      </c>
      <c r="J239" s="634">
        <v>123160.67</v>
      </c>
      <c r="K239" s="634">
        <v>11027.93</v>
      </c>
      <c r="L239" s="634">
        <v>16034.68</v>
      </c>
      <c r="M239" s="634"/>
      <c r="N239" s="725">
        <v>18541.409999999902</v>
      </c>
      <c r="O239" s="634">
        <v>0</v>
      </c>
      <c r="P239" s="725">
        <v>0</v>
      </c>
      <c r="Q239" s="726">
        <f t="shared" si="0"/>
        <v>18541.409999999902</v>
      </c>
      <c r="R239" s="635" t="s">
        <v>21596</v>
      </c>
      <c r="S239" s="642" t="s">
        <v>21597</v>
      </c>
      <c r="T239" s="636"/>
    </row>
    <row r="240" spans="1:20" s="630" customFormat="1" ht="45">
      <c r="A240" s="637">
        <v>750168</v>
      </c>
      <c r="B240" s="638" t="s">
        <v>2372</v>
      </c>
      <c r="C240" s="638" t="s">
        <v>21499</v>
      </c>
      <c r="D240" s="638" t="s">
        <v>46</v>
      </c>
      <c r="E240" s="638" t="s">
        <v>21549</v>
      </c>
      <c r="F240" s="640" t="s">
        <v>2203</v>
      </c>
      <c r="G240" s="723" t="s">
        <v>21598</v>
      </c>
      <c r="H240" s="634">
        <f>SUM(J240:L240)</f>
        <v>453277.24</v>
      </c>
      <c r="I240" s="634">
        <v>404349.3</v>
      </c>
      <c r="J240" s="634">
        <v>375810.42</v>
      </c>
      <c r="K240" s="634">
        <v>28538.880000000001</v>
      </c>
      <c r="L240" s="634">
        <v>48927.94</v>
      </c>
      <c r="M240" s="634">
        <v>0</v>
      </c>
      <c r="N240" s="725">
        <v>15396.26</v>
      </c>
      <c r="O240" s="634">
        <v>0</v>
      </c>
      <c r="P240" s="725">
        <v>0</v>
      </c>
      <c r="Q240" s="726">
        <f t="shared" si="0"/>
        <v>15396.26</v>
      </c>
      <c r="R240" s="635" t="s">
        <v>21599</v>
      </c>
      <c r="S240" s="642" t="s">
        <v>21600</v>
      </c>
      <c r="T240" s="636"/>
    </row>
    <row r="241" spans="1:20" s="630" customFormat="1" ht="30">
      <c r="A241" s="637">
        <v>750692</v>
      </c>
      <c r="B241" s="638" t="s">
        <v>168</v>
      </c>
      <c r="C241" s="654" t="s">
        <v>21531</v>
      </c>
      <c r="D241" s="638" t="s">
        <v>35</v>
      </c>
      <c r="E241" s="638" t="s">
        <v>21549</v>
      </c>
      <c r="F241" s="640" t="s">
        <v>2209</v>
      </c>
      <c r="G241" s="723" t="s">
        <v>2210</v>
      </c>
      <c r="H241" s="634">
        <f>J241+L241+M241+K241</f>
        <v>17230407</v>
      </c>
      <c r="I241" s="634">
        <v>12921047</v>
      </c>
      <c r="J241" s="634">
        <v>12921047</v>
      </c>
      <c r="K241" s="634">
        <v>0</v>
      </c>
      <c r="L241" s="634">
        <v>1799743</v>
      </c>
      <c r="M241" s="634">
        <v>2509617</v>
      </c>
      <c r="N241" s="725">
        <v>329386.01999999897</v>
      </c>
      <c r="O241" s="634">
        <v>1479407.0198863635</v>
      </c>
      <c r="P241" s="725">
        <v>247.89999999999901</v>
      </c>
      <c r="Q241" s="726">
        <f t="shared" si="0"/>
        <v>1809040.9398863623</v>
      </c>
      <c r="R241" s="635" t="s">
        <v>21601</v>
      </c>
      <c r="S241" s="642" t="s">
        <v>21602</v>
      </c>
      <c r="T241" s="636"/>
    </row>
    <row r="242" spans="1:20" s="630" customFormat="1" ht="105">
      <c r="A242" s="722">
        <v>751655</v>
      </c>
      <c r="B242" s="723" t="s">
        <v>253</v>
      </c>
      <c r="C242" s="723" t="s">
        <v>16149</v>
      </c>
      <c r="D242" s="733" t="s">
        <v>46</v>
      </c>
      <c r="E242" s="723" t="s">
        <v>2111</v>
      </c>
      <c r="F242" s="724" t="s">
        <v>2203</v>
      </c>
      <c r="G242" s="723" t="s">
        <v>2204</v>
      </c>
      <c r="H242" s="725">
        <v>105481956</v>
      </c>
      <c r="I242" s="725">
        <v>0</v>
      </c>
      <c r="J242" s="725">
        <v>0</v>
      </c>
      <c r="K242" s="725">
        <v>105481956</v>
      </c>
      <c r="L242" s="725"/>
      <c r="M242" s="725"/>
      <c r="N242" s="725">
        <v>56150.069999999898</v>
      </c>
      <c r="O242" s="634">
        <v>383831.19736842107</v>
      </c>
      <c r="P242" s="725">
        <v>0</v>
      </c>
      <c r="Q242" s="726">
        <f t="shared" si="0"/>
        <v>439981.26736842096</v>
      </c>
      <c r="R242" s="635" t="s">
        <v>21603</v>
      </c>
      <c r="S242" s="729" t="s">
        <v>21604</v>
      </c>
      <c r="T242" s="636"/>
    </row>
    <row r="243" spans="1:20" s="630" customFormat="1" ht="105">
      <c r="A243" s="722">
        <v>751656</v>
      </c>
      <c r="B243" s="723" t="s">
        <v>254</v>
      </c>
      <c r="C243" s="723" t="s">
        <v>16149</v>
      </c>
      <c r="D243" s="733" t="s">
        <v>46</v>
      </c>
      <c r="E243" s="723" t="s">
        <v>2111</v>
      </c>
      <c r="F243" s="724" t="s">
        <v>2203</v>
      </c>
      <c r="G243" s="723" t="s">
        <v>2204</v>
      </c>
      <c r="H243" s="725">
        <v>39954081</v>
      </c>
      <c r="I243" s="725">
        <v>0</v>
      </c>
      <c r="J243" s="725">
        <v>0</v>
      </c>
      <c r="K243" s="725">
        <v>39954081</v>
      </c>
      <c r="L243" s="725"/>
      <c r="M243" s="725"/>
      <c r="N243" s="725">
        <v>30728.969999999601</v>
      </c>
      <c r="O243" s="634">
        <v>137248</v>
      </c>
      <c r="P243" s="725">
        <v>0</v>
      </c>
      <c r="Q243" s="726">
        <f t="shared" si="0"/>
        <v>167976.96999999959</v>
      </c>
      <c r="R243" s="635" t="s">
        <v>21603</v>
      </c>
      <c r="S243" s="729" t="s">
        <v>21605</v>
      </c>
      <c r="T243" s="636"/>
    </row>
    <row r="244" spans="1:20" s="630" customFormat="1" ht="30">
      <c r="A244" s="637">
        <v>752540</v>
      </c>
      <c r="B244" s="638" t="s">
        <v>166</v>
      </c>
      <c r="C244" s="654" t="s">
        <v>21531</v>
      </c>
      <c r="D244" s="638" t="s">
        <v>35</v>
      </c>
      <c r="E244" s="638" t="s">
        <v>21549</v>
      </c>
      <c r="F244" s="640" t="s">
        <v>2209</v>
      </c>
      <c r="G244" s="723" t="s">
        <v>2210</v>
      </c>
      <c r="H244" s="634">
        <f>J244+L244+M244+K244</f>
        <v>9478854.8100000005</v>
      </c>
      <c r="I244" s="634">
        <v>7111613.9100000001</v>
      </c>
      <c r="J244" s="634">
        <v>7111613.9100000001</v>
      </c>
      <c r="K244" s="634">
        <v>0</v>
      </c>
      <c r="L244" s="634">
        <v>991211.9</v>
      </c>
      <c r="M244" s="634">
        <v>1376029</v>
      </c>
      <c r="N244" s="725">
        <v>243940.67</v>
      </c>
      <c r="O244" s="634">
        <v>434861.92992424243</v>
      </c>
      <c r="P244" s="725">
        <v>682.2</v>
      </c>
      <c r="Q244" s="726">
        <f t="shared" si="0"/>
        <v>679484.79992424243</v>
      </c>
      <c r="R244" s="635" t="s">
        <v>21606</v>
      </c>
      <c r="S244" s="642" t="s">
        <v>21607</v>
      </c>
      <c r="T244" s="636"/>
    </row>
    <row r="245" spans="1:20" s="630" customFormat="1" ht="30">
      <c r="A245" s="1283">
        <v>752808</v>
      </c>
      <c r="B245" s="1284" t="s">
        <v>156</v>
      </c>
      <c r="C245" s="1284"/>
      <c r="D245" s="1284" t="s">
        <v>2119</v>
      </c>
      <c r="E245" s="1284" t="s">
        <v>2119</v>
      </c>
      <c r="F245" s="1285" t="s">
        <v>2209</v>
      </c>
      <c r="G245" s="1286" t="s">
        <v>2210</v>
      </c>
      <c r="H245" s="1287">
        <v>2753627.24</v>
      </c>
      <c r="I245" s="1287">
        <v>2753627.24</v>
      </c>
      <c r="J245" s="1287">
        <v>2753627.24</v>
      </c>
      <c r="K245" s="1287" t="s">
        <v>21494</v>
      </c>
      <c r="L245" s="1287">
        <v>348510.65</v>
      </c>
      <c r="M245" s="1287" t="s">
        <v>21494</v>
      </c>
      <c r="N245" s="1287">
        <v>215742.96</v>
      </c>
      <c r="O245" s="1287">
        <v>354751.53</v>
      </c>
      <c r="P245" s="1287">
        <v>1204703.32</v>
      </c>
      <c r="Q245" s="726">
        <v>1775197.81</v>
      </c>
      <c r="R245" s="1284"/>
      <c r="S245" s="1284"/>
      <c r="T245" s="636"/>
    </row>
    <row r="246" spans="1:20" s="630" customFormat="1" ht="30">
      <c r="A246" s="1283">
        <v>752810</v>
      </c>
      <c r="B246" s="1284" t="s">
        <v>155</v>
      </c>
      <c r="C246" s="1284"/>
      <c r="D246" s="1284" t="s">
        <v>2119</v>
      </c>
      <c r="E246" s="1284" t="s">
        <v>2119</v>
      </c>
      <c r="F246" s="1285" t="s">
        <v>2209</v>
      </c>
      <c r="G246" s="1286" t="s">
        <v>2210</v>
      </c>
      <c r="H246" s="1287">
        <v>2623262.08</v>
      </c>
      <c r="I246" s="1287">
        <v>2623262.08</v>
      </c>
      <c r="J246" s="1287">
        <v>2623262.08</v>
      </c>
      <c r="K246" s="1287" t="s">
        <v>21494</v>
      </c>
      <c r="L246" s="1287">
        <v>333695.7</v>
      </c>
      <c r="M246" s="1287">
        <v>35160.15</v>
      </c>
      <c r="N246" s="1287">
        <v>197293.36</v>
      </c>
      <c r="O246" s="1287">
        <v>346480.94</v>
      </c>
      <c r="P246" s="1287">
        <v>863054.4</v>
      </c>
      <c r="Q246" s="726">
        <v>1406828.7</v>
      </c>
      <c r="R246" s="1284"/>
      <c r="S246" s="1284"/>
      <c r="T246" s="636"/>
    </row>
    <row r="247" spans="1:20" s="630" customFormat="1" ht="60">
      <c r="A247" s="644">
        <v>753782</v>
      </c>
      <c r="B247" s="638" t="s">
        <v>2440</v>
      </c>
      <c r="C247" s="638" t="s">
        <v>21499</v>
      </c>
      <c r="D247" s="638" t="s">
        <v>46</v>
      </c>
      <c r="E247" s="638" t="s">
        <v>46</v>
      </c>
      <c r="F247" s="640" t="s">
        <v>2203</v>
      </c>
      <c r="G247" s="723" t="s">
        <v>7817</v>
      </c>
      <c r="H247" s="634">
        <v>162748.65</v>
      </c>
      <c r="I247" s="634">
        <v>124593.02</v>
      </c>
      <c r="J247" s="634">
        <v>124593.02</v>
      </c>
      <c r="K247" s="634">
        <v>14809.67</v>
      </c>
      <c r="L247" s="634">
        <v>17120.169999999998</v>
      </c>
      <c r="M247" s="634">
        <v>6225.79</v>
      </c>
      <c r="N247" s="725">
        <v>73300.2</v>
      </c>
      <c r="O247" s="634">
        <v>0</v>
      </c>
      <c r="P247" s="725">
        <v>0</v>
      </c>
      <c r="Q247" s="726">
        <f t="shared" ref="Q247:Q252" si="2">SUM(N247+O247+P247)</f>
        <v>73300.2</v>
      </c>
      <c r="R247" s="635" t="s">
        <v>21608</v>
      </c>
      <c r="S247" s="655" t="s">
        <v>21609</v>
      </c>
      <c r="T247" s="636"/>
    </row>
    <row r="248" spans="1:20" s="630" customFormat="1" ht="60">
      <c r="A248" s="722">
        <v>755211</v>
      </c>
      <c r="B248" s="723" t="s">
        <v>1147</v>
      </c>
      <c r="C248" s="723" t="s">
        <v>21531</v>
      </c>
      <c r="D248" s="723" t="s">
        <v>2119</v>
      </c>
      <c r="E248" s="723" t="s">
        <v>2124</v>
      </c>
      <c r="F248" s="724" t="s">
        <v>2209</v>
      </c>
      <c r="G248" s="723" t="s">
        <v>8312</v>
      </c>
      <c r="H248" s="1287">
        <v>643560.85</v>
      </c>
      <c r="I248" s="725">
        <v>643560.85</v>
      </c>
      <c r="J248" s="725">
        <v>643560.85</v>
      </c>
      <c r="K248" s="725">
        <v>0</v>
      </c>
      <c r="L248" s="725">
        <v>81858.570000000007</v>
      </c>
      <c r="M248" s="725">
        <v>10690</v>
      </c>
      <c r="N248" s="725">
        <v>67345.099999999991</v>
      </c>
      <c r="O248" s="634">
        <v>107145.369079394</v>
      </c>
      <c r="P248" s="725">
        <v>302923.70999999996</v>
      </c>
      <c r="Q248" s="726">
        <f t="shared" si="2"/>
        <v>477414.17907939397</v>
      </c>
      <c r="R248" s="635" t="s">
        <v>21610</v>
      </c>
      <c r="S248" s="727" t="s">
        <v>21611</v>
      </c>
      <c r="T248" s="636"/>
    </row>
    <row r="249" spans="1:20" s="631" customFormat="1" ht="75">
      <c r="A249" s="722">
        <v>756997</v>
      </c>
      <c r="B249" s="723" t="s">
        <v>249</v>
      </c>
      <c r="C249" s="723" t="s">
        <v>21499</v>
      </c>
      <c r="D249" s="723" t="s">
        <v>46</v>
      </c>
      <c r="E249" s="723" t="s">
        <v>46</v>
      </c>
      <c r="F249" s="724" t="s">
        <v>2203</v>
      </c>
      <c r="G249" s="723" t="s">
        <v>2204</v>
      </c>
      <c r="H249" s="725">
        <v>43739699.880000003</v>
      </c>
      <c r="I249" s="725">
        <v>40557533.609999999</v>
      </c>
      <c r="J249" s="725">
        <v>40557533.609999999</v>
      </c>
      <c r="K249" s="725"/>
      <c r="L249" s="725"/>
      <c r="M249" s="725"/>
      <c r="N249" s="725">
        <v>3227416.96</v>
      </c>
      <c r="O249" s="634">
        <v>0</v>
      </c>
      <c r="P249" s="725">
        <v>279276.62</v>
      </c>
      <c r="Q249" s="726">
        <f t="shared" si="2"/>
        <v>3506693.58</v>
      </c>
      <c r="R249" s="635" t="s">
        <v>21612</v>
      </c>
      <c r="S249" s="727" t="s">
        <v>21613</v>
      </c>
      <c r="T249" s="1288"/>
    </row>
    <row r="250" spans="1:20" s="631" customFormat="1" ht="75">
      <c r="A250" s="722">
        <v>756999</v>
      </c>
      <c r="B250" s="723" t="s">
        <v>250</v>
      </c>
      <c r="C250" s="723" t="s">
        <v>21499</v>
      </c>
      <c r="D250" s="723" t="s">
        <v>46</v>
      </c>
      <c r="E250" s="723" t="s">
        <v>46</v>
      </c>
      <c r="F250" s="724" t="s">
        <v>2203</v>
      </c>
      <c r="G250" s="723" t="s">
        <v>2204</v>
      </c>
      <c r="H250" s="725">
        <v>32495692.199999999</v>
      </c>
      <c r="I250" s="725">
        <v>29319358.780000001</v>
      </c>
      <c r="J250" s="725">
        <v>29319358.780000001</v>
      </c>
      <c r="K250" s="725"/>
      <c r="L250" s="725">
        <v>2088488.51</v>
      </c>
      <c r="M250" s="725">
        <v>1087844.9099999999</v>
      </c>
      <c r="N250" s="725">
        <v>266215.5</v>
      </c>
      <c r="O250" s="634">
        <v>0</v>
      </c>
      <c r="P250" s="725">
        <v>0</v>
      </c>
      <c r="Q250" s="726">
        <f t="shared" si="2"/>
        <v>266215.5</v>
      </c>
      <c r="R250" s="635" t="s">
        <v>21614</v>
      </c>
      <c r="S250" s="727" t="s">
        <v>21613</v>
      </c>
      <c r="T250" s="1288"/>
    </row>
    <row r="251" spans="1:20" s="631" customFormat="1" ht="30">
      <c r="A251" s="722">
        <v>757662</v>
      </c>
      <c r="B251" s="723" t="s">
        <v>189</v>
      </c>
      <c r="C251" s="723" t="s">
        <v>16149</v>
      </c>
      <c r="D251" s="723" t="s">
        <v>2119</v>
      </c>
      <c r="E251" s="723" t="s">
        <v>2124</v>
      </c>
      <c r="F251" s="724" t="s">
        <v>2203</v>
      </c>
      <c r="G251" s="723" t="s">
        <v>7817</v>
      </c>
      <c r="H251" s="725">
        <v>2216560</v>
      </c>
      <c r="I251" s="725">
        <v>1710547.94</v>
      </c>
      <c r="J251" s="725">
        <v>1710547.94</v>
      </c>
      <c r="K251" s="725">
        <v>0</v>
      </c>
      <c r="L251" s="725">
        <v>280516.59000000003</v>
      </c>
      <c r="M251" s="725">
        <v>512796.48</v>
      </c>
      <c r="N251" s="725">
        <v>117212.7199999998</v>
      </c>
      <c r="O251" s="725">
        <v>393808.70785371232</v>
      </c>
      <c r="P251" s="725">
        <v>813.32</v>
      </c>
      <c r="Q251" s="726">
        <f t="shared" si="2"/>
        <v>511834.74785371212</v>
      </c>
      <c r="R251" s="635" t="s">
        <v>21615</v>
      </c>
      <c r="S251" s="729" t="s">
        <v>21616</v>
      </c>
      <c r="T251" s="1288"/>
    </row>
    <row r="252" spans="1:20" s="631" customFormat="1" ht="30">
      <c r="A252" s="722">
        <v>757687</v>
      </c>
      <c r="B252" s="723" t="s">
        <v>190</v>
      </c>
      <c r="C252" s="723" t="s">
        <v>16149</v>
      </c>
      <c r="D252" s="723" t="s">
        <v>2119</v>
      </c>
      <c r="E252" s="723" t="s">
        <v>2124</v>
      </c>
      <c r="F252" s="724" t="s">
        <v>2203</v>
      </c>
      <c r="G252" s="723" t="s">
        <v>7817</v>
      </c>
      <c r="H252" s="725">
        <v>2792415</v>
      </c>
      <c r="I252" s="725">
        <v>2356733.87</v>
      </c>
      <c r="J252" s="725">
        <v>2356733.87</v>
      </c>
      <c r="K252" s="725">
        <v>0</v>
      </c>
      <c r="L252" s="725">
        <v>359230.44</v>
      </c>
      <c r="M252" s="725">
        <v>412012.16</v>
      </c>
      <c r="N252" s="725">
        <v>85291.069999999891</v>
      </c>
      <c r="O252" s="725">
        <v>443874.71306000027</v>
      </c>
      <c r="P252" s="725">
        <v>559.719999999999</v>
      </c>
      <c r="Q252" s="726">
        <f t="shared" si="2"/>
        <v>529725.50306000013</v>
      </c>
      <c r="R252" s="635" t="s">
        <v>21617</v>
      </c>
      <c r="S252" s="729" t="s">
        <v>21616</v>
      </c>
      <c r="T252" s="1288"/>
    </row>
    <row r="253" spans="1:20" s="631" customFormat="1" ht="30">
      <c r="A253" s="1283">
        <v>757689</v>
      </c>
      <c r="B253" s="1284" t="s">
        <v>2289</v>
      </c>
      <c r="C253" s="1284"/>
      <c r="D253" s="1284" t="s">
        <v>2119</v>
      </c>
      <c r="E253" s="1284" t="s">
        <v>2119</v>
      </c>
      <c r="F253" s="1285" t="s">
        <v>2209</v>
      </c>
      <c r="G253" s="1286" t="s">
        <v>2210</v>
      </c>
      <c r="H253" s="1287">
        <v>1774822.3999999999</v>
      </c>
      <c r="I253" s="1287">
        <v>1774822.3999999999</v>
      </c>
      <c r="J253" s="1287">
        <v>1774822.3999999999</v>
      </c>
      <c r="K253" s="1287" t="s">
        <v>21494</v>
      </c>
      <c r="L253" s="1287">
        <v>299299.32</v>
      </c>
      <c r="M253" s="725">
        <v>562828</v>
      </c>
      <c r="N253" s="1287">
        <v>90144.9</v>
      </c>
      <c r="O253" s="1287">
        <v>458434.34</v>
      </c>
      <c r="P253" s="1287">
        <v>2771.4</v>
      </c>
      <c r="Q253" s="726">
        <v>551350.64</v>
      </c>
      <c r="R253" s="1284"/>
      <c r="S253" s="1284"/>
      <c r="T253" s="1288"/>
    </row>
    <row r="254" spans="1:20" s="631" customFormat="1" ht="30">
      <c r="A254" s="722">
        <v>757692</v>
      </c>
      <c r="B254" s="723" t="s">
        <v>162</v>
      </c>
      <c r="C254" s="731" t="s">
        <v>21545</v>
      </c>
      <c r="D254" s="1284" t="s">
        <v>2119</v>
      </c>
      <c r="E254" s="723" t="s">
        <v>2124</v>
      </c>
      <c r="F254" s="724" t="s">
        <v>2209</v>
      </c>
      <c r="G254" s="723" t="s">
        <v>2210</v>
      </c>
      <c r="H254" s="725">
        <f>J254+L254+M254+K254</f>
        <v>1676936.96</v>
      </c>
      <c r="I254" s="725">
        <v>938783.63</v>
      </c>
      <c r="J254" s="725">
        <v>938783.63</v>
      </c>
      <c r="K254" s="725">
        <v>0</v>
      </c>
      <c r="L254" s="725">
        <v>175325.33</v>
      </c>
      <c r="M254" s="725">
        <v>562828</v>
      </c>
      <c r="N254" s="725">
        <v>38673.519999999997</v>
      </c>
      <c r="O254" s="725">
        <v>209048.74007742436</v>
      </c>
      <c r="P254" s="725">
        <v>2093.0300000000002</v>
      </c>
      <c r="Q254" s="726">
        <f t="shared" ref="Q254:Q288" si="3">SUM(N254+O254+P254)</f>
        <v>249815.29007742435</v>
      </c>
      <c r="R254" s="635" t="s">
        <v>21618</v>
      </c>
      <c r="S254" s="729" t="s">
        <v>21616</v>
      </c>
      <c r="T254" s="1288"/>
    </row>
    <row r="255" spans="1:20" s="631" customFormat="1" ht="30">
      <c r="A255" s="722">
        <v>757694</v>
      </c>
      <c r="B255" s="723" t="s">
        <v>180</v>
      </c>
      <c r="C255" s="723" t="s">
        <v>16149</v>
      </c>
      <c r="D255" s="1284" t="s">
        <v>2119</v>
      </c>
      <c r="E255" s="723" t="s">
        <v>2124</v>
      </c>
      <c r="F255" s="724" t="s">
        <v>2209</v>
      </c>
      <c r="G255" s="723" t="s">
        <v>2210</v>
      </c>
      <c r="H255" s="725">
        <v>3271077</v>
      </c>
      <c r="I255" s="725">
        <v>2314733.7799999998</v>
      </c>
      <c r="J255" s="725">
        <v>2314733.7799999998</v>
      </c>
      <c r="K255" s="725">
        <v>0</v>
      </c>
      <c r="L255" s="725">
        <v>419922.13</v>
      </c>
      <c r="M255" s="725">
        <v>977936.96</v>
      </c>
      <c r="N255" s="725">
        <v>103662.77999999991</v>
      </c>
      <c r="O255" s="725">
        <v>594955.75579303049</v>
      </c>
      <c r="P255" s="725">
        <v>641.46</v>
      </c>
      <c r="Q255" s="726">
        <f t="shared" si="3"/>
        <v>699259.99579303036</v>
      </c>
      <c r="R255" s="635" t="s">
        <v>21619</v>
      </c>
      <c r="S255" s="729" t="s">
        <v>21616</v>
      </c>
      <c r="T255" s="1288"/>
    </row>
    <row r="256" spans="1:20" s="631" customFormat="1" ht="30">
      <c r="A256" s="722">
        <v>757696</v>
      </c>
      <c r="B256" s="723" t="s">
        <v>179</v>
      </c>
      <c r="C256" s="723" t="s">
        <v>16149</v>
      </c>
      <c r="D256" s="1284" t="s">
        <v>2119</v>
      </c>
      <c r="E256" s="723" t="s">
        <v>2124</v>
      </c>
      <c r="F256" s="724" t="s">
        <v>2209</v>
      </c>
      <c r="G256" s="723" t="s">
        <v>2210</v>
      </c>
      <c r="H256" s="725">
        <f>J256+L256+M256</f>
        <v>1710177.27</v>
      </c>
      <c r="I256" s="725">
        <v>1145457.6100000001</v>
      </c>
      <c r="J256" s="725">
        <v>1145457.6100000001</v>
      </c>
      <c r="K256" s="725">
        <v>0</v>
      </c>
      <c r="L256" s="725">
        <v>195175.66</v>
      </c>
      <c r="M256" s="725">
        <v>369544</v>
      </c>
      <c r="N256" s="725">
        <v>56017.100000000006</v>
      </c>
      <c r="O256" s="725">
        <v>262670.83542663476</v>
      </c>
      <c r="P256" s="725">
        <v>4033.49</v>
      </c>
      <c r="Q256" s="726">
        <f t="shared" si="3"/>
        <v>322721.42542663473</v>
      </c>
      <c r="R256" s="635" t="s">
        <v>21620</v>
      </c>
      <c r="S256" s="729" t="s">
        <v>21616</v>
      </c>
      <c r="T256" s="1288"/>
    </row>
    <row r="257" spans="1:20" s="631" customFormat="1" ht="30">
      <c r="A257" s="722">
        <v>757697</v>
      </c>
      <c r="B257" s="723" t="s">
        <v>178</v>
      </c>
      <c r="C257" s="723" t="s">
        <v>16149</v>
      </c>
      <c r="D257" s="1284" t="s">
        <v>2119</v>
      </c>
      <c r="E257" s="723" t="s">
        <v>2124</v>
      </c>
      <c r="F257" s="724" t="s">
        <v>2209</v>
      </c>
      <c r="G257" s="723" t="s">
        <v>2210</v>
      </c>
      <c r="H257" s="725">
        <v>2663099</v>
      </c>
      <c r="I257" s="725">
        <v>1996678.58</v>
      </c>
      <c r="J257" s="725">
        <v>1996678.58</v>
      </c>
      <c r="K257" s="725">
        <v>0</v>
      </c>
      <c r="L257" s="725">
        <v>339647.19</v>
      </c>
      <c r="M257" s="725">
        <v>666420.82999999996</v>
      </c>
      <c r="N257" s="725">
        <v>117899.7399999997</v>
      </c>
      <c r="O257" s="725">
        <v>526409.71432665468</v>
      </c>
      <c r="P257" s="725">
        <v>1466.21</v>
      </c>
      <c r="Q257" s="726">
        <f t="shared" si="3"/>
        <v>645775.66432665428</v>
      </c>
      <c r="R257" s="635" t="s">
        <v>21621</v>
      </c>
      <c r="S257" s="729" t="s">
        <v>21616</v>
      </c>
      <c r="T257" s="1288"/>
    </row>
    <row r="258" spans="1:20" s="631" customFormat="1" ht="30">
      <c r="A258" s="722">
        <v>757698</v>
      </c>
      <c r="B258" s="723" t="s">
        <v>177</v>
      </c>
      <c r="C258" s="723" t="s">
        <v>16149</v>
      </c>
      <c r="D258" s="1284" t="s">
        <v>2119</v>
      </c>
      <c r="E258" s="723" t="s">
        <v>2124</v>
      </c>
      <c r="F258" s="724" t="s">
        <v>2209</v>
      </c>
      <c r="G258" s="723" t="s">
        <v>2210</v>
      </c>
      <c r="H258" s="725">
        <v>2250901</v>
      </c>
      <c r="I258" s="725">
        <v>1888928.21</v>
      </c>
      <c r="J258" s="725">
        <v>1888928.21</v>
      </c>
      <c r="K258" s="725">
        <v>0</v>
      </c>
      <c r="L258" s="725">
        <v>311582.64</v>
      </c>
      <c r="M258" s="725">
        <v>594117.43999999994</v>
      </c>
      <c r="N258" s="725">
        <v>52619.47</v>
      </c>
      <c r="O258" s="725">
        <v>448371.60596515186</v>
      </c>
      <c r="P258" s="725">
        <v>293.55</v>
      </c>
      <c r="Q258" s="726">
        <f t="shared" si="3"/>
        <v>501284.62596515188</v>
      </c>
      <c r="R258" s="635" t="s">
        <v>21619</v>
      </c>
      <c r="S258" s="729" t="s">
        <v>21616</v>
      </c>
      <c r="T258" s="1288"/>
    </row>
    <row r="259" spans="1:20" s="631" customFormat="1" ht="30">
      <c r="A259" s="722">
        <v>757699</v>
      </c>
      <c r="B259" s="723" t="s">
        <v>200</v>
      </c>
      <c r="C259" s="723" t="s">
        <v>16149</v>
      </c>
      <c r="D259" s="1284" t="s">
        <v>2119</v>
      </c>
      <c r="E259" s="723" t="s">
        <v>2124</v>
      </c>
      <c r="F259" s="724" t="s">
        <v>2203</v>
      </c>
      <c r="G259" s="723" t="s">
        <v>21550</v>
      </c>
      <c r="H259" s="725">
        <v>3507467</v>
      </c>
      <c r="I259" s="725">
        <v>2755938.99</v>
      </c>
      <c r="J259" s="725">
        <v>2755938.99</v>
      </c>
      <c r="K259" s="725">
        <v>0</v>
      </c>
      <c r="L259" s="725">
        <v>462362.68</v>
      </c>
      <c r="M259" s="725">
        <v>683789.12</v>
      </c>
      <c r="N259" s="725">
        <v>174934.2099999999</v>
      </c>
      <c r="O259" s="725">
        <v>514020.57476076554</v>
      </c>
      <c r="P259" s="725">
        <v>1835.8500000000001</v>
      </c>
      <c r="Q259" s="726">
        <f t="shared" si="3"/>
        <v>690790.63476076548</v>
      </c>
      <c r="R259" s="635" t="s">
        <v>21622</v>
      </c>
      <c r="S259" s="729" t="s">
        <v>21616</v>
      </c>
      <c r="T259" s="1288"/>
    </row>
    <row r="260" spans="1:20" s="631" customFormat="1" ht="30">
      <c r="A260" s="722">
        <v>757700</v>
      </c>
      <c r="B260" s="723" t="s">
        <v>176</v>
      </c>
      <c r="C260" s="723" t="s">
        <v>16149</v>
      </c>
      <c r="D260" s="1284" t="s">
        <v>2119</v>
      </c>
      <c r="E260" s="723" t="s">
        <v>2124</v>
      </c>
      <c r="F260" s="724" t="s">
        <v>2209</v>
      </c>
      <c r="G260" s="723" t="s">
        <v>2210</v>
      </c>
      <c r="H260" s="725">
        <f>J260+L260+M260</f>
        <v>1988436.1600000001</v>
      </c>
      <c r="I260" s="725">
        <v>1318515.6599999999</v>
      </c>
      <c r="J260" s="725">
        <v>1318515.6599999999</v>
      </c>
      <c r="K260" s="725">
        <v>0</v>
      </c>
      <c r="L260" s="725">
        <v>245359.86</v>
      </c>
      <c r="M260" s="725">
        <v>424560.64000000001</v>
      </c>
      <c r="N260" s="725">
        <v>69865.549999999988</v>
      </c>
      <c r="O260" s="725">
        <v>54222.254971590912</v>
      </c>
      <c r="P260" s="725">
        <v>490.28</v>
      </c>
      <c r="Q260" s="726">
        <f t="shared" si="3"/>
        <v>124578.0849715909</v>
      </c>
      <c r="R260" s="635" t="s">
        <v>21620</v>
      </c>
      <c r="S260" s="729" t="s">
        <v>21616</v>
      </c>
      <c r="T260" s="1288"/>
    </row>
    <row r="261" spans="1:20" s="631" customFormat="1" ht="30">
      <c r="A261" s="722">
        <v>790443</v>
      </c>
      <c r="B261" s="723" t="s">
        <v>161</v>
      </c>
      <c r="C261" s="731" t="s">
        <v>21531</v>
      </c>
      <c r="D261" s="723" t="s">
        <v>35</v>
      </c>
      <c r="E261" s="723" t="s">
        <v>21549</v>
      </c>
      <c r="F261" s="724" t="s">
        <v>2209</v>
      </c>
      <c r="G261" s="723" t="s">
        <v>2210</v>
      </c>
      <c r="H261" s="725">
        <f>J261+L261+M261+K261</f>
        <v>248306</v>
      </c>
      <c r="I261" s="725">
        <v>186697</v>
      </c>
      <c r="J261" s="725">
        <v>186697</v>
      </c>
      <c r="K261" s="725">
        <v>0</v>
      </c>
      <c r="L261" s="725">
        <v>25985</v>
      </c>
      <c r="M261" s="725">
        <v>35624</v>
      </c>
      <c r="N261" s="725">
        <v>15962.4299999999</v>
      </c>
      <c r="O261" s="725">
        <v>20132.400000000001</v>
      </c>
      <c r="P261" s="725">
        <v>273.81</v>
      </c>
      <c r="Q261" s="726">
        <f t="shared" si="3"/>
        <v>36368.639999999898</v>
      </c>
      <c r="R261" s="635" t="s">
        <v>21623</v>
      </c>
      <c r="S261" s="729" t="s">
        <v>21624</v>
      </c>
      <c r="T261" s="1288"/>
    </row>
    <row r="262" spans="1:20" s="631" customFormat="1" ht="30">
      <c r="A262" s="722">
        <v>797148</v>
      </c>
      <c r="B262" s="723" t="s">
        <v>184</v>
      </c>
      <c r="C262" s="731" t="s">
        <v>21531</v>
      </c>
      <c r="D262" s="723" t="s">
        <v>35</v>
      </c>
      <c r="E262" s="723" t="s">
        <v>2121</v>
      </c>
      <c r="F262" s="724" t="s">
        <v>2209</v>
      </c>
      <c r="G262" s="723" t="s">
        <v>2210</v>
      </c>
      <c r="H262" s="725">
        <f>J262+L262+M262+K262</f>
        <v>3383166.23</v>
      </c>
      <c r="I262" s="725">
        <v>2359895.63</v>
      </c>
      <c r="J262" s="725">
        <v>2359895.63</v>
      </c>
      <c r="K262" s="725">
        <v>0</v>
      </c>
      <c r="L262" s="725">
        <v>777847.24</v>
      </c>
      <c r="M262" s="725">
        <v>245423.35999999999</v>
      </c>
      <c r="N262" s="725">
        <v>1789592.23</v>
      </c>
      <c r="O262" s="725">
        <v>126860.4375</v>
      </c>
      <c r="P262" s="725">
        <v>109948.15</v>
      </c>
      <c r="Q262" s="726">
        <f t="shared" si="3"/>
        <v>2026400.8174999999</v>
      </c>
      <c r="R262" s="635" t="s">
        <v>21625</v>
      </c>
      <c r="S262" s="729" t="s">
        <v>21626</v>
      </c>
      <c r="T262" s="1288"/>
    </row>
    <row r="263" spans="1:20" s="631" customFormat="1" ht="30">
      <c r="A263" s="722">
        <v>798275</v>
      </c>
      <c r="B263" s="723" t="s">
        <v>185</v>
      </c>
      <c r="C263" s="731" t="s">
        <v>21531</v>
      </c>
      <c r="D263" s="723" t="s">
        <v>35</v>
      </c>
      <c r="E263" s="723" t="s">
        <v>2121</v>
      </c>
      <c r="F263" s="724" t="s">
        <v>2209</v>
      </c>
      <c r="G263" s="723" t="s">
        <v>2210</v>
      </c>
      <c r="H263" s="725">
        <f>J263+L263+M263+K263</f>
        <v>8418694.5099999998</v>
      </c>
      <c r="I263" s="725">
        <v>6711420.9000000004</v>
      </c>
      <c r="J263" s="725">
        <v>6711420.9000000004</v>
      </c>
      <c r="K263" s="725">
        <v>0</v>
      </c>
      <c r="L263" s="725">
        <v>954420.68</v>
      </c>
      <c r="M263" s="725">
        <v>752852.93</v>
      </c>
      <c r="N263" s="725">
        <v>1202388.96</v>
      </c>
      <c r="O263" s="725">
        <v>199559.05979166669</v>
      </c>
      <c r="P263" s="725">
        <v>36188.989999999903</v>
      </c>
      <c r="Q263" s="726">
        <f t="shared" si="3"/>
        <v>1438137.0097916666</v>
      </c>
      <c r="R263" s="635" t="s">
        <v>21625</v>
      </c>
      <c r="S263" s="729" t="s">
        <v>21627</v>
      </c>
      <c r="T263" s="1288"/>
    </row>
    <row r="264" spans="1:20" s="631" customFormat="1" ht="30">
      <c r="A264" s="722">
        <v>800286</v>
      </c>
      <c r="B264" s="723" t="s">
        <v>187</v>
      </c>
      <c r="C264" s="723" t="s">
        <v>16149</v>
      </c>
      <c r="D264" s="723" t="s">
        <v>2119</v>
      </c>
      <c r="E264" s="723" t="s">
        <v>2124</v>
      </c>
      <c r="F264" s="724" t="s">
        <v>2209</v>
      </c>
      <c r="G264" s="723" t="s">
        <v>2210</v>
      </c>
      <c r="H264" s="725">
        <f>J264+L264+M264</f>
        <v>2601467.86</v>
      </c>
      <c r="I264" s="725">
        <v>1703712.83</v>
      </c>
      <c r="J264" s="725">
        <v>1703712.83</v>
      </c>
      <c r="K264" s="725">
        <v>0</v>
      </c>
      <c r="L264" s="725">
        <v>300364.95</v>
      </c>
      <c r="M264" s="725">
        <v>597390.07999999996</v>
      </c>
      <c r="N264" s="725">
        <v>63716.049999999996</v>
      </c>
      <c r="O264" s="725">
        <v>122408.20028409091</v>
      </c>
      <c r="P264" s="725">
        <v>0</v>
      </c>
      <c r="Q264" s="726">
        <f t="shared" si="3"/>
        <v>186124.2502840909</v>
      </c>
      <c r="R264" s="635" t="s">
        <v>21620</v>
      </c>
      <c r="S264" s="729" t="s">
        <v>21616</v>
      </c>
      <c r="T264" s="1288"/>
    </row>
    <row r="265" spans="1:20" s="631" customFormat="1" ht="30">
      <c r="A265" s="722">
        <v>800361</v>
      </c>
      <c r="B265" s="723" t="s">
        <v>175</v>
      </c>
      <c r="C265" s="731" t="s">
        <v>21545</v>
      </c>
      <c r="D265" s="723" t="s">
        <v>2119</v>
      </c>
      <c r="E265" s="723" t="s">
        <v>2124</v>
      </c>
      <c r="F265" s="724" t="s">
        <v>2209</v>
      </c>
      <c r="G265" s="723" t="s">
        <v>2210</v>
      </c>
      <c r="H265" s="725">
        <f>J265+L265+M265+K265</f>
        <v>2367851.2200000002</v>
      </c>
      <c r="I265" s="725">
        <v>1596192.73</v>
      </c>
      <c r="J265" s="725">
        <v>1596192.73</v>
      </c>
      <c r="K265" s="725">
        <v>0</v>
      </c>
      <c r="L265" s="725">
        <v>297988.09000000003</v>
      </c>
      <c r="M265" s="725">
        <v>473670.40000000002</v>
      </c>
      <c r="N265" s="725">
        <v>125054.01999999979</v>
      </c>
      <c r="O265" s="725">
        <v>340308.61762360448</v>
      </c>
      <c r="P265" s="725">
        <v>561.90999999999894</v>
      </c>
      <c r="Q265" s="726">
        <f t="shared" si="3"/>
        <v>465924.54762360425</v>
      </c>
      <c r="R265" s="635" t="s">
        <v>21628</v>
      </c>
      <c r="S265" s="729" t="s">
        <v>21616</v>
      </c>
      <c r="T265" s="1288"/>
    </row>
    <row r="266" spans="1:20" s="631" customFormat="1" ht="30">
      <c r="A266" s="637">
        <v>801166</v>
      </c>
      <c r="B266" s="638" t="s">
        <v>202</v>
      </c>
      <c r="C266" s="638" t="s">
        <v>21499</v>
      </c>
      <c r="D266" s="638" t="s">
        <v>35</v>
      </c>
      <c r="E266" s="638" t="s">
        <v>2121</v>
      </c>
      <c r="F266" s="640" t="s">
        <v>2203</v>
      </c>
      <c r="G266" s="723" t="s">
        <v>2423</v>
      </c>
      <c r="H266" s="634">
        <v>24121551.350000001</v>
      </c>
      <c r="I266" s="634">
        <v>19191185.670000002</v>
      </c>
      <c r="J266" s="634">
        <v>19191185.670000002</v>
      </c>
      <c r="K266" s="634"/>
      <c r="L266" s="634">
        <v>2734512.13</v>
      </c>
      <c r="M266" s="634">
        <v>2195853.5499999998</v>
      </c>
      <c r="N266" s="725">
        <v>1446152.65</v>
      </c>
      <c r="O266" s="634">
        <v>1466048.5350847451</v>
      </c>
      <c r="P266" s="725">
        <v>75764.349999999904</v>
      </c>
      <c r="Q266" s="726">
        <f t="shared" si="3"/>
        <v>2987965.5350847454</v>
      </c>
      <c r="R266" s="645" t="s">
        <v>21629</v>
      </c>
      <c r="S266" s="642" t="s">
        <v>21630</v>
      </c>
      <c r="T266" s="1288"/>
    </row>
    <row r="267" spans="1:20" s="631" customFormat="1" ht="30">
      <c r="A267" s="637">
        <v>801172</v>
      </c>
      <c r="B267" s="638" t="s">
        <v>186</v>
      </c>
      <c r="C267" s="654" t="s">
        <v>21531</v>
      </c>
      <c r="D267" s="638" t="s">
        <v>35</v>
      </c>
      <c r="E267" s="638" t="s">
        <v>2121</v>
      </c>
      <c r="F267" s="640" t="s">
        <v>2209</v>
      </c>
      <c r="G267" s="723" t="s">
        <v>2210</v>
      </c>
      <c r="H267" s="634">
        <f>J267+L267+M267+K267</f>
        <v>3038024.53</v>
      </c>
      <c r="I267" s="634">
        <v>2285961.13</v>
      </c>
      <c r="J267" s="634">
        <v>2285961.13</v>
      </c>
      <c r="K267" s="634">
        <v>0</v>
      </c>
      <c r="L267" s="634">
        <v>508777.01</v>
      </c>
      <c r="M267" s="634">
        <v>243286.39</v>
      </c>
      <c r="N267" s="725">
        <v>1013367.22999999</v>
      </c>
      <c r="O267" s="634">
        <v>104987.18229166667</v>
      </c>
      <c r="P267" s="725">
        <v>3698.6</v>
      </c>
      <c r="Q267" s="726">
        <f t="shared" si="3"/>
        <v>1122053.0122916568</v>
      </c>
      <c r="R267" s="635" t="s">
        <v>21625</v>
      </c>
      <c r="S267" s="642" t="s">
        <v>21626</v>
      </c>
      <c r="T267" s="1288"/>
    </row>
    <row r="268" spans="1:20" s="631" customFormat="1" ht="30">
      <c r="A268" s="722">
        <v>812569</v>
      </c>
      <c r="B268" s="723" t="s">
        <v>171</v>
      </c>
      <c r="C268" s="723" t="s">
        <v>21499</v>
      </c>
      <c r="D268" s="723" t="s">
        <v>35</v>
      </c>
      <c r="E268" s="723" t="s">
        <v>2121</v>
      </c>
      <c r="F268" s="724" t="s">
        <v>2209</v>
      </c>
      <c r="G268" s="723" t="s">
        <v>2210</v>
      </c>
      <c r="H268" s="725">
        <f>I268+L268+M268</f>
        <v>12381703.279999999</v>
      </c>
      <c r="I268" s="725">
        <v>10217566.539999999</v>
      </c>
      <c r="J268" s="725"/>
      <c r="K268" s="725"/>
      <c r="L268" s="725">
        <v>1403642.18</v>
      </c>
      <c r="M268" s="725">
        <v>760494.56</v>
      </c>
      <c r="N268" s="725">
        <v>1084400.71</v>
      </c>
      <c r="O268" s="634">
        <v>411859.49479166669</v>
      </c>
      <c r="P268" s="725">
        <v>6106.39</v>
      </c>
      <c r="Q268" s="726">
        <f t="shared" si="3"/>
        <v>1502366.5947916666</v>
      </c>
      <c r="R268" s="723" t="s">
        <v>21631</v>
      </c>
      <c r="S268" s="727" t="s">
        <v>21632</v>
      </c>
      <c r="T268" s="1288"/>
    </row>
    <row r="269" spans="1:20" s="631" customFormat="1" ht="45">
      <c r="A269" s="722">
        <v>817956</v>
      </c>
      <c r="B269" s="723" t="s">
        <v>172</v>
      </c>
      <c r="C269" s="723" t="s">
        <v>21499</v>
      </c>
      <c r="D269" s="723" t="s">
        <v>35</v>
      </c>
      <c r="E269" s="723" t="s">
        <v>2121</v>
      </c>
      <c r="F269" s="724" t="s">
        <v>2209</v>
      </c>
      <c r="G269" s="723" t="s">
        <v>2210</v>
      </c>
      <c r="H269" s="725">
        <f>I269+L269+M269</f>
        <v>3560609.24</v>
      </c>
      <c r="I269" s="725">
        <v>2054461.78</v>
      </c>
      <c r="J269" s="725"/>
      <c r="K269" s="725"/>
      <c r="L269" s="725">
        <v>1376522.26</v>
      </c>
      <c r="M269" s="725">
        <v>129625.2</v>
      </c>
      <c r="N269" s="725">
        <v>1010218.88</v>
      </c>
      <c r="O269" s="634">
        <v>62608.031946495255</v>
      </c>
      <c r="P269" s="725">
        <v>10961.27</v>
      </c>
      <c r="Q269" s="726">
        <f t="shared" si="3"/>
        <v>1083788.1819464953</v>
      </c>
      <c r="R269" s="723" t="s">
        <v>21631</v>
      </c>
      <c r="S269" s="727" t="s">
        <v>21633</v>
      </c>
      <c r="T269" s="1288"/>
    </row>
    <row r="270" spans="1:20" s="631" customFormat="1" ht="45">
      <c r="A270" s="637">
        <v>825843</v>
      </c>
      <c r="B270" s="638" t="s">
        <v>170</v>
      </c>
      <c r="C270" s="639" t="s">
        <v>16149</v>
      </c>
      <c r="D270" s="638" t="s">
        <v>2135</v>
      </c>
      <c r="E270" s="638" t="s">
        <v>33</v>
      </c>
      <c r="F270" s="640" t="s">
        <v>2209</v>
      </c>
      <c r="G270" s="723" t="s">
        <v>2210</v>
      </c>
      <c r="H270" s="634">
        <f>J270+L270+M270</f>
        <v>7348078.6099999994</v>
      </c>
      <c r="I270" s="634">
        <v>2320373.96</v>
      </c>
      <c r="J270" s="634">
        <v>2320373.96</v>
      </c>
      <c r="K270" s="634">
        <v>0</v>
      </c>
      <c r="L270" s="634">
        <v>826981.13</v>
      </c>
      <c r="M270" s="634">
        <v>4200723.5199999996</v>
      </c>
      <c r="N270" s="725">
        <v>0</v>
      </c>
      <c r="O270" s="634">
        <v>1305535.44</v>
      </c>
      <c r="P270" s="725">
        <v>0</v>
      </c>
      <c r="Q270" s="726">
        <f t="shared" si="3"/>
        <v>1305535.44</v>
      </c>
      <c r="R270" s="635" t="s">
        <v>21634</v>
      </c>
      <c r="S270" s="642" t="s">
        <v>21635</v>
      </c>
      <c r="T270" s="1288"/>
    </row>
    <row r="271" spans="1:20" s="631" customFormat="1" ht="30">
      <c r="A271" s="637">
        <v>956330</v>
      </c>
      <c r="B271" s="638" t="s">
        <v>235</v>
      </c>
      <c r="C271" s="638" t="s">
        <v>2548</v>
      </c>
      <c r="D271" s="638" t="s">
        <v>130</v>
      </c>
      <c r="E271" s="638" t="s">
        <v>2112</v>
      </c>
      <c r="F271" s="640" t="s">
        <v>2203</v>
      </c>
      <c r="G271" s="723" t="s">
        <v>2426</v>
      </c>
      <c r="H271" s="634">
        <v>7985860.1500000004</v>
      </c>
      <c r="I271" s="634">
        <v>1968823.15</v>
      </c>
      <c r="J271" s="653">
        <v>1968823.15</v>
      </c>
      <c r="K271" s="653">
        <v>5853486.1699999999</v>
      </c>
      <c r="L271" s="634">
        <v>163550.82999999999</v>
      </c>
      <c r="M271" s="634"/>
      <c r="N271" s="725">
        <v>0</v>
      </c>
      <c r="O271" s="634">
        <v>0</v>
      </c>
      <c r="P271" s="725">
        <v>0</v>
      </c>
      <c r="Q271" s="726">
        <f t="shared" si="3"/>
        <v>0</v>
      </c>
      <c r="R271" s="638" t="s">
        <v>21636</v>
      </c>
      <c r="S271" s="656" t="s">
        <v>21637</v>
      </c>
      <c r="T271" s="1288"/>
    </row>
    <row r="272" spans="1:20" s="631" customFormat="1" ht="30">
      <c r="A272" s="637">
        <v>956331</v>
      </c>
      <c r="B272" s="638" t="s">
        <v>236</v>
      </c>
      <c r="C272" s="638" t="s">
        <v>2548</v>
      </c>
      <c r="D272" s="638" t="s">
        <v>130</v>
      </c>
      <c r="E272" s="638" t="s">
        <v>2112</v>
      </c>
      <c r="F272" s="640" t="s">
        <v>2203</v>
      </c>
      <c r="G272" s="723" t="s">
        <v>2423</v>
      </c>
      <c r="H272" s="634">
        <v>8021552.3500000006</v>
      </c>
      <c r="I272" s="634">
        <v>1977622.66</v>
      </c>
      <c r="J272" s="653">
        <v>1977622.66</v>
      </c>
      <c r="K272" s="653">
        <v>5879647.9000000004</v>
      </c>
      <c r="L272" s="634">
        <v>164281.79</v>
      </c>
      <c r="M272" s="634"/>
      <c r="N272" s="725">
        <v>0</v>
      </c>
      <c r="O272" s="634">
        <v>0</v>
      </c>
      <c r="P272" s="725">
        <v>0</v>
      </c>
      <c r="Q272" s="726">
        <f t="shared" si="3"/>
        <v>0</v>
      </c>
      <c r="R272" s="638" t="s">
        <v>21636</v>
      </c>
      <c r="S272" s="656" t="s">
        <v>21638</v>
      </c>
      <c r="T272" s="1288"/>
    </row>
    <row r="273" spans="1:20" s="631" customFormat="1" ht="30">
      <c r="A273" s="637">
        <v>956332</v>
      </c>
      <c r="B273" s="638" t="s">
        <v>237</v>
      </c>
      <c r="C273" s="638" t="s">
        <v>2548</v>
      </c>
      <c r="D273" s="638" t="s">
        <v>130</v>
      </c>
      <c r="E273" s="638" t="s">
        <v>2112</v>
      </c>
      <c r="F273" s="640" t="s">
        <v>2203</v>
      </c>
      <c r="G273" s="723" t="s">
        <v>2423</v>
      </c>
      <c r="H273" s="634">
        <v>11304742.469999999</v>
      </c>
      <c r="I273" s="634">
        <v>2787055.9</v>
      </c>
      <c r="J273" s="653">
        <v>2787055.9</v>
      </c>
      <c r="K273" s="653">
        <v>8286164.8700000001</v>
      </c>
      <c r="L273" s="634">
        <v>231521.7</v>
      </c>
      <c r="M273" s="634"/>
      <c r="N273" s="725">
        <v>0</v>
      </c>
      <c r="O273" s="634">
        <v>0</v>
      </c>
      <c r="P273" s="725">
        <v>0</v>
      </c>
      <c r="Q273" s="726">
        <f t="shared" si="3"/>
        <v>0</v>
      </c>
      <c r="R273" s="638" t="s">
        <v>21636</v>
      </c>
      <c r="S273" s="656" t="s">
        <v>21639</v>
      </c>
      <c r="T273" s="1288"/>
    </row>
    <row r="274" spans="1:20" s="631" customFormat="1" ht="30">
      <c r="A274" s="637">
        <v>956335</v>
      </c>
      <c r="B274" s="638" t="s">
        <v>238</v>
      </c>
      <c r="C274" s="638" t="s">
        <v>2548</v>
      </c>
      <c r="D274" s="638" t="s">
        <v>130</v>
      </c>
      <c r="E274" s="638" t="s">
        <v>2112</v>
      </c>
      <c r="F274" s="640" t="s">
        <v>2203</v>
      </c>
      <c r="G274" s="723" t="s">
        <v>2423</v>
      </c>
      <c r="H274" s="634">
        <v>7503713.0999999996</v>
      </c>
      <c r="I274" s="634">
        <v>1849955.27</v>
      </c>
      <c r="J274" s="653">
        <v>1849955.27</v>
      </c>
      <c r="K274" s="653">
        <v>5500081.4000000004</v>
      </c>
      <c r="L274" s="634">
        <v>153676.43</v>
      </c>
      <c r="M274" s="634"/>
      <c r="N274" s="725">
        <v>0</v>
      </c>
      <c r="O274" s="634">
        <v>0</v>
      </c>
      <c r="P274" s="725">
        <v>0</v>
      </c>
      <c r="Q274" s="726">
        <f t="shared" si="3"/>
        <v>0</v>
      </c>
      <c r="R274" s="638" t="s">
        <v>21636</v>
      </c>
      <c r="S274" s="656" t="s">
        <v>21640</v>
      </c>
      <c r="T274" s="1288"/>
    </row>
    <row r="275" spans="1:20" s="631" customFormat="1" ht="30">
      <c r="A275" s="637">
        <v>956337</v>
      </c>
      <c r="B275" s="638" t="s">
        <v>239</v>
      </c>
      <c r="C275" s="638" t="s">
        <v>2548</v>
      </c>
      <c r="D275" s="638" t="s">
        <v>130</v>
      </c>
      <c r="E275" s="638" t="s">
        <v>2112</v>
      </c>
      <c r="F275" s="640" t="s">
        <v>2203</v>
      </c>
      <c r="G275" s="723" t="s">
        <v>2423</v>
      </c>
      <c r="H275" s="634">
        <v>7303974.7799999993</v>
      </c>
      <c r="I275" s="634">
        <v>1800712.05</v>
      </c>
      <c r="J275" s="653">
        <v>1800712.05</v>
      </c>
      <c r="K275" s="653">
        <v>5353676.97</v>
      </c>
      <c r="L275" s="634">
        <v>149585.76</v>
      </c>
      <c r="M275" s="634"/>
      <c r="N275" s="725">
        <v>0</v>
      </c>
      <c r="O275" s="634">
        <v>0</v>
      </c>
      <c r="P275" s="725">
        <v>0</v>
      </c>
      <c r="Q275" s="726">
        <f t="shared" si="3"/>
        <v>0</v>
      </c>
      <c r="R275" s="638" t="s">
        <v>21636</v>
      </c>
      <c r="S275" s="656" t="s">
        <v>21641</v>
      </c>
      <c r="T275" s="1288"/>
    </row>
    <row r="276" spans="1:20" s="631" customFormat="1" ht="30">
      <c r="A276" s="637">
        <v>956339</v>
      </c>
      <c r="B276" s="638" t="s">
        <v>240</v>
      </c>
      <c r="C276" s="638" t="s">
        <v>2548</v>
      </c>
      <c r="D276" s="638" t="s">
        <v>130</v>
      </c>
      <c r="E276" s="638" t="s">
        <v>2112</v>
      </c>
      <c r="F276" s="640" t="s">
        <v>2203</v>
      </c>
      <c r="G276" s="723" t="s">
        <v>2422</v>
      </c>
      <c r="H276" s="634">
        <v>12004333.949999999</v>
      </c>
      <c r="I276" s="634">
        <v>2959532.24</v>
      </c>
      <c r="J276" s="653">
        <v>2959532.24</v>
      </c>
      <c r="K276" s="653">
        <v>8798952.3699999992</v>
      </c>
      <c r="L276" s="634">
        <v>245849.34</v>
      </c>
      <c r="M276" s="634"/>
      <c r="N276" s="725">
        <v>0</v>
      </c>
      <c r="O276" s="634">
        <v>0</v>
      </c>
      <c r="P276" s="725">
        <v>0</v>
      </c>
      <c r="Q276" s="726">
        <f t="shared" si="3"/>
        <v>0</v>
      </c>
      <c r="R276" s="638" t="s">
        <v>21636</v>
      </c>
      <c r="S276" s="656" t="s">
        <v>21642</v>
      </c>
      <c r="T276" s="1288"/>
    </row>
    <row r="277" spans="1:20" s="631" customFormat="1" ht="30">
      <c r="A277" s="637">
        <v>956340</v>
      </c>
      <c r="B277" s="638" t="s">
        <v>241</v>
      </c>
      <c r="C277" s="638" t="s">
        <v>2548</v>
      </c>
      <c r="D277" s="638" t="s">
        <v>130</v>
      </c>
      <c r="E277" s="638" t="s">
        <v>2112</v>
      </c>
      <c r="F277" s="640" t="s">
        <v>2203</v>
      </c>
      <c r="G277" s="723" t="s">
        <v>2423</v>
      </c>
      <c r="H277" s="634">
        <v>6589894.8700000001</v>
      </c>
      <c r="I277" s="634">
        <v>1624663.76</v>
      </c>
      <c r="J277" s="653">
        <v>1624663.76</v>
      </c>
      <c r="K277" s="653">
        <v>4830269.7300000004</v>
      </c>
      <c r="L277" s="634">
        <v>134961.38</v>
      </c>
      <c r="M277" s="634"/>
      <c r="N277" s="725">
        <v>0</v>
      </c>
      <c r="O277" s="634">
        <v>0</v>
      </c>
      <c r="P277" s="725">
        <v>0</v>
      </c>
      <c r="Q277" s="726">
        <f t="shared" si="3"/>
        <v>0</v>
      </c>
      <c r="R277" s="638" t="s">
        <v>21636</v>
      </c>
      <c r="S277" s="656" t="s">
        <v>21643</v>
      </c>
      <c r="T277" s="1288"/>
    </row>
    <row r="278" spans="1:20" s="631" customFormat="1" ht="30">
      <c r="A278" s="637">
        <v>956341</v>
      </c>
      <c r="B278" s="638" t="s">
        <v>242</v>
      </c>
      <c r="C278" s="638" t="s">
        <v>2548</v>
      </c>
      <c r="D278" s="638" t="s">
        <v>130</v>
      </c>
      <c r="E278" s="638" t="s">
        <v>2112</v>
      </c>
      <c r="F278" s="640" t="s">
        <v>2203</v>
      </c>
      <c r="G278" s="723" t="s">
        <v>2423</v>
      </c>
      <c r="H278" s="634">
        <v>97672.180000000008</v>
      </c>
      <c r="I278" s="634">
        <v>24080</v>
      </c>
      <c r="J278" s="653">
        <v>24080</v>
      </c>
      <c r="K278" s="653">
        <v>71591.83</v>
      </c>
      <c r="L278" s="634">
        <v>2000.35</v>
      </c>
      <c r="M278" s="634"/>
      <c r="N278" s="725">
        <v>0</v>
      </c>
      <c r="O278" s="634">
        <v>0</v>
      </c>
      <c r="P278" s="725">
        <v>0</v>
      </c>
      <c r="Q278" s="726">
        <f t="shared" si="3"/>
        <v>0</v>
      </c>
      <c r="R278" s="638" t="s">
        <v>21636</v>
      </c>
      <c r="S278" s="656" t="s">
        <v>21644</v>
      </c>
      <c r="T278" s="1288"/>
    </row>
    <row r="279" spans="1:20" s="631" customFormat="1" ht="30">
      <c r="A279" s="637">
        <v>956342</v>
      </c>
      <c r="B279" s="638" t="s">
        <v>2420</v>
      </c>
      <c r="C279" s="638" t="s">
        <v>2548</v>
      </c>
      <c r="D279" s="638" t="s">
        <v>130</v>
      </c>
      <c r="E279" s="638" t="s">
        <v>2109</v>
      </c>
      <c r="F279" s="640" t="s">
        <v>2209</v>
      </c>
      <c r="G279" s="723" t="s">
        <v>2210</v>
      </c>
      <c r="H279" s="634">
        <v>44397505.600000001</v>
      </c>
      <c r="I279" s="634">
        <v>10945700.85</v>
      </c>
      <c r="J279" s="653">
        <v>10945700.85</v>
      </c>
      <c r="K279" s="653">
        <v>32542541.690000001</v>
      </c>
      <c r="L279" s="634">
        <v>909263.06</v>
      </c>
      <c r="M279" s="634"/>
      <c r="N279" s="725">
        <v>0</v>
      </c>
      <c r="O279" s="634">
        <v>0</v>
      </c>
      <c r="P279" s="725">
        <v>0</v>
      </c>
      <c r="Q279" s="726">
        <f t="shared" si="3"/>
        <v>0</v>
      </c>
      <c r="R279" s="638" t="s">
        <v>21645</v>
      </c>
      <c r="S279" s="656" t="s">
        <v>21646</v>
      </c>
      <c r="T279" s="1288"/>
    </row>
    <row r="280" spans="1:20" s="631" customFormat="1" ht="30">
      <c r="A280" s="637">
        <v>956343</v>
      </c>
      <c r="B280" s="638" t="s">
        <v>243</v>
      </c>
      <c r="C280" s="638" t="s">
        <v>2548</v>
      </c>
      <c r="D280" s="638" t="s">
        <v>130</v>
      </c>
      <c r="E280" s="638" t="s">
        <v>2109</v>
      </c>
      <c r="F280" s="640" t="s">
        <v>2203</v>
      </c>
      <c r="G280" s="723" t="s">
        <v>2204</v>
      </c>
      <c r="H280" s="634">
        <v>21381353.559999999</v>
      </c>
      <c r="I280" s="634">
        <v>5271329.93</v>
      </c>
      <c r="J280" s="653">
        <v>5271329.93</v>
      </c>
      <c r="K280" s="653">
        <v>15672132.449999999</v>
      </c>
      <c r="L280" s="634">
        <v>437891.18</v>
      </c>
      <c r="M280" s="634"/>
      <c r="N280" s="725">
        <v>0</v>
      </c>
      <c r="O280" s="634">
        <v>0</v>
      </c>
      <c r="P280" s="725">
        <v>0</v>
      </c>
      <c r="Q280" s="726">
        <f t="shared" si="3"/>
        <v>0</v>
      </c>
      <c r="R280" s="638" t="s">
        <v>21645</v>
      </c>
      <c r="S280" s="656" t="s">
        <v>21647</v>
      </c>
      <c r="T280" s="1288"/>
    </row>
    <row r="281" spans="1:20" s="631" customFormat="1" ht="30">
      <c r="A281" s="637">
        <v>956345</v>
      </c>
      <c r="B281" s="638" t="s">
        <v>244</v>
      </c>
      <c r="C281" s="638" t="s">
        <v>2548</v>
      </c>
      <c r="D281" s="638" t="s">
        <v>130</v>
      </c>
      <c r="E281" s="638" t="s">
        <v>2109</v>
      </c>
      <c r="F281" s="640" t="s">
        <v>2203</v>
      </c>
      <c r="G281" s="723" t="s">
        <v>2204</v>
      </c>
      <c r="H281" s="634">
        <v>7324652.1699999999</v>
      </c>
      <c r="I281" s="634">
        <v>1805809.83</v>
      </c>
      <c r="J281" s="653">
        <v>1805809.83</v>
      </c>
      <c r="K281" s="653">
        <v>5368833.0899999999</v>
      </c>
      <c r="L281" s="634">
        <v>150009.25</v>
      </c>
      <c r="M281" s="634"/>
      <c r="N281" s="725">
        <v>0</v>
      </c>
      <c r="O281" s="634">
        <v>0</v>
      </c>
      <c r="P281" s="725">
        <v>0</v>
      </c>
      <c r="Q281" s="726">
        <f t="shared" si="3"/>
        <v>0</v>
      </c>
      <c r="R281" s="638" t="s">
        <v>21645</v>
      </c>
      <c r="S281" s="656" t="s">
        <v>21648</v>
      </c>
      <c r="T281" s="1288"/>
    </row>
    <row r="282" spans="1:20" s="631" customFormat="1" ht="45">
      <c r="A282" s="637">
        <v>956348</v>
      </c>
      <c r="B282" s="638" t="s">
        <v>245</v>
      </c>
      <c r="C282" s="638" t="s">
        <v>2548</v>
      </c>
      <c r="D282" s="638" t="s">
        <v>130</v>
      </c>
      <c r="E282" s="638" t="s">
        <v>2109</v>
      </c>
      <c r="F282" s="640" t="s">
        <v>2203</v>
      </c>
      <c r="G282" s="723" t="s">
        <v>2204</v>
      </c>
      <c r="H282" s="634">
        <v>1193764.7299999997</v>
      </c>
      <c r="I282" s="634">
        <v>294309.15999999997</v>
      </c>
      <c r="J282" s="653">
        <v>294309.15999999997</v>
      </c>
      <c r="K282" s="653">
        <v>875007.19</v>
      </c>
      <c r="L282" s="634">
        <v>24448.38</v>
      </c>
      <c r="M282" s="634"/>
      <c r="N282" s="725">
        <v>0</v>
      </c>
      <c r="O282" s="634">
        <v>0</v>
      </c>
      <c r="P282" s="725">
        <v>0</v>
      </c>
      <c r="Q282" s="726">
        <f t="shared" si="3"/>
        <v>0</v>
      </c>
      <c r="R282" s="638" t="s">
        <v>21645</v>
      </c>
      <c r="S282" s="656" t="s">
        <v>21649</v>
      </c>
      <c r="T282" s="1288"/>
    </row>
    <row r="283" spans="1:20" s="631" customFormat="1" ht="45">
      <c r="A283" s="1283">
        <v>956349</v>
      </c>
      <c r="B283" s="1284" t="s">
        <v>2428</v>
      </c>
      <c r="C283" s="1284"/>
      <c r="D283" s="1284" t="s">
        <v>130</v>
      </c>
      <c r="E283" s="1284" t="s">
        <v>130</v>
      </c>
      <c r="F283" s="1285" t="s">
        <v>2209</v>
      </c>
      <c r="G283" s="1286" t="s">
        <v>2210</v>
      </c>
      <c r="H283" s="1287">
        <v>1364416.12</v>
      </c>
      <c r="I283" s="1287">
        <v>1364416.12</v>
      </c>
      <c r="J283" s="1287">
        <v>1364416.12</v>
      </c>
      <c r="K283" s="1287" t="s">
        <v>21494</v>
      </c>
      <c r="L283" s="1287">
        <v>283721.94</v>
      </c>
      <c r="M283" s="1287" t="s">
        <v>21494</v>
      </c>
      <c r="N283" s="725">
        <v>0</v>
      </c>
      <c r="O283" s="634">
        <v>0</v>
      </c>
      <c r="P283" s="725">
        <v>0</v>
      </c>
      <c r="Q283" s="726">
        <f t="shared" si="3"/>
        <v>0</v>
      </c>
      <c r="R283" s="1284"/>
      <c r="S283" s="1284"/>
      <c r="T283" s="1288"/>
    </row>
    <row r="284" spans="1:20" s="631" customFormat="1" ht="30">
      <c r="A284" s="637">
        <v>956353</v>
      </c>
      <c r="B284" s="638" t="s">
        <v>2414</v>
      </c>
      <c r="C284" s="638" t="s">
        <v>2548</v>
      </c>
      <c r="D284" s="638" t="s">
        <v>130</v>
      </c>
      <c r="E284" s="638" t="s">
        <v>2109</v>
      </c>
      <c r="F284" s="640" t="s">
        <v>2209</v>
      </c>
      <c r="G284" s="723" t="s">
        <v>2210</v>
      </c>
      <c r="H284" s="634">
        <v>37008593.329999998</v>
      </c>
      <c r="I284" s="634">
        <v>9124048.4399999995</v>
      </c>
      <c r="J284" s="653">
        <v>9124048.4399999995</v>
      </c>
      <c r="K284" s="653">
        <v>27126607.100000001</v>
      </c>
      <c r="L284" s="634">
        <v>757937.79</v>
      </c>
      <c r="M284" s="634"/>
      <c r="N284" s="725">
        <v>0</v>
      </c>
      <c r="O284" s="634">
        <v>0</v>
      </c>
      <c r="P284" s="725">
        <v>0</v>
      </c>
      <c r="Q284" s="726">
        <f t="shared" si="3"/>
        <v>0</v>
      </c>
      <c r="R284" s="638" t="s">
        <v>21645</v>
      </c>
      <c r="S284" s="656" t="s">
        <v>21650</v>
      </c>
      <c r="T284" s="1288"/>
    </row>
    <row r="285" spans="1:20" s="631" customFormat="1" ht="45">
      <c r="A285" s="1283">
        <v>956356</v>
      </c>
      <c r="B285" s="1284" t="s">
        <v>2432</v>
      </c>
      <c r="C285" s="1284"/>
      <c r="D285" s="1284" t="s">
        <v>130</v>
      </c>
      <c r="E285" s="1284" t="s">
        <v>130</v>
      </c>
      <c r="F285" s="1285" t="s">
        <v>2209</v>
      </c>
      <c r="G285" s="1286" t="s">
        <v>2210</v>
      </c>
      <c r="H285" s="1287">
        <v>325421.09000000003</v>
      </c>
      <c r="I285" s="1287">
        <v>325421.09000000003</v>
      </c>
      <c r="J285" s="1287">
        <v>325421.09000000003</v>
      </c>
      <c r="K285" s="1287" t="s">
        <v>21494</v>
      </c>
      <c r="L285" s="1287">
        <v>30566.17</v>
      </c>
      <c r="M285" s="1287" t="s">
        <v>21494</v>
      </c>
      <c r="N285" s="725">
        <v>0</v>
      </c>
      <c r="O285" s="634">
        <v>0</v>
      </c>
      <c r="P285" s="725">
        <v>0</v>
      </c>
      <c r="Q285" s="726">
        <f t="shared" si="3"/>
        <v>0</v>
      </c>
      <c r="R285" s="1284"/>
      <c r="S285" s="1284"/>
      <c r="T285" s="1288"/>
    </row>
    <row r="286" spans="1:20" s="631" customFormat="1" ht="30">
      <c r="A286" s="637">
        <v>956357</v>
      </c>
      <c r="B286" s="638" t="s">
        <v>246</v>
      </c>
      <c r="C286" s="638" t="s">
        <v>2548</v>
      </c>
      <c r="D286" s="638" t="s">
        <v>130</v>
      </c>
      <c r="E286" s="638" t="s">
        <v>2109</v>
      </c>
      <c r="F286" s="640" t="s">
        <v>2203</v>
      </c>
      <c r="G286" s="723" t="s">
        <v>2204</v>
      </c>
      <c r="H286" s="634">
        <v>12705648.380000001</v>
      </c>
      <c r="I286" s="634">
        <v>3415441.98</v>
      </c>
      <c r="J286" s="653">
        <v>3132433.35</v>
      </c>
      <c r="K286" s="653">
        <v>9313002.7100000009</v>
      </c>
      <c r="L286" s="634">
        <v>260212.32</v>
      </c>
      <c r="M286" s="634"/>
      <c r="N286" s="725">
        <v>0</v>
      </c>
      <c r="O286" s="634">
        <v>0</v>
      </c>
      <c r="P286" s="725">
        <v>0</v>
      </c>
      <c r="Q286" s="726">
        <f t="shared" si="3"/>
        <v>0</v>
      </c>
      <c r="R286" s="638" t="s">
        <v>21645</v>
      </c>
      <c r="S286" s="656" t="s">
        <v>21651</v>
      </c>
      <c r="T286" s="1288"/>
    </row>
    <row r="287" spans="1:20" s="631" customFormat="1" ht="30">
      <c r="A287" s="1283">
        <v>956593</v>
      </c>
      <c r="B287" s="1284" t="s">
        <v>173</v>
      </c>
      <c r="C287" s="1284"/>
      <c r="D287" s="1284" t="s">
        <v>33</v>
      </c>
      <c r="E287" s="1284" t="s">
        <v>33</v>
      </c>
      <c r="F287" s="1285" t="s">
        <v>2209</v>
      </c>
      <c r="G287" s="1286" t="s">
        <v>2210</v>
      </c>
      <c r="H287" s="1287">
        <v>3751193.63</v>
      </c>
      <c r="I287" s="1287">
        <v>3751193.63</v>
      </c>
      <c r="J287" s="1287">
        <v>3751193.63</v>
      </c>
      <c r="K287" s="1287" t="s">
        <v>21494</v>
      </c>
      <c r="L287" s="1287">
        <v>414861.11</v>
      </c>
      <c r="M287" s="725">
        <v>414861.11</v>
      </c>
      <c r="N287" s="725">
        <v>0</v>
      </c>
      <c r="O287" s="634">
        <v>0</v>
      </c>
      <c r="P287" s="725">
        <v>0</v>
      </c>
      <c r="Q287" s="726">
        <f t="shared" si="3"/>
        <v>0</v>
      </c>
      <c r="R287" s="1284"/>
      <c r="S287" s="1284"/>
      <c r="T287" s="1288"/>
    </row>
    <row r="288" spans="1:20" s="631" customFormat="1" ht="45">
      <c r="A288" s="1289">
        <v>957578</v>
      </c>
      <c r="B288" s="1290" t="s">
        <v>174</v>
      </c>
      <c r="C288" s="1290"/>
      <c r="D288" s="1290" t="s">
        <v>33</v>
      </c>
      <c r="E288" s="1290" t="s">
        <v>33</v>
      </c>
      <c r="F288" s="1291" t="s">
        <v>2209</v>
      </c>
      <c r="G288" s="1292" t="s">
        <v>2210</v>
      </c>
      <c r="H288" s="1293">
        <v>1108989.51</v>
      </c>
      <c r="I288" s="1293">
        <v>1108989.51</v>
      </c>
      <c r="J288" s="1293">
        <v>1108989.51</v>
      </c>
      <c r="K288" s="1293" t="s">
        <v>21494</v>
      </c>
      <c r="L288" s="1293">
        <v>141856.25</v>
      </c>
      <c r="M288" s="1293" t="s">
        <v>21494</v>
      </c>
      <c r="N288" s="725">
        <v>0</v>
      </c>
      <c r="O288" s="634">
        <v>0</v>
      </c>
      <c r="P288" s="725">
        <v>0</v>
      </c>
      <c r="Q288" s="726">
        <f t="shared" si="3"/>
        <v>0</v>
      </c>
      <c r="R288" s="1290"/>
      <c r="S288" s="1290"/>
      <c r="T288" s="1294"/>
    </row>
  </sheetData>
  <mergeCells count="1">
    <mergeCell ref="I5:M5"/>
  </mergeCells>
  <conditionalFormatting sqref="A1:A1048576">
    <cfRule type="duplicateValues" dxfId="9" priority="1"/>
    <cfRule type="duplicateValues" dxfId="8" priority="2"/>
  </conditionalFormatting>
  <pageMargins left="0.7" right="0.7" top="0.75" bottom="0.75" header="0.3" footer="0.3"/>
  <pageSetup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6615-B99E-4905-97D1-004999C1AE91}">
  <sheetPr>
    <tabColor theme="0" tint="-0.14999847407452621"/>
  </sheetPr>
  <dimension ref="A4:O6522"/>
  <sheetViews>
    <sheetView workbookViewId="0"/>
  </sheetViews>
  <sheetFormatPr defaultColWidth="8.875" defaultRowHeight="15.75"/>
  <cols>
    <col min="2" max="2" width="12.5" customWidth="1"/>
    <col min="3" max="3" width="53" style="631" customWidth="1"/>
    <col min="4" max="4" width="0" hidden="1" customWidth="1"/>
    <col min="5" max="5" width="25.5" style="657" customWidth="1"/>
    <col min="6" max="6" width="17" customWidth="1"/>
    <col min="7" max="7" width="19.5" customWidth="1"/>
    <col min="8" max="8" width="0" hidden="1" customWidth="1"/>
    <col min="9" max="9" width="19.5" customWidth="1"/>
    <col min="10" max="10" width="19.5" style="567" customWidth="1"/>
    <col min="11" max="11" width="19.5" customWidth="1"/>
    <col min="12" max="12" width="23.5" style="658" customWidth="1"/>
    <col min="13" max="13" width="23.5" style="631" customWidth="1"/>
    <col min="14" max="14" width="60.5" customWidth="1"/>
    <col min="15" max="15" width="15.5" bestFit="1" customWidth="1"/>
  </cols>
  <sheetData>
    <row r="4" spans="1:15" ht="16.5" thickBot="1"/>
    <row r="5" spans="1:15">
      <c r="A5" s="734" t="s">
        <v>16180</v>
      </c>
      <c r="B5" s="734" t="s">
        <v>319</v>
      </c>
      <c r="C5" s="734" t="s">
        <v>322</v>
      </c>
      <c r="D5" s="734" t="s">
        <v>21476</v>
      </c>
      <c r="E5" s="734" t="s">
        <v>20</v>
      </c>
      <c r="F5" s="734" t="s">
        <v>2464</v>
      </c>
      <c r="G5" s="734" t="s">
        <v>21652</v>
      </c>
      <c r="H5" s="734" t="s">
        <v>21653</v>
      </c>
      <c r="I5" s="734" t="s">
        <v>21654</v>
      </c>
      <c r="J5" s="734" t="s">
        <v>21655</v>
      </c>
      <c r="K5" s="734" t="s">
        <v>21656</v>
      </c>
      <c r="L5" s="734" t="s">
        <v>21485</v>
      </c>
      <c r="M5" s="734" t="s">
        <v>21657</v>
      </c>
      <c r="N5" s="734" t="s">
        <v>2630</v>
      </c>
    </row>
    <row r="6" spans="1:15" s="448" customFormat="1">
      <c r="A6" s="659">
        <v>1</v>
      </c>
      <c r="B6" s="735">
        <v>727691</v>
      </c>
      <c r="C6" s="736" t="s">
        <v>843</v>
      </c>
      <c r="D6" s="659"/>
      <c r="E6" s="736" t="s">
        <v>130</v>
      </c>
      <c r="F6" s="737" t="s">
        <v>2469</v>
      </c>
      <c r="G6" s="738" t="s">
        <v>2209</v>
      </c>
      <c r="H6" s="739" t="e">
        <f>VLOOKUP(B6,#REF!, 27, FALSE)</f>
        <v>#REF!</v>
      </c>
      <c r="I6" s="738">
        <v>73.419999999999106</v>
      </c>
      <c r="J6" s="738">
        <v>0</v>
      </c>
      <c r="K6" s="738">
        <v>38256.039999999899</v>
      </c>
      <c r="L6" s="740">
        <f t="shared" ref="L6:L69" si="0">I6+J6+K6</f>
        <v>38329.459999999897</v>
      </c>
      <c r="M6" s="660" t="s">
        <v>2209</v>
      </c>
      <c r="N6" s="661" t="s">
        <v>2478</v>
      </c>
      <c r="O6" s="567"/>
    </row>
    <row r="7" spans="1:15" s="448" customFormat="1">
      <c r="A7" s="659">
        <v>50</v>
      </c>
      <c r="B7" s="735">
        <v>551912</v>
      </c>
      <c r="C7" s="736" t="s">
        <v>845</v>
      </c>
      <c r="D7" s="659"/>
      <c r="E7" s="736" t="s">
        <v>33</v>
      </c>
      <c r="F7" s="737" t="s">
        <v>2469</v>
      </c>
      <c r="G7" s="738" t="s">
        <v>2209</v>
      </c>
      <c r="H7" s="739" t="e">
        <f>VLOOKUP(B7,#REF!, 27, FALSE)</f>
        <v>#REF!</v>
      </c>
      <c r="I7" s="738">
        <v>874727.96</v>
      </c>
      <c r="J7" s="738">
        <v>0</v>
      </c>
      <c r="K7" s="738">
        <v>41567.140000000014</v>
      </c>
      <c r="L7" s="740">
        <f t="shared" si="0"/>
        <v>916295.1</v>
      </c>
      <c r="M7" s="660" t="s">
        <v>2209</v>
      </c>
      <c r="N7" s="661" t="s">
        <v>2478</v>
      </c>
      <c r="O7" s="567"/>
    </row>
    <row r="8" spans="1:15" s="448" customFormat="1">
      <c r="A8" s="659">
        <v>55</v>
      </c>
      <c r="B8" s="662">
        <v>550986</v>
      </c>
      <c r="C8" s="736" t="s">
        <v>1095</v>
      </c>
      <c r="D8" s="659"/>
      <c r="E8" s="736" t="s">
        <v>33</v>
      </c>
      <c r="F8" s="737" t="s">
        <v>2469</v>
      </c>
      <c r="G8" s="738" t="s">
        <v>2209</v>
      </c>
      <c r="H8" s="739" t="e">
        <f>VLOOKUP(B8,#REF!, 27, FALSE)</f>
        <v>#REF!</v>
      </c>
      <c r="I8" s="738">
        <v>1021451.5799999899</v>
      </c>
      <c r="J8" s="738">
        <v>0</v>
      </c>
      <c r="K8" s="738">
        <v>42118.980000000025</v>
      </c>
      <c r="L8" s="740">
        <f t="shared" si="0"/>
        <v>1063570.55999999</v>
      </c>
      <c r="M8" s="660" t="s">
        <v>2209</v>
      </c>
      <c r="N8" s="661" t="s">
        <v>2478</v>
      </c>
      <c r="O8" s="567"/>
    </row>
    <row r="9" spans="1:15" s="448" customFormat="1">
      <c r="A9" s="659">
        <v>56</v>
      </c>
      <c r="B9" s="662">
        <v>550980</v>
      </c>
      <c r="C9" s="736" t="s">
        <v>896</v>
      </c>
      <c r="D9" s="659"/>
      <c r="E9" s="736" t="s">
        <v>33</v>
      </c>
      <c r="F9" s="737" t="s">
        <v>2469</v>
      </c>
      <c r="G9" s="738" t="s">
        <v>2209</v>
      </c>
      <c r="H9" s="739" t="e">
        <f>VLOOKUP(B9,#REF!, 27, FALSE)</f>
        <v>#REF!</v>
      </c>
      <c r="I9" s="738">
        <v>894655.2</v>
      </c>
      <c r="J9" s="738">
        <v>0</v>
      </c>
      <c r="K9" s="738">
        <v>20004.280000000006</v>
      </c>
      <c r="L9" s="740">
        <f t="shared" si="0"/>
        <v>914659.48</v>
      </c>
      <c r="M9" s="660" t="s">
        <v>2209</v>
      </c>
      <c r="N9" s="661" t="s">
        <v>2478</v>
      </c>
      <c r="O9" s="567"/>
    </row>
    <row r="10" spans="1:15" s="448" customFormat="1">
      <c r="A10" s="659">
        <v>58</v>
      </c>
      <c r="B10" s="662">
        <v>550894</v>
      </c>
      <c r="C10" s="736" t="s">
        <v>1127</v>
      </c>
      <c r="D10" s="659"/>
      <c r="E10" s="736" t="s">
        <v>33</v>
      </c>
      <c r="F10" s="737" t="s">
        <v>2469</v>
      </c>
      <c r="G10" s="738" t="s">
        <v>2209</v>
      </c>
      <c r="H10" s="739" t="e">
        <f>VLOOKUP(B10,#REF!, 27, FALSE)</f>
        <v>#REF!</v>
      </c>
      <c r="I10" s="738">
        <v>934456.18</v>
      </c>
      <c r="J10" s="738">
        <v>0</v>
      </c>
      <c r="K10" s="738">
        <v>11439.360000000006</v>
      </c>
      <c r="L10" s="740">
        <f t="shared" si="0"/>
        <v>945895.54</v>
      </c>
      <c r="M10" s="660" t="s">
        <v>2209</v>
      </c>
      <c r="N10" s="661" t="s">
        <v>2478</v>
      </c>
      <c r="O10" s="567"/>
    </row>
    <row r="11" spans="1:15">
      <c r="A11" s="659">
        <v>61</v>
      </c>
      <c r="B11" s="662">
        <v>550099</v>
      </c>
      <c r="C11" s="736" t="s">
        <v>1024</v>
      </c>
      <c r="D11" s="659"/>
      <c r="E11" s="736" t="s">
        <v>33</v>
      </c>
      <c r="F11" s="737" t="s">
        <v>2469</v>
      </c>
      <c r="G11" s="738" t="s">
        <v>2209</v>
      </c>
      <c r="H11" s="739" t="e">
        <f>VLOOKUP(B11,#REF!, 27, FALSE)</f>
        <v>#REF!</v>
      </c>
      <c r="I11" s="738">
        <v>691038.79</v>
      </c>
      <c r="J11" s="738">
        <v>0</v>
      </c>
      <c r="K11" s="738">
        <v>43921.940000000031</v>
      </c>
      <c r="L11" s="740">
        <f t="shared" si="0"/>
        <v>734960.7300000001</v>
      </c>
      <c r="M11" s="660" t="s">
        <v>2209</v>
      </c>
      <c r="N11" s="661" t="s">
        <v>2478</v>
      </c>
      <c r="O11" s="567"/>
    </row>
    <row r="12" spans="1:15">
      <c r="A12" s="659">
        <v>70</v>
      </c>
      <c r="B12" s="662">
        <v>547247</v>
      </c>
      <c r="C12" s="736" t="s">
        <v>726</v>
      </c>
      <c r="D12" s="659"/>
      <c r="E12" s="736" t="s">
        <v>33</v>
      </c>
      <c r="F12" s="737" t="s">
        <v>2469</v>
      </c>
      <c r="G12" s="738" t="s">
        <v>2209</v>
      </c>
      <c r="H12" s="739" t="e">
        <f>VLOOKUP(B12,#REF!, 27, FALSE)</f>
        <v>#REF!</v>
      </c>
      <c r="I12" s="738">
        <v>3815420.6299999901</v>
      </c>
      <c r="J12" s="738">
        <v>604250</v>
      </c>
      <c r="K12" s="738">
        <v>79715.360000000001</v>
      </c>
      <c r="L12" s="740">
        <f t="shared" si="0"/>
        <v>4499385.98999999</v>
      </c>
      <c r="M12" s="660" t="s">
        <v>2209</v>
      </c>
      <c r="N12" s="661" t="s">
        <v>2478</v>
      </c>
      <c r="O12" s="567"/>
    </row>
    <row r="13" spans="1:15" ht="30">
      <c r="A13" s="659">
        <v>149</v>
      </c>
      <c r="B13" s="662">
        <v>738671</v>
      </c>
      <c r="C13" s="736" t="s">
        <v>1170</v>
      </c>
      <c r="D13" s="659"/>
      <c r="E13" s="736" t="s">
        <v>18109</v>
      </c>
      <c r="F13" s="737" t="s">
        <v>2469</v>
      </c>
      <c r="G13" s="738" t="s">
        <v>2209</v>
      </c>
      <c r="H13" s="739" t="e">
        <f>VLOOKUP(B13,#REF!, 27, FALSE)</f>
        <v>#REF!</v>
      </c>
      <c r="I13" s="738">
        <v>699102.03999999899</v>
      </c>
      <c r="J13" s="738">
        <v>0</v>
      </c>
      <c r="K13" s="738">
        <v>72636.859999999899</v>
      </c>
      <c r="L13" s="738">
        <f t="shared" si="0"/>
        <v>771738.89999999886</v>
      </c>
      <c r="M13" s="660" t="s">
        <v>2209</v>
      </c>
      <c r="N13" s="661" t="s">
        <v>2478</v>
      </c>
      <c r="O13" s="567"/>
    </row>
    <row r="14" spans="1:15">
      <c r="A14" s="659">
        <v>150</v>
      </c>
      <c r="B14" s="662">
        <v>740406</v>
      </c>
      <c r="C14" s="736" t="s">
        <v>841</v>
      </c>
      <c r="D14" s="659"/>
      <c r="E14" s="736" t="s">
        <v>130</v>
      </c>
      <c r="F14" s="737" t="s">
        <v>2469</v>
      </c>
      <c r="G14" s="738" t="s">
        <v>2209</v>
      </c>
      <c r="H14" s="739" t="e">
        <f>VLOOKUP(B14,#REF!, 27, FALSE)</f>
        <v>#REF!</v>
      </c>
      <c r="I14" s="738">
        <v>92.3100000000004</v>
      </c>
      <c r="J14" s="738">
        <v>0</v>
      </c>
      <c r="K14" s="738">
        <v>14456.27</v>
      </c>
      <c r="L14" s="740">
        <f t="shared" si="0"/>
        <v>14548.580000000002</v>
      </c>
      <c r="M14" s="660" t="s">
        <v>2209</v>
      </c>
      <c r="N14" s="661" t="s">
        <v>2478</v>
      </c>
      <c r="O14" s="567"/>
    </row>
    <row r="15" spans="1:15">
      <c r="A15" s="659">
        <v>151</v>
      </c>
      <c r="B15" s="662">
        <v>740408</v>
      </c>
      <c r="C15" s="736" t="s">
        <v>833</v>
      </c>
      <c r="D15" s="659"/>
      <c r="E15" s="736" t="s">
        <v>130</v>
      </c>
      <c r="F15" s="737" t="s">
        <v>2469</v>
      </c>
      <c r="G15" s="738" t="s">
        <v>2209</v>
      </c>
      <c r="H15" s="739" t="e">
        <f>VLOOKUP(B15,#REF!, 27, FALSE)</f>
        <v>#REF!</v>
      </c>
      <c r="I15" s="738">
        <v>28.580000000000801</v>
      </c>
      <c r="J15" s="738">
        <v>0</v>
      </c>
      <c r="K15" s="738">
        <v>4197.38</v>
      </c>
      <c r="L15" s="740">
        <f t="shared" si="0"/>
        <v>4225.9600000000009</v>
      </c>
      <c r="M15" s="660" t="s">
        <v>2209</v>
      </c>
      <c r="N15" s="661" t="s">
        <v>2478</v>
      </c>
      <c r="O15" s="567"/>
    </row>
    <row r="16" spans="1:15">
      <c r="A16" s="659">
        <v>152</v>
      </c>
      <c r="B16" s="663">
        <v>740409</v>
      </c>
      <c r="C16" s="736" t="s">
        <v>829</v>
      </c>
      <c r="D16" s="659"/>
      <c r="E16" s="736" t="s">
        <v>130</v>
      </c>
      <c r="F16" s="737" t="s">
        <v>2469</v>
      </c>
      <c r="G16" s="738" t="s">
        <v>2209</v>
      </c>
      <c r="H16" s="739" t="e">
        <f>VLOOKUP(B16,#REF!, 27, FALSE)</f>
        <v>#REF!</v>
      </c>
      <c r="I16" s="738">
        <v>1.81898940354585E-12</v>
      </c>
      <c r="J16" s="738">
        <v>0</v>
      </c>
      <c r="K16" s="738">
        <v>8084.15</v>
      </c>
      <c r="L16" s="740">
        <f t="shared" si="0"/>
        <v>8084.1500000000015</v>
      </c>
      <c r="M16" s="660" t="s">
        <v>2209</v>
      </c>
      <c r="N16" s="661" t="s">
        <v>2478</v>
      </c>
      <c r="O16" s="567"/>
    </row>
    <row r="17" spans="1:15">
      <c r="A17" s="659">
        <v>153</v>
      </c>
      <c r="B17" s="663">
        <v>740410</v>
      </c>
      <c r="C17" s="736" t="s">
        <v>837</v>
      </c>
      <c r="D17" s="659"/>
      <c r="E17" s="736" t="s">
        <v>130</v>
      </c>
      <c r="F17" s="737" t="s">
        <v>2469</v>
      </c>
      <c r="G17" s="738" t="s">
        <v>2209</v>
      </c>
      <c r="H17" s="739" t="e">
        <f>VLOOKUP(B17,#REF!, 27, FALSE)</f>
        <v>#REF!</v>
      </c>
      <c r="I17" s="738">
        <v>4.5474735088646402E-13</v>
      </c>
      <c r="J17" s="738">
        <v>0</v>
      </c>
      <c r="K17" s="738">
        <v>8296.78999999999</v>
      </c>
      <c r="L17" s="740">
        <f t="shared" si="0"/>
        <v>8296.78999999999</v>
      </c>
      <c r="M17" s="660" t="s">
        <v>2209</v>
      </c>
      <c r="N17" s="661" t="s">
        <v>2478</v>
      </c>
      <c r="O17" s="567"/>
    </row>
    <row r="18" spans="1:15">
      <c r="A18" s="659">
        <v>154</v>
      </c>
      <c r="B18" s="663">
        <v>740411</v>
      </c>
      <c r="C18" s="736" t="s">
        <v>825</v>
      </c>
      <c r="D18" s="659"/>
      <c r="E18" s="736" t="s">
        <v>130</v>
      </c>
      <c r="F18" s="737" t="s">
        <v>2469</v>
      </c>
      <c r="G18" s="738" t="s">
        <v>2209</v>
      </c>
      <c r="H18" s="739" t="e">
        <f>VLOOKUP(B18,#REF!, 27, FALSE)</f>
        <v>#REF!</v>
      </c>
      <c r="I18" s="738">
        <v>9.0949470177292804E-13</v>
      </c>
      <c r="J18" s="738">
        <v>0</v>
      </c>
      <c r="K18" s="738">
        <v>5962.2</v>
      </c>
      <c r="L18" s="740">
        <f t="shared" si="0"/>
        <v>5962.2000000000007</v>
      </c>
      <c r="M18" s="660" t="s">
        <v>2209</v>
      </c>
      <c r="N18" s="661" t="s">
        <v>2478</v>
      </c>
      <c r="O18" s="567"/>
    </row>
    <row r="19" spans="1:15">
      <c r="A19" s="659">
        <v>155</v>
      </c>
      <c r="B19" s="663">
        <v>740414</v>
      </c>
      <c r="C19" s="736" t="s">
        <v>18151</v>
      </c>
      <c r="D19" s="659"/>
      <c r="E19" s="736" t="s">
        <v>130</v>
      </c>
      <c r="F19" s="737" t="s">
        <v>2469</v>
      </c>
      <c r="G19" s="738" t="s">
        <v>2209</v>
      </c>
      <c r="H19" s="739" t="e">
        <f>VLOOKUP(B19,#REF!, 27, FALSE)</f>
        <v>#REF!</v>
      </c>
      <c r="I19" s="738">
        <v>-216.88</v>
      </c>
      <c r="J19" s="738">
        <v>0</v>
      </c>
      <c r="K19" s="738">
        <v>7780.4299999999903</v>
      </c>
      <c r="L19" s="740">
        <f t="shared" si="0"/>
        <v>7563.5499999999902</v>
      </c>
      <c r="M19" s="660" t="s">
        <v>2209</v>
      </c>
      <c r="N19" s="661" t="s">
        <v>2478</v>
      </c>
      <c r="O19" s="567"/>
    </row>
    <row r="20" spans="1:15">
      <c r="A20" s="659">
        <v>157</v>
      </c>
      <c r="B20" s="663">
        <v>741097</v>
      </c>
      <c r="C20" s="736" t="s">
        <v>842</v>
      </c>
      <c r="D20" s="659"/>
      <c r="E20" s="736" t="s">
        <v>130</v>
      </c>
      <c r="F20" s="737" t="s">
        <v>2469</v>
      </c>
      <c r="G20" s="738" t="s">
        <v>2209</v>
      </c>
      <c r="H20" s="739" t="e">
        <f>VLOOKUP(B20,#REF!, 27, FALSE)</f>
        <v>#REF!</v>
      </c>
      <c r="I20" s="738">
        <v>9.0949470177292804E-13</v>
      </c>
      <c r="J20" s="738">
        <v>0</v>
      </c>
      <c r="K20" s="738">
        <v>8787.49</v>
      </c>
      <c r="L20" s="740">
        <f t="shared" si="0"/>
        <v>8787.4900000000016</v>
      </c>
      <c r="M20" s="660" t="s">
        <v>2209</v>
      </c>
      <c r="N20" s="661" t="s">
        <v>2478</v>
      </c>
      <c r="O20" s="567"/>
    </row>
    <row r="21" spans="1:15" ht="30">
      <c r="A21" s="659">
        <v>163</v>
      </c>
      <c r="B21" s="663">
        <v>744072</v>
      </c>
      <c r="C21" s="736" t="s">
        <v>18317</v>
      </c>
      <c r="D21" s="659"/>
      <c r="E21" s="736" t="s">
        <v>64</v>
      </c>
      <c r="F21" s="737" t="s">
        <v>2469</v>
      </c>
      <c r="G21" s="738" t="s">
        <v>2209</v>
      </c>
      <c r="H21" s="739" t="e">
        <f>VLOOKUP(B21,#REF!, 27, FALSE)</f>
        <v>#REF!</v>
      </c>
      <c r="I21" s="738">
        <v>0</v>
      </c>
      <c r="J21" s="738">
        <v>0</v>
      </c>
      <c r="K21" s="738">
        <v>0</v>
      </c>
      <c r="L21" s="740">
        <f t="shared" si="0"/>
        <v>0</v>
      </c>
      <c r="M21" s="660" t="s">
        <v>2209</v>
      </c>
      <c r="N21" s="661" t="s">
        <v>2478</v>
      </c>
      <c r="O21" s="567"/>
    </row>
    <row r="22" spans="1:15" ht="45">
      <c r="A22" s="659">
        <v>166</v>
      </c>
      <c r="B22" s="663">
        <v>748180</v>
      </c>
      <c r="C22" s="736" t="s">
        <v>18704</v>
      </c>
      <c r="D22" s="659"/>
      <c r="E22" s="736" t="s">
        <v>18109</v>
      </c>
      <c r="F22" s="737" t="s">
        <v>2469</v>
      </c>
      <c r="G22" s="738" t="s">
        <v>2209</v>
      </c>
      <c r="H22" s="739" t="e">
        <f>VLOOKUP(B22,#REF!, 27, FALSE)</f>
        <v>#REF!</v>
      </c>
      <c r="I22" s="738">
        <v>458759.66999999899</v>
      </c>
      <c r="J22" s="738">
        <v>0</v>
      </c>
      <c r="K22" s="738">
        <v>119714.77999999899</v>
      </c>
      <c r="L22" s="740">
        <f t="shared" si="0"/>
        <v>578474.44999999797</v>
      </c>
      <c r="M22" s="660" t="s">
        <v>2209</v>
      </c>
      <c r="N22" s="661" t="s">
        <v>2478</v>
      </c>
      <c r="O22" s="567"/>
    </row>
    <row r="23" spans="1:15" ht="30">
      <c r="A23" s="659">
        <v>167</v>
      </c>
      <c r="B23" s="663">
        <v>750502</v>
      </c>
      <c r="C23" s="736" t="s">
        <v>1171</v>
      </c>
      <c r="D23" s="659"/>
      <c r="E23" s="736" t="s">
        <v>18109</v>
      </c>
      <c r="F23" s="737" t="s">
        <v>2469</v>
      </c>
      <c r="G23" s="738" t="s">
        <v>2209</v>
      </c>
      <c r="H23" s="739" t="e">
        <f>VLOOKUP(B23,#REF!, 27, FALSE)</f>
        <v>#REF!</v>
      </c>
      <c r="I23" s="738">
        <v>727189.76999999897</v>
      </c>
      <c r="J23" s="738">
        <v>106059.6</v>
      </c>
      <c r="K23" s="738">
        <v>84267.699999999895</v>
      </c>
      <c r="L23" s="740">
        <f t="shared" si="0"/>
        <v>917517.0699999989</v>
      </c>
      <c r="M23" s="660" t="s">
        <v>2209</v>
      </c>
      <c r="N23" s="661" t="s">
        <v>2478</v>
      </c>
      <c r="O23" s="567"/>
    </row>
    <row r="24" spans="1:15" ht="30">
      <c r="A24" s="659">
        <v>168</v>
      </c>
      <c r="B24" s="663">
        <v>750503</v>
      </c>
      <c r="C24" s="736" t="s">
        <v>1169</v>
      </c>
      <c r="D24" s="659"/>
      <c r="E24" s="736" t="s">
        <v>18109</v>
      </c>
      <c r="F24" s="737" t="s">
        <v>2469</v>
      </c>
      <c r="G24" s="738" t="s">
        <v>2209</v>
      </c>
      <c r="H24" s="739" t="e">
        <f>VLOOKUP(B24,#REF!, 27, FALSE)</f>
        <v>#REF!</v>
      </c>
      <c r="I24" s="738">
        <v>740551.14000000095</v>
      </c>
      <c r="J24" s="738">
        <v>79544.700000000012</v>
      </c>
      <c r="K24" s="738">
        <v>113250.66999999899</v>
      </c>
      <c r="L24" s="740">
        <f t="shared" si="0"/>
        <v>933346.51</v>
      </c>
      <c r="M24" s="660" t="s">
        <v>2209</v>
      </c>
      <c r="N24" s="661" t="s">
        <v>2478</v>
      </c>
      <c r="O24" s="567"/>
    </row>
    <row r="25" spans="1:15">
      <c r="A25" s="659">
        <v>177</v>
      </c>
      <c r="B25" s="663">
        <v>752972</v>
      </c>
      <c r="C25" s="736" t="s">
        <v>1165</v>
      </c>
      <c r="D25" s="659"/>
      <c r="E25" s="736" t="s">
        <v>18109</v>
      </c>
      <c r="F25" s="737" t="s">
        <v>2469</v>
      </c>
      <c r="G25" s="738" t="s">
        <v>2209</v>
      </c>
      <c r="H25" s="739" t="e">
        <f>VLOOKUP(B25,#REF!, 27, FALSE)</f>
        <v>#REF!</v>
      </c>
      <c r="I25" s="738">
        <v>728229.81</v>
      </c>
      <c r="J25" s="738">
        <v>79544.700000000012</v>
      </c>
      <c r="K25" s="738">
        <v>69630.4399999999</v>
      </c>
      <c r="L25" s="740">
        <f t="shared" si="0"/>
        <v>877404.95</v>
      </c>
      <c r="M25" s="660" t="s">
        <v>2209</v>
      </c>
      <c r="N25" s="661" t="s">
        <v>2478</v>
      </c>
      <c r="O25" s="567"/>
    </row>
    <row r="26" spans="1:15" ht="30">
      <c r="A26" s="659">
        <v>182</v>
      </c>
      <c r="B26" s="663">
        <v>753785</v>
      </c>
      <c r="C26" s="736" t="s">
        <v>758</v>
      </c>
      <c r="D26" s="659"/>
      <c r="E26" s="736" t="s">
        <v>46</v>
      </c>
      <c r="F26" s="737" t="s">
        <v>2469</v>
      </c>
      <c r="G26" s="738" t="s">
        <v>2209</v>
      </c>
      <c r="H26" s="739" t="e">
        <f>VLOOKUP(B26,#REF!, 27, FALSE)</f>
        <v>#REF!</v>
      </c>
      <c r="I26" s="738">
        <v>12461.09</v>
      </c>
      <c r="J26" s="738">
        <v>0</v>
      </c>
      <c r="K26" s="738">
        <v>14841.309999999899</v>
      </c>
      <c r="L26" s="740">
        <f t="shared" si="0"/>
        <v>27302.3999999999</v>
      </c>
      <c r="M26" s="660" t="s">
        <v>2209</v>
      </c>
      <c r="N26" s="661" t="s">
        <v>2478</v>
      </c>
      <c r="O26" s="567"/>
    </row>
    <row r="27" spans="1:15" ht="30">
      <c r="A27" s="659">
        <v>183</v>
      </c>
      <c r="B27" s="663">
        <v>753781</v>
      </c>
      <c r="C27" s="736" t="s">
        <v>756</v>
      </c>
      <c r="D27" s="659"/>
      <c r="E27" s="736" t="s">
        <v>46</v>
      </c>
      <c r="F27" s="737" t="s">
        <v>2469</v>
      </c>
      <c r="G27" s="738" t="s">
        <v>2209</v>
      </c>
      <c r="H27" s="739" t="e">
        <f>VLOOKUP(B27,#REF!, 27, FALSE)</f>
        <v>#REF!</v>
      </c>
      <c r="I27" s="738">
        <v>331670.13</v>
      </c>
      <c r="J27" s="738">
        <v>0</v>
      </c>
      <c r="K27" s="738">
        <v>14773.529999999901</v>
      </c>
      <c r="L27" s="740">
        <f t="shared" si="0"/>
        <v>346443.65999999992</v>
      </c>
      <c r="M27" s="660" t="s">
        <v>2209</v>
      </c>
      <c r="N27" s="661" t="s">
        <v>2478</v>
      </c>
      <c r="O27" s="567"/>
    </row>
    <row r="28" spans="1:15">
      <c r="A28" s="659">
        <v>2</v>
      </c>
      <c r="B28" s="735">
        <v>724941</v>
      </c>
      <c r="C28" s="736" t="s">
        <v>1161</v>
      </c>
      <c r="D28" s="659"/>
      <c r="E28" s="736" t="s">
        <v>16250</v>
      </c>
      <c r="F28" s="737" t="s">
        <v>2469</v>
      </c>
      <c r="G28" s="738" t="s">
        <v>2209</v>
      </c>
      <c r="H28" s="739" t="e">
        <f>VLOOKUP(B28,#REF!, 27, FALSE)</f>
        <v>#REF!</v>
      </c>
      <c r="I28" s="738">
        <v>651946.91999999899</v>
      </c>
      <c r="J28" s="738">
        <v>0</v>
      </c>
      <c r="K28" s="738">
        <v>4529.609999999976</v>
      </c>
      <c r="L28" s="740">
        <f t="shared" si="0"/>
        <v>656476.52999999898</v>
      </c>
      <c r="M28" s="660" t="s">
        <v>2203</v>
      </c>
      <c r="N28" s="661" t="s">
        <v>2478</v>
      </c>
      <c r="O28" s="567"/>
    </row>
    <row r="29" spans="1:15">
      <c r="A29" s="659">
        <v>3</v>
      </c>
      <c r="B29" s="735">
        <v>724828</v>
      </c>
      <c r="C29" s="736" t="s">
        <v>921</v>
      </c>
      <c r="D29" s="659"/>
      <c r="E29" s="736" t="s">
        <v>16250</v>
      </c>
      <c r="F29" s="737" t="s">
        <v>2469</v>
      </c>
      <c r="G29" s="738" t="s">
        <v>2209</v>
      </c>
      <c r="H29" s="739" t="e">
        <f>VLOOKUP(B29,#REF!, 27, FALSE)</f>
        <v>#REF!</v>
      </c>
      <c r="I29" s="738">
        <v>312602.26</v>
      </c>
      <c r="J29" s="738">
        <v>0</v>
      </c>
      <c r="K29" s="738">
        <v>1133540.0700000003</v>
      </c>
      <c r="L29" s="740">
        <f t="shared" si="0"/>
        <v>1446142.3300000003</v>
      </c>
      <c r="M29" s="660" t="s">
        <v>2203</v>
      </c>
      <c r="N29" s="661" t="s">
        <v>21658</v>
      </c>
      <c r="O29" s="567"/>
    </row>
    <row r="30" spans="1:15">
      <c r="A30" s="659">
        <v>4</v>
      </c>
      <c r="B30" s="735">
        <v>724781</v>
      </c>
      <c r="C30" s="736" t="s">
        <v>894</v>
      </c>
      <c r="D30" s="659"/>
      <c r="E30" s="736" t="s">
        <v>16250</v>
      </c>
      <c r="F30" s="737" t="s">
        <v>2469</v>
      </c>
      <c r="G30" s="738" t="s">
        <v>2209</v>
      </c>
      <c r="H30" s="739" t="e">
        <f>VLOOKUP(B30,#REF!, 27, FALSE)</f>
        <v>#REF!</v>
      </c>
      <c r="I30" s="738">
        <v>279875.5</v>
      </c>
      <c r="J30" s="738">
        <v>0</v>
      </c>
      <c r="K30" s="738">
        <v>3359.7599999999875</v>
      </c>
      <c r="L30" s="740">
        <f t="shared" si="0"/>
        <v>283235.26</v>
      </c>
      <c r="M30" s="660" t="s">
        <v>2203</v>
      </c>
      <c r="N30" s="661" t="s">
        <v>2478</v>
      </c>
      <c r="O30" s="567"/>
    </row>
    <row r="31" spans="1:15">
      <c r="A31" s="659">
        <v>5</v>
      </c>
      <c r="B31" s="735">
        <v>724716</v>
      </c>
      <c r="C31" s="736" t="s">
        <v>844</v>
      </c>
      <c r="D31" s="659"/>
      <c r="E31" s="736" t="s">
        <v>16250</v>
      </c>
      <c r="F31" s="737" t="s">
        <v>2469</v>
      </c>
      <c r="G31" s="738" t="s">
        <v>2209</v>
      </c>
      <c r="H31" s="739" t="e">
        <f>VLOOKUP(B31,#REF!, 27, FALSE)</f>
        <v>#REF!</v>
      </c>
      <c r="I31" s="738">
        <v>369806.37</v>
      </c>
      <c r="J31" s="738">
        <v>0</v>
      </c>
      <c r="K31" s="738">
        <v>9160.8400000000111</v>
      </c>
      <c r="L31" s="740">
        <f t="shared" si="0"/>
        <v>378967.21</v>
      </c>
      <c r="M31" s="660" t="s">
        <v>2203</v>
      </c>
      <c r="N31" s="661" t="s">
        <v>2478</v>
      </c>
      <c r="O31" s="567"/>
    </row>
    <row r="32" spans="1:15">
      <c r="A32" s="659">
        <v>6</v>
      </c>
      <c r="B32" s="735">
        <v>724670</v>
      </c>
      <c r="C32" s="736" t="s">
        <v>895</v>
      </c>
      <c r="D32" s="659"/>
      <c r="E32" s="736" t="s">
        <v>16250</v>
      </c>
      <c r="F32" s="737" t="s">
        <v>2469</v>
      </c>
      <c r="G32" s="738" t="s">
        <v>2209</v>
      </c>
      <c r="H32" s="739" t="e">
        <f>VLOOKUP(B32,#REF!, 27, FALSE)</f>
        <v>#REF!</v>
      </c>
      <c r="I32" s="738">
        <v>312699.25999999902</v>
      </c>
      <c r="J32" s="738">
        <v>0</v>
      </c>
      <c r="K32" s="738">
        <v>4239.7099999999782</v>
      </c>
      <c r="L32" s="740">
        <f t="shared" si="0"/>
        <v>316938.96999999898</v>
      </c>
      <c r="M32" s="660" t="s">
        <v>2203</v>
      </c>
      <c r="N32" s="661" t="s">
        <v>2478</v>
      </c>
      <c r="O32" s="567"/>
    </row>
    <row r="33" spans="1:15">
      <c r="A33" s="659">
        <v>7</v>
      </c>
      <c r="B33" s="735">
        <v>724669</v>
      </c>
      <c r="C33" s="736" t="s">
        <v>1097</v>
      </c>
      <c r="D33" s="659"/>
      <c r="E33" s="736" t="s">
        <v>16250</v>
      </c>
      <c r="F33" s="737" t="s">
        <v>2469</v>
      </c>
      <c r="G33" s="738" t="s">
        <v>2209</v>
      </c>
      <c r="H33" s="739" t="e">
        <f>VLOOKUP(B33,#REF!, 27, FALSE)</f>
        <v>#REF!</v>
      </c>
      <c r="I33" s="738">
        <v>427398.30999999901</v>
      </c>
      <c r="J33" s="738">
        <v>0</v>
      </c>
      <c r="K33" s="738">
        <v>5187.3799999999719</v>
      </c>
      <c r="L33" s="740">
        <f t="shared" si="0"/>
        <v>432585.68999999895</v>
      </c>
      <c r="M33" s="660" t="s">
        <v>2203</v>
      </c>
      <c r="N33" s="661" t="s">
        <v>2478</v>
      </c>
      <c r="O33" s="567"/>
    </row>
    <row r="34" spans="1:15">
      <c r="A34" s="659">
        <v>8</v>
      </c>
      <c r="B34" s="735">
        <v>724605</v>
      </c>
      <c r="C34" s="736" t="s">
        <v>974</v>
      </c>
      <c r="D34" s="659"/>
      <c r="E34" s="736" t="s">
        <v>16250</v>
      </c>
      <c r="F34" s="737" t="s">
        <v>2469</v>
      </c>
      <c r="G34" s="738" t="s">
        <v>2209</v>
      </c>
      <c r="H34" s="739" t="e">
        <f>VLOOKUP(B34,#REF!, 27, FALSE)</f>
        <v>#REF!</v>
      </c>
      <c r="I34" s="738">
        <v>543528.12999999896</v>
      </c>
      <c r="J34" s="738">
        <v>0</v>
      </c>
      <c r="K34" s="738">
        <v>5932.840000000002</v>
      </c>
      <c r="L34" s="740">
        <f t="shared" si="0"/>
        <v>549460.96999999892</v>
      </c>
      <c r="M34" s="660" t="s">
        <v>2203</v>
      </c>
      <c r="N34" s="661" t="s">
        <v>2478</v>
      </c>
      <c r="O34" s="567"/>
    </row>
    <row r="35" spans="1:15">
      <c r="A35" s="659">
        <v>9</v>
      </c>
      <c r="B35" s="735">
        <v>724603</v>
      </c>
      <c r="C35" s="736" t="s">
        <v>1116</v>
      </c>
      <c r="D35" s="659"/>
      <c r="E35" s="736" t="s">
        <v>16250</v>
      </c>
      <c r="F35" s="737" t="s">
        <v>2469</v>
      </c>
      <c r="G35" s="738" t="s">
        <v>2209</v>
      </c>
      <c r="H35" s="739" t="e">
        <f>VLOOKUP(B35,#REF!, 27, FALSE)</f>
        <v>#REF!</v>
      </c>
      <c r="I35" s="738">
        <v>565636.48999999894</v>
      </c>
      <c r="J35" s="738">
        <v>0</v>
      </c>
      <c r="K35" s="738">
        <v>1831023.2399999995</v>
      </c>
      <c r="L35" s="740">
        <f t="shared" si="0"/>
        <v>2396659.7299999986</v>
      </c>
      <c r="M35" s="660" t="s">
        <v>2203</v>
      </c>
      <c r="N35" s="661" t="s">
        <v>21658</v>
      </c>
      <c r="O35" s="567"/>
    </row>
    <row r="36" spans="1:15">
      <c r="A36" s="659">
        <v>10</v>
      </c>
      <c r="B36" s="664">
        <v>724599</v>
      </c>
      <c r="C36" s="736" t="s">
        <v>814</v>
      </c>
      <c r="D36" s="659"/>
      <c r="E36" s="736" t="s">
        <v>16250</v>
      </c>
      <c r="F36" s="737" t="s">
        <v>2469</v>
      </c>
      <c r="G36" s="738" t="s">
        <v>2209</v>
      </c>
      <c r="H36" s="739" t="e">
        <f>VLOOKUP(B36,#REF!, 27, FALSE)</f>
        <v>#REF!</v>
      </c>
      <c r="I36" s="738">
        <v>472883.43999999901</v>
      </c>
      <c r="J36" s="738">
        <v>0</v>
      </c>
      <c r="K36" s="738">
        <v>3708.6299999999756</v>
      </c>
      <c r="L36" s="740">
        <f t="shared" si="0"/>
        <v>476592.06999999902</v>
      </c>
      <c r="M36" s="660" t="s">
        <v>2203</v>
      </c>
      <c r="N36" s="661" t="s">
        <v>2478</v>
      </c>
      <c r="O36" s="567"/>
    </row>
    <row r="37" spans="1:15" ht="30">
      <c r="A37" s="659">
        <v>11</v>
      </c>
      <c r="B37" s="664">
        <v>718971</v>
      </c>
      <c r="C37" s="736" t="s">
        <v>2077</v>
      </c>
      <c r="D37" s="659"/>
      <c r="E37" s="736" t="s">
        <v>46</v>
      </c>
      <c r="F37" s="737" t="s">
        <v>2469</v>
      </c>
      <c r="G37" s="738" t="s">
        <v>2209</v>
      </c>
      <c r="H37" s="739" t="e">
        <f>VLOOKUP(B37,#REF!, 27, FALSE)</f>
        <v>#REF!</v>
      </c>
      <c r="I37" s="738">
        <v>3136106.46</v>
      </c>
      <c r="J37" s="738">
        <v>0</v>
      </c>
      <c r="K37" s="738">
        <v>102391.2699999999</v>
      </c>
      <c r="L37" s="740">
        <f t="shared" si="0"/>
        <v>3238497.73</v>
      </c>
      <c r="M37" s="660" t="s">
        <v>2203</v>
      </c>
      <c r="N37" s="661" t="s">
        <v>2478</v>
      </c>
      <c r="O37" s="567"/>
    </row>
    <row r="38" spans="1:15" ht="30">
      <c r="A38" s="659">
        <v>12</v>
      </c>
      <c r="B38" s="664">
        <v>718955</v>
      </c>
      <c r="C38" s="736" t="s">
        <v>2678</v>
      </c>
      <c r="D38" s="659"/>
      <c r="E38" s="736" t="s">
        <v>46</v>
      </c>
      <c r="F38" s="737" t="s">
        <v>2469</v>
      </c>
      <c r="G38" s="738" t="s">
        <v>2209</v>
      </c>
      <c r="H38" s="739" t="e">
        <f>VLOOKUP(B38,#REF!, 27, FALSE)</f>
        <v>#REF!</v>
      </c>
      <c r="I38" s="738">
        <v>2099429.08</v>
      </c>
      <c r="J38" s="738">
        <v>0</v>
      </c>
      <c r="K38" s="738">
        <v>64311.619999999952</v>
      </c>
      <c r="L38" s="740">
        <f t="shared" si="0"/>
        <v>2163740.7000000002</v>
      </c>
      <c r="M38" s="660" t="s">
        <v>2203</v>
      </c>
      <c r="N38" s="661" t="s">
        <v>2478</v>
      </c>
      <c r="O38" s="567"/>
    </row>
    <row r="39" spans="1:15" ht="30">
      <c r="A39" s="659">
        <v>13</v>
      </c>
      <c r="B39" s="664">
        <v>718951</v>
      </c>
      <c r="C39" s="736" t="s">
        <v>927</v>
      </c>
      <c r="D39" s="659"/>
      <c r="E39" s="736" t="s">
        <v>46</v>
      </c>
      <c r="F39" s="737" t="s">
        <v>2469</v>
      </c>
      <c r="G39" s="738" t="s">
        <v>2209</v>
      </c>
      <c r="H39" s="739" t="e">
        <f>VLOOKUP(B39,#REF!, 27, FALSE)</f>
        <v>#REF!</v>
      </c>
      <c r="I39" s="738">
        <v>1322132.33</v>
      </c>
      <c r="J39" s="738">
        <v>0</v>
      </c>
      <c r="K39" s="738">
        <v>31755.399999999972</v>
      </c>
      <c r="L39" s="740">
        <f t="shared" si="0"/>
        <v>1353887.73</v>
      </c>
      <c r="M39" s="660" t="s">
        <v>2203</v>
      </c>
      <c r="N39" s="661" t="s">
        <v>2478</v>
      </c>
      <c r="O39" s="567"/>
    </row>
    <row r="40" spans="1:15" ht="30">
      <c r="A40" s="659">
        <v>14</v>
      </c>
      <c r="B40" s="664">
        <v>715610</v>
      </c>
      <c r="C40" s="736" t="s">
        <v>902</v>
      </c>
      <c r="D40" s="659"/>
      <c r="E40" s="736" t="s">
        <v>46</v>
      </c>
      <c r="F40" s="737" t="s">
        <v>2469</v>
      </c>
      <c r="G40" s="738" t="s">
        <v>2209</v>
      </c>
      <c r="H40" s="739" t="e">
        <f>VLOOKUP(B40,#REF!, 27, FALSE)</f>
        <v>#REF!</v>
      </c>
      <c r="I40" s="738">
        <v>0</v>
      </c>
      <c r="J40" s="738">
        <v>26514.9</v>
      </c>
      <c r="K40" s="738">
        <v>0</v>
      </c>
      <c r="L40" s="740">
        <f t="shared" si="0"/>
        <v>26514.9</v>
      </c>
      <c r="M40" s="660" t="s">
        <v>2203</v>
      </c>
      <c r="N40" s="661" t="s">
        <v>2478</v>
      </c>
      <c r="O40" s="567"/>
    </row>
    <row r="41" spans="1:15">
      <c r="A41" s="659">
        <v>15</v>
      </c>
      <c r="B41" s="664">
        <v>713795</v>
      </c>
      <c r="C41" s="736" t="s">
        <v>945</v>
      </c>
      <c r="D41" s="659"/>
      <c r="E41" s="736" t="s">
        <v>16250</v>
      </c>
      <c r="F41" s="737" t="s">
        <v>2469</v>
      </c>
      <c r="G41" s="738" t="s">
        <v>2209</v>
      </c>
      <c r="H41" s="739" t="e">
        <f>VLOOKUP(B41,#REF!, 27, FALSE)</f>
        <v>#REF!</v>
      </c>
      <c r="I41" s="738">
        <v>320287.03000000003</v>
      </c>
      <c r="J41" s="738">
        <v>0</v>
      </c>
      <c r="K41" s="738">
        <v>8878.1500000000269</v>
      </c>
      <c r="L41" s="740">
        <f t="shared" si="0"/>
        <v>329165.18000000005</v>
      </c>
      <c r="M41" s="660" t="s">
        <v>2203</v>
      </c>
      <c r="N41" s="661" t="s">
        <v>2478</v>
      </c>
      <c r="O41" s="567"/>
    </row>
    <row r="42" spans="1:15">
      <c r="A42" s="659">
        <v>16</v>
      </c>
      <c r="B42" s="664">
        <v>705657</v>
      </c>
      <c r="C42" s="736" t="s">
        <v>2720</v>
      </c>
      <c r="D42" s="659"/>
      <c r="E42" s="736" t="s">
        <v>2119</v>
      </c>
      <c r="F42" s="737" t="s">
        <v>2469</v>
      </c>
      <c r="G42" s="738" t="s">
        <v>2209</v>
      </c>
      <c r="H42" s="739" t="e">
        <f>VLOOKUP(B42,#REF!, 27, FALSE)</f>
        <v>#REF!</v>
      </c>
      <c r="I42" s="738">
        <v>4787279.9199999962</v>
      </c>
      <c r="J42" s="738">
        <v>7291.5844497987782</v>
      </c>
      <c r="K42" s="738">
        <v>14022874.479999978</v>
      </c>
      <c r="L42" s="740">
        <f t="shared" si="0"/>
        <v>18817445.984449774</v>
      </c>
      <c r="M42" s="660" t="s">
        <v>2203</v>
      </c>
      <c r="N42" s="661" t="s">
        <v>21658</v>
      </c>
      <c r="O42" s="567"/>
    </row>
    <row r="43" spans="1:15" ht="30">
      <c r="A43" s="659">
        <v>17</v>
      </c>
      <c r="B43" s="664">
        <v>705503</v>
      </c>
      <c r="C43" s="736" t="s">
        <v>856</v>
      </c>
      <c r="D43" s="659"/>
      <c r="E43" s="736" t="s">
        <v>16405</v>
      </c>
      <c r="F43" s="737" t="s">
        <v>2469</v>
      </c>
      <c r="G43" s="738" t="s">
        <v>2209</v>
      </c>
      <c r="H43" s="739" t="e">
        <f>VLOOKUP(B43,#REF!, 27, FALSE)</f>
        <v>#REF!</v>
      </c>
      <c r="I43" s="738">
        <v>86247.26</v>
      </c>
      <c r="J43" s="738">
        <v>0</v>
      </c>
      <c r="K43" s="738">
        <v>201490.02000000002</v>
      </c>
      <c r="L43" s="740">
        <f t="shared" si="0"/>
        <v>287737.28000000003</v>
      </c>
      <c r="M43" s="660" t="s">
        <v>2203</v>
      </c>
      <c r="N43" s="661" t="s">
        <v>2478</v>
      </c>
      <c r="O43" s="567"/>
    </row>
    <row r="44" spans="1:15">
      <c r="A44" s="659">
        <v>18</v>
      </c>
      <c r="B44" s="664">
        <v>704931</v>
      </c>
      <c r="C44" s="736" t="s">
        <v>1108</v>
      </c>
      <c r="D44" s="659"/>
      <c r="E44" s="736" t="s">
        <v>16250</v>
      </c>
      <c r="F44" s="737" t="s">
        <v>2469</v>
      </c>
      <c r="G44" s="738" t="s">
        <v>2209</v>
      </c>
      <c r="H44" s="739" t="e">
        <f>VLOOKUP(B44,#REF!, 27, FALSE)</f>
        <v>#REF!</v>
      </c>
      <c r="I44" s="738">
        <v>704757.7</v>
      </c>
      <c r="J44" s="738">
        <v>0</v>
      </c>
      <c r="K44" s="738">
        <v>2127836.6699999995</v>
      </c>
      <c r="L44" s="740">
        <f t="shared" si="0"/>
        <v>2832594.3699999992</v>
      </c>
      <c r="M44" s="660" t="s">
        <v>2203</v>
      </c>
      <c r="N44" s="661" t="s">
        <v>21658</v>
      </c>
      <c r="O44" s="567"/>
    </row>
    <row r="45" spans="1:15">
      <c r="A45" s="659">
        <v>19</v>
      </c>
      <c r="B45" s="664">
        <v>704929</v>
      </c>
      <c r="C45" s="736" t="s">
        <v>803</v>
      </c>
      <c r="D45" s="659"/>
      <c r="E45" s="736" t="s">
        <v>16250</v>
      </c>
      <c r="F45" s="737" t="s">
        <v>2469</v>
      </c>
      <c r="G45" s="738" t="s">
        <v>2209</v>
      </c>
      <c r="H45" s="739" t="e">
        <f>VLOOKUP(B45,#REF!, 27, FALSE)</f>
        <v>#REF!</v>
      </c>
      <c r="I45" s="738">
        <v>684564.34999999905</v>
      </c>
      <c r="J45" s="738">
        <v>0</v>
      </c>
      <c r="K45" s="738">
        <v>1045452.0999999999</v>
      </c>
      <c r="L45" s="740">
        <f t="shared" si="0"/>
        <v>1730016.4499999988</v>
      </c>
      <c r="M45" s="660" t="s">
        <v>2203</v>
      </c>
      <c r="N45" s="661" t="s">
        <v>21658</v>
      </c>
      <c r="O45" s="567"/>
    </row>
    <row r="46" spans="1:15">
      <c r="A46" s="659">
        <v>20</v>
      </c>
      <c r="B46" s="664">
        <v>704862</v>
      </c>
      <c r="C46" s="736" t="s">
        <v>1023</v>
      </c>
      <c r="D46" s="659"/>
      <c r="E46" s="736" t="s">
        <v>16250</v>
      </c>
      <c r="F46" s="737" t="s">
        <v>2469</v>
      </c>
      <c r="G46" s="738" t="s">
        <v>2209</v>
      </c>
      <c r="H46" s="739" t="e">
        <f>VLOOKUP(B46,#REF!, 27, FALSE)</f>
        <v>#REF!</v>
      </c>
      <c r="I46" s="738">
        <v>597812.06999999995</v>
      </c>
      <c r="J46" s="738">
        <v>0</v>
      </c>
      <c r="K46" s="738">
        <v>2129118.4300000002</v>
      </c>
      <c r="L46" s="740">
        <f t="shared" si="0"/>
        <v>2726930.5</v>
      </c>
      <c r="M46" s="660" t="s">
        <v>2203</v>
      </c>
      <c r="N46" s="661" t="s">
        <v>21658</v>
      </c>
      <c r="O46" s="567"/>
    </row>
    <row r="47" spans="1:15">
      <c r="A47" s="659">
        <v>21</v>
      </c>
      <c r="B47" s="664">
        <v>704793</v>
      </c>
      <c r="C47" s="736" t="s">
        <v>735</v>
      </c>
      <c r="D47" s="659"/>
      <c r="E47" s="736" t="s">
        <v>16250</v>
      </c>
      <c r="F47" s="737" t="s">
        <v>2469</v>
      </c>
      <c r="G47" s="738" t="s">
        <v>2209</v>
      </c>
      <c r="H47" s="739" t="e">
        <f>VLOOKUP(B47,#REF!, 27, FALSE)</f>
        <v>#REF!</v>
      </c>
      <c r="I47" s="738">
        <v>664346.68999999901</v>
      </c>
      <c r="J47" s="738">
        <v>0</v>
      </c>
      <c r="K47" s="738">
        <v>2913727.1599999997</v>
      </c>
      <c r="L47" s="740">
        <f t="shared" si="0"/>
        <v>3578073.8499999987</v>
      </c>
      <c r="M47" s="660" t="s">
        <v>2203</v>
      </c>
      <c r="N47" s="661" t="s">
        <v>21658</v>
      </c>
      <c r="O47" s="567"/>
    </row>
    <row r="48" spans="1:15">
      <c r="A48" s="659">
        <v>22</v>
      </c>
      <c r="B48" s="735">
        <v>704757</v>
      </c>
      <c r="C48" s="736" t="s">
        <v>801</v>
      </c>
      <c r="D48" s="659"/>
      <c r="E48" s="736" t="s">
        <v>16250</v>
      </c>
      <c r="F48" s="737" t="s">
        <v>2469</v>
      </c>
      <c r="G48" s="738" t="s">
        <v>2209</v>
      </c>
      <c r="H48" s="739" t="e">
        <f>VLOOKUP(B48,#REF!, 27, FALSE)</f>
        <v>#REF!</v>
      </c>
      <c r="I48" s="738">
        <v>384802.429999999</v>
      </c>
      <c r="J48" s="738">
        <v>0</v>
      </c>
      <c r="K48" s="738">
        <v>2232814.52</v>
      </c>
      <c r="L48" s="740">
        <f t="shared" si="0"/>
        <v>2617616.9499999993</v>
      </c>
      <c r="M48" s="660" t="s">
        <v>2203</v>
      </c>
      <c r="N48" s="661" t="s">
        <v>21658</v>
      </c>
      <c r="O48" s="567"/>
    </row>
    <row r="49" spans="1:15">
      <c r="A49" s="659">
        <v>23</v>
      </c>
      <c r="B49" s="664">
        <v>704744</v>
      </c>
      <c r="C49" s="736" t="s">
        <v>802</v>
      </c>
      <c r="D49" s="659"/>
      <c r="E49" s="736" t="s">
        <v>16250</v>
      </c>
      <c r="F49" s="737" t="s">
        <v>2469</v>
      </c>
      <c r="G49" s="738" t="s">
        <v>2209</v>
      </c>
      <c r="H49" s="739" t="e">
        <f>VLOOKUP(B49,#REF!, 27, FALSE)</f>
        <v>#REF!</v>
      </c>
      <c r="I49" s="738">
        <v>754342.02999999898</v>
      </c>
      <c r="J49" s="738">
        <v>0</v>
      </c>
      <c r="K49" s="738">
        <v>2721453.75</v>
      </c>
      <c r="L49" s="740">
        <f t="shared" si="0"/>
        <v>3475795.7799999989</v>
      </c>
      <c r="M49" s="660" t="s">
        <v>2203</v>
      </c>
      <c r="N49" s="661" t="s">
        <v>21658</v>
      </c>
      <c r="O49" s="567"/>
    </row>
    <row r="50" spans="1:15">
      <c r="A50" s="659">
        <v>24</v>
      </c>
      <c r="B50" s="664">
        <v>704741</v>
      </c>
      <c r="C50" s="736" t="s">
        <v>905</v>
      </c>
      <c r="D50" s="659"/>
      <c r="E50" s="736" t="s">
        <v>16250</v>
      </c>
      <c r="F50" s="737" t="s">
        <v>2469</v>
      </c>
      <c r="G50" s="738" t="s">
        <v>2209</v>
      </c>
      <c r="H50" s="739" t="e">
        <f>VLOOKUP(B50,#REF!, 27, FALSE)</f>
        <v>#REF!</v>
      </c>
      <c r="I50" s="738">
        <v>563643.61999999895</v>
      </c>
      <c r="J50" s="738">
        <v>0</v>
      </c>
      <c r="K50" s="738">
        <v>5430.15</v>
      </c>
      <c r="L50" s="740">
        <f t="shared" si="0"/>
        <v>569073.76999999897</v>
      </c>
      <c r="M50" s="660" t="s">
        <v>2203</v>
      </c>
      <c r="N50" s="661" t="s">
        <v>2478</v>
      </c>
      <c r="O50" s="567"/>
    </row>
    <row r="51" spans="1:15">
      <c r="A51" s="659">
        <v>25</v>
      </c>
      <c r="B51" s="735">
        <v>701473</v>
      </c>
      <c r="C51" s="736" t="s">
        <v>1107</v>
      </c>
      <c r="D51" s="659"/>
      <c r="E51" s="736" t="s">
        <v>16250</v>
      </c>
      <c r="F51" s="737" t="s">
        <v>2469</v>
      </c>
      <c r="G51" s="738" t="s">
        <v>2209</v>
      </c>
      <c r="H51" s="739" t="e">
        <f>VLOOKUP(B51,#REF!, 27, FALSE)</f>
        <v>#REF!</v>
      </c>
      <c r="I51" s="738">
        <v>535383.63</v>
      </c>
      <c r="J51" s="738">
        <v>0</v>
      </c>
      <c r="K51" s="738">
        <v>1615651.8499999901</v>
      </c>
      <c r="L51" s="740">
        <f t="shared" si="0"/>
        <v>2151035.4799999902</v>
      </c>
      <c r="M51" s="660" t="s">
        <v>2203</v>
      </c>
      <c r="N51" s="661" t="s">
        <v>21658</v>
      </c>
      <c r="O51" s="567"/>
    </row>
    <row r="52" spans="1:15">
      <c r="A52" s="659">
        <v>26</v>
      </c>
      <c r="B52" s="735">
        <v>699814</v>
      </c>
      <c r="C52" s="736" t="s">
        <v>955</v>
      </c>
      <c r="D52" s="659"/>
      <c r="E52" s="736" t="s">
        <v>16250</v>
      </c>
      <c r="F52" s="737" t="s">
        <v>2469</v>
      </c>
      <c r="G52" s="738" t="s">
        <v>2209</v>
      </c>
      <c r="H52" s="739" t="e">
        <f>VLOOKUP(B52,#REF!, 27, FALSE)</f>
        <v>#REF!</v>
      </c>
      <c r="I52" s="738">
        <v>617773.72000000102</v>
      </c>
      <c r="J52" s="738">
        <v>0</v>
      </c>
      <c r="K52" s="738">
        <v>2240078.8900000006</v>
      </c>
      <c r="L52" s="740">
        <f t="shared" si="0"/>
        <v>2857852.6100000017</v>
      </c>
      <c r="M52" s="660" t="s">
        <v>2203</v>
      </c>
      <c r="N52" s="661" t="s">
        <v>21658</v>
      </c>
      <c r="O52" s="567"/>
    </row>
    <row r="53" spans="1:15">
      <c r="A53" s="659">
        <v>27</v>
      </c>
      <c r="B53" s="735">
        <v>698522</v>
      </c>
      <c r="C53" s="736" t="s">
        <v>738</v>
      </c>
      <c r="D53" s="659"/>
      <c r="E53" s="736" t="s">
        <v>16250</v>
      </c>
      <c r="F53" s="737" t="s">
        <v>2469</v>
      </c>
      <c r="G53" s="738" t="s">
        <v>2209</v>
      </c>
      <c r="H53" s="739" t="e">
        <f>VLOOKUP(B53,#REF!, 27, FALSE)</f>
        <v>#REF!</v>
      </c>
      <c r="I53" s="738">
        <v>228080.82</v>
      </c>
      <c r="J53" s="738">
        <v>0</v>
      </c>
      <c r="K53" s="738">
        <v>1004763.8099999999</v>
      </c>
      <c r="L53" s="740">
        <f t="shared" si="0"/>
        <v>1232844.6299999999</v>
      </c>
      <c r="M53" s="660" t="s">
        <v>2203</v>
      </c>
      <c r="N53" s="661" t="s">
        <v>21658</v>
      </c>
      <c r="O53" s="567"/>
    </row>
    <row r="54" spans="1:15">
      <c r="A54" s="659">
        <v>28</v>
      </c>
      <c r="B54" s="735">
        <v>698432</v>
      </c>
      <c r="C54" s="736" t="s">
        <v>965</v>
      </c>
      <c r="D54" s="659"/>
      <c r="E54" s="736" t="s">
        <v>16250</v>
      </c>
      <c r="F54" s="737" t="s">
        <v>2469</v>
      </c>
      <c r="G54" s="738" t="s">
        <v>2209</v>
      </c>
      <c r="H54" s="739" t="e">
        <f>VLOOKUP(B54,#REF!, 27, FALSE)</f>
        <v>#REF!</v>
      </c>
      <c r="I54" s="738">
        <v>366766.64</v>
      </c>
      <c r="J54" s="738">
        <v>0</v>
      </c>
      <c r="K54" s="738">
        <v>905135.05999999878</v>
      </c>
      <c r="L54" s="740">
        <f t="shared" si="0"/>
        <v>1271901.6999999988</v>
      </c>
      <c r="M54" s="660" t="s">
        <v>2203</v>
      </c>
      <c r="N54" s="661" t="s">
        <v>21658</v>
      </c>
      <c r="O54" s="567"/>
    </row>
    <row r="55" spans="1:15">
      <c r="A55" s="659">
        <v>29</v>
      </c>
      <c r="B55" s="735">
        <v>698427</v>
      </c>
      <c r="C55" s="736" t="s">
        <v>917</v>
      </c>
      <c r="D55" s="659"/>
      <c r="E55" s="736" t="s">
        <v>16250</v>
      </c>
      <c r="F55" s="737" t="s">
        <v>2469</v>
      </c>
      <c r="G55" s="738" t="s">
        <v>2209</v>
      </c>
      <c r="H55" s="739" t="e">
        <f>VLOOKUP(B55,#REF!, 27, FALSE)</f>
        <v>#REF!</v>
      </c>
      <c r="I55" s="738">
        <v>181912.81999999899</v>
      </c>
      <c r="J55" s="738">
        <v>0</v>
      </c>
      <c r="K55" s="738">
        <v>511210.77999999898</v>
      </c>
      <c r="L55" s="740">
        <f t="shared" si="0"/>
        <v>693123.599999998</v>
      </c>
      <c r="M55" s="660" t="s">
        <v>2203</v>
      </c>
      <c r="N55" s="661" t="s">
        <v>21658</v>
      </c>
      <c r="O55" s="567"/>
    </row>
    <row r="56" spans="1:15">
      <c r="A56" s="659">
        <v>30</v>
      </c>
      <c r="B56" s="735">
        <v>697183</v>
      </c>
      <c r="C56" s="736" t="s">
        <v>741</v>
      </c>
      <c r="D56" s="659"/>
      <c r="E56" s="736" t="s">
        <v>16250</v>
      </c>
      <c r="F56" s="737" t="s">
        <v>2469</v>
      </c>
      <c r="G56" s="738" t="s">
        <v>2209</v>
      </c>
      <c r="H56" s="739" t="e">
        <f>VLOOKUP(B56,#REF!, 27, FALSE)</f>
        <v>#REF!</v>
      </c>
      <c r="I56" s="738">
        <v>323918.02</v>
      </c>
      <c r="J56" s="738">
        <v>0</v>
      </c>
      <c r="K56" s="738">
        <v>1266013.7399999902</v>
      </c>
      <c r="L56" s="740">
        <f t="shared" si="0"/>
        <v>1589931.7599999902</v>
      </c>
      <c r="M56" s="660" t="s">
        <v>2203</v>
      </c>
      <c r="N56" s="661" t="s">
        <v>21658</v>
      </c>
      <c r="O56" s="567"/>
    </row>
    <row r="57" spans="1:15">
      <c r="A57" s="659">
        <v>31</v>
      </c>
      <c r="B57" s="735">
        <v>693788</v>
      </c>
      <c r="C57" s="736" t="s">
        <v>776</v>
      </c>
      <c r="D57" s="659"/>
      <c r="E57" s="736" t="s">
        <v>16250</v>
      </c>
      <c r="F57" s="737" t="s">
        <v>2469</v>
      </c>
      <c r="G57" s="738" t="s">
        <v>2209</v>
      </c>
      <c r="H57" s="739" t="e">
        <f>VLOOKUP(B57,#REF!, 27, FALSE)</f>
        <v>#REF!</v>
      </c>
      <c r="I57" s="738">
        <v>398835.84</v>
      </c>
      <c r="J57" s="738">
        <v>0</v>
      </c>
      <c r="K57" s="738">
        <v>1432807.0899999999</v>
      </c>
      <c r="L57" s="740">
        <f t="shared" si="0"/>
        <v>1831642.93</v>
      </c>
      <c r="M57" s="660" t="s">
        <v>2203</v>
      </c>
      <c r="N57" s="661" t="s">
        <v>21658</v>
      </c>
      <c r="O57" s="567"/>
    </row>
    <row r="58" spans="1:15">
      <c r="A58" s="659">
        <v>32</v>
      </c>
      <c r="B58" s="735">
        <v>693615</v>
      </c>
      <c r="C58" s="736" t="s">
        <v>816</v>
      </c>
      <c r="D58" s="659"/>
      <c r="E58" s="736" t="s">
        <v>16250</v>
      </c>
      <c r="F58" s="737" t="s">
        <v>2469</v>
      </c>
      <c r="G58" s="738" t="s">
        <v>2209</v>
      </c>
      <c r="H58" s="739" t="e">
        <f>VLOOKUP(B58,#REF!, 27, FALSE)</f>
        <v>#REF!</v>
      </c>
      <c r="I58" s="738">
        <v>327961.03999999998</v>
      </c>
      <c r="J58" s="738">
        <v>0</v>
      </c>
      <c r="K58" s="738">
        <v>633015.93999999994</v>
      </c>
      <c r="L58" s="740">
        <f t="shared" si="0"/>
        <v>960976.98</v>
      </c>
      <c r="M58" s="660" t="s">
        <v>2203</v>
      </c>
      <c r="N58" s="661" t="s">
        <v>21658</v>
      </c>
      <c r="O58" s="567"/>
    </row>
    <row r="59" spans="1:15">
      <c r="A59" s="659">
        <v>33</v>
      </c>
      <c r="B59" s="735">
        <v>693543</v>
      </c>
      <c r="C59" s="736" t="s">
        <v>954</v>
      </c>
      <c r="D59" s="659"/>
      <c r="E59" s="736" t="s">
        <v>16250</v>
      </c>
      <c r="F59" s="737" t="s">
        <v>2469</v>
      </c>
      <c r="G59" s="738" t="s">
        <v>2209</v>
      </c>
      <c r="H59" s="739" t="e">
        <f>VLOOKUP(B59,#REF!, 27, FALSE)</f>
        <v>#REF!</v>
      </c>
      <c r="I59" s="738">
        <v>496914.61</v>
      </c>
      <c r="J59" s="738">
        <v>0</v>
      </c>
      <c r="K59" s="738">
        <v>1638293.83</v>
      </c>
      <c r="L59" s="740">
        <f t="shared" si="0"/>
        <v>2135208.44</v>
      </c>
      <c r="M59" s="660" t="s">
        <v>2203</v>
      </c>
      <c r="N59" s="661" t="s">
        <v>21658</v>
      </c>
      <c r="O59" s="567"/>
    </row>
    <row r="60" spans="1:15">
      <c r="A60" s="659">
        <v>34</v>
      </c>
      <c r="B60" s="735">
        <v>690721</v>
      </c>
      <c r="C60" s="736" t="s">
        <v>975</v>
      </c>
      <c r="D60" s="659"/>
      <c r="E60" s="736" t="s">
        <v>16250</v>
      </c>
      <c r="F60" s="737" t="s">
        <v>2469</v>
      </c>
      <c r="G60" s="738" t="s">
        <v>2209</v>
      </c>
      <c r="H60" s="739" t="e">
        <f>VLOOKUP(B60,#REF!, 27, FALSE)</f>
        <v>#REF!</v>
      </c>
      <c r="I60" s="738">
        <v>369654.84</v>
      </c>
      <c r="J60" s="738">
        <v>0</v>
      </c>
      <c r="K60" s="738">
        <v>1207346.1699999899</v>
      </c>
      <c r="L60" s="740">
        <f t="shared" si="0"/>
        <v>1577001.00999999</v>
      </c>
      <c r="M60" s="660" t="s">
        <v>2203</v>
      </c>
      <c r="N60" s="661" t="s">
        <v>21658</v>
      </c>
      <c r="O60" s="567"/>
    </row>
    <row r="61" spans="1:15">
      <c r="A61" s="659">
        <v>35</v>
      </c>
      <c r="B61" s="735">
        <v>690483</v>
      </c>
      <c r="C61" s="736" t="s">
        <v>1098</v>
      </c>
      <c r="D61" s="659"/>
      <c r="E61" s="736" t="s">
        <v>16250</v>
      </c>
      <c r="F61" s="737" t="s">
        <v>2469</v>
      </c>
      <c r="G61" s="738" t="s">
        <v>2209</v>
      </c>
      <c r="H61" s="739" t="e">
        <f>VLOOKUP(B61,#REF!, 27, FALSE)</f>
        <v>#REF!</v>
      </c>
      <c r="I61" s="738">
        <v>750424.25</v>
      </c>
      <c r="J61" s="738">
        <v>0</v>
      </c>
      <c r="K61" s="738">
        <v>2230229.3499999889</v>
      </c>
      <c r="L61" s="740">
        <f t="shared" si="0"/>
        <v>2980653.5999999889</v>
      </c>
      <c r="M61" s="660" t="s">
        <v>2203</v>
      </c>
      <c r="N61" s="661" t="s">
        <v>21658</v>
      </c>
      <c r="O61" s="567"/>
    </row>
    <row r="62" spans="1:15">
      <c r="A62" s="659">
        <v>36</v>
      </c>
      <c r="B62" s="735">
        <v>690480</v>
      </c>
      <c r="C62" s="736" t="s">
        <v>962</v>
      </c>
      <c r="D62" s="659"/>
      <c r="E62" s="736" t="s">
        <v>16250</v>
      </c>
      <c r="F62" s="737" t="s">
        <v>2469</v>
      </c>
      <c r="G62" s="738" t="s">
        <v>2209</v>
      </c>
      <c r="H62" s="739" t="e">
        <f>VLOOKUP(B62,#REF!, 27, FALSE)</f>
        <v>#REF!</v>
      </c>
      <c r="I62" s="738">
        <v>364243.46</v>
      </c>
      <c r="J62" s="738">
        <v>0</v>
      </c>
      <c r="K62" s="738">
        <v>839448.25000000012</v>
      </c>
      <c r="L62" s="740">
        <f t="shared" si="0"/>
        <v>1203691.7100000002</v>
      </c>
      <c r="M62" s="660" t="s">
        <v>2203</v>
      </c>
      <c r="N62" s="661" t="s">
        <v>21658</v>
      </c>
      <c r="O62" s="567"/>
    </row>
    <row r="63" spans="1:15" ht="30">
      <c r="A63" s="659">
        <v>37</v>
      </c>
      <c r="B63" s="735">
        <v>688623</v>
      </c>
      <c r="C63" s="736" t="s">
        <v>16769</v>
      </c>
      <c r="D63" s="659"/>
      <c r="E63" s="736" t="s">
        <v>2119</v>
      </c>
      <c r="F63" s="737" t="s">
        <v>2469</v>
      </c>
      <c r="G63" s="738" t="s">
        <v>2209</v>
      </c>
      <c r="H63" s="739" t="e">
        <f>VLOOKUP(B63,#REF!, 27, FALSE)</f>
        <v>#REF!</v>
      </c>
      <c r="I63" s="738">
        <v>1113619.2699999979</v>
      </c>
      <c r="J63" s="738">
        <v>381308.9303156425</v>
      </c>
      <c r="K63" s="738">
        <v>1082773.6699999978</v>
      </c>
      <c r="L63" s="740">
        <f t="shared" si="0"/>
        <v>2577701.8703156384</v>
      </c>
      <c r="M63" s="660" t="s">
        <v>2203</v>
      </c>
      <c r="N63" s="661" t="s">
        <v>21658</v>
      </c>
      <c r="O63" s="567"/>
    </row>
    <row r="64" spans="1:15">
      <c r="A64" s="659">
        <v>38</v>
      </c>
      <c r="B64" s="735">
        <v>686482</v>
      </c>
      <c r="C64" s="736" t="s">
        <v>958</v>
      </c>
      <c r="D64" s="659"/>
      <c r="E64" s="736" t="s">
        <v>16250</v>
      </c>
      <c r="F64" s="737" t="s">
        <v>2469</v>
      </c>
      <c r="G64" s="738" t="s">
        <v>2209</v>
      </c>
      <c r="H64" s="739" t="e">
        <f>VLOOKUP(B64,#REF!, 27, FALSE)</f>
        <v>#REF!</v>
      </c>
      <c r="I64" s="738">
        <v>335755.45</v>
      </c>
      <c r="J64" s="738">
        <v>0</v>
      </c>
      <c r="K64" s="738">
        <v>753235.28999999992</v>
      </c>
      <c r="L64" s="740">
        <f t="shared" si="0"/>
        <v>1088990.74</v>
      </c>
      <c r="M64" s="660" t="s">
        <v>2203</v>
      </c>
      <c r="N64" s="661" t="s">
        <v>21658</v>
      </c>
      <c r="O64" s="567"/>
    </row>
    <row r="65" spans="1:15">
      <c r="A65" s="659">
        <v>39</v>
      </c>
      <c r="B65" s="735">
        <v>685869</v>
      </c>
      <c r="C65" s="736" t="s">
        <v>908</v>
      </c>
      <c r="D65" s="659"/>
      <c r="E65" s="736" t="s">
        <v>33</v>
      </c>
      <c r="F65" s="737" t="s">
        <v>2469</v>
      </c>
      <c r="G65" s="738" t="s">
        <v>2203</v>
      </c>
      <c r="H65" s="739"/>
      <c r="I65" s="738">
        <v>1498455.38</v>
      </c>
      <c r="J65" s="738">
        <v>1324498.8999999999</v>
      </c>
      <c r="K65" s="738">
        <v>94654.80999999991</v>
      </c>
      <c r="L65" s="740">
        <f t="shared" si="0"/>
        <v>2917609.09</v>
      </c>
      <c r="M65" s="660" t="s">
        <v>2203</v>
      </c>
      <c r="N65" s="661" t="s">
        <v>2478</v>
      </c>
      <c r="O65" s="567"/>
    </row>
    <row r="66" spans="1:15">
      <c r="A66" s="659">
        <v>40</v>
      </c>
      <c r="B66" s="735">
        <v>679006</v>
      </c>
      <c r="C66" s="736" t="s">
        <v>781</v>
      </c>
      <c r="D66" s="659"/>
      <c r="E66" s="736" t="s">
        <v>2110</v>
      </c>
      <c r="F66" s="737" t="s">
        <v>2469</v>
      </c>
      <c r="G66" s="738" t="s">
        <v>2209</v>
      </c>
      <c r="H66" s="739" t="e">
        <f>VLOOKUP(B66,#REF!, 27, FALSE)</f>
        <v>#REF!</v>
      </c>
      <c r="I66" s="738">
        <v>747339.66999999993</v>
      </c>
      <c r="J66" s="738">
        <v>0</v>
      </c>
      <c r="K66" s="738">
        <v>70121.489999999889</v>
      </c>
      <c r="L66" s="740">
        <f t="shared" si="0"/>
        <v>817461.1599999998</v>
      </c>
      <c r="M66" s="660" t="s">
        <v>2203</v>
      </c>
      <c r="N66" s="661" t="s">
        <v>2478</v>
      </c>
      <c r="O66" s="567"/>
    </row>
    <row r="67" spans="1:15">
      <c r="A67" s="659">
        <v>41</v>
      </c>
      <c r="B67" s="735">
        <v>678795</v>
      </c>
      <c r="C67" s="736" t="s">
        <v>1153</v>
      </c>
      <c r="D67" s="659"/>
      <c r="E67" s="736" t="s">
        <v>16250</v>
      </c>
      <c r="F67" s="737" t="s">
        <v>2469</v>
      </c>
      <c r="G67" s="738" t="s">
        <v>2209</v>
      </c>
      <c r="H67" s="739" t="e">
        <f>VLOOKUP(B67,#REF!, 27, FALSE)</f>
        <v>#REF!</v>
      </c>
      <c r="I67" s="738">
        <v>767004.91000000201</v>
      </c>
      <c r="J67" s="738">
        <v>0</v>
      </c>
      <c r="K67" s="738">
        <v>1934700.1399999897</v>
      </c>
      <c r="L67" s="740">
        <f t="shared" si="0"/>
        <v>2701705.0499999914</v>
      </c>
      <c r="M67" s="660" t="s">
        <v>2203</v>
      </c>
      <c r="N67" s="661" t="s">
        <v>21658</v>
      </c>
      <c r="O67" s="567"/>
    </row>
    <row r="68" spans="1:15">
      <c r="A68" s="659">
        <v>42</v>
      </c>
      <c r="B68" s="735">
        <v>678794</v>
      </c>
      <c r="C68" s="736" t="s">
        <v>852</v>
      </c>
      <c r="D68" s="659"/>
      <c r="E68" s="736" t="s">
        <v>16250</v>
      </c>
      <c r="F68" s="737" t="s">
        <v>2469</v>
      </c>
      <c r="G68" s="738" t="s">
        <v>2209</v>
      </c>
      <c r="H68" s="739" t="e">
        <f>VLOOKUP(B68,#REF!, 27, FALSE)</f>
        <v>#REF!</v>
      </c>
      <c r="I68" s="738">
        <v>765473.52</v>
      </c>
      <c r="J68" s="738">
        <v>0</v>
      </c>
      <c r="K68" s="738">
        <v>2684972.0999999996</v>
      </c>
      <c r="L68" s="740">
        <f t="shared" si="0"/>
        <v>3450445.6199999996</v>
      </c>
      <c r="M68" s="660" t="s">
        <v>2203</v>
      </c>
      <c r="N68" s="661" t="s">
        <v>21658</v>
      </c>
      <c r="O68" s="567"/>
    </row>
    <row r="69" spans="1:15" ht="30">
      <c r="A69" s="659">
        <v>43</v>
      </c>
      <c r="B69" s="735">
        <v>675345</v>
      </c>
      <c r="C69" s="736" t="s">
        <v>956</v>
      </c>
      <c r="D69" s="659"/>
      <c r="E69" s="736" t="s">
        <v>64</v>
      </c>
      <c r="F69" s="737" t="s">
        <v>2469</v>
      </c>
      <c r="G69" s="738" t="s">
        <v>2209</v>
      </c>
      <c r="H69" s="739" t="e">
        <f>VLOOKUP(B69,#REF!, 27, FALSE)</f>
        <v>#REF!</v>
      </c>
      <c r="I69" s="738">
        <v>0</v>
      </c>
      <c r="J69" s="738">
        <v>0</v>
      </c>
      <c r="K69" s="738">
        <v>0</v>
      </c>
      <c r="L69" s="740">
        <f t="shared" si="0"/>
        <v>0</v>
      </c>
      <c r="M69" s="660" t="s">
        <v>2203</v>
      </c>
      <c r="N69" s="661" t="s">
        <v>2478</v>
      </c>
      <c r="O69" s="567"/>
    </row>
    <row r="70" spans="1:15">
      <c r="A70" s="659">
        <v>44</v>
      </c>
      <c r="B70" s="735">
        <v>671400</v>
      </c>
      <c r="C70" s="736" t="s">
        <v>1126</v>
      </c>
      <c r="D70" s="659"/>
      <c r="E70" s="736" t="s">
        <v>16250</v>
      </c>
      <c r="F70" s="737" t="s">
        <v>2469</v>
      </c>
      <c r="G70" s="738" t="s">
        <v>2209</v>
      </c>
      <c r="H70" s="739" t="e">
        <f>VLOOKUP(B70,#REF!, 27, FALSE)</f>
        <v>#REF!</v>
      </c>
      <c r="I70" s="738">
        <v>524140.74</v>
      </c>
      <c r="J70" s="738">
        <v>0</v>
      </c>
      <c r="K70" s="738">
        <v>1356777.25</v>
      </c>
      <c r="L70" s="740">
        <f t="shared" ref="L70:L133" si="1">I70+J70+K70</f>
        <v>1880917.99</v>
      </c>
      <c r="M70" s="660" t="s">
        <v>2203</v>
      </c>
      <c r="N70" s="661" t="s">
        <v>21658</v>
      </c>
      <c r="O70" s="567"/>
    </row>
    <row r="71" spans="1:15">
      <c r="A71" s="659">
        <v>45</v>
      </c>
      <c r="B71" s="735">
        <v>671396</v>
      </c>
      <c r="C71" s="736" t="s">
        <v>744</v>
      </c>
      <c r="D71" s="659"/>
      <c r="E71" s="736" t="s">
        <v>16250</v>
      </c>
      <c r="F71" s="737" t="s">
        <v>2469</v>
      </c>
      <c r="G71" s="738" t="s">
        <v>2209</v>
      </c>
      <c r="H71" s="739" t="e">
        <f>VLOOKUP(B71,#REF!, 27, FALSE)</f>
        <v>#REF!</v>
      </c>
      <c r="I71" s="738">
        <v>772706.37</v>
      </c>
      <c r="J71" s="738">
        <v>0</v>
      </c>
      <c r="K71" s="738">
        <v>1827017.5599999996</v>
      </c>
      <c r="L71" s="740">
        <f t="shared" si="1"/>
        <v>2599723.9299999997</v>
      </c>
      <c r="M71" s="660" t="s">
        <v>2203</v>
      </c>
      <c r="N71" s="661" t="s">
        <v>21658</v>
      </c>
      <c r="O71" s="567"/>
    </row>
    <row r="72" spans="1:15" ht="30">
      <c r="A72" s="659">
        <v>46</v>
      </c>
      <c r="B72" s="735">
        <v>668665</v>
      </c>
      <c r="C72" s="736" t="s">
        <v>1090</v>
      </c>
      <c r="D72" s="659"/>
      <c r="E72" s="736" t="s">
        <v>64</v>
      </c>
      <c r="F72" s="737" t="s">
        <v>2469</v>
      </c>
      <c r="G72" s="738" t="s">
        <v>2209</v>
      </c>
      <c r="H72" s="739" t="e">
        <f>VLOOKUP(B72,#REF!, 27, FALSE)</f>
        <v>#REF!</v>
      </c>
      <c r="I72" s="738">
        <v>1.53</v>
      </c>
      <c r="J72" s="738">
        <v>0</v>
      </c>
      <c r="K72" s="738">
        <v>0.27</v>
      </c>
      <c r="L72" s="740">
        <f t="shared" si="1"/>
        <v>1.8</v>
      </c>
      <c r="M72" s="660" t="s">
        <v>2203</v>
      </c>
      <c r="N72" s="661" t="s">
        <v>2478</v>
      </c>
      <c r="O72" s="567"/>
    </row>
    <row r="73" spans="1:15">
      <c r="A73" s="659">
        <v>47</v>
      </c>
      <c r="B73" s="735">
        <v>666894</v>
      </c>
      <c r="C73" s="736" t="s">
        <v>804</v>
      </c>
      <c r="D73" s="659"/>
      <c r="E73" s="736" t="s">
        <v>16250</v>
      </c>
      <c r="F73" s="737" t="s">
        <v>2469</v>
      </c>
      <c r="G73" s="738" t="s">
        <v>2209</v>
      </c>
      <c r="H73" s="739" t="e">
        <f>VLOOKUP(B73,#REF!, 27, FALSE)</f>
        <v>#REF!</v>
      </c>
      <c r="I73" s="738">
        <v>2499986.19</v>
      </c>
      <c r="J73" s="738">
        <v>0</v>
      </c>
      <c r="K73" s="738">
        <v>6779878.7100000009</v>
      </c>
      <c r="L73" s="740">
        <f t="shared" si="1"/>
        <v>9279864.9000000004</v>
      </c>
      <c r="M73" s="660" t="s">
        <v>2203</v>
      </c>
      <c r="N73" s="661" t="s">
        <v>21658</v>
      </c>
      <c r="O73" s="567"/>
    </row>
    <row r="74" spans="1:15" ht="30">
      <c r="A74" s="659">
        <v>48</v>
      </c>
      <c r="B74" s="735">
        <v>551927</v>
      </c>
      <c r="C74" s="736" t="s">
        <v>799</v>
      </c>
      <c r="D74" s="659"/>
      <c r="E74" s="736" t="s">
        <v>33</v>
      </c>
      <c r="F74" s="737" t="s">
        <v>2469</v>
      </c>
      <c r="G74" s="738" t="s">
        <v>2209</v>
      </c>
      <c r="H74" s="739" t="e">
        <f>VLOOKUP(B74,#REF!, 27, FALSE)</f>
        <v>#REF!</v>
      </c>
      <c r="I74" s="738">
        <v>1001723.39999999</v>
      </c>
      <c r="J74" s="738">
        <v>0</v>
      </c>
      <c r="K74" s="738">
        <v>171414.23999999891</v>
      </c>
      <c r="L74" s="740">
        <f t="shared" si="1"/>
        <v>1173137.639999989</v>
      </c>
      <c r="M74" s="660" t="s">
        <v>2203</v>
      </c>
      <c r="N74" s="661" t="s">
        <v>2478</v>
      </c>
      <c r="O74" s="567"/>
    </row>
    <row r="75" spans="1:15">
      <c r="A75" s="659">
        <v>49</v>
      </c>
      <c r="B75" s="735">
        <v>551918</v>
      </c>
      <c r="C75" s="736" t="s">
        <v>1091</v>
      </c>
      <c r="D75" s="659"/>
      <c r="E75" s="736" t="s">
        <v>33</v>
      </c>
      <c r="F75" s="737" t="s">
        <v>2469</v>
      </c>
      <c r="G75" s="738" t="s">
        <v>2209</v>
      </c>
      <c r="H75" s="739" t="e">
        <f>VLOOKUP(B75,#REF!, 27, FALSE)</f>
        <v>#REF!</v>
      </c>
      <c r="I75" s="738">
        <v>929559.92</v>
      </c>
      <c r="J75" s="738">
        <v>0</v>
      </c>
      <c r="K75" s="738">
        <v>42289.23000000001</v>
      </c>
      <c r="L75" s="740">
        <f t="shared" si="1"/>
        <v>971849.15</v>
      </c>
      <c r="M75" s="660" t="s">
        <v>2203</v>
      </c>
      <c r="N75" s="661" t="s">
        <v>2478</v>
      </c>
      <c r="O75" s="567"/>
    </row>
    <row r="76" spans="1:15" ht="30">
      <c r="A76" s="659">
        <v>51</v>
      </c>
      <c r="B76" s="735">
        <v>551911</v>
      </c>
      <c r="C76" s="736" t="s">
        <v>924</v>
      </c>
      <c r="D76" s="659"/>
      <c r="E76" s="736" t="s">
        <v>46</v>
      </c>
      <c r="F76" s="737" t="s">
        <v>2469</v>
      </c>
      <c r="G76" s="738" t="s">
        <v>2203</v>
      </c>
      <c r="H76" s="739"/>
      <c r="I76" s="738">
        <v>1300502.6299999999</v>
      </c>
      <c r="J76" s="738">
        <v>26514.9</v>
      </c>
      <c r="K76" s="738">
        <v>56415.860000000022</v>
      </c>
      <c r="L76" s="740">
        <f t="shared" si="1"/>
        <v>1383433.39</v>
      </c>
      <c r="M76" s="660" t="s">
        <v>2203</v>
      </c>
      <c r="N76" s="661" t="s">
        <v>2478</v>
      </c>
      <c r="O76" s="567"/>
    </row>
    <row r="77" spans="1:15">
      <c r="A77" s="659">
        <v>52</v>
      </c>
      <c r="B77" s="662">
        <v>551260</v>
      </c>
      <c r="C77" s="736" t="s">
        <v>973</v>
      </c>
      <c r="D77" s="659"/>
      <c r="E77" s="736" t="s">
        <v>33</v>
      </c>
      <c r="F77" s="737" t="s">
        <v>2469</v>
      </c>
      <c r="G77" s="738" t="s">
        <v>2209</v>
      </c>
      <c r="H77" s="739" t="e">
        <f>VLOOKUP(B77,#REF!, 27, FALSE)</f>
        <v>#REF!</v>
      </c>
      <c r="I77" s="738">
        <v>1033630.56</v>
      </c>
      <c r="J77" s="738">
        <v>1022889.52</v>
      </c>
      <c r="K77" s="738">
        <v>34879.820000000058</v>
      </c>
      <c r="L77" s="740">
        <f t="shared" si="1"/>
        <v>2091399.9000000001</v>
      </c>
      <c r="M77" s="660" t="s">
        <v>2203</v>
      </c>
      <c r="N77" s="661" t="s">
        <v>2478</v>
      </c>
      <c r="O77" s="567"/>
    </row>
    <row r="78" spans="1:15">
      <c r="A78" s="659">
        <v>53</v>
      </c>
      <c r="B78" s="662">
        <v>551247</v>
      </c>
      <c r="C78" s="736" t="s">
        <v>897</v>
      </c>
      <c r="D78" s="659"/>
      <c r="E78" s="736" t="s">
        <v>2110</v>
      </c>
      <c r="F78" s="737" t="s">
        <v>2469</v>
      </c>
      <c r="G78" s="738" t="s">
        <v>2203</v>
      </c>
      <c r="H78" s="739"/>
      <c r="I78" s="738">
        <v>859793.52</v>
      </c>
      <c r="J78" s="738">
        <v>0</v>
      </c>
      <c r="K78" s="738">
        <v>35673.149999999623</v>
      </c>
      <c r="L78" s="740">
        <f t="shared" si="1"/>
        <v>895466.66999999969</v>
      </c>
      <c r="M78" s="660" t="s">
        <v>2203</v>
      </c>
      <c r="N78" s="661" t="s">
        <v>2478</v>
      </c>
      <c r="O78" s="567"/>
    </row>
    <row r="79" spans="1:15">
      <c r="A79" s="659">
        <v>54</v>
      </c>
      <c r="B79" s="662">
        <v>551067</v>
      </c>
      <c r="C79" s="736" t="s">
        <v>941</v>
      </c>
      <c r="D79" s="659"/>
      <c r="E79" s="736" t="s">
        <v>46</v>
      </c>
      <c r="F79" s="737" t="s">
        <v>2469</v>
      </c>
      <c r="G79" s="738" t="s">
        <v>2203</v>
      </c>
      <c r="H79" s="739"/>
      <c r="I79" s="738">
        <v>1413859.02</v>
      </c>
      <c r="J79" s="738">
        <v>1100357.8181818181</v>
      </c>
      <c r="K79" s="738">
        <v>26664.260000000049</v>
      </c>
      <c r="L79" s="740">
        <f t="shared" si="1"/>
        <v>2540881.0981818181</v>
      </c>
      <c r="M79" s="660" t="s">
        <v>2203</v>
      </c>
      <c r="N79" s="661" t="s">
        <v>2478</v>
      </c>
      <c r="O79" s="567"/>
    </row>
    <row r="80" spans="1:15">
      <c r="A80" s="659">
        <v>57</v>
      </c>
      <c r="B80" s="662">
        <v>550902</v>
      </c>
      <c r="C80" s="736" t="s">
        <v>923</v>
      </c>
      <c r="D80" s="659"/>
      <c r="E80" s="736" t="s">
        <v>46</v>
      </c>
      <c r="F80" s="737" t="s">
        <v>2469</v>
      </c>
      <c r="G80" s="738" t="s">
        <v>2203</v>
      </c>
      <c r="H80" s="739"/>
      <c r="I80" s="738">
        <v>1064893.3400000001</v>
      </c>
      <c r="J80" s="738">
        <v>39772.350000000006</v>
      </c>
      <c r="K80" s="738">
        <v>20412.449999999986</v>
      </c>
      <c r="L80" s="740">
        <f t="shared" si="1"/>
        <v>1125078.1400000001</v>
      </c>
      <c r="M80" s="660" t="s">
        <v>2203</v>
      </c>
      <c r="N80" s="661" t="s">
        <v>2478</v>
      </c>
      <c r="O80" s="567"/>
    </row>
    <row r="81" spans="1:15">
      <c r="A81" s="659">
        <v>59</v>
      </c>
      <c r="B81" s="662">
        <v>550498</v>
      </c>
      <c r="C81" s="736" t="s">
        <v>1187</v>
      </c>
      <c r="D81" s="659"/>
      <c r="E81" s="736" t="s">
        <v>33</v>
      </c>
      <c r="F81" s="737" t="s">
        <v>2469</v>
      </c>
      <c r="G81" s="738" t="s">
        <v>2203</v>
      </c>
      <c r="H81" s="739"/>
      <c r="I81" s="738">
        <v>126915.84</v>
      </c>
      <c r="J81" s="738">
        <v>0</v>
      </c>
      <c r="K81" s="738">
        <v>68529.59</v>
      </c>
      <c r="L81" s="740">
        <f t="shared" si="1"/>
        <v>195445.43</v>
      </c>
      <c r="M81" s="660" t="s">
        <v>2203</v>
      </c>
      <c r="N81" s="661" t="s">
        <v>2478</v>
      </c>
      <c r="O81" s="567"/>
    </row>
    <row r="82" spans="1:15">
      <c r="A82" s="659">
        <v>60</v>
      </c>
      <c r="B82" s="662">
        <v>550162</v>
      </c>
      <c r="C82" s="736" t="s">
        <v>1119</v>
      </c>
      <c r="D82" s="659"/>
      <c r="E82" s="736" t="s">
        <v>33</v>
      </c>
      <c r="F82" s="737" t="s">
        <v>2469</v>
      </c>
      <c r="G82" s="738" t="s">
        <v>2209</v>
      </c>
      <c r="H82" s="739" t="e">
        <f>VLOOKUP(B82,#REF!, 27, FALSE)</f>
        <v>#REF!</v>
      </c>
      <c r="I82" s="738">
        <v>1447385.3399999901</v>
      </c>
      <c r="J82" s="738">
        <v>0</v>
      </c>
      <c r="K82" s="738">
        <v>51252.489999999932</v>
      </c>
      <c r="L82" s="740">
        <f t="shared" si="1"/>
        <v>1498637.8299999901</v>
      </c>
      <c r="M82" s="660" t="s">
        <v>2203</v>
      </c>
      <c r="N82" s="661" t="s">
        <v>2478</v>
      </c>
      <c r="O82" s="567"/>
    </row>
    <row r="83" spans="1:15">
      <c r="A83" s="659">
        <v>62</v>
      </c>
      <c r="B83" s="662">
        <v>550019</v>
      </c>
      <c r="C83" s="736" t="s">
        <v>926</v>
      </c>
      <c r="D83" s="659"/>
      <c r="E83" s="736" t="s">
        <v>46</v>
      </c>
      <c r="F83" s="737" t="s">
        <v>2469</v>
      </c>
      <c r="G83" s="738" t="s">
        <v>2209</v>
      </c>
      <c r="H83" s="739" t="e">
        <f>VLOOKUP(B83,#REF!, 27, FALSE)</f>
        <v>#REF!</v>
      </c>
      <c r="I83" s="738">
        <v>945634.820000001</v>
      </c>
      <c r="J83" s="738">
        <v>0</v>
      </c>
      <c r="K83" s="738">
        <v>39185.680000000044</v>
      </c>
      <c r="L83" s="740">
        <f t="shared" si="1"/>
        <v>984820.50000000105</v>
      </c>
      <c r="M83" s="660" t="s">
        <v>2203</v>
      </c>
      <c r="N83" s="661" t="s">
        <v>2478</v>
      </c>
      <c r="O83" s="567"/>
    </row>
    <row r="84" spans="1:15">
      <c r="A84" s="659">
        <v>63</v>
      </c>
      <c r="B84" s="662">
        <v>548598</v>
      </c>
      <c r="C84" s="736" t="s">
        <v>932</v>
      </c>
      <c r="D84" s="659"/>
      <c r="E84" s="736" t="s">
        <v>46</v>
      </c>
      <c r="F84" s="737" t="s">
        <v>2469</v>
      </c>
      <c r="G84" s="738" t="s">
        <v>2209</v>
      </c>
      <c r="H84" s="739" t="e">
        <f>VLOOKUP(B84,#REF!, 27, FALSE)</f>
        <v>#REF!</v>
      </c>
      <c r="I84" s="738">
        <v>1082636.9299999899</v>
      </c>
      <c r="J84" s="738">
        <v>0</v>
      </c>
      <c r="K84" s="738">
        <v>68164.839999999967</v>
      </c>
      <c r="L84" s="740">
        <f t="shared" si="1"/>
        <v>1150801.7699999898</v>
      </c>
      <c r="M84" s="660" t="s">
        <v>2203</v>
      </c>
      <c r="N84" s="661" t="s">
        <v>2478</v>
      </c>
      <c r="O84" s="567"/>
    </row>
    <row r="85" spans="1:15">
      <c r="A85" s="659">
        <v>64</v>
      </c>
      <c r="B85" s="662">
        <v>547350</v>
      </c>
      <c r="C85" s="736" t="s">
        <v>939</v>
      </c>
      <c r="D85" s="659"/>
      <c r="E85" s="736" t="s">
        <v>46</v>
      </c>
      <c r="F85" s="737" t="s">
        <v>2469</v>
      </c>
      <c r="G85" s="738" t="s">
        <v>2203</v>
      </c>
      <c r="H85" s="739"/>
      <c r="I85" s="738">
        <v>1521473.78999999</v>
      </c>
      <c r="J85" s="738">
        <v>0</v>
      </c>
      <c r="K85" s="738">
        <v>8371.81</v>
      </c>
      <c r="L85" s="740">
        <f t="shared" si="1"/>
        <v>1529845.5999999901</v>
      </c>
      <c r="M85" s="660" t="s">
        <v>2203</v>
      </c>
      <c r="N85" s="661" t="s">
        <v>2478</v>
      </c>
      <c r="O85" s="567"/>
    </row>
    <row r="86" spans="1:15">
      <c r="A86" s="659">
        <v>65</v>
      </c>
      <c r="B86" s="662">
        <v>547344</v>
      </c>
      <c r="C86" s="736" t="s">
        <v>263</v>
      </c>
      <c r="D86" s="659"/>
      <c r="E86" s="736" t="s">
        <v>33</v>
      </c>
      <c r="F86" s="737" t="s">
        <v>2469</v>
      </c>
      <c r="G86" s="738" t="s">
        <v>2209</v>
      </c>
      <c r="H86" s="739" t="e">
        <f>VLOOKUP(B86,#REF!, 27, FALSE)</f>
        <v>#REF!</v>
      </c>
      <c r="I86" s="738">
        <v>1625433.19</v>
      </c>
      <c r="J86" s="738">
        <v>898630</v>
      </c>
      <c r="K86" s="738">
        <v>60220.949999999953</v>
      </c>
      <c r="L86" s="740">
        <f t="shared" si="1"/>
        <v>2584284.1399999997</v>
      </c>
      <c r="M86" s="660" t="s">
        <v>2203</v>
      </c>
      <c r="N86" s="661" t="s">
        <v>2478</v>
      </c>
      <c r="O86" s="567"/>
    </row>
    <row r="87" spans="1:15">
      <c r="A87" s="659">
        <v>66</v>
      </c>
      <c r="B87" s="662">
        <v>547343</v>
      </c>
      <c r="C87" s="736" t="s">
        <v>740</v>
      </c>
      <c r="D87" s="659"/>
      <c r="E87" s="736" t="s">
        <v>33</v>
      </c>
      <c r="F87" s="737" t="s">
        <v>2469</v>
      </c>
      <c r="G87" s="738" t="s">
        <v>2209</v>
      </c>
      <c r="H87" s="739" t="e">
        <f>VLOOKUP(B87,#REF!, 27, FALSE)</f>
        <v>#REF!</v>
      </c>
      <c r="I87" s="738">
        <v>2508826.39</v>
      </c>
      <c r="J87" s="738">
        <v>0</v>
      </c>
      <c r="K87" s="738">
        <v>434647.35999999987</v>
      </c>
      <c r="L87" s="740">
        <f t="shared" si="1"/>
        <v>2943473.75</v>
      </c>
      <c r="M87" s="660" t="s">
        <v>2203</v>
      </c>
      <c r="N87" s="661" t="s">
        <v>2478</v>
      </c>
      <c r="O87" s="567"/>
    </row>
    <row r="88" spans="1:15">
      <c r="A88" s="659">
        <v>67</v>
      </c>
      <c r="B88" s="662">
        <v>547273</v>
      </c>
      <c r="C88" s="736" t="s">
        <v>722</v>
      </c>
      <c r="D88" s="659"/>
      <c r="E88" s="736" t="s">
        <v>33</v>
      </c>
      <c r="F88" s="737" t="s">
        <v>2469</v>
      </c>
      <c r="G88" s="738" t="s">
        <v>2203</v>
      </c>
      <c r="H88" s="739"/>
      <c r="I88" s="738">
        <v>613309.80999999901</v>
      </c>
      <c r="J88" s="738">
        <v>0</v>
      </c>
      <c r="K88" s="738">
        <v>23662.679999999898</v>
      </c>
      <c r="L88" s="740">
        <f t="shared" si="1"/>
        <v>636972.48999999894</v>
      </c>
      <c r="M88" s="660" t="s">
        <v>2203</v>
      </c>
      <c r="N88" s="661" t="s">
        <v>2478</v>
      </c>
      <c r="O88" s="567"/>
    </row>
    <row r="89" spans="1:15" ht="30">
      <c r="A89" s="659">
        <v>68</v>
      </c>
      <c r="B89" s="662">
        <v>547269</v>
      </c>
      <c r="C89" s="736" t="s">
        <v>702</v>
      </c>
      <c r="D89" s="659"/>
      <c r="E89" s="736" t="s">
        <v>46</v>
      </c>
      <c r="F89" s="737" t="s">
        <v>2469</v>
      </c>
      <c r="G89" s="738" t="s">
        <v>2209</v>
      </c>
      <c r="H89" s="739" t="e">
        <f>VLOOKUP(B89,#REF!, 27, FALSE)</f>
        <v>#REF!</v>
      </c>
      <c r="I89" s="738">
        <v>1279409.55999999</v>
      </c>
      <c r="J89" s="738">
        <v>0</v>
      </c>
      <c r="K89" s="738">
        <v>89512.150000000052</v>
      </c>
      <c r="L89" s="740">
        <f t="shared" si="1"/>
        <v>1368921.7099999902</v>
      </c>
      <c r="M89" s="660" t="s">
        <v>2203</v>
      </c>
      <c r="N89" s="661" t="s">
        <v>2478</v>
      </c>
      <c r="O89" s="567"/>
    </row>
    <row r="90" spans="1:15" ht="30">
      <c r="A90" s="659">
        <v>69</v>
      </c>
      <c r="B90" s="662">
        <v>547259</v>
      </c>
      <c r="C90" s="736" t="s">
        <v>703</v>
      </c>
      <c r="D90" s="659"/>
      <c r="E90" s="736" t="s">
        <v>46</v>
      </c>
      <c r="F90" s="737" t="s">
        <v>2469</v>
      </c>
      <c r="G90" s="738" t="s">
        <v>2209</v>
      </c>
      <c r="H90" s="739" t="e">
        <f>VLOOKUP(B90,#REF!, 27, FALSE)</f>
        <v>#REF!</v>
      </c>
      <c r="I90" s="738">
        <v>1616166.57</v>
      </c>
      <c r="J90" s="738">
        <v>0</v>
      </c>
      <c r="K90" s="738">
        <v>140659.68000000008</v>
      </c>
      <c r="L90" s="740">
        <f t="shared" si="1"/>
        <v>1756826.2500000002</v>
      </c>
      <c r="M90" s="660" t="s">
        <v>2203</v>
      </c>
      <c r="N90" s="661" t="s">
        <v>2478</v>
      </c>
      <c r="O90" s="567"/>
    </row>
    <row r="91" spans="1:15">
      <c r="A91" s="659">
        <v>71</v>
      </c>
      <c r="B91" s="662">
        <v>547243</v>
      </c>
      <c r="C91" s="736" t="s">
        <v>710</v>
      </c>
      <c r="D91" s="659"/>
      <c r="E91" s="736" t="s">
        <v>33</v>
      </c>
      <c r="F91" s="737" t="s">
        <v>2469</v>
      </c>
      <c r="G91" s="738" t="s">
        <v>2209</v>
      </c>
      <c r="H91" s="739" t="e">
        <f>VLOOKUP(B91,#REF!, 27, FALSE)</f>
        <v>#REF!</v>
      </c>
      <c r="I91" s="738">
        <v>1128223.69</v>
      </c>
      <c r="J91" s="738">
        <v>723116.82000000007</v>
      </c>
      <c r="K91" s="738">
        <v>23670.420000000031</v>
      </c>
      <c r="L91" s="740">
        <f t="shared" si="1"/>
        <v>1875010.93</v>
      </c>
      <c r="M91" s="660" t="s">
        <v>2203</v>
      </c>
      <c r="N91" s="661" t="s">
        <v>2478</v>
      </c>
      <c r="O91" s="567"/>
    </row>
    <row r="92" spans="1:15">
      <c r="A92" s="659">
        <v>72</v>
      </c>
      <c r="B92" s="662">
        <v>547241</v>
      </c>
      <c r="C92" s="736" t="s">
        <v>694</v>
      </c>
      <c r="D92" s="659"/>
      <c r="E92" s="736" t="s">
        <v>33</v>
      </c>
      <c r="F92" s="737" t="s">
        <v>2469</v>
      </c>
      <c r="G92" s="738" t="s">
        <v>2209</v>
      </c>
      <c r="H92" s="739" t="e">
        <f>VLOOKUP(B92,#REF!, 27, FALSE)</f>
        <v>#REF!</v>
      </c>
      <c r="I92" s="738">
        <v>922655.66</v>
      </c>
      <c r="J92" s="738">
        <v>198861.75</v>
      </c>
      <c r="K92" s="738">
        <v>72711.600000000035</v>
      </c>
      <c r="L92" s="740">
        <f t="shared" si="1"/>
        <v>1194229.0100000002</v>
      </c>
      <c r="M92" s="660" t="s">
        <v>2203</v>
      </c>
      <c r="N92" s="661" t="s">
        <v>2478</v>
      </c>
      <c r="O92" s="567"/>
    </row>
    <row r="93" spans="1:15">
      <c r="A93" s="659">
        <v>73</v>
      </c>
      <c r="B93" s="662">
        <v>547226</v>
      </c>
      <c r="C93" s="736" t="s">
        <v>727</v>
      </c>
      <c r="D93" s="659"/>
      <c r="E93" s="736" t="s">
        <v>46</v>
      </c>
      <c r="F93" s="737" t="s">
        <v>2469</v>
      </c>
      <c r="G93" s="738" t="s">
        <v>2203</v>
      </c>
      <c r="H93" s="739"/>
      <c r="I93" s="738">
        <v>985966.86</v>
      </c>
      <c r="J93" s="738">
        <v>0</v>
      </c>
      <c r="K93" s="738">
        <v>22411.859999999986</v>
      </c>
      <c r="L93" s="740">
        <f t="shared" si="1"/>
        <v>1008378.72</v>
      </c>
      <c r="M93" s="660" t="s">
        <v>2203</v>
      </c>
      <c r="N93" s="661" t="s">
        <v>2478</v>
      </c>
      <c r="O93" s="567"/>
    </row>
    <row r="94" spans="1:15">
      <c r="A94" s="659">
        <v>74</v>
      </c>
      <c r="B94" s="662">
        <v>547160</v>
      </c>
      <c r="C94" s="736" t="s">
        <v>940</v>
      </c>
      <c r="D94" s="659"/>
      <c r="E94" s="736" t="s">
        <v>46</v>
      </c>
      <c r="F94" s="737" t="s">
        <v>2469</v>
      </c>
      <c r="G94" s="738" t="s">
        <v>2203</v>
      </c>
      <c r="H94" s="739"/>
      <c r="I94" s="738">
        <v>3732057.59</v>
      </c>
      <c r="J94" s="738">
        <v>0</v>
      </c>
      <c r="K94" s="738">
        <v>97223.319999999992</v>
      </c>
      <c r="L94" s="740">
        <f t="shared" si="1"/>
        <v>3829280.9099999997</v>
      </c>
      <c r="M94" s="660" t="s">
        <v>2203</v>
      </c>
      <c r="N94" s="661" t="s">
        <v>2478</v>
      </c>
      <c r="O94" s="567"/>
    </row>
    <row r="95" spans="1:15">
      <c r="A95" s="659">
        <v>75</v>
      </c>
      <c r="B95" s="662">
        <v>546386</v>
      </c>
      <c r="C95" s="736" t="s">
        <v>986</v>
      </c>
      <c r="D95" s="659"/>
      <c r="E95" s="736" t="s">
        <v>17437</v>
      </c>
      <c r="F95" s="737" t="s">
        <v>2469</v>
      </c>
      <c r="G95" s="738" t="s">
        <v>2209</v>
      </c>
      <c r="H95" s="739" t="e">
        <f>VLOOKUP(B95,#REF!, 27, FALSE)</f>
        <v>#REF!</v>
      </c>
      <c r="I95" s="738">
        <v>1609417.88</v>
      </c>
      <c r="J95" s="738">
        <v>0</v>
      </c>
      <c r="K95" s="738">
        <v>31225.130000000012</v>
      </c>
      <c r="L95" s="740">
        <f t="shared" si="1"/>
        <v>1640643.01</v>
      </c>
      <c r="M95" s="660" t="s">
        <v>2203</v>
      </c>
      <c r="N95" s="661" t="s">
        <v>2478</v>
      </c>
      <c r="O95" s="567"/>
    </row>
    <row r="96" spans="1:15" ht="30">
      <c r="A96" s="659">
        <v>76</v>
      </c>
      <c r="B96" s="662">
        <v>546374</v>
      </c>
      <c r="C96" s="736" t="s">
        <v>2663</v>
      </c>
      <c r="D96" s="659"/>
      <c r="E96" s="736" t="s">
        <v>17437</v>
      </c>
      <c r="F96" s="737" t="s">
        <v>2469</v>
      </c>
      <c r="G96" s="738" t="s">
        <v>2209</v>
      </c>
      <c r="H96" s="739" t="e">
        <f>VLOOKUP(B96,#REF!, 27, FALSE)</f>
        <v>#REF!</v>
      </c>
      <c r="I96" s="738">
        <v>2485192.9699999988</v>
      </c>
      <c r="J96" s="738">
        <v>0</v>
      </c>
      <c r="K96" s="738">
        <v>78308.39000000013</v>
      </c>
      <c r="L96" s="740">
        <f t="shared" si="1"/>
        <v>2563501.3599999989</v>
      </c>
      <c r="M96" s="660" t="s">
        <v>2203</v>
      </c>
      <c r="N96" s="661" t="s">
        <v>2478</v>
      </c>
      <c r="O96" s="567"/>
    </row>
    <row r="97" spans="1:15">
      <c r="A97" s="659">
        <v>77</v>
      </c>
      <c r="B97" s="662">
        <v>436616</v>
      </c>
      <c r="C97" s="736" t="s">
        <v>1004</v>
      </c>
      <c r="D97" s="659"/>
      <c r="E97" s="736" t="s">
        <v>17437</v>
      </c>
      <c r="F97" s="737" t="s">
        <v>2469</v>
      </c>
      <c r="G97" s="738" t="s">
        <v>2209</v>
      </c>
      <c r="H97" s="739" t="e">
        <f>VLOOKUP(B97,#REF!, 27, FALSE)</f>
        <v>#REF!</v>
      </c>
      <c r="I97" s="738">
        <v>2562116.5899999971</v>
      </c>
      <c r="J97" s="738">
        <v>296945.8290909091</v>
      </c>
      <c r="K97" s="738">
        <v>190901.93999999962</v>
      </c>
      <c r="L97" s="740">
        <f t="shared" si="1"/>
        <v>3049964.3590909056</v>
      </c>
      <c r="M97" s="660" t="s">
        <v>2203</v>
      </c>
      <c r="N97" s="661" t="s">
        <v>2478</v>
      </c>
      <c r="O97" s="567"/>
    </row>
    <row r="98" spans="1:15">
      <c r="A98" s="659">
        <v>78</v>
      </c>
      <c r="B98" s="662">
        <v>334518</v>
      </c>
      <c r="C98" s="736" t="s">
        <v>995</v>
      </c>
      <c r="D98" s="659"/>
      <c r="E98" s="736" t="s">
        <v>17437</v>
      </c>
      <c r="F98" s="737" t="s">
        <v>2469</v>
      </c>
      <c r="G98" s="738" t="s">
        <v>2209</v>
      </c>
      <c r="H98" s="739" t="e">
        <f>VLOOKUP(B98,#REF!, 27, FALSE)</f>
        <v>#REF!</v>
      </c>
      <c r="I98" s="738">
        <v>817708.4</v>
      </c>
      <c r="J98" s="738">
        <v>191915.59868421053</v>
      </c>
      <c r="K98" s="738">
        <v>27139.52999999997</v>
      </c>
      <c r="L98" s="740">
        <f t="shared" si="1"/>
        <v>1036763.5286842105</v>
      </c>
      <c r="M98" s="660" t="s">
        <v>2203</v>
      </c>
      <c r="N98" s="661" t="s">
        <v>2478</v>
      </c>
      <c r="O98" s="567"/>
    </row>
    <row r="99" spans="1:15">
      <c r="A99" s="659">
        <v>79</v>
      </c>
      <c r="B99" s="662">
        <v>334497</v>
      </c>
      <c r="C99" s="736" t="s">
        <v>996</v>
      </c>
      <c r="D99" s="659"/>
      <c r="E99" s="736" t="s">
        <v>17437</v>
      </c>
      <c r="F99" s="737" t="s">
        <v>2469</v>
      </c>
      <c r="G99" s="738" t="s">
        <v>2209</v>
      </c>
      <c r="H99" s="739" t="e">
        <f>VLOOKUP(B99,#REF!, 27, FALSE)</f>
        <v>#REF!</v>
      </c>
      <c r="I99" s="738">
        <v>3284447.23999999</v>
      </c>
      <c r="J99" s="738">
        <v>80776.226228070183</v>
      </c>
      <c r="K99" s="738">
        <v>332656.48999999888</v>
      </c>
      <c r="L99" s="740">
        <f t="shared" si="1"/>
        <v>3697879.9562280588</v>
      </c>
      <c r="M99" s="660" t="s">
        <v>2203</v>
      </c>
      <c r="N99" s="661" t="s">
        <v>2478</v>
      </c>
      <c r="O99" s="567"/>
    </row>
    <row r="100" spans="1:15">
      <c r="A100" s="659">
        <v>80</v>
      </c>
      <c r="B100" s="662">
        <v>334491</v>
      </c>
      <c r="C100" s="736" t="s">
        <v>997</v>
      </c>
      <c r="D100" s="659"/>
      <c r="E100" s="736" t="s">
        <v>17437</v>
      </c>
      <c r="F100" s="737" t="s">
        <v>2469</v>
      </c>
      <c r="G100" s="738" t="s">
        <v>2209</v>
      </c>
      <c r="H100" s="739" t="e">
        <f>VLOOKUP(B100,#REF!, 27, FALSE)</f>
        <v>#REF!</v>
      </c>
      <c r="I100" s="738">
        <v>749293.91</v>
      </c>
      <c r="J100" s="738">
        <v>0</v>
      </c>
      <c r="K100" s="738">
        <v>168615.60999999891</v>
      </c>
      <c r="L100" s="740">
        <f t="shared" si="1"/>
        <v>917909.51999999897</v>
      </c>
      <c r="M100" s="660" t="s">
        <v>2203</v>
      </c>
      <c r="N100" s="661" t="s">
        <v>2478</v>
      </c>
      <c r="O100" s="567"/>
    </row>
    <row r="101" spans="1:15" ht="30">
      <c r="A101" s="659">
        <v>81</v>
      </c>
      <c r="B101" s="662">
        <v>334477</v>
      </c>
      <c r="C101" s="736" t="s">
        <v>1006</v>
      </c>
      <c r="D101" s="659"/>
      <c r="E101" s="736" t="s">
        <v>17437</v>
      </c>
      <c r="F101" s="737" t="s">
        <v>2469</v>
      </c>
      <c r="G101" s="738" t="s">
        <v>2209</v>
      </c>
      <c r="H101" s="739" t="e">
        <f>VLOOKUP(B101,#REF!, 27, FALSE)</f>
        <v>#REF!</v>
      </c>
      <c r="I101" s="738">
        <v>572777.56999999902</v>
      </c>
      <c r="J101" s="738">
        <v>831634.26096491225</v>
      </c>
      <c r="K101" s="738">
        <v>14383.789999999997</v>
      </c>
      <c r="L101" s="740">
        <f t="shared" si="1"/>
        <v>1418795.6209649113</v>
      </c>
      <c r="M101" s="660" t="s">
        <v>2203</v>
      </c>
      <c r="N101" s="661" t="s">
        <v>2478</v>
      </c>
      <c r="O101" s="567"/>
    </row>
    <row r="102" spans="1:15">
      <c r="A102" s="659">
        <v>82</v>
      </c>
      <c r="B102" s="662">
        <v>334476</v>
      </c>
      <c r="C102" s="736" t="s">
        <v>993</v>
      </c>
      <c r="D102" s="659"/>
      <c r="E102" s="736" t="s">
        <v>17437</v>
      </c>
      <c r="F102" s="737" t="s">
        <v>2469</v>
      </c>
      <c r="G102" s="738" t="s">
        <v>2209</v>
      </c>
      <c r="H102" s="739" t="e">
        <f>VLOOKUP(B102,#REF!, 27, FALSE)</f>
        <v>#REF!</v>
      </c>
      <c r="I102" s="738">
        <v>2094612.8499999968</v>
      </c>
      <c r="J102" s="738">
        <v>193322.63272727275</v>
      </c>
      <c r="K102" s="738">
        <v>62071.200000000092</v>
      </c>
      <c r="L102" s="740">
        <f t="shared" si="1"/>
        <v>2350006.6827272698</v>
      </c>
      <c r="M102" s="660" t="s">
        <v>2203</v>
      </c>
      <c r="N102" s="661" t="s">
        <v>2478</v>
      </c>
      <c r="O102" s="567"/>
    </row>
    <row r="103" spans="1:15">
      <c r="A103" s="659">
        <v>83</v>
      </c>
      <c r="B103" s="662">
        <v>334475</v>
      </c>
      <c r="C103" s="736" t="s">
        <v>1001</v>
      </c>
      <c r="D103" s="659"/>
      <c r="E103" s="736" t="s">
        <v>17437</v>
      </c>
      <c r="F103" s="737" t="s">
        <v>2469</v>
      </c>
      <c r="G103" s="738" t="s">
        <v>2209</v>
      </c>
      <c r="H103" s="739" t="e">
        <f>VLOOKUP(B103,#REF!, 27, FALSE)</f>
        <v>#REF!</v>
      </c>
      <c r="I103" s="738">
        <v>2117849.3599999989</v>
      </c>
      <c r="J103" s="738">
        <v>471736.66181818186</v>
      </c>
      <c r="K103" s="738">
        <v>113559.70999999973</v>
      </c>
      <c r="L103" s="740">
        <f t="shared" si="1"/>
        <v>2703145.7318181805</v>
      </c>
      <c r="M103" s="660" t="s">
        <v>2203</v>
      </c>
      <c r="N103" s="661" t="s">
        <v>2478</v>
      </c>
      <c r="O103" s="567"/>
    </row>
    <row r="104" spans="1:15">
      <c r="A104" s="659">
        <v>84</v>
      </c>
      <c r="B104" s="662">
        <v>334474</v>
      </c>
      <c r="C104" s="736" t="s">
        <v>1002</v>
      </c>
      <c r="D104" s="659"/>
      <c r="E104" s="736" t="s">
        <v>17437</v>
      </c>
      <c r="F104" s="737" t="s">
        <v>2469</v>
      </c>
      <c r="G104" s="738" t="s">
        <v>2209</v>
      </c>
      <c r="H104" s="739" t="e">
        <f>VLOOKUP(B104,#REF!, 27, FALSE)</f>
        <v>#REF!</v>
      </c>
      <c r="I104" s="738">
        <v>420575.64999999799</v>
      </c>
      <c r="J104" s="738">
        <v>0</v>
      </c>
      <c r="K104" s="738">
        <v>41060.709999999883</v>
      </c>
      <c r="L104" s="740">
        <f t="shared" si="1"/>
        <v>461636.35999999789</v>
      </c>
      <c r="M104" s="660" t="s">
        <v>2203</v>
      </c>
      <c r="N104" s="661" t="s">
        <v>2478</v>
      </c>
      <c r="O104" s="567"/>
    </row>
    <row r="105" spans="1:15" ht="30">
      <c r="A105" s="659">
        <v>85</v>
      </c>
      <c r="B105" s="662">
        <v>334473</v>
      </c>
      <c r="C105" s="736" t="s">
        <v>1007</v>
      </c>
      <c r="D105" s="659"/>
      <c r="E105" s="736" t="s">
        <v>17437</v>
      </c>
      <c r="F105" s="737" t="s">
        <v>2469</v>
      </c>
      <c r="G105" s="738" t="s">
        <v>2209</v>
      </c>
      <c r="H105" s="739" t="e">
        <f>VLOOKUP(B105,#REF!, 27, FALSE)</f>
        <v>#REF!</v>
      </c>
      <c r="I105" s="738">
        <v>931456.09</v>
      </c>
      <c r="J105" s="738">
        <v>37063.599999999999</v>
      </c>
      <c r="K105" s="738">
        <v>90278.78999999995</v>
      </c>
      <c r="L105" s="740">
        <f t="shared" si="1"/>
        <v>1058798.48</v>
      </c>
      <c r="M105" s="660" t="s">
        <v>2203</v>
      </c>
      <c r="N105" s="661" t="s">
        <v>2478</v>
      </c>
      <c r="O105" s="567"/>
    </row>
    <row r="106" spans="1:15">
      <c r="A106" s="659">
        <v>86</v>
      </c>
      <c r="B106" s="662">
        <v>334472</v>
      </c>
      <c r="C106" s="736" t="s">
        <v>988</v>
      </c>
      <c r="D106" s="659"/>
      <c r="E106" s="736" t="s">
        <v>17437</v>
      </c>
      <c r="F106" s="737" t="s">
        <v>2469</v>
      </c>
      <c r="G106" s="738" t="s">
        <v>2209</v>
      </c>
      <c r="H106" s="739" t="e">
        <f>VLOOKUP(B106,#REF!, 27, FALSE)</f>
        <v>#REF!</v>
      </c>
      <c r="I106" s="738">
        <v>2815475.6199999889</v>
      </c>
      <c r="J106" s="738">
        <v>958532.31491228077</v>
      </c>
      <c r="K106" s="738">
        <v>83104.830000000075</v>
      </c>
      <c r="L106" s="740">
        <f t="shared" si="1"/>
        <v>3857112.76491227</v>
      </c>
      <c r="M106" s="660" t="s">
        <v>2203</v>
      </c>
      <c r="N106" s="661" t="s">
        <v>2478</v>
      </c>
      <c r="O106" s="567"/>
    </row>
    <row r="107" spans="1:15" ht="30">
      <c r="A107" s="659">
        <v>87</v>
      </c>
      <c r="B107" s="662">
        <v>334471</v>
      </c>
      <c r="C107" s="736" t="s">
        <v>987</v>
      </c>
      <c r="D107" s="659"/>
      <c r="E107" s="736" t="s">
        <v>17437</v>
      </c>
      <c r="F107" s="737" t="s">
        <v>2469</v>
      </c>
      <c r="G107" s="738" t="s">
        <v>2209</v>
      </c>
      <c r="H107" s="739" t="e">
        <f>VLOOKUP(B107,#REF!, 27, FALSE)</f>
        <v>#REF!</v>
      </c>
      <c r="I107" s="738">
        <v>539799.34</v>
      </c>
      <c r="J107" s="738">
        <v>127943.73245614035</v>
      </c>
      <c r="K107" s="738">
        <v>7576.7799999999843</v>
      </c>
      <c r="L107" s="740">
        <f t="shared" si="1"/>
        <v>675319.85245614033</v>
      </c>
      <c r="M107" s="660" t="s">
        <v>2203</v>
      </c>
      <c r="N107" s="661" t="s">
        <v>2478</v>
      </c>
      <c r="O107" s="567"/>
    </row>
    <row r="108" spans="1:15">
      <c r="A108" s="659">
        <v>88</v>
      </c>
      <c r="B108" s="662">
        <v>334452</v>
      </c>
      <c r="C108" s="736" t="s">
        <v>998</v>
      </c>
      <c r="D108" s="659"/>
      <c r="E108" s="736" t="s">
        <v>17437</v>
      </c>
      <c r="F108" s="737" t="s">
        <v>2469</v>
      </c>
      <c r="G108" s="738" t="s">
        <v>2209</v>
      </c>
      <c r="H108" s="739" t="e">
        <f>VLOOKUP(B108,#REF!, 27, FALSE)</f>
        <v>#REF!</v>
      </c>
      <c r="I108" s="738">
        <v>1105038.1499999992</v>
      </c>
      <c r="J108" s="738">
        <v>351845.26425438595</v>
      </c>
      <c r="K108" s="738">
        <v>84910.569999999992</v>
      </c>
      <c r="L108" s="740">
        <f t="shared" si="1"/>
        <v>1541793.9842543851</v>
      </c>
      <c r="M108" s="660" t="s">
        <v>2203</v>
      </c>
      <c r="N108" s="661" t="s">
        <v>2478</v>
      </c>
      <c r="O108" s="567"/>
    </row>
    <row r="109" spans="1:15">
      <c r="A109" s="659">
        <v>89</v>
      </c>
      <c r="B109" s="662">
        <v>334443</v>
      </c>
      <c r="C109" s="736" t="s">
        <v>999</v>
      </c>
      <c r="D109" s="659"/>
      <c r="E109" s="736" t="s">
        <v>17437</v>
      </c>
      <c r="F109" s="737" t="s">
        <v>2469</v>
      </c>
      <c r="G109" s="738" t="s">
        <v>2209</v>
      </c>
      <c r="H109" s="739" t="e">
        <f>VLOOKUP(B109,#REF!, 27, FALSE)</f>
        <v>#REF!</v>
      </c>
      <c r="I109" s="738">
        <v>3918554.0699999859</v>
      </c>
      <c r="J109" s="738">
        <v>372411.73818181816</v>
      </c>
      <c r="K109" s="738">
        <v>153418.69999999995</v>
      </c>
      <c r="L109" s="740">
        <f t="shared" si="1"/>
        <v>4444384.5081818039</v>
      </c>
      <c r="M109" s="660" t="s">
        <v>2203</v>
      </c>
      <c r="N109" s="661" t="s">
        <v>2478</v>
      </c>
      <c r="O109" s="567"/>
    </row>
    <row r="110" spans="1:15">
      <c r="A110" s="659">
        <v>90</v>
      </c>
      <c r="B110" s="662">
        <v>334420</v>
      </c>
      <c r="C110" s="736" t="s">
        <v>1000</v>
      </c>
      <c r="D110" s="659"/>
      <c r="E110" s="736" t="s">
        <v>17437</v>
      </c>
      <c r="F110" s="737" t="s">
        <v>2469</v>
      </c>
      <c r="G110" s="738" t="s">
        <v>2209</v>
      </c>
      <c r="H110" s="739" t="e">
        <f>VLOOKUP(B110,#REF!, 27, FALSE)</f>
        <v>#REF!</v>
      </c>
      <c r="I110" s="738">
        <v>2466044.9799999949</v>
      </c>
      <c r="J110" s="738">
        <v>792484.09114035091</v>
      </c>
      <c r="K110" s="738">
        <v>92445.639999999868</v>
      </c>
      <c r="L110" s="740">
        <f t="shared" si="1"/>
        <v>3350974.7111403453</v>
      </c>
      <c r="M110" s="660" t="s">
        <v>2203</v>
      </c>
      <c r="N110" s="661" t="s">
        <v>2478</v>
      </c>
      <c r="O110" s="567"/>
    </row>
    <row r="111" spans="1:15" ht="30">
      <c r="A111" s="659">
        <v>91</v>
      </c>
      <c r="B111" s="662">
        <v>334331</v>
      </c>
      <c r="C111" s="736" t="s">
        <v>704</v>
      </c>
      <c r="D111" s="659"/>
      <c r="E111" s="736" t="s">
        <v>46</v>
      </c>
      <c r="F111" s="737" t="s">
        <v>2469</v>
      </c>
      <c r="G111" s="738" t="s">
        <v>2209</v>
      </c>
      <c r="H111" s="739" t="e">
        <f>VLOOKUP(B111,#REF!, 27, FALSE)</f>
        <v>#REF!</v>
      </c>
      <c r="I111" s="738">
        <v>3373474.81</v>
      </c>
      <c r="J111" s="738">
        <v>0</v>
      </c>
      <c r="K111" s="738">
        <v>451250.43999999983</v>
      </c>
      <c r="L111" s="740">
        <f t="shared" si="1"/>
        <v>3824725.25</v>
      </c>
      <c r="M111" s="660" t="s">
        <v>2203</v>
      </c>
      <c r="N111" s="661" t="s">
        <v>2478</v>
      </c>
      <c r="O111" s="567"/>
    </row>
    <row r="112" spans="1:15">
      <c r="A112" s="659">
        <v>92</v>
      </c>
      <c r="B112" s="662">
        <v>334308</v>
      </c>
      <c r="C112" s="736" t="s">
        <v>992</v>
      </c>
      <c r="D112" s="659"/>
      <c r="E112" s="736" t="s">
        <v>17437</v>
      </c>
      <c r="F112" s="737" t="s">
        <v>2469</v>
      </c>
      <c r="G112" s="738" t="s">
        <v>2209</v>
      </c>
      <c r="H112" s="739" t="e">
        <f>VLOOKUP(B112,#REF!, 27, FALSE)</f>
        <v>#REF!</v>
      </c>
      <c r="I112" s="738">
        <v>1708578.1999999988</v>
      </c>
      <c r="J112" s="738">
        <v>0</v>
      </c>
      <c r="K112" s="738">
        <v>94679.16</v>
      </c>
      <c r="L112" s="740">
        <f t="shared" si="1"/>
        <v>1803257.3599999987</v>
      </c>
      <c r="M112" s="660" t="s">
        <v>2203</v>
      </c>
      <c r="N112" s="661" t="s">
        <v>2478</v>
      </c>
      <c r="O112" s="567"/>
    </row>
    <row r="113" spans="1:15" ht="30">
      <c r="A113" s="659">
        <v>93</v>
      </c>
      <c r="B113" s="662">
        <v>334293</v>
      </c>
      <c r="C113" s="736" t="s">
        <v>1005</v>
      </c>
      <c r="D113" s="659"/>
      <c r="E113" s="736" t="s">
        <v>17437</v>
      </c>
      <c r="F113" s="737" t="s">
        <v>2469</v>
      </c>
      <c r="G113" s="738" t="s">
        <v>2209</v>
      </c>
      <c r="H113" s="739" t="e">
        <f>VLOOKUP(B113,#REF!, 27, FALSE)</f>
        <v>#REF!</v>
      </c>
      <c r="I113" s="738">
        <v>4868204.6699999962</v>
      </c>
      <c r="J113" s="738">
        <v>619697.5703125</v>
      </c>
      <c r="K113" s="738">
        <v>274204.5</v>
      </c>
      <c r="L113" s="740">
        <f t="shared" si="1"/>
        <v>5762106.7403124962</v>
      </c>
      <c r="M113" s="660" t="s">
        <v>2203</v>
      </c>
      <c r="N113" s="661" t="s">
        <v>2478</v>
      </c>
      <c r="O113" s="567"/>
    </row>
    <row r="114" spans="1:15">
      <c r="A114" s="659">
        <v>94</v>
      </c>
      <c r="B114" s="662">
        <v>334285</v>
      </c>
      <c r="C114" s="736" t="s">
        <v>991</v>
      </c>
      <c r="D114" s="659"/>
      <c r="E114" s="736" t="s">
        <v>17437</v>
      </c>
      <c r="F114" s="737" t="s">
        <v>2469</v>
      </c>
      <c r="G114" s="738" t="s">
        <v>2209</v>
      </c>
      <c r="H114" s="739" t="e">
        <f>VLOOKUP(B114,#REF!, 27, FALSE)</f>
        <v>#REF!</v>
      </c>
      <c r="I114" s="738">
        <v>3970385.7699999977</v>
      </c>
      <c r="J114" s="738">
        <v>531797.20572916674</v>
      </c>
      <c r="K114" s="738">
        <v>117889.9299999997</v>
      </c>
      <c r="L114" s="740">
        <f t="shared" si="1"/>
        <v>4620072.9057291644</v>
      </c>
      <c r="M114" s="660" t="s">
        <v>2203</v>
      </c>
      <c r="N114" s="661" t="s">
        <v>2478</v>
      </c>
      <c r="O114" s="567"/>
    </row>
    <row r="115" spans="1:15">
      <c r="A115" s="659">
        <v>95</v>
      </c>
      <c r="B115" s="662">
        <v>334191</v>
      </c>
      <c r="C115" s="736" t="s">
        <v>990</v>
      </c>
      <c r="D115" s="659"/>
      <c r="E115" s="736" t="s">
        <v>17437</v>
      </c>
      <c r="F115" s="737" t="s">
        <v>2469</v>
      </c>
      <c r="G115" s="738" t="s">
        <v>2209</v>
      </c>
      <c r="H115" s="739" t="e">
        <f>VLOOKUP(B115,#REF!, 27, FALSE)</f>
        <v>#REF!</v>
      </c>
      <c r="I115" s="738">
        <v>5717025.1699999962</v>
      </c>
      <c r="J115" s="738">
        <v>3863896.9282604773</v>
      </c>
      <c r="K115" s="738">
        <v>108889.98999999967</v>
      </c>
      <c r="L115" s="740">
        <f t="shared" si="1"/>
        <v>9689812.0882604737</v>
      </c>
      <c r="M115" s="660" t="s">
        <v>2203</v>
      </c>
      <c r="N115" s="661" t="s">
        <v>2478</v>
      </c>
      <c r="O115" s="567"/>
    </row>
    <row r="116" spans="1:15" ht="30">
      <c r="A116" s="659">
        <v>96</v>
      </c>
      <c r="B116" s="662">
        <v>180326</v>
      </c>
      <c r="C116" s="736" t="s">
        <v>1179</v>
      </c>
      <c r="D116" s="659"/>
      <c r="E116" s="736" t="s">
        <v>46</v>
      </c>
      <c r="F116" s="737" t="s">
        <v>2469</v>
      </c>
      <c r="G116" s="738" t="s">
        <v>2209</v>
      </c>
      <c r="H116" s="739" t="e">
        <f>VLOOKUP(B116,#REF!, 27, FALSE)</f>
        <v>#REF!</v>
      </c>
      <c r="I116" s="738">
        <v>2738961.96999999</v>
      </c>
      <c r="J116" s="738">
        <v>0</v>
      </c>
      <c r="K116" s="738">
        <v>197639.44000000041</v>
      </c>
      <c r="L116" s="740">
        <f t="shared" si="1"/>
        <v>2936601.4099999904</v>
      </c>
      <c r="M116" s="660" t="s">
        <v>2203</v>
      </c>
      <c r="N116" s="661" t="s">
        <v>2478</v>
      </c>
      <c r="O116" s="567"/>
    </row>
    <row r="117" spans="1:15" ht="30">
      <c r="A117" s="659">
        <v>97</v>
      </c>
      <c r="B117" s="662">
        <v>177191</v>
      </c>
      <c r="C117" s="736" t="s">
        <v>1186</v>
      </c>
      <c r="D117" s="659"/>
      <c r="E117" s="736" t="s">
        <v>46</v>
      </c>
      <c r="F117" s="737" t="s">
        <v>2469</v>
      </c>
      <c r="G117" s="738" t="s">
        <v>2209</v>
      </c>
      <c r="H117" s="739" t="e">
        <f>VLOOKUP(B117,#REF!, 27, FALSE)</f>
        <v>#REF!</v>
      </c>
      <c r="I117" s="738">
        <v>1860551.6799999899</v>
      </c>
      <c r="J117" s="738">
        <v>0</v>
      </c>
      <c r="K117" s="738">
        <v>486694.86999999895</v>
      </c>
      <c r="L117" s="740">
        <f t="shared" si="1"/>
        <v>2347246.5499999886</v>
      </c>
      <c r="M117" s="660" t="s">
        <v>2203</v>
      </c>
      <c r="N117" s="661" t="s">
        <v>2478</v>
      </c>
      <c r="O117" s="567"/>
    </row>
    <row r="118" spans="1:15">
      <c r="A118" s="659">
        <v>98</v>
      </c>
      <c r="B118" s="662">
        <v>177134</v>
      </c>
      <c r="C118" s="736" t="s">
        <v>708</v>
      </c>
      <c r="D118" s="659"/>
      <c r="E118" s="736" t="s">
        <v>46</v>
      </c>
      <c r="F118" s="737" t="s">
        <v>2469</v>
      </c>
      <c r="G118" s="738" t="s">
        <v>2209</v>
      </c>
      <c r="H118" s="739" t="e">
        <f>VLOOKUP(B118,#REF!, 27, FALSE)</f>
        <v>#REF!</v>
      </c>
      <c r="I118" s="738">
        <v>2825116.9499999899</v>
      </c>
      <c r="J118" s="738">
        <v>0</v>
      </c>
      <c r="K118" s="738">
        <v>155611.13999999943</v>
      </c>
      <c r="L118" s="740">
        <f t="shared" si="1"/>
        <v>2980728.0899999896</v>
      </c>
      <c r="M118" s="660" t="s">
        <v>2203</v>
      </c>
      <c r="N118" s="661" t="s">
        <v>2478</v>
      </c>
      <c r="O118" s="567"/>
    </row>
    <row r="119" spans="1:15">
      <c r="A119" s="659">
        <v>99</v>
      </c>
      <c r="B119" s="662">
        <v>176954</v>
      </c>
      <c r="C119" s="736" t="s">
        <v>261</v>
      </c>
      <c r="D119" s="659"/>
      <c r="E119" s="736" t="s">
        <v>46</v>
      </c>
      <c r="F119" s="737" t="s">
        <v>2469</v>
      </c>
      <c r="G119" s="738" t="s">
        <v>2209</v>
      </c>
      <c r="H119" s="739" t="e">
        <f>VLOOKUP(B119,#REF!, 27, FALSE)</f>
        <v>#REF!</v>
      </c>
      <c r="I119" s="738">
        <v>803736.24</v>
      </c>
      <c r="J119" s="738">
        <v>0</v>
      </c>
      <c r="K119" s="738">
        <v>164175.63999999894</v>
      </c>
      <c r="L119" s="740">
        <f t="shared" si="1"/>
        <v>967911.87999999896</v>
      </c>
      <c r="M119" s="660" t="s">
        <v>2203</v>
      </c>
      <c r="N119" s="661" t="s">
        <v>2478</v>
      </c>
      <c r="O119" s="567"/>
    </row>
    <row r="120" spans="1:15" ht="30">
      <c r="A120" s="659">
        <v>100</v>
      </c>
      <c r="B120" s="662">
        <v>167508</v>
      </c>
      <c r="C120" s="736" t="s">
        <v>691</v>
      </c>
      <c r="D120" s="659"/>
      <c r="E120" s="736" t="s">
        <v>46</v>
      </c>
      <c r="F120" s="737" t="s">
        <v>2469</v>
      </c>
      <c r="G120" s="738" t="s">
        <v>2209</v>
      </c>
      <c r="H120" s="739" t="e">
        <f>VLOOKUP(B120,#REF!, 27, FALSE)</f>
        <v>#REF!</v>
      </c>
      <c r="I120" s="738">
        <v>1487923.99</v>
      </c>
      <c r="J120" s="738">
        <v>0</v>
      </c>
      <c r="K120" s="738">
        <v>27464.429999999957</v>
      </c>
      <c r="L120" s="740">
        <f t="shared" si="1"/>
        <v>1515388.42</v>
      </c>
      <c r="M120" s="660" t="s">
        <v>2203</v>
      </c>
      <c r="N120" s="661" t="s">
        <v>2478</v>
      </c>
      <c r="O120" s="567"/>
    </row>
    <row r="121" spans="1:15" ht="30">
      <c r="A121" s="659">
        <v>101</v>
      </c>
      <c r="B121" s="662">
        <v>167443</v>
      </c>
      <c r="C121" s="736" t="s">
        <v>1180</v>
      </c>
      <c r="D121" s="659"/>
      <c r="E121" s="736" t="s">
        <v>46</v>
      </c>
      <c r="F121" s="737" t="s">
        <v>2469</v>
      </c>
      <c r="G121" s="738" t="s">
        <v>2209</v>
      </c>
      <c r="H121" s="739" t="e">
        <f>VLOOKUP(B121,#REF!, 27, FALSE)</f>
        <v>#REF!</v>
      </c>
      <c r="I121" s="738">
        <v>1946817.06</v>
      </c>
      <c r="J121" s="738">
        <v>0</v>
      </c>
      <c r="K121" s="738">
        <v>107036.17999999986</v>
      </c>
      <c r="L121" s="740">
        <f t="shared" si="1"/>
        <v>2053853.24</v>
      </c>
      <c r="M121" s="660" t="s">
        <v>2203</v>
      </c>
      <c r="N121" s="661" t="s">
        <v>2478</v>
      </c>
      <c r="O121" s="567"/>
    </row>
    <row r="122" spans="1:15" ht="30">
      <c r="A122" s="659">
        <v>102</v>
      </c>
      <c r="B122" s="662">
        <v>167168</v>
      </c>
      <c r="C122" s="736" t="s">
        <v>772</v>
      </c>
      <c r="D122" s="659"/>
      <c r="E122" s="736" t="s">
        <v>46</v>
      </c>
      <c r="F122" s="737" t="s">
        <v>2469</v>
      </c>
      <c r="G122" s="738" t="s">
        <v>2209</v>
      </c>
      <c r="H122" s="739" t="e">
        <f>VLOOKUP(B122,#REF!, 27, FALSE)</f>
        <v>#REF!</v>
      </c>
      <c r="I122" s="738">
        <v>3713271.1799999899</v>
      </c>
      <c r="J122" s="738">
        <v>0</v>
      </c>
      <c r="K122" s="738">
        <v>106074.99000000005</v>
      </c>
      <c r="L122" s="740">
        <f t="shared" si="1"/>
        <v>3819346.1699999901</v>
      </c>
      <c r="M122" s="660" t="s">
        <v>2203</v>
      </c>
      <c r="N122" s="661" t="s">
        <v>2478</v>
      </c>
      <c r="O122" s="567"/>
    </row>
    <row r="123" spans="1:15" ht="30">
      <c r="A123" s="659">
        <v>103</v>
      </c>
      <c r="B123" s="662">
        <v>166904</v>
      </c>
      <c r="C123" s="736" t="s">
        <v>690</v>
      </c>
      <c r="D123" s="659"/>
      <c r="E123" s="736" t="s">
        <v>46</v>
      </c>
      <c r="F123" s="737" t="s">
        <v>2469</v>
      </c>
      <c r="G123" s="738" t="s">
        <v>2209</v>
      </c>
      <c r="H123" s="739" t="e">
        <f>VLOOKUP(B123,#REF!, 27, FALSE)</f>
        <v>#REF!</v>
      </c>
      <c r="I123" s="738">
        <v>1701248.6099999901</v>
      </c>
      <c r="J123" s="738">
        <v>0</v>
      </c>
      <c r="K123" s="738">
        <v>174713.68000000011</v>
      </c>
      <c r="L123" s="740">
        <f t="shared" si="1"/>
        <v>1875962.2899999903</v>
      </c>
      <c r="M123" s="660" t="s">
        <v>2203</v>
      </c>
      <c r="N123" s="661" t="s">
        <v>2478</v>
      </c>
      <c r="O123" s="567"/>
    </row>
    <row r="124" spans="1:15" ht="30">
      <c r="A124" s="659">
        <v>104</v>
      </c>
      <c r="B124" s="662">
        <v>166860</v>
      </c>
      <c r="C124" s="736" t="s">
        <v>681</v>
      </c>
      <c r="D124" s="659"/>
      <c r="E124" s="736" t="s">
        <v>46</v>
      </c>
      <c r="F124" s="737" t="s">
        <v>2469</v>
      </c>
      <c r="G124" s="738" t="s">
        <v>2209</v>
      </c>
      <c r="H124" s="739" t="e">
        <f>VLOOKUP(B124,#REF!, 27, FALSE)</f>
        <v>#REF!</v>
      </c>
      <c r="I124" s="738">
        <v>3529391.0899999901</v>
      </c>
      <c r="J124" s="738">
        <v>0</v>
      </c>
      <c r="K124" s="738">
        <v>55770.170000000049</v>
      </c>
      <c r="L124" s="740">
        <f t="shared" si="1"/>
        <v>3585161.25999999</v>
      </c>
      <c r="M124" s="660" t="s">
        <v>2203</v>
      </c>
      <c r="N124" s="661" t="s">
        <v>2478</v>
      </c>
      <c r="O124" s="567"/>
    </row>
    <row r="125" spans="1:15" ht="30">
      <c r="A125" s="659">
        <v>105</v>
      </c>
      <c r="B125" s="662">
        <v>166707</v>
      </c>
      <c r="C125" s="736" t="s">
        <v>1203</v>
      </c>
      <c r="D125" s="659"/>
      <c r="E125" s="736" t="s">
        <v>46</v>
      </c>
      <c r="F125" s="737" t="s">
        <v>2469</v>
      </c>
      <c r="G125" s="738" t="s">
        <v>2209</v>
      </c>
      <c r="H125" s="739" t="e">
        <f>VLOOKUP(B125,#REF!, 27, FALSE)</f>
        <v>#REF!</v>
      </c>
      <c r="I125" s="738">
        <v>2885457.37</v>
      </c>
      <c r="J125" s="738">
        <v>0</v>
      </c>
      <c r="K125" s="738">
        <v>668485.67999999842</v>
      </c>
      <c r="L125" s="740">
        <f t="shared" si="1"/>
        <v>3553943.0499999984</v>
      </c>
      <c r="M125" s="660" t="s">
        <v>2203</v>
      </c>
      <c r="N125" s="661" t="s">
        <v>2478</v>
      </c>
      <c r="O125" s="567"/>
    </row>
    <row r="126" spans="1:15">
      <c r="A126" s="659">
        <v>106</v>
      </c>
      <c r="B126" s="662">
        <v>730821</v>
      </c>
      <c r="C126" s="736" t="s">
        <v>1003</v>
      </c>
      <c r="D126" s="659"/>
      <c r="E126" s="736" t="s">
        <v>17437</v>
      </c>
      <c r="F126" s="737" t="s">
        <v>2469</v>
      </c>
      <c r="G126" s="738" t="s">
        <v>2209</v>
      </c>
      <c r="H126" s="739" t="e">
        <f>VLOOKUP(B126,#REF!, 27, FALSE)</f>
        <v>#REF!</v>
      </c>
      <c r="I126" s="738">
        <v>2015105.409999996</v>
      </c>
      <c r="J126" s="738">
        <v>167040.7236363636</v>
      </c>
      <c r="K126" s="738">
        <v>83429.020000000019</v>
      </c>
      <c r="L126" s="740">
        <f t="shared" si="1"/>
        <v>2265575.1536363596</v>
      </c>
      <c r="M126" s="660" t="s">
        <v>2203</v>
      </c>
      <c r="N126" s="661" t="s">
        <v>2478</v>
      </c>
      <c r="O126" s="567"/>
    </row>
    <row r="127" spans="1:15">
      <c r="A127" s="659">
        <v>107</v>
      </c>
      <c r="B127" s="662">
        <v>730824</v>
      </c>
      <c r="C127" s="736" t="s">
        <v>989</v>
      </c>
      <c r="D127" s="659"/>
      <c r="E127" s="736" t="s">
        <v>17437</v>
      </c>
      <c r="F127" s="737" t="s">
        <v>2469</v>
      </c>
      <c r="G127" s="738" t="s">
        <v>2209</v>
      </c>
      <c r="H127" s="739" t="e">
        <f>VLOOKUP(B127,#REF!, 27, FALSE)</f>
        <v>#REF!</v>
      </c>
      <c r="I127" s="738">
        <v>2432367.9599999953</v>
      </c>
      <c r="J127" s="738">
        <v>0</v>
      </c>
      <c r="K127" s="738">
        <v>32196.37</v>
      </c>
      <c r="L127" s="740">
        <f t="shared" si="1"/>
        <v>2464564.3299999954</v>
      </c>
      <c r="M127" s="660" t="s">
        <v>2203</v>
      </c>
      <c r="N127" s="661" t="s">
        <v>2478</v>
      </c>
      <c r="O127" s="567"/>
    </row>
    <row r="128" spans="1:15">
      <c r="A128" s="659">
        <v>108</v>
      </c>
      <c r="B128" s="662">
        <v>730513</v>
      </c>
      <c r="C128" s="736" t="s">
        <v>2079</v>
      </c>
      <c r="D128" s="659"/>
      <c r="E128" s="736" t="s">
        <v>17437</v>
      </c>
      <c r="F128" s="737" t="s">
        <v>2469</v>
      </c>
      <c r="G128" s="738" t="s">
        <v>2209</v>
      </c>
      <c r="H128" s="739" t="e">
        <f>VLOOKUP(B128,#REF!, 27, FALSE)</f>
        <v>#REF!</v>
      </c>
      <c r="I128" s="738">
        <v>823250.65999999898</v>
      </c>
      <c r="J128" s="738">
        <v>0</v>
      </c>
      <c r="K128" s="738">
        <v>4473.2499999999945</v>
      </c>
      <c r="L128" s="740">
        <f t="shared" si="1"/>
        <v>827723.90999999898</v>
      </c>
      <c r="M128" s="660" t="s">
        <v>2203</v>
      </c>
      <c r="N128" s="661" t="s">
        <v>2478</v>
      </c>
      <c r="O128" s="567"/>
    </row>
    <row r="129" spans="1:15">
      <c r="A129" s="659">
        <v>109</v>
      </c>
      <c r="B129" s="662">
        <v>730541</v>
      </c>
      <c r="C129" s="736" t="s">
        <v>994</v>
      </c>
      <c r="D129" s="659"/>
      <c r="E129" s="736" t="s">
        <v>17437</v>
      </c>
      <c r="F129" s="737" t="s">
        <v>2469</v>
      </c>
      <c r="G129" s="738" t="s">
        <v>2209</v>
      </c>
      <c r="H129" s="739" t="e">
        <f>VLOOKUP(B129,#REF!, 27, FALSE)</f>
        <v>#REF!</v>
      </c>
      <c r="I129" s="738">
        <v>2328548.5</v>
      </c>
      <c r="J129" s="738">
        <v>216619.93829744819</v>
      </c>
      <c r="K129" s="738">
        <v>78239.559999999896</v>
      </c>
      <c r="L129" s="740">
        <f t="shared" si="1"/>
        <v>2623407.9982974483</v>
      </c>
      <c r="M129" s="660" t="s">
        <v>2203</v>
      </c>
      <c r="N129" s="661" t="s">
        <v>2478</v>
      </c>
      <c r="O129" s="567"/>
    </row>
    <row r="130" spans="1:15" ht="45">
      <c r="A130" s="659">
        <v>110</v>
      </c>
      <c r="B130" s="662">
        <v>730586</v>
      </c>
      <c r="C130" s="736" t="s">
        <v>2679</v>
      </c>
      <c r="D130" s="659"/>
      <c r="E130" s="736" t="s">
        <v>17437</v>
      </c>
      <c r="F130" s="737" t="s">
        <v>2469</v>
      </c>
      <c r="G130" s="738" t="s">
        <v>2209</v>
      </c>
      <c r="H130" s="739" t="e">
        <f>VLOOKUP(B130,#REF!, 27, FALSE)</f>
        <v>#REF!</v>
      </c>
      <c r="I130" s="738">
        <v>2385628.0699999984</v>
      </c>
      <c r="J130" s="738">
        <v>20375.265454545457</v>
      </c>
      <c r="K130" s="738">
        <v>94994.919999999896</v>
      </c>
      <c r="L130" s="740">
        <f t="shared" si="1"/>
        <v>2500998.255454544</v>
      </c>
      <c r="M130" s="660" t="s">
        <v>2203</v>
      </c>
      <c r="N130" s="661" t="s">
        <v>2478</v>
      </c>
      <c r="O130" s="567"/>
    </row>
    <row r="131" spans="1:15">
      <c r="A131" s="659">
        <v>111</v>
      </c>
      <c r="B131" s="662">
        <v>730657</v>
      </c>
      <c r="C131" s="736" t="s">
        <v>936</v>
      </c>
      <c r="D131" s="659"/>
      <c r="E131" s="736" t="s">
        <v>46</v>
      </c>
      <c r="F131" s="737" t="s">
        <v>2469</v>
      </c>
      <c r="G131" s="738" t="s">
        <v>2203</v>
      </c>
      <c r="H131" s="739"/>
      <c r="I131" s="738">
        <v>9142055.5800000001</v>
      </c>
      <c r="J131" s="738">
        <v>0</v>
      </c>
      <c r="K131" s="738">
        <v>110975.61999999968</v>
      </c>
      <c r="L131" s="740">
        <f t="shared" si="1"/>
        <v>9253031.1999999993</v>
      </c>
      <c r="M131" s="660" t="s">
        <v>2203</v>
      </c>
      <c r="N131" s="661" t="s">
        <v>2478</v>
      </c>
      <c r="O131" s="567"/>
    </row>
    <row r="132" spans="1:15" ht="30">
      <c r="A132" s="659">
        <v>112</v>
      </c>
      <c r="B132" s="662">
        <v>738667</v>
      </c>
      <c r="C132" s="736" t="s">
        <v>865</v>
      </c>
      <c r="D132" s="659"/>
      <c r="E132" s="736" t="s">
        <v>16405</v>
      </c>
      <c r="F132" s="737" t="s">
        <v>2469</v>
      </c>
      <c r="G132" s="738" t="s">
        <v>2209</v>
      </c>
      <c r="H132" s="739" t="e">
        <f>VLOOKUP(B132,#REF!, 27, FALSE)</f>
        <v>#REF!</v>
      </c>
      <c r="I132" s="738">
        <v>377477.03999999899</v>
      </c>
      <c r="J132" s="738">
        <v>0</v>
      </c>
      <c r="K132" s="738">
        <v>9701.7300000000159</v>
      </c>
      <c r="L132" s="740">
        <f t="shared" si="1"/>
        <v>387178.76999999903</v>
      </c>
      <c r="M132" s="660" t="s">
        <v>2203</v>
      </c>
      <c r="N132" s="661" t="s">
        <v>2478</v>
      </c>
      <c r="O132" s="567"/>
    </row>
    <row r="133" spans="1:15" ht="30">
      <c r="A133" s="659">
        <v>113</v>
      </c>
      <c r="B133" s="662">
        <v>738674</v>
      </c>
      <c r="C133" s="736" t="s">
        <v>874</v>
      </c>
      <c r="D133" s="659"/>
      <c r="E133" s="736" t="s">
        <v>16405</v>
      </c>
      <c r="F133" s="737" t="s">
        <v>2469</v>
      </c>
      <c r="G133" s="738" t="s">
        <v>2209</v>
      </c>
      <c r="H133" s="739" t="e">
        <f>VLOOKUP(B133,#REF!, 27, FALSE)</f>
        <v>#REF!</v>
      </c>
      <c r="I133" s="738">
        <v>137975.62</v>
      </c>
      <c r="J133" s="738">
        <v>11119.08</v>
      </c>
      <c r="K133" s="738">
        <v>11329.659999999996</v>
      </c>
      <c r="L133" s="740">
        <f t="shared" si="1"/>
        <v>160424.35999999999</v>
      </c>
      <c r="M133" s="660" t="s">
        <v>2203</v>
      </c>
      <c r="N133" s="661" t="s">
        <v>2478</v>
      </c>
      <c r="O133" s="567"/>
    </row>
    <row r="134" spans="1:15" ht="30">
      <c r="A134" s="659">
        <v>114</v>
      </c>
      <c r="B134" s="662">
        <v>738692</v>
      </c>
      <c r="C134" s="736" t="s">
        <v>881</v>
      </c>
      <c r="D134" s="659"/>
      <c r="E134" s="736" t="s">
        <v>16405</v>
      </c>
      <c r="F134" s="737" t="s">
        <v>2469</v>
      </c>
      <c r="G134" s="738" t="s">
        <v>2203</v>
      </c>
      <c r="H134" s="739"/>
      <c r="I134" s="738">
        <v>57166.280000000101</v>
      </c>
      <c r="J134" s="738">
        <v>0</v>
      </c>
      <c r="K134" s="738">
        <v>9719.0199999999895</v>
      </c>
      <c r="L134" s="740">
        <f t="shared" ref="L134:L197" si="2">I134+J134+K134</f>
        <v>66885.30000000009</v>
      </c>
      <c r="M134" s="660" t="s">
        <v>2203</v>
      </c>
      <c r="N134" s="661" t="s">
        <v>2478</v>
      </c>
      <c r="O134" s="567"/>
    </row>
    <row r="135" spans="1:15">
      <c r="A135" s="659">
        <v>115</v>
      </c>
      <c r="B135" s="662">
        <v>734393</v>
      </c>
      <c r="C135" s="736" t="s">
        <v>1118</v>
      </c>
      <c r="D135" s="659"/>
      <c r="E135" s="736" t="s">
        <v>16250</v>
      </c>
      <c r="F135" s="737" t="s">
        <v>2469</v>
      </c>
      <c r="G135" s="738" t="s">
        <v>2209</v>
      </c>
      <c r="H135" s="739" t="e">
        <f>VLOOKUP(B135,#REF!, 27, FALSE)</f>
        <v>#REF!</v>
      </c>
      <c r="I135" s="738">
        <v>364960.58999999898</v>
      </c>
      <c r="J135" s="738">
        <v>0</v>
      </c>
      <c r="K135" s="738">
        <v>3471.55</v>
      </c>
      <c r="L135" s="740">
        <f t="shared" si="2"/>
        <v>368432.13999999897</v>
      </c>
      <c r="M135" s="660" t="s">
        <v>2203</v>
      </c>
      <c r="N135" s="661" t="s">
        <v>2478</v>
      </c>
      <c r="O135" s="567"/>
    </row>
    <row r="136" spans="1:15">
      <c r="A136" s="659">
        <v>116</v>
      </c>
      <c r="B136" s="662">
        <v>734396</v>
      </c>
      <c r="C136" s="736" t="s">
        <v>1117</v>
      </c>
      <c r="D136" s="659"/>
      <c r="E136" s="736" t="s">
        <v>16250</v>
      </c>
      <c r="F136" s="737" t="s">
        <v>2469</v>
      </c>
      <c r="G136" s="738" t="s">
        <v>2209</v>
      </c>
      <c r="H136" s="739" t="e">
        <f>VLOOKUP(B136,#REF!, 27, FALSE)</f>
        <v>#REF!</v>
      </c>
      <c r="I136" s="738">
        <v>270658.299999999</v>
      </c>
      <c r="J136" s="738">
        <v>0</v>
      </c>
      <c r="K136" s="738">
        <v>8748.7000000000153</v>
      </c>
      <c r="L136" s="740">
        <f t="shared" si="2"/>
        <v>279406.99999999901</v>
      </c>
      <c r="M136" s="660" t="s">
        <v>2203</v>
      </c>
      <c r="N136" s="661" t="s">
        <v>2478</v>
      </c>
      <c r="O136" s="567"/>
    </row>
    <row r="137" spans="1:15">
      <c r="A137" s="659">
        <v>117</v>
      </c>
      <c r="B137" s="662">
        <v>735483</v>
      </c>
      <c r="C137" s="736" t="s">
        <v>742</v>
      </c>
      <c r="D137" s="659"/>
      <c r="E137" s="736" t="s">
        <v>16250</v>
      </c>
      <c r="F137" s="737" t="s">
        <v>2469</v>
      </c>
      <c r="G137" s="738" t="s">
        <v>2203</v>
      </c>
      <c r="H137" s="739"/>
      <c r="I137" s="738">
        <v>253410.269999999</v>
      </c>
      <c r="J137" s="738">
        <v>0</v>
      </c>
      <c r="K137" s="738">
        <v>11658.83999999998</v>
      </c>
      <c r="L137" s="740">
        <f t="shared" si="2"/>
        <v>265069.109999999</v>
      </c>
      <c r="M137" s="660" t="s">
        <v>2203</v>
      </c>
      <c r="N137" s="661" t="s">
        <v>2478</v>
      </c>
      <c r="O137" s="567"/>
    </row>
    <row r="138" spans="1:15">
      <c r="A138" s="659">
        <v>118</v>
      </c>
      <c r="B138" s="662">
        <v>734760</v>
      </c>
      <c r="C138" s="736" t="s">
        <v>853</v>
      </c>
      <c r="D138" s="659"/>
      <c r="E138" s="736" t="s">
        <v>16250</v>
      </c>
      <c r="F138" s="737" t="s">
        <v>2469</v>
      </c>
      <c r="G138" s="738" t="s">
        <v>2209</v>
      </c>
      <c r="H138" s="739" t="e">
        <f>VLOOKUP(B138,#REF!, 27, FALSE)</f>
        <v>#REF!</v>
      </c>
      <c r="I138" s="738">
        <v>691037.11</v>
      </c>
      <c r="J138" s="738">
        <v>0</v>
      </c>
      <c r="K138" s="738">
        <v>9952.9399999999714</v>
      </c>
      <c r="L138" s="740">
        <f t="shared" si="2"/>
        <v>700990.04999999993</v>
      </c>
      <c r="M138" s="660" t="s">
        <v>2203</v>
      </c>
      <c r="N138" s="661" t="s">
        <v>2478</v>
      </c>
      <c r="O138" s="567"/>
    </row>
    <row r="139" spans="1:15">
      <c r="A139" s="659">
        <v>119</v>
      </c>
      <c r="B139" s="662">
        <v>735360</v>
      </c>
      <c r="C139" s="736" t="s">
        <v>910</v>
      </c>
      <c r="D139" s="659"/>
      <c r="E139" s="736" t="s">
        <v>16250</v>
      </c>
      <c r="F139" s="737" t="s">
        <v>2469</v>
      </c>
      <c r="G139" s="738" t="s">
        <v>2209</v>
      </c>
      <c r="H139" s="739" t="e">
        <f>VLOOKUP(B139,#REF!, 27, FALSE)</f>
        <v>#REF!</v>
      </c>
      <c r="I139" s="738">
        <v>671635.88</v>
      </c>
      <c r="J139" s="738">
        <v>0</v>
      </c>
      <c r="K139" s="738">
        <v>262763.15999999997</v>
      </c>
      <c r="L139" s="740">
        <f t="shared" si="2"/>
        <v>934399.04</v>
      </c>
      <c r="M139" s="660" t="s">
        <v>2203</v>
      </c>
      <c r="N139" s="661" t="s">
        <v>2478</v>
      </c>
      <c r="O139" s="567"/>
    </row>
    <row r="140" spans="1:15">
      <c r="A140" s="659">
        <v>120</v>
      </c>
      <c r="B140" s="662">
        <v>734728</v>
      </c>
      <c r="C140" s="736" t="s">
        <v>854</v>
      </c>
      <c r="D140" s="659"/>
      <c r="E140" s="736" t="s">
        <v>16250</v>
      </c>
      <c r="F140" s="737" t="s">
        <v>2469</v>
      </c>
      <c r="G140" s="738" t="s">
        <v>2209</v>
      </c>
      <c r="H140" s="739" t="e">
        <f>VLOOKUP(B140,#REF!, 27, FALSE)</f>
        <v>#REF!</v>
      </c>
      <c r="I140" s="738">
        <v>572254.77</v>
      </c>
      <c r="J140" s="738">
        <v>0</v>
      </c>
      <c r="K140" s="738">
        <v>3733</v>
      </c>
      <c r="L140" s="740">
        <f t="shared" si="2"/>
        <v>575987.77</v>
      </c>
      <c r="M140" s="660" t="s">
        <v>2203</v>
      </c>
      <c r="N140" s="661" t="s">
        <v>2478</v>
      </c>
      <c r="O140" s="567"/>
    </row>
    <row r="141" spans="1:15">
      <c r="A141" s="659">
        <v>121</v>
      </c>
      <c r="B141" s="662">
        <v>735357</v>
      </c>
      <c r="C141" s="736" t="s">
        <v>911</v>
      </c>
      <c r="D141" s="659"/>
      <c r="E141" s="736" t="s">
        <v>16250</v>
      </c>
      <c r="F141" s="737" t="s">
        <v>2469</v>
      </c>
      <c r="G141" s="738" t="s">
        <v>2209</v>
      </c>
      <c r="H141" s="739" t="e">
        <f>VLOOKUP(B141,#REF!, 27, FALSE)</f>
        <v>#REF!</v>
      </c>
      <c r="I141" s="738">
        <v>328248.21999999997</v>
      </c>
      <c r="J141" s="738">
        <v>0</v>
      </c>
      <c r="K141" s="738">
        <v>2071.7100000000155</v>
      </c>
      <c r="L141" s="740">
        <f t="shared" si="2"/>
        <v>330319.93</v>
      </c>
      <c r="M141" s="660" t="s">
        <v>2203</v>
      </c>
      <c r="N141" s="661" t="s">
        <v>2478</v>
      </c>
      <c r="O141" s="567"/>
    </row>
    <row r="142" spans="1:15">
      <c r="A142" s="659">
        <v>122</v>
      </c>
      <c r="B142" s="662">
        <v>734928</v>
      </c>
      <c r="C142" s="736" t="s">
        <v>959</v>
      </c>
      <c r="D142" s="659"/>
      <c r="E142" s="736" t="s">
        <v>16250</v>
      </c>
      <c r="F142" s="737" t="s">
        <v>2469</v>
      </c>
      <c r="G142" s="738" t="s">
        <v>2203</v>
      </c>
      <c r="H142" s="739"/>
      <c r="I142" s="738">
        <v>314304.65999999997</v>
      </c>
      <c r="J142" s="738">
        <v>0</v>
      </c>
      <c r="K142" s="738">
        <v>10808.57</v>
      </c>
      <c r="L142" s="740">
        <f t="shared" si="2"/>
        <v>325113.23</v>
      </c>
      <c r="M142" s="660" t="s">
        <v>2203</v>
      </c>
      <c r="N142" s="661" t="s">
        <v>2478</v>
      </c>
      <c r="O142" s="567"/>
    </row>
    <row r="143" spans="1:15">
      <c r="A143" s="659">
        <v>123</v>
      </c>
      <c r="B143" s="662">
        <v>734927</v>
      </c>
      <c r="C143" s="736" t="s">
        <v>960</v>
      </c>
      <c r="D143" s="659"/>
      <c r="E143" s="736" t="s">
        <v>16250</v>
      </c>
      <c r="F143" s="737" t="s">
        <v>2469</v>
      </c>
      <c r="G143" s="738" t="s">
        <v>2209</v>
      </c>
      <c r="H143" s="739" t="e">
        <f>VLOOKUP(B143,#REF!, 27, FALSE)</f>
        <v>#REF!</v>
      </c>
      <c r="I143" s="738">
        <v>304601.84000000003</v>
      </c>
      <c r="J143" s="738">
        <v>0</v>
      </c>
      <c r="K143" s="738">
        <v>2371.6600000000144</v>
      </c>
      <c r="L143" s="740">
        <f t="shared" si="2"/>
        <v>306973.50000000006</v>
      </c>
      <c r="M143" s="660" t="s">
        <v>2203</v>
      </c>
      <c r="N143" s="661" t="s">
        <v>2478</v>
      </c>
      <c r="O143" s="567"/>
    </row>
    <row r="144" spans="1:15">
      <c r="A144" s="659">
        <v>124</v>
      </c>
      <c r="B144" s="662">
        <v>735487</v>
      </c>
      <c r="C144" s="736" t="s">
        <v>963</v>
      </c>
      <c r="D144" s="659"/>
      <c r="E144" s="736" t="s">
        <v>16250</v>
      </c>
      <c r="F144" s="737" t="s">
        <v>2469</v>
      </c>
      <c r="G144" s="738" t="s">
        <v>2209</v>
      </c>
      <c r="H144" s="739" t="e">
        <f>VLOOKUP(B144,#REF!, 27, FALSE)</f>
        <v>#REF!</v>
      </c>
      <c r="I144" s="738">
        <v>273446.15999999997</v>
      </c>
      <c r="J144" s="738">
        <v>0</v>
      </c>
      <c r="K144" s="738">
        <v>8558.920000000011</v>
      </c>
      <c r="L144" s="740">
        <f t="shared" si="2"/>
        <v>282005.07999999996</v>
      </c>
      <c r="M144" s="660" t="s">
        <v>2203</v>
      </c>
      <c r="N144" s="661" t="s">
        <v>2478</v>
      </c>
      <c r="O144" s="567"/>
    </row>
    <row r="145" spans="1:15">
      <c r="A145" s="659">
        <v>125</v>
      </c>
      <c r="B145" s="662">
        <v>734791</v>
      </c>
      <c r="C145" s="736" t="s">
        <v>977</v>
      </c>
      <c r="D145" s="659"/>
      <c r="E145" s="736" t="s">
        <v>16250</v>
      </c>
      <c r="F145" s="737" t="s">
        <v>2469</v>
      </c>
      <c r="G145" s="738" t="s">
        <v>2209</v>
      </c>
      <c r="H145" s="739" t="e">
        <f>VLOOKUP(B145,#REF!, 27, FALSE)</f>
        <v>#REF!</v>
      </c>
      <c r="I145" s="738">
        <v>424480.21999999898</v>
      </c>
      <c r="J145" s="738">
        <v>0</v>
      </c>
      <c r="K145" s="738">
        <v>7121.2399999999807</v>
      </c>
      <c r="L145" s="740">
        <f t="shared" si="2"/>
        <v>431601.45999999897</v>
      </c>
      <c r="M145" s="660" t="s">
        <v>2203</v>
      </c>
      <c r="N145" s="661" t="s">
        <v>2478</v>
      </c>
      <c r="O145" s="567"/>
    </row>
    <row r="146" spans="1:15">
      <c r="A146" s="659">
        <v>126</v>
      </c>
      <c r="B146" s="662">
        <v>735493</v>
      </c>
      <c r="C146" s="736" t="s">
        <v>964</v>
      </c>
      <c r="D146" s="659"/>
      <c r="E146" s="736" t="s">
        <v>16250</v>
      </c>
      <c r="F146" s="737" t="s">
        <v>2469</v>
      </c>
      <c r="G146" s="738" t="s">
        <v>2209</v>
      </c>
      <c r="H146" s="739" t="e">
        <f>VLOOKUP(B146,#REF!, 27, FALSE)</f>
        <v>#REF!</v>
      </c>
      <c r="I146" s="738">
        <v>321233.50999999902</v>
      </c>
      <c r="J146" s="738">
        <v>0</v>
      </c>
      <c r="K146" s="738">
        <v>3596.9399999999855</v>
      </c>
      <c r="L146" s="740">
        <f t="shared" si="2"/>
        <v>324830.44999999902</v>
      </c>
      <c r="M146" s="660" t="s">
        <v>2203</v>
      </c>
      <c r="N146" s="661" t="s">
        <v>2478</v>
      </c>
      <c r="O146" s="567"/>
    </row>
    <row r="147" spans="1:15">
      <c r="A147" s="659">
        <v>127</v>
      </c>
      <c r="B147" s="662">
        <v>734789</v>
      </c>
      <c r="C147" s="736" t="s">
        <v>976</v>
      </c>
      <c r="D147" s="659"/>
      <c r="E147" s="736" t="s">
        <v>16250</v>
      </c>
      <c r="F147" s="737" t="s">
        <v>2469</v>
      </c>
      <c r="G147" s="738" t="s">
        <v>2209</v>
      </c>
      <c r="H147" s="739" t="e">
        <f>VLOOKUP(B147,#REF!, 27, FALSE)</f>
        <v>#REF!</v>
      </c>
      <c r="I147" s="738">
        <v>277617.77</v>
      </c>
      <c r="J147" s="738">
        <v>0</v>
      </c>
      <c r="K147" s="738">
        <v>7596.9399999999932</v>
      </c>
      <c r="L147" s="740">
        <f t="shared" si="2"/>
        <v>285214.71000000002</v>
      </c>
      <c r="M147" s="660" t="s">
        <v>2203</v>
      </c>
      <c r="N147" s="661" t="s">
        <v>2478</v>
      </c>
      <c r="O147" s="567"/>
    </row>
    <row r="148" spans="1:15">
      <c r="A148" s="659">
        <v>128</v>
      </c>
      <c r="B148" s="662">
        <v>735496</v>
      </c>
      <c r="C148" s="736" t="s">
        <v>1101</v>
      </c>
      <c r="D148" s="659"/>
      <c r="E148" s="736" t="s">
        <v>16250</v>
      </c>
      <c r="F148" s="737" t="s">
        <v>2469</v>
      </c>
      <c r="G148" s="738" t="s">
        <v>2209</v>
      </c>
      <c r="H148" s="739" t="e">
        <f>VLOOKUP(B148,#REF!, 27, FALSE)</f>
        <v>#REF!</v>
      </c>
      <c r="I148" s="738">
        <v>668286.36</v>
      </c>
      <c r="J148" s="738">
        <v>0</v>
      </c>
      <c r="K148" s="738">
        <v>16505.219999999928</v>
      </c>
      <c r="L148" s="740">
        <f t="shared" si="2"/>
        <v>684791.58</v>
      </c>
      <c r="M148" s="660" t="s">
        <v>2203</v>
      </c>
      <c r="N148" s="661" t="s">
        <v>2478</v>
      </c>
      <c r="O148" s="567"/>
    </row>
    <row r="149" spans="1:15">
      <c r="A149" s="659">
        <v>129</v>
      </c>
      <c r="B149" s="662">
        <v>735499</v>
      </c>
      <c r="C149" s="736" t="s">
        <v>971</v>
      </c>
      <c r="D149" s="659"/>
      <c r="E149" s="736" t="s">
        <v>16250</v>
      </c>
      <c r="F149" s="737" t="s">
        <v>2469</v>
      </c>
      <c r="G149" s="738" t="s">
        <v>2203</v>
      </c>
      <c r="H149" s="739"/>
      <c r="I149" s="738">
        <v>358119.52999999898</v>
      </c>
      <c r="J149" s="738">
        <v>0</v>
      </c>
      <c r="K149" s="738">
        <v>17166.899999999998</v>
      </c>
      <c r="L149" s="740">
        <f t="shared" si="2"/>
        <v>375286.429999999</v>
      </c>
      <c r="M149" s="660" t="s">
        <v>2203</v>
      </c>
      <c r="N149" s="661" t="s">
        <v>2478</v>
      </c>
      <c r="O149" s="567"/>
    </row>
    <row r="150" spans="1:15">
      <c r="A150" s="659">
        <v>130</v>
      </c>
      <c r="B150" s="662">
        <v>735665</v>
      </c>
      <c r="C150" s="736" t="s">
        <v>1102</v>
      </c>
      <c r="D150" s="659"/>
      <c r="E150" s="736" t="s">
        <v>16250</v>
      </c>
      <c r="F150" s="737" t="s">
        <v>2469</v>
      </c>
      <c r="G150" s="738" t="s">
        <v>2209</v>
      </c>
      <c r="H150" s="739" t="e">
        <f>VLOOKUP(B150,#REF!, 27, FALSE)</f>
        <v>#REF!</v>
      </c>
      <c r="I150" s="738">
        <v>789946.93</v>
      </c>
      <c r="J150" s="738">
        <v>0</v>
      </c>
      <c r="K150" s="738">
        <v>5475.8199999999706</v>
      </c>
      <c r="L150" s="740">
        <f t="shared" si="2"/>
        <v>795422.75</v>
      </c>
      <c r="M150" s="660" t="s">
        <v>2203</v>
      </c>
      <c r="N150" s="661" t="s">
        <v>2478</v>
      </c>
      <c r="O150" s="567"/>
    </row>
    <row r="151" spans="1:15">
      <c r="A151" s="659">
        <v>131</v>
      </c>
      <c r="B151" s="662">
        <v>735672</v>
      </c>
      <c r="C151" s="736" t="s">
        <v>1113</v>
      </c>
      <c r="D151" s="659"/>
      <c r="E151" s="736" t="s">
        <v>16250</v>
      </c>
      <c r="F151" s="737" t="s">
        <v>2469</v>
      </c>
      <c r="G151" s="738" t="s">
        <v>2209</v>
      </c>
      <c r="H151" s="739" t="e">
        <f>VLOOKUP(B151,#REF!, 27, FALSE)</f>
        <v>#REF!</v>
      </c>
      <c r="I151" s="738">
        <v>746347.25999999896</v>
      </c>
      <c r="J151" s="738">
        <v>0</v>
      </c>
      <c r="K151" s="738">
        <v>6288.0599999999868</v>
      </c>
      <c r="L151" s="740">
        <f t="shared" si="2"/>
        <v>752635.3199999989</v>
      </c>
      <c r="M151" s="660" t="s">
        <v>2203</v>
      </c>
      <c r="N151" s="661" t="s">
        <v>2478</v>
      </c>
      <c r="O151" s="567"/>
    </row>
    <row r="152" spans="1:15">
      <c r="A152" s="659">
        <v>132</v>
      </c>
      <c r="B152" s="662">
        <v>735677</v>
      </c>
      <c r="C152" s="736" t="s">
        <v>972</v>
      </c>
      <c r="D152" s="659"/>
      <c r="E152" s="736" t="s">
        <v>16250</v>
      </c>
      <c r="F152" s="737" t="s">
        <v>2469</v>
      </c>
      <c r="G152" s="738" t="s">
        <v>2209</v>
      </c>
      <c r="H152" s="739" t="e">
        <f>VLOOKUP(B152,#REF!, 27, FALSE)</f>
        <v>#REF!</v>
      </c>
      <c r="I152" s="738">
        <v>348065.74999999901</v>
      </c>
      <c r="J152" s="738">
        <v>0</v>
      </c>
      <c r="K152" s="738">
        <v>36726.090000000004</v>
      </c>
      <c r="L152" s="740">
        <f t="shared" si="2"/>
        <v>384791.83999999904</v>
      </c>
      <c r="M152" s="660" t="s">
        <v>2203</v>
      </c>
      <c r="N152" s="661" t="s">
        <v>2478</v>
      </c>
      <c r="O152" s="567"/>
    </row>
    <row r="153" spans="1:15">
      <c r="A153" s="659">
        <v>133</v>
      </c>
      <c r="B153" s="662">
        <v>735940</v>
      </c>
      <c r="C153" s="736" t="s">
        <v>743</v>
      </c>
      <c r="D153" s="659"/>
      <c r="E153" s="736" t="s">
        <v>16250</v>
      </c>
      <c r="F153" s="737" t="s">
        <v>2469</v>
      </c>
      <c r="G153" s="738" t="s">
        <v>2209</v>
      </c>
      <c r="H153" s="739" t="e">
        <f>VLOOKUP(B153,#REF!, 27, FALSE)</f>
        <v>#REF!</v>
      </c>
      <c r="I153" s="738">
        <v>304376.41999999899</v>
      </c>
      <c r="J153" s="738">
        <v>0</v>
      </c>
      <c r="K153" s="738">
        <v>9074.6900000000132</v>
      </c>
      <c r="L153" s="740">
        <f t="shared" si="2"/>
        <v>313451.109999999</v>
      </c>
      <c r="M153" s="660" t="s">
        <v>2203</v>
      </c>
      <c r="N153" s="661" t="s">
        <v>2478</v>
      </c>
      <c r="O153" s="567"/>
    </row>
    <row r="154" spans="1:15">
      <c r="A154" s="659">
        <v>134</v>
      </c>
      <c r="B154" s="662">
        <v>735952</v>
      </c>
      <c r="C154" s="736" t="s">
        <v>750</v>
      </c>
      <c r="D154" s="659"/>
      <c r="E154" s="736" t="s">
        <v>16250</v>
      </c>
      <c r="F154" s="737" t="s">
        <v>2469</v>
      </c>
      <c r="G154" s="738" t="s">
        <v>2209</v>
      </c>
      <c r="H154" s="739" t="e">
        <f>VLOOKUP(B154,#REF!, 27, FALSE)</f>
        <v>#REF!</v>
      </c>
      <c r="I154" s="738">
        <v>357078.1</v>
      </c>
      <c r="J154" s="738">
        <v>0</v>
      </c>
      <c r="K154" s="738">
        <v>12507.410000000007</v>
      </c>
      <c r="L154" s="740">
        <f t="shared" si="2"/>
        <v>369585.51</v>
      </c>
      <c r="M154" s="660" t="s">
        <v>2203</v>
      </c>
      <c r="N154" s="661" t="s">
        <v>2478</v>
      </c>
      <c r="O154" s="567"/>
    </row>
    <row r="155" spans="1:15">
      <c r="A155" s="659">
        <v>135</v>
      </c>
      <c r="B155" s="662">
        <v>735954</v>
      </c>
      <c r="C155" s="736" t="s">
        <v>751</v>
      </c>
      <c r="D155" s="659"/>
      <c r="E155" s="736" t="s">
        <v>16250</v>
      </c>
      <c r="F155" s="737" t="s">
        <v>2469</v>
      </c>
      <c r="G155" s="738" t="s">
        <v>2209</v>
      </c>
      <c r="H155" s="739" t="e">
        <f>VLOOKUP(B155,#REF!, 27, FALSE)</f>
        <v>#REF!</v>
      </c>
      <c r="I155" s="738">
        <v>244352.22999999899</v>
      </c>
      <c r="J155" s="738">
        <v>0</v>
      </c>
      <c r="K155" s="738">
        <v>6105.949999999998</v>
      </c>
      <c r="L155" s="740">
        <f t="shared" si="2"/>
        <v>250458.179999999</v>
      </c>
      <c r="M155" s="660" t="s">
        <v>2203</v>
      </c>
      <c r="N155" s="661" t="s">
        <v>2478</v>
      </c>
      <c r="O155" s="567"/>
    </row>
    <row r="156" spans="1:15">
      <c r="A156" s="659">
        <v>136</v>
      </c>
      <c r="B156" s="662">
        <v>735959</v>
      </c>
      <c r="C156" s="736" t="s">
        <v>774</v>
      </c>
      <c r="D156" s="659"/>
      <c r="E156" s="736" t="s">
        <v>16250</v>
      </c>
      <c r="F156" s="737" t="s">
        <v>2469</v>
      </c>
      <c r="G156" s="738" t="s">
        <v>2203</v>
      </c>
      <c r="H156" s="739"/>
      <c r="I156" s="738">
        <v>286913.59000000003</v>
      </c>
      <c r="J156" s="738">
        <v>0</v>
      </c>
      <c r="K156" s="738">
        <v>13577.419999999986</v>
      </c>
      <c r="L156" s="740">
        <f t="shared" si="2"/>
        <v>300491.01</v>
      </c>
      <c r="M156" s="660" t="s">
        <v>2203</v>
      </c>
      <c r="N156" s="661" t="s">
        <v>2478</v>
      </c>
      <c r="O156" s="567"/>
    </row>
    <row r="157" spans="1:15">
      <c r="A157" s="659">
        <v>137</v>
      </c>
      <c r="B157" s="662">
        <v>735960</v>
      </c>
      <c r="C157" s="736" t="s">
        <v>775</v>
      </c>
      <c r="D157" s="659"/>
      <c r="E157" s="736" t="s">
        <v>16250</v>
      </c>
      <c r="F157" s="737" t="s">
        <v>2469</v>
      </c>
      <c r="G157" s="738" t="s">
        <v>2209</v>
      </c>
      <c r="H157" s="739" t="e">
        <f>VLOOKUP(B157,#REF!, 27, FALSE)</f>
        <v>#REF!</v>
      </c>
      <c r="I157" s="738">
        <v>305288.21000000002</v>
      </c>
      <c r="J157" s="738">
        <v>0</v>
      </c>
      <c r="K157" s="738">
        <v>6496.3200000000006</v>
      </c>
      <c r="L157" s="740">
        <f t="shared" si="2"/>
        <v>311784.53000000003</v>
      </c>
      <c r="M157" s="660" t="s">
        <v>2203</v>
      </c>
      <c r="N157" s="661" t="s">
        <v>2478</v>
      </c>
      <c r="O157" s="567"/>
    </row>
    <row r="158" spans="1:15">
      <c r="A158" s="659">
        <v>138</v>
      </c>
      <c r="B158" s="662">
        <v>737699</v>
      </c>
      <c r="C158" s="736" t="s">
        <v>777</v>
      </c>
      <c r="D158" s="659"/>
      <c r="E158" s="736" t="s">
        <v>16250</v>
      </c>
      <c r="F158" s="737" t="s">
        <v>2469</v>
      </c>
      <c r="G158" s="738" t="s">
        <v>2203</v>
      </c>
      <c r="H158" s="739"/>
      <c r="I158" s="738">
        <v>213368.239999999</v>
      </c>
      <c r="J158" s="738">
        <v>0</v>
      </c>
      <c r="K158" s="738">
        <v>7769.1099999999851</v>
      </c>
      <c r="L158" s="740">
        <f t="shared" si="2"/>
        <v>221137.34999999899</v>
      </c>
      <c r="M158" s="660" t="s">
        <v>2203</v>
      </c>
      <c r="N158" s="661" t="s">
        <v>2478</v>
      </c>
      <c r="O158" s="567"/>
    </row>
    <row r="159" spans="1:15">
      <c r="A159" s="659">
        <v>139</v>
      </c>
      <c r="B159" s="662">
        <v>737707</v>
      </c>
      <c r="C159" s="736" t="s">
        <v>778</v>
      </c>
      <c r="D159" s="659"/>
      <c r="E159" s="736" t="s">
        <v>16250</v>
      </c>
      <c r="F159" s="737" t="s">
        <v>2469</v>
      </c>
      <c r="G159" s="738" t="s">
        <v>2209</v>
      </c>
      <c r="H159" s="739" t="e">
        <f>VLOOKUP(B159,#REF!, 27, FALSE)</f>
        <v>#REF!</v>
      </c>
      <c r="I159" s="738">
        <v>350733.15</v>
      </c>
      <c r="J159" s="738">
        <v>0</v>
      </c>
      <c r="K159" s="738">
        <v>13839.459999999979</v>
      </c>
      <c r="L159" s="740">
        <f t="shared" si="2"/>
        <v>364572.61</v>
      </c>
      <c r="M159" s="660" t="s">
        <v>2203</v>
      </c>
      <c r="N159" s="661" t="s">
        <v>2478</v>
      </c>
      <c r="O159" s="567"/>
    </row>
    <row r="160" spans="1:15">
      <c r="A160" s="659">
        <v>140</v>
      </c>
      <c r="B160" s="662">
        <v>737712</v>
      </c>
      <c r="C160" s="736" t="s">
        <v>805</v>
      </c>
      <c r="D160" s="659"/>
      <c r="E160" s="736" t="s">
        <v>16250</v>
      </c>
      <c r="F160" s="737" t="s">
        <v>2469</v>
      </c>
      <c r="G160" s="738" t="s">
        <v>2209</v>
      </c>
      <c r="H160" s="739" t="e">
        <f>VLOOKUP(B160,#REF!, 27, FALSE)</f>
        <v>#REF!</v>
      </c>
      <c r="I160" s="738">
        <v>1098114.69</v>
      </c>
      <c r="J160" s="738">
        <v>0</v>
      </c>
      <c r="K160" s="738">
        <v>5171.8399999999801</v>
      </c>
      <c r="L160" s="740">
        <f t="shared" si="2"/>
        <v>1103286.53</v>
      </c>
      <c r="M160" s="660" t="s">
        <v>2203</v>
      </c>
      <c r="N160" s="661" t="s">
        <v>2478</v>
      </c>
      <c r="O160" s="567"/>
    </row>
    <row r="161" spans="1:15">
      <c r="A161" s="659">
        <v>141</v>
      </c>
      <c r="B161" s="662">
        <v>737798</v>
      </c>
      <c r="C161" s="736" t="s">
        <v>817</v>
      </c>
      <c r="D161" s="659"/>
      <c r="E161" s="736" t="s">
        <v>16250</v>
      </c>
      <c r="F161" s="737" t="s">
        <v>2469</v>
      </c>
      <c r="G161" s="738" t="s">
        <v>2209</v>
      </c>
      <c r="H161" s="739" t="e">
        <f>VLOOKUP(B161,#REF!, 27, FALSE)</f>
        <v>#REF!</v>
      </c>
      <c r="I161" s="738">
        <v>230006.04</v>
      </c>
      <c r="J161" s="738">
        <v>0</v>
      </c>
      <c r="K161" s="738">
        <v>9087.6099999999933</v>
      </c>
      <c r="L161" s="740">
        <f t="shared" si="2"/>
        <v>239093.65</v>
      </c>
      <c r="M161" s="660" t="s">
        <v>2203</v>
      </c>
      <c r="N161" s="661" t="s">
        <v>2478</v>
      </c>
      <c r="O161" s="567"/>
    </row>
    <row r="162" spans="1:15">
      <c r="A162" s="659">
        <v>142</v>
      </c>
      <c r="B162" s="662">
        <v>737804</v>
      </c>
      <c r="C162" s="736" t="s">
        <v>818</v>
      </c>
      <c r="D162" s="659"/>
      <c r="E162" s="736" t="s">
        <v>16250</v>
      </c>
      <c r="F162" s="737" t="s">
        <v>2469</v>
      </c>
      <c r="G162" s="738" t="s">
        <v>2209</v>
      </c>
      <c r="H162" s="739" t="e">
        <f>VLOOKUP(B162,#REF!, 27, FALSE)</f>
        <v>#REF!</v>
      </c>
      <c r="I162" s="738">
        <v>274947.63</v>
      </c>
      <c r="J162" s="738">
        <v>0</v>
      </c>
      <c r="K162" s="738">
        <v>3609.9399999999946</v>
      </c>
      <c r="L162" s="740">
        <f t="shared" si="2"/>
        <v>278557.57</v>
      </c>
      <c r="M162" s="660" t="s">
        <v>2203</v>
      </c>
      <c r="N162" s="661" t="s">
        <v>2478</v>
      </c>
      <c r="O162" s="567"/>
    </row>
    <row r="163" spans="1:15">
      <c r="A163" s="659">
        <v>143</v>
      </c>
      <c r="B163" s="662">
        <v>735131</v>
      </c>
      <c r="C163" s="736" t="s">
        <v>1155</v>
      </c>
      <c r="D163" s="659"/>
      <c r="E163" s="736" t="s">
        <v>16250</v>
      </c>
      <c r="F163" s="737" t="s">
        <v>2469</v>
      </c>
      <c r="G163" s="738" t="s">
        <v>2209</v>
      </c>
      <c r="H163" s="739" t="e">
        <f>VLOOKUP(B163,#REF!, 27, FALSE)</f>
        <v>#REF!</v>
      </c>
      <c r="I163" s="738">
        <v>497360.7</v>
      </c>
      <c r="J163" s="738">
        <v>0</v>
      </c>
      <c r="K163" s="738">
        <v>5734.0800000000145</v>
      </c>
      <c r="L163" s="740">
        <f t="shared" si="2"/>
        <v>503094.78</v>
      </c>
      <c r="M163" s="660" t="s">
        <v>2203</v>
      </c>
      <c r="N163" s="661" t="s">
        <v>2478</v>
      </c>
      <c r="O163" s="567"/>
    </row>
    <row r="164" spans="1:15">
      <c r="A164" s="659">
        <v>144</v>
      </c>
      <c r="B164" s="662">
        <v>734853</v>
      </c>
      <c r="C164" s="736" t="s">
        <v>1154</v>
      </c>
      <c r="D164" s="659"/>
      <c r="E164" s="736" t="s">
        <v>16250</v>
      </c>
      <c r="F164" s="737" t="s">
        <v>2469</v>
      </c>
      <c r="G164" s="738" t="s">
        <v>2209</v>
      </c>
      <c r="H164" s="739" t="e">
        <f>VLOOKUP(B164,#REF!, 27, FALSE)</f>
        <v>#REF!</v>
      </c>
      <c r="I164" s="738">
        <v>558092.61999999895</v>
      </c>
      <c r="J164" s="738">
        <v>0</v>
      </c>
      <c r="K164" s="738">
        <v>11937.429999999986</v>
      </c>
      <c r="L164" s="740">
        <f t="shared" si="2"/>
        <v>570030.04999999888</v>
      </c>
      <c r="M164" s="660" t="s">
        <v>2203</v>
      </c>
      <c r="N164" s="661" t="s">
        <v>2478</v>
      </c>
      <c r="O164" s="567"/>
    </row>
    <row r="165" spans="1:15">
      <c r="A165" s="659">
        <v>145</v>
      </c>
      <c r="B165" s="662">
        <v>734859</v>
      </c>
      <c r="C165" s="736" t="s">
        <v>1163</v>
      </c>
      <c r="D165" s="659"/>
      <c r="E165" s="736" t="s">
        <v>16250</v>
      </c>
      <c r="F165" s="737" t="s">
        <v>2469</v>
      </c>
      <c r="G165" s="738" t="s">
        <v>2209</v>
      </c>
      <c r="H165" s="739" t="e">
        <f>VLOOKUP(B165,#REF!, 27, FALSE)</f>
        <v>#REF!</v>
      </c>
      <c r="I165" s="738">
        <v>290922.13</v>
      </c>
      <c r="J165" s="738">
        <v>0</v>
      </c>
      <c r="K165" s="738">
        <v>7232.8999999999487</v>
      </c>
      <c r="L165" s="740">
        <f t="shared" si="2"/>
        <v>298155.02999999997</v>
      </c>
      <c r="M165" s="660" t="s">
        <v>2203</v>
      </c>
      <c r="N165" s="661" t="s">
        <v>2478</v>
      </c>
      <c r="O165" s="567"/>
    </row>
    <row r="166" spans="1:15">
      <c r="A166" s="659">
        <v>146</v>
      </c>
      <c r="B166" s="662">
        <v>735472</v>
      </c>
      <c r="C166" s="736" t="s">
        <v>1122</v>
      </c>
      <c r="D166" s="659"/>
      <c r="E166" s="736" t="s">
        <v>16250</v>
      </c>
      <c r="F166" s="737" t="s">
        <v>2469</v>
      </c>
      <c r="G166" s="738" t="s">
        <v>2209</v>
      </c>
      <c r="H166" s="739" t="e">
        <f>VLOOKUP(B166,#REF!, 27, FALSE)</f>
        <v>#REF!</v>
      </c>
      <c r="I166" s="738">
        <v>693761.37999999896</v>
      </c>
      <c r="J166" s="738">
        <v>0</v>
      </c>
      <c r="K166" s="738">
        <v>11729.21</v>
      </c>
      <c r="L166" s="740">
        <f t="shared" si="2"/>
        <v>705490.58999999892</v>
      </c>
      <c r="M166" s="660" t="s">
        <v>2203</v>
      </c>
      <c r="N166" s="661" t="s">
        <v>2478</v>
      </c>
      <c r="O166" s="567"/>
    </row>
    <row r="167" spans="1:15">
      <c r="A167" s="659">
        <v>147</v>
      </c>
      <c r="B167" s="662">
        <v>735470</v>
      </c>
      <c r="C167" s="736" t="s">
        <v>1123</v>
      </c>
      <c r="D167" s="659"/>
      <c r="E167" s="736" t="s">
        <v>16250</v>
      </c>
      <c r="F167" s="737" t="s">
        <v>2469</v>
      </c>
      <c r="G167" s="738" t="s">
        <v>2209</v>
      </c>
      <c r="H167" s="739" t="e">
        <f>VLOOKUP(B167,#REF!, 27, FALSE)</f>
        <v>#REF!</v>
      </c>
      <c r="I167" s="738">
        <v>692749.72</v>
      </c>
      <c r="J167" s="738">
        <v>0</v>
      </c>
      <c r="K167" s="738">
        <v>10725.019999999973</v>
      </c>
      <c r="L167" s="740">
        <f t="shared" si="2"/>
        <v>703474.74</v>
      </c>
      <c r="M167" s="660" t="s">
        <v>2203</v>
      </c>
      <c r="N167" s="661" t="s">
        <v>2478</v>
      </c>
      <c r="O167" s="567"/>
    </row>
    <row r="168" spans="1:15">
      <c r="A168" s="659">
        <v>148</v>
      </c>
      <c r="B168" s="662">
        <v>735338</v>
      </c>
      <c r="C168" s="736" t="s">
        <v>2081</v>
      </c>
      <c r="D168" s="659"/>
      <c r="E168" s="736" t="s">
        <v>16250</v>
      </c>
      <c r="F168" s="737" t="s">
        <v>2469</v>
      </c>
      <c r="G168" s="738" t="s">
        <v>2209</v>
      </c>
      <c r="H168" s="739" t="e">
        <f>VLOOKUP(B168,#REF!, 27, FALSE)</f>
        <v>#REF!</v>
      </c>
      <c r="I168" s="738">
        <v>300143.90000000002</v>
      </c>
      <c r="J168" s="738">
        <v>0</v>
      </c>
      <c r="K168" s="738">
        <v>13477.819999999991</v>
      </c>
      <c r="L168" s="740">
        <f t="shared" si="2"/>
        <v>313621.72000000003</v>
      </c>
      <c r="M168" s="660" t="s">
        <v>2203</v>
      </c>
      <c r="N168" s="661" t="s">
        <v>2478</v>
      </c>
      <c r="O168" s="567"/>
    </row>
    <row r="169" spans="1:15">
      <c r="A169" s="659">
        <v>156</v>
      </c>
      <c r="B169" s="663">
        <v>740662</v>
      </c>
      <c r="C169" s="736" t="s">
        <v>2723</v>
      </c>
      <c r="D169" s="659"/>
      <c r="E169" s="736" t="s">
        <v>2119</v>
      </c>
      <c r="F169" s="737" t="s">
        <v>2469</v>
      </c>
      <c r="G169" s="738" t="s">
        <v>2209</v>
      </c>
      <c r="H169" s="739" t="e">
        <f>VLOOKUP(B169,#REF!, 27, FALSE)</f>
        <v>#REF!</v>
      </c>
      <c r="I169" s="738">
        <v>6969935.8999999845</v>
      </c>
      <c r="J169" s="738">
        <v>0</v>
      </c>
      <c r="K169" s="738">
        <v>16219867.089999976</v>
      </c>
      <c r="L169" s="740">
        <f t="shared" si="2"/>
        <v>23189802.989999961</v>
      </c>
      <c r="M169" s="660" t="s">
        <v>2203</v>
      </c>
      <c r="N169" s="661" t="s">
        <v>21658</v>
      </c>
      <c r="O169" s="567"/>
    </row>
    <row r="170" spans="1:15">
      <c r="A170" s="659">
        <v>158</v>
      </c>
      <c r="B170" s="663">
        <v>745854</v>
      </c>
      <c r="C170" s="736" t="s">
        <v>1176</v>
      </c>
      <c r="D170" s="659"/>
      <c r="E170" s="736" t="s">
        <v>2119</v>
      </c>
      <c r="F170" s="737" t="s">
        <v>2469</v>
      </c>
      <c r="G170" s="738" t="s">
        <v>2209</v>
      </c>
      <c r="H170" s="739" t="e">
        <f>VLOOKUP(B170,#REF!, 27, FALSE)</f>
        <v>#REF!</v>
      </c>
      <c r="I170" s="738">
        <v>65312.069999999905</v>
      </c>
      <c r="J170" s="738">
        <v>118359.140657957</v>
      </c>
      <c r="K170" s="738">
        <v>1215.31</v>
      </c>
      <c r="L170" s="740">
        <f t="shared" si="2"/>
        <v>184886.52065795689</v>
      </c>
      <c r="M170" s="660" t="s">
        <v>2203</v>
      </c>
      <c r="N170" s="661" t="s">
        <v>2478</v>
      </c>
      <c r="O170" s="567"/>
    </row>
    <row r="171" spans="1:15">
      <c r="A171" s="659">
        <v>159</v>
      </c>
      <c r="B171" s="663">
        <v>745871</v>
      </c>
      <c r="C171" s="736" t="s">
        <v>1152</v>
      </c>
      <c r="D171" s="659"/>
      <c r="E171" s="736" t="s">
        <v>2119</v>
      </c>
      <c r="F171" s="737" t="s">
        <v>2469</v>
      </c>
      <c r="G171" s="738" t="s">
        <v>2209</v>
      </c>
      <c r="H171" s="739" t="e">
        <f>VLOOKUP(B171,#REF!, 27, FALSE)</f>
        <v>#REF!</v>
      </c>
      <c r="I171" s="738">
        <v>0</v>
      </c>
      <c r="J171" s="738">
        <v>290967.34905444627</v>
      </c>
      <c r="K171" s="738">
        <v>0</v>
      </c>
      <c r="L171" s="740">
        <f t="shared" si="2"/>
        <v>290967.34905444627</v>
      </c>
      <c r="M171" s="660" t="s">
        <v>2203</v>
      </c>
      <c r="N171" s="661" t="s">
        <v>2478</v>
      </c>
      <c r="O171" s="567"/>
    </row>
    <row r="172" spans="1:15">
      <c r="A172" s="659">
        <v>160</v>
      </c>
      <c r="B172" s="663">
        <v>745851</v>
      </c>
      <c r="C172" s="736" t="s">
        <v>1151</v>
      </c>
      <c r="D172" s="659"/>
      <c r="E172" s="736" t="s">
        <v>2119</v>
      </c>
      <c r="F172" s="737" t="s">
        <v>2469</v>
      </c>
      <c r="G172" s="738" t="s">
        <v>2209</v>
      </c>
      <c r="H172" s="739" t="e">
        <f>VLOOKUP(B172,#REF!, 27, FALSE)</f>
        <v>#REF!</v>
      </c>
      <c r="I172" s="738">
        <v>52762.099999999904</v>
      </c>
      <c r="J172" s="738">
        <v>201844.42269848502</v>
      </c>
      <c r="K172" s="738">
        <v>829.92999999999904</v>
      </c>
      <c r="L172" s="740">
        <f t="shared" si="2"/>
        <v>255436.45269848494</v>
      </c>
      <c r="M172" s="660" t="s">
        <v>2203</v>
      </c>
      <c r="N172" s="661" t="s">
        <v>2478</v>
      </c>
      <c r="O172" s="567"/>
    </row>
    <row r="173" spans="1:15">
      <c r="A173" s="659">
        <v>161</v>
      </c>
      <c r="B173" s="663">
        <v>745852</v>
      </c>
      <c r="C173" s="736" t="s">
        <v>1149</v>
      </c>
      <c r="D173" s="659"/>
      <c r="E173" s="736" t="s">
        <v>2119</v>
      </c>
      <c r="F173" s="737" t="s">
        <v>2469</v>
      </c>
      <c r="G173" s="738" t="s">
        <v>2209</v>
      </c>
      <c r="H173" s="739" t="e">
        <f>VLOOKUP(B173,#REF!, 27, FALSE)</f>
        <v>#REF!</v>
      </c>
      <c r="I173" s="738">
        <v>0</v>
      </c>
      <c r="J173" s="738">
        <v>837283.81603886408</v>
      </c>
      <c r="K173" s="738">
        <v>0</v>
      </c>
      <c r="L173" s="740">
        <f t="shared" si="2"/>
        <v>837283.81603886408</v>
      </c>
      <c r="M173" s="660" t="s">
        <v>2203</v>
      </c>
      <c r="N173" s="661" t="s">
        <v>2478</v>
      </c>
      <c r="O173" s="567"/>
    </row>
    <row r="174" spans="1:15">
      <c r="A174" s="659">
        <v>162</v>
      </c>
      <c r="B174" s="663">
        <v>741678</v>
      </c>
      <c r="C174" s="736" t="s">
        <v>2724</v>
      </c>
      <c r="D174" s="659"/>
      <c r="E174" s="736" t="s">
        <v>2119</v>
      </c>
      <c r="F174" s="737" t="s">
        <v>2469</v>
      </c>
      <c r="G174" s="738" t="s">
        <v>2209</v>
      </c>
      <c r="H174" s="739" t="e">
        <f>VLOOKUP(B174,#REF!, 27, FALSE)</f>
        <v>#REF!</v>
      </c>
      <c r="I174" s="738">
        <v>5490227.9899999974</v>
      </c>
      <c r="J174" s="738">
        <v>1765011.9280629233</v>
      </c>
      <c r="K174" s="738">
        <v>14921572.959999969</v>
      </c>
      <c r="L174" s="740">
        <f t="shared" si="2"/>
        <v>22176812.878062889</v>
      </c>
      <c r="M174" s="660" t="s">
        <v>2203</v>
      </c>
      <c r="N174" s="661" t="s">
        <v>21658</v>
      </c>
      <c r="O174" s="567"/>
    </row>
    <row r="175" spans="1:15">
      <c r="A175" s="659">
        <v>164</v>
      </c>
      <c r="B175" s="663">
        <v>746108</v>
      </c>
      <c r="C175" s="736" t="s">
        <v>806</v>
      </c>
      <c r="D175" s="659"/>
      <c r="E175" s="736" t="s">
        <v>16250</v>
      </c>
      <c r="F175" s="737" t="s">
        <v>2469</v>
      </c>
      <c r="G175" s="738" t="s">
        <v>2209</v>
      </c>
      <c r="H175" s="739" t="e">
        <f>VLOOKUP(B175,#REF!, 27, FALSE)</f>
        <v>#REF!</v>
      </c>
      <c r="I175" s="738">
        <v>820059.08</v>
      </c>
      <c r="J175" s="738">
        <v>0</v>
      </c>
      <c r="K175" s="738">
        <v>4139.8300000000481</v>
      </c>
      <c r="L175" s="740">
        <f t="shared" si="2"/>
        <v>824198.91</v>
      </c>
      <c r="M175" s="660" t="s">
        <v>2203</v>
      </c>
      <c r="N175" s="661" t="s">
        <v>2478</v>
      </c>
      <c r="O175" s="567"/>
    </row>
    <row r="176" spans="1:15">
      <c r="A176" s="659">
        <v>165</v>
      </c>
      <c r="B176" s="663">
        <v>746111</v>
      </c>
      <c r="C176" s="736" t="s">
        <v>1114</v>
      </c>
      <c r="D176" s="659"/>
      <c r="E176" s="736" t="s">
        <v>16250</v>
      </c>
      <c r="F176" s="737" t="s">
        <v>2469</v>
      </c>
      <c r="G176" s="738" t="s">
        <v>2209</v>
      </c>
      <c r="H176" s="739" t="e">
        <f>VLOOKUP(B176,#REF!, 27, FALSE)</f>
        <v>#REF!</v>
      </c>
      <c r="I176" s="738">
        <v>504585.89999999898</v>
      </c>
      <c r="J176" s="738">
        <v>0</v>
      </c>
      <c r="K176" s="738">
        <v>3703.0699999999997</v>
      </c>
      <c r="L176" s="740">
        <f t="shared" si="2"/>
        <v>508288.96999999898</v>
      </c>
      <c r="M176" s="660" t="s">
        <v>2203</v>
      </c>
      <c r="N176" s="661" t="s">
        <v>2478</v>
      </c>
      <c r="O176" s="567"/>
    </row>
    <row r="177" spans="1:15">
      <c r="A177" s="659">
        <v>169</v>
      </c>
      <c r="B177" s="663">
        <v>750730</v>
      </c>
      <c r="C177" s="736" t="s">
        <v>930</v>
      </c>
      <c r="D177" s="659"/>
      <c r="E177" s="736" t="s">
        <v>46</v>
      </c>
      <c r="F177" s="737" t="s">
        <v>2469</v>
      </c>
      <c r="G177" s="738" t="s">
        <v>2203</v>
      </c>
      <c r="H177" s="739"/>
      <c r="I177" s="738">
        <v>2645964.1599999899</v>
      </c>
      <c r="J177" s="738">
        <v>0</v>
      </c>
      <c r="K177" s="738">
        <v>57509.109999999899</v>
      </c>
      <c r="L177" s="740">
        <f t="shared" si="2"/>
        <v>2703473.2699999898</v>
      </c>
      <c r="M177" s="660" t="s">
        <v>2203</v>
      </c>
      <c r="N177" s="661" t="s">
        <v>2478</v>
      </c>
      <c r="O177" s="567"/>
    </row>
    <row r="178" spans="1:15" ht="30">
      <c r="A178" s="659">
        <v>170</v>
      </c>
      <c r="B178" s="663">
        <v>752052</v>
      </c>
      <c r="C178" s="736" t="s">
        <v>763</v>
      </c>
      <c r="D178" s="659"/>
      <c r="E178" s="736" t="s">
        <v>46</v>
      </c>
      <c r="F178" s="737" t="s">
        <v>2469</v>
      </c>
      <c r="G178" s="738" t="s">
        <v>2203</v>
      </c>
      <c r="H178" s="739"/>
      <c r="I178" s="738">
        <v>815006.64999999898</v>
      </c>
      <c r="J178" s="738">
        <v>0</v>
      </c>
      <c r="K178" s="738">
        <v>40075.349999999991</v>
      </c>
      <c r="L178" s="740">
        <f t="shared" si="2"/>
        <v>855081.99999999895</v>
      </c>
      <c r="M178" s="660" t="s">
        <v>2203</v>
      </c>
      <c r="N178" s="661" t="s">
        <v>2478</v>
      </c>
      <c r="O178" s="567"/>
    </row>
    <row r="179" spans="1:15">
      <c r="A179" s="659">
        <v>171</v>
      </c>
      <c r="B179" s="663">
        <v>752277</v>
      </c>
      <c r="C179" s="736" t="s">
        <v>797</v>
      </c>
      <c r="D179" s="659"/>
      <c r="E179" s="736" t="s">
        <v>33</v>
      </c>
      <c r="F179" s="737" t="s">
        <v>2469</v>
      </c>
      <c r="G179" s="738" t="s">
        <v>2209</v>
      </c>
      <c r="H179" s="739" t="e">
        <f>VLOOKUP(B179,#REF!, 27, FALSE)</f>
        <v>#REF!</v>
      </c>
      <c r="I179" s="738">
        <v>419830.41999999899</v>
      </c>
      <c r="J179" s="738">
        <v>0</v>
      </c>
      <c r="K179" s="738">
        <v>16607.049999999974</v>
      </c>
      <c r="L179" s="740">
        <f t="shared" si="2"/>
        <v>436437.46999999898</v>
      </c>
      <c r="M179" s="660" t="s">
        <v>2203</v>
      </c>
      <c r="N179" s="661" t="s">
        <v>2478</v>
      </c>
      <c r="O179" s="567"/>
    </row>
    <row r="180" spans="1:15">
      <c r="A180" s="659">
        <v>172</v>
      </c>
      <c r="B180" s="663">
        <v>752276</v>
      </c>
      <c r="C180" s="736" t="s">
        <v>904</v>
      </c>
      <c r="D180" s="659"/>
      <c r="E180" s="736" t="s">
        <v>33</v>
      </c>
      <c r="F180" s="737" t="s">
        <v>2469</v>
      </c>
      <c r="G180" s="738" t="s">
        <v>2203</v>
      </c>
      <c r="H180" s="739"/>
      <c r="I180" s="738">
        <v>699860.14999999898</v>
      </c>
      <c r="J180" s="738">
        <v>557718.26</v>
      </c>
      <c r="K180" s="738">
        <v>73612.089999999909</v>
      </c>
      <c r="L180" s="740">
        <f t="shared" si="2"/>
        <v>1331190.4999999988</v>
      </c>
      <c r="M180" s="660" t="s">
        <v>2203</v>
      </c>
      <c r="N180" s="661" t="s">
        <v>2478</v>
      </c>
      <c r="O180" s="567"/>
    </row>
    <row r="181" spans="1:15">
      <c r="A181" s="659">
        <v>173</v>
      </c>
      <c r="B181" s="663">
        <v>752275</v>
      </c>
      <c r="C181" s="736" t="s">
        <v>745</v>
      </c>
      <c r="D181" s="659"/>
      <c r="E181" s="736" t="s">
        <v>33</v>
      </c>
      <c r="F181" s="737" t="s">
        <v>2469</v>
      </c>
      <c r="G181" s="738" t="s">
        <v>2203</v>
      </c>
      <c r="H181" s="739"/>
      <c r="I181" s="738">
        <v>742932.09999999905</v>
      </c>
      <c r="J181" s="738">
        <v>0</v>
      </c>
      <c r="K181" s="738">
        <v>63265.84</v>
      </c>
      <c r="L181" s="740">
        <f t="shared" si="2"/>
        <v>806197.93999999901</v>
      </c>
      <c r="M181" s="660" t="s">
        <v>2203</v>
      </c>
      <c r="N181" s="661" t="s">
        <v>2478</v>
      </c>
      <c r="O181" s="567"/>
    </row>
    <row r="182" spans="1:15">
      <c r="A182" s="659">
        <v>174</v>
      </c>
      <c r="B182" s="663">
        <v>752500</v>
      </c>
      <c r="C182" s="736" t="s">
        <v>19087</v>
      </c>
      <c r="D182" s="659"/>
      <c r="E182" s="736" t="s">
        <v>2119</v>
      </c>
      <c r="F182" s="737" t="s">
        <v>2469</v>
      </c>
      <c r="G182" s="738" t="s">
        <v>2203</v>
      </c>
      <c r="H182" s="739"/>
      <c r="I182" s="738">
        <v>744990.83999999904</v>
      </c>
      <c r="J182" s="738">
        <v>139695.51756383386</v>
      </c>
      <c r="K182" s="738">
        <v>1605282.8599999999</v>
      </c>
      <c r="L182" s="740">
        <f t="shared" si="2"/>
        <v>2489969.2175638326</v>
      </c>
      <c r="M182" s="660" t="s">
        <v>2203</v>
      </c>
      <c r="N182" s="661" t="s">
        <v>21658</v>
      </c>
      <c r="O182" s="567"/>
    </row>
    <row r="183" spans="1:15">
      <c r="A183" s="659">
        <v>175</v>
      </c>
      <c r="B183" s="663">
        <v>752502</v>
      </c>
      <c r="C183" s="736" t="s">
        <v>19094</v>
      </c>
      <c r="D183" s="659"/>
      <c r="E183" s="736" t="s">
        <v>2119</v>
      </c>
      <c r="F183" s="737" t="s">
        <v>2469</v>
      </c>
      <c r="G183" s="738" t="s">
        <v>2203</v>
      </c>
      <c r="H183" s="739"/>
      <c r="I183" s="738">
        <v>1058497.1099999989</v>
      </c>
      <c r="J183" s="738">
        <v>340359.59868421056</v>
      </c>
      <c r="K183" s="738">
        <v>1058114.5199999989</v>
      </c>
      <c r="L183" s="740">
        <f t="shared" si="2"/>
        <v>2456971.2286842084</v>
      </c>
      <c r="M183" s="660" t="s">
        <v>2203</v>
      </c>
      <c r="N183" s="661" t="s">
        <v>21658</v>
      </c>
      <c r="O183" s="567"/>
    </row>
    <row r="184" spans="1:15">
      <c r="A184" s="659">
        <v>176</v>
      </c>
      <c r="B184" s="663">
        <v>752503</v>
      </c>
      <c r="C184" s="736" t="s">
        <v>2682</v>
      </c>
      <c r="D184" s="659"/>
      <c r="E184" s="736" t="s">
        <v>2119</v>
      </c>
      <c r="F184" s="737" t="s">
        <v>2469</v>
      </c>
      <c r="G184" s="738" t="s">
        <v>2203</v>
      </c>
      <c r="H184" s="739"/>
      <c r="I184" s="738">
        <v>1124553.03</v>
      </c>
      <c r="J184" s="738">
        <v>50309.818181818177</v>
      </c>
      <c r="K184" s="738">
        <v>3443551.6799999899</v>
      </c>
      <c r="L184" s="740">
        <f t="shared" si="2"/>
        <v>4618414.5281818081</v>
      </c>
      <c r="M184" s="660" t="s">
        <v>2203</v>
      </c>
      <c r="N184" s="661" t="s">
        <v>21658</v>
      </c>
      <c r="O184" s="567"/>
    </row>
    <row r="185" spans="1:15">
      <c r="A185" s="659">
        <v>178</v>
      </c>
      <c r="B185" s="663">
        <v>753302</v>
      </c>
      <c r="C185" s="736" t="s">
        <v>783</v>
      </c>
      <c r="D185" s="659"/>
      <c r="E185" s="736" t="s">
        <v>64</v>
      </c>
      <c r="F185" s="737" t="s">
        <v>2469</v>
      </c>
      <c r="G185" s="738" t="s">
        <v>2203</v>
      </c>
      <c r="H185" s="739"/>
      <c r="I185" s="738">
        <v>19771.47</v>
      </c>
      <c r="J185" s="738">
        <v>0</v>
      </c>
      <c r="K185" s="738">
        <v>9534.67</v>
      </c>
      <c r="L185" s="740">
        <f t="shared" si="2"/>
        <v>29306.14</v>
      </c>
      <c r="M185" s="660" t="s">
        <v>2203</v>
      </c>
      <c r="N185" s="661" t="s">
        <v>2478</v>
      </c>
      <c r="O185" s="567"/>
    </row>
    <row r="186" spans="1:15" ht="30">
      <c r="A186" s="659">
        <v>179</v>
      </c>
      <c r="B186" s="663">
        <v>753788</v>
      </c>
      <c r="C186" s="736" t="s">
        <v>759</v>
      </c>
      <c r="D186" s="659"/>
      <c r="E186" s="736" t="s">
        <v>46</v>
      </c>
      <c r="F186" s="737" t="s">
        <v>2469</v>
      </c>
      <c r="G186" s="738" t="s">
        <v>2209</v>
      </c>
      <c r="H186" s="739" t="e">
        <f>VLOOKUP(B186,#REF!, 27, FALSE)</f>
        <v>#REF!</v>
      </c>
      <c r="I186" s="738">
        <v>266480.89</v>
      </c>
      <c r="J186" s="738">
        <v>0</v>
      </c>
      <c r="K186" s="738">
        <v>11898.74</v>
      </c>
      <c r="L186" s="740">
        <f t="shared" si="2"/>
        <v>278379.63</v>
      </c>
      <c r="M186" s="660" t="s">
        <v>2203</v>
      </c>
      <c r="N186" s="661" t="s">
        <v>2478</v>
      </c>
      <c r="O186" s="567"/>
    </row>
    <row r="187" spans="1:15" ht="30">
      <c r="A187" s="659">
        <v>180</v>
      </c>
      <c r="B187" s="663">
        <v>753787</v>
      </c>
      <c r="C187" s="736" t="s">
        <v>761</v>
      </c>
      <c r="D187" s="659"/>
      <c r="E187" s="736" t="s">
        <v>46</v>
      </c>
      <c r="F187" s="737" t="s">
        <v>2469</v>
      </c>
      <c r="G187" s="738" t="s">
        <v>2209</v>
      </c>
      <c r="H187" s="739" t="e">
        <f>VLOOKUP(B187,#REF!, 27, FALSE)</f>
        <v>#REF!</v>
      </c>
      <c r="I187" s="738">
        <v>42672.97</v>
      </c>
      <c r="J187" s="738">
        <v>0</v>
      </c>
      <c r="K187" s="738">
        <v>4423.26</v>
      </c>
      <c r="L187" s="740">
        <f t="shared" si="2"/>
        <v>47096.23</v>
      </c>
      <c r="M187" s="660" t="s">
        <v>2203</v>
      </c>
      <c r="N187" s="661" t="s">
        <v>2478</v>
      </c>
      <c r="O187" s="567"/>
    </row>
    <row r="188" spans="1:15" ht="30">
      <c r="A188" s="659">
        <v>181</v>
      </c>
      <c r="B188" s="663">
        <v>753786</v>
      </c>
      <c r="C188" s="736" t="s">
        <v>757</v>
      </c>
      <c r="D188" s="659"/>
      <c r="E188" s="736" t="s">
        <v>46</v>
      </c>
      <c r="F188" s="737" t="s">
        <v>2469</v>
      </c>
      <c r="G188" s="738" t="s">
        <v>2209</v>
      </c>
      <c r="H188" s="739" t="e">
        <f>VLOOKUP(B188,#REF!, 27, FALSE)</f>
        <v>#REF!</v>
      </c>
      <c r="I188" s="738">
        <v>78163.5</v>
      </c>
      <c r="J188" s="738">
        <v>0</v>
      </c>
      <c r="K188" s="738">
        <v>8904.48</v>
      </c>
      <c r="L188" s="740">
        <f t="shared" si="2"/>
        <v>87067.98</v>
      </c>
      <c r="M188" s="660" t="s">
        <v>2203</v>
      </c>
      <c r="N188" s="661" t="s">
        <v>2478</v>
      </c>
      <c r="O188" s="567"/>
    </row>
    <row r="189" spans="1:15">
      <c r="A189" s="659">
        <v>184</v>
      </c>
      <c r="B189" s="663">
        <v>753777</v>
      </c>
      <c r="C189" s="736" t="s">
        <v>938</v>
      </c>
      <c r="D189" s="659"/>
      <c r="E189" s="736" t="s">
        <v>46</v>
      </c>
      <c r="F189" s="737" t="s">
        <v>2469</v>
      </c>
      <c r="G189" s="738" t="s">
        <v>2203</v>
      </c>
      <c r="H189" s="739"/>
      <c r="I189" s="738">
        <v>4211801.41</v>
      </c>
      <c r="J189" s="738">
        <v>0</v>
      </c>
      <c r="K189" s="738">
        <v>57120.950000000106</v>
      </c>
      <c r="L189" s="740">
        <f t="shared" si="2"/>
        <v>4268922.3600000003</v>
      </c>
      <c r="M189" s="660" t="s">
        <v>2203</v>
      </c>
      <c r="N189" s="661" t="s">
        <v>2478</v>
      </c>
      <c r="O189" s="567"/>
    </row>
    <row r="190" spans="1:15" ht="30">
      <c r="A190" s="659">
        <v>185</v>
      </c>
      <c r="B190" s="663">
        <v>754351</v>
      </c>
      <c r="C190" s="736" t="s">
        <v>19193</v>
      </c>
      <c r="D190" s="659"/>
      <c r="E190" s="736" t="s">
        <v>18924</v>
      </c>
      <c r="F190" s="737" t="s">
        <v>2469</v>
      </c>
      <c r="G190" s="738" t="s">
        <v>2209</v>
      </c>
      <c r="H190" s="739" t="e">
        <f>VLOOKUP(B190,#REF!, 27, FALSE)</f>
        <v>#REF!</v>
      </c>
      <c r="I190" s="738">
        <v>567000.44999999797</v>
      </c>
      <c r="J190" s="738">
        <v>0</v>
      </c>
      <c r="K190" s="738">
        <v>155562.84999999899</v>
      </c>
      <c r="L190" s="740">
        <f t="shared" si="2"/>
        <v>722563.29999999702</v>
      </c>
      <c r="M190" s="660" t="s">
        <v>2203</v>
      </c>
      <c r="N190" s="661" t="s">
        <v>2478</v>
      </c>
      <c r="O190" s="567"/>
    </row>
    <row r="191" spans="1:15" ht="30">
      <c r="A191" s="659">
        <v>186</v>
      </c>
      <c r="B191" s="663">
        <v>754350</v>
      </c>
      <c r="C191" s="736" t="s">
        <v>747</v>
      </c>
      <c r="D191" s="659"/>
      <c r="E191" s="736" t="s">
        <v>18924</v>
      </c>
      <c r="F191" s="737" t="s">
        <v>2469</v>
      </c>
      <c r="G191" s="738" t="s">
        <v>2209</v>
      </c>
      <c r="H191" s="739" t="e">
        <f>VLOOKUP(B191,#REF!, 27, FALSE)</f>
        <v>#REF!</v>
      </c>
      <c r="I191" s="738">
        <v>667130.09999999602</v>
      </c>
      <c r="J191" s="738">
        <v>0</v>
      </c>
      <c r="K191" s="738">
        <v>163703.38999999998</v>
      </c>
      <c r="L191" s="740">
        <f t="shared" si="2"/>
        <v>830833.48999999603</v>
      </c>
      <c r="M191" s="660" t="s">
        <v>2203</v>
      </c>
      <c r="N191" s="661" t="s">
        <v>2478</v>
      </c>
      <c r="O191" s="567"/>
    </row>
    <row r="192" spans="1:15">
      <c r="A192" s="659">
        <v>187</v>
      </c>
      <c r="B192" s="663">
        <v>800369</v>
      </c>
      <c r="C192" s="736" t="s">
        <v>1137</v>
      </c>
      <c r="D192" s="659"/>
      <c r="E192" s="736" t="s">
        <v>2119</v>
      </c>
      <c r="F192" s="737" t="s">
        <v>2469</v>
      </c>
      <c r="G192" s="738" t="s">
        <v>2203</v>
      </c>
      <c r="H192" s="739"/>
      <c r="I192" s="738">
        <v>61845.159999999887</v>
      </c>
      <c r="J192" s="738">
        <v>279038.20356214978</v>
      </c>
      <c r="K192" s="738">
        <v>6823.21</v>
      </c>
      <c r="L192" s="740">
        <f t="shared" si="2"/>
        <v>347706.57356214972</v>
      </c>
      <c r="M192" s="660" t="s">
        <v>2203</v>
      </c>
      <c r="N192" s="661" t="s">
        <v>2478</v>
      </c>
      <c r="O192" s="567"/>
    </row>
    <row r="193" spans="1:15">
      <c r="A193" s="659">
        <v>188</v>
      </c>
      <c r="B193" s="663">
        <v>800394</v>
      </c>
      <c r="C193" s="736" t="s">
        <v>1136</v>
      </c>
      <c r="D193" s="659"/>
      <c r="E193" s="736" t="s">
        <v>2119</v>
      </c>
      <c r="F193" s="737" t="s">
        <v>2469</v>
      </c>
      <c r="G193" s="738" t="s">
        <v>2203</v>
      </c>
      <c r="H193" s="739"/>
      <c r="I193" s="738">
        <v>89687.199999999983</v>
      </c>
      <c r="J193" s="738">
        <v>285030.56853181834</v>
      </c>
      <c r="K193" s="738">
        <v>9958.039999999979</v>
      </c>
      <c r="L193" s="740">
        <f t="shared" si="2"/>
        <v>384675.80853181827</v>
      </c>
      <c r="M193" s="660" t="s">
        <v>2203</v>
      </c>
      <c r="N193" s="661" t="s">
        <v>2478</v>
      </c>
      <c r="O193" s="567"/>
    </row>
    <row r="194" spans="1:15">
      <c r="A194" s="659">
        <v>189</v>
      </c>
      <c r="B194" s="663">
        <v>800399</v>
      </c>
      <c r="C194" s="736" t="s">
        <v>1134</v>
      </c>
      <c r="D194" s="659"/>
      <c r="E194" s="736" t="s">
        <v>2119</v>
      </c>
      <c r="F194" s="737" t="s">
        <v>2469</v>
      </c>
      <c r="G194" s="738" t="s">
        <v>2203</v>
      </c>
      <c r="H194" s="739"/>
      <c r="I194" s="738">
        <v>218712.05999999982</v>
      </c>
      <c r="J194" s="738">
        <v>590462.13706363668</v>
      </c>
      <c r="K194" s="738">
        <v>9950.6299999999901</v>
      </c>
      <c r="L194" s="740">
        <f t="shared" si="2"/>
        <v>819124.82706363651</v>
      </c>
      <c r="M194" s="660" t="s">
        <v>2203</v>
      </c>
      <c r="N194" s="661" t="s">
        <v>2478</v>
      </c>
      <c r="O194" s="567"/>
    </row>
    <row r="195" spans="1:15" ht="30">
      <c r="A195" s="659">
        <v>190</v>
      </c>
      <c r="B195" s="663">
        <v>757945</v>
      </c>
      <c r="C195" s="736" t="s">
        <v>266</v>
      </c>
      <c r="D195" s="659"/>
      <c r="E195" s="736" t="s">
        <v>16405</v>
      </c>
      <c r="F195" s="737" t="s">
        <v>2469</v>
      </c>
      <c r="G195" s="738" t="s">
        <v>2209</v>
      </c>
      <c r="H195" s="739" t="e">
        <f>VLOOKUP(B195,#REF!, 27, FALSE)</f>
        <v>#REF!</v>
      </c>
      <c r="I195" s="738">
        <v>53378.86</v>
      </c>
      <c r="J195" s="738">
        <v>0</v>
      </c>
      <c r="K195" s="738">
        <v>6658.5699999999897</v>
      </c>
      <c r="L195" s="740">
        <f t="shared" si="2"/>
        <v>60037.429999999993</v>
      </c>
      <c r="M195" s="660" t="s">
        <v>2203</v>
      </c>
      <c r="N195" s="661" t="s">
        <v>2478</v>
      </c>
      <c r="O195" s="567"/>
    </row>
    <row r="196" spans="1:15" ht="30">
      <c r="A196" s="659">
        <v>191</v>
      </c>
      <c r="B196" s="663">
        <v>759051</v>
      </c>
      <c r="C196" s="736" t="s">
        <v>698</v>
      </c>
      <c r="D196" s="659"/>
      <c r="E196" s="736" t="s">
        <v>35</v>
      </c>
      <c r="F196" s="737" t="s">
        <v>2469</v>
      </c>
      <c r="G196" s="738" t="s">
        <v>2203</v>
      </c>
      <c r="H196" s="739"/>
      <c r="I196" s="738">
        <v>30058.159999999902</v>
      </c>
      <c r="J196" s="738">
        <v>0</v>
      </c>
      <c r="K196" s="738">
        <v>10722.369999999901</v>
      </c>
      <c r="L196" s="740">
        <f t="shared" si="2"/>
        <v>40780.529999999802</v>
      </c>
      <c r="M196" s="660" t="s">
        <v>2203</v>
      </c>
      <c r="N196" s="661" t="s">
        <v>2478</v>
      </c>
      <c r="O196" s="567"/>
    </row>
    <row r="197" spans="1:15" ht="30">
      <c r="A197" s="659">
        <v>192</v>
      </c>
      <c r="B197" s="663">
        <v>759004</v>
      </c>
      <c r="C197" s="736" t="s">
        <v>890</v>
      </c>
      <c r="D197" s="659"/>
      <c r="E197" s="736" t="s">
        <v>35</v>
      </c>
      <c r="F197" s="737" t="s">
        <v>2469</v>
      </c>
      <c r="G197" s="738" t="s">
        <v>2203</v>
      </c>
      <c r="H197" s="739"/>
      <c r="I197" s="738">
        <v>81705.289999999906</v>
      </c>
      <c r="J197" s="738">
        <v>0</v>
      </c>
      <c r="K197" s="738">
        <v>56028.17</v>
      </c>
      <c r="L197" s="740">
        <f t="shared" si="2"/>
        <v>137733.4599999999</v>
      </c>
      <c r="M197" s="660" t="s">
        <v>2203</v>
      </c>
      <c r="N197" s="661" t="s">
        <v>2478</v>
      </c>
      <c r="O197" s="567"/>
    </row>
    <row r="198" spans="1:15">
      <c r="A198" s="659">
        <v>193</v>
      </c>
      <c r="B198" s="663">
        <v>761563</v>
      </c>
      <c r="C198" s="736" t="s">
        <v>811</v>
      </c>
      <c r="D198" s="659"/>
      <c r="E198" s="736" t="s">
        <v>33</v>
      </c>
      <c r="F198" s="737" t="s">
        <v>2469</v>
      </c>
      <c r="G198" s="738" t="s">
        <v>2203</v>
      </c>
      <c r="H198" s="739"/>
      <c r="I198" s="738">
        <v>662865.049999999</v>
      </c>
      <c r="J198" s="738">
        <v>0</v>
      </c>
      <c r="K198" s="738">
        <v>13450.810000000012</v>
      </c>
      <c r="L198" s="740">
        <f t="shared" ref="L198:L229" si="3">I198+J198+K198</f>
        <v>676315.85999999905</v>
      </c>
      <c r="M198" s="660" t="s">
        <v>2203</v>
      </c>
      <c r="N198" s="661" t="s">
        <v>2478</v>
      </c>
      <c r="O198" s="567"/>
    </row>
    <row r="199" spans="1:15" ht="30">
      <c r="A199" s="659">
        <v>194</v>
      </c>
      <c r="B199" s="663">
        <v>811923</v>
      </c>
      <c r="C199" s="736" t="s">
        <v>760</v>
      </c>
      <c r="D199" s="659"/>
      <c r="E199" s="736" t="s">
        <v>16416</v>
      </c>
      <c r="F199" s="737" t="s">
        <v>2469</v>
      </c>
      <c r="G199" s="738" t="s">
        <v>2209</v>
      </c>
      <c r="H199" s="739" t="e">
        <f>VLOOKUP(B199,#REF!, 27, FALSE)</f>
        <v>#REF!</v>
      </c>
      <c r="I199" s="738">
        <v>51079.419999999896</v>
      </c>
      <c r="J199" s="738">
        <v>0</v>
      </c>
      <c r="K199" s="738">
        <v>15787.3399999999</v>
      </c>
      <c r="L199" s="740">
        <f t="shared" si="3"/>
        <v>66866.759999999791</v>
      </c>
      <c r="M199" s="660" t="s">
        <v>2203</v>
      </c>
      <c r="N199" s="661" t="s">
        <v>2478</v>
      </c>
      <c r="O199" s="567"/>
    </row>
    <row r="200" spans="1:15" ht="30">
      <c r="A200" s="659">
        <v>195</v>
      </c>
      <c r="B200" s="663">
        <v>811913</v>
      </c>
      <c r="C200" s="736" t="s">
        <v>755</v>
      </c>
      <c r="D200" s="659"/>
      <c r="E200" s="736" t="s">
        <v>16416</v>
      </c>
      <c r="F200" s="737" t="s">
        <v>2469</v>
      </c>
      <c r="G200" s="738" t="s">
        <v>2209</v>
      </c>
      <c r="H200" s="739" t="e">
        <f>VLOOKUP(B200,#REF!, 27, FALSE)</f>
        <v>#REF!</v>
      </c>
      <c r="I200" s="738">
        <v>33407.599999999897</v>
      </c>
      <c r="J200" s="738">
        <v>0</v>
      </c>
      <c r="K200" s="738">
        <v>8978.4</v>
      </c>
      <c r="L200" s="740">
        <f t="shared" si="3"/>
        <v>42385.999999999898</v>
      </c>
      <c r="M200" s="660" t="s">
        <v>2203</v>
      </c>
      <c r="N200" s="661" t="s">
        <v>2478</v>
      </c>
      <c r="O200" s="567"/>
    </row>
    <row r="201" spans="1:15" ht="30">
      <c r="A201" s="659">
        <v>196</v>
      </c>
      <c r="B201" s="663">
        <v>805521</v>
      </c>
      <c r="C201" s="736" t="s">
        <v>1166</v>
      </c>
      <c r="D201" s="659"/>
      <c r="E201" s="736" t="s">
        <v>16416</v>
      </c>
      <c r="F201" s="737" t="s">
        <v>2469</v>
      </c>
      <c r="G201" s="738" t="s">
        <v>2209</v>
      </c>
      <c r="H201" s="739" t="e">
        <f>VLOOKUP(B201,#REF!, 27, FALSE)</f>
        <v>#REF!</v>
      </c>
      <c r="I201" s="738">
        <v>142174.44999999899</v>
      </c>
      <c r="J201" s="738">
        <v>64775.199999999997</v>
      </c>
      <c r="K201" s="738">
        <v>15034.64</v>
      </c>
      <c r="L201" s="740">
        <f t="shared" si="3"/>
        <v>221984.28999999899</v>
      </c>
      <c r="M201" s="660" t="s">
        <v>2203</v>
      </c>
      <c r="N201" s="661" t="s">
        <v>2478</v>
      </c>
      <c r="O201" s="567"/>
    </row>
    <row r="202" spans="1:15">
      <c r="A202" s="659">
        <v>197</v>
      </c>
      <c r="B202" s="663">
        <v>801432</v>
      </c>
      <c r="C202" s="736" t="s">
        <v>1133</v>
      </c>
      <c r="D202" s="659"/>
      <c r="E202" s="736" t="s">
        <v>2119</v>
      </c>
      <c r="F202" s="737" t="s">
        <v>2469</v>
      </c>
      <c r="G202" s="738" t="s">
        <v>2203</v>
      </c>
      <c r="H202" s="739"/>
      <c r="I202" s="738">
        <v>45668.299999999799</v>
      </c>
      <c r="J202" s="738">
        <v>571816.00945947005</v>
      </c>
      <c r="K202" s="738">
        <v>1347.82</v>
      </c>
      <c r="L202" s="740">
        <f t="shared" si="3"/>
        <v>618832.12945946981</v>
      </c>
      <c r="M202" s="660" t="s">
        <v>2203</v>
      </c>
      <c r="N202" s="661" t="s">
        <v>2478</v>
      </c>
      <c r="O202" s="567"/>
    </row>
    <row r="203" spans="1:15">
      <c r="A203" s="659">
        <v>198</v>
      </c>
      <c r="B203" s="663">
        <v>801437</v>
      </c>
      <c r="C203" s="736" t="s">
        <v>1132</v>
      </c>
      <c r="D203" s="659"/>
      <c r="E203" s="736" t="s">
        <v>2119</v>
      </c>
      <c r="F203" s="737" t="s">
        <v>2469</v>
      </c>
      <c r="G203" s="738" t="s">
        <v>2203</v>
      </c>
      <c r="H203" s="739"/>
      <c r="I203" s="738">
        <v>19879.2</v>
      </c>
      <c r="J203" s="738">
        <v>201413.478454394</v>
      </c>
      <c r="K203" s="738">
        <v>3224.35</v>
      </c>
      <c r="L203" s="740">
        <f t="shared" si="3"/>
        <v>224517.02845439402</v>
      </c>
      <c r="M203" s="660" t="s">
        <v>2203</v>
      </c>
      <c r="N203" s="661" t="s">
        <v>2478</v>
      </c>
      <c r="O203" s="567"/>
    </row>
    <row r="204" spans="1:15">
      <c r="A204" s="659">
        <v>199</v>
      </c>
      <c r="B204" s="663">
        <v>801438</v>
      </c>
      <c r="C204" s="736" t="s">
        <v>1131</v>
      </c>
      <c r="D204" s="659"/>
      <c r="E204" s="736" t="s">
        <v>2119</v>
      </c>
      <c r="F204" s="737" t="s">
        <v>2469</v>
      </c>
      <c r="G204" s="738" t="s">
        <v>2203</v>
      </c>
      <c r="H204" s="739"/>
      <c r="I204" s="738">
        <v>75315.279999999897</v>
      </c>
      <c r="J204" s="738">
        <v>329467.88399212138</v>
      </c>
      <c r="K204" s="738">
        <v>2482.77</v>
      </c>
      <c r="L204" s="740">
        <f t="shared" si="3"/>
        <v>407265.93399212131</v>
      </c>
      <c r="M204" s="660" t="s">
        <v>2203</v>
      </c>
      <c r="N204" s="661" t="s">
        <v>2478</v>
      </c>
      <c r="O204" s="567"/>
    </row>
    <row r="205" spans="1:15">
      <c r="A205" s="659">
        <v>200</v>
      </c>
      <c r="B205" s="663">
        <v>801440</v>
      </c>
      <c r="C205" s="736" t="s">
        <v>1130</v>
      </c>
      <c r="D205" s="659"/>
      <c r="E205" s="736" t="s">
        <v>2119</v>
      </c>
      <c r="F205" s="737" t="s">
        <v>2469</v>
      </c>
      <c r="G205" s="738" t="s">
        <v>2203</v>
      </c>
      <c r="H205" s="739"/>
      <c r="I205" s="738">
        <v>39944.71</v>
      </c>
      <c r="J205" s="738">
        <v>228127.47738598502</v>
      </c>
      <c r="K205" s="738">
        <v>2752.7199999999903</v>
      </c>
      <c r="L205" s="740">
        <f t="shared" si="3"/>
        <v>270824.90738598502</v>
      </c>
      <c r="M205" s="660" t="s">
        <v>2203</v>
      </c>
      <c r="N205" s="661" t="s">
        <v>2478</v>
      </c>
      <c r="O205" s="567"/>
    </row>
    <row r="206" spans="1:15">
      <c r="A206" s="659">
        <v>201</v>
      </c>
      <c r="B206" s="663">
        <v>801441</v>
      </c>
      <c r="C206" s="736" t="s">
        <v>19981</v>
      </c>
      <c r="D206" s="659"/>
      <c r="E206" s="736" t="s">
        <v>2119</v>
      </c>
      <c r="F206" s="737" t="s">
        <v>2469</v>
      </c>
      <c r="G206" s="738" t="s">
        <v>2203</v>
      </c>
      <c r="H206" s="739"/>
      <c r="I206" s="738">
        <v>38926.599999999984</v>
      </c>
      <c r="J206" s="738">
        <v>479180.02768863674</v>
      </c>
      <c r="K206" s="738">
        <v>1467.6099999999988</v>
      </c>
      <c r="L206" s="740">
        <f t="shared" si="3"/>
        <v>519574.2376886367</v>
      </c>
      <c r="M206" s="660" t="s">
        <v>2203</v>
      </c>
      <c r="N206" s="661" t="s">
        <v>2478</v>
      </c>
      <c r="O206" s="567"/>
    </row>
    <row r="207" spans="1:15" ht="30">
      <c r="A207" s="659">
        <v>202</v>
      </c>
      <c r="B207" s="663">
        <v>806935</v>
      </c>
      <c r="C207" s="736" t="s">
        <v>269</v>
      </c>
      <c r="D207" s="659"/>
      <c r="E207" s="736" t="s">
        <v>16405</v>
      </c>
      <c r="F207" s="737" t="s">
        <v>2469</v>
      </c>
      <c r="G207" s="738" t="s">
        <v>2203</v>
      </c>
      <c r="H207" s="739"/>
      <c r="I207" s="738">
        <v>14869.09</v>
      </c>
      <c r="J207" s="738">
        <v>0</v>
      </c>
      <c r="K207" s="738">
        <v>9379.2999999999902</v>
      </c>
      <c r="L207" s="740">
        <f t="shared" si="3"/>
        <v>24248.389999999992</v>
      </c>
      <c r="M207" s="660" t="s">
        <v>2203</v>
      </c>
      <c r="N207" s="661" t="s">
        <v>2478</v>
      </c>
      <c r="O207" s="567"/>
    </row>
    <row r="208" spans="1:15" ht="30">
      <c r="A208" s="659">
        <v>203</v>
      </c>
      <c r="B208" s="663">
        <v>806936</v>
      </c>
      <c r="C208" s="736" t="s">
        <v>880</v>
      </c>
      <c r="D208" s="659"/>
      <c r="E208" s="736" t="s">
        <v>16405</v>
      </c>
      <c r="F208" s="737" t="s">
        <v>2469</v>
      </c>
      <c r="G208" s="738" t="s">
        <v>2203</v>
      </c>
      <c r="H208" s="739"/>
      <c r="I208" s="738">
        <v>200585.91999999899</v>
      </c>
      <c r="J208" s="738">
        <v>0</v>
      </c>
      <c r="K208" s="738">
        <v>6803.9099999999899</v>
      </c>
      <c r="L208" s="740">
        <f t="shared" si="3"/>
        <v>207389.829999999</v>
      </c>
      <c r="M208" s="660" t="s">
        <v>2203</v>
      </c>
      <c r="N208" s="661" t="s">
        <v>2478</v>
      </c>
      <c r="O208" s="567"/>
    </row>
    <row r="209" spans="1:15" ht="30">
      <c r="A209" s="659">
        <v>204</v>
      </c>
      <c r="B209" s="663">
        <v>805519</v>
      </c>
      <c r="C209" s="736" t="s">
        <v>1168</v>
      </c>
      <c r="D209" s="659"/>
      <c r="E209" s="736" t="s">
        <v>46</v>
      </c>
      <c r="F209" s="737" t="s">
        <v>2469</v>
      </c>
      <c r="G209" s="738" t="s">
        <v>2209</v>
      </c>
      <c r="H209" s="739" t="e">
        <f>VLOOKUP(B209,#REF!, 27, FALSE)</f>
        <v>#REF!</v>
      </c>
      <c r="I209" s="738">
        <v>101897.17</v>
      </c>
      <c r="J209" s="738">
        <v>77960.254687499997</v>
      </c>
      <c r="K209" s="738">
        <v>17772.02</v>
      </c>
      <c r="L209" s="740">
        <f t="shared" si="3"/>
        <v>197629.44468749998</v>
      </c>
      <c r="M209" s="660" t="s">
        <v>2203</v>
      </c>
      <c r="N209" s="661" t="s">
        <v>2478</v>
      </c>
      <c r="O209" s="567"/>
    </row>
    <row r="210" spans="1:15" ht="30">
      <c r="A210" s="659">
        <v>205</v>
      </c>
      <c r="B210" s="663">
        <v>805517</v>
      </c>
      <c r="C210" s="736" t="s">
        <v>1167</v>
      </c>
      <c r="D210" s="659"/>
      <c r="E210" s="736" t="s">
        <v>46</v>
      </c>
      <c r="F210" s="737" t="s">
        <v>2469</v>
      </c>
      <c r="G210" s="738" t="s">
        <v>2209</v>
      </c>
      <c r="H210" s="739" t="e">
        <f>VLOOKUP(B210,#REF!, 27, FALSE)</f>
        <v>#REF!</v>
      </c>
      <c r="I210" s="738">
        <v>110178.42</v>
      </c>
      <c r="J210" s="738">
        <v>69170.218229166669</v>
      </c>
      <c r="K210" s="738">
        <v>21463.67</v>
      </c>
      <c r="L210" s="740">
        <f t="shared" si="3"/>
        <v>200812.30822916667</v>
      </c>
      <c r="M210" s="660" t="s">
        <v>2203</v>
      </c>
      <c r="N210" s="661" t="s">
        <v>2478</v>
      </c>
      <c r="O210" s="567"/>
    </row>
    <row r="211" spans="1:15" ht="30">
      <c r="A211" s="659">
        <v>206</v>
      </c>
      <c r="B211" s="663">
        <v>790427</v>
      </c>
      <c r="C211" s="736" t="s">
        <v>267</v>
      </c>
      <c r="D211" s="659"/>
      <c r="E211" s="736" t="s">
        <v>35</v>
      </c>
      <c r="F211" s="737" t="s">
        <v>2469</v>
      </c>
      <c r="G211" s="738" t="s">
        <v>2209</v>
      </c>
      <c r="H211" s="739" t="e">
        <f>VLOOKUP(B211,#REF!, 27, FALSE)</f>
        <v>#REF!</v>
      </c>
      <c r="I211" s="738">
        <v>608897.75999999803</v>
      </c>
      <c r="J211" s="738">
        <v>0</v>
      </c>
      <c r="K211" s="738">
        <v>8524.8699999999899</v>
      </c>
      <c r="L211" s="740">
        <f t="shared" si="3"/>
        <v>617422.62999999803</v>
      </c>
      <c r="M211" s="660" t="s">
        <v>2203</v>
      </c>
      <c r="N211" s="661" t="s">
        <v>2478</v>
      </c>
      <c r="O211" s="567"/>
    </row>
    <row r="212" spans="1:15" ht="30">
      <c r="A212" s="659">
        <v>207</v>
      </c>
      <c r="B212" s="663">
        <v>790446</v>
      </c>
      <c r="C212" s="736" t="s">
        <v>268</v>
      </c>
      <c r="D212" s="659"/>
      <c r="E212" s="736" t="s">
        <v>35</v>
      </c>
      <c r="F212" s="737" t="s">
        <v>2469</v>
      </c>
      <c r="G212" s="738" t="s">
        <v>2209</v>
      </c>
      <c r="H212" s="739" t="e">
        <f>VLOOKUP(B212,#REF!, 27, FALSE)</f>
        <v>#REF!</v>
      </c>
      <c r="I212" s="738">
        <v>112030.519999999</v>
      </c>
      <c r="J212" s="738">
        <v>0</v>
      </c>
      <c r="K212" s="738">
        <v>9397.1299999999901</v>
      </c>
      <c r="L212" s="740">
        <f t="shared" si="3"/>
        <v>121427.64999999899</v>
      </c>
      <c r="M212" s="660" t="s">
        <v>2203</v>
      </c>
      <c r="N212" s="661" t="s">
        <v>2478</v>
      </c>
      <c r="O212" s="567"/>
    </row>
    <row r="213" spans="1:15">
      <c r="A213" s="659">
        <v>208</v>
      </c>
      <c r="B213" s="663">
        <v>812041</v>
      </c>
      <c r="C213" s="736" t="s">
        <v>2703</v>
      </c>
      <c r="D213" s="659"/>
      <c r="E213" s="736" t="s">
        <v>35</v>
      </c>
      <c r="F213" s="737" t="s">
        <v>2469</v>
      </c>
      <c r="G213" s="738" t="s">
        <v>2209</v>
      </c>
      <c r="H213" s="739" t="e">
        <f>VLOOKUP(B213,#REF!, 27, FALSE)</f>
        <v>#REF!</v>
      </c>
      <c r="I213" s="738">
        <v>1336858.3700000001</v>
      </c>
      <c r="J213" s="738">
        <v>226284</v>
      </c>
      <c r="K213" s="738">
        <v>76362.849999999831</v>
      </c>
      <c r="L213" s="740">
        <f t="shared" si="3"/>
        <v>1639505.22</v>
      </c>
      <c r="M213" s="660" t="s">
        <v>2203</v>
      </c>
      <c r="N213" s="661" t="s">
        <v>2478</v>
      </c>
      <c r="O213" s="567"/>
    </row>
    <row r="214" spans="1:15">
      <c r="A214" s="659">
        <v>209</v>
      </c>
      <c r="B214" s="663">
        <v>814792</v>
      </c>
      <c r="C214" s="736" t="s">
        <v>2704</v>
      </c>
      <c r="D214" s="659"/>
      <c r="E214" s="736" t="s">
        <v>64</v>
      </c>
      <c r="F214" s="737" t="s">
        <v>2469</v>
      </c>
      <c r="G214" s="738" t="s">
        <v>2203</v>
      </c>
      <c r="H214" s="739"/>
      <c r="I214" s="738">
        <v>562641.93999999703</v>
      </c>
      <c r="J214" s="738">
        <v>0</v>
      </c>
      <c r="K214" s="738">
        <v>113659.6</v>
      </c>
      <c r="L214" s="740">
        <f t="shared" si="3"/>
        <v>676301.53999999701</v>
      </c>
      <c r="M214" s="660" t="s">
        <v>2203</v>
      </c>
      <c r="N214" s="661" t="s">
        <v>2478</v>
      </c>
      <c r="O214" s="567"/>
    </row>
    <row r="215" spans="1:15">
      <c r="A215" s="659">
        <v>210</v>
      </c>
      <c r="B215" s="663">
        <v>814793</v>
      </c>
      <c r="C215" s="736" t="s">
        <v>2705</v>
      </c>
      <c r="D215" s="659"/>
      <c r="E215" s="736" t="s">
        <v>64</v>
      </c>
      <c r="F215" s="737" t="s">
        <v>2469</v>
      </c>
      <c r="G215" s="738" t="s">
        <v>2203</v>
      </c>
      <c r="H215" s="739"/>
      <c r="I215" s="738">
        <v>464395.589999997</v>
      </c>
      <c r="J215" s="738">
        <v>0</v>
      </c>
      <c r="K215" s="738">
        <v>87687.559999999794</v>
      </c>
      <c r="L215" s="740">
        <f t="shared" si="3"/>
        <v>552083.14999999676</v>
      </c>
      <c r="M215" s="660" t="s">
        <v>2203</v>
      </c>
      <c r="N215" s="661" t="s">
        <v>2478</v>
      </c>
      <c r="O215" s="567"/>
    </row>
    <row r="216" spans="1:15">
      <c r="A216" s="659">
        <v>211</v>
      </c>
      <c r="B216" s="663">
        <v>817961</v>
      </c>
      <c r="C216" s="736" t="s">
        <v>1017</v>
      </c>
      <c r="D216" s="659"/>
      <c r="E216" s="736" t="s">
        <v>17437</v>
      </c>
      <c r="F216" s="737" t="s">
        <v>2469</v>
      </c>
      <c r="G216" s="738" t="s">
        <v>2209</v>
      </c>
      <c r="H216" s="739" t="e">
        <f>VLOOKUP(B216,#REF!, 27, FALSE)</f>
        <v>#REF!</v>
      </c>
      <c r="I216" s="738">
        <v>1213724.1299999999</v>
      </c>
      <c r="J216" s="738">
        <v>0</v>
      </c>
      <c r="K216" s="738">
        <v>33726.800000000047</v>
      </c>
      <c r="L216" s="740">
        <f t="shared" si="3"/>
        <v>1247450.93</v>
      </c>
      <c r="M216" s="660" t="s">
        <v>2203</v>
      </c>
      <c r="N216" s="661" t="s">
        <v>2478</v>
      </c>
      <c r="O216" s="567"/>
    </row>
    <row r="217" spans="1:15">
      <c r="A217" s="659">
        <v>212</v>
      </c>
      <c r="B217" s="663">
        <v>818006</v>
      </c>
      <c r="C217" s="736" t="s">
        <v>1011</v>
      </c>
      <c r="D217" s="659"/>
      <c r="E217" s="736" t="s">
        <v>17437</v>
      </c>
      <c r="F217" s="737" t="s">
        <v>2469</v>
      </c>
      <c r="G217" s="738" t="s">
        <v>2203</v>
      </c>
      <c r="H217" s="739"/>
      <c r="I217" s="738">
        <v>1497224.17</v>
      </c>
      <c r="J217" s="738">
        <v>0</v>
      </c>
      <c r="K217" s="738">
        <v>61748.269999999975</v>
      </c>
      <c r="L217" s="740">
        <f t="shared" si="3"/>
        <v>1558972.44</v>
      </c>
      <c r="M217" s="660" t="s">
        <v>2203</v>
      </c>
      <c r="N217" s="661" t="s">
        <v>2478</v>
      </c>
      <c r="O217" s="567"/>
    </row>
    <row r="218" spans="1:15">
      <c r="A218" s="659">
        <v>213</v>
      </c>
      <c r="B218" s="663">
        <v>817993</v>
      </c>
      <c r="C218" s="736" t="s">
        <v>1018</v>
      </c>
      <c r="D218" s="659"/>
      <c r="E218" s="736" t="s">
        <v>17437</v>
      </c>
      <c r="F218" s="737" t="s">
        <v>2469</v>
      </c>
      <c r="G218" s="738" t="s">
        <v>2203</v>
      </c>
      <c r="H218" s="739"/>
      <c r="I218" s="738">
        <v>1135718.3399999901</v>
      </c>
      <c r="J218" s="738">
        <v>0</v>
      </c>
      <c r="K218" s="738">
        <v>64565.73</v>
      </c>
      <c r="L218" s="740">
        <f t="shared" si="3"/>
        <v>1200284.0699999901</v>
      </c>
      <c r="M218" s="660" t="s">
        <v>2203</v>
      </c>
      <c r="N218" s="661" t="s">
        <v>2478</v>
      </c>
      <c r="O218" s="567"/>
    </row>
    <row r="219" spans="1:15">
      <c r="A219" s="659">
        <v>214</v>
      </c>
      <c r="B219" s="663">
        <v>818056</v>
      </c>
      <c r="C219" s="736" t="s">
        <v>1013</v>
      </c>
      <c r="D219" s="659"/>
      <c r="E219" s="736" t="s">
        <v>17437</v>
      </c>
      <c r="F219" s="737" t="s">
        <v>2469</v>
      </c>
      <c r="G219" s="738" t="s">
        <v>2203</v>
      </c>
      <c r="H219" s="739"/>
      <c r="I219" s="738">
        <v>1635991.21</v>
      </c>
      <c r="J219" s="738">
        <v>667144.80000000005</v>
      </c>
      <c r="K219" s="738">
        <v>50902.28</v>
      </c>
      <c r="L219" s="740">
        <f t="shared" si="3"/>
        <v>2354038.2899999996</v>
      </c>
      <c r="M219" s="660" t="s">
        <v>2203</v>
      </c>
      <c r="N219" s="661" t="s">
        <v>2478</v>
      </c>
      <c r="O219" s="567"/>
    </row>
    <row r="220" spans="1:15">
      <c r="A220" s="659">
        <v>215</v>
      </c>
      <c r="B220" s="663">
        <v>818055</v>
      </c>
      <c r="C220" s="736" t="s">
        <v>1016</v>
      </c>
      <c r="D220" s="659"/>
      <c r="E220" s="736" t="s">
        <v>17437</v>
      </c>
      <c r="F220" s="737" t="s">
        <v>2469</v>
      </c>
      <c r="G220" s="738" t="s">
        <v>2203</v>
      </c>
      <c r="H220" s="739"/>
      <c r="I220" s="738">
        <v>1702257.95</v>
      </c>
      <c r="J220" s="738">
        <v>48534.080000000002</v>
      </c>
      <c r="K220" s="738">
        <v>352833.20999999903</v>
      </c>
      <c r="L220" s="740">
        <f t="shared" si="3"/>
        <v>2103625.2399999993</v>
      </c>
      <c r="M220" s="660" t="s">
        <v>2203</v>
      </c>
      <c r="N220" s="661" t="s">
        <v>2478</v>
      </c>
      <c r="O220" s="567"/>
    </row>
    <row r="221" spans="1:15">
      <c r="A221" s="659">
        <v>216</v>
      </c>
      <c r="B221" s="663">
        <v>818041</v>
      </c>
      <c r="C221" s="736" t="s">
        <v>1015</v>
      </c>
      <c r="D221" s="659"/>
      <c r="E221" s="736" t="s">
        <v>17437</v>
      </c>
      <c r="F221" s="737" t="s">
        <v>2469</v>
      </c>
      <c r="G221" s="738" t="s">
        <v>2203</v>
      </c>
      <c r="H221" s="739"/>
      <c r="I221" s="738">
        <v>1750126.44</v>
      </c>
      <c r="J221" s="738">
        <v>507812</v>
      </c>
      <c r="K221" s="738">
        <v>80295.92999999976</v>
      </c>
      <c r="L221" s="740">
        <f t="shared" si="3"/>
        <v>2338234.3699999996</v>
      </c>
      <c r="M221" s="660" t="s">
        <v>2203</v>
      </c>
      <c r="N221" s="661" t="s">
        <v>2478</v>
      </c>
      <c r="O221" s="567"/>
    </row>
    <row r="222" spans="1:15">
      <c r="A222" s="659">
        <v>217</v>
      </c>
      <c r="B222" s="663">
        <v>817962</v>
      </c>
      <c r="C222" s="736" t="s">
        <v>1012</v>
      </c>
      <c r="D222" s="659"/>
      <c r="E222" s="736" t="s">
        <v>17437</v>
      </c>
      <c r="F222" s="737" t="s">
        <v>2469</v>
      </c>
      <c r="G222" s="738" t="s">
        <v>2203</v>
      </c>
      <c r="H222" s="739"/>
      <c r="I222" s="738">
        <v>699973.75</v>
      </c>
      <c r="J222" s="738">
        <v>30087.909090909088</v>
      </c>
      <c r="K222" s="738">
        <v>44787.960000000028</v>
      </c>
      <c r="L222" s="740">
        <f t="shared" si="3"/>
        <v>774849.61909090914</v>
      </c>
      <c r="M222" s="660" t="s">
        <v>2203</v>
      </c>
      <c r="N222" s="661" t="s">
        <v>2478</v>
      </c>
      <c r="O222" s="567"/>
    </row>
    <row r="223" spans="1:15" ht="30">
      <c r="A223" s="659">
        <v>218</v>
      </c>
      <c r="B223" s="663">
        <v>817249</v>
      </c>
      <c r="C223" s="736" t="s">
        <v>20275</v>
      </c>
      <c r="D223" s="659"/>
      <c r="E223" s="736" t="s">
        <v>16405</v>
      </c>
      <c r="F223" s="737" t="s">
        <v>2469</v>
      </c>
      <c r="G223" s="738" t="s">
        <v>2203</v>
      </c>
      <c r="H223" s="739"/>
      <c r="I223" s="738">
        <v>181431.74999999901</v>
      </c>
      <c r="J223" s="738">
        <v>0</v>
      </c>
      <c r="K223" s="738">
        <v>8030.2399999999898</v>
      </c>
      <c r="L223" s="740">
        <f t="shared" si="3"/>
        <v>189461.989999999</v>
      </c>
      <c r="M223" s="660" t="s">
        <v>2203</v>
      </c>
      <c r="N223" s="661" t="s">
        <v>2478</v>
      </c>
      <c r="O223" s="567"/>
    </row>
    <row r="224" spans="1:15" ht="30">
      <c r="A224" s="659">
        <v>219</v>
      </c>
      <c r="B224" s="663">
        <v>817242</v>
      </c>
      <c r="C224" s="736" t="s">
        <v>20284</v>
      </c>
      <c r="D224" s="659"/>
      <c r="E224" s="736" t="s">
        <v>16405</v>
      </c>
      <c r="F224" s="737" t="s">
        <v>2469</v>
      </c>
      <c r="G224" s="738" t="s">
        <v>2203</v>
      </c>
      <c r="H224" s="739"/>
      <c r="I224" s="738">
        <v>79895.009999999893</v>
      </c>
      <c r="J224" s="738">
        <v>0</v>
      </c>
      <c r="K224" s="738">
        <v>6878.0099999999902</v>
      </c>
      <c r="L224" s="740">
        <f t="shared" si="3"/>
        <v>86773.019999999888</v>
      </c>
      <c r="M224" s="660" t="s">
        <v>2203</v>
      </c>
      <c r="N224" s="661" t="s">
        <v>2478</v>
      </c>
      <c r="O224" s="567"/>
    </row>
    <row r="225" spans="1:15" ht="30">
      <c r="A225" s="659">
        <v>220</v>
      </c>
      <c r="B225" s="663">
        <v>817247</v>
      </c>
      <c r="C225" s="736" t="s">
        <v>858</v>
      </c>
      <c r="D225" s="659"/>
      <c r="E225" s="736" t="s">
        <v>16405</v>
      </c>
      <c r="F225" s="737" t="s">
        <v>2469</v>
      </c>
      <c r="G225" s="738" t="s">
        <v>2203</v>
      </c>
      <c r="H225" s="739"/>
      <c r="I225" s="738">
        <v>289257.2</v>
      </c>
      <c r="J225" s="738">
        <v>0</v>
      </c>
      <c r="K225" s="738">
        <v>31827.440000000002</v>
      </c>
      <c r="L225" s="740">
        <f t="shared" si="3"/>
        <v>321084.64</v>
      </c>
      <c r="M225" s="660" t="s">
        <v>2203</v>
      </c>
      <c r="N225" s="661" t="s">
        <v>2478</v>
      </c>
      <c r="O225" s="567"/>
    </row>
    <row r="226" spans="1:15" ht="30">
      <c r="A226" s="659">
        <v>221</v>
      </c>
      <c r="B226" s="663">
        <v>817250</v>
      </c>
      <c r="C226" s="736" t="s">
        <v>857</v>
      </c>
      <c r="D226" s="659"/>
      <c r="E226" s="736" t="s">
        <v>16405</v>
      </c>
      <c r="F226" s="737" t="s">
        <v>2469</v>
      </c>
      <c r="G226" s="738" t="s">
        <v>2203</v>
      </c>
      <c r="H226" s="739"/>
      <c r="I226" s="738">
        <v>55326.720000000001</v>
      </c>
      <c r="J226" s="738">
        <v>0</v>
      </c>
      <c r="K226" s="738">
        <v>57494.46</v>
      </c>
      <c r="L226" s="740">
        <f t="shared" si="3"/>
        <v>112821.18</v>
      </c>
      <c r="M226" s="660" t="s">
        <v>2203</v>
      </c>
      <c r="N226" s="661" t="s">
        <v>2478</v>
      </c>
      <c r="O226" s="567"/>
    </row>
    <row r="227" spans="1:15">
      <c r="A227" s="659">
        <v>222</v>
      </c>
      <c r="B227" s="663">
        <v>954184</v>
      </c>
      <c r="C227" s="736" t="s">
        <v>1103</v>
      </c>
      <c r="D227" s="659"/>
      <c r="E227" s="736" t="s">
        <v>2110</v>
      </c>
      <c r="F227" s="737" t="s">
        <v>2469</v>
      </c>
      <c r="G227" s="738" t="s">
        <v>2209</v>
      </c>
      <c r="H227" s="739" t="e">
        <f>VLOOKUP(B227,#REF!, 27, FALSE)</f>
        <v>#REF!</v>
      </c>
      <c r="I227" s="738">
        <v>0</v>
      </c>
      <c r="J227" s="738">
        <v>0</v>
      </c>
      <c r="K227" s="738">
        <v>0</v>
      </c>
      <c r="L227" s="740">
        <f t="shared" si="3"/>
        <v>0</v>
      </c>
      <c r="M227" s="660" t="s">
        <v>2203</v>
      </c>
      <c r="N227" s="661" t="s">
        <v>2478</v>
      </c>
      <c r="O227" s="567"/>
    </row>
    <row r="228" spans="1:15">
      <c r="A228" s="659">
        <v>223</v>
      </c>
      <c r="B228" s="663">
        <v>956782</v>
      </c>
      <c r="C228" s="736" t="s">
        <v>21659</v>
      </c>
      <c r="D228" s="659"/>
      <c r="E228" s="736" t="s">
        <v>17437</v>
      </c>
      <c r="F228" s="737" t="s">
        <v>2469</v>
      </c>
      <c r="G228" s="738" t="s">
        <v>2209</v>
      </c>
      <c r="H228" s="739" t="e">
        <f>VLOOKUP(B228,#REF!, 27, FALSE)</f>
        <v>#REF!</v>
      </c>
      <c r="I228" s="738">
        <v>1544468.19</v>
      </c>
      <c r="J228" s="738">
        <v>51889.04</v>
      </c>
      <c r="K228" s="738">
        <v>30020.129999999874</v>
      </c>
      <c r="L228" s="740">
        <f t="shared" si="3"/>
        <v>1626377.3599999999</v>
      </c>
      <c r="M228" s="660" t="s">
        <v>2203</v>
      </c>
      <c r="N228" s="661" t="s">
        <v>2478</v>
      </c>
      <c r="O228" s="567"/>
    </row>
    <row r="229" spans="1:15">
      <c r="A229" s="659">
        <v>224</v>
      </c>
      <c r="B229" s="663">
        <v>958367</v>
      </c>
      <c r="C229" s="736" t="s">
        <v>1010</v>
      </c>
      <c r="D229" s="659"/>
      <c r="E229" s="736" t="s">
        <v>35</v>
      </c>
      <c r="F229" s="737" t="s">
        <v>2469</v>
      </c>
      <c r="G229" s="738" t="s">
        <v>2209</v>
      </c>
      <c r="H229" s="739" t="e">
        <f>VLOOKUP(B229,#REF!, 27, FALSE)</f>
        <v>#REF!</v>
      </c>
      <c r="I229" s="738">
        <v>1663612.5799999901</v>
      </c>
      <c r="J229" s="738">
        <v>111190.8</v>
      </c>
      <c r="K229" s="738">
        <v>85949.859999999942</v>
      </c>
      <c r="L229" s="740">
        <f t="shared" si="3"/>
        <v>1860753.23999999</v>
      </c>
      <c r="M229" s="660" t="s">
        <v>2203</v>
      </c>
      <c r="N229" s="661" t="s">
        <v>2478</v>
      </c>
      <c r="O229" s="567"/>
    </row>
    <row r="230" spans="1:15">
      <c r="I230" s="574">
        <f>SUM(I6:I229)</f>
        <v>225708722.4999997</v>
      </c>
      <c r="J230" s="574">
        <f>SUM(J6:J229)</f>
        <v>25877249.074184619</v>
      </c>
      <c r="K230" s="574">
        <f>SUM(K6:K229)</f>
        <v>110243281.7699998</v>
      </c>
      <c r="L230" s="574">
        <f>SUM(L6:L229)</f>
        <v>361829253.34418428</v>
      </c>
    </row>
    <row r="231" spans="1:15">
      <c r="B231" s="632"/>
      <c r="L231"/>
    </row>
    <row r="232" spans="1:15">
      <c r="B232" s="632"/>
      <c r="L232"/>
    </row>
    <row r="233" spans="1:15">
      <c r="B233" s="632"/>
      <c r="L233"/>
    </row>
    <row r="234" spans="1:15">
      <c r="B234" s="632"/>
      <c r="L234"/>
    </row>
    <row r="235" spans="1:15">
      <c r="B235" s="632"/>
      <c r="L235"/>
    </row>
    <row r="236" spans="1:15">
      <c r="B236" s="632"/>
      <c r="L236"/>
    </row>
    <row r="237" spans="1:15">
      <c r="B237" s="632"/>
      <c r="L237"/>
    </row>
    <row r="238" spans="1:15">
      <c r="B238" s="632"/>
      <c r="L238"/>
    </row>
    <row r="239" spans="1:15">
      <c r="B239" s="632"/>
      <c r="L239"/>
    </row>
    <row r="240" spans="1:15">
      <c r="B240" s="632"/>
      <c r="L240"/>
    </row>
    <row r="241" spans="2:12">
      <c r="B241" s="632"/>
      <c r="L241"/>
    </row>
    <row r="242" spans="2:12">
      <c r="B242" s="632"/>
      <c r="L242"/>
    </row>
    <row r="243" spans="2:12">
      <c r="B243" s="632"/>
      <c r="L243"/>
    </row>
    <row r="244" spans="2:12">
      <c r="B244" s="632"/>
      <c r="L244"/>
    </row>
    <row r="245" spans="2:12">
      <c r="B245" s="632"/>
      <c r="L245"/>
    </row>
    <row r="246" spans="2:12">
      <c r="B246" s="632"/>
      <c r="L246"/>
    </row>
    <row r="247" spans="2:12">
      <c r="B247" s="632"/>
      <c r="L247"/>
    </row>
    <row r="248" spans="2:12">
      <c r="B248" s="632"/>
      <c r="L248"/>
    </row>
    <row r="249" spans="2:12">
      <c r="B249" s="632"/>
      <c r="L249"/>
    </row>
    <row r="250" spans="2:12">
      <c r="B250" s="632"/>
      <c r="L250"/>
    </row>
    <row r="251" spans="2:12">
      <c r="B251" s="632"/>
      <c r="L251"/>
    </row>
    <row r="252" spans="2:12">
      <c r="B252" s="632"/>
      <c r="L252"/>
    </row>
    <row r="253" spans="2:12">
      <c r="B253" s="632"/>
      <c r="L253"/>
    </row>
    <row r="254" spans="2:12">
      <c r="B254" s="632"/>
      <c r="L254"/>
    </row>
    <row r="255" spans="2:12">
      <c r="B255" s="632"/>
      <c r="L255"/>
    </row>
    <row r="256" spans="2:12">
      <c r="B256" s="632"/>
      <c r="L256"/>
    </row>
    <row r="257" spans="2:12">
      <c r="B257" s="632"/>
      <c r="L257"/>
    </row>
    <row r="258" spans="2:12">
      <c r="B258" s="632"/>
      <c r="L258"/>
    </row>
    <row r="259" spans="2:12">
      <c r="B259" s="632"/>
      <c r="L259"/>
    </row>
    <row r="260" spans="2:12">
      <c r="B260" s="632"/>
      <c r="L260"/>
    </row>
    <row r="261" spans="2:12">
      <c r="B261" s="632"/>
      <c r="L261"/>
    </row>
    <row r="262" spans="2:12">
      <c r="B262" s="632"/>
      <c r="L262"/>
    </row>
    <row r="263" spans="2:12">
      <c r="B263" s="632"/>
      <c r="L263"/>
    </row>
    <row r="264" spans="2:12">
      <c r="B264" s="632"/>
      <c r="L264"/>
    </row>
    <row r="265" spans="2:12">
      <c r="B265" s="632"/>
      <c r="L265"/>
    </row>
    <row r="266" spans="2:12">
      <c r="B266" s="632"/>
      <c r="L266"/>
    </row>
    <row r="267" spans="2:12">
      <c r="B267" s="632"/>
      <c r="L267"/>
    </row>
    <row r="268" spans="2:12">
      <c r="B268" s="632"/>
      <c r="L268"/>
    </row>
    <row r="269" spans="2:12">
      <c r="B269" s="632"/>
      <c r="L269"/>
    </row>
    <row r="270" spans="2:12">
      <c r="B270" s="632"/>
      <c r="L270"/>
    </row>
    <row r="271" spans="2:12">
      <c r="B271" s="632"/>
      <c r="L271"/>
    </row>
    <row r="272" spans="2:12">
      <c r="B272" s="632"/>
      <c r="L272"/>
    </row>
    <row r="273" spans="2:12">
      <c r="B273" s="632"/>
      <c r="L273"/>
    </row>
    <row r="274" spans="2:12">
      <c r="B274" s="632"/>
      <c r="L274"/>
    </row>
    <row r="275" spans="2:12">
      <c r="B275" s="632"/>
      <c r="L275"/>
    </row>
    <row r="276" spans="2:12">
      <c r="B276" s="632"/>
      <c r="L276"/>
    </row>
    <row r="277" spans="2:12">
      <c r="B277" s="632"/>
      <c r="L277"/>
    </row>
    <row r="278" spans="2:12">
      <c r="B278" s="632"/>
      <c r="L278"/>
    </row>
    <row r="279" spans="2:12">
      <c r="B279" s="632"/>
      <c r="L279"/>
    </row>
    <row r="280" spans="2:12">
      <c r="B280" s="632"/>
      <c r="L280"/>
    </row>
    <row r="281" spans="2:12">
      <c r="B281" s="632"/>
      <c r="L281"/>
    </row>
    <row r="282" spans="2:12">
      <c r="B282" s="632"/>
      <c r="L282"/>
    </row>
    <row r="283" spans="2:12">
      <c r="B283" s="632"/>
      <c r="L283"/>
    </row>
    <row r="284" spans="2:12">
      <c r="B284" s="632"/>
      <c r="L284"/>
    </row>
    <row r="285" spans="2:12">
      <c r="B285" s="632"/>
      <c r="L285"/>
    </row>
    <row r="286" spans="2:12">
      <c r="B286" s="632"/>
      <c r="L286"/>
    </row>
    <row r="287" spans="2:12">
      <c r="B287" s="632"/>
      <c r="L287"/>
    </row>
    <row r="288" spans="2:12">
      <c r="B288" s="632"/>
      <c r="L288"/>
    </row>
    <row r="289" spans="2:12">
      <c r="B289" s="632"/>
      <c r="L289"/>
    </row>
    <row r="290" spans="2:12">
      <c r="B290" s="632"/>
      <c r="L290"/>
    </row>
    <row r="291" spans="2:12">
      <c r="B291" s="632"/>
      <c r="L291"/>
    </row>
    <row r="292" spans="2:12">
      <c r="B292" s="632"/>
      <c r="L292"/>
    </row>
    <row r="293" spans="2:12">
      <c r="B293" s="632"/>
      <c r="L293"/>
    </row>
    <row r="294" spans="2:12">
      <c r="B294" s="632"/>
      <c r="L294"/>
    </row>
    <row r="295" spans="2:12">
      <c r="B295" s="632"/>
      <c r="L295"/>
    </row>
    <row r="296" spans="2:12">
      <c r="B296" s="632"/>
      <c r="L296"/>
    </row>
    <row r="297" spans="2:12">
      <c r="B297" s="632"/>
      <c r="L297"/>
    </row>
    <row r="298" spans="2:12">
      <c r="B298" s="632"/>
      <c r="L298"/>
    </row>
    <row r="299" spans="2:12">
      <c r="B299" s="632"/>
      <c r="L299"/>
    </row>
    <row r="300" spans="2:12">
      <c r="B300" s="632"/>
      <c r="L300"/>
    </row>
    <row r="301" spans="2:12">
      <c r="B301" s="632"/>
      <c r="L301"/>
    </row>
    <row r="302" spans="2:12">
      <c r="B302" s="632"/>
      <c r="L302"/>
    </row>
    <row r="303" spans="2:12">
      <c r="B303" s="632"/>
      <c r="L303"/>
    </row>
    <row r="304" spans="2:12">
      <c r="B304" s="632"/>
      <c r="L304"/>
    </row>
    <row r="305" spans="2:12">
      <c r="B305" s="632"/>
      <c r="L305"/>
    </row>
    <row r="306" spans="2:12">
      <c r="B306" s="632"/>
      <c r="L306"/>
    </row>
    <row r="307" spans="2:12">
      <c r="B307" s="632"/>
      <c r="L307"/>
    </row>
    <row r="308" spans="2:12">
      <c r="B308" s="632"/>
      <c r="L308"/>
    </row>
    <row r="309" spans="2:12">
      <c r="B309" s="632"/>
      <c r="L309"/>
    </row>
    <row r="310" spans="2:12">
      <c r="B310" s="632"/>
      <c r="L310"/>
    </row>
    <row r="311" spans="2:12">
      <c r="B311" s="632"/>
      <c r="L311"/>
    </row>
    <row r="312" spans="2:12">
      <c r="B312" s="632"/>
      <c r="L312"/>
    </row>
    <row r="313" spans="2:12">
      <c r="B313" s="632"/>
      <c r="L313"/>
    </row>
    <row r="314" spans="2:12">
      <c r="B314" s="632"/>
      <c r="L314"/>
    </row>
    <row r="315" spans="2:12">
      <c r="B315" s="632"/>
      <c r="L315"/>
    </row>
    <row r="316" spans="2:12">
      <c r="B316" s="632"/>
      <c r="L316"/>
    </row>
    <row r="317" spans="2:12">
      <c r="B317" s="632"/>
      <c r="L317"/>
    </row>
    <row r="318" spans="2:12">
      <c r="B318" s="632"/>
      <c r="L318"/>
    </row>
    <row r="319" spans="2:12">
      <c r="B319" s="632"/>
      <c r="L319"/>
    </row>
    <row r="320" spans="2:12">
      <c r="B320" s="632"/>
      <c r="L320"/>
    </row>
    <row r="321" spans="2:12">
      <c r="B321" s="632"/>
      <c r="L321"/>
    </row>
    <row r="322" spans="2:12">
      <c r="B322" s="632"/>
      <c r="L322"/>
    </row>
    <row r="323" spans="2:12">
      <c r="B323" s="632"/>
      <c r="L323"/>
    </row>
    <row r="324" spans="2:12">
      <c r="B324" s="632"/>
      <c r="L324"/>
    </row>
    <row r="325" spans="2:12">
      <c r="B325" s="632"/>
      <c r="L325"/>
    </row>
    <row r="326" spans="2:12">
      <c r="B326" s="632"/>
      <c r="L326"/>
    </row>
    <row r="327" spans="2:12">
      <c r="B327" s="632"/>
      <c r="L327"/>
    </row>
    <row r="328" spans="2:12">
      <c r="B328" s="632"/>
      <c r="L328"/>
    </row>
    <row r="329" spans="2:12">
      <c r="B329" s="632"/>
      <c r="L329"/>
    </row>
    <row r="330" spans="2:12">
      <c r="B330" s="632"/>
      <c r="L330"/>
    </row>
    <row r="331" spans="2:12">
      <c r="B331" s="632"/>
      <c r="L331"/>
    </row>
    <row r="332" spans="2:12">
      <c r="B332" s="632"/>
      <c r="L332"/>
    </row>
    <row r="333" spans="2:12">
      <c r="B333" s="632"/>
      <c r="L333"/>
    </row>
    <row r="334" spans="2:12">
      <c r="L334"/>
    </row>
    <row r="335" spans="2:12">
      <c r="L335"/>
    </row>
    <row r="336" spans="2:12">
      <c r="L336"/>
    </row>
    <row r="337" spans="12:12">
      <c r="L337"/>
    </row>
    <row r="338" spans="12:12">
      <c r="L338"/>
    </row>
    <row r="339" spans="12:12">
      <c r="L339"/>
    </row>
    <row r="340" spans="12:12">
      <c r="L340"/>
    </row>
    <row r="341" spans="12:12">
      <c r="L341"/>
    </row>
    <row r="342" spans="12:12">
      <c r="L342"/>
    </row>
    <row r="343" spans="12:12">
      <c r="L343"/>
    </row>
    <row r="344" spans="12:12">
      <c r="L344"/>
    </row>
    <row r="345" spans="12:12">
      <c r="L345"/>
    </row>
    <row r="346" spans="12:12">
      <c r="L346"/>
    </row>
    <row r="347" spans="12:12">
      <c r="L347"/>
    </row>
    <row r="348" spans="12:12">
      <c r="L348"/>
    </row>
    <row r="349" spans="12:12">
      <c r="L349"/>
    </row>
    <row r="350" spans="12:12">
      <c r="L350"/>
    </row>
    <row r="351" spans="12:12">
      <c r="L351"/>
    </row>
    <row r="352" spans="12:12">
      <c r="L352"/>
    </row>
    <row r="353" spans="12:12">
      <c r="L353"/>
    </row>
    <row r="354" spans="12:12">
      <c r="L354"/>
    </row>
    <row r="355" spans="12:12">
      <c r="L355"/>
    </row>
    <row r="356" spans="12:12">
      <c r="L356"/>
    </row>
    <row r="357" spans="12:12">
      <c r="L357"/>
    </row>
    <row r="358" spans="12:12">
      <c r="L358"/>
    </row>
    <row r="359" spans="12:12">
      <c r="L359"/>
    </row>
    <row r="360" spans="12:12">
      <c r="L360"/>
    </row>
    <row r="361" spans="12:12">
      <c r="L361"/>
    </row>
    <row r="362" spans="12:12">
      <c r="L362"/>
    </row>
    <row r="363" spans="12:12">
      <c r="L363"/>
    </row>
    <row r="364" spans="12:12">
      <c r="L364"/>
    </row>
    <row r="365" spans="12:12">
      <c r="L365"/>
    </row>
    <row r="366" spans="12:12">
      <c r="L366"/>
    </row>
    <row r="367" spans="12:12">
      <c r="L367"/>
    </row>
    <row r="368" spans="12:12">
      <c r="L368"/>
    </row>
    <row r="369" spans="12:12">
      <c r="L369"/>
    </row>
    <row r="370" spans="12:12">
      <c r="L370"/>
    </row>
    <row r="371" spans="12:12">
      <c r="L371"/>
    </row>
    <row r="372" spans="12:12">
      <c r="L372"/>
    </row>
    <row r="373" spans="12:12">
      <c r="L373"/>
    </row>
    <row r="374" spans="12:12">
      <c r="L374"/>
    </row>
    <row r="375" spans="12:12">
      <c r="L375"/>
    </row>
    <row r="376" spans="12:12">
      <c r="L376"/>
    </row>
    <row r="377" spans="12:12">
      <c r="L377"/>
    </row>
    <row r="378" spans="12:12">
      <c r="L378"/>
    </row>
    <row r="379" spans="12:12">
      <c r="L379"/>
    </row>
    <row r="380" spans="12:12">
      <c r="L380"/>
    </row>
    <row r="381" spans="12:12">
      <c r="L381"/>
    </row>
    <row r="382" spans="12:12">
      <c r="L382"/>
    </row>
    <row r="383" spans="12:12">
      <c r="L383"/>
    </row>
    <row r="384" spans="12:12">
      <c r="L384"/>
    </row>
    <row r="385" spans="12:12">
      <c r="L385"/>
    </row>
    <row r="386" spans="12:12">
      <c r="L386"/>
    </row>
    <row r="387" spans="12:12">
      <c r="L387"/>
    </row>
    <row r="388" spans="12:12">
      <c r="L388"/>
    </row>
    <row r="389" spans="12:12">
      <c r="L389"/>
    </row>
    <row r="390" spans="12:12">
      <c r="L390"/>
    </row>
    <row r="391" spans="12:12">
      <c r="L391"/>
    </row>
    <row r="392" spans="12:12">
      <c r="L392"/>
    </row>
    <row r="393" spans="12:12">
      <c r="L393"/>
    </row>
    <row r="394" spans="12:12">
      <c r="L394"/>
    </row>
    <row r="395" spans="12:12">
      <c r="L395"/>
    </row>
    <row r="396" spans="12:12">
      <c r="L396"/>
    </row>
    <row r="397" spans="12:12">
      <c r="L397"/>
    </row>
    <row r="398" spans="12:12">
      <c r="L398"/>
    </row>
    <row r="399" spans="12:12">
      <c r="L399"/>
    </row>
    <row r="400" spans="12:12">
      <c r="L400"/>
    </row>
    <row r="401" spans="12:12">
      <c r="L401"/>
    </row>
    <row r="402" spans="12:12">
      <c r="L402"/>
    </row>
    <row r="403" spans="12:12">
      <c r="L403"/>
    </row>
    <row r="404" spans="12:12">
      <c r="L404"/>
    </row>
    <row r="405" spans="12:12">
      <c r="L405"/>
    </row>
    <row r="406" spans="12:12">
      <c r="L406"/>
    </row>
    <row r="407" spans="12:12">
      <c r="L407"/>
    </row>
    <row r="408" spans="12:12">
      <c r="L408"/>
    </row>
    <row r="409" spans="12:12">
      <c r="L409"/>
    </row>
    <row r="410" spans="12:12">
      <c r="L410"/>
    </row>
    <row r="411" spans="12:12">
      <c r="L411"/>
    </row>
    <row r="412" spans="12:12">
      <c r="L412"/>
    </row>
    <row r="413" spans="12:12">
      <c r="L413"/>
    </row>
    <row r="414" spans="12:12">
      <c r="L414"/>
    </row>
    <row r="415" spans="12:12">
      <c r="L415"/>
    </row>
    <row r="416" spans="12:12">
      <c r="L416"/>
    </row>
    <row r="417" spans="12:12">
      <c r="L417"/>
    </row>
    <row r="418" spans="12:12">
      <c r="L418"/>
    </row>
    <row r="419" spans="12:12">
      <c r="L419"/>
    </row>
    <row r="420" spans="12:12">
      <c r="L420"/>
    </row>
    <row r="421" spans="12:12">
      <c r="L421"/>
    </row>
    <row r="422" spans="12:12">
      <c r="L422"/>
    </row>
    <row r="423" spans="12:12">
      <c r="L423"/>
    </row>
    <row r="424" spans="12:12">
      <c r="L424"/>
    </row>
    <row r="425" spans="12:12">
      <c r="L425"/>
    </row>
    <row r="426" spans="12:12">
      <c r="L426"/>
    </row>
    <row r="427" spans="12:12">
      <c r="L427"/>
    </row>
    <row r="428" spans="12:12">
      <c r="L428"/>
    </row>
    <row r="429" spans="12:12">
      <c r="L429"/>
    </row>
    <row r="430" spans="12:12">
      <c r="L430"/>
    </row>
    <row r="431" spans="12:12">
      <c r="L431"/>
    </row>
    <row r="432" spans="12:12">
      <c r="L432"/>
    </row>
    <row r="433" spans="12:12">
      <c r="L433"/>
    </row>
    <row r="434" spans="12:12">
      <c r="L434"/>
    </row>
    <row r="435" spans="12:12">
      <c r="L435"/>
    </row>
    <row r="436" spans="12:12">
      <c r="L436"/>
    </row>
    <row r="437" spans="12:12">
      <c r="L437"/>
    </row>
    <row r="438" spans="12:12">
      <c r="L438"/>
    </row>
    <row r="439" spans="12:12">
      <c r="L439"/>
    </row>
    <row r="440" spans="12:12">
      <c r="L440"/>
    </row>
    <row r="441" spans="12:12">
      <c r="L441"/>
    </row>
    <row r="442" spans="12:12">
      <c r="L442"/>
    </row>
    <row r="443" spans="12:12">
      <c r="L443"/>
    </row>
    <row r="444" spans="12:12">
      <c r="L444"/>
    </row>
    <row r="445" spans="12:12">
      <c r="L445"/>
    </row>
    <row r="446" spans="12:12">
      <c r="L446"/>
    </row>
    <row r="447" spans="12:12">
      <c r="L447"/>
    </row>
    <row r="448" spans="12:12">
      <c r="L448"/>
    </row>
    <row r="449" spans="12:12">
      <c r="L449"/>
    </row>
    <row r="450" spans="12:12">
      <c r="L450"/>
    </row>
    <row r="451" spans="12:12">
      <c r="L451"/>
    </row>
    <row r="452" spans="12:12">
      <c r="L452"/>
    </row>
    <row r="453" spans="12:12">
      <c r="L453"/>
    </row>
    <row r="454" spans="12:12">
      <c r="L454"/>
    </row>
    <row r="455" spans="12:12">
      <c r="L455"/>
    </row>
    <row r="456" spans="12:12">
      <c r="L456"/>
    </row>
    <row r="457" spans="12:12">
      <c r="L457"/>
    </row>
    <row r="458" spans="12:12">
      <c r="L458"/>
    </row>
    <row r="459" spans="12:12">
      <c r="L459"/>
    </row>
    <row r="460" spans="12:12">
      <c r="L460"/>
    </row>
    <row r="461" spans="12:12">
      <c r="L461"/>
    </row>
    <row r="462" spans="12:12">
      <c r="L462"/>
    </row>
    <row r="463" spans="12:12">
      <c r="L463"/>
    </row>
    <row r="464" spans="12:12">
      <c r="L464"/>
    </row>
    <row r="465" spans="12:12">
      <c r="L465"/>
    </row>
    <row r="466" spans="12:12">
      <c r="L466"/>
    </row>
    <row r="467" spans="12:12">
      <c r="L467"/>
    </row>
    <row r="468" spans="12:12">
      <c r="L468"/>
    </row>
    <row r="469" spans="12:12">
      <c r="L469"/>
    </row>
    <row r="470" spans="12:12">
      <c r="L470"/>
    </row>
    <row r="471" spans="12:12">
      <c r="L471"/>
    </row>
    <row r="472" spans="12:12">
      <c r="L472"/>
    </row>
    <row r="473" spans="12:12">
      <c r="L473"/>
    </row>
    <row r="474" spans="12:12">
      <c r="L474"/>
    </row>
    <row r="475" spans="12:12">
      <c r="L475"/>
    </row>
    <row r="476" spans="12:12">
      <c r="L476"/>
    </row>
    <row r="477" spans="12:12">
      <c r="L477"/>
    </row>
    <row r="478" spans="12:12">
      <c r="L478"/>
    </row>
    <row r="479" spans="12:12">
      <c r="L479"/>
    </row>
    <row r="480" spans="12:12">
      <c r="L480"/>
    </row>
    <row r="481" spans="12:12">
      <c r="L481"/>
    </row>
    <row r="482" spans="12:12">
      <c r="L482"/>
    </row>
    <row r="483" spans="12:12">
      <c r="L483"/>
    </row>
    <row r="484" spans="12:12">
      <c r="L484"/>
    </row>
    <row r="485" spans="12:12">
      <c r="L485"/>
    </row>
    <row r="486" spans="12:12">
      <c r="L486"/>
    </row>
    <row r="487" spans="12:12">
      <c r="L487"/>
    </row>
    <row r="488" spans="12:12">
      <c r="L488"/>
    </row>
    <row r="489" spans="12:12">
      <c r="L489"/>
    </row>
    <row r="490" spans="12:12">
      <c r="L490"/>
    </row>
    <row r="491" spans="12:12">
      <c r="L491"/>
    </row>
    <row r="492" spans="12:12">
      <c r="L492"/>
    </row>
    <row r="493" spans="12:12">
      <c r="L493"/>
    </row>
    <row r="494" spans="12:12">
      <c r="L494"/>
    </row>
    <row r="495" spans="12:12">
      <c r="L495"/>
    </row>
    <row r="496" spans="12:12">
      <c r="L496"/>
    </row>
    <row r="497" spans="12:12">
      <c r="L497"/>
    </row>
    <row r="498" spans="12:12">
      <c r="L498"/>
    </row>
    <row r="499" spans="12:12">
      <c r="L499"/>
    </row>
    <row r="500" spans="12:12">
      <c r="L500"/>
    </row>
    <row r="501" spans="12:12">
      <c r="L501"/>
    </row>
    <row r="502" spans="12:12">
      <c r="L502"/>
    </row>
    <row r="503" spans="12:12">
      <c r="L503"/>
    </row>
    <row r="504" spans="12:12">
      <c r="L504"/>
    </row>
    <row r="505" spans="12:12">
      <c r="L505"/>
    </row>
    <row r="506" spans="12:12">
      <c r="L506"/>
    </row>
    <row r="507" spans="12:12">
      <c r="L507"/>
    </row>
    <row r="508" spans="12:12">
      <c r="L508"/>
    </row>
    <row r="509" spans="12:12">
      <c r="L509"/>
    </row>
    <row r="510" spans="12:12">
      <c r="L510"/>
    </row>
    <row r="511" spans="12:12">
      <c r="L511"/>
    </row>
    <row r="512" spans="12:12">
      <c r="L512"/>
    </row>
    <row r="513" spans="12:12">
      <c r="L513"/>
    </row>
    <row r="514" spans="12:12">
      <c r="L514"/>
    </row>
    <row r="515" spans="12:12">
      <c r="L515"/>
    </row>
    <row r="516" spans="12:12">
      <c r="L516"/>
    </row>
    <row r="517" spans="12:12">
      <c r="L517"/>
    </row>
    <row r="518" spans="12:12">
      <c r="L518"/>
    </row>
    <row r="519" spans="12:12">
      <c r="L519"/>
    </row>
    <row r="520" spans="12:12">
      <c r="L520"/>
    </row>
    <row r="521" spans="12:12">
      <c r="L521"/>
    </row>
    <row r="522" spans="12:12">
      <c r="L522"/>
    </row>
    <row r="523" spans="12:12">
      <c r="L523"/>
    </row>
    <row r="524" spans="12:12">
      <c r="L524"/>
    </row>
    <row r="525" spans="12:12">
      <c r="L525"/>
    </row>
    <row r="526" spans="12:12">
      <c r="L526"/>
    </row>
    <row r="527" spans="12:12">
      <c r="L527"/>
    </row>
    <row r="528" spans="12:12">
      <c r="L528"/>
    </row>
    <row r="529" spans="12:12">
      <c r="L529"/>
    </row>
    <row r="530" spans="12:12">
      <c r="L530"/>
    </row>
    <row r="531" spans="12:12">
      <c r="L531"/>
    </row>
    <row r="532" spans="12:12">
      <c r="L532"/>
    </row>
    <row r="533" spans="12:12">
      <c r="L533"/>
    </row>
    <row r="534" spans="12:12">
      <c r="L534"/>
    </row>
    <row r="535" spans="12:12">
      <c r="L535"/>
    </row>
    <row r="536" spans="12:12">
      <c r="L536"/>
    </row>
    <row r="537" spans="12:12">
      <c r="L537"/>
    </row>
    <row r="538" spans="12:12">
      <c r="L538"/>
    </row>
    <row r="539" spans="12:12">
      <c r="L539"/>
    </row>
    <row r="540" spans="12:12">
      <c r="L540"/>
    </row>
    <row r="541" spans="12:12">
      <c r="L541"/>
    </row>
    <row r="542" spans="12:12">
      <c r="L542"/>
    </row>
    <row r="543" spans="12:12">
      <c r="L543"/>
    </row>
    <row r="544" spans="12:12">
      <c r="L544"/>
    </row>
    <row r="545" spans="12:12">
      <c r="L545"/>
    </row>
    <row r="546" spans="12:12">
      <c r="L546"/>
    </row>
    <row r="547" spans="12:12">
      <c r="L547"/>
    </row>
    <row r="548" spans="12:12">
      <c r="L548"/>
    </row>
    <row r="549" spans="12:12">
      <c r="L549"/>
    </row>
    <row r="550" spans="12:12">
      <c r="L550"/>
    </row>
    <row r="551" spans="12:12">
      <c r="L551"/>
    </row>
    <row r="552" spans="12:12">
      <c r="L552"/>
    </row>
    <row r="553" spans="12:12">
      <c r="L553"/>
    </row>
    <row r="554" spans="12:12">
      <c r="L554"/>
    </row>
    <row r="555" spans="12:12">
      <c r="L555"/>
    </row>
    <row r="556" spans="12:12">
      <c r="L556"/>
    </row>
    <row r="557" spans="12:12">
      <c r="L557"/>
    </row>
    <row r="558" spans="12:12">
      <c r="L558"/>
    </row>
    <row r="559" spans="12:12">
      <c r="L559"/>
    </row>
    <row r="560" spans="12:12">
      <c r="L560"/>
    </row>
    <row r="561" spans="12:12">
      <c r="L561"/>
    </row>
    <row r="562" spans="12:12">
      <c r="L562"/>
    </row>
    <row r="563" spans="12:12">
      <c r="L563"/>
    </row>
    <row r="564" spans="12:12">
      <c r="L564"/>
    </row>
    <row r="565" spans="12:12">
      <c r="L565"/>
    </row>
    <row r="566" spans="12:12">
      <c r="L566"/>
    </row>
    <row r="567" spans="12:12">
      <c r="L567"/>
    </row>
    <row r="568" spans="12:12">
      <c r="L568"/>
    </row>
    <row r="569" spans="12:12">
      <c r="L569"/>
    </row>
    <row r="570" spans="12:12">
      <c r="L570"/>
    </row>
    <row r="571" spans="12:12">
      <c r="L571"/>
    </row>
    <row r="572" spans="12:12">
      <c r="L572"/>
    </row>
    <row r="573" spans="12:12">
      <c r="L573"/>
    </row>
    <row r="574" spans="12:12">
      <c r="L574"/>
    </row>
    <row r="575" spans="12:12">
      <c r="L575"/>
    </row>
    <row r="576" spans="12:12">
      <c r="L576"/>
    </row>
    <row r="577" spans="12:12">
      <c r="L577"/>
    </row>
    <row r="578" spans="12:12">
      <c r="L578"/>
    </row>
    <row r="579" spans="12:12">
      <c r="L579"/>
    </row>
    <row r="580" spans="12:12">
      <c r="L580"/>
    </row>
    <row r="581" spans="12:12">
      <c r="L581"/>
    </row>
    <row r="582" spans="12:12">
      <c r="L582"/>
    </row>
    <row r="583" spans="12:12">
      <c r="L583"/>
    </row>
    <row r="584" spans="12:12">
      <c r="L584"/>
    </row>
    <row r="585" spans="12:12">
      <c r="L585"/>
    </row>
    <row r="586" spans="12:12">
      <c r="L586"/>
    </row>
    <row r="587" spans="12:12">
      <c r="L587"/>
    </row>
    <row r="588" spans="12:12">
      <c r="L588"/>
    </row>
    <row r="589" spans="12:12">
      <c r="L589"/>
    </row>
    <row r="590" spans="12:12">
      <c r="L590"/>
    </row>
    <row r="591" spans="12:12">
      <c r="L591"/>
    </row>
    <row r="592" spans="12:12">
      <c r="L592"/>
    </row>
    <row r="593" spans="12:12">
      <c r="L593"/>
    </row>
    <row r="594" spans="12:12">
      <c r="L594"/>
    </row>
    <row r="595" spans="12:12">
      <c r="L595"/>
    </row>
    <row r="596" spans="12:12">
      <c r="L596"/>
    </row>
    <row r="597" spans="12:12">
      <c r="L597"/>
    </row>
    <row r="598" spans="12:12">
      <c r="L598"/>
    </row>
    <row r="599" spans="12:12">
      <c r="L599"/>
    </row>
    <row r="600" spans="12:12">
      <c r="L600"/>
    </row>
    <row r="601" spans="12:12">
      <c r="L601"/>
    </row>
    <row r="602" spans="12:12">
      <c r="L602"/>
    </row>
    <row r="603" spans="12:12">
      <c r="L603"/>
    </row>
    <row r="604" spans="12:12">
      <c r="L604"/>
    </row>
    <row r="605" spans="12:12">
      <c r="L605"/>
    </row>
    <row r="606" spans="12:12">
      <c r="L606"/>
    </row>
    <row r="607" spans="12:12">
      <c r="L607"/>
    </row>
    <row r="608" spans="12:12">
      <c r="L608"/>
    </row>
    <row r="609" spans="12:12">
      <c r="L609"/>
    </row>
    <row r="610" spans="12:12">
      <c r="L610"/>
    </row>
    <row r="611" spans="12:12">
      <c r="L611"/>
    </row>
    <row r="612" spans="12:12">
      <c r="L612"/>
    </row>
    <row r="613" spans="12:12">
      <c r="L613"/>
    </row>
    <row r="614" spans="12:12">
      <c r="L614"/>
    </row>
    <row r="615" spans="12:12">
      <c r="L615"/>
    </row>
    <row r="616" spans="12:12">
      <c r="L616"/>
    </row>
    <row r="617" spans="12:12">
      <c r="L617"/>
    </row>
    <row r="618" spans="12:12">
      <c r="L618"/>
    </row>
    <row r="619" spans="12:12">
      <c r="L619"/>
    </row>
    <row r="620" spans="12:12">
      <c r="L620"/>
    </row>
    <row r="621" spans="12:12">
      <c r="L621"/>
    </row>
    <row r="622" spans="12:12">
      <c r="L622"/>
    </row>
    <row r="623" spans="12:12">
      <c r="L623"/>
    </row>
    <row r="624" spans="12:12">
      <c r="L624"/>
    </row>
    <row r="625" spans="12:12">
      <c r="L625"/>
    </row>
    <row r="626" spans="12:12">
      <c r="L626"/>
    </row>
    <row r="627" spans="12:12">
      <c r="L627"/>
    </row>
    <row r="628" spans="12:12">
      <c r="L628"/>
    </row>
    <row r="629" spans="12:12">
      <c r="L629"/>
    </row>
    <row r="630" spans="12:12">
      <c r="L630"/>
    </row>
    <row r="631" spans="12:12">
      <c r="L631"/>
    </row>
    <row r="632" spans="12:12">
      <c r="L632"/>
    </row>
    <row r="633" spans="12:12">
      <c r="L633"/>
    </row>
    <row r="634" spans="12:12">
      <c r="L634"/>
    </row>
    <row r="635" spans="12:12">
      <c r="L635"/>
    </row>
    <row r="636" spans="12:12">
      <c r="L636"/>
    </row>
    <row r="637" spans="12:12">
      <c r="L637"/>
    </row>
    <row r="638" spans="12:12">
      <c r="L638"/>
    </row>
    <row r="639" spans="12:12">
      <c r="L639"/>
    </row>
    <row r="640" spans="12:12">
      <c r="L640"/>
    </row>
    <row r="641" spans="12:12">
      <c r="L641"/>
    </row>
    <row r="642" spans="12:12">
      <c r="L642"/>
    </row>
    <row r="643" spans="12:12">
      <c r="L643"/>
    </row>
    <row r="644" spans="12:12">
      <c r="L644"/>
    </row>
    <row r="645" spans="12:12">
      <c r="L645"/>
    </row>
    <row r="646" spans="12:12">
      <c r="L646"/>
    </row>
    <row r="647" spans="12:12">
      <c r="L647"/>
    </row>
    <row r="648" spans="12:12">
      <c r="L648"/>
    </row>
    <row r="649" spans="12:12">
      <c r="L649"/>
    </row>
    <row r="650" spans="12:12">
      <c r="L650"/>
    </row>
    <row r="651" spans="12:12">
      <c r="L651"/>
    </row>
    <row r="652" spans="12:12">
      <c r="L652"/>
    </row>
    <row r="653" spans="12:12">
      <c r="L653"/>
    </row>
    <row r="654" spans="12:12">
      <c r="L654"/>
    </row>
    <row r="655" spans="12:12">
      <c r="L655"/>
    </row>
    <row r="656" spans="12:12">
      <c r="L656"/>
    </row>
    <row r="657" spans="12:12">
      <c r="L657"/>
    </row>
    <row r="658" spans="12:12">
      <c r="L658"/>
    </row>
    <row r="659" spans="12:12">
      <c r="L659"/>
    </row>
    <row r="660" spans="12:12">
      <c r="L660"/>
    </row>
    <row r="661" spans="12:12">
      <c r="L661"/>
    </row>
    <row r="662" spans="12:12">
      <c r="L662"/>
    </row>
    <row r="663" spans="12:12">
      <c r="L663"/>
    </row>
    <row r="664" spans="12:12">
      <c r="L664"/>
    </row>
    <row r="665" spans="12:12">
      <c r="L665"/>
    </row>
    <row r="666" spans="12:12">
      <c r="L666"/>
    </row>
    <row r="667" spans="12:12">
      <c r="L667"/>
    </row>
    <row r="668" spans="12:12">
      <c r="L668"/>
    </row>
    <row r="669" spans="12:12">
      <c r="L669"/>
    </row>
    <row r="670" spans="12:12">
      <c r="L670"/>
    </row>
    <row r="671" spans="12:12">
      <c r="L671"/>
    </row>
    <row r="672" spans="12:12">
      <c r="L672"/>
    </row>
    <row r="673" spans="12:12">
      <c r="L673"/>
    </row>
    <row r="674" spans="12:12">
      <c r="L674"/>
    </row>
    <row r="675" spans="12:12">
      <c r="L675"/>
    </row>
    <row r="676" spans="12:12">
      <c r="L676"/>
    </row>
    <row r="677" spans="12:12">
      <c r="L677"/>
    </row>
    <row r="678" spans="12:12">
      <c r="L678"/>
    </row>
    <row r="679" spans="12:12">
      <c r="L679"/>
    </row>
    <row r="680" spans="12:12">
      <c r="L680"/>
    </row>
    <row r="681" spans="12:12">
      <c r="L681"/>
    </row>
    <row r="682" spans="12:12">
      <c r="L682"/>
    </row>
    <row r="683" spans="12:12">
      <c r="L683"/>
    </row>
    <row r="684" spans="12:12">
      <c r="L684"/>
    </row>
    <row r="685" spans="12:12">
      <c r="L685"/>
    </row>
    <row r="686" spans="12:12">
      <c r="L686"/>
    </row>
    <row r="687" spans="12:12">
      <c r="L687"/>
    </row>
    <row r="688" spans="12:12">
      <c r="L688"/>
    </row>
    <row r="689" spans="12:12">
      <c r="L689"/>
    </row>
    <row r="690" spans="12:12">
      <c r="L690"/>
    </row>
    <row r="691" spans="12:12">
      <c r="L691"/>
    </row>
    <row r="692" spans="12:12">
      <c r="L692"/>
    </row>
    <row r="693" spans="12:12">
      <c r="L693"/>
    </row>
    <row r="694" spans="12:12">
      <c r="L694"/>
    </row>
    <row r="695" spans="12:12">
      <c r="L695"/>
    </row>
    <row r="696" spans="12:12">
      <c r="L696"/>
    </row>
    <row r="697" spans="12:12">
      <c r="L697"/>
    </row>
    <row r="698" spans="12:12">
      <c r="L698"/>
    </row>
    <row r="699" spans="12:12">
      <c r="L699"/>
    </row>
    <row r="700" spans="12:12">
      <c r="L700"/>
    </row>
    <row r="701" spans="12:12">
      <c r="L701"/>
    </row>
    <row r="702" spans="12:12">
      <c r="L702"/>
    </row>
    <row r="703" spans="12:12">
      <c r="L703"/>
    </row>
    <row r="704" spans="12:12">
      <c r="L704"/>
    </row>
    <row r="705" spans="12:12">
      <c r="L705"/>
    </row>
    <row r="706" spans="12:12">
      <c r="L706"/>
    </row>
    <row r="707" spans="12:12">
      <c r="L707"/>
    </row>
    <row r="708" spans="12:12">
      <c r="L708"/>
    </row>
    <row r="709" spans="12:12">
      <c r="L709"/>
    </row>
    <row r="710" spans="12:12">
      <c r="L710"/>
    </row>
    <row r="711" spans="12:12">
      <c r="L711"/>
    </row>
    <row r="712" spans="12:12">
      <c r="L712"/>
    </row>
    <row r="713" spans="12:12">
      <c r="L713"/>
    </row>
    <row r="714" spans="12:12">
      <c r="L714"/>
    </row>
    <row r="715" spans="12:12">
      <c r="L715"/>
    </row>
    <row r="716" spans="12:12">
      <c r="L716"/>
    </row>
    <row r="717" spans="12:12">
      <c r="L717"/>
    </row>
    <row r="718" spans="12:12">
      <c r="L718"/>
    </row>
    <row r="719" spans="12:12">
      <c r="L719"/>
    </row>
    <row r="720" spans="12:12">
      <c r="L720"/>
    </row>
    <row r="721" spans="12:12">
      <c r="L721"/>
    </row>
    <row r="722" spans="12:12">
      <c r="L722"/>
    </row>
    <row r="723" spans="12:12">
      <c r="L723"/>
    </row>
    <row r="724" spans="12:12">
      <c r="L724"/>
    </row>
    <row r="725" spans="12:12">
      <c r="L725"/>
    </row>
    <row r="726" spans="12:12">
      <c r="L726"/>
    </row>
    <row r="727" spans="12:12">
      <c r="L727"/>
    </row>
    <row r="728" spans="12:12">
      <c r="L728"/>
    </row>
    <row r="729" spans="12:12">
      <c r="L729"/>
    </row>
    <row r="730" spans="12:12">
      <c r="L730"/>
    </row>
    <row r="731" spans="12:12">
      <c r="L731"/>
    </row>
    <row r="732" spans="12:12">
      <c r="L732"/>
    </row>
    <row r="733" spans="12:12">
      <c r="L733"/>
    </row>
    <row r="734" spans="12:12">
      <c r="L734"/>
    </row>
    <row r="735" spans="12:12">
      <c r="L735"/>
    </row>
    <row r="736" spans="12:12">
      <c r="L736"/>
    </row>
    <row r="737" spans="12:12">
      <c r="L737"/>
    </row>
    <row r="738" spans="12:12">
      <c r="L738"/>
    </row>
    <row r="739" spans="12:12">
      <c r="L739"/>
    </row>
    <row r="740" spans="12:12">
      <c r="L740"/>
    </row>
    <row r="741" spans="12:12">
      <c r="L741"/>
    </row>
    <row r="742" spans="12:12">
      <c r="L742"/>
    </row>
    <row r="743" spans="12:12">
      <c r="L743"/>
    </row>
    <row r="744" spans="12:12">
      <c r="L744"/>
    </row>
    <row r="745" spans="12:12">
      <c r="L745"/>
    </row>
    <row r="746" spans="12:12">
      <c r="L746"/>
    </row>
    <row r="747" spans="12:12">
      <c r="L747"/>
    </row>
    <row r="748" spans="12:12">
      <c r="L748"/>
    </row>
    <row r="749" spans="12:12">
      <c r="L749"/>
    </row>
    <row r="750" spans="12:12">
      <c r="L750"/>
    </row>
    <row r="751" spans="12:12">
      <c r="L751"/>
    </row>
    <row r="752" spans="12:12">
      <c r="L752"/>
    </row>
    <row r="753" spans="12:12">
      <c r="L753"/>
    </row>
    <row r="754" spans="12:12">
      <c r="L754"/>
    </row>
    <row r="755" spans="12:12">
      <c r="L755"/>
    </row>
    <row r="756" spans="12:12">
      <c r="L756"/>
    </row>
    <row r="757" spans="12:12">
      <c r="L757"/>
    </row>
    <row r="758" spans="12:12">
      <c r="L758"/>
    </row>
    <row r="759" spans="12:12">
      <c r="L759"/>
    </row>
    <row r="760" spans="12:12">
      <c r="L760"/>
    </row>
    <row r="761" spans="12:12">
      <c r="L761"/>
    </row>
    <row r="762" spans="12:12">
      <c r="L762"/>
    </row>
    <row r="763" spans="12:12">
      <c r="L763"/>
    </row>
    <row r="764" spans="12:12">
      <c r="L764"/>
    </row>
    <row r="765" spans="12:12">
      <c r="L765"/>
    </row>
    <row r="766" spans="12:12">
      <c r="L766"/>
    </row>
    <row r="767" spans="12:12">
      <c r="L767"/>
    </row>
    <row r="768" spans="12:12">
      <c r="L768"/>
    </row>
    <row r="769" spans="12:12">
      <c r="L769"/>
    </row>
    <row r="770" spans="12:12">
      <c r="L770"/>
    </row>
    <row r="771" spans="12:12">
      <c r="L771"/>
    </row>
    <row r="772" spans="12:12">
      <c r="L772"/>
    </row>
    <row r="773" spans="12:12">
      <c r="L773"/>
    </row>
    <row r="774" spans="12:12">
      <c r="L774"/>
    </row>
    <row r="775" spans="12:12">
      <c r="L775"/>
    </row>
    <row r="776" spans="12:12">
      <c r="L776"/>
    </row>
    <row r="777" spans="12:12">
      <c r="L777"/>
    </row>
    <row r="778" spans="12:12">
      <c r="L778"/>
    </row>
    <row r="779" spans="12:12">
      <c r="L779"/>
    </row>
    <row r="780" spans="12:12">
      <c r="L780"/>
    </row>
    <row r="781" spans="12:12">
      <c r="L781"/>
    </row>
    <row r="782" spans="12:12">
      <c r="L782"/>
    </row>
    <row r="783" spans="12:12">
      <c r="L783"/>
    </row>
    <row r="784" spans="12:12">
      <c r="L784"/>
    </row>
    <row r="785" spans="12:12">
      <c r="L785"/>
    </row>
    <row r="786" spans="12:12">
      <c r="L786"/>
    </row>
    <row r="787" spans="12:12">
      <c r="L787"/>
    </row>
    <row r="788" spans="12:12">
      <c r="L788"/>
    </row>
    <row r="789" spans="12:12">
      <c r="L789"/>
    </row>
    <row r="790" spans="12:12">
      <c r="L790"/>
    </row>
    <row r="791" spans="12:12">
      <c r="L791"/>
    </row>
    <row r="792" spans="12:12">
      <c r="L792"/>
    </row>
    <row r="793" spans="12:12">
      <c r="L793"/>
    </row>
    <row r="794" spans="12:12">
      <c r="L794"/>
    </row>
    <row r="795" spans="12:12">
      <c r="L795"/>
    </row>
    <row r="796" spans="12:12">
      <c r="L796"/>
    </row>
    <row r="797" spans="12:12">
      <c r="L797"/>
    </row>
    <row r="798" spans="12:12">
      <c r="L798"/>
    </row>
    <row r="799" spans="12:12">
      <c r="L799"/>
    </row>
    <row r="800" spans="12:12">
      <c r="L800"/>
    </row>
    <row r="801" spans="12:12">
      <c r="L801"/>
    </row>
    <row r="802" spans="12:12">
      <c r="L802"/>
    </row>
    <row r="803" spans="12:12">
      <c r="L803"/>
    </row>
    <row r="804" spans="12:12">
      <c r="L804"/>
    </row>
    <row r="805" spans="12:12">
      <c r="L805"/>
    </row>
    <row r="806" spans="12:12">
      <c r="L806"/>
    </row>
    <row r="807" spans="12:12">
      <c r="L807"/>
    </row>
    <row r="808" spans="12:12">
      <c r="L808"/>
    </row>
    <row r="809" spans="12:12">
      <c r="L809"/>
    </row>
    <row r="810" spans="12:12">
      <c r="L810"/>
    </row>
    <row r="811" spans="12:12">
      <c r="L811"/>
    </row>
    <row r="812" spans="12:12">
      <c r="L812"/>
    </row>
    <row r="813" spans="12:12">
      <c r="L813"/>
    </row>
    <row r="814" spans="12:12">
      <c r="L814"/>
    </row>
    <row r="815" spans="12:12">
      <c r="L815"/>
    </row>
    <row r="816" spans="12:12">
      <c r="L816"/>
    </row>
    <row r="817" spans="12:12">
      <c r="L817"/>
    </row>
    <row r="818" spans="12:12">
      <c r="L818"/>
    </row>
    <row r="819" spans="12:12">
      <c r="L819"/>
    </row>
    <row r="820" spans="12:12">
      <c r="L820"/>
    </row>
    <row r="821" spans="12:12">
      <c r="L821"/>
    </row>
    <row r="822" spans="12:12">
      <c r="L822"/>
    </row>
    <row r="823" spans="12:12">
      <c r="L823"/>
    </row>
    <row r="824" spans="12:12">
      <c r="L824"/>
    </row>
    <row r="825" spans="12:12">
      <c r="L825"/>
    </row>
    <row r="826" spans="12:12">
      <c r="L826"/>
    </row>
    <row r="827" spans="12:12">
      <c r="L827"/>
    </row>
    <row r="828" spans="12:12">
      <c r="L828"/>
    </row>
    <row r="829" spans="12:12">
      <c r="L829"/>
    </row>
    <row r="830" spans="12:12">
      <c r="L830"/>
    </row>
    <row r="831" spans="12:12">
      <c r="L831"/>
    </row>
    <row r="832" spans="12:12">
      <c r="L832"/>
    </row>
    <row r="833" spans="12:12">
      <c r="L833"/>
    </row>
    <row r="834" spans="12:12">
      <c r="L834"/>
    </row>
    <row r="835" spans="12:12">
      <c r="L835"/>
    </row>
    <row r="836" spans="12:12">
      <c r="L836"/>
    </row>
    <row r="837" spans="12:12">
      <c r="L837"/>
    </row>
    <row r="838" spans="12:12">
      <c r="L838"/>
    </row>
    <row r="839" spans="12:12">
      <c r="L839"/>
    </row>
    <row r="840" spans="12:12">
      <c r="L840"/>
    </row>
    <row r="841" spans="12:12">
      <c r="L841"/>
    </row>
    <row r="842" spans="12:12">
      <c r="L842"/>
    </row>
    <row r="843" spans="12:12">
      <c r="L843"/>
    </row>
    <row r="844" spans="12:12">
      <c r="L844"/>
    </row>
    <row r="845" spans="12:12">
      <c r="L845"/>
    </row>
    <row r="846" spans="12:12">
      <c r="L846"/>
    </row>
    <row r="847" spans="12:12">
      <c r="L847"/>
    </row>
    <row r="848" spans="12:12">
      <c r="L848"/>
    </row>
    <row r="849" spans="12:12">
      <c r="L849"/>
    </row>
    <row r="850" spans="12:12">
      <c r="L850"/>
    </row>
    <row r="851" spans="12:12">
      <c r="L851"/>
    </row>
    <row r="852" spans="12:12">
      <c r="L852"/>
    </row>
    <row r="853" spans="12:12">
      <c r="L853"/>
    </row>
    <row r="854" spans="12:12">
      <c r="L854"/>
    </row>
    <row r="855" spans="12:12">
      <c r="L855"/>
    </row>
    <row r="856" spans="12:12">
      <c r="L856"/>
    </row>
    <row r="857" spans="12:12">
      <c r="L857"/>
    </row>
    <row r="858" spans="12:12">
      <c r="L858"/>
    </row>
    <row r="859" spans="12:12">
      <c r="L859"/>
    </row>
    <row r="860" spans="12:12">
      <c r="L860"/>
    </row>
    <row r="861" spans="12:12">
      <c r="L861"/>
    </row>
    <row r="862" spans="12:12">
      <c r="L862"/>
    </row>
    <row r="863" spans="12:12">
      <c r="L863"/>
    </row>
    <row r="864" spans="12:12">
      <c r="L864"/>
    </row>
    <row r="865" spans="12:12">
      <c r="L865"/>
    </row>
    <row r="866" spans="12:12">
      <c r="L866"/>
    </row>
    <row r="867" spans="12:12">
      <c r="L867"/>
    </row>
    <row r="868" spans="12:12">
      <c r="L868"/>
    </row>
    <row r="869" spans="12:12">
      <c r="L869"/>
    </row>
    <row r="870" spans="12:12">
      <c r="L870"/>
    </row>
    <row r="871" spans="12:12">
      <c r="L871"/>
    </row>
    <row r="872" spans="12:12">
      <c r="L872"/>
    </row>
    <row r="873" spans="12:12">
      <c r="L873"/>
    </row>
    <row r="874" spans="12:12">
      <c r="L874"/>
    </row>
    <row r="875" spans="12:12">
      <c r="L875"/>
    </row>
    <row r="876" spans="12:12">
      <c r="L876"/>
    </row>
    <row r="877" spans="12:12">
      <c r="L877"/>
    </row>
    <row r="878" spans="12:12">
      <c r="L878"/>
    </row>
    <row r="879" spans="12:12">
      <c r="L879"/>
    </row>
    <row r="880" spans="12:12">
      <c r="L880"/>
    </row>
    <row r="881" spans="12:12">
      <c r="L881"/>
    </row>
    <row r="882" spans="12:12">
      <c r="L882"/>
    </row>
    <row r="883" spans="12:12">
      <c r="L883"/>
    </row>
    <row r="884" spans="12:12">
      <c r="L884"/>
    </row>
    <row r="885" spans="12:12">
      <c r="L885"/>
    </row>
    <row r="886" spans="12:12">
      <c r="L886"/>
    </row>
    <row r="887" spans="12:12">
      <c r="L887"/>
    </row>
    <row r="888" spans="12:12">
      <c r="L888"/>
    </row>
    <row r="889" spans="12:12">
      <c r="L889"/>
    </row>
    <row r="890" spans="12:12">
      <c r="L890"/>
    </row>
    <row r="891" spans="12:12">
      <c r="L891"/>
    </row>
    <row r="892" spans="12:12">
      <c r="L892"/>
    </row>
    <row r="893" spans="12:12">
      <c r="L893"/>
    </row>
    <row r="894" spans="12:12">
      <c r="L894"/>
    </row>
    <row r="895" spans="12:12">
      <c r="L895"/>
    </row>
    <row r="896" spans="12:12">
      <c r="L896"/>
    </row>
    <row r="897" spans="12:12">
      <c r="L897"/>
    </row>
    <row r="898" spans="12:12">
      <c r="L898"/>
    </row>
    <row r="899" spans="12:12">
      <c r="L899"/>
    </row>
    <row r="900" spans="12:12">
      <c r="L900"/>
    </row>
    <row r="901" spans="12:12">
      <c r="L901"/>
    </row>
    <row r="902" spans="12:12">
      <c r="L902"/>
    </row>
    <row r="903" spans="12:12">
      <c r="L903"/>
    </row>
    <row r="904" spans="12:12">
      <c r="L904"/>
    </row>
    <row r="905" spans="12:12">
      <c r="L905"/>
    </row>
    <row r="906" spans="12:12">
      <c r="L906"/>
    </row>
    <row r="907" spans="12:12">
      <c r="L907"/>
    </row>
    <row r="908" spans="12:12">
      <c r="L908"/>
    </row>
    <row r="909" spans="12:12">
      <c r="L909"/>
    </row>
    <row r="910" spans="12:12">
      <c r="L910"/>
    </row>
    <row r="911" spans="12:12">
      <c r="L911"/>
    </row>
    <row r="912" spans="12:12">
      <c r="L912"/>
    </row>
    <row r="913" spans="12:12">
      <c r="L913"/>
    </row>
    <row r="914" spans="12:12">
      <c r="L914"/>
    </row>
    <row r="915" spans="12:12">
      <c r="L915"/>
    </row>
    <row r="916" spans="12:12">
      <c r="L916"/>
    </row>
    <row r="917" spans="12:12">
      <c r="L917"/>
    </row>
    <row r="918" spans="12:12">
      <c r="L918"/>
    </row>
    <row r="919" spans="12:12">
      <c r="L919"/>
    </row>
    <row r="920" spans="12:12">
      <c r="L920"/>
    </row>
    <row r="921" spans="12:12">
      <c r="L921"/>
    </row>
    <row r="922" spans="12:12">
      <c r="L922"/>
    </row>
    <row r="923" spans="12:12">
      <c r="L923"/>
    </row>
    <row r="924" spans="12:12">
      <c r="L924"/>
    </row>
    <row r="925" spans="12:12">
      <c r="L925"/>
    </row>
    <row r="926" spans="12:12">
      <c r="L926"/>
    </row>
    <row r="927" spans="12:12">
      <c r="L927"/>
    </row>
    <row r="928" spans="12:12">
      <c r="L928"/>
    </row>
    <row r="929" spans="12:12">
      <c r="L929"/>
    </row>
    <row r="930" spans="12:12">
      <c r="L930"/>
    </row>
    <row r="931" spans="12:12">
      <c r="L931"/>
    </row>
    <row r="932" spans="12:12">
      <c r="L932"/>
    </row>
    <row r="933" spans="12:12">
      <c r="L933"/>
    </row>
    <row r="934" spans="12:12">
      <c r="L934"/>
    </row>
    <row r="935" spans="12:12">
      <c r="L935"/>
    </row>
    <row r="936" spans="12:12">
      <c r="L936"/>
    </row>
    <row r="937" spans="12:12">
      <c r="L937"/>
    </row>
    <row r="938" spans="12:12">
      <c r="L938"/>
    </row>
    <row r="939" spans="12:12">
      <c r="L939"/>
    </row>
    <row r="940" spans="12:12">
      <c r="L940"/>
    </row>
    <row r="941" spans="12:12">
      <c r="L941"/>
    </row>
    <row r="942" spans="12:12">
      <c r="L942"/>
    </row>
    <row r="943" spans="12:12">
      <c r="L943"/>
    </row>
    <row r="944" spans="12:12">
      <c r="L944"/>
    </row>
    <row r="945" spans="12:12">
      <c r="L945"/>
    </row>
    <row r="946" spans="12:12">
      <c r="L946"/>
    </row>
    <row r="947" spans="12:12">
      <c r="L947"/>
    </row>
    <row r="948" spans="12:12">
      <c r="L948"/>
    </row>
    <row r="949" spans="12:12">
      <c r="L949"/>
    </row>
    <row r="950" spans="12:12">
      <c r="L950"/>
    </row>
    <row r="951" spans="12:12">
      <c r="L951"/>
    </row>
    <row r="952" spans="12:12">
      <c r="L952"/>
    </row>
    <row r="953" spans="12:12">
      <c r="L953"/>
    </row>
    <row r="954" spans="12:12">
      <c r="L954"/>
    </row>
    <row r="955" spans="12:12">
      <c r="L955"/>
    </row>
    <row r="956" spans="12:12">
      <c r="L956"/>
    </row>
    <row r="957" spans="12:12">
      <c r="L957"/>
    </row>
    <row r="958" spans="12:12">
      <c r="L958"/>
    </row>
    <row r="959" spans="12:12">
      <c r="L959"/>
    </row>
    <row r="960" spans="12:12">
      <c r="L960"/>
    </row>
    <row r="961" spans="12:12">
      <c r="L961"/>
    </row>
    <row r="962" spans="12:12">
      <c r="L962"/>
    </row>
    <row r="963" spans="12:12">
      <c r="L963"/>
    </row>
    <row r="964" spans="12:12">
      <c r="L964"/>
    </row>
    <row r="965" spans="12:12">
      <c r="L965"/>
    </row>
    <row r="966" spans="12:12">
      <c r="L966"/>
    </row>
    <row r="967" spans="12:12">
      <c r="L967"/>
    </row>
    <row r="968" spans="12:12">
      <c r="L968"/>
    </row>
    <row r="969" spans="12:12">
      <c r="L969"/>
    </row>
    <row r="970" spans="12:12">
      <c r="L970"/>
    </row>
    <row r="971" spans="12:12">
      <c r="L971"/>
    </row>
    <row r="972" spans="12:12">
      <c r="L972"/>
    </row>
    <row r="973" spans="12:12">
      <c r="L973"/>
    </row>
    <row r="974" spans="12:12">
      <c r="L974"/>
    </row>
    <row r="975" spans="12:12">
      <c r="L975"/>
    </row>
    <row r="976" spans="12:12">
      <c r="L976"/>
    </row>
    <row r="977" spans="12:12">
      <c r="L977"/>
    </row>
    <row r="978" spans="12:12">
      <c r="L978"/>
    </row>
    <row r="979" spans="12:12">
      <c r="L979"/>
    </row>
    <row r="980" spans="12:12">
      <c r="L980"/>
    </row>
    <row r="981" spans="12:12">
      <c r="L981"/>
    </row>
    <row r="982" spans="12:12">
      <c r="L982"/>
    </row>
    <row r="983" spans="12:12">
      <c r="L983"/>
    </row>
    <row r="984" spans="12:12">
      <c r="L984"/>
    </row>
    <row r="985" spans="12:12">
      <c r="L985"/>
    </row>
    <row r="986" spans="12:12">
      <c r="L986"/>
    </row>
    <row r="987" spans="12:12">
      <c r="L987"/>
    </row>
    <row r="988" spans="12:12">
      <c r="L988"/>
    </row>
    <row r="989" spans="12:12">
      <c r="L989"/>
    </row>
    <row r="990" spans="12:12">
      <c r="L990"/>
    </row>
    <row r="991" spans="12:12">
      <c r="L991"/>
    </row>
    <row r="992" spans="12:12">
      <c r="L992"/>
    </row>
    <row r="993" spans="12:12">
      <c r="L993"/>
    </row>
    <row r="994" spans="12:12">
      <c r="L994"/>
    </row>
    <row r="995" spans="12:12">
      <c r="L995"/>
    </row>
    <row r="996" spans="12:12">
      <c r="L996"/>
    </row>
    <row r="997" spans="12:12">
      <c r="L997"/>
    </row>
    <row r="998" spans="12:12">
      <c r="L998"/>
    </row>
    <row r="999" spans="12:12">
      <c r="L999"/>
    </row>
    <row r="1000" spans="12:12">
      <c r="L1000"/>
    </row>
    <row r="1001" spans="12:12">
      <c r="L1001"/>
    </row>
    <row r="1002" spans="12:12">
      <c r="L1002"/>
    </row>
    <row r="1003" spans="12:12">
      <c r="L1003"/>
    </row>
    <row r="1004" spans="12:12">
      <c r="L1004"/>
    </row>
    <row r="1005" spans="12:12">
      <c r="L1005"/>
    </row>
    <row r="1006" spans="12:12">
      <c r="L1006"/>
    </row>
    <row r="1007" spans="12:12">
      <c r="L1007"/>
    </row>
    <row r="1008" spans="12:12">
      <c r="L1008"/>
    </row>
    <row r="1009" spans="12:12">
      <c r="L1009"/>
    </row>
    <row r="1010" spans="12:12">
      <c r="L1010"/>
    </row>
    <row r="1011" spans="12:12">
      <c r="L1011"/>
    </row>
    <row r="1012" spans="12:12">
      <c r="L1012"/>
    </row>
    <row r="1013" spans="12:12">
      <c r="L1013"/>
    </row>
    <row r="1014" spans="12:12">
      <c r="L1014"/>
    </row>
    <row r="1015" spans="12:12">
      <c r="L1015"/>
    </row>
    <row r="1016" spans="12:12">
      <c r="L1016"/>
    </row>
    <row r="1017" spans="12:12">
      <c r="L1017"/>
    </row>
    <row r="1018" spans="12:12">
      <c r="L1018"/>
    </row>
    <row r="1019" spans="12:12">
      <c r="L1019"/>
    </row>
    <row r="1020" spans="12:12">
      <c r="L1020"/>
    </row>
    <row r="1021" spans="12:12">
      <c r="L1021"/>
    </row>
    <row r="1022" spans="12:12">
      <c r="L1022"/>
    </row>
    <row r="1023" spans="12:12">
      <c r="L1023"/>
    </row>
    <row r="1024" spans="12:12">
      <c r="L1024"/>
    </row>
    <row r="1025" spans="12:12">
      <c r="L1025"/>
    </row>
    <row r="1026" spans="12:12">
      <c r="L1026"/>
    </row>
    <row r="1027" spans="12:12">
      <c r="L1027"/>
    </row>
    <row r="1028" spans="12:12">
      <c r="L1028"/>
    </row>
    <row r="1029" spans="12:12">
      <c r="L1029"/>
    </row>
    <row r="1030" spans="12:12">
      <c r="L1030"/>
    </row>
    <row r="1031" spans="12:12">
      <c r="L1031"/>
    </row>
    <row r="1032" spans="12:12">
      <c r="L1032"/>
    </row>
    <row r="1033" spans="12:12">
      <c r="L1033"/>
    </row>
    <row r="1034" spans="12:12">
      <c r="L1034"/>
    </row>
    <row r="1035" spans="12:12">
      <c r="L1035"/>
    </row>
    <row r="1036" spans="12:12">
      <c r="L1036"/>
    </row>
    <row r="1037" spans="12:12">
      <c r="L1037"/>
    </row>
    <row r="1038" spans="12:12">
      <c r="L1038"/>
    </row>
    <row r="1039" spans="12:12">
      <c r="L1039"/>
    </row>
    <row r="1040" spans="12:12">
      <c r="L1040"/>
    </row>
    <row r="1041" spans="12:12">
      <c r="L1041"/>
    </row>
    <row r="1042" spans="12:12">
      <c r="L1042"/>
    </row>
    <row r="1043" spans="12:12">
      <c r="L1043"/>
    </row>
    <row r="1044" spans="12:12">
      <c r="L1044"/>
    </row>
    <row r="1045" spans="12:12">
      <c r="L1045"/>
    </row>
    <row r="1046" spans="12:12">
      <c r="L1046"/>
    </row>
    <row r="1047" spans="12:12">
      <c r="L1047"/>
    </row>
    <row r="1048" spans="12:12">
      <c r="L1048"/>
    </row>
    <row r="1049" spans="12:12">
      <c r="L1049"/>
    </row>
    <row r="1050" spans="12:12">
      <c r="L1050"/>
    </row>
    <row r="1051" spans="12:12">
      <c r="L1051"/>
    </row>
    <row r="1052" spans="12:12">
      <c r="L1052"/>
    </row>
    <row r="1053" spans="12:12">
      <c r="L1053"/>
    </row>
    <row r="1054" spans="12:12">
      <c r="L1054"/>
    </row>
    <row r="1055" spans="12:12">
      <c r="L1055"/>
    </row>
    <row r="1056" spans="12:12">
      <c r="L1056"/>
    </row>
    <row r="1057" spans="12:12">
      <c r="L1057"/>
    </row>
    <row r="1058" spans="12:12">
      <c r="L1058"/>
    </row>
    <row r="1059" spans="12:12">
      <c r="L1059"/>
    </row>
    <row r="1060" spans="12:12">
      <c r="L1060"/>
    </row>
    <row r="1061" spans="12:12">
      <c r="L1061"/>
    </row>
    <row r="1062" spans="12:12">
      <c r="L1062"/>
    </row>
    <row r="1063" spans="12:12">
      <c r="L1063"/>
    </row>
    <row r="1064" spans="12:12">
      <c r="L1064"/>
    </row>
    <row r="1065" spans="12:12">
      <c r="L1065"/>
    </row>
    <row r="1066" spans="12:12">
      <c r="L1066"/>
    </row>
    <row r="1067" spans="12:12">
      <c r="L1067"/>
    </row>
    <row r="1068" spans="12:12">
      <c r="L1068"/>
    </row>
    <row r="1069" spans="12:12">
      <c r="L1069"/>
    </row>
    <row r="1070" spans="12:12">
      <c r="L1070"/>
    </row>
    <row r="1071" spans="12:12">
      <c r="L1071"/>
    </row>
    <row r="1072" spans="12:12">
      <c r="L1072"/>
    </row>
    <row r="1073" spans="12:12">
      <c r="L1073"/>
    </row>
    <row r="1074" spans="12:12">
      <c r="L1074"/>
    </row>
    <row r="1075" spans="12:12">
      <c r="L1075"/>
    </row>
    <row r="1076" spans="12:12">
      <c r="L1076"/>
    </row>
    <row r="1077" spans="12:12">
      <c r="L1077"/>
    </row>
    <row r="1078" spans="12:12">
      <c r="L1078"/>
    </row>
    <row r="1079" spans="12:12">
      <c r="L1079"/>
    </row>
    <row r="1080" spans="12:12">
      <c r="L1080"/>
    </row>
    <row r="1081" spans="12:12">
      <c r="L1081"/>
    </row>
    <row r="1082" spans="12:12">
      <c r="L1082"/>
    </row>
    <row r="1083" spans="12:12">
      <c r="L1083"/>
    </row>
    <row r="1084" spans="12:12">
      <c r="L1084"/>
    </row>
    <row r="1085" spans="12:12">
      <c r="L1085"/>
    </row>
    <row r="1086" spans="12:12">
      <c r="L1086"/>
    </row>
    <row r="1087" spans="12:12">
      <c r="L1087"/>
    </row>
    <row r="1088" spans="12:12">
      <c r="L1088"/>
    </row>
    <row r="1089" spans="12:12">
      <c r="L1089"/>
    </row>
    <row r="1090" spans="12:12">
      <c r="L1090"/>
    </row>
    <row r="1091" spans="12:12">
      <c r="L1091"/>
    </row>
    <row r="1092" spans="12:12">
      <c r="L1092"/>
    </row>
    <row r="1093" spans="12:12">
      <c r="L1093"/>
    </row>
    <row r="1094" spans="12:12">
      <c r="L1094"/>
    </row>
    <row r="1095" spans="12:12">
      <c r="L1095"/>
    </row>
    <row r="1096" spans="12:12">
      <c r="L1096"/>
    </row>
    <row r="1097" spans="12:12">
      <c r="L1097"/>
    </row>
    <row r="1098" spans="12:12">
      <c r="L1098"/>
    </row>
    <row r="1099" spans="12:12">
      <c r="L1099"/>
    </row>
    <row r="1100" spans="12:12">
      <c r="L1100"/>
    </row>
    <row r="1101" spans="12:12">
      <c r="L1101"/>
    </row>
    <row r="1102" spans="12:12">
      <c r="L1102"/>
    </row>
    <row r="1103" spans="12:12">
      <c r="L1103"/>
    </row>
    <row r="1104" spans="12:12">
      <c r="L1104"/>
    </row>
    <row r="1105" spans="12:12">
      <c r="L1105"/>
    </row>
    <row r="1106" spans="12:12">
      <c r="L1106"/>
    </row>
    <row r="1107" spans="12:12">
      <c r="L1107"/>
    </row>
    <row r="1108" spans="12:12">
      <c r="L1108"/>
    </row>
    <row r="1109" spans="12:12">
      <c r="L1109"/>
    </row>
    <row r="1110" spans="12:12">
      <c r="L1110"/>
    </row>
    <row r="1111" spans="12:12">
      <c r="L1111"/>
    </row>
    <row r="1112" spans="12:12">
      <c r="L1112"/>
    </row>
    <row r="1113" spans="12:12">
      <c r="L1113"/>
    </row>
    <row r="1114" spans="12:12">
      <c r="L1114"/>
    </row>
    <row r="1115" spans="12:12">
      <c r="L1115"/>
    </row>
    <row r="1116" spans="12:12">
      <c r="L1116"/>
    </row>
    <row r="1117" spans="12:12">
      <c r="L1117"/>
    </row>
    <row r="1118" spans="12:12">
      <c r="L1118"/>
    </row>
    <row r="1119" spans="12:12">
      <c r="L1119"/>
    </row>
    <row r="1120" spans="12:12">
      <c r="L1120"/>
    </row>
    <row r="1121" spans="12:12">
      <c r="L1121"/>
    </row>
    <row r="1122" spans="12:12">
      <c r="L1122"/>
    </row>
    <row r="1123" spans="12:12">
      <c r="L1123"/>
    </row>
    <row r="1124" spans="12:12">
      <c r="L1124"/>
    </row>
    <row r="1125" spans="12:12">
      <c r="L1125"/>
    </row>
    <row r="1126" spans="12:12">
      <c r="L1126"/>
    </row>
    <row r="1127" spans="12:12">
      <c r="L1127"/>
    </row>
    <row r="1128" spans="12:12">
      <c r="L1128"/>
    </row>
    <row r="1129" spans="12:12">
      <c r="L1129"/>
    </row>
    <row r="1130" spans="12:12">
      <c r="L1130"/>
    </row>
    <row r="1131" spans="12:12">
      <c r="L1131"/>
    </row>
    <row r="1132" spans="12:12">
      <c r="L1132"/>
    </row>
    <row r="1133" spans="12:12">
      <c r="L1133"/>
    </row>
    <row r="1134" spans="12:12">
      <c r="L1134"/>
    </row>
    <row r="1135" spans="12:12">
      <c r="L1135"/>
    </row>
    <row r="1136" spans="12:12">
      <c r="L1136"/>
    </row>
    <row r="1137" spans="12:12">
      <c r="L1137"/>
    </row>
    <row r="1138" spans="12:12">
      <c r="L1138"/>
    </row>
    <row r="1139" spans="12:12">
      <c r="L1139"/>
    </row>
    <row r="1140" spans="12:12">
      <c r="L1140"/>
    </row>
    <row r="1141" spans="12:12">
      <c r="L1141"/>
    </row>
    <row r="1142" spans="12:12">
      <c r="L1142"/>
    </row>
    <row r="1143" spans="12:12">
      <c r="L1143"/>
    </row>
    <row r="1144" spans="12:12">
      <c r="L1144"/>
    </row>
    <row r="1145" spans="12:12">
      <c r="L1145"/>
    </row>
    <row r="1146" spans="12:12">
      <c r="L1146"/>
    </row>
    <row r="1147" spans="12:12">
      <c r="L1147"/>
    </row>
    <row r="1148" spans="12:12">
      <c r="L1148"/>
    </row>
    <row r="1149" spans="12:12">
      <c r="L1149"/>
    </row>
    <row r="1150" spans="12:12">
      <c r="L1150"/>
    </row>
    <row r="1151" spans="12:12">
      <c r="L1151"/>
    </row>
    <row r="1152" spans="12:12">
      <c r="L1152"/>
    </row>
    <row r="1153" spans="12:12">
      <c r="L1153"/>
    </row>
    <row r="1154" spans="12:12">
      <c r="L1154"/>
    </row>
    <row r="1155" spans="12:12">
      <c r="L1155"/>
    </row>
    <row r="1156" spans="12:12">
      <c r="L1156"/>
    </row>
    <row r="1157" spans="12:12">
      <c r="L1157"/>
    </row>
    <row r="1158" spans="12:12">
      <c r="L1158"/>
    </row>
    <row r="1159" spans="12:12">
      <c r="L1159"/>
    </row>
    <row r="1160" spans="12:12">
      <c r="L1160"/>
    </row>
    <row r="1161" spans="12:12">
      <c r="L1161"/>
    </row>
    <row r="1162" spans="12:12">
      <c r="L1162"/>
    </row>
    <row r="1163" spans="12:12">
      <c r="L1163"/>
    </row>
    <row r="1164" spans="12:12">
      <c r="L1164"/>
    </row>
    <row r="1165" spans="12:12">
      <c r="L1165"/>
    </row>
    <row r="1166" spans="12:12">
      <c r="L1166"/>
    </row>
    <row r="1167" spans="12:12">
      <c r="L1167"/>
    </row>
    <row r="1168" spans="12:12">
      <c r="L1168"/>
    </row>
    <row r="1169" spans="12:12">
      <c r="L1169"/>
    </row>
    <row r="1170" spans="12:12">
      <c r="L1170"/>
    </row>
    <row r="1171" spans="12:12">
      <c r="L1171"/>
    </row>
    <row r="1172" spans="12:12">
      <c r="L1172"/>
    </row>
    <row r="1173" spans="12:12">
      <c r="L1173"/>
    </row>
    <row r="1174" spans="12:12">
      <c r="L1174"/>
    </row>
    <row r="1175" spans="12:12">
      <c r="L1175"/>
    </row>
    <row r="1176" spans="12:12">
      <c r="L1176"/>
    </row>
    <row r="1177" spans="12:12">
      <c r="L1177"/>
    </row>
    <row r="1178" spans="12:12">
      <c r="L1178"/>
    </row>
    <row r="1179" spans="12:12">
      <c r="L1179"/>
    </row>
    <row r="1180" spans="12:12">
      <c r="L1180"/>
    </row>
    <row r="1181" spans="12:12">
      <c r="L1181"/>
    </row>
    <row r="1182" spans="12:12">
      <c r="L1182"/>
    </row>
    <row r="1183" spans="12:12">
      <c r="L1183"/>
    </row>
    <row r="1184" spans="12:12">
      <c r="L1184"/>
    </row>
    <row r="1185" spans="12:12">
      <c r="L1185"/>
    </row>
    <row r="1186" spans="12:12">
      <c r="L1186"/>
    </row>
    <row r="1187" spans="12:12">
      <c r="L1187"/>
    </row>
    <row r="1188" spans="12:12">
      <c r="L1188"/>
    </row>
    <row r="1189" spans="12:12">
      <c r="L1189"/>
    </row>
    <row r="1190" spans="12:12">
      <c r="L1190"/>
    </row>
    <row r="1191" spans="12:12">
      <c r="L1191"/>
    </row>
    <row r="1192" spans="12:12">
      <c r="L1192"/>
    </row>
    <row r="1193" spans="12:12">
      <c r="L1193"/>
    </row>
    <row r="1194" spans="12:12">
      <c r="L1194"/>
    </row>
    <row r="1195" spans="12:12">
      <c r="L1195"/>
    </row>
    <row r="1196" spans="12:12">
      <c r="L1196"/>
    </row>
    <row r="1197" spans="12:12">
      <c r="L1197"/>
    </row>
    <row r="1198" spans="12:12">
      <c r="L1198"/>
    </row>
    <row r="1199" spans="12:12">
      <c r="L1199"/>
    </row>
    <row r="1200" spans="12:12">
      <c r="L1200"/>
    </row>
    <row r="1201" spans="12:12">
      <c r="L1201"/>
    </row>
    <row r="1202" spans="12:12">
      <c r="L1202"/>
    </row>
    <row r="1203" spans="12:12">
      <c r="L1203"/>
    </row>
    <row r="1204" spans="12:12">
      <c r="L1204"/>
    </row>
    <row r="1205" spans="12:12">
      <c r="L1205"/>
    </row>
    <row r="1206" spans="12:12">
      <c r="L1206"/>
    </row>
    <row r="1207" spans="12:12">
      <c r="L1207"/>
    </row>
    <row r="1208" spans="12:12">
      <c r="L1208"/>
    </row>
    <row r="1209" spans="12:12">
      <c r="L1209"/>
    </row>
    <row r="1210" spans="12:12">
      <c r="L1210"/>
    </row>
    <row r="1211" spans="12:12">
      <c r="L1211"/>
    </row>
    <row r="1212" spans="12:12">
      <c r="L1212"/>
    </row>
    <row r="1213" spans="12:12">
      <c r="L1213"/>
    </row>
    <row r="1214" spans="12:12">
      <c r="L1214"/>
    </row>
    <row r="1215" spans="12:12">
      <c r="L1215"/>
    </row>
    <row r="1216" spans="12:12">
      <c r="L1216"/>
    </row>
    <row r="1217" spans="12:12">
      <c r="L1217"/>
    </row>
    <row r="1218" spans="12:12">
      <c r="L1218"/>
    </row>
    <row r="1219" spans="12:12">
      <c r="L1219"/>
    </row>
    <row r="1220" spans="12:12">
      <c r="L1220"/>
    </row>
    <row r="1221" spans="12:12">
      <c r="L1221"/>
    </row>
    <row r="1222" spans="12:12">
      <c r="L1222"/>
    </row>
    <row r="1223" spans="12:12">
      <c r="L1223"/>
    </row>
    <row r="1224" spans="12:12">
      <c r="L1224"/>
    </row>
    <row r="1225" spans="12:12">
      <c r="L1225"/>
    </row>
    <row r="1226" spans="12:12">
      <c r="L1226"/>
    </row>
    <row r="1227" spans="12:12">
      <c r="L1227"/>
    </row>
    <row r="1228" spans="12:12">
      <c r="L1228"/>
    </row>
    <row r="1229" spans="12:12">
      <c r="L1229"/>
    </row>
    <row r="1230" spans="12:12">
      <c r="L1230"/>
    </row>
    <row r="1231" spans="12:12">
      <c r="L1231"/>
    </row>
    <row r="1232" spans="12:12">
      <c r="L1232"/>
    </row>
    <row r="1233" spans="12:12">
      <c r="L1233"/>
    </row>
    <row r="1234" spans="12:12">
      <c r="L1234"/>
    </row>
    <row r="1235" spans="12:12">
      <c r="L1235"/>
    </row>
    <row r="1236" spans="12:12">
      <c r="L1236"/>
    </row>
    <row r="1237" spans="12:12">
      <c r="L1237"/>
    </row>
    <row r="1238" spans="12:12">
      <c r="L1238"/>
    </row>
    <row r="1239" spans="12:12">
      <c r="L1239"/>
    </row>
    <row r="1240" spans="12:12">
      <c r="L1240"/>
    </row>
    <row r="1241" spans="12:12">
      <c r="L1241"/>
    </row>
    <row r="1242" spans="12:12">
      <c r="L1242"/>
    </row>
    <row r="1243" spans="12:12">
      <c r="L1243"/>
    </row>
    <row r="1244" spans="12:12">
      <c r="L1244"/>
    </row>
    <row r="1245" spans="12:12">
      <c r="L1245"/>
    </row>
    <row r="1246" spans="12:12">
      <c r="L1246"/>
    </row>
    <row r="1247" spans="12:12">
      <c r="L1247"/>
    </row>
    <row r="1248" spans="12:12">
      <c r="L1248"/>
    </row>
    <row r="1249" spans="12:12">
      <c r="L1249"/>
    </row>
    <row r="1250" spans="12:12">
      <c r="L1250"/>
    </row>
    <row r="1251" spans="12:12">
      <c r="L1251"/>
    </row>
    <row r="1252" spans="12:12">
      <c r="L1252"/>
    </row>
    <row r="1253" spans="12:12">
      <c r="L1253"/>
    </row>
    <row r="1254" spans="12:12">
      <c r="L1254"/>
    </row>
    <row r="1255" spans="12:12">
      <c r="L1255"/>
    </row>
    <row r="1256" spans="12:12">
      <c r="L1256"/>
    </row>
    <row r="1257" spans="12:12">
      <c r="L1257"/>
    </row>
    <row r="1258" spans="12:12">
      <c r="L1258"/>
    </row>
    <row r="1259" spans="12:12">
      <c r="L1259"/>
    </row>
    <row r="1260" spans="12:12">
      <c r="L1260"/>
    </row>
    <row r="1261" spans="12:12">
      <c r="L1261"/>
    </row>
    <row r="1262" spans="12:12">
      <c r="L1262"/>
    </row>
    <row r="1263" spans="12:12">
      <c r="L1263"/>
    </row>
    <row r="1264" spans="12:12">
      <c r="L1264"/>
    </row>
    <row r="1265" spans="12:12">
      <c r="L1265"/>
    </row>
    <row r="1266" spans="12:12">
      <c r="L1266"/>
    </row>
    <row r="1267" spans="12:12">
      <c r="L1267"/>
    </row>
    <row r="1268" spans="12:12">
      <c r="L1268"/>
    </row>
    <row r="1269" spans="12:12">
      <c r="L1269"/>
    </row>
    <row r="1270" spans="12:12">
      <c r="L1270"/>
    </row>
    <row r="1271" spans="12:12">
      <c r="L1271"/>
    </row>
    <row r="1272" spans="12:12">
      <c r="L1272"/>
    </row>
    <row r="1273" spans="12:12">
      <c r="L1273"/>
    </row>
    <row r="1274" spans="12:12">
      <c r="L1274"/>
    </row>
    <row r="1275" spans="12:12">
      <c r="L1275"/>
    </row>
    <row r="1276" spans="12:12">
      <c r="L1276"/>
    </row>
    <row r="1277" spans="12:12">
      <c r="L1277"/>
    </row>
    <row r="1278" spans="12:12">
      <c r="L1278"/>
    </row>
    <row r="1279" spans="12:12">
      <c r="L1279"/>
    </row>
    <row r="1280" spans="12:12">
      <c r="L1280"/>
    </row>
    <row r="1281" spans="12:12">
      <c r="L1281"/>
    </row>
    <row r="1282" spans="12:12">
      <c r="L1282"/>
    </row>
    <row r="1283" spans="12:12">
      <c r="L1283"/>
    </row>
    <row r="1284" spans="12:12">
      <c r="L1284"/>
    </row>
    <row r="1285" spans="12:12">
      <c r="L1285"/>
    </row>
    <row r="1286" spans="12:12">
      <c r="L1286"/>
    </row>
    <row r="1287" spans="12:12">
      <c r="L1287"/>
    </row>
    <row r="1288" spans="12:12">
      <c r="L1288"/>
    </row>
    <row r="1289" spans="12:12">
      <c r="L1289"/>
    </row>
    <row r="1290" spans="12:12">
      <c r="L1290"/>
    </row>
    <row r="1291" spans="12:12">
      <c r="L1291"/>
    </row>
    <row r="1292" spans="12:12">
      <c r="L1292"/>
    </row>
    <row r="1293" spans="12:12">
      <c r="L1293"/>
    </row>
    <row r="1294" spans="12:12">
      <c r="L1294"/>
    </row>
    <row r="1295" spans="12:12">
      <c r="L1295"/>
    </row>
    <row r="1296" spans="12:12">
      <c r="L1296"/>
    </row>
    <row r="1297" spans="12:12">
      <c r="L1297"/>
    </row>
    <row r="1298" spans="12:12">
      <c r="L1298"/>
    </row>
    <row r="1299" spans="12:12">
      <c r="L1299"/>
    </row>
    <row r="1300" spans="12:12">
      <c r="L1300"/>
    </row>
    <row r="1301" spans="12:12">
      <c r="L1301"/>
    </row>
    <row r="1302" spans="12:12">
      <c r="L1302"/>
    </row>
    <row r="1303" spans="12:12">
      <c r="L1303"/>
    </row>
    <row r="1304" spans="12:12">
      <c r="L1304"/>
    </row>
    <row r="1305" spans="12:12">
      <c r="L1305"/>
    </row>
    <row r="1306" spans="12:12">
      <c r="L1306"/>
    </row>
    <row r="1307" spans="12:12">
      <c r="L1307"/>
    </row>
    <row r="1308" spans="12:12">
      <c r="L1308"/>
    </row>
    <row r="1309" spans="12:12">
      <c r="L1309"/>
    </row>
    <row r="1310" spans="12:12">
      <c r="L1310"/>
    </row>
    <row r="1311" spans="12:12">
      <c r="L1311"/>
    </row>
    <row r="1312" spans="12:12">
      <c r="L1312"/>
    </row>
    <row r="1313" spans="12:12">
      <c r="L1313"/>
    </row>
    <row r="1314" spans="12:12">
      <c r="L1314"/>
    </row>
    <row r="1315" spans="12:12">
      <c r="L1315"/>
    </row>
    <row r="1316" spans="12:12">
      <c r="L1316"/>
    </row>
    <row r="1317" spans="12:12">
      <c r="L1317"/>
    </row>
    <row r="1318" spans="12:12">
      <c r="L1318"/>
    </row>
    <row r="1319" spans="12:12">
      <c r="L1319"/>
    </row>
    <row r="1320" spans="12:12">
      <c r="L1320"/>
    </row>
    <row r="1321" spans="12:12">
      <c r="L1321"/>
    </row>
    <row r="1322" spans="12:12">
      <c r="L1322"/>
    </row>
    <row r="1323" spans="12:12">
      <c r="L1323"/>
    </row>
    <row r="1324" spans="12:12">
      <c r="L1324"/>
    </row>
    <row r="1325" spans="12:12">
      <c r="L1325"/>
    </row>
    <row r="1326" spans="12:12">
      <c r="L1326"/>
    </row>
    <row r="1327" spans="12:12">
      <c r="L1327"/>
    </row>
    <row r="1328" spans="12:12">
      <c r="L1328"/>
    </row>
    <row r="1329" spans="12:12">
      <c r="L1329"/>
    </row>
    <row r="1330" spans="12:12">
      <c r="L1330"/>
    </row>
    <row r="1331" spans="12:12">
      <c r="L1331"/>
    </row>
    <row r="1332" spans="12:12">
      <c r="L1332"/>
    </row>
    <row r="1333" spans="12:12">
      <c r="L1333"/>
    </row>
    <row r="1334" spans="12:12">
      <c r="L1334"/>
    </row>
    <row r="1335" spans="12:12">
      <c r="L1335"/>
    </row>
    <row r="1336" spans="12:12">
      <c r="L1336"/>
    </row>
    <row r="1337" spans="12:12">
      <c r="L1337"/>
    </row>
    <row r="1338" spans="12:12">
      <c r="L1338"/>
    </row>
    <row r="1339" spans="12:12">
      <c r="L1339"/>
    </row>
    <row r="1340" spans="12:12">
      <c r="L1340"/>
    </row>
    <row r="1341" spans="12:12">
      <c r="L1341"/>
    </row>
    <row r="1342" spans="12:12">
      <c r="L1342"/>
    </row>
    <row r="1343" spans="12:12">
      <c r="L1343"/>
    </row>
    <row r="1344" spans="12:12">
      <c r="L1344"/>
    </row>
    <row r="1345" spans="12:12">
      <c r="L1345"/>
    </row>
    <row r="1346" spans="12:12">
      <c r="L1346"/>
    </row>
    <row r="1347" spans="12:12">
      <c r="L1347"/>
    </row>
    <row r="1348" spans="12:12">
      <c r="L1348"/>
    </row>
    <row r="1349" spans="12:12">
      <c r="L1349"/>
    </row>
    <row r="1350" spans="12:12">
      <c r="L1350"/>
    </row>
    <row r="1351" spans="12:12">
      <c r="L1351"/>
    </row>
    <row r="1352" spans="12:12">
      <c r="L1352"/>
    </row>
    <row r="1353" spans="12:12">
      <c r="L1353"/>
    </row>
    <row r="1354" spans="12:12">
      <c r="L1354"/>
    </row>
    <row r="1355" spans="12:12">
      <c r="L1355"/>
    </row>
    <row r="1356" spans="12:12">
      <c r="L1356"/>
    </row>
    <row r="1357" spans="12:12">
      <c r="L1357"/>
    </row>
    <row r="1358" spans="12:12">
      <c r="L1358"/>
    </row>
    <row r="1359" spans="12:12">
      <c r="L1359"/>
    </row>
    <row r="1360" spans="12:12">
      <c r="L1360"/>
    </row>
    <row r="1361" spans="12:12">
      <c r="L1361"/>
    </row>
    <row r="1362" spans="12:12">
      <c r="L1362"/>
    </row>
    <row r="1363" spans="12:12">
      <c r="L1363"/>
    </row>
    <row r="1364" spans="12:12">
      <c r="L1364"/>
    </row>
    <row r="1365" spans="12:12">
      <c r="L1365"/>
    </row>
    <row r="1366" spans="12:12">
      <c r="L1366"/>
    </row>
    <row r="1367" spans="12:12">
      <c r="L1367"/>
    </row>
    <row r="1368" spans="12:12">
      <c r="L1368"/>
    </row>
    <row r="1369" spans="12:12">
      <c r="L1369"/>
    </row>
    <row r="1370" spans="12:12">
      <c r="L1370"/>
    </row>
    <row r="1371" spans="12:12">
      <c r="L1371"/>
    </row>
    <row r="1372" spans="12:12">
      <c r="L1372"/>
    </row>
    <row r="1373" spans="12:12">
      <c r="L1373"/>
    </row>
    <row r="1374" spans="12:12">
      <c r="L1374"/>
    </row>
    <row r="1375" spans="12:12">
      <c r="L1375"/>
    </row>
    <row r="1376" spans="12:12">
      <c r="L1376"/>
    </row>
    <row r="1377" spans="12:12">
      <c r="L1377"/>
    </row>
    <row r="1378" spans="12:12">
      <c r="L1378"/>
    </row>
    <row r="1379" spans="12:12">
      <c r="L1379"/>
    </row>
    <row r="1380" spans="12:12">
      <c r="L1380"/>
    </row>
    <row r="1381" spans="12:12">
      <c r="L1381"/>
    </row>
    <row r="1382" spans="12:12">
      <c r="L1382"/>
    </row>
    <row r="1383" spans="12:12">
      <c r="L1383"/>
    </row>
    <row r="1384" spans="12:12">
      <c r="L1384"/>
    </row>
    <row r="1385" spans="12:12">
      <c r="L1385"/>
    </row>
    <row r="1386" spans="12:12">
      <c r="L1386"/>
    </row>
    <row r="1387" spans="12:12">
      <c r="L1387"/>
    </row>
    <row r="1388" spans="12:12">
      <c r="L1388"/>
    </row>
    <row r="1389" spans="12:12">
      <c r="L1389"/>
    </row>
    <row r="1390" spans="12:12">
      <c r="L1390"/>
    </row>
    <row r="1391" spans="12:12">
      <c r="L1391"/>
    </row>
    <row r="1392" spans="12:12">
      <c r="L1392"/>
    </row>
    <row r="1393" spans="12:12">
      <c r="L1393"/>
    </row>
    <row r="1394" spans="12:12">
      <c r="L1394"/>
    </row>
    <row r="1395" spans="12:12">
      <c r="L1395"/>
    </row>
    <row r="1396" spans="12:12">
      <c r="L1396"/>
    </row>
    <row r="1397" spans="12:12">
      <c r="L1397"/>
    </row>
    <row r="1398" spans="12:12">
      <c r="L1398"/>
    </row>
    <row r="1399" spans="12:12">
      <c r="L1399"/>
    </row>
    <row r="1400" spans="12:12">
      <c r="L1400"/>
    </row>
    <row r="1401" spans="12:12">
      <c r="L1401"/>
    </row>
    <row r="1402" spans="12:12">
      <c r="L1402"/>
    </row>
    <row r="1403" spans="12:12">
      <c r="L1403"/>
    </row>
    <row r="1404" spans="12:12">
      <c r="L1404"/>
    </row>
    <row r="1405" spans="12:12">
      <c r="L1405"/>
    </row>
    <row r="1406" spans="12:12">
      <c r="L1406"/>
    </row>
    <row r="1407" spans="12:12">
      <c r="L1407"/>
    </row>
    <row r="1408" spans="12:12">
      <c r="L1408"/>
    </row>
    <row r="1409" spans="12:12">
      <c r="L1409"/>
    </row>
    <row r="1410" spans="12:12">
      <c r="L1410"/>
    </row>
    <row r="1411" spans="12:12">
      <c r="L1411"/>
    </row>
    <row r="1412" spans="12:12">
      <c r="L1412"/>
    </row>
    <row r="1413" spans="12:12">
      <c r="L1413"/>
    </row>
    <row r="1414" spans="12:12">
      <c r="L1414"/>
    </row>
    <row r="1415" spans="12:12">
      <c r="L1415"/>
    </row>
    <row r="1416" spans="12:12">
      <c r="L1416"/>
    </row>
    <row r="1417" spans="12:12">
      <c r="L1417"/>
    </row>
    <row r="1418" spans="12:12">
      <c r="L1418"/>
    </row>
    <row r="1419" spans="12:12">
      <c r="L1419"/>
    </row>
    <row r="1420" spans="12:12">
      <c r="L1420"/>
    </row>
    <row r="1421" spans="12:12">
      <c r="L1421"/>
    </row>
    <row r="1422" spans="12:12">
      <c r="L1422"/>
    </row>
    <row r="1423" spans="12:12">
      <c r="L1423"/>
    </row>
    <row r="1424" spans="12:12">
      <c r="L1424"/>
    </row>
    <row r="1425" spans="12:12">
      <c r="L1425"/>
    </row>
    <row r="1426" spans="12:12">
      <c r="L1426"/>
    </row>
    <row r="1427" spans="12:12">
      <c r="L1427"/>
    </row>
    <row r="1428" spans="12:12">
      <c r="L1428"/>
    </row>
    <row r="1429" spans="12:12">
      <c r="L1429"/>
    </row>
    <row r="1430" spans="12:12">
      <c r="L1430"/>
    </row>
    <row r="1431" spans="12:12">
      <c r="L1431"/>
    </row>
    <row r="1432" spans="12:12">
      <c r="L1432"/>
    </row>
    <row r="1433" spans="12:12">
      <c r="L1433"/>
    </row>
    <row r="1434" spans="12:12">
      <c r="L1434"/>
    </row>
    <row r="1435" spans="12:12">
      <c r="L1435"/>
    </row>
    <row r="1436" spans="12:12">
      <c r="L1436"/>
    </row>
    <row r="1437" spans="12:12">
      <c r="L1437"/>
    </row>
    <row r="1438" spans="12:12">
      <c r="L1438"/>
    </row>
    <row r="1439" spans="12:12">
      <c r="L1439"/>
    </row>
    <row r="1440" spans="12:12">
      <c r="L1440"/>
    </row>
    <row r="1441" spans="12:12">
      <c r="L1441"/>
    </row>
    <row r="1442" spans="12:12">
      <c r="L1442"/>
    </row>
    <row r="1443" spans="12:12">
      <c r="L1443"/>
    </row>
    <row r="1444" spans="12:12">
      <c r="L1444"/>
    </row>
    <row r="1445" spans="12:12">
      <c r="L1445"/>
    </row>
    <row r="1446" spans="12:12">
      <c r="L1446"/>
    </row>
    <row r="1447" spans="12:12">
      <c r="L1447"/>
    </row>
    <row r="1448" spans="12:12">
      <c r="L1448"/>
    </row>
    <row r="1449" spans="12:12">
      <c r="L1449"/>
    </row>
    <row r="1450" spans="12:12">
      <c r="L1450"/>
    </row>
    <row r="1451" spans="12:12">
      <c r="L1451"/>
    </row>
    <row r="1452" spans="12:12">
      <c r="L1452"/>
    </row>
    <row r="1453" spans="12:12">
      <c r="L1453"/>
    </row>
    <row r="1454" spans="12:12">
      <c r="L1454"/>
    </row>
    <row r="1455" spans="12:12">
      <c r="L1455"/>
    </row>
    <row r="1456" spans="12:12">
      <c r="L1456"/>
    </row>
    <row r="1457" spans="12:12">
      <c r="L1457"/>
    </row>
    <row r="1458" spans="12:12">
      <c r="L1458"/>
    </row>
    <row r="1459" spans="12:12">
      <c r="L1459"/>
    </row>
    <row r="1460" spans="12:12">
      <c r="L1460"/>
    </row>
    <row r="1461" spans="12:12">
      <c r="L1461"/>
    </row>
    <row r="1462" spans="12:12">
      <c r="L1462"/>
    </row>
    <row r="1463" spans="12:12">
      <c r="L1463"/>
    </row>
    <row r="1464" spans="12:12">
      <c r="L1464"/>
    </row>
    <row r="1465" spans="12:12">
      <c r="L1465"/>
    </row>
    <row r="1466" spans="12:12">
      <c r="L1466"/>
    </row>
    <row r="1467" spans="12:12">
      <c r="L1467"/>
    </row>
    <row r="1468" spans="12:12">
      <c r="L1468"/>
    </row>
    <row r="1469" spans="12:12">
      <c r="L1469"/>
    </row>
    <row r="1470" spans="12:12">
      <c r="L1470"/>
    </row>
    <row r="1471" spans="12:12">
      <c r="L1471"/>
    </row>
    <row r="1472" spans="12:12">
      <c r="L1472"/>
    </row>
    <row r="1473" spans="12:12">
      <c r="L1473"/>
    </row>
    <row r="1474" spans="12:12">
      <c r="L1474"/>
    </row>
    <row r="1475" spans="12:12">
      <c r="L1475"/>
    </row>
    <row r="1476" spans="12:12">
      <c r="L1476"/>
    </row>
    <row r="1477" spans="12:12">
      <c r="L1477"/>
    </row>
    <row r="1478" spans="12:12">
      <c r="L1478"/>
    </row>
    <row r="1479" spans="12:12">
      <c r="L1479"/>
    </row>
    <row r="1480" spans="12:12">
      <c r="L1480"/>
    </row>
    <row r="1481" spans="12:12">
      <c r="L1481"/>
    </row>
    <row r="1482" spans="12:12">
      <c r="L1482"/>
    </row>
    <row r="1483" spans="12:12">
      <c r="L1483"/>
    </row>
    <row r="1484" spans="12:12">
      <c r="L1484"/>
    </row>
    <row r="1485" spans="12:12">
      <c r="L1485"/>
    </row>
    <row r="1486" spans="12:12">
      <c r="L1486"/>
    </row>
    <row r="1487" spans="12:12">
      <c r="L1487"/>
    </row>
    <row r="1488" spans="12:12">
      <c r="L1488"/>
    </row>
    <row r="1489" spans="12:12">
      <c r="L1489"/>
    </row>
    <row r="1490" spans="12:12">
      <c r="L1490"/>
    </row>
    <row r="1491" spans="12:12">
      <c r="L1491"/>
    </row>
    <row r="1492" spans="12:12">
      <c r="L1492"/>
    </row>
    <row r="1493" spans="12:12">
      <c r="L1493"/>
    </row>
    <row r="1494" spans="12:12">
      <c r="L1494"/>
    </row>
    <row r="1495" spans="12:12">
      <c r="L1495"/>
    </row>
    <row r="1496" spans="12:12">
      <c r="L1496"/>
    </row>
    <row r="1497" spans="12:12">
      <c r="L1497"/>
    </row>
    <row r="1498" spans="12:12">
      <c r="L1498"/>
    </row>
    <row r="1499" spans="12:12">
      <c r="L1499"/>
    </row>
    <row r="1500" spans="12:12">
      <c r="L1500"/>
    </row>
    <row r="1501" spans="12:12">
      <c r="L1501"/>
    </row>
    <row r="1502" spans="12:12">
      <c r="L1502"/>
    </row>
    <row r="1503" spans="12:12">
      <c r="L1503"/>
    </row>
    <row r="1504" spans="12:12">
      <c r="L1504"/>
    </row>
    <row r="1505" spans="12:12">
      <c r="L1505"/>
    </row>
    <row r="1506" spans="12:12">
      <c r="L1506"/>
    </row>
    <row r="1507" spans="12:12">
      <c r="L1507"/>
    </row>
    <row r="1508" spans="12:12">
      <c r="L1508"/>
    </row>
    <row r="1509" spans="12:12">
      <c r="L1509"/>
    </row>
    <row r="1510" spans="12:12">
      <c r="L1510"/>
    </row>
    <row r="1511" spans="12:12">
      <c r="L1511"/>
    </row>
    <row r="1512" spans="12:12">
      <c r="L1512"/>
    </row>
    <row r="1513" spans="12:12">
      <c r="L1513"/>
    </row>
    <row r="1514" spans="12:12">
      <c r="L1514"/>
    </row>
    <row r="1515" spans="12:12">
      <c r="L1515"/>
    </row>
    <row r="1516" spans="12:12">
      <c r="L1516"/>
    </row>
    <row r="1517" spans="12:12">
      <c r="L1517"/>
    </row>
    <row r="1518" spans="12:12">
      <c r="L1518"/>
    </row>
    <row r="1519" spans="12:12">
      <c r="L1519"/>
    </row>
    <row r="1520" spans="12:12">
      <c r="L1520"/>
    </row>
    <row r="1521" spans="12:12">
      <c r="L1521"/>
    </row>
    <row r="1522" spans="12:12">
      <c r="L1522"/>
    </row>
    <row r="1523" spans="12:12">
      <c r="L1523"/>
    </row>
    <row r="1524" spans="12:12">
      <c r="L1524"/>
    </row>
    <row r="1525" spans="12:12">
      <c r="L1525"/>
    </row>
    <row r="1526" spans="12:12">
      <c r="L1526"/>
    </row>
    <row r="1527" spans="12:12">
      <c r="L1527"/>
    </row>
    <row r="1528" spans="12:12">
      <c r="L1528"/>
    </row>
    <row r="1529" spans="12:12">
      <c r="L1529"/>
    </row>
    <row r="1530" spans="12:12">
      <c r="L1530"/>
    </row>
    <row r="1531" spans="12:12">
      <c r="L1531"/>
    </row>
    <row r="1532" spans="12:12">
      <c r="L1532"/>
    </row>
    <row r="1533" spans="12:12">
      <c r="L1533"/>
    </row>
    <row r="1534" spans="12:12">
      <c r="L1534"/>
    </row>
    <row r="1535" spans="12:12">
      <c r="L1535"/>
    </row>
    <row r="1536" spans="12:12">
      <c r="L1536"/>
    </row>
    <row r="1537" spans="12:12">
      <c r="L1537"/>
    </row>
    <row r="1538" spans="12:12">
      <c r="L1538"/>
    </row>
    <row r="1539" spans="12:12">
      <c r="L1539"/>
    </row>
    <row r="1540" spans="12:12">
      <c r="L1540"/>
    </row>
    <row r="1541" spans="12:12">
      <c r="L1541"/>
    </row>
    <row r="1542" spans="12:12">
      <c r="L1542"/>
    </row>
    <row r="1543" spans="12:12">
      <c r="L1543"/>
    </row>
    <row r="1544" spans="12:12">
      <c r="L1544"/>
    </row>
    <row r="1545" spans="12:12">
      <c r="L1545"/>
    </row>
    <row r="1546" spans="12:12">
      <c r="L1546"/>
    </row>
    <row r="1547" spans="12:12">
      <c r="L1547"/>
    </row>
    <row r="1548" spans="12:12">
      <c r="L1548"/>
    </row>
    <row r="1549" spans="12:12">
      <c r="L1549"/>
    </row>
    <row r="1550" spans="12:12">
      <c r="L1550"/>
    </row>
    <row r="1551" spans="12:12">
      <c r="L1551"/>
    </row>
    <row r="1552" spans="12:12">
      <c r="L1552"/>
    </row>
    <row r="1553" spans="12:12">
      <c r="L1553"/>
    </row>
    <row r="1554" spans="12:12">
      <c r="L1554"/>
    </row>
    <row r="1555" spans="12:12">
      <c r="L1555"/>
    </row>
    <row r="1556" spans="12:12">
      <c r="L1556"/>
    </row>
    <row r="1557" spans="12:12">
      <c r="L1557"/>
    </row>
    <row r="1558" spans="12:12">
      <c r="L1558"/>
    </row>
    <row r="1559" spans="12:12">
      <c r="L1559"/>
    </row>
    <row r="1560" spans="12:12">
      <c r="L1560"/>
    </row>
    <row r="1561" spans="12:12">
      <c r="L1561"/>
    </row>
    <row r="1562" spans="12:12">
      <c r="L1562"/>
    </row>
    <row r="1563" spans="12:12">
      <c r="L1563"/>
    </row>
    <row r="1564" spans="12:12">
      <c r="L1564"/>
    </row>
    <row r="1565" spans="12:12">
      <c r="L1565"/>
    </row>
    <row r="1566" spans="12:12">
      <c r="L1566"/>
    </row>
    <row r="1567" spans="12:12">
      <c r="L1567"/>
    </row>
    <row r="1568" spans="12:12">
      <c r="L1568"/>
    </row>
    <row r="1569" spans="12:12">
      <c r="L1569"/>
    </row>
    <row r="1570" spans="12:12">
      <c r="L1570"/>
    </row>
    <row r="1571" spans="12:12">
      <c r="L1571"/>
    </row>
    <row r="1572" spans="12:12">
      <c r="L1572"/>
    </row>
    <row r="1573" spans="12:12">
      <c r="L1573"/>
    </row>
    <row r="1574" spans="12:12">
      <c r="L1574"/>
    </row>
    <row r="1575" spans="12:12">
      <c r="L1575"/>
    </row>
    <row r="1576" spans="12:12">
      <c r="L1576"/>
    </row>
    <row r="1577" spans="12:12">
      <c r="L1577"/>
    </row>
    <row r="1578" spans="12:12">
      <c r="L1578"/>
    </row>
    <row r="1579" spans="12:12">
      <c r="L1579"/>
    </row>
    <row r="1580" spans="12:12">
      <c r="L1580"/>
    </row>
    <row r="1581" spans="12:12">
      <c r="L1581"/>
    </row>
    <row r="1582" spans="12:12">
      <c r="L1582"/>
    </row>
    <row r="1583" spans="12:12">
      <c r="L1583"/>
    </row>
    <row r="1584" spans="12:12">
      <c r="L1584"/>
    </row>
    <row r="1585" spans="12:12">
      <c r="L1585"/>
    </row>
    <row r="1586" spans="12:12">
      <c r="L1586"/>
    </row>
    <row r="1587" spans="12:12">
      <c r="L1587"/>
    </row>
    <row r="1588" spans="12:12">
      <c r="L1588"/>
    </row>
    <row r="1589" spans="12:12">
      <c r="L1589"/>
    </row>
    <row r="1590" spans="12:12">
      <c r="L1590"/>
    </row>
    <row r="1591" spans="12:12">
      <c r="L1591"/>
    </row>
    <row r="1592" spans="12:12">
      <c r="L1592"/>
    </row>
    <row r="1593" spans="12:12">
      <c r="L1593"/>
    </row>
    <row r="1594" spans="12:12">
      <c r="L1594"/>
    </row>
    <row r="1595" spans="12:12">
      <c r="L1595"/>
    </row>
    <row r="1596" spans="12:12">
      <c r="L1596"/>
    </row>
    <row r="1597" spans="12:12">
      <c r="L1597"/>
    </row>
    <row r="1598" spans="12:12">
      <c r="L1598"/>
    </row>
    <row r="1599" spans="12:12">
      <c r="L1599"/>
    </row>
    <row r="1600" spans="12:12">
      <c r="L1600"/>
    </row>
    <row r="1601" spans="12:12">
      <c r="L1601"/>
    </row>
    <row r="1602" spans="12:12">
      <c r="L1602"/>
    </row>
    <row r="1603" spans="12:12">
      <c r="L1603"/>
    </row>
    <row r="1604" spans="12:12">
      <c r="L1604"/>
    </row>
    <row r="1605" spans="12:12">
      <c r="L1605"/>
    </row>
    <row r="1606" spans="12:12">
      <c r="L1606"/>
    </row>
    <row r="1607" spans="12:12">
      <c r="L1607"/>
    </row>
    <row r="1608" spans="12:12">
      <c r="L1608"/>
    </row>
    <row r="1609" spans="12:12">
      <c r="L1609"/>
    </row>
    <row r="1610" spans="12:12">
      <c r="L1610"/>
    </row>
    <row r="1611" spans="12:12">
      <c r="L1611"/>
    </row>
    <row r="1612" spans="12:12">
      <c r="L1612"/>
    </row>
    <row r="1613" spans="12:12">
      <c r="L1613"/>
    </row>
    <row r="1614" spans="12:12">
      <c r="L1614"/>
    </row>
    <row r="1615" spans="12:12">
      <c r="L1615"/>
    </row>
    <row r="1616" spans="12:12">
      <c r="L1616"/>
    </row>
    <row r="1617" spans="12:12">
      <c r="L1617"/>
    </row>
    <row r="1618" spans="12:12">
      <c r="L1618"/>
    </row>
    <row r="1619" spans="12:12">
      <c r="L1619"/>
    </row>
    <row r="1620" spans="12:12">
      <c r="L1620"/>
    </row>
    <row r="1621" spans="12:12">
      <c r="L1621"/>
    </row>
    <row r="1622" spans="12:12">
      <c r="L1622"/>
    </row>
    <row r="1623" spans="12:12">
      <c r="L1623"/>
    </row>
    <row r="1624" spans="12:12">
      <c r="L1624"/>
    </row>
    <row r="1625" spans="12:12">
      <c r="L1625"/>
    </row>
    <row r="1626" spans="12:12">
      <c r="L1626"/>
    </row>
    <row r="1627" spans="12:12">
      <c r="L1627"/>
    </row>
    <row r="1628" spans="12:12">
      <c r="L1628"/>
    </row>
    <row r="1629" spans="12:12">
      <c r="L1629"/>
    </row>
    <row r="1630" spans="12:12">
      <c r="L1630"/>
    </row>
    <row r="1631" spans="12:12">
      <c r="L1631"/>
    </row>
    <row r="1632" spans="12:12">
      <c r="L1632"/>
    </row>
    <row r="1633" spans="12:12">
      <c r="L1633"/>
    </row>
    <row r="1634" spans="12:12">
      <c r="L1634"/>
    </row>
    <row r="1635" spans="12:12">
      <c r="L1635"/>
    </row>
    <row r="1636" spans="12:12">
      <c r="L1636"/>
    </row>
    <row r="1637" spans="12:12">
      <c r="L1637"/>
    </row>
    <row r="1638" spans="12:12">
      <c r="L1638"/>
    </row>
    <row r="1639" spans="12:12">
      <c r="L1639"/>
    </row>
    <row r="1640" spans="12:12">
      <c r="L1640"/>
    </row>
    <row r="1641" spans="12:12">
      <c r="L1641"/>
    </row>
    <row r="1642" spans="12:12">
      <c r="L1642"/>
    </row>
    <row r="1643" spans="12:12">
      <c r="L1643"/>
    </row>
    <row r="1644" spans="12:12">
      <c r="L1644"/>
    </row>
    <row r="1645" spans="12:12">
      <c r="L1645"/>
    </row>
    <row r="1646" spans="12:12">
      <c r="L1646"/>
    </row>
    <row r="1647" spans="12:12">
      <c r="L1647"/>
    </row>
    <row r="1648" spans="12:12">
      <c r="L1648"/>
    </row>
    <row r="1649" spans="12:12">
      <c r="L1649"/>
    </row>
    <row r="1650" spans="12:12">
      <c r="L1650"/>
    </row>
    <row r="1651" spans="12:12">
      <c r="L1651"/>
    </row>
    <row r="1652" spans="12:12">
      <c r="L1652"/>
    </row>
    <row r="1653" spans="12:12">
      <c r="L1653"/>
    </row>
    <row r="1654" spans="12:12">
      <c r="L1654"/>
    </row>
    <row r="1655" spans="12:12">
      <c r="L1655"/>
    </row>
    <row r="1656" spans="12:12">
      <c r="L1656"/>
    </row>
    <row r="1657" spans="12:12">
      <c r="L1657"/>
    </row>
    <row r="1658" spans="12:12">
      <c r="L1658"/>
    </row>
    <row r="1659" spans="12:12">
      <c r="L1659"/>
    </row>
    <row r="1660" spans="12:12">
      <c r="L1660"/>
    </row>
    <row r="1661" spans="12:12">
      <c r="L1661"/>
    </row>
    <row r="1662" spans="12:12">
      <c r="L1662"/>
    </row>
    <row r="1663" spans="12:12">
      <c r="L1663"/>
    </row>
    <row r="1664" spans="12:12">
      <c r="L1664"/>
    </row>
    <row r="1665" spans="12:12">
      <c r="L1665"/>
    </row>
    <row r="1666" spans="12:12">
      <c r="L1666"/>
    </row>
    <row r="1667" spans="12:12">
      <c r="L1667"/>
    </row>
    <row r="1668" spans="12:12">
      <c r="L1668"/>
    </row>
    <row r="1669" spans="12:12">
      <c r="L1669"/>
    </row>
    <row r="1670" spans="12:12">
      <c r="L1670"/>
    </row>
    <row r="1671" spans="12:12">
      <c r="L1671"/>
    </row>
    <row r="1672" spans="12:12">
      <c r="L1672"/>
    </row>
    <row r="1673" spans="12:12">
      <c r="L1673"/>
    </row>
    <row r="1674" spans="12:12">
      <c r="L1674"/>
    </row>
    <row r="1675" spans="12:12">
      <c r="L1675"/>
    </row>
    <row r="1676" spans="12:12">
      <c r="L1676"/>
    </row>
    <row r="1677" spans="12:12">
      <c r="L1677"/>
    </row>
    <row r="1678" spans="12:12">
      <c r="L1678"/>
    </row>
    <row r="1679" spans="12:12">
      <c r="L1679"/>
    </row>
    <row r="1680" spans="12:12">
      <c r="L1680"/>
    </row>
    <row r="1681" spans="12:12">
      <c r="L1681"/>
    </row>
    <row r="1682" spans="12:12">
      <c r="L1682"/>
    </row>
    <row r="1683" spans="12:12">
      <c r="L1683"/>
    </row>
    <row r="1684" spans="12:12">
      <c r="L1684"/>
    </row>
    <row r="1685" spans="12:12">
      <c r="L1685"/>
    </row>
    <row r="1686" spans="12:12">
      <c r="L1686"/>
    </row>
    <row r="1687" spans="12:12">
      <c r="L1687"/>
    </row>
    <row r="1688" spans="12:12">
      <c r="L1688"/>
    </row>
    <row r="1689" spans="12:12">
      <c r="L1689"/>
    </row>
    <row r="1690" spans="12:12">
      <c r="L1690"/>
    </row>
    <row r="1691" spans="12:12">
      <c r="L1691"/>
    </row>
    <row r="1692" spans="12:12">
      <c r="L1692"/>
    </row>
    <row r="1693" spans="12:12">
      <c r="L1693"/>
    </row>
    <row r="1694" spans="12:12">
      <c r="L1694"/>
    </row>
    <row r="1695" spans="12:12">
      <c r="L1695"/>
    </row>
    <row r="1696" spans="12:12">
      <c r="L1696"/>
    </row>
    <row r="1697" spans="12:12">
      <c r="L1697"/>
    </row>
    <row r="1698" spans="12:12">
      <c r="L1698"/>
    </row>
    <row r="1699" spans="12:12">
      <c r="L1699"/>
    </row>
    <row r="1700" spans="12:12">
      <c r="L1700"/>
    </row>
    <row r="1701" spans="12:12">
      <c r="L1701"/>
    </row>
    <row r="1702" spans="12:12">
      <c r="L1702"/>
    </row>
    <row r="1703" spans="12:12">
      <c r="L1703"/>
    </row>
    <row r="1704" spans="12:12">
      <c r="L1704"/>
    </row>
    <row r="1705" spans="12:12">
      <c r="L1705"/>
    </row>
    <row r="1706" spans="12:12">
      <c r="L1706"/>
    </row>
    <row r="1707" spans="12:12">
      <c r="L1707"/>
    </row>
    <row r="1708" spans="12:12">
      <c r="L1708"/>
    </row>
    <row r="1709" spans="12:12">
      <c r="L1709"/>
    </row>
    <row r="1710" spans="12:12">
      <c r="L1710"/>
    </row>
    <row r="1711" spans="12:12">
      <c r="L1711"/>
    </row>
    <row r="1712" spans="12:12">
      <c r="L1712"/>
    </row>
    <row r="1713" spans="12:12">
      <c r="L1713"/>
    </row>
    <row r="1714" spans="12:12">
      <c r="L1714"/>
    </row>
    <row r="1715" spans="12:12">
      <c r="L1715"/>
    </row>
    <row r="1716" spans="12:12">
      <c r="L1716"/>
    </row>
    <row r="1717" spans="12:12">
      <c r="L1717"/>
    </row>
    <row r="1718" spans="12:12">
      <c r="L1718"/>
    </row>
    <row r="1719" spans="12:12">
      <c r="L1719"/>
    </row>
    <row r="1720" spans="12:12">
      <c r="L1720"/>
    </row>
    <row r="1721" spans="12:12">
      <c r="L1721"/>
    </row>
    <row r="1722" spans="12:12">
      <c r="L1722"/>
    </row>
    <row r="1723" spans="12:12">
      <c r="L1723"/>
    </row>
    <row r="1724" spans="12:12">
      <c r="L1724"/>
    </row>
    <row r="1725" spans="12:12">
      <c r="L1725"/>
    </row>
    <row r="1726" spans="12:12">
      <c r="L1726"/>
    </row>
    <row r="1727" spans="12:12">
      <c r="L1727"/>
    </row>
    <row r="1728" spans="12:12">
      <c r="L1728"/>
    </row>
    <row r="1729" spans="12:12">
      <c r="L1729"/>
    </row>
    <row r="1730" spans="12:12">
      <c r="L1730"/>
    </row>
    <row r="1731" spans="12:12">
      <c r="L1731"/>
    </row>
    <row r="1732" spans="12:12">
      <c r="L1732"/>
    </row>
    <row r="1733" spans="12:12">
      <c r="L1733"/>
    </row>
    <row r="1734" spans="12:12">
      <c r="L1734"/>
    </row>
    <row r="1735" spans="12:12">
      <c r="L1735"/>
    </row>
    <row r="1736" spans="12:12">
      <c r="L1736"/>
    </row>
    <row r="1737" spans="12:12">
      <c r="L1737"/>
    </row>
    <row r="1738" spans="12:12">
      <c r="L1738"/>
    </row>
    <row r="1739" spans="12:12">
      <c r="L1739"/>
    </row>
    <row r="1740" spans="12:12">
      <c r="L1740"/>
    </row>
    <row r="1741" spans="12:12">
      <c r="L1741"/>
    </row>
    <row r="1742" spans="12:12">
      <c r="L1742"/>
    </row>
    <row r="1743" spans="12:12">
      <c r="L1743"/>
    </row>
    <row r="1744" spans="12:12">
      <c r="L1744"/>
    </row>
    <row r="1745" spans="12:12">
      <c r="L1745"/>
    </row>
    <row r="1746" spans="12:12">
      <c r="L1746"/>
    </row>
    <row r="1747" spans="12:12">
      <c r="L1747"/>
    </row>
    <row r="1748" spans="12:12">
      <c r="L1748"/>
    </row>
    <row r="1749" spans="12:12">
      <c r="L1749"/>
    </row>
    <row r="1750" spans="12:12">
      <c r="L1750"/>
    </row>
    <row r="1751" spans="12:12">
      <c r="L1751"/>
    </row>
    <row r="1752" spans="12:12">
      <c r="L1752"/>
    </row>
    <row r="1753" spans="12:12">
      <c r="L1753"/>
    </row>
    <row r="1754" spans="12:12">
      <c r="L1754"/>
    </row>
    <row r="1755" spans="12:12">
      <c r="L1755"/>
    </row>
    <row r="1756" spans="12:12">
      <c r="L1756"/>
    </row>
    <row r="1757" spans="12:12">
      <c r="L1757"/>
    </row>
    <row r="1758" spans="12:12">
      <c r="L1758"/>
    </row>
    <row r="1759" spans="12:12">
      <c r="L1759"/>
    </row>
    <row r="1760" spans="12:12">
      <c r="L1760"/>
    </row>
    <row r="1761" spans="12:12">
      <c r="L1761"/>
    </row>
    <row r="1762" spans="12:12">
      <c r="L1762"/>
    </row>
    <row r="1763" spans="12:12">
      <c r="L1763"/>
    </row>
    <row r="1764" spans="12:12">
      <c r="L1764"/>
    </row>
    <row r="1765" spans="12:12">
      <c r="L1765"/>
    </row>
    <row r="1766" spans="12:12">
      <c r="L1766"/>
    </row>
    <row r="1767" spans="12:12">
      <c r="L1767"/>
    </row>
    <row r="1768" spans="12:12">
      <c r="L1768"/>
    </row>
    <row r="1769" spans="12:12">
      <c r="L1769"/>
    </row>
    <row r="1770" spans="12:12">
      <c r="L1770"/>
    </row>
    <row r="1771" spans="12:12">
      <c r="L1771"/>
    </row>
    <row r="1772" spans="12:12">
      <c r="L1772"/>
    </row>
    <row r="1773" spans="12:12">
      <c r="L1773"/>
    </row>
    <row r="1774" spans="12:12">
      <c r="L1774"/>
    </row>
    <row r="1775" spans="12:12">
      <c r="L1775"/>
    </row>
    <row r="1776" spans="12:12">
      <c r="L1776"/>
    </row>
    <row r="1777" spans="12:12">
      <c r="L1777"/>
    </row>
    <row r="1778" spans="12:12">
      <c r="L1778"/>
    </row>
    <row r="1779" spans="12:12">
      <c r="L1779"/>
    </row>
    <row r="1780" spans="12:12">
      <c r="L1780"/>
    </row>
    <row r="1781" spans="12:12">
      <c r="L1781"/>
    </row>
    <row r="1782" spans="12:12">
      <c r="L1782"/>
    </row>
    <row r="1783" spans="12:12">
      <c r="L1783"/>
    </row>
    <row r="1784" spans="12:12">
      <c r="L1784"/>
    </row>
    <row r="1785" spans="12:12">
      <c r="L1785"/>
    </row>
    <row r="1786" spans="12:12">
      <c r="L1786"/>
    </row>
    <row r="1787" spans="12:12">
      <c r="L1787"/>
    </row>
    <row r="1788" spans="12:12">
      <c r="L1788"/>
    </row>
    <row r="1789" spans="12:12">
      <c r="L1789"/>
    </row>
    <row r="1790" spans="12:12">
      <c r="L1790"/>
    </row>
    <row r="1791" spans="12:12">
      <c r="L1791"/>
    </row>
    <row r="1792" spans="12:12">
      <c r="L1792"/>
    </row>
    <row r="1793" spans="12:12">
      <c r="L1793"/>
    </row>
    <row r="1794" spans="12:12">
      <c r="L1794"/>
    </row>
    <row r="1795" spans="12:12">
      <c r="L1795"/>
    </row>
    <row r="1796" spans="12:12">
      <c r="L1796"/>
    </row>
    <row r="1797" spans="12:12">
      <c r="L1797"/>
    </row>
    <row r="1798" spans="12:12">
      <c r="L1798"/>
    </row>
    <row r="1799" spans="12:12">
      <c r="L1799"/>
    </row>
    <row r="1800" spans="12:12">
      <c r="L1800"/>
    </row>
    <row r="1801" spans="12:12">
      <c r="L1801"/>
    </row>
    <row r="1802" spans="12:12">
      <c r="L1802"/>
    </row>
    <row r="1803" spans="12:12">
      <c r="L1803"/>
    </row>
    <row r="1804" spans="12:12">
      <c r="L1804"/>
    </row>
    <row r="1805" spans="12:12">
      <c r="L1805"/>
    </row>
    <row r="1806" spans="12:12">
      <c r="L1806"/>
    </row>
    <row r="1807" spans="12:12">
      <c r="L1807"/>
    </row>
    <row r="1808" spans="12:12">
      <c r="L1808"/>
    </row>
    <row r="1809" spans="12:12">
      <c r="L1809"/>
    </row>
    <row r="1810" spans="12:12">
      <c r="L1810"/>
    </row>
    <row r="1811" spans="12:12">
      <c r="L1811"/>
    </row>
    <row r="1812" spans="12:12">
      <c r="L1812"/>
    </row>
    <row r="1813" spans="12:12">
      <c r="L1813"/>
    </row>
    <row r="1814" spans="12:12">
      <c r="L1814"/>
    </row>
    <row r="1815" spans="12:12">
      <c r="L1815"/>
    </row>
    <row r="1816" spans="12:12">
      <c r="L1816"/>
    </row>
    <row r="1817" spans="12:12">
      <c r="L1817"/>
    </row>
    <row r="1818" spans="12:12">
      <c r="L1818"/>
    </row>
    <row r="1819" spans="12:12">
      <c r="L1819"/>
    </row>
    <row r="1820" spans="12:12">
      <c r="L1820"/>
    </row>
    <row r="1821" spans="12:12">
      <c r="L1821"/>
    </row>
    <row r="1822" spans="12:12">
      <c r="L1822"/>
    </row>
    <row r="1823" spans="12:12">
      <c r="L1823"/>
    </row>
    <row r="1824" spans="12:12">
      <c r="L1824"/>
    </row>
    <row r="1825" spans="12:12">
      <c r="L1825"/>
    </row>
    <row r="1826" spans="12:12">
      <c r="L1826"/>
    </row>
    <row r="1827" spans="12:12">
      <c r="L1827"/>
    </row>
    <row r="1828" spans="12:12">
      <c r="L1828"/>
    </row>
    <row r="1829" spans="12:12">
      <c r="L1829"/>
    </row>
    <row r="1830" spans="12:12">
      <c r="L1830"/>
    </row>
    <row r="1831" spans="12:12">
      <c r="L1831"/>
    </row>
    <row r="1832" spans="12:12">
      <c r="L1832"/>
    </row>
    <row r="1833" spans="12:12">
      <c r="L1833"/>
    </row>
    <row r="1834" spans="12:12">
      <c r="L1834"/>
    </row>
    <row r="1835" spans="12:12">
      <c r="L1835"/>
    </row>
    <row r="1836" spans="12:12">
      <c r="L1836"/>
    </row>
    <row r="1837" spans="12:12">
      <c r="L1837"/>
    </row>
    <row r="1838" spans="12:12">
      <c r="L1838"/>
    </row>
    <row r="1839" spans="12:12">
      <c r="L1839"/>
    </row>
    <row r="1840" spans="12:12">
      <c r="L1840"/>
    </row>
    <row r="1841" spans="12:12">
      <c r="L1841"/>
    </row>
    <row r="1842" spans="12:12">
      <c r="L1842"/>
    </row>
    <row r="1843" spans="12:12">
      <c r="L1843"/>
    </row>
    <row r="1844" spans="12:12">
      <c r="L1844"/>
    </row>
    <row r="1845" spans="12:12">
      <c r="L1845"/>
    </row>
    <row r="1846" spans="12:12">
      <c r="L1846"/>
    </row>
    <row r="1847" spans="12:12">
      <c r="L1847"/>
    </row>
    <row r="1848" spans="12:12">
      <c r="L1848"/>
    </row>
    <row r="1849" spans="12:12">
      <c r="L1849"/>
    </row>
    <row r="1850" spans="12:12">
      <c r="L1850"/>
    </row>
    <row r="1851" spans="12:12">
      <c r="L1851"/>
    </row>
    <row r="1852" spans="12:12">
      <c r="L1852"/>
    </row>
    <row r="1853" spans="12:12">
      <c r="L1853"/>
    </row>
    <row r="1854" spans="12:12">
      <c r="L1854"/>
    </row>
    <row r="1855" spans="12:12">
      <c r="L1855"/>
    </row>
    <row r="1856" spans="12:12">
      <c r="L1856"/>
    </row>
    <row r="1857" spans="12:12">
      <c r="L1857"/>
    </row>
    <row r="1858" spans="12:12">
      <c r="L1858"/>
    </row>
    <row r="1859" spans="12:12">
      <c r="L1859"/>
    </row>
    <row r="1860" spans="12:12">
      <c r="L1860"/>
    </row>
    <row r="1861" spans="12:12">
      <c r="L1861"/>
    </row>
    <row r="1862" spans="12:12">
      <c r="L1862"/>
    </row>
    <row r="1863" spans="12:12">
      <c r="L1863"/>
    </row>
    <row r="1864" spans="12:12">
      <c r="L1864"/>
    </row>
    <row r="1865" spans="12:12">
      <c r="L1865"/>
    </row>
    <row r="1866" spans="12:12">
      <c r="L1866"/>
    </row>
    <row r="1867" spans="12:12">
      <c r="L1867"/>
    </row>
    <row r="1868" spans="12:12">
      <c r="L1868"/>
    </row>
    <row r="1869" spans="12:12">
      <c r="L1869"/>
    </row>
    <row r="1870" spans="12:12">
      <c r="L1870"/>
    </row>
    <row r="1871" spans="12:12">
      <c r="L1871"/>
    </row>
    <row r="1872" spans="12:12">
      <c r="L1872"/>
    </row>
    <row r="1873" spans="12:12">
      <c r="L1873"/>
    </row>
    <row r="1874" spans="12:12">
      <c r="L1874"/>
    </row>
    <row r="1875" spans="12:12">
      <c r="L1875"/>
    </row>
    <row r="1876" spans="12:12">
      <c r="L1876"/>
    </row>
    <row r="1877" spans="12:12">
      <c r="L1877"/>
    </row>
    <row r="1878" spans="12:12">
      <c r="L1878"/>
    </row>
    <row r="1879" spans="12:12">
      <c r="L1879"/>
    </row>
    <row r="1880" spans="12:12">
      <c r="L1880"/>
    </row>
    <row r="1881" spans="12:12">
      <c r="L1881"/>
    </row>
    <row r="1882" spans="12:12">
      <c r="L1882"/>
    </row>
    <row r="1883" spans="12:12">
      <c r="L1883"/>
    </row>
    <row r="1884" spans="12:12">
      <c r="L1884"/>
    </row>
    <row r="1885" spans="12:12">
      <c r="L1885"/>
    </row>
    <row r="1886" spans="12:12">
      <c r="L1886"/>
    </row>
    <row r="1887" spans="12:12">
      <c r="L1887"/>
    </row>
    <row r="1888" spans="12:12">
      <c r="L1888"/>
    </row>
    <row r="1889" spans="12:12">
      <c r="L1889"/>
    </row>
    <row r="1890" spans="12:12">
      <c r="L1890"/>
    </row>
    <row r="1891" spans="12:12">
      <c r="L1891"/>
    </row>
    <row r="1892" spans="12:12">
      <c r="L1892"/>
    </row>
    <row r="1893" spans="12:12">
      <c r="L1893"/>
    </row>
    <row r="1894" spans="12:12">
      <c r="L1894"/>
    </row>
    <row r="1895" spans="12:12">
      <c r="L1895"/>
    </row>
    <row r="1896" spans="12:12">
      <c r="L1896"/>
    </row>
    <row r="1897" spans="12:12">
      <c r="L1897"/>
    </row>
    <row r="1898" spans="12:12">
      <c r="L1898"/>
    </row>
    <row r="1899" spans="12:12">
      <c r="L1899"/>
    </row>
    <row r="1900" spans="12:12">
      <c r="L1900"/>
    </row>
    <row r="1901" spans="12:12">
      <c r="L1901"/>
    </row>
    <row r="1902" spans="12:12">
      <c r="L1902"/>
    </row>
    <row r="1903" spans="12:12">
      <c r="L1903"/>
    </row>
    <row r="1904" spans="12:12">
      <c r="L1904"/>
    </row>
    <row r="1905" spans="12:12">
      <c r="L1905"/>
    </row>
    <row r="1906" spans="12:12">
      <c r="L1906"/>
    </row>
    <row r="1907" spans="12:12">
      <c r="L1907"/>
    </row>
    <row r="1908" spans="12:12">
      <c r="L1908"/>
    </row>
    <row r="1909" spans="12:12">
      <c r="L1909"/>
    </row>
    <row r="1910" spans="12:12">
      <c r="L1910"/>
    </row>
    <row r="1911" spans="12:12">
      <c r="L1911"/>
    </row>
    <row r="1912" spans="12:12">
      <c r="L1912"/>
    </row>
    <row r="1913" spans="12:12">
      <c r="L1913"/>
    </row>
    <row r="1914" spans="12:12">
      <c r="L1914"/>
    </row>
    <row r="1915" spans="12:12">
      <c r="L1915"/>
    </row>
    <row r="1916" spans="12:12">
      <c r="L1916"/>
    </row>
    <row r="1917" spans="12:12">
      <c r="L1917"/>
    </row>
    <row r="1918" spans="12:12">
      <c r="L1918"/>
    </row>
    <row r="1919" spans="12:12">
      <c r="L1919"/>
    </row>
    <row r="1920" spans="12:12">
      <c r="L1920"/>
    </row>
    <row r="1921" spans="12:12">
      <c r="L1921"/>
    </row>
    <row r="1922" spans="12:12">
      <c r="L1922"/>
    </row>
    <row r="1923" spans="12:12">
      <c r="L1923"/>
    </row>
    <row r="1924" spans="12:12">
      <c r="L1924"/>
    </row>
    <row r="1925" spans="12:12">
      <c r="L1925"/>
    </row>
    <row r="1926" spans="12:12">
      <c r="L1926"/>
    </row>
    <row r="1927" spans="12:12">
      <c r="L1927"/>
    </row>
    <row r="1928" spans="12:12">
      <c r="L1928"/>
    </row>
    <row r="1929" spans="12:12">
      <c r="L1929"/>
    </row>
    <row r="1930" spans="12:12">
      <c r="L1930"/>
    </row>
    <row r="1931" spans="12:12">
      <c r="L1931"/>
    </row>
    <row r="1932" spans="12:12">
      <c r="L1932"/>
    </row>
    <row r="1933" spans="12:12">
      <c r="L1933"/>
    </row>
    <row r="1934" spans="12:12">
      <c r="L1934"/>
    </row>
    <row r="1935" spans="12:12">
      <c r="L1935"/>
    </row>
    <row r="1936" spans="12:12">
      <c r="L1936"/>
    </row>
    <row r="1937" spans="12:12">
      <c r="L1937"/>
    </row>
    <row r="1938" spans="12:12">
      <c r="L1938"/>
    </row>
    <row r="1939" spans="12:12">
      <c r="L1939"/>
    </row>
    <row r="1940" spans="12:12">
      <c r="L1940"/>
    </row>
    <row r="1941" spans="12:12">
      <c r="L1941"/>
    </row>
    <row r="1942" spans="12:12">
      <c r="L1942"/>
    </row>
    <row r="1943" spans="12:12">
      <c r="L1943"/>
    </row>
    <row r="1944" spans="12:12">
      <c r="L1944"/>
    </row>
    <row r="1945" spans="12:12">
      <c r="L1945"/>
    </row>
    <row r="1946" spans="12:12">
      <c r="L1946"/>
    </row>
    <row r="1947" spans="12:12">
      <c r="L1947"/>
    </row>
    <row r="1948" spans="12:12">
      <c r="L1948"/>
    </row>
    <row r="1949" spans="12:12">
      <c r="L1949"/>
    </row>
    <row r="1950" spans="12:12">
      <c r="L1950"/>
    </row>
    <row r="1951" spans="12:12">
      <c r="L1951"/>
    </row>
    <row r="1952" spans="12:12">
      <c r="L1952"/>
    </row>
    <row r="1953" spans="12:12">
      <c r="L1953"/>
    </row>
    <row r="1954" spans="12:12">
      <c r="L1954"/>
    </row>
    <row r="1955" spans="12:12">
      <c r="L1955"/>
    </row>
    <row r="1956" spans="12:12">
      <c r="L1956"/>
    </row>
    <row r="1957" spans="12:12">
      <c r="L1957"/>
    </row>
    <row r="1958" spans="12:12">
      <c r="L1958"/>
    </row>
    <row r="1959" spans="12:12">
      <c r="L1959"/>
    </row>
    <row r="1960" spans="12:12">
      <c r="L1960"/>
    </row>
    <row r="1961" spans="12:12">
      <c r="L1961"/>
    </row>
    <row r="1962" spans="12:12">
      <c r="L1962"/>
    </row>
    <row r="1963" spans="12:12">
      <c r="L1963"/>
    </row>
    <row r="1964" spans="12:12">
      <c r="L1964"/>
    </row>
    <row r="1965" spans="12:12">
      <c r="L1965"/>
    </row>
    <row r="1966" spans="12:12">
      <c r="L1966"/>
    </row>
    <row r="1967" spans="12:12">
      <c r="L1967"/>
    </row>
    <row r="1968" spans="12:12">
      <c r="L1968"/>
    </row>
    <row r="1969" spans="12:12">
      <c r="L1969"/>
    </row>
    <row r="1970" spans="12:12">
      <c r="L1970"/>
    </row>
    <row r="1971" spans="12:12">
      <c r="L1971"/>
    </row>
    <row r="1972" spans="12:12">
      <c r="L1972"/>
    </row>
    <row r="1973" spans="12:12">
      <c r="L1973"/>
    </row>
    <row r="1974" spans="12:12">
      <c r="L1974"/>
    </row>
    <row r="1975" spans="12:12">
      <c r="L1975"/>
    </row>
    <row r="1976" spans="12:12">
      <c r="L1976"/>
    </row>
    <row r="1977" spans="12:12">
      <c r="L1977"/>
    </row>
    <row r="1978" spans="12:12">
      <c r="L1978"/>
    </row>
    <row r="1979" spans="12:12">
      <c r="L1979"/>
    </row>
    <row r="1980" spans="12:12">
      <c r="L1980"/>
    </row>
    <row r="1981" spans="12:12">
      <c r="L1981"/>
    </row>
    <row r="1982" spans="12:12">
      <c r="L1982"/>
    </row>
    <row r="1983" spans="12:12">
      <c r="L1983"/>
    </row>
    <row r="1984" spans="12:12">
      <c r="L1984"/>
    </row>
    <row r="1985" spans="12:12">
      <c r="L1985"/>
    </row>
    <row r="1986" spans="12:12">
      <c r="L1986"/>
    </row>
    <row r="1987" spans="12:12">
      <c r="L1987"/>
    </row>
    <row r="1988" spans="12:12">
      <c r="L1988"/>
    </row>
    <row r="1989" spans="12:12">
      <c r="L1989"/>
    </row>
    <row r="1990" spans="12:12">
      <c r="L1990"/>
    </row>
    <row r="1991" spans="12:12">
      <c r="L1991"/>
    </row>
    <row r="1992" spans="12:12">
      <c r="L1992"/>
    </row>
    <row r="1993" spans="12:12">
      <c r="L1993"/>
    </row>
    <row r="1994" spans="12:12">
      <c r="L1994"/>
    </row>
    <row r="1995" spans="12:12">
      <c r="L1995"/>
    </row>
    <row r="1996" spans="12:12">
      <c r="L1996"/>
    </row>
    <row r="1997" spans="12:12">
      <c r="L1997"/>
    </row>
    <row r="1998" spans="12:12">
      <c r="L1998"/>
    </row>
    <row r="1999" spans="12:12">
      <c r="L1999"/>
    </row>
    <row r="2000" spans="12:12">
      <c r="L2000"/>
    </row>
    <row r="2001" spans="12:12">
      <c r="L2001"/>
    </row>
    <row r="2002" spans="12:12">
      <c r="L2002"/>
    </row>
    <row r="2003" spans="12:12">
      <c r="L2003"/>
    </row>
    <row r="2004" spans="12:12">
      <c r="L2004"/>
    </row>
    <row r="2005" spans="12:12">
      <c r="L2005"/>
    </row>
    <row r="2006" spans="12:12">
      <c r="L2006"/>
    </row>
    <row r="2007" spans="12:12">
      <c r="L2007"/>
    </row>
    <row r="2008" spans="12:12">
      <c r="L2008"/>
    </row>
    <row r="2009" spans="12:12">
      <c r="L2009"/>
    </row>
    <row r="2010" spans="12:12">
      <c r="L2010"/>
    </row>
    <row r="2011" spans="12:12">
      <c r="L2011"/>
    </row>
    <row r="2012" spans="12:12">
      <c r="L2012"/>
    </row>
    <row r="2013" spans="12:12">
      <c r="L2013"/>
    </row>
    <row r="2014" spans="12:12">
      <c r="L2014"/>
    </row>
    <row r="2015" spans="12:12">
      <c r="L2015"/>
    </row>
    <row r="2016" spans="12:12">
      <c r="L2016"/>
    </row>
    <row r="2017" spans="12:12">
      <c r="L2017"/>
    </row>
    <row r="2018" spans="12:12">
      <c r="L2018"/>
    </row>
    <row r="2019" spans="12:12">
      <c r="L2019"/>
    </row>
    <row r="2020" spans="12:12">
      <c r="L2020"/>
    </row>
    <row r="2021" spans="12:12">
      <c r="L2021"/>
    </row>
    <row r="2022" spans="12:12">
      <c r="L2022"/>
    </row>
    <row r="2023" spans="12:12">
      <c r="L2023"/>
    </row>
    <row r="2024" spans="12:12">
      <c r="L2024"/>
    </row>
    <row r="2025" spans="12:12">
      <c r="L2025"/>
    </row>
    <row r="2026" spans="12:12">
      <c r="L2026"/>
    </row>
    <row r="2027" spans="12:12">
      <c r="L2027"/>
    </row>
    <row r="2028" spans="12:12">
      <c r="L2028"/>
    </row>
    <row r="2029" spans="12:12">
      <c r="L2029"/>
    </row>
    <row r="2030" spans="12:12">
      <c r="L2030"/>
    </row>
    <row r="2031" spans="12:12">
      <c r="L2031"/>
    </row>
    <row r="2032" spans="12:12">
      <c r="L2032"/>
    </row>
    <row r="2033" spans="12:12">
      <c r="L2033"/>
    </row>
    <row r="2034" spans="12:12">
      <c r="L2034"/>
    </row>
    <row r="2035" spans="12:12">
      <c r="L2035"/>
    </row>
    <row r="2036" spans="12:12">
      <c r="L2036"/>
    </row>
    <row r="2037" spans="12:12">
      <c r="L2037"/>
    </row>
    <row r="2038" spans="12:12">
      <c r="L2038"/>
    </row>
    <row r="2039" spans="12:12">
      <c r="L2039"/>
    </row>
    <row r="2040" spans="12:12">
      <c r="L2040"/>
    </row>
    <row r="2041" spans="12:12">
      <c r="L2041"/>
    </row>
    <row r="2042" spans="12:12">
      <c r="L2042"/>
    </row>
    <row r="2043" spans="12:12">
      <c r="L2043"/>
    </row>
    <row r="2044" spans="12:12">
      <c r="L2044"/>
    </row>
    <row r="2045" spans="12:12">
      <c r="L2045"/>
    </row>
    <row r="2046" spans="12:12">
      <c r="L2046"/>
    </row>
    <row r="2047" spans="12:12">
      <c r="L2047"/>
    </row>
    <row r="2048" spans="12:12">
      <c r="L2048"/>
    </row>
    <row r="2049" spans="12:12">
      <c r="L2049"/>
    </row>
    <row r="2050" spans="12:12">
      <c r="L2050"/>
    </row>
    <row r="2051" spans="12:12">
      <c r="L2051"/>
    </row>
    <row r="2052" spans="12:12">
      <c r="L2052"/>
    </row>
    <row r="2053" spans="12:12">
      <c r="L2053"/>
    </row>
    <row r="2054" spans="12:12">
      <c r="L2054"/>
    </row>
    <row r="2055" spans="12:12">
      <c r="L2055"/>
    </row>
    <row r="2056" spans="12:12">
      <c r="L2056"/>
    </row>
    <row r="2057" spans="12:12">
      <c r="L2057"/>
    </row>
    <row r="2058" spans="12:12">
      <c r="L2058"/>
    </row>
    <row r="2059" spans="12:12">
      <c r="L2059"/>
    </row>
    <row r="2060" spans="12:12">
      <c r="L2060"/>
    </row>
    <row r="2061" spans="12:12">
      <c r="L2061"/>
    </row>
    <row r="2062" spans="12:12">
      <c r="L2062"/>
    </row>
    <row r="2063" spans="12:12">
      <c r="L2063"/>
    </row>
    <row r="2064" spans="12:12">
      <c r="L2064"/>
    </row>
    <row r="2065" spans="12:12">
      <c r="L2065"/>
    </row>
    <row r="2066" spans="12:12">
      <c r="L2066"/>
    </row>
    <row r="2067" spans="12:12">
      <c r="L2067"/>
    </row>
    <row r="2068" spans="12:12">
      <c r="L2068"/>
    </row>
    <row r="2069" spans="12:12">
      <c r="L2069"/>
    </row>
    <row r="2070" spans="12:12">
      <c r="L2070"/>
    </row>
    <row r="2071" spans="12:12">
      <c r="L2071"/>
    </row>
    <row r="2072" spans="12:12">
      <c r="L2072"/>
    </row>
    <row r="2073" spans="12:12">
      <c r="L2073"/>
    </row>
    <row r="2074" spans="12:12">
      <c r="L2074"/>
    </row>
    <row r="2075" spans="12:12">
      <c r="L2075"/>
    </row>
    <row r="2076" spans="12:12">
      <c r="L2076"/>
    </row>
    <row r="2077" spans="12:12">
      <c r="L2077"/>
    </row>
    <row r="2078" spans="12:12">
      <c r="L2078"/>
    </row>
    <row r="2079" spans="12:12">
      <c r="L2079"/>
    </row>
    <row r="2080" spans="12:12">
      <c r="L2080"/>
    </row>
    <row r="2081" spans="12:12">
      <c r="L2081"/>
    </row>
    <row r="2082" spans="12:12">
      <c r="L2082"/>
    </row>
    <row r="2083" spans="12:12">
      <c r="L2083"/>
    </row>
    <row r="2084" spans="12:12">
      <c r="L2084"/>
    </row>
    <row r="2085" spans="12:12">
      <c r="L2085"/>
    </row>
    <row r="2086" spans="12:12">
      <c r="L2086"/>
    </row>
    <row r="2087" spans="12:12">
      <c r="L2087"/>
    </row>
    <row r="2088" spans="12:12">
      <c r="L2088"/>
    </row>
    <row r="2089" spans="12:12">
      <c r="L2089"/>
    </row>
    <row r="2090" spans="12:12">
      <c r="L2090"/>
    </row>
    <row r="2091" spans="12:12">
      <c r="L2091"/>
    </row>
    <row r="2092" spans="12:12">
      <c r="L2092"/>
    </row>
    <row r="2093" spans="12:12">
      <c r="L2093"/>
    </row>
    <row r="2094" spans="12:12">
      <c r="L2094"/>
    </row>
    <row r="2095" spans="12:12">
      <c r="L2095"/>
    </row>
    <row r="2096" spans="12:12">
      <c r="L2096"/>
    </row>
    <row r="2097" spans="12:12">
      <c r="L2097"/>
    </row>
    <row r="2098" spans="12:12">
      <c r="L2098"/>
    </row>
    <row r="2099" spans="12:12">
      <c r="L2099"/>
    </row>
    <row r="2100" spans="12:12">
      <c r="L2100"/>
    </row>
    <row r="2101" spans="12:12">
      <c r="L2101"/>
    </row>
    <row r="2102" spans="12:12">
      <c r="L2102"/>
    </row>
    <row r="2103" spans="12:12">
      <c r="L2103"/>
    </row>
    <row r="2104" spans="12:12">
      <c r="L2104"/>
    </row>
    <row r="2105" spans="12:12">
      <c r="L2105"/>
    </row>
    <row r="2106" spans="12:12">
      <c r="L2106"/>
    </row>
    <row r="2107" spans="12:12">
      <c r="L2107"/>
    </row>
    <row r="2108" spans="12:12">
      <c r="L2108"/>
    </row>
    <row r="2109" spans="12:12">
      <c r="L2109"/>
    </row>
    <row r="2110" spans="12:12">
      <c r="L2110"/>
    </row>
    <row r="2111" spans="12:12">
      <c r="L2111"/>
    </row>
    <row r="2112" spans="12:12">
      <c r="L2112"/>
    </row>
    <row r="2113" spans="12:12">
      <c r="L2113"/>
    </row>
    <row r="2114" spans="12:12">
      <c r="L2114"/>
    </row>
    <row r="2115" spans="12:12">
      <c r="L2115"/>
    </row>
    <row r="2116" spans="12:12">
      <c r="L2116"/>
    </row>
    <row r="2117" spans="12:12">
      <c r="L2117"/>
    </row>
    <row r="2118" spans="12:12">
      <c r="L2118"/>
    </row>
    <row r="2119" spans="12:12">
      <c r="L2119"/>
    </row>
    <row r="2120" spans="12:12">
      <c r="L2120"/>
    </row>
    <row r="2121" spans="12:12">
      <c r="L2121"/>
    </row>
    <row r="2122" spans="12:12">
      <c r="L2122"/>
    </row>
    <row r="2123" spans="12:12">
      <c r="L2123"/>
    </row>
    <row r="2124" spans="12:12">
      <c r="L2124"/>
    </row>
    <row r="2125" spans="12:12">
      <c r="L2125"/>
    </row>
    <row r="2126" spans="12:12">
      <c r="L2126"/>
    </row>
    <row r="2127" spans="12:12">
      <c r="L2127"/>
    </row>
    <row r="2128" spans="12:12">
      <c r="L2128"/>
    </row>
    <row r="2129" spans="12:12">
      <c r="L2129"/>
    </row>
    <row r="2130" spans="12:12">
      <c r="L2130"/>
    </row>
    <row r="2131" spans="12:12">
      <c r="L2131"/>
    </row>
    <row r="2132" spans="12:12">
      <c r="L2132"/>
    </row>
    <row r="2133" spans="12:12">
      <c r="L2133"/>
    </row>
    <row r="2134" spans="12:12">
      <c r="L2134"/>
    </row>
    <row r="2135" spans="12:12">
      <c r="L2135"/>
    </row>
    <row r="2136" spans="12:12">
      <c r="L2136"/>
    </row>
    <row r="2137" spans="12:12">
      <c r="L2137"/>
    </row>
    <row r="2138" spans="12:12">
      <c r="L2138"/>
    </row>
    <row r="2139" spans="12:12">
      <c r="L2139"/>
    </row>
    <row r="2140" spans="12:12">
      <c r="L2140"/>
    </row>
    <row r="2141" spans="12:12">
      <c r="L2141"/>
    </row>
    <row r="2142" spans="12:12">
      <c r="L2142"/>
    </row>
    <row r="2143" spans="12:12">
      <c r="L2143"/>
    </row>
    <row r="2144" spans="12:12">
      <c r="L2144"/>
    </row>
    <row r="2145" spans="12:12">
      <c r="L2145"/>
    </row>
    <row r="2146" spans="12:12">
      <c r="L2146"/>
    </row>
    <row r="2147" spans="12:12">
      <c r="L2147"/>
    </row>
    <row r="2148" spans="12:12">
      <c r="L2148"/>
    </row>
    <row r="2149" spans="12:12">
      <c r="L2149"/>
    </row>
    <row r="2150" spans="12:12">
      <c r="L2150"/>
    </row>
    <row r="2151" spans="12:12">
      <c r="L2151"/>
    </row>
    <row r="2152" spans="12:12">
      <c r="L2152"/>
    </row>
    <row r="2153" spans="12:12">
      <c r="L2153"/>
    </row>
    <row r="2154" spans="12:12">
      <c r="L2154"/>
    </row>
    <row r="2155" spans="12:12">
      <c r="L2155"/>
    </row>
    <row r="2156" spans="12:12">
      <c r="L2156"/>
    </row>
    <row r="2157" spans="12:12">
      <c r="L2157"/>
    </row>
    <row r="2158" spans="12:12">
      <c r="L2158"/>
    </row>
    <row r="2159" spans="12:12">
      <c r="L2159"/>
    </row>
    <row r="2160" spans="12:12">
      <c r="L2160"/>
    </row>
    <row r="2161" spans="12:12">
      <c r="L2161"/>
    </row>
    <row r="2162" spans="12:12">
      <c r="L2162"/>
    </row>
    <row r="2163" spans="12:12">
      <c r="L2163"/>
    </row>
    <row r="2164" spans="12:12">
      <c r="L2164"/>
    </row>
    <row r="2165" spans="12:12">
      <c r="L2165"/>
    </row>
    <row r="2166" spans="12:12">
      <c r="L2166"/>
    </row>
    <row r="2167" spans="12:12">
      <c r="L2167"/>
    </row>
    <row r="2168" spans="12:12">
      <c r="L2168"/>
    </row>
    <row r="2169" spans="12:12">
      <c r="L2169"/>
    </row>
    <row r="2170" spans="12:12">
      <c r="L2170"/>
    </row>
    <row r="2171" spans="12:12">
      <c r="L2171"/>
    </row>
    <row r="2172" spans="12:12">
      <c r="L2172"/>
    </row>
    <row r="2173" spans="12:12">
      <c r="L2173"/>
    </row>
    <row r="2174" spans="12:12">
      <c r="L2174"/>
    </row>
    <row r="2175" spans="12:12">
      <c r="L2175"/>
    </row>
    <row r="2176" spans="12:12">
      <c r="L2176"/>
    </row>
    <row r="2177" spans="12:12">
      <c r="L2177"/>
    </row>
    <row r="2178" spans="12:12">
      <c r="L2178"/>
    </row>
    <row r="2179" spans="12:12">
      <c r="L2179"/>
    </row>
    <row r="2180" spans="12:12">
      <c r="L2180"/>
    </row>
    <row r="2181" spans="12:12">
      <c r="L2181"/>
    </row>
    <row r="2182" spans="12:12">
      <c r="L2182"/>
    </row>
    <row r="2183" spans="12:12">
      <c r="L2183"/>
    </row>
    <row r="2184" spans="12:12">
      <c r="L2184"/>
    </row>
    <row r="2185" spans="12:12">
      <c r="L2185"/>
    </row>
    <row r="2186" spans="12:12">
      <c r="L2186"/>
    </row>
    <row r="2187" spans="12:12">
      <c r="L2187"/>
    </row>
    <row r="2188" spans="12:12">
      <c r="L2188"/>
    </row>
    <row r="2189" spans="12:12">
      <c r="L2189"/>
    </row>
    <row r="2190" spans="12:12">
      <c r="L2190"/>
    </row>
    <row r="2191" spans="12:12">
      <c r="L2191"/>
    </row>
    <row r="2192" spans="12:12">
      <c r="L2192"/>
    </row>
    <row r="2193" spans="12:12">
      <c r="L2193"/>
    </row>
    <row r="2194" spans="12:12">
      <c r="L2194"/>
    </row>
    <row r="2195" spans="12:12">
      <c r="L2195"/>
    </row>
    <row r="2196" spans="12:12">
      <c r="L2196"/>
    </row>
    <row r="2197" spans="12:12">
      <c r="L2197"/>
    </row>
    <row r="2198" spans="12:12">
      <c r="L2198"/>
    </row>
    <row r="2199" spans="12:12">
      <c r="L2199"/>
    </row>
    <row r="2200" spans="12:12">
      <c r="L2200"/>
    </row>
    <row r="2201" spans="12:12">
      <c r="L2201"/>
    </row>
    <row r="2202" spans="12:12">
      <c r="L2202"/>
    </row>
    <row r="2203" spans="12:12">
      <c r="L2203"/>
    </row>
    <row r="2204" spans="12:12">
      <c r="L2204"/>
    </row>
    <row r="2205" spans="12:12">
      <c r="L2205"/>
    </row>
    <row r="2206" spans="12:12">
      <c r="L2206"/>
    </row>
    <row r="2207" spans="12:12">
      <c r="L2207"/>
    </row>
    <row r="2208" spans="12:12">
      <c r="L2208"/>
    </row>
    <row r="2209" spans="12:12">
      <c r="L2209"/>
    </row>
    <row r="2210" spans="12:12">
      <c r="L2210"/>
    </row>
    <row r="2211" spans="12:12">
      <c r="L2211"/>
    </row>
    <row r="2212" spans="12:12">
      <c r="L2212"/>
    </row>
    <row r="2213" spans="12:12">
      <c r="L2213"/>
    </row>
    <row r="2214" spans="12:12">
      <c r="L2214"/>
    </row>
    <row r="2215" spans="12:12">
      <c r="L2215"/>
    </row>
    <row r="2216" spans="12:12">
      <c r="L2216"/>
    </row>
    <row r="2217" spans="12:12">
      <c r="L2217"/>
    </row>
    <row r="2218" spans="12:12">
      <c r="L2218"/>
    </row>
    <row r="2219" spans="12:12">
      <c r="L2219"/>
    </row>
    <row r="2220" spans="12:12">
      <c r="L2220"/>
    </row>
    <row r="2221" spans="12:12">
      <c r="L2221"/>
    </row>
    <row r="2222" spans="12:12">
      <c r="L2222"/>
    </row>
    <row r="2223" spans="12:12">
      <c r="L2223"/>
    </row>
    <row r="2224" spans="12:12">
      <c r="L2224"/>
    </row>
    <row r="2225" spans="12:12">
      <c r="L2225"/>
    </row>
    <row r="2226" spans="12:12">
      <c r="L2226"/>
    </row>
    <row r="2227" spans="12:12">
      <c r="L2227"/>
    </row>
    <row r="2228" spans="12:12">
      <c r="L2228"/>
    </row>
    <row r="2229" spans="12:12">
      <c r="L2229"/>
    </row>
    <row r="2230" spans="12:12">
      <c r="L2230"/>
    </row>
    <row r="2231" spans="12:12">
      <c r="L2231"/>
    </row>
    <row r="2232" spans="12:12">
      <c r="L2232"/>
    </row>
    <row r="2233" spans="12:12">
      <c r="L2233"/>
    </row>
    <row r="2234" spans="12:12">
      <c r="L2234"/>
    </row>
    <row r="2235" spans="12:12">
      <c r="L2235"/>
    </row>
    <row r="2236" spans="12:12">
      <c r="L2236"/>
    </row>
    <row r="2237" spans="12:12">
      <c r="L2237"/>
    </row>
    <row r="2238" spans="12:12">
      <c r="L2238"/>
    </row>
    <row r="2239" spans="12:12">
      <c r="L2239"/>
    </row>
    <row r="2240" spans="12:12">
      <c r="L2240"/>
    </row>
    <row r="2241" spans="12:12">
      <c r="L2241"/>
    </row>
    <row r="2242" spans="12:12">
      <c r="L2242"/>
    </row>
    <row r="2243" spans="12:12">
      <c r="L2243"/>
    </row>
    <row r="2244" spans="12:12">
      <c r="L2244"/>
    </row>
    <row r="2245" spans="12:12">
      <c r="L2245"/>
    </row>
    <row r="2246" spans="12:12">
      <c r="L2246"/>
    </row>
    <row r="2247" spans="12:12">
      <c r="L2247"/>
    </row>
    <row r="2248" spans="12:12">
      <c r="L2248"/>
    </row>
    <row r="2249" spans="12:12">
      <c r="L2249"/>
    </row>
    <row r="2250" spans="12:12">
      <c r="L2250"/>
    </row>
    <row r="2251" spans="12:12">
      <c r="L2251"/>
    </row>
    <row r="2252" spans="12:12">
      <c r="L2252"/>
    </row>
    <row r="2253" spans="12:12">
      <c r="L2253"/>
    </row>
    <row r="2254" spans="12:12">
      <c r="L2254"/>
    </row>
    <row r="2255" spans="12:12">
      <c r="L2255"/>
    </row>
    <row r="2256" spans="12:12">
      <c r="L2256"/>
    </row>
    <row r="2257" spans="12:12">
      <c r="L2257"/>
    </row>
    <row r="2258" spans="12:12">
      <c r="L2258"/>
    </row>
    <row r="2259" spans="12:12">
      <c r="L2259"/>
    </row>
    <row r="2260" spans="12:12">
      <c r="L2260"/>
    </row>
    <row r="2261" spans="12:12">
      <c r="L2261"/>
    </row>
    <row r="2262" spans="12:12">
      <c r="L2262"/>
    </row>
    <row r="2263" spans="12:12">
      <c r="L2263"/>
    </row>
    <row r="2264" spans="12:12">
      <c r="L2264"/>
    </row>
    <row r="2265" spans="12:12">
      <c r="L2265"/>
    </row>
    <row r="2266" spans="12:12">
      <c r="L2266"/>
    </row>
    <row r="2267" spans="12:12">
      <c r="L2267"/>
    </row>
    <row r="2268" spans="12:12">
      <c r="L2268"/>
    </row>
    <row r="2269" spans="12:12">
      <c r="L2269"/>
    </row>
    <row r="2270" spans="12:12">
      <c r="L2270"/>
    </row>
    <row r="2271" spans="12:12">
      <c r="L2271"/>
    </row>
    <row r="2272" spans="12:12">
      <c r="L2272"/>
    </row>
    <row r="2273" spans="12:12">
      <c r="L2273"/>
    </row>
    <row r="2274" spans="12:12">
      <c r="L2274"/>
    </row>
    <row r="2275" spans="12:12">
      <c r="L2275"/>
    </row>
    <row r="2276" spans="12:12">
      <c r="L2276"/>
    </row>
    <row r="2277" spans="12:12">
      <c r="L2277"/>
    </row>
    <row r="2278" spans="12:12">
      <c r="L2278"/>
    </row>
    <row r="2279" spans="12:12">
      <c r="L2279"/>
    </row>
    <row r="2280" spans="12:12">
      <c r="L2280"/>
    </row>
    <row r="2281" spans="12:12">
      <c r="L2281"/>
    </row>
    <row r="2282" spans="12:12">
      <c r="L2282"/>
    </row>
    <row r="2283" spans="12:12">
      <c r="L2283"/>
    </row>
    <row r="2284" spans="12:12">
      <c r="L2284"/>
    </row>
    <row r="2285" spans="12:12">
      <c r="L2285"/>
    </row>
    <row r="2286" spans="12:12">
      <c r="L2286"/>
    </row>
    <row r="2287" spans="12:12">
      <c r="L2287"/>
    </row>
    <row r="2288" spans="12:12">
      <c r="L2288"/>
    </row>
    <row r="2289" spans="12:12">
      <c r="L2289"/>
    </row>
    <row r="2290" spans="12:12">
      <c r="L2290"/>
    </row>
    <row r="2291" spans="12:12">
      <c r="L2291"/>
    </row>
    <row r="2292" spans="12:12">
      <c r="L2292"/>
    </row>
    <row r="2293" spans="12:12">
      <c r="L2293"/>
    </row>
    <row r="2294" spans="12:12">
      <c r="L2294"/>
    </row>
    <row r="2295" spans="12:12">
      <c r="L2295"/>
    </row>
    <row r="2296" spans="12:12">
      <c r="L2296"/>
    </row>
    <row r="2297" spans="12:12">
      <c r="L2297"/>
    </row>
    <row r="2298" spans="12:12">
      <c r="L2298"/>
    </row>
    <row r="2299" spans="12:12">
      <c r="L2299"/>
    </row>
    <row r="2300" spans="12:12">
      <c r="L2300"/>
    </row>
    <row r="2301" spans="12:12">
      <c r="L2301"/>
    </row>
    <row r="2302" spans="12:12">
      <c r="L2302"/>
    </row>
    <row r="2303" spans="12:12">
      <c r="L2303"/>
    </row>
    <row r="2304" spans="12:12">
      <c r="L2304"/>
    </row>
    <row r="2305" spans="12:12">
      <c r="L2305"/>
    </row>
    <row r="2306" spans="12:12">
      <c r="L2306"/>
    </row>
    <row r="2307" spans="12:12">
      <c r="L2307"/>
    </row>
    <row r="2308" spans="12:12">
      <c r="L2308"/>
    </row>
    <row r="2309" spans="12:12">
      <c r="L2309"/>
    </row>
    <row r="2310" spans="12:12">
      <c r="L2310"/>
    </row>
    <row r="2311" spans="12:12">
      <c r="L2311"/>
    </row>
    <row r="2312" spans="12:12">
      <c r="L2312"/>
    </row>
    <row r="2313" spans="12:12">
      <c r="L2313"/>
    </row>
    <row r="2314" spans="12:12">
      <c r="L2314"/>
    </row>
    <row r="2315" spans="12:12">
      <c r="L2315"/>
    </row>
    <row r="2316" spans="12:12">
      <c r="L2316"/>
    </row>
    <row r="2317" spans="12:12">
      <c r="L2317"/>
    </row>
    <row r="2318" spans="12:12">
      <c r="L2318"/>
    </row>
    <row r="2319" spans="12:12">
      <c r="L2319"/>
    </row>
    <row r="2320" spans="12:12">
      <c r="L2320"/>
    </row>
    <row r="2321" spans="12:12">
      <c r="L2321"/>
    </row>
    <row r="2322" spans="12:12">
      <c r="L2322"/>
    </row>
    <row r="2323" spans="12:12">
      <c r="L2323"/>
    </row>
    <row r="2324" spans="12:12">
      <c r="L2324"/>
    </row>
    <row r="2325" spans="12:12">
      <c r="L2325"/>
    </row>
    <row r="2326" spans="12:12">
      <c r="L2326"/>
    </row>
    <row r="2327" spans="12:12">
      <c r="L2327"/>
    </row>
    <row r="2328" spans="12:12">
      <c r="L2328"/>
    </row>
    <row r="2329" spans="12:12">
      <c r="L2329"/>
    </row>
    <row r="2330" spans="12:12">
      <c r="L2330"/>
    </row>
    <row r="2331" spans="12:12">
      <c r="L2331"/>
    </row>
    <row r="2332" spans="12:12">
      <c r="L2332"/>
    </row>
    <row r="2333" spans="12:12">
      <c r="L2333"/>
    </row>
    <row r="2334" spans="12:12">
      <c r="L2334"/>
    </row>
    <row r="2335" spans="12:12">
      <c r="L2335"/>
    </row>
    <row r="2336" spans="12:12">
      <c r="L2336"/>
    </row>
    <row r="2337" spans="12:12">
      <c r="L2337"/>
    </row>
    <row r="2338" spans="12:12">
      <c r="L2338"/>
    </row>
    <row r="2339" spans="12:12">
      <c r="L2339"/>
    </row>
    <row r="2340" spans="12:12">
      <c r="L2340"/>
    </row>
    <row r="2341" spans="12:12">
      <c r="L2341"/>
    </row>
    <row r="2342" spans="12:12">
      <c r="L2342"/>
    </row>
    <row r="2343" spans="12:12">
      <c r="L2343"/>
    </row>
    <row r="2344" spans="12:12">
      <c r="L2344"/>
    </row>
    <row r="2345" spans="12:12">
      <c r="L2345"/>
    </row>
    <row r="2346" spans="12:12">
      <c r="L2346"/>
    </row>
    <row r="2347" spans="12:12">
      <c r="L2347"/>
    </row>
    <row r="2348" spans="12:12">
      <c r="L2348"/>
    </row>
    <row r="2349" spans="12:12">
      <c r="L2349"/>
    </row>
    <row r="2350" spans="12:12">
      <c r="L2350"/>
    </row>
    <row r="2351" spans="12:12">
      <c r="L2351"/>
    </row>
    <row r="2352" spans="12:12">
      <c r="L2352"/>
    </row>
    <row r="2353" spans="12:12">
      <c r="L2353"/>
    </row>
    <row r="2354" spans="12:12">
      <c r="L2354"/>
    </row>
    <row r="2355" spans="12:12">
      <c r="L2355"/>
    </row>
    <row r="2356" spans="12:12">
      <c r="L2356"/>
    </row>
    <row r="2357" spans="12:12">
      <c r="L2357"/>
    </row>
    <row r="2358" spans="12:12">
      <c r="L2358"/>
    </row>
    <row r="2359" spans="12:12">
      <c r="L2359"/>
    </row>
    <row r="2360" spans="12:12">
      <c r="L2360"/>
    </row>
    <row r="2361" spans="12:12">
      <c r="L2361"/>
    </row>
    <row r="2362" spans="12:12">
      <c r="L2362"/>
    </row>
    <row r="2363" spans="12:12">
      <c r="L2363"/>
    </row>
    <row r="2364" spans="12:12">
      <c r="L2364"/>
    </row>
    <row r="2365" spans="12:12">
      <c r="L2365"/>
    </row>
    <row r="2366" spans="12:12">
      <c r="L2366"/>
    </row>
    <row r="2367" spans="12:12">
      <c r="L2367"/>
    </row>
    <row r="2368" spans="12:12">
      <c r="L2368"/>
    </row>
    <row r="2369" spans="12:12">
      <c r="L2369"/>
    </row>
    <row r="2370" spans="12:12">
      <c r="L2370"/>
    </row>
    <row r="2371" spans="12:12">
      <c r="L2371"/>
    </row>
    <row r="2372" spans="12:12">
      <c r="L2372"/>
    </row>
    <row r="2373" spans="12:12">
      <c r="L2373"/>
    </row>
    <row r="2374" spans="12:12">
      <c r="L2374"/>
    </row>
    <row r="2375" spans="12:12">
      <c r="L2375"/>
    </row>
    <row r="2376" spans="12:12">
      <c r="L2376"/>
    </row>
    <row r="2377" spans="12:12">
      <c r="L2377"/>
    </row>
    <row r="2378" spans="12:12">
      <c r="L2378"/>
    </row>
    <row r="2379" spans="12:12">
      <c r="L2379"/>
    </row>
    <row r="2380" spans="12:12">
      <c r="L2380"/>
    </row>
    <row r="2381" spans="12:12">
      <c r="L2381"/>
    </row>
    <row r="2382" spans="12:12">
      <c r="L2382"/>
    </row>
    <row r="2383" spans="12:12">
      <c r="L2383"/>
    </row>
    <row r="2384" spans="12:12">
      <c r="L2384"/>
    </row>
    <row r="2385" spans="12:12">
      <c r="L2385"/>
    </row>
    <row r="2386" spans="12:12">
      <c r="L2386"/>
    </row>
    <row r="2387" spans="12:12">
      <c r="L2387"/>
    </row>
    <row r="2388" spans="12:12">
      <c r="L2388"/>
    </row>
    <row r="2389" spans="12:12">
      <c r="L2389"/>
    </row>
    <row r="2390" spans="12:12">
      <c r="L2390"/>
    </row>
    <row r="2391" spans="12:12">
      <c r="L2391"/>
    </row>
    <row r="2392" spans="12:12">
      <c r="L2392"/>
    </row>
    <row r="2393" spans="12:12">
      <c r="L2393"/>
    </row>
    <row r="2394" spans="12:12">
      <c r="L2394"/>
    </row>
    <row r="2395" spans="12:12">
      <c r="L2395"/>
    </row>
    <row r="2396" spans="12:12">
      <c r="L2396"/>
    </row>
    <row r="2397" spans="12:12">
      <c r="L2397"/>
    </row>
    <row r="2398" spans="12:12">
      <c r="L2398"/>
    </row>
    <row r="2399" spans="12:12">
      <c r="L2399"/>
    </row>
    <row r="2400" spans="12:12">
      <c r="L2400"/>
    </row>
    <row r="2401" spans="12:12">
      <c r="L2401"/>
    </row>
    <row r="2402" spans="12:12">
      <c r="L2402"/>
    </row>
    <row r="2403" spans="12:12">
      <c r="L2403"/>
    </row>
    <row r="2404" spans="12:12">
      <c r="L2404"/>
    </row>
    <row r="2405" spans="12:12">
      <c r="L2405"/>
    </row>
    <row r="2406" spans="12:12">
      <c r="L2406"/>
    </row>
    <row r="2407" spans="12:12">
      <c r="L2407"/>
    </row>
    <row r="2408" spans="12:12">
      <c r="L2408"/>
    </row>
    <row r="2409" spans="12:12">
      <c r="L2409"/>
    </row>
    <row r="2410" spans="12:12">
      <c r="L2410"/>
    </row>
    <row r="2411" spans="12:12">
      <c r="L2411"/>
    </row>
    <row r="2412" spans="12:12">
      <c r="L2412"/>
    </row>
    <row r="2413" spans="12:12">
      <c r="L2413"/>
    </row>
    <row r="2414" spans="12:12">
      <c r="L2414"/>
    </row>
    <row r="2415" spans="12:12">
      <c r="L2415"/>
    </row>
    <row r="2416" spans="12:12">
      <c r="L2416"/>
    </row>
    <row r="2417" spans="12:12">
      <c r="L2417"/>
    </row>
    <row r="2418" spans="12:12">
      <c r="L2418"/>
    </row>
    <row r="2419" spans="12:12">
      <c r="L2419"/>
    </row>
    <row r="2420" spans="12:12">
      <c r="L2420"/>
    </row>
    <row r="2421" spans="12:12">
      <c r="L2421"/>
    </row>
    <row r="2422" spans="12:12">
      <c r="L2422"/>
    </row>
    <row r="2423" spans="12:12">
      <c r="L2423"/>
    </row>
    <row r="2424" spans="12:12">
      <c r="L2424"/>
    </row>
    <row r="2425" spans="12:12">
      <c r="L2425"/>
    </row>
    <row r="2426" spans="12:12">
      <c r="L2426"/>
    </row>
    <row r="2427" spans="12:12">
      <c r="L2427"/>
    </row>
    <row r="2428" spans="12:12">
      <c r="L2428"/>
    </row>
    <row r="2429" spans="12:12">
      <c r="L2429"/>
    </row>
    <row r="2430" spans="12:12">
      <c r="L2430"/>
    </row>
    <row r="2431" spans="12:12">
      <c r="L2431"/>
    </row>
    <row r="2432" spans="12:12">
      <c r="L2432"/>
    </row>
    <row r="2433" spans="12:12">
      <c r="L2433"/>
    </row>
    <row r="2434" spans="12:12">
      <c r="L2434"/>
    </row>
    <row r="2435" spans="12:12">
      <c r="L2435"/>
    </row>
    <row r="2436" spans="12:12">
      <c r="L2436"/>
    </row>
    <row r="2437" spans="12:12">
      <c r="L2437"/>
    </row>
    <row r="2438" spans="12:12">
      <c r="L2438"/>
    </row>
    <row r="2439" spans="12:12">
      <c r="L2439"/>
    </row>
    <row r="2440" spans="12:12">
      <c r="L2440"/>
    </row>
    <row r="2441" spans="12:12">
      <c r="L2441"/>
    </row>
    <row r="2442" spans="12:12">
      <c r="L2442"/>
    </row>
    <row r="2443" spans="12:12">
      <c r="L2443"/>
    </row>
    <row r="2444" spans="12:12">
      <c r="L2444"/>
    </row>
    <row r="2445" spans="12:12">
      <c r="L2445"/>
    </row>
    <row r="2446" spans="12:12">
      <c r="L2446"/>
    </row>
    <row r="2447" spans="12:12">
      <c r="L2447"/>
    </row>
    <row r="2448" spans="12:12">
      <c r="L2448"/>
    </row>
    <row r="2449" spans="12:12">
      <c r="L2449"/>
    </row>
    <row r="2450" spans="12:12">
      <c r="L2450"/>
    </row>
    <row r="2451" spans="12:12">
      <c r="L2451"/>
    </row>
    <row r="2452" spans="12:12">
      <c r="L2452"/>
    </row>
    <row r="2453" spans="12:12">
      <c r="L2453"/>
    </row>
    <row r="2454" spans="12:12">
      <c r="L2454"/>
    </row>
    <row r="2455" spans="12:12">
      <c r="L2455"/>
    </row>
    <row r="2456" spans="12:12">
      <c r="L2456"/>
    </row>
    <row r="2457" spans="12:12">
      <c r="L2457"/>
    </row>
    <row r="2458" spans="12:12">
      <c r="L2458"/>
    </row>
    <row r="2459" spans="12:12">
      <c r="L2459"/>
    </row>
    <row r="2460" spans="12:12">
      <c r="L2460"/>
    </row>
    <row r="2461" spans="12:12">
      <c r="L2461"/>
    </row>
    <row r="2462" spans="12:12">
      <c r="L2462"/>
    </row>
    <row r="2463" spans="12:12">
      <c r="L2463"/>
    </row>
    <row r="2464" spans="12:12">
      <c r="L2464"/>
    </row>
    <row r="2465" spans="12:12">
      <c r="L2465"/>
    </row>
    <row r="2466" spans="12:12">
      <c r="L2466"/>
    </row>
    <row r="2467" spans="12:12">
      <c r="L2467"/>
    </row>
    <row r="2468" spans="12:12">
      <c r="L2468"/>
    </row>
    <row r="2469" spans="12:12">
      <c r="L2469"/>
    </row>
    <row r="2470" spans="12:12">
      <c r="L2470"/>
    </row>
    <row r="2471" spans="12:12">
      <c r="L2471"/>
    </row>
    <row r="2472" spans="12:12">
      <c r="L2472"/>
    </row>
    <row r="2473" spans="12:12">
      <c r="L2473"/>
    </row>
    <row r="2474" spans="12:12">
      <c r="L2474"/>
    </row>
    <row r="2475" spans="12:12">
      <c r="L2475"/>
    </row>
    <row r="2476" spans="12:12">
      <c r="L2476"/>
    </row>
    <row r="2477" spans="12:12">
      <c r="L2477"/>
    </row>
    <row r="2478" spans="12:12">
      <c r="L2478"/>
    </row>
    <row r="2479" spans="12:12">
      <c r="L2479"/>
    </row>
    <row r="2480" spans="12:12">
      <c r="L2480"/>
    </row>
    <row r="2481" spans="12:12">
      <c r="L2481"/>
    </row>
    <row r="2482" spans="12:12">
      <c r="L2482"/>
    </row>
    <row r="2483" spans="12:12">
      <c r="L2483"/>
    </row>
    <row r="2484" spans="12:12">
      <c r="L2484"/>
    </row>
    <row r="2485" spans="12:12">
      <c r="L2485"/>
    </row>
    <row r="2486" spans="12:12">
      <c r="L2486"/>
    </row>
    <row r="2487" spans="12:12">
      <c r="L2487"/>
    </row>
    <row r="2488" spans="12:12">
      <c r="L2488"/>
    </row>
    <row r="2489" spans="12:12">
      <c r="L2489"/>
    </row>
    <row r="2490" spans="12:12">
      <c r="L2490"/>
    </row>
    <row r="2491" spans="12:12">
      <c r="L2491"/>
    </row>
    <row r="2492" spans="12:12">
      <c r="L2492"/>
    </row>
    <row r="2493" spans="12:12">
      <c r="L2493"/>
    </row>
    <row r="2494" spans="12:12">
      <c r="L2494"/>
    </row>
    <row r="2495" spans="12:12">
      <c r="L2495"/>
    </row>
    <row r="2496" spans="12:12">
      <c r="L2496"/>
    </row>
    <row r="2497" spans="12:12">
      <c r="L2497"/>
    </row>
    <row r="2498" spans="12:12">
      <c r="L2498"/>
    </row>
    <row r="2499" spans="12:12">
      <c r="L2499"/>
    </row>
    <row r="2500" spans="12:12">
      <c r="L2500"/>
    </row>
    <row r="2501" spans="12:12">
      <c r="L2501"/>
    </row>
    <row r="2502" spans="12:12">
      <c r="L2502"/>
    </row>
    <row r="2503" spans="12:12">
      <c r="L2503"/>
    </row>
    <row r="2504" spans="12:12">
      <c r="L2504"/>
    </row>
    <row r="2505" spans="12:12">
      <c r="L2505"/>
    </row>
    <row r="2506" spans="12:12">
      <c r="L2506"/>
    </row>
    <row r="2507" spans="12:12">
      <c r="L2507"/>
    </row>
    <row r="2508" spans="12:12">
      <c r="L2508"/>
    </row>
    <row r="2509" spans="12:12">
      <c r="L2509"/>
    </row>
    <row r="2510" spans="12:12">
      <c r="L2510"/>
    </row>
    <row r="2511" spans="12:12">
      <c r="L2511"/>
    </row>
    <row r="2512" spans="12:12">
      <c r="L2512"/>
    </row>
    <row r="2513" spans="12:12">
      <c r="L2513"/>
    </row>
    <row r="2514" spans="12:12">
      <c r="L2514"/>
    </row>
    <row r="2515" spans="12:12">
      <c r="L2515"/>
    </row>
    <row r="2516" spans="12:12">
      <c r="L2516"/>
    </row>
    <row r="2517" spans="12:12">
      <c r="L2517"/>
    </row>
    <row r="2518" spans="12:12">
      <c r="L2518"/>
    </row>
    <row r="2519" spans="12:12">
      <c r="L2519"/>
    </row>
    <row r="2520" spans="12:12">
      <c r="L2520"/>
    </row>
    <row r="2521" spans="12:12">
      <c r="L2521"/>
    </row>
    <row r="2522" spans="12:12">
      <c r="L2522"/>
    </row>
    <row r="2523" spans="12:12">
      <c r="L2523"/>
    </row>
    <row r="2524" spans="12:12">
      <c r="L2524"/>
    </row>
    <row r="2525" spans="12:12">
      <c r="L2525"/>
    </row>
    <row r="2526" spans="12:12">
      <c r="L2526"/>
    </row>
    <row r="2527" spans="12:12">
      <c r="L2527"/>
    </row>
    <row r="2528" spans="12:12">
      <c r="L2528"/>
    </row>
    <row r="2529" spans="12:12">
      <c r="L2529"/>
    </row>
    <row r="2530" spans="12:12">
      <c r="L2530"/>
    </row>
    <row r="2531" spans="12:12">
      <c r="L2531"/>
    </row>
    <row r="2532" spans="12:12">
      <c r="L2532"/>
    </row>
    <row r="2533" spans="12:12">
      <c r="L2533"/>
    </row>
    <row r="2534" spans="12:12">
      <c r="L2534"/>
    </row>
    <row r="2535" spans="12:12">
      <c r="L2535"/>
    </row>
    <row r="2536" spans="12:12">
      <c r="L2536"/>
    </row>
    <row r="2537" spans="12:12">
      <c r="L2537"/>
    </row>
    <row r="2538" spans="12:12">
      <c r="L2538"/>
    </row>
    <row r="2539" spans="12:12">
      <c r="L2539"/>
    </row>
    <row r="2540" spans="12:12">
      <c r="L2540"/>
    </row>
    <row r="2541" spans="12:12">
      <c r="L2541"/>
    </row>
    <row r="2542" spans="12:12">
      <c r="L2542"/>
    </row>
    <row r="2543" spans="12:12">
      <c r="L2543"/>
    </row>
    <row r="2544" spans="12:12">
      <c r="L2544"/>
    </row>
    <row r="2545" spans="12:12">
      <c r="L2545"/>
    </row>
    <row r="2546" spans="12:12">
      <c r="L2546"/>
    </row>
    <row r="2547" spans="12:12">
      <c r="L2547"/>
    </row>
    <row r="2548" spans="12:12">
      <c r="L2548"/>
    </row>
    <row r="2549" spans="12:12">
      <c r="L2549"/>
    </row>
    <row r="2550" spans="12:12">
      <c r="L2550"/>
    </row>
    <row r="2551" spans="12:12">
      <c r="L2551"/>
    </row>
    <row r="2552" spans="12:12">
      <c r="L2552"/>
    </row>
    <row r="2553" spans="12:12">
      <c r="L2553"/>
    </row>
    <row r="2554" spans="12:12">
      <c r="L2554"/>
    </row>
    <row r="2555" spans="12:12">
      <c r="L2555"/>
    </row>
    <row r="2556" spans="12:12">
      <c r="L2556"/>
    </row>
    <row r="2557" spans="12:12">
      <c r="L2557"/>
    </row>
    <row r="2558" spans="12:12">
      <c r="L2558"/>
    </row>
    <row r="2559" spans="12:12">
      <c r="L2559"/>
    </row>
    <row r="2560" spans="12:12">
      <c r="L2560"/>
    </row>
    <row r="2561" spans="12:12">
      <c r="L2561"/>
    </row>
    <row r="2562" spans="12:12">
      <c r="L2562"/>
    </row>
    <row r="2563" spans="12:12">
      <c r="L2563"/>
    </row>
    <row r="2564" spans="12:12">
      <c r="L2564"/>
    </row>
    <row r="2565" spans="12:12">
      <c r="L2565"/>
    </row>
    <row r="2566" spans="12:12">
      <c r="L2566"/>
    </row>
    <row r="2567" spans="12:12">
      <c r="L2567"/>
    </row>
    <row r="2568" spans="12:12">
      <c r="L2568"/>
    </row>
    <row r="2569" spans="12:12">
      <c r="L2569"/>
    </row>
    <row r="2570" spans="12:12">
      <c r="L2570"/>
    </row>
    <row r="2571" spans="12:12">
      <c r="L2571"/>
    </row>
    <row r="2572" spans="12:12">
      <c r="L2572"/>
    </row>
    <row r="2573" spans="12:12">
      <c r="L2573"/>
    </row>
    <row r="2574" spans="12:12">
      <c r="L2574"/>
    </row>
    <row r="2575" spans="12:12">
      <c r="L2575"/>
    </row>
    <row r="2576" spans="12:12">
      <c r="L2576"/>
    </row>
    <row r="2577" spans="12:12">
      <c r="L2577"/>
    </row>
    <row r="2578" spans="12:12">
      <c r="L2578"/>
    </row>
    <row r="2579" spans="12:12">
      <c r="L2579"/>
    </row>
    <row r="2580" spans="12:12">
      <c r="L2580"/>
    </row>
    <row r="2581" spans="12:12">
      <c r="L2581"/>
    </row>
    <row r="2582" spans="12:12">
      <c r="L2582"/>
    </row>
    <row r="2583" spans="12:12">
      <c r="L2583"/>
    </row>
    <row r="2584" spans="12:12">
      <c r="L2584"/>
    </row>
    <row r="2585" spans="12:12">
      <c r="L2585"/>
    </row>
    <row r="2586" spans="12:12">
      <c r="L2586"/>
    </row>
    <row r="2587" spans="12:12">
      <c r="L2587"/>
    </row>
    <row r="2588" spans="12:12">
      <c r="L2588"/>
    </row>
    <row r="2589" spans="12:12">
      <c r="L2589"/>
    </row>
    <row r="2590" spans="12:12">
      <c r="L2590"/>
    </row>
    <row r="2591" spans="12:12">
      <c r="L2591"/>
    </row>
    <row r="2592" spans="12:12">
      <c r="L2592"/>
    </row>
    <row r="2593" spans="12:12">
      <c r="L2593"/>
    </row>
    <row r="2594" spans="12:12">
      <c r="L2594"/>
    </row>
    <row r="2595" spans="12:12">
      <c r="L2595"/>
    </row>
    <row r="2596" spans="12:12">
      <c r="L2596"/>
    </row>
    <row r="2597" spans="12:12">
      <c r="L2597"/>
    </row>
    <row r="2598" spans="12:12">
      <c r="L2598"/>
    </row>
    <row r="2599" spans="12:12">
      <c r="L2599"/>
    </row>
    <row r="2600" spans="12:12">
      <c r="L2600"/>
    </row>
    <row r="2601" spans="12:12">
      <c r="L2601"/>
    </row>
    <row r="2602" spans="12:12">
      <c r="L2602"/>
    </row>
    <row r="2603" spans="12:12">
      <c r="L2603"/>
    </row>
    <row r="2604" spans="12:12">
      <c r="L2604"/>
    </row>
    <row r="2605" spans="12:12">
      <c r="L2605"/>
    </row>
    <row r="2606" spans="12:12">
      <c r="L2606"/>
    </row>
    <row r="2607" spans="12:12">
      <c r="L2607"/>
    </row>
    <row r="2608" spans="12:12">
      <c r="L2608"/>
    </row>
    <row r="2609" spans="12:12">
      <c r="L2609"/>
    </row>
    <row r="2610" spans="12:12">
      <c r="L2610"/>
    </row>
    <row r="2611" spans="12:12">
      <c r="L2611"/>
    </row>
    <row r="2612" spans="12:12">
      <c r="L2612"/>
    </row>
    <row r="2613" spans="12:12">
      <c r="L2613"/>
    </row>
    <row r="2614" spans="12:12">
      <c r="L2614"/>
    </row>
    <row r="2615" spans="12:12">
      <c r="L2615"/>
    </row>
    <row r="2616" spans="12:12">
      <c r="L2616"/>
    </row>
    <row r="2617" spans="12:12">
      <c r="L2617"/>
    </row>
    <row r="2618" spans="12:12">
      <c r="L2618"/>
    </row>
    <row r="2619" spans="12:12">
      <c r="L2619"/>
    </row>
    <row r="2620" spans="12:12">
      <c r="L2620"/>
    </row>
    <row r="2621" spans="12:12">
      <c r="L2621"/>
    </row>
    <row r="2622" spans="12:12">
      <c r="L2622"/>
    </row>
    <row r="2623" spans="12:12">
      <c r="L2623"/>
    </row>
    <row r="2624" spans="12:12">
      <c r="L2624"/>
    </row>
    <row r="2625" spans="12:12">
      <c r="L2625"/>
    </row>
    <row r="2626" spans="12:12">
      <c r="L2626"/>
    </row>
    <row r="2627" spans="12:12">
      <c r="L2627"/>
    </row>
    <row r="2628" spans="12:12">
      <c r="L2628"/>
    </row>
    <row r="2629" spans="12:12">
      <c r="L2629"/>
    </row>
    <row r="2630" spans="12:12">
      <c r="L2630"/>
    </row>
    <row r="2631" spans="12:12">
      <c r="L2631"/>
    </row>
    <row r="2632" spans="12:12">
      <c r="L2632"/>
    </row>
    <row r="2633" spans="12:12">
      <c r="L2633"/>
    </row>
    <row r="2634" spans="12:12">
      <c r="L2634"/>
    </row>
    <row r="2635" spans="12:12">
      <c r="L2635"/>
    </row>
    <row r="2636" spans="12:12">
      <c r="L2636"/>
    </row>
    <row r="2637" spans="12:12">
      <c r="L2637"/>
    </row>
    <row r="2638" spans="12:12">
      <c r="L2638"/>
    </row>
    <row r="2639" spans="12:12">
      <c r="L2639"/>
    </row>
    <row r="2640" spans="12:12">
      <c r="L2640"/>
    </row>
    <row r="2641" spans="12:12">
      <c r="L2641"/>
    </row>
    <row r="2642" spans="12:12">
      <c r="L2642"/>
    </row>
    <row r="2643" spans="12:12">
      <c r="L2643"/>
    </row>
    <row r="2644" spans="12:12">
      <c r="L2644"/>
    </row>
    <row r="2645" spans="12:12">
      <c r="L2645"/>
    </row>
    <row r="2646" spans="12:12">
      <c r="L2646"/>
    </row>
    <row r="2647" spans="12:12">
      <c r="L2647"/>
    </row>
    <row r="2648" spans="12:12">
      <c r="L2648"/>
    </row>
    <row r="2649" spans="12:12">
      <c r="L2649"/>
    </row>
    <row r="2650" spans="12:12">
      <c r="L2650"/>
    </row>
    <row r="2651" spans="12:12">
      <c r="L2651"/>
    </row>
    <row r="2652" spans="12:12">
      <c r="L2652"/>
    </row>
    <row r="2653" spans="12:12">
      <c r="L2653"/>
    </row>
    <row r="2654" spans="12:12">
      <c r="L2654"/>
    </row>
    <row r="2655" spans="12:12">
      <c r="L2655"/>
    </row>
    <row r="2656" spans="12:12">
      <c r="L2656"/>
    </row>
    <row r="2657" spans="12:12">
      <c r="L2657"/>
    </row>
    <row r="2658" spans="12:12">
      <c r="L2658"/>
    </row>
    <row r="2659" spans="12:12">
      <c r="L2659"/>
    </row>
    <row r="2660" spans="12:12">
      <c r="L2660"/>
    </row>
    <row r="2661" spans="12:12">
      <c r="L2661"/>
    </row>
    <row r="2662" spans="12:12">
      <c r="L2662"/>
    </row>
    <row r="2663" spans="12:12">
      <c r="L2663"/>
    </row>
    <row r="2664" spans="12:12">
      <c r="L2664"/>
    </row>
    <row r="2665" spans="12:12">
      <c r="L2665"/>
    </row>
    <row r="2666" spans="12:12">
      <c r="L2666"/>
    </row>
    <row r="2667" spans="12:12">
      <c r="L2667"/>
    </row>
    <row r="2668" spans="12:12">
      <c r="L2668"/>
    </row>
    <row r="2669" spans="12:12">
      <c r="L2669"/>
    </row>
    <row r="2670" spans="12:12">
      <c r="L2670"/>
    </row>
    <row r="2671" spans="12:12">
      <c r="L2671"/>
    </row>
    <row r="2672" spans="12:12">
      <c r="L2672"/>
    </row>
    <row r="2673" spans="12:12">
      <c r="L2673"/>
    </row>
    <row r="2674" spans="12:12">
      <c r="L2674"/>
    </row>
    <row r="2675" spans="12:12">
      <c r="L2675"/>
    </row>
    <row r="2676" spans="12:12">
      <c r="L2676"/>
    </row>
    <row r="2677" spans="12:12">
      <c r="L2677"/>
    </row>
    <row r="2678" spans="12:12">
      <c r="L2678"/>
    </row>
    <row r="2679" spans="12:12">
      <c r="L2679"/>
    </row>
    <row r="2680" spans="12:12">
      <c r="L2680"/>
    </row>
    <row r="2681" spans="12:12">
      <c r="L2681"/>
    </row>
    <row r="2682" spans="12:12">
      <c r="L2682"/>
    </row>
    <row r="2683" spans="12:12">
      <c r="L2683"/>
    </row>
    <row r="2684" spans="12:12">
      <c r="L2684"/>
    </row>
    <row r="2685" spans="12:12">
      <c r="L2685"/>
    </row>
    <row r="2686" spans="12:12">
      <c r="L2686"/>
    </row>
    <row r="2687" spans="12:12">
      <c r="L2687"/>
    </row>
    <row r="2688" spans="12:12">
      <c r="L2688"/>
    </row>
    <row r="2689" spans="12:12">
      <c r="L2689"/>
    </row>
    <row r="2690" spans="12:12">
      <c r="L2690"/>
    </row>
    <row r="2691" spans="12:12">
      <c r="L2691"/>
    </row>
    <row r="2692" spans="12:12">
      <c r="L2692"/>
    </row>
    <row r="2693" spans="12:12">
      <c r="L2693"/>
    </row>
    <row r="2694" spans="12:12">
      <c r="L2694"/>
    </row>
    <row r="2695" spans="12:12">
      <c r="L2695"/>
    </row>
    <row r="2696" spans="12:12">
      <c r="L2696"/>
    </row>
    <row r="2697" spans="12:12">
      <c r="L2697"/>
    </row>
    <row r="2698" spans="12:12">
      <c r="L2698"/>
    </row>
    <row r="2699" spans="12:12">
      <c r="L2699"/>
    </row>
    <row r="2700" spans="12:12">
      <c r="L2700"/>
    </row>
    <row r="2701" spans="12:12">
      <c r="L2701"/>
    </row>
    <row r="2702" spans="12:12">
      <c r="L2702"/>
    </row>
    <row r="2703" spans="12:12">
      <c r="L2703"/>
    </row>
    <row r="2704" spans="12:12">
      <c r="L2704"/>
    </row>
    <row r="2705" spans="12:12">
      <c r="L2705"/>
    </row>
    <row r="2706" spans="12:12">
      <c r="L2706"/>
    </row>
    <row r="2707" spans="12:12">
      <c r="L2707"/>
    </row>
    <row r="2708" spans="12:12">
      <c r="L2708"/>
    </row>
    <row r="2709" spans="12:12">
      <c r="L2709"/>
    </row>
    <row r="2710" spans="12:12">
      <c r="L2710"/>
    </row>
    <row r="2711" spans="12:12">
      <c r="L2711"/>
    </row>
    <row r="2712" spans="12:12">
      <c r="L2712"/>
    </row>
    <row r="2713" spans="12:12">
      <c r="L2713"/>
    </row>
    <row r="2714" spans="12:12">
      <c r="L2714"/>
    </row>
    <row r="2715" spans="12:12">
      <c r="L2715"/>
    </row>
    <row r="2716" spans="12:12">
      <c r="L2716"/>
    </row>
    <row r="2717" spans="12:12">
      <c r="L2717"/>
    </row>
    <row r="2718" spans="12:12">
      <c r="L2718"/>
    </row>
    <row r="2719" spans="12:12">
      <c r="L2719"/>
    </row>
    <row r="2720" spans="12:12">
      <c r="L2720"/>
    </row>
    <row r="2721" spans="12:12">
      <c r="L2721"/>
    </row>
    <row r="2722" spans="12:12">
      <c r="L2722"/>
    </row>
    <row r="2723" spans="12:12">
      <c r="L2723"/>
    </row>
    <row r="2724" spans="12:12">
      <c r="L2724"/>
    </row>
    <row r="2725" spans="12:12">
      <c r="L2725"/>
    </row>
    <row r="2726" spans="12:12">
      <c r="L2726"/>
    </row>
    <row r="2727" spans="12:12">
      <c r="L2727"/>
    </row>
    <row r="2728" spans="12:12">
      <c r="L2728"/>
    </row>
    <row r="2729" spans="12:12">
      <c r="L2729"/>
    </row>
    <row r="2730" spans="12:12">
      <c r="L2730"/>
    </row>
    <row r="2731" spans="12:12">
      <c r="L2731"/>
    </row>
    <row r="2732" spans="12:12">
      <c r="L2732"/>
    </row>
    <row r="2733" spans="12:12">
      <c r="L2733"/>
    </row>
    <row r="2734" spans="12:12">
      <c r="L2734"/>
    </row>
    <row r="2735" spans="12:12">
      <c r="L2735"/>
    </row>
    <row r="2736" spans="12:12">
      <c r="L2736"/>
    </row>
    <row r="2737" spans="12:12">
      <c r="L2737"/>
    </row>
    <row r="2738" spans="12:12">
      <c r="L2738"/>
    </row>
    <row r="2739" spans="12:12">
      <c r="L2739"/>
    </row>
    <row r="2740" spans="12:12">
      <c r="L2740"/>
    </row>
    <row r="2741" spans="12:12">
      <c r="L2741"/>
    </row>
    <row r="2742" spans="12:12">
      <c r="L2742"/>
    </row>
    <row r="2743" spans="12:12">
      <c r="L2743"/>
    </row>
    <row r="2744" spans="12:12">
      <c r="L2744"/>
    </row>
    <row r="2745" spans="12:12">
      <c r="L2745"/>
    </row>
    <row r="2746" spans="12:12">
      <c r="L2746"/>
    </row>
    <row r="2747" spans="12:12">
      <c r="L2747"/>
    </row>
    <row r="2748" spans="12:12">
      <c r="L2748"/>
    </row>
    <row r="2749" spans="12:12">
      <c r="L2749"/>
    </row>
    <row r="2750" spans="12:12">
      <c r="L2750"/>
    </row>
    <row r="2751" spans="12:12">
      <c r="L2751"/>
    </row>
    <row r="2752" spans="12:12">
      <c r="L2752"/>
    </row>
    <row r="2753" spans="12:12">
      <c r="L2753"/>
    </row>
    <row r="2754" spans="12:12">
      <c r="L2754"/>
    </row>
    <row r="2755" spans="12:12">
      <c r="L2755"/>
    </row>
    <row r="2756" spans="12:12">
      <c r="L2756"/>
    </row>
    <row r="2757" spans="12:12">
      <c r="L2757"/>
    </row>
    <row r="2758" spans="12:12">
      <c r="L2758"/>
    </row>
    <row r="2759" spans="12:12">
      <c r="L2759"/>
    </row>
    <row r="2760" spans="12:12">
      <c r="L2760"/>
    </row>
    <row r="2761" spans="12:12">
      <c r="L2761"/>
    </row>
    <row r="2762" spans="12:12">
      <c r="L2762"/>
    </row>
    <row r="2763" spans="12:12">
      <c r="L2763"/>
    </row>
    <row r="2764" spans="12:12">
      <c r="L2764"/>
    </row>
    <row r="2765" spans="12:12">
      <c r="L2765"/>
    </row>
    <row r="2766" spans="12:12">
      <c r="L2766"/>
    </row>
    <row r="2767" spans="12:12">
      <c r="L2767"/>
    </row>
    <row r="2768" spans="12:12">
      <c r="L2768"/>
    </row>
    <row r="2769" spans="12:12">
      <c r="L2769"/>
    </row>
    <row r="2770" spans="12:12">
      <c r="L2770"/>
    </row>
    <row r="2771" spans="12:12">
      <c r="L2771"/>
    </row>
    <row r="2772" spans="12:12">
      <c r="L2772"/>
    </row>
    <row r="2773" spans="12:12">
      <c r="L2773"/>
    </row>
    <row r="2774" spans="12:12">
      <c r="L2774"/>
    </row>
    <row r="2775" spans="12:12">
      <c r="L2775"/>
    </row>
    <row r="2776" spans="12:12">
      <c r="L2776"/>
    </row>
    <row r="2777" spans="12:12">
      <c r="L2777"/>
    </row>
    <row r="2778" spans="12:12">
      <c r="L2778"/>
    </row>
    <row r="2779" spans="12:12">
      <c r="L2779"/>
    </row>
    <row r="2780" spans="12:12">
      <c r="L2780"/>
    </row>
    <row r="2781" spans="12:12">
      <c r="L2781"/>
    </row>
    <row r="2782" spans="12:12">
      <c r="L2782"/>
    </row>
    <row r="2783" spans="12:12">
      <c r="L2783"/>
    </row>
    <row r="2784" spans="12:12">
      <c r="L2784"/>
    </row>
    <row r="2785" spans="12:12">
      <c r="L2785"/>
    </row>
    <row r="2786" spans="12:12">
      <c r="L2786"/>
    </row>
    <row r="2787" spans="12:12">
      <c r="L2787"/>
    </row>
    <row r="2788" spans="12:12">
      <c r="L2788"/>
    </row>
    <row r="2789" spans="12:12">
      <c r="L2789"/>
    </row>
    <row r="2790" spans="12:12">
      <c r="L2790"/>
    </row>
    <row r="2791" spans="12:12">
      <c r="L2791"/>
    </row>
    <row r="2792" spans="12:12">
      <c r="L2792"/>
    </row>
    <row r="2793" spans="12:12">
      <c r="L2793"/>
    </row>
    <row r="2794" spans="12:12">
      <c r="L2794"/>
    </row>
    <row r="2795" spans="12:12">
      <c r="L2795"/>
    </row>
    <row r="2796" spans="12:12">
      <c r="L2796"/>
    </row>
    <row r="2797" spans="12:12">
      <c r="L2797"/>
    </row>
    <row r="2798" spans="12:12">
      <c r="L2798"/>
    </row>
    <row r="2799" spans="12:12">
      <c r="L2799"/>
    </row>
    <row r="2800" spans="12:12">
      <c r="L2800"/>
    </row>
    <row r="2801" spans="12:12">
      <c r="L2801"/>
    </row>
    <row r="2802" spans="12:12">
      <c r="L2802"/>
    </row>
    <row r="2803" spans="12:12">
      <c r="L2803"/>
    </row>
    <row r="2804" spans="12:12">
      <c r="L2804"/>
    </row>
    <row r="2805" spans="12:12">
      <c r="L2805"/>
    </row>
    <row r="2806" spans="12:12">
      <c r="L2806"/>
    </row>
    <row r="2807" spans="12:12">
      <c r="L2807"/>
    </row>
    <row r="2808" spans="12:12">
      <c r="L2808"/>
    </row>
    <row r="2809" spans="12:12">
      <c r="L2809"/>
    </row>
    <row r="2810" spans="12:12">
      <c r="L2810"/>
    </row>
    <row r="2811" spans="12:12">
      <c r="L2811"/>
    </row>
    <row r="2812" spans="12:12">
      <c r="L2812"/>
    </row>
    <row r="2813" spans="12:12">
      <c r="L2813"/>
    </row>
    <row r="2814" spans="12:12">
      <c r="L2814"/>
    </row>
    <row r="2815" spans="12:12">
      <c r="L2815"/>
    </row>
    <row r="2816" spans="12:12">
      <c r="L2816"/>
    </row>
    <row r="2817" spans="12:12">
      <c r="L2817"/>
    </row>
    <row r="2818" spans="12:12">
      <c r="L2818"/>
    </row>
    <row r="2819" spans="12:12">
      <c r="L2819"/>
    </row>
    <row r="2820" spans="12:12">
      <c r="L2820"/>
    </row>
    <row r="2821" spans="12:12">
      <c r="L2821"/>
    </row>
    <row r="2822" spans="12:12">
      <c r="L2822"/>
    </row>
    <row r="2823" spans="12:12">
      <c r="L2823"/>
    </row>
    <row r="2824" spans="12:12">
      <c r="L2824"/>
    </row>
    <row r="2825" spans="12:12">
      <c r="L2825"/>
    </row>
    <row r="2826" spans="12:12">
      <c r="L2826"/>
    </row>
    <row r="2827" spans="12:12">
      <c r="L2827"/>
    </row>
    <row r="2828" spans="12:12">
      <c r="L2828"/>
    </row>
    <row r="2829" spans="12:12">
      <c r="L2829"/>
    </row>
    <row r="2830" spans="12:12">
      <c r="L2830"/>
    </row>
    <row r="2831" spans="12:12">
      <c r="L2831"/>
    </row>
    <row r="2832" spans="12:12">
      <c r="L2832"/>
    </row>
    <row r="2833" spans="12:12">
      <c r="L2833"/>
    </row>
    <row r="2834" spans="12:12">
      <c r="L2834"/>
    </row>
    <row r="2835" spans="12:12">
      <c r="L2835"/>
    </row>
    <row r="2836" spans="12:12">
      <c r="L2836"/>
    </row>
    <row r="2837" spans="12:12">
      <c r="L2837"/>
    </row>
    <row r="2838" spans="12:12">
      <c r="L2838"/>
    </row>
    <row r="2839" spans="12:12">
      <c r="L2839"/>
    </row>
    <row r="2840" spans="12:12">
      <c r="L2840"/>
    </row>
    <row r="2841" spans="12:12">
      <c r="L2841"/>
    </row>
    <row r="2842" spans="12:12">
      <c r="L2842"/>
    </row>
    <row r="2843" spans="12:12">
      <c r="L2843"/>
    </row>
    <row r="2844" spans="12:12">
      <c r="L2844"/>
    </row>
    <row r="2845" spans="12:12">
      <c r="L2845"/>
    </row>
    <row r="2846" spans="12:12">
      <c r="L2846"/>
    </row>
    <row r="2847" spans="12:12">
      <c r="L2847"/>
    </row>
    <row r="2848" spans="12:12">
      <c r="L2848"/>
    </row>
    <row r="2849" spans="12:12">
      <c r="L2849"/>
    </row>
    <row r="2850" spans="12:12">
      <c r="L2850"/>
    </row>
    <row r="2851" spans="12:12">
      <c r="L2851"/>
    </row>
    <row r="2852" spans="12:12">
      <c r="L2852"/>
    </row>
    <row r="2853" spans="12:12">
      <c r="L2853"/>
    </row>
    <row r="2854" spans="12:12">
      <c r="L2854"/>
    </row>
    <row r="2855" spans="12:12">
      <c r="L2855"/>
    </row>
    <row r="2856" spans="12:12">
      <c r="L2856"/>
    </row>
    <row r="2857" spans="12:12">
      <c r="L2857"/>
    </row>
    <row r="2858" spans="12:12">
      <c r="L2858"/>
    </row>
    <row r="2859" spans="12:12">
      <c r="L2859"/>
    </row>
    <row r="2860" spans="12:12">
      <c r="L2860"/>
    </row>
    <row r="2861" spans="12:12">
      <c r="L2861"/>
    </row>
    <row r="2862" spans="12:12">
      <c r="L2862"/>
    </row>
    <row r="2863" spans="12:12">
      <c r="L2863"/>
    </row>
    <row r="2864" spans="12:12">
      <c r="L2864"/>
    </row>
    <row r="2865" spans="12:12">
      <c r="L2865"/>
    </row>
    <row r="2866" spans="12:12">
      <c r="L2866"/>
    </row>
    <row r="2867" spans="12:12">
      <c r="L2867"/>
    </row>
    <row r="2868" spans="12:12">
      <c r="L2868"/>
    </row>
    <row r="2869" spans="12:12">
      <c r="L2869"/>
    </row>
    <row r="2870" spans="12:12">
      <c r="L2870"/>
    </row>
    <row r="2871" spans="12:12">
      <c r="L2871"/>
    </row>
    <row r="2872" spans="12:12">
      <c r="L2872"/>
    </row>
    <row r="2873" spans="12:12">
      <c r="L2873"/>
    </row>
    <row r="2874" spans="12:12">
      <c r="L2874"/>
    </row>
    <row r="2875" spans="12:12">
      <c r="L2875"/>
    </row>
    <row r="2876" spans="12:12">
      <c r="L2876"/>
    </row>
    <row r="2877" spans="12:12">
      <c r="L2877"/>
    </row>
    <row r="2878" spans="12:12">
      <c r="L2878"/>
    </row>
    <row r="2879" spans="12:12">
      <c r="L2879"/>
    </row>
    <row r="2880" spans="12:12">
      <c r="L2880"/>
    </row>
    <row r="2881" spans="12:12">
      <c r="L2881"/>
    </row>
    <row r="2882" spans="12:12">
      <c r="L2882"/>
    </row>
    <row r="2883" spans="12:12">
      <c r="L2883"/>
    </row>
    <row r="2884" spans="12:12">
      <c r="L2884"/>
    </row>
    <row r="2885" spans="12:12">
      <c r="L2885"/>
    </row>
    <row r="2886" spans="12:12">
      <c r="L2886"/>
    </row>
    <row r="2887" spans="12:12">
      <c r="L2887"/>
    </row>
    <row r="2888" spans="12:12">
      <c r="L2888"/>
    </row>
    <row r="2889" spans="12:12">
      <c r="L2889"/>
    </row>
    <row r="2890" spans="12:12">
      <c r="L2890"/>
    </row>
    <row r="2891" spans="12:12">
      <c r="L2891"/>
    </row>
    <row r="2892" spans="12:12">
      <c r="L2892"/>
    </row>
    <row r="2893" spans="12:12">
      <c r="L2893"/>
    </row>
    <row r="2894" spans="12:12">
      <c r="L2894"/>
    </row>
    <row r="2895" spans="12:12">
      <c r="L2895"/>
    </row>
    <row r="2896" spans="12:12">
      <c r="L2896"/>
    </row>
    <row r="2897" spans="12:12">
      <c r="L2897"/>
    </row>
    <row r="2898" spans="12:12">
      <c r="L2898"/>
    </row>
    <row r="2899" spans="12:12">
      <c r="L2899"/>
    </row>
    <row r="2900" spans="12:12">
      <c r="L2900"/>
    </row>
    <row r="2901" spans="12:12">
      <c r="L2901"/>
    </row>
    <row r="2902" spans="12:12">
      <c r="L2902"/>
    </row>
    <row r="2903" spans="12:12">
      <c r="L2903"/>
    </row>
    <row r="2904" spans="12:12">
      <c r="L2904"/>
    </row>
    <row r="2905" spans="12:12">
      <c r="L2905"/>
    </row>
    <row r="2906" spans="12:12">
      <c r="L2906"/>
    </row>
    <row r="2907" spans="12:12">
      <c r="L2907"/>
    </row>
    <row r="2908" spans="12:12">
      <c r="L2908"/>
    </row>
    <row r="2909" spans="12:12">
      <c r="L2909"/>
    </row>
    <row r="2910" spans="12:12">
      <c r="L2910"/>
    </row>
    <row r="2911" spans="12:12">
      <c r="L2911"/>
    </row>
    <row r="2912" spans="12:12">
      <c r="L2912"/>
    </row>
    <row r="2913" spans="12:12">
      <c r="L2913"/>
    </row>
    <row r="2914" spans="12:12">
      <c r="L2914"/>
    </row>
    <row r="2915" spans="12:12">
      <c r="L2915"/>
    </row>
    <row r="2916" spans="12:12">
      <c r="L2916"/>
    </row>
    <row r="2917" spans="12:12">
      <c r="L2917"/>
    </row>
    <row r="2918" spans="12:12">
      <c r="L2918"/>
    </row>
    <row r="2919" spans="12:12">
      <c r="L2919"/>
    </row>
    <row r="2920" spans="12:12">
      <c r="L2920"/>
    </row>
    <row r="2921" spans="12:12">
      <c r="L2921"/>
    </row>
    <row r="2922" spans="12:12">
      <c r="L2922"/>
    </row>
    <row r="2923" spans="12:12">
      <c r="L2923"/>
    </row>
    <row r="2924" spans="12:12">
      <c r="L2924"/>
    </row>
    <row r="2925" spans="12:12">
      <c r="L2925"/>
    </row>
    <row r="2926" spans="12:12">
      <c r="L2926"/>
    </row>
    <row r="2927" spans="12:12">
      <c r="L2927"/>
    </row>
    <row r="2928" spans="12:12">
      <c r="L2928"/>
    </row>
    <row r="2929" spans="12:12">
      <c r="L2929"/>
    </row>
    <row r="2930" spans="12:12">
      <c r="L2930"/>
    </row>
    <row r="2931" spans="12:12">
      <c r="L2931"/>
    </row>
    <row r="2932" spans="12:12">
      <c r="L2932"/>
    </row>
    <row r="2933" spans="12:12">
      <c r="L2933"/>
    </row>
    <row r="2934" spans="12:12">
      <c r="L2934"/>
    </row>
    <row r="2935" spans="12:12">
      <c r="L2935"/>
    </row>
    <row r="2936" spans="12:12">
      <c r="L2936"/>
    </row>
    <row r="2937" spans="12:12">
      <c r="L2937"/>
    </row>
    <row r="2938" spans="12:12">
      <c r="L2938"/>
    </row>
    <row r="2939" spans="12:12">
      <c r="L2939"/>
    </row>
    <row r="2940" spans="12:12">
      <c r="L2940"/>
    </row>
    <row r="2941" spans="12:12">
      <c r="L2941"/>
    </row>
    <row r="2942" spans="12:12">
      <c r="L2942"/>
    </row>
    <row r="2943" spans="12:12">
      <c r="L2943"/>
    </row>
    <row r="2944" spans="12:12">
      <c r="L2944"/>
    </row>
    <row r="2945" spans="12:12">
      <c r="L2945"/>
    </row>
    <row r="2946" spans="12:12">
      <c r="L2946"/>
    </row>
    <row r="2947" spans="12:12">
      <c r="L2947"/>
    </row>
    <row r="2948" spans="12:12">
      <c r="L2948"/>
    </row>
    <row r="2949" spans="12:12">
      <c r="L2949"/>
    </row>
    <row r="2950" spans="12:12">
      <c r="L2950"/>
    </row>
    <row r="2951" spans="12:12">
      <c r="L2951"/>
    </row>
    <row r="2952" spans="12:12">
      <c r="L2952"/>
    </row>
    <row r="2953" spans="12:12">
      <c r="L2953"/>
    </row>
    <row r="2954" spans="12:12">
      <c r="L2954"/>
    </row>
    <row r="2955" spans="12:12">
      <c r="L2955"/>
    </row>
    <row r="2956" spans="12:12">
      <c r="L2956"/>
    </row>
    <row r="2957" spans="12:12">
      <c r="L2957"/>
    </row>
    <row r="2958" spans="12:12">
      <c r="L2958"/>
    </row>
    <row r="2959" spans="12:12">
      <c r="L2959"/>
    </row>
    <row r="2960" spans="12:12">
      <c r="L2960"/>
    </row>
    <row r="2961" spans="12:12">
      <c r="L2961"/>
    </row>
    <row r="2962" spans="12:12">
      <c r="L2962"/>
    </row>
    <row r="2963" spans="12:12">
      <c r="L2963"/>
    </row>
    <row r="2964" spans="12:12">
      <c r="L2964"/>
    </row>
    <row r="2965" spans="12:12">
      <c r="L2965"/>
    </row>
    <row r="2966" spans="12:12">
      <c r="L2966"/>
    </row>
    <row r="2967" spans="12:12">
      <c r="L2967"/>
    </row>
    <row r="2968" spans="12:12">
      <c r="L2968"/>
    </row>
    <row r="2969" spans="12:12">
      <c r="L2969"/>
    </row>
    <row r="2970" spans="12:12">
      <c r="L2970"/>
    </row>
    <row r="2971" spans="12:12">
      <c r="L2971"/>
    </row>
    <row r="2972" spans="12:12">
      <c r="L2972"/>
    </row>
    <row r="2973" spans="12:12">
      <c r="L2973"/>
    </row>
    <row r="2974" spans="12:12">
      <c r="L2974"/>
    </row>
    <row r="2975" spans="12:12">
      <c r="L2975"/>
    </row>
    <row r="2976" spans="12:12">
      <c r="L2976"/>
    </row>
    <row r="2977" spans="12:12">
      <c r="L2977"/>
    </row>
    <row r="2978" spans="12:12">
      <c r="L2978"/>
    </row>
    <row r="2979" spans="12:12">
      <c r="L2979"/>
    </row>
    <row r="2980" spans="12:12">
      <c r="L2980"/>
    </row>
    <row r="2981" spans="12:12">
      <c r="L2981"/>
    </row>
    <row r="2982" spans="12:12">
      <c r="L2982"/>
    </row>
    <row r="2983" spans="12:12">
      <c r="L2983"/>
    </row>
    <row r="2984" spans="12:12">
      <c r="L2984"/>
    </row>
    <row r="2985" spans="12:12">
      <c r="L2985"/>
    </row>
    <row r="2986" spans="12:12">
      <c r="L2986"/>
    </row>
    <row r="2987" spans="12:12">
      <c r="L2987"/>
    </row>
    <row r="2988" spans="12:12">
      <c r="L2988"/>
    </row>
    <row r="2989" spans="12:12">
      <c r="L2989"/>
    </row>
    <row r="2990" spans="12:12">
      <c r="L2990"/>
    </row>
    <row r="2991" spans="12:12">
      <c r="L2991"/>
    </row>
    <row r="2992" spans="12:12">
      <c r="L2992"/>
    </row>
    <row r="2993" spans="12:12">
      <c r="L2993"/>
    </row>
    <row r="2994" spans="12:12">
      <c r="L2994"/>
    </row>
    <row r="2995" spans="12:12">
      <c r="L2995"/>
    </row>
    <row r="2996" spans="12:12">
      <c r="L2996"/>
    </row>
    <row r="2997" spans="12:12">
      <c r="L2997"/>
    </row>
    <row r="2998" spans="12:12">
      <c r="L2998"/>
    </row>
    <row r="2999" spans="12:12">
      <c r="L2999"/>
    </row>
    <row r="3000" spans="12:12">
      <c r="L3000"/>
    </row>
    <row r="3001" spans="12:12">
      <c r="L3001"/>
    </row>
    <row r="3002" spans="12:12">
      <c r="L3002"/>
    </row>
    <row r="3003" spans="12:12">
      <c r="L3003"/>
    </row>
    <row r="3004" spans="12:12">
      <c r="L3004"/>
    </row>
    <row r="3005" spans="12:12">
      <c r="L3005"/>
    </row>
    <row r="3006" spans="12:12">
      <c r="L3006"/>
    </row>
    <row r="3007" spans="12:12">
      <c r="L3007"/>
    </row>
    <row r="3008" spans="12:12">
      <c r="L3008"/>
    </row>
    <row r="3009" spans="12:12">
      <c r="L3009"/>
    </row>
    <row r="3010" spans="12:12">
      <c r="L3010"/>
    </row>
    <row r="3011" spans="12:12">
      <c r="L3011"/>
    </row>
    <row r="3012" spans="12:12">
      <c r="L3012"/>
    </row>
    <row r="3013" spans="12:12">
      <c r="L3013"/>
    </row>
    <row r="3014" spans="12:12">
      <c r="L3014"/>
    </row>
    <row r="3015" spans="12:12">
      <c r="L3015"/>
    </row>
    <row r="3016" spans="12:12">
      <c r="L3016"/>
    </row>
    <row r="3017" spans="12:12">
      <c r="L3017"/>
    </row>
    <row r="3018" spans="12:12">
      <c r="L3018"/>
    </row>
    <row r="3019" spans="12:12">
      <c r="L3019"/>
    </row>
    <row r="3020" spans="12:12">
      <c r="L3020"/>
    </row>
    <row r="3021" spans="12:12">
      <c r="L3021"/>
    </row>
    <row r="3022" spans="12:12">
      <c r="L3022"/>
    </row>
    <row r="3023" spans="12:12">
      <c r="L3023"/>
    </row>
    <row r="3024" spans="12:12">
      <c r="L3024"/>
    </row>
    <row r="3025" spans="12:12">
      <c r="L3025"/>
    </row>
    <row r="3026" spans="12:12">
      <c r="L3026"/>
    </row>
    <row r="3027" spans="12:12">
      <c r="L3027"/>
    </row>
    <row r="3028" spans="12:12">
      <c r="L3028"/>
    </row>
    <row r="3029" spans="12:12">
      <c r="L3029"/>
    </row>
    <row r="3030" spans="12:12">
      <c r="L3030"/>
    </row>
    <row r="3031" spans="12:12">
      <c r="L3031"/>
    </row>
    <row r="3032" spans="12:12">
      <c r="L3032"/>
    </row>
    <row r="3033" spans="12:12">
      <c r="L3033"/>
    </row>
    <row r="3034" spans="12:12">
      <c r="L3034"/>
    </row>
    <row r="3035" spans="12:12">
      <c r="L3035"/>
    </row>
    <row r="3036" spans="12:12">
      <c r="L3036"/>
    </row>
    <row r="3037" spans="12:12">
      <c r="L3037"/>
    </row>
    <row r="3038" spans="12:12">
      <c r="L3038"/>
    </row>
    <row r="3039" spans="12:12">
      <c r="L3039"/>
    </row>
    <row r="3040" spans="12:12">
      <c r="L3040"/>
    </row>
    <row r="3041" spans="12:12">
      <c r="L3041"/>
    </row>
    <row r="3042" spans="12:12">
      <c r="L3042"/>
    </row>
    <row r="3043" spans="12:12">
      <c r="L3043"/>
    </row>
    <row r="3044" spans="12:12">
      <c r="L3044"/>
    </row>
    <row r="3045" spans="12:12">
      <c r="L3045"/>
    </row>
    <row r="3046" spans="12:12">
      <c r="L3046"/>
    </row>
    <row r="3047" spans="12:12">
      <c r="L3047"/>
    </row>
    <row r="3048" spans="12:12">
      <c r="L3048"/>
    </row>
    <row r="3049" spans="12:12">
      <c r="L3049"/>
    </row>
    <row r="3050" spans="12:12">
      <c r="L3050"/>
    </row>
    <row r="3051" spans="12:12">
      <c r="L3051"/>
    </row>
    <row r="3052" spans="12:12">
      <c r="L3052"/>
    </row>
    <row r="3053" spans="12:12">
      <c r="L3053"/>
    </row>
    <row r="3054" spans="12:12">
      <c r="L3054"/>
    </row>
    <row r="3055" spans="12:12">
      <c r="L3055"/>
    </row>
    <row r="3056" spans="12:12">
      <c r="L3056"/>
    </row>
    <row r="3057" spans="12:12">
      <c r="L3057"/>
    </row>
    <row r="3058" spans="12:12">
      <c r="L3058"/>
    </row>
    <row r="3059" spans="12:12">
      <c r="L3059"/>
    </row>
    <row r="3060" spans="12:12">
      <c r="L3060"/>
    </row>
    <row r="3061" spans="12:12">
      <c r="L3061"/>
    </row>
    <row r="3062" spans="12:12">
      <c r="L3062"/>
    </row>
    <row r="3063" spans="12:12">
      <c r="L3063"/>
    </row>
    <row r="3064" spans="12:12">
      <c r="L3064"/>
    </row>
    <row r="3065" spans="12:12">
      <c r="L3065"/>
    </row>
    <row r="3066" spans="12:12">
      <c r="L3066"/>
    </row>
    <row r="3067" spans="12:12">
      <c r="L3067"/>
    </row>
    <row r="3068" spans="12:12">
      <c r="L3068"/>
    </row>
    <row r="3069" spans="12:12">
      <c r="L3069"/>
    </row>
    <row r="3070" spans="12:12">
      <c r="L3070"/>
    </row>
    <row r="3071" spans="12:12">
      <c r="L3071"/>
    </row>
    <row r="3072" spans="12:12">
      <c r="L3072"/>
    </row>
    <row r="3073" spans="12:12">
      <c r="L3073"/>
    </row>
    <row r="3074" spans="12:12">
      <c r="L3074"/>
    </row>
    <row r="3075" spans="12:12">
      <c r="L3075"/>
    </row>
    <row r="3076" spans="12:12">
      <c r="L3076"/>
    </row>
    <row r="3077" spans="12:12">
      <c r="L3077"/>
    </row>
    <row r="3078" spans="12:12">
      <c r="L3078"/>
    </row>
    <row r="3079" spans="12:12">
      <c r="L3079"/>
    </row>
    <row r="3080" spans="12:12">
      <c r="L3080"/>
    </row>
    <row r="3081" spans="12:12">
      <c r="L3081"/>
    </row>
    <row r="3082" spans="12:12">
      <c r="L3082"/>
    </row>
    <row r="3083" spans="12:12">
      <c r="L3083"/>
    </row>
    <row r="3084" spans="12:12">
      <c r="L3084"/>
    </row>
    <row r="3085" spans="12:12">
      <c r="L3085"/>
    </row>
    <row r="3086" spans="12:12">
      <c r="L3086"/>
    </row>
    <row r="3087" spans="12:12">
      <c r="L3087"/>
    </row>
    <row r="3088" spans="12:12">
      <c r="L3088"/>
    </row>
    <row r="3089" spans="12:12">
      <c r="L3089"/>
    </row>
    <row r="3090" spans="12:12">
      <c r="L3090"/>
    </row>
    <row r="3091" spans="12:12">
      <c r="L3091"/>
    </row>
    <row r="3092" spans="12:12">
      <c r="L3092"/>
    </row>
    <row r="3093" spans="12:12">
      <c r="L3093"/>
    </row>
    <row r="3094" spans="12:12">
      <c r="L3094"/>
    </row>
    <row r="3095" spans="12:12">
      <c r="L3095"/>
    </row>
    <row r="3096" spans="12:12">
      <c r="L3096"/>
    </row>
    <row r="3097" spans="12:12">
      <c r="L3097"/>
    </row>
    <row r="3098" spans="12:12">
      <c r="L3098"/>
    </row>
    <row r="3099" spans="12:12">
      <c r="L3099"/>
    </row>
    <row r="3100" spans="12:12">
      <c r="L3100"/>
    </row>
    <row r="3101" spans="12:12">
      <c r="L3101"/>
    </row>
    <row r="3102" spans="12:12">
      <c r="L3102"/>
    </row>
    <row r="3103" spans="12:12">
      <c r="L3103"/>
    </row>
    <row r="3104" spans="12:12">
      <c r="L3104"/>
    </row>
    <row r="3105" spans="12:12">
      <c r="L3105"/>
    </row>
    <row r="3106" spans="12:12">
      <c r="L3106"/>
    </row>
    <row r="3107" spans="12:12">
      <c r="L3107"/>
    </row>
    <row r="3108" spans="12:12">
      <c r="L3108"/>
    </row>
    <row r="3109" spans="12:12">
      <c r="L3109"/>
    </row>
    <row r="3110" spans="12:12">
      <c r="L3110"/>
    </row>
    <row r="3111" spans="12:12">
      <c r="L3111"/>
    </row>
    <row r="3112" spans="12:12">
      <c r="L3112"/>
    </row>
    <row r="3113" spans="12:12">
      <c r="L3113"/>
    </row>
    <row r="3114" spans="12:12">
      <c r="L3114"/>
    </row>
    <row r="3115" spans="12:12">
      <c r="L3115"/>
    </row>
    <row r="3116" spans="12:12">
      <c r="L3116"/>
    </row>
    <row r="3117" spans="12:12">
      <c r="L3117"/>
    </row>
    <row r="3118" spans="12:12">
      <c r="L3118"/>
    </row>
    <row r="3119" spans="12:12">
      <c r="L3119"/>
    </row>
    <row r="3120" spans="12:12">
      <c r="L3120"/>
    </row>
    <row r="3121" spans="12:12">
      <c r="L3121"/>
    </row>
    <row r="3122" spans="12:12">
      <c r="L3122"/>
    </row>
    <row r="3123" spans="12:12">
      <c r="L3123"/>
    </row>
    <row r="3124" spans="12:12">
      <c r="L3124"/>
    </row>
    <row r="3125" spans="12:12">
      <c r="L3125"/>
    </row>
    <row r="3126" spans="12:12">
      <c r="L3126"/>
    </row>
    <row r="3127" spans="12:12">
      <c r="L3127"/>
    </row>
    <row r="3128" spans="12:12">
      <c r="L3128"/>
    </row>
    <row r="3129" spans="12:12">
      <c r="L3129"/>
    </row>
    <row r="3130" spans="12:12">
      <c r="L3130"/>
    </row>
    <row r="3131" spans="12:12">
      <c r="L3131"/>
    </row>
    <row r="3132" spans="12:12">
      <c r="L3132"/>
    </row>
    <row r="3133" spans="12:12">
      <c r="L3133"/>
    </row>
    <row r="3134" spans="12:12">
      <c r="L3134"/>
    </row>
    <row r="3135" spans="12:12">
      <c r="L3135"/>
    </row>
    <row r="3136" spans="12:12">
      <c r="L3136"/>
    </row>
    <row r="3137" spans="12:12">
      <c r="L3137"/>
    </row>
    <row r="3138" spans="12:12">
      <c r="L3138"/>
    </row>
    <row r="3139" spans="12:12">
      <c r="L3139"/>
    </row>
    <row r="3140" spans="12:12">
      <c r="L3140"/>
    </row>
    <row r="3141" spans="12:12">
      <c r="L3141"/>
    </row>
    <row r="3142" spans="12:12">
      <c r="L3142"/>
    </row>
    <row r="3143" spans="12:12">
      <c r="L3143"/>
    </row>
    <row r="3144" spans="12:12">
      <c r="L3144"/>
    </row>
    <row r="3145" spans="12:12">
      <c r="L3145"/>
    </row>
    <row r="3146" spans="12:12">
      <c r="L3146"/>
    </row>
    <row r="3147" spans="12:12">
      <c r="L3147"/>
    </row>
    <row r="3148" spans="12:12">
      <c r="L3148"/>
    </row>
    <row r="3149" spans="12:12">
      <c r="L3149"/>
    </row>
    <row r="3150" spans="12:12">
      <c r="L3150"/>
    </row>
    <row r="3151" spans="12:12">
      <c r="L3151"/>
    </row>
    <row r="3152" spans="12:12">
      <c r="L3152"/>
    </row>
    <row r="3153" spans="12:12">
      <c r="L3153"/>
    </row>
    <row r="3154" spans="12:12">
      <c r="L3154"/>
    </row>
    <row r="3155" spans="12:12">
      <c r="L3155"/>
    </row>
    <row r="3156" spans="12:12">
      <c r="L3156"/>
    </row>
    <row r="3157" spans="12:12">
      <c r="L3157"/>
    </row>
    <row r="3158" spans="12:12">
      <c r="L3158"/>
    </row>
    <row r="3159" spans="12:12">
      <c r="L3159"/>
    </row>
    <row r="3160" spans="12:12">
      <c r="L3160"/>
    </row>
    <row r="3161" spans="12:12">
      <c r="L3161"/>
    </row>
    <row r="3162" spans="12:12">
      <c r="L3162"/>
    </row>
    <row r="3163" spans="12:12">
      <c r="L3163"/>
    </row>
    <row r="3164" spans="12:12">
      <c r="L3164"/>
    </row>
    <row r="3165" spans="12:12">
      <c r="L3165"/>
    </row>
    <row r="3166" spans="12:12">
      <c r="L3166"/>
    </row>
    <row r="3167" spans="12:12">
      <c r="L3167"/>
    </row>
    <row r="3168" spans="12:12">
      <c r="L3168"/>
    </row>
    <row r="3169" spans="12:12">
      <c r="L3169"/>
    </row>
    <row r="3170" spans="12:12">
      <c r="L3170"/>
    </row>
    <row r="3171" spans="12:12">
      <c r="L3171"/>
    </row>
    <row r="3172" spans="12:12">
      <c r="L3172"/>
    </row>
    <row r="3173" spans="12:12">
      <c r="L3173"/>
    </row>
    <row r="3174" spans="12:12">
      <c r="L3174"/>
    </row>
    <row r="3175" spans="12:12">
      <c r="L3175"/>
    </row>
    <row r="3176" spans="12:12">
      <c r="L3176"/>
    </row>
    <row r="3177" spans="12:12">
      <c r="L3177"/>
    </row>
    <row r="3178" spans="12:12">
      <c r="L3178"/>
    </row>
    <row r="3179" spans="12:12">
      <c r="L3179"/>
    </row>
    <row r="3180" spans="12:12">
      <c r="L3180"/>
    </row>
    <row r="3181" spans="12:12">
      <c r="L3181"/>
    </row>
    <row r="3182" spans="12:12">
      <c r="L3182"/>
    </row>
    <row r="3183" spans="12:12">
      <c r="L3183"/>
    </row>
    <row r="3184" spans="12:12">
      <c r="L3184"/>
    </row>
    <row r="3185" spans="12:12">
      <c r="L3185"/>
    </row>
    <row r="3186" spans="12:12">
      <c r="L3186"/>
    </row>
    <row r="3187" spans="12:12">
      <c r="L3187"/>
    </row>
    <row r="3188" spans="12:12">
      <c r="L3188"/>
    </row>
    <row r="3189" spans="12:12">
      <c r="L3189"/>
    </row>
    <row r="3190" spans="12:12">
      <c r="L3190"/>
    </row>
    <row r="3191" spans="12:12">
      <c r="L3191"/>
    </row>
    <row r="3192" spans="12:12">
      <c r="L3192"/>
    </row>
    <row r="3193" spans="12:12">
      <c r="L3193"/>
    </row>
    <row r="3194" spans="12:12">
      <c r="L3194"/>
    </row>
    <row r="3195" spans="12:12">
      <c r="L3195"/>
    </row>
    <row r="3196" spans="12:12">
      <c r="L3196"/>
    </row>
    <row r="3197" spans="12:12">
      <c r="L3197"/>
    </row>
    <row r="3198" spans="12:12">
      <c r="L3198"/>
    </row>
    <row r="3199" spans="12:12">
      <c r="L3199"/>
    </row>
    <row r="3200" spans="12:12">
      <c r="L3200"/>
    </row>
    <row r="3201" spans="12:12">
      <c r="L3201"/>
    </row>
    <row r="3202" spans="12:12">
      <c r="L3202"/>
    </row>
    <row r="3203" spans="12:12">
      <c r="L3203"/>
    </row>
    <row r="3204" spans="12:12">
      <c r="L3204"/>
    </row>
    <row r="3205" spans="12:12">
      <c r="L3205"/>
    </row>
    <row r="3206" spans="12:12">
      <c r="L3206"/>
    </row>
    <row r="3207" spans="12:12">
      <c r="L3207"/>
    </row>
    <row r="3208" spans="12:12">
      <c r="L3208"/>
    </row>
    <row r="3209" spans="12:12">
      <c r="L3209"/>
    </row>
    <row r="3210" spans="12:12">
      <c r="L3210"/>
    </row>
    <row r="3211" spans="12:12">
      <c r="L3211"/>
    </row>
    <row r="3212" spans="12:12">
      <c r="L3212"/>
    </row>
    <row r="3213" spans="12:12">
      <c r="L3213"/>
    </row>
    <row r="3214" spans="12:12">
      <c r="L3214"/>
    </row>
    <row r="3215" spans="12:12">
      <c r="L3215"/>
    </row>
    <row r="3216" spans="12:12">
      <c r="L3216"/>
    </row>
    <row r="3217" spans="12:12">
      <c r="L3217"/>
    </row>
    <row r="3218" spans="12:12">
      <c r="L3218"/>
    </row>
    <row r="3219" spans="12:12">
      <c r="L3219"/>
    </row>
    <row r="3220" spans="12:12">
      <c r="L3220"/>
    </row>
    <row r="3221" spans="12:12">
      <c r="L3221"/>
    </row>
    <row r="3222" spans="12:12">
      <c r="L3222"/>
    </row>
    <row r="3223" spans="12:12">
      <c r="L3223"/>
    </row>
    <row r="3224" spans="12:12">
      <c r="L3224"/>
    </row>
    <row r="3225" spans="12:12">
      <c r="L3225"/>
    </row>
    <row r="3226" spans="12:12">
      <c r="L3226"/>
    </row>
    <row r="3227" spans="12:12">
      <c r="L3227"/>
    </row>
    <row r="3228" spans="12:12">
      <c r="L3228"/>
    </row>
    <row r="3229" spans="12:12">
      <c r="L3229"/>
    </row>
    <row r="3230" spans="12:12">
      <c r="L3230"/>
    </row>
    <row r="3231" spans="12:12">
      <c r="L3231"/>
    </row>
    <row r="3232" spans="12:12">
      <c r="L3232"/>
    </row>
    <row r="3233" spans="12:12">
      <c r="L3233"/>
    </row>
    <row r="3234" spans="12:12">
      <c r="L3234"/>
    </row>
    <row r="3235" spans="12:12">
      <c r="L3235"/>
    </row>
    <row r="3236" spans="12:12">
      <c r="L3236"/>
    </row>
    <row r="3237" spans="12:12">
      <c r="L3237"/>
    </row>
    <row r="3238" spans="12:12">
      <c r="L3238"/>
    </row>
    <row r="3239" spans="12:12">
      <c r="L3239"/>
    </row>
    <row r="3240" spans="12:12">
      <c r="L3240"/>
    </row>
    <row r="3241" spans="12:12">
      <c r="L3241"/>
    </row>
    <row r="3242" spans="12:12">
      <c r="L3242"/>
    </row>
    <row r="3243" spans="12:12">
      <c r="L3243"/>
    </row>
    <row r="3244" spans="12:12">
      <c r="L3244"/>
    </row>
    <row r="3245" spans="12:12">
      <c r="L3245"/>
    </row>
    <row r="3246" spans="12:12">
      <c r="L3246"/>
    </row>
    <row r="3247" spans="12:12">
      <c r="L3247"/>
    </row>
    <row r="3248" spans="12:12">
      <c r="L3248"/>
    </row>
    <row r="3249" spans="12:12">
      <c r="L3249"/>
    </row>
    <row r="3250" spans="12:12">
      <c r="L3250"/>
    </row>
    <row r="3251" spans="12:12">
      <c r="L3251"/>
    </row>
    <row r="3252" spans="12:12">
      <c r="L3252"/>
    </row>
    <row r="3253" spans="12:12">
      <c r="L3253"/>
    </row>
    <row r="3254" spans="12:12">
      <c r="L3254"/>
    </row>
    <row r="3255" spans="12:12">
      <c r="L3255"/>
    </row>
    <row r="3256" spans="12:12">
      <c r="L3256"/>
    </row>
    <row r="3257" spans="12:12">
      <c r="L3257"/>
    </row>
    <row r="3258" spans="12:12">
      <c r="L3258"/>
    </row>
    <row r="3259" spans="12:12">
      <c r="L3259"/>
    </row>
    <row r="3260" spans="12:12">
      <c r="L3260"/>
    </row>
    <row r="3261" spans="12:12">
      <c r="L3261"/>
    </row>
    <row r="3262" spans="12:12">
      <c r="L3262"/>
    </row>
    <row r="3263" spans="12:12">
      <c r="L3263"/>
    </row>
    <row r="3264" spans="12:12">
      <c r="L3264"/>
    </row>
    <row r="3265" spans="12:12">
      <c r="L3265"/>
    </row>
    <row r="3266" spans="12:12">
      <c r="L3266"/>
    </row>
    <row r="3267" spans="12:12">
      <c r="L3267"/>
    </row>
    <row r="3268" spans="12:12">
      <c r="L3268"/>
    </row>
    <row r="3269" spans="12:12">
      <c r="L3269"/>
    </row>
    <row r="3270" spans="12:12">
      <c r="L3270"/>
    </row>
    <row r="3271" spans="12:12">
      <c r="L3271"/>
    </row>
    <row r="3272" spans="12:12">
      <c r="L3272"/>
    </row>
    <row r="3273" spans="12:12">
      <c r="L3273"/>
    </row>
    <row r="3274" spans="12:12">
      <c r="L3274"/>
    </row>
    <row r="3275" spans="12:12">
      <c r="L3275"/>
    </row>
    <row r="3276" spans="12:12">
      <c r="L3276"/>
    </row>
    <row r="3277" spans="12:12">
      <c r="L3277"/>
    </row>
    <row r="3278" spans="12:12">
      <c r="L3278"/>
    </row>
    <row r="3279" spans="12:12">
      <c r="L3279"/>
    </row>
    <row r="3280" spans="12:12">
      <c r="L3280"/>
    </row>
    <row r="3281" spans="12:12">
      <c r="L3281"/>
    </row>
    <row r="3282" spans="12:12">
      <c r="L3282"/>
    </row>
    <row r="3283" spans="12:12">
      <c r="L3283"/>
    </row>
    <row r="3284" spans="12:12">
      <c r="L3284"/>
    </row>
    <row r="3285" spans="12:12">
      <c r="L3285"/>
    </row>
    <row r="3286" spans="12:12">
      <c r="L3286"/>
    </row>
    <row r="3287" spans="12:12">
      <c r="L3287"/>
    </row>
    <row r="3288" spans="12:12">
      <c r="L3288"/>
    </row>
    <row r="3289" spans="12:12">
      <c r="L3289"/>
    </row>
    <row r="3290" spans="12:12">
      <c r="L3290"/>
    </row>
    <row r="3291" spans="12:12">
      <c r="L3291"/>
    </row>
    <row r="3292" spans="12:12">
      <c r="L3292"/>
    </row>
    <row r="3293" spans="12:12">
      <c r="L3293"/>
    </row>
    <row r="3294" spans="12:12">
      <c r="L3294"/>
    </row>
    <row r="3295" spans="12:12">
      <c r="L3295"/>
    </row>
    <row r="3296" spans="12:12">
      <c r="L3296"/>
    </row>
    <row r="3297" spans="12:12">
      <c r="L3297"/>
    </row>
    <row r="3298" spans="12:12">
      <c r="L3298"/>
    </row>
    <row r="3299" spans="12:12">
      <c r="L3299"/>
    </row>
    <row r="3300" spans="12:12">
      <c r="L3300"/>
    </row>
    <row r="3301" spans="12:12">
      <c r="L3301"/>
    </row>
    <row r="3302" spans="12:12">
      <c r="L3302"/>
    </row>
    <row r="3303" spans="12:12">
      <c r="L3303"/>
    </row>
    <row r="3304" spans="12:12">
      <c r="L3304"/>
    </row>
    <row r="3305" spans="12:12">
      <c r="L3305"/>
    </row>
    <row r="3306" spans="12:12">
      <c r="L3306"/>
    </row>
    <row r="3307" spans="12:12">
      <c r="L3307"/>
    </row>
    <row r="3308" spans="12:12">
      <c r="L3308"/>
    </row>
    <row r="3309" spans="12:12">
      <c r="L3309"/>
    </row>
    <row r="3310" spans="12:12">
      <c r="L3310"/>
    </row>
    <row r="3311" spans="12:12">
      <c r="L3311"/>
    </row>
    <row r="3312" spans="12:12">
      <c r="L3312"/>
    </row>
    <row r="3313" spans="12:12">
      <c r="L3313"/>
    </row>
    <row r="3314" spans="12:12">
      <c r="L3314"/>
    </row>
    <row r="3315" spans="12:12">
      <c r="L3315"/>
    </row>
    <row r="3316" spans="12:12">
      <c r="L3316"/>
    </row>
    <row r="3317" spans="12:12">
      <c r="L3317"/>
    </row>
    <row r="3318" spans="12:12">
      <c r="L3318"/>
    </row>
    <row r="3319" spans="12:12">
      <c r="L3319"/>
    </row>
    <row r="3320" spans="12:12">
      <c r="L3320"/>
    </row>
    <row r="3321" spans="12:12">
      <c r="L3321"/>
    </row>
    <row r="3322" spans="12:12">
      <c r="L3322"/>
    </row>
    <row r="3323" spans="12:12">
      <c r="L3323"/>
    </row>
    <row r="3324" spans="12:12">
      <c r="L3324"/>
    </row>
    <row r="3325" spans="12:12">
      <c r="L3325"/>
    </row>
    <row r="3326" spans="12:12">
      <c r="L3326"/>
    </row>
    <row r="3327" spans="12:12">
      <c r="L3327"/>
    </row>
    <row r="3328" spans="12:12">
      <c r="L3328"/>
    </row>
    <row r="3329" spans="12:12">
      <c r="L3329"/>
    </row>
    <row r="3330" spans="12:12">
      <c r="L3330"/>
    </row>
    <row r="3331" spans="12:12">
      <c r="L3331"/>
    </row>
    <row r="3332" spans="12:12">
      <c r="L3332"/>
    </row>
    <row r="3333" spans="12:12">
      <c r="L3333"/>
    </row>
    <row r="3334" spans="12:12">
      <c r="L3334"/>
    </row>
    <row r="3335" spans="12:12">
      <c r="L3335"/>
    </row>
    <row r="3336" spans="12:12">
      <c r="L3336"/>
    </row>
    <row r="3337" spans="12:12">
      <c r="L3337"/>
    </row>
    <row r="3338" spans="12:12">
      <c r="L3338"/>
    </row>
    <row r="3339" spans="12:12">
      <c r="L3339"/>
    </row>
    <row r="3340" spans="12:12">
      <c r="L3340"/>
    </row>
    <row r="3341" spans="12:12">
      <c r="L3341"/>
    </row>
    <row r="3342" spans="12:12">
      <c r="L3342"/>
    </row>
    <row r="3343" spans="12:12">
      <c r="L3343"/>
    </row>
    <row r="3344" spans="12:12">
      <c r="L3344"/>
    </row>
    <row r="3345" spans="12:12">
      <c r="L3345"/>
    </row>
    <row r="3346" spans="12:12">
      <c r="L3346"/>
    </row>
    <row r="3347" spans="12:12">
      <c r="L3347"/>
    </row>
    <row r="3348" spans="12:12">
      <c r="L3348"/>
    </row>
    <row r="3349" spans="12:12">
      <c r="L3349"/>
    </row>
    <row r="3350" spans="12:12">
      <c r="L3350"/>
    </row>
    <row r="3351" spans="12:12">
      <c r="L3351"/>
    </row>
    <row r="3352" spans="12:12">
      <c r="L3352"/>
    </row>
    <row r="3353" spans="12:12">
      <c r="L3353"/>
    </row>
    <row r="3354" spans="12:12">
      <c r="L3354"/>
    </row>
    <row r="3355" spans="12:12">
      <c r="L3355"/>
    </row>
    <row r="3356" spans="12:12">
      <c r="L3356"/>
    </row>
    <row r="3357" spans="12:12">
      <c r="L3357"/>
    </row>
    <row r="3358" spans="12:12">
      <c r="L3358"/>
    </row>
    <row r="3359" spans="12:12">
      <c r="L3359"/>
    </row>
    <row r="3360" spans="12:12">
      <c r="L3360"/>
    </row>
    <row r="3361" spans="12:12">
      <c r="L3361"/>
    </row>
    <row r="3362" spans="12:12">
      <c r="L3362"/>
    </row>
    <row r="3363" spans="12:12">
      <c r="L3363"/>
    </row>
    <row r="3364" spans="12:12">
      <c r="L3364"/>
    </row>
    <row r="3365" spans="12:12">
      <c r="L3365"/>
    </row>
    <row r="3366" spans="12:12">
      <c r="L3366"/>
    </row>
    <row r="3367" spans="12:12">
      <c r="L3367"/>
    </row>
    <row r="3368" spans="12:12">
      <c r="L3368"/>
    </row>
    <row r="3369" spans="12:12">
      <c r="L3369"/>
    </row>
    <row r="3370" spans="12:12">
      <c r="L3370"/>
    </row>
    <row r="3371" spans="12:12">
      <c r="L3371"/>
    </row>
    <row r="3372" spans="12:12">
      <c r="L3372"/>
    </row>
    <row r="3373" spans="12:12">
      <c r="L3373"/>
    </row>
    <row r="3374" spans="12:12">
      <c r="L3374"/>
    </row>
    <row r="3375" spans="12:12">
      <c r="L3375"/>
    </row>
    <row r="3376" spans="12:12">
      <c r="L3376"/>
    </row>
    <row r="3377" spans="12:12">
      <c r="L3377"/>
    </row>
    <row r="3378" spans="12:12">
      <c r="L3378"/>
    </row>
    <row r="3379" spans="12:12">
      <c r="L3379"/>
    </row>
    <row r="3380" spans="12:12">
      <c r="L3380"/>
    </row>
    <row r="3381" spans="12:12">
      <c r="L3381"/>
    </row>
    <row r="3382" spans="12:12">
      <c r="L3382"/>
    </row>
    <row r="3383" spans="12:12">
      <c r="L3383"/>
    </row>
    <row r="3384" spans="12:12">
      <c r="L3384"/>
    </row>
    <row r="3385" spans="12:12">
      <c r="L3385"/>
    </row>
    <row r="3386" spans="12:12">
      <c r="L3386"/>
    </row>
    <row r="3387" spans="12:12">
      <c r="L3387"/>
    </row>
    <row r="3388" spans="12:12">
      <c r="L3388"/>
    </row>
    <row r="3389" spans="12:12">
      <c r="L3389"/>
    </row>
    <row r="3390" spans="12:12">
      <c r="L3390"/>
    </row>
    <row r="3391" spans="12:12">
      <c r="L3391"/>
    </row>
    <row r="3392" spans="12:12">
      <c r="L3392"/>
    </row>
    <row r="3393" spans="12:12">
      <c r="L3393"/>
    </row>
    <row r="3394" spans="12:12">
      <c r="L3394"/>
    </row>
    <row r="3395" spans="12:12">
      <c r="L3395"/>
    </row>
    <row r="3396" spans="12:12">
      <c r="L3396"/>
    </row>
    <row r="3397" spans="12:12">
      <c r="L3397"/>
    </row>
    <row r="3398" spans="12:12">
      <c r="L3398"/>
    </row>
    <row r="3399" spans="12:12">
      <c r="L3399"/>
    </row>
    <row r="3400" spans="12:12">
      <c r="L3400"/>
    </row>
    <row r="3401" spans="12:12">
      <c r="L3401"/>
    </row>
    <row r="3402" spans="12:12">
      <c r="L3402"/>
    </row>
    <row r="3403" spans="12:12">
      <c r="L3403"/>
    </row>
    <row r="3404" spans="12:12">
      <c r="L3404"/>
    </row>
    <row r="3405" spans="12:12">
      <c r="L3405"/>
    </row>
    <row r="3406" spans="12:12">
      <c r="L3406"/>
    </row>
    <row r="3407" spans="12:12">
      <c r="L3407"/>
    </row>
    <row r="3408" spans="12:12">
      <c r="L3408"/>
    </row>
    <row r="3409" spans="12:12">
      <c r="L3409"/>
    </row>
    <row r="3410" spans="12:12">
      <c r="L3410"/>
    </row>
    <row r="3411" spans="12:12">
      <c r="L3411"/>
    </row>
    <row r="3412" spans="12:12">
      <c r="L3412"/>
    </row>
    <row r="3413" spans="12:12">
      <c r="L3413"/>
    </row>
    <row r="3414" spans="12:12">
      <c r="L3414"/>
    </row>
    <row r="3415" spans="12:12">
      <c r="L3415"/>
    </row>
    <row r="3416" spans="12:12">
      <c r="L3416"/>
    </row>
    <row r="3417" spans="12:12">
      <c r="L3417"/>
    </row>
    <row r="3418" spans="12:12">
      <c r="L3418"/>
    </row>
    <row r="3419" spans="12:12">
      <c r="L3419"/>
    </row>
    <row r="3420" spans="12:12">
      <c r="L3420"/>
    </row>
    <row r="3421" spans="12:12">
      <c r="L3421"/>
    </row>
    <row r="3422" spans="12:12">
      <c r="L3422"/>
    </row>
    <row r="3423" spans="12:12">
      <c r="L3423"/>
    </row>
    <row r="3424" spans="12:12">
      <c r="L3424"/>
    </row>
    <row r="3425" spans="12:12">
      <c r="L3425"/>
    </row>
    <row r="3426" spans="12:12">
      <c r="L3426"/>
    </row>
    <row r="3427" spans="12:12">
      <c r="L3427"/>
    </row>
    <row r="3428" spans="12:12">
      <c r="L3428"/>
    </row>
    <row r="3429" spans="12:12">
      <c r="L3429"/>
    </row>
    <row r="3430" spans="12:12">
      <c r="L3430"/>
    </row>
    <row r="3431" spans="12:12">
      <c r="L3431"/>
    </row>
    <row r="3432" spans="12:12">
      <c r="L3432"/>
    </row>
    <row r="3433" spans="12:12">
      <c r="L3433"/>
    </row>
    <row r="3434" spans="12:12">
      <c r="L3434"/>
    </row>
    <row r="3435" spans="12:12">
      <c r="L3435"/>
    </row>
    <row r="3436" spans="12:12">
      <c r="L3436"/>
    </row>
    <row r="3437" spans="12:12">
      <c r="L3437"/>
    </row>
    <row r="3438" spans="12:12">
      <c r="L3438"/>
    </row>
    <row r="3439" spans="12:12">
      <c r="L3439"/>
    </row>
    <row r="3440" spans="12:12">
      <c r="L3440"/>
    </row>
    <row r="3441" spans="12:12">
      <c r="L3441"/>
    </row>
    <row r="3442" spans="12:12">
      <c r="L3442"/>
    </row>
    <row r="3443" spans="12:12">
      <c r="L3443"/>
    </row>
    <row r="3444" spans="12:12">
      <c r="L3444"/>
    </row>
    <row r="3445" spans="12:12">
      <c r="L3445"/>
    </row>
    <row r="3446" spans="12:12">
      <c r="L3446"/>
    </row>
    <row r="3447" spans="12:12">
      <c r="L3447"/>
    </row>
    <row r="3448" spans="12:12">
      <c r="L3448"/>
    </row>
    <row r="3449" spans="12:12">
      <c r="L3449"/>
    </row>
    <row r="3450" spans="12:12">
      <c r="L3450"/>
    </row>
    <row r="3451" spans="12:12">
      <c r="L3451"/>
    </row>
    <row r="3452" spans="12:12">
      <c r="L3452"/>
    </row>
    <row r="3453" spans="12:12">
      <c r="L3453"/>
    </row>
    <row r="3454" spans="12:12">
      <c r="L3454"/>
    </row>
    <row r="3455" spans="12:12">
      <c r="L3455"/>
    </row>
    <row r="3456" spans="12:12">
      <c r="L3456"/>
    </row>
    <row r="3457" spans="12:12">
      <c r="L3457"/>
    </row>
    <row r="3458" spans="12:12">
      <c r="L3458"/>
    </row>
    <row r="3459" spans="12:12">
      <c r="L3459"/>
    </row>
    <row r="3460" spans="12:12">
      <c r="L3460"/>
    </row>
    <row r="3461" spans="12:12">
      <c r="L3461"/>
    </row>
    <row r="3462" spans="12:12">
      <c r="L3462"/>
    </row>
    <row r="3463" spans="12:12">
      <c r="L3463"/>
    </row>
    <row r="3464" spans="12:12">
      <c r="L3464"/>
    </row>
    <row r="3465" spans="12:12">
      <c r="L3465"/>
    </row>
    <row r="3466" spans="12:12">
      <c r="L3466"/>
    </row>
    <row r="3467" spans="12:12">
      <c r="L3467"/>
    </row>
    <row r="3468" spans="12:12">
      <c r="L3468"/>
    </row>
    <row r="3469" spans="12:12">
      <c r="L3469"/>
    </row>
    <row r="3470" spans="12:12">
      <c r="L3470"/>
    </row>
    <row r="3471" spans="12:12">
      <c r="L3471"/>
    </row>
    <row r="3472" spans="12:12">
      <c r="L3472"/>
    </row>
    <row r="3473" spans="12:12">
      <c r="L3473"/>
    </row>
    <row r="3474" spans="12:12">
      <c r="L3474"/>
    </row>
    <row r="3475" spans="12:12">
      <c r="L3475"/>
    </row>
    <row r="3476" spans="12:12">
      <c r="L3476"/>
    </row>
    <row r="3477" spans="12:12">
      <c r="L3477"/>
    </row>
    <row r="3478" spans="12:12">
      <c r="L3478"/>
    </row>
    <row r="3479" spans="12:12">
      <c r="L3479"/>
    </row>
    <row r="3480" spans="12:12">
      <c r="L3480"/>
    </row>
    <row r="3481" spans="12:12">
      <c r="L3481"/>
    </row>
    <row r="3482" spans="12:12">
      <c r="L3482"/>
    </row>
    <row r="3483" spans="12:12">
      <c r="L3483"/>
    </row>
    <row r="3484" spans="12:12">
      <c r="L3484"/>
    </row>
    <row r="3485" spans="12:12">
      <c r="L3485"/>
    </row>
    <row r="3486" spans="12:12">
      <c r="L3486"/>
    </row>
    <row r="3487" spans="12:12">
      <c r="L3487"/>
    </row>
    <row r="3488" spans="12:12">
      <c r="L3488"/>
    </row>
    <row r="3489" spans="12:12">
      <c r="L3489"/>
    </row>
    <row r="3490" spans="12:12">
      <c r="L3490"/>
    </row>
    <row r="3491" spans="12:12">
      <c r="L3491"/>
    </row>
    <row r="3492" spans="12:12">
      <c r="L3492"/>
    </row>
    <row r="3493" spans="12:12">
      <c r="L3493"/>
    </row>
    <row r="3494" spans="12:12">
      <c r="L3494"/>
    </row>
    <row r="3495" spans="12:12">
      <c r="L3495"/>
    </row>
    <row r="3496" spans="12:12">
      <c r="L3496"/>
    </row>
    <row r="3497" spans="12:12">
      <c r="L3497"/>
    </row>
    <row r="3498" spans="12:12">
      <c r="L3498"/>
    </row>
    <row r="3499" spans="12:12">
      <c r="L3499"/>
    </row>
    <row r="3500" spans="12:12">
      <c r="L3500"/>
    </row>
    <row r="3501" spans="12:12">
      <c r="L3501"/>
    </row>
    <row r="3502" spans="12:12">
      <c r="L3502"/>
    </row>
    <row r="3503" spans="12:12">
      <c r="L3503"/>
    </row>
    <row r="3504" spans="12:12">
      <c r="L3504"/>
    </row>
    <row r="3505" spans="12:12">
      <c r="L3505"/>
    </row>
    <row r="3506" spans="12:12">
      <c r="L3506"/>
    </row>
    <row r="3507" spans="12:12">
      <c r="L3507"/>
    </row>
    <row r="3508" spans="12:12">
      <c r="L3508"/>
    </row>
    <row r="3509" spans="12:12">
      <c r="L3509"/>
    </row>
    <row r="3510" spans="12:12">
      <c r="L3510"/>
    </row>
    <row r="3511" spans="12:12">
      <c r="L3511"/>
    </row>
    <row r="3512" spans="12:12">
      <c r="L3512"/>
    </row>
    <row r="3513" spans="12:12">
      <c r="L3513"/>
    </row>
    <row r="3514" spans="12:12">
      <c r="L3514"/>
    </row>
    <row r="3515" spans="12:12">
      <c r="L3515"/>
    </row>
    <row r="3516" spans="12:12">
      <c r="L3516"/>
    </row>
    <row r="3517" spans="12:12">
      <c r="L3517"/>
    </row>
    <row r="3518" spans="12:12">
      <c r="L3518"/>
    </row>
    <row r="3519" spans="12:12">
      <c r="L3519"/>
    </row>
    <row r="3520" spans="12:12">
      <c r="L3520"/>
    </row>
    <row r="3521" spans="12:12">
      <c r="L3521"/>
    </row>
    <row r="3522" spans="12:12">
      <c r="L3522"/>
    </row>
    <row r="3523" spans="12:12">
      <c r="L3523"/>
    </row>
    <row r="3524" spans="12:12">
      <c r="L3524"/>
    </row>
    <row r="3525" spans="12:12">
      <c r="L3525"/>
    </row>
    <row r="3526" spans="12:12">
      <c r="L3526"/>
    </row>
    <row r="3527" spans="12:12">
      <c r="L3527"/>
    </row>
    <row r="3528" spans="12:12">
      <c r="L3528"/>
    </row>
    <row r="3529" spans="12:12">
      <c r="L3529"/>
    </row>
    <row r="3530" spans="12:12">
      <c r="L3530"/>
    </row>
    <row r="3531" spans="12:12">
      <c r="L3531"/>
    </row>
    <row r="3532" spans="12:12">
      <c r="L3532"/>
    </row>
    <row r="3533" spans="12:12">
      <c r="L3533"/>
    </row>
    <row r="3534" spans="12:12">
      <c r="L3534"/>
    </row>
    <row r="3535" spans="12:12">
      <c r="L3535"/>
    </row>
    <row r="3536" spans="12:12">
      <c r="L3536"/>
    </row>
    <row r="3537" spans="12:12">
      <c r="L3537"/>
    </row>
    <row r="3538" spans="12:12">
      <c r="L3538"/>
    </row>
    <row r="3539" spans="12:12">
      <c r="L3539"/>
    </row>
    <row r="3540" spans="12:12">
      <c r="L3540"/>
    </row>
    <row r="3541" spans="12:12">
      <c r="L3541"/>
    </row>
    <row r="3542" spans="12:12">
      <c r="L3542"/>
    </row>
    <row r="3543" spans="12:12">
      <c r="L3543"/>
    </row>
    <row r="3544" spans="12:12">
      <c r="L3544"/>
    </row>
    <row r="3545" spans="12:12">
      <c r="L3545"/>
    </row>
    <row r="3546" spans="12:12">
      <c r="L3546"/>
    </row>
    <row r="3547" spans="12:12">
      <c r="L3547"/>
    </row>
    <row r="3548" spans="12:12">
      <c r="L3548"/>
    </row>
    <row r="3549" spans="12:12">
      <c r="L3549"/>
    </row>
    <row r="3550" spans="12:12">
      <c r="L3550"/>
    </row>
    <row r="3551" spans="12:12">
      <c r="L3551"/>
    </row>
    <row r="3552" spans="12:12">
      <c r="L3552"/>
    </row>
    <row r="3553" spans="12:12">
      <c r="L3553"/>
    </row>
    <row r="3554" spans="12:12">
      <c r="L3554"/>
    </row>
    <row r="3555" spans="12:12">
      <c r="L3555"/>
    </row>
    <row r="3556" spans="12:12">
      <c r="L3556"/>
    </row>
    <row r="3557" spans="12:12">
      <c r="L3557"/>
    </row>
    <row r="3558" spans="12:12">
      <c r="L3558"/>
    </row>
    <row r="3559" spans="12:12">
      <c r="L3559"/>
    </row>
    <row r="3560" spans="12:12">
      <c r="L3560"/>
    </row>
    <row r="3561" spans="12:12">
      <c r="L3561"/>
    </row>
    <row r="3562" spans="12:12">
      <c r="L3562"/>
    </row>
    <row r="3563" spans="12:12">
      <c r="L3563"/>
    </row>
    <row r="3564" spans="12:12">
      <c r="L3564"/>
    </row>
    <row r="3565" spans="12:12">
      <c r="L3565"/>
    </row>
    <row r="3566" spans="12:12">
      <c r="L3566"/>
    </row>
    <row r="3567" spans="12:12">
      <c r="L3567"/>
    </row>
    <row r="3568" spans="12:12">
      <c r="L3568"/>
    </row>
    <row r="3569" spans="12:12">
      <c r="L3569"/>
    </row>
    <row r="3570" spans="12:12">
      <c r="L3570"/>
    </row>
    <row r="3571" spans="12:12">
      <c r="L3571"/>
    </row>
    <row r="3572" spans="12:12">
      <c r="L3572"/>
    </row>
    <row r="3573" spans="12:12">
      <c r="L3573"/>
    </row>
    <row r="3574" spans="12:12">
      <c r="L3574"/>
    </row>
    <row r="3575" spans="12:12">
      <c r="L3575"/>
    </row>
    <row r="3576" spans="12:12">
      <c r="L3576"/>
    </row>
    <row r="3577" spans="12:12">
      <c r="L3577"/>
    </row>
    <row r="3578" spans="12:12">
      <c r="L3578"/>
    </row>
    <row r="3579" spans="12:12">
      <c r="L3579"/>
    </row>
    <row r="3580" spans="12:12">
      <c r="L3580"/>
    </row>
    <row r="3581" spans="12:12">
      <c r="L3581"/>
    </row>
    <row r="3582" spans="12:12">
      <c r="L3582"/>
    </row>
    <row r="3583" spans="12:12">
      <c r="L3583"/>
    </row>
    <row r="3584" spans="12:12">
      <c r="L3584"/>
    </row>
    <row r="3585" spans="12:12">
      <c r="L3585"/>
    </row>
    <row r="3586" spans="12:12">
      <c r="L3586"/>
    </row>
    <row r="3587" spans="12:12">
      <c r="L3587"/>
    </row>
    <row r="3588" spans="12:12">
      <c r="L3588"/>
    </row>
    <row r="3589" spans="12:12">
      <c r="L3589"/>
    </row>
    <row r="3590" spans="12:12">
      <c r="L3590"/>
    </row>
    <row r="3591" spans="12:12">
      <c r="L3591"/>
    </row>
    <row r="3592" spans="12:12">
      <c r="L3592"/>
    </row>
    <row r="3593" spans="12:12">
      <c r="L3593"/>
    </row>
    <row r="3594" spans="12:12">
      <c r="L3594"/>
    </row>
    <row r="3595" spans="12:12">
      <c r="L3595"/>
    </row>
    <row r="3596" spans="12:12">
      <c r="L3596"/>
    </row>
    <row r="3597" spans="12:12">
      <c r="L3597"/>
    </row>
    <row r="3598" spans="12:12">
      <c r="L3598"/>
    </row>
    <row r="3599" spans="12:12">
      <c r="L3599"/>
    </row>
    <row r="3600" spans="12:12">
      <c r="L3600"/>
    </row>
    <row r="3601" spans="12:12">
      <c r="L3601"/>
    </row>
    <row r="3602" spans="12:12">
      <c r="L3602"/>
    </row>
    <row r="3603" spans="12:12">
      <c r="L3603"/>
    </row>
    <row r="3604" spans="12:12">
      <c r="L3604"/>
    </row>
    <row r="3605" spans="12:12">
      <c r="L3605"/>
    </row>
    <row r="3606" spans="12:12">
      <c r="L3606"/>
    </row>
    <row r="3607" spans="12:12">
      <c r="L3607"/>
    </row>
    <row r="3608" spans="12:12">
      <c r="L3608"/>
    </row>
    <row r="3609" spans="12:12">
      <c r="L3609"/>
    </row>
    <row r="3610" spans="12:12">
      <c r="L3610"/>
    </row>
    <row r="3611" spans="12:12">
      <c r="L3611"/>
    </row>
    <row r="3612" spans="12:12">
      <c r="L3612"/>
    </row>
    <row r="3613" spans="12:12">
      <c r="L3613"/>
    </row>
    <row r="3614" spans="12:12">
      <c r="L3614"/>
    </row>
    <row r="3615" spans="12:12">
      <c r="L3615"/>
    </row>
    <row r="3616" spans="12:12">
      <c r="L3616"/>
    </row>
    <row r="3617" spans="12:12">
      <c r="L3617"/>
    </row>
    <row r="3618" spans="12:12">
      <c r="L3618"/>
    </row>
    <row r="3619" spans="12:12">
      <c r="L3619"/>
    </row>
    <row r="3620" spans="12:12">
      <c r="L3620"/>
    </row>
    <row r="3621" spans="12:12">
      <c r="L3621"/>
    </row>
    <row r="3622" spans="12:12">
      <c r="L3622"/>
    </row>
    <row r="3623" spans="12:12">
      <c r="L3623"/>
    </row>
    <row r="3624" spans="12:12">
      <c r="L3624"/>
    </row>
    <row r="3625" spans="12:12">
      <c r="L3625"/>
    </row>
    <row r="3626" spans="12:12">
      <c r="L3626"/>
    </row>
    <row r="3627" spans="12:12">
      <c r="L3627"/>
    </row>
    <row r="3628" spans="12:12">
      <c r="L3628"/>
    </row>
    <row r="3629" spans="12:12">
      <c r="L3629"/>
    </row>
    <row r="3630" spans="12:12">
      <c r="L3630"/>
    </row>
    <row r="3631" spans="12:12">
      <c r="L3631"/>
    </row>
    <row r="3632" spans="12:12">
      <c r="L3632"/>
    </row>
    <row r="3633" spans="12:12">
      <c r="L3633"/>
    </row>
    <row r="3634" spans="12:12">
      <c r="L3634"/>
    </row>
    <row r="3635" spans="12:12">
      <c r="L3635"/>
    </row>
    <row r="3636" spans="12:12">
      <c r="L3636"/>
    </row>
    <row r="3637" spans="12:12">
      <c r="L3637"/>
    </row>
    <row r="3638" spans="12:12">
      <c r="L3638"/>
    </row>
    <row r="3639" spans="12:12">
      <c r="L3639"/>
    </row>
    <row r="3640" spans="12:12">
      <c r="L3640"/>
    </row>
    <row r="3641" spans="12:12">
      <c r="L3641"/>
    </row>
    <row r="3642" spans="12:12">
      <c r="L3642"/>
    </row>
    <row r="3643" spans="12:12">
      <c r="L3643"/>
    </row>
    <row r="3644" spans="12:12">
      <c r="L3644"/>
    </row>
    <row r="3645" spans="12:12">
      <c r="L3645"/>
    </row>
    <row r="3646" spans="12:12">
      <c r="L3646"/>
    </row>
    <row r="3647" spans="12:12">
      <c r="L3647"/>
    </row>
    <row r="3648" spans="12:12">
      <c r="L3648"/>
    </row>
    <row r="3649" spans="12:12">
      <c r="L3649"/>
    </row>
    <row r="3650" spans="12:12">
      <c r="L3650"/>
    </row>
    <row r="3651" spans="12:12">
      <c r="L3651"/>
    </row>
    <row r="3652" spans="12:12">
      <c r="L3652"/>
    </row>
    <row r="3653" spans="12:12">
      <c r="L3653"/>
    </row>
    <row r="3654" spans="12:12">
      <c r="L3654"/>
    </row>
    <row r="3655" spans="12:12">
      <c r="L3655"/>
    </row>
    <row r="3656" spans="12:12">
      <c r="L3656"/>
    </row>
    <row r="3657" spans="12:12">
      <c r="L3657"/>
    </row>
    <row r="3658" spans="12:12">
      <c r="L3658"/>
    </row>
    <row r="3659" spans="12:12">
      <c r="L3659"/>
    </row>
    <row r="3660" spans="12:12">
      <c r="L3660"/>
    </row>
    <row r="3661" spans="12:12">
      <c r="L3661"/>
    </row>
    <row r="3662" spans="12:12">
      <c r="L3662"/>
    </row>
    <row r="3663" spans="12:12">
      <c r="L3663"/>
    </row>
    <row r="3664" spans="12:12">
      <c r="L3664"/>
    </row>
    <row r="3665" spans="12:12">
      <c r="L3665"/>
    </row>
    <row r="3666" spans="12:12">
      <c r="L3666"/>
    </row>
    <row r="3667" spans="12:12">
      <c r="L3667"/>
    </row>
    <row r="3668" spans="12:12">
      <c r="L3668"/>
    </row>
    <row r="3669" spans="12:12">
      <c r="L3669"/>
    </row>
    <row r="3670" spans="12:12">
      <c r="L3670"/>
    </row>
    <row r="3671" spans="12:12">
      <c r="L3671"/>
    </row>
    <row r="3672" spans="12:12">
      <c r="L3672"/>
    </row>
    <row r="3673" spans="12:12">
      <c r="L3673"/>
    </row>
    <row r="3674" spans="12:12">
      <c r="L3674"/>
    </row>
    <row r="3675" spans="12:12">
      <c r="L3675"/>
    </row>
    <row r="3676" spans="12:12">
      <c r="L3676"/>
    </row>
    <row r="3677" spans="12:12">
      <c r="L3677"/>
    </row>
    <row r="3678" spans="12:12">
      <c r="L3678"/>
    </row>
    <row r="3679" spans="12:12">
      <c r="L3679"/>
    </row>
    <row r="3680" spans="12:12">
      <c r="L3680"/>
    </row>
    <row r="3681" spans="12:12">
      <c r="L3681"/>
    </row>
    <row r="3682" spans="12:12">
      <c r="L3682"/>
    </row>
    <row r="3683" spans="12:12">
      <c r="L3683"/>
    </row>
    <row r="3684" spans="12:12">
      <c r="L3684"/>
    </row>
    <row r="3685" spans="12:12">
      <c r="L3685"/>
    </row>
    <row r="3686" spans="12:12">
      <c r="L3686"/>
    </row>
    <row r="3687" spans="12:12">
      <c r="L3687"/>
    </row>
    <row r="3688" spans="12:12">
      <c r="L3688"/>
    </row>
    <row r="3689" spans="12:12">
      <c r="L3689"/>
    </row>
    <row r="3690" spans="12:12">
      <c r="L3690"/>
    </row>
    <row r="3691" spans="12:12">
      <c r="L3691"/>
    </row>
    <row r="3692" spans="12:12">
      <c r="L3692"/>
    </row>
    <row r="3693" spans="12:12">
      <c r="L3693"/>
    </row>
    <row r="3694" spans="12:12">
      <c r="L3694"/>
    </row>
    <row r="3695" spans="12:12">
      <c r="L3695"/>
    </row>
    <row r="3696" spans="12:12">
      <c r="L3696"/>
    </row>
    <row r="3697" spans="12:12">
      <c r="L3697"/>
    </row>
    <row r="3698" spans="12:12">
      <c r="L3698"/>
    </row>
    <row r="3699" spans="12:12">
      <c r="L3699"/>
    </row>
    <row r="3700" spans="12:12">
      <c r="L3700"/>
    </row>
    <row r="3701" spans="12:12">
      <c r="L3701"/>
    </row>
    <row r="3702" spans="12:12">
      <c r="L3702"/>
    </row>
    <row r="3703" spans="12:12">
      <c r="L3703"/>
    </row>
    <row r="3704" spans="12:12">
      <c r="L3704"/>
    </row>
    <row r="3705" spans="12:12">
      <c r="L3705"/>
    </row>
    <row r="3706" spans="12:12">
      <c r="L3706"/>
    </row>
    <row r="3707" spans="12:12">
      <c r="L3707"/>
    </row>
    <row r="3708" spans="12:12">
      <c r="L3708"/>
    </row>
    <row r="3709" spans="12:12">
      <c r="L3709"/>
    </row>
    <row r="3710" spans="12:12">
      <c r="L3710"/>
    </row>
    <row r="3711" spans="12:12">
      <c r="L3711"/>
    </row>
    <row r="3712" spans="12:12">
      <c r="L3712"/>
    </row>
    <row r="3713" spans="12:12">
      <c r="L3713"/>
    </row>
    <row r="3714" spans="12:12">
      <c r="L3714"/>
    </row>
    <row r="3715" spans="12:12">
      <c r="L3715"/>
    </row>
    <row r="3716" spans="12:12">
      <c r="L3716"/>
    </row>
    <row r="3717" spans="12:12">
      <c r="L3717"/>
    </row>
    <row r="3718" spans="12:12">
      <c r="L3718"/>
    </row>
    <row r="3719" spans="12:12">
      <c r="L3719"/>
    </row>
    <row r="3720" spans="12:12">
      <c r="L3720"/>
    </row>
    <row r="3721" spans="12:12">
      <c r="L3721"/>
    </row>
    <row r="3722" spans="12:12">
      <c r="L3722"/>
    </row>
    <row r="3723" spans="12:12">
      <c r="L3723"/>
    </row>
    <row r="3724" spans="12:12">
      <c r="L3724"/>
    </row>
    <row r="3725" spans="12:12">
      <c r="L3725"/>
    </row>
    <row r="3726" spans="12:12">
      <c r="L3726"/>
    </row>
    <row r="3727" spans="12:12">
      <c r="L3727"/>
    </row>
    <row r="3728" spans="12:12">
      <c r="L3728"/>
    </row>
    <row r="3729" spans="12:12">
      <c r="L3729"/>
    </row>
    <row r="3730" spans="12:12">
      <c r="L3730"/>
    </row>
    <row r="3731" spans="12:12">
      <c r="L3731"/>
    </row>
    <row r="3732" spans="12:12">
      <c r="L3732"/>
    </row>
    <row r="3733" spans="12:12">
      <c r="L3733"/>
    </row>
    <row r="3734" spans="12:12">
      <c r="L3734"/>
    </row>
    <row r="3735" spans="12:12">
      <c r="L3735"/>
    </row>
    <row r="3736" spans="12:12">
      <c r="L3736"/>
    </row>
    <row r="3737" spans="12:12">
      <c r="L3737"/>
    </row>
    <row r="3738" spans="12:12">
      <c r="L3738"/>
    </row>
    <row r="3739" spans="12:12">
      <c r="L3739"/>
    </row>
    <row r="3740" spans="12:12">
      <c r="L3740"/>
    </row>
    <row r="3741" spans="12:12">
      <c r="L3741"/>
    </row>
    <row r="3742" spans="12:12">
      <c r="L3742"/>
    </row>
    <row r="3743" spans="12:12">
      <c r="L3743"/>
    </row>
    <row r="3744" spans="12:12">
      <c r="L3744"/>
    </row>
    <row r="3745" spans="12:12">
      <c r="L3745"/>
    </row>
    <row r="3746" spans="12:12">
      <c r="L3746"/>
    </row>
    <row r="3747" spans="12:12">
      <c r="L3747"/>
    </row>
    <row r="3748" spans="12:12">
      <c r="L3748"/>
    </row>
    <row r="3749" spans="12:12">
      <c r="L3749"/>
    </row>
    <row r="3750" spans="12:12">
      <c r="L3750"/>
    </row>
    <row r="3751" spans="12:12">
      <c r="L3751"/>
    </row>
    <row r="3752" spans="12:12">
      <c r="L3752"/>
    </row>
    <row r="3753" spans="12:12">
      <c r="L3753"/>
    </row>
    <row r="3754" spans="12:12">
      <c r="L3754"/>
    </row>
    <row r="3755" spans="12:12">
      <c r="L3755"/>
    </row>
    <row r="3756" spans="12:12">
      <c r="L3756"/>
    </row>
    <row r="3757" spans="12:12">
      <c r="L3757"/>
    </row>
    <row r="3758" spans="12:12">
      <c r="L3758"/>
    </row>
    <row r="3759" spans="12:12">
      <c r="L3759"/>
    </row>
    <row r="3760" spans="12:12">
      <c r="L3760"/>
    </row>
    <row r="3761" spans="12:12">
      <c r="L3761"/>
    </row>
    <row r="3762" spans="12:12">
      <c r="L3762"/>
    </row>
    <row r="3763" spans="12:12">
      <c r="L3763"/>
    </row>
    <row r="3764" spans="12:12">
      <c r="L3764"/>
    </row>
    <row r="3765" spans="12:12">
      <c r="L3765"/>
    </row>
    <row r="3766" spans="12:12">
      <c r="L3766"/>
    </row>
    <row r="3767" spans="12:12">
      <c r="L3767"/>
    </row>
    <row r="3768" spans="12:12">
      <c r="L3768"/>
    </row>
    <row r="3769" spans="12:12">
      <c r="L3769"/>
    </row>
    <row r="3770" spans="12:12">
      <c r="L3770"/>
    </row>
    <row r="3771" spans="12:12">
      <c r="L3771"/>
    </row>
    <row r="3772" spans="12:12">
      <c r="L3772"/>
    </row>
    <row r="3773" spans="12:12">
      <c r="L3773"/>
    </row>
    <row r="3774" spans="12:12">
      <c r="L3774"/>
    </row>
    <row r="3775" spans="12:12">
      <c r="L3775"/>
    </row>
    <row r="3776" spans="12:12">
      <c r="L3776"/>
    </row>
    <row r="3777" spans="12:12">
      <c r="L3777"/>
    </row>
    <row r="3778" spans="12:12">
      <c r="L3778"/>
    </row>
    <row r="3779" spans="12:12">
      <c r="L3779"/>
    </row>
    <row r="3780" spans="12:12">
      <c r="L3780"/>
    </row>
    <row r="3781" spans="12:12">
      <c r="L3781"/>
    </row>
    <row r="3782" spans="12:12">
      <c r="L3782"/>
    </row>
    <row r="3783" spans="12:12">
      <c r="L3783"/>
    </row>
    <row r="3784" spans="12:12">
      <c r="L3784"/>
    </row>
    <row r="3785" spans="12:12">
      <c r="L3785"/>
    </row>
    <row r="3786" spans="12:12">
      <c r="L3786"/>
    </row>
    <row r="3787" spans="12:12">
      <c r="L3787"/>
    </row>
    <row r="3788" spans="12:12">
      <c r="L3788"/>
    </row>
    <row r="3789" spans="12:12">
      <c r="L3789"/>
    </row>
    <row r="3790" spans="12:12">
      <c r="L3790"/>
    </row>
    <row r="3791" spans="12:12">
      <c r="L3791"/>
    </row>
    <row r="3792" spans="12:12">
      <c r="L3792"/>
    </row>
    <row r="3793" spans="12:12">
      <c r="L3793"/>
    </row>
    <row r="3794" spans="12:12">
      <c r="L3794"/>
    </row>
    <row r="3795" spans="12:12">
      <c r="L3795"/>
    </row>
    <row r="3796" spans="12:12">
      <c r="L3796"/>
    </row>
    <row r="3797" spans="12:12">
      <c r="L3797"/>
    </row>
    <row r="3798" spans="12:12">
      <c r="L3798"/>
    </row>
    <row r="3799" spans="12:12">
      <c r="L3799"/>
    </row>
    <row r="3800" spans="12:12">
      <c r="L3800"/>
    </row>
    <row r="3801" spans="12:12">
      <c r="L3801"/>
    </row>
    <row r="3802" spans="12:12">
      <c r="L3802"/>
    </row>
    <row r="3803" spans="12:12">
      <c r="L3803"/>
    </row>
    <row r="3804" spans="12:12">
      <c r="L3804"/>
    </row>
    <row r="3805" spans="12:12">
      <c r="L3805"/>
    </row>
    <row r="3806" spans="12:12">
      <c r="L3806"/>
    </row>
    <row r="3807" spans="12:12">
      <c r="L3807"/>
    </row>
    <row r="3808" spans="12:12">
      <c r="L3808"/>
    </row>
    <row r="3809" spans="12:12">
      <c r="L3809"/>
    </row>
    <row r="3810" spans="12:12">
      <c r="L3810"/>
    </row>
    <row r="3811" spans="12:12">
      <c r="L3811"/>
    </row>
    <row r="3812" spans="12:12">
      <c r="L3812"/>
    </row>
    <row r="3813" spans="12:12">
      <c r="L3813"/>
    </row>
    <row r="3814" spans="12:12">
      <c r="L3814"/>
    </row>
    <row r="3815" spans="12:12">
      <c r="L3815"/>
    </row>
    <row r="3816" spans="12:12">
      <c r="L3816"/>
    </row>
    <row r="3817" spans="12:12">
      <c r="L3817"/>
    </row>
    <row r="3818" spans="12:12">
      <c r="L3818"/>
    </row>
    <row r="3819" spans="12:12">
      <c r="L3819"/>
    </row>
    <row r="3820" spans="12:12">
      <c r="L3820"/>
    </row>
    <row r="3821" spans="12:12">
      <c r="L3821"/>
    </row>
    <row r="3822" spans="12:12">
      <c r="L3822"/>
    </row>
    <row r="3823" spans="12:12">
      <c r="L3823"/>
    </row>
    <row r="3824" spans="12:12">
      <c r="L3824"/>
    </row>
    <row r="3825" spans="12:12">
      <c r="L3825"/>
    </row>
    <row r="3826" spans="12:12">
      <c r="L3826"/>
    </row>
    <row r="3827" spans="12:12">
      <c r="L3827"/>
    </row>
    <row r="3828" spans="12:12">
      <c r="L3828"/>
    </row>
    <row r="3829" spans="12:12">
      <c r="L3829"/>
    </row>
    <row r="3830" spans="12:12">
      <c r="L3830"/>
    </row>
    <row r="3831" spans="12:12">
      <c r="L3831"/>
    </row>
    <row r="3832" spans="12:12">
      <c r="L3832"/>
    </row>
    <row r="3833" spans="12:12">
      <c r="L3833"/>
    </row>
    <row r="3834" spans="12:12">
      <c r="L3834"/>
    </row>
    <row r="3835" spans="12:12">
      <c r="L3835"/>
    </row>
    <row r="3836" spans="12:12">
      <c r="L3836"/>
    </row>
    <row r="3837" spans="12:12">
      <c r="L3837"/>
    </row>
    <row r="3838" spans="12:12">
      <c r="L3838"/>
    </row>
    <row r="3839" spans="12:12">
      <c r="L3839"/>
    </row>
    <row r="3840" spans="12:12">
      <c r="L3840"/>
    </row>
    <row r="3841" spans="12:12">
      <c r="L3841"/>
    </row>
    <row r="3842" spans="12:12">
      <c r="L3842"/>
    </row>
    <row r="3843" spans="12:12">
      <c r="L3843"/>
    </row>
    <row r="3844" spans="12:12">
      <c r="L3844"/>
    </row>
    <row r="3845" spans="12:12">
      <c r="L3845"/>
    </row>
    <row r="3846" spans="12:12">
      <c r="L3846"/>
    </row>
    <row r="3847" spans="12:12">
      <c r="L3847"/>
    </row>
    <row r="3848" spans="12:12">
      <c r="L3848"/>
    </row>
    <row r="3849" spans="12:12">
      <c r="L3849"/>
    </row>
    <row r="3850" spans="12:12">
      <c r="L3850"/>
    </row>
    <row r="3851" spans="12:12">
      <c r="L3851"/>
    </row>
    <row r="3852" spans="12:12">
      <c r="L3852"/>
    </row>
    <row r="3853" spans="12:12">
      <c r="L3853"/>
    </row>
    <row r="3854" spans="12:12">
      <c r="L3854"/>
    </row>
    <row r="3855" spans="12:12">
      <c r="L3855"/>
    </row>
    <row r="3856" spans="12:12">
      <c r="L3856"/>
    </row>
    <row r="3857" spans="12:12">
      <c r="L3857"/>
    </row>
    <row r="3858" spans="12:12">
      <c r="L3858"/>
    </row>
    <row r="3859" spans="12:12">
      <c r="L3859"/>
    </row>
    <row r="3860" spans="12:12">
      <c r="L3860"/>
    </row>
    <row r="3861" spans="12:12">
      <c r="L3861"/>
    </row>
    <row r="3862" spans="12:12">
      <c r="L3862"/>
    </row>
    <row r="3863" spans="12:12">
      <c r="L3863"/>
    </row>
    <row r="3864" spans="12:12">
      <c r="L3864"/>
    </row>
    <row r="3865" spans="12:12">
      <c r="L3865"/>
    </row>
    <row r="3866" spans="12:12">
      <c r="L3866"/>
    </row>
    <row r="3867" spans="12:12">
      <c r="L3867"/>
    </row>
    <row r="3868" spans="12:12">
      <c r="L3868"/>
    </row>
    <row r="3869" spans="12:12">
      <c r="L3869"/>
    </row>
    <row r="3870" spans="12:12">
      <c r="L3870"/>
    </row>
    <row r="3871" spans="12:12">
      <c r="L3871"/>
    </row>
    <row r="3872" spans="12:12">
      <c r="L3872"/>
    </row>
    <row r="3873" spans="12:12">
      <c r="L3873"/>
    </row>
    <row r="3874" spans="12:12">
      <c r="L3874"/>
    </row>
    <row r="3875" spans="12:12">
      <c r="L3875"/>
    </row>
    <row r="3876" spans="12:12">
      <c r="L3876"/>
    </row>
    <row r="3877" spans="12:12">
      <c r="L3877"/>
    </row>
    <row r="3878" spans="12:12">
      <c r="L3878"/>
    </row>
    <row r="3879" spans="12:12">
      <c r="L3879"/>
    </row>
    <row r="3880" spans="12:12">
      <c r="L3880"/>
    </row>
    <row r="3881" spans="12:12">
      <c r="L3881"/>
    </row>
    <row r="3882" spans="12:12">
      <c r="L3882"/>
    </row>
    <row r="3883" spans="12:12">
      <c r="L3883"/>
    </row>
    <row r="3884" spans="12:12">
      <c r="L3884"/>
    </row>
    <row r="3885" spans="12:12">
      <c r="L3885"/>
    </row>
    <row r="3886" spans="12:12">
      <c r="L3886"/>
    </row>
    <row r="3887" spans="12:12">
      <c r="L3887"/>
    </row>
    <row r="3888" spans="12:12">
      <c r="L3888"/>
    </row>
    <row r="3889" spans="12:12">
      <c r="L3889"/>
    </row>
    <row r="3890" spans="12:12">
      <c r="L3890"/>
    </row>
    <row r="3891" spans="12:12">
      <c r="L3891"/>
    </row>
    <row r="3892" spans="12:12">
      <c r="L3892"/>
    </row>
    <row r="3893" spans="12:12">
      <c r="L3893"/>
    </row>
    <row r="3894" spans="12:12">
      <c r="L3894"/>
    </row>
    <row r="3895" spans="12:12">
      <c r="L3895"/>
    </row>
    <row r="3896" spans="12:12">
      <c r="L3896"/>
    </row>
    <row r="3897" spans="12:12">
      <c r="L3897"/>
    </row>
    <row r="3898" spans="12:12">
      <c r="L3898"/>
    </row>
    <row r="3899" spans="12:12">
      <c r="L3899"/>
    </row>
    <row r="3900" spans="12:12">
      <c r="L3900"/>
    </row>
    <row r="3901" spans="12:12">
      <c r="L3901"/>
    </row>
    <row r="3902" spans="12:12">
      <c r="L3902"/>
    </row>
    <row r="3903" spans="12:12">
      <c r="L3903"/>
    </row>
    <row r="3904" spans="12:12">
      <c r="L3904"/>
    </row>
    <row r="3905" spans="12:12">
      <c r="L3905"/>
    </row>
    <row r="3906" spans="12:12">
      <c r="L3906"/>
    </row>
    <row r="3907" spans="12:12">
      <c r="L3907"/>
    </row>
    <row r="3908" spans="12:12">
      <c r="L3908"/>
    </row>
    <row r="3909" spans="12:12">
      <c r="L3909"/>
    </row>
    <row r="3910" spans="12:12">
      <c r="L3910"/>
    </row>
    <row r="3911" spans="12:12">
      <c r="L3911"/>
    </row>
    <row r="3912" spans="12:12">
      <c r="L3912"/>
    </row>
    <row r="3913" spans="12:12">
      <c r="L3913"/>
    </row>
    <row r="3914" spans="12:12">
      <c r="L3914"/>
    </row>
    <row r="3915" spans="12:12">
      <c r="L3915"/>
    </row>
    <row r="3916" spans="12:12">
      <c r="L3916"/>
    </row>
    <row r="3917" spans="12:12">
      <c r="L3917"/>
    </row>
    <row r="3918" spans="12:12">
      <c r="L3918"/>
    </row>
    <row r="3919" spans="12:12">
      <c r="L3919"/>
    </row>
    <row r="3920" spans="12:12">
      <c r="L3920"/>
    </row>
    <row r="3921" spans="12:12">
      <c r="L3921"/>
    </row>
    <row r="3922" spans="12:12">
      <c r="L3922"/>
    </row>
    <row r="3923" spans="12:12">
      <c r="L3923"/>
    </row>
    <row r="3924" spans="12:12">
      <c r="L3924"/>
    </row>
    <row r="3925" spans="12:12">
      <c r="L3925"/>
    </row>
    <row r="3926" spans="12:12">
      <c r="L3926"/>
    </row>
    <row r="3927" spans="12:12">
      <c r="L3927"/>
    </row>
    <row r="3928" spans="12:12">
      <c r="L3928"/>
    </row>
    <row r="3929" spans="12:12">
      <c r="L3929"/>
    </row>
    <row r="3930" spans="12:12">
      <c r="L3930"/>
    </row>
    <row r="3931" spans="12:12">
      <c r="L3931"/>
    </row>
    <row r="3932" spans="12:12">
      <c r="L3932"/>
    </row>
    <row r="3933" spans="12:12">
      <c r="L3933"/>
    </row>
    <row r="3934" spans="12:12">
      <c r="L3934"/>
    </row>
    <row r="3935" spans="12:12">
      <c r="L3935"/>
    </row>
    <row r="3936" spans="12:12">
      <c r="L3936"/>
    </row>
    <row r="3937" spans="12:12">
      <c r="L3937"/>
    </row>
    <row r="3938" spans="12:12">
      <c r="L3938"/>
    </row>
    <row r="3939" spans="12:12">
      <c r="L3939"/>
    </row>
    <row r="3940" spans="12:12">
      <c r="L3940"/>
    </row>
    <row r="3941" spans="12:12">
      <c r="L3941"/>
    </row>
    <row r="3942" spans="12:12">
      <c r="L3942"/>
    </row>
    <row r="3943" spans="12:12">
      <c r="L3943"/>
    </row>
    <row r="3944" spans="12:12">
      <c r="L3944"/>
    </row>
    <row r="3945" spans="12:12">
      <c r="L3945"/>
    </row>
    <row r="3946" spans="12:12">
      <c r="L3946"/>
    </row>
    <row r="3947" spans="12:12">
      <c r="L3947"/>
    </row>
    <row r="3948" spans="12:12">
      <c r="L3948"/>
    </row>
    <row r="3949" spans="12:12">
      <c r="L3949"/>
    </row>
    <row r="3950" spans="12:12">
      <c r="L3950"/>
    </row>
    <row r="3951" spans="12:12">
      <c r="L3951"/>
    </row>
    <row r="3952" spans="12:12">
      <c r="L3952"/>
    </row>
    <row r="3953" spans="12:12">
      <c r="L3953"/>
    </row>
    <row r="3954" spans="12:12">
      <c r="L3954"/>
    </row>
    <row r="3955" spans="12:12">
      <c r="L3955"/>
    </row>
    <row r="3956" spans="12:12">
      <c r="L3956"/>
    </row>
    <row r="3957" spans="12:12">
      <c r="L3957"/>
    </row>
    <row r="3958" spans="12:12">
      <c r="L3958"/>
    </row>
    <row r="3959" spans="12:12">
      <c r="L3959"/>
    </row>
    <row r="3960" spans="12:12">
      <c r="L3960"/>
    </row>
    <row r="3961" spans="12:12">
      <c r="L3961"/>
    </row>
    <row r="3962" spans="12:12">
      <c r="L3962"/>
    </row>
    <row r="3963" spans="12:12">
      <c r="L3963"/>
    </row>
    <row r="3964" spans="12:12">
      <c r="L3964"/>
    </row>
    <row r="3965" spans="12:12">
      <c r="L3965"/>
    </row>
    <row r="3966" spans="12:12">
      <c r="L3966"/>
    </row>
    <row r="3967" spans="12:12">
      <c r="L3967"/>
    </row>
    <row r="3968" spans="12:12">
      <c r="L3968"/>
    </row>
    <row r="3969" spans="12:12">
      <c r="L3969"/>
    </row>
    <row r="3970" spans="12:12">
      <c r="L3970"/>
    </row>
    <row r="3971" spans="12:12">
      <c r="L3971"/>
    </row>
    <row r="3972" spans="12:12">
      <c r="L3972"/>
    </row>
    <row r="3973" spans="12:12">
      <c r="L3973"/>
    </row>
    <row r="3974" spans="12:12">
      <c r="L3974"/>
    </row>
    <row r="3975" spans="12:12">
      <c r="L3975"/>
    </row>
    <row r="3976" spans="12:12">
      <c r="L3976"/>
    </row>
    <row r="3977" spans="12:12">
      <c r="L3977"/>
    </row>
    <row r="3978" spans="12:12">
      <c r="L3978"/>
    </row>
    <row r="3979" spans="12:12">
      <c r="L3979"/>
    </row>
    <row r="3980" spans="12:12">
      <c r="L3980"/>
    </row>
    <row r="3981" spans="12:12">
      <c r="L3981"/>
    </row>
    <row r="3982" spans="12:12">
      <c r="L3982"/>
    </row>
    <row r="3983" spans="12:12">
      <c r="L3983"/>
    </row>
    <row r="3984" spans="12:12">
      <c r="L3984"/>
    </row>
    <row r="3985" spans="12:12">
      <c r="L3985"/>
    </row>
    <row r="3986" spans="12:12">
      <c r="L3986"/>
    </row>
    <row r="3987" spans="12:12">
      <c r="L3987"/>
    </row>
    <row r="3988" spans="12:12">
      <c r="L3988"/>
    </row>
    <row r="3989" spans="12:12">
      <c r="L3989"/>
    </row>
    <row r="3990" spans="12:12">
      <c r="L3990"/>
    </row>
    <row r="3991" spans="12:12">
      <c r="L3991"/>
    </row>
    <row r="3992" spans="12:12">
      <c r="L3992"/>
    </row>
    <row r="3993" spans="12:12">
      <c r="L3993"/>
    </row>
    <row r="3994" spans="12:12">
      <c r="L3994"/>
    </row>
    <row r="3995" spans="12:12">
      <c r="L3995"/>
    </row>
    <row r="3996" spans="12:12">
      <c r="L3996"/>
    </row>
    <row r="3997" spans="12:12">
      <c r="L3997"/>
    </row>
    <row r="3998" spans="12:12">
      <c r="L3998"/>
    </row>
    <row r="3999" spans="12:12">
      <c r="L3999"/>
    </row>
    <row r="4000" spans="12:12">
      <c r="L4000"/>
    </row>
    <row r="4001" spans="12:12">
      <c r="L4001"/>
    </row>
    <row r="4002" spans="12:12">
      <c r="L4002"/>
    </row>
    <row r="4003" spans="12:12">
      <c r="L4003"/>
    </row>
    <row r="4004" spans="12:12">
      <c r="L4004"/>
    </row>
    <row r="4005" spans="12:12">
      <c r="L4005"/>
    </row>
    <row r="4006" spans="12:12">
      <c r="L4006"/>
    </row>
    <row r="4007" spans="12:12">
      <c r="L4007"/>
    </row>
    <row r="4008" spans="12:12">
      <c r="L4008"/>
    </row>
    <row r="4009" spans="12:12">
      <c r="L4009"/>
    </row>
    <row r="4010" spans="12:12">
      <c r="L4010"/>
    </row>
    <row r="4011" spans="12:12">
      <c r="L4011"/>
    </row>
    <row r="4012" spans="12:12">
      <c r="L4012"/>
    </row>
    <row r="4013" spans="12:12">
      <c r="L4013"/>
    </row>
    <row r="4014" spans="12:12">
      <c r="L4014"/>
    </row>
    <row r="4015" spans="12:12">
      <c r="L4015"/>
    </row>
    <row r="4016" spans="12:12">
      <c r="L4016"/>
    </row>
    <row r="4017" spans="12:12">
      <c r="L4017"/>
    </row>
    <row r="4018" spans="12:12">
      <c r="L4018"/>
    </row>
    <row r="4019" spans="12:12">
      <c r="L4019"/>
    </row>
    <row r="4020" spans="12:12">
      <c r="L4020"/>
    </row>
    <row r="4021" spans="12:12">
      <c r="L4021"/>
    </row>
    <row r="4022" spans="12:12">
      <c r="L4022"/>
    </row>
    <row r="4023" spans="12:12">
      <c r="L4023"/>
    </row>
    <row r="4024" spans="12:12">
      <c r="L4024"/>
    </row>
    <row r="4025" spans="12:12">
      <c r="L4025"/>
    </row>
    <row r="4026" spans="12:12">
      <c r="L4026"/>
    </row>
    <row r="4027" spans="12:12">
      <c r="L4027"/>
    </row>
    <row r="4028" spans="12:12">
      <c r="L4028"/>
    </row>
    <row r="4029" spans="12:12">
      <c r="L4029"/>
    </row>
    <row r="4030" spans="12:12">
      <c r="L4030"/>
    </row>
    <row r="4031" spans="12:12">
      <c r="L4031"/>
    </row>
    <row r="4032" spans="12:12">
      <c r="L4032"/>
    </row>
    <row r="4033" spans="12:12">
      <c r="L4033"/>
    </row>
    <row r="4034" spans="12:12">
      <c r="L4034"/>
    </row>
    <row r="4035" spans="12:12">
      <c r="L4035"/>
    </row>
    <row r="4036" spans="12:12">
      <c r="L4036"/>
    </row>
    <row r="4037" spans="12:12">
      <c r="L4037"/>
    </row>
    <row r="4038" spans="12:12">
      <c r="L4038"/>
    </row>
    <row r="4039" spans="12:12">
      <c r="L4039"/>
    </row>
    <row r="4040" spans="12:12">
      <c r="L4040"/>
    </row>
    <row r="4041" spans="12:12">
      <c r="L4041"/>
    </row>
    <row r="4042" spans="12:12">
      <c r="L4042"/>
    </row>
    <row r="4043" spans="12:12">
      <c r="L4043"/>
    </row>
    <row r="4044" spans="12:12">
      <c r="L4044"/>
    </row>
    <row r="4045" spans="12:12">
      <c r="L4045"/>
    </row>
    <row r="4046" spans="12:12">
      <c r="L4046"/>
    </row>
    <row r="4047" spans="12:12">
      <c r="L4047"/>
    </row>
    <row r="4048" spans="12:12">
      <c r="L4048"/>
    </row>
    <row r="4049" spans="12:12">
      <c r="L4049"/>
    </row>
    <row r="4050" spans="12:12">
      <c r="L4050"/>
    </row>
    <row r="4051" spans="12:12">
      <c r="L4051"/>
    </row>
    <row r="4052" spans="12:12">
      <c r="L4052"/>
    </row>
    <row r="4053" spans="12:12">
      <c r="L4053"/>
    </row>
    <row r="4054" spans="12:12">
      <c r="L4054"/>
    </row>
    <row r="4055" spans="12:12">
      <c r="L4055"/>
    </row>
    <row r="4056" spans="12:12">
      <c r="L4056"/>
    </row>
    <row r="4057" spans="12:12">
      <c r="L4057"/>
    </row>
    <row r="4058" spans="12:12">
      <c r="L4058"/>
    </row>
    <row r="4059" spans="12:12">
      <c r="L4059"/>
    </row>
    <row r="4060" spans="12:12">
      <c r="L4060"/>
    </row>
    <row r="4061" spans="12:12">
      <c r="L4061"/>
    </row>
    <row r="4062" spans="12:12">
      <c r="L4062"/>
    </row>
    <row r="4063" spans="12:12">
      <c r="L4063"/>
    </row>
    <row r="4064" spans="12:12">
      <c r="L4064"/>
    </row>
    <row r="4065" spans="12:12">
      <c r="L4065"/>
    </row>
    <row r="4066" spans="12:12">
      <c r="L4066"/>
    </row>
    <row r="4067" spans="12:12">
      <c r="L4067"/>
    </row>
    <row r="4068" spans="12:12">
      <c r="L4068"/>
    </row>
    <row r="4069" spans="12:12">
      <c r="L4069"/>
    </row>
    <row r="4070" spans="12:12">
      <c r="L4070"/>
    </row>
    <row r="4071" spans="12:12">
      <c r="L4071"/>
    </row>
    <row r="4072" spans="12:12">
      <c r="L4072"/>
    </row>
    <row r="4073" spans="12:12">
      <c r="L4073"/>
    </row>
    <row r="4074" spans="12:12">
      <c r="L4074"/>
    </row>
    <row r="4075" spans="12:12">
      <c r="L4075"/>
    </row>
    <row r="4076" spans="12:12">
      <c r="L4076"/>
    </row>
    <row r="4077" spans="12:12">
      <c r="L4077"/>
    </row>
    <row r="4078" spans="12:12">
      <c r="L4078"/>
    </row>
    <row r="4079" spans="12:12">
      <c r="L4079"/>
    </row>
    <row r="4080" spans="12:12">
      <c r="L4080"/>
    </row>
    <row r="4081" spans="12:12">
      <c r="L4081"/>
    </row>
    <row r="4082" spans="12:12">
      <c r="L4082"/>
    </row>
    <row r="4083" spans="12:12">
      <c r="L4083"/>
    </row>
    <row r="4084" spans="12:12">
      <c r="L4084"/>
    </row>
    <row r="4085" spans="12:12">
      <c r="L4085"/>
    </row>
    <row r="4086" spans="12:12">
      <c r="L4086"/>
    </row>
    <row r="4087" spans="12:12">
      <c r="L4087"/>
    </row>
    <row r="4088" spans="12:12">
      <c r="L4088"/>
    </row>
    <row r="4089" spans="12:12">
      <c r="L4089"/>
    </row>
    <row r="4090" spans="12:12">
      <c r="L4090"/>
    </row>
    <row r="4091" spans="12:12">
      <c r="L4091"/>
    </row>
    <row r="4092" spans="12:12">
      <c r="L4092"/>
    </row>
    <row r="4093" spans="12:12">
      <c r="L4093"/>
    </row>
    <row r="4094" spans="12:12">
      <c r="L4094"/>
    </row>
    <row r="4095" spans="12:12">
      <c r="L4095"/>
    </row>
    <row r="4096" spans="12:12">
      <c r="L4096"/>
    </row>
    <row r="4097" spans="12:12">
      <c r="L4097"/>
    </row>
    <row r="4098" spans="12:12">
      <c r="L4098"/>
    </row>
    <row r="4099" spans="12:12">
      <c r="L4099"/>
    </row>
    <row r="4100" spans="12:12">
      <c r="L4100"/>
    </row>
    <row r="4101" spans="12:12">
      <c r="L4101"/>
    </row>
    <row r="4102" spans="12:12">
      <c r="L4102"/>
    </row>
    <row r="4103" spans="12:12">
      <c r="L4103"/>
    </row>
    <row r="4104" spans="12:12">
      <c r="L4104"/>
    </row>
    <row r="4105" spans="12:12">
      <c r="L4105"/>
    </row>
    <row r="4106" spans="12:12">
      <c r="L4106"/>
    </row>
    <row r="4107" spans="12:12">
      <c r="L4107"/>
    </row>
    <row r="4108" spans="12:12">
      <c r="L4108"/>
    </row>
    <row r="4109" spans="12:12">
      <c r="L4109"/>
    </row>
    <row r="4110" spans="12:12">
      <c r="L4110"/>
    </row>
    <row r="4111" spans="12:12">
      <c r="L4111"/>
    </row>
    <row r="4112" spans="12:12">
      <c r="L4112"/>
    </row>
    <row r="4113" spans="12:12">
      <c r="L4113"/>
    </row>
    <row r="4114" spans="12:12">
      <c r="L4114"/>
    </row>
    <row r="4115" spans="12:12">
      <c r="L4115"/>
    </row>
    <row r="4116" spans="12:12">
      <c r="L4116"/>
    </row>
    <row r="4117" spans="12:12">
      <c r="L4117"/>
    </row>
    <row r="4118" spans="12:12">
      <c r="L4118"/>
    </row>
    <row r="4119" spans="12:12">
      <c r="L4119"/>
    </row>
    <row r="4120" spans="12:12">
      <c r="L4120"/>
    </row>
    <row r="4121" spans="12:12">
      <c r="L4121"/>
    </row>
    <row r="4122" spans="12:12">
      <c r="L4122"/>
    </row>
    <row r="4123" spans="12:12">
      <c r="L4123"/>
    </row>
    <row r="4124" spans="12:12">
      <c r="L4124"/>
    </row>
    <row r="4125" spans="12:12">
      <c r="L4125"/>
    </row>
    <row r="4126" spans="12:12">
      <c r="L4126"/>
    </row>
    <row r="4127" spans="12:12">
      <c r="L4127"/>
    </row>
    <row r="4128" spans="12:12">
      <c r="L4128"/>
    </row>
    <row r="4129" spans="12:12">
      <c r="L4129"/>
    </row>
    <row r="4130" spans="12:12">
      <c r="L4130"/>
    </row>
    <row r="4131" spans="12:12">
      <c r="L4131"/>
    </row>
    <row r="4132" spans="12:12">
      <c r="L4132"/>
    </row>
    <row r="4133" spans="12:12">
      <c r="L4133"/>
    </row>
    <row r="4134" spans="12:12">
      <c r="L4134"/>
    </row>
    <row r="4135" spans="12:12">
      <c r="L4135"/>
    </row>
    <row r="4136" spans="12:12">
      <c r="L4136"/>
    </row>
    <row r="4137" spans="12:12">
      <c r="L4137"/>
    </row>
    <row r="4138" spans="12:12">
      <c r="L4138"/>
    </row>
    <row r="4139" spans="12:12">
      <c r="L4139"/>
    </row>
    <row r="4140" spans="12:12">
      <c r="L4140"/>
    </row>
    <row r="4141" spans="12:12">
      <c r="L4141"/>
    </row>
    <row r="4142" spans="12:12">
      <c r="L4142"/>
    </row>
    <row r="4143" spans="12:12">
      <c r="L4143"/>
    </row>
    <row r="4144" spans="12:12">
      <c r="L4144"/>
    </row>
    <row r="4145" spans="12:12">
      <c r="L4145"/>
    </row>
    <row r="4146" spans="12:12">
      <c r="L4146"/>
    </row>
    <row r="4147" spans="12:12">
      <c r="L4147"/>
    </row>
    <row r="4148" spans="12:12">
      <c r="L4148"/>
    </row>
    <row r="4149" spans="12:12">
      <c r="L4149"/>
    </row>
    <row r="4150" spans="12:12">
      <c r="L4150"/>
    </row>
    <row r="4151" spans="12:12">
      <c r="L4151"/>
    </row>
    <row r="4152" spans="12:12">
      <c r="L4152"/>
    </row>
    <row r="4153" spans="12:12">
      <c r="L4153"/>
    </row>
    <row r="4154" spans="12:12">
      <c r="L4154"/>
    </row>
    <row r="4155" spans="12:12">
      <c r="L4155"/>
    </row>
    <row r="4156" spans="12:12">
      <c r="L4156"/>
    </row>
    <row r="4157" spans="12:12">
      <c r="L4157"/>
    </row>
    <row r="4158" spans="12:12">
      <c r="L4158"/>
    </row>
    <row r="4159" spans="12:12">
      <c r="L4159"/>
    </row>
    <row r="4160" spans="12:12">
      <c r="L4160"/>
    </row>
    <row r="4161" spans="12:12">
      <c r="L4161"/>
    </row>
    <row r="4162" spans="12:12">
      <c r="L4162"/>
    </row>
    <row r="4163" spans="12:12">
      <c r="L4163"/>
    </row>
    <row r="4164" spans="12:12">
      <c r="L4164"/>
    </row>
    <row r="4165" spans="12:12">
      <c r="L4165"/>
    </row>
    <row r="4166" spans="12:12">
      <c r="L4166"/>
    </row>
    <row r="4167" spans="12:12">
      <c r="L4167"/>
    </row>
    <row r="4168" spans="12:12">
      <c r="L4168"/>
    </row>
    <row r="4169" spans="12:12">
      <c r="L4169"/>
    </row>
    <row r="4170" spans="12:12">
      <c r="L4170"/>
    </row>
    <row r="4171" spans="12:12">
      <c r="L4171"/>
    </row>
    <row r="4172" spans="12:12">
      <c r="L4172"/>
    </row>
    <row r="4173" spans="12:12">
      <c r="L4173"/>
    </row>
    <row r="4174" spans="12:12">
      <c r="L4174"/>
    </row>
    <row r="4175" spans="12:12">
      <c r="L4175"/>
    </row>
    <row r="4176" spans="12:12">
      <c r="L4176"/>
    </row>
    <row r="4177" spans="12:12">
      <c r="L4177"/>
    </row>
    <row r="4178" spans="12:12">
      <c r="L4178"/>
    </row>
    <row r="4179" spans="12:12">
      <c r="L4179"/>
    </row>
    <row r="4180" spans="12:12">
      <c r="L4180"/>
    </row>
    <row r="4181" spans="12:12">
      <c r="L4181"/>
    </row>
    <row r="4182" spans="12:12">
      <c r="L4182"/>
    </row>
    <row r="4183" spans="12:12">
      <c r="L4183"/>
    </row>
    <row r="4184" spans="12:12">
      <c r="L4184"/>
    </row>
    <row r="4185" spans="12:12">
      <c r="L4185"/>
    </row>
    <row r="4186" spans="12:12">
      <c r="L4186"/>
    </row>
    <row r="4187" spans="12:12">
      <c r="L4187"/>
    </row>
    <row r="4188" spans="12:12">
      <c r="L4188"/>
    </row>
    <row r="4189" spans="12:12">
      <c r="L4189"/>
    </row>
    <row r="4190" spans="12:12">
      <c r="L4190"/>
    </row>
    <row r="4191" spans="12:12">
      <c r="L4191"/>
    </row>
    <row r="4192" spans="12:12">
      <c r="L4192"/>
    </row>
    <row r="4193" spans="12:12">
      <c r="L4193"/>
    </row>
    <row r="4194" spans="12:12">
      <c r="L4194"/>
    </row>
    <row r="4195" spans="12:12">
      <c r="L4195"/>
    </row>
    <row r="4196" spans="12:12">
      <c r="L4196"/>
    </row>
    <row r="4197" spans="12:12">
      <c r="L4197"/>
    </row>
    <row r="4198" spans="12:12">
      <c r="L4198"/>
    </row>
    <row r="4199" spans="12:12">
      <c r="L4199"/>
    </row>
    <row r="4200" spans="12:12">
      <c r="L4200"/>
    </row>
    <row r="4201" spans="12:12">
      <c r="L4201"/>
    </row>
    <row r="4202" spans="12:12">
      <c r="L4202"/>
    </row>
    <row r="4203" spans="12:12">
      <c r="L4203"/>
    </row>
    <row r="4204" spans="12:12">
      <c r="L4204"/>
    </row>
    <row r="4205" spans="12:12">
      <c r="L4205"/>
    </row>
    <row r="4206" spans="12:12">
      <c r="L4206"/>
    </row>
    <row r="4207" spans="12:12">
      <c r="L4207"/>
    </row>
    <row r="4208" spans="12:12">
      <c r="L4208"/>
    </row>
    <row r="4209" spans="12:12">
      <c r="L4209"/>
    </row>
    <row r="4210" spans="12:12">
      <c r="L4210"/>
    </row>
    <row r="4211" spans="12:12">
      <c r="L4211"/>
    </row>
    <row r="4212" spans="12:12">
      <c r="L4212"/>
    </row>
    <row r="4213" spans="12:12">
      <c r="L4213"/>
    </row>
    <row r="4214" spans="12:12">
      <c r="L4214"/>
    </row>
    <row r="4215" spans="12:12">
      <c r="L4215"/>
    </row>
    <row r="4216" spans="12:12">
      <c r="L4216"/>
    </row>
    <row r="4217" spans="12:12">
      <c r="L4217"/>
    </row>
    <row r="4218" spans="12:12">
      <c r="L4218"/>
    </row>
    <row r="4219" spans="12:12">
      <c r="L4219"/>
    </row>
    <row r="4220" spans="12:12">
      <c r="L4220"/>
    </row>
    <row r="4221" spans="12:12">
      <c r="L4221"/>
    </row>
    <row r="4222" spans="12:12">
      <c r="L4222"/>
    </row>
    <row r="4223" spans="12:12">
      <c r="L4223"/>
    </row>
    <row r="4224" spans="12:12">
      <c r="L4224"/>
    </row>
    <row r="4225" spans="12:12">
      <c r="L4225"/>
    </row>
    <row r="4226" spans="12:12">
      <c r="L4226"/>
    </row>
    <row r="4227" spans="12:12">
      <c r="L4227"/>
    </row>
    <row r="4228" spans="12:12">
      <c r="L4228"/>
    </row>
    <row r="4229" spans="12:12">
      <c r="L4229"/>
    </row>
    <row r="4230" spans="12:12">
      <c r="L4230"/>
    </row>
    <row r="4231" spans="12:12">
      <c r="L4231"/>
    </row>
    <row r="4232" spans="12:12">
      <c r="L4232"/>
    </row>
    <row r="4233" spans="12:12">
      <c r="L4233"/>
    </row>
    <row r="4234" spans="12:12">
      <c r="L4234"/>
    </row>
    <row r="4235" spans="12:12">
      <c r="L4235"/>
    </row>
    <row r="4236" spans="12:12">
      <c r="L4236"/>
    </row>
    <row r="4237" spans="12:12">
      <c r="L4237"/>
    </row>
    <row r="4238" spans="12:12">
      <c r="L4238"/>
    </row>
    <row r="4239" spans="12:12">
      <c r="L4239"/>
    </row>
    <row r="4240" spans="12:12">
      <c r="L4240"/>
    </row>
    <row r="4241" spans="12:12">
      <c r="L4241"/>
    </row>
    <row r="4242" spans="12:12">
      <c r="L4242"/>
    </row>
    <row r="4243" spans="12:12">
      <c r="L4243"/>
    </row>
    <row r="4244" spans="12:12">
      <c r="L4244"/>
    </row>
    <row r="4245" spans="12:12">
      <c r="L4245"/>
    </row>
    <row r="4246" spans="12:12">
      <c r="L4246"/>
    </row>
    <row r="4247" spans="12:12">
      <c r="L4247"/>
    </row>
    <row r="4248" spans="12:12">
      <c r="L4248"/>
    </row>
    <row r="4249" spans="12:12">
      <c r="L4249"/>
    </row>
    <row r="4250" spans="12:12">
      <c r="L4250"/>
    </row>
    <row r="4251" spans="12:12">
      <c r="L4251"/>
    </row>
    <row r="4252" spans="12:12">
      <c r="L4252"/>
    </row>
    <row r="4253" spans="12:12">
      <c r="L4253"/>
    </row>
    <row r="4254" spans="12:12">
      <c r="L4254"/>
    </row>
    <row r="4255" spans="12:12">
      <c r="L4255"/>
    </row>
    <row r="4256" spans="12:12">
      <c r="L4256"/>
    </row>
    <row r="4257" spans="12:12">
      <c r="L4257"/>
    </row>
    <row r="4258" spans="12:12">
      <c r="L4258"/>
    </row>
    <row r="4259" spans="12:12">
      <c r="L4259"/>
    </row>
    <row r="4260" spans="12:12">
      <c r="L4260"/>
    </row>
    <row r="4261" spans="12:12">
      <c r="L4261"/>
    </row>
    <row r="4262" spans="12:12">
      <c r="L4262"/>
    </row>
    <row r="4263" spans="12:12">
      <c r="L4263"/>
    </row>
    <row r="4264" spans="12:12">
      <c r="L4264"/>
    </row>
    <row r="4265" spans="12:12">
      <c r="L4265"/>
    </row>
    <row r="4266" spans="12:12">
      <c r="L4266"/>
    </row>
    <row r="4267" spans="12:12">
      <c r="L4267"/>
    </row>
    <row r="4268" spans="12:12">
      <c r="L4268"/>
    </row>
    <row r="4269" spans="12:12">
      <c r="L4269"/>
    </row>
    <row r="4270" spans="12:12">
      <c r="L4270"/>
    </row>
    <row r="4271" spans="12:12">
      <c r="L4271"/>
    </row>
    <row r="4272" spans="12:12">
      <c r="L4272"/>
    </row>
    <row r="4273" spans="12:12">
      <c r="L4273"/>
    </row>
    <row r="4274" spans="12:12">
      <c r="L4274"/>
    </row>
    <row r="4275" spans="12:12">
      <c r="L4275"/>
    </row>
    <row r="4276" spans="12:12">
      <c r="L4276"/>
    </row>
    <row r="4277" spans="12:12">
      <c r="L4277"/>
    </row>
    <row r="4278" spans="12:12">
      <c r="L4278"/>
    </row>
    <row r="4279" spans="12:12">
      <c r="L4279"/>
    </row>
    <row r="4280" spans="12:12">
      <c r="L4280"/>
    </row>
    <row r="4281" spans="12:12">
      <c r="L4281"/>
    </row>
    <row r="4282" spans="12:12">
      <c r="L4282"/>
    </row>
    <row r="4283" spans="12:12">
      <c r="L4283"/>
    </row>
    <row r="4284" spans="12:12">
      <c r="L4284"/>
    </row>
    <row r="4285" spans="12:12">
      <c r="L4285"/>
    </row>
    <row r="4286" spans="12:12">
      <c r="L4286"/>
    </row>
    <row r="4287" spans="12:12">
      <c r="L4287"/>
    </row>
    <row r="4288" spans="12:12">
      <c r="L4288"/>
    </row>
    <row r="4289" spans="12:12">
      <c r="L4289"/>
    </row>
    <row r="4290" spans="12:12">
      <c r="L4290"/>
    </row>
    <row r="4291" spans="12:12">
      <c r="L4291"/>
    </row>
    <row r="4292" spans="12:12">
      <c r="L4292"/>
    </row>
    <row r="4293" spans="12:12">
      <c r="L4293"/>
    </row>
    <row r="4294" spans="12:12">
      <c r="L4294"/>
    </row>
    <row r="4295" spans="12:12">
      <c r="L4295"/>
    </row>
    <row r="4296" spans="12:12">
      <c r="L4296"/>
    </row>
    <row r="4297" spans="12:12">
      <c r="L4297"/>
    </row>
    <row r="4298" spans="12:12">
      <c r="L4298"/>
    </row>
    <row r="4299" spans="12:12">
      <c r="L4299"/>
    </row>
    <row r="4300" spans="12:12">
      <c r="L4300"/>
    </row>
    <row r="4301" spans="12:12">
      <c r="L4301"/>
    </row>
    <row r="4302" spans="12:12">
      <c r="L4302"/>
    </row>
    <row r="4303" spans="12:12">
      <c r="L4303"/>
    </row>
    <row r="4304" spans="12:12">
      <c r="L4304"/>
    </row>
    <row r="4305" spans="12:12">
      <c r="L4305"/>
    </row>
    <row r="4306" spans="12:12">
      <c r="L4306"/>
    </row>
    <row r="4307" spans="12:12">
      <c r="L4307"/>
    </row>
    <row r="4308" spans="12:12">
      <c r="L4308"/>
    </row>
    <row r="4309" spans="12:12">
      <c r="L4309"/>
    </row>
    <row r="4310" spans="12:12">
      <c r="L4310"/>
    </row>
    <row r="4311" spans="12:12">
      <c r="L4311"/>
    </row>
    <row r="4312" spans="12:12">
      <c r="L4312"/>
    </row>
    <row r="4313" spans="12:12">
      <c r="L4313"/>
    </row>
    <row r="4314" spans="12:12">
      <c r="L4314"/>
    </row>
    <row r="4315" spans="12:12">
      <c r="L4315"/>
    </row>
    <row r="4316" spans="12:12">
      <c r="L4316"/>
    </row>
    <row r="4317" spans="12:12">
      <c r="L4317"/>
    </row>
    <row r="4318" spans="12:12">
      <c r="L4318"/>
    </row>
    <row r="4319" spans="12:12">
      <c r="L4319"/>
    </row>
    <row r="4320" spans="12:12">
      <c r="L4320"/>
    </row>
    <row r="4321" spans="12:12">
      <c r="L4321"/>
    </row>
    <row r="4322" spans="12:12">
      <c r="L4322"/>
    </row>
    <row r="4323" spans="12:12">
      <c r="L4323"/>
    </row>
    <row r="4324" spans="12:12">
      <c r="L4324"/>
    </row>
    <row r="4325" spans="12:12">
      <c r="L4325"/>
    </row>
    <row r="4326" spans="12:12">
      <c r="L4326"/>
    </row>
    <row r="4327" spans="12:12">
      <c r="L4327"/>
    </row>
    <row r="4328" spans="12:12">
      <c r="L4328"/>
    </row>
    <row r="4329" spans="12:12">
      <c r="L4329"/>
    </row>
    <row r="4330" spans="12:12">
      <c r="L4330"/>
    </row>
    <row r="4331" spans="12:12">
      <c r="L4331"/>
    </row>
    <row r="4332" spans="12:12">
      <c r="L4332"/>
    </row>
    <row r="4333" spans="12:12">
      <c r="L4333"/>
    </row>
    <row r="4334" spans="12:12">
      <c r="L4334"/>
    </row>
    <row r="4335" spans="12:12">
      <c r="L4335"/>
    </row>
    <row r="4336" spans="12:12">
      <c r="L4336"/>
    </row>
    <row r="4337" spans="12:12">
      <c r="L4337"/>
    </row>
    <row r="4338" spans="12:12">
      <c r="L4338"/>
    </row>
    <row r="4339" spans="12:12">
      <c r="L4339"/>
    </row>
    <row r="4340" spans="12:12">
      <c r="L4340"/>
    </row>
    <row r="4341" spans="12:12">
      <c r="L4341"/>
    </row>
    <row r="4342" spans="12:12">
      <c r="L4342"/>
    </row>
    <row r="4343" spans="12:12">
      <c r="L4343"/>
    </row>
    <row r="4344" spans="12:12">
      <c r="L4344"/>
    </row>
    <row r="4345" spans="12:12">
      <c r="L4345"/>
    </row>
    <row r="4346" spans="12:12">
      <c r="L4346"/>
    </row>
    <row r="4347" spans="12:12">
      <c r="L4347"/>
    </row>
    <row r="4348" spans="12:12">
      <c r="L4348"/>
    </row>
    <row r="4349" spans="12:12">
      <c r="L4349"/>
    </row>
    <row r="4350" spans="12:12">
      <c r="L4350"/>
    </row>
    <row r="4351" spans="12:12">
      <c r="L4351"/>
    </row>
    <row r="4352" spans="12:12">
      <c r="L4352"/>
    </row>
    <row r="4353" spans="12:12">
      <c r="L4353"/>
    </row>
    <row r="4354" spans="12:12">
      <c r="L4354"/>
    </row>
    <row r="4355" spans="12:12">
      <c r="L4355"/>
    </row>
    <row r="4356" spans="12:12">
      <c r="L4356"/>
    </row>
    <row r="4357" spans="12:12">
      <c r="L4357"/>
    </row>
    <row r="4358" spans="12:12">
      <c r="L4358"/>
    </row>
    <row r="4359" spans="12:12">
      <c r="L4359"/>
    </row>
    <row r="4360" spans="12:12">
      <c r="L4360"/>
    </row>
    <row r="4361" spans="12:12">
      <c r="L4361"/>
    </row>
    <row r="4362" spans="12:12">
      <c r="L4362"/>
    </row>
    <row r="4363" spans="12:12">
      <c r="L4363"/>
    </row>
    <row r="4364" spans="12:12">
      <c r="L4364"/>
    </row>
    <row r="4365" spans="12:12">
      <c r="L4365"/>
    </row>
    <row r="4366" spans="12:12">
      <c r="L4366"/>
    </row>
    <row r="4367" spans="12:12">
      <c r="L4367"/>
    </row>
    <row r="4368" spans="12:12">
      <c r="L4368"/>
    </row>
    <row r="4369" spans="12:12">
      <c r="L4369"/>
    </row>
    <row r="4370" spans="12:12">
      <c r="L4370"/>
    </row>
    <row r="4371" spans="12:12">
      <c r="L4371"/>
    </row>
    <row r="4372" spans="12:12">
      <c r="L4372"/>
    </row>
    <row r="4373" spans="12:12">
      <c r="L4373"/>
    </row>
    <row r="4374" spans="12:12">
      <c r="L4374"/>
    </row>
    <row r="4375" spans="12:12">
      <c r="L4375"/>
    </row>
    <row r="4376" spans="12:12">
      <c r="L4376"/>
    </row>
    <row r="4377" spans="12:12">
      <c r="L4377"/>
    </row>
    <row r="4378" spans="12:12">
      <c r="L4378"/>
    </row>
    <row r="4379" spans="12:12">
      <c r="L4379"/>
    </row>
    <row r="4380" spans="12:12">
      <c r="L4380"/>
    </row>
    <row r="4381" spans="12:12">
      <c r="L4381"/>
    </row>
    <row r="4382" spans="12:12">
      <c r="L4382"/>
    </row>
    <row r="4383" spans="12:12">
      <c r="L4383"/>
    </row>
    <row r="4384" spans="12:12">
      <c r="L4384"/>
    </row>
    <row r="4385" spans="12:12">
      <c r="L4385"/>
    </row>
    <row r="4386" spans="12:12">
      <c r="L4386"/>
    </row>
    <row r="4387" spans="12:12">
      <c r="L4387"/>
    </row>
    <row r="4388" spans="12:12">
      <c r="L4388"/>
    </row>
    <row r="4389" spans="12:12">
      <c r="L4389"/>
    </row>
    <row r="4390" spans="12:12">
      <c r="L4390"/>
    </row>
    <row r="4391" spans="12:12">
      <c r="L4391"/>
    </row>
    <row r="4392" spans="12:12">
      <c r="L4392"/>
    </row>
    <row r="4393" spans="12:12">
      <c r="L4393"/>
    </row>
    <row r="4394" spans="12:12">
      <c r="L4394"/>
    </row>
    <row r="4395" spans="12:12">
      <c r="L4395"/>
    </row>
    <row r="4396" spans="12:12">
      <c r="L4396"/>
    </row>
    <row r="4397" spans="12:12">
      <c r="L4397"/>
    </row>
    <row r="4398" spans="12:12">
      <c r="L4398"/>
    </row>
    <row r="4399" spans="12:12">
      <c r="L4399"/>
    </row>
    <row r="4400" spans="12:12">
      <c r="L4400"/>
    </row>
    <row r="4401" spans="12:12">
      <c r="L4401"/>
    </row>
    <row r="4402" spans="12:12">
      <c r="L4402"/>
    </row>
    <row r="4403" spans="12:12">
      <c r="L4403"/>
    </row>
    <row r="4404" spans="12:12">
      <c r="L4404"/>
    </row>
    <row r="4405" spans="12:12">
      <c r="L4405"/>
    </row>
    <row r="4406" spans="12:12">
      <c r="L4406"/>
    </row>
    <row r="4407" spans="12:12">
      <c r="L4407"/>
    </row>
    <row r="4408" spans="12:12">
      <c r="L4408"/>
    </row>
    <row r="4409" spans="12:12">
      <c r="L4409"/>
    </row>
    <row r="4410" spans="12:12">
      <c r="L4410"/>
    </row>
    <row r="4411" spans="12:12">
      <c r="L4411"/>
    </row>
    <row r="4412" spans="12:12">
      <c r="L4412"/>
    </row>
    <row r="4413" spans="12:12">
      <c r="L4413"/>
    </row>
    <row r="4414" spans="12:12">
      <c r="L4414"/>
    </row>
    <row r="4415" spans="12:12">
      <c r="L4415"/>
    </row>
    <row r="4416" spans="12:12">
      <c r="L4416"/>
    </row>
    <row r="4417" spans="12:12">
      <c r="L4417"/>
    </row>
    <row r="4418" spans="12:12">
      <c r="L4418"/>
    </row>
    <row r="4419" spans="12:12">
      <c r="L4419"/>
    </row>
    <row r="4420" spans="12:12">
      <c r="L4420"/>
    </row>
    <row r="4421" spans="12:12">
      <c r="L4421"/>
    </row>
    <row r="4422" spans="12:12">
      <c r="L4422"/>
    </row>
    <row r="4423" spans="12:12">
      <c r="L4423"/>
    </row>
    <row r="4424" spans="12:12">
      <c r="L4424"/>
    </row>
    <row r="4425" spans="12:12">
      <c r="L4425"/>
    </row>
    <row r="4426" spans="12:12">
      <c r="L4426"/>
    </row>
    <row r="4427" spans="12:12">
      <c r="L4427"/>
    </row>
    <row r="4428" spans="12:12">
      <c r="L4428"/>
    </row>
    <row r="4429" spans="12:12">
      <c r="L4429"/>
    </row>
    <row r="4430" spans="12:12">
      <c r="L4430"/>
    </row>
    <row r="4431" spans="12:12">
      <c r="L4431"/>
    </row>
    <row r="4432" spans="12:12">
      <c r="L4432"/>
    </row>
    <row r="4433" spans="12:12">
      <c r="L4433"/>
    </row>
    <row r="4434" spans="12:12">
      <c r="L4434"/>
    </row>
    <row r="4435" spans="12:12">
      <c r="L4435"/>
    </row>
    <row r="4436" spans="12:12">
      <c r="L4436"/>
    </row>
    <row r="4437" spans="12:12">
      <c r="L4437"/>
    </row>
    <row r="4438" spans="12:12">
      <c r="L4438"/>
    </row>
    <row r="4439" spans="12:12">
      <c r="L4439"/>
    </row>
    <row r="4440" spans="12:12">
      <c r="L4440"/>
    </row>
    <row r="4441" spans="12:12">
      <c r="L4441"/>
    </row>
    <row r="4442" spans="12:12">
      <c r="L4442"/>
    </row>
    <row r="4443" spans="12:12">
      <c r="L4443"/>
    </row>
    <row r="4444" spans="12:12">
      <c r="L4444"/>
    </row>
    <row r="4445" spans="12:12">
      <c r="L4445"/>
    </row>
    <row r="4446" spans="12:12">
      <c r="L4446"/>
    </row>
    <row r="4447" spans="12:12">
      <c r="L4447"/>
    </row>
    <row r="4448" spans="12:12">
      <c r="L4448"/>
    </row>
    <row r="4449" spans="12:12">
      <c r="L4449"/>
    </row>
    <row r="4450" spans="12:12">
      <c r="L4450"/>
    </row>
    <row r="4451" spans="12:12">
      <c r="L4451"/>
    </row>
    <row r="4452" spans="12:12">
      <c r="L4452"/>
    </row>
    <row r="4453" spans="12:12">
      <c r="L4453"/>
    </row>
    <row r="4454" spans="12:12">
      <c r="L4454"/>
    </row>
    <row r="4455" spans="12:12">
      <c r="L4455"/>
    </row>
    <row r="4456" spans="12:12">
      <c r="L4456"/>
    </row>
    <row r="4457" spans="12:12">
      <c r="L4457"/>
    </row>
    <row r="4458" spans="12:12">
      <c r="L4458"/>
    </row>
    <row r="4459" spans="12:12">
      <c r="L4459"/>
    </row>
    <row r="4460" spans="12:12">
      <c r="L4460"/>
    </row>
    <row r="4461" spans="12:12">
      <c r="L4461"/>
    </row>
    <row r="4462" spans="12:12">
      <c r="L4462"/>
    </row>
    <row r="4463" spans="12:12">
      <c r="L4463"/>
    </row>
    <row r="4464" spans="12:12">
      <c r="L4464"/>
    </row>
    <row r="4465" spans="12:12">
      <c r="L4465"/>
    </row>
    <row r="4466" spans="12:12">
      <c r="L4466"/>
    </row>
    <row r="4467" spans="12:12">
      <c r="L4467"/>
    </row>
    <row r="4468" spans="12:12">
      <c r="L4468"/>
    </row>
    <row r="4469" spans="12:12">
      <c r="L4469"/>
    </row>
    <row r="4470" spans="12:12">
      <c r="L4470"/>
    </row>
    <row r="4471" spans="12:12">
      <c r="L4471"/>
    </row>
    <row r="4472" spans="12:12">
      <c r="L4472"/>
    </row>
    <row r="4473" spans="12:12">
      <c r="L4473"/>
    </row>
    <row r="4474" spans="12:12">
      <c r="L4474"/>
    </row>
    <row r="4475" spans="12:12">
      <c r="L4475"/>
    </row>
    <row r="4476" spans="12:12">
      <c r="L4476"/>
    </row>
    <row r="4477" spans="12:12">
      <c r="L4477"/>
    </row>
    <row r="4478" spans="12:12">
      <c r="L4478"/>
    </row>
    <row r="4479" spans="12:12">
      <c r="L4479"/>
    </row>
    <row r="4480" spans="12:12">
      <c r="L4480"/>
    </row>
    <row r="4481" spans="12:12">
      <c r="L4481"/>
    </row>
    <row r="4482" spans="12:12">
      <c r="L4482"/>
    </row>
    <row r="4483" spans="12:12">
      <c r="L4483"/>
    </row>
    <row r="4484" spans="12:12">
      <c r="L4484"/>
    </row>
    <row r="4485" spans="12:12">
      <c r="L4485"/>
    </row>
    <row r="4486" spans="12:12">
      <c r="L4486"/>
    </row>
    <row r="4487" spans="12:12">
      <c r="L4487"/>
    </row>
    <row r="4488" spans="12:12">
      <c r="L4488"/>
    </row>
    <row r="4489" spans="12:12">
      <c r="L4489"/>
    </row>
    <row r="4490" spans="12:12">
      <c r="L4490"/>
    </row>
    <row r="4491" spans="12:12">
      <c r="L4491"/>
    </row>
    <row r="4492" spans="12:12">
      <c r="L4492"/>
    </row>
    <row r="4493" spans="12:12">
      <c r="L4493"/>
    </row>
    <row r="4494" spans="12:12">
      <c r="L4494"/>
    </row>
    <row r="4495" spans="12:12">
      <c r="L4495"/>
    </row>
    <row r="4496" spans="12:12">
      <c r="L4496"/>
    </row>
    <row r="4497" spans="12:12">
      <c r="L4497"/>
    </row>
    <row r="4498" spans="12:12">
      <c r="L4498"/>
    </row>
    <row r="4499" spans="12:12">
      <c r="L4499"/>
    </row>
    <row r="4500" spans="12:12">
      <c r="L4500"/>
    </row>
    <row r="4501" spans="12:12">
      <c r="L4501"/>
    </row>
    <row r="4502" spans="12:12">
      <c r="L4502"/>
    </row>
    <row r="4503" spans="12:12">
      <c r="L4503"/>
    </row>
    <row r="4504" spans="12:12">
      <c r="L4504"/>
    </row>
    <row r="4505" spans="12:12">
      <c r="L4505"/>
    </row>
    <row r="4506" spans="12:12">
      <c r="L4506"/>
    </row>
    <row r="4507" spans="12:12">
      <c r="L4507"/>
    </row>
    <row r="4508" spans="12:12">
      <c r="L4508"/>
    </row>
    <row r="4509" spans="12:12">
      <c r="L4509"/>
    </row>
    <row r="4510" spans="12:12">
      <c r="L4510"/>
    </row>
    <row r="4511" spans="12:12">
      <c r="L4511"/>
    </row>
    <row r="4512" spans="12:12">
      <c r="L4512"/>
    </row>
    <row r="4513" spans="12:12">
      <c r="L4513"/>
    </row>
    <row r="4514" spans="12:12">
      <c r="L4514"/>
    </row>
    <row r="4515" spans="12:12">
      <c r="L4515"/>
    </row>
    <row r="4516" spans="12:12">
      <c r="L4516"/>
    </row>
    <row r="4517" spans="12:12">
      <c r="L4517"/>
    </row>
    <row r="4518" spans="12:12">
      <c r="L4518"/>
    </row>
    <row r="4519" spans="12:12">
      <c r="L4519"/>
    </row>
    <row r="4520" spans="12:12">
      <c r="L4520"/>
    </row>
    <row r="4521" spans="12:12">
      <c r="L4521"/>
    </row>
    <row r="4522" spans="12:12">
      <c r="L4522"/>
    </row>
    <row r="4523" spans="12:12">
      <c r="L4523"/>
    </row>
    <row r="4524" spans="12:12">
      <c r="L4524"/>
    </row>
    <row r="4525" spans="12:12">
      <c r="L4525"/>
    </row>
    <row r="4526" spans="12:12">
      <c r="L4526"/>
    </row>
    <row r="4527" spans="12:12">
      <c r="L4527"/>
    </row>
    <row r="4528" spans="12:12">
      <c r="L4528"/>
    </row>
    <row r="4529" spans="12:12">
      <c r="L4529"/>
    </row>
    <row r="4530" spans="12:12">
      <c r="L4530"/>
    </row>
    <row r="4531" spans="12:12">
      <c r="L4531"/>
    </row>
    <row r="4532" spans="12:12">
      <c r="L4532"/>
    </row>
    <row r="4533" spans="12:12">
      <c r="L4533"/>
    </row>
    <row r="4534" spans="12:12">
      <c r="L4534"/>
    </row>
    <row r="4535" spans="12:12">
      <c r="L4535"/>
    </row>
    <row r="4536" spans="12:12">
      <c r="L4536"/>
    </row>
    <row r="4537" spans="12:12">
      <c r="L4537"/>
    </row>
    <row r="4538" spans="12:12">
      <c r="L4538"/>
    </row>
    <row r="4539" spans="12:12">
      <c r="L4539"/>
    </row>
    <row r="4540" spans="12:12">
      <c r="L4540"/>
    </row>
    <row r="4541" spans="12:12">
      <c r="L4541"/>
    </row>
    <row r="4542" spans="12:12">
      <c r="L4542"/>
    </row>
    <row r="4543" spans="12:12">
      <c r="L4543"/>
    </row>
    <row r="4544" spans="12:12">
      <c r="L4544"/>
    </row>
    <row r="4545" spans="12:12">
      <c r="L4545"/>
    </row>
    <row r="4546" spans="12:12">
      <c r="L4546"/>
    </row>
    <row r="4547" spans="12:12">
      <c r="L4547"/>
    </row>
    <row r="4548" spans="12:12">
      <c r="L4548"/>
    </row>
    <row r="4549" spans="12:12">
      <c r="L4549"/>
    </row>
    <row r="4550" spans="12:12">
      <c r="L4550"/>
    </row>
    <row r="4551" spans="12:12">
      <c r="L4551"/>
    </row>
    <row r="4552" spans="12:12">
      <c r="L4552"/>
    </row>
    <row r="4553" spans="12:12">
      <c r="L4553"/>
    </row>
    <row r="4554" spans="12:12">
      <c r="L4554"/>
    </row>
    <row r="4555" spans="12:12">
      <c r="L4555"/>
    </row>
    <row r="4556" spans="12:12">
      <c r="L4556"/>
    </row>
    <row r="4557" spans="12:12">
      <c r="L4557"/>
    </row>
    <row r="4558" spans="12:12">
      <c r="L4558"/>
    </row>
    <row r="4559" spans="12:12">
      <c r="L4559"/>
    </row>
    <row r="4560" spans="12:12">
      <c r="L4560"/>
    </row>
    <row r="4561" spans="12:12">
      <c r="L4561"/>
    </row>
    <row r="4562" spans="12:12">
      <c r="L4562"/>
    </row>
    <row r="4563" spans="12:12">
      <c r="L4563"/>
    </row>
    <row r="4564" spans="12:12">
      <c r="L4564"/>
    </row>
    <row r="4565" spans="12:12">
      <c r="L4565"/>
    </row>
    <row r="4566" spans="12:12">
      <c r="L4566"/>
    </row>
    <row r="4567" spans="12:12">
      <c r="L4567"/>
    </row>
    <row r="4568" spans="12:12">
      <c r="L4568"/>
    </row>
    <row r="4569" spans="12:12">
      <c r="L4569"/>
    </row>
    <row r="4570" spans="12:12">
      <c r="L4570"/>
    </row>
    <row r="4571" spans="12:12">
      <c r="L4571"/>
    </row>
    <row r="4572" spans="12:12">
      <c r="L4572"/>
    </row>
    <row r="4573" spans="12:12">
      <c r="L4573"/>
    </row>
    <row r="4574" spans="12:12">
      <c r="L4574"/>
    </row>
    <row r="4575" spans="12:12">
      <c r="L4575"/>
    </row>
    <row r="4576" spans="12:12">
      <c r="L4576"/>
    </row>
    <row r="4577" spans="12:12">
      <c r="L4577"/>
    </row>
    <row r="4578" spans="12:12">
      <c r="L4578"/>
    </row>
    <row r="4579" spans="12:12">
      <c r="L4579"/>
    </row>
    <row r="4580" spans="12:12">
      <c r="L4580"/>
    </row>
    <row r="4581" spans="12:12">
      <c r="L4581"/>
    </row>
    <row r="4582" spans="12:12">
      <c r="L4582"/>
    </row>
    <row r="4583" spans="12:12">
      <c r="L4583"/>
    </row>
    <row r="4584" spans="12:12">
      <c r="L4584"/>
    </row>
    <row r="4585" spans="12:12">
      <c r="L4585"/>
    </row>
    <row r="4586" spans="12:12">
      <c r="L4586"/>
    </row>
    <row r="4587" spans="12:12">
      <c r="L4587"/>
    </row>
    <row r="4588" spans="12:12">
      <c r="L4588"/>
    </row>
    <row r="4589" spans="12:12">
      <c r="L4589"/>
    </row>
    <row r="4590" spans="12:12">
      <c r="L4590"/>
    </row>
    <row r="4591" spans="12:12">
      <c r="L4591"/>
    </row>
    <row r="4592" spans="12:12">
      <c r="L4592"/>
    </row>
    <row r="4593" spans="12:12">
      <c r="L4593"/>
    </row>
    <row r="4594" spans="12:12">
      <c r="L4594"/>
    </row>
    <row r="4595" spans="12:12">
      <c r="L4595"/>
    </row>
    <row r="4596" spans="12:12">
      <c r="L4596"/>
    </row>
    <row r="4597" spans="12:12">
      <c r="L4597"/>
    </row>
    <row r="4598" spans="12:12">
      <c r="L4598"/>
    </row>
    <row r="4599" spans="12:12">
      <c r="L4599"/>
    </row>
    <row r="4600" spans="12:12">
      <c r="L4600"/>
    </row>
    <row r="4601" spans="12:12">
      <c r="L4601"/>
    </row>
    <row r="4602" spans="12:12">
      <c r="L4602"/>
    </row>
    <row r="4603" spans="12:12">
      <c r="L4603"/>
    </row>
    <row r="4604" spans="12:12">
      <c r="L4604"/>
    </row>
    <row r="4605" spans="12:12">
      <c r="L4605"/>
    </row>
    <row r="4606" spans="12:12">
      <c r="L4606"/>
    </row>
    <row r="4607" spans="12:12">
      <c r="L4607"/>
    </row>
    <row r="4608" spans="12:12">
      <c r="L4608"/>
    </row>
    <row r="4609" spans="12:12">
      <c r="L4609"/>
    </row>
    <row r="4610" spans="12:12">
      <c r="L4610"/>
    </row>
    <row r="4611" spans="12:12">
      <c r="L4611"/>
    </row>
    <row r="4612" spans="12:12">
      <c r="L4612"/>
    </row>
    <row r="4613" spans="12:12">
      <c r="L4613"/>
    </row>
    <row r="4614" spans="12:12">
      <c r="L4614"/>
    </row>
    <row r="4615" spans="12:12">
      <c r="L4615"/>
    </row>
    <row r="4616" spans="12:12">
      <c r="L4616"/>
    </row>
    <row r="4617" spans="12:12">
      <c r="L4617"/>
    </row>
    <row r="4618" spans="12:12">
      <c r="L4618"/>
    </row>
    <row r="4619" spans="12:12">
      <c r="L4619"/>
    </row>
    <row r="4620" spans="12:12">
      <c r="L4620"/>
    </row>
    <row r="4621" spans="12:12">
      <c r="L4621"/>
    </row>
    <row r="4622" spans="12:12">
      <c r="L4622"/>
    </row>
    <row r="4623" spans="12:12">
      <c r="L4623"/>
    </row>
    <row r="4624" spans="12:12">
      <c r="L4624"/>
    </row>
    <row r="4625" spans="12:12">
      <c r="L4625"/>
    </row>
    <row r="4626" spans="12:12">
      <c r="L4626"/>
    </row>
    <row r="4627" spans="12:12">
      <c r="L4627"/>
    </row>
    <row r="4628" spans="12:12">
      <c r="L4628"/>
    </row>
    <row r="4629" spans="12:12">
      <c r="L4629"/>
    </row>
    <row r="4630" spans="12:12">
      <c r="L4630"/>
    </row>
    <row r="4631" spans="12:12">
      <c r="L4631"/>
    </row>
    <row r="4632" spans="12:12">
      <c r="L4632"/>
    </row>
    <row r="4633" spans="12:12">
      <c r="L4633"/>
    </row>
    <row r="4634" spans="12:12">
      <c r="L4634"/>
    </row>
    <row r="4635" spans="12:12">
      <c r="L4635"/>
    </row>
    <row r="4636" spans="12:12">
      <c r="L4636"/>
    </row>
    <row r="4637" spans="12:12">
      <c r="L4637"/>
    </row>
    <row r="4638" spans="12:12">
      <c r="L4638"/>
    </row>
    <row r="4639" spans="12:12">
      <c r="L4639"/>
    </row>
    <row r="4640" spans="12:12">
      <c r="L4640"/>
    </row>
    <row r="4641" spans="12:12">
      <c r="L4641"/>
    </row>
    <row r="4642" spans="12:12">
      <c r="L4642"/>
    </row>
    <row r="4643" spans="12:12">
      <c r="L4643"/>
    </row>
    <row r="4644" spans="12:12">
      <c r="L4644"/>
    </row>
    <row r="4645" spans="12:12">
      <c r="L4645"/>
    </row>
    <row r="4646" spans="12:12">
      <c r="L4646"/>
    </row>
    <row r="4647" spans="12:12">
      <c r="L4647"/>
    </row>
    <row r="4648" spans="12:12">
      <c r="L4648"/>
    </row>
    <row r="4649" spans="12:12">
      <c r="L4649"/>
    </row>
    <row r="4650" spans="12:12">
      <c r="L4650"/>
    </row>
    <row r="4651" spans="12:12">
      <c r="L4651"/>
    </row>
    <row r="4652" spans="12:12">
      <c r="L4652"/>
    </row>
    <row r="4653" spans="12:12">
      <c r="L4653"/>
    </row>
    <row r="4654" spans="12:12">
      <c r="L4654"/>
    </row>
    <row r="4655" spans="12:12">
      <c r="L4655"/>
    </row>
    <row r="4656" spans="12:12">
      <c r="L4656"/>
    </row>
    <row r="4657" spans="12:12">
      <c r="L4657"/>
    </row>
    <row r="4658" spans="12:12">
      <c r="L4658"/>
    </row>
    <row r="4659" spans="12:12">
      <c r="L4659"/>
    </row>
    <row r="4660" spans="12:12">
      <c r="L4660"/>
    </row>
    <row r="4661" spans="12:12">
      <c r="L4661"/>
    </row>
    <row r="4662" spans="12:12">
      <c r="L4662"/>
    </row>
    <row r="4663" spans="12:12">
      <c r="L4663"/>
    </row>
    <row r="4664" spans="12:12">
      <c r="L4664"/>
    </row>
    <row r="4665" spans="12:12">
      <c r="L4665"/>
    </row>
    <row r="4666" spans="12:12">
      <c r="L4666"/>
    </row>
    <row r="4667" spans="12:12">
      <c r="L4667"/>
    </row>
    <row r="4668" spans="12:12">
      <c r="L4668"/>
    </row>
    <row r="4669" spans="12:12">
      <c r="L4669"/>
    </row>
    <row r="4670" spans="12:12">
      <c r="L4670"/>
    </row>
    <row r="4671" spans="12:12">
      <c r="L4671"/>
    </row>
    <row r="4672" spans="12:12">
      <c r="L4672"/>
    </row>
    <row r="4673" spans="12:12">
      <c r="L4673"/>
    </row>
    <row r="4674" spans="12:12">
      <c r="L4674"/>
    </row>
    <row r="4675" spans="12:12">
      <c r="L4675"/>
    </row>
    <row r="4676" spans="12:12">
      <c r="L4676"/>
    </row>
    <row r="4677" spans="12:12">
      <c r="L4677"/>
    </row>
    <row r="4678" spans="12:12">
      <c r="L4678"/>
    </row>
    <row r="4679" spans="12:12">
      <c r="L4679"/>
    </row>
    <row r="4680" spans="12:12">
      <c r="L4680"/>
    </row>
    <row r="4681" spans="12:12">
      <c r="L4681"/>
    </row>
    <row r="4682" spans="12:12">
      <c r="L4682"/>
    </row>
    <row r="4683" spans="12:12">
      <c r="L4683"/>
    </row>
    <row r="4684" spans="12:12">
      <c r="L4684"/>
    </row>
    <row r="4685" spans="12:12">
      <c r="L4685"/>
    </row>
    <row r="4686" spans="12:12">
      <c r="L4686"/>
    </row>
    <row r="4687" spans="12:12">
      <c r="L4687"/>
    </row>
    <row r="4688" spans="12:12">
      <c r="L4688"/>
    </row>
    <row r="4689" spans="12:12">
      <c r="L4689"/>
    </row>
    <row r="4690" spans="12:12">
      <c r="L4690"/>
    </row>
    <row r="4691" spans="12:12">
      <c r="L4691"/>
    </row>
    <row r="4692" spans="12:12">
      <c r="L4692"/>
    </row>
    <row r="4693" spans="12:12">
      <c r="L4693"/>
    </row>
    <row r="4694" spans="12:12">
      <c r="L4694"/>
    </row>
    <row r="4695" spans="12:12">
      <c r="L4695"/>
    </row>
    <row r="4696" spans="12:12">
      <c r="L4696"/>
    </row>
    <row r="4697" spans="12:12">
      <c r="L4697"/>
    </row>
    <row r="4698" spans="12:12">
      <c r="L4698"/>
    </row>
    <row r="4699" spans="12:12">
      <c r="L4699"/>
    </row>
    <row r="4700" spans="12:12">
      <c r="L4700"/>
    </row>
    <row r="4701" spans="12:12">
      <c r="L4701"/>
    </row>
    <row r="4702" spans="12:12">
      <c r="L4702"/>
    </row>
    <row r="4703" spans="12:12">
      <c r="L4703"/>
    </row>
    <row r="4704" spans="12:12">
      <c r="L4704"/>
    </row>
    <row r="4705" spans="12:12">
      <c r="L4705"/>
    </row>
    <row r="4706" spans="12:12">
      <c r="L4706"/>
    </row>
    <row r="4707" spans="12:12">
      <c r="L4707"/>
    </row>
    <row r="4708" spans="12:12">
      <c r="L4708"/>
    </row>
    <row r="4709" spans="12:12">
      <c r="L4709"/>
    </row>
    <row r="4710" spans="12:12">
      <c r="L4710"/>
    </row>
    <row r="4711" spans="12:12">
      <c r="L4711"/>
    </row>
    <row r="4712" spans="12:12">
      <c r="L4712"/>
    </row>
    <row r="4713" spans="12:12">
      <c r="L4713"/>
    </row>
    <row r="4714" spans="12:12">
      <c r="L4714"/>
    </row>
    <row r="4715" spans="12:12">
      <c r="L4715"/>
    </row>
    <row r="4716" spans="12:12">
      <c r="L4716"/>
    </row>
    <row r="4717" spans="12:12">
      <c r="L4717"/>
    </row>
    <row r="4718" spans="12:12">
      <c r="L4718"/>
    </row>
    <row r="4719" spans="12:12">
      <c r="L4719"/>
    </row>
    <row r="4720" spans="12:12">
      <c r="L4720"/>
    </row>
    <row r="4721" spans="12:12">
      <c r="L4721"/>
    </row>
    <row r="4722" spans="12:12">
      <c r="L4722"/>
    </row>
    <row r="4723" spans="12:12">
      <c r="L4723"/>
    </row>
    <row r="4724" spans="12:12">
      <c r="L4724"/>
    </row>
    <row r="4725" spans="12:12">
      <c r="L4725"/>
    </row>
    <row r="4726" spans="12:12">
      <c r="L4726"/>
    </row>
    <row r="4727" spans="12:12">
      <c r="L4727"/>
    </row>
    <row r="4728" spans="12:12">
      <c r="L4728"/>
    </row>
    <row r="4729" spans="12:12">
      <c r="L4729"/>
    </row>
    <row r="4730" spans="12:12">
      <c r="L4730"/>
    </row>
    <row r="4731" spans="12:12">
      <c r="L4731"/>
    </row>
    <row r="4732" spans="12:12">
      <c r="L4732"/>
    </row>
    <row r="4733" spans="12:12">
      <c r="L4733"/>
    </row>
    <row r="4734" spans="12:12">
      <c r="L4734"/>
    </row>
    <row r="4735" spans="12:12">
      <c r="L4735"/>
    </row>
    <row r="4736" spans="12:12">
      <c r="L4736"/>
    </row>
    <row r="4737" spans="12:12">
      <c r="L4737"/>
    </row>
    <row r="4738" spans="12:12">
      <c r="L4738"/>
    </row>
    <row r="4739" spans="12:12">
      <c r="L4739"/>
    </row>
    <row r="4740" spans="12:12">
      <c r="L4740"/>
    </row>
    <row r="4741" spans="12:12">
      <c r="L4741"/>
    </row>
    <row r="4742" spans="12:12">
      <c r="L4742"/>
    </row>
    <row r="4743" spans="12:12">
      <c r="L4743"/>
    </row>
    <row r="4744" spans="12:12">
      <c r="L4744"/>
    </row>
    <row r="4745" spans="12:12">
      <c r="L4745"/>
    </row>
    <row r="4746" spans="12:12">
      <c r="L4746"/>
    </row>
    <row r="4747" spans="12:12">
      <c r="L4747"/>
    </row>
    <row r="4748" spans="12:12">
      <c r="L4748"/>
    </row>
    <row r="4749" spans="12:12">
      <c r="L4749"/>
    </row>
    <row r="4750" spans="12:12">
      <c r="L4750"/>
    </row>
    <row r="4751" spans="12:12">
      <c r="L4751"/>
    </row>
    <row r="4752" spans="12:12">
      <c r="L4752"/>
    </row>
    <row r="4753" spans="12:12">
      <c r="L4753"/>
    </row>
    <row r="4754" spans="12:12">
      <c r="L4754"/>
    </row>
    <row r="4755" spans="12:12">
      <c r="L4755"/>
    </row>
    <row r="4756" spans="12:12">
      <c r="L4756"/>
    </row>
    <row r="4757" spans="12:12">
      <c r="L4757"/>
    </row>
    <row r="4758" spans="12:12">
      <c r="L4758"/>
    </row>
    <row r="4759" spans="12:12">
      <c r="L4759"/>
    </row>
    <row r="4760" spans="12:12">
      <c r="L4760"/>
    </row>
    <row r="4761" spans="12:12">
      <c r="L4761"/>
    </row>
    <row r="4762" spans="12:12">
      <c r="L4762"/>
    </row>
    <row r="4763" spans="12:12">
      <c r="L4763"/>
    </row>
    <row r="4764" spans="12:12">
      <c r="L4764"/>
    </row>
    <row r="4765" spans="12:12">
      <c r="L4765"/>
    </row>
    <row r="4766" spans="12:12">
      <c r="L4766"/>
    </row>
    <row r="4767" spans="12:12">
      <c r="L4767"/>
    </row>
    <row r="4768" spans="12:12">
      <c r="L4768"/>
    </row>
    <row r="4769" spans="12:12">
      <c r="L4769"/>
    </row>
    <row r="4770" spans="12:12">
      <c r="L4770"/>
    </row>
    <row r="4771" spans="12:12">
      <c r="L4771"/>
    </row>
    <row r="4772" spans="12:12">
      <c r="L4772"/>
    </row>
    <row r="4773" spans="12:12">
      <c r="L4773"/>
    </row>
    <row r="4774" spans="12:12">
      <c r="L4774"/>
    </row>
    <row r="4775" spans="12:12">
      <c r="L4775"/>
    </row>
    <row r="4776" spans="12:12">
      <c r="L4776"/>
    </row>
    <row r="4777" spans="12:12">
      <c r="L4777"/>
    </row>
    <row r="4778" spans="12:12">
      <c r="L4778"/>
    </row>
    <row r="4779" spans="12:12">
      <c r="L4779"/>
    </row>
    <row r="4780" spans="12:12">
      <c r="L4780"/>
    </row>
    <row r="4781" spans="12:12">
      <c r="L4781"/>
    </row>
    <row r="4782" spans="12:12">
      <c r="L4782"/>
    </row>
    <row r="4783" spans="12:12">
      <c r="L4783"/>
    </row>
    <row r="4784" spans="12:12">
      <c r="L4784"/>
    </row>
    <row r="4785" spans="12:12">
      <c r="L4785"/>
    </row>
    <row r="4786" spans="12:12">
      <c r="L4786"/>
    </row>
    <row r="4787" spans="12:12">
      <c r="L4787"/>
    </row>
    <row r="4788" spans="12:12">
      <c r="L4788"/>
    </row>
    <row r="4789" spans="12:12">
      <c r="L4789"/>
    </row>
    <row r="4790" spans="12:12">
      <c r="L4790"/>
    </row>
    <row r="4791" spans="12:12">
      <c r="L4791"/>
    </row>
    <row r="4792" spans="12:12">
      <c r="L4792"/>
    </row>
    <row r="4793" spans="12:12">
      <c r="L4793"/>
    </row>
    <row r="4794" spans="12:12">
      <c r="L4794"/>
    </row>
    <row r="4795" spans="12:12">
      <c r="L4795"/>
    </row>
    <row r="4796" spans="12:12">
      <c r="L4796"/>
    </row>
    <row r="4797" spans="12:12">
      <c r="L4797"/>
    </row>
    <row r="4798" spans="12:12">
      <c r="L4798"/>
    </row>
    <row r="4799" spans="12:12">
      <c r="L4799"/>
    </row>
    <row r="4800" spans="12:12">
      <c r="L4800"/>
    </row>
    <row r="4801" spans="12:12">
      <c r="L4801"/>
    </row>
    <row r="4802" spans="12:12">
      <c r="L4802"/>
    </row>
    <row r="4803" spans="12:12">
      <c r="L4803"/>
    </row>
    <row r="4804" spans="12:12">
      <c r="L4804"/>
    </row>
    <row r="4805" spans="12:12">
      <c r="L4805"/>
    </row>
    <row r="4806" spans="12:12">
      <c r="L4806"/>
    </row>
    <row r="4807" spans="12:12">
      <c r="L4807"/>
    </row>
    <row r="4808" spans="12:12">
      <c r="L4808"/>
    </row>
    <row r="4809" spans="12:12">
      <c r="L4809"/>
    </row>
    <row r="4810" spans="12:12">
      <c r="L4810"/>
    </row>
    <row r="4811" spans="12:12">
      <c r="L4811"/>
    </row>
    <row r="4812" spans="12:12">
      <c r="L4812"/>
    </row>
    <row r="4813" spans="12:12">
      <c r="L4813"/>
    </row>
    <row r="4814" spans="12:12">
      <c r="L4814"/>
    </row>
    <row r="4815" spans="12:12">
      <c r="L4815"/>
    </row>
    <row r="4816" spans="12:12">
      <c r="L4816"/>
    </row>
    <row r="4817" spans="12:12">
      <c r="L4817"/>
    </row>
    <row r="4818" spans="12:12">
      <c r="L4818"/>
    </row>
    <row r="4819" spans="12:12">
      <c r="L4819"/>
    </row>
    <row r="4820" spans="12:12">
      <c r="L4820"/>
    </row>
    <row r="4821" spans="12:12">
      <c r="L4821"/>
    </row>
    <row r="4822" spans="12:12">
      <c r="L4822"/>
    </row>
    <row r="4823" spans="12:12">
      <c r="L4823"/>
    </row>
    <row r="4824" spans="12:12">
      <c r="L4824"/>
    </row>
    <row r="4825" spans="12:12">
      <c r="L4825"/>
    </row>
    <row r="4826" spans="12:12">
      <c r="L4826"/>
    </row>
    <row r="4827" spans="12:12">
      <c r="L4827"/>
    </row>
    <row r="4828" spans="12:12">
      <c r="L4828"/>
    </row>
    <row r="4829" spans="12:12">
      <c r="L4829"/>
    </row>
    <row r="4830" spans="12:12">
      <c r="L4830"/>
    </row>
    <row r="4831" spans="12:12">
      <c r="L4831"/>
    </row>
    <row r="4832" spans="12:12">
      <c r="L4832"/>
    </row>
    <row r="4833" spans="12:12">
      <c r="L4833"/>
    </row>
    <row r="4834" spans="12:12">
      <c r="L4834"/>
    </row>
    <row r="4835" spans="12:12">
      <c r="L4835"/>
    </row>
    <row r="4836" spans="12:12">
      <c r="L4836"/>
    </row>
    <row r="4837" spans="12:12">
      <c r="L4837"/>
    </row>
    <row r="4838" spans="12:12">
      <c r="L4838"/>
    </row>
    <row r="4839" spans="12:12">
      <c r="L4839"/>
    </row>
    <row r="4840" spans="12:12">
      <c r="L4840"/>
    </row>
    <row r="4841" spans="12:12">
      <c r="L4841"/>
    </row>
    <row r="4842" spans="12:12">
      <c r="L4842"/>
    </row>
    <row r="4843" spans="12:12">
      <c r="L4843"/>
    </row>
    <row r="4844" spans="12:12">
      <c r="L4844"/>
    </row>
    <row r="4845" spans="12:12">
      <c r="L4845"/>
    </row>
    <row r="4846" spans="12:12">
      <c r="L4846"/>
    </row>
    <row r="4847" spans="12:12">
      <c r="L4847"/>
    </row>
    <row r="4848" spans="12:12">
      <c r="L4848"/>
    </row>
    <row r="4849" spans="12:12">
      <c r="L4849"/>
    </row>
    <row r="4850" spans="12:12">
      <c r="L4850"/>
    </row>
    <row r="4851" spans="12:12">
      <c r="L4851"/>
    </row>
    <row r="4852" spans="12:12">
      <c r="L4852"/>
    </row>
    <row r="4853" spans="12:12">
      <c r="L4853"/>
    </row>
    <row r="4854" spans="12:12">
      <c r="L4854"/>
    </row>
    <row r="4855" spans="12:12">
      <c r="L4855"/>
    </row>
    <row r="4856" spans="12:12">
      <c r="L4856"/>
    </row>
    <row r="4857" spans="12:12">
      <c r="L4857"/>
    </row>
    <row r="4858" spans="12:12">
      <c r="L4858"/>
    </row>
    <row r="4859" spans="12:12">
      <c r="L4859"/>
    </row>
    <row r="4860" spans="12:12">
      <c r="L4860"/>
    </row>
    <row r="4861" spans="12:12">
      <c r="L4861"/>
    </row>
    <row r="4862" spans="12:12">
      <c r="L4862"/>
    </row>
    <row r="4863" spans="12:12">
      <c r="L4863"/>
    </row>
    <row r="4864" spans="12:12">
      <c r="L4864"/>
    </row>
    <row r="4865" spans="12:12">
      <c r="L4865"/>
    </row>
    <row r="4866" spans="12:12">
      <c r="L4866"/>
    </row>
    <row r="4867" spans="12:12">
      <c r="L4867"/>
    </row>
    <row r="4868" spans="12:12">
      <c r="L4868"/>
    </row>
    <row r="4869" spans="12:12">
      <c r="L4869"/>
    </row>
    <row r="4870" spans="12:12">
      <c r="L4870"/>
    </row>
    <row r="4871" spans="12:12">
      <c r="L4871"/>
    </row>
    <row r="4872" spans="12:12">
      <c r="L4872"/>
    </row>
    <row r="4873" spans="12:12">
      <c r="L4873"/>
    </row>
    <row r="4874" spans="12:12">
      <c r="L4874"/>
    </row>
    <row r="4875" spans="12:12">
      <c r="L4875"/>
    </row>
    <row r="4876" spans="12:12">
      <c r="L4876"/>
    </row>
    <row r="4877" spans="12:12">
      <c r="L4877"/>
    </row>
    <row r="4878" spans="12:12">
      <c r="L4878"/>
    </row>
    <row r="4879" spans="12:12">
      <c r="L4879"/>
    </row>
    <row r="4880" spans="12:12">
      <c r="L4880"/>
    </row>
    <row r="4881" spans="12:12">
      <c r="L4881"/>
    </row>
    <row r="4882" spans="12:12">
      <c r="L4882"/>
    </row>
    <row r="4883" spans="12:12">
      <c r="L4883"/>
    </row>
    <row r="4884" spans="12:12">
      <c r="L4884"/>
    </row>
    <row r="4885" spans="12:12">
      <c r="L4885"/>
    </row>
    <row r="4886" spans="12:12">
      <c r="L4886"/>
    </row>
    <row r="4887" spans="12:12">
      <c r="L4887"/>
    </row>
    <row r="4888" spans="12:12">
      <c r="L4888"/>
    </row>
    <row r="4889" spans="12:12">
      <c r="L4889"/>
    </row>
    <row r="4890" spans="12:12">
      <c r="L4890"/>
    </row>
    <row r="4891" spans="12:12">
      <c r="L4891"/>
    </row>
    <row r="4892" spans="12:12">
      <c r="L4892"/>
    </row>
    <row r="4893" spans="12:12">
      <c r="L4893"/>
    </row>
    <row r="4894" spans="12:12">
      <c r="L4894"/>
    </row>
    <row r="4895" spans="12:12">
      <c r="L4895"/>
    </row>
    <row r="4896" spans="12:12">
      <c r="L4896"/>
    </row>
    <row r="4897" spans="12:12">
      <c r="L4897"/>
    </row>
    <row r="4898" spans="12:12">
      <c r="L4898"/>
    </row>
    <row r="4899" spans="12:12">
      <c r="L4899"/>
    </row>
    <row r="4900" spans="12:12">
      <c r="L4900"/>
    </row>
    <row r="4901" spans="12:12">
      <c r="L4901"/>
    </row>
    <row r="4902" spans="12:12">
      <c r="L4902"/>
    </row>
    <row r="4903" spans="12:12">
      <c r="L4903"/>
    </row>
    <row r="4904" spans="12:12">
      <c r="L4904"/>
    </row>
    <row r="4905" spans="12:12">
      <c r="L4905"/>
    </row>
    <row r="4906" spans="12:12">
      <c r="L4906"/>
    </row>
    <row r="4907" spans="12:12">
      <c r="L4907"/>
    </row>
    <row r="4908" spans="12:12">
      <c r="L4908"/>
    </row>
    <row r="4909" spans="12:12">
      <c r="L4909"/>
    </row>
    <row r="4910" spans="12:12">
      <c r="L4910"/>
    </row>
    <row r="4911" spans="12:12">
      <c r="L4911"/>
    </row>
    <row r="4912" spans="12:12">
      <c r="L4912"/>
    </row>
    <row r="4913" spans="12:12">
      <c r="L4913"/>
    </row>
    <row r="4914" spans="12:12">
      <c r="L4914"/>
    </row>
    <row r="4915" spans="12:12">
      <c r="L4915"/>
    </row>
    <row r="4916" spans="12:12">
      <c r="L4916"/>
    </row>
    <row r="4917" spans="12:12">
      <c r="L4917"/>
    </row>
    <row r="4918" spans="12:12">
      <c r="L4918"/>
    </row>
    <row r="4919" spans="12:12">
      <c r="L4919"/>
    </row>
    <row r="4920" spans="12:12">
      <c r="L4920"/>
    </row>
    <row r="4921" spans="12:12">
      <c r="L4921"/>
    </row>
    <row r="4922" spans="12:12">
      <c r="L4922"/>
    </row>
    <row r="4923" spans="12:12">
      <c r="L4923"/>
    </row>
    <row r="4924" spans="12:12">
      <c r="L4924"/>
    </row>
    <row r="4925" spans="12:12">
      <c r="L4925"/>
    </row>
    <row r="4926" spans="12:12">
      <c r="L4926"/>
    </row>
    <row r="4927" spans="12:12">
      <c r="L4927"/>
    </row>
    <row r="4928" spans="12:12">
      <c r="L4928"/>
    </row>
    <row r="4929" spans="12:12">
      <c r="L4929"/>
    </row>
    <row r="4930" spans="12:12">
      <c r="L4930"/>
    </row>
    <row r="4931" spans="12:12">
      <c r="L4931"/>
    </row>
    <row r="4932" spans="12:12">
      <c r="L4932"/>
    </row>
    <row r="4933" spans="12:12">
      <c r="L4933"/>
    </row>
    <row r="4934" spans="12:12">
      <c r="L4934"/>
    </row>
    <row r="4935" spans="12:12">
      <c r="L4935"/>
    </row>
    <row r="4936" spans="12:12">
      <c r="L4936"/>
    </row>
    <row r="4937" spans="12:12">
      <c r="L4937"/>
    </row>
    <row r="4938" spans="12:12">
      <c r="L4938"/>
    </row>
    <row r="4939" spans="12:12">
      <c r="L4939"/>
    </row>
    <row r="4940" spans="12:12">
      <c r="L4940"/>
    </row>
    <row r="4941" spans="12:12">
      <c r="L4941"/>
    </row>
    <row r="4942" spans="12:12">
      <c r="L4942"/>
    </row>
    <row r="4943" spans="12:12">
      <c r="L4943"/>
    </row>
    <row r="4944" spans="12:12">
      <c r="L4944"/>
    </row>
    <row r="4945" spans="12:12">
      <c r="L4945"/>
    </row>
    <row r="4946" spans="12:12">
      <c r="L4946"/>
    </row>
    <row r="4947" spans="12:12">
      <c r="L4947"/>
    </row>
    <row r="4948" spans="12:12">
      <c r="L4948"/>
    </row>
    <row r="4949" spans="12:12">
      <c r="L4949"/>
    </row>
    <row r="4950" spans="12:12">
      <c r="L4950"/>
    </row>
    <row r="4951" spans="12:12">
      <c r="L4951"/>
    </row>
    <row r="4952" spans="12:12">
      <c r="L4952"/>
    </row>
    <row r="4953" spans="12:12">
      <c r="L4953"/>
    </row>
    <row r="4954" spans="12:12">
      <c r="L4954"/>
    </row>
    <row r="4955" spans="12:12">
      <c r="L4955"/>
    </row>
    <row r="4956" spans="12:12">
      <c r="L4956"/>
    </row>
    <row r="4957" spans="12:12">
      <c r="L4957"/>
    </row>
    <row r="4958" spans="12:12">
      <c r="L4958"/>
    </row>
    <row r="4959" spans="12:12">
      <c r="L4959"/>
    </row>
    <row r="4960" spans="12:12">
      <c r="L4960"/>
    </row>
    <row r="4961" spans="12:12">
      <c r="L4961"/>
    </row>
    <row r="4962" spans="12:12">
      <c r="L4962"/>
    </row>
    <row r="4963" spans="12:12">
      <c r="L4963"/>
    </row>
    <row r="4964" spans="12:12">
      <c r="L4964"/>
    </row>
    <row r="4965" spans="12:12">
      <c r="L4965"/>
    </row>
    <row r="4966" spans="12:12">
      <c r="L4966"/>
    </row>
    <row r="4967" spans="12:12">
      <c r="L4967"/>
    </row>
    <row r="4968" spans="12:12">
      <c r="L4968"/>
    </row>
    <row r="4969" spans="12:12">
      <c r="L4969"/>
    </row>
    <row r="4970" spans="12:12">
      <c r="L4970"/>
    </row>
    <row r="4971" spans="12:12">
      <c r="L4971"/>
    </row>
    <row r="4972" spans="12:12">
      <c r="L4972"/>
    </row>
    <row r="4973" spans="12:12">
      <c r="L4973"/>
    </row>
    <row r="4974" spans="12:12">
      <c r="L4974"/>
    </row>
    <row r="4975" spans="12:12">
      <c r="L4975"/>
    </row>
    <row r="4976" spans="12:12">
      <c r="L4976"/>
    </row>
    <row r="4977" spans="12:12">
      <c r="L4977"/>
    </row>
    <row r="4978" spans="12:12">
      <c r="L4978"/>
    </row>
    <row r="4979" spans="12:12">
      <c r="L4979"/>
    </row>
    <row r="4980" spans="12:12">
      <c r="L4980"/>
    </row>
    <row r="4981" spans="12:12">
      <c r="L4981"/>
    </row>
    <row r="4982" spans="12:12">
      <c r="L4982"/>
    </row>
    <row r="4983" spans="12:12">
      <c r="L4983"/>
    </row>
    <row r="4984" spans="12:12">
      <c r="L4984"/>
    </row>
    <row r="4985" spans="12:12">
      <c r="L4985"/>
    </row>
    <row r="4986" spans="12:12">
      <c r="L4986"/>
    </row>
    <row r="4987" spans="12:12">
      <c r="L4987"/>
    </row>
    <row r="4988" spans="12:12">
      <c r="L4988"/>
    </row>
    <row r="4989" spans="12:12">
      <c r="L4989"/>
    </row>
    <row r="4990" spans="12:12">
      <c r="L4990"/>
    </row>
    <row r="4991" spans="12:12">
      <c r="L4991"/>
    </row>
    <row r="4992" spans="12:12">
      <c r="L4992"/>
    </row>
    <row r="4993" spans="12:12">
      <c r="L4993"/>
    </row>
    <row r="4994" spans="12:12">
      <c r="L4994"/>
    </row>
    <row r="4995" spans="12:12">
      <c r="L4995"/>
    </row>
    <row r="4996" spans="12:12">
      <c r="L4996"/>
    </row>
    <row r="4997" spans="12:12">
      <c r="L4997"/>
    </row>
    <row r="4998" spans="12:12">
      <c r="L4998"/>
    </row>
    <row r="4999" spans="12:12">
      <c r="L4999"/>
    </row>
    <row r="5000" spans="12:12">
      <c r="L5000"/>
    </row>
    <row r="5001" spans="12:12">
      <c r="L5001"/>
    </row>
    <row r="5002" spans="12:12">
      <c r="L5002"/>
    </row>
    <row r="5003" spans="12:12">
      <c r="L5003"/>
    </row>
    <row r="5004" spans="12:12">
      <c r="L5004"/>
    </row>
    <row r="5005" spans="12:12">
      <c r="L5005"/>
    </row>
    <row r="5006" spans="12:12">
      <c r="L5006"/>
    </row>
    <row r="5007" spans="12:12">
      <c r="L5007"/>
    </row>
    <row r="5008" spans="12:12">
      <c r="L5008"/>
    </row>
    <row r="5009" spans="12:12">
      <c r="L5009"/>
    </row>
    <row r="5010" spans="12:12">
      <c r="L5010"/>
    </row>
    <row r="5011" spans="12:12">
      <c r="L5011"/>
    </row>
    <row r="5012" spans="12:12">
      <c r="L5012"/>
    </row>
    <row r="5013" spans="12:12">
      <c r="L5013"/>
    </row>
    <row r="5014" spans="12:12">
      <c r="L5014"/>
    </row>
    <row r="5015" spans="12:12">
      <c r="L5015"/>
    </row>
    <row r="5016" spans="12:12">
      <c r="L5016"/>
    </row>
    <row r="5017" spans="12:12">
      <c r="L5017"/>
    </row>
    <row r="5018" spans="12:12">
      <c r="L5018"/>
    </row>
    <row r="5019" spans="12:12">
      <c r="L5019"/>
    </row>
    <row r="5020" spans="12:12">
      <c r="L5020"/>
    </row>
    <row r="5021" spans="12:12">
      <c r="L5021"/>
    </row>
    <row r="5022" spans="12:12">
      <c r="L5022"/>
    </row>
    <row r="5023" spans="12:12">
      <c r="L5023"/>
    </row>
    <row r="5024" spans="12:12">
      <c r="L5024"/>
    </row>
    <row r="5025" spans="12:12">
      <c r="L5025"/>
    </row>
    <row r="5026" spans="12:12">
      <c r="L5026"/>
    </row>
    <row r="5027" spans="12:12">
      <c r="L5027"/>
    </row>
    <row r="5028" spans="12:12">
      <c r="L5028"/>
    </row>
    <row r="5029" spans="12:12">
      <c r="L5029"/>
    </row>
    <row r="5030" spans="12:12">
      <c r="L5030"/>
    </row>
    <row r="5031" spans="12:12">
      <c r="L5031"/>
    </row>
    <row r="5032" spans="12:12">
      <c r="L5032"/>
    </row>
    <row r="5033" spans="12:12">
      <c r="L5033"/>
    </row>
    <row r="5034" spans="12:12">
      <c r="L5034"/>
    </row>
    <row r="5035" spans="12:12">
      <c r="L5035"/>
    </row>
    <row r="5036" spans="12:12">
      <c r="L5036"/>
    </row>
    <row r="5037" spans="12:12">
      <c r="L5037"/>
    </row>
    <row r="5038" spans="12:12">
      <c r="L5038"/>
    </row>
    <row r="5039" spans="12:12">
      <c r="L5039"/>
    </row>
    <row r="5040" spans="12:12">
      <c r="L5040"/>
    </row>
    <row r="5041" spans="12:12">
      <c r="L5041"/>
    </row>
    <row r="5042" spans="12:12">
      <c r="L5042"/>
    </row>
    <row r="5043" spans="12:12">
      <c r="L5043"/>
    </row>
    <row r="5044" spans="12:12">
      <c r="L5044"/>
    </row>
    <row r="5045" spans="12:12">
      <c r="L5045"/>
    </row>
    <row r="5046" spans="12:12">
      <c r="L5046"/>
    </row>
    <row r="5047" spans="12:12">
      <c r="L5047"/>
    </row>
    <row r="5048" spans="12:12">
      <c r="L5048"/>
    </row>
    <row r="5049" spans="12:12">
      <c r="L5049"/>
    </row>
    <row r="5050" spans="12:12">
      <c r="L5050"/>
    </row>
    <row r="5051" spans="12:12">
      <c r="L5051"/>
    </row>
    <row r="5052" spans="12:12">
      <c r="L5052"/>
    </row>
    <row r="5053" spans="12:12">
      <c r="L5053"/>
    </row>
    <row r="5054" spans="12:12">
      <c r="L5054"/>
    </row>
    <row r="5055" spans="12:12">
      <c r="L5055"/>
    </row>
    <row r="5056" spans="12:12">
      <c r="L5056"/>
    </row>
    <row r="5057" spans="12:12">
      <c r="L5057"/>
    </row>
    <row r="5058" spans="12:12">
      <c r="L5058"/>
    </row>
    <row r="5059" spans="12:12">
      <c r="L5059"/>
    </row>
    <row r="5060" spans="12:12">
      <c r="L5060"/>
    </row>
    <row r="5061" spans="12:12">
      <c r="L5061"/>
    </row>
    <row r="5062" spans="12:12">
      <c r="L5062"/>
    </row>
    <row r="5063" spans="12:12">
      <c r="L5063"/>
    </row>
    <row r="5064" spans="12:12">
      <c r="L5064"/>
    </row>
    <row r="5065" spans="12:12">
      <c r="L5065"/>
    </row>
    <row r="5066" spans="12:12">
      <c r="L5066"/>
    </row>
    <row r="5067" spans="12:12">
      <c r="L5067"/>
    </row>
    <row r="5068" spans="12:12">
      <c r="L5068"/>
    </row>
    <row r="5069" spans="12:12">
      <c r="L5069"/>
    </row>
    <row r="5070" spans="12:12">
      <c r="L5070"/>
    </row>
    <row r="5071" spans="12:12">
      <c r="L5071"/>
    </row>
    <row r="5072" spans="12:12">
      <c r="L5072"/>
    </row>
    <row r="5073" spans="12:12">
      <c r="L5073"/>
    </row>
    <row r="5074" spans="12:12">
      <c r="L5074"/>
    </row>
    <row r="5075" spans="12:12">
      <c r="L5075"/>
    </row>
    <row r="5076" spans="12:12">
      <c r="L5076"/>
    </row>
    <row r="5077" spans="12:12">
      <c r="L5077"/>
    </row>
    <row r="5078" spans="12:12">
      <c r="L5078"/>
    </row>
    <row r="5079" spans="12:12">
      <c r="L5079"/>
    </row>
    <row r="5080" spans="12:12">
      <c r="L5080"/>
    </row>
    <row r="5081" spans="12:12">
      <c r="L5081"/>
    </row>
    <row r="5082" spans="12:12">
      <c r="L5082"/>
    </row>
    <row r="5083" spans="12:12">
      <c r="L5083"/>
    </row>
    <row r="5084" spans="12:12">
      <c r="L5084"/>
    </row>
    <row r="5085" spans="12:12">
      <c r="L5085"/>
    </row>
    <row r="5086" spans="12:12">
      <c r="L5086"/>
    </row>
    <row r="5087" spans="12:12">
      <c r="L5087"/>
    </row>
    <row r="5088" spans="12:12">
      <c r="L5088"/>
    </row>
    <row r="5089" spans="12:12">
      <c r="L5089"/>
    </row>
    <row r="5090" spans="12:12">
      <c r="L5090"/>
    </row>
    <row r="5091" spans="12:12">
      <c r="L5091"/>
    </row>
    <row r="5092" spans="12:12">
      <c r="L5092"/>
    </row>
    <row r="5093" spans="12:12">
      <c r="L5093"/>
    </row>
    <row r="5094" spans="12:12">
      <c r="L5094"/>
    </row>
    <row r="5095" spans="12:12">
      <c r="L5095"/>
    </row>
    <row r="5096" spans="12:12">
      <c r="L5096"/>
    </row>
    <row r="5097" spans="12:12">
      <c r="L5097"/>
    </row>
    <row r="5098" spans="12:12">
      <c r="L5098"/>
    </row>
    <row r="5099" spans="12:12">
      <c r="L5099"/>
    </row>
    <row r="5100" spans="12:12">
      <c r="L5100"/>
    </row>
    <row r="5101" spans="12:12">
      <c r="L5101"/>
    </row>
    <row r="5102" spans="12:12">
      <c r="L5102"/>
    </row>
    <row r="5103" spans="12:12">
      <c r="L5103"/>
    </row>
    <row r="5104" spans="12:12">
      <c r="L5104"/>
    </row>
    <row r="5105" spans="12:12">
      <c r="L5105"/>
    </row>
    <row r="5106" spans="12:12">
      <c r="L5106"/>
    </row>
    <row r="5107" spans="12:12">
      <c r="L5107"/>
    </row>
    <row r="5108" spans="12:12">
      <c r="L5108"/>
    </row>
    <row r="5109" spans="12:12">
      <c r="L5109"/>
    </row>
    <row r="5110" spans="12:12">
      <c r="L5110"/>
    </row>
    <row r="5111" spans="12:12">
      <c r="L5111"/>
    </row>
    <row r="5112" spans="12:12">
      <c r="L5112"/>
    </row>
    <row r="5113" spans="12:12">
      <c r="L5113"/>
    </row>
    <row r="5114" spans="12:12">
      <c r="L5114"/>
    </row>
    <row r="5115" spans="12:12">
      <c r="L5115"/>
    </row>
    <row r="5116" spans="12:12">
      <c r="L5116"/>
    </row>
    <row r="5117" spans="12:12">
      <c r="L5117"/>
    </row>
    <row r="5118" spans="12:12">
      <c r="L5118"/>
    </row>
    <row r="5119" spans="12:12">
      <c r="L5119"/>
    </row>
    <row r="5120" spans="12:12">
      <c r="L5120"/>
    </row>
    <row r="5121" spans="12:12">
      <c r="L5121"/>
    </row>
    <row r="5122" spans="12:12">
      <c r="L5122"/>
    </row>
    <row r="5123" spans="12:12">
      <c r="L5123"/>
    </row>
    <row r="5124" spans="12:12">
      <c r="L5124"/>
    </row>
    <row r="5125" spans="12:12">
      <c r="L5125"/>
    </row>
    <row r="5126" spans="12:12">
      <c r="L5126"/>
    </row>
    <row r="5127" spans="12:12">
      <c r="L5127"/>
    </row>
    <row r="5128" spans="12:12">
      <c r="L5128"/>
    </row>
    <row r="5129" spans="12:12">
      <c r="L5129"/>
    </row>
    <row r="5130" spans="12:12">
      <c r="L5130"/>
    </row>
    <row r="5131" spans="12:12">
      <c r="L5131"/>
    </row>
    <row r="5132" spans="12:12">
      <c r="L5132"/>
    </row>
    <row r="5133" spans="12:12">
      <c r="L5133"/>
    </row>
    <row r="5134" spans="12:12">
      <c r="L5134"/>
    </row>
    <row r="5135" spans="12:12">
      <c r="L5135"/>
    </row>
    <row r="5136" spans="12:12">
      <c r="L5136"/>
    </row>
    <row r="5137" spans="12:12">
      <c r="L5137"/>
    </row>
    <row r="5138" spans="12:12">
      <c r="L5138"/>
    </row>
    <row r="5139" spans="12:12">
      <c r="L5139"/>
    </row>
    <row r="5140" spans="12:12">
      <c r="L5140"/>
    </row>
    <row r="5141" spans="12:12">
      <c r="L5141"/>
    </row>
    <row r="5142" spans="12:12">
      <c r="L5142"/>
    </row>
    <row r="5143" spans="12:12">
      <c r="L5143"/>
    </row>
    <row r="5144" spans="12:12">
      <c r="L5144"/>
    </row>
    <row r="5145" spans="12:12">
      <c r="L5145"/>
    </row>
    <row r="5146" spans="12:12">
      <c r="L5146"/>
    </row>
    <row r="5147" spans="12:12">
      <c r="L5147"/>
    </row>
    <row r="5148" spans="12:12">
      <c r="L5148"/>
    </row>
    <row r="5149" spans="12:12">
      <c r="L5149"/>
    </row>
    <row r="5150" spans="12:12">
      <c r="L5150"/>
    </row>
    <row r="5151" spans="12:12">
      <c r="L5151"/>
    </row>
    <row r="5152" spans="12:12">
      <c r="L5152"/>
    </row>
    <row r="5153" spans="12:12">
      <c r="L5153"/>
    </row>
    <row r="5154" spans="12:12">
      <c r="L5154"/>
    </row>
    <row r="5155" spans="12:12">
      <c r="L5155"/>
    </row>
    <row r="5156" spans="12:12">
      <c r="L5156"/>
    </row>
    <row r="5157" spans="12:12">
      <c r="L5157"/>
    </row>
    <row r="5158" spans="12:12">
      <c r="L5158"/>
    </row>
    <row r="5159" spans="12:12">
      <c r="L5159"/>
    </row>
    <row r="5160" spans="12:12">
      <c r="L5160"/>
    </row>
    <row r="5161" spans="12:12">
      <c r="L5161"/>
    </row>
    <row r="5162" spans="12:12">
      <c r="L5162"/>
    </row>
    <row r="5163" spans="12:12">
      <c r="L5163"/>
    </row>
    <row r="5164" spans="12:12">
      <c r="L5164"/>
    </row>
    <row r="5165" spans="12:12">
      <c r="L5165"/>
    </row>
    <row r="5166" spans="12:12">
      <c r="L5166"/>
    </row>
    <row r="5167" spans="12:12">
      <c r="L5167"/>
    </row>
    <row r="5168" spans="12:12">
      <c r="L5168"/>
    </row>
    <row r="5169" spans="12:12">
      <c r="L5169"/>
    </row>
    <row r="5170" spans="12:12">
      <c r="L5170"/>
    </row>
    <row r="5171" spans="12:12">
      <c r="L5171"/>
    </row>
    <row r="5172" spans="12:12">
      <c r="L5172"/>
    </row>
    <row r="5173" spans="12:12">
      <c r="L5173"/>
    </row>
    <row r="5174" spans="12:12">
      <c r="L5174"/>
    </row>
    <row r="5175" spans="12:12">
      <c r="L5175"/>
    </row>
    <row r="5176" spans="12:12">
      <c r="L5176"/>
    </row>
    <row r="5177" spans="12:12">
      <c r="L5177"/>
    </row>
    <row r="5178" spans="12:12">
      <c r="L5178"/>
    </row>
    <row r="5179" spans="12:12">
      <c r="L5179"/>
    </row>
    <row r="5180" spans="12:12">
      <c r="L5180"/>
    </row>
    <row r="5181" spans="12:12">
      <c r="L5181"/>
    </row>
    <row r="5182" spans="12:12">
      <c r="L5182"/>
    </row>
    <row r="5183" spans="12:12">
      <c r="L5183"/>
    </row>
    <row r="5184" spans="12:12">
      <c r="L5184"/>
    </row>
    <row r="5185" spans="12:12">
      <c r="L5185"/>
    </row>
    <row r="5186" spans="12:12">
      <c r="L5186"/>
    </row>
    <row r="5187" spans="12:12">
      <c r="L5187"/>
    </row>
    <row r="5188" spans="12:12">
      <c r="L5188"/>
    </row>
    <row r="5189" spans="12:12">
      <c r="L5189"/>
    </row>
    <row r="5190" spans="12:12">
      <c r="L5190"/>
    </row>
    <row r="5191" spans="12:12">
      <c r="L5191"/>
    </row>
    <row r="5192" spans="12:12">
      <c r="L5192"/>
    </row>
    <row r="5193" spans="12:12">
      <c r="L5193"/>
    </row>
    <row r="5194" spans="12:12">
      <c r="L5194"/>
    </row>
    <row r="5195" spans="12:12">
      <c r="L5195"/>
    </row>
    <row r="5196" spans="12:12">
      <c r="L5196"/>
    </row>
    <row r="5197" spans="12:12">
      <c r="L5197"/>
    </row>
    <row r="5198" spans="12:12">
      <c r="L5198"/>
    </row>
    <row r="5199" spans="12:12">
      <c r="L5199"/>
    </row>
    <row r="5200" spans="12:12">
      <c r="L5200"/>
    </row>
    <row r="5201" spans="12:12">
      <c r="L5201"/>
    </row>
    <row r="5202" spans="12:12">
      <c r="L5202"/>
    </row>
    <row r="5203" spans="12:12">
      <c r="L5203"/>
    </row>
    <row r="5204" spans="12:12">
      <c r="L5204"/>
    </row>
    <row r="5205" spans="12:12">
      <c r="L5205"/>
    </row>
    <row r="5206" spans="12:12">
      <c r="L5206"/>
    </row>
    <row r="5207" spans="12:12">
      <c r="L5207"/>
    </row>
    <row r="5208" spans="12:12">
      <c r="L5208"/>
    </row>
    <row r="5209" spans="12:12">
      <c r="L5209"/>
    </row>
    <row r="5210" spans="12:12">
      <c r="L5210"/>
    </row>
    <row r="5211" spans="12:12">
      <c r="L5211"/>
    </row>
    <row r="5212" spans="12:12">
      <c r="L5212"/>
    </row>
    <row r="5213" spans="12:12">
      <c r="L5213"/>
    </row>
    <row r="5214" spans="12:12">
      <c r="L5214"/>
    </row>
    <row r="5215" spans="12:12">
      <c r="L5215"/>
    </row>
    <row r="5216" spans="12:12">
      <c r="L5216"/>
    </row>
    <row r="5217" spans="12:12">
      <c r="L5217"/>
    </row>
    <row r="5218" spans="12:12">
      <c r="L5218"/>
    </row>
    <row r="5219" spans="12:12">
      <c r="L5219"/>
    </row>
    <row r="5220" spans="12:12">
      <c r="L5220"/>
    </row>
    <row r="5221" spans="12:12">
      <c r="L5221"/>
    </row>
    <row r="5222" spans="12:12">
      <c r="L5222"/>
    </row>
    <row r="5223" spans="12:12">
      <c r="L5223"/>
    </row>
    <row r="5224" spans="12:12">
      <c r="L5224"/>
    </row>
    <row r="5225" spans="12:12">
      <c r="L5225"/>
    </row>
    <row r="5226" spans="12:12">
      <c r="L5226"/>
    </row>
    <row r="5227" spans="12:12">
      <c r="L5227"/>
    </row>
    <row r="5228" spans="12:12">
      <c r="L5228"/>
    </row>
    <row r="5229" spans="12:12">
      <c r="L5229"/>
    </row>
    <row r="5230" spans="12:12">
      <c r="L5230"/>
    </row>
    <row r="5231" spans="12:12">
      <c r="L5231"/>
    </row>
    <row r="5232" spans="12:12">
      <c r="L5232"/>
    </row>
    <row r="5233" spans="12:12">
      <c r="L5233"/>
    </row>
    <row r="5234" spans="12:12">
      <c r="L5234"/>
    </row>
    <row r="5235" spans="12:12">
      <c r="L5235"/>
    </row>
    <row r="5236" spans="12:12">
      <c r="L5236"/>
    </row>
    <row r="5237" spans="12:12">
      <c r="L5237"/>
    </row>
    <row r="5238" spans="12:12">
      <c r="L5238"/>
    </row>
    <row r="5239" spans="12:12">
      <c r="L5239"/>
    </row>
    <row r="5240" spans="12:12">
      <c r="L5240"/>
    </row>
    <row r="5241" spans="12:12">
      <c r="L5241"/>
    </row>
    <row r="5242" spans="12:12">
      <c r="L5242"/>
    </row>
    <row r="5243" spans="12:12">
      <c r="L5243"/>
    </row>
    <row r="5244" spans="12:12">
      <c r="L5244"/>
    </row>
    <row r="5245" spans="12:12">
      <c r="L5245"/>
    </row>
    <row r="5246" spans="12:12">
      <c r="L5246"/>
    </row>
    <row r="5247" spans="12:12">
      <c r="L5247"/>
    </row>
    <row r="5248" spans="12:12">
      <c r="L5248"/>
    </row>
    <row r="5249" spans="12:12">
      <c r="L5249"/>
    </row>
    <row r="5250" spans="12:12">
      <c r="L5250"/>
    </row>
    <row r="5251" spans="12:12">
      <c r="L5251"/>
    </row>
    <row r="5252" spans="12:12">
      <c r="L5252"/>
    </row>
    <row r="5253" spans="12:12">
      <c r="L5253"/>
    </row>
    <row r="5254" spans="12:12">
      <c r="L5254"/>
    </row>
    <row r="5255" spans="12:12">
      <c r="L5255"/>
    </row>
    <row r="5256" spans="12:12">
      <c r="L5256"/>
    </row>
    <row r="5257" spans="12:12">
      <c r="L5257"/>
    </row>
    <row r="5258" spans="12:12">
      <c r="L5258"/>
    </row>
    <row r="5259" spans="12:12">
      <c r="L5259"/>
    </row>
    <row r="5260" spans="12:12">
      <c r="L5260"/>
    </row>
    <row r="5261" spans="12:12">
      <c r="L5261"/>
    </row>
    <row r="5262" spans="12:12">
      <c r="L5262"/>
    </row>
    <row r="5263" spans="12:12">
      <c r="L5263"/>
    </row>
    <row r="5264" spans="12:12">
      <c r="L5264"/>
    </row>
    <row r="5265" spans="12:12">
      <c r="L5265"/>
    </row>
    <row r="5266" spans="12:12">
      <c r="L5266"/>
    </row>
    <row r="5267" spans="12:12">
      <c r="L5267"/>
    </row>
    <row r="5268" spans="12:12">
      <c r="L5268"/>
    </row>
    <row r="5269" spans="12:12">
      <c r="L5269"/>
    </row>
    <row r="5270" spans="12:12">
      <c r="L5270"/>
    </row>
    <row r="5271" spans="12:12">
      <c r="L5271"/>
    </row>
    <row r="5272" spans="12:12">
      <c r="L5272"/>
    </row>
    <row r="5273" spans="12:12">
      <c r="L5273"/>
    </row>
    <row r="5274" spans="12:12">
      <c r="L5274"/>
    </row>
    <row r="5275" spans="12:12">
      <c r="L5275"/>
    </row>
    <row r="5276" spans="12:12">
      <c r="L5276"/>
    </row>
    <row r="5277" spans="12:12">
      <c r="L5277"/>
    </row>
    <row r="5278" spans="12:12">
      <c r="L5278"/>
    </row>
    <row r="5279" spans="12:12">
      <c r="L5279"/>
    </row>
    <row r="5280" spans="12:12">
      <c r="L5280"/>
    </row>
    <row r="5281" spans="12:12">
      <c r="L5281"/>
    </row>
    <row r="5282" spans="12:12">
      <c r="L5282"/>
    </row>
    <row r="5283" spans="12:12">
      <c r="L5283"/>
    </row>
    <row r="5284" spans="12:12">
      <c r="L5284"/>
    </row>
    <row r="5285" spans="12:12">
      <c r="L5285"/>
    </row>
    <row r="5286" spans="12:12">
      <c r="L5286"/>
    </row>
    <row r="5287" spans="12:12">
      <c r="L5287"/>
    </row>
    <row r="5288" spans="12:12">
      <c r="L5288"/>
    </row>
    <row r="5289" spans="12:12">
      <c r="L5289"/>
    </row>
    <row r="5290" spans="12:12">
      <c r="L5290"/>
    </row>
    <row r="5291" spans="12:12">
      <c r="L5291"/>
    </row>
    <row r="5292" spans="12:12">
      <c r="L5292"/>
    </row>
    <row r="5293" spans="12:12">
      <c r="L5293"/>
    </row>
    <row r="5294" spans="12:12">
      <c r="L5294"/>
    </row>
    <row r="5295" spans="12:12">
      <c r="L5295"/>
    </row>
    <row r="5296" spans="12:12">
      <c r="L5296"/>
    </row>
    <row r="5297" spans="12:12">
      <c r="L5297"/>
    </row>
    <row r="5298" spans="12:12">
      <c r="L5298"/>
    </row>
    <row r="5299" spans="12:12">
      <c r="L5299"/>
    </row>
    <row r="5300" spans="12:12">
      <c r="L5300"/>
    </row>
    <row r="5301" spans="12:12">
      <c r="L5301"/>
    </row>
    <row r="5302" spans="12:12">
      <c r="L5302"/>
    </row>
    <row r="5303" spans="12:12">
      <c r="L5303"/>
    </row>
    <row r="5304" spans="12:12">
      <c r="L5304"/>
    </row>
    <row r="5305" spans="12:12">
      <c r="L5305"/>
    </row>
    <row r="5306" spans="12:12">
      <c r="L5306"/>
    </row>
    <row r="5307" spans="12:12">
      <c r="L5307"/>
    </row>
    <row r="5308" spans="12:12">
      <c r="L5308"/>
    </row>
    <row r="5309" spans="12:12">
      <c r="L5309"/>
    </row>
    <row r="5310" spans="12:12">
      <c r="L5310"/>
    </row>
    <row r="5311" spans="12:12">
      <c r="L5311"/>
    </row>
    <row r="5312" spans="12:12">
      <c r="L5312"/>
    </row>
    <row r="5313" spans="12:12">
      <c r="L5313"/>
    </row>
    <row r="5314" spans="12:12">
      <c r="L5314"/>
    </row>
    <row r="5315" spans="12:12">
      <c r="L5315"/>
    </row>
    <row r="5316" spans="12:12">
      <c r="L5316"/>
    </row>
    <row r="5317" spans="12:12">
      <c r="L5317"/>
    </row>
    <row r="5318" spans="12:12">
      <c r="L5318"/>
    </row>
    <row r="5319" spans="12:12">
      <c r="L5319"/>
    </row>
    <row r="5320" spans="12:12">
      <c r="L5320"/>
    </row>
    <row r="5321" spans="12:12">
      <c r="L5321"/>
    </row>
    <row r="5322" spans="12:12">
      <c r="L5322"/>
    </row>
    <row r="5323" spans="12:12">
      <c r="L5323"/>
    </row>
    <row r="5324" spans="12:12">
      <c r="L5324"/>
    </row>
    <row r="5325" spans="12:12">
      <c r="L5325"/>
    </row>
    <row r="5326" spans="12:12">
      <c r="L5326"/>
    </row>
    <row r="5327" spans="12:12">
      <c r="L5327"/>
    </row>
    <row r="5328" spans="12:12">
      <c r="L5328"/>
    </row>
    <row r="5329" spans="12:12">
      <c r="L5329"/>
    </row>
    <row r="5330" spans="12:12">
      <c r="L5330"/>
    </row>
    <row r="5331" spans="12:12">
      <c r="L5331"/>
    </row>
    <row r="5332" spans="12:12">
      <c r="L5332"/>
    </row>
    <row r="5333" spans="12:12">
      <c r="L5333"/>
    </row>
    <row r="5334" spans="12:12">
      <c r="L5334"/>
    </row>
    <row r="5335" spans="12:12">
      <c r="L5335"/>
    </row>
    <row r="5336" spans="12:12">
      <c r="L5336"/>
    </row>
    <row r="5337" spans="12:12">
      <c r="L5337"/>
    </row>
    <row r="5338" spans="12:12">
      <c r="L5338"/>
    </row>
    <row r="5339" spans="12:12">
      <c r="L5339"/>
    </row>
    <row r="5340" spans="12:12">
      <c r="L5340"/>
    </row>
    <row r="5341" spans="12:12">
      <c r="L5341"/>
    </row>
    <row r="5342" spans="12:12">
      <c r="L5342"/>
    </row>
    <row r="5343" spans="12:12">
      <c r="L5343"/>
    </row>
    <row r="5344" spans="12:12">
      <c r="L5344"/>
    </row>
    <row r="5345" spans="12:12">
      <c r="L5345"/>
    </row>
    <row r="5346" spans="12:12">
      <c r="L5346"/>
    </row>
    <row r="5347" spans="12:12">
      <c r="L5347"/>
    </row>
    <row r="5348" spans="12:12">
      <c r="L5348"/>
    </row>
    <row r="5349" spans="12:12">
      <c r="L5349"/>
    </row>
    <row r="5350" spans="12:12">
      <c r="L5350"/>
    </row>
    <row r="5351" spans="12:12">
      <c r="L5351"/>
    </row>
    <row r="5352" spans="12:12">
      <c r="L5352"/>
    </row>
    <row r="5353" spans="12:12">
      <c r="L5353"/>
    </row>
    <row r="5354" spans="12:12">
      <c r="L5354"/>
    </row>
    <row r="5355" spans="12:12">
      <c r="L5355"/>
    </row>
    <row r="5356" spans="12:12">
      <c r="L5356"/>
    </row>
    <row r="5357" spans="12:12">
      <c r="L5357"/>
    </row>
    <row r="5358" spans="12:12">
      <c r="L5358"/>
    </row>
    <row r="5359" spans="12:12">
      <c r="L5359"/>
    </row>
    <row r="5360" spans="12:12">
      <c r="L5360"/>
    </row>
    <row r="5361" spans="12:12">
      <c r="L5361"/>
    </row>
    <row r="5362" spans="12:12">
      <c r="L5362"/>
    </row>
    <row r="5363" spans="12:12">
      <c r="L5363"/>
    </row>
    <row r="5364" spans="12:12">
      <c r="L5364"/>
    </row>
    <row r="5365" spans="12:12">
      <c r="L5365"/>
    </row>
    <row r="5366" spans="12:12">
      <c r="L5366"/>
    </row>
    <row r="5367" spans="12:12">
      <c r="L5367"/>
    </row>
    <row r="5368" spans="12:12">
      <c r="L5368"/>
    </row>
    <row r="5369" spans="12:12">
      <c r="L5369"/>
    </row>
    <row r="5370" spans="12:12">
      <c r="L5370"/>
    </row>
    <row r="5371" spans="12:12">
      <c r="L5371"/>
    </row>
    <row r="5372" spans="12:12">
      <c r="L5372"/>
    </row>
    <row r="5373" spans="12:12">
      <c r="L5373"/>
    </row>
    <row r="5374" spans="12:12">
      <c r="L5374"/>
    </row>
    <row r="5375" spans="12:12">
      <c r="L5375"/>
    </row>
    <row r="5376" spans="12:12">
      <c r="L5376"/>
    </row>
    <row r="5377" spans="12:12">
      <c r="L5377"/>
    </row>
    <row r="5378" spans="12:12">
      <c r="L5378"/>
    </row>
    <row r="5379" spans="12:12">
      <c r="L5379"/>
    </row>
    <row r="5380" spans="12:12">
      <c r="L5380"/>
    </row>
    <row r="5381" spans="12:12">
      <c r="L5381"/>
    </row>
    <row r="5382" spans="12:12">
      <c r="L5382"/>
    </row>
    <row r="5383" spans="12:12">
      <c r="L5383"/>
    </row>
    <row r="5384" spans="12:12">
      <c r="L5384"/>
    </row>
    <row r="5385" spans="12:12">
      <c r="L5385"/>
    </row>
    <row r="5386" spans="12:12">
      <c r="L5386"/>
    </row>
    <row r="5387" spans="12:12">
      <c r="L5387"/>
    </row>
    <row r="5388" spans="12:12">
      <c r="L5388"/>
    </row>
    <row r="5389" spans="12:12">
      <c r="L5389"/>
    </row>
    <row r="5390" spans="12:12">
      <c r="L5390"/>
    </row>
    <row r="5391" spans="12:12">
      <c r="L5391"/>
    </row>
    <row r="5392" spans="12:12">
      <c r="L5392"/>
    </row>
    <row r="5393" spans="12:12">
      <c r="L5393"/>
    </row>
    <row r="5394" spans="12:12">
      <c r="L5394"/>
    </row>
    <row r="5395" spans="12:12">
      <c r="L5395"/>
    </row>
    <row r="5396" spans="12:12">
      <c r="L5396"/>
    </row>
    <row r="5397" spans="12:12">
      <c r="L5397"/>
    </row>
    <row r="5398" spans="12:12">
      <c r="L5398"/>
    </row>
    <row r="5399" spans="12:12">
      <c r="L5399"/>
    </row>
    <row r="5400" spans="12:12">
      <c r="L5400"/>
    </row>
    <row r="5401" spans="12:12">
      <c r="L5401"/>
    </row>
    <row r="5402" spans="12:12">
      <c r="L5402"/>
    </row>
    <row r="5403" spans="12:12">
      <c r="L5403"/>
    </row>
    <row r="5404" spans="12:12">
      <c r="L5404"/>
    </row>
    <row r="5405" spans="12:12">
      <c r="L5405"/>
    </row>
    <row r="5406" spans="12:12">
      <c r="L5406"/>
    </row>
    <row r="5407" spans="12:12">
      <c r="L5407"/>
    </row>
    <row r="5408" spans="12:12">
      <c r="L5408"/>
    </row>
    <row r="5409" spans="12:12">
      <c r="L5409"/>
    </row>
    <row r="5410" spans="12:12">
      <c r="L5410"/>
    </row>
    <row r="5411" spans="12:12">
      <c r="L5411"/>
    </row>
    <row r="5412" spans="12:12">
      <c r="L5412"/>
    </row>
    <row r="5413" spans="12:12">
      <c r="L5413"/>
    </row>
    <row r="5414" spans="12:12">
      <c r="L5414"/>
    </row>
    <row r="5415" spans="12:12">
      <c r="L5415"/>
    </row>
    <row r="5416" spans="12:12">
      <c r="L5416"/>
    </row>
    <row r="5417" spans="12:12">
      <c r="L5417"/>
    </row>
    <row r="5418" spans="12:12">
      <c r="L5418"/>
    </row>
    <row r="5419" spans="12:12">
      <c r="L5419"/>
    </row>
    <row r="5420" spans="12:12">
      <c r="L5420"/>
    </row>
    <row r="5421" spans="12:12">
      <c r="L5421"/>
    </row>
    <row r="5422" spans="12:12">
      <c r="L5422"/>
    </row>
    <row r="5423" spans="12:12">
      <c r="L5423"/>
    </row>
    <row r="5424" spans="12:12">
      <c r="L5424"/>
    </row>
    <row r="5425" spans="12:12">
      <c r="L5425"/>
    </row>
    <row r="5426" spans="12:12">
      <c r="L5426"/>
    </row>
    <row r="5427" spans="12:12">
      <c r="L5427"/>
    </row>
    <row r="5428" spans="12:12">
      <c r="L5428"/>
    </row>
    <row r="5429" spans="12:12">
      <c r="L5429"/>
    </row>
    <row r="5430" spans="12:12">
      <c r="L5430"/>
    </row>
    <row r="5431" spans="12:12">
      <c r="L5431"/>
    </row>
    <row r="5432" spans="12:12">
      <c r="L5432"/>
    </row>
    <row r="5433" spans="12:12">
      <c r="L5433"/>
    </row>
    <row r="5434" spans="12:12">
      <c r="L5434"/>
    </row>
    <row r="5435" spans="12:12">
      <c r="L5435"/>
    </row>
    <row r="5436" spans="12:12">
      <c r="L5436"/>
    </row>
    <row r="5437" spans="12:12">
      <c r="L5437"/>
    </row>
    <row r="5438" spans="12:12">
      <c r="L5438"/>
    </row>
    <row r="5439" spans="12:12">
      <c r="L5439"/>
    </row>
    <row r="5440" spans="12:12">
      <c r="L5440"/>
    </row>
    <row r="5441" spans="12:12">
      <c r="L5441"/>
    </row>
    <row r="5442" spans="12:12">
      <c r="L5442"/>
    </row>
    <row r="5443" spans="12:12">
      <c r="L5443"/>
    </row>
    <row r="5444" spans="12:12">
      <c r="L5444"/>
    </row>
    <row r="5445" spans="12:12">
      <c r="L5445"/>
    </row>
    <row r="5446" spans="12:12">
      <c r="L5446"/>
    </row>
    <row r="5447" spans="12:12">
      <c r="L5447"/>
    </row>
    <row r="5448" spans="12:12">
      <c r="L5448"/>
    </row>
    <row r="5449" spans="12:12">
      <c r="L5449"/>
    </row>
    <row r="5450" spans="12:12">
      <c r="L5450"/>
    </row>
    <row r="5451" spans="12:12">
      <c r="L5451"/>
    </row>
    <row r="5452" spans="12:12">
      <c r="L5452"/>
    </row>
    <row r="5453" spans="12:12">
      <c r="L5453"/>
    </row>
    <row r="5454" spans="12:12">
      <c r="L5454"/>
    </row>
    <row r="5455" spans="12:12">
      <c r="L5455"/>
    </row>
    <row r="5456" spans="12:12">
      <c r="L5456"/>
    </row>
    <row r="5457" spans="12:12">
      <c r="L5457"/>
    </row>
    <row r="5458" spans="12:12">
      <c r="L5458"/>
    </row>
    <row r="5459" spans="12:12">
      <c r="L5459"/>
    </row>
    <row r="5460" spans="12:12">
      <c r="L5460"/>
    </row>
    <row r="5461" spans="12:12">
      <c r="L5461"/>
    </row>
    <row r="5462" spans="12:12">
      <c r="L5462"/>
    </row>
    <row r="5463" spans="12:12">
      <c r="L5463"/>
    </row>
    <row r="5464" spans="12:12">
      <c r="L5464"/>
    </row>
    <row r="5465" spans="12:12">
      <c r="L5465"/>
    </row>
    <row r="5466" spans="12:12">
      <c r="L5466"/>
    </row>
    <row r="5467" spans="12:12">
      <c r="L5467"/>
    </row>
    <row r="5468" spans="12:12">
      <c r="L5468"/>
    </row>
    <row r="5469" spans="12:12">
      <c r="L5469"/>
    </row>
    <row r="5470" spans="12:12">
      <c r="L5470"/>
    </row>
    <row r="5471" spans="12:12">
      <c r="L5471"/>
    </row>
    <row r="5472" spans="12:12">
      <c r="L5472"/>
    </row>
    <row r="5473" spans="12:12">
      <c r="L5473"/>
    </row>
    <row r="5474" spans="12:12">
      <c r="L5474"/>
    </row>
    <row r="5475" spans="12:12">
      <c r="L5475"/>
    </row>
    <row r="5476" spans="12:12">
      <c r="L5476"/>
    </row>
    <row r="5477" spans="12:12">
      <c r="L5477"/>
    </row>
    <row r="5478" spans="12:12">
      <c r="L5478"/>
    </row>
    <row r="5479" spans="12:12">
      <c r="L5479"/>
    </row>
    <row r="5480" spans="12:12">
      <c r="L5480"/>
    </row>
    <row r="5481" spans="12:12">
      <c r="L5481"/>
    </row>
    <row r="5482" spans="12:12">
      <c r="L5482"/>
    </row>
    <row r="5483" spans="12:12">
      <c r="L5483"/>
    </row>
    <row r="5484" spans="12:12">
      <c r="L5484"/>
    </row>
    <row r="5485" spans="12:12">
      <c r="L5485"/>
    </row>
    <row r="5486" spans="12:12">
      <c r="L5486"/>
    </row>
    <row r="5487" spans="12:12">
      <c r="L5487"/>
    </row>
    <row r="5488" spans="12:12">
      <c r="L5488"/>
    </row>
    <row r="5489" spans="12:12">
      <c r="L5489"/>
    </row>
    <row r="5490" spans="12:12">
      <c r="L5490"/>
    </row>
    <row r="5491" spans="12:12">
      <c r="L5491"/>
    </row>
    <row r="5492" spans="12:12">
      <c r="L5492"/>
    </row>
    <row r="5493" spans="12:12">
      <c r="L5493"/>
    </row>
    <row r="5494" spans="12:12">
      <c r="L5494"/>
    </row>
    <row r="5495" spans="12:12">
      <c r="L5495"/>
    </row>
    <row r="5496" spans="12:12">
      <c r="L5496"/>
    </row>
    <row r="5497" spans="12:12">
      <c r="L5497"/>
    </row>
    <row r="5498" spans="12:12">
      <c r="L5498"/>
    </row>
    <row r="5499" spans="12:12">
      <c r="L5499"/>
    </row>
    <row r="5500" spans="12:12">
      <c r="L5500"/>
    </row>
    <row r="5501" spans="12:12">
      <c r="L5501"/>
    </row>
    <row r="5502" spans="12:12">
      <c r="L5502"/>
    </row>
    <row r="5503" spans="12:12">
      <c r="L5503"/>
    </row>
    <row r="5504" spans="12:12">
      <c r="L5504"/>
    </row>
    <row r="5505" spans="12:12">
      <c r="L5505"/>
    </row>
    <row r="5506" spans="12:12">
      <c r="L5506"/>
    </row>
    <row r="5507" spans="12:12">
      <c r="L5507"/>
    </row>
    <row r="5508" spans="12:12">
      <c r="L5508"/>
    </row>
    <row r="5509" spans="12:12">
      <c r="L5509"/>
    </row>
    <row r="5510" spans="12:12">
      <c r="L5510"/>
    </row>
    <row r="5511" spans="12:12">
      <c r="L5511"/>
    </row>
    <row r="5512" spans="12:12">
      <c r="L5512"/>
    </row>
    <row r="5513" spans="12:12">
      <c r="L5513"/>
    </row>
    <row r="5514" spans="12:12">
      <c r="L5514"/>
    </row>
    <row r="5515" spans="12:12">
      <c r="L5515"/>
    </row>
    <row r="5516" spans="12:12">
      <c r="L5516"/>
    </row>
    <row r="5517" spans="12:12">
      <c r="L5517"/>
    </row>
    <row r="5518" spans="12:12">
      <c r="L5518"/>
    </row>
    <row r="5519" spans="12:12">
      <c r="L5519"/>
    </row>
    <row r="5520" spans="12:12">
      <c r="L5520"/>
    </row>
    <row r="5521" spans="12:12">
      <c r="L5521"/>
    </row>
    <row r="5522" spans="12:12">
      <c r="L5522"/>
    </row>
    <row r="5523" spans="12:12">
      <c r="L5523"/>
    </row>
    <row r="5524" spans="12:12">
      <c r="L5524"/>
    </row>
    <row r="5525" spans="12:12">
      <c r="L5525"/>
    </row>
    <row r="5526" spans="12:12">
      <c r="L5526"/>
    </row>
    <row r="5527" spans="12:12">
      <c r="L5527"/>
    </row>
    <row r="5528" spans="12:12">
      <c r="L5528"/>
    </row>
    <row r="5529" spans="12:12">
      <c r="L5529"/>
    </row>
    <row r="5530" spans="12:12">
      <c r="L5530"/>
    </row>
    <row r="5531" spans="12:12">
      <c r="L5531"/>
    </row>
    <row r="5532" spans="12:12">
      <c r="L5532"/>
    </row>
    <row r="5533" spans="12:12">
      <c r="L5533"/>
    </row>
    <row r="5534" spans="12:12">
      <c r="L5534"/>
    </row>
    <row r="5535" spans="12:12">
      <c r="L5535"/>
    </row>
    <row r="5536" spans="12:12">
      <c r="L5536"/>
    </row>
    <row r="5537" spans="12:12">
      <c r="L5537"/>
    </row>
    <row r="5538" spans="12:12">
      <c r="L5538"/>
    </row>
    <row r="5539" spans="12:12">
      <c r="L5539"/>
    </row>
    <row r="5540" spans="12:12">
      <c r="L5540"/>
    </row>
    <row r="5541" spans="12:12">
      <c r="L5541"/>
    </row>
    <row r="5542" spans="12:12">
      <c r="L5542"/>
    </row>
    <row r="5543" spans="12:12">
      <c r="L5543"/>
    </row>
    <row r="5544" spans="12:12">
      <c r="L5544"/>
    </row>
    <row r="5545" spans="12:12">
      <c r="L5545"/>
    </row>
    <row r="5546" spans="12:12">
      <c r="L5546"/>
    </row>
    <row r="5547" spans="12:12">
      <c r="L5547"/>
    </row>
    <row r="5548" spans="12:12">
      <c r="L5548"/>
    </row>
    <row r="5549" spans="12:12">
      <c r="L5549"/>
    </row>
    <row r="5550" spans="12:12">
      <c r="L5550"/>
    </row>
    <row r="5551" spans="12:12">
      <c r="L5551"/>
    </row>
    <row r="5552" spans="12:12">
      <c r="L5552"/>
    </row>
    <row r="5553" spans="12:12">
      <c r="L5553"/>
    </row>
    <row r="5554" spans="12:12">
      <c r="L5554"/>
    </row>
    <row r="5555" spans="12:12">
      <c r="L5555"/>
    </row>
    <row r="5556" spans="12:12">
      <c r="L5556"/>
    </row>
    <row r="5557" spans="12:12">
      <c r="L5557"/>
    </row>
    <row r="5558" spans="12:12">
      <c r="L5558"/>
    </row>
    <row r="5559" spans="12:12">
      <c r="L5559"/>
    </row>
    <row r="5560" spans="12:12">
      <c r="L5560"/>
    </row>
    <row r="5561" spans="12:12">
      <c r="L5561"/>
    </row>
    <row r="5562" spans="12:12">
      <c r="L5562"/>
    </row>
    <row r="5563" spans="12:12">
      <c r="L5563"/>
    </row>
    <row r="5564" spans="12:12">
      <c r="L5564"/>
    </row>
    <row r="5565" spans="12:12">
      <c r="L5565"/>
    </row>
    <row r="5566" spans="12:12">
      <c r="L5566"/>
    </row>
    <row r="5567" spans="12:12">
      <c r="L5567"/>
    </row>
    <row r="5568" spans="12:12">
      <c r="L5568"/>
    </row>
    <row r="5569" spans="12:12">
      <c r="L5569"/>
    </row>
    <row r="5570" spans="12:12">
      <c r="L5570"/>
    </row>
    <row r="5571" spans="12:12">
      <c r="L5571"/>
    </row>
    <row r="5572" spans="12:12">
      <c r="L5572"/>
    </row>
    <row r="5573" spans="12:12">
      <c r="L5573"/>
    </row>
    <row r="5574" spans="12:12">
      <c r="L5574"/>
    </row>
    <row r="5575" spans="12:12">
      <c r="L5575"/>
    </row>
    <row r="5576" spans="12:12">
      <c r="L5576"/>
    </row>
    <row r="5577" spans="12:12">
      <c r="L5577"/>
    </row>
    <row r="5578" spans="12:12">
      <c r="L5578"/>
    </row>
    <row r="5579" spans="12:12">
      <c r="L5579"/>
    </row>
    <row r="5580" spans="12:12">
      <c r="L5580"/>
    </row>
    <row r="5581" spans="12:12">
      <c r="L5581"/>
    </row>
    <row r="5582" spans="12:12">
      <c r="L5582"/>
    </row>
    <row r="5583" spans="12:12">
      <c r="L5583"/>
    </row>
    <row r="5584" spans="12:12">
      <c r="L5584"/>
    </row>
    <row r="5585" spans="12:12">
      <c r="L5585"/>
    </row>
    <row r="5586" spans="12:12">
      <c r="L5586"/>
    </row>
    <row r="5587" spans="12:12">
      <c r="L5587"/>
    </row>
    <row r="5588" spans="12:12">
      <c r="L5588"/>
    </row>
    <row r="5589" spans="12:12">
      <c r="L5589"/>
    </row>
    <row r="5590" spans="12:12">
      <c r="L5590"/>
    </row>
    <row r="5591" spans="12:12">
      <c r="L5591"/>
    </row>
    <row r="5592" spans="12:12">
      <c r="L5592"/>
    </row>
    <row r="5593" spans="12:12">
      <c r="L5593"/>
    </row>
    <row r="5594" spans="12:12">
      <c r="L5594"/>
    </row>
    <row r="5595" spans="12:12">
      <c r="L5595"/>
    </row>
    <row r="5596" spans="12:12">
      <c r="L5596"/>
    </row>
    <row r="5597" spans="12:12">
      <c r="L5597"/>
    </row>
    <row r="5598" spans="12:12">
      <c r="L5598"/>
    </row>
    <row r="5599" spans="12:12">
      <c r="L5599"/>
    </row>
    <row r="5600" spans="12:12">
      <c r="L5600"/>
    </row>
    <row r="5601" spans="12:12">
      <c r="L5601"/>
    </row>
    <row r="5602" spans="12:12">
      <c r="L5602"/>
    </row>
    <row r="5603" spans="12:12">
      <c r="L5603"/>
    </row>
    <row r="5604" spans="12:12">
      <c r="L5604"/>
    </row>
    <row r="5605" spans="12:12">
      <c r="L5605"/>
    </row>
    <row r="5606" spans="12:12">
      <c r="L5606"/>
    </row>
    <row r="5607" spans="12:12">
      <c r="L5607"/>
    </row>
    <row r="5608" spans="12:12">
      <c r="L5608"/>
    </row>
    <row r="5609" spans="12:12">
      <c r="L5609"/>
    </row>
    <row r="5610" spans="12:12">
      <c r="L5610"/>
    </row>
    <row r="5611" spans="12:12">
      <c r="L5611"/>
    </row>
    <row r="5612" spans="12:12">
      <c r="L5612"/>
    </row>
    <row r="5613" spans="12:12">
      <c r="L5613"/>
    </row>
    <row r="5614" spans="12:12">
      <c r="L5614"/>
    </row>
    <row r="5615" spans="12:12">
      <c r="L5615"/>
    </row>
    <row r="5616" spans="12:12">
      <c r="L5616"/>
    </row>
    <row r="5617" spans="12:12">
      <c r="L5617"/>
    </row>
    <row r="5618" spans="12:12">
      <c r="L5618"/>
    </row>
    <row r="5619" spans="12:12">
      <c r="L5619"/>
    </row>
    <row r="5620" spans="12:12">
      <c r="L5620"/>
    </row>
    <row r="5621" spans="12:12">
      <c r="L5621"/>
    </row>
    <row r="5622" spans="12:12">
      <c r="L5622"/>
    </row>
    <row r="5623" spans="12:12">
      <c r="L5623"/>
    </row>
    <row r="5624" spans="12:12">
      <c r="L5624"/>
    </row>
    <row r="5625" spans="12:12">
      <c r="L5625"/>
    </row>
    <row r="5626" spans="12:12">
      <c r="L5626"/>
    </row>
    <row r="5627" spans="12:12">
      <c r="L5627"/>
    </row>
    <row r="5628" spans="12:12">
      <c r="L5628"/>
    </row>
    <row r="5629" spans="12:12">
      <c r="L5629"/>
    </row>
    <row r="5630" spans="12:12">
      <c r="L5630"/>
    </row>
    <row r="5631" spans="12:12">
      <c r="L5631"/>
    </row>
    <row r="5632" spans="12:12">
      <c r="L5632"/>
    </row>
    <row r="5633" spans="12:12">
      <c r="L5633"/>
    </row>
    <row r="5634" spans="12:12">
      <c r="L5634"/>
    </row>
    <row r="5635" spans="12:12">
      <c r="L5635"/>
    </row>
    <row r="5636" spans="12:12">
      <c r="L5636"/>
    </row>
    <row r="5637" spans="12:12">
      <c r="L5637"/>
    </row>
    <row r="5638" spans="12:12">
      <c r="L5638"/>
    </row>
    <row r="5639" spans="12:12">
      <c r="L5639"/>
    </row>
    <row r="5640" spans="12:12">
      <c r="L5640"/>
    </row>
    <row r="5641" spans="12:12">
      <c r="L5641"/>
    </row>
    <row r="5642" spans="12:12">
      <c r="L5642"/>
    </row>
    <row r="5643" spans="12:12">
      <c r="L5643"/>
    </row>
    <row r="5644" spans="12:12">
      <c r="L5644"/>
    </row>
    <row r="5645" spans="12:12">
      <c r="L5645"/>
    </row>
    <row r="5646" spans="12:12">
      <c r="L5646"/>
    </row>
    <row r="5647" spans="12:12">
      <c r="L5647"/>
    </row>
    <row r="5648" spans="12:12">
      <c r="L5648"/>
    </row>
    <row r="5649" spans="12:12">
      <c r="L5649"/>
    </row>
    <row r="5650" spans="12:12">
      <c r="L5650"/>
    </row>
    <row r="5651" spans="12:12">
      <c r="L5651"/>
    </row>
    <row r="5652" spans="12:12">
      <c r="L5652"/>
    </row>
    <row r="5653" spans="12:12">
      <c r="L5653"/>
    </row>
    <row r="5654" spans="12:12">
      <c r="L5654"/>
    </row>
    <row r="5655" spans="12:12">
      <c r="L5655"/>
    </row>
    <row r="5656" spans="12:12">
      <c r="L5656"/>
    </row>
    <row r="5657" spans="12:12">
      <c r="L5657"/>
    </row>
    <row r="5658" spans="12:12">
      <c r="L5658"/>
    </row>
    <row r="5659" spans="12:12">
      <c r="L5659"/>
    </row>
    <row r="5660" spans="12:12">
      <c r="L5660"/>
    </row>
    <row r="5661" spans="12:12">
      <c r="L5661"/>
    </row>
    <row r="5662" spans="12:12">
      <c r="L5662"/>
    </row>
    <row r="5663" spans="12:12">
      <c r="L5663"/>
    </row>
    <row r="5664" spans="12:12">
      <c r="L5664"/>
    </row>
    <row r="5665" spans="12:12">
      <c r="L5665"/>
    </row>
    <row r="5666" spans="12:12">
      <c r="L5666"/>
    </row>
    <row r="5667" spans="12:12">
      <c r="L5667"/>
    </row>
    <row r="5668" spans="12:12">
      <c r="L5668"/>
    </row>
    <row r="5669" spans="12:12">
      <c r="L5669"/>
    </row>
    <row r="5670" spans="12:12">
      <c r="L5670"/>
    </row>
    <row r="5671" spans="12:12">
      <c r="L5671"/>
    </row>
    <row r="5672" spans="12:12">
      <c r="L5672"/>
    </row>
    <row r="5673" spans="12:12">
      <c r="L5673"/>
    </row>
    <row r="5674" spans="12:12">
      <c r="L5674"/>
    </row>
    <row r="5675" spans="12:12">
      <c r="L5675"/>
    </row>
    <row r="5676" spans="12:12">
      <c r="L5676"/>
    </row>
    <row r="5677" spans="12:12">
      <c r="L5677"/>
    </row>
    <row r="5678" spans="12:12">
      <c r="L5678"/>
    </row>
    <row r="5679" spans="12:12">
      <c r="L5679"/>
    </row>
    <row r="5680" spans="12:12">
      <c r="L5680"/>
    </row>
    <row r="5681" spans="12:12">
      <c r="L5681"/>
    </row>
    <row r="5682" spans="12:12">
      <c r="L5682"/>
    </row>
    <row r="5683" spans="12:12">
      <c r="L5683"/>
    </row>
    <row r="5684" spans="12:12">
      <c r="L5684"/>
    </row>
    <row r="5685" spans="12:12">
      <c r="L5685"/>
    </row>
    <row r="5686" spans="12:12">
      <c r="L5686"/>
    </row>
    <row r="5687" spans="12:12">
      <c r="L5687"/>
    </row>
    <row r="5688" spans="12:12">
      <c r="L5688"/>
    </row>
    <row r="5689" spans="12:12">
      <c r="L5689"/>
    </row>
    <row r="5690" spans="12:12">
      <c r="L5690"/>
    </row>
    <row r="5691" spans="12:12">
      <c r="L5691"/>
    </row>
    <row r="5692" spans="12:12">
      <c r="L5692"/>
    </row>
    <row r="5693" spans="12:12">
      <c r="L5693"/>
    </row>
    <row r="5694" spans="12:12">
      <c r="L5694"/>
    </row>
    <row r="5695" spans="12:12">
      <c r="L5695"/>
    </row>
    <row r="5696" spans="12:12">
      <c r="L5696"/>
    </row>
    <row r="5697" spans="12:12">
      <c r="L5697"/>
    </row>
    <row r="5698" spans="12:12">
      <c r="L5698"/>
    </row>
    <row r="5699" spans="12:12">
      <c r="L5699"/>
    </row>
    <row r="5700" spans="12:12">
      <c r="L5700"/>
    </row>
    <row r="5701" spans="12:12">
      <c r="L5701"/>
    </row>
    <row r="5702" spans="12:12">
      <c r="L5702"/>
    </row>
    <row r="5703" spans="12:12">
      <c r="L5703"/>
    </row>
    <row r="5704" spans="12:12">
      <c r="L5704"/>
    </row>
    <row r="5705" spans="12:12">
      <c r="L5705"/>
    </row>
    <row r="5706" spans="12:12">
      <c r="L5706"/>
    </row>
    <row r="5707" spans="12:12">
      <c r="L5707"/>
    </row>
    <row r="5708" spans="12:12">
      <c r="L5708"/>
    </row>
    <row r="5709" spans="12:12">
      <c r="L5709"/>
    </row>
    <row r="5710" spans="12:12">
      <c r="L5710"/>
    </row>
    <row r="5711" spans="12:12">
      <c r="L5711"/>
    </row>
    <row r="5712" spans="12:12">
      <c r="L5712"/>
    </row>
    <row r="5713" spans="12:12">
      <c r="L5713"/>
    </row>
    <row r="5714" spans="12:12">
      <c r="L5714"/>
    </row>
    <row r="5715" spans="12:12">
      <c r="L5715"/>
    </row>
    <row r="5716" spans="12:12">
      <c r="L5716"/>
    </row>
    <row r="5717" spans="12:12">
      <c r="L5717"/>
    </row>
    <row r="5718" spans="12:12">
      <c r="L5718"/>
    </row>
    <row r="5719" spans="12:12">
      <c r="L5719"/>
    </row>
    <row r="5720" spans="12:12">
      <c r="L5720"/>
    </row>
    <row r="5721" spans="12:12">
      <c r="L5721"/>
    </row>
    <row r="5722" spans="12:12">
      <c r="L5722"/>
    </row>
    <row r="5723" spans="12:12">
      <c r="L5723"/>
    </row>
    <row r="5724" spans="12:12">
      <c r="L5724"/>
    </row>
    <row r="5725" spans="12:12">
      <c r="L5725"/>
    </row>
    <row r="5726" spans="12:12">
      <c r="L5726"/>
    </row>
    <row r="5727" spans="12:12">
      <c r="L5727"/>
    </row>
    <row r="5728" spans="12:12">
      <c r="L5728"/>
    </row>
    <row r="5729" spans="12:12">
      <c r="L5729"/>
    </row>
    <row r="5730" spans="12:12">
      <c r="L5730"/>
    </row>
    <row r="5731" spans="12:12">
      <c r="L5731"/>
    </row>
    <row r="5732" spans="12:12">
      <c r="L5732"/>
    </row>
    <row r="5733" spans="12:12">
      <c r="L5733"/>
    </row>
    <row r="5734" spans="12:12">
      <c r="L5734"/>
    </row>
    <row r="5735" spans="12:12">
      <c r="L5735"/>
    </row>
    <row r="5736" spans="12:12">
      <c r="L5736"/>
    </row>
    <row r="5737" spans="12:12">
      <c r="L5737"/>
    </row>
    <row r="5738" spans="12:12">
      <c r="L5738"/>
    </row>
    <row r="5739" spans="12:12">
      <c r="L5739"/>
    </row>
    <row r="5740" spans="12:12">
      <c r="L5740"/>
    </row>
    <row r="5741" spans="12:12">
      <c r="L5741"/>
    </row>
    <row r="5742" spans="12:12">
      <c r="L5742"/>
    </row>
    <row r="5743" spans="12:12">
      <c r="L5743"/>
    </row>
    <row r="5744" spans="12:12">
      <c r="L5744"/>
    </row>
    <row r="5745" spans="12:12">
      <c r="L5745"/>
    </row>
    <row r="5746" spans="12:12">
      <c r="L5746"/>
    </row>
    <row r="5747" spans="12:12">
      <c r="L5747"/>
    </row>
    <row r="5748" spans="12:12">
      <c r="L5748"/>
    </row>
    <row r="5749" spans="12:12">
      <c r="L5749"/>
    </row>
    <row r="5750" spans="12:12">
      <c r="L5750"/>
    </row>
    <row r="5751" spans="12:12">
      <c r="L5751"/>
    </row>
    <row r="5752" spans="12:12">
      <c r="L5752"/>
    </row>
    <row r="5753" spans="12:12">
      <c r="L5753"/>
    </row>
    <row r="5754" spans="12:12">
      <c r="L5754"/>
    </row>
    <row r="5755" spans="12:12">
      <c r="L5755"/>
    </row>
    <row r="5756" spans="12:12">
      <c r="L5756"/>
    </row>
    <row r="5757" spans="12:12">
      <c r="L5757"/>
    </row>
    <row r="5758" spans="12:12">
      <c r="L5758"/>
    </row>
    <row r="5759" spans="12:12">
      <c r="L5759"/>
    </row>
    <row r="5760" spans="12:12">
      <c r="L5760"/>
    </row>
    <row r="5761" spans="12:12">
      <c r="L5761"/>
    </row>
    <row r="5762" spans="12:12">
      <c r="L5762"/>
    </row>
    <row r="5763" spans="12:12">
      <c r="L5763"/>
    </row>
    <row r="5764" spans="12:12">
      <c r="L5764"/>
    </row>
    <row r="5765" spans="12:12">
      <c r="L5765"/>
    </row>
    <row r="5766" spans="12:12">
      <c r="L5766"/>
    </row>
    <row r="5767" spans="12:12">
      <c r="L5767"/>
    </row>
    <row r="5768" spans="12:12">
      <c r="L5768"/>
    </row>
    <row r="5769" spans="12:12">
      <c r="L5769"/>
    </row>
    <row r="5770" spans="12:12">
      <c r="L5770"/>
    </row>
    <row r="5771" spans="12:12">
      <c r="L5771"/>
    </row>
    <row r="5772" spans="12:12">
      <c r="L5772"/>
    </row>
    <row r="5773" spans="12:12">
      <c r="L5773"/>
    </row>
    <row r="5774" spans="12:12">
      <c r="L5774"/>
    </row>
    <row r="5775" spans="12:12">
      <c r="L5775"/>
    </row>
    <row r="5776" spans="12:12">
      <c r="L5776"/>
    </row>
    <row r="5777" spans="12:12">
      <c r="L5777"/>
    </row>
    <row r="5778" spans="12:12">
      <c r="L5778"/>
    </row>
    <row r="5779" spans="12:12">
      <c r="L5779"/>
    </row>
    <row r="5780" spans="12:12">
      <c r="L5780"/>
    </row>
    <row r="5781" spans="12:12">
      <c r="L5781"/>
    </row>
    <row r="5782" spans="12:12">
      <c r="L5782"/>
    </row>
    <row r="5783" spans="12:12">
      <c r="L5783"/>
    </row>
    <row r="5784" spans="12:12">
      <c r="L5784"/>
    </row>
    <row r="5785" spans="12:12">
      <c r="L5785"/>
    </row>
    <row r="5786" spans="12:12">
      <c r="L5786"/>
    </row>
    <row r="5787" spans="12:12">
      <c r="L5787"/>
    </row>
    <row r="5788" spans="12:12">
      <c r="L5788"/>
    </row>
    <row r="5789" spans="12:12">
      <c r="L5789"/>
    </row>
    <row r="5790" spans="12:12">
      <c r="L5790"/>
    </row>
    <row r="5791" spans="12:12">
      <c r="L5791"/>
    </row>
    <row r="5792" spans="12:12">
      <c r="L5792"/>
    </row>
    <row r="5793" spans="12:12">
      <c r="L5793"/>
    </row>
    <row r="5794" spans="12:12">
      <c r="L5794"/>
    </row>
    <row r="5795" spans="12:12">
      <c r="L5795"/>
    </row>
    <row r="5796" spans="12:12">
      <c r="L5796"/>
    </row>
    <row r="5797" spans="12:12">
      <c r="L5797"/>
    </row>
    <row r="5798" spans="12:12">
      <c r="L5798"/>
    </row>
    <row r="5799" spans="12:12">
      <c r="L5799"/>
    </row>
    <row r="5800" spans="12:12">
      <c r="L5800"/>
    </row>
    <row r="5801" spans="12:12">
      <c r="L5801"/>
    </row>
    <row r="5802" spans="12:12">
      <c r="L5802"/>
    </row>
    <row r="5803" spans="12:12">
      <c r="L5803"/>
    </row>
    <row r="5804" spans="12:12">
      <c r="L5804"/>
    </row>
    <row r="5805" spans="12:12">
      <c r="L5805"/>
    </row>
    <row r="5806" spans="12:12">
      <c r="L5806"/>
    </row>
    <row r="5807" spans="12:12">
      <c r="L5807"/>
    </row>
    <row r="5808" spans="12:12">
      <c r="L5808"/>
    </row>
    <row r="5809" spans="12:12">
      <c r="L5809"/>
    </row>
    <row r="5810" spans="12:12">
      <c r="L5810"/>
    </row>
    <row r="5811" spans="12:12">
      <c r="L5811"/>
    </row>
    <row r="5812" spans="12:12">
      <c r="L5812"/>
    </row>
    <row r="5813" spans="12:12">
      <c r="L5813"/>
    </row>
    <row r="5814" spans="12:12">
      <c r="L5814"/>
    </row>
    <row r="5815" spans="12:12">
      <c r="L5815"/>
    </row>
    <row r="5816" spans="12:12">
      <c r="L5816"/>
    </row>
    <row r="5817" spans="12:12">
      <c r="L5817"/>
    </row>
    <row r="5818" spans="12:12">
      <c r="L5818"/>
    </row>
    <row r="5819" spans="12:12">
      <c r="L5819"/>
    </row>
    <row r="5820" spans="12:12">
      <c r="L5820"/>
    </row>
    <row r="5821" spans="12:12">
      <c r="L5821"/>
    </row>
    <row r="5822" spans="12:12">
      <c r="L5822"/>
    </row>
    <row r="5823" spans="12:12">
      <c r="L5823"/>
    </row>
    <row r="5824" spans="12:12">
      <c r="L5824"/>
    </row>
    <row r="5825" spans="12:12">
      <c r="L5825"/>
    </row>
    <row r="5826" spans="12:12">
      <c r="L5826"/>
    </row>
    <row r="5827" spans="12:12">
      <c r="L5827"/>
    </row>
    <row r="5828" spans="12:12">
      <c r="L5828"/>
    </row>
    <row r="5829" spans="12:12">
      <c r="L5829"/>
    </row>
    <row r="5830" spans="12:12">
      <c r="L5830"/>
    </row>
    <row r="5831" spans="12:12">
      <c r="L5831"/>
    </row>
    <row r="5832" spans="12:12">
      <c r="L5832"/>
    </row>
    <row r="5833" spans="12:12">
      <c r="L5833"/>
    </row>
    <row r="5834" spans="12:12">
      <c r="L5834"/>
    </row>
    <row r="5835" spans="12:12">
      <c r="L5835"/>
    </row>
    <row r="5836" spans="12:12">
      <c r="L5836"/>
    </row>
    <row r="5837" spans="12:12">
      <c r="L5837"/>
    </row>
    <row r="5838" spans="12:12">
      <c r="L5838"/>
    </row>
    <row r="5839" spans="12:12">
      <c r="L5839"/>
    </row>
    <row r="5840" spans="12:12">
      <c r="L5840"/>
    </row>
    <row r="5841" spans="12:12">
      <c r="L5841"/>
    </row>
    <row r="5842" spans="12:12">
      <c r="L5842"/>
    </row>
    <row r="5843" spans="12:12">
      <c r="L5843"/>
    </row>
    <row r="5844" spans="12:12">
      <c r="L5844"/>
    </row>
    <row r="5845" spans="12:12">
      <c r="L5845"/>
    </row>
    <row r="5846" spans="12:12">
      <c r="L5846"/>
    </row>
    <row r="5847" spans="12:12">
      <c r="L5847"/>
    </row>
    <row r="5848" spans="12:12">
      <c r="L5848"/>
    </row>
    <row r="5849" spans="12:12">
      <c r="L5849"/>
    </row>
    <row r="5850" spans="12:12">
      <c r="L5850"/>
    </row>
    <row r="5851" spans="12:12">
      <c r="L5851"/>
    </row>
    <row r="5852" spans="12:12">
      <c r="L5852"/>
    </row>
    <row r="5853" spans="12:12">
      <c r="L5853"/>
    </row>
    <row r="5854" spans="12:12">
      <c r="L5854"/>
    </row>
    <row r="5855" spans="12:12">
      <c r="L5855"/>
    </row>
    <row r="5856" spans="12:12">
      <c r="L5856"/>
    </row>
    <row r="5857" spans="12:12">
      <c r="L5857"/>
    </row>
    <row r="5858" spans="12:12">
      <c r="L5858"/>
    </row>
    <row r="5859" spans="12:12">
      <c r="L5859"/>
    </row>
    <row r="5860" spans="12:12">
      <c r="L5860"/>
    </row>
    <row r="5861" spans="12:12">
      <c r="L5861"/>
    </row>
    <row r="5862" spans="12:12">
      <c r="L5862"/>
    </row>
    <row r="5863" spans="12:12">
      <c r="L5863"/>
    </row>
    <row r="5864" spans="12:12">
      <c r="L5864"/>
    </row>
    <row r="5865" spans="12:12">
      <c r="L5865"/>
    </row>
    <row r="5866" spans="12:12">
      <c r="L5866"/>
    </row>
    <row r="5867" spans="12:12">
      <c r="L5867"/>
    </row>
    <row r="5868" spans="12:12">
      <c r="L5868"/>
    </row>
    <row r="5869" spans="12:12">
      <c r="L5869"/>
    </row>
    <row r="5870" spans="12:12">
      <c r="L5870"/>
    </row>
    <row r="5871" spans="12:12">
      <c r="L5871"/>
    </row>
    <row r="5872" spans="12:12">
      <c r="L5872"/>
    </row>
    <row r="5873" spans="12:12">
      <c r="L5873"/>
    </row>
    <row r="5874" spans="12:12">
      <c r="L5874"/>
    </row>
    <row r="5875" spans="12:12">
      <c r="L5875"/>
    </row>
    <row r="5876" spans="12:12">
      <c r="L5876"/>
    </row>
    <row r="5877" spans="12:12">
      <c r="L5877"/>
    </row>
    <row r="5878" spans="12:12">
      <c r="L5878"/>
    </row>
    <row r="5879" spans="12:12">
      <c r="L5879"/>
    </row>
    <row r="5880" spans="12:12">
      <c r="L5880"/>
    </row>
    <row r="5881" spans="12:12">
      <c r="L5881"/>
    </row>
    <row r="5882" spans="12:12">
      <c r="L5882"/>
    </row>
    <row r="5883" spans="12:12">
      <c r="L5883"/>
    </row>
    <row r="5884" spans="12:12">
      <c r="L5884"/>
    </row>
    <row r="5885" spans="12:12">
      <c r="L5885"/>
    </row>
    <row r="5886" spans="12:12">
      <c r="L5886"/>
    </row>
    <row r="5887" spans="12:12">
      <c r="L5887"/>
    </row>
    <row r="5888" spans="12:12">
      <c r="L5888"/>
    </row>
    <row r="5889" spans="12:12">
      <c r="L5889"/>
    </row>
    <row r="5890" spans="12:12">
      <c r="L5890"/>
    </row>
    <row r="5891" spans="12:12">
      <c r="L5891"/>
    </row>
    <row r="5892" spans="12:12">
      <c r="L5892"/>
    </row>
    <row r="5893" spans="12:12">
      <c r="L5893"/>
    </row>
    <row r="5894" spans="12:12">
      <c r="L5894"/>
    </row>
    <row r="5895" spans="12:12">
      <c r="L5895"/>
    </row>
    <row r="5896" spans="12:12">
      <c r="L5896"/>
    </row>
    <row r="5897" spans="12:12">
      <c r="L5897"/>
    </row>
    <row r="5898" spans="12:12">
      <c r="L5898"/>
    </row>
    <row r="5899" spans="12:12">
      <c r="L5899"/>
    </row>
    <row r="5900" spans="12:12">
      <c r="L5900"/>
    </row>
    <row r="5901" spans="12:12">
      <c r="L5901"/>
    </row>
    <row r="5902" spans="12:12">
      <c r="L5902"/>
    </row>
    <row r="5903" spans="12:12">
      <c r="L5903"/>
    </row>
    <row r="5904" spans="12:12">
      <c r="L5904"/>
    </row>
    <row r="5905" spans="12:12">
      <c r="L5905"/>
    </row>
    <row r="5906" spans="12:12">
      <c r="L5906"/>
    </row>
    <row r="5907" spans="12:12">
      <c r="L5907"/>
    </row>
    <row r="5908" spans="12:12">
      <c r="L5908"/>
    </row>
    <row r="5909" spans="12:12">
      <c r="L5909"/>
    </row>
    <row r="5910" spans="12:12">
      <c r="L5910"/>
    </row>
    <row r="5911" spans="12:12">
      <c r="L5911"/>
    </row>
    <row r="5912" spans="12:12">
      <c r="L5912"/>
    </row>
    <row r="5913" spans="12:12">
      <c r="L5913"/>
    </row>
    <row r="5914" spans="12:12">
      <c r="L5914"/>
    </row>
    <row r="5915" spans="12:12">
      <c r="L5915"/>
    </row>
    <row r="5916" spans="12:12">
      <c r="L5916"/>
    </row>
    <row r="5917" spans="12:12">
      <c r="L5917"/>
    </row>
    <row r="5918" spans="12:12">
      <c r="L5918"/>
    </row>
    <row r="5919" spans="12:12">
      <c r="L5919"/>
    </row>
    <row r="5920" spans="12:12">
      <c r="L5920"/>
    </row>
    <row r="5921" spans="12:12">
      <c r="L5921"/>
    </row>
    <row r="5922" spans="12:12">
      <c r="L5922"/>
    </row>
    <row r="5923" spans="12:12">
      <c r="L5923"/>
    </row>
    <row r="5924" spans="12:12">
      <c r="L5924"/>
    </row>
    <row r="5925" spans="12:12">
      <c r="L5925"/>
    </row>
    <row r="5926" spans="12:12">
      <c r="L5926"/>
    </row>
    <row r="5927" spans="12:12">
      <c r="L5927"/>
    </row>
    <row r="5928" spans="12:12">
      <c r="L5928"/>
    </row>
    <row r="5929" spans="12:12">
      <c r="L5929"/>
    </row>
    <row r="5930" spans="12:12">
      <c r="L5930"/>
    </row>
    <row r="5931" spans="12:12">
      <c r="L5931"/>
    </row>
    <row r="5932" spans="12:12">
      <c r="L5932"/>
    </row>
    <row r="5933" spans="12:12">
      <c r="L5933"/>
    </row>
    <row r="5934" spans="12:12">
      <c r="L5934"/>
    </row>
    <row r="5935" spans="12:12">
      <c r="L5935"/>
    </row>
    <row r="5936" spans="12:12">
      <c r="L5936"/>
    </row>
    <row r="5937" spans="12:12">
      <c r="L5937"/>
    </row>
    <row r="5938" spans="12:12">
      <c r="L5938"/>
    </row>
    <row r="5939" spans="12:12">
      <c r="L5939"/>
    </row>
    <row r="5940" spans="12:12">
      <c r="L5940"/>
    </row>
    <row r="5941" spans="12:12">
      <c r="L5941"/>
    </row>
    <row r="5942" spans="12:12">
      <c r="L5942"/>
    </row>
    <row r="5943" spans="12:12">
      <c r="L5943"/>
    </row>
    <row r="5944" spans="12:12">
      <c r="L5944"/>
    </row>
    <row r="5945" spans="12:12">
      <c r="L5945"/>
    </row>
    <row r="5946" spans="12:12">
      <c r="L5946"/>
    </row>
    <row r="5947" spans="12:12">
      <c r="L5947"/>
    </row>
    <row r="5948" spans="12:12">
      <c r="L5948"/>
    </row>
    <row r="5949" spans="12:12">
      <c r="L5949"/>
    </row>
    <row r="5950" spans="12:12">
      <c r="L5950"/>
    </row>
    <row r="5951" spans="12:12">
      <c r="L5951"/>
    </row>
    <row r="5952" spans="12:12">
      <c r="L5952"/>
    </row>
    <row r="5953" spans="12:12">
      <c r="L5953"/>
    </row>
    <row r="5954" spans="12:12">
      <c r="L5954"/>
    </row>
    <row r="5955" spans="12:12">
      <c r="L5955"/>
    </row>
    <row r="5956" spans="12:12">
      <c r="L5956"/>
    </row>
    <row r="5957" spans="12:12">
      <c r="L5957"/>
    </row>
    <row r="5958" spans="12:12">
      <c r="L5958"/>
    </row>
    <row r="5959" spans="12:12">
      <c r="L5959"/>
    </row>
    <row r="5960" spans="12:12">
      <c r="L5960"/>
    </row>
    <row r="5961" spans="12:12">
      <c r="L5961"/>
    </row>
    <row r="5962" spans="12:12">
      <c r="L5962"/>
    </row>
    <row r="5963" spans="12:12">
      <c r="L5963"/>
    </row>
    <row r="5964" spans="12:12">
      <c r="L5964"/>
    </row>
    <row r="5965" spans="12:12">
      <c r="L5965"/>
    </row>
    <row r="5966" spans="12:12">
      <c r="L5966"/>
    </row>
    <row r="5967" spans="12:12">
      <c r="L5967"/>
    </row>
    <row r="5968" spans="12:12">
      <c r="L5968"/>
    </row>
    <row r="5969" spans="12:12">
      <c r="L5969"/>
    </row>
    <row r="5970" spans="12:12">
      <c r="L5970"/>
    </row>
    <row r="5971" spans="12:12">
      <c r="L5971"/>
    </row>
    <row r="5972" spans="12:12">
      <c r="L5972"/>
    </row>
    <row r="5973" spans="12:12">
      <c r="L5973"/>
    </row>
    <row r="5974" spans="12:12">
      <c r="L5974"/>
    </row>
    <row r="5975" spans="12:12">
      <c r="L5975"/>
    </row>
    <row r="5976" spans="12:12">
      <c r="L5976"/>
    </row>
    <row r="5977" spans="12:12">
      <c r="L5977"/>
    </row>
    <row r="5978" spans="12:12">
      <c r="L5978"/>
    </row>
    <row r="5979" spans="12:12">
      <c r="L5979"/>
    </row>
    <row r="5980" spans="12:12">
      <c r="L5980"/>
    </row>
    <row r="5981" spans="12:12">
      <c r="L5981"/>
    </row>
    <row r="5982" spans="12:12">
      <c r="L5982"/>
    </row>
    <row r="5983" spans="12:12">
      <c r="L5983"/>
    </row>
    <row r="5984" spans="12:12">
      <c r="L5984"/>
    </row>
    <row r="5985" spans="12:12">
      <c r="L5985"/>
    </row>
    <row r="5986" spans="12:12">
      <c r="L5986"/>
    </row>
    <row r="5987" spans="12:12">
      <c r="L5987"/>
    </row>
    <row r="5988" spans="12:12">
      <c r="L5988"/>
    </row>
    <row r="5989" spans="12:12">
      <c r="L5989"/>
    </row>
    <row r="5990" spans="12:12">
      <c r="L5990"/>
    </row>
    <row r="5991" spans="12:12">
      <c r="L5991"/>
    </row>
    <row r="5992" spans="12:12">
      <c r="L5992"/>
    </row>
    <row r="5993" spans="12:12">
      <c r="L5993"/>
    </row>
    <row r="5994" spans="12:12">
      <c r="L5994"/>
    </row>
    <row r="5995" spans="12:12">
      <c r="L5995"/>
    </row>
    <row r="5996" spans="12:12">
      <c r="L5996"/>
    </row>
    <row r="5997" spans="12:12">
      <c r="L5997"/>
    </row>
    <row r="5998" spans="12:12">
      <c r="L5998"/>
    </row>
    <row r="5999" spans="12:12">
      <c r="L5999"/>
    </row>
    <row r="6000" spans="12:12">
      <c r="L6000"/>
    </row>
    <row r="6001" spans="12:12">
      <c r="L6001"/>
    </row>
    <row r="6002" spans="12:12">
      <c r="L6002"/>
    </row>
    <row r="6003" spans="12:12">
      <c r="L6003"/>
    </row>
    <row r="6004" spans="12:12">
      <c r="L6004"/>
    </row>
    <row r="6005" spans="12:12">
      <c r="L6005"/>
    </row>
    <row r="6006" spans="12:12">
      <c r="L6006"/>
    </row>
    <row r="6007" spans="12:12">
      <c r="L6007"/>
    </row>
    <row r="6008" spans="12:12">
      <c r="L6008"/>
    </row>
    <row r="6009" spans="12:12">
      <c r="L6009"/>
    </row>
    <row r="6010" spans="12:12">
      <c r="L6010"/>
    </row>
    <row r="6011" spans="12:12">
      <c r="L6011"/>
    </row>
    <row r="6012" spans="12:12">
      <c r="L6012"/>
    </row>
    <row r="6013" spans="12:12">
      <c r="L6013"/>
    </row>
    <row r="6014" spans="12:12">
      <c r="L6014"/>
    </row>
    <row r="6015" spans="12:12">
      <c r="L6015"/>
    </row>
    <row r="6016" spans="12:12">
      <c r="L6016"/>
    </row>
    <row r="6017" spans="12:12">
      <c r="L6017"/>
    </row>
    <row r="6018" spans="12:12">
      <c r="L6018"/>
    </row>
    <row r="6019" spans="12:12">
      <c r="L6019"/>
    </row>
    <row r="6020" spans="12:12">
      <c r="L6020"/>
    </row>
    <row r="6021" spans="12:12">
      <c r="L6021"/>
    </row>
    <row r="6022" spans="12:12">
      <c r="L6022"/>
    </row>
    <row r="6023" spans="12:12">
      <c r="L6023"/>
    </row>
    <row r="6024" spans="12:12">
      <c r="L6024"/>
    </row>
    <row r="6025" spans="12:12">
      <c r="L6025"/>
    </row>
    <row r="6026" spans="12:12">
      <c r="L6026"/>
    </row>
    <row r="6027" spans="12:12">
      <c r="L6027"/>
    </row>
    <row r="6028" spans="12:12">
      <c r="L6028"/>
    </row>
    <row r="6029" spans="12:12">
      <c r="L6029"/>
    </row>
    <row r="6030" spans="12:12">
      <c r="L6030"/>
    </row>
    <row r="6031" spans="12:12">
      <c r="L6031"/>
    </row>
    <row r="6032" spans="12:12">
      <c r="L6032"/>
    </row>
    <row r="6033" spans="12:12">
      <c r="L6033"/>
    </row>
    <row r="6034" spans="12:12">
      <c r="L6034"/>
    </row>
    <row r="6035" spans="12:12">
      <c r="L6035"/>
    </row>
    <row r="6036" spans="12:12">
      <c r="L6036"/>
    </row>
    <row r="6037" spans="12:12">
      <c r="L6037"/>
    </row>
    <row r="6038" spans="12:12">
      <c r="L6038"/>
    </row>
    <row r="6039" spans="12:12">
      <c r="L6039"/>
    </row>
    <row r="6040" spans="12:12">
      <c r="L6040"/>
    </row>
    <row r="6041" spans="12:12">
      <c r="L6041"/>
    </row>
    <row r="6042" spans="12:12">
      <c r="L6042"/>
    </row>
    <row r="6043" spans="12:12">
      <c r="L6043"/>
    </row>
    <row r="6044" spans="12:12">
      <c r="L6044"/>
    </row>
    <row r="6045" spans="12:12">
      <c r="L6045"/>
    </row>
    <row r="6046" spans="12:12">
      <c r="L6046"/>
    </row>
    <row r="6047" spans="12:12">
      <c r="L6047"/>
    </row>
    <row r="6048" spans="12:12">
      <c r="L6048"/>
    </row>
    <row r="6049" spans="12:12">
      <c r="L6049"/>
    </row>
    <row r="6050" spans="12:12">
      <c r="L6050"/>
    </row>
    <row r="6051" spans="12:12">
      <c r="L6051"/>
    </row>
    <row r="6052" spans="12:12">
      <c r="L6052"/>
    </row>
    <row r="6053" spans="12:12">
      <c r="L6053"/>
    </row>
    <row r="6054" spans="12:12">
      <c r="L6054"/>
    </row>
    <row r="6055" spans="12:12">
      <c r="L6055"/>
    </row>
    <row r="6056" spans="12:12">
      <c r="L6056"/>
    </row>
    <row r="6057" spans="12:12">
      <c r="L6057"/>
    </row>
    <row r="6058" spans="12:12">
      <c r="L6058"/>
    </row>
    <row r="6059" spans="12:12">
      <c r="L6059"/>
    </row>
    <row r="6060" spans="12:12">
      <c r="L6060"/>
    </row>
    <row r="6061" spans="12:12">
      <c r="L6061"/>
    </row>
    <row r="6062" spans="12:12">
      <c r="L6062"/>
    </row>
    <row r="6063" spans="12:12">
      <c r="L6063"/>
    </row>
    <row r="6064" spans="12:12">
      <c r="L6064"/>
    </row>
    <row r="6065" spans="12:12">
      <c r="L6065"/>
    </row>
    <row r="6066" spans="12:12">
      <c r="L6066"/>
    </row>
    <row r="6067" spans="12:12">
      <c r="L6067"/>
    </row>
    <row r="6068" spans="12:12">
      <c r="L6068"/>
    </row>
    <row r="6069" spans="12:12">
      <c r="L6069"/>
    </row>
    <row r="6070" spans="12:12">
      <c r="L6070"/>
    </row>
    <row r="6071" spans="12:12">
      <c r="L6071"/>
    </row>
    <row r="6072" spans="12:12">
      <c r="L6072"/>
    </row>
    <row r="6073" spans="12:12">
      <c r="L6073"/>
    </row>
    <row r="6074" spans="12:12">
      <c r="L6074"/>
    </row>
    <row r="6075" spans="12:12">
      <c r="L6075"/>
    </row>
    <row r="6076" spans="12:12">
      <c r="L6076"/>
    </row>
    <row r="6077" spans="12:12">
      <c r="L6077"/>
    </row>
    <row r="6078" spans="12:12">
      <c r="L6078"/>
    </row>
    <row r="6079" spans="12:12">
      <c r="L6079"/>
    </row>
    <row r="6080" spans="12:12">
      <c r="L6080"/>
    </row>
    <row r="6081" spans="12:12">
      <c r="L6081"/>
    </row>
    <row r="6082" spans="12:12">
      <c r="L6082"/>
    </row>
    <row r="6083" spans="12:12">
      <c r="L6083"/>
    </row>
    <row r="6084" spans="12:12">
      <c r="L6084"/>
    </row>
    <row r="6085" spans="12:12">
      <c r="L6085"/>
    </row>
    <row r="6086" spans="12:12">
      <c r="L6086"/>
    </row>
    <row r="6087" spans="12:12">
      <c r="L6087"/>
    </row>
    <row r="6088" spans="12:12">
      <c r="L6088"/>
    </row>
    <row r="6089" spans="12:12">
      <c r="L6089"/>
    </row>
    <row r="6090" spans="12:12">
      <c r="L6090"/>
    </row>
    <row r="6091" spans="12:12">
      <c r="L6091"/>
    </row>
    <row r="6092" spans="12:12">
      <c r="L6092"/>
    </row>
    <row r="6093" spans="12:12">
      <c r="L6093"/>
    </row>
    <row r="6094" spans="12:12">
      <c r="L6094"/>
    </row>
    <row r="6095" spans="12:12">
      <c r="L6095"/>
    </row>
    <row r="6096" spans="12:12">
      <c r="L6096"/>
    </row>
    <row r="6097" spans="12:12">
      <c r="L6097"/>
    </row>
    <row r="6098" spans="12:12">
      <c r="L6098"/>
    </row>
    <row r="6099" spans="12:12">
      <c r="L6099"/>
    </row>
    <row r="6100" spans="12:12">
      <c r="L6100"/>
    </row>
    <row r="6101" spans="12:12">
      <c r="L6101"/>
    </row>
    <row r="6102" spans="12:12">
      <c r="L6102"/>
    </row>
    <row r="6103" spans="12:12">
      <c r="L6103"/>
    </row>
    <row r="6104" spans="12:12">
      <c r="L6104"/>
    </row>
    <row r="6105" spans="12:12">
      <c r="L6105"/>
    </row>
    <row r="6106" spans="12:12">
      <c r="L6106"/>
    </row>
    <row r="6107" spans="12:12">
      <c r="L6107"/>
    </row>
    <row r="6108" spans="12:12">
      <c r="L6108"/>
    </row>
    <row r="6109" spans="12:12">
      <c r="L6109"/>
    </row>
    <row r="6110" spans="12:12">
      <c r="L6110"/>
    </row>
    <row r="6111" spans="12:12">
      <c r="L6111"/>
    </row>
    <row r="6112" spans="12:12">
      <c r="L6112"/>
    </row>
    <row r="6113" spans="12:12">
      <c r="L6113"/>
    </row>
    <row r="6114" spans="12:12">
      <c r="L6114"/>
    </row>
    <row r="6115" spans="12:12">
      <c r="L6115"/>
    </row>
    <row r="6116" spans="12:12">
      <c r="L6116"/>
    </row>
    <row r="6117" spans="12:12">
      <c r="L6117"/>
    </row>
    <row r="6118" spans="12:12">
      <c r="L6118"/>
    </row>
    <row r="6119" spans="12:12">
      <c r="L6119"/>
    </row>
    <row r="6120" spans="12:12">
      <c r="L6120"/>
    </row>
    <row r="6121" spans="12:12">
      <c r="L6121"/>
    </row>
    <row r="6122" spans="12:12">
      <c r="L6122"/>
    </row>
    <row r="6123" spans="12:12">
      <c r="L6123"/>
    </row>
    <row r="6124" spans="12:12">
      <c r="L6124"/>
    </row>
    <row r="6125" spans="12:12">
      <c r="L6125"/>
    </row>
    <row r="6126" spans="12:12">
      <c r="L6126"/>
    </row>
    <row r="6127" spans="12:12">
      <c r="L6127"/>
    </row>
    <row r="6128" spans="12:12">
      <c r="L6128"/>
    </row>
    <row r="6129" spans="12:12">
      <c r="L6129"/>
    </row>
    <row r="6130" spans="12:12">
      <c r="L6130"/>
    </row>
    <row r="6131" spans="12:12">
      <c r="L6131"/>
    </row>
    <row r="6132" spans="12:12">
      <c r="L6132"/>
    </row>
    <row r="6133" spans="12:12">
      <c r="L6133"/>
    </row>
    <row r="6134" spans="12:12">
      <c r="L6134"/>
    </row>
    <row r="6135" spans="12:12">
      <c r="L6135"/>
    </row>
    <row r="6136" spans="12:12">
      <c r="L6136"/>
    </row>
    <row r="6137" spans="12:12">
      <c r="L6137"/>
    </row>
    <row r="6138" spans="12:12">
      <c r="L6138"/>
    </row>
    <row r="6139" spans="12:12">
      <c r="L6139"/>
    </row>
    <row r="6140" spans="12:12">
      <c r="L6140"/>
    </row>
    <row r="6141" spans="12:12">
      <c r="L6141"/>
    </row>
    <row r="6142" spans="12:12">
      <c r="L6142"/>
    </row>
    <row r="6143" spans="12:12">
      <c r="L6143"/>
    </row>
    <row r="6144" spans="12:12">
      <c r="L6144"/>
    </row>
    <row r="6145" spans="12:12">
      <c r="L6145"/>
    </row>
    <row r="6146" spans="12:12">
      <c r="L6146"/>
    </row>
    <row r="6147" spans="12:12">
      <c r="L6147"/>
    </row>
    <row r="6148" spans="12:12">
      <c r="L6148"/>
    </row>
    <row r="6149" spans="12:12">
      <c r="L6149"/>
    </row>
    <row r="6150" spans="12:12">
      <c r="L6150"/>
    </row>
    <row r="6151" spans="12:12">
      <c r="L6151"/>
    </row>
    <row r="6152" spans="12:12">
      <c r="L6152"/>
    </row>
    <row r="6153" spans="12:12">
      <c r="L6153"/>
    </row>
    <row r="6154" spans="12:12">
      <c r="L6154"/>
    </row>
    <row r="6155" spans="12:12">
      <c r="L6155"/>
    </row>
    <row r="6156" spans="12:12">
      <c r="L6156"/>
    </row>
    <row r="6157" spans="12:12">
      <c r="L6157"/>
    </row>
    <row r="6158" spans="12:12">
      <c r="L6158"/>
    </row>
    <row r="6159" spans="12:12">
      <c r="L6159"/>
    </row>
    <row r="6160" spans="12:12">
      <c r="L6160"/>
    </row>
    <row r="6161" spans="12:12">
      <c r="L6161"/>
    </row>
    <row r="6162" spans="12:12">
      <c r="L6162"/>
    </row>
    <row r="6163" spans="12:12">
      <c r="L6163"/>
    </row>
    <row r="6164" spans="12:12">
      <c r="L6164"/>
    </row>
    <row r="6165" spans="12:12">
      <c r="L6165"/>
    </row>
    <row r="6166" spans="12:12">
      <c r="L6166"/>
    </row>
    <row r="6167" spans="12:12">
      <c r="L6167"/>
    </row>
    <row r="6168" spans="12:12">
      <c r="L6168"/>
    </row>
    <row r="6169" spans="12:12">
      <c r="L6169"/>
    </row>
    <row r="6170" spans="12:12">
      <c r="L6170"/>
    </row>
    <row r="6171" spans="12:12">
      <c r="L6171"/>
    </row>
    <row r="6172" spans="12:12">
      <c r="L6172"/>
    </row>
    <row r="6173" spans="12:12">
      <c r="L6173"/>
    </row>
    <row r="6174" spans="12:12">
      <c r="L6174"/>
    </row>
    <row r="6175" spans="12:12">
      <c r="L6175"/>
    </row>
    <row r="6176" spans="12:12">
      <c r="L6176"/>
    </row>
    <row r="6177" spans="12:12">
      <c r="L6177"/>
    </row>
    <row r="6178" spans="12:12">
      <c r="L6178"/>
    </row>
    <row r="6179" spans="12:12">
      <c r="L6179"/>
    </row>
    <row r="6180" spans="12:12">
      <c r="L6180"/>
    </row>
    <row r="6181" spans="12:12">
      <c r="L6181"/>
    </row>
    <row r="6182" spans="12:12">
      <c r="L6182"/>
    </row>
    <row r="6183" spans="12:12">
      <c r="L6183"/>
    </row>
    <row r="6184" spans="12:12">
      <c r="L6184"/>
    </row>
    <row r="6185" spans="12:12">
      <c r="L6185"/>
    </row>
    <row r="6186" spans="12:12">
      <c r="L6186"/>
    </row>
    <row r="6187" spans="12:12">
      <c r="L6187"/>
    </row>
    <row r="6188" spans="12:12">
      <c r="L6188"/>
    </row>
    <row r="6189" spans="12:12">
      <c r="L6189"/>
    </row>
    <row r="6190" spans="12:12">
      <c r="L6190"/>
    </row>
    <row r="6191" spans="12:12">
      <c r="L6191"/>
    </row>
    <row r="6192" spans="12:12">
      <c r="L6192"/>
    </row>
    <row r="6193" spans="12:12">
      <c r="L6193"/>
    </row>
    <row r="6194" spans="12:12">
      <c r="L6194"/>
    </row>
    <row r="6195" spans="12:12">
      <c r="L6195"/>
    </row>
    <row r="6196" spans="12:12">
      <c r="L6196"/>
    </row>
    <row r="6197" spans="12:12">
      <c r="L6197"/>
    </row>
    <row r="6198" spans="12:12">
      <c r="L6198"/>
    </row>
    <row r="6199" spans="12:12">
      <c r="L6199"/>
    </row>
    <row r="6200" spans="12:12">
      <c r="L6200"/>
    </row>
    <row r="6201" spans="12:12">
      <c r="L6201"/>
    </row>
    <row r="6202" spans="12:12">
      <c r="L6202"/>
    </row>
    <row r="6203" spans="12:12">
      <c r="L6203"/>
    </row>
    <row r="6204" spans="12:12">
      <c r="L6204"/>
    </row>
    <row r="6205" spans="12:12">
      <c r="L6205"/>
    </row>
    <row r="6206" spans="12:12">
      <c r="L6206"/>
    </row>
    <row r="6207" spans="12:12">
      <c r="L6207"/>
    </row>
    <row r="6208" spans="12:12">
      <c r="L6208"/>
    </row>
    <row r="6209" spans="12:12">
      <c r="L6209"/>
    </row>
    <row r="6210" spans="12:12">
      <c r="L6210"/>
    </row>
    <row r="6211" spans="12:12">
      <c r="L6211"/>
    </row>
    <row r="6212" spans="12:12">
      <c r="L6212"/>
    </row>
    <row r="6213" spans="12:12">
      <c r="L6213"/>
    </row>
    <row r="6214" spans="12:12">
      <c r="L6214"/>
    </row>
    <row r="6215" spans="12:12">
      <c r="L6215"/>
    </row>
    <row r="6216" spans="12:12">
      <c r="L6216"/>
    </row>
    <row r="6217" spans="12:12">
      <c r="L6217"/>
    </row>
    <row r="6218" spans="12:12">
      <c r="L6218"/>
    </row>
    <row r="6219" spans="12:12">
      <c r="L6219"/>
    </row>
    <row r="6220" spans="12:12">
      <c r="L6220"/>
    </row>
    <row r="6221" spans="12:12">
      <c r="L6221"/>
    </row>
    <row r="6222" spans="12:12">
      <c r="L6222"/>
    </row>
    <row r="6223" spans="12:12">
      <c r="L6223"/>
    </row>
    <row r="6224" spans="12:12">
      <c r="L6224"/>
    </row>
    <row r="6225" spans="12:12">
      <c r="L6225"/>
    </row>
    <row r="6226" spans="12:12">
      <c r="L6226"/>
    </row>
    <row r="6227" spans="12:12">
      <c r="L6227"/>
    </row>
    <row r="6228" spans="12:12">
      <c r="L6228"/>
    </row>
    <row r="6229" spans="12:12">
      <c r="L6229"/>
    </row>
    <row r="6230" spans="12:12">
      <c r="L6230"/>
    </row>
    <row r="6231" spans="12:12">
      <c r="L6231"/>
    </row>
    <row r="6232" spans="12:12">
      <c r="L6232"/>
    </row>
    <row r="6233" spans="12:12">
      <c r="L6233"/>
    </row>
    <row r="6234" spans="12:12">
      <c r="L6234"/>
    </row>
    <row r="6235" spans="12:12">
      <c r="L6235"/>
    </row>
    <row r="6236" spans="12:12">
      <c r="L6236"/>
    </row>
    <row r="6237" spans="12:12">
      <c r="L6237"/>
    </row>
    <row r="6238" spans="12:12">
      <c r="L6238"/>
    </row>
    <row r="6239" spans="12:12">
      <c r="L6239"/>
    </row>
    <row r="6240" spans="12:12">
      <c r="L6240"/>
    </row>
    <row r="6241" spans="12:12">
      <c r="L6241"/>
    </row>
    <row r="6242" spans="12:12">
      <c r="L6242"/>
    </row>
    <row r="6243" spans="12:12">
      <c r="L6243"/>
    </row>
    <row r="6244" spans="12:12">
      <c r="L6244"/>
    </row>
    <row r="6245" spans="12:12">
      <c r="L6245"/>
    </row>
    <row r="6246" spans="12:12">
      <c r="L6246"/>
    </row>
    <row r="6247" spans="12:12">
      <c r="L6247"/>
    </row>
    <row r="6248" spans="12:12">
      <c r="L6248"/>
    </row>
    <row r="6249" spans="12:12">
      <c r="L6249"/>
    </row>
    <row r="6250" spans="12:12">
      <c r="L6250"/>
    </row>
    <row r="6251" spans="12:12">
      <c r="L6251"/>
    </row>
    <row r="6252" spans="12:12">
      <c r="L6252"/>
    </row>
    <row r="6253" spans="12:12">
      <c r="L6253"/>
    </row>
    <row r="6254" spans="12:12">
      <c r="L6254"/>
    </row>
    <row r="6255" spans="12:12">
      <c r="L6255"/>
    </row>
    <row r="6256" spans="12:12">
      <c r="L6256"/>
    </row>
    <row r="6257" spans="12:12">
      <c r="L6257"/>
    </row>
    <row r="6258" spans="12:12">
      <c r="L6258"/>
    </row>
    <row r="6259" spans="12:12">
      <c r="L6259"/>
    </row>
    <row r="6260" spans="12:12">
      <c r="L6260"/>
    </row>
    <row r="6261" spans="12:12">
      <c r="L6261"/>
    </row>
    <row r="6262" spans="12:12">
      <c r="L6262"/>
    </row>
    <row r="6263" spans="12:12">
      <c r="L6263"/>
    </row>
    <row r="6264" spans="12:12">
      <c r="L6264"/>
    </row>
    <row r="6265" spans="12:12">
      <c r="L6265"/>
    </row>
    <row r="6266" spans="12:12">
      <c r="L6266"/>
    </row>
    <row r="6267" spans="12:12">
      <c r="L6267"/>
    </row>
    <row r="6268" spans="12:12">
      <c r="L6268"/>
    </row>
    <row r="6269" spans="12:12">
      <c r="L6269"/>
    </row>
    <row r="6270" spans="12:12">
      <c r="L6270"/>
    </row>
    <row r="6271" spans="12:12">
      <c r="L6271"/>
    </row>
    <row r="6272" spans="12:12">
      <c r="L6272"/>
    </row>
    <row r="6273" spans="12:12">
      <c r="L6273"/>
    </row>
    <row r="6274" spans="12:12">
      <c r="L6274"/>
    </row>
    <row r="6275" spans="12:12">
      <c r="L6275"/>
    </row>
    <row r="6276" spans="12:12">
      <c r="L6276"/>
    </row>
    <row r="6277" spans="12:12">
      <c r="L6277"/>
    </row>
    <row r="6278" spans="12:12">
      <c r="L6278"/>
    </row>
    <row r="6279" spans="12:12">
      <c r="L6279"/>
    </row>
    <row r="6280" spans="12:12">
      <c r="L6280"/>
    </row>
    <row r="6281" spans="12:12">
      <c r="L6281"/>
    </row>
    <row r="6282" spans="12:12">
      <c r="L6282"/>
    </row>
    <row r="6283" spans="12:12">
      <c r="L6283"/>
    </row>
    <row r="6284" spans="12:12">
      <c r="L6284"/>
    </row>
    <row r="6285" spans="12:12">
      <c r="L6285"/>
    </row>
    <row r="6286" spans="12:12">
      <c r="L6286"/>
    </row>
    <row r="6287" spans="12:12">
      <c r="L6287"/>
    </row>
    <row r="6288" spans="12:12">
      <c r="L6288"/>
    </row>
    <row r="6289" spans="12:12">
      <c r="L6289"/>
    </row>
    <row r="6290" spans="12:12">
      <c r="L6290"/>
    </row>
    <row r="6291" spans="12:12">
      <c r="L6291"/>
    </row>
    <row r="6292" spans="12:12">
      <c r="L6292"/>
    </row>
    <row r="6293" spans="12:12">
      <c r="L6293"/>
    </row>
    <row r="6294" spans="12:12">
      <c r="L6294"/>
    </row>
    <row r="6295" spans="12:12">
      <c r="L6295"/>
    </row>
    <row r="6296" spans="12:12">
      <c r="L6296"/>
    </row>
    <row r="6297" spans="12:12">
      <c r="L6297"/>
    </row>
    <row r="6298" spans="12:12">
      <c r="L6298"/>
    </row>
    <row r="6299" spans="12:12">
      <c r="L6299"/>
    </row>
    <row r="6300" spans="12:12">
      <c r="L6300"/>
    </row>
    <row r="6301" spans="12:12">
      <c r="L6301"/>
    </row>
    <row r="6302" spans="12:12">
      <c r="L6302"/>
    </row>
    <row r="6303" spans="12:12">
      <c r="L6303"/>
    </row>
    <row r="6304" spans="12:12">
      <c r="L6304"/>
    </row>
    <row r="6305" spans="12:12">
      <c r="L6305"/>
    </row>
    <row r="6306" spans="12:12">
      <c r="L6306"/>
    </row>
    <row r="6307" spans="12:12">
      <c r="L6307"/>
    </row>
    <row r="6308" spans="12:12">
      <c r="L6308"/>
    </row>
    <row r="6309" spans="12:12">
      <c r="L6309"/>
    </row>
    <row r="6310" spans="12:12">
      <c r="L6310"/>
    </row>
    <row r="6311" spans="12:12">
      <c r="L6311"/>
    </row>
    <row r="6312" spans="12:12">
      <c r="L6312"/>
    </row>
    <row r="6313" spans="12:12">
      <c r="L6313"/>
    </row>
    <row r="6314" spans="12:12">
      <c r="L6314"/>
    </row>
    <row r="6315" spans="12:12">
      <c r="L6315"/>
    </row>
    <row r="6316" spans="12:12">
      <c r="L6316"/>
    </row>
    <row r="6317" spans="12:12">
      <c r="L6317"/>
    </row>
    <row r="6318" spans="12:12">
      <c r="L6318"/>
    </row>
    <row r="6319" spans="12:12">
      <c r="L6319"/>
    </row>
    <row r="6320" spans="12:12">
      <c r="L6320"/>
    </row>
    <row r="6321" spans="12:12">
      <c r="L6321"/>
    </row>
    <row r="6322" spans="12:12">
      <c r="L6322"/>
    </row>
    <row r="6323" spans="12:12">
      <c r="L6323"/>
    </row>
    <row r="6324" spans="12:12">
      <c r="L6324"/>
    </row>
    <row r="6325" spans="12:12">
      <c r="L6325"/>
    </row>
    <row r="6326" spans="12:12">
      <c r="L6326"/>
    </row>
    <row r="6327" spans="12:12">
      <c r="L6327"/>
    </row>
    <row r="6328" spans="12:12">
      <c r="L6328"/>
    </row>
    <row r="6329" spans="12:12">
      <c r="L6329"/>
    </row>
    <row r="6330" spans="12:12">
      <c r="L6330"/>
    </row>
    <row r="6331" spans="12:12">
      <c r="L6331"/>
    </row>
    <row r="6332" spans="12:12">
      <c r="L6332"/>
    </row>
    <row r="6333" spans="12:12">
      <c r="L6333"/>
    </row>
    <row r="6334" spans="12:12">
      <c r="L6334"/>
    </row>
    <row r="6335" spans="12:12">
      <c r="L6335"/>
    </row>
    <row r="6336" spans="12:12">
      <c r="L6336"/>
    </row>
    <row r="6337" spans="12:12">
      <c r="L6337"/>
    </row>
    <row r="6338" spans="12:12">
      <c r="L6338"/>
    </row>
    <row r="6339" spans="12:12">
      <c r="L6339"/>
    </row>
    <row r="6340" spans="12:12">
      <c r="L6340"/>
    </row>
    <row r="6341" spans="12:12">
      <c r="L6341"/>
    </row>
    <row r="6342" spans="12:12">
      <c r="L6342"/>
    </row>
    <row r="6343" spans="12:12">
      <c r="L6343"/>
    </row>
    <row r="6344" spans="12:12">
      <c r="L6344"/>
    </row>
    <row r="6345" spans="12:12">
      <c r="L6345"/>
    </row>
    <row r="6346" spans="12:12">
      <c r="L6346"/>
    </row>
    <row r="6347" spans="12:12">
      <c r="L6347"/>
    </row>
    <row r="6348" spans="12:12">
      <c r="L6348"/>
    </row>
    <row r="6349" spans="12:12">
      <c r="L6349"/>
    </row>
    <row r="6350" spans="12:12">
      <c r="L6350"/>
    </row>
    <row r="6351" spans="12:12">
      <c r="L6351"/>
    </row>
    <row r="6352" spans="12:12">
      <c r="L6352"/>
    </row>
    <row r="6353" spans="12:12">
      <c r="L6353"/>
    </row>
    <row r="6354" spans="12:12">
      <c r="L6354"/>
    </row>
    <row r="6355" spans="12:12">
      <c r="L6355"/>
    </row>
    <row r="6356" spans="12:12">
      <c r="L6356"/>
    </row>
    <row r="6357" spans="12:12">
      <c r="L6357"/>
    </row>
    <row r="6358" spans="12:12">
      <c r="L6358"/>
    </row>
    <row r="6359" spans="12:12">
      <c r="L6359"/>
    </row>
    <row r="6360" spans="12:12">
      <c r="L6360"/>
    </row>
    <row r="6361" spans="12:12">
      <c r="L6361"/>
    </row>
    <row r="6362" spans="12:12">
      <c r="L6362"/>
    </row>
    <row r="6363" spans="12:12">
      <c r="L6363"/>
    </row>
    <row r="6364" spans="12:12">
      <c r="L6364"/>
    </row>
    <row r="6365" spans="12:12">
      <c r="L6365"/>
    </row>
    <row r="6366" spans="12:12">
      <c r="L6366"/>
    </row>
    <row r="6367" spans="12:12">
      <c r="L6367"/>
    </row>
    <row r="6368" spans="12:12">
      <c r="L6368"/>
    </row>
    <row r="6369" spans="12:12">
      <c r="L6369"/>
    </row>
    <row r="6370" spans="12:12">
      <c r="L6370"/>
    </row>
    <row r="6371" spans="12:12">
      <c r="L6371"/>
    </row>
    <row r="6372" spans="12:12">
      <c r="L6372"/>
    </row>
    <row r="6373" spans="12:12">
      <c r="L6373"/>
    </row>
    <row r="6374" spans="12:12">
      <c r="L6374"/>
    </row>
    <row r="6375" spans="12:12">
      <c r="L6375"/>
    </row>
    <row r="6376" spans="12:12">
      <c r="L6376"/>
    </row>
    <row r="6377" spans="12:12">
      <c r="L6377"/>
    </row>
    <row r="6378" spans="12:12">
      <c r="L6378"/>
    </row>
    <row r="6379" spans="12:12">
      <c r="L6379"/>
    </row>
    <row r="6380" spans="12:12">
      <c r="L6380"/>
    </row>
    <row r="6381" spans="12:12">
      <c r="L6381"/>
    </row>
    <row r="6382" spans="12:12">
      <c r="L6382"/>
    </row>
    <row r="6383" spans="12:12">
      <c r="L6383"/>
    </row>
    <row r="6384" spans="12:12">
      <c r="L6384"/>
    </row>
    <row r="6385" spans="12:12">
      <c r="L6385"/>
    </row>
    <row r="6386" spans="12:12">
      <c r="L6386"/>
    </row>
    <row r="6387" spans="12:12">
      <c r="L6387"/>
    </row>
    <row r="6388" spans="12:12">
      <c r="L6388"/>
    </row>
    <row r="6389" spans="12:12">
      <c r="L6389"/>
    </row>
    <row r="6390" spans="12:12">
      <c r="L6390"/>
    </row>
    <row r="6391" spans="12:12">
      <c r="L6391"/>
    </row>
    <row r="6392" spans="12:12">
      <c r="L6392"/>
    </row>
    <row r="6393" spans="12:12">
      <c r="L6393"/>
    </row>
    <row r="6394" spans="12:12">
      <c r="L6394"/>
    </row>
    <row r="6395" spans="12:12">
      <c r="L6395"/>
    </row>
    <row r="6396" spans="12:12">
      <c r="L6396"/>
    </row>
    <row r="6397" spans="12:12">
      <c r="L6397"/>
    </row>
    <row r="6398" spans="12:12">
      <c r="L6398"/>
    </row>
    <row r="6399" spans="12:12">
      <c r="L6399"/>
    </row>
    <row r="6400" spans="12:12">
      <c r="L6400"/>
    </row>
    <row r="6401" spans="12:12">
      <c r="L6401"/>
    </row>
    <row r="6402" spans="12:12">
      <c r="L6402"/>
    </row>
    <row r="6403" spans="12:12">
      <c r="L6403"/>
    </row>
    <row r="6404" spans="12:12">
      <c r="L6404"/>
    </row>
    <row r="6405" spans="12:12">
      <c r="L6405"/>
    </row>
    <row r="6406" spans="12:12">
      <c r="L6406"/>
    </row>
    <row r="6407" spans="12:12">
      <c r="L6407"/>
    </row>
    <row r="6408" spans="12:12">
      <c r="L6408"/>
    </row>
    <row r="6409" spans="12:12">
      <c r="L6409"/>
    </row>
    <row r="6410" spans="12:12">
      <c r="L6410"/>
    </row>
    <row r="6411" spans="12:12">
      <c r="L6411"/>
    </row>
    <row r="6412" spans="12:12">
      <c r="L6412"/>
    </row>
    <row r="6413" spans="12:12">
      <c r="L6413"/>
    </row>
    <row r="6414" spans="12:12">
      <c r="L6414"/>
    </row>
    <row r="6415" spans="12:12">
      <c r="L6415"/>
    </row>
    <row r="6416" spans="12:12">
      <c r="L6416"/>
    </row>
    <row r="6417" spans="12:12">
      <c r="L6417"/>
    </row>
    <row r="6418" spans="12:12">
      <c r="L6418"/>
    </row>
    <row r="6419" spans="12:12">
      <c r="L6419"/>
    </row>
    <row r="6420" spans="12:12">
      <c r="L6420"/>
    </row>
    <row r="6421" spans="12:12">
      <c r="L6421"/>
    </row>
    <row r="6422" spans="12:12">
      <c r="L6422"/>
    </row>
    <row r="6423" spans="12:12">
      <c r="L6423"/>
    </row>
    <row r="6424" spans="12:12">
      <c r="L6424"/>
    </row>
    <row r="6425" spans="12:12">
      <c r="L6425"/>
    </row>
    <row r="6426" spans="12:12">
      <c r="L6426"/>
    </row>
    <row r="6427" spans="12:12">
      <c r="L6427"/>
    </row>
    <row r="6428" spans="12:12">
      <c r="L6428"/>
    </row>
    <row r="6429" spans="12:12">
      <c r="L6429"/>
    </row>
    <row r="6430" spans="12:12">
      <c r="L6430"/>
    </row>
    <row r="6431" spans="12:12">
      <c r="L6431"/>
    </row>
    <row r="6432" spans="12:12">
      <c r="L6432"/>
    </row>
    <row r="6433" spans="12:12">
      <c r="L6433"/>
    </row>
    <row r="6434" spans="12:12">
      <c r="L6434"/>
    </row>
    <row r="6435" spans="12:12">
      <c r="L6435"/>
    </row>
    <row r="6436" spans="12:12">
      <c r="L6436"/>
    </row>
    <row r="6437" spans="12:12">
      <c r="L6437"/>
    </row>
    <row r="6438" spans="12:12">
      <c r="L6438"/>
    </row>
    <row r="6439" spans="12:12">
      <c r="L6439"/>
    </row>
    <row r="6440" spans="12:12">
      <c r="L6440"/>
    </row>
    <row r="6441" spans="12:12">
      <c r="L6441"/>
    </row>
    <row r="6442" spans="12:12">
      <c r="L6442"/>
    </row>
    <row r="6443" spans="12:12">
      <c r="L6443"/>
    </row>
    <row r="6444" spans="12:12">
      <c r="L6444"/>
    </row>
    <row r="6445" spans="12:12">
      <c r="L6445"/>
    </row>
    <row r="6446" spans="12:12">
      <c r="L6446"/>
    </row>
    <row r="6447" spans="12:12">
      <c r="L6447"/>
    </row>
    <row r="6448" spans="12:12">
      <c r="L6448"/>
    </row>
    <row r="6449" spans="12:12">
      <c r="L6449"/>
    </row>
    <row r="6450" spans="12:12">
      <c r="L6450"/>
    </row>
    <row r="6451" spans="12:12">
      <c r="L6451"/>
    </row>
    <row r="6452" spans="12:12">
      <c r="L6452"/>
    </row>
    <row r="6453" spans="12:12">
      <c r="L6453"/>
    </row>
    <row r="6454" spans="12:12">
      <c r="L6454"/>
    </row>
    <row r="6455" spans="12:12">
      <c r="L6455"/>
    </row>
    <row r="6456" spans="12:12">
      <c r="L6456"/>
    </row>
    <row r="6457" spans="12:12">
      <c r="L6457"/>
    </row>
    <row r="6458" spans="12:12">
      <c r="L6458"/>
    </row>
    <row r="6459" spans="12:12">
      <c r="L6459"/>
    </row>
    <row r="6460" spans="12:12">
      <c r="L6460"/>
    </row>
    <row r="6461" spans="12:12">
      <c r="L6461"/>
    </row>
    <row r="6462" spans="12:12">
      <c r="L6462"/>
    </row>
    <row r="6463" spans="12:12">
      <c r="L6463"/>
    </row>
    <row r="6464" spans="12:12">
      <c r="L6464"/>
    </row>
    <row r="6465" spans="12:12">
      <c r="L6465"/>
    </row>
    <row r="6466" spans="12:12">
      <c r="L6466"/>
    </row>
    <row r="6467" spans="12:12">
      <c r="L6467"/>
    </row>
    <row r="6468" spans="12:12">
      <c r="L6468"/>
    </row>
    <row r="6469" spans="12:12">
      <c r="L6469"/>
    </row>
    <row r="6470" spans="12:12">
      <c r="L6470"/>
    </row>
    <row r="6471" spans="12:12">
      <c r="L6471"/>
    </row>
    <row r="6472" spans="12:12">
      <c r="L6472"/>
    </row>
    <row r="6473" spans="12:12">
      <c r="L6473"/>
    </row>
    <row r="6474" spans="12:12">
      <c r="L6474"/>
    </row>
    <row r="6475" spans="12:12">
      <c r="L6475"/>
    </row>
    <row r="6476" spans="12:12">
      <c r="L6476"/>
    </row>
    <row r="6477" spans="12:12">
      <c r="L6477"/>
    </row>
    <row r="6478" spans="12:12">
      <c r="L6478"/>
    </row>
    <row r="6479" spans="12:12">
      <c r="L6479"/>
    </row>
    <row r="6480" spans="12:12">
      <c r="L6480"/>
    </row>
    <row r="6481" spans="12:12">
      <c r="L6481"/>
    </row>
    <row r="6482" spans="12:12">
      <c r="L6482"/>
    </row>
    <row r="6483" spans="12:12">
      <c r="L6483"/>
    </row>
    <row r="6484" spans="12:12">
      <c r="L6484"/>
    </row>
    <row r="6485" spans="12:12">
      <c r="L6485"/>
    </row>
    <row r="6486" spans="12:12">
      <c r="L6486"/>
    </row>
    <row r="6487" spans="12:12">
      <c r="L6487"/>
    </row>
    <row r="6488" spans="12:12">
      <c r="L6488"/>
    </row>
    <row r="6489" spans="12:12">
      <c r="L6489"/>
    </row>
    <row r="6490" spans="12:12">
      <c r="L6490"/>
    </row>
    <row r="6491" spans="12:12">
      <c r="L6491"/>
    </row>
    <row r="6492" spans="12:12">
      <c r="L6492"/>
    </row>
    <row r="6493" spans="12:12">
      <c r="L6493"/>
    </row>
    <row r="6494" spans="12:12">
      <c r="L6494"/>
    </row>
    <row r="6495" spans="12:12">
      <c r="L6495"/>
    </row>
    <row r="6496" spans="12:12">
      <c r="L6496"/>
    </row>
    <row r="6497" spans="12:12">
      <c r="L6497"/>
    </row>
    <row r="6498" spans="12:12">
      <c r="L6498"/>
    </row>
    <row r="6499" spans="12:12">
      <c r="L6499"/>
    </row>
    <row r="6500" spans="12:12">
      <c r="L6500"/>
    </row>
    <row r="6501" spans="12:12">
      <c r="L6501"/>
    </row>
    <row r="6502" spans="12:12">
      <c r="L6502"/>
    </row>
    <row r="6503" spans="12:12">
      <c r="L6503"/>
    </row>
    <row r="6504" spans="12:12">
      <c r="L6504"/>
    </row>
    <row r="6505" spans="12:12">
      <c r="L6505"/>
    </row>
    <row r="6506" spans="12:12">
      <c r="L6506"/>
    </row>
    <row r="6507" spans="12:12">
      <c r="L6507"/>
    </row>
    <row r="6508" spans="12:12">
      <c r="L6508"/>
    </row>
    <row r="6509" spans="12:12">
      <c r="L6509"/>
    </row>
    <row r="6510" spans="12:12">
      <c r="L6510"/>
    </row>
    <row r="6511" spans="12:12">
      <c r="L6511"/>
    </row>
    <row r="6512" spans="12:12">
      <c r="L6512"/>
    </row>
    <row r="6513" spans="12:12">
      <c r="L6513"/>
    </row>
    <row r="6514" spans="12:12">
      <c r="L6514"/>
    </row>
    <row r="6515" spans="12:12">
      <c r="L6515"/>
    </row>
    <row r="6516" spans="12:12">
      <c r="L6516"/>
    </row>
    <row r="6517" spans="12:12">
      <c r="L6517"/>
    </row>
    <row r="6518" spans="12:12">
      <c r="L6518"/>
    </row>
    <row r="6519" spans="12:12">
      <c r="L6519"/>
    </row>
    <row r="6520" spans="12:12">
      <c r="L6520"/>
    </row>
    <row r="6521" spans="12:12">
      <c r="L6521"/>
    </row>
    <row r="6522" spans="12:12">
      <c r="L6522"/>
    </row>
  </sheetData>
  <autoFilter ref="A5:O230" xr:uid="{C003B874-52C8-4148-8853-ED4727CEEF72}"/>
  <conditionalFormatting sqref="B1:B1048576">
    <cfRule type="duplicateValues" dxfId="7" priority="1"/>
  </conditionalFormatting>
  <dataValidations count="2">
    <dataValidation allowBlank="1" showInputMessage="1" showErrorMessage="1" sqref="H6:H1048576" xr:uid="{A1504247-6CE9-4D56-B687-F60AE268271E}"/>
    <dataValidation type="list" allowBlank="1" showInputMessage="1" showErrorMessage="1" sqref="G6:G229" xr:uid="{3D25C10E-A22C-4D0B-982A-505BF1475DE6}">
      <formula1>"Yes, No"</formula1>
    </dataValidation>
  </dataValidation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BEAE4-EE1A-44D8-BE04-A13577F4BF61}">
  <sheetPr filterMode="1">
    <tabColor rgb="FF92D050"/>
  </sheetPr>
  <dimension ref="A4:AK289"/>
  <sheetViews>
    <sheetView workbookViewId="0"/>
  </sheetViews>
  <sheetFormatPr defaultColWidth="9" defaultRowHeight="15.75" customHeight="1"/>
  <cols>
    <col min="1" max="1" width="9" style="592" customWidth="1"/>
    <col min="2" max="2" width="70.5" style="591" customWidth="1"/>
    <col min="3" max="3" width="18.375" style="591" bestFit="1" customWidth="1"/>
    <col min="4" max="4" width="33.5" style="591" bestFit="1" customWidth="1"/>
    <col min="5" max="5" width="9" style="436" customWidth="1"/>
    <col min="6" max="6" width="28.375" style="593" customWidth="1"/>
    <col min="7" max="16" width="28.375" style="594" customWidth="1"/>
    <col min="17" max="17" width="28.375" style="593" customWidth="1"/>
    <col min="18" max="19" width="28.375" style="595" customWidth="1"/>
    <col min="20" max="24" width="28.375" style="594" customWidth="1"/>
    <col min="25" max="25" width="28.375" style="596" customWidth="1"/>
    <col min="26" max="34" width="19" style="437" customWidth="1"/>
    <col min="35" max="35" width="35.5" style="591" customWidth="1"/>
    <col min="36" max="36" width="17.5" style="591" customWidth="1"/>
    <col min="37" max="37" width="78" style="594" customWidth="1"/>
    <col min="38" max="16384" width="9" style="591"/>
  </cols>
  <sheetData>
    <row r="4" spans="1:37" thickBot="1">
      <c r="A4" s="1090"/>
      <c r="B4" s="1091"/>
      <c r="C4" s="1091"/>
      <c r="D4" s="1091"/>
      <c r="E4" s="1119"/>
      <c r="F4" s="1295"/>
      <c r="G4" s="1296"/>
      <c r="H4" s="1296"/>
      <c r="I4" s="1296"/>
      <c r="J4" s="1296"/>
      <c r="K4" s="1296"/>
      <c r="L4" s="1296"/>
      <c r="M4" s="1296"/>
      <c r="N4" s="1296"/>
      <c r="O4" s="1296"/>
      <c r="P4" s="1296"/>
      <c r="Q4" s="1295"/>
      <c r="R4" s="1297"/>
      <c r="S4" s="1297"/>
      <c r="T4" s="1296"/>
      <c r="U4" s="1296"/>
      <c r="V4" s="1296"/>
      <c r="W4" s="1296"/>
      <c r="X4" s="1296"/>
      <c r="Y4" s="1298"/>
      <c r="Z4" s="1120"/>
      <c r="AA4" s="1120"/>
      <c r="AB4" s="1120"/>
      <c r="AC4" s="1120"/>
      <c r="AD4" s="1120"/>
      <c r="AE4" s="1120"/>
      <c r="AF4" s="1120"/>
      <c r="AG4" s="1120"/>
      <c r="AH4" s="1120"/>
      <c r="AI4" s="1091"/>
      <c r="AJ4" s="1091"/>
      <c r="AK4" s="1296"/>
    </row>
    <row r="5" spans="1:37" ht="23.25" customHeight="1" thickBot="1">
      <c r="A5" s="1090"/>
      <c r="B5" s="1091"/>
      <c r="C5" s="1091"/>
      <c r="D5" s="1091"/>
      <c r="E5" s="1119"/>
      <c r="F5" s="1295"/>
      <c r="G5" s="1395" t="s">
        <v>21660</v>
      </c>
      <c r="H5" s="1395"/>
      <c r="I5" s="1395"/>
      <c r="J5" s="1395"/>
      <c r="K5" s="1395"/>
      <c r="L5" s="1395"/>
      <c r="M5" s="1395"/>
      <c r="N5" s="1395"/>
      <c r="O5" s="1395"/>
      <c r="P5" s="1395"/>
      <c r="Q5" s="1395"/>
      <c r="R5" s="557"/>
      <c r="S5" s="557"/>
      <c r="T5" s="1068"/>
      <c r="U5" s="1068"/>
      <c r="V5" s="1068"/>
      <c r="W5" s="1068"/>
      <c r="X5" s="1068"/>
      <c r="Y5" s="578"/>
      <c r="Z5" s="526" t="s">
        <v>2587</v>
      </c>
      <c r="AA5" s="402"/>
      <c r="AB5" s="402"/>
      <c r="AC5" s="402"/>
      <c r="AD5" s="402"/>
      <c r="AE5" s="402"/>
      <c r="AF5" s="403"/>
      <c r="AG5" s="1120"/>
      <c r="AH5" s="1120"/>
      <c r="AI5" s="1091"/>
      <c r="AJ5" s="1091"/>
      <c r="AK5" s="1296"/>
    </row>
    <row r="6" spans="1:37" s="408" customFormat="1" ht="45.75" customHeight="1" thickBot="1">
      <c r="A6" s="404" t="s">
        <v>319</v>
      </c>
      <c r="B6" s="404" t="s">
        <v>322</v>
      </c>
      <c r="C6" s="404" t="s">
        <v>20</v>
      </c>
      <c r="D6" s="404" t="s">
        <v>2189</v>
      </c>
      <c r="E6" s="404" t="s">
        <v>2190</v>
      </c>
      <c r="F6" s="404" t="s">
        <v>2191</v>
      </c>
      <c r="G6" s="405" t="s">
        <v>2145</v>
      </c>
      <c r="H6" s="406" t="s">
        <v>2148</v>
      </c>
      <c r="I6" s="405" t="s">
        <v>2150</v>
      </c>
      <c r="J6" s="406" t="s">
        <v>2153</v>
      </c>
      <c r="K6" s="405" t="s">
        <v>2155</v>
      </c>
      <c r="L6" s="406" t="s">
        <v>2158</v>
      </c>
      <c r="M6" s="406" t="s">
        <v>21661</v>
      </c>
      <c r="N6" s="405" t="s">
        <v>2163</v>
      </c>
      <c r="O6" s="536" t="s">
        <v>2166</v>
      </c>
      <c r="P6" s="536" t="s">
        <v>2169</v>
      </c>
      <c r="Q6" s="536" t="s">
        <v>2160</v>
      </c>
      <c r="R6" s="558" t="s">
        <v>2162</v>
      </c>
      <c r="S6" s="558" t="s">
        <v>2165</v>
      </c>
      <c r="T6" s="536" t="s">
        <v>2168</v>
      </c>
      <c r="U6" s="536" t="s">
        <v>2192</v>
      </c>
      <c r="V6" s="536" t="s">
        <v>2193</v>
      </c>
      <c r="W6" s="536" t="s">
        <v>2194</v>
      </c>
      <c r="X6" s="536" t="s">
        <v>2195</v>
      </c>
      <c r="Y6" s="579" t="s">
        <v>21662</v>
      </c>
      <c r="Z6" s="405" t="s">
        <v>2145</v>
      </c>
      <c r="AA6" s="406" t="s">
        <v>2148</v>
      </c>
      <c r="AB6" s="405" t="s">
        <v>2150</v>
      </c>
      <c r="AC6" s="406" t="s">
        <v>2153</v>
      </c>
      <c r="AD6" s="405" t="s">
        <v>2155</v>
      </c>
      <c r="AE6" s="406" t="s">
        <v>2158</v>
      </c>
      <c r="AF6" s="405" t="s">
        <v>2197</v>
      </c>
      <c r="AG6" s="405" t="s">
        <v>2198</v>
      </c>
      <c r="AH6" s="406" t="s">
        <v>2199</v>
      </c>
      <c r="AI6" s="407" t="s">
        <v>2200</v>
      </c>
      <c r="AJ6" s="407" t="s">
        <v>2201</v>
      </c>
      <c r="AK6" s="407" t="s">
        <v>31</v>
      </c>
    </row>
    <row r="7" spans="1:37" s="412" customFormat="1" ht="60" hidden="1" customHeight="1" thickBot="1">
      <c r="A7" s="564">
        <v>701504</v>
      </c>
      <c r="B7" s="409" t="s">
        <v>887</v>
      </c>
      <c r="C7" s="409" t="s">
        <v>35</v>
      </c>
      <c r="D7" s="409" t="s">
        <v>2116</v>
      </c>
      <c r="E7" s="410" t="s">
        <v>2209</v>
      </c>
      <c r="F7" s="561" t="s">
        <v>2210</v>
      </c>
      <c r="G7" s="577">
        <f>_xlfn.XLOOKUP(A7,Table2[FAASt '#],Table2[Approved Obligated Amount - CRC Gross Cost Cal],0)</f>
        <v>150345</v>
      </c>
      <c r="H7" s="576">
        <f>_xlfn.XLOOKUP(A7,Table2[FAASt '#],Table2[Construction 406],0)</f>
        <v>33387</v>
      </c>
      <c r="I7" s="577">
        <f>_xlfn.XLOOKUP(A7,ISODSOW_Delete!A:A,ISODSOW_Delete!BP:BP,"")</f>
        <v>29252</v>
      </c>
      <c r="J7" s="576">
        <f>_xlfn.XLOOKUP(A7,ISODSOW_Delete!A:A,ISODSOW_Delete!BQ:BQ,"")</f>
        <v>4491</v>
      </c>
      <c r="K7" s="576">
        <f>_xlfn.XLOOKUP(A7,ISODSOW_Delete!A:A,ISODSOW_Delete!BW:BW,"")</f>
        <v>0</v>
      </c>
      <c r="L7" s="576">
        <f>_xlfn.XLOOKUP(A7,ISODSOW_Delete!A:A,ISODSOW_Delete!BX:BX,"")</f>
        <v>0</v>
      </c>
      <c r="M7" s="600">
        <f t="shared" ref="M7:M70" si="0">IF(AND(H7=0,L7&lt;&gt;0),1,0)</f>
        <v>0</v>
      </c>
      <c r="N7" s="575">
        <f t="shared" ref="N7:N70" si="1">SUM(G7:L7)</f>
        <v>217475</v>
      </c>
      <c r="O7" s="575">
        <f t="shared" ref="O7:O70" si="2">SUM(G7,I7,K7)</f>
        <v>179597</v>
      </c>
      <c r="P7" s="575">
        <f t="shared" ref="P7:P70" si="3">SUM(H7,J7,L7)</f>
        <v>37878</v>
      </c>
      <c r="Q7" s="561" t="str">
        <f>_xlfn.XLOOKUP(A7,MPL!C:C,MPL!N:N, "Not Found",0)</f>
        <v>Obligated</v>
      </c>
      <c r="R7" s="562">
        <f>_xlfn.XLOOKUP(A7,MPL!C:C,MPL!S:S, "Not Found",0)</f>
        <v>44993.525173611109</v>
      </c>
      <c r="S7" s="562" t="str">
        <f t="shared" ref="S7:S70" si="4">IF(AND(R7&lt;&gt;0, Q7 &lt;&gt;"Obligated"), "Obligated"&amp;", "&amp;Q7, Q7)</f>
        <v>Obligated</v>
      </c>
      <c r="T7" s="566">
        <v>1</v>
      </c>
      <c r="U7" s="559">
        <v>33295.700000000012</v>
      </c>
      <c r="V7" s="559">
        <v>99140.01999999999</v>
      </c>
      <c r="W7" s="559"/>
      <c r="X7" s="559">
        <f t="shared" ref="X7:X70" si="5">U7+V7+W7</f>
        <v>132435.72</v>
      </c>
      <c r="Y7" s="577">
        <f t="shared" ref="Y7:Y70" si="6">N7-AF7</f>
        <v>-51422.580000000016</v>
      </c>
      <c r="Z7" s="597">
        <v>211260.32</v>
      </c>
      <c r="AA7" s="597">
        <v>1161.51</v>
      </c>
      <c r="AB7" s="597">
        <v>23475.13</v>
      </c>
      <c r="AC7" s="597">
        <v>868.52</v>
      </c>
      <c r="AD7" s="597">
        <v>24568.7</v>
      </c>
      <c r="AE7" s="597">
        <v>7563.4</v>
      </c>
      <c r="AF7" s="597">
        <v>268897.58</v>
      </c>
      <c r="AG7" s="597">
        <v>259304.15000000002</v>
      </c>
      <c r="AH7" s="597">
        <f t="shared" ref="AH7:AH70" si="7">AE7+AC7+AA7</f>
        <v>9593.43</v>
      </c>
      <c r="AI7" s="409" t="s">
        <v>2207</v>
      </c>
      <c r="AJ7" s="409" t="s">
        <v>2208</v>
      </c>
      <c r="AK7" s="411" t="s">
        <v>2381</v>
      </c>
    </row>
    <row r="8" spans="1:37" s="412" customFormat="1" ht="60" hidden="1" customHeight="1" thickBot="1">
      <c r="A8" s="565">
        <v>334329</v>
      </c>
      <c r="B8" s="413" t="s">
        <v>715</v>
      </c>
      <c r="C8" s="413" t="s">
        <v>35</v>
      </c>
      <c r="D8" s="413" t="s">
        <v>2116</v>
      </c>
      <c r="E8" s="414" t="s">
        <v>2209</v>
      </c>
      <c r="F8" s="563" t="s">
        <v>2210</v>
      </c>
      <c r="G8" s="559">
        <f>_xlfn.XLOOKUP(A8,Table2[FAASt '#],Table2[Approved Obligated Amount - CRC Gross Cost Cal],0)</f>
        <v>316119</v>
      </c>
      <c r="H8" s="559">
        <f>_xlfn.XLOOKUP(A8,Table2[FAASt '#],Table2[Construction 406],0)</f>
        <v>64134</v>
      </c>
      <c r="I8" s="560">
        <f>_xlfn.XLOOKUP(A8,ISODSOW_Delete!A:A,ISODSOW_Delete!BP:BP,"")</f>
        <v>25530</v>
      </c>
      <c r="J8" s="560">
        <f>_xlfn.XLOOKUP(A8,ISODSOW_Delete!A:A,ISODSOW_Delete!BQ:BQ,"")</f>
        <v>0</v>
      </c>
      <c r="K8" s="560">
        <f>_xlfn.XLOOKUP(A8,ISODSOW_Delete!A:A,ISODSOW_Delete!BW:BW,"")</f>
        <v>0</v>
      </c>
      <c r="L8" s="560">
        <f>_xlfn.XLOOKUP(A8,ISODSOW_Delete!A:A,ISODSOW_Delete!BX:BX,"")</f>
        <v>0</v>
      </c>
      <c r="M8" s="601">
        <f t="shared" si="0"/>
        <v>0</v>
      </c>
      <c r="N8" s="575">
        <f t="shared" si="1"/>
        <v>405783</v>
      </c>
      <c r="O8" s="575">
        <f t="shared" si="2"/>
        <v>341649</v>
      </c>
      <c r="P8" s="575">
        <f t="shared" si="3"/>
        <v>64134</v>
      </c>
      <c r="Q8" s="561" t="str">
        <f>_xlfn.XLOOKUP(A8,MPL!C:C,MPL!N:N, "Not Found",0)</f>
        <v>Obligated</v>
      </c>
      <c r="R8" s="562">
        <f>_xlfn.XLOOKUP(A8,MPL!C:C,MPL!S:S, "Not Found",0)</f>
        <v>44701.503750000003</v>
      </c>
      <c r="S8" s="562" t="str">
        <f t="shared" si="4"/>
        <v>Obligated</v>
      </c>
      <c r="T8" s="566">
        <v>0.87</v>
      </c>
      <c r="U8" s="560">
        <v>99612.940000000075</v>
      </c>
      <c r="V8" s="560">
        <v>320300.98000000016</v>
      </c>
      <c r="W8" s="560"/>
      <c r="X8" s="559">
        <f t="shared" si="5"/>
        <v>419913.92000000022</v>
      </c>
      <c r="Y8" s="577">
        <f t="shared" si="6"/>
        <v>-16160350.48</v>
      </c>
      <c r="Z8" s="598">
        <v>13767291.01</v>
      </c>
      <c r="AA8" s="598">
        <v>5248.03</v>
      </c>
      <c r="AB8" s="598">
        <v>1304890.1100000001</v>
      </c>
      <c r="AC8" s="598">
        <v>3414.73</v>
      </c>
      <c r="AD8" s="598">
        <v>1450714.05</v>
      </c>
      <c r="AE8" s="598">
        <v>34575.550000000003</v>
      </c>
      <c r="AF8" s="598">
        <v>16566133.48</v>
      </c>
      <c r="AG8" s="598">
        <v>16522895.17</v>
      </c>
      <c r="AH8" s="598">
        <f t="shared" si="7"/>
        <v>43238.310000000005</v>
      </c>
      <c r="AI8" s="413" t="s">
        <v>2240</v>
      </c>
      <c r="AJ8" s="413" t="s">
        <v>275</v>
      </c>
      <c r="AK8" s="415" t="s">
        <v>2276</v>
      </c>
    </row>
    <row r="9" spans="1:37" s="412" customFormat="1" ht="60" hidden="1" customHeight="1" thickBot="1">
      <c r="A9" s="565">
        <v>169896</v>
      </c>
      <c r="B9" s="413" t="s">
        <v>52</v>
      </c>
      <c r="C9" s="413" t="s">
        <v>33</v>
      </c>
      <c r="D9" s="413" t="s">
        <v>2115</v>
      </c>
      <c r="E9" s="414" t="s">
        <v>2209</v>
      </c>
      <c r="F9" s="563" t="s">
        <v>2210</v>
      </c>
      <c r="G9" s="559">
        <f>_xlfn.XLOOKUP(A9,Table2[FAASt '#],Table2[Approved Obligated Amount - CRC Gross Cost Cal],0)</f>
        <v>23251835</v>
      </c>
      <c r="H9" s="559">
        <f>_xlfn.XLOOKUP(A9,Table2[FAASt '#],Table2[Construction 406],0)</f>
        <v>0</v>
      </c>
      <c r="I9" s="560">
        <f>_xlfn.XLOOKUP(A9,ISODSOW_Delete!A:A,ISODSOW_Delete!BP:BP,"")</f>
        <v>4734912</v>
      </c>
      <c r="J9" s="560">
        <f>_xlfn.XLOOKUP(A9,ISODSOW_Delete!A:A,ISODSOW_Delete!BQ:BQ,"")</f>
        <v>0</v>
      </c>
      <c r="K9" s="560">
        <f>_xlfn.XLOOKUP(A9,ISODSOW_Delete!A:A,ISODSOW_Delete!BW:BW,"")</f>
        <v>0</v>
      </c>
      <c r="L9" s="560">
        <f>_xlfn.XLOOKUP(A9,ISODSOW_Delete!A:A,ISODSOW_Delete!BX:BX,"")</f>
        <v>0</v>
      </c>
      <c r="M9" s="601">
        <f t="shared" si="0"/>
        <v>0</v>
      </c>
      <c r="N9" s="575">
        <f t="shared" si="1"/>
        <v>27986747</v>
      </c>
      <c r="O9" s="575">
        <f t="shared" si="2"/>
        <v>27986747</v>
      </c>
      <c r="P9" s="575">
        <f t="shared" si="3"/>
        <v>0</v>
      </c>
      <c r="Q9" s="561" t="str">
        <f>_xlfn.XLOOKUP(A9,MPL!C:C,MPL!N:N, "Not Found",0)</f>
        <v>Obligated</v>
      </c>
      <c r="R9" s="562">
        <f>_xlfn.XLOOKUP(A9,MPL!C:C,MPL!S:S, "Not Found",0)</f>
        <v>44775.487627314818</v>
      </c>
      <c r="S9" s="562" t="str">
        <f t="shared" si="4"/>
        <v>Obligated</v>
      </c>
      <c r="T9" s="566">
        <v>0.43</v>
      </c>
      <c r="U9" s="560">
        <v>3453256.4100000011</v>
      </c>
      <c r="V9" s="560">
        <v>11157319.200000016</v>
      </c>
      <c r="W9" s="560"/>
      <c r="X9" s="559">
        <f t="shared" si="5"/>
        <v>14610575.610000018</v>
      </c>
      <c r="Y9" s="577">
        <f t="shared" si="6"/>
        <v>-4217964.2900000028</v>
      </c>
      <c r="Z9" s="598">
        <v>28250123.84</v>
      </c>
      <c r="AA9" s="598">
        <v>498874.07</v>
      </c>
      <c r="AB9" s="598">
        <v>3402149.85</v>
      </c>
      <c r="AC9" s="598">
        <v>53563.53</v>
      </c>
      <c r="AD9" s="598">
        <v>0</v>
      </c>
      <c r="AE9" s="598">
        <v>0</v>
      </c>
      <c r="AF9" s="598">
        <v>32204711.290000003</v>
      </c>
      <c r="AG9" s="598">
        <v>31652273.690000001</v>
      </c>
      <c r="AH9" s="598">
        <f t="shared" si="7"/>
        <v>552437.6</v>
      </c>
      <c r="AI9" s="413" t="s">
        <v>2207</v>
      </c>
      <c r="AJ9" s="413" t="s">
        <v>2208</v>
      </c>
      <c r="AK9" s="415"/>
    </row>
    <row r="10" spans="1:37" s="412" customFormat="1" ht="60" hidden="1" customHeight="1" thickBot="1">
      <c r="A10" s="565">
        <v>165209</v>
      </c>
      <c r="B10" s="413" t="s">
        <v>1183</v>
      </c>
      <c r="C10" s="413" t="s">
        <v>33</v>
      </c>
      <c r="D10" s="413" t="s">
        <v>2111</v>
      </c>
      <c r="E10" s="414" t="s">
        <v>2209</v>
      </c>
      <c r="F10" s="563" t="s">
        <v>2210</v>
      </c>
      <c r="G10" s="559">
        <f>_xlfn.XLOOKUP(A10,Table2[FAASt '#],Table2[Approved Obligated Amount - CRC Gross Cost Cal],0)</f>
        <v>1282218</v>
      </c>
      <c r="H10" s="559">
        <f>_xlfn.XLOOKUP(A10,Table2[FAASt '#],Table2[Construction 406],0)</f>
        <v>105202</v>
      </c>
      <c r="I10" s="560">
        <f>_xlfn.XLOOKUP(A10,ISODSOW_Delete!A:A,ISODSOW_Delete!BP:BP,"")</f>
        <v>522360</v>
      </c>
      <c r="J10" s="560">
        <f>_xlfn.XLOOKUP(A10,ISODSOW_Delete!A:A,ISODSOW_Delete!BQ:BQ,"")</f>
        <v>0</v>
      </c>
      <c r="K10" s="560">
        <f>_xlfn.XLOOKUP(A10,ISODSOW_Delete!A:A,ISODSOW_Delete!BW:BW,"")</f>
        <v>0</v>
      </c>
      <c r="L10" s="560">
        <f>_xlfn.XLOOKUP(A10,ISODSOW_Delete!A:A,ISODSOW_Delete!BX:BX,"")</f>
        <v>0</v>
      </c>
      <c r="M10" s="601">
        <f t="shared" si="0"/>
        <v>0</v>
      </c>
      <c r="N10" s="575">
        <f t="shared" si="1"/>
        <v>1909780</v>
      </c>
      <c r="O10" s="575">
        <f t="shared" si="2"/>
        <v>1804578</v>
      </c>
      <c r="P10" s="575">
        <f t="shared" si="3"/>
        <v>105202</v>
      </c>
      <c r="Q10" s="561" t="str">
        <f>_xlfn.XLOOKUP(A10,MPL!C:C,MPL!N:N, "Not Found",0)</f>
        <v>Pending Scope &amp; Cost Completion by Applicant</v>
      </c>
      <c r="R10" s="562">
        <f>_xlfn.XLOOKUP(A10,MPL!C:C,MPL!S:S, "Not Found",0)</f>
        <v>44722.491863425923</v>
      </c>
      <c r="S10" s="562" t="str">
        <f t="shared" si="4"/>
        <v>Obligated, Pending Scope &amp; Cost Completion by Applicant</v>
      </c>
      <c r="T10" s="566">
        <v>0.44</v>
      </c>
      <c r="U10" s="560">
        <v>1886396.2500000005</v>
      </c>
      <c r="V10" s="560">
        <v>926055.3899999999</v>
      </c>
      <c r="W10" s="560"/>
      <c r="X10" s="559">
        <f t="shared" si="5"/>
        <v>2812451.6400000006</v>
      </c>
      <c r="Y10" s="577">
        <f t="shared" si="6"/>
        <v>-2685967.5599999996</v>
      </c>
      <c r="Z10" s="598">
        <v>1538953.9399999997</v>
      </c>
      <c r="AA10" s="598">
        <v>1267232.3399999999</v>
      </c>
      <c r="AB10" s="598">
        <v>603858.07999999984</v>
      </c>
      <c r="AC10" s="598">
        <v>681493.24999999988</v>
      </c>
      <c r="AD10" s="598">
        <v>16046.1</v>
      </c>
      <c r="AE10" s="598">
        <v>488163.85</v>
      </c>
      <c r="AF10" s="598">
        <v>4595747.5599999996</v>
      </c>
      <c r="AG10" s="598">
        <v>2158858.1199999996</v>
      </c>
      <c r="AH10" s="598">
        <f t="shared" si="7"/>
        <v>2436889.4399999995</v>
      </c>
      <c r="AI10" s="413" t="s">
        <v>2207</v>
      </c>
      <c r="AJ10" s="413" t="s">
        <v>2208</v>
      </c>
      <c r="AK10" s="415" t="s">
        <v>2212</v>
      </c>
    </row>
    <row r="11" spans="1:37" s="412" customFormat="1" ht="60" hidden="1" customHeight="1" thickBot="1">
      <c r="A11" s="565">
        <v>165225</v>
      </c>
      <c r="B11" s="413" t="s">
        <v>1182</v>
      </c>
      <c r="C11" s="413" t="s">
        <v>33</v>
      </c>
      <c r="D11" s="413" t="s">
        <v>2111</v>
      </c>
      <c r="E11" s="414" t="s">
        <v>2209</v>
      </c>
      <c r="F11" s="563" t="s">
        <v>2210</v>
      </c>
      <c r="G11" s="559">
        <f>_xlfn.XLOOKUP(A11,Table2[FAASt '#],Table2[Approved Obligated Amount - CRC Gross Cost Cal],0)</f>
        <v>1209111</v>
      </c>
      <c r="H11" s="559">
        <f>_xlfn.XLOOKUP(A11,Table2[FAASt '#],Table2[Construction 406],0)</f>
        <v>178309</v>
      </c>
      <c r="I11" s="560">
        <f>_xlfn.XLOOKUP(A11,ISODSOW_Delete!A:A,ISODSOW_Delete!BP:BP,"")</f>
        <v>531763</v>
      </c>
      <c r="J11" s="560">
        <f>_xlfn.XLOOKUP(A11,ISODSOW_Delete!A:A,ISODSOW_Delete!BQ:BQ,"")</f>
        <v>0</v>
      </c>
      <c r="K11" s="560">
        <f>_xlfn.XLOOKUP(A11,ISODSOW_Delete!A:A,ISODSOW_Delete!BW:BW,"")</f>
        <v>0</v>
      </c>
      <c r="L11" s="560">
        <f>_xlfn.XLOOKUP(A11,ISODSOW_Delete!A:A,ISODSOW_Delete!BX:BX,"")</f>
        <v>0</v>
      </c>
      <c r="M11" s="601">
        <f t="shared" si="0"/>
        <v>0</v>
      </c>
      <c r="N11" s="575">
        <f t="shared" si="1"/>
        <v>1919183</v>
      </c>
      <c r="O11" s="575">
        <f t="shared" si="2"/>
        <v>1740874</v>
      </c>
      <c r="P11" s="575">
        <f t="shared" si="3"/>
        <v>178309</v>
      </c>
      <c r="Q11" s="561" t="str">
        <f>_xlfn.XLOOKUP(A11,MPL!C:C,MPL!N:N, "Not Found",0)</f>
        <v>Pending Scope &amp; Cost Completion by Applicant</v>
      </c>
      <c r="R11" s="562">
        <f>_xlfn.XLOOKUP(A11,MPL!C:C,MPL!S:S, "Not Found",0)</f>
        <v>44722.491863425923</v>
      </c>
      <c r="S11" s="562" t="str">
        <f t="shared" si="4"/>
        <v>Obligated, Pending Scope &amp; Cost Completion by Applicant</v>
      </c>
      <c r="T11" s="566">
        <v>0.02</v>
      </c>
      <c r="U11" s="560">
        <v>2333876.5900000073</v>
      </c>
      <c r="V11" s="560">
        <v>144321.37</v>
      </c>
      <c r="W11" s="560"/>
      <c r="X11" s="559">
        <f t="shared" si="5"/>
        <v>2478197.9600000074</v>
      </c>
      <c r="Y11" s="577">
        <f t="shared" si="6"/>
        <v>-2983587.7599999988</v>
      </c>
      <c r="Z11" s="598">
        <v>1479929.82</v>
      </c>
      <c r="AA11" s="598">
        <v>1291181.4299999997</v>
      </c>
      <c r="AB11" s="598">
        <v>731583.82</v>
      </c>
      <c r="AC11" s="598">
        <v>878415.74</v>
      </c>
      <c r="AD11" s="598">
        <v>16046.1</v>
      </c>
      <c r="AE11" s="598">
        <v>505613.85</v>
      </c>
      <c r="AF11" s="598">
        <v>4902770.7599999988</v>
      </c>
      <c r="AG11" s="598">
        <v>2227559.7400000002</v>
      </c>
      <c r="AH11" s="598">
        <f t="shared" si="7"/>
        <v>2675211.0199999996</v>
      </c>
      <c r="AI11" s="413" t="s">
        <v>2207</v>
      </c>
      <c r="AJ11" s="413" t="s">
        <v>2208</v>
      </c>
      <c r="AK11" s="415" t="s">
        <v>2212</v>
      </c>
    </row>
    <row r="12" spans="1:37" s="412" customFormat="1" ht="60" hidden="1" customHeight="1" thickBot="1">
      <c r="A12" s="565">
        <v>179558</v>
      </c>
      <c r="B12" s="413" t="s">
        <v>43</v>
      </c>
      <c r="C12" s="413" t="s">
        <v>33</v>
      </c>
      <c r="D12" s="413" t="s">
        <v>2115</v>
      </c>
      <c r="E12" s="414" t="s">
        <v>2209</v>
      </c>
      <c r="F12" s="563" t="s">
        <v>2210</v>
      </c>
      <c r="G12" s="559">
        <f>_xlfn.XLOOKUP(A12,Table2[FAASt '#],Table2[Approved Obligated Amount - CRC Gross Cost Cal],0)</f>
        <v>1593443</v>
      </c>
      <c r="H12" s="559">
        <f>_xlfn.XLOOKUP(A12,Table2[FAASt '#],Table2[Construction 406],0)</f>
        <v>0</v>
      </c>
      <c r="I12" s="560">
        <f>_xlfn.XLOOKUP(A12,ISODSOW_Delete!A:A,ISODSOW_Delete!BP:BP,"")</f>
        <v>688917</v>
      </c>
      <c r="J12" s="560">
        <f>_xlfn.XLOOKUP(A12,ISODSOW_Delete!A:A,ISODSOW_Delete!BQ:BQ,"")</f>
        <v>0</v>
      </c>
      <c r="K12" s="560">
        <f>_xlfn.XLOOKUP(A12,ISODSOW_Delete!A:A,ISODSOW_Delete!BW:BW,"")</f>
        <v>0</v>
      </c>
      <c r="L12" s="560">
        <f>_xlfn.XLOOKUP(A12,ISODSOW_Delete!A:A,ISODSOW_Delete!BX:BX,"")</f>
        <v>0</v>
      </c>
      <c r="M12" s="601">
        <f t="shared" si="0"/>
        <v>0</v>
      </c>
      <c r="N12" s="575">
        <f t="shared" si="1"/>
        <v>2282360</v>
      </c>
      <c r="O12" s="575">
        <f t="shared" si="2"/>
        <v>2282360</v>
      </c>
      <c r="P12" s="575">
        <f t="shared" si="3"/>
        <v>0</v>
      </c>
      <c r="Q12" s="561" t="str">
        <f>_xlfn.XLOOKUP(A12,MPL!C:C,MPL!N:N, "Not Found",0)</f>
        <v>Obligated</v>
      </c>
      <c r="R12" s="562">
        <f>_xlfn.XLOOKUP(A12,MPL!C:C,MPL!S:S, "Not Found",0)</f>
        <v>44707.474826388891</v>
      </c>
      <c r="S12" s="562" t="str">
        <f t="shared" si="4"/>
        <v>Obligated</v>
      </c>
      <c r="T12" s="566">
        <v>1</v>
      </c>
      <c r="U12" s="560">
        <v>1006502.2300000011</v>
      </c>
      <c r="V12" s="560">
        <v>329663.30000000022</v>
      </c>
      <c r="W12" s="560"/>
      <c r="X12" s="559">
        <f t="shared" si="5"/>
        <v>1336165.5300000014</v>
      </c>
      <c r="Y12" s="577">
        <f t="shared" si="6"/>
        <v>-284100.73999999976</v>
      </c>
      <c r="Z12" s="598">
        <v>1564453.0617934205</v>
      </c>
      <c r="AA12" s="598">
        <v>238313.58697076471</v>
      </c>
      <c r="AB12" s="598">
        <v>159091.53328514201</v>
      </c>
      <c r="AC12" s="598">
        <v>54214.302241996294</v>
      </c>
      <c r="AD12" s="598">
        <v>192536.34670552626</v>
      </c>
      <c r="AE12" s="598">
        <v>357851.90900315013</v>
      </c>
      <c r="AF12" s="598">
        <v>2566460.7399999998</v>
      </c>
      <c r="AG12" s="598">
        <v>1916080.9417840887</v>
      </c>
      <c r="AH12" s="598">
        <f t="shared" si="7"/>
        <v>650379.79821591114</v>
      </c>
      <c r="AI12" s="413" t="s">
        <v>2207</v>
      </c>
      <c r="AJ12" s="413" t="s">
        <v>2208</v>
      </c>
      <c r="AK12" s="415"/>
    </row>
    <row r="13" spans="1:37" s="412" customFormat="1" ht="60" hidden="1" customHeight="1" thickBot="1">
      <c r="A13" s="565">
        <v>743399</v>
      </c>
      <c r="B13" s="413" t="s">
        <v>150</v>
      </c>
      <c r="C13" s="413" t="s">
        <v>33</v>
      </c>
      <c r="D13" s="413" t="s">
        <v>33</v>
      </c>
      <c r="E13" s="414" t="s">
        <v>2209</v>
      </c>
      <c r="F13" s="563" t="s">
        <v>2210</v>
      </c>
      <c r="G13" s="559">
        <f>_xlfn.XLOOKUP(A13,Table2[FAASt '#],Table2[Approved Obligated Amount - CRC Gross Cost Cal],0)</f>
        <v>17307539.010000002</v>
      </c>
      <c r="H13" s="559">
        <f>_xlfn.XLOOKUP(A13,Table2[FAASt '#],Table2[Construction 406],0)</f>
        <v>0</v>
      </c>
      <c r="I13" s="560">
        <f>_xlfn.XLOOKUP(A13,ISODSOW_Delete!A:A,ISODSOW_Delete!BP:BP,"")</f>
        <v>2253322.9700000002</v>
      </c>
      <c r="J13" s="560">
        <f>_xlfn.XLOOKUP(A13,ISODSOW_Delete!A:A,ISODSOW_Delete!BQ:BQ,"")</f>
        <v>0</v>
      </c>
      <c r="K13" s="560">
        <f>_xlfn.XLOOKUP(A13,ISODSOW_Delete!A:A,ISODSOW_Delete!BW:BW,"")</f>
        <v>0</v>
      </c>
      <c r="L13" s="560">
        <f>_xlfn.XLOOKUP(A13,ISODSOW_Delete!A:A,ISODSOW_Delete!BX:BX,"")</f>
        <v>0</v>
      </c>
      <c r="M13" s="601">
        <f t="shared" si="0"/>
        <v>0</v>
      </c>
      <c r="N13" s="575">
        <f t="shared" si="1"/>
        <v>19560861.98</v>
      </c>
      <c r="O13" s="575">
        <f t="shared" si="2"/>
        <v>19560861.98</v>
      </c>
      <c r="P13" s="575">
        <f t="shared" si="3"/>
        <v>0</v>
      </c>
      <c r="Q13" s="561" t="str">
        <f>_xlfn.XLOOKUP(A13,MPL!C:C,MPL!N:N, "Not Found",0)</f>
        <v>Obligated</v>
      </c>
      <c r="R13" s="562">
        <f>_xlfn.XLOOKUP(A13,MPL!C:C,MPL!S:S, "Not Found",0)</f>
        <v>45530.422025462962</v>
      </c>
      <c r="S13" s="562" t="str">
        <f t="shared" si="4"/>
        <v>Obligated</v>
      </c>
      <c r="T13" s="566">
        <v>0.1</v>
      </c>
      <c r="U13" s="560">
        <v>1215959.95</v>
      </c>
      <c r="V13" s="560">
        <v>1477534.9699999983</v>
      </c>
      <c r="W13" s="560"/>
      <c r="X13" s="559">
        <f t="shared" si="5"/>
        <v>2693494.9199999981</v>
      </c>
      <c r="Y13" s="577">
        <f t="shared" si="6"/>
        <v>13983230.710000001</v>
      </c>
      <c r="Z13" s="598">
        <v>3917912.12</v>
      </c>
      <c r="AA13" s="598">
        <v>0</v>
      </c>
      <c r="AB13" s="598">
        <v>463572.76</v>
      </c>
      <c r="AC13" s="598">
        <v>0</v>
      </c>
      <c r="AD13" s="598">
        <v>1196146.3899999999</v>
      </c>
      <c r="AE13" s="598">
        <v>0</v>
      </c>
      <c r="AF13" s="598">
        <f>AG13+AH13</f>
        <v>5577631.2699999996</v>
      </c>
      <c r="AG13" s="598">
        <f>Z13+AB13+AD13</f>
        <v>5577631.2699999996</v>
      </c>
      <c r="AH13" s="598">
        <f t="shared" si="7"/>
        <v>0</v>
      </c>
      <c r="AI13" s="413" t="s">
        <v>2207</v>
      </c>
      <c r="AJ13" s="413" t="s">
        <v>2208</v>
      </c>
      <c r="AK13" s="415" t="s">
        <v>2232</v>
      </c>
    </row>
    <row r="14" spans="1:37" s="412" customFormat="1" ht="60" hidden="1" customHeight="1" thickBot="1">
      <c r="A14" s="565">
        <v>729286</v>
      </c>
      <c r="B14" s="413" t="s">
        <v>142</v>
      </c>
      <c r="C14" s="413" t="s">
        <v>33</v>
      </c>
      <c r="D14" s="413" t="s">
        <v>33</v>
      </c>
      <c r="E14" s="414" t="s">
        <v>2209</v>
      </c>
      <c r="F14" s="563" t="s">
        <v>2210</v>
      </c>
      <c r="G14" s="559">
        <f>_xlfn.XLOOKUP(A14,Table2[FAASt '#],Table2[Approved Obligated Amount - CRC Gross Cost Cal],0)</f>
        <v>15413889.890000001</v>
      </c>
      <c r="H14" s="559">
        <f>_xlfn.XLOOKUP(A14,Table2[FAASt '#],Table2[Construction 406],0)</f>
        <v>0</v>
      </c>
      <c r="I14" s="560">
        <f>_xlfn.XLOOKUP(A14,ISODSOW_Delete!A:A,ISODSOW_Delete!BP:BP,"")</f>
        <v>2006783</v>
      </c>
      <c r="J14" s="560">
        <f>_xlfn.XLOOKUP(A14,ISODSOW_Delete!A:A,ISODSOW_Delete!BQ:BQ,"")</f>
        <v>0</v>
      </c>
      <c r="K14" s="560">
        <f>_xlfn.XLOOKUP(A14,ISODSOW_Delete!A:A,ISODSOW_Delete!BW:BW,"")</f>
        <v>0</v>
      </c>
      <c r="L14" s="560">
        <f>_xlfn.XLOOKUP(A14,ISODSOW_Delete!A:A,ISODSOW_Delete!BX:BX,"")</f>
        <v>0</v>
      </c>
      <c r="M14" s="601">
        <f t="shared" si="0"/>
        <v>0</v>
      </c>
      <c r="N14" s="575">
        <f t="shared" si="1"/>
        <v>17420672.890000001</v>
      </c>
      <c r="O14" s="575">
        <f t="shared" si="2"/>
        <v>17420672.890000001</v>
      </c>
      <c r="P14" s="575">
        <f t="shared" si="3"/>
        <v>0</v>
      </c>
      <c r="Q14" s="561" t="str">
        <f>_xlfn.XLOOKUP(A14,MPL!C:C,MPL!N:N, "Not Found",0)</f>
        <v>Obligated</v>
      </c>
      <c r="R14" s="562">
        <f>_xlfn.XLOOKUP(A14,MPL!C:C,MPL!S:S, "Not Found",0)</f>
        <v>45481.477777777778</v>
      </c>
      <c r="S14" s="562" t="str">
        <f t="shared" si="4"/>
        <v>Obligated</v>
      </c>
      <c r="T14" s="566">
        <v>0.52</v>
      </c>
      <c r="U14" s="560">
        <v>1743415.109999998</v>
      </c>
      <c r="V14" s="560">
        <v>9109977.6699999794</v>
      </c>
      <c r="W14" s="560"/>
      <c r="X14" s="559">
        <f t="shared" si="5"/>
        <v>10853392.779999977</v>
      </c>
      <c r="Y14" s="577">
        <f t="shared" si="6"/>
        <v>6998812.5100000016</v>
      </c>
      <c r="Z14" s="598">
        <v>7320658.3799999999</v>
      </c>
      <c r="AA14" s="598">
        <v>0</v>
      </c>
      <c r="AB14" s="598">
        <v>866190.39</v>
      </c>
      <c r="AC14" s="598">
        <v>0</v>
      </c>
      <c r="AD14" s="598">
        <v>2235011.61</v>
      </c>
      <c r="AE14" s="598">
        <v>0</v>
      </c>
      <c r="AF14" s="598">
        <v>10421860.379999999</v>
      </c>
      <c r="AG14" s="598">
        <f>Z14+AB14+AD14</f>
        <v>10421860.379999999</v>
      </c>
      <c r="AH14" s="598">
        <f t="shared" si="7"/>
        <v>0</v>
      </c>
      <c r="AI14" s="413" t="s">
        <v>2207</v>
      </c>
      <c r="AJ14" s="413" t="s">
        <v>2208</v>
      </c>
      <c r="AK14" s="415" t="s">
        <v>2232</v>
      </c>
    </row>
    <row r="15" spans="1:37" s="412" customFormat="1" ht="60" hidden="1" customHeight="1" thickBot="1">
      <c r="A15" s="565">
        <v>178503</v>
      </c>
      <c r="B15" s="413" t="s">
        <v>70</v>
      </c>
      <c r="C15" s="413" t="s">
        <v>33</v>
      </c>
      <c r="D15" s="413" t="s">
        <v>2115</v>
      </c>
      <c r="E15" s="414" t="s">
        <v>2209</v>
      </c>
      <c r="F15" s="563" t="s">
        <v>2210</v>
      </c>
      <c r="G15" s="559">
        <f>_xlfn.XLOOKUP(A15,Table2[FAASt '#],Table2[Approved Obligated Amount - CRC Gross Cost Cal],0)</f>
        <v>39034592</v>
      </c>
      <c r="H15" s="559">
        <f>_xlfn.XLOOKUP(A15,Table2[FAASt '#],Table2[Construction 406],0)</f>
        <v>0</v>
      </c>
      <c r="I15" s="560">
        <f>_xlfn.XLOOKUP(A15,ISODSOW_Delete!A:A,ISODSOW_Delete!BP:BP,"")</f>
        <v>5171019</v>
      </c>
      <c r="J15" s="560">
        <f>_xlfn.XLOOKUP(A15,ISODSOW_Delete!A:A,ISODSOW_Delete!BQ:BQ,"")</f>
        <v>0</v>
      </c>
      <c r="K15" s="560">
        <f>_xlfn.XLOOKUP(A15,ISODSOW_Delete!A:A,ISODSOW_Delete!BW:BW,"")</f>
        <v>0</v>
      </c>
      <c r="L15" s="560">
        <f>_xlfn.XLOOKUP(A15,ISODSOW_Delete!A:A,ISODSOW_Delete!BX:BX,"")</f>
        <v>0</v>
      </c>
      <c r="M15" s="601">
        <f t="shared" si="0"/>
        <v>0</v>
      </c>
      <c r="N15" s="575">
        <f t="shared" si="1"/>
        <v>44205611</v>
      </c>
      <c r="O15" s="575">
        <f t="shared" si="2"/>
        <v>44205611</v>
      </c>
      <c r="P15" s="575">
        <f t="shared" si="3"/>
        <v>0</v>
      </c>
      <c r="Q15" s="561" t="str">
        <f>_xlfn.XLOOKUP(A15,MPL!C:C,MPL!N:N, "Not Found",0)</f>
        <v>Obligated</v>
      </c>
      <c r="R15" s="562">
        <f>_xlfn.XLOOKUP(A15,MPL!C:C,MPL!S:S, "Not Found",0)</f>
        <v>44922.495069444441</v>
      </c>
      <c r="S15" s="562" t="str">
        <f t="shared" si="4"/>
        <v>Obligated</v>
      </c>
      <c r="T15" s="566">
        <v>0.33</v>
      </c>
      <c r="U15" s="560">
        <v>4646057.0300000114</v>
      </c>
      <c r="V15" s="560">
        <v>9868755.2099999879</v>
      </c>
      <c r="W15" s="560"/>
      <c r="X15" s="559">
        <f t="shared" si="5"/>
        <v>14514812.239999998</v>
      </c>
      <c r="Y15" s="577">
        <f t="shared" si="6"/>
        <v>934726.67000000179</v>
      </c>
      <c r="Z15" s="598">
        <v>38926711.43</v>
      </c>
      <c r="AA15" s="598">
        <v>257069.07</v>
      </c>
      <c r="AB15" s="598">
        <v>4062989.94</v>
      </c>
      <c r="AC15" s="598">
        <v>24113.89</v>
      </c>
      <c r="AD15" s="598">
        <v>0</v>
      </c>
      <c r="AE15" s="598">
        <v>0</v>
      </c>
      <c r="AF15" s="598">
        <v>43270884.329999998</v>
      </c>
      <c r="AG15" s="598">
        <v>42989701.369999997</v>
      </c>
      <c r="AH15" s="598">
        <f t="shared" si="7"/>
        <v>281182.96000000002</v>
      </c>
      <c r="AI15" s="413" t="s">
        <v>2207</v>
      </c>
      <c r="AJ15" s="413" t="s">
        <v>2208</v>
      </c>
      <c r="AK15" s="415"/>
    </row>
    <row r="16" spans="1:37" s="412" customFormat="1" ht="60" hidden="1" customHeight="1" thickBot="1">
      <c r="A16" s="565">
        <v>551925</v>
      </c>
      <c r="B16" s="413" t="s">
        <v>103</v>
      </c>
      <c r="C16" s="413" t="s">
        <v>216</v>
      </c>
      <c r="D16" s="413" t="s">
        <v>2114</v>
      </c>
      <c r="E16" s="414" t="s">
        <v>2209</v>
      </c>
      <c r="F16" s="563" t="s">
        <v>2210</v>
      </c>
      <c r="G16" s="559">
        <f>_xlfn.XLOOKUP(A16,Table2[FAASt '#],Table2[Approved Obligated Amount - CRC Gross Cost Cal],0)</f>
        <v>5962412.5199999996</v>
      </c>
      <c r="H16" s="559">
        <f>_xlfn.XLOOKUP(A16,Table2[FAASt '#],Table2[Construction 406],0)</f>
        <v>1407196.27</v>
      </c>
      <c r="I16" s="560">
        <f>_xlfn.XLOOKUP(A16,ISODSOW_Delete!A:A,ISODSOW_Delete!BP:BP,"")</f>
        <v>1248409.19</v>
      </c>
      <c r="J16" s="560">
        <f>_xlfn.XLOOKUP(A16,ISODSOW_Delete!A:A,ISODSOW_Delete!BQ:BQ,"")</f>
        <v>294727.34999999998</v>
      </c>
      <c r="K16" s="560">
        <f>_xlfn.XLOOKUP(A16,ISODSOW_Delete!A:A,ISODSOW_Delete!BW:BW,"")</f>
        <v>0</v>
      </c>
      <c r="L16" s="560">
        <f>_xlfn.XLOOKUP(A16,ISODSOW_Delete!A:A,ISODSOW_Delete!BX:BX,"")</f>
        <v>0</v>
      </c>
      <c r="M16" s="601">
        <f t="shared" si="0"/>
        <v>0</v>
      </c>
      <c r="N16" s="575">
        <f t="shared" si="1"/>
        <v>8912745.3299999982</v>
      </c>
      <c r="O16" s="575">
        <f t="shared" si="2"/>
        <v>7210821.709999999</v>
      </c>
      <c r="P16" s="575">
        <f t="shared" si="3"/>
        <v>1701923.62</v>
      </c>
      <c r="Q16" s="561" t="str">
        <f>_xlfn.XLOOKUP(A16,MPL!C:C,MPL!N:N, "Not Found",0)</f>
        <v>Pending Amendment Request Approval</v>
      </c>
      <c r="R16" s="562">
        <f>_xlfn.XLOOKUP(A16,MPL!C:C,MPL!S:S, "Not Found",0)</f>
        <v>45597.635578703703</v>
      </c>
      <c r="S16" s="562" t="str">
        <f t="shared" si="4"/>
        <v>Obligated, Pending Amendment Request Approval</v>
      </c>
      <c r="T16" s="566">
        <v>0.94</v>
      </c>
      <c r="U16" s="560">
        <v>3719832.1300000041</v>
      </c>
      <c r="V16" s="560">
        <v>4281135.1599999974</v>
      </c>
      <c r="W16" s="560"/>
      <c r="X16" s="559">
        <f t="shared" si="5"/>
        <v>8000967.290000001</v>
      </c>
      <c r="Y16" s="577">
        <f t="shared" si="6"/>
        <v>-1837346.3466666676</v>
      </c>
      <c r="Z16" s="598">
        <v>7266305.2400000002</v>
      </c>
      <c r="AA16" s="598">
        <v>1694442.12</v>
      </c>
      <c r="AB16" s="598">
        <v>1060764.2766666666</v>
      </c>
      <c r="AC16" s="598">
        <v>273088.36000000004</v>
      </c>
      <c r="AD16" s="598">
        <v>264479.04000000004</v>
      </c>
      <c r="AE16" s="598">
        <v>191012.64</v>
      </c>
      <c r="AF16" s="598">
        <v>10750091.676666666</v>
      </c>
      <c r="AG16" s="598">
        <v>8591548.5566666666</v>
      </c>
      <c r="AH16" s="598">
        <f t="shared" si="7"/>
        <v>2158543.12</v>
      </c>
      <c r="AI16" s="413" t="s">
        <v>2207</v>
      </c>
      <c r="AJ16" s="413" t="s">
        <v>2208</v>
      </c>
      <c r="AK16" s="415" t="s">
        <v>2437</v>
      </c>
    </row>
    <row r="17" spans="1:37" s="412" customFormat="1" ht="60" hidden="1" customHeight="1" thickBot="1">
      <c r="A17" s="565">
        <v>657300</v>
      </c>
      <c r="B17" s="413" t="s">
        <v>2439</v>
      </c>
      <c r="C17" s="413" t="s">
        <v>216</v>
      </c>
      <c r="D17" s="413" t="s">
        <v>2114</v>
      </c>
      <c r="E17" s="414" t="s">
        <v>2209</v>
      </c>
      <c r="F17" s="563" t="s">
        <v>2210</v>
      </c>
      <c r="G17" s="559">
        <f>_xlfn.XLOOKUP(A17,Table2[FAASt '#],Table2[Approved Obligated Amount - CRC Gross Cost Cal],0)</f>
        <v>164579862</v>
      </c>
      <c r="H17" s="559">
        <f>_xlfn.XLOOKUP(A17,Table2[FAASt '#],Table2[Construction 406],0)</f>
        <v>0</v>
      </c>
      <c r="I17" s="560">
        <f>_xlfn.XLOOKUP(A17,ISODSOW_Delete!A:A,ISODSOW_Delete!BP:BP,"")</f>
        <v>2041312</v>
      </c>
      <c r="J17" s="560">
        <f>_xlfn.XLOOKUP(A17,ISODSOW_Delete!A:A,ISODSOW_Delete!BQ:BQ,"")</f>
        <v>0</v>
      </c>
      <c r="K17" s="560">
        <f>_xlfn.XLOOKUP(A17,ISODSOW_Delete!A:A,ISODSOW_Delete!BW:BW,"")</f>
        <v>0</v>
      </c>
      <c r="L17" s="560">
        <f>_xlfn.XLOOKUP(A17,ISODSOW_Delete!A:A,ISODSOW_Delete!BX:BX,"")</f>
        <v>0</v>
      </c>
      <c r="M17" s="601">
        <f t="shared" si="0"/>
        <v>0</v>
      </c>
      <c r="N17" s="575">
        <f t="shared" si="1"/>
        <v>166621174</v>
      </c>
      <c r="O17" s="575">
        <f t="shared" si="2"/>
        <v>166621174</v>
      </c>
      <c r="P17" s="575">
        <f t="shared" si="3"/>
        <v>0</v>
      </c>
      <c r="Q17" s="561" t="str">
        <f>_xlfn.XLOOKUP(A17,MPL!C:C,MPL!N:N, "Not Found",0)</f>
        <v>Pending Amendment Request Approval</v>
      </c>
      <c r="R17" s="562">
        <f>_xlfn.XLOOKUP(A17,MPL!C:C,MPL!S:S, "Not Found",0)</f>
        <v>44851.484317129631</v>
      </c>
      <c r="S17" s="562" t="str">
        <f t="shared" si="4"/>
        <v>Obligated, Pending Amendment Request Approval</v>
      </c>
      <c r="T17" s="566">
        <v>0.95</v>
      </c>
      <c r="U17" s="560">
        <v>15765664.409999721</v>
      </c>
      <c r="V17" s="560">
        <v>9905570.5500000045</v>
      </c>
      <c r="W17" s="560"/>
      <c r="X17" s="559">
        <f t="shared" si="5"/>
        <v>25671234.959999725</v>
      </c>
      <c r="Y17" s="577">
        <f t="shared" si="6"/>
        <v>96222493.210000008</v>
      </c>
      <c r="Z17" s="598">
        <v>36457328.359999992</v>
      </c>
      <c r="AA17" s="598">
        <v>28655579.629999999</v>
      </c>
      <c r="AB17" s="598">
        <v>2477105.02</v>
      </c>
      <c r="AC17" s="598">
        <v>1951041.22</v>
      </c>
      <c r="AD17" s="598">
        <v>443546.56</v>
      </c>
      <c r="AE17" s="598">
        <v>414080</v>
      </c>
      <c r="AF17" s="598">
        <v>70398680.789999992</v>
      </c>
      <c r="AG17" s="598">
        <v>39377979.939999998</v>
      </c>
      <c r="AH17" s="598">
        <f t="shared" si="7"/>
        <v>31020700.849999998</v>
      </c>
      <c r="AI17" s="413" t="s">
        <v>2207</v>
      </c>
      <c r="AJ17" s="413" t="s">
        <v>2208</v>
      </c>
      <c r="AK17" s="415" t="s">
        <v>2381</v>
      </c>
    </row>
    <row r="18" spans="1:37" s="412" customFormat="1" ht="60" hidden="1" customHeight="1" thickBot="1">
      <c r="A18" s="565">
        <v>668583</v>
      </c>
      <c r="B18" s="413" t="s">
        <v>53</v>
      </c>
      <c r="C18" s="413" t="s">
        <v>46</v>
      </c>
      <c r="D18" s="413" t="s">
        <v>2113</v>
      </c>
      <c r="E18" s="414" t="s">
        <v>2209</v>
      </c>
      <c r="F18" s="563" t="s">
        <v>2210</v>
      </c>
      <c r="G18" s="559">
        <f>_xlfn.XLOOKUP(A18,Table2[FAASt '#],Table2[Approved Obligated Amount - CRC Gross Cost Cal],0)</f>
        <v>453597</v>
      </c>
      <c r="H18" s="559">
        <f>_xlfn.XLOOKUP(A18,Table2[FAASt '#],Table2[Construction 406],0)</f>
        <v>0</v>
      </c>
      <c r="I18" s="560">
        <f>_xlfn.XLOOKUP(A18,ISODSOW_Delete!A:A,ISODSOW_Delete!BP:BP,"")</f>
        <v>81996</v>
      </c>
      <c r="J18" s="560">
        <f>_xlfn.XLOOKUP(A18,ISODSOW_Delete!A:A,ISODSOW_Delete!BQ:BQ,"")</f>
        <v>0</v>
      </c>
      <c r="K18" s="560">
        <f>_xlfn.XLOOKUP(A18,ISODSOW_Delete!A:A,ISODSOW_Delete!BW:BW,"")</f>
        <v>0</v>
      </c>
      <c r="L18" s="560">
        <f>_xlfn.XLOOKUP(A18,ISODSOW_Delete!A:A,ISODSOW_Delete!BX:BX,"")</f>
        <v>0</v>
      </c>
      <c r="M18" s="601">
        <f t="shared" si="0"/>
        <v>0</v>
      </c>
      <c r="N18" s="575">
        <f t="shared" si="1"/>
        <v>535593</v>
      </c>
      <c r="O18" s="575">
        <f t="shared" si="2"/>
        <v>535593</v>
      </c>
      <c r="P18" s="575">
        <f t="shared" si="3"/>
        <v>0</v>
      </c>
      <c r="Q18" s="561" t="str">
        <f>_xlfn.XLOOKUP(A18,MPL!C:C,MPL!N:N, "Not Found",0)</f>
        <v>Obligated</v>
      </c>
      <c r="R18" s="562">
        <f>_xlfn.XLOOKUP(A18,MPL!C:C,MPL!S:S, "Not Found",0)</f>
        <v>44775.487627314818</v>
      </c>
      <c r="S18" s="562" t="str">
        <f t="shared" si="4"/>
        <v>Obligated</v>
      </c>
      <c r="T18" s="566">
        <v>0.91</v>
      </c>
      <c r="U18" s="560">
        <v>280376.69000000029</v>
      </c>
      <c r="V18" s="560">
        <v>806314.48000000045</v>
      </c>
      <c r="W18" s="560"/>
      <c r="X18" s="559">
        <f t="shared" si="5"/>
        <v>1086691.1700000009</v>
      </c>
      <c r="Y18" s="577">
        <f t="shared" si="6"/>
        <v>-251525.35000000009</v>
      </c>
      <c r="Z18" s="598">
        <v>665239.4</v>
      </c>
      <c r="AA18" s="598">
        <v>2703.16</v>
      </c>
      <c r="AB18" s="598">
        <v>58708.55</v>
      </c>
      <c r="AC18" s="598">
        <v>918.24</v>
      </c>
      <c r="AD18" s="598">
        <v>51007.18</v>
      </c>
      <c r="AE18" s="598">
        <v>8541.82</v>
      </c>
      <c r="AF18" s="598">
        <v>787118.35000000009</v>
      </c>
      <c r="AG18" s="598">
        <v>774955.13000000012</v>
      </c>
      <c r="AH18" s="598">
        <f t="shared" si="7"/>
        <v>12163.22</v>
      </c>
      <c r="AI18" s="413" t="s">
        <v>2207</v>
      </c>
      <c r="AJ18" s="413" t="s">
        <v>2208</v>
      </c>
      <c r="AK18" s="415"/>
    </row>
    <row r="19" spans="1:37" s="412" customFormat="1" ht="60" hidden="1" customHeight="1" thickBot="1">
      <c r="A19" s="565">
        <v>334468</v>
      </c>
      <c r="B19" s="413" t="s">
        <v>45</v>
      </c>
      <c r="C19" s="413" t="s">
        <v>46</v>
      </c>
      <c r="D19" s="413" t="s">
        <v>2113</v>
      </c>
      <c r="E19" s="414" t="s">
        <v>2209</v>
      </c>
      <c r="F19" s="563" t="s">
        <v>2210</v>
      </c>
      <c r="G19" s="559">
        <f>_xlfn.XLOOKUP(A19,Table2[FAASt '#],Table2[Approved Obligated Amount - CRC Gross Cost Cal],0)</f>
        <v>1217429</v>
      </c>
      <c r="H19" s="559">
        <f>_xlfn.XLOOKUP(A19,Table2[FAASt '#],Table2[Construction 406],0)</f>
        <v>0</v>
      </c>
      <c r="I19" s="560">
        <f>_xlfn.XLOOKUP(A19,ISODSOW_Delete!A:A,ISODSOW_Delete!BP:BP,"")</f>
        <v>242850</v>
      </c>
      <c r="J19" s="560">
        <f>_xlfn.XLOOKUP(A19,ISODSOW_Delete!A:A,ISODSOW_Delete!BQ:BQ,"")</f>
        <v>0</v>
      </c>
      <c r="K19" s="560">
        <f>_xlfn.XLOOKUP(A19,ISODSOW_Delete!A:A,ISODSOW_Delete!BW:BW,"")</f>
        <v>0</v>
      </c>
      <c r="L19" s="560">
        <f>_xlfn.XLOOKUP(A19,ISODSOW_Delete!A:A,ISODSOW_Delete!BX:BX,"")</f>
        <v>0</v>
      </c>
      <c r="M19" s="601">
        <f t="shared" si="0"/>
        <v>0</v>
      </c>
      <c r="N19" s="575">
        <f t="shared" si="1"/>
        <v>1460279</v>
      </c>
      <c r="O19" s="575">
        <f t="shared" si="2"/>
        <v>1460279</v>
      </c>
      <c r="P19" s="575">
        <f t="shared" si="3"/>
        <v>0</v>
      </c>
      <c r="Q19" s="561" t="str">
        <f>_xlfn.XLOOKUP(A19,MPL!C:C,MPL!N:N, "Not Found",0)</f>
        <v>Pending Amendment Request Approval</v>
      </c>
      <c r="R19" s="562">
        <f>_xlfn.XLOOKUP(A19,MPL!C:C,MPL!S:S, "Not Found",0)</f>
        <v>44755.880486111113</v>
      </c>
      <c r="S19" s="562" t="str">
        <f t="shared" si="4"/>
        <v>Obligated, Pending Amendment Request Approval</v>
      </c>
      <c r="T19" s="566">
        <v>0.93</v>
      </c>
      <c r="U19" s="560">
        <v>1664354.7099999986</v>
      </c>
      <c r="V19" s="560">
        <v>1556989.9399999967</v>
      </c>
      <c r="W19" s="560"/>
      <c r="X19" s="559">
        <f t="shared" si="5"/>
        <v>3221344.6499999953</v>
      </c>
      <c r="Y19" s="577">
        <f t="shared" si="6"/>
        <v>-244170.14999999991</v>
      </c>
      <c r="Z19" s="598">
        <v>1528829.9</v>
      </c>
      <c r="AA19" s="598">
        <v>33717.269999999997</v>
      </c>
      <c r="AB19" s="598">
        <v>129281.25</v>
      </c>
      <c r="AC19" s="598">
        <v>2827.08</v>
      </c>
      <c r="AD19" s="598">
        <v>9793.65</v>
      </c>
      <c r="AE19" s="598">
        <v>0</v>
      </c>
      <c r="AF19" s="598">
        <v>1704449.15</v>
      </c>
      <c r="AG19" s="598">
        <v>1667904.7999999998</v>
      </c>
      <c r="AH19" s="598">
        <f t="shared" si="7"/>
        <v>36544.35</v>
      </c>
      <c r="AI19" s="413" t="s">
        <v>2207</v>
      </c>
      <c r="AJ19" s="413" t="s">
        <v>2208</v>
      </c>
      <c r="AK19" s="415"/>
    </row>
    <row r="20" spans="1:37" s="412" customFormat="1" ht="60" hidden="1" customHeight="1" thickBot="1">
      <c r="A20" s="565">
        <v>668592</v>
      </c>
      <c r="B20" s="413" t="s">
        <v>61</v>
      </c>
      <c r="C20" s="413" t="s">
        <v>46</v>
      </c>
      <c r="D20" s="413" t="s">
        <v>2113</v>
      </c>
      <c r="E20" s="414" t="s">
        <v>2209</v>
      </c>
      <c r="F20" s="563" t="s">
        <v>2210</v>
      </c>
      <c r="G20" s="559">
        <f>_xlfn.XLOOKUP(A20,Table2[FAASt '#],Table2[Approved Obligated Amount - CRC Gross Cost Cal],0)</f>
        <v>420866</v>
      </c>
      <c r="H20" s="559">
        <f>_xlfn.XLOOKUP(A20,Table2[FAASt '#],Table2[Construction 406],0)</f>
        <v>0</v>
      </c>
      <c r="I20" s="560">
        <f>_xlfn.XLOOKUP(A20,ISODSOW_Delete!A:A,ISODSOW_Delete!BP:BP,"")</f>
        <v>43984</v>
      </c>
      <c r="J20" s="560">
        <f>_xlfn.XLOOKUP(A20,ISODSOW_Delete!A:A,ISODSOW_Delete!BQ:BQ,"")</f>
        <v>0</v>
      </c>
      <c r="K20" s="560">
        <f>_xlfn.XLOOKUP(A20,ISODSOW_Delete!A:A,ISODSOW_Delete!BW:BW,"")</f>
        <v>0</v>
      </c>
      <c r="L20" s="560">
        <f>_xlfn.XLOOKUP(A20,ISODSOW_Delete!A:A,ISODSOW_Delete!BX:BX,"")</f>
        <v>0</v>
      </c>
      <c r="M20" s="601">
        <f t="shared" si="0"/>
        <v>0</v>
      </c>
      <c r="N20" s="575">
        <f t="shared" si="1"/>
        <v>464850</v>
      </c>
      <c r="O20" s="575">
        <f t="shared" si="2"/>
        <v>464850</v>
      </c>
      <c r="P20" s="575">
        <f t="shared" si="3"/>
        <v>0</v>
      </c>
      <c r="Q20" s="561" t="str">
        <f>_xlfn.XLOOKUP(A20,MPL!C:C,MPL!N:N, "Not Found",0)</f>
        <v>Pending Amendment Request Approval</v>
      </c>
      <c r="R20" s="562">
        <f>_xlfn.XLOOKUP(A20,MPL!C:C,MPL!S:S, "Not Found",0)</f>
        <v>44820.495578703703</v>
      </c>
      <c r="S20" s="562" t="str">
        <f t="shared" si="4"/>
        <v>Obligated, Pending Amendment Request Approval</v>
      </c>
      <c r="T20" s="566">
        <v>0.94</v>
      </c>
      <c r="U20" s="560">
        <v>174616.04000000018</v>
      </c>
      <c r="V20" s="560">
        <v>389293.04000000044</v>
      </c>
      <c r="W20" s="560"/>
      <c r="X20" s="559">
        <f t="shared" si="5"/>
        <v>563909.08000000066</v>
      </c>
      <c r="Y20" s="577">
        <f t="shared" si="6"/>
        <v>21933.579999999958</v>
      </c>
      <c r="Z20" s="598">
        <v>359543.38</v>
      </c>
      <c r="AA20" s="598">
        <v>5405.05</v>
      </c>
      <c r="AB20" s="598">
        <v>34734.97</v>
      </c>
      <c r="AC20" s="598">
        <v>698.02</v>
      </c>
      <c r="AD20" s="598">
        <v>39893.71</v>
      </c>
      <c r="AE20" s="598">
        <v>2641.29</v>
      </c>
      <c r="AF20" s="598">
        <v>442916.42000000004</v>
      </c>
      <c r="AG20" s="598">
        <v>434172.06</v>
      </c>
      <c r="AH20" s="598">
        <f t="shared" si="7"/>
        <v>8744.36</v>
      </c>
      <c r="AI20" s="413" t="s">
        <v>2207</v>
      </c>
      <c r="AJ20" s="413" t="s">
        <v>2208</v>
      </c>
      <c r="AK20" s="415"/>
    </row>
    <row r="21" spans="1:37" s="412" customFormat="1" ht="60" hidden="1" customHeight="1" thickBot="1">
      <c r="A21" s="565">
        <v>551861</v>
      </c>
      <c r="B21" s="413" t="s">
        <v>87</v>
      </c>
      <c r="C21" s="413" t="s">
        <v>33</v>
      </c>
      <c r="D21" s="413" t="s">
        <v>2120</v>
      </c>
      <c r="E21" s="414" t="s">
        <v>2209</v>
      </c>
      <c r="F21" s="563" t="s">
        <v>2210</v>
      </c>
      <c r="G21" s="559">
        <f>_xlfn.XLOOKUP(A21,Table2[FAASt '#],Table2[Approved Obligated Amount - CRC Gross Cost Cal],0)</f>
        <v>3696956.6</v>
      </c>
      <c r="H21" s="559">
        <f>_xlfn.XLOOKUP(A21,Table2[FAASt '#],Table2[Construction 406],0)</f>
        <v>436383.23</v>
      </c>
      <c r="I21" s="560">
        <f>_xlfn.XLOOKUP(A21,ISODSOW_Delete!A:A,ISODSOW_Delete!BP:BP,"")</f>
        <v>844836.71</v>
      </c>
      <c r="J21" s="560">
        <f>_xlfn.XLOOKUP(A21,ISODSOW_Delete!A:A,ISODSOW_Delete!BQ:BQ,"")</f>
        <v>0</v>
      </c>
      <c r="K21" s="560">
        <f>_xlfn.XLOOKUP(A21,ISODSOW_Delete!A:A,ISODSOW_Delete!BW:BW,"")</f>
        <v>0</v>
      </c>
      <c r="L21" s="560">
        <f>_xlfn.XLOOKUP(A21,ISODSOW_Delete!A:A,ISODSOW_Delete!BX:BX,"")</f>
        <v>0</v>
      </c>
      <c r="M21" s="601">
        <f t="shared" si="0"/>
        <v>0</v>
      </c>
      <c r="N21" s="575">
        <f t="shared" si="1"/>
        <v>4978176.54</v>
      </c>
      <c r="O21" s="575">
        <f t="shared" si="2"/>
        <v>4541793.3100000005</v>
      </c>
      <c r="P21" s="575">
        <f t="shared" si="3"/>
        <v>436383.23</v>
      </c>
      <c r="Q21" s="561" t="str">
        <f>_xlfn.XLOOKUP(A21,MPL!C:C,MPL!N:N, "Not Found",0)</f>
        <v>Obligated</v>
      </c>
      <c r="R21" s="562">
        <f>_xlfn.XLOOKUP(A21,MPL!C:C,MPL!S:S, "Not Found",0)</f>
        <v>45093.538032407407</v>
      </c>
      <c r="S21" s="562" t="str">
        <f t="shared" si="4"/>
        <v>Obligated</v>
      </c>
      <c r="T21" s="566">
        <v>0.48</v>
      </c>
      <c r="U21" s="560">
        <v>456389.67</v>
      </c>
      <c r="V21" s="560">
        <v>3255929.6400000006</v>
      </c>
      <c r="W21" s="560"/>
      <c r="X21" s="559">
        <f t="shared" si="5"/>
        <v>3712319.3100000005</v>
      </c>
      <c r="Y21" s="577">
        <f t="shared" si="6"/>
        <v>0</v>
      </c>
      <c r="Z21" s="598">
        <v>3696956.5999999996</v>
      </c>
      <c r="AA21" s="598">
        <v>303177.28999999998</v>
      </c>
      <c r="AB21" s="598">
        <v>844836.71</v>
      </c>
      <c r="AC21" s="598">
        <v>133205.94</v>
      </c>
      <c r="AD21" s="598">
        <v>0</v>
      </c>
      <c r="AE21" s="598">
        <v>0</v>
      </c>
      <c r="AF21" s="598">
        <v>4978176.54</v>
      </c>
      <c r="AG21" s="598">
        <v>4541793.3099999996</v>
      </c>
      <c r="AH21" s="598">
        <f t="shared" si="7"/>
        <v>436383.23</v>
      </c>
      <c r="AI21" s="413" t="s">
        <v>2207</v>
      </c>
      <c r="AJ21" s="413" t="s">
        <v>2208</v>
      </c>
      <c r="AK21" s="415" t="s">
        <v>2256</v>
      </c>
    </row>
    <row r="22" spans="1:37" s="412" customFormat="1" ht="60" hidden="1" customHeight="1" thickBot="1">
      <c r="A22" s="565">
        <v>550910</v>
      </c>
      <c r="B22" s="413" t="s">
        <v>55</v>
      </c>
      <c r="C22" s="413" t="s">
        <v>33</v>
      </c>
      <c r="D22" s="413" t="s">
        <v>2120</v>
      </c>
      <c r="E22" s="414" t="s">
        <v>2209</v>
      </c>
      <c r="F22" s="563" t="s">
        <v>2210</v>
      </c>
      <c r="G22" s="559">
        <f>_xlfn.XLOOKUP(A22,Table2[FAASt '#],Table2[Approved Obligated Amount - CRC Gross Cost Cal],0)</f>
        <v>6025270.2199999997</v>
      </c>
      <c r="H22" s="559">
        <f>_xlfn.XLOOKUP(A22,Table2[FAASt '#],Table2[Construction 406],0)</f>
        <v>665958.96</v>
      </c>
      <c r="I22" s="560">
        <f>_xlfn.XLOOKUP(A22,ISODSOW_Delete!A:A,ISODSOW_Delete!BP:BP,"")</f>
        <v>1278327.97</v>
      </c>
      <c r="J22" s="560">
        <f>_xlfn.XLOOKUP(A22,ISODSOW_Delete!A:A,ISODSOW_Delete!BQ:BQ,"")</f>
        <v>0</v>
      </c>
      <c r="K22" s="560">
        <f>_xlfn.XLOOKUP(A22,ISODSOW_Delete!A:A,ISODSOW_Delete!BW:BW,"")</f>
        <v>0</v>
      </c>
      <c r="L22" s="560">
        <f>_xlfn.XLOOKUP(A22,ISODSOW_Delete!A:A,ISODSOW_Delete!BX:BX,"")</f>
        <v>0</v>
      </c>
      <c r="M22" s="601">
        <f t="shared" si="0"/>
        <v>0</v>
      </c>
      <c r="N22" s="575">
        <f t="shared" si="1"/>
        <v>7969557.1499999994</v>
      </c>
      <c r="O22" s="575">
        <f t="shared" si="2"/>
        <v>7303598.1899999995</v>
      </c>
      <c r="P22" s="575">
        <f t="shared" si="3"/>
        <v>665958.96</v>
      </c>
      <c r="Q22" s="561" t="str">
        <f>_xlfn.XLOOKUP(A22,MPL!C:C,MPL!N:N, "Not Found",0)</f>
        <v>Obligated</v>
      </c>
      <c r="R22" s="562">
        <f>_xlfn.XLOOKUP(A22,MPL!C:C,MPL!S:S, "Not Found",0)</f>
        <v>45050.479062500002</v>
      </c>
      <c r="S22" s="562" t="str">
        <f t="shared" si="4"/>
        <v>Obligated</v>
      </c>
      <c r="T22" s="566">
        <v>0.81000000000000016</v>
      </c>
      <c r="U22" s="560">
        <v>2379891.3600000003</v>
      </c>
      <c r="V22" s="560">
        <v>8174673.9400000004</v>
      </c>
      <c r="W22" s="560"/>
      <c r="X22" s="559">
        <f t="shared" si="5"/>
        <v>10554565.300000001</v>
      </c>
      <c r="Y22" s="577">
        <f t="shared" si="6"/>
        <v>9.9999997764825821E-3</v>
      </c>
      <c r="Z22" s="598">
        <v>6025270.2199999997</v>
      </c>
      <c r="AA22" s="598">
        <v>463212.07</v>
      </c>
      <c r="AB22" s="598">
        <v>1278327.96</v>
      </c>
      <c r="AC22" s="598">
        <v>202746.88999999998</v>
      </c>
      <c r="AD22" s="598">
        <v>0</v>
      </c>
      <c r="AE22" s="598">
        <v>0</v>
      </c>
      <c r="AF22" s="598">
        <v>7969557.1399999997</v>
      </c>
      <c r="AG22" s="598">
        <v>7303598.1799999997</v>
      </c>
      <c r="AH22" s="598">
        <f t="shared" si="7"/>
        <v>665958.96</v>
      </c>
      <c r="AI22" s="413" t="s">
        <v>2207</v>
      </c>
      <c r="AJ22" s="413" t="s">
        <v>2208</v>
      </c>
      <c r="AK22" s="415" t="s">
        <v>2256</v>
      </c>
    </row>
    <row r="23" spans="1:37" s="412" customFormat="1" ht="60" hidden="1" customHeight="1" thickBot="1">
      <c r="A23" s="565">
        <v>542758</v>
      </c>
      <c r="B23" s="413" t="s">
        <v>88</v>
      </c>
      <c r="C23" s="413" t="s">
        <v>33</v>
      </c>
      <c r="D23" s="413" t="s">
        <v>2115</v>
      </c>
      <c r="E23" s="414" t="s">
        <v>2209</v>
      </c>
      <c r="F23" s="563" t="s">
        <v>2210</v>
      </c>
      <c r="G23" s="559">
        <f>_xlfn.XLOOKUP(A23,Table2[FAASt '#],Table2[Approved Obligated Amount - CRC Gross Cost Cal],0)</f>
        <v>2973035</v>
      </c>
      <c r="H23" s="559">
        <f>_xlfn.XLOOKUP(A23,Table2[FAASt '#],Table2[Construction 406],0)</f>
        <v>425074</v>
      </c>
      <c r="I23" s="560">
        <f>_xlfn.XLOOKUP(A23,ISODSOW_Delete!A:A,ISODSOW_Delete!BP:BP,"")</f>
        <v>152806</v>
      </c>
      <c r="J23" s="560">
        <f>_xlfn.XLOOKUP(A23,ISODSOW_Delete!A:A,ISODSOW_Delete!BQ:BQ,"")</f>
        <v>14467</v>
      </c>
      <c r="K23" s="560">
        <f>_xlfn.XLOOKUP(A23,ISODSOW_Delete!A:A,ISODSOW_Delete!BW:BW,"")</f>
        <v>0</v>
      </c>
      <c r="L23" s="560">
        <f>_xlfn.XLOOKUP(A23,ISODSOW_Delete!A:A,ISODSOW_Delete!BX:BX,"")</f>
        <v>0</v>
      </c>
      <c r="M23" s="601">
        <f t="shared" si="0"/>
        <v>0</v>
      </c>
      <c r="N23" s="575">
        <f t="shared" si="1"/>
        <v>3565382</v>
      </c>
      <c r="O23" s="575">
        <f t="shared" si="2"/>
        <v>3125841</v>
      </c>
      <c r="P23" s="575">
        <f t="shared" si="3"/>
        <v>439541</v>
      </c>
      <c r="Q23" s="561" t="str">
        <f>_xlfn.XLOOKUP(A23,MPL!C:C,MPL!N:N, "Not Found",0)</f>
        <v>Obligated</v>
      </c>
      <c r="R23" s="562">
        <f>_xlfn.XLOOKUP(A23,MPL!C:C,MPL!S:S, "Not Found",0)</f>
        <v>45114.482592592591</v>
      </c>
      <c r="S23" s="562" t="str">
        <f t="shared" si="4"/>
        <v>Obligated</v>
      </c>
      <c r="T23" s="566">
        <v>0.7599999999999999</v>
      </c>
      <c r="U23" s="560">
        <v>1096744.0999999999</v>
      </c>
      <c r="V23" s="560">
        <v>5242365.7200000025</v>
      </c>
      <c r="W23" s="560"/>
      <c r="X23" s="559">
        <f t="shared" si="5"/>
        <v>6339109.8200000022</v>
      </c>
      <c r="Y23" s="577">
        <f t="shared" si="6"/>
        <v>-570509</v>
      </c>
      <c r="Z23" s="598">
        <v>2973035</v>
      </c>
      <c r="AA23" s="598">
        <v>302946</v>
      </c>
      <c r="AB23" s="598">
        <v>723315</v>
      </c>
      <c r="AC23" s="598">
        <v>136595</v>
      </c>
      <c r="AD23" s="598">
        <v>0</v>
      </c>
      <c r="AE23" s="598">
        <v>0</v>
      </c>
      <c r="AF23" s="598">
        <v>4135891</v>
      </c>
      <c r="AG23" s="598">
        <v>3696350</v>
      </c>
      <c r="AH23" s="598">
        <f t="shared" si="7"/>
        <v>439541</v>
      </c>
      <c r="AI23" s="413" t="s">
        <v>2207</v>
      </c>
      <c r="AJ23" s="413" t="s">
        <v>2208</v>
      </c>
      <c r="AK23" s="415" t="s">
        <v>2256</v>
      </c>
    </row>
    <row r="24" spans="1:37" s="412" customFormat="1" ht="60" hidden="1" customHeight="1" thickBot="1">
      <c r="A24" s="565">
        <v>167446</v>
      </c>
      <c r="B24" s="413" t="s">
        <v>192</v>
      </c>
      <c r="C24" s="413" t="s">
        <v>2136</v>
      </c>
      <c r="D24" s="413" t="s">
        <v>2108</v>
      </c>
      <c r="E24" s="414" t="s">
        <v>2209</v>
      </c>
      <c r="F24" s="563" t="s">
        <v>2210</v>
      </c>
      <c r="G24" s="559">
        <f>_xlfn.XLOOKUP(A24,Table2[FAASt '#],Table2[Approved Obligated Amount - CRC Gross Cost Cal],0)</f>
        <v>33956314.579999998</v>
      </c>
      <c r="H24" s="559">
        <f>_xlfn.XLOOKUP(A24,Table2[FAASt '#],Table2[Construction 406],0)</f>
        <v>0</v>
      </c>
      <c r="I24" s="560">
        <f>_xlfn.XLOOKUP(A24,ISODSOW_Delete!A:A,ISODSOW_Delete!BP:BP,"")</f>
        <v>3408229.98</v>
      </c>
      <c r="J24" s="560">
        <f>_xlfn.XLOOKUP(A24,ISODSOW_Delete!A:A,ISODSOW_Delete!BQ:BQ,"")</f>
        <v>0</v>
      </c>
      <c r="K24" s="560">
        <f>_xlfn.XLOOKUP(A24,ISODSOW_Delete!A:A,ISODSOW_Delete!BW:BW,"")</f>
        <v>85008</v>
      </c>
      <c r="L24" s="560">
        <f>_xlfn.XLOOKUP(A24,ISODSOW_Delete!A:A,ISODSOW_Delete!BX:BX,"")</f>
        <v>0</v>
      </c>
      <c r="M24" s="601">
        <f t="shared" si="0"/>
        <v>0</v>
      </c>
      <c r="N24" s="575">
        <f t="shared" si="1"/>
        <v>37449552.559999995</v>
      </c>
      <c r="O24" s="575">
        <f t="shared" si="2"/>
        <v>37449552.559999995</v>
      </c>
      <c r="P24" s="575">
        <f t="shared" si="3"/>
        <v>0</v>
      </c>
      <c r="Q24" s="561" t="str">
        <f>_xlfn.XLOOKUP(A24,MPL!C:C,MPL!N:N, "Not Found",0)</f>
        <v>Obligated</v>
      </c>
      <c r="R24" s="562">
        <f>_xlfn.XLOOKUP(A24,MPL!C:C,MPL!S:S, "Not Found",0)</f>
        <v>45966.678194444445</v>
      </c>
      <c r="S24" s="562" t="str">
        <f t="shared" si="4"/>
        <v>Obligated</v>
      </c>
      <c r="T24" s="566">
        <v>0</v>
      </c>
      <c r="U24" s="560">
        <v>9633230.7500000075</v>
      </c>
      <c r="V24" s="560">
        <v>1121278.1100000017</v>
      </c>
      <c r="W24" s="560"/>
      <c r="X24" s="559">
        <f t="shared" si="5"/>
        <v>10754508.860000009</v>
      </c>
      <c r="Y24" s="577">
        <f t="shared" si="6"/>
        <v>-1835213.1000000015</v>
      </c>
      <c r="Z24" s="598">
        <v>18657617.559999999</v>
      </c>
      <c r="AA24" s="598">
        <v>10503244.02</v>
      </c>
      <c r="AB24" s="598">
        <v>1398471.71</v>
      </c>
      <c r="AC24" s="598">
        <v>1349494.84</v>
      </c>
      <c r="AD24" s="598">
        <v>2069637.1</v>
      </c>
      <c r="AE24" s="598">
        <v>5306300.43</v>
      </c>
      <c r="AF24" s="598">
        <v>39284765.659999996</v>
      </c>
      <c r="AG24" s="598">
        <v>22125726.370000001</v>
      </c>
      <c r="AH24" s="598">
        <f t="shared" si="7"/>
        <v>17159039.289999999</v>
      </c>
      <c r="AI24" s="413" t="s">
        <v>2229</v>
      </c>
      <c r="AJ24" s="413" t="s">
        <v>2208</v>
      </c>
      <c r="AK24" s="415"/>
    </row>
    <row r="25" spans="1:37" s="412" customFormat="1" ht="60" hidden="1" customHeight="1" thickBot="1">
      <c r="A25" s="565">
        <v>550950</v>
      </c>
      <c r="B25" s="413" t="s">
        <v>107</v>
      </c>
      <c r="C25" s="413" t="s">
        <v>2135</v>
      </c>
      <c r="D25" s="413" t="s">
        <v>33</v>
      </c>
      <c r="E25" s="414" t="s">
        <v>2209</v>
      </c>
      <c r="F25" s="563" t="s">
        <v>2210</v>
      </c>
      <c r="G25" s="559">
        <f>_xlfn.XLOOKUP(A25,Table2[FAASt '#],Table2[Approved Obligated Amount - CRC Gross Cost Cal],0)</f>
        <v>58195134</v>
      </c>
      <c r="H25" s="559">
        <f>_xlfn.XLOOKUP(A25,Table2[FAASt '#],Table2[Construction 406],0)</f>
        <v>0</v>
      </c>
      <c r="I25" s="560">
        <f>_xlfn.XLOOKUP(A25,ISODSOW_Delete!A:A,ISODSOW_Delete!BP:BP,"")</f>
        <v>6623439.5199999996</v>
      </c>
      <c r="J25" s="560">
        <f>_xlfn.XLOOKUP(A25,ISODSOW_Delete!A:A,ISODSOW_Delete!BQ:BQ,"")</f>
        <v>0</v>
      </c>
      <c r="K25" s="560">
        <f>_xlfn.XLOOKUP(A25,ISODSOW_Delete!A:A,ISODSOW_Delete!BW:BW,"")</f>
        <v>42974192.200000003</v>
      </c>
      <c r="L25" s="560">
        <f>_xlfn.XLOOKUP(A25,ISODSOW_Delete!A:A,ISODSOW_Delete!BX:BX,"")</f>
        <v>0</v>
      </c>
      <c r="M25" s="601">
        <f t="shared" si="0"/>
        <v>0</v>
      </c>
      <c r="N25" s="575">
        <f t="shared" si="1"/>
        <v>107792765.72</v>
      </c>
      <c r="O25" s="575">
        <f t="shared" si="2"/>
        <v>107792765.72</v>
      </c>
      <c r="P25" s="575">
        <f t="shared" si="3"/>
        <v>0</v>
      </c>
      <c r="Q25" s="561" t="str">
        <f>_xlfn.XLOOKUP(A25,MPL!C:C,MPL!N:N, "Not Found",0)</f>
        <v>Obligated</v>
      </c>
      <c r="R25" s="562">
        <f>_xlfn.XLOOKUP(A25,MPL!C:C,MPL!S:S, "Not Found",0)</f>
        <v>45279.515949074077</v>
      </c>
      <c r="S25" s="562" t="str">
        <f t="shared" si="4"/>
        <v>Obligated</v>
      </c>
      <c r="T25" s="566">
        <v>0.11</v>
      </c>
      <c r="U25" s="560">
        <v>5935100.2599999784</v>
      </c>
      <c r="V25" s="560">
        <v>11153695.489999985</v>
      </c>
      <c r="W25" s="560"/>
      <c r="X25" s="559">
        <f t="shared" si="5"/>
        <v>17088795.749999963</v>
      </c>
      <c r="Y25" s="577">
        <f t="shared" si="6"/>
        <v>-51373061.569999993</v>
      </c>
      <c r="Z25" s="598">
        <v>93729896.230000004</v>
      </c>
      <c r="AA25" s="598">
        <v>13188476.41</v>
      </c>
      <c r="AB25" s="598">
        <v>18252835.899999999</v>
      </c>
      <c r="AC25" s="598">
        <v>1706525.37</v>
      </c>
      <c r="AD25" s="598">
        <v>28961853.030000001</v>
      </c>
      <c r="AE25" s="598">
        <v>3326240.35</v>
      </c>
      <c r="AF25" s="598">
        <v>159165827.28999999</v>
      </c>
      <c r="AG25" s="598">
        <v>140944585.16</v>
      </c>
      <c r="AH25" s="598">
        <f t="shared" si="7"/>
        <v>18221242.130000003</v>
      </c>
      <c r="AI25" s="413" t="s">
        <v>2273</v>
      </c>
      <c r="AJ25" s="413" t="s">
        <v>2208</v>
      </c>
      <c r="AK25" s="415"/>
    </row>
    <row r="26" spans="1:37" s="412" customFormat="1" ht="60" hidden="1" customHeight="1" thickBot="1">
      <c r="A26" s="565">
        <v>723077</v>
      </c>
      <c r="B26" s="413" t="s">
        <v>106</v>
      </c>
      <c r="C26" s="413" t="s">
        <v>33</v>
      </c>
      <c r="D26" s="413" t="s">
        <v>2115</v>
      </c>
      <c r="E26" s="414" t="s">
        <v>2209</v>
      </c>
      <c r="F26" s="563" t="s">
        <v>2210</v>
      </c>
      <c r="G26" s="559">
        <f>_xlfn.XLOOKUP(A26,Table2[FAASt '#],Table2[Approved Obligated Amount - CRC Gross Cost Cal],0)</f>
        <v>46643078.390000001</v>
      </c>
      <c r="H26" s="559">
        <f>_xlfn.XLOOKUP(A26,Table2[FAASt '#],Table2[Construction 406],0)</f>
        <v>0</v>
      </c>
      <c r="I26" s="560">
        <f>_xlfn.XLOOKUP(A26,ISODSOW_Delete!A:A,ISODSOW_Delete!BP:BP,"")</f>
        <v>4850983.03</v>
      </c>
      <c r="J26" s="560">
        <f>_xlfn.XLOOKUP(A26,ISODSOW_Delete!A:A,ISODSOW_Delete!BQ:BQ,"")</f>
        <v>0</v>
      </c>
      <c r="K26" s="560">
        <f>_xlfn.XLOOKUP(A26,ISODSOW_Delete!A:A,ISODSOW_Delete!BW:BW,"")</f>
        <v>57324983</v>
      </c>
      <c r="L26" s="560">
        <f>_xlfn.XLOOKUP(A26,ISODSOW_Delete!A:A,ISODSOW_Delete!BX:BX,"")</f>
        <v>0</v>
      </c>
      <c r="M26" s="601">
        <f t="shared" si="0"/>
        <v>0</v>
      </c>
      <c r="N26" s="575">
        <f t="shared" si="1"/>
        <v>108819044.42</v>
      </c>
      <c r="O26" s="575">
        <f t="shared" si="2"/>
        <v>108819044.42</v>
      </c>
      <c r="P26" s="575">
        <f t="shared" si="3"/>
        <v>0</v>
      </c>
      <c r="Q26" s="561" t="str">
        <f>_xlfn.XLOOKUP(A26,MPL!C:C,MPL!N:N, "Not Found",0)</f>
        <v>Obligated</v>
      </c>
      <c r="R26" s="562">
        <f>_xlfn.XLOOKUP(A26,MPL!C:C,MPL!S:S, "Not Found",0)</f>
        <v>45279.515949074077</v>
      </c>
      <c r="S26" s="562" t="str">
        <f t="shared" si="4"/>
        <v>Obligated</v>
      </c>
      <c r="T26" s="566">
        <v>0.18</v>
      </c>
      <c r="U26" s="560">
        <v>4845973.3800000213</v>
      </c>
      <c r="V26" s="560">
        <v>4170194.2099999832</v>
      </c>
      <c r="W26" s="560"/>
      <c r="X26" s="559">
        <f t="shared" si="5"/>
        <v>9016167.5900000036</v>
      </c>
      <c r="Y26" s="577">
        <f t="shared" si="6"/>
        <v>-804452.21999999881</v>
      </c>
      <c r="Z26" s="598">
        <v>63916173.579999998</v>
      </c>
      <c r="AA26" s="598">
        <v>8155710.6900000004</v>
      </c>
      <c r="AB26" s="598">
        <v>5214828.5599999996</v>
      </c>
      <c r="AC26" s="598">
        <v>730706.2</v>
      </c>
      <c r="AD26" s="598">
        <v>24860010.190000001</v>
      </c>
      <c r="AE26" s="598">
        <v>6746067.4199999999</v>
      </c>
      <c r="AF26" s="598">
        <v>109623496.64</v>
      </c>
      <c r="AG26" s="598">
        <v>93991012.329999998</v>
      </c>
      <c r="AH26" s="598">
        <f t="shared" si="7"/>
        <v>15632484.310000001</v>
      </c>
      <c r="AI26" s="413" t="s">
        <v>2227</v>
      </c>
      <c r="AJ26" s="416" t="s">
        <v>2224</v>
      </c>
      <c r="AK26" s="415"/>
    </row>
    <row r="27" spans="1:37" s="412" customFormat="1" ht="60" hidden="1" customHeight="1" thickBot="1">
      <c r="A27" s="565">
        <v>180052</v>
      </c>
      <c r="B27" s="413" t="s">
        <v>195</v>
      </c>
      <c r="C27" s="413" t="s">
        <v>2136</v>
      </c>
      <c r="D27" s="413" t="s">
        <v>2108</v>
      </c>
      <c r="E27" s="414" t="s">
        <v>2209</v>
      </c>
      <c r="F27" s="563" t="s">
        <v>2210</v>
      </c>
      <c r="G27" s="559">
        <f>_xlfn.XLOOKUP(A27,Table2[FAASt '#],Table2[Approved Obligated Amount - CRC Gross Cost Cal],0)</f>
        <v>74520098.480000004</v>
      </c>
      <c r="H27" s="559">
        <f>_xlfn.XLOOKUP(A27,Table2[FAASt '#],Table2[Construction 406],0)</f>
        <v>0</v>
      </c>
      <c r="I27" s="560">
        <f>_xlfn.XLOOKUP(A27,ISODSOW_Delete!A:A,ISODSOW_Delete!BP:BP,"")</f>
        <v>8369786.3799999999</v>
      </c>
      <c r="J27" s="560">
        <f>_xlfn.XLOOKUP(A27,ISODSOW_Delete!A:A,ISODSOW_Delete!BQ:BQ,"")</f>
        <v>0</v>
      </c>
      <c r="K27" s="560">
        <f>_xlfn.XLOOKUP(A27,ISODSOW_Delete!A:A,ISODSOW_Delete!BW:BW,"")</f>
        <v>9413216.9600000009</v>
      </c>
      <c r="L27" s="560">
        <f>_xlfn.XLOOKUP(A27,ISODSOW_Delete!A:A,ISODSOW_Delete!BX:BX,"")</f>
        <v>0</v>
      </c>
      <c r="M27" s="601">
        <f t="shared" si="0"/>
        <v>0</v>
      </c>
      <c r="N27" s="575">
        <f t="shared" si="1"/>
        <v>92303101.819999993</v>
      </c>
      <c r="O27" s="575">
        <f t="shared" si="2"/>
        <v>92303101.819999993</v>
      </c>
      <c r="P27" s="575">
        <f t="shared" si="3"/>
        <v>0</v>
      </c>
      <c r="Q27" s="561" t="str">
        <f>_xlfn.XLOOKUP(A27,MPL!C:C,MPL!N:N, "Not Found",0)</f>
        <v>Obligated</v>
      </c>
      <c r="R27" s="562">
        <f>_xlfn.XLOOKUP(A27,MPL!C:C,MPL!S:S, "Not Found",0)</f>
        <v>45966.678217592591</v>
      </c>
      <c r="S27" s="562" t="str">
        <f t="shared" si="4"/>
        <v>Obligated</v>
      </c>
      <c r="T27" s="566">
        <v>0</v>
      </c>
      <c r="U27" s="560">
        <v>5683411.480000006</v>
      </c>
      <c r="V27" s="560">
        <v>71911.839999999924</v>
      </c>
      <c r="W27" s="560"/>
      <c r="X27" s="559">
        <f t="shared" si="5"/>
        <v>5755323.3200000059</v>
      </c>
      <c r="Y27" s="577">
        <f t="shared" si="6"/>
        <v>-224896898.18000001</v>
      </c>
      <c r="Z27" s="598">
        <v>189214147.25</v>
      </c>
      <c r="AA27" s="598">
        <v>38650198.93</v>
      </c>
      <c r="AB27" s="598">
        <v>18683215.390000001</v>
      </c>
      <c r="AC27" s="598">
        <v>6899520.54</v>
      </c>
      <c r="AD27" s="598">
        <v>21880052.02</v>
      </c>
      <c r="AE27" s="598">
        <v>41872865.869999997</v>
      </c>
      <c r="AF27" s="598">
        <v>317200000</v>
      </c>
      <c r="AG27" s="598">
        <v>229777414.66</v>
      </c>
      <c r="AH27" s="598">
        <f t="shared" si="7"/>
        <v>87422585.340000004</v>
      </c>
      <c r="AI27" s="413" t="s">
        <v>2229</v>
      </c>
      <c r="AJ27" s="413" t="s">
        <v>2224</v>
      </c>
      <c r="AK27" s="415" t="s">
        <v>2295</v>
      </c>
    </row>
    <row r="28" spans="1:37" s="412" customFormat="1" ht="60" hidden="1" customHeight="1" thickBot="1">
      <c r="A28" s="565">
        <v>334470</v>
      </c>
      <c r="B28" s="413" t="s">
        <v>196</v>
      </c>
      <c r="C28" s="413" t="s">
        <v>2136</v>
      </c>
      <c r="D28" s="413" t="s">
        <v>2108</v>
      </c>
      <c r="E28" s="414" t="s">
        <v>2209</v>
      </c>
      <c r="F28" s="563" t="s">
        <v>2210</v>
      </c>
      <c r="G28" s="559">
        <f>_xlfn.XLOOKUP(A28,Table2[FAASt '#],Table2[Approved Obligated Amount - CRC Gross Cost Cal],0)</f>
        <v>47112099.920000002</v>
      </c>
      <c r="H28" s="559">
        <f>_xlfn.XLOOKUP(A28,Table2[FAASt '#],Table2[Construction 406],0)</f>
        <v>0</v>
      </c>
      <c r="I28" s="560">
        <f>_xlfn.XLOOKUP(A28,ISODSOW_Delete!A:A,ISODSOW_Delete!BP:BP,"")</f>
        <v>2747003.78</v>
      </c>
      <c r="J28" s="560">
        <f>_xlfn.XLOOKUP(A28,ISODSOW_Delete!A:A,ISODSOW_Delete!BQ:BQ,"")</f>
        <v>0</v>
      </c>
      <c r="K28" s="560">
        <f>_xlfn.XLOOKUP(A28,ISODSOW_Delete!A:A,ISODSOW_Delete!BW:BW,"")</f>
        <v>965924.9</v>
      </c>
      <c r="L28" s="560">
        <f>_xlfn.XLOOKUP(A28,ISODSOW_Delete!A:A,ISODSOW_Delete!BX:BX,"")</f>
        <v>0</v>
      </c>
      <c r="M28" s="601">
        <f t="shared" si="0"/>
        <v>0</v>
      </c>
      <c r="N28" s="575">
        <f t="shared" si="1"/>
        <v>50825028.600000001</v>
      </c>
      <c r="O28" s="575">
        <f t="shared" si="2"/>
        <v>50825028.600000001</v>
      </c>
      <c r="P28" s="575">
        <f t="shared" si="3"/>
        <v>0</v>
      </c>
      <c r="Q28" s="561" t="str">
        <f>_xlfn.XLOOKUP(A28,MPL!C:C,MPL!N:N, "Not Found",0)</f>
        <v>Obligated</v>
      </c>
      <c r="R28" s="562">
        <f>_xlfn.XLOOKUP(A28,MPL!C:C,MPL!S:S, "Not Found",0)</f>
        <v>45966.678206018521</v>
      </c>
      <c r="S28" s="562" t="str">
        <f t="shared" si="4"/>
        <v>Obligated</v>
      </c>
      <c r="T28" s="566">
        <v>0</v>
      </c>
      <c r="U28" s="560">
        <v>5865198.4500000002</v>
      </c>
      <c r="V28" s="560">
        <v>22693.379999999997</v>
      </c>
      <c r="W28" s="560"/>
      <c r="X28" s="559">
        <f t="shared" si="5"/>
        <v>5887891.8300000001</v>
      </c>
      <c r="Y28" s="577">
        <f t="shared" si="6"/>
        <v>-8583988.2400000095</v>
      </c>
      <c r="Z28" s="598">
        <v>35438292.75</v>
      </c>
      <c r="AA28" s="598">
        <v>7238872.3799999999</v>
      </c>
      <c r="AB28" s="598">
        <v>3499216.45</v>
      </c>
      <c r="AC28" s="598">
        <v>1292224.8799999999</v>
      </c>
      <c r="AD28" s="598">
        <v>4097958.32</v>
      </c>
      <c r="AE28" s="598">
        <v>7842452.0599999996</v>
      </c>
      <c r="AF28" s="598">
        <v>59409016.840000011</v>
      </c>
      <c r="AG28" s="598">
        <v>43035467.520000003</v>
      </c>
      <c r="AH28" s="598">
        <f t="shared" si="7"/>
        <v>16373549.32</v>
      </c>
      <c r="AI28" s="413" t="s">
        <v>2229</v>
      </c>
      <c r="AJ28" s="416" t="s">
        <v>2224</v>
      </c>
      <c r="AK28" s="415" t="s">
        <v>2323</v>
      </c>
    </row>
    <row r="29" spans="1:37" s="412" customFormat="1" ht="60" hidden="1" customHeight="1" thickBot="1">
      <c r="A29" s="565">
        <v>176913</v>
      </c>
      <c r="B29" s="413" t="s">
        <v>193</v>
      </c>
      <c r="C29" s="413" t="s">
        <v>2136</v>
      </c>
      <c r="D29" s="413" t="s">
        <v>2108</v>
      </c>
      <c r="E29" s="414" t="s">
        <v>2209</v>
      </c>
      <c r="F29" s="563" t="s">
        <v>2210</v>
      </c>
      <c r="G29" s="559">
        <f>_xlfn.XLOOKUP(A29,Table2[FAASt '#],Table2[Approved Obligated Amount - CRC Gross Cost Cal],0)</f>
        <v>33526671.859999999</v>
      </c>
      <c r="H29" s="559">
        <f>_xlfn.XLOOKUP(A29,Table2[FAASt '#],Table2[Construction 406],0)</f>
        <v>0</v>
      </c>
      <c r="I29" s="560">
        <f>_xlfn.XLOOKUP(A29,ISODSOW_Delete!A:A,ISODSOW_Delete!BP:BP,"")</f>
        <v>4657292.7300000004</v>
      </c>
      <c r="J29" s="560">
        <f>_xlfn.XLOOKUP(A29,ISODSOW_Delete!A:A,ISODSOW_Delete!BQ:BQ,"")</f>
        <v>0</v>
      </c>
      <c r="K29" s="560">
        <f>_xlfn.XLOOKUP(A29,ISODSOW_Delete!A:A,ISODSOW_Delete!BW:BW,"")</f>
        <v>297862.88</v>
      </c>
      <c r="L29" s="560">
        <f>_xlfn.XLOOKUP(A29,ISODSOW_Delete!A:A,ISODSOW_Delete!BX:BX,"")</f>
        <v>0</v>
      </c>
      <c r="M29" s="601">
        <f t="shared" si="0"/>
        <v>0</v>
      </c>
      <c r="N29" s="575">
        <f t="shared" si="1"/>
        <v>38481827.470000006</v>
      </c>
      <c r="O29" s="575">
        <f t="shared" si="2"/>
        <v>38481827.470000006</v>
      </c>
      <c r="P29" s="575">
        <f t="shared" si="3"/>
        <v>0</v>
      </c>
      <c r="Q29" s="561" t="str">
        <f>_xlfn.XLOOKUP(A29,MPL!C:C,MPL!N:N, "Not Found",0)</f>
        <v>Obligated</v>
      </c>
      <c r="R29" s="562">
        <f>_xlfn.XLOOKUP(A29,MPL!C:C,MPL!S:S, "Not Found",0)</f>
        <v>45966.678171296298</v>
      </c>
      <c r="S29" s="562" t="str">
        <f t="shared" si="4"/>
        <v>Obligated</v>
      </c>
      <c r="T29" s="566">
        <v>0</v>
      </c>
      <c r="U29" s="560">
        <v>2663813.7699999996</v>
      </c>
      <c r="V29" s="560">
        <v>73599.620000000083</v>
      </c>
      <c r="W29" s="560"/>
      <c r="X29" s="559">
        <f t="shared" si="5"/>
        <v>2737413.3899999997</v>
      </c>
      <c r="Y29" s="577">
        <f t="shared" si="6"/>
        <v>3767517.0300000012</v>
      </c>
      <c r="Z29" s="598">
        <v>29688455.530000001</v>
      </c>
      <c r="AA29" s="598">
        <v>656415.25</v>
      </c>
      <c r="AB29" s="598">
        <v>4164273.96</v>
      </c>
      <c r="AC29" s="598">
        <v>93674.84</v>
      </c>
      <c r="AD29" s="598">
        <v>96089.14</v>
      </c>
      <c r="AE29" s="598">
        <v>15401.72</v>
      </c>
      <c r="AF29" s="598">
        <v>34714310.440000005</v>
      </c>
      <c r="AG29" s="598">
        <v>33948818.630000003</v>
      </c>
      <c r="AH29" s="598">
        <f t="shared" si="7"/>
        <v>765491.81</v>
      </c>
      <c r="AI29" s="413" t="s">
        <v>2229</v>
      </c>
      <c r="AJ29" s="416" t="s">
        <v>2224</v>
      </c>
      <c r="AK29" s="415" t="s">
        <v>2330</v>
      </c>
    </row>
    <row r="30" spans="1:37" s="412" customFormat="1" ht="60" hidden="1" customHeight="1" thickBot="1">
      <c r="A30" s="565">
        <v>176971</v>
      </c>
      <c r="B30" s="413" t="s">
        <v>194</v>
      </c>
      <c r="C30" s="413" t="s">
        <v>2136</v>
      </c>
      <c r="D30" s="413" t="s">
        <v>2108</v>
      </c>
      <c r="E30" s="414" t="s">
        <v>2209</v>
      </c>
      <c r="F30" s="563" t="s">
        <v>2210</v>
      </c>
      <c r="G30" s="559">
        <f>_xlfn.XLOOKUP(A30,Table2[FAASt '#],Table2[Approved Obligated Amount - CRC Gross Cost Cal],0)</f>
        <v>21670623.780000001</v>
      </c>
      <c r="H30" s="559">
        <f>_xlfn.XLOOKUP(A30,Table2[FAASt '#],Table2[Construction 406],0)</f>
        <v>0</v>
      </c>
      <c r="I30" s="560">
        <f>_xlfn.XLOOKUP(A30,ISODSOW_Delete!A:A,ISODSOW_Delete!BP:BP,"")</f>
        <v>3124951.32</v>
      </c>
      <c r="J30" s="560">
        <f>_xlfn.XLOOKUP(A30,ISODSOW_Delete!A:A,ISODSOW_Delete!BQ:BQ,"")</f>
        <v>0</v>
      </c>
      <c r="K30" s="560">
        <f>_xlfn.XLOOKUP(A30,ISODSOW_Delete!A:A,ISODSOW_Delete!BW:BW,"")</f>
        <v>120403.36</v>
      </c>
      <c r="L30" s="560">
        <f>_xlfn.XLOOKUP(A30,ISODSOW_Delete!A:A,ISODSOW_Delete!BX:BX,"")</f>
        <v>0</v>
      </c>
      <c r="M30" s="601">
        <f t="shared" si="0"/>
        <v>0</v>
      </c>
      <c r="N30" s="575">
        <f t="shared" si="1"/>
        <v>24915978.460000001</v>
      </c>
      <c r="O30" s="575">
        <f t="shared" si="2"/>
        <v>24915978.460000001</v>
      </c>
      <c r="P30" s="575">
        <f t="shared" si="3"/>
        <v>0</v>
      </c>
      <c r="Q30" s="561" t="str">
        <f>_xlfn.XLOOKUP(A30,MPL!C:C,MPL!N:N, "Not Found",0)</f>
        <v>Obligated</v>
      </c>
      <c r="R30" s="562">
        <f>_xlfn.XLOOKUP(A30,MPL!C:C,MPL!S:S, "Not Found",0)</f>
        <v>45966.678182870368</v>
      </c>
      <c r="S30" s="562" t="str">
        <f t="shared" si="4"/>
        <v>Obligated</v>
      </c>
      <c r="T30" s="566">
        <v>0</v>
      </c>
      <c r="U30" s="560">
        <v>2172259.9699999997</v>
      </c>
      <c r="V30" s="560">
        <v>63133.09000000012</v>
      </c>
      <c r="W30" s="560"/>
      <c r="X30" s="559">
        <f t="shared" si="5"/>
        <v>2235393.06</v>
      </c>
      <c r="Y30" s="577">
        <f t="shared" si="6"/>
        <v>926312.08999999985</v>
      </c>
      <c r="Z30" s="598">
        <v>18028195.829999998</v>
      </c>
      <c r="AA30" s="598">
        <v>3833616.78</v>
      </c>
      <c r="AB30" s="598">
        <v>1664551.02</v>
      </c>
      <c r="AC30" s="598">
        <v>342899.38</v>
      </c>
      <c r="AD30" s="598">
        <v>118276.26</v>
      </c>
      <c r="AE30" s="598">
        <v>2127.1</v>
      </c>
      <c r="AF30" s="598">
        <v>23989666.370000001</v>
      </c>
      <c r="AG30" s="598">
        <v>19811023.109999999</v>
      </c>
      <c r="AH30" s="598">
        <f t="shared" si="7"/>
        <v>4178643.26</v>
      </c>
      <c r="AI30" s="413" t="s">
        <v>2229</v>
      </c>
      <c r="AJ30" s="416" t="s">
        <v>2224</v>
      </c>
      <c r="AK30" s="415"/>
    </row>
    <row r="31" spans="1:37" s="412" customFormat="1" ht="60" hidden="1" customHeight="1" thickBot="1">
      <c r="A31" s="565">
        <v>165268</v>
      </c>
      <c r="B31" s="413" t="s">
        <v>66</v>
      </c>
      <c r="C31" s="413" t="s">
        <v>33</v>
      </c>
      <c r="D31" s="413" t="s">
        <v>2115</v>
      </c>
      <c r="E31" s="414" t="s">
        <v>2209</v>
      </c>
      <c r="F31" s="563" t="s">
        <v>2210</v>
      </c>
      <c r="G31" s="559">
        <f>_xlfn.XLOOKUP(A31,Table2[FAASt '#],Table2[Approved Obligated Amount - CRC Gross Cost Cal],0)</f>
        <v>7098243.7599999998</v>
      </c>
      <c r="H31" s="559">
        <f>_xlfn.XLOOKUP(A31,Table2[FAASt '#],Table2[Construction 406],0)</f>
        <v>4585370.9500000011</v>
      </c>
      <c r="I31" s="560">
        <f>_xlfn.XLOOKUP(A31,ISODSOW_Delete!A:A,ISODSOW_Delete!BP:BP,"")</f>
        <v>1391012.61</v>
      </c>
      <c r="J31" s="560">
        <f>_xlfn.XLOOKUP(A31,ISODSOW_Delete!A:A,ISODSOW_Delete!BQ:BQ,"")</f>
        <v>0</v>
      </c>
      <c r="K31" s="560">
        <f>_xlfn.XLOOKUP(A31,ISODSOW_Delete!A:A,ISODSOW_Delete!BW:BW,"")</f>
        <v>0</v>
      </c>
      <c r="L31" s="560">
        <f>_xlfn.XLOOKUP(A31,ISODSOW_Delete!A:A,ISODSOW_Delete!BX:BX,"")</f>
        <v>0</v>
      </c>
      <c r="M31" s="601">
        <f t="shared" si="0"/>
        <v>0</v>
      </c>
      <c r="N31" s="575">
        <f t="shared" si="1"/>
        <v>13074627.32</v>
      </c>
      <c r="O31" s="575">
        <f t="shared" si="2"/>
        <v>8489256.3699999992</v>
      </c>
      <c r="P31" s="575">
        <f t="shared" si="3"/>
        <v>4585370.9500000011</v>
      </c>
      <c r="Q31" s="561" t="str">
        <f>_xlfn.XLOOKUP(A31,MPL!C:C,MPL!N:N, "Not Found",0)</f>
        <v>Obligated</v>
      </c>
      <c r="R31" s="562">
        <f>_xlfn.XLOOKUP(A31,MPL!C:C,MPL!S:S, "Not Found",0)</f>
        <v>44916.52584490741</v>
      </c>
      <c r="S31" s="562" t="str">
        <f t="shared" si="4"/>
        <v>Obligated</v>
      </c>
      <c r="T31" s="566">
        <v>0.93</v>
      </c>
      <c r="U31" s="560">
        <v>4311264.8800000018</v>
      </c>
      <c r="V31" s="560">
        <v>7006384.1799999895</v>
      </c>
      <c r="W31" s="560"/>
      <c r="X31" s="559">
        <f t="shared" si="5"/>
        <v>11317649.059999991</v>
      </c>
      <c r="Y31" s="577">
        <f t="shared" si="6"/>
        <v>-32284335.32</v>
      </c>
      <c r="Z31" s="598">
        <v>10575737.82</v>
      </c>
      <c r="AA31" s="598">
        <v>5646415.0700000022</v>
      </c>
      <c r="AB31" s="598">
        <v>1670755.76</v>
      </c>
      <c r="AC31" s="598">
        <v>1105969.75</v>
      </c>
      <c r="AD31" s="598">
        <v>15043028.300000001</v>
      </c>
      <c r="AE31" s="598">
        <v>11317055.939999999</v>
      </c>
      <c r="AF31" s="598">
        <v>45358962.640000001</v>
      </c>
      <c r="AG31" s="598">
        <v>27289521.880000003</v>
      </c>
      <c r="AH31" s="598">
        <f t="shared" si="7"/>
        <v>18069440.760000002</v>
      </c>
      <c r="AI31" s="413" t="s">
        <v>2207</v>
      </c>
      <c r="AJ31" s="416" t="s">
        <v>2224</v>
      </c>
      <c r="AK31" s="415" t="s">
        <v>2259</v>
      </c>
    </row>
    <row r="32" spans="1:37" s="412" customFormat="1" ht="60" hidden="1" customHeight="1" thickBot="1">
      <c r="A32" s="565">
        <v>542762</v>
      </c>
      <c r="B32" s="413" t="s">
        <v>712</v>
      </c>
      <c r="C32" s="413" t="s">
        <v>35</v>
      </c>
      <c r="D32" s="413" t="s">
        <v>2116</v>
      </c>
      <c r="E32" s="414" t="s">
        <v>2209</v>
      </c>
      <c r="F32" s="563" t="s">
        <v>2210</v>
      </c>
      <c r="G32" s="559">
        <f>_xlfn.XLOOKUP(A32,Table2[FAASt '#],Table2[Approved Obligated Amount - CRC Gross Cost Cal],0)</f>
        <v>610448</v>
      </c>
      <c r="H32" s="559">
        <f>_xlfn.XLOOKUP(A32,Table2[FAASt '#],Table2[Construction 406],0)</f>
        <v>157420</v>
      </c>
      <c r="I32" s="560">
        <f>_xlfn.XLOOKUP(A32,ISODSOW_Delete!A:A,ISODSOW_Delete!BP:BP,"")</f>
        <v>50794</v>
      </c>
      <c r="J32" s="560">
        <f>_xlfn.XLOOKUP(A32,ISODSOW_Delete!A:A,ISODSOW_Delete!BQ:BQ,"")</f>
        <v>0</v>
      </c>
      <c r="K32" s="560">
        <f>_xlfn.XLOOKUP(A32,ISODSOW_Delete!A:A,ISODSOW_Delete!BW:BW,"")</f>
        <v>0</v>
      </c>
      <c r="L32" s="560">
        <f>_xlfn.XLOOKUP(A32,ISODSOW_Delete!A:A,ISODSOW_Delete!BX:BX,"")</f>
        <v>0</v>
      </c>
      <c r="M32" s="601">
        <f t="shared" si="0"/>
        <v>0</v>
      </c>
      <c r="N32" s="575">
        <f t="shared" si="1"/>
        <v>818662</v>
      </c>
      <c r="O32" s="575">
        <f t="shared" si="2"/>
        <v>661242</v>
      </c>
      <c r="P32" s="575">
        <f t="shared" si="3"/>
        <v>157420</v>
      </c>
      <c r="Q32" s="561" t="str">
        <f>_xlfn.XLOOKUP(A32,MPL!C:C,MPL!N:N, "Not Found",0)</f>
        <v>Obligated</v>
      </c>
      <c r="R32" s="562">
        <f>_xlfn.XLOOKUP(A32,MPL!C:C,MPL!S:S, "Not Found",0)</f>
        <v>44715.474456018521</v>
      </c>
      <c r="S32" s="562" t="str">
        <f t="shared" si="4"/>
        <v>Obligated</v>
      </c>
      <c r="T32" s="566">
        <v>0.97</v>
      </c>
      <c r="U32" s="560">
        <v>140629.39999999994</v>
      </c>
      <c r="V32" s="560">
        <v>329617.60000000126</v>
      </c>
      <c r="W32" s="560"/>
      <c r="X32" s="559">
        <f t="shared" si="5"/>
        <v>470247.00000000116</v>
      </c>
      <c r="Y32" s="577">
        <f t="shared" si="6"/>
        <v>-5827066.0000000009</v>
      </c>
      <c r="Z32" s="598">
        <v>4984296</v>
      </c>
      <c r="AA32" s="598">
        <v>531658.23999999999</v>
      </c>
      <c r="AB32" s="598">
        <v>332286.40000000002</v>
      </c>
      <c r="AC32" s="598">
        <v>132914.56</v>
      </c>
      <c r="AD32" s="598">
        <v>332286.40000000002</v>
      </c>
      <c r="AE32" s="598">
        <v>332286.40000000002</v>
      </c>
      <c r="AF32" s="598">
        <v>6645728.0000000009</v>
      </c>
      <c r="AG32" s="598">
        <v>5648868.8000000007</v>
      </c>
      <c r="AH32" s="598">
        <f t="shared" si="7"/>
        <v>996859.2</v>
      </c>
      <c r="AI32" s="413" t="s">
        <v>2240</v>
      </c>
      <c r="AJ32" s="413" t="s">
        <v>275</v>
      </c>
      <c r="AK32" s="415" t="s">
        <v>2276</v>
      </c>
    </row>
    <row r="33" spans="1:37" s="412" customFormat="1" ht="60" hidden="1" customHeight="1" thickBot="1">
      <c r="A33" s="565">
        <v>723078</v>
      </c>
      <c r="B33" s="413" t="s">
        <v>105</v>
      </c>
      <c r="C33" s="413" t="s">
        <v>33</v>
      </c>
      <c r="D33" s="413" t="s">
        <v>2115</v>
      </c>
      <c r="E33" s="414" t="s">
        <v>2209</v>
      </c>
      <c r="F33" s="563" t="s">
        <v>2210</v>
      </c>
      <c r="G33" s="559">
        <f>_xlfn.XLOOKUP(A33,Table2[FAASt '#],Table2[Approved Obligated Amount - CRC Gross Cost Cal],0)</f>
        <v>61558468.950000003</v>
      </c>
      <c r="H33" s="559">
        <f>_xlfn.XLOOKUP(A33,Table2[FAASt '#],Table2[Construction 406],0)</f>
        <v>0</v>
      </c>
      <c r="I33" s="560">
        <f>_xlfn.XLOOKUP(A33,ISODSOW_Delete!A:A,ISODSOW_Delete!BP:BP,"")</f>
        <v>3713096.54</v>
      </c>
      <c r="J33" s="560">
        <f>_xlfn.XLOOKUP(A33,ISODSOW_Delete!A:A,ISODSOW_Delete!BQ:BQ,"")</f>
        <v>0</v>
      </c>
      <c r="K33" s="560">
        <f>_xlfn.XLOOKUP(A33,ISODSOW_Delete!A:A,ISODSOW_Delete!BW:BW,"")</f>
        <v>0</v>
      </c>
      <c r="L33" s="560">
        <f>_xlfn.XLOOKUP(A33,ISODSOW_Delete!A:A,ISODSOW_Delete!BX:BX,"")</f>
        <v>0</v>
      </c>
      <c r="M33" s="601">
        <f t="shared" si="0"/>
        <v>0</v>
      </c>
      <c r="N33" s="575">
        <f t="shared" si="1"/>
        <v>65271565.490000002</v>
      </c>
      <c r="O33" s="575">
        <f t="shared" si="2"/>
        <v>65271565.490000002</v>
      </c>
      <c r="P33" s="575">
        <f t="shared" si="3"/>
        <v>0</v>
      </c>
      <c r="Q33" s="561" t="str">
        <f>_xlfn.XLOOKUP(A33,MPL!C:C,MPL!N:N, "Not Found",0)</f>
        <v>Obligated</v>
      </c>
      <c r="R33" s="562">
        <f>_xlfn.XLOOKUP(A33,MPL!C:C,MPL!S:S, "Not Found",0)</f>
        <v>45279.515949074077</v>
      </c>
      <c r="S33" s="562" t="str">
        <f t="shared" si="4"/>
        <v>Obligated</v>
      </c>
      <c r="T33" s="566">
        <v>0.02</v>
      </c>
      <c r="U33" s="560">
        <v>2728423.2699999977</v>
      </c>
      <c r="V33" s="560">
        <v>95853.359999999971</v>
      </c>
      <c r="W33" s="560"/>
      <c r="X33" s="559">
        <f t="shared" si="5"/>
        <v>2824276.6299999976</v>
      </c>
      <c r="Y33" s="577">
        <f t="shared" si="6"/>
        <v>-31635743.400000013</v>
      </c>
      <c r="Z33" s="598">
        <v>41692705.960000001</v>
      </c>
      <c r="AA33" s="598">
        <v>18968379.239999998</v>
      </c>
      <c r="AB33" s="598">
        <v>4167397.2</v>
      </c>
      <c r="AC33" s="598">
        <v>2030397.52</v>
      </c>
      <c r="AD33" s="598">
        <v>19295213.530000001</v>
      </c>
      <c r="AE33" s="598">
        <v>10753215.439999999</v>
      </c>
      <c r="AF33" s="598">
        <v>96907308.890000015</v>
      </c>
      <c r="AG33" s="598">
        <v>65155316.690000005</v>
      </c>
      <c r="AH33" s="598">
        <f t="shared" si="7"/>
        <v>31751992.199999996</v>
      </c>
      <c r="AI33" s="413" t="s">
        <v>2229</v>
      </c>
      <c r="AJ33" s="416" t="s">
        <v>2224</v>
      </c>
      <c r="AK33" s="415"/>
    </row>
    <row r="34" spans="1:37" s="412" customFormat="1" ht="60" hidden="1" customHeight="1" thickBot="1">
      <c r="A34" s="565">
        <v>682121</v>
      </c>
      <c r="B34" s="413" t="s">
        <v>119</v>
      </c>
      <c r="C34" s="413" t="s">
        <v>33</v>
      </c>
      <c r="D34" s="413" t="s">
        <v>2115</v>
      </c>
      <c r="E34" s="414" t="s">
        <v>2209</v>
      </c>
      <c r="F34" s="563" t="s">
        <v>2210</v>
      </c>
      <c r="G34" s="559">
        <f>_xlfn.XLOOKUP(A34,Table2[FAASt '#],Table2[Approved Obligated Amount - CRC Gross Cost Cal],0)</f>
        <v>82726096.379999995</v>
      </c>
      <c r="H34" s="559">
        <f>_xlfn.XLOOKUP(A34,Table2[FAASt '#],Table2[Construction 406],0)</f>
        <v>0</v>
      </c>
      <c r="I34" s="560">
        <f>_xlfn.XLOOKUP(A34,ISODSOW_Delete!A:A,ISODSOW_Delete!BP:BP,"")</f>
        <v>7789677</v>
      </c>
      <c r="J34" s="560">
        <f>_xlfn.XLOOKUP(A34,ISODSOW_Delete!A:A,ISODSOW_Delete!BQ:BQ,"")</f>
        <v>0</v>
      </c>
      <c r="K34" s="560">
        <f>_xlfn.XLOOKUP(A34,ISODSOW_Delete!A:A,ISODSOW_Delete!BW:BW,"")</f>
        <v>0</v>
      </c>
      <c r="L34" s="560">
        <f>_xlfn.XLOOKUP(A34,ISODSOW_Delete!A:A,ISODSOW_Delete!BX:BX,"")</f>
        <v>0</v>
      </c>
      <c r="M34" s="601">
        <f t="shared" si="0"/>
        <v>0</v>
      </c>
      <c r="N34" s="575">
        <f t="shared" si="1"/>
        <v>90515773.379999995</v>
      </c>
      <c r="O34" s="575">
        <f t="shared" si="2"/>
        <v>90515773.379999995</v>
      </c>
      <c r="P34" s="575">
        <f t="shared" si="3"/>
        <v>0</v>
      </c>
      <c r="Q34" s="561" t="str">
        <f>_xlfn.XLOOKUP(A34,MPL!C:C,MPL!N:N, "Not Found",0)</f>
        <v>Obligated</v>
      </c>
      <c r="R34" s="562">
        <f>_xlfn.XLOOKUP(A34,MPL!C:C,MPL!S:S, "Not Found",0)</f>
        <v>45373.42796296296</v>
      </c>
      <c r="S34" s="562" t="str">
        <f t="shared" si="4"/>
        <v>Obligated</v>
      </c>
      <c r="T34" s="566">
        <v>0.04</v>
      </c>
      <c r="U34" s="560">
        <v>4856917.0199999986</v>
      </c>
      <c r="V34" s="560">
        <v>5613354.2600000007</v>
      </c>
      <c r="W34" s="560"/>
      <c r="X34" s="559">
        <f t="shared" si="5"/>
        <v>10470271.279999999</v>
      </c>
      <c r="Y34" s="577">
        <f t="shared" si="6"/>
        <v>-31120792.569999993</v>
      </c>
      <c r="Z34" s="598">
        <v>76051918.272499979</v>
      </c>
      <c r="AA34" s="598">
        <v>3432327.8874999993</v>
      </c>
      <c r="AB34" s="598">
        <v>7365108.1100000003</v>
      </c>
      <c r="AC34" s="598">
        <v>326910.77</v>
      </c>
      <c r="AD34" s="598">
        <v>33047353.697500005</v>
      </c>
      <c r="AE34" s="598">
        <v>1412947.2125000006</v>
      </c>
      <c r="AF34" s="598">
        <v>121636565.94999999</v>
      </c>
      <c r="AG34" s="598">
        <v>116464380.07999998</v>
      </c>
      <c r="AH34" s="598">
        <f t="shared" si="7"/>
        <v>5172185.87</v>
      </c>
      <c r="AI34" s="413" t="s">
        <v>2229</v>
      </c>
      <c r="AJ34" s="416" t="s">
        <v>2224</v>
      </c>
      <c r="AK34" s="415" t="s">
        <v>2245</v>
      </c>
    </row>
    <row r="35" spans="1:37" s="412" customFormat="1" ht="60" customHeight="1" thickBot="1">
      <c r="A35" s="565">
        <v>682834</v>
      </c>
      <c r="B35" s="413" t="s">
        <v>1026</v>
      </c>
      <c r="C35" s="413" t="s">
        <v>2135</v>
      </c>
      <c r="D35" s="413" t="s">
        <v>33</v>
      </c>
      <c r="E35" s="414" t="s">
        <v>2209</v>
      </c>
      <c r="F35" s="563" t="s">
        <v>2210</v>
      </c>
      <c r="G35" s="559">
        <f>_xlfn.XLOOKUP(A35,Table2[FAASt '#],Table2[Approved Obligated Amount - CRC Gross Cost Cal],0)</f>
        <v>36917510</v>
      </c>
      <c r="H35" s="559">
        <f>_xlfn.XLOOKUP(A35,Table2[FAASt '#],Table2[Construction 406],0)</f>
        <v>0</v>
      </c>
      <c r="I35" s="560">
        <f>_xlfn.XLOOKUP(A35,ISODSOW_Delete!A:A,ISODSOW_Delete!BP:BP,"")</f>
        <v>5090347.22</v>
      </c>
      <c r="J35" s="560">
        <f>_xlfn.XLOOKUP(A35,ISODSOW_Delete!A:A,ISODSOW_Delete!BQ:BQ,"")</f>
        <v>0</v>
      </c>
      <c r="K35" s="560">
        <f>_xlfn.XLOOKUP(A35,ISODSOW_Delete!A:A,ISODSOW_Delete!BW:BW,"")</f>
        <v>30357996.359999999</v>
      </c>
      <c r="L35" s="560">
        <f>_xlfn.XLOOKUP(A35,ISODSOW_Delete!A:A,ISODSOW_Delete!BX:BX,"")</f>
        <v>5151836</v>
      </c>
      <c r="M35" s="601">
        <f t="shared" si="0"/>
        <v>1</v>
      </c>
      <c r="N35" s="575">
        <f t="shared" si="1"/>
        <v>77517689.579999998</v>
      </c>
      <c r="O35" s="575">
        <f t="shared" si="2"/>
        <v>72365853.579999998</v>
      </c>
      <c r="P35" s="575">
        <f t="shared" si="3"/>
        <v>5151836</v>
      </c>
      <c r="Q35" s="561" t="str">
        <f>_xlfn.XLOOKUP(A35,MPL!C:C,MPL!N:N, "Not Found",0)</f>
        <v>Obligated</v>
      </c>
      <c r="R35" s="562">
        <f>_xlfn.XLOOKUP(A35,MPL!C:C,MPL!S:S, "Not Found",0)</f>
        <v>45335.524837962963</v>
      </c>
      <c r="S35" s="562" t="str">
        <f t="shared" si="4"/>
        <v>Obligated</v>
      </c>
      <c r="T35" s="566">
        <v>0.01</v>
      </c>
      <c r="U35" s="560">
        <v>4559202.8000000026</v>
      </c>
      <c r="V35" s="560">
        <v>1760103.2600000005</v>
      </c>
      <c r="W35" s="560"/>
      <c r="X35" s="559">
        <f t="shared" si="5"/>
        <v>6319306.0600000033</v>
      </c>
      <c r="Y35" s="577">
        <f t="shared" si="6"/>
        <v>-1345002.2699999958</v>
      </c>
      <c r="Z35" s="598">
        <v>36917509.579999998</v>
      </c>
      <c r="AA35" s="598">
        <v>0</v>
      </c>
      <c r="AB35" s="598">
        <v>6435349.9100000001</v>
      </c>
      <c r="AC35" s="598">
        <v>0</v>
      </c>
      <c r="AD35" s="598">
        <v>35509832.359999999</v>
      </c>
      <c r="AE35" s="598">
        <v>0</v>
      </c>
      <c r="AF35" s="598">
        <v>78862691.849999994</v>
      </c>
      <c r="AG35" s="598">
        <f>Z35+AB35+AD35</f>
        <v>78862691.849999994</v>
      </c>
      <c r="AH35" s="598">
        <f t="shared" si="7"/>
        <v>0</v>
      </c>
      <c r="AI35" s="413" t="s">
        <v>2229</v>
      </c>
      <c r="AJ35" s="416" t="s">
        <v>2224</v>
      </c>
      <c r="AK35" s="415"/>
    </row>
    <row r="36" spans="1:37" s="412" customFormat="1" ht="60" hidden="1" customHeight="1" thickBot="1">
      <c r="A36" s="565">
        <v>757687</v>
      </c>
      <c r="B36" s="413" t="s">
        <v>190</v>
      </c>
      <c r="C36" s="413" t="s">
        <v>2119</v>
      </c>
      <c r="D36" s="413" t="s">
        <v>2119</v>
      </c>
      <c r="E36" s="414" t="s">
        <v>2209</v>
      </c>
      <c r="F36" s="563" t="s">
        <v>2210</v>
      </c>
      <c r="G36" s="559">
        <f>_xlfn.XLOOKUP(A36,Table2[FAASt '#],Table2[Approved Obligated Amount - CRC Gross Cost Cal],0)</f>
        <v>2356733.87</v>
      </c>
      <c r="H36" s="559">
        <f>_xlfn.XLOOKUP(A36,Table2[FAASt '#],Table2[Construction 406],0)</f>
        <v>0</v>
      </c>
      <c r="I36" s="560">
        <f>_xlfn.XLOOKUP(A36,ISODSOW_Delete!A:A,ISODSOW_Delete!BP:BP,"")</f>
        <v>359230.44</v>
      </c>
      <c r="J36" s="560">
        <f>_xlfn.XLOOKUP(A36,ISODSOW_Delete!A:A,ISODSOW_Delete!BQ:BQ,"")</f>
        <v>0</v>
      </c>
      <c r="K36" s="560">
        <f>_xlfn.XLOOKUP(A36,ISODSOW_Delete!A:A,ISODSOW_Delete!BW:BW,"")</f>
        <v>412012.16</v>
      </c>
      <c r="L36" s="560">
        <f>_xlfn.XLOOKUP(A36,ISODSOW_Delete!A:A,ISODSOW_Delete!BX:BX,"")</f>
        <v>0</v>
      </c>
      <c r="M36" s="601">
        <f t="shared" si="0"/>
        <v>0</v>
      </c>
      <c r="N36" s="575">
        <f t="shared" si="1"/>
        <v>3127976.47</v>
      </c>
      <c r="O36" s="575">
        <f t="shared" si="2"/>
        <v>3127976.47</v>
      </c>
      <c r="P36" s="575">
        <f t="shared" si="3"/>
        <v>0</v>
      </c>
      <c r="Q36" s="561" t="str">
        <f>_xlfn.XLOOKUP(A36,MPL!C:C,MPL!N:N, "Not Found",0)</f>
        <v>Obligated</v>
      </c>
      <c r="R36" s="562">
        <f>_xlfn.XLOOKUP(A36,MPL!C:C,MPL!S:S, "Not Found",0)</f>
        <v>45960.844004629631</v>
      </c>
      <c r="S36" s="562" t="str">
        <f t="shared" si="4"/>
        <v>Obligated</v>
      </c>
      <c r="T36" s="566">
        <v>0.11</v>
      </c>
      <c r="U36" s="560">
        <v>214384.9</v>
      </c>
      <c r="V36" s="560">
        <v>598636.59000000067</v>
      </c>
      <c r="W36" s="560"/>
      <c r="X36" s="559">
        <f t="shared" si="5"/>
        <v>813021.49000000069</v>
      </c>
      <c r="Y36" s="577">
        <f t="shared" si="6"/>
        <v>-98902.709999999963</v>
      </c>
      <c r="Z36" s="598">
        <v>1488484.9</v>
      </c>
      <c r="AA36" s="598">
        <v>1318276.22</v>
      </c>
      <c r="AB36" s="598">
        <v>169367.15</v>
      </c>
      <c r="AC36" s="598">
        <v>153103.22</v>
      </c>
      <c r="AD36" s="598">
        <v>44894.57</v>
      </c>
      <c r="AE36" s="598">
        <v>52753.120000000003</v>
      </c>
      <c r="AF36" s="598">
        <v>3226879.18</v>
      </c>
      <c r="AG36" s="598">
        <v>1702746.6199999999</v>
      </c>
      <c r="AH36" s="598">
        <f t="shared" si="7"/>
        <v>1524132.56</v>
      </c>
      <c r="AI36" s="413" t="s">
        <v>2223</v>
      </c>
      <c r="AJ36" s="416" t="s">
        <v>2224</v>
      </c>
      <c r="AK36" s="415" t="s">
        <v>2288</v>
      </c>
    </row>
    <row r="37" spans="1:37" s="412" customFormat="1" ht="60" customHeight="1" thickBot="1">
      <c r="A37" s="565">
        <v>800286</v>
      </c>
      <c r="B37" s="413" t="s">
        <v>187</v>
      </c>
      <c r="C37" s="413" t="s">
        <v>2119</v>
      </c>
      <c r="D37" s="413" t="s">
        <v>2119</v>
      </c>
      <c r="E37" s="414" t="s">
        <v>2209</v>
      </c>
      <c r="F37" s="563" t="s">
        <v>2210</v>
      </c>
      <c r="G37" s="559">
        <f>_xlfn.XLOOKUP(A37,Table2[FAASt '#],Table2[Approved Obligated Amount - CRC Gross Cost Cal],0)</f>
        <v>1703713</v>
      </c>
      <c r="H37" s="559">
        <f>_xlfn.XLOOKUP(A37,Table2[FAASt '#],Table2[Construction 406],0)</f>
        <v>0</v>
      </c>
      <c r="I37" s="560">
        <f>_xlfn.XLOOKUP(A37,ISODSOW_Delete!A:A,ISODSOW_Delete!BP:BP,"")</f>
        <v>300364.95</v>
      </c>
      <c r="J37" s="560">
        <f>_xlfn.XLOOKUP(A37,ISODSOW_Delete!A:A,ISODSOW_Delete!BQ:BQ,"")</f>
        <v>0</v>
      </c>
      <c r="K37" s="560">
        <f>_xlfn.XLOOKUP(A37,ISODSOW_Delete!A:A,ISODSOW_Delete!BW:BW,"")</f>
        <v>230628.16</v>
      </c>
      <c r="L37" s="560">
        <f>_xlfn.XLOOKUP(A37,ISODSOW_Delete!A:A,ISODSOW_Delete!BX:BX,"")</f>
        <v>342399.24</v>
      </c>
      <c r="M37" s="601">
        <f t="shared" si="0"/>
        <v>1</v>
      </c>
      <c r="N37" s="575">
        <f t="shared" si="1"/>
        <v>2577105.3499999996</v>
      </c>
      <c r="O37" s="575">
        <f t="shared" si="2"/>
        <v>2234706.11</v>
      </c>
      <c r="P37" s="575">
        <f t="shared" si="3"/>
        <v>342399.24</v>
      </c>
      <c r="Q37" s="561" t="str">
        <f>_xlfn.XLOOKUP(A37,MPL!C:C,MPL!N:N, "Not Found",0)</f>
        <v>Pending EHP Review</v>
      </c>
      <c r="R37" s="562">
        <f>_xlfn.XLOOKUP(A37,MPL!C:C,MPL!S:S, "Not Found",0)</f>
        <v>45917.802233796298</v>
      </c>
      <c r="S37" s="562" t="str">
        <f t="shared" si="4"/>
        <v>Obligated, Pending EHP Review</v>
      </c>
      <c r="T37" s="566">
        <v>0.26</v>
      </c>
      <c r="U37" s="560">
        <v>268286.29999999993</v>
      </c>
      <c r="V37" s="560">
        <v>861684.62999999966</v>
      </c>
      <c r="W37" s="560"/>
      <c r="X37" s="559">
        <f t="shared" si="5"/>
        <v>1129970.9299999997</v>
      </c>
      <c r="Y37" s="577">
        <f t="shared" si="6"/>
        <v>-633987.33618000057</v>
      </c>
      <c r="Z37" s="598">
        <v>1427638.4261800004</v>
      </c>
      <c r="AA37" s="598">
        <v>995016.61</v>
      </c>
      <c r="AB37" s="598">
        <v>137043.70699999999</v>
      </c>
      <c r="AC37" s="598">
        <v>78366.542999999991</v>
      </c>
      <c r="AD37" s="598">
        <v>175789.83</v>
      </c>
      <c r="AE37" s="598">
        <v>397237.57</v>
      </c>
      <c r="AF37" s="598">
        <v>3211092.6861800002</v>
      </c>
      <c r="AG37" s="598">
        <v>1740471.9631800004</v>
      </c>
      <c r="AH37" s="598">
        <f t="shared" si="7"/>
        <v>1470620.723</v>
      </c>
      <c r="AI37" s="413" t="s">
        <v>2273</v>
      </c>
      <c r="AJ37" s="413" t="s">
        <v>2208</v>
      </c>
      <c r="AK37" s="415" t="s">
        <v>2283</v>
      </c>
    </row>
    <row r="38" spans="1:37" s="412" customFormat="1" ht="60" customHeight="1" thickBot="1">
      <c r="A38" s="565">
        <v>745861</v>
      </c>
      <c r="B38" s="413" t="s">
        <v>159</v>
      </c>
      <c r="C38" s="413" t="s">
        <v>2119</v>
      </c>
      <c r="D38" s="413" t="s">
        <v>2119</v>
      </c>
      <c r="E38" s="414" t="s">
        <v>2209</v>
      </c>
      <c r="F38" s="563" t="s">
        <v>2210</v>
      </c>
      <c r="G38" s="559">
        <f>_xlfn.XLOOKUP(A38,Table2[FAASt '#],Table2[Approved Obligated Amount - CRC Gross Cost Cal],0)</f>
        <v>3664210.1</v>
      </c>
      <c r="H38" s="559">
        <f>_xlfn.XLOOKUP(A38,Table2[FAASt '#],Table2[Construction 406],0)</f>
        <v>0</v>
      </c>
      <c r="I38" s="560">
        <f>_xlfn.XLOOKUP(A38,ISODSOW_Delete!A:A,ISODSOW_Delete!BP:BP,"")</f>
        <v>477953.55</v>
      </c>
      <c r="J38" s="560">
        <f>_xlfn.XLOOKUP(A38,ISODSOW_Delete!A:A,ISODSOW_Delete!BQ:BQ,"")</f>
        <v>0</v>
      </c>
      <c r="K38" s="560">
        <f>_xlfn.XLOOKUP(A38,ISODSOW_Delete!A:A,ISODSOW_Delete!BW:BW,"")</f>
        <v>228785.14</v>
      </c>
      <c r="L38" s="560">
        <f>_xlfn.XLOOKUP(A38,ISODSOW_Delete!A:A,ISODSOW_Delete!BX:BX,"")</f>
        <v>557322.86</v>
      </c>
      <c r="M38" s="601">
        <f t="shared" si="0"/>
        <v>1</v>
      </c>
      <c r="N38" s="575">
        <f t="shared" si="1"/>
        <v>4928271.6500000004</v>
      </c>
      <c r="O38" s="575">
        <f t="shared" si="2"/>
        <v>4370948.79</v>
      </c>
      <c r="P38" s="575">
        <f t="shared" si="3"/>
        <v>557322.86</v>
      </c>
      <c r="Q38" s="561" t="str">
        <f>_xlfn.XLOOKUP(A38,MPL!C:C,MPL!N:N, "Not Found",0)</f>
        <v>Pending PDMG Scope &amp; Cost Routing</v>
      </c>
      <c r="R38" s="562">
        <f>_xlfn.XLOOKUP(A38,MPL!C:C,MPL!S:S, "Not Found",0)</f>
        <v>45694.844270833331</v>
      </c>
      <c r="S38" s="562" t="str">
        <f t="shared" si="4"/>
        <v>Obligated, Pending PDMG Scope &amp; Cost Routing</v>
      </c>
      <c r="T38" s="566">
        <v>0.76</v>
      </c>
      <c r="U38" s="560">
        <v>528755.12999999931</v>
      </c>
      <c r="V38" s="560">
        <v>1584522.7700000005</v>
      </c>
      <c r="W38" s="560"/>
      <c r="X38" s="559">
        <f t="shared" si="5"/>
        <v>2113277.9</v>
      </c>
      <c r="Y38" s="577">
        <f t="shared" si="6"/>
        <v>321124.91000000108</v>
      </c>
      <c r="Z38" s="598">
        <v>2181157.9</v>
      </c>
      <c r="AA38" s="598">
        <v>1341922.17</v>
      </c>
      <c r="AB38" s="598">
        <v>200395.78</v>
      </c>
      <c r="AC38" s="598">
        <v>97562.89</v>
      </c>
      <c r="AD38" s="598">
        <v>228547.36</v>
      </c>
      <c r="AE38" s="598">
        <v>557560.64</v>
      </c>
      <c r="AF38" s="598">
        <v>4607146.7399999993</v>
      </c>
      <c r="AG38" s="598">
        <v>2610101.0399999996</v>
      </c>
      <c r="AH38" s="598">
        <f t="shared" si="7"/>
        <v>1997045.7</v>
      </c>
      <c r="AI38" s="413" t="s">
        <v>2273</v>
      </c>
      <c r="AJ38" s="413" t="s">
        <v>2208</v>
      </c>
      <c r="AK38" s="415" t="s">
        <v>2283</v>
      </c>
    </row>
    <row r="39" spans="1:37" s="412" customFormat="1" ht="60" customHeight="1" thickBot="1">
      <c r="A39" s="565">
        <v>745856</v>
      </c>
      <c r="B39" s="413" t="s">
        <v>158</v>
      </c>
      <c r="C39" s="413" t="s">
        <v>2119</v>
      </c>
      <c r="D39" s="413" t="s">
        <v>2119</v>
      </c>
      <c r="E39" s="414" t="s">
        <v>2209</v>
      </c>
      <c r="F39" s="563" t="s">
        <v>2210</v>
      </c>
      <c r="G39" s="559">
        <f>_xlfn.XLOOKUP(A39,Table2[FAASt '#],Table2[Approved Obligated Amount - CRC Gross Cost Cal],0)</f>
        <v>1640186.96</v>
      </c>
      <c r="H39" s="559">
        <f>_xlfn.XLOOKUP(A39,Table2[FAASt '#],Table2[Construction 406],0)</f>
        <v>0</v>
      </c>
      <c r="I39" s="560">
        <f>_xlfn.XLOOKUP(A39,ISODSOW_Delete!A:A,ISODSOW_Delete!BP:BP,"")</f>
        <v>208604.89</v>
      </c>
      <c r="J39" s="560">
        <f>_xlfn.XLOOKUP(A39,ISODSOW_Delete!A:A,ISODSOW_Delete!BQ:BQ,"")</f>
        <v>0</v>
      </c>
      <c r="K39" s="560">
        <f>_xlfn.XLOOKUP(A39,ISODSOW_Delete!A:A,ISODSOW_Delete!BW:BW,"")</f>
        <v>148295.57999999999</v>
      </c>
      <c r="L39" s="560">
        <f>_xlfn.XLOOKUP(A39,ISODSOW_Delete!A:A,ISODSOW_Delete!BX:BX,"")</f>
        <v>442571.92</v>
      </c>
      <c r="M39" s="601">
        <f t="shared" si="0"/>
        <v>1</v>
      </c>
      <c r="N39" s="575">
        <f t="shared" si="1"/>
        <v>2439659.35</v>
      </c>
      <c r="O39" s="575">
        <f t="shared" si="2"/>
        <v>1997087.4300000002</v>
      </c>
      <c r="P39" s="575">
        <f t="shared" si="3"/>
        <v>442571.92</v>
      </c>
      <c r="Q39" s="561" t="str">
        <f>_xlfn.XLOOKUP(A39,MPL!C:C,MPL!N:N, "Not Found",0)</f>
        <v>Pending FEMA 406 HMP Completion</v>
      </c>
      <c r="R39" s="562">
        <f>_xlfn.XLOOKUP(A39,MPL!C:C,MPL!S:S, "Not Found",0)</f>
        <v>45694.844282407408</v>
      </c>
      <c r="S39" s="562" t="str">
        <f t="shared" si="4"/>
        <v>Obligated, Pending FEMA 406 HMP Completion</v>
      </c>
      <c r="T39" s="566">
        <v>0.92</v>
      </c>
      <c r="U39" s="560">
        <v>447795.88000000024</v>
      </c>
      <c r="V39" s="560">
        <v>1125897.4200000009</v>
      </c>
      <c r="W39" s="560"/>
      <c r="X39" s="559">
        <f t="shared" si="5"/>
        <v>1573693.3000000012</v>
      </c>
      <c r="Y39" s="577">
        <f t="shared" si="6"/>
        <v>-740396.03000000026</v>
      </c>
      <c r="Z39" s="598">
        <v>1410445.2</v>
      </c>
      <c r="AA39" s="598">
        <v>1001406.99</v>
      </c>
      <c r="AB39" s="598">
        <v>112272.97</v>
      </c>
      <c r="AC39" s="598">
        <v>65062.720000000001</v>
      </c>
      <c r="AD39" s="598">
        <v>148295.57999999999</v>
      </c>
      <c r="AE39" s="598">
        <v>442571.92</v>
      </c>
      <c r="AF39" s="598">
        <v>3180055.3800000004</v>
      </c>
      <c r="AG39" s="598">
        <v>1671013.75</v>
      </c>
      <c r="AH39" s="598">
        <f t="shared" si="7"/>
        <v>1509041.63</v>
      </c>
      <c r="AI39" s="413" t="s">
        <v>2273</v>
      </c>
      <c r="AJ39" s="413" t="s">
        <v>2208</v>
      </c>
      <c r="AK39" s="415" t="s">
        <v>2283</v>
      </c>
    </row>
    <row r="40" spans="1:37" s="412" customFormat="1" ht="60" hidden="1" customHeight="1" thickBot="1">
      <c r="A40" s="565">
        <v>674096</v>
      </c>
      <c r="B40" s="413" t="s">
        <v>1066</v>
      </c>
      <c r="C40" s="413" t="s">
        <v>35</v>
      </c>
      <c r="D40" s="413" t="s">
        <v>2116</v>
      </c>
      <c r="E40" s="414" t="s">
        <v>2209</v>
      </c>
      <c r="F40" s="563" t="s">
        <v>2210</v>
      </c>
      <c r="G40" s="559">
        <f>_xlfn.XLOOKUP(A40,Table2[FAASt '#],Table2[Approved Obligated Amount - CRC Gross Cost Cal],0)</f>
        <v>1773428</v>
      </c>
      <c r="H40" s="559">
        <f>_xlfn.XLOOKUP(A40,Table2[FAASt '#],Table2[Construction 406],0)</f>
        <v>318852</v>
      </c>
      <c r="I40" s="560">
        <f>_xlfn.XLOOKUP(A40,ISODSOW_Delete!A:A,ISODSOW_Delete!BP:BP,"")</f>
        <v>332705</v>
      </c>
      <c r="J40" s="560">
        <f>_xlfn.XLOOKUP(A40,ISODSOW_Delete!A:A,ISODSOW_Delete!BQ:BQ,"")</f>
        <v>0</v>
      </c>
      <c r="K40" s="560">
        <f>_xlfn.XLOOKUP(A40,ISODSOW_Delete!A:A,ISODSOW_Delete!BW:BW,"")</f>
        <v>0</v>
      </c>
      <c r="L40" s="560">
        <f>_xlfn.XLOOKUP(A40,ISODSOW_Delete!A:A,ISODSOW_Delete!BX:BX,"")</f>
        <v>0</v>
      </c>
      <c r="M40" s="601">
        <f t="shared" si="0"/>
        <v>0</v>
      </c>
      <c r="N40" s="575">
        <f t="shared" si="1"/>
        <v>2424985</v>
      </c>
      <c r="O40" s="575">
        <f t="shared" si="2"/>
        <v>2106133</v>
      </c>
      <c r="P40" s="575">
        <f t="shared" si="3"/>
        <v>318852</v>
      </c>
      <c r="Q40" s="561" t="str">
        <f>_xlfn.XLOOKUP(A40,MPL!C:C,MPL!N:N, "Not Found",0)</f>
        <v>Obligated</v>
      </c>
      <c r="R40" s="562">
        <f>_xlfn.XLOOKUP(A40,MPL!C:C,MPL!S:S, "Not Found",0)</f>
        <v>44851.484317129631</v>
      </c>
      <c r="S40" s="562" t="str">
        <f t="shared" si="4"/>
        <v>Obligated</v>
      </c>
      <c r="T40" s="566">
        <v>0.88</v>
      </c>
      <c r="U40" s="560">
        <v>323173.76999999967</v>
      </c>
      <c r="V40" s="560">
        <v>1878900.1699999941</v>
      </c>
      <c r="W40" s="560"/>
      <c r="X40" s="559">
        <f t="shared" si="5"/>
        <v>2202073.9399999939</v>
      </c>
      <c r="Y40" s="577">
        <f t="shared" si="6"/>
        <v>-6649206.290000001</v>
      </c>
      <c r="Z40" s="598">
        <v>7579644.4800000004</v>
      </c>
      <c r="AA40" s="598">
        <v>2302.0300000000002</v>
      </c>
      <c r="AB40" s="598">
        <v>706904.78</v>
      </c>
      <c r="AC40" s="598">
        <v>1475.8</v>
      </c>
      <c r="AD40" s="598">
        <v>768737.4</v>
      </c>
      <c r="AE40" s="598">
        <v>15126.8</v>
      </c>
      <c r="AF40" s="598">
        <v>9074191.290000001</v>
      </c>
      <c r="AG40" s="598">
        <v>9055286.6600000001</v>
      </c>
      <c r="AH40" s="598">
        <f t="shared" si="7"/>
        <v>18904.629999999997</v>
      </c>
      <c r="AI40" s="413" t="s">
        <v>2240</v>
      </c>
      <c r="AJ40" s="413" t="s">
        <v>275</v>
      </c>
      <c r="AK40" s="415" t="s">
        <v>2276</v>
      </c>
    </row>
    <row r="41" spans="1:37" s="412" customFormat="1" ht="60" hidden="1" customHeight="1" thickBot="1">
      <c r="A41" s="565">
        <v>169500</v>
      </c>
      <c r="B41" s="413" t="s">
        <v>82</v>
      </c>
      <c r="C41" s="413" t="s">
        <v>33</v>
      </c>
      <c r="D41" s="413" t="s">
        <v>2115</v>
      </c>
      <c r="E41" s="414" t="s">
        <v>2209</v>
      </c>
      <c r="F41" s="563" t="s">
        <v>2210</v>
      </c>
      <c r="G41" s="559">
        <f>_xlfn.XLOOKUP(A41,Table2[FAASt '#],Table2[Approved Obligated Amount - CRC Gross Cost Cal],0)</f>
        <v>2796182</v>
      </c>
      <c r="H41" s="559">
        <f>_xlfn.XLOOKUP(A41,Table2[FAASt '#],Table2[Construction 406],0)</f>
        <v>3575881</v>
      </c>
      <c r="I41" s="560">
        <f>_xlfn.XLOOKUP(A41,ISODSOW_Delete!A:A,ISODSOW_Delete!BP:BP,"")</f>
        <v>634046</v>
      </c>
      <c r="J41" s="560">
        <f>_xlfn.XLOOKUP(A41,ISODSOW_Delete!A:A,ISODSOW_Delete!BQ:BQ,"")</f>
        <v>0</v>
      </c>
      <c r="K41" s="560">
        <f>_xlfn.XLOOKUP(A41,ISODSOW_Delete!A:A,ISODSOW_Delete!BW:BW,"")</f>
        <v>0</v>
      </c>
      <c r="L41" s="560">
        <f>_xlfn.XLOOKUP(A41,ISODSOW_Delete!A:A,ISODSOW_Delete!BX:BX,"")</f>
        <v>0</v>
      </c>
      <c r="M41" s="601">
        <f t="shared" si="0"/>
        <v>0</v>
      </c>
      <c r="N41" s="575">
        <f t="shared" si="1"/>
        <v>7006109</v>
      </c>
      <c r="O41" s="575">
        <f t="shared" si="2"/>
        <v>3430228</v>
      </c>
      <c r="P41" s="575">
        <f t="shared" si="3"/>
        <v>3575881</v>
      </c>
      <c r="Q41" s="561" t="str">
        <f>_xlfn.XLOOKUP(A41,MPL!C:C,MPL!N:N, "Not Found",0)</f>
        <v>Obligated</v>
      </c>
      <c r="R41" s="562">
        <f>_xlfn.XLOOKUP(A41,MPL!C:C,MPL!S:S, "Not Found",0)</f>
        <v>45093.538032407407</v>
      </c>
      <c r="S41" s="562" t="str">
        <f t="shared" si="4"/>
        <v>Obligated</v>
      </c>
      <c r="T41" s="566">
        <v>0.44</v>
      </c>
      <c r="U41" s="560">
        <v>1795011.0900000015</v>
      </c>
      <c r="V41" s="560">
        <v>6090723.6499999678</v>
      </c>
      <c r="W41" s="560"/>
      <c r="X41" s="559">
        <f t="shared" si="5"/>
        <v>7885734.7399999695</v>
      </c>
      <c r="Y41" s="577">
        <f t="shared" si="6"/>
        <v>-4196253.3699999992</v>
      </c>
      <c r="Z41" s="598">
        <v>6828692.0722839106</v>
      </c>
      <c r="AA41" s="598">
        <v>1040216.6366047808</v>
      </c>
      <c r="AB41" s="598">
        <v>694419.74236437271</v>
      </c>
      <c r="AC41" s="598">
        <v>236640.3856820915</v>
      </c>
      <c r="AD41" s="598">
        <v>840403.24154394073</v>
      </c>
      <c r="AE41" s="598">
        <v>1561990.2915209034</v>
      </c>
      <c r="AF41" s="598">
        <v>11202362.369999999</v>
      </c>
      <c r="AG41" s="598">
        <v>8363515.0561922248</v>
      </c>
      <c r="AH41" s="598">
        <f t="shared" si="7"/>
        <v>2838847.3138077757</v>
      </c>
      <c r="AI41" s="413" t="s">
        <v>2223</v>
      </c>
      <c r="AJ41" s="416" t="s">
        <v>2224</v>
      </c>
      <c r="AK41" s="415" t="s">
        <v>2225</v>
      </c>
    </row>
    <row r="42" spans="1:37" s="412" customFormat="1" ht="60" hidden="1" customHeight="1" thickBot="1">
      <c r="A42" s="565">
        <v>755211</v>
      </c>
      <c r="B42" s="413" t="s">
        <v>1147</v>
      </c>
      <c r="C42" s="413" t="s">
        <v>2119</v>
      </c>
      <c r="D42" s="413" t="s">
        <v>2119</v>
      </c>
      <c r="E42" s="414" t="s">
        <v>2209</v>
      </c>
      <c r="F42" s="563" t="s">
        <v>2210</v>
      </c>
      <c r="G42" s="559">
        <f>_xlfn.XLOOKUP(A42,Table2[FAASt '#],Table2[Approved Obligated Amount - CRC Gross Cost Cal],0)</f>
        <v>276277.77</v>
      </c>
      <c r="H42" s="559">
        <f>_xlfn.XLOOKUP(A42,Table2[FAASt '#],Table2[Construction 406],0)</f>
        <v>127858.87999999993</v>
      </c>
      <c r="I42" s="560">
        <f>_xlfn.XLOOKUP(A42,ISODSOW_Delete!A:A,ISODSOW_Delete!BP:BP,"")</f>
        <v>110225.14000000001</v>
      </c>
      <c r="J42" s="560">
        <f>_xlfn.XLOOKUP(A42,ISODSOW_Delete!A:A,ISODSOW_Delete!BQ:BQ,"")</f>
        <v>19875.89</v>
      </c>
      <c r="K42" s="560">
        <f>_xlfn.XLOOKUP(A42,ISODSOW_Delete!A:A,ISODSOW_Delete!BW:BW,"")</f>
        <v>53139.71</v>
      </c>
      <c r="L42" s="560">
        <f>_xlfn.XLOOKUP(A42,ISODSOW_Delete!A:A,ISODSOW_Delete!BX:BX,"")</f>
        <v>103164.29</v>
      </c>
      <c r="M42" s="601">
        <f t="shared" si="0"/>
        <v>0</v>
      </c>
      <c r="N42" s="575">
        <f t="shared" si="1"/>
        <v>690541.67999999993</v>
      </c>
      <c r="O42" s="575">
        <f t="shared" si="2"/>
        <v>439642.62000000005</v>
      </c>
      <c r="P42" s="575">
        <f t="shared" si="3"/>
        <v>250899.05999999994</v>
      </c>
      <c r="Q42" s="561" t="str">
        <f>_xlfn.XLOOKUP(A42,MPL!C:C,MPL!N:N, "Not Found",0)</f>
        <v>Pending Award</v>
      </c>
      <c r="R42" s="562">
        <f>_xlfn.XLOOKUP(A42,MPL!C:C,MPL!S:S, "Not Found",0)</f>
        <v>45694.844293981485</v>
      </c>
      <c r="S42" s="562" t="str">
        <f t="shared" si="4"/>
        <v>Obligated, Pending Award</v>
      </c>
      <c r="T42" s="566">
        <v>0.72</v>
      </c>
      <c r="U42" s="560">
        <v>164033.10999999987</v>
      </c>
      <c r="V42" s="560">
        <v>334487.39</v>
      </c>
      <c r="W42" s="560"/>
      <c r="X42" s="559">
        <f t="shared" si="5"/>
        <v>498520.49999999988</v>
      </c>
      <c r="Y42" s="577">
        <f t="shared" si="6"/>
        <v>-39863.208600000013</v>
      </c>
      <c r="Z42" s="598">
        <v>276277.76860000001</v>
      </c>
      <c r="AA42" s="598">
        <v>249580.66</v>
      </c>
      <c r="AB42" s="598">
        <v>29684.97</v>
      </c>
      <c r="AC42" s="598">
        <v>18557.490000000002</v>
      </c>
      <c r="AD42" s="598">
        <v>53139.71</v>
      </c>
      <c r="AE42" s="598">
        <v>103164.29</v>
      </c>
      <c r="AF42" s="598">
        <v>730404.88859999995</v>
      </c>
      <c r="AG42" s="598">
        <v>359102.44860000006</v>
      </c>
      <c r="AH42" s="598">
        <f t="shared" si="7"/>
        <v>371302.44</v>
      </c>
      <c r="AI42" s="413" t="s">
        <v>2273</v>
      </c>
      <c r="AJ42" s="413" t="s">
        <v>2208</v>
      </c>
      <c r="AK42" s="415" t="s">
        <v>2283</v>
      </c>
    </row>
    <row r="43" spans="1:37" s="412" customFormat="1" ht="60" hidden="1" customHeight="1" thickBot="1">
      <c r="A43" s="565">
        <v>682136</v>
      </c>
      <c r="B43" s="413" t="s">
        <v>1033</v>
      </c>
      <c r="C43" s="413" t="s">
        <v>35</v>
      </c>
      <c r="D43" s="413" t="s">
        <v>2116</v>
      </c>
      <c r="E43" s="414" t="s">
        <v>2209</v>
      </c>
      <c r="F43" s="563" t="s">
        <v>2210</v>
      </c>
      <c r="G43" s="559">
        <f>_xlfn.XLOOKUP(A43,Table2[FAASt '#],Table2[Approved Obligated Amount - CRC Gross Cost Cal],0)</f>
        <v>469650.95</v>
      </c>
      <c r="H43" s="559">
        <f>_xlfn.XLOOKUP(A43,Table2[FAASt '#],Table2[Construction 406],0)</f>
        <v>84576.099999999991</v>
      </c>
      <c r="I43" s="560">
        <f>_xlfn.XLOOKUP(A43,ISODSOW_Delete!A:A,ISODSOW_Delete!BP:BP,"")</f>
        <v>90259.5</v>
      </c>
      <c r="J43" s="560">
        <f>_xlfn.XLOOKUP(A43,ISODSOW_Delete!A:A,ISODSOW_Delete!BQ:BQ,"")</f>
        <v>11377.95</v>
      </c>
      <c r="K43" s="560">
        <f>_xlfn.XLOOKUP(A43,ISODSOW_Delete!A:A,ISODSOW_Delete!BW:BW,"")</f>
        <v>0</v>
      </c>
      <c r="L43" s="560">
        <f>_xlfn.XLOOKUP(A43,ISODSOW_Delete!A:A,ISODSOW_Delete!BX:BX,"")</f>
        <v>0</v>
      </c>
      <c r="M43" s="601">
        <f t="shared" si="0"/>
        <v>0</v>
      </c>
      <c r="N43" s="575">
        <f t="shared" si="1"/>
        <v>655864.5</v>
      </c>
      <c r="O43" s="575">
        <f t="shared" si="2"/>
        <v>559910.44999999995</v>
      </c>
      <c r="P43" s="575">
        <f t="shared" si="3"/>
        <v>95954.049999999988</v>
      </c>
      <c r="Q43" s="561" t="str">
        <f>_xlfn.XLOOKUP(A43,MPL!C:C,MPL!N:N, "Not Found",0)</f>
        <v>Obligated</v>
      </c>
      <c r="R43" s="562">
        <f>_xlfn.XLOOKUP(A43,MPL!C:C,MPL!S:S, "Not Found",0)</f>
        <v>44957.5390162037</v>
      </c>
      <c r="S43" s="562" t="str">
        <f t="shared" si="4"/>
        <v>Obligated</v>
      </c>
      <c r="T43" s="566">
        <v>0.95</v>
      </c>
      <c r="U43" s="560">
        <v>158107.78000000003</v>
      </c>
      <c r="V43" s="560">
        <v>467050.8899999999</v>
      </c>
      <c r="W43" s="560"/>
      <c r="X43" s="559">
        <f t="shared" si="5"/>
        <v>625158.66999999993</v>
      </c>
      <c r="Y43" s="577">
        <f t="shared" si="6"/>
        <v>-0.5</v>
      </c>
      <c r="Z43" s="598">
        <v>469650.95</v>
      </c>
      <c r="AA43" s="598">
        <v>75853</v>
      </c>
      <c r="AB43" s="598">
        <v>90260</v>
      </c>
      <c r="AC43" s="598">
        <v>20101.05</v>
      </c>
      <c r="AD43" s="598">
        <v>0</v>
      </c>
      <c r="AE43" s="598">
        <v>0</v>
      </c>
      <c r="AF43" s="598">
        <v>655865</v>
      </c>
      <c r="AG43" s="598">
        <f>Z43+AB43+AD43</f>
        <v>559910.94999999995</v>
      </c>
      <c r="AH43" s="598">
        <f t="shared" si="7"/>
        <v>95954.05</v>
      </c>
      <c r="AI43" s="413" t="s">
        <v>2240</v>
      </c>
      <c r="AJ43" s="413" t="s">
        <v>275</v>
      </c>
      <c r="AK43" s="415" t="s">
        <v>2276</v>
      </c>
    </row>
    <row r="44" spans="1:37" s="412" customFormat="1" ht="60" hidden="1" customHeight="1" thickBot="1">
      <c r="A44" s="565">
        <v>701552</v>
      </c>
      <c r="B44" s="413" t="s">
        <v>868</v>
      </c>
      <c r="C44" s="413" t="s">
        <v>35</v>
      </c>
      <c r="D44" s="413" t="s">
        <v>2116</v>
      </c>
      <c r="E44" s="414" t="s">
        <v>2209</v>
      </c>
      <c r="F44" s="563" t="s">
        <v>2210</v>
      </c>
      <c r="G44" s="559">
        <f>_xlfn.XLOOKUP(A44,Table2[FAASt '#],Table2[Approved Obligated Amount - CRC Gross Cost Cal],0)</f>
        <v>186321</v>
      </c>
      <c r="H44" s="559">
        <f>_xlfn.XLOOKUP(A44,Table2[FAASt '#],Table2[Construction 406],0)</f>
        <v>51841</v>
      </c>
      <c r="I44" s="560">
        <f>_xlfn.XLOOKUP(A44,ISODSOW_Delete!A:A,ISODSOW_Delete!BP:BP,"")</f>
        <v>36670</v>
      </c>
      <c r="J44" s="560">
        <f>_xlfn.XLOOKUP(A44,ISODSOW_Delete!A:A,ISODSOW_Delete!BQ:BQ,"")</f>
        <v>0</v>
      </c>
      <c r="K44" s="560">
        <f>_xlfn.XLOOKUP(A44,ISODSOW_Delete!A:A,ISODSOW_Delete!BW:BW,"")</f>
        <v>0</v>
      </c>
      <c r="L44" s="560">
        <f>_xlfn.XLOOKUP(A44,ISODSOW_Delete!A:A,ISODSOW_Delete!BX:BX,"")</f>
        <v>0</v>
      </c>
      <c r="M44" s="601">
        <f t="shared" si="0"/>
        <v>0</v>
      </c>
      <c r="N44" s="575">
        <f t="shared" si="1"/>
        <v>274832</v>
      </c>
      <c r="O44" s="575">
        <f t="shared" si="2"/>
        <v>222991</v>
      </c>
      <c r="P44" s="575">
        <f t="shared" si="3"/>
        <v>51841</v>
      </c>
      <c r="Q44" s="561" t="str">
        <f>_xlfn.XLOOKUP(A44,MPL!C:C,MPL!N:N, "Not Found",0)</f>
        <v>Obligated</v>
      </c>
      <c r="R44" s="562">
        <f>_xlfn.XLOOKUP(A44,MPL!C:C,MPL!S:S, "Not Found",0)</f>
        <v>44993.525173611109</v>
      </c>
      <c r="S44" s="562" t="str">
        <f t="shared" si="4"/>
        <v>Obligated</v>
      </c>
      <c r="T44" s="566">
        <v>0.9</v>
      </c>
      <c r="U44" s="560">
        <v>89899.679999999964</v>
      </c>
      <c r="V44" s="560">
        <v>162935.82000000009</v>
      </c>
      <c r="W44" s="560"/>
      <c r="X44" s="559">
        <f t="shared" si="5"/>
        <v>252835.50000000006</v>
      </c>
      <c r="Y44" s="577">
        <f t="shared" si="6"/>
        <v>34349.839999999997</v>
      </c>
      <c r="Z44" s="598">
        <v>186321</v>
      </c>
      <c r="AA44" s="598">
        <v>40981</v>
      </c>
      <c r="AB44" s="598">
        <v>36670</v>
      </c>
      <c r="AC44" s="598">
        <v>10860</v>
      </c>
      <c r="AD44" s="598">
        <v>0</v>
      </c>
      <c r="AE44" s="598">
        <v>0</v>
      </c>
      <c r="AF44" s="598">
        <v>240482.16</v>
      </c>
      <c r="AG44" s="598">
        <f>Z44+AB44+AD44</f>
        <v>222991</v>
      </c>
      <c r="AH44" s="598">
        <f t="shared" si="7"/>
        <v>51841</v>
      </c>
      <c r="AI44" s="413" t="s">
        <v>2240</v>
      </c>
      <c r="AJ44" s="413" t="s">
        <v>275</v>
      </c>
      <c r="AK44" s="415" t="s">
        <v>2276</v>
      </c>
    </row>
    <row r="45" spans="1:37" s="412" customFormat="1" ht="60" hidden="1" customHeight="1" thickBot="1">
      <c r="A45" s="565">
        <v>673795</v>
      </c>
      <c r="B45" s="413" t="s">
        <v>718</v>
      </c>
      <c r="C45" s="413" t="s">
        <v>35</v>
      </c>
      <c r="D45" s="413" t="s">
        <v>2116</v>
      </c>
      <c r="E45" s="414" t="s">
        <v>2209</v>
      </c>
      <c r="F45" s="563" t="s">
        <v>2210</v>
      </c>
      <c r="G45" s="559">
        <f>_xlfn.XLOOKUP(A45,Table2[FAASt '#],Table2[Approved Obligated Amount - CRC Gross Cost Cal],0)</f>
        <v>1425163</v>
      </c>
      <c r="H45" s="559">
        <f>_xlfn.XLOOKUP(A45,Table2[FAASt '#],Table2[Construction 406],0)</f>
        <v>368954</v>
      </c>
      <c r="I45" s="560">
        <f>_xlfn.XLOOKUP(A45,ISODSOW_Delete!A:A,ISODSOW_Delete!BP:BP,"")</f>
        <v>278116</v>
      </c>
      <c r="J45" s="560">
        <f>_xlfn.XLOOKUP(A45,ISODSOW_Delete!A:A,ISODSOW_Delete!BQ:BQ,"")</f>
        <v>0</v>
      </c>
      <c r="K45" s="560">
        <f>_xlfn.XLOOKUP(A45,ISODSOW_Delete!A:A,ISODSOW_Delete!BW:BW,"")</f>
        <v>0</v>
      </c>
      <c r="L45" s="560">
        <f>_xlfn.XLOOKUP(A45,ISODSOW_Delete!A:A,ISODSOW_Delete!BX:BX,"")</f>
        <v>0</v>
      </c>
      <c r="M45" s="601">
        <f t="shared" si="0"/>
        <v>0</v>
      </c>
      <c r="N45" s="575">
        <f t="shared" si="1"/>
        <v>2072233</v>
      </c>
      <c r="O45" s="575">
        <f t="shared" si="2"/>
        <v>1703279</v>
      </c>
      <c r="P45" s="575">
        <f t="shared" si="3"/>
        <v>368954</v>
      </c>
      <c r="Q45" s="561" t="str">
        <f>_xlfn.XLOOKUP(A45,MPL!C:C,MPL!N:N, "Not Found",0)</f>
        <v>Obligated</v>
      </c>
      <c r="R45" s="562">
        <f>_xlfn.XLOOKUP(A45,MPL!C:C,MPL!S:S, "Not Found",0)</f>
        <v>44775.487627314818</v>
      </c>
      <c r="S45" s="562" t="str">
        <f t="shared" si="4"/>
        <v>Obligated</v>
      </c>
      <c r="T45" s="566">
        <v>0.89</v>
      </c>
      <c r="U45" s="560">
        <v>488162.3299999999</v>
      </c>
      <c r="V45" s="560">
        <v>1538561.4799999972</v>
      </c>
      <c r="W45" s="560"/>
      <c r="X45" s="559">
        <f t="shared" si="5"/>
        <v>2026723.809999997</v>
      </c>
      <c r="Y45" s="577">
        <f t="shared" si="6"/>
        <v>-8316728.2400000002</v>
      </c>
      <c r="Z45" s="598">
        <v>8687329.9900000002</v>
      </c>
      <c r="AA45" s="598">
        <v>35434.35</v>
      </c>
      <c r="AB45" s="598">
        <v>773151.6</v>
      </c>
      <c r="AC45" s="598">
        <v>23427.4</v>
      </c>
      <c r="AD45" s="598">
        <v>622940.21</v>
      </c>
      <c r="AE45" s="598">
        <v>246677.69</v>
      </c>
      <c r="AF45" s="598">
        <v>10388961.24</v>
      </c>
      <c r="AG45" s="598">
        <v>10083421.800000001</v>
      </c>
      <c r="AH45" s="598">
        <f t="shared" si="7"/>
        <v>305539.44</v>
      </c>
      <c r="AI45" s="413" t="s">
        <v>2240</v>
      </c>
      <c r="AJ45" s="413" t="s">
        <v>275</v>
      </c>
      <c r="AK45" s="415" t="s">
        <v>2276</v>
      </c>
    </row>
    <row r="46" spans="1:37" s="412" customFormat="1" ht="60" hidden="1" customHeight="1" thickBot="1">
      <c r="A46" s="565">
        <v>742070</v>
      </c>
      <c r="B46" s="413" t="s">
        <v>148</v>
      </c>
      <c r="C46" s="413" t="s">
        <v>35</v>
      </c>
      <c r="D46" s="413" t="s">
        <v>2116</v>
      </c>
      <c r="E46" s="414" t="s">
        <v>2209</v>
      </c>
      <c r="F46" s="563" t="s">
        <v>2210</v>
      </c>
      <c r="G46" s="559">
        <f>_xlfn.XLOOKUP(A46,Table2[FAASt '#],Table2[Approved Obligated Amount - CRC Gross Cost Cal],0)</f>
        <v>5461200.0499999998</v>
      </c>
      <c r="H46" s="559">
        <f>_xlfn.XLOOKUP(A46,Table2[FAASt '#],Table2[Construction 406],0)</f>
        <v>205587.37999999989</v>
      </c>
      <c r="I46" s="560">
        <f>_xlfn.XLOOKUP(A46,ISODSOW_Delete!A:A,ISODSOW_Delete!BP:BP,"")</f>
        <v>491326.68</v>
      </c>
      <c r="J46" s="560">
        <f>_xlfn.XLOOKUP(A46,ISODSOW_Delete!A:A,ISODSOW_Delete!BQ:BQ,"")</f>
        <v>0</v>
      </c>
      <c r="K46" s="560">
        <f>_xlfn.XLOOKUP(A46,ISODSOW_Delete!A:A,ISODSOW_Delete!BW:BW,"")</f>
        <v>0</v>
      </c>
      <c r="L46" s="560">
        <f>_xlfn.XLOOKUP(A46,ISODSOW_Delete!A:A,ISODSOW_Delete!BX:BX,"")</f>
        <v>0</v>
      </c>
      <c r="M46" s="601">
        <f t="shared" si="0"/>
        <v>0</v>
      </c>
      <c r="N46" s="575">
        <f t="shared" si="1"/>
        <v>6158114.1099999994</v>
      </c>
      <c r="O46" s="575">
        <f t="shared" si="2"/>
        <v>5952526.7299999995</v>
      </c>
      <c r="P46" s="575">
        <f t="shared" si="3"/>
        <v>205587.37999999989</v>
      </c>
      <c r="Q46" s="561" t="str">
        <f>_xlfn.XLOOKUP(A46,MPL!C:C,MPL!N:N, "Not Found",0)</f>
        <v>Obligated</v>
      </c>
      <c r="R46" s="562">
        <f>_xlfn.XLOOKUP(A46,MPL!C:C,MPL!S:S, "Not Found",0)</f>
        <v>45461.477465277778</v>
      </c>
      <c r="S46" s="562" t="str">
        <f t="shared" si="4"/>
        <v>Obligated</v>
      </c>
      <c r="T46" s="566">
        <v>0.85</v>
      </c>
      <c r="U46" s="560">
        <v>835781.06000000075</v>
      </c>
      <c r="V46" s="560">
        <v>4520957.110000005</v>
      </c>
      <c r="W46" s="560"/>
      <c r="X46" s="559">
        <f t="shared" si="5"/>
        <v>5356738.1700000055</v>
      </c>
      <c r="Y46" s="577">
        <f t="shared" si="6"/>
        <v>-0.32000000029802322</v>
      </c>
      <c r="Z46" s="598">
        <v>5461200.0499999998</v>
      </c>
      <c r="AA46" s="598">
        <v>170555</v>
      </c>
      <c r="AB46" s="598">
        <v>491327</v>
      </c>
      <c r="AC46" s="598">
        <v>35032.379999999997</v>
      </c>
      <c r="AD46" s="598">
        <v>0</v>
      </c>
      <c r="AE46" s="598">
        <v>0</v>
      </c>
      <c r="AF46" s="598">
        <v>6158114.4299999997</v>
      </c>
      <c r="AG46" s="598">
        <f>Z46+AB46+AD46</f>
        <v>5952527.0499999998</v>
      </c>
      <c r="AH46" s="598">
        <f t="shared" si="7"/>
        <v>205587.38</v>
      </c>
      <c r="AI46" s="413" t="s">
        <v>2240</v>
      </c>
      <c r="AJ46" s="413" t="s">
        <v>275</v>
      </c>
      <c r="AK46" s="415" t="s">
        <v>2276</v>
      </c>
    </row>
    <row r="47" spans="1:37" s="412" customFormat="1" ht="60" hidden="1" customHeight="1" thickBot="1">
      <c r="A47" s="565">
        <v>334488</v>
      </c>
      <c r="B47" s="413" t="s">
        <v>1043</v>
      </c>
      <c r="C47" s="413" t="s">
        <v>35</v>
      </c>
      <c r="D47" s="413" t="s">
        <v>2116</v>
      </c>
      <c r="E47" s="414" t="s">
        <v>2209</v>
      </c>
      <c r="F47" s="563" t="s">
        <v>2210</v>
      </c>
      <c r="G47" s="559">
        <f>_xlfn.XLOOKUP(A47,Table2[FAASt '#],Table2[Approved Obligated Amount - CRC Gross Cost Cal],0)</f>
        <v>142917</v>
      </c>
      <c r="H47" s="559">
        <f>_xlfn.XLOOKUP(A47,Table2[FAASt '#],Table2[Construction 406],0)</f>
        <v>10826</v>
      </c>
      <c r="I47" s="560">
        <f>_xlfn.XLOOKUP(A47,ISODSOW_Delete!A:A,ISODSOW_Delete!BP:BP,"")</f>
        <v>11465</v>
      </c>
      <c r="J47" s="560">
        <f>_xlfn.XLOOKUP(A47,ISODSOW_Delete!A:A,ISODSOW_Delete!BQ:BQ,"")</f>
        <v>0</v>
      </c>
      <c r="K47" s="560">
        <f>_xlfn.XLOOKUP(A47,ISODSOW_Delete!A:A,ISODSOW_Delete!BW:BW,"")</f>
        <v>0</v>
      </c>
      <c r="L47" s="560">
        <f>_xlfn.XLOOKUP(A47,ISODSOW_Delete!A:A,ISODSOW_Delete!BX:BX,"")</f>
        <v>0</v>
      </c>
      <c r="M47" s="601">
        <f t="shared" si="0"/>
        <v>0</v>
      </c>
      <c r="N47" s="575">
        <f t="shared" si="1"/>
        <v>165208</v>
      </c>
      <c r="O47" s="575">
        <f t="shared" si="2"/>
        <v>154382</v>
      </c>
      <c r="P47" s="575">
        <f t="shared" si="3"/>
        <v>10826</v>
      </c>
      <c r="Q47" s="561" t="str">
        <f>_xlfn.XLOOKUP(A47,MPL!C:C,MPL!N:N, "Not Found",0)</f>
        <v>Obligated</v>
      </c>
      <c r="R47" s="562">
        <f>_xlfn.XLOOKUP(A47,MPL!C:C,MPL!S:S, "Not Found",0)</f>
        <v>44707.474826388891</v>
      </c>
      <c r="S47" s="562" t="str">
        <f t="shared" si="4"/>
        <v>Obligated</v>
      </c>
      <c r="T47" s="566">
        <v>0.88</v>
      </c>
      <c r="U47" s="560">
        <v>-65994.48000000004</v>
      </c>
      <c r="V47" s="560">
        <v>126934.56999999992</v>
      </c>
      <c r="W47" s="560"/>
      <c r="X47" s="559">
        <f t="shared" si="5"/>
        <v>60940.08999999988</v>
      </c>
      <c r="Y47" s="577">
        <f t="shared" si="6"/>
        <v>-4485668.32</v>
      </c>
      <c r="Z47" s="598">
        <v>3882564.66</v>
      </c>
      <c r="AA47" s="598">
        <v>6767.3</v>
      </c>
      <c r="AB47" s="598">
        <v>361458.25</v>
      </c>
      <c r="AC47" s="598">
        <v>1409.37</v>
      </c>
      <c r="AD47" s="598">
        <v>388789.38</v>
      </c>
      <c r="AE47" s="598">
        <v>9887.36</v>
      </c>
      <c r="AF47" s="598">
        <v>4650876.32</v>
      </c>
      <c r="AG47" s="598">
        <v>4632812.29</v>
      </c>
      <c r="AH47" s="598">
        <f t="shared" si="7"/>
        <v>18064.03</v>
      </c>
      <c r="AI47" s="413" t="s">
        <v>2240</v>
      </c>
      <c r="AJ47" s="413" t="s">
        <v>275</v>
      </c>
      <c r="AK47" s="415" t="s">
        <v>2276</v>
      </c>
    </row>
    <row r="48" spans="1:37" s="412" customFormat="1" ht="60" hidden="1" customHeight="1" thickBot="1">
      <c r="A48" s="565">
        <v>685943</v>
      </c>
      <c r="B48" s="413" t="s">
        <v>711</v>
      </c>
      <c r="C48" s="413" t="s">
        <v>35</v>
      </c>
      <c r="D48" s="413" t="s">
        <v>2116</v>
      </c>
      <c r="E48" s="414" t="s">
        <v>2209</v>
      </c>
      <c r="F48" s="563" t="s">
        <v>2210</v>
      </c>
      <c r="G48" s="559">
        <f>_xlfn.XLOOKUP(A48,Table2[FAASt '#],Table2[Approved Obligated Amount - CRC Gross Cost Cal],0)</f>
        <v>254972.22</v>
      </c>
      <c r="H48" s="559">
        <f>_xlfn.XLOOKUP(A48,Table2[FAASt '#],Table2[Construction 406],0)</f>
        <v>55758.799999999974</v>
      </c>
      <c r="I48" s="560">
        <f>_xlfn.XLOOKUP(A48,ISODSOW_Delete!A:A,ISODSOW_Delete!BP:BP,"")</f>
        <v>49774.2</v>
      </c>
      <c r="J48" s="560">
        <f>_xlfn.XLOOKUP(A48,ISODSOW_Delete!A:A,ISODSOW_Delete!BQ:BQ,"")</f>
        <v>7501.2</v>
      </c>
      <c r="K48" s="560">
        <f>_xlfn.XLOOKUP(A48,ISODSOW_Delete!A:A,ISODSOW_Delete!BW:BW,"")</f>
        <v>0</v>
      </c>
      <c r="L48" s="560">
        <f>_xlfn.XLOOKUP(A48,ISODSOW_Delete!A:A,ISODSOW_Delete!BX:BX,"")</f>
        <v>0</v>
      </c>
      <c r="M48" s="601">
        <f t="shared" si="0"/>
        <v>0</v>
      </c>
      <c r="N48" s="575">
        <f t="shared" si="1"/>
        <v>368006.42</v>
      </c>
      <c r="O48" s="575">
        <f t="shared" si="2"/>
        <v>304746.42</v>
      </c>
      <c r="P48" s="575">
        <f t="shared" si="3"/>
        <v>63259.999999999971</v>
      </c>
      <c r="Q48" s="561" t="str">
        <f>_xlfn.XLOOKUP(A48,MPL!C:C,MPL!N:N, "Not Found",0)</f>
        <v>Obligated</v>
      </c>
      <c r="R48" s="562">
        <f>_xlfn.XLOOKUP(A48,MPL!C:C,MPL!S:S, "Not Found",0)</f>
        <v>44936.555</v>
      </c>
      <c r="S48" s="562" t="str">
        <f t="shared" si="4"/>
        <v>Obligated</v>
      </c>
      <c r="T48" s="566">
        <v>0.88</v>
      </c>
      <c r="U48" s="560">
        <v>72531.620000000141</v>
      </c>
      <c r="V48" s="560">
        <v>271120.98000000039</v>
      </c>
      <c r="W48" s="560"/>
      <c r="X48" s="559">
        <f t="shared" si="5"/>
        <v>343652.60000000056</v>
      </c>
      <c r="Y48" s="577">
        <f t="shared" si="6"/>
        <v>0.20000000001164153</v>
      </c>
      <c r="Z48" s="598">
        <v>254972.22</v>
      </c>
      <c r="AA48" s="598">
        <v>50008</v>
      </c>
      <c r="AB48" s="598">
        <v>49774</v>
      </c>
      <c r="AC48" s="598">
        <v>13252</v>
      </c>
      <c r="AD48" s="598">
        <v>0</v>
      </c>
      <c r="AE48" s="598">
        <v>0</v>
      </c>
      <c r="AF48" s="598">
        <v>368006.22</v>
      </c>
      <c r="AG48" s="598">
        <f t="shared" ref="AG48:AG53" si="8">Z48+AB48+AD48</f>
        <v>304746.21999999997</v>
      </c>
      <c r="AH48" s="598">
        <f t="shared" si="7"/>
        <v>63260</v>
      </c>
      <c r="AI48" s="413" t="s">
        <v>2240</v>
      </c>
      <c r="AJ48" s="413" t="s">
        <v>275</v>
      </c>
      <c r="AK48" s="415" t="s">
        <v>2276</v>
      </c>
    </row>
    <row r="49" spans="1:37" s="412" customFormat="1" ht="60" hidden="1" customHeight="1" thickBot="1">
      <c r="A49" s="565">
        <v>674072</v>
      </c>
      <c r="B49" s="413" t="s">
        <v>1077</v>
      </c>
      <c r="C49" s="413" t="s">
        <v>35</v>
      </c>
      <c r="D49" s="413" t="s">
        <v>2116</v>
      </c>
      <c r="E49" s="414" t="s">
        <v>2209</v>
      </c>
      <c r="F49" s="563" t="s">
        <v>2210</v>
      </c>
      <c r="G49" s="559">
        <f>_xlfn.XLOOKUP(A49,Table2[FAASt '#],Table2[Approved Obligated Amount - CRC Gross Cost Cal],0)</f>
        <v>872891</v>
      </c>
      <c r="H49" s="559">
        <f>_xlfn.XLOOKUP(A49,Table2[FAASt '#],Table2[Construction 406],0)</f>
        <v>238203</v>
      </c>
      <c r="I49" s="560">
        <f>_xlfn.XLOOKUP(A49,ISODSOW_Delete!A:A,ISODSOW_Delete!BP:BP,"")</f>
        <v>171585</v>
      </c>
      <c r="J49" s="560">
        <f>_xlfn.XLOOKUP(A49,ISODSOW_Delete!A:A,ISODSOW_Delete!BQ:BQ,"")</f>
        <v>0</v>
      </c>
      <c r="K49" s="560">
        <f>_xlfn.XLOOKUP(A49,ISODSOW_Delete!A:A,ISODSOW_Delete!BW:BW,"")</f>
        <v>0</v>
      </c>
      <c r="L49" s="560">
        <f>_xlfn.XLOOKUP(A49,ISODSOW_Delete!A:A,ISODSOW_Delete!BX:BX,"")</f>
        <v>0</v>
      </c>
      <c r="M49" s="601">
        <f t="shared" si="0"/>
        <v>0</v>
      </c>
      <c r="N49" s="575">
        <f t="shared" si="1"/>
        <v>1282679</v>
      </c>
      <c r="O49" s="575">
        <f t="shared" si="2"/>
        <v>1044476</v>
      </c>
      <c r="P49" s="575">
        <f t="shared" si="3"/>
        <v>238203</v>
      </c>
      <c r="Q49" s="561" t="str">
        <f>_xlfn.XLOOKUP(A49,MPL!C:C,MPL!N:N, "Not Found",0)</f>
        <v>Obligated</v>
      </c>
      <c r="R49" s="562">
        <f>_xlfn.XLOOKUP(A49,MPL!C:C,MPL!S:S, "Not Found",0)</f>
        <v>44820.495578703703</v>
      </c>
      <c r="S49" s="562" t="str">
        <f t="shared" si="4"/>
        <v>Obligated</v>
      </c>
      <c r="T49" s="566">
        <v>0.88</v>
      </c>
      <c r="U49" s="560">
        <v>215800.08999999988</v>
      </c>
      <c r="V49" s="560">
        <v>1030475.6199999976</v>
      </c>
      <c r="W49" s="560"/>
      <c r="X49" s="559">
        <f t="shared" si="5"/>
        <v>1246275.7099999974</v>
      </c>
      <c r="Y49" s="577">
        <f t="shared" si="6"/>
        <v>0</v>
      </c>
      <c r="Z49" s="598">
        <v>872891</v>
      </c>
      <c r="AA49" s="598">
        <v>188303</v>
      </c>
      <c r="AB49" s="598">
        <v>171585</v>
      </c>
      <c r="AC49" s="598">
        <v>49900.3</v>
      </c>
      <c r="AD49" s="598">
        <v>0</v>
      </c>
      <c r="AE49" s="598">
        <v>0</v>
      </c>
      <c r="AF49" s="598">
        <v>1282679</v>
      </c>
      <c r="AG49" s="598">
        <f t="shared" si="8"/>
        <v>1044476</v>
      </c>
      <c r="AH49" s="598">
        <f t="shared" si="7"/>
        <v>238203.3</v>
      </c>
      <c r="AI49" s="413" t="s">
        <v>2240</v>
      </c>
      <c r="AJ49" s="413" t="s">
        <v>275</v>
      </c>
      <c r="AK49" s="415" t="s">
        <v>2276</v>
      </c>
    </row>
    <row r="50" spans="1:37" s="412" customFormat="1" ht="60" hidden="1" customHeight="1" thickBot="1">
      <c r="A50" s="565">
        <v>673818</v>
      </c>
      <c r="B50" s="413" t="s">
        <v>1056</v>
      </c>
      <c r="C50" s="413" t="s">
        <v>35</v>
      </c>
      <c r="D50" s="413" t="s">
        <v>2116</v>
      </c>
      <c r="E50" s="414" t="s">
        <v>2209</v>
      </c>
      <c r="F50" s="563" t="s">
        <v>2210</v>
      </c>
      <c r="G50" s="559">
        <f>_xlfn.XLOOKUP(A50,Table2[FAASt '#],Table2[Approved Obligated Amount - CRC Gross Cost Cal],0)</f>
        <v>621804</v>
      </c>
      <c r="H50" s="559">
        <f>_xlfn.XLOOKUP(A50,Table2[FAASt '#],Table2[Construction 406],0)</f>
        <v>171614</v>
      </c>
      <c r="I50" s="560">
        <f>_xlfn.XLOOKUP(A50,ISODSOW_Delete!A:A,ISODSOW_Delete!BP:BP,"")</f>
        <v>121044</v>
      </c>
      <c r="J50" s="560">
        <f>_xlfn.XLOOKUP(A50,ISODSOW_Delete!A:A,ISODSOW_Delete!BQ:BQ,"")</f>
        <v>0</v>
      </c>
      <c r="K50" s="560">
        <f>_xlfn.XLOOKUP(A50,ISODSOW_Delete!A:A,ISODSOW_Delete!BW:BW,"")</f>
        <v>0</v>
      </c>
      <c r="L50" s="560">
        <f>_xlfn.XLOOKUP(A50,ISODSOW_Delete!A:A,ISODSOW_Delete!BX:BX,"")</f>
        <v>0</v>
      </c>
      <c r="M50" s="601">
        <f t="shared" si="0"/>
        <v>0</v>
      </c>
      <c r="N50" s="575">
        <f t="shared" si="1"/>
        <v>914462</v>
      </c>
      <c r="O50" s="575">
        <f t="shared" si="2"/>
        <v>742848</v>
      </c>
      <c r="P50" s="575">
        <f t="shared" si="3"/>
        <v>171614</v>
      </c>
      <c r="Q50" s="561" t="str">
        <f>_xlfn.XLOOKUP(A50,MPL!C:C,MPL!N:N, "Not Found",0)</f>
        <v>Obligated</v>
      </c>
      <c r="R50" s="562">
        <f>_xlfn.XLOOKUP(A50,MPL!C:C,MPL!S:S, "Not Found",0)</f>
        <v>44781.47934027778</v>
      </c>
      <c r="S50" s="562" t="str">
        <f t="shared" si="4"/>
        <v>Obligated</v>
      </c>
      <c r="T50" s="566">
        <v>0.87</v>
      </c>
      <c r="U50" s="560">
        <v>165605.96999999997</v>
      </c>
      <c r="V50" s="560">
        <v>755603.03999999992</v>
      </c>
      <c r="W50" s="560"/>
      <c r="X50" s="559">
        <f t="shared" si="5"/>
        <v>921209.00999999989</v>
      </c>
      <c r="Y50" s="577">
        <f t="shared" si="6"/>
        <v>0</v>
      </c>
      <c r="Z50" s="598">
        <v>621804</v>
      </c>
      <c r="AA50" s="598">
        <v>135633</v>
      </c>
      <c r="AB50" s="598">
        <v>121044</v>
      </c>
      <c r="AC50" s="598">
        <v>35951</v>
      </c>
      <c r="AD50" s="598">
        <v>0</v>
      </c>
      <c r="AE50" s="598">
        <v>0</v>
      </c>
      <c r="AF50" s="598">
        <v>914462</v>
      </c>
      <c r="AG50" s="598">
        <f t="shared" si="8"/>
        <v>742848</v>
      </c>
      <c r="AH50" s="598">
        <f t="shared" si="7"/>
        <v>171584</v>
      </c>
      <c r="AI50" s="413" t="s">
        <v>2240</v>
      </c>
      <c r="AJ50" s="413" t="s">
        <v>275</v>
      </c>
      <c r="AK50" s="415" t="s">
        <v>2276</v>
      </c>
    </row>
    <row r="51" spans="1:37" s="412" customFormat="1" ht="60" hidden="1" customHeight="1" thickBot="1">
      <c r="A51" s="565">
        <v>711856</v>
      </c>
      <c r="B51" s="413" t="s">
        <v>147</v>
      </c>
      <c r="C51" s="413" t="s">
        <v>35</v>
      </c>
      <c r="D51" s="413" t="s">
        <v>2116</v>
      </c>
      <c r="E51" s="414" t="s">
        <v>2209</v>
      </c>
      <c r="F51" s="563" t="s">
        <v>2210</v>
      </c>
      <c r="G51" s="559">
        <f>_xlfn.XLOOKUP(A51,Table2[FAASt '#],Table2[Approved Obligated Amount - CRC Gross Cost Cal],0)</f>
        <v>10940320.91</v>
      </c>
      <c r="H51" s="559">
        <f>_xlfn.XLOOKUP(A51,Table2[FAASt '#],Table2[Construction 406],0)</f>
        <v>395663.4299999997</v>
      </c>
      <c r="I51" s="560">
        <f>_xlfn.XLOOKUP(A51,ISODSOW_Delete!A:A,ISODSOW_Delete!BP:BP,"")</f>
        <v>891093.89</v>
      </c>
      <c r="J51" s="560">
        <f>_xlfn.XLOOKUP(A51,ISODSOW_Delete!A:A,ISODSOW_Delete!BQ:BQ,"")</f>
        <v>0</v>
      </c>
      <c r="K51" s="560">
        <f>_xlfn.XLOOKUP(A51,ISODSOW_Delete!A:A,ISODSOW_Delete!BW:BW,"")</f>
        <v>0</v>
      </c>
      <c r="L51" s="560">
        <f>_xlfn.XLOOKUP(A51,ISODSOW_Delete!A:A,ISODSOW_Delete!BX:BX,"")</f>
        <v>0</v>
      </c>
      <c r="M51" s="601">
        <f t="shared" si="0"/>
        <v>0</v>
      </c>
      <c r="N51" s="575">
        <f t="shared" si="1"/>
        <v>12227078.23</v>
      </c>
      <c r="O51" s="575">
        <f t="shared" si="2"/>
        <v>11831414.800000001</v>
      </c>
      <c r="P51" s="575">
        <f t="shared" si="3"/>
        <v>395663.4299999997</v>
      </c>
      <c r="Q51" s="561" t="str">
        <f>_xlfn.XLOOKUP(A51,MPL!C:C,MPL!N:N, "Not Found",0)</f>
        <v>Obligated</v>
      </c>
      <c r="R51" s="562">
        <f>_xlfn.XLOOKUP(A51,MPL!C:C,MPL!S:S, "Not Found",0)</f>
        <v>45530.422025462962</v>
      </c>
      <c r="S51" s="562" t="str">
        <f t="shared" si="4"/>
        <v>Obligated</v>
      </c>
      <c r="T51" s="566">
        <v>0.89</v>
      </c>
      <c r="U51" s="560">
        <v>1268583.2599999974</v>
      </c>
      <c r="V51" s="560">
        <v>9051973.610000018</v>
      </c>
      <c r="W51" s="560"/>
      <c r="X51" s="559">
        <f t="shared" si="5"/>
        <v>10320556.870000016</v>
      </c>
      <c r="Y51" s="577">
        <f t="shared" si="6"/>
        <v>-0.10999999940395355</v>
      </c>
      <c r="Z51" s="598">
        <v>10940320.91</v>
      </c>
      <c r="AA51" s="598">
        <v>328412</v>
      </c>
      <c r="AB51" s="598">
        <v>891094</v>
      </c>
      <c r="AC51" s="598">
        <v>67251.429999999993</v>
      </c>
      <c r="AD51" s="598">
        <v>0</v>
      </c>
      <c r="AE51" s="598">
        <v>0</v>
      </c>
      <c r="AF51" s="598">
        <v>12227078.34</v>
      </c>
      <c r="AG51" s="598">
        <f t="shared" si="8"/>
        <v>11831414.91</v>
      </c>
      <c r="AH51" s="598">
        <f t="shared" si="7"/>
        <v>395663.43</v>
      </c>
      <c r="AI51" s="413" t="s">
        <v>2240</v>
      </c>
      <c r="AJ51" s="413" t="s">
        <v>275</v>
      </c>
      <c r="AK51" s="415" t="s">
        <v>2276</v>
      </c>
    </row>
    <row r="52" spans="1:37" s="412" customFormat="1" ht="60" hidden="1" customHeight="1" thickBot="1">
      <c r="A52" s="565">
        <v>682890</v>
      </c>
      <c r="B52" s="413" t="s">
        <v>1074</v>
      </c>
      <c r="C52" s="413" t="s">
        <v>35</v>
      </c>
      <c r="D52" s="413" t="s">
        <v>2116</v>
      </c>
      <c r="E52" s="414" t="s">
        <v>2209</v>
      </c>
      <c r="F52" s="563" t="s">
        <v>2210</v>
      </c>
      <c r="G52" s="559">
        <f>_xlfn.XLOOKUP(A52,Table2[FAASt '#],Table2[Approved Obligated Amount - CRC Gross Cost Cal],0)</f>
        <v>510067.96</v>
      </c>
      <c r="H52" s="559">
        <f>_xlfn.XLOOKUP(A52,Table2[FAASt '#],Table2[Construction 406],0)</f>
        <v>90178.969999999987</v>
      </c>
      <c r="I52" s="560">
        <f>_xlfn.XLOOKUP(A52,ISODSOW_Delete!A:A,ISODSOW_Delete!BP:BP,"")</f>
        <v>98275.6</v>
      </c>
      <c r="J52" s="560">
        <f>_xlfn.XLOOKUP(A52,ISODSOW_Delete!A:A,ISODSOW_Delete!BQ:BQ,"")</f>
        <v>12131.7</v>
      </c>
      <c r="K52" s="560">
        <f>_xlfn.XLOOKUP(A52,ISODSOW_Delete!A:A,ISODSOW_Delete!BW:BW,"")</f>
        <v>0</v>
      </c>
      <c r="L52" s="560">
        <f>_xlfn.XLOOKUP(A52,ISODSOW_Delete!A:A,ISODSOW_Delete!BX:BX,"")</f>
        <v>0</v>
      </c>
      <c r="M52" s="601">
        <f t="shared" si="0"/>
        <v>0</v>
      </c>
      <c r="N52" s="575">
        <f t="shared" si="1"/>
        <v>710654.23</v>
      </c>
      <c r="O52" s="575">
        <f t="shared" si="2"/>
        <v>608343.56000000006</v>
      </c>
      <c r="P52" s="575">
        <f t="shared" si="3"/>
        <v>102310.66999999998</v>
      </c>
      <c r="Q52" s="561" t="str">
        <f>_xlfn.XLOOKUP(A52,MPL!C:C,MPL!N:N, "Not Found",0)</f>
        <v>Obligated</v>
      </c>
      <c r="R52" s="562">
        <f>_xlfn.XLOOKUP(A52,MPL!C:C,MPL!S:S, "Not Found",0)</f>
        <v>44922.495069444441</v>
      </c>
      <c r="S52" s="562" t="str">
        <f t="shared" si="4"/>
        <v>Obligated</v>
      </c>
      <c r="T52" s="566">
        <v>0.88</v>
      </c>
      <c r="U52" s="560">
        <v>90359.9</v>
      </c>
      <c r="V52" s="560">
        <v>549372.51999999932</v>
      </c>
      <c r="W52" s="560"/>
      <c r="X52" s="559">
        <f t="shared" si="5"/>
        <v>639732.41999999934</v>
      </c>
      <c r="Y52" s="577">
        <f t="shared" si="6"/>
        <v>-0.40000000002328306</v>
      </c>
      <c r="Z52" s="598">
        <v>510067.96</v>
      </c>
      <c r="AA52" s="598">
        <v>80878</v>
      </c>
      <c r="AB52" s="598">
        <v>98276</v>
      </c>
      <c r="AC52" s="598">
        <v>21432.67</v>
      </c>
      <c r="AD52" s="598">
        <v>0</v>
      </c>
      <c r="AE52" s="598">
        <v>0</v>
      </c>
      <c r="AF52" s="598">
        <v>710654.63</v>
      </c>
      <c r="AG52" s="598">
        <f t="shared" si="8"/>
        <v>608343.96</v>
      </c>
      <c r="AH52" s="598">
        <f t="shared" si="7"/>
        <v>102310.67</v>
      </c>
      <c r="AI52" s="413" t="s">
        <v>2240</v>
      </c>
      <c r="AJ52" s="413" t="s">
        <v>275</v>
      </c>
      <c r="AK52" s="415" t="s">
        <v>2276</v>
      </c>
    </row>
    <row r="53" spans="1:37" s="412" customFormat="1" ht="60" hidden="1" customHeight="1" thickBot="1">
      <c r="A53" s="565">
        <v>708579</v>
      </c>
      <c r="B53" s="413" t="s">
        <v>866</v>
      </c>
      <c r="C53" s="413" t="s">
        <v>35</v>
      </c>
      <c r="D53" s="413" t="s">
        <v>2116</v>
      </c>
      <c r="E53" s="414" t="s">
        <v>2209</v>
      </c>
      <c r="F53" s="563" t="s">
        <v>2210</v>
      </c>
      <c r="G53" s="559">
        <f>_xlfn.XLOOKUP(A53,Table2[FAASt '#],Table2[Approved Obligated Amount - CRC Gross Cost Cal],0)</f>
        <v>1764568.92</v>
      </c>
      <c r="H53" s="559">
        <f>_xlfn.XLOOKUP(A53,Table2[FAASt '#],Table2[Construction 406],0)</f>
        <v>389437.83999999985</v>
      </c>
      <c r="I53" s="560">
        <f>_xlfn.XLOOKUP(A53,ISODSOW_Delete!A:A,ISODSOW_Delete!BP:BP,"")</f>
        <v>343118.15</v>
      </c>
      <c r="J53" s="560">
        <f>_xlfn.XLOOKUP(A53,ISODSOW_Delete!A:A,ISODSOW_Delete!BQ:BQ,"")</f>
        <v>0</v>
      </c>
      <c r="K53" s="560">
        <f>_xlfn.XLOOKUP(A53,ISODSOW_Delete!A:A,ISODSOW_Delete!BW:BW,"")</f>
        <v>0</v>
      </c>
      <c r="L53" s="560">
        <f>_xlfn.XLOOKUP(A53,ISODSOW_Delete!A:A,ISODSOW_Delete!BX:BX,"")</f>
        <v>0</v>
      </c>
      <c r="M53" s="601">
        <f t="shared" si="0"/>
        <v>0</v>
      </c>
      <c r="N53" s="575">
        <f t="shared" si="1"/>
        <v>2497124.9099999997</v>
      </c>
      <c r="O53" s="575">
        <f t="shared" si="2"/>
        <v>2107687.0699999998</v>
      </c>
      <c r="P53" s="575">
        <f t="shared" si="3"/>
        <v>389437.83999999985</v>
      </c>
      <c r="Q53" s="561" t="str">
        <f>_xlfn.XLOOKUP(A53,MPL!C:C,MPL!N:N, "Not Found",0)</f>
        <v>Obligated</v>
      </c>
      <c r="R53" s="562">
        <f>_xlfn.XLOOKUP(A53,MPL!C:C,MPL!S:S, "Not Found",0)</f>
        <v>45222.480671296296</v>
      </c>
      <c r="S53" s="562" t="str">
        <f t="shared" si="4"/>
        <v>Obligated</v>
      </c>
      <c r="T53" s="566">
        <v>0.89</v>
      </c>
      <c r="U53" s="560">
        <v>306154.73</v>
      </c>
      <c r="V53" s="560">
        <v>2211544.1699999971</v>
      </c>
      <c r="W53" s="560"/>
      <c r="X53" s="559">
        <f t="shared" si="5"/>
        <v>2517698.8999999971</v>
      </c>
      <c r="Y53" s="577">
        <f t="shared" si="6"/>
        <v>0.14999999990686774</v>
      </c>
      <c r="Z53" s="598">
        <v>1764568.92</v>
      </c>
      <c r="AA53" s="598">
        <v>307856</v>
      </c>
      <c r="AB53" s="598">
        <v>343118</v>
      </c>
      <c r="AC53" s="598">
        <v>81581.84</v>
      </c>
      <c r="AD53" s="598">
        <v>0</v>
      </c>
      <c r="AE53" s="598">
        <v>0</v>
      </c>
      <c r="AF53" s="598">
        <v>2497124.7599999998</v>
      </c>
      <c r="AG53" s="598">
        <f t="shared" si="8"/>
        <v>2107686.92</v>
      </c>
      <c r="AH53" s="598">
        <f t="shared" si="7"/>
        <v>389437.83999999997</v>
      </c>
      <c r="AI53" s="413" t="s">
        <v>2240</v>
      </c>
      <c r="AJ53" s="413" t="s">
        <v>275</v>
      </c>
      <c r="AK53" s="415" t="s">
        <v>2276</v>
      </c>
    </row>
    <row r="54" spans="1:37" s="412" customFormat="1" ht="60" hidden="1" customHeight="1" thickBot="1">
      <c r="A54" s="565">
        <v>685370</v>
      </c>
      <c r="B54" s="413" t="s">
        <v>872</v>
      </c>
      <c r="C54" s="413" t="s">
        <v>35</v>
      </c>
      <c r="D54" s="413" t="s">
        <v>2116</v>
      </c>
      <c r="E54" s="414" t="s">
        <v>2209</v>
      </c>
      <c r="F54" s="563" t="s">
        <v>2210</v>
      </c>
      <c r="G54" s="559">
        <f>_xlfn.XLOOKUP(A54,Table2[FAASt '#],Table2[Approved Obligated Amount - CRC Gross Cost Cal],0)</f>
        <v>68823</v>
      </c>
      <c r="H54" s="559">
        <f>_xlfn.XLOOKUP(A54,Table2[FAASt '#],Table2[Construction 406],0)</f>
        <v>13209</v>
      </c>
      <c r="I54" s="560">
        <f>_xlfn.XLOOKUP(A54,ISODSOW_Delete!A:A,ISODSOW_Delete!BP:BP,"")</f>
        <v>13127</v>
      </c>
      <c r="J54" s="560">
        <f>_xlfn.XLOOKUP(A54,ISODSOW_Delete!A:A,ISODSOW_Delete!BQ:BQ,"")</f>
        <v>1777</v>
      </c>
      <c r="K54" s="560">
        <f>_xlfn.XLOOKUP(A54,ISODSOW_Delete!A:A,ISODSOW_Delete!BW:BW,"")</f>
        <v>0</v>
      </c>
      <c r="L54" s="560">
        <f>_xlfn.XLOOKUP(A54,ISODSOW_Delete!A:A,ISODSOW_Delete!BX:BX,"")</f>
        <v>0</v>
      </c>
      <c r="M54" s="601">
        <f t="shared" si="0"/>
        <v>0</v>
      </c>
      <c r="N54" s="575">
        <f t="shared" si="1"/>
        <v>96936</v>
      </c>
      <c r="O54" s="575">
        <f t="shared" si="2"/>
        <v>81950</v>
      </c>
      <c r="P54" s="575">
        <f t="shared" si="3"/>
        <v>14986</v>
      </c>
      <c r="Q54" s="561" t="str">
        <f>_xlfn.XLOOKUP(A54,MPL!C:C,MPL!N:N, "Not Found",0)</f>
        <v>Obligated</v>
      </c>
      <c r="R54" s="562">
        <f>_xlfn.XLOOKUP(A54,MPL!C:C,MPL!S:S, "Not Found",0)</f>
        <v>44936.555</v>
      </c>
      <c r="S54" s="562" t="str">
        <f t="shared" si="4"/>
        <v>Obligated</v>
      </c>
      <c r="T54" s="566">
        <v>1</v>
      </c>
      <c r="U54" s="560">
        <v>27864.949999999993</v>
      </c>
      <c r="V54" s="560">
        <v>50766.55000000001</v>
      </c>
      <c r="W54" s="560"/>
      <c r="X54" s="559">
        <f t="shared" si="5"/>
        <v>78631.5</v>
      </c>
      <c r="Y54" s="577">
        <f t="shared" si="6"/>
        <v>0</v>
      </c>
      <c r="Z54" s="598">
        <v>68823</v>
      </c>
      <c r="AA54" s="598">
        <v>11847</v>
      </c>
      <c r="AB54" s="598">
        <v>13127</v>
      </c>
      <c r="AC54" s="598">
        <v>3139</v>
      </c>
      <c r="AD54" s="598">
        <v>0</v>
      </c>
      <c r="AE54" s="598">
        <v>0</v>
      </c>
      <c r="AF54" s="598">
        <v>96936</v>
      </c>
      <c r="AG54" s="598">
        <v>81950</v>
      </c>
      <c r="AH54" s="598">
        <f t="shared" si="7"/>
        <v>14986</v>
      </c>
      <c r="AI54" s="413" t="s">
        <v>2240</v>
      </c>
      <c r="AJ54" s="413" t="s">
        <v>275</v>
      </c>
      <c r="AK54" s="415" t="s">
        <v>2276</v>
      </c>
    </row>
    <row r="55" spans="1:37" s="412" customFormat="1" ht="60" hidden="1" customHeight="1" thickBot="1">
      <c r="A55" s="565">
        <v>178258</v>
      </c>
      <c r="B55" s="413" t="s">
        <v>160</v>
      </c>
      <c r="C55" s="413" t="s">
        <v>33</v>
      </c>
      <c r="D55" s="413" t="s">
        <v>33</v>
      </c>
      <c r="E55" s="414" t="s">
        <v>2209</v>
      </c>
      <c r="F55" s="563" t="s">
        <v>2210</v>
      </c>
      <c r="G55" s="559">
        <f>_xlfn.XLOOKUP(A55,Table2[FAASt '#],Table2[Approved Obligated Amount - CRC Gross Cost Cal],0)</f>
        <v>9362729.9299999997</v>
      </c>
      <c r="H55" s="559">
        <f>_xlfn.XLOOKUP(A55,Table2[FAASt '#],Table2[Construction 406],0)</f>
        <v>3620255.0100000002</v>
      </c>
      <c r="I55" s="560">
        <f>_xlfn.XLOOKUP(A55,ISODSOW_Delete!A:A,ISODSOW_Delete!BP:BP,"")</f>
        <v>1302381.3899999999</v>
      </c>
      <c r="J55" s="560">
        <f>_xlfn.XLOOKUP(A55,ISODSOW_Delete!A:A,ISODSOW_Delete!BQ:BQ,"")</f>
        <v>503587.39</v>
      </c>
      <c r="K55" s="560">
        <f>_xlfn.XLOOKUP(A55,ISODSOW_Delete!A:A,ISODSOW_Delete!BW:BW,"")</f>
        <v>0</v>
      </c>
      <c r="L55" s="560">
        <f>_xlfn.XLOOKUP(A55,ISODSOW_Delete!A:A,ISODSOW_Delete!BX:BX,"")</f>
        <v>0</v>
      </c>
      <c r="M55" s="601">
        <f t="shared" si="0"/>
        <v>0</v>
      </c>
      <c r="N55" s="575">
        <f t="shared" si="1"/>
        <v>14788953.720000001</v>
      </c>
      <c r="O55" s="575">
        <f t="shared" si="2"/>
        <v>10665111.32</v>
      </c>
      <c r="P55" s="575">
        <f t="shared" si="3"/>
        <v>4123842.4000000004</v>
      </c>
      <c r="Q55" s="561" t="str">
        <f>_xlfn.XLOOKUP(A55,MPL!C:C,MPL!N:N, "Not Found",0)</f>
        <v>Obligated</v>
      </c>
      <c r="R55" s="562">
        <f>_xlfn.XLOOKUP(A55,MPL!C:C,MPL!S:S, "Not Found",0)</f>
        <v>45694.844247685185</v>
      </c>
      <c r="S55" s="562" t="str">
        <f t="shared" si="4"/>
        <v>Obligated</v>
      </c>
      <c r="T55" s="566">
        <v>0</v>
      </c>
      <c r="U55" s="560">
        <v>1737998.3100000038</v>
      </c>
      <c r="V55" s="560">
        <v>10073.340000000002</v>
      </c>
      <c r="W55" s="560"/>
      <c r="X55" s="559">
        <f t="shared" si="5"/>
        <v>1748071.6500000039</v>
      </c>
      <c r="Y55" s="577">
        <f t="shared" si="6"/>
        <v>0</v>
      </c>
      <c r="Z55" s="598">
        <v>9014992.3462204207</v>
      </c>
      <c r="AA55" s="598">
        <v>1373256.3890916307</v>
      </c>
      <c r="AB55" s="598">
        <v>916747.8334376564</v>
      </c>
      <c r="AC55" s="598">
        <v>312404.08018825779</v>
      </c>
      <c r="AD55" s="598">
        <v>1109469.9702462242</v>
      </c>
      <c r="AE55" s="598">
        <v>2062083.10081581</v>
      </c>
      <c r="AF55" s="598">
        <v>14788953.720000001</v>
      </c>
      <c r="AG55" s="598">
        <v>11041210.149904301</v>
      </c>
      <c r="AH55" s="598">
        <f t="shared" si="7"/>
        <v>3747743.5700956983</v>
      </c>
      <c r="AI55" s="413" t="s">
        <v>2219</v>
      </c>
      <c r="AJ55" s="416" t="s">
        <v>2235</v>
      </c>
      <c r="AK55" s="415"/>
    </row>
    <row r="56" spans="1:37" s="412" customFormat="1" ht="60" hidden="1" customHeight="1" thickBot="1">
      <c r="A56" s="565">
        <v>169266</v>
      </c>
      <c r="B56" s="413" t="s">
        <v>2237</v>
      </c>
      <c r="C56" s="413" t="s">
        <v>33</v>
      </c>
      <c r="D56" s="413" t="s">
        <v>2115</v>
      </c>
      <c r="E56" s="414" t="s">
        <v>2209</v>
      </c>
      <c r="F56" s="563" t="s">
        <v>2210</v>
      </c>
      <c r="G56" s="559">
        <f>_xlfn.XLOOKUP(A56,Table2[FAASt '#],Table2[Approved Obligated Amount - CRC Gross Cost Cal],0)</f>
        <v>14795324</v>
      </c>
      <c r="H56" s="559">
        <f>_xlfn.XLOOKUP(A56,Table2[FAASt '#],Table2[Construction 406],0)</f>
        <v>6537037</v>
      </c>
      <c r="I56" s="560">
        <f>_xlfn.XLOOKUP(A56,ISODSOW_Delete!A:A,ISODSOW_Delete!BP:BP,"")</f>
        <v>1810918</v>
      </c>
      <c r="J56" s="560">
        <f>_xlfn.XLOOKUP(A56,ISODSOW_Delete!A:A,ISODSOW_Delete!BQ:BQ,"")</f>
        <v>0</v>
      </c>
      <c r="K56" s="560">
        <f>_xlfn.XLOOKUP(A56,ISODSOW_Delete!A:A,ISODSOW_Delete!BW:BW,"")</f>
        <v>0</v>
      </c>
      <c r="L56" s="560">
        <f>_xlfn.XLOOKUP(A56,ISODSOW_Delete!A:A,ISODSOW_Delete!BX:BX,"")</f>
        <v>0</v>
      </c>
      <c r="M56" s="601">
        <f t="shared" si="0"/>
        <v>0</v>
      </c>
      <c r="N56" s="575">
        <f t="shared" si="1"/>
        <v>23143279</v>
      </c>
      <c r="O56" s="575">
        <f t="shared" si="2"/>
        <v>16606242</v>
      </c>
      <c r="P56" s="575">
        <f t="shared" si="3"/>
        <v>6537037</v>
      </c>
      <c r="Q56" s="561" t="str">
        <f>_xlfn.XLOOKUP(A56,MPL!C:C,MPL!N:N, "Not Found",0)</f>
        <v>Obligated</v>
      </c>
      <c r="R56" s="562">
        <f>_xlfn.XLOOKUP(A56,MPL!C:C,MPL!S:S, "Not Found",0)</f>
        <v>45233.479212962964</v>
      </c>
      <c r="S56" s="562" t="str">
        <f t="shared" si="4"/>
        <v>Obligated</v>
      </c>
      <c r="T56" s="566">
        <v>0.05</v>
      </c>
      <c r="U56" s="560">
        <v>4401854.3300000075</v>
      </c>
      <c r="V56" s="560">
        <v>1079731.3199999994</v>
      </c>
      <c r="W56" s="560"/>
      <c r="X56" s="559">
        <f t="shared" si="5"/>
        <v>5481585.6500000069</v>
      </c>
      <c r="Y56" s="577">
        <f t="shared" si="6"/>
        <v>-5999230.799999997</v>
      </c>
      <c r="Z56" s="598">
        <v>12202124</v>
      </c>
      <c r="AA56" s="598">
        <v>7130202</v>
      </c>
      <c r="AB56" s="598">
        <v>3317753</v>
      </c>
      <c r="AC56" s="598">
        <v>1306032</v>
      </c>
      <c r="AD56" s="598">
        <v>2593199.4</v>
      </c>
      <c r="AE56" s="598">
        <v>2593199.4</v>
      </c>
      <c r="AF56" s="598">
        <v>29142509.799999997</v>
      </c>
      <c r="AG56" s="598">
        <v>18113076.399999999</v>
      </c>
      <c r="AH56" s="598">
        <f t="shared" si="7"/>
        <v>11029433.4</v>
      </c>
      <c r="AI56" s="413" t="s">
        <v>2223</v>
      </c>
      <c r="AJ56" s="416" t="s">
        <v>2224</v>
      </c>
      <c r="AK56" s="415"/>
    </row>
    <row r="57" spans="1:37" s="412" customFormat="1" ht="60" hidden="1" customHeight="1" thickBot="1">
      <c r="A57" s="565">
        <v>674098</v>
      </c>
      <c r="B57" s="413" t="s">
        <v>1065</v>
      </c>
      <c r="C57" s="413" t="s">
        <v>35</v>
      </c>
      <c r="D57" s="413" t="s">
        <v>2116</v>
      </c>
      <c r="E57" s="414" t="s">
        <v>2209</v>
      </c>
      <c r="F57" s="563" t="s">
        <v>2210</v>
      </c>
      <c r="G57" s="559">
        <f>_xlfn.XLOOKUP(A57,Table2[FAASt '#],Table2[Approved Obligated Amount - CRC Gross Cost Cal],0)</f>
        <v>84433</v>
      </c>
      <c r="H57" s="559">
        <f>_xlfn.XLOOKUP(A57,Table2[FAASt '#],Table2[Construction 406],0)</f>
        <v>23322</v>
      </c>
      <c r="I57" s="560">
        <f>_xlfn.XLOOKUP(A57,ISODSOW_Delete!A:A,ISODSOW_Delete!BP:BP,"")</f>
        <v>16517</v>
      </c>
      <c r="J57" s="560">
        <f>_xlfn.XLOOKUP(A57,ISODSOW_Delete!A:A,ISODSOW_Delete!BQ:BQ,"")</f>
        <v>0</v>
      </c>
      <c r="K57" s="560">
        <f>_xlfn.XLOOKUP(A57,ISODSOW_Delete!A:A,ISODSOW_Delete!BW:BW,"")</f>
        <v>0</v>
      </c>
      <c r="L57" s="560">
        <f>_xlfn.XLOOKUP(A57,ISODSOW_Delete!A:A,ISODSOW_Delete!BX:BX,"")</f>
        <v>0</v>
      </c>
      <c r="M57" s="601">
        <f t="shared" si="0"/>
        <v>0</v>
      </c>
      <c r="N57" s="575">
        <f t="shared" si="1"/>
        <v>124272</v>
      </c>
      <c r="O57" s="575">
        <f t="shared" si="2"/>
        <v>100950</v>
      </c>
      <c r="P57" s="575">
        <f t="shared" si="3"/>
        <v>23322</v>
      </c>
      <c r="Q57" s="561" t="str">
        <f>_xlfn.XLOOKUP(A57,MPL!C:C,MPL!N:N, "Not Found",0)</f>
        <v>Obligated</v>
      </c>
      <c r="R57" s="562">
        <f>_xlfn.XLOOKUP(A57,MPL!C:C,MPL!S:S, "Not Found",0)</f>
        <v>44781.47934027778</v>
      </c>
      <c r="S57" s="562" t="str">
        <f t="shared" si="4"/>
        <v>Obligated</v>
      </c>
      <c r="T57" s="566">
        <v>1</v>
      </c>
      <c r="U57" s="560">
        <v>20781.839999999989</v>
      </c>
      <c r="V57" s="560">
        <v>98678.169999999984</v>
      </c>
      <c r="W57" s="560"/>
      <c r="X57" s="559">
        <f t="shared" si="5"/>
        <v>119460.00999999998</v>
      </c>
      <c r="Y57" s="577">
        <f t="shared" si="6"/>
        <v>-6633339.3000000007</v>
      </c>
      <c r="Z57" s="598">
        <v>5641956.1900000004</v>
      </c>
      <c r="AA57" s="598">
        <v>3297.53</v>
      </c>
      <c r="AB57" s="598">
        <v>528429.47</v>
      </c>
      <c r="AC57" s="598">
        <v>2122.11</v>
      </c>
      <c r="AD57" s="598">
        <v>560196.28</v>
      </c>
      <c r="AE57" s="598">
        <v>21609.72</v>
      </c>
      <c r="AF57" s="598">
        <v>6757611.3000000007</v>
      </c>
      <c r="AG57" s="598">
        <v>6730581.9400000004</v>
      </c>
      <c r="AH57" s="598">
        <f t="shared" si="7"/>
        <v>27029.360000000001</v>
      </c>
      <c r="AI57" s="413" t="s">
        <v>2240</v>
      </c>
      <c r="AJ57" s="413" t="s">
        <v>275</v>
      </c>
      <c r="AK57" s="415" t="s">
        <v>2276</v>
      </c>
    </row>
    <row r="58" spans="1:37" s="412" customFormat="1" ht="60" hidden="1" customHeight="1" thickBot="1">
      <c r="A58" s="565">
        <v>546370</v>
      </c>
      <c r="B58" s="413" t="s">
        <v>58</v>
      </c>
      <c r="C58" s="413" t="s">
        <v>33</v>
      </c>
      <c r="D58" s="413" t="s">
        <v>2115</v>
      </c>
      <c r="E58" s="414" t="s">
        <v>2209</v>
      </c>
      <c r="F58" s="563" t="s">
        <v>2210</v>
      </c>
      <c r="G58" s="559">
        <f>_xlfn.XLOOKUP(A58,Table2[FAASt '#],Table2[Approved Obligated Amount - CRC Gross Cost Cal],0)</f>
        <v>4482972.51</v>
      </c>
      <c r="H58" s="559">
        <f>_xlfn.XLOOKUP(A58,Table2[FAASt '#],Table2[Construction 406],0)</f>
        <v>488202.58000000007</v>
      </c>
      <c r="I58" s="560">
        <f>_xlfn.XLOOKUP(A58,ISODSOW_Delete!A:A,ISODSOW_Delete!BP:BP,"")</f>
        <v>996359.11</v>
      </c>
      <c r="J58" s="560">
        <f>_xlfn.XLOOKUP(A58,ISODSOW_Delete!A:A,ISODSOW_Delete!BQ:BQ,"")</f>
        <v>0</v>
      </c>
      <c r="K58" s="560">
        <f>_xlfn.XLOOKUP(A58,ISODSOW_Delete!A:A,ISODSOW_Delete!BW:BW,"")</f>
        <v>0</v>
      </c>
      <c r="L58" s="560">
        <f>_xlfn.XLOOKUP(A58,ISODSOW_Delete!A:A,ISODSOW_Delete!BX:BX,"")</f>
        <v>0</v>
      </c>
      <c r="M58" s="601">
        <f t="shared" si="0"/>
        <v>0</v>
      </c>
      <c r="N58" s="575">
        <f t="shared" si="1"/>
        <v>5967534.2000000002</v>
      </c>
      <c r="O58" s="575">
        <f t="shared" si="2"/>
        <v>5479331.6200000001</v>
      </c>
      <c r="P58" s="575">
        <f t="shared" si="3"/>
        <v>488202.58000000007</v>
      </c>
      <c r="Q58" s="561" t="str">
        <f>_xlfn.XLOOKUP(A58,MPL!C:C,MPL!N:N, "Not Found",0)</f>
        <v>Obligated</v>
      </c>
      <c r="R58" s="562">
        <f>_xlfn.XLOOKUP(A58,MPL!C:C,MPL!S:S, "Not Found",0)</f>
        <v>45335.524837962963</v>
      </c>
      <c r="S58" s="562" t="str">
        <f t="shared" si="4"/>
        <v>Obligated</v>
      </c>
      <c r="T58" s="566">
        <v>0.71</v>
      </c>
      <c r="U58" s="560">
        <v>2841572.6799999978</v>
      </c>
      <c r="V58" s="560">
        <v>3200923.8600000008</v>
      </c>
      <c r="W58" s="560"/>
      <c r="X58" s="559">
        <f t="shared" si="5"/>
        <v>6042496.5399999991</v>
      </c>
      <c r="Y58" s="577">
        <f t="shared" si="6"/>
        <v>0</v>
      </c>
      <c r="Z58" s="598">
        <v>4482972.51</v>
      </c>
      <c r="AA58" s="598">
        <v>333712.06999999995</v>
      </c>
      <c r="AB58" s="598">
        <v>996359.11</v>
      </c>
      <c r="AC58" s="598">
        <v>154490.51</v>
      </c>
      <c r="AD58" s="598">
        <v>0</v>
      </c>
      <c r="AE58" s="598">
        <v>0</v>
      </c>
      <c r="AF58" s="598">
        <v>5967534.2000000002</v>
      </c>
      <c r="AG58" s="598">
        <v>5479331.6200000001</v>
      </c>
      <c r="AH58" s="598">
        <f t="shared" si="7"/>
        <v>488202.57999999996</v>
      </c>
      <c r="AI58" s="413" t="s">
        <v>2223</v>
      </c>
      <c r="AJ58" s="416" t="s">
        <v>2224</v>
      </c>
      <c r="AK58" s="415" t="s">
        <v>2256</v>
      </c>
    </row>
    <row r="59" spans="1:37" s="412" customFormat="1" ht="60" hidden="1" customHeight="1" thickBot="1">
      <c r="A59" s="565">
        <v>549764</v>
      </c>
      <c r="B59" s="413" t="s">
        <v>83</v>
      </c>
      <c r="C59" s="413" t="s">
        <v>33</v>
      </c>
      <c r="D59" s="413" t="s">
        <v>2120</v>
      </c>
      <c r="E59" s="414" t="s">
        <v>2209</v>
      </c>
      <c r="F59" s="563" t="s">
        <v>2210</v>
      </c>
      <c r="G59" s="559">
        <f>_xlfn.XLOOKUP(A59,Table2[FAASt '#],Table2[Approved Obligated Amount - CRC Gross Cost Cal],0)</f>
        <v>2159012.31</v>
      </c>
      <c r="H59" s="559">
        <f>_xlfn.XLOOKUP(A59,Table2[FAASt '#],Table2[Construction 406],0)</f>
        <v>224680.68000000017</v>
      </c>
      <c r="I59" s="560">
        <f>_xlfn.XLOOKUP(A59,ISODSOW_Delete!A:A,ISODSOW_Delete!BP:BP,"")</f>
        <v>529771.49</v>
      </c>
      <c r="J59" s="560">
        <f>_xlfn.XLOOKUP(A59,ISODSOW_Delete!A:A,ISODSOW_Delete!BQ:BQ,"")</f>
        <v>0</v>
      </c>
      <c r="K59" s="560">
        <f>_xlfn.XLOOKUP(A59,ISODSOW_Delete!A:A,ISODSOW_Delete!BW:BW,"")</f>
        <v>0</v>
      </c>
      <c r="L59" s="560">
        <f>_xlfn.XLOOKUP(A59,ISODSOW_Delete!A:A,ISODSOW_Delete!BX:BX,"")</f>
        <v>0</v>
      </c>
      <c r="M59" s="601">
        <f t="shared" si="0"/>
        <v>0</v>
      </c>
      <c r="N59" s="575">
        <f t="shared" si="1"/>
        <v>2913464.4800000004</v>
      </c>
      <c r="O59" s="575">
        <f t="shared" si="2"/>
        <v>2688783.8</v>
      </c>
      <c r="P59" s="575">
        <f t="shared" si="3"/>
        <v>224680.68000000017</v>
      </c>
      <c r="Q59" s="561" t="str">
        <f>_xlfn.XLOOKUP(A59,MPL!C:C,MPL!N:N, "Not Found",0)</f>
        <v>Obligated</v>
      </c>
      <c r="R59" s="562">
        <f>_xlfn.XLOOKUP(A59,MPL!C:C,MPL!S:S, "Not Found",0)</f>
        <v>45093.538032407407</v>
      </c>
      <c r="S59" s="562" t="str">
        <f t="shared" si="4"/>
        <v>Obligated</v>
      </c>
      <c r="T59" s="566">
        <v>0.85</v>
      </c>
      <c r="U59" s="560">
        <v>282253.09999999986</v>
      </c>
      <c r="V59" s="560">
        <v>1930999.0199999996</v>
      </c>
      <c r="W59" s="560"/>
      <c r="X59" s="559">
        <f t="shared" si="5"/>
        <v>2213252.1199999992</v>
      </c>
      <c r="Y59" s="577">
        <f t="shared" si="6"/>
        <v>0</v>
      </c>
      <c r="Z59" s="598">
        <v>2159012.31</v>
      </c>
      <c r="AA59" s="598">
        <v>150511.16999999998</v>
      </c>
      <c r="AB59" s="598">
        <v>529771.49</v>
      </c>
      <c r="AC59" s="598">
        <v>74169.510000000009</v>
      </c>
      <c r="AD59" s="598">
        <v>0</v>
      </c>
      <c r="AE59" s="598">
        <v>0</v>
      </c>
      <c r="AF59" s="598">
        <v>2913464.4799999995</v>
      </c>
      <c r="AG59" s="598">
        <v>2688783.8</v>
      </c>
      <c r="AH59" s="598">
        <f t="shared" si="7"/>
        <v>224680.68</v>
      </c>
      <c r="AI59" s="413" t="s">
        <v>2223</v>
      </c>
      <c r="AJ59" s="416" t="s">
        <v>2224</v>
      </c>
      <c r="AK59" s="415" t="s">
        <v>2256</v>
      </c>
    </row>
    <row r="60" spans="1:37" s="412" customFormat="1" ht="60" hidden="1" customHeight="1" thickBot="1">
      <c r="A60" s="565">
        <v>546371</v>
      </c>
      <c r="B60" s="413" t="s">
        <v>92</v>
      </c>
      <c r="C60" s="413" t="s">
        <v>33</v>
      </c>
      <c r="D60" s="413" t="s">
        <v>2115</v>
      </c>
      <c r="E60" s="414" t="s">
        <v>2209</v>
      </c>
      <c r="F60" s="563" t="s">
        <v>2210</v>
      </c>
      <c r="G60" s="559">
        <f>_xlfn.XLOOKUP(A60,Table2[FAASt '#],Table2[Approved Obligated Amount - CRC Gross Cost Cal],0)</f>
        <v>2648259.06</v>
      </c>
      <c r="H60" s="559">
        <f>_xlfn.XLOOKUP(A60,Table2[FAASt '#],Table2[Construction 406],0)</f>
        <v>384632.14000000013</v>
      </c>
      <c r="I60" s="560">
        <f>_xlfn.XLOOKUP(A60,ISODSOW_Delete!A:A,ISODSOW_Delete!BP:BP,"")</f>
        <v>173985.91</v>
      </c>
      <c r="J60" s="560">
        <f>_xlfn.XLOOKUP(A60,ISODSOW_Delete!A:A,ISODSOW_Delete!BQ:BQ,"")</f>
        <v>0</v>
      </c>
      <c r="K60" s="560">
        <f>_xlfn.XLOOKUP(A60,ISODSOW_Delete!A:A,ISODSOW_Delete!BW:BW,"")</f>
        <v>0</v>
      </c>
      <c r="L60" s="560">
        <f>_xlfn.XLOOKUP(A60,ISODSOW_Delete!A:A,ISODSOW_Delete!BX:BX,"")</f>
        <v>0</v>
      </c>
      <c r="M60" s="601">
        <f t="shared" si="0"/>
        <v>0</v>
      </c>
      <c r="N60" s="575">
        <f t="shared" si="1"/>
        <v>3206877.1100000003</v>
      </c>
      <c r="O60" s="575">
        <f t="shared" si="2"/>
        <v>2822244.97</v>
      </c>
      <c r="P60" s="575">
        <f t="shared" si="3"/>
        <v>384632.14000000013</v>
      </c>
      <c r="Q60" s="561" t="str">
        <f>_xlfn.XLOOKUP(A60,MPL!C:C,MPL!N:N, "Not Found",0)</f>
        <v>Obligated</v>
      </c>
      <c r="R60" s="562">
        <f>_xlfn.XLOOKUP(A60,MPL!C:C,MPL!S:S, "Not Found",0)</f>
        <v>45160.473182870373</v>
      </c>
      <c r="S60" s="562" t="str">
        <f t="shared" si="4"/>
        <v>Obligated</v>
      </c>
      <c r="T60" s="566">
        <v>0.7599999999999999</v>
      </c>
      <c r="U60" s="560">
        <v>2233567.02</v>
      </c>
      <c r="V60" s="560">
        <v>2261047.959999999</v>
      </c>
      <c r="W60" s="560"/>
      <c r="X60" s="559">
        <f t="shared" si="5"/>
        <v>4494614.9799999986</v>
      </c>
      <c r="Y60" s="577">
        <f t="shared" si="6"/>
        <v>-472487.24999999953</v>
      </c>
      <c r="Z60" s="598">
        <v>2648259.06</v>
      </c>
      <c r="AA60" s="598">
        <v>262056.27999999997</v>
      </c>
      <c r="AB60" s="598">
        <v>646473.16</v>
      </c>
      <c r="AC60" s="598">
        <v>122575.86</v>
      </c>
      <c r="AD60" s="598">
        <v>0</v>
      </c>
      <c r="AE60" s="598">
        <v>0</v>
      </c>
      <c r="AF60" s="598">
        <v>3679364.36</v>
      </c>
      <c r="AG60" s="598">
        <v>3294732.22</v>
      </c>
      <c r="AH60" s="598">
        <f t="shared" si="7"/>
        <v>384632.13999999996</v>
      </c>
      <c r="AI60" s="413" t="s">
        <v>2223</v>
      </c>
      <c r="AJ60" s="416" t="s">
        <v>2224</v>
      </c>
      <c r="AK60" s="415" t="s">
        <v>2256</v>
      </c>
    </row>
    <row r="61" spans="1:37" s="412" customFormat="1" ht="60" hidden="1" customHeight="1" thickBot="1">
      <c r="A61" s="565">
        <v>738120</v>
      </c>
      <c r="B61" s="413" t="s">
        <v>152</v>
      </c>
      <c r="C61" s="413" t="s">
        <v>35</v>
      </c>
      <c r="D61" s="413" t="s">
        <v>2116</v>
      </c>
      <c r="E61" s="414" t="s">
        <v>2209</v>
      </c>
      <c r="F61" s="563" t="s">
        <v>2210</v>
      </c>
      <c r="G61" s="559">
        <f>_xlfn.XLOOKUP(A61,Table2[FAASt '#],Table2[Approved Obligated Amount - CRC Gross Cost Cal],0)</f>
        <v>11041271</v>
      </c>
      <c r="H61" s="559">
        <f>_xlfn.XLOOKUP(A61,Table2[FAASt '#],Table2[Construction 406],0)</f>
        <v>409899.81000000052</v>
      </c>
      <c r="I61" s="560">
        <f>_xlfn.XLOOKUP(A61,ISODSOW_Delete!A:A,ISODSOW_Delete!BP:BP,"")</f>
        <v>1159111</v>
      </c>
      <c r="J61" s="560">
        <f>_xlfn.XLOOKUP(A61,ISODSOW_Delete!A:A,ISODSOW_Delete!BQ:BQ,"")</f>
        <v>0</v>
      </c>
      <c r="K61" s="560">
        <f>_xlfn.XLOOKUP(A61,ISODSOW_Delete!A:A,ISODSOW_Delete!BW:BW,"")</f>
        <v>0</v>
      </c>
      <c r="L61" s="560">
        <f>_xlfn.XLOOKUP(A61,ISODSOW_Delete!A:A,ISODSOW_Delete!BX:BX,"")</f>
        <v>0</v>
      </c>
      <c r="M61" s="601">
        <f t="shared" si="0"/>
        <v>0</v>
      </c>
      <c r="N61" s="575">
        <f t="shared" si="1"/>
        <v>12610281.810000001</v>
      </c>
      <c r="O61" s="575">
        <f t="shared" si="2"/>
        <v>12200382</v>
      </c>
      <c r="P61" s="575">
        <f t="shared" si="3"/>
        <v>409899.81000000052</v>
      </c>
      <c r="Q61" s="561" t="str">
        <f>_xlfn.XLOOKUP(A61,MPL!C:C,MPL!N:N, "Not Found",0)</f>
        <v>Obligated</v>
      </c>
      <c r="R61" s="562">
        <f>_xlfn.XLOOKUP(A61,MPL!C:C,MPL!S:S, "Not Found",0)</f>
        <v>45621.677337962959</v>
      </c>
      <c r="S61" s="562" t="str">
        <f t="shared" si="4"/>
        <v>Obligated</v>
      </c>
      <c r="T61" s="566">
        <v>0.74</v>
      </c>
      <c r="U61" s="560">
        <v>951515.72999999521</v>
      </c>
      <c r="V61" s="560">
        <v>9855303.5400000103</v>
      </c>
      <c r="W61" s="560"/>
      <c r="X61" s="559">
        <f t="shared" si="5"/>
        <v>10806819.270000005</v>
      </c>
      <c r="Y61" s="577">
        <f t="shared" si="6"/>
        <v>0</v>
      </c>
      <c r="Z61" s="598">
        <v>11041271</v>
      </c>
      <c r="AA61" s="598">
        <v>234531</v>
      </c>
      <c r="AB61" s="598">
        <v>1159111</v>
      </c>
      <c r="AC61" s="598">
        <v>175368.81</v>
      </c>
      <c r="AD61" s="598">
        <v>0</v>
      </c>
      <c r="AE61" s="598">
        <v>0</v>
      </c>
      <c r="AF61" s="598">
        <v>12610281.810000001</v>
      </c>
      <c r="AG61" s="598">
        <f>Z61+AB61+AD61</f>
        <v>12200382</v>
      </c>
      <c r="AH61" s="598">
        <f t="shared" si="7"/>
        <v>409899.81</v>
      </c>
      <c r="AI61" s="413" t="s">
        <v>2240</v>
      </c>
      <c r="AJ61" s="413" t="s">
        <v>275</v>
      </c>
      <c r="AK61" s="415" t="s">
        <v>2276</v>
      </c>
    </row>
    <row r="62" spans="1:37" s="412" customFormat="1" ht="60" hidden="1" customHeight="1" thickBot="1">
      <c r="A62" s="565">
        <v>673774</v>
      </c>
      <c r="B62" s="413" t="s">
        <v>1062</v>
      </c>
      <c r="C62" s="413" t="s">
        <v>35</v>
      </c>
      <c r="D62" s="413" t="s">
        <v>2116</v>
      </c>
      <c r="E62" s="414" t="s">
        <v>2209</v>
      </c>
      <c r="F62" s="563" t="s">
        <v>2210</v>
      </c>
      <c r="G62" s="559">
        <f>_xlfn.XLOOKUP(A62,Table2[FAASt '#],Table2[Approved Obligated Amount - CRC Gross Cost Cal],0)</f>
        <v>1408531</v>
      </c>
      <c r="H62" s="559">
        <f>_xlfn.XLOOKUP(A62,Table2[FAASt '#],Table2[Construction 406],0)</f>
        <v>358420</v>
      </c>
      <c r="I62" s="560">
        <f>_xlfn.XLOOKUP(A62,ISODSOW_Delete!A:A,ISODSOW_Delete!BP:BP,"")</f>
        <v>273831</v>
      </c>
      <c r="J62" s="560">
        <f>_xlfn.XLOOKUP(A62,ISODSOW_Delete!A:A,ISODSOW_Delete!BQ:BQ,"")</f>
        <v>0</v>
      </c>
      <c r="K62" s="560">
        <f>_xlfn.XLOOKUP(A62,ISODSOW_Delete!A:A,ISODSOW_Delete!BW:BW,"")</f>
        <v>0</v>
      </c>
      <c r="L62" s="560">
        <f>_xlfn.XLOOKUP(A62,ISODSOW_Delete!A:A,ISODSOW_Delete!BX:BX,"")</f>
        <v>0</v>
      </c>
      <c r="M62" s="601">
        <f t="shared" si="0"/>
        <v>0</v>
      </c>
      <c r="N62" s="575">
        <f t="shared" si="1"/>
        <v>2040782</v>
      </c>
      <c r="O62" s="575">
        <f t="shared" si="2"/>
        <v>1682362</v>
      </c>
      <c r="P62" s="575">
        <f t="shared" si="3"/>
        <v>358420</v>
      </c>
      <c r="Q62" s="561" t="str">
        <f>_xlfn.XLOOKUP(A62,MPL!C:C,MPL!N:N, "Not Found",0)</f>
        <v>Obligated</v>
      </c>
      <c r="R62" s="562">
        <f>_xlfn.XLOOKUP(A62,MPL!C:C,MPL!S:S, "Not Found",0)</f>
        <v>44775.487627314818</v>
      </c>
      <c r="S62" s="562" t="str">
        <f t="shared" si="4"/>
        <v>Obligated</v>
      </c>
      <c r="T62" s="566">
        <v>0.62</v>
      </c>
      <c r="U62" s="560">
        <v>660694.74000000139</v>
      </c>
      <c r="V62" s="560">
        <v>2989558.6800000067</v>
      </c>
      <c r="W62" s="560"/>
      <c r="X62" s="559">
        <f t="shared" si="5"/>
        <v>3650253.4200000083</v>
      </c>
      <c r="Y62" s="577">
        <f t="shared" si="6"/>
        <v>0</v>
      </c>
      <c r="Z62" s="598">
        <v>1408531</v>
      </c>
      <c r="AA62" s="598">
        <v>283336</v>
      </c>
      <c r="AB62" s="598">
        <v>273831</v>
      </c>
      <c r="AC62" s="598">
        <v>75084</v>
      </c>
      <c r="AD62" s="598">
        <v>0</v>
      </c>
      <c r="AE62" s="598">
        <v>0</v>
      </c>
      <c r="AF62" s="598">
        <v>2040782</v>
      </c>
      <c r="AG62" s="598">
        <f>Z62+AB62+AD62</f>
        <v>1682362</v>
      </c>
      <c r="AH62" s="598">
        <f t="shared" si="7"/>
        <v>358420</v>
      </c>
      <c r="AI62" s="413" t="s">
        <v>2240</v>
      </c>
      <c r="AJ62" s="413" t="s">
        <v>275</v>
      </c>
      <c r="AK62" s="415" t="s">
        <v>2276</v>
      </c>
    </row>
    <row r="63" spans="1:37" s="412" customFormat="1" ht="60" hidden="1" customHeight="1" thickBot="1">
      <c r="A63" s="565">
        <v>691246</v>
      </c>
      <c r="B63" s="413" t="s">
        <v>1055</v>
      </c>
      <c r="C63" s="413" t="s">
        <v>35</v>
      </c>
      <c r="D63" s="413" t="s">
        <v>2116</v>
      </c>
      <c r="E63" s="414" t="s">
        <v>2209</v>
      </c>
      <c r="F63" s="563" t="s">
        <v>2210</v>
      </c>
      <c r="G63" s="559">
        <f>_xlfn.XLOOKUP(A63,Table2[FAASt '#],Table2[Approved Obligated Amount - CRC Gross Cost Cal],0)</f>
        <v>211622.76</v>
      </c>
      <c r="H63" s="559">
        <f>_xlfn.XLOOKUP(A63,Table2[FAASt '#],Table2[Construction 406],0)</f>
        <v>33717.31</v>
      </c>
      <c r="I63" s="560">
        <f>_xlfn.XLOOKUP(A63,ISODSOW_Delete!A:A,ISODSOW_Delete!BP:BP,"")</f>
        <v>41363.599999999999</v>
      </c>
      <c r="J63" s="560">
        <f>_xlfn.XLOOKUP(A63,ISODSOW_Delete!A:A,ISODSOW_Delete!BQ:BQ,"")</f>
        <v>0</v>
      </c>
      <c r="K63" s="560">
        <f>_xlfn.XLOOKUP(A63,ISODSOW_Delete!A:A,ISODSOW_Delete!BW:BW,"")</f>
        <v>0</v>
      </c>
      <c r="L63" s="560">
        <f>_xlfn.XLOOKUP(A63,ISODSOW_Delete!A:A,ISODSOW_Delete!BX:BX,"")</f>
        <v>0</v>
      </c>
      <c r="M63" s="601">
        <f t="shared" si="0"/>
        <v>0</v>
      </c>
      <c r="N63" s="575">
        <f t="shared" si="1"/>
        <v>286703.67</v>
      </c>
      <c r="O63" s="575">
        <f t="shared" si="2"/>
        <v>252986.36000000002</v>
      </c>
      <c r="P63" s="575">
        <f t="shared" si="3"/>
        <v>33717.31</v>
      </c>
      <c r="Q63" s="561" t="str">
        <f>_xlfn.XLOOKUP(A63,MPL!C:C,MPL!N:N, "Not Found",0)</f>
        <v>Obligated</v>
      </c>
      <c r="R63" s="562">
        <f>_xlfn.XLOOKUP(A63,MPL!C:C,MPL!S:S, "Not Found",0)</f>
        <v>44973.535196759258</v>
      </c>
      <c r="S63" s="562" t="str">
        <f t="shared" si="4"/>
        <v>Obligated</v>
      </c>
      <c r="T63" s="566">
        <v>0.88</v>
      </c>
      <c r="U63" s="560">
        <v>91014.290000000066</v>
      </c>
      <c r="V63" s="560">
        <v>321416.31</v>
      </c>
      <c r="W63" s="560"/>
      <c r="X63" s="559">
        <f t="shared" si="5"/>
        <v>412430.60000000009</v>
      </c>
      <c r="Y63" s="577">
        <f t="shared" si="6"/>
        <v>-0.40000000002328306</v>
      </c>
      <c r="Z63" s="598">
        <v>211622.76</v>
      </c>
      <c r="AA63" s="598">
        <v>26654</v>
      </c>
      <c r="AB63" s="598">
        <v>41364</v>
      </c>
      <c r="AC63" s="598">
        <v>7063.31</v>
      </c>
      <c r="AD63" s="598">
        <v>0</v>
      </c>
      <c r="AE63" s="598">
        <v>0</v>
      </c>
      <c r="AF63" s="598">
        <v>286704.07</v>
      </c>
      <c r="AG63" s="598">
        <f>Z63+AB63+AD63</f>
        <v>252986.76</v>
      </c>
      <c r="AH63" s="598">
        <f t="shared" si="7"/>
        <v>33717.31</v>
      </c>
      <c r="AI63" s="413" t="s">
        <v>2240</v>
      </c>
      <c r="AJ63" s="413" t="s">
        <v>275</v>
      </c>
      <c r="AK63" s="415" t="s">
        <v>2276</v>
      </c>
    </row>
    <row r="64" spans="1:37" s="412" customFormat="1" ht="60" hidden="1" customHeight="1" thickBot="1">
      <c r="A64" s="565">
        <v>701679</v>
      </c>
      <c r="B64" s="413" t="s">
        <v>1053</v>
      </c>
      <c r="C64" s="413" t="s">
        <v>35</v>
      </c>
      <c r="D64" s="413" t="s">
        <v>2116</v>
      </c>
      <c r="E64" s="414" t="s">
        <v>2209</v>
      </c>
      <c r="F64" s="563" t="s">
        <v>2210</v>
      </c>
      <c r="G64" s="559">
        <f>_xlfn.XLOOKUP(A64,Table2[FAASt '#],Table2[Approved Obligated Amount - CRC Gross Cost Cal],0)</f>
        <v>64425.440000000002</v>
      </c>
      <c r="H64" s="559">
        <f>_xlfn.XLOOKUP(A64,Table2[FAASt '#],Table2[Construction 406],0)</f>
        <v>16226.160000000003</v>
      </c>
      <c r="I64" s="560">
        <f>_xlfn.XLOOKUP(A64,ISODSOW_Delete!A:A,ISODSOW_Delete!BP:BP,"")</f>
        <v>12535.35</v>
      </c>
      <c r="J64" s="560">
        <f>_xlfn.XLOOKUP(A64,ISODSOW_Delete!A:A,ISODSOW_Delete!BQ:BQ,"")</f>
        <v>0</v>
      </c>
      <c r="K64" s="560">
        <f>_xlfn.XLOOKUP(A64,ISODSOW_Delete!A:A,ISODSOW_Delete!BW:BW,"")</f>
        <v>0</v>
      </c>
      <c r="L64" s="560">
        <f>_xlfn.XLOOKUP(A64,ISODSOW_Delete!A:A,ISODSOW_Delete!BX:BX,"")</f>
        <v>0</v>
      </c>
      <c r="M64" s="601">
        <f t="shared" si="0"/>
        <v>0</v>
      </c>
      <c r="N64" s="575">
        <f t="shared" si="1"/>
        <v>93186.950000000012</v>
      </c>
      <c r="O64" s="575">
        <f t="shared" si="2"/>
        <v>76960.790000000008</v>
      </c>
      <c r="P64" s="575">
        <f t="shared" si="3"/>
        <v>16226.160000000003</v>
      </c>
      <c r="Q64" s="561" t="str">
        <f>_xlfn.XLOOKUP(A64,MPL!C:C,MPL!N:N, "Not Found",0)</f>
        <v>Obligated</v>
      </c>
      <c r="R64" s="562">
        <f>_xlfn.XLOOKUP(A64,MPL!C:C,MPL!S:S, "Not Found",0)</f>
        <v>44987.516817129632</v>
      </c>
      <c r="S64" s="562" t="str">
        <f t="shared" si="4"/>
        <v>Obligated</v>
      </c>
      <c r="T64" s="566">
        <v>0.67</v>
      </c>
      <c r="U64" s="560">
        <v>41673.730000000018</v>
      </c>
      <c r="V64" s="560">
        <v>155431.67000000001</v>
      </c>
      <c r="W64" s="560"/>
      <c r="X64" s="559">
        <f t="shared" si="5"/>
        <v>197105.40000000002</v>
      </c>
      <c r="Y64" s="577">
        <f t="shared" si="6"/>
        <v>0.35000000000582077</v>
      </c>
      <c r="Z64" s="598">
        <v>64425.440000000002</v>
      </c>
      <c r="AA64" s="598">
        <v>12827</v>
      </c>
      <c r="AB64" s="598">
        <v>12535</v>
      </c>
      <c r="AC64" s="598">
        <v>3399.16</v>
      </c>
      <c r="AD64" s="598">
        <v>0</v>
      </c>
      <c r="AE64" s="598">
        <v>0</v>
      </c>
      <c r="AF64" s="598">
        <v>93186.6</v>
      </c>
      <c r="AG64" s="598">
        <v>76960.44</v>
      </c>
      <c r="AH64" s="598">
        <f t="shared" si="7"/>
        <v>16226.16</v>
      </c>
      <c r="AI64" s="413" t="s">
        <v>2240</v>
      </c>
      <c r="AJ64" s="413" t="s">
        <v>275</v>
      </c>
      <c r="AK64" s="415" t="s">
        <v>2276</v>
      </c>
    </row>
    <row r="65" spans="1:37" s="412" customFormat="1" ht="60" hidden="1" customHeight="1" thickBot="1">
      <c r="A65" s="565">
        <v>679025</v>
      </c>
      <c r="B65" s="413" t="s">
        <v>1050</v>
      </c>
      <c r="C65" s="413" t="s">
        <v>35</v>
      </c>
      <c r="D65" s="413" t="s">
        <v>2116</v>
      </c>
      <c r="E65" s="414" t="s">
        <v>2209</v>
      </c>
      <c r="F65" s="563" t="s">
        <v>2210</v>
      </c>
      <c r="G65" s="559">
        <f>_xlfn.XLOOKUP(A65,Table2[FAASt '#],Table2[Approved Obligated Amount - CRC Gross Cost Cal],0)</f>
        <v>243073</v>
      </c>
      <c r="H65" s="559">
        <f>_xlfn.XLOOKUP(A65,Table2[FAASt '#],Table2[Construction 406],0)</f>
        <v>48970</v>
      </c>
      <c r="I65" s="560">
        <f>_xlfn.XLOOKUP(A65,ISODSOW_Delete!A:A,ISODSOW_Delete!BP:BP,"")</f>
        <v>46884</v>
      </c>
      <c r="J65" s="560">
        <f>_xlfn.XLOOKUP(A65,ISODSOW_Delete!A:A,ISODSOW_Delete!BQ:BQ,"")</f>
        <v>6588</v>
      </c>
      <c r="K65" s="560">
        <f>_xlfn.XLOOKUP(A65,ISODSOW_Delete!A:A,ISODSOW_Delete!BW:BW,"")</f>
        <v>0</v>
      </c>
      <c r="L65" s="560">
        <f>_xlfn.XLOOKUP(A65,ISODSOW_Delete!A:A,ISODSOW_Delete!BX:BX,"")</f>
        <v>0</v>
      </c>
      <c r="M65" s="601">
        <f t="shared" si="0"/>
        <v>0</v>
      </c>
      <c r="N65" s="575">
        <f t="shared" si="1"/>
        <v>345515</v>
      </c>
      <c r="O65" s="575">
        <f t="shared" si="2"/>
        <v>289957</v>
      </c>
      <c r="P65" s="575">
        <f t="shared" si="3"/>
        <v>55558</v>
      </c>
      <c r="Q65" s="561" t="str">
        <f>_xlfn.XLOOKUP(A65,MPL!C:C,MPL!N:N, "Not Found",0)</f>
        <v>Obligated</v>
      </c>
      <c r="R65" s="562">
        <f>_xlfn.XLOOKUP(A65,MPL!C:C,MPL!S:S, "Not Found",0)</f>
        <v>44922.495069444441</v>
      </c>
      <c r="S65" s="562" t="str">
        <f t="shared" si="4"/>
        <v>Obligated</v>
      </c>
      <c r="T65" s="566">
        <v>0.8</v>
      </c>
      <c r="U65" s="560">
        <v>72104.520000000048</v>
      </c>
      <c r="V65" s="560">
        <v>383640.70999999985</v>
      </c>
      <c r="W65" s="560"/>
      <c r="X65" s="559">
        <f t="shared" si="5"/>
        <v>455745.22999999986</v>
      </c>
      <c r="Y65" s="577">
        <f t="shared" si="6"/>
        <v>0</v>
      </c>
      <c r="Z65" s="598">
        <v>243073</v>
      </c>
      <c r="AA65" s="598">
        <v>43919</v>
      </c>
      <c r="AB65" s="598">
        <v>46884</v>
      </c>
      <c r="AC65" s="598">
        <v>11639</v>
      </c>
      <c r="AD65" s="598">
        <v>0</v>
      </c>
      <c r="AE65" s="598">
        <v>0</v>
      </c>
      <c r="AF65" s="598">
        <v>345515</v>
      </c>
      <c r="AG65" s="598">
        <f>Z65+AB65+AD65</f>
        <v>289957</v>
      </c>
      <c r="AH65" s="598">
        <f t="shared" si="7"/>
        <v>55558</v>
      </c>
      <c r="AI65" s="413" t="s">
        <v>2240</v>
      </c>
      <c r="AJ65" s="413" t="s">
        <v>275</v>
      </c>
      <c r="AK65" s="415" t="s">
        <v>2276</v>
      </c>
    </row>
    <row r="66" spans="1:37" s="412" customFormat="1" ht="60" hidden="1" customHeight="1" thickBot="1">
      <c r="A66" s="565">
        <v>679026</v>
      </c>
      <c r="B66" s="413" t="s">
        <v>1049</v>
      </c>
      <c r="C66" s="413" t="s">
        <v>35</v>
      </c>
      <c r="D66" s="413" t="s">
        <v>2116</v>
      </c>
      <c r="E66" s="414" t="s">
        <v>2209</v>
      </c>
      <c r="F66" s="563" t="s">
        <v>2210</v>
      </c>
      <c r="G66" s="559">
        <f>_xlfn.XLOOKUP(A66,Table2[FAASt '#],Table2[Approved Obligated Amount - CRC Gross Cost Cal],0)</f>
        <v>483786</v>
      </c>
      <c r="H66" s="559">
        <f>_xlfn.XLOOKUP(A66,Table2[FAASt '#],Table2[Construction 406],0)</f>
        <v>93880</v>
      </c>
      <c r="I66" s="560">
        <f>_xlfn.XLOOKUP(A66,ISODSOW_Delete!A:A,ISODSOW_Delete!BP:BP,"")</f>
        <v>93451</v>
      </c>
      <c r="J66" s="560">
        <f>_xlfn.XLOOKUP(A66,ISODSOW_Delete!A:A,ISODSOW_Delete!BQ:BQ,"")</f>
        <v>12630</v>
      </c>
      <c r="K66" s="560">
        <f>_xlfn.XLOOKUP(A66,ISODSOW_Delete!A:A,ISODSOW_Delete!BW:BW,"")</f>
        <v>0</v>
      </c>
      <c r="L66" s="560">
        <f>_xlfn.XLOOKUP(A66,ISODSOW_Delete!A:A,ISODSOW_Delete!BX:BX,"")</f>
        <v>0</v>
      </c>
      <c r="M66" s="601">
        <f t="shared" si="0"/>
        <v>0</v>
      </c>
      <c r="N66" s="575">
        <f t="shared" si="1"/>
        <v>683747</v>
      </c>
      <c r="O66" s="575">
        <f t="shared" si="2"/>
        <v>577237</v>
      </c>
      <c r="P66" s="575">
        <f t="shared" si="3"/>
        <v>106510</v>
      </c>
      <c r="Q66" s="561" t="str">
        <f>_xlfn.XLOOKUP(A66,MPL!C:C,MPL!N:N, "Not Found",0)</f>
        <v>Obligated</v>
      </c>
      <c r="R66" s="562">
        <f>_xlfn.XLOOKUP(A66,MPL!C:C,MPL!S:S, "Not Found",0)</f>
        <v>44922.495069444441</v>
      </c>
      <c r="S66" s="562" t="str">
        <f t="shared" si="4"/>
        <v>Obligated</v>
      </c>
      <c r="T66" s="566">
        <v>0.78</v>
      </c>
      <c r="U66" s="560">
        <v>120986.82000000002</v>
      </c>
      <c r="V66" s="560">
        <v>832611.88999999943</v>
      </c>
      <c r="W66" s="560"/>
      <c r="X66" s="559">
        <f t="shared" si="5"/>
        <v>953598.7099999995</v>
      </c>
      <c r="Y66" s="577">
        <f t="shared" si="6"/>
        <v>0</v>
      </c>
      <c r="Z66" s="598">
        <v>483786</v>
      </c>
      <c r="AA66" s="598">
        <v>84198</v>
      </c>
      <c r="AB66" s="598">
        <v>93451</v>
      </c>
      <c r="AC66" s="598">
        <v>22312</v>
      </c>
      <c r="AD66" s="598">
        <v>0</v>
      </c>
      <c r="AE66" s="598">
        <v>0</v>
      </c>
      <c r="AF66" s="598">
        <v>683747</v>
      </c>
      <c r="AG66" s="598">
        <f>Z66+AB66+AD66</f>
        <v>577237</v>
      </c>
      <c r="AH66" s="598">
        <f t="shared" si="7"/>
        <v>106510</v>
      </c>
      <c r="AI66" s="413" t="s">
        <v>2240</v>
      </c>
      <c r="AJ66" s="413" t="s">
        <v>275</v>
      </c>
      <c r="AK66" s="415" t="s">
        <v>2276</v>
      </c>
    </row>
    <row r="67" spans="1:37" s="412" customFormat="1" ht="60" hidden="1" customHeight="1" thickBot="1">
      <c r="A67" s="565">
        <v>682870</v>
      </c>
      <c r="B67" s="413" t="s">
        <v>1048</v>
      </c>
      <c r="C67" s="413" t="s">
        <v>35</v>
      </c>
      <c r="D67" s="413" t="s">
        <v>2116</v>
      </c>
      <c r="E67" s="414" t="s">
        <v>2209</v>
      </c>
      <c r="F67" s="563" t="s">
        <v>2210</v>
      </c>
      <c r="G67" s="559">
        <f>_xlfn.XLOOKUP(A67,Table2[FAASt '#],Table2[Approved Obligated Amount - CRC Gross Cost Cal],0)</f>
        <v>85921.77</v>
      </c>
      <c r="H67" s="559">
        <f>_xlfn.XLOOKUP(A67,Table2[FAASt '#],Table2[Construction 406],0)</f>
        <v>17491</v>
      </c>
      <c r="I67" s="560">
        <f>_xlfn.XLOOKUP(A67,ISODSOW_Delete!A:A,ISODSOW_Delete!BP:BP,"")</f>
        <v>16716.650000000001</v>
      </c>
      <c r="J67" s="560">
        <f>_xlfn.XLOOKUP(A67,ISODSOW_Delete!A:A,ISODSOW_Delete!BQ:BQ,"")</f>
        <v>0</v>
      </c>
      <c r="K67" s="560">
        <f>_xlfn.XLOOKUP(A67,ISODSOW_Delete!A:A,ISODSOW_Delete!BW:BW,"")</f>
        <v>0</v>
      </c>
      <c r="L67" s="560">
        <f>_xlfn.XLOOKUP(A67,ISODSOW_Delete!A:A,ISODSOW_Delete!BX:BX,"")</f>
        <v>0</v>
      </c>
      <c r="M67" s="601">
        <f t="shared" si="0"/>
        <v>0</v>
      </c>
      <c r="N67" s="575">
        <f t="shared" si="1"/>
        <v>120129.42000000001</v>
      </c>
      <c r="O67" s="575">
        <f t="shared" si="2"/>
        <v>102638.42000000001</v>
      </c>
      <c r="P67" s="575">
        <f t="shared" si="3"/>
        <v>17491</v>
      </c>
      <c r="Q67" s="561" t="str">
        <f>_xlfn.XLOOKUP(A67,MPL!C:C,MPL!N:N, "Not Found",0)</f>
        <v>Obligated</v>
      </c>
      <c r="R67" s="562">
        <f>_xlfn.XLOOKUP(A67,MPL!C:C,MPL!S:S, "Not Found",0)</f>
        <v>44922.495069444441</v>
      </c>
      <c r="S67" s="562" t="str">
        <f t="shared" si="4"/>
        <v>Obligated</v>
      </c>
      <c r="T67" s="566">
        <v>0.89</v>
      </c>
      <c r="U67" s="560">
        <v>36653.099999999984</v>
      </c>
      <c r="V67" s="560">
        <v>109637.53999999998</v>
      </c>
      <c r="W67" s="560"/>
      <c r="X67" s="559">
        <f t="shared" si="5"/>
        <v>146290.63999999996</v>
      </c>
      <c r="Y67" s="577">
        <f t="shared" si="6"/>
        <v>-0.34999999999126885</v>
      </c>
      <c r="Z67" s="598">
        <v>85921.77</v>
      </c>
      <c r="AA67" s="598">
        <v>13827</v>
      </c>
      <c r="AB67" s="598">
        <v>16717</v>
      </c>
      <c r="AC67" s="598">
        <v>3664</v>
      </c>
      <c r="AD67" s="598">
        <v>0</v>
      </c>
      <c r="AE67" s="598">
        <v>0</v>
      </c>
      <c r="AF67" s="598">
        <v>120129.77</v>
      </c>
      <c r="AG67" s="598">
        <v>102638.77</v>
      </c>
      <c r="AH67" s="598">
        <f t="shared" si="7"/>
        <v>17491</v>
      </c>
      <c r="AI67" s="413" t="s">
        <v>2240</v>
      </c>
      <c r="AJ67" s="413" t="s">
        <v>275</v>
      </c>
      <c r="AK67" s="415" t="s">
        <v>2276</v>
      </c>
    </row>
    <row r="68" spans="1:37" s="412" customFormat="1" ht="60" hidden="1" customHeight="1" thickBot="1">
      <c r="A68" s="565">
        <v>682865</v>
      </c>
      <c r="B68" s="413" t="s">
        <v>1047</v>
      </c>
      <c r="C68" s="413" t="s">
        <v>35</v>
      </c>
      <c r="D68" s="413" t="s">
        <v>2116</v>
      </c>
      <c r="E68" s="414" t="s">
        <v>2209</v>
      </c>
      <c r="F68" s="563" t="s">
        <v>2210</v>
      </c>
      <c r="G68" s="559">
        <f>_xlfn.XLOOKUP(A68,Table2[FAASt '#],Table2[Approved Obligated Amount - CRC Gross Cost Cal],0)</f>
        <v>70683</v>
      </c>
      <c r="H68" s="559">
        <f>_xlfn.XLOOKUP(A68,Table2[FAASt '#],Table2[Construction 406],0)</f>
        <v>18640</v>
      </c>
      <c r="I68" s="560">
        <f>_xlfn.XLOOKUP(A68,ISODSOW_Delete!A:A,ISODSOW_Delete!BP:BP,"")</f>
        <v>13377</v>
      </c>
      <c r="J68" s="560">
        <f>_xlfn.XLOOKUP(A68,ISODSOW_Delete!A:A,ISODSOW_Delete!BQ:BQ,"")</f>
        <v>2508</v>
      </c>
      <c r="K68" s="560">
        <f>_xlfn.XLOOKUP(A68,ISODSOW_Delete!A:A,ISODSOW_Delete!BW:BW,"")</f>
        <v>0</v>
      </c>
      <c r="L68" s="560">
        <f>_xlfn.XLOOKUP(A68,ISODSOW_Delete!A:A,ISODSOW_Delete!BX:BX,"")</f>
        <v>0</v>
      </c>
      <c r="M68" s="601">
        <f t="shared" si="0"/>
        <v>0</v>
      </c>
      <c r="N68" s="575">
        <f t="shared" si="1"/>
        <v>105208</v>
      </c>
      <c r="O68" s="575">
        <f t="shared" si="2"/>
        <v>84060</v>
      </c>
      <c r="P68" s="575">
        <f t="shared" si="3"/>
        <v>21148</v>
      </c>
      <c r="Q68" s="561" t="str">
        <f>_xlfn.XLOOKUP(A68,MPL!C:C,MPL!N:N, "Not Found",0)</f>
        <v>Obligated</v>
      </c>
      <c r="R68" s="562">
        <f>_xlfn.XLOOKUP(A68,MPL!C:C,MPL!S:S, "Not Found",0)</f>
        <v>44922.495069444441</v>
      </c>
      <c r="S68" s="562" t="str">
        <f t="shared" si="4"/>
        <v>Obligated</v>
      </c>
      <c r="T68" s="566">
        <v>0.82</v>
      </c>
      <c r="U68" s="560">
        <v>54416.250000000007</v>
      </c>
      <c r="V68" s="560">
        <v>96220.440000000017</v>
      </c>
      <c r="W68" s="560"/>
      <c r="X68" s="559">
        <f t="shared" si="5"/>
        <v>150636.69000000003</v>
      </c>
      <c r="Y68" s="577">
        <f t="shared" si="6"/>
        <v>0</v>
      </c>
      <c r="Z68" s="598">
        <v>70683</v>
      </c>
      <c r="AA68" s="598">
        <v>16718</v>
      </c>
      <c r="AB68" s="598">
        <v>13377</v>
      </c>
      <c r="AC68" s="598">
        <v>4430</v>
      </c>
      <c r="AD68" s="598">
        <v>0</v>
      </c>
      <c r="AE68" s="598">
        <v>0</v>
      </c>
      <c r="AF68" s="598">
        <v>105208</v>
      </c>
      <c r="AG68" s="598">
        <v>84060</v>
      </c>
      <c r="AH68" s="598">
        <f t="shared" si="7"/>
        <v>21148</v>
      </c>
      <c r="AI68" s="413" t="s">
        <v>2240</v>
      </c>
      <c r="AJ68" s="413" t="s">
        <v>275</v>
      </c>
      <c r="AK68" s="415" t="s">
        <v>2276</v>
      </c>
    </row>
    <row r="69" spans="1:37" s="412" customFormat="1" ht="60" hidden="1" customHeight="1" thickBot="1">
      <c r="A69" s="565">
        <v>704755</v>
      </c>
      <c r="B69" s="413" t="s">
        <v>85</v>
      </c>
      <c r="C69" s="413" t="s">
        <v>35</v>
      </c>
      <c r="D69" s="413" t="s">
        <v>2116</v>
      </c>
      <c r="E69" s="414" t="s">
        <v>2209</v>
      </c>
      <c r="F69" s="563" t="s">
        <v>2210</v>
      </c>
      <c r="G69" s="559">
        <f>_xlfn.XLOOKUP(A69,Table2[FAASt '#],Table2[Approved Obligated Amount - CRC Gross Cost Cal],0)</f>
        <v>438209.69</v>
      </c>
      <c r="H69" s="559">
        <f>_xlfn.XLOOKUP(A69,Table2[FAASt '#],Table2[Construction 406],0)</f>
        <v>86181.919999999984</v>
      </c>
      <c r="I69" s="560">
        <f>_xlfn.XLOOKUP(A69,ISODSOW_Delete!A:A,ISODSOW_Delete!BP:BP,"")</f>
        <v>83450.899999999994</v>
      </c>
      <c r="J69" s="560">
        <f>_xlfn.XLOOKUP(A69,ISODSOW_Delete!A:A,ISODSOW_Delete!BQ:BQ,"")</f>
        <v>0</v>
      </c>
      <c r="K69" s="560">
        <f>_xlfn.XLOOKUP(A69,ISODSOW_Delete!A:A,ISODSOW_Delete!BW:BW,"")</f>
        <v>0</v>
      </c>
      <c r="L69" s="560">
        <f>_xlfn.XLOOKUP(A69,ISODSOW_Delete!A:A,ISODSOW_Delete!BX:BX,"")</f>
        <v>0</v>
      </c>
      <c r="M69" s="601">
        <f t="shared" si="0"/>
        <v>0</v>
      </c>
      <c r="N69" s="575">
        <f t="shared" si="1"/>
        <v>607842.51</v>
      </c>
      <c r="O69" s="575">
        <f t="shared" si="2"/>
        <v>521660.58999999997</v>
      </c>
      <c r="P69" s="575">
        <f t="shared" si="3"/>
        <v>86181.919999999984</v>
      </c>
      <c r="Q69" s="561" t="str">
        <f>_xlfn.XLOOKUP(A69,MPL!C:C,MPL!N:N, "Not Found",0)</f>
        <v>Obligated</v>
      </c>
      <c r="R69" s="562">
        <f>_xlfn.XLOOKUP(A69,MPL!C:C,MPL!S:S, "Not Found",0)</f>
        <v>45063.479618055557</v>
      </c>
      <c r="S69" s="562" t="str">
        <f t="shared" si="4"/>
        <v>Obligated</v>
      </c>
      <c r="T69" s="566">
        <v>0.84</v>
      </c>
      <c r="U69" s="560">
        <v>132475.69000000021</v>
      </c>
      <c r="V69" s="560">
        <v>682254.47999999963</v>
      </c>
      <c r="W69" s="560"/>
      <c r="X69" s="559">
        <f t="shared" si="5"/>
        <v>814730.16999999981</v>
      </c>
      <c r="Y69" s="577">
        <f t="shared" si="6"/>
        <v>-9.9999999976716936E-2</v>
      </c>
      <c r="Z69" s="598">
        <v>438209.69</v>
      </c>
      <c r="AA69" s="598">
        <v>68128</v>
      </c>
      <c r="AB69" s="598">
        <v>83451</v>
      </c>
      <c r="AC69" s="598">
        <v>18053.919999999998</v>
      </c>
      <c r="AD69" s="598">
        <v>0</v>
      </c>
      <c r="AE69" s="598">
        <v>0</v>
      </c>
      <c r="AF69" s="598">
        <v>607842.61</v>
      </c>
      <c r="AG69" s="598">
        <f>Z69+AB69+AD69</f>
        <v>521660.69</v>
      </c>
      <c r="AH69" s="598">
        <f t="shared" si="7"/>
        <v>86181.92</v>
      </c>
      <c r="AI69" s="413" t="s">
        <v>2240</v>
      </c>
      <c r="AJ69" s="413" t="s">
        <v>275</v>
      </c>
      <c r="AK69" s="415" t="s">
        <v>2276</v>
      </c>
    </row>
    <row r="70" spans="1:37" s="412" customFormat="1" ht="60" hidden="1" customHeight="1" thickBot="1">
      <c r="A70" s="565">
        <v>678985</v>
      </c>
      <c r="B70" s="413" t="s">
        <v>1036</v>
      </c>
      <c r="C70" s="413" t="s">
        <v>35</v>
      </c>
      <c r="D70" s="413" t="s">
        <v>2116</v>
      </c>
      <c r="E70" s="414" t="s">
        <v>2209</v>
      </c>
      <c r="F70" s="563" t="s">
        <v>2210</v>
      </c>
      <c r="G70" s="559">
        <f>_xlfn.XLOOKUP(A70,Table2[FAASt '#],Table2[Approved Obligated Amount - CRC Gross Cost Cal],0)</f>
        <v>353628</v>
      </c>
      <c r="H70" s="559">
        <f>_xlfn.XLOOKUP(A70,Table2[FAASt '#],Table2[Construction 406],0)</f>
        <v>54317.840000000026</v>
      </c>
      <c r="I70" s="560">
        <f>_xlfn.XLOOKUP(A70,ISODSOW_Delete!A:A,ISODSOW_Delete!BP:BP,"")</f>
        <v>66915</v>
      </c>
      <c r="J70" s="560">
        <f>_xlfn.XLOOKUP(A70,ISODSOW_Delete!A:A,ISODSOW_Delete!BQ:BQ,"")</f>
        <v>0</v>
      </c>
      <c r="K70" s="560">
        <f>_xlfn.XLOOKUP(A70,ISODSOW_Delete!A:A,ISODSOW_Delete!BW:BW,"")</f>
        <v>0</v>
      </c>
      <c r="L70" s="560">
        <f>_xlfn.XLOOKUP(A70,ISODSOW_Delete!A:A,ISODSOW_Delete!BX:BX,"")</f>
        <v>0</v>
      </c>
      <c r="M70" s="601">
        <f t="shared" si="0"/>
        <v>0</v>
      </c>
      <c r="N70" s="575">
        <f t="shared" si="1"/>
        <v>474860.84</v>
      </c>
      <c r="O70" s="575">
        <f t="shared" si="2"/>
        <v>420543</v>
      </c>
      <c r="P70" s="575">
        <f t="shared" si="3"/>
        <v>54317.840000000026</v>
      </c>
      <c r="Q70" s="561" t="str">
        <f>_xlfn.XLOOKUP(A70,MPL!C:C,MPL!N:N, "Not Found",0)</f>
        <v>Obligated</v>
      </c>
      <c r="R70" s="562">
        <f>_xlfn.XLOOKUP(A70,MPL!C:C,MPL!S:S, "Not Found",0)</f>
        <v>44922.495069444441</v>
      </c>
      <c r="S70" s="562" t="str">
        <f t="shared" si="4"/>
        <v>Obligated</v>
      </c>
      <c r="T70" s="566">
        <v>0.79</v>
      </c>
      <c r="U70" s="560">
        <v>231240.45000000019</v>
      </c>
      <c r="V70" s="560">
        <v>582969.79000000097</v>
      </c>
      <c r="W70" s="560"/>
      <c r="X70" s="559">
        <f t="shared" si="5"/>
        <v>814210.24000000115</v>
      </c>
      <c r="Y70" s="577">
        <f t="shared" si="6"/>
        <v>0</v>
      </c>
      <c r="Z70" s="598">
        <v>353628</v>
      </c>
      <c r="AA70" s="598">
        <v>42939</v>
      </c>
      <c r="AB70" s="598">
        <v>66915</v>
      </c>
      <c r="AC70" s="598">
        <v>11378.84</v>
      </c>
      <c r="AD70" s="598">
        <v>0</v>
      </c>
      <c r="AE70" s="598">
        <v>0</v>
      </c>
      <c r="AF70" s="598">
        <v>474860.83999999997</v>
      </c>
      <c r="AG70" s="598">
        <f>Z70+AB70+AD70</f>
        <v>420543</v>
      </c>
      <c r="AH70" s="598">
        <f t="shared" si="7"/>
        <v>54317.84</v>
      </c>
      <c r="AI70" s="413" t="s">
        <v>2240</v>
      </c>
      <c r="AJ70" s="413" t="s">
        <v>275</v>
      </c>
      <c r="AK70" s="415" t="s">
        <v>2276</v>
      </c>
    </row>
    <row r="71" spans="1:37" s="412" customFormat="1" ht="60" hidden="1" customHeight="1" thickBot="1">
      <c r="A71" s="565">
        <v>689071</v>
      </c>
      <c r="B71" s="413" t="s">
        <v>888</v>
      </c>
      <c r="C71" s="413" t="s">
        <v>35</v>
      </c>
      <c r="D71" s="413" t="s">
        <v>2116</v>
      </c>
      <c r="E71" s="414" t="s">
        <v>2209</v>
      </c>
      <c r="F71" s="563" t="s">
        <v>2210</v>
      </c>
      <c r="G71" s="559">
        <f>_xlfn.XLOOKUP(A71,Table2[FAASt '#],Table2[Approved Obligated Amount - CRC Gross Cost Cal],0)</f>
        <v>59545.08</v>
      </c>
      <c r="H71" s="559">
        <f>_xlfn.XLOOKUP(A71,Table2[FAASt '#],Table2[Construction 406],0)</f>
        <v>17491.160000000003</v>
      </c>
      <c r="I71" s="560">
        <f>_xlfn.XLOOKUP(A71,ISODSOW_Delete!A:A,ISODSOW_Delete!BP:BP,"")</f>
        <v>11878.8</v>
      </c>
      <c r="J71" s="560">
        <f>_xlfn.XLOOKUP(A71,ISODSOW_Delete!A:A,ISODSOW_Delete!BQ:BQ,"")</f>
        <v>0</v>
      </c>
      <c r="K71" s="560">
        <f>_xlfn.XLOOKUP(A71,ISODSOW_Delete!A:A,ISODSOW_Delete!BW:BW,"")</f>
        <v>0</v>
      </c>
      <c r="L71" s="560">
        <f>_xlfn.XLOOKUP(A71,ISODSOW_Delete!A:A,ISODSOW_Delete!BX:BX,"")</f>
        <v>0</v>
      </c>
      <c r="M71" s="601">
        <f t="shared" ref="M71:M134" si="9">IF(AND(H71=0,L71&lt;&gt;0),1,0)</f>
        <v>0</v>
      </c>
      <c r="N71" s="575">
        <f t="shared" ref="N71:N134" si="10">SUM(G71:L71)</f>
        <v>88915.040000000008</v>
      </c>
      <c r="O71" s="575">
        <f t="shared" ref="O71:O134" si="11">SUM(G71,I71,K71)</f>
        <v>71423.88</v>
      </c>
      <c r="P71" s="575">
        <f t="shared" ref="P71:P134" si="12">SUM(H71,J71,L71)</f>
        <v>17491.160000000003</v>
      </c>
      <c r="Q71" s="561" t="str">
        <f>_xlfn.XLOOKUP(A71,MPL!C:C,MPL!N:N, "Not Found",0)</f>
        <v>Obligated</v>
      </c>
      <c r="R71" s="562">
        <f>_xlfn.XLOOKUP(A71,MPL!C:C,MPL!S:S, "Not Found",0)</f>
        <v>44987.516817129632</v>
      </c>
      <c r="S71" s="562" t="str">
        <f t="shared" ref="S71:S134" si="13">IF(AND(R71&lt;&gt;0, Q71 &lt;&gt;"Obligated"), "Obligated"&amp;", "&amp;Q71, Q71)</f>
        <v>Obligated</v>
      </c>
      <c r="T71" s="566">
        <v>0.9</v>
      </c>
      <c r="U71" s="560">
        <v>46699.710000000072</v>
      </c>
      <c r="V71" s="560">
        <v>86667.360000000088</v>
      </c>
      <c r="W71" s="560"/>
      <c r="X71" s="559">
        <f t="shared" ref="X71:X134" si="14">U71+V71+W71</f>
        <v>133367.07000000015</v>
      </c>
      <c r="Y71" s="577">
        <f t="shared" ref="Y71:Y134" si="15">N71-AF71</f>
        <v>-3.9999999993597157E-2</v>
      </c>
      <c r="Z71" s="598">
        <v>59545.08</v>
      </c>
      <c r="AA71" s="598">
        <v>13827</v>
      </c>
      <c r="AB71" s="598">
        <v>11879</v>
      </c>
      <c r="AC71" s="598">
        <v>3664</v>
      </c>
      <c r="AD71" s="598">
        <v>0</v>
      </c>
      <c r="AE71" s="598">
        <v>0</v>
      </c>
      <c r="AF71" s="598">
        <v>88915.08</v>
      </c>
      <c r="AG71" s="598">
        <v>71424.08</v>
      </c>
      <c r="AH71" s="598">
        <f t="shared" ref="AH71:AH134" si="16">AE71+AC71+AA71</f>
        <v>17491</v>
      </c>
      <c r="AI71" s="413" t="s">
        <v>2240</v>
      </c>
      <c r="AJ71" s="413" t="s">
        <v>275</v>
      </c>
      <c r="AK71" s="415" t="s">
        <v>2276</v>
      </c>
    </row>
    <row r="72" spans="1:37" s="412" customFormat="1" ht="60" hidden="1" customHeight="1" thickBot="1">
      <c r="A72" s="565">
        <v>712968</v>
      </c>
      <c r="B72" s="413" t="s">
        <v>122</v>
      </c>
      <c r="C72" s="413" t="s">
        <v>35</v>
      </c>
      <c r="D72" s="413" t="s">
        <v>2116</v>
      </c>
      <c r="E72" s="414" t="s">
        <v>2209</v>
      </c>
      <c r="F72" s="563" t="s">
        <v>2210</v>
      </c>
      <c r="G72" s="559">
        <f>_xlfn.XLOOKUP(A72,Table2[FAASt '#],Table2[Approved Obligated Amount - CRC Gross Cost Cal],0)</f>
        <v>5629060</v>
      </c>
      <c r="H72" s="559">
        <f>_xlfn.XLOOKUP(A72,Table2[FAASt '#],Table2[Construction 406],0)</f>
        <v>178712.96999999974</v>
      </c>
      <c r="I72" s="560">
        <f>_xlfn.XLOOKUP(A72,ISODSOW_Delete!A:A,ISODSOW_Delete!BP:BP,"")</f>
        <v>503550</v>
      </c>
      <c r="J72" s="560">
        <f>_xlfn.XLOOKUP(A72,ISODSOW_Delete!A:A,ISODSOW_Delete!BQ:BQ,"")</f>
        <v>0</v>
      </c>
      <c r="K72" s="560">
        <f>_xlfn.XLOOKUP(A72,ISODSOW_Delete!A:A,ISODSOW_Delete!BW:BW,"")</f>
        <v>0</v>
      </c>
      <c r="L72" s="560">
        <f>_xlfn.XLOOKUP(A72,ISODSOW_Delete!A:A,ISODSOW_Delete!BX:BX,"")</f>
        <v>0</v>
      </c>
      <c r="M72" s="601">
        <f t="shared" si="9"/>
        <v>0</v>
      </c>
      <c r="N72" s="575">
        <f t="shared" si="10"/>
        <v>6311322.9699999997</v>
      </c>
      <c r="O72" s="575">
        <f t="shared" si="11"/>
        <v>6132610</v>
      </c>
      <c r="P72" s="575">
        <f t="shared" si="12"/>
        <v>178712.96999999974</v>
      </c>
      <c r="Q72" s="561" t="str">
        <f>_xlfn.XLOOKUP(A72,MPL!C:C,MPL!N:N, "Not Found",0)</f>
        <v>Obligated</v>
      </c>
      <c r="R72" s="562">
        <f>_xlfn.XLOOKUP(A72,MPL!C:C,MPL!S:S, "Not Found",0)</f>
        <v>45597.635555555556</v>
      </c>
      <c r="S72" s="562" t="str">
        <f t="shared" si="13"/>
        <v>Obligated</v>
      </c>
      <c r="T72" s="566">
        <v>0.84</v>
      </c>
      <c r="U72" s="560">
        <v>623754.3900000006</v>
      </c>
      <c r="V72" s="560">
        <v>5707876.0200000061</v>
      </c>
      <c r="W72" s="560"/>
      <c r="X72" s="559">
        <f t="shared" si="14"/>
        <v>6331630.4100000067</v>
      </c>
      <c r="Y72" s="577">
        <f t="shared" si="15"/>
        <v>-1</v>
      </c>
      <c r="Z72" s="598">
        <v>5629060</v>
      </c>
      <c r="AA72" s="598">
        <v>1482809</v>
      </c>
      <c r="AB72" s="598">
        <v>503551</v>
      </c>
      <c r="AC72" s="598">
        <v>35903.97</v>
      </c>
      <c r="AD72" s="598">
        <v>0</v>
      </c>
      <c r="AE72" s="598">
        <v>0</v>
      </c>
      <c r="AF72" s="598">
        <v>6311323.9699999997</v>
      </c>
      <c r="AG72" s="598">
        <f>Z72+AB72+AD72</f>
        <v>6132611</v>
      </c>
      <c r="AH72" s="598">
        <f t="shared" si="16"/>
        <v>1518712.97</v>
      </c>
      <c r="AI72" s="413" t="s">
        <v>2240</v>
      </c>
      <c r="AJ72" s="413" t="s">
        <v>275</v>
      </c>
      <c r="AK72" s="415" t="s">
        <v>2276</v>
      </c>
    </row>
    <row r="73" spans="1:37" s="412" customFormat="1" ht="60" hidden="1" customHeight="1" thickBot="1">
      <c r="A73" s="565">
        <v>686471</v>
      </c>
      <c r="B73" s="413" t="s">
        <v>884</v>
      </c>
      <c r="C73" s="413" t="s">
        <v>35</v>
      </c>
      <c r="D73" s="413" t="s">
        <v>2116</v>
      </c>
      <c r="E73" s="414" t="s">
        <v>2209</v>
      </c>
      <c r="F73" s="563" t="s">
        <v>2210</v>
      </c>
      <c r="G73" s="559">
        <f>_xlfn.XLOOKUP(A73,Table2[FAASt '#],Table2[Approved Obligated Amount - CRC Gross Cost Cal],0)</f>
        <v>250906</v>
      </c>
      <c r="H73" s="559">
        <f>_xlfn.XLOOKUP(A73,Table2[FAASt '#],Table2[Construction 406],0)</f>
        <v>68700</v>
      </c>
      <c r="I73" s="560">
        <f>_xlfn.XLOOKUP(A73,ISODSOW_Delete!A:A,ISODSOW_Delete!BP:BP,"")</f>
        <v>49227</v>
      </c>
      <c r="J73" s="560">
        <f>_xlfn.XLOOKUP(A73,ISODSOW_Delete!A:A,ISODSOW_Delete!BQ:BQ,"")</f>
        <v>0</v>
      </c>
      <c r="K73" s="560">
        <f>_xlfn.XLOOKUP(A73,ISODSOW_Delete!A:A,ISODSOW_Delete!BW:BW,"")</f>
        <v>0</v>
      </c>
      <c r="L73" s="560">
        <f>_xlfn.XLOOKUP(A73,ISODSOW_Delete!A:A,ISODSOW_Delete!BX:BX,"")</f>
        <v>0</v>
      </c>
      <c r="M73" s="601">
        <f t="shared" si="9"/>
        <v>0</v>
      </c>
      <c r="N73" s="575">
        <f t="shared" si="10"/>
        <v>368833</v>
      </c>
      <c r="O73" s="575">
        <f t="shared" si="11"/>
        <v>300133</v>
      </c>
      <c r="P73" s="575">
        <f t="shared" si="12"/>
        <v>68700</v>
      </c>
      <c r="Q73" s="561" t="str">
        <f>_xlfn.XLOOKUP(A73,MPL!C:C,MPL!N:N, "Not Found",0)</f>
        <v>Obligated</v>
      </c>
      <c r="R73" s="562">
        <f>_xlfn.XLOOKUP(A73,MPL!C:C,MPL!S:S, "Not Found",0)</f>
        <v>44922.495069444441</v>
      </c>
      <c r="S73" s="562" t="str">
        <f t="shared" si="13"/>
        <v>Obligated</v>
      </c>
      <c r="T73" s="566">
        <v>0.97</v>
      </c>
      <c r="U73" s="560">
        <v>71386.990000000049</v>
      </c>
      <c r="V73" s="560">
        <v>366264.62000000046</v>
      </c>
      <c r="W73" s="560"/>
      <c r="X73" s="559">
        <f t="shared" si="14"/>
        <v>437651.61000000051</v>
      </c>
      <c r="Y73" s="577">
        <f t="shared" si="15"/>
        <v>-26782</v>
      </c>
      <c r="Z73" s="598">
        <v>250906</v>
      </c>
      <c r="AA73" s="598">
        <v>54308</v>
      </c>
      <c r="AB73" s="598">
        <v>49227</v>
      </c>
      <c r="AC73" s="598">
        <v>14392</v>
      </c>
      <c r="AD73" s="598">
        <v>0</v>
      </c>
      <c r="AE73" s="598">
        <v>0</v>
      </c>
      <c r="AF73" s="598">
        <v>395615</v>
      </c>
      <c r="AG73" s="598">
        <f>Z73+AB73+AD73</f>
        <v>300133</v>
      </c>
      <c r="AH73" s="598">
        <f t="shared" si="16"/>
        <v>68700</v>
      </c>
      <c r="AI73" s="413" t="s">
        <v>2240</v>
      </c>
      <c r="AJ73" s="413" t="s">
        <v>275</v>
      </c>
      <c r="AK73" s="415" t="s">
        <v>2276</v>
      </c>
    </row>
    <row r="74" spans="1:37" s="412" customFormat="1" ht="60" hidden="1" customHeight="1" thickBot="1">
      <c r="A74" s="565">
        <v>685477</v>
      </c>
      <c r="B74" s="413" t="s">
        <v>883</v>
      </c>
      <c r="C74" s="413" t="s">
        <v>35</v>
      </c>
      <c r="D74" s="413" t="s">
        <v>2116</v>
      </c>
      <c r="E74" s="414" t="s">
        <v>2209</v>
      </c>
      <c r="F74" s="563" t="s">
        <v>2210</v>
      </c>
      <c r="G74" s="559">
        <f>_xlfn.XLOOKUP(A74,Table2[FAASt '#],Table2[Approved Obligated Amount - CRC Gross Cost Cal],0)</f>
        <v>355178</v>
      </c>
      <c r="H74" s="559">
        <f>_xlfn.XLOOKUP(A74,Table2[FAASt '#],Table2[Construction 406],0)</f>
        <v>51390</v>
      </c>
      <c r="I74" s="560">
        <f>_xlfn.XLOOKUP(A74,ISODSOW_Delete!A:A,ISODSOW_Delete!BP:BP,"")</f>
        <v>67123</v>
      </c>
      <c r="J74" s="560">
        <f>_xlfn.XLOOKUP(A74,ISODSOW_Delete!A:A,ISODSOW_Delete!BQ:BQ,"")</f>
        <v>6914</v>
      </c>
      <c r="K74" s="560">
        <f>_xlfn.XLOOKUP(A74,ISODSOW_Delete!A:A,ISODSOW_Delete!BW:BW,"")</f>
        <v>0</v>
      </c>
      <c r="L74" s="560">
        <f>_xlfn.XLOOKUP(A74,ISODSOW_Delete!A:A,ISODSOW_Delete!BX:BX,"")</f>
        <v>0</v>
      </c>
      <c r="M74" s="601">
        <f t="shared" si="9"/>
        <v>0</v>
      </c>
      <c r="N74" s="575">
        <f t="shared" si="10"/>
        <v>480605</v>
      </c>
      <c r="O74" s="575">
        <f t="shared" si="11"/>
        <v>422301</v>
      </c>
      <c r="P74" s="575">
        <f t="shared" si="12"/>
        <v>58304</v>
      </c>
      <c r="Q74" s="561" t="str">
        <f>_xlfn.XLOOKUP(A74,MPL!C:C,MPL!N:N, "Not Found",0)</f>
        <v>Obligated</v>
      </c>
      <c r="R74" s="562">
        <f>_xlfn.XLOOKUP(A74,MPL!C:C,MPL!S:S, "Not Found",0)</f>
        <v>44950.551655092589</v>
      </c>
      <c r="S74" s="562" t="str">
        <f t="shared" si="13"/>
        <v>Obligated</v>
      </c>
      <c r="T74" s="566">
        <v>0.81</v>
      </c>
      <c r="U74" s="560">
        <v>114176.28000000009</v>
      </c>
      <c r="V74" s="560">
        <v>335523.78999999992</v>
      </c>
      <c r="W74" s="560"/>
      <c r="X74" s="559">
        <f t="shared" si="14"/>
        <v>449700.07</v>
      </c>
      <c r="Y74" s="577">
        <f t="shared" si="15"/>
        <v>16507.130000000005</v>
      </c>
      <c r="Z74" s="598">
        <v>355178</v>
      </c>
      <c r="AA74" s="598">
        <v>46090</v>
      </c>
      <c r="AB74" s="598">
        <v>67123</v>
      </c>
      <c r="AC74" s="598">
        <v>12214</v>
      </c>
      <c r="AD74" s="598">
        <v>0</v>
      </c>
      <c r="AE74" s="598">
        <v>0</v>
      </c>
      <c r="AF74" s="598">
        <v>464097.87</v>
      </c>
      <c r="AG74" s="598">
        <f>Z74+AB74+AD74</f>
        <v>422301</v>
      </c>
      <c r="AH74" s="598">
        <f t="shared" si="16"/>
        <v>58304</v>
      </c>
      <c r="AI74" s="413" t="s">
        <v>2240</v>
      </c>
      <c r="AJ74" s="413" t="s">
        <v>275</v>
      </c>
      <c r="AK74" s="415" t="s">
        <v>2276</v>
      </c>
    </row>
    <row r="75" spans="1:37" s="412" customFormat="1" ht="60" hidden="1" customHeight="1" thickBot="1">
      <c r="A75" s="565">
        <v>682180</v>
      </c>
      <c r="B75" s="413" t="s">
        <v>879</v>
      </c>
      <c r="C75" s="413" t="s">
        <v>35</v>
      </c>
      <c r="D75" s="413" t="s">
        <v>2116</v>
      </c>
      <c r="E75" s="414" t="s">
        <v>2209</v>
      </c>
      <c r="F75" s="563" t="s">
        <v>2210</v>
      </c>
      <c r="G75" s="559">
        <f>_xlfn.XLOOKUP(A75,Table2[FAASt '#],Table2[Approved Obligated Amount - CRC Gross Cost Cal],0)</f>
        <v>43374</v>
      </c>
      <c r="H75" s="559">
        <f>_xlfn.XLOOKUP(A75,Table2[FAASt '#],Table2[Construction 406],0)</f>
        <v>9720</v>
      </c>
      <c r="I75" s="560">
        <f>_xlfn.XLOOKUP(A75,ISODSOW_Delete!A:A,ISODSOW_Delete!BP:BP,"")</f>
        <v>8414</v>
      </c>
      <c r="J75" s="560">
        <f>_xlfn.XLOOKUP(A75,ISODSOW_Delete!A:A,ISODSOW_Delete!BQ:BQ,"")</f>
        <v>1308</v>
      </c>
      <c r="K75" s="560">
        <f>_xlfn.XLOOKUP(A75,ISODSOW_Delete!A:A,ISODSOW_Delete!BW:BW,"")</f>
        <v>0</v>
      </c>
      <c r="L75" s="560">
        <f>_xlfn.XLOOKUP(A75,ISODSOW_Delete!A:A,ISODSOW_Delete!BX:BX,"")</f>
        <v>0</v>
      </c>
      <c r="M75" s="601">
        <f t="shared" si="9"/>
        <v>0</v>
      </c>
      <c r="N75" s="575">
        <f t="shared" si="10"/>
        <v>62816</v>
      </c>
      <c r="O75" s="575">
        <f t="shared" si="11"/>
        <v>51788</v>
      </c>
      <c r="P75" s="575">
        <f t="shared" si="12"/>
        <v>11028</v>
      </c>
      <c r="Q75" s="561" t="str">
        <f>_xlfn.XLOOKUP(A75,MPL!C:C,MPL!N:N, "Not Found",0)</f>
        <v>Obligated</v>
      </c>
      <c r="R75" s="562">
        <f>_xlfn.XLOOKUP(A75,MPL!C:C,MPL!S:S, "Not Found",0)</f>
        <v>44936.555</v>
      </c>
      <c r="S75" s="562" t="str">
        <f t="shared" si="13"/>
        <v>Obligated</v>
      </c>
      <c r="T75" s="566">
        <v>0.51</v>
      </c>
      <c r="U75" s="560">
        <v>46554.549999999974</v>
      </c>
      <c r="V75" s="560">
        <v>92462.069999999978</v>
      </c>
      <c r="W75" s="560"/>
      <c r="X75" s="559">
        <f t="shared" si="14"/>
        <v>139016.61999999994</v>
      </c>
      <c r="Y75" s="577">
        <f t="shared" si="15"/>
        <v>0</v>
      </c>
      <c r="Z75" s="598">
        <v>43374</v>
      </c>
      <c r="AA75" s="598">
        <v>8718</v>
      </c>
      <c r="AB75" s="598">
        <v>8414</v>
      </c>
      <c r="AC75" s="598">
        <v>2310</v>
      </c>
      <c r="AD75" s="598">
        <v>0</v>
      </c>
      <c r="AE75" s="598">
        <v>0</v>
      </c>
      <c r="AF75" s="598">
        <v>62816</v>
      </c>
      <c r="AG75" s="598">
        <v>51788</v>
      </c>
      <c r="AH75" s="598">
        <f t="shared" si="16"/>
        <v>11028</v>
      </c>
      <c r="AI75" s="413" t="s">
        <v>2240</v>
      </c>
      <c r="AJ75" s="413" t="s">
        <v>275</v>
      </c>
      <c r="AK75" s="415" t="s">
        <v>2276</v>
      </c>
    </row>
    <row r="76" spans="1:37" s="412" customFormat="1" ht="60" hidden="1" customHeight="1" thickBot="1">
      <c r="A76" s="565">
        <v>686453</v>
      </c>
      <c r="B76" s="413" t="s">
        <v>873</v>
      </c>
      <c r="C76" s="413" t="s">
        <v>35</v>
      </c>
      <c r="D76" s="413" t="s">
        <v>2116</v>
      </c>
      <c r="E76" s="414" t="s">
        <v>2209</v>
      </c>
      <c r="F76" s="563" t="s">
        <v>2210</v>
      </c>
      <c r="G76" s="559">
        <f>_xlfn.XLOOKUP(A76,Table2[FAASt '#],Table2[Approved Obligated Amount - CRC Gross Cost Cal],0)</f>
        <v>20584</v>
      </c>
      <c r="H76" s="559">
        <f>_xlfn.XLOOKUP(A76,Table2[FAASt '#],Table2[Construction 406],0)</f>
        <v>4995</v>
      </c>
      <c r="I76" s="560">
        <f>_xlfn.XLOOKUP(A76,ISODSOW_Delete!A:A,ISODSOW_Delete!BP:BP,"")</f>
        <v>4059</v>
      </c>
      <c r="J76" s="560">
        <f>_xlfn.XLOOKUP(A76,ISODSOW_Delete!A:A,ISODSOW_Delete!BQ:BQ,"")</f>
        <v>0</v>
      </c>
      <c r="K76" s="560">
        <f>_xlfn.XLOOKUP(A76,ISODSOW_Delete!A:A,ISODSOW_Delete!BW:BW,"")</f>
        <v>0</v>
      </c>
      <c r="L76" s="560">
        <f>_xlfn.XLOOKUP(A76,ISODSOW_Delete!A:A,ISODSOW_Delete!BX:BX,"")</f>
        <v>0</v>
      </c>
      <c r="M76" s="601">
        <f t="shared" si="9"/>
        <v>0</v>
      </c>
      <c r="N76" s="575">
        <f t="shared" si="10"/>
        <v>29638</v>
      </c>
      <c r="O76" s="575">
        <f t="shared" si="11"/>
        <v>24643</v>
      </c>
      <c r="P76" s="575">
        <f t="shared" si="12"/>
        <v>4995</v>
      </c>
      <c r="Q76" s="561" t="str">
        <f>_xlfn.XLOOKUP(A76,MPL!C:C,MPL!N:N, "Not Found",0)</f>
        <v>Obligated</v>
      </c>
      <c r="R76" s="562">
        <f>_xlfn.XLOOKUP(A76,MPL!C:C,MPL!S:S, "Not Found",0)</f>
        <v>44922.495069444441</v>
      </c>
      <c r="S76" s="562" t="str">
        <f t="shared" si="13"/>
        <v>Obligated</v>
      </c>
      <c r="T76" s="566">
        <v>1</v>
      </c>
      <c r="U76" s="560">
        <v>17941.390000000003</v>
      </c>
      <c r="V76" s="560">
        <v>30346.199999999953</v>
      </c>
      <c r="W76" s="560"/>
      <c r="X76" s="559">
        <f t="shared" si="14"/>
        <v>48287.589999999953</v>
      </c>
      <c r="Y76" s="577">
        <f t="shared" si="15"/>
        <v>0</v>
      </c>
      <c r="Z76" s="598">
        <v>20584</v>
      </c>
      <c r="AA76" s="598">
        <v>3949</v>
      </c>
      <c r="AB76" s="598">
        <v>4059</v>
      </c>
      <c r="AC76" s="598">
        <v>1046</v>
      </c>
      <c r="AD76" s="598">
        <v>0</v>
      </c>
      <c r="AE76" s="598">
        <v>0</v>
      </c>
      <c r="AF76" s="598">
        <v>29638</v>
      </c>
      <c r="AG76" s="598">
        <v>24643</v>
      </c>
      <c r="AH76" s="598">
        <f t="shared" si="16"/>
        <v>4995</v>
      </c>
      <c r="AI76" s="413" t="s">
        <v>2240</v>
      </c>
      <c r="AJ76" s="413" t="s">
        <v>275</v>
      </c>
      <c r="AK76" s="415" t="s">
        <v>2276</v>
      </c>
    </row>
    <row r="77" spans="1:37" s="412" customFormat="1" ht="60" hidden="1" customHeight="1" thickBot="1">
      <c r="A77" s="565">
        <v>742026</v>
      </c>
      <c r="B77" s="413" t="s">
        <v>136</v>
      </c>
      <c r="C77" s="413" t="s">
        <v>35</v>
      </c>
      <c r="D77" s="413" t="s">
        <v>2116</v>
      </c>
      <c r="E77" s="414" t="s">
        <v>2209</v>
      </c>
      <c r="F77" s="563" t="s">
        <v>2210</v>
      </c>
      <c r="G77" s="559">
        <f>_xlfn.XLOOKUP(A77,Table2[FAASt '#],Table2[Approved Obligated Amount - CRC Gross Cost Cal],0)</f>
        <v>1033375.81</v>
      </c>
      <c r="H77" s="559">
        <f>_xlfn.XLOOKUP(A77,Table2[FAASt '#],Table2[Construction 406],0)</f>
        <v>84035.959999999963</v>
      </c>
      <c r="I77" s="560">
        <f>_xlfn.XLOOKUP(A77,ISODSOW_Delete!A:A,ISODSOW_Delete!BP:BP,"")</f>
        <v>83942.74</v>
      </c>
      <c r="J77" s="560">
        <f>_xlfn.XLOOKUP(A77,ISODSOW_Delete!A:A,ISODSOW_Delete!BQ:BQ,"")</f>
        <v>0</v>
      </c>
      <c r="K77" s="560">
        <f>_xlfn.XLOOKUP(A77,ISODSOW_Delete!A:A,ISODSOW_Delete!BW:BW,"")</f>
        <v>0</v>
      </c>
      <c r="L77" s="560">
        <f>_xlfn.XLOOKUP(A77,ISODSOW_Delete!A:A,ISODSOW_Delete!BX:BX,"")</f>
        <v>0</v>
      </c>
      <c r="M77" s="601">
        <f t="shared" si="9"/>
        <v>0</v>
      </c>
      <c r="N77" s="575">
        <f t="shared" si="10"/>
        <v>1201354.51</v>
      </c>
      <c r="O77" s="575">
        <f t="shared" si="11"/>
        <v>1117318.55</v>
      </c>
      <c r="P77" s="575">
        <f t="shared" si="12"/>
        <v>84035.959999999963</v>
      </c>
      <c r="Q77" s="561" t="str">
        <f>_xlfn.XLOOKUP(A77,MPL!C:C,MPL!N:N, "Not Found",0)</f>
        <v>Obligated</v>
      </c>
      <c r="R77" s="562">
        <f>_xlfn.XLOOKUP(A77,MPL!C:C,MPL!S:S, "Not Found",0)</f>
        <v>45443.483657407407</v>
      </c>
      <c r="S77" s="562" t="str">
        <f t="shared" si="13"/>
        <v>Obligated</v>
      </c>
      <c r="T77" s="566">
        <v>0.85</v>
      </c>
      <c r="U77" s="560">
        <v>307412.3300000006</v>
      </c>
      <c r="V77" s="560">
        <v>1460594.040000004</v>
      </c>
      <c r="W77" s="560"/>
      <c r="X77" s="559">
        <f t="shared" si="14"/>
        <v>1768006.3700000045</v>
      </c>
      <c r="Y77" s="577">
        <f t="shared" si="15"/>
        <v>-0.26000000000931323</v>
      </c>
      <c r="Z77" s="598">
        <v>1033375.81</v>
      </c>
      <c r="AA77" s="598">
        <v>68618</v>
      </c>
      <c r="AB77" s="598">
        <v>83943</v>
      </c>
      <c r="AC77" s="598">
        <v>15418.96</v>
      </c>
      <c r="AD77" s="598">
        <v>0</v>
      </c>
      <c r="AE77" s="598">
        <v>0</v>
      </c>
      <c r="AF77" s="598">
        <v>1201354.77</v>
      </c>
      <c r="AG77" s="598">
        <f>Z77+AB77+AD77</f>
        <v>1117318.81</v>
      </c>
      <c r="AH77" s="598">
        <f t="shared" si="16"/>
        <v>84036.959999999992</v>
      </c>
      <c r="AI77" s="413" t="s">
        <v>2240</v>
      </c>
      <c r="AJ77" s="413" t="s">
        <v>275</v>
      </c>
      <c r="AK77" s="415" t="s">
        <v>2276</v>
      </c>
    </row>
    <row r="78" spans="1:37" s="412" customFormat="1" ht="60" hidden="1" customHeight="1" thickBot="1">
      <c r="A78" s="565">
        <v>698579</v>
      </c>
      <c r="B78" s="413" t="s">
        <v>113</v>
      </c>
      <c r="C78" s="413" t="s">
        <v>35</v>
      </c>
      <c r="D78" s="413" t="s">
        <v>2118</v>
      </c>
      <c r="E78" s="414" t="s">
        <v>2209</v>
      </c>
      <c r="F78" s="563" t="s">
        <v>2210</v>
      </c>
      <c r="G78" s="559">
        <f>_xlfn.XLOOKUP(A78,Table2[FAASt '#],Table2[Approved Obligated Amount - CRC Gross Cost Cal],0)</f>
        <v>8070964.96</v>
      </c>
      <c r="H78" s="559">
        <f>_xlfn.XLOOKUP(A78,Table2[FAASt '#],Table2[Construction 406],0)</f>
        <v>1339801.2800000003</v>
      </c>
      <c r="I78" s="560">
        <f>_xlfn.XLOOKUP(A78,ISODSOW_Delete!A:A,ISODSOW_Delete!BP:BP,"")</f>
        <v>1873982.08</v>
      </c>
      <c r="J78" s="560">
        <f>_xlfn.XLOOKUP(A78,ISODSOW_Delete!A:A,ISODSOW_Delete!BQ:BQ,"")</f>
        <v>0</v>
      </c>
      <c r="K78" s="560">
        <f>_xlfn.XLOOKUP(A78,ISODSOW_Delete!A:A,ISODSOW_Delete!BW:BW,"")</f>
        <v>0</v>
      </c>
      <c r="L78" s="560">
        <f>_xlfn.XLOOKUP(A78,ISODSOW_Delete!A:A,ISODSOW_Delete!BX:BX,"")</f>
        <v>0</v>
      </c>
      <c r="M78" s="601">
        <f t="shared" si="9"/>
        <v>0</v>
      </c>
      <c r="N78" s="575">
        <f t="shared" si="10"/>
        <v>11284748.32</v>
      </c>
      <c r="O78" s="575">
        <f t="shared" si="11"/>
        <v>9944947.0399999991</v>
      </c>
      <c r="P78" s="575">
        <f t="shared" si="12"/>
        <v>1339801.2800000003</v>
      </c>
      <c r="Q78" s="561" t="str">
        <f>_xlfn.XLOOKUP(A78,MPL!C:C,MPL!N:N, "Not Found",0)</f>
        <v>Obligated</v>
      </c>
      <c r="R78" s="562">
        <f>_xlfn.XLOOKUP(A78,MPL!C:C,MPL!S:S, "Not Found",0)</f>
        <v>45373.42796296296</v>
      </c>
      <c r="S78" s="562" t="str">
        <f t="shared" si="13"/>
        <v>Obligated</v>
      </c>
      <c r="T78" s="566">
        <v>0.56999999999999995</v>
      </c>
      <c r="U78" s="560">
        <v>532947.20999999938</v>
      </c>
      <c r="V78" s="560">
        <v>8580713.7400000114</v>
      </c>
      <c r="W78" s="560"/>
      <c r="X78" s="559">
        <f t="shared" si="14"/>
        <v>9113660.9500000104</v>
      </c>
      <c r="Y78" s="577">
        <f t="shared" si="15"/>
        <v>8.0000000074505806E-2</v>
      </c>
      <c r="Z78" s="598">
        <v>8070964.96</v>
      </c>
      <c r="AA78" s="598">
        <v>925633.77</v>
      </c>
      <c r="AB78" s="598">
        <v>1873982</v>
      </c>
      <c r="AC78" s="598">
        <v>414167.51</v>
      </c>
      <c r="AD78" s="598">
        <v>0</v>
      </c>
      <c r="AE78" s="598">
        <v>0</v>
      </c>
      <c r="AF78" s="598">
        <v>11284748.24</v>
      </c>
      <c r="AG78" s="598">
        <f>Z78+AB78+AD78</f>
        <v>9944946.9600000009</v>
      </c>
      <c r="AH78" s="598">
        <f t="shared" si="16"/>
        <v>1339801.28</v>
      </c>
      <c r="AI78" s="413" t="s">
        <v>2240</v>
      </c>
      <c r="AJ78" s="413" t="s">
        <v>275</v>
      </c>
      <c r="AK78" s="415" t="s">
        <v>2276</v>
      </c>
    </row>
    <row r="79" spans="1:37" s="412" customFormat="1" ht="60" hidden="1" customHeight="1" thickBot="1">
      <c r="A79" s="565">
        <v>698511</v>
      </c>
      <c r="B79" s="413" t="s">
        <v>126</v>
      </c>
      <c r="C79" s="413" t="s">
        <v>35</v>
      </c>
      <c r="D79" s="413" t="s">
        <v>2118</v>
      </c>
      <c r="E79" s="414" t="s">
        <v>2209</v>
      </c>
      <c r="F79" s="563" t="s">
        <v>2210</v>
      </c>
      <c r="G79" s="559">
        <f>_xlfn.XLOOKUP(A79,Table2[FAASt '#],Table2[Approved Obligated Amount - CRC Gross Cost Cal],0)</f>
        <v>1155804</v>
      </c>
      <c r="H79" s="559">
        <f>_xlfn.XLOOKUP(A79,Table2[FAASt '#],Table2[Construction 406],0)</f>
        <v>153603</v>
      </c>
      <c r="I79" s="560">
        <f>_xlfn.XLOOKUP(A79,ISODSOW_Delete!A:A,ISODSOW_Delete!BP:BP,"")</f>
        <v>476440</v>
      </c>
      <c r="J79" s="560">
        <f>_xlfn.XLOOKUP(A79,ISODSOW_Delete!A:A,ISODSOW_Delete!BQ:BQ,"")</f>
        <v>0</v>
      </c>
      <c r="K79" s="560">
        <f>_xlfn.XLOOKUP(A79,ISODSOW_Delete!A:A,ISODSOW_Delete!BW:BW,"")</f>
        <v>0</v>
      </c>
      <c r="L79" s="560">
        <f>_xlfn.XLOOKUP(A79,ISODSOW_Delete!A:A,ISODSOW_Delete!BX:BX,"")</f>
        <v>0</v>
      </c>
      <c r="M79" s="601">
        <f t="shared" si="9"/>
        <v>0</v>
      </c>
      <c r="N79" s="575">
        <f t="shared" si="10"/>
        <v>1785847</v>
      </c>
      <c r="O79" s="575">
        <f t="shared" si="11"/>
        <v>1632244</v>
      </c>
      <c r="P79" s="575">
        <f t="shared" si="12"/>
        <v>153603</v>
      </c>
      <c r="Q79" s="561" t="str">
        <f>_xlfn.XLOOKUP(A79,MPL!C:C,MPL!N:N, "Not Found",0)</f>
        <v>Obligated</v>
      </c>
      <c r="R79" s="562">
        <f>_xlfn.XLOOKUP(A79,MPL!C:C,MPL!S:S, "Not Found",0)</f>
        <v>45394.471342592595</v>
      </c>
      <c r="S79" s="562" t="str">
        <f t="shared" si="13"/>
        <v>Obligated</v>
      </c>
      <c r="T79" s="566">
        <v>0.83</v>
      </c>
      <c r="U79" s="560">
        <v>184307.81999999995</v>
      </c>
      <c r="V79" s="560">
        <v>1050819.1899999992</v>
      </c>
      <c r="W79" s="560"/>
      <c r="X79" s="559">
        <f t="shared" si="14"/>
        <v>1235127.0099999993</v>
      </c>
      <c r="Y79" s="577">
        <f t="shared" si="15"/>
        <v>1</v>
      </c>
      <c r="Z79" s="598">
        <v>1155804</v>
      </c>
      <c r="AA79" s="598">
        <v>91406</v>
      </c>
      <c r="AB79" s="598">
        <v>476439</v>
      </c>
      <c r="AC79" s="598">
        <v>62197</v>
      </c>
      <c r="AD79" s="598">
        <v>0</v>
      </c>
      <c r="AE79" s="598">
        <v>0</v>
      </c>
      <c r="AF79" s="598">
        <v>1785846</v>
      </c>
      <c r="AG79" s="598">
        <v>1632243</v>
      </c>
      <c r="AH79" s="598">
        <f t="shared" si="16"/>
        <v>153603</v>
      </c>
      <c r="AI79" s="413" t="s">
        <v>2240</v>
      </c>
      <c r="AJ79" s="413" t="s">
        <v>275</v>
      </c>
      <c r="AK79" s="415" t="s">
        <v>2276</v>
      </c>
    </row>
    <row r="80" spans="1:37" s="412" customFormat="1" ht="60" hidden="1" customHeight="1" thickBot="1">
      <c r="A80" s="565">
        <v>660239</v>
      </c>
      <c r="B80" s="413" t="s">
        <v>2377</v>
      </c>
      <c r="C80" s="413" t="s">
        <v>35</v>
      </c>
      <c r="D80" s="413" t="s">
        <v>2118</v>
      </c>
      <c r="E80" s="414" t="s">
        <v>2209</v>
      </c>
      <c r="F80" s="563" t="s">
        <v>2210</v>
      </c>
      <c r="G80" s="559">
        <f>_xlfn.XLOOKUP(A80,Table2[FAASt '#],Table2[Approved Obligated Amount - CRC Gross Cost Cal],0)</f>
        <v>10190536.050000001</v>
      </c>
      <c r="H80" s="559">
        <f>_xlfn.XLOOKUP(A80,Table2[FAASt '#],Table2[Construction 406],0)</f>
        <v>681865.66000000015</v>
      </c>
      <c r="I80" s="560">
        <f>_xlfn.XLOOKUP(A80,ISODSOW_Delete!A:A,ISODSOW_Delete!BP:BP,"")</f>
        <v>2630718.61</v>
      </c>
      <c r="J80" s="560">
        <f>_xlfn.XLOOKUP(A80,ISODSOW_Delete!A:A,ISODSOW_Delete!BQ:BQ,"")</f>
        <v>0</v>
      </c>
      <c r="K80" s="560">
        <f>_xlfn.XLOOKUP(A80,ISODSOW_Delete!A:A,ISODSOW_Delete!BW:BW,"")</f>
        <v>0</v>
      </c>
      <c r="L80" s="560">
        <f>_xlfn.XLOOKUP(A80,ISODSOW_Delete!A:A,ISODSOW_Delete!BX:BX,"")</f>
        <v>0</v>
      </c>
      <c r="M80" s="601">
        <f t="shared" si="9"/>
        <v>0</v>
      </c>
      <c r="N80" s="575">
        <f t="shared" si="10"/>
        <v>13503120.32</v>
      </c>
      <c r="O80" s="575">
        <f t="shared" si="11"/>
        <v>12821254.66</v>
      </c>
      <c r="P80" s="575">
        <f t="shared" si="12"/>
        <v>681865.66000000015</v>
      </c>
      <c r="Q80" s="561" t="str">
        <f>_xlfn.XLOOKUP(A80,MPL!C:C,MPL!N:N, "Not Found",0)</f>
        <v>Obligated</v>
      </c>
      <c r="R80" s="562">
        <f>_xlfn.XLOOKUP(A80,MPL!C:C,MPL!S:S, "Not Found",0)</f>
        <v>44797.437210648146</v>
      </c>
      <c r="S80" s="562" t="str">
        <f t="shared" si="13"/>
        <v>Obligated</v>
      </c>
      <c r="T80" s="566">
        <v>0.89</v>
      </c>
      <c r="U80" s="560">
        <v>1435736.3500000027</v>
      </c>
      <c r="V80" s="560">
        <v>13431081.730000019</v>
      </c>
      <c r="W80" s="560"/>
      <c r="X80" s="559">
        <f t="shared" si="14"/>
        <v>14866818.080000022</v>
      </c>
      <c r="Y80" s="577">
        <f t="shared" si="15"/>
        <v>1.1475421488285065E-3</v>
      </c>
      <c r="Z80" s="598">
        <v>10190536.051833479</v>
      </c>
      <c r="AA80" s="598">
        <v>497349.58</v>
      </c>
      <c r="AB80" s="598">
        <v>2630718.6079787808</v>
      </c>
      <c r="AC80" s="598">
        <v>84516.08</v>
      </c>
      <c r="AD80" s="598">
        <v>0</v>
      </c>
      <c r="AE80" s="598">
        <v>0</v>
      </c>
      <c r="AF80" s="598">
        <v>13503120.318852458</v>
      </c>
      <c r="AG80" s="598">
        <f>Z80+AB80+AD80</f>
        <v>12821254.65981226</v>
      </c>
      <c r="AH80" s="598">
        <f t="shared" si="16"/>
        <v>581865.66</v>
      </c>
      <c r="AI80" s="413" t="s">
        <v>2223</v>
      </c>
      <c r="AJ80" s="416" t="s">
        <v>2220</v>
      </c>
      <c r="AK80" s="415" t="s">
        <v>2376</v>
      </c>
    </row>
    <row r="81" spans="1:37" s="412" customFormat="1" ht="60" hidden="1" customHeight="1" thickBot="1">
      <c r="A81" s="565">
        <v>738971</v>
      </c>
      <c r="B81" s="413" t="s">
        <v>154</v>
      </c>
      <c r="C81" s="413" t="s">
        <v>35</v>
      </c>
      <c r="D81" s="413" t="s">
        <v>2116</v>
      </c>
      <c r="E81" s="414" t="s">
        <v>2209</v>
      </c>
      <c r="F81" s="563" t="s">
        <v>2210</v>
      </c>
      <c r="G81" s="559">
        <f>_xlfn.XLOOKUP(A81,Table2[FAASt '#],Table2[Approved Obligated Amount - CRC Gross Cost Cal],0)</f>
        <v>13884126</v>
      </c>
      <c r="H81" s="559">
        <f>_xlfn.XLOOKUP(A81,Table2[FAASt '#],Table2[Construction 406],0)</f>
        <v>343580.66999999993</v>
      </c>
      <c r="I81" s="560">
        <f>_xlfn.XLOOKUP(A81,ISODSOW_Delete!A:A,ISODSOW_Delete!BP:BP,"")</f>
        <v>1643630</v>
      </c>
      <c r="J81" s="560">
        <f>_xlfn.XLOOKUP(A81,ISODSOW_Delete!A:A,ISODSOW_Delete!BQ:BQ,"")</f>
        <v>33543</v>
      </c>
      <c r="K81" s="560">
        <f>_xlfn.XLOOKUP(A81,ISODSOW_Delete!A:A,ISODSOW_Delete!BW:BW,"")</f>
        <v>0</v>
      </c>
      <c r="L81" s="560">
        <f>_xlfn.XLOOKUP(A81,ISODSOW_Delete!A:A,ISODSOW_Delete!BX:BX,"")</f>
        <v>0</v>
      </c>
      <c r="M81" s="601">
        <f t="shared" si="9"/>
        <v>0</v>
      </c>
      <c r="N81" s="575">
        <f t="shared" si="10"/>
        <v>15904879.67</v>
      </c>
      <c r="O81" s="575">
        <f t="shared" si="11"/>
        <v>15527756</v>
      </c>
      <c r="P81" s="575">
        <f t="shared" si="12"/>
        <v>377123.66999999993</v>
      </c>
      <c r="Q81" s="561" t="str">
        <f>_xlfn.XLOOKUP(A81,MPL!C:C,MPL!N:N, "Not Found",0)</f>
        <v>Obligated</v>
      </c>
      <c r="R81" s="562">
        <f>_xlfn.XLOOKUP(A81,MPL!C:C,MPL!S:S, "Not Found",0)</f>
        <v>45694.844328703701</v>
      </c>
      <c r="S81" s="562" t="str">
        <f t="shared" si="13"/>
        <v>Obligated</v>
      </c>
      <c r="T81" s="566">
        <v>0.7</v>
      </c>
      <c r="U81" s="560">
        <v>1300738.1600000078</v>
      </c>
      <c r="V81" s="560">
        <v>12798397.580000009</v>
      </c>
      <c r="W81" s="560"/>
      <c r="X81" s="559">
        <f t="shared" si="14"/>
        <v>14099135.740000017</v>
      </c>
      <c r="Y81" s="577">
        <f t="shared" si="15"/>
        <v>0</v>
      </c>
      <c r="Z81" s="598">
        <v>13884126</v>
      </c>
      <c r="AA81" s="598">
        <v>310288</v>
      </c>
      <c r="AB81" s="598">
        <v>1643630</v>
      </c>
      <c r="AC81" s="598">
        <v>66835.67</v>
      </c>
      <c r="AD81" s="598">
        <v>0</v>
      </c>
      <c r="AE81" s="598">
        <v>0</v>
      </c>
      <c r="AF81" s="598">
        <v>15904879.67</v>
      </c>
      <c r="AG81" s="598">
        <f>Z81+AB81+AD81</f>
        <v>15527756</v>
      </c>
      <c r="AH81" s="598">
        <f t="shared" si="16"/>
        <v>377123.67</v>
      </c>
      <c r="AI81" s="413" t="s">
        <v>2240</v>
      </c>
      <c r="AJ81" s="413" t="s">
        <v>275</v>
      </c>
      <c r="AK81" s="415" t="s">
        <v>2276</v>
      </c>
    </row>
    <row r="82" spans="1:37" s="412" customFormat="1" ht="60" hidden="1" customHeight="1" thickBot="1">
      <c r="A82" s="565">
        <v>674088</v>
      </c>
      <c r="B82" s="413" t="s">
        <v>1068</v>
      </c>
      <c r="C82" s="413" t="s">
        <v>35</v>
      </c>
      <c r="D82" s="413" t="s">
        <v>2116</v>
      </c>
      <c r="E82" s="414" t="s">
        <v>2209</v>
      </c>
      <c r="F82" s="563" t="s">
        <v>2210</v>
      </c>
      <c r="G82" s="559">
        <f>_xlfn.XLOOKUP(A82,Table2[FAASt '#],Table2[Approved Obligated Amount - CRC Gross Cost Cal],0)</f>
        <v>1412368</v>
      </c>
      <c r="H82" s="559">
        <f>_xlfn.XLOOKUP(A82,Table2[FAASt '#],Table2[Construction 406],0)</f>
        <v>289653</v>
      </c>
      <c r="I82" s="560">
        <f>_xlfn.XLOOKUP(A82,ISODSOW_Delete!A:A,ISODSOW_Delete!BP:BP,"")</f>
        <v>267370</v>
      </c>
      <c r="J82" s="560">
        <f>_xlfn.XLOOKUP(A82,ISODSOW_Delete!A:A,ISODSOW_Delete!BQ:BQ,"")</f>
        <v>0</v>
      </c>
      <c r="K82" s="560">
        <f>_xlfn.XLOOKUP(A82,ISODSOW_Delete!A:A,ISODSOW_Delete!BW:BW,"")</f>
        <v>0</v>
      </c>
      <c r="L82" s="560">
        <f>_xlfn.XLOOKUP(A82,ISODSOW_Delete!A:A,ISODSOW_Delete!BX:BX,"")</f>
        <v>0</v>
      </c>
      <c r="M82" s="601">
        <f t="shared" si="9"/>
        <v>0</v>
      </c>
      <c r="N82" s="575">
        <f t="shared" si="10"/>
        <v>1969391</v>
      </c>
      <c r="O82" s="575">
        <f t="shared" si="11"/>
        <v>1679738</v>
      </c>
      <c r="P82" s="575">
        <f t="shared" si="12"/>
        <v>289653</v>
      </c>
      <c r="Q82" s="561" t="str">
        <f>_xlfn.XLOOKUP(A82,MPL!C:C,MPL!N:N, "Not Found",0)</f>
        <v>Obligated</v>
      </c>
      <c r="R82" s="562">
        <f>_xlfn.XLOOKUP(A82,MPL!C:C,MPL!S:S, "Not Found",0)</f>
        <v>44851.484317129631</v>
      </c>
      <c r="S82" s="562" t="str">
        <f t="shared" si="13"/>
        <v>Obligated</v>
      </c>
      <c r="T82" s="566">
        <v>0.88</v>
      </c>
      <c r="U82" s="560">
        <v>293717.96999999997</v>
      </c>
      <c r="V82" s="560">
        <v>1756692.849999995</v>
      </c>
      <c r="W82" s="560"/>
      <c r="X82" s="559">
        <f t="shared" si="14"/>
        <v>2050410.8199999949</v>
      </c>
      <c r="Y82" s="577">
        <f t="shared" si="15"/>
        <v>-18719118.059999999</v>
      </c>
      <c r="Z82" s="598">
        <v>17238816.149999999</v>
      </c>
      <c r="AA82" s="598">
        <v>68279.820000000007</v>
      </c>
      <c r="AB82" s="598">
        <v>1579773.97</v>
      </c>
      <c r="AC82" s="598">
        <v>43968.92</v>
      </c>
      <c r="AD82" s="598">
        <v>1309700</v>
      </c>
      <c r="AE82" s="598">
        <v>447970.2</v>
      </c>
      <c r="AF82" s="598">
        <v>20688509.059999999</v>
      </c>
      <c r="AG82" s="598">
        <v>20128290.119999997</v>
      </c>
      <c r="AH82" s="598">
        <f t="shared" si="16"/>
        <v>560218.93999999994</v>
      </c>
      <c r="AI82" s="413" t="s">
        <v>2240</v>
      </c>
      <c r="AJ82" s="413" t="s">
        <v>275</v>
      </c>
      <c r="AK82" s="415" t="s">
        <v>2276</v>
      </c>
    </row>
    <row r="83" spans="1:37" s="412" customFormat="1" ht="60" hidden="1" customHeight="1" thickBot="1">
      <c r="A83" s="565">
        <v>674092</v>
      </c>
      <c r="B83" s="413" t="s">
        <v>1067</v>
      </c>
      <c r="C83" s="413" t="s">
        <v>35</v>
      </c>
      <c r="D83" s="413" t="s">
        <v>2116</v>
      </c>
      <c r="E83" s="414" t="s">
        <v>2209</v>
      </c>
      <c r="F83" s="563" t="s">
        <v>2210</v>
      </c>
      <c r="G83" s="559">
        <f>_xlfn.XLOOKUP(A83,Table2[FAASt '#],Table2[Approved Obligated Amount - CRC Gross Cost Cal],0)</f>
        <v>441308</v>
      </c>
      <c r="H83" s="559">
        <f>_xlfn.XLOOKUP(A83,Table2[FAASt '#],Table2[Construction 406],0)</f>
        <v>90422</v>
      </c>
      <c r="I83" s="560">
        <f>_xlfn.XLOOKUP(A83,ISODSOW_Delete!A:A,ISODSOW_Delete!BP:BP,"")</f>
        <v>82578</v>
      </c>
      <c r="J83" s="560">
        <f>_xlfn.XLOOKUP(A83,ISODSOW_Delete!A:A,ISODSOW_Delete!BQ:BQ,"")</f>
        <v>0</v>
      </c>
      <c r="K83" s="560">
        <f>_xlfn.XLOOKUP(A83,ISODSOW_Delete!A:A,ISODSOW_Delete!BW:BW,"")</f>
        <v>0</v>
      </c>
      <c r="L83" s="560">
        <f>_xlfn.XLOOKUP(A83,ISODSOW_Delete!A:A,ISODSOW_Delete!BX:BX,"")</f>
        <v>0</v>
      </c>
      <c r="M83" s="601">
        <f t="shared" si="9"/>
        <v>0</v>
      </c>
      <c r="N83" s="575">
        <f t="shared" si="10"/>
        <v>614308</v>
      </c>
      <c r="O83" s="575">
        <f t="shared" si="11"/>
        <v>523886</v>
      </c>
      <c r="P83" s="575">
        <f t="shared" si="12"/>
        <v>90422</v>
      </c>
      <c r="Q83" s="561" t="str">
        <f>_xlfn.XLOOKUP(A83,MPL!C:C,MPL!N:N, "Not Found",0)</f>
        <v>Obligated</v>
      </c>
      <c r="R83" s="562">
        <f>_xlfn.XLOOKUP(A83,MPL!C:C,MPL!S:S, "Not Found",0)</f>
        <v>44820.495578703703</v>
      </c>
      <c r="S83" s="562" t="str">
        <f t="shared" si="13"/>
        <v>Obligated</v>
      </c>
      <c r="T83" s="566">
        <v>0.78</v>
      </c>
      <c r="U83" s="560">
        <v>156813.85999999996</v>
      </c>
      <c r="V83" s="560">
        <v>934302.87999999907</v>
      </c>
      <c r="W83" s="560"/>
      <c r="X83" s="559">
        <f t="shared" si="14"/>
        <v>1091116.7399999991</v>
      </c>
      <c r="Y83" s="577">
        <f t="shared" si="15"/>
        <v>-8625373.5500000007</v>
      </c>
      <c r="Z83" s="598">
        <v>7714746.9400000004</v>
      </c>
      <c r="AA83" s="598">
        <v>2136.3000000000002</v>
      </c>
      <c r="AB83" s="598">
        <v>719754.49</v>
      </c>
      <c r="AC83" s="598">
        <v>1369.92</v>
      </c>
      <c r="AD83" s="598">
        <v>787627.58</v>
      </c>
      <c r="AE83" s="598">
        <v>14046.32</v>
      </c>
      <c r="AF83" s="598">
        <v>9239681.5500000007</v>
      </c>
      <c r="AG83" s="598">
        <v>9222129.0099999998</v>
      </c>
      <c r="AH83" s="598">
        <f t="shared" si="16"/>
        <v>17552.54</v>
      </c>
      <c r="AI83" s="413" t="s">
        <v>2240</v>
      </c>
      <c r="AJ83" s="413" t="s">
        <v>275</v>
      </c>
      <c r="AK83" s="415" t="s">
        <v>2276</v>
      </c>
    </row>
    <row r="84" spans="1:37" s="412" customFormat="1" ht="60" hidden="1" customHeight="1" thickBot="1">
      <c r="A84" s="565">
        <v>673775</v>
      </c>
      <c r="B84" s="413" t="s">
        <v>1060</v>
      </c>
      <c r="C84" s="413" t="s">
        <v>35</v>
      </c>
      <c r="D84" s="413" t="s">
        <v>2116</v>
      </c>
      <c r="E84" s="414" t="s">
        <v>2209</v>
      </c>
      <c r="F84" s="563" t="s">
        <v>2210</v>
      </c>
      <c r="G84" s="559">
        <f>_xlfn.XLOOKUP(A84,Table2[FAASt '#],Table2[Approved Obligated Amount - CRC Gross Cost Cal],0)</f>
        <v>3575454.81</v>
      </c>
      <c r="H84" s="559">
        <f>_xlfn.XLOOKUP(A84,Table2[FAASt '#],Table2[Construction 406],0)</f>
        <v>857193.10000000009</v>
      </c>
      <c r="I84" s="560">
        <f>_xlfn.XLOOKUP(A84,ISODSOW_Delete!A:A,ISODSOW_Delete!BP:BP,"")</f>
        <v>689888.45</v>
      </c>
      <c r="J84" s="560">
        <f>_xlfn.XLOOKUP(A84,ISODSOW_Delete!A:A,ISODSOW_Delete!BQ:BQ,"")</f>
        <v>0</v>
      </c>
      <c r="K84" s="560">
        <f>_xlfn.XLOOKUP(A84,ISODSOW_Delete!A:A,ISODSOW_Delete!BW:BW,"")</f>
        <v>0</v>
      </c>
      <c r="L84" s="560">
        <f>_xlfn.XLOOKUP(A84,ISODSOW_Delete!A:A,ISODSOW_Delete!BX:BX,"")</f>
        <v>0</v>
      </c>
      <c r="M84" s="601">
        <f t="shared" si="9"/>
        <v>0</v>
      </c>
      <c r="N84" s="575">
        <f t="shared" si="10"/>
        <v>5122536.3600000003</v>
      </c>
      <c r="O84" s="575">
        <f t="shared" si="11"/>
        <v>4265343.26</v>
      </c>
      <c r="P84" s="575">
        <f t="shared" si="12"/>
        <v>857193.10000000009</v>
      </c>
      <c r="Q84" s="561" t="str">
        <f>_xlfn.XLOOKUP(A84,MPL!C:C,MPL!N:N, "Not Found",0)</f>
        <v>Obligated</v>
      </c>
      <c r="R84" s="562">
        <f>_xlfn.XLOOKUP(A84,MPL!C:C,MPL!S:S, "Not Found",0)</f>
        <v>44922.495069444441</v>
      </c>
      <c r="S84" s="562" t="str">
        <f t="shared" si="13"/>
        <v>Obligated</v>
      </c>
      <c r="T84" s="566">
        <v>0.89</v>
      </c>
      <c r="U84" s="560">
        <v>990297.73000000021</v>
      </c>
      <c r="V84" s="560">
        <v>5471574.1999999993</v>
      </c>
      <c r="W84" s="560"/>
      <c r="X84" s="559">
        <f t="shared" si="14"/>
        <v>6461871.9299999997</v>
      </c>
      <c r="Y84" s="577">
        <f t="shared" si="15"/>
        <v>-13389661.100000001</v>
      </c>
      <c r="Z84" s="598">
        <v>15534571.380000001</v>
      </c>
      <c r="AA84" s="598">
        <v>65783.22</v>
      </c>
      <c r="AB84" s="598">
        <v>1378411.7</v>
      </c>
      <c r="AC84" s="598">
        <v>41393.160000000003</v>
      </c>
      <c r="AD84" s="598">
        <v>1059507.72</v>
      </c>
      <c r="AE84" s="598">
        <v>432530.28</v>
      </c>
      <c r="AF84" s="598">
        <v>18512197.460000001</v>
      </c>
      <c r="AG84" s="598">
        <v>17972490.800000001</v>
      </c>
      <c r="AH84" s="598">
        <f t="shared" si="16"/>
        <v>539706.66</v>
      </c>
      <c r="AI84" s="413" t="s">
        <v>2240</v>
      </c>
      <c r="AJ84" s="413" t="s">
        <v>275</v>
      </c>
      <c r="AK84" s="415" t="s">
        <v>2276</v>
      </c>
    </row>
    <row r="85" spans="1:37" s="412" customFormat="1" ht="60" hidden="1" customHeight="1" thickBot="1">
      <c r="A85" s="565">
        <v>673844</v>
      </c>
      <c r="B85" s="413" t="s">
        <v>1051</v>
      </c>
      <c r="C85" s="413" t="s">
        <v>35</v>
      </c>
      <c r="D85" s="413" t="s">
        <v>2116</v>
      </c>
      <c r="E85" s="414" t="s">
        <v>2209</v>
      </c>
      <c r="F85" s="563" t="s">
        <v>2210</v>
      </c>
      <c r="G85" s="559">
        <f>_xlfn.XLOOKUP(A85,Table2[FAASt '#],Table2[Approved Obligated Amount - CRC Gross Cost Cal],0)</f>
        <v>1072850.98</v>
      </c>
      <c r="H85" s="559">
        <f>_xlfn.XLOOKUP(A85,Table2[FAASt '#],Table2[Construction 406],0)</f>
        <v>319213.89999999991</v>
      </c>
      <c r="I85" s="560">
        <f>_xlfn.XLOOKUP(A85,ISODSOW_Delete!A:A,ISODSOW_Delete!BP:BP,"")</f>
        <v>208800.58</v>
      </c>
      <c r="J85" s="560">
        <f>_xlfn.XLOOKUP(A85,ISODSOW_Delete!A:A,ISODSOW_Delete!BQ:BQ,"")</f>
        <v>0</v>
      </c>
      <c r="K85" s="560">
        <f>_xlfn.XLOOKUP(A85,ISODSOW_Delete!A:A,ISODSOW_Delete!BW:BW,"")</f>
        <v>0</v>
      </c>
      <c r="L85" s="560">
        <f>_xlfn.XLOOKUP(A85,ISODSOW_Delete!A:A,ISODSOW_Delete!BX:BX,"")</f>
        <v>0</v>
      </c>
      <c r="M85" s="601">
        <f t="shared" si="9"/>
        <v>0</v>
      </c>
      <c r="N85" s="575">
        <f t="shared" si="10"/>
        <v>1600865.46</v>
      </c>
      <c r="O85" s="575">
        <f t="shared" si="11"/>
        <v>1281651.56</v>
      </c>
      <c r="P85" s="575">
        <f t="shared" si="12"/>
        <v>319213.89999999991</v>
      </c>
      <c r="Q85" s="561" t="str">
        <f>_xlfn.XLOOKUP(A85,MPL!C:C,MPL!N:N, "Not Found",0)</f>
        <v>Obligated</v>
      </c>
      <c r="R85" s="562">
        <f>_xlfn.XLOOKUP(A85,MPL!C:C,MPL!S:S, "Not Found",0)</f>
        <v>44797.437210648146</v>
      </c>
      <c r="S85" s="562" t="str">
        <f t="shared" si="13"/>
        <v>Obligated</v>
      </c>
      <c r="T85" s="566">
        <v>0.87</v>
      </c>
      <c r="U85" s="560">
        <v>317413.67000000016</v>
      </c>
      <c r="V85" s="560">
        <v>1302232.7399999993</v>
      </c>
      <c r="W85" s="560"/>
      <c r="X85" s="559">
        <f t="shared" si="14"/>
        <v>1619646.4099999995</v>
      </c>
      <c r="Y85" s="577">
        <f t="shared" si="15"/>
        <v>1313662.49</v>
      </c>
      <c r="Z85" s="598">
        <v>243833.22</v>
      </c>
      <c r="AA85" s="598">
        <v>919.39</v>
      </c>
      <c r="AB85" s="598">
        <v>21435.45</v>
      </c>
      <c r="AC85" s="598">
        <v>574.91</v>
      </c>
      <c r="AD85" s="598">
        <v>14432.64</v>
      </c>
      <c r="AE85" s="598">
        <v>6007.36</v>
      </c>
      <c r="AF85" s="598">
        <v>287202.96999999997</v>
      </c>
      <c r="AG85" s="598">
        <v>279701.31</v>
      </c>
      <c r="AH85" s="598">
        <f t="shared" si="16"/>
        <v>7501.66</v>
      </c>
      <c r="AI85" s="413" t="s">
        <v>2240</v>
      </c>
      <c r="AJ85" s="413" t="s">
        <v>275</v>
      </c>
      <c r="AK85" s="415" t="s">
        <v>2276</v>
      </c>
    </row>
    <row r="86" spans="1:37" s="412" customFormat="1" ht="60" hidden="1" customHeight="1" thickBot="1">
      <c r="A86" s="565">
        <v>673843</v>
      </c>
      <c r="B86" s="413" t="s">
        <v>1037</v>
      </c>
      <c r="C86" s="413" t="s">
        <v>35</v>
      </c>
      <c r="D86" s="413" t="s">
        <v>2116</v>
      </c>
      <c r="E86" s="414" t="s">
        <v>2209</v>
      </c>
      <c r="F86" s="563" t="s">
        <v>2210</v>
      </c>
      <c r="G86" s="559">
        <f>_xlfn.XLOOKUP(A86,Table2[FAASt '#],Table2[Approved Obligated Amount - CRC Gross Cost Cal],0)</f>
        <v>904194</v>
      </c>
      <c r="H86" s="559">
        <f>_xlfn.XLOOKUP(A86,Table2[FAASt '#],Table2[Construction 406],0)</f>
        <v>227661</v>
      </c>
      <c r="I86" s="560">
        <f>_xlfn.XLOOKUP(A86,ISODSOW_Delete!A:A,ISODSOW_Delete!BP:BP,"")</f>
        <v>175796</v>
      </c>
      <c r="J86" s="560">
        <f>_xlfn.XLOOKUP(A86,ISODSOW_Delete!A:A,ISODSOW_Delete!BQ:BQ,"")</f>
        <v>0</v>
      </c>
      <c r="K86" s="560">
        <f>_xlfn.XLOOKUP(A86,ISODSOW_Delete!A:A,ISODSOW_Delete!BW:BW,"")</f>
        <v>0</v>
      </c>
      <c r="L86" s="560">
        <f>_xlfn.XLOOKUP(A86,ISODSOW_Delete!A:A,ISODSOW_Delete!BX:BX,"")</f>
        <v>0</v>
      </c>
      <c r="M86" s="601">
        <f t="shared" si="9"/>
        <v>0</v>
      </c>
      <c r="N86" s="575">
        <f t="shared" si="10"/>
        <v>1307651</v>
      </c>
      <c r="O86" s="575">
        <f t="shared" si="11"/>
        <v>1079990</v>
      </c>
      <c r="P86" s="575">
        <f t="shared" si="12"/>
        <v>227661</v>
      </c>
      <c r="Q86" s="561" t="str">
        <f>_xlfn.XLOOKUP(A86,MPL!C:C,MPL!N:N, "Not Found",0)</f>
        <v>Obligated</v>
      </c>
      <c r="R86" s="562">
        <f>_xlfn.XLOOKUP(A86,MPL!C:C,MPL!S:S, "Not Found",0)</f>
        <v>44851.484317129631</v>
      </c>
      <c r="S86" s="562" t="str">
        <f t="shared" si="13"/>
        <v>Obligated</v>
      </c>
      <c r="T86" s="566">
        <v>0.8</v>
      </c>
      <c r="U86" s="560">
        <v>365075.67999999993</v>
      </c>
      <c r="V86" s="560">
        <v>2165876.0699999966</v>
      </c>
      <c r="W86" s="560"/>
      <c r="X86" s="559">
        <f t="shared" si="14"/>
        <v>2530951.7499999963</v>
      </c>
      <c r="Y86" s="577">
        <f t="shared" si="15"/>
        <v>0</v>
      </c>
      <c r="Z86" s="598">
        <v>904194</v>
      </c>
      <c r="AA86" s="598">
        <v>179969</v>
      </c>
      <c r="AB86" s="598">
        <v>175796</v>
      </c>
      <c r="AC86" s="598">
        <v>47692</v>
      </c>
      <c r="AD86" s="598">
        <v>0</v>
      </c>
      <c r="AE86" s="598">
        <v>0</v>
      </c>
      <c r="AF86" s="598">
        <v>1307651</v>
      </c>
      <c r="AG86" s="598">
        <f>Z86+AB86+AD86</f>
        <v>1079990</v>
      </c>
      <c r="AH86" s="598">
        <f t="shared" si="16"/>
        <v>227661</v>
      </c>
      <c r="AI86" s="413" t="s">
        <v>2240</v>
      </c>
      <c r="AJ86" s="413" t="s">
        <v>275</v>
      </c>
      <c r="AK86" s="415" t="s">
        <v>2276</v>
      </c>
    </row>
    <row r="87" spans="1:37" s="412" customFormat="1" ht="60" hidden="1" customHeight="1" thickBot="1">
      <c r="A87" s="565">
        <v>673847</v>
      </c>
      <c r="B87" s="413" t="s">
        <v>1032</v>
      </c>
      <c r="C87" s="413" t="s">
        <v>35</v>
      </c>
      <c r="D87" s="413" t="s">
        <v>2116</v>
      </c>
      <c r="E87" s="414" t="s">
        <v>2209</v>
      </c>
      <c r="F87" s="563" t="s">
        <v>2210</v>
      </c>
      <c r="G87" s="559">
        <f>_xlfn.XLOOKUP(A87,Table2[FAASt '#],Table2[Approved Obligated Amount - CRC Gross Cost Cal],0)</f>
        <v>190570</v>
      </c>
      <c r="H87" s="559">
        <f>_xlfn.XLOOKUP(A87,Table2[FAASt '#],Table2[Construction 406],0)</f>
        <v>49943</v>
      </c>
      <c r="I87" s="560">
        <f>_xlfn.XLOOKUP(A87,ISODSOW_Delete!A:A,ISODSOW_Delete!BP:BP,"")</f>
        <v>37242</v>
      </c>
      <c r="J87" s="560">
        <f>_xlfn.XLOOKUP(A87,ISODSOW_Delete!A:A,ISODSOW_Delete!BQ:BQ,"")</f>
        <v>0</v>
      </c>
      <c r="K87" s="560">
        <f>_xlfn.XLOOKUP(A87,ISODSOW_Delete!A:A,ISODSOW_Delete!BW:BW,"")</f>
        <v>0</v>
      </c>
      <c r="L87" s="560">
        <f>_xlfn.XLOOKUP(A87,ISODSOW_Delete!A:A,ISODSOW_Delete!BX:BX,"")</f>
        <v>0</v>
      </c>
      <c r="M87" s="601">
        <f t="shared" si="9"/>
        <v>0</v>
      </c>
      <c r="N87" s="575">
        <f t="shared" si="10"/>
        <v>277755</v>
      </c>
      <c r="O87" s="575">
        <f t="shared" si="11"/>
        <v>227812</v>
      </c>
      <c r="P87" s="575">
        <f t="shared" si="12"/>
        <v>49943</v>
      </c>
      <c r="Q87" s="561" t="str">
        <f>_xlfn.XLOOKUP(A87,MPL!C:C,MPL!N:N, "Not Found",0)</f>
        <v>Obligated</v>
      </c>
      <c r="R87" s="562">
        <f>_xlfn.XLOOKUP(A87,MPL!C:C,MPL!S:S, "Not Found",0)</f>
        <v>44781.47934027778</v>
      </c>
      <c r="S87" s="562" t="str">
        <f t="shared" si="13"/>
        <v>Obligated</v>
      </c>
      <c r="T87" s="566">
        <v>0.78</v>
      </c>
      <c r="U87" s="560">
        <v>192227.38000000006</v>
      </c>
      <c r="V87" s="560">
        <v>782333.97999999952</v>
      </c>
      <c r="W87" s="560"/>
      <c r="X87" s="559">
        <f t="shared" si="14"/>
        <v>974561.35999999964</v>
      </c>
      <c r="Y87" s="577">
        <f t="shared" si="15"/>
        <v>0</v>
      </c>
      <c r="Z87" s="598">
        <v>190570</v>
      </c>
      <c r="AA87" s="598">
        <v>39481</v>
      </c>
      <c r="AB87" s="598">
        <v>37242</v>
      </c>
      <c r="AC87" s="598">
        <v>10468</v>
      </c>
      <c r="AD87" s="598">
        <v>0</v>
      </c>
      <c r="AE87" s="598">
        <v>0</v>
      </c>
      <c r="AF87" s="598">
        <v>277755</v>
      </c>
      <c r="AG87" s="598">
        <f>Z87+AB87+AD87</f>
        <v>227812</v>
      </c>
      <c r="AH87" s="598">
        <f t="shared" si="16"/>
        <v>49949</v>
      </c>
      <c r="AI87" s="413" t="s">
        <v>2240</v>
      </c>
      <c r="AJ87" s="413" t="s">
        <v>275</v>
      </c>
      <c r="AK87" s="415" t="s">
        <v>2276</v>
      </c>
    </row>
    <row r="88" spans="1:37" s="412" customFormat="1" ht="60" hidden="1" customHeight="1" thickBot="1">
      <c r="A88" s="565">
        <v>673848</v>
      </c>
      <c r="B88" s="413" t="s">
        <v>1031</v>
      </c>
      <c r="C88" s="413" t="s">
        <v>35</v>
      </c>
      <c r="D88" s="413" t="s">
        <v>2116</v>
      </c>
      <c r="E88" s="414" t="s">
        <v>2209</v>
      </c>
      <c r="F88" s="563" t="s">
        <v>2210</v>
      </c>
      <c r="G88" s="559">
        <f>_xlfn.XLOOKUP(A88,Table2[FAASt '#],Table2[Approved Obligated Amount - CRC Gross Cost Cal],0)</f>
        <v>43725</v>
      </c>
      <c r="H88" s="559">
        <f>_xlfn.XLOOKUP(A88,Table2[FAASt '#],Table2[Construction 406],0)</f>
        <v>5620</v>
      </c>
      <c r="I88" s="560">
        <f>_xlfn.XLOOKUP(A88,ISODSOW_Delete!A:A,ISODSOW_Delete!BP:BP,"")</f>
        <v>13281</v>
      </c>
      <c r="J88" s="560">
        <f>_xlfn.XLOOKUP(A88,ISODSOW_Delete!A:A,ISODSOW_Delete!BQ:BQ,"")</f>
        <v>0</v>
      </c>
      <c r="K88" s="560">
        <f>_xlfn.XLOOKUP(A88,ISODSOW_Delete!A:A,ISODSOW_Delete!BW:BW,"")</f>
        <v>0</v>
      </c>
      <c r="L88" s="560">
        <f>_xlfn.XLOOKUP(A88,ISODSOW_Delete!A:A,ISODSOW_Delete!BX:BX,"")</f>
        <v>0</v>
      </c>
      <c r="M88" s="601">
        <f t="shared" si="9"/>
        <v>0</v>
      </c>
      <c r="N88" s="575">
        <f t="shared" si="10"/>
        <v>62626</v>
      </c>
      <c r="O88" s="575">
        <f t="shared" si="11"/>
        <v>57006</v>
      </c>
      <c r="P88" s="575">
        <f t="shared" si="12"/>
        <v>5620</v>
      </c>
      <c r="Q88" s="561" t="str">
        <f>_xlfn.XLOOKUP(A88,MPL!C:C,MPL!N:N, "Not Found",0)</f>
        <v>Obligated</v>
      </c>
      <c r="R88" s="562">
        <f>_xlfn.XLOOKUP(A88,MPL!C:C,MPL!S:S, "Not Found",0)</f>
        <v>44754.485335648147</v>
      </c>
      <c r="S88" s="562" t="str">
        <f t="shared" si="13"/>
        <v>Obligated</v>
      </c>
      <c r="T88" s="566">
        <v>0.56000000000000005</v>
      </c>
      <c r="U88" s="560">
        <v>42133.879999999983</v>
      </c>
      <c r="V88" s="560">
        <v>88774.550000000047</v>
      </c>
      <c r="W88" s="560"/>
      <c r="X88" s="559">
        <f t="shared" si="14"/>
        <v>130908.43000000002</v>
      </c>
      <c r="Y88" s="577">
        <f t="shared" si="15"/>
        <v>-2385775.1900000004</v>
      </c>
      <c r="Z88" s="598">
        <v>2046324.94</v>
      </c>
      <c r="AA88" s="598">
        <v>9000.11</v>
      </c>
      <c r="AB88" s="598">
        <v>182160.96</v>
      </c>
      <c r="AC88" s="598">
        <v>5677.18</v>
      </c>
      <c r="AD88" s="598">
        <v>145915.26</v>
      </c>
      <c r="AE88" s="598">
        <v>59322.74</v>
      </c>
      <c r="AF88" s="598">
        <v>2448401.1900000004</v>
      </c>
      <c r="AG88" s="598">
        <v>2374401.16</v>
      </c>
      <c r="AH88" s="598">
        <f t="shared" si="16"/>
        <v>74000.03</v>
      </c>
      <c r="AI88" s="413" t="s">
        <v>2240</v>
      </c>
      <c r="AJ88" s="413" t="s">
        <v>275</v>
      </c>
      <c r="AK88" s="415" t="s">
        <v>2276</v>
      </c>
    </row>
    <row r="89" spans="1:37" s="412" customFormat="1" ht="60" hidden="1" customHeight="1" thickBot="1">
      <c r="A89" s="565">
        <v>710099</v>
      </c>
      <c r="B89" s="413" t="s">
        <v>153</v>
      </c>
      <c r="C89" s="413" t="s">
        <v>35</v>
      </c>
      <c r="D89" s="413" t="s">
        <v>2116</v>
      </c>
      <c r="E89" s="414" t="s">
        <v>2209</v>
      </c>
      <c r="F89" s="563" t="s">
        <v>2210</v>
      </c>
      <c r="G89" s="559">
        <f>_xlfn.XLOOKUP(A89,Table2[FAASt '#],Table2[Approved Obligated Amount - CRC Gross Cost Cal],0)</f>
        <v>6704421.6900000004</v>
      </c>
      <c r="H89" s="559">
        <f>_xlfn.XLOOKUP(A89,Table2[FAASt '#],Table2[Construction 406],0)</f>
        <v>196449.99999999971</v>
      </c>
      <c r="I89" s="560">
        <f>_xlfn.XLOOKUP(A89,ISODSOW_Delete!A:A,ISODSOW_Delete!BP:BP,"")</f>
        <v>602047.19999999995</v>
      </c>
      <c r="J89" s="560">
        <f>_xlfn.XLOOKUP(A89,ISODSOW_Delete!A:A,ISODSOW_Delete!BQ:BQ,"")</f>
        <v>42926.93</v>
      </c>
      <c r="K89" s="560">
        <f>_xlfn.XLOOKUP(A89,ISODSOW_Delete!A:A,ISODSOW_Delete!BW:BW,"")</f>
        <v>0</v>
      </c>
      <c r="L89" s="560">
        <f>_xlfn.XLOOKUP(A89,ISODSOW_Delete!A:A,ISODSOW_Delete!BX:BX,"")</f>
        <v>0</v>
      </c>
      <c r="M89" s="601">
        <f t="shared" si="9"/>
        <v>0</v>
      </c>
      <c r="N89" s="575">
        <f t="shared" si="10"/>
        <v>7545845.8200000003</v>
      </c>
      <c r="O89" s="575">
        <f t="shared" si="11"/>
        <v>7306468.8900000006</v>
      </c>
      <c r="P89" s="575">
        <f t="shared" si="12"/>
        <v>239376.9299999997</v>
      </c>
      <c r="Q89" s="561" t="str">
        <f>_xlfn.XLOOKUP(A89,MPL!C:C,MPL!N:N, "Not Found",0)</f>
        <v>Obligated</v>
      </c>
      <c r="R89" s="562">
        <f>_xlfn.XLOOKUP(A89,MPL!C:C,MPL!S:S, "Not Found",0)</f>
        <v>45664.968877314815</v>
      </c>
      <c r="S89" s="562" t="str">
        <f t="shared" si="13"/>
        <v>Obligated</v>
      </c>
      <c r="T89" s="566">
        <v>0.93</v>
      </c>
      <c r="U89" s="560">
        <v>620432.49999999686</v>
      </c>
      <c r="V89" s="560">
        <v>6843231.0600001048</v>
      </c>
      <c r="W89" s="560"/>
      <c r="X89" s="559">
        <f t="shared" si="14"/>
        <v>7463663.560000102</v>
      </c>
      <c r="Y89" s="577">
        <f t="shared" si="15"/>
        <v>0.20000000018626451</v>
      </c>
      <c r="Z89" s="598">
        <v>6704421.6900000004</v>
      </c>
      <c r="AA89" s="598">
        <v>196450</v>
      </c>
      <c r="AB89" s="598">
        <v>602047</v>
      </c>
      <c r="AC89" s="598">
        <v>42926.93</v>
      </c>
      <c r="AD89" s="598">
        <v>0</v>
      </c>
      <c r="AE89" s="598">
        <v>0</v>
      </c>
      <c r="AF89" s="598">
        <v>7545845.6200000001</v>
      </c>
      <c r="AG89" s="598">
        <f t="shared" ref="AG89:AG94" si="17">Z89+AB89+AD89</f>
        <v>7306468.6900000004</v>
      </c>
      <c r="AH89" s="598">
        <f t="shared" si="16"/>
        <v>239376.93</v>
      </c>
      <c r="AI89" s="413" t="s">
        <v>2240</v>
      </c>
      <c r="AJ89" s="413" t="s">
        <v>275</v>
      </c>
      <c r="AK89" s="415" t="s">
        <v>2276</v>
      </c>
    </row>
    <row r="90" spans="1:37" s="412" customFormat="1" ht="60" hidden="1" customHeight="1" thickBot="1">
      <c r="A90" s="565">
        <v>710094</v>
      </c>
      <c r="B90" s="413" t="s">
        <v>116</v>
      </c>
      <c r="C90" s="413" t="s">
        <v>35</v>
      </c>
      <c r="D90" s="413" t="s">
        <v>2116</v>
      </c>
      <c r="E90" s="414" t="s">
        <v>2209</v>
      </c>
      <c r="F90" s="563" t="s">
        <v>2210</v>
      </c>
      <c r="G90" s="559">
        <f>_xlfn.XLOOKUP(A90,Table2[FAASt '#],Table2[Approved Obligated Amount - CRC Gross Cost Cal],0)</f>
        <v>7096249.5</v>
      </c>
      <c r="H90" s="559">
        <f>_xlfn.XLOOKUP(A90,Table2[FAASt '#],Table2[Construction 406],0)</f>
        <v>195136.3200000003</v>
      </c>
      <c r="I90" s="560">
        <f>_xlfn.XLOOKUP(A90,ISODSOW_Delete!A:A,ISODSOW_Delete!BP:BP,"")</f>
        <v>614123.06999999995</v>
      </c>
      <c r="J90" s="560">
        <f>_xlfn.XLOOKUP(A90,ISODSOW_Delete!A:A,ISODSOW_Delete!BQ:BQ,"")</f>
        <v>0</v>
      </c>
      <c r="K90" s="560">
        <f>_xlfn.XLOOKUP(A90,ISODSOW_Delete!A:A,ISODSOW_Delete!BW:BW,"")</f>
        <v>0</v>
      </c>
      <c r="L90" s="560">
        <f>_xlfn.XLOOKUP(A90,ISODSOW_Delete!A:A,ISODSOW_Delete!BX:BX,"")</f>
        <v>0</v>
      </c>
      <c r="M90" s="601">
        <f t="shared" si="9"/>
        <v>0</v>
      </c>
      <c r="N90" s="575">
        <f t="shared" si="10"/>
        <v>7905508.8900000006</v>
      </c>
      <c r="O90" s="575">
        <f t="shared" si="11"/>
        <v>7710372.5700000003</v>
      </c>
      <c r="P90" s="575">
        <f t="shared" si="12"/>
        <v>195136.3200000003</v>
      </c>
      <c r="Q90" s="561" t="str">
        <f>_xlfn.XLOOKUP(A90,MPL!C:C,MPL!N:N, "Not Found",0)</f>
        <v>Obligated</v>
      </c>
      <c r="R90" s="562">
        <f>_xlfn.XLOOKUP(A90,MPL!C:C,MPL!S:S, "Not Found",0)</f>
        <v>45597.635567129626</v>
      </c>
      <c r="S90" s="562" t="str">
        <f t="shared" si="13"/>
        <v>Obligated</v>
      </c>
      <c r="T90" s="566">
        <v>0.71</v>
      </c>
      <c r="U90" s="560">
        <v>482312.09999999939</v>
      </c>
      <c r="V90" s="560">
        <v>5390539.0600000257</v>
      </c>
      <c r="W90" s="560"/>
      <c r="X90" s="559">
        <f t="shared" si="14"/>
        <v>5872851.1600000253</v>
      </c>
      <c r="Y90" s="577">
        <f t="shared" si="15"/>
        <v>7.0000000298023224E-2</v>
      </c>
      <c r="Z90" s="598">
        <v>7096249.5</v>
      </c>
      <c r="AA90" s="598">
        <v>165571</v>
      </c>
      <c r="AB90" s="598">
        <v>614123</v>
      </c>
      <c r="AC90" s="598">
        <v>29565.32</v>
      </c>
      <c r="AD90" s="598">
        <v>0</v>
      </c>
      <c r="AE90" s="598">
        <v>0</v>
      </c>
      <c r="AF90" s="598">
        <v>7905508.8200000003</v>
      </c>
      <c r="AG90" s="598">
        <f t="shared" si="17"/>
        <v>7710372.5</v>
      </c>
      <c r="AH90" s="598">
        <f t="shared" si="16"/>
        <v>195136.32</v>
      </c>
      <c r="AI90" s="413" t="s">
        <v>2240</v>
      </c>
      <c r="AJ90" s="413" t="s">
        <v>275</v>
      </c>
      <c r="AK90" s="415" t="s">
        <v>2276</v>
      </c>
    </row>
    <row r="91" spans="1:37" s="412" customFormat="1" ht="60" hidden="1" customHeight="1" thickBot="1">
      <c r="A91" s="565">
        <v>682172</v>
      </c>
      <c r="B91" s="413" t="s">
        <v>1083</v>
      </c>
      <c r="C91" s="413" t="s">
        <v>35</v>
      </c>
      <c r="D91" s="413" t="s">
        <v>2116</v>
      </c>
      <c r="E91" s="414" t="s">
        <v>2209</v>
      </c>
      <c r="F91" s="563" t="s">
        <v>2210</v>
      </c>
      <c r="G91" s="559">
        <f>_xlfn.XLOOKUP(A91,Table2[FAASt '#],Table2[Approved Obligated Amount - CRC Gross Cost Cal],0)</f>
        <v>208400</v>
      </c>
      <c r="H91" s="559">
        <f>_xlfn.XLOOKUP(A91,Table2[FAASt '#],Table2[Construction 406],0)</f>
        <v>50833.349999999977</v>
      </c>
      <c r="I91" s="560">
        <f>_xlfn.XLOOKUP(A91,ISODSOW_Delete!A:A,ISODSOW_Delete!BP:BP,"")</f>
        <v>40930</v>
      </c>
      <c r="J91" s="560">
        <f>_xlfn.XLOOKUP(A91,ISODSOW_Delete!A:A,ISODSOW_Delete!BQ:BQ,"")</f>
        <v>6838</v>
      </c>
      <c r="K91" s="560">
        <f>_xlfn.XLOOKUP(A91,ISODSOW_Delete!A:A,ISODSOW_Delete!BW:BW,"")</f>
        <v>0</v>
      </c>
      <c r="L91" s="560">
        <f>_xlfn.XLOOKUP(A91,ISODSOW_Delete!A:A,ISODSOW_Delete!BX:BX,"")</f>
        <v>0</v>
      </c>
      <c r="M91" s="601">
        <f t="shared" si="9"/>
        <v>0</v>
      </c>
      <c r="N91" s="575">
        <f t="shared" si="10"/>
        <v>307001.34999999998</v>
      </c>
      <c r="O91" s="575">
        <f t="shared" si="11"/>
        <v>249330</v>
      </c>
      <c r="P91" s="575">
        <f t="shared" si="12"/>
        <v>57671.349999999977</v>
      </c>
      <c r="Q91" s="561" t="str">
        <f>_xlfn.XLOOKUP(A91,MPL!C:C,MPL!N:N, "Not Found",0)</f>
        <v>Obligated</v>
      </c>
      <c r="R91" s="562">
        <f>_xlfn.XLOOKUP(A91,MPL!C:C,MPL!S:S, "Not Found",0)</f>
        <v>44950.551655092589</v>
      </c>
      <c r="S91" s="562" t="str">
        <f t="shared" si="13"/>
        <v>Obligated</v>
      </c>
      <c r="T91" s="566">
        <v>0.83</v>
      </c>
      <c r="U91" s="560">
        <v>126286.86000000007</v>
      </c>
      <c r="V91" s="560">
        <v>321669.18999999983</v>
      </c>
      <c r="W91" s="560"/>
      <c r="X91" s="559">
        <f t="shared" si="14"/>
        <v>447956.04999999993</v>
      </c>
      <c r="Y91" s="577">
        <f t="shared" si="15"/>
        <v>-50575.650000000023</v>
      </c>
      <c r="Z91" s="598">
        <v>208400</v>
      </c>
      <c r="AA91" s="598">
        <v>45590</v>
      </c>
      <c r="AB91" s="598">
        <v>40930</v>
      </c>
      <c r="AC91" s="598">
        <v>12081.35</v>
      </c>
      <c r="AD91" s="598">
        <v>0</v>
      </c>
      <c r="AE91" s="598">
        <v>0</v>
      </c>
      <c r="AF91" s="598">
        <v>357577</v>
      </c>
      <c r="AG91" s="598">
        <f t="shared" si="17"/>
        <v>249330</v>
      </c>
      <c r="AH91" s="598">
        <f t="shared" si="16"/>
        <v>57671.35</v>
      </c>
      <c r="AI91" s="413" t="s">
        <v>2240</v>
      </c>
      <c r="AJ91" s="413" t="s">
        <v>275</v>
      </c>
      <c r="AK91" s="415" t="s">
        <v>2276</v>
      </c>
    </row>
    <row r="92" spans="1:37" s="412" customFormat="1" ht="60" hidden="1" customHeight="1" thickBot="1">
      <c r="A92" s="565">
        <v>682898</v>
      </c>
      <c r="B92" s="413" t="s">
        <v>1079</v>
      </c>
      <c r="C92" s="413" t="s">
        <v>35</v>
      </c>
      <c r="D92" s="413" t="s">
        <v>2116</v>
      </c>
      <c r="E92" s="414" t="s">
        <v>2209</v>
      </c>
      <c r="F92" s="563" t="s">
        <v>2210</v>
      </c>
      <c r="G92" s="559">
        <f>_xlfn.XLOOKUP(A92,Table2[FAASt '#],Table2[Approved Obligated Amount - CRC Gross Cost Cal],0)</f>
        <v>635326.93000000005</v>
      </c>
      <c r="H92" s="559">
        <f>_xlfn.XLOOKUP(A92,Table2[FAASt '#],Table2[Construction 406],0)</f>
        <v>95810.839999999938</v>
      </c>
      <c r="I92" s="560">
        <f>_xlfn.XLOOKUP(A92,ISODSOW_Delete!A:A,ISODSOW_Delete!BP:BP,"")</f>
        <v>120284.25</v>
      </c>
      <c r="J92" s="560">
        <f>_xlfn.XLOOKUP(A92,ISODSOW_Delete!A:A,ISODSOW_Delete!BQ:BQ,"")</f>
        <v>12889.35</v>
      </c>
      <c r="K92" s="560">
        <f>_xlfn.XLOOKUP(A92,ISODSOW_Delete!A:A,ISODSOW_Delete!BW:BW,"")</f>
        <v>0</v>
      </c>
      <c r="L92" s="560">
        <f>_xlfn.XLOOKUP(A92,ISODSOW_Delete!A:A,ISODSOW_Delete!BX:BX,"")</f>
        <v>0</v>
      </c>
      <c r="M92" s="601">
        <f t="shared" si="9"/>
        <v>0</v>
      </c>
      <c r="N92" s="575">
        <f t="shared" si="10"/>
        <v>864311.37</v>
      </c>
      <c r="O92" s="575">
        <f t="shared" si="11"/>
        <v>755611.18</v>
      </c>
      <c r="P92" s="575">
        <f t="shared" si="12"/>
        <v>108700.18999999994</v>
      </c>
      <c r="Q92" s="561" t="str">
        <f>_xlfn.XLOOKUP(A92,MPL!C:C,MPL!N:N, "Not Found",0)</f>
        <v>Obligated</v>
      </c>
      <c r="R92" s="562">
        <f>_xlfn.XLOOKUP(A92,MPL!C:C,MPL!S:S, "Not Found",0)</f>
        <v>44950.551655092589</v>
      </c>
      <c r="S92" s="562" t="str">
        <f t="shared" si="13"/>
        <v>Obligated</v>
      </c>
      <c r="T92" s="566">
        <v>0.89</v>
      </c>
      <c r="U92" s="560">
        <v>140664.36999999994</v>
      </c>
      <c r="V92" s="560">
        <v>908311.93999999971</v>
      </c>
      <c r="W92" s="560"/>
      <c r="X92" s="559">
        <f t="shared" si="14"/>
        <v>1048976.3099999996</v>
      </c>
      <c r="Y92" s="577">
        <f t="shared" si="15"/>
        <v>51029.089999999967</v>
      </c>
      <c r="Z92" s="598">
        <v>635326.93000000005</v>
      </c>
      <c r="AA92" s="598">
        <v>85929</v>
      </c>
      <c r="AB92" s="598">
        <v>120284</v>
      </c>
      <c r="AC92" s="598">
        <v>22771.19</v>
      </c>
      <c r="AD92" s="598">
        <v>0</v>
      </c>
      <c r="AE92" s="598">
        <v>0</v>
      </c>
      <c r="AF92" s="598">
        <v>813282.28</v>
      </c>
      <c r="AG92" s="598">
        <f t="shared" si="17"/>
        <v>755610.93</v>
      </c>
      <c r="AH92" s="598">
        <f t="shared" si="16"/>
        <v>108700.19</v>
      </c>
      <c r="AI92" s="413" t="s">
        <v>2240</v>
      </c>
      <c r="AJ92" s="413" t="s">
        <v>275</v>
      </c>
      <c r="AK92" s="415" t="s">
        <v>2276</v>
      </c>
    </row>
    <row r="93" spans="1:37" s="412" customFormat="1" ht="60" hidden="1" customHeight="1" thickBot="1">
      <c r="A93" s="565">
        <v>682910</v>
      </c>
      <c r="B93" s="413" t="s">
        <v>1078</v>
      </c>
      <c r="C93" s="413" t="s">
        <v>35</v>
      </c>
      <c r="D93" s="413" t="s">
        <v>2116</v>
      </c>
      <c r="E93" s="414" t="s">
        <v>2209</v>
      </c>
      <c r="F93" s="563" t="s">
        <v>2210</v>
      </c>
      <c r="G93" s="559">
        <f>_xlfn.XLOOKUP(A93,Table2[FAASt '#],Table2[Approved Obligated Amount - CRC Gross Cost Cal],0)</f>
        <v>517156</v>
      </c>
      <c r="H93" s="559">
        <f>_xlfn.XLOOKUP(A93,Table2[FAASt '#],Table2[Construction 406],0)</f>
        <v>93137</v>
      </c>
      <c r="I93" s="560">
        <f>_xlfn.XLOOKUP(A93,ISODSOW_Delete!A:A,ISODSOW_Delete!BP:BP,"")</f>
        <v>99229</v>
      </c>
      <c r="J93" s="560">
        <f>_xlfn.XLOOKUP(A93,ISODSOW_Delete!A:A,ISODSOW_Delete!BQ:BQ,"")</f>
        <v>12530</v>
      </c>
      <c r="K93" s="560">
        <f>_xlfn.XLOOKUP(A93,ISODSOW_Delete!A:A,ISODSOW_Delete!BW:BW,"")</f>
        <v>0</v>
      </c>
      <c r="L93" s="560">
        <f>_xlfn.XLOOKUP(A93,ISODSOW_Delete!A:A,ISODSOW_Delete!BX:BX,"")</f>
        <v>0</v>
      </c>
      <c r="M93" s="601">
        <f t="shared" si="9"/>
        <v>0</v>
      </c>
      <c r="N93" s="575">
        <f t="shared" si="10"/>
        <v>722052</v>
      </c>
      <c r="O93" s="575">
        <f t="shared" si="11"/>
        <v>616385</v>
      </c>
      <c r="P93" s="575">
        <f t="shared" si="12"/>
        <v>105667</v>
      </c>
      <c r="Q93" s="561" t="str">
        <f>_xlfn.XLOOKUP(A93,MPL!C:C,MPL!N:N, "Not Found",0)</f>
        <v>Obligated</v>
      </c>
      <c r="R93" s="562">
        <f>_xlfn.XLOOKUP(A93,MPL!C:C,MPL!S:S, "Not Found",0)</f>
        <v>44957.5390162037</v>
      </c>
      <c r="S93" s="562" t="str">
        <f t="shared" si="13"/>
        <v>Obligated</v>
      </c>
      <c r="T93" s="566">
        <v>0.97</v>
      </c>
      <c r="U93" s="560">
        <v>123441.49999999988</v>
      </c>
      <c r="V93" s="560">
        <v>642298.77999999991</v>
      </c>
      <c r="W93" s="560"/>
      <c r="X93" s="559">
        <f t="shared" si="14"/>
        <v>765740.2799999998</v>
      </c>
      <c r="Y93" s="577">
        <f t="shared" si="15"/>
        <v>7183</v>
      </c>
      <c r="Z93" s="598">
        <v>517156</v>
      </c>
      <c r="AA93" s="598">
        <v>83531</v>
      </c>
      <c r="AB93" s="598">
        <v>99229</v>
      </c>
      <c r="AC93" s="598">
        <v>22135.72</v>
      </c>
      <c r="AD93" s="598">
        <v>0</v>
      </c>
      <c r="AE93" s="598">
        <v>0</v>
      </c>
      <c r="AF93" s="598">
        <v>714869</v>
      </c>
      <c r="AG93" s="598">
        <f t="shared" si="17"/>
        <v>616385</v>
      </c>
      <c r="AH93" s="598">
        <f t="shared" si="16"/>
        <v>105666.72</v>
      </c>
      <c r="AI93" s="413" t="s">
        <v>2240</v>
      </c>
      <c r="AJ93" s="413" t="s">
        <v>275</v>
      </c>
      <c r="AK93" s="415" t="s">
        <v>2276</v>
      </c>
    </row>
    <row r="94" spans="1:37" s="412" customFormat="1" ht="60" hidden="1" customHeight="1" thickBot="1">
      <c r="A94" s="565">
        <v>542690</v>
      </c>
      <c r="B94" s="413" t="s">
        <v>34</v>
      </c>
      <c r="C94" s="413" t="s">
        <v>35</v>
      </c>
      <c r="D94" s="413" t="s">
        <v>2118</v>
      </c>
      <c r="E94" s="414" t="s">
        <v>2209</v>
      </c>
      <c r="F94" s="563" t="s">
        <v>2210</v>
      </c>
      <c r="G94" s="559">
        <f>_xlfn.XLOOKUP(A94,Table2[FAASt '#],Table2[Approved Obligated Amount - CRC Gross Cost Cal],0)</f>
        <v>6199877.0700000003</v>
      </c>
      <c r="H94" s="559">
        <f>_xlfn.XLOOKUP(A94,Table2[FAASt '#],Table2[Construction 406],0)</f>
        <v>243880.33000000007</v>
      </c>
      <c r="I94" s="560">
        <f>_xlfn.XLOOKUP(A94,ISODSOW_Delete!A:A,ISODSOW_Delete!BP:BP,"")</f>
        <v>1530438.49</v>
      </c>
      <c r="J94" s="560">
        <f>_xlfn.XLOOKUP(A94,ISODSOW_Delete!A:A,ISODSOW_Delete!BQ:BQ,"")</f>
        <v>0</v>
      </c>
      <c r="K94" s="560">
        <f>_xlfn.XLOOKUP(A94,ISODSOW_Delete!A:A,ISODSOW_Delete!BW:BW,"")</f>
        <v>0</v>
      </c>
      <c r="L94" s="560">
        <f>_xlfn.XLOOKUP(A94,ISODSOW_Delete!A:A,ISODSOW_Delete!BX:BX,"")</f>
        <v>0</v>
      </c>
      <c r="M94" s="601">
        <f t="shared" si="9"/>
        <v>0</v>
      </c>
      <c r="N94" s="575">
        <f t="shared" si="10"/>
        <v>7974195.8900000006</v>
      </c>
      <c r="O94" s="575">
        <f t="shared" si="11"/>
        <v>7730315.5600000005</v>
      </c>
      <c r="P94" s="575">
        <f t="shared" si="12"/>
        <v>243880.33000000007</v>
      </c>
      <c r="Q94" s="561" t="str">
        <f>_xlfn.XLOOKUP(A94,MPL!C:C,MPL!N:N, "Not Found",0)</f>
        <v>Obligated</v>
      </c>
      <c r="R94" s="562">
        <f>_xlfn.XLOOKUP(A94,MPL!C:C,MPL!S:S, "Not Found",0)</f>
        <v>44686.472141203703</v>
      </c>
      <c r="S94" s="562" t="str">
        <f t="shared" si="13"/>
        <v>Obligated</v>
      </c>
      <c r="T94" s="566">
        <v>0.95</v>
      </c>
      <c r="U94" s="560">
        <v>688794.97999999975</v>
      </c>
      <c r="V94" s="560">
        <v>4580838.1999999965</v>
      </c>
      <c r="W94" s="560"/>
      <c r="X94" s="559">
        <f t="shared" si="14"/>
        <v>5269633.179999996</v>
      </c>
      <c r="Y94" s="577">
        <f t="shared" si="15"/>
        <v>-1530438.492570743</v>
      </c>
      <c r="Z94" s="598">
        <v>7730315.5622104052</v>
      </c>
      <c r="AA94" s="598">
        <v>179642</v>
      </c>
      <c r="AB94" s="598">
        <v>1530438.4908742411</v>
      </c>
      <c r="AC94" s="598">
        <v>64238</v>
      </c>
      <c r="AD94" s="598">
        <v>0</v>
      </c>
      <c r="AE94" s="598">
        <v>0</v>
      </c>
      <c r="AF94" s="598">
        <v>9504634.3825707436</v>
      </c>
      <c r="AG94" s="598">
        <f t="shared" si="17"/>
        <v>9260754.0530846454</v>
      </c>
      <c r="AH94" s="598">
        <f t="shared" si="16"/>
        <v>243880</v>
      </c>
      <c r="AI94" s="413" t="s">
        <v>2223</v>
      </c>
      <c r="AJ94" s="416" t="s">
        <v>2224</v>
      </c>
      <c r="AK94" s="415" t="s">
        <v>2395</v>
      </c>
    </row>
    <row r="95" spans="1:37" s="412" customFormat="1" ht="60" hidden="1" customHeight="1" thickBot="1">
      <c r="A95" s="565">
        <v>956353</v>
      </c>
      <c r="B95" s="413" t="s">
        <v>2414</v>
      </c>
      <c r="C95" s="413" t="s">
        <v>130</v>
      </c>
      <c r="D95" s="413" t="s">
        <v>2109</v>
      </c>
      <c r="E95" s="414" t="s">
        <v>2209</v>
      </c>
      <c r="F95" s="563" t="s">
        <v>2210</v>
      </c>
      <c r="G95" s="559">
        <f>_xlfn.XLOOKUP(A95,Table2[FAASt '#],Table2[Approved Obligated Amount - CRC Gross Cost Cal],0)</f>
        <v>3756065</v>
      </c>
      <c r="H95" s="559">
        <f>_xlfn.XLOOKUP(A95,Table2[FAASt '#],Table2[Construction 406],0)</f>
        <v>0</v>
      </c>
      <c r="I95" s="560">
        <f>_xlfn.XLOOKUP(A95,ISODSOW_Delete!A:A,ISODSOW_Delete!BP:BP,"")</f>
        <v>116166.96</v>
      </c>
      <c r="J95" s="560">
        <f>_xlfn.XLOOKUP(A95,ISODSOW_Delete!A:A,ISODSOW_Delete!BQ:BQ,"")</f>
        <v>0</v>
      </c>
      <c r="K95" s="560">
        <f>_xlfn.XLOOKUP(A95,ISODSOW_Delete!A:A,ISODSOW_Delete!BW:BW,"")</f>
        <v>0</v>
      </c>
      <c r="L95" s="560">
        <f>_xlfn.XLOOKUP(A95,ISODSOW_Delete!A:A,ISODSOW_Delete!BX:BX,"")</f>
        <v>0</v>
      </c>
      <c r="M95" s="601">
        <f t="shared" si="9"/>
        <v>0</v>
      </c>
      <c r="N95" s="575">
        <f t="shared" si="10"/>
        <v>3872231.96</v>
      </c>
      <c r="O95" s="575">
        <f t="shared" si="11"/>
        <v>3872231.96</v>
      </c>
      <c r="P95" s="575">
        <f t="shared" si="12"/>
        <v>0</v>
      </c>
      <c r="Q95" s="561" t="str">
        <f>_xlfn.XLOOKUP(A95,MPL!C:C,MPL!N:N, "Not Found",0)</f>
        <v>Obligated</v>
      </c>
      <c r="R95" s="562">
        <f>_xlfn.XLOOKUP(A95,MPL!C:C,MPL!S:S, "Not Found",0)</f>
        <v>45917.761273148149</v>
      </c>
      <c r="S95" s="562" t="str">
        <f t="shared" si="13"/>
        <v>Obligated</v>
      </c>
      <c r="T95" s="566">
        <v>0</v>
      </c>
      <c r="U95" s="560">
        <v>36905.680000000008</v>
      </c>
      <c r="V95" s="560">
        <v>16034.809999999996</v>
      </c>
      <c r="W95" s="560"/>
      <c r="X95" s="559">
        <f t="shared" si="14"/>
        <v>52940.490000000005</v>
      </c>
      <c r="Y95" s="577">
        <f t="shared" si="15"/>
        <v>1689554.33</v>
      </c>
      <c r="Z95" s="598">
        <v>493168.61</v>
      </c>
      <c r="AA95" s="598">
        <v>1670722.97</v>
      </c>
      <c r="AB95" s="598">
        <v>4283.2299999999996</v>
      </c>
      <c r="AC95" s="598">
        <v>14502.82</v>
      </c>
      <c r="AD95" s="598">
        <v>0</v>
      </c>
      <c r="AE95" s="598">
        <v>0</v>
      </c>
      <c r="AF95" s="598">
        <v>2182677.63</v>
      </c>
      <c r="AG95" s="598">
        <v>497451.83999999997</v>
      </c>
      <c r="AH95" s="598">
        <f t="shared" si="16"/>
        <v>1685225.79</v>
      </c>
      <c r="AI95" s="413" t="s">
        <v>2273</v>
      </c>
      <c r="AJ95" s="413" t="s">
        <v>2208</v>
      </c>
      <c r="AK95" s="415" t="s">
        <v>2415</v>
      </c>
    </row>
    <row r="96" spans="1:37" s="412" customFormat="1" ht="60" hidden="1" customHeight="1" thickBot="1">
      <c r="A96" s="565">
        <v>956342</v>
      </c>
      <c r="B96" s="413" t="s">
        <v>2420</v>
      </c>
      <c r="C96" s="413" t="s">
        <v>130</v>
      </c>
      <c r="D96" s="413" t="s">
        <v>2109</v>
      </c>
      <c r="E96" s="414" t="s">
        <v>2209</v>
      </c>
      <c r="F96" s="563" t="s">
        <v>2210</v>
      </c>
      <c r="G96" s="559">
        <f>_xlfn.XLOOKUP(A96,Table2[FAASt '#],Table2[Approved Obligated Amount - CRC Gross Cost Cal],0)</f>
        <v>4093248</v>
      </c>
      <c r="H96" s="559">
        <f>_xlfn.XLOOKUP(A96,Table2[FAASt '#],Table2[Construction 406],0)</f>
        <v>0</v>
      </c>
      <c r="I96" s="560">
        <f>_xlfn.XLOOKUP(A96,ISODSOW_Delete!A:A,ISODSOW_Delete!BP:BP,"")</f>
        <v>126595.31</v>
      </c>
      <c r="J96" s="560">
        <f>_xlfn.XLOOKUP(A96,ISODSOW_Delete!A:A,ISODSOW_Delete!BQ:BQ,"")</f>
        <v>0</v>
      </c>
      <c r="K96" s="560">
        <f>_xlfn.XLOOKUP(A96,ISODSOW_Delete!A:A,ISODSOW_Delete!BW:BW,"")</f>
        <v>0</v>
      </c>
      <c r="L96" s="560">
        <f>_xlfn.XLOOKUP(A96,ISODSOW_Delete!A:A,ISODSOW_Delete!BX:BX,"")</f>
        <v>0</v>
      </c>
      <c r="M96" s="601">
        <f t="shared" si="9"/>
        <v>0</v>
      </c>
      <c r="N96" s="575">
        <f t="shared" si="10"/>
        <v>4219843.3099999996</v>
      </c>
      <c r="O96" s="575">
        <f t="shared" si="11"/>
        <v>4219843.3099999996</v>
      </c>
      <c r="P96" s="575">
        <f t="shared" si="12"/>
        <v>0</v>
      </c>
      <c r="Q96" s="561" t="str">
        <f>_xlfn.XLOOKUP(A96,MPL!C:C,MPL!N:N, "Not Found",0)</f>
        <v>Obligated</v>
      </c>
      <c r="R96" s="562">
        <f>_xlfn.XLOOKUP(A96,MPL!C:C,MPL!S:S, "Not Found",0)</f>
        <v>45917.761261574073</v>
      </c>
      <c r="S96" s="562" t="str">
        <f t="shared" si="13"/>
        <v>Obligated</v>
      </c>
      <c r="T96" s="566">
        <v>0</v>
      </c>
      <c r="U96" s="560">
        <v>11291.92</v>
      </c>
      <c r="V96" s="560">
        <v>0</v>
      </c>
      <c r="W96" s="560"/>
      <c r="X96" s="559">
        <f t="shared" si="14"/>
        <v>11291.92</v>
      </c>
      <c r="Y96" s="577">
        <f t="shared" si="15"/>
        <v>4096.179999999702</v>
      </c>
      <c r="Z96" s="598">
        <v>952531.08</v>
      </c>
      <c r="AA96" s="598">
        <v>3226919.92</v>
      </c>
      <c r="AB96" s="598">
        <v>8275.5300000000007</v>
      </c>
      <c r="AC96" s="598">
        <v>28020.6</v>
      </c>
      <c r="AD96" s="598">
        <v>0</v>
      </c>
      <c r="AE96" s="598">
        <v>0</v>
      </c>
      <c r="AF96" s="598">
        <v>4215747.13</v>
      </c>
      <c r="AG96" s="598">
        <v>960806.61</v>
      </c>
      <c r="AH96" s="598">
        <f t="shared" si="16"/>
        <v>3254940.52</v>
      </c>
      <c r="AI96" s="413" t="s">
        <v>2273</v>
      </c>
      <c r="AJ96" s="413" t="s">
        <v>2208</v>
      </c>
      <c r="AK96" s="415" t="s">
        <v>2421</v>
      </c>
    </row>
    <row r="97" spans="1:37" s="412" customFormat="1" ht="60" hidden="1" customHeight="1" thickBot="1">
      <c r="A97" s="565">
        <v>334527</v>
      </c>
      <c r="B97" s="413" t="s">
        <v>1042</v>
      </c>
      <c r="C97" s="413" t="s">
        <v>35</v>
      </c>
      <c r="D97" s="413" t="s">
        <v>2116</v>
      </c>
      <c r="E97" s="414" t="s">
        <v>2209</v>
      </c>
      <c r="F97" s="563" t="s">
        <v>2210</v>
      </c>
      <c r="G97" s="559">
        <f>_xlfn.XLOOKUP(A97,Table2[FAASt '#],Table2[Approved Obligated Amount - CRC Gross Cost Cal],0)</f>
        <v>108847</v>
      </c>
      <c r="H97" s="559">
        <f>_xlfn.XLOOKUP(A97,Table2[FAASt '#],Table2[Construction 406],0)</f>
        <v>14874</v>
      </c>
      <c r="I97" s="560">
        <f>_xlfn.XLOOKUP(A97,ISODSOW_Delete!A:A,ISODSOW_Delete!BP:BP,"")</f>
        <v>8540</v>
      </c>
      <c r="J97" s="560">
        <f>_xlfn.XLOOKUP(A97,ISODSOW_Delete!A:A,ISODSOW_Delete!BQ:BQ,"")</f>
        <v>0</v>
      </c>
      <c r="K97" s="560">
        <f>_xlfn.XLOOKUP(A97,ISODSOW_Delete!A:A,ISODSOW_Delete!BW:BW,"")</f>
        <v>0</v>
      </c>
      <c r="L97" s="560">
        <f>_xlfn.XLOOKUP(A97,ISODSOW_Delete!A:A,ISODSOW_Delete!BX:BX,"")</f>
        <v>0</v>
      </c>
      <c r="M97" s="601">
        <f t="shared" si="9"/>
        <v>0</v>
      </c>
      <c r="N97" s="575">
        <f t="shared" si="10"/>
        <v>132261</v>
      </c>
      <c r="O97" s="575">
        <f t="shared" si="11"/>
        <v>117387</v>
      </c>
      <c r="P97" s="575">
        <f t="shared" si="12"/>
        <v>14874</v>
      </c>
      <c r="Q97" s="561" t="str">
        <f>_xlfn.XLOOKUP(A97,MPL!C:C,MPL!N:N, "Not Found",0)</f>
        <v>Obligated</v>
      </c>
      <c r="R97" s="562">
        <f>_xlfn.XLOOKUP(A97,MPL!C:C,MPL!S:S, "Not Found",0)</f>
        <v>44722.491863425923</v>
      </c>
      <c r="S97" s="562" t="str">
        <f t="shared" si="13"/>
        <v>Obligated</v>
      </c>
      <c r="T97" s="566">
        <v>0.97</v>
      </c>
      <c r="U97" s="560">
        <v>50102.810000000041</v>
      </c>
      <c r="V97" s="560">
        <v>44077.660000000011</v>
      </c>
      <c r="W97" s="560"/>
      <c r="X97" s="559">
        <f t="shared" si="14"/>
        <v>94180.470000000059</v>
      </c>
      <c r="Y97" s="577">
        <f t="shared" si="15"/>
        <v>-2369522.29</v>
      </c>
      <c r="Z97" s="598">
        <v>2083897.82</v>
      </c>
      <c r="AA97" s="598">
        <v>821.8</v>
      </c>
      <c r="AB97" s="598">
        <v>197576.9</v>
      </c>
      <c r="AC97" s="598">
        <v>535.27</v>
      </c>
      <c r="AD97" s="598">
        <v>213549.07</v>
      </c>
      <c r="AE97" s="598">
        <v>5402.43</v>
      </c>
      <c r="AF97" s="598">
        <v>2501783.29</v>
      </c>
      <c r="AG97" s="598">
        <v>2495023.79</v>
      </c>
      <c r="AH97" s="598">
        <f t="shared" si="16"/>
        <v>6759.5000000000009</v>
      </c>
      <c r="AI97" s="413" t="s">
        <v>2240</v>
      </c>
      <c r="AJ97" s="413" t="s">
        <v>275</v>
      </c>
      <c r="AK97" s="415" t="s">
        <v>2276</v>
      </c>
    </row>
    <row r="98" spans="1:37" s="412" customFormat="1" ht="60" hidden="1" customHeight="1" thickBot="1">
      <c r="A98" s="565">
        <v>825843</v>
      </c>
      <c r="B98" s="413" t="s">
        <v>170</v>
      </c>
      <c r="C98" s="413" t="s">
        <v>2135</v>
      </c>
      <c r="D98" s="413" t="s">
        <v>33</v>
      </c>
      <c r="E98" s="414" t="s">
        <v>2209</v>
      </c>
      <c r="F98" s="563" t="s">
        <v>2210</v>
      </c>
      <c r="G98" s="559">
        <f>_xlfn.XLOOKUP(A98,Table2[FAASt '#],Table2[Approved Obligated Amount - CRC Gross Cost Cal],0)</f>
        <v>2320373.96</v>
      </c>
      <c r="H98" s="559">
        <f>_xlfn.XLOOKUP(A98,Table2[FAASt '#],Table2[Construction 406],0)</f>
        <v>0</v>
      </c>
      <c r="I98" s="560">
        <f>_xlfn.XLOOKUP(A98,ISODSOW_Delete!A:A,ISODSOW_Delete!BP:BP,"")</f>
        <v>826981.13</v>
      </c>
      <c r="J98" s="560">
        <f>_xlfn.XLOOKUP(A98,ISODSOW_Delete!A:A,ISODSOW_Delete!BQ:BQ,"")</f>
        <v>0</v>
      </c>
      <c r="K98" s="560">
        <f>_xlfn.XLOOKUP(A98,ISODSOW_Delete!A:A,ISODSOW_Delete!BW:BW,"")</f>
        <v>4200723.5199999996</v>
      </c>
      <c r="L98" s="560">
        <f>_xlfn.XLOOKUP(A98,ISODSOW_Delete!A:A,ISODSOW_Delete!BX:BX,"")</f>
        <v>0</v>
      </c>
      <c r="M98" s="601">
        <f t="shared" si="9"/>
        <v>0</v>
      </c>
      <c r="N98" s="575">
        <f t="shared" si="10"/>
        <v>7348078.6099999994</v>
      </c>
      <c r="O98" s="575">
        <f t="shared" si="11"/>
        <v>7348078.6099999994</v>
      </c>
      <c r="P98" s="575">
        <f t="shared" si="12"/>
        <v>0</v>
      </c>
      <c r="Q98" s="561" t="str">
        <f>_xlfn.XLOOKUP(A98,MPL!C:C,MPL!N:N, "Not Found",0)</f>
        <v>Obligated</v>
      </c>
      <c r="R98" s="562">
        <f>_xlfn.XLOOKUP(A98,MPL!C:C,MPL!S:S, "Not Found",0)</f>
        <v>45922.677291666667</v>
      </c>
      <c r="S98" s="562" t="str">
        <f t="shared" si="13"/>
        <v>Obligated</v>
      </c>
      <c r="T98" s="566">
        <v>0.1</v>
      </c>
      <c r="U98" s="560">
        <v>26409.689999999995</v>
      </c>
      <c r="V98" s="560">
        <v>123299.14</v>
      </c>
      <c r="W98" s="560"/>
      <c r="X98" s="559">
        <f t="shared" si="14"/>
        <v>149708.82999999999</v>
      </c>
      <c r="Y98" s="577">
        <f t="shared" si="15"/>
        <v>0</v>
      </c>
      <c r="Z98" s="598">
        <v>2320373.96</v>
      </c>
      <c r="AA98" s="598">
        <v>0</v>
      </c>
      <c r="AB98" s="598">
        <v>826981.13</v>
      </c>
      <c r="AC98" s="598">
        <v>0</v>
      </c>
      <c r="AD98" s="598">
        <v>4200723.5199999996</v>
      </c>
      <c r="AE98" s="598">
        <v>0</v>
      </c>
      <c r="AF98" s="598">
        <v>7348078.6099999994</v>
      </c>
      <c r="AG98" s="598">
        <f>Z98+AB98+AD98</f>
        <v>7348078.6099999994</v>
      </c>
      <c r="AH98" s="598">
        <f t="shared" si="16"/>
        <v>0</v>
      </c>
      <c r="AI98" s="413" t="s">
        <v>2223</v>
      </c>
      <c r="AJ98" s="416" t="s">
        <v>2224</v>
      </c>
      <c r="AK98" s="415"/>
    </row>
    <row r="99" spans="1:37" s="412" customFormat="1" ht="60" hidden="1" customHeight="1" thickBot="1">
      <c r="A99" s="565">
        <v>957578</v>
      </c>
      <c r="B99" s="413" t="s">
        <v>174</v>
      </c>
      <c r="C99" s="413" t="s">
        <v>33</v>
      </c>
      <c r="D99" s="413" t="s">
        <v>33</v>
      </c>
      <c r="E99" s="414" t="s">
        <v>2209</v>
      </c>
      <c r="F99" s="563" t="s">
        <v>2210</v>
      </c>
      <c r="G99" s="559">
        <f>_xlfn.XLOOKUP(A99,Table2[FAASt '#],Table2[Approved Obligated Amount - CRC Gross Cost Cal],0)</f>
        <v>1108990</v>
      </c>
      <c r="H99" s="559">
        <f>_xlfn.XLOOKUP(A99,Table2[FAASt '#],Table2[Construction 406],0)</f>
        <v>0</v>
      </c>
      <c r="I99" s="560">
        <f>_xlfn.XLOOKUP(A99,ISODSOW_Delete!A:A,ISODSOW_Delete!BP:BP,"")</f>
        <v>141856.25</v>
      </c>
      <c r="J99" s="560">
        <f>_xlfn.XLOOKUP(A99,ISODSOW_Delete!A:A,ISODSOW_Delete!BQ:BQ,"")</f>
        <v>0</v>
      </c>
      <c r="K99" s="560">
        <f>_xlfn.XLOOKUP(A99,ISODSOW_Delete!A:A,ISODSOW_Delete!BW:BW,"")</f>
        <v>0</v>
      </c>
      <c r="L99" s="560">
        <f>_xlfn.XLOOKUP(A99,ISODSOW_Delete!A:A,ISODSOW_Delete!BX:BX,"")</f>
        <v>0</v>
      </c>
      <c r="M99" s="601">
        <f t="shared" si="9"/>
        <v>0</v>
      </c>
      <c r="N99" s="575">
        <f t="shared" si="10"/>
        <v>1250846.25</v>
      </c>
      <c r="O99" s="575">
        <f t="shared" si="11"/>
        <v>1250846.25</v>
      </c>
      <c r="P99" s="575">
        <f t="shared" si="12"/>
        <v>0</v>
      </c>
      <c r="Q99" s="561" t="str">
        <f>_xlfn.XLOOKUP(A99,MPL!C:C,MPL!N:N, "Not Found",0)</f>
        <v>Obligated</v>
      </c>
      <c r="R99" s="562">
        <f>_xlfn.XLOOKUP(A99,MPL!C:C,MPL!S:S, "Not Found",0)</f>
        <v>45917.802372685182</v>
      </c>
      <c r="S99" s="562" t="str">
        <f t="shared" si="13"/>
        <v>Obligated</v>
      </c>
      <c r="T99" s="566">
        <v>0</v>
      </c>
      <c r="U99" s="560">
        <v>4909.6600000000035</v>
      </c>
      <c r="V99" s="560">
        <v>4556.83</v>
      </c>
      <c r="W99" s="560"/>
      <c r="X99" s="559">
        <f t="shared" si="14"/>
        <v>9466.4900000000034</v>
      </c>
      <c r="Y99" s="577">
        <f t="shared" si="15"/>
        <v>-440647.59999999963</v>
      </c>
      <c r="Z99" s="598">
        <v>1031094.1801654991</v>
      </c>
      <c r="AA99" s="598">
        <v>157066.87441183635</v>
      </c>
      <c r="AB99" s="598">
        <v>104853.48400026097</v>
      </c>
      <c r="AC99" s="598">
        <v>35731.370207665022</v>
      </c>
      <c r="AD99" s="598">
        <v>126896.17311421073</v>
      </c>
      <c r="AE99" s="598">
        <v>235851.76810052741</v>
      </c>
      <c r="AF99" s="598">
        <v>1691493.8499999996</v>
      </c>
      <c r="AG99" s="598">
        <v>1262843.837279971</v>
      </c>
      <c r="AH99" s="598">
        <f t="shared" si="16"/>
        <v>428650.01272002875</v>
      </c>
      <c r="AI99" s="413" t="s">
        <v>2223</v>
      </c>
      <c r="AJ99" s="416" t="s">
        <v>2224</v>
      </c>
      <c r="AK99" s="415" t="s">
        <v>2316</v>
      </c>
    </row>
    <row r="100" spans="1:37" s="412" customFormat="1" ht="60" hidden="1" customHeight="1" thickBot="1">
      <c r="A100" s="565">
        <v>956593</v>
      </c>
      <c r="B100" s="413" t="s">
        <v>173</v>
      </c>
      <c r="C100" s="413" t="s">
        <v>33</v>
      </c>
      <c r="D100" s="413" t="s">
        <v>33</v>
      </c>
      <c r="E100" s="414" t="s">
        <v>2209</v>
      </c>
      <c r="F100" s="563" t="s">
        <v>2210</v>
      </c>
      <c r="G100" s="559">
        <f>_xlfn.XLOOKUP(A100,Table2[FAASt '#],Table2[Approved Obligated Amount - CRC Gross Cost Cal],0)</f>
        <v>3751193.63</v>
      </c>
      <c r="H100" s="559">
        <f>_xlfn.XLOOKUP(A100,Table2[FAASt '#],Table2[Construction 406],0)</f>
        <v>0</v>
      </c>
      <c r="I100" s="560">
        <f>_xlfn.XLOOKUP(A100,ISODSOW_Delete!A:A,ISODSOW_Delete!BP:BP,"")</f>
        <v>414861.11</v>
      </c>
      <c r="J100" s="560">
        <f>_xlfn.XLOOKUP(A100,ISODSOW_Delete!A:A,ISODSOW_Delete!BQ:BQ,"")</f>
        <v>0</v>
      </c>
      <c r="K100" s="560">
        <f>_xlfn.XLOOKUP(A100,ISODSOW_Delete!A:A,ISODSOW_Delete!BW:BW,"")</f>
        <v>1741264.87</v>
      </c>
      <c r="L100" s="560">
        <f>_xlfn.XLOOKUP(A100,ISODSOW_Delete!A:A,ISODSOW_Delete!BX:BX,"")</f>
        <v>0</v>
      </c>
      <c r="M100" s="601">
        <f t="shared" si="9"/>
        <v>0</v>
      </c>
      <c r="N100" s="575">
        <f t="shared" si="10"/>
        <v>5907319.6099999994</v>
      </c>
      <c r="O100" s="575">
        <f t="shared" si="11"/>
        <v>5907319.6099999994</v>
      </c>
      <c r="P100" s="575">
        <f t="shared" si="12"/>
        <v>0</v>
      </c>
      <c r="Q100" s="561" t="str">
        <f>_xlfn.XLOOKUP(A100,MPL!C:C,MPL!N:N, "Not Found",0)</f>
        <v>Obligated</v>
      </c>
      <c r="R100" s="562">
        <f>_xlfn.XLOOKUP(A100,MPL!C:C,MPL!S:S, "Not Found",0)</f>
        <v>45922.677256944444</v>
      </c>
      <c r="S100" s="562" t="str">
        <f t="shared" si="13"/>
        <v>Obligated</v>
      </c>
      <c r="T100" s="566">
        <v>0.2</v>
      </c>
      <c r="U100" s="560">
        <v>218717.80999999988</v>
      </c>
      <c r="V100" s="560">
        <v>372387.71000000008</v>
      </c>
      <c r="W100" s="560"/>
      <c r="X100" s="559">
        <f t="shared" si="14"/>
        <v>591105.52</v>
      </c>
      <c r="Y100" s="577">
        <f t="shared" si="15"/>
        <v>0</v>
      </c>
      <c r="Z100" s="598">
        <v>3600960.6953336108</v>
      </c>
      <c r="AA100" s="598">
        <v>548535.38326163474</v>
      </c>
      <c r="AB100" s="598">
        <v>366186.99039997271</v>
      </c>
      <c r="AC100" s="598">
        <v>124787.10692321428</v>
      </c>
      <c r="AD100" s="598">
        <v>443168.18052370206</v>
      </c>
      <c r="AE100" s="598">
        <v>823681.25355786423</v>
      </c>
      <c r="AF100" s="598">
        <v>5907319.6099999985</v>
      </c>
      <c r="AG100" s="598">
        <v>4410315.8662572857</v>
      </c>
      <c r="AH100" s="598">
        <f t="shared" si="16"/>
        <v>1497003.7437427132</v>
      </c>
      <c r="AI100" s="413" t="s">
        <v>2240</v>
      </c>
      <c r="AJ100" s="413" t="s">
        <v>275</v>
      </c>
      <c r="AK100" s="415"/>
    </row>
    <row r="101" spans="1:37" s="412" customFormat="1" ht="60" hidden="1" customHeight="1" thickBot="1">
      <c r="A101" s="565">
        <v>682645</v>
      </c>
      <c r="B101" s="413" t="s">
        <v>169</v>
      </c>
      <c r="C101" s="413" t="s">
        <v>33</v>
      </c>
      <c r="D101" s="413" t="s">
        <v>33</v>
      </c>
      <c r="E101" s="414" t="s">
        <v>2209</v>
      </c>
      <c r="F101" s="563" t="s">
        <v>2210</v>
      </c>
      <c r="G101" s="559">
        <f>_xlfn.XLOOKUP(A101,Table2[FAASt '#],Table2[Approved Obligated Amount - CRC Gross Cost Cal],0)</f>
        <v>8292125</v>
      </c>
      <c r="H101" s="559">
        <f>_xlfn.XLOOKUP(A101,Table2[FAASt '#],Table2[Construction 406],0)</f>
        <v>0</v>
      </c>
      <c r="I101" s="560">
        <f>_xlfn.XLOOKUP(A101,ISODSOW_Delete!A:A,ISODSOW_Delete!BP:BP,"")</f>
        <v>1605121.68</v>
      </c>
      <c r="J101" s="560">
        <f>_xlfn.XLOOKUP(A101,ISODSOW_Delete!A:A,ISODSOW_Delete!BQ:BQ,"")</f>
        <v>0</v>
      </c>
      <c r="K101" s="560">
        <f>_xlfn.XLOOKUP(A101,ISODSOW_Delete!A:A,ISODSOW_Delete!BW:BW,"")</f>
        <v>4724211.9800000004</v>
      </c>
      <c r="L101" s="560">
        <f>_xlfn.XLOOKUP(A101,ISODSOW_Delete!A:A,ISODSOW_Delete!BX:BX,"")</f>
        <v>0</v>
      </c>
      <c r="M101" s="601">
        <f t="shared" si="9"/>
        <v>0</v>
      </c>
      <c r="N101" s="575">
        <f t="shared" si="10"/>
        <v>14621458.66</v>
      </c>
      <c r="O101" s="575">
        <f t="shared" si="11"/>
        <v>14621458.66</v>
      </c>
      <c r="P101" s="575">
        <f t="shared" si="12"/>
        <v>0</v>
      </c>
      <c r="Q101" s="561" t="str">
        <f>_xlfn.XLOOKUP(A101,MPL!C:C,MPL!N:N, "Not Found",0)</f>
        <v>Obligated</v>
      </c>
      <c r="R101" s="562">
        <f>_xlfn.XLOOKUP(A101,MPL!C:C,MPL!S:S, "Not Found",0)</f>
        <v>45917.761238425926</v>
      </c>
      <c r="S101" s="562" t="str">
        <f t="shared" si="13"/>
        <v>Obligated</v>
      </c>
      <c r="T101" s="566">
        <v>0.3</v>
      </c>
      <c r="U101" s="560">
        <v>3152477.5200000014</v>
      </c>
      <c r="V101" s="560">
        <v>2167332.8699999982</v>
      </c>
      <c r="W101" s="560"/>
      <c r="X101" s="559">
        <f t="shared" si="14"/>
        <v>5319810.3899999997</v>
      </c>
      <c r="Y101" s="577">
        <f t="shared" si="15"/>
        <v>-81494379.639999986</v>
      </c>
      <c r="Z101" s="598">
        <v>58589915.35373196</v>
      </c>
      <c r="AA101" s="598">
        <v>8925018.73610387</v>
      </c>
      <c r="AB101" s="598">
        <v>5958094.6826148508</v>
      </c>
      <c r="AC101" s="598">
        <v>2030365.4081375282</v>
      </c>
      <c r="AD101" s="598">
        <v>7210627.4911577636</v>
      </c>
      <c r="AE101" s="598">
        <v>13401816.628254008</v>
      </c>
      <c r="AF101" s="598">
        <v>96115838.299999982</v>
      </c>
      <c r="AG101" s="598">
        <v>71758637.527504578</v>
      </c>
      <c r="AH101" s="598">
        <f t="shared" si="16"/>
        <v>24357200.772495404</v>
      </c>
      <c r="AI101" s="413" t="s">
        <v>2227</v>
      </c>
      <c r="AJ101" s="413" t="s">
        <v>2217</v>
      </c>
      <c r="AK101" s="415" t="s">
        <v>2249</v>
      </c>
    </row>
    <row r="102" spans="1:37" s="412" customFormat="1" ht="60" hidden="1" customHeight="1" thickBot="1">
      <c r="A102" s="565">
        <v>682328</v>
      </c>
      <c r="B102" s="413" t="s">
        <v>234</v>
      </c>
      <c r="C102" s="413" t="s">
        <v>33</v>
      </c>
      <c r="D102" s="413" t="s">
        <v>33</v>
      </c>
      <c r="E102" s="414" t="s">
        <v>2203</v>
      </c>
      <c r="F102" s="563" t="s">
        <v>2204</v>
      </c>
      <c r="G102" s="559">
        <f>_xlfn.XLOOKUP(A102,Table2[FAASt '#],Table2[Approved Obligated Amount - CRC Gross Cost Cal],0)</f>
        <v>0</v>
      </c>
      <c r="H102" s="559">
        <f>_xlfn.XLOOKUP(A102,Table2[FAASt '#],Table2[Construction 406],0)</f>
        <v>0</v>
      </c>
      <c r="I102" s="560">
        <f>_xlfn.XLOOKUP(A102,ISODSOW_Delete!A:A,ISODSOW_Delete!BP:BP,"")</f>
        <v>0</v>
      </c>
      <c r="J102" s="560">
        <f>_xlfn.XLOOKUP(A102,ISODSOW_Delete!A:A,ISODSOW_Delete!BQ:BQ,"")</f>
        <v>0</v>
      </c>
      <c r="K102" s="560">
        <f>_xlfn.XLOOKUP(A102,ISODSOW_Delete!A:A,ISODSOW_Delete!BW:BW,"")</f>
        <v>4748384.4400000004</v>
      </c>
      <c r="L102" s="560">
        <f>_xlfn.XLOOKUP(A102,ISODSOW_Delete!A:A,ISODSOW_Delete!BX:BX,"")</f>
        <v>0</v>
      </c>
      <c r="M102" s="601">
        <f t="shared" si="9"/>
        <v>0</v>
      </c>
      <c r="N102" s="575">
        <f t="shared" si="10"/>
        <v>4748384.4400000004</v>
      </c>
      <c r="O102" s="575">
        <f t="shared" si="11"/>
        <v>4748384.4400000004</v>
      </c>
      <c r="P102" s="575">
        <f t="shared" si="12"/>
        <v>0</v>
      </c>
      <c r="Q102" s="561" t="str">
        <f>_xlfn.XLOOKUP(A102,MPL!C:C,MPL!N:N, "Not Found",0)</f>
        <v>Pending Scope &amp; Cost Completion by Applicant</v>
      </c>
      <c r="R102" s="562" t="str">
        <f>_xlfn.XLOOKUP(A102,MPL!C:C,MPL!S:S, "Not Found",0)</f>
        <v/>
      </c>
      <c r="S102" s="562" t="str">
        <f t="shared" si="13"/>
        <v>Obligated, Pending Scope &amp; Cost Completion by Applicant</v>
      </c>
      <c r="T102" s="566" t="s">
        <v>275</v>
      </c>
      <c r="U102" s="560">
        <v>3224629.8399999966</v>
      </c>
      <c r="V102" s="560">
        <v>14871908.579999996</v>
      </c>
      <c r="W102" s="560"/>
      <c r="X102" s="559">
        <f t="shared" si="14"/>
        <v>18096538.419999994</v>
      </c>
      <c r="Y102" s="577">
        <f t="shared" si="15"/>
        <v>1843088.3600000008</v>
      </c>
      <c r="Z102" s="598">
        <v>1770998.9780605107</v>
      </c>
      <c r="AA102" s="598">
        <v>269776.78607968957</v>
      </c>
      <c r="AB102" s="598">
        <v>180095.49135534899</v>
      </c>
      <c r="AC102" s="598">
        <v>61371.910868820472</v>
      </c>
      <c r="AD102" s="598">
        <v>217955.83490635682</v>
      </c>
      <c r="AE102" s="598">
        <v>405097.07872927317</v>
      </c>
      <c r="AF102" s="598">
        <v>2905296.0799999996</v>
      </c>
      <c r="AG102" s="598">
        <v>2169050.3043222167</v>
      </c>
      <c r="AH102" s="598">
        <f t="shared" si="16"/>
        <v>736245.77567778318</v>
      </c>
      <c r="AI102" s="413" t="s">
        <v>2207</v>
      </c>
      <c r="AJ102" s="413" t="s">
        <v>2208</v>
      </c>
      <c r="AK102" s="415"/>
    </row>
    <row r="103" spans="1:37" s="412" customFormat="1" ht="60" hidden="1" customHeight="1" thickBot="1">
      <c r="A103" s="1299">
        <v>711819</v>
      </c>
      <c r="B103" s="1300" t="s">
        <v>204</v>
      </c>
      <c r="C103" s="1300" t="s">
        <v>46</v>
      </c>
      <c r="D103" s="1300" t="s">
        <v>2113</v>
      </c>
      <c r="E103" s="1132" t="s">
        <v>2209</v>
      </c>
      <c r="F103" s="1152" t="s">
        <v>2210</v>
      </c>
      <c r="G103" s="559">
        <f>_xlfn.XLOOKUP(A103,Table2[FAASt '#],Table2[Approved Obligated Amount - CRC Gross Cost Cal],0)</f>
        <v>2202286.5299999998</v>
      </c>
      <c r="H103" s="559">
        <f>_xlfn.XLOOKUP(A103,Table2[FAASt '#],Table2[Construction 406],0)</f>
        <v>176555.56000000035</v>
      </c>
      <c r="I103" s="1164">
        <f>_xlfn.XLOOKUP(A103,ISODSOW_Delete!A:A,ISODSOW_Delete!BP:BP,"")</f>
        <v>201035.14</v>
      </c>
      <c r="J103" s="1164">
        <f>_xlfn.XLOOKUP(A103,ISODSOW_Delete!A:A,ISODSOW_Delete!BQ:BQ,"")</f>
        <v>0</v>
      </c>
      <c r="K103" s="1164">
        <f>_xlfn.XLOOKUP(A103,ISODSOW_Delete!A:A,ISODSOW_Delete!BW:BW,"")</f>
        <v>147447.87</v>
      </c>
      <c r="L103" s="1164">
        <f>_xlfn.XLOOKUP(A103,ISODSOW_Delete!A:A,ISODSOW_Delete!BX:BX,"")</f>
        <v>21069.57</v>
      </c>
      <c r="M103" s="1301">
        <f t="shared" si="9"/>
        <v>0</v>
      </c>
      <c r="N103" s="575">
        <f t="shared" si="10"/>
        <v>2748394.6700000004</v>
      </c>
      <c r="O103" s="575">
        <f t="shared" si="11"/>
        <v>2550769.54</v>
      </c>
      <c r="P103" s="575">
        <f t="shared" si="12"/>
        <v>197625.13000000035</v>
      </c>
      <c r="Q103" s="561" t="str">
        <f>_xlfn.XLOOKUP(A103,MPL!C:C,MPL!N:N, "Not Found",0)</f>
        <v>Obligated</v>
      </c>
      <c r="R103" s="562">
        <f>_xlfn.XLOOKUP(A103,MPL!C:C,MPL!S:S, "Not Found",0)</f>
        <v>46082.760891203703</v>
      </c>
      <c r="S103" s="562" t="str">
        <f t="shared" si="13"/>
        <v>Obligated</v>
      </c>
      <c r="T103" s="566" t="s">
        <v>275</v>
      </c>
      <c r="U103" s="1164">
        <v>623902.84000000008</v>
      </c>
      <c r="V103" s="1164">
        <v>832177.64</v>
      </c>
      <c r="W103" s="1164">
        <f>47247.99+82683.99</f>
        <v>129931.98000000001</v>
      </c>
      <c r="X103" s="559">
        <f t="shared" si="14"/>
        <v>1586012.46</v>
      </c>
      <c r="Y103" s="577">
        <f t="shared" si="15"/>
        <v>-337144.75999999978</v>
      </c>
      <c r="Z103" s="1302">
        <v>2619583.06</v>
      </c>
      <c r="AA103" s="1302">
        <v>20527.740000000002</v>
      </c>
      <c r="AB103" s="1302">
        <v>292186.71999999997</v>
      </c>
      <c r="AC103" s="1302">
        <v>3160.19</v>
      </c>
      <c r="AD103" s="1302">
        <v>140718.35999999999</v>
      </c>
      <c r="AE103" s="1302">
        <v>9363.36</v>
      </c>
      <c r="AF103" s="1302">
        <v>3085539.43</v>
      </c>
      <c r="AG103" s="1302">
        <v>3052488.14</v>
      </c>
      <c r="AH103" s="598">
        <f t="shared" si="16"/>
        <v>33051.29</v>
      </c>
      <c r="AI103" s="1300" t="s">
        <v>2268</v>
      </c>
      <c r="AJ103" s="1300" t="s">
        <v>2208</v>
      </c>
      <c r="AK103" s="1303" t="s">
        <v>2241</v>
      </c>
    </row>
    <row r="104" spans="1:37" s="412" customFormat="1" ht="60" hidden="1" customHeight="1" thickBot="1">
      <c r="A104" s="565">
        <v>550106</v>
      </c>
      <c r="B104" s="413" t="s">
        <v>232</v>
      </c>
      <c r="C104" s="413" t="s">
        <v>33</v>
      </c>
      <c r="D104" s="413" t="s">
        <v>33</v>
      </c>
      <c r="E104" s="414" t="s">
        <v>2203</v>
      </c>
      <c r="F104" s="563" t="s">
        <v>2204</v>
      </c>
      <c r="G104" s="559">
        <f>_xlfn.XLOOKUP(A104,Table2[FAASt '#],Table2[Approved Obligated Amount - CRC Gross Cost Cal],0)</f>
        <v>0</v>
      </c>
      <c r="H104" s="559">
        <f>_xlfn.XLOOKUP(A104,Table2[FAASt '#],Table2[Construction 406],0)</f>
        <v>0</v>
      </c>
      <c r="I104" s="560">
        <f>_xlfn.XLOOKUP(A104,ISODSOW_Delete!A:A,ISODSOW_Delete!BP:BP,"")</f>
        <v>0</v>
      </c>
      <c r="J104" s="560">
        <f>_xlfn.XLOOKUP(A104,ISODSOW_Delete!A:A,ISODSOW_Delete!BQ:BQ,"")</f>
        <v>0</v>
      </c>
      <c r="K104" s="560">
        <f>_xlfn.XLOOKUP(A104,ISODSOW_Delete!A:A,ISODSOW_Delete!BW:BW,"")</f>
        <v>0</v>
      </c>
      <c r="L104" s="560">
        <f>_xlfn.XLOOKUP(A104,ISODSOW_Delete!A:A,ISODSOW_Delete!BX:BX,"")</f>
        <v>0</v>
      </c>
      <c r="M104" s="601">
        <f t="shared" si="9"/>
        <v>0</v>
      </c>
      <c r="N104" s="575">
        <f t="shared" si="10"/>
        <v>0</v>
      </c>
      <c r="O104" s="575">
        <f t="shared" si="11"/>
        <v>0</v>
      </c>
      <c r="P104" s="575">
        <f t="shared" si="12"/>
        <v>0</v>
      </c>
      <c r="Q104" s="561" t="str">
        <f>_xlfn.XLOOKUP(A104,MPL!C:C,MPL!N:N, "Not Found",0)</f>
        <v>Pending Scope &amp; Cost Completion by Applicant</v>
      </c>
      <c r="R104" s="562" t="str">
        <f>_xlfn.XLOOKUP(A104,MPL!C:C,MPL!S:S, "Not Found",0)</f>
        <v/>
      </c>
      <c r="S104" s="562" t="str">
        <f t="shared" si="13"/>
        <v>Obligated, Pending Scope &amp; Cost Completion by Applicant</v>
      </c>
      <c r="T104" s="566" t="s">
        <v>275</v>
      </c>
      <c r="U104" s="560">
        <v>2933756.6199999992</v>
      </c>
      <c r="V104" s="560">
        <v>772607.09000000171</v>
      </c>
      <c r="W104" s="560"/>
      <c r="X104" s="559">
        <f t="shared" si="14"/>
        <v>3706363.7100000009</v>
      </c>
      <c r="Y104" s="577">
        <f t="shared" si="15"/>
        <v>-12919599.499999998</v>
      </c>
      <c r="Z104" s="598">
        <v>6785925.6524881562</v>
      </c>
      <c r="AA104" s="598">
        <v>1619262.557511843</v>
      </c>
      <c r="AB104" s="598">
        <v>668387.82999999996</v>
      </c>
      <c r="AC104" s="598">
        <v>277399.36000000004</v>
      </c>
      <c r="AD104" s="598">
        <v>1675808.9975118423</v>
      </c>
      <c r="AE104" s="598">
        <v>1892815.1024881576</v>
      </c>
      <c r="AF104" s="598">
        <v>12919599.499999998</v>
      </c>
      <c r="AG104" s="598">
        <v>9130122.4799999986</v>
      </c>
      <c r="AH104" s="598">
        <f t="shared" si="16"/>
        <v>3789477.0200000005</v>
      </c>
      <c r="AI104" s="413" t="s">
        <v>2219</v>
      </c>
      <c r="AJ104" s="416" t="s">
        <v>2224</v>
      </c>
      <c r="AK104" s="415" t="s">
        <v>2253</v>
      </c>
    </row>
    <row r="105" spans="1:37" s="412" customFormat="1" ht="60" hidden="1" customHeight="1" thickBot="1">
      <c r="A105" s="565">
        <v>701495</v>
      </c>
      <c r="B105" s="413" t="s">
        <v>875</v>
      </c>
      <c r="C105" s="413" t="s">
        <v>35</v>
      </c>
      <c r="D105" s="413" t="s">
        <v>2116</v>
      </c>
      <c r="E105" s="414" t="s">
        <v>2209</v>
      </c>
      <c r="F105" s="563" t="s">
        <v>2210</v>
      </c>
      <c r="G105" s="559">
        <f>_xlfn.XLOOKUP(A105,Table2[FAASt '#],Table2[Approved Obligated Amount - CRC Gross Cost Cal],0)</f>
        <v>19848.36</v>
      </c>
      <c r="H105" s="559">
        <f>_xlfn.XLOOKUP(A105,Table2[FAASt '#],Table2[Construction 406],0)</f>
        <v>5830.3899999999994</v>
      </c>
      <c r="I105" s="560">
        <f>_xlfn.XLOOKUP(A105,ISODSOW_Delete!A:A,ISODSOW_Delete!BP:BP,"")</f>
        <v>3959.6</v>
      </c>
      <c r="J105" s="560">
        <f>_xlfn.XLOOKUP(A105,ISODSOW_Delete!A:A,ISODSOW_Delete!BQ:BQ,"")</f>
        <v>0</v>
      </c>
      <c r="K105" s="560">
        <f>_xlfn.XLOOKUP(A105,ISODSOW_Delete!A:A,ISODSOW_Delete!BW:BW,"")</f>
        <v>0</v>
      </c>
      <c r="L105" s="560">
        <f>_xlfn.XLOOKUP(A105,ISODSOW_Delete!A:A,ISODSOW_Delete!BX:BX,"")</f>
        <v>0</v>
      </c>
      <c r="M105" s="601">
        <f t="shared" si="9"/>
        <v>0</v>
      </c>
      <c r="N105" s="575">
        <f t="shared" si="10"/>
        <v>29638.35</v>
      </c>
      <c r="O105" s="575">
        <f t="shared" si="11"/>
        <v>23807.96</v>
      </c>
      <c r="P105" s="575">
        <f t="shared" si="12"/>
        <v>5830.3899999999994</v>
      </c>
      <c r="Q105" s="561" t="str">
        <f>_xlfn.XLOOKUP(A105,MPL!C:C,MPL!N:N, "Not Found",0)</f>
        <v>Obligated</v>
      </c>
      <c r="R105" s="562">
        <f>_xlfn.XLOOKUP(A105,MPL!C:C,MPL!S:S, "Not Found",0)</f>
        <v>44987.516817129632</v>
      </c>
      <c r="S105" s="562" t="str">
        <f t="shared" si="13"/>
        <v>Obligated</v>
      </c>
      <c r="T105" s="566">
        <v>1</v>
      </c>
      <c r="U105" s="560">
        <v>13366.509999999997</v>
      </c>
      <c r="V105" s="560">
        <v>16973.019999999997</v>
      </c>
      <c r="W105" s="560"/>
      <c r="X105" s="559">
        <f t="shared" si="14"/>
        <v>30339.529999999992</v>
      </c>
      <c r="Y105" s="577">
        <f t="shared" si="15"/>
        <v>0</v>
      </c>
      <c r="Z105" s="598">
        <v>19848.36</v>
      </c>
      <c r="AA105" s="598">
        <v>4609</v>
      </c>
      <c r="AB105" s="598">
        <v>3959.6</v>
      </c>
      <c r="AC105" s="598">
        <v>1221.3900000000001</v>
      </c>
      <c r="AD105" s="598">
        <v>0</v>
      </c>
      <c r="AE105" s="598">
        <v>0</v>
      </c>
      <c r="AF105" s="598">
        <v>29638.35</v>
      </c>
      <c r="AG105" s="598">
        <v>23807.96</v>
      </c>
      <c r="AH105" s="598">
        <f t="shared" si="16"/>
        <v>5830.39</v>
      </c>
      <c r="AI105" s="413" t="s">
        <v>2240</v>
      </c>
      <c r="AJ105" s="413" t="s">
        <v>275</v>
      </c>
      <c r="AK105" s="415" t="s">
        <v>2276</v>
      </c>
    </row>
    <row r="106" spans="1:37" s="412" customFormat="1" ht="60" hidden="1" customHeight="1" thickBot="1">
      <c r="A106" s="565">
        <v>745859</v>
      </c>
      <c r="B106" s="413" t="s">
        <v>151</v>
      </c>
      <c r="C106" s="413" t="s">
        <v>2119</v>
      </c>
      <c r="D106" s="413" t="s">
        <v>2119</v>
      </c>
      <c r="E106" s="414" t="s">
        <v>2209</v>
      </c>
      <c r="F106" s="563" t="s">
        <v>2210</v>
      </c>
      <c r="G106" s="559">
        <f>_xlfn.XLOOKUP(A106,Table2[FAASt '#],Table2[Approved Obligated Amount - CRC Gross Cost Cal],0)</f>
        <v>223935.37</v>
      </c>
      <c r="H106" s="559">
        <f>_xlfn.XLOOKUP(A106,Table2[FAASt '#],Table2[Construction 406],0)</f>
        <v>121965.19999999998</v>
      </c>
      <c r="I106" s="560">
        <f>_xlfn.XLOOKUP(A106,ISODSOW_Delete!A:A,ISODSOW_Delete!BP:BP,"")</f>
        <v>21856.33</v>
      </c>
      <c r="J106" s="560">
        <f>_xlfn.XLOOKUP(A106,ISODSOW_Delete!A:A,ISODSOW_Delete!BQ:BQ,"")</f>
        <v>0</v>
      </c>
      <c r="K106" s="560">
        <f>_xlfn.XLOOKUP(A106,ISODSOW_Delete!A:A,ISODSOW_Delete!BW:BW,"")</f>
        <v>33515.730000000003</v>
      </c>
      <c r="L106" s="560">
        <f>_xlfn.XLOOKUP(A106,ISODSOW_Delete!A:A,ISODSOW_Delete!BX:BX,"")</f>
        <v>76444.91</v>
      </c>
      <c r="M106" s="601">
        <f t="shared" si="9"/>
        <v>0</v>
      </c>
      <c r="N106" s="575">
        <f t="shared" si="10"/>
        <v>477717.53999999992</v>
      </c>
      <c r="O106" s="575">
        <f t="shared" si="11"/>
        <v>279307.43</v>
      </c>
      <c r="P106" s="575">
        <f t="shared" si="12"/>
        <v>198410.11</v>
      </c>
      <c r="Q106" s="561" t="str">
        <f>_xlfn.XLOOKUP(A106,MPL!C:C,MPL!N:N, "Not Found",0)</f>
        <v>Pending Award</v>
      </c>
      <c r="R106" s="562">
        <f>_xlfn.XLOOKUP(A106,MPL!C:C,MPL!S:S, "Not Found",0)</f>
        <v>45553.635555555556</v>
      </c>
      <c r="S106" s="562" t="str">
        <f t="shared" si="13"/>
        <v>Obligated, Pending Award</v>
      </c>
      <c r="T106" s="566">
        <v>0.72</v>
      </c>
      <c r="U106" s="560">
        <v>97307.059999999736</v>
      </c>
      <c r="V106" s="560">
        <v>257781.0600000002</v>
      </c>
      <c r="W106" s="560"/>
      <c r="X106" s="559">
        <f t="shared" si="14"/>
        <v>355088.11999999994</v>
      </c>
      <c r="Y106" s="577">
        <f t="shared" si="15"/>
        <v>-93207.190000000061</v>
      </c>
      <c r="Z106" s="598">
        <v>223935.37</v>
      </c>
      <c r="AA106" s="598">
        <v>198410.11</v>
      </c>
      <c r="AB106" s="598">
        <v>21856.33</v>
      </c>
      <c r="AC106" s="598">
        <v>15504.92</v>
      </c>
      <c r="AD106" s="598">
        <v>33515.730000000003</v>
      </c>
      <c r="AE106" s="598">
        <v>77702.27</v>
      </c>
      <c r="AF106" s="598">
        <v>570924.73</v>
      </c>
      <c r="AG106" s="598">
        <v>279307.43</v>
      </c>
      <c r="AH106" s="598">
        <f t="shared" si="16"/>
        <v>291617.3</v>
      </c>
      <c r="AI106" s="413" t="s">
        <v>2273</v>
      </c>
      <c r="AJ106" s="413" t="s">
        <v>2208</v>
      </c>
      <c r="AK106" s="415" t="s">
        <v>2283</v>
      </c>
    </row>
    <row r="107" spans="1:37" s="412" customFormat="1" ht="60" hidden="1" customHeight="1" thickBot="1">
      <c r="A107" s="565">
        <v>710110</v>
      </c>
      <c r="B107" s="413" t="s">
        <v>102</v>
      </c>
      <c r="C107" s="413" t="s">
        <v>35</v>
      </c>
      <c r="D107" s="413" t="s">
        <v>2116</v>
      </c>
      <c r="E107" s="414" t="s">
        <v>2209</v>
      </c>
      <c r="F107" s="563" t="s">
        <v>2210</v>
      </c>
      <c r="G107" s="559">
        <f>_xlfn.XLOOKUP(A107,Table2[FAASt '#],Table2[Approved Obligated Amount - CRC Gross Cost Cal],0)</f>
        <v>85296.74</v>
      </c>
      <c r="H107" s="559">
        <f>_xlfn.XLOOKUP(A107,Table2[FAASt '#],Table2[Construction 406],0)</f>
        <v>2478.0599999999977</v>
      </c>
      <c r="I107" s="560">
        <f>_xlfn.XLOOKUP(A107,ISODSOW_Delete!A:A,ISODSOW_Delete!BP:BP,"")</f>
        <v>14756.12</v>
      </c>
      <c r="J107" s="560">
        <f>_xlfn.XLOOKUP(A107,ISODSOW_Delete!A:A,ISODSOW_Delete!BQ:BQ,"")</f>
        <v>0</v>
      </c>
      <c r="K107" s="560">
        <f>_xlfn.XLOOKUP(A107,ISODSOW_Delete!A:A,ISODSOW_Delete!BW:BW,"")</f>
        <v>0</v>
      </c>
      <c r="L107" s="560">
        <f>_xlfn.XLOOKUP(A107,ISODSOW_Delete!A:A,ISODSOW_Delete!BX:BX,"")</f>
        <v>0</v>
      </c>
      <c r="M107" s="601">
        <f t="shared" si="9"/>
        <v>0</v>
      </c>
      <c r="N107" s="575">
        <f t="shared" si="10"/>
        <v>102530.92</v>
      </c>
      <c r="O107" s="575">
        <f t="shared" si="11"/>
        <v>100052.86</v>
      </c>
      <c r="P107" s="575">
        <f t="shared" si="12"/>
        <v>2478.0599999999977</v>
      </c>
      <c r="Q107" s="561" t="str">
        <f>_xlfn.XLOOKUP(A107,MPL!C:C,MPL!N:N, "Not Found",0)</f>
        <v>Obligated</v>
      </c>
      <c r="R107" s="562">
        <f>_xlfn.XLOOKUP(A107,MPL!C:C,MPL!S:S, "Not Found",0)</f>
        <v>45222.480671296296</v>
      </c>
      <c r="S107" s="562" t="str">
        <f t="shared" si="13"/>
        <v>Obligated</v>
      </c>
      <c r="T107" s="566">
        <v>1</v>
      </c>
      <c r="U107" s="560">
        <v>24406.159999999996</v>
      </c>
      <c r="V107" s="560">
        <v>87826.52</v>
      </c>
      <c r="W107" s="560"/>
      <c r="X107" s="559">
        <f t="shared" si="14"/>
        <v>112232.68</v>
      </c>
      <c r="Y107" s="577">
        <f t="shared" si="15"/>
        <v>0.11999999999534339</v>
      </c>
      <c r="Z107" s="598">
        <v>85296.74</v>
      </c>
      <c r="AA107" s="598">
        <v>2000</v>
      </c>
      <c r="AB107" s="598">
        <v>14756</v>
      </c>
      <c r="AC107" s="598">
        <v>478.06</v>
      </c>
      <c r="AD107" s="598">
        <v>0</v>
      </c>
      <c r="AE107" s="598">
        <v>0</v>
      </c>
      <c r="AF107" s="598">
        <v>102530.8</v>
      </c>
      <c r="AG107" s="598">
        <v>100052.74</v>
      </c>
      <c r="AH107" s="598">
        <f t="shared" si="16"/>
        <v>2478.06</v>
      </c>
      <c r="AI107" s="413" t="s">
        <v>2240</v>
      </c>
      <c r="AJ107" s="413" t="s">
        <v>275</v>
      </c>
      <c r="AK107" s="415" t="s">
        <v>2276</v>
      </c>
    </row>
    <row r="108" spans="1:37" s="412" customFormat="1" ht="60" hidden="1" customHeight="1" thickBot="1">
      <c r="A108" s="565">
        <v>673839</v>
      </c>
      <c r="B108" s="413" t="s">
        <v>1038</v>
      </c>
      <c r="C108" s="413" t="s">
        <v>35</v>
      </c>
      <c r="D108" s="413" t="s">
        <v>2116</v>
      </c>
      <c r="E108" s="414" t="s">
        <v>2209</v>
      </c>
      <c r="F108" s="563" t="s">
        <v>2210</v>
      </c>
      <c r="G108" s="559">
        <f>_xlfn.XLOOKUP(A108,Table2[FAASt '#],Table2[Approved Obligated Amount - CRC Gross Cost Cal],0)</f>
        <v>20468</v>
      </c>
      <c r="H108" s="559">
        <f>_xlfn.XLOOKUP(A108,Table2[FAASt '#],Table2[Construction 406],0)</f>
        <v>5830</v>
      </c>
      <c r="I108" s="560">
        <f>_xlfn.XLOOKUP(A108,ISODSOW_Delete!A:A,ISODSOW_Delete!BP:BP,"")</f>
        <v>10152</v>
      </c>
      <c r="J108" s="560">
        <f>_xlfn.XLOOKUP(A108,ISODSOW_Delete!A:A,ISODSOW_Delete!BQ:BQ,"")</f>
        <v>0</v>
      </c>
      <c r="K108" s="560">
        <f>_xlfn.XLOOKUP(A108,ISODSOW_Delete!A:A,ISODSOW_Delete!BW:BW,"")</f>
        <v>0</v>
      </c>
      <c r="L108" s="560">
        <f>_xlfn.XLOOKUP(A108,ISODSOW_Delete!A:A,ISODSOW_Delete!BX:BX,"")</f>
        <v>0</v>
      </c>
      <c r="M108" s="601">
        <f t="shared" si="9"/>
        <v>0</v>
      </c>
      <c r="N108" s="575">
        <f t="shared" si="10"/>
        <v>36450</v>
      </c>
      <c r="O108" s="575">
        <f t="shared" si="11"/>
        <v>30620</v>
      </c>
      <c r="P108" s="575">
        <f t="shared" si="12"/>
        <v>5830</v>
      </c>
      <c r="Q108" s="561" t="str">
        <f>_xlfn.XLOOKUP(A108,MPL!C:C,MPL!N:N, "Not Found",0)</f>
        <v>Obligated</v>
      </c>
      <c r="R108" s="562">
        <f>_xlfn.XLOOKUP(A108,MPL!C:C,MPL!S:S, "Not Found",0)</f>
        <v>44754.485335648147</v>
      </c>
      <c r="S108" s="562" t="str">
        <f t="shared" si="13"/>
        <v>Obligated</v>
      </c>
      <c r="T108" s="566">
        <v>1</v>
      </c>
      <c r="U108" s="560">
        <v>47480.180000000058</v>
      </c>
      <c r="V108" s="560">
        <v>38208.48000000001</v>
      </c>
      <c r="W108" s="560"/>
      <c r="X108" s="559">
        <f t="shared" si="14"/>
        <v>85688.660000000062</v>
      </c>
      <c r="Y108" s="577">
        <f t="shared" si="15"/>
        <v>-1</v>
      </c>
      <c r="Z108" s="598">
        <v>20468</v>
      </c>
      <c r="AA108" s="598">
        <v>4609</v>
      </c>
      <c r="AB108" s="598">
        <v>10153</v>
      </c>
      <c r="AC108" s="598">
        <v>1221</v>
      </c>
      <c r="AD108" s="598">
        <v>0</v>
      </c>
      <c r="AE108" s="598">
        <v>0</v>
      </c>
      <c r="AF108" s="598">
        <v>36451</v>
      </c>
      <c r="AG108" s="598">
        <v>30621</v>
      </c>
      <c r="AH108" s="598">
        <f t="shared" si="16"/>
        <v>5830</v>
      </c>
      <c r="AI108" s="413" t="s">
        <v>2240</v>
      </c>
      <c r="AJ108" s="413" t="s">
        <v>275</v>
      </c>
      <c r="AK108" s="415" t="s">
        <v>2276</v>
      </c>
    </row>
    <row r="109" spans="1:37" s="412" customFormat="1" ht="60" hidden="1" customHeight="1" thickBot="1">
      <c r="A109" s="565">
        <v>688096</v>
      </c>
      <c r="B109" s="413" t="s">
        <v>1071</v>
      </c>
      <c r="C109" s="413" t="s">
        <v>35</v>
      </c>
      <c r="D109" s="413" t="s">
        <v>2116</v>
      </c>
      <c r="E109" s="414" t="s">
        <v>2209</v>
      </c>
      <c r="F109" s="563" t="s">
        <v>2210</v>
      </c>
      <c r="G109" s="559">
        <f>_xlfn.XLOOKUP(A109,Table2[FAASt '#],Table2[Approved Obligated Amount - CRC Gross Cost Cal],0)</f>
        <v>21408.25</v>
      </c>
      <c r="H109" s="559">
        <f>_xlfn.XLOOKUP(A109,Table2[FAASt '#],Table2[Construction 406],0)</f>
        <v>5139.0399999999991</v>
      </c>
      <c r="I109" s="560">
        <f>_xlfn.XLOOKUP(A109,ISODSOW_Delete!A:A,ISODSOW_Delete!BP:BP,"")</f>
        <v>4169.45</v>
      </c>
      <c r="J109" s="560">
        <f>_xlfn.XLOOKUP(A109,ISODSOW_Delete!A:A,ISODSOW_Delete!BQ:BQ,"")</f>
        <v>691.35</v>
      </c>
      <c r="K109" s="560">
        <f>_xlfn.XLOOKUP(A109,ISODSOW_Delete!A:A,ISODSOW_Delete!BW:BW,"")</f>
        <v>0</v>
      </c>
      <c r="L109" s="560">
        <f>_xlfn.XLOOKUP(A109,ISODSOW_Delete!A:A,ISODSOW_Delete!BX:BX,"")</f>
        <v>0</v>
      </c>
      <c r="M109" s="601">
        <f t="shared" si="9"/>
        <v>0</v>
      </c>
      <c r="N109" s="575">
        <f t="shared" si="10"/>
        <v>31408.09</v>
      </c>
      <c r="O109" s="575">
        <f t="shared" si="11"/>
        <v>25577.7</v>
      </c>
      <c r="P109" s="575">
        <f t="shared" si="12"/>
        <v>5830.3899999999994</v>
      </c>
      <c r="Q109" s="561" t="str">
        <f>_xlfn.XLOOKUP(A109,MPL!C:C,MPL!N:N, "Not Found",0)</f>
        <v>Obligated</v>
      </c>
      <c r="R109" s="562">
        <f>_xlfn.XLOOKUP(A109,MPL!C:C,MPL!S:S, "Not Found",0)</f>
        <v>44957.5390162037</v>
      </c>
      <c r="S109" s="562" t="str">
        <f t="shared" si="13"/>
        <v>Obligated</v>
      </c>
      <c r="T109" s="566">
        <v>1</v>
      </c>
      <c r="U109" s="560">
        <v>9130.83</v>
      </c>
      <c r="V109" s="560">
        <v>33824.249999999993</v>
      </c>
      <c r="W109" s="560"/>
      <c r="X109" s="559">
        <f t="shared" si="14"/>
        <v>42955.079999999994</v>
      </c>
      <c r="Y109" s="577">
        <f t="shared" si="15"/>
        <v>0.84000000000014552</v>
      </c>
      <c r="Z109" s="598">
        <v>21408.25</v>
      </c>
      <c r="AA109" s="598">
        <v>4609</v>
      </c>
      <c r="AB109" s="598">
        <v>4169</v>
      </c>
      <c r="AC109" s="598">
        <v>1221</v>
      </c>
      <c r="AD109" s="598">
        <v>0</v>
      </c>
      <c r="AE109" s="598">
        <v>0</v>
      </c>
      <c r="AF109" s="598">
        <v>31407.25</v>
      </c>
      <c r="AG109" s="598">
        <v>25577.25</v>
      </c>
      <c r="AH109" s="598">
        <f t="shared" si="16"/>
        <v>5830</v>
      </c>
      <c r="AI109" s="413" t="s">
        <v>2240</v>
      </c>
      <c r="AJ109" s="413" t="s">
        <v>275</v>
      </c>
      <c r="AK109" s="415" t="s">
        <v>2276</v>
      </c>
    </row>
    <row r="110" spans="1:37" s="412" customFormat="1" ht="60" hidden="1" customHeight="1" thickBot="1">
      <c r="A110" s="565">
        <v>334323</v>
      </c>
      <c r="B110" s="413" t="s">
        <v>1188</v>
      </c>
      <c r="C110" s="413" t="s">
        <v>35</v>
      </c>
      <c r="D110" s="413" t="s">
        <v>2116</v>
      </c>
      <c r="E110" s="414" t="s">
        <v>2209</v>
      </c>
      <c r="F110" s="563" t="s">
        <v>2210</v>
      </c>
      <c r="G110" s="559">
        <f>_xlfn.XLOOKUP(A110,Table2[FAASt '#],Table2[Approved Obligated Amount - CRC Gross Cost Cal],0)</f>
        <v>323692</v>
      </c>
      <c r="H110" s="559">
        <f>_xlfn.XLOOKUP(A110,Table2[FAASt '#],Table2[Construction 406],0)</f>
        <v>69130</v>
      </c>
      <c r="I110" s="560">
        <f>_xlfn.XLOOKUP(A110,ISODSOW_Delete!A:A,ISODSOW_Delete!BP:BP,"")</f>
        <v>26179</v>
      </c>
      <c r="J110" s="560">
        <f>_xlfn.XLOOKUP(A110,ISODSOW_Delete!A:A,ISODSOW_Delete!BQ:BQ,"")</f>
        <v>0</v>
      </c>
      <c r="K110" s="560">
        <f>_xlfn.XLOOKUP(A110,ISODSOW_Delete!A:A,ISODSOW_Delete!BW:BW,"")</f>
        <v>0</v>
      </c>
      <c r="L110" s="560">
        <f>_xlfn.XLOOKUP(A110,ISODSOW_Delete!A:A,ISODSOW_Delete!BX:BX,"")</f>
        <v>0</v>
      </c>
      <c r="M110" s="601">
        <f t="shared" si="9"/>
        <v>0</v>
      </c>
      <c r="N110" s="575">
        <f t="shared" si="10"/>
        <v>419001</v>
      </c>
      <c r="O110" s="575">
        <f t="shared" si="11"/>
        <v>349871</v>
      </c>
      <c r="P110" s="575">
        <f t="shared" si="12"/>
        <v>69130</v>
      </c>
      <c r="Q110" s="561" t="str">
        <f>_xlfn.XLOOKUP(A110,MPL!C:C,MPL!N:N, "Not Found",0)</f>
        <v>Obligated</v>
      </c>
      <c r="R110" s="562">
        <f>_xlfn.XLOOKUP(A110,MPL!C:C,MPL!S:S, "Not Found",0)</f>
        <v>44707.474826388891</v>
      </c>
      <c r="S110" s="562" t="str">
        <f t="shared" si="13"/>
        <v>Obligated</v>
      </c>
      <c r="T110" s="566">
        <v>0.91</v>
      </c>
      <c r="U110" s="560">
        <v>265264.51000000007</v>
      </c>
      <c r="V110" s="560">
        <v>184969.78999999963</v>
      </c>
      <c r="W110" s="560"/>
      <c r="X110" s="559">
        <f t="shared" si="14"/>
        <v>450234.2999999997</v>
      </c>
      <c r="Y110" s="577">
        <f t="shared" si="15"/>
        <v>-5046394.9999999991</v>
      </c>
      <c r="Z110" s="598">
        <v>4099047</v>
      </c>
      <c r="AA110" s="598">
        <v>437231.68</v>
      </c>
      <c r="AB110" s="598">
        <v>273269.8</v>
      </c>
      <c r="AC110" s="598">
        <v>109307.92</v>
      </c>
      <c r="AD110" s="598">
        <v>273269.8</v>
      </c>
      <c r="AE110" s="598">
        <v>273269.8</v>
      </c>
      <c r="AF110" s="598">
        <v>5465395.9999999991</v>
      </c>
      <c r="AG110" s="598">
        <v>4645586.5999999996</v>
      </c>
      <c r="AH110" s="598">
        <f t="shared" si="16"/>
        <v>819809.39999999991</v>
      </c>
      <c r="AI110" s="413" t="s">
        <v>2240</v>
      </c>
      <c r="AJ110" s="413" t="s">
        <v>275</v>
      </c>
      <c r="AK110" s="415" t="s">
        <v>2276</v>
      </c>
    </row>
    <row r="111" spans="1:37" s="412" customFormat="1" ht="60" hidden="1" customHeight="1" thickBot="1">
      <c r="A111" s="565">
        <v>547251</v>
      </c>
      <c r="B111" s="413" t="s">
        <v>215</v>
      </c>
      <c r="C111" s="413" t="s">
        <v>46</v>
      </c>
      <c r="D111" s="413" t="s">
        <v>2108</v>
      </c>
      <c r="E111" s="414" t="s">
        <v>2209</v>
      </c>
      <c r="F111" s="563" t="s">
        <v>2210</v>
      </c>
      <c r="G111" s="559">
        <f>_xlfn.XLOOKUP(A111,Table2[FAASt '#],Table2[Approved Obligated Amount - CRC Gross Cost Cal],0)</f>
        <v>50289473.68</v>
      </c>
      <c r="H111" s="559">
        <f>_xlfn.XLOOKUP(A111,Table2[FAASt '#],Table2[Construction 406],0)</f>
        <v>0</v>
      </c>
      <c r="I111" s="560">
        <f>_xlfn.XLOOKUP(A111,ISODSOW_Delete!A:A,ISODSOW_Delete!BP:BP,"")</f>
        <v>3753435.29</v>
      </c>
      <c r="J111" s="560">
        <f>_xlfn.XLOOKUP(A111,ISODSOW_Delete!A:A,ISODSOW_Delete!BQ:BQ,"")</f>
        <v>0</v>
      </c>
      <c r="K111" s="560">
        <f>_xlfn.XLOOKUP(A111,ISODSOW_Delete!A:A,ISODSOW_Delete!BW:BW,"")</f>
        <v>8180.36</v>
      </c>
      <c r="L111" s="560">
        <f>_xlfn.XLOOKUP(A111,ISODSOW_Delete!A:A,ISODSOW_Delete!BX:BX,"")</f>
        <v>0</v>
      </c>
      <c r="M111" s="601">
        <f t="shared" si="9"/>
        <v>0</v>
      </c>
      <c r="N111" s="575">
        <f t="shared" si="10"/>
        <v>54051089.329999998</v>
      </c>
      <c r="O111" s="575">
        <f t="shared" si="11"/>
        <v>54051089.329999998</v>
      </c>
      <c r="P111" s="575">
        <f t="shared" si="12"/>
        <v>0</v>
      </c>
      <c r="Q111" s="561" t="str">
        <f>_xlfn.XLOOKUP(A111,MPL!C:C,MPL!N:N, "Not Found",0)</f>
        <v>Obligated</v>
      </c>
      <c r="R111" s="562">
        <f>_xlfn.XLOOKUP(A111,MPL!C:C,MPL!S:S, "Not Found",0)</f>
        <v>46073.80232638889</v>
      </c>
      <c r="S111" s="562" t="str">
        <f t="shared" si="13"/>
        <v>Obligated</v>
      </c>
      <c r="T111" s="566">
        <v>0</v>
      </c>
      <c r="U111" s="560">
        <v>2648451.0600000005</v>
      </c>
      <c r="V111" s="560">
        <v>35575.609999999986</v>
      </c>
      <c r="W111" s="560"/>
      <c r="X111" s="559">
        <f t="shared" si="14"/>
        <v>2684026.6700000004</v>
      </c>
      <c r="Y111" s="577">
        <f t="shared" si="15"/>
        <v>3808002.9600000009</v>
      </c>
      <c r="Z111" s="598">
        <v>36790729.340000004</v>
      </c>
      <c r="AA111" s="598">
        <v>2900981.23</v>
      </c>
      <c r="AB111" s="598">
        <v>3092708.78</v>
      </c>
      <c r="AC111" s="598">
        <v>618690.18000000005</v>
      </c>
      <c r="AD111" s="598">
        <v>1982784.48</v>
      </c>
      <c r="AE111" s="598">
        <v>4857192.3600000003</v>
      </c>
      <c r="AF111" s="598">
        <v>50243086.369999997</v>
      </c>
      <c r="AG111" s="598">
        <v>41866222.600000001</v>
      </c>
      <c r="AH111" s="598">
        <f t="shared" si="16"/>
        <v>8376863.7699999996</v>
      </c>
      <c r="AI111" s="413" t="s">
        <v>2223</v>
      </c>
      <c r="AJ111" s="416" t="s">
        <v>2224</v>
      </c>
      <c r="AK111" s="415" t="s">
        <v>2324</v>
      </c>
    </row>
    <row r="112" spans="1:37" s="412" customFormat="1" ht="60" customHeight="1" thickBot="1">
      <c r="A112" s="565">
        <v>165226</v>
      </c>
      <c r="B112" s="413" t="s">
        <v>226</v>
      </c>
      <c r="C112" s="413" t="s">
        <v>35</v>
      </c>
      <c r="D112" s="413" t="s">
        <v>2111</v>
      </c>
      <c r="E112" s="414" t="s">
        <v>2203</v>
      </c>
      <c r="F112" s="563" t="s">
        <v>2358</v>
      </c>
      <c r="G112" s="559">
        <f>_xlfn.XLOOKUP(A112,Table2[FAASt '#],Table2[Approved Obligated Amount - CRC Gross Cost Cal],0)</f>
        <v>0</v>
      </c>
      <c r="H112" s="559">
        <f>_xlfn.XLOOKUP(A112,Table2[FAASt '#],Table2[Construction 406],0)</f>
        <v>0</v>
      </c>
      <c r="I112" s="560">
        <f>_xlfn.XLOOKUP(A112,ISODSOW_Delete!A:A,ISODSOW_Delete!BP:BP,"")</f>
        <v>0</v>
      </c>
      <c r="J112" s="560">
        <f>_xlfn.XLOOKUP(A112,ISODSOW_Delete!A:A,ISODSOW_Delete!BQ:BQ,"")</f>
        <v>0</v>
      </c>
      <c r="K112" s="560">
        <f>_xlfn.XLOOKUP(A112,ISODSOW_Delete!A:A,ISODSOW_Delete!BW:BW,"")</f>
        <v>3880212.29</v>
      </c>
      <c r="L112" s="560">
        <f>_xlfn.XLOOKUP(A112,ISODSOW_Delete!A:A,ISODSOW_Delete!BX:BX,"")</f>
        <v>1009930.36</v>
      </c>
      <c r="M112" s="601">
        <f t="shared" si="9"/>
        <v>1</v>
      </c>
      <c r="N112" s="575">
        <f t="shared" si="10"/>
        <v>4890142.6500000004</v>
      </c>
      <c r="O112" s="575">
        <f t="shared" si="11"/>
        <v>3880212.29</v>
      </c>
      <c r="P112" s="575">
        <f t="shared" si="12"/>
        <v>1009930.36</v>
      </c>
      <c r="Q112" s="561" t="str">
        <f>_xlfn.XLOOKUP(A112,MPL!C:C,MPL!N:N, "Not Found",0)</f>
        <v>Pending PDMG Scope &amp; Cost Routing</v>
      </c>
      <c r="R112" s="562" t="str">
        <f>_xlfn.XLOOKUP(A112,MPL!C:C,MPL!S:S, "Not Found",0)</f>
        <v/>
      </c>
      <c r="S112" s="562" t="str">
        <f t="shared" si="13"/>
        <v>Obligated, Pending PDMG Scope &amp; Cost Routing</v>
      </c>
      <c r="T112" s="566" t="s">
        <v>275</v>
      </c>
      <c r="U112" s="560">
        <v>4889996.1100000003</v>
      </c>
      <c r="V112" s="560">
        <v>750935.94000000006</v>
      </c>
      <c r="W112" s="560"/>
      <c r="X112" s="559">
        <f t="shared" si="14"/>
        <v>5640932.0500000007</v>
      </c>
      <c r="Y112" s="577">
        <f t="shared" si="15"/>
        <v>-68721803.669999987</v>
      </c>
      <c r="Z112" s="598">
        <v>53571610.149999999</v>
      </c>
      <c r="AA112" s="598">
        <v>8023162.9800000004</v>
      </c>
      <c r="AB112" s="598">
        <v>6288308.8700000001</v>
      </c>
      <c r="AC112" s="598">
        <v>1016034.08</v>
      </c>
      <c r="AD112" s="598">
        <v>3512487.97</v>
      </c>
      <c r="AE112" s="598">
        <v>1200342.27</v>
      </c>
      <c r="AF112" s="598">
        <v>73611946.319999993</v>
      </c>
      <c r="AG112" s="598">
        <v>63372406.989999995</v>
      </c>
      <c r="AH112" s="598">
        <f t="shared" si="16"/>
        <v>10239539.33</v>
      </c>
      <c r="AI112" s="413" t="s">
        <v>2268</v>
      </c>
      <c r="AJ112" s="413" t="s">
        <v>2208</v>
      </c>
      <c r="AK112" s="415" t="s">
        <v>2359</v>
      </c>
    </row>
    <row r="113" spans="1:37" s="412" customFormat="1" ht="60" hidden="1" customHeight="1" thickBot="1">
      <c r="A113" s="565">
        <v>169276</v>
      </c>
      <c r="B113" s="413" t="s">
        <v>229</v>
      </c>
      <c r="C113" s="413" t="s">
        <v>33</v>
      </c>
      <c r="D113" s="413" t="s">
        <v>33</v>
      </c>
      <c r="E113" s="414" t="s">
        <v>2203</v>
      </c>
      <c r="F113" s="563" t="s">
        <v>2204</v>
      </c>
      <c r="G113" s="559">
        <f>_xlfn.XLOOKUP(A113,Table2[FAASt '#],Table2[Approved Obligated Amount - CRC Gross Cost Cal],0)</f>
        <v>0</v>
      </c>
      <c r="H113" s="559">
        <f>_xlfn.XLOOKUP(A113,Table2[FAASt '#],Table2[Construction 406],0)</f>
        <v>0</v>
      </c>
      <c r="I113" s="560">
        <f>_xlfn.XLOOKUP(A113,ISODSOW_Delete!A:A,ISODSOW_Delete!BP:BP,"")</f>
        <v>0</v>
      </c>
      <c r="J113" s="560">
        <f>_xlfn.XLOOKUP(A113,ISODSOW_Delete!A:A,ISODSOW_Delete!BQ:BQ,"")</f>
        <v>0</v>
      </c>
      <c r="K113" s="560">
        <f>_xlfn.XLOOKUP(A113,ISODSOW_Delete!A:A,ISODSOW_Delete!BW:BW,"")</f>
        <v>0</v>
      </c>
      <c r="L113" s="560">
        <f>_xlfn.XLOOKUP(A113,ISODSOW_Delete!A:A,ISODSOW_Delete!BX:BX,"")</f>
        <v>0</v>
      </c>
      <c r="M113" s="601">
        <f t="shared" si="9"/>
        <v>0</v>
      </c>
      <c r="N113" s="575">
        <f t="shared" si="10"/>
        <v>0</v>
      </c>
      <c r="O113" s="575">
        <f t="shared" si="11"/>
        <v>0</v>
      </c>
      <c r="P113" s="575">
        <f t="shared" si="12"/>
        <v>0</v>
      </c>
      <c r="Q113" s="561" t="str">
        <f>_xlfn.XLOOKUP(A113,MPL!C:C,MPL!N:N, "Not Found",0)</f>
        <v>Pending Scope &amp; Cost Completion by Applicant</v>
      </c>
      <c r="R113" s="562" t="str">
        <f>_xlfn.XLOOKUP(A113,MPL!C:C,MPL!S:S, "Not Found",0)</f>
        <v/>
      </c>
      <c r="S113" s="562" t="str">
        <f t="shared" si="13"/>
        <v>Obligated, Pending Scope &amp; Cost Completion by Applicant</v>
      </c>
      <c r="T113" s="566" t="s">
        <v>275</v>
      </c>
      <c r="U113" s="560">
        <v>3665916.6999999974</v>
      </c>
      <c r="V113" s="560">
        <v>655629.74000000011</v>
      </c>
      <c r="W113" s="560"/>
      <c r="X113" s="559">
        <f t="shared" si="14"/>
        <v>4321546.4399999976</v>
      </c>
      <c r="Y113" s="577">
        <f t="shared" si="15"/>
        <v>-81166635.499999985</v>
      </c>
      <c r="Z113" s="598">
        <v>44329891.869999997</v>
      </c>
      <c r="AA113" s="598">
        <v>20397885.949999999</v>
      </c>
      <c r="AB113" s="598">
        <v>3422296.52</v>
      </c>
      <c r="AC113" s="598">
        <v>1244683.56</v>
      </c>
      <c r="AD113" s="598">
        <v>11765689.6</v>
      </c>
      <c r="AE113" s="598">
        <v>6188</v>
      </c>
      <c r="AF113" s="598">
        <v>81166635.499999985</v>
      </c>
      <c r="AG113" s="598">
        <v>59517877.990000002</v>
      </c>
      <c r="AH113" s="598">
        <f t="shared" si="16"/>
        <v>21648757.509999998</v>
      </c>
      <c r="AI113" s="413" t="s">
        <v>2216</v>
      </c>
      <c r="AJ113" s="413" t="s">
        <v>2217</v>
      </c>
      <c r="AK113" s="415"/>
    </row>
    <row r="114" spans="1:37" s="412" customFormat="1" ht="60" hidden="1" customHeight="1" thickBot="1">
      <c r="A114" s="565">
        <v>746545</v>
      </c>
      <c r="B114" s="413" t="s">
        <v>256</v>
      </c>
      <c r="C114" s="413" t="s">
        <v>2110</v>
      </c>
      <c r="D114" s="413" t="s">
        <v>2110</v>
      </c>
      <c r="E114" s="414" t="s">
        <v>2203</v>
      </c>
      <c r="F114" s="563" t="s">
        <v>2358</v>
      </c>
      <c r="G114" s="559">
        <f>_xlfn.XLOOKUP(A114,Table2[FAASt '#],Table2[Approved Obligated Amount - CRC Gross Cost Cal],0)</f>
        <v>0</v>
      </c>
      <c r="H114" s="559">
        <f>_xlfn.XLOOKUP(A114,Table2[FAASt '#],Table2[Construction 406],0)</f>
        <v>0</v>
      </c>
      <c r="I114" s="560">
        <f>_xlfn.XLOOKUP(A114,ISODSOW_Delete!A:A,ISODSOW_Delete!BP:BP,"")</f>
        <v>0</v>
      </c>
      <c r="J114" s="560">
        <f>_xlfn.XLOOKUP(A114,ISODSOW_Delete!A:A,ISODSOW_Delete!BQ:BQ,"")</f>
        <v>0</v>
      </c>
      <c r="K114" s="560">
        <f>_xlfn.XLOOKUP(A114,ISODSOW_Delete!A:A,ISODSOW_Delete!BW:BW,"")</f>
        <v>0</v>
      </c>
      <c r="L114" s="560">
        <f>_xlfn.XLOOKUP(A114,ISODSOW_Delete!A:A,ISODSOW_Delete!BX:BX,"")</f>
        <v>0</v>
      </c>
      <c r="M114" s="601">
        <f t="shared" si="9"/>
        <v>0</v>
      </c>
      <c r="N114" s="575">
        <f t="shared" si="10"/>
        <v>0</v>
      </c>
      <c r="O114" s="575">
        <f t="shared" si="11"/>
        <v>0</v>
      </c>
      <c r="P114" s="575">
        <f t="shared" si="12"/>
        <v>0</v>
      </c>
      <c r="Q114" s="561" t="str">
        <f>_xlfn.XLOOKUP(A114,MPL!C:C,MPL!N:N, "Not Found",0)</f>
        <v>Pending PDMG Scope &amp; Cost Routing</v>
      </c>
      <c r="R114" s="562" t="str">
        <f>_xlfn.XLOOKUP(A114,MPL!C:C,MPL!S:S, "Not Found",0)</f>
        <v/>
      </c>
      <c r="S114" s="562" t="str">
        <f t="shared" si="13"/>
        <v>Obligated, Pending PDMG Scope &amp; Cost Routing</v>
      </c>
      <c r="T114" s="566" t="s">
        <v>275</v>
      </c>
      <c r="U114" s="560">
        <v>10886342.209999969</v>
      </c>
      <c r="V114" s="560">
        <v>477754.91000000015</v>
      </c>
      <c r="W114" s="560"/>
      <c r="X114" s="559">
        <f t="shared" si="14"/>
        <v>11364097.119999969</v>
      </c>
      <c r="Y114" s="577">
        <f t="shared" si="15"/>
        <v>-131169274</v>
      </c>
      <c r="Z114" s="598">
        <v>78491693.5616</v>
      </c>
      <c r="AA114" s="598">
        <v>36937267.558399998</v>
      </c>
      <c r="AB114" s="598">
        <v>10703412.758400001</v>
      </c>
      <c r="AC114" s="598">
        <v>5036900.1216000002</v>
      </c>
      <c r="AD114" s="598">
        <v>0</v>
      </c>
      <c r="AE114" s="598">
        <v>0</v>
      </c>
      <c r="AF114" s="598">
        <v>131169274</v>
      </c>
      <c r="AG114" s="598">
        <v>89195106.319999993</v>
      </c>
      <c r="AH114" s="598">
        <f t="shared" si="16"/>
        <v>41974167.68</v>
      </c>
      <c r="AI114" s="413" t="s">
        <v>2268</v>
      </c>
      <c r="AJ114" s="413" t="s">
        <v>2208</v>
      </c>
      <c r="AK114" s="415" t="s">
        <v>2400</v>
      </c>
    </row>
    <row r="115" spans="1:37" s="412" customFormat="1" ht="60" hidden="1" customHeight="1" thickBot="1">
      <c r="A115" s="565">
        <v>798275</v>
      </c>
      <c r="B115" s="413" t="s">
        <v>185</v>
      </c>
      <c r="C115" s="413" t="s">
        <v>35</v>
      </c>
      <c r="D115" s="413" t="s">
        <v>2121</v>
      </c>
      <c r="E115" s="414" t="s">
        <v>2209</v>
      </c>
      <c r="F115" s="563" t="s">
        <v>2210</v>
      </c>
      <c r="G115" s="559">
        <f>_xlfn.XLOOKUP(A115,Table2[FAASt '#],Table2[Approved Obligated Amount - CRC Gross Cost Cal],0)</f>
        <v>6711421</v>
      </c>
      <c r="H115" s="559">
        <f>_xlfn.XLOOKUP(A115,Table2[FAASt '#],Table2[Construction 406],0)</f>
        <v>0</v>
      </c>
      <c r="I115" s="560">
        <f>_xlfn.XLOOKUP(A115,ISODSOW_Delete!A:A,ISODSOW_Delete!BP:BP,"")</f>
        <v>954420.68</v>
      </c>
      <c r="J115" s="560">
        <f>_xlfn.XLOOKUP(A115,ISODSOW_Delete!A:A,ISODSOW_Delete!BQ:BQ,"")</f>
        <v>0</v>
      </c>
      <c r="K115" s="560">
        <f>_xlfn.XLOOKUP(A115,ISODSOW_Delete!A:A,ISODSOW_Delete!BW:BW,"")</f>
        <v>752852.93</v>
      </c>
      <c r="L115" s="560">
        <f>_xlfn.XLOOKUP(A115,ISODSOW_Delete!A:A,ISODSOW_Delete!BX:BX,"")</f>
        <v>0</v>
      </c>
      <c r="M115" s="601">
        <f t="shared" si="9"/>
        <v>0</v>
      </c>
      <c r="N115" s="575">
        <f t="shared" si="10"/>
        <v>8418694.6099999994</v>
      </c>
      <c r="O115" s="575">
        <f t="shared" si="11"/>
        <v>8418694.6099999994</v>
      </c>
      <c r="P115" s="575">
        <f t="shared" si="12"/>
        <v>0</v>
      </c>
      <c r="Q115" s="561" t="str">
        <f>_xlfn.XLOOKUP(A115,MPL!C:C,MPL!N:N, "Not Found",0)</f>
        <v>Pending Amendment Request Approval</v>
      </c>
      <c r="R115" s="562">
        <f>_xlfn.XLOOKUP(A115,MPL!C:C,MPL!S:S, "Not Found",0)</f>
        <v>45917.76122685185</v>
      </c>
      <c r="S115" s="562" t="str">
        <f t="shared" si="13"/>
        <v>Obligated, Pending Amendment Request Approval</v>
      </c>
      <c r="T115" s="566">
        <v>0</v>
      </c>
      <c r="U115" s="560">
        <v>1447054.3599999999</v>
      </c>
      <c r="V115" s="560">
        <v>37429.230000000018</v>
      </c>
      <c r="W115" s="560"/>
      <c r="X115" s="559">
        <f t="shared" si="14"/>
        <v>1484483.5899999999</v>
      </c>
      <c r="Y115" s="577">
        <f t="shared" si="15"/>
        <v>795374.21999999974</v>
      </c>
      <c r="Z115" s="598">
        <v>5339236.4000000004</v>
      </c>
      <c r="AA115" s="598">
        <v>338774.39</v>
      </c>
      <c r="AB115" s="598">
        <v>1228581.96</v>
      </c>
      <c r="AC115" s="598">
        <v>98180.39</v>
      </c>
      <c r="AD115" s="598">
        <v>490913.44</v>
      </c>
      <c r="AE115" s="598">
        <v>127633.81</v>
      </c>
      <c r="AF115" s="598">
        <v>7623320.3899999997</v>
      </c>
      <c r="AG115" s="598">
        <v>7058731.8000000007</v>
      </c>
      <c r="AH115" s="598">
        <f t="shared" si="16"/>
        <v>564588.59000000008</v>
      </c>
      <c r="AI115" s="413" t="s">
        <v>2207</v>
      </c>
      <c r="AJ115" s="416" t="s">
        <v>2224</v>
      </c>
      <c r="AK115" s="415"/>
    </row>
    <row r="116" spans="1:37" s="412" customFormat="1" ht="60" hidden="1" customHeight="1" thickBot="1">
      <c r="A116" s="565">
        <v>705584</v>
      </c>
      <c r="B116" s="413" t="s">
        <v>86</v>
      </c>
      <c r="C116" s="413" t="s">
        <v>35</v>
      </c>
      <c r="D116" s="413" t="s">
        <v>2116</v>
      </c>
      <c r="E116" s="414" t="s">
        <v>2209</v>
      </c>
      <c r="F116" s="563" t="s">
        <v>2210</v>
      </c>
      <c r="G116" s="559">
        <f>_xlfn.XLOOKUP(A116,Table2[FAASt '#],Table2[Approved Obligated Amount - CRC Gross Cost Cal],0)</f>
        <v>1464496</v>
      </c>
      <c r="H116" s="559">
        <f>_xlfn.XLOOKUP(A116,Table2[FAASt '#],Table2[Construction 406],0)</f>
        <v>378483</v>
      </c>
      <c r="I116" s="560">
        <f>_xlfn.XLOOKUP(A116,ISODSOW_Delete!A:A,ISODSOW_Delete!BP:BP,"")</f>
        <v>284698</v>
      </c>
      <c r="J116" s="560">
        <f>_xlfn.XLOOKUP(A116,ISODSOW_Delete!A:A,ISODSOW_Delete!BQ:BQ,"")</f>
        <v>0</v>
      </c>
      <c r="K116" s="560">
        <f>_xlfn.XLOOKUP(A116,ISODSOW_Delete!A:A,ISODSOW_Delete!BW:BW,"")</f>
        <v>0</v>
      </c>
      <c r="L116" s="560">
        <f>_xlfn.XLOOKUP(A116,ISODSOW_Delete!A:A,ISODSOW_Delete!BX:BX,"")</f>
        <v>0</v>
      </c>
      <c r="M116" s="601">
        <f t="shared" si="9"/>
        <v>0</v>
      </c>
      <c r="N116" s="575">
        <f t="shared" si="10"/>
        <v>2127677</v>
      </c>
      <c r="O116" s="575">
        <f t="shared" si="11"/>
        <v>1749194</v>
      </c>
      <c r="P116" s="575">
        <f t="shared" si="12"/>
        <v>378483</v>
      </c>
      <c r="Q116" s="561" t="str">
        <f>_xlfn.XLOOKUP(A116,MPL!C:C,MPL!N:N, "Not Found",0)</f>
        <v>Obligated</v>
      </c>
      <c r="R116" s="562">
        <f>_xlfn.XLOOKUP(A116,MPL!C:C,MPL!S:S, "Not Found",0)</f>
        <v>45093.538032407407</v>
      </c>
      <c r="S116" s="562" t="str">
        <f t="shared" si="13"/>
        <v>Obligated</v>
      </c>
      <c r="T116" s="566">
        <v>0.8</v>
      </c>
      <c r="U116" s="560">
        <v>172615.86000000007</v>
      </c>
      <c r="V116" s="560">
        <v>1809515.2700000021</v>
      </c>
      <c r="W116" s="560"/>
      <c r="X116" s="559">
        <f t="shared" si="14"/>
        <v>1982131.1300000022</v>
      </c>
      <c r="Y116" s="577">
        <f t="shared" si="15"/>
        <v>0</v>
      </c>
      <c r="Z116" s="598">
        <v>1464496</v>
      </c>
      <c r="AA116" s="598">
        <v>299196</v>
      </c>
      <c r="AB116" s="598">
        <v>284698</v>
      </c>
      <c r="AC116" s="598">
        <v>79287</v>
      </c>
      <c r="AD116" s="598">
        <v>0</v>
      </c>
      <c r="AE116" s="598">
        <v>0</v>
      </c>
      <c r="AF116" s="598">
        <v>2127677</v>
      </c>
      <c r="AG116" s="598">
        <f t="shared" ref="AG116:AG122" si="18">Z116+AB116+AD116</f>
        <v>1749194</v>
      </c>
      <c r="AH116" s="598">
        <f t="shared" si="16"/>
        <v>378483</v>
      </c>
      <c r="AI116" s="413" t="s">
        <v>2240</v>
      </c>
      <c r="AJ116" s="413" t="s">
        <v>275</v>
      </c>
      <c r="AK116" s="415" t="s">
        <v>2276</v>
      </c>
    </row>
    <row r="117" spans="1:37" s="412" customFormat="1" ht="60" hidden="1" customHeight="1" thickBot="1">
      <c r="A117" s="565">
        <v>705527</v>
      </c>
      <c r="B117" s="413" t="s">
        <v>90</v>
      </c>
      <c r="C117" s="413" t="s">
        <v>35</v>
      </c>
      <c r="D117" s="413" t="s">
        <v>2116</v>
      </c>
      <c r="E117" s="414" t="s">
        <v>2209</v>
      </c>
      <c r="F117" s="563" t="s">
        <v>2210</v>
      </c>
      <c r="G117" s="559">
        <f>_xlfn.XLOOKUP(A117,Table2[FAASt '#],Table2[Approved Obligated Amount - CRC Gross Cost Cal],0)</f>
        <v>642721</v>
      </c>
      <c r="H117" s="559">
        <f>_xlfn.XLOOKUP(A117,Table2[FAASt '#],Table2[Construction 406],0)</f>
        <v>125133</v>
      </c>
      <c r="I117" s="560">
        <f>_xlfn.XLOOKUP(A117,ISODSOW_Delete!A:A,ISODSOW_Delete!BP:BP,"")</f>
        <v>125147</v>
      </c>
      <c r="J117" s="560">
        <f>_xlfn.XLOOKUP(A117,ISODSOW_Delete!A:A,ISODSOW_Delete!BQ:BQ,"")</f>
        <v>0</v>
      </c>
      <c r="K117" s="560">
        <f>_xlfn.XLOOKUP(A117,ISODSOW_Delete!A:A,ISODSOW_Delete!BW:BW,"")</f>
        <v>0</v>
      </c>
      <c r="L117" s="560">
        <f>_xlfn.XLOOKUP(A117,ISODSOW_Delete!A:A,ISODSOW_Delete!BX:BX,"")</f>
        <v>0</v>
      </c>
      <c r="M117" s="601">
        <f t="shared" si="9"/>
        <v>0</v>
      </c>
      <c r="N117" s="575">
        <f t="shared" si="10"/>
        <v>893001</v>
      </c>
      <c r="O117" s="575">
        <f t="shared" si="11"/>
        <v>767868</v>
      </c>
      <c r="P117" s="575">
        <f t="shared" si="12"/>
        <v>125133</v>
      </c>
      <c r="Q117" s="561" t="str">
        <f>_xlfn.XLOOKUP(A117,MPL!C:C,MPL!N:N, "Not Found",0)</f>
        <v>Obligated</v>
      </c>
      <c r="R117" s="562">
        <f>_xlfn.XLOOKUP(A117,MPL!C:C,MPL!S:S, "Not Found",0)</f>
        <v>45135.48778935185</v>
      </c>
      <c r="S117" s="562" t="str">
        <f t="shared" si="13"/>
        <v>Obligated</v>
      </c>
      <c r="T117" s="566">
        <v>0.68</v>
      </c>
      <c r="U117" s="560">
        <v>189871.90999999997</v>
      </c>
      <c r="V117" s="560">
        <v>612520.62000000034</v>
      </c>
      <c r="W117" s="560"/>
      <c r="X117" s="559">
        <f t="shared" si="14"/>
        <v>802392.53000000026</v>
      </c>
      <c r="Y117" s="577">
        <f t="shared" si="15"/>
        <v>0</v>
      </c>
      <c r="Z117" s="598">
        <v>642721</v>
      </c>
      <c r="AA117" s="598">
        <v>98919</v>
      </c>
      <c r="AB117" s="598">
        <v>125147</v>
      </c>
      <c r="AC117" s="598">
        <v>26214</v>
      </c>
      <c r="AD117" s="598">
        <v>0</v>
      </c>
      <c r="AE117" s="598">
        <v>0</v>
      </c>
      <c r="AF117" s="598">
        <v>893001</v>
      </c>
      <c r="AG117" s="598">
        <f t="shared" si="18"/>
        <v>767868</v>
      </c>
      <c r="AH117" s="598">
        <f t="shared" si="16"/>
        <v>125133</v>
      </c>
      <c r="AI117" s="413" t="s">
        <v>2240</v>
      </c>
      <c r="AJ117" s="413" t="s">
        <v>275</v>
      </c>
      <c r="AK117" s="415" t="s">
        <v>2276</v>
      </c>
    </row>
    <row r="118" spans="1:37" s="412" customFormat="1" ht="60" hidden="1" customHeight="1" thickBot="1">
      <c r="A118" s="565">
        <v>688109</v>
      </c>
      <c r="B118" s="413" t="s">
        <v>1054</v>
      </c>
      <c r="C118" s="413" t="s">
        <v>35</v>
      </c>
      <c r="D118" s="413" t="s">
        <v>2116</v>
      </c>
      <c r="E118" s="414" t="s">
        <v>2209</v>
      </c>
      <c r="F118" s="563" t="s">
        <v>2210</v>
      </c>
      <c r="G118" s="559">
        <f>_xlfn.XLOOKUP(A118,Table2[FAASt '#],Table2[Approved Obligated Amount - CRC Gross Cost Cal],0)</f>
        <v>448719.06</v>
      </c>
      <c r="H118" s="559">
        <f>_xlfn.XLOOKUP(A118,Table2[FAASt '#],Table2[Construction 406],0)</f>
        <v>114710.20000000001</v>
      </c>
      <c r="I118" s="560">
        <f>_xlfn.XLOOKUP(A118,ISODSOW_Delete!A:A,ISODSOW_Delete!BP:BP,"")</f>
        <v>87443.55</v>
      </c>
      <c r="J118" s="560">
        <f>_xlfn.XLOOKUP(A118,ISODSOW_Delete!A:A,ISODSOW_Delete!BQ:BQ,"")</f>
        <v>0</v>
      </c>
      <c r="K118" s="560">
        <f>_xlfn.XLOOKUP(A118,ISODSOW_Delete!A:A,ISODSOW_Delete!BW:BW,"")</f>
        <v>0</v>
      </c>
      <c r="L118" s="560">
        <f>_xlfn.XLOOKUP(A118,ISODSOW_Delete!A:A,ISODSOW_Delete!BX:BX,"")</f>
        <v>0</v>
      </c>
      <c r="M118" s="601">
        <f t="shared" si="9"/>
        <v>0</v>
      </c>
      <c r="N118" s="575">
        <f t="shared" si="10"/>
        <v>650872.81000000006</v>
      </c>
      <c r="O118" s="575">
        <f t="shared" si="11"/>
        <v>536162.61</v>
      </c>
      <c r="P118" s="575">
        <f t="shared" si="12"/>
        <v>114710.20000000001</v>
      </c>
      <c r="Q118" s="561" t="str">
        <f>_xlfn.XLOOKUP(A118,MPL!C:C,MPL!N:N, "Not Found",0)</f>
        <v>Obligated</v>
      </c>
      <c r="R118" s="562">
        <f>_xlfn.XLOOKUP(A118,MPL!C:C,MPL!S:S, "Not Found",0)</f>
        <v>44993.525173611109</v>
      </c>
      <c r="S118" s="562" t="str">
        <f t="shared" si="13"/>
        <v>Obligated</v>
      </c>
      <c r="T118" s="566">
        <v>0.89</v>
      </c>
      <c r="U118" s="560">
        <v>143571.39000000001</v>
      </c>
      <c r="V118" s="560">
        <v>448624.16999999929</v>
      </c>
      <c r="W118" s="560"/>
      <c r="X118" s="559">
        <f t="shared" si="14"/>
        <v>592195.55999999936</v>
      </c>
      <c r="Y118" s="577">
        <f t="shared" si="15"/>
        <v>108879.3600000001</v>
      </c>
      <c r="Z118" s="598">
        <v>448719.06</v>
      </c>
      <c r="AA118" s="598">
        <v>90680</v>
      </c>
      <c r="AB118" s="598">
        <v>87444</v>
      </c>
      <c r="AC118" s="598">
        <v>24030.2</v>
      </c>
      <c r="AD118" s="598">
        <v>0</v>
      </c>
      <c r="AE118" s="598">
        <v>0</v>
      </c>
      <c r="AF118" s="598">
        <v>541993.44999999995</v>
      </c>
      <c r="AG118" s="598">
        <f t="shared" si="18"/>
        <v>536163.06000000006</v>
      </c>
      <c r="AH118" s="598">
        <f t="shared" si="16"/>
        <v>114710.2</v>
      </c>
      <c r="AI118" s="413" t="s">
        <v>2240</v>
      </c>
      <c r="AJ118" s="413" t="s">
        <v>275</v>
      </c>
      <c r="AK118" s="415" t="s">
        <v>2276</v>
      </c>
    </row>
    <row r="119" spans="1:37" s="412" customFormat="1" ht="60" hidden="1" customHeight="1" thickBot="1">
      <c r="A119" s="565">
        <v>704933</v>
      </c>
      <c r="B119" s="413" t="s">
        <v>91</v>
      </c>
      <c r="C119" s="413" t="s">
        <v>35</v>
      </c>
      <c r="D119" s="413" t="s">
        <v>2116</v>
      </c>
      <c r="E119" s="414" t="s">
        <v>2209</v>
      </c>
      <c r="F119" s="563" t="s">
        <v>2210</v>
      </c>
      <c r="G119" s="559">
        <f>_xlfn.XLOOKUP(A119,Table2[FAASt '#],Table2[Approved Obligated Amount - CRC Gross Cost Cal],0)</f>
        <v>1201420</v>
      </c>
      <c r="H119" s="559">
        <f>_xlfn.XLOOKUP(A119,Table2[FAASt '#],Table2[Construction 406],0)</f>
        <v>224731</v>
      </c>
      <c r="I119" s="560">
        <f>_xlfn.XLOOKUP(A119,ISODSOW_Delete!A:A,ISODSOW_Delete!BP:BP,"")</f>
        <v>231255</v>
      </c>
      <c r="J119" s="560">
        <f>_xlfn.XLOOKUP(A119,ISODSOW_Delete!A:A,ISODSOW_Delete!BQ:BQ,"")</f>
        <v>0</v>
      </c>
      <c r="K119" s="560">
        <f>_xlfn.XLOOKUP(A119,ISODSOW_Delete!A:A,ISODSOW_Delete!BW:BW,"")</f>
        <v>0</v>
      </c>
      <c r="L119" s="560">
        <f>_xlfn.XLOOKUP(A119,ISODSOW_Delete!A:A,ISODSOW_Delete!BX:BX,"")</f>
        <v>0</v>
      </c>
      <c r="M119" s="601">
        <f t="shared" si="9"/>
        <v>0</v>
      </c>
      <c r="N119" s="575">
        <f t="shared" si="10"/>
        <v>1657406</v>
      </c>
      <c r="O119" s="575">
        <f t="shared" si="11"/>
        <v>1432675</v>
      </c>
      <c r="P119" s="575">
        <f t="shared" si="12"/>
        <v>224731</v>
      </c>
      <c r="Q119" s="561" t="str">
        <f>_xlfn.XLOOKUP(A119,MPL!C:C,MPL!N:N, "Not Found",0)</f>
        <v>Obligated</v>
      </c>
      <c r="R119" s="562">
        <f>_xlfn.XLOOKUP(A119,MPL!C:C,MPL!S:S, "Not Found",0)</f>
        <v>45142.811759259261</v>
      </c>
      <c r="S119" s="562" t="str">
        <f t="shared" si="13"/>
        <v>Obligated</v>
      </c>
      <c r="T119" s="566">
        <v>0.5</v>
      </c>
      <c r="U119" s="560">
        <v>240917.35000000009</v>
      </c>
      <c r="V119" s="560">
        <v>1007597.8800000013</v>
      </c>
      <c r="W119" s="560"/>
      <c r="X119" s="559">
        <f t="shared" si="14"/>
        <v>1248515.2300000014</v>
      </c>
      <c r="Y119" s="577">
        <f t="shared" si="15"/>
        <v>0</v>
      </c>
      <c r="Z119" s="598">
        <v>1201420</v>
      </c>
      <c r="AA119" s="598">
        <v>177653</v>
      </c>
      <c r="AB119" s="598">
        <v>231255</v>
      </c>
      <c r="AC119" s="598">
        <v>47078</v>
      </c>
      <c r="AD119" s="598">
        <v>0</v>
      </c>
      <c r="AE119" s="598">
        <v>0</v>
      </c>
      <c r="AF119" s="598">
        <v>1657406</v>
      </c>
      <c r="AG119" s="598">
        <f t="shared" si="18"/>
        <v>1432675</v>
      </c>
      <c r="AH119" s="598">
        <f t="shared" si="16"/>
        <v>224731</v>
      </c>
      <c r="AI119" s="413" t="s">
        <v>2240</v>
      </c>
      <c r="AJ119" s="413" t="s">
        <v>275</v>
      </c>
      <c r="AK119" s="415" t="s">
        <v>2276</v>
      </c>
    </row>
    <row r="120" spans="1:37" s="412" customFormat="1" ht="60" hidden="1" customHeight="1" thickBot="1">
      <c r="A120" s="565">
        <v>682031</v>
      </c>
      <c r="B120" s="413" t="s">
        <v>1046</v>
      </c>
      <c r="C120" s="413" t="s">
        <v>35</v>
      </c>
      <c r="D120" s="413" t="s">
        <v>2116</v>
      </c>
      <c r="E120" s="414" t="s">
        <v>2209</v>
      </c>
      <c r="F120" s="563" t="s">
        <v>2210</v>
      </c>
      <c r="G120" s="559">
        <f>_xlfn.XLOOKUP(A120,Table2[FAASt '#],Table2[Approved Obligated Amount - CRC Gross Cost Cal],0)</f>
        <v>516951</v>
      </c>
      <c r="H120" s="559">
        <f>_xlfn.XLOOKUP(A120,Table2[FAASt '#],Table2[Construction 406],0)</f>
        <v>95411</v>
      </c>
      <c r="I120" s="560">
        <f>_xlfn.XLOOKUP(A120,ISODSOW_Delete!A:A,ISODSOW_Delete!BP:BP,"")</f>
        <v>94044</v>
      </c>
      <c r="J120" s="560">
        <f>_xlfn.XLOOKUP(A120,ISODSOW_Delete!A:A,ISODSOW_Delete!BQ:BQ,"")</f>
        <v>12836</v>
      </c>
      <c r="K120" s="560">
        <f>_xlfn.XLOOKUP(A120,ISODSOW_Delete!A:A,ISODSOW_Delete!BW:BW,"")</f>
        <v>0</v>
      </c>
      <c r="L120" s="560">
        <f>_xlfn.XLOOKUP(A120,ISODSOW_Delete!A:A,ISODSOW_Delete!BX:BX,"")</f>
        <v>0</v>
      </c>
      <c r="M120" s="601">
        <f t="shared" si="9"/>
        <v>0</v>
      </c>
      <c r="N120" s="575">
        <f t="shared" si="10"/>
        <v>719242</v>
      </c>
      <c r="O120" s="575">
        <f t="shared" si="11"/>
        <v>610995</v>
      </c>
      <c r="P120" s="575">
        <f t="shared" si="12"/>
        <v>108247</v>
      </c>
      <c r="Q120" s="561" t="str">
        <f>_xlfn.XLOOKUP(A120,MPL!C:C,MPL!N:N, "Not Found",0)</f>
        <v>Obligated</v>
      </c>
      <c r="R120" s="562">
        <f>_xlfn.XLOOKUP(A120,MPL!C:C,MPL!S:S, "Not Found",0)</f>
        <v>44957.5390162037</v>
      </c>
      <c r="S120" s="562" t="str">
        <f t="shared" si="13"/>
        <v>Obligated</v>
      </c>
      <c r="T120" s="566">
        <v>0.26</v>
      </c>
      <c r="U120" s="560">
        <v>146791.32</v>
      </c>
      <c r="V120" s="560">
        <v>147755.52000000002</v>
      </c>
      <c r="W120" s="560"/>
      <c r="X120" s="559">
        <f t="shared" si="14"/>
        <v>294546.84000000003</v>
      </c>
      <c r="Y120" s="577">
        <f t="shared" si="15"/>
        <v>0</v>
      </c>
      <c r="Z120" s="598">
        <v>516951</v>
      </c>
      <c r="AA120" s="598">
        <v>85571</v>
      </c>
      <c r="AB120" s="598">
        <v>94044</v>
      </c>
      <c r="AC120" s="598">
        <v>22676</v>
      </c>
      <c r="AD120" s="598">
        <v>0</v>
      </c>
      <c r="AE120" s="598">
        <v>0</v>
      </c>
      <c r="AF120" s="598">
        <v>719242</v>
      </c>
      <c r="AG120" s="598">
        <f t="shared" si="18"/>
        <v>610995</v>
      </c>
      <c r="AH120" s="598">
        <f t="shared" si="16"/>
        <v>108247</v>
      </c>
      <c r="AI120" s="413" t="s">
        <v>2240</v>
      </c>
      <c r="AJ120" s="413" t="s">
        <v>275</v>
      </c>
      <c r="AK120" s="415" t="s">
        <v>2276</v>
      </c>
    </row>
    <row r="121" spans="1:37" s="412" customFormat="1" ht="60" hidden="1" customHeight="1" thickBot="1">
      <c r="A121" s="565">
        <v>678988</v>
      </c>
      <c r="B121" s="413" t="s">
        <v>1035</v>
      </c>
      <c r="C121" s="413" t="s">
        <v>35</v>
      </c>
      <c r="D121" s="413" t="s">
        <v>2116</v>
      </c>
      <c r="E121" s="414" t="s">
        <v>2209</v>
      </c>
      <c r="F121" s="563" t="s">
        <v>2210</v>
      </c>
      <c r="G121" s="559">
        <f>_xlfn.XLOOKUP(A121,Table2[FAASt '#],Table2[Approved Obligated Amount - CRC Gross Cost Cal],0)</f>
        <v>911136.76</v>
      </c>
      <c r="H121" s="559">
        <f>_xlfn.XLOOKUP(A121,Table2[FAASt '#],Table2[Construction 406],0)</f>
        <v>206650.39999999991</v>
      </c>
      <c r="I121" s="560">
        <f>_xlfn.XLOOKUP(A121,ISODSOW_Delete!A:A,ISODSOW_Delete!BP:BP,"")</f>
        <v>175440.55</v>
      </c>
      <c r="J121" s="560">
        <f>_xlfn.XLOOKUP(A121,ISODSOW_Delete!A:A,ISODSOW_Delete!BQ:BQ,"")</f>
        <v>0</v>
      </c>
      <c r="K121" s="560">
        <f>_xlfn.XLOOKUP(A121,ISODSOW_Delete!A:A,ISODSOW_Delete!BW:BW,"")</f>
        <v>0</v>
      </c>
      <c r="L121" s="560">
        <f>_xlfn.XLOOKUP(A121,ISODSOW_Delete!A:A,ISODSOW_Delete!BX:BX,"")</f>
        <v>0</v>
      </c>
      <c r="M121" s="601">
        <f t="shared" si="9"/>
        <v>0</v>
      </c>
      <c r="N121" s="575">
        <f t="shared" si="10"/>
        <v>1293227.71</v>
      </c>
      <c r="O121" s="575">
        <f t="shared" si="11"/>
        <v>1086577.31</v>
      </c>
      <c r="P121" s="575">
        <f t="shared" si="12"/>
        <v>206650.39999999991</v>
      </c>
      <c r="Q121" s="561" t="str">
        <f>_xlfn.XLOOKUP(A121,MPL!C:C,MPL!N:N, "Not Found",0)</f>
        <v>Obligated</v>
      </c>
      <c r="R121" s="562">
        <f>_xlfn.XLOOKUP(A121,MPL!C:C,MPL!S:S, "Not Found",0)</f>
        <v>44922.495069444441</v>
      </c>
      <c r="S121" s="562" t="str">
        <f t="shared" si="13"/>
        <v>Obligated</v>
      </c>
      <c r="T121" s="566">
        <v>0.87</v>
      </c>
      <c r="U121" s="560">
        <v>116955.71</v>
      </c>
      <c r="V121" s="560">
        <v>957645.71</v>
      </c>
      <c r="W121" s="560"/>
      <c r="X121" s="559">
        <f t="shared" si="14"/>
        <v>1074601.42</v>
      </c>
      <c r="Y121" s="577">
        <f t="shared" si="15"/>
        <v>-0.44999999995343387</v>
      </c>
      <c r="Z121" s="598">
        <v>911136.76</v>
      </c>
      <c r="AA121" s="598">
        <v>163360</v>
      </c>
      <c r="AB121" s="598">
        <v>175441</v>
      </c>
      <c r="AC121" s="598">
        <v>43290.400000000001</v>
      </c>
      <c r="AD121" s="598">
        <v>0</v>
      </c>
      <c r="AE121" s="598">
        <v>0</v>
      </c>
      <c r="AF121" s="598">
        <v>1293228.1599999999</v>
      </c>
      <c r="AG121" s="598">
        <f t="shared" si="18"/>
        <v>1086577.76</v>
      </c>
      <c r="AH121" s="598">
        <f t="shared" si="16"/>
        <v>206650.4</v>
      </c>
      <c r="AI121" s="413" t="s">
        <v>2240</v>
      </c>
      <c r="AJ121" s="413" t="s">
        <v>275</v>
      </c>
      <c r="AK121" s="415" t="s">
        <v>2276</v>
      </c>
    </row>
    <row r="122" spans="1:37" s="412" customFormat="1" ht="60" hidden="1" customHeight="1" thickBot="1">
      <c r="A122" s="565">
        <v>682135</v>
      </c>
      <c r="B122" s="413" t="s">
        <v>1034</v>
      </c>
      <c r="C122" s="413" t="s">
        <v>35</v>
      </c>
      <c r="D122" s="413" t="s">
        <v>2116</v>
      </c>
      <c r="E122" s="414" t="s">
        <v>2209</v>
      </c>
      <c r="F122" s="563" t="s">
        <v>2210</v>
      </c>
      <c r="G122" s="559">
        <f>_xlfn.XLOOKUP(A122,Table2[FAASt '#],Table2[Approved Obligated Amount - CRC Gross Cost Cal],0)</f>
        <v>577000.79</v>
      </c>
      <c r="H122" s="559">
        <f>_xlfn.XLOOKUP(A122,Table2[FAASt '#],Table2[Construction 406],0)</f>
        <v>102932.34</v>
      </c>
      <c r="I122" s="560">
        <f>_xlfn.XLOOKUP(A122,ISODSOW_Delete!A:A,ISODSOW_Delete!BP:BP,"")</f>
        <v>109858.85</v>
      </c>
      <c r="J122" s="560">
        <f>_xlfn.XLOOKUP(A122,ISODSOW_Delete!A:A,ISODSOW_Delete!BQ:BQ,"")</f>
        <v>13847.4</v>
      </c>
      <c r="K122" s="560">
        <f>_xlfn.XLOOKUP(A122,ISODSOW_Delete!A:A,ISODSOW_Delete!BW:BW,"")</f>
        <v>0</v>
      </c>
      <c r="L122" s="560">
        <f>_xlfn.XLOOKUP(A122,ISODSOW_Delete!A:A,ISODSOW_Delete!BX:BX,"")</f>
        <v>0</v>
      </c>
      <c r="M122" s="601">
        <f t="shared" si="9"/>
        <v>0</v>
      </c>
      <c r="N122" s="575">
        <f t="shared" si="10"/>
        <v>803639.38</v>
      </c>
      <c r="O122" s="575">
        <f t="shared" si="11"/>
        <v>686859.64</v>
      </c>
      <c r="P122" s="575">
        <f t="shared" si="12"/>
        <v>116779.73999999999</v>
      </c>
      <c r="Q122" s="561" t="str">
        <f>_xlfn.XLOOKUP(A122,MPL!C:C,MPL!N:N, "Not Found",0)</f>
        <v>Obligated</v>
      </c>
      <c r="R122" s="562">
        <f>_xlfn.XLOOKUP(A122,MPL!C:C,MPL!S:S, "Not Found",0)</f>
        <v>44936.555</v>
      </c>
      <c r="S122" s="562" t="str">
        <f t="shared" si="13"/>
        <v>Obligated</v>
      </c>
      <c r="T122" s="566">
        <v>0.86</v>
      </c>
      <c r="U122" s="560">
        <v>102626.16999999998</v>
      </c>
      <c r="V122" s="560">
        <v>547426.64999999979</v>
      </c>
      <c r="W122" s="560"/>
      <c r="X122" s="559">
        <f t="shared" si="14"/>
        <v>650052.81999999983</v>
      </c>
      <c r="Y122" s="577">
        <f t="shared" si="15"/>
        <v>-19402.720000000088</v>
      </c>
      <c r="Z122" s="598">
        <v>577000.79</v>
      </c>
      <c r="AA122" s="598">
        <v>92316</v>
      </c>
      <c r="AB122" s="598">
        <v>109859</v>
      </c>
      <c r="AC122" s="598">
        <v>24463.74</v>
      </c>
      <c r="AD122" s="598">
        <v>0</v>
      </c>
      <c r="AE122" s="598">
        <v>0</v>
      </c>
      <c r="AF122" s="598">
        <v>823042.10000000009</v>
      </c>
      <c r="AG122" s="598">
        <f t="shared" si="18"/>
        <v>686859.79</v>
      </c>
      <c r="AH122" s="598">
        <f t="shared" si="16"/>
        <v>116779.74</v>
      </c>
      <c r="AI122" s="413" t="s">
        <v>2240</v>
      </c>
      <c r="AJ122" s="413" t="s">
        <v>275</v>
      </c>
      <c r="AK122" s="415" t="s">
        <v>2276</v>
      </c>
    </row>
    <row r="123" spans="1:37" s="412" customFormat="1" ht="60" hidden="1" customHeight="1" thickBot="1">
      <c r="A123" s="565">
        <v>688198</v>
      </c>
      <c r="B123" s="413" t="s">
        <v>889</v>
      </c>
      <c r="C123" s="413" t="s">
        <v>35</v>
      </c>
      <c r="D123" s="413" t="s">
        <v>2116</v>
      </c>
      <c r="E123" s="414" t="s">
        <v>2209</v>
      </c>
      <c r="F123" s="563" t="s">
        <v>2210</v>
      </c>
      <c r="G123" s="559">
        <f>_xlfn.XLOOKUP(A123,Table2[FAASt '#],Table2[Approved Obligated Amount - CRC Gross Cost Cal],0)</f>
        <v>60838.48</v>
      </c>
      <c r="H123" s="559">
        <f>_xlfn.XLOOKUP(A123,Table2[FAASt '#],Table2[Construction 406],0)</f>
        <v>16023.760000000002</v>
      </c>
      <c r="I123" s="560">
        <f>_xlfn.XLOOKUP(A123,ISODSOW_Delete!A:A,ISODSOW_Delete!BP:BP,"")</f>
        <v>12052.8</v>
      </c>
      <c r="J123" s="560">
        <f>_xlfn.XLOOKUP(A123,ISODSOW_Delete!A:A,ISODSOW_Delete!BQ:BQ,"")</f>
        <v>0</v>
      </c>
      <c r="K123" s="560">
        <f>_xlfn.XLOOKUP(A123,ISODSOW_Delete!A:A,ISODSOW_Delete!BW:BW,"")</f>
        <v>0</v>
      </c>
      <c r="L123" s="560">
        <f>_xlfn.XLOOKUP(A123,ISODSOW_Delete!A:A,ISODSOW_Delete!BX:BX,"")</f>
        <v>0</v>
      </c>
      <c r="M123" s="601">
        <f t="shared" si="9"/>
        <v>0</v>
      </c>
      <c r="N123" s="575">
        <f t="shared" si="10"/>
        <v>88915.040000000008</v>
      </c>
      <c r="O123" s="575">
        <f t="shared" si="11"/>
        <v>72891.28</v>
      </c>
      <c r="P123" s="575">
        <f t="shared" si="12"/>
        <v>16023.760000000002</v>
      </c>
      <c r="Q123" s="561" t="str">
        <f>_xlfn.XLOOKUP(A123,MPL!C:C,MPL!N:N, "Not Found",0)</f>
        <v>Obligated</v>
      </c>
      <c r="R123" s="562">
        <f>_xlfn.XLOOKUP(A123,MPL!C:C,MPL!S:S, "Not Found",0)</f>
        <v>45005.489907407406</v>
      </c>
      <c r="S123" s="562" t="str">
        <f t="shared" si="13"/>
        <v>Obligated</v>
      </c>
      <c r="T123" s="566">
        <v>0.85</v>
      </c>
      <c r="U123" s="560">
        <v>32133.660000000011</v>
      </c>
      <c r="V123" s="560">
        <v>52234.740000000013</v>
      </c>
      <c r="W123" s="560"/>
      <c r="X123" s="559">
        <f t="shared" si="14"/>
        <v>84368.400000000023</v>
      </c>
      <c r="Y123" s="577">
        <f t="shared" si="15"/>
        <v>-0.19999999999708962</v>
      </c>
      <c r="Z123" s="598">
        <v>60838.48</v>
      </c>
      <c r="AA123" s="598">
        <v>12667</v>
      </c>
      <c r="AB123" s="598">
        <v>12053</v>
      </c>
      <c r="AC123" s="598">
        <v>3356.76</v>
      </c>
      <c r="AD123" s="598">
        <v>0</v>
      </c>
      <c r="AE123" s="598">
        <v>0</v>
      </c>
      <c r="AF123" s="598">
        <v>88915.24</v>
      </c>
      <c r="AG123" s="598">
        <v>72891.48000000001</v>
      </c>
      <c r="AH123" s="598">
        <f t="shared" si="16"/>
        <v>16023.76</v>
      </c>
      <c r="AI123" s="413" t="s">
        <v>2240</v>
      </c>
      <c r="AJ123" s="413" t="s">
        <v>275</v>
      </c>
      <c r="AK123" s="415" t="s">
        <v>2276</v>
      </c>
    </row>
    <row r="124" spans="1:37" s="412" customFormat="1" ht="60" hidden="1" customHeight="1" thickBot="1">
      <c r="A124" s="565">
        <v>704916</v>
      </c>
      <c r="B124" s="413" t="s">
        <v>886</v>
      </c>
      <c r="C124" s="413" t="s">
        <v>35</v>
      </c>
      <c r="D124" s="413" t="s">
        <v>2116</v>
      </c>
      <c r="E124" s="414" t="s">
        <v>2209</v>
      </c>
      <c r="F124" s="563" t="s">
        <v>2210</v>
      </c>
      <c r="G124" s="559">
        <f>_xlfn.XLOOKUP(A124,Table2[FAASt '#],Table2[Approved Obligated Amount - CRC Gross Cost Cal],0)</f>
        <v>273996</v>
      </c>
      <c r="H124" s="559">
        <f>_xlfn.XLOOKUP(A124,Table2[FAASt '#],Table2[Construction 406],0)</f>
        <v>29974</v>
      </c>
      <c r="I124" s="560">
        <f>_xlfn.XLOOKUP(A124,ISODSOW_Delete!A:A,ISODSOW_Delete!BP:BP,"")</f>
        <v>49755</v>
      </c>
      <c r="J124" s="560">
        <f>_xlfn.XLOOKUP(A124,ISODSOW_Delete!A:A,ISODSOW_Delete!BQ:BQ,"")</f>
        <v>0</v>
      </c>
      <c r="K124" s="560">
        <f>_xlfn.XLOOKUP(A124,ISODSOW_Delete!A:A,ISODSOW_Delete!BW:BW,"")</f>
        <v>0</v>
      </c>
      <c r="L124" s="560">
        <f>_xlfn.XLOOKUP(A124,ISODSOW_Delete!A:A,ISODSOW_Delete!BX:BX,"")</f>
        <v>0</v>
      </c>
      <c r="M124" s="601">
        <f t="shared" si="9"/>
        <v>0</v>
      </c>
      <c r="N124" s="575">
        <f t="shared" si="10"/>
        <v>353725</v>
      </c>
      <c r="O124" s="575">
        <f t="shared" si="11"/>
        <v>323751</v>
      </c>
      <c r="P124" s="575">
        <f t="shared" si="12"/>
        <v>29974</v>
      </c>
      <c r="Q124" s="561" t="str">
        <f>_xlfn.XLOOKUP(A124,MPL!C:C,MPL!N:N, "Not Found",0)</f>
        <v>Obligated</v>
      </c>
      <c r="R124" s="562">
        <f>_xlfn.XLOOKUP(A124,MPL!C:C,MPL!S:S, "Not Found",0)</f>
        <v>45022.46670138889</v>
      </c>
      <c r="S124" s="562" t="str">
        <f t="shared" si="13"/>
        <v>Obligated</v>
      </c>
      <c r="T124" s="566">
        <v>0.8</v>
      </c>
      <c r="U124" s="560">
        <v>117941.21000000008</v>
      </c>
      <c r="V124" s="560">
        <v>218856.76000000018</v>
      </c>
      <c r="W124" s="560"/>
      <c r="X124" s="559">
        <f t="shared" si="14"/>
        <v>336797.97000000026</v>
      </c>
      <c r="Y124" s="577">
        <f t="shared" si="15"/>
        <v>0</v>
      </c>
      <c r="Z124" s="598">
        <v>273996</v>
      </c>
      <c r="AA124" s="598">
        <v>23695</v>
      </c>
      <c r="AB124" s="598">
        <v>49755</v>
      </c>
      <c r="AC124" s="598">
        <v>6279</v>
      </c>
      <c r="AD124" s="598">
        <v>0</v>
      </c>
      <c r="AE124" s="598">
        <v>0</v>
      </c>
      <c r="AF124" s="598">
        <v>353725</v>
      </c>
      <c r="AG124" s="598">
        <f>Z124+AB124+AD124</f>
        <v>323751</v>
      </c>
      <c r="AH124" s="598">
        <f t="shared" si="16"/>
        <v>29974</v>
      </c>
      <c r="AI124" s="413" t="s">
        <v>2240</v>
      </c>
      <c r="AJ124" s="413" t="s">
        <v>275</v>
      </c>
      <c r="AK124" s="415" t="s">
        <v>2276</v>
      </c>
    </row>
    <row r="125" spans="1:37" s="412" customFormat="1" ht="60" hidden="1" customHeight="1" thickBot="1">
      <c r="A125" s="565">
        <v>682178</v>
      </c>
      <c r="B125" s="413" t="s">
        <v>882</v>
      </c>
      <c r="C125" s="413" t="s">
        <v>35</v>
      </c>
      <c r="D125" s="413" t="s">
        <v>2116</v>
      </c>
      <c r="E125" s="414" t="s">
        <v>2209</v>
      </c>
      <c r="F125" s="563" t="s">
        <v>2210</v>
      </c>
      <c r="G125" s="559">
        <f>_xlfn.XLOOKUP(A125,Table2[FAASt '#],Table2[Approved Obligated Amount - CRC Gross Cost Cal],0)</f>
        <v>208544.25</v>
      </c>
      <c r="H125" s="559">
        <f>_xlfn.XLOOKUP(A125,Table2[FAASt '#],Table2[Construction 406],0)</f>
        <v>53746.06</v>
      </c>
      <c r="I125" s="560">
        <f>_xlfn.XLOOKUP(A125,ISODSOW_Delete!A:A,ISODSOW_Delete!BP:BP,"")</f>
        <v>40949.449999999997</v>
      </c>
      <c r="J125" s="560">
        <f>_xlfn.XLOOKUP(A125,ISODSOW_Delete!A:A,ISODSOW_Delete!BQ:BQ,"")</f>
        <v>0</v>
      </c>
      <c r="K125" s="560">
        <f>_xlfn.XLOOKUP(A125,ISODSOW_Delete!A:A,ISODSOW_Delete!BW:BW,"")</f>
        <v>0</v>
      </c>
      <c r="L125" s="560">
        <f>_xlfn.XLOOKUP(A125,ISODSOW_Delete!A:A,ISODSOW_Delete!BX:BX,"")</f>
        <v>0</v>
      </c>
      <c r="M125" s="601">
        <f t="shared" si="9"/>
        <v>0</v>
      </c>
      <c r="N125" s="575">
        <f t="shared" si="10"/>
        <v>303239.76</v>
      </c>
      <c r="O125" s="575">
        <f t="shared" si="11"/>
        <v>249493.7</v>
      </c>
      <c r="P125" s="575">
        <f t="shared" si="12"/>
        <v>53746.06</v>
      </c>
      <c r="Q125" s="561" t="str">
        <f>_xlfn.XLOOKUP(A125,MPL!C:C,MPL!N:N, "Not Found",0)</f>
        <v>Obligated</v>
      </c>
      <c r="R125" s="562">
        <f>_xlfn.XLOOKUP(A125,MPL!C:C,MPL!S:S, "Not Found",0)</f>
        <v>44957.5390162037</v>
      </c>
      <c r="S125" s="562" t="str">
        <f t="shared" si="13"/>
        <v>Obligated</v>
      </c>
      <c r="T125" s="566">
        <v>0.8</v>
      </c>
      <c r="U125" s="560">
        <v>92258.39</v>
      </c>
      <c r="V125" s="560">
        <v>144000.35999999993</v>
      </c>
      <c r="W125" s="560"/>
      <c r="X125" s="559">
        <f t="shared" si="14"/>
        <v>236258.74999999994</v>
      </c>
      <c r="Y125" s="577">
        <f t="shared" si="15"/>
        <v>0.45000000001164153</v>
      </c>
      <c r="Z125" s="598">
        <v>208544.25</v>
      </c>
      <c r="AA125" s="598">
        <v>42487</v>
      </c>
      <c r="AB125" s="598">
        <v>40949</v>
      </c>
      <c r="AC125" s="598">
        <v>11259.06</v>
      </c>
      <c r="AD125" s="598">
        <v>0</v>
      </c>
      <c r="AE125" s="598">
        <v>0</v>
      </c>
      <c r="AF125" s="598">
        <v>303239.31</v>
      </c>
      <c r="AG125" s="598">
        <f>Z125+AB125+AD125</f>
        <v>249493.25</v>
      </c>
      <c r="AH125" s="598">
        <f t="shared" si="16"/>
        <v>53746.06</v>
      </c>
      <c r="AI125" s="413" t="s">
        <v>2240</v>
      </c>
      <c r="AJ125" s="413" t="s">
        <v>275</v>
      </c>
      <c r="AK125" s="415" t="s">
        <v>2276</v>
      </c>
    </row>
    <row r="126" spans="1:37" s="412" customFormat="1" ht="60" hidden="1" customHeight="1" thickBot="1">
      <c r="A126" s="565">
        <v>711888</v>
      </c>
      <c r="B126" s="413" t="s">
        <v>117</v>
      </c>
      <c r="C126" s="413" t="s">
        <v>35</v>
      </c>
      <c r="D126" s="413" t="s">
        <v>2116</v>
      </c>
      <c r="E126" s="414" t="s">
        <v>2209</v>
      </c>
      <c r="F126" s="563" t="s">
        <v>2210</v>
      </c>
      <c r="G126" s="559">
        <f>_xlfn.XLOOKUP(A126,Table2[FAASt '#],Table2[Approved Obligated Amount - CRC Gross Cost Cal],0)</f>
        <v>5425810.5700000003</v>
      </c>
      <c r="H126" s="559">
        <f>_xlfn.XLOOKUP(A126,Table2[FAASt '#],Table2[Construction 406],0)</f>
        <v>165903.29999999981</v>
      </c>
      <c r="I126" s="560">
        <f>_xlfn.XLOOKUP(A126,ISODSOW_Delete!A:A,ISODSOW_Delete!BP:BP,"")</f>
        <v>434784.65</v>
      </c>
      <c r="J126" s="560">
        <f>_xlfn.XLOOKUP(A126,ISODSOW_Delete!A:A,ISODSOW_Delete!BQ:BQ,"")</f>
        <v>0</v>
      </c>
      <c r="K126" s="560">
        <f>_xlfn.XLOOKUP(A126,ISODSOW_Delete!A:A,ISODSOW_Delete!BW:BW,"")</f>
        <v>0</v>
      </c>
      <c r="L126" s="560">
        <f>_xlfn.XLOOKUP(A126,ISODSOW_Delete!A:A,ISODSOW_Delete!BX:BX,"")</f>
        <v>0</v>
      </c>
      <c r="M126" s="601">
        <f t="shared" si="9"/>
        <v>0</v>
      </c>
      <c r="N126" s="575">
        <f t="shared" si="10"/>
        <v>6026498.5200000005</v>
      </c>
      <c r="O126" s="575">
        <f t="shared" si="11"/>
        <v>5860595.2200000007</v>
      </c>
      <c r="P126" s="575">
        <f t="shared" si="12"/>
        <v>165903.29999999981</v>
      </c>
      <c r="Q126" s="561" t="str">
        <f>_xlfn.XLOOKUP(A126,MPL!C:C,MPL!N:N, "Not Found",0)</f>
        <v>Obligated</v>
      </c>
      <c r="R126" s="562">
        <f>_xlfn.XLOOKUP(A126,MPL!C:C,MPL!S:S, "Not Found",0)</f>
        <v>45373.42796296296</v>
      </c>
      <c r="S126" s="562" t="str">
        <f t="shared" si="13"/>
        <v>Obligated</v>
      </c>
      <c r="T126" s="566">
        <v>0.92</v>
      </c>
      <c r="U126" s="560">
        <v>389419.45999999985</v>
      </c>
      <c r="V126" s="560">
        <v>4757697.6799999876</v>
      </c>
      <c r="W126" s="560"/>
      <c r="X126" s="559">
        <f t="shared" si="14"/>
        <v>5147117.1399999876</v>
      </c>
      <c r="Y126" s="577">
        <f t="shared" si="15"/>
        <v>-0.34999999962747097</v>
      </c>
      <c r="Z126" s="598">
        <v>5425810.5700000003</v>
      </c>
      <c r="AA126" s="598">
        <v>132877</v>
      </c>
      <c r="AB126" s="598">
        <v>434785</v>
      </c>
      <c r="AC126" s="598">
        <v>33026</v>
      </c>
      <c r="AD126" s="598">
        <v>0</v>
      </c>
      <c r="AE126" s="598">
        <v>0</v>
      </c>
      <c r="AF126" s="598">
        <v>6026498.8700000001</v>
      </c>
      <c r="AG126" s="598">
        <f>Z126+AB126+AD126</f>
        <v>5860595.5700000003</v>
      </c>
      <c r="AH126" s="598">
        <f t="shared" si="16"/>
        <v>165903</v>
      </c>
      <c r="AI126" s="413" t="s">
        <v>2240</v>
      </c>
      <c r="AJ126" s="413" t="s">
        <v>275</v>
      </c>
      <c r="AK126" s="415" t="s">
        <v>2276</v>
      </c>
    </row>
    <row r="127" spans="1:37" s="412" customFormat="1" ht="60" hidden="1" customHeight="1" thickBot="1">
      <c r="A127" s="565">
        <v>688472</v>
      </c>
      <c r="B127" s="413" t="s">
        <v>878</v>
      </c>
      <c r="C127" s="413" t="s">
        <v>35</v>
      </c>
      <c r="D127" s="413" t="s">
        <v>2116</v>
      </c>
      <c r="E127" s="414" t="s">
        <v>2209</v>
      </c>
      <c r="F127" s="563" t="s">
        <v>2210</v>
      </c>
      <c r="G127" s="559">
        <f>_xlfn.XLOOKUP(A127,Table2[FAASt '#],Table2[Approved Obligated Amount - CRC Gross Cost Cal],0)</f>
        <v>164908.85999999999</v>
      </c>
      <c r="H127" s="559">
        <f>_xlfn.XLOOKUP(A127,Table2[FAASt '#],Table2[Construction 406],0)</f>
        <v>14986</v>
      </c>
      <c r="I127" s="560">
        <f>_xlfn.XLOOKUP(A127,ISODSOW_Delete!A:A,ISODSOW_Delete!BP:BP,"")</f>
        <v>29921.55</v>
      </c>
      <c r="J127" s="560">
        <f>_xlfn.XLOOKUP(A127,ISODSOW_Delete!A:A,ISODSOW_Delete!BQ:BQ,"")</f>
        <v>0</v>
      </c>
      <c r="K127" s="560">
        <f>_xlfn.XLOOKUP(A127,ISODSOW_Delete!A:A,ISODSOW_Delete!BW:BW,"")</f>
        <v>0</v>
      </c>
      <c r="L127" s="560">
        <f>_xlfn.XLOOKUP(A127,ISODSOW_Delete!A:A,ISODSOW_Delete!BX:BX,"")</f>
        <v>0</v>
      </c>
      <c r="M127" s="601">
        <f t="shared" si="9"/>
        <v>0</v>
      </c>
      <c r="N127" s="575">
        <f t="shared" si="10"/>
        <v>209816.40999999997</v>
      </c>
      <c r="O127" s="575">
        <f t="shared" si="11"/>
        <v>194830.40999999997</v>
      </c>
      <c r="P127" s="575">
        <f t="shared" si="12"/>
        <v>14986</v>
      </c>
      <c r="Q127" s="561" t="str">
        <f>_xlfn.XLOOKUP(A127,MPL!C:C,MPL!N:N, "Not Found",0)</f>
        <v>Obligated</v>
      </c>
      <c r="R127" s="562">
        <f>_xlfn.XLOOKUP(A127,MPL!C:C,MPL!S:S, "Not Found",0)</f>
        <v>44973.535196759258</v>
      </c>
      <c r="S127" s="562" t="str">
        <f t="shared" si="13"/>
        <v>Obligated</v>
      </c>
      <c r="T127" s="566">
        <v>0.85</v>
      </c>
      <c r="U127" s="560">
        <v>40704.720000000016</v>
      </c>
      <c r="V127" s="560">
        <v>89649.919999999984</v>
      </c>
      <c r="W127" s="560"/>
      <c r="X127" s="559">
        <f t="shared" si="14"/>
        <v>130354.64</v>
      </c>
      <c r="Y127" s="577">
        <f t="shared" si="15"/>
        <v>-0.45000000001164153</v>
      </c>
      <c r="Z127" s="598">
        <v>164908.85999999999</v>
      </c>
      <c r="AA127" s="598">
        <v>11847</v>
      </c>
      <c r="AB127" s="598">
        <v>29922</v>
      </c>
      <c r="AC127" s="598">
        <v>3139.46</v>
      </c>
      <c r="AD127" s="598">
        <v>0</v>
      </c>
      <c r="AE127" s="598">
        <v>0</v>
      </c>
      <c r="AF127" s="598">
        <v>209816.86</v>
      </c>
      <c r="AG127" s="598">
        <f>Z127+AB127+AD127</f>
        <v>194830.86</v>
      </c>
      <c r="AH127" s="598">
        <f t="shared" si="16"/>
        <v>14986.46</v>
      </c>
      <c r="AI127" s="413" t="s">
        <v>2240</v>
      </c>
      <c r="AJ127" s="413" t="s">
        <v>275</v>
      </c>
      <c r="AK127" s="415" t="s">
        <v>2276</v>
      </c>
    </row>
    <row r="128" spans="1:37" s="412" customFormat="1" ht="60" hidden="1" customHeight="1" thickBot="1">
      <c r="A128" s="565">
        <v>688630</v>
      </c>
      <c r="B128" s="413" t="s">
        <v>877</v>
      </c>
      <c r="C128" s="413" t="s">
        <v>35</v>
      </c>
      <c r="D128" s="413" t="s">
        <v>2116</v>
      </c>
      <c r="E128" s="414" t="s">
        <v>2209</v>
      </c>
      <c r="F128" s="563" t="s">
        <v>2210</v>
      </c>
      <c r="G128" s="559">
        <f>_xlfn.XLOOKUP(A128,Table2[FAASt '#],Table2[Approved Obligated Amount - CRC Gross Cost Cal],0)</f>
        <v>42728.41</v>
      </c>
      <c r="H128" s="559">
        <f>_xlfn.XLOOKUP(A128,Table2[FAASt '#],Table2[Construction 406],0)</f>
        <v>9990.9699999999939</v>
      </c>
      <c r="I128" s="560">
        <f>_xlfn.XLOOKUP(A128,ISODSOW_Delete!A:A,ISODSOW_Delete!BP:BP,"")</f>
        <v>8327.0499999999993</v>
      </c>
      <c r="J128" s="560">
        <f>_xlfn.XLOOKUP(A128,ISODSOW_Delete!A:A,ISODSOW_Delete!BQ:BQ,"")</f>
        <v>0</v>
      </c>
      <c r="K128" s="560">
        <f>_xlfn.XLOOKUP(A128,ISODSOW_Delete!A:A,ISODSOW_Delete!BW:BW,"")</f>
        <v>0</v>
      </c>
      <c r="L128" s="560">
        <f>_xlfn.XLOOKUP(A128,ISODSOW_Delete!A:A,ISODSOW_Delete!BX:BX,"")</f>
        <v>0</v>
      </c>
      <c r="M128" s="601">
        <f t="shared" si="9"/>
        <v>0</v>
      </c>
      <c r="N128" s="575">
        <f t="shared" si="10"/>
        <v>61046.429999999993</v>
      </c>
      <c r="O128" s="575">
        <f t="shared" si="11"/>
        <v>51055.460000000006</v>
      </c>
      <c r="P128" s="575">
        <f t="shared" si="12"/>
        <v>9990.9699999999939</v>
      </c>
      <c r="Q128" s="561" t="str">
        <f>_xlfn.XLOOKUP(A128,MPL!C:C,MPL!N:N, "Not Found",0)</f>
        <v>Obligated</v>
      </c>
      <c r="R128" s="562">
        <f>_xlfn.XLOOKUP(A128,MPL!C:C,MPL!S:S, "Not Found",0)</f>
        <v>44993.525173611109</v>
      </c>
      <c r="S128" s="562" t="str">
        <f t="shared" si="13"/>
        <v>Obligated</v>
      </c>
      <c r="T128" s="566">
        <v>0.51</v>
      </c>
      <c r="U128" s="560">
        <v>48673.979999999996</v>
      </c>
      <c r="V128" s="560">
        <v>29090.400000000001</v>
      </c>
      <c r="W128" s="560"/>
      <c r="X128" s="559">
        <f t="shared" si="14"/>
        <v>77764.38</v>
      </c>
      <c r="Y128" s="577">
        <f t="shared" si="15"/>
        <v>4.9999999988358468E-2</v>
      </c>
      <c r="Z128" s="598">
        <v>42728.41</v>
      </c>
      <c r="AA128" s="598">
        <v>7898</v>
      </c>
      <c r="AB128" s="598">
        <v>8327</v>
      </c>
      <c r="AC128" s="598">
        <v>2092.9699999999998</v>
      </c>
      <c r="AD128" s="598">
        <v>0</v>
      </c>
      <c r="AE128" s="598">
        <v>0</v>
      </c>
      <c r="AF128" s="598">
        <v>61046.380000000005</v>
      </c>
      <c r="AG128" s="598">
        <v>51055.41</v>
      </c>
      <c r="AH128" s="598">
        <f t="shared" si="16"/>
        <v>9990.9699999999993</v>
      </c>
      <c r="AI128" s="413" t="s">
        <v>2240</v>
      </c>
      <c r="AJ128" s="413" t="s">
        <v>275</v>
      </c>
      <c r="AK128" s="415" t="s">
        <v>2276</v>
      </c>
    </row>
    <row r="129" spans="1:37" s="412" customFormat="1" ht="60" hidden="1" customHeight="1" thickBot="1">
      <c r="A129" s="565">
        <v>688629</v>
      </c>
      <c r="B129" s="413" t="s">
        <v>876</v>
      </c>
      <c r="C129" s="413" t="s">
        <v>35</v>
      </c>
      <c r="D129" s="413" t="s">
        <v>2116</v>
      </c>
      <c r="E129" s="414" t="s">
        <v>2209</v>
      </c>
      <c r="F129" s="563" t="s">
        <v>2210</v>
      </c>
      <c r="G129" s="559">
        <f>_xlfn.XLOOKUP(A129,Table2[FAASt '#],Table2[Approved Obligated Amount - CRC Gross Cost Cal],0)</f>
        <v>106941.99</v>
      </c>
      <c r="H129" s="559">
        <f>_xlfn.XLOOKUP(A129,Table2[FAASt '#],Table2[Construction 406],0)</f>
        <v>27886.930000000008</v>
      </c>
      <c r="I129" s="560">
        <f>_xlfn.XLOOKUP(A129,ISODSOW_Delete!A:A,ISODSOW_Delete!BP:BP,"")</f>
        <v>20833.900000000001</v>
      </c>
      <c r="J129" s="560">
        <f>_xlfn.XLOOKUP(A129,ISODSOW_Delete!A:A,ISODSOW_Delete!BQ:BQ,"")</f>
        <v>0</v>
      </c>
      <c r="K129" s="560">
        <f>_xlfn.XLOOKUP(A129,ISODSOW_Delete!A:A,ISODSOW_Delete!BW:BW,"")</f>
        <v>0</v>
      </c>
      <c r="L129" s="560">
        <f>_xlfn.XLOOKUP(A129,ISODSOW_Delete!A:A,ISODSOW_Delete!BX:BX,"")</f>
        <v>0</v>
      </c>
      <c r="M129" s="601">
        <f t="shared" si="9"/>
        <v>0</v>
      </c>
      <c r="N129" s="575">
        <f t="shared" si="10"/>
        <v>155662.82</v>
      </c>
      <c r="O129" s="575">
        <f t="shared" si="11"/>
        <v>127775.89000000001</v>
      </c>
      <c r="P129" s="575">
        <f t="shared" si="12"/>
        <v>27886.930000000008</v>
      </c>
      <c r="Q129" s="561" t="str">
        <f>_xlfn.XLOOKUP(A129,MPL!C:C,MPL!N:N, "Not Found",0)</f>
        <v>Obligated</v>
      </c>
      <c r="R129" s="562">
        <f>_xlfn.XLOOKUP(A129,MPL!C:C,MPL!S:S, "Not Found",0)</f>
        <v>44993.525173611109</v>
      </c>
      <c r="S129" s="562" t="str">
        <f t="shared" si="13"/>
        <v>Obligated</v>
      </c>
      <c r="T129" s="566">
        <v>0.89</v>
      </c>
      <c r="U129" s="560">
        <v>46185.109999999971</v>
      </c>
      <c r="V129" s="560">
        <v>53225.750000000007</v>
      </c>
      <c r="W129" s="560"/>
      <c r="X129" s="559">
        <f t="shared" si="14"/>
        <v>99410.859999999986</v>
      </c>
      <c r="Y129" s="577">
        <f t="shared" si="15"/>
        <v>-0.10000000000582077</v>
      </c>
      <c r="Z129" s="598">
        <v>106941.99</v>
      </c>
      <c r="AA129" s="598">
        <v>22045</v>
      </c>
      <c r="AB129" s="598">
        <v>20834</v>
      </c>
      <c r="AC129" s="598">
        <v>5841.93</v>
      </c>
      <c r="AD129" s="598">
        <v>0</v>
      </c>
      <c r="AE129" s="598">
        <v>0</v>
      </c>
      <c r="AF129" s="598">
        <v>155662.92000000001</v>
      </c>
      <c r="AG129" s="598">
        <f t="shared" ref="AG129:AG137" si="19">Z129+AB129+AD129</f>
        <v>127775.99</v>
      </c>
      <c r="AH129" s="598">
        <f t="shared" si="16"/>
        <v>27886.93</v>
      </c>
      <c r="AI129" s="413" t="s">
        <v>2240</v>
      </c>
      <c r="AJ129" s="413" t="s">
        <v>275</v>
      </c>
      <c r="AK129" s="415" t="s">
        <v>2276</v>
      </c>
    </row>
    <row r="130" spans="1:37" s="412" customFormat="1" ht="60" hidden="1" customHeight="1" thickBot="1">
      <c r="A130" s="565">
        <v>682210</v>
      </c>
      <c r="B130" s="413" t="s">
        <v>871</v>
      </c>
      <c r="C130" s="413" t="s">
        <v>35</v>
      </c>
      <c r="D130" s="413" t="s">
        <v>2116</v>
      </c>
      <c r="E130" s="414" t="s">
        <v>2209</v>
      </c>
      <c r="F130" s="563" t="s">
        <v>2210</v>
      </c>
      <c r="G130" s="559">
        <f>_xlfn.XLOOKUP(A130,Table2[FAASt '#],Table2[Approved Obligated Amount - CRC Gross Cost Cal],0)</f>
        <v>198050.74</v>
      </c>
      <c r="H130" s="559">
        <f>_xlfn.XLOOKUP(A130,Table2[FAASt '#],Table2[Construction 406],0)</f>
        <v>36840.719999999994</v>
      </c>
      <c r="I130" s="560">
        <f>_xlfn.XLOOKUP(A130,ISODSOW_Delete!A:A,ISODSOW_Delete!BP:BP,"")</f>
        <v>38248.35</v>
      </c>
      <c r="J130" s="560">
        <f>_xlfn.XLOOKUP(A130,ISODSOW_Delete!A:A,ISODSOW_Delete!BQ:BQ,"")</f>
        <v>4956.1499999999996</v>
      </c>
      <c r="K130" s="560">
        <f>_xlfn.XLOOKUP(A130,ISODSOW_Delete!A:A,ISODSOW_Delete!BW:BW,"")</f>
        <v>0</v>
      </c>
      <c r="L130" s="560">
        <f>_xlfn.XLOOKUP(A130,ISODSOW_Delete!A:A,ISODSOW_Delete!BX:BX,"")</f>
        <v>0</v>
      </c>
      <c r="M130" s="601">
        <f t="shared" si="9"/>
        <v>0</v>
      </c>
      <c r="N130" s="575">
        <f t="shared" si="10"/>
        <v>278095.96000000002</v>
      </c>
      <c r="O130" s="575">
        <f t="shared" si="11"/>
        <v>236299.09</v>
      </c>
      <c r="P130" s="575">
        <f t="shared" si="12"/>
        <v>41796.869999999995</v>
      </c>
      <c r="Q130" s="561" t="str">
        <f>_xlfn.XLOOKUP(A130,MPL!C:C,MPL!N:N, "Not Found",0)</f>
        <v>Obligated</v>
      </c>
      <c r="R130" s="562">
        <f>_xlfn.XLOOKUP(A130,MPL!C:C,MPL!S:S, "Not Found",0)</f>
        <v>44950.551655092589</v>
      </c>
      <c r="S130" s="562" t="str">
        <f t="shared" si="13"/>
        <v>Obligated</v>
      </c>
      <c r="T130" s="566">
        <v>0.81</v>
      </c>
      <c r="U130" s="560">
        <v>57250.620000000039</v>
      </c>
      <c r="V130" s="560">
        <v>172099.07000000007</v>
      </c>
      <c r="W130" s="560"/>
      <c r="X130" s="559">
        <f t="shared" si="14"/>
        <v>229349.69000000012</v>
      </c>
      <c r="Y130" s="577">
        <f t="shared" si="15"/>
        <v>0.3500000000349246</v>
      </c>
      <c r="Z130" s="598">
        <v>198050.74</v>
      </c>
      <c r="AA130" s="598">
        <v>33041</v>
      </c>
      <c r="AB130" s="598">
        <v>38248</v>
      </c>
      <c r="AC130" s="598">
        <v>8755.8700000000008</v>
      </c>
      <c r="AD130" s="598">
        <v>0</v>
      </c>
      <c r="AE130" s="598">
        <v>0</v>
      </c>
      <c r="AF130" s="598">
        <v>278095.61</v>
      </c>
      <c r="AG130" s="598">
        <f t="shared" si="19"/>
        <v>236298.74</v>
      </c>
      <c r="AH130" s="598">
        <f t="shared" si="16"/>
        <v>41796.870000000003</v>
      </c>
      <c r="AI130" s="413" t="s">
        <v>2240</v>
      </c>
      <c r="AJ130" s="413" t="s">
        <v>275</v>
      </c>
      <c r="AK130" s="415" t="s">
        <v>2276</v>
      </c>
    </row>
    <row r="131" spans="1:37" s="412" customFormat="1" ht="60" hidden="1" customHeight="1" thickBot="1">
      <c r="A131" s="565">
        <v>688625</v>
      </c>
      <c r="B131" s="413" t="s">
        <v>870</v>
      </c>
      <c r="C131" s="413" t="s">
        <v>35</v>
      </c>
      <c r="D131" s="413" t="s">
        <v>2116</v>
      </c>
      <c r="E131" s="414" t="s">
        <v>2209</v>
      </c>
      <c r="F131" s="563" t="s">
        <v>2210</v>
      </c>
      <c r="G131" s="559">
        <f>_xlfn.XLOOKUP(A131,Table2[FAASt '#],Table2[Approved Obligated Amount - CRC Gross Cost Cal],0)</f>
        <v>710014.69</v>
      </c>
      <c r="H131" s="559">
        <f>_xlfn.XLOOKUP(A131,Table2[FAASt '#],Table2[Construction 406],0)</f>
        <v>191275.59000000008</v>
      </c>
      <c r="I131" s="560">
        <f>_xlfn.XLOOKUP(A131,ISODSOW_Delete!A:A,ISODSOW_Delete!BP:BP,"")</f>
        <v>139357.85</v>
      </c>
      <c r="J131" s="560">
        <f>_xlfn.XLOOKUP(A131,ISODSOW_Delete!A:A,ISODSOW_Delete!BQ:BQ,"")</f>
        <v>0</v>
      </c>
      <c r="K131" s="560">
        <f>_xlfn.XLOOKUP(A131,ISODSOW_Delete!A:A,ISODSOW_Delete!BW:BW,"")</f>
        <v>0</v>
      </c>
      <c r="L131" s="560">
        <f>_xlfn.XLOOKUP(A131,ISODSOW_Delete!A:A,ISODSOW_Delete!BX:BX,"")</f>
        <v>0</v>
      </c>
      <c r="M131" s="601">
        <f t="shared" si="9"/>
        <v>0</v>
      </c>
      <c r="N131" s="575">
        <f t="shared" si="10"/>
        <v>1040648.13</v>
      </c>
      <c r="O131" s="575">
        <f t="shared" si="11"/>
        <v>849372.53999999992</v>
      </c>
      <c r="P131" s="575">
        <f t="shared" si="12"/>
        <v>191275.59000000008</v>
      </c>
      <c r="Q131" s="561" t="str">
        <f>_xlfn.XLOOKUP(A131,MPL!C:C,MPL!N:N, "Not Found",0)</f>
        <v>Obligated</v>
      </c>
      <c r="R131" s="562">
        <f>_xlfn.XLOOKUP(A131,MPL!C:C,MPL!S:S, "Not Found",0)</f>
        <v>45005.489907407406</v>
      </c>
      <c r="S131" s="562" t="str">
        <f t="shared" si="13"/>
        <v>Obligated</v>
      </c>
      <c r="T131" s="566">
        <v>0.87</v>
      </c>
      <c r="U131" s="560">
        <v>130618.06999999969</v>
      </c>
      <c r="V131" s="560">
        <v>416996.7999999997</v>
      </c>
      <c r="W131" s="560"/>
      <c r="X131" s="559">
        <f t="shared" si="14"/>
        <v>547614.86999999941</v>
      </c>
      <c r="Y131" s="577">
        <f t="shared" si="15"/>
        <v>-0.14999999990686774</v>
      </c>
      <c r="Z131" s="598">
        <v>710014.69</v>
      </c>
      <c r="AA131" s="598">
        <v>151206</v>
      </c>
      <c r="AB131" s="598">
        <v>139358</v>
      </c>
      <c r="AC131" s="598">
        <v>40069.589999999997</v>
      </c>
      <c r="AD131" s="598">
        <v>0</v>
      </c>
      <c r="AE131" s="598">
        <v>0</v>
      </c>
      <c r="AF131" s="598">
        <v>1040648.2799999999</v>
      </c>
      <c r="AG131" s="598">
        <f t="shared" si="19"/>
        <v>849372.69</v>
      </c>
      <c r="AH131" s="598">
        <f t="shared" si="16"/>
        <v>191275.59</v>
      </c>
      <c r="AI131" s="413" t="s">
        <v>2240</v>
      </c>
      <c r="AJ131" s="413" t="s">
        <v>275</v>
      </c>
      <c r="AK131" s="415" t="s">
        <v>2276</v>
      </c>
    </row>
    <row r="132" spans="1:37" s="412" customFormat="1" ht="60" hidden="1" customHeight="1" thickBot="1">
      <c r="A132" s="565">
        <v>701545</v>
      </c>
      <c r="B132" s="413" t="s">
        <v>869</v>
      </c>
      <c r="C132" s="413" t="s">
        <v>35</v>
      </c>
      <c r="D132" s="413" t="s">
        <v>2116</v>
      </c>
      <c r="E132" s="414" t="s">
        <v>2209</v>
      </c>
      <c r="F132" s="563" t="s">
        <v>2210</v>
      </c>
      <c r="G132" s="559">
        <f>_xlfn.XLOOKUP(A132,Table2[FAASt '#],Table2[Approved Obligated Amount - CRC Gross Cost Cal],0)</f>
        <v>487190</v>
      </c>
      <c r="H132" s="559">
        <f>_xlfn.XLOOKUP(A132,Table2[FAASt '#],Table2[Construction 406],0)</f>
        <v>129039</v>
      </c>
      <c r="I132" s="560">
        <f>_xlfn.XLOOKUP(A132,ISODSOW_Delete!A:A,ISODSOW_Delete!BP:BP,"")</f>
        <v>95198</v>
      </c>
      <c r="J132" s="560">
        <f>_xlfn.XLOOKUP(A132,ISODSOW_Delete!A:A,ISODSOW_Delete!BQ:BQ,"")</f>
        <v>0</v>
      </c>
      <c r="K132" s="560">
        <f>_xlfn.XLOOKUP(A132,ISODSOW_Delete!A:A,ISODSOW_Delete!BW:BW,"")</f>
        <v>0</v>
      </c>
      <c r="L132" s="560">
        <f>_xlfn.XLOOKUP(A132,ISODSOW_Delete!A:A,ISODSOW_Delete!BX:BX,"")</f>
        <v>0</v>
      </c>
      <c r="M132" s="601">
        <f t="shared" si="9"/>
        <v>0</v>
      </c>
      <c r="N132" s="575">
        <f t="shared" si="10"/>
        <v>711427</v>
      </c>
      <c r="O132" s="575">
        <f t="shared" si="11"/>
        <v>582388</v>
      </c>
      <c r="P132" s="575">
        <f t="shared" si="12"/>
        <v>129039</v>
      </c>
      <c r="Q132" s="561" t="str">
        <f>_xlfn.XLOOKUP(A132,MPL!C:C,MPL!N:N, "Not Found",0)</f>
        <v>Obligated</v>
      </c>
      <c r="R132" s="562">
        <f>_xlfn.XLOOKUP(A132,MPL!C:C,MPL!S:S, "Not Found",0)</f>
        <v>44993.525173611109</v>
      </c>
      <c r="S132" s="562" t="str">
        <f t="shared" si="13"/>
        <v>Obligated</v>
      </c>
      <c r="T132" s="566">
        <v>0.84</v>
      </c>
      <c r="U132" s="560">
        <v>149557.2000000001</v>
      </c>
      <c r="V132" s="560">
        <v>363038.03</v>
      </c>
      <c r="W132" s="560"/>
      <c r="X132" s="559">
        <f t="shared" si="14"/>
        <v>512595.2300000001</v>
      </c>
      <c r="Y132" s="577">
        <f t="shared" si="15"/>
        <v>0</v>
      </c>
      <c r="Z132" s="598">
        <v>487190</v>
      </c>
      <c r="AA132" s="598">
        <v>102007</v>
      </c>
      <c r="AB132" s="598">
        <v>95198</v>
      </c>
      <c r="AC132" s="598">
        <v>27032</v>
      </c>
      <c r="AD132" s="598">
        <v>0</v>
      </c>
      <c r="AE132" s="598">
        <v>0</v>
      </c>
      <c r="AF132" s="598">
        <v>711427</v>
      </c>
      <c r="AG132" s="598">
        <f t="shared" si="19"/>
        <v>582388</v>
      </c>
      <c r="AH132" s="598">
        <f t="shared" si="16"/>
        <v>129039</v>
      </c>
      <c r="AI132" s="413" t="s">
        <v>2240</v>
      </c>
      <c r="AJ132" s="413" t="s">
        <v>275</v>
      </c>
      <c r="AK132" s="415" t="s">
        <v>2276</v>
      </c>
    </row>
    <row r="133" spans="1:37" s="412" customFormat="1" ht="60" hidden="1" customHeight="1" thickBot="1">
      <c r="A133" s="565">
        <v>701555</v>
      </c>
      <c r="B133" s="413" t="s">
        <v>867</v>
      </c>
      <c r="C133" s="413" t="s">
        <v>35</v>
      </c>
      <c r="D133" s="413" t="s">
        <v>2116</v>
      </c>
      <c r="E133" s="414" t="s">
        <v>2209</v>
      </c>
      <c r="F133" s="563" t="s">
        <v>2210</v>
      </c>
      <c r="G133" s="559">
        <f>_xlfn.XLOOKUP(A133,Table2[FAASt '#],Table2[Approved Obligated Amount - CRC Gross Cost Cal],0)</f>
        <v>547010</v>
      </c>
      <c r="H133" s="559">
        <f>_xlfn.XLOOKUP(A133,Table2[FAASt '#],Table2[Construction 406],0)</f>
        <v>102417</v>
      </c>
      <c r="I133" s="560">
        <f>_xlfn.XLOOKUP(A133,ISODSOW_Delete!A:A,ISODSOW_Delete!BP:BP,"")</f>
        <v>104535</v>
      </c>
      <c r="J133" s="560">
        <f>_xlfn.XLOOKUP(A133,ISODSOW_Delete!A:A,ISODSOW_Delete!BQ:BQ,"")</f>
        <v>0</v>
      </c>
      <c r="K133" s="560">
        <f>_xlfn.XLOOKUP(A133,ISODSOW_Delete!A:A,ISODSOW_Delete!BW:BW,"")</f>
        <v>0</v>
      </c>
      <c r="L133" s="560">
        <f>_xlfn.XLOOKUP(A133,ISODSOW_Delete!A:A,ISODSOW_Delete!BX:BX,"")</f>
        <v>0</v>
      </c>
      <c r="M133" s="601">
        <f t="shared" si="9"/>
        <v>0</v>
      </c>
      <c r="N133" s="575">
        <f t="shared" si="10"/>
        <v>753962</v>
      </c>
      <c r="O133" s="575">
        <f t="shared" si="11"/>
        <v>651545</v>
      </c>
      <c r="P133" s="575">
        <f t="shared" si="12"/>
        <v>102417</v>
      </c>
      <c r="Q133" s="561" t="str">
        <f>_xlfn.XLOOKUP(A133,MPL!C:C,MPL!N:N, "Not Found",0)</f>
        <v>Obligated</v>
      </c>
      <c r="R133" s="562">
        <f>_xlfn.XLOOKUP(A133,MPL!C:C,MPL!S:S, "Not Found",0)</f>
        <v>44993.525173611109</v>
      </c>
      <c r="S133" s="562" t="str">
        <f t="shared" si="13"/>
        <v>Obligated</v>
      </c>
      <c r="T133" s="566">
        <v>0.89</v>
      </c>
      <c r="U133" s="560">
        <v>100054.86999999984</v>
      </c>
      <c r="V133" s="560">
        <v>383908.99999999983</v>
      </c>
      <c r="W133" s="560"/>
      <c r="X133" s="559">
        <f t="shared" si="14"/>
        <v>483963.86999999965</v>
      </c>
      <c r="Y133" s="577">
        <f t="shared" si="15"/>
        <v>0</v>
      </c>
      <c r="Z133" s="598">
        <v>547010</v>
      </c>
      <c r="AA133" s="598">
        <v>80962</v>
      </c>
      <c r="AB133" s="598">
        <v>104535</v>
      </c>
      <c r="AC133" s="598">
        <v>21455</v>
      </c>
      <c r="AD133" s="598">
        <v>0</v>
      </c>
      <c r="AE133" s="598">
        <v>0</v>
      </c>
      <c r="AF133" s="598">
        <v>753962</v>
      </c>
      <c r="AG133" s="598">
        <f t="shared" si="19"/>
        <v>651545</v>
      </c>
      <c r="AH133" s="598">
        <f t="shared" si="16"/>
        <v>102417</v>
      </c>
      <c r="AI133" s="413" t="s">
        <v>2240</v>
      </c>
      <c r="AJ133" s="413" t="s">
        <v>275</v>
      </c>
      <c r="AK133" s="415" t="s">
        <v>2276</v>
      </c>
    </row>
    <row r="134" spans="1:37" s="412" customFormat="1" ht="60" hidden="1" customHeight="1" thickBot="1">
      <c r="A134" s="565">
        <v>686480</v>
      </c>
      <c r="B134" s="413" t="s">
        <v>864</v>
      </c>
      <c r="C134" s="413" t="s">
        <v>35</v>
      </c>
      <c r="D134" s="413" t="s">
        <v>2116</v>
      </c>
      <c r="E134" s="414" t="s">
        <v>2209</v>
      </c>
      <c r="F134" s="563" t="s">
        <v>2210</v>
      </c>
      <c r="G134" s="559">
        <f>_xlfn.XLOOKUP(A134,Table2[FAASt '#],Table2[Approved Obligated Amount - CRC Gross Cost Cal],0)</f>
        <v>523404</v>
      </c>
      <c r="H134" s="559">
        <f>_xlfn.XLOOKUP(A134,Table2[FAASt '#],Table2[Construction 406],0)</f>
        <v>108652</v>
      </c>
      <c r="I134" s="560">
        <f>_xlfn.XLOOKUP(A134,ISODSOW_Delete!A:A,ISODSOW_Delete!BP:BP,"")</f>
        <v>101359</v>
      </c>
      <c r="J134" s="560">
        <f>_xlfn.XLOOKUP(A134,ISODSOW_Delete!A:A,ISODSOW_Delete!BQ:BQ,"")</f>
        <v>0</v>
      </c>
      <c r="K134" s="560">
        <f>_xlfn.XLOOKUP(A134,ISODSOW_Delete!A:A,ISODSOW_Delete!BW:BW,"")</f>
        <v>0</v>
      </c>
      <c r="L134" s="560">
        <f>_xlfn.XLOOKUP(A134,ISODSOW_Delete!A:A,ISODSOW_Delete!BX:BX,"")</f>
        <v>0</v>
      </c>
      <c r="M134" s="601">
        <f t="shared" si="9"/>
        <v>0</v>
      </c>
      <c r="N134" s="575">
        <f t="shared" si="10"/>
        <v>733415</v>
      </c>
      <c r="O134" s="575">
        <f t="shared" si="11"/>
        <v>624763</v>
      </c>
      <c r="P134" s="575">
        <f t="shared" si="12"/>
        <v>108652</v>
      </c>
      <c r="Q134" s="561" t="str">
        <f>_xlfn.XLOOKUP(A134,MPL!C:C,MPL!N:N, "Not Found",0)</f>
        <v>Obligated</v>
      </c>
      <c r="R134" s="562">
        <f>_xlfn.XLOOKUP(A134,MPL!C:C,MPL!S:S, "Not Found",0)</f>
        <v>44973.535196759258</v>
      </c>
      <c r="S134" s="562" t="str">
        <f t="shared" si="13"/>
        <v>Obligated</v>
      </c>
      <c r="T134" s="566">
        <v>0.87</v>
      </c>
      <c r="U134" s="560">
        <v>111962.35000000009</v>
      </c>
      <c r="V134" s="560">
        <v>447630.76000000036</v>
      </c>
      <c r="W134" s="560"/>
      <c r="X134" s="559">
        <f t="shared" si="14"/>
        <v>559593.11000000045</v>
      </c>
      <c r="Y134" s="577">
        <f t="shared" si="15"/>
        <v>93666</v>
      </c>
      <c r="Z134" s="598">
        <v>523404</v>
      </c>
      <c r="AA134" s="598">
        <v>85891</v>
      </c>
      <c r="AB134" s="598">
        <v>101359</v>
      </c>
      <c r="AC134" s="598">
        <v>22761</v>
      </c>
      <c r="AD134" s="598">
        <v>0</v>
      </c>
      <c r="AE134" s="598">
        <v>0</v>
      </c>
      <c r="AF134" s="598">
        <v>639749</v>
      </c>
      <c r="AG134" s="598">
        <f t="shared" si="19"/>
        <v>624763</v>
      </c>
      <c r="AH134" s="598">
        <f t="shared" si="16"/>
        <v>108652</v>
      </c>
      <c r="AI134" s="413" t="s">
        <v>2240</v>
      </c>
      <c r="AJ134" s="413" t="s">
        <v>275</v>
      </c>
      <c r="AK134" s="415" t="s">
        <v>2276</v>
      </c>
    </row>
    <row r="135" spans="1:37" s="412" customFormat="1" ht="60" hidden="1" customHeight="1" thickBot="1">
      <c r="A135" s="565">
        <v>682228</v>
      </c>
      <c r="B135" s="413" t="s">
        <v>863</v>
      </c>
      <c r="C135" s="413" t="s">
        <v>35</v>
      </c>
      <c r="D135" s="413" t="s">
        <v>2116</v>
      </c>
      <c r="E135" s="414" t="s">
        <v>2209</v>
      </c>
      <c r="F135" s="563" t="s">
        <v>2210</v>
      </c>
      <c r="G135" s="559">
        <f>_xlfn.XLOOKUP(A135,Table2[FAASt '#],Table2[Approved Obligated Amount - CRC Gross Cost Cal],0)</f>
        <v>775779</v>
      </c>
      <c r="H135" s="559">
        <f>_xlfn.XLOOKUP(A135,Table2[FAASt '#],Table2[Construction 406],0)</f>
        <v>155908.42000000004</v>
      </c>
      <c r="I135" s="560">
        <f>_xlfn.XLOOKUP(A135,ISODSOW_Delete!A:A,ISODSOW_Delete!BP:BP,"")</f>
        <v>150784</v>
      </c>
      <c r="J135" s="560">
        <f>_xlfn.XLOOKUP(A135,ISODSOW_Delete!A:A,ISODSOW_Delete!BQ:BQ,"")</f>
        <v>20974</v>
      </c>
      <c r="K135" s="560">
        <f>_xlfn.XLOOKUP(A135,ISODSOW_Delete!A:A,ISODSOW_Delete!BW:BW,"")</f>
        <v>0</v>
      </c>
      <c r="L135" s="560">
        <f>_xlfn.XLOOKUP(A135,ISODSOW_Delete!A:A,ISODSOW_Delete!BX:BX,"")</f>
        <v>0</v>
      </c>
      <c r="M135" s="601">
        <f t="shared" ref="M135:M198" si="20">IF(AND(H135=0,L135&lt;&gt;0),1,0)</f>
        <v>0</v>
      </c>
      <c r="N135" s="575">
        <f t="shared" ref="N135:N198" si="21">SUM(G135:L135)</f>
        <v>1103445.42</v>
      </c>
      <c r="O135" s="575">
        <f t="shared" ref="O135:O198" si="22">SUM(G135,I135,K135)</f>
        <v>926563</v>
      </c>
      <c r="P135" s="575">
        <f t="shared" ref="P135:P198" si="23">SUM(H135,J135,L135)</f>
        <v>176882.42000000004</v>
      </c>
      <c r="Q135" s="561" t="str">
        <f>_xlfn.XLOOKUP(A135,MPL!C:C,MPL!N:N, "Not Found",0)</f>
        <v>Obligated</v>
      </c>
      <c r="R135" s="562">
        <f>_xlfn.XLOOKUP(A135,MPL!C:C,MPL!S:S, "Not Found",0)</f>
        <v>44957.5390162037</v>
      </c>
      <c r="S135" s="562" t="str">
        <f t="shared" ref="S135:S198" si="24">IF(AND(R135&lt;&gt;0, Q135 &lt;&gt;"Obligated"), "Obligated"&amp;", "&amp;Q135, Q135)</f>
        <v>Obligated</v>
      </c>
      <c r="T135" s="566">
        <v>0.88</v>
      </c>
      <c r="U135" s="560">
        <v>223903.88999999996</v>
      </c>
      <c r="V135" s="560">
        <v>476285.81000000052</v>
      </c>
      <c r="W135" s="560"/>
      <c r="X135" s="559">
        <f t="shared" ref="X135:X198" si="25">U135+V135+W135</f>
        <v>700189.70000000042</v>
      </c>
      <c r="Y135" s="577">
        <f t="shared" ref="Y135:Y198" si="26">N135-AF135</f>
        <v>0</v>
      </c>
      <c r="Z135" s="598">
        <v>775779</v>
      </c>
      <c r="AA135" s="598">
        <v>139828</v>
      </c>
      <c r="AB135" s="598">
        <v>150784</v>
      </c>
      <c r="AC135" s="598">
        <v>37054.42</v>
      </c>
      <c r="AD135" s="598">
        <v>0</v>
      </c>
      <c r="AE135" s="598">
        <v>0</v>
      </c>
      <c r="AF135" s="598">
        <v>1103445.42</v>
      </c>
      <c r="AG135" s="598">
        <f t="shared" si="19"/>
        <v>926563</v>
      </c>
      <c r="AH135" s="598">
        <f t="shared" ref="AH135:AH198" si="27">AE135+AC135+AA135</f>
        <v>176882.41999999998</v>
      </c>
      <c r="AI135" s="413" t="s">
        <v>2240</v>
      </c>
      <c r="AJ135" s="413" t="s">
        <v>275</v>
      </c>
      <c r="AK135" s="415" t="s">
        <v>2276</v>
      </c>
    </row>
    <row r="136" spans="1:37" s="412" customFormat="1" ht="60" hidden="1" customHeight="1" thickBot="1">
      <c r="A136" s="565">
        <v>727572</v>
      </c>
      <c r="B136" s="413" t="s">
        <v>207</v>
      </c>
      <c r="C136" s="413" t="s">
        <v>130</v>
      </c>
      <c r="D136" s="413" t="s">
        <v>130</v>
      </c>
      <c r="E136" s="414" t="s">
        <v>2209</v>
      </c>
      <c r="F136" s="563" t="s">
        <v>2210</v>
      </c>
      <c r="G136" s="559">
        <f>_xlfn.XLOOKUP(A136,Table2[FAASt '#],Table2[Approved Obligated Amount - CRC Gross Cost Cal],0)</f>
        <v>11268772.699999999</v>
      </c>
      <c r="H136" s="559">
        <f>_xlfn.XLOOKUP(A136,Table2[FAASt '#],Table2[Construction 406],0)</f>
        <v>30826184.940000001</v>
      </c>
      <c r="I136" s="560">
        <f>_xlfn.XLOOKUP(A136,ISODSOW_Delete!A:A,ISODSOW_Delete!BP:BP,"")</f>
        <v>179741.68</v>
      </c>
      <c r="J136" s="560">
        <f>_xlfn.XLOOKUP(A136,ISODSOW_Delete!A:A,ISODSOW_Delete!BQ:BQ,"")</f>
        <v>491691</v>
      </c>
      <c r="K136" s="560">
        <f>_xlfn.XLOOKUP(A136,ISODSOW_Delete!A:A,ISODSOW_Delete!BW:BW,"")</f>
        <v>0</v>
      </c>
      <c r="L136" s="560">
        <f>_xlfn.XLOOKUP(A136,ISODSOW_Delete!A:A,ISODSOW_Delete!BX:BX,"")</f>
        <v>0</v>
      </c>
      <c r="M136" s="601">
        <f t="shared" si="20"/>
        <v>0</v>
      </c>
      <c r="N136" s="575">
        <f t="shared" si="21"/>
        <v>42766390.32</v>
      </c>
      <c r="O136" s="575">
        <f t="shared" si="22"/>
        <v>11448514.379999999</v>
      </c>
      <c r="P136" s="575">
        <f t="shared" si="23"/>
        <v>31317875.940000001</v>
      </c>
      <c r="Q136" s="561" t="str">
        <f>_xlfn.XLOOKUP(A136,MPL!C:C,MPL!N:N, "Not Found",0)</f>
        <v>Obligated</v>
      </c>
      <c r="R136" s="562">
        <f>_xlfn.XLOOKUP(A136,MPL!C:C,MPL!S:S, "Not Found",0)</f>
        <v>46082.760659722226</v>
      </c>
      <c r="S136" s="562" t="str">
        <f t="shared" si="24"/>
        <v>Obligated</v>
      </c>
      <c r="T136" s="566" t="s">
        <v>275</v>
      </c>
      <c r="U136" s="560">
        <v>443277.11000000202</v>
      </c>
      <c r="V136" s="560">
        <v>364268.12</v>
      </c>
      <c r="W136" s="560"/>
      <c r="X136" s="559">
        <f t="shared" si="25"/>
        <v>807545.23000000208</v>
      </c>
      <c r="Y136" s="577">
        <f t="shared" si="26"/>
        <v>-6208467.450000003</v>
      </c>
      <c r="Z136" s="598">
        <v>12945985.390000001</v>
      </c>
      <c r="AA136" s="598">
        <v>36028872.380000003</v>
      </c>
      <c r="AB136" s="598">
        <v>0</v>
      </c>
      <c r="AC136" s="598">
        <v>698724.72</v>
      </c>
      <c r="AD136" s="598">
        <v>0</v>
      </c>
      <c r="AE136" s="598">
        <v>0</v>
      </c>
      <c r="AF136" s="598">
        <v>48974857.770000003</v>
      </c>
      <c r="AG136" s="598">
        <f t="shared" si="19"/>
        <v>12945985.390000001</v>
      </c>
      <c r="AH136" s="598">
        <f t="shared" si="27"/>
        <v>36727597.100000001</v>
      </c>
      <c r="AI136" s="413" t="s">
        <v>2240</v>
      </c>
      <c r="AJ136" s="413" t="s">
        <v>275</v>
      </c>
      <c r="AK136" s="415" t="s">
        <v>2406</v>
      </c>
    </row>
    <row r="137" spans="1:37" s="412" customFormat="1" ht="60" hidden="1" customHeight="1" thickBot="1">
      <c r="A137" s="565">
        <v>682028</v>
      </c>
      <c r="B137" s="413" t="s">
        <v>861</v>
      </c>
      <c r="C137" s="413" t="s">
        <v>35</v>
      </c>
      <c r="D137" s="413" t="s">
        <v>2116</v>
      </c>
      <c r="E137" s="414" t="s">
        <v>2209</v>
      </c>
      <c r="F137" s="563" t="s">
        <v>2210</v>
      </c>
      <c r="G137" s="559">
        <f>_xlfn.XLOOKUP(A137,Table2[FAASt '#],Table2[Approved Obligated Amount - CRC Gross Cost Cal],0)</f>
        <v>431381.68</v>
      </c>
      <c r="H137" s="559">
        <f>_xlfn.XLOOKUP(A137,Table2[FAASt '#],Table2[Construction 406],0)</f>
        <v>93204.620000000054</v>
      </c>
      <c r="I137" s="560">
        <f>_xlfn.XLOOKUP(A137,ISODSOW_Delete!A:A,ISODSOW_Delete!BP:BP,"")</f>
        <v>83822</v>
      </c>
      <c r="J137" s="560">
        <f>_xlfn.XLOOKUP(A137,ISODSOW_Delete!A:A,ISODSOW_Delete!BQ:BQ,"")</f>
        <v>12539</v>
      </c>
      <c r="K137" s="560">
        <f>_xlfn.XLOOKUP(A137,ISODSOW_Delete!A:A,ISODSOW_Delete!BW:BW,"")</f>
        <v>0</v>
      </c>
      <c r="L137" s="560">
        <f>_xlfn.XLOOKUP(A137,ISODSOW_Delete!A:A,ISODSOW_Delete!BX:BX,"")</f>
        <v>0</v>
      </c>
      <c r="M137" s="601">
        <f t="shared" si="20"/>
        <v>0</v>
      </c>
      <c r="N137" s="575">
        <f t="shared" si="21"/>
        <v>620947.30000000005</v>
      </c>
      <c r="O137" s="575">
        <f t="shared" si="22"/>
        <v>515203.68</v>
      </c>
      <c r="P137" s="575">
        <f t="shared" si="23"/>
        <v>105743.62000000005</v>
      </c>
      <c r="Q137" s="561" t="str">
        <f>_xlfn.XLOOKUP(A137,MPL!C:C,MPL!N:N, "Not Found",0)</f>
        <v>Obligated</v>
      </c>
      <c r="R137" s="562">
        <f>_xlfn.XLOOKUP(A137,MPL!C:C,MPL!S:S, "Not Found",0)</f>
        <v>44936.555</v>
      </c>
      <c r="S137" s="562" t="str">
        <f t="shared" si="24"/>
        <v>Obligated</v>
      </c>
      <c r="T137" s="566">
        <v>0.75</v>
      </c>
      <c r="U137" s="560">
        <v>110527.70000000019</v>
      </c>
      <c r="V137" s="560">
        <v>380899.80999999994</v>
      </c>
      <c r="W137" s="560"/>
      <c r="X137" s="559">
        <f t="shared" si="25"/>
        <v>491427.51000000013</v>
      </c>
      <c r="Y137" s="577">
        <f t="shared" si="26"/>
        <v>94082.620000000112</v>
      </c>
      <c r="Z137" s="598">
        <v>431381.68</v>
      </c>
      <c r="AA137" s="598">
        <v>83591</v>
      </c>
      <c r="AB137" s="598">
        <v>83822</v>
      </c>
      <c r="AC137" s="598">
        <v>22151.62</v>
      </c>
      <c r="AD137" s="598">
        <v>0</v>
      </c>
      <c r="AE137" s="598">
        <v>0</v>
      </c>
      <c r="AF137" s="598">
        <v>526864.67999999993</v>
      </c>
      <c r="AG137" s="598">
        <f t="shared" si="19"/>
        <v>515203.68</v>
      </c>
      <c r="AH137" s="598">
        <f t="shared" si="27"/>
        <v>105742.62</v>
      </c>
      <c r="AI137" s="413" t="s">
        <v>2240</v>
      </c>
      <c r="AJ137" s="413" t="s">
        <v>275</v>
      </c>
      <c r="AK137" s="415" t="s">
        <v>2276</v>
      </c>
    </row>
    <row r="138" spans="1:37" s="412" customFormat="1" ht="60" hidden="1" customHeight="1" thickBot="1">
      <c r="A138" s="565">
        <v>817956</v>
      </c>
      <c r="B138" s="413" t="s">
        <v>172</v>
      </c>
      <c r="C138" s="413" t="s">
        <v>35</v>
      </c>
      <c r="D138" s="413" t="s">
        <v>2121</v>
      </c>
      <c r="E138" s="414" t="s">
        <v>2209</v>
      </c>
      <c r="F138" s="563" t="s">
        <v>2210</v>
      </c>
      <c r="G138" s="559">
        <f>_xlfn.XLOOKUP(A138,Table2[FAASt '#],Table2[Approved Obligated Amount - CRC Gross Cost Cal],0)</f>
        <v>2054461.78</v>
      </c>
      <c r="H138" s="559">
        <f>_xlfn.XLOOKUP(A138,Table2[FAASt '#],Table2[Construction 406],0)</f>
        <v>0</v>
      </c>
      <c r="I138" s="560">
        <f>_xlfn.XLOOKUP(A138,ISODSOW_Delete!A:A,ISODSOW_Delete!BP:BP,"")</f>
        <v>1376522.26</v>
      </c>
      <c r="J138" s="560">
        <f>_xlfn.XLOOKUP(A138,ISODSOW_Delete!A:A,ISODSOW_Delete!BQ:BQ,"")</f>
        <v>0</v>
      </c>
      <c r="K138" s="560">
        <f>_xlfn.XLOOKUP(A138,ISODSOW_Delete!A:A,ISODSOW_Delete!BW:BW,"")</f>
        <v>129625.2</v>
      </c>
      <c r="L138" s="560">
        <f>_xlfn.XLOOKUP(A138,ISODSOW_Delete!A:A,ISODSOW_Delete!BX:BX,"")</f>
        <v>0</v>
      </c>
      <c r="M138" s="601">
        <f t="shared" si="20"/>
        <v>0</v>
      </c>
      <c r="N138" s="575">
        <f t="shared" si="21"/>
        <v>3560609.24</v>
      </c>
      <c r="O138" s="575">
        <f t="shared" si="22"/>
        <v>3560609.24</v>
      </c>
      <c r="P138" s="575">
        <f t="shared" si="23"/>
        <v>0</v>
      </c>
      <c r="Q138" s="561" t="str">
        <f>_xlfn.XLOOKUP(A138,MPL!C:C,MPL!N:N, "Not Found",0)</f>
        <v>Pending Amendment Request Approval</v>
      </c>
      <c r="R138" s="562">
        <f>_xlfn.XLOOKUP(A138,MPL!C:C,MPL!S:S, "Not Found",0)</f>
        <v>45925.718888888892</v>
      </c>
      <c r="S138" s="562" t="str">
        <f t="shared" si="24"/>
        <v>Obligated, Pending Amendment Request Approval</v>
      </c>
      <c r="T138" s="566">
        <v>0</v>
      </c>
      <c r="U138" s="560">
        <v>1161981.6599999997</v>
      </c>
      <c r="V138" s="560">
        <v>12376.720000000001</v>
      </c>
      <c r="W138" s="560"/>
      <c r="X138" s="559">
        <f t="shared" si="25"/>
        <v>1174358.3799999997</v>
      </c>
      <c r="Y138" s="577">
        <f t="shared" si="26"/>
        <v>830872.71</v>
      </c>
      <c r="Z138" s="598">
        <v>2102127.04</v>
      </c>
      <c r="AA138" s="598">
        <v>7555.38</v>
      </c>
      <c r="AB138" s="598">
        <v>513368.91</v>
      </c>
      <c r="AC138" s="598">
        <v>6761.68</v>
      </c>
      <c r="AD138" s="598">
        <v>78644.98</v>
      </c>
      <c r="AE138" s="598">
        <v>21278.54</v>
      </c>
      <c r="AF138" s="598">
        <v>2729736.5300000003</v>
      </c>
      <c r="AG138" s="598">
        <v>2694140.93</v>
      </c>
      <c r="AH138" s="598">
        <f t="shared" si="27"/>
        <v>35595.599999999999</v>
      </c>
      <c r="AI138" s="413" t="s">
        <v>2207</v>
      </c>
      <c r="AJ138" s="416" t="s">
        <v>2224</v>
      </c>
      <c r="AK138" s="415"/>
    </row>
    <row r="139" spans="1:37" s="412" customFormat="1" ht="60" hidden="1" customHeight="1" thickBot="1">
      <c r="A139" s="565">
        <v>812569</v>
      </c>
      <c r="B139" s="413" t="s">
        <v>171</v>
      </c>
      <c r="C139" s="413" t="s">
        <v>35</v>
      </c>
      <c r="D139" s="413" t="s">
        <v>2121</v>
      </c>
      <c r="E139" s="414" t="s">
        <v>2209</v>
      </c>
      <c r="F139" s="563" t="s">
        <v>2210</v>
      </c>
      <c r="G139" s="559">
        <f>_xlfn.XLOOKUP(A139,Table2[FAASt '#],Table2[Approved Obligated Amount - CRC Gross Cost Cal],0)</f>
        <v>10217566.539999999</v>
      </c>
      <c r="H139" s="559">
        <f>_xlfn.XLOOKUP(A139,Table2[FAASt '#],Table2[Construction 406],0)</f>
        <v>0</v>
      </c>
      <c r="I139" s="560">
        <f>_xlfn.XLOOKUP(A139,ISODSOW_Delete!A:A,ISODSOW_Delete!BP:BP,"")</f>
        <v>1403642.18</v>
      </c>
      <c r="J139" s="560">
        <f>_xlfn.XLOOKUP(A139,ISODSOW_Delete!A:A,ISODSOW_Delete!BQ:BQ,"")</f>
        <v>0</v>
      </c>
      <c r="K139" s="560">
        <f>_xlfn.XLOOKUP(A139,ISODSOW_Delete!A:A,ISODSOW_Delete!BW:BW,"")</f>
        <v>760494.56</v>
      </c>
      <c r="L139" s="560">
        <f>_xlfn.XLOOKUP(A139,ISODSOW_Delete!A:A,ISODSOW_Delete!BX:BX,"")</f>
        <v>0</v>
      </c>
      <c r="M139" s="601">
        <f t="shared" si="20"/>
        <v>0</v>
      </c>
      <c r="N139" s="575">
        <f t="shared" si="21"/>
        <v>12381703.279999999</v>
      </c>
      <c r="O139" s="575">
        <f t="shared" si="22"/>
        <v>12381703.279999999</v>
      </c>
      <c r="P139" s="575">
        <f t="shared" si="23"/>
        <v>0</v>
      </c>
      <c r="Q139" s="561" t="str">
        <f>_xlfn.XLOOKUP(A139,MPL!C:C,MPL!N:N, "Not Found",0)</f>
        <v>Obligated</v>
      </c>
      <c r="R139" s="562">
        <f>_xlfn.XLOOKUP(A139,MPL!C:C,MPL!S:S, "Not Found",0)</f>
        <v>45925.677384259259</v>
      </c>
      <c r="S139" s="562" t="str">
        <f t="shared" si="24"/>
        <v>Obligated</v>
      </c>
      <c r="T139" s="566">
        <v>0</v>
      </c>
      <c r="U139" s="560">
        <v>1669007.4499999988</v>
      </c>
      <c r="V139" s="560">
        <v>28392.260000000013</v>
      </c>
      <c r="W139" s="560"/>
      <c r="X139" s="559">
        <f t="shared" si="25"/>
        <v>1697399.7099999988</v>
      </c>
      <c r="Y139" s="577">
        <f t="shared" si="26"/>
        <v>-158999.02000000142</v>
      </c>
      <c r="Z139" s="598">
        <v>9913132.8399999999</v>
      </c>
      <c r="AA139" s="598">
        <v>597420.75</v>
      </c>
      <c r="AB139" s="598">
        <v>1301050.25</v>
      </c>
      <c r="AC139" s="598">
        <v>86144.8</v>
      </c>
      <c r="AD139" s="598">
        <v>547637.41</v>
      </c>
      <c r="AE139" s="598">
        <v>95316.25</v>
      </c>
      <c r="AF139" s="598">
        <v>12540702.300000001</v>
      </c>
      <c r="AG139" s="598">
        <v>11761820.5</v>
      </c>
      <c r="AH139" s="598">
        <f t="shared" si="27"/>
        <v>778881.8</v>
      </c>
      <c r="AI139" s="413" t="s">
        <v>2223</v>
      </c>
      <c r="AJ139" s="416" t="s">
        <v>2224</v>
      </c>
      <c r="AK139" s="415" t="s">
        <v>2398</v>
      </c>
    </row>
    <row r="140" spans="1:37" s="412" customFormat="1" ht="60" hidden="1" customHeight="1" thickBot="1">
      <c r="A140" s="565">
        <v>801166</v>
      </c>
      <c r="B140" s="413" t="s">
        <v>202</v>
      </c>
      <c r="C140" s="413" t="s">
        <v>35</v>
      </c>
      <c r="D140" s="413" t="s">
        <v>2121</v>
      </c>
      <c r="E140" s="414" t="s">
        <v>2209</v>
      </c>
      <c r="F140" s="563" t="s">
        <v>2210</v>
      </c>
      <c r="G140" s="559">
        <f>_xlfn.XLOOKUP(A140,Table2[FAASt '#],Table2[Approved Obligated Amount - CRC Gross Cost Cal],0)</f>
        <v>19826783.469999999</v>
      </c>
      <c r="H140" s="559">
        <f>_xlfn.XLOOKUP(A140,Table2[FAASt '#],Table2[Construction 406],0)</f>
        <v>0</v>
      </c>
      <c r="I140" s="560">
        <f>_xlfn.XLOOKUP(A140,ISODSOW_Delete!A:A,ISODSOW_Delete!BP:BP,"")</f>
        <v>1724565.72</v>
      </c>
      <c r="J140" s="560">
        <f>_xlfn.XLOOKUP(A140,ISODSOW_Delete!A:A,ISODSOW_Delete!BQ:BQ,"")</f>
        <v>0</v>
      </c>
      <c r="K140" s="560">
        <f>_xlfn.XLOOKUP(A140,ISODSOW_Delete!A:A,ISODSOW_Delete!BW:BW,"")</f>
        <v>2135838.13</v>
      </c>
      <c r="L140" s="560">
        <f>_xlfn.XLOOKUP(A140,ISODSOW_Delete!A:A,ISODSOW_Delete!BX:BX,"")</f>
        <v>0</v>
      </c>
      <c r="M140" s="601">
        <f t="shared" si="20"/>
        <v>0</v>
      </c>
      <c r="N140" s="575">
        <f t="shared" si="21"/>
        <v>23687187.319999997</v>
      </c>
      <c r="O140" s="575">
        <f t="shared" si="22"/>
        <v>23687187.319999997</v>
      </c>
      <c r="P140" s="575">
        <f t="shared" si="23"/>
        <v>0</v>
      </c>
      <c r="Q140" s="561" t="str">
        <f>_xlfn.XLOOKUP(A140,MPL!C:C,MPL!N:N, "Not Found",0)</f>
        <v>Obligated</v>
      </c>
      <c r="R140" s="562">
        <f>_xlfn.XLOOKUP(A140,MPL!C:C,MPL!S:S, "Not Found",0)</f>
        <v>46030.678483796299</v>
      </c>
      <c r="S140" s="562" t="str">
        <f t="shared" si="24"/>
        <v>Obligated</v>
      </c>
      <c r="T140" s="566">
        <v>0</v>
      </c>
      <c r="U140" s="560">
        <v>1877483.6600000006</v>
      </c>
      <c r="V140" s="560">
        <v>75764.589999999924</v>
      </c>
      <c r="W140" s="560"/>
      <c r="X140" s="559">
        <f t="shared" si="25"/>
        <v>1953248.2500000005</v>
      </c>
      <c r="Y140" s="577">
        <f t="shared" si="26"/>
        <v>84696.249999996275</v>
      </c>
      <c r="Z140" s="598">
        <v>18342600.149999999</v>
      </c>
      <c r="AA140" s="598">
        <v>1465349.66</v>
      </c>
      <c r="AB140" s="598">
        <v>1564501.94</v>
      </c>
      <c r="AC140" s="598">
        <v>153975.57</v>
      </c>
      <c r="AD140" s="598">
        <v>1578988.43</v>
      </c>
      <c r="AE140" s="598">
        <v>497075.32</v>
      </c>
      <c r="AF140" s="598">
        <v>23602491.07</v>
      </c>
      <c r="AG140" s="598">
        <v>21486090.52</v>
      </c>
      <c r="AH140" s="598">
        <f t="shared" si="27"/>
        <v>2116400.5499999998</v>
      </c>
      <c r="AI140" s="413" t="s">
        <v>2227</v>
      </c>
      <c r="AJ140" s="416" t="s">
        <v>2235</v>
      </c>
      <c r="AK140" s="415" t="s">
        <v>2397</v>
      </c>
    </row>
    <row r="141" spans="1:37" s="412" customFormat="1" ht="60" hidden="1" customHeight="1" thickBot="1">
      <c r="A141" s="1299">
        <v>756997</v>
      </c>
      <c r="B141" s="1300" t="s">
        <v>249</v>
      </c>
      <c r="C141" s="1300" t="s">
        <v>46</v>
      </c>
      <c r="D141" s="1300" t="s">
        <v>2108</v>
      </c>
      <c r="E141" s="1132" t="s">
        <v>2203</v>
      </c>
      <c r="F141" s="1152" t="s">
        <v>2204</v>
      </c>
      <c r="G141" s="559">
        <f>_xlfn.XLOOKUP(A141,Table2[FAASt '#],Table2[Approved Obligated Amount - CRC Gross Cost Cal],0)</f>
        <v>0</v>
      </c>
      <c r="H141" s="559">
        <f>_xlfn.XLOOKUP(A141,Table2[FAASt '#],Table2[Construction 406],0)</f>
        <v>0</v>
      </c>
      <c r="I141" s="1164">
        <f>_xlfn.XLOOKUP(A141,ISODSOW_Delete!A:A,ISODSOW_Delete!BP:BP,"")</f>
        <v>0</v>
      </c>
      <c r="J141" s="1164">
        <f>_xlfn.XLOOKUP(A141,ISODSOW_Delete!A:A,ISODSOW_Delete!BQ:BQ,"")</f>
        <v>0</v>
      </c>
      <c r="K141" s="1164">
        <f>_xlfn.XLOOKUP(A141,ISODSOW_Delete!A:A,ISODSOW_Delete!BW:BW,"")</f>
        <v>510654.48</v>
      </c>
      <c r="L141" s="1164">
        <f>_xlfn.XLOOKUP(A141,ISODSOW_Delete!A:A,ISODSOW_Delete!BX:BX,"")</f>
        <v>0</v>
      </c>
      <c r="M141" s="1301">
        <f t="shared" si="20"/>
        <v>0</v>
      </c>
      <c r="N141" s="575">
        <f t="shared" si="21"/>
        <v>510654.48</v>
      </c>
      <c r="O141" s="575">
        <f t="shared" si="22"/>
        <v>510654.48</v>
      </c>
      <c r="P141" s="575">
        <f t="shared" si="23"/>
        <v>0</v>
      </c>
      <c r="Q141" s="561" t="str">
        <f>_xlfn.XLOOKUP(A141,MPL!C:C,MPL!N:N, "Not Found",0)</f>
        <v>Pending Scope &amp; Cost Completion by Applicant</v>
      </c>
      <c r="R141" s="562" t="str">
        <f>_xlfn.XLOOKUP(A141,MPL!C:C,MPL!S:S, "Not Found",0)</f>
        <v/>
      </c>
      <c r="S141" s="562" t="str">
        <f t="shared" si="24"/>
        <v>Obligated, Pending Scope &amp; Cost Completion by Applicant</v>
      </c>
      <c r="T141" s="566" t="s">
        <v>275</v>
      </c>
      <c r="U141" s="1164">
        <v>3861197.6700000004</v>
      </c>
      <c r="V141" s="1164">
        <v>279802.22000000009</v>
      </c>
      <c r="W141" s="1164"/>
      <c r="X141" s="559">
        <f t="shared" si="25"/>
        <v>4140999.8900000006</v>
      </c>
      <c r="Y141" s="577">
        <f t="shared" si="26"/>
        <v>-42836834.640000001</v>
      </c>
      <c r="Z141" s="1302">
        <v>30997111.490000002</v>
      </c>
      <c r="AA141" s="1302">
        <v>4687634.6499999985</v>
      </c>
      <c r="AB141" s="1302">
        <v>2356500.58</v>
      </c>
      <c r="AC141" s="1302">
        <v>611010.51</v>
      </c>
      <c r="AD141" s="1302">
        <v>1066728.72</v>
      </c>
      <c r="AE141" s="1302">
        <v>3628503.17</v>
      </c>
      <c r="AF141" s="1302">
        <v>43347489.119999997</v>
      </c>
      <c r="AG141" s="1302">
        <v>34420340.789999999</v>
      </c>
      <c r="AH141" s="598">
        <f t="shared" si="27"/>
        <v>8927148.3299999982</v>
      </c>
      <c r="AI141" s="1300" t="s">
        <v>2234</v>
      </c>
      <c r="AJ141" s="1300" t="s">
        <v>2208</v>
      </c>
      <c r="AK141" s="1303" t="s">
        <v>2326</v>
      </c>
    </row>
    <row r="142" spans="1:37" s="412" customFormat="1" ht="60" hidden="1" customHeight="1" thickBot="1">
      <c r="A142" s="565">
        <v>704750</v>
      </c>
      <c r="B142" s="413" t="s">
        <v>720</v>
      </c>
      <c r="C142" s="413" t="s">
        <v>35</v>
      </c>
      <c r="D142" s="413" t="s">
        <v>2116</v>
      </c>
      <c r="E142" s="414" t="s">
        <v>2209</v>
      </c>
      <c r="F142" s="563" t="s">
        <v>2210</v>
      </c>
      <c r="G142" s="559">
        <f>_xlfn.XLOOKUP(A142,Table2[FAASt '#],Table2[Approved Obligated Amount - CRC Gross Cost Cal],0)</f>
        <v>486385</v>
      </c>
      <c r="H142" s="559">
        <f>_xlfn.XLOOKUP(A142,Table2[FAASt '#],Table2[Construction 406],0)</f>
        <v>92244</v>
      </c>
      <c r="I142" s="560">
        <f>_xlfn.XLOOKUP(A142,ISODSOW_Delete!A:A,ISODSOW_Delete!BP:BP,"")</f>
        <v>92511</v>
      </c>
      <c r="J142" s="560">
        <f>_xlfn.XLOOKUP(A142,ISODSOW_Delete!A:A,ISODSOW_Delete!BQ:BQ,"")</f>
        <v>0</v>
      </c>
      <c r="K142" s="560">
        <f>_xlfn.XLOOKUP(A142,ISODSOW_Delete!A:A,ISODSOW_Delete!BW:BW,"")</f>
        <v>0</v>
      </c>
      <c r="L142" s="560">
        <f>_xlfn.XLOOKUP(A142,ISODSOW_Delete!A:A,ISODSOW_Delete!BX:BX,"")</f>
        <v>0</v>
      </c>
      <c r="M142" s="601">
        <f t="shared" si="20"/>
        <v>0</v>
      </c>
      <c r="N142" s="575">
        <f t="shared" si="21"/>
        <v>671140</v>
      </c>
      <c r="O142" s="575">
        <f t="shared" si="22"/>
        <v>578896</v>
      </c>
      <c r="P142" s="575">
        <f t="shared" si="23"/>
        <v>92244</v>
      </c>
      <c r="Q142" s="561" t="str">
        <f>_xlfn.XLOOKUP(A142,MPL!C:C,MPL!N:N, "Not Found",0)</f>
        <v>Obligated</v>
      </c>
      <c r="R142" s="562">
        <f>_xlfn.XLOOKUP(A142,MPL!C:C,MPL!S:S, "Not Found",0)</f>
        <v>45022.46670138889</v>
      </c>
      <c r="S142" s="562" t="str">
        <f t="shared" si="24"/>
        <v>Obligated</v>
      </c>
      <c r="T142" s="566">
        <v>0.88</v>
      </c>
      <c r="U142" s="560">
        <v>93090.429999999978</v>
      </c>
      <c r="V142" s="560">
        <v>492930.90999999992</v>
      </c>
      <c r="W142" s="560"/>
      <c r="X142" s="559">
        <f t="shared" si="25"/>
        <v>586021.33999999985</v>
      </c>
      <c r="Y142" s="577">
        <f t="shared" si="26"/>
        <v>0</v>
      </c>
      <c r="Z142" s="598">
        <v>486385</v>
      </c>
      <c r="AA142" s="598">
        <v>72920</v>
      </c>
      <c r="AB142" s="598">
        <v>92511</v>
      </c>
      <c r="AC142" s="598">
        <v>19324</v>
      </c>
      <c r="AD142" s="598">
        <v>0</v>
      </c>
      <c r="AE142" s="598">
        <v>0</v>
      </c>
      <c r="AF142" s="598">
        <v>671140</v>
      </c>
      <c r="AG142" s="598">
        <f t="shared" ref="AG142:AG163" si="28">Z142+AB142+AD142</f>
        <v>578896</v>
      </c>
      <c r="AH142" s="598">
        <f t="shared" si="27"/>
        <v>92244</v>
      </c>
      <c r="AI142" s="413" t="s">
        <v>2240</v>
      </c>
      <c r="AJ142" s="413" t="s">
        <v>275</v>
      </c>
      <c r="AK142" s="415" t="s">
        <v>2276</v>
      </c>
    </row>
    <row r="143" spans="1:37" s="412" customFormat="1" ht="60" hidden="1" customHeight="1" thickBot="1">
      <c r="A143" s="565">
        <v>704751</v>
      </c>
      <c r="B143" s="413" t="s">
        <v>719</v>
      </c>
      <c r="C143" s="413" t="s">
        <v>35</v>
      </c>
      <c r="D143" s="413" t="s">
        <v>2116</v>
      </c>
      <c r="E143" s="414" t="s">
        <v>2209</v>
      </c>
      <c r="F143" s="563" t="s">
        <v>2210</v>
      </c>
      <c r="G143" s="559">
        <f>_xlfn.XLOOKUP(A143,Table2[FAASt '#],Table2[Approved Obligated Amount - CRC Gross Cost Cal],0)</f>
        <v>338491</v>
      </c>
      <c r="H143" s="559">
        <f>_xlfn.XLOOKUP(A143,Table2[FAASt '#],Table2[Construction 406],0)</f>
        <v>96676</v>
      </c>
      <c r="I143" s="560">
        <f>_xlfn.XLOOKUP(A143,ISODSOW_Delete!A:A,ISODSOW_Delete!BP:BP,"")</f>
        <v>66168</v>
      </c>
      <c r="J143" s="560">
        <f>_xlfn.XLOOKUP(A143,ISODSOW_Delete!A:A,ISODSOW_Delete!BQ:BQ,"")</f>
        <v>0</v>
      </c>
      <c r="K143" s="560">
        <f>_xlfn.XLOOKUP(A143,ISODSOW_Delete!A:A,ISODSOW_Delete!BW:BW,"")</f>
        <v>0</v>
      </c>
      <c r="L143" s="560">
        <f>_xlfn.XLOOKUP(A143,ISODSOW_Delete!A:A,ISODSOW_Delete!BX:BX,"")</f>
        <v>0</v>
      </c>
      <c r="M143" s="601">
        <f t="shared" si="20"/>
        <v>0</v>
      </c>
      <c r="N143" s="575">
        <f t="shared" si="21"/>
        <v>501335</v>
      </c>
      <c r="O143" s="575">
        <f t="shared" si="22"/>
        <v>404659</v>
      </c>
      <c r="P143" s="575">
        <f t="shared" si="23"/>
        <v>96676</v>
      </c>
      <c r="Q143" s="561" t="str">
        <f>_xlfn.XLOOKUP(A143,MPL!C:C,MPL!N:N, "Not Found",0)</f>
        <v>Obligated</v>
      </c>
      <c r="R143" s="562">
        <f>_xlfn.XLOOKUP(A143,MPL!C:C,MPL!S:S, "Not Found",0)</f>
        <v>45022.46670138889</v>
      </c>
      <c r="S143" s="562" t="str">
        <f t="shared" si="24"/>
        <v>Obligated</v>
      </c>
      <c r="T143" s="566">
        <v>0.91</v>
      </c>
      <c r="U143" s="560">
        <v>174293.41</v>
      </c>
      <c r="V143" s="560">
        <v>254644.9300000002</v>
      </c>
      <c r="W143" s="560"/>
      <c r="X143" s="559">
        <f t="shared" si="25"/>
        <v>428938.3400000002</v>
      </c>
      <c r="Y143" s="577">
        <f t="shared" si="26"/>
        <v>0</v>
      </c>
      <c r="Z143" s="598">
        <v>338491</v>
      </c>
      <c r="AA143" s="598">
        <v>76424</v>
      </c>
      <c r="AB143" s="598">
        <v>66168</v>
      </c>
      <c r="AC143" s="598">
        <v>20252</v>
      </c>
      <c r="AD143" s="598">
        <v>0</v>
      </c>
      <c r="AE143" s="598">
        <v>0</v>
      </c>
      <c r="AF143" s="598">
        <v>501335</v>
      </c>
      <c r="AG143" s="598">
        <f t="shared" si="28"/>
        <v>404659</v>
      </c>
      <c r="AH143" s="598">
        <f t="shared" si="27"/>
        <v>96676</v>
      </c>
      <c r="AI143" s="413" t="s">
        <v>2240</v>
      </c>
      <c r="AJ143" s="413" t="s">
        <v>275</v>
      </c>
      <c r="AK143" s="415" t="s">
        <v>2276</v>
      </c>
    </row>
    <row r="144" spans="1:37" s="412" customFormat="1" ht="60" hidden="1" customHeight="1" thickBot="1">
      <c r="A144" s="565">
        <v>679149</v>
      </c>
      <c r="B144" s="413" t="s">
        <v>717</v>
      </c>
      <c r="C144" s="413" t="s">
        <v>35</v>
      </c>
      <c r="D144" s="413" t="s">
        <v>2116</v>
      </c>
      <c r="E144" s="414" t="s">
        <v>2209</v>
      </c>
      <c r="F144" s="563" t="s">
        <v>2210</v>
      </c>
      <c r="G144" s="559">
        <f>_xlfn.XLOOKUP(A144,Table2[FAASt '#],Table2[Approved Obligated Amount - CRC Gross Cost Cal],0)</f>
        <v>129744</v>
      </c>
      <c r="H144" s="559">
        <f>_xlfn.XLOOKUP(A144,Table2[FAASt '#],Table2[Construction 406],0)</f>
        <v>27443</v>
      </c>
      <c r="I144" s="560">
        <f>_xlfn.XLOOKUP(A144,ISODSOW_Delete!A:A,ISODSOW_Delete!BP:BP,"")</f>
        <v>25191</v>
      </c>
      <c r="J144" s="560">
        <f>_xlfn.XLOOKUP(A144,ISODSOW_Delete!A:A,ISODSOW_Delete!BQ:BQ,"")</f>
        <v>0</v>
      </c>
      <c r="K144" s="560">
        <f>_xlfn.XLOOKUP(A144,ISODSOW_Delete!A:A,ISODSOW_Delete!BW:BW,"")</f>
        <v>0</v>
      </c>
      <c r="L144" s="560">
        <f>_xlfn.XLOOKUP(A144,ISODSOW_Delete!A:A,ISODSOW_Delete!BX:BX,"")</f>
        <v>0</v>
      </c>
      <c r="M144" s="601">
        <f t="shared" si="20"/>
        <v>0</v>
      </c>
      <c r="N144" s="575">
        <f t="shared" si="21"/>
        <v>182378</v>
      </c>
      <c r="O144" s="575">
        <f t="shared" si="22"/>
        <v>154935</v>
      </c>
      <c r="P144" s="575">
        <f t="shared" si="23"/>
        <v>27443</v>
      </c>
      <c r="Q144" s="561" t="str">
        <f>_xlfn.XLOOKUP(A144,MPL!C:C,MPL!N:N, "Not Found",0)</f>
        <v>Obligated</v>
      </c>
      <c r="R144" s="562">
        <f>_xlfn.XLOOKUP(A144,MPL!C:C,MPL!S:S, "Not Found",0)</f>
        <v>44922.495069444441</v>
      </c>
      <c r="S144" s="562" t="str">
        <f t="shared" si="24"/>
        <v>Obligated</v>
      </c>
      <c r="T144" s="566">
        <v>0.88</v>
      </c>
      <c r="U144" s="560">
        <v>42313.070000000109</v>
      </c>
      <c r="V144" s="560">
        <v>64876.230000000032</v>
      </c>
      <c r="W144" s="560"/>
      <c r="X144" s="559">
        <f t="shared" si="25"/>
        <v>107189.30000000013</v>
      </c>
      <c r="Y144" s="577">
        <f t="shared" si="26"/>
        <v>0</v>
      </c>
      <c r="Z144" s="598">
        <v>129744</v>
      </c>
      <c r="AA144" s="598">
        <v>21694</v>
      </c>
      <c r="AB144" s="598">
        <v>25191</v>
      </c>
      <c r="AC144" s="598">
        <v>5749</v>
      </c>
      <c r="AD144" s="598">
        <v>0</v>
      </c>
      <c r="AE144" s="598">
        <v>0</v>
      </c>
      <c r="AF144" s="598">
        <v>182378</v>
      </c>
      <c r="AG144" s="598">
        <f t="shared" si="28"/>
        <v>154935</v>
      </c>
      <c r="AH144" s="598">
        <f t="shared" si="27"/>
        <v>27443</v>
      </c>
      <c r="AI144" s="413" t="s">
        <v>2240</v>
      </c>
      <c r="AJ144" s="413" t="s">
        <v>275</v>
      </c>
      <c r="AK144" s="415" t="s">
        <v>2276</v>
      </c>
    </row>
    <row r="145" spans="1:37" s="412" customFormat="1" ht="60" hidden="1" customHeight="1" thickBot="1">
      <c r="A145" s="565">
        <v>679153</v>
      </c>
      <c r="B145" s="413" t="s">
        <v>716</v>
      </c>
      <c r="C145" s="413" t="s">
        <v>35</v>
      </c>
      <c r="D145" s="413" t="s">
        <v>2116</v>
      </c>
      <c r="E145" s="414" t="s">
        <v>2209</v>
      </c>
      <c r="F145" s="563" t="s">
        <v>2210</v>
      </c>
      <c r="G145" s="559">
        <f>_xlfn.XLOOKUP(A145,Table2[FAASt '#],Table2[Approved Obligated Amount - CRC Gross Cost Cal],0)</f>
        <v>163846.51</v>
      </c>
      <c r="H145" s="559">
        <f>_xlfn.XLOOKUP(A145,Table2[FAASt '#],Table2[Construction 406],0)</f>
        <v>51337.5</v>
      </c>
      <c r="I145" s="560">
        <f>_xlfn.XLOOKUP(A145,ISODSOW_Delete!A:A,ISODSOW_Delete!BP:BP,"")</f>
        <v>31068.05</v>
      </c>
      <c r="J145" s="560">
        <f>_xlfn.XLOOKUP(A145,ISODSOW_Delete!A:A,ISODSOW_Delete!BQ:BQ,"")</f>
        <v>0</v>
      </c>
      <c r="K145" s="560">
        <f>_xlfn.XLOOKUP(A145,ISODSOW_Delete!A:A,ISODSOW_Delete!BW:BW,"")</f>
        <v>0</v>
      </c>
      <c r="L145" s="560">
        <f>_xlfn.XLOOKUP(A145,ISODSOW_Delete!A:A,ISODSOW_Delete!BX:BX,"")</f>
        <v>0</v>
      </c>
      <c r="M145" s="601">
        <f t="shared" si="20"/>
        <v>0</v>
      </c>
      <c r="N145" s="575">
        <f t="shared" si="21"/>
        <v>246252.06</v>
      </c>
      <c r="O145" s="575">
        <f t="shared" si="22"/>
        <v>194914.56</v>
      </c>
      <c r="P145" s="575">
        <f t="shared" si="23"/>
        <v>51337.5</v>
      </c>
      <c r="Q145" s="561" t="str">
        <f>_xlfn.XLOOKUP(A145,MPL!C:C,MPL!N:N, "Not Found",0)</f>
        <v>Obligated</v>
      </c>
      <c r="R145" s="562">
        <f>_xlfn.XLOOKUP(A145,MPL!C:C,MPL!S:S, "Not Found",0)</f>
        <v>44922.495069444441</v>
      </c>
      <c r="S145" s="562" t="str">
        <f t="shared" si="24"/>
        <v>Obligated</v>
      </c>
      <c r="T145" s="566">
        <v>0.88</v>
      </c>
      <c r="U145" s="560">
        <v>41229.480000000105</v>
      </c>
      <c r="V145" s="560">
        <v>97985.990000000107</v>
      </c>
      <c r="W145" s="560"/>
      <c r="X145" s="559">
        <f t="shared" si="25"/>
        <v>139215.4700000002</v>
      </c>
      <c r="Y145" s="577">
        <f t="shared" si="26"/>
        <v>-105815.45000000001</v>
      </c>
      <c r="Z145" s="598">
        <v>163846.51</v>
      </c>
      <c r="AA145" s="598">
        <v>40583</v>
      </c>
      <c r="AB145" s="598">
        <v>31068</v>
      </c>
      <c r="AC145" s="598">
        <v>10754.5</v>
      </c>
      <c r="AD145" s="598">
        <v>0</v>
      </c>
      <c r="AE145" s="598">
        <v>0</v>
      </c>
      <c r="AF145" s="598">
        <v>352067.51</v>
      </c>
      <c r="AG145" s="598">
        <f t="shared" si="28"/>
        <v>194914.51</v>
      </c>
      <c r="AH145" s="598">
        <f t="shared" si="27"/>
        <v>51337.5</v>
      </c>
      <c r="AI145" s="413" t="s">
        <v>2240</v>
      </c>
      <c r="AJ145" s="413" t="s">
        <v>275</v>
      </c>
      <c r="AK145" s="415" t="s">
        <v>2276</v>
      </c>
    </row>
    <row r="146" spans="1:37" s="412" customFormat="1" ht="60" hidden="1" customHeight="1" thickBot="1">
      <c r="A146" s="565">
        <v>685263</v>
      </c>
      <c r="B146" s="413" t="s">
        <v>714</v>
      </c>
      <c r="C146" s="413" t="s">
        <v>35</v>
      </c>
      <c r="D146" s="413" t="s">
        <v>2116</v>
      </c>
      <c r="E146" s="414" t="s">
        <v>2209</v>
      </c>
      <c r="F146" s="563" t="s">
        <v>2210</v>
      </c>
      <c r="G146" s="559">
        <f>_xlfn.XLOOKUP(A146,Table2[FAASt '#],Table2[Approved Obligated Amount - CRC Gross Cost Cal],0)</f>
        <v>537688</v>
      </c>
      <c r="H146" s="559">
        <f>_xlfn.XLOOKUP(A146,Table2[FAASt '#],Table2[Construction 406],0)</f>
        <v>118723</v>
      </c>
      <c r="I146" s="560">
        <f>_xlfn.XLOOKUP(A146,ISODSOW_Delete!A:A,ISODSOW_Delete!BP:BP,"")</f>
        <v>103281</v>
      </c>
      <c r="J146" s="560">
        <f>_xlfn.XLOOKUP(A146,ISODSOW_Delete!A:A,ISODSOW_Delete!BQ:BQ,"")</f>
        <v>15972</v>
      </c>
      <c r="K146" s="560">
        <f>_xlfn.XLOOKUP(A146,ISODSOW_Delete!A:A,ISODSOW_Delete!BW:BW,"")</f>
        <v>0</v>
      </c>
      <c r="L146" s="560">
        <f>_xlfn.XLOOKUP(A146,ISODSOW_Delete!A:A,ISODSOW_Delete!BX:BX,"")</f>
        <v>0</v>
      </c>
      <c r="M146" s="601">
        <f t="shared" si="20"/>
        <v>0</v>
      </c>
      <c r="N146" s="575">
        <f t="shared" si="21"/>
        <v>775664</v>
      </c>
      <c r="O146" s="575">
        <f t="shared" si="22"/>
        <v>640969</v>
      </c>
      <c r="P146" s="575">
        <f t="shared" si="23"/>
        <v>134695</v>
      </c>
      <c r="Q146" s="561" t="str">
        <f>_xlfn.XLOOKUP(A146,MPL!C:C,MPL!N:N, "Not Found",0)</f>
        <v>Obligated</v>
      </c>
      <c r="R146" s="562">
        <f>_xlfn.XLOOKUP(A146,MPL!C:C,MPL!S:S, "Not Found",0)</f>
        <v>44922.495069444441</v>
      </c>
      <c r="S146" s="562" t="str">
        <f t="shared" si="24"/>
        <v>Obligated</v>
      </c>
      <c r="T146" s="566">
        <v>0.86</v>
      </c>
      <c r="U146" s="560">
        <v>69845.950000000026</v>
      </c>
      <c r="V146" s="560">
        <v>458183.24999999977</v>
      </c>
      <c r="W146" s="560"/>
      <c r="X146" s="559">
        <f t="shared" si="25"/>
        <v>528029.19999999984</v>
      </c>
      <c r="Y146" s="577">
        <f t="shared" si="26"/>
        <v>0</v>
      </c>
      <c r="Z146" s="598">
        <v>537688</v>
      </c>
      <c r="AA146" s="598">
        <v>106478</v>
      </c>
      <c r="AB146" s="598">
        <v>103281</v>
      </c>
      <c r="AC146" s="598">
        <v>28217</v>
      </c>
      <c r="AD146" s="598">
        <v>0</v>
      </c>
      <c r="AE146" s="598">
        <v>0</v>
      </c>
      <c r="AF146" s="598">
        <v>775664</v>
      </c>
      <c r="AG146" s="598">
        <f t="shared" si="28"/>
        <v>640969</v>
      </c>
      <c r="AH146" s="598">
        <f t="shared" si="27"/>
        <v>134695</v>
      </c>
      <c r="AI146" s="413" t="s">
        <v>2240</v>
      </c>
      <c r="AJ146" s="413" t="s">
        <v>275</v>
      </c>
      <c r="AK146" s="415" t="s">
        <v>2276</v>
      </c>
    </row>
    <row r="147" spans="1:37" s="412" customFormat="1" ht="60" hidden="1" customHeight="1" thickBot="1">
      <c r="A147" s="565">
        <v>688774</v>
      </c>
      <c r="B147" s="413" t="s">
        <v>713</v>
      </c>
      <c r="C147" s="413" t="s">
        <v>35</v>
      </c>
      <c r="D147" s="413" t="s">
        <v>2116</v>
      </c>
      <c r="E147" s="414" t="s">
        <v>2209</v>
      </c>
      <c r="F147" s="563" t="s">
        <v>2210</v>
      </c>
      <c r="G147" s="559">
        <f>_xlfn.XLOOKUP(A147,Table2[FAASt '#],Table2[Approved Obligated Amount - CRC Gross Cost Cal],0)</f>
        <v>443331</v>
      </c>
      <c r="H147" s="559">
        <f>_xlfn.XLOOKUP(A147,Table2[FAASt '#],Table2[Construction 406],0)</f>
        <v>86806</v>
      </c>
      <c r="I147" s="560">
        <f>_xlfn.XLOOKUP(A147,ISODSOW_Delete!A:A,ISODSOW_Delete!BP:BP,"")</f>
        <v>86719</v>
      </c>
      <c r="J147" s="560">
        <f>_xlfn.XLOOKUP(A147,ISODSOW_Delete!A:A,ISODSOW_Delete!BQ:BQ,"")</f>
        <v>11678</v>
      </c>
      <c r="K147" s="560">
        <f>_xlfn.XLOOKUP(A147,ISODSOW_Delete!A:A,ISODSOW_Delete!BW:BW,"")</f>
        <v>0</v>
      </c>
      <c r="L147" s="560">
        <f>_xlfn.XLOOKUP(A147,ISODSOW_Delete!A:A,ISODSOW_Delete!BX:BX,"")</f>
        <v>0</v>
      </c>
      <c r="M147" s="601">
        <f t="shared" si="20"/>
        <v>0</v>
      </c>
      <c r="N147" s="575">
        <f t="shared" si="21"/>
        <v>628534</v>
      </c>
      <c r="O147" s="575">
        <f t="shared" si="22"/>
        <v>530050</v>
      </c>
      <c r="P147" s="575">
        <f t="shared" si="23"/>
        <v>98484</v>
      </c>
      <c r="Q147" s="561" t="str">
        <f>_xlfn.XLOOKUP(A147,MPL!C:C,MPL!N:N, "Not Found",0)</f>
        <v>Obligated</v>
      </c>
      <c r="R147" s="562">
        <f>_xlfn.XLOOKUP(A147,MPL!C:C,MPL!S:S, "Not Found",0)</f>
        <v>44957.5390162037</v>
      </c>
      <c r="S147" s="562" t="str">
        <f t="shared" si="24"/>
        <v>Obligated</v>
      </c>
      <c r="T147" s="566">
        <v>0.87</v>
      </c>
      <c r="U147" s="560">
        <v>79105.189999999973</v>
      </c>
      <c r="V147" s="560">
        <v>236370.68000000008</v>
      </c>
      <c r="W147" s="560"/>
      <c r="X147" s="559">
        <f t="shared" si="25"/>
        <v>315475.87000000005</v>
      </c>
      <c r="Y147" s="577">
        <f t="shared" si="26"/>
        <v>0</v>
      </c>
      <c r="Z147" s="598">
        <v>443331</v>
      </c>
      <c r="AA147" s="598">
        <v>77853</v>
      </c>
      <c r="AB147" s="598">
        <v>86719</v>
      </c>
      <c r="AC147" s="598">
        <v>20631</v>
      </c>
      <c r="AD147" s="598">
        <v>0</v>
      </c>
      <c r="AE147" s="598">
        <v>0</v>
      </c>
      <c r="AF147" s="598">
        <v>628534</v>
      </c>
      <c r="AG147" s="598">
        <f t="shared" si="28"/>
        <v>530050</v>
      </c>
      <c r="AH147" s="598">
        <f t="shared" si="27"/>
        <v>98484</v>
      </c>
      <c r="AI147" s="413" t="s">
        <v>2240</v>
      </c>
      <c r="AJ147" s="413" t="s">
        <v>275</v>
      </c>
      <c r="AK147" s="415" t="s">
        <v>2276</v>
      </c>
    </row>
    <row r="148" spans="1:37" s="412" customFormat="1" ht="60" hidden="1" customHeight="1" thickBot="1">
      <c r="A148" s="565">
        <v>698570</v>
      </c>
      <c r="B148" s="413" t="s">
        <v>108</v>
      </c>
      <c r="C148" s="413" t="s">
        <v>35</v>
      </c>
      <c r="D148" s="413" t="s">
        <v>2118</v>
      </c>
      <c r="E148" s="414" t="s">
        <v>2209</v>
      </c>
      <c r="F148" s="563" t="s">
        <v>2210</v>
      </c>
      <c r="G148" s="559">
        <f>_xlfn.XLOOKUP(A148,Table2[FAASt '#],Table2[Approved Obligated Amount - CRC Gross Cost Cal],0)</f>
        <v>13720208.310000001</v>
      </c>
      <c r="H148" s="559">
        <f>_xlfn.XLOOKUP(A148,Table2[FAASt '#],Table2[Construction 406],0)</f>
        <v>2225873.6199999992</v>
      </c>
      <c r="I148" s="560">
        <f>_xlfn.XLOOKUP(A148,ISODSOW_Delete!A:A,ISODSOW_Delete!BP:BP,"")</f>
        <v>2501126</v>
      </c>
      <c r="J148" s="560">
        <f>_xlfn.XLOOKUP(A148,ISODSOW_Delete!A:A,ISODSOW_Delete!BQ:BQ,"")</f>
        <v>0</v>
      </c>
      <c r="K148" s="560">
        <f>_xlfn.XLOOKUP(A148,ISODSOW_Delete!A:A,ISODSOW_Delete!BW:BW,"")</f>
        <v>0</v>
      </c>
      <c r="L148" s="560">
        <f>_xlfn.XLOOKUP(A148,ISODSOW_Delete!A:A,ISODSOW_Delete!BX:BX,"")</f>
        <v>0</v>
      </c>
      <c r="M148" s="601">
        <f t="shared" si="20"/>
        <v>0</v>
      </c>
      <c r="N148" s="575">
        <f t="shared" si="21"/>
        <v>18447207.93</v>
      </c>
      <c r="O148" s="575">
        <f t="shared" si="22"/>
        <v>16221334.310000001</v>
      </c>
      <c r="P148" s="575">
        <f t="shared" si="23"/>
        <v>2225873.6199999992</v>
      </c>
      <c r="Q148" s="561" t="str">
        <f>_xlfn.XLOOKUP(A148,MPL!C:C,MPL!N:N, "Not Found",0)</f>
        <v>Obligated</v>
      </c>
      <c r="R148" s="562">
        <f>_xlfn.XLOOKUP(A148,MPL!C:C,MPL!S:S, "Not Found",0)</f>
        <v>45289.521585648145</v>
      </c>
      <c r="S148" s="562" t="str">
        <f t="shared" si="24"/>
        <v>Obligated</v>
      </c>
      <c r="T148" s="566">
        <v>0.84</v>
      </c>
      <c r="U148" s="560">
        <v>1926441.6500000015</v>
      </c>
      <c r="V148" s="560">
        <v>9907102.2700000219</v>
      </c>
      <c r="W148" s="560"/>
      <c r="X148" s="559">
        <f t="shared" si="25"/>
        <v>11833543.920000024</v>
      </c>
      <c r="Y148" s="577">
        <f t="shared" si="26"/>
        <v>-87444.070000000298</v>
      </c>
      <c r="Z148" s="598">
        <v>13648195</v>
      </c>
      <c r="AA148" s="598">
        <v>1608383.29</v>
      </c>
      <c r="AB148" s="598">
        <v>2640715</v>
      </c>
      <c r="AC148" s="598">
        <v>617490.32999999996</v>
      </c>
      <c r="AD148" s="598">
        <v>0</v>
      </c>
      <c r="AE148" s="598">
        <v>0</v>
      </c>
      <c r="AF148" s="598">
        <v>18534652</v>
      </c>
      <c r="AG148" s="598">
        <f t="shared" si="28"/>
        <v>16288910</v>
      </c>
      <c r="AH148" s="598">
        <f t="shared" si="27"/>
        <v>2225873.62</v>
      </c>
      <c r="AI148" s="413" t="s">
        <v>2240</v>
      </c>
      <c r="AJ148" s="413" t="s">
        <v>275</v>
      </c>
      <c r="AK148" s="415" t="s">
        <v>2276</v>
      </c>
    </row>
    <row r="149" spans="1:37" s="412" customFormat="1" ht="60" hidden="1" customHeight="1" thickBot="1">
      <c r="A149" s="565">
        <v>698458</v>
      </c>
      <c r="B149" s="413" t="s">
        <v>96</v>
      </c>
      <c r="C149" s="413" t="s">
        <v>35</v>
      </c>
      <c r="D149" s="413" t="s">
        <v>2118</v>
      </c>
      <c r="E149" s="414" t="s">
        <v>2209</v>
      </c>
      <c r="F149" s="563" t="s">
        <v>2210</v>
      </c>
      <c r="G149" s="559">
        <f>_xlfn.XLOOKUP(A149,Table2[FAASt '#],Table2[Approved Obligated Amount - CRC Gross Cost Cal],0)</f>
        <v>9762754.5899999999</v>
      </c>
      <c r="H149" s="559">
        <f>_xlfn.XLOOKUP(A149,Table2[FAASt '#],Table2[Construction 406],0)</f>
        <v>853056.41999999993</v>
      </c>
      <c r="I149" s="560">
        <f>_xlfn.XLOOKUP(A149,ISODSOW_Delete!A:A,ISODSOW_Delete!BP:BP,"")</f>
        <v>1979750.26</v>
      </c>
      <c r="J149" s="560">
        <f>_xlfn.XLOOKUP(A149,ISODSOW_Delete!A:A,ISODSOW_Delete!BQ:BQ,"")</f>
        <v>0</v>
      </c>
      <c r="K149" s="560">
        <f>_xlfn.XLOOKUP(A149,ISODSOW_Delete!A:A,ISODSOW_Delete!BW:BW,"")</f>
        <v>0</v>
      </c>
      <c r="L149" s="560">
        <f>_xlfn.XLOOKUP(A149,ISODSOW_Delete!A:A,ISODSOW_Delete!BX:BX,"")</f>
        <v>0</v>
      </c>
      <c r="M149" s="601">
        <f t="shared" si="20"/>
        <v>0</v>
      </c>
      <c r="N149" s="575">
        <f t="shared" si="21"/>
        <v>12595561.27</v>
      </c>
      <c r="O149" s="575">
        <f t="shared" si="22"/>
        <v>11742504.85</v>
      </c>
      <c r="P149" s="575">
        <f t="shared" si="23"/>
        <v>853056.41999999993</v>
      </c>
      <c r="Q149" s="561" t="str">
        <f>_xlfn.XLOOKUP(A149,MPL!C:C,MPL!N:N, "Not Found",0)</f>
        <v>Obligated</v>
      </c>
      <c r="R149" s="562">
        <f>_xlfn.XLOOKUP(A149,MPL!C:C,MPL!S:S, "Not Found",0)</f>
        <v>45233.479212962964</v>
      </c>
      <c r="S149" s="562" t="str">
        <f t="shared" si="24"/>
        <v>Obligated</v>
      </c>
      <c r="T149" s="566">
        <v>0.77</v>
      </c>
      <c r="U149" s="560">
        <v>1027559.9900000026</v>
      </c>
      <c r="V149" s="560">
        <v>5201107.1199999861</v>
      </c>
      <c r="W149" s="560"/>
      <c r="X149" s="559">
        <f t="shared" si="25"/>
        <v>6228667.1099999882</v>
      </c>
      <c r="Y149" s="577">
        <f t="shared" si="26"/>
        <v>0.25999999977648258</v>
      </c>
      <c r="Z149" s="598">
        <v>9762754.5899999999</v>
      </c>
      <c r="AA149" s="598">
        <v>605024.35</v>
      </c>
      <c r="AB149" s="598">
        <v>1979750</v>
      </c>
      <c r="AC149" s="598">
        <v>248032.07</v>
      </c>
      <c r="AD149" s="598">
        <v>0</v>
      </c>
      <c r="AE149" s="598">
        <v>0</v>
      </c>
      <c r="AF149" s="598">
        <v>12595561.01</v>
      </c>
      <c r="AG149" s="598">
        <f t="shared" si="28"/>
        <v>11742504.59</v>
      </c>
      <c r="AH149" s="598">
        <f t="shared" si="27"/>
        <v>853056.41999999993</v>
      </c>
      <c r="AI149" s="413" t="s">
        <v>2240</v>
      </c>
      <c r="AJ149" s="413" t="s">
        <v>275</v>
      </c>
      <c r="AK149" s="415" t="s">
        <v>2276</v>
      </c>
    </row>
    <row r="150" spans="1:37" s="412" customFormat="1" ht="60" hidden="1" customHeight="1" thickBot="1">
      <c r="A150" s="565">
        <v>704938</v>
      </c>
      <c r="B150" s="413" t="s">
        <v>114</v>
      </c>
      <c r="C150" s="413" t="s">
        <v>35</v>
      </c>
      <c r="D150" s="413" t="s">
        <v>2118</v>
      </c>
      <c r="E150" s="414" t="s">
        <v>2209</v>
      </c>
      <c r="F150" s="563" t="s">
        <v>2210</v>
      </c>
      <c r="G150" s="559">
        <f>_xlfn.XLOOKUP(A150,Table2[FAASt '#],Table2[Approved Obligated Amount - CRC Gross Cost Cal],0)</f>
        <v>13807923.4</v>
      </c>
      <c r="H150" s="559">
        <f>_xlfn.XLOOKUP(A150,Table2[FAASt '#],Table2[Construction 406],0)</f>
        <v>1807601.1099999994</v>
      </c>
      <c r="I150" s="560">
        <f>_xlfn.XLOOKUP(A150,ISODSOW_Delete!A:A,ISODSOW_Delete!BP:BP,"")</f>
        <v>2760454.04</v>
      </c>
      <c r="J150" s="560">
        <f>_xlfn.XLOOKUP(A150,ISODSOW_Delete!A:A,ISODSOW_Delete!BQ:BQ,"")</f>
        <v>0</v>
      </c>
      <c r="K150" s="560">
        <f>_xlfn.XLOOKUP(A150,ISODSOW_Delete!A:A,ISODSOW_Delete!BW:BW,"")</f>
        <v>0</v>
      </c>
      <c r="L150" s="560">
        <f>_xlfn.XLOOKUP(A150,ISODSOW_Delete!A:A,ISODSOW_Delete!BX:BX,"")</f>
        <v>0</v>
      </c>
      <c r="M150" s="601">
        <f t="shared" si="20"/>
        <v>0</v>
      </c>
      <c r="N150" s="575">
        <f t="shared" si="21"/>
        <v>18375978.550000001</v>
      </c>
      <c r="O150" s="575">
        <f t="shared" si="22"/>
        <v>16568377.440000001</v>
      </c>
      <c r="P150" s="575">
        <f t="shared" si="23"/>
        <v>1807601.1099999994</v>
      </c>
      <c r="Q150" s="561" t="str">
        <f>_xlfn.XLOOKUP(A150,MPL!C:C,MPL!N:N, "Not Found",0)</f>
        <v>Obligated</v>
      </c>
      <c r="R150" s="562">
        <f>_xlfn.XLOOKUP(A150,MPL!C:C,MPL!S:S, "Not Found",0)</f>
        <v>45394.471342592595</v>
      </c>
      <c r="S150" s="562" t="str">
        <f t="shared" si="24"/>
        <v>Obligated</v>
      </c>
      <c r="T150" s="566">
        <v>0.7</v>
      </c>
      <c r="U150" s="560">
        <v>939246.76000000036</v>
      </c>
      <c r="V150" s="560">
        <v>8823541.0500000138</v>
      </c>
      <c r="W150" s="560"/>
      <c r="X150" s="559">
        <f t="shared" si="25"/>
        <v>9762787.8100000136</v>
      </c>
      <c r="Y150" s="577">
        <f t="shared" si="26"/>
        <v>4.0000002831220627E-2</v>
      </c>
      <c r="Z150" s="598">
        <v>13807923.4</v>
      </c>
      <c r="AA150" s="598">
        <v>1285354.42</v>
      </c>
      <c r="AB150" s="598">
        <v>2760454</v>
      </c>
      <c r="AC150" s="598">
        <v>522246.69</v>
      </c>
      <c r="AD150" s="598">
        <v>0</v>
      </c>
      <c r="AE150" s="598">
        <v>0</v>
      </c>
      <c r="AF150" s="598">
        <v>18375978.509999998</v>
      </c>
      <c r="AG150" s="598">
        <f t="shared" si="28"/>
        <v>16568377.4</v>
      </c>
      <c r="AH150" s="598">
        <f t="shared" si="27"/>
        <v>1807601.1099999999</v>
      </c>
      <c r="AI150" s="413" t="s">
        <v>2240</v>
      </c>
      <c r="AJ150" s="413" t="s">
        <v>275</v>
      </c>
      <c r="AK150" s="415" t="s">
        <v>2276</v>
      </c>
    </row>
    <row r="151" spans="1:37" s="412" customFormat="1" ht="60" hidden="1" customHeight="1" thickBot="1">
      <c r="A151" s="565">
        <v>724600</v>
      </c>
      <c r="B151" s="413" t="s">
        <v>145</v>
      </c>
      <c r="C151" s="413" t="s">
        <v>35</v>
      </c>
      <c r="D151" s="413" t="s">
        <v>2118</v>
      </c>
      <c r="E151" s="414" t="s">
        <v>2209</v>
      </c>
      <c r="F151" s="563" t="s">
        <v>2210</v>
      </c>
      <c r="G151" s="559">
        <f>_xlfn.XLOOKUP(A151,Table2[FAASt '#],Table2[Approved Obligated Amount - CRC Gross Cost Cal],0)</f>
        <v>7277670.2000000002</v>
      </c>
      <c r="H151" s="559">
        <f>_xlfn.XLOOKUP(A151,Table2[FAASt '#],Table2[Construction 406],0)</f>
        <v>1350541.3199999994</v>
      </c>
      <c r="I151" s="560">
        <f>_xlfn.XLOOKUP(A151,ISODSOW_Delete!A:A,ISODSOW_Delete!BP:BP,"")</f>
        <v>1704125.72</v>
      </c>
      <c r="J151" s="560">
        <f>_xlfn.XLOOKUP(A151,ISODSOW_Delete!A:A,ISODSOW_Delete!BQ:BQ,"")</f>
        <v>0</v>
      </c>
      <c r="K151" s="560">
        <f>_xlfn.XLOOKUP(A151,ISODSOW_Delete!A:A,ISODSOW_Delete!BW:BW,"")</f>
        <v>0</v>
      </c>
      <c r="L151" s="560">
        <f>_xlfn.XLOOKUP(A151,ISODSOW_Delete!A:A,ISODSOW_Delete!BX:BX,"")</f>
        <v>0</v>
      </c>
      <c r="M151" s="601">
        <f t="shared" si="20"/>
        <v>0</v>
      </c>
      <c r="N151" s="575">
        <f t="shared" si="21"/>
        <v>10332337.24</v>
      </c>
      <c r="O151" s="575">
        <f t="shared" si="22"/>
        <v>8981795.9199999999</v>
      </c>
      <c r="P151" s="575">
        <f t="shared" si="23"/>
        <v>1350541.3199999994</v>
      </c>
      <c r="Q151" s="561" t="str">
        <f>_xlfn.XLOOKUP(A151,MPL!C:C,MPL!N:N, "Not Found",0)</f>
        <v>Obligated</v>
      </c>
      <c r="R151" s="562">
        <f>_xlfn.XLOOKUP(A151,MPL!C:C,MPL!S:S, "Not Found",0)</f>
        <v>45443.483657407407</v>
      </c>
      <c r="S151" s="562" t="str">
        <f t="shared" si="24"/>
        <v>Obligated</v>
      </c>
      <c r="T151" s="566">
        <v>0.73</v>
      </c>
      <c r="U151" s="560">
        <v>944820.42999999132</v>
      </c>
      <c r="V151" s="560">
        <v>5199174.4600000875</v>
      </c>
      <c r="W151" s="560"/>
      <c r="X151" s="559">
        <f t="shared" si="25"/>
        <v>6143994.8900000788</v>
      </c>
      <c r="Y151" s="577">
        <f t="shared" si="26"/>
        <v>-0.27999999932944775</v>
      </c>
      <c r="Z151" s="598">
        <v>7277670.2000000002</v>
      </c>
      <c r="AA151" s="598">
        <v>931433.8</v>
      </c>
      <c r="AB151" s="598">
        <v>1704126</v>
      </c>
      <c r="AC151" s="598">
        <v>419107.52</v>
      </c>
      <c r="AD151" s="598">
        <v>0</v>
      </c>
      <c r="AE151" s="598">
        <v>0</v>
      </c>
      <c r="AF151" s="598">
        <v>10332337.52</v>
      </c>
      <c r="AG151" s="598">
        <f t="shared" si="28"/>
        <v>8981796.1999999993</v>
      </c>
      <c r="AH151" s="598">
        <f t="shared" si="27"/>
        <v>1350541.32</v>
      </c>
      <c r="AI151" s="413" t="s">
        <v>2240</v>
      </c>
      <c r="AJ151" s="413" t="s">
        <v>275</v>
      </c>
      <c r="AK151" s="415" t="s">
        <v>2276</v>
      </c>
    </row>
    <row r="152" spans="1:37" s="412" customFormat="1" ht="60" hidden="1" customHeight="1" thickBot="1">
      <c r="A152" s="565">
        <v>709631</v>
      </c>
      <c r="B152" s="413" t="s">
        <v>112</v>
      </c>
      <c r="C152" s="413" t="s">
        <v>35</v>
      </c>
      <c r="D152" s="413" t="s">
        <v>2118</v>
      </c>
      <c r="E152" s="414" t="s">
        <v>2209</v>
      </c>
      <c r="F152" s="563" t="s">
        <v>2210</v>
      </c>
      <c r="G152" s="559">
        <f>_xlfn.XLOOKUP(A152,Table2[FAASt '#],Table2[Approved Obligated Amount - CRC Gross Cost Cal],0)</f>
        <v>13486398.85</v>
      </c>
      <c r="H152" s="559">
        <f>_xlfn.XLOOKUP(A152,Table2[FAASt '#],Table2[Construction 406],0)</f>
        <v>1744482.2699999996</v>
      </c>
      <c r="I152" s="560">
        <f>_xlfn.XLOOKUP(A152,ISODSOW_Delete!A:A,ISODSOW_Delete!BP:BP,"")</f>
        <v>2499521.06</v>
      </c>
      <c r="J152" s="560">
        <f>_xlfn.XLOOKUP(A152,ISODSOW_Delete!A:A,ISODSOW_Delete!BQ:BQ,"")</f>
        <v>0</v>
      </c>
      <c r="K152" s="560">
        <f>_xlfn.XLOOKUP(A152,ISODSOW_Delete!A:A,ISODSOW_Delete!BW:BW,"")</f>
        <v>0</v>
      </c>
      <c r="L152" s="560">
        <f>_xlfn.XLOOKUP(A152,ISODSOW_Delete!A:A,ISODSOW_Delete!BX:BX,"")</f>
        <v>0</v>
      </c>
      <c r="M152" s="601">
        <f t="shared" si="20"/>
        <v>0</v>
      </c>
      <c r="N152" s="575">
        <f t="shared" si="21"/>
        <v>17730402.18</v>
      </c>
      <c r="O152" s="575">
        <f t="shared" si="22"/>
        <v>15985919.91</v>
      </c>
      <c r="P152" s="575">
        <f t="shared" si="23"/>
        <v>1744482.2699999996</v>
      </c>
      <c r="Q152" s="561" t="str">
        <f>_xlfn.XLOOKUP(A152,MPL!C:C,MPL!N:N, "Not Found",0)</f>
        <v>Obligated</v>
      </c>
      <c r="R152" s="562">
        <f>_xlfn.XLOOKUP(A152,MPL!C:C,MPL!S:S, "Not Found",0)</f>
        <v>45373.42796296296</v>
      </c>
      <c r="S152" s="562" t="str">
        <f t="shared" si="24"/>
        <v>Obligated</v>
      </c>
      <c r="T152" s="566">
        <v>0.8</v>
      </c>
      <c r="U152" s="560">
        <v>624831.31999999878</v>
      </c>
      <c r="V152" s="560">
        <v>12648292.150000028</v>
      </c>
      <c r="W152" s="560"/>
      <c r="X152" s="559">
        <f t="shared" si="25"/>
        <v>13273123.470000027</v>
      </c>
      <c r="Y152" s="577">
        <f t="shared" si="26"/>
        <v>6.0000002384185791E-2</v>
      </c>
      <c r="Z152" s="598">
        <v>13486398.85</v>
      </c>
      <c r="AA152" s="598">
        <v>1257031.57</v>
      </c>
      <c r="AB152" s="598">
        <v>2499521</v>
      </c>
      <c r="AC152" s="598">
        <v>487450.7</v>
      </c>
      <c r="AD152" s="598">
        <v>0</v>
      </c>
      <c r="AE152" s="598">
        <v>0</v>
      </c>
      <c r="AF152" s="598">
        <v>17730402.119999997</v>
      </c>
      <c r="AG152" s="598">
        <f t="shared" si="28"/>
        <v>15985919.85</v>
      </c>
      <c r="AH152" s="598">
        <f t="shared" si="27"/>
        <v>1744482.27</v>
      </c>
      <c r="AI152" s="413" t="s">
        <v>2240</v>
      </c>
      <c r="AJ152" s="413" t="s">
        <v>275</v>
      </c>
      <c r="AK152" s="415" t="s">
        <v>2276</v>
      </c>
    </row>
    <row r="153" spans="1:37" s="412" customFormat="1" ht="60" hidden="1" customHeight="1" thickBot="1">
      <c r="A153" s="565">
        <v>704849</v>
      </c>
      <c r="B153" s="413" t="s">
        <v>120</v>
      </c>
      <c r="C153" s="413" t="s">
        <v>35</v>
      </c>
      <c r="D153" s="413" t="s">
        <v>2118</v>
      </c>
      <c r="E153" s="414" t="s">
        <v>2209</v>
      </c>
      <c r="F153" s="563" t="s">
        <v>2210</v>
      </c>
      <c r="G153" s="559">
        <f>_xlfn.XLOOKUP(A153,Table2[FAASt '#],Table2[Approved Obligated Amount - CRC Gross Cost Cal],0)</f>
        <v>11620676.42</v>
      </c>
      <c r="H153" s="559">
        <f>_xlfn.XLOOKUP(A153,Table2[FAASt '#],Table2[Construction 406],0)</f>
        <v>1669736.9700000007</v>
      </c>
      <c r="I153" s="560">
        <f>_xlfn.XLOOKUP(A153,ISODSOW_Delete!A:A,ISODSOW_Delete!BP:BP,"")</f>
        <v>2380242.9900000002</v>
      </c>
      <c r="J153" s="560">
        <f>_xlfn.XLOOKUP(A153,ISODSOW_Delete!A:A,ISODSOW_Delete!BQ:BQ,"")</f>
        <v>0</v>
      </c>
      <c r="K153" s="560">
        <f>_xlfn.XLOOKUP(A153,ISODSOW_Delete!A:A,ISODSOW_Delete!BW:BW,"")</f>
        <v>0</v>
      </c>
      <c r="L153" s="560">
        <f>_xlfn.XLOOKUP(A153,ISODSOW_Delete!A:A,ISODSOW_Delete!BX:BX,"")</f>
        <v>0</v>
      </c>
      <c r="M153" s="601">
        <f t="shared" si="20"/>
        <v>0</v>
      </c>
      <c r="N153" s="575">
        <f t="shared" si="21"/>
        <v>15670656.380000001</v>
      </c>
      <c r="O153" s="575">
        <f t="shared" si="22"/>
        <v>14000919.41</v>
      </c>
      <c r="P153" s="575">
        <f t="shared" si="23"/>
        <v>1669736.9700000007</v>
      </c>
      <c r="Q153" s="561" t="str">
        <f>_xlfn.XLOOKUP(A153,MPL!C:C,MPL!N:N, "Not Found",0)</f>
        <v>Obligated</v>
      </c>
      <c r="R153" s="562">
        <f>_xlfn.XLOOKUP(A153,MPL!C:C,MPL!S:S, "Not Found",0)</f>
        <v>45422.428449074076</v>
      </c>
      <c r="S153" s="562" t="str">
        <f t="shared" si="24"/>
        <v>Obligated</v>
      </c>
      <c r="T153" s="566">
        <v>0.67</v>
      </c>
      <c r="U153" s="560">
        <v>929157.85000000009</v>
      </c>
      <c r="V153" s="560">
        <v>7176923.5099999942</v>
      </c>
      <c r="W153" s="560"/>
      <c r="X153" s="559">
        <f t="shared" si="25"/>
        <v>8106081.3599999938</v>
      </c>
      <c r="Y153" s="577">
        <f t="shared" si="26"/>
        <v>4797962.3800000008</v>
      </c>
      <c r="Z153" s="598">
        <v>7240724</v>
      </c>
      <c r="AA153" s="598">
        <v>1182070.57</v>
      </c>
      <c r="AB153" s="598">
        <v>1925642</v>
      </c>
      <c r="AC153" s="598">
        <v>487666.4</v>
      </c>
      <c r="AD153" s="598">
        <v>0</v>
      </c>
      <c r="AE153" s="598">
        <v>0</v>
      </c>
      <c r="AF153" s="598">
        <v>10872694</v>
      </c>
      <c r="AG153" s="598">
        <f t="shared" si="28"/>
        <v>9166366</v>
      </c>
      <c r="AH153" s="598">
        <f t="shared" si="27"/>
        <v>1669736.9700000002</v>
      </c>
      <c r="AI153" s="413" t="s">
        <v>2240</v>
      </c>
      <c r="AJ153" s="413" t="s">
        <v>275</v>
      </c>
      <c r="AK153" s="415" t="s">
        <v>2276</v>
      </c>
    </row>
    <row r="154" spans="1:37" s="412" customFormat="1" ht="60" hidden="1" customHeight="1" thickBot="1">
      <c r="A154" s="565">
        <v>704943</v>
      </c>
      <c r="B154" s="413" t="s">
        <v>121</v>
      </c>
      <c r="C154" s="413" t="s">
        <v>35</v>
      </c>
      <c r="D154" s="413" t="s">
        <v>2118</v>
      </c>
      <c r="E154" s="414" t="s">
        <v>2209</v>
      </c>
      <c r="F154" s="563" t="s">
        <v>2210</v>
      </c>
      <c r="G154" s="559">
        <f>_xlfn.XLOOKUP(A154,Table2[FAASt '#],Table2[Approved Obligated Amount - CRC Gross Cost Cal],0)</f>
        <v>11644048.42</v>
      </c>
      <c r="H154" s="559">
        <f>_xlfn.XLOOKUP(A154,Table2[FAASt '#],Table2[Construction 406],0)</f>
        <v>1501948.7200000007</v>
      </c>
      <c r="I154" s="560">
        <f>_xlfn.XLOOKUP(A154,ISODSOW_Delete!A:A,ISODSOW_Delete!BP:BP,"")</f>
        <v>2348209.91</v>
      </c>
      <c r="J154" s="560">
        <f>_xlfn.XLOOKUP(A154,ISODSOW_Delete!A:A,ISODSOW_Delete!BQ:BQ,"")</f>
        <v>613589.66</v>
      </c>
      <c r="K154" s="560">
        <f>_xlfn.XLOOKUP(A154,ISODSOW_Delete!A:A,ISODSOW_Delete!BW:BW,"")</f>
        <v>0</v>
      </c>
      <c r="L154" s="560">
        <f>_xlfn.XLOOKUP(A154,ISODSOW_Delete!A:A,ISODSOW_Delete!BX:BX,"")</f>
        <v>0</v>
      </c>
      <c r="M154" s="601">
        <f t="shared" si="20"/>
        <v>0</v>
      </c>
      <c r="N154" s="575">
        <f t="shared" si="21"/>
        <v>16107796.710000001</v>
      </c>
      <c r="O154" s="575">
        <f t="shared" si="22"/>
        <v>13992258.33</v>
      </c>
      <c r="P154" s="575">
        <f t="shared" si="23"/>
        <v>2115538.3800000008</v>
      </c>
      <c r="Q154" s="561" t="str">
        <f>_xlfn.XLOOKUP(A154,MPL!C:C,MPL!N:N, "Not Found",0)</f>
        <v>Obligated</v>
      </c>
      <c r="R154" s="562">
        <f>_xlfn.XLOOKUP(A154,MPL!C:C,MPL!S:S, "Not Found",0)</f>
        <v>45394.471342592595</v>
      </c>
      <c r="S154" s="562" t="str">
        <f t="shared" si="24"/>
        <v>Obligated</v>
      </c>
      <c r="T154" s="566">
        <v>0.64</v>
      </c>
      <c r="U154" s="560">
        <v>1343697.7700000049</v>
      </c>
      <c r="V154" s="560">
        <v>7491314.1099999296</v>
      </c>
      <c r="W154" s="560"/>
      <c r="X154" s="559">
        <f t="shared" si="25"/>
        <v>8835011.8799999338</v>
      </c>
      <c r="Y154" s="577">
        <f t="shared" si="26"/>
        <v>-8.9999999850988388E-2</v>
      </c>
      <c r="Z154" s="598">
        <v>11644048.42</v>
      </c>
      <c r="AA154" s="598">
        <v>1501948.72</v>
      </c>
      <c r="AB154" s="598">
        <v>2348210</v>
      </c>
      <c r="AC154" s="598">
        <v>613589.66</v>
      </c>
      <c r="AD154" s="598">
        <v>0</v>
      </c>
      <c r="AE154" s="598">
        <v>0</v>
      </c>
      <c r="AF154" s="598">
        <v>16107796.800000001</v>
      </c>
      <c r="AG154" s="598">
        <f t="shared" si="28"/>
        <v>13992258.42</v>
      </c>
      <c r="AH154" s="598">
        <f t="shared" si="27"/>
        <v>2115538.38</v>
      </c>
      <c r="AI154" s="413" t="s">
        <v>2240</v>
      </c>
      <c r="AJ154" s="413" t="s">
        <v>275</v>
      </c>
      <c r="AK154" s="415" t="s">
        <v>2276</v>
      </c>
    </row>
    <row r="155" spans="1:37" s="412" customFormat="1" ht="60" hidden="1" customHeight="1" thickBot="1">
      <c r="A155" s="565">
        <v>724601</v>
      </c>
      <c r="B155" s="413" t="s">
        <v>146</v>
      </c>
      <c r="C155" s="413" t="s">
        <v>35</v>
      </c>
      <c r="D155" s="413" t="s">
        <v>2118</v>
      </c>
      <c r="E155" s="414" t="s">
        <v>2209</v>
      </c>
      <c r="F155" s="563" t="s">
        <v>2210</v>
      </c>
      <c r="G155" s="559">
        <f>_xlfn.XLOOKUP(A155,Table2[FAASt '#],Table2[Approved Obligated Amount - CRC Gross Cost Cal],0)</f>
        <v>12097203.529999999</v>
      </c>
      <c r="H155" s="559">
        <f>_xlfn.XLOOKUP(A155,Table2[FAASt '#],Table2[Construction 406],0)</f>
        <v>1611020.9000000004</v>
      </c>
      <c r="I155" s="560">
        <f>_xlfn.XLOOKUP(A155,ISODSOW_Delete!A:A,ISODSOW_Delete!BP:BP,"")</f>
        <v>2463885.54</v>
      </c>
      <c r="J155" s="560">
        <f>_xlfn.XLOOKUP(A155,ISODSOW_Delete!A:A,ISODSOW_Delete!BQ:BQ,"")</f>
        <v>0</v>
      </c>
      <c r="K155" s="560">
        <f>_xlfn.XLOOKUP(A155,ISODSOW_Delete!A:A,ISODSOW_Delete!BW:BW,"")</f>
        <v>0</v>
      </c>
      <c r="L155" s="560">
        <f>_xlfn.XLOOKUP(A155,ISODSOW_Delete!A:A,ISODSOW_Delete!BX:BX,"")</f>
        <v>0</v>
      </c>
      <c r="M155" s="601">
        <f t="shared" si="20"/>
        <v>0</v>
      </c>
      <c r="N155" s="575">
        <f t="shared" si="21"/>
        <v>16172109.969999999</v>
      </c>
      <c r="O155" s="575">
        <f t="shared" si="22"/>
        <v>14561089.07</v>
      </c>
      <c r="P155" s="575">
        <f t="shared" si="23"/>
        <v>1611020.9000000004</v>
      </c>
      <c r="Q155" s="561" t="str">
        <f>_xlfn.XLOOKUP(A155,MPL!C:C,MPL!N:N, "Not Found",0)</f>
        <v>Obligated</v>
      </c>
      <c r="R155" s="562">
        <f>_xlfn.XLOOKUP(A155,MPL!C:C,MPL!S:S, "Not Found",0)</f>
        <v>45481.477777777778</v>
      </c>
      <c r="S155" s="562" t="str">
        <f t="shared" si="24"/>
        <v>Obligated</v>
      </c>
      <c r="T155" s="566">
        <v>0.79</v>
      </c>
      <c r="U155" s="560">
        <v>1515998.559999998</v>
      </c>
      <c r="V155" s="560">
        <v>8960437.8999999445</v>
      </c>
      <c r="W155" s="560"/>
      <c r="X155" s="559">
        <f t="shared" si="25"/>
        <v>10476436.459999943</v>
      </c>
      <c r="Y155" s="577">
        <f t="shared" si="26"/>
        <v>-0.46000000089406967</v>
      </c>
      <c r="Z155" s="598">
        <v>12097203.529999999</v>
      </c>
      <c r="AA155" s="598">
        <v>1141690.52</v>
      </c>
      <c r="AB155" s="598">
        <v>2463886</v>
      </c>
      <c r="AC155" s="598">
        <v>469330.38</v>
      </c>
      <c r="AD155" s="598">
        <v>0</v>
      </c>
      <c r="AE155" s="598">
        <v>0</v>
      </c>
      <c r="AF155" s="598">
        <v>16172110.43</v>
      </c>
      <c r="AG155" s="598">
        <f t="shared" si="28"/>
        <v>14561089.529999999</v>
      </c>
      <c r="AH155" s="598">
        <f t="shared" si="27"/>
        <v>1611020.9</v>
      </c>
      <c r="AI155" s="413" t="s">
        <v>2240</v>
      </c>
      <c r="AJ155" s="413" t="s">
        <v>275</v>
      </c>
      <c r="AK155" s="415" t="s">
        <v>2276</v>
      </c>
    </row>
    <row r="156" spans="1:37" s="412" customFormat="1" ht="60" hidden="1" customHeight="1" thickBot="1">
      <c r="A156" s="565">
        <v>703535</v>
      </c>
      <c r="B156" s="413" t="s">
        <v>115</v>
      </c>
      <c r="C156" s="413" t="s">
        <v>35</v>
      </c>
      <c r="D156" s="413" t="s">
        <v>2118</v>
      </c>
      <c r="E156" s="414" t="s">
        <v>2209</v>
      </c>
      <c r="F156" s="563" t="s">
        <v>2210</v>
      </c>
      <c r="G156" s="559">
        <f>_xlfn.XLOOKUP(A156,Table2[FAASt '#],Table2[Approved Obligated Amount - CRC Gross Cost Cal],0)</f>
        <v>9529190.3699999992</v>
      </c>
      <c r="H156" s="559">
        <f>_xlfn.XLOOKUP(A156,Table2[FAASt '#],Table2[Construction 406],0)</f>
        <v>620134.69000000134</v>
      </c>
      <c r="I156" s="560">
        <f>_xlfn.XLOOKUP(A156,ISODSOW_Delete!A:A,ISODSOW_Delete!BP:BP,"")</f>
        <v>1814022</v>
      </c>
      <c r="J156" s="560">
        <f>_xlfn.XLOOKUP(A156,ISODSOW_Delete!A:A,ISODSOW_Delete!BQ:BQ,"")</f>
        <v>0</v>
      </c>
      <c r="K156" s="560">
        <f>_xlfn.XLOOKUP(A156,ISODSOW_Delete!A:A,ISODSOW_Delete!BW:BW,"")</f>
        <v>0</v>
      </c>
      <c r="L156" s="560">
        <f>_xlfn.XLOOKUP(A156,ISODSOW_Delete!A:A,ISODSOW_Delete!BX:BX,"")</f>
        <v>0</v>
      </c>
      <c r="M156" s="601">
        <f t="shared" si="20"/>
        <v>0</v>
      </c>
      <c r="N156" s="575">
        <f t="shared" si="21"/>
        <v>11963347.060000001</v>
      </c>
      <c r="O156" s="575">
        <f t="shared" si="22"/>
        <v>11343212.369999999</v>
      </c>
      <c r="P156" s="575">
        <f t="shared" si="23"/>
        <v>620134.69000000134</v>
      </c>
      <c r="Q156" s="561" t="str">
        <f>_xlfn.XLOOKUP(A156,MPL!C:C,MPL!N:N, "Not Found",0)</f>
        <v>Obligated</v>
      </c>
      <c r="R156" s="562">
        <f>_xlfn.XLOOKUP(A156,MPL!C:C,MPL!S:S, "Not Found",0)</f>
        <v>45461.477465277778</v>
      </c>
      <c r="S156" s="562" t="str">
        <f t="shared" si="24"/>
        <v>Obligated</v>
      </c>
      <c r="T156" s="566">
        <v>0.55000000000000004</v>
      </c>
      <c r="U156" s="560">
        <v>421395.41000000003</v>
      </c>
      <c r="V156" s="560">
        <v>2844675.0100000002</v>
      </c>
      <c r="W156" s="560"/>
      <c r="X156" s="559">
        <f t="shared" si="25"/>
        <v>3266070.4200000004</v>
      </c>
      <c r="Y156" s="577">
        <f t="shared" si="26"/>
        <v>0</v>
      </c>
      <c r="Z156" s="598">
        <v>9529190.3699999992</v>
      </c>
      <c r="AA156" s="598">
        <v>444807.71</v>
      </c>
      <c r="AB156" s="598">
        <v>1814022</v>
      </c>
      <c r="AC156" s="598">
        <v>175326.98</v>
      </c>
      <c r="AD156" s="598">
        <v>0</v>
      </c>
      <c r="AE156" s="598">
        <v>0</v>
      </c>
      <c r="AF156" s="598">
        <v>11963347.059999999</v>
      </c>
      <c r="AG156" s="598">
        <f t="shared" si="28"/>
        <v>11343212.369999999</v>
      </c>
      <c r="AH156" s="598">
        <f t="shared" si="27"/>
        <v>620134.69000000006</v>
      </c>
      <c r="AI156" s="413" t="s">
        <v>2240</v>
      </c>
      <c r="AJ156" s="413" t="s">
        <v>275</v>
      </c>
      <c r="AK156" s="415" t="s">
        <v>2276</v>
      </c>
    </row>
    <row r="157" spans="1:37" s="412" customFormat="1" ht="60" hidden="1" customHeight="1" thickBot="1">
      <c r="A157" s="565">
        <v>690545</v>
      </c>
      <c r="B157" s="413" t="s">
        <v>78</v>
      </c>
      <c r="C157" s="413" t="s">
        <v>35</v>
      </c>
      <c r="D157" s="413" t="s">
        <v>2118</v>
      </c>
      <c r="E157" s="414" t="s">
        <v>2209</v>
      </c>
      <c r="F157" s="563" t="s">
        <v>2210</v>
      </c>
      <c r="G157" s="559">
        <f>_xlfn.XLOOKUP(A157,Table2[FAASt '#],Table2[Approved Obligated Amount - CRC Gross Cost Cal],0)</f>
        <v>19796809</v>
      </c>
      <c r="H157" s="559">
        <f>_xlfn.XLOOKUP(A157,Table2[FAASt '#],Table2[Construction 406],0)</f>
        <v>1295775</v>
      </c>
      <c r="I157" s="560">
        <f>_xlfn.XLOOKUP(A157,ISODSOW_Delete!A:A,ISODSOW_Delete!BP:BP,"")</f>
        <v>3021242</v>
      </c>
      <c r="J157" s="560">
        <f>_xlfn.XLOOKUP(A157,ISODSOW_Delete!A:A,ISODSOW_Delete!BQ:BQ,"")</f>
        <v>0</v>
      </c>
      <c r="K157" s="560">
        <f>_xlfn.XLOOKUP(A157,ISODSOW_Delete!A:A,ISODSOW_Delete!BW:BW,"")</f>
        <v>0</v>
      </c>
      <c r="L157" s="560">
        <f>_xlfn.XLOOKUP(A157,ISODSOW_Delete!A:A,ISODSOW_Delete!BX:BX,"")</f>
        <v>0</v>
      </c>
      <c r="M157" s="601">
        <f t="shared" si="20"/>
        <v>0</v>
      </c>
      <c r="N157" s="575">
        <f t="shared" si="21"/>
        <v>24113826</v>
      </c>
      <c r="O157" s="575">
        <f t="shared" si="22"/>
        <v>22818051</v>
      </c>
      <c r="P157" s="575">
        <f t="shared" si="23"/>
        <v>1295775</v>
      </c>
      <c r="Q157" s="561" t="str">
        <f>_xlfn.XLOOKUP(A157,MPL!C:C,MPL!N:N, "Not Found",0)</f>
        <v>Obligated</v>
      </c>
      <c r="R157" s="562">
        <f>_xlfn.XLOOKUP(A157,MPL!C:C,MPL!S:S, "Not Found",0)</f>
        <v>45063.479618055557</v>
      </c>
      <c r="S157" s="562" t="str">
        <f t="shared" si="24"/>
        <v>Obligated</v>
      </c>
      <c r="T157" s="566">
        <v>0.49</v>
      </c>
      <c r="U157" s="560">
        <v>1403833.3000000049</v>
      </c>
      <c r="V157" s="560">
        <v>4028370.0999999926</v>
      </c>
      <c r="W157" s="560"/>
      <c r="X157" s="559">
        <f t="shared" si="25"/>
        <v>5432203.3999999976</v>
      </c>
      <c r="Y157" s="577">
        <f t="shared" si="26"/>
        <v>0</v>
      </c>
      <c r="Z157" s="598">
        <v>19796809</v>
      </c>
      <c r="AA157" s="598">
        <v>962442</v>
      </c>
      <c r="AB157" s="598">
        <v>3021242</v>
      </c>
      <c r="AC157" s="598">
        <v>333333</v>
      </c>
      <c r="AD157" s="598">
        <v>0</v>
      </c>
      <c r="AE157" s="598">
        <v>0</v>
      </c>
      <c r="AF157" s="598">
        <v>24113826</v>
      </c>
      <c r="AG157" s="598">
        <f t="shared" si="28"/>
        <v>22818051</v>
      </c>
      <c r="AH157" s="598">
        <f t="shared" si="27"/>
        <v>1295775</v>
      </c>
      <c r="AI157" s="413" t="s">
        <v>2223</v>
      </c>
      <c r="AJ157" s="416" t="s">
        <v>2235</v>
      </c>
      <c r="AK157" s="415" t="s">
        <v>2376</v>
      </c>
    </row>
    <row r="158" spans="1:37" s="412" customFormat="1" ht="60" hidden="1" customHeight="1" thickBot="1">
      <c r="A158" s="565">
        <v>704679</v>
      </c>
      <c r="B158" s="413" t="s">
        <v>98</v>
      </c>
      <c r="C158" s="413" t="s">
        <v>35</v>
      </c>
      <c r="D158" s="413" t="s">
        <v>2118</v>
      </c>
      <c r="E158" s="414" t="s">
        <v>2209</v>
      </c>
      <c r="F158" s="563" t="s">
        <v>2210</v>
      </c>
      <c r="G158" s="559">
        <f>_xlfn.XLOOKUP(A158,Table2[FAASt '#],Table2[Approved Obligated Amount - CRC Gross Cost Cal],0)</f>
        <v>14311922.449999999</v>
      </c>
      <c r="H158" s="559">
        <f>_xlfn.XLOOKUP(A158,Table2[FAASt '#],Table2[Construction 406],0)</f>
        <v>2060901.3500000015</v>
      </c>
      <c r="I158" s="560">
        <f>_xlfn.XLOOKUP(A158,ISODSOW_Delete!A:A,ISODSOW_Delete!BP:BP,"")</f>
        <v>2687463.9</v>
      </c>
      <c r="J158" s="560">
        <f>_xlfn.XLOOKUP(A158,ISODSOW_Delete!A:A,ISODSOW_Delete!BQ:BQ,"")</f>
        <v>0</v>
      </c>
      <c r="K158" s="560">
        <f>_xlfn.XLOOKUP(A158,ISODSOW_Delete!A:A,ISODSOW_Delete!BW:BW,"")</f>
        <v>0</v>
      </c>
      <c r="L158" s="560">
        <f>_xlfn.XLOOKUP(A158,ISODSOW_Delete!A:A,ISODSOW_Delete!BX:BX,"")</f>
        <v>0</v>
      </c>
      <c r="M158" s="601">
        <f t="shared" si="20"/>
        <v>0</v>
      </c>
      <c r="N158" s="575">
        <f t="shared" si="21"/>
        <v>19060287.699999999</v>
      </c>
      <c r="O158" s="575">
        <f t="shared" si="22"/>
        <v>16999386.349999998</v>
      </c>
      <c r="P158" s="575">
        <f t="shared" si="23"/>
        <v>2060901.3500000015</v>
      </c>
      <c r="Q158" s="561" t="str">
        <f>_xlfn.XLOOKUP(A158,MPL!C:C,MPL!N:N, "Not Found",0)</f>
        <v>Obligated</v>
      </c>
      <c r="R158" s="562">
        <f>_xlfn.XLOOKUP(A158,MPL!C:C,MPL!S:S, "Not Found",0)</f>
        <v>45233.479212962964</v>
      </c>
      <c r="S158" s="562" t="str">
        <f t="shared" si="24"/>
        <v>Obligated</v>
      </c>
      <c r="T158" s="566">
        <v>0.69</v>
      </c>
      <c r="U158" s="560">
        <v>2624114.44</v>
      </c>
      <c r="V158" s="560">
        <v>11411907.139999989</v>
      </c>
      <c r="W158" s="560"/>
      <c r="X158" s="559">
        <f t="shared" si="25"/>
        <v>14036021.579999989</v>
      </c>
      <c r="Y158" s="577">
        <f t="shared" si="26"/>
        <v>-9.9999997764825821E-2</v>
      </c>
      <c r="Z158" s="598">
        <v>14311922.449999999</v>
      </c>
      <c r="AA158" s="598">
        <v>1481726</v>
      </c>
      <c r="AB158" s="598">
        <v>2687464</v>
      </c>
      <c r="AC158" s="598">
        <v>579175.35</v>
      </c>
      <c r="AD158" s="598">
        <v>0</v>
      </c>
      <c r="AE158" s="598">
        <v>0</v>
      </c>
      <c r="AF158" s="598">
        <v>19060287.799999997</v>
      </c>
      <c r="AG158" s="598">
        <f t="shared" si="28"/>
        <v>16999386.449999999</v>
      </c>
      <c r="AH158" s="598">
        <f t="shared" si="27"/>
        <v>2060901.35</v>
      </c>
      <c r="AI158" s="413" t="s">
        <v>2240</v>
      </c>
      <c r="AJ158" s="413" t="s">
        <v>275</v>
      </c>
      <c r="AK158" s="415" t="s">
        <v>2276</v>
      </c>
    </row>
    <row r="159" spans="1:37" s="412" customFormat="1" ht="60" hidden="1" customHeight="1" thickBot="1">
      <c r="A159" s="565">
        <v>691702</v>
      </c>
      <c r="B159" s="413" t="s">
        <v>79</v>
      </c>
      <c r="C159" s="413" t="s">
        <v>35</v>
      </c>
      <c r="D159" s="413" t="s">
        <v>2118</v>
      </c>
      <c r="E159" s="414" t="s">
        <v>2209</v>
      </c>
      <c r="F159" s="563" t="s">
        <v>2210</v>
      </c>
      <c r="G159" s="559">
        <f>_xlfn.XLOOKUP(A159,Table2[FAASt '#],Table2[Approved Obligated Amount - CRC Gross Cost Cal],0)</f>
        <v>25277347</v>
      </c>
      <c r="H159" s="559">
        <f>_xlfn.XLOOKUP(A159,Table2[FAASt '#],Table2[Construction 406],0)</f>
        <v>1009578</v>
      </c>
      <c r="I159" s="560">
        <f>_xlfn.XLOOKUP(A159,ISODSOW_Delete!A:A,ISODSOW_Delete!BP:BP,"")</f>
        <v>3389490</v>
      </c>
      <c r="J159" s="560">
        <f>_xlfn.XLOOKUP(A159,ISODSOW_Delete!A:A,ISODSOW_Delete!BQ:BQ,"")</f>
        <v>0</v>
      </c>
      <c r="K159" s="560">
        <f>_xlfn.XLOOKUP(A159,ISODSOW_Delete!A:A,ISODSOW_Delete!BW:BW,"")</f>
        <v>0</v>
      </c>
      <c r="L159" s="560">
        <f>_xlfn.XLOOKUP(A159,ISODSOW_Delete!A:A,ISODSOW_Delete!BX:BX,"")</f>
        <v>0</v>
      </c>
      <c r="M159" s="601">
        <f t="shared" si="20"/>
        <v>0</v>
      </c>
      <c r="N159" s="575">
        <f t="shared" si="21"/>
        <v>29676415</v>
      </c>
      <c r="O159" s="575">
        <f t="shared" si="22"/>
        <v>28666837</v>
      </c>
      <c r="P159" s="575">
        <f t="shared" si="23"/>
        <v>1009578</v>
      </c>
      <c r="Q159" s="561" t="str">
        <f>_xlfn.XLOOKUP(A159,MPL!C:C,MPL!N:N, "Not Found",0)</f>
        <v>Obligated</v>
      </c>
      <c r="R159" s="562">
        <f>_xlfn.XLOOKUP(A159,MPL!C:C,MPL!S:S, "Not Found",0)</f>
        <v>45063.479618055557</v>
      </c>
      <c r="S159" s="562" t="str">
        <f t="shared" si="24"/>
        <v>Obligated</v>
      </c>
      <c r="T159" s="566">
        <v>0.45</v>
      </c>
      <c r="U159" s="560">
        <v>415062.9500000003</v>
      </c>
      <c r="V159" s="560">
        <v>1727729.45</v>
      </c>
      <c r="W159" s="560"/>
      <c r="X159" s="559">
        <f t="shared" si="25"/>
        <v>2142792.4000000004</v>
      </c>
      <c r="Y159" s="577">
        <f t="shared" si="26"/>
        <v>14851164</v>
      </c>
      <c r="Z159" s="598">
        <v>12199399</v>
      </c>
      <c r="AA159" s="598">
        <v>763112</v>
      </c>
      <c r="AB159" s="598">
        <v>2277871</v>
      </c>
      <c r="AC159" s="598">
        <v>246446</v>
      </c>
      <c r="AD159" s="598">
        <v>0</v>
      </c>
      <c r="AE159" s="598">
        <v>0</v>
      </c>
      <c r="AF159" s="598">
        <v>14825251</v>
      </c>
      <c r="AG159" s="598">
        <f t="shared" si="28"/>
        <v>14477270</v>
      </c>
      <c r="AH159" s="598">
        <f t="shared" si="27"/>
        <v>1009558</v>
      </c>
      <c r="AI159" s="413" t="s">
        <v>2223</v>
      </c>
      <c r="AJ159" s="416" t="s">
        <v>2217</v>
      </c>
      <c r="AK159" s="415" t="s">
        <v>2388</v>
      </c>
    </row>
    <row r="160" spans="1:37" s="412" customFormat="1" ht="60" hidden="1" customHeight="1" thickBot="1">
      <c r="A160" s="565">
        <v>724698</v>
      </c>
      <c r="B160" s="413" t="s">
        <v>144</v>
      </c>
      <c r="C160" s="413" t="s">
        <v>35</v>
      </c>
      <c r="D160" s="413" t="s">
        <v>2118</v>
      </c>
      <c r="E160" s="414" t="s">
        <v>2209</v>
      </c>
      <c r="F160" s="563" t="s">
        <v>2210</v>
      </c>
      <c r="G160" s="559">
        <f>_xlfn.XLOOKUP(A160,Table2[FAASt '#],Table2[Approved Obligated Amount - CRC Gross Cost Cal],0)</f>
        <v>10742462</v>
      </c>
      <c r="H160" s="559">
        <f>_xlfn.XLOOKUP(A160,Table2[FAASt '#],Table2[Construction 406],0)</f>
        <v>1891152</v>
      </c>
      <c r="I160" s="560">
        <f>_xlfn.XLOOKUP(A160,ISODSOW_Delete!A:A,ISODSOW_Delete!BP:BP,"")</f>
        <v>2199843.63</v>
      </c>
      <c r="J160" s="560">
        <f>_xlfn.XLOOKUP(A160,ISODSOW_Delete!A:A,ISODSOW_Delete!BQ:BQ,"")</f>
        <v>0</v>
      </c>
      <c r="K160" s="560">
        <f>_xlfn.XLOOKUP(A160,ISODSOW_Delete!A:A,ISODSOW_Delete!BW:BW,"")</f>
        <v>0</v>
      </c>
      <c r="L160" s="560">
        <f>_xlfn.XLOOKUP(A160,ISODSOW_Delete!A:A,ISODSOW_Delete!BX:BX,"")</f>
        <v>0</v>
      </c>
      <c r="M160" s="601">
        <f t="shared" si="20"/>
        <v>0</v>
      </c>
      <c r="N160" s="575">
        <f t="shared" si="21"/>
        <v>14833457.629999999</v>
      </c>
      <c r="O160" s="575">
        <f t="shared" si="22"/>
        <v>12942305.629999999</v>
      </c>
      <c r="P160" s="575">
        <f t="shared" si="23"/>
        <v>1891152</v>
      </c>
      <c r="Q160" s="561" t="str">
        <f>_xlfn.XLOOKUP(A160,MPL!C:C,MPL!N:N, "Not Found",0)</f>
        <v>Obligated</v>
      </c>
      <c r="R160" s="562">
        <f>_xlfn.XLOOKUP(A160,MPL!C:C,MPL!S:S, "Not Found",0)</f>
        <v>45461.477465277778</v>
      </c>
      <c r="S160" s="562" t="str">
        <f t="shared" si="24"/>
        <v>Obligated</v>
      </c>
      <c r="T160" s="566">
        <v>0.79</v>
      </c>
      <c r="U160" s="560">
        <v>1353321.4100000043</v>
      </c>
      <c r="V160" s="560">
        <v>7889965.7599999812</v>
      </c>
      <c r="W160" s="560"/>
      <c r="X160" s="559">
        <f t="shared" si="25"/>
        <v>9243287.169999985</v>
      </c>
      <c r="Y160" s="577">
        <f t="shared" si="26"/>
        <v>-0.37000000104308128</v>
      </c>
      <c r="Z160" s="598">
        <v>10742462</v>
      </c>
      <c r="AA160" s="598">
        <v>1338877</v>
      </c>
      <c r="AB160" s="598">
        <v>2199844</v>
      </c>
      <c r="AC160" s="598">
        <v>552275</v>
      </c>
      <c r="AD160" s="598">
        <v>0</v>
      </c>
      <c r="AE160" s="598">
        <v>0</v>
      </c>
      <c r="AF160" s="598">
        <v>14833458</v>
      </c>
      <c r="AG160" s="598">
        <f t="shared" si="28"/>
        <v>12942306</v>
      </c>
      <c r="AH160" s="598">
        <f t="shared" si="27"/>
        <v>1891152</v>
      </c>
      <c r="AI160" s="413" t="s">
        <v>2240</v>
      </c>
      <c r="AJ160" s="413" t="s">
        <v>275</v>
      </c>
      <c r="AK160" s="415" t="s">
        <v>2276</v>
      </c>
    </row>
    <row r="161" spans="1:37" s="412" customFormat="1" ht="60" hidden="1" customHeight="1" thickBot="1">
      <c r="A161" s="565">
        <v>704927</v>
      </c>
      <c r="B161" s="413" t="s">
        <v>132</v>
      </c>
      <c r="C161" s="413" t="s">
        <v>35</v>
      </c>
      <c r="D161" s="413" t="s">
        <v>2118</v>
      </c>
      <c r="E161" s="414" t="s">
        <v>2209</v>
      </c>
      <c r="F161" s="563" t="s">
        <v>2210</v>
      </c>
      <c r="G161" s="559">
        <f>_xlfn.XLOOKUP(A161,Table2[FAASt '#],Table2[Approved Obligated Amount - CRC Gross Cost Cal],0)</f>
        <v>12087876.17</v>
      </c>
      <c r="H161" s="559">
        <f>_xlfn.XLOOKUP(A161,Table2[FAASt '#],Table2[Construction 406],0)</f>
        <v>1820361.92</v>
      </c>
      <c r="I161" s="560">
        <f>_xlfn.XLOOKUP(A161,ISODSOW_Delete!A:A,ISODSOW_Delete!BP:BP,"")</f>
        <v>2420466.41</v>
      </c>
      <c r="J161" s="560">
        <f>_xlfn.XLOOKUP(A161,ISODSOW_Delete!A:A,ISODSOW_Delete!BQ:BQ,"")</f>
        <v>0</v>
      </c>
      <c r="K161" s="560">
        <f>_xlfn.XLOOKUP(A161,ISODSOW_Delete!A:A,ISODSOW_Delete!BW:BW,"")</f>
        <v>0</v>
      </c>
      <c r="L161" s="560">
        <f>_xlfn.XLOOKUP(A161,ISODSOW_Delete!A:A,ISODSOW_Delete!BX:BX,"")</f>
        <v>0</v>
      </c>
      <c r="M161" s="601">
        <f t="shared" si="20"/>
        <v>0</v>
      </c>
      <c r="N161" s="575">
        <f t="shared" si="21"/>
        <v>16328704.5</v>
      </c>
      <c r="O161" s="575">
        <f t="shared" si="22"/>
        <v>14508342.58</v>
      </c>
      <c r="P161" s="575">
        <f t="shared" si="23"/>
        <v>1820361.92</v>
      </c>
      <c r="Q161" s="561" t="str">
        <f>_xlfn.XLOOKUP(A161,MPL!C:C,MPL!N:N, "Not Found",0)</f>
        <v>Obligated</v>
      </c>
      <c r="R161" s="562">
        <f>_xlfn.XLOOKUP(A161,MPL!C:C,MPL!S:S, "Not Found",0)</f>
        <v>45481.477777777778</v>
      </c>
      <c r="S161" s="562" t="str">
        <f t="shared" si="24"/>
        <v>Obligated</v>
      </c>
      <c r="T161" s="566">
        <v>0.9</v>
      </c>
      <c r="U161" s="560">
        <v>2051793.6900000144</v>
      </c>
      <c r="V161" s="560">
        <v>8786988.6099998802</v>
      </c>
      <c r="W161" s="560"/>
      <c r="X161" s="559">
        <f t="shared" si="25"/>
        <v>10838782.299999895</v>
      </c>
      <c r="Y161" s="577">
        <f t="shared" si="26"/>
        <v>0.41000000014901161</v>
      </c>
      <c r="Z161" s="598">
        <v>12087876.17</v>
      </c>
      <c r="AA161" s="598">
        <v>1294052.6599999999</v>
      </c>
      <c r="AB161" s="598">
        <v>2420466</v>
      </c>
      <c r="AC161" s="598">
        <v>526309.26</v>
      </c>
      <c r="AD161" s="598">
        <v>0</v>
      </c>
      <c r="AE161" s="598">
        <v>0</v>
      </c>
      <c r="AF161" s="598">
        <v>16328704.09</v>
      </c>
      <c r="AG161" s="598">
        <f t="shared" si="28"/>
        <v>14508342.17</v>
      </c>
      <c r="AH161" s="598">
        <f t="shared" si="27"/>
        <v>1820361.92</v>
      </c>
      <c r="AI161" s="413" t="s">
        <v>2240</v>
      </c>
      <c r="AJ161" s="413" t="s">
        <v>275</v>
      </c>
      <c r="AK161" s="415" t="s">
        <v>2276</v>
      </c>
    </row>
    <row r="162" spans="1:37" s="412" customFormat="1" ht="60" hidden="1" customHeight="1" thickBot="1">
      <c r="A162" s="565">
        <v>724703</v>
      </c>
      <c r="B162" s="413" t="s">
        <v>123</v>
      </c>
      <c r="C162" s="413" t="s">
        <v>35</v>
      </c>
      <c r="D162" s="413" t="s">
        <v>2118</v>
      </c>
      <c r="E162" s="414" t="s">
        <v>2209</v>
      </c>
      <c r="F162" s="563" t="s">
        <v>2210</v>
      </c>
      <c r="G162" s="559">
        <f>_xlfn.XLOOKUP(A162,Table2[FAASt '#],Table2[Approved Obligated Amount - CRC Gross Cost Cal],0)</f>
        <v>5314332</v>
      </c>
      <c r="H162" s="559">
        <f>_xlfn.XLOOKUP(A162,Table2[FAASt '#],Table2[Construction 406],0)</f>
        <v>740394.00999999978</v>
      </c>
      <c r="I162" s="560">
        <f>_xlfn.XLOOKUP(A162,ISODSOW_Delete!A:A,ISODSOW_Delete!BP:BP,"")</f>
        <v>1504203.15</v>
      </c>
      <c r="J162" s="560">
        <f>_xlfn.XLOOKUP(A162,ISODSOW_Delete!A:A,ISODSOW_Delete!BQ:BQ,"")</f>
        <v>0</v>
      </c>
      <c r="K162" s="560">
        <f>_xlfn.XLOOKUP(A162,ISODSOW_Delete!A:A,ISODSOW_Delete!BW:BW,"")</f>
        <v>0</v>
      </c>
      <c r="L162" s="560">
        <f>_xlfn.XLOOKUP(A162,ISODSOW_Delete!A:A,ISODSOW_Delete!BX:BX,"")</f>
        <v>0</v>
      </c>
      <c r="M162" s="601">
        <f t="shared" si="20"/>
        <v>0</v>
      </c>
      <c r="N162" s="575">
        <f t="shared" si="21"/>
        <v>7558929.1600000001</v>
      </c>
      <c r="O162" s="575">
        <f t="shared" si="22"/>
        <v>6818535.1500000004</v>
      </c>
      <c r="P162" s="575">
        <f t="shared" si="23"/>
        <v>740394.00999999978</v>
      </c>
      <c r="Q162" s="561" t="str">
        <f>_xlfn.XLOOKUP(A162,MPL!C:C,MPL!N:N, "Not Found",0)</f>
        <v>Obligated</v>
      </c>
      <c r="R162" s="562">
        <f>_xlfn.XLOOKUP(A162,MPL!C:C,MPL!S:S, "Not Found",0)</f>
        <v>45461.477465277778</v>
      </c>
      <c r="S162" s="562" t="str">
        <f t="shared" si="24"/>
        <v>Obligated</v>
      </c>
      <c r="T162" s="566">
        <v>0.6</v>
      </c>
      <c r="U162" s="560">
        <v>444120.47999999986</v>
      </c>
      <c r="V162" s="560">
        <v>3773474.6199999964</v>
      </c>
      <c r="W162" s="560"/>
      <c r="X162" s="559">
        <f t="shared" si="25"/>
        <v>4217595.0999999959</v>
      </c>
      <c r="Y162" s="577">
        <f t="shared" si="26"/>
        <v>0.15000000037252903</v>
      </c>
      <c r="Z162" s="598">
        <v>5314332</v>
      </c>
      <c r="AA162" s="598">
        <v>489465.16</v>
      </c>
      <c r="AB162" s="598">
        <v>1504203</v>
      </c>
      <c r="AC162" s="598">
        <v>250928.85</v>
      </c>
      <c r="AD162" s="598">
        <v>0</v>
      </c>
      <c r="AE162" s="598">
        <v>0</v>
      </c>
      <c r="AF162" s="598">
        <v>7558929.0099999998</v>
      </c>
      <c r="AG162" s="598">
        <f t="shared" si="28"/>
        <v>6818535</v>
      </c>
      <c r="AH162" s="598">
        <f t="shared" si="27"/>
        <v>740394.01</v>
      </c>
      <c r="AI162" s="413" t="s">
        <v>2240</v>
      </c>
      <c r="AJ162" s="413" t="s">
        <v>275</v>
      </c>
      <c r="AK162" s="415" t="s">
        <v>2276</v>
      </c>
    </row>
    <row r="163" spans="1:37" s="412" customFormat="1" ht="60" hidden="1" customHeight="1" thickBot="1">
      <c r="A163" s="565">
        <v>704921</v>
      </c>
      <c r="B163" s="413" t="s">
        <v>125</v>
      </c>
      <c r="C163" s="413" t="s">
        <v>35</v>
      </c>
      <c r="D163" s="413" t="s">
        <v>2118</v>
      </c>
      <c r="E163" s="414" t="s">
        <v>2209</v>
      </c>
      <c r="F163" s="563" t="s">
        <v>2210</v>
      </c>
      <c r="G163" s="559">
        <f>_xlfn.XLOOKUP(A163,Table2[FAASt '#],Table2[Approved Obligated Amount - CRC Gross Cost Cal],0)</f>
        <v>9430329.2200000007</v>
      </c>
      <c r="H163" s="559">
        <f>_xlfn.XLOOKUP(A163,Table2[FAASt '#],Table2[Construction 406],0)</f>
        <v>1577046.0899999999</v>
      </c>
      <c r="I163" s="560">
        <f>_xlfn.XLOOKUP(A163,ISODSOW_Delete!A:A,ISODSOW_Delete!BP:BP,"")</f>
        <v>2048083.31</v>
      </c>
      <c r="J163" s="560">
        <f>_xlfn.XLOOKUP(A163,ISODSOW_Delete!A:A,ISODSOW_Delete!BQ:BQ,"")</f>
        <v>0</v>
      </c>
      <c r="K163" s="560">
        <f>_xlfn.XLOOKUP(A163,ISODSOW_Delete!A:A,ISODSOW_Delete!BW:BW,"")</f>
        <v>0</v>
      </c>
      <c r="L163" s="560">
        <f>_xlfn.XLOOKUP(A163,ISODSOW_Delete!A:A,ISODSOW_Delete!BX:BX,"")</f>
        <v>0</v>
      </c>
      <c r="M163" s="601">
        <f t="shared" si="20"/>
        <v>0</v>
      </c>
      <c r="N163" s="575">
        <f t="shared" si="21"/>
        <v>13055458.620000001</v>
      </c>
      <c r="O163" s="575">
        <f t="shared" si="22"/>
        <v>11478412.530000001</v>
      </c>
      <c r="P163" s="575">
        <f t="shared" si="23"/>
        <v>1577046.0899999999</v>
      </c>
      <c r="Q163" s="561" t="str">
        <f>_xlfn.XLOOKUP(A163,MPL!C:C,MPL!N:N, "Not Found",0)</f>
        <v>Obligated</v>
      </c>
      <c r="R163" s="562">
        <f>_xlfn.XLOOKUP(A163,MPL!C:C,MPL!S:S, "Not Found",0)</f>
        <v>45443.483657407407</v>
      </c>
      <c r="S163" s="562" t="str">
        <f t="shared" si="24"/>
        <v>Obligated</v>
      </c>
      <c r="T163" s="566">
        <v>0.65</v>
      </c>
      <c r="U163" s="560">
        <v>563958.34000000008</v>
      </c>
      <c r="V163" s="560">
        <v>6064286.8499999959</v>
      </c>
      <c r="W163" s="560"/>
      <c r="X163" s="559">
        <f t="shared" si="25"/>
        <v>6628245.1899999958</v>
      </c>
      <c r="Y163" s="577">
        <f t="shared" si="26"/>
        <v>0.31000000052154064</v>
      </c>
      <c r="Z163" s="598">
        <v>9430329.2200000007</v>
      </c>
      <c r="AA163" s="598">
        <v>1104151.73</v>
      </c>
      <c r="AB163" s="598">
        <v>2048083</v>
      </c>
      <c r="AC163" s="598">
        <v>472894.36</v>
      </c>
      <c r="AD163" s="598">
        <v>0</v>
      </c>
      <c r="AE163" s="598">
        <v>0</v>
      </c>
      <c r="AF163" s="598">
        <v>13055458.310000001</v>
      </c>
      <c r="AG163" s="598">
        <f t="shared" si="28"/>
        <v>11478412.220000001</v>
      </c>
      <c r="AH163" s="598">
        <f t="shared" si="27"/>
        <v>1577046.0899999999</v>
      </c>
      <c r="AI163" s="413" t="s">
        <v>2240</v>
      </c>
      <c r="AJ163" s="413" t="s">
        <v>275</v>
      </c>
      <c r="AK163" s="415" t="s">
        <v>2276</v>
      </c>
    </row>
    <row r="164" spans="1:37" s="412" customFormat="1" ht="60" hidden="1" customHeight="1" thickBot="1">
      <c r="A164" s="565">
        <v>704868</v>
      </c>
      <c r="B164" s="413" t="s">
        <v>118</v>
      </c>
      <c r="C164" s="413" t="s">
        <v>35</v>
      </c>
      <c r="D164" s="413" t="s">
        <v>2118</v>
      </c>
      <c r="E164" s="414" t="s">
        <v>2209</v>
      </c>
      <c r="F164" s="563" t="s">
        <v>2210</v>
      </c>
      <c r="G164" s="559">
        <f>_xlfn.XLOOKUP(A164,Table2[FAASt '#],Table2[Approved Obligated Amount - CRC Gross Cost Cal],0)</f>
        <v>5152111.1399999997</v>
      </c>
      <c r="H164" s="559">
        <f>_xlfn.XLOOKUP(A164,Table2[FAASt '#],Table2[Construction 406],0)</f>
        <v>716918.60000000056</v>
      </c>
      <c r="I164" s="560">
        <f>_xlfn.XLOOKUP(A164,ISODSOW_Delete!A:A,ISODSOW_Delete!BP:BP,"")</f>
        <v>1481546.84</v>
      </c>
      <c r="J164" s="560">
        <f>_xlfn.XLOOKUP(A164,ISODSOW_Delete!A:A,ISODSOW_Delete!BQ:BQ,"")</f>
        <v>0</v>
      </c>
      <c r="K164" s="560">
        <f>_xlfn.XLOOKUP(A164,ISODSOW_Delete!A:A,ISODSOW_Delete!BW:BW,"")</f>
        <v>0</v>
      </c>
      <c r="L164" s="560">
        <f>_xlfn.XLOOKUP(A164,ISODSOW_Delete!A:A,ISODSOW_Delete!BX:BX,"")</f>
        <v>0</v>
      </c>
      <c r="M164" s="601">
        <f t="shared" si="20"/>
        <v>0</v>
      </c>
      <c r="N164" s="575">
        <f t="shared" si="21"/>
        <v>7350576.5800000001</v>
      </c>
      <c r="O164" s="575">
        <f t="shared" si="22"/>
        <v>6633657.9799999995</v>
      </c>
      <c r="P164" s="575">
        <f t="shared" si="23"/>
        <v>716918.60000000056</v>
      </c>
      <c r="Q164" s="561" t="str">
        <f>_xlfn.XLOOKUP(A164,MPL!C:C,MPL!N:N, "Not Found",0)</f>
        <v>Obligated</v>
      </c>
      <c r="R164" s="562">
        <f>_xlfn.XLOOKUP(A164,MPL!C:C,MPL!S:S, "Not Found",0)</f>
        <v>45481.477777777778</v>
      </c>
      <c r="S164" s="562" t="str">
        <f t="shared" si="24"/>
        <v>Obligated</v>
      </c>
      <c r="T164" s="566">
        <v>0.68</v>
      </c>
      <c r="U164" s="560">
        <v>296022.94999999978</v>
      </c>
      <c r="V164" s="560">
        <v>2586620.8000000007</v>
      </c>
      <c r="W164" s="560"/>
      <c r="X164" s="559">
        <f t="shared" si="25"/>
        <v>2882643.7500000005</v>
      </c>
      <c r="Y164" s="577">
        <f t="shared" si="26"/>
        <v>0</v>
      </c>
      <c r="Z164" s="598">
        <v>5152111.1399999997</v>
      </c>
      <c r="AA164" s="598">
        <v>472131.79</v>
      </c>
      <c r="AB164" s="598">
        <v>1481546.84</v>
      </c>
      <c r="AC164" s="598">
        <v>244786.81</v>
      </c>
      <c r="AD164" s="598">
        <v>0</v>
      </c>
      <c r="AE164" s="598">
        <v>0</v>
      </c>
      <c r="AF164" s="598">
        <v>7350576.5799999991</v>
      </c>
      <c r="AG164" s="598">
        <v>6633657.9799999995</v>
      </c>
      <c r="AH164" s="598">
        <f t="shared" si="27"/>
        <v>716918.6</v>
      </c>
      <c r="AI164" s="413" t="s">
        <v>2240</v>
      </c>
      <c r="AJ164" s="413" t="s">
        <v>275</v>
      </c>
      <c r="AK164" s="415" t="s">
        <v>2276</v>
      </c>
    </row>
    <row r="165" spans="1:37" s="412" customFormat="1" ht="60" hidden="1" customHeight="1" thickBot="1">
      <c r="A165" s="565">
        <v>724825</v>
      </c>
      <c r="B165" s="413" t="s">
        <v>141</v>
      </c>
      <c r="C165" s="413" t="s">
        <v>35</v>
      </c>
      <c r="D165" s="413" t="s">
        <v>2118</v>
      </c>
      <c r="E165" s="414" t="s">
        <v>2209</v>
      </c>
      <c r="F165" s="563" t="s">
        <v>2210</v>
      </c>
      <c r="G165" s="559">
        <f>_xlfn.XLOOKUP(A165,Table2[FAASt '#],Table2[Approved Obligated Amount - CRC Gross Cost Cal],0)</f>
        <v>12812478.84</v>
      </c>
      <c r="H165" s="559">
        <f>_xlfn.XLOOKUP(A165,Table2[FAASt '#],Table2[Construction 406],0)</f>
        <v>1838229.5999999996</v>
      </c>
      <c r="I165" s="560">
        <f>_xlfn.XLOOKUP(A165,ISODSOW_Delete!A:A,ISODSOW_Delete!BP:BP,"")</f>
        <v>2516455.7400000002</v>
      </c>
      <c r="J165" s="560">
        <f>_xlfn.XLOOKUP(A165,ISODSOW_Delete!A:A,ISODSOW_Delete!BQ:BQ,"")</f>
        <v>0</v>
      </c>
      <c r="K165" s="560">
        <f>_xlfn.XLOOKUP(A165,ISODSOW_Delete!A:A,ISODSOW_Delete!BW:BW,"")</f>
        <v>0</v>
      </c>
      <c r="L165" s="560">
        <f>_xlfn.XLOOKUP(A165,ISODSOW_Delete!A:A,ISODSOW_Delete!BX:BX,"")</f>
        <v>0</v>
      </c>
      <c r="M165" s="601">
        <f t="shared" si="20"/>
        <v>0</v>
      </c>
      <c r="N165" s="575">
        <f t="shared" si="21"/>
        <v>17167164.18</v>
      </c>
      <c r="O165" s="575">
        <f t="shared" si="22"/>
        <v>15328934.58</v>
      </c>
      <c r="P165" s="575">
        <f t="shared" si="23"/>
        <v>1838229.5999999996</v>
      </c>
      <c r="Q165" s="561" t="str">
        <f>_xlfn.XLOOKUP(A165,MPL!C:C,MPL!N:N, "Not Found",0)</f>
        <v>Obligated</v>
      </c>
      <c r="R165" s="562">
        <f>_xlfn.XLOOKUP(A165,MPL!C:C,MPL!S:S, "Not Found",0)</f>
        <v>45422.428449074076</v>
      </c>
      <c r="S165" s="562" t="str">
        <f t="shared" si="24"/>
        <v>Obligated</v>
      </c>
      <c r="T165" s="566">
        <v>0.66</v>
      </c>
      <c r="U165" s="560">
        <v>1803326.8600000318</v>
      </c>
      <c r="V165" s="560">
        <v>7913558.9999998938</v>
      </c>
      <c r="W165" s="560"/>
      <c r="X165" s="559">
        <f t="shared" si="25"/>
        <v>9716885.8599999249</v>
      </c>
      <c r="Y165" s="577">
        <f t="shared" si="26"/>
        <v>-0.25999999791383743</v>
      </c>
      <c r="Z165" s="598">
        <v>12812478.84</v>
      </c>
      <c r="AA165" s="598">
        <v>1311297.1100000001</v>
      </c>
      <c r="AB165" s="598">
        <v>2516456</v>
      </c>
      <c r="AC165" s="598">
        <v>526932.49</v>
      </c>
      <c r="AD165" s="598">
        <v>0</v>
      </c>
      <c r="AE165" s="598">
        <v>0</v>
      </c>
      <c r="AF165" s="598">
        <v>17167164.439999998</v>
      </c>
      <c r="AG165" s="598">
        <f t="shared" ref="AG165:AG185" si="29">Z165+AB165+AD165</f>
        <v>15328934.84</v>
      </c>
      <c r="AH165" s="598">
        <f t="shared" si="27"/>
        <v>1838229.6</v>
      </c>
      <c r="AI165" s="413" t="s">
        <v>2240</v>
      </c>
      <c r="AJ165" s="413" t="s">
        <v>275</v>
      </c>
      <c r="AK165" s="415" t="s">
        <v>2276</v>
      </c>
    </row>
    <row r="166" spans="1:37" s="412" customFormat="1" ht="60" hidden="1" customHeight="1" thickBot="1">
      <c r="A166" s="565">
        <v>701472</v>
      </c>
      <c r="B166" s="413" t="s">
        <v>143</v>
      </c>
      <c r="C166" s="413" t="s">
        <v>35</v>
      </c>
      <c r="D166" s="413" t="s">
        <v>2118</v>
      </c>
      <c r="E166" s="414" t="s">
        <v>2209</v>
      </c>
      <c r="F166" s="563" t="s">
        <v>2210</v>
      </c>
      <c r="G166" s="559">
        <f>_xlfn.XLOOKUP(A166,Table2[FAASt '#],Table2[Approved Obligated Amount - CRC Gross Cost Cal],0)</f>
        <v>6538769.4400000004</v>
      </c>
      <c r="H166" s="559">
        <f>_xlfn.XLOOKUP(A166,Table2[FAASt '#],Table2[Construction 406],0)</f>
        <v>862125.75</v>
      </c>
      <c r="I166" s="560">
        <f>_xlfn.XLOOKUP(A166,ISODSOW_Delete!A:A,ISODSOW_Delete!BP:BP,"")</f>
        <v>1640383</v>
      </c>
      <c r="J166" s="560">
        <f>_xlfn.XLOOKUP(A166,ISODSOW_Delete!A:A,ISODSOW_Delete!BQ:BQ,"")</f>
        <v>0</v>
      </c>
      <c r="K166" s="560">
        <f>_xlfn.XLOOKUP(A166,ISODSOW_Delete!A:A,ISODSOW_Delete!BW:BW,"")</f>
        <v>0</v>
      </c>
      <c r="L166" s="560">
        <f>_xlfn.XLOOKUP(A166,ISODSOW_Delete!A:A,ISODSOW_Delete!BX:BX,"")</f>
        <v>0</v>
      </c>
      <c r="M166" s="601">
        <f t="shared" si="20"/>
        <v>0</v>
      </c>
      <c r="N166" s="575">
        <f t="shared" si="21"/>
        <v>9041278.1900000013</v>
      </c>
      <c r="O166" s="575">
        <f t="shared" si="22"/>
        <v>8179152.4400000004</v>
      </c>
      <c r="P166" s="575">
        <f t="shared" si="23"/>
        <v>862125.75</v>
      </c>
      <c r="Q166" s="561" t="str">
        <f>_xlfn.XLOOKUP(A166,MPL!C:C,MPL!N:N, "Not Found",0)</f>
        <v>Obligated</v>
      </c>
      <c r="R166" s="562">
        <f>_xlfn.XLOOKUP(A166,MPL!C:C,MPL!S:S, "Not Found",0)</f>
        <v>45422.428449074076</v>
      </c>
      <c r="S166" s="562" t="str">
        <f t="shared" si="24"/>
        <v>Obligated</v>
      </c>
      <c r="T166" s="566">
        <v>0.83</v>
      </c>
      <c r="U166" s="560">
        <v>356061.7900000005</v>
      </c>
      <c r="V166" s="560">
        <v>4266182.3100000005</v>
      </c>
      <c r="W166" s="560"/>
      <c r="X166" s="559">
        <f t="shared" si="25"/>
        <v>4622244.1000000015</v>
      </c>
      <c r="Y166" s="577">
        <f t="shared" si="26"/>
        <v>0</v>
      </c>
      <c r="Z166" s="598">
        <v>6538769.4400000004</v>
      </c>
      <c r="AA166" s="598">
        <v>862125.75</v>
      </c>
      <c r="AB166" s="598">
        <v>1640383</v>
      </c>
      <c r="AC166" s="598">
        <v>0</v>
      </c>
      <c r="AD166" s="598">
        <v>0</v>
      </c>
      <c r="AE166" s="598">
        <v>0</v>
      </c>
      <c r="AF166" s="598">
        <v>9041278.1900000013</v>
      </c>
      <c r="AG166" s="598">
        <f t="shared" si="29"/>
        <v>8179152.4400000004</v>
      </c>
      <c r="AH166" s="598">
        <f t="shared" si="27"/>
        <v>862125.75</v>
      </c>
      <c r="AI166" s="413" t="s">
        <v>2240</v>
      </c>
      <c r="AJ166" s="413" t="s">
        <v>275</v>
      </c>
      <c r="AK166" s="415" t="s">
        <v>2276</v>
      </c>
    </row>
    <row r="167" spans="1:37" s="412" customFormat="1" ht="60" hidden="1" customHeight="1" thickBot="1">
      <c r="A167" s="565">
        <v>679780</v>
      </c>
      <c r="B167" s="413" t="s">
        <v>104</v>
      </c>
      <c r="C167" s="413" t="s">
        <v>35</v>
      </c>
      <c r="D167" s="413" t="s">
        <v>2118</v>
      </c>
      <c r="E167" s="414" t="s">
        <v>2209</v>
      </c>
      <c r="F167" s="563" t="s">
        <v>2210</v>
      </c>
      <c r="G167" s="559">
        <f>_xlfn.XLOOKUP(A167,Table2[FAASt '#],Table2[Approved Obligated Amount - CRC Gross Cost Cal],0)</f>
        <v>20710527</v>
      </c>
      <c r="H167" s="559">
        <f>_xlfn.XLOOKUP(A167,Table2[FAASt '#],Table2[Construction 406],0)</f>
        <v>1176376</v>
      </c>
      <c r="I167" s="560">
        <f>_xlfn.XLOOKUP(A167,ISODSOW_Delete!A:A,ISODSOW_Delete!BP:BP,"")</f>
        <v>3212958</v>
      </c>
      <c r="J167" s="560">
        <f>_xlfn.XLOOKUP(A167,ISODSOW_Delete!A:A,ISODSOW_Delete!BQ:BQ,"")</f>
        <v>0</v>
      </c>
      <c r="K167" s="560">
        <f>_xlfn.XLOOKUP(A167,ISODSOW_Delete!A:A,ISODSOW_Delete!BW:BW,"")</f>
        <v>0</v>
      </c>
      <c r="L167" s="560">
        <f>_xlfn.XLOOKUP(A167,ISODSOW_Delete!A:A,ISODSOW_Delete!BX:BX,"")</f>
        <v>0</v>
      </c>
      <c r="M167" s="601">
        <f t="shared" si="20"/>
        <v>0</v>
      </c>
      <c r="N167" s="575">
        <f t="shared" si="21"/>
        <v>25099861</v>
      </c>
      <c r="O167" s="575">
        <f t="shared" si="22"/>
        <v>23923485</v>
      </c>
      <c r="P167" s="575">
        <f t="shared" si="23"/>
        <v>1176376</v>
      </c>
      <c r="Q167" s="561" t="str">
        <f>_xlfn.XLOOKUP(A167,MPL!C:C,MPL!N:N, "Not Found",0)</f>
        <v>Obligated</v>
      </c>
      <c r="R167" s="562">
        <f>_xlfn.XLOOKUP(A167,MPL!C:C,MPL!S:S, "Not Found",0)</f>
        <v>45233.479212962964</v>
      </c>
      <c r="S167" s="562" t="str">
        <f t="shared" si="24"/>
        <v>Obligated</v>
      </c>
      <c r="T167" s="566">
        <v>0.78</v>
      </c>
      <c r="U167" s="560">
        <v>1082061.5199999996</v>
      </c>
      <c r="V167" s="560">
        <v>6687522.8799999924</v>
      </c>
      <c r="W167" s="560"/>
      <c r="X167" s="559">
        <f t="shared" si="25"/>
        <v>7769584.399999992</v>
      </c>
      <c r="Y167" s="577">
        <f t="shared" si="26"/>
        <v>0</v>
      </c>
      <c r="Z167" s="598">
        <v>20710527</v>
      </c>
      <c r="AA167" s="598">
        <v>1176376</v>
      </c>
      <c r="AB167" s="598">
        <v>3212958</v>
      </c>
      <c r="AC167" s="598">
        <v>0</v>
      </c>
      <c r="AD167" s="598">
        <v>0</v>
      </c>
      <c r="AE167" s="598">
        <v>0</v>
      </c>
      <c r="AF167" s="598">
        <v>25099861</v>
      </c>
      <c r="AG167" s="598">
        <f t="shared" si="29"/>
        <v>23923485</v>
      </c>
      <c r="AH167" s="598">
        <f t="shared" si="27"/>
        <v>1176376</v>
      </c>
      <c r="AI167" s="413" t="s">
        <v>2240</v>
      </c>
      <c r="AJ167" s="413" t="s">
        <v>275</v>
      </c>
      <c r="AK167" s="415" t="s">
        <v>2276</v>
      </c>
    </row>
    <row r="168" spans="1:37" s="412" customFormat="1" ht="60" hidden="1" customHeight="1" thickBot="1">
      <c r="A168" s="565">
        <v>679039</v>
      </c>
      <c r="B168" s="413" t="s">
        <v>84</v>
      </c>
      <c r="C168" s="413" t="s">
        <v>35</v>
      </c>
      <c r="D168" s="413" t="s">
        <v>2118</v>
      </c>
      <c r="E168" s="414" t="s">
        <v>2209</v>
      </c>
      <c r="F168" s="563" t="s">
        <v>2210</v>
      </c>
      <c r="G168" s="559">
        <f>_xlfn.XLOOKUP(A168,Table2[FAASt '#],Table2[Approved Obligated Amount - CRC Gross Cost Cal],0)</f>
        <v>73737224.579999998</v>
      </c>
      <c r="H168" s="559">
        <f>_xlfn.XLOOKUP(A168,Table2[FAASt '#],Table2[Construction 406],0)</f>
        <v>1849344.0600000024</v>
      </c>
      <c r="I168" s="560">
        <f>_xlfn.XLOOKUP(A168,ISODSOW_Delete!A:A,ISODSOW_Delete!BP:BP,"")</f>
        <v>8534896.8900000006</v>
      </c>
      <c r="J168" s="560">
        <f>_xlfn.XLOOKUP(A168,ISODSOW_Delete!A:A,ISODSOW_Delete!BQ:BQ,"")</f>
        <v>0</v>
      </c>
      <c r="K168" s="560">
        <f>_xlfn.XLOOKUP(A168,ISODSOW_Delete!A:A,ISODSOW_Delete!BW:BW,"")</f>
        <v>0</v>
      </c>
      <c r="L168" s="560">
        <f>_xlfn.XLOOKUP(A168,ISODSOW_Delete!A:A,ISODSOW_Delete!BX:BX,"")</f>
        <v>0</v>
      </c>
      <c r="M168" s="601">
        <f t="shared" si="20"/>
        <v>0</v>
      </c>
      <c r="N168" s="575">
        <f t="shared" si="21"/>
        <v>84121465.530000001</v>
      </c>
      <c r="O168" s="575">
        <f t="shared" si="22"/>
        <v>82272121.469999999</v>
      </c>
      <c r="P168" s="575">
        <f t="shared" si="23"/>
        <v>1849344.0600000024</v>
      </c>
      <c r="Q168" s="561" t="str">
        <f>_xlfn.XLOOKUP(A168,MPL!C:C,MPL!N:N, "Not Found",0)</f>
        <v>Obligated</v>
      </c>
      <c r="R168" s="562">
        <f>_xlfn.XLOOKUP(A168,MPL!C:C,MPL!S:S, "Not Found",0)</f>
        <v>45112.483460648145</v>
      </c>
      <c r="S168" s="562" t="str">
        <f t="shared" si="24"/>
        <v>Obligated</v>
      </c>
      <c r="T168" s="566">
        <v>0.48</v>
      </c>
      <c r="U168" s="560">
        <v>1467080.2500000005</v>
      </c>
      <c r="V168" s="560">
        <v>3909718.1000000108</v>
      </c>
      <c r="W168" s="560"/>
      <c r="X168" s="559">
        <f t="shared" si="25"/>
        <v>5376798.3500000108</v>
      </c>
      <c r="Y168" s="577">
        <f t="shared" si="26"/>
        <v>2642741.5300000012</v>
      </c>
      <c r="Z168" s="598">
        <v>71310194</v>
      </c>
      <c r="AA168" s="598">
        <v>1422693</v>
      </c>
      <c r="AB168" s="598">
        <v>8324691</v>
      </c>
      <c r="AC168" s="598">
        <v>426651.06</v>
      </c>
      <c r="AD168" s="598">
        <v>0</v>
      </c>
      <c r="AE168" s="598">
        <v>0</v>
      </c>
      <c r="AF168" s="598">
        <v>81478724</v>
      </c>
      <c r="AG168" s="598">
        <f t="shared" si="29"/>
        <v>79634885</v>
      </c>
      <c r="AH168" s="598">
        <f t="shared" si="27"/>
        <v>1849344.06</v>
      </c>
      <c r="AI168" s="413" t="s">
        <v>2223</v>
      </c>
      <c r="AJ168" s="416" t="s">
        <v>2383</v>
      </c>
      <c r="AK168" s="415" t="s">
        <v>2384</v>
      </c>
    </row>
    <row r="169" spans="1:37" s="412" customFormat="1" ht="60" hidden="1" customHeight="1" thickBot="1">
      <c r="A169" s="565">
        <v>678789</v>
      </c>
      <c r="B169" s="413" t="s">
        <v>101</v>
      </c>
      <c r="C169" s="413" t="s">
        <v>35</v>
      </c>
      <c r="D169" s="413" t="s">
        <v>2118</v>
      </c>
      <c r="E169" s="414" t="s">
        <v>2209</v>
      </c>
      <c r="F169" s="563" t="s">
        <v>2210</v>
      </c>
      <c r="G169" s="559">
        <f>_xlfn.XLOOKUP(A169,Table2[FAASt '#],Table2[Approved Obligated Amount - CRC Gross Cost Cal],0)</f>
        <v>14865613.02</v>
      </c>
      <c r="H169" s="559">
        <f>_xlfn.XLOOKUP(A169,Table2[FAASt '#],Table2[Construction 406],0)</f>
        <v>1158946.5600000005</v>
      </c>
      <c r="I169" s="560">
        <f>_xlfn.XLOOKUP(A169,ISODSOW_Delete!A:A,ISODSOW_Delete!BP:BP,"")</f>
        <v>2559492.85</v>
      </c>
      <c r="J169" s="560">
        <f>_xlfn.XLOOKUP(A169,ISODSOW_Delete!A:A,ISODSOW_Delete!BQ:BQ,"")</f>
        <v>0</v>
      </c>
      <c r="K169" s="560">
        <f>_xlfn.XLOOKUP(A169,ISODSOW_Delete!A:A,ISODSOW_Delete!BW:BW,"")</f>
        <v>0</v>
      </c>
      <c r="L169" s="560">
        <f>_xlfn.XLOOKUP(A169,ISODSOW_Delete!A:A,ISODSOW_Delete!BX:BX,"")</f>
        <v>0</v>
      </c>
      <c r="M169" s="601">
        <f t="shared" si="20"/>
        <v>0</v>
      </c>
      <c r="N169" s="575">
        <f t="shared" si="21"/>
        <v>18584052.43</v>
      </c>
      <c r="O169" s="575">
        <f t="shared" si="22"/>
        <v>17425105.870000001</v>
      </c>
      <c r="P169" s="575">
        <f t="shared" si="23"/>
        <v>1158946.5600000005</v>
      </c>
      <c r="Q169" s="561" t="str">
        <f>_xlfn.XLOOKUP(A169,MPL!C:C,MPL!N:N, "Not Found",0)</f>
        <v>Obligated</v>
      </c>
      <c r="R169" s="562">
        <f>_xlfn.XLOOKUP(A169,MPL!C:C,MPL!S:S, "Not Found",0)</f>
        <v>45233.479212962964</v>
      </c>
      <c r="S169" s="562" t="str">
        <f t="shared" si="24"/>
        <v>Obligated</v>
      </c>
      <c r="T169" s="566">
        <v>0.66</v>
      </c>
      <c r="U169" s="560">
        <v>1057017.3999999994</v>
      </c>
      <c r="V169" s="560">
        <v>4871749.650000006</v>
      </c>
      <c r="W169" s="560"/>
      <c r="X169" s="559">
        <f t="shared" si="25"/>
        <v>5928767.0500000054</v>
      </c>
      <c r="Y169" s="577">
        <f t="shared" si="26"/>
        <v>-0.14999999850988388</v>
      </c>
      <c r="Z169" s="598">
        <v>14865613.02</v>
      </c>
      <c r="AA169" s="598">
        <v>1158946.56</v>
      </c>
      <c r="AB169" s="598">
        <v>2559493</v>
      </c>
      <c r="AC169" s="598">
        <v>0</v>
      </c>
      <c r="AD169" s="598">
        <v>0</v>
      </c>
      <c r="AE169" s="598">
        <v>0</v>
      </c>
      <c r="AF169" s="598">
        <v>18584052.579999998</v>
      </c>
      <c r="AG169" s="598">
        <f t="shared" si="29"/>
        <v>17425106.02</v>
      </c>
      <c r="AH169" s="598">
        <f t="shared" si="27"/>
        <v>1158946.56</v>
      </c>
      <c r="AI169" s="413" t="s">
        <v>2240</v>
      </c>
      <c r="AJ169" s="413" t="s">
        <v>275</v>
      </c>
      <c r="AK169" s="415" t="s">
        <v>2276</v>
      </c>
    </row>
    <row r="170" spans="1:37" s="412" customFormat="1" ht="60" hidden="1" customHeight="1" thickBot="1">
      <c r="A170" s="565">
        <v>673504</v>
      </c>
      <c r="B170" s="413" t="s">
        <v>76</v>
      </c>
      <c r="C170" s="413" t="s">
        <v>35</v>
      </c>
      <c r="D170" s="413" t="s">
        <v>2118</v>
      </c>
      <c r="E170" s="414" t="s">
        <v>2209</v>
      </c>
      <c r="F170" s="563" t="s">
        <v>2210</v>
      </c>
      <c r="G170" s="559">
        <f>_xlfn.XLOOKUP(A170,Table2[FAASt '#],Table2[Approved Obligated Amount - CRC Gross Cost Cal],0)</f>
        <v>19208994</v>
      </c>
      <c r="H170" s="559">
        <f>_xlfn.XLOOKUP(A170,Table2[FAASt '#],Table2[Construction 406],0)</f>
        <v>1533300</v>
      </c>
      <c r="I170" s="560">
        <f>_xlfn.XLOOKUP(A170,ISODSOW_Delete!A:A,ISODSOW_Delete!BP:BP,"")</f>
        <v>3043676</v>
      </c>
      <c r="J170" s="560">
        <f>_xlfn.XLOOKUP(A170,ISODSOW_Delete!A:A,ISODSOW_Delete!BQ:BQ,"")</f>
        <v>0</v>
      </c>
      <c r="K170" s="560">
        <f>_xlfn.XLOOKUP(A170,ISODSOW_Delete!A:A,ISODSOW_Delete!BW:BW,"")</f>
        <v>0</v>
      </c>
      <c r="L170" s="560">
        <f>_xlfn.XLOOKUP(A170,ISODSOW_Delete!A:A,ISODSOW_Delete!BX:BX,"")</f>
        <v>0</v>
      </c>
      <c r="M170" s="601">
        <f t="shared" si="20"/>
        <v>0</v>
      </c>
      <c r="N170" s="575">
        <f t="shared" si="21"/>
        <v>23785970</v>
      </c>
      <c r="O170" s="575">
        <f t="shared" si="22"/>
        <v>22252670</v>
      </c>
      <c r="P170" s="575">
        <f t="shared" si="23"/>
        <v>1533300</v>
      </c>
      <c r="Q170" s="561" t="str">
        <f>_xlfn.XLOOKUP(A170,MPL!C:C,MPL!N:N, "Not Found",0)</f>
        <v>Obligated</v>
      </c>
      <c r="R170" s="562">
        <f>_xlfn.XLOOKUP(A170,MPL!C:C,MPL!S:S, "Not Found",0)</f>
        <v>45063.479618055557</v>
      </c>
      <c r="S170" s="562" t="str">
        <f t="shared" si="24"/>
        <v>Obligated</v>
      </c>
      <c r="T170" s="566">
        <v>0.69</v>
      </c>
      <c r="U170" s="560">
        <v>1066631.6099999992</v>
      </c>
      <c r="V170" s="560">
        <v>10060207.650000008</v>
      </c>
      <c r="W170" s="560"/>
      <c r="X170" s="559">
        <f t="shared" si="25"/>
        <v>11126839.260000007</v>
      </c>
      <c r="Y170" s="577">
        <f t="shared" si="26"/>
        <v>0.99196827039122581</v>
      </c>
      <c r="Z170" s="598">
        <v>19208993.675601687</v>
      </c>
      <c r="AA170" s="598">
        <v>1132656</v>
      </c>
      <c r="AB170" s="598">
        <v>3043675.3410561741</v>
      </c>
      <c r="AC170" s="598">
        <v>400644</v>
      </c>
      <c r="AD170" s="598">
        <v>0</v>
      </c>
      <c r="AE170" s="598">
        <v>0</v>
      </c>
      <c r="AF170" s="598">
        <v>23785969.00803173</v>
      </c>
      <c r="AG170" s="598">
        <f t="shared" si="29"/>
        <v>22252669.016657863</v>
      </c>
      <c r="AH170" s="598">
        <f t="shared" si="27"/>
        <v>1533300</v>
      </c>
      <c r="AI170" s="413" t="s">
        <v>2223</v>
      </c>
      <c r="AJ170" s="416" t="s">
        <v>2389</v>
      </c>
      <c r="AK170" s="415" t="s">
        <v>2376</v>
      </c>
    </row>
    <row r="171" spans="1:37" s="412" customFormat="1" ht="60" hidden="1" customHeight="1" thickBot="1">
      <c r="A171" s="565">
        <v>671502</v>
      </c>
      <c r="B171" s="413" t="s">
        <v>97</v>
      </c>
      <c r="C171" s="413" t="s">
        <v>35</v>
      </c>
      <c r="D171" s="413" t="s">
        <v>2118</v>
      </c>
      <c r="E171" s="414" t="s">
        <v>2209</v>
      </c>
      <c r="F171" s="563" t="s">
        <v>2210</v>
      </c>
      <c r="G171" s="559">
        <f>_xlfn.XLOOKUP(A171,Table2[FAASt '#],Table2[Approved Obligated Amount - CRC Gross Cost Cal],0)</f>
        <v>14918381.07</v>
      </c>
      <c r="H171" s="559">
        <f>_xlfn.XLOOKUP(A171,Table2[FAASt '#],Table2[Construction 406],0)</f>
        <v>1965608.2599999979</v>
      </c>
      <c r="I171" s="560">
        <f>_xlfn.XLOOKUP(A171,ISODSOW_Delete!A:A,ISODSOW_Delete!BP:BP,"")</f>
        <v>2742910.41</v>
      </c>
      <c r="J171" s="560">
        <f>_xlfn.XLOOKUP(A171,ISODSOW_Delete!A:A,ISODSOW_Delete!BQ:BQ,"")</f>
        <v>0</v>
      </c>
      <c r="K171" s="560">
        <f>_xlfn.XLOOKUP(A171,ISODSOW_Delete!A:A,ISODSOW_Delete!BW:BW,"")</f>
        <v>0</v>
      </c>
      <c r="L171" s="560">
        <f>_xlfn.XLOOKUP(A171,ISODSOW_Delete!A:A,ISODSOW_Delete!BX:BX,"")</f>
        <v>0</v>
      </c>
      <c r="M171" s="601">
        <f t="shared" si="20"/>
        <v>0</v>
      </c>
      <c r="N171" s="575">
        <f t="shared" si="21"/>
        <v>19626899.739999998</v>
      </c>
      <c r="O171" s="575">
        <f t="shared" si="22"/>
        <v>17661291.48</v>
      </c>
      <c r="P171" s="575">
        <f t="shared" si="23"/>
        <v>1965608.2599999979</v>
      </c>
      <c r="Q171" s="561" t="str">
        <f>_xlfn.XLOOKUP(A171,MPL!C:C,MPL!N:N, "Not Found",0)</f>
        <v>Obligated</v>
      </c>
      <c r="R171" s="562">
        <f>_xlfn.XLOOKUP(A171,MPL!C:C,MPL!S:S, "Not Found",0)</f>
        <v>45289.521585648145</v>
      </c>
      <c r="S171" s="562" t="str">
        <f t="shared" si="24"/>
        <v>Obligated</v>
      </c>
      <c r="T171" s="566">
        <v>0.69</v>
      </c>
      <c r="U171" s="560">
        <v>2622974.6900000107</v>
      </c>
      <c r="V171" s="560">
        <v>9129753.5099999346</v>
      </c>
      <c r="W171" s="560"/>
      <c r="X171" s="559">
        <f t="shared" si="25"/>
        <v>11752728.199999945</v>
      </c>
      <c r="Y171" s="577">
        <f t="shared" si="26"/>
        <v>-219266.54254515469</v>
      </c>
      <c r="Z171" s="598">
        <v>14931289.023866899</v>
      </c>
      <c r="AA171" s="598">
        <v>1987567.5115322752</v>
      </c>
      <c r="AB171" s="598">
        <v>2927309.7471459769</v>
      </c>
      <c r="AC171" s="598">
        <v>0</v>
      </c>
      <c r="AD171" s="598">
        <v>0</v>
      </c>
      <c r="AE171" s="598">
        <v>0</v>
      </c>
      <c r="AF171" s="598">
        <v>19846166.282545153</v>
      </c>
      <c r="AG171" s="598">
        <f t="shared" si="29"/>
        <v>17858598.771012876</v>
      </c>
      <c r="AH171" s="598">
        <f t="shared" si="27"/>
        <v>1987567.5115322752</v>
      </c>
      <c r="AI171" s="413" t="s">
        <v>2240</v>
      </c>
      <c r="AJ171" s="413" t="s">
        <v>275</v>
      </c>
      <c r="AK171" s="415" t="s">
        <v>2276</v>
      </c>
    </row>
    <row r="172" spans="1:37" s="412" customFormat="1" ht="60" hidden="1" customHeight="1" thickBot="1">
      <c r="A172" s="565">
        <v>659968</v>
      </c>
      <c r="B172" s="413" t="s">
        <v>77</v>
      </c>
      <c r="C172" s="413" t="s">
        <v>35</v>
      </c>
      <c r="D172" s="413" t="s">
        <v>2118</v>
      </c>
      <c r="E172" s="414" t="s">
        <v>2209</v>
      </c>
      <c r="F172" s="563" t="s">
        <v>2210</v>
      </c>
      <c r="G172" s="559">
        <f>_xlfn.XLOOKUP(A172,Table2[FAASt '#],Table2[Approved Obligated Amount - CRC Gross Cost Cal],0)</f>
        <v>30849348</v>
      </c>
      <c r="H172" s="559">
        <f>_xlfn.XLOOKUP(A172,Table2[FAASt '#],Table2[Construction 406],0)</f>
        <v>4033578</v>
      </c>
      <c r="I172" s="560">
        <f>_xlfn.XLOOKUP(A172,ISODSOW_Delete!A:A,ISODSOW_Delete!BP:BP,"")</f>
        <v>4619207</v>
      </c>
      <c r="J172" s="560">
        <f>_xlfn.XLOOKUP(A172,ISODSOW_Delete!A:A,ISODSOW_Delete!BQ:BQ,"")</f>
        <v>0</v>
      </c>
      <c r="K172" s="560">
        <f>_xlfn.XLOOKUP(A172,ISODSOW_Delete!A:A,ISODSOW_Delete!BW:BW,"")</f>
        <v>0</v>
      </c>
      <c r="L172" s="560">
        <f>_xlfn.XLOOKUP(A172,ISODSOW_Delete!A:A,ISODSOW_Delete!BX:BX,"")</f>
        <v>0</v>
      </c>
      <c r="M172" s="601">
        <f t="shared" si="20"/>
        <v>0</v>
      </c>
      <c r="N172" s="575">
        <f t="shared" si="21"/>
        <v>39502133</v>
      </c>
      <c r="O172" s="575">
        <f t="shared" si="22"/>
        <v>35468555</v>
      </c>
      <c r="P172" s="575">
        <f t="shared" si="23"/>
        <v>4033578</v>
      </c>
      <c r="Q172" s="561" t="str">
        <f>_xlfn.XLOOKUP(A172,MPL!C:C,MPL!N:N, "Not Found",0)</f>
        <v>Obligated</v>
      </c>
      <c r="R172" s="562">
        <f>_xlfn.XLOOKUP(A172,MPL!C:C,MPL!S:S, "Not Found",0)</f>
        <v>45050.479062500002</v>
      </c>
      <c r="S172" s="562" t="str">
        <f t="shared" si="24"/>
        <v>Obligated</v>
      </c>
      <c r="T172" s="566">
        <v>0.72</v>
      </c>
      <c r="U172" s="560">
        <v>4404198.0000000037</v>
      </c>
      <c r="V172" s="560">
        <v>17318241.859999847</v>
      </c>
      <c r="W172" s="560"/>
      <c r="X172" s="559">
        <f t="shared" si="25"/>
        <v>21722439.85999985</v>
      </c>
      <c r="Y172" s="577">
        <f t="shared" si="26"/>
        <v>-0.24972625076770782</v>
      </c>
      <c r="Z172" s="598">
        <v>30849348.483541347</v>
      </c>
      <c r="AA172" s="598">
        <v>3004065</v>
      </c>
      <c r="AB172" s="598">
        <v>4619206.9342447482</v>
      </c>
      <c r="AC172" s="598">
        <v>1029513</v>
      </c>
      <c r="AD172" s="598">
        <v>0</v>
      </c>
      <c r="AE172" s="598">
        <v>0</v>
      </c>
      <c r="AF172" s="598">
        <v>39502133.249726251</v>
      </c>
      <c r="AG172" s="598">
        <f t="shared" si="29"/>
        <v>35468555.417786092</v>
      </c>
      <c r="AH172" s="598">
        <f t="shared" si="27"/>
        <v>4033578</v>
      </c>
      <c r="AI172" s="413" t="s">
        <v>2223</v>
      </c>
      <c r="AJ172" s="416" t="s">
        <v>2383</v>
      </c>
      <c r="AK172" s="415" t="s">
        <v>2376</v>
      </c>
    </row>
    <row r="173" spans="1:37" s="412" customFormat="1" ht="60" hidden="1" customHeight="1" thickBot="1">
      <c r="A173" s="565">
        <v>678793</v>
      </c>
      <c r="B173" s="413" t="s">
        <v>100</v>
      </c>
      <c r="C173" s="413" t="s">
        <v>35</v>
      </c>
      <c r="D173" s="413" t="s">
        <v>2118</v>
      </c>
      <c r="E173" s="414" t="s">
        <v>2209</v>
      </c>
      <c r="F173" s="563" t="s">
        <v>2210</v>
      </c>
      <c r="G173" s="559">
        <f>_xlfn.XLOOKUP(A173,Table2[FAASt '#],Table2[Approved Obligated Amount - CRC Gross Cost Cal],0)</f>
        <v>11019180.1</v>
      </c>
      <c r="H173" s="559">
        <f>_xlfn.XLOOKUP(A173,Table2[FAASt '#],Table2[Construction 406],0)</f>
        <v>1352204.3600000013</v>
      </c>
      <c r="I173" s="560">
        <f>_xlfn.XLOOKUP(A173,ISODSOW_Delete!A:A,ISODSOW_Delete!BP:BP,"")</f>
        <v>2291581</v>
      </c>
      <c r="J173" s="560">
        <f>_xlfn.XLOOKUP(A173,ISODSOW_Delete!A:A,ISODSOW_Delete!BQ:BQ,"")</f>
        <v>0</v>
      </c>
      <c r="K173" s="560">
        <f>_xlfn.XLOOKUP(A173,ISODSOW_Delete!A:A,ISODSOW_Delete!BW:BW,"")</f>
        <v>0</v>
      </c>
      <c r="L173" s="560">
        <f>_xlfn.XLOOKUP(A173,ISODSOW_Delete!A:A,ISODSOW_Delete!BX:BX,"")</f>
        <v>0</v>
      </c>
      <c r="M173" s="601">
        <f t="shared" si="20"/>
        <v>0</v>
      </c>
      <c r="N173" s="575">
        <f t="shared" si="21"/>
        <v>14662965.460000001</v>
      </c>
      <c r="O173" s="575">
        <f t="shared" si="22"/>
        <v>13310761.1</v>
      </c>
      <c r="P173" s="575">
        <f t="shared" si="23"/>
        <v>1352204.3600000013</v>
      </c>
      <c r="Q173" s="561" t="str">
        <f>_xlfn.XLOOKUP(A173,MPL!C:C,MPL!N:N, "Not Found",0)</f>
        <v>Obligated</v>
      </c>
      <c r="R173" s="562">
        <f>_xlfn.XLOOKUP(A173,MPL!C:C,MPL!S:S, "Not Found",0)</f>
        <v>45233.479212962964</v>
      </c>
      <c r="S173" s="562" t="str">
        <f t="shared" si="24"/>
        <v>Obligated</v>
      </c>
      <c r="T173" s="566">
        <v>0.55000000000000004</v>
      </c>
      <c r="U173" s="560">
        <v>1413781.3700000013</v>
      </c>
      <c r="V173" s="560">
        <v>3675869.9099999839</v>
      </c>
      <c r="W173" s="560"/>
      <c r="X173" s="559">
        <f t="shared" si="25"/>
        <v>5089651.2799999854</v>
      </c>
      <c r="Y173" s="577">
        <f t="shared" si="26"/>
        <v>0</v>
      </c>
      <c r="Z173" s="598">
        <v>11019180.1</v>
      </c>
      <c r="AA173" s="598">
        <v>1352204.36</v>
      </c>
      <c r="AB173" s="598">
        <v>2291581</v>
      </c>
      <c r="AC173" s="598">
        <v>0</v>
      </c>
      <c r="AD173" s="598">
        <v>0</v>
      </c>
      <c r="AE173" s="598">
        <v>0</v>
      </c>
      <c r="AF173" s="598">
        <v>14662965.459999999</v>
      </c>
      <c r="AG173" s="598">
        <f t="shared" si="29"/>
        <v>13310761.1</v>
      </c>
      <c r="AH173" s="598">
        <f t="shared" si="27"/>
        <v>1352204.36</v>
      </c>
      <c r="AI173" s="413" t="s">
        <v>2240</v>
      </c>
      <c r="AJ173" s="413" t="s">
        <v>275</v>
      </c>
      <c r="AK173" s="415" t="s">
        <v>2276</v>
      </c>
    </row>
    <row r="174" spans="1:37" s="412" customFormat="1" ht="60" hidden="1" customHeight="1" thickBot="1">
      <c r="A174" s="565">
        <v>724938</v>
      </c>
      <c r="B174" s="413" t="s">
        <v>124</v>
      </c>
      <c r="C174" s="413" t="s">
        <v>35</v>
      </c>
      <c r="D174" s="413" t="s">
        <v>2118</v>
      </c>
      <c r="E174" s="414" t="s">
        <v>2209</v>
      </c>
      <c r="F174" s="563" t="s">
        <v>2210</v>
      </c>
      <c r="G174" s="559">
        <f>_xlfn.XLOOKUP(A174,Table2[FAASt '#],Table2[Approved Obligated Amount - CRC Gross Cost Cal],0)</f>
        <v>12445015.33</v>
      </c>
      <c r="H174" s="559">
        <f>_xlfn.XLOOKUP(A174,Table2[FAASt '#],Table2[Construction 406],0)</f>
        <v>1869089.5199999996</v>
      </c>
      <c r="I174" s="560">
        <f>_xlfn.XLOOKUP(A174,ISODSOW_Delete!A:A,ISODSOW_Delete!BP:BP,"")</f>
        <v>2459742.66</v>
      </c>
      <c r="J174" s="560">
        <f>_xlfn.XLOOKUP(A174,ISODSOW_Delete!A:A,ISODSOW_Delete!BQ:BQ,"")</f>
        <v>0</v>
      </c>
      <c r="K174" s="560">
        <f>_xlfn.XLOOKUP(A174,ISODSOW_Delete!A:A,ISODSOW_Delete!BW:BW,"")</f>
        <v>0</v>
      </c>
      <c r="L174" s="560">
        <f>_xlfn.XLOOKUP(A174,ISODSOW_Delete!A:A,ISODSOW_Delete!BX:BX,"")</f>
        <v>0</v>
      </c>
      <c r="M174" s="601">
        <f t="shared" si="20"/>
        <v>0</v>
      </c>
      <c r="N174" s="575">
        <f t="shared" si="21"/>
        <v>16773847.51</v>
      </c>
      <c r="O174" s="575">
        <f t="shared" si="22"/>
        <v>14904757.99</v>
      </c>
      <c r="P174" s="575">
        <f t="shared" si="23"/>
        <v>1869089.5199999996</v>
      </c>
      <c r="Q174" s="561" t="str">
        <f>_xlfn.XLOOKUP(A174,MPL!C:C,MPL!N:N, "Not Found",0)</f>
        <v>Obligated</v>
      </c>
      <c r="R174" s="562">
        <f>_xlfn.XLOOKUP(A174,MPL!C:C,MPL!S:S, "Not Found",0)</f>
        <v>45422.428449074076</v>
      </c>
      <c r="S174" s="562" t="str">
        <f t="shared" si="24"/>
        <v>Obligated</v>
      </c>
      <c r="T174" s="566">
        <v>0.59</v>
      </c>
      <c r="U174" s="560">
        <v>702385.00999999919</v>
      </c>
      <c r="V174" s="560">
        <v>8047337.5000000028</v>
      </c>
      <c r="W174" s="560"/>
      <c r="X174" s="559">
        <f t="shared" si="25"/>
        <v>8749722.5100000016</v>
      </c>
      <c r="Y174" s="577">
        <f t="shared" si="26"/>
        <v>0.50999999977648258</v>
      </c>
      <c r="Z174" s="598">
        <v>12445015</v>
      </c>
      <c r="AA174" s="598">
        <v>1331811.1100000001</v>
      </c>
      <c r="AB174" s="598">
        <v>2459743</v>
      </c>
      <c r="AC174" s="598">
        <v>537278.89</v>
      </c>
      <c r="AD174" s="598">
        <v>0</v>
      </c>
      <c r="AE174" s="598">
        <v>0</v>
      </c>
      <c r="AF174" s="598">
        <v>16773847</v>
      </c>
      <c r="AG174" s="598">
        <f t="shared" si="29"/>
        <v>14904758</v>
      </c>
      <c r="AH174" s="598">
        <f t="shared" si="27"/>
        <v>1869090</v>
      </c>
      <c r="AI174" s="413" t="s">
        <v>2240</v>
      </c>
      <c r="AJ174" s="413" t="s">
        <v>275</v>
      </c>
      <c r="AK174" s="415" t="s">
        <v>2276</v>
      </c>
    </row>
    <row r="175" spans="1:37" s="412" customFormat="1" ht="60" hidden="1" customHeight="1" thickBot="1">
      <c r="A175" s="565">
        <v>542688</v>
      </c>
      <c r="B175" s="413" t="s">
        <v>39</v>
      </c>
      <c r="C175" s="413" t="s">
        <v>35</v>
      </c>
      <c r="D175" s="413" t="s">
        <v>2118</v>
      </c>
      <c r="E175" s="414" t="s">
        <v>2209</v>
      </c>
      <c r="F175" s="563" t="s">
        <v>2210</v>
      </c>
      <c r="G175" s="559">
        <f>_xlfn.XLOOKUP(A175,Table2[FAASt '#],Table2[Approved Obligated Amount - CRC Gross Cost Cal],0)</f>
        <v>17764494.34</v>
      </c>
      <c r="H175" s="559">
        <f>_xlfn.XLOOKUP(A175,Table2[FAASt '#],Table2[Construction 406],0)</f>
        <v>807222.03999999911</v>
      </c>
      <c r="I175" s="560">
        <f>_xlfn.XLOOKUP(A175,ISODSOW_Delete!A:A,ISODSOW_Delete!BP:BP,"")</f>
        <v>4104785.76</v>
      </c>
      <c r="J175" s="560">
        <f>_xlfn.XLOOKUP(A175,ISODSOW_Delete!A:A,ISODSOW_Delete!BQ:BQ,"")</f>
        <v>0</v>
      </c>
      <c r="K175" s="560">
        <f>_xlfn.XLOOKUP(A175,ISODSOW_Delete!A:A,ISODSOW_Delete!BW:BW,"")</f>
        <v>0</v>
      </c>
      <c r="L175" s="560">
        <f>_xlfn.XLOOKUP(A175,ISODSOW_Delete!A:A,ISODSOW_Delete!BX:BX,"")</f>
        <v>0</v>
      </c>
      <c r="M175" s="601">
        <f t="shared" si="20"/>
        <v>0</v>
      </c>
      <c r="N175" s="575">
        <f t="shared" si="21"/>
        <v>22676502.140000001</v>
      </c>
      <c r="O175" s="575">
        <f t="shared" si="22"/>
        <v>21869280.100000001</v>
      </c>
      <c r="P175" s="575">
        <f t="shared" si="23"/>
        <v>807222.03999999911</v>
      </c>
      <c r="Q175" s="561" t="str">
        <f>_xlfn.XLOOKUP(A175,MPL!C:C,MPL!N:N, "Not Found",0)</f>
        <v>Obligated</v>
      </c>
      <c r="R175" s="562">
        <f>_xlfn.XLOOKUP(A175,MPL!C:C,MPL!S:S, "Not Found",0)</f>
        <v>44686.530312499999</v>
      </c>
      <c r="S175" s="562" t="str">
        <f t="shared" si="24"/>
        <v>Obligated</v>
      </c>
      <c r="T175" s="566">
        <v>0.95</v>
      </c>
      <c r="U175" s="560">
        <v>1020179.1499999985</v>
      </c>
      <c r="V175" s="560">
        <v>12653210.520000007</v>
      </c>
      <c r="W175" s="560"/>
      <c r="X175" s="559">
        <f t="shared" si="25"/>
        <v>13673389.670000006</v>
      </c>
      <c r="Y175" s="577">
        <f t="shared" si="26"/>
        <v>-4104785.7637071982</v>
      </c>
      <c r="Z175" s="598">
        <v>21869280.099011883</v>
      </c>
      <c r="AA175" s="598">
        <v>807222.04290961463</v>
      </c>
      <c r="AB175" s="598">
        <v>4104785.7617857009</v>
      </c>
      <c r="AC175" s="598">
        <v>0</v>
      </c>
      <c r="AD175" s="598">
        <v>0</v>
      </c>
      <c r="AE175" s="598">
        <v>0</v>
      </c>
      <c r="AF175" s="598">
        <v>26781287.903707199</v>
      </c>
      <c r="AG175" s="598">
        <f t="shared" si="29"/>
        <v>25974065.860797584</v>
      </c>
      <c r="AH175" s="598">
        <f t="shared" si="27"/>
        <v>807222.04290961463</v>
      </c>
      <c r="AI175" s="413" t="s">
        <v>2223</v>
      </c>
      <c r="AJ175" s="416" t="s">
        <v>2220</v>
      </c>
      <c r="AK175" s="415" t="s">
        <v>2394</v>
      </c>
    </row>
    <row r="176" spans="1:37" s="412" customFormat="1" ht="60" hidden="1" customHeight="1" thickBot="1">
      <c r="A176" s="565">
        <v>659715</v>
      </c>
      <c r="B176" s="413" t="s">
        <v>59</v>
      </c>
      <c r="C176" s="413" t="s">
        <v>35</v>
      </c>
      <c r="D176" s="413" t="s">
        <v>2118</v>
      </c>
      <c r="E176" s="414" t="s">
        <v>2209</v>
      </c>
      <c r="F176" s="563" t="s">
        <v>2210</v>
      </c>
      <c r="G176" s="559">
        <f>_xlfn.XLOOKUP(A176,Table2[FAASt '#],Table2[Approved Obligated Amount - CRC Gross Cost Cal],0)</f>
        <v>7074498</v>
      </c>
      <c r="H176" s="559">
        <f>_xlfn.XLOOKUP(A176,Table2[FAASt '#],Table2[Construction 406],0)</f>
        <v>178787</v>
      </c>
      <c r="I176" s="560">
        <f>_xlfn.XLOOKUP(A176,ISODSOW_Delete!A:A,ISODSOW_Delete!BP:BP,"")</f>
        <v>1880873</v>
      </c>
      <c r="J176" s="560">
        <f>_xlfn.XLOOKUP(A176,ISODSOW_Delete!A:A,ISODSOW_Delete!BQ:BQ,"")</f>
        <v>0</v>
      </c>
      <c r="K176" s="560">
        <f>_xlfn.XLOOKUP(A176,ISODSOW_Delete!A:A,ISODSOW_Delete!BW:BW,"")</f>
        <v>0</v>
      </c>
      <c r="L176" s="560">
        <f>_xlfn.XLOOKUP(A176,ISODSOW_Delete!A:A,ISODSOW_Delete!BX:BX,"")</f>
        <v>0</v>
      </c>
      <c r="M176" s="601">
        <f t="shared" si="20"/>
        <v>0</v>
      </c>
      <c r="N176" s="575">
        <f t="shared" si="21"/>
        <v>9134158</v>
      </c>
      <c r="O176" s="575">
        <f t="shared" si="22"/>
        <v>8955371</v>
      </c>
      <c r="P176" s="575">
        <f t="shared" si="23"/>
        <v>178787</v>
      </c>
      <c r="Q176" s="561" t="str">
        <f>_xlfn.XLOOKUP(A176,MPL!C:C,MPL!N:N, "Not Found",0)</f>
        <v>Obligated</v>
      </c>
      <c r="R176" s="562">
        <f>_xlfn.XLOOKUP(A176,MPL!C:C,MPL!S:S, "Not Found",0)</f>
        <v>44922.495069444441</v>
      </c>
      <c r="S176" s="562" t="str">
        <f t="shared" si="24"/>
        <v>Obligated</v>
      </c>
      <c r="T176" s="566">
        <v>0.91</v>
      </c>
      <c r="U176" s="560">
        <v>771300.4700000009</v>
      </c>
      <c r="V176" s="560">
        <v>5466320.3200000208</v>
      </c>
      <c r="W176" s="560"/>
      <c r="X176" s="559">
        <f t="shared" si="25"/>
        <v>6237620.7900000215</v>
      </c>
      <c r="Y176" s="577">
        <f t="shared" si="26"/>
        <v>2.4430559948086739E-2</v>
      </c>
      <c r="Z176" s="598">
        <v>7074498.4201878887</v>
      </c>
      <c r="AA176" s="598">
        <v>129540</v>
      </c>
      <c r="AB176" s="598">
        <v>1880872.5823277021</v>
      </c>
      <c r="AC176" s="598">
        <v>49247</v>
      </c>
      <c r="AD176" s="598">
        <v>0</v>
      </c>
      <c r="AE176" s="598">
        <v>0</v>
      </c>
      <c r="AF176" s="598">
        <v>9134157.9755694401</v>
      </c>
      <c r="AG176" s="598">
        <f t="shared" si="29"/>
        <v>8955371.0025155917</v>
      </c>
      <c r="AH176" s="598">
        <f t="shared" si="27"/>
        <v>178787</v>
      </c>
      <c r="AI176" s="413" t="s">
        <v>2223</v>
      </c>
      <c r="AJ176" s="416" t="s">
        <v>2220</v>
      </c>
      <c r="AK176" s="415" t="s">
        <v>2376</v>
      </c>
    </row>
    <row r="177" spans="1:37" s="412" customFormat="1" ht="60" hidden="1" customHeight="1" thickBot="1">
      <c r="A177" s="565">
        <v>659623</v>
      </c>
      <c r="B177" s="413" t="s">
        <v>60</v>
      </c>
      <c r="C177" s="413" t="s">
        <v>35</v>
      </c>
      <c r="D177" s="413" t="s">
        <v>2118</v>
      </c>
      <c r="E177" s="414" t="s">
        <v>2209</v>
      </c>
      <c r="F177" s="563" t="s">
        <v>2210</v>
      </c>
      <c r="G177" s="559">
        <f>_xlfn.XLOOKUP(A177,Table2[FAASt '#],Table2[Approved Obligated Amount - CRC Gross Cost Cal],0)</f>
        <v>16996758</v>
      </c>
      <c r="H177" s="559">
        <f>_xlfn.XLOOKUP(A177,Table2[FAASt '#],Table2[Construction 406],0)</f>
        <v>565289</v>
      </c>
      <c r="I177" s="560">
        <f>_xlfn.XLOOKUP(A177,ISODSOW_Delete!A:A,ISODSOW_Delete!BP:BP,"")</f>
        <v>3574763</v>
      </c>
      <c r="J177" s="560">
        <f>_xlfn.XLOOKUP(A177,ISODSOW_Delete!A:A,ISODSOW_Delete!BQ:BQ,"")</f>
        <v>0</v>
      </c>
      <c r="K177" s="560">
        <f>_xlfn.XLOOKUP(A177,ISODSOW_Delete!A:A,ISODSOW_Delete!BW:BW,"")</f>
        <v>0</v>
      </c>
      <c r="L177" s="560">
        <f>_xlfn.XLOOKUP(A177,ISODSOW_Delete!A:A,ISODSOW_Delete!BX:BX,"")</f>
        <v>0</v>
      </c>
      <c r="M177" s="601">
        <f t="shared" si="20"/>
        <v>0</v>
      </c>
      <c r="N177" s="575">
        <f t="shared" si="21"/>
        <v>21136810</v>
      </c>
      <c r="O177" s="575">
        <f t="shared" si="22"/>
        <v>20571521</v>
      </c>
      <c r="P177" s="575">
        <f t="shared" si="23"/>
        <v>565289</v>
      </c>
      <c r="Q177" s="561" t="str">
        <f>_xlfn.XLOOKUP(A177,MPL!C:C,MPL!N:N, "Not Found",0)</f>
        <v>Obligated</v>
      </c>
      <c r="R177" s="562">
        <f>_xlfn.XLOOKUP(A177,MPL!C:C,MPL!S:S, "Not Found",0)</f>
        <v>44922.495069444441</v>
      </c>
      <c r="S177" s="562" t="str">
        <f t="shared" si="24"/>
        <v>Obligated</v>
      </c>
      <c r="T177" s="566">
        <v>0.77</v>
      </c>
      <c r="U177" s="560">
        <v>1129471.9900000002</v>
      </c>
      <c r="V177" s="560">
        <v>2894190.4899999946</v>
      </c>
      <c r="W177" s="560"/>
      <c r="X177" s="559">
        <f t="shared" si="25"/>
        <v>4023662.4799999949</v>
      </c>
      <c r="Y177" s="577">
        <f t="shared" si="26"/>
        <v>-0.15623815730214119</v>
      </c>
      <c r="Z177" s="598">
        <v>16996757.95726639</v>
      </c>
      <c r="AA177" s="598">
        <v>516042</v>
      </c>
      <c r="AB177" s="598">
        <v>3574762.8595180707</v>
      </c>
      <c r="AC177" s="598">
        <v>49247</v>
      </c>
      <c r="AD177" s="598">
        <v>0</v>
      </c>
      <c r="AE177" s="598">
        <v>0</v>
      </c>
      <c r="AF177" s="598">
        <v>21136810.156238157</v>
      </c>
      <c r="AG177" s="598">
        <f t="shared" si="29"/>
        <v>20571520.81678446</v>
      </c>
      <c r="AH177" s="598">
        <f t="shared" si="27"/>
        <v>565289</v>
      </c>
      <c r="AI177" s="413" t="s">
        <v>2223</v>
      </c>
      <c r="AJ177" s="416" t="s">
        <v>2220</v>
      </c>
      <c r="AK177" s="415" t="s">
        <v>2376</v>
      </c>
    </row>
    <row r="178" spans="1:37" s="412" customFormat="1" ht="60" hidden="1" customHeight="1" thickBot="1">
      <c r="A178" s="565">
        <v>659625</v>
      </c>
      <c r="B178" s="413" t="s">
        <v>69</v>
      </c>
      <c r="C178" s="413" t="s">
        <v>35</v>
      </c>
      <c r="D178" s="413" t="s">
        <v>2118</v>
      </c>
      <c r="E178" s="414" t="s">
        <v>2209</v>
      </c>
      <c r="F178" s="563" t="s">
        <v>2210</v>
      </c>
      <c r="G178" s="559">
        <f>_xlfn.XLOOKUP(A178,Table2[FAASt '#],Table2[Approved Obligated Amount - CRC Gross Cost Cal],0)</f>
        <v>22864972</v>
      </c>
      <c r="H178" s="559">
        <f>_xlfn.XLOOKUP(A178,Table2[FAASt '#],Table2[Construction 406],0)</f>
        <v>1340145</v>
      </c>
      <c r="I178" s="560">
        <f>_xlfn.XLOOKUP(A178,ISODSOW_Delete!A:A,ISODSOW_Delete!BP:BP,"")</f>
        <v>3031749</v>
      </c>
      <c r="J178" s="560">
        <f>_xlfn.XLOOKUP(A178,ISODSOW_Delete!A:A,ISODSOW_Delete!BQ:BQ,"")</f>
        <v>165500</v>
      </c>
      <c r="K178" s="560">
        <f>_xlfn.XLOOKUP(A178,ISODSOW_Delete!A:A,ISODSOW_Delete!BW:BW,"")</f>
        <v>0</v>
      </c>
      <c r="L178" s="560">
        <f>_xlfn.XLOOKUP(A178,ISODSOW_Delete!A:A,ISODSOW_Delete!BX:BX,"")</f>
        <v>0</v>
      </c>
      <c r="M178" s="601">
        <f t="shared" si="20"/>
        <v>0</v>
      </c>
      <c r="N178" s="575">
        <f t="shared" si="21"/>
        <v>27402366</v>
      </c>
      <c r="O178" s="575">
        <f t="shared" si="22"/>
        <v>25896721</v>
      </c>
      <c r="P178" s="575">
        <f t="shared" si="23"/>
        <v>1505645</v>
      </c>
      <c r="Q178" s="561" t="str">
        <f>_xlfn.XLOOKUP(A178,MPL!C:C,MPL!N:N, "Not Found",0)</f>
        <v>Obligated</v>
      </c>
      <c r="R178" s="562">
        <f>_xlfn.XLOOKUP(A178,MPL!C:C,MPL!S:S, "Not Found",0)</f>
        <v>44950.551655092589</v>
      </c>
      <c r="S178" s="562" t="str">
        <f t="shared" si="24"/>
        <v>Obligated</v>
      </c>
      <c r="T178" s="566">
        <v>0.79</v>
      </c>
      <c r="U178" s="560">
        <v>1590751.19</v>
      </c>
      <c r="V178" s="560">
        <v>4882711.4400000218</v>
      </c>
      <c r="W178" s="560"/>
      <c r="X178" s="559">
        <f t="shared" si="25"/>
        <v>6473462.6300000213</v>
      </c>
      <c r="Y178" s="577">
        <f t="shared" si="26"/>
        <v>-1684845.5953535736</v>
      </c>
      <c r="Z178" s="598">
        <v>22864971.893071085</v>
      </c>
      <c r="AA178" s="598">
        <v>1149672</v>
      </c>
      <c r="AB178" s="598">
        <v>4716594.2453063894</v>
      </c>
      <c r="AC178" s="598">
        <v>355973</v>
      </c>
      <c r="AD178" s="598">
        <v>0</v>
      </c>
      <c r="AE178" s="598">
        <v>0</v>
      </c>
      <c r="AF178" s="598">
        <v>29087211.595353574</v>
      </c>
      <c r="AG178" s="598">
        <f t="shared" si="29"/>
        <v>27581566.138377473</v>
      </c>
      <c r="AH178" s="598">
        <f t="shared" si="27"/>
        <v>1505645</v>
      </c>
      <c r="AI178" s="413" t="s">
        <v>2223</v>
      </c>
      <c r="AJ178" s="416" t="s">
        <v>2220</v>
      </c>
      <c r="AK178" s="415" t="s">
        <v>2376</v>
      </c>
    </row>
    <row r="179" spans="1:37" s="412" customFormat="1" ht="60" hidden="1" customHeight="1" thickBot="1">
      <c r="A179" s="565">
        <v>660227</v>
      </c>
      <c r="B179" s="413" t="s">
        <v>67</v>
      </c>
      <c r="C179" s="413" t="s">
        <v>35</v>
      </c>
      <c r="D179" s="413" t="s">
        <v>2118</v>
      </c>
      <c r="E179" s="414" t="s">
        <v>2209</v>
      </c>
      <c r="F179" s="563" t="s">
        <v>2210</v>
      </c>
      <c r="G179" s="559">
        <f>_xlfn.XLOOKUP(A179,Table2[FAASt '#],Table2[Approved Obligated Amount - CRC Gross Cost Cal],0)</f>
        <v>18570095.25</v>
      </c>
      <c r="H179" s="559">
        <f>_xlfn.XLOOKUP(A179,Table2[FAASt '#],Table2[Construction 406],0)</f>
        <v>1764387.6999999993</v>
      </c>
      <c r="I179" s="560">
        <f>_xlfn.XLOOKUP(A179,ISODSOW_Delete!A:A,ISODSOW_Delete!BP:BP,"")</f>
        <v>4317860.43</v>
      </c>
      <c r="J179" s="560">
        <f>_xlfn.XLOOKUP(A179,ISODSOW_Delete!A:A,ISODSOW_Delete!BQ:BQ,"")</f>
        <v>0</v>
      </c>
      <c r="K179" s="560">
        <f>_xlfn.XLOOKUP(A179,ISODSOW_Delete!A:A,ISODSOW_Delete!BW:BW,"")</f>
        <v>0</v>
      </c>
      <c r="L179" s="560">
        <f>_xlfn.XLOOKUP(A179,ISODSOW_Delete!A:A,ISODSOW_Delete!BX:BX,"")</f>
        <v>0</v>
      </c>
      <c r="M179" s="601">
        <f t="shared" si="20"/>
        <v>0</v>
      </c>
      <c r="N179" s="575">
        <f t="shared" si="21"/>
        <v>24652343.379999999</v>
      </c>
      <c r="O179" s="575">
        <f t="shared" si="22"/>
        <v>22887955.68</v>
      </c>
      <c r="P179" s="575">
        <f t="shared" si="23"/>
        <v>1764387.6999999993</v>
      </c>
      <c r="Q179" s="561" t="str">
        <f>_xlfn.XLOOKUP(A179,MPL!C:C,MPL!N:N, "Not Found",0)</f>
        <v>Obligated</v>
      </c>
      <c r="R179" s="562">
        <f>_xlfn.XLOOKUP(A179,MPL!C:C,MPL!S:S, "Not Found",0)</f>
        <v>44950.551655092589</v>
      </c>
      <c r="S179" s="562" t="str">
        <f t="shared" si="24"/>
        <v>Obligated</v>
      </c>
      <c r="T179" s="566">
        <v>0.79</v>
      </c>
      <c r="U179" s="560">
        <v>2518200.5900000036</v>
      </c>
      <c r="V179" s="560">
        <v>9798208.0999999773</v>
      </c>
      <c r="W179" s="560"/>
      <c r="X179" s="559">
        <f t="shared" si="25"/>
        <v>12316408.689999981</v>
      </c>
      <c r="Y179" s="577">
        <f t="shared" si="26"/>
        <v>2.8212405741214752E-3</v>
      </c>
      <c r="Z179" s="598">
        <v>18570095.249699198</v>
      </c>
      <c r="AA179" s="598">
        <v>1316105.06</v>
      </c>
      <c r="AB179" s="598">
        <v>4317860.4264200581</v>
      </c>
      <c r="AC179" s="598">
        <v>448282.64</v>
      </c>
      <c r="AD179" s="598">
        <v>0</v>
      </c>
      <c r="AE179" s="598">
        <v>0</v>
      </c>
      <c r="AF179" s="598">
        <v>24652343.377178758</v>
      </c>
      <c r="AG179" s="598">
        <f t="shared" si="29"/>
        <v>22887955.676119257</v>
      </c>
      <c r="AH179" s="598">
        <f t="shared" si="27"/>
        <v>1764387.7000000002</v>
      </c>
      <c r="AI179" s="413" t="s">
        <v>2223</v>
      </c>
      <c r="AJ179" s="416" t="s">
        <v>2391</v>
      </c>
      <c r="AK179" s="415" t="s">
        <v>2376</v>
      </c>
    </row>
    <row r="180" spans="1:37" s="412" customFormat="1" ht="60" hidden="1" customHeight="1" thickBot="1">
      <c r="A180" s="565">
        <v>542687</v>
      </c>
      <c r="B180" s="413" t="s">
        <v>37</v>
      </c>
      <c r="C180" s="413" t="s">
        <v>35</v>
      </c>
      <c r="D180" s="413" t="s">
        <v>2118</v>
      </c>
      <c r="E180" s="414" t="s">
        <v>2209</v>
      </c>
      <c r="F180" s="563" t="s">
        <v>2210</v>
      </c>
      <c r="G180" s="559">
        <f>_xlfn.XLOOKUP(A180,Table2[FAASt '#],Table2[Approved Obligated Amount - CRC Gross Cost Cal],0)</f>
        <v>10278336.09</v>
      </c>
      <c r="H180" s="559">
        <f>_xlfn.XLOOKUP(A180,Table2[FAASt '#],Table2[Construction 406],0)</f>
        <v>426332.48000000045</v>
      </c>
      <c r="I180" s="560">
        <f>_xlfn.XLOOKUP(A180,ISODSOW_Delete!A:A,ISODSOW_Delete!BP:BP,"")</f>
        <v>2512853.73</v>
      </c>
      <c r="J180" s="560">
        <f>_xlfn.XLOOKUP(A180,ISODSOW_Delete!A:A,ISODSOW_Delete!BQ:BQ,"")</f>
        <v>0</v>
      </c>
      <c r="K180" s="560">
        <f>_xlfn.XLOOKUP(A180,ISODSOW_Delete!A:A,ISODSOW_Delete!BW:BW,"")</f>
        <v>0</v>
      </c>
      <c r="L180" s="560">
        <f>_xlfn.XLOOKUP(A180,ISODSOW_Delete!A:A,ISODSOW_Delete!BX:BX,"")</f>
        <v>0</v>
      </c>
      <c r="M180" s="601">
        <f t="shared" si="20"/>
        <v>0</v>
      </c>
      <c r="N180" s="575">
        <f t="shared" si="21"/>
        <v>13217522.300000001</v>
      </c>
      <c r="O180" s="575">
        <f t="shared" si="22"/>
        <v>12791189.82</v>
      </c>
      <c r="P180" s="575">
        <f t="shared" si="23"/>
        <v>426332.48000000045</v>
      </c>
      <c r="Q180" s="561" t="str">
        <f>_xlfn.XLOOKUP(A180,MPL!C:C,MPL!N:N, "Not Found",0)</f>
        <v>Obligated</v>
      </c>
      <c r="R180" s="562">
        <f>_xlfn.XLOOKUP(A180,MPL!C:C,MPL!S:S, "Not Found",0)</f>
        <v>44701.503750000003</v>
      </c>
      <c r="S180" s="562" t="str">
        <f t="shared" si="24"/>
        <v>Obligated</v>
      </c>
      <c r="T180" s="566">
        <v>0.93</v>
      </c>
      <c r="U180" s="560">
        <v>1075763.8200000008</v>
      </c>
      <c r="V180" s="560">
        <v>5981576.9100000411</v>
      </c>
      <c r="W180" s="560"/>
      <c r="X180" s="559">
        <f t="shared" si="25"/>
        <v>7057340.7300000414</v>
      </c>
      <c r="Y180" s="577">
        <f t="shared" si="26"/>
        <v>-2512853.7355801351</v>
      </c>
      <c r="Z180" s="598">
        <v>12791189.821906941</v>
      </c>
      <c r="AA180" s="598">
        <v>426332.48254532751</v>
      </c>
      <c r="AB180" s="598">
        <v>2512853.7311278675</v>
      </c>
      <c r="AC180" s="598">
        <v>0</v>
      </c>
      <c r="AD180" s="598">
        <v>0</v>
      </c>
      <c r="AE180" s="598">
        <v>0</v>
      </c>
      <c r="AF180" s="598">
        <v>15730376.035580136</v>
      </c>
      <c r="AG180" s="598">
        <f t="shared" si="29"/>
        <v>15304043.553034808</v>
      </c>
      <c r="AH180" s="598">
        <f t="shared" si="27"/>
        <v>426332.48254532751</v>
      </c>
      <c r="AI180" s="413" t="s">
        <v>2223</v>
      </c>
      <c r="AJ180" s="416" t="s">
        <v>2391</v>
      </c>
      <c r="AK180" s="415" t="s">
        <v>2396</v>
      </c>
    </row>
    <row r="181" spans="1:37" s="412" customFormat="1" ht="60" hidden="1" customHeight="1" thickBot="1">
      <c r="A181" s="565">
        <v>542517</v>
      </c>
      <c r="B181" s="413" t="s">
        <v>36</v>
      </c>
      <c r="C181" s="413" t="s">
        <v>35</v>
      </c>
      <c r="D181" s="413" t="s">
        <v>2118</v>
      </c>
      <c r="E181" s="414" t="s">
        <v>2209</v>
      </c>
      <c r="F181" s="563" t="s">
        <v>2210</v>
      </c>
      <c r="G181" s="559">
        <f>_xlfn.XLOOKUP(A181,Table2[FAASt '#],Table2[Approved Obligated Amount - CRC Gross Cost Cal],0)</f>
        <v>8628667.2899999991</v>
      </c>
      <c r="H181" s="559">
        <f>_xlfn.XLOOKUP(A181,Table2[FAASt '#],Table2[Construction 406],0)</f>
        <v>181658.08000000007</v>
      </c>
      <c r="I181" s="560">
        <f>_xlfn.XLOOKUP(A181,ISODSOW_Delete!A:A,ISODSOW_Delete!BP:BP,"")</f>
        <v>2004233.23</v>
      </c>
      <c r="J181" s="560">
        <f>_xlfn.XLOOKUP(A181,ISODSOW_Delete!A:A,ISODSOW_Delete!BQ:BQ,"")</f>
        <v>0</v>
      </c>
      <c r="K181" s="560">
        <f>_xlfn.XLOOKUP(A181,ISODSOW_Delete!A:A,ISODSOW_Delete!BW:BW,"")</f>
        <v>0</v>
      </c>
      <c r="L181" s="560">
        <f>_xlfn.XLOOKUP(A181,ISODSOW_Delete!A:A,ISODSOW_Delete!BX:BX,"")</f>
        <v>0</v>
      </c>
      <c r="M181" s="601">
        <f t="shared" si="20"/>
        <v>0</v>
      </c>
      <c r="N181" s="575">
        <f t="shared" si="21"/>
        <v>10814558.6</v>
      </c>
      <c r="O181" s="575">
        <f t="shared" si="22"/>
        <v>10632900.52</v>
      </c>
      <c r="P181" s="575">
        <f t="shared" si="23"/>
        <v>181658.08000000007</v>
      </c>
      <c r="Q181" s="561" t="str">
        <f>_xlfn.XLOOKUP(A181,MPL!C:C,MPL!N:N, "Not Found",0)</f>
        <v>Obligated</v>
      </c>
      <c r="R181" s="562">
        <f>_xlfn.XLOOKUP(A181,MPL!C:C,MPL!S:S, "Not Found",0)</f>
        <v>44701.503750000003</v>
      </c>
      <c r="S181" s="562" t="str">
        <f t="shared" si="24"/>
        <v>Obligated</v>
      </c>
      <c r="T181" s="566">
        <v>0.88</v>
      </c>
      <c r="U181" s="560">
        <v>972416.24000000057</v>
      </c>
      <c r="V181" s="560">
        <v>2834354.639999995</v>
      </c>
      <c r="W181" s="560"/>
      <c r="X181" s="559">
        <f t="shared" si="25"/>
        <v>3806770.8799999957</v>
      </c>
      <c r="Y181" s="577">
        <f t="shared" si="26"/>
        <v>-2004233.237137707</v>
      </c>
      <c r="Z181" s="598">
        <v>10632900.522693338</v>
      </c>
      <c r="AA181" s="598">
        <v>181658.08131977139</v>
      </c>
      <c r="AB181" s="598">
        <v>2004233.2331245961</v>
      </c>
      <c r="AC181" s="598">
        <v>0</v>
      </c>
      <c r="AD181" s="598">
        <v>0</v>
      </c>
      <c r="AE181" s="598">
        <v>0</v>
      </c>
      <c r="AF181" s="598">
        <v>12818791.837137707</v>
      </c>
      <c r="AG181" s="598">
        <f t="shared" si="29"/>
        <v>12637133.755817935</v>
      </c>
      <c r="AH181" s="598">
        <f t="shared" si="27"/>
        <v>181658.08131977139</v>
      </c>
      <c r="AI181" s="413" t="s">
        <v>2223</v>
      </c>
      <c r="AJ181" s="416" t="s">
        <v>2220</v>
      </c>
      <c r="AK181" s="415" t="s">
        <v>2390</v>
      </c>
    </row>
    <row r="182" spans="1:37" s="412" customFormat="1" ht="60" hidden="1" customHeight="1" thickBot="1">
      <c r="A182" s="565">
        <v>660437</v>
      </c>
      <c r="B182" s="413" t="s">
        <v>68</v>
      </c>
      <c r="C182" s="413" t="s">
        <v>35</v>
      </c>
      <c r="D182" s="413" t="s">
        <v>2118</v>
      </c>
      <c r="E182" s="414" t="s">
        <v>2209</v>
      </c>
      <c r="F182" s="563" t="s">
        <v>2210</v>
      </c>
      <c r="G182" s="559">
        <f>_xlfn.XLOOKUP(A182,Table2[FAASt '#],Table2[Approved Obligated Amount - CRC Gross Cost Cal],0)</f>
        <v>27067865</v>
      </c>
      <c r="H182" s="559">
        <f>_xlfn.XLOOKUP(A182,Table2[FAASt '#],Table2[Construction 406],0)</f>
        <v>1568964</v>
      </c>
      <c r="I182" s="560">
        <f>_xlfn.XLOOKUP(A182,ISODSOW_Delete!A:A,ISODSOW_Delete!BP:BP,"")</f>
        <v>5821635</v>
      </c>
      <c r="J182" s="560">
        <f>_xlfn.XLOOKUP(A182,ISODSOW_Delete!A:A,ISODSOW_Delete!BQ:BQ,"")</f>
        <v>0</v>
      </c>
      <c r="K182" s="560">
        <f>_xlfn.XLOOKUP(A182,ISODSOW_Delete!A:A,ISODSOW_Delete!BW:BW,"")</f>
        <v>0</v>
      </c>
      <c r="L182" s="560">
        <f>_xlfn.XLOOKUP(A182,ISODSOW_Delete!A:A,ISODSOW_Delete!BX:BX,"")</f>
        <v>0</v>
      </c>
      <c r="M182" s="601">
        <f t="shared" si="20"/>
        <v>0</v>
      </c>
      <c r="N182" s="575">
        <f t="shared" si="21"/>
        <v>34458464</v>
      </c>
      <c r="O182" s="575">
        <f t="shared" si="22"/>
        <v>32889500</v>
      </c>
      <c r="P182" s="575">
        <f t="shared" si="23"/>
        <v>1568964</v>
      </c>
      <c r="Q182" s="561" t="str">
        <f>_xlfn.XLOOKUP(A182,MPL!C:C,MPL!N:N, "Not Found",0)</f>
        <v>Obligated</v>
      </c>
      <c r="R182" s="562">
        <f>_xlfn.XLOOKUP(A182,MPL!C:C,MPL!S:S, "Not Found",0)</f>
        <v>44950.551655092589</v>
      </c>
      <c r="S182" s="562" t="str">
        <f t="shared" si="24"/>
        <v>Obligated</v>
      </c>
      <c r="T182" s="566">
        <v>0.66</v>
      </c>
      <c r="U182" s="560">
        <v>1460283.709999999</v>
      </c>
      <c r="V182" s="560">
        <v>8221672.4500000067</v>
      </c>
      <c r="W182" s="560"/>
      <c r="X182" s="559">
        <f t="shared" si="25"/>
        <v>9681956.1600000057</v>
      </c>
      <c r="Y182" s="577">
        <f t="shared" si="26"/>
        <v>-0.74678912758827209</v>
      </c>
      <c r="Z182" s="598">
        <v>27067865.468813799</v>
      </c>
      <c r="AA182" s="598">
        <v>1188605</v>
      </c>
      <c r="AB182" s="598">
        <v>5821635.5034037689</v>
      </c>
      <c r="AC182" s="598">
        <v>380359</v>
      </c>
      <c r="AD182" s="598">
        <v>0</v>
      </c>
      <c r="AE182" s="598">
        <v>0</v>
      </c>
      <c r="AF182" s="598">
        <v>34458464.746789128</v>
      </c>
      <c r="AG182" s="598">
        <f t="shared" si="29"/>
        <v>32889500.972217567</v>
      </c>
      <c r="AH182" s="598">
        <f t="shared" si="27"/>
        <v>1568964</v>
      </c>
      <c r="AI182" s="413" t="s">
        <v>2223</v>
      </c>
      <c r="AJ182" s="416" t="s">
        <v>2361</v>
      </c>
      <c r="AK182" s="415" t="s">
        <v>2376</v>
      </c>
    </row>
    <row r="183" spans="1:37" s="412" customFormat="1" ht="60" hidden="1" customHeight="1" thickBot="1">
      <c r="A183" s="565">
        <v>698439</v>
      </c>
      <c r="B183" s="413" t="s">
        <v>99</v>
      </c>
      <c r="C183" s="413" t="s">
        <v>35</v>
      </c>
      <c r="D183" s="413" t="s">
        <v>2118</v>
      </c>
      <c r="E183" s="414" t="s">
        <v>2209</v>
      </c>
      <c r="F183" s="563" t="s">
        <v>2210</v>
      </c>
      <c r="G183" s="559">
        <f>_xlfn.XLOOKUP(A183,Table2[FAASt '#],Table2[Approved Obligated Amount - CRC Gross Cost Cal],0)</f>
        <v>7073217</v>
      </c>
      <c r="H183" s="559">
        <f>_xlfn.XLOOKUP(A183,Table2[FAASt '#],Table2[Construction 406],0)</f>
        <v>1287705</v>
      </c>
      <c r="I183" s="560">
        <f>_xlfn.XLOOKUP(A183,ISODSOW_Delete!A:A,ISODSOW_Delete!BP:BP,"")</f>
        <v>1653390</v>
      </c>
      <c r="J183" s="560">
        <f>_xlfn.XLOOKUP(A183,ISODSOW_Delete!A:A,ISODSOW_Delete!BQ:BQ,"")</f>
        <v>0</v>
      </c>
      <c r="K183" s="560">
        <f>_xlfn.XLOOKUP(A183,ISODSOW_Delete!A:A,ISODSOW_Delete!BW:BW,"")</f>
        <v>0</v>
      </c>
      <c r="L183" s="560">
        <f>_xlfn.XLOOKUP(A183,ISODSOW_Delete!A:A,ISODSOW_Delete!BX:BX,"")</f>
        <v>0</v>
      </c>
      <c r="M183" s="601">
        <f t="shared" si="20"/>
        <v>0</v>
      </c>
      <c r="N183" s="575">
        <f t="shared" si="21"/>
        <v>10014312</v>
      </c>
      <c r="O183" s="575">
        <f t="shared" si="22"/>
        <v>8726607</v>
      </c>
      <c r="P183" s="575">
        <f t="shared" si="23"/>
        <v>1287705</v>
      </c>
      <c r="Q183" s="561" t="str">
        <f>_xlfn.XLOOKUP(A183,MPL!C:C,MPL!N:N, "Not Found",0)</f>
        <v>Obligated</v>
      </c>
      <c r="R183" s="562">
        <f>_xlfn.XLOOKUP(A183,MPL!C:C,MPL!S:S, "Not Found",0)</f>
        <v>45233.479212962964</v>
      </c>
      <c r="S183" s="562" t="str">
        <f t="shared" si="24"/>
        <v>Obligated</v>
      </c>
      <c r="T183" s="566">
        <v>0.53</v>
      </c>
      <c r="U183" s="560">
        <v>1344027.3999999994</v>
      </c>
      <c r="V183" s="560">
        <v>2142717.6199999992</v>
      </c>
      <c r="W183" s="560"/>
      <c r="X183" s="559">
        <f t="shared" si="25"/>
        <v>3486745.0199999986</v>
      </c>
      <c r="Y183" s="577">
        <f t="shared" si="26"/>
        <v>0</v>
      </c>
      <c r="Z183" s="598">
        <v>7073217</v>
      </c>
      <c r="AA183" s="598">
        <v>1287705</v>
      </c>
      <c r="AB183" s="598">
        <v>1653390</v>
      </c>
      <c r="AC183" s="598">
        <v>0</v>
      </c>
      <c r="AD183" s="598">
        <v>0</v>
      </c>
      <c r="AE183" s="598">
        <v>0</v>
      </c>
      <c r="AF183" s="598">
        <v>10014312</v>
      </c>
      <c r="AG183" s="598">
        <f t="shared" si="29"/>
        <v>8726607</v>
      </c>
      <c r="AH183" s="598">
        <f t="shared" si="27"/>
        <v>1287705</v>
      </c>
      <c r="AI183" s="413" t="s">
        <v>2240</v>
      </c>
      <c r="AJ183" s="413" t="s">
        <v>275</v>
      </c>
      <c r="AK183" s="415" t="s">
        <v>2276</v>
      </c>
    </row>
    <row r="184" spans="1:37" s="412" customFormat="1" ht="60" hidden="1" customHeight="1" thickBot="1">
      <c r="A184" s="565">
        <v>698424</v>
      </c>
      <c r="B184" s="413" t="s">
        <v>81</v>
      </c>
      <c r="C184" s="413" t="s">
        <v>35</v>
      </c>
      <c r="D184" s="413" t="s">
        <v>2118</v>
      </c>
      <c r="E184" s="414" t="s">
        <v>2209</v>
      </c>
      <c r="F184" s="563" t="s">
        <v>2210</v>
      </c>
      <c r="G184" s="559">
        <f>_xlfn.XLOOKUP(A184,Table2[FAASt '#],Table2[Approved Obligated Amount - CRC Gross Cost Cal],0)</f>
        <v>9311841.5299999993</v>
      </c>
      <c r="H184" s="559">
        <f>_xlfn.XLOOKUP(A184,Table2[FAASt '#],Table2[Construction 406],0)</f>
        <v>997190</v>
      </c>
      <c r="I184" s="560">
        <f>_xlfn.XLOOKUP(A184,ISODSOW_Delete!A:A,ISODSOW_Delete!BP:BP,"")</f>
        <v>1705096.48</v>
      </c>
      <c r="J184" s="560">
        <f>_xlfn.XLOOKUP(A184,ISODSOW_Delete!A:A,ISODSOW_Delete!BQ:BQ,"")</f>
        <v>0</v>
      </c>
      <c r="K184" s="560">
        <f>_xlfn.XLOOKUP(A184,ISODSOW_Delete!A:A,ISODSOW_Delete!BW:BW,"")</f>
        <v>0</v>
      </c>
      <c r="L184" s="560">
        <f>_xlfn.XLOOKUP(A184,ISODSOW_Delete!A:A,ISODSOW_Delete!BX:BX,"")</f>
        <v>0</v>
      </c>
      <c r="M184" s="601">
        <f t="shared" si="20"/>
        <v>0</v>
      </c>
      <c r="N184" s="575">
        <f t="shared" si="21"/>
        <v>12014128.01</v>
      </c>
      <c r="O184" s="575">
        <f t="shared" si="22"/>
        <v>11016938.01</v>
      </c>
      <c r="P184" s="575">
        <f t="shared" si="23"/>
        <v>997190</v>
      </c>
      <c r="Q184" s="561" t="str">
        <f>_xlfn.XLOOKUP(A184,MPL!C:C,MPL!N:N, "Not Found",0)</f>
        <v>Obligated</v>
      </c>
      <c r="R184" s="562">
        <f>_xlfn.XLOOKUP(A184,MPL!C:C,MPL!S:S, "Not Found",0)</f>
        <v>45222.480671296296</v>
      </c>
      <c r="S184" s="562" t="str">
        <f t="shared" si="24"/>
        <v>Obligated</v>
      </c>
      <c r="T184" s="566">
        <v>0.75</v>
      </c>
      <c r="U184" s="560">
        <v>1512708.8400000085</v>
      </c>
      <c r="V184" s="560">
        <v>4834340.3700000495</v>
      </c>
      <c r="W184" s="560"/>
      <c r="X184" s="559">
        <f t="shared" si="25"/>
        <v>6347049.2100000577</v>
      </c>
      <c r="Y184" s="577">
        <f t="shared" si="26"/>
        <v>0.48000000044703484</v>
      </c>
      <c r="Z184" s="598">
        <v>9311841.5299999993</v>
      </c>
      <c r="AA184" s="598">
        <v>720017</v>
      </c>
      <c r="AB184" s="598">
        <v>1705096</v>
      </c>
      <c r="AC184" s="598">
        <v>277173</v>
      </c>
      <c r="AD184" s="598">
        <v>0</v>
      </c>
      <c r="AE184" s="598">
        <v>0</v>
      </c>
      <c r="AF184" s="598">
        <v>12014127.529999999</v>
      </c>
      <c r="AG184" s="598">
        <f t="shared" si="29"/>
        <v>11016937.529999999</v>
      </c>
      <c r="AH184" s="598">
        <f t="shared" si="27"/>
        <v>997190</v>
      </c>
      <c r="AI184" s="413" t="s">
        <v>2223</v>
      </c>
      <c r="AJ184" s="416" t="s">
        <v>2217</v>
      </c>
      <c r="AK184" s="415" t="s">
        <v>2376</v>
      </c>
    </row>
    <row r="185" spans="1:37" s="412" customFormat="1" ht="60" hidden="1" customHeight="1" thickBot="1">
      <c r="A185" s="565">
        <v>542756</v>
      </c>
      <c r="B185" s="413" t="s">
        <v>38</v>
      </c>
      <c r="C185" s="413" t="s">
        <v>35</v>
      </c>
      <c r="D185" s="413" t="s">
        <v>2118</v>
      </c>
      <c r="E185" s="414" t="s">
        <v>2209</v>
      </c>
      <c r="F185" s="563" t="s">
        <v>2210</v>
      </c>
      <c r="G185" s="559">
        <f>_xlfn.XLOOKUP(A185,Table2[FAASt '#],Table2[Approved Obligated Amount - CRC Gross Cost Cal],0)</f>
        <v>9687238</v>
      </c>
      <c r="H185" s="559">
        <f>_xlfn.XLOOKUP(A185,Table2[FAASt '#],Table2[Construction 406],0)</f>
        <v>370808</v>
      </c>
      <c r="I185" s="560">
        <f>_xlfn.XLOOKUP(A185,ISODSOW_Delete!A:A,ISODSOW_Delete!BP:BP,"")</f>
        <v>2237386</v>
      </c>
      <c r="J185" s="560">
        <f>_xlfn.XLOOKUP(A185,ISODSOW_Delete!A:A,ISODSOW_Delete!BQ:BQ,"")</f>
        <v>0</v>
      </c>
      <c r="K185" s="560">
        <f>_xlfn.XLOOKUP(A185,ISODSOW_Delete!A:A,ISODSOW_Delete!BW:BW,"")</f>
        <v>0</v>
      </c>
      <c r="L185" s="560">
        <f>_xlfn.XLOOKUP(A185,ISODSOW_Delete!A:A,ISODSOW_Delete!BX:BX,"")</f>
        <v>0</v>
      </c>
      <c r="M185" s="601">
        <f t="shared" si="20"/>
        <v>0</v>
      </c>
      <c r="N185" s="575">
        <f t="shared" si="21"/>
        <v>12295432</v>
      </c>
      <c r="O185" s="575">
        <f t="shared" si="22"/>
        <v>11924624</v>
      </c>
      <c r="P185" s="575">
        <f t="shared" si="23"/>
        <v>370808</v>
      </c>
      <c r="Q185" s="561" t="str">
        <f>_xlfn.XLOOKUP(A185,MPL!C:C,MPL!N:N, "Not Found",0)</f>
        <v>Obligated</v>
      </c>
      <c r="R185" s="562">
        <f>_xlfn.XLOOKUP(A185,MPL!C:C,MPL!S:S, "Not Found",0)</f>
        <v>44707.474826388891</v>
      </c>
      <c r="S185" s="562" t="str">
        <f t="shared" si="24"/>
        <v>Obligated</v>
      </c>
      <c r="T185" s="566">
        <v>0.89</v>
      </c>
      <c r="U185" s="560">
        <v>710048.66999999923</v>
      </c>
      <c r="V185" s="560">
        <v>3682408.6199999969</v>
      </c>
      <c r="W185" s="560"/>
      <c r="X185" s="559">
        <f t="shared" si="25"/>
        <v>4392457.2899999963</v>
      </c>
      <c r="Y185" s="577">
        <f t="shared" si="26"/>
        <v>-2237386.3859983813</v>
      </c>
      <c r="Z185" s="598">
        <v>11924623.836452479</v>
      </c>
      <c r="AA185" s="598">
        <v>370808.2186791228</v>
      </c>
      <c r="AB185" s="598">
        <v>2237386.3308667806</v>
      </c>
      <c r="AC185" s="598">
        <v>0</v>
      </c>
      <c r="AD185" s="598">
        <v>0</v>
      </c>
      <c r="AE185" s="598">
        <v>0</v>
      </c>
      <c r="AF185" s="598">
        <v>14532818.385998381</v>
      </c>
      <c r="AG185" s="598">
        <f t="shared" si="29"/>
        <v>14162010.167319259</v>
      </c>
      <c r="AH185" s="598">
        <f t="shared" si="27"/>
        <v>370808.2186791228</v>
      </c>
      <c r="AI185" s="413" t="s">
        <v>2223</v>
      </c>
      <c r="AJ185" s="416" t="s">
        <v>2220</v>
      </c>
      <c r="AK185" s="415" t="s">
        <v>2392</v>
      </c>
    </row>
    <row r="186" spans="1:37" s="412" customFormat="1" ht="60" hidden="1" customHeight="1" thickBot="1">
      <c r="A186" s="565">
        <v>551926</v>
      </c>
      <c r="B186" s="413" t="s">
        <v>217</v>
      </c>
      <c r="C186" s="413" t="s">
        <v>216</v>
      </c>
      <c r="D186" s="413" t="s">
        <v>2114</v>
      </c>
      <c r="E186" s="414" t="s">
        <v>2209</v>
      </c>
      <c r="F186" s="563" t="s">
        <v>2210</v>
      </c>
      <c r="G186" s="559">
        <f>_xlfn.XLOOKUP(A186,Table2[FAASt '#],Table2[Approved Obligated Amount - CRC Gross Cost Cal],0)</f>
        <v>5267467.99</v>
      </c>
      <c r="H186" s="559">
        <f>_xlfn.XLOOKUP(A186,Table2[FAASt '#],Table2[Construction 406],0)</f>
        <v>939009.16999999946</v>
      </c>
      <c r="I186" s="560">
        <f>_xlfn.XLOOKUP(A186,ISODSOW_Delete!A:A,ISODSOW_Delete!BP:BP,"")</f>
        <v>800287.41</v>
      </c>
      <c r="J186" s="560">
        <f>_xlfn.XLOOKUP(A186,ISODSOW_Delete!A:A,ISODSOW_Delete!BQ:BQ,"")</f>
        <v>134453.44</v>
      </c>
      <c r="K186" s="560">
        <f>_xlfn.XLOOKUP(A186,ISODSOW_Delete!A:A,ISODSOW_Delete!BW:BW,"")</f>
        <v>0</v>
      </c>
      <c r="L186" s="560">
        <f>_xlfn.XLOOKUP(A186,ISODSOW_Delete!A:A,ISODSOW_Delete!BX:BX,"")</f>
        <v>0</v>
      </c>
      <c r="M186" s="601">
        <f t="shared" si="20"/>
        <v>0</v>
      </c>
      <c r="N186" s="575">
        <f t="shared" si="21"/>
        <v>7141218.0100000007</v>
      </c>
      <c r="O186" s="575">
        <f t="shared" si="22"/>
        <v>6067755.4000000004</v>
      </c>
      <c r="P186" s="575">
        <f t="shared" si="23"/>
        <v>1073462.6099999994</v>
      </c>
      <c r="Q186" s="561" t="str">
        <f>_xlfn.XLOOKUP(A186,MPL!C:C,MPL!N:N, "Not Found",0)</f>
        <v>Obligated</v>
      </c>
      <c r="R186" s="562">
        <f>_xlfn.XLOOKUP(A186,MPL!C:C,MPL!S:S, "Not Found",0)</f>
        <v>46082.760775462964</v>
      </c>
      <c r="S186" s="562" t="str">
        <f t="shared" si="24"/>
        <v>Obligated</v>
      </c>
      <c r="T186" s="566" t="s">
        <v>275</v>
      </c>
      <c r="U186" s="560">
        <v>1382619.4399999871</v>
      </c>
      <c r="V186" s="560">
        <v>187936.60000000003</v>
      </c>
      <c r="W186" s="560"/>
      <c r="X186" s="559">
        <f t="shared" si="25"/>
        <v>1570556.0399999872</v>
      </c>
      <c r="Y186" s="577">
        <f t="shared" si="26"/>
        <v>-396718.55892699864</v>
      </c>
      <c r="Z186" s="598">
        <v>5267467.9889269993</v>
      </c>
      <c r="AA186" s="598">
        <v>939009.17</v>
      </c>
      <c r="AB186" s="598">
        <v>800287.41044799995</v>
      </c>
      <c r="AC186" s="598">
        <v>134453.439552</v>
      </c>
      <c r="AD186" s="598">
        <v>396718.56000000006</v>
      </c>
      <c r="AE186" s="598">
        <v>0</v>
      </c>
      <c r="AF186" s="598">
        <v>7537936.5689269993</v>
      </c>
      <c r="AG186" s="598">
        <v>6464473.9593749996</v>
      </c>
      <c r="AH186" s="598">
        <f t="shared" si="27"/>
        <v>1073462.609552</v>
      </c>
      <c r="AI186" s="413" t="s">
        <v>2268</v>
      </c>
      <c r="AJ186" s="416" t="s">
        <v>2235</v>
      </c>
      <c r="AK186" s="415" t="s">
        <v>2438</v>
      </c>
    </row>
    <row r="187" spans="1:37" s="412" customFormat="1" ht="60" hidden="1" customHeight="1" thickBot="1">
      <c r="A187" s="565">
        <v>750063</v>
      </c>
      <c r="B187" s="413" t="s">
        <v>251</v>
      </c>
      <c r="C187" s="413" t="s">
        <v>130</v>
      </c>
      <c r="D187" s="413" t="s">
        <v>2112</v>
      </c>
      <c r="E187" s="414" t="s">
        <v>2203</v>
      </c>
      <c r="F187" s="563" t="s">
        <v>2409</v>
      </c>
      <c r="G187" s="559">
        <f>_xlfn.XLOOKUP(A187,Table2[FAASt '#],Table2[Approved Obligated Amount - CRC Gross Cost Cal],0)</f>
        <v>0</v>
      </c>
      <c r="H187" s="559">
        <f>_xlfn.XLOOKUP(A187,Table2[FAASt '#],Table2[Construction 406],0)</f>
        <v>0</v>
      </c>
      <c r="I187" s="560">
        <f>_xlfn.XLOOKUP(A187,ISODSOW_Delete!A:A,ISODSOW_Delete!BP:BP,"")</f>
        <v>0</v>
      </c>
      <c r="J187" s="560">
        <f>_xlfn.XLOOKUP(A187,ISODSOW_Delete!A:A,ISODSOW_Delete!BQ:BQ,"")</f>
        <v>0</v>
      </c>
      <c r="K187" s="560">
        <f>_xlfn.XLOOKUP(A187,ISODSOW_Delete!A:A,ISODSOW_Delete!BW:BW,"")</f>
        <v>0</v>
      </c>
      <c r="L187" s="560">
        <f>_xlfn.XLOOKUP(A187,ISODSOW_Delete!A:A,ISODSOW_Delete!BX:BX,"")</f>
        <v>0</v>
      </c>
      <c r="M187" s="601">
        <f t="shared" si="20"/>
        <v>0</v>
      </c>
      <c r="N187" s="575">
        <f t="shared" si="21"/>
        <v>0</v>
      </c>
      <c r="O187" s="575">
        <f t="shared" si="22"/>
        <v>0</v>
      </c>
      <c r="P187" s="575">
        <f t="shared" si="23"/>
        <v>0</v>
      </c>
      <c r="Q187" s="561" t="str">
        <f>_xlfn.XLOOKUP(A187,MPL!C:C,MPL!N:N, "Not Found",0)</f>
        <v>Pending Large Project Review</v>
      </c>
      <c r="R187" s="562" t="str">
        <f>_xlfn.XLOOKUP(A187,MPL!C:C,MPL!S:S, "Not Found",0)</f>
        <v/>
      </c>
      <c r="S187" s="562" t="str">
        <f t="shared" si="24"/>
        <v>Obligated, Pending Large Project Review</v>
      </c>
      <c r="T187" s="566" t="s">
        <v>275</v>
      </c>
      <c r="U187" s="560">
        <v>191728.29999999973</v>
      </c>
      <c r="V187" s="560">
        <v>133176.44</v>
      </c>
      <c r="W187" s="560"/>
      <c r="X187" s="559">
        <f t="shared" si="25"/>
        <v>324904.73999999976</v>
      </c>
      <c r="Y187" s="577">
        <f t="shared" si="26"/>
        <v>-69341045.819999993</v>
      </c>
      <c r="Z187" s="598">
        <v>18254467.109999999</v>
      </c>
      <c r="AA187" s="598">
        <v>50797296.219999999</v>
      </c>
      <c r="AB187" s="598">
        <v>289282.49</v>
      </c>
      <c r="AC187" s="598">
        <v>985459.15</v>
      </c>
      <c r="AD187" s="598">
        <v>0</v>
      </c>
      <c r="AE187" s="598">
        <v>0</v>
      </c>
      <c r="AF187" s="598">
        <v>69341045.819999993</v>
      </c>
      <c r="AG187" s="598">
        <f>Z187+AB187+AD187</f>
        <v>18543749.599999998</v>
      </c>
      <c r="AH187" s="598">
        <f t="shared" si="27"/>
        <v>51782755.369999997</v>
      </c>
      <c r="AI187" s="413" t="s">
        <v>2268</v>
      </c>
      <c r="AJ187" s="413" t="s">
        <v>2208</v>
      </c>
      <c r="AK187" s="415" t="s">
        <v>2406</v>
      </c>
    </row>
    <row r="188" spans="1:37" s="412" customFormat="1" ht="60" hidden="1" customHeight="1" thickBot="1">
      <c r="A188" s="565">
        <v>727659</v>
      </c>
      <c r="B188" s="413" t="s">
        <v>211</v>
      </c>
      <c r="C188" s="413" t="s">
        <v>130</v>
      </c>
      <c r="D188" s="413" t="s">
        <v>2109</v>
      </c>
      <c r="E188" s="414" t="s">
        <v>2209</v>
      </c>
      <c r="F188" s="563" t="s">
        <v>2210</v>
      </c>
      <c r="G188" s="559">
        <f>_xlfn.XLOOKUP(A188,Table2[FAASt '#],Table2[Approved Obligated Amount - CRC Gross Cost Cal],0)</f>
        <v>953592.14</v>
      </c>
      <c r="H188" s="559">
        <f>_xlfn.XLOOKUP(A188,Table2[FAASt '#],Table2[Construction 406],0)</f>
        <v>3230664.72</v>
      </c>
      <c r="I188" s="560">
        <f>_xlfn.XLOOKUP(A188,ISODSOW_Delete!A:A,ISODSOW_Delete!BP:BP,"")</f>
        <v>8880.74</v>
      </c>
      <c r="J188" s="560">
        <f>_xlfn.XLOOKUP(A188,ISODSOW_Delete!A:A,ISODSOW_Delete!BQ:BQ,"")</f>
        <v>30086.959999999999</v>
      </c>
      <c r="K188" s="560">
        <f>_xlfn.XLOOKUP(A188,ISODSOW_Delete!A:A,ISODSOW_Delete!BW:BW,"")</f>
        <v>0</v>
      </c>
      <c r="L188" s="560">
        <f>_xlfn.XLOOKUP(A188,ISODSOW_Delete!A:A,ISODSOW_Delete!BX:BX,"")</f>
        <v>0</v>
      </c>
      <c r="M188" s="601">
        <f t="shared" si="20"/>
        <v>0</v>
      </c>
      <c r="N188" s="575">
        <f t="shared" si="21"/>
        <v>4223224.5600000005</v>
      </c>
      <c r="O188" s="575">
        <f t="shared" si="22"/>
        <v>962472.88</v>
      </c>
      <c r="P188" s="575">
        <f t="shared" si="23"/>
        <v>3260751.68</v>
      </c>
      <c r="Q188" s="561" t="str">
        <f>_xlfn.XLOOKUP(A188,MPL!C:C,MPL!N:N, "Not Found",0)</f>
        <v>Obligated</v>
      </c>
      <c r="R188" s="562">
        <f>_xlfn.XLOOKUP(A188,MPL!C:C,MPL!S:S, "Not Found",0)</f>
        <v>46082.760821759257</v>
      </c>
      <c r="S188" s="562" t="str">
        <f t="shared" si="24"/>
        <v>Obligated</v>
      </c>
      <c r="T188" s="566" t="s">
        <v>275</v>
      </c>
      <c r="U188" s="560">
        <v>21507.480000000025</v>
      </c>
      <c r="V188" s="560">
        <v>102958.5</v>
      </c>
      <c r="W188" s="560"/>
      <c r="X188" s="559">
        <f t="shared" si="25"/>
        <v>124465.98000000003</v>
      </c>
      <c r="Y188" s="577">
        <f t="shared" si="26"/>
        <v>-724634.65999999922</v>
      </c>
      <c r="Z188" s="598">
        <v>1109346.43</v>
      </c>
      <c r="AA188" s="598">
        <v>3793180</v>
      </c>
      <c r="AB188" s="598">
        <v>10335.879999999999</v>
      </c>
      <c r="AC188" s="598">
        <v>34996.910000000003</v>
      </c>
      <c r="AD188" s="598">
        <v>0</v>
      </c>
      <c r="AE188" s="598">
        <v>0</v>
      </c>
      <c r="AF188" s="598">
        <v>4947859.22</v>
      </c>
      <c r="AG188" s="598">
        <v>1119682.3099999998</v>
      </c>
      <c r="AH188" s="598">
        <f t="shared" si="27"/>
        <v>3828176.91</v>
      </c>
      <c r="AI188" s="413" t="s">
        <v>2268</v>
      </c>
      <c r="AJ188" s="413" t="s">
        <v>2208</v>
      </c>
      <c r="AK188" s="415" t="s">
        <v>2424</v>
      </c>
    </row>
    <row r="189" spans="1:37" s="412" customFormat="1" ht="60" hidden="1" customHeight="1" thickBot="1">
      <c r="A189" s="565">
        <v>168483</v>
      </c>
      <c r="B189" s="413" t="s">
        <v>247</v>
      </c>
      <c r="C189" s="413" t="s">
        <v>46</v>
      </c>
      <c r="D189" s="413" t="s">
        <v>2108</v>
      </c>
      <c r="E189" s="414" t="s">
        <v>2203</v>
      </c>
      <c r="F189" s="563" t="s">
        <v>2204</v>
      </c>
      <c r="G189" s="559">
        <f>_xlfn.XLOOKUP(A189,Table2[FAASt '#],Table2[Approved Obligated Amount - CRC Gross Cost Cal],0)</f>
        <v>0</v>
      </c>
      <c r="H189" s="559">
        <f>_xlfn.XLOOKUP(A189,Table2[FAASt '#],Table2[Construction 406],0)</f>
        <v>0</v>
      </c>
      <c r="I189" s="560">
        <f>_xlfn.XLOOKUP(A189,ISODSOW_Delete!A:A,ISODSOW_Delete!BP:BP,"")</f>
        <v>0</v>
      </c>
      <c r="J189" s="560">
        <f>_xlfn.XLOOKUP(A189,ISODSOW_Delete!A:A,ISODSOW_Delete!BQ:BQ,"")</f>
        <v>0</v>
      </c>
      <c r="K189" s="560">
        <f>_xlfn.XLOOKUP(A189,ISODSOW_Delete!A:A,ISODSOW_Delete!BW:BW,"")</f>
        <v>0</v>
      </c>
      <c r="L189" s="560">
        <f>_xlfn.XLOOKUP(A189,ISODSOW_Delete!A:A,ISODSOW_Delete!BX:BX,"")</f>
        <v>0</v>
      </c>
      <c r="M189" s="601">
        <f t="shared" si="20"/>
        <v>0</v>
      </c>
      <c r="N189" s="575">
        <f t="shared" si="21"/>
        <v>0</v>
      </c>
      <c r="O189" s="575">
        <f t="shared" si="22"/>
        <v>0</v>
      </c>
      <c r="P189" s="575">
        <f t="shared" si="23"/>
        <v>0</v>
      </c>
      <c r="Q189" s="561" t="str">
        <f>_xlfn.XLOOKUP(A189,MPL!C:C,MPL!N:N, "Not Found",0)</f>
        <v>Pending Scope &amp; Cost Completion by Applicant</v>
      </c>
      <c r="R189" s="562" t="str">
        <f>_xlfn.XLOOKUP(A189,MPL!C:C,MPL!S:S, "Not Found",0)</f>
        <v/>
      </c>
      <c r="S189" s="562" t="str">
        <f t="shared" si="24"/>
        <v>Obligated, Pending Scope &amp; Cost Completion by Applicant</v>
      </c>
      <c r="T189" s="566" t="s">
        <v>275</v>
      </c>
      <c r="U189" s="560">
        <v>5097247.9999999972</v>
      </c>
      <c r="V189" s="560">
        <v>69398.600000000006</v>
      </c>
      <c r="W189" s="560"/>
      <c r="X189" s="559">
        <f t="shared" si="25"/>
        <v>5166646.5999999968</v>
      </c>
      <c r="Y189" s="577">
        <f t="shared" si="26"/>
        <v>-81700988.569999993</v>
      </c>
      <c r="Z189" s="598">
        <v>71272552.670000002</v>
      </c>
      <c r="AA189" s="598">
        <v>5820746.9400000004</v>
      </c>
      <c r="AB189" s="598">
        <v>4233792.76</v>
      </c>
      <c r="AC189" s="598">
        <v>345260.6</v>
      </c>
      <c r="AD189" s="598">
        <v>28635.599999999999</v>
      </c>
      <c r="AE189" s="598">
        <v>0</v>
      </c>
      <c r="AF189" s="598">
        <v>81700988.569999993</v>
      </c>
      <c r="AG189" s="598">
        <v>75534981.030000001</v>
      </c>
      <c r="AH189" s="598">
        <f t="shared" si="27"/>
        <v>6166007.54</v>
      </c>
      <c r="AI189" s="413" t="s">
        <v>2223</v>
      </c>
      <c r="AJ189" s="416" t="s">
        <v>2235</v>
      </c>
      <c r="AK189" s="415" t="s">
        <v>21663</v>
      </c>
    </row>
    <row r="190" spans="1:37" s="412" customFormat="1" ht="60" hidden="1" customHeight="1" thickBot="1">
      <c r="A190" s="565">
        <v>750067</v>
      </c>
      <c r="B190" s="413" t="s">
        <v>220</v>
      </c>
      <c r="C190" s="413" t="s">
        <v>130</v>
      </c>
      <c r="D190" s="413" t="s">
        <v>2112</v>
      </c>
      <c r="E190" s="414" t="s">
        <v>2209</v>
      </c>
      <c r="F190" s="563" t="s">
        <v>2210</v>
      </c>
      <c r="G190" s="559">
        <f>_xlfn.XLOOKUP(A190,Table2[FAASt '#],Table2[Approved Obligated Amount - CRC Gross Cost Cal],0)</f>
        <v>15030146.18</v>
      </c>
      <c r="H190" s="559">
        <f>_xlfn.XLOOKUP(A190,Table2[FAASt '#],Table2[Construction 406],0)</f>
        <v>41767142.560000002</v>
      </c>
      <c r="I190" s="560">
        <f>_xlfn.XLOOKUP(A190,ISODSOW_Delete!A:A,ISODSOW_Delete!BP:BP,"")</f>
        <v>238185.98</v>
      </c>
      <c r="J190" s="560">
        <f>_xlfn.XLOOKUP(A190,ISODSOW_Delete!A:A,ISODSOW_Delete!BQ:BQ,"")</f>
        <v>0</v>
      </c>
      <c r="K190" s="560">
        <f>_xlfn.XLOOKUP(A190,ISODSOW_Delete!A:A,ISODSOW_Delete!BW:BW,"")</f>
        <v>0</v>
      </c>
      <c r="L190" s="560">
        <f>_xlfn.XLOOKUP(A190,ISODSOW_Delete!A:A,ISODSOW_Delete!BX:BX,"")</f>
        <v>0</v>
      </c>
      <c r="M190" s="601">
        <f t="shared" si="20"/>
        <v>0</v>
      </c>
      <c r="N190" s="575">
        <f t="shared" si="21"/>
        <v>57035474.719999999</v>
      </c>
      <c r="O190" s="575">
        <f t="shared" si="22"/>
        <v>15268332.16</v>
      </c>
      <c r="P190" s="575">
        <f t="shared" si="23"/>
        <v>41767142.560000002</v>
      </c>
      <c r="Q190" s="561" t="str">
        <f>_xlfn.XLOOKUP(A190,MPL!C:C,MPL!N:N, "Not Found",0)</f>
        <v>Obligated</v>
      </c>
      <c r="R190" s="562">
        <f>_xlfn.XLOOKUP(A190,MPL!C:C,MPL!S:S, "Not Found",0)</f>
        <v>46082.760613425926</v>
      </c>
      <c r="S190" s="562" t="str">
        <f t="shared" si="24"/>
        <v>Obligated</v>
      </c>
      <c r="T190" s="566" t="s">
        <v>275</v>
      </c>
      <c r="U190" s="560">
        <v>193158.38999999966</v>
      </c>
      <c r="V190" s="560">
        <v>64314.490000000005</v>
      </c>
      <c r="W190" s="560"/>
      <c r="X190" s="559">
        <f t="shared" si="25"/>
        <v>257472.87999999966</v>
      </c>
      <c r="Y190" s="577">
        <f t="shared" si="26"/>
        <v>-8555324.9700000063</v>
      </c>
      <c r="Z190" s="598">
        <v>17267191.18</v>
      </c>
      <c r="AA190" s="598">
        <v>48049971.590000004</v>
      </c>
      <c r="AB190" s="598">
        <v>273636.92</v>
      </c>
      <c r="AC190" s="598">
        <v>931916.64</v>
      </c>
      <c r="AD190" s="598">
        <v>0</v>
      </c>
      <c r="AE190" s="598">
        <v>0</v>
      </c>
      <c r="AF190" s="598">
        <v>65590799.690000005</v>
      </c>
      <c r="AG190" s="598">
        <f>Z190+AB190+AD190</f>
        <v>17540828.100000001</v>
      </c>
      <c r="AH190" s="598">
        <f t="shared" si="27"/>
        <v>48981888.230000004</v>
      </c>
      <c r="AI190" s="413" t="s">
        <v>2268</v>
      </c>
      <c r="AJ190" s="413" t="s">
        <v>2208</v>
      </c>
      <c r="AK190" s="415" t="s">
        <v>2406</v>
      </c>
    </row>
    <row r="191" spans="1:37" s="412" customFormat="1" ht="60" hidden="1" customHeight="1" thickBot="1">
      <c r="A191" s="565">
        <v>750068</v>
      </c>
      <c r="B191" s="413" t="s">
        <v>221</v>
      </c>
      <c r="C191" s="413" t="s">
        <v>130</v>
      </c>
      <c r="D191" s="413" t="s">
        <v>2112</v>
      </c>
      <c r="E191" s="414" t="s">
        <v>2209</v>
      </c>
      <c r="F191" s="563" t="s">
        <v>2210</v>
      </c>
      <c r="G191" s="559">
        <f>_xlfn.XLOOKUP(A191,Table2[FAASt '#],Table2[Approved Obligated Amount - CRC Gross Cost Cal],0)</f>
        <v>13840548.75</v>
      </c>
      <c r="H191" s="559">
        <f>_xlfn.XLOOKUP(A191,Table2[FAASt '#],Table2[Construction 406],0)</f>
        <v>37861383.079999998</v>
      </c>
      <c r="I191" s="560">
        <f>_xlfn.XLOOKUP(A191,ISODSOW_Delete!A:A,ISODSOW_Delete!BP:BP,"")</f>
        <v>219334.17</v>
      </c>
      <c r="J191" s="560">
        <f>_xlfn.XLOOKUP(A191,ISODSOW_Delete!A:A,ISODSOW_Delete!BQ:BQ,"")</f>
        <v>599997.54</v>
      </c>
      <c r="K191" s="560">
        <f>_xlfn.XLOOKUP(A191,ISODSOW_Delete!A:A,ISODSOW_Delete!BW:BW,"")</f>
        <v>0</v>
      </c>
      <c r="L191" s="560">
        <f>_xlfn.XLOOKUP(A191,ISODSOW_Delete!A:A,ISODSOW_Delete!BX:BX,"")</f>
        <v>0</v>
      </c>
      <c r="M191" s="601">
        <f t="shared" si="20"/>
        <v>0</v>
      </c>
      <c r="N191" s="575">
        <f t="shared" si="21"/>
        <v>52521263.539999999</v>
      </c>
      <c r="O191" s="575">
        <f t="shared" si="22"/>
        <v>14059882.92</v>
      </c>
      <c r="P191" s="575">
        <f t="shared" si="23"/>
        <v>38461380.619999997</v>
      </c>
      <c r="Q191" s="561" t="str">
        <f>_xlfn.XLOOKUP(A191,MPL!C:C,MPL!N:N, "Not Found",0)</f>
        <v>Obligated</v>
      </c>
      <c r="R191" s="562">
        <f>_xlfn.XLOOKUP(A191,MPL!C:C,MPL!S:S, "Not Found",0)</f>
        <v>46082.760636574072</v>
      </c>
      <c r="S191" s="562" t="str">
        <f t="shared" si="24"/>
        <v>Obligated</v>
      </c>
      <c r="T191" s="566" t="s">
        <v>275</v>
      </c>
      <c r="U191" s="560">
        <v>170084.9099999996</v>
      </c>
      <c r="V191" s="560">
        <v>58772.51</v>
      </c>
      <c r="W191" s="560"/>
      <c r="X191" s="559">
        <f t="shared" si="25"/>
        <v>228857.41999999961</v>
      </c>
      <c r="Y191" s="577">
        <f t="shared" si="26"/>
        <v>-7878193</v>
      </c>
      <c r="Z191" s="598">
        <v>15900537.4</v>
      </c>
      <c r="AA191" s="598">
        <v>44246939.880000003</v>
      </c>
      <c r="AB191" s="598">
        <v>251979.26</v>
      </c>
      <c r="AC191" s="598">
        <v>858465.45</v>
      </c>
      <c r="AD191" s="598">
        <v>0</v>
      </c>
      <c r="AE191" s="598">
        <v>0</v>
      </c>
      <c r="AF191" s="598">
        <v>60399456.539999999</v>
      </c>
      <c r="AG191" s="598">
        <f>Z191+AB191+AD191</f>
        <v>16152516.66</v>
      </c>
      <c r="AH191" s="598">
        <f t="shared" si="27"/>
        <v>45105405.330000006</v>
      </c>
      <c r="AI191" s="413" t="s">
        <v>2268</v>
      </c>
      <c r="AJ191" s="413" t="s">
        <v>2208</v>
      </c>
      <c r="AK191" s="415" t="s">
        <v>2406</v>
      </c>
    </row>
    <row r="192" spans="1:37" s="412" customFormat="1" ht="60" hidden="1" customHeight="1" thickBot="1">
      <c r="A192" s="565">
        <v>750065</v>
      </c>
      <c r="B192" s="413" t="s">
        <v>218</v>
      </c>
      <c r="C192" s="413" t="s">
        <v>130</v>
      </c>
      <c r="D192" s="413" t="s">
        <v>2112</v>
      </c>
      <c r="E192" s="414" t="s">
        <v>2209</v>
      </c>
      <c r="F192" s="563" t="s">
        <v>2210</v>
      </c>
      <c r="G192" s="559">
        <f>_xlfn.XLOOKUP(A192,Table2[FAASt '#],Table2[Approved Obligated Amount - CRC Gross Cost Cal],0)</f>
        <v>18569923.870000001</v>
      </c>
      <c r="H192" s="559">
        <f>_xlfn.XLOOKUP(A192,Table2[FAASt '#],Table2[Construction 406],0)</f>
        <v>51603800.039999992</v>
      </c>
      <c r="I192" s="560">
        <f>_xlfn.XLOOKUP(A192,ISODSOW_Delete!A:A,ISODSOW_Delete!BP:BP,"")</f>
        <v>294281.61</v>
      </c>
      <c r="J192" s="560">
        <f>_xlfn.XLOOKUP(A192,ISODSOW_Delete!A:A,ISODSOW_Delete!BQ:BQ,"")</f>
        <v>0</v>
      </c>
      <c r="K192" s="560">
        <f>_xlfn.XLOOKUP(A192,ISODSOW_Delete!A:A,ISODSOW_Delete!BW:BW,"")</f>
        <v>0</v>
      </c>
      <c r="L192" s="560">
        <f>_xlfn.XLOOKUP(A192,ISODSOW_Delete!A:A,ISODSOW_Delete!BX:BX,"")</f>
        <v>0</v>
      </c>
      <c r="M192" s="601">
        <f t="shared" si="20"/>
        <v>0</v>
      </c>
      <c r="N192" s="575">
        <f t="shared" si="21"/>
        <v>70468005.519999996</v>
      </c>
      <c r="O192" s="575">
        <f t="shared" si="22"/>
        <v>18864205.48</v>
      </c>
      <c r="P192" s="575">
        <f t="shared" si="23"/>
        <v>51603800.039999992</v>
      </c>
      <c r="Q192" s="561" t="str">
        <f>_xlfn.XLOOKUP(A192,MPL!C:C,MPL!N:N, "Not Found",0)</f>
        <v>Obligated</v>
      </c>
      <c r="R192" s="562">
        <f>_xlfn.XLOOKUP(A192,MPL!C:C,MPL!S:S, "Not Found",0)</f>
        <v>46082.76059027778</v>
      </c>
      <c r="S192" s="562" t="str">
        <f t="shared" si="24"/>
        <v>Obligated</v>
      </c>
      <c r="T192" s="566" t="s">
        <v>275</v>
      </c>
      <c r="U192" s="560">
        <v>120549.61</v>
      </c>
      <c r="V192" s="560">
        <v>45858.060000000005</v>
      </c>
      <c r="W192" s="560"/>
      <c r="X192" s="559">
        <f t="shared" si="25"/>
        <v>166407.67000000001</v>
      </c>
      <c r="Y192" s="577">
        <f t="shared" si="26"/>
        <v>-10570205.480000004</v>
      </c>
      <c r="Z192" s="598">
        <v>21333819.52</v>
      </c>
      <c r="AA192" s="598">
        <v>59366309.82</v>
      </c>
      <c r="AB192" s="598">
        <v>338081.66</v>
      </c>
      <c r="AC192" s="598">
        <v>1151514.49</v>
      </c>
      <c r="AD192" s="598">
        <v>0</v>
      </c>
      <c r="AE192" s="598">
        <v>0</v>
      </c>
      <c r="AF192" s="598">
        <v>81038211</v>
      </c>
      <c r="AG192" s="598">
        <f>Z192+AB192+AD192</f>
        <v>21671901.18</v>
      </c>
      <c r="AH192" s="598">
        <f t="shared" si="27"/>
        <v>60517824.310000002</v>
      </c>
      <c r="AI192" s="413" t="s">
        <v>2268</v>
      </c>
      <c r="AJ192" s="413" t="s">
        <v>2208</v>
      </c>
      <c r="AK192" s="415" t="s">
        <v>2406</v>
      </c>
    </row>
    <row r="193" spans="1:37" s="412" customFormat="1" ht="60" hidden="1" customHeight="1" thickBot="1">
      <c r="A193" s="565">
        <v>727608</v>
      </c>
      <c r="B193" s="413" t="s">
        <v>209</v>
      </c>
      <c r="C193" s="413" t="s">
        <v>130</v>
      </c>
      <c r="D193" s="413" t="s">
        <v>2109</v>
      </c>
      <c r="E193" s="414" t="s">
        <v>2203</v>
      </c>
      <c r="F193" s="563" t="s">
        <v>2416</v>
      </c>
      <c r="G193" s="559">
        <f>_xlfn.XLOOKUP(A193,Table2[FAASt '#],Table2[Approved Obligated Amount - CRC Gross Cost Cal],0)</f>
        <v>1007797.83</v>
      </c>
      <c r="H193" s="559">
        <f>_xlfn.XLOOKUP(A193,Table2[FAASt '#],Table2[Construction 406],0)</f>
        <v>3414307.59</v>
      </c>
      <c r="I193" s="560">
        <f>_xlfn.XLOOKUP(A193,ISODSOW_Delete!A:A,ISODSOW_Delete!BP:BP,"")</f>
        <v>9385.5499999999993</v>
      </c>
      <c r="J193" s="560">
        <f>_xlfn.XLOOKUP(A193,ISODSOW_Delete!A:A,ISODSOW_Delete!BQ:BQ,"")</f>
        <v>31797.21</v>
      </c>
      <c r="K193" s="560">
        <f>_xlfn.XLOOKUP(A193,ISODSOW_Delete!A:A,ISODSOW_Delete!BW:BW,"")</f>
        <v>0</v>
      </c>
      <c r="L193" s="560">
        <f>_xlfn.XLOOKUP(A193,ISODSOW_Delete!A:A,ISODSOW_Delete!BX:BX,"")</f>
        <v>0</v>
      </c>
      <c r="M193" s="601">
        <f t="shared" si="20"/>
        <v>0</v>
      </c>
      <c r="N193" s="575">
        <f t="shared" si="21"/>
        <v>4463288.18</v>
      </c>
      <c r="O193" s="575">
        <f t="shared" si="22"/>
        <v>1017183.38</v>
      </c>
      <c r="P193" s="575">
        <f t="shared" si="23"/>
        <v>3446104.8</v>
      </c>
      <c r="Q193" s="561" t="str">
        <f>_xlfn.XLOOKUP(A193,MPL!C:C,MPL!N:N, "Not Found",0)</f>
        <v>Obligated</v>
      </c>
      <c r="R193" s="562">
        <f>_xlfn.XLOOKUP(A193,MPL!C:C,MPL!S:S, "Not Found",0)</f>
        <v>46082.760798611111</v>
      </c>
      <c r="S193" s="562" t="str">
        <f t="shared" si="24"/>
        <v>Obligated</v>
      </c>
      <c r="T193" s="566" t="s">
        <v>275</v>
      </c>
      <c r="U193" s="560">
        <v>58830.32</v>
      </c>
      <c r="V193" s="560">
        <v>35559.270000000004</v>
      </c>
      <c r="W193" s="560"/>
      <c r="X193" s="559">
        <f t="shared" si="25"/>
        <v>94389.59</v>
      </c>
      <c r="Y193" s="577">
        <f t="shared" si="26"/>
        <v>-773548.48000000045</v>
      </c>
      <c r="Z193" s="598">
        <v>1174137.29</v>
      </c>
      <c r="AA193" s="598">
        <v>4014718.94</v>
      </c>
      <c r="AB193" s="598">
        <v>10939.54</v>
      </c>
      <c r="AC193" s="598">
        <v>37040.89</v>
      </c>
      <c r="AD193" s="598">
        <v>0</v>
      </c>
      <c r="AE193" s="598">
        <v>0</v>
      </c>
      <c r="AF193" s="598">
        <v>5236836.66</v>
      </c>
      <c r="AG193" s="598">
        <v>1185076.83</v>
      </c>
      <c r="AH193" s="598">
        <f t="shared" si="27"/>
        <v>4051759.83</v>
      </c>
      <c r="AI193" s="413" t="s">
        <v>2268</v>
      </c>
      <c r="AJ193" s="413" t="s">
        <v>2208</v>
      </c>
      <c r="AK193" s="415" t="s">
        <v>2417</v>
      </c>
    </row>
    <row r="194" spans="1:37" s="412" customFormat="1" ht="60" hidden="1" customHeight="1" thickBot="1">
      <c r="A194" s="565">
        <v>750066</v>
      </c>
      <c r="B194" s="413" t="s">
        <v>219</v>
      </c>
      <c r="C194" s="413" t="s">
        <v>130</v>
      </c>
      <c r="D194" s="413" t="s">
        <v>2112</v>
      </c>
      <c r="E194" s="414" t="s">
        <v>2209</v>
      </c>
      <c r="F194" s="563" t="s">
        <v>2210</v>
      </c>
      <c r="G194" s="559">
        <f>_xlfn.XLOOKUP(A194,Table2[FAASt '#],Table2[Approved Obligated Amount - CRC Gross Cost Cal],0)</f>
        <v>28466485.030000001</v>
      </c>
      <c r="H194" s="559">
        <f>_xlfn.XLOOKUP(A194,Table2[FAASt '#],Table2[Construction 406],0)</f>
        <v>79097232.769999996</v>
      </c>
      <c r="I194" s="560">
        <f>_xlfn.XLOOKUP(A194,ISODSOW_Delete!A:A,ISODSOW_Delete!BP:BP,"")</f>
        <v>448177.27</v>
      </c>
      <c r="J194" s="560">
        <f>_xlfn.XLOOKUP(A194,ISODSOW_Delete!A:A,ISODSOW_Delete!BQ:BQ,"")</f>
        <v>0</v>
      </c>
      <c r="K194" s="560">
        <f>_xlfn.XLOOKUP(A194,ISODSOW_Delete!A:A,ISODSOW_Delete!BW:BW,"")</f>
        <v>0</v>
      </c>
      <c r="L194" s="560">
        <f>_xlfn.XLOOKUP(A194,ISODSOW_Delete!A:A,ISODSOW_Delete!BX:BX,"")</f>
        <v>0</v>
      </c>
      <c r="M194" s="601">
        <f t="shared" si="20"/>
        <v>0</v>
      </c>
      <c r="N194" s="575">
        <f t="shared" si="21"/>
        <v>108011895.06999999</v>
      </c>
      <c r="O194" s="575">
        <f t="shared" si="22"/>
        <v>28914662.300000001</v>
      </c>
      <c r="P194" s="575">
        <f t="shared" si="23"/>
        <v>79097232.769999996</v>
      </c>
      <c r="Q194" s="561" t="str">
        <f>_xlfn.XLOOKUP(A194,MPL!C:C,MPL!N:N, "Not Found",0)</f>
        <v>Obligated</v>
      </c>
      <c r="R194" s="562">
        <f>_xlfn.XLOOKUP(A194,MPL!C:C,MPL!S:S, "Not Found",0)</f>
        <v>46082.718923611108</v>
      </c>
      <c r="S194" s="562" t="str">
        <f t="shared" si="24"/>
        <v>Obligated</v>
      </c>
      <c r="T194" s="566" t="s">
        <v>275</v>
      </c>
      <c r="U194" s="560">
        <v>253316.91999999958</v>
      </c>
      <c r="V194" s="560">
        <v>30262.67</v>
      </c>
      <c r="W194" s="560"/>
      <c r="X194" s="559">
        <f t="shared" si="25"/>
        <v>283579.58999999956</v>
      </c>
      <c r="Y194" s="577">
        <f t="shared" si="26"/>
        <v>-16201791.390000015</v>
      </c>
      <c r="Z194" s="598">
        <v>32703357.23</v>
      </c>
      <c r="AA194" s="598">
        <v>90995446.510000005</v>
      </c>
      <c r="AB194" s="598">
        <v>514882.72</v>
      </c>
      <c r="AC194" s="598">
        <v>2059216.24</v>
      </c>
      <c r="AD194" s="598">
        <v>0</v>
      </c>
      <c r="AE194" s="598">
        <v>0</v>
      </c>
      <c r="AF194" s="598">
        <v>124213686.46000001</v>
      </c>
      <c r="AG194" s="598">
        <f>Z194+AB194+AD194</f>
        <v>33218239.949999999</v>
      </c>
      <c r="AH194" s="598">
        <f t="shared" si="27"/>
        <v>93054662.75</v>
      </c>
      <c r="AI194" s="413" t="s">
        <v>2268</v>
      </c>
      <c r="AJ194" s="413" t="s">
        <v>2208</v>
      </c>
      <c r="AK194" s="415" t="s">
        <v>2406</v>
      </c>
    </row>
    <row r="195" spans="1:37" s="412" customFormat="1" ht="60" hidden="1" customHeight="1" thickBot="1">
      <c r="A195" s="565">
        <v>746660</v>
      </c>
      <c r="B195" s="413" t="s">
        <v>257</v>
      </c>
      <c r="C195" s="413" t="s">
        <v>33</v>
      </c>
      <c r="D195" s="413" t="s">
        <v>33</v>
      </c>
      <c r="E195" s="414" t="s">
        <v>2203</v>
      </c>
      <c r="F195" s="563" t="s">
        <v>2204</v>
      </c>
      <c r="G195" s="559">
        <f>_xlfn.XLOOKUP(A195,Table2[FAASt '#],Table2[Approved Obligated Amount - CRC Gross Cost Cal],0)</f>
        <v>0</v>
      </c>
      <c r="H195" s="559">
        <f>_xlfn.XLOOKUP(A195,Table2[FAASt '#],Table2[Construction 406],0)</f>
        <v>0</v>
      </c>
      <c r="I195" s="560">
        <f>_xlfn.XLOOKUP(A195,ISODSOW_Delete!A:A,ISODSOW_Delete!BP:BP,"")</f>
        <v>0</v>
      </c>
      <c r="J195" s="560">
        <f>_xlfn.XLOOKUP(A195,ISODSOW_Delete!A:A,ISODSOW_Delete!BQ:BQ,"")</f>
        <v>0</v>
      </c>
      <c r="K195" s="560">
        <f>_xlfn.XLOOKUP(A195,ISODSOW_Delete!A:A,ISODSOW_Delete!BW:BW,"")</f>
        <v>0</v>
      </c>
      <c r="L195" s="560">
        <f>_xlfn.XLOOKUP(A195,ISODSOW_Delete!A:A,ISODSOW_Delete!BX:BX,"")</f>
        <v>0</v>
      </c>
      <c r="M195" s="601">
        <f t="shared" si="20"/>
        <v>0</v>
      </c>
      <c r="N195" s="575">
        <f t="shared" si="21"/>
        <v>0</v>
      </c>
      <c r="O195" s="575">
        <f t="shared" si="22"/>
        <v>0</v>
      </c>
      <c r="P195" s="575">
        <f t="shared" si="23"/>
        <v>0</v>
      </c>
      <c r="Q195" s="561" t="str">
        <f>_xlfn.XLOOKUP(A195,MPL!C:C,MPL!N:N, "Not Found",0)</f>
        <v>Pending Scope &amp; Cost Completion by Applicant</v>
      </c>
      <c r="R195" s="562" t="str">
        <f>_xlfn.XLOOKUP(A195,MPL!C:C,MPL!S:S, "Not Found",0)</f>
        <v/>
      </c>
      <c r="S195" s="562" t="str">
        <f t="shared" si="24"/>
        <v>Obligated, Pending Scope &amp; Cost Completion by Applicant</v>
      </c>
      <c r="T195" s="566" t="s">
        <v>275</v>
      </c>
      <c r="U195" s="560">
        <v>2423098.6799999997</v>
      </c>
      <c r="V195" s="560">
        <v>30058.149999999998</v>
      </c>
      <c r="W195" s="560"/>
      <c r="X195" s="559">
        <f t="shared" si="25"/>
        <v>2453156.8299999996</v>
      </c>
      <c r="Y195" s="577">
        <f t="shared" si="26"/>
        <v>-16714034.159999996</v>
      </c>
      <c r="Z195" s="598">
        <v>10188475.322841611</v>
      </c>
      <c r="AA195" s="598">
        <v>1552013.3900125399</v>
      </c>
      <c r="AB195" s="598">
        <v>1036081.0436144214</v>
      </c>
      <c r="AC195" s="598">
        <v>353069.76861578278</v>
      </c>
      <c r="AD195" s="598">
        <v>1253889.8513903506</v>
      </c>
      <c r="AE195" s="598">
        <v>2330504.7835252928</v>
      </c>
      <c r="AF195" s="598">
        <v>16714034.159999996</v>
      </c>
      <c r="AG195" s="598">
        <v>12478446.217846382</v>
      </c>
      <c r="AH195" s="598">
        <f t="shared" si="27"/>
        <v>4235587.9421536159</v>
      </c>
      <c r="AI195" s="413" t="s">
        <v>2234</v>
      </c>
      <c r="AJ195" s="413" t="s">
        <v>2208</v>
      </c>
      <c r="AK195" s="415" t="s">
        <v>2264</v>
      </c>
    </row>
    <row r="196" spans="1:37" s="412" customFormat="1" ht="60" customHeight="1" thickBot="1">
      <c r="A196" s="1299">
        <v>165213</v>
      </c>
      <c r="B196" s="1300" t="s">
        <v>252</v>
      </c>
      <c r="C196" s="1300" t="s">
        <v>46</v>
      </c>
      <c r="D196" s="1300" t="s">
        <v>2111</v>
      </c>
      <c r="E196" s="1132" t="s">
        <v>2203</v>
      </c>
      <c r="F196" s="1152" t="s">
        <v>2204</v>
      </c>
      <c r="G196" s="559">
        <f>_xlfn.XLOOKUP(A196,Table2[FAASt '#],Table2[Approved Obligated Amount - CRC Gross Cost Cal],0)</f>
        <v>0</v>
      </c>
      <c r="H196" s="559">
        <f>_xlfn.XLOOKUP(A196,Table2[FAASt '#],Table2[Construction 406],0)</f>
        <v>0</v>
      </c>
      <c r="I196" s="1164">
        <f>_xlfn.XLOOKUP(A196,ISODSOW_Delete!A:A,ISODSOW_Delete!BP:BP,"")</f>
        <v>0</v>
      </c>
      <c r="J196" s="1164">
        <f>_xlfn.XLOOKUP(A196,ISODSOW_Delete!A:A,ISODSOW_Delete!BQ:BQ,"")</f>
        <v>0</v>
      </c>
      <c r="K196" s="1164">
        <f>_xlfn.XLOOKUP(A196,ISODSOW_Delete!A:A,ISODSOW_Delete!BW:BW,"")</f>
        <v>0</v>
      </c>
      <c r="L196" s="1164">
        <f>_xlfn.XLOOKUP(A196,ISODSOW_Delete!A:A,ISODSOW_Delete!BX:BX,"")</f>
        <v>12125.03</v>
      </c>
      <c r="M196" s="1301">
        <f t="shared" si="20"/>
        <v>1</v>
      </c>
      <c r="N196" s="575">
        <f t="shared" si="21"/>
        <v>12125.03</v>
      </c>
      <c r="O196" s="575">
        <f t="shared" si="22"/>
        <v>0</v>
      </c>
      <c r="P196" s="575">
        <f t="shared" si="23"/>
        <v>12125.03</v>
      </c>
      <c r="Q196" s="561" t="str">
        <f>_xlfn.XLOOKUP(A196,MPL!C:C,MPL!N:N, "Not Found",0)</f>
        <v>Pending Scope &amp; Cost Completion by Applicant</v>
      </c>
      <c r="R196" s="562" t="str">
        <f>_xlfn.XLOOKUP(A196,MPL!C:C,MPL!S:S, "Not Found",0)</f>
        <v/>
      </c>
      <c r="S196" s="562" t="str">
        <f t="shared" si="24"/>
        <v>Obligated, Pending Scope &amp; Cost Completion by Applicant</v>
      </c>
      <c r="T196" s="566" t="s">
        <v>275</v>
      </c>
      <c r="U196" s="1164">
        <v>5633450.47000001</v>
      </c>
      <c r="V196" s="1164">
        <v>27819.849999999926</v>
      </c>
      <c r="W196" s="1164"/>
      <c r="X196" s="559">
        <f t="shared" si="25"/>
        <v>5661270.3200000096</v>
      </c>
      <c r="Y196" s="577">
        <f t="shared" si="26"/>
        <v>-126620050.95999999</v>
      </c>
      <c r="Z196" s="1302">
        <v>90286761.909999996</v>
      </c>
      <c r="AA196" s="1302">
        <v>12425361.640000001</v>
      </c>
      <c r="AB196" s="1302">
        <v>7450643.7300000004</v>
      </c>
      <c r="AC196" s="1302">
        <v>918661.08</v>
      </c>
      <c r="AD196" s="1302">
        <v>14930827.720000001</v>
      </c>
      <c r="AE196" s="1302">
        <v>619919.91</v>
      </c>
      <c r="AF196" s="1302">
        <v>126632175.98999999</v>
      </c>
      <c r="AG196" s="1302">
        <v>112668233.36</v>
      </c>
      <c r="AH196" s="598">
        <f t="shared" si="27"/>
        <v>13963942.630000001</v>
      </c>
      <c r="AI196" s="1300" t="s">
        <v>2219</v>
      </c>
      <c r="AJ196" s="416" t="s">
        <v>2308</v>
      </c>
      <c r="AK196" s="1303" t="s">
        <v>2309</v>
      </c>
    </row>
    <row r="197" spans="1:37" s="412" customFormat="1" ht="60" hidden="1" customHeight="1" thickBot="1">
      <c r="A197" s="565">
        <v>723002</v>
      </c>
      <c r="B197" s="413" t="s">
        <v>248</v>
      </c>
      <c r="C197" s="413" t="s">
        <v>33</v>
      </c>
      <c r="D197" s="413" t="s">
        <v>33</v>
      </c>
      <c r="E197" s="414" t="s">
        <v>2203</v>
      </c>
      <c r="F197" s="563" t="s">
        <v>2204</v>
      </c>
      <c r="G197" s="559">
        <f>_xlfn.XLOOKUP(A197,Table2[FAASt '#],Table2[Approved Obligated Amount - CRC Gross Cost Cal],0)</f>
        <v>0</v>
      </c>
      <c r="H197" s="559">
        <f>_xlfn.XLOOKUP(A197,Table2[FAASt '#],Table2[Construction 406],0)</f>
        <v>0</v>
      </c>
      <c r="I197" s="560">
        <f>_xlfn.XLOOKUP(A197,ISODSOW_Delete!A:A,ISODSOW_Delete!BP:BP,"")</f>
        <v>0</v>
      </c>
      <c r="J197" s="560">
        <f>_xlfn.XLOOKUP(A197,ISODSOW_Delete!A:A,ISODSOW_Delete!BQ:BQ,"")</f>
        <v>0</v>
      </c>
      <c r="K197" s="560">
        <f>_xlfn.XLOOKUP(A197,ISODSOW_Delete!A:A,ISODSOW_Delete!BW:BW,"")</f>
        <v>0</v>
      </c>
      <c r="L197" s="560">
        <f>_xlfn.XLOOKUP(A197,ISODSOW_Delete!A:A,ISODSOW_Delete!BX:BX,"")</f>
        <v>0</v>
      </c>
      <c r="M197" s="601">
        <f t="shared" si="20"/>
        <v>0</v>
      </c>
      <c r="N197" s="575">
        <f t="shared" si="21"/>
        <v>0</v>
      </c>
      <c r="O197" s="575">
        <f t="shared" si="22"/>
        <v>0</v>
      </c>
      <c r="P197" s="575">
        <f t="shared" si="23"/>
        <v>0</v>
      </c>
      <c r="Q197" s="561" t="str">
        <f>_xlfn.XLOOKUP(A197,MPL!C:C,MPL!N:N, "Not Found",0)</f>
        <v>Pending Scope &amp; Cost Completion by Applicant</v>
      </c>
      <c r="R197" s="562" t="str">
        <f>_xlfn.XLOOKUP(A197,MPL!C:C,MPL!S:S, "Not Found",0)</f>
        <v/>
      </c>
      <c r="S197" s="562" t="str">
        <f t="shared" si="24"/>
        <v>Obligated, Pending Scope &amp; Cost Completion by Applicant</v>
      </c>
      <c r="T197" s="566" t="s">
        <v>275</v>
      </c>
      <c r="U197" s="560">
        <v>1942607.6300000008</v>
      </c>
      <c r="V197" s="560">
        <v>15989.760000000002</v>
      </c>
      <c r="W197" s="560"/>
      <c r="X197" s="559">
        <f t="shared" si="25"/>
        <v>1958597.3900000008</v>
      </c>
      <c r="Y197" s="577">
        <f t="shared" si="26"/>
        <v>-76096512.829999998</v>
      </c>
      <c r="Z197" s="598">
        <v>46386613.530934364</v>
      </c>
      <c r="AA197" s="598">
        <v>7066086.2431443697</v>
      </c>
      <c r="AB197" s="598">
        <v>4717122.9682543986</v>
      </c>
      <c r="AC197" s="598">
        <v>1607474.1693214327</v>
      </c>
      <c r="AD197" s="598">
        <v>5708774.0907029845</v>
      </c>
      <c r="AE197" s="598">
        <v>10610441.827642456</v>
      </c>
      <c r="AF197" s="598">
        <v>76096512.829999998</v>
      </c>
      <c r="AG197" s="598">
        <v>56812510.589891747</v>
      </c>
      <c r="AH197" s="598">
        <f t="shared" si="27"/>
        <v>19284002.240108259</v>
      </c>
      <c r="AI197" s="413" t="s">
        <v>2216</v>
      </c>
      <c r="AJ197" s="413" t="s">
        <v>2217</v>
      </c>
      <c r="AK197" s="415" t="s">
        <v>2251</v>
      </c>
    </row>
    <row r="198" spans="1:37" s="412" customFormat="1" ht="60" customHeight="1" thickBot="1">
      <c r="A198" s="565">
        <v>169058</v>
      </c>
      <c r="B198" s="413" t="s">
        <v>228</v>
      </c>
      <c r="C198" s="413" t="s">
        <v>33</v>
      </c>
      <c r="D198" s="413" t="s">
        <v>33</v>
      </c>
      <c r="E198" s="414" t="s">
        <v>2203</v>
      </c>
      <c r="F198" s="563" t="s">
        <v>2204</v>
      </c>
      <c r="G198" s="559">
        <f>_xlfn.XLOOKUP(A198,Table2[FAASt '#],Table2[Approved Obligated Amount - CRC Gross Cost Cal],0)</f>
        <v>0</v>
      </c>
      <c r="H198" s="559">
        <f>_xlfn.XLOOKUP(A198,Table2[FAASt '#],Table2[Construction 406],0)</f>
        <v>0</v>
      </c>
      <c r="I198" s="560">
        <f>_xlfn.XLOOKUP(A198,ISODSOW_Delete!A:A,ISODSOW_Delete!BP:BP,"")</f>
        <v>0</v>
      </c>
      <c r="J198" s="560">
        <f>_xlfn.XLOOKUP(A198,ISODSOW_Delete!A:A,ISODSOW_Delete!BQ:BQ,"")</f>
        <v>0</v>
      </c>
      <c r="K198" s="560">
        <f>_xlfn.XLOOKUP(A198,ISODSOW_Delete!A:A,ISODSOW_Delete!BW:BW,"")</f>
        <v>4078410.44</v>
      </c>
      <c r="L198" s="560">
        <f>_xlfn.XLOOKUP(A198,ISODSOW_Delete!A:A,ISODSOW_Delete!BX:BX,"")</f>
        <v>3369687</v>
      </c>
      <c r="M198" s="601">
        <f t="shared" si="20"/>
        <v>1</v>
      </c>
      <c r="N198" s="575">
        <f t="shared" si="21"/>
        <v>7448097.4399999995</v>
      </c>
      <c r="O198" s="575">
        <f t="shared" si="22"/>
        <v>4078410.44</v>
      </c>
      <c r="P198" s="575">
        <f t="shared" si="23"/>
        <v>3369687</v>
      </c>
      <c r="Q198" s="561" t="str">
        <f>_xlfn.XLOOKUP(A198,MPL!C:C,MPL!N:N, "Not Found",0)</f>
        <v>Pending Scope &amp; Cost Completion by Applicant</v>
      </c>
      <c r="R198" s="562" t="str">
        <f>_xlfn.XLOOKUP(A198,MPL!C:C,MPL!S:S, "Not Found",0)</f>
        <v/>
      </c>
      <c r="S198" s="562" t="str">
        <f t="shared" si="24"/>
        <v>Obligated, Pending Scope &amp; Cost Completion by Applicant</v>
      </c>
      <c r="T198" s="566" t="s">
        <v>275</v>
      </c>
      <c r="U198" s="560">
        <v>2099708.010000004</v>
      </c>
      <c r="V198" s="560">
        <v>13367.360000000454</v>
      </c>
      <c r="W198" s="560"/>
      <c r="X198" s="559">
        <f t="shared" si="25"/>
        <v>2113075.3700000043</v>
      </c>
      <c r="Y198" s="577">
        <f t="shared" si="26"/>
        <v>-30373385.774198502</v>
      </c>
      <c r="Z198" s="598">
        <v>19057031.489999998</v>
      </c>
      <c r="AA198" s="598">
        <v>9240046.5741985012</v>
      </c>
      <c r="AB198" s="598">
        <v>1213803.7</v>
      </c>
      <c r="AC198" s="598">
        <v>655599.77</v>
      </c>
      <c r="AD198" s="598">
        <v>4285314.68</v>
      </c>
      <c r="AE198" s="598">
        <v>3369687</v>
      </c>
      <c r="AF198" s="598">
        <v>37821483.2141985</v>
      </c>
      <c r="AG198" s="598">
        <v>24556149.869999997</v>
      </c>
      <c r="AH198" s="598">
        <f t="shared" si="27"/>
        <v>13265333.344198501</v>
      </c>
      <c r="AI198" s="413" t="s">
        <v>2223</v>
      </c>
      <c r="AJ198" s="416" t="s">
        <v>2224</v>
      </c>
      <c r="AK198" s="415"/>
    </row>
    <row r="199" spans="1:37" s="412" customFormat="1" ht="60" customHeight="1" thickBot="1">
      <c r="A199" s="565">
        <v>547187</v>
      </c>
      <c r="B199" s="413" t="s">
        <v>2297</v>
      </c>
      <c r="C199" s="413" t="s">
        <v>33</v>
      </c>
      <c r="D199" s="413" t="s">
        <v>33</v>
      </c>
      <c r="E199" s="414" t="s">
        <v>2203</v>
      </c>
      <c r="F199" s="563" t="s">
        <v>2204</v>
      </c>
      <c r="G199" s="559">
        <f>_xlfn.XLOOKUP(A199,Table2[FAASt '#],Table2[Approved Obligated Amount - CRC Gross Cost Cal],0)</f>
        <v>0</v>
      </c>
      <c r="H199" s="559">
        <f>_xlfn.XLOOKUP(A199,Table2[FAASt '#],Table2[Construction 406],0)</f>
        <v>0</v>
      </c>
      <c r="I199" s="560">
        <f>_xlfn.XLOOKUP(A199,ISODSOW_Delete!A:A,ISODSOW_Delete!BP:BP,"")</f>
        <v>0</v>
      </c>
      <c r="J199" s="560">
        <f>_xlfn.XLOOKUP(A199,ISODSOW_Delete!A:A,ISODSOW_Delete!BQ:BQ,"")</f>
        <v>0</v>
      </c>
      <c r="K199" s="560">
        <f>_xlfn.XLOOKUP(A199,ISODSOW_Delete!A:A,ISODSOW_Delete!BW:BW,"")</f>
        <v>2233992.7599999998</v>
      </c>
      <c r="L199" s="560">
        <f>_xlfn.XLOOKUP(A199,ISODSOW_Delete!A:A,ISODSOW_Delete!BX:BX,"")</f>
        <v>99234.74</v>
      </c>
      <c r="M199" s="601">
        <f t="shared" ref="M199:M262" si="30">IF(AND(H199=0,L199&lt;&gt;0),1,0)</f>
        <v>1</v>
      </c>
      <c r="N199" s="575">
        <f t="shared" ref="N199:N262" si="31">SUM(G199:L199)</f>
        <v>2333227.5</v>
      </c>
      <c r="O199" s="575">
        <f t="shared" ref="O199:O262" si="32">SUM(G199,I199,K199)</f>
        <v>2233992.7599999998</v>
      </c>
      <c r="P199" s="575">
        <f t="shared" ref="P199:P262" si="33">SUM(H199,J199,L199)</f>
        <v>99234.74</v>
      </c>
      <c r="Q199" s="561" t="str">
        <f>_xlfn.XLOOKUP(A199,MPL!C:C,MPL!N:N, "Not Found",0)</f>
        <v>Pending Scope &amp; Cost Completion by Applicant</v>
      </c>
      <c r="R199" s="562" t="str">
        <f>_xlfn.XLOOKUP(A199,MPL!C:C,MPL!S:S, "Not Found",0)</f>
        <v/>
      </c>
      <c r="S199" s="562" t="str">
        <f t="shared" ref="S199:S262" si="34">IF(AND(R199&lt;&gt;0, Q199 &lt;&gt;"Obligated"), "Obligated"&amp;", "&amp;Q199, Q199)</f>
        <v>Obligated, Pending Scope &amp; Cost Completion by Applicant</v>
      </c>
      <c r="T199" s="566" t="s">
        <v>275</v>
      </c>
      <c r="U199" s="560">
        <v>1074712.8500000001</v>
      </c>
      <c r="V199" s="560">
        <v>11499.14000000001</v>
      </c>
      <c r="W199" s="560"/>
      <c r="X199" s="559">
        <f t="shared" ref="X199:X262" si="35">U199+V199+W199</f>
        <v>1086211.99</v>
      </c>
      <c r="Y199" s="577">
        <f t="shared" ref="Y199:Y262" si="36">N199-AF199</f>
        <v>-11217737.470000001</v>
      </c>
      <c r="Z199" s="598">
        <v>8100488.3499999996</v>
      </c>
      <c r="AA199" s="598">
        <v>247967.31</v>
      </c>
      <c r="AB199" s="598">
        <v>2674863.91</v>
      </c>
      <c r="AC199" s="598">
        <v>80958.710000000006</v>
      </c>
      <c r="AD199" s="598">
        <v>2426520.0699999998</v>
      </c>
      <c r="AE199" s="598">
        <v>20166.62</v>
      </c>
      <c r="AF199" s="598">
        <v>13550964.970000001</v>
      </c>
      <c r="AG199" s="598">
        <v>13201872.33</v>
      </c>
      <c r="AH199" s="598">
        <f t="shared" ref="AH199:AH262" si="37">AE199+AC199+AA199</f>
        <v>349092.64</v>
      </c>
      <c r="AI199" s="413" t="s">
        <v>2234</v>
      </c>
      <c r="AJ199" s="413" t="s">
        <v>2208</v>
      </c>
      <c r="AK199" s="415" t="s">
        <v>2299</v>
      </c>
    </row>
    <row r="200" spans="1:37" s="412" customFormat="1" ht="60" hidden="1" customHeight="1" thickBot="1">
      <c r="A200" s="565">
        <v>178577</v>
      </c>
      <c r="B200" s="413" t="s">
        <v>230</v>
      </c>
      <c r="C200" s="413" t="s">
        <v>33</v>
      </c>
      <c r="D200" s="413" t="s">
        <v>33</v>
      </c>
      <c r="E200" s="414" t="s">
        <v>2203</v>
      </c>
      <c r="F200" s="563" t="s">
        <v>2204</v>
      </c>
      <c r="G200" s="559">
        <f>_xlfn.XLOOKUP(A200,Table2[FAASt '#],Table2[Approved Obligated Amount - CRC Gross Cost Cal],0)</f>
        <v>0</v>
      </c>
      <c r="H200" s="559">
        <f>_xlfn.XLOOKUP(A200,Table2[FAASt '#],Table2[Construction 406],0)</f>
        <v>0</v>
      </c>
      <c r="I200" s="560">
        <f>_xlfn.XLOOKUP(A200,ISODSOW_Delete!A:A,ISODSOW_Delete!BP:BP,"")</f>
        <v>0</v>
      </c>
      <c r="J200" s="560">
        <f>_xlfn.XLOOKUP(A200,ISODSOW_Delete!A:A,ISODSOW_Delete!BQ:BQ,"")</f>
        <v>0</v>
      </c>
      <c r="K200" s="560">
        <f>_xlfn.XLOOKUP(A200,ISODSOW_Delete!A:A,ISODSOW_Delete!BW:BW,"")</f>
        <v>0</v>
      </c>
      <c r="L200" s="560">
        <f>_xlfn.XLOOKUP(A200,ISODSOW_Delete!A:A,ISODSOW_Delete!BX:BX,"")</f>
        <v>0</v>
      </c>
      <c r="M200" s="601">
        <f t="shared" si="30"/>
        <v>0</v>
      </c>
      <c r="N200" s="575">
        <f t="shared" si="31"/>
        <v>0</v>
      </c>
      <c r="O200" s="575">
        <f t="shared" si="32"/>
        <v>0</v>
      </c>
      <c r="P200" s="575">
        <f t="shared" si="33"/>
        <v>0</v>
      </c>
      <c r="Q200" s="561" t="str">
        <f>_xlfn.XLOOKUP(A200,MPL!C:C,MPL!N:N, "Not Found",0)</f>
        <v>Pending Scope &amp; Cost Completion by Applicant</v>
      </c>
      <c r="R200" s="562" t="str">
        <f>_xlfn.XLOOKUP(A200,MPL!C:C,MPL!S:S, "Not Found",0)</f>
        <v/>
      </c>
      <c r="S200" s="562" t="str">
        <f t="shared" si="34"/>
        <v>Obligated, Pending Scope &amp; Cost Completion by Applicant</v>
      </c>
      <c r="T200" s="566" t="s">
        <v>275</v>
      </c>
      <c r="U200" s="560">
        <v>2275152.9800000023</v>
      </c>
      <c r="V200" s="560">
        <v>4322.8900000000112</v>
      </c>
      <c r="W200" s="560"/>
      <c r="X200" s="559">
        <f t="shared" si="35"/>
        <v>2279475.8700000024</v>
      </c>
      <c r="Y200" s="577">
        <f t="shared" si="36"/>
        <v>-43474460</v>
      </c>
      <c r="Z200" s="598">
        <v>23590868.469999999</v>
      </c>
      <c r="AA200" s="598">
        <v>6947025.75</v>
      </c>
      <c r="AB200" s="598">
        <v>2694924.72</v>
      </c>
      <c r="AC200" s="598">
        <v>918361.02</v>
      </c>
      <c r="AD200" s="598">
        <v>3261461.81</v>
      </c>
      <c r="AE200" s="598">
        <v>6061818.2300000004</v>
      </c>
      <c r="AF200" s="598">
        <v>43474460</v>
      </c>
      <c r="AG200" s="598">
        <v>29547254.999999996</v>
      </c>
      <c r="AH200" s="598">
        <f t="shared" si="37"/>
        <v>13927205</v>
      </c>
      <c r="AI200" s="413" t="s">
        <v>2219</v>
      </c>
      <c r="AJ200" s="416" t="s">
        <v>2220</v>
      </c>
      <c r="AK200" s="415" t="s">
        <v>2221</v>
      </c>
    </row>
    <row r="201" spans="1:37" s="412" customFormat="1" ht="60" hidden="1" customHeight="1" thickBot="1">
      <c r="A201" s="565">
        <v>551914</v>
      </c>
      <c r="B201" s="413" t="s">
        <v>233</v>
      </c>
      <c r="C201" s="413" t="s">
        <v>33</v>
      </c>
      <c r="D201" s="413" t="s">
        <v>33</v>
      </c>
      <c r="E201" s="414" t="s">
        <v>2203</v>
      </c>
      <c r="F201" s="563" t="s">
        <v>2204</v>
      </c>
      <c r="G201" s="559">
        <f>_xlfn.XLOOKUP(A201,Table2[FAASt '#],Table2[Approved Obligated Amount - CRC Gross Cost Cal],0)</f>
        <v>0</v>
      </c>
      <c r="H201" s="559">
        <f>_xlfn.XLOOKUP(A201,Table2[FAASt '#],Table2[Construction 406],0)</f>
        <v>0</v>
      </c>
      <c r="I201" s="560">
        <f>_xlfn.XLOOKUP(A201,ISODSOW_Delete!A:A,ISODSOW_Delete!BP:BP,"")</f>
        <v>0</v>
      </c>
      <c r="J201" s="560">
        <f>_xlfn.XLOOKUP(A201,ISODSOW_Delete!A:A,ISODSOW_Delete!BQ:BQ,"")</f>
        <v>0</v>
      </c>
      <c r="K201" s="560">
        <f>_xlfn.XLOOKUP(A201,ISODSOW_Delete!A:A,ISODSOW_Delete!BW:BW,"")</f>
        <v>0</v>
      </c>
      <c r="L201" s="560">
        <f>_xlfn.XLOOKUP(A201,ISODSOW_Delete!A:A,ISODSOW_Delete!BX:BX,"")</f>
        <v>0</v>
      </c>
      <c r="M201" s="601">
        <f t="shared" si="30"/>
        <v>0</v>
      </c>
      <c r="N201" s="575">
        <f t="shared" si="31"/>
        <v>0</v>
      </c>
      <c r="O201" s="575">
        <f t="shared" si="32"/>
        <v>0</v>
      </c>
      <c r="P201" s="575">
        <f t="shared" si="33"/>
        <v>0</v>
      </c>
      <c r="Q201" s="561" t="str">
        <f>_xlfn.XLOOKUP(A201,MPL!C:C,MPL!N:N, "Not Found",0)</f>
        <v>Pending Scope &amp; Cost Completion by Applicant</v>
      </c>
      <c r="R201" s="562" t="str">
        <f>_xlfn.XLOOKUP(A201,MPL!C:C,MPL!S:S, "Not Found",0)</f>
        <v/>
      </c>
      <c r="S201" s="562" t="str">
        <f t="shared" si="34"/>
        <v>Obligated, Pending Scope &amp; Cost Completion by Applicant</v>
      </c>
      <c r="T201" s="566" t="s">
        <v>275</v>
      </c>
      <c r="U201" s="560">
        <v>1713915.2500000007</v>
      </c>
      <c r="V201" s="560">
        <v>2912.75</v>
      </c>
      <c r="W201" s="560"/>
      <c r="X201" s="559">
        <f t="shared" si="35"/>
        <v>1716828.0000000007</v>
      </c>
      <c r="Y201" s="577">
        <f t="shared" si="36"/>
        <v>-8912745.4299999997</v>
      </c>
      <c r="Z201" s="598">
        <v>5432996.3671872942</v>
      </c>
      <c r="AA201" s="598">
        <v>827609.9065441346</v>
      </c>
      <c r="AB201" s="598">
        <v>552489.39293684345</v>
      </c>
      <c r="AC201" s="598">
        <v>188274.17346270848</v>
      </c>
      <c r="AD201" s="598">
        <v>668635.76654929644</v>
      </c>
      <c r="AE201" s="598">
        <v>1242739.8233197215</v>
      </c>
      <c r="AF201" s="598">
        <v>8912745.4299999997</v>
      </c>
      <c r="AG201" s="598">
        <v>6654121.5266734343</v>
      </c>
      <c r="AH201" s="598">
        <f t="shared" si="37"/>
        <v>2258623.9033265645</v>
      </c>
      <c r="AI201" s="413" t="s">
        <v>2234</v>
      </c>
      <c r="AJ201" s="416" t="s">
        <v>2235</v>
      </c>
      <c r="AK201" s="415" t="s">
        <v>2236</v>
      </c>
    </row>
    <row r="202" spans="1:37" s="412" customFormat="1" ht="60" hidden="1" customHeight="1" thickBot="1">
      <c r="A202" s="565">
        <v>728827</v>
      </c>
      <c r="B202" s="413" t="s">
        <v>134</v>
      </c>
      <c r="C202" s="413" t="s">
        <v>130</v>
      </c>
      <c r="D202" s="413" t="s">
        <v>130</v>
      </c>
      <c r="E202" s="414" t="s">
        <v>2209</v>
      </c>
      <c r="F202" s="563" t="s">
        <v>2210</v>
      </c>
      <c r="G202" s="559">
        <f>_xlfn.XLOOKUP(A202,Table2[FAASt '#],Table2[Approved Obligated Amount - CRC Gross Cost Cal],0)</f>
        <v>4807675.47</v>
      </c>
      <c r="H202" s="559">
        <f>_xlfn.XLOOKUP(A202,Table2[FAASt '#],Table2[Construction 406],0)</f>
        <v>13386633.34</v>
      </c>
      <c r="I202" s="560">
        <f>_xlfn.XLOOKUP(A202,ISODSOW_Delete!A:A,ISODSOW_Delete!BP:BP,"")</f>
        <v>79166.850000000006</v>
      </c>
      <c r="J202" s="560">
        <f>_xlfn.XLOOKUP(A202,ISODSOW_Delete!A:A,ISODSOW_Delete!BQ:BQ,"")</f>
        <v>0</v>
      </c>
      <c r="K202" s="560">
        <f>_xlfn.XLOOKUP(A202,ISODSOW_Delete!A:A,ISODSOW_Delete!BW:BW,"")</f>
        <v>0</v>
      </c>
      <c r="L202" s="560">
        <f>_xlfn.XLOOKUP(A202,ISODSOW_Delete!A:A,ISODSOW_Delete!BX:BX,"")</f>
        <v>0</v>
      </c>
      <c r="M202" s="601">
        <f t="shared" si="30"/>
        <v>0</v>
      </c>
      <c r="N202" s="575">
        <f t="shared" si="31"/>
        <v>18273475.66</v>
      </c>
      <c r="O202" s="575">
        <f t="shared" si="32"/>
        <v>4886842.3199999994</v>
      </c>
      <c r="P202" s="575">
        <f t="shared" si="33"/>
        <v>13386633.34</v>
      </c>
      <c r="Q202" s="561" t="str">
        <f>_xlfn.XLOOKUP(A202,MPL!C:C,MPL!N:N, "Not Found",0)</f>
        <v>Obligated</v>
      </c>
      <c r="R202" s="562">
        <f>_xlfn.XLOOKUP(A202,MPL!C:C,MPL!S:S, "Not Found",0)</f>
        <v>45775.80228009259</v>
      </c>
      <c r="S202" s="562" t="str">
        <f t="shared" si="34"/>
        <v>Obligated</v>
      </c>
      <c r="T202" s="566">
        <v>0.86</v>
      </c>
      <c r="U202" s="560">
        <v>847092.92000000144</v>
      </c>
      <c r="V202" s="560">
        <v>4070911.0800000005</v>
      </c>
      <c r="W202" s="560"/>
      <c r="X202" s="559">
        <f t="shared" si="35"/>
        <v>4918004.0000000019</v>
      </c>
      <c r="Y202" s="577">
        <f t="shared" si="36"/>
        <v>79166.85000000149</v>
      </c>
      <c r="Z202" s="598">
        <v>4807675.47</v>
      </c>
      <c r="AA202" s="598">
        <v>13386633.34</v>
      </c>
      <c r="AB202" s="598">
        <v>0</v>
      </c>
      <c r="AC202" s="598">
        <v>259813.59</v>
      </c>
      <c r="AD202" s="598">
        <v>0</v>
      </c>
      <c r="AE202" s="598">
        <v>0</v>
      </c>
      <c r="AF202" s="598">
        <v>18194308.809999999</v>
      </c>
      <c r="AG202" s="598">
        <f>Z202+AB202+AD202</f>
        <v>4807675.47</v>
      </c>
      <c r="AH202" s="598">
        <f t="shared" si="37"/>
        <v>13646446.93</v>
      </c>
      <c r="AI202" s="413" t="s">
        <v>2268</v>
      </c>
      <c r="AJ202" s="413" t="s">
        <v>2208</v>
      </c>
      <c r="AK202" s="415" t="s">
        <v>2407</v>
      </c>
    </row>
    <row r="203" spans="1:37" s="412" customFormat="1" ht="60" hidden="1" customHeight="1" thickBot="1">
      <c r="A203" s="565">
        <v>727606</v>
      </c>
      <c r="B203" s="413" t="s">
        <v>208</v>
      </c>
      <c r="C203" s="413" t="s">
        <v>130</v>
      </c>
      <c r="D203" s="413" t="s">
        <v>2109</v>
      </c>
      <c r="E203" s="414" t="s">
        <v>2209</v>
      </c>
      <c r="F203" s="563" t="s">
        <v>2210</v>
      </c>
      <c r="G203" s="559">
        <f>_xlfn.XLOOKUP(A203,Table2[FAASt '#],Table2[Approved Obligated Amount - CRC Gross Cost Cal],0)</f>
        <v>900812.92</v>
      </c>
      <c r="H203" s="559">
        <f>_xlfn.XLOOKUP(A203,Table2[FAASt '#],Table2[Construction 406],0)</f>
        <v>3080276.2600000002</v>
      </c>
      <c r="I203" s="560">
        <f>_xlfn.XLOOKUP(A203,ISODSOW_Delete!A:A,ISODSOW_Delete!BP:BP,"")</f>
        <v>8389.2099999999991</v>
      </c>
      <c r="J203" s="560">
        <f>_xlfn.XLOOKUP(A203,ISODSOW_Delete!A:A,ISODSOW_Delete!BQ:BQ,"")</f>
        <v>0</v>
      </c>
      <c r="K203" s="560">
        <f>_xlfn.XLOOKUP(A203,ISODSOW_Delete!A:A,ISODSOW_Delete!BW:BW,"")</f>
        <v>0</v>
      </c>
      <c r="L203" s="560">
        <f>_xlfn.XLOOKUP(A203,ISODSOW_Delete!A:A,ISODSOW_Delete!BX:BX,"")</f>
        <v>0</v>
      </c>
      <c r="M203" s="601">
        <f t="shared" si="30"/>
        <v>0</v>
      </c>
      <c r="N203" s="575">
        <f t="shared" si="31"/>
        <v>3989478.39</v>
      </c>
      <c r="O203" s="575">
        <f t="shared" si="32"/>
        <v>909202.13</v>
      </c>
      <c r="P203" s="575">
        <f t="shared" si="33"/>
        <v>3080276.2600000002</v>
      </c>
      <c r="Q203" s="561" t="str">
        <f>_xlfn.XLOOKUP(A203,MPL!C:C,MPL!N:N, "Not Found",0)</f>
        <v>Obligated</v>
      </c>
      <c r="R203" s="562">
        <f>_xlfn.XLOOKUP(A203,MPL!C:C,MPL!S:S, "Not Found",0)</f>
        <v>46082.760821759257</v>
      </c>
      <c r="S203" s="562" t="str">
        <f t="shared" si="34"/>
        <v>Obligated</v>
      </c>
      <c r="T203" s="566" t="s">
        <v>275</v>
      </c>
      <c r="U203" s="560">
        <v>97708.50999999998</v>
      </c>
      <c r="V203" s="560">
        <v>2559.1800000000003</v>
      </c>
      <c r="W203" s="560"/>
      <c r="X203" s="559">
        <f t="shared" si="35"/>
        <v>100267.68999999997</v>
      </c>
      <c r="Y203" s="577">
        <f t="shared" si="36"/>
        <v>-684527.73999999976</v>
      </c>
      <c r="Z203" s="598">
        <v>1047946.55</v>
      </c>
      <c r="AA203" s="598">
        <v>3583235.86</v>
      </c>
      <c r="AB203" s="598">
        <v>9763.81</v>
      </c>
      <c r="AC203" s="598">
        <v>33059.910000000003</v>
      </c>
      <c r="AD203" s="598">
        <v>0</v>
      </c>
      <c r="AE203" s="598">
        <v>0</v>
      </c>
      <c r="AF203" s="598">
        <v>4674006.13</v>
      </c>
      <c r="AG203" s="598">
        <v>1057710.3600000001</v>
      </c>
      <c r="AH203" s="598">
        <f t="shared" si="37"/>
        <v>3616295.77</v>
      </c>
      <c r="AI203" s="413" t="s">
        <v>2268</v>
      </c>
      <c r="AJ203" s="413" t="s">
        <v>2208</v>
      </c>
      <c r="AK203" s="415" t="s">
        <v>2413</v>
      </c>
    </row>
    <row r="204" spans="1:37" s="412" customFormat="1" ht="60" hidden="1" customHeight="1" thickBot="1">
      <c r="A204" s="565">
        <v>662238</v>
      </c>
      <c r="B204" s="413" t="s">
        <v>255</v>
      </c>
      <c r="C204" s="413" t="s">
        <v>216</v>
      </c>
      <c r="D204" s="413" t="s">
        <v>2114</v>
      </c>
      <c r="E204" s="414" t="s">
        <v>2203</v>
      </c>
      <c r="F204" s="563" t="s">
        <v>2265</v>
      </c>
      <c r="G204" s="559">
        <f>_xlfn.XLOOKUP(A204,Table2[FAASt '#],Table2[Approved Obligated Amount - CRC Gross Cost Cal],0)</f>
        <v>0</v>
      </c>
      <c r="H204" s="559">
        <f>_xlfn.XLOOKUP(A204,Table2[FAASt '#],Table2[Construction 406],0)</f>
        <v>0</v>
      </c>
      <c r="I204" s="560">
        <f>_xlfn.XLOOKUP(A204,ISODSOW_Delete!A:A,ISODSOW_Delete!BP:BP,"")</f>
        <v>0</v>
      </c>
      <c r="J204" s="560">
        <f>_xlfn.XLOOKUP(A204,ISODSOW_Delete!A:A,ISODSOW_Delete!BQ:BQ,"")</f>
        <v>0</v>
      </c>
      <c r="K204" s="560">
        <f>_xlfn.XLOOKUP(A204,ISODSOW_Delete!A:A,ISODSOW_Delete!BW:BW,"")</f>
        <v>0</v>
      </c>
      <c r="L204" s="560">
        <f>_xlfn.XLOOKUP(A204,ISODSOW_Delete!A:A,ISODSOW_Delete!BX:BX,"")</f>
        <v>0</v>
      </c>
      <c r="M204" s="601">
        <f t="shared" si="30"/>
        <v>0</v>
      </c>
      <c r="N204" s="575">
        <f t="shared" si="31"/>
        <v>0</v>
      </c>
      <c r="O204" s="575">
        <f t="shared" si="32"/>
        <v>0</v>
      </c>
      <c r="P204" s="575">
        <f t="shared" si="33"/>
        <v>0</v>
      </c>
      <c r="Q204" s="561" t="str">
        <f>_xlfn.XLOOKUP(A204,MPL!C:C,MPL!N:N, "Not Found",0)</f>
        <v>Pending FEMA 406 HMP Completion</v>
      </c>
      <c r="R204" s="562" t="str">
        <f>_xlfn.XLOOKUP(A204,MPL!C:C,MPL!S:S, "Not Found",0)</f>
        <v/>
      </c>
      <c r="S204" s="562" t="str">
        <f t="shared" si="34"/>
        <v>Obligated, Pending FEMA 406 HMP Completion</v>
      </c>
      <c r="T204" s="566" t="s">
        <v>275</v>
      </c>
      <c r="U204" s="560">
        <v>1334035.2800000038</v>
      </c>
      <c r="V204" s="560">
        <v>1657.0700000000006</v>
      </c>
      <c r="W204" s="560"/>
      <c r="X204" s="559">
        <f t="shared" si="35"/>
        <v>1335692.3500000038</v>
      </c>
      <c r="Y204" s="577">
        <f t="shared" si="36"/>
        <v>-37461444.789999992</v>
      </c>
      <c r="Z204" s="598">
        <v>28822774.329999998</v>
      </c>
      <c r="AA204" s="598">
        <v>5421191.9400000004</v>
      </c>
      <c r="AB204" s="598">
        <v>2708151.69</v>
      </c>
      <c r="AC204" s="598">
        <v>509326.83</v>
      </c>
      <c r="AD204" s="598">
        <v>0</v>
      </c>
      <c r="AE204" s="598">
        <v>0</v>
      </c>
      <c r="AF204" s="598">
        <v>37461444.789999992</v>
      </c>
      <c r="AG204" s="598">
        <v>31530926.02</v>
      </c>
      <c r="AH204" s="598">
        <f t="shared" si="37"/>
        <v>5930518.7700000005</v>
      </c>
      <c r="AI204" s="413" t="s">
        <v>2268</v>
      </c>
      <c r="AJ204" s="413" t="s">
        <v>2208</v>
      </c>
      <c r="AK204" s="415" t="s">
        <v>2269</v>
      </c>
    </row>
    <row r="205" spans="1:37" s="412" customFormat="1" ht="60" hidden="1" customHeight="1" thickBot="1">
      <c r="A205" s="565">
        <v>727692</v>
      </c>
      <c r="B205" s="413" t="s">
        <v>140</v>
      </c>
      <c r="C205" s="413" t="s">
        <v>130</v>
      </c>
      <c r="D205" s="413" t="s">
        <v>130</v>
      </c>
      <c r="E205" s="414" t="s">
        <v>2209</v>
      </c>
      <c r="F205" s="563" t="s">
        <v>2210</v>
      </c>
      <c r="G205" s="559">
        <f>_xlfn.XLOOKUP(A205,Table2[FAASt '#],Table2[Approved Obligated Amount - CRC Gross Cost Cal],0)</f>
        <v>7414164.75</v>
      </c>
      <c r="H205" s="559">
        <f>_xlfn.XLOOKUP(A205,Table2[FAASt '#],Table2[Construction 406],0)</f>
        <v>20637925.620000001</v>
      </c>
      <c r="I205" s="560">
        <f>_xlfn.XLOOKUP(A205,ISODSOW_Delete!A:A,ISODSOW_Delete!BP:BP,"")</f>
        <v>0</v>
      </c>
      <c r="J205" s="560">
        <f>_xlfn.XLOOKUP(A205,ISODSOW_Delete!A:A,ISODSOW_Delete!BQ:BQ,"")</f>
        <v>0</v>
      </c>
      <c r="K205" s="560">
        <f>_xlfn.XLOOKUP(A205,ISODSOW_Delete!A:A,ISODSOW_Delete!BW:BW,"")</f>
        <v>0</v>
      </c>
      <c r="L205" s="560">
        <f>_xlfn.XLOOKUP(A205,ISODSOW_Delete!A:A,ISODSOW_Delete!BX:BX,"")</f>
        <v>0</v>
      </c>
      <c r="M205" s="601">
        <f t="shared" si="30"/>
        <v>0</v>
      </c>
      <c r="N205" s="575">
        <f t="shared" si="31"/>
        <v>28052090.370000001</v>
      </c>
      <c r="O205" s="575">
        <f t="shared" si="32"/>
        <v>7414164.75</v>
      </c>
      <c r="P205" s="575">
        <f t="shared" si="33"/>
        <v>20637925.620000001</v>
      </c>
      <c r="Q205" s="561" t="str">
        <f>_xlfn.XLOOKUP(A205,MPL!C:C,MPL!N:N, "Not Found",0)</f>
        <v>Obligated</v>
      </c>
      <c r="R205" s="562">
        <f>_xlfn.XLOOKUP(A205,MPL!C:C,MPL!S:S, "Not Found",0)</f>
        <v>45775.802268518521</v>
      </c>
      <c r="S205" s="562" t="str">
        <f t="shared" si="34"/>
        <v>Obligated</v>
      </c>
      <c r="T205" s="566">
        <v>0.76</v>
      </c>
      <c r="U205" s="560">
        <v>1573121.5199999665</v>
      </c>
      <c r="V205" s="560">
        <v>4639985.8999999994</v>
      </c>
      <c r="W205" s="560"/>
      <c r="X205" s="559">
        <f t="shared" si="35"/>
        <v>6213107.4199999664</v>
      </c>
      <c r="Y205" s="577">
        <f t="shared" si="36"/>
        <v>0</v>
      </c>
      <c r="Z205" s="598">
        <v>7414164.75</v>
      </c>
      <c r="AA205" s="598">
        <v>20637925.620000001</v>
      </c>
      <c r="AB205" s="598">
        <v>0</v>
      </c>
      <c r="AC205" s="598">
        <v>328143.02</v>
      </c>
      <c r="AD205" s="598">
        <v>0</v>
      </c>
      <c r="AE205" s="598">
        <v>0</v>
      </c>
      <c r="AF205" s="598">
        <v>28052090.370000001</v>
      </c>
      <c r="AG205" s="598">
        <f>Z205+AB205+AD205</f>
        <v>7414164.75</v>
      </c>
      <c r="AH205" s="598">
        <f t="shared" si="37"/>
        <v>20966068.640000001</v>
      </c>
      <c r="AI205" s="413" t="s">
        <v>2268</v>
      </c>
      <c r="AJ205" s="413" t="s">
        <v>2208</v>
      </c>
      <c r="AK205" s="415" t="s">
        <v>2407</v>
      </c>
    </row>
    <row r="206" spans="1:37" s="412" customFormat="1" ht="60" hidden="1" customHeight="1" thickBot="1">
      <c r="A206" s="565">
        <v>714641</v>
      </c>
      <c r="B206" s="413" t="s">
        <v>214</v>
      </c>
      <c r="C206" s="413" t="s">
        <v>35</v>
      </c>
      <c r="D206" s="413" t="s">
        <v>2118</v>
      </c>
      <c r="E206" s="414" t="s">
        <v>2209</v>
      </c>
      <c r="F206" s="563" t="s">
        <v>2210</v>
      </c>
      <c r="G206" s="559">
        <f>_xlfn.XLOOKUP(A206,Table2[FAASt '#],Table2[Approved Obligated Amount - CRC Gross Cost Cal],0)</f>
        <v>10842339.26</v>
      </c>
      <c r="H206" s="559">
        <f>_xlfn.XLOOKUP(A206,Table2[FAASt '#],Table2[Construction 406],0)</f>
        <v>82026.550000000047</v>
      </c>
      <c r="I206" s="560">
        <f>_xlfn.XLOOKUP(A206,ISODSOW_Delete!A:A,ISODSOW_Delete!BP:BP,"")</f>
        <v>1946225.97</v>
      </c>
      <c r="J206" s="560">
        <f>_xlfn.XLOOKUP(A206,ISODSOW_Delete!A:A,ISODSOW_Delete!BQ:BQ,"")</f>
        <v>106422.03</v>
      </c>
      <c r="K206" s="560">
        <f>_xlfn.XLOOKUP(A206,ISODSOW_Delete!A:A,ISODSOW_Delete!BW:BW,"")</f>
        <v>750618</v>
      </c>
      <c r="L206" s="560">
        <f>_xlfn.XLOOKUP(A206,ISODSOW_Delete!A:A,ISODSOW_Delete!BX:BX,"")</f>
        <v>506022</v>
      </c>
      <c r="M206" s="601">
        <f t="shared" si="30"/>
        <v>0</v>
      </c>
      <c r="N206" s="575">
        <f t="shared" si="31"/>
        <v>14233653.810000001</v>
      </c>
      <c r="O206" s="575">
        <f t="shared" si="32"/>
        <v>13539183.23</v>
      </c>
      <c r="P206" s="575">
        <f t="shared" si="33"/>
        <v>694470.58000000007</v>
      </c>
      <c r="Q206" s="561" t="str">
        <f>_xlfn.XLOOKUP(A206,MPL!C:C,MPL!N:N, "Not Found",0)</f>
        <v>Obligated</v>
      </c>
      <c r="R206" s="562">
        <f>_xlfn.XLOOKUP(A206,MPL!C:C,MPL!S:S, "Not Found",0)</f>
        <v>46082.760752314818</v>
      </c>
      <c r="S206" s="562" t="str">
        <f t="shared" si="34"/>
        <v>Obligated</v>
      </c>
      <c r="T206" s="566" t="s">
        <v>275</v>
      </c>
      <c r="U206" s="560">
        <v>431237.38999999996</v>
      </c>
      <c r="V206" s="560">
        <v>307.56</v>
      </c>
      <c r="W206" s="560"/>
      <c r="X206" s="559">
        <f t="shared" si="35"/>
        <v>431544.94999999995</v>
      </c>
      <c r="Y206" s="577">
        <f t="shared" si="36"/>
        <v>-575351.94999999925</v>
      </c>
      <c r="Z206" s="598">
        <v>10915553.24</v>
      </c>
      <c r="AA206" s="598">
        <v>588048.55000000005</v>
      </c>
      <c r="AB206" s="598">
        <v>1928249.61</v>
      </c>
      <c r="AC206" s="598">
        <v>106422.03</v>
      </c>
      <c r="AD206" s="598">
        <v>753614</v>
      </c>
      <c r="AE206" s="598">
        <v>0</v>
      </c>
      <c r="AF206" s="598">
        <v>14809005.76</v>
      </c>
      <c r="AG206" s="598">
        <f>Z206+AB206+AD206</f>
        <v>13597416.85</v>
      </c>
      <c r="AH206" s="598">
        <f t="shared" si="37"/>
        <v>694470.58000000007</v>
      </c>
      <c r="AI206" s="413" t="s">
        <v>2284</v>
      </c>
      <c r="AJ206" s="416" t="s">
        <v>2361</v>
      </c>
      <c r="AK206" s="415" t="s">
        <v>2362</v>
      </c>
    </row>
    <row r="207" spans="1:37" s="412" customFormat="1" ht="60" hidden="1" customHeight="1" thickBot="1">
      <c r="A207" s="565">
        <v>728832</v>
      </c>
      <c r="B207" s="413" t="s">
        <v>137</v>
      </c>
      <c r="C207" s="413" t="s">
        <v>130</v>
      </c>
      <c r="D207" s="413" t="s">
        <v>130</v>
      </c>
      <c r="E207" s="414" t="s">
        <v>2209</v>
      </c>
      <c r="F207" s="563" t="s">
        <v>2210</v>
      </c>
      <c r="G207" s="559">
        <f>_xlfn.XLOOKUP(A207,Table2[FAASt '#],Table2[Approved Obligated Amount - CRC Gross Cost Cal],0)</f>
        <v>3767690.42</v>
      </c>
      <c r="H207" s="559">
        <f>_xlfn.XLOOKUP(A207,Table2[FAASt '#],Table2[Construction 406],0)</f>
        <v>10493001.48</v>
      </c>
      <c r="I207" s="560">
        <f>_xlfn.XLOOKUP(A207,ISODSOW_Delete!A:A,ISODSOW_Delete!BP:BP,"")</f>
        <v>62820.38</v>
      </c>
      <c r="J207" s="560">
        <f>_xlfn.XLOOKUP(A207,ISODSOW_Delete!A:A,ISODSOW_Delete!BQ:BQ,"")</f>
        <v>0</v>
      </c>
      <c r="K207" s="560">
        <f>_xlfn.XLOOKUP(A207,ISODSOW_Delete!A:A,ISODSOW_Delete!BW:BW,"")</f>
        <v>0</v>
      </c>
      <c r="L207" s="560">
        <f>_xlfn.XLOOKUP(A207,ISODSOW_Delete!A:A,ISODSOW_Delete!BX:BX,"")</f>
        <v>0</v>
      </c>
      <c r="M207" s="601">
        <f t="shared" si="30"/>
        <v>0</v>
      </c>
      <c r="N207" s="575">
        <f t="shared" si="31"/>
        <v>14323512.280000001</v>
      </c>
      <c r="O207" s="575">
        <f t="shared" si="32"/>
        <v>3830510.8</v>
      </c>
      <c r="P207" s="575">
        <f t="shared" si="33"/>
        <v>10493001.48</v>
      </c>
      <c r="Q207" s="561" t="str">
        <f>_xlfn.XLOOKUP(A207,MPL!C:C,MPL!N:N, "Not Found",0)</f>
        <v>Obligated</v>
      </c>
      <c r="R207" s="562">
        <f>_xlfn.XLOOKUP(A207,MPL!C:C,MPL!S:S, "Not Found",0)</f>
        <v>45775.802291666667</v>
      </c>
      <c r="S207" s="562" t="str">
        <f t="shared" si="34"/>
        <v>Obligated</v>
      </c>
      <c r="T207" s="566">
        <v>0.45</v>
      </c>
      <c r="U207" s="560">
        <v>770354.11999999883</v>
      </c>
      <c r="V207" s="560">
        <v>2541535.09</v>
      </c>
      <c r="W207" s="560"/>
      <c r="X207" s="559">
        <f t="shared" si="35"/>
        <v>3311889.2099999986</v>
      </c>
      <c r="Y207" s="577">
        <f t="shared" si="36"/>
        <v>62820.38000000082</v>
      </c>
      <c r="Z207" s="598">
        <v>3767690.42</v>
      </c>
      <c r="AA207" s="598">
        <v>10493001.48</v>
      </c>
      <c r="AB207" s="598">
        <v>0</v>
      </c>
      <c r="AC207" s="598">
        <v>203638.57</v>
      </c>
      <c r="AD207" s="598">
        <v>0</v>
      </c>
      <c r="AE207" s="598">
        <v>0</v>
      </c>
      <c r="AF207" s="598">
        <v>14260691.9</v>
      </c>
      <c r="AG207" s="598">
        <f>Z207+AB207+AD207</f>
        <v>3767690.42</v>
      </c>
      <c r="AH207" s="598">
        <f t="shared" si="37"/>
        <v>10696640.050000001</v>
      </c>
      <c r="AI207" s="413" t="s">
        <v>2268</v>
      </c>
      <c r="AJ207" s="413" t="s">
        <v>2208</v>
      </c>
      <c r="AK207" s="415" t="s">
        <v>2407</v>
      </c>
    </row>
    <row r="208" spans="1:37" s="412" customFormat="1" ht="60" hidden="1" customHeight="1" thickBot="1">
      <c r="A208" s="1299">
        <v>746309</v>
      </c>
      <c r="B208" s="1300" t="s">
        <v>222</v>
      </c>
      <c r="C208" s="1300" t="s">
        <v>2119</v>
      </c>
      <c r="D208" s="1300" t="s">
        <v>2119</v>
      </c>
      <c r="E208" s="1132" t="s">
        <v>2209</v>
      </c>
      <c r="F208" s="1152" t="s">
        <v>2210</v>
      </c>
      <c r="G208" s="559">
        <f>_xlfn.XLOOKUP(A208,Table2[FAASt '#],Table2[Approved Obligated Amount - CRC Gross Cost Cal],0)</f>
        <v>327791.49</v>
      </c>
      <c r="H208" s="559">
        <f>_xlfn.XLOOKUP(A208,Table2[FAASt '#],Table2[Construction 406],0)</f>
        <v>109626.94</v>
      </c>
      <c r="I208" s="1164">
        <f>_xlfn.XLOOKUP(A208,ISODSOW_Delete!A:A,ISODSOW_Delete!BP:BP,"")</f>
        <v>53695.19</v>
      </c>
      <c r="J208" s="1164">
        <f>_xlfn.XLOOKUP(A208,ISODSOW_Delete!A:A,ISODSOW_Delete!BQ:BQ,"")</f>
        <v>28394.95</v>
      </c>
      <c r="K208" s="1164">
        <f>_xlfn.XLOOKUP(A208,ISODSOW_Delete!A:A,ISODSOW_Delete!BW:BW,"")</f>
        <v>65212.75</v>
      </c>
      <c r="L208" s="1164">
        <f>_xlfn.XLOOKUP(A208,ISODSOW_Delete!A:A,ISODSOW_Delete!BX:BX,"")</f>
        <v>98251.25</v>
      </c>
      <c r="M208" s="1301">
        <f t="shared" si="30"/>
        <v>0</v>
      </c>
      <c r="N208" s="575">
        <f t="shared" si="31"/>
        <v>682972.57000000007</v>
      </c>
      <c r="O208" s="575">
        <f t="shared" si="32"/>
        <v>446699.43</v>
      </c>
      <c r="P208" s="575">
        <f t="shared" si="33"/>
        <v>236273.14</v>
      </c>
      <c r="Q208" s="561" t="str">
        <f>_xlfn.XLOOKUP(A208,MPL!C:C,MPL!N:N, "Not Found",0)</f>
        <v>Obligated</v>
      </c>
      <c r="R208" s="562">
        <f>_xlfn.XLOOKUP(A208,MPL!C:C,MPL!S:S, "Not Found",0)</f>
        <v>46082.760960648149</v>
      </c>
      <c r="S208" s="562" t="str">
        <f t="shared" si="34"/>
        <v>Obligated</v>
      </c>
      <c r="T208" s="566" t="s">
        <v>275</v>
      </c>
      <c r="U208" s="1164">
        <v>45237.830000000009</v>
      </c>
      <c r="V208" s="1164">
        <v>4.5474735088646412E-13</v>
      </c>
      <c r="W208" s="1164"/>
      <c r="X208" s="559">
        <f t="shared" si="35"/>
        <v>45237.830000000009</v>
      </c>
      <c r="Y208" s="577">
        <f t="shared" si="36"/>
        <v>-126646.19999999995</v>
      </c>
      <c r="Z208" s="1302">
        <v>327791.49</v>
      </c>
      <c r="AA208" s="1302">
        <v>236273.14</v>
      </c>
      <c r="AB208" s="1302">
        <v>53695.19</v>
      </c>
      <c r="AC208" s="1302">
        <v>28394.95</v>
      </c>
      <c r="AD208" s="1302">
        <v>65212.75</v>
      </c>
      <c r="AE208" s="1302">
        <v>98251.25</v>
      </c>
      <c r="AF208" s="1302">
        <v>809618.77</v>
      </c>
      <c r="AG208" s="1302">
        <v>446699.43</v>
      </c>
      <c r="AH208" s="598">
        <f t="shared" si="37"/>
        <v>362919.34</v>
      </c>
      <c r="AI208" s="1300" t="s">
        <v>2284</v>
      </c>
      <c r="AJ208" s="1300" t="s">
        <v>275</v>
      </c>
      <c r="AK208" s="1303" t="s">
        <v>2241</v>
      </c>
    </row>
    <row r="209" spans="1:37" s="412" customFormat="1" ht="60" hidden="1" customHeight="1" thickBot="1">
      <c r="A209" s="565">
        <v>956357</v>
      </c>
      <c r="B209" s="413" t="s">
        <v>246</v>
      </c>
      <c r="C209" s="413" t="s">
        <v>130</v>
      </c>
      <c r="D209" s="413" t="s">
        <v>2109</v>
      </c>
      <c r="E209" s="414" t="s">
        <v>2203</v>
      </c>
      <c r="F209" s="563" t="s">
        <v>2204</v>
      </c>
      <c r="G209" s="559">
        <f>_xlfn.XLOOKUP(A209,Table2[FAASt '#],Table2[Approved Obligated Amount - CRC Gross Cost Cal],0)</f>
        <v>0</v>
      </c>
      <c r="H209" s="559">
        <f>_xlfn.XLOOKUP(A209,Table2[FAASt '#],Table2[Construction 406],0)</f>
        <v>0</v>
      </c>
      <c r="I209" s="560">
        <f>_xlfn.XLOOKUP(A209,ISODSOW_Delete!A:A,ISODSOW_Delete!BP:BP,"")</f>
        <v>0</v>
      </c>
      <c r="J209" s="560">
        <f>_xlfn.XLOOKUP(A209,ISODSOW_Delete!A:A,ISODSOW_Delete!BQ:BQ,"")</f>
        <v>0</v>
      </c>
      <c r="K209" s="560">
        <f>_xlfn.XLOOKUP(A209,ISODSOW_Delete!A:A,ISODSOW_Delete!BW:BW,"")</f>
        <v>0</v>
      </c>
      <c r="L209" s="560">
        <f>_xlfn.XLOOKUP(A209,ISODSOW_Delete!A:A,ISODSOW_Delete!BX:BX,"")</f>
        <v>0</v>
      </c>
      <c r="M209" s="601">
        <f t="shared" si="30"/>
        <v>0</v>
      </c>
      <c r="N209" s="575">
        <f t="shared" si="31"/>
        <v>0</v>
      </c>
      <c r="O209" s="575">
        <f t="shared" si="32"/>
        <v>0</v>
      </c>
      <c r="P209" s="575">
        <f t="shared" si="33"/>
        <v>0</v>
      </c>
      <c r="Q209" s="561" t="str">
        <f>_xlfn.XLOOKUP(A209,MPL!C:C,MPL!N:N, "Not Found",0)</f>
        <v>Pending Final FEMA Review</v>
      </c>
      <c r="R209" s="562" t="str">
        <f>_xlfn.XLOOKUP(A209,MPL!C:C,MPL!S:S, "Not Found",0)</f>
        <v/>
      </c>
      <c r="S209" s="562" t="str">
        <f t="shared" si="34"/>
        <v>Obligated, Pending Final FEMA Review</v>
      </c>
      <c r="T209" s="566" t="s">
        <v>275</v>
      </c>
      <c r="U209" s="560">
        <v>1054.5900000000004</v>
      </c>
      <c r="V209" s="560">
        <v>0</v>
      </c>
      <c r="W209" s="560"/>
      <c r="X209" s="559">
        <f t="shared" si="35"/>
        <v>1054.5900000000004</v>
      </c>
      <c r="Y209" s="577">
        <f t="shared" si="36"/>
        <v>-5529976.1799999997</v>
      </c>
      <c r="Z209" s="598">
        <v>1290814.82</v>
      </c>
      <c r="AA209" s="598">
        <v>3837707.16</v>
      </c>
      <c r="AB209" s="598">
        <v>107228.43</v>
      </c>
      <c r="AC209" s="598">
        <v>294225.77</v>
      </c>
      <c r="AD209" s="598">
        <v>0</v>
      </c>
      <c r="AE209" s="598">
        <v>0</v>
      </c>
      <c r="AF209" s="598">
        <v>5529976.1799999997</v>
      </c>
      <c r="AG209" s="598">
        <v>1398043.25</v>
      </c>
      <c r="AH209" s="598">
        <f t="shared" si="37"/>
        <v>4131932.93</v>
      </c>
      <c r="AI209" s="413" t="s">
        <v>2268</v>
      </c>
      <c r="AJ209" s="413" t="s">
        <v>2208</v>
      </c>
      <c r="AK209" s="415" t="s">
        <v>2427</v>
      </c>
    </row>
    <row r="210" spans="1:37" s="412" customFormat="1" ht="60" hidden="1" customHeight="1" thickBot="1">
      <c r="A210" s="565">
        <v>956340</v>
      </c>
      <c r="B210" s="413" t="s">
        <v>241</v>
      </c>
      <c r="C210" s="413" t="s">
        <v>130</v>
      </c>
      <c r="D210" s="413" t="s">
        <v>2112</v>
      </c>
      <c r="E210" s="414" t="s">
        <v>2203</v>
      </c>
      <c r="F210" s="563" t="s">
        <v>2423</v>
      </c>
      <c r="G210" s="559">
        <f>_xlfn.XLOOKUP(A210,Table2[FAASt '#],Table2[Approved Obligated Amount - CRC Gross Cost Cal],0)</f>
        <v>0</v>
      </c>
      <c r="H210" s="559">
        <f>_xlfn.XLOOKUP(A210,Table2[FAASt '#],Table2[Construction 406],0)</f>
        <v>0</v>
      </c>
      <c r="I210" s="560">
        <f>_xlfn.XLOOKUP(A210,ISODSOW_Delete!A:A,ISODSOW_Delete!BP:BP,"")</f>
        <v>0</v>
      </c>
      <c r="J210" s="560">
        <f>_xlfn.XLOOKUP(A210,ISODSOW_Delete!A:A,ISODSOW_Delete!BQ:BQ,"")</f>
        <v>0</v>
      </c>
      <c r="K210" s="560">
        <f>_xlfn.XLOOKUP(A210,ISODSOW_Delete!A:A,ISODSOW_Delete!BW:BW,"")</f>
        <v>0</v>
      </c>
      <c r="L210" s="560">
        <f>_xlfn.XLOOKUP(A210,ISODSOW_Delete!A:A,ISODSOW_Delete!BX:BX,"")</f>
        <v>0</v>
      </c>
      <c r="M210" s="601">
        <f t="shared" si="30"/>
        <v>0</v>
      </c>
      <c r="N210" s="575">
        <f t="shared" si="31"/>
        <v>0</v>
      </c>
      <c r="O210" s="575">
        <f t="shared" si="32"/>
        <v>0</v>
      </c>
      <c r="P210" s="575">
        <f t="shared" si="33"/>
        <v>0</v>
      </c>
      <c r="Q210" s="561" t="str">
        <f>_xlfn.XLOOKUP(A210,MPL!C:C,MPL!N:N, "Not Found",0)</f>
        <v>Pending EHP Review</v>
      </c>
      <c r="R210" s="562" t="str">
        <f>_xlfn.XLOOKUP(A210,MPL!C:C,MPL!S:S, "Not Found",0)</f>
        <v/>
      </c>
      <c r="S210" s="562" t="str">
        <f t="shared" si="34"/>
        <v>Obligated, Pending EHP Review</v>
      </c>
      <c r="T210" s="566" t="s">
        <v>275</v>
      </c>
      <c r="U210" s="560">
        <v>199.29</v>
      </c>
      <c r="V210" s="560">
        <v>0</v>
      </c>
      <c r="W210" s="560"/>
      <c r="X210" s="559">
        <f t="shared" si="35"/>
        <v>199.29</v>
      </c>
      <c r="Y210" s="577">
        <f t="shared" si="36"/>
        <v>-6960217.5</v>
      </c>
      <c r="Z210" s="598">
        <v>1624663.76</v>
      </c>
      <c r="AA210" s="598">
        <v>4830269.7300000004</v>
      </c>
      <c r="AB210" s="598">
        <v>134961.38</v>
      </c>
      <c r="AC210" s="598">
        <v>370322.63</v>
      </c>
      <c r="AD210" s="598">
        <v>0</v>
      </c>
      <c r="AE210" s="598">
        <v>0</v>
      </c>
      <c r="AF210" s="598">
        <v>6960217.5</v>
      </c>
      <c r="AG210" s="598">
        <v>1759625.1400000001</v>
      </c>
      <c r="AH210" s="598">
        <f t="shared" si="37"/>
        <v>5200592.3600000003</v>
      </c>
      <c r="AI210" s="413" t="s">
        <v>2268</v>
      </c>
      <c r="AJ210" s="413" t="s">
        <v>2208</v>
      </c>
      <c r="AK210" s="415" t="s">
        <v>2406</v>
      </c>
    </row>
    <row r="211" spans="1:37" s="412" customFormat="1" ht="60" hidden="1" customHeight="1" thickBot="1">
      <c r="A211" s="565">
        <v>727531</v>
      </c>
      <c r="B211" s="413" t="s">
        <v>135</v>
      </c>
      <c r="C211" s="413" t="s">
        <v>130</v>
      </c>
      <c r="D211" s="413" t="s">
        <v>130</v>
      </c>
      <c r="E211" s="414" t="s">
        <v>2209</v>
      </c>
      <c r="F211" s="563" t="s">
        <v>2210</v>
      </c>
      <c r="G211" s="559">
        <f>_xlfn.XLOOKUP(A211,Table2[FAASt '#],Table2[Approved Obligated Amount - CRC Gross Cost Cal],0)</f>
        <v>6849050.2599999998</v>
      </c>
      <c r="H211" s="559">
        <f>_xlfn.XLOOKUP(A211,Table2[FAASt '#],Table2[Construction 406],0)</f>
        <v>19064883.850000001</v>
      </c>
      <c r="I211" s="560">
        <f>_xlfn.XLOOKUP(A211,ISODSOW_Delete!A:A,ISODSOW_Delete!BP:BP,"")</f>
        <v>0</v>
      </c>
      <c r="J211" s="560">
        <f>_xlfn.XLOOKUP(A211,ISODSOW_Delete!A:A,ISODSOW_Delete!BQ:BQ,"")</f>
        <v>0</v>
      </c>
      <c r="K211" s="560">
        <f>_xlfn.XLOOKUP(A211,ISODSOW_Delete!A:A,ISODSOW_Delete!BW:BW,"")</f>
        <v>0</v>
      </c>
      <c r="L211" s="560">
        <f>_xlfn.XLOOKUP(A211,ISODSOW_Delete!A:A,ISODSOW_Delete!BX:BX,"")</f>
        <v>0</v>
      </c>
      <c r="M211" s="601">
        <f t="shared" si="30"/>
        <v>0</v>
      </c>
      <c r="N211" s="575">
        <f t="shared" si="31"/>
        <v>25913934.109999999</v>
      </c>
      <c r="O211" s="575">
        <f t="shared" si="32"/>
        <v>6849050.2599999998</v>
      </c>
      <c r="P211" s="575">
        <f t="shared" si="33"/>
        <v>19064883.850000001</v>
      </c>
      <c r="Q211" s="561" t="str">
        <f>_xlfn.XLOOKUP(A211,MPL!C:C,MPL!N:N, "Not Found",0)</f>
        <v>Obligated</v>
      </c>
      <c r="R211" s="562">
        <f>_xlfn.XLOOKUP(A211,MPL!C:C,MPL!S:S, "Not Found",0)</f>
        <v>45775.802256944444</v>
      </c>
      <c r="S211" s="562" t="str">
        <f t="shared" si="34"/>
        <v>Obligated</v>
      </c>
      <c r="T211" s="566">
        <v>0.57999999999999996</v>
      </c>
      <c r="U211" s="560">
        <v>1013304.9600000054</v>
      </c>
      <c r="V211" s="560">
        <v>5383764.1999999946</v>
      </c>
      <c r="W211" s="560"/>
      <c r="X211" s="559">
        <f t="shared" si="35"/>
        <v>6397069.1600000001</v>
      </c>
      <c r="Y211" s="577">
        <f t="shared" si="36"/>
        <v>0</v>
      </c>
      <c r="Z211" s="598">
        <v>6849050.2599999998</v>
      </c>
      <c r="AA211" s="598">
        <v>19064883.850000001</v>
      </c>
      <c r="AB211" s="598">
        <v>0</v>
      </c>
      <c r="AC211" s="598">
        <v>369745.52</v>
      </c>
      <c r="AD211" s="598">
        <v>0</v>
      </c>
      <c r="AE211" s="598">
        <v>0</v>
      </c>
      <c r="AF211" s="598">
        <v>25913934.109999999</v>
      </c>
      <c r="AG211" s="598">
        <f>Z211+AB211+AD211</f>
        <v>6849050.2599999998</v>
      </c>
      <c r="AH211" s="598">
        <f t="shared" si="37"/>
        <v>19434629.370000001</v>
      </c>
      <c r="AI211" s="413" t="s">
        <v>2240</v>
      </c>
      <c r="AJ211" s="413" t="s">
        <v>275</v>
      </c>
      <c r="AK211" s="415" t="s">
        <v>2407</v>
      </c>
    </row>
    <row r="212" spans="1:37" s="412" customFormat="1" ht="60" hidden="1" customHeight="1" thickBot="1">
      <c r="A212" s="565">
        <v>738672</v>
      </c>
      <c r="B212" s="413" t="s">
        <v>128</v>
      </c>
      <c r="C212" s="413" t="s">
        <v>35</v>
      </c>
      <c r="D212" s="413" t="s">
        <v>2116</v>
      </c>
      <c r="E212" s="414" t="s">
        <v>2209</v>
      </c>
      <c r="F212" s="563" t="s">
        <v>2210</v>
      </c>
      <c r="G212" s="559">
        <f>_xlfn.XLOOKUP(A212,Table2[FAASt '#],Table2[Approved Obligated Amount - CRC Gross Cost Cal],0)</f>
        <v>10313627</v>
      </c>
      <c r="H212" s="559">
        <f>_xlfn.XLOOKUP(A212,Table2[FAASt '#],Table2[Construction 406],0)</f>
        <v>306131.36999999918</v>
      </c>
      <c r="I212" s="560">
        <f>_xlfn.XLOOKUP(A212,ISODSOW_Delete!A:A,ISODSOW_Delete!BP:BP,"")</f>
        <v>834793</v>
      </c>
      <c r="J212" s="560">
        <f>_xlfn.XLOOKUP(A212,ISODSOW_Delete!A:A,ISODSOW_Delete!BQ:BQ,"")</f>
        <v>0</v>
      </c>
      <c r="K212" s="560">
        <f>_xlfn.XLOOKUP(A212,ISODSOW_Delete!A:A,ISODSOW_Delete!BW:BW,"")</f>
        <v>0</v>
      </c>
      <c r="L212" s="560">
        <f>_xlfn.XLOOKUP(A212,ISODSOW_Delete!A:A,ISODSOW_Delete!BX:BX,"")</f>
        <v>0</v>
      </c>
      <c r="M212" s="601">
        <f t="shared" si="30"/>
        <v>0</v>
      </c>
      <c r="N212" s="575">
        <f t="shared" si="31"/>
        <v>11454551.369999999</v>
      </c>
      <c r="O212" s="575">
        <f t="shared" si="32"/>
        <v>11148420</v>
      </c>
      <c r="P212" s="575">
        <f t="shared" si="33"/>
        <v>306131.36999999918</v>
      </c>
      <c r="Q212" s="561" t="str">
        <f>_xlfn.XLOOKUP(A212,MPL!C:C,MPL!N:N, "Not Found",0)</f>
        <v>Obligated</v>
      </c>
      <c r="R212" s="562">
        <f>_xlfn.XLOOKUP(A212,MPL!C:C,MPL!S:S, "Not Found",0)</f>
        <v>45621.677349537036</v>
      </c>
      <c r="S212" s="562" t="str">
        <f t="shared" si="34"/>
        <v>Obligated</v>
      </c>
      <c r="T212" s="566">
        <v>0.7</v>
      </c>
      <c r="U212" s="560">
        <v>871847.35999999475</v>
      </c>
      <c r="V212" s="560">
        <v>8387939.7800000096</v>
      </c>
      <c r="W212" s="560"/>
      <c r="X212" s="559">
        <f t="shared" si="35"/>
        <v>9259787.1400000043</v>
      </c>
      <c r="Y212" s="577">
        <f t="shared" si="36"/>
        <v>0</v>
      </c>
      <c r="Z212" s="598">
        <v>10313627</v>
      </c>
      <c r="AA212" s="598">
        <v>243128.63</v>
      </c>
      <c r="AB212" s="598">
        <v>834793</v>
      </c>
      <c r="AC212" s="598">
        <v>63002.37</v>
      </c>
      <c r="AD212" s="598">
        <v>0</v>
      </c>
      <c r="AE212" s="598">
        <v>0</v>
      </c>
      <c r="AF212" s="598">
        <v>11454551.369999999</v>
      </c>
      <c r="AG212" s="598">
        <f>Z212+AB212+AD212</f>
        <v>11148420</v>
      </c>
      <c r="AH212" s="598">
        <f t="shared" si="37"/>
        <v>306131</v>
      </c>
      <c r="AI212" s="413" t="s">
        <v>2240</v>
      </c>
      <c r="AJ212" s="413" t="s">
        <v>275</v>
      </c>
      <c r="AK212" s="415" t="s">
        <v>2276</v>
      </c>
    </row>
    <row r="213" spans="1:37" s="412" customFormat="1" ht="60" hidden="1" customHeight="1" thickBot="1">
      <c r="A213" s="565">
        <v>738670</v>
      </c>
      <c r="B213" s="413" t="s">
        <v>133</v>
      </c>
      <c r="C213" s="413" t="s">
        <v>35</v>
      </c>
      <c r="D213" s="413" t="s">
        <v>2116</v>
      </c>
      <c r="E213" s="414" t="s">
        <v>2209</v>
      </c>
      <c r="F213" s="563" t="s">
        <v>2210</v>
      </c>
      <c r="G213" s="559">
        <f>_xlfn.XLOOKUP(A213,Table2[FAASt '#],Table2[Approved Obligated Amount - CRC Gross Cost Cal],0)</f>
        <v>4926640</v>
      </c>
      <c r="H213" s="559">
        <f>_xlfn.XLOOKUP(A213,Table2[FAASt '#],Table2[Construction 406],0)</f>
        <v>147871.00999999978</v>
      </c>
      <c r="I213" s="560">
        <f>_xlfn.XLOOKUP(A213,ISODSOW_Delete!A:A,ISODSOW_Delete!BP:BP,"")</f>
        <v>439974.62</v>
      </c>
      <c r="J213" s="560">
        <f>_xlfn.XLOOKUP(A213,ISODSOW_Delete!A:A,ISODSOW_Delete!BQ:BQ,"")</f>
        <v>0</v>
      </c>
      <c r="K213" s="560">
        <f>_xlfn.XLOOKUP(A213,ISODSOW_Delete!A:A,ISODSOW_Delete!BW:BW,"")</f>
        <v>0</v>
      </c>
      <c r="L213" s="560">
        <f>_xlfn.XLOOKUP(A213,ISODSOW_Delete!A:A,ISODSOW_Delete!BX:BX,"")</f>
        <v>0</v>
      </c>
      <c r="M213" s="601">
        <f t="shared" si="30"/>
        <v>0</v>
      </c>
      <c r="N213" s="575">
        <f t="shared" si="31"/>
        <v>5514485.6299999999</v>
      </c>
      <c r="O213" s="575">
        <f t="shared" si="32"/>
        <v>5366614.62</v>
      </c>
      <c r="P213" s="575">
        <f t="shared" si="33"/>
        <v>147871.00999999978</v>
      </c>
      <c r="Q213" s="561" t="str">
        <f>_xlfn.XLOOKUP(A213,MPL!C:C,MPL!N:N, "Not Found",0)</f>
        <v>Obligated</v>
      </c>
      <c r="R213" s="562">
        <f>_xlfn.XLOOKUP(A213,MPL!C:C,MPL!S:S, "Not Found",0)</f>
        <v>45621.677372685182</v>
      </c>
      <c r="S213" s="562" t="str">
        <f t="shared" si="34"/>
        <v>Obligated</v>
      </c>
      <c r="T213" s="566">
        <v>0.94</v>
      </c>
      <c r="U213" s="560">
        <v>661280.59999999939</v>
      </c>
      <c r="V213" s="560">
        <v>3322915.0000000019</v>
      </c>
      <c r="W213" s="560"/>
      <c r="X213" s="559">
        <f t="shared" si="35"/>
        <v>3984195.6000000015</v>
      </c>
      <c r="Y213" s="577">
        <f t="shared" si="36"/>
        <v>-0.38000000081956387</v>
      </c>
      <c r="Z213" s="598">
        <v>4926640.1100000003</v>
      </c>
      <c r="AA213" s="598">
        <v>116500.1</v>
      </c>
      <c r="AB213" s="598">
        <v>439975</v>
      </c>
      <c r="AC213" s="598">
        <v>31370.9</v>
      </c>
      <c r="AD213" s="598">
        <v>0</v>
      </c>
      <c r="AE213" s="598">
        <v>0</v>
      </c>
      <c r="AF213" s="598">
        <v>5514486.0100000007</v>
      </c>
      <c r="AG213" s="598">
        <f>Z213+AB213+AD213</f>
        <v>5366615.1100000003</v>
      </c>
      <c r="AH213" s="598">
        <f t="shared" si="37"/>
        <v>147871</v>
      </c>
      <c r="AI213" s="413" t="s">
        <v>2240</v>
      </c>
      <c r="AJ213" s="413" t="s">
        <v>275</v>
      </c>
      <c r="AK213" s="415" t="s">
        <v>2276</v>
      </c>
    </row>
    <row r="214" spans="1:37" s="412" customFormat="1" ht="60" hidden="1" customHeight="1" thickBot="1">
      <c r="A214" s="565">
        <v>679127</v>
      </c>
      <c r="B214" s="413" t="s">
        <v>1084</v>
      </c>
      <c r="C214" s="413" t="s">
        <v>35</v>
      </c>
      <c r="D214" s="413" t="s">
        <v>2116</v>
      </c>
      <c r="E214" s="414" t="s">
        <v>2209</v>
      </c>
      <c r="F214" s="563" t="s">
        <v>2210</v>
      </c>
      <c r="G214" s="559">
        <f>_xlfn.XLOOKUP(A214,Table2[FAASt '#],Table2[Approved Obligated Amount - CRC Gross Cost Cal],0)</f>
        <v>171152.23</v>
      </c>
      <c r="H214" s="559">
        <f>_xlfn.XLOOKUP(A214,Table2[FAASt '#],Table2[Construction 406],0)</f>
        <v>46010.579999999987</v>
      </c>
      <c r="I214" s="560">
        <f>_xlfn.XLOOKUP(A214,ISODSOW_Delete!A:A,ISODSOW_Delete!BP:BP,"")</f>
        <v>33340.300000000003</v>
      </c>
      <c r="J214" s="560">
        <f>_xlfn.XLOOKUP(A214,ISODSOW_Delete!A:A,ISODSOW_Delete!BQ:BQ,"")</f>
        <v>0</v>
      </c>
      <c r="K214" s="560">
        <f>_xlfn.XLOOKUP(A214,ISODSOW_Delete!A:A,ISODSOW_Delete!BW:BW,"")</f>
        <v>0</v>
      </c>
      <c r="L214" s="560">
        <f>_xlfn.XLOOKUP(A214,ISODSOW_Delete!A:A,ISODSOW_Delete!BX:BX,"")</f>
        <v>0</v>
      </c>
      <c r="M214" s="601">
        <f t="shared" si="30"/>
        <v>0</v>
      </c>
      <c r="N214" s="575">
        <f t="shared" si="31"/>
        <v>250503.11</v>
      </c>
      <c r="O214" s="575">
        <f t="shared" si="32"/>
        <v>204492.53000000003</v>
      </c>
      <c r="P214" s="575">
        <f t="shared" si="33"/>
        <v>46010.579999999987</v>
      </c>
      <c r="Q214" s="561" t="str">
        <f>_xlfn.XLOOKUP(A214,MPL!C:C,MPL!N:N, "Not Found",0)</f>
        <v>Obligated</v>
      </c>
      <c r="R214" s="562">
        <f>_xlfn.XLOOKUP(A214,MPL!C:C,MPL!S:S, "Not Found",0)</f>
        <v>44922.495069444441</v>
      </c>
      <c r="S214" s="562" t="str">
        <f t="shared" si="34"/>
        <v>Obligated</v>
      </c>
      <c r="T214" s="566">
        <v>0.88</v>
      </c>
      <c r="U214" s="560">
        <v>52521.430000000066</v>
      </c>
      <c r="V214" s="560">
        <v>125072.43000000004</v>
      </c>
      <c r="W214" s="560"/>
      <c r="X214" s="559">
        <f t="shared" si="35"/>
        <v>177593.8600000001</v>
      </c>
      <c r="Y214" s="577">
        <f t="shared" si="36"/>
        <v>-2826160</v>
      </c>
      <c r="Z214" s="598">
        <v>2569486.15</v>
      </c>
      <c r="AA214" s="598">
        <v>1816.46</v>
      </c>
      <c r="AB214" s="598">
        <v>240897.11</v>
      </c>
      <c r="AC214" s="598">
        <v>1170.0899999999999</v>
      </c>
      <c r="AD214" s="598">
        <v>251407.95</v>
      </c>
      <c r="AE214" s="598">
        <v>11885.35</v>
      </c>
      <c r="AF214" s="598">
        <v>3076663.11</v>
      </c>
      <c r="AG214" s="598">
        <v>3061791.21</v>
      </c>
      <c r="AH214" s="598">
        <f t="shared" si="37"/>
        <v>14871.900000000001</v>
      </c>
      <c r="AI214" s="413" t="s">
        <v>2240</v>
      </c>
      <c r="AJ214" s="413" t="s">
        <v>275</v>
      </c>
      <c r="AK214" s="415" t="s">
        <v>2276</v>
      </c>
    </row>
    <row r="215" spans="1:37" s="412" customFormat="1" ht="60" hidden="1" customHeight="1" thickBot="1">
      <c r="A215" s="565">
        <v>674083</v>
      </c>
      <c r="B215" s="413" t="s">
        <v>1070</v>
      </c>
      <c r="C215" s="413" t="s">
        <v>35</v>
      </c>
      <c r="D215" s="413" t="s">
        <v>2116</v>
      </c>
      <c r="E215" s="414" t="s">
        <v>2209</v>
      </c>
      <c r="F215" s="563" t="s">
        <v>2210</v>
      </c>
      <c r="G215" s="559">
        <f>_xlfn.XLOOKUP(A215,Table2[FAASt '#],Table2[Approved Obligated Amount - CRC Gross Cost Cal],0)</f>
        <v>1747929</v>
      </c>
      <c r="H215" s="559">
        <f>_xlfn.XLOOKUP(A215,Table2[FAASt '#],Table2[Construction 406],0)</f>
        <v>362533</v>
      </c>
      <c r="I215" s="560">
        <f>_xlfn.XLOOKUP(A215,ISODSOW_Delete!A:A,ISODSOW_Delete!BP:BP,"")</f>
        <v>335722</v>
      </c>
      <c r="J215" s="560">
        <f>_xlfn.XLOOKUP(A215,ISODSOW_Delete!A:A,ISODSOW_Delete!BQ:BQ,"")</f>
        <v>0</v>
      </c>
      <c r="K215" s="560">
        <f>_xlfn.XLOOKUP(A215,ISODSOW_Delete!A:A,ISODSOW_Delete!BW:BW,"")</f>
        <v>0</v>
      </c>
      <c r="L215" s="560">
        <f>_xlfn.XLOOKUP(A215,ISODSOW_Delete!A:A,ISODSOW_Delete!BX:BX,"")</f>
        <v>0</v>
      </c>
      <c r="M215" s="601">
        <f t="shared" si="30"/>
        <v>0</v>
      </c>
      <c r="N215" s="575">
        <f t="shared" si="31"/>
        <v>2446184</v>
      </c>
      <c r="O215" s="575">
        <f t="shared" si="32"/>
        <v>2083651</v>
      </c>
      <c r="P215" s="575">
        <f t="shared" si="33"/>
        <v>362533</v>
      </c>
      <c r="Q215" s="561" t="str">
        <f>_xlfn.XLOOKUP(A215,MPL!C:C,MPL!N:N, "Not Found",0)</f>
        <v>Obligated</v>
      </c>
      <c r="R215" s="562">
        <f>_xlfn.XLOOKUP(A215,MPL!C:C,MPL!S:S, "Not Found",0)</f>
        <v>44781.47934027778</v>
      </c>
      <c r="S215" s="562" t="str">
        <f t="shared" si="34"/>
        <v>Obligated</v>
      </c>
      <c r="T215" s="566">
        <v>0.8</v>
      </c>
      <c r="U215" s="560">
        <v>306580.88000000018</v>
      </c>
      <c r="V215" s="560">
        <v>1527801.3999999918</v>
      </c>
      <c r="W215" s="560"/>
      <c r="X215" s="559">
        <f t="shared" si="35"/>
        <v>1834382.2799999919</v>
      </c>
      <c r="Y215" s="577">
        <f t="shared" si="36"/>
        <v>0.10000000009313226</v>
      </c>
      <c r="Z215" s="598">
        <v>1747929</v>
      </c>
      <c r="AA215" s="598">
        <v>286587</v>
      </c>
      <c r="AB215" s="598">
        <v>335721.9</v>
      </c>
      <c r="AC215" s="598">
        <v>75946</v>
      </c>
      <c r="AD215" s="598">
        <v>0</v>
      </c>
      <c r="AE215" s="598">
        <v>0</v>
      </c>
      <c r="AF215" s="598">
        <v>2446183.9</v>
      </c>
      <c r="AG215" s="598">
        <f>Z215+AB215+AD215</f>
        <v>2083650.9</v>
      </c>
      <c r="AH215" s="598">
        <f t="shared" si="37"/>
        <v>362533</v>
      </c>
      <c r="AI215" s="413" t="s">
        <v>2240</v>
      </c>
      <c r="AJ215" s="413" t="s">
        <v>275</v>
      </c>
      <c r="AK215" s="415" t="s">
        <v>2276</v>
      </c>
    </row>
    <row r="216" spans="1:37" s="412" customFormat="1" ht="60" hidden="1" customHeight="1" thickBot="1">
      <c r="A216" s="565">
        <v>673772</v>
      </c>
      <c r="B216" s="413" t="s">
        <v>1061</v>
      </c>
      <c r="C216" s="413" t="s">
        <v>35</v>
      </c>
      <c r="D216" s="413" t="s">
        <v>2116</v>
      </c>
      <c r="E216" s="414" t="s">
        <v>2209</v>
      </c>
      <c r="F216" s="563" t="s">
        <v>2210</v>
      </c>
      <c r="G216" s="559">
        <f>_xlfn.XLOOKUP(A216,Table2[FAASt '#],Table2[Approved Obligated Amount - CRC Gross Cost Cal],0)</f>
        <v>3286536</v>
      </c>
      <c r="H216" s="559">
        <f>_xlfn.XLOOKUP(A216,Table2[FAASt '#],Table2[Construction 406],0)</f>
        <v>835984</v>
      </c>
      <c r="I216" s="560">
        <f>_xlfn.XLOOKUP(A216,ISODSOW_Delete!A:A,ISODSOW_Delete!BP:BP,"")</f>
        <v>636837</v>
      </c>
      <c r="J216" s="560">
        <f>_xlfn.XLOOKUP(A216,ISODSOW_Delete!A:A,ISODSOW_Delete!BQ:BQ,"")</f>
        <v>0</v>
      </c>
      <c r="K216" s="560">
        <f>_xlfn.XLOOKUP(A216,ISODSOW_Delete!A:A,ISODSOW_Delete!BW:BW,"")</f>
        <v>0</v>
      </c>
      <c r="L216" s="560">
        <f>_xlfn.XLOOKUP(A216,ISODSOW_Delete!A:A,ISODSOW_Delete!BX:BX,"")</f>
        <v>0</v>
      </c>
      <c r="M216" s="601">
        <f t="shared" si="30"/>
        <v>0</v>
      </c>
      <c r="N216" s="575">
        <f t="shared" si="31"/>
        <v>4759357</v>
      </c>
      <c r="O216" s="575">
        <f t="shared" si="32"/>
        <v>3923373</v>
      </c>
      <c r="P216" s="575">
        <f t="shared" si="33"/>
        <v>835984</v>
      </c>
      <c r="Q216" s="561" t="str">
        <f>_xlfn.XLOOKUP(A216,MPL!C:C,MPL!N:N, "Not Found",0)</f>
        <v>Obligated</v>
      </c>
      <c r="R216" s="562">
        <f>_xlfn.XLOOKUP(A216,MPL!C:C,MPL!S:S, "Not Found",0)</f>
        <v>44858.483263888891</v>
      </c>
      <c r="S216" s="562" t="str">
        <f t="shared" si="34"/>
        <v>Obligated</v>
      </c>
      <c r="T216" s="566">
        <v>0.83</v>
      </c>
      <c r="U216" s="560">
        <v>542710.82999999984</v>
      </c>
      <c r="V216" s="560">
        <v>3111666.2900000075</v>
      </c>
      <c r="W216" s="560"/>
      <c r="X216" s="559">
        <f t="shared" si="35"/>
        <v>3654377.1200000076</v>
      </c>
      <c r="Y216" s="577">
        <f t="shared" si="36"/>
        <v>-4195457.9500000011</v>
      </c>
      <c r="Z216" s="598">
        <v>7474369.54</v>
      </c>
      <c r="AA216" s="598">
        <v>3899.16</v>
      </c>
      <c r="AB216" s="598">
        <v>696566.78</v>
      </c>
      <c r="AC216" s="598">
        <v>2495.46</v>
      </c>
      <c r="AD216" s="598">
        <v>751912.5</v>
      </c>
      <c r="AE216" s="598">
        <v>25571.51</v>
      </c>
      <c r="AF216" s="598">
        <v>8954814.9500000011</v>
      </c>
      <c r="AG216" s="598">
        <v>8922848.8200000003</v>
      </c>
      <c r="AH216" s="598">
        <f t="shared" si="37"/>
        <v>31966.129999999997</v>
      </c>
      <c r="AI216" s="413" t="s">
        <v>2240</v>
      </c>
      <c r="AJ216" s="413" t="s">
        <v>275</v>
      </c>
      <c r="AK216" s="415" t="s">
        <v>2276</v>
      </c>
    </row>
    <row r="217" spans="1:37" s="412" customFormat="1" ht="60" hidden="1" customHeight="1" thickBot="1">
      <c r="A217" s="565">
        <v>673838</v>
      </c>
      <c r="B217" s="413" t="s">
        <v>1052</v>
      </c>
      <c r="C217" s="413" t="s">
        <v>35</v>
      </c>
      <c r="D217" s="413" t="s">
        <v>2116</v>
      </c>
      <c r="E217" s="414" t="s">
        <v>2209</v>
      </c>
      <c r="F217" s="563" t="s">
        <v>2210</v>
      </c>
      <c r="G217" s="559">
        <f>_xlfn.XLOOKUP(A217,Table2[FAASt '#],Table2[Approved Obligated Amount - CRC Gross Cost Cal],0)</f>
        <v>284349</v>
      </c>
      <c r="H217" s="559">
        <f>_xlfn.XLOOKUP(A217,Table2[FAASt '#],Table2[Construction 406],0)</f>
        <v>73265</v>
      </c>
      <c r="I217" s="560">
        <f>_xlfn.XLOOKUP(A217,ISODSOW_Delete!A:A,ISODSOW_Delete!BP:BP,"")</f>
        <v>55025</v>
      </c>
      <c r="J217" s="560">
        <f>_xlfn.XLOOKUP(A217,ISODSOW_Delete!A:A,ISODSOW_Delete!BQ:BQ,"")</f>
        <v>0</v>
      </c>
      <c r="K217" s="560">
        <f>_xlfn.XLOOKUP(A217,ISODSOW_Delete!A:A,ISODSOW_Delete!BW:BW,"")</f>
        <v>0</v>
      </c>
      <c r="L217" s="560">
        <f>_xlfn.XLOOKUP(A217,ISODSOW_Delete!A:A,ISODSOW_Delete!BX:BX,"")</f>
        <v>0</v>
      </c>
      <c r="M217" s="601">
        <f t="shared" si="30"/>
        <v>0</v>
      </c>
      <c r="N217" s="575">
        <f t="shared" si="31"/>
        <v>412639</v>
      </c>
      <c r="O217" s="575">
        <f t="shared" si="32"/>
        <v>339374</v>
      </c>
      <c r="P217" s="575">
        <f t="shared" si="33"/>
        <v>73265</v>
      </c>
      <c r="Q217" s="561" t="str">
        <f>_xlfn.XLOOKUP(A217,MPL!C:C,MPL!N:N, "Not Found",0)</f>
        <v>Obligated</v>
      </c>
      <c r="R217" s="562">
        <f>_xlfn.XLOOKUP(A217,MPL!C:C,MPL!S:S, "Not Found",0)</f>
        <v>44754.485335648147</v>
      </c>
      <c r="S217" s="562" t="str">
        <f t="shared" si="34"/>
        <v>Obligated</v>
      </c>
      <c r="T217" s="566">
        <v>0.85</v>
      </c>
      <c r="U217" s="560">
        <v>138402.39000000004</v>
      </c>
      <c r="V217" s="560">
        <v>313557.04999999993</v>
      </c>
      <c r="W217" s="560"/>
      <c r="X217" s="559">
        <f t="shared" si="35"/>
        <v>451959.43999999994</v>
      </c>
      <c r="Y217" s="577">
        <f t="shared" si="36"/>
        <v>1</v>
      </c>
      <c r="Z217" s="598">
        <v>284349</v>
      </c>
      <c r="AA217" s="598">
        <v>57917</v>
      </c>
      <c r="AB217" s="598">
        <v>55024</v>
      </c>
      <c r="AC217" s="598">
        <v>15348</v>
      </c>
      <c r="AD217" s="598">
        <v>0</v>
      </c>
      <c r="AE217" s="598">
        <v>0</v>
      </c>
      <c r="AF217" s="598">
        <v>412638</v>
      </c>
      <c r="AG217" s="598">
        <f>Z217+AB217+AD217</f>
        <v>339373</v>
      </c>
      <c r="AH217" s="598">
        <f t="shared" si="37"/>
        <v>73265</v>
      </c>
      <c r="AI217" s="413" t="s">
        <v>2240</v>
      </c>
      <c r="AJ217" s="413" t="s">
        <v>275</v>
      </c>
      <c r="AK217" s="415" t="s">
        <v>2276</v>
      </c>
    </row>
    <row r="218" spans="1:37" s="412" customFormat="1" ht="60" hidden="1" customHeight="1" thickBot="1">
      <c r="A218" s="565">
        <v>673836</v>
      </c>
      <c r="B218" s="413" t="s">
        <v>1039</v>
      </c>
      <c r="C218" s="413" t="s">
        <v>35</v>
      </c>
      <c r="D218" s="413" t="s">
        <v>2116</v>
      </c>
      <c r="E218" s="414" t="s">
        <v>2209</v>
      </c>
      <c r="F218" s="563" t="s">
        <v>2210</v>
      </c>
      <c r="G218" s="559">
        <f>_xlfn.XLOOKUP(A218,Table2[FAASt '#],Table2[Approved Obligated Amount - CRC Gross Cost Cal],0)</f>
        <v>4686914.68</v>
      </c>
      <c r="H218" s="559">
        <f>_xlfn.XLOOKUP(A218,Table2[FAASt '#],Table2[Construction 406],0)</f>
        <v>1064121.8000000007</v>
      </c>
      <c r="I218" s="560">
        <f>_xlfn.XLOOKUP(A218,ISODSOW_Delete!A:A,ISODSOW_Delete!BP:BP,"")</f>
        <v>900014.8</v>
      </c>
      <c r="J218" s="560">
        <f>_xlfn.XLOOKUP(A218,ISODSOW_Delete!A:A,ISODSOW_Delete!BQ:BQ,"")</f>
        <v>0</v>
      </c>
      <c r="K218" s="560">
        <f>_xlfn.XLOOKUP(A218,ISODSOW_Delete!A:A,ISODSOW_Delete!BW:BW,"")</f>
        <v>0</v>
      </c>
      <c r="L218" s="560">
        <f>_xlfn.XLOOKUP(A218,ISODSOW_Delete!A:A,ISODSOW_Delete!BX:BX,"")</f>
        <v>0</v>
      </c>
      <c r="M218" s="601">
        <f t="shared" si="30"/>
        <v>0</v>
      </c>
      <c r="N218" s="575">
        <f t="shared" si="31"/>
        <v>6651051.2800000003</v>
      </c>
      <c r="O218" s="575">
        <f t="shared" si="32"/>
        <v>5586929.4799999995</v>
      </c>
      <c r="P218" s="575">
        <f t="shared" si="33"/>
        <v>1064121.8000000007</v>
      </c>
      <c r="Q218" s="561" t="str">
        <f>_xlfn.XLOOKUP(A218,MPL!C:C,MPL!N:N, "Not Found",0)</f>
        <v>Obligated</v>
      </c>
      <c r="R218" s="562">
        <f>_xlfn.XLOOKUP(A218,MPL!C:C,MPL!S:S, "Not Found",0)</f>
        <v>44916.52584490741</v>
      </c>
      <c r="S218" s="562" t="str">
        <f t="shared" si="34"/>
        <v>Obligated</v>
      </c>
      <c r="T218" s="566">
        <v>0.86</v>
      </c>
      <c r="U218" s="560">
        <v>514464.94000000064</v>
      </c>
      <c r="V218" s="560">
        <v>5304918.5900000073</v>
      </c>
      <c r="W218" s="560"/>
      <c r="X218" s="559">
        <f t="shared" si="35"/>
        <v>5819383.5300000077</v>
      </c>
      <c r="Y218" s="577">
        <f t="shared" si="36"/>
        <v>-0.19999999925494194</v>
      </c>
      <c r="Z218" s="598">
        <v>4686914.68</v>
      </c>
      <c r="AA218" s="598">
        <v>1064121.8</v>
      </c>
      <c r="AB218" s="598">
        <v>900015</v>
      </c>
      <c r="AC218" s="598">
        <v>0</v>
      </c>
      <c r="AD218" s="598">
        <v>0</v>
      </c>
      <c r="AE218" s="598">
        <v>0</v>
      </c>
      <c r="AF218" s="598">
        <v>6651051.4799999995</v>
      </c>
      <c r="AG218" s="598">
        <f>Z218+AB218+AD218</f>
        <v>5586929.6799999997</v>
      </c>
      <c r="AH218" s="598">
        <f t="shared" si="37"/>
        <v>1064121.8</v>
      </c>
      <c r="AI218" s="413" t="s">
        <v>2240</v>
      </c>
      <c r="AJ218" s="413" t="s">
        <v>275</v>
      </c>
      <c r="AK218" s="415" t="s">
        <v>2276</v>
      </c>
    </row>
    <row r="219" spans="1:37" s="412" customFormat="1" ht="60" customHeight="1" thickBot="1">
      <c r="A219" s="565">
        <v>752808</v>
      </c>
      <c r="B219" s="413" t="s">
        <v>156</v>
      </c>
      <c r="C219" s="413" t="s">
        <v>2119</v>
      </c>
      <c r="D219" s="413" t="s">
        <v>2119</v>
      </c>
      <c r="E219" s="414" t="s">
        <v>2209</v>
      </c>
      <c r="F219" s="563" t="s">
        <v>2210</v>
      </c>
      <c r="G219" s="559">
        <f>_xlfn.XLOOKUP(A219,Table2[FAASt '#],Table2[Approved Obligated Amount - CRC Gross Cost Cal],0)</f>
        <v>2753627.24</v>
      </c>
      <c r="H219" s="559">
        <f>_xlfn.XLOOKUP(A219,Table2[FAASt '#],Table2[Construction 406],0)</f>
        <v>0</v>
      </c>
      <c r="I219" s="560">
        <f>_xlfn.XLOOKUP(A219,ISODSOW_Delete!A:A,ISODSOW_Delete!BP:BP,"")</f>
        <v>348510.65</v>
      </c>
      <c r="J219" s="560">
        <f>_xlfn.XLOOKUP(A219,ISODSOW_Delete!A:A,ISODSOW_Delete!BQ:BQ,"")</f>
        <v>0</v>
      </c>
      <c r="K219" s="560">
        <f>_xlfn.XLOOKUP(A219,ISODSOW_Delete!A:A,ISODSOW_Delete!BW:BW,"")</f>
        <v>143163.5</v>
      </c>
      <c r="L219" s="560">
        <f>_xlfn.XLOOKUP(A219,ISODSOW_Delete!A:A,ISODSOW_Delete!BX:BX,"")</f>
        <v>312122.7</v>
      </c>
      <c r="M219" s="601">
        <f t="shared" si="30"/>
        <v>1</v>
      </c>
      <c r="N219" s="575">
        <f t="shared" si="31"/>
        <v>3557424.0900000003</v>
      </c>
      <c r="O219" s="575">
        <f t="shared" si="32"/>
        <v>3245301.39</v>
      </c>
      <c r="P219" s="575">
        <f t="shared" si="33"/>
        <v>312122.7</v>
      </c>
      <c r="Q219" s="561" t="str">
        <f>_xlfn.XLOOKUP(A219,MPL!C:C,MPL!N:N, "Not Found",0)</f>
        <v>Pending EHP Review</v>
      </c>
      <c r="R219" s="562">
        <f>_xlfn.XLOOKUP(A219,MPL!C:C,MPL!S:S, "Not Found",0)</f>
        <v>45694.844317129631</v>
      </c>
      <c r="S219" s="562" t="str">
        <f t="shared" si="34"/>
        <v>Obligated, Pending EHP Review</v>
      </c>
      <c r="T219" s="566">
        <v>0.85</v>
      </c>
      <c r="U219" s="560">
        <v>365793.35000000056</v>
      </c>
      <c r="V219" s="560">
        <v>1238377.9299999988</v>
      </c>
      <c r="W219" s="560"/>
      <c r="X219" s="559">
        <f t="shared" si="35"/>
        <v>1604171.2799999993</v>
      </c>
      <c r="Y219" s="577">
        <f t="shared" si="36"/>
        <v>853505.95000000065</v>
      </c>
      <c r="Z219" s="598">
        <v>1352947.2409999999</v>
      </c>
      <c r="AA219" s="598">
        <v>723597.72</v>
      </c>
      <c r="AB219" s="598">
        <v>119711.91899999999</v>
      </c>
      <c r="AC219" s="598">
        <v>52375.13</v>
      </c>
      <c r="AD219" s="598">
        <v>134857.23000000001</v>
      </c>
      <c r="AE219" s="598">
        <v>320428.90000000002</v>
      </c>
      <c r="AF219" s="598">
        <v>2703918.1399999997</v>
      </c>
      <c r="AG219" s="598">
        <v>1607516.39</v>
      </c>
      <c r="AH219" s="598">
        <f t="shared" si="37"/>
        <v>1096401.75</v>
      </c>
      <c r="AI219" s="413" t="s">
        <v>2273</v>
      </c>
      <c r="AJ219" s="413" t="s">
        <v>2208</v>
      </c>
      <c r="AK219" s="415" t="s">
        <v>2285</v>
      </c>
    </row>
    <row r="220" spans="1:37" s="412" customFormat="1" ht="60" hidden="1" customHeight="1" thickBot="1">
      <c r="A220" s="565">
        <v>673771</v>
      </c>
      <c r="B220" s="413" t="s">
        <v>1086</v>
      </c>
      <c r="C220" s="413" t="s">
        <v>35</v>
      </c>
      <c r="D220" s="413" t="s">
        <v>2116</v>
      </c>
      <c r="E220" s="414" t="s">
        <v>2209</v>
      </c>
      <c r="F220" s="563" t="s">
        <v>2210</v>
      </c>
      <c r="G220" s="559">
        <f>_xlfn.XLOOKUP(A220,Table2[FAASt '#],Table2[Approved Obligated Amount - CRC Gross Cost Cal],0)</f>
        <v>1894033.53</v>
      </c>
      <c r="H220" s="559">
        <f>_xlfn.XLOOKUP(A220,Table2[FAASt '#],Table2[Construction 406],0)</f>
        <v>472526.99999999977</v>
      </c>
      <c r="I220" s="560">
        <f>_xlfn.XLOOKUP(A220,ISODSOW_Delete!A:A,ISODSOW_Delete!BP:BP,"")</f>
        <v>370850.25</v>
      </c>
      <c r="J220" s="560">
        <f>_xlfn.XLOOKUP(A220,ISODSOW_Delete!A:A,ISODSOW_Delete!BQ:BQ,"")</f>
        <v>0</v>
      </c>
      <c r="K220" s="560">
        <f>_xlfn.XLOOKUP(A220,ISODSOW_Delete!A:A,ISODSOW_Delete!BW:BW,"")</f>
        <v>0</v>
      </c>
      <c r="L220" s="560">
        <f>_xlfn.XLOOKUP(A220,ISODSOW_Delete!A:A,ISODSOW_Delete!BX:BX,"")</f>
        <v>0</v>
      </c>
      <c r="M220" s="601">
        <f t="shared" si="30"/>
        <v>0</v>
      </c>
      <c r="N220" s="575">
        <f t="shared" si="31"/>
        <v>2737410.78</v>
      </c>
      <c r="O220" s="575">
        <f t="shared" si="32"/>
        <v>2264883.7800000003</v>
      </c>
      <c r="P220" s="575">
        <f t="shared" si="33"/>
        <v>472526.99999999977</v>
      </c>
      <c r="Q220" s="561" t="str">
        <f>_xlfn.XLOOKUP(A220,MPL!C:C,MPL!N:N, "Not Found",0)</f>
        <v>Obligated</v>
      </c>
      <c r="R220" s="562">
        <f>_xlfn.XLOOKUP(A220,MPL!C:C,MPL!S:S, "Not Found",0)</f>
        <v>44851.484317129631</v>
      </c>
      <c r="S220" s="562" t="str">
        <f t="shared" si="34"/>
        <v>Obligated</v>
      </c>
      <c r="T220" s="566">
        <v>0.86</v>
      </c>
      <c r="U220" s="560">
        <v>646696.54999999888</v>
      </c>
      <c r="V220" s="560">
        <v>1011911.8999999999</v>
      </c>
      <c r="W220" s="560"/>
      <c r="X220" s="559">
        <f t="shared" si="35"/>
        <v>1658608.4499999988</v>
      </c>
      <c r="Y220" s="577">
        <f t="shared" si="36"/>
        <v>0.24999999953433871</v>
      </c>
      <c r="Z220" s="598">
        <v>1894033.53</v>
      </c>
      <c r="AA220" s="598">
        <v>373539</v>
      </c>
      <c r="AB220" s="598">
        <v>370850</v>
      </c>
      <c r="AC220" s="598">
        <v>98988</v>
      </c>
      <c r="AD220" s="598">
        <v>0</v>
      </c>
      <c r="AE220" s="598">
        <v>0</v>
      </c>
      <c r="AF220" s="598">
        <v>2737410.5300000003</v>
      </c>
      <c r="AG220" s="598">
        <f>Z220+AB220+AD220</f>
        <v>2264883.5300000003</v>
      </c>
      <c r="AH220" s="598">
        <f t="shared" si="37"/>
        <v>472527</v>
      </c>
      <c r="AI220" s="413" t="s">
        <v>2240</v>
      </c>
      <c r="AJ220" s="413" t="s">
        <v>275</v>
      </c>
      <c r="AK220" s="415" t="s">
        <v>2276</v>
      </c>
    </row>
    <row r="221" spans="1:37" s="412" customFormat="1" ht="60" hidden="1" customHeight="1" thickBot="1">
      <c r="A221" s="565">
        <v>688627</v>
      </c>
      <c r="B221" s="413" t="s">
        <v>1082</v>
      </c>
      <c r="C221" s="413" t="s">
        <v>35</v>
      </c>
      <c r="D221" s="413" t="s">
        <v>2116</v>
      </c>
      <c r="E221" s="414" t="s">
        <v>2209</v>
      </c>
      <c r="F221" s="563" t="s">
        <v>2210</v>
      </c>
      <c r="G221" s="559">
        <f>_xlfn.XLOOKUP(A221,Table2[FAASt '#],Table2[Approved Obligated Amount - CRC Gross Cost Cal],0)</f>
        <v>303774</v>
      </c>
      <c r="H221" s="559">
        <f>_xlfn.XLOOKUP(A221,Table2[FAASt '#],Table2[Construction 406],0)</f>
        <v>72188.489999999991</v>
      </c>
      <c r="I221" s="560">
        <f>_xlfn.XLOOKUP(A221,ISODSOW_Delete!A:A,ISODSOW_Delete!BP:BP,"")</f>
        <v>58918</v>
      </c>
      <c r="J221" s="560">
        <f>_xlfn.XLOOKUP(A221,ISODSOW_Delete!A:A,ISODSOW_Delete!BQ:BQ,"")</f>
        <v>0</v>
      </c>
      <c r="K221" s="560">
        <f>_xlfn.XLOOKUP(A221,ISODSOW_Delete!A:A,ISODSOW_Delete!BW:BW,"")</f>
        <v>0</v>
      </c>
      <c r="L221" s="560">
        <f>_xlfn.XLOOKUP(A221,ISODSOW_Delete!A:A,ISODSOW_Delete!BX:BX,"")</f>
        <v>0</v>
      </c>
      <c r="M221" s="601">
        <f t="shared" si="30"/>
        <v>0</v>
      </c>
      <c r="N221" s="575">
        <f t="shared" si="31"/>
        <v>434880.49</v>
      </c>
      <c r="O221" s="575">
        <f t="shared" si="32"/>
        <v>362692</v>
      </c>
      <c r="P221" s="575">
        <f t="shared" si="33"/>
        <v>72188.489999999991</v>
      </c>
      <c r="Q221" s="561" t="str">
        <f>_xlfn.XLOOKUP(A221,MPL!C:C,MPL!N:N, "Not Found",0)</f>
        <v>Obligated</v>
      </c>
      <c r="R221" s="562">
        <f>_xlfn.XLOOKUP(A221,MPL!C:C,MPL!S:S, "Not Found",0)</f>
        <v>44957.5390162037</v>
      </c>
      <c r="S221" s="562" t="str">
        <f t="shared" si="34"/>
        <v>Obligated</v>
      </c>
      <c r="T221" s="566">
        <v>0.84</v>
      </c>
      <c r="U221" s="560">
        <v>45814.579999999987</v>
      </c>
      <c r="V221" s="560">
        <v>163661.73999999979</v>
      </c>
      <c r="W221" s="560"/>
      <c r="X221" s="559">
        <f t="shared" si="35"/>
        <v>209476.31999999977</v>
      </c>
      <c r="Y221" s="577">
        <f t="shared" si="36"/>
        <v>0</v>
      </c>
      <c r="Z221" s="598">
        <v>303774</v>
      </c>
      <c r="AA221" s="598">
        <v>72188.490000000005</v>
      </c>
      <c r="AB221" s="598">
        <v>58918</v>
      </c>
      <c r="AC221" s="598">
        <v>0</v>
      </c>
      <c r="AD221" s="598">
        <v>0</v>
      </c>
      <c r="AE221" s="598">
        <v>0</v>
      </c>
      <c r="AF221" s="598">
        <v>434880.49</v>
      </c>
      <c r="AG221" s="598">
        <f>Z221+AB221+AD221</f>
        <v>362692</v>
      </c>
      <c r="AH221" s="598">
        <f t="shared" si="37"/>
        <v>72188.490000000005</v>
      </c>
      <c r="AI221" s="413" t="s">
        <v>2240</v>
      </c>
      <c r="AJ221" s="413" t="s">
        <v>275</v>
      </c>
      <c r="AK221" s="415" t="s">
        <v>2276</v>
      </c>
    </row>
    <row r="222" spans="1:37" s="412" customFormat="1" ht="60" hidden="1" customHeight="1" thickBot="1">
      <c r="A222" s="565">
        <v>679134</v>
      </c>
      <c r="B222" s="413" t="s">
        <v>1076</v>
      </c>
      <c r="C222" s="413" t="s">
        <v>35</v>
      </c>
      <c r="D222" s="413" t="s">
        <v>2116</v>
      </c>
      <c r="E222" s="414" t="s">
        <v>2209</v>
      </c>
      <c r="F222" s="563" t="s">
        <v>2210</v>
      </c>
      <c r="G222" s="559">
        <f>_xlfn.XLOOKUP(A222,Table2[FAASt '#],Table2[Approved Obligated Amount - CRC Gross Cost Cal],0)</f>
        <v>452956.93</v>
      </c>
      <c r="H222" s="559">
        <f>_xlfn.XLOOKUP(A222,Table2[FAASt '#],Table2[Construction 406],0)</f>
        <v>97485.570000000036</v>
      </c>
      <c r="I222" s="560">
        <f>_xlfn.XLOOKUP(A222,ISODSOW_Delete!A:A,ISODSOW_Delete!BP:BP,"")</f>
        <v>86724.25</v>
      </c>
      <c r="J222" s="560">
        <f>_xlfn.XLOOKUP(A222,ISODSOW_Delete!A:A,ISODSOW_Delete!BQ:BQ,"")</f>
        <v>13114.65</v>
      </c>
      <c r="K222" s="560">
        <f>_xlfn.XLOOKUP(A222,ISODSOW_Delete!A:A,ISODSOW_Delete!BW:BW,"")</f>
        <v>0</v>
      </c>
      <c r="L222" s="560">
        <f>_xlfn.XLOOKUP(A222,ISODSOW_Delete!A:A,ISODSOW_Delete!BX:BX,"")</f>
        <v>0</v>
      </c>
      <c r="M222" s="601">
        <f t="shared" si="30"/>
        <v>0</v>
      </c>
      <c r="N222" s="575">
        <f t="shared" si="31"/>
        <v>650281.4</v>
      </c>
      <c r="O222" s="575">
        <f t="shared" si="32"/>
        <v>539681.17999999993</v>
      </c>
      <c r="P222" s="575">
        <f t="shared" si="33"/>
        <v>110600.22000000003</v>
      </c>
      <c r="Q222" s="561" t="str">
        <f>_xlfn.XLOOKUP(A222,MPL!C:C,MPL!N:N, "Not Found",0)</f>
        <v>Obligated</v>
      </c>
      <c r="R222" s="562">
        <f>_xlfn.XLOOKUP(A222,MPL!C:C,MPL!S:S, "Not Found",0)</f>
        <v>44936.555</v>
      </c>
      <c r="S222" s="562" t="str">
        <f t="shared" si="34"/>
        <v>Obligated</v>
      </c>
      <c r="T222" s="566">
        <v>0.94</v>
      </c>
      <c r="U222" s="560">
        <v>78944.820000000153</v>
      </c>
      <c r="V222" s="560">
        <v>524069.06000000029</v>
      </c>
      <c r="W222" s="560"/>
      <c r="X222" s="559">
        <f t="shared" si="35"/>
        <v>603013.88000000047</v>
      </c>
      <c r="Y222" s="577">
        <f t="shared" si="36"/>
        <v>0.25</v>
      </c>
      <c r="Z222" s="598">
        <v>452956.93</v>
      </c>
      <c r="AA222" s="598">
        <v>87431</v>
      </c>
      <c r="AB222" s="598">
        <v>86724</v>
      </c>
      <c r="AC222" s="598">
        <v>23169.22</v>
      </c>
      <c r="AD222" s="598">
        <v>0</v>
      </c>
      <c r="AE222" s="598">
        <v>0</v>
      </c>
      <c r="AF222" s="598">
        <v>650281.15</v>
      </c>
      <c r="AG222" s="598">
        <f>Z222+AB222+AD222</f>
        <v>539680.92999999993</v>
      </c>
      <c r="AH222" s="598">
        <f t="shared" si="37"/>
        <v>110600.22</v>
      </c>
      <c r="AI222" s="413" t="s">
        <v>2240</v>
      </c>
      <c r="AJ222" s="413" t="s">
        <v>275</v>
      </c>
      <c r="AK222" s="415" t="s">
        <v>2276</v>
      </c>
    </row>
    <row r="223" spans="1:37" s="412" customFormat="1" ht="60" hidden="1" customHeight="1" thickBot="1">
      <c r="A223" s="565">
        <v>682882</v>
      </c>
      <c r="B223" s="413" t="s">
        <v>1075</v>
      </c>
      <c r="C223" s="413" t="s">
        <v>35</v>
      </c>
      <c r="D223" s="413" t="s">
        <v>2116</v>
      </c>
      <c r="E223" s="414" t="s">
        <v>2209</v>
      </c>
      <c r="F223" s="563" t="s">
        <v>2210</v>
      </c>
      <c r="G223" s="559">
        <f>_xlfn.XLOOKUP(A223,Table2[FAASt '#],Table2[Approved Obligated Amount - CRC Gross Cost Cal],0)</f>
        <v>545661.24</v>
      </c>
      <c r="H223" s="559">
        <f>_xlfn.XLOOKUP(A223,Table2[FAASt '#],Table2[Construction 406],0)</f>
        <v>113378.16000000003</v>
      </c>
      <c r="I223" s="560">
        <f>_xlfn.XLOOKUP(A223,ISODSOW_Delete!A:A,ISODSOW_Delete!BP:BP,"")</f>
        <v>104353.35</v>
      </c>
      <c r="J223" s="560">
        <f>_xlfn.XLOOKUP(A223,ISODSOW_Delete!A:A,ISODSOW_Delete!BQ:BQ,"")</f>
        <v>0</v>
      </c>
      <c r="K223" s="560">
        <f>_xlfn.XLOOKUP(A223,ISODSOW_Delete!A:A,ISODSOW_Delete!BW:BW,"")</f>
        <v>0</v>
      </c>
      <c r="L223" s="560">
        <f>_xlfn.XLOOKUP(A223,ISODSOW_Delete!A:A,ISODSOW_Delete!BX:BX,"")</f>
        <v>0</v>
      </c>
      <c r="M223" s="601">
        <f t="shared" si="30"/>
        <v>0</v>
      </c>
      <c r="N223" s="575">
        <f t="shared" si="31"/>
        <v>763392.75</v>
      </c>
      <c r="O223" s="575">
        <f t="shared" si="32"/>
        <v>650014.59</v>
      </c>
      <c r="P223" s="575">
        <f t="shared" si="33"/>
        <v>113378.16000000003</v>
      </c>
      <c r="Q223" s="561" t="str">
        <f>_xlfn.XLOOKUP(A223,MPL!C:C,MPL!N:N, "Not Found",0)</f>
        <v>Obligated</v>
      </c>
      <c r="R223" s="562">
        <f>_xlfn.XLOOKUP(A223,MPL!C:C,MPL!S:S, "Not Found",0)</f>
        <v>44936.555</v>
      </c>
      <c r="S223" s="562" t="str">
        <f t="shared" si="34"/>
        <v>Obligated</v>
      </c>
      <c r="T223" s="566">
        <v>0.85</v>
      </c>
      <c r="U223" s="560">
        <v>74890.910000000236</v>
      </c>
      <c r="V223" s="560">
        <v>572134.2000000003</v>
      </c>
      <c r="W223" s="560"/>
      <c r="X223" s="559">
        <f t="shared" si="35"/>
        <v>647025.11000000057</v>
      </c>
      <c r="Y223" s="577">
        <f t="shared" si="36"/>
        <v>0.51000000000931323</v>
      </c>
      <c r="Z223" s="598">
        <v>545661.24</v>
      </c>
      <c r="AA223" s="598">
        <v>89627</v>
      </c>
      <c r="AB223" s="598">
        <v>104353</v>
      </c>
      <c r="AC223" s="598">
        <v>23751.16</v>
      </c>
      <c r="AD223" s="598">
        <v>0</v>
      </c>
      <c r="AE223" s="598">
        <v>0</v>
      </c>
      <c r="AF223" s="598">
        <v>763392.24</v>
      </c>
      <c r="AG223" s="598">
        <f>Z223+AB223+AD223</f>
        <v>650014.24</v>
      </c>
      <c r="AH223" s="598">
        <f t="shared" si="37"/>
        <v>113378.16</v>
      </c>
      <c r="AI223" s="413" t="s">
        <v>2240</v>
      </c>
      <c r="AJ223" s="413" t="s">
        <v>275</v>
      </c>
      <c r="AK223" s="415" t="s">
        <v>2276</v>
      </c>
    </row>
    <row r="224" spans="1:37" s="412" customFormat="1" ht="60" hidden="1" customHeight="1" thickBot="1">
      <c r="A224" s="565">
        <v>682324</v>
      </c>
      <c r="B224" s="413" t="s">
        <v>1073</v>
      </c>
      <c r="C224" s="413" t="s">
        <v>35</v>
      </c>
      <c r="D224" s="413" t="s">
        <v>2116</v>
      </c>
      <c r="E224" s="414" t="s">
        <v>2209</v>
      </c>
      <c r="F224" s="563" t="s">
        <v>2210</v>
      </c>
      <c r="G224" s="559">
        <f>_xlfn.XLOOKUP(A224,Table2[FAASt '#],Table2[Approved Obligated Amount - CRC Gross Cost Cal],0)</f>
        <v>573047.24</v>
      </c>
      <c r="H224" s="559">
        <f>_xlfn.XLOOKUP(A224,Table2[FAASt '#],Table2[Construction 406],0)</f>
        <v>120034.21000000005</v>
      </c>
      <c r="I224" s="560">
        <f>_xlfn.XLOOKUP(A224,ISODSOW_Delete!A:A,ISODSOW_Delete!BP:BP,"")</f>
        <v>110616.4</v>
      </c>
      <c r="J224" s="560">
        <f>_xlfn.XLOOKUP(A224,ISODSOW_Delete!A:A,ISODSOW_Delete!BQ:BQ,"")</f>
        <v>16148.1</v>
      </c>
      <c r="K224" s="560">
        <f>_xlfn.XLOOKUP(A224,ISODSOW_Delete!A:A,ISODSOW_Delete!BW:BW,"")</f>
        <v>0</v>
      </c>
      <c r="L224" s="560">
        <f>_xlfn.XLOOKUP(A224,ISODSOW_Delete!A:A,ISODSOW_Delete!BX:BX,"")</f>
        <v>0</v>
      </c>
      <c r="M224" s="601">
        <f t="shared" si="30"/>
        <v>0</v>
      </c>
      <c r="N224" s="575">
        <f t="shared" si="31"/>
        <v>819845.95000000007</v>
      </c>
      <c r="O224" s="575">
        <f t="shared" si="32"/>
        <v>683663.64</v>
      </c>
      <c r="P224" s="575">
        <f t="shared" si="33"/>
        <v>136182.31000000006</v>
      </c>
      <c r="Q224" s="561" t="str">
        <f>_xlfn.XLOOKUP(A224,MPL!C:C,MPL!N:N, "Not Found",0)</f>
        <v>Obligated</v>
      </c>
      <c r="R224" s="562">
        <f>_xlfn.XLOOKUP(A224,MPL!C:C,MPL!S:S, "Not Found",0)</f>
        <v>44936.555</v>
      </c>
      <c r="S224" s="562" t="str">
        <f t="shared" si="34"/>
        <v>Obligated</v>
      </c>
      <c r="T224" s="566">
        <v>0.82</v>
      </c>
      <c r="U224" s="560">
        <v>85417.830000000045</v>
      </c>
      <c r="V224" s="560">
        <v>664925.79999999842</v>
      </c>
      <c r="W224" s="560"/>
      <c r="X224" s="559">
        <f t="shared" si="35"/>
        <v>750343.62999999849</v>
      </c>
      <c r="Y224" s="577">
        <f t="shared" si="36"/>
        <v>0</v>
      </c>
      <c r="Z224" s="598">
        <v>573047.24</v>
      </c>
      <c r="AA224" s="598">
        <v>107654</v>
      </c>
      <c r="AB224" s="598">
        <v>110616.4</v>
      </c>
      <c r="AC224" s="598">
        <v>28528.31</v>
      </c>
      <c r="AD224" s="598">
        <v>0</v>
      </c>
      <c r="AE224" s="598">
        <v>0</v>
      </c>
      <c r="AF224" s="598">
        <v>819845.95000000007</v>
      </c>
      <c r="AG224" s="598">
        <f>Z224+AB224+AD224</f>
        <v>683663.64</v>
      </c>
      <c r="AH224" s="598">
        <f t="shared" si="37"/>
        <v>136182.31</v>
      </c>
      <c r="AI224" s="413" t="s">
        <v>2240</v>
      </c>
      <c r="AJ224" s="413" t="s">
        <v>275</v>
      </c>
      <c r="AK224" s="415" t="s">
        <v>2276</v>
      </c>
    </row>
    <row r="225" spans="1:37" s="412" customFormat="1" ht="60" hidden="1" customHeight="1" thickBot="1">
      <c r="A225" s="565">
        <v>682373</v>
      </c>
      <c r="B225" s="413" t="s">
        <v>1072</v>
      </c>
      <c r="C225" s="413" t="s">
        <v>35</v>
      </c>
      <c r="D225" s="413" t="s">
        <v>2116</v>
      </c>
      <c r="E225" s="414" t="s">
        <v>2209</v>
      </c>
      <c r="F225" s="563" t="s">
        <v>2210</v>
      </c>
      <c r="G225" s="559">
        <f>_xlfn.XLOOKUP(A225,Table2[FAASt '#],Table2[Approved Obligated Amount - CRC Gross Cost Cal],0)</f>
        <v>65944</v>
      </c>
      <c r="H225" s="559">
        <f>_xlfn.XLOOKUP(A225,Table2[FAASt '#],Table2[Construction 406],0)</f>
        <v>10278</v>
      </c>
      <c r="I225" s="560">
        <f>_xlfn.XLOOKUP(A225,ISODSOW_Delete!A:A,ISODSOW_Delete!BP:BP,"")</f>
        <v>12740</v>
      </c>
      <c r="J225" s="560">
        <f>_xlfn.XLOOKUP(A225,ISODSOW_Delete!A:A,ISODSOW_Delete!BQ:BQ,"")</f>
        <v>1383</v>
      </c>
      <c r="K225" s="560">
        <f>_xlfn.XLOOKUP(A225,ISODSOW_Delete!A:A,ISODSOW_Delete!BW:BW,"")</f>
        <v>0</v>
      </c>
      <c r="L225" s="560">
        <f>_xlfn.XLOOKUP(A225,ISODSOW_Delete!A:A,ISODSOW_Delete!BX:BX,"")</f>
        <v>0</v>
      </c>
      <c r="M225" s="601">
        <f t="shared" si="30"/>
        <v>0</v>
      </c>
      <c r="N225" s="575">
        <f t="shared" si="31"/>
        <v>90345</v>
      </c>
      <c r="O225" s="575">
        <f t="shared" si="32"/>
        <v>78684</v>
      </c>
      <c r="P225" s="575">
        <f t="shared" si="33"/>
        <v>11661</v>
      </c>
      <c r="Q225" s="561" t="str">
        <f>_xlfn.XLOOKUP(A225,MPL!C:C,MPL!N:N, "Not Found",0)</f>
        <v>Obligated</v>
      </c>
      <c r="R225" s="562">
        <f>_xlfn.XLOOKUP(A225,MPL!C:C,MPL!S:S, "Not Found",0)</f>
        <v>44936.555</v>
      </c>
      <c r="S225" s="562" t="str">
        <f t="shared" si="34"/>
        <v>Obligated</v>
      </c>
      <c r="T225" s="566">
        <v>0.9</v>
      </c>
      <c r="U225" s="560">
        <v>22981.330000000009</v>
      </c>
      <c r="V225" s="560">
        <v>56953.819999999861</v>
      </c>
      <c r="W225" s="560"/>
      <c r="X225" s="559">
        <f t="shared" si="35"/>
        <v>79935.149999999878</v>
      </c>
      <c r="Y225" s="577">
        <f t="shared" si="36"/>
        <v>0</v>
      </c>
      <c r="Z225" s="598">
        <v>65944</v>
      </c>
      <c r="AA225" s="598">
        <v>9218</v>
      </c>
      <c r="AB225" s="598">
        <v>12740</v>
      </c>
      <c r="AC225" s="598">
        <v>2443</v>
      </c>
      <c r="AD225" s="598">
        <v>0</v>
      </c>
      <c r="AE225" s="598">
        <v>0</v>
      </c>
      <c r="AF225" s="598">
        <v>90345</v>
      </c>
      <c r="AG225" s="598">
        <v>78684</v>
      </c>
      <c r="AH225" s="598">
        <f t="shared" si="37"/>
        <v>11661</v>
      </c>
      <c r="AI225" s="413" t="s">
        <v>2240</v>
      </c>
      <c r="AJ225" s="413" t="s">
        <v>275</v>
      </c>
      <c r="AK225" s="415" t="s">
        <v>2276</v>
      </c>
    </row>
    <row r="226" spans="1:37" s="412" customFormat="1" ht="60" hidden="1" customHeight="1" thickBot="1">
      <c r="A226" s="565">
        <v>704844</v>
      </c>
      <c r="B226" s="413" t="s">
        <v>80</v>
      </c>
      <c r="C226" s="413" t="s">
        <v>35</v>
      </c>
      <c r="D226" s="413" t="s">
        <v>2116</v>
      </c>
      <c r="E226" s="414" t="s">
        <v>2209</v>
      </c>
      <c r="F226" s="563" t="s">
        <v>2210</v>
      </c>
      <c r="G226" s="559">
        <f>_xlfn.XLOOKUP(A226,Table2[FAASt '#],Table2[Approved Obligated Amount - CRC Gross Cost Cal],0)</f>
        <v>320740</v>
      </c>
      <c r="H226" s="559">
        <f>_xlfn.XLOOKUP(A226,Table2[FAASt '#],Table2[Construction 406],0)</f>
        <v>88558</v>
      </c>
      <c r="I226" s="560">
        <f>_xlfn.XLOOKUP(A226,ISODSOW_Delete!A:A,ISODSOW_Delete!BP:BP,"")</f>
        <v>62490</v>
      </c>
      <c r="J226" s="560">
        <f>_xlfn.XLOOKUP(A226,ISODSOW_Delete!A:A,ISODSOW_Delete!BQ:BQ,"")</f>
        <v>0</v>
      </c>
      <c r="K226" s="560">
        <f>_xlfn.XLOOKUP(A226,ISODSOW_Delete!A:A,ISODSOW_Delete!BW:BW,"")</f>
        <v>0</v>
      </c>
      <c r="L226" s="560">
        <f>_xlfn.XLOOKUP(A226,ISODSOW_Delete!A:A,ISODSOW_Delete!BX:BX,"")</f>
        <v>0</v>
      </c>
      <c r="M226" s="601">
        <f t="shared" si="30"/>
        <v>0</v>
      </c>
      <c r="N226" s="575">
        <f t="shared" si="31"/>
        <v>471788</v>
      </c>
      <c r="O226" s="575">
        <f t="shared" si="32"/>
        <v>383230</v>
      </c>
      <c r="P226" s="575">
        <f t="shared" si="33"/>
        <v>88558</v>
      </c>
      <c r="Q226" s="561" t="str">
        <f>_xlfn.XLOOKUP(A226,MPL!C:C,MPL!N:N, "Not Found",0)</f>
        <v>Obligated</v>
      </c>
      <c r="R226" s="562">
        <f>_xlfn.XLOOKUP(A226,MPL!C:C,MPL!S:S, "Not Found",0)</f>
        <v>45063.479618055557</v>
      </c>
      <c r="S226" s="562" t="str">
        <f t="shared" si="34"/>
        <v>Obligated</v>
      </c>
      <c r="T226" s="566">
        <v>0.86</v>
      </c>
      <c r="U226" s="560">
        <v>94560.76999999996</v>
      </c>
      <c r="V226" s="560">
        <v>238358.70000000024</v>
      </c>
      <c r="W226" s="560"/>
      <c r="X226" s="559">
        <f t="shared" si="35"/>
        <v>332919.4700000002</v>
      </c>
      <c r="Y226" s="577">
        <f t="shared" si="36"/>
        <v>0</v>
      </c>
      <c r="Z226" s="598">
        <v>320740</v>
      </c>
      <c r="AA226" s="598">
        <v>70006</v>
      </c>
      <c r="AB226" s="598">
        <v>62490</v>
      </c>
      <c r="AC226" s="598">
        <v>18552</v>
      </c>
      <c r="AD226" s="598">
        <v>0</v>
      </c>
      <c r="AE226" s="598">
        <v>0</v>
      </c>
      <c r="AF226" s="598">
        <v>471788</v>
      </c>
      <c r="AG226" s="598">
        <f>Z226+AB226+AD226</f>
        <v>383230</v>
      </c>
      <c r="AH226" s="598">
        <f t="shared" si="37"/>
        <v>88558</v>
      </c>
      <c r="AI226" s="413" t="s">
        <v>2240</v>
      </c>
      <c r="AJ226" s="413" t="s">
        <v>275</v>
      </c>
      <c r="AK226" s="415" t="s">
        <v>2276</v>
      </c>
    </row>
    <row r="227" spans="1:37" s="412" customFormat="1" ht="60" hidden="1" customHeight="1" thickBot="1">
      <c r="A227" s="565">
        <v>679033</v>
      </c>
      <c r="B227" s="413" t="s">
        <v>1064</v>
      </c>
      <c r="C227" s="413" t="s">
        <v>35</v>
      </c>
      <c r="D227" s="413" t="s">
        <v>2116</v>
      </c>
      <c r="E227" s="414" t="s">
        <v>2209</v>
      </c>
      <c r="F227" s="563" t="s">
        <v>2210</v>
      </c>
      <c r="G227" s="559">
        <f>_xlfn.XLOOKUP(A227,Table2[FAASt '#],Table2[Approved Obligated Amount - CRC Gross Cost Cal],0)</f>
        <v>729040</v>
      </c>
      <c r="H227" s="559">
        <f>_xlfn.XLOOKUP(A227,Table2[FAASt '#],Table2[Construction 406],0)</f>
        <v>179902</v>
      </c>
      <c r="I227" s="560">
        <f>_xlfn.XLOOKUP(A227,ISODSOW_Delete!A:A,ISODSOW_Delete!BP:BP,"")</f>
        <v>140628</v>
      </c>
      <c r="J227" s="560">
        <f>_xlfn.XLOOKUP(A227,ISODSOW_Delete!A:A,ISODSOW_Delete!BQ:BQ,"")</f>
        <v>0</v>
      </c>
      <c r="K227" s="560">
        <f>_xlfn.XLOOKUP(A227,ISODSOW_Delete!A:A,ISODSOW_Delete!BW:BW,"")</f>
        <v>0</v>
      </c>
      <c r="L227" s="560">
        <f>_xlfn.XLOOKUP(A227,ISODSOW_Delete!A:A,ISODSOW_Delete!BX:BX,"")</f>
        <v>0</v>
      </c>
      <c r="M227" s="601">
        <f t="shared" si="30"/>
        <v>0</v>
      </c>
      <c r="N227" s="575">
        <f t="shared" si="31"/>
        <v>1049570</v>
      </c>
      <c r="O227" s="575">
        <f t="shared" si="32"/>
        <v>869668</v>
      </c>
      <c r="P227" s="575">
        <f t="shared" si="33"/>
        <v>179902</v>
      </c>
      <c r="Q227" s="561" t="str">
        <f>_xlfn.XLOOKUP(A227,MPL!C:C,MPL!N:N, "Not Found",0)</f>
        <v>Obligated</v>
      </c>
      <c r="R227" s="562">
        <f>_xlfn.XLOOKUP(A227,MPL!C:C,MPL!S:S, "Not Found",0)</f>
        <v>44922.495069444441</v>
      </c>
      <c r="S227" s="562" t="str">
        <f t="shared" si="34"/>
        <v>Obligated</v>
      </c>
      <c r="T227" s="566">
        <v>0.89</v>
      </c>
      <c r="U227" s="560">
        <v>78826.320000000022</v>
      </c>
      <c r="V227" s="560">
        <v>834139.57999999961</v>
      </c>
      <c r="W227" s="560"/>
      <c r="X227" s="559">
        <f t="shared" si="35"/>
        <v>912965.89999999967</v>
      </c>
      <c r="Y227" s="577">
        <f t="shared" si="36"/>
        <v>0</v>
      </c>
      <c r="Z227" s="598">
        <v>729040</v>
      </c>
      <c r="AA227" s="598">
        <v>142215</v>
      </c>
      <c r="AB227" s="598">
        <v>140628</v>
      </c>
      <c r="AC227" s="598">
        <v>37687</v>
      </c>
      <c r="AD227" s="598">
        <v>0</v>
      </c>
      <c r="AE227" s="598">
        <v>0</v>
      </c>
      <c r="AF227" s="598">
        <v>1049570</v>
      </c>
      <c r="AG227" s="598">
        <f>Z227+AB227+AD227</f>
        <v>869668</v>
      </c>
      <c r="AH227" s="598">
        <f t="shared" si="37"/>
        <v>179902</v>
      </c>
      <c r="AI227" s="413" t="s">
        <v>2240</v>
      </c>
      <c r="AJ227" s="413" t="s">
        <v>275</v>
      </c>
      <c r="AK227" s="415" t="s">
        <v>2276</v>
      </c>
    </row>
    <row r="228" spans="1:37" s="412" customFormat="1" ht="60" hidden="1" customHeight="1" thickBot="1">
      <c r="A228" s="565">
        <v>679457</v>
      </c>
      <c r="B228" s="413" t="s">
        <v>1058</v>
      </c>
      <c r="C228" s="413" t="s">
        <v>35</v>
      </c>
      <c r="D228" s="413" t="s">
        <v>2116</v>
      </c>
      <c r="E228" s="414" t="s">
        <v>2209</v>
      </c>
      <c r="F228" s="563" t="s">
        <v>2210</v>
      </c>
      <c r="G228" s="559">
        <f>_xlfn.XLOOKUP(A228,Table2[FAASt '#],Table2[Approved Obligated Amount - CRC Gross Cost Cal],0)</f>
        <v>589335</v>
      </c>
      <c r="H228" s="559">
        <f>_xlfn.XLOOKUP(A228,Table2[FAASt '#],Table2[Construction 406],0)</f>
        <v>157153</v>
      </c>
      <c r="I228" s="560">
        <f>_xlfn.XLOOKUP(A228,ISODSOW_Delete!A:A,ISODSOW_Delete!BP:BP,"")</f>
        <v>115386</v>
      </c>
      <c r="J228" s="560">
        <f>_xlfn.XLOOKUP(A228,ISODSOW_Delete!A:A,ISODSOW_Delete!BQ:BQ,"")</f>
        <v>0</v>
      </c>
      <c r="K228" s="560">
        <f>_xlfn.XLOOKUP(A228,ISODSOW_Delete!A:A,ISODSOW_Delete!BW:BW,"")</f>
        <v>0</v>
      </c>
      <c r="L228" s="560">
        <f>_xlfn.XLOOKUP(A228,ISODSOW_Delete!A:A,ISODSOW_Delete!BX:BX,"")</f>
        <v>0</v>
      </c>
      <c r="M228" s="601">
        <f t="shared" si="30"/>
        <v>0</v>
      </c>
      <c r="N228" s="575">
        <f t="shared" si="31"/>
        <v>861874</v>
      </c>
      <c r="O228" s="575">
        <f t="shared" si="32"/>
        <v>704721</v>
      </c>
      <c r="P228" s="575">
        <f t="shared" si="33"/>
        <v>157153</v>
      </c>
      <c r="Q228" s="561" t="str">
        <f>_xlfn.XLOOKUP(A228,MPL!C:C,MPL!N:N, "Not Found",0)</f>
        <v>Obligated</v>
      </c>
      <c r="R228" s="562">
        <f>_xlfn.XLOOKUP(A228,MPL!C:C,MPL!S:S, "Not Found",0)</f>
        <v>44922.495069444441</v>
      </c>
      <c r="S228" s="562" t="str">
        <f t="shared" si="34"/>
        <v>Obligated</v>
      </c>
      <c r="T228" s="566">
        <v>0.86</v>
      </c>
      <c r="U228" s="560">
        <v>106213.98000000004</v>
      </c>
      <c r="V228" s="560">
        <v>540665.1399999999</v>
      </c>
      <c r="W228" s="560"/>
      <c r="X228" s="559">
        <f t="shared" si="35"/>
        <v>646879.11999999988</v>
      </c>
      <c r="Y228" s="577">
        <f t="shared" si="36"/>
        <v>0</v>
      </c>
      <c r="Z228" s="598">
        <v>589335</v>
      </c>
      <c r="AA228" s="598">
        <v>123232</v>
      </c>
      <c r="AB228" s="598">
        <v>115386</v>
      </c>
      <c r="AC228" s="598">
        <v>33921</v>
      </c>
      <c r="AD228" s="598">
        <v>0</v>
      </c>
      <c r="AE228" s="598">
        <v>0</v>
      </c>
      <c r="AF228" s="598">
        <v>861874</v>
      </c>
      <c r="AG228" s="598">
        <f>Z228+AB228+AD228</f>
        <v>704721</v>
      </c>
      <c r="AH228" s="598">
        <f t="shared" si="37"/>
        <v>157153</v>
      </c>
      <c r="AI228" s="413" t="s">
        <v>2240</v>
      </c>
      <c r="AJ228" s="413" t="s">
        <v>275</v>
      </c>
      <c r="AK228" s="415" t="s">
        <v>2276</v>
      </c>
    </row>
    <row r="229" spans="1:37" s="412" customFormat="1" ht="60" hidden="1" customHeight="1" thickBot="1">
      <c r="A229" s="565">
        <v>679458</v>
      </c>
      <c r="B229" s="413" t="s">
        <v>1057</v>
      </c>
      <c r="C229" s="413" t="s">
        <v>35</v>
      </c>
      <c r="D229" s="413" t="s">
        <v>2116</v>
      </c>
      <c r="E229" s="414" t="s">
        <v>2209</v>
      </c>
      <c r="F229" s="563" t="s">
        <v>2210</v>
      </c>
      <c r="G229" s="559">
        <f>_xlfn.XLOOKUP(A229,Table2[FAASt '#],Table2[Approved Obligated Amount - CRC Gross Cost Cal],0)</f>
        <v>498436</v>
      </c>
      <c r="H229" s="559">
        <f>_xlfn.XLOOKUP(A229,Table2[FAASt '#],Table2[Construction 406],0)</f>
        <v>84160</v>
      </c>
      <c r="I229" s="560">
        <f>_xlfn.XLOOKUP(A229,ISODSOW_Delete!A:A,ISODSOW_Delete!BP:BP,"")</f>
        <v>95421</v>
      </c>
      <c r="J229" s="560">
        <f>_xlfn.XLOOKUP(A229,ISODSOW_Delete!A:A,ISODSOW_Delete!BQ:BQ,"")</f>
        <v>11322</v>
      </c>
      <c r="K229" s="560">
        <f>_xlfn.XLOOKUP(A229,ISODSOW_Delete!A:A,ISODSOW_Delete!BW:BW,"")</f>
        <v>0</v>
      </c>
      <c r="L229" s="560">
        <f>_xlfn.XLOOKUP(A229,ISODSOW_Delete!A:A,ISODSOW_Delete!BX:BX,"")</f>
        <v>0</v>
      </c>
      <c r="M229" s="601">
        <f t="shared" si="30"/>
        <v>0</v>
      </c>
      <c r="N229" s="575">
        <f t="shared" si="31"/>
        <v>689339</v>
      </c>
      <c r="O229" s="575">
        <f t="shared" si="32"/>
        <v>593857</v>
      </c>
      <c r="P229" s="575">
        <f t="shared" si="33"/>
        <v>95482</v>
      </c>
      <c r="Q229" s="561" t="str">
        <f>_xlfn.XLOOKUP(A229,MPL!C:C,MPL!N:N, "Not Found",0)</f>
        <v>Obligated</v>
      </c>
      <c r="R229" s="562">
        <f>_xlfn.XLOOKUP(A229,MPL!C:C,MPL!S:S, "Not Found",0)</f>
        <v>44936.555</v>
      </c>
      <c r="S229" s="562" t="str">
        <f t="shared" si="34"/>
        <v>Obligated</v>
      </c>
      <c r="T229" s="566">
        <v>0.88</v>
      </c>
      <c r="U229" s="560">
        <v>61634.47999999996</v>
      </c>
      <c r="V229" s="560">
        <v>469886.87999999977</v>
      </c>
      <c r="W229" s="560"/>
      <c r="X229" s="559">
        <f t="shared" si="35"/>
        <v>531521.35999999975</v>
      </c>
      <c r="Y229" s="577">
        <f t="shared" si="36"/>
        <v>0</v>
      </c>
      <c r="Z229" s="598">
        <v>498436</v>
      </c>
      <c r="AA229" s="598">
        <v>75480</v>
      </c>
      <c r="AB229" s="598">
        <v>95421</v>
      </c>
      <c r="AC229" s="598">
        <v>20002</v>
      </c>
      <c r="AD229" s="598">
        <v>0</v>
      </c>
      <c r="AE229" s="598">
        <v>0</v>
      </c>
      <c r="AF229" s="598">
        <v>689339</v>
      </c>
      <c r="AG229" s="598">
        <f>Z229+AB229+AD229</f>
        <v>593857</v>
      </c>
      <c r="AH229" s="598">
        <f t="shared" si="37"/>
        <v>95482</v>
      </c>
      <c r="AI229" s="413" t="s">
        <v>2240</v>
      </c>
      <c r="AJ229" s="413" t="s">
        <v>275</v>
      </c>
      <c r="AK229" s="415" t="s">
        <v>2276</v>
      </c>
    </row>
    <row r="230" spans="1:37" s="412" customFormat="1" ht="60" hidden="1" customHeight="1" thickBot="1">
      <c r="A230" s="565">
        <v>956341</v>
      </c>
      <c r="B230" s="413" t="s">
        <v>242</v>
      </c>
      <c r="C230" s="413" t="s">
        <v>130</v>
      </c>
      <c r="D230" s="413" t="s">
        <v>2112</v>
      </c>
      <c r="E230" s="414" t="s">
        <v>2203</v>
      </c>
      <c r="F230" s="563" t="s">
        <v>2423</v>
      </c>
      <c r="G230" s="559">
        <f>_xlfn.XLOOKUP(A230,Table2[FAASt '#],Table2[Approved Obligated Amount - CRC Gross Cost Cal],0)</f>
        <v>0</v>
      </c>
      <c r="H230" s="559">
        <f>_xlfn.XLOOKUP(A230,Table2[FAASt '#],Table2[Construction 406],0)</f>
        <v>0</v>
      </c>
      <c r="I230" s="560">
        <f>_xlfn.XLOOKUP(A230,ISODSOW_Delete!A:A,ISODSOW_Delete!BP:BP,"")</f>
        <v>0</v>
      </c>
      <c r="J230" s="560">
        <f>_xlfn.XLOOKUP(A230,ISODSOW_Delete!A:A,ISODSOW_Delete!BQ:BQ,"")</f>
        <v>0</v>
      </c>
      <c r="K230" s="560">
        <f>_xlfn.XLOOKUP(A230,ISODSOW_Delete!A:A,ISODSOW_Delete!BW:BW,"")</f>
        <v>0</v>
      </c>
      <c r="L230" s="560">
        <f>_xlfn.XLOOKUP(A230,ISODSOW_Delete!A:A,ISODSOW_Delete!BX:BX,"")</f>
        <v>0</v>
      </c>
      <c r="M230" s="601">
        <f t="shared" si="30"/>
        <v>0</v>
      </c>
      <c r="N230" s="575">
        <f t="shared" si="31"/>
        <v>0</v>
      </c>
      <c r="O230" s="575">
        <f t="shared" si="32"/>
        <v>0</v>
      </c>
      <c r="P230" s="575">
        <f t="shared" si="33"/>
        <v>0</v>
      </c>
      <c r="Q230" s="561" t="str">
        <f>_xlfn.XLOOKUP(A230,MPL!C:C,MPL!N:N, "Not Found",0)</f>
        <v>Pending Award</v>
      </c>
      <c r="R230" s="562" t="str">
        <f>_xlfn.XLOOKUP(A230,MPL!C:C,MPL!S:S, "Not Found",0)</f>
        <v/>
      </c>
      <c r="S230" s="562" t="str">
        <f t="shared" si="34"/>
        <v>Obligated, Pending Award</v>
      </c>
      <c r="T230" s="566" t="s">
        <v>275</v>
      </c>
      <c r="U230" s="560">
        <v>249.91</v>
      </c>
      <c r="V230" s="560">
        <v>0</v>
      </c>
      <c r="W230" s="560"/>
      <c r="X230" s="559">
        <f t="shared" si="35"/>
        <v>249.91</v>
      </c>
      <c r="Y230" s="577">
        <f t="shared" si="36"/>
        <v>-103160.88</v>
      </c>
      <c r="Z230" s="598">
        <v>24080</v>
      </c>
      <c r="AA230" s="598">
        <v>71591.83</v>
      </c>
      <c r="AB230" s="598">
        <v>2000.35</v>
      </c>
      <c r="AC230" s="598">
        <v>5488.7</v>
      </c>
      <c r="AD230" s="598">
        <v>0</v>
      </c>
      <c r="AE230" s="598">
        <v>0</v>
      </c>
      <c r="AF230" s="598">
        <v>103160.88</v>
      </c>
      <c r="AG230" s="598">
        <v>26080.35</v>
      </c>
      <c r="AH230" s="598">
        <f t="shared" si="37"/>
        <v>77080.53</v>
      </c>
      <c r="AI230" s="413" t="s">
        <v>2268</v>
      </c>
      <c r="AJ230" s="413" t="s">
        <v>2208</v>
      </c>
      <c r="AK230" s="415" t="s">
        <v>2406</v>
      </c>
    </row>
    <row r="231" spans="1:37" s="412" customFormat="1" ht="60" hidden="1" customHeight="1" thickBot="1">
      <c r="A231" s="565">
        <v>741105</v>
      </c>
      <c r="B231" s="413" t="s">
        <v>212</v>
      </c>
      <c r="C231" s="413" t="s">
        <v>130</v>
      </c>
      <c r="D231" s="413" t="s">
        <v>2109</v>
      </c>
      <c r="E231" s="414" t="s">
        <v>2209</v>
      </c>
      <c r="F231" s="563" t="s">
        <v>2210</v>
      </c>
      <c r="G231" s="559">
        <f>_xlfn.XLOOKUP(A231,Table2[FAASt '#],Table2[Approved Obligated Amount - CRC Gross Cost Cal],0)</f>
        <v>2430054.31</v>
      </c>
      <c r="H231" s="559">
        <f>_xlfn.XLOOKUP(A231,Table2[FAASt '#],Table2[Construction 406],0)</f>
        <v>10455751.16</v>
      </c>
      <c r="I231" s="560">
        <f>_xlfn.XLOOKUP(A231,ISODSOW_Delete!A:A,ISODSOW_Delete!BP:BP,"")</f>
        <v>22529.43</v>
      </c>
      <c r="J231" s="560">
        <f>_xlfn.XLOOKUP(A231,ISODSOW_Delete!A:A,ISODSOW_Delete!BQ:BQ,"")</f>
        <v>0</v>
      </c>
      <c r="K231" s="560">
        <f>_xlfn.XLOOKUP(A231,ISODSOW_Delete!A:A,ISODSOW_Delete!BW:BW,"")</f>
        <v>0</v>
      </c>
      <c r="L231" s="560">
        <f>_xlfn.XLOOKUP(A231,ISODSOW_Delete!A:A,ISODSOW_Delete!BX:BX,"")</f>
        <v>0</v>
      </c>
      <c r="M231" s="601">
        <f t="shared" si="30"/>
        <v>0</v>
      </c>
      <c r="N231" s="575">
        <f t="shared" si="31"/>
        <v>12908334.9</v>
      </c>
      <c r="O231" s="575">
        <f t="shared" si="32"/>
        <v>2452583.7400000002</v>
      </c>
      <c r="P231" s="575">
        <f t="shared" si="33"/>
        <v>10455751.16</v>
      </c>
      <c r="Q231" s="561" t="str">
        <f>_xlfn.XLOOKUP(A231,MPL!C:C,MPL!N:N, "Not Found",0)</f>
        <v>Obligated</v>
      </c>
      <c r="R231" s="562">
        <f>_xlfn.XLOOKUP(A231,MPL!C:C,MPL!S:S, "Not Found",0)</f>
        <v>46082.760694444441</v>
      </c>
      <c r="S231" s="562" t="str">
        <f t="shared" si="34"/>
        <v>Obligated</v>
      </c>
      <c r="T231" s="566" t="s">
        <v>275</v>
      </c>
      <c r="U231" s="560">
        <v>36917.5</v>
      </c>
      <c r="V231" s="560">
        <v>0</v>
      </c>
      <c r="W231" s="560"/>
      <c r="X231" s="559">
        <f t="shared" si="35"/>
        <v>36917.5</v>
      </c>
      <c r="Y231" s="577">
        <f t="shared" si="36"/>
        <v>-146128084.41000003</v>
      </c>
      <c r="Z231" s="598">
        <v>30099566.859999999</v>
      </c>
      <c r="AA231" s="598">
        <v>127486673.75</v>
      </c>
      <c r="AB231" s="598">
        <v>279159.40000000002</v>
      </c>
      <c r="AC231" s="598">
        <v>1171019.3</v>
      </c>
      <c r="AD231" s="598">
        <v>0</v>
      </c>
      <c r="AE231" s="598">
        <v>0</v>
      </c>
      <c r="AF231" s="598">
        <v>159036419.31000003</v>
      </c>
      <c r="AG231" s="598">
        <v>30378726.259999998</v>
      </c>
      <c r="AH231" s="598">
        <f t="shared" si="37"/>
        <v>128657693.05</v>
      </c>
      <c r="AI231" s="413" t="s">
        <v>2268</v>
      </c>
      <c r="AJ231" s="413" t="s">
        <v>2208</v>
      </c>
      <c r="AK231" s="415" t="s">
        <v>2408</v>
      </c>
    </row>
    <row r="232" spans="1:37" s="412" customFormat="1" ht="60" hidden="1" customHeight="1" thickBot="1">
      <c r="A232" s="565">
        <v>956345</v>
      </c>
      <c r="B232" s="413" t="s">
        <v>244</v>
      </c>
      <c r="C232" s="413" t="s">
        <v>130</v>
      </c>
      <c r="D232" s="413" t="s">
        <v>2109</v>
      </c>
      <c r="E232" s="414" t="s">
        <v>2203</v>
      </c>
      <c r="F232" s="563" t="s">
        <v>2204</v>
      </c>
      <c r="G232" s="559">
        <f>_xlfn.XLOOKUP(A232,Table2[FAASt '#],Table2[Approved Obligated Amount - CRC Gross Cost Cal],0)</f>
        <v>0</v>
      </c>
      <c r="H232" s="559">
        <f>_xlfn.XLOOKUP(A232,Table2[FAASt '#],Table2[Construction 406],0)</f>
        <v>0</v>
      </c>
      <c r="I232" s="560">
        <f>_xlfn.XLOOKUP(A232,ISODSOW_Delete!A:A,ISODSOW_Delete!BP:BP,"")</f>
        <v>0</v>
      </c>
      <c r="J232" s="560">
        <f>_xlfn.XLOOKUP(A232,ISODSOW_Delete!A:A,ISODSOW_Delete!BQ:BQ,"")</f>
        <v>0</v>
      </c>
      <c r="K232" s="560">
        <f>_xlfn.XLOOKUP(A232,ISODSOW_Delete!A:A,ISODSOW_Delete!BW:BW,"")</f>
        <v>0</v>
      </c>
      <c r="L232" s="560">
        <f>_xlfn.XLOOKUP(A232,ISODSOW_Delete!A:A,ISODSOW_Delete!BX:BX,"")</f>
        <v>0</v>
      </c>
      <c r="M232" s="601">
        <f t="shared" si="30"/>
        <v>0</v>
      </c>
      <c r="N232" s="575">
        <f t="shared" si="31"/>
        <v>0</v>
      </c>
      <c r="O232" s="575">
        <f t="shared" si="32"/>
        <v>0</v>
      </c>
      <c r="P232" s="575">
        <f t="shared" si="33"/>
        <v>0</v>
      </c>
      <c r="Q232" s="561" t="str">
        <f>_xlfn.XLOOKUP(A232,MPL!C:C,MPL!N:N, "Not Found",0)</f>
        <v>Pending Award</v>
      </c>
      <c r="R232" s="562" t="str">
        <f>_xlfn.XLOOKUP(A232,MPL!C:C,MPL!S:S, "Not Found",0)</f>
        <v/>
      </c>
      <c r="S232" s="562" t="str">
        <f t="shared" si="34"/>
        <v>Obligated, Pending Award</v>
      </c>
      <c r="T232" s="566" t="s">
        <v>275</v>
      </c>
      <c r="U232" s="560">
        <v>938.25000000000045</v>
      </c>
      <c r="V232" s="560">
        <v>0</v>
      </c>
      <c r="W232" s="560"/>
      <c r="X232" s="559">
        <f t="shared" si="35"/>
        <v>938.25000000000045</v>
      </c>
      <c r="Y232" s="577">
        <f t="shared" si="36"/>
        <v>-2399674.7600000002</v>
      </c>
      <c r="Z232" s="598">
        <v>560135.46</v>
      </c>
      <c r="AA232" s="598">
        <v>1665332.49</v>
      </c>
      <c r="AB232" s="598">
        <v>46530.65</v>
      </c>
      <c r="AC232" s="598">
        <v>127676.16</v>
      </c>
      <c r="AD232" s="598">
        <v>0</v>
      </c>
      <c r="AE232" s="598">
        <v>0</v>
      </c>
      <c r="AF232" s="598">
        <v>2399674.7600000002</v>
      </c>
      <c r="AG232" s="598">
        <v>606666.11</v>
      </c>
      <c r="AH232" s="598">
        <f t="shared" si="37"/>
        <v>1793008.65</v>
      </c>
      <c r="AI232" s="413" t="s">
        <v>2268</v>
      </c>
      <c r="AJ232" s="413" t="s">
        <v>2208</v>
      </c>
      <c r="AK232" s="415" t="s">
        <v>2431</v>
      </c>
    </row>
    <row r="233" spans="1:37" s="412" customFormat="1" ht="60" hidden="1" customHeight="1" thickBot="1">
      <c r="A233" s="565">
        <v>956348</v>
      </c>
      <c r="B233" s="413" t="s">
        <v>245</v>
      </c>
      <c r="C233" s="413" t="s">
        <v>130</v>
      </c>
      <c r="D233" s="413" t="s">
        <v>2109</v>
      </c>
      <c r="E233" s="414" t="s">
        <v>2203</v>
      </c>
      <c r="F233" s="563" t="s">
        <v>2204</v>
      </c>
      <c r="G233" s="559">
        <f>_xlfn.XLOOKUP(A233,Table2[FAASt '#],Table2[Approved Obligated Amount - CRC Gross Cost Cal],0)</f>
        <v>0</v>
      </c>
      <c r="H233" s="559">
        <f>_xlfn.XLOOKUP(A233,Table2[FAASt '#],Table2[Construction 406],0)</f>
        <v>0</v>
      </c>
      <c r="I233" s="560">
        <f>_xlfn.XLOOKUP(A233,ISODSOW_Delete!A:A,ISODSOW_Delete!BP:BP,"")</f>
        <v>0</v>
      </c>
      <c r="J233" s="560">
        <f>_xlfn.XLOOKUP(A233,ISODSOW_Delete!A:A,ISODSOW_Delete!BQ:BQ,"")</f>
        <v>0</v>
      </c>
      <c r="K233" s="560">
        <f>_xlfn.XLOOKUP(A233,ISODSOW_Delete!A:A,ISODSOW_Delete!BW:BW,"")</f>
        <v>0</v>
      </c>
      <c r="L233" s="560">
        <f>_xlfn.XLOOKUP(A233,ISODSOW_Delete!A:A,ISODSOW_Delete!BX:BX,"")</f>
        <v>0</v>
      </c>
      <c r="M233" s="601">
        <f t="shared" si="30"/>
        <v>0</v>
      </c>
      <c r="N233" s="575">
        <f t="shared" si="31"/>
        <v>0</v>
      </c>
      <c r="O233" s="575">
        <f t="shared" si="32"/>
        <v>0</v>
      </c>
      <c r="P233" s="575">
        <f t="shared" si="33"/>
        <v>0</v>
      </c>
      <c r="Q233" s="561" t="str">
        <f>_xlfn.XLOOKUP(A233,MPL!C:C,MPL!N:N, "Not Found",0)</f>
        <v>Pending Award</v>
      </c>
      <c r="R233" s="562" t="str">
        <f>_xlfn.XLOOKUP(A233,MPL!C:C,MPL!S:S, "Not Found",0)</f>
        <v/>
      </c>
      <c r="S233" s="562" t="str">
        <f t="shared" si="34"/>
        <v>Obligated, Pending Award</v>
      </c>
      <c r="T233" s="566" t="s">
        <v>275</v>
      </c>
      <c r="U233" s="560">
        <v>543.47</v>
      </c>
      <c r="V233" s="560">
        <v>0</v>
      </c>
      <c r="W233" s="560"/>
      <c r="X233" s="559">
        <f t="shared" si="35"/>
        <v>543.47</v>
      </c>
      <c r="Y233" s="577">
        <f t="shared" si="36"/>
        <v>-342452.79</v>
      </c>
      <c r="Z233" s="598">
        <v>79935.820000000007</v>
      </c>
      <c r="AA233" s="598">
        <v>237656.27</v>
      </c>
      <c r="AB233" s="598">
        <v>6640.3</v>
      </c>
      <c r="AC233" s="598">
        <v>18220.400000000001</v>
      </c>
      <c r="AD233" s="598">
        <v>0</v>
      </c>
      <c r="AE233" s="598">
        <v>0</v>
      </c>
      <c r="AF233" s="598">
        <v>342452.79</v>
      </c>
      <c r="AG233" s="598">
        <v>86576.12000000001</v>
      </c>
      <c r="AH233" s="598">
        <f t="shared" si="37"/>
        <v>255876.66999999998</v>
      </c>
      <c r="AI233" s="413" t="s">
        <v>2268</v>
      </c>
      <c r="AJ233" s="413" t="s">
        <v>2208</v>
      </c>
      <c r="AK233" s="415" t="s">
        <v>2435</v>
      </c>
    </row>
    <row r="234" spans="1:37" s="412" customFormat="1" ht="60" hidden="1" customHeight="1" thickBot="1">
      <c r="A234" s="565">
        <v>956330</v>
      </c>
      <c r="B234" s="413" t="s">
        <v>235</v>
      </c>
      <c r="C234" s="413" t="s">
        <v>130</v>
      </c>
      <c r="D234" s="413" t="s">
        <v>2112</v>
      </c>
      <c r="E234" s="414" t="s">
        <v>2203</v>
      </c>
      <c r="F234" s="563" t="s">
        <v>2426</v>
      </c>
      <c r="G234" s="559">
        <f>_xlfn.XLOOKUP(A234,Table2[FAASt '#],Table2[Approved Obligated Amount - CRC Gross Cost Cal],0)</f>
        <v>0</v>
      </c>
      <c r="H234" s="559">
        <f>_xlfn.XLOOKUP(A234,Table2[FAASt '#],Table2[Construction 406],0)</f>
        <v>0</v>
      </c>
      <c r="I234" s="560">
        <f>_xlfn.XLOOKUP(A234,ISODSOW_Delete!A:A,ISODSOW_Delete!BP:BP,"")</f>
        <v>0</v>
      </c>
      <c r="J234" s="560">
        <f>_xlfn.XLOOKUP(A234,ISODSOW_Delete!A:A,ISODSOW_Delete!BQ:BQ,"")</f>
        <v>0</v>
      </c>
      <c r="K234" s="560">
        <f>_xlfn.XLOOKUP(A234,ISODSOW_Delete!A:A,ISODSOW_Delete!BW:BW,"")</f>
        <v>0</v>
      </c>
      <c r="L234" s="560">
        <f>_xlfn.XLOOKUP(A234,ISODSOW_Delete!A:A,ISODSOW_Delete!BX:BX,"")</f>
        <v>0</v>
      </c>
      <c r="M234" s="601">
        <f t="shared" si="30"/>
        <v>0</v>
      </c>
      <c r="N234" s="575">
        <f t="shared" si="31"/>
        <v>0</v>
      </c>
      <c r="O234" s="575">
        <f t="shared" si="32"/>
        <v>0</v>
      </c>
      <c r="P234" s="575">
        <f t="shared" si="33"/>
        <v>0</v>
      </c>
      <c r="Q234" s="561" t="str">
        <f>_xlfn.XLOOKUP(A234,MPL!C:C,MPL!N:N, "Not Found",0)</f>
        <v>Pending Large Project Review</v>
      </c>
      <c r="R234" s="562" t="str">
        <f>_xlfn.XLOOKUP(A234,MPL!C:C,MPL!S:S, "Not Found",0)</f>
        <v/>
      </c>
      <c r="S234" s="562" t="str">
        <f t="shared" si="34"/>
        <v>Obligated, Pending Large Project Review</v>
      </c>
      <c r="T234" s="566" t="s">
        <v>275</v>
      </c>
      <c r="U234" s="560">
        <v>249.91</v>
      </c>
      <c r="V234" s="560">
        <v>0</v>
      </c>
      <c r="W234" s="560"/>
      <c r="X234" s="559">
        <f t="shared" si="35"/>
        <v>249.91</v>
      </c>
      <c r="Y234" s="577">
        <f t="shared" si="36"/>
        <v>-8434629.7699999996</v>
      </c>
      <c r="Z234" s="598">
        <v>1968823.15</v>
      </c>
      <c r="AA234" s="598">
        <v>5853486.1699999999</v>
      </c>
      <c r="AB234" s="598">
        <v>163550.82999999999</v>
      </c>
      <c r="AC234" s="598">
        <v>448769.62</v>
      </c>
      <c r="AD234" s="598">
        <v>0</v>
      </c>
      <c r="AE234" s="598">
        <v>0</v>
      </c>
      <c r="AF234" s="598">
        <v>8434629.7699999996</v>
      </c>
      <c r="AG234" s="598">
        <v>2132373.98</v>
      </c>
      <c r="AH234" s="598">
        <f t="shared" si="37"/>
        <v>6302255.79</v>
      </c>
      <c r="AI234" s="413" t="s">
        <v>2268</v>
      </c>
      <c r="AJ234" s="413" t="s">
        <v>2208</v>
      </c>
      <c r="AK234" s="415" t="s">
        <v>2406</v>
      </c>
    </row>
    <row r="235" spans="1:37" s="412" customFormat="1" ht="60" hidden="1" customHeight="1" thickBot="1">
      <c r="A235" s="565">
        <v>169495</v>
      </c>
      <c r="B235" s="413" t="s">
        <v>93</v>
      </c>
      <c r="C235" s="413" t="s">
        <v>33</v>
      </c>
      <c r="D235" s="413" t="s">
        <v>2115</v>
      </c>
      <c r="E235" s="414" t="s">
        <v>2209</v>
      </c>
      <c r="F235" s="563" t="s">
        <v>2210</v>
      </c>
      <c r="G235" s="559">
        <f>_xlfn.XLOOKUP(A235,Table2[FAASt '#],Table2[Approved Obligated Amount - CRC Gross Cost Cal],0)</f>
        <v>8180049.0300000003</v>
      </c>
      <c r="H235" s="559">
        <f>_xlfn.XLOOKUP(A235,Table2[FAASt '#],Table2[Construction 406],0)</f>
        <v>7159883.2999999998</v>
      </c>
      <c r="I235" s="560">
        <f>_xlfn.XLOOKUP(A235,ISODSOW_Delete!A:A,ISODSOW_Delete!BP:BP,"")</f>
        <v>1397859.52</v>
      </c>
      <c r="J235" s="560">
        <f>_xlfn.XLOOKUP(A235,ISODSOW_Delete!A:A,ISODSOW_Delete!BQ:BQ,"")</f>
        <v>0</v>
      </c>
      <c r="K235" s="560">
        <f>_xlfn.XLOOKUP(A235,ISODSOW_Delete!A:A,ISODSOW_Delete!BW:BW,"")</f>
        <v>0</v>
      </c>
      <c r="L235" s="560">
        <f>_xlfn.XLOOKUP(A235,ISODSOW_Delete!A:A,ISODSOW_Delete!BX:BX,"")</f>
        <v>0</v>
      </c>
      <c r="M235" s="601">
        <f t="shared" si="30"/>
        <v>0</v>
      </c>
      <c r="N235" s="575">
        <f t="shared" si="31"/>
        <v>16737791.85</v>
      </c>
      <c r="O235" s="575">
        <f t="shared" si="32"/>
        <v>9577908.5500000007</v>
      </c>
      <c r="P235" s="575">
        <f t="shared" si="33"/>
        <v>7159883.2999999998</v>
      </c>
      <c r="Q235" s="561" t="str">
        <f>_xlfn.XLOOKUP(A235,MPL!C:C,MPL!N:N, "Not Found",0)</f>
        <v>Obligated</v>
      </c>
      <c r="R235" s="562">
        <f>_xlfn.XLOOKUP(A235,MPL!C:C,MPL!S:S, "Not Found",0)</f>
        <v>45160.473182870373</v>
      </c>
      <c r="S235" s="562" t="str">
        <f t="shared" si="34"/>
        <v>Obligated</v>
      </c>
      <c r="T235" s="566">
        <v>0.08</v>
      </c>
      <c r="U235" s="560">
        <v>2109213.4599999967</v>
      </c>
      <c r="V235" s="560">
        <v>30423.560000000016</v>
      </c>
      <c r="W235" s="560"/>
      <c r="X235" s="559">
        <f t="shared" si="35"/>
        <v>2139637.0199999968</v>
      </c>
      <c r="Y235" s="577">
        <f t="shared" si="36"/>
        <v>-2812372.5625000019</v>
      </c>
      <c r="Z235" s="598">
        <v>6681615.8899999997</v>
      </c>
      <c r="AA235" s="598">
        <v>1589026.4124999996</v>
      </c>
      <c r="AB235" s="598">
        <v>944927.79</v>
      </c>
      <c r="AC235" s="598">
        <v>429312.71</v>
      </c>
      <c r="AD235" s="598">
        <v>5815884.5899999999</v>
      </c>
      <c r="AE235" s="598">
        <v>4089397.02</v>
      </c>
      <c r="AF235" s="598">
        <v>19550164.412500001</v>
      </c>
      <c r="AG235" s="598">
        <v>13442428.27</v>
      </c>
      <c r="AH235" s="598">
        <f t="shared" si="37"/>
        <v>6107736.1425000001</v>
      </c>
      <c r="AI235" s="413" t="s">
        <v>2223</v>
      </c>
      <c r="AJ235" s="416" t="s">
        <v>2235</v>
      </c>
      <c r="AK235" s="415" t="s">
        <v>2318</v>
      </c>
    </row>
    <row r="236" spans="1:37" s="412" customFormat="1" ht="60" hidden="1" customHeight="1" thickBot="1">
      <c r="A236" s="565">
        <v>174422</v>
      </c>
      <c r="B236" s="413" t="s">
        <v>32</v>
      </c>
      <c r="C236" s="413" t="s">
        <v>33</v>
      </c>
      <c r="D236" s="413" t="s">
        <v>33</v>
      </c>
      <c r="E236" s="414" t="s">
        <v>2209</v>
      </c>
      <c r="F236" s="563" t="s">
        <v>2210</v>
      </c>
      <c r="G236" s="559">
        <f>_xlfn.XLOOKUP(A236,Table2[FAASt '#],Table2[Approved Obligated Amount - CRC Gross Cost Cal],0)</f>
        <v>16359899.17</v>
      </c>
      <c r="H236" s="559">
        <f>_xlfn.XLOOKUP(A236,Table2[FAASt '#],Table2[Construction 406],0)</f>
        <v>6895149.7700000014</v>
      </c>
      <c r="I236" s="560">
        <f>_xlfn.XLOOKUP(A236,ISODSOW_Delete!A:A,ISODSOW_Delete!BP:BP,"")</f>
        <v>1211174.9099999999</v>
      </c>
      <c r="J236" s="560">
        <f>_xlfn.XLOOKUP(A236,ISODSOW_Delete!A:A,ISODSOW_Delete!BQ:BQ,"")</f>
        <v>0</v>
      </c>
      <c r="K236" s="560">
        <f>_xlfn.XLOOKUP(A236,ISODSOW_Delete!A:A,ISODSOW_Delete!BW:BW,"")</f>
        <v>0</v>
      </c>
      <c r="L236" s="560">
        <f>_xlfn.XLOOKUP(A236,ISODSOW_Delete!A:A,ISODSOW_Delete!BX:BX,"")</f>
        <v>0</v>
      </c>
      <c r="M236" s="601">
        <f t="shared" si="30"/>
        <v>0</v>
      </c>
      <c r="N236" s="575">
        <f t="shared" si="31"/>
        <v>24466223.850000001</v>
      </c>
      <c r="O236" s="575">
        <f t="shared" si="32"/>
        <v>17571074.079999998</v>
      </c>
      <c r="P236" s="575">
        <f t="shared" si="33"/>
        <v>6895149.7700000014</v>
      </c>
      <c r="Q236" s="561" t="str">
        <f>_xlfn.XLOOKUP(A236,MPL!C:C,MPL!N:N, "Not Found",0)</f>
        <v>Obligated</v>
      </c>
      <c r="R236" s="562">
        <f>_xlfn.XLOOKUP(A236,MPL!C:C,MPL!S:S, "Not Found",0)</f>
        <v>44699.479212962964</v>
      </c>
      <c r="S236" s="562" t="str">
        <f t="shared" si="34"/>
        <v>Obligated</v>
      </c>
      <c r="T236" s="566">
        <v>0.66</v>
      </c>
      <c r="U236" s="560">
        <v>5510502.2500000019</v>
      </c>
      <c r="V236" s="560">
        <v>11157823.459999999</v>
      </c>
      <c r="W236" s="560"/>
      <c r="X236" s="559">
        <f t="shared" si="35"/>
        <v>16668325.710000001</v>
      </c>
      <c r="Y236" s="577">
        <f t="shared" si="36"/>
        <v>-5038399.159999989</v>
      </c>
      <c r="Z236" s="598">
        <v>16677900.766191186</v>
      </c>
      <c r="AA236" s="598">
        <v>2540549.4429965275</v>
      </c>
      <c r="AB236" s="598">
        <v>3127217.3733950285</v>
      </c>
      <c r="AC236" s="598">
        <v>1291524.2236561158</v>
      </c>
      <c r="AD236" s="598">
        <v>2052539.7422653777</v>
      </c>
      <c r="AE236" s="598">
        <v>3814891.4614957585</v>
      </c>
      <c r="AF236" s="598">
        <f>SUM(Z236:AE236)</f>
        <v>29504623.00999999</v>
      </c>
      <c r="AG236" s="598">
        <f>SUM(Z236,AB236,AD236)</f>
        <v>21857657.881851591</v>
      </c>
      <c r="AH236" s="598">
        <f t="shared" si="37"/>
        <v>7646965.1281484012</v>
      </c>
      <c r="AI236" s="413" t="s">
        <v>2223</v>
      </c>
      <c r="AJ236" s="416" t="s">
        <v>2224</v>
      </c>
      <c r="AK236" s="415" t="s">
        <v>2247</v>
      </c>
    </row>
    <row r="237" spans="1:37" s="412" customFormat="1" ht="60" hidden="1" customHeight="1" thickBot="1">
      <c r="A237" s="565">
        <v>956339</v>
      </c>
      <c r="B237" s="413" t="s">
        <v>240</v>
      </c>
      <c r="C237" s="413" t="s">
        <v>130</v>
      </c>
      <c r="D237" s="413" t="s">
        <v>2112</v>
      </c>
      <c r="E237" s="414" t="s">
        <v>2203</v>
      </c>
      <c r="F237" s="563" t="s">
        <v>2422</v>
      </c>
      <c r="G237" s="559">
        <f>_xlfn.XLOOKUP(A237,Table2[FAASt '#],Table2[Approved Obligated Amount - CRC Gross Cost Cal],0)</f>
        <v>0</v>
      </c>
      <c r="H237" s="559">
        <f>_xlfn.XLOOKUP(A237,Table2[FAASt '#],Table2[Construction 406],0)</f>
        <v>0</v>
      </c>
      <c r="I237" s="560">
        <f>_xlfn.XLOOKUP(A237,ISODSOW_Delete!A:A,ISODSOW_Delete!BP:BP,"")</f>
        <v>0</v>
      </c>
      <c r="J237" s="560">
        <f>_xlfn.XLOOKUP(A237,ISODSOW_Delete!A:A,ISODSOW_Delete!BQ:BQ,"")</f>
        <v>0</v>
      </c>
      <c r="K237" s="560">
        <f>_xlfn.XLOOKUP(A237,ISODSOW_Delete!A:A,ISODSOW_Delete!BW:BW,"")</f>
        <v>0</v>
      </c>
      <c r="L237" s="560">
        <f>_xlfn.XLOOKUP(A237,ISODSOW_Delete!A:A,ISODSOW_Delete!BX:BX,"")</f>
        <v>0</v>
      </c>
      <c r="M237" s="601">
        <f t="shared" si="30"/>
        <v>0</v>
      </c>
      <c r="N237" s="575">
        <f t="shared" si="31"/>
        <v>0</v>
      </c>
      <c r="O237" s="575">
        <f t="shared" si="32"/>
        <v>0</v>
      </c>
      <c r="P237" s="575">
        <f t="shared" si="33"/>
        <v>0</v>
      </c>
      <c r="Q237" s="561" t="str">
        <f>_xlfn.XLOOKUP(A237,MPL!C:C,MPL!N:N, "Not Found",0)</f>
        <v>Pending Large Project Review</v>
      </c>
      <c r="R237" s="562" t="str">
        <f>_xlfn.XLOOKUP(A237,MPL!C:C,MPL!S:S, "Not Found",0)</f>
        <v/>
      </c>
      <c r="S237" s="562" t="str">
        <f t="shared" si="34"/>
        <v>Obligated, Pending Large Project Review</v>
      </c>
      <c r="T237" s="566" t="s">
        <v>275</v>
      </c>
      <c r="U237" s="560">
        <v>249.91</v>
      </c>
      <c r="V237" s="560">
        <v>0</v>
      </c>
      <c r="W237" s="560"/>
      <c r="X237" s="559">
        <f t="shared" si="35"/>
        <v>249.91</v>
      </c>
      <c r="Y237" s="577">
        <f t="shared" si="36"/>
        <v>-12678923.879999999</v>
      </c>
      <c r="Z237" s="598">
        <v>2959532.24</v>
      </c>
      <c r="AA237" s="598">
        <v>8798952.3699999992</v>
      </c>
      <c r="AB237" s="598">
        <v>245849.34</v>
      </c>
      <c r="AC237" s="598">
        <v>674589.93</v>
      </c>
      <c r="AD237" s="598">
        <v>0</v>
      </c>
      <c r="AE237" s="598">
        <v>0</v>
      </c>
      <c r="AF237" s="598">
        <v>12678923.879999999</v>
      </c>
      <c r="AG237" s="598">
        <v>3205381.58</v>
      </c>
      <c r="AH237" s="598">
        <f t="shared" si="37"/>
        <v>9473542.2999999989</v>
      </c>
      <c r="AI237" s="413" t="s">
        <v>2268</v>
      </c>
      <c r="AJ237" s="413" t="s">
        <v>2208</v>
      </c>
      <c r="AK237" s="415" t="s">
        <v>2406</v>
      </c>
    </row>
    <row r="238" spans="1:37" s="412" customFormat="1" ht="60" hidden="1" customHeight="1" thickBot="1">
      <c r="A238" s="565">
        <v>956337</v>
      </c>
      <c r="B238" s="413" t="s">
        <v>239</v>
      </c>
      <c r="C238" s="413" t="s">
        <v>130</v>
      </c>
      <c r="D238" s="413" t="s">
        <v>2112</v>
      </c>
      <c r="E238" s="414" t="s">
        <v>2203</v>
      </c>
      <c r="F238" s="563" t="s">
        <v>2423</v>
      </c>
      <c r="G238" s="559">
        <f>_xlfn.XLOOKUP(A238,Table2[FAASt '#],Table2[Approved Obligated Amount - CRC Gross Cost Cal],0)</f>
        <v>0</v>
      </c>
      <c r="H238" s="559">
        <f>_xlfn.XLOOKUP(A238,Table2[FAASt '#],Table2[Construction 406],0)</f>
        <v>0</v>
      </c>
      <c r="I238" s="560">
        <f>_xlfn.XLOOKUP(A238,ISODSOW_Delete!A:A,ISODSOW_Delete!BP:BP,"")</f>
        <v>0</v>
      </c>
      <c r="J238" s="560">
        <f>_xlfn.XLOOKUP(A238,ISODSOW_Delete!A:A,ISODSOW_Delete!BQ:BQ,"")</f>
        <v>0</v>
      </c>
      <c r="K238" s="560">
        <f>_xlfn.XLOOKUP(A238,ISODSOW_Delete!A:A,ISODSOW_Delete!BW:BW,"")</f>
        <v>0</v>
      </c>
      <c r="L238" s="560">
        <f>_xlfn.XLOOKUP(A238,ISODSOW_Delete!A:A,ISODSOW_Delete!BX:BX,"")</f>
        <v>0</v>
      </c>
      <c r="M238" s="601">
        <f t="shared" si="30"/>
        <v>0</v>
      </c>
      <c r="N238" s="575">
        <f t="shared" si="31"/>
        <v>0</v>
      </c>
      <c r="O238" s="575">
        <f t="shared" si="32"/>
        <v>0</v>
      </c>
      <c r="P238" s="575">
        <f t="shared" si="33"/>
        <v>0</v>
      </c>
      <c r="Q238" s="561" t="str">
        <f>_xlfn.XLOOKUP(A238,MPL!C:C,MPL!N:N, "Not Found",0)</f>
        <v>Pending Large Project Review</v>
      </c>
      <c r="R238" s="562" t="str">
        <f>_xlfn.XLOOKUP(A238,MPL!C:C,MPL!S:S, "Not Found",0)</f>
        <v/>
      </c>
      <c r="S238" s="562" t="str">
        <f t="shared" si="34"/>
        <v>Obligated, Pending Large Project Review</v>
      </c>
      <c r="T238" s="566" t="s">
        <v>275</v>
      </c>
      <c r="U238" s="560">
        <v>690.25</v>
      </c>
      <c r="V238" s="560">
        <v>0</v>
      </c>
      <c r="W238" s="560"/>
      <c r="X238" s="559">
        <f t="shared" si="35"/>
        <v>690.25</v>
      </c>
      <c r="Y238" s="577">
        <f t="shared" si="36"/>
        <v>-7714425.5099999998</v>
      </c>
      <c r="Z238" s="598">
        <v>1800712.05</v>
      </c>
      <c r="AA238" s="598">
        <v>5353676.97</v>
      </c>
      <c r="AB238" s="598">
        <v>149585.76</v>
      </c>
      <c r="AC238" s="598">
        <v>410450.73</v>
      </c>
      <c r="AD238" s="598">
        <v>0</v>
      </c>
      <c r="AE238" s="598">
        <v>0</v>
      </c>
      <c r="AF238" s="598">
        <v>7714425.5099999998</v>
      </c>
      <c r="AG238" s="598">
        <v>1950297.81</v>
      </c>
      <c r="AH238" s="598">
        <f t="shared" si="37"/>
        <v>5764127.6999999993</v>
      </c>
      <c r="AI238" s="413" t="s">
        <v>2268</v>
      </c>
      <c r="AJ238" s="413" t="s">
        <v>2208</v>
      </c>
      <c r="AK238" s="415" t="s">
        <v>2406</v>
      </c>
    </row>
    <row r="239" spans="1:37" s="412" customFormat="1" ht="60" hidden="1" customHeight="1" thickBot="1">
      <c r="A239" s="565">
        <v>660422</v>
      </c>
      <c r="B239" s="413" t="s">
        <v>109</v>
      </c>
      <c r="C239" s="413" t="s">
        <v>33</v>
      </c>
      <c r="D239" s="413" t="s">
        <v>2120</v>
      </c>
      <c r="E239" s="414" t="s">
        <v>2209</v>
      </c>
      <c r="F239" s="563" t="s">
        <v>2210</v>
      </c>
      <c r="G239" s="559">
        <f>_xlfn.XLOOKUP(A239,Table2[FAASt '#],Table2[Approved Obligated Amount - CRC Gross Cost Cal],0)</f>
        <v>3478518</v>
      </c>
      <c r="H239" s="559">
        <f>_xlfn.XLOOKUP(A239,Table2[FAASt '#],Table2[Construction 406],0)</f>
        <v>338280</v>
      </c>
      <c r="I239" s="560">
        <f>_xlfn.XLOOKUP(A239,ISODSOW_Delete!A:A,ISODSOW_Delete!BP:BP,"")</f>
        <v>460523</v>
      </c>
      <c r="J239" s="560">
        <f>_xlfn.XLOOKUP(A239,ISODSOW_Delete!A:A,ISODSOW_Delete!BQ:BQ,"")</f>
        <v>0</v>
      </c>
      <c r="K239" s="560">
        <f>_xlfn.XLOOKUP(A239,ISODSOW_Delete!A:A,ISODSOW_Delete!BW:BW,"")</f>
        <v>0</v>
      </c>
      <c r="L239" s="560">
        <f>_xlfn.XLOOKUP(A239,ISODSOW_Delete!A:A,ISODSOW_Delete!BX:BX,"")</f>
        <v>0</v>
      </c>
      <c r="M239" s="601">
        <f t="shared" si="30"/>
        <v>0</v>
      </c>
      <c r="N239" s="575">
        <f t="shared" si="31"/>
        <v>4277321</v>
      </c>
      <c r="O239" s="575">
        <f t="shared" si="32"/>
        <v>3939041</v>
      </c>
      <c r="P239" s="575">
        <f t="shared" si="33"/>
        <v>338280</v>
      </c>
      <c r="Q239" s="561" t="str">
        <f>_xlfn.XLOOKUP(A239,MPL!C:C,MPL!N:N, "Not Found",0)</f>
        <v>Obligated</v>
      </c>
      <c r="R239" s="562">
        <f>_xlfn.XLOOKUP(A239,MPL!C:C,MPL!S:S, "Not Found",0)</f>
        <v>45289.521585648145</v>
      </c>
      <c r="S239" s="562" t="str">
        <f t="shared" si="34"/>
        <v>Obligated</v>
      </c>
      <c r="T239" s="566">
        <v>0.43</v>
      </c>
      <c r="U239" s="560">
        <v>279040.57999999978</v>
      </c>
      <c r="V239" s="560">
        <v>1035431.54</v>
      </c>
      <c r="W239" s="560"/>
      <c r="X239" s="559">
        <f t="shared" si="35"/>
        <v>1314472.1199999999</v>
      </c>
      <c r="Y239" s="577">
        <f t="shared" si="36"/>
        <v>-306092</v>
      </c>
      <c r="Z239" s="598">
        <v>3478518</v>
      </c>
      <c r="AA239" s="598">
        <v>226650</v>
      </c>
      <c r="AB239" s="598">
        <v>766618</v>
      </c>
      <c r="AC239" s="598">
        <v>111627</v>
      </c>
      <c r="AD239" s="598">
        <v>0</v>
      </c>
      <c r="AE239" s="598">
        <v>0</v>
      </c>
      <c r="AF239" s="598">
        <v>4583413</v>
      </c>
      <c r="AG239" s="598">
        <v>4245136</v>
      </c>
      <c r="AH239" s="598">
        <f t="shared" si="37"/>
        <v>338277</v>
      </c>
      <c r="AI239" s="413" t="s">
        <v>2223</v>
      </c>
      <c r="AJ239" s="416" t="s">
        <v>2235</v>
      </c>
      <c r="AK239" s="415" t="s">
        <v>2256</v>
      </c>
    </row>
    <row r="240" spans="1:37" s="412" customFormat="1" ht="60" hidden="1" customHeight="1" thickBot="1">
      <c r="A240" s="565">
        <v>549725</v>
      </c>
      <c r="B240" s="413" t="s">
        <v>131</v>
      </c>
      <c r="C240" s="413" t="s">
        <v>33</v>
      </c>
      <c r="D240" s="413" t="s">
        <v>33</v>
      </c>
      <c r="E240" s="414" t="s">
        <v>2209</v>
      </c>
      <c r="F240" s="563" t="s">
        <v>2210</v>
      </c>
      <c r="G240" s="559">
        <f>_xlfn.XLOOKUP(A240,Table2[FAASt '#],Table2[Approved Obligated Amount - CRC Gross Cost Cal],0)</f>
        <v>3924015.69</v>
      </c>
      <c r="H240" s="559">
        <f>_xlfn.XLOOKUP(A240,Table2[FAASt '#],Table2[Construction 406],0)</f>
        <v>568439.05000000005</v>
      </c>
      <c r="I240" s="560">
        <f>_xlfn.XLOOKUP(A240,ISODSOW_Delete!A:A,ISODSOW_Delete!BP:BP,"")</f>
        <v>98349.5</v>
      </c>
      <c r="J240" s="560">
        <f>_xlfn.XLOOKUP(A240,ISODSOW_Delete!A:A,ISODSOW_Delete!BQ:BQ,"")</f>
        <v>11328.47</v>
      </c>
      <c r="K240" s="560">
        <f>_xlfn.XLOOKUP(A240,ISODSOW_Delete!A:A,ISODSOW_Delete!BW:BW,"")</f>
        <v>0</v>
      </c>
      <c r="L240" s="560">
        <f>_xlfn.XLOOKUP(A240,ISODSOW_Delete!A:A,ISODSOW_Delete!BX:BX,"")</f>
        <v>0</v>
      </c>
      <c r="M240" s="601">
        <f t="shared" si="30"/>
        <v>0</v>
      </c>
      <c r="N240" s="575">
        <f t="shared" si="31"/>
        <v>4602132.71</v>
      </c>
      <c r="O240" s="575">
        <f t="shared" si="32"/>
        <v>4022365.19</v>
      </c>
      <c r="P240" s="575">
        <f t="shared" si="33"/>
        <v>579767.52</v>
      </c>
      <c r="Q240" s="561" t="str">
        <f>_xlfn.XLOOKUP(A240,MPL!C:C,MPL!N:N, "Not Found",0)</f>
        <v>Obligated</v>
      </c>
      <c r="R240" s="562">
        <f>_xlfn.XLOOKUP(A240,MPL!C:C,MPL!S:S, "Not Found",0)</f>
        <v>45422.428449074076</v>
      </c>
      <c r="S240" s="562" t="str">
        <f t="shared" si="34"/>
        <v>Obligated</v>
      </c>
      <c r="T240" s="566">
        <v>0.56999999999999995</v>
      </c>
      <c r="U240" s="560">
        <v>456120.13000000006</v>
      </c>
      <c r="V240" s="560">
        <v>2775409.5</v>
      </c>
      <c r="W240" s="560"/>
      <c r="X240" s="559">
        <f t="shared" si="35"/>
        <v>3231529.63</v>
      </c>
      <c r="Y240" s="577">
        <f t="shared" si="36"/>
        <v>-719877.74000000022</v>
      </c>
      <c r="Z240" s="598">
        <v>3924015.6900000004</v>
      </c>
      <c r="AA240" s="598">
        <v>377039.30000000005</v>
      </c>
      <c r="AB240" s="598">
        <v>818227.24000000011</v>
      </c>
      <c r="AC240" s="598">
        <v>202728.22</v>
      </c>
      <c r="AD240" s="598">
        <v>0</v>
      </c>
      <c r="AE240" s="598">
        <v>0</v>
      </c>
      <c r="AF240" s="598">
        <v>5322010.45</v>
      </c>
      <c r="AG240" s="598">
        <v>4742242.9300000006</v>
      </c>
      <c r="AH240" s="598">
        <f t="shared" si="37"/>
        <v>579767.52</v>
      </c>
      <c r="AI240" s="413" t="s">
        <v>2223</v>
      </c>
      <c r="AJ240" s="416" t="s">
        <v>2235</v>
      </c>
      <c r="AK240" s="415" t="s">
        <v>2256</v>
      </c>
    </row>
    <row r="241" spans="1:37" s="412" customFormat="1" ht="60" hidden="1" customHeight="1" thickBot="1">
      <c r="A241" s="565">
        <v>956331</v>
      </c>
      <c r="B241" s="413" t="s">
        <v>236</v>
      </c>
      <c r="C241" s="413" t="s">
        <v>130</v>
      </c>
      <c r="D241" s="413" t="s">
        <v>2112</v>
      </c>
      <c r="E241" s="414" t="s">
        <v>2203</v>
      </c>
      <c r="F241" s="563" t="s">
        <v>2423</v>
      </c>
      <c r="G241" s="559">
        <f>_xlfn.XLOOKUP(A241,Table2[FAASt '#],Table2[Approved Obligated Amount - CRC Gross Cost Cal],0)</f>
        <v>0</v>
      </c>
      <c r="H241" s="559">
        <f>_xlfn.XLOOKUP(A241,Table2[FAASt '#],Table2[Construction 406],0)</f>
        <v>0</v>
      </c>
      <c r="I241" s="560">
        <f>_xlfn.XLOOKUP(A241,ISODSOW_Delete!A:A,ISODSOW_Delete!BP:BP,"")</f>
        <v>0</v>
      </c>
      <c r="J241" s="560">
        <f>_xlfn.XLOOKUP(A241,ISODSOW_Delete!A:A,ISODSOW_Delete!BQ:BQ,"")</f>
        <v>0</v>
      </c>
      <c r="K241" s="560">
        <f>_xlfn.XLOOKUP(A241,ISODSOW_Delete!A:A,ISODSOW_Delete!BW:BW,"")</f>
        <v>0</v>
      </c>
      <c r="L241" s="560">
        <f>_xlfn.XLOOKUP(A241,ISODSOW_Delete!A:A,ISODSOW_Delete!BX:BX,"")</f>
        <v>0</v>
      </c>
      <c r="M241" s="601">
        <f t="shared" si="30"/>
        <v>0</v>
      </c>
      <c r="N241" s="575">
        <f t="shared" si="31"/>
        <v>0</v>
      </c>
      <c r="O241" s="575">
        <f t="shared" si="32"/>
        <v>0</v>
      </c>
      <c r="P241" s="575">
        <f t="shared" si="33"/>
        <v>0</v>
      </c>
      <c r="Q241" s="561" t="str">
        <f>_xlfn.XLOOKUP(A241,MPL!C:C,MPL!N:N, "Not Found",0)</f>
        <v>Pending Large Project Review</v>
      </c>
      <c r="R241" s="562" t="str">
        <f>_xlfn.XLOOKUP(A241,MPL!C:C,MPL!S:S, "Not Found",0)</f>
        <v/>
      </c>
      <c r="S241" s="562" t="str">
        <f t="shared" si="34"/>
        <v>Obligated, Pending Large Project Review</v>
      </c>
      <c r="T241" s="566" t="s">
        <v>275</v>
      </c>
      <c r="U241" s="560">
        <v>143.61000000000001</v>
      </c>
      <c r="V241" s="560">
        <v>0</v>
      </c>
      <c r="W241" s="560"/>
      <c r="X241" s="559">
        <f t="shared" si="35"/>
        <v>143.61000000000001</v>
      </c>
      <c r="Y241" s="577">
        <f t="shared" si="36"/>
        <v>-8472327.7200000007</v>
      </c>
      <c r="Z241" s="598">
        <v>1977622.66</v>
      </c>
      <c r="AA241" s="598">
        <v>5879647.9000000004</v>
      </c>
      <c r="AB241" s="598">
        <v>164281.79</v>
      </c>
      <c r="AC241" s="598">
        <v>450775.37</v>
      </c>
      <c r="AD241" s="598">
        <v>0</v>
      </c>
      <c r="AE241" s="598">
        <v>0</v>
      </c>
      <c r="AF241" s="598">
        <v>8472327.7200000007</v>
      </c>
      <c r="AG241" s="598">
        <v>2141904.4499999997</v>
      </c>
      <c r="AH241" s="598">
        <f t="shared" si="37"/>
        <v>6330423.2700000005</v>
      </c>
      <c r="AI241" s="413" t="s">
        <v>2268</v>
      </c>
      <c r="AJ241" s="413" t="s">
        <v>2208</v>
      </c>
      <c r="AK241" s="415" t="s">
        <v>2406</v>
      </c>
    </row>
    <row r="242" spans="1:37" s="412" customFormat="1" ht="60" hidden="1" customHeight="1" thickBot="1">
      <c r="A242" s="565">
        <v>549715</v>
      </c>
      <c r="B242" s="413" t="s">
        <v>127</v>
      </c>
      <c r="C242" s="413" t="s">
        <v>33</v>
      </c>
      <c r="D242" s="413" t="s">
        <v>2115</v>
      </c>
      <c r="E242" s="414" t="s">
        <v>2209</v>
      </c>
      <c r="F242" s="563" t="s">
        <v>2210</v>
      </c>
      <c r="G242" s="559">
        <f>_xlfn.XLOOKUP(A242,Table2[FAASt '#],Table2[Approved Obligated Amount - CRC Gross Cost Cal],0)</f>
        <v>2583133.54</v>
      </c>
      <c r="H242" s="559">
        <f>_xlfn.XLOOKUP(A242,Table2[FAASt '#],Table2[Construction 406],0)</f>
        <v>288123.62999999989</v>
      </c>
      <c r="I242" s="560">
        <f>_xlfn.XLOOKUP(A242,ISODSOW_Delete!A:A,ISODSOW_Delete!BP:BP,"")</f>
        <v>580188.68999999994</v>
      </c>
      <c r="J242" s="560">
        <f>_xlfn.XLOOKUP(A242,ISODSOW_Delete!A:A,ISODSOW_Delete!BQ:BQ,"")</f>
        <v>0</v>
      </c>
      <c r="K242" s="560">
        <f>_xlfn.XLOOKUP(A242,ISODSOW_Delete!A:A,ISODSOW_Delete!BW:BW,"")</f>
        <v>0</v>
      </c>
      <c r="L242" s="560">
        <f>_xlfn.XLOOKUP(A242,ISODSOW_Delete!A:A,ISODSOW_Delete!BX:BX,"")</f>
        <v>0</v>
      </c>
      <c r="M242" s="601">
        <f t="shared" si="30"/>
        <v>0</v>
      </c>
      <c r="N242" s="575">
        <f t="shared" si="31"/>
        <v>3451445.86</v>
      </c>
      <c r="O242" s="575">
        <f t="shared" si="32"/>
        <v>3163322.23</v>
      </c>
      <c r="P242" s="575">
        <f t="shared" si="33"/>
        <v>288123.62999999989</v>
      </c>
      <c r="Q242" s="561" t="str">
        <f>_xlfn.XLOOKUP(A242,MPL!C:C,MPL!N:N, "Not Found",0)</f>
        <v>Obligated</v>
      </c>
      <c r="R242" s="562">
        <f>_xlfn.XLOOKUP(A242,MPL!C:C,MPL!S:S, "Not Found",0)</f>
        <v>45394.471342592595</v>
      </c>
      <c r="S242" s="562" t="str">
        <f t="shared" si="34"/>
        <v>Obligated</v>
      </c>
      <c r="T242" s="566">
        <v>0.33</v>
      </c>
      <c r="U242" s="560">
        <v>419380.76999999996</v>
      </c>
      <c r="V242" s="560">
        <v>380949.35999999993</v>
      </c>
      <c r="W242" s="560"/>
      <c r="X242" s="559">
        <f t="shared" si="35"/>
        <v>800330.12999999989</v>
      </c>
      <c r="Y242" s="577">
        <f t="shared" si="36"/>
        <v>4.9999999813735485E-2</v>
      </c>
      <c r="Z242" s="598">
        <v>2583133.54</v>
      </c>
      <c r="AA242" s="598">
        <v>182993.63999999998</v>
      </c>
      <c r="AB242" s="598">
        <v>580188.68999999994</v>
      </c>
      <c r="AC242" s="598">
        <v>105129.94</v>
      </c>
      <c r="AD242" s="598">
        <v>0</v>
      </c>
      <c r="AE242" s="598">
        <v>0</v>
      </c>
      <c r="AF242" s="598">
        <v>3451445.81</v>
      </c>
      <c r="AG242" s="598">
        <v>3163322.23</v>
      </c>
      <c r="AH242" s="598">
        <f t="shared" si="37"/>
        <v>288123.57999999996</v>
      </c>
      <c r="AI242" s="413" t="s">
        <v>2223</v>
      </c>
      <c r="AJ242" s="416" t="s">
        <v>2235</v>
      </c>
      <c r="AK242" s="415" t="s">
        <v>2256</v>
      </c>
    </row>
    <row r="243" spans="1:37" s="412" customFormat="1" ht="60" hidden="1" customHeight="1" thickBot="1">
      <c r="A243" s="565">
        <v>956343</v>
      </c>
      <c r="B243" s="413" t="s">
        <v>243</v>
      </c>
      <c r="C243" s="413" t="s">
        <v>130</v>
      </c>
      <c r="D243" s="413" t="s">
        <v>2109</v>
      </c>
      <c r="E243" s="414" t="s">
        <v>2203</v>
      </c>
      <c r="F243" s="563" t="s">
        <v>2204</v>
      </c>
      <c r="G243" s="559">
        <f>_xlfn.XLOOKUP(A243,Table2[FAASt '#],Table2[Approved Obligated Amount - CRC Gross Cost Cal],0)</f>
        <v>0</v>
      </c>
      <c r="H243" s="559">
        <f>_xlfn.XLOOKUP(A243,Table2[FAASt '#],Table2[Construction 406],0)</f>
        <v>0</v>
      </c>
      <c r="I243" s="560">
        <f>_xlfn.XLOOKUP(A243,ISODSOW_Delete!A:A,ISODSOW_Delete!BP:BP,"")</f>
        <v>0</v>
      </c>
      <c r="J243" s="560">
        <f>_xlfn.XLOOKUP(A243,ISODSOW_Delete!A:A,ISODSOW_Delete!BQ:BQ,"")</f>
        <v>0</v>
      </c>
      <c r="K243" s="560">
        <f>_xlfn.XLOOKUP(A243,ISODSOW_Delete!A:A,ISODSOW_Delete!BW:BW,"")</f>
        <v>0</v>
      </c>
      <c r="L243" s="560">
        <f>_xlfn.XLOOKUP(A243,ISODSOW_Delete!A:A,ISODSOW_Delete!BX:BX,"")</f>
        <v>0</v>
      </c>
      <c r="M243" s="601">
        <f t="shared" si="30"/>
        <v>0</v>
      </c>
      <c r="N243" s="575">
        <f t="shared" si="31"/>
        <v>0</v>
      </c>
      <c r="O243" s="575">
        <f t="shared" si="32"/>
        <v>0</v>
      </c>
      <c r="P243" s="575">
        <f t="shared" si="33"/>
        <v>0</v>
      </c>
      <c r="Q243" s="561" t="str">
        <f>_xlfn.XLOOKUP(A243,MPL!C:C,MPL!N:N, "Not Found",0)</f>
        <v>Pending Large Project Review</v>
      </c>
      <c r="R243" s="562" t="str">
        <f>_xlfn.XLOOKUP(A243,MPL!C:C,MPL!S:S, "Not Found",0)</f>
        <v/>
      </c>
      <c r="S243" s="562" t="str">
        <f t="shared" si="34"/>
        <v>Obligated, Pending Large Project Review</v>
      </c>
      <c r="T243" s="566" t="s">
        <v>275</v>
      </c>
      <c r="U243" s="560">
        <v>913.96000000000038</v>
      </c>
      <c r="V243" s="560">
        <v>0</v>
      </c>
      <c r="W243" s="560"/>
      <c r="X243" s="559">
        <f t="shared" si="35"/>
        <v>913.96000000000038</v>
      </c>
      <c r="Y243" s="577">
        <f t="shared" si="36"/>
        <v>-7870225.2100000009</v>
      </c>
      <c r="Z243" s="598">
        <v>1837079.03</v>
      </c>
      <c r="AA243" s="598">
        <v>5461799.2400000002</v>
      </c>
      <c r="AB243" s="598">
        <v>152606.78</v>
      </c>
      <c r="AC243" s="598">
        <v>418740.16</v>
      </c>
      <c r="AD243" s="598">
        <v>0</v>
      </c>
      <c r="AE243" s="598">
        <v>0</v>
      </c>
      <c r="AF243" s="598">
        <v>7870225.2100000009</v>
      </c>
      <c r="AG243" s="598">
        <v>1989685.81</v>
      </c>
      <c r="AH243" s="598">
        <f t="shared" si="37"/>
        <v>5880539.4000000004</v>
      </c>
      <c r="AI243" s="413" t="s">
        <v>2268</v>
      </c>
      <c r="AJ243" s="413" t="s">
        <v>2208</v>
      </c>
      <c r="AK243" s="415" t="s">
        <v>2419</v>
      </c>
    </row>
    <row r="244" spans="1:37" s="412" customFormat="1" ht="60" hidden="1" customHeight="1" thickBot="1">
      <c r="A244" s="565">
        <v>727522</v>
      </c>
      <c r="B244" s="413" t="s">
        <v>205</v>
      </c>
      <c r="C244" s="413" t="s">
        <v>130</v>
      </c>
      <c r="D244" s="413" t="s">
        <v>2109</v>
      </c>
      <c r="E244" s="414" t="s">
        <v>2209</v>
      </c>
      <c r="F244" s="563" t="s">
        <v>2210</v>
      </c>
      <c r="G244" s="559">
        <f>_xlfn.XLOOKUP(A244,Table2[FAASt '#],Table2[Approved Obligated Amount - CRC Gross Cost Cal],0)</f>
        <v>778850.12</v>
      </c>
      <c r="H244" s="559">
        <f>_xlfn.XLOOKUP(A244,Table2[FAASt '#],Table2[Construction 406],0)</f>
        <v>2663231.73</v>
      </c>
      <c r="I244" s="560">
        <f>_xlfn.XLOOKUP(A244,ISODSOW_Delete!A:A,ISODSOW_Delete!BP:BP,"")</f>
        <v>7253.38</v>
      </c>
      <c r="J244" s="560">
        <f>_xlfn.XLOOKUP(A244,ISODSOW_Delete!A:A,ISODSOW_Delete!BQ:BQ,"")</f>
        <v>0</v>
      </c>
      <c r="K244" s="560">
        <f>_xlfn.XLOOKUP(A244,ISODSOW_Delete!A:A,ISODSOW_Delete!BW:BW,"")</f>
        <v>0</v>
      </c>
      <c r="L244" s="560">
        <f>_xlfn.XLOOKUP(A244,ISODSOW_Delete!A:A,ISODSOW_Delete!BX:BX,"")</f>
        <v>0</v>
      </c>
      <c r="M244" s="601">
        <f t="shared" si="30"/>
        <v>0</v>
      </c>
      <c r="N244" s="575">
        <f t="shared" si="31"/>
        <v>3449335.23</v>
      </c>
      <c r="O244" s="575">
        <f t="shared" si="32"/>
        <v>786103.5</v>
      </c>
      <c r="P244" s="575">
        <f t="shared" si="33"/>
        <v>2663231.73</v>
      </c>
      <c r="Q244" s="561" t="str">
        <f>_xlfn.XLOOKUP(A244,MPL!C:C,MPL!N:N, "Not Found",0)</f>
        <v>Obligated</v>
      </c>
      <c r="R244" s="562">
        <f>_xlfn.XLOOKUP(A244,MPL!C:C,MPL!S:S, "Not Found",0)</f>
        <v>46082.76085648148</v>
      </c>
      <c r="S244" s="562" t="str">
        <f t="shared" si="34"/>
        <v>Obligated</v>
      </c>
      <c r="T244" s="566" t="s">
        <v>275</v>
      </c>
      <c r="U244" s="560">
        <v>28305.600000000009</v>
      </c>
      <c r="V244" s="560">
        <v>0</v>
      </c>
      <c r="W244" s="560"/>
      <c r="X244" s="559">
        <f t="shared" si="35"/>
        <v>28305.600000000009</v>
      </c>
      <c r="Y244" s="577">
        <f t="shared" si="36"/>
        <v>-595665.68999999948</v>
      </c>
      <c r="Z244" s="598">
        <v>906918.96</v>
      </c>
      <c r="AA244" s="598">
        <v>3101021.26</v>
      </c>
      <c r="AB244" s="598">
        <v>8449.84</v>
      </c>
      <c r="AC244" s="598">
        <v>28610.86</v>
      </c>
      <c r="AD244" s="598">
        <v>0</v>
      </c>
      <c r="AE244" s="598">
        <v>0</v>
      </c>
      <c r="AF244" s="598">
        <v>4045000.9199999995</v>
      </c>
      <c r="AG244" s="598">
        <v>915368.79999999993</v>
      </c>
      <c r="AH244" s="598">
        <f t="shared" si="37"/>
        <v>3129632.1199999996</v>
      </c>
      <c r="AI244" s="413" t="s">
        <v>2268</v>
      </c>
      <c r="AJ244" s="413" t="s">
        <v>2208</v>
      </c>
      <c r="AK244" s="415" t="s">
        <v>2425</v>
      </c>
    </row>
    <row r="245" spans="1:37" s="412" customFormat="1" ht="60" hidden="1" customHeight="1" thickBot="1">
      <c r="A245" s="565">
        <v>678800</v>
      </c>
      <c r="B245" s="413" t="s">
        <v>197</v>
      </c>
      <c r="C245" s="413" t="s">
        <v>216</v>
      </c>
      <c r="D245" s="413" t="s">
        <v>2114</v>
      </c>
      <c r="E245" s="414" t="s">
        <v>2209</v>
      </c>
      <c r="F245" s="563" t="s">
        <v>2210</v>
      </c>
      <c r="G245" s="559">
        <f>_xlfn.XLOOKUP(A245,Table2[FAASt '#],Table2[Approved Obligated Amount - CRC Gross Cost Cal],0)</f>
        <v>13148929.439999999</v>
      </c>
      <c r="H245" s="559">
        <f>_xlfn.XLOOKUP(A245,Table2[FAASt '#],Table2[Construction 406],0)</f>
        <v>45408.399999999849</v>
      </c>
      <c r="I245" s="560">
        <f>_xlfn.XLOOKUP(A245,ISODSOW_Delete!A:A,ISODSOW_Delete!BP:BP,"")</f>
        <v>2828793.1</v>
      </c>
      <c r="J245" s="560">
        <f>_xlfn.XLOOKUP(A245,ISODSOW_Delete!A:A,ISODSOW_Delete!BQ:BQ,"")</f>
        <v>10487.44</v>
      </c>
      <c r="K245" s="560">
        <f>_xlfn.XLOOKUP(A245,ISODSOW_Delete!A:A,ISODSOW_Delete!BW:BW,"")</f>
        <v>0</v>
      </c>
      <c r="L245" s="560">
        <f>_xlfn.XLOOKUP(A245,ISODSOW_Delete!A:A,ISODSOW_Delete!BX:BX,"")</f>
        <v>0</v>
      </c>
      <c r="M245" s="601">
        <f t="shared" si="30"/>
        <v>0</v>
      </c>
      <c r="N245" s="575">
        <f t="shared" si="31"/>
        <v>16033618.379999999</v>
      </c>
      <c r="O245" s="575">
        <f t="shared" si="32"/>
        <v>15977722.539999999</v>
      </c>
      <c r="P245" s="575">
        <f t="shared" si="33"/>
        <v>55895.839999999851</v>
      </c>
      <c r="Q245" s="561" t="str">
        <f>_xlfn.XLOOKUP(A245,MPL!C:C,MPL!N:N, "Not Found",0)</f>
        <v>Obligated</v>
      </c>
      <c r="R245" s="562">
        <f>_xlfn.XLOOKUP(A245,MPL!C:C,MPL!S:S, "Not Found",0)</f>
        <v>45966.678159722222</v>
      </c>
      <c r="S245" s="562" t="str">
        <f t="shared" si="34"/>
        <v>Obligated</v>
      </c>
      <c r="T245" s="566">
        <v>0</v>
      </c>
      <c r="U245" s="560">
        <v>2069779.4500000011</v>
      </c>
      <c r="V245" s="560">
        <v>244332.31000000006</v>
      </c>
      <c r="W245" s="560"/>
      <c r="X245" s="559">
        <f t="shared" si="35"/>
        <v>2314111.7600000012</v>
      </c>
      <c r="Y245" s="577">
        <f t="shared" si="36"/>
        <v>0</v>
      </c>
      <c r="Z245" s="598">
        <v>13148929.439999999</v>
      </c>
      <c r="AA245" s="598">
        <v>45408.4</v>
      </c>
      <c r="AB245" s="598">
        <v>2828793.1</v>
      </c>
      <c r="AC245" s="598">
        <v>10487.44</v>
      </c>
      <c r="AD245" s="598">
        <v>0</v>
      </c>
      <c r="AE245" s="598">
        <v>0</v>
      </c>
      <c r="AF245" s="598">
        <v>16033618.379999999</v>
      </c>
      <c r="AG245" s="598">
        <v>15977722.539999999</v>
      </c>
      <c r="AH245" s="598">
        <f t="shared" si="37"/>
        <v>55895.840000000004</v>
      </c>
      <c r="AI245" s="413" t="s">
        <v>2227</v>
      </c>
      <c r="AJ245" s="416" t="s">
        <v>2235</v>
      </c>
      <c r="AK245" s="415" t="s">
        <v>2271</v>
      </c>
    </row>
    <row r="246" spans="1:37" s="412" customFormat="1" ht="60" hidden="1" customHeight="1" thickBot="1">
      <c r="A246" s="565">
        <v>673292</v>
      </c>
      <c r="B246" s="413" t="s">
        <v>191</v>
      </c>
      <c r="C246" s="413" t="s">
        <v>216</v>
      </c>
      <c r="D246" s="413" t="s">
        <v>2114</v>
      </c>
      <c r="E246" s="414" t="s">
        <v>2209</v>
      </c>
      <c r="F246" s="563" t="s">
        <v>2210</v>
      </c>
      <c r="G246" s="559">
        <f>_xlfn.XLOOKUP(A246,Table2[FAASt '#],Table2[Approved Obligated Amount - CRC Gross Cost Cal],0)</f>
        <v>8124106.79</v>
      </c>
      <c r="H246" s="559">
        <f>_xlfn.XLOOKUP(A246,Table2[FAASt '#],Table2[Construction 406],0)</f>
        <v>44186.490000000296</v>
      </c>
      <c r="I246" s="560">
        <f>_xlfn.XLOOKUP(A246,ISODSOW_Delete!A:A,ISODSOW_Delete!BP:BP,"")</f>
        <v>1075319.5900000001</v>
      </c>
      <c r="J246" s="560">
        <f>_xlfn.XLOOKUP(A246,ISODSOW_Delete!A:A,ISODSOW_Delete!BQ:BQ,"")</f>
        <v>4963.76</v>
      </c>
      <c r="K246" s="560">
        <f>_xlfn.XLOOKUP(A246,ISODSOW_Delete!A:A,ISODSOW_Delete!BW:BW,"")</f>
        <v>4917.07</v>
      </c>
      <c r="L246" s="560">
        <f>_xlfn.XLOOKUP(A246,ISODSOW_Delete!A:A,ISODSOW_Delete!BX:BX,"")</f>
        <v>427.57</v>
      </c>
      <c r="M246" s="601">
        <f t="shared" si="30"/>
        <v>0</v>
      </c>
      <c r="N246" s="575">
        <f t="shared" si="31"/>
        <v>9253921.2700000014</v>
      </c>
      <c r="O246" s="575">
        <f t="shared" si="32"/>
        <v>9204343.4500000011</v>
      </c>
      <c r="P246" s="575">
        <f t="shared" si="33"/>
        <v>49577.820000000298</v>
      </c>
      <c r="Q246" s="561" t="str">
        <f>_xlfn.XLOOKUP(A246,MPL!C:C,MPL!N:N, "Not Found",0)</f>
        <v>Obligated</v>
      </c>
      <c r="R246" s="562">
        <f>_xlfn.XLOOKUP(A246,MPL!C:C,MPL!S:S, "Not Found",0)</f>
        <v>45960.843993055554</v>
      </c>
      <c r="S246" s="562" t="str">
        <f t="shared" si="34"/>
        <v>Obligated</v>
      </c>
      <c r="T246" s="566">
        <v>0</v>
      </c>
      <c r="U246" s="560">
        <v>865333.8200000003</v>
      </c>
      <c r="V246" s="560">
        <v>56242.57</v>
      </c>
      <c r="W246" s="560"/>
      <c r="X246" s="559">
        <f t="shared" si="35"/>
        <v>921576.39000000025</v>
      </c>
      <c r="Y246" s="577">
        <f t="shared" si="36"/>
        <v>1.1999998241662979E-3</v>
      </c>
      <c r="Z246" s="598">
        <v>8124106.79</v>
      </c>
      <c r="AA246" s="598">
        <v>44186.488799999999</v>
      </c>
      <c r="AB246" s="598">
        <v>1075319.5900000001</v>
      </c>
      <c r="AC246" s="598">
        <v>4963.76</v>
      </c>
      <c r="AD246" s="598">
        <v>4917.0687999999991</v>
      </c>
      <c r="AE246" s="598">
        <v>427.57119999999998</v>
      </c>
      <c r="AF246" s="598">
        <v>9253921.2688000016</v>
      </c>
      <c r="AG246" s="598">
        <v>9204343.4488000013</v>
      </c>
      <c r="AH246" s="598">
        <f t="shared" si="37"/>
        <v>49577.82</v>
      </c>
      <c r="AI246" s="413" t="s">
        <v>2227</v>
      </c>
      <c r="AJ246" s="416" t="s">
        <v>2235</v>
      </c>
      <c r="AK246" s="415" t="s">
        <v>2271</v>
      </c>
    </row>
    <row r="247" spans="1:37" s="412" customFormat="1" ht="60" hidden="1" customHeight="1" thickBot="1">
      <c r="A247" s="565">
        <v>714654</v>
      </c>
      <c r="B247" s="413" t="s">
        <v>111</v>
      </c>
      <c r="C247" s="413" t="s">
        <v>216</v>
      </c>
      <c r="D247" s="413" t="s">
        <v>2117</v>
      </c>
      <c r="E247" s="414" t="s">
        <v>2209</v>
      </c>
      <c r="F247" s="563" t="s">
        <v>2210</v>
      </c>
      <c r="G247" s="559">
        <f>_xlfn.XLOOKUP(A247,Table2[FAASt '#],Table2[Approved Obligated Amount - CRC Gross Cost Cal],0)</f>
        <v>332062581</v>
      </c>
      <c r="H247" s="559">
        <f>_xlfn.XLOOKUP(A247,Table2[FAASt '#],Table2[Construction 406],0)</f>
        <v>541786319</v>
      </c>
      <c r="I247" s="560">
        <f>_xlfn.XLOOKUP(A247,ISODSOW_Delete!A:A,ISODSOW_Delete!BP:BP,"")</f>
        <v>1484008</v>
      </c>
      <c r="J247" s="560">
        <f>_xlfn.XLOOKUP(A247,ISODSOW_Delete!A:A,ISODSOW_Delete!BQ:BQ,"")</f>
        <v>2421276</v>
      </c>
      <c r="K247" s="560">
        <f>_xlfn.XLOOKUP(A247,ISODSOW_Delete!A:A,ISODSOW_Delete!BW:BW,"")</f>
        <v>0</v>
      </c>
      <c r="L247" s="560">
        <f>_xlfn.XLOOKUP(A247,ISODSOW_Delete!A:A,ISODSOW_Delete!BX:BX,"")</f>
        <v>0</v>
      </c>
      <c r="M247" s="601">
        <f t="shared" si="30"/>
        <v>0</v>
      </c>
      <c r="N247" s="575">
        <f t="shared" si="31"/>
        <v>877754184</v>
      </c>
      <c r="O247" s="575">
        <f t="shared" si="32"/>
        <v>333546589</v>
      </c>
      <c r="P247" s="575">
        <f t="shared" si="33"/>
        <v>544207595</v>
      </c>
      <c r="Q247" s="561" t="str">
        <f>_xlfn.XLOOKUP(A247,MPL!C:C,MPL!N:N, "Not Found",0)</f>
        <v>Obligated</v>
      </c>
      <c r="R247" s="562">
        <f>_xlfn.XLOOKUP(A247,MPL!C:C,MPL!S:S, "Not Found",0)</f>
        <v>45268.471412037034</v>
      </c>
      <c r="S247" s="562" t="str">
        <f t="shared" si="34"/>
        <v>Obligated</v>
      </c>
      <c r="T247" s="566">
        <v>0.09</v>
      </c>
      <c r="U247" s="560">
        <v>58318159.91000019</v>
      </c>
      <c r="V247" s="560">
        <v>130591789.45000003</v>
      </c>
      <c r="W247" s="560"/>
      <c r="X247" s="559">
        <f t="shared" si="35"/>
        <v>188909949.36000022</v>
      </c>
      <c r="Y247" s="577">
        <f t="shared" si="36"/>
        <v>-14966915</v>
      </c>
      <c r="Z247" s="598">
        <v>332062581</v>
      </c>
      <c r="AA247" s="598">
        <v>541786319</v>
      </c>
      <c r="AB247" s="598">
        <v>16450923</v>
      </c>
      <c r="AC247" s="598">
        <v>2421276</v>
      </c>
      <c r="AD247" s="598">
        <v>0</v>
      </c>
      <c r="AE247" s="598">
        <v>0</v>
      </c>
      <c r="AF247" s="598">
        <v>892721099</v>
      </c>
      <c r="AG247" s="598">
        <f>Z247+AB247+AD247</f>
        <v>348513504</v>
      </c>
      <c r="AH247" s="598">
        <f t="shared" si="37"/>
        <v>544207595</v>
      </c>
      <c r="AI247" s="413" t="s">
        <v>2240</v>
      </c>
      <c r="AJ247" s="413" t="s">
        <v>2208</v>
      </c>
      <c r="AK247" s="415" t="s">
        <v>2326</v>
      </c>
    </row>
    <row r="248" spans="1:37" s="434" customFormat="1" ht="60" hidden="1" customHeight="1" thickBot="1">
      <c r="A248" s="565">
        <v>727657</v>
      </c>
      <c r="B248" s="413" t="s">
        <v>210</v>
      </c>
      <c r="C248" s="413" t="s">
        <v>130</v>
      </c>
      <c r="D248" s="413" t="s">
        <v>2109</v>
      </c>
      <c r="E248" s="414" t="s">
        <v>2209</v>
      </c>
      <c r="F248" s="563" t="s">
        <v>2210</v>
      </c>
      <c r="G248" s="559">
        <f>_xlfn.XLOOKUP(A248,Table2[FAASt '#],Table2[Approved Obligated Amount - CRC Gross Cost Cal],0)</f>
        <v>577718.5</v>
      </c>
      <c r="H248" s="559">
        <f>_xlfn.XLOOKUP(A248,Table2[FAASt '#],Table2[Construction 406],0)</f>
        <v>1975474.0899999999</v>
      </c>
      <c r="I248" s="560">
        <f>_xlfn.XLOOKUP(A248,ISODSOW_Delete!A:A,ISODSOW_Delete!BP:BP,"")</f>
        <v>5380.25</v>
      </c>
      <c r="J248" s="560">
        <f>_xlfn.XLOOKUP(A248,ISODSOW_Delete!A:A,ISODSOW_Delete!BQ:BQ,"")</f>
        <v>0</v>
      </c>
      <c r="K248" s="560">
        <f>_xlfn.XLOOKUP(A248,ISODSOW_Delete!A:A,ISODSOW_Delete!BW:BW,"")</f>
        <v>0</v>
      </c>
      <c r="L248" s="560">
        <f>_xlfn.XLOOKUP(A248,ISODSOW_Delete!A:A,ISODSOW_Delete!BX:BX,"")</f>
        <v>0</v>
      </c>
      <c r="M248" s="601">
        <f t="shared" si="30"/>
        <v>0</v>
      </c>
      <c r="N248" s="575">
        <f t="shared" si="31"/>
        <v>2558572.84</v>
      </c>
      <c r="O248" s="575">
        <f t="shared" si="32"/>
        <v>583098.75</v>
      </c>
      <c r="P248" s="575">
        <f t="shared" si="33"/>
        <v>1975474.0899999999</v>
      </c>
      <c r="Q248" s="561" t="str">
        <f>_xlfn.XLOOKUP(A248,MPL!C:C,MPL!N:N, "Not Found",0)</f>
        <v>Obligated</v>
      </c>
      <c r="R248" s="562">
        <f>_xlfn.XLOOKUP(A248,MPL!C:C,MPL!S:S, "Not Found",0)</f>
        <v>46082.760868055557</v>
      </c>
      <c r="S248" s="562" t="str">
        <f t="shared" si="34"/>
        <v>Obligated</v>
      </c>
      <c r="T248" s="566" t="s">
        <v>275</v>
      </c>
      <c r="U248" s="560">
        <v>4379.0700000000033</v>
      </c>
      <c r="V248" s="560">
        <v>0</v>
      </c>
      <c r="W248" s="560"/>
      <c r="X248" s="559">
        <f t="shared" si="35"/>
        <v>4379.0700000000033</v>
      </c>
      <c r="Y248" s="577">
        <f t="shared" si="36"/>
        <v>-439008.29000000004</v>
      </c>
      <c r="Z248" s="598">
        <v>672079.74</v>
      </c>
      <c r="AA248" s="598">
        <v>2298037.25</v>
      </c>
      <c r="AB248" s="598">
        <v>6261.82</v>
      </c>
      <c r="AC248" s="598">
        <v>21202.32</v>
      </c>
      <c r="AD248" s="598">
        <v>0</v>
      </c>
      <c r="AE248" s="598">
        <v>0</v>
      </c>
      <c r="AF248" s="598">
        <v>2997581.13</v>
      </c>
      <c r="AG248" s="598">
        <v>678341.55999999994</v>
      </c>
      <c r="AH248" s="598">
        <f t="shared" si="37"/>
        <v>2319239.5699999998</v>
      </c>
      <c r="AI248" s="413" t="s">
        <v>2268</v>
      </c>
      <c r="AJ248" s="413" t="s">
        <v>2208</v>
      </c>
      <c r="AK248" s="415" t="s">
        <v>2418</v>
      </c>
    </row>
    <row r="249" spans="1:37" s="434" customFormat="1" ht="60" hidden="1" customHeight="1" thickBot="1">
      <c r="A249" s="1299">
        <v>750168</v>
      </c>
      <c r="B249" s="1300" t="s">
        <v>2372</v>
      </c>
      <c r="C249" s="1300" t="s">
        <v>46</v>
      </c>
      <c r="D249" s="1300" t="s">
        <v>2113</v>
      </c>
      <c r="E249" s="1132" t="s">
        <v>2209</v>
      </c>
      <c r="F249" s="1152" t="s">
        <v>2210</v>
      </c>
      <c r="G249" s="559">
        <f>_xlfn.XLOOKUP(A249,Table2[FAASt '#],Table2[Approved Obligated Amount - CRC Gross Cost Cal],0)</f>
        <v>431757.15</v>
      </c>
      <c r="H249" s="559">
        <f>_xlfn.XLOOKUP(A249,Table2[FAASt '#],Table2[Construction 406],0)</f>
        <v>28284.789999999968</v>
      </c>
      <c r="I249" s="1164">
        <f>_xlfn.XLOOKUP(A249,ISODSOW_Delete!A:A,ISODSOW_Delete!BP:BP,"")</f>
        <v>45787.13</v>
      </c>
      <c r="J249" s="1164">
        <f>_xlfn.XLOOKUP(A249,ISODSOW_Delete!A:A,ISODSOW_Delete!BQ:BQ,"")</f>
        <v>3335.39</v>
      </c>
      <c r="K249" s="1164">
        <f>_xlfn.XLOOKUP(A249,ISODSOW_Delete!A:A,ISODSOW_Delete!BW:BW,"")</f>
        <v>36682.339999999997</v>
      </c>
      <c r="L249" s="1164">
        <f>_xlfn.XLOOKUP(A249,ISODSOW_Delete!A:A,ISODSOW_Delete!BX:BX,"")</f>
        <v>5852.66</v>
      </c>
      <c r="M249" s="1301">
        <f t="shared" si="30"/>
        <v>0</v>
      </c>
      <c r="N249" s="575">
        <f t="shared" si="31"/>
        <v>551699.46000000008</v>
      </c>
      <c r="O249" s="575">
        <f t="shared" si="32"/>
        <v>514226.62</v>
      </c>
      <c r="P249" s="575">
        <f t="shared" si="33"/>
        <v>37472.839999999967</v>
      </c>
      <c r="Q249" s="561" t="str">
        <f>_xlfn.XLOOKUP(A249,MPL!C:C,MPL!N:N, "Not Found",0)</f>
        <v>Obligated</v>
      </c>
      <c r="R249" s="562">
        <f>_xlfn.XLOOKUP(A249,MPL!C:C,MPL!S:S, "Not Found",0)</f>
        <v>45986.76059027778</v>
      </c>
      <c r="S249" s="562" t="str">
        <f t="shared" si="34"/>
        <v>Obligated</v>
      </c>
      <c r="T249" s="566">
        <v>0</v>
      </c>
      <c r="U249" s="1164">
        <v>40356.920000000013</v>
      </c>
      <c r="V249" s="1164">
        <v>586.80999999999995</v>
      </c>
      <c r="W249" s="1164"/>
      <c r="X249" s="559">
        <f t="shared" si="35"/>
        <v>40943.73000000001</v>
      </c>
      <c r="Y249" s="577">
        <f t="shared" si="36"/>
        <v>0</v>
      </c>
      <c r="Z249" s="1302">
        <v>428428.21</v>
      </c>
      <c r="AA249" s="1302">
        <v>31613.73</v>
      </c>
      <c r="AB249" s="1302">
        <v>45787.13</v>
      </c>
      <c r="AC249" s="1302">
        <v>3335.39</v>
      </c>
      <c r="AD249" s="1302">
        <v>40011.279999999999</v>
      </c>
      <c r="AE249" s="1302">
        <v>2523.7199999999998</v>
      </c>
      <c r="AF249" s="1302">
        <v>551699.46</v>
      </c>
      <c r="AG249" s="1302">
        <v>514226.62</v>
      </c>
      <c r="AH249" s="598">
        <f t="shared" si="37"/>
        <v>37472.839999999997</v>
      </c>
      <c r="AI249" s="1300" t="s">
        <v>2240</v>
      </c>
      <c r="AJ249" s="1300" t="s">
        <v>275</v>
      </c>
      <c r="AK249" s="1303" t="s">
        <v>2326</v>
      </c>
    </row>
    <row r="250" spans="1:37" s="434" customFormat="1" ht="60" hidden="1" customHeight="1" thickBot="1">
      <c r="A250" s="565">
        <v>727529</v>
      </c>
      <c r="B250" s="413" t="s">
        <v>206</v>
      </c>
      <c r="C250" s="413" t="s">
        <v>130</v>
      </c>
      <c r="D250" s="413" t="s">
        <v>2109</v>
      </c>
      <c r="E250" s="414" t="s">
        <v>2209</v>
      </c>
      <c r="F250" s="563" t="s">
        <v>2210</v>
      </c>
      <c r="G250" s="559">
        <f>_xlfn.XLOOKUP(A250,Table2[FAASt '#],Table2[Approved Obligated Amount - CRC Gross Cost Cal],0)</f>
        <v>1879368.2</v>
      </c>
      <c r="H250" s="559">
        <f>_xlfn.XLOOKUP(A250,Table2[FAASt '#],Table2[Construction 406],0)</f>
        <v>6426387.9299999997</v>
      </c>
      <c r="I250" s="560">
        <f>_xlfn.XLOOKUP(A250,ISODSOW_Delete!A:A,ISODSOW_Delete!BP:BP,"")</f>
        <v>17502.43</v>
      </c>
      <c r="J250" s="560">
        <f>_xlfn.XLOOKUP(A250,ISODSOW_Delete!A:A,ISODSOW_Delete!BQ:BQ,"")</f>
        <v>0</v>
      </c>
      <c r="K250" s="560">
        <f>_xlfn.XLOOKUP(A250,ISODSOW_Delete!A:A,ISODSOW_Delete!BW:BW,"")</f>
        <v>0</v>
      </c>
      <c r="L250" s="560">
        <f>_xlfn.XLOOKUP(A250,ISODSOW_Delete!A:A,ISODSOW_Delete!BX:BX,"")</f>
        <v>0</v>
      </c>
      <c r="M250" s="601">
        <f t="shared" si="30"/>
        <v>0</v>
      </c>
      <c r="N250" s="575">
        <f t="shared" si="31"/>
        <v>8323258.5599999996</v>
      </c>
      <c r="O250" s="575">
        <f t="shared" si="32"/>
        <v>1896870.63</v>
      </c>
      <c r="P250" s="575">
        <f t="shared" si="33"/>
        <v>6426387.9299999997</v>
      </c>
      <c r="Q250" s="561" t="str">
        <f>_xlfn.XLOOKUP(A250,MPL!C:C,MPL!N:N, "Not Found",0)</f>
        <v>Obligated</v>
      </c>
      <c r="R250" s="562">
        <f>_xlfn.XLOOKUP(A250,MPL!C:C,MPL!S:S, "Not Found",0)</f>
        <v>46082.760717592595</v>
      </c>
      <c r="S250" s="562" t="str">
        <f t="shared" si="34"/>
        <v>Obligated</v>
      </c>
      <c r="T250" s="566" t="s">
        <v>275</v>
      </c>
      <c r="U250" s="560">
        <v>5787.03</v>
      </c>
      <c r="V250" s="560">
        <v>0</v>
      </c>
      <c r="W250" s="560"/>
      <c r="X250" s="559">
        <f t="shared" si="35"/>
        <v>5787.03</v>
      </c>
      <c r="Y250" s="577">
        <f t="shared" si="36"/>
        <v>-126354.96000000183</v>
      </c>
      <c r="Z250" s="598">
        <v>1894465.49</v>
      </c>
      <c r="AA250" s="598">
        <v>6477731.8200000003</v>
      </c>
      <c r="AB250" s="598">
        <v>17650.900000000001</v>
      </c>
      <c r="AC250" s="598">
        <v>59765.31</v>
      </c>
      <c r="AD250" s="598">
        <v>0</v>
      </c>
      <c r="AE250" s="598">
        <v>0</v>
      </c>
      <c r="AF250" s="598">
        <v>8449613.5200000014</v>
      </c>
      <c r="AG250" s="598">
        <v>1912116.39</v>
      </c>
      <c r="AH250" s="598">
        <f t="shared" si="37"/>
        <v>6537497.1299999999</v>
      </c>
      <c r="AI250" s="413" t="s">
        <v>2268</v>
      </c>
      <c r="AJ250" s="413" t="s">
        <v>2208</v>
      </c>
      <c r="AK250" s="415" t="s">
        <v>2410</v>
      </c>
    </row>
    <row r="251" spans="1:37" s="434" customFormat="1" ht="60" hidden="1" customHeight="1" thickBot="1">
      <c r="A251" s="565">
        <v>956335</v>
      </c>
      <c r="B251" s="413" t="s">
        <v>238</v>
      </c>
      <c r="C251" s="413" t="s">
        <v>130</v>
      </c>
      <c r="D251" s="413" t="s">
        <v>2112</v>
      </c>
      <c r="E251" s="414" t="s">
        <v>2203</v>
      </c>
      <c r="F251" s="563" t="s">
        <v>2423</v>
      </c>
      <c r="G251" s="559">
        <f>_xlfn.XLOOKUP(A251,Table2[FAASt '#],Table2[Approved Obligated Amount - CRC Gross Cost Cal],0)</f>
        <v>0</v>
      </c>
      <c r="H251" s="559">
        <f>_xlfn.XLOOKUP(A251,Table2[FAASt '#],Table2[Construction 406],0)</f>
        <v>0</v>
      </c>
      <c r="I251" s="560">
        <f>_xlfn.XLOOKUP(A251,ISODSOW_Delete!A:A,ISODSOW_Delete!BP:BP,"")</f>
        <v>0</v>
      </c>
      <c r="J251" s="560">
        <f>_xlfn.XLOOKUP(A251,ISODSOW_Delete!A:A,ISODSOW_Delete!BQ:BQ,"")</f>
        <v>0</v>
      </c>
      <c r="K251" s="560">
        <f>_xlfn.XLOOKUP(A251,ISODSOW_Delete!A:A,ISODSOW_Delete!BW:BW,"")</f>
        <v>0</v>
      </c>
      <c r="L251" s="560">
        <f>_xlfn.XLOOKUP(A251,ISODSOW_Delete!A:A,ISODSOW_Delete!BX:BX,"")</f>
        <v>0</v>
      </c>
      <c r="M251" s="601">
        <f t="shared" si="30"/>
        <v>0</v>
      </c>
      <c r="N251" s="575">
        <f t="shared" si="31"/>
        <v>0</v>
      </c>
      <c r="O251" s="575">
        <f t="shared" si="32"/>
        <v>0</v>
      </c>
      <c r="P251" s="575">
        <f t="shared" si="33"/>
        <v>0</v>
      </c>
      <c r="Q251" s="561" t="str">
        <f>_xlfn.XLOOKUP(A251,MPL!C:C,MPL!N:N, "Not Found",0)</f>
        <v>Pending EHP Review</v>
      </c>
      <c r="R251" s="562" t="str">
        <f>_xlfn.XLOOKUP(A251,MPL!C:C,MPL!S:S, "Not Found",0)</f>
        <v/>
      </c>
      <c r="S251" s="562" t="str">
        <f t="shared" si="34"/>
        <v>Obligated, Pending EHP Review</v>
      </c>
      <c r="T251" s="566" t="s">
        <v>275</v>
      </c>
      <c r="U251" s="560">
        <v>202.46</v>
      </c>
      <c r="V251" s="560">
        <v>0</v>
      </c>
      <c r="W251" s="560"/>
      <c r="X251" s="559">
        <f t="shared" si="35"/>
        <v>202.46</v>
      </c>
      <c r="Y251" s="577">
        <f t="shared" si="36"/>
        <v>-7925388.21</v>
      </c>
      <c r="Z251" s="598">
        <v>1849955.27</v>
      </c>
      <c r="AA251" s="598">
        <v>5500081.4000000004</v>
      </c>
      <c r="AB251" s="598">
        <v>153676.43</v>
      </c>
      <c r="AC251" s="598">
        <v>421675.11</v>
      </c>
      <c r="AD251" s="598">
        <v>0</v>
      </c>
      <c r="AE251" s="598">
        <v>0</v>
      </c>
      <c r="AF251" s="598">
        <v>7925388.21</v>
      </c>
      <c r="AG251" s="598">
        <v>2003631.7</v>
      </c>
      <c r="AH251" s="598">
        <f t="shared" si="37"/>
        <v>5921756.5100000007</v>
      </c>
      <c r="AI251" s="413" t="s">
        <v>2268</v>
      </c>
      <c r="AJ251" s="413" t="s">
        <v>2208</v>
      </c>
      <c r="AK251" s="415" t="s">
        <v>2406</v>
      </c>
    </row>
    <row r="252" spans="1:37" s="434" customFormat="1" ht="60" hidden="1" customHeight="1" thickBot="1">
      <c r="A252" s="565">
        <v>956332</v>
      </c>
      <c r="B252" s="413" t="s">
        <v>237</v>
      </c>
      <c r="C252" s="413" t="s">
        <v>130</v>
      </c>
      <c r="D252" s="413" t="s">
        <v>2112</v>
      </c>
      <c r="E252" s="414" t="s">
        <v>2203</v>
      </c>
      <c r="F252" s="563" t="s">
        <v>2423</v>
      </c>
      <c r="G252" s="559">
        <f>_xlfn.XLOOKUP(A252,Table2[FAASt '#],Table2[Approved Obligated Amount - CRC Gross Cost Cal],0)</f>
        <v>0</v>
      </c>
      <c r="H252" s="559">
        <f>_xlfn.XLOOKUP(A252,Table2[FAASt '#],Table2[Construction 406],0)</f>
        <v>0</v>
      </c>
      <c r="I252" s="560">
        <f>_xlfn.XLOOKUP(A252,ISODSOW_Delete!A:A,ISODSOW_Delete!BP:BP,"")</f>
        <v>0</v>
      </c>
      <c r="J252" s="560">
        <f>_xlfn.XLOOKUP(A252,ISODSOW_Delete!A:A,ISODSOW_Delete!BQ:BQ,"")</f>
        <v>0</v>
      </c>
      <c r="K252" s="560">
        <f>_xlfn.XLOOKUP(A252,ISODSOW_Delete!A:A,ISODSOW_Delete!BW:BW,"")</f>
        <v>0</v>
      </c>
      <c r="L252" s="560">
        <f>_xlfn.XLOOKUP(A252,ISODSOW_Delete!A:A,ISODSOW_Delete!BX:BX,"")</f>
        <v>0</v>
      </c>
      <c r="M252" s="601">
        <f t="shared" si="30"/>
        <v>0</v>
      </c>
      <c r="N252" s="575">
        <f t="shared" si="31"/>
        <v>0</v>
      </c>
      <c r="O252" s="575">
        <f t="shared" si="32"/>
        <v>0</v>
      </c>
      <c r="P252" s="575">
        <f t="shared" si="33"/>
        <v>0</v>
      </c>
      <c r="Q252" s="561" t="str">
        <f>_xlfn.XLOOKUP(A252,MPL!C:C,MPL!N:N, "Not Found",0)</f>
        <v>Pending EHP Review</v>
      </c>
      <c r="R252" s="562" t="str">
        <f>_xlfn.XLOOKUP(A252,MPL!C:C,MPL!S:S, "Not Found",0)</f>
        <v/>
      </c>
      <c r="S252" s="562" t="str">
        <f t="shared" si="34"/>
        <v>Obligated, Pending EHP Review</v>
      </c>
      <c r="T252" s="566" t="s">
        <v>275</v>
      </c>
      <c r="U252" s="560">
        <v>47.52</v>
      </c>
      <c r="V252" s="560">
        <v>0</v>
      </c>
      <c r="W252" s="560"/>
      <c r="X252" s="559">
        <f t="shared" si="35"/>
        <v>47.52</v>
      </c>
      <c r="Y252" s="577">
        <f t="shared" si="36"/>
        <v>-11940018.459999999</v>
      </c>
      <c r="Z252" s="598">
        <v>2787055.9</v>
      </c>
      <c r="AA252" s="598">
        <v>8286164.8700000001</v>
      </c>
      <c r="AB252" s="598">
        <v>231521.7</v>
      </c>
      <c r="AC252" s="598">
        <v>635275.99</v>
      </c>
      <c r="AD252" s="598">
        <v>0</v>
      </c>
      <c r="AE252" s="598">
        <v>0</v>
      </c>
      <c r="AF252" s="598">
        <v>11940018.459999999</v>
      </c>
      <c r="AG252" s="598">
        <v>3018577.6</v>
      </c>
      <c r="AH252" s="598">
        <f t="shared" si="37"/>
        <v>8921440.8599999994</v>
      </c>
      <c r="AI252" s="413" t="s">
        <v>2268</v>
      </c>
      <c r="AJ252" s="413" t="s">
        <v>2208</v>
      </c>
      <c r="AK252" s="415" t="s">
        <v>2406</v>
      </c>
    </row>
    <row r="253" spans="1:37" s="434" customFormat="1" ht="60" customHeight="1" thickBot="1">
      <c r="A253" s="1299">
        <v>751655</v>
      </c>
      <c r="B253" s="1300" t="s">
        <v>254</v>
      </c>
      <c r="C253" s="1300" t="s">
        <v>46</v>
      </c>
      <c r="D253" s="1300" t="s">
        <v>2111</v>
      </c>
      <c r="E253" s="1132" t="s">
        <v>2203</v>
      </c>
      <c r="F253" s="1152" t="s">
        <v>2204</v>
      </c>
      <c r="G253" s="559">
        <f>_xlfn.XLOOKUP(A253,Table2[FAASt '#],Table2[Approved Obligated Amount - CRC Gross Cost Cal],0)</f>
        <v>0</v>
      </c>
      <c r="H253" s="559">
        <f>_xlfn.XLOOKUP(A253,Table2[FAASt '#],Table2[Construction 406],0)</f>
        <v>0</v>
      </c>
      <c r="I253" s="1164">
        <f>_xlfn.XLOOKUP(A253,ISODSOW_Delete!A:A,ISODSOW_Delete!BP:BP,"")</f>
        <v>0</v>
      </c>
      <c r="J253" s="1164">
        <f>_xlfn.XLOOKUP(A253,ISODSOW_Delete!A:A,ISODSOW_Delete!BQ:BQ,"")</f>
        <v>0</v>
      </c>
      <c r="K253" s="1164">
        <f>_xlfn.XLOOKUP(A253,ISODSOW_Delete!A:A,ISODSOW_Delete!BW:BW,"")</f>
        <v>0</v>
      </c>
      <c r="L253" s="1164">
        <f>_xlfn.XLOOKUP(A253,ISODSOW_Delete!A:A,ISODSOW_Delete!BX:BX,"")</f>
        <v>14497546.99</v>
      </c>
      <c r="M253" s="1301">
        <f t="shared" si="30"/>
        <v>1</v>
      </c>
      <c r="N253" s="575">
        <f t="shared" si="31"/>
        <v>14497546.99</v>
      </c>
      <c r="O253" s="575">
        <f t="shared" si="32"/>
        <v>0</v>
      </c>
      <c r="P253" s="575">
        <f t="shared" si="33"/>
        <v>14497546.99</v>
      </c>
      <c r="Q253" s="561" t="str">
        <f>_xlfn.XLOOKUP(A253,MPL!C:C,MPL!N:N, "Not Found",0)</f>
        <v>Pending Scope &amp; Cost Completion by Applicant</v>
      </c>
      <c r="R253" s="562" t="str">
        <f>_xlfn.XLOOKUP(A253,MPL!C:C,MPL!S:S, "Not Found",0)</f>
        <v/>
      </c>
      <c r="S253" s="562" t="str">
        <f t="shared" si="34"/>
        <v>Obligated, Pending Scope &amp; Cost Completion by Applicant</v>
      </c>
      <c r="T253" s="566" t="s">
        <v>275</v>
      </c>
      <c r="U253" s="1164">
        <v>662740.82999999856</v>
      </c>
      <c r="V253" s="1164">
        <v>0</v>
      </c>
      <c r="W253" s="1164"/>
      <c r="X253" s="559">
        <f t="shared" si="35"/>
        <v>662740.82999999856</v>
      </c>
      <c r="Y253" s="577">
        <f t="shared" si="36"/>
        <v>-56297524.969999991</v>
      </c>
      <c r="Z253" s="1302">
        <v>287219.86999999994</v>
      </c>
      <c r="AA253" s="1302">
        <v>55806508.559999987</v>
      </c>
      <c r="AB253" s="1302">
        <v>15173.21</v>
      </c>
      <c r="AC253" s="1302">
        <v>5897280.9800000004</v>
      </c>
      <c r="AD253" s="1302">
        <v>0</v>
      </c>
      <c r="AE253" s="1302">
        <v>8788889.3399999999</v>
      </c>
      <c r="AF253" s="1302">
        <v>70795071.959999993</v>
      </c>
      <c r="AG253" s="1302">
        <v>302393.07999999996</v>
      </c>
      <c r="AH253" s="598">
        <f t="shared" si="37"/>
        <v>70492678.879999995</v>
      </c>
      <c r="AI253" s="1300" t="s">
        <v>2216</v>
      </c>
      <c r="AJ253" s="416" t="s">
        <v>2220</v>
      </c>
      <c r="AK253" s="1303" t="s">
        <v>2306</v>
      </c>
    </row>
    <row r="254" spans="1:37" s="434" customFormat="1" ht="60" hidden="1" customHeight="1" thickBot="1">
      <c r="A254" s="1299">
        <v>749072</v>
      </c>
      <c r="B254" s="1300" t="s">
        <v>2365</v>
      </c>
      <c r="C254" s="1300" t="s">
        <v>46</v>
      </c>
      <c r="D254" s="1300" t="s">
        <v>2113</v>
      </c>
      <c r="E254" s="1132" t="s">
        <v>2209</v>
      </c>
      <c r="F254" s="1152" t="s">
        <v>2210</v>
      </c>
      <c r="G254" s="559">
        <f>_xlfn.XLOOKUP(A254,Table2[FAASt '#],Table2[Approved Obligated Amount - CRC Gross Cost Cal],0)</f>
        <v>767377.79</v>
      </c>
      <c r="H254" s="559">
        <f>_xlfn.XLOOKUP(A254,Table2[FAASt '#],Table2[Construction 406],0)</f>
        <v>54738.819999999942</v>
      </c>
      <c r="I254" s="1164">
        <f>_xlfn.XLOOKUP(A254,ISODSOW_Delete!A:A,ISODSOW_Delete!BP:BP,"")</f>
        <v>73616.34</v>
      </c>
      <c r="J254" s="1164">
        <f>_xlfn.XLOOKUP(A254,ISODSOW_Delete!A:A,ISODSOW_Delete!BQ:BQ,"")</f>
        <v>4890.99</v>
      </c>
      <c r="K254" s="1164">
        <f>_xlfn.XLOOKUP(A254,ISODSOW_Delete!A:A,ISODSOW_Delete!BW:BW,"")</f>
        <v>55935.65</v>
      </c>
      <c r="L254" s="1164">
        <f>_xlfn.XLOOKUP(A254,ISODSOW_Delete!A:A,ISODSOW_Delete!BX:BX,"")</f>
        <v>0</v>
      </c>
      <c r="M254" s="1301">
        <f t="shared" si="30"/>
        <v>0</v>
      </c>
      <c r="N254" s="575">
        <f t="shared" si="31"/>
        <v>956559.59</v>
      </c>
      <c r="O254" s="575">
        <f t="shared" si="32"/>
        <v>896929.78</v>
      </c>
      <c r="P254" s="575">
        <f t="shared" si="33"/>
        <v>59629.809999999939</v>
      </c>
      <c r="Q254" s="561" t="str">
        <f>_xlfn.XLOOKUP(A254,MPL!C:C,MPL!N:N, "Not Found",0)</f>
        <v>Obligated</v>
      </c>
      <c r="R254" s="562">
        <f>_xlfn.XLOOKUP(A254,MPL!C:C,MPL!S:S, "Not Found",0)</f>
        <v>45966.678067129629</v>
      </c>
      <c r="S254" s="562" t="str">
        <f t="shared" si="34"/>
        <v>Obligated</v>
      </c>
      <c r="T254" s="566">
        <v>0</v>
      </c>
      <c r="U254" s="1164">
        <v>317290.12000000005</v>
      </c>
      <c r="V254" s="1164">
        <v>928.58999999999992</v>
      </c>
      <c r="W254" s="1164"/>
      <c r="X254" s="559">
        <f t="shared" si="35"/>
        <v>318218.71000000008</v>
      </c>
      <c r="Y254" s="577">
        <f t="shared" si="36"/>
        <v>-5271.7400000001071</v>
      </c>
      <c r="Z254" s="1302">
        <v>763811.92</v>
      </c>
      <c r="AA254" s="1302">
        <v>51189.5</v>
      </c>
      <c r="AB254" s="1302">
        <v>68678.990000000005</v>
      </c>
      <c r="AC254" s="1302">
        <v>4322.92</v>
      </c>
      <c r="AD254" s="1302">
        <v>69251.520000000004</v>
      </c>
      <c r="AE254" s="1302">
        <v>4576.4799999999996</v>
      </c>
      <c r="AF254" s="1302">
        <v>961831.33000000007</v>
      </c>
      <c r="AG254" s="1302">
        <v>901742.43</v>
      </c>
      <c r="AH254" s="598">
        <f t="shared" si="37"/>
        <v>60088.9</v>
      </c>
      <c r="AI254" s="1300" t="s">
        <v>2268</v>
      </c>
      <c r="AJ254" s="1300" t="s">
        <v>2208</v>
      </c>
      <c r="AK254" s="1303" t="s">
        <v>2241</v>
      </c>
    </row>
    <row r="255" spans="1:37" s="434" customFormat="1" ht="60" hidden="1" customHeight="1" thickBot="1">
      <c r="A255" s="1299">
        <v>753782</v>
      </c>
      <c r="B255" s="1300" t="s">
        <v>2440</v>
      </c>
      <c r="C255" s="1300" t="s">
        <v>46</v>
      </c>
      <c r="D255" s="1300" t="s">
        <v>2113</v>
      </c>
      <c r="E255" s="1132" t="s">
        <v>2209</v>
      </c>
      <c r="F255" s="1152" t="s">
        <v>2210</v>
      </c>
      <c r="G255" s="559">
        <f>_xlfn.XLOOKUP(A255,Table2[FAASt '#],Table2[Approved Obligated Amount - CRC Gross Cost Cal],0)</f>
        <v>129361.92</v>
      </c>
      <c r="H255" s="559">
        <f>_xlfn.XLOOKUP(A255,Table2[FAASt '#],Table2[Construction 406],0)</f>
        <v>1927.7700000000111</v>
      </c>
      <c r="I255" s="1164">
        <f>_xlfn.XLOOKUP(A255,ISODSOW_Delete!A:A,ISODSOW_Delete!BP:BP,"")</f>
        <v>20500.96</v>
      </c>
      <c r="J255" s="1164">
        <f>_xlfn.XLOOKUP(A255,ISODSOW_Delete!A:A,ISODSOW_Delete!BQ:BQ,"")</f>
        <v>291.07</v>
      </c>
      <c r="K255" s="1164">
        <f>_xlfn.XLOOKUP(A255,ISODSOW_Delete!A:A,ISODSOW_Delete!BW:BW,"")</f>
        <v>5970.66</v>
      </c>
      <c r="L255" s="1164">
        <f>_xlfn.XLOOKUP(A255,ISODSOW_Delete!A:A,ISODSOW_Delete!BX:BX,"")</f>
        <v>0</v>
      </c>
      <c r="M255" s="1301">
        <f t="shared" si="30"/>
        <v>0</v>
      </c>
      <c r="N255" s="575">
        <f t="shared" si="31"/>
        <v>158052.38</v>
      </c>
      <c r="O255" s="575">
        <f t="shared" si="32"/>
        <v>155833.54</v>
      </c>
      <c r="P255" s="575">
        <f t="shared" si="33"/>
        <v>2218.8400000000111</v>
      </c>
      <c r="Q255" s="561" t="str">
        <f>_xlfn.XLOOKUP(A255,MPL!C:C,MPL!N:N, "Not Found",0)</f>
        <v>Obligated</v>
      </c>
      <c r="R255" s="562">
        <f>_xlfn.XLOOKUP(A255,MPL!C:C,MPL!S:S, "Not Found",0)</f>
        <v>45960.8440162037</v>
      </c>
      <c r="S255" s="562" t="str">
        <f t="shared" si="34"/>
        <v>Obligated</v>
      </c>
      <c r="T255" s="566">
        <v>0</v>
      </c>
      <c r="U255" s="1164">
        <v>153880.76</v>
      </c>
      <c r="V255" s="1164">
        <v>277.27999999999997</v>
      </c>
      <c r="W255" s="1164"/>
      <c r="X255" s="559">
        <f t="shared" si="35"/>
        <v>154158.04</v>
      </c>
      <c r="Y255" s="577">
        <f t="shared" si="36"/>
        <v>-52680822.390000001</v>
      </c>
      <c r="Z255" s="1302">
        <v>32064811.629999999</v>
      </c>
      <c r="AA255" s="1302">
        <v>4437681.6499999994</v>
      </c>
      <c r="AB255" s="1302">
        <v>3286608.94</v>
      </c>
      <c r="AC255" s="1302">
        <v>1116082.17</v>
      </c>
      <c r="AD255" s="1302">
        <v>4091238.32</v>
      </c>
      <c r="AE255" s="1302">
        <v>7842452.0599999996</v>
      </c>
      <c r="AF255" s="1302">
        <v>52838874.770000003</v>
      </c>
      <c r="AG255" s="1302">
        <v>39442658.890000001</v>
      </c>
      <c r="AH255" s="598">
        <f t="shared" si="37"/>
        <v>13396215.879999999</v>
      </c>
      <c r="AI255" s="1300" t="s">
        <v>2268</v>
      </c>
      <c r="AJ255" s="1300" t="s">
        <v>2208</v>
      </c>
      <c r="AK255" s="1303" t="s">
        <v>2241</v>
      </c>
    </row>
    <row r="256" spans="1:37" s="434" customFormat="1" ht="60" hidden="1" customHeight="1" thickBot="1">
      <c r="A256" s="1299">
        <v>750150</v>
      </c>
      <c r="B256" s="1300" t="s">
        <v>2445</v>
      </c>
      <c r="C256" s="1300" t="s">
        <v>46</v>
      </c>
      <c r="D256" s="1300" t="s">
        <v>2113</v>
      </c>
      <c r="E256" s="1132" t="s">
        <v>2209</v>
      </c>
      <c r="F256" s="1152" t="s">
        <v>2210</v>
      </c>
      <c r="G256" s="559">
        <f>_xlfn.XLOOKUP(A256,Table2[FAASt '#],Table2[Approved Obligated Amount - CRC Gross Cost Cal],0)</f>
        <v>125923.56</v>
      </c>
      <c r="H256" s="559">
        <f>_xlfn.XLOOKUP(A256,Table2[FAASt '#],Table2[Construction 406],0)</f>
        <v>7149.1199999999881</v>
      </c>
      <c r="I256" s="1164">
        <f>_xlfn.XLOOKUP(A256,ISODSOW_Delete!A:A,ISODSOW_Delete!BP:BP,"")</f>
        <v>19852.400000000001</v>
      </c>
      <c r="J256" s="1164">
        <f>_xlfn.XLOOKUP(A256,ISODSOW_Delete!A:A,ISODSOW_Delete!BQ:BQ,"")</f>
        <v>1075.68</v>
      </c>
      <c r="K256" s="1164">
        <f>_xlfn.XLOOKUP(A256,ISODSOW_Delete!A:A,ISODSOW_Delete!BW:BW,"")</f>
        <v>5971.66</v>
      </c>
      <c r="L256" s="1164">
        <f>_xlfn.XLOOKUP(A256,ISODSOW_Delete!A:A,ISODSOW_Delete!BX:BX,"")</f>
        <v>0</v>
      </c>
      <c r="M256" s="1301">
        <f t="shared" si="30"/>
        <v>0</v>
      </c>
      <c r="N256" s="575">
        <f t="shared" si="31"/>
        <v>159972.41999999998</v>
      </c>
      <c r="O256" s="575">
        <f t="shared" si="32"/>
        <v>151747.62</v>
      </c>
      <c r="P256" s="575">
        <f t="shared" si="33"/>
        <v>8224.7999999999884</v>
      </c>
      <c r="Q256" s="561" t="str">
        <f>_xlfn.XLOOKUP(A256,MPL!C:C,MPL!N:N, "Not Found",0)</f>
        <v>Obligated</v>
      </c>
      <c r="R256" s="562">
        <f>_xlfn.XLOOKUP(A256,MPL!C:C,MPL!S:S, "Not Found",0)</f>
        <v>45966.678078703706</v>
      </c>
      <c r="S256" s="562" t="str">
        <f t="shared" si="34"/>
        <v>Obligated</v>
      </c>
      <c r="T256" s="566">
        <v>0</v>
      </c>
      <c r="U256" s="1164">
        <v>70395.959999999977</v>
      </c>
      <c r="V256" s="1164">
        <v>0</v>
      </c>
      <c r="W256" s="1164"/>
      <c r="X256" s="559">
        <f t="shared" si="35"/>
        <v>70395.959999999977</v>
      </c>
      <c r="Y256" s="577">
        <f t="shared" si="36"/>
        <v>0</v>
      </c>
      <c r="Z256" s="1302">
        <v>125923.56</v>
      </c>
      <c r="AA256" s="1302">
        <v>5675.7799999999988</v>
      </c>
      <c r="AB256" s="1302">
        <v>19852.400000000001</v>
      </c>
      <c r="AC256" s="1302">
        <v>1075.6799999999998</v>
      </c>
      <c r="AD256" s="1302">
        <v>5971.66</v>
      </c>
      <c r="AE256" s="1302">
        <v>1473.34</v>
      </c>
      <c r="AF256" s="1302">
        <v>159972.41999999998</v>
      </c>
      <c r="AG256" s="1302">
        <v>151747.62</v>
      </c>
      <c r="AH256" s="598">
        <f t="shared" si="37"/>
        <v>8224.7999999999993</v>
      </c>
      <c r="AI256" s="1300" t="s">
        <v>2268</v>
      </c>
      <c r="AJ256" s="1300" t="s">
        <v>2208</v>
      </c>
      <c r="AK256" s="1303" t="s">
        <v>2241</v>
      </c>
    </row>
    <row r="257" spans="1:37" s="434" customFormat="1" ht="60" hidden="1" customHeight="1" thickBot="1">
      <c r="A257" s="1299">
        <v>756999</v>
      </c>
      <c r="B257" s="1300" t="s">
        <v>250</v>
      </c>
      <c r="C257" s="1300" t="s">
        <v>46</v>
      </c>
      <c r="D257" s="1300" t="s">
        <v>2108</v>
      </c>
      <c r="E257" s="1132" t="s">
        <v>2203</v>
      </c>
      <c r="F257" s="1152" t="s">
        <v>2204</v>
      </c>
      <c r="G257" s="559">
        <f>_xlfn.XLOOKUP(A257,Table2[FAASt '#],Table2[Approved Obligated Amount - CRC Gross Cost Cal],0)</f>
        <v>0</v>
      </c>
      <c r="H257" s="559">
        <f>_xlfn.XLOOKUP(A257,Table2[FAASt '#],Table2[Construction 406],0)</f>
        <v>0</v>
      </c>
      <c r="I257" s="1164">
        <f>_xlfn.XLOOKUP(A257,ISODSOW_Delete!A:A,ISODSOW_Delete!BP:BP,"")</f>
        <v>0</v>
      </c>
      <c r="J257" s="1164">
        <f>_xlfn.XLOOKUP(A257,ISODSOW_Delete!A:A,ISODSOW_Delete!BQ:BQ,"")</f>
        <v>0</v>
      </c>
      <c r="K257" s="1164">
        <f>_xlfn.XLOOKUP(A257,ISODSOW_Delete!A:A,ISODSOW_Delete!BW:BW,"")</f>
        <v>1449761.7</v>
      </c>
      <c r="L257" s="1164">
        <f>_xlfn.XLOOKUP(A257,ISODSOW_Delete!A:A,ISODSOW_Delete!BX:BX,"")</f>
        <v>0</v>
      </c>
      <c r="M257" s="1301">
        <f t="shared" si="30"/>
        <v>0</v>
      </c>
      <c r="N257" s="575">
        <f t="shared" si="31"/>
        <v>1449761.7</v>
      </c>
      <c r="O257" s="575">
        <f t="shared" si="32"/>
        <v>1449761.7</v>
      </c>
      <c r="P257" s="575">
        <f t="shared" si="33"/>
        <v>0</v>
      </c>
      <c r="Q257" s="561" t="str">
        <f>_xlfn.XLOOKUP(A257,MPL!C:C,MPL!N:N, "Not Found",0)</f>
        <v>Pending PDMG Scope &amp; Cost Routing</v>
      </c>
      <c r="R257" s="562" t="str">
        <f>_xlfn.XLOOKUP(A257,MPL!C:C,MPL!S:S, "Not Found",0)</f>
        <v/>
      </c>
      <c r="S257" s="562" t="str">
        <f t="shared" si="34"/>
        <v>Obligated, Pending PDMG Scope &amp; Cost Routing</v>
      </c>
      <c r="T257" s="566" t="s">
        <v>275</v>
      </c>
      <c r="U257" s="1164">
        <v>324845.85000000021</v>
      </c>
      <c r="V257" s="1164">
        <v>0</v>
      </c>
      <c r="W257" s="1164"/>
      <c r="X257" s="559">
        <f t="shared" si="35"/>
        <v>324845.85000000021</v>
      </c>
      <c r="Y257" s="577">
        <f t="shared" si="36"/>
        <v>-34646956.530000009</v>
      </c>
      <c r="Z257" s="1302">
        <v>25335445.600000005</v>
      </c>
      <c r="AA257" s="1302">
        <v>4067258.8100000015</v>
      </c>
      <c r="AB257" s="1302">
        <v>2040875.2300000002</v>
      </c>
      <c r="AC257" s="1302">
        <v>429319.88</v>
      </c>
      <c r="AD257" s="1302">
        <v>2446381.79</v>
      </c>
      <c r="AE257" s="1302">
        <v>1777436.92</v>
      </c>
      <c r="AF257" s="1302">
        <v>36096718.230000012</v>
      </c>
      <c r="AG257" s="1302">
        <v>29822702.620000005</v>
      </c>
      <c r="AH257" s="598">
        <f t="shared" si="37"/>
        <v>6274015.6100000013</v>
      </c>
      <c r="AI257" s="1300" t="s">
        <v>2234</v>
      </c>
      <c r="AJ257" s="1300" t="s">
        <v>2208</v>
      </c>
      <c r="AK257" s="1303" t="s">
        <v>2326</v>
      </c>
    </row>
    <row r="258" spans="1:37" s="434" customFormat="1" ht="60" hidden="1" customHeight="1" thickBot="1">
      <c r="A258" s="1299">
        <v>750151</v>
      </c>
      <c r="B258" s="1300" t="s">
        <v>2403</v>
      </c>
      <c r="C258" s="1300" t="s">
        <v>46</v>
      </c>
      <c r="D258" s="1300" t="s">
        <v>2113</v>
      </c>
      <c r="E258" s="1132" t="s">
        <v>2209</v>
      </c>
      <c r="F258" s="1152" t="s">
        <v>2210</v>
      </c>
      <c r="G258" s="559">
        <f>_xlfn.XLOOKUP(A258,Table2[FAASt '#],Table2[Approved Obligated Amount - CRC Gross Cost Cal],0)</f>
        <v>243268.16</v>
      </c>
      <c r="H258" s="559">
        <f>_xlfn.XLOOKUP(A258,Table2[FAASt '#],Table2[Construction 406],0)</f>
        <v>9181.7499999999964</v>
      </c>
      <c r="I258" s="1164">
        <f>_xlfn.XLOOKUP(A258,ISODSOW_Delete!A:A,ISODSOW_Delete!BP:BP,"")</f>
        <v>23495.18</v>
      </c>
      <c r="J258" s="1164">
        <f>_xlfn.XLOOKUP(A258,ISODSOW_Delete!A:A,ISODSOW_Delete!BQ:BQ,"")</f>
        <v>1041.06</v>
      </c>
      <c r="K258" s="1164">
        <f>_xlfn.XLOOKUP(A258,ISODSOW_Delete!A:A,ISODSOW_Delete!BW:BW,"")</f>
        <v>16785.939999999999</v>
      </c>
      <c r="L258" s="1164">
        <f>_xlfn.XLOOKUP(A258,ISODSOW_Delete!A:A,ISODSOW_Delete!BX:BX,"")</f>
        <v>2341.06</v>
      </c>
      <c r="M258" s="1301">
        <f t="shared" si="30"/>
        <v>0</v>
      </c>
      <c r="N258" s="575">
        <f t="shared" si="31"/>
        <v>296113.15000000002</v>
      </c>
      <c r="O258" s="575">
        <f t="shared" si="32"/>
        <v>283549.28000000003</v>
      </c>
      <c r="P258" s="575">
        <f t="shared" si="33"/>
        <v>12563.869999999995</v>
      </c>
      <c r="Q258" s="561" t="str">
        <f>_xlfn.XLOOKUP(A258,MPL!C:C,MPL!N:N, "Not Found",0)</f>
        <v>Obligated</v>
      </c>
      <c r="R258" s="562">
        <f>_xlfn.XLOOKUP(A258,MPL!C:C,MPL!S:S, "Not Found",0)</f>
        <v>46038.677314814813</v>
      </c>
      <c r="S258" s="562" t="str">
        <f t="shared" si="34"/>
        <v>Obligated</v>
      </c>
      <c r="T258" s="566">
        <v>0</v>
      </c>
      <c r="U258" s="1164">
        <v>44406.690000000031</v>
      </c>
      <c r="V258" s="1164">
        <v>309.52999999999997</v>
      </c>
      <c r="W258" s="1164"/>
      <c r="X258" s="559">
        <f t="shared" si="35"/>
        <v>44716.22000000003</v>
      </c>
      <c r="Y258" s="577">
        <f t="shared" si="36"/>
        <v>-1479265.81</v>
      </c>
      <c r="Z258" s="1302">
        <v>1508927.85</v>
      </c>
      <c r="AA258" s="1302">
        <v>9181.75</v>
      </c>
      <c r="AB258" s="1302">
        <v>131787.84</v>
      </c>
      <c r="AC258" s="1302">
        <v>648.92000000000007</v>
      </c>
      <c r="AD258" s="1302">
        <v>107681.05</v>
      </c>
      <c r="AE258" s="1302">
        <v>17151.55</v>
      </c>
      <c r="AF258" s="1302">
        <v>1775378.9600000002</v>
      </c>
      <c r="AG258" s="1302">
        <v>1748396.7400000002</v>
      </c>
      <c r="AH258" s="598">
        <f t="shared" si="37"/>
        <v>26982.22</v>
      </c>
      <c r="AI258" s="1300" t="s">
        <v>2268</v>
      </c>
      <c r="AJ258" s="1300" t="s">
        <v>2208</v>
      </c>
      <c r="AK258" s="1303" t="s">
        <v>2241</v>
      </c>
    </row>
    <row r="259" spans="1:37" s="434" customFormat="1" ht="60" hidden="1" customHeight="1" thickBot="1">
      <c r="A259" s="1299">
        <v>749060</v>
      </c>
      <c r="B259" s="1300" t="s">
        <v>213</v>
      </c>
      <c r="C259" s="1300" t="s">
        <v>46</v>
      </c>
      <c r="D259" s="1300" t="s">
        <v>2113</v>
      </c>
      <c r="E259" s="1132" t="s">
        <v>2209</v>
      </c>
      <c r="F259" s="1152" t="s">
        <v>2210</v>
      </c>
      <c r="G259" s="559">
        <f>_xlfn.XLOOKUP(A259,Table2[FAASt '#],Table2[Approved Obligated Amount - CRC Gross Cost Cal],0)</f>
        <v>1175435.49</v>
      </c>
      <c r="H259" s="559">
        <f>_xlfn.XLOOKUP(A259,Table2[FAASt '#],Table2[Construction 406],0)</f>
        <v>111409.61000000004</v>
      </c>
      <c r="I259" s="1164">
        <f>_xlfn.XLOOKUP(A259,ISODSOW_Delete!A:A,ISODSOW_Delete!BP:BP,"")</f>
        <v>120608.99</v>
      </c>
      <c r="J259" s="1164">
        <f>_xlfn.XLOOKUP(A259,ISODSOW_Delete!A:A,ISODSOW_Delete!BQ:BQ,"")</f>
        <v>11800</v>
      </c>
      <c r="K259" s="1164">
        <f>_xlfn.XLOOKUP(A259,ISODSOW_Delete!A:A,ISODSOW_Delete!BW:BW,"")</f>
        <v>141345.82999999999</v>
      </c>
      <c r="L259" s="1164">
        <f>_xlfn.XLOOKUP(A259,ISODSOW_Delete!A:A,ISODSOW_Delete!BX:BX,"")</f>
        <v>17467.93</v>
      </c>
      <c r="M259" s="1301">
        <f t="shared" si="30"/>
        <v>0</v>
      </c>
      <c r="N259" s="575">
        <f t="shared" si="31"/>
        <v>1578067.85</v>
      </c>
      <c r="O259" s="575">
        <f t="shared" si="32"/>
        <v>1437390.31</v>
      </c>
      <c r="P259" s="575">
        <f t="shared" si="33"/>
        <v>140677.54000000004</v>
      </c>
      <c r="Q259" s="561" t="str">
        <f>_xlfn.XLOOKUP(A259,MPL!C:C,MPL!N:N, "Not Found",0)</f>
        <v>Obligated</v>
      </c>
      <c r="R259" s="562">
        <f>_xlfn.XLOOKUP(A259,MPL!C:C,MPL!S:S, "Not Found",0)</f>
        <v>46082.76090277778</v>
      </c>
      <c r="S259" s="562" t="str">
        <f t="shared" si="34"/>
        <v>Obligated</v>
      </c>
      <c r="T259" s="566" t="s">
        <v>275</v>
      </c>
      <c r="U259" s="1164">
        <v>308615.22000000015</v>
      </c>
      <c r="V259" s="1164">
        <v>0</v>
      </c>
      <c r="W259" s="1164"/>
      <c r="X259" s="559">
        <f t="shared" si="35"/>
        <v>308615.22000000015</v>
      </c>
      <c r="Y259" s="577">
        <f t="shared" si="36"/>
        <v>61166.770000000019</v>
      </c>
      <c r="Z259" s="1302">
        <v>425379.95</v>
      </c>
      <c r="AA259" s="1302">
        <v>829239.3</v>
      </c>
      <c r="AB259" s="1302">
        <v>40970.81</v>
      </c>
      <c r="AC259" s="1302">
        <v>86903.02</v>
      </c>
      <c r="AD259" s="1302">
        <v>19608.939999999999</v>
      </c>
      <c r="AE259" s="1302">
        <v>114799.06</v>
      </c>
      <c r="AF259" s="1302">
        <v>1516901.08</v>
      </c>
      <c r="AG259" s="1302">
        <v>485959.7</v>
      </c>
      <c r="AH259" s="598">
        <f t="shared" si="37"/>
        <v>1030941.3800000001</v>
      </c>
      <c r="AI259" s="1300" t="s">
        <v>2268</v>
      </c>
      <c r="AJ259" s="1300" t="s">
        <v>2208</v>
      </c>
      <c r="AK259" s="1303" t="s">
        <v>2241</v>
      </c>
    </row>
    <row r="260" spans="1:37" s="434" customFormat="1" ht="60" hidden="1" customHeight="1" thickBot="1">
      <c r="A260" s="1299">
        <v>168226</v>
      </c>
      <c r="B260" s="1300" t="s">
        <v>65</v>
      </c>
      <c r="C260" s="1300" t="s">
        <v>46</v>
      </c>
      <c r="D260" s="1300" t="s">
        <v>2108</v>
      </c>
      <c r="E260" s="1132" t="s">
        <v>2209</v>
      </c>
      <c r="F260" s="1152" t="s">
        <v>2210</v>
      </c>
      <c r="G260" s="559">
        <f>_xlfn.XLOOKUP(A260,Table2[FAASt '#],Table2[Approved Obligated Amount - CRC Gross Cost Cal],0)</f>
        <v>14746039.57</v>
      </c>
      <c r="H260" s="559">
        <f>_xlfn.XLOOKUP(A260,Table2[FAASt '#],Table2[Construction 406],0)</f>
        <v>0</v>
      </c>
      <c r="I260" s="1164">
        <f>_xlfn.XLOOKUP(A260,ISODSOW_Delete!A:A,ISODSOW_Delete!BP:BP,"")</f>
        <v>2258339.67</v>
      </c>
      <c r="J260" s="1164">
        <f>_xlfn.XLOOKUP(A260,ISODSOW_Delete!A:A,ISODSOW_Delete!BQ:BQ,"")</f>
        <v>0</v>
      </c>
      <c r="K260" s="1164">
        <f>_xlfn.XLOOKUP(A260,ISODSOW_Delete!A:A,ISODSOW_Delete!BW:BW,"")</f>
        <v>0</v>
      </c>
      <c r="L260" s="1164">
        <f>_xlfn.XLOOKUP(A260,ISODSOW_Delete!A:A,ISODSOW_Delete!BX:BX,"")</f>
        <v>0</v>
      </c>
      <c r="M260" s="1301">
        <f t="shared" si="30"/>
        <v>0</v>
      </c>
      <c r="N260" s="575">
        <f t="shared" si="31"/>
        <v>17004379.240000002</v>
      </c>
      <c r="O260" s="575">
        <f t="shared" si="32"/>
        <v>17004379.240000002</v>
      </c>
      <c r="P260" s="575">
        <f t="shared" si="33"/>
        <v>0</v>
      </c>
      <c r="Q260" s="561" t="str">
        <f>_xlfn.XLOOKUP(A260,MPL!C:C,MPL!N:N, "Not Found",0)</f>
        <v>Obligated</v>
      </c>
      <c r="R260" s="562">
        <f>_xlfn.XLOOKUP(A260,MPL!C:C,MPL!S:S, "Not Found",0)</f>
        <v>44916.52584490741</v>
      </c>
      <c r="S260" s="562" t="str">
        <f t="shared" si="34"/>
        <v>Obligated</v>
      </c>
      <c r="T260" s="566">
        <v>0</v>
      </c>
      <c r="U260" s="1164">
        <v>1567383.540000001</v>
      </c>
      <c r="V260" s="1164">
        <v>58077.109999999928</v>
      </c>
      <c r="W260" s="1164"/>
      <c r="X260" s="559">
        <f t="shared" si="35"/>
        <v>1625460.6500000008</v>
      </c>
      <c r="Y260" s="577">
        <f t="shared" si="36"/>
        <v>2250000.0000000019</v>
      </c>
      <c r="Z260" s="1302">
        <v>12496039.57</v>
      </c>
      <c r="AA260" s="1302">
        <v>0</v>
      </c>
      <c r="AB260" s="1302">
        <v>2258339.67</v>
      </c>
      <c r="AC260" s="1302">
        <v>0</v>
      </c>
      <c r="AD260" s="1302">
        <v>0</v>
      </c>
      <c r="AE260" s="1302">
        <v>0</v>
      </c>
      <c r="AF260" s="1302">
        <v>14754379.24</v>
      </c>
      <c r="AG260" s="598">
        <f>Z260+AB260+AD260</f>
        <v>14754379.24</v>
      </c>
      <c r="AH260" s="598">
        <f t="shared" si="37"/>
        <v>0</v>
      </c>
      <c r="AI260" s="1300" t="s">
        <v>2240</v>
      </c>
      <c r="AJ260" s="1300" t="s">
        <v>275</v>
      </c>
      <c r="AK260" s="1303" t="s">
        <v>2334</v>
      </c>
    </row>
    <row r="261" spans="1:37" s="434" customFormat="1" ht="60" hidden="1" customHeight="1" thickBot="1">
      <c r="A261" s="1299">
        <v>684920</v>
      </c>
      <c r="B261" s="1300" t="s">
        <v>110</v>
      </c>
      <c r="C261" s="1300" t="s">
        <v>33</v>
      </c>
      <c r="D261" s="1300" t="s">
        <v>2115</v>
      </c>
      <c r="E261" s="1132" t="s">
        <v>2209</v>
      </c>
      <c r="F261" s="1152" t="s">
        <v>2210</v>
      </c>
      <c r="G261" s="559">
        <f>_xlfn.XLOOKUP(A261,Table2[FAASt '#],Table2[Approved Obligated Amount - CRC Gross Cost Cal],0)</f>
        <v>6929384</v>
      </c>
      <c r="H261" s="559">
        <f>_xlfn.XLOOKUP(A261,Table2[FAASt '#],Table2[Construction 406],0)</f>
        <v>0</v>
      </c>
      <c r="I261" s="1164">
        <f>_xlfn.XLOOKUP(A261,ISODSOW_Delete!A:A,ISODSOW_Delete!BP:BP,"")</f>
        <v>958084</v>
      </c>
      <c r="J261" s="1164">
        <f>_xlfn.XLOOKUP(A261,ISODSOW_Delete!A:A,ISODSOW_Delete!BQ:BQ,"")</f>
        <v>0</v>
      </c>
      <c r="K261" s="1164">
        <f>_xlfn.XLOOKUP(A261,ISODSOW_Delete!A:A,ISODSOW_Delete!BW:BW,"")</f>
        <v>0</v>
      </c>
      <c r="L261" s="1164">
        <f>_xlfn.XLOOKUP(A261,ISODSOW_Delete!A:A,ISODSOW_Delete!BX:BX,"")</f>
        <v>0</v>
      </c>
      <c r="M261" s="1301">
        <f t="shared" si="30"/>
        <v>0</v>
      </c>
      <c r="N261" s="575">
        <f t="shared" si="31"/>
        <v>7887468</v>
      </c>
      <c r="O261" s="575">
        <f t="shared" si="32"/>
        <v>7887468</v>
      </c>
      <c r="P261" s="575">
        <f t="shared" si="33"/>
        <v>0</v>
      </c>
      <c r="Q261" s="561" t="str">
        <f>_xlfn.XLOOKUP(A261,MPL!C:C,MPL!N:N, "Not Found",0)</f>
        <v>Obligated</v>
      </c>
      <c r="R261" s="562">
        <f>_xlfn.XLOOKUP(A261,MPL!C:C,MPL!S:S, "Not Found",0)</f>
        <v>45289.521585648145</v>
      </c>
      <c r="S261" s="562" t="str">
        <f t="shared" si="34"/>
        <v>Obligated</v>
      </c>
      <c r="T261" s="566">
        <v>0.82</v>
      </c>
      <c r="U261" s="1164">
        <v>5632387.7799999779</v>
      </c>
      <c r="V261" s="1164">
        <v>7711675.880000026</v>
      </c>
      <c r="W261" s="1164"/>
      <c r="X261" s="559">
        <f t="shared" si="35"/>
        <v>13344063.660000004</v>
      </c>
      <c r="Y261" s="577">
        <f t="shared" si="36"/>
        <v>2370998.42</v>
      </c>
      <c r="Z261" s="1302">
        <v>3874950.13</v>
      </c>
      <c r="AA261" s="1302">
        <v>0</v>
      </c>
      <c r="AB261" s="1302">
        <v>458489.44</v>
      </c>
      <c r="AC261" s="598">
        <v>0</v>
      </c>
      <c r="AD261" s="1302">
        <v>1183030.01</v>
      </c>
      <c r="AE261" s="1302">
        <v>0</v>
      </c>
      <c r="AF261" s="1302">
        <v>5516469.5800000001</v>
      </c>
      <c r="AG261" s="598">
        <f>Z261+AB261+AD261</f>
        <v>5516469.5800000001</v>
      </c>
      <c r="AH261" s="598">
        <f t="shared" si="37"/>
        <v>0</v>
      </c>
      <c r="AI261" s="1300" t="s">
        <v>2240</v>
      </c>
      <c r="AJ261" s="1300" t="s">
        <v>275</v>
      </c>
      <c r="AK261" s="1303" t="s">
        <v>2241</v>
      </c>
    </row>
    <row r="262" spans="1:37" s="434" customFormat="1" ht="60" hidden="1" customHeight="1" thickBot="1">
      <c r="A262" s="1299">
        <v>708637</v>
      </c>
      <c r="B262" s="1300" t="s">
        <v>139</v>
      </c>
      <c r="C262" s="1300" t="s">
        <v>46</v>
      </c>
      <c r="D262" s="1300" t="s">
        <v>2113</v>
      </c>
      <c r="E262" s="1132" t="s">
        <v>2209</v>
      </c>
      <c r="F262" s="1152" t="s">
        <v>2210</v>
      </c>
      <c r="G262" s="559">
        <f>_xlfn.XLOOKUP(A262,Table2[FAASt '#],Table2[Approved Obligated Amount - CRC Gross Cost Cal],0)</f>
        <v>303960.92</v>
      </c>
      <c r="H262" s="559">
        <f>_xlfn.XLOOKUP(A262,Table2[FAASt '#],Table2[Construction 406],0)</f>
        <v>64939.04000000003</v>
      </c>
      <c r="I262" s="1164">
        <f>_xlfn.XLOOKUP(A262,ISODSOW_Delete!A:A,ISODSOW_Delete!BP:BP,"")</f>
        <v>39573.629999999997</v>
      </c>
      <c r="J262" s="1164">
        <f>_xlfn.XLOOKUP(A262,ISODSOW_Delete!A:A,ISODSOW_Delete!BQ:BQ,"")</f>
        <v>8454.6200000000008</v>
      </c>
      <c r="K262" s="1164">
        <f>_xlfn.XLOOKUP(A262,ISODSOW_Delete!A:A,ISODSOW_Delete!BW:BW,"")</f>
        <v>0</v>
      </c>
      <c r="L262" s="1164">
        <f>_xlfn.XLOOKUP(A262,ISODSOW_Delete!A:A,ISODSOW_Delete!BX:BX,"")</f>
        <v>0</v>
      </c>
      <c r="M262" s="1301">
        <f t="shared" si="30"/>
        <v>0</v>
      </c>
      <c r="N262" s="575">
        <f t="shared" si="31"/>
        <v>416928.21</v>
      </c>
      <c r="O262" s="575">
        <f t="shared" si="32"/>
        <v>343534.55</v>
      </c>
      <c r="P262" s="575">
        <f t="shared" si="33"/>
        <v>73393.660000000033</v>
      </c>
      <c r="Q262" s="561" t="str">
        <f>_xlfn.XLOOKUP(A262,MPL!C:C,MPL!N:N, "Not Found",0)</f>
        <v>Obligated</v>
      </c>
      <c r="R262" s="562">
        <f>_xlfn.XLOOKUP(A262,MPL!C:C,MPL!S:S, "Not Found",0)</f>
        <v>45530.422025462962</v>
      </c>
      <c r="S262" s="562" t="str">
        <f t="shared" si="34"/>
        <v>Obligated</v>
      </c>
      <c r="T262" s="566">
        <v>0.9</v>
      </c>
      <c r="U262" s="1164">
        <v>662482.32000000018</v>
      </c>
      <c r="V262" s="1164">
        <v>830133.3400000009</v>
      </c>
      <c r="W262" s="1164"/>
      <c r="X262" s="559">
        <f t="shared" si="35"/>
        <v>1492615.6600000011</v>
      </c>
      <c r="Y262" s="577">
        <f t="shared" si="36"/>
        <v>62276.109999999986</v>
      </c>
      <c r="Z262" s="1302">
        <v>255862.85</v>
      </c>
      <c r="AA262" s="1302">
        <v>38293.660000000003</v>
      </c>
      <c r="AB262" s="1302">
        <v>30158.85</v>
      </c>
      <c r="AC262" s="1302">
        <v>4783.59</v>
      </c>
      <c r="AD262" s="1302">
        <v>20073.47</v>
      </c>
      <c r="AE262" s="1302">
        <v>5479.68</v>
      </c>
      <c r="AF262" s="1302">
        <v>354652.10000000003</v>
      </c>
      <c r="AG262" s="1302">
        <v>306095.17000000004</v>
      </c>
      <c r="AH262" s="598">
        <f t="shared" si="37"/>
        <v>48556.930000000008</v>
      </c>
      <c r="AI262" s="1300" t="s">
        <v>2240</v>
      </c>
      <c r="AJ262" s="1300" t="s">
        <v>275</v>
      </c>
      <c r="AK262" s="1303" t="s">
        <v>2241</v>
      </c>
    </row>
    <row r="263" spans="1:37" s="434" customFormat="1" ht="60" hidden="1" customHeight="1" thickBot="1">
      <c r="A263" s="1299">
        <v>681672</v>
      </c>
      <c r="B263" s="1300" t="s">
        <v>73</v>
      </c>
      <c r="C263" s="1300" t="s">
        <v>46</v>
      </c>
      <c r="D263" s="1300" t="s">
        <v>2113</v>
      </c>
      <c r="E263" s="1132" t="s">
        <v>2209</v>
      </c>
      <c r="F263" s="1152" t="s">
        <v>2210</v>
      </c>
      <c r="G263" s="559">
        <f>_xlfn.XLOOKUP(A263,Table2[FAASt '#],Table2[Approved Obligated Amount - CRC Gross Cost Cal],0)</f>
        <v>214124</v>
      </c>
      <c r="H263" s="559">
        <f>_xlfn.XLOOKUP(A263,Table2[FAASt '#],Table2[Construction 406],0)</f>
        <v>2243</v>
      </c>
      <c r="I263" s="1164">
        <f>_xlfn.XLOOKUP(A263,ISODSOW_Delete!A:A,ISODSOW_Delete!BP:BP,"")</f>
        <v>26175</v>
      </c>
      <c r="J263" s="1164">
        <f>_xlfn.XLOOKUP(A263,ISODSOW_Delete!A:A,ISODSOW_Delete!BQ:BQ,"")</f>
        <v>0</v>
      </c>
      <c r="K263" s="1164">
        <f>_xlfn.XLOOKUP(A263,ISODSOW_Delete!A:A,ISODSOW_Delete!BW:BW,"")</f>
        <v>0</v>
      </c>
      <c r="L263" s="1164">
        <f>_xlfn.XLOOKUP(A263,ISODSOW_Delete!A:A,ISODSOW_Delete!BX:BX,"")</f>
        <v>0</v>
      </c>
      <c r="M263" s="1301">
        <f t="shared" ref="M263:M288" si="38">IF(AND(H263=0,L263&lt;&gt;0),1,0)</f>
        <v>0</v>
      </c>
      <c r="N263" s="575">
        <f t="shared" ref="N263:N288" si="39">SUM(G263:L263)</f>
        <v>242542</v>
      </c>
      <c r="O263" s="575">
        <f t="shared" ref="O263:O288" si="40">SUM(G263,I263,K263)</f>
        <v>240299</v>
      </c>
      <c r="P263" s="575">
        <f t="shared" ref="P263:P288" si="41">SUM(H263,J263,L263)</f>
        <v>2243</v>
      </c>
      <c r="Q263" s="561" t="str">
        <f>_xlfn.XLOOKUP(A263,MPL!C:C,MPL!N:N, "Not Found",0)</f>
        <v>Obligated</v>
      </c>
      <c r="R263" s="562">
        <f>_xlfn.XLOOKUP(A263,MPL!C:C,MPL!S:S, "Not Found",0)</f>
        <v>44957.5390162037</v>
      </c>
      <c r="S263" s="562" t="str">
        <f t="shared" ref="S263:S288" si="42">IF(AND(R263&lt;&gt;0, Q263 &lt;&gt;"Obligated"), "Obligated"&amp;", "&amp;Q263, Q263)</f>
        <v>Obligated</v>
      </c>
      <c r="T263" s="566">
        <v>0.9</v>
      </c>
      <c r="U263" s="1164">
        <v>389270.40000000014</v>
      </c>
      <c r="V263" s="1164">
        <v>443970.12000000017</v>
      </c>
      <c r="W263" s="1164"/>
      <c r="X263" s="559">
        <f t="shared" ref="X263:X288" si="43">U263+V263+W263</f>
        <v>833240.52000000025</v>
      </c>
      <c r="Y263" s="577">
        <f t="shared" ref="Y263:Y288" si="44">N263-AF263</f>
        <v>-105454.08999999997</v>
      </c>
      <c r="Z263" s="1302">
        <v>271850.8</v>
      </c>
      <c r="AA263" s="1302">
        <v>4298.3900000000003</v>
      </c>
      <c r="AB263" s="1302">
        <v>27464.76</v>
      </c>
      <c r="AC263" s="1302">
        <v>560.49</v>
      </c>
      <c r="AD263" s="1302">
        <v>41708.61</v>
      </c>
      <c r="AE263" s="1302">
        <v>2113.04</v>
      </c>
      <c r="AF263" s="1302">
        <v>347996.08999999997</v>
      </c>
      <c r="AG263" s="1302">
        <v>341024.17</v>
      </c>
      <c r="AH263" s="598">
        <f t="shared" ref="AH263:AH288" si="45">AE263+AC263+AA263</f>
        <v>6971.92</v>
      </c>
      <c r="AI263" s="1300" t="s">
        <v>2240</v>
      </c>
      <c r="AJ263" s="1300" t="s">
        <v>275</v>
      </c>
      <c r="AK263" s="1303" t="s">
        <v>2241</v>
      </c>
    </row>
    <row r="264" spans="1:37" s="434" customFormat="1" ht="60" hidden="1" customHeight="1" thickBot="1">
      <c r="A264" s="1299">
        <v>711670</v>
      </c>
      <c r="B264" s="1300" t="s">
        <v>138</v>
      </c>
      <c r="C264" s="1300" t="s">
        <v>46</v>
      </c>
      <c r="D264" s="1300" t="s">
        <v>2113</v>
      </c>
      <c r="E264" s="1132" t="s">
        <v>2209</v>
      </c>
      <c r="F264" s="1152" t="s">
        <v>2210</v>
      </c>
      <c r="G264" s="559">
        <f>_xlfn.XLOOKUP(A264,Table2[FAASt '#],Table2[Approved Obligated Amount - CRC Gross Cost Cal],0)</f>
        <v>94787.57</v>
      </c>
      <c r="H264" s="559">
        <f>_xlfn.XLOOKUP(A264,Table2[FAASt '#],Table2[Construction 406],0)</f>
        <v>23372.709999999992</v>
      </c>
      <c r="I264" s="1164">
        <f>_xlfn.XLOOKUP(A264,ISODSOW_Delete!A:A,ISODSOW_Delete!BP:BP,"")</f>
        <v>12340.69</v>
      </c>
      <c r="J264" s="1164">
        <f>_xlfn.XLOOKUP(A264,ISODSOW_Delete!A:A,ISODSOW_Delete!BQ:BQ,"")</f>
        <v>0</v>
      </c>
      <c r="K264" s="1164">
        <f>_xlfn.XLOOKUP(A264,ISODSOW_Delete!A:A,ISODSOW_Delete!BW:BW,"")</f>
        <v>0</v>
      </c>
      <c r="L264" s="1164">
        <f>_xlfn.XLOOKUP(A264,ISODSOW_Delete!A:A,ISODSOW_Delete!BX:BX,"")</f>
        <v>0</v>
      </c>
      <c r="M264" s="1301">
        <f t="shared" si="38"/>
        <v>0</v>
      </c>
      <c r="N264" s="575">
        <f t="shared" si="39"/>
        <v>130500.97</v>
      </c>
      <c r="O264" s="575">
        <f t="shared" si="40"/>
        <v>107128.26000000001</v>
      </c>
      <c r="P264" s="575">
        <f t="shared" si="41"/>
        <v>23372.709999999992</v>
      </c>
      <c r="Q264" s="561" t="str">
        <f>_xlfn.XLOOKUP(A264,MPL!C:C,MPL!N:N, "Not Found",0)</f>
        <v>Obligated</v>
      </c>
      <c r="R264" s="562">
        <f>_xlfn.XLOOKUP(A264,MPL!C:C,MPL!S:S, "Not Found",0)</f>
        <v>45461.477465277778</v>
      </c>
      <c r="S264" s="562" t="str">
        <f t="shared" si="42"/>
        <v>Obligated</v>
      </c>
      <c r="T264" s="566">
        <v>0.93</v>
      </c>
      <c r="U264" s="1164">
        <v>245506.97000000003</v>
      </c>
      <c r="V264" s="1164">
        <v>215837.69</v>
      </c>
      <c r="W264" s="1164"/>
      <c r="X264" s="559">
        <f t="shared" si="43"/>
        <v>461344.66000000003</v>
      </c>
      <c r="Y264" s="577">
        <f t="shared" si="44"/>
        <v>-4770.8799999999756</v>
      </c>
      <c r="Z264" s="1302">
        <v>102171.22999999998</v>
      </c>
      <c r="AA264" s="1302">
        <v>13243.54</v>
      </c>
      <c r="AB264" s="1302">
        <v>16958.530000000002</v>
      </c>
      <c r="AC264" s="1302">
        <v>1285.6199999999999</v>
      </c>
      <c r="AD264" s="1302">
        <v>662.56999999999994</v>
      </c>
      <c r="AE264" s="1302">
        <v>950.36</v>
      </c>
      <c r="AF264" s="1302">
        <v>135271.84999999998</v>
      </c>
      <c r="AG264" s="1302">
        <v>119792.32999999999</v>
      </c>
      <c r="AH264" s="598">
        <f t="shared" si="45"/>
        <v>15479.52</v>
      </c>
      <c r="AI264" s="1300" t="s">
        <v>2240</v>
      </c>
      <c r="AJ264" s="1300" t="s">
        <v>275</v>
      </c>
      <c r="AK264" s="1303" t="s">
        <v>2241</v>
      </c>
    </row>
    <row r="265" spans="1:37" s="434" customFormat="1" ht="60" hidden="1" customHeight="1" thickBot="1">
      <c r="A265" s="1299">
        <v>712980</v>
      </c>
      <c r="B265" s="1300" t="s">
        <v>149</v>
      </c>
      <c r="C265" s="1300" t="s">
        <v>46</v>
      </c>
      <c r="D265" s="1300" t="s">
        <v>2113</v>
      </c>
      <c r="E265" s="1132" t="s">
        <v>2209</v>
      </c>
      <c r="F265" s="1152" t="s">
        <v>2210</v>
      </c>
      <c r="G265" s="559">
        <f>_xlfn.XLOOKUP(A265,Table2[FAASt '#],Table2[Approved Obligated Amount - CRC Gross Cost Cal],0)</f>
        <v>559076.77</v>
      </c>
      <c r="H265" s="559">
        <f>_xlfn.XLOOKUP(A265,Table2[FAASt '#],Table2[Construction 406],0)</f>
        <v>72117.489999999991</v>
      </c>
      <c r="I265" s="1164">
        <f>_xlfn.XLOOKUP(A265,ISODSOW_Delete!A:A,ISODSOW_Delete!BP:BP,"")</f>
        <v>72787.960000000006</v>
      </c>
      <c r="J265" s="1164">
        <f>_xlfn.XLOOKUP(A265,ISODSOW_Delete!A:A,ISODSOW_Delete!BQ:BQ,"")</f>
        <v>0</v>
      </c>
      <c r="K265" s="1164">
        <f>_xlfn.XLOOKUP(A265,ISODSOW_Delete!A:A,ISODSOW_Delete!BW:BW,"")</f>
        <v>0</v>
      </c>
      <c r="L265" s="1164">
        <f>_xlfn.XLOOKUP(A265,ISODSOW_Delete!A:A,ISODSOW_Delete!BX:BX,"")</f>
        <v>0</v>
      </c>
      <c r="M265" s="1301">
        <f t="shared" si="38"/>
        <v>0</v>
      </c>
      <c r="N265" s="575">
        <f t="shared" si="39"/>
        <v>703982.22</v>
      </c>
      <c r="O265" s="575">
        <f t="shared" si="40"/>
        <v>631864.73</v>
      </c>
      <c r="P265" s="575">
        <f t="shared" si="41"/>
        <v>72117.489999999991</v>
      </c>
      <c r="Q265" s="561" t="str">
        <f>_xlfn.XLOOKUP(A265,MPL!C:C,MPL!N:N, "Not Found",0)</f>
        <v>Obligated</v>
      </c>
      <c r="R265" s="562">
        <f>_xlfn.XLOOKUP(A265,MPL!C:C,MPL!S:S, "Not Found",0)</f>
        <v>45597.63554398148</v>
      </c>
      <c r="S265" s="562" t="str">
        <f t="shared" si="42"/>
        <v>Obligated</v>
      </c>
      <c r="T265" s="566">
        <v>0.77</v>
      </c>
      <c r="U265" s="1164">
        <v>1072412.8799999997</v>
      </c>
      <c r="V265" s="1164">
        <v>701044.83000000031</v>
      </c>
      <c r="W265" s="1164"/>
      <c r="X265" s="559">
        <f t="shared" si="43"/>
        <v>1773457.71</v>
      </c>
      <c r="Y265" s="577">
        <f t="shared" si="44"/>
        <v>375341.92000000004</v>
      </c>
      <c r="Z265" s="1302">
        <v>232028.80999999997</v>
      </c>
      <c r="AA265" s="1302">
        <v>37424.089999999997</v>
      </c>
      <c r="AB265" s="1302">
        <v>28581</v>
      </c>
      <c r="AC265" s="1302">
        <v>4483.5200000000004</v>
      </c>
      <c r="AD265" s="1302">
        <v>23456.66</v>
      </c>
      <c r="AE265" s="1302">
        <v>2666.22</v>
      </c>
      <c r="AF265" s="1302">
        <v>328640.29999999993</v>
      </c>
      <c r="AG265" s="1302">
        <v>284066.46999999997</v>
      </c>
      <c r="AH265" s="598">
        <f t="shared" si="45"/>
        <v>44573.829999999994</v>
      </c>
      <c r="AI265" s="1300" t="s">
        <v>2240</v>
      </c>
      <c r="AJ265" s="1300" t="s">
        <v>275</v>
      </c>
      <c r="AK265" s="1303" t="s">
        <v>2241</v>
      </c>
    </row>
    <row r="266" spans="1:37" s="434" customFormat="1" ht="60" hidden="1" customHeight="1" thickBot="1">
      <c r="A266" s="1299">
        <v>801172</v>
      </c>
      <c r="B266" s="1300" t="s">
        <v>186</v>
      </c>
      <c r="C266" s="1300" t="s">
        <v>35</v>
      </c>
      <c r="D266" s="1300" t="s">
        <v>2121</v>
      </c>
      <c r="E266" s="1132" t="s">
        <v>2209</v>
      </c>
      <c r="F266" s="1152" t="s">
        <v>2210</v>
      </c>
      <c r="G266" s="559">
        <f>_xlfn.XLOOKUP(A266,Table2[FAASt '#],Table2[Approved Obligated Amount - CRC Gross Cost Cal],0)</f>
        <v>2285961</v>
      </c>
      <c r="H266" s="559">
        <f>_xlfn.XLOOKUP(A266,Table2[FAASt '#],Table2[Construction 406],0)</f>
        <v>0</v>
      </c>
      <c r="I266" s="1164">
        <f>_xlfn.XLOOKUP(A266,ISODSOW_Delete!A:A,ISODSOW_Delete!BP:BP,"")</f>
        <v>508777.01</v>
      </c>
      <c r="J266" s="1164">
        <f>_xlfn.XLOOKUP(A266,ISODSOW_Delete!A:A,ISODSOW_Delete!BQ:BQ,"")</f>
        <v>0</v>
      </c>
      <c r="K266" s="1164">
        <f>_xlfn.XLOOKUP(A266,ISODSOW_Delete!A:A,ISODSOW_Delete!BW:BW,"")</f>
        <v>243286.39</v>
      </c>
      <c r="L266" s="1164">
        <f>_xlfn.XLOOKUP(A266,ISODSOW_Delete!A:A,ISODSOW_Delete!BX:BX,"")</f>
        <v>0</v>
      </c>
      <c r="M266" s="1301">
        <f t="shared" si="38"/>
        <v>0</v>
      </c>
      <c r="N266" s="575">
        <f t="shared" si="39"/>
        <v>3038024.4</v>
      </c>
      <c r="O266" s="575">
        <f t="shared" si="40"/>
        <v>3038024.4</v>
      </c>
      <c r="P266" s="575">
        <f t="shared" si="41"/>
        <v>0</v>
      </c>
      <c r="Q266" s="561" t="str">
        <f>_xlfn.XLOOKUP(A266,MPL!C:C,MPL!N:N, "Not Found",0)</f>
        <v>Pending Amendment Processing</v>
      </c>
      <c r="R266" s="562">
        <f>_xlfn.XLOOKUP(A266,MPL!C:C,MPL!S:S, "Not Found",0)</f>
        <v>45917.761284722219</v>
      </c>
      <c r="S266" s="562" t="str">
        <f t="shared" si="42"/>
        <v>Obligated, Pending Amendment Processing</v>
      </c>
      <c r="T266" s="566">
        <v>0</v>
      </c>
      <c r="U266" s="1164">
        <v>1425398.0399999986</v>
      </c>
      <c r="V266" s="1164">
        <v>51437.790000000008</v>
      </c>
      <c r="W266" s="1164"/>
      <c r="X266" s="559">
        <f t="shared" si="43"/>
        <v>1476835.8299999987</v>
      </c>
      <c r="Y266" s="577">
        <f t="shared" si="44"/>
        <v>345439.59999999963</v>
      </c>
      <c r="Z266" s="1302">
        <v>1862738.37</v>
      </c>
      <c r="AA266" s="1302">
        <v>50953.86</v>
      </c>
      <c r="AB266" s="1302">
        <v>568090.34</v>
      </c>
      <c r="AC266" s="1302">
        <v>22194.71</v>
      </c>
      <c r="AD266" s="1302">
        <v>160515.06</v>
      </c>
      <c r="AE266" s="1302">
        <v>28092.46</v>
      </c>
      <c r="AF266" s="1302">
        <v>2692584.8000000003</v>
      </c>
      <c r="AG266" s="1302">
        <v>2591343.77</v>
      </c>
      <c r="AH266" s="598">
        <f t="shared" si="45"/>
        <v>101241.03</v>
      </c>
      <c r="AI266" s="1300" t="s">
        <v>2273</v>
      </c>
      <c r="AJ266" s="1300" t="s">
        <v>2208</v>
      </c>
      <c r="AK266" s="1303" t="s">
        <v>2444</v>
      </c>
    </row>
    <row r="267" spans="1:37" s="434" customFormat="1" ht="60" customHeight="1" thickBot="1">
      <c r="A267" s="1299">
        <v>735474</v>
      </c>
      <c r="B267" s="1300" t="s">
        <v>167</v>
      </c>
      <c r="C267" s="1300" t="s">
        <v>35</v>
      </c>
      <c r="D267" s="1300" t="s">
        <v>2116</v>
      </c>
      <c r="E267" s="1132" t="s">
        <v>2209</v>
      </c>
      <c r="F267" s="1152" t="s">
        <v>2210</v>
      </c>
      <c r="G267" s="559">
        <f>_xlfn.XLOOKUP(A267,Table2[FAASt '#],Table2[Approved Obligated Amount - CRC Gross Cost Cal],0)</f>
        <v>14075641</v>
      </c>
      <c r="H267" s="559">
        <f>_xlfn.XLOOKUP(A267,Table2[FAASt '#],Table2[Construction 406],0)</f>
        <v>0</v>
      </c>
      <c r="I267" s="1164">
        <f>_xlfn.XLOOKUP(A267,ISODSOW_Delete!A:A,ISODSOW_Delete!BP:BP,"")</f>
        <v>1962096.73</v>
      </c>
      <c r="J267" s="1164">
        <f>_xlfn.XLOOKUP(A267,ISODSOW_Delete!A:A,ISODSOW_Delete!BQ:BQ,"")</f>
        <v>0</v>
      </c>
      <c r="K267" s="1164">
        <f>_xlfn.XLOOKUP(A267,ISODSOW_Delete!A:A,ISODSOW_Delete!BW:BW,"")</f>
        <v>1317347.93</v>
      </c>
      <c r="L267" s="1164">
        <f>_xlfn.XLOOKUP(A267,ISODSOW_Delete!A:A,ISODSOW_Delete!BX:BX,"")</f>
        <v>295487.07</v>
      </c>
      <c r="M267" s="1301">
        <f t="shared" si="38"/>
        <v>1</v>
      </c>
      <c r="N267" s="575">
        <f t="shared" si="39"/>
        <v>17650572.73</v>
      </c>
      <c r="O267" s="575">
        <f t="shared" si="40"/>
        <v>17355085.66</v>
      </c>
      <c r="P267" s="575">
        <f t="shared" si="41"/>
        <v>295487.07</v>
      </c>
      <c r="Q267" s="561" t="str">
        <f>_xlfn.XLOOKUP(A267,MPL!C:C,MPL!N:N, "Not Found",0)</f>
        <v>Pending Amendment Processing</v>
      </c>
      <c r="R267" s="562">
        <f>_xlfn.XLOOKUP(A267,MPL!C:C,MPL!S:S, "Not Found",0)</f>
        <v>45917.761192129627</v>
      </c>
      <c r="S267" s="562" t="str">
        <f t="shared" si="42"/>
        <v>Obligated, Pending Amendment Processing</v>
      </c>
      <c r="T267" s="566">
        <v>0.47</v>
      </c>
      <c r="U267" s="1164">
        <v>1724027.4300000081</v>
      </c>
      <c r="V267" s="1164">
        <v>10902862.70000004</v>
      </c>
      <c r="W267" s="1164"/>
      <c r="X267" s="559">
        <f t="shared" si="43"/>
        <v>12626890.130000047</v>
      </c>
      <c r="Y267" s="577">
        <f t="shared" si="44"/>
        <v>-2814816.5599999987</v>
      </c>
      <c r="Z267" s="1302">
        <v>17211915.219999999</v>
      </c>
      <c r="AA267" s="1302">
        <v>71311.91</v>
      </c>
      <c r="AB267" s="1302">
        <v>1524520.51</v>
      </c>
      <c r="AC267" s="1302">
        <v>44806.65</v>
      </c>
      <c r="AD267" s="1302">
        <v>1144636.03</v>
      </c>
      <c r="AE267" s="1302">
        <v>468198.97</v>
      </c>
      <c r="AF267" s="1302">
        <v>20465389.289999999</v>
      </c>
      <c r="AG267" s="1302">
        <v>19881071.760000002</v>
      </c>
      <c r="AH267" s="598">
        <f t="shared" si="45"/>
        <v>584317.53</v>
      </c>
      <c r="AI267" s="1300" t="s">
        <v>2273</v>
      </c>
      <c r="AJ267" s="1300" t="s">
        <v>2208</v>
      </c>
      <c r="AK267" s="1303" t="s">
        <v>2268</v>
      </c>
    </row>
    <row r="268" spans="1:37" s="434" customFormat="1" ht="60" customHeight="1" thickBot="1">
      <c r="A268" s="1299">
        <v>750692</v>
      </c>
      <c r="B268" s="1300" t="s">
        <v>168</v>
      </c>
      <c r="C268" s="1300" t="s">
        <v>35</v>
      </c>
      <c r="D268" s="1300" t="s">
        <v>2116</v>
      </c>
      <c r="E268" s="1132" t="s">
        <v>2209</v>
      </c>
      <c r="F268" s="1152" t="s">
        <v>2210</v>
      </c>
      <c r="G268" s="559">
        <f>_xlfn.XLOOKUP(A268,Table2[FAASt '#],Table2[Approved Obligated Amount - CRC Gross Cost Cal],0)</f>
        <v>12921047</v>
      </c>
      <c r="H268" s="559">
        <f>_xlfn.XLOOKUP(A268,Table2[FAASt '#],Table2[Construction 406],0)</f>
        <v>0</v>
      </c>
      <c r="I268" s="1164">
        <f>_xlfn.XLOOKUP(A268,ISODSOW_Delete!A:A,ISODSOW_Delete!BP:BP,"")</f>
        <v>1799743</v>
      </c>
      <c r="J268" s="1164">
        <f>_xlfn.XLOOKUP(A268,ISODSOW_Delete!A:A,ISODSOW_Delete!BQ:BQ,"")</f>
        <v>0</v>
      </c>
      <c r="K268" s="1164">
        <f>_xlfn.XLOOKUP(A268,ISODSOW_Delete!A:A,ISODSOW_Delete!BW:BW,"")</f>
        <v>1096303.06</v>
      </c>
      <c r="L268" s="1164">
        <f>_xlfn.XLOOKUP(A268,ISODSOW_Delete!A:A,ISODSOW_Delete!BX:BX,"")</f>
        <v>395734.94</v>
      </c>
      <c r="M268" s="1301">
        <f t="shared" si="38"/>
        <v>1</v>
      </c>
      <c r="N268" s="575">
        <f t="shared" si="39"/>
        <v>16212828</v>
      </c>
      <c r="O268" s="575">
        <f t="shared" si="40"/>
        <v>15817093.060000001</v>
      </c>
      <c r="P268" s="575">
        <f t="shared" si="41"/>
        <v>395734.94</v>
      </c>
      <c r="Q268" s="561" t="str">
        <f>_xlfn.XLOOKUP(A268,MPL!C:C,MPL!N:N, "Not Found",0)</f>
        <v>Pending Amendment Processing</v>
      </c>
      <c r="R268" s="562">
        <f>_xlfn.XLOOKUP(A268,MPL!C:C,MPL!S:S, "Not Found",0)</f>
        <v>45925.677372685182</v>
      </c>
      <c r="S268" s="562" t="str">
        <f t="shared" si="42"/>
        <v>Obligated, Pending Amendment Processing</v>
      </c>
      <c r="T268" s="566">
        <v>0.27</v>
      </c>
      <c r="U268" s="1164">
        <v>1235245.4800000058</v>
      </c>
      <c r="V268" s="1164">
        <v>4593133.2399999965</v>
      </c>
      <c r="W268" s="1164"/>
      <c r="X268" s="559">
        <f t="shared" si="43"/>
        <v>5828378.7200000025</v>
      </c>
      <c r="Y268" s="577">
        <f t="shared" si="44"/>
        <v>-2299369.4600000009</v>
      </c>
      <c r="Z268" s="1302">
        <v>15534571.380000001</v>
      </c>
      <c r="AA268" s="1302">
        <v>65783.22</v>
      </c>
      <c r="AB268" s="1302">
        <v>1378411.7</v>
      </c>
      <c r="AC268" s="1302">
        <v>41393.160000000003</v>
      </c>
      <c r="AD268" s="1302">
        <v>1059507.72</v>
      </c>
      <c r="AE268" s="1302">
        <v>432530.28</v>
      </c>
      <c r="AF268" s="1302">
        <v>18512197.460000001</v>
      </c>
      <c r="AG268" s="1302">
        <v>17972490.800000001</v>
      </c>
      <c r="AH268" s="598">
        <f t="shared" si="45"/>
        <v>539706.66</v>
      </c>
      <c r="AI268" s="1300" t="s">
        <v>2273</v>
      </c>
      <c r="AJ268" s="1300" t="s">
        <v>2208</v>
      </c>
      <c r="AK268" s="1303" t="s">
        <v>2268</v>
      </c>
    </row>
    <row r="269" spans="1:37" s="434" customFormat="1" ht="60" customHeight="1" thickBot="1">
      <c r="A269" s="1299">
        <v>752540</v>
      </c>
      <c r="B269" s="1300" t="s">
        <v>166</v>
      </c>
      <c r="C269" s="1300" t="s">
        <v>35</v>
      </c>
      <c r="D269" s="1300" t="s">
        <v>2116</v>
      </c>
      <c r="E269" s="1132" t="s">
        <v>2209</v>
      </c>
      <c r="F269" s="1152" t="s">
        <v>2210</v>
      </c>
      <c r="G269" s="559">
        <f>_xlfn.XLOOKUP(A269,Table2[FAASt '#],Table2[Approved Obligated Amount - CRC Gross Cost Cal],0)</f>
        <v>7111613.9100000001</v>
      </c>
      <c r="H269" s="559">
        <f>_xlfn.XLOOKUP(A269,Table2[FAASt '#],Table2[Construction 406],0)</f>
        <v>0</v>
      </c>
      <c r="I269" s="1164">
        <f>_xlfn.XLOOKUP(A269,ISODSOW_Delete!A:A,ISODSOW_Delete!BP:BP,"")</f>
        <v>991211.9</v>
      </c>
      <c r="J269" s="1164">
        <f>_xlfn.XLOOKUP(A269,ISODSOW_Delete!A:A,ISODSOW_Delete!BQ:BQ,"")</f>
        <v>0</v>
      </c>
      <c r="K269" s="1164">
        <f>_xlfn.XLOOKUP(A269,ISODSOW_Delete!A:A,ISODSOW_Delete!BW:BW,"")</f>
        <v>628196.68999999994</v>
      </c>
      <c r="L269" s="1164">
        <f>_xlfn.XLOOKUP(A269,ISODSOW_Delete!A:A,ISODSOW_Delete!BX:BX,"")</f>
        <v>241421.21</v>
      </c>
      <c r="M269" s="1301">
        <f t="shared" si="38"/>
        <v>1</v>
      </c>
      <c r="N269" s="575">
        <f t="shared" si="39"/>
        <v>8972443.7100000009</v>
      </c>
      <c r="O269" s="575">
        <f t="shared" si="40"/>
        <v>8731022.5</v>
      </c>
      <c r="P269" s="575">
        <f t="shared" si="41"/>
        <v>241421.21</v>
      </c>
      <c r="Q269" s="561" t="str">
        <f>_xlfn.XLOOKUP(A269,MPL!C:C,MPL!N:N, "Not Found",0)</f>
        <v>Pending Amendment Processing</v>
      </c>
      <c r="R269" s="562">
        <f>_xlfn.XLOOKUP(A269,MPL!C:C,MPL!S:S, "Not Found",0)</f>
        <v>45925.677407407406</v>
      </c>
      <c r="S269" s="562" t="str">
        <f t="shared" si="42"/>
        <v>Obligated, Pending Amendment Processing</v>
      </c>
      <c r="T269" s="566">
        <v>0</v>
      </c>
      <c r="U269" s="1164">
        <v>414698.4099999991</v>
      </c>
      <c r="V269" s="1164">
        <v>135811.88999999998</v>
      </c>
      <c r="W269" s="1164"/>
      <c r="X269" s="559">
        <f t="shared" si="43"/>
        <v>550510.29999999912</v>
      </c>
      <c r="Y269" s="577">
        <f t="shared" si="44"/>
        <v>-1416517.5299999993</v>
      </c>
      <c r="Z269" s="1302">
        <v>8687329.9900000002</v>
      </c>
      <c r="AA269" s="1302">
        <v>35434.35</v>
      </c>
      <c r="AB269" s="1302">
        <v>773151.6</v>
      </c>
      <c r="AC269" s="1302">
        <v>23427.4</v>
      </c>
      <c r="AD269" s="1302">
        <v>622940.21</v>
      </c>
      <c r="AE269" s="1302">
        <v>246677.69</v>
      </c>
      <c r="AF269" s="1302">
        <v>10388961.24</v>
      </c>
      <c r="AG269" s="1302">
        <v>10083421.800000001</v>
      </c>
      <c r="AH269" s="598">
        <f t="shared" si="45"/>
        <v>305539.44</v>
      </c>
      <c r="AI269" s="1300" t="s">
        <v>2273</v>
      </c>
      <c r="AJ269" s="1300" t="s">
        <v>2208</v>
      </c>
      <c r="AK269" s="1303" t="s">
        <v>2268</v>
      </c>
    </row>
    <row r="270" spans="1:37" s="434" customFormat="1" ht="60" customHeight="1" thickBot="1">
      <c r="A270" s="1299">
        <v>752810</v>
      </c>
      <c r="B270" s="1300" t="s">
        <v>155</v>
      </c>
      <c r="C270" s="1300" t="s">
        <v>2119</v>
      </c>
      <c r="D270" s="1300" t="s">
        <v>2119</v>
      </c>
      <c r="E270" s="1132" t="s">
        <v>2209</v>
      </c>
      <c r="F270" s="1152" t="s">
        <v>2210</v>
      </c>
      <c r="G270" s="559">
        <f>_xlfn.XLOOKUP(A270,Table2[FAASt '#],Table2[Approved Obligated Amount - CRC Gross Cost Cal],0)</f>
        <v>2623262.08</v>
      </c>
      <c r="H270" s="559">
        <f>_xlfn.XLOOKUP(A270,Table2[FAASt '#],Table2[Construction 406],0)</f>
        <v>0</v>
      </c>
      <c r="I270" s="1164">
        <f>_xlfn.XLOOKUP(A270,ISODSOW_Delete!A:A,ISODSOW_Delete!BP:BP,"")</f>
        <v>333695.7</v>
      </c>
      <c r="J270" s="1164">
        <f>_xlfn.XLOOKUP(A270,ISODSOW_Delete!A:A,ISODSOW_Delete!BQ:BQ,"")</f>
        <v>0</v>
      </c>
      <c r="K270" s="1164">
        <f>_xlfn.XLOOKUP(A270,ISODSOW_Delete!A:A,ISODSOW_Delete!BW:BW,"")</f>
        <v>209802.68</v>
      </c>
      <c r="L270" s="1164">
        <f>_xlfn.XLOOKUP(A270,ISODSOW_Delete!A:A,ISODSOW_Delete!BX:BX,"")</f>
        <v>349543.04</v>
      </c>
      <c r="M270" s="1301">
        <f t="shared" si="38"/>
        <v>1</v>
      </c>
      <c r="N270" s="575">
        <f t="shared" si="39"/>
        <v>3516303.5000000005</v>
      </c>
      <c r="O270" s="575">
        <f t="shared" si="40"/>
        <v>3166760.4600000004</v>
      </c>
      <c r="P270" s="575">
        <f t="shared" si="41"/>
        <v>349543.04</v>
      </c>
      <c r="Q270" s="561" t="str">
        <f>_xlfn.XLOOKUP(A270,MPL!C:C,MPL!N:N, "Not Found",0)</f>
        <v>Pending PDMG Scope &amp; Cost Routing</v>
      </c>
      <c r="R270" s="562">
        <f>_xlfn.XLOOKUP(A270,MPL!C:C,MPL!S:S, "Not Found",0)</f>
        <v>45694.844305555554</v>
      </c>
      <c r="S270" s="562" t="str">
        <f t="shared" si="42"/>
        <v>Obligated, Pending PDMG Scope &amp; Cost Routing</v>
      </c>
      <c r="T270" s="566">
        <v>0.77</v>
      </c>
      <c r="U270" s="1164">
        <v>433255.05000000063</v>
      </c>
      <c r="V270" s="1164">
        <v>930843.97999999963</v>
      </c>
      <c r="W270" s="1164"/>
      <c r="X270" s="559">
        <f t="shared" si="43"/>
        <v>1364099.0300000003</v>
      </c>
      <c r="Y270" s="577">
        <f t="shared" si="44"/>
        <v>212467.1400000006</v>
      </c>
      <c r="Z270" s="1302">
        <v>1645985.22</v>
      </c>
      <c r="AA270" s="1302">
        <v>847714.06</v>
      </c>
      <c r="AB270" s="1302">
        <v>176266.8</v>
      </c>
      <c r="AC270" s="1302">
        <v>72284.36</v>
      </c>
      <c r="AD270" s="1302">
        <v>202809.71</v>
      </c>
      <c r="AE270" s="1302">
        <v>358776.21</v>
      </c>
      <c r="AF270" s="1302">
        <v>3303836.36</v>
      </c>
      <c r="AG270" s="1302">
        <v>2025061.73</v>
      </c>
      <c r="AH270" s="598">
        <f t="shared" si="45"/>
        <v>1278774.6300000001</v>
      </c>
      <c r="AI270" s="1300" t="s">
        <v>2273</v>
      </c>
      <c r="AJ270" s="1300" t="s">
        <v>2208</v>
      </c>
      <c r="AK270" s="1303" t="s">
        <v>2286</v>
      </c>
    </row>
    <row r="271" spans="1:37" s="434" customFormat="1" ht="60" hidden="1" customHeight="1" thickBot="1">
      <c r="A271" s="1299">
        <v>757662</v>
      </c>
      <c r="B271" s="1300" t="s">
        <v>189</v>
      </c>
      <c r="C271" s="1300" t="s">
        <v>2119</v>
      </c>
      <c r="D271" s="1300" t="s">
        <v>2119</v>
      </c>
      <c r="E271" s="1132" t="s">
        <v>2209</v>
      </c>
      <c r="F271" s="1152" t="s">
        <v>2210</v>
      </c>
      <c r="G271" s="559">
        <f>_xlfn.XLOOKUP(A271,Table2[FAASt '#],Table2[Approved Obligated Amount - CRC Gross Cost Cal],0)</f>
        <v>2356733.87</v>
      </c>
      <c r="H271" s="559">
        <f>_xlfn.XLOOKUP(A271,Table2[FAASt '#],Table2[Construction 406],0)</f>
        <v>0</v>
      </c>
      <c r="I271" s="1164">
        <f>_xlfn.XLOOKUP(A271,ISODSOW_Delete!A:A,ISODSOW_Delete!BP:BP,"")</f>
        <v>280516.59000000003</v>
      </c>
      <c r="J271" s="1164">
        <f>_xlfn.XLOOKUP(A271,ISODSOW_Delete!A:A,ISODSOW_Delete!BQ:BQ,"")</f>
        <v>0</v>
      </c>
      <c r="K271" s="1164">
        <f>_xlfn.XLOOKUP(A271,ISODSOW_Delete!A:A,ISODSOW_Delete!BW:BW,"")</f>
        <v>512796.48</v>
      </c>
      <c r="L271" s="1164">
        <f>_xlfn.XLOOKUP(A271,ISODSOW_Delete!A:A,ISODSOW_Delete!BX:BX,"")</f>
        <v>0</v>
      </c>
      <c r="M271" s="1301">
        <f t="shared" si="38"/>
        <v>0</v>
      </c>
      <c r="N271" s="575">
        <f t="shared" si="39"/>
        <v>3150046.94</v>
      </c>
      <c r="O271" s="575">
        <f t="shared" si="40"/>
        <v>3150046.94</v>
      </c>
      <c r="P271" s="575">
        <f t="shared" si="41"/>
        <v>0</v>
      </c>
      <c r="Q271" s="561" t="str">
        <f>_xlfn.XLOOKUP(A271,MPL!C:C,MPL!N:N, "Not Found",0)</f>
        <v>Obligated</v>
      </c>
      <c r="R271" s="562">
        <f>_xlfn.XLOOKUP(A271,MPL!C:C,MPL!S:S, "Not Found",0)</f>
        <v>45960.8440162037</v>
      </c>
      <c r="S271" s="562" t="str">
        <f t="shared" si="42"/>
        <v>Obligated</v>
      </c>
      <c r="T271" s="566">
        <v>0.08</v>
      </c>
      <c r="U271" s="1164">
        <v>228520.46999999994</v>
      </c>
      <c r="V271" s="1164">
        <v>17727.939999999995</v>
      </c>
      <c r="W271" s="1164"/>
      <c r="X271" s="559">
        <f t="shared" si="43"/>
        <v>246248.40999999995</v>
      </c>
      <c r="Y271" s="577">
        <f t="shared" si="44"/>
        <v>646185.9299999997</v>
      </c>
      <c r="Z271" s="1302">
        <v>1284891.5683000004</v>
      </c>
      <c r="AA271" s="1302">
        <v>425656.37170000008</v>
      </c>
      <c r="AB271" s="1302">
        <v>205400.75969999997</v>
      </c>
      <c r="AC271" s="1302">
        <v>75115.830300000001</v>
      </c>
      <c r="AD271" s="1302">
        <v>162255.93859999994</v>
      </c>
      <c r="AE271" s="1302">
        <v>350540.54140000005</v>
      </c>
      <c r="AF271" s="1302">
        <v>2503861.0100000002</v>
      </c>
      <c r="AG271" s="1302">
        <v>1652548.2666000004</v>
      </c>
      <c r="AH271" s="598">
        <f t="shared" si="45"/>
        <v>851312.74340000004</v>
      </c>
      <c r="AI271" s="1300" t="s">
        <v>2223</v>
      </c>
      <c r="AJ271" s="416" t="s">
        <v>2235</v>
      </c>
      <c r="AK271" s="1303" t="s">
        <v>2287</v>
      </c>
    </row>
    <row r="272" spans="1:37" s="434" customFormat="1" ht="60" hidden="1" customHeight="1" thickBot="1">
      <c r="A272" s="1299">
        <v>757689</v>
      </c>
      <c r="B272" s="1300" t="s">
        <v>2289</v>
      </c>
      <c r="C272" s="1300" t="s">
        <v>2119</v>
      </c>
      <c r="D272" s="1300" t="s">
        <v>2119</v>
      </c>
      <c r="E272" s="1132" t="s">
        <v>2209</v>
      </c>
      <c r="F272" s="1152" t="s">
        <v>2210</v>
      </c>
      <c r="G272" s="559">
        <f>_xlfn.XLOOKUP(A272,Table2[FAASt '#],Table2[Approved Obligated Amount - CRC Gross Cost Cal],0)</f>
        <v>1774822</v>
      </c>
      <c r="H272" s="559">
        <f>_xlfn.XLOOKUP(A272,Table2[FAASt '#],Table2[Construction 406],0)</f>
        <v>0</v>
      </c>
      <c r="I272" s="1164">
        <f>_xlfn.XLOOKUP(A272,ISODSOW_Delete!A:A,ISODSOW_Delete!BP:BP,"")</f>
        <v>299299.32</v>
      </c>
      <c r="J272" s="1164">
        <f>_xlfn.XLOOKUP(A272,ISODSOW_Delete!A:A,ISODSOW_Delete!BQ:BQ,"")</f>
        <v>0</v>
      </c>
      <c r="K272" s="1164">
        <f>_xlfn.XLOOKUP(A272,ISODSOW_Delete!A:A,ISODSOW_Delete!BW:BW,"")</f>
        <v>562828</v>
      </c>
      <c r="L272" s="1164">
        <f>_xlfn.XLOOKUP(A272,ISODSOW_Delete!A:A,ISODSOW_Delete!BX:BX,"")</f>
        <v>0</v>
      </c>
      <c r="M272" s="1301">
        <f t="shared" si="38"/>
        <v>0</v>
      </c>
      <c r="N272" s="575">
        <f t="shared" si="39"/>
        <v>2636949.3200000003</v>
      </c>
      <c r="O272" s="575">
        <f t="shared" si="40"/>
        <v>2636949.3200000003</v>
      </c>
      <c r="P272" s="575">
        <f t="shared" si="41"/>
        <v>0</v>
      </c>
      <c r="Q272" s="561" t="str">
        <f>_xlfn.XLOOKUP(A272,MPL!C:C,MPL!N:N, "Not Found",0)</f>
        <v>Pending Amendment Request Approval</v>
      </c>
      <c r="R272" s="562">
        <f>_xlfn.XLOOKUP(A272,MPL!C:C,MPL!S:S, "Not Found",0)</f>
        <v>45917.802245370367</v>
      </c>
      <c r="S272" s="562" t="str">
        <f t="shared" si="42"/>
        <v>Obligated, Pending Amendment Request Approval</v>
      </c>
      <c r="T272" s="566">
        <v>0.40000000000000008</v>
      </c>
      <c r="U272" s="1164">
        <v>405037.60999999964</v>
      </c>
      <c r="V272" s="1164">
        <v>1273278.5200000003</v>
      </c>
      <c r="W272" s="1164"/>
      <c r="X272" s="559">
        <f t="shared" si="43"/>
        <v>1678316.13</v>
      </c>
      <c r="Y272" s="577">
        <f t="shared" si="44"/>
        <v>-182392.69000000041</v>
      </c>
      <c r="Z272" s="1302">
        <v>1598412.2338900005</v>
      </c>
      <c r="AA272" s="1302">
        <v>442039.23610999994</v>
      </c>
      <c r="AB272" s="1302">
        <v>142037.09681000002</v>
      </c>
      <c r="AC272" s="1302">
        <v>67265.443189999991</v>
      </c>
      <c r="AD272" s="1302">
        <v>168735.76</v>
      </c>
      <c r="AE272" s="1302">
        <v>400852.24</v>
      </c>
      <c r="AF272" s="1302">
        <v>2819342.0100000007</v>
      </c>
      <c r="AG272" s="1302">
        <v>1909185.0907000005</v>
      </c>
      <c r="AH272" s="598">
        <f t="shared" si="45"/>
        <v>910156.91929999995</v>
      </c>
      <c r="AI272" s="1300" t="s">
        <v>2273</v>
      </c>
      <c r="AJ272" s="1300" t="s">
        <v>2208</v>
      </c>
      <c r="AK272" s="1303" t="s">
        <v>2286</v>
      </c>
    </row>
    <row r="273" spans="1:37" s="434" customFormat="1" ht="60" customHeight="1" thickBot="1">
      <c r="A273" s="1299">
        <v>757692</v>
      </c>
      <c r="B273" s="1300" t="s">
        <v>162</v>
      </c>
      <c r="C273" s="1300" t="s">
        <v>2119</v>
      </c>
      <c r="D273" s="1300" t="s">
        <v>2119</v>
      </c>
      <c r="E273" s="1132" t="s">
        <v>2209</v>
      </c>
      <c r="F273" s="1152" t="s">
        <v>2210</v>
      </c>
      <c r="G273" s="559">
        <f>_xlfn.XLOOKUP(A273,Table2[FAASt '#],Table2[Approved Obligated Amount - CRC Gross Cost Cal],0)</f>
        <v>938783.63</v>
      </c>
      <c r="H273" s="559">
        <f>_xlfn.XLOOKUP(A273,Table2[FAASt '#],Table2[Construction 406],0)</f>
        <v>0</v>
      </c>
      <c r="I273" s="1164">
        <f>_xlfn.XLOOKUP(A273,ISODSOW_Delete!A:A,ISODSOW_Delete!BP:BP,"")</f>
        <v>175325.33</v>
      </c>
      <c r="J273" s="1164">
        <f>_xlfn.XLOOKUP(A273,ISODSOW_Delete!A:A,ISODSOW_Delete!BQ:BQ,"")</f>
        <v>0</v>
      </c>
      <c r="K273" s="1164">
        <f>_xlfn.XLOOKUP(A273,ISODSOW_Delete!A:A,ISODSOW_Delete!BW:BW,"")</f>
        <v>169539</v>
      </c>
      <c r="L273" s="1164">
        <f>_xlfn.XLOOKUP(A273,ISODSOW_Delete!A:A,ISODSOW_Delete!BX:BX,"")</f>
        <v>256947</v>
      </c>
      <c r="M273" s="1301">
        <f t="shared" si="38"/>
        <v>1</v>
      </c>
      <c r="N273" s="575">
        <f t="shared" si="39"/>
        <v>1540594.96</v>
      </c>
      <c r="O273" s="575">
        <f t="shared" si="40"/>
        <v>1283647.96</v>
      </c>
      <c r="P273" s="575">
        <f t="shared" si="41"/>
        <v>256947</v>
      </c>
      <c r="Q273" s="561" t="str">
        <f>_xlfn.XLOOKUP(A273,MPL!C:C,MPL!N:N, "Not Found",0)</f>
        <v>Pending PDMG Scope &amp; Cost Routing</v>
      </c>
      <c r="R273" s="562">
        <f>_xlfn.XLOOKUP(A273,MPL!C:C,MPL!S:S, "Not Found",0)</f>
        <v>45903.843969907408</v>
      </c>
      <c r="S273" s="562" t="str">
        <f t="shared" si="42"/>
        <v>Obligated, Pending PDMG Scope &amp; Cost Routing</v>
      </c>
      <c r="T273" s="566">
        <v>0.5</v>
      </c>
      <c r="U273" s="1164">
        <v>178504.70999999996</v>
      </c>
      <c r="V273" s="1164">
        <v>975235.85999999975</v>
      </c>
      <c r="W273" s="1164"/>
      <c r="X273" s="559">
        <f t="shared" si="43"/>
        <v>1153740.5699999998</v>
      </c>
      <c r="Y273" s="577">
        <f t="shared" si="44"/>
        <v>-316917.16999999993</v>
      </c>
      <c r="Z273" s="1302">
        <v>805588.09</v>
      </c>
      <c r="AA273" s="1302">
        <v>597770.69999999995</v>
      </c>
      <c r="AB273" s="1302">
        <v>71140.899999999994</v>
      </c>
      <c r="AC273" s="1302">
        <v>41960.700000000004</v>
      </c>
      <c r="AD273" s="1302">
        <v>89982.74</v>
      </c>
      <c r="AE273" s="1302">
        <v>251069</v>
      </c>
      <c r="AF273" s="1302">
        <v>1857512.13</v>
      </c>
      <c r="AG273" s="1302">
        <v>966711.73</v>
      </c>
      <c r="AH273" s="598">
        <f t="shared" si="45"/>
        <v>890800.39999999991</v>
      </c>
      <c r="AI273" s="1300" t="s">
        <v>2273</v>
      </c>
      <c r="AJ273" s="1300" t="s">
        <v>2208</v>
      </c>
      <c r="AK273" s="1303" t="s">
        <v>2286</v>
      </c>
    </row>
    <row r="274" spans="1:37" s="434" customFormat="1" ht="60" hidden="1" customHeight="1" thickBot="1">
      <c r="A274" s="1299">
        <v>956356</v>
      </c>
      <c r="B274" s="1300" t="s">
        <v>2432</v>
      </c>
      <c r="C274" s="1300" t="s">
        <v>130</v>
      </c>
      <c r="D274" s="1300" t="s">
        <v>130</v>
      </c>
      <c r="E274" s="1132" t="s">
        <v>2209</v>
      </c>
      <c r="F274" s="1152" t="s">
        <v>2433</v>
      </c>
      <c r="G274" s="559">
        <f>_xlfn.XLOOKUP(A274,Table2[FAASt '#],Table2[Approved Obligated Amount - CRC Gross Cost Cal],0)</f>
        <v>86484.800000000003</v>
      </c>
      <c r="H274" s="559">
        <f>_xlfn.XLOOKUP(A274,Table2[FAASt '#],Table2[Construction 406],0)</f>
        <v>302418.26</v>
      </c>
      <c r="I274" s="1164">
        <f>_xlfn.XLOOKUP(A274,ISODSOW_Delete!A:A,ISODSOW_Delete!BP:BP,"")</f>
        <v>9409.44</v>
      </c>
      <c r="J274" s="1164">
        <f>_xlfn.XLOOKUP(A274,ISODSOW_Delete!A:A,ISODSOW_Delete!BQ:BQ,"")</f>
        <v>0</v>
      </c>
      <c r="K274" s="1164">
        <f>_xlfn.XLOOKUP(A274,ISODSOW_Delete!A:A,ISODSOW_Delete!BW:BW,"")</f>
        <v>0</v>
      </c>
      <c r="L274" s="1164">
        <f>_xlfn.XLOOKUP(A274,ISODSOW_Delete!A:A,ISODSOW_Delete!BX:BX,"")</f>
        <v>0</v>
      </c>
      <c r="M274" s="1301">
        <f t="shared" si="38"/>
        <v>0</v>
      </c>
      <c r="N274" s="575">
        <f t="shared" si="39"/>
        <v>398312.5</v>
      </c>
      <c r="O274" s="575">
        <f t="shared" si="40"/>
        <v>95894.24</v>
      </c>
      <c r="P274" s="575">
        <f t="shared" si="41"/>
        <v>302418.26</v>
      </c>
      <c r="Q274" s="561" t="str">
        <f>_xlfn.XLOOKUP(A274,MPL!C:C,MPL!N:N, "Not Found",0)</f>
        <v>Obligated</v>
      </c>
      <c r="R274" s="562">
        <f>_xlfn.XLOOKUP(A274,MPL!C:C,MPL!S:S, "Not Found",0)</f>
        <v>45917.802395833336</v>
      </c>
      <c r="S274" s="562" t="str">
        <f t="shared" si="42"/>
        <v>Obligated</v>
      </c>
      <c r="T274" s="566">
        <v>0.95</v>
      </c>
      <c r="U274" s="1164">
        <v>37730.799999999996</v>
      </c>
      <c r="V274" s="1164">
        <v>126497.04</v>
      </c>
      <c r="W274" s="1164"/>
      <c r="X274" s="559">
        <f t="shared" si="43"/>
        <v>164227.84</v>
      </c>
      <c r="Y274" s="577">
        <f t="shared" si="44"/>
        <v>-65108.810000000056</v>
      </c>
      <c r="Z274" s="1302">
        <v>102333.57</v>
      </c>
      <c r="AA274" s="1302">
        <v>346668.94000000006</v>
      </c>
      <c r="AB274" s="1302">
        <v>3287.5</v>
      </c>
      <c r="AC274" s="1302">
        <v>11131.3</v>
      </c>
      <c r="AD274" s="1302">
        <v>0</v>
      </c>
      <c r="AE274" s="1302">
        <v>0</v>
      </c>
      <c r="AF274" s="1302">
        <v>463421.31000000006</v>
      </c>
      <c r="AG274" s="1302">
        <v>105621.07</v>
      </c>
      <c r="AH274" s="598">
        <f t="shared" si="45"/>
        <v>357800.24000000005</v>
      </c>
      <c r="AI274" s="1300" t="s">
        <v>2273</v>
      </c>
      <c r="AJ274" s="1300" t="s">
        <v>2208</v>
      </c>
      <c r="AK274" s="1303" t="s">
        <v>2434</v>
      </c>
    </row>
    <row r="275" spans="1:37" s="434" customFormat="1" ht="60" customHeight="1" thickBot="1">
      <c r="A275" s="1299">
        <v>790443</v>
      </c>
      <c r="B275" s="1300" t="s">
        <v>161</v>
      </c>
      <c r="C275" s="1300" t="s">
        <v>35</v>
      </c>
      <c r="D275" s="1300" t="s">
        <v>2116</v>
      </c>
      <c r="E275" s="1132" t="s">
        <v>2209</v>
      </c>
      <c r="F275" s="1152" t="s">
        <v>2210</v>
      </c>
      <c r="G275" s="559">
        <f>_xlfn.XLOOKUP(A275,Table2[FAASt '#],Table2[Approved Obligated Amount - CRC Gross Cost Cal],0)</f>
        <v>186697</v>
      </c>
      <c r="H275" s="559">
        <f>_xlfn.XLOOKUP(A275,Table2[FAASt '#],Table2[Construction 406],0)</f>
        <v>0</v>
      </c>
      <c r="I275" s="1164">
        <f>_xlfn.XLOOKUP(A275,ISODSOW_Delete!A:A,ISODSOW_Delete!BP:BP,"")</f>
        <v>25985</v>
      </c>
      <c r="J275" s="1164">
        <f>_xlfn.XLOOKUP(A275,ISODSOW_Delete!A:A,ISODSOW_Delete!BQ:BQ,"")</f>
        <v>0</v>
      </c>
      <c r="K275" s="1164">
        <f>_xlfn.XLOOKUP(A275,ISODSOW_Delete!A:A,ISODSOW_Delete!BW:BW,"")</f>
        <v>14432.64</v>
      </c>
      <c r="L275" s="1164">
        <f>_xlfn.XLOOKUP(A275,ISODSOW_Delete!A:A,ISODSOW_Delete!BX:BX,"")</f>
        <v>6007.36</v>
      </c>
      <c r="M275" s="1301">
        <f t="shared" si="38"/>
        <v>1</v>
      </c>
      <c r="N275" s="575">
        <f t="shared" si="39"/>
        <v>233122</v>
      </c>
      <c r="O275" s="575">
        <f t="shared" si="40"/>
        <v>227114.64</v>
      </c>
      <c r="P275" s="575">
        <f t="shared" si="41"/>
        <v>6007.36</v>
      </c>
      <c r="Q275" s="561" t="str">
        <f>_xlfn.XLOOKUP(A275,MPL!C:C,MPL!N:N, "Not Found",0)</f>
        <v>Pending Final FEMA Review</v>
      </c>
      <c r="R275" s="562">
        <f>_xlfn.XLOOKUP(A275,MPL!C:C,MPL!S:S, "Not Found",0)</f>
        <v>45903.843993055554</v>
      </c>
      <c r="S275" s="562" t="str">
        <f t="shared" si="42"/>
        <v>Obligated, Pending Final FEMA Review</v>
      </c>
      <c r="T275" s="566">
        <v>0.51</v>
      </c>
      <c r="U275" s="1164">
        <v>42822.130000000034</v>
      </c>
      <c r="V275" s="1164">
        <v>75698.78999999995</v>
      </c>
      <c r="W275" s="1164"/>
      <c r="X275" s="559">
        <f t="shared" si="43"/>
        <v>118520.91999999998</v>
      </c>
      <c r="Y275" s="577">
        <f t="shared" si="44"/>
        <v>-60607.049999999988</v>
      </c>
      <c r="Z275" s="1302">
        <v>244155.63</v>
      </c>
      <c r="AA275" s="1302">
        <v>919.99</v>
      </c>
      <c r="AB275" s="1302">
        <v>25573.49</v>
      </c>
      <c r="AC275" s="1302">
        <v>679.94</v>
      </c>
      <c r="AD275" s="1302">
        <v>16392.64</v>
      </c>
      <c r="AE275" s="1302">
        <v>6007.36</v>
      </c>
      <c r="AF275" s="1302">
        <v>293729.05</v>
      </c>
      <c r="AG275" s="1302">
        <v>286121.76</v>
      </c>
      <c r="AH275" s="598">
        <f t="shared" si="45"/>
        <v>7607.2899999999991</v>
      </c>
      <c r="AI275" s="1300" t="s">
        <v>2273</v>
      </c>
      <c r="AJ275" s="1300" t="s">
        <v>2208</v>
      </c>
      <c r="AK275" s="1303" t="s">
        <v>2268</v>
      </c>
    </row>
    <row r="276" spans="1:37" s="434" customFormat="1" ht="60" hidden="1" customHeight="1" thickBot="1">
      <c r="A276" s="1299">
        <v>757694</v>
      </c>
      <c r="B276" s="1300" t="s">
        <v>180</v>
      </c>
      <c r="C276" s="1300" t="s">
        <v>2119</v>
      </c>
      <c r="D276" s="1300" t="s">
        <v>2119</v>
      </c>
      <c r="E276" s="1132" t="s">
        <v>2209</v>
      </c>
      <c r="F276" s="1152" t="s">
        <v>2210</v>
      </c>
      <c r="G276" s="559">
        <f>_xlfn.XLOOKUP(A276,Table2[FAASt '#],Table2[Approved Obligated Amount - CRC Gross Cost Cal],0)</f>
        <v>2314733.7799999998</v>
      </c>
      <c r="H276" s="559">
        <f>_xlfn.XLOOKUP(A276,Table2[FAASt '#],Table2[Construction 406],0)</f>
        <v>0</v>
      </c>
      <c r="I276" s="1164">
        <f>_xlfn.XLOOKUP(A276,ISODSOW_Delete!A:A,ISODSOW_Delete!BP:BP,"")</f>
        <v>419922.13</v>
      </c>
      <c r="J276" s="1164">
        <f>_xlfn.XLOOKUP(A276,ISODSOW_Delete!A:A,ISODSOW_Delete!BQ:BQ,"")</f>
        <v>0</v>
      </c>
      <c r="K276" s="1164">
        <f>_xlfn.XLOOKUP(A276,ISODSOW_Delete!A:A,ISODSOW_Delete!BW:BW,"")</f>
        <v>977936.96</v>
      </c>
      <c r="L276" s="1164">
        <f>_xlfn.XLOOKUP(A276,ISODSOW_Delete!A:A,ISODSOW_Delete!BX:BX,"")</f>
        <v>0</v>
      </c>
      <c r="M276" s="1301">
        <f t="shared" si="38"/>
        <v>0</v>
      </c>
      <c r="N276" s="575">
        <f t="shared" si="39"/>
        <v>3712592.8699999996</v>
      </c>
      <c r="O276" s="575">
        <f t="shared" si="40"/>
        <v>3712592.8699999996</v>
      </c>
      <c r="P276" s="575">
        <f t="shared" si="41"/>
        <v>0</v>
      </c>
      <c r="Q276" s="561" t="str">
        <f>_xlfn.XLOOKUP(A276,MPL!C:C,MPL!N:N, "Not Found",0)</f>
        <v>Obligated</v>
      </c>
      <c r="R276" s="562">
        <f>_xlfn.XLOOKUP(A276,MPL!C:C,MPL!S:S, "Not Found",0)</f>
        <v>45925.677430555559</v>
      </c>
      <c r="S276" s="562" t="str">
        <f t="shared" si="42"/>
        <v>Obligated</v>
      </c>
      <c r="T276" s="566">
        <v>0.15</v>
      </c>
      <c r="U276" s="1164">
        <v>245433.59000000003</v>
      </c>
      <c r="V276" s="1164">
        <v>252445.32</v>
      </c>
      <c r="W276" s="1164"/>
      <c r="X276" s="559">
        <f t="shared" si="43"/>
        <v>497878.91000000003</v>
      </c>
      <c r="Y276" s="577">
        <f t="shared" si="44"/>
        <v>0</v>
      </c>
      <c r="Z276" s="1302">
        <v>1683592.9921000001</v>
      </c>
      <c r="AA276" s="1302">
        <v>631140.78790000011</v>
      </c>
      <c r="AB276" s="1302">
        <v>308544.34389999998</v>
      </c>
      <c r="AC276" s="1302">
        <v>111377.7861</v>
      </c>
      <c r="AD276" s="1302">
        <v>458173.95819999999</v>
      </c>
      <c r="AE276" s="1302">
        <v>519763.00180000009</v>
      </c>
      <c r="AF276" s="1302">
        <v>3712592.8700000006</v>
      </c>
      <c r="AG276" s="1302">
        <v>2450311.2942000004</v>
      </c>
      <c r="AH276" s="598">
        <f t="shared" si="45"/>
        <v>1262281.5758000002</v>
      </c>
      <c r="AI276" s="1300" t="s">
        <v>2223</v>
      </c>
      <c r="AJ276" s="416" t="s">
        <v>2224</v>
      </c>
      <c r="AK276" s="1303" t="s">
        <v>2290</v>
      </c>
    </row>
    <row r="277" spans="1:37" s="434" customFormat="1" ht="60" hidden="1" customHeight="1" thickBot="1">
      <c r="A277" s="1299">
        <v>550896</v>
      </c>
      <c r="B277" s="1300" t="s">
        <v>54</v>
      </c>
      <c r="C277" s="1300" t="s">
        <v>46</v>
      </c>
      <c r="D277" s="1300" t="s">
        <v>2113</v>
      </c>
      <c r="E277" s="1132" t="s">
        <v>2209</v>
      </c>
      <c r="F277" s="1152" t="s">
        <v>2210</v>
      </c>
      <c r="G277" s="559">
        <f>_xlfn.XLOOKUP(A277,Table2[FAASt '#],Table2[Approved Obligated Amount - CRC Gross Cost Cal],0)</f>
        <v>1070274.5600000001</v>
      </c>
      <c r="H277" s="559">
        <f>_xlfn.XLOOKUP(A277,Table2[FAASt '#],Table2[Construction 406],0)</f>
        <v>0</v>
      </c>
      <c r="I277" s="1164">
        <f>_xlfn.XLOOKUP(A277,ISODSOW_Delete!A:A,ISODSOW_Delete!BP:BP,"")</f>
        <v>133416</v>
      </c>
      <c r="J277" s="1164">
        <f>_xlfn.XLOOKUP(A277,ISODSOW_Delete!A:A,ISODSOW_Delete!BQ:BQ,"")</f>
        <v>0</v>
      </c>
      <c r="K277" s="1164">
        <f>_xlfn.XLOOKUP(A277,ISODSOW_Delete!A:A,ISODSOW_Delete!BW:BW,"")</f>
        <v>0</v>
      </c>
      <c r="L277" s="1164">
        <f>_xlfn.XLOOKUP(A277,ISODSOW_Delete!A:A,ISODSOW_Delete!BX:BX,"")</f>
        <v>0</v>
      </c>
      <c r="M277" s="1301">
        <f t="shared" si="38"/>
        <v>0</v>
      </c>
      <c r="N277" s="575">
        <f t="shared" si="39"/>
        <v>1203690.56</v>
      </c>
      <c r="O277" s="575">
        <f t="shared" si="40"/>
        <v>1203690.56</v>
      </c>
      <c r="P277" s="575">
        <f t="shared" si="41"/>
        <v>0</v>
      </c>
      <c r="Q277" s="561" t="str">
        <f>_xlfn.XLOOKUP(A277,MPL!C:C,MPL!N:N, "Not Found",0)</f>
        <v>Pending PDMG Scope &amp; Cost Routing</v>
      </c>
      <c r="R277" s="562">
        <f>_xlfn.XLOOKUP(A277,MPL!C:C,MPL!S:S, "Not Found",0)</f>
        <v>44781.47934027778</v>
      </c>
      <c r="S277" s="562" t="str">
        <f t="shared" si="42"/>
        <v>Obligated, Pending PDMG Scope &amp; Cost Routing</v>
      </c>
      <c r="T277" s="566">
        <v>0.9</v>
      </c>
      <c r="U277" s="1164">
        <v>424746.39</v>
      </c>
      <c r="V277" s="1164">
        <v>1156791.7300000002</v>
      </c>
      <c r="W277" s="1164"/>
      <c r="X277" s="559">
        <f t="shared" si="43"/>
        <v>1581538.12</v>
      </c>
      <c r="Y277" s="577">
        <f t="shared" si="44"/>
        <v>-1087165.7399999998</v>
      </c>
      <c r="Z277" s="1302">
        <v>1923721.17</v>
      </c>
      <c r="AA277" s="1302">
        <v>13772.66</v>
      </c>
      <c r="AB277" s="1302">
        <v>166749.56</v>
      </c>
      <c r="AC277" s="1302">
        <v>1956.97</v>
      </c>
      <c r="AD277" s="1302">
        <v>173673.60000000001</v>
      </c>
      <c r="AE277" s="1302">
        <v>10982.34</v>
      </c>
      <c r="AF277" s="1302">
        <v>2290856.2999999998</v>
      </c>
      <c r="AG277" s="1302">
        <v>2264144.33</v>
      </c>
      <c r="AH277" s="598">
        <f t="shared" si="45"/>
        <v>26711.97</v>
      </c>
      <c r="AI277" s="1300" t="s">
        <v>2273</v>
      </c>
      <c r="AJ277" s="1300" t="s">
        <v>2208</v>
      </c>
      <c r="AK277" s="1303"/>
    </row>
    <row r="278" spans="1:37" s="434" customFormat="1" ht="60" hidden="1" customHeight="1" thickBot="1">
      <c r="A278" s="1299">
        <v>956349</v>
      </c>
      <c r="B278" s="1300" t="s">
        <v>2428</v>
      </c>
      <c r="C278" s="1300" t="s">
        <v>130</v>
      </c>
      <c r="D278" s="1300" t="s">
        <v>130</v>
      </c>
      <c r="E278" s="1132" t="s">
        <v>2209</v>
      </c>
      <c r="F278" s="1152" t="s">
        <v>2429</v>
      </c>
      <c r="G278" s="559">
        <f>_xlfn.XLOOKUP(A278,Table2[FAASt '#],Table2[Approved Obligated Amount - CRC Gross Cost Cal],0)</f>
        <v>1364416</v>
      </c>
      <c r="H278" s="559">
        <f>_xlfn.XLOOKUP(A278,Table2[FAASt '#],Table2[Construction 406],0)</f>
        <v>0</v>
      </c>
      <c r="I278" s="1164">
        <f>_xlfn.XLOOKUP(A278,ISODSOW_Delete!A:A,ISODSOW_Delete!BP:BP,"")</f>
        <v>42198.44</v>
      </c>
      <c r="J278" s="1164">
        <f>_xlfn.XLOOKUP(A278,ISODSOW_Delete!A:A,ISODSOW_Delete!BQ:BQ,"")</f>
        <v>0</v>
      </c>
      <c r="K278" s="1164">
        <f>_xlfn.XLOOKUP(A278,ISODSOW_Delete!A:A,ISODSOW_Delete!BW:BW,"")</f>
        <v>0</v>
      </c>
      <c r="L278" s="1164">
        <f>_xlfn.XLOOKUP(A278,ISODSOW_Delete!A:A,ISODSOW_Delete!BX:BX,"")</f>
        <v>0</v>
      </c>
      <c r="M278" s="1301">
        <f t="shared" si="38"/>
        <v>0</v>
      </c>
      <c r="N278" s="575">
        <f t="shared" si="39"/>
        <v>1406614.44</v>
      </c>
      <c r="O278" s="575">
        <f t="shared" si="40"/>
        <v>1406614.44</v>
      </c>
      <c r="P278" s="575">
        <f t="shared" si="41"/>
        <v>0</v>
      </c>
      <c r="Q278" s="561" t="str">
        <f>_xlfn.XLOOKUP(A278,MPL!C:C,MPL!N:N, "Not Found",0)</f>
        <v>Pending EHP Review</v>
      </c>
      <c r="R278" s="562">
        <f>_xlfn.XLOOKUP(A278,MPL!C:C,MPL!S:S, "Not Found",0)</f>
        <v>45917.802303240744</v>
      </c>
      <c r="S278" s="562" t="str">
        <f t="shared" si="42"/>
        <v>Obligated, Pending EHP Review</v>
      </c>
      <c r="T278" s="566">
        <v>0.84</v>
      </c>
      <c r="U278" s="1164">
        <v>34607.30000000001</v>
      </c>
      <c r="V278" s="1164">
        <v>158019.37</v>
      </c>
      <c r="W278" s="1164"/>
      <c r="X278" s="559">
        <f t="shared" si="43"/>
        <v>192626.67</v>
      </c>
      <c r="Y278" s="577">
        <f t="shared" si="44"/>
        <v>-1132493.8900000001</v>
      </c>
      <c r="Z278" s="1302">
        <v>573361.57999999996</v>
      </c>
      <c r="AA278" s="1302">
        <v>1942395.2100000002</v>
      </c>
      <c r="AB278" s="1302">
        <v>5324.16</v>
      </c>
      <c r="AC278" s="1302">
        <v>18027.379999999997</v>
      </c>
      <c r="AD278" s="1302">
        <v>0</v>
      </c>
      <c r="AE278" s="1302">
        <v>0</v>
      </c>
      <c r="AF278" s="1302">
        <v>2539108.33</v>
      </c>
      <c r="AG278" s="1302">
        <v>578685.74</v>
      </c>
      <c r="AH278" s="598">
        <f t="shared" si="45"/>
        <v>1960422.59</v>
      </c>
      <c r="AI278" s="1300" t="s">
        <v>2273</v>
      </c>
      <c r="AJ278" s="1300" t="s">
        <v>2208</v>
      </c>
      <c r="AK278" s="1303" t="s">
        <v>2430</v>
      </c>
    </row>
    <row r="279" spans="1:37" s="434" customFormat="1" ht="60" hidden="1" customHeight="1" thickBot="1">
      <c r="A279" s="1299">
        <v>723883</v>
      </c>
      <c r="B279" s="1300" t="s">
        <v>129</v>
      </c>
      <c r="C279" s="1300" t="s">
        <v>130</v>
      </c>
      <c r="D279" s="1300" t="s">
        <v>130</v>
      </c>
      <c r="E279" s="1132" t="s">
        <v>2209</v>
      </c>
      <c r="F279" s="1152" t="s">
        <v>2411</v>
      </c>
      <c r="G279" s="559">
        <f>_xlfn.XLOOKUP(A279,Table2[FAASt '#],Table2[Approved Obligated Amount - CRC Gross Cost Cal],0)</f>
        <v>6573069.54</v>
      </c>
      <c r="H279" s="559">
        <f>_xlfn.XLOOKUP(A279,Table2[FAASt '#],Table2[Construction 406],0)</f>
        <v>18368702.690000001</v>
      </c>
      <c r="I279" s="1164">
        <f>_xlfn.XLOOKUP(A279,ISODSOW_Delete!A:A,ISODSOW_Delete!BP:BP,"")</f>
        <v>82513.119999999995</v>
      </c>
      <c r="J279" s="1164">
        <f>_xlfn.XLOOKUP(A279,ISODSOW_Delete!A:A,ISODSOW_Delete!BQ:BQ,"")</f>
        <v>2687.33</v>
      </c>
      <c r="K279" s="1164">
        <f>_xlfn.XLOOKUP(A279,ISODSOW_Delete!A:A,ISODSOW_Delete!BW:BW,"")</f>
        <v>0</v>
      </c>
      <c r="L279" s="1164">
        <f>_xlfn.XLOOKUP(A279,ISODSOW_Delete!A:A,ISODSOW_Delete!BX:BX,"")</f>
        <v>0</v>
      </c>
      <c r="M279" s="1301">
        <f t="shared" si="38"/>
        <v>0</v>
      </c>
      <c r="N279" s="575">
        <f t="shared" si="39"/>
        <v>25026972.68</v>
      </c>
      <c r="O279" s="575">
        <f t="shared" si="40"/>
        <v>6655582.6600000001</v>
      </c>
      <c r="P279" s="575">
        <f t="shared" si="41"/>
        <v>18371390.02</v>
      </c>
      <c r="Q279" s="561" t="str">
        <f>_xlfn.XLOOKUP(A279,MPL!C:C,MPL!N:N, "Not Found",0)</f>
        <v>Obligated</v>
      </c>
      <c r="R279" s="562">
        <f>_xlfn.XLOOKUP(A279,MPL!C:C,MPL!S:S, "Not Found",0)</f>
        <v>45448.468877314815</v>
      </c>
      <c r="S279" s="562" t="str">
        <f t="shared" si="42"/>
        <v>Obligated</v>
      </c>
      <c r="T279" s="566">
        <v>0.11</v>
      </c>
      <c r="U279" s="1164">
        <v>12212698.920000028</v>
      </c>
      <c r="V279" s="1164">
        <v>11070770.349999998</v>
      </c>
      <c r="W279" s="1164"/>
      <c r="X279" s="559">
        <f t="shared" si="43"/>
        <v>23283469.270000026</v>
      </c>
      <c r="Y279" s="577">
        <f t="shared" si="44"/>
        <v>-45119.429999999702</v>
      </c>
      <c r="Z279" s="1302">
        <v>6584889.6100000003</v>
      </c>
      <c r="AA279" s="1302">
        <v>18404524.670000002</v>
      </c>
      <c r="AB279" s="1302">
        <v>82677.83</v>
      </c>
      <c r="AC279" s="598">
        <v>23074.58</v>
      </c>
      <c r="AD279" s="1302">
        <v>0</v>
      </c>
      <c r="AE279" s="1302">
        <v>0</v>
      </c>
      <c r="AF279" s="1302">
        <v>25072092.109999999</v>
      </c>
      <c r="AG279" s="598">
        <f>Z279+AB279+AD279</f>
        <v>6667567.4400000004</v>
      </c>
      <c r="AH279" s="598">
        <f t="shared" si="45"/>
        <v>18427599.25</v>
      </c>
      <c r="AI279" s="1300" t="s">
        <v>2273</v>
      </c>
      <c r="AJ279" s="1300" t="s">
        <v>2208</v>
      </c>
      <c r="AK279" s="1303" t="s">
        <v>2412</v>
      </c>
    </row>
    <row r="280" spans="1:37" s="434" customFormat="1" ht="60" customHeight="1" thickBot="1">
      <c r="A280" s="1299">
        <v>751656</v>
      </c>
      <c r="B280" s="1300" t="s">
        <v>253</v>
      </c>
      <c r="C280" s="1300" t="s">
        <v>46</v>
      </c>
      <c r="D280" s="1300" t="s">
        <v>2111</v>
      </c>
      <c r="E280" s="1132" t="s">
        <v>2203</v>
      </c>
      <c r="F280" s="1152" t="s">
        <v>2204</v>
      </c>
      <c r="G280" s="559">
        <f>_xlfn.XLOOKUP(A280,Table2[FAASt '#],Table2[Approved Obligated Amount - CRC Gross Cost Cal],0)</f>
        <v>0</v>
      </c>
      <c r="H280" s="559">
        <f>_xlfn.XLOOKUP(A280,Table2[FAASt '#],Table2[Construction 406],0)</f>
        <v>0</v>
      </c>
      <c r="I280" s="1164">
        <f>_xlfn.XLOOKUP(A280,ISODSOW_Delete!A:A,ISODSOW_Delete!BP:BP,"")</f>
        <v>0</v>
      </c>
      <c r="J280" s="1164">
        <f>_xlfn.XLOOKUP(A280,ISODSOW_Delete!A:A,ISODSOW_Delete!BQ:BQ,"")</f>
        <v>0</v>
      </c>
      <c r="K280" s="1164">
        <f>_xlfn.XLOOKUP(A280,ISODSOW_Delete!A:A,ISODSOW_Delete!BW:BW,"")</f>
        <v>0</v>
      </c>
      <c r="L280" s="1164">
        <f>_xlfn.XLOOKUP(A280,ISODSOW_Delete!A:A,ISODSOW_Delete!BX:BX,"")</f>
        <v>8788889.3399999999</v>
      </c>
      <c r="M280" s="1301">
        <f t="shared" si="38"/>
        <v>1</v>
      </c>
      <c r="N280" s="575">
        <f t="shared" si="39"/>
        <v>8788889.3399999999</v>
      </c>
      <c r="O280" s="575">
        <f t="shared" si="40"/>
        <v>0</v>
      </c>
      <c r="P280" s="575">
        <f t="shared" si="41"/>
        <v>8788889.3399999999</v>
      </c>
      <c r="Q280" s="561" t="str">
        <f>_xlfn.XLOOKUP(A280,MPL!C:C,MPL!N:N, "Not Found",0)</f>
        <v>Pending Scope &amp; Cost Completion by Applicant</v>
      </c>
      <c r="R280" s="562" t="str">
        <f>_xlfn.XLOOKUP(A280,MPL!C:C,MPL!S:S, "Not Found",0)</f>
        <v/>
      </c>
      <c r="S280" s="562" t="str">
        <f t="shared" si="42"/>
        <v>Obligated, Pending Scope &amp; Cost Completion by Applicant</v>
      </c>
      <c r="T280" s="566" t="s">
        <v>275</v>
      </c>
      <c r="U280" s="1164">
        <v>521638.89999999886</v>
      </c>
      <c r="V280" s="1164">
        <v>0</v>
      </c>
      <c r="W280" s="1164"/>
      <c r="X280" s="559">
        <f t="shared" si="43"/>
        <v>521638.89999999886</v>
      </c>
      <c r="Y280" s="577">
        <f t="shared" si="44"/>
        <v>-116655419.74000001</v>
      </c>
      <c r="Z280" s="1302">
        <v>520290.53999999992</v>
      </c>
      <c r="AA280" s="1302">
        <v>99551019.099999994</v>
      </c>
      <c r="AB280" s="1302">
        <v>27002.899999999998</v>
      </c>
      <c r="AC280" s="1302">
        <v>8445174.7300000004</v>
      </c>
      <c r="AD280" s="1302">
        <v>0</v>
      </c>
      <c r="AE280" s="1302">
        <v>16900821.809999999</v>
      </c>
      <c r="AF280" s="1302">
        <v>125444309.08000001</v>
      </c>
      <c r="AG280" s="1302">
        <v>547293.43999999994</v>
      </c>
      <c r="AH280" s="598">
        <f t="shared" si="45"/>
        <v>124897015.63999999</v>
      </c>
      <c r="AI280" s="1300" t="s">
        <v>2216</v>
      </c>
      <c r="AJ280" s="416" t="s">
        <v>2220</v>
      </c>
      <c r="AK280" s="1303" t="s">
        <v>2306</v>
      </c>
    </row>
    <row r="281" spans="1:37" s="434" customFormat="1" ht="60" customHeight="1" thickBot="1">
      <c r="A281" s="1299">
        <v>757696</v>
      </c>
      <c r="B281" s="1300" t="s">
        <v>179</v>
      </c>
      <c r="C281" s="1300" t="s">
        <v>2119</v>
      </c>
      <c r="D281" s="1300" t="s">
        <v>2119</v>
      </c>
      <c r="E281" s="1132" t="s">
        <v>2209</v>
      </c>
      <c r="F281" s="1152" t="s">
        <v>2210</v>
      </c>
      <c r="G281" s="559">
        <f>_xlfn.XLOOKUP(A281,Table2[FAASt '#],Table2[Approved Obligated Amount - CRC Gross Cost Cal],0)</f>
        <v>1145458</v>
      </c>
      <c r="H281" s="559">
        <f>_xlfn.XLOOKUP(A281,Table2[FAASt '#],Table2[Construction 406],0)</f>
        <v>0</v>
      </c>
      <c r="I281" s="1164">
        <f>_xlfn.XLOOKUP(A281,ISODSOW_Delete!A:A,ISODSOW_Delete!BP:BP,"")</f>
        <v>195175.66</v>
      </c>
      <c r="J281" s="1164">
        <f>_xlfn.XLOOKUP(A281,ISODSOW_Delete!A:A,ISODSOW_Delete!BQ:BQ,"")</f>
        <v>0</v>
      </c>
      <c r="K281" s="1164">
        <f>_xlfn.XLOOKUP(A281,ISODSOW_Delete!A:A,ISODSOW_Delete!BW:BW,"")</f>
        <v>119259.88</v>
      </c>
      <c r="L281" s="1164">
        <f>_xlfn.XLOOKUP(A281,ISODSOW_Delete!A:A,ISODSOW_Delete!BX:BX,"")</f>
        <v>241210.12</v>
      </c>
      <c r="M281" s="1301">
        <f t="shared" si="38"/>
        <v>1</v>
      </c>
      <c r="N281" s="575">
        <f t="shared" si="39"/>
        <v>1701103.6600000001</v>
      </c>
      <c r="O281" s="575">
        <f t="shared" si="40"/>
        <v>1459893.54</v>
      </c>
      <c r="P281" s="575">
        <f t="shared" si="41"/>
        <v>241210.12</v>
      </c>
      <c r="Q281" s="561" t="str">
        <f>_xlfn.XLOOKUP(A281,MPL!C:C,MPL!N:N, "Not Found",0)</f>
        <v>Pending PDMG Scope &amp; Cost Routing</v>
      </c>
      <c r="R281" s="562">
        <f>_xlfn.XLOOKUP(A281,MPL!C:C,MPL!S:S, "Not Found",0)</f>
        <v>45917.802337962959</v>
      </c>
      <c r="S281" s="562" t="str">
        <f t="shared" si="42"/>
        <v>Obligated, Pending PDMG Scope &amp; Cost Routing</v>
      </c>
      <c r="T281" s="566">
        <v>0.32</v>
      </c>
      <c r="U281" s="1164">
        <v>236991.51999999979</v>
      </c>
      <c r="V281" s="1164">
        <v>812101.00000000023</v>
      </c>
      <c r="W281" s="1164"/>
      <c r="X281" s="559">
        <f t="shared" si="43"/>
        <v>1049092.52</v>
      </c>
      <c r="Y281" s="577">
        <f t="shared" si="44"/>
        <v>-318334.83999999985</v>
      </c>
      <c r="Z281" s="1302">
        <v>942101.34</v>
      </c>
      <c r="AA281" s="1302">
        <v>583449.9</v>
      </c>
      <c r="AB281" s="1302">
        <v>87474.902950000003</v>
      </c>
      <c r="AC281" s="1302">
        <v>43702.357050000006</v>
      </c>
      <c r="AD281" s="1302">
        <v>122168.23</v>
      </c>
      <c r="AE281" s="1302">
        <v>240541.77</v>
      </c>
      <c r="AF281" s="1302">
        <v>2019438.5</v>
      </c>
      <c r="AG281" s="1302">
        <v>1151744.4729500001</v>
      </c>
      <c r="AH281" s="598">
        <f t="shared" si="45"/>
        <v>867694.02705000003</v>
      </c>
      <c r="AI281" s="1300" t="s">
        <v>2273</v>
      </c>
      <c r="AJ281" s="1300" t="s">
        <v>2208</v>
      </c>
      <c r="AK281" s="1303" t="s">
        <v>2291</v>
      </c>
    </row>
    <row r="282" spans="1:37" s="434" customFormat="1" ht="60" hidden="1" customHeight="1" thickBot="1">
      <c r="A282" s="1299">
        <v>757697</v>
      </c>
      <c r="B282" s="1300" t="s">
        <v>178</v>
      </c>
      <c r="C282" s="1300" t="s">
        <v>2119</v>
      </c>
      <c r="D282" s="1300" t="s">
        <v>2119</v>
      </c>
      <c r="E282" s="1132" t="s">
        <v>2209</v>
      </c>
      <c r="F282" s="1152" t="s">
        <v>2210</v>
      </c>
      <c r="G282" s="559">
        <f>_xlfn.XLOOKUP(A282,Table2[FAASt '#],Table2[Approved Obligated Amount - CRC Gross Cost Cal],0)</f>
        <v>1996678.58</v>
      </c>
      <c r="H282" s="559">
        <f>_xlfn.XLOOKUP(A282,Table2[FAASt '#],Table2[Construction 406],0)</f>
        <v>0</v>
      </c>
      <c r="I282" s="1164">
        <f>_xlfn.XLOOKUP(A282,ISODSOW_Delete!A:A,ISODSOW_Delete!BP:BP,"")</f>
        <v>339647.19</v>
      </c>
      <c r="J282" s="1164">
        <f>_xlfn.XLOOKUP(A282,ISODSOW_Delete!A:A,ISODSOW_Delete!BQ:BQ,"")</f>
        <v>0</v>
      </c>
      <c r="K282" s="1164">
        <f>_xlfn.XLOOKUP(A282,ISODSOW_Delete!A:A,ISODSOW_Delete!BW:BW,"")</f>
        <v>666420.82999999996</v>
      </c>
      <c r="L282" s="1164">
        <f>_xlfn.XLOOKUP(A282,ISODSOW_Delete!A:A,ISODSOW_Delete!BX:BX,"")</f>
        <v>0</v>
      </c>
      <c r="M282" s="1301">
        <f t="shared" si="38"/>
        <v>0</v>
      </c>
      <c r="N282" s="575">
        <f t="shared" si="39"/>
        <v>3002746.6</v>
      </c>
      <c r="O282" s="575">
        <f t="shared" si="40"/>
        <v>3002746.6</v>
      </c>
      <c r="P282" s="575">
        <f t="shared" si="41"/>
        <v>0</v>
      </c>
      <c r="Q282" s="561" t="str">
        <f>_xlfn.XLOOKUP(A282,MPL!C:C,MPL!N:N, "Not Found",0)</f>
        <v>Obligated</v>
      </c>
      <c r="R282" s="562">
        <f>_xlfn.XLOOKUP(A282,MPL!C:C,MPL!S:S, "Not Found",0)</f>
        <v>45925.718912037039</v>
      </c>
      <c r="S282" s="562" t="str">
        <f t="shared" si="42"/>
        <v>Obligated</v>
      </c>
      <c r="T282" s="566">
        <v>0.17</v>
      </c>
      <c r="U282" s="1164">
        <v>228055.45999999996</v>
      </c>
      <c r="V282" s="1164">
        <v>39875.94</v>
      </c>
      <c r="W282" s="1164"/>
      <c r="X282" s="559">
        <f t="shared" si="43"/>
        <v>267931.39999999997</v>
      </c>
      <c r="Y282" s="577">
        <f t="shared" si="44"/>
        <v>-550707.52</v>
      </c>
      <c r="Z282" s="1302">
        <v>2115845.46</v>
      </c>
      <c r="AA282" s="1302">
        <v>475340.54999999993</v>
      </c>
      <c r="AB282" s="1302">
        <v>196682.43</v>
      </c>
      <c r="AC282" s="1302">
        <v>74220.680000000008</v>
      </c>
      <c r="AD282" s="1302">
        <v>209878.53</v>
      </c>
      <c r="AE282" s="1302">
        <v>481486.47</v>
      </c>
      <c r="AF282" s="1302">
        <v>3553454.12</v>
      </c>
      <c r="AG282" s="1302">
        <v>2522406.42</v>
      </c>
      <c r="AH282" s="598">
        <f t="shared" si="45"/>
        <v>1031047.7</v>
      </c>
      <c r="AI282" s="1300" t="s">
        <v>2223</v>
      </c>
      <c r="AJ282" s="416" t="s">
        <v>2224</v>
      </c>
      <c r="AK282" s="1303" t="s">
        <v>2292</v>
      </c>
    </row>
    <row r="283" spans="1:37" s="434" customFormat="1" ht="60" hidden="1" customHeight="1" thickBot="1">
      <c r="A283" s="1299">
        <v>757698</v>
      </c>
      <c r="B283" s="1300" t="s">
        <v>177</v>
      </c>
      <c r="C283" s="1300" t="s">
        <v>2119</v>
      </c>
      <c r="D283" s="1300" t="s">
        <v>2119</v>
      </c>
      <c r="E283" s="1132" t="s">
        <v>2209</v>
      </c>
      <c r="F283" s="1152" t="s">
        <v>2210</v>
      </c>
      <c r="G283" s="559">
        <f>_xlfn.XLOOKUP(A283,Table2[FAASt '#],Table2[Approved Obligated Amount - CRC Gross Cost Cal],0)</f>
        <v>1888928.21</v>
      </c>
      <c r="H283" s="559">
        <f>_xlfn.XLOOKUP(A283,Table2[FAASt '#],Table2[Construction 406],0)</f>
        <v>0</v>
      </c>
      <c r="I283" s="1164">
        <f>_xlfn.XLOOKUP(A283,ISODSOW_Delete!A:A,ISODSOW_Delete!BP:BP,"")</f>
        <v>311582.64</v>
      </c>
      <c r="J283" s="1164">
        <f>_xlfn.XLOOKUP(A283,ISODSOW_Delete!A:A,ISODSOW_Delete!BQ:BQ,"")</f>
        <v>0</v>
      </c>
      <c r="K283" s="1164">
        <f>_xlfn.XLOOKUP(A283,ISODSOW_Delete!A:A,ISODSOW_Delete!BW:BW,"")</f>
        <v>594117.43999999994</v>
      </c>
      <c r="L283" s="1164">
        <f>_xlfn.XLOOKUP(A283,ISODSOW_Delete!A:A,ISODSOW_Delete!BX:BX,"")</f>
        <v>0</v>
      </c>
      <c r="M283" s="1301">
        <f t="shared" si="38"/>
        <v>0</v>
      </c>
      <c r="N283" s="575">
        <f t="shared" si="39"/>
        <v>2794628.29</v>
      </c>
      <c r="O283" s="575">
        <f t="shared" si="40"/>
        <v>2794628.29</v>
      </c>
      <c r="P283" s="575">
        <f t="shared" si="41"/>
        <v>0</v>
      </c>
      <c r="Q283" s="561" t="str">
        <f>_xlfn.XLOOKUP(A283,MPL!C:C,MPL!N:N, "Not Found",0)</f>
        <v>Obligated</v>
      </c>
      <c r="R283" s="562">
        <f>_xlfn.XLOOKUP(A283,MPL!C:C,MPL!S:S, "Not Found",0)</f>
        <v>45925.718900462962</v>
      </c>
      <c r="S283" s="562" t="str">
        <f t="shared" si="42"/>
        <v>Obligated</v>
      </c>
      <c r="T283" s="566">
        <v>0.2</v>
      </c>
      <c r="U283" s="1164">
        <v>146082.21000000002</v>
      </c>
      <c r="V283" s="1164">
        <v>1146114.8000000007</v>
      </c>
      <c r="W283" s="1164"/>
      <c r="X283" s="559">
        <f t="shared" si="43"/>
        <v>1292197.0100000007</v>
      </c>
      <c r="Y283" s="577">
        <f t="shared" si="44"/>
        <v>38481.549999999814</v>
      </c>
      <c r="Z283" s="1302">
        <v>1124448.32</v>
      </c>
      <c r="AA283" s="1302">
        <v>1149434.0900000001</v>
      </c>
      <c r="AB283" s="1302">
        <v>141667.93</v>
      </c>
      <c r="AC283" s="1302">
        <v>165158.10999999999</v>
      </c>
      <c r="AD283" s="1302">
        <v>30777.97</v>
      </c>
      <c r="AE283" s="1302">
        <v>144660.32</v>
      </c>
      <c r="AF283" s="1302">
        <v>2756146.74</v>
      </c>
      <c r="AG283" s="1302">
        <v>1296894.22</v>
      </c>
      <c r="AH283" s="598">
        <f t="shared" si="45"/>
        <v>1459252.52</v>
      </c>
      <c r="AI283" s="1300" t="s">
        <v>2223</v>
      </c>
      <c r="AJ283" s="416" t="s">
        <v>2224</v>
      </c>
      <c r="AK283" s="1303" t="s">
        <v>2292</v>
      </c>
    </row>
    <row r="284" spans="1:37" s="434" customFormat="1" ht="60" hidden="1" customHeight="1" thickBot="1">
      <c r="A284" s="1299">
        <v>797148</v>
      </c>
      <c r="B284" s="1300" t="s">
        <v>184</v>
      </c>
      <c r="C284" s="1300" t="s">
        <v>35</v>
      </c>
      <c r="D284" s="1300" t="s">
        <v>2121</v>
      </c>
      <c r="E284" s="1132" t="s">
        <v>2209</v>
      </c>
      <c r="F284" s="1152" t="s">
        <v>2210</v>
      </c>
      <c r="G284" s="559">
        <f>_xlfn.XLOOKUP(A284,Table2[FAASt '#],Table2[Approved Obligated Amount - CRC Gross Cost Cal],0)</f>
        <v>2359896</v>
      </c>
      <c r="H284" s="559">
        <f>_xlfn.XLOOKUP(A284,Table2[FAASt '#],Table2[Construction 406],0)</f>
        <v>0</v>
      </c>
      <c r="I284" s="1164">
        <f>_xlfn.XLOOKUP(A284,ISODSOW_Delete!A:A,ISODSOW_Delete!BP:BP,"")</f>
        <v>777847.24</v>
      </c>
      <c r="J284" s="1164">
        <f>_xlfn.XLOOKUP(A284,ISODSOW_Delete!A:A,ISODSOW_Delete!BQ:BQ,"")</f>
        <v>0</v>
      </c>
      <c r="K284" s="1164">
        <f>_xlfn.XLOOKUP(A284,ISODSOW_Delete!A:A,ISODSOW_Delete!BW:BW,"")</f>
        <v>245423.35999999999</v>
      </c>
      <c r="L284" s="1164">
        <f>_xlfn.XLOOKUP(A284,ISODSOW_Delete!A:A,ISODSOW_Delete!BX:BX,"")</f>
        <v>0</v>
      </c>
      <c r="M284" s="1301">
        <f t="shared" si="38"/>
        <v>0</v>
      </c>
      <c r="N284" s="575">
        <f t="shared" si="39"/>
        <v>3383166.6</v>
      </c>
      <c r="O284" s="575">
        <f t="shared" si="40"/>
        <v>3383166.6</v>
      </c>
      <c r="P284" s="575">
        <f t="shared" si="41"/>
        <v>0</v>
      </c>
      <c r="Q284" s="561" t="str">
        <f>_xlfn.XLOOKUP(A284,MPL!C:C,MPL!N:N, "Not Found",0)</f>
        <v>Pending PDMG Scope &amp; Cost Routing</v>
      </c>
      <c r="R284" s="562">
        <f>_xlfn.XLOOKUP(A284,MPL!C:C,MPL!S:S, "Not Found",0)</f>
        <v>45917.761284722219</v>
      </c>
      <c r="S284" s="562" t="str">
        <f t="shared" si="42"/>
        <v>Obligated, Pending PDMG Scope &amp; Cost Routing</v>
      </c>
      <c r="T284" s="566">
        <v>0</v>
      </c>
      <c r="U284" s="1164">
        <v>1659779.010000003</v>
      </c>
      <c r="V284" s="1164">
        <v>99204.99</v>
      </c>
      <c r="W284" s="1164"/>
      <c r="X284" s="559">
        <f t="shared" si="43"/>
        <v>1758984.000000003</v>
      </c>
      <c r="Y284" s="577">
        <f t="shared" si="44"/>
        <v>-200002.5299999998</v>
      </c>
      <c r="Z284" s="1302">
        <v>2174764.98</v>
      </c>
      <c r="AA284" s="1302">
        <v>235072.1</v>
      </c>
      <c r="AB284" s="1302">
        <v>641910.96</v>
      </c>
      <c r="AC284" s="1302">
        <v>66287.34</v>
      </c>
      <c r="AD284" s="1302">
        <v>431054.74</v>
      </c>
      <c r="AE284" s="1302">
        <v>34079.01</v>
      </c>
      <c r="AF284" s="1302">
        <v>3583169.13</v>
      </c>
      <c r="AG284" s="1302">
        <v>3247730.6799999997</v>
      </c>
      <c r="AH284" s="598">
        <f t="shared" si="45"/>
        <v>335438.45</v>
      </c>
      <c r="AI284" s="1300" t="s">
        <v>2273</v>
      </c>
      <c r="AJ284" s="1300" t="s">
        <v>2208</v>
      </c>
      <c r="AK284" s="1303" t="s">
        <v>2443</v>
      </c>
    </row>
    <row r="285" spans="1:37" s="434" customFormat="1" ht="60" hidden="1" customHeight="1" thickBot="1">
      <c r="A285" s="1299">
        <v>757699</v>
      </c>
      <c r="B285" s="1300" t="s">
        <v>200</v>
      </c>
      <c r="C285" s="1300" t="s">
        <v>2119</v>
      </c>
      <c r="D285" s="1300" t="s">
        <v>2119</v>
      </c>
      <c r="E285" s="1132" t="s">
        <v>2209</v>
      </c>
      <c r="F285" s="1152" t="s">
        <v>2210</v>
      </c>
      <c r="G285" s="559">
        <f>_xlfn.XLOOKUP(A285,Table2[FAASt '#],Table2[Approved Obligated Amount - CRC Gross Cost Cal],0)</f>
        <v>2755938.99</v>
      </c>
      <c r="H285" s="559">
        <f>_xlfn.XLOOKUP(A285,Table2[FAASt '#],Table2[Construction 406],0)</f>
        <v>0</v>
      </c>
      <c r="I285" s="1164">
        <f>_xlfn.XLOOKUP(A285,ISODSOW_Delete!A:A,ISODSOW_Delete!BP:BP,"")</f>
        <v>462362.68</v>
      </c>
      <c r="J285" s="1164">
        <f>_xlfn.XLOOKUP(A285,ISODSOW_Delete!A:A,ISODSOW_Delete!BQ:BQ,"")</f>
        <v>0</v>
      </c>
      <c r="K285" s="1164">
        <f>_xlfn.XLOOKUP(A285,ISODSOW_Delete!A:A,ISODSOW_Delete!BW:BW,"")</f>
        <v>683789.12</v>
      </c>
      <c r="L285" s="1164">
        <f>_xlfn.XLOOKUP(A285,ISODSOW_Delete!A:A,ISODSOW_Delete!BX:BX,"")</f>
        <v>0</v>
      </c>
      <c r="M285" s="1301">
        <f t="shared" si="38"/>
        <v>0</v>
      </c>
      <c r="N285" s="575">
        <f t="shared" si="39"/>
        <v>3902090.7900000005</v>
      </c>
      <c r="O285" s="575">
        <f t="shared" si="40"/>
        <v>3902090.7900000005</v>
      </c>
      <c r="P285" s="575">
        <f t="shared" si="41"/>
        <v>0</v>
      </c>
      <c r="Q285" s="561" t="str">
        <f>_xlfn.XLOOKUP(A285,MPL!C:C,MPL!N:N, "Not Found",0)</f>
        <v>Obligated</v>
      </c>
      <c r="R285" s="562">
        <f>_xlfn.XLOOKUP(A285,MPL!C:C,MPL!S:S, "Not Found",0)</f>
        <v>45966.678159722222</v>
      </c>
      <c r="S285" s="562" t="str">
        <f t="shared" si="42"/>
        <v>Obligated</v>
      </c>
      <c r="T285" s="566">
        <v>0.04</v>
      </c>
      <c r="U285" s="1164">
        <v>303189.58999999997</v>
      </c>
      <c r="V285" s="1164">
        <v>19984.260000000002</v>
      </c>
      <c r="W285" s="1164"/>
      <c r="X285" s="559">
        <f t="shared" si="43"/>
        <v>323173.84999999998</v>
      </c>
      <c r="Y285" s="577">
        <f t="shared" si="44"/>
        <v>-118559.58999999939</v>
      </c>
      <c r="Z285" s="1302">
        <v>2600700.9499999997</v>
      </c>
      <c r="AA285" s="1302">
        <v>561457.07999999996</v>
      </c>
      <c r="AB285" s="1302">
        <v>233404.43000000002</v>
      </c>
      <c r="AC285" s="1302">
        <v>74776.720000000016</v>
      </c>
      <c r="AD285" s="1302">
        <v>147275.17000000001</v>
      </c>
      <c r="AE285" s="1302">
        <v>403036.03</v>
      </c>
      <c r="AF285" s="1302">
        <v>4020650.38</v>
      </c>
      <c r="AG285" s="1302">
        <v>2981380.55</v>
      </c>
      <c r="AH285" s="598">
        <f t="shared" si="45"/>
        <v>1039269.8300000001</v>
      </c>
      <c r="AI285" s="1300" t="s">
        <v>2223</v>
      </c>
      <c r="AJ285" s="416" t="s">
        <v>2224</v>
      </c>
      <c r="AK285" s="1303" t="s">
        <v>2287</v>
      </c>
    </row>
    <row r="286" spans="1:37" s="434" customFormat="1" ht="60" customHeight="1">
      <c r="A286" s="1299">
        <v>757700</v>
      </c>
      <c r="B286" s="1300" t="s">
        <v>176</v>
      </c>
      <c r="C286" s="1300" t="s">
        <v>2119</v>
      </c>
      <c r="D286" s="1300" t="s">
        <v>2119</v>
      </c>
      <c r="E286" s="1132" t="s">
        <v>2209</v>
      </c>
      <c r="F286" s="1152" t="s">
        <v>2210</v>
      </c>
      <c r="G286" s="559">
        <f>_xlfn.XLOOKUP(A286,Table2[FAASt '#],Table2[Approved Obligated Amount - CRC Gross Cost Cal],0)</f>
        <v>1318516</v>
      </c>
      <c r="H286" s="559">
        <f>_xlfn.XLOOKUP(A286,Table2[FAASt '#],Table2[Construction 406],0)</f>
        <v>0</v>
      </c>
      <c r="I286" s="1164">
        <f>_xlfn.XLOOKUP(A286,ISODSOW_Delete!A:A,ISODSOW_Delete!BP:BP,"")</f>
        <v>245359.86</v>
      </c>
      <c r="J286" s="1164">
        <f>_xlfn.XLOOKUP(A286,ISODSOW_Delete!A:A,ISODSOW_Delete!BQ:BQ,"")</f>
        <v>0</v>
      </c>
      <c r="K286" s="1164">
        <f>_xlfn.XLOOKUP(A286,ISODSOW_Delete!A:A,ISODSOW_Delete!BW:BW,"")</f>
        <v>121387.44</v>
      </c>
      <c r="L286" s="1164">
        <f>_xlfn.XLOOKUP(A286,ISODSOW_Delete!A:A,ISODSOW_Delete!BX:BX,"")</f>
        <v>293400.96000000002</v>
      </c>
      <c r="M286" s="1301">
        <f t="shared" si="38"/>
        <v>1</v>
      </c>
      <c r="N286" s="575">
        <f t="shared" si="39"/>
        <v>1978664.2599999998</v>
      </c>
      <c r="O286" s="575">
        <f t="shared" si="40"/>
        <v>1685263.2999999998</v>
      </c>
      <c r="P286" s="575">
        <f t="shared" si="41"/>
        <v>293400.96000000002</v>
      </c>
      <c r="Q286" s="561" t="str">
        <f>_xlfn.XLOOKUP(A286,MPL!C:C,MPL!N:N, "Not Found",0)</f>
        <v>Pending FEMA 406 HMP Completion</v>
      </c>
      <c r="R286" s="562">
        <f>_xlfn.XLOOKUP(A286,MPL!C:C,MPL!S:S, "Not Found",0)</f>
        <v>45917.802361111113</v>
      </c>
      <c r="S286" s="562" t="str">
        <f t="shared" si="42"/>
        <v>Obligated, Pending FEMA 406 HMP Completion</v>
      </c>
      <c r="T286" s="566">
        <v>0.10000000000000002</v>
      </c>
      <c r="U286" s="1164">
        <v>316891.14999999967</v>
      </c>
      <c r="V286" s="1164">
        <v>1136104.4600000014</v>
      </c>
      <c r="W286" s="1164"/>
      <c r="X286" s="559">
        <f t="shared" si="43"/>
        <v>1452995.610000001</v>
      </c>
      <c r="Y286" s="577">
        <f t="shared" si="44"/>
        <v>-675088.65766000003</v>
      </c>
      <c r="Z286" s="1302">
        <v>1133466.58</v>
      </c>
      <c r="AA286" s="1302">
        <v>869967.07</v>
      </c>
      <c r="AB286" s="1302">
        <v>148303.89000000001</v>
      </c>
      <c r="AC286" s="1302">
        <v>84426.967660000009</v>
      </c>
      <c r="AD286" s="1302">
        <v>118838.82</v>
      </c>
      <c r="AE286" s="1302">
        <v>298749.58999999997</v>
      </c>
      <c r="AF286" s="1302">
        <v>2653752.9176599998</v>
      </c>
      <c r="AG286" s="1302">
        <v>1400609.2900000003</v>
      </c>
      <c r="AH286" s="598">
        <f t="shared" si="45"/>
        <v>1253143.62766</v>
      </c>
      <c r="AI286" s="1300" t="s">
        <v>2273</v>
      </c>
      <c r="AJ286" s="1300" t="s">
        <v>2208</v>
      </c>
      <c r="AK286" s="1303" t="s">
        <v>2286</v>
      </c>
    </row>
    <row r="287" spans="1:37" s="434" customFormat="1" ht="60" hidden="1" customHeight="1" thickBot="1">
      <c r="A287" s="1299">
        <v>800361</v>
      </c>
      <c r="B287" s="1300" t="s">
        <v>175</v>
      </c>
      <c r="C287" s="1300" t="s">
        <v>2119</v>
      </c>
      <c r="D287" s="1300" t="s">
        <v>2119</v>
      </c>
      <c r="E287" s="1132" t="s">
        <v>2209</v>
      </c>
      <c r="F287" s="1152" t="s">
        <v>2210</v>
      </c>
      <c r="G287" s="559">
        <f>_xlfn.XLOOKUP(A287,Table2[FAASt '#],Table2[Approved Obligated Amount - CRC Gross Cost Cal],0)</f>
        <v>1596193</v>
      </c>
      <c r="H287" s="559">
        <f>_xlfn.XLOOKUP(A287,Table2[FAASt '#],Table2[Construction 406],0)</f>
        <v>0</v>
      </c>
      <c r="I287" s="1164">
        <f>_xlfn.XLOOKUP(A287,ISODSOW_Delete!A:A,ISODSOW_Delete!BP:BP,"")</f>
        <v>297988.09000000003</v>
      </c>
      <c r="J287" s="1164">
        <f>_xlfn.XLOOKUP(A287,ISODSOW_Delete!A:A,ISODSOW_Delete!BQ:BQ,"")</f>
        <v>0</v>
      </c>
      <c r="K287" s="1164">
        <f>_xlfn.XLOOKUP(A287,ISODSOW_Delete!A:A,ISODSOW_Delete!BW:BW,"")</f>
        <v>473670.40000000002</v>
      </c>
      <c r="L287" s="1164">
        <f>_xlfn.XLOOKUP(A287,ISODSOW_Delete!A:A,ISODSOW_Delete!BX:BX,"")</f>
        <v>0</v>
      </c>
      <c r="M287" s="1301">
        <f t="shared" si="38"/>
        <v>0</v>
      </c>
      <c r="N287" s="575">
        <f t="shared" si="39"/>
        <v>2367851.4900000002</v>
      </c>
      <c r="O287" s="575">
        <f t="shared" si="40"/>
        <v>2367851.4900000002</v>
      </c>
      <c r="P287" s="575">
        <f t="shared" si="41"/>
        <v>0</v>
      </c>
      <c r="Q287" s="561" t="str">
        <f>_xlfn.XLOOKUP(A287,MPL!C:C,MPL!N:N, "Not Found",0)</f>
        <v>Pending Amendment Request Approval</v>
      </c>
      <c r="R287" s="562">
        <f>_xlfn.XLOOKUP(A287,MPL!C:C,MPL!S:S, "Not Found",0)</f>
        <v>45917.802268518521</v>
      </c>
      <c r="S287" s="562" t="str">
        <f t="shared" si="42"/>
        <v>Obligated, Pending Amendment Request Approval</v>
      </c>
      <c r="T287" s="566">
        <v>0.4</v>
      </c>
      <c r="U287" s="1164">
        <v>299645.49999999988</v>
      </c>
      <c r="V287" s="1164">
        <v>720209.99000000022</v>
      </c>
      <c r="W287" s="1164"/>
      <c r="X287" s="559">
        <f t="shared" si="43"/>
        <v>1019855.4900000001</v>
      </c>
      <c r="Y287" s="577">
        <f t="shared" si="44"/>
        <v>-217279.16999999899</v>
      </c>
      <c r="Z287" s="1302">
        <v>1539270.0299999998</v>
      </c>
      <c r="AA287" s="1302">
        <v>341311.78</v>
      </c>
      <c r="AB287" s="1302">
        <v>182365.82</v>
      </c>
      <c r="AC287" s="1302">
        <v>60877.03</v>
      </c>
      <c r="AD287" s="1302">
        <v>158441.28</v>
      </c>
      <c r="AE287" s="1302">
        <v>302864.71999999997</v>
      </c>
      <c r="AF287" s="1302">
        <v>2585130.6599999992</v>
      </c>
      <c r="AG287" s="1302">
        <v>1880077.13</v>
      </c>
      <c r="AH287" s="598">
        <f t="shared" si="45"/>
        <v>705053.53</v>
      </c>
      <c r="AI287" s="1300" t="s">
        <v>2273</v>
      </c>
      <c r="AJ287" s="1300" t="s">
        <v>2208</v>
      </c>
      <c r="AK287" s="1303" t="s">
        <v>2286</v>
      </c>
    </row>
    <row r="288" spans="1:37" ht="27" hidden="1" customHeight="1" thickBot="1">
      <c r="A288" s="1304">
        <v>551963</v>
      </c>
      <c r="B288" s="1305" t="s">
        <v>163</v>
      </c>
      <c r="C288" s="1305" t="s">
        <v>216</v>
      </c>
      <c r="D288" s="1305" t="s">
        <v>2114</v>
      </c>
      <c r="E288" s="1139" t="s">
        <v>2209</v>
      </c>
      <c r="F288" s="1158" t="s">
        <v>2210</v>
      </c>
      <c r="G288" s="559">
        <f>_xlfn.XLOOKUP(A288,Table2[FAASt '#],Table2[Approved Obligated Amount - CRC Gross Cost Cal],0)</f>
        <v>5490297</v>
      </c>
      <c r="H288" s="559">
        <f>_xlfn.XLOOKUP(A288,Table2[FAASt '#],Table2[Construction 406],0)</f>
        <v>0</v>
      </c>
      <c r="I288" s="1166">
        <f>_xlfn.XLOOKUP(A288,ISODSOW_Delete!A:A,ISODSOW_Delete!BP:BP,"")</f>
        <v>836416.02</v>
      </c>
      <c r="J288" s="1166">
        <f>_xlfn.XLOOKUP(A288,ISODSOW_Delete!A:A,ISODSOW_Delete!BQ:BQ,"")</f>
        <v>0</v>
      </c>
      <c r="K288" s="1166">
        <f>_xlfn.XLOOKUP(A288,ISODSOW_Delete!A:A,ISODSOW_Delete!BW:BW,"")</f>
        <v>1143166.33</v>
      </c>
      <c r="L288" s="1166">
        <f>_xlfn.XLOOKUP(A288,ISODSOW_Delete!A:A,ISODSOW_Delete!BX:BX,"")</f>
        <v>0</v>
      </c>
      <c r="M288" s="1306">
        <f t="shared" si="38"/>
        <v>0</v>
      </c>
      <c r="N288" s="575">
        <f t="shared" si="39"/>
        <v>7469879.3499999996</v>
      </c>
      <c r="O288" s="575">
        <f t="shared" si="40"/>
        <v>7469879.3499999996</v>
      </c>
      <c r="P288" s="575">
        <f t="shared" si="41"/>
        <v>0</v>
      </c>
      <c r="Q288" s="561" t="str">
        <f>_xlfn.XLOOKUP(A288,MPL!C:C,MPL!N:N, "Not Found",0)</f>
        <v>Pending Scope &amp; Cost Completion by Applicant</v>
      </c>
      <c r="R288" s="562">
        <f>_xlfn.XLOOKUP(A288,MPL!C:C,MPL!S:S, "Not Found",0)</f>
        <v>45917.761250000003</v>
      </c>
      <c r="S288" s="562" t="str">
        <f t="shared" si="42"/>
        <v>Obligated, Pending Scope &amp; Cost Completion by Applicant</v>
      </c>
      <c r="T288" s="566">
        <v>0.01</v>
      </c>
      <c r="U288" s="1166">
        <v>12893716.779999912</v>
      </c>
      <c r="V288" s="1166">
        <v>161091.7699999997</v>
      </c>
      <c r="W288" s="1166"/>
      <c r="X288" s="559">
        <f t="shared" si="43"/>
        <v>13054808.549999911</v>
      </c>
      <c r="Y288" s="577">
        <f t="shared" si="44"/>
        <v>-1922734.6300000008</v>
      </c>
      <c r="Z288" s="1307">
        <v>4489030.6399999997</v>
      </c>
      <c r="AA288" s="1307">
        <v>3693295.57</v>
      </c>
      <c r="AB288" s="1307">
        <v>671253.14</v>
      </c>
      <c r="AC288" s="1307">
        <v>539034.63</v>
      </c>
      <c r="AD288" s="1307">
        <v>0</v>
      </c>
      <c r="AE288" s="1307">
        <v>0</v>
      </c>
      <c r="AF288" s="1307">
        <v>9392613.9800000004</v>
      </c>
      <c r="AG288" s="1307">
        <v>5160283.7799999993</v>
      </c>
      <c r="AH288" s="599">
        <f t="shared" si="45"/>
        <v>4232330.2</v>
      </c>
      <c r="AI288" s="1305" t="s">
        <v>2273</v>
      </c>
      <c r="AJ288" s="1305" t="s">
        <v>2208</v>
      </c>
      <c r="AK288" s="1308" t="s">
        <v>2274</v>
      </c>
    </row>
    <row r="289" spans="26:34" ht="15.75" hidden="1" customHeight="1" thickBot="1">
      <c r="Z289" s="417">
        <f t="shared" ref="Z289:AH289" si="46">SUM(Z7:Z288)</f>
        <v>3035704041.1364856</v>
      </c>
      <c r="AA289" s="418">
        <f t="shared" si="46"/>
        <v>1701407212.336828</v>
      </c>
      <c r="AB289" s="418">
        <f t="shared" si="46"/>
        <v>349129466.01571375</v>
      </c>
      <c r="AC289" s="418">
        <f t="shared" si="46"/>
        <v>90824442.817757651</v>
      </c>
      <c r="AD289" s="418">
        <f t="shared" si="46"/>
        <v>293981332.06971765</v>
      </c>
      <c r="AE289" s="418">
        <f t="shared" si="46"/>
        <v>200575645.30535299</v>
      </c>
      <c r="AF289" s="418">
        <f t="shared" si="46"/>
        <v>5662215825.4988108</v>
      </c>
      <c r="AG289" s="418">
        <f t="shared" si="46"/>
        <v>3678814839.2219152</v>
      </c>
      <c r="AH289" s="419">
        <f t="shared" si="46"/>
        <v>1992807300.4599383</v>
      </c>
    </row>
  </sheetData>
  <autoFilter ref="A6:AK289" xr:uid="{63F92740-A7C5-466D-9130-C1A763CB8987}">
    <filterColumn colId="12">
      <filters>
        <filter val="1"/>
      </filters>
    </filterColumn>
  </autoFilter>
  <mergeCells count="1">
    <mergeCell ref="G5:Q5"/>
  </mergeCells>
  <conditionalFormatting sqref="A1:A1048576">
    <cfRule type="duplicateValues" dxfId="6" priority="1"/>
  </conditionalFormatting>
  <conditionalFormatting sqref="A6:AK6">
    <cfRule type="duplicateValues" dxfId="5" priority="6"/>
    <cfRule type="duplicateValues" dxfId="4" priority="7"/>
  </conditionalFormatting>
  <conditionalFormatting sqref="Z5">
    <cfRule type="duplicateValues" dxfId="3" priority="2"/>
    <cfRule type="duplicateValues" dxfId="2" priority="3"/>
    <cfRule type="duplicateValues" dxfId="1" priority="4"/>
    <cfRule type="duplicateValues" dxfId="0" priority="5"/>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E2536-518C-4573-ABB1-48E8C4DE7D00}">
  <dimension ref="A1:C12"/>
  <sheetViews>
    <sheetView workbookViewId="0"/>
  </sheetViews>
  <sheetFormatPr defaultColWidth="8.875" defaultRowHeight="15.75"/>
  <cols>
    <col min="3" max="3" width="13" bestFit="1" customWidth="1"/>
  </cols>
  <sheetData>
    <row r="1" spans="1:3">
      <c r="A1" s="605" t="s">
        <v>21664</v>
      </c>
    </row>
    <row r="2" spans="1:3">
      <c r="A2" s="605">
        <v>1</v>
      </c>
      <c r="C2" s="606">
        <v>1037090</v>
      </c>
    </row>
    <row r="3" spans="1:3">
      <c r="A3" s="605">
        <v>10</v>
      </c>
      <c r="C3" s="607">
        <v>414836</v>
      </c>
    </row>
    <row r="4" spans="1:3">
      <c r="A4" s="605">
        <v>9</v>
      </c>
    </row>
    <row r="5" spans="1:3">
      <c r="A5" s="605">
        <v>10</v>
      </c>
      <c r="C5" s="608">
        <v>1140799</v>
      </c>
    </row>
    <row r="6" spans="1:3">
      <c r="A6" s="605">
        <v>2</v>
      </c>
      <c r="C6">
        <v>725000</v>
      </c>
    </row>
    <row r="7" spans="1:3">
      <c r="A7" s="605">
        <v>8</v>
      </c>
      <c r="C7" s="609">
        <f>C5-C6</f>
        <v>415799</v>
      </c>
    </row>
    <row r="8" spans="1:3">
      <c r="A8" s="605">
        <v>5</v>
      </c>
    </row>
    <row r="9" spans="1:3">
      <c r="A9" s="605">
        <v>-8</v>
      </c>
    </row>
    <row r="10" spans="1:3">
      <c r="A10" s="605">
        <v>1</v>
      </c>
    </row>
    <row r="11" spans="1:3">
      <c r="A11" s="605">
        <v>2</v>
      </c>
    </row>
    <row r="12" spans="1:3">
      <c r="A12" s="605">
        <v>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6506B-F3E1-4A53-BCD0-0D46160D42D9}">
  <dimension ref="A2:B31"/>
  <sheetViews>
    <sheetView workbookViewId="0"/>
  </sheetViews>
  <sheetFormatPr defaultColWidth="8.875" defaultRowHeight="15.75"/>
  <cols>
    <col min="1" max="1" width="39.5" bestFit="1" customWidth="1"/>
    <col min="2" max="2" width="11.5" bestFit="1" customWidth="1"/>
  </cols>
  <sheetData>
    <row r="2" spans="1:2">
      <c r="A2" s="714" t="s">
        <v>2132</v>
      </c>
      <c r="B2" s="714"/>
    </row>
    <row r="3" spans="1:2">
      <c r="A3" s="711" t="s">
        <v>2133</v>
      </c>
      <c r="B3" t="s">
        <v>2134</v>
      </c>
    </row>
    <row r="4" spans="1:2">
      <c r="A4" s="712" t="s">
        <v>2110</v>
      </c>
      <c r="B4">
        <v>1</v>
      </c>
    </row>
    <row r="5" spans="1:2">
      <c r="A5" s="712" t="s">
        <v>35</v>
      </c>
      <c r="B5">
        <v>151</v>
      </c>
    </row>
    <row r="6" spans="1:2">
      <c r="A6" s="713" t="s">
        <v>2116</v>
      </c>
      <c r="B6">
        <v>101</v>
      </c>
    </row>
    <row r="7" spans="1:2">
      <c r="A7" s="713" t="s">
        <v>2118</v>
      </c>
      <c r="B7">
        <v>43</v>
      </c>
    </row>
    <row r="8" spans="1:2">
      <c r="A8" s="713" t="s">
        <v>2121</v>
      </c>
      <c r="B8">
        <v>6</v>
      </c>
    </row>
    <row r="9" spans="1:2">
      <c r="A9" s="713" t="s">
        <v>2111</v>
      </c>
      <c r="B9">
        <v>1</v>
      </c>
    </row>
    <row r="10" spans="1:2">
      <c r="A10" s="712" t="s">
        <v>2119</v>
      </c>
      <c r="B10">
        <v>19</v>
      </c>
    </row>
    <row r="11" spans="1:2">
      <c r="A11" s="712" t="s">
        <v>2135</v>
      </c>
      <c r="B11">
        <v>3</v>
      </c>
    </row>
    <row r="12" spans="1:2">
      <c r="A12" s="713" t="s">
        <v>33</v>
      </c>
      <c r="B12">
        <v>2</v>
      </c>
    </row>
    <row r="13" spans="1:2">
      <c r="A13" s="713" t="s">
        <v>2115</v>
      </c>
      <c r="B13">
        <v>1</v>
      </c>
    </row>
    <row r="14" spans="1:2">
      <c r="A14" s="712" t="s">
        <v>2136</v>
      </c>
      <c r="B14">
        <v>5</v>
      </c>
    </row>
    <row r="15" spans="1:2">
      <c r="A15" s="713" t="s">
        <v>2108</v>
      </c>
      <c r="B15">
        <v>5</v>
      </c>
    </row>
    <row r="16" spans="1:2">
      <c r="A16" s="712" t="s">
        <v>33</v>
      </c>
      <c r="B16">
        <v>38</v>
      </c>
    </row>
    <row r="17" spans="1:2">
      <c r="A17" s="713" t="s">
        <v>33</v>
      </c>
      <c r="B17">
        <v>13</v>
      </c>
    </row>
    <row r="18" spans="1:2">
      <c r="A18" s="713" t="s">
        <v>2115</v>
      </c>
      <c r="B18">
        <v>19</v>
      </c>
    </row>
    <row r="19" spans="1:2">
      <c r="A19" s="713" t="s">
        <v>2120</v>
      </c>
      <c r="B19">
        <v>4</v>
      </c>
    </row>
    <row r="20" spans="1:2">
      <c r="A20" s="713" t="s">
        <v>2111</v>
      </c>
      <c r="B20">
        <v>2</v>
      </c>
    </row>
    <row r="21" spans="1:2">
      <c r="A21" s="712" t="s">
        <v>216</v>
      </c>
      <c r="B21">
        <v>8</v>
      </c>
    </row>
    <row r="22" spans="1:2">
      <c r="A22" s="713" t="s">
        <v>2117</v>
      </c>
      <c r="B22">
        <v>1</v>
      </c>
    </row>
    <row r="23" spans="1:2">
      <c r="A23" s="713" t="s">
        <v>2114</v>
      </c>
      <c r="B23">
        <v>7</v>
      </c>
    </row>
    <row r="24" spans="1:2">
      <c r="A24" s="712" t="s">
        <v>46</v>
      </c>
      <c r="B24">
        <v>23</v>
      </c>
    </row>
    <row r="25" spans="1:2">
      <c r="A25" s="713" t="s">
        <v>2108</v>
      </c>
      <c r="B25">
        <v>5</v>
      </c>
    </row>
    <row r="26" spans="1:2">
      <c r="A26" s="713" t="s">
        <v>2113</v>
      </c>
      <c r="B26">
        <v>15</v>
      </c>
    </row>
    <row r="27" spans="1:2">
      <c r="A27" s="713" t="s">
        <v>2111</v>
      </c>
      <c r="B27">
        <v>3</v>
      </c>
    </row>
    <row r="28" spans="1:2">
      <c r="A28" s="712" t="s">
        <v>130</v>
      </c>
      <c r="B28">
        <v>34</v>
      </c>
    </row>
    <row r="29" spans="1:2">
      <c r="A29" s="713" t="s">
        <v>2112</v>
      </c>
      <c r="B29">
        <v>19</v>
      </c>
    </row>
    <row r="30" spans="1:2">
      <c r="A30" s="713" t="s">
        <v>2109</v>
      </c>
      <c r="B30">
        <v>15</v>
      </c>
    </row>
    <row r="31" spans="1:2">
      <c r="A31" s="712" t="s">
        <v>2137</v>
      </c>
      <c r="B31">
        <v>282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6E1B4-DC76-4DA4-89A1-6D4F68F761A0}">
  <dimension ref="A1:H18"/>
  <sheetViews>
    <sheetView workbookViewId="0"/>
  </sheetViews>
  <sheetFormatPr defaultColWidth="10.5" defaultRowHeight="15.75"/>
  <cols>
    <col min="3" max="3" width="40.5" bestFit="1" customWidth="1"/>
    <col min="4" max="4" width="42.5" bestFit="1" customWidth="1"/>
    <col min="5" max="5" width="21" bestFit="1" customWidth="1"/>
    <col min="6" max="6" width="14" bestFit="1" customWidth="1"/>
    <col min="7" max="7" width="16.375" bestFit="1" customWidth="1"/>
    <col min="8" max="8" width="32" customWidth="1"/>
  </cols>
  <sheetData>
    <row r="1" spans="1:8">
      <c r="A1" s="581" t="s">
        <v>319</v>
      </c>
      <c r="B1" s="581" t="s">
        <v>16</v>
      </c>
      <c r="C1" s="581" t="s">
        <v>16129</v>
      </c>
      <c r="D1" s="581" t="s">
        <v>16130</v>
      </c>
      <c r="E1" s="581" t="s">
        <v>16132</v>
      </c>
      <c r="F1" s="581" t="s">
        <v>16141</v>
      </c>
      <c r="G1" s="581" t="s">
        <v>21665</v>
      </c>
      <c r="H1" s="581" t="s">
        <v>21666</v>
      </c>
    </row>
    <row r="2" spans="1:8">
      <c r="A2" s="587">
        <v>682834</v>
      </c>
      <c r="B2" s="587" t="str">
        <f>_xlfn.XLOOKUP($A2,Table2[FAASt '#],Table2[P/W '#],0)</f>
        <v>11402</v>
      </c>
      <c r="C2" s="588">
        <f>_xlfn.XLOOKUP($A2,Table2[FAASt '#],Table2[Approved Obligated Amount - CRC Net Cost Cal],0)</f>
        <v>36917510</v>
      </c>
      <c r="D2" s="588">
        <f>_xlfn.XLOOKUP($A2,Table2[FAASt '#],Table2[Approved Obligated Amount - CRC Gross Cost Cal],0)</f>
        <v>36917510</v>
      </c>
      <c r="E2" s="588">
        <f>_xlfn.XLOOKUP($A2,Table2[FAASt '#],Table2[406 A&amp;E Obligated Cost],0)</f>
        <v>0</v>
      </c>
      <c r="F2" s="588">
        <f>_xlfn.XLOOKUP($A2,Table2[FAASt '#],Table2[E&amp;M 406],0)</f>
        <v>5151836</v>
      </c>
      <c r="G2" s="589">
        <f t="shared" ref="G2:G15" si="0">C2-SUM(D2:F2)</f>
        <v>-5151836</v>
      </c>
      <c r="H2" s="590" t="s">
        <v>21667</v>
      </c>
    </row>
    <row r="3" spans="1:8">
      <c r="A3" s="582">
        <v>800286</v>
      </c>
      <c r="B3" s="582" t="str">
        <f>_xlfn.XLOOKUP($A3,Table2[FAASt '#],Table2[P/W '#],0)</f>
        <v>108077</v>
      </c>
      <c r="C3" s="583">
        <f>_xlfn.XLOOKUP($A3,Table2[FAASt '#],Table2[Approved Obligated Amount - CRC Net Cost Cal],0)</f>
        <v>1703713</v>
      </c>
      <c r="D3" s="583">
        <f>_xlfn.XLOOKUP($A3,Table2[FAASt '#],Table2[Approved Obligated Amount - CRC Gross Cost Cal],0)</f>
        <v>1703713</v>
      </c>
      <c r="E3" s="583">
        <f>_xlfn.XLOOKUP($A3,Table2[FAASt '#],Table2[406 A&amp;E Obligated Cost],0)</f>
        <v>0</v>
      </c>
      <c r="F3" s="583">
        <f>_xlfn.XLOOKUP($A3,Table2[FAASt '#],Table2[E&amp;M 406],0)</f>
        <v>342399.24</v>
      </c>
      <c r="G3" s="586">
        <f t="shared" si="0"/>
        <v>-342399.24</v>
      </c>
      <c r="H3" t="s">
        <v>21668</v>
      </c>
    </row>
    <row r="4" spans="1:8">
      <c r="A4" s="582">
        <v>745861</v>
      </c>
      <c r="B4" s="582" t="str">
        <f>_xlfn.XLOOKUP($A4,Table2[FAASt '#],Table2[P/W '#],0)</f>
        <v xml:space="preserve">107957
</v>
      </c>
      <c r="C4" s="583">
        <f>_xlfn.XLOOKUP($A4,Table2[FAASt '#],Table2[Approved Obligated Amount - CRC Net Cost Cal],0)</f>
        <v>3664210.1</v>
      </c>
      <c r="D4" s="583">
        <f>_xlfn.XLOOKUP($A4,Table2[FAASt '#],Table2[Approved Obligated Amount - CRC Gross Cost Cal],0)</f>
        <v>3664210.1</v>
      </c>
      <c r="E4" s="583">
        <f>_xlfn.XLOOKUP($A4,Table2[FAASt '#],Table2[406 A&amp;E Obligated Cost],0)</f>
        <v>0</v>
      </c>
      <c r="F4" s="583">
        <f>_xlfn.XLOOKUP($A4,Table2[FAASt '#],Table2[E&amp;M 406],0)</f>
        <v>557322.86</v>
      </c>
      <c r="G4" s="586">
        <f t="shared" si="0"/>
        <v>-557322.85999999987</v>
      </c>
      <c r="H4" t="s">
        <v>21668</v>
      </c>
    </row>
    <row r="5" spans="1:8">
      <c r="A5" s="582">
        <v>745856</v>
      </c>
      <c r="B5" s="582" t="str">
        <f>_xlfn.XLOOKUP($A5,Table2[FAASt '#],Table2[P/W '#],0)</f>
        <v xml:space="preserve">107956
</v>
      </c>
      <c r="C5" s="583">
        <f>_xlfn.XLOOKUP($A5,Table2[FAASt '#],Table2[Approved Obligated Amount - CRC Net Cost Cal],0)</f>
        <v>1640186.96</v>
      </c>
      <c r="D5" s="583">
        <f>_xlfn.XLOOKUP($A5,Table2[FAASt '#],Table2[Approved Obligated Amount - CRC Gross Cost Cal],0)</f>
        <v>1640186.96</v>
      </c>
      <c r="E5" s="583">
        <f>_xlfn.XLOOKUP($A5,Table2[FAASt '#],Table2[406 A&amp;E Obligated Cost],0)</f>
        <v>0</v>
      </c>
      <c r="F5" s="583">
        <f>_xlfn.XLOOKUP($A5,Table2[FAASt '#],Table2[E&amp;M 406],0)</f>
        <v>442571.92</v>
      </c>
      <c r="G5" s="586">
        <f t="shared" si="0"/>
        <v>-442571.91999999993</v>
      </c>
      <c r="H5" t="s">
        <v>21668</v>
      </c>
    </row>
    <row r="6" spans="1:8">
      <c r="A6" s="582">
        <v>710099</v>
      </c>
      <c r="B6" s="582" t="str">
        <f>_xlfn.XLOOKUP($A6,Table2[FAASt '#],Table2[P/W '#],0)</f>
        <v>11667</v>
      </c>
      <c r="C6" s="583">
        <f>_xlfn.XLOOKUP($A6,Table2[FAASt '#],Table2[Approved Obligated Amount - CRC Net Cost Cal],0)</f>
        <v>6943798.6200000001</v>
      </c>
      <c r="D6" s="583">
        <f>_xlfn.XLOOKUP($A6,Table2[FAASt '#],Table2[Approved Obligated Amount - CRC Gross Cost Cal],0)</f>
        <v>6704421.6900000004</v>
      </c>
      <c r="E6" s="583">
        <f>_xlfn.XLOOKUP($A6,Table2[FAASt '#],Table2[406 A&amp;E Obligated Cost],0)</f>
        <v>42926.93</v>
      </c>
      <c r="F6" s="583">
        <f>_xlfn.XLOOKUP($A6,Table2[FAASt '#],Table2[E&amp;M 406],0)</f>
        <v>0</v>
      </c>
      <c r="G6" s="586">
        <f t="shared" si="0"/>
        <v>196450</v>
      </c>
    </row>
    <row r="7" spans="1:8">
      <c r="A7" s="582">
        <v>752808</v>
      </c>
      <c r="B7" s="582" t="str">
        <f>_xlfn.XLOOKUP($A7,Table2[FAASt '#],Table2[P/W '#],0)</f>
        <v xml:space="preserve">108000
</v>
      </c>
      <c r="C7" s="583">
        <f>_xlfn.XLOOKUP($A7,Table2[FAASt '#],Table2[Approved Obligated Amount - CRC Net Cost Cal],0)</f>
        <v>2753627.24</v>
      </c>
      <c r="D7" s="583">
        <f>_xlfn.XLOOKUP($A7,Table2[FAASt '#],Table2[Approved Obligated Amount - CRC Gross Cost Cal],0)</f>
        <v>2753627.24</v>
      </c>
      <c r="E7" s="583">
        <f>_xlfn.XLOOKUP($A7,Table2[FAASt '#],Table2[406 A&amp;E Obligated Cost],0)</f>
        <v>0</v>
      </c>
      <c r="F7" s="583">
        <f>_xlfn.XLOOKUP($A7,Table2[FAASt '#],Table2[E&amp;M 406],0)</f>
        <v>312122.7</v>
      </c>
      <c r="G7" s="586">
        <f t="shared" si="0"/>
        <v>-312122.70000000019</v>
      </c>
    </row>
    <row r="8" spans="1:8">
      <c r="A8" s="582">
        <v>735474</v>
      </c>
      <c r="B8" s="582" t="str">
        <f>_xlfn.XLOOKUP($A8,Table2[FAASt '#],Table2[P/W '#],0)</f>
        <v xml:space="preserve">107918
</v>
      </c>
      <c r="C8" s="583">
        <f>_xlfn.XLOOKUP($A8,Table2[FAASt '#],Table2[Approved Obligated Amount - CRC Net Cost Cal],0)</f>
        <v>14075641</v>
      </c>
      <c r="D8" s="583">
        <f>_xlfn.XLOOKUP($A8,Table2[FAASt '#],Table2[Approved Obligated Amount - CRC Gross Cost Cal],0)</f>
        <v>14075641</v>
      </c>
      <c r="E8" s="583">
        <f>_xlfn.XLOOKUP($A8,Table2[FAASt '#],Table2[406 A&amp;E Obligated Cost],0)</f>
        <v>0</v>
      </c>
      <c r="F8" s="583">
        <f>_xlfn.XLOOKUP($A8,Table2[FAASt '#],Table2[E&amp;M 406],0)</f>
        <v>295487.07</v>
      </c>
      <c r="G8" s="586">
        <f t="shared" si="0"/>
        <v>-295487.0700000003</v>
      </c>
    </row>
    <row r="9" spans="1:8">
      <c r="A9" s="582">
        <v>750692</v>
      </c>
      <c r="B9" s="582" t="str">
        <f>_xlfn.XLOOKUP($A9,Table2[FAASt '#],Table2[P/W '#],0)</f>
        <v xml:space="preserve">107979
</v>
      </c>
      <c r="C9" s="583">
        <f>_xlfn.XLOOKUP($A9,Table2[FAASt '#],Table2[Approved Obligated Amount - CRC Net Cost Cal],0)</f>
        <v>12921047</v>
      </c>
      <c r="D9" s="583">
        <f>_xlfn.XLOOKUP($A9,Table2[FAASt '#],Table2[Approved Obligated Amount - CRC Gross Cost Cal],0)</f>
        <v>12921047</v>
      </c>
      <c r="E9" s="583">
        <f>_xlfn.XLOOKUP($A9,Table2[FAASt '#],Table2[406 A&amp;E Obligated Cost],0)</f>
        <v>0</v>
      </c>
      <c r="F9" s="583">
        <f>_xlfn.XLOOKUP($A9,Table2[FAASt '#],Table2[E&amp;M 406],0)</f>
        <v>395734.94</v>
      </c>
      <c r="G9" s="586">
        <f t="shared" si="0"/>
        <v>-395734.93999999948</v>
      </c>
    </row>
    <row r="10" spans="1:8">
      <c r="A10" s="582">
        <v>752540</v>
      </c>
      <c r="B10" s="582" t="str">
        <f>_xlfn.XLOOKUP($A10,Table2[FAASt '#],Table2[P/W '#],0)</f>
        <v xml:space="preserve">107999
</v>
      </c>
      <c r="C10" s="583">
        <f>_xlfn.XLOOKUP($A10,Table2[FAASt '#],Table2[Approved Obligated Amount - CRC Net Cost Cal],0)</f>
        <v>7111613.9100000001</v>
      </c>
      <c r="D10" s="583">
        <f>_xlfn.XLOOKUP($A10,Table2[FAASt '#],Table2[Approved Obligated Amount - CRC Gross Cost Cal],0)</f>
        <v>7111613.9100000001</v>
      </c>
      <c r="E10" s="583">
        <f>_xlfn.XLOOKUP($A10,Table2[FAASt '#],Table2[406 A&amp;E Obligated Cost],0)</f>
        <v>0</v>
      </c>
      <c r="F10" s="583">
        <f>_xlfn.XLOOKUP($A10,Table2[FAASt '#],Table2[E&amp;M 406],0)</f>
        <v>241421.21</v>
      </c>
      <c r="G10" s="586">
        <f t="shared" si="0"/>
        <v>-241421.20999999996</v>
      </c>
    </row>
    <row r="11" spans="1:8">
      <c r="A11" s="582">
        <v>752810</v>
      </c>
      <c r="B11" s="582" t="str">
        <f>_xlfn.XLOOKUP($A11,Table2[FAASt '#],Table2[P/W '#],0)</f>
        <v xml:space="preserve">108001
</v>
      </c>
      <c r="C11" s="583">
        <f>_xlfn.XLOOKUP($A11,Table2[FAASt '#],Table2[Approved Obligated Amount - CRC Net Cost Cal],0)</f>
        <v>2623262.08</v>
      </c>
      <c r="D11" s="583">
        <f>_xlfn.XLOOKUP($A11,Table2[FAASt '#],Table2[Approved Obligated Amount - CRC Gross Cost Cal],0)</f>
        <v>2623262.08</v>
      </c>
      <c r="E11" s="583">
        <f>_xlfn.XLOOKUP($A11,Table2[FAASt '#],Table2[406 A&amp;E Obligated Cost],0)</f>
        <v>0</v>
      </c>
      <c r="F11" s="583">
        <f>_xlfn.XLOOKUP($A11,Table2[FAASt '#],Table2[E&amp;M 406],0)</f>
        <v>349543.04</v>
      </c>
      <c r="G11" s="586">
        <f t="shared" si="0"/>
        <v>-349543.04000000004</v>
      </c>
    </row>
    <row r="12" spans="1:8">
      <c r="A12" s="582">
        <v>757692</v>
      </c>
      <c r="B12" s="582" t="str">
        <f>_xlfn.XLOOKUP($A12,Table2[FAASt '#],Table2[P/W '#],0)</f>
        <v>108035</v>
      </c>
      <c r="C12" s="583">
        <f>_xlfn.XLOOKUP($A12,Table2[FAASt '#],Table2[Approved Obligated Amount - CRC Net Cost Cal],0)</f>
        <v>938783.63</v>
      </c>
      <c r="D12" s="583">
        <f>_xlfn.XLOOKUP($A12,Table2[FAASt '#],Table2[Approved Obligated Amount - CRC Gross Cost Cal],0)</f>
        <v>938783.63</v>
      </c>
      <c r="E12" s="583">
        <f>_xlfn.XLOOKUP($A12,Table2[FAASt '#],Table2[406 A&amp;E Obligated Cost],0)</f>
        <v>0</v>
      </c>
      <c r="F12" s="583">
        <f>_xlfn.XLOOKUP($A12,Table2[FAASt '#],Table2[E&amp;M 406],0)</f>
        <v>256947</v>
      </c>
      <c r="G12" s="586">
        <f t="shared" si="0"/>
        <v>-256946.99999999988</v>
      </c>
    </row>
    <row r="13" spans="1:8">
      <c r="A13" s="582">
        <v>790443</v>
      </c>
      <c r="B13" s="582" t="str">
        <f>_xlfn.XLOOKUP($A13,Table2[FAASt '#],Table2[P/W '#],0)</f>
        <v>108070</v>
      </c>
      <c r="C13" s="583">
        <f>_xlfn.XLOOKUP($A13,Table2[FAASt '#],Table2[Approved Obligated Amount - CRC Net Cost Cal],0)</f>
        <v>186697</v>
      </c>
      <c r="D13" s="583">
        <f>_xlfn.XLOOKUP($A13,Table2[FAASt '#],Table2[Approved Obligated Amount - CRC Gross Cost Cal],0)</f>
        <v>186697</v>
      </c>
      <c r="E13" s="583">
        <f>_xlfn.XLOOKUP($A13,Table2[FAASt '#],Table2[406 A&amp;E Obligated Cost],0)</f>
        <v>0</v>
      </c>
      <c r="F13" s="583">
        <f>_xlfn.XLOOKUP($A13,Table2[FAASt '#],Table2[E&amp;M 406],0)</f>
        <v>6007.36</v>
      </c>
      <c r="G13" s="586">
        <f t="shared" si="0"/>
        <v>-6007.359999999986</v>
      </c>
    </row>
    <row r="14" spans="1:8">
      <c r="A14" s="582">
        <v>757696</v>
      </c>
      <c r="B14" s="582" t="str">
        <f>_xlfn.XLOOKUP($A14,Table2[FAASt '#],Table2[P/W '#],0)</f>
        <v>108037</v>
      </c>
      <c r="C14" s="583">
        <f>_xlfn.XLOOKUP($A14,Table2[FAASt '#],Table2[Approved Obligated Amount - CRC Net Cost Cal],0)</f>
        <v>1145458</v>
      </c>
      <c r="D14" s="583">
        <f>_xlfn.XLOOKUP($A14,Table2[FAASt '#],Table2[Approved Obligated Amount - CRC Gross Cost Cal],0)</f>
        <v>1145458</v>
      </c>
      <c r="E14" s="583">
        <f>_xlfn.XLOOKUP($A14,Table2[FAASt '#],Table2[406 A&amp;E Obligated Cost],0)</f>
        <v>0</v>
      </c>
      <c r="F14" s="583">
        <f>_xlfn.XLOOKUP($A14,Table2[FAASt '#],Table2[E&amp;M 406],0)</f>
        <v>241210.12</v>
      </c>
      <c r="G14" s="586">
        <f t="shared" si="0"/>
        <v>-241210.12000000011</v>
      </c>
    </row>
    <row r="15" spans="1:8">
      <c r="A15" s="584">
        <v>757700</v>
      </c>
      <c r="B15" s="584" t="str">
        <f>_xlfn.XLOOKUP($A15,Table2[FAASt '#],Table2[P/W '#],0)</f>
        <v>108041</v>
      </c>
      <c r="C15" s="585">
        <f>_xlfn.XLOOKUP($A15,Table2[FAASt '#],Table2[Approved Obligated Amount - CRC Net Cost Cal],0)</f>
        <v>1318516</v>
      </c>
      <c r="D15" s="585">
        <f>_xlfn.XLOOKUP($A15,Table2[FAASt '#],Table2[Approved Obligated Amount - CRC Gross Cost Cal],0)</f>
        <v>1318516</v>
      </c>
      <c r="E15" s="585">
        <f>_xlfn.XLOOKUP($A15,Table2[FAASt '#],Table2[406 A&amp;E Obligated Cost],0)</f>
        <v>0</v>
      </c>
      <c r="F15" s="585">
        <f>_xlfn.XLOOKUP($A15,Table2[FAASt '#],Table2[E&amp;M 406],0)</f>
        <v>293400.96000000002</v>
      </c>
      <c r="G15" s="586">
        <f t="shared" si="0"/>
        <v>-293400.95999999996</v>
      </c>
    </row>
    <row r="18" spans="4:4">
      <c r="D18" s="574">
        <f>C6-D6</f>
        <v>239376.9299999997</v>
      </c>
    </row>
  </sheetData>
  <autoFilter ref="A1:H15" xr:uid="{E9E6E1B4-DC76-4DA4-89A1-6D4F68F761A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30EFB-EF13-4BBB-A199-AE6343112A0E}">
  <sheetPr>
    <tabColor rgb="FF92D050"/>
  </sheetPr>
  <dimension ref="A1:CC1426"/>
  <sheetViews>
    <sheetView workbookViewId="0"/>
  </sheetViews>
  <sheetFormatPr defaultColWidth="8.875" defaultRowHeight="15.75"/>
  <cols>
    <col min="1" max="1" width="62.875" bestFit="1" customWidth="1"/>
    <col min="2" max="2" width="14.5" bestFit="1" customWidth="1"/>
    <col min="3" max="3" width="158" bestFit="1" customWidth="1"/>
    <col min="4" max="4" width="229.5" bestFit="1" customWidth="1"/>
    <col min="5" max="5" width="32" bestFit="1" customWidth="1"/>
    <col min="6" max="6" width="29.5" bestFit="1" customWidth="1"/>
    <col min="7" max="7" width="52.5" bestFit="1" customWidth="1"/>
    <col min="8" max="8" width="6" bestFit="1" customWidth="1"/>
    <col min="9" max="9" width="33.5" bestFit="1" customWidth="1"/>
    <col min="10" max="10" width="12.875" bestFit="1" customWidth="1"/>
    <col min="11" max="11" width="43.375" bestFit="1" customWidth="1"/>
    <col min="12" max="12" width="30" bestFit="1" customWidth="1"/>
    <col min="13" max="13" width="10" bestFit="1" customWidth="1"/>
    <col min="14" max="14" width="40" bestFit="1" customWidth="1"/>
    <col min="15" max="15" width="30.375" bestFit="1" customWidth="1"/>
    <col min="16" max="16" width="18.375" bestFit="1" customWidth="1"/>
    <col min="17" max="17" width="34.5" bestFit="1" customWidth="1"/>
    <col min="18" max="18" width="24.875" bestFit="1" customWidth="1"/>
    <col min="19" max="19" width="32.5" bestFit="1" customWidth="1"/>
    <col min="20" max="20" width="25.5" bestFit="1" customWidth="1"/>
    <col min="21" max="21" width="45" bestFit="1" customWidth="1"/>
    <col min="22" max="22" width="28.5" bestFit="1" customWidth="1"/>
    <col min="23" max="23" width="35" bestFit="1" customWidth="1"/>
    <col min="24" max="24" width="37.375" bestFit="1" customWidth="1"/>
    <col min="25" max="25" width="19.375" bestFit="1" customWidth="1"/>
    <col min="26" max="26" width="30.5" bestFit="1" customWidth="1"/>
    <col min="27" max="27" width="26.5" bestFit="1" customWidth="1"/>
    <col min="28" max="28" width="41" bestFit="1" customWidth="1"/>
    <col min="29" max="29" width="24" bestFit="1" customWidth="1"/>
    <col min="30" max="30" width="21.875" bestFit="1" customWidth="1"/>
    <col min="31" max="31" width="37" bestFit="1" customWidth="1"/>
    <col min="32" max="32" width="38.5" bestFit="1" customWidth="1"/>
    <col min="33" max="33" width="255.5" bestFit="1" customWidth="1"/>
    <col min="34" max="34" width="19.5" bestFit="1" customWidth="1"/>
    <col min="35" max="35" width="19.875" bestFit="1" customWidth="1"/>
    <col min="36" max="36" width="24.5" bestFit="1" customWidth="1"/>
    <col min="37" max="37" width="18.5" bestFit="1" customWidth="1"/>
    <col min="38" max="38" width="19" bestFit="1" customWidth="1"/>
    <col min="39" max="39" width="19.5" bestFit="1" customWidth="1"/>
    <col min="40" max="40" width="18.5" bestFit="1" customWidth="1"/>
    <col min="41" max="41" width="12.5" bestFit="1" customWidth="1"/>
    <col min="42" max="42" width="17.875" bestFit="1" customWidth="1"/>
    <col min="43" max="43" width="29.5" bestFit="1" customWidth="1"/>
    <col min="44" max="44" width="39.5" bestFit="1" customWidth="1"/>
    <col min="45" max="45" width="31.875" bestFit="1" customWidth="1"/>
    <col min="46" max="46" width="30.5" bestFit="1" customWidth="1"/>
    <col min="47" max="47" width="21.5" bestFit="1" customWidth="1"/>
    <col min="48" max="48" width="20" bestFit="1" customWidth="1"/>
    <col min="49" max="49" width="34.375" bestFit="1" customWidth="1"/>
    <col min="50" max="50" width="36" bestFit="1" customWidth="1"/>
    <col min="51" max="51" width="34.375" bestFit="1" customWidth="1"/>
    <col min="52" max="52" width="36" bestFit="1" customWidth="1"/>
    <col min="53" max="53" width="34.375" bestFit="1" customWidth="1"/>
    <col min="54" max="54" width="20.375" bestFit="1" customWidth="1"/>
    <col min="55" max="55" width="36" bestFit="1" customWidth="1"/>
    <col min="56" max="56" width="43" bestFit="1" customWidth="1"/>
    <col min="57" max="57" width="45" bestFit="1" customWidth="1"/>
    <col min="58" max="58" width="20" bestFit="1" customWidth="1"/>
    <col min="59" max="60" width="255.875" bestFit="1" customWidth="1"/>
    <col min="61" max="62" width="12" bestFit="1" customWidth="1"/>
    <col min="63" max="63" width="20" bestFit="1" customWidth="1"/>
    <col min="64" max="64" width="113.5" bestFit="1" customWidth="1"/>
    <col min="65" max="65" width="20" bestFit="1" customWidth="1"/>
    <col min="66" max="66" width="33.5" bestFit="1" customWidth="1"/>
    <col min="67" max="67" width="40" bestFit="1" customWidth="1"/>
    <col min="68" max="69" width="23.375" style="568" bestFit="1" customWidth="1"/>
    <col min="70" max="70" width="15" bestFit="1" customWidth="1"/>
    <col min="71" max="71" width="20" bestFit="1" customWidth="1"/>
    <col min="72" max="72" width="17.375" bestFit="1" customWidth="1"/>
    <col min="73" max="73" width="69" bestFit="1" customWidth="1"/>
    <col min="74" max="74" width="63.375" bestFit="1" customWidth="1"/>
    <col min="75" max="75" width="15" style="568" bestFit="1" customWidth="1"/>
    <col min="76" max="76" width="14" style="568" bestFit="1" customWidth="1"/>
    <col min="77" max="77" width="25" bestFit="1" customWidth="1"/>
    <col min="78" max="78" width="26.5" bestFit="1" customWidth="1"/>
    <col min="79" max="79" width="12" bestFit="1" customWidth="1"/>
    <col min="80" max="80" width="38.375" bestFit="1" customWidth="1"/>
    <col min="81" max="81" width="28.375" customWidth="1"/>
  </cols>
  <sheetData>
    <row r="1" spans="1:81">
      <c r="A1" t="s">
        <v>16101</v>
      </c>
      <c r="B1" t="s">
        <v>320</v>
      </c>
      <c r="C1" t="s">
        <v>16102</v>
      </c>
      <c r="D1" t="s">
        <v>16103</v>
      </c>
      <c r="E1" t="s">
        <v>16151</v>
      </c>
      <c r="F1" t="s">
        <v>20</v>
      </c>
      <c r="G1" t="s">
        <v>16145</v>
      </c>
      <c r="H1" t="s">
        <v>21669</v>
      </c>
      <c r="I1" t="s">
        <v>16147</v>
      </c>
      <c r="J1" t="s">
        <v>16153</v>
      </c>
      <c r="K1" t="s">
        <v>16152</v>
      </c>
      <c r="L1" t="s">
        <v>16104</v>
      </c>
      <c r="M1" t="s">
        <v>16105</v>
      </c>
      <c r="N1" t="s">
        <v>16107</v>
      </c>
      <c r="O1" t="s">
        <v>16108</v>
      </c>
      <c r="P1" t="s">
        <v>16109</v>
      </c>
      <c r="Q1" t="s">
        <v>16154</v>
      </c>
      <c r="R1" t="s">
        <v>16162</v>
      </c>
      <c r="S1" t="s">
        <v>16155</v>
      </c>
      <c r="T1" t="s">
        <v>16159</v>
      </c>
      <c r="U1" t="s">
        <v>16158</v>
      </c>
      <c r="V1" t="s">
        <v>16156</v>
      </c>
      <c r="W1" t="s">
        <v>16161</v>
      </c>
      <c r="X1" t="s">
        <v>16160</v>
      </c>
      <c r="Y1" t="s">
        <v>16164</v>
      </c>
      <c r="Z1" t="s">
        <v>16146</v>
      </c>
      <c r="AA1" t="s">
        <v>16110</v>
      </c>
      <c r="AB1" t="s">
        <v>16150</v>
      </c>
      <c r="AC1" t="s">
        <v>16111</v>
      </c>
      <c r="AD1" t="s">
        <v>16112</v>
      </c>
      <c r="AE1" t="s">
        <v>16113</v>
      </c>
      <c r="AF1" t="s">
        <v>16114</v>
      </c>
      <c r="AG1" t="s">
        <v>16115</v>
      </c>
      <c r="AH1" t="s">
        <v>16165</v>
      </c>
      <c r="AI1" t="s">
        <v>16144</v>
      </c>
      <c r="AJ1" t="s">
        <v>16148</v>
      </c>
      <c r="AK1" t="s">
        <v>16117</v>
      </c>
      <c r="AL1" t="s">
        <v>21670</v>
      </c>
      <c r="AM1" t="s">
        <v>21671</v>
      </c>
      <c r="AN1" t="s">
        <v>16116</v>
      </c>
      <c r="AO1" t="s">
        <v>21672</v>
      </c>
      <c r="AP1" t="s">
        <v>16118</v>
      </c>
      <c r="AQ1" t="s">
        <v>16119</v>
      </c>
      <c r="AR1" t="s">
        <v>16120</v>
      </c>
      <c r="AS1" t="s">
        <v>16121</v>
      </c>
      <c r="AT1" t="s">
        <v>16122</v>
      </c>
      <c r="AU1" t="s">
        <v>332</v>
      </c>
      <c r="AV1" t="s">
        <v>333</v>
      </c>
      <c r="AW1" t="s">
        <v>16123</v>
      </c>
      <c r="AX1" t="s">
        <v>16124</v>
      </c>
      <c r="AY1" t="s">
        <v>16125</v>
      </c>
      <c r="AZ1" t="s">
        <v>16126</v>
      </c>
      <c r="BA1" t="s">
        <v>16127</v>
      </c>
      <c r="BB1" t="s">
        <v>21673</v>
      </c>
      <c r="BC1" t="s">
        <v>16128</v>
      </c>
      <c r="BD1" t="s">
        <v>16129</v>
      </c>
      <c r="BE1" t="s">
        <v>16130</v>
      </c>
      <c r="BF1" t="s">
        <v>16157</v>
      </c>
      <c r="BG1" t="s">
        <v>16133</v>
      </c>
      <c r="BH1" t="s">
        <v>16134</v>
      </c>
      <c r="BI1" t="s">
        <v>16135</v>
      </c>
      <c r="BJ1" t="s">
        <v>16136</v>
      </c>
      <c r="BK1" t="s">
        <v>16137</v>
      </c>
      <c r="BL1" t="s">
        <v>16163</v>
      </c>
      <c r="BM1" t="s">
        <v>16138</v>
      </c>
      <c r="BN1" t="s">
        <v>16166</v>
      </c>
      <c r="BO1" t="s">
        <v>16167</v>
      </c>
      <c r="BP1" s="568" t="s">
        <v>16131</v>
      </c>
      <c r="BQ1" s="568" t="s">
        <v>16132</v>
      </c>
      <c r="BR1" t="s">
        <v>16168</v>
      </c>
      <c r="BS1" t="s">
        <v>16169</v>
      </c>
      <c r="BT1" t="s">
        <v>16106</v>
      </c>
      <c r="BU1" t="s">
        <v>16139</v>
      </c>
      <c r="BV1" t="s">
        <v>322</v>
      </c>
      <c r="BW1" s="568" t="s">
        <v>16140</v>
      </c>
      <c r="BX1" s="568" t="s">
        <v>16141</v>
      </c>
      <c r="BY1" t="s">
        <v>16142</v>
      </c>
      <c r="BZ1" t="s">
        <v>16143</v>
      </c>
      <c r="CA1" t="s">
        <v>21674</v>
      </c>
      <c r="CB1" t="s">
        <v>21675</v>
      </c>
      <c r="CC1" s="572" t="s">
        <v>16170</v>
      </c>
    </row>
    <row r="2" spans="1:81">
      <c r="A2">
        <v>727694</v>
      </c>
      <c r="B2" t="s">
        <v>16172</v>
      </c>
      <c r="C2" t="s">
        <v>831</v>
      </c>
      <c r="D2" t="s">
        <v>16173</v>
      </c>
      <c r="E2" t="s">
        <v>16178</v>
      </c>
      <c r="F2" t="s">
        <v>130</v>
      </c>
      <c r="G2" t="s">
        <v>16177</v>
      </c>
      <c r="H2" t="b">
        <v>1</v>
      </c>
      <c r="J2" t="b">
        <v>0</v>
      </c>
      <c r="M2" t="b">
        <v>1</v>
      </c>
      <c r="N2" t="s">
        <v>16174</v>
      </c>
      <c r="O2" t="s">
        <v>7155</v>
      </c>
      <c r="P2" t="b">
        <v>1</v>
      </c>
      <c r="V2" t="s">
        <v>2478</v>
      </c>
      <c r="Z2">
        <v>45138</v>
      </c>
      <c r="AA2" t="s">
        <v>16175</v>
      </c>
      <c r="AB2">
        <v>45138</v>
      </c>
      <c r="AC2">
        <v>45138</v>
      </c>
      <c r="AD2">
        <v>45271</v>
      </c>
      <c r="AH2">
        <v>1</v>
      </c>
      <c r="AJ2">
        <v>41689596.630000003</v>
      </c>
      <c r="AK2">
        <v>76781710.480000004</v>
      </c>
      <c r="AP2">
        <v>76781710.480000004</v>
      </c>
      <c r="AQ2">
        <v>76781710.480000004</v>
      </c>
      <c r="AR2">
        <v>76781710.480000004</v>
      </c>
      <c r="AS2">
        <v>45596</v>
      </c>
      <c r="AT2">
        <v>45747</v>
      </c>
      <c r="AW2" s="567"/>
      <c r="AX2" s="567"/>
      <c r="AY2" s="567"/>
      <c r="AZ2" s="567"/>
      <c r="BA2" s="567"/>
      <c r="BB2" s="567"/>
      <c r="BC2" s="567"/>
      <c r="BD2" s="567">
        <v>0</v>
      </c>
      <c r="BE2" s="567">
        <v>0</v>
      </c>
      <c r="BG2" t="s">
        <v>21676</v>
      </c>
      <c r="BI2">
        <v>46059.622210648151</v>
      </c>
      <c r="BJ2">
        <v>45152.464699074073</v>
      </c>
      <c r="BK2" t="s">
        <v>21677</v>
      </c>
      <c r="BL2" t="s">
        <v>16179</v>
      </c>
      <c r="BM2" t="s">
        <v>21678</v>
      </c>
      <c r="BR2">
        <v>0.54296259316675799</v>
      </c>
      <c r="BS2">
        <v>3</v>
      </c>
      <c r="BT2">
        <v>45845</v>
      </c>
      <c r="BU2" t="s">
        <v>16176</v>
      </c>
      <c r="BV2" t="s">
        <v>16171</v>
      </c>
      <c r="BY2">
        <v>0</v>
      </c>
      <c r="CA2" t="s">
        <v>16180</v>
      </c>
      <c r="CB2" t="s">
        <v>21679</v>
      </c>
      <c r="CC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 spans="1:81">
      <c r="A3">
        <v>727692</v>
      </c>
      <c r="B3" t="s">
        <v>16182</v>
      </c>
      <c r="C3" t="s">
        <v>140</v>
      </c>
      <c r="D3" t="s">
        <v>7741</v>
      </c>
      <c r="E3" t="s">
        <v>16178</v>
      </c>
      <c r="F3" t="s">
        <v>130</v>
      </c>
      <c r="G3" t="s">
        <v>16177</v>
      </c>
      <c r="H3" t="b">
        <v>1</v>
      </c>
      <c r="J3" t="b">
        <v>0</v>
      </c>
      <c r="L3" t="s">
        <v>16183</v>
      </c>
      <c r="V3" t="s">
        <v>2478</v>
      </c>
      <c r="Z3">
        <v>45138</v>
      </c>
      <c r="AA3" t="s">
        <v>16175</v>
      </c>
      <c r="AB3">
        <v>45138</v>
      </c>
      <c r="AC3">
        <v>45142</v>
      </c>
      <c r="AD3">
        <v>45614</v>
      </c>
      <c r="AE3">
        <v>45746</v>
      </c>
      <c r="AF3">
        <v>45728</v>
      </c>
      <c r="AI3">
        <v>4681848.01</v>
      </c>
      <c r="AJ3">
        <v>4681848.01</v>
      </c>
      <c r="AK3">
        <v>46038244.43</v>
      </c>
      <c r="AO3">
        <v>328143.02</v>
      </c>
      <c r="AP3">
        <v>45710101.409999996</v>
      </c>
      <c r="AQ3">
        <v>46038244.43</v>
      </c>
      <c r="AR3">
        <v>46038244.43</v>
      </c>
      <c r="AS3">
        <v>45565</v>
      </c>
      <c r="AT3">
        <v>45657</v>
      </c>
      <c r="AU3">
        <v>45775</v>
      </c>
      <c r="AW3" s="567">
        <v>28052090.370000001</v>
      </c>
      <c r="AX3" s="567">
        <v>7414164.75</v>
      </c>
      <c r="AY3" s="567"/>
      <c r="AZ3" s="567"/>
      <c r="BA3" s="567"/>
      <c r="BB3" s="567"/>
      <c r="BC3" s="567"/>
      <c r="BD3" s="567">
        <v>28052090.370000001</v>
      </c>
      <c r="BE3" s="567">
        <v>7414164.75</v>
      </c>
      <c r="BG3" t="s">
        <v>21680</v>
      </c>
      <c r="BH3" t="s">
        <v>16184</v>
      </c>
      <c r="BI3">
        <v>46059.549560185187</v>
      </c>
      <c r="BJ3">
        <v>45152.464699074073</v>
      </c>
      <c r="BK3" t="s">
        <v>21677</v>
      </c>
      <c r="BL3" t="s">
        <v>16179</v>
      </c>
      <c r="BM3" t="s">
        <v>21678</v>
      </c>
      <c r="BR3">
        <v>0.10169475547918901</v>
      </c>
      <c r="BS3">
        <v>5</v>
      </c>
      <c r="BU3" t="s">
        <v>16185</v>
      </c>
      <c r="BV3" t="s">
        <v>16181</v>
      </c>
      <c r="BY3">
        <v>0</v>
      </c>
      <c r="CA3" t="s">
        <v>16180</v>
      </c>
      <c r="CB3" t="s">
        <v>21679</v>
      </c>
      <c r="CC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20637925.620000001</v>
      </c>
    </row>
    <row r="4" spans="1:81">
      <c r="A4">
        <v>727691</v>
      </c>
      <c r="B4" t="s">
        <v>16187</v>
      </c>
      <c r="C4" t="s">
        <v>843</v>
      </c>
      <c r="D4" t="s">
        <v>16188</v>
      </c>
      <c r="E4" t="s">
        <v>16178</v>
      </c>
      <c r="F4" t="s">
        <v>130</v>
      </c>
      <c r="G4" t="s">
        <v>16177</v>
      </c>
      <c r="H4" t="b">
        <v>1</v>
      </c>
      <c r="J4" t="b">
        <v>0</v>
      </c>
      <c r="L4" t="s">
        <v>16183</v>
      </c>
      <c r="M4" t="b">
        <v>1</v>
      </c>
      <c r="N4" t="s">
        <v>16174</v>
      </c>
      <c r="O4" t="s">
        <v>7155</v>
      </c>
      <c r="P4" t="b">
        <v>1</v>
      </c>
      <c r="V4" t="s">
        <v>2478</v>
      </c>
      <c r="Z4">
        <v>45138</v>
      </c>
      <c r="AA4" t="s">
        <v>16175</v>
      </c>
      <c r="AB4">
        <v>45138</v>
      </c>
      <c r="AC4">
        <v>45138</v>
      </c>
      <c r="AD4">
        <v>45271</v>
      </c>
      <c r="AJ4">
        <v>18245048.09</v>
      </c>
      <c r="AK4">
        <v>44200121.5</v>
      </c>
      <c r="AP4">
        <v>44200121.5</v>
      </c>
      <c r="AQ4">
        <v>44200121.5</v>
      </c>
      <c r="AR4">
        <v>44200121.5</v>
      </c>
      <c r="AS4">
        <v>45716</v>
      </c>
      <c r="AT4">
        <v>45900</v>
      </c>
      <c r="AW4" s="567"/>
      <c r="AX4" s="567"/>
      <c r="AY4" s="567"/>
      <c r="AZ4" s="567"/>
      <c r="BA4" s="567"/>
      <c r="BB4" s="567"/>
      <c r="BC4" s="567"/>
      <c r="BD4" s="567">
        <v>0</v>
      </c>
      <c r="BE4" s="567">
        <v>0</v>
      </c>
      <c r="BG4" t="s">
        <v>21681</v>
      </c>
      <c r="BI4">
        <v>46059.621932870374</v>
      </c>
      <c r="BJ4">
        <v>45152.464699074073</v>
      </c>
      <c r="BK4" t="s">
        <v>21677</v>
      </c>
      <c r="BL4" t="s">
        <v>16179</v>
      </c>
      <c r="BM4" t="s">
        <v>21678</v>
      </c>
      <c r="BR4">
        <v>0.41278275875327602</v>
      </c>
      <c r="BS4">
        <v>3</v>
      </c>
      <c r="BT4">
        <v>45880</v>
      </c>
      <c r="BU4" t="s">
        <v>16189</v>
      </c>
      <c r="BV4" t="s">
        <v>16186</v>
      </c>
      <c r="BY4">
        <v>0</v>
      </c>
      <c r="CA4" t="s">
        <v>16180</v>
      </c>
      <c r="CB4" t="s">
        <v>21679</v>
      </c>
      <c r="CC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 spans="1:81">
      <c r="A5">
        <v>727659</v>
      </c>
      <c r="B5" t="s">
        <v>16191</v>
      </c>
      <c r="C5" t="s">
        <v>211</v>
      </c>
      <c r="D5" t="s">
        <v>16192</v>
      </c>
      <c r="E5" t="s">
        <v>16178</v>
      </c>
      <c r="F5" t="s">
        <v>130</v>
      </c>
      <c r="G5" t="s">
        <v>16177</v>
      </c>
      <c r="H5" t="b">
        <v>1</v>
      </c>
      <c r="J5" t="b">
        <v>0</v>
      </c>
      <c r="L5" t="s">
        <v>16193</v>
      </c>
      <c r="M5" t="b">
        <v>0</v>
      </c>
      <c r="N5" t="s">
        <v>16174</v>
      </c>
      <c r="O5" t="s">
        <v>16194</v>
      </c>
      <c r="V5" t="s">
        <v>2478</v>
      </c>
      <c r="Z5">
        <v>45138</v>
      </c>
      <c r="AA5" t="s">
        <v>16175</v>
      </c>
      <c r="AB5">
        <v>45138</v>
      </c>
      <c r="AC5">
        <v>45138</v>
      </c>
      <c r="AD5">
        <v>45978</v>
      </c>
      <c r="AJ5">
        <v>18075945.32</v>
      </c>
      <c r="AK5">
        <v>3793220.88</v>
      </c>
      <c r="AL5">
        <v>10330.93</v>
      </c>
      <c r="AN5">
        <v>1098979.51</v>
      </c>
      <c r="AO5">
        <v>35000.050000000003</v>
      </c>
      <c r="AP5">
        <v>3758220.83</v>
      </c>
      <c r="AQ5">
        <v>4892200.3899999997</v>
      </c>
      <c r="AR5">
        <v>4902531.32</v>
      </c>
      <c r="AS5">
        <v>45596</v>
      </c>
      <c r="AT5">
        <v>45747</v>
      </c>
      <c r="AU5">
        <v>46082</v>
      </c>
      <c r="AW5" s="567">
        <v>4214343.82</v>
      </c>
      <c r="AX5" s="567">
        <v>953592.14</v>
      </c>
      <c r="AY5" s="567"/>
      <c r="AZ5" s="567"/>
      <c r="BA5" s="567"/>
      <c r="BB5" s="567"/>
      <c r="BC5" s="567"/>
      <c r="BD5" s="567">
        <v>4214343.82</v>
      </c>
      <c r="BE5" s="567">
        <v>953592.14</v>
      </c>
      <c r="BG5" t="s">
        <v>21682</v>
      </c>
      <c r="BH5" t="s">
        <v>16195</v>
      </c>
      <c r="BI5">
        <v>46083.660185185188</v>
      </c>
      <c r="BJ5">
        <v>45152.464699074073</v>
      </c>
      <c r="BK5" t="s">
        <v>21677</v>
      </c>
      <c r="BL5" t="s">
        <v>16179</v>
      </c>
      <c r="BM5" t="s">
        <v>21683</v>
      </c>
      <c r="BP5" s="568">
        <v>8880.74</v>
      </c>
      <c r="BQ5" s="568">
        <v>30086.959999999999</v>
      </c>
      <c r="BR5">
        <v>3.6948497361123001</v>
      </c>
      <c r="BS5">
        <v>1</v>
      </c>
      <c r="BT5">
        <v>45845</v>
      </c>
      <c r="BU5" t="s">
        <v>16196</v>
      </c>
      <c r="BV5" t="s">
        <v>16190</v>
      </c>
      <c r="BY5">
        <v>0</v>
      </c>
      <c r="CA5" t="s">
        <v>16180</v>
      </c>
      <c r="CB5" t="s">
        <v>21679</v>
      </c>
      <c r="CC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3230664.72</v>
      </c>
    </row>
    <row r="6" spans="1:81">
      <c r="A6">
        <v>727657</v>
      </c>
      <c r="B6" t="s">
        <v>16198</v>
      </c>
      <c r="C6" t="s">
        <v>210</v>
      </c>
      <c r="D6" t="s">
        <v>16199</v>
      </c>
      <c r="E6" t="s">
        <v>16178</v>
      </c>
      <c r="F6" t="s">
        <v>130</v>
      </c>
      <c r="G6" t="s">
        <v>16177</v>
      </c>
      <c r="H6" t="b">
        <v>1</v>
      </c>
      <c r="J6" t="b">
        <v>0</v>
      </c>
      <c r="L6" t="s">
        <v>16193</v>
      </c>
      <c r="M6" t="b">
        <v>0</v>
      </c>
      <c r="N6" t="s">
        <v>16174</v>
      </c>
      <c r="O6" t="s">
        <v>16194</v>
      </c>
      <c r="V6" t="s">
        <v>2478</v>
      </c>
      <c r="Z6">
        <v>45138</v>
      </c>
      <c r="AA6" t="s">
        <v>16175</v>
      </c>
      <c r="AB6">
        <v>45138</v>
      </c>
      <c r="AC6">
        <v>45138</v>
      </c>
      <c r="AD6">
        <v>45978</v>
      </c>
      <c r="AJ6">
        <v>16212759.99</v>
      </c>
      <c r="AK6">
        <v>2298062.02</v>
      </c>
      <c r="AL6">
        <v>6258.83</v>
      </c>
      <c r="AN6">
        <v>665799.1</v>
      </c>
      <c r="AO6">
        <v>21204.22</v>
      </c>
      <c r="AP6">
        <v>2276857.7999999998</v>
      </c>
      <c r="AQ6">
        <v>2963861.12</v>
      </c>
      <c r="AR6">
        <v>2970119.95</v>
      </c>
      <c r="AS6">
        <v>45716</v>
      </c>
      <c r="AT6">
        <v>45900</v>
      </c>
      <c r="AU6">
        <v>46082</v>
      </c>
      <c r="AW6" s="567">
        <v>2553192.59</v>
      </c>
      <c r="AX6" s="567">
        <v>577718.5</v>
      </c>
      <c r="AY6" s="567"/>
      <c r="AZ6" s="567"/>
      <c r="BA6" s="567"/>
      <c r="BB6" s="567"/>
      <c r="BC6" s="567"/>
      <c r="BD6" s="567">
        <v>2553192.59</v>
      </c>
      <c r="BE6" s="567">
        <v>577718.5</v>
      </c>
      <c r="BG6" t="s">
        <v>21684</v>
      </c>
      <c r="BH6" t="s">
        <v>16195</v>
      </c>
      <c r="BI6">
        <v>46083.660717592589</v>
      </c>
      <c r="BJ6">
        <v>45152.464699074073</v>
      </c>
      <c r="BK6" t="s">
        <v>21677</v>
      </c>
      <c r="BL6" t="s">
        <v>16179</v>
      </c>
      <c r="BM6" t="s">
        <v>21683</v>
      </c>
      <c r="BP6" s="568">
        <v>5380.25</v>
      </c>
      <c r="BR6">
        <v>5.4701483414985397</v>
      </c>
      <c r="BS6">
        <v>1</v>
      </c>
      <c r="BT6">
        <v>45845</v>
      </c>
      <c r="BU6" t="s">
        <v>16200</v>
      </c>
      <c r="BV6" t="s">
        <v>16197</v>
      </c>
      <c r="BY6">
        <v>0</v>
      </c>
      <c r="CA6" t="s">
        <v>16180</v>
      </c>
      <c r="CB6" t="s">
        <v>21679</v>
      </c>
      <c r="CC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1975474.0899999999</v>
      </c>
    </row>
    <row r="7" spans="1:81">
      <c r="A7">
        <v>727608</v>
      </c>
      <c r="B7" t="s">
        <v>16202</v>
      </c>
      <c r="C7" t="s">
        <v>209</v>
      </c>
      <c r="D7" t="s">
        <v>16203</v>
      </c>
      <c r="E7" t="s">
        <v>16178</v>
      </c>
      <c r="F7" t="s">
        <v>130</v>
      </c>
      <c r="G7" t="s">
        <v>16177</v>
      </c>
      <c r="H7" t="b">
        <v>1</v>
      </c>
      <c r="J7" t="b">
        <v>0</v>
      </c>
      <c r="L7" t="s">
        <v>16193</v>
      </c>
      <c r="V7" t="s">
        <v>2478</v>
      </c>
      <c r="Z7">
        <v>45138</v>
      </c>
      <c r="AA7" t="s">
        <v>16204</v>
      </c>
      <c r="AB7">
        <v>45138</v>
      </c>
      <c r="AC7">
        <v>45138</v>
      </c>
      <c r="AD7">
        <v>45978</v>
      </c>
      <c r="AJ7">
        <v>18605239.309999999</v>
      </c>
      <c r="AK7">
        <v>4008841.52</v>
      </c>
      <c r="AL7">
        <v>10918.18</v>
      </c>
      <c r="AN7">
        <v>1161449.55</v>
      </c>
      <c r="AO7">
        <v>36989.58</v>
      </c>
      <c r="AP7">
        <v>3971851.94</v>
      </c>
      <c r="AQ7">
        <v>5170291.07</v>
      </c>
      <c r="AR7">
        <v>5181209.25</v>
      </c>
      <c r="AS7">
        <v>45716</v>
      </c>
      <c r="AT7">
        <v>45900</v>
      </c>
      <c r="AU7">
        <v>46082</v>
      </c>
      <c r="AW7" s="567">
        <v>4453902.63</v>
      </c>
      <c r="AX7" s="567">
        <v>1007797.83</v>
      </c>
      <c r="AY7" s="567"/>
      <c r="AZ7" s="567"/>
      <c r="BA7" s="567"/>
      <c r="BB7" s="567"/>
      <c r="BC7" s="567"/>
      <c r="BD7" s="567">
        <v>4453902.63</v>
      </c>
      <c r="BE7" s="567">
        <v>1007797.83</v>
      </c>
      <c r="BG7" t="s">
        <v>21685</v>
      </c>
      <c r="BI7">
        <v>46083.663576388892</v>
      </c>
      <c r="BJ7">
        <v>45152.464699074073</v>
      </c>
      <c r="BK7" t="s">
        <v>21677</v>
      </c>
      <c r="BL7" t="s">
        <v>16179</v>
      </c>
      <c r="BM7" t="s">
        <v>21683</v>
      </c>
      <c r="BP7" s="568">
        <v>9385.5499999999993</v>
      </c>
      <c r="BQ7" s="568">
        <v>31797.21</v>
      </c>
      <c r="BR7">
        <v>3.5984897287417099</v>
      </c>
      <c r="BS7">
        <v>1</v>
      </c>
      <c r="BU7" t="s">
        <v>16205</v>
      </c>
      <c r="BV7" t="s">
        <v>16201</v>
      </c>
      <c r="BY7">
        <v>0</v>
      </c>
      <c r="CA7" t="s">
        <v>16180</v>
      </c>
      <c r="CB7" t="s">
        <v>21679</v>
      </c>
      <c r="CC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3414307.59</v>
      </c>
    </row>
    <row r="8" spans="1:81">
      <c r="A8">
        <v>727606</v>
      </c>
      <c r="B8" t="s">
        <v>16207</v>
      </c>
      <c r="C8" t="s">
        <v>208</v>
      </c>
      <c r="D8" t="s">
        <v>16208</v>
      </c>
      <c r="E8" t="s">
        <v>16178</v>
      </c>
      <c r="F8" t="s">
        <v>130</v>
      </c>
      <c r="G8" t="s">
        <v>16177</v>
      </c>
      <c r="H8" t="b">
        <v>1</v>
      </c>
      <c r="J8" t="b">
        <v>0</v>
      </c>
      <c r="L8" t="s">
        <v>16193</v>
      </c>
      <c r="M8" t="b">
        <v>0</v>
      </c>
      <c r="N8" t="s">
        <v>16174</v>
      </c>
      <c r="O8" t="s">
        <v>16194</v>
      </c>
      <c r="V8" t="s">
        <v>2478</v>
      </c>
      <c r="Z8">
        <v>45138</v>
      </c>
      <c r="AA8" t="s">
        <v>16204</v>
      </c>
      <c r="AB8">
        <v>45138</v>
      </c>
      <c r="AC8">
        <v>45138</v>
      </c>
      <c r="AD8">
        <v>45978</v>
      </c>
      <c r="AE8">
        <v>45992</v>
      </c>
      <c r="AF8">
        <v>45982</v>
      </c>
      <c r="AG8" t="s">
        <v>16209</v>
      </c>
      <c r="AJ8">
        <v>16306957.02</v>
      </c>
      <c r="AK8">
        <v>24722341.5</v>
      </c>
      <c r="AL8">
        <v>67364.86</v>
      </c>
      <c r="AN8">
        <v>7230250.3700000001</v>
      </c>
      <c r="AO8">
        <v>33062.870000000003</v>
      </c>
      <c r="AP8">
        <v>24689278.629999999</v>
      </c>
      <c r="AQ8">
        <v>31952591.870000001</v>
      </c>
      <c r="AR8">
        <v>32019956.73</v>
      </c>
      <c r="AS8">
        <v>45716</v>
      </c>
      <c r="AT8">
        <v>45900</v>
      </c>
      <c r="AU8">
        <v>46082</v>
      </c>
      <c r="AW8" s="567">
        <v>3981089.18</v>
      </c>
      <c r="AX8" s="567">
        <v>900812.92</v>
      </c>
      <c r="AY8" s="567"/>
      <c r="AZ8" s="567"/>
      <c r="BA8" s="567"/>
      <c r="BB8" s="567"/>
      <c r="BC8" s="567"/>
      <c r="BD8" s="567">
        <v>3981089.18</v>
      </c>
      <c r="BE8" s="567">
        <v>900812.92</v>
      </c>
      <c r="BG8" t="s">
        <v>21686</v>
      </c>
      <c r="BH8" t="s">
        <v>16195</v>
      </c>
      <c r="BI8">
        <v>46083.664039351854</v>
      </c>
      <c r="BJ8">
        <v>45152.464699074073</v>
      </c>
      <c r="BK8" t="s">
        <v>21677</v>
      </c>
      <c r="BL8" t="s">
        <v>16179</v>
      </c>
      <c r="BM8" t="s">
        <v>21683</v>
      </c>
      <c r="BP8" s="568">
        <v>8389.2099999999991</v>
      </c>
      <c r="BR8">
        <v>0.51034849023657602</v>
      </c>
      <c r="BS8">
        <v>3</v>
      </c>
      <c r="BT8">
        <v>45845</v>
      </c>
      <c r="BU8" t="s">
        <v>16210</v>
      </c>
      <c r="BV8" t="s">
        <v>16206</v>
      </c>
      <c r="BY8">
        <v>0</v>
      </c>
      <c r="CA8" t="s">
        <v>16180</v>
      </c>
      <c r="CB8" t="s">
        <v>21679</v>
      </c>
      <c r="CC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3080276.2600000002</v>
      </c>
    </row>
    <row r="9" spans="1:81">
      <c r="A9">
        <v>727572</v>
      </c>
      <c r="B9" t="s">
        <v>16212</v>
      </c>
      <c r="C9" t="s">
        <v>207</v>
      </c>
      <c r="D9" t="s">
        <v>16213</v>
      </c>
      <c r="E9" t="s">
        <v>16178</v>
      </c>
      <c r="F9" t="s">
        <v>130</v>
      </c>
      <c r="G9" t="s">
        <v>16177</v>
      </c>
      <c r="H9" t="b">
        <v>1</v>
      </c>
      <c r="J9" t="b">
        <v>0</v>
      </c>
      <c r="L9" t="s">
        <v>16193</v>
      </c>
      <c r="V9" t="s">
        <v>2478</v>
      </c>
      <c r="Z9">
        <v>45138</v>
      </c>
      <c r="AA9" t="s">
        <v>16204</v>
      </c>
      <c r="AB9">
        <v>45138</v>
      </c>
      <c r="AC9">
        <v>45141</v>
      </c>
      <c r="AD9">
        <v>45951</v>
      </c>
      <c r="AE9">
        <v>45973</v>
      </c>
      <c r="AF9">
        <v>45957</v>
      </c>
      <c r="AG9" t="s">
        <v>16214</v>
      </c>
      <c r="AJ9">
        <v>8173601.5700000003</v>
      </c>
      <c r="AK9">
        <v>80353343.340000004</v>
      </c>
      <c r="AO9">
        <v>698724.72</v>
      </c>
      <c r="AP9">
        <v>79654618.620000005</v>
      </c>
      <c r="AQ9">
        <v>80353343.340000004</v>
      </c>
      <c r="AR9">
        <v>80353343.340000004</v>
      </c>
      <c r="AS9">
        <v>45535</v>
      </c>
      <c r="AT9">
        <v>45626</v>
      </c>
      <c r="AU9">
        <v>46082</v>
      </c>
      <c r="AW9" s="567">
        <v>42586648.640000001</v>
      </c>
      <c r="AX9" s="567">
        <v>11268772.699999999</v>
      </c>
      <c r="AY9" s="567"/>
      <c r="AZ9" s="567"/>
      <c r="BA9" s="567"/>
      <c r="BB9" s="567"/>
      <c r="BC9" s="567"/>
      <c r="BD9" s="567">
        <v>42586648.640000001</v>
      </c>
      <c r="BE9" s="567">
        <v>11268772.699999999</v>
      </c>
      <c r="BG9" t="s">
        <v>21687</v>
      </c>
      <c r="BI9">
        <v>46083.665995370371</v>
      </c>
      <c r="BJ9">
        <v>45152.464699074073</v>
      </c>
      <c r="BK9" t="s">
        <v>21677</v>
      </c>
      <c r="BL9" t="s">
        <v>16179</v>
      </c>
      <c r="BM9" t="s">
        <v>21683</v>
      </c>
      <c r="BP9" s="568">
        <v>179741.68</v>
      </c>
      <c r="BQ9" s="568">
        <v>491691</v>
      </c>
      <c r="BR9">
        <v>0.10172074029844599</v>
      </c>
      <c r="BS9">
        <v>5</v>
      </c>
      <c r="BU9" t="s">
        <v>16215</v>
      </c>
      <c r="BV9" t="s">
        <v>16211</v>
      </c>
      <c r="BY9">
        <v>0</v>
      </c>
      <c r="CA9" t="s">
        <v>16180</v>
      </c>
      <c r="CB9" t="s">
        <v>21679</v>
      </c>
      <c r="CC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30826184.940000001</v>
      </c>
    </row>
    <row r="10" spans="1:81">
      <c r="A10">
        <v>727562</v>
      </c>
      <c r="B10" t="s">
        <v>16217</v>
      </c>
      <c r="C10" t="s">
        <v>827</v>
      </c>
      <c r="D10" t="s">
        <v>16218</v>
      </c>
      <c r="E10" t="s">
        <v>16178</v>
      </c>
      <c r="F10" t="s">
        <v>130</v>
      </c>
      <c r="G10" t="s">
        <v>16177</v>
      </c>
      <c r="H10" t="b">
        <v>1</v>
      </c>
      <c r="J10" t="b">
        <v>0</v>
      </c>
      <c r="M10" t="b">
        <v>1</v>
      </c>
      <c r="N10" t="s">
        <v>16174</v>
      </c>
      <c r="O10" t="s">
        <v>7155</v>
      </c>
      <c r="P10" t="b">
        <v>1</v>
      </c>
      <c r="V10" t="s">
        <v>2478</v>
      </c>
      <c r="Z10">
        <v>45138</v>
      </c>
      <c r="AA10" t="s">
        <v>16204</v>
      </c>
      <c r="AB10">
        <v>45138</v>
      </c>
      <c r="AC10">
        <v>45138</v>
      </c>
      <c r="AD10">
        <v>45271</v>
      </c>
      <c r="AJ10">
        <v>34961938.789999999</v>
      </c>
      <c r="AK10">
        <v>84411128.060000002</v>
      </c>
      <c r="AP10">
        <v>84411128.060000002</v>
      </c>
      <c r="AQ10">
        <v>84411128.060000002</v>
      </c>
      <c r="AR10">
        <v>84411128.060000002</v>
      </c>
      <c r="AS10">
        <v>45716</v>
      </c>
      <c r="AT10">
        <v>45900</v>
      </c>
      <c r="AW10" s="567"/>
      <c r="AX10" s="567"/>
      <c r="AY10" s="567"/>
      <c r="AZ10" s="567"/>
      <c r="BA10" s="567"/>
      <c r="BB10" s="567"/>
      <c r="BC10" s="567"/>
      <c r="BD10" s="567">
        <v>0</v>
      </c>
      <c r="BE10" s="567">
        <v>0</v>
      </c>
      <c r="BG10" t="s">
        <v>21688</v>
      </c>
      <c r="BI10">
        <v>46059.621817129628</v>
      </c>
      <c r="BJ10">
        <v>45152.464699074073</v>
      </c>
      <c r="BK10" t="s">
        <v>21677</v>
      </c>
      <c r="BL10" t="s">
        <v>16179</v>
      </c>
      <c r="BM10" t="s">
        <v>21678</v>
      </c>
      <c r="BR10">
        <v>0.41418637084376903</v>
      </c>
      <c r="BS10">
        <v>3</v>
      </c>
      <c r="BT10">
        <v>45845</v>
      </c>
      <c r="BU10" t="s">
        <v>16219</v>
      </c>
      <c r="BV10" t="s">
        <v>16216</v>
      </c>
      <c r="BY10">
        <v>0</v>
      </c>
      <c r="CA10" t="s">
        <v>16180</v>
      </c>
      <c r="CB10" t="s">
        <v>21679</v>
      </c>
      <c r="CC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 spans="1:81">
      <c r="A11">
        <v>727558</v>
      </c>
      <c r="B11" t="s">
        <v>16221</v>
      </c>
      <c r="C11" t="s">
        <v>835</v>
      </c>
      <c r="D11" t="s">
        <v>16222</v>
      </c>
      <c r="E11" t="s">
        <v>16178</v>
      </c>
      <c r="F11" t="s">
        <v>130</v>
      </c>
      <c r="G11" t="s">
        <v>16177</v>
      </c>
      <c r="H11" t="b">
        <v>1</v>
      </c>
      <c r="J11" t="b">
        <v>0</v>
      </c>
      <c r="M11" t="b">
        <v>1</v>
      </c>
      <c r="N11" t="s">
        <v>16174</v>
      </c>
      <c r="O11" t="s">
        <v>7155</v>
      </c>
      <c r="P11" t="b">
        <v>1</v>
      </c>
      <c r="V11" t="s">
        <v>2478</v>
      </c>
      <c r="Z11">
        <v>45138</v>
      </c>
      <c r="AA11" t="s">
        <v>16204</v>
      </c>
      <c r="AB11">
        <v>45138</v>
      </c>
      <c r="AC11">
        <v>45138</v>
      </c>
      <c r="AD11">
        <v>45271</v>
      </c>
      <c r="AJ11">
        <v>16458603.470000001</v>
      </c>
      <c r="AK11">
        <v>16374246.76</v>
      </c>
      <c r="AP11">
        <v>16374246.76</v>
      </c>
      <c r="AQ11">
        <v>16374246.76</v>
      </c>
      <c r="AR11">
        <v>16374246.76</v>
      </c>
      <c r="AS11">
        <v>45716</v>
      </c>
      <c r="AT11">
        <v>45900</v>
      </c>
      <c r="AW11" s="567"/>
      <c r="AX11" s="567"/>
      <c r="AY11" s="567"/>
      <c r="AZ11" s="567"/>
      <c r="BA11" s="567"/>
      <c r="BB11" s="567"/>
      <c r="BC11" s="567"/>
      <c r="BD11" s="567">
        <v>0</v>
      </c>
      <c r="BE11" s="567">
        <v>0</v>
      </c>
      <c r="BG11" t="s">
        <v>21689</v>
      </c>
      <c r="BI11">
        <v>46059.621631944443</v>
      </c>
      <c r="BJ11">
        <v>45152.46471064815</v>
      </c>
      <c r="BK11" t="s">
        <v>21677</v>
      </c>
      <c r="BL11" t="s">
        <v>16179</v>
      </c>
      <c r="BM11" t="s">
        <v>21678</v>
      </c>
      <c r="BR11">
        <v>1.0051517917884401</v>
      </c>
      <c r="BS11">
        <v>1</v>
      </c>
      <c r="BT11">
        <v>45845</v>
      </c>
      <c r="BU11" t="s">
        <v>16223</v>
      </c>
      <c r="BV11" t="s">
        <v>16220</v>
      </c>
      <c r="BY11">
        <v>0</v>
      </c>
      <c r="CA11" t="s">
        <v>16180</v>
      </c>
      <c r="CB11" t="s">
        <v>21679</v>
      </c>
      <c r="CC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 spans="1:81">
      <c r="A12">
        <v>727540</v>
      </c>
      <c r="B12" t="s">
        <v>16225</v>
      </c>
      <c r="C12" t="s">
        <v>839</v>
      </c>
      <c r="D12" t="s">
        <v>16226</v>
      </c>
      <c r="E12" t="s">
        <v>16178</v>
      </c>
      <c r="F12" t="s">
        <v>130</v>
      </c>
      <c r="G12" t="s">
        <v>16177</v>
      </c>
      <c r="H12" t="b">
        <v>1</v>
      </c>
      <c r="J12" t="b">
        <v>0</v>
      </c>
      <c r="M12" t="b">
        <v>1</v>
      </c>
      <c r="N12" t="s">
        <v>16174</v>
      </c>
      <c r="O12" t="s">
        <v>7155</v>
      </c>
      <c r="P12" t="b">
        <v>1</v>
      </c>
      <c r="V12" t="s">
        <v>2478</v>
      </c>
      <c r="Z12">
        <v>45138</v>
      </c>
      <c r="AA12" t="s">
        <v>16204</v>
      </c>
      <c r="AB12">
        <v>45138</v>
      </c>
      <c r="AC12">
        <v>45138</v>
      </c>
      <c r="AD12">
        <v>45271</v>
      </c>
      <c r="AJ12">
        <v>42848782.640000001</v>
      </c>
      <c r="AK12">
        <v>66510486.759999998</v>
      </c>
      <c r="AP12">
        <v>66510486.759999998</v>
      </c>
      <c r="AQ12">
        <v>66510486.759999998</v>
      </c>
      <c r="AR12">
        <v>66510486.759999998</v>
      </c>
      <c r="AS12">
        <v>45716</v>
      </c>
      <c r="AT12">
        <v>45900</v>
      </c>
      <c r="AW12" s="567"/>
      <c r="AX12" s="567"/>
      <c r="AY12" s="567"/>
      <c r="AZ12" s="567"/>
      <c r="BA12" s="567"/>
      <c r="BB12" s="567"/>
      <c r="BC12" s="567"/>
      <c r="BD12" s="567">
        <v>0</v>
      </c>
      <c r="BE12" s="567">
        <v>0</v>
      </c>
      <c r="BG12" t="s">
        <v>21690</v>
      </c>
      <c r="BI12">
        <v>46059.621539351851</v>
      </c>
      <c r="BJ12">
        <v>45152.46471064815</v>
      </c>
      <c r="BK12" t="s">
        <v>21677</v>
      </c>
      <c r="BL12" t="s">
        <v>16179</v>
      </c>
      <c r="BM12" t="s">
        <v>21678</v>
      </c>
      <c r="BR12">
        <v>0.64424100209366697</v>
      </c>
      <c r="BS12">
        <v>2</v>
      </c>
      <c r="BT12">
        <v>45845</v>
      </c>
      <c r="BU12" t="s">
        <v>16227</v>
      </c>
      <c r="BV12" t="s">
        <v>16224</v>
      </c>
      <c r="BY12">
        <v>0</v>
      </c>
      <c r="CA12" t="s">
        <v>16180</v>
      </c>
      <c r="CB12" t="s">
        <v>21679</v>
      </c>
      <c r="CC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 spans="1:81">
      <c r="A13">
        <v>727531</v>
      </c>
      <c r="B13" t="s">
        <v>16229</v>
      </c>
      <c r="C13" t="s">
        <v>135</v>
      </c>
      <c r="D13" t="s">
        <v>7733</v>
      </c>
      <c r="E13" t="s">
        <v>16178</v>
      </c>
      <c r="F13" t="s">
        <v>130</v>
      </c>
      <c r="G13" t="s">
        <v>16177</v>
      </c>
      <c r="H13" t="b">
        <v>1</v>
      </c>
      <c r="J13" t="b">
        <v>0</v>
      </c>
      <c r="L13" t="s">
        <v>16183</v>
      </c>
      <c r="V13" t="s">
        <v>2478</v>
      </c>
      <c r="Z13">
        <v>45138</v>
      </c>
      <c r="AA13" t="s">
        <v>16204</v>
      </c>
      <c r="AB13">
        <v>45138</v>
      </c>
      <c r="AC13">
        <v>45141</v>
      </c>
      <c r="AD13">
        <v>45614</v>
      </c>
      <c r="AE13">
        <v>45737</v>
      </c>
      <c r="AF13">
        <v>45730</v>
      </c>
      <c r="AJ13">
        <v>4324993.22</v>
      </c>
      <c r="AK13">
        <v>42520736.920000002</v>
      </c>
      <c r="AO13">
        <v>369745.52</v>
      </c>
      <c r="AP13">
        <v>42150991.399999999</v>
      </c>
      <c r="AQ13">
        <v>42520736.920000002</v>
      </c>
      <c r="AR13">
        <v>42520736.920000002</v>
      </c>
      <c r="AS13">
        <v>45565</v>
      </c>
      <c r="AT13">
        <v>45657</v>
      </c>
      <c r="AU13">
        <v>45775</v>
      </c>
      <c r="AW13" s="567">
        <v>25913934.109999999</v>
      </c>
      <c r="AX13" s="567">
        <v>6849050.2599999998</v>
      </c>
      <c r="AY13" s="567"/>
      <c r="AZ13" s="567"/>
      <c r="BA13" s="567"/>
      <c r="BB13" s="567"/>
      <c r="BC13" s="567"/>
      <c r="BD13" s="567">
        <v>25913934.109999999</v>
      </c>
      <c r="BE13" s="567">
        <v>6849050.2599999998</v>
      </c>
      <c r="BG13" t="s">
        <v>21691</v>
      </c>
      <c r="BH13" t="s">
        <v>16230</v>
      </c>
      <c r="BI13">
        <v>46059.550243055557</v>
      </c>
      <c r="BJ13">
        <v>45152.46471064815</v>
      </c>
      <c r="BK13" t="s">
        <v>21677</v>
      </c>
      <c r="BL13" t="s">
        <v>16179</v>
      </c>
      <c r="BM13" t="s">
        <v>21678</v>
      </c>
      <c r="BP13" s="568">
        <v>0</v>
      </c>
      <c r="BR13">
        <v>0.101714916844861</v>
      </c>
      <c r="BS13">
        <v>5</v>
      </c>
      <c r="BU13" t="s">
        <v>16231</v>
      </c>
      <c r="BV13" t="s">
        <v>16228</v>
      </c>
      <c r="BY13">
        <v>0</v>
      </c>
      <c r="CA13" t="s">
        <v>16180</v>
      </c>
      <c r="CB13" t="s">
        <v>21679</v>
      </c>
      <c r="CC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19064883.850000001</v>
      </c>
    </row>
    <row r="14" spans="1:81">
      <c r="A14">
        <v>727530</v>
      </c>
      <c r="B14" t="s">
        <v>16233</v>
      </c>
      <c r="C14" t="s">
        <v>823</v>
      </c>
      <c r="D14" t="s">
        <v>16234</v>
      </c>
      <c r="E14" t="s">
        <v>16178</v>
      </c>
      <c r="F14" t="s">
        <v>130</v>
      </c>
      <c r="G14" t="s">
        <v>16177</v>
      </c>
      <c r="H14" t="b">
        <v>1</v>
      </c>
      <c r="J14" t="b">
        <v>0</v>
      </c>
      <c r="M14" t="b">
        <v>1</v>
      </c>
      <c r="N14" t="s">
        <v>16174</v>
      </c>
      <c r="O14" t="s">
        <v>7155</v>
      </c>
      <c r="P14" t="b">
        <v>1</v>
      </c>
      <c r="V14" t="s">
        <v>2478</v>
      </c>
      <c r="Z14">
        <v>45138</v>
      </c>
      <c r="AA14" t="s">
        <v>16204</v>
      </c>
      <c r="AB14">
        <v>45138</v>
      </c>
      <c r="AC14">
        <v>45138</v>
      </c>
      <c r="AD14">
        <v>45271</v>
      </c>
      <c r="AJ14">
        <v>32605348.760000002</v>
      </c>
      <c r="AK14">
        <v>70421923.260000005</v>
      </c>
      <c r="AP14">
        <v>70421923.260000005</v>
      </c>
      <c r="AQ14">
        <v>70421923.260000005</v>
      </c>
      <c r="AR14">
        <v>70421923.260000005</v>
      </c>
      <c r="AS14">
        <v>45716</v>
      </c>
      <c r="AT14">
        <v>45900</v>
      </c>
      <c r="AW14" s="567"/>
      <c r="AX14" s="567"/>
      <c r="AY14" s="567"/>
      <c r="AZ14" s="567"/>
      <c r="BA14" s="567"/>
      <c r="BB14" s="567"/>
      <c r="BC14" s="567"/>
      <c r="BD14" s="567">
        <v>0</v>
      </c>
      <c r="BE14" s="567">
        <v>0</v>
      </c>
      <c r="BG14" t="s">
        <v>21692</v>
      </c>
      <c r="BI14">
        <v>46059.621446759258</v>
      </c>
      <c r="BJ14">
        <v>45152.46471064815</v>
      </c>
      <c r="BK14" t="s">
        <v>21677</v>
      </c>
      <c r="BL14" t="s">
        <v>16179</v>
      </c>
      <c r="BM14" t="s">
        <v>21678</v>
      </c>
      <c r="BR14">
        <v>0.46299997572659302</v>
      </c>
      <c r="BS14">
        <v>3</v>
      </c>
      <c r="BT14">
        <v>45845</v>
      </c>
      <c r="BU14" t="s">
        <v>16235</v>
      </c>
      <c r="BV14" t="s">
        <v>16232</v>
      </c>
      <c r="BY14">
        <v>0</v>
      </c>
      <c r="CA14" t="s">
        <v>16180</v>
      </c>
      <c r="CB14" t="s">
        <v>21679</v>
      </c>
      <c r="CC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5" spans="1:81">
      <c r="A15">
        <v>727529</v>
      </c>
      <c r="B15" t="s">
        <v>16237</v>
      </c>
      <c r="C15" t="s">
        <v>206</v>
      </c>
      <c r="D15" t="s">
        <v>16238</v>
      </c>
      <c r="E15" t="s">
        <v>16178</v>
      </c>
      <c r="F15" t="s">
        <v>130</v>
      </c>
      <c r="G15" t="s">
        <v>16177</v>
      </c>
      <c r="H15" t="b">
        <v>1</v>
      </c>
      <c r="J15" t="b">
        <v>0</v>
      </c>
      <c r="L15" t="s">
        <v>16193</v>
      </c>
      <c r="M15" t="b">
        <v>0</v>
      </c>
      <c r="N15" t="s">
        <v>16174</v>
      </c>
      <c r="O15" t="s">
        <v>16194</v>
      </c>
      <c r="V15" t="s">
        <v>2478</v>
      </c>
      <c r="Z15">
        <v>45138</v>
      </c>
      <c r="AA15" t="s">
        <v>16204</v>
      </c>
      <c r="AB15">
        <v>45138</v>
      </c>
      <c r="AC15">
        <v>45138</v>
      </c>
      <c r="AD15">
        <v>45978</v>
      </c>
      <c r="AE15">
        <v>45992</v>
      </c>
      <c r="AF15">
        <v>45982</v>
      </c>
      <c r="AG15" t="s">
        <v>16239</v>
      </c>
      <c r="AJ15">
        <v>20674478.43</v>
      </c>
      <c r="AK15">
        <v>44340770.670000002</v>
      </c>
      <c r="AL15">
        <v>120822.29</v>
      </c>
      <c r="AN15">
        <v>12967819.92</v>
      </c>
      <c r="AO15">
        <v>68979.149999999994</v>
      </c>
      <c r="AP15">
        <v>44271791.520000003</v>
      </c>
      <c r="AQ15">
        <v>57308590.590000004</v>
      </c>
      <c r="AR15">
        <v>57429412.880000003</v>
      </c>
      <c r="AS15">
        <v>45716</v>
      </c>
      <c r="AT15">
        <v>45900</v>
      </c>
      <c r="AU15">
        <v>46082</v>
      </c>
      <c r="AW15" s="567">
        <v>8305756.1299999999</v>
      </c>
      <c r="AX15" s="567">
        <v>1879368.2</v>
      </c>
      <c r="AY15" s="567"/>
      <c r="AZ15" s="567"/>
      <c r="BA15" s="567"/>
      <c r="BB15" s="567"/>
      <c r="BC15" s="567"/>
      <c r="BD15" s="567">
        <v>8305756.1299999999</v>
      </c>
      <c r="BE15" s="567">
        <v>1879368.2</v>
      </c>
      <c r="BG15" t="s">
        <v>21693</v>
      </c>
      <c r="BH15" t="s">
        <v>16240</v>
      </c>
      <c r="BI15">
        <v>46083.666863425926</v>
      </c>
      <c r="BJ15">
        <v>45152.46471064815</v>
      </c>
      <c r="BK15" t="s">
        <v>21677</v>
      </c>
      <c r="BL15" t="s">
        <v>16179</v>
      </c>
      <c r="BM15" t="s">
        <v>21683</v>
      </c>
      <c r="BP15" s="568">
        <v>17502.43</v>
      </c>
      <c r="BR15">
        <v>0.36075705609147501</v>
      </c>
      <c r="BS15">
        <v>4</v>
      </c>
      <c r="BT15">
        <v>45845</v>
      </c>
      <c r="BU15" t="s">
        <v>16241</v>
      </c>
      <c r="BV15" t="s">
        <v>16236</v>
      </c>
      <c r="BY15">
        <v>0</v>
      </c>
      <c r="CA15" t="s">
        <v>16180</v>
      </c>
      <c r="CB15" t="s">
        <v>21679</v>
      </c>
      <c r="CC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6426387.9299999997</v>
      </c>
    </row>
    <row r="16" spans="1:81">
      <c r="A16">
        <v>727522</v>
      </c>
      <c r="B16" t="s">
        <v>16243</v>
      </c>
      <c r="C16" t="s">
        <v>205</v>
      </c>
      <c r="D16" t="s">
        <v>16244</v>
      </c>
      <c r="E16" t="s">
        <v>16178</v>
      </c>
      <c r="F16" t="s">
        <v>130</v>
      </c>
      <c r="G16" t="s">
        <v>16177</v>
      </c>
      <c r="H16" t="b">
        <v>1</v>
      </c>
      <c r="J16" t="b">
        <v>0</v>
      </c>
      <c r="L16" t="s">
        <v>16193</v>
      </c>
      <c r="M16" t="b">
        <v>0</v>
      </c>
      <c r="N16" t="s">
        <v>16174</v>
      </c>
      <c r="O16" t="s">
        <v>16194</v>
      </c>
      <c r="V16" t="s">
        <v>2478</v>
      </c>
      <c r="Z16">
        <v>45141</v>
      </c>
      <c r="AA16" t="s">
        <v>16204</v>
      </c>
      <c r="AB16">
        <v>45138</v>
      </c>
      <c r="AC16">
        <v>45138</v>
      </c>
      <c r="AD16">
        <v>45978</v>
      </c>
      <c r="AE16">
        <v>45992</v>
      </c>
      <c r="AF16">
        <v>45985</v>
      </c>
      <c r="AG16" t="s">
        <v>16245</v>
      </c>
      <c r="AJ16">
        <v>102855378</v>
      </c>
      <c r="AK16">
        <v>3098128.05</v>
      </c>
      <c r="AL16">
        <v>8437.83</v>
      </c>
      <c r="AN16">
        <v>897595.83</v>
      </c>
      <c r="AO16">
        <v>28586.43</v>
      </c>
      <c r="AP16">
        <v>3069541.62</v>
      </c>
      <c r="AQ16">
        <v>3995723.88</v>
      </c>
      <c r="AR16">
        <v>4004161.71</v>
      </c>
      <c r="AS16">
        <v>45596</v>
      </c>
      <c r="AT16">
        <v>45747</v>
      </c>
      <c r="AU16">
        <v>46082</v>
      </c>
      <c r="AW16" s="567">
        <v>3442081.85</v>
      </c>
      <c r="AX16" s="567">
        <v>778850.12</v>
      </c>
      <c r="AY16" s="567"/>
      <c r="AZ16" s="567"/>
      <c r="BA16" s="567"/>
      <c r="BB16" s="567"/>
      <c r="BC16" s="567"/>
      <c r="BD16" s="567">
        <v>3442081.85</v>
      </c>
      <c r="BE16" s="567">
        <v>778850.12</v>
      </c>
      <c r="BG16" t="s">
        <v>21694</v>
      </c>
      <c r="BH16" t="s">
        <v>16246</v>
      </c>
      <c r="BI16">
        <v>46083.667800925927</v>
      </c>
      <c r="BJ16">
        <v>45152.46471064815</v>
      </c>
      <c r="BK16" t="s">
        <v>21677</v>
      </c>
      <c r="BL16" t="s">
        <v>16179</v>
      </c>
      <c r="BM16" t="s">
        <v>21683</v>
      </c>
      <c r="BP16" s="568">
        <v>7253.38</v>
      </c>
      <c r="BR16">
        <v>25.7413627890624</v>
      </c>
      <c r="BS16">
        <v>1</v>
      </c>
      <c r="BT16">
        <v>45845</v>
      </c>
      <c r="BU16" t="s">
        <v>16247</v>
      </c>
      <c r="BV16" t="s">
        <v>16242</v>
      </c>
      <c r="BY16">
        <v>0</v>
      </c>
      <c r="CA16" t="s">
        <v>16180</v>
      </c>
      <c r="CB16" t="s">
        <v>21679</v>
      </c>
      <c r="CC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2663231.73</v>
      </c>
    </row>
    <row r="17" spans="1:81">
      <c r="A17">
        <v>724941</v>
      </c>
      <c r="B17" t="s">
        <v>16249</v>
      </c>
      <c r="C17" t="s">
        <v>1161</v>
      </c>
      <c r="D17" t="s">
        <v>10218</v>
      </c>
      <c r="E17" t="s">
        <v>10007</v>
      </c>
      <c r="F17" t="s">
        <v>16250</v>
      </c>
      <c r="G17" t="s">
        <v>2118</v>
      </c>
      <c r="I17" t="s">
        <v>16253</v>
      </c>
      <c r="J17" t="b">
        <v>0</v>
      </c>
      <c r="L17" t="s">
        <v>16183</v>
      </c>
      <c r="M17" t="b">
        <v>1</v>
      </c>
      <c r="N17" t="s">
        <v>16174</v>
      </c>
      <c r="O17" t="s">
        <v>7155</v>
      </c>
      <c r="P17" t="b">
        <v>1</v>
      </c>
      <c r="V17" t="s">
        <v>2478</v>
      </c>
      <c r="Z17">
        <v>45141</v>
      </c>
      <c r="AA17" t="s">
        <v>16251</v>
      </c>
      <c r="AB17">
        <v>45351</v>
      </c>
      <c r="AC17">
        <v>45350</v>
      </c>
      <c r="AD17">
        <v>45391</v>
      </c>
      <c r="AI17">
        <v>8126825</v>
      </c>
      <c r="AJ17">
        <v>11260820.470000001</v>
      </c>
      <c r="AK17">
        <v>1686477</v>
      </c>
      <c r="AL17">
        <v>2317060</v>
      </c>
      <c r="AN17">
        <v>11260820</v>
      </c>
      <c r="AO17">
        <v>287979</v>
      </c>
      <c r="AP17">
        <v>1398498</v>
      </c>
      <c r="AQ17">
        <v>12947297</v>
      </c>
      <c r="AR17">
        <v>15264357</v>
      </c>
      <c r="AS17">
        <v>45473</v>
      </c>
      <c r="AT17">
        <v>45626</v>
      </c>
      <c r="AW17" s="567"/>
      <c r="AX17" s="567"/>
      <c r="AY17" s="567"/>
      <c r="AZ17" s="567"/>
      <c r="BA17" s="567"/>
      <c r="BB17" s="567"/>
      <c r="BC17" s="567"/>
      <c r="BD17" s="567">
        <v>0</v>
      </c>
      <c r="BE17" s="567">
        <v>0</v>
      </c>
      <c r="BG17" t="s">
        <v>21695</v>
      </c>
      <c r="BI17">
        <v>46077.57880787037</v>
      </c>
      <c r="BJ17">
        <v>45152.46471064815</v>
      </c>
      <c r="BK17" t="s">
        <v>21677</v>
      </c>
      <c r="BL17" t="s">
        <v>2118</v>
      </c>
      <c r="BM17" t="s">
        <v>21696</v>
      </c>
      <c r="BR17">
        <v>0.86974296411057805</v>
      </c>
      <c r="BS17">
        <v>1</v>
      </c>
      <c r="BT17">
        <v>45873</v>
      </c>
      <c r="BU17" t="s">
        <v>16252</v>
      </c>
      <c r="BV17" t="s">
        <v>16248</v>
      </c>
      <c r="BY17">
        <v>0</v>
      </c>
      <c r="CA17" t="s">
        <v>16180</v>
      </c>
      <c r="CB17" t="s">
        <v>21679</v>
      </c>
      <c r="CC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8" spans="1:81">
      <c r="A18">
        <v>724938</v>
      </c>
      <c r="B18" t="s">
        <v>16255</v>
      </c>
      <c r="C18" t="s">
        <v>124</v>
      </c>
      <c r="D18" t="s">
        <v>10254</v>
      </c>
      <c r="E18" t="s">
        <v>10007</v>
      </c>
      <c r="F18" t="s">
        <v>16250</v>
      </c>
      <c r="G18" t="s">
        <v>2118</v>
      </c>
      <c r="I18" t="s">
        <v>16253</v>
      </c>
      <c r="J18" t="b">
        <v>0</v>
      </c>
      <c r="V18" t="s">
        <v>2478</v>
      </c>
      <c r="Z18">
        <v>45100</v>
      </c>
      <c r="AA18" t="s">
        <v>16251</v>
      </c>
      <c r="AB18">
        <v>45322</v>
      </c>
      <c r="AC18">
        <v>45313</v>
      </c>
      <c r="AI18">
        <v>11756915</v>
      </c>
      <c r="AJ18">
        <v>14314104.85</v>
      </c>
      <c r="AK18">
        <v>1869090</v>
      </c>
      <c r="AL18">
        <v>2459743</v>
      </c>
      <c r="AN18">
        <v>12445015</v>
      </c>
      <c r="AO18">
        <v>537278.89</v>
      </c>
      <c r="AP18">
        <v>1331811.1100000001</v>
      </c>
      <c r="AQ18">
        <v>14314105</v>
      </c>
      <c r="AR18">
        <v>16773848</v>
      </c>
      <c r="AS18">
        <v>45473</v>
      </c>
      <c r="AT18">
        <v>45504</v>
      </c>
      <c r="AU18">
        <v>45422</v>
      </c>
      <c r="AW18" s="567">
        <v>14314104.85</v>
      </c>
      <c r="AX18" s="567">
        <v>12445015.33</v>
      </c>
      <c r="AY18" s="567"/>
      <c r="AZ18" s="567"/>
      <c r="BA18" s="567"/>
      <c r="BB18" s="567"/>
      <c r="BC18" s="567"/>
      <c r="BD18" s="567">
        <v>14314104.85</v>
      </c>
      <c r="BE18" s="567">
        <v>12445015.33</v>
      </c>
      <c r="BG18" t="s">
        <v>21697</v>
      </c>
      <c r="BI18">
        <v>45856.768738425926</v>
      </c>
      <c r="BJ18">
        <v>45152.46471064815</v>
      </c>
      <c r="BK18" t="s">
        <v>21677</v>
      </c>
      <c r="BL18" t="s">
        <v>2118</v>
      </c>
      <c r="BM18" t="s">
        <v>21698</v>
      </c>
      <c r="BP18" s="568">
        <v>2459742.66</v>
      </c>
      <c r="BR18">
        <v>0.99999998952082603</v>
      </c>
      <c r="BS18">
        <v>1</v>
      </c>
      <c r="BU18" t="s">
        <v>16256</v>
      </c>
      <c r="BV18" t="s">
        <v>16254</v>
      </c>
      <c r="BY18">
        <v>0</v>
      </c>
      <c r="CA18" t="s">
        <v>16180</v>
      </c>
      <c r="CB18" t="s">
        <v>21679</v>
      </c>
      <c r="CC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1869089.5199999996</v>
      </c>
    </row>
    <row r="19" spans="1:81">
      <c r="A19">
        <v>724828</v>
      </c>
      <c r="B19" t="s">
        <v>16258</v>
      </c>
      <c r="C19" t="s">
        <v>921</v>
      </c>
      <c r="D19" t="s">
        <v>10236</v>
      </c>
      <c r="E19" t="s">
        <v>10007</v>
      </c>
      <c r="F19" t="s">
        <v>16250</v>
      </c>
      <c r="G19" t="s">
        <v>2118</v>
      </c>
      <c r="I19" t="s">
        <v>16253</v>
      </c>
      <c r="J19" t="b">
        <v>0</v>
      </c>
      <c r="M19" t="b">
        <v>1</v>
      </c>
      <c r="N19" t="s">
        <v>16174</v>
      </c>
      <c r="O19" t="s">
        <v>7155</v>
      </c>
      <c r="P19" t="b">
        <v>1</v>
      </c>
      <c r="V19" t="s">
        <v>2478</v>
      </c>
      <c r="Z19">
        <v>45108</v>
      </c>
      <c r="AA19" t="s">
        <v>16259</v>
      </c>
      <c r="AB19">
        <v>45322</v>
      </c>
      <c r="AC19">
        <v>45310</v>
      </c>
      <c r="AI19">
        <v>5620918</v>
      </c>
      <c r="AJ19">
        <v>6696269.8200000003</v>
      </c>
      <c r="AK19">
        <v>816844</v>
      </c>
      <c r="AL19">
        <v>1653580</v>
      </c>
      <c r="AN19">
        <v>6696270</v>
      </c>
      <c r="AO19">
        <v>161766</v>
      </c>
      <c r="AP19">
        <v>655078</v>
      </c>
      <c r="AQ19">
        <v>7513114</v>
      </c>
      <c r="AR19">
        <v>9166694</v>
      </c>
      <c r="AS19">
        <v>45473</v>
      </c>
      <c r="AT19">
        <v>45626</v>
      </c>
      <c r="AW19" s="567"/>
      <c r="AX19" s="567"/>
      <c r="AY19" s="567"/>
      <c r="AZ19" s="567"/>
      <c r="BA19" s="567"/>
      <c r="BB19" s="567"/>
      <c r="BC19" s="567"/>
      <c r="BD19" s="567">
        <v>0</v>
      </c>
      <c r="BE19" s="567">
        <v>0</v>
      </c>
      <c r="BG19" t="s">
        <v>21699</v>
      </c>
      <c r="BI19">
        <v>46077.57880787037</v>
      </c>
      <c r="BJ19">
        <v>45152.46471064815</v>
      </c>
      <c r="BK19" t="s">
        <v>21677</v>
      </c>
      <c r="BL19" t="s">
        <v>2118</v>
      </c>
      <c r="BM19" t="s">
        <v>21696</v>
      </c>
      <c r="BR19">
        <v>0.89127754749894605</v>
      </c>
      <c r="BS19">
        <v>1</v>
      </c>
      <c r="BT19">
        <v>45873</v>
      </c>
      <c r="BU19" t="s">
        <v>16260</v>
      </c>
      <c r="BV19" t="s">
        <v>16257</v>
      </c>
      <c r="BY19">
        <v>0</v>
      </c>
      <c r="CA19" t="s">
        <v>16180</v>
      </c>
      <c r="CB19" t="s">
        <v>21679</v>
      </c>
      <c r="CC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0" spans="1:81">
      <c r="A20">
        <v>724825</v>
      </c>
      <c r="B20" t="s">
        <v>16262</v>
      </c>
      <c r="C20" t="s">
        <v>16263</v>
      </c>
      <c r="D20" t="s">
        <v>10227</v>
      </c>
      <c r="E20" t="s">
        <v>10007</v>
      </c>
      <c r="F20" t="s">
        <v>16250</v>
      </c>
      <c r="G20" t="s">
        <v>2118</v>
      </c>
      <c r="I20" t="s">
        <v>16253</v>
      </c>
      <c r="J20" t="b">
        <v>0</v>
      </c>
      <c r="V20" t="s">
        <v>2478</v>
      </c>
      <c r="Z20">
        <v>45108</v>
      </c>
      <c r="AA20" t="s">
        <v>16259</v>
      </c>
      <c r="AB20">
        <v>45351</v>
      </c>
      <c r="AC20">
        <v>45350</v>
      </c>
      <c r="AD20">
        <v>45391</v>
      </c>
      <c r="AI20">
        <v>11213219</v>
      </c>
      <c r="AJ20">
        <v>14650708.439999999</v>
      </c>
      <c r="AK20">
        <v>1838230</v>
      </c>
      <c r="AL20">
        <v>2516456</v>
      </c>
      <c r="AN20">
        <v>12812479</v>
      </c>
      <c r="AO20">
        <v>526932.49</v>
      </c>
      <c r="AP20">
        <v>1311297.51</v>
      </c>
      <c r="AQ20">
        <v>14650709</v>
      </c>
      <c r="AR20">
        <v>17167165</v>
      </c>
      <c r="AS20">
        <v>45473</v>
      </c>
      <c r="AT20">
        <v>45535</v>
      </c>
      <c r="AU20">
        <v>45422</v>
      </c>
      <c r="AW20" s="567">
        <v>14650708.439999999</v>
      </c>
      <c r="AX20" s="567">
        <v>12812478.84</v>
      </c>
      <c r="AY20" s="567"/>
      <c r="AZ20" s="567"/>
      <c r="BA20" s="567"/>
      <c r="BB20" s="567"/>
      <c r="BC20" s="567"/>
      <c r="BD20" s="567">
        <v>14650708.439999999</v>
      </c>
      <c r="BE20" s="567">
        <v>12812478.84</v>
      </c>
      <c r="BG20" t="s">
        <v>21700</v>
      </c>
      <c r="BH20" t="s">
        <v>16264</v>
      </c>
      <c r="BI20">
        <v>45856.768738425926</v>
      </c>
      <c r="BJ20">
        <v>45152.46471064815</v>
      </c>
      <c r="BK20" t="s">
        <v>21677</v>
      </c>
      <c r="BL20" t="s">
        <v>2118</v>
      </c>
      <c r="BM20" t="s">
        <v>21698</v>
      </c>
      <c r="BP20" s="568">
        <v>2516455.7400000002</v>
      </c>
      <c r="BR20">
        <v>0.999999961776594</v>
      </c>
      <c r="BS20">
        <v>1</v>
      </c>
      <c r="BU20" t="s">
        <v>16265</v>
      </c>
      <c r="BV20" t="s">
        <v>16261</v>
      </c>
      <c r="BY20">
        <v>0</v>
      </c>
      <c r="CA20" t="s">
        <v>16180</v>
      </c>
      <c r="CB20" t="s">
        <v>21679</v>
      </c>
      <c r="CC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1838229.5999999996</v>
      </c>
    </row>
    <row r="21" spans="1:81">
      <c r="A21">
        <v>724781</v>
      </c>
      <c r="B21" t="s">
        <v>16267</v>
      </c>
      <c r="C21" t="s">
        <v>894</v>
      </c>
      <c r="D21" t="s">
        <v>10242</v>
      </c>
      <c r="E21" t="s">
        <v>10007</v>
      </c>
      <c r="F21" t="s">
        <v>16250</v>
      </c>
      <c r="G21" t="s">
        <v>2118</v>
      </c>
      <c r="I21" t="s">
        <v>16253</v>
      </c>
      <c r="J21" t="b">
        <v>0</v>
      </c>
      <c r="L21" t="s">
        <v>16183</v>
      </c>
      <c r="M21" t="b">
        <v>1</v>
      </c>
      <c r="N21" t="s">
        <v>16174</v>
      </c>
      <c r="O21" t="s">
        <v>7155</v>
      </c>
      <c r="P21" t="b">
        <v>1</v>
      </c>
      <c r="V21" t="s">
        <v>2478</v>
      </c>
      <c r="Z21">
        <v>45108</v>
      </c>
      <c r="AA21" t="s">
        <v>16259</v>
      </c>
      <c r="AB21">
        <v>45351</v>
      </c>
      <c r="AC21">
        <v>45350</v>
      </c>
      <c r="AD21">
        <v>45840</v>
      </c>
      <c r="AI21">
        <v>5702676</v>
      </c>
      <c r="AJ21">
        <v>7948618.1699999999</v>
      </c>
      <c r="AK21">
        <v>408490.41</v>
      </c>
      <c r="AL21">
        <v>1433020.87</v>
      </c>
      <c r="AN21">
        <v>8327919.7300000004</v>
      </c>
      <c r="AO21">
        <v>63060.639999999999</v>
      </c>
      <c r="AP21">
        <v>345429.77</v>
      </c>
      <c r="AQ21">
        <v>8736410.1400000006</v>
      </c>
      <c r="AR21">
        <v>10169431.01</v>
      </c>
      <c r="AS21">
        <v>45473</v>
      </c>
      <c r="AT21">
        <v>45626</v>
      </c>
      <c r="AW21" s="567"/>
      <c r="AX21" s="567"/>
      <c r="AY21" s="567"/>
      <c r="AZ21" s="567"/>
      <c r="BA21" s="567"/>
      <c r="BB21" s="567"/>
      <c r="BC21" s="567"/>
      <c r="BD21" s="567">
        <v>0</v>
      </c>
      <c r="BE21" s="567">
        <v>0</v>
      </c>
      <c r="BG21" t="s">
        <v>21701</v>
      </c>
      <c r="BH21" t="s">
        <v>16268</v>
      </c>
      <c r="BI21">
        <v>46077.578773148147</v>
      </c>
      <c r="BJ21">
        <v>45152.464722222219</v>
      </c>
      <c r="BK21" t="s">
        <v>21677</v>
      </c>
      <c r="BL21" t="s">
        <v>2118</v>
      </c>
      <c r="BM21" t="s">
        <v>21696</v>
      </c>
      <c r="BR21">
        <v>0.90982658124152604</v>
      </c>
      <c r="BS21">
        <v>1</v>
      </c>
      <c r="BT21">
        <v>45873</v>
      </c>
      <c r="BU21" t="s">
        <v>16269</v>
      </c>
      <c r="BV21" t="s">
        <v>16266</v>
      </c>
      <c r="BW21" s="568">
        <v>398055</v>
      </c>
      <c r="BX21" s="568">
        <v>268345</v>
      </c>
      <c r="BY21">
        <v>666400</v>
      </c>
      <c r="CA21" t="s">
        <v>16180</v>
      </c>
      <c r="CB21" t="s">
        <v>21679</v>
      </c>
      <c r="CC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2" spans="1:81">
      <c r="A22">
        <v>724716</v>
      </c>
      <c r="B22" t="s">
        <v>16271</v>
      </c>
      <c r="C22" t="s">
        <v>844</v>
      </c>
      <c r="D22" t="s">
        <v>10245</v>
      </c>
      <c r="E22" t="s">
        <v>10007</v>
      </c>
      <c r="F22" t="s">
        <v>16250</v>
      </c>
      <c r="G22" t="s">
        <v>2118</v>
      </c>
      <c r="I22" t="s">
        <v>16253</v>
      </c>
      <c r="J22" t="b">
        <v>0</v>
      </c>
      <c r="L22" t="s">
        <v>16183</v>
      </c>
      <c r="M22" t="b">
        <v>1</v>
      </c>
      <c r="N22" t="s">
        <v>16174</v>
      </c>
      <c r="O22" t="s">
        <v>7155</v>
      </c>
      <c r="P22" t="b">
        <v>1</v>
      </c>
      <c r="V22" t="s">
        <v>2478</v>
      </c>
      <c r="Z22">
        <v>45108</v>
      </c>
      <c r="AA22" t="s">
        <v>16272</v>
      </c>
      <c r="AB22">
        <v>45351</v>
      </c>
      <c r="AC22">
        <v>45350</v>
      </c>
      <c r="AD22">
        <v>45840</v>
      </c>
      <c r="AI22">
        <v>7787526</v>
      </c>
      <c r="AJ22">
        <v>10455022.32</v>
      </c>
      <c r="AK22">
        <v>628110.03</v>
      </c>
      <c r="AL22">
        <v>1872541.02</v>
      </c>
      <c r="AN22">
        <v>11144397.5</v>
      </c>
      <c r="AO22">
        <v>95914.82</v>
      </c>
      <c r="AP22">
        <v>532195.21</v>
      </c>
      <c r="AQ22">
        <v>11772507.529999999</v>
      </c>
      <c r="AR22">
        <v>13645048.550000001</v>
      </c>
      <c r="AS22">
        <v>45473</v>
      </c>
      <c r="AT22">
        <v>45626</v>
      </c>
      <c r="AW22" s="567"/>
      <c r="AX22" s="567"/>
      <c r="AY22" s="567"/>
      <c r="AZ22" s="567"/>
      <c r="BA22" s="567"/>
      <c r="BB22" s="567"/>
      <c r="BC22" s="567"/>
      <c r="BD22" s="567">
        <v>0</v>
      </c>
      <c r="BE22" s="567">
        <v>0</v>
      </c>
      <c r="BG22" t="s">
        <v>21702</v>
      </c>
      <c r="BH22" t="s">
        <v>16268</v>
      </c>
      <c r="BI22">
        <v>46077.578773148147</v>
      </c>
      <c r="BJ22">
        <v>45152.464722222219</v>
      </c>
      <c r="BK22" t="s">
        <v>21677</v>
      </c>
      <c r="BL22" t="s">
        <v>2118</v>
      </c>
      <c r="BM22" t="s">
        <v>21696</v>
      </c>
      <c r="BR22">
        <v>0.88808797049883903</v>
      </c>
      <c r="BS22">
        <v>1</v>
      </c>
      <c r="BT22">
        <v>45873</v>
      </c>
      <c r="BU22" t="s">
        <v>16273</v>
      </c>
      <c r="BV22" t="s">
        <v>16270</v>
      </c>
      <c r="BW22" s="568">
        <v>642240</v>
      </c>
      <c r="BX22" s="568">
        <v>432960</v>
      </c>
      <c r="BY22">
        <v>1075200</v>
      </c>
      <c r="CA22" t="s">
        <v>16180</v>
      </c>
      <c r="CB22" t="s">
        <v>21679</v>
      </c>
      <c r="CC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3" spans="1:81">
      <c r="A23">
        <v>724703</v>
      </c>
      <c r="B23" t="s">
        <v>16275</v>
      </c>
      <c r="C23" t="s">
        <v>123</v>
      </c>
      <c r="D23" t="s">
        <v>10215</v>
      </c>
      <c r="E23" t="s">
        <v>10007</v>
      </c>
      <c r="F23" t="s">
        <v>16250</v>
      </c>
      <c r="G23" t="s">
        <v>2118</v>
      </c>
      <c r="I23" t="s">
        <v>16253</v>
      </c>
      <c r="J23" t="b">
        <v>0</v>
      </c>
      <c r="L23" t="s">
        <v>16183</v>
      </c>
      <c r="V23" t="s">
        <v>2478</v>
      </c>
      <c r="Z23">
        <v>45108</v>
      </c>
      <c r="AA23" t="s">
        <v>16272</v>
      </c>
      <c r="AB23">
        <v>45291</v>
      </c>
      <c r="AC23">
        <v>45288</v>
      </c>
      <c r="AI23">
        <v>6119646</v>
      </c>
      <c r="AJ23">
        <v>6054726.0099999998</v>
      </c>
      <c r="AK23">
        <v>740394</v>
      </c>
      <c r="AL23">
        <v>1504203</v>
      </c>
      <c r="AN23">
        <v>5314332</v>
      </c>
      <c r="AO23">
        <v>250928.85</v>
      </c>
      <c r="AP23">
        <v>489465.15</v>
      </c>
      <c r="AQ23">
        <v>6054726</v>
      </c>
      <c r="AR23">
        <v>7558929</v>
      </c>
      <c r="AS23">
        <v>45473</v>
      </c>
      <c r="AT23">
        <v>45535</v>
      </c>
      <c r="AU23">
        <v>45461</v>
      </c>
      <c r="AW23" s="567">
        <v>6054726.0099999998</v>
      </c>
      <c r="AX23" s="567">
        <v>5314332</v>
      </c>
      <c r="AY23" s="567"/>
      <c r="AZ23" s="567"/>
      <c r="BA23" s="567"/>
      <c r="BB23" s="567"/>
      <c r="BC23" s="567"/>
      <c r="BD23" s="567">
        <v>6054726.0099999998</v>
      </c>
      <c r="BE23" s="567">
        <v>5314332</v>
      </c>
      <c r="BG23" t="s">
        <v>21703</v>
      </c>
      <c r="BH23" t="s">
        <v>16276</v>
      </c>
      <c r="BI23">
        <v>45856.768738425926</v>
      </c>
      <c r="BJ23">
        <v>45152.464722222219</v>
      </c>
      <c r="BK23" t="s">
        <v>21677</v>
      </c>
      <c r="BL23" t="s">
        <v>2118</v>
      </c>
      <c r="BM23" t="s">
        <v>21698</v>
      </c>
      <c r="BP23" s="568">
        <v>1504203.15</v>
      </c>
      <c r="BR23">
        <v>1.0000000016516</v>
      </c>
      <c r="BS23">
        <v>1</v>
      </c>
      <c r="BU23" t="s">
        <v>16277</v>
      </c>
      <c r="BV23" t="s">
        <v>16274</v>
      </c>
      <c r="BY23">
        <v>0</v>
      </c>
      <c r="CA23" t="s">
        <v>16180</v>
      </c>
      <c r="CB23" t="s">
        <v>21679</v>
      </c>
      <c r="CC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740394.00999999978</v>
      </c>
    </row>
    <row r="24" spans="1:81">
      <c r="A24">
        <v>724698</v>
      </c>
      <c r="B24" t="s">
        <v>16279</v>
      </c>
      <c r="C24" t="s">
        <v>144</v>
      </c>
      <c r="D24" t="s">
        <v>10212</v>
      </c>
      <c r="E24" t="s">
        <v>10007</v>
      </c>
      <c r="F24" t="s">
        <v>16250</v>
      </c>
      <c r="G24" t="s">
        <v>2118</v>
      </c>
      <c r="I24" t="s">
        <v>16253</v>
      </c>
      <c r="J24" t="b">
        <v>0</v>
      </c>
      <c r="L24" t="s">
        <v>16183</v>
      </c>
      <c r="V24" t="s">
        <v>2478</v>
      </c>
      <c r="Z24">
        <v>45108</v>
      </c>
      <c r="AA24" t="s">
        <v>16272</v>
      </c>
      <c r="AB24">
        <v>45351</v>
      </c>
      <c r="AC24">
        <v>45350</v>
      </c>
      <c r="AD24">
        <v>45391</v>
      </c>
      <c r="AI24">
        <v>7264269</v>
      </c>
      <c r="AJ24">
        <v>12633614</v>
      </c>
      <c r="AK24">
        <v>1891152</v>
      </c>
      <c r="AL24">
        <v>2199844</v>
      </c>
      <c r="AN24">
        <v>10742462</v>
      </c>
      <c r="AO24">
        <v>552275</v>
      </c>
      <c r="AP24">
        <v>1338877</v>
      </c>
      <c r="AQ24">
        <v>12633614</v>
      </c>
      <c r="AR24">
        <v>14833458</v>
      </c>
      <c r="AS24">
        <v>45473</v>
      </c>
      <c r="AT24">
        <v>45535</v>
      </c>
      <c r="AU24">
        <v>45461</v>
      </c>
      <c r="AW24" s="567">
        <v>12633614</v>
      </c>
      <c r="AX24" s="567">
        <v>10742462</v>
      </c>
      <c r="AY24" s="567"/>
      <c r="AZ24" s="567"/>
      <c r="BA24" s="567"/>
      <c r="BB24" s="567"/>
      <c r="BC24" s="567"/>
      <c r="BD24" s="567">
        <v>12633614</v>
      </c>
      <c r="BE24" s="567">
        <v>10742462</v>
      </c>
      <c r="BG24" t="s">
        <v>21704</v>
      </c>
      <c r="BH24" t="s">
        <v>16280</v>
      </c>
      <c r="BI24">
        <v>45856.768738425926</v>
      </c>
      <c r="BJ24">
        <v>45152.464722222219</v>
      </c>
      <c r="BK24" t="s">
        <v>21677</v>
      </c>
      <c r="BL24" t="s">
        <v>2118</v>
      </c>
      <c r="BM24" t="s">
        <v>21698</v>
      </c>
      <c r="BP24" s="568">
        <v>2199843.63</v>
      </c>
      <c r="BR24">
        <v>1</v>
      </c>
      <c r="BS24">
        <v>1</v>
      </c>
      <c r="BU24" t="s">
        <v>16281</v>
      </c>
      <c r="BV24" t="s">
        <v>16278</v>
      </c>
      <c r="BY24">
        <v>0</v>
      </c>
      <c r="CA24" t="s">
        <v>16180</v>
      </c>
      <c r="CB24" t="s">
        <v>21679</v>
      </c>
      <c r="CC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1891152</v>
      </c>
    </row>
    <row r="25" spans="1:81">
      <c r="A25">
        <v>724670</v>
      </c>
      <c r="B25" t="s">
        <v>16283</v>
      </c>
      <c r="C25" t="s">
        <v>895</v>
      </c>
      <c r="D25" t="s">
        <v>10239</v>
      </c>
      <c r="E25" t="s">
        <v>10007</v>
      </c>
      <c r="F25" t="s">
        <v>16250</v>
      </c>
      <c r="G25" t="s">
        <v>2118</v>
      </c>
      <c r="I25" t="s">
        <v>16253</v>
      </c>
      <c r="J25" t="b">
        <v>0</v>
      </c>
      <c r="L25" t="s">
        <v>16183</v>
      </c>
      <c r="M25" t="b">
        <v>1</v>
      </c>
      <c r="N25" t="s">
        <v>16174</v>
      </c>
      <c r="O25" t="s">
        <v>7155</v>
      </c>
      <c r="P25" t="b">
        <v>1</v>
      </c>
      <c r="V25" t="s">
        <v>2478</v>
      </c>
      <c r="Z25">
        <v>45108</v>
      </c>
      <c r="AA25" t="s">
        <v>16272</v>
      </c>
      <c r="AB25">
        <v>45351</v>
      </c>
      <c r="AC25">
        <v>45350</v>
      </c>
      <c r="AD25">
        <v>45840</v>
      </c>
      <c r="AH25">
        <v>5</v>
      </c>
      <c r="AI25">
        <v>7603568</v>
      </c>
      <c r="AJ25">
        <v>8375887.5199999996</v>
      </c>
      <c r="AK25">
        <v>406586.59</v>
      </c>
      <c r="AL25">
        <v>1456883.53</v>
      </c>
      <c r="AN25">
        <v>8833912.8200000003</v>
      </c>
      <c r="AO25">
        <v>60595.15</v>
      </c>
      <c r="AP25">
        <v>345991.44</v>
      </c>
      <c r="AQ25">
        <v>9240499.4100000001</v>
      </c>
      <c r="AR25">
        <v>10697382.939999999</v>
      </c>
      <c r="AS25">
        <v>45473</v>
      </c>
      <c r="AT25">
        <v>45626</v>
      </c>
      <c r="AW25" s="567"/>
      <c r="AX25" s="567"/>
      <c r="AY25" s="567"/>
      <c r="AZ25" s="567"/>
      <c r="BA25" s="567"/>
      <c r="BB25" s="567"/>
      <c r="BC25" s="567"/>
      <c r="BD25" s="567">
        <v>0</v>
      </c>
      <c r="BE25" s="567">
        <v>0</v>
      </c>
      <c r="BG25" t="s">
        <v>21705</v>
      </c>
      <c r="BH25" t="s">
        <v>16268</v>
      </c>
      <c r="BI25">
        <v>46077.578761574077</v>
      </c>
      <c r="BJ25">
        <v>45152.464722222219</v>
      </c>
      <c r="BK25" t="s">
        <v>21677</v>
      </c>
      <c r="BL25" t="s">
        <v>2118</v>
      </c>
      <c r="BM25" t="s">
        <v>21696</v>
      </c>
      <c r="BR25">
        <v>0.90643234184244204</v>
      </c>
      <c r="BS25">
        <v>1</v>
      </c>
      <c r="BT25">
        <v>45873</v>
      </c>
      <c r="BU25" t="s">
        <v>16284</v>
      </c>
      <c r="BV25" t="s">
        <v>16282</v>
      </c>
      <c r="BW25" s="568">
        <v>425484</v>
      </c>
      <c r="BX25" s="568">
        <v>286836</v>
      </c>
      <c r="BY25">
        <v>712320</v>
      </c>
      <c r="CA25" t="s">
        <v>16180</v>
      </c>
      <c r="CB25" t="s">
        <v>21679</v>
      </c>
      <c r="CC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 spans="1:81">
      <c r="A26">
        <v>724669</v>
      </c>
      <c r="B26" t="s">
        <v>16286</v>
      </c>
      <c r="C26" t="s">
        <v>1097</v>
      </c>
      <c r="D26" t="s">
        <v>10224</v>
      </c>
      <c r="E26" t="s">
        <v>10007</v>
      </c>
      <c r="F26" t="s">
        <v>16250</v>
      </c>
      <c r="G26" t="s">
        <v>2118</v>
      </c>
      <c r="I26" t="s">
        <v>16253</v>
      </c>
      <c r="J26" t="b">
        <v>0</v>
      </c>
      <c r="M26" t="b">
        <v>1</v>
      </c>
      <c r="N26" t="s">
        <v>16174</v>
      </c>
      <c r="O26" t="s">
        <v>7155</v>
      </c>
      <c r="P26" t="b">
        <v>1</v>
      </c>
      <c r="V26" t="s">
        <v>2478</v>
      </c>
      <c r="Z26">
        <v>45108</v>
      </c>
      <c r="AA26" t="s">
        <v>16272</v>
      </c>
      <c r="AB26">
        <v>45351</v>
      </c>
      <c r="AC26">
        <v>45350</v>
      </c>
      <c r="AD26">
        <v>45840</v>
      </c>
      <c r="AE26">
        <v>45883</v>
      </c>
      <c r="AF26">
        <v>45861</v>
      </c>
      <c r="AI26">
        <v>7227478</v>
      </c>
      <c r="AJ26">
        <v>10780496.720000001</v>
      </c>
      <c r="AK26">
        <v>773133.74</v>
      </c>
      <c r="AL26">
        <v>2044738.82</v>
      </c>
      <c r="AN26">
        <v>12755671.42</v>
      </c>
      <c r="AO26">
        <v>113108.63</v>
      </c>
      <c r="AP26">
        <v>660025.11</v>
      </c>
      <c r="AQ26">
        <v>13528805.16</v>
      </c>
      <c r="AR26">
        <v>15573543.98</v>
      </c>
      <c r="AS26">
        <v>45473</v>
      </c>
      <c r="AT26">
        <v>45626</v>
      </c>
      <c r="AW26" s="567"/>
      <c r="AX26" s="567"/>
      <c r="AY26" s="567"/>
      <c r="AZ26" s="567"/>
      <c r="BA26" s="567"/>
      <c r="BB26" s="567"/>
      <c r="BC26" s="567"/>
      <c r="BD26" s="567">
        <v>0</v>
      </c>
      <c r="BE26" s="567">
        <v>0</v>
      </c>
      <c r="BG26" t="s">
        <v>21706</v>
      </c>
      <c r="BH26" t="s">
        <v>16287</v>
      </c>
      <c r="BI26">
        <v>46077.578761574077</v>
      </c>
      <c r="BJ26">
        <v>45152.464722222219</v>
      </c>
      <c r="BK26" t="s">
        <v>21677</v>
      </c>
      <c r="BL26" t="s">
        <v>2118</v>
      </c>
      <c r="BM26" t="s">
        <v>21696</v>
      </c>
      <c r="BR26">
        <v>0.79685505057565598</v>
      </c>
      <c r="BS26">
        <v>2</v>
      </c>
      <c r="BT26">
        <v>45873</v>
      </c>
      <c r="BU26" t="s">
        <v>16288</v>
      </c>
      <c r="BV26" t="s">
        <v>16285</v>
      </c>
      <c r="BW26" s="568">
        <v>741921</v>
      </c>
      <c r="BX26" s="568">
        <v>500159</v>
      </c>
      <c r="BY26">
        <v>1242080</v>
      </c>
      <c r="CA26" t="s">
        <v>16180</v>
      </c>
      <c r="CB26" t="s">
        <v>21679</v>
      </c>
      <c r="CC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 spans="1:81">
      <c r="A27">
        <v>724605</v>
      </c>
      <c r="B27" t="s">
        <v>16290</v>
      </c>
      <c r="C27" t="s">
        <v>974</v>
      </c>
      <c r="D27" t="s">
        <v>10230</v>
      </c>
      <c r="E27" t="s">
        <v>10007</v>
      </c>
      <c r="F27" t="s">
        <v>16250</v>
      </c>
      <c r="G27" t="s">
        <v>2118</v>
      </c>
      <c r="I27" t="s">
        <v>16253</v>
      </c>
      <c r="J27" t="b">
        <v>0</v>
      </c>
      <c r="M27" t="b">
        <v>1</v>
      </c>
      <c r="N27" t="s">
        <v>16174</v>
      </c>
      <c r="O27" t="s">
        <v>7155</v>
      </c>
      <c r="P27" t="b">
        <v>1</v>
      </c>
      <c r="V27" t="s">
        <v>2478</v>
      </c>
      <c r="Z27">
        <v>45108</v>
      </c>
      <c r="AA27" t="s">
        <v>16291</v>
      </c>
      <c r="AB27">
        <v>45351</v>
      </c>
      <c r="AC27">
        <v>45350</v>
      </c>
      <c r="AD27">
        <v>45876</v>
      </c>
      <c r="AI27">
        <v>5831446</v>
      </c>
      <c r="AJ27">
        <v>7949936.0999999996</v>
      </c>
      <c r="AK27">
        <v>469904.54</v>
      </c>
      <c r="AL27">
        <v>1372729.11</v>
      </c>
      <c r="AN27">
        <v>8219229.3200000003</v>
      </c>
      <c r="AO27">
        <v>71428.539999999994</v>
      </c>
      <c r="AP27">
        <v>398476</v>
      </c>
      <c r="AQ27">
        <v>8689133.8599999994</v>
      </c>
      <c r="AR27">
        <v>10061862.970000001</v>
      </c>
      <c r="AS27">
        <v>45473</v>
      </c>
      <c r="AT27">
        <v>45626</v>
      </c>
      <c r="AW27" s="567"/>
      <c r="AX27" s="567"/>
      <c r="AY27" s="567"/>
      <c r="AZ27" s="567"/>
      <c r="BA27" s="567"/>
      <c r="BB27" s="567"/>
      <c r="BC27" s="567"/>
      <c r="BD27" s="567">
        <v>0</v>
      </c>
      <c r="BE27" s="567">
        <v>0</v>
      </c>
      <c r="BG27" t="s">
        <v>21707</v>
      </c>
      <c r="BH27" t="s">
        <v>16268</v>
      </c>
      <c r="BI27">
        <v>46077.578738425924</v>
      </c>
      <c r="BJ27">
        <v>45152.464722222219</v>
      </c>
      <c r="BK27" t="s">
        <v>21677</v>
      </c>
      <c r="BL27" t="s">
        <v>2118</v>
      </c>
      <c r="BM27" t="s">
        <v>21696</v>
      </c>
      <c r="BR27">
        <v>0.914928487475275</v>
      </c>
      <c r="BS27">
        <v>1</v>
      </c>
      <c r="BT27">
        <v>45874</v>
      </c>
      <c r="BU27" t="s">
        <v>16292</v>
      </c>
      <c r="BV27" t="s">
        <v>16289</v>
      </c>
      <c r="BW27" s="568">
        <v>424146</v>
      </c>
      <c r="BX27" s="568">
        <v>285934</v>
      </c>
      <c r="BY27">
        <v>710080</v>
      </c>
      <c r="CA27" t="s">
        <v>16180</v>
      </c>
      <c r="CB27" t="s">
        <v>21679</v>
      </c>
      <c r="CC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 spans="1:81">
      <c r="A28">
        <v>724603</v>
      </c>
      <c r="B28" t="s">
        <v>16294</v>
      </c>
      <c r="C28" t="s">
        <v>1116</v>
      </c>
      <c r="D28" t="s">
        <v>10221</v>
      </c>
      <c r="E28" t="s">
        <v>10007</v>
      </c>
      <c r="F28" t="s">
        <v>16250</v>
      </c>
      <c r="G28" t="s">
        <v>2118</v>
      </c>
      <c r="I28" t="s">
        <v>16253</v>
      </c>
      <c r="J28" t="b">
        <v>0</v>
      </c>
      <c r="M28" t="b">
        <v>1</v>
      </c>
      <c r="N28" t="s">
        <v>16174</v>
      </c>
      <c r="O28" t="s">
        <v>7155</v>
      </c>
      <c r="P28" t="b">
        <v>1</v>
      </c>
      <c r="V28" t="s">
        <v>2478</v>
      </c>
      <c r="Z28">
        <v>45108</v>
      </c>
      <c r="AA28" t="s">
        <v>16291</v>
      </c>
      <c r="AB28">
        <v>45322</v>
      </c>
      <c r="AC28">
        <v>45310</v>
      </c>
      <c r="AI28">
        <v>20517371</v>
      </c>
      <c r="AJ28">
        <v>9017148.0399999991</v>
      </c>
      <c r="AK28">
        <v>1044683</v>
      </c>
      <c r="AL28">
        <v>2012276</v>
      </c>
      <c r="AN28">
        <v>9017148</v>
      </c>
      <c r="AO28">
        <v>190599</v>
      </c>
      <c r="AP28">
        <v>854084</v>
      </c>
      <c r="AQ28">
        <v>10061831</v>
      </c>
      <c r="AR28">
        <v>12074107</v>
      </c>
      <c r="AS28">
        <v>45473</v>
      </c>
      <c r="AT28">
        <v>45626</v>
      </c>
      <c r="AW28" s="567"/>
      <c r="AX28" s="567"/>
      <c r="AY28" s="567"/>
      <c r="AZ28" s="567"/>
      <c r="BA28" s="567"/>
      <c r="BB28" s="567"/>
      <c r="BC28" s="567"/>
      <c r="BD28" s="567">
        <v>0</v>
      </c>
      <c r="BE28" s="567">
        <v>0</v>
      </c>
      <c r="BG28" t="s">
        <v>21708</v>
      </c>
      <c r="BI28">
        <v>46059.62128472222</v>
      </c>
      <c r="BJ28">
        <v>45152.464722222219</v>
      </c>
      <c r="BK28" t="s">
        <v>21677</v>
      </c>
      <c r="BL28" t="s">
        <v>2118</v>
      </c>
      <c r="BM28" t="s">
        <v>21678</v>
      </c>
      <c r="BR28">
        <v>0.89617367256516201</v>
      </c>
      <c r="BS28">
        <v>1</v>
      </c>
      <c r="BT28">
        <v>45874</v>
      </c>
      <c r="BU28" t="s">
        <v>16295</v>
      </c>
      <c r="BV28" t="s">
        <v>16293</v>
      </c>
      <c r="BY28">
        <v>0</v>
      </c>
      <c r="CA28" t="s">
        <v>16180</v>
      </c>
      <c r="CB28" t="s">
        <v>21679</v>
      </c>
      <c r="CC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 spans="1:81">
      <c r="A29">
        <v>724601</v>
      </c>
      <c r="B29" t="s">
        <v>16297</v>
      </c>
      <c r="C29" t="s">
        <v>146</v>
      </c>
      <c r="D29" t="s">
        <v>10251</v>
      </c>
      <c r="E29" t="s">
        <v>10007</v>
      </c>
      <c r="F29" t="s">
        <v>16250</v>
      </c>
      <c r="G29" t="s">
        <v>2118</v>
      </c>
      <c r="I29" t="s">
        <v>16253</v>
      </c>
      <c r="J29" t="b">
        <v>0</v>
      </c>
      <c r="L29" t="s">
        <v>16183</v>
      </c>
      <c r="V29" t="s">
        <v>2478</v>
      </c>
      <c r="Z29">
        <v>45108</v>
      </c>
      <c r="AA29" t="s">
        <v>16291</v>
      </c>
      <c r="AB29">
        <v>45351</v>
      </c>
      <c r="AC29">
        <v>45350</v>
      </c>
      <c r="AD29">
        <v>45391</v>
      </c>
      <c r="AI29">
        <v>13130463</v>
      </c>
      <c r="AJ29">
        <v>13708224.43</v>
      </c>
      <c r="AK29">
        <v>1611021</v>
      </c>
      <c r="AL29">
        <v>2463886</v>
      </c>
      <c r="AN29">
        <v>12097204</v>
      </c>
      <c r="AO29">
        <v>469330.38</v>
      </c>
      <c r="AP29">
        <v>1141690.6200000001</v>
      </c>
      <c r="AQ29">
        <v>13708225</v>
      </c>
      <c r="AR29">
        <v>16172111</v>
      </c>
      <c r="AS29">
        <v>45473</v>
      </c>
      <c r="AT29">
        <v>45535</v>
      </c>
      <c r="AU29">
        <v>45481</v>
      </c>
      <c r="AW29" s="567">
        <v>13708224.43</v>
      </c>
      <c r="AX29" s="567">
        <v>12097203.529999999</v>
      </c>
      <c r="AY29" s="567"/>
      <c r="AZ29" s="567"/>
      <c r="BA29" s="567"/>
      <c r="BB29" s="567"/>
      <c r="BC29" s="567"/>
      <c r="BD29" s="567">
        <v>13708224.43</v>
      </c>
      <c r="BE29" s="567">
        <v>12097203.529999999</v>
      </c>
      <c r="BG29" t="s">
        <v>21709</v>
      </c>
      <c r="BH29" t="s">
        <v>16268</v>
      </c>
      <c r="BI29">
        <v>45856.768750000003</v>
      </c>
      <c r="BJ29">
        <v>45152.464722222219</v>
      </c>
      <c r="BK29" t="s">
        <v>21677</v>
      </c>
      <c r="BL29" t="s">
        <v>2118</v>
      </c>
      <c r="BM29" t="s">
        <v>21698</v>
      </c>
      <c r="BP29" s="568">
        <v>2463885.54</v>
      </c>
      <c r="BR29">
        <v>0.99999995841912404</v>
      </c>
      <c r="BS29">
        <v>1</v>
      </c>
      <c r="BU29" t="s">
        <v>16298</v>
      </c>
      <c r="BV29" t="s">
        <v>16296</v>
      </c>
      <c r="BY29">
        <v>0</v>
      </c>
      <c r="CA29" t="s">
        <v>16180</v>
      </c>
      <c r="CB29" t="s">
        <v>21679</v>
      </c>
      <c r="CC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1611020.9000000004</v>
      </c>
    </row>
    <row r="30" spans="1:81">
      <c r="A30">
        <v>724600</v>
      </c>
      <c r="B30" t="s">
        <v>16300</v>
      </c>
      <c r="C30" t="s">
        <v>145</v>
      </c>
      <c r="D30" t="s">
        <v>10233</v>
      </c>
      <c r="E30" t="s">
        <v>10007</v>
      </c>
      <c r="F30" t="s">
        <v>16250</v>
      </c>
      <c r="G30" t="s">
        <v>2118</v>
      </c>
      <c r="I30" t="s">
        <v>16253</v>
      </c>
      <c r="J30" t="b">
        <v>0</v>
      </c>
      <c r="L30" t="s">
        <v>16183</v>
      </c>
      <c r="V30" t="s">
        <v>2478</v>
      </c>
      <c r="Z30">
        <v>45108</v>
      </c>
      <c r="AA30" t="s">
        <v>16291</v>
      </c>
      <c r="AB30">
        <v>45351</v>
      </c>
      <c r="AC30">
        <v>45350</v>
      </c>
      <c r="AD30">
        <v>45391</v>
      </c>
      <c r="AI30">
        <v>5077221</v>
      </c>
      <c r="AJ30">
        <v>8628211.5199999996</v>
      </c>
      <c r="AK30">
        <v>1350541</v>
      </c>
      <c r="AL30">
        <v>1704126</v>
      </c>
      <c r="AN30">
        <v>7277670</v>
      </c>
      <c r="AO30">
        <v>419107.52</v>
      </c>
      <c r="AP30">
        <v>931433.48</v>
      </c>
      <c r="AQ30">
        <v>8628211</v>
      </c>
      <c r="AR30">
        <v>10332337</v>
      </c>
      <c r="AS30">
        <v>45473</v>
      </c>
      <c r="AT30">
        <v>45535</v>
      </c>
      <c r="AU30">
        <v>45443</v>
      </c>
      <c r="AW30" s="567">
        <v>8628211.5199999996</v>
      </c>
      <c r="AX30" s="567">
        <v>7277670.2000000002</v>
      </c>
      <c r="AY30" s="567"/>
      <c r="AZ30" s="567"/>
      <c r="BA30" s="567"/>
      <c r="BB30" s="567"/>
      <c r="BC30" s="567"/>
      <c r="BD30" s="567">
        <v>8628211.5199999996</v>
      </c>
      <c r="BE30" s="567">
        <v>7277670.2000000002</v>
      </c>
      <c r="BG30" t="s">
        <v>21710</v>
      </c>
      <c r="BH30" t="s">
        <v>16268</v>
      </c>
      <c r="BI30">
        <v>45856.768750000003</v>
      </c>
      <c r="BJ30">
        <v>45152.464722222219</v>
      </c>
      <c r="BK30" t="s">
        <v>21677</v>
      </c>
      <c r="BL30" t="s">
        <v>2118</v>
      </c>
      <c r="BM30" t="s">
        <v>21698</v>
      </c>
      <c r="BP30" s="568">
        <v>1704125.72</v>
      </c>
      <c r="BR30">
        <v>1.0000000602674199</v>
      </c>
      <c r="BS30">
        <v>1</v>
      </c>
      <c r="BU30" t="s">
        <v>16301</v>
      </c>
      <c r="BV30" t="s">
        <v>16299</v>
      </c>
      <c r="BY30">
        <v>0</v>
      </c>
      <c r="CA30" t="s">
        <v>16180</v>
      </c>
      <c r="CB30" t="s">
        <v>21679</v>
      </c>
      <c r="CC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1350541.3199999994</v>
      </c>
    </row>
    <row r="31" spans="1:81">
      <c r="A31">
        <v>724599</v>
      </c>
      <c r="B31" t="s">
        <v>16303</v>
      </c>
      <c r="C31" t="s">
        <v>814</v>
      </c>
      <c r="D31" t="s">
        <v>10248</v>
      </c>
      <c r="E31" t="s">
        <v>10007</v>
      </c>
      <c r="F31" t="s">
        <v>16250</v>
      </c>
      <c r="G31" t="s">
        <v>2118</v>
      </c>
      <c r="I31" t="s">
        <v>16253</v>
      </c>
      <c r="J31" t="b">
        <v>0</v>
      </c>
      <c r="L31" t="s">
        <v>16183</v>
      </c>
      <c r="M31" t="b">
        <v>1</v>
      </c>
      <c r="N31" t="s">
        <v>16174</v>
      </c>
      <c r="O31" t="s">
        <v>7155</v>
      </c>
      <c r="P31" t="b">
        <v>1</v>
      </c>
      <c r="V31" t="s">
        <v>2478</v>
      </c>
      <c r="Z31">
        <v>45108</v>
      </c>
      <c r="AA31" t="s">
        <v>16291</v>
      </c>
      <c r="AB31">
        <v>45351</v>
      </c>
      <c r="AC31">
        <v>45350</v>
      </c>
      <c r="AD31">
        <v>45840</v>
      </c>
      <c r="AI31">
        <v>7576997</v>
      </c>
      <c r="AJ31">
        <v>10744021.82</v>
      </c>
      <c r="AK31">
        <v>725698.37</v>
      </c>
      <c r="AL31">
        <v>1906868.06</v>
      </c>
      <c r="AN31">
        <v>11479468.51</v>
      </c>
      <c r="AO31">
        <v>110216.6</v>
      </c>
      <c r="AP31">
        <v>615481.77</v>
      </c>
      <c r="AQ31">
        <v>12205166.880000001</v>
      </c>
      <c r="AR31">
        <v>14112034.939999999</v>
      </c>
      <c r="AS31">
        <v>45473</v>
      </c>
      <c r="AT31">
        <v>45626</v>
      </c>
      <c r="AW31" s="567"/>
      <c r="AX31" s="567"/>
      <c r="AY31" s="567"/>
      <c r="AZ31" s="567"/>
      <c r="BA31" s="567"/>
      <c r="BB31" s="567"/>
      <c r="BC31" s="567"/>
      <c r="BD31" s="567">
        <v>0</v>
      </c>
      <c r="BE31" s="567">
        <v>0</v>
      </c>
      <c r="BG31" t="s">
        <v>21711</v>
      </c>
      <c r="BH31" t="s">
        <v>16304</v>
      </c>
      <c r="BI31">
        <v>46077.578738425924</v>
      </c>
      <c r="BJ31">
        <v>45152.464733796296</v>
      </c>
      <c r="BK31" t="s">
        <v>21677</v>
      </c>
      <c r="BL31" t="s">
        <v>2118</v>
      </c>
      <c r="BM31" t="s">
        <v>21696</v>
      </c>
      <c r="BR31">
        <v>0.88028471266588704</v>
      </c>
      <c r="BS31">
        <v>1</v>
      </c>
      <c r="BT31">
        <v>45874</v>
      </c>
      <c r="BU31" t="s">
        <v>16305</v>
      </c>
      <c r="BV31" t="s">
        <v>16302</v>
      </c>
      <c r="BW31" s="568">
        <v>725196</v>
      </c>
      <c r="BX31" s="568">
        <v>488884</v>
      </c>
      <c r="BY31">
        <v>1214080</v>
      </c>
      <c r="CA31" t="s">
        <v>16180</v>
      </c>
      <c r="CB31" t="s">
        <v>21679</v>
      </c>
      <c r="CC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2" spans="1:81">
      <c r="A32">
        <v>723883</v>
      </c>
      <c r="B32" t="s">
        <v>16307</v>
      </c>
      <c r="C32" t="s">
        <v>129</v>
      </c>
      <c r="D32" t="s">
        <v>16308</v>
      </c>
      <c r="E32" t="s">
        <v>16178</v>
      </c>
      <c r="F32" t="s">
        <v>130</v>
      </c>
      <c r="G32" t="s">
        <v>16177</v>
      </c>
      <c r="H32" t="b">
        <v>1</v>
      </c>
      <c r="I32" t="s">
        <v>16314</v>
      </c>
      <c r="J32" t="b">
        <v>0</v>
      </c>
      <c r="L32" t="s">
        <v>16193</v>
      </c>
      <c r="R32">
        <v>1200000000</v>
      </c>
      <c r="S32">
        <v>45040</v>
      </c>
      <c r="T32">
        <v>45051</v>
      </c>
      <c r="V32">
        <v>45070</v>
      </c>
      <c r="Z32">
        <v>45056</v>
      </c>
      <c r="AA32" t="s">
        <v>16309</v>
      </c>
      <c r="AB32">
        <v>45107</v>
      </c>
      <c r="AC32">
        <v>45125</v>
      </c>
      <c r="AD32">
        <v>45974</v>
      </c>
      <c r="AE32">
        <v>46001</v>
      </c>
      <c r="AF32">
        <v>45986</v>
      </c>
      <c r="AG32" t="s">
        <v>16310</v>
      </c>
      <c r="AI32">
        <v>1200000000</v>
      </c>
      <c r="AJ32">
        <v>18151116.719999999</v>
      </c>
      <c r="AK32">
        <v>145069437.94</v>
      </c>
      <c r="AO32">
        <v>23074.58</v>
      </c>
      <c r="AP32">
        <v>145046363.36000001</v>
      </c>
      <c r="AQ32">
        <v>145069437.94</v>
      </c>
      <c r="AR32">
        <v>145069437.94</v>
      </c>
      <c r="AS32">
        <v>45473</v>
      </c>
      <c r="AT32">
        <v>45535</v>
      </c>
      <c r="AU32">
        <v>45448</v>
      </c>
      <c r="AV32" t="s">
        <v>16311</v>
      </c>
      <c r="AW32" s="567">
        <v>18151116.719999999</v>
      </c>
      <c r="AX32" s="567">
        <v>0</v>
      </c>
      <c r="AY32" s="567">
        <v>18151116.719999999</v>
      </c>
      <c r="AZ32" s="567">
        <v>0</v>
      </c>
      <c r="BA32" s="567">
        <v>24944459.559999999</v>
      </c>
      <c r="BB32" s="567"/>
      <c r="BC32" s="567">
        <v>6573069.54</v>
      </c>
      <c r="BD32" s="567">
        <v>24944459.559999999</v>
      </c>
      <c r="BE32" s="567">
        <v>6573069.54</v>
      </c>
      <c r="BG32" t="s">
        <v>21712</v>
      </c>
      <c r="BH32" t="s">
        <v>16312</v>
      </c>
      <c r="BI32">
        <v>46083.669444444444</v>
      </c>
      <c r="BJ32">
        <v>45152.464733796296</v>
      </c>
      <c r="BK32" t="s">
        <v>21677</v>
      </c>
      <c r="BL32" t="s">
        <v>16179</v>
      </c>
      <c r="BM32" t="s">
        <v>21683</v>
      </c>
      <c r="BN32" t="s">
        <v>16315</v>
      </c>
      <c r="BP32" s="568">
        <v>82513.119999999995</v>
      </c>
      <c r="BQ32" s="568">
        <v>2687.33</v>
      </c>
      <c r="BR32">
        <v>0.125120197456801</v>
      </c>
      <c r="BS32">
        <v>5</v>
      </c>
      <c r="BU32" t="s">
        <v>16313</v>
      </c>
      <c r="BV32" t="s">
        <v>16306</v>
      </c>
      <c r="BY32">
        <v>0</v>
      </c>
      <c r="CA32" t="s">
        <v>16180</v>
      </c>
      <c r="CB32" t="s">
        <v>21679</v>
      </c>
      <c r="CC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18368702.690000001</v>
      </c>
    </row>
    <row r="33" spans="1:81">
      <c r="A33">
        <v>723078</v>
      </c>
      <c r="B33" t="s">
        <v>16317</v>
      </c>
      <c r="C33" t="s">
        <v>105</v>
      </c>
      <c r="D33" t="s">
        <v>12897</v>
      </c>
      <c r="E33" t="s">
        <v>12754</v>
      </c>
      <c r="F33" t="s">
        <v>33</v>
      </c>
      <c r="G33" t="s">
        <v>2115</v>
      </c>
      <c r="H33" t="b">
        <v>1</v>
      </c>
      <c r="I33" t="s">
        <v>16253</v>
      </c>
      <c r="J33" t="b">
        <v>0</v>
      </c>
      <c r="R33">
        <v>89700000</v>
      </c>
      <c r="S33">
        <v>44876</v>
      </c>
      <c r="T33">
        <v>44905</v>
      </c>
      <c r="V33">
        <v>44906</v>
      </c>
      <c r="Z33">
        <v>45093</v>
      </c>
      <c r="AA33" t="s">
        <v>16318</v>
      </c>
      <c r="AB33">
        <v>45107</v>
      </c>
      <c r="AC33">
        <v>45093</v>
      </c>
      <c r="AD33">
        <v>45230</v>
      </c>
      <c r="AI33">
        <v>89700000</v>
      </c>
      <c r="AJ33">
        <v>61558468.950000003</v>
      </c>
      <c r="AL33">
        <v>3713097</v>
      </c>
      <c r="AN33">
        <v>61558469</v>
      </c>
      <c r="AO33">
        <v>0</v>
      </c>
      <c r="AP33">
        <v>0</v>
      </c>
      <c r="AQ33">
        <v>61558469</v>
      </c>
      <c r="AR33">
        <v>65271566</v>
      </c>
      <c r="AU33">
        <v>45279</v>
      </c>
      <c r="AW33" s="567">
        <v>61558468.950000003</v>
      </c>
      <c r="AX33" s="567">
        <v>61558468.950000003</v>
      </c>
      <c r="AY33" s="567"/>
      <c r="AZ33" s="567"/>
      <c r="BA33" s="567"/>
      <c r="BB33" s="567"/>
      <c r="BC33" s="567"/>
      <c r="BD33" s="567">
        <v>61558468.950000003</v>
      </c>
      <c r="BE33" s="567">
        <v>61558468.950000003</v>
      </c>
      <c r="BF33">
        <v>46650</v>
      </c>
      <c r="BG33" t="s">
        <v>21713</v>
      </c>
      <c r="BI33">
        <v>46059.541666666664</v>
      </c>
      <c r="BJ33">
        <v>45152.464733796296</v>
      </c>
      <c r="BK33" t="s">
        <v>21677</v>
      </c>
      <c r="BL33" t="s">
        <v>12898</v>
      </c>
      <c r="BM33" t="s">
        <v>21678</v>
      </c>
      <c r="BP33" s="568">
        <v>3713096.54</v>
      </c>
      <c r="BR33">
        <v>0.99999999918776405</v>
      </c>
      <c r="BS33">
        <v>1</v>
      </c>
      <c r="BU33" t="s">
        <v>16319</v>
      </c>
      <c r="BV33" t="s">
        <v>16316</v>
      </c>
      <c r="BY33">
        <v>0</v>
      </c>
      <c r="CA33" t="s">
        <v>16180</v>
      </c>
      <c r="CB33" t="s">
        <v>21679</v>
      </c>
      <c r="CC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 spans="1:81">
      <c r="A34">
        <v>723077</v>
      </c>
      <c r="B34" t="s">
        <v>16321</v>
      </c>
      <c r="C34" t="s">
        <v>106</v>
      </c>
      <c r="D34" t="s">
        <v>12901</v>
      </c>
      <c r="E34" t="s">
        <v>12754</v>
      </c>
      <c r="F34" t="s">
        <v>33</v>
      </c>
      <c r="G34" t="s">
        <v>2115</v>
      </c>
      <c r="H34" t="b">
        <v>1</v>
      </c>
      <c r="I34" t="s">
        <v>16253</v>
      </c>
      <c r="J34" t="b">
        <v>0</v>
      </c>
      <c r="L34" t="s">
        <v>16183</v>
      </c>
      <c r="R34">
        <v>125500000</v>
      </c>
      <c r="S34">
        <v>44876</v>
      </c>
      <c r="T34">
        <v>44905</v>
      </c>
      <c r="V34">
        <v>44906</v>
      </c>
      <c r="Z34">
        <v>45093</v>
      </c>
      <c r="AA34" t="s">
        <v>16318</v>
      </c>
      <c r="AB34">
        <v>45107</v>
      </c>
      <c r="AC34">
        <v>45093</v>
      </c>
      <c r="AD34">
        <v>45758</v>
      </c>
      <c r="AE34">
        <v>45727</v>
      </c>
      <c r="AF34">
        <v>45713</v>
      </c>
      <c r="AI34">
        <v>125500000</v>
      </c>
      <c r="AJ34">
        <v>100686731.41</v>
      </c>
      <c r="AK34">
        <v>0</v>
      </c>
      <c r="AL34">
        <v>583002.81999999995</v>
      </c>
      <c r="AN34">
        <v>3281329.98</v>
      </c>
      <c r="AO34">
        <v>0</v>
      </c>
      <c r="AP34">
        <v>0</v>
      </c>
      <c r="AQ34">
        <v>3281329.98</v>
      </c>
      <c r="AR34">
        <v>3864332.8</v>
      </c>
      <c r="AU34">
        <v>45279</v>
      </c>
      <c r="AV34" t="s">
        <v>16322</v>
      </c>
      <c r="AW34" s="567">
        <v>100686731.41</v>
      </c>
      <c r="AX34" s="567">
        <v>100686731.41</v>
      </c>
      <c r="AY34" s="567">
        <v>46643078.390000001</v>
      </c>
      <c r="AZ34" s="567">
        <v>46643078.390000001</v>
      </c>
      <c r="BA34" s="567"/>
      <c r="BB34" s="567">
        <v>57324983</v>
      </c>
      <c r="BC34" s="567"/>
      <c r="BD34" s="567">
        <v>46643078.390000001</v>
      </c>
      <c r="BE34" s="567">
        <v>46643078.390000001</v>
      </c>
      <c r="BF34">
        <v>46650</v>
      </c>
      <c r="BG34" t="s">
        <v>21714</v>
      </c>
      <c r="BH34" t="s">
        <v>16323</v>
      </c>
      <c r="BI34">
        <v>46059.541666666664</v>
      </c>
      <c r="BJ34">
        <v>45152.464733796296</v>
      </c>
      <c r="BK34" t="s">
        <v>21677</v>
      </c>
      <c r="BL34" t="s">
        <v>12902</v>
      </c>
      <c r="BM34" t="s">
        <v>21678</v>
      </c>
      <c r="BP34" s="568">
        <v>4850983.03</v>
      </c>
      <c r="BR34">
        <v>30.684732112800202</v>
      </c>
      <c r="BS34">
        <v>1</v>
      </c>
      <c r="BU34" t="s">
        <v>16324</v>
      </c>
      <c r="BV34" t="s">
        <v>16320</v>
      </c>
      <c r="BW34" s="568">
        <v>57324983</v>
      </c>
      <c r="BY34">
        <v>57324983</v>
      </c>
      <c r="CA34" t="s">
        <v>16180</v>
      </c>
      <c r="CB34" t="s">
        <v>21679</v>
      </c>
      <c r="CC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 spans="1:81">
      <c r="A35">
        <v>723002</v>
      </c>
      <c r="B35" t="s">
        <v>16326</v>
      </c>
      <c r="C35" t="s">
        <v>248</v>
      </c>
      <c r="D35" t="s">
        <v>12899</v>
      </c>
      <c r="E35" t="s">
        <v>12754</v>
      </c>
      <c r="F35" t="s">
        <v>33</v>
      </c>
      <c r="G35" t="s">
        <v>2115</v>
      </c>
      <c r="H35" t="b">
        <v>1</v>
      </c>
      <c r="I35" t="s">
        <v>16253</v>
      </c>
      <c r="J35" t="b">
        <v>0</v>
      </c>
      <c r="L35" t="s">
        <v>16193</v>
      </c>
      <c r="R35">
        <v>42900000</v>
      </c>
      <c r="S35">
        <v>44876</v>
      </c>
      <c r="T35">
        <v>44905</v>
      </c>
      <c r="V35">
        <v>44906</v>
      </c>
      <c r="Z35">
        <v>45093</v>
      </c>
      <c r="AA35" t="s">
        <v>16327</v>
      </c>
      <c r="AB35">
        <v>45107</v>
      </c>
      <c r="AC35">
        <v>45092</v>
      </c>
      <c r="AD35">
        <v>45622</v>
      </c>
      <c r="AE35">
        <v>45915</v>
      </c>
      <c r="AF35">
        <v>45908</v>
      </c>
      <c r="AG35" t="s">
        <v>16328</v>
      </c>
      <c r="AI35">
        <v>42900000</v>
      </c>
      <c r="AJ35">
        <v>70090705.719999999</v>
      </c>
      <c r="AK35">
        <v>0</v>
      </c>
      <c r="AL35">
        <v>6191932.29</v>
      </c>
      <c r="AN35">
        <v>69904580.540000007</v>
      </c>
      <c r="AO35">
        <v>0</v>
      </c>
      <c r="AP35">
        <v>0</v>
      </c>
      <c r="AQ35">
        <v>69904580.540000007</v>
      </c>
      <c r="AR35">
        <v>76096512.829999998</v>
      </c>
      <c r="AS35">
        <v>45716</v>
      </c>
      <c r="AT35">
        <v>45808</v>
      </c>
      <c r="AW35" s="567"/>
      <c r="AX35" s="567"/>
      <c r="AY35" s="567"/>
      <c r="AZ35" s="567"/>
      <c r="BA35" s="567"/>
      <c r="BB35" s="567"/>
      <c r="BC35" s="567"/>
      <c r="BD35" s="567">
        <v>0</v>
      </c>
      <c r="BE35" s="567">
        <v>0</v>
      </c>
      <c r="BG35" t="s">
        <v>21715</v>
      </c>
      <c r="BH35" t="s">
        <v>16329</v>
      </c>
      <c r="BI35">
        <v>46059.541678240741</v>
      </c>
      <c r="BJ35">
        <v>45152.464733796296</v>
      </c>
      <c r="BK35" t="s">
        <v>21677</v>
      </c>
      <c r="BL35" t="s">
        <v>12900</v>
      </c>
      <c r="BM35" t="s">
        <v>21678</v>
      </c>
      <c r="BN35" t="s">
        <v>16315</v>
      </c>
      <c r="BR35">
        <v>1.0026625605727399</v>
      </c>
      <c r="BS35">
        <v>1</v>
      </c>
      <c r="BU35" t="s">
        <v>16330</v>
      </c>
      <c r="BV35" t="s">
        <v>16325</v>
      </c>
      <c r="BY35">
        <v>0</v>
      </c>
      <c r="CA35" t="s">
        <v>16180</v>
      </c>
      <c r="CB35" t="s">
        <v>21679</v>
      </c>
      <c r="CC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 spans="1:81">
      <c r="A36">
        <v>718971</v>
      </c>
      <c r="B36" t="s">
        <v>16332</v>
      </c>
      <c r="C36" t="s">
        <v>2077</v>
      </c>
      <c r="D36" t="s">
        <v>15498</v>
      </c>
      <c r="E36" t="s">
        <v>15362</v>
      </c>
      <c r="F36" t="s">
        <v>46</v>
      </c>
      <c r="G36" t="s">
        <v>2108</v>
      </c>
      <c r="I36" t="s">
        <v>16253</v>
      </c>
      <c r="J36" t="b">
        <v>0</v>
      </c>
      <c r="M36" t="b">
        <v>1</v>
      </c>
      <c r="N36" t="s">
        <v>16174</v>
      </c>
      <c r="O36" t="s">
        <v>7155</v>
      </c>
      <c r="P36" t="b">
        <v>1</v>
      </c>
      <c r="R36">
        <v>173630000</v>
      </c>
      <c r="S36">
        <v>45043</v>
      </c>
      <c r="T36">
        <v>45051</v>
      </c>
      <c r="V36">
        <v>45073</v>
      </c>
      <c r="Z36">
        <v>45055</v>
      </c>
      <c r="AA36" t="s">
        <v>16333</v>
      </c>
      <c r="AB36">
        <v>45138</v>
      </c>
      <c r="AC36">
        <v>45118</v>
      </c>
      <c r="AD36">
        <v>45145</v>
      </c>
      <c r="AI36">
        <v>917700007</v>
      </c>
      <c r="AJ36">
        <v>917523716</v>
      </c>
      <c r="AK36">
        <v>901810364</v>
      </c>
      <c r="AL36">
        <v>176291</v>
      </c>
      <c r="AN36">
        <v>15713352</v>
      </c>
      <c r="AO36">
        <v>10005336</v>
      </c>
      <c r="AP36">
        <v>891805028</v>
      </c>
      <c r="AQ36">
        <v>917523716</v>
      </c>
      <c r="AR36">
        <v>917700007</v>
      </c>
      <c r="AS36">
        <v>45808</v>
      </c>
      <c r="AT36">
        <v>45961</v>
      </c>
      <c r="AW36" s="567"/>
      <c r="AX36" s="567"/>
      <c r="AY36" s="567"/>
      <c r="AZ36" s="567"/>
      <c r="BA36" s="567"/>
      <c r="BB36" s="567"/>
      <c r="BC36" s="567"/>
      <c r="BD36" s="567">
        <v>0</v>
      </c>
      <c r="BE36" s="567">
        <v>0</v>
      </c>
      <c r="BG36" t="s">
        <v>21716</v>
      </c>
      <c r="BI36">
        <v>46059.621030092596</v>
      </c>
      <c r="BJ36">
        <v>45152.464733796296</v>
      </c>
      <c r="BK36" t="s">
        <v>21677</v>
      </c>
      <c r="BL36" t="s">
        <v>16335</v>
      </c>
      <c r="BM36" t="s">
        <v>21678</v>
      </c>
      <c r="BR36">
        <v>1</v>
      </c>
      <c r="BS36">
        <v>1</v>
      </c>
      <c r="BT36">
        <v>45884</v>
      </c>
      <c r="BU36" t="s">
        <v>16334</v>
      </c>
      <c r="BV36" t="s">
        <v>16331</v>
      </c>
      <c r="BY36">
        <v>0</v>
      </c>
      <c r="CA36" t="s">
        <v>16180</v>
      </c>
      <c r="CB36" t="s">
        <v>21679</v>
      </c>
      <c r="CC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 spans="1:81">
      <c r="A37">
        <v>718955</v>
      </c>
      <c r="B37" t="s">
        <v>16337</v>
      </c>
      <c r="C37" t="s">
        <v>2678</v>
      </c>
      <c r="D37" t="s">
        <v>15502</v>
      </c>
      <c r="E37" t="s">
        <v>15362</v>
      </c>
      <c r="F37" t="s">
        <v>46</v>
      </c>
      <c r="G37" t="s">
        <v>2108</v>
      </c>
      <c r="I37" t="s">
        <v>16253</v>
      </c>
      <c r="J37" t="b">
        <v>0</v>
      </c>
      <c r="M37" t="b">
        <v>1</v>
      </c>
      <c r="N37" t="s">
        <v>16174</v>
      </c>
      <c r="O37" t="s">
        <v>7155</v>
      </c>
      <c r="R37">
        <v>279240000</v>
      </c>
      <c r="S37">
        <v>45043</v>
      </c>
      <c r="T37">
        <v>45051</v>
      </c>
      <c r="V37">
        <v>45073</v>
      </c>
      <c r="Z37">
        <v>45055</v>
      </c>
      <c r="AA37" t="s">
        <v>16333</v>
      </c>
      <c r="AB37">
        <v>45138</v>
      </c>
      <c r="AC37">
        <v>45118</v>
      </c>
      <c r="AD37">
        <v>45230</v>
      </c>
      <c r="AI37">
        <v>279240000</v>
      </c>
      <c r="AJ37">
        <v>219184721</v>
      </c>
      <c r="AK37">
        <v>88423396</v>
      </c>
      <c r="AL37">
        <v>6123395</v>
      </c>
      <c r="AN37">
        <v>146779642</v>
      </c>
      <c r="AO37">
        <v>4590570</v>
      </c>
      <c r="AP37">
        <v>83832826</v>
      </c>
      <c r="AQ37">
        <v>235203038</v>
      </c>
      <c r="AR37">
        <v>241326433</v>
      </c>
      <c r="AS37">
        <v>45808</v>
      </c>
      <c r="AT37">
        <v>45961</v>
      </c>
      <c r="AW37" s="567"/>
      <c r="AX37" s="567"/>
      <c r="AY37" s="567"/>
      <c r="AZ37" s="567"/>
      <c r="BA37" s="567"/>
      <c r="BB37" s="567"/>
      <c r="BC37" s="567"/>
      <c r="BD37" s="567">
        <v>0</v>
      </c>
      <c r="BE37" s="567">
        <v>0</v>
      </c>
      <c r="BG37" t="s">
        <v>21717</v>
      </c>
      <c r="BI37">
        <v>45887.635393518518</v>
      </c>
      <c r="BJ37">
        <v>45152.464733796296</v>
      </c>
      <c r="BK37" t="s">
        <v>21677</v>
      </c>
      <c r="BL37" t="s">
        <v>16339</v>
      </c>
      <c r="BM37" t="s">
        <v>21696</v>
      </c>
      <c r="BR37">
        <v>0.93189579039366</v>
      </c>
      <c r="BS37">
        <v>1</v>
      </c>
      <c r="BT37">
        <v>45887</v>
      </c>
      <c r="BU37" t="s">
        <v>16338</v>
      </c>
      <c r="BV37" t="s">
        <v>16336</v>
      </c>
      <c r="BY37">
        <v>0</v>
      </c>
      <c r="CA37" t="s">
        <v>16180</v>
      </c>
      <c r="CB37" t="s">
        <v>21679</v>
      </c>
      <c r="CC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 spans="1:81">
      <c r="A38">
        <v>718951</v>
      </c>
      <c r="B38" t="s">
        <v>16341</v>
      </c>
      <c r="C38" t="s">
        <v>927</v>
      </c>
      <c r="D38" t="s">
        <v>15500</v>
      </c>
      <c r="E38" t="s">
        <v>15362</v>
      </c>
      <c r="F38" t="s">
        <v>46</v>
      </c>
      <c r="G38" t="s">
        <v>2108</v>
      </c>
      <c r="I38" t="s">
        <v>16253</v>
      </c>
      <c r="J38" t="b">
        <v>0</v>
      </c>
      <c r="M38" t="b">
        <v>1</v>
      </c>
      <c r="N38" t="s">
        <v>16174</v>
      </c>
      <c r="O38" t="s">
        <v>7155</v>
      </c>
      <c r="R38">
        <v>161130000</v>
      </c>
      <c r="S38">
        <v>45043</v>
      </c>
      <c r="T38">
        <v>45051</v>
      </c>
      <c r="V38">
        <v>45073</v>
      </c>
      <c r="Z38">
        <v>45055</v>
      </c>
      <c r="AA38" t="s">
        <v>16333</v>
      </c>
      <c r="AB38">
        <v>45138</v>
      </c>
      <c r="AC38">
        <v>45118</v>
      </c>
      <c r="AD38">
        <v>45230</v>
      </c>
      <c r="AI38">
        <v>161140000</v>
      </c>
      <c r="AJ38">
        <v>143758497</v>
      </c>
      <c r="AK38">
        <v>64652304</v>
      </c>
      <c r="AL38">
        <v>4748151</v>
      </c>
      <c r="AN38">
        <v>91592573</v>
      </c>
      <c r="AO38">
        <v>3186387</v>
      </c>
      <c r="AP38">
        <v>61465917</v>
      </c>
      <c r="AQ38">
        <v>156244877</v>
      </c>
      <c r="AR38">
        <v>160993028</v>
      </c>
      <c r="AS38">
        <v>45838</v>
      </c>
      <c r="AT38">
        <v>45991</v>
      </c>
      <c r="AW38" s="567"/>
      <c r="AX38" s="567"/>
      <c r="AY38" s="567"/>
      <c r="AZ38" s="567"/>
      <c r="BA38" s="567"/>
      <c r="BB38" s="567"/>
      <c r="BC38" s="567"/>
      <c r="BD38" s="567">
        <v>0</v>
      </c>
      <c r="BE38" s="567">
        <v>0</v>
      </c>
      <c r="BG38" t="s">
        <v>21718</v>
      </c>
      <c r="BI38">
        <v>45887.635393518518</v>
      </c>
      <c r="BJ38">
        <v>45152.464733796296</v>
      </c>
      <c r="BK38" t="s">
        <v>21677</v>
      </c>
      <c r="BL38" t="s">
        <v>16343</v>
      </c>
      <c r="BM38" t="s">
        <v>21696</v>
      </c>
      <c r="BR38">
        <v>0.92008454779608595</v>
      </c>
      <c r="BS38">
        <v>1</v>
      </c>
      <c r="BT38">
        <v>45887</v>
      </c>
      <c r="BU38" t="s">
        <v>16342</v>
      </c>
      <c r="BV38" t="s">
        <v>16340</v>
      </c>
      <c r="BY38">
        <v>0</v>
      </c>
      <c r="CA38" t="s">
        <v>16180</v>
      </c>
      <c r="CB38" t="s">
        <v>21679</v>
      </c>
      <c r="CC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9" spans="1:81">
      <c r="A39">
        <v>715610</v>
      </c>
      <c r="B39" t="s">
        <v>16345</v>
      </c>
      <c r="C39" t="s">
        <v>902</v>
      </c>
      <c r="E39" t="s">
        <v>13003</v>
      </c>
      <c r="F39" t="s">
        <v>46</v>
      </c>
      <c r="G39" t="s">
        <v>16348</v>
      </c>
      <c r="I39" t="s">
        <v>16253</v>
      </c>
      <c r="J39" t="b">
        <v>0</v>
      </c>
      <c r="L39" t="s">
        <v>16183</v>
      </c>
      <c r="M39" t="b">
        <v>1</v>
      </c>
      <c r="N39" t="s">
        <v>16174</v>
      </c>
      <c r="O39" t="s">
        <v>7155</v>
      </c>
      <c r="R39">
        <v>78300000</v>
      </c>
      <c r="S39">
        <v>44956</v>
      </c>
      <c r="T39">
        <v>44979</v>
      </c>
      <c r="V39">
        <v>44986</v>
      </c>
      <c r="Z39">
        <v>44936</v>
      </c>
      <c r="AA39" t="s">
        <v>16346</v>
      </c>
      <c r="AC39">
        <v>45251</v>
      </c>
      <c r="AI39">
        <v>78300000</v>
      </c>
      <c r="AJ39">
        <v>118409122.45999999</v>
      </c>
      <c r="AK39">
        <v>0</v>
      </c>
      <c r="AL39">
        <v>26336371</v>
      </c>
      <c r="AN39">
        <v>118409122</v>
      </c>
      <c r="AO39">
        <v>0</v>
      </c>
      <c r="AP39">
        <v>0</v>
      </c>
      <c r="AQ39">
        <v>118409122</v>
      </c>
      <c r="AR39">
        <v>144745493</v>
      </c>
      <c r="AS39">
        <v>45504</v>
      </c>
      <c r="AT39">
        <v>45596</v>
      </c>
      <c r="AW39" s="567"/>
      <c r="AX39" s="567"/>
      <c r="AY39" s="567"/>
      <c r="AZ39" s="567"/>
      <c r="BA39" s="567"/>
      <c r="BB39" s="567"/>
      <c r="BC39" s="567"/>
      <c r="BD39" s="567">
        <v>0</v>
      </c>
      <c r="BE39" s="567">
        <v>0</v>
      </c>
      <c r="BG39" t="s">
        <v>21719</v>
      </c>
      <c r="BI39">
        <v>45887.635381944441</v>
      </c>
      <c r="BJ39">
        <v>45152.464733796296</v>
      </c>
      <c r="BK39" t="s">
        <v>21677</v>
      </c>
      <c r="BL39" t="s">
        <v>16348</v>
      </c>
      <c r="BM39" t="s">
        <v>21696</v>
      </c>
      <c r="BR39">
        <v>1.00000000388484</v>
      </c>
      <c r="BS39">
        <v>1</v>
      </c>
      <c r="BT39">
        <v>45887</v>
      </c>
      <c r="BU39" t="s">
        <v>16347</v>
      </c>
      <c r="BV39" t="s">
        <v>16344</v>
      </c>
      <c r="BY39">
        <v>0</v>
      </c>
      <c r="CA39" t="s">
        <v>16180</v>
      </c>
      <c r="CB39" t="s">
        <v>21679</v>
      </c>
      <c r="CC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 spans="1:81">
      <c r="A40">
        <v>714654</v>
      </c>
      <c r="B40" t="s">
        <v>16350</v>
      </c>
      <c r="C40" t="s">
        <v>111</v>
      </c>
      <c r="D40" t="s">
        <v>15570</v>
      </c>
      <c r="E40" t="s">
        <v>15569</v>
      </c>
      <c r="F40" t="s">
        <v>64</v>
      </c>
      <c r="G40" t="s">
        <v>2117</v>
      </c>
      <c r="I40" t="s">
        <v>16253</v>
      </c>
      <c r="J40" t="b">
        <v>0</v>
      </c>
      <c r="R40">
        <v>780000000</v>
      </c>
      <c r="S40">
        <v>45014</v>
      </c>
      <c r="T40">
        <v>45021</v>
      </c>
      <c r="V40">
        <v>45044</v>
      </c>
      <c r="Z40">
        <v>45034</v>
      </c>
      <c r="AA40" t="s">
        <v>16351</v>
      </c>
      <c r="AB40">
        <v>45138</v>
      </c>
      <c r="AC40">
        <v>45118</v>
      </c>
      <c r="AD40">
        <v>45275</v>
      </c>
      <c r="AI40">
        <v>780000000</v>
      </c>
      <c r="AJ40">
        <v>876270176</v>
      </c>
      <c r="AK40">
        <v>544207595</v>
      </c>
      <c r="AL40">
        <v>16450923</v>
      </c>
      <c r="AN40">
        <v>317095666</v>
      </c>
      <c r="AO40">
        <v>2421276</v>
      </c>
      <c r="AP40">
        <v>541786319</v>
      </c>
      <c r="AQ40">
        <v>861303261</v>
      </c>
      <c r="AR40">
        <v>877754184</v>
      </c>
      <c r="AU40">
        <v>45268</v>
      </c>
      <c r="AV40" t="s">
        <v>16352</v>
      </c>
      <c r="AW40" s="567">
        <v>873848901</v>
      </c>
      <c r="AX40" s="567">
        <v>873848901</v>
      </c>
      <c r="AY40" s="567">
        <v>332062581</v>
      </c>
      <c r="AZ40" s="567">
        <v>332062581</v>
      </c>
      <c r="BA40" s="567">
        <v>876270176</v>
      </c>
      <c r="BB40" s="567"/>
      <c r="BC40" s="567">
        <v>332062581</v>
      </c>
      <c r="BD40" s="567">
        <v>876270176</v>
      </c>
      <c r="BE40" s="567">
        <v>332062581</v>
      </c>
      <c r="BG40" t="s">
        <v>21720</v>
      </c>
      <c r="BI40">
        <v>45918.631747685184</v>
      </c>
      <c r="BJ40">
        <v>45152.464733796296</v>
      </c>
      <c r="BK40" t="s">
        <v>21677</v>
      </c>
      <c r="BL40" t="s">
        <v>16354</v>
      </c>
      <c r="BM40" t="s">
        <v>21683</v>
      </c>
      <c r="BP40" s="568">
        <v>1484008</v>
      </c>
      <c r="BQ40" s="568">
        <v>2421276</v>
      </c>
      <c r="BR40">
        <v>1.01737705600072</v>
      </c>
      <c r="BS40">
        <v>1</v>
      </c>
      <c r="BU40" t="s">
        <v>16353</v>
      </c>
      <c r="BV40" t="s">
        <v>16349</v>
      </c>
      <c r="BY40">
        <v>0</v>
      </c>
      <c r="CA40" t="s">
        <v>16180</v>
      </c>
      <c r="CB40" t="s">
        <v>21679</v>
      </c>
      <c r="CC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541786319</v>
      </c>
    </row>
    <row r="41" spans="1:81" s="567" customFormat="1">
      <c r="A41" s="573">
        <v>714641</v>
      </c>
      <c r="B41" s="567" t="s">
        <v>16356</v>
      </c>
      <c r="C41" s="567" t="s">
        <v>214</v>
      </c>
      <c r="D41" s="567" t="s">
        <v>10206</v>
      </c>
      <c r="E41" s="567" t="s">
        <v>10007</v>
      </c>
      <c r="F41" s="567" t="s">
        <v>16250</v>
      </c>
      <c r="G41" s="567" t="s">
        <v>2118</v>
      </c>
      <c r="I41" s="567" t="s">
        <v>16253</v>
      </c>
      <c r="J41" s="567" t="b">
        <v>0</v>
      </c>
      <c r="L41" s="567" t="s">
        <v>16193</v>
      </c>
      <c r="V41" s="567" t="s">
        <v>2478</v>
      </c>
      <c r="Z41" s="567">
        <v>45035</v>
      </c>
      <c r="AA41" s="567" t="s">
        <v>16351</v>
      </c>
      <c r="AB41" s="567">
        <v>45230</v>
      </c>
      <c r="AC41" s="567">
        <v>45261</v>
      </c>
      <c r="AD41" s="567">
        <v>45826</v>
      </c>
      <c r="AE41" s="567">
        <v>45884</v>
      </c>
      <c r="AF41" s="567">
        <v>45881</v>
      </c>
      <c r="AG41" s="567" t="s">
        <v>16357</v>
      </c>
      <c r="AI41" s="567">
        <v>6614287</v>
      </c>
      <c r="AJ41" s="567">
        <v>10689504.939999999</v>
      </c>
      <c r="AK41" s="567">
        <v>694470.58</v>
      </c>
      <c r="AL41" s="567">
        <v>1946225.97</v>
      </c>
      <c r="AN41" s="567">
        <v>11592957.26</v>
      </c>
      <c r="AO41" s="567">
        <v>106422.03</v>
      </c>
      <c r="AP41" s="567">
        <v>588048.55000000005</v>
      </c>
      <c r="AQ41" s="567">
        <v>12287427.84</v>
      </c>
      <c r="AR41" s="567">
        <v>14233653.810000001</v>
      </c>
      <c r="AS41" s="567">
        <v>45473</v>
      </c>
      <c r="AT41" s="567">
        <v>45626</v>
      </c>
      <c r="AU41" s="567">
        <v>46082</v>
      </c>
      <c r="AW41" s="567">
        <v>11536809.84</v>
      </c>
      <c r="AX41" s="567">
        <v>10842339.26</v>
      </c>
      <c r="BB41" s="567">
        <v>750618</v>
      </c>
      <c r="BD41" s="567">
        <v>11536809.84</v>
      </c>
      <c r="BE41" s="567">
        <v>10842339.26</v>
      </c>
      <c r="BG41" s="567" t="s">
        <v>21721</v>
      </c>
      <c r="BH41" s="567" t="s">
        <v>16358</v>
      </c>
      <c r="BI41" s="567">
        <v>46083.670416666668</v>
      </c>
      <c r="BJ41" s="567">
        <v>45152.464745370373</v>
      </c>
      <c r="BK41" s="567" t="s">
        <v>21677</v>
      </c>
      <c r="BL41" s="567" t="s">
        <v>2118</v>
      </c>
      <c r="BM41" s="567" t="s">
        <v>21683</v>
      </c>
      <c r="BN41" s="567" t="s">
        <v>16315</v>
      </c>
      <c r="BP41" s="569">
        <v>1946225.97</v>
      </c>
      <c r="BQ41" s="569">
        <v>106422.03</v>
      </c>
      <c r="BR41" s="567">
        <v>0.86995464626061203</v>
      </c>
      <c r="BS41" s="567">
        <v>1</v>
      </c>
      <c r="BU41" s="567" t="s">
        <v>16359</v>
      </c>
      <c r="BV41" s="567" t="s">
        <v>16355</v>
      </c>
      <c r="BW41" s="569">
        <v>750618</v>
      </c>
      <c r="BX41" s="569">
        <v>506022</v>
      </c>
      <c r="BY41" s="567">
        <v>1256640</v>
      </c>
      <c r="CA41" s="567" t="s">
        <v>16180</v>
      </c>
      <c r="CB41" s="567" t="s">
        <v>21679</v>
      </c>
      <c r="CC41" s="567">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82026.550000000047</v>
      </c>
    </row>
    <row r="42" spans="1:81">
      <c r="A42">
        <v>713795</v>
      </c>
      <c r="B42" t="s">
        <v>16361</v>
      </c>
      <c r="C42" t="s">
        <v>945</v>
      </c>
      <c r="D42" t="s">
        <v>10203</v>
      </c>
      <c r="E42" t="s">
        <v>10007</v>
      </c>
      <c r="F42" t="s">
        <v>16250</v>
      </c>
      <c r="G42" t="s">
        <v>2118</v>
      </c>
      <c r="I42" t="s">
        <v>16253</v>
      </c>
      <c r="J42" t="b">
        <v>0</v>
      </c>
      <c r="M42" t="b">
        <v>1</v>
      </c>
      <c r="N42" t="s">
        <v>16174</v>
      </c>
      <c r="O42" t="s">
        <v>7155</v>
      </c>
      <c r="P42" t="b">
        <v>1</v>
      </c>
      <c r="V42" t="s">
        <v>2478</v>
      </c>
      <c r="Z42">
        <v>45019</v>
      </c>
      <c r="AA42" t="s">
        <v>16362</v>
      </c>
      <c r="AB42">
        <v>45291</v>
      </c>
      <c r="AC42">
        <v>45261</v>
      </c>
      <c r="AD42">
        <v>45876</v>
      </c>
      <c r="AI42">
        <v>5994964</v>
      </c>
      <c r="AJ42">
        <v>11909808.289999999</v>
      </c>
      <c r="AK42">
        <v>712022.01</v>
      </c>
      <c r="AL42">
        <v>1974624.75</v>
      </c>
      <c r="AN42">
        <v>12615988.1</v>
      </c>
      <c r="AO42">
        <v>101922.08</v>
      </c>
      <c r="AP42">
        <v>610099.93000000005</v>
      </c>
      <c r="AQ42">
        <v>13328010.109999999</v>
      </c>
      <c r="AR42">
        <v>15302634.859999999</v>
      </c>
      <c r="AS42">
        <v>45473</v>
      </c>
      <c r="AT42">
        <v>45626</v>
      </c>
      <c r="AW42" s="567"/>
      <c r="AX42" s="567"/>
      <c r="AY42" s="567"/>
      <c r="AZ42" s="567"/>
      <c r="BA42" s="567"/>
      <c r="BB42" s="567"/>
      <c r="BC42" s="567"/>
      <c r="BD42" s="567">
        <v>0</v>
      </c>
      <c r="BE42" s="567">
        <v>0</v>
      </c>
      <c r="BG42" t="s">
        <v>21722</v>
      </c>
      <c r="BH42" t="s">
        <v>16276</v>
      </c>
      <c r="BI42">
        <v>46077.578738425924</v>
      </c>
      <c r="BJ42">
        <v>45152.464745370373</v>
      </c>
      <c r="BK42" t="s">
        <v>21677</v>
      </c>
      <c r="BL42" t="s">
        <v>2118</v>
      </c>
      <c r="BM42" t="s">
        <v>21696</v>
      </c>
      <c r="BR42">
        <v>0.89359238113603101</v>
      </c>
      <c r="BS42">
        <v>1</v>
      </c>
      <c r="BT42">
        <v>45874</v>
      </c>
      <c r="BU42" t="s">
        <v>16363</v>
      </c>
      <c r="BV42" t="s">
        <v>16360</v>
      </c>
      <c r="BW42" s="568">
        <v>733893</v>
      </c>
      <c r="BX42" s="568">
        <v>494747</v>
      </c>
      <c r="BY42">
        <v>1228640</v>
      </c>
      <c r="CA42" t="s">
        <v>16180</v>
      </c>
      <c r="CB42" t="s">
        <v>21679</v>
      </c>
      <c r="CC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 spans="1:81">
      <c r="A43">
        <v>713592</v>
      </c>
      <c r="B43" t="s">
        <v>16365</v>
      </c>
      <c r="C43" t="s">
        <v>784</v>
      </c>
      <c r="D43" t="s">
        <v>7410</v>
      </c>
      <c r="E43" t="s">
        <v>16370</v>
      </c>
      <c r="F43" t="s">
        <v>64</v>
      </c>
      <c r="G43" t="s">
        <v>16369</v>
      </c>
      <c r="M43" t="b">
        <v>1</v>
      </c>
      <c r="N43" t="s">
        <v>16174</v>
      </c>
      <c r="O43" t="s">
        <v>2546</v>
      </c>
      <c r="U43">
        <v>45610</v>
      </c>
      <c r="V43" t="s">
        <v>2478</v>
      </c>
      <c r="Z43">
        <v>45021</v>
      </c>
      <c r="AA43" t="s">
        <v>16366</v>
      </c>
      <c r="AI43">
        <v>4600000</v>
      </c>
      <c r="AJ43">
        <v>4600000</v>
      </c>
      <c r="AP43">
        <v>0</v>
      </c>
      <c r="AQ43">
        <v>4600000</v>
      </c>
      <c r="AR43">
        <v>4600000</v>
      </c>
      <c r="AW43" s="567"/>
      <c r="AX43" s="567"/>
      <c r="AY43" s="567"/>
      <c r="AZ43" s="567"/>
      <c r="BA43" s="567"/>
      <c r="BB43" s="567"/>
      <c r="BC43" s="567"/>
      <c r="BD43" s="567">
        <v>0</v>
      </c>
      <c r="BE43" s="567">
        <v>0</v>
      </c>
      <c r="BG43" t="s">
        <v>21723</v>
      </c>
      <c r="BH43" t="s">
        <v>16367</v>
      </c>
      <c r="BI43">
        <v>45877.576979166668</v>
      </c>
      <c r="BJ43">
        <v>45152.464745370373</v>
      </c>
      <c r="BK43" t="s">
        <v>21677</v>
      </c>
      <c r="BL43" t="s">
        <v>16371</v>
      </c>
      <c r="BM43" t="s">
        <v>21696</v>
      </c>
      <c r="BR43">
        <v>1</v>
      </c>
      <c r="BS43">
        <v>1</v>
      </c>
      <c r="BU43" t="s">
        <v>16368</v>
      </c>
      <c r="BV43" t="s">
        <v>16364</v>
      </c>
      <c r="BY43">
        <v>0</v>
      </c>
      <c r="CA43" t="s">
        <v>16180</v>
      </c>
      <c r="CB43" t="s">
        <v>21679</v>
      </c>
      <c r="CC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 spans="1:81">
      <c r="A44">
        <v>713497</v>
      </c>
      <c r="B44" t="s">
        <v>16373</v>
      </c>
      <c r="C44" t="s">
        <v>793</v>
      </c>
      <c r="E44" t="s">
        <v>12754</v>
      </c>
      <c r="F44" t="s">
        <v>33</v>
      </c>
      <c r="G44" t="s">
        <v>2115</v>
      </c>
      <c r="M44" t="b">
        <v>1</v>
      </c>
      <c r="N44" t="s">
        <v>16174</v>
      </c>
      <c r="O44" t="s">
        <v>2546</v>
      </c>
      <c r="V44" t="s">
        <v>2478</v>
      </c>
      <c r="Z44">
        <v>45021</v>
      </c>
      <c r="AA44" t="s">
        <v>16374</v>
      </c>
      <c r="AI44">
        <v>2800000</v>
      </c>
      <c r="AJ44">
        <v>2800000</v>
      </c>
      <c r="AP44">
        <v>0</v>
      </c>
      <c r="AQ44">
        <v>2800000</v>
      </c>
      <c r="AR44">
        <v>2800000</v>
      </c>
      <c r="AW44" s="567"/>
      <c r="AX44" s="567"/>
      <c r="AY44" s="567"/>
      <c r="AZ44" s="567"/>
      <c r="BA44" s="567"/>
      <c r="BB44" s="567"/>
      <c r="BC44" s="567"/>
      <c r="BD44" s="567">
        <v>0</v>
      </c>
      <c r="BE44" s="567">
        <v>0</v>
      </c>
      <c r="BG44" t="s">
        <v>21724</v>
      </c>
      <c r="BH44" t="s">
        <v>16375</v>
      </c>
      <c r="BI44">
        <v>45877.577025462961</v>
      </c>
      <c r="BJ44">
        <v>45152.464745370373</v>
      </c>
      <c r="BK44" t="s">
        <v>21677</v>
      </c>
      <c r="BL44" t="s">
        <v>16377</v>
      </c>
      <c r="BM44" t="s">
        <v>21696</v>
      </c>
      <c r="BR44">
        <v>1</v>
      </c>
      <c r="BS44">
        <v>1</v>
      </c>
      <c r="BU44" t="s">
        <v>16376</v>
      </c>
      <c r="BV44" t="s">
        <v>16372</v>
      </c>
      <c r="BY44">
        <v>0</v>
      </c>
      <c r="CA44" t="s">
        <v>16180</v>
      </c>
      <c r="CB44" t="s">
        <v>21679</v>
      </c>
      <c r="CC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 spans="1:81">
      <c r="A45">
        <v>713496</v>
      </c>
      <c r="B45" t="s">
        <v>16379</v>
      </c>
      <c r="C45" t="s">
        <v>796</v>
      </c>
      <c r="E45" t="s">
        <v>12754</v>
      </c>
      <c r="F45" t="s">
        <v>33</v>
      </c>
      <c r="G45" t="s">
        <v>2115</v>
      </c>
      <c r="M45" t="b">
        <v>1</v>
      </c>
      <c r="N45" t="s">
        <v>16174</v>
      </c>
      <c r="O45" t="s">
        <v>2546</v>
      </c>
      <c r="V45" t="s">
        <v>2478</v>
      </c>
      <c r="Z45">
        <v>45021</v>
      </c>
      <c r="AA45" t="s">
        <v>16374</v>
      </c>
      <c r="AI45">
        <v>3500000</v>
      </c>
      <c r="AJ45">
        <v>3500000</v>
      </c>
      <c r="AP45">
        <v>0</v>
      </c>
      <c r="AQ45">
        <v>3500000</v>
      </c>
      <c r="AR45">
        <v>3500000</v>
      </c>
      <c r="AW45" s="567"/>
      <c r="AX45" s="567"/>
      <c r="AY45" s="567"/>
      <c r="AZ45" s="567"/>
      <c r="BA45" s="567"/>
      <c r="BB45" s="567"/>
      <c r="BC45" s="567"/>
      <c r="BD45" s="567">
        <v>0</v>
      </c>
      <c r="BE45" s="567">
        <v>0</v>
      </c>
      <c r="BG45" t="s">
        <v>21725</v>
      </c>
      <c r="BH45" t="s">
        <v>16375</v>
      </c>
      <c r="BI45">
        <v>45877.577037037037</v>
      </c>
      <c r="BJ45">
        <v>45152.464745370373</v>
      </c>
      <c r="BK45" t="s">
        <v>21677</v>
      </c>
      <c r="BL45" t="s">
        <v>16377</v>
      </c>
      <c r="BM45" t="s">
        <v>21696</v>
      </c>
      <c r="BR45">
        <v>1</v>
      </c>
      <c r="BS45">
        <v>1</v>
      </c>
      <c r="BU45" t="s">
        <v>16380</v>
      </c>
      <c r="BV45" t="s">
        <v>16378</v>
      </c>
      <c r="BY45">
        <v>0</v>
      </c>
      <c r="CA45" t="s">
        <v>16180</v>
      </c>
      <c r="CB45" t="s">
        <v>21679</v>
      </c>
      <c r="CC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 spans="1:81">
      <c r="A46">
        <v>713491</v>
      </c>
      <c r="B46" t="s">
        <v>16382</v>
      </c>
      <c r="C46" t="s">
        <v>795</v>
      </c>
      <c r="E46" t="s">
        <v>12754</v>
      </c>
      <c r="F46" t="s">
        <v>33</v>
      </c>
      <c r="G46" t="s">
        <v>2115</v>
      </c>
      <c r="M46" t="b">
        <v>1</v>
      </c>
      <c r="N46" t="s">
        <v>16174</v>
      </c>
      <c r="O46" t="s">
        <v>2546</v>
      </c>
      <c r="V46" t="s">
        <v>2478</v>
      </c>
      <c r="Z46">
        <v>45021</v>
      </c>
      <c r="AA46" t="s">
        <v>16374</v>
      </c>
      <c r="AI46">
        <v>3800000</v>
      </c>
      <c r="AJ46">
        <v>3800000</v>
      </c>
      <c r="AP46">
        <v>0</v>
      </c>
      <c r="AQ46">
        <v>3800000</v>
      </c>
      <c r="AR46">
        <v>3800000</v>
      </c>
      <c r="AW46" s="567"/>
      <c r="AX46" s="567"/>
      <c r="AY46" s="567"/>
      <c r="AZ46" s="567"/>
      <c r="BA46" s="567"/>
      <c r="BB46" s="567"/>
      <c r="BC46" s="567"/>
      <c r="BD46" s="567">
        <v>0</v>
      </c>
      <c r="BE46" s="567">
        <v>0</v>
      </c>
      <c r="BG46" t="s">
        <v>21726</v>
      </c>
      <c r="BH46" t="s">
        <v>16375</v>
      </c>
      <c r="BI46">
        <v>45877.577037037037</v>
      </c>
      <c r="BJ46">
        <v>45152.464745370373</v>
      </c>
      <c r="BK46" t="s">
        <v>21677</v>
      </c>
      <c r="BL46" t="s">
        <v>16377</v>
      </c>
      <c r="BM46" t="s">
        <v>21696</v>
      </c>
      <c r="BR46">
        <v>1</v>
      </c>
      <c r="BS46">
        <v>1</v>
      </c>
      <c r="BU46" t="s">
        <v>16383</v>
      </c>
      <c r="BV46" t="s">
        <v>16381</v>
      </c>
      <c r="BY46">
        <v>0</v>
      </c>
      <c r="CA46" t="s">
        <v>16180</v>
      </c>
      <c r="CB46" t="s">
        <v>21679</v>
      </c>
      <c r="CC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 spans="1:81">
      <c r="A47">
        <v>713459</v>
      </c>
      <c r="B47" t="s">
        <v>16385</v>
      </c>
      <c r="C47" t="s">
        <v>794</v>
      </c>
      <c r="E47" t="s">
        <v>12754</v>
      </c>
      <c r="F47" t="s">
        <v>33</v>
      </c>
      <c r="G47" t="s">
        <v>2115</v>
      </c>
      <c r="M47" t="b">
        <v>1</v>
      </c>
      <c r="N47" t="s">
        <v>16174</v>
      </c>
      <c r="O47" t="s">
        <v>2546</v>
      </c>
      <c r="V47" t="s">
        <v>2478</v>
      </c>
      <c r="Z47">
        <v>45021</v>
      </c>
      <c r="AA47" t="s">
        <v>16374</v>
      </c>
      <c r="AI47">
        <v>3450000</v>
      </c>
      <c r="AJ47">
        <v>3450000</v>
      </c>
      <c r="AP47">
        <v>0</v>
      </c>
      <c r="AQ47">
        <v>3450000</v>
      </c>
      <c r="AR47">
        <v>3450000</v>
      </c>
      <c r="AW47" s="567"/>
      <c r="AX47" s="567"/>
      <c r="AY47" s="567"/>
      <c r="AZ47" s="567"/>
      <c r="BA47" s="567"/>
      <c r="BB47" s="567"/>
      <c r="BC47" s="567"/>
      <c r="BD47" s="567">
        <v>0</v>
      </c>
      <c r="BE47" s="567">
        <v>0</v>
      </c>
      <c r="BG47" t="s">
        <v>21727</v>
      </c>
      <c r="BH47" t="s">
        <v>16375</v>
      </c>
      <c r="BI47">
        <v>45877.577037037037</v>
      </c>
      <c r="BJ47">
        <v>45152.464745370373</v>
      </c>
      <c r="BK47" t="s">
        <v>21677</v>
      </c>
      <c r="BL47" t="s">
        <v>16377</v>
      </c>
      <c r="BM47" t="s">
        <v>21696</v>
      </c>
      <c r="BR47">
        <v>1</v>
      </c>
      <c r="BS47">
        <v>1</v>
      </c>
      <c r="BU47" t="s">
        <v>16386</v>
      </c>
      <c r="BV47" t="s">
        <v>16384</v>
      </c>
      <c r="BY47">
        <v>0</v>
      </c>
      <c r="CA47" t="s">
        <v>16180</v>
      </c>
      <c r="CB47" t="s">
        <v>21679</v>
      </c>
      <c r="CC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 spans="1:81">
      <c r="A48">
        <v>713181</v>
      </c>
      <c r="B48" t="s">
        <v>16388</v>
      </c>
      <c r="C48" t="s">
        <v>1173</v>
      </c>
      <c r="E48" t="s">
        <v>12754</v>
      </c>
      <c r="F48" t="s">
        <v>33</v>
      </c>
      <c r="G48" t="s">
        <v>2115</v>
      </c>
      <c r="M48" t="b">
        <v>1</v>
      </c>
      <c r="N48" t="s">
        <v>16174</v>
      </c>
      <c r="O48" t="s">
        <v>2546</v>
      </c>
      <c r="V48" t="s">
        <v>2478</v>
      </c>
      <c r="Z48">
        <v>45021</v>
      </c>
      <c r="AA48" t="s">
        <v>16389</v>
      </c>
      <c r="AI48">
        <v>2600000</v>
      </c>
      <c r="AJ48">
        <v>2600000</v>
      </c>
      <c r="AP48">
        <v>0</v>
      </c>
      <c r="AQ48">
        <v>2600000</v>
      </c>
      <c r="AR48">
        <v>2600000</v>
      </c>
      <c r="AW48" s="567"/>
      <c r="AX48" s="567"/>
      <c r="AY48" s="567"/>
      <c r="AZ48" s="567"/>
      <c r="BA48" s="567"/>
      <c r="BB48" s="567"/>
      <c r="BC48" s="567"/>
      <c r="BD48" s="567">
        <v>0</v>
      </c>
      <c r="BE48" s="567">
        <v>0</v>
      </c>
      <c r="BG48" t="s">
        <v>21728</v>
      </c>
      <c r="BH48" t="s">
        <v>16375</v>
      </c>
      <c r="BI48">
        <v>45877.577037037037</v>
      </c>
      <c r="BJ48">
        <v>45152.464745370373</v>
      </c>
      <c r="BK48" t="s">
        <v>21677</v>
      </c>
      <c r="BL48" t="s">
        <v>16377</v>
      </c>
      <c r="BM48" t="s">
        <v>21696</v>
      </c>
      <c r="BR48">
        <v>1</v>
      </c>
      <c r="BS48">
        <v>1</v>
      </c>
      <c r="BU48" t="s">
        <v>16390</v>
      </c>
      <c r="BV48" t="s">
        <v>16387</v>
      </c>
      <c r="BY48">
        <v>0</v>
      </c>
      <c r="CA48" t="s">
        <v>16180</v>
      </c>
      <c r="CB48" t="s">
        <v>21679</v>
      </c>
      <c r="CC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 spans="1:81">
      <c r="A49">
        <v>713179</v>
      </c>
      <c r="B49" t="s">
        <v>16392</v>
      </c>
      <c r="C49" t="s">
        <v>1174</v>
      </c>
      <c r="E49" t="s">
        <v>12754</v>
      </c>
      <c r="F49" t="s">
        <v>33</v>
      </c>
      <c r="G49" t="s">
        <v>2115</v>
      </c>
      <c r="M49" t="b">
        <v>1</v>
      </c>
      <c r="N49" t="s">
        <v>16174</v>
      </c>
      <c r="O49" t="s">
        <v>2546</v>
      </c>
      <c r="V49" t="s">
        <v>2478</v>
      </c>
      <c r="Z49">
        <v>45021</v>
      </c>
      <c r="AA49" t="s">
        <v>16389</v>
      </c>
      <c r="AI49">
        <v>1800000</v>
      </c>
      <c r="AJ49">
        <v>1800000</v>
      </c>
      <c r="AP49">
        <v>0</v>
      </c>
      <c r="AQ49">
        <v>1800000</v>
      </c>
      <c r="AR49">
        <v>1800000</v>
      </c>
      <c r="AW49" s="567"/>
      <c r="AX49" s="567"/>
      <c r="AY49" s="567"/>
      <c r="AZ49" s="567"/>
      <c r="BA49" s="567"/>
      <c r="BB49" s="567"/>
      <c r="BC49" s="567"/>
      <c r="BD49" s="567">
        <v>0</v>
      </c>
      <c r="BE49" s="567">
        <v>0</v>
      </c>
      <c r="BG49" t="s">
        <v>21729</v>
      </c>
      <c r="BH49" t="s">
        <v>16375</v>
      </c>
      <c r="BI49">
        <v>45877.577048611114</v>
      </c>
      <c r="BJ49">
        <v>45152.464745370373</v>
      </c>
      <c r="BK49" t="s">
        <v>21677</v>
      </c>
      <c r="BL49" t="s">
        <v>16377</v>
      </c>
      <c r="BM49" t="s">
        <v>21696</v>
      </c>
      <c r="BR49">
        <v>1</v>
      </c>
      <c r="BS49">
        <v>1</v>
      </c>
      <c r="BU49" t="s">
        <v>16393</v>
      </c>
      <c r="BV49" t="s">
        <v>16391</v>
      </c>
      <c r="BY49">
        <v>0</v>
      </c>
      <c r="CA49" t="s">
        <v>16180</v>
      </c>
      <c r="CB49" t="s">
        <v>21679</v>
      </c>
      <c r="CC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 spans="1:81">
      <c r="A50">
        <v>713149</v>
      </c>
      <c r="B50" t="s">
        <v>16395</v>
      </c>
      <c r="C50" t="s">
        <v>792</v>
      </c>
      <c r="E50" t="s">
        <v>12754</v>
      </c>
      <c r="F50" t="s">
        <v>33</v>
      </c>
      <c r="G50" t="s">
        <v>2115</v>
      </c>
      <c r="M50" t="b">
        <v>1</v>
      </c>
      <c r="N50" t="s">
        <v>16174</v>
      </c>
      <c r="O50" t="s">
        <v>2546</v>
      </c>
      <c r="V50" t="s">
        <v>2478</v>
      </c>
      <c r="Z50">
        <v>45021</v>
      </c>
      <c r="AA50" t="s">
        <v>16389</v>
      </c>
      <c r="AI50">
        <v>2000000</v>
      </c>
      <c r="AJ50">
        <v>2000000</v>
      </c>
      <c r="AP50">
        <v>0</v>
      </c>
      <c r="AQ50">
        <v>2000000</v>
      </c>
      <c r="AR50">
        <v>2000000</v>
      </c>
      <c r="AW50" s="567"/>
      <c r="AX50" s="567"/>
      <c r="AY50" s="567"/>
      <c r="AZ50" s="567"/>
      <c r="BA50" s="567"/>
      <c r="BB50" s="567"/>
      <c r="BC50" s="567"/>
      <c r="BD50" s="567">
        <v>0</v>
      </c>
      <c r="BE50" s="567">
        <v>0</v>
      </c>
      <c r="BG50" t="s">
        <v>21730</v>
      </c>
      <c r="BH50" t="s">
        <v>16375</v>
      </c>
      <c r="BI50">
        <v>45877.57707175926</v>
      </c>
      <c r="BJ50">
        <v>45152.464745370373</v>
      </c>
      <c r="BK50" t="s">
        <v>21677</v>
      </c>
      <c r="BL50" t="s">
        <v>16377</v>
      </c>
      <c r="BM50" t="s">
        <v>21696</v>
      </c>
      <c r="BR50">
        <v>1</v>
      </c>
      <c r="BS50">
        <v>1</v>
      </c>
      <c r="BU50" t="s">
        <v>16396</v>
      </c>
      <c r="BV50" t="s">
        <v>16394</v>
      </c>
      <c r="BY50">
        <v>0</v>
      </c>
      <c r="CA50" t="s">
        <v>16180</v>
      </c>
      <c r="CB50" t="s">
        <v>21679</v>
      </c>
      <c r="CC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 spans="1:81">
      <c r="A51">
        <v>712988</v>
      </c>
      <c r="B51" t="s">
        <v>16398</v>
      </c>
      <c r="C51" t="s">
        <v>907</v>
      </c>
      <c r="E51" t="s">
        <v>11686</v>
      </c>
      <c r="F51" t="s">
        <v>33</v>
      </c>
      <c r="G51" t="s">
        <v>16402</v>
      </c>
      <c r="J51" t="b">
        <v>0</v>
      </c>
      <c r="M51" t="b">
        <v>1</v>
      </c>
      <c r="N51" t="s">
        <v>16174</v>
      </c>
      <c r="O51" t="s">
        <v>16399</v>
      </c>
      <c r="R51">
        <v>70500000</v>
      </c>
      <c r="U51">
        <v>45397</v>
      </c>
      <c r="V51" t="s">
        <v>2478</v>
      </c>
      <c r="Z51">
        <v>44994</v>
      </c>
      <c r="AA51" t="s">
        <v>16400</v>
      </c>
      <c r="AB51">
        <v>45382</v>
      </c>
      <c r="AI51">
        <v>70500000</v>
      </c>
      <c r="AJ51">
        <v>70500000</v>
      </c>
      <c r="AP51">
        <v>0</v>
      </c>
      <c r="AQ51">
        <v>70500000</v>
      </c>
      <c r="AR51">
        <v>70500000</v>
      </c>
      <c r="AW51" s="567"/>
      <c r="AX51" s="567"/>
      <c r="AY51" s="567"/>
      <c r="AZ51" s="567"/>
      <c r="BA51" s="567"/>
      <c r="BB51" s="567"/>
      <c r="BC51" s="567"/>
      <c r="BD51" s="567">
        <v>0</v>
      </c>
      <c r="BE51" s="567">
        <v>0</v>
      </c>
      <c r="BG51" t="s">
        <v>21731</v>
      </c>
      <c r="BH51" t="s">
        <v>21732</v>
      </c>
      <c r="BI51">
        <v>45877.57707175926</v>
      </c>
      <c r="BJ51">
        <v>45152.464756944442</v>
      </c>
      <c r="BK51" t="s">
        <v>21677</v>
      </c>
      <c r="BL51" t="s">
        <v>16402</v>
      </c>
      <c r="BM51" t="s">
        <v>21696</v>
      </c>
      <c r="BR51">
        <v>1</v>
      </c>
      <c r="BS51">
        <v>1</v>
      </c>
      <c r="BU51" t="s">
        <v>16401</v>
      </c>
      <c r="BV51" t="s">
        <v>16397</v>
      </c>
      <c r="BY51">
        <v>0</v>
      </c>
      <c r="CA51" t="s">
        <v>16180</v>
      </c>
      <c r="CB51" t="s">
        <v>21679</v>
      </c>
      <c r="CC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 spans="1:81">
      <c r="A52">
        <v>712982</v>
      </c>
      <c r="B52" t="s">
        <v>16404</v>
      </c>
      <c r="C52" t="s">
        <v>1041</v>
      </c>
      <c r="D52" t="s">
        <v>15046</v>
      </c>
      <c r="E52" t="s">
        <v>16408</v>
      </c>
      <c r="F52" t="s">
        <v>16405</v>
      </c>
      <c r="G52" t="s">
        <v>2116</v>
      </c>
      <c r="M52" t="b">
        <v>1</v>
      </c>
      <c r="N52" t="s">
        <v>16174</v>
      </c>
      <c r="O52" t="s">
        <v>2546</v>
      </c>
      <c r="V52" t="s">
        <v>2478</v>
      </c>
      <c r="Z52">
        <v>45014</v>
      </c>
      <c r="AA52" t="s">
        <v>16400</v>
      </c>
      <c r="AI52">
        <v>1250000</v>
      </c>
      <c r="AJ52">
        <v>1250000</v>
      </c>
      <c r="AP52">
        <v>0</v>
      </c>
      <c r="AQ52">
        <v>1250000</v>
      </c>
      <c r="AR52">
        <v>1250000</v>
      </c>
      <c r="AW52" s="567"/>
      <c r="AX52" s="567"/>
      <c r="AY52" s="567"/>
      <c r="AZ52" s="567"/>
      <c r="BA52" s="567"/>
      <c r="BB52" s="567"/>
      <c r="BC52" s="567"/>
      <c r="BD52" s="567">
        <v>0</v>
      </c>
      <c r="BE52" s="567">
        <v>0</v>
      </c>
      <c r="BG52" t="s">
        <v>21733</v>
      </c>
      <c r="BH52" t="s">
        <v>16406</v>
      </c>
      <c r="BI52">
        <v>45877.57708333333</v>
      </c>
      <c r="BJ52">
        <v>45152.464814814812</v>
      </c>
      <c r="BK52" t="s">
        <v>21677</v>
      </c>
      <c r="BL52" t="s">
        <v>16409</v>
      </c>
      <c r="BM52" t="s">
        <v>21696</v>
      </c>
      <c r="BR52">
        <v>1</v>
      </c>
      <c r="BS52">
        <v>1</v>
      </c>
      <c r="BU52" t="s">
        <v>16407</v>
      </c>
      <c r="BV52" t="s">
        <v>16403</v>
      </c>
      <c r="BY52">
        <v>0</v>
      </c>
      <c r="CA52" t="s">
        <v>16180</v>
      </c>
      <c r="CB52" t="s">
        <v>21679</v>
      </c>
      <c r="CC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 spans="1:81">
      <c r="A53">
        <v>712981</v>
      </c>
      <c r="B53" t="s">
        <v>16411</v>
      </c>
      <c r="C53" t="s">
        <v>1059</v>
      </c>
      <c r="D53" t="s">
        <v>15034</v>
      </c>
      <c r="E53" t="s">
        <v>16408</v>
      </c>
      <c r="F53" t="s">
        <v>16405</v>
      </c>
      <c r="G53" t="s">
        <v>2116</v>
      </c>
      <c r="M53" t="b">
        <v>1</v>
      </c>
      <c r="N53" t="s">
        <v>16174</v>
      </c>
      <c r="O53" t="s">
        <v>2546</v>
      </c>
      <c r="V53" t="s">
        <v>2478</v>
      </c>
      <c r="Z53">
        <v>45014</v>
      </c>
      <c r="AA53" t="s">
        <v>16400</v>
      </c>
      <c r="AI53">
        <v>1250000</v>
      </c>
      <c r="AJ53">
        <v>1250000</v>
      </c>
      <c r="AP53">
        <v>0</v>
      </c>
      <c r="AQ53">
        <v>1250000</v>
      </c>
      <c r="AR53">
        <v>1250000</v>
      </c>
      <c r="AW53" s="567"/>
      <c r="AX53" s="567"/>
      <c r="AY53" s="567"/>
      <c r="AZ53" s="567"/>
      <c r="BA53" s="567"/>
      <c r="BB53" s="567"/>
      <c r="BC53" s="567"/>
      <c r="BD53" s="567">
        <v>0</v>
      </c>
      <c r="BE53" s="567">
        <v>0</v>
      </c>
      <c r="BG53" t="s">
        <v>21734</v>
      </c>
      <c r="BH53" t="s">
        <v>16406</v>
      </c>
      <c r="BI53">
        <v>45877.57708333333</v>
      </c>
      <c r="BJ53">
        <v>45152.464814814812</v>
      </c>
      <c r="BK53" t="s">
        <v>21677</v>
      </c>
      <c r="BL53" t="s">
        <v>16409</v>
      </c>
      <c r="BM53" t="s">
        <v>21696</v>
      </c>
      <c r="BR53">
        <v>1</v>
      </c>
      <c r="BS53">
        <v>1</v>
      </c>
      <c r="BU53" t="s">
        <v>16412</v>
      </c>
      <c r="BV53" t="s">
        <v>16410</v>
      </c>
      <c r="BY53">
        <v>0</v>
      </c>
      <c r="CA53" t="s">
        <v>16180</v>
      </c>
      <c r="CB53" t="s">
        <v>21679</v>
      </c>
      <c r="CC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 spans="1:81">
      <c r="A54">
        <v>712980</v>
      </c>
      <c r="B54" t="s">
        <v>16414</v>
      </c>
      <c r="C54" t="s">
        <v>149</v>
      </c>
      <c r="D54" t="s">
        <v>16415</v>
      </c>
      <c r="E54" t="s">
        <v>13003</v>
      </c>
      <c r="F54" t="s">
        <v>16416</v>
      </c>
      <c r="G54" t="s">
        <v>2113</v>
      </c>
      <c r="I54" t="s">
        <v>16253</v>
      </c>
      <c r="J54" t="b">
        <v>0</v>
      </c>
      <c r="L54" t="s">
        <v>16183</v>
      </c>
      <c r="V54" t="s">
        <v>2478</v>
      </c>
      <c r="Z54">
        <v>44994</v>
      </c>
      <c r="AA54" t="s">
        <v>16400</v>
      </c>
      <c r="AB54">
        <v>45291</v>
      </c>
      <c r="AC54">
        <v>45317</v>
      </c>
      <c r="AD54">
        <v>45358</v>
      </c>
      <c r="AI54">
        <v>616000</v>
      </c>
      <c r="AJ54">
        <v>631194.26</v>
      </c>
      <c r="AK54">
        <v>72118</v>
      </c>
      <c r="AL54">
        <v>72788</v>
      </c>
      <c r="AN54">
        <v>559077</v>
      </c>
      <c r="AO54">
        <v>13981.67</v>
      </c>
      <c r="AP54">
        <v>58136.33</v>
      </c>
      <c r="AQ54">
        <v>631195</v>
      </c>
      <c r="AR54">
        <v>703983</v>
      </c>
      <c r="AS54">
        <v>45535</v>
      </c>
      <c r="AT54">
        <v>45626</v>
      </c>
      <c r="AU54">
        <v>45597</v>
      </c>
      <c r="AW54" s="567">
        <v>631194.26</v>
      </c>
      <c r="AX54" s="567">
        <v>559076.77</v>
      </c>
      <c r="AY54" s="567"/>
      <c r="AZ54" s="567"/>
      <c r="BA54" s="567"/>
      <c r="BB54" s="567"/>
      <c r="BC54" s="567"/>
      <c r="BD54" s="567">
        <v>631194.26</v>
      </c>
      <c r="BE54" s="567">
        <v>559076.77</v>
      </c>
      <c r="BG54" t="s">
        <v>21735</v>
      </c>
      <c r="BI54">
        <v>45856.768796296295</v>
      </c>
      <c r="BJ54">
        <v>45152.464814814812</v>
      </c>
      <c r="BK54" t="s">
        <v>21677</v>
      </c>
      <c r="BL54" t="s">
        <v>16418</v>
      </c>
      <c r="BM54" t="s">
        <v>21698</v>
      </c>
      <c r="BP54" s="568">
        <v>72787.960000000006</v>
      </c>
      <c r="BR54">
        <v>0.99999882762062398</v>
      </c>
      <c r="BS54">
        <v>1</v>
      </c>
      <c r="BU54" t="s">
        <v>16417</v>
      </c>
      <c r="BV54" t="s">
        <v>16413</v>
      </c>
      <c r="BY54">
        <v>0</v>
      </c>
      <c r="CA54" t="s">
        <v>16180</v>
      </c>
      <c r="CB54" t="s">
        <v>21679</v>
      </c>
      <c r="CC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72117.489999999991</v>
      </c>
    </row>
    <row r="55" spans="1:81">
      <c r="A55">
        <v>712979</v>
      </c>
      <c r="B55" t="s">
        <v>16420</v>
      </c>
      <c r="C55" t="s">
        <v>780</v>
      </c>
      <c r="F55" t="s">
        <v>46</v>
      </c>
      <c r="G55" t="s">
        <v>2113</v>
      </c>
      <c r="M55" t="b">
        <v>1</v>
      </c>
      <c r="N55" t="s">
        <v>16174</v>
      </c>
      <c r="O55" t="s">
        <v>7155</v>
      </c>
      <c r="V55" t="s">
        <v>2478</v>
      </c>
      <c r="Z55">
        <v>44994</v>
      </c>
      <c r="AA55" t="s">
        <v>16400</v>
      </c>
      <c r="AI55">
        <v>539000</v>
      </c>
      <c r="AJ55">
        <v>539000</v>
      </c>
      <c r="AP55">
        <v>0</v>
      </c>
      <c r="AQ55">
        <v>539000</v>
      </c>
      <c r="AR55">
        <v>539000</v>
      </c>
      <c r="AW55" s="567"/>
      <c r="AX55" s="567"/>
      <c r="AY55" s="567"/>
      <c r="AZ55" s="567"/>
      <c r="BA55" s="567"/>
      <c r="BB55" s="567"/>
      <c r="BC55" s="567"/>
      <c r="BD55" s="567">
        <v>0</v>
      </c>
      <c r="BE55" s="567">
        <v>0</v>
      </c>
      <c r="BG55" t="s">
        <v>21736</v>
      </c>
      <c r="BH55" t="s">
        <v>16421</v>
      </c>
      <c r="BI55">
        <v>45877.57708333333</v>
      </c>
      <c r="BJ55">
        <v>45152.464814814812</v>
      </c>
      <c r="BK55" t="s">
        <v>21677</v>
      </c>
      <c r="BL55" t="s">
        <v>16418</v>
      </c>
      <c r="BM55" t="s">
        <v>21696</v>
      </c>
      <c r="BR55">
        <v>1</v>
      </c>
      <c r="BS55">
        <v>1</v>
      </c>
      <c r="BU55" t="s">
        <v>16422</v>
      </c>
      <c r="BV55" t="s">
        <v>16419</v>
      </c>
      <c r="BY55">
        <v>0</v>
      </c>
      <c r="CA55" t="s">
        <v>16180</v>
      </c>
      <c r="CB55" t="s">
        <v>21679</v>
      </c>
      <c r="CC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 spans="1:81">
      <c r="A56">
        <v>712978</v>
      </c>
      <c r="B56" t="s">
        <v>16424</v>
      </c>
      <c r="C56" t="s">
        <v>901</v>
      </c>
      <c r="D56" t="s">
        <v>16425</v>
      </c>
      <c r="E56" t="s">
        <v>13003</v>
      </c>
      <c r="F56" t="s">
        <v>46</v>
      </c>
      <c r="G56" t="s">
        <v>16416</v>
      </c>
      <c r="J56" t="b">
        <v>0</v>
      </c>
      <c r="M56" t="b">
        <v>1</v>
      </c>
      <c r="N56" t="s">
        <v>16174</v>
      </c>
      <c r="O56" t="s">
        <v>2546</v>
      </c>
      <c r="U56">
        <v>45392</v>
      </c>
      <c r="V56" t="s">
        <v>2478</v>
      </c>
      <c r="Z56">
        <v>44994</v>
      </c>
      <c r="AA56" t="s">
        <v>16400</v>
      </c>
      <c r="AI56">
        <v>1848000</v>
      </c>
      <c r="AJ56">
        <v>1848000</v>
      </c>
      <c r="AP56">
        <v>0</v>
      </c>
      <c r="AQ56">
        <v>1848000</v>
      </c>
      <c r="AR56">
        <v>1848000</v>
      </c>
      <c r="AW56" s="567"/>
      <c r="AX56" s="567"/>
      <c r="AY56" s="567"/>
      <c r="AZ56" s="567"/>
      <c r="BA56" s="567"/>
      <c r="BB56" s="567"/>
      <c r="BC56" s="567"/>
      <c r="BD56" s="567">
        <v>0</v>
      </c>
      <c r="BE56" s="567">
        <v>0</v>
      </c>
      <c r="BG56" t="s">
        <v>21737</v>
      </c>
      <c r="BH56" t="s">
        <v>16421</v>
      </c>
      <c r="BI56">
        <v>46078.566655092596</v>
      </c>
      <c r="BJ56">
        <v>45152.464814814812</v>
      </c>
      <c r="BK56" t="s">
        <v>21677</v>
      </c>
      <c r="BL56" t="s">
        <v>16418</v>
      </c>
      <c r="BM56" t="s">
        <v>21696</v>
      </c>
      <c r="BR56">
        <v>1</v>
      </c>
      <c r="BS56">
        <v>1</v>
      </c>
      <c r="BU56" t="s">
        <v>16426</v>
      </c>
      <c r="BV56" t="s">
        <v>16423</v>
      </c>
      <c r="BY56">
        <v>0</v>
      </c>
      <c r="CA56" t="s">
        <v>16180</v>
      </c>
      <c r="CB56" t="s">
        <v>21679</v>
      </c>
      <c r="CC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 spans="1:81">
      <c r="A57">
        <v>712977</v>
      </c>
      <c r="B57" t="s">
        <v>16428</v>
      </c>
      <c r="C57" t="s">
        <v>952</v>
      </c>
      <c r="D57" t="s">
        <v>13749</v>
      </c>
      <c r="E57" t="s">
        <v>13003</v>
      </c>
      <c r="F57" t="s">
        <v>46</v>
      </c>
      <c r="G57" t="s">
        <v>2113</v>
      </c>
      <c r="M57" t="b">
        <v>1</v>
      </c>
      <c r="N57" t="s">
        <v>16174</v>
      </c>
      <c r="O57" t="s">
        <v>7155</v>
      </c>
      <c r="V57" t="s">
        <v>2478</v>
      </c>
      <c r="Z57">
        <v>44994</v>
      </c>
      <c r="AA57" t="s">
        <v>16400</v>
      </c>
      <c r="AB57">
        <v>45291</v>
      </c>
      <c r="AI57">
        <v>154000</v>
      </c>
      <c r="AJ57">
        <v>154000</v>
      </c>
      <c r="AP57">
        <v>0</v>
      </c>
      <c r="AQ57">
        <v>154000</v>
      </c>
      <c r="AR57">
        <v>154000</v>
      </c>
      <c r="AW57" s="567"/>
      <c r="AX57" s="567"/>
      <c r="AY57" s="567"/>
      <c r="AZ57" s="567"/>
      <c r="BA57" s="567"/>
      <c r="BB57" s="567"/>
      <c r="BC57" s="567"/>
      <c r="BD57" s="567">
        <v>0</v>
      </c>
      <c r="BE57" s="567">
        <v>0</v>
      </c>
      <c r="BG57" t="s">
        <v>21738</v>
      </c>
      <c r="BH57" t="s">
        <v>16429</v>
      </c>
      <c r="BI57">
        <v>45877.57708333333</v>
      </c>
      <c r="BJ57">
        <v>45152.464814814812</v>
      </c>
      <c r="BK57" t="s">
        <v>21677</v>
      </c>
      <c r="BL57" t="s">
        <v>16418</v>
      </c>
      <c r="BM57" t="s">
        <v>21696</v>
      </c>
      <c r="BR57">
        <v>1</v>
      </c>
      <c r="BS57">
        <v>1</v>
      </c>
      <c r="BU57" t="s">
        <v>16430</v>
      </c>
      <c r="BV57" t="s">
        <v>16427</v>
      </c>
      <c r="BY57">
        <v>0</v>
      </c>
      <c r="CA57" t="s">
        <v>16180</v>
      </c>
      <c r="CB57" t="s">
        <v>21679</v>
      </c>
      <c r="CC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 spans="1:81">
      <c r="A58">
        <v>712968</v>
      </c>
      <c r="B58" t="s">
        <v>16432</v>
      </c>
      <c r="C58" t="s">
        <v>122</v>
      </c>
      <c r="D58" t="s">
        <v>16433</v>
      </c>
      <c r="E58" t="s">
        <v>16408</v>
      </c>
      <c r="F58" t="s">
        <v>16405</v>
      </c>
      <c r="G58" t="s">
        <v>2116</v>
      </c>
      <c r="I58" t="s">
        <v>16253</v>
      </c>
      <c r="J58" t="b">
        <v>0</v>
      </c>
      <c r="L58" t="s">
        <v>16183</v>
      </c>
      <c r="V58" t="s">
        <v>2478</v>
      </c>
      <c r="Z58">
        <v>45014</v>
      </c>
      <c r="AA58" t="s">
        <v>16400</v>
      </c>
      <c r="AB58">
        <v>45230</v>
      </c>
      <c r="AC58">
        <v>45231</v>
      </c>
      <c r="AD58">
        <v>45413</v>
      </c>
      <c r="AI58">
        <v>3000000</v>
      </c>
      <c r="AJ58">
        <v>5807772.9699999997</v>
      </c>
      <c r="AK58">
        <v>178713</v>
      </c>
      <c r="AL58">
        <v>503551</v>
      </c>
      <c r="AN58">
        <v>5629060</v>
      </c>
      <c r="AO58">
        <v>35903.97</v>
      </c>
      <c r="AP58">
        <v>142809.03</v>
      </c>
      <c r="AQ58">
        <v>5807773</v>
      </c>
      <c r="AR58">
        <v>6311324</v>
      </c>
      <c r="AS58">
        <v>45473</v>
      </c>
      <c r="AT58">
        <v>45626</v>
      </c>
      <c r="AU58">
        <v>45597</v>
      </c>
      <c r="AW58" s="567">
        <v>5807772.9699999997</v>
      </c>
      <c r="AX58" s="567">
        <v>5629060</v>
      </c>
      <c r="AY58" s="567"/>
      <c r="AZ58" s="567"/>
      <c r="BA58" s="567"/>
      <c r="BB58" s="567"/>
      <c r="BC58" s="567"/>
      <c r="BD58" s="567">
        <v>5807772.9699999997</v>
      </c>
      <c r="BE58" s="567">
        <v>5629060</v>
      </c>
      <c r="BG58" t="s">
        <v>21739</v>
      </c>
      <c r="BI58">
        <v>45856.768796296295</v>
      </c>
      <c r="BJ58">
        <v>45152.464814814812</v>
      </c>
      <c r="BK58" t="s">
        <v>21677</v>
      </c>
      <c r="BL58" t="s">
        <v>16409</v>
      </c>
      <c r="BM58" t="s">
        <v>21698</v>
      </c>
      <c r="BP58" s="568">
        <v>503550</v>
      </c>
      <c r="BR58">
        <v>0.99999999483450897</v>
      </c>
      <c r="BS58">
        <v>1</v>
      </c>
      <c r="BU58" t="s">
        <v>16434</v>
      </c>
      <c r="BV58" t="s">
        <v>16431</v>
      </c>
      <c r="BY58">
        <v>0</v>
      </c>
      <c r="CA58" t="s">
        <v>16180</v>
      </c>
      <c r="CB58" t="s">
        <v>21679</v>
      </c>
      <c r="CC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178712.96999999974</v>
      </c>
    </row>
    <row r="59" spans="1:81">
      <c r="A59">
        <v>712963</v>
      </c>
      <c r="B59" t="s">
        <v>16436</v>
      </c>
      <c r="C59" t="s">
        <v>914</v>
      </c>
      <c r="F59" t="s">
        <v>46</v>
      </c>
      <c r="G59" t="s">
        <v>2113</v>
      </c>
      <c r="M59" t="b">
        <v>1</v>
      </c>
      <c r="N59" t="s">
        <v>16174</v>
      </c>
      <c r="O59" t="s">
        <v>7155</v>
      </c>
      <c r="V59" t="s">
        <v>2478</v>
      </c>
      <c r="Z59">
        <v>44994</v>
      </c>
      <c r="AA59" t="s">
        <v>16400</v>
      </c>
      <c r="AI59">
        <v>231000</v>
      </c>
      <c r="AJ59">
        <v>231000</v>
      </c>
      <c r="AP59">
        <v>0</v>
      </c>
      <c r="AQ59">
        <v>231000</v>
      </c>
      <c r="AR59">
        <v>231000</v>
      </c>
      <c r="AW59" s="567"/>
      <c r="AX59" s="567"/>
      <c r="AY59" s="567"/>
      <c r="AZ59" s="567"/>
      <c r="BA59" s="567"/>
      <c r="BB59" s="567"/>
      <c r="BC59" s="567"/>
      <c r="BD59" s="567">
        <v>0</v>
      </c>
      <c r="BE59" s="567">
        <v>0</v>
      </c>
      <c r="BG59" t="s">
        <v>21740</v>
      </c>
      <c r="BH59" t="s">
        <v>16421</v>
      </c>
      <c r="BI59">
        <v>45877.577141203707</v>
      </c>
      <c r="BJ59">
        <v>45152.464814814812</v>
      </c>
      <c r="BK59" t="s">
        <v>21677</v>
      </c>
      <c r="BL59" t="s">
        <v>16418</v>
      </c>
      <c r="BM59" t="s">
        <v>21696</v>
      </c>
      <c r="BR59">
        <v>1</v>
      </c>
      <c r="BS59">
        <v>1</v>
      </c>
      <c r="BU59" t="s">
        <v>16437</v>
      </c>
      <c r="BV59" t="s">
        <v>16435</v>
      </c>
      <c r="BY59">
        <v>0</v>
      </c>
      <c r="CA59" t="s">
        <v>16180</v>
      </c>
      <c r="CB59" t="s">
        <v>21679</v>
      </c>
      <c r="CC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 spans="1:81">
      <c r="A60">
        <v>711962</v>
      </c>
      <c r="B60" t="s">
        <v>16439</v>
      </c>
      <c r="C60" t="s">
        <v>1044</v>
      </c>
      <c r="D60" t="s">
        <v>15031</v>
      </c>
      <c r="E60" t="s">
        <v>16408</v>
      </c>
      <c r="F60" t="s">
        <v>16405</v>
      </c>
      <c r="G60" t="s">
        <v>2116</v>
      </c>
      <c r="M60" t="b">
        <v>1</v>
      </c>
      <c r="N60" t="s">
        <v>16174</v>
      </c>
      <c r="O60" t="s">
        <v>2546</v>
      </c>
      <c r="V60" t="s">
        <v>2478</v>
      </c>
      <c r="Z60">
        <v>45014</v>
      </c>
      <c r="AA60" t="s">
        <v>16400</v>
      </c>
      <c r="AI60">
        <v>1250000</v>
      </c>
      <c r="AJ60">
        <v>1250000</v>
      </c>
      <c r="AP60">
        <v>0</v>
      </c>
      <c r="AQ60">
        <v>1250000</v>
      </c>
      <c r="AR60">
        <v>1250000</v>
      </c>
      <c r="AW60" s="567"/>
      <c r="AX60" s="567"/>
      <c r="AY60" s="567"/>
      <c r="AZ60" s="567"/>
      <c r="BA60" s="567"/>
      <c r="BB60" s="567"/>
      <c r="BC60" s="567"/>
      <c r="BD60" s="567">
        <v>0</v>
      </c>
      <c r="BE60" s="567">
        <v>0</v>
      </c>
      <c r="BG60" t="s">
        <v>21741</v>
      </c>
      <c r="BH60" t="s">
        <v>16406</v>
      </c>
      <c r="BI60">
        <v>45877.577141203707</v>
      </c>
      <c r="BJ60">
        <v>45152.464814814812</v>
      </c>
      <c r="BK60" t="s">
        <v>21677</v>
      </c>
      <c r="BL60" t="s">
        <v>16409</v>
      </c>
      <c r="BM60" t="s">
        <v>21696</v>
      </c>
      <c r="BR60">
        <v>1</v>
      </c>
      <c r="BS60">
        <v>1</v>
      </c>
      <c r="BU60" t="s">
        <v>16440</v>
      </c>
      <c r="BV60" t="s">
        <v>16438</v>
      </c>
      <c r="BY60">
        <v>0</v>
      </c>
      <c r="CA60" t="s">
        <v>16180</v>
      </c>
      <c r="CB60" t="s">
        <v>21679</v>
      </c>
      <c r="CC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 spans="1:81">
      <c r="A61">
        <v>711909</v>
      </c>
      <c r="B61" t="s">
        <v>16442</v>
      </c>
      <c r="C61" t="s">
        <v>1172</v>
      </c>
      <c r="D61" t="s">
        <v>13733</v>
      </c>
      <c r="E61" t="s">
        <v>13003</v>
      </c>
      <c r="F61" t="s">
        <v>46</v>
      </c>
      <c r="G61" t="s">
        <v>2113</v>
      </c>
      <c r="M61" t="b">
        <v>1</v>
      </c>
      <c r="N61" t="s">
        <v>16443</v>
      </c>
      <c r="O61" t="s">
        <v>7155</v>
      </c>
      <c r="V61" t="s">
        <v>2478</v>
      </c>
      <c r="Z61">
        <v>44994</v>
      </c>
      <c r="AA61" t="s">
        <v>16444</v>
      </c>
      <c r="AB61">
        <v>45291</v>
      </c>
      <c r="AI61">
        <v>231000</v>
      </c>
      <c r="AJ61">
        <v>231000</v>
      </c>
      <c r="AP61">
        <v>0</v>
      </c>
      <c r="AQ61">
        <v>231000</v>
      </c>
      <c r="AR61">
        <v>231000</v>
      </c>
      <c r="AW61" s="567"/>
      <c r="AX61" s="567"/>
      <c r="AY61" s="567"/>
      <c r="AZ61" s="567"/>
      <c r="BA61" s="567"/>
      <c r="BB61" s="567"/>
      <c r="BC61" s="567"/>
      <c r="BD61" s="567">
        <v>0</v>
      </c>
      <c r="BE61" s="567">
        <v>0</v>
      </c>
      <c r="BG61" t="s">
        <v>21742</v>
      </c>
      <c r="BH61" t="s">
        <v>16445</v>
      </c>
      <c r="BI61">
        <v>45877.577152777776</v>
      </c>
      <c r="BJ61">
        <v>45152.464814814812</v>
      </c>
      <c r="BK61" t="s">
        <v>21677</v>
      </c>
      <c r="BL61" t="s">
        <v>16418</v>
      </c>
      <c r="BM61" t="s">
        <v>21696</v>
      </c>
      <c r="BR61">
        <v>1</v>
      </c>
      <c r="BS61">
        <v>1</v>
      </c>
      <c r="BU61" t="s">
        <v>16446</v>
      </c>
      <c r="BV61" t="s">
        <v>16441</v>
      </c>
      <c r="BY61">
        <v>0</v>
      </c>
      <c r="CA61" t="s">
        <v>16180</v>
      </c>
      <c r="CB61" t="s">
        <v>21679</v>
      </c>
      <c r="CC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 spans="1:81">
      <c r="A62">
        <v>711888</v>
      </c>
      <c r="B62" t="s">
        <v>16448</v>
      </c>
      <c r="C62" t="s">
        <v>117</v>
      </c>
      <c r="D62" t="s">
        <v>15037</v>
      </c>
      <c r="E62" t="s">
        <v>16408</v>
      </c>
      <c r="F62" t="s">
        <v>16405</v>
      </c>
      <c r="G62" t="s">
        <v>2116</v>
      </c>
      <c r="I62" t="s">
        <v>16253</v>
      </c>
      <c r="J62" t="b">
        <v>0</v>
      </c>
      <c r="V62" t="s">
        <v>2478</v>
      </c>
      <c r="Z62">
        <v>45014</v>
      </c>
      <c r="AA62" t="s">
        <v>16444</v>
      </c>
      <c r="AB62">
        <v>45199</v>
      </c>
      <c r="AC62">
        <v>45204</v>
      </c>
      <c r="AD62">
        <v>45272</v>
      </c>
      <c r="AI62">
        <v>3000000</v>
      </c>
      <c r="AJ62">
        <v>5591713.8700000001</v>
      </c>
      <c r="AK62">
        <v>165903</v>
      </c>
      <c r="AL62">
        <v>434785</v>
      </c>
      <c r="AN62">
        <v>5425810</v>
      </c>
      <c r="AO62">
        <v>0</v>
      </c>
      <c r="AP62">
        <v>165903</v>
      </c>
      <c r="AQ62">
        <v>5591713</v>
      </c>
      <c r="AR62">
        <v>6026498</v>
      </c>
      <c r="AS62">
        <v>45473</v>
      </c>
      <c r="AT62">
        <v>45535</v>
      </c>
      <c r="AU62">
        <v>45373</v>
      </c>
      <c r="AV62" t="s">
        <v>16449</v>
      </c>
      <c r="AW62" s="567">
        <v>5591713.8700000001</v>
      </c>
      <c r="AX62" s="567">
        <v>5425810.5700000003</v>
      </c>
      <c r="AY62" s="567">
        <v>5591713.8700000001</v>
      </c>
      <c r="AZ62" s="567">
        <v>5425810.5700000003</v>
      </c>
      <c r="BA62" s="567"/>
      <c r="BB62" s="567"/>
      <c r="BC62" s="567"/>
      <c r="BD62" s="567">
        <v>5591713.8700000001</v>
      </c>
      <c r="BE62" s="567">
        <v>5425810.5700000003</v>
      </c>
      <c r="BG62" t="s">
        <v>21743</v>
      </c>
      <c r="BH62" t="s">
        <v>16264</v>
      </c>
      <c r="BI62">
        <v>46070.52784722222</v>
      </c>
      <c r="BJ62">
        <v>45152.464814814812</v>
      </c>
      <c r="BK62" t="s">
        <v>21677</v>
      </c>
      <c r="BL62" t="s">
        <v>16409</v>
      </c>
      <c r="BM62" t="s">
        <v>21683</v>
      </c>
      <c r="BP62" s="568">
        <v>434784.65</v>
      </c>
      <c r="BR62">
        <v>1.0000001555873801</v>
      </c>
      <c r="BS62">
        <v>1</v>
      </c>
      <c r="BU62" t="s">
        <v>16450</v>
      </c>
      <c r="BV62" t="s">
        <v>16447</v>
      </c>
      <c r="BY62">
        <v>0</v>
      </c>
      <c r="CA62" t="s">
        <v>16180</v>
      </c>
      <c r="CB62" t="s">
        <v>21679</v>
      </c>
      <c r="CC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165903.29999999981</v>
      </c>
    </row>
    <row r="63" spans="1:81">
      <c r="A63">
        <v>711862</v>
      </c>
      <c r="B63" t="s">
        <v>16452</v>
      </c>
      <c r="C63" t="s">
        <v>779</v>
      </c>
      <c r="D63" t="s">
        <v>13735</v>
      </c>
      <c r="E63" t="s">
        <v>13003</v>
      </c>
      <c r="F63" t="s">
        <v>46</v>
      </c>
      <c r="G63" t="s">
        <v>2113</v>
      </c>
      <c r="M63" t="b">
        <v>1</v>
      </c>
      <c r="N63" t="s">
        <v>16174</v>
      </c>
      <c r="O63" t="s">
        <v>7155</v>
      </c>
      <c r="V63" t="s">
        <v>2478</v>
      </c>
      <c r="Z63">
        <v>44994</v>
      </c>
      <c r="AA63" t="s">
        <v>16444</v>
      </c>
      <c r="AI63">
        <v>1232000</v>
      </c>
      <c r="AJ63">
        <v>1232000</v>
      </c>
      <c r="AP63">
        <v>0</v>
      </c>
      <c r="AQ63">
        <v>1232000</v>
      </c>
      <c r="AR63">
        <v>1232000</v>
      </c>
      <c r="AW63" s="567"/>
      <c r="AX63" s="567"/>
      <c r="AY63" s="567"/>
      <c r="AZ63" s="567"/>
      <c r="BA63" s="567"/>
      <c r="BB63" s="567"/>
      <c r="BC63" s="567"/>
      <c r="BD63" s="567">
        <v>0</v>
      </c>
      <c r="BE63" s="567">
        <v>0</v>
      </c>
      <c r="BG63" t="s">
        <v>21744</v>
      </c>
      <c r="BH63" t="s">
        <v>16453</v>
      </c>
      <c r="BI63">
        <v>45877.577152777776</v>
      </c>
      <c r="BJ63">
        <v>45152.464826388888</v>
      </c>
      <c r="BK63" t="s">
        <v>21677</v>
      </c>
      <c r="BL63" t="s">
        <v>16418</v>
      </c>
      <c r="BM63" t="s">
        <v>21696</v>
      </c>
      <c r="BR63">
        <v>1</v>
      </c>
      <c r="BS63">
        <v>1</v>
      </c>
      <c r="BU63" t="s">
        <v>16454</v>
      </c>
      <c r="BV63" t="s">
        <v>16451</v>
      </c>
      <c r="BY63">
        <v>0</v>
      </c>
      <c r="CA63" t="s">
        <v>16180</v>
      </c>
      <c r="CB63" t="s">
        <v>21679</v>
      </c>
      <c r="CC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 spans="1:81">
      <c r="A64">
        <v>711856</v>
      </c>
      <c r="B64" t="s">
        <v>16456</v>
      </c>
      <c r="C64" t="s">
        <v>860</v>
      </c>
      <c r="D64" t="s">
        <v>15040</v>
      </c>
      <c r="E64" t="s">
        <v>16408</v>
      </c>
      <c r="F64" t="s">
        <v>16405</v>
      </c>
      <c r="G64" t="s">
        <v>2116</v>
      </c>
      <c r="I64" t="s">
        <v>16253</v>
      </c>
      <c r="J64" t="b">
        <v>0</v>
      </c>
      <c r="L64" t="s">
        <v>16183</v>
      </c>
      <c r="V64" t="s">
        <v>2478</v>
      </c>
      <c r="Z64">
        <v>45014</v>
      </c>
      <c r="AA64" t="s">
        <v>16444</v>
      </c>
      <c r="AB64">
        <v>45260</v>
      </c>
      <c r="AC64">
        <v>45261</v>
      </c>
      <c r="AD64">
        <v>45271</v>
      </c>
      <c r="AI64">
        <v>3000000</v>
      </c>
      <c r="AJ64">
        <v>11335984.34</v>
      </c>
      <c r="AK64">
        <v>395663</v>
      </c>
      <c r="AL64">
        <v>891094</v>
      </c>
      <c r="AN64">
        <v>10940321</v>
      </c>
      <c r="AO64">
        <v>67251.429999999993</v>
      </c>
      <c r="AP64">
        <v>328411.57</v>
      </c>
      <c r="AQ64">
        <v>11335984</v>
      </c>
      <c r="AR64">
        <v>12227078</v>
      </c>
      <c r="AS64">
        <v>45473</v>
      </c>
      <c r="AT64">
        <v>45626</v>
      </c>
      <c r="AU64">
        <v>45530</v>
      </c>
      <c r="AV64" t="s">
        <v>16457</v>
      </c>
      <c r="AW64" s="567">
        <v>11335984.34</v>
      </c>
      <c r="AX64" s="567">
        <v>10940320.91</v>
      </c>
      <c r="AY64" s="567">
        <v>11335984.34</v>
      </c>
      <c r="AZ64" s="567">
        <v>10940320.91</v>
      </c>
      <c r="BA64" s="567"/>
      <c r="BB64" s="567"/>
      <c r="BC64" s="567"/>
      <c r="BD64" s="567">
        <v>11335984.34</v>
      </c>
      <c r="BE64" s="567">
        <v>10940320.91</v>
      </c>
      <c r="BG64" t="s">
        <v>21745</v>
      </c>
      <c r="BI64">
        <v>45856.768807870372</v>
      </c>
      <c r="BJ64">
        <v>45152.464826388888</v>
      </c>
      <c r="BK64" t="s">
        <v>21677</v>
      </c>
      <c r="BL64" t="s">
        <v>16409</v>
      </c>
      <c r="BM64" t="s">
        <v>21698</v>
      </c>
      <c r="BP64" s="568">
        <v>891093.89</v>
      </c>
      <c r="BR64">
        <v>1.0000000299929901</v>
      </c>
      <c r="BS64">
        <v>1</v>
      </c>
      <c r="BU64" t="s">
        <v>16458</v>
      </c>
      <c r="BV64" t="s">
        <v>16455</v>
      </c>
      <c r="BY64">
        <v>0</v>
      </c>
      <c r="CA64" t="s">
        <v>16180</v>
      </c>
      <c r="CB64" t="s">
        <v>21679</v>
      </c>
      <c r="CC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395663.4299999997</v>
      </c>
    </row>
    <row r="65" spans="1:81">
      <c r="A65">
        <v>711829</v>
      </c>
      <c r="B65" t="s">
        <v>16460</v>
      </c>
      <c r="C65" t="s">
        <v>2073</v>
      </c>
      <c r="D65" t="s">
        <v>13737</v>
      </c>
      <c r="E65" t="s">
        <v>13003</v>
      </c>
      <c r="F65" t="s">
        <v>46</v>
      </c>
      <c r="G65" t="s">
        <v>2113</v>
      </c>
      <c r="M65" t="b">
        <v>1</v>
      </c>
      <c r="N65" t="s">
        <v>16174</v>
      </c>
      <c r="O65" t="s">
        <v>7155</v>
      </c>
      <c r="V65" t="s">
        <v>2478</v>
      </c>
      <c r="Z65">
        <v>44994</v>
      </c>
      <c r="AA65" t="s">
        <v>16444</v>
      </c>
      <c r="AI65">
        <v>1309000</v>
      </c>
      <c r="AJ65">
        <v>1309000</v>
      </c>
      <c r="AP65">
        <v>0</v>
      </c>
      <c r="AQ65">
        <v>1309000</v>
      </c>
      <c r="AR65">
        <v>1309000</v>
      </c>
      <c r="AW65" s="567"/>
      <c r="AX65" s="567"/>
      <c r="AY65" s="567"/>
      <c r="AZ65" s="567"/>
      <c r="BA65" s="567"/>
      <c r="BB65" s="567"/>
      <c r="BC65" s="567"/>
      <c r="BD65" s="567">
        <v>0</v>
      </c>
      <c r="BE65" s="567">
        <v>0</v>
      </c>
      <c r="BG65" t="s">
        <v>21746</v>
      </c>
      <c r="BH65" t="s">
        <v>16453</v>
      </c>
      <c r="BI65">
        <v>45877.577152777776</v>
      </c>
      <c r="BJ65">
        <v>45152.464826388888</v>
      </c>
      <c r="BK65" t="s">
        <v>21677</v>
      </c>
      <c r="BL65" t="s">
        <v>16418</v>
      </c>
      <c r="BM65" t="s">
        <v>21696</v>
      </c>
      <c r="BR65">
        <v>1</v>
      </c>
      <c r="BS65">
        <v>1</v>
      </c>
      <c r="BU65" t="s">
        <v>16461</v>
      </c>
      <c r="BV65" t="s">
        <v>16459</v>
      </c>
      <c r="BY65">
        <v>0</v>
      </c>
      <c r="CA65" t="s">
        <v>16180</v>
      </c>
      <c r="CB65" t="s">
        <v>21679</v>
      </c>
      <c r="CC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 spans="1:81">
      <c r="A66">
        <v>711819</v>
      </c>
      <c r="B66" t="s">
        <v>16463</v>
      </c>
      <c r="C66" t="s">
        <v>16464</v>
      </c>
      <c r="D66" t="s">
        <v>13743</v>
      </c>
      <c r="E66" t="s">
        <v>13003</v>
      </c>
      <c r="F66" t="s">
        <v>16416</v>
      </c>
      <c r="G66" t="s">
        <v>2113</v>
      </c>
      <c r="H66" t="b">
        <v>1</v>
      </c>
      <c r="I66" t="s">
        <v>16253</v>
      </c>
      <c r="J66" t="b">
        <v>0</v>
      </c>
      <c r="L66" t="s">
        <v>16193</v>
      </c>
      <c r="V66" t="s">
        <v>2478</v>
      </c>
      <c r="Z66">
        <v>44994</v>
      </c>
      <c r="AA66" t="s">
        <v>16444</v>
      </c>
      <c r="AB66">
        <v>45291</v>
      </c>
      <c r="AC66">
        <v>45281</v>
      </c>
      <c r="AD66">
        <v>45917</v>
      </c>
      <c r="AE66">
        <v>45936</v>
      </c>
      <c r="AF66">
        <v>45930</v>
      </c>
      <c r="AG66" t="s">
        <v>16465</v>
      </c>
      <c r="AI66">
        <v>1617000</v>
      </c>
      <c r="AJ66">
        <v>1804189</v>
      </c>
      <c r="AK66">
        <v>197625.13</v>
      </c>
      <c r="AL66">
        <v>201035.14</v>
      </c>
      <c r="AN66">
        <v>2349734.4</v>
      </c>
      <c r="AO66">
        <v>15575.52</v>
      </c>
      <c r="AP66">
        <v>182049.61</v>
      </c>
      <c r="AQ66">
        <v>2547359.5299999998</v>
      </c>
      <c r="AR66">
        <v>2748394.67</v>
      </c>
      <c r="AS66">
        <v>45777</v>
      </c>
      <c r="AT66">
        <v>45869</v>
      </c>
      <c r="AU66">
        <v>46082</v>
      </c>
      <c r="AW66" s="567">
        <v>2399911.66</v>
      </c>
      <c r="AX66" s="567">
        <v>2202286.5299999998</v>
      </c>
      <c r="AY66" s="567"/>
      <c r="AZ66" s="567"/>
      <c r="BA66" s="567"/>
      <c r="BB66" s="567">
        <v>147447.87</v>
      </c>
      <c r="BC66" s="567"/>
      <c r="BD66" s="567">
        <v>2399911.66</v>
      </c>
      <c r="BE66" s="567">
        <v>2202286.5299999998</v>
      </c>
      <c r="BG66" t="s">
        <v>21747</v>
      </c>
      <c r="BI66">
        <v>46083.67224537037</v>
      </c>
      <c r="BJ66">
        <v>45152.464826388888</v>
      </c>
      <c r="BK66" t="s">
        <v>21677</v>
      </c>
      <c r="BL66" t="s">
        <v>16418</v>
      </c>
      <c r="BM66" t="s">
        <v>21683</v>
      </c>
      <c r="BP66" s="568">
        <v>201035.14</v>
      </c>
      <c r="BR66">
        <v>0.70825848442367301</v>
      </c>
      <c r="BS66">
        <v>2</v>
      </c>
      <c r="BU66" t="s">
        <v>16466</v>
      </c>
      <c r="BV66" t="s">
        <v>16462</v>
      </c>
      <c r="BW66" s="571">
        <v>147447.87</v>
      </c>
      <c r="BX66" s="571">
        <v>21069.57</v>
      </c>
      <c r="BY66" s="570">
        <v>168517.44</v>
      </c>
      <c r="CA66" t="s">
        <v>16180</v>
      </c>
      <c r="CB66" t="s">
        <v>21679</v>
      </c>
      <c r="CC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176555.56000000035</v>
      </c>
    </row>
    <row r="67" spans="1:81">
      <c r="A67">
        <v>711670</v>
      </c>
      <c r="B67" t="s">
        <v>16468</v>
      </c>
      <c r="C67" t="s">
        <v>138</v>
      </c>
      <c r="D67" t="s">
        <v>16469</v>
      </c>
      <c r="E67" t="s">
        <v>13003</v>
      </c>
      <c r="F67" t="s">
        <v>16416</v>
      </c>
      <c r="G67" t="s">
        <v>2113</v>
      </c>
      <c r="I67" t="s">
        <v>16253</v>
      </c>
      <c r="J67" t="b">
        <v>0</v>
      </c>
      <c r="L67" t="s">
        <v>16183</v>
      </c>
      <c r="V67" t="s">
        <v>2478</v>
      </c>
      <c r="Z67">
        <v>44994</v>
      </c>
      <c r="AA67" t="s">
        <v>16470</v>
      </c>
      <c r="AB67">
        <v>45291</v>
      </c>
      <c r="AC67">
        <v>45278</v>
      </c>
      <c r="AD67">
        <v>45341</v>
      </c>
      <c r="AI67">
        <v>462000</v>
      </c>
      <c r="AJ67">
        <v>118160.28</v>
      </c>
      <c r="AK67">
        <v>23372</v>
      </c>
      <c r="AL67">
        <v>12341</v>
      </c>
      <c r="AN67">
        <v>94787</v>
      </c>
      <c r="AO67">
        <v>0</v>
      </c>
      <c r="AP67">
        <v>23372</v>
      </c>
      <c r="AQ67">
        <v>118159</v>
      </c>
      <c r="AR67">
        <v>130500</v>
      </c>
      <c r="AS67">
        <v>45473</v>
      </c>
      <c r="AT67">
        <v>45535</v>
      </c>
      <c r="AU67">
        <v>45461</v>
      </c>
      <c r="AV67" t="s">
        <v>16449</v>
      </c>
      <c r="AW67" s="567">
        <v>118160.28</v>
      </c>
      <c r="AX67" s="567">
        <v>94787.57</v>
      </c>
      <c r="AY67" s="567">
        <v>118160.28</v>
      </c>
      <c r="AZ67" s="567">
        <v>94787.57</v>
      </c>
      <c r="BA67" s="567"/>
      <c r="BB67" s="567"/>
      <c r="BC67" s="567"/>
      <c r="BD67" s="567">
        <v>118160.28</v>
      </c>
      <c r="BE67" s="567">
        <v>94787.57</v>
      </c>
      <c r="BG67" t="s">
        <v>21748</v>
      </c>
      <c r="BI67">
        <v>46070.52753472222</v>
      </c>
      <c r="BJ67">
        <v>45152.464826388888</v>
      </c>
      <c r="BK67" t="s">
        <v>21677</v>
      </c>
      <c r="BL67" t="s">
        <v>16418</v>
      </c>
      <c r="BM67" t="s">
        <v>21683</v>
      </c>
      <c r="BP67" s="568">
        <v>12340.69</v>
      </c>
      <c r="BR67">
        <v>1.0000108328608099</v>
      </c>
      <c r="BS67">
        <v>1</v>
      </c>
      <c r="BU67" t="s">
        <v>16471</v>
      </c>
      <c r="BV67" t="s">
        <v>16467</v>
      </c>
      <c r="BY67">
        <v>0</v>
      </c>
      <c r="CA67" t="s">
        <v>16180</v>
      </c>
      <c r="CB67" t="s">
        <v>21679</v>
      </c>
      <c r="CC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23372.709999999992</v>
      </c>
    </row>
    <row r="68" spans="1:81">
      <c r="A68">
        <v>711291</v>
      </c>
      <c r="B68" t="s">
        <v>16473</v>
      </c>
      <c r="C68" t="s">
        <v>786</v>
      </c>
      <c r="D68" t="s">
        <v>7381</v>
      </c>
      <c r="E68" t="s">
        <v>16370</v>
      </c>
      <c r="F68" t="s">
        <v>64</v>
      </c>
      <c r="G68" t="s">
        <v>16369</v>
      </c>
      <c r="M68" t="b">
        <v>1</v>
      </c>
      <c r="N68" t="s">
        <v>16174</v>
      </c>
      <c r="O68" t="s">
        <v>2546</v>
      </c>
      <c r="U68">
        <v>45691</v>
      </c>
      <c r="V68" t="s">
        <v>2478</v>
      </c>
      <c r="Z68">
        <v>44991</v>
      </c>
      <c r="AA68" t="s">
        <v>16474</v>
      </c>
      <c r="AI68">
        <v>5600000</v>
      </c>
      <c r="AJ68">
        <v>5600000</v>
      </c>
      <c r="AP68">
        <v>0</v>
      </c>
      <c r="AQ68">
        <v>5600000</v>
      </c>
      <c r="AR68">
        <v>5600000</v>
      </c>
      <c r="AW68" s="567"/>
      <c r="AX68" s="567"/>
      <c r="AY68" s="567"/>
      <c r="AZ68" s="567"/>
      <c r="BA68" s="567"/>
      <c r="BB68" s="567"/>
      <c r="BC68" s="567"/>
      <c r="BD68" s="567">
        <v>0</v>
      </c>
      <c r="BE68" s="567">
        <v>0</v>
      </c>
      <c r="BG68" t="s">
        <v>21749</v>
      </c>
      <c r="BH68" t="s">
        <v>16475</v>
      </c>
      <c r="BI68">
        <v>45877.577152777776</v>
      </c>
      <c r="BJ68">
        <v>45152.464826388888</v>
      </c>
      <c r="BK68" t="s">
        <v>21677</v>
      </c>
      <c r="BL68" t="s">
        <v>16371</v>
      </c>
      <c r="BM68" t="s">
        <v>21696</v>
      </c>
      <c r="BR68">
        <v>1</v>
      </c>
      <c r="BS68">
        <v>1</v>
      </c>
      <c r="BU68" t="s">
        <v>16476</v>
      </c>
      <c r="BV68" t="s">
        <v>16472</v>
      </c>
      <c r="BY68">
        <v>0</v>
      </c>
      <c r="CA68" t="s">
        <v>16180</v>
      </c>
      <c r="CB68" t="s">
        <v>21679</v>
      </c>
      <c r="CC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 spans="1:81">
      <c r="A69">
        <v>711172</v>
      </c>
      <c r="B69" t="s">
        <v>16478</v>
      </c>
      <c r="C69" t="s">
        <v>950</v>
      </c>
      <c r="D69" t="s">
        <v>13764</v>
      </c>
      <c r="E69" t="s">
        <v>13003</v>
      </c>
      <c r="F69" t="s">
        <v>46</v>
      </c>
      <c r="G69" t="s">
        <v>2113</v>
      </c>
      <c r="M69" t="b">
        <v>1</v>
      </c>
      <c r="N69" t="s">
        <v>16174</v>
      </c>
      <c r="O69" t="s">
        <v>7155</v>
      </c>
      <c r="V69" t="s">
        <v>2478</v>
      </c>
      <c r="Z69">
        <v>44946</v>
      </c>
      <c r="AA69" t="s">
        <v>16479</v>
      </c>
      <c r="AI69">
        <v>539739</v>
      </c>
      <c r="AJ69">
        <v>539739</v>
      </c>
      <c r="AP69">
        <v>0</v>
      </c>
      <c r="AQ69">
        <v>539739</v>
      </c>
      <c r="AR69">
        <v>539739</v>
      </c>
      <c r="AW69" s="567"/>
      <c r="AX69" s="567"/>
      <c r="AY69" s="567"/>
      <c r="AZ69" s="567"/>
      <c r="BA69" s="567"/>
      <c r="BB69" s="567"/>
      <c r="BC69" s="567"/>
      <c r="BD69" s="567">
        <v>0</v>
      </c>
      <c r="BE69" s="567">
        <v>0</v>
      </c>
      <c r="BG69" t="s">
        <v>21750</v>
      </c>
      <c r="BH69" t="s">
        <v>16480</v>
      </c>
      <c r="BI69">
        <v>45877.577164351853</v>
      </c>
      <c r="BJ69">
        <v>45152.464826388888</v>
      </c>
      <c r="BK69" t="s">
        <v>21677</v>
      </c>
      <c r="BL69" t="s">
        <v>16418</v>
      </c>
      <c r="BM69" t="s">
        <v>21696</v>
      </c>
      <c r="BR69">
        <v>1</v>
      </c>
      <c r="BS69">
        <v>1</v>
      </c>
      <c r="BU69" t="s">
        <v>16481</v>
      </c>
      <c r="BV69" t="s">
        <v>16477</v>
      </c>
      <c r="BY69">
        <v>0</v>
      </c>
      <c r="CA69" t="s">
        <v>16180</v>
      </c>
      <c r="CB69" t="s">
        <v>21679</v>
      </c>
      <c r="CC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 spans="1:81">
      <c r="A70">
        <v>710498</v>
      </c>
      <c r="B70" t="s">
        <v>16483</v>
      </c>
      <c r="C70" t="s">
        <v>1080</v>
      </c>
      <c r="D70" t="s">
        <v>15010</v>
      </c>
      <c r="E70" t="s">
        <v>16408</v>
      </c>
      <c r="F70" t="s">
        <v>16405</v>
      </c>
      <c r="G70" t="s">
        <v>2116</v>
      </c>
      <c r="M70" t="b">
        <v>1</v>
      </c>
      <c r="N70" t="s">
        <v>16174</v>
      </c>
      <c r="O70" t="s">
        <v>2546</v>
      </c>
      <c r="V70" t="s">
        <v>2478</v>
      </c>
      <c r="Z70">
        <v>45002</v>
      </c>
      <c r="AA70" t="s">
        <v>16484</v>
      </c>
      <c r="AI70">
        <v>1250000</v>
      </c>
      <c r="AJ70">
        <v>1250000</v>
      </c>
      <c r="AP70">
        <v>0</v>
      </c>
      <c r="AQ70">
        <v>1250000</v>
      </c>
      <c r="AR70">
        <v>1250000</v>
      </c>
      <c r="AW70" s="567"/>
      <c r="AX70" s="567"/>
      <c r="AY70" s="567"/>
      <c r="AZ70" s="567"/>
      <c r="BA70" s="567"/>
      <c r="BB70" s="567"/>
      <c r="BC70" s="567"/>
      <c r="BD70" s="567">
        <v>0</v>
      </c>
      <c r="BE70" s="567">
        <v>0</v>
      </c>
      <c r="BG70" t="s">
        <v>21751</v>
      </c>
      <c r="BH70" t="s">
        <v>16406</v>
      </c>
      <c r="BI70">
        <v>45877.577164351853</v>
      </c>
      <c r="BJ70">
        <v>45152.464826388888</v>
      </c>
      <c r="BK70" t="s">
        <v>21677</v>
      </c>
      <c r="BL70" t="s">
        <v>16409</v>
      </c>
      <c r="BM70" t="s">
        <v>21696</v>
      </c>
      <c r="BR70">
        <v>1</v>
      </c>
      <c r="BS70">
        <v>1</v>
      </c>
      <c r="BU70" t="s">
        <v>16485</v>
      </c>
      <c r="BV70" t="s">
        <v>16482</v>
      </c>
      <c r="BY70">
        <v>0</v>
      </c>
      <c r="CA70" t="s">
        <v>16180</v>
      </c>
      <c r="CB70" t="s">
        <v>21679</v>
      </c>
      <c r="CC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 spans="1:81">
      <c r="A71">
        <v>710363</v>
      </c>
      <c r="B71" t="s">
        <v>16487</v>
      </c>
      <c r="C71" t="s">
        <v>1081</v>
      </c>
      <c r="D71" t="s">
        <v>15013</v>
      </c>
      <c r="E71" t="s">
        <v>16408</v>
      </c>
      <c r="F71" t="s">
        <v>16405</v>
      </c>
      <c r="G71" t="s">
        <v>2116</v>
      </c>
      <c r="M71" t="b">
        <v>1</v>
      </c>
      <c r="N71" t="s">
        <v>16174</v>
      </c>
      <c r="O71" t="s">
        <v>2546</v>
      </c>
      <c r="V71" t="s">
        <v>2478</v>
      </c>
      <c r="Z71">
        <v>45002</v>
      </c>
      <c r="AA71" t="s">
        <v>16484</v>
      </c>
      <c r="AI71">
        <v>1250000</v>
      </c>
      <c r="AJ71">
        <v>1250000</v>
      </c>
      <c r="AP71">
        <v>0</v>
      </c>
      <c r="AQ71">
        <v>1250000</v>
      </c>
      <c r="AR71">
        <v>1250000</v>
      </c>
      <c r="AW71" s="567"/>
      <c r="AX71" s="567"/>
      <c r="AY71" s="567"/>
      <c r="AZ71" s="567"/>
      <c r="BA71" s="567"/>
      <c r="BB71" s="567"/>
      <c r="BC71" s="567"/>
      <c r="BD71" s="567">
        <v>0</v>
      </c>
      <c r="BE71" s="567">
        <v>0</v>
      </c>
      <c r="BG71" t="s">
        <v>21752</v>
      </c>
      <c r="BH71" t="s">
        <v>16406</v>
      </c>
      <c r="BI71">
        <v>45877.577199074076</v>
      </c>
      <c r="BJ71">
        <v>45152.464826388888</v>
      </c>
      <c r="BK71" t="s">
        <v>21677</v>
      </c>
      <c r="BL71" t="s">
        <v>16409</v>
      </c>
      <c r="BM71" t="s">
        <v>21696</v>
      </c>
      <c r="BR71">
        <v>1</v>
      </c>
      <c r="BS71">
        <v>1</v>
      </c>
      <c r="BU71" t="s">
        <v>16488</v>
      </c>
      <c r="BV71" t="s">
        <v>16486</v>
      </c>
      <c r="BY71">
        <v>0</v>
      </c>
      <c r="CA71" t="s">
        <v>16180</v>
      </c>
      <c r="CB71" t="s">
        <v>21679</v>
      </c>
      <c r="CC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2" spans="1:81">
      <c r="A72">
        <v>710110</v>
      </c>
      <c r="B72" t="s">
        <v>16490</v>
      </c>
      <c r="C72" t="s">
        <v>102</v>
      </c>
      <c r="D72" t="s">
        <v>16491</v>
      </c>
      <c r="E72" t="s">
        <v>16408</v>
      </c>
      <c r="F72" t="s">
        <v>16405</v>
      </c>
      <c r="G72" t="s">
        <v>2116</v>
      </c>
      <c r="I72" t="s">
        <v>16253</v>
      </c>
      <c r="J72" t="b">
        <v>0</v>
      </c>
      <c r="V72" t="s">
        <v>2478</v>
      </c>
      <c r="Z72">
        <v>45002</v>
      </c>
      <c r="AA72" t="s">
        <v>16492</v>
      </c>
      <c r="AB72">
        <v>45169</v>
      </c>
      <c r="AC72">
        <v>45160</v>
      </c>
      <c r="AI72">
        <v>2000000</v>
      </c>
      <c r="AJ72">
        <v>87774.8</v>
      </c>
      <c r="AK72">
        <v>2478.06</v>
      </c>
      <c r="AL72">
        <v>14756</v>
      </c>
      <c r="AN72">
        <v>85297</v>
      </c>
      <c r="AO72">
        <v>478.06</v>
      </c>
      <c r="AP72">
        <v>2000</v>
      </c>
      <c r="AQ72">
        <v>87775.06</v>
      </c>
      <c r="AR72">
        <v>102531.06</v>
      </c>
      <c r="AU72">
        <v>45222</v>
      </c>
      <c r="AW72" s="567">
        <v>87774.8</v>
      </c>
      <c r="AX72" s="567">
        <v>85296.74</v>
      </c>
      <c r="AY72" s="567"/>
      <c r="AZ72" s="567"/>
      <c r="BA72" s="567"/>
      <c r="BB72" s="567"/>
      <c r="BC72" s="567"/>
      <c r="BD72" s="567">
        <v>87774.8</v>
      </c>
      <c r="BE72" s="567">
        <v>85296.74</v>
      </c>
      <c r="BF72">
        <v>46650</v>
      </c>
      <c r="BG72" t="s">
        <v>21753</v>
      </c>
      <c r="BI72">
        <v>45856.768831018519</v>
      </c>
      <c r="BJ72">
        <v>45152.464826388888</v>
      </c>
      <c r="BK72" t="s">
        <v>21677</v>
      </c>
      <c r="BL72" t="s">
        <v>16409</v>
      </c>
      <c r="BM72" t="s">
        <v>21698</v>
      </c>
      <c r="BP72" s="568">
        <v>14756.12</v>
      </c>
      <c r="BR72">
        <v>0.99999703788297001</v>
      </c>
      <c r="BS72">
        <v>1</v>
      </c>
      <c r="BU72" t="s">
        <v>16493</v>
      </c>
      <c r="BV72" t="s">
        <v>16489</v>
      </c>
      <c r="BY72">
        <v>0</v>
      </c>
      <c r="CA72" t="s">
        <v>16180</v>
      </c>
      <c r="CB72" t="s">
        <v>21679</v>
      </c>
      <c r="CC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2478.0599999999977</v>
      </c>
    </row>
    <row r="73" spans="1:81">
      <c r="A73">
        <v>710099</v>
      </c>
      <c r="B73" t="s">
        <v>16495</v>
      </c>
      <c r="C73" t="s">
        <v>153</v>
      </c>
      <c r="D73" t="s">
        <v>15022</v>
      </c>
      <c r="E73" t="s">
        <v>16408</v>
      </c>
      <c r="F73" t="s">
        <v>16405</v>
      </c>
      <c r="G73" t="s">
        <v>2116</v>
      </c>
      <c r="I73" t="s">
        <v>16253</v>
      </c>
      <c r="J73" t="b">
        <v>0</v>
      </c>
      <c r="L73" t="s">
        <v>16183</v>
      </c>
      <c r="V73" t="s">
        <v>2478</v>
      </c>
      <c r="Z73">
        <v>45002</v>
      </c>
      <c r="AA73" t="s">
        <v>16492</v>
      </c>
      <c r="AB73">
        <v>45199</v>
      </c>
      <c r="AC73">
        <v>45204</v>
      </c>
      <c r="AD73">
        <v>45392</v>
      </c>
      <c r="AE73">
        <v>45604</v>
      </c>
      <c r="AF73">
        <v>45596</v>
      </c>
      <c r="AI73">
        <v>3000000</v>
      </c>
      <c r="AJ73">
        <v>6943798.6200000001</v>
      </c>
      <c r="AK73">
        <v>239377</v>
      </c>
      <c r="AL73">
        <v>602047</v>
      </c>
      <c r="AN73">
        <v>6704422</v>
      </c>
      <c r="AO73">
        <v>42926.93</v>
      </c>
      <c r="AP73">
        <v>196450.07</v>
      </c>
      <c r="AQ73">
        <v>6943799</v>
      </c>
      <c r="AR73">
        <v>7545846</v>
      </c>
      <c r="AS73">
        <v>45473</v>
      </c>
      <c r="AT73">
        <v>45626</v>
      </c>
      <c r="AU73">
        <v>45664</v>
      </c>
      <c r="AW73" s="567">
        <v>6943798.6200000001</v>
      </c>
      <c r="AX73" s="567">
        <v>6704421.6900000004</v>
      </c>
      <c r="AY73" s="567"/>
      <c r="AZ73" s="567"/>
      <c r="BA73" s="567"/>
      <c r="BB73" s="567"/>
      <c r="BC73" s="567"/>
      <c r="BD73" s="567">
        <v>6943798.6200000001</v>
      </c>
      <c r="BE73" s="567">
        <v>6704421.6900000004</v>
      </c>
      <c r="BG73" t="s">
        <v>21754</v>
      </c>
      <c r="BI73">
        <v>45856.768831018519</v>
      </c>
      <c r="BJ73">
        <v>45152.464826388888</v>
      </c>
      <c r="BK73" t="s">
        <v>21677</v>
      </c>
      <c r="BL73" t="s">
        <v>16409</v>
      </c>
      <c r="BM73" t="s">
        <v>21698</v>
      </c>
      <c r="BP73" s="568">
        <v>602047.19999999995</v>
      </c>
      <c r="BQ73" s="568">
        <v>42926.93</v>
      </c>
      <c r="BR73">
        <v>0.99999994527491398</v>
      </c>
      <c r="BS73">
        <v>1</v>
      </c>
      <c r="BU73" t="s">
        <v>16496</v>
      </c>
      <c r="BV73" t="s">
        <v>16494</v>
      </c>
      <c r="BY73">
        <v>0</v>
      </c>
      <c r="CA73" t="s">
        <v>16180</v>
      </c>
      <c r="CB73" t="s">
        <v>21679</v>
      </c>
      <c r="CC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196449.99999999971</v>
      </c>
    </row>
    <row r="74" spans="1:81">
      <c r="A74">
        <v>710094</v>
      </c>
      <c r="B74" t="s">
        <v>16498</v>
      </c>
      <c r="C74" t="s">
        <v>116</v>
      </c>
      <c r="D74" t="s">
        <v>16499</v>
      </c>
      <c r="E74" t="s">
        <v>16408</v>
      </c>
      <c r="F74" t="s">
        <v>16405</v>
      </c>
      <c r="G74" t="s">
        <v>2116</v>
      </c>
      <c r="I74" t="s">
        <v>16253</v>
      </c>
      <c r="J74" t="b">
        <v>0</v>
      </c>
      <c r="L74" t="s">
        <v>16183</v>
      </c>
      <c r="V74" t="s">
        <v>2478</v>
      </c>
      <c r="Z74">
        <v>45002</v>
      </c>
      <c r="AA74" t="s">
        <v>16492</v>
      </c>
      <c r="AB74">
        <v>45169</v>
      </c>
      <c r="AC74">
        <v>45175</v>
      </c>
      <c r="AD74">
        <v>45397</v>
      </c>
      <c r="AI74">
        <v>3500000</v>
      </c>
      <c r="AJ74">
        <v>7291385.8200000003</v>
      </c>
      <c r="AK74">
        <v>195136</v>
      </c>
      <c r="AL74">
        <v>614123</v>
      </c>
      <c r="AN74">
        <v>7096250</v>
      </c>
      <c r="AO74">
        <v>29565.32</v>
      </c>
      <c r="AP74">
        <v>165570.68</v>
      </c>
      <c r="AQ74">
        <v>7291386</v>
      </c>
      <c r="AR74">
        <v>7905509</v>
      </c>
      <c r="AS74">
        <v>45473</v>
      </c>
      <c r="AT74">
        <v>45626</v>
      </c>
      <c r="AU74">
        <v>45597</v>
      </c>
      <c r="AW74" s="567">
        <v>7291385.8200000003</v>
      </c>
      <c r="AX74" s="567">
        <v>7096249.5</v>
      </c>
      <c r="AY74" s="567"/>
      <c r="AZ74" s="567"/>
      <c r="BA74" s="567"/>
      <c r="BB74" s="567"/>
      <c r="BC74" s="567"/>
      <c r="BD74" s="567">
        <v>7291385.8200000003</v>
      </c>
      <c r="BE74" s="567">
        <v>7096249.5</v>
      </c>
      <c r="BG74" t="s">
        <v>21755</v>
      </c>
      <c r="BI74">
        <v>45856.768831018519</v>
      </c>
      <c r="BJ74">
        <v>45152.464837962965</v>
      </c>
      <c r="BK74" t="s">
        <v>21677</v>
      </c>
      <c r="BL74" t="s">
        <v>16409</v>
      </c>
      <c r="BM74" t="s">
        <v>21698</v>
      </c>
      <c r="BP74" s="568">
        <v>614123.06999999995</v>
      </c>
      <c r="BR74">
        <v>0.99999997531333595</v>
      </c>
      <c r="BS74">
        <v>1</v>
      </c>
      <c r="BU74" t="s">
        <v>16500</v>
      </c>
      <c r="BV74" t="s">
        <v>16497</v>
      </c>
      <c r="BY74">
        <v>0</v>
      </c>
      <c r="CA74" t="s">
        <v>16180</v>
      </c>
      <c r="CB74" t="s">
        <v>21679</v>
      </c>
      <c r="CC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195136.3200000003</v>
      </c>
    </row>
    <row r="75" spans="1:81">
      <c r="A75">
        <v>710045</v>
      </c>
      <c r="B75" t="s">
        <v>16502</v>
      </c>
      <c r="C75" t="s">
        <v>1045</v>
      </c>
      <c r="D75" t="s">
        <v>15025</v>
      </c>
      <c r="E75" t="s">
        <v>16408</v>
      </c>
      <c r="F75" t="s">
        <v>16405</v>
      </c>
      <c r="G75" t="s">
        <v>2116</v>
      </c>
      <c r="M75" t="b">
        <v>1</v>
      </c>
      <c r="N75" t="s">
        <v>16174</v>
      </c>
      <c r="O75" t="s">
        <v>2546</v>
      </c>
      <c r="V75" t="s">
        <v>2478</v>
      </c>
      <c r="Z75">
        <v>45002</v>
      </c>
      <c r="AA75" t="s">
        <v>16492</v>
      </c>
      <c r="AI75">
        <v>1250000</v>
      </c>
      <c r="AJ75">
        <v>1250000</v>
      </c>
      <c r="AP75">
        <v>0</v>
      </c>
      <c r="AQ75">
        <v>1250000</v>
      </c>
      <c r="AR75">
        <v>1250000</v>
      </c>
      <c r="AW75" s="567"/>
      <c r="AX75" s="567"/>
      <c r="AY75" s="567"/>
      <c r="AZ75" s="567"/>
      <c r="BA75" s="567"/>
      <c r="BB75" s="567"/>
      <c r="BC75" s="567"/>
      <c r="BD75" s="567">
        <v>0</v>
      </c>
      <c r="BE75" s="567">
        <v>0</v>
      </c>
      <c r="BG75" t="s">
        <v>21756</v>
      </c>
      <c r="BH75" t="s">
        <v>16406</v>
      </c>
      <c r="BI75">
        <v>45877.577199074076</v>
      </c>
      <c r="BJ75">
        <v>45152.464837962965</v>
      </c>
      <c r="BK75" t="s">
        <v>21677</v>
      </c>
      <c r="BL75" t="s">
        <v>16409</v>
      </c>
      <c r="BM75" t="s">
        <v>21696</v>
      </c>
      <c r="BR75">
        <v>1</v>
      </c>
      <c r="BS75">
        <v>1</v>
      </c>
      <c r="BU75" t="s">
        <v>16503</v>
      </c>
      <c r="BV75" t="s">
        <v>16501</v>
      </c>
      <c r="BY75">
        <v>0</v>
      </c>
      <c r="CA75" t="s">
        <v>16180</v>
      </c>
      <c r="CB75" t="s">
        <v>21679</v>
      </c>
      <c r="CC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 spans="1:81">
      <c r="A76">
        <v>710026</v>
      </c>
      <c r="B76" t="s">
        <v>16502</v>
      </c>
      <c r="C76" t="s">
        <v>1085</v>
      </c>
      <c r="D76" t="s">
        <v>15019</v>
      </c>
      <c r="E76" t="s">
        <v>16408</v>
      </c>
      <c r="F76" t="s">
        <v>16405</v>
      </c>
      <c r="G76" t="s">
        <v>2116</v>
      </c>
      <c r="M76" t="b">
        <v>1</v>
      </c>
      <c r="N76" t="s">
        <v>16174</v>
      </c>
      <c r="O76" t="s">
        <v>2546</v>
      </c>
      <c r="V76" t="s">
        <v>2478</v>
      </c>
      <c r="Z76">
        <v>45002</v>
      </c>
      <c r="AA76" t="s">
        <v>16492</v>
      </c>
      <c r="AI76">
        <v>1250000</v>
      </c>
      <c r="AJ76">
        <v>1250000</v>
      </c>
      <c r="AP76">
        <v>0</v>
      </c>
      <c r="AQ76">
        <v>1250000</v>
      </c>
      <c r="AR76">
        <v>1250000</v>
      </c>
      <c r="AW76" s="567"/>
      <c r="AX76" s="567"/>
      <c r="AY76" s="567"/>
      <c r="AZ76" s="567"/>
      <c r="BA76" s="567"/>
      <c r="BB76" s="567"/>
      <c r="BC76" s="567"/>
      <c r="BD76" s="567">
        <v>0</v>
      </c>
      <c r="BE76" s="567">
        <v>0</v>
      </c>
      <c r="BG76" t="s">
        <v>21757</v>
      </c>
      <c r="BH76" t="s">
        <v>16406</v>
      </c>
      <c r="BI76">
        <v>45877.577199074076</v>
      </c>
      <c r="BJ76">
        <v>45152.464837962965</v>
      </c>
      <c r="BK76" t="s">
        <v>21677</v>
      </c>
      <c r="BL76" t="s">
        <v>16409</v>
      </c>
      <c r="BM76" t="s">
        <v>21696</v>
      </c>
      <c r="BR76">
        <v>1</v>
      </c>
      <c r="BS76">
        <v>1</v>
      </c>
      <c r="BU76" t="s">
        <v>16505</v>
      </c>
      <c r="BV76" t="s">
        <v>16504</v>
      </c>
      <c r="BY76">
        <v>0</v>
      </c>
      <c r="CA76" t="s">
        <v>16180</v>
      </c>
      <c r="CB76" t="s">
        <v>21679</v>
      </c>
      <c r="CC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 spans="1:81">
      <c r="A77">
        <v>709631</v>
      </c>
      <c r="B77" t="s">
        <v>16507</v>
      </c>
      <c r="C77" t="s">
        <v>112</v>
      </c>
      <c r="D77" t="s">
        <v>10209</v>
      </c>
      <c r="E77" t="s">
        <v>10007</v>
      </c>
      <c r="F77" t="s">
        <v>16250</v>
      </c>
      <c r="G77" t="s">
        <v>2118</v>
      </c>
      <c r="I77" t="s">
        <v>16253</v>
      </c>
      <c r="J77" t="b">
        <v>0</v>
      </c>
      <c r="V77" t="s">
        <v>2478</v>
      </c>
      <c r="Z77">
        <v>44998</v>
      </c>
      <c r="AA77" t="s">
        <v>16508</v>
      </c>
      <c r="AB77">
        <v>45291</v>
      </c>
      <c r="AC77">
        <v>45261</v>
      </c>
      <c r="AI77">
        <v>8987336</v>
      </c>
      <c r="AJ77">
        <v>15230881.119999999</v>
      </c>
      <c r="AK77">
        <v>1744482</v>
      </c>
      <c r="AL77">
        <v>2499521</v>
      </c>
      <c r="AN77">
        <v>13486399</v>
      </c>
      <c r="AO77">
        <v>487450.7</v>
      </c>
      <c r="AP77">
        <v>1257031.3</v>
      </c>
      <c r="AQ77">
        <v>15230881</v>
      </c>
      <c r="AR77">
        <v>17730402</v>
      </c>
      <c r="AS77">
        <v>45473</v>
      </c>
      <c r="AT77">
        <v>45535</v>
      </c>
      <c r="AU77">
        <v>45373</v>
      </c>
      <c r="AW77" s="567">
        <v>15230881.119999999</v>
      </c>
      <c r="AX77" s="567">
        <v>13486398.85</v>
      </c>
      <c r="AY77" s="567"/>
      <c r="AZ77" s="567"/>
      <c r="BA77" s="567"/>
      <c r="BB77" s="567"/>
      <c r="BC77" s="567"/>
      <c r="BD77" s="567">
        <v>15230881.119999999</v>
      </c>
      <c r="BE77" s="567">
        <v>13486398.85</v>
      </c>
      <c r="BG77" t="s">
        <v>21758</v>
      </c>
      <c r="BI77">
        <v>45856.768842592595</v>
      </c>
      <c r="BJ77">
        <v>45152.464837962965</v>
      </c>
      <c r="BK77" t="s">
        <v>21677</v>
      </c>
      <c r="BL77" t="s">
        <v>2118</v>
      </c>
      <c r="BM77" t="s">
        <v>21698</v>
      </c>
      <c r="BP77" s="568">
        <v>2499521.06</v>
      </c>
      <c r="BR77">
        <v>1.0000000078787299</v>
      </c>
      <c r="BS77">
        <v>1</v>
      </c>
      <c r="BU77" t="s">
        <v>16509</v>
      </c>
      <c r="BV77" t="s">
        <v>16506</v>
      </c>
      <c r="BY77">
        <v>0</v>
      </c>
      <c r="CA77" t="s">
        <v>16180</v>
      </c>
      <c r="CB77" t="s">
        <v>21679</v>
      </c>
      <c r="CC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1744482.2699999996</v>
      </c>
    </row>
    <row r="78" spans="1:81">
      <c r="A78">
        <v>708951</v>
      </c>
      <c r="B78" t="s">
        <v>16511</v>
      </c>
      <c r="C78" t="s">
        <v>949</v>
      </c>
      <c r="F78" t="s">
        <v>46</v>
      </c>
      <c r="G78" t="s">
        <v>2113</v>
      </c>
      <c r="M78" t="b">
        <v>1</v>
      </c>
      <c r="N78" t="s">
        <v>16174</v>
      </c>
      <c r="O78" t="s">
        <v>7155</v>
      </c>
      <c r="V78" t="s">
        <v>2478</v>
      </c>
      <c r="Z78">
        <v>44946</v>
      </c>
      <c r="AA78" t="s">
        <v>16512</v>
      </c>
      <c r="AI78">
        <v>510000</v>
      </c>
      <c r="AJ78">
        <v>510000</v>
      </c>
      <c r="AP78">
        <v>0</v>
      </c>
      <c r="AQ78">
        <v>510000</v>
      </c>
      <c r="AR78">
        <v>510000</v>
      </c>
      <c r="AW78" s="567"/>
      <c r="AX78" s="567"/>
      <c r="AY78" s="567"/>
      <c r="AZ78" s="567"/>
      <c r="BA78" s="567"/>
      <c r="BB78" s="567"/>
      <c r="BC78" s="567"/>
      <c r="BD78" s="567">
        <v>0</v>
      </c>
      <c r="BE78" s="567">
        <v>0</v>
      </c>
      <c r="BG78" t="s">
        <v>21759</v>
      </c>
      <c r="BH78" t="s">
        <v>16421</v>
      </c>
      <c r="BI78">
        <v>45877.577199074076</v>
      </c>
      <c r="BJ78">
        <v>45152.464837962965</v>
      </c>
      <c r="BK78" t="s">
        <v>21677</v>
      </c>
      <c r="BL78" t="s">
        <v>16418</v>
      </c>
      <c r="BM78" t="s">
        <v>21696</v>
      </c>
      <c r="BR78">
        <v>1</v>
      </c>
      <c r="BS78">
        <v>1</v>
      </c>
      <c r="BU78" t="s">
        <v>16513</v>
      </c>
      <c r="BV78" t="s">
        <v>16510</v>
      </c>
      <c r="BY78">
        <v>0</v>
      </c>
      <c r="CA78" t="s">
        <v>16180</v>
      </c>
      <c r="CB78" t="s">
        <v>21679</v>
      </c>
      <c r="CC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 spans="1:81">
      <c r="A79">
        <v>708909</v>
      </c>
      <c r="B79" t="s">
        <v>16515</v>
      </c>
      <c r="C79" t="s">
        <v>951</v>
      </c>
      <c r="D79" t="s">
        <v>13758</v>
      </c>
      <c r="E79" t="s">
        <v>15362</v>
      </c>
      <c r="F79" t="s">
        <v>46</v>
      </c>
      <c r="G79" t="s">
        <v>2113</v>
      </c>
      <c r="M79" t="b">
        <v>1</v>
      </c>
      <c r="N79" t="s">
        <v>16174</v>
      </c>
      <c r="O79" t="s">
        <v>7155</v>
      </c>
      <c r="V79" t="s">
        <v>2478</v>
      </c>
      <c r="Z79">
        <v>44946</v>
      </c>
      <c r="AA79" t="s">
        <v>16516</v>
      </c>
      <c r="AI79">
        <v>600000</v>
      </c>
      <c r="AJ79">
        <v>600000</v>
      </c>
      <c r="AP79">
        <v>0</v>
      </c>
      <c r="AQ79">
        <v>600000</v>
      </c>
      <c r="AR79">
        <v>600000</v>
      </c>
      <c r="AW79" s="567"/>
      <c r="AX79" s="567"/>
      <c r="AY79" s="567"/>
      <c r="AZ79" s="567"/>
      <c r="BA79" s="567"/>
      <c r="BB79" s="567"/>
      <c r="BC79" s="567"/>
      <c r="BD79" s="567">
        <v>0</v>
      </c>
      <c r="BE79" s="567">
        <v>0</v>
      </c>
      <c r="BG79" t="s">
        <v>21760</v>
      </c>
      <c r="BH79" t="s">
        <v>16517</v>
      </c>
      <c r="BI79">
        <v>45877.577210648145</v>
      </c>
      <c r="BJ79">
        <v>45152.464837962965</v>
      </c>
      <c r="BK79" t="s">
        <v>21677</v>
      </c>
      <c r="BL79" t="s">
        <v>16418</v>
      </c>
      <c r="BM79" t="s">
        <v>21696</v>
      </c>
      <c r="BR79">
        <v>1</v>
      </c>
      <c r="BS79">
        <v>1</v>
      </c>
      <c r="BU79" t="s">
        <v>16518</v>
      </c>
      <c r="BV79" t="s">
        <v>16514</v>
      </c>
      <c r="BY79">
        <v>0</v>
      </c>
      <c r="CA79" t="s">
        <v>16180</v>
      </c>
      <c r="CB79" t="s">
        <v>21679</v>
      </c>
      <c r="CC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 spans="1:81">
      <c r="A80">
        <v>708819</v>
      </c>
      <c r="B80" t="s">
        <v>16520</v>
      </c>
      <c r="C80" t="s">
        <v>953</v>
      </c>
      <c r="D80" t="s">
        <v>13746</v>
      </c>
      <c r="E80" t="s">
        <v>13003</v>
      </c>
      <c r="F80" t="s">
        <v>46</v>
      </c>
      <c r="G80" t="s">
        <v>2113</v>
      </c>
      <c r="J80" t="b">
        <v>0</v>
      </c>
      <c r="M80" t="b">
        <v>1</v>
      </c>
      <c r="N80" t="s">
        <v>16174</v>
      </c>
      <c r="O80" t="s">
        <v>7155</v>
      </c>
      <c r="V80" t="s">
        <v>2478</v>
      </c>
      <c r="Z80">
        <v>44946</v>
      </c>
      <c r="AA80" t="s">
        <v>16516</v>
      </c>
      <c r="AI80">
        <v>761985</v>
      </c>
      <c r="AJ80">
        <v>761985</v>
      </c>
      <c r="AP80">
        <v>0</v>
      </c>
      <c r="AQ80">
        <v>761985</v>
      </c>
      <c r="AR80">
        <v>761985</v>
      </c>
      <c r="AW80" s="567"/>
      <c r="AX80" s="567"/>
      <c r="AY80" s="567"/>
      <c r="AZ80" s="567"/>
      <c r="BA80" s="567"/>
      <c r="BB80" s="567"/>
      <c r="BC80" s="567"/>
      <c r="BD80" s="567">
        <v>0</v>
      </c>
      <c r="BE80" s="567">
        <v>0</v>
      </c>
      <c r="BG80" t="s">
        <v>21761</v>
      </c>
      <c r="BH80" t="s">
        <v>16521</v>
      </c>
      <c r="BI80">
        <v>45877.577210648145</v>
      </c>
      <c r="BJ80">
        <v>45152.464837962965</v>
      </c>
      <c r="BK80" t="s">
        <v>21677</v>
      </c>
      <c r="BL80" t="s">
        <v>16418</v>
      </c>
      <c r="BM80" t="s">
        <v>21696</v>
      </c>
      <c r="BR80">
        <v>1</v>
      </c>
      <c r="BS80">
        <v>1</v>
      </c>
      <c r="BU80" t="s">
        <v>16522</v>
      </c>
      <c r="BV80" t="s">
        <v>16519</v>
      </c>
      <c r="BY80">
        <v>0</v>
      </c>
      <c r="CA80" t="s">
        <v>16180</v>
      </c>
      <c r="CB80" t="s">
        <v>21679</v>
      </c>
      <c r="CC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 spans="1:81">
      <c r="A81">
        <v>708734</v>
      </c>
      <c r="B81" t="s">
        <v>16524</v>
      </c>
      <c r="C81" t="s">
        <v>700</v>
      </c>
      <c r="F81" t="s">
        <v>46</v>
      </c>
      <c r="G81" t="s">
        <v>2113</v>
      </c>
      <c r="J81" t="b">
        <v>0</v>
      </c>
      <c r="M81" t="b">
        <v>1</v>
      </c>
      <c r="N81" t="s">
        <v>16174</v>
      </c>
      <c r="O81" t="s">
        <v>2546</v>
      </c>
      <c r="U81">
        <v>45444</v>
      </c>
      <c r="V81" t="s">
        <v>2478</v>
      </c>
      <c r="Z81">
        <v>44946</v>
      </c>
      <c r="AA81" t="s">
        <v>16525</v>
      </c>
      <c r="AI81">
        <v>349243</v>
      </c>
      <c r="AJ81">
        <v>349243</v>
      </c>
      <c r="AP81">
        <v>0</v>
      </c>
      <c r="AQ81">
        <v>349243</v>
      </c>
      <c r="AR81">
        <v>349243</v>
      </c>
      <c r="AW81" s="567"/>
      <c r="AX81" s="567"/>
      <c r="AY81" s="567"/>
      <c r="AZ81" s="567"/>
      <c r="BA81" s="567"/>
      <c r="BB81" s="567"/>
      <c r="BC81" s="567"/>
      <c r="BD81" s="567">
        <v>0</v>
      </c>
      <c r="BE81" s="567">
        <v>0</v>
      </c>
      <c r="BG81" t="s">
        <v>21762</v>
      </c>
      <c r="BH81" t="s">
        <v>16421</v>
      </c>
      <c r="BI81">
        <v>45877.577210648145</v>
      </c>
      <c r="BJ81">
        <v>45152.464837962965</v>
      </c>
      <c r="BK81" t="s">
        <v>21677</v>
      </c>
      <c r="BL81" t="s">
        <v>16418</v>
      </c>
      <c r="BM81" t="s">
        <v>21696</v>
      </c>
      <c r="BR81">
        <v>1</v>
      </c>
      <c r="BS81">
        <v>1</v>
      </c>
      <c r="BU81" t="s">
        <v>16526</v>
      </c>
      <c r="BV81" t="s">
        <v>16523</v>
      </c>
      <c r="BY81">
        <v>0</v>
      </c>
      <c r="CA81" t="s">
        <v>16180</v>
      </c>
      <c r="CB81" t="s">
        <v>21679</v>
      </c>
      <c r="CC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 spans="1:81">
      <c r="A82">
        <v>708637</v>
      </c>
      <c r="B82" t="s">
        <v>16528</v>
      </c>
      <c r="C82" t="s">
        <v>791</v>
      </c>
      <c r="D82" t="s">
        <v>16529</v>
      </c>
      <c r="E82" t="s">
        <v>13003</v>
      </c>
      <c r="F82" t="s">
        <v>16416</v>
      </c>
      <c r="G82" t="s">
        <v>2113</v>
      </c>
      <c r="I82" t="s">
        <v>16253</v>
      </c>
      <c r="J82" t="b">
        <v>0</v>
      </c>
      <c r="L82" t="s">
        <v>16183</v>
      </c>
      <c r="V82" t="s">
        <v>2478</v>
      </c>
      <c r="Z82">
        <v>44946</v>
      </c>
      <c r="AA82" t="s">
        <v>16530</v>
      </c>
      <c r="AB82">
        <v>45291</v>
      </c>
      <c r="AC82">
        <v>45303</v>
      </c>
      <c r="AD82">
        <v>45385</v>
      </c>
      <c r="AI82">
        <v>480000</v>
      </c>
      <c r="AJ82">
        <v>377354.58</v>
      </c>
      <c r="AK82">
        <v>73394</v>
      </c>
      <c r="AL82">
        <v>39574</v>
      </c>
      <c r="AN82">
        <v>303960</v>
      </c>
      <c r="AO82">
        <v>14229.08</v>
      </c>
      <c r="AP82">
        <v>59164.92</v>
      </c>
      <c r="AQ82">
        <v>377354</v>
      </c>
      <c r="AR82">
        <v>416928</v>
      </c>
      <c r="AS82">
        <v>45626</v>
      </c>
      <c r="AT82">
        <v>45716</v>
      </c>
      <c r="AU82">
        <v>45530</v>
      </c>
      <c r="AV82" t="s">
        <v>16457</v>
      </c>
      <c r="AW82" s="567">
        <v>377354.58</v>
      </c>
      <c r="AX82" s="567">
        <v>303960.92</v>
      </c>
      <c r="AY82" s="567">
        <v>377354.58</v>
      </c>
      <c r="AZ82" s="567">
        <v>303960.92</v>
      </c>
      <c r="BA82" s="567"/>
      <c r="BB82" s="567"/>
      <c r="BC82" s="567"/>
      <c r="BD82" s="567">
        <v>377354.58</v>
      </c>
      <c r="BE82" s="567">
        <v>303960.92</v>
      </c>
      <c r="BG82" t="s">
        <v>21763</v>
      </c>
      <c r="BI82">
        <v>45856.768842592595</v>
      </c>
      <c r="BJ82">
        <v>45152.464837962965</v>
      </c>
      <c r="BK82" t="s">
        <v>21677</v>
      </c>
      <c r="BL82" t="s">
        <v>16418</v>
      </c>
      <c r="BM82" t="s">
        <v>21698</v>
      </c>
      <c r="BP82" s="568">
        <v>39573.629999999997</v>
      </c>
      <c r="BQ82" s="568">
        <v>8454.6200000000008</v>
      </c>
      <c r="BR82">
        <v>1.00000153701829</v>
      </c>
      <c r="BS82">
        <v>1</v>
      </c>
      <c r="BU82" t="s">
        <v>16531</v>
      </c>
      <c r="BV82" t="s">
        <v>16527</v>
      </c>
      <c r="BY82">
        <v>0</v>
      </c>
      <c r="CA82" t="s">
        <v>16180</v>
      </c>
      <c r="CB82" t="s">
        <v>21679</v>
      </c>
      <c r="CC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64939.04000000003</v>
      </c>
    </row>
    <row r="83" spans="1:81">
      <c r="A83">
        <v>708630</v>
      </c>
      <c r="B83" t="s">
        <v>16533</v>
      </c>
      <c r="C83" t="s">
        <v>705</v>
      </c>
      <c r="F83" t="s">
        <v>46</v>
      </c>
      <c r="G83" t="s">
        <v>2113</v>
      </c>
      <c r="M83" t="b">
        <v>1</v>
      </c>
      <c r="N83" t="s">
        <v>16174</v>
      </c>
      <c r="O83" t="s">
        <v>2546</v>
      </c>
      <c r="U83">
        <v>45474</v>
      </c>
      <c r="V83" t="s">
        <v>2478</v>
      </c>
      <c r="Z83">
        <v>44946</v>
      </c>
      <c r="AA83" t="s">
        <v>16530</v>
      </c>
      <c r="AI83">
        <v>285744</v>
      </c>
      <c r="AJ83">
        <v>285744</v>
      </c>
      <c r="AP83">
        <v>0</v>
      </c>
      <c r="AQ83">
        <v>285744</v>
      </c>
      <c r="AR83">
        <v>285744</v>
      </c>
      <c r="AW83" s="567"/>
      <c r="AX83" s="567"/>
      <c r="AY83" s="567"/>
      <c r="AZ83" s="567"/>
      <c r="BA83" s="567"/>
      <c r="BB83" s="567"/>
      <c r="BC83" s="567"/>
      <c r="BD83" s="567">
        <v>0</v>
      </c>
      <c r="BE83" s="567">
        <v>0</v>
      </c>
      <c r="BG83" t="s">
        <v>21764</v>
      </c>
      <c r="BH83" t="s">
        <v>16421</v>
      </c>
      <c r="BI83">
        <v>45877.577210648145</v>
      </c>
      <c r="BJ83">
        <v>45152.464837962965</v>
      </c>
      <c r="BK83" t="s">
        <v>21677</v>
      </c>
      <c r="BL83" t="s">
        <v>16535</v>
      </c>
      <c r="BM83" t="s">
        <v>21696</v>
      </c>
      <c r="BR83">
        <v>1</v>
      </c>
      <c r="BS83">
        <v>1</v>
      </c>
      <c r="BU83" t="s">
        <v>16534</v>
      </c>
      <c r="BV83" t="s">
        <v>16532</v>
      </c>
      <c r="BY83">
        <v>0</v>
      </c>
      <c r="CA83" t="s">
        <v>16180</v>
      </c>
      <c r="CB83" t="s">
        <v>21679</v>
      </c>
      <c r="CC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 spans="1:81">
      <c r="A84">
        <v>708599</v>
      </c>
      <c r="B84" t="s">
        <v>16537</v>
      </c>
      <c r="C84" t="s">
        <v>948</v>
      </c>
      <c r="D84" t="s">
        <v>15460</v>
      </c>
      <c r="E84" t="s">
        <v>15362</v>
      </c>
      <c r="F84" t="s">
        <v>46</v>
      </c>
      <c r="G84" t="s">
        <v>2113</v>
      </c>
      <c r="M84" t="b">
        <v>1</v>
      </c>
      <c r="N84" t="s">
        <v>16174</v>
      </c>
      <c r="O84" t="s">
        <v>2546</v>
      </c>
      <c r="U84">
        <v>45397</v>
      </c>
      <c r="V84" t="s">
        <v>2478</v>
      </c>
      <c r="Z84">
        <v>44946</v>
      </c>
      <c r="AA84" t="s">
        <v>16530</v>
      </c>
      <c r="AI84">
        <v>380992</v>
      </c>
      <c r="AJ84">
        <v>380992</v>
      </c>
      <c r="AP84">
        <v>0</v>
      </c>
      <c r="AQ84">
        <v>380992</v>
      </c>
      <c r="AR84">
        <v>380992</v>
      </c>
      <c r="AW84" s="567"/>
      <c r="AX84" s="567"/>
      <c r="AY84" s="567"/>
      <c r="AZ84" s="567"/>
      <c r="BA84" s="567"/>
      <c r="BB84" s="567"/>
      <c r="BC84" s="567"/>
      <c r="BD84" s="567">
        <v>0</v>
      </c>
      <c r="BE84" s="567">
        <v>0</v>
      </c>
      <c r="BG84" t="s">
        <v>21765</v>
      </c>
      <c r="BH84" t="s">
        <v>16421</v>
      </c>
      <c r="BI84">
        <v>45877.577245370368</v>
      </c>
      <c r="BJ84">
        <v>45152.464849537035</v>
      </c>
      <c r="BK84" t="s">
        <v>21677</v>
      </c>
      <c r="BL84" t="s">
        <v>16418</v>
      </c>
      <c r="BM84" t="s">
        <v>21696</v>
      </c>
      <c r="BR84">
        <v>1</v>
      </c>
      <c r="BS84">
        <v>1</v>
      </c>
      <c r="BU84" t="s">
        <v>16538</v>
      </c>
      <c r="BV84" t="s">
        <v>16536</v>
      </c>
      <c r="BY84">
        <v>0</v>
      </c>
      <c r="CA84" t="s">
        <v>16180</v>
      </c>
      <c r="CB84" t="s">
        <v>21679</v>
      </c>
      <c r="CC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 spans="1:81">
      <c r="A85">
        <v>708579</v>
      </c>
      <c r="B85" t="s">
        <v>16540</v>
      </c>
      <c r="C85" t="s">
        <v>866</v>
      </c>
      <c r="D85" t="s">
        <v>14857</v>
      </c>
      <c r="E85" t="s">
        <v>16408</v>
      </c>
      <c r="F85" t="s">
        <v>16405</v>
      </c>
      <c r="G85" t="s">
        <v>2116</v>
      </c>
      <c r="I85" t="s">
        <v>16253</v>
      </c>
      <c r="J85" t="b">
        <v>0</v>
      </c>
      <c r="V85" t="s">
        <v>2478</v>
      </c>
      <c r="Z85">
        <v>44984</v>
      </c>
      <c r="AA85" t="s">
        <v>16530</v>
      </c>
      <c r="AB85">
        <v>45046</v>
      </c>
      <c r="AC85">
        <v>45105</v>
      </c>
      <c r="AD85">
        <v>45127</v>
      </c>
      <c r="AJ85">
        <v>2154006.7599999998</v>
      </c>
      <c r="AK85">
        <v>389437.84</v>
      </c>
      <c r="AL85">
        <v>343118</v>
      </c>
      <c r="AN85">
        <v>1764569</v>
      </c>
      <c r="AO85">
        <v>0</v>
      </c>
      <c r="AP85">
        <v>389437.84</v>
      </c>
      <c r="AQ85">
        <v>2154006.84</v>
      </c>
      <c r="AR85">
        <v>2497124.84</v>
      </c>
      <c r="AU85">
        <v>45222</v>
      </c>
      <c r="AV85" t="s">
        <v>16449</v>
      </c>
      <c r="AW85" s="567">
        <v>2154006.7599999998</v>
      </c>
      <c r="AX85" s="567">
        <v>1764568.92</v>
      </c>
      <c r="AY85" s="567">
        <v>2154006.7599999998</v>
      </c>
      <c r="AZ85" s="567">
        <v>1764568.92</v>
      </c>
      <c r="BA85" s="567"/>
      <c r="BB85" s="567"/>
      <c r="BC85" s="567"/>
      <c r="BD85" s="567">
        <v>2154006.7599999998</v>
      </c>
      <c r="BE85" s="567">
        <v>1764568.92</v>
      </c>
      <c r="BF85">
        <v>46650</v>
      </c>
      <c r="BG85" t="s">
        <v>21766</v>
      </c>
      <c r="BI85">
        <v>46070.527118055557</v>
      </c>
      <c r="BJ85">
        <v>45152.464849537035</v>
      </c>
      <c r="BK85" t="s">
        <v>21677</v>
      </c>
      <c r="BL85" t="s">
        <v>16409</v>
      </c>
      <c r="BM85" t="s">
        <v>21683</v>
      </c>
      <c r="BP85" s="568">
        <v>343118.15</v>
      </c>
      <c r="BR85">
        <v>0.99999996285991399</v>
      </c>
      <c r="BS85">
        <v>1</v>
      </c>
      <c r="BU85" t="s">
        <v>16541</v>
      </c>
      <c r="BV85" t="s">
        <v>16539</v>
      </c>
      <c r="BY85">
        <v>0</v>
      </c>
      <c r="CA85" t="s">
        <v>16180</v>
      </c>
      <c r="CB85" t="s">
        <v>21679</v>
      </c>
      <c r="CC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389437.83999999985</v>
      </c>
    </row>
    <row r="86" spans="1:81">
      <c r="A86">
        <v>708577</v>
      </c>
      <c r="B86" t="s">
        <v>16543</v>
      </c>
      <c r="C86" t="s">
        <v>685</v>
      </c>
      <c r="F86" t="s">
        <v>46</v>
      </c>
      <c r="G86" t="s">
        <v>2113</v>
      </c>
      <c r="M86" t="b">
        <v>1</v>
      </c>
      <c r="N86" t="s">
        <v>16174</v>
      </c>
      <c r="O86" t="s">
        <v>2546</v>
      </c>
      <c r="U86">
        <v>45407</v>
      </c>
      <c r="V86" t="s">
        <v>2478</v>
      </c>
      <c r="Z86">
        <v>44946</v>
      </c>
      <c r="AA86" t="s">
        <v>16530</v>
      </c>
      <c r="AI86">
        <v>190496</v>
      </c>
      <c r="AJ86">
        <v>190496</v>
      </c>
      <c r="AP86">
        <v>0</v>
      </c>
      <c r="AQ86">
        <v>190496</v>
      </c>
      <c r="AR86">
        <v>190496</v>
      </c>
      <c r="AW86" s="567"/>
      <c r="AX86" s="567"/>
      <c r="AY86" s="567"/>
      <c r="AZ86" s="567"/>
      <c r="BA86" s="567"/>
      <c r="BB86" s="567"/>
      <c r="BC86" s="567"/>
      <c r="BD86" s="567">
        <v>0</v>
      </c>
      <c r="BE86" s="567">
        <v>0</v>
      </c>
      <c r="BG86" t="s">
        <v>21767</v>
      </c>
      <c r="BH86" t="s">
        <v>16421</v>
      </c>
      <c r="BI86">
        <v>45877.577256944445</v>
      </c>
      <c r="BJ86">
        <v>45152.464849537035</v>
      </c>
      <c r="BK86" t="s">
        <v>21677</v>
      </c>
      <c r="BL86" t="s">
        <v>16418</v>
      </c>
      <c r="BM86" t="s">
        <v>21696</v>
      </c>
      <c r="BR86">
        <v>1</v>
      </c>
      <c r="BS86">
        <v>1</v>
      </c>
      <c r="BU86" t="s">
        <v>16544</v>
      </c>
      <c r="BV86" t="s">
        <v>16542</v>
      </c>
      <c r="BY86">
        <v>0</v>
      </c>
      <c r="CA86" t="s">
        <v>16180</v>
      </c>
      <c r="CB86" t="s">
        <v>21679</v>
      </c>
      <c r="CC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 spans="1:81">
      <c r="A87">
        <v>708575</v>
      </c>
      <c r="B87" t="s">
        <v>16546</v>
      </c>
      <c r="C87" t="s">
        <v>687</v>
      </c>
      <c r="F87" t="s">
        <v>46</v>
      </c>
      <c r="G87" t="s">
        <v>2113</v>
      </c>
      <c r="M87" t="b">
        <v>1</v>
      </c>
      <c r="N87" t="s">
        <v>16174</v>
      </c>
      <c r="O87" t="s">
        <v>2546</v>
      </c>
      <c r="R87">
        <v>318800000</v>
      </c>
      <c r="U87">
        <v>45474</v>
      </c>
      <c r="V87" t="s">
        <v>2478</v>
      </c>
      <c r="Z87">
        <v>44946</v>
      </c>
      <c r="AA87" t="s">
        <v>16530</v>
      </c>
      <c r="AI87">
        <v>380992</v>
      </c>
      <c r="AJ87">
        <v>380992</v>
      </c>
      <c r="AP87">
        <v>0</v>
      </c>
      <c r="AQ87">
        <v>380992</v>
      </c>
      <c r="AR87">
        <v>380992</v>
      </c>
      <c r="AW87" s="567"/>
      <c r="AX87" s="567"/>
      <c r="AY87" s="567"/>
      <c r="AZ87" s="567"/>
      <c r="BA87" s="567"/>
      <c r="BB87" s="567"/>
      <c r="BC87" s="567"/>
      <c r="BD87" s="567">
        <v>0</v>
      </c>
      <c r="BE87" s="567">
        <v>0</v>
      </c>
      <c r="BG87" t="s">
        <v>21768</v>
      </c>
      <c r="BH87" t="s">
        <v>16421</v>
      </c>
      <c r="BI87">
        <v>45877.577256944445</v>
      </c>
      <c r="BJ87">
        <v>45152.464849537035</v>
      </c>
      <c r="BK87" t="s">
        <v>21677</v>
      </c>
      <c r="BL87" t="s">
        <v>16535</v>
      </c>
      <c r="BM87" t="s">
        <v>21696</v>
      </c>
      <c r="BR87">
        <v>1</v>
      </c>
      <c r="BS87">
        <v>1</v>
      </c>
      <c r="BU87" t="s">
        <v>16547</v>
      </c>
      <c r="BV87" t="s">
        <v>16545</v>
      </c>
      <c r="BY87">
        <v>0</v>
      </c>
      <c r="CA87" t="s">
        <v>16180</v>
      </c>
      <c r="CB87" t="s">
        <v>21679</v>
      </c>
      <c r="CC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 spans="1:81">
      <c r="A88">
        <v>706498</v>
      </c>
      <c r="B88" t="s">
        <v>16549</v>
      </c>
      <c r="C88" t="s">
        <v>688</v>
      </c>
      <c r="D88" t="s">
        <v>9713</v>
      </c>
      <c r="E88" t="s">
        <v>16552</v>
      </c>
      <c r="F88" t="s">
        <v>35</v>
      </c>
      <c r="G88" t="s">
        <v>9700</v>
      </c>
      <c r="M88" t="b">
        <v>1</v>
      </c>
      <c r="N88" t="s">
        <v>16174</v>
      </c>
      <c r="O88" t="s">
        <v>16399</v>
      </c>
      <c r="V88" t="s">
        <v>2478</v>
      </c>
      <c r="Z88">
        <v>44964</v>
      </c>
      <c r="AA88" t="s">
        <v>16550</v>
      </c>
      <c r="AB88">
        <v>45291</v>
      </c>
      <c r="AI88">
        <v>5800000</v>
      </c>
      <c r="AJ88">
        <v>5800000</v>
      </c>
      <c r="AP88">
        <v>0</v>
      </c>
      <c r="AQ88">
        <v>5800000</v>
      </c>
      <c r="AR88">
        <v>5800000</v>
      </c>
      <c r="AW88" s="567"/>
      <c r="AX88" s="567"/>
      <c r="AY88" s="567"/>
      <c r="AZ88" s="567"/>
      <c r="BA88" s="567"/>
      <c r="BB88" s="567"/>
      <c r="BC88" s="567"/>
      <c r="BD88" s="567">
        <v>0</v>
      </c>
      <c r="BE88" s="567">
        <v>0</v>
      </c>
      <c r="BG88" t="s">
        <v>21769</v>
      </c>
      <c r="BH88" t="s">
        <v>21770</v>
      </c>
      <c r="BI88">
        <v>45877.577256944445</v>
      </c>
      <c r="BJ88">
        <v>45152.464849537035</v>
      </c>
      <c r="BK88" t="s">
        <v>21677</v>
      </c>
      <c r="BL88" t="s">
        <v>16553</v>
      </c>
      <c r="BM88" t="s">
        <v>21696</v>
      </c>
      <c r="BR88">
        <v>1</v>
      </c>
      <c r="BS88">
        <v>1</v>
      </c>
      <c r="BU88" t="s">
        <v>16551</v>
      </c>
      <c r="BV88" t="s">
        <v>16548</v>
      </c>
      <c r="BY88">
        <v>0</v>
      </c>
      <c r="CA88" t="s">
        <v>16180</v>
      </c>
      <c r="CB88" t="s">
        <v>21679</v>
      </c>
      <c r="CC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 spans="1:81">
      <c r="A89">
        <v>705657</v>
      </c>
      <c r="B89" t="s">
        <v>16555</v>
      </c>
      <c r="C89" t="s">
        <v>2720</v>
      </c>
      <c r="D89" t="s">
        <v>16556</v>
      </c>
      <c r="E89" t="s">
        <v>16552</v>
      </c>
      <c r="F89" t="s">
        <v>2119</v>
      </c>
      <c r="G89" t="s">
        <v>9700</v>
      </c>
      <c r="I89" t="s">
        <v>16253</v>
      </c>
      <c r="J89" t="b">
        <v>0</v>
      </c>
      <c r="L89" t="s">
        <v>16183</v>
      </c>
      <c r="M89" t="b">
        <v>1</v>
      </c>
      <c r="N89" t="s">
        <v>16174</v>
      </c>
      <c r="O89" t="s">
        <v>7155</v>
      </c>
      <c r="P89" t="b">
        <v>1</v>
      </c>
      <c r="V89" t="s">
        <v>2478</v>
      </c>
      <c r="Z89">
        <v>44964</v>
      </c>
      <c r="AA89" t="s">
        <v>16557</v>
      </c>
      <c r="AB89">
        <v>45230</v>
      </c>
      <c r="AC89">
        <v>45230</v>
      </c>
      <c r="AD89">
        <v>45288</v>
      </c>
      <c r="AI89">
        <v>6300000</v>
      </c>
      <c r="AJ89">
        <v>6300000</v>
      </c>
      <c r="AK89">
        <v>19657460</v>
      </c>
      <c r="AL89">
        <v>466338</v>
      </c>
      <c r="AN89">
        <v>4462681</v>
      </c>
      <c r="AO89">
        <v>1859214</v>
      </c>
      <c r="AP89">
        <v>17798246</v>
      </c>
      <c r="AQ89">
        <v>24120141</v>
      </c>
      <c r="AR89">
        <v>24586479</v>
      </c>
      <c r="AS89">
        <v>45657</v>
      </c>
      <c r="AT89">
        <v>45838</v>
      </c>
      <c r="AW89" s="567"/>
      <c r="AX89" s="567"/>
      <c r="AY89" s="567"/>
      <c r="AZ89" s="567"/>
      <c r="BA89" s="567"/>
      <c r="BB89" s="567"/>
      <c r="BC89" s="567"/>
      <c r="BD89" s="567">
        <v>0</v>
      </c>
      <c r="BE89" s="567">
        <v>0</v>
      </c>
      <c r="BG89" t="s">
        <v>21771</v>
      </c>
      <c r="BH89" t="s">
        <v>16558</v>
      </c>
      <c r="BI89">
        <v>46077.578680555554</v>
      </c>
      <c r="BJ89">
        <v>45152.464849537035</v>
      </c>
      <c r="BK89" t="s">
        <v>21677</v>
      </c>
      <c r="BL89" t="s">
        <v>16553</v>
      </c>
      <c r="BM89" t="s">
        <v>21696</v>
      </c>
      <c r="BR89">
        <v>0.26119250297914898</v>
      </c>
      <c r="BS89">
        <v>4</v>
      </c>
      <c r="BT89">
        <v>45887</v>
      </c>
      <c r="BU89" t="s">
        <v>16559</v>
      </c>
      <c r="BV89" t="s">
        <v>16554</v>
      </c>
      <c r="BY89">
        <v>0</v>
      </c>
      <c r="CA89" t="s">
        <v>16180</v>
      </c>
      <c r="CB89" t="s">
        <v>21679</v>
      </c>
      <c r="CC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 spans="1:81">
      <c r="A90">
        <v>705584</v>
      </c>
      <c r="B90" t="s">
        <v>16561</v>
      </c>
      <c r="C90" t="s">
        <v>862</v>
      </c>
      <c r="D90" t="s">
        <v>14842</v>
      </c>
      <c r="E90" t="s">
        <v>16408</v>
      </c>
      <c r="F90" t="s">
        <v>16405</v>
      </c>
      <c r="G90" t="s">
        <v>2116</v>
      </c>
      <c r="I90" t="s">
        <v>16253</v>
      </c>
      <c r="J90" t="b">
        <v>0</v>
      </c>
      <c r="V90" t="s">
        <v>2478</v>
      </c>
      <c r="Z90">
        <v>44963</v>
      </c>
      <c r="AA90" t="s">
        <v>16557</v>
      </c>
      <c r="AB90">
        <v>45046</v>
      </c>
      <c r="AC90">
        <v>45035</v>
      </c>
      <c r="AI90">
        <v>1250000</v>
      </c>
      <c r="AJ90">
        <v>1842979</v>
      </c>
      <c r="AK90">
        <v>378483</v>
      </c>
      <c r="AL90">
        <v>284698</v>
      </c>
      <c r="AN90">
        <v>1464496</v>
      </c>
      <c r="AO90">
        <v>0</v>
      </c>
      <c r="AP90">
        <v>378483</v>
      </c>
      <c r="AQ90">
        <v>1842979</v>
      </c>
      <c r="AR90">
        <v>2127677</v>
      </c>
      <c r="AU90">
        <v>45093</v>
      </c>
      <c r="AW90" s="567">
        <v>1842979</v>
      </c>
      <c r="AX90" s="567">
        <v>1464496</v>
      </c>
      <c r="AY90" s="567"/>
      <c r="AZ90" s="567"/>
      <c r="BA90" s="567"/>
      <c r="BB90" s="567"/>
      <c r="BC90" s="567"/>
      <c r="BD90" s="567">
        <v>1842979</v>
      </c>
      <c r="BE90" s="567">
        <v>1464496</v>
      </c>
      <c r="BF90">
        <v>46650</v>
      </c>
      <c r="BG90" t="s">
        <v>21772</v>
      </c>
      <c r="BI90">
        <v>45856.768865740742</v>
      </c>
      <c r="BJ90">
        <v>45152.464849537035</v>
      </c>
      <c r="BK90" t="s">
        <v>21677</v>
      </c>
      <c r="BL90" t="s">
        <v>16409</v>
      </c>
      <c r="BM90" t="s">
        <v>21698</v>
      </c>
      <c r="BP90" s="568">
        <v>284698</v>
      </c>
      <c r="BR90">
        <v>1</v>
      </c>
      <c r="BS90">
        <v>1</v>
      </c>
      <c r="BU90" t="s">
        <v>16562</v>
      </c>
      <c r="BV90" t="s">
        <v>16560</v>
      </c>
      <c r="BY90">
        <v>0</v>
      </c>
      <c r="CA90" t="s">
        <v>16180</v>
      </c>
      <c r="CB90" t="s">
        <v>21679</v>
      </c>
      <c r="CC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378483</v>
      </c>
    </row>
    <row r="91" spans="1:81">
      <c r="A91">
        <v>705527</v>
      </c>
      <c r="B91" t="s">
        <v>16564</v>
      </c>
      <c r="C91" t="s">
        <v>1040</v>
      </c>
      <c r="D91" t="s">
        <v>14845</v>
      </c>
      <c r="E91" t="s">
        <v>16408</v>
      </c>
      <c r="F91" t="s">
        <v>16405</v>
      </c>
      <c r="G91" t="s">
        <v>2116</v>
      </c>
      <c r="I91" t="s">
        <v>16253</v>
      </c>
      <c r="J91" t="b">
        <v>0</v>
      </c>
      <c r="V91" t="s">
        <v>2478</v>
      </c>
      <c r="Z91">
        <v>44963</v>
      </c>
      <c r="AA91" t="s">
        <v>16565</v>
      </c>
      <c r="AB91">
        <v>45016</v>
      </c>
      <c r="AC91">
        <v>45029</v>
      </c>
      <c r="AD91">
        <v>45041</v>
      </c>
      <c r="AI91">
        <v>1250000</v>
      </c>
      <c r="AJ91">
        <v>767854</v>
      </c>
      <c r="AK91">
        <v>125133</v>
      </c>
      <c r="AL91">
        <v>125147</v>
      </c>
      <c r="AN91">
        <v>642721</v>
      </c>
      <c r="AO91">
        <v>0</v>
      </c>
      <c r="AP91">
        <v>125133</v>
      </c>
      <c r="AQ91">
        <v>767854</v>
      </c>
      <c r="AR91">
        <v>893001</v>
      </c>
      <c r="AU91">
        <v>45135</v>
      </c>
      <c r="AW91" s="567">
        <v>767854</v>
      </c>
      <c r="AX91" s="567">
        <v>642721</v>
      </c>
      <c r="AY91" s="567"/>
      <c r="AZ91" s="567"/>
      <c r="BA91" s="567"/>
      <c r="BB91" s="567"/>
      <c r="BC91" s="567"/>
      <c r="BD91" s="567">
        <v>767854</v>
      </c>
      <c r="BE91" s="567">
        <v>642721</v>
      </c>
      <c r="BF91">
        <v>46650</v>
      </c>
      <c r="BG91" t="s">
        <v>21773</v>
      </c>
      <c r="BI91">
        <v>45856.768865740742</v>
      </c>
      <c r="BJ91">
        <v>45152.464849537035</v>
      </c>
      <c r="BK91" t="s">
        <v>21677</v>
      </c>
      <c r="BL91" t="s">
        <v>16409</v>
      </c>
      <c r="BM91" t="s">
        <v>21698</v>
      </c>
      <c r="BP91" s="568">
        <v>125147</v>
      </c>
      <c r="BR91">
        <v>1</v>
      </c>
      <c r="BS91">
        <v>1</v>
      </c>
      <c r="BU91" t="s">
        <v>16566</v>
      </c>
      <c r="BV91" t="s">
        <v>16563</v>
      </c>
      <c r="BY91">
        <v>0</v>
      </c>
      <c r="CA91" t="s">
        <v>16180</v>
      </c>
      <c r="CB91" t="s">
        <v>21679</v>
      </c>
      <c r="CC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125133</v>
      </c>
    </row>
    <row r="92" spans="1:81">
      <c r="A92">
        <v>705503</v>
      </c>
      <c r="B92" t="s">
        <v>16568</v>
      </c>
      <c r="C92" t="s">
        <v>856</v>
      </c>
      <c r="D92" t="s">
        <v>14839</v>
      </c>
      <c r="E92" t="s">
        <v>16408</v>
      </c>
      <c r="F92" t="s">
        <v>16405</v>
      </c>
      <c r="G92" t="s">
        <v>2116</v>
      </c>
      <c r="I92" t="s">
        <v>16253</v>
      </c>
      <c r="J92" t="b">
        <v>0</v>
      </c>
      <c r="M92" t="b">
        <v>1</v>
      </c>
      <c r="N92" t="s">
        <v>16174</v>
      </c>
      <c r="O92" t="s">
        <v>7155</v>
      </c>
      <c r="V92" t="s">
        <v>2478</v>
      </c>
      <c r="Z92">
        <v>44963</v>
      </c>
      <c r="AA92" t="s">
        <v>16565</v>
      </c>
      <c r="AB92">
        <v>45046</v>
      </c>
      <c r="AC92">
        <v>45098</v>
      </c>
      <c r="AI92">
        <v>1250000</v>
      </c>
      <c r="AJ92">
        <v>1176665.69</v>
      </c>
      <c r="AK92">
        <v>192105</v>
      </c>
      <c r="AL92">
        <v>221088</v>
      </c>
      <c r="AN92">
        <v>1396854</v>
      </c>
      <c r="AO92">
        <v>21294</v>
      </c>
      <c r="AP92">
        <v>170811</v>
      </c>
      <c r="AQ92">
        <v>1588959</v>
      </c>
      <c r="AR92">
        <v>1810047</v>
      </c>
      <c r="AS92">
        <v>45688</v>
      </c>
      <c r="AT92">
        <v>45838</v>
      </c>
      <c r="AW92" s="567"/>
      <c r="AX92" s="567"/>
      <c r="AY92" s="567"/>
      <c r="AZ92" s="567"/>
      <c r="BA92" s="567"/>
      <c r="BB92" s="567"/>
      <c r="BC92" s="567"/>
      <c r="BD92" s="567">
        <v>0</v>
      </c>
      <c r="BE92" s="567">
        <v>0</v>
      </c>
      <c r="BG92" t="s">
        <v>21774</v>
      </c>
      <c r="BI92">
        <v>45880.382905092592</v>
      </c>
      <c r="BJ92">
        <v>45152.464849537035</v>
      </c>
      <c r="BK92" t="s">
        <v>21677</v>
      </c>
      <c r="BL92" t="s">
        <v>16409</v>
      </c>
      <c r="BM92" t="s">
        <v>21696</v>
      </c>
      <c r="BR92">
        <v>0.74052614951046603</v>
      </c>
      <c r="BS92">
        <v>2</v>
      </c>
      <c r="BT92">
        <v>45877</v>
      </c>
      <c r="BU92" t="s">
        <v>16569</v>
      </c>
      <c r="BV92" t="s">
        <v>16567</v>
      </c>
      <c r="BY92">
        <v>0</v>
      </c>
      <c r="CA92" t="s">
        <v>16180</v>
      </c>
      <c r="CB92" t="s">
        <v>21679</v>
      </c>
      <c r="CC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 spans="1:81">
      <c r="A93">
        <v>704943</v>
      </c>
      <c r="B93" t="s">
        <v>16571</v>
      </c>
      <c r="C93" t="s">
        <v>121</v>
      </c>
      <c r="D93" t="s">
        <v>10194</v>
      </c>
      <c r="E93" t="s">
        <v>10007</v>
      </c>
      <c r="F93" t="s">
        <v>16250</v>
      </c>
      <c r="G93" t="s">
        <v>2118</v>
      </c>
      <c r="I93" t="s">
        <v>16253</v>
      </c>
      <c r="J93" t="b">
        <v>0</v>
      </c>
      <c r="V93" t="s">
        <v>2478</v>
      </c>
      <c r="Z93">
        <v>44953</v>
      </c>
      <c r="AA93" t="s">
        <v>16572</v>
      </c>
      <c r="AB93">
        <v>45291</v>
      </c>
      <c r="AC93">
        <v>45287</v>
      </c>
      <c r="AI93">
        <v>6978114</v>
      </c>
      <c r="AJ93">
        <v>13759586.800000001</v>
      </c>
      <c r="AK93">
        <v>2115538</v>
      </c>
      <c r="AL93">
        <v>2348210</v>
      </c>
      <c r="AN93">
        <v>11644048</v>
      </c>
      <c r="AO93">
        <v>613589.66</v>
      </c>
      <c r="AP93">
        <v>1501948.34</v>
      </c>
      <c r="AQ93">
        <v>13759586</v>
      </c>
      <c r="AR93">
        <v>16107796</v>
      </c>
      <c r="AS93">
        <v>45473</v>
      </c>
      <c r="AT93">
        <v>45535</v>
      </c>
      <c r="AU93">
        <v>45394</v>
      </c>
      <c r="AW93" s="567">
        <v>13759586.800000001</v>
      </c>
      <c r="AX93" s="567">
        <v>11644048.42</v>
      </c>
      <c r="AY93" s="567"/>
      <c r="AZ93" s="567"/>
      <c r="BA93" s="567"/>
      <c r="BB93" s="567"/>
      <c r="BC93" s="567"/>
      <c r="BD93" s="567">
        <v>13759586.800000001</v>
      </c>
      <c r="BE93" s="567">
        <v>11644048.42</v>
      </c>
      <c r="BG93" t="s">
        <v>21775</v>
      </c>
      <c r="BI93">
        <v>46098.473541666666</v>
      </c>
      <c r="BJ93">
        <v>45152.464849537035</v>
      </c>
      <c r="BK93" t="s">
        <v>21677</v>
      </c>
      <c r="BL93" t="s">
        <v>2118</v>
      </c>
      <c r="BM93" t="s">
        <v>21683</v>
      </c>
      <c r="BP93" s="568">
        <v>2348209.91</v>
      </c>
      <c r="BQ93" s="568">
        <v>613589.66</v>
      </c>
      <c r="BR93">
        <v>1.00000005814128</v>
      </c>
      <c r="BS93">
        <v>1</v>
      </c>
      <c r="BU93" t="s">
        <v>16573</v>
      </c>
      <c r="BV93" t="s">
        <v>16570</v>
      </c>
      <c r="BY93">
        <v>0</v>
      </c>
      <c r="CA93" t="s">
        <v>16180</v>
      </c>
      <c r="CB93" t="s">
        <v>21679</v>
      </c>
      <c r="CC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1501948.7200000007</v>
      </c>
    </row>
    <row r="94" spans="1:81">
      <c r="A94">
        <v>704933</v>
      </c>
      <c r="B94" t="s">
        <v>16575</v>
      </c>
      <c r="C94" t="s">
        <v>91</v>
      </c>
      <c r="D94" t="s">
        <v>14854</v>
      </c>
      <c r="E94" t="s">
        <v>16408</v>
      </c>
      <c r="F94" t="s">
        <v>16405</v>
      </c>
      <c r="G94" t="s">
        <v>2116</v>
      </c>
      <c r="I94" t="s">
        <v>16253</v>
      </c>
      <c r="J94" t="b">
        <v>0</v>
      </c>
      <c r="V94" t="s">
        <v>2478</v>
      </c>
      <c r="Z94">
        <v>44953</v>
      </c>
      <c r="AA94" t="s">
        <v>16572</v>
      </c>
      <c r="AB94">
        <v>45046</v>
      </c>
      <c r="AC94">
        <v>45016</v>
      </c>
      <c r="AD94">
        <v>45041</v>
      </c>
      <c r="AI94">
        <v>1250000</v>
      </c>
      <c r="AJ94">
        <v>1426151</v>
      </c>
      <c r="AK94">
        <v>224731</v>
      </c>
      <c r="AL94">
        <v>231255</v>
      </c>
      <c r="AN94">
        <v>1201420</v>
      </c>
      <c r="AO94">
        <v>47078</v>
      </c>
      <c r="AP94">
        <v>177653</v>
      </c>
      <c r="AQ94">
        <v>1426151</v>
      </c>
      <c r="AR94">
        <v>1657406</v>
      </c>
      <c r="AU94">
        <v>45142</v>
      </c>
      <c r="AW94" s="567">
        <v>1426151</v>
      </c>
      <c r="AX94" s="567">
        <v>1201420</v>
      </c>
      <c r="AY94" s="567"/>
      <c r="AZ94" s="567"/>
      <c r="BA94" s="567"/>
      <c r="BB94" s="567"/>
      <c r="BC94" s="567"/>
      <c r="BD94" s="567">
        <v>1426151</v>
      </c>
      <c r="BE94" s="567">
        <v>1201420</v>
      </c>
      <c r="BF94">
        <v>46650</v>
      </c>
      <c r="BG94" t="s">
        <v>21776</v>
      </c>
      <c r="BI94">
        <v>45856.768865740742</v>
      </c>
      <c r="BJ94">
        <v>45152.464849537035</v>
      </c>
      <c r="BK94" t="s">
        <v>21677</v>
      </c>
      <c r="BL94" t="s">
        <v>16409</v>
      </c>
      <c r="BM94" t="s">
        <v>21698</v>
      </c>
      <c r="BP94" s="568">
        <v>231255</v>
      </c>
      <c r="BR94">
        <v>1</v>
      </c>
      <c r="BS94">
        <v>1</v>
      </c>
      <c r="BU94" t="s">
        <v>16576</v>
      </c>
      <c r="BV94" t="s">
        <v>16574</v>
      </c>
      <c r="BY94">
        <v>0</v>
      </c>
      <c r="CA94" t="s">
        <v>16180</v>
      </c>
      <c r="CB94" t="s">
        <v>21679</v>
      </c>
      <c r="CC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224731</v>
      </c>
    </row>
    <row r="95" spans="1:81">
      <c r="A95">
        <v>704931</v>
      </c>
      <c r="B95" t="s">
        <v>16578</v>
      </c>
      <c r="C95" t="s">
        <v>1108</v>
      </c>
      <c r="D95" t="s">
        <v>10188</v>
      </c>
      <c r="E95" t="s">
        <v>10007</v>
      </c>
      <c r="F95" t="s">
        <v>16250</v>
      </c>
      <c r="G95" t="s">
        <v>2118</v>
      </c>
      <c r="I95" t="s">
        <v>16253</v>
      </c>
      <c r="J95" t="b">
        <v>0</v>
      </c>
      <c r="M95" t="b">
        <v>1</v>
      </c>
      <c r="N95" t="s">
        <v>16174</v>
      </c>
      <c r="O95" t="s">
        <v>7155</v>
      </c>
      <c r="P95" t="b">
        <v>1</v>
      </c>
      <c r="V95" t="s">
        <v>2478</v>
      </c>
      <c r="Z95">
        <v>44953</v>
      </c>
      <c r="AA95" t="s">
        <v>16572</v>
      </c>
      <c r="AB95">
        <v>45230</v>
      </c>
      <c r="AC95">
        <v>45261</v>
      </c>
      <c r="AD95">
        <v>45286</v>
      </c>
      <c r="AI95">
        <v>11239791</v>
      </c>
      <c r="AJ95">
        <v>15436783.23</v>
      </c>
      <c r="AK95">
        <v>2269186</v>
      </c>
      <c r="AL95">
        <v>2828651</v>
      </c>
      <c r="AN95">
        <v>15436783</v>
      </c>
      <c r="AO95">
        <v>351414</v>
      </c>
      <c r="AP95">
        <v>1917772</v>
      </c>
      <c r="AQ95">
        <v>17705969</v>
      </c>
      <c r="AR95">
        <v>20534620</v>
      </c>
      <c r="AS95">
        <v>45535</v>
      </c>
      <c r="AT95">
        <v>45688</v>
      </c>
      <c r="AW95" s="567"/>
      <c r="AX95" s="567"/>
      <c r="AY95" s="567"/>
      <c r="AZ95" s="567"/>
      <c r="BA95" s="567"/>
      <c r="BB95" s="567"/>
      <c r="BC95" s="567"/>
      <c r="BD95" s="567">
        <v>0</v>
      </c>
      <c r="BE95" s="567">
        <v>0</v>
      </c>
      <c r="BG95" t="s">
        <v>21777</v>
      </c>
      <c r="BI95">
        <v>46059.620833333334</v>
      </c>
      <c r="BJ95">
        <v>45152.464861111112</v>
      </c>
      <c r="BK95" t="s">
        <v>21677</v>
      </c>
      <c r="BL95" t="s">
        <v>2118</v>
      </c>
      <c r="BM95" t="s">
        <v>21678</v>
      </c>
      <c r="BR95">
        <v>0.87184063351743102</v>
      </c>
      <c r="BS95">
        <v>1</v>
      </c>
      <c r="BT95">
        <v>45874</v>
      </c>
      <c r="BU95" t="s">
        <v>16579</v>
      </c>
      <c r="BV95" t="s">
        <v>16577</v>
      </c>
      <c r="BY95">
        <v>0</v>
      </c>
      <c r="CA95" t="s">
        <v>16180</v>
      </c>
      <c r="CB95" t="s">
        <v>21679</v>
      </c>
      <c r="CC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 spans="1:81">
      <c r="A96">
        <v>704929</v>
      </c>
      <c r="B96" t="s">
        <v>16581</v>
      </c>
      <c r="C96" t="s">
        <v>803</v>
      </c>
      <c r="D96" t="s">
        <v>10197</v>
      </c>
      <c r="E96" t="s">
        <v>10007</v>
      </c>
      <c r="F96" t="s">
        <v>16250</v>
      </c>
      <c r="G96" t="s">
        <v>2118</v>
      </c>
      <c r="I96" t="s">
        <v>16253</v>
      </c>
      <c r="J96" t="b">
        <v>0</v>
      </c>
      <c r="M96" t="b">
        <v>1</v>
      </c>
      <c r="N96" t="s">
        <v>16174</v>
      </c>
      <c r="O96" t="s">
        <v>7155</v>
      </c>
      <c r="P96" t="b">
        <v>1</v>
      </c>
      <c r="V96" t="s">
        <v>2478</v>
      </c>
      <c r="Z96">
        <v>44953</v>
      </c>
      <c r="AA96" t="s">
        <v>16572</v>
      </c>
      <c r="AB96">
        <v>45291</v>
      </c>
      <c r="AC96">
        <v>45261</v>
      </c>
      <c r="AD96">
        <v>45876</v>
      </c>
      <c r="AI96">
        <v>11082405</v>
      </c>
      <c r="AJ96">
        <v>14343817.060000001</v>
      </c>
      <c r="AK96">
        <v>2284857</v>
      </c>
      <c r="AL96">
        <v>2780414</v>
      </c>
      <c r="AN96">
        <v>14343817</v>
      </c>
      <c r="AO96">
        <v>2284857</v>
      </c>
      <c r="AP96">
        <v>0</v>
      </c>
      <c r="AQ96">
        <v>16628674</v>
      </c>
      <c r="AR96">
        <v>19409088</v>
      </c>
      <c r="AS96">
        <v>45596</v>
      </c>
      <c r="AT96">
        <v>45747</v>
      </c>
      <c r="AW96" s="567"/>
      <c r="AX96" s="567"/>
      <c r="AY96" s="567"/>
      <c r="AZ96" s="567"/>
      <c r="BA96" s="567"/>
      <c r="BB96" s="567"/>
      <c r="BC96" s="567"/>
      <c r="BD96" s="567">
        <v>0</v>
      </c>
      <c r="BE96" s="567">
        <v>0</v>
      </c>
      <c r="BG96" t="s">
        <v>21778</v>
      </c>
      <c r="BI96">
        <v>46077.578680555554</v>
      </c>
      <c r="BJ96">
        <v>45152.464861111112</v>
      </c>
      <c r="BK96" t="s">
        <v>21677</v>
      </c>
      <c r="BL96" t="s">
        <v>2118</v>
      </c>
      <c r="BM96" t="s">
        <v>21696</v>
      </c>
      <c r="BR96">
        <v>0.86259536148222005</v>
      </c>
      <c r="BS96">
        <v>1</v>
      </c>
      <c r="BT96">
        <v>45874</v>
      </c>
      <c r="BU96" t="s">
        <v>16582</v>
      </c>
      <c r="BV96" t="s">
        <v>16580</v>
      </c>
      <c r="BY96">
        <v>0</v>
      </c>
      <c r="CA96" t="s">
        <v>16180</v>
      </c>
      <c r="CB96" t="s">
        <v>21679</v>
      </c>
      <c r="CC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 spans="1:81">
      <c r="A97">
        <v>704938</v>
      </c>
      <c r="B97" t="s">
        <v>16584</v>
      </c>
      <c r="C97" t="s">
        <v>942</v>
      </c>
      <c r="D97" t="s">
        <v>10167</v>
      </c>
      <c r="E97" t="s">
        <v>10007</v>
      </c>
      <c r="F97" t="s">
        <v>16250</v>
      </c>
      <c r="G97" t="s">
        <v>2118</v>
      </c>
      <c r="I97" t="s">
        <v>16253</v>
      </c>
      <c r="J97" t="b">
        <v>0</v>
      </c>
      <c r="V97" t="s">
        <v>2478</v>
      </c>
      <c r="Z97">
        <v>44953</v>
      </c>
      <c r="AA97" t="s">
        <v>16572</v>
      </c>
      <c r="AB97">
        <v>45291</v>
      </c>
      <c r="AC97">
        <v>45261</v>
      </c>
      <c r="AI97">
        <v>11100801</v>
      </c>
      <c r="AJ97">
        <v>15615524.51</v>
      </c>
      <c r="AK97">
        <v>1807601</v>
      </c>
      <c r="AL97">
        <v>2760454</v>
      </c>
      <c r="AN97">
        <v>13807923</v>
      </c>
      <c r="AO97">
        <v>522246.69</v>
      </c>
      <c r="AP97">
        <v>1285354.31</v>
      </c>
      <c r="AQ97">
        <v>15615524</v>
      </c>
      <c r="AR97">
        <v>18375978</v>
      </c>
      <c r="AS97">
        <v>45473</v>
      </c>
      <c r="AT97">
        <v>45535</v>
      </c>
      <c r="AU97">
        <v>45394</v>
      </c>
      <c r="AW97" s="567">
        <v>15615524.51</v>
      </c>
      <c r="AX97" s="567">
        <v>13807923.4</v>
      </c>
      <c r="AY97" s="567"/>
      <c r="AZ97" s="567"/>
      <c r="BA97" s="567"/>
      <c r="BB97" s="567"/>
      <c r="BC97" s="567"/>
      <c r="BD97" s="567">
        <v>15615524.51</v>
      </c>
      <c r="BE97" s="567">
        <v>13807923.4</v>
      </c>
      <c r="BG97" t="s">
        <v>21779</v>
      </c>
      <c r="BI97">
        <v>45856.768877314818</v>
      </c>
      <c r="BJ97">
        <v>45152.464861111112</v>
      </c>
      <c r="BK97" t="s">
        <v>21677</v>
      </c>
      <c r="BL97" t="s">
        <v>2118</v>
      </c>
      <c r="BM97" t="s">
        <v>21698</v>
      </c>
      <c r="BP97" s="568">
        <v>2760454.04</v>
      </c>
      <c r="BR97">
        <v>1.00000003265981</v>
      </c>
      <c r="BS97">
        <v>1</v>
      </c>
      <c r="BU97" t="s">
        <v>16585</v>
      </c>
      <c r="BV97" t="s">
        <v>16583</v>
      </c>
      <c r="BY97">
        <v>0</v>
      </c>
      <c r="CA97" t="s">
        <v>16180</v>
      </c>
      <c r="CB97" t="s">
        <v>21679</v>
      </c>
      <c r="CC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1807601.1099999994</v>
      </c>
    </row>
    <row r="98" spans="1:81">
      <c r="A98">
        <v>704927</v>
      </c>
      <c r="B98" t="s">
        <v>16587</v>
      </c>
      <c r="C98" t="s">
        <v>132</v>
      </c>
      <c r="D98" t="s">
        <v>10200</v>
      </c>
      <c r="E98" t="s">
        <v>10007</v>
      </c>
      <c r="F98" t="s">
        <v>16250</v>
      </c>
      <c r="G98" t="s">
        <v>2118</v>
      </c>
      <c r="I98" t="s">
        <v>16253</v>
      </c>
      <c r="J98" t="b">
        <v>0</v>
      </c>
      <c r="L98" t="s">
        <v>16183</v>
      </c>
      <c r="V98" t="s">
        <v>2478</v>
      </c>
      <c r="Z98">
        <v>44953</v>
      </c>
      <c r="AA98" t="s">
        <v>16572</v>
      </c>
      <c r="AB98">
        <v>45322</v>
      </c>
      <c r="AC98">
        <v>45310</v>
      </c>
      <c r="AI98">
        <v>7572909</v>
      </c>
      <c r="AJ98">
        <v>13908238.09</v>
      </c>
      <c r="AK98">
        <v>1820362</v>
      </c>
      <c r="AL98">
        <v>2420466</v>
      </c>
      <c r="AN98">
        <v>12087876</v>
      </c>
      <c r="AO98">
        <v>0</v>
      </c>
      <c r="AP98">
        <v>1820362</v>
      </c>
      <c r="AQ98">
        <v>13908238</v>
      </c>
      <c r="AR98">
        <v>16328704</v>
      </c>
      <c r="AS98">
        <v>45473</v>
      </c>
      <c r="AT98">
        <v>45535</v>
      </c>
      <c r="AU98">
        <v>45481</v>
      </c>
      <c r="AV98" t="s">
        <v>16449</v>
      </c>
      <c r="AW98" s="567">
        <v>13908238.09</v>
      </c>
      <c r="AX98" s="567">
        <v>12087876.17</v>
      </c>
      <c r="AY98" s="567">
        <v>13908238.09</v>
      </c>
      <c r="AZ98" s="567">
        <v>12087876.17</v>
      </c>
      <c r="BA98" s="567"/>
      <c r="BB98" s="567"/>
      <c r="BC98" s="567"/>
      <c r="BD98" s="567">
        <v>13908238.09</v>
      </c>
      <c r="BE98" s="567">
        <v>12087876.17</v>
      </c>
      <c r="BG98" t="s">
        <v>21780</v>
      </c>
      <c r="BH98" t="s">
        <v>16276</v>
      </c>
      <c r="BI98">
        <v>46070.526782407411</v>
      </c>
      <c r="BJ98">
        <v>45152.464861111112</v>
      </c>
      <c r="BK98" t="s">
        <v>21677</v>
      </c>
      <c r="BL98" t="s">
        <v>2118</v>
      </c>
      <c r="BM98" t="s">
        <v>21683</v>
      </c>
      <c r="BP98" s="568">
        <v>2420466.41</v>
      </c>
      <c r="BR98">
        <v>1.00000000647099</v>
      </c>
      <c r="BS98">
        <v>1</v>
      </c>
      <c r="BU98" t="s">
        <v>16588</v>
      </c>
      <c r="BV98" t="s">
        <v>16586</v>
      </c>
      <c r="BY98">
        <v>0</v>
      </c>
      <c r="CA98" t="s">
        <v>16180</v>
      </c>
      <c r="CB98" t="s">
        <v>21679</v>
      </c>
      <c r="CC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1820361.92</v>
      </c>
    </row>
    <row r="99" spans="1:81">
      <c r="A99">
        <v>704921</v>
      </c>
      <c r="B99" t="s">
        <v>16590</v>
      </c>
      <c r="C99" t="s">
        <v>125</v>
      </c>
      <c r="D99" t="s">
        <v>10176</v>
      </c>
      <c r="E99" t="s">
        <v>10007</v>
      </c>
      <c r="F99" t="s">
        <v>16250</v>
      </c>
      <c r="G99" t="s">
        <v>2118</v>
      </c>
      <c r="I99" t="s">
        <v>16253</v>
      </c>
      <c r="J99" t="b">
        <v>0</v>
      </c>
      <c r="V99" t="s">
        <v>2478</v>
      </c>
      <c r="Z99">
        <v>44953</v>
      </c>
      <c r="AA99" t="s">
        <v>16572</v>
      </c>
      <c r="AB99">
        <v>45322</v>
      </c>
      <c r="AC99">
        <v>45310</v>
      </c>
      <c r="AI99">
        <v>5782391</v>
      </c>
      <c r="AJ99">
        <v>11007375.310000001</v>
      </c>
      <c r="AK99">
        <v>1577046</v>
      </c>
      <c r="AL99">
        <v>2048083</v>
      </c>
      <c r="AN99">
        <v>9430329</v>
      </c>
      <c r="AO99">
        <v>472894.36</v>
      </c>
      <c r="AP99">
        <v>1104151.6399999999</v>
      </c>
      <c r="AQ99">
        <v>11007375</v>
      </c>
      <c r="AR99">
        <v>13055458</v>
      </c>
      <c r="AS99">
        <v>45473</v>
      </c>
      <c r="AT99">
        <v>45535</v>
      </c>
      <c r="AU99">
        <v>45443</v>
      </c>
      <c r="AW99" s="567">
        <v>11007375.310000001</v>
      </c>
      <c r="AX99" s="567">
        <v>9430329.2200000007</v>
      </c>
      <c r="AY99" s="567"/>
      <c r="AZ99" s="567"/>
      <c r="BA99" s="567"/>
      <c r="BB99" s="567"/>
      <c r="BC99" s="567"/>
      <c r="BD99" s="567">
        <v>11007375.310000001</v>
      </c>
      <c r="BE99" s="567">
        <v>9430329.2200000007</v>
      </c>
      <c r="BG99" t="s">
        <v>21781</v>
      </c>
      <c r="BI99">
        <v>45856.768877314818</v>
      </c>
      <c r="BJ99">
        <v>45152.464861111112</v>
      </c>
      <c r="BK99" t="s">
        <v>21677</v>
      </c>
      <c r="BL99" t="s">
        <v>2118</v>
      </c>
      <c r="BM99" t="s">
        <v>21698</v>
      </c>
      <c r="BP99" s="568">
        <v>2048083.31</v>
      </c>
      <c r="BR99">
        <v>1.00000002816294</v>
      </c>
      <c r="BS99">
        <v>1</v>
      </c>
      <c r="BU99" t="s">
        <v>16591</v>
      </c>
      <c r="BV99" t="s">
        <v>16589</v>
      </c>
      <c r="BY99">
        <v>0</v>
      </c>
      <c r="CA99" t="s">
        <v>16180</v>
      </c>
      <c r="CB99" t="s">
        <v>21679</v>
      </c>
      <c r="CC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1577046.0899999999</v>
      </c>
    </row>
    <row r="100" spans="1:81">
      <c r="A100">
        <v>704916</v>
      </c>
      <c r="B100" t="s">
        <v>16593</v>
      </c>
      <c r="C100" t="s">
        <v>886</v>
      </c>
      <c r="D100" t="s">
        <v>14780</v>
      </c>
      <c r="E100" t="s">
        <v>16408</v>
      </c>
      <c r="F100" t="s">
        <v>16405</v>
      </c>
      <c r="G100" t="s">
        <v>2116</v>
      </c>
      <c r="I100" t="s">
        <v>16253</v>
      </c>
      <c r="J100" t="b">
        <v>0</v>
      </c>
      <c r="V100" t="s">
        <v>2478</v>
      </c>
      <c r="Z100">
        <v>44960</v>
      </c>
      <c r="AA100" t="s">
        <v>16572</v>
      </c>
      <c r="AB100">
        <v>45016</v>
      </c>
      <c r="AC100">
        <v>44985</v>
      </c>
      <c r="AD100">
        <v>44993</v>
      </c>
      <c r="AI100">
        <v>1250000</v>
      </c>
      <c r="AJ100">
        <v>303970</v>
      </c>
      <c r="AK100">
        <v>29974</v>
      </c>
      <c r="AL100">
        <v>49755</v>
      </c>
      <c r="AN100">
        <v>273996</v>
      </c>
      <c r="AO100">
        <v>6279</v>
      </c>
      <c r="AP100">
        <v>23695</v>
      </c>
      <c r="AQ100">
        <v>303970</v>
      </c>
      <c r="AR100">
        <v>353725</v>
      </c>
      <c r="AU100">
        <v>45022</v>
      </c>
      <c r="AW100" s="567">
        <v>303970</v>
      </c>
      <c r="AX100" s="567">
        <v>273996</v>
      </c>
      <c r="AY100" s="567"/>
      <c r="AZ100" s="567"/>
      <c r="BA100" s="567"/>
      <c r="BB100" s="567"/>
      <c r="BC100" s="567"/>
      <c r="BD100" s="567">
        <v>303970</v>
      </c>
      <c r="BE100" s="567">
        <v>273996</v>
      </c>
      <c r="BF100">
        <v>46650</v>
      </c>
      <c r="BG100" t="s">
        <v>21782</v>
      </c>
      <c r="BI100">
        <v>45856.768877314818</v>
      </c>
      <c r="BJ100">
        <v>45152.464861111112</v>
      </c>
      <c r="BK100" t="s">
        <v>21677</v>
      </c>
      <c r="BL100" t="s">
        <v>16409</v>
      </c>
      <c r="BM100" t="s">
        <v>21698</v>
      </c>
      <c r="BP100" s="568">
        <v>49755</v>
      </c>
      <c r="BR100">
        <v>1</v>
      </c>
      <c r="BS100">
        <v>1</v>
      </c>
      <c r="BU100" t="s">
        <v>16594</v>
      </c>
      <c r="BV100" t="s">
        <v>16592</v>
      </c>
      <c r="BY100">
        <v>0</v>
      </c>
      <c r="CA100" t="s">
        <v>16180</v>
      </c>
      <c r="CB100" t="s">
        <v>21679</v>
      </c>
      <c r="CC1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29974</v>
      </c>
    </row>
    <row r="101" spans="1:81">
      <c r="A101">
        <v>704868</v>
      </c>
      <c r="B101" t="s">
        <v>16596</v>
      </c>
      <c r="C101" t="s">
        <v>118</v>
      </c>
      <c r="D101" t="s">
        <v>10173</v>
      </c>
      <c r="E101" t="s">
        <v>10007</v>
      </c>
      <c r="F101" t="s">
        <v>16250</v>
      </c>
      <c r="G101" t="s">
        <v>2118</v>
      </c>
      <c r="I101" t="s">
        <v>16253</v>
      </c>
      <c r="J101" t="b">
        <v>0</v>
      </c>
      <c r="V101" t="s">
        <v>2478</v>
      </c>
      <c r="Z101">
        <v>44953</v>
      </c>
      <c r="AA101" t="s">
        <v>16597</v>
      </c>
      <c r="AB101">
        <v>45291</v>
      </c>
      <c r="AC101">
        <v>45287</v>
      </c>
      <c r="AI101">
        <v>5590258</v>
      </c>
      <c r="AJ101">
        <v>5869029.7400000002</v>
      </c>
      <c r="AK101">
        <v>716919</v>
      </c>
      <c r="AL101">
        <v>1481547</v>
      </c>
      <c r="AN101">
        <v>5152111</v>
      </c>
      <c r="AO101">
        <v>244786.81</v>
      </c>
      <c r="AP101">
        <v>472132.19</v>
      </c>
      <c r="AQ101">
        <v>5869030</v>
      </c>
      <c r="AR101">
        <v>7350577</v>
      </c>
      <c r="AS101">
        <v>45473</v>
      </c>
      <c r="AT101">
        <v>45535</v>
      </c>
      <c r="AU101">
        <v>45481</v>
      </c>
      <c r="AW101" s="567">
        <v>5869029.7400000002</v>
      </c>
      <c r="AX101" s="567">
        <v>5152111.1399999997</v>
      </c>
      <c r="AY101" s="567"/>
      <c r="AZ101" s="567"/>
      <c r="BA101" s="567"/>
      <c r="BB101" s="567"/>
      <c r="BC101" s="567"/>
      <c r="BD101" s="567">
        <v>5869029.7400000002</v>
      </c>
      <c r="BE101" s="567">
        <v>5152111.1399999997</v>
      </c>
      <c r="BG101" t="s">
        <v>21783</v>
      </c>
      <c r="BI101">
        <v>46051.448113425926</v>
      </c>
      <c r="BJ101">
        <v>45152.464861111112</v>
      </c>
      <c r="BK101" t="s">
        <v>21677</v>
      </c>
      <c r="BL101" t="s">
        <v>2118</v>
      </c>
      <c r="BM101" t="s">
        <v>21696</v>
      </c>
      <c r="BP101" s="568">
        <v>1481546.84</v>
      </c>
      <c r="BR101">
        <v>0.99999995569966404</v>
      </c>
      <c r="BS101">
        <v>1</v>
      </c>
      <c r="BU101" t="s">
        <v>16598</v>
      </c>
      <c r="BV101" t="s">
        <v>16595</v>
      </c>
      <c r="BY101">
        <v>0</v>
      </c>
      <c r="CA101" t="s">
        <v>16180</v>
      </c>
      <c r="CB101" t="s">
        <v>21679</v>
      </c>
      <c r="CC1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716918.60000000056</v>
      </c>
    </row>
    <row r="102" spans="1:81">
      <c r="A102">
        <v>704862</v>
      </c>
      <c r="B102" t="s">
        <v>16600</v>
      </c>
      <c r="C102" t="s">
        <v>1023</v>
      </c>
      <c r="D102" t="s">
        <v>10164</v>
      </c>
      <c r="E102" t="s">
        <v>10007</v>
      </c>
      <c r="F102" t="s">
        <v>16250</v>
      </c>
      <c r="G102" t="s">
        <v>2118</v>
      </c>
      <c r="I102" t="s">
        <v>16253</v>
      </c>
      <c r="J102" t="b">
        <v>0</v>
      </c>
      <c r="M102" t="b">
        <v>1</v>
      </c>
      <c r="N102" t="s">
        <v>16174</v>
      </c>
      <c r="O102" t="s">
        <v>7155</v>
      </c>
      <c r="P102" t="b">
        <v>1</v>
      </c>
      <c r="V102" t="s">
        <v>2478</v>
      </c>
      <c r="Z102">
        <v>44953</v>
      </c>
      <c r="AA102" t="s">
        <v>16597</v>
      </c>
      <c r="AB102">
        <v>45351</v>
      </c>
      <c r="AC102">
        <v>45350</v>
      </c>
      <c r="AD102">
        <v>45876</v>
      </c>
      <c r="AI102">
        <v>11724212</v>
      </c>
      <c r="AJ102">
        <v>11333806.130000001</v>
      </c>
      <c r="AK102">
        <v>1104923</v>
      </c>
      <c r="AL102">
        <v>2297199</v>
      </c>
      <c r="AN102">
        <v>11333806</v>
      </c>
      <c r="AO102">
        <v>1104923</v>
      </c>
      <c r="AP102">
        <v>0</v>
      </c>
      <c r="AQ102">
        <v>12438729</v>
      </c>
      <c r="AR102">
        <v>14735928</v>
      </c>
      <c r="AS102">
        <v>45504</v>
      </c>
      <c r="AT102">
        <v>45657</v>
      </c>
      <c r="AW102" s="567"/>
      <c r="AX102" s="567"/>
      <c r="AY102" s="567"/>
      <c r="AZ102" s="567"/>
      <c r="BA102" s="567"/>
      <c r="BB102" s="567"/>
      <c r="BC102" s="567"/>
      <c r="BD102" s="567">
        <v>0</v>
      </c>
      <c r="BE102" s="567">
        <v>0</v>
      </c>
      <c r="BG102" t="s">
        <v>21784</v>
      </c>
      <c r="BH102" t="s">
        <v>16280</v>
      </c>
      <c r="BI102">
        <v>46059.620162037034</v>
      </c>
      <c r="BJ102">
        <v>45152.465011574073</v>
      </c>
      <c r="BK102" t="s">
        <v>21677</v>
      </c>
      <c r="BL102" t="s">
        <v>2118</v>
      </c>
      <c r="BM102" t="s">
        <v>21678</v>
      </c>
      <c r="BR102">
        <v>0.91117075788048796</v>
      </c>
      <c r="BS102">
        <v>1</v>
      </c>
      <c r="BT102">
        <v>45875</v>
      </c>
      <c r="BU102" t="s">
        <v>16601</v>
      </c>
      <c r="BV102" t="s">
        <v>16599</v>
      </c>
      <c r="BY102">
        <v>0</v>
      </c>
      <c r="CA102" t="s">
        <v>16180</v>
      </c>
      <c r="CB102" t="s">
        <v>21679</v>
      </c>
      <c r="CC1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 spans="1:81">
      <c r="A103">
        <v>704849</v>
      </c>
      <c r="B103" t="s">
        <v>16603</v>
      </c>
      <c r="C103" t="s">
        <v>120</v>
      </c>
      <c r="D103" t="s">
        <v>10170</v>
      </c>
      <c r="E103" t="s">
        <v>10007</v>
      </c>
      <c r="F103" t="s">
        <v>16250</v>
      </c>
      <c r="G103" t="s">
        <v>2118</v>
      </c>
      <c r="I103" t="s">
        <v>16253</v>
      </c>
      <c r="J103" t="b">
        <v>0</v>
      </c>
      <c r="V103" t="s">
        <v>2478</v>
      </c>
      <c r="Z103">
        <v>44953</v>
      </c>
      <c r="AA103" t="s">
        <v>16597</v>
      </c>
      <c r="AB103">
        <v>45291</v>
      </c>
      <c r="AC103">
        <v>45287</v>
      </c>
      <c r="AI103">
        <v>9670022</v>
      </c>
      <c r="AJ103">
        <v>13290413.390000001</v>
      </c>
      <c r="AK103">
        <v>1669737</v>
      </c>
      <c r="AL103">
        <v>2380243</v>
      </c>
      <c r="AN103">
        <v>11620676</v>
      </c>
      <c r="AO103">
        <v>0</v>
      </c>
      <c r="AP103">
        <v>1669737</v>
      </c>
      <c r="AQ103">
        <v>13290413</v>
      </c>
      <c r="AR103">
        <v>15670656</v>
      </c>
      <c r="AS103">
        <v>45473</v>
      </c>
      <c r="AT103">
        <v>45535</v>
      </c>
      <c r="AU103">
        <v>45422</v>
      </c>
      <c r="AV103" t="s">
        <v>16449</v>
      </c>
      <c r="AW103" s="567">
        <v>13290413.390000001</v>
      </c>
      <c r="AX103" s="567">
        <v>11620676.42</v>
      </c>
      <c r="AY103" s="567">
        <v>13290413.390000001</v>
      </c>
      <c r="AZ103" s="567">
        <v>11620676.42</v>
      </c>
      <c r="BA103" s="567"/>
      <c r="BB103" s="567"/>
      <c r="BC103" s="567"/>
      <c r="BD103" s="567">
        <v>13290413.390000001</v>
      </c>
      <c r="BE103" s="567">
        <v>11620676.42</v>
      </c>
      <c r="BG103" t="s">
        <v>21785</v>
      </c>
      <c r="BI103">
        <v>46070.526446759257</v>
      </c>
      <c r="BJ103">
        <v>45152.465011574073</v>
      </c>
      <c r="BK103" t="s">
        <v>21677</v>
      </c>
      <c r="BL103" t="s">
        <v>2118</v>
      </c>
      <c r="BM103" t="s">
        <v>21683</v>
      </c>
      <c r="BP103" s="568">
        <v>2380242.9900000002</v>
      </c>
      <c r="BR103">
        <v>1.00000002934446</v>
      </c>
      <c r="BS103">
        <v>1</v>
      </c>
      <c r="BU103" t="s">
        <v>16604</v>
      </c>
      <c r="BV103" t="s">
        <v>16602</v>
      </c>
      <c r="BY103">
        <v>0</v>
      </c>
      <c r="CA103" t="s">
        <v>16180</v>
      </c>
      <c r="CB103" t="s">
        <v>21679</v>
      </c>
      <c r="CC1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1669736.9700000007</v>
      </c>
    </row>
    <row r="104" spans="1:81">
      <c r="A104">
        <v>704844</v>
      </c>
      <c r="B104" t="s">
        <v>16606</v>
      </c>
      <c r="C104" t="s">
        <v>80</v>
      </c>
      <c r="D104" t="s">
        <v>14851</v>
      </c>
      <c r="E104" t="s">
        <v>16408</v>
      </c>
      <c r="F104" t="s">
        <v>16405</v>
      </c>
      <c r="G104" t="s">
        <v>2116</v>
      </c>
      <c r="I104" t="s">
        <v>16253</v>
      </c>
      <c r="J104" t="b">
        <v>0</v>
      </c>
      <c r="V104" t="s">
        <v>2478</v>
      </c>
      <c r="Z104">
        <v>44956</v>
      </c>
      <c r="AA104" t="s">
        <v>16597</v>
      </c>
      <c r="AB104">
        <v>45016</v>
      </c>
      <c r="AC104">
        <v>45016</v>
      </c>
      <c r="AI104">
        <v>1250000</v>
      </c>
      <c r="AJ104">
        <v>409298</v>
      </c>
      <c r="AK104">
        <v>88558</v>
      </c>
      <c r="AL104">
        <v>62490</v>
      </c>
      <c r="AN104">
        <v>320740</v>
      </c>
      <c r="AO104">
        <v>18552</v>
      </c>
      <c r="AP104">
        <v>70006</v>
      </c>
      <c r="AQ104">
        <v>409298</v>
      </c>
      <c r="AR104">
        <v>471788</v>
      </c>
      <c r="AU104">
        <v>45063</v>
      </c>
      <c r="AW104" s="567">
        <v>409298</v>
      </c>
      <c r="AX104" s="567">
        <v>320740</v>
      </c>
      <c r="AY104" s="567"/>
      <c r="AZ104" s="567"/>
      <c r="BA104" s="567"/>
      <c r="BB104" s="567"/>
      <c r="BC104" s="567"/>
      <c r="BD104" s="567">
        <v>409298</v>
      </c>
      <c r="BE104" s="567">
        <v>320740</v>
      </c>
      <c r="BF104">
        <v>46650</v>
      </c>
      <c r="BG104" t="s">
        <v>21786</v>
      </c>
      <c r="BI104">
        <v>45856.768888888888</v>
      </c>
      <c r="BJ104">
        <v>45152.465011574073</v>
      </c>
      <c r="BK104" t="s">
        <v>21677</v>
      </c>
      <c r="BL104" t="s">
        <v>16409</v>
      </c>
      <c r="BM104" t="s">
        <v>21698</v>
      </c>
      <c r="BP104" s="568">
        <v>62490</v>
      </c>
      <c r="BR104">
        <v>1</v>
      </c>
      <c r="BS104">
        <v>1</v>
      </c>
      <c r="BU104" t="s">
        <v>16607</v>
      </c>
      <c r="BV104" t="s">
        <v>16605</v>
      </c>
      <c r="BY104">
        <v>0</v>
      </c>
      <c r="CA104" t="s">
        <v>16180</v>
      </c>
      <c r="CB104" t="s">
        <v>21679</v>
      </c>
      <c r="CC1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88558</v>
      </c>
    </row>
    <row r="105" spans="1:81">
      <c r="A105">
        <v>704805</v>
      </c>
      <c r="B105" t="s">
        <v>16609</v>
      </c>
      <c r="C105" t="s">
        <v>787</v>
      </c>
      <c r="D105" t="s">
        <v>16610</v>
      </c>
      <c r="E105" t="s">
        <v>16370</v>
      </c>
      <c r="F105" t="s">
        <v>64</v>
      </c>
      <c r="G105" t="s">
        <v>16369</v>
      </c>
      <c r="H105" t="b">
        <v>1</v>
      </c>
      <c r="J105" t="b">
        <v>1</v>
      </c>
      <c r="K105">
        <v>45869</v>
      </c>
      <c r="M105" t="b">
        <v>1</v>
      </c>
      <c r="N105" t="s">
        <v>16174</v>
      </c>
      <c r="O105" t="s">
        <v>7155</v>
      </c>
      <c r="V105" t="s">
        <v>2478</v>
      </c>
      <c r="Z105">
        <v>44959</v>
      </c>
      <c r="AA105" t="s">
        <v>16597</v>
      </c>
      <c r="AI105">
        <v>6905000</v>
      </c>
      <c r="AJ105">
        <v>6905000</v>
      </c>
      <c r="AP105">
        <v>0</v>
      </c>
      <c r="AQ105">
        <v>6905000</v>
      </c>
      <c r="AR105">
        <v>6905000</v>
      </c>
      <c r="AW105" s="567"/>
      <c r="AX105" s="567"/>
      <c r="AY105" s="567"/>
      <c r="AZ105" s="567"/>
      <c r="BA105" s="567"/>
      <c r="BB105" s="567"/>
      <c r="BC105" s="567"/>
      <c r="BD105" s="567">
        <v>0</v>
      </c>
      <c r="BE105" s="567">
        <v>0</v>
      </c>
      <c r="BG105" t="s">
        <v>21787</v>
      </c>
      <c r="BH105" t="s">
        <v>16611</v>
      </c>
      <c r="BI105">
        <v>46059.55940972222</v>
      </c>
      <c r="BJ105">
        <v>45152.465011574073</v>
      </c>
      <c r="BK105" t="s">
        <v>21677</v>
      </c>
      <c r="BL105" t="s">
        <v>16371</v>
      </c>
      <c r="BM105" t="s">
        <v>21678</v>
      </c>
      <c r="BR105">
        <v>1</v>
      </c>
      <c r="BS105">
        <v>1</v>
      </c>
      <c r="BT105">
        <v>45820</v>
      </c>
      <c r="BU105" t="s">
        <v>16612</v>
      </c>
      <c r="BV105" t="s">
        <v>16608</v>
      </c>
      <c r="BY105">
        <v>0</v>
      </c>
      <c r="CA105" t="s">
        <v>16180</v>
      </c>
      <c r="CB105" t="s">
        <v>21679</v>
      </c>
      <c r="CC1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 spans="1:81">
      <c r="A106">
        <v>704793</v>
      </c>
      <c r="B106" t="s">
        <v>16614</v>
      </c>
      <c r="C106" t="s">
        <v>735</v>
      </c>
      <c r="D106" t="s">
        <v>10161</v>
      </c>
      <c r="E106" t="s">
        <v>10007</v>
      </c>
      <c r="F106" t="s">
        <v>16250</v>
      </c>
      <c r="G106" t="s">
        <v>2118</v>
      </c>
      <c r="I106" t="s">
        <v>16253</v>
      </c>
      <c r="J106" t="b">
        <v>0</v>
      </c>
      <c r="M106" t="b">
        <v>1</v>
      </c>
      <c r="N106" t="s">
        <v>16174</v>
      </c>
      <c r="O106" t="s">
        <v>7155</v>
      </c>
      <c r="P106" t="b">
        <v>1</v>
      </c>
      <c r="V106" t="s">
        <v>2478</v>
      </c>
      <c r="Z106">
        <v>44953</v>
      </c>
      <c r="AA106" t="s">
        <v>16597</v>
      </c>
      <c r="AB106">
        <v>45322</v>
      </c>
      <c r="AC106">
        <v>45313</v>
      </c>
      <c r="AD106">
        <v>45876</v>
      </c>
      <c r="AI106">
        <v>13804973</v>
      </c>
      <c r="AJ106">
        <v>14713958.380000001</v>
      </c>
      <c r="AK106">
        <v>1639888</v>
      </c>
      <c r="AL106">
        <v>2718070</v>
      </c>
      <c r="AN106">
        <v>14713958</v>
      </c>
      <c r="AO106">
        <v>255698</v>
      </c>
      <c r="AP106">
        <v>1384190</v>
      </c>
      <c r="AQ106">
        <v>16353846</v>
      </c>
      <c r="AR106">
        <v>19071916</v>
      </c>
      <c r="AS106">
        <v>45535</v>
      </c>
      <c r="AT106">
        <v>45688</v>
      </c>
      <c r="AW106" s="567"/>
      <c r="AX106" s="567"/>
      <c r="AY106" s="567"/>
      <c r="AZ106" s="567"/>
      <c r="BA106" s="567"/>
      <c r="BB106" s="567"/>
      <c r="BC106" s="567"/>
      <c r="BD106" s="567">
        <v>0</v>
      </c>
      <c r="BE106" s="567">
        <v>0</v>
      </c>
      <c r="BG106" t="s">
        <v>21788</v>
      </c>
      <c r="BI106">
        <v>46077.578680555554</v>
      </c>
      <c r="BJ106">
        <v>45152.46502314815</v>
      </c>
      <c r="BK106" t="s">
        <v>21677</v>
      </c>
      <c r="BL106" t="s">
        <v>2118</v>
      </c>
      <c r="BM106" t="s">
        <v>21696</v>
      </c>
      <c r="BR106">
        <v>0.89972465070296004</v>
      </c>
      <c r="BS106">
        <v>1</v>
      </c>
      <c r="BT106">
        <v>45875</v>
      </c>
      <c r="BU106" t="s">
        <v>16615</v>
      </c>
      <c r="BV106" t="s">
        <v>16613</v>
      </c>
      <c r="BY106">
        <v>0</v>
      </c>
      <c r="CA106" t="s">
        <v>16180</v>
      </c>
      <c r="CB106" t="s">
        <v>21679</v>
      </c>
      <c r="CC1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 spans="1:81">
      <c r="A107">
        <v>704763</v>
      </c>
      <c r="B107" t="s">
        <v>16617</v>
      </c>
      <c r="C107" t="s">
        <v>788</v>
      </c>
      <c r="D107" t="s">
        <v>7364</v>
      </c>
      <c r="E107" t="s">
        <v>16370</v>
      </c>
      <c r="F107" t="s">
        <v>64</v>
      </c>
      <c r="G107" t="s">
        <v>16369</v>
      </c>
      <c r="M107" t="b">
        <v>1</v>
      </c>
      <c r="N107" t="s">
        <v>16174</v>
      </c>
      <c r="O107" t="s">
        <v>2546</v>
      </c>
      <c r="U107">
        <v>45975</v>
      </c>
      <c r="V107" t="s">
        <v>2478</v>
      </c>
      <c r="Z107">
        <v>44959</v>
      </c>
      <c r="AA107" t="s">
        <v>16597</v>
      </c>
      <c r="AI107">
        <v>2800000</v>
      </c>
      <c r="AJ107">
        <v>2800000</v>
      </c>
      <c r="AP107">
        <v>0</v>
      </c>
      <c r="AQ107">
        <v>2800000</v>
      </c>
      <c r="AR107">
        <v>2800000</v>
      </c>
      <c r="AW107" s="567"/>
      <c r="AX107" s="567"/>
      <c r="AY107" s="567"/>
      <c r="AZ107" s="567"/>
      <c r="BA107" s="567"/>
      <c r="BB107" s="567"/>
      <c r="BC107" s="567"/>
      <c r="BD107" s="567">
        <v>0</v>
      </c>
      <c r="BE107" s="567">
        <v>0</v>
      </c>
      <c r="BG107" t="s">
        <v>21789</v>
      </c>
      <c r="BH107" t="s">
        <v>16618</v>
      </c>
      <c r="BI107">
        <v>45877.577268518522</v>
      </c>
      <c r="BJ107">
        <v>45152.46502314815</v>
      </c>
      <c r="BK107" t="s">
        <v>21677</v>
      </c>
      <c r="BL107" t="s">
        <v>16371</v>
      </c>
      <c r="BM107" t="s">
        <v>21696</v>
      </c>
      <c r="BR107">
        <v>1</v>
      </c>
      <c r="BS107">
        <v>1</v>
      </c>
      <c r="BU107" t="s">
        <v>16619</v>
      </c>
      <c r="BV107" t="s">
        <v>16616</v>
      </c>
      <c r="BY107">
        <v>0</v>
      </c>
      <c r="CA107" t="s">
        <v>16180</v>
      </c>
      <c r="CB107" t="s">
        <v>21679</v>
      </c>
      <c r="CC1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 spans="1:81">
      <c r="A108">
        <v>704757</v>
      </c>
      <c r="B108" t="s">
        <v>16621</v>
      </c>
      <c r="C108" t="s">
        <v>801</v>
      </c>
      <c r="D108" t="s">
        <v>10182</v>
      </c>
      <c r="E108" t="s">
        <v>10007</v>
      </c>
      <c r="F108" t="s">
        <v>16250</v>
      </c>
      <c r="G108" t="s">
        <v>2118</v>
      </c>
      <c r="I108" t="s">
        <v>16253</v>
      </c>
      <c r="J108" t="b">
        <v>0</v>
      </c>
      <c r="M108" t="b">
        <v>1</v>
      </c>
      <c r="N108" t="s">
        <v>16174</v>
      </c>
      <c r="O108" t="s">
        <v>7155</v>
      </c>
      <c r="P108" t="b">
        <v>1</v>
      </c>
      <c r="V108" t="s">
        <v>2478</v>
      </c>
      <c r="Z108">
        <v>44953</v>
      </c>
      <c r="AA108" t="s">
        <v>16597</v>
      </c>
      <c r="AB108">
        <v>45291</v>
      </c>
      <c r="AC108">
        <v>45261</v>
      </c>
      <c r="AI108">
        <v>7826361</v>
      </c>
      <c r="AJ108">
        <v>7956662</v>
      </c>
      <c r="AK108">
        <v>820333</v>
      </c>
      <c r="AL108">
        <v>1750406</v>
      </c>
      <c r="AN108">
        <v>7956663</v>
      </c>
      <c r="AO108">
        <v>147924</v>
      </c>
      <c r="AP108">
        <v>672409</v>
      </c>
      <c r="AQ108">
        <v>8776996</v>
      </c>
      <c r="AR108">
        <v>10527402</v>
      </c>
      <c r="AS108">
        <v>45535</v>
      </c>
      <c r="AT108">
        <v>45688</v>
      </c>
      <c r="AW108" s="567"/>
      <c r="AX108" s="567"/>
      <c r="AY108" s="567"/>
      <c r="AZ108" s="567"/>
      <c r="BA108" s="567"/>
      <c r="BB108" s="567"/>
      <c r="BC108" s="567"/>
      <c r="BD108" s="567">
        <v>0</v>
      </c>
      <c r="BE108" s="567">
        <v>0</v>
      </c>
      <c r="BG108" t="s">
        <v>21790</v>
      </c>
      <c r="BI108">
        <v>46059.619988425926</v>
      </c>
      <c r="BJ108">
        <v>45152.46502314815</v>
      </c>
      <c r="BK108" t="s">
        <v>21677</v>
      </c>
      <c r="BL108" t="s">
        <v>2118</v>
      </c>
      <c r="BM108" t="s">
        <v>21678</v>
      </c>
      <c r="BR108">
        <v>0.90653590362807501</v>
      </c>
      <c r="BS108">
        <v>1</v>
      </c>
      <c r="BT108">
        <v>45875</v>
      </c>
      <c r="BU108" t="s">
        <v>16622</v>
      </c>
      <c r="BV108" t="s">
        <v>16620</v>
      </c>
      <c r="BY108">
        <v>0</v>
      </c>
      <c r="CA108" t="s">
        <v>16180</v>
      </c>
      <c r="CB108" t="s">
        <v>21679</v>
      </c>
      <c r="CC1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 spans="1:81">
      <c r="A109">
        <v>704755</v>
      </c>
      <c r="B109" t="s">
        <v>16624</v>
      </c>
      <c r="C109" t="s">
        <v>85</v>
      </c>
      <c r="D109" t="s">
        <v>14848</v>
      </c>
      <c r="E109" t="s">
        <v>16408</v>
      </c>
      <c r="F109" t="s">
        <v>16405</v>
      </c>
      <c r="G109" t="s">
        <v>2116</v>
      </c>
      <c r="I109" t="s">
        <v>16253</v>
      </c>
      <c r="J109" t="b">
        <v>0</v>
      </c>
      <c r="V109" t="s">
        <v>2478</v>
      </c>
      <c r="Z109">
        <v>44946</v>
      </c>
      <c r="AA109" t="s">
        <v>16597</v>
      </c>
      <c r="AB109">
        <v>45016</v>
      </c>
      <c r="AC109">
        <v>45016</v>
      </c>
      <c r="AI109">
        <v>1250000</v>
      </c>
      <c r="AJ109">
        <v>524391.61</v>
      </c>
      <c r="AK109">
        <v>86181.92</v>
      </c>
      <c r="AL109">
        <v>83451</v>
      </c>
      <c r="AN109">
        <v>438210</v>
      </c>
      <c r="AO109">
        <v>0</v>
      </c>
      <c r="AP109">
        <v>86181.92</v>
      </c>
      <c r="AQ109">
        <v>524391.92000000004</v>
      </c>
      <c r="AR109">
        <v>607842.92000000004</v>
      </c>
      <c r="AU109">
        <v>45063</v>
      </c>
      <c r="AW109" s="567">
        <v>524391.61</v>
      </c>
      <c r="AX109" s="567">
        <v>438209.69</v>
      </c>
      <c r="AY109" s="567"/>
      <c r="AZ109" s="567"/>
      <c r="BA109" s="567"/>
      <c r="BB109" s="567"/>
      <c r="BC109" s="567"/>
      <c r="BD109" s="567">
        <v>524391.61</v>
      </c>
      <c r="BE109" s="567">
        <v>438209.69</v>
      </c>
      <c r="BF109">
        <v>46650</v>
      </c>
      <c r="BG109" t="s">
        <v>21791</v>
      </c>
      <c r="BI109">
        <v>45856.768888888888</v>
      </c>
      <c r="BJ109">
        <v>45152.46502314815</v>
      </c>
      <c r="BK109" t="s">
        <v>21677</v>
      </c>
      <c r="BL109" t="s">
        <v>16409</v>
      </c>
      <c r="BM109" t="s">
        <v>21698</v>
      </c>
      <c r="BP109" s="568">
        <v>83450.899999999994</v>
      </c>
      <c r="BR109">
        <v>0.99999940883909899</v>
      </c>
      <c r="BS109">
        <v>1</v>
      </c>
      <c r="BU109" t="s">
        <v>16625</v>
      </c>
      <c r="BV109" t="s">
        <v>16623</v>
      </c>
      <c r="BY109">
        <v>0</v>
      </c>
      <c r="CA109" t="s">
        <v>16180</v>
      </c>
      <c r="CB109" t="s">
        <v>21679</v>
      </c>
      <c r="CC1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86181.919999999984</v>
      </c>
    </row>
    <row r="110" spans="1:81">
      <c r="A110">
        <v>704751</v>
      </c>
      <c r="B110" t="s">
        <v>16627</v>
      </c>
      <c r="C110" t="s">
        <v>719</v>
      </c>
      <c r="D110" t="s">
        <v>14786</v>
      </c>
      <c r="E110" t="s">
        <v>16408</v>
      </c>
      <c r="F110" t="s">
        <v>16405</v>
      </c>
      <c r="G110" t="s">
        <v>2116</v>
      </c>
      <c r="I110" t="s">
        <v>16253</v>
      </c>
      <c r="J110" t="b">
        <v>0</v>
      </c>
      <c r="V110" t="s">
        <v>2478</v>
      </c>
      <c r="Z110">
        <v>44946</v>
      </c>
      <c r="AA110" t="s">
        <v>16597</v>
      </c>
      <c r="AB110">
        <v>45016</v>
      </c>
      <c r="AC110">
        <v>44986</v>
      </c>
      <c r="AI110">
        <v>435167</v>
      </c>
      <c r="AJ110">
        <v>435167</v>
      </c>
      <c r="AK110">
        <v>96676</v>
      </c>
      <c r="AL110">
        <v>66168</v>
      </c>
      <c r="AN110">
        <v>338491</v>
      </c>
      <c r="AO110">
        <v>20252</v>
      </c>
      <c r="AP110">
        <v>76424</v>
      </c>
      <c r="AQ110">
        <v>435167</v>
      </c>
      <c r="AR110">
        <v>501335</v>
      </c>
      <c r="AU110">
        <v>45022</v>
      </c>
      <c r="AW110" s="567">
        <v>435167</v>
      </c>
      <c r="AX110" s="567">
        <v>338491</v>
      </c>
      <c r="AY110" s="567"/>
      <c r="AZ110" s="567"/>
      <c r="BA110" s="567"/>
      <c r="BB110" s="567"/>
      <c r="BC110" s="567"/>
      <c r="BD110" s="567">
        <v>435167</v>
      </c>
      <c r="BE110" s="567">
        <v>338491</v>
      </c>
      <c r="BF110">
        <v>46650</v>
      </c>
      <c r="BG110" t="s">
        <v>21792</v>
      </c>
      <c r="BI110">
        <v>45856.768900462965</v>
      </c>
      <c r="BJ110">
        <v>45152.46502314815</v>
      </c>
      <c r="BK110" t="s">
        <v>21677</v>
      </c>
      <c r="BL110" t="s">
        <v>16409</v>
      </c>
      <c r="BM110" t="s">
        <v>21698</v>
      </c>
      <c r="BP110" s="568">
        <v>66168</v>
      </c>
      <c r="BR110">
        <v>1</v>
      </c>
      <c r="BS110">
        <v>1</v>
      </c>
      <c r="BU110" t="s">
        <v>16628</v>
      </c>
      <c r="BV110" t="s">
        <v>16626</v>
      </c>
      <c r="BY110">
        <v>0</v>
      </c>
      <c r="CA110" t="s">
        <v>16180</v>
      </c>
      <c r="CB110" t="s">
        <v>21679</v>
      </c>
      <c r="CC1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96676</v>
      </c>
    </row>
    <row r="111" spans="1:81">
      <c r="A111">
        <v>704750</v>
      </c>
      <c r="B111" t="s">
        <v>16630</v>
      </c>
      <c r="C111" t="s">
        <v>720</v>
      </c>
      <c r="D111" t="s">
        <v>14783</v>
      </c>
      <c r="E111" t="s">
        <v>16408</v>
      </c>
      <c r="F111" t="s">
        <v>16405</v>
      </c>
      <c r="G111" t="s">
        <v>2116</v>
      </c>
      <c r="I111" t="s">
        <v>16253</v>
      </c>
      <c r="J111" t="b">
        <v>0</v>
      </c>
      <c r="V111" t="s">
        <v>2478</v>
      </c>
      <c r="Z111">
        <v>44946</v>
      </c>
      <c r="AA111" t="s">
        <v>16597</v>
      </c>
      <c r="AB111">
        <v>45016</v>
      </c>
      <c r="AC111">
        <v>44985</v>
      </c>
      <c r="AD111">
        <v>44992</v>
      </c>
      <c r="AI111">
        <v>1250000</v>
      </c>
      <c r="AJ111">
        <v>578629</v>
      </c>
      <c r="AK111">
        <v>92244</v>
      </c>
      <c r="AL111">
        <v>92511</v>
      </c>
      <c r="AN111">
        <v>486385</v>
      </c>
      <c r="AO111">
        <v>19324</v>
      </c>
      <c r="AP111">
        <v>72920</v>
      </c>
      <c r="AQ111">
        <v>578629</v>
      </c>
      <c r="AR111">
        <v>671140</v>
      </c>
      <c r="AU111">
        <v>45022</v>
      </c>
      <c r="AW111" s="567">
        <v>578629</v>
      </c>
      <c r="AX111" s="567">
        <v>486385</v>
      </c>
      <c r="AY111" s="567"/>
      <c r="AZ111" s="567"/>
      <c r="BA111" s="567"/>
      <c r="BB111" s="567"/>
      <c r="BC111" s="567"/>
      <c r="BD111" s="567">
        <v>578629</v>
      </c>
      <c r="BE111" s="567">
        <v>486385</v>
      </c>
      <c r="BF111">
        <v>46650</v>
      </c>
      <c r="BG111" t="s">
        <v>21793</v>
      </c>
      <c r="BI111">
        <v>45856.768900462965</v>
      </c>
      <c r="BJ111">
        <v>45152.46502314815</v>
      </c>
      <c r="BK111" t="s">
        <v>21677</v>
      </c>
      <c r="BL111" t="s">
        <v>16409</v>
      </c>
      <c r="BM111" t="s">
        <v>21698</v>
      </c>
      <c r="BP111" s="568">
        <v>92511</v>
      </c>
      <c r="BR111">
        <v>1</v>
      </c>
      <c r="BS111">
        <v>1</v>
      </c>
      <c r="BU111" t="s">
        <v>16631</v>
      </c>
      <c r="BV111" t="s">
        <v>16629</v>
      </c>
      <c r="BY111">
        <v>0</v>
      </c>
      <c r="CA111" t="s">
        <v>16180</v>
      </c>
      <c r="CB111" t="s">
        <v>21679</v>
      </c>
      <c r="CC1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92244</v>
      </c>
    </row>
    <row r="112" spans="1:81">
      <c r="A112">
        <v>704744</v>
      </c>
      <c r="B112" t="s">
        <v>16633</v>
      </c>
      <c r="C112" t="s">
        <v>802</v>
      </c>
      <c r="D112" t="s">
        <v>10191</v>
      </c>
      <c r="E112" t="s">
        <v>10007</v>
      </c>
      <c r="F112" t="s">
        <v>16250</v>
      </c>
      <c r="G112" t="s">
        <v>2118</v>
      </c>
      <c r="I112" t="s">
        <v>16253</v>
      </c>
      <c r="J112" t="b">
        <v>0</v>
      </c>
      <c r="M112" t="b">
        <v>1</v>
      </c>
      <c r="N112" t="s">
        <v>16174</v>
      </c>
      <c r="O112" t="s">
        <v>7155</v>
      </c>
      <c r="P112" t="b">
        <v>1</v>
      </c>
      <c r="V112" t="s">
        <v>2478</v>
      </c>
      <c r="Z112">
        <v>44953</v>
      </c>
      <c r="AA112" t="s">
        <v>16597</v>
      </c>
      <c r="AB112">
        <v>45230</v>
      </c>
      <c r="AC112">
        <v>45261</v>
      </c>
      <c r="AI112">
        <v>12472305</v>
      </c>
      <c r="AJ112">
        <v>22246737.73</v>
      </c>
      <c r="AK112">
        <v>3663221</v>
      </c>
      <c r="AL112">
        <v>3725225</v>
      </c>
      <c r="AN112">
        <v>22246738</v>
      </c>
      <c r="AO112">
        <v>525425</v>
      </c>
      <c r="AP112">
        <v>3137796</v>
      </c>
      <c r="AQ112">
        <v>25909959</v>
      </c>
      <c r="AR112">
        <v>29635184</v>
      </c>
      <c r="AS112">
        <v>45535</v>
      </c>
      <c r="AT112">
        <v>45688</v>
      </c>
      <c r="AW112" s="567"/>
      <c r="AX112" s="567"/>
      <c r="AY112" s="567"/>
      <c r="AZ112" s="567"/>
      <c r="BA112" s="567"/>
      <c r="BB112" s="567"/>
      <c r="BC112" s="567"/>
      <c r="BD112" s="567">
        <v>0</v>
      </c>
      <c r="BE112" s="567">
        <v>0</v>
      </c>
      <c r="BG112" t="s">
        <v>21794</v>
      </c>
      <c r="BI112">
        <v>46077.578645833331</v>
      </c>
      <c r="BJ112">
        <v>45152.46502314815</v>
      </c>
      <c r="BK112" t="s">
        <v>21677</v>
      </c>
      <c r="BL112" t="s">
        <v>2118</v>
      </c>
      <c r="BM112" t="s">
        <v>21696</v>
      </c>
      <c r="BR112">
        <v>0.85861724945222795</v>
      </c>
      <c r="BS112">
        <v>1</v>
      </c>
      <c r="BT112">
        <v>45875</v>
      </c>
      <c r="BU112" t="s">
        <v>16634</v>
      </c>
      <c r="BV112" t="s">
        <v>16632</v>
      </c>
      <c r="BY112">
        <v>0</v>
      </c>
      <c r="CA112" t="s">
        <v>16180</v>
      </c>
      <c r="CB112" t="s">
        <v>21679</v>
      </c>
      <c r="CC1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 spans="1:81">
      <c r="A113">
        <v>704741</v>
      </c>
      <c r="B113" t="s">
        <v>16636</v>
      </c>
      <c r="C113" t="s">
        <v>905</v>
      </c>
      <c r="D113" t="s">
        <v>10179</v>
      </c>
      <c r="E113" t="s">
        <v>10007</v>
      </c>
      <c r="F113" t="s">
        <v>16250</v>
      </c>
      <c r="G113" t="s">
        <v>2118</v>
      </c>
      <c r="I113" t="s">
        <v>16253</v>
      </c>
      <c r="J113" t="b">
        <v>0</v>
      </c>
      <c r="L113" t="s">
        <v>16183</v>
      </c>
      <c r="M113" t="b">
        <v>1</v>
      </c>
      <c r="N113" t="s">
        <v>16174</v>
      </c>
      <c r="O113" t="s">
        <v>7155</v>
      </c>
      <c r="P113" t="b">
        <v>1</v>
      </c>
      <c r="V113" t="s">
        <v>2478</v>
      </c>
      <c r="Z113">
        <v>44953</v>
      </c>
      <c r="AA113" t="s">
        <v>16597</v>
      </c>
      <c r="AB113">
        <v>45351</v>
      </c>
      <c r="AC113">
        <v>45350</v>
      </c>
      <c r="AD113">
        <v>45840</v>
      </c>
      <c r="AI113">
        <v>12034895</v>
      </c>
      <c r="AJ113">
        <v>17686091.969999999</v>
      </c>
      <c r="AK113">
        <v>1110824.6399999999</v>
      </c>
      <c r="AL113">
        <v>3152500.55</v>
      </c>
      <c r="AN113">
        <v>19122669.84</v>
      </c>
      <c r="AO113">
        <v>167188.56</v>
      </c>
      <c r="AP113">
        <v>943636.08</v>
      </c>
      <c r="AQ113">
        <v>20233494.48</v>
      </c>
      <c r="AR113">
        <v>23385995.030000001</v>
      </c>
      <c r="AS113">
        <v>45473</v>
      </c>
      <c r="AT113">
        <v>45626</v>
      </c>
      <c r="AW113" s="567"/>
      <c r="AX113" s="567"/>
      <c r="AY113" s="567"/>
      <c r="AZ113" s="567"/>
      <c r="BA113" s="567"/>
      <c r="BB113" s="567"/>
      <c r="BC113" s="567"/>
      <c r="BD113" s="567">
        <v>0</v>
      </c>
      <c r="BE113" s="567">
        <v>0</v>
      </c>
      <c r="BG113" t="s">
        <v>21795</v>
      </c>
      <c r="BH113" t="s">
        <v>16304</v>
      </c>
      <c r="BI113">
        <v>46077.578599537039</v>
      </c>
      <c r="BJ113">
        <v>45152.46502314815</v>
      </c>
      <c r="BK113" t="s">
        <v>21677</v>
      </c>
      <c r="BL113" t="s">
        <v>2118</v>
      </c>
      <c r="BM113" t="s">
        <v>21696</v>
      </c>
      <c r="BN113" t="s">
        <v>16315</v>
      </c>
      <c r="BR113">
        <v>0.87409972545681602</v>
      </c>
      <c r="BS113">
        <v>1</v>
      </c>
      <c r="BT113">
        <v>45875</v>
      </c>
      <c r="BU113" t="s">
        <v>16637</v>
      </c>
      <c r="BV113" t="s">
        <v>16635</v>
      </c>
      <c r="BW113" s="568">
        <v>1190151</v>
      </c>
      <c r="BX113" s="568">
        <v>802329</v>
      </c>
      <c r="BY113">
        <v>1992480</v>
      </c>
      <c r="CA113" t="s">
        <v>16180</v>
      </c>
      <c r="CB113" t="s">
        <v>21679</v>
      </c>
      <c r="CC1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 spans="1:81">
      <c r="A114">
        <v>704679</v>
      </c>
      <c r="B114" t="s">
        <v>16639</v>
      </c>
      <c r="C114" t="s">
        <v>1096</v>
      </c>
      <c r="D114" t="s">
        <v>10185</v>
      </c>
      <c r="E114" t="s">
        <v>10007</v>
      </c>
      <c r="F114" t="s">
        <v>16250</v>
      </c>
      <c r="G114" t="s">
        <v>2118</v>
      </c>
      <c r="I114" t="s">
        <v>16253</v>
      </c>
      <c r="J114" t="b">
        <v>0</v>
      </c>
      <c r="V114" t="s">
        <v>2478</v>
      </c>
      <c r="Z114">
        <v>44953</v>
      </c>
      <c r="AA114" t="s">
        <v>16640</v>
      </c>
      <c r="AB114">
        <v>45107</v>
      </c>
      <c r="AC114">
        <v>45107</v>
      </c>
      <c r="AD114">
        <v>45108</v>
      </c>
      <c r="AI114">
        <v>12196369</v>
      </c>
      <c r="AJ114">
        <v>16372823.800000001</v>
      </c>
      <c r="AK114">
        <v>2060901.35</v>
      </c>
      <c r="AL114">
        <v>2687464</v>
      </c>
      <c r="AN114">
        <v>14311922</v>
      </c>
      <c r="AO114">
        <v>0</v>
      </c>
      <c r="AP114">
        <v>2060901.35</v>
      </c>
      <c r="AQ114">
        <v>16372823.35</v>
      </c>
      <c r="AR114">
        <v>19060287.350000001</v>
      </c>
      <c r="AU114">
        <v>45233</v>
      </c>
      <c r="AV114" t="s">
        <v>16449</v>
      </c>
      <c r="AW114" s="567">
        <v>16372823.800000001</v>
      </c>
      <c r="AX114" s="567">
        <v>14311922.449999999</v>
      </c>
      <c r="AY114" s="567">
        <v>16372823.800000001</v>
      </c>
      <c r="AZ114" s="567">
        <v>14311922.449999999</v>
      </c>
      <c r="BA114" s="567"/>
      <c r="BB114" s="567"/>
      <c r="BC114" s="567"/>
      <c r="BD114" s="567">
        <v>16372823.800000001</v>
      </c>
      <c r="BE114" s="567">
        <v>14311922.449999999</v>
      </c>
      <c r="BG114" t="s">
        <v>21796</v>
      </c>
      <c r="BI114">
        <v>46070.526180555556</v>
      </c>
      <c r="BJ114">
        <v>45152.46502314815</v>
      </c>
      <c r="BK114" t="s">
        <v>21677</v>
      </c>
      <c r="BL114" t="s">
        <v>2118</v>
      </c>
      <c r="BM114" t="s">
        <v>21683</v>
      </c>
      <c r="BP114" s="568">
        <v>2687463.9</v>
      </c>
      <c r="BR114">
        <v>1.00000002748457</v>
      </c>
      <c r="BS114">
        <v>1</v>
      </c>
      <c r="BU114" t="s">
        <v>16641</v>
      </c>
      <c r="BV114" t="s">
        <v>16638</v>
      </c>
      <c r="BY114">
        <v>0</v>
      </c>
      <c r="CA114" t="s">
        <v>16180</v>
      </c>
      <c r="CB114" t="s">
        <v>21679</v>
      </c>
      <c r="CC1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2060901.3500000015</v>
      </c>
    </row>
    <row r="115" spans="1:81">
      <c r="A115">
        <v>703535</v>
      </c>
      <c r="B115" t="s">
        <v>16643</v>
      </c>
      <c r="C115" t="s">
        <v>115</v>
      </c>
      <c r="D115" t="s">
        <v>10152</v>
      </c>
      <c r="E115" t="s">
        <v>10007</v>
      </c>
      <c r="F115" t="s">
        <v>16250</v>
      </c>
      <c r="G115" t="s">
        <v>2118</v>
      </c>
      <c r="I115" t="s">
        <v>16253</v>
      </c>
      <c r="J115" t="b">
        <v>0</v>
      </c>
      <c r="V115" t="s">
        <v>2478</v>
      </c>
      <c r="Z115">
        <v>44908</v>
      </c>
      <c r="AA115" t="s">
        <v>16644</v>
      </c>
      <c r="AB115">
        <v>45230</v>
      </c>
      <c r="AC115">
        <v>45261</v>
      </c>
      <c r="AI115">
        <v>18518368</v>
      </c>
      <c r="AJ115">
        <v>10149325.060000001</v>
      </c>
      <c r="AK115">
        <v>620135</v>
      </c>
      <c r="AL115">
        <v>1814022</v>
      </c>
      <c r="AN115">
        <v>9529190</v>
      </c>
      <c r="AO115">
        <v>0</v>
      </c>
      <c r="AP115">
        <v>620135</v>
      </c>
      <c r="AQ115">
        <v>10149325</v>
      </c>
      <c r="AR115">
        <v>11963347</v>
      </c>
      <c r="AS115">
        <v>45473</v>
      </c>
      <c r="AT115">
        <v>45535</v>
      </c>
      <c r="AU115">
        <v>45461</v>
      </c>
      <c r="AV115" t="s">
        <v>16449</v>
      </c>
      <c r="AW115" s="567">
        <v>10149325.060000001</v>
      </c>
      <c r="AX115" s="567">
        <v>9529190.3699999992</v>
      </c>
      <c r="AY115" s="567">
        <v>10149325.060000001</v>
      </c>
      <c r="AZ115" s="567">
        <v>9529190.3699999992</v>
      </c>
      <c r="BA115" s="567"/>
      <c r="BB115" s="567"/>
      <c r="BC115" s="567"/>
      <c r="BD115" s="567">
        <v>10149325.060000001</v>
      </c>
      <c r="BE115" s="567">
        <v>9529190.3699999992</v>
      </c>
      <c r="BG115" t="s">
        <v>21797</v>
      </c>
      <c r="BI115">
        <v>46070.52584490741</v>
      </c>
      <c r="BJ115">
        <v>45152.46502314815</v>
      </c>
      <c r="BK115" t="s">
        <v>21677</v>
      </c>
      <c r="BL115" t="s">
        <v>2118</v>
      </c>
      <c r="BM115" t="s">
        <v>21683</v>
      </c>
      <c r="BP115" s="568">
        <v>1814022</v>
      </c>
      <c r="BR115">
        <v>1.00000000591172</v>
      </c>
      <c r="BS115">
        <v>1</v>
      </c>
      <c r="BU115" t="s">
        <v>16645</v>
      </c>
      <c r="BV115" t="s">
        <v>16642</v>
      </c>
      <c r="BY115">
        <v>0</v>
      </c>
      <c r="CA115" t="s">
        <v>16180</v>
      </c>
      <c r="CB115" t="s">
        <v>21679</v>
      </c>
      <c r="CC1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620134.69000000134</v>
      </c>
    </row>
    <row r="116" spans="1:81">
      <c r="A116">
        <v>703222</v>
      </c>
      <c r="B116" t="s">
        <v>16647</v>
      </c>
      <c r="C116" t="s">
        <v>1189</v>
      </c>
      <c r="D116" t="s">
        <v>9697</v>
      </c>
      <c r="E116" t="s">
        <v>16552</v>
      </c>
      <c r="F116" t="s">
        <v>35</v>
      </c>
      <c r="G116" t="s">
        <v>9700</v>
      </c>
      <c r="M116" t="b">
        <v>1</v>
      </c>
      <c r="N116" t="s">
        <v>16174</v>
      </c>
      <c r="O116" t="s">
        <v>16399</v>
      </c>
      <c r="R116">
        <v>230370000</v>
      </c>
      <c r="U116">
        <v>45273</v>
      </c>
      <c r="V116" t="s">
        <v>2478</v>
      </c>
      <c r="Z116">
        <v>44902</v>
      </c>
      <c r="AA116" t="s">
        <v>16648</v>
      </c>
      <c r="AB116">
        <v>45230</v>
      </c>
      <c r="AI116">
        <v>4500000</v>
      </c>
      <c r="AJ116">
        <v>4500000</v>
      </c>
      <c r="AP116">
        <v>0</v>
      </c>
      <c r="AQ116">
        <v>4500000</v>
      </c>
      <c r="AR116">
        <v>4500000</v>
      </c>
      <c r="AW116" s="567"/>
      <c r="AX116" s="567"/>
      <c r="AY116" s="567"/>
      <c r="AZ116" s="567"/>
      <c r="BA116" s="567"/>
      <c r="BB116" s="567"/>
      <c r="BC116" s="567"/>
      <c r="BD116" s="567">
        <v>0</v>
      </c>
      <c r="BE116" s="567">
        <v>0</v>
      </c>
      <c r="BG116" t="s">
        <v>21798</v>
      </c>
      <c r="BH116" t="s">
        <v>21770</v>
      </c>
      <c r="BI116">
        <v>45877.577499999999</v>
      </c>
      <c r="BJ116">
        <v>45152.46502314815</v>
      </c>
      <c r="BK116" t="s">
        <v>21677</v>
      </c>
      <c r="BL116" t="s">
        <v>16553</v>
      </c>
      <c r="BM116" t="s">
        <v>21696</v>
      </c>
      <c r="BR116">
        <v>1</v>
      </c>
      <c r="BS116">
        <v>1</v>
      </c>
      <c r="BU116" t="s">
        <v>16649</v>
      </c>
      <c r="BV116" t="s">
        <v>16646</v>
      </c>
      <c r="BY116">
        <v>0</v>
      </c>
      <c r="CA116" t="s">
        <v>16180</v>
      </c>
      <c r="CB116" t="s">
        <v>21679</v>
      </c>
      <c r="CC1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 spans="1:81">
      <c r="A117">
        <v>701679</v>
      </c>
      <c r="B117" t="s">
        <v>16651</v>
      </c>
      <c r="C117" t="s">
        <v>1053</v>
      </c>
      <c r="D117" t="s">
        <v>14561</v>
      </c>
      <c r="E117" t="s">
        <v>16408</v>
      </c>
      <c r="F117" t="s">
        <v>16405</v>
      </c>
      <c r="G117" t="s">
        <v>2116</v>
      </c>
      <c r="I117" t="s">
        <v>16253</v>
      </c>
      <c r="J117" t="b">
        <v>0</v>
      </c>
      <c r="V117" t="s">
        <v>2478</v>
      </c>
      <c r="Z117">
        <v>44917</v>
      </c>
      <c r="AA117" t="s">
        <v>16652</v>
      </c>
      <c r="AB117">
        <v>44926</v>
      </c>
      <c r="AC117">
        <v>44957</v>
      </c>
      <c r="AI117">
        <v>850000</v>
      </c>
      <c r="AJ117">
        <v>80651.600000000006</v>
      </c>
      <c r="AK117">
        <v>16226.16</v>
      </c>
      <c r="AL117">
        <v>12535</v>
      </c>
      <c r="AN117">
        <v>64425</v>
      </c>
      <c r="AO117">
        <v>3399.16</v>
      </c>
      <c r="AP117">
        <v>12827</v>
      </c>
      <c r="AQ117">
        <v>80651.16</v>
      </c>
      <c r="AR117">
        <v>93186.16</v>
      </c>
      <c r="AU117">
        <v>44987</v>
      </c>
      <c r="AW117" s="567">
        <v>80651.600000000006</v>
      </c>
      <c r="AX117" s="567">
        <v>64425.440000000002</v>
      </c>
      <c r="AY117" s="567"/>
      <c r="AZ117" s="567"/>
      <c r="BA117" s="567"/>
      <c r="BB117" s="567"/>
      <c r="BC117" s="567"/>
      <c r="BD117" s="567">
        <v>80651.600000000006</v>
      </c>
      <c r="BE117" s="567">
        <v>64425.440000000002</v>
      </c>
      <c r="BF117">
        <v>46650</v>
      </c>
      <c r="BG117" t="s">
        <v>21799</v>
      </c>
      <c r="BI117">
        <v>45856.768912037034</v>
      </c>
      <c r="BJ117">
        <v>45152.46502314815</v>
      </c>
      <c r="BK117" t="s">
        <v>21677</v>
      </c>
      <c r="BL117" t="s">
        <v>16409</v>
      </c>
      <c r="BM117" t="s">
        <v>21698</v>
      </c>
      <c r="BP117" s="568">
        <v>12535.35</v>
      </c>
      <c r="BR117">
        <v>1.00000545559419</v>
      </c>
      <c r="BS117">
        <v>1</v>
      </c>
      <c r="BU117" t="s">
        <v>16653</v>
      </c>
      <c r="BV117" t="s">
        <v>16650</v>
      </c>
      <c r="BY117">
        <v>0</v>
      </c>
      <c r="CA117" t="s">
        <v>16180</v>
      </c>
      <c r="CB117" t="s">
        <v>21679</v>
      </c>
      <c r="CC1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16226.160000000003</v>
      </c>
    </row>
    <row r="118" spans="1:81">
      <c r="A118">
        <v>701555</v>
      </c>
      <c r="B118" t="s">
        <v>16655</v>
      </c>
      <c r="C118" t="s">
        <v>867</v>
      </c>
      <c r="D118" t="s">
        <v>14570</v>
      </c>
      <c r="E118" t="s">
        <v>16408</v>
      </c>
      <c r="F118" t="s">
        <v>16405</v>
      </c>
      <c r="G118" t="s">
        <v>2116</v>
      </c>
      <c r="I118" t="s">
        <v>16253</v>
      </c>
      <c r="J118" t="b">
        <v>0</v>
      </c>
      <c r="V118" t="s">
        <v>2478</v>
      </c>
      <c r="Z118">
        <v>44917</v>
      </c>
      <c r="AA118" t="s">
        <v>16656</v>
      </c>
      <c r="AB118">
        <v>44957</v>
      </c>
      <c r="AC118">
        <v>44953</v>
      </c>
      <c r="AI118">
        <v>1250000</v>
      </c>
      <c r="AJ118">
        <v>649427</v>
      </c>
      <c r="AK118">
        <v>102417</v>
      </c>
      <c r="AL118">
        <v>104535</v>
      </c>
      <c r="AN118">
        <v>547010</v>
      </c>
      <c r="AO118">
        <v>21455</v>
      </c>
      <c r="AP118">
        <v>80962</v>
      </c>
      <c r="AQ118">
        <v>649427</v>
      </c>
      <c r="AR118">
        <v>753962</v>
      </c>
      <c r="AU118">
        <v>44993</v>
      </c>
      <c r="AW118" s="567">
        <v>649427</v>
      </c>
      <c r="AX118" s="567">
        <v>547010</v>
      </c>
      <c r="AY118" s="567"/>
      <c r="AZ118" s="567"/>
      <c r="BA118" s="567"/>
      <c r="BB118" s="567"/>
      <c r="BC118" s="567"/>
      <c r="BD118" s="567">
        <v>649427</v>
      </c>
      <c r="BE118" s="567">
        <v>547010</v>
      </c>
      <c r="BF118">
        <v>46650</v>
      </c>
      <c r="BG118" t="s">
        <v>21800</v>
      </c>
      <c r="BI118">
        <v>45856.768912037034</v>
      </c>
      <c r="BJ118">
        <v>45152.46502314815</v>
      </c>
      <c r="BK118" t="s">
        <v>21677</v>
      </c>
      <c r="BL118" t="s">
        <v>16409</v>
      </c>
      <c r="BM118" t="s">
        <v>21698</v>
      </c>
      <c r="BP118" s="568">
        <v>104535</v>
      </c>
      <c r="BR118">
        <v>1</v>
      </c>
      <c r="BS118">
        <v>1</v>
      </c>
      <c r="BU118" t="s">
        <v>16657</v>
      </c>
      <c r="BV118" t="s">
        <v>16654</v>
      </c>
      <c r="BY118">
        <v>0</v>
      </c>
      <c r="CA118" t="s">
        <v>16180</v>
      </c>
      <c r="CB118" t="s">
        <v>21679</v>
      </c>
      <c r="CC1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102417</v>
      </c>
    </row>
    <row r="119" spans="1:81">
      <c r="A119">
        <v>701552</v>
      </c>
      <c r="B119" t="s">
        <v>16659</v>
      </c>
      <c r="C119" t="s">
        <v>868</v>
      </c>
      <c r="D119" t="s">
        <v>14573</v>
      </c>
      <c r="E119" t="s">
        <v>16408</v>
      </c>
      <c r="F119" t="s">
        <v>16405</v>
      </c>
      <c r="G119" t="s">
        <v>2116</v>
      </c>
      <c r="I119" t="s">
        <v>16253</v>
      </c>
      <c r="J119" t="b">
        <v>0</v>
      </c>
      <c r="V119" t="s">
        <v>2478</v>
      </c>
      <c r="Z119">
        <v>44917</v>
      </c>
      <c r="AA119" t="s">
        <v>16656</v>
      </c>
      <c r="AB119">
        <v>44957</v>
      </c>
      <c r="AC119">
        <v>44946</v>
      </c>
      <c r="AI119">
        <v>1250000</v>
      </c>
      <c r="AJ119">
        <v>238162</v>
      </c>
      <c r="AK119">
        <v>51841</v>
      </c>
      <c r="AL119">
        <v>36670</v>
      </c>
      <c r="AN119">
        <v>186321</v>
      </c>
      <c r="AO119">
        <v>10860</v>
      </c>
      <c r="AP119">
        <v>40981</v>
      </c>
      <c r="AQ119">
        <v>238162</v>
      </c>
      <c r="AR119">
        <v>274832</v>
      </c>
      <c r="AU119">
        <v>44993</v>
      </c>
      <c r="AW119" s="567">
        <v>238162</v>
      </c>
      <c r="AX119" s="567">
        <v>186321</v>
      </c>
      <c r="AY119" s="567"/>
      <c r="AZ119" s="567"/>
      <c r="BA119" s="567"/>
      <c r="BB119" s="567"/>
      <c r="BC119" s="567"/>
      <c r="BD119" s="567">
        <v>238162</v>
      </c>
      <c r="BE119" s="567">
        <v>186321</v>
      </c>
      <c r="BF119">
        <v>46650</v>
      </c>
      <c r="BG119" t="s">
        <v>21801</v>
      </c>
      <c r="BI119">
        <v>45856.768912037034</v>
      </c>
      <c r="BJ119">
        <v>45152.46502314815</v>
      </c>
      <c r="BK119" t="s">
        <v>21677</v>
      </c>
      <c r="BL119" t="s">
        <v>16409</v>
      </c>
      <c r="BM119" t="s">
        <v>21698</v>
      </c>
      <c r="BP119" s="568">
        <v>36670</v>
      </c>
      <c r="BR119">
        <v>1</v>
      </c>
      <c r="BS119">
        <v>1</v>
      </c>
      <c r="BU119" t="s">
        <v>16660</v>
      </c>
      <c r="BV119" t="s">
        <v>16658</v>
      </c>
      <c r="BY119">
        <v>0</v>
      </c>
      <c r="CA119" t="s">
        <v>16180</v>
      </c>
      <c r="CB119" t="s">
        <v>21679</v>
      </c>
      <c r="CC1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51841</v>
      </c>
    </row>
    <row r="120" spans="1:81">
      <c r="A120">
        <v>701545</v>
      </c>
      <c r="B120" t="s">
        <v>16662</v>
      </c>
      <c r="C120" t="s">
        <v>869</v>
      </c>
      <c r="D120" t="s">
        <v>14576</v>
      </c>
      <c r="E120" t="s">
        <v>16408</v>
      </c>
      <c r="F120" t="s">
        <v>16405</v>
      </c>
      <c r="G120" t="s">
        <v>2116</v>
      </c>
      <c r="I120" t="s">
        <v>16253</v>
      </c>
      <c r="J120" t="b">
        <v>0</v>
      </c>
      <c r="V120" t="s">
        <v>2478</v>
      </c>
      <c r="Z120">
        <v>44917</v>
      </c>
      <c r="AA120" t="s">
        <v>16656</v>
      </c>
      <c r="AB120">
        <v>44926</v>
      </c>
      <c r="AC120">
        <v>44946</v>
      </c>
      <c r="AI120">
        <v>1250000</v>
      </c>
      <c r="AJ120">
        <v>616229</v>
      </c>
      <c r="AK120">
        <v>129039</v>
      </c>
      <c r="AL120">
        <v>95198</v>
      </c>
      <c r="AN120">
        <v>487190</v>
      </c>
      <c r="AO120">
        <v>27032</v>
      </c>
      <c r="AP120">
        <v>102007</v>
      </c>
      <c r="AQ120">
        <v>616229</v>
      </c>
      <c r="AR120">
        <v>711427</v>
      </c>
      <c r="AU120">
        <v>44993</v>
      </c>
      <c r="AW120" s="567">
        <v>616229</v>
      </c>
      <c r="AX120" s="567">
        <v>487190</v>
      </c>
      <c r="AY120" s="567"/>
      <c r="AZ120" s="567"/>
      <c r="BA120" s="567"/>
      <c r="BB120" s="567"/>
      <c r="BC120" s="567"/>
      <c r="BD120" s="567">
        <v>616229</v>
      </c>
      <c r="BE120" s="567">
        <v>487190</v>
      </c>
      <c r="BF120">
        <v>46650</v>
      </c>
      <c r="BG120" t="s">
        <v>21802</v>
      </c>
      <c r="BI120">
        <v>45856.768912037034</v>
      </c>
      <c r="BJ120">
        <v>45152.46503472222</v>
      </c>
      <c r="BK120" t="s">
        <v>21677</v>
      </c>
      <c r="BL120" t="s">
        <v>16409</v>
      </c>
      <c r="BM120" t="s">
        <v>21698</v>
      </c>
      <c r="BP120" s="568">
        <v>95198</v>
      </c>
      <c r="BR120">
        <v>1</v>
      </c>
      <c r="BS120">
        <v>1</v>
      </c>
      <c r="BU120" t="s">
        <v>16663</v>
      </c>
      <c r="BV120" t="s">
        <v>16661</v>
      </c>
      <c r="BY120">
        <v>0</v>
      </c>
      <c r="CA120" t="s">
        <v>16180</v>
      </c>
      <c r="CB120" t="s">
        <v>21679</v>
      </c>
      <c r="CC1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129039</v>
      </c>
    </row>
    <row r="121" spans="1:81">
      <c r="A121">
        <v>701504</v>
      </c>
      <c r="B121" t="s">
        <v>16665</v>
      </c>
      <c r="C121" t="s">
        <v>887</v>
      </c>
      <c r="D121" t="s">
        <v>14600</v>
      </c>
      <c r="E121" t="s">
        <v>16408</v>
      </c>
      <c r="F121" t="s">
        <v>16405</v>
      </c>
      <c r="G121" t="s">
        <v>2116</v>
      </c>
      <c r="I121" t="s">
        <v>16253</v>
      </c>
      <c r="J121" t="b">
        <v>0</v>
      </c>
      <c r="V121" t="s">
        <v>2478</v>
      </c>
      <c r="Z121">
        <v>44917</v>
      </c>
      <c r="AA121" t="s">
        <v>16656</v>
      </c>
      <c r="AB121">
        <v>44957</v>
      </c>
      <c r="AC121">
        <v>44953</v>
      </c>
      <c r="AI121">
        <v>1250000</v>
      </c>
      <c r="AJ121">
        <v>188223</v>
      </c>
      <c r="AK121">
        <v>37878</v>
      </c>
      <c r="AL121">
        <v>29252</v>
      </c>
      <c r="AN121">
        <v>150345</v>
      </c>
      <c r="AO121">
        <v>7935</v>
      </c>
      <c r="AP121">
        <v>29943</v>
      </c>
      <c r="AQ121">
        <v>188223</v>
      </c>
      <c r="AR121">
        <v>217475</v>
      </c>
      <c r="AU121">
        <v>44993</v>
      </c>
      <c r="AW121" s="567">
        <v>188223</v>
      </c>
      <c r="AX121" s="567">
        <v>150345</v>
      </c>
      <c r="AY121" s="567"/>
      <c r="AZ121" s="567"/>
      <c r="BA121" s="567"/>
      <c r="BB121" s="567"/>
      <c r="BC121" s="567"/>
      <c r="BD121" s="567">
        <v>188223</v>
      </c>
      <c r="BE121" s="567">
        <v>150345</v>
      </c>
      <c r="BF121">
        <v>46650</v>
      </c>
      <c r="BG121" t="s">
        <v>21803</v>
      </c>
      <c r="BI121">
        <v>45856.768912037034</v>
      </c>
      <c r="BJ121">
        <v>45152.46503472222</v>
      </c>
      <c r="BK121" t="s">
        <v>21677</v>
      </c>
      <c r="BL121" t="s">
        <v>16409</v>
      </c>
      <c r="BM121" t="s">
        <v>21698</v>
      </c>
      <c r="BP121" s="568">
        <v>29252</v>
      </c>
      <c r="BQ121" s="568">
        <v>4491</v>
      </c>
      <c r="BR121">
        <v>1</v>
      </c>
      <c r="BS121">
        <v>1</v>
      </c>
      <c r="BU121" t="s">
        <v>16666</v>
      </c>
      <c r="BV121" t="s">
        <v>16664</v>
      </c>
      <c r="BY121">
        <v>0</v>
      </c>
      <c r="CA121" t="s">
        <v>16180</v>
      </c>
      <c r="CB121" t="s">
        <v>21679</v>
      </c>
      <c r="CC121" s="567">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33387</v>
      </c>
    </row>
    <row r="122" spans="1:81">
      <c r="A122">
        <v>701495</v>
      </c>
      <c r="B122" t="s">
        <v>16668</v>
      </c>
      <c r="C122" t="s">
        <v>875</v>
      </c>
      <c r="D122" t="s">
        <v>14585</v>
      </c>
      <c r="E122" t="s">
        <v>16408</v>
      </c>
      <c r="F122" t="s">
        <v>16405</v>
      </c>
      <c r="G122" t="s">
        <v>2116</v>
      </c>
      <c r="I122" t="s">
        <v>16253</v>
      </c>
      <c r="J122" t="b">
        <v>0</v>
      </c>
      <c r="V122" t="s">
        <v>2478</v>
      </c>
      <c r="Z122">
        <v>44917</v>
      </c>
      <c r="AA122" t="s">
        <v>16656</v>
      </c>
      <c r="AB122">
        <v>44957</v>
      </c>
      <c r="AC122">
        <v>44953</v>
      </c>
      <c r="AI122">
        <v>1250000</v>
      </c>
      <c r="AJ122">
        <v>25678.75</v>
      </c>
      <c r="AK122">
        <v>5830.39</v>
      </c>
      <c r="AL122">
        <v>3960</v>
      </c>
      <c r="AN122">
        <v>19848</v>
      </c>
      <c r="AO122">
        <v>1221.3900000000001</v>
      </c>
      <c r="AP122">
        <v>4609</v>
      </c>
      <c r="AQ122">
        <v>25678.39</v>
      </c>
      <c r="AR122">
        <v>29638.39</v>
      </c>
      <c r="AU122">
        <v>44987</v>
      </c>
      <c r="AW122" s="567">
        <v>25678.75</v>
      </c>
      <c r="AX122" s="567">
        <v>19848.36</v>
      </c>
      <c r="AY122" s="567"/>
      <c r="AZ122" s="567"/>
      <c r="BA122" s="567"/>
      <c r="BB122" s="567"/>
      <c r="BC122" s="567"/>
      <c r="BD122" s="567">
        <v>25678.75</v>
      </c>
      <c r="BE122" s="567">
        <v>19848.36</v>
      </c>
      <c r="BF122">
        <v>46650</v>
      </c>
      <c r="BG122" t="s">
        <v>21804</v>
      </c>
      <c r="BI122">
        <v>45856.768912037034</v>
      </c>
      <c r="BJ122">
        <v>45152.46503472222</v>
      </c>
      <c r="BK122" t="s">
        <v>21677</v>
      </c>
      <c r="BL122" t="s">
        <v>16409</v>
      </c>
      <c r="BM122" t="s">
        <v>21698</v>
      </c>
      <c r="BP122" s="568">
        <v>3959.6</v>
      </c>
      <c r="BR122">
        <v>1.00001401957054</v>
      </c>
      <c r="BS122">
        <v>1</v>
      </c>
      <c r="BU122" t="s">
        <v>16669</v>
      </c>
      <c r="BV122" t="s">
        <v>16667</v>
      </c>
      <c r="BY122">
        <v>0</v>
      </c>
      <c r="CA122" t="s">
        <v>16180</v>
      </c>
      <c r="CB122" t="s">
        <v>21679</v>
      </c>
      <c r="CC1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5830.3899999999994</v>
      </c>
    </row>
    <row r="123" spans="1:81">
      <c r="A123">
        <v>701473</v>
      </c>
      <c r="B123" t="s">
        <v>16671</v>
      </c>
      <c r="C123" t="s">
        <v>1107</v>
      </c>
      <c r="D123" t="s">
        <v>10116</v>
      </c>
      <c r="E123" t="s">
        <v>10007</v>
      </c>
      <c r="F123" t="s">
        <v>16250</v>
      </c>
      <c r="G123" t="s">
        <v>2118</v>
      </c>
      <c r="I123" t="s">
        <v>16253</v>
      </c>
      <c r="J123" t="b">
        <v>0</v>
      </c>
      <c r="M123" t="b">
        <v>1</v>
      </c>
      <c r="N123" t="s">
        <v>16174</v>
      </c>
      <c r="O123" t="s">
        <v>7155</v>
      </c>
      <c r="P123" t="b">
        <v>1</v>
      </c>
      <c r="V123" t="s">
        <v>2478</v>
      </c>
      <c r="Z123">
        <v>44909</v>
      </c>
      <c r="AA123" t="s">
        <v>16656</v>
      </c>
      <c r="AB123">
        <v>45199</v>
      </c>
      <c r="AC123">
        <v>45197</v>
      </c>
      <c r="AD123">
        <v>45876</v>
      </c>
      <c r="AI123">
        <v>11554562</v>
      </c>
      <c r="AJ123">
        <v>14314798.949999999</v>
      </c>
      <c r="AK123">
        <v>1574362</v>
      </c>
      <c r="AL123">
        <v>14314799</v>
      </c>
      <c r="AN123">
        <v>2681107</v>
      </c>
      <c r="AO123">
        <v>1574362</v>
      </c>
      <c r="AP123">
        <v>0</v>
      </c>
      <c r="AQ123">
        <v>4255469</v>
      </c>
      <c r="AR123">
        <v>18570268</v>
      </c>
      <c r="AS123">
        <v>45473</v>
      </c>
      <c r="AT123">
        <v>45626</v>
      </c>
      <c r="AW123" s="567"/>
      <c r="AX123" s="567"/>
      <c r="AY123" s="567"/>
      <c r="AZ123" s="567"/>
      <c r="BA123" s="567"/>
      <c r="BB123" s="567"/>
      <c r="BC123" s="567"/>
      <c r="BD123" s="567">
        <v>0</v>
      </c>
      <c r="BE123" s="567">
        <v>0</v>
      </c>
      <c r="BG123" t="s">
        <v>21805</v>
      </c>
      <c r="BI123">
        <v>46059.619745370372</v>
      </c>
      <c r="BJ123">
        <v>45152.46503472222</v>
      </c>
      <c r="BK123" t="s">
        <v>21677</v>
      </c>
      <c r="BL123" t="s">
        <v>2118</v>
      </c>
      <c r="BM123" t="s">
        <v>21678</v>
      </c>
      <c r="BR123">
        <v>3.36385929494493</v>
      </c>
      <c r="BS123">
        <v>1</v>
      </c>
      <c r="BT123">
        <v>45875</v>
      </c>
      <c r="BU123" t="s">
        <v>16672</v>
      </c>
      <c r="BV123" t="s">
        <v>16670</v>
      </c>
      <c r="BY123">
        <v>0</v>
      </c>
      <c r="CA123" t="s">
        <v>16180</v>
      </c>
      <c r="CB123" t="s">
        <v>21679</v>
      </c>
      <c r="CC1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 spans="1:81">
      <c r="A124">
        <v>701472</v>
      </c>
      <c r="B124" t="s">
        <v>16674</v>
      </c>
      <c r="C124" t="s">
        <v>143</v>
      </c>
      <c r="D124" t="s">
        <v>10113</v>
      </c>
      <c r="E124" t="s">
        <v>10007</v>
      </c>
      <c r="F124" t="s">
        <v>16250</v>
      </c>
      <c r="G124" t="s">
        <v>2118</v>
      </c>
      <c r="I124" t="s">
        <v>16253</v>
      </c>
      <c r="J124" t="b">
        <v>0</v>
      </c>
      <c r="V124" t="s">
        <v>2478</v>
      </c>
      <c r="Z124">
        <v>44909</v>
      </c>
      <c r="AA124" t="s">
        <v>16656</v>
      </c>
      <c r="AB124">
        <v>45382</v>
      </c>
      <c r="AC124">
        <v>45350</v>
      </c>
      <c r="AD124">
        <v>45391</v>
      </c>
      <c r="AI124">
        <v>4664340</v>
      </c>
      <c r="AJ124">
        <v>7400895.1900000004</v>
      </c>
      <c r="AK124">
        <v>862126</v>
      </c>
      <c r="AL124">
        <v>1640383</v>
      </c>
      <c r="AN124">
        <v>6538769</v>
      </c>
      <c r="AO124">
        <v>0</v>
      </c>
      <c r="AP124">
        <v>862126</v>
      </c>
      <c r="AQ124">
        <v>7400895</v>
      </c>
      <c r="AR124">
        <v>9041278</v>
      </c>
      <c r="AS124">
        <v>45473</v>
      </c>
      <c r="AT124">
        <v>45535</v>
      </c>
      <c r="AU124">
        <v>45422</v>
      </c>
      <c r="AV124" t="s">
        <v>16449</v>
      </c>
      <c r="AW124" s="567">
        <v>7400895.1900000004</v>
      </c>
      <c r="AX124" s="567">
        <v>6538769.4400000004</v>
      </c>
      <c r="AY124" s="567">
        <v>7400895.1900000004</v>
      </c>
      <c r="AZ124" s="567">
        <v>6538769.4400000004</v>
      </c>
      <c r="BA124" s="567"/>
      <c r="BB124" s="567"/>
      <c r="BC124" s="567"/>
      <c r="BD124" s="567">
        <v>7400895.1900000004</v>
      </c>
      <c r="BE124" s="567">
        <v>6538769.4400000004</v>
      </c>
      <c r="BG124" t="s">
        <v>21806</v>
      </c>
      <c r="BH124" t="s">
        <v>16675</v>
      </c>
      <c r="BI124">
        <v>46070.524791666663</v>
      </c>
      <c r="BJ124">
        <v>45152.46503472222</v>
      </c>
      <c r="BK124" t="s">
        <v>21677</v>
      </c>
      <c r="BL124" t="s">
        <v>2118</v>
      </c>
      <c r="BM124" t="s">
        <v>21683</v>
      </c>
      <c r="BP124" s="568">
        <v>1640383</v>
      </c>
      <c r="BR124">
        <v>1.0000000256725701</v>
      </c>
      <c r="BS124">
        <v>1</v>
      </c>
      <c r="BU124" t="s">
        <v>16676</v>
      </c>
      <c r="BV124" t="s">
        <v>16673</v>
      </c>
      <c r="BY124">
        <v>0</v>
      </c>
      <c r="CA124" t="s">
        <v>16180</v>
      </c>
      <c r="CB124" t="s">
        <v>21679</v>
      </c>
      <c r="CC1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862125.75</v>
      </c>
    </row>
    <row r="125" spans="1:81">
      <c r="A125">
        <v>699814</v>
      </c>
      <c r="B125" t="s">
        <v>16678</v>
      </c>
      <c r="C125" t="s">
        <v>955</v>
      </c>
      <c r="D125" t="s">
        <v>10155</v>
      </c>
      <c r="E125" t="s">
        <v>10007</v>
      </c>
      <c r="F125" t="s">
        <v>16250</v>
      </c>
      <c r="G125" t="s">
        <v>2118</v>
      </c>
      <c r="I125" t="s">
        <v>16253</v>
      </c>
      <c r="J125" t="b">
        <v>0</v>
      </c>
      <c r="M125" t="b">
        <v>1</v>
      </c>
      <c r="N125" t="s">
        <v>16174</v>
      </c>
      <c r="O125" t="s">
        <v>7155</v>
      </c>
      <c r="P125" t="b">
        <v>1</v>
      </c>
      <c r="V125" t="s">
        <v>2478</v>
      </c>
      <c r="Z125">
        <v>44908</v>
      </c>
      <c r="AA125" t="s">
        <v>16679</v>
      </c>
      <c r="AB125">
        <v>45199</v>
      </c>
      <c r="AC125">
        <v>45197</v>
      </c>
      <c r="AD125">
        <v>45306</v>
      </c>
      <c r="AI125">
        <v>13124331</v>
      </c>
      <c r="AJ125">
        <v>15781505</v>
      </c>
      <c r="AK125">
        <v>1909452</v>
      </c>
      <c r="AL125">
        <v>2898942</v>
      </c>
      <c r="AN125">
        <v>15781505</v>
      </c>
      <c r="AO125">
        <v>296320</v>
      </c>
      <c r="AP125">
        <v>1613132</v>
      </c>
      <c r="AQ125">
        <v>17690957</v>
      </c>
      <c r="AR125">
        <v>20589899</v>
      </c>
      <c r="AS125">
        <v>45596</v>
      </c>
      <c r="AT125">
        <v>45747</v>
      </c>
      <c r="AW125" s="567"/>
      <c r="AX125" s="567"/>
      <c r="AY125" s="567"/>
      <c r="AZ125" s="567"/>
      <c r="BA125" s="567"/>
      <c r="BB125" s="567"/>
      <c r="BC125" s="567"/>
      <c r="BD125" s="567">
        <v>0</v>
      </c>
      <c r="BE125" s="567">
        <v>0</v>
      </c>
      <c r="BG125" t="s">
        <v>21807</v>
      </c>
      <c r="BI125">
        <v>46059.619490740741</v>
      </c>
      <c r="BJ125">
        <v>45152.46503472222</v>
      </c>
      <c r="BK125" t="s">
        <v>21677</v>
      </c>
      <c r="BL125" t="s">
        <v>2118</v>
      </c>
      <c r="BM125" t="s">
        <v>21678</v>
      </c>
      <c r="BR125">
        <v>0.89206621213312498</v>
      </c>
      <c r="BS125">
        <v>1</v>
      </c>
      <c r="BT125">
        <v>45875</v>
      </c>
      <c r="BU125" t="s">
        <v>16680</v>
      </c>
      <c r="BV125" t="s">
        <v>16677</v>
      </c>
      <c r="BY125">
        <v>0</v>
      </c>
      <c r="CA125" t="s">
        <v>16180</v>
      </c>
      <c r="CB125" t="s">
        <v>21679</v>
      </c>
      <c r="CC1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 spans="1:81">
      <c r="A126">
        <v>698579</v>
      </c>
      <c r="B126" t="s">
        <v>16682</v>
      </c>
      <c r="C126" t="s">
        <v>900</v>
      </c>
      <c r="D126" t="s">
        <v>10125</v>
      </c>
      <c r="E126" t="s">
        <v>10007</v>
      </c>
      <c r="F126" t="s">
        <v>16250</v>
      </c>
      <c r="G126" t="s">
        <v>2118</v>
      </c>
      <c r="I126" t="s">
        <v>16253</v>
      </c>
      <c r="J126" t="b">
        <v>0</v>
      </c>
      <c r="V126" t="s">
        <v>2478</v>
      </c>
      <c r="Z126">
        <v>44909</v>
      </c>
      <c r="AA126" t="s">
        <v>16683</v>
      </c>
      <c r="AB126">
        <v>45291</v>
      </c>
      <c r="AC126">
        <v>45261</v>
      </c>
      <c r="AI126">
        <v>3973478</v>
      </c>
      <c r="AJ126">
        <v>9410766.2400000002</v>
      </c>
      <c r="AK126">
        <v>1339801</v>
      </c>
      <c r="AL126">
        <v>1873982</v>
      </c>
      <c r="AN126">
        <v>8070965</v>
      </c>
      <c r="AO126">
        <v>414167.51</v>
      </c>
      <c r="AP126">
        <v>925633.49</v>
      </c>
      <c r="AQ126">
        <v>9410766</v>
      </c>
      <c r="AR126">
        <v>11284748</v>
      </c>
      <c r="AS126">
        <v>45473</v>
      </c>
      <c r="AT126">
        <v>45535</v>
      </c>
      <c r="AU126">
        <v>45373</v>
      </c>
      <c r="AW126" s="567">
        <v>9410766.2400000002</v>
      </c>
      <c r="AX126" s="567">
        <v>8070964.96</v>
      </c>
      <c r="AY126" s="567"/>
      <c r="AZ126" s="567"/>
      <c r="BA126" s="567"/>
      <c r="BB126" s="567"/>
      <c r="BC126" s="567"/>
      <c r="BD126" s="567">
        <v>9410766.2400000002</v>
      </c>
      <c r="BE126" s="567">
        <v>8070964.96</v>
      </c>
      <c r="BG126" t="s">
        <v>21808</v>
      </c>
      <c r="BI126">
        <v>45856.768923611111</v>
      </c>
      <c r="BJ126">
        <v>45152.46503472222</v>
      </c>
      <c r="BK126" t="s">
        <v>21677</v>
      </c>
      <c r="BL126" t="s">
        <v>2118</v>
      </c>
      <c r="BM126" t="s">
        <v>21698</v>
      </c>
      <c r="BP126" s="568">
        <v>1873982.08</v>
      </c>
      <c r="BR126">
        <v>1.0000000255027099</v>
      </c>
      <c r="BS126">
        <v>1</v>
      </c>
      <c r="BU126" t="s">
        <v>16684</v>
      </c>
      <c r="BV126" t="s">
        <v>16681</v>
      </c>
      <c r="BY126">
        <v>0</v>
      </c>
      <c r="CA126" t="s">
        <v>16180</v>
      </c>
      <c r="CB126" t="s">
        <v>21679</v>
      </c>
      <c r="CC1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1339801.2800000003</v>
      </c>
    </row>
    <row r="127" spans="1:81">
      <c r="A127">
        <v>698570</v>
      </c>
      <c r="B127" t="s">
        <v>16686</v>
      </c>
      <c r="C127" t="s">
        <v>1093</v>
      </c>
      <c r="D127" t="s">
        <v>10110</v>
      </c>
      <c r="E127" t="s">
        <v>10007</v>
      </c>
      <c r="F127" t="s">
        <v>16250</v>
      </c>
      <c r="G127" t="s">
        <v>2118</v>
      </c>
      <c r="I127" t="s">
        <v>16253</v>
      </c>
      <c r="J127" t="b">
        <v>0</v>
      </c>
      <c r="V127" t="s">
        <v>2478</v>
      </c>
      <c r="Z127">
        <v>44909</v>
      </c>
      <c r="AA127" t="s">
        <v>16683</v>
      </c>
      <c r="AB127">
        <v>45169</v>
      </c>
      <c r="AC127">
        <v>45161</v>
      </c>
      <c r="AD127">
        <v>45187</v>
      </c>
      <c r="AI127">
        <v>10808513</v>
      </c>
      <c r="AJ127">
        <v>15946081.93</v>
      </c>
      <c r="AK127">
        <v>2225874</v>
      </c>
      <c r="AL127">
        <v>2501126</v>
      </c>
      <c r="AN127">
        <v>13720208</v>
      </c>
      <c r="AO127">
        <v>0</v>
      </c>
      <c r="AP127">
        <v>2225874</v>
      </c>
      <c r="AQ127">
        <v>15946082</v>
      </c>
      <c r="AR127">
        <v>18447208</v>
      </c>
      <c r="AU127">
        <v>45289</v>
      </c>
      <c r="AV127" t="s">
        <v>16449</v>
      </c>
      <c r="AW127" s="567">
        <v>15946081.93</v>
      </c>
      <c r="AX127" s="567">
        <v>13720208.310000001</v>
      </c>
      <c r="AY127" s="567">
        <v>15946081.93</v>
      </c>
      <c r="AZ127" s="567">
        <v>13720208.310000001</v>
      </c>
      <c r="BA127" s="567"/>
      <c r="BB127" s="567"/>
      <c r="BC127" s="567"/>
      <c r="BD127" s="567">
        <v>15946081.93</v>
      </c>
      <c r="BE127" s="567">
        <v>13720208.310000001</v>
      </c>
      <c r="BF127">
        <v>46650</v>
      </c>
      <c r="BG127" t="s">
        <v>21809</v>
      </c>
      <c r="BI127">
        <v>46070.524444444447</v>
      </c>
      <c r="BJ127">
        <v>45152.46503472222</v>
      </c>
      <c r="BK127" t="s">
        <v>21677</v>
      </c>
      <c r="BL127" t="s">
        <v>2118</v>
      </c>
      <c r="BM127" t="s">
        <v>21683</v>
      </c>
      <c r="BP127" s="568">
        <v>2501126</v>
      </c>
      <c r="BR127">
        <v>0.99999999561020703</v>
      </c>
      <c r="BS127">
        <v>1</v>
      </c>
      <c r="BU127" t="s">
        <v>16687</v>
      </c>
      <c r="BV127" t="s">
        <v>16685</v>
      </c>
      <c r="BY127">
        <v>0</v>
      </c>
      <c r="CA127" t="s">
        <v>16180</v>
      </c>
      <c r="CB127" t="s">
        <v>21679</v>
      </c>
      <c r="CC1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2225873.6199999992</v>
      </c>
    </row>
    <row r="128" spans="1:81">
      <c r="A128">
        <v>698522</v>
      </c>
      <c r="B128" t="s">
        <v>16689</v>
      </c>
      <c r="C128" t="s">
        <v>738</v>
      </c>
      <c r="D128" t="s">
        <v>10122</v>
      </c>
      <c r="E128" t="s">
        <v>10007</v>
      </c>
      <c r="F128" t="s">
        <v>16250</v>
      </c>
      <c r="G128" t="s">
        <v>2118</v>
      </c>
      <c r="I128" t="s">
        <v>16253</v>
      </c>
      <c r="J128" t="b">
        <v>0</v>
      </c>
      <c r="M128" t="b">
        <v>1</v>
      </c>
      <c r="N128" t="s">
        <v>16174</v>
      </c>
      <c r="O128" t="s">
        <v>7155</v>
      </c>
      <c r="P128" t="b">
        <v>1</v>
      </c>
      <c r="V128" t="s">
        <v>2478</v>
      </c>
      <c r="Z128">
        <v>44909</v>
      </c>
      <c r="AA128" t="s">
        <v>16683</v>
      </c>
      <c r="AB128">
        <v>45199</v>
      </c>
      <c r="AC128">
        <v>45197</v>
      </c>
      <c r="AD128">
        <v>45306</v>
      </c>
      <c r="AI128">
        <v>3832444</v>
      </c>
      <c r="AJ128">
        <v>4386770.2</v>
      </c>
      <c r="AK128">
        <v>519326</v>
      </c>
      <c r="AL128">
        <v>1374011</v>
      </c>
      <c r="AN128">
        <v>4386770</v>
      </c>
      <c r="AO128">
        <v>123865</v>
      </c>
      <c r="AP128">
        <v>395461</v>
      </c>
      <c r="AQ128">
        <v>4906096</v>
      </c>
      <c r="AR128">
        <v>6280107</v>
      </c>
      <c r="AS128">
        <v>45473</v>
      </c>
      <c r="AT128">
        <v>45626</v>
      </c>
      <c r="AW128" s="567"/>
      <c r="AX128" s="567"/>
      <c r="AY128" s="567"/>
      <c r="AZ128" s="567"/>
      <c r="BA128" s="567"/>
      <c r="BB128" s="567"/>
      <c r="BC128" s="567"/>
      <c r="BD128" s="567">
        <v>0</v>
      </c>
      <c r="BE128" s="567">
        <v>0</v>
      </c>
      <c r="BG128" t="s">
        <v>21810</v>
      </c>
      <c r="BI128">
        <v>46077.578599537039</v>
      </c>
      <c r="BJ128">
        <v>45152.46503472222</v>
      </c>
      <c r="BK128" t="s">
        <v>21677</v>
      </c>
      <c r="BL128" t="s">
        <v>2118</v>
      </c>
      <c r="BM128" t="s">
        <v>21696</v>
      </c>
      <c r="BR128">
        <v>0.89414683283816698</v>
      </c>
      <c r="BS128">
        <v>1</v>
      </c>
      <c r="BT128">
        <v>45875</v>
      </c>
      <c r="BU128" t="s">
        <v>16690</v>
      </c>
      <c r="BV128" t="s">
        <v>16688</v>
      </c>
      <c r="BY128">
        <v>0</v>
      </c>
      <c r="CA128" t="s">
        <v>16180</v>
      </c>
      <c r="CB128" t="s">
        <v>21679</v>
      </c>
      <c r="CC1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 spans="1:81">
      <c r="A129">
        <v>698511</v>
      </c>
      <c r="B129" t="s">
        <v>16692</v>
      </c>
      <c r="C129" t="s">
        <v>126</v>
      </c>
      <c r="D129" t="s">
        <v>10158</v>
      </c>
      <c r="E129" t="s">
        <v>10007</v>
      </c>
      <c r="F129" t="s">
        <v>16250</v>
      </c>
      <c r="G129" t="s">
        <v>2118</v>
      </c>
      <c r="I129" t="s">
        <v>16253</v>
      </c>
      <c r="J129" t="b">
        <v>0</v>
      </c>
      <c r="V129" t="s">
        <v>2478</v>
      </c>
      <c r="Z129">
        <v>44909</v>
      </c>
      <c r="AA129" t="s">
        <v>16683</v>
      </c>
      <c r="AB129">
        <v>45291</v>
      </c>
      <c r="AC129">
        <v>45261</v>
      </c>
      <c r="AD129">
        <v>45315</v>
      </c>
      <c r="AI129">
        <v>1036293</v>
      </c>
      <c r="AJ129">
        <v>1309407</v>
      </c>
      <c r="AK129">
        <v>153603</v>
      </c>
      <c r="AL129">
        <v>476439</v>
      </c>
      <c r="AN129">
        <v>1155804</v>
      </c>
      <c r="AO129">
        <v>62197</v>
      </c>
      <c r="AP129">
        <v>91406</v>
      </c>
      <c r="AQ129">
        <v>1309407</v>
      </c>
      <c r="AR129">
        <v>1785846</v>
      </c>
      <c r="AS129">
        <v>45473</v>
      </c>
      <c r="AT129">
        <v>45504</v>
      </c>
      <c r="AU129">
        <v>45394</v>
      </c>
      <c r="AW129" s="567">
        <v>1309407</v>
      </c>
      <c r="AX129" s="567">
        <v>1155804</v>
      </c>
      <c r="AY129" s="567"/>
      <c r="AZ129" s="567"/>
      <c r="BA129" s="567"/>
      <c r="BB129" s="567"/>
      <c r="BC129" s="567"/>
      <c r="BD129" s="567">
        <v>1309407</v>
      </c>
      <c r="BE129" s="567">
        <v>1155804</v>
      </c>
      <c r="BG129" t="s">
        <v>21811</v>
      </c>
      <c r="BI129">
        <v>45856.768923611111</v>
      </c>
      <c r="BJ129">
        <v>45152.46503472222</v>
      </c>
      <c r="BK129" t="s">
        <v>21677</v>
      </c>
      <c r="BL129" t="s">
        <v>2118</v>
      </c>
      <c r="BM129" t="s">
        <v>21698</v>
      </c>
      <c r="BP129" s="568">
        <v>476440</v>
      </c>
      <c r="BR129">
        <v>1</v>
      </c>
      <c r="BS129">
        <v>1</v>
      </c>
      <c r="BU129" t="s">
        <v>16693</v>
      </c>
      <c r="BV129" t="s">
        <v>16691</v>
      </c>
      <c r="BY129">
        <v>0</v>
      </c>
      <c r="CA129" t="s">
        <v>16180</v>
      </c>
      <c r="CB129" t="s">
        <v>21679</v>
      </c>
      <c r="CC1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153603</v>
      </c>
    </row>
    <row r="130" spans="1:81">
      <c r="A130">
        <v>698458</v>
      </c>
      <c r="B130" t="s">
        <v>16695</v>
      </c>
      <c r="C130" t="s">
        <v>970</v>
      </c>
      <c r="D130" t="s">
        <v>10137</v>
      </c>
      <c r="E130" t="s">
        <v>10007</v>
      </c>
      <c r="F130" t="s">
        <v>16250</v>
      </c>
      <c r="G130" t="s">
        <v>2118</v>
      </c>
      <c r="I130" t="s">
        <v>16253</v>
      </c>
      <c r="J130" t="b">
        <v>0</v>
      </c>
      <c r="V130" t="s">
        <v>2478</v>
      </c>
      <c r="Z130">
        <v>44909</v>
      </c>
      <c r="AA130" t="s">
        <v>16683</v>
      </c>
      <c r="AB130">
        <v>45107</v>
      </c>
      <c r="AC130">
        <v>45108</v>
      </c>
      <c r="AD130">
        <v>45134</v>
      </c>
      <c r="AI130">
        <v>10334312</v>
      </c>
      <c r="AJ130">
        <v>10615811.01</v>
      </c>
      <c r="AK130">
        <v>853056.42</v>
      </c>
      <c r="AL130">
        <v>1979750</v>
      </c>
      <c r="AN130">
        <v>9762755</v>
      </c>
      <c r="AO130">
        <v>0</v>
      </c>
      <c r="AP130">
        <v>853056.42</v>
      </c>
      <c r="AQ130">
        <v>10615811.42</v>
      </c>
      <c r="AR130">
        <v>12595561.42</v>
      </c>
      <c r="AU130">
        <v>45233</v>
      </c>
      <c r="AV130" t="s">
        <v>16449</v>
      </c>
      <c r="AW130" s="567">
        <v>10615811.01</v>
      </c>
      <c r="AX130" s="567">
        <v>9762754.5899999999</v>
      </c>
      <c r="AY130" s="567">
        <v>10615811.01</v>
      </c>
      <c r="AZ130" s="567">
        <v>9762754.5899999999</v>
      </c>
      <c r="BA130" s="567"/>
      <c r="BB130" s="567"/>
      <c r="BC130" s="567"/>
      <c r="BD130" s="567">
        <v>10615811.01</v>
      </c>
      <c r="BE130" s="567">
        <v>9762754.5899999999</v>
      </c>
      <c r="BF130">
        <v>46650</v>
      </c>
      <c r="BG130" t="s">
        <v>21812</v>
      </c>
      <c r="BI130">
        <v>46070.524004629631</v>
      </c>
      <c r="BJ130">
        <v>45152.46503472222</v>
      </c>
      <c r="BK130" t="s">
        <v>21677</v>
      </c>
      <c r="BL130" t="s">
        <v>2118</v>
      </c>
      <c r="BM130" t="s">
        <v>21683</v>
      </c>
      <c r="BP130" s="568">
        <v>1979750.26</v>
      </c>
      <c r="BR130">
        <v>0.999999961378364</v>
      </c>
      <c r="BS130">
        <v>1</v>
      </c>
      <c r="BU130" t="s">
        <v>16696</v>
      </c>
      <c r="BV130" t="s">
        <v>16694</v>
      </c>
      <c r="BY130">
        <v>0</v>
      </c>
      <c r="CA130" t="s">
        <v>16180</v>
      </c>
      <c r="CB130" t="s">
        <v>21679</v>
      </c>
      <c r="CC1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853056.41999999993</v>
      </c>
    </row>
    <row r="131" spans="1:81">
      <c r="A131">
        <v>698439</v>
      </c>
      <c r="B131" t="s">
        <v>16698</v>
      </c>
      <c r="C131" t="s">
        <v>943</v>
      </c>
      <c r="D131" t="s">
        <v>10131</v>
      </c>
      <c r="E131" t="s">
        <v>10007</v>
      </c>
      <c r="F131" t="s">
        <v>16250</v>
      </c>
      <c r="G131" t="s">
        <v>2118</v>
      </c>
      <c r="I131" t="s">
        <v>16253</v>
      </c>
      <c r="J131" t="b">
        <v>0</v>
      </c>
      <c r="V131" t="s">
        <v>2478</v>
      </c>
      <c r="Z131">
        <v>44909</v>
      </c>
      <c r="AA131" t="s">
        <v>16683</v>
      </c>
      <c r="AB131">
        <v>45107</v>
      </c>
      <c r="AC131">
        <v>45107</v>
      </c>
      <c r="AD131">
        <v>45147</v>
      </c>
      <c r="AI131">
        <v>3525848</v>
      </c>
      <c r="AJ131">
        <v>8360922</v>
      </c>
      <c r="AK131">
        <v>1287705</v>
      </c>
      <c r="AL131">
        <v>1653390</v>
      </c>
      <c r="AN131">
        <v>7073217</v>
      </c>
      <c r="AO131">
        <v>0</v>
      </c>
      <c r="AP131">
        <v>1287705</v>
      </c>
      <c r="AQ131">
        <v>8360922</v>
      </c>
      <c r="AR131">
        <v>10014312</v>
      </c>
      <c r="AU131">
        <v>45233</v>
      </c>
      <c r="AV131" t="s">
        <v>16449</v>
      </c>
      <c r="AW131" s="567">
        <v>8360922</v>
      </c>
      <c r="AX131" s="567">
        <v>7073217</v>
      </c>
      <c r="AY131" s="567">
        <v>8360922</v>
      </c>
      <c r="AZ131" s="567">
        <v>7073217</v>
      </c>
      <c r="BA131" s="567"/>
      <c r="BB131" s="567"/>
      <c r="BC131" s="567"/>
      <c r="BD131" s="567">
        <v>8360922</v>
      </c>
      <c r="BE131" s="567">
        <v>7073217</v>
      </c>
      <c r="BF131">
        <v>46650</v>
      </c>
      <c r="BG131" t="s">
        <v>21813</v>
      </c>
      <c r="BI131">
        <v>46070.523715277777</v>
      </c>
      <c r="BJ131">
        <v>45152.46503472222</v>
      </c>
      <c r="BK131" t="s">
        <v>21677</v>
      </c>
      <c r="BL131" t="s">
        <v>2118</v>
      </c>
      <c r="BM131" t="s">
        <v>21683</v>
      </c>
      <c r="BP131" s="568">
        <v>1653390</v>
      </c>
      <c r="BR131">
        <v>1</v>
      </c>
      <c r="BS131">
        <v>1</v>
      </c>
      <c r="BU131" t="s">
        <v>16699</v>
      </c>
      <c r="BV131" t="s">
        <v>16697</v>
      </c>
      <c r="BY131">
        <v>0</v>
      </c>
      <c r="CA131" t="s">
        <v>16180</v>
      </c>
      <c r="CB131" t="s">
        <v>21679</v>
      </c>
      <c r="CC1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1287705</v>
      </c>
    </row>
    <row r="132" spans="1:81">
      <c r="A132">
        <v>698432</v>
      </c>
      <c r="B132" t="s">
        <v>16701</v>
      </c>
      <c r="C132" t="s">
        <v>965</v>
      </c>
      <c r="D132" t="s">
        <v>10134</v>
      </c>
      <c r="E132" t="s">
        <v>10007</v>
      </c>
      <c r="F132" t="s">
        <v>16250</v>
      </c>
      <c r="G132" t="s">
        <v>2118</v>
      </c>
      <c r="I132" t="s">
        <v>16253</v>
      </c>
      <c r="J132" t="b">
        <v>0</v>
      </c>
      <c r="M132" t="b">
        <v>1</v>
      </c>
      <c r="N132" t="s">
        <v>16174</v>
      </c>
      <c r="O132" t="s">
        <v>7155</v>
      </c>
      <c r="P132" t="b">
        <v>1</v>
      </c>
      <c r="V132" t="s">
        <v>2478</v>
      </c>
      <c r="Z132">
        <v>44909</v>
      </c>
      <c r="AA132" t="s">
        <v>16683</v>
      </c>
      <c r="AB132">
        <v>45107</v>
      </c>
      <c r="AC132">
        <v>45107</v>
      </c>
      <c r="AD132">
        <v>45287</v>
      </c>
      <c r="AI132">
        <v>5171244</v>
      </c>
      <c r="AJ132">
        <v>6920157.5599999996</v>
      </c>
      <c r="AK132">
        <v>968057</v>
      </c>
      <c r="AL132">
        <v>1698467</v>
      </c>
      <c r="AN132">
        <v>6920158</v>
      </c>
      <c r="AO132">
        <v>190774</v>
      </c>
      <c r="AP132">
        <v>777283</v>
      </c>
      <c r="AQ132">
        <v>7888215</v>
      </c>
      <c r="AR132">
        <v>9586682</v>
      </c>
      <c r="AS132">
        <v>45657</v>
      </c>
      <c r="AT132">
        <v>45808</v>
      </c>
      <c r="AW132" s="567"/>
      <c r="AX132" s="567"/>
      <c r="AY132" s="567"/>
      <c r="AZ132" s="567"/>
      <c r="BA132" s="567"/>
      <c r="BB132" s="567"/>
      <c r="BC132" s="567"/>
      <c r="BD132" s="567">
        <v>0</v>
      </c>
      <c r="BE132" s="567">
        <v>0</v>
      </c>
      <c r="BG132" t="s">
        <v>21814</v>
      </c>
      <c r="BI132">
        <v>46059.61922453704</v>
      </c>
      <c r="BJ132">
        <v>45152.46503472222</v>
      </c>
      <c r="BK132" t="s">
        <v>21677</v>
      </c>
      <c r="BL132" t="s">
        <v>2118</v>
      </c>
      <c r="BM132" t="s">
        <v>21678</v>
      </c>
      <c r="BR132">
        <v>0.87727801029763997</v>
      </c>
      <c r="BS132">
        <v>1</v>
      </c>
      <c r="BT132">
        <v>45875</v>
      </c>
      <c r="BU132" t="s">
        <v>16702</v>
      </c>
      <c r="BV132" t="s">
        <v>16700</v>
      </c>
      <c r="BY132">
        <v>0</v>
      </c>
      <c r="CA132" t="s">
        <v>16180</v>
      </c>
      <c r="CB132" t="s">
        <v>21679</v>
      </c>
      <c r="CC1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 spans="1:81">
      <c r="A133">
        <v>698427</v>
      </c>
      <c r="B133" t="s">
        <v>16704</v>
      </c>
      <c r="C133" t="s">
        <v>917</v>
      </c>
      <c r="D133" t="s">
        <v>10128</v>
      </c>
      <c r="E133" t="s">
        <v>10007</v>
      </c>
      <c r="F133" t="s">
        <v>16250</v>
      </c>
      <c r="G133" t="s">
        <v>2118</v>
      </c>
      <c r="I133" t="s">
        <v>16253</v>
      </c>
      <c r="J133" t="b">
        <v>0</v>
      </c>
      <c r="M133" t="b">
        <v>1</v>
      </c>
      <c r="N133" t="s">
        <v>16174</v>
      </c>
      <c r="O133" t="s">
        <v>7155</v>
      </c>
      <c r="P133" t="b">
        <v>1</v>
      </c>
      <c r="V133" t="s">
        <v>2478</v>
      </c>
      <c r="Z133">
        <v>44909</v>
      </c>
      <c r="AA133" t="s">
        <v>16683</v>
      </c>
      <c r="AB133">
        <v>45107</v>
      </c>
      <c r="AC133">
        <v>45108</v>
      </c>
      <c r="AD133">
        <v>45279</v>
      </c>
      <c r="AI133">
        <v>1250000</v>
      </c>
      <c r="AJ133">
        <v>4846034.8899999997</v>
      </c>
      <c r="AK133">
        <v>1028907</v>
      </c>
      <c r="AL133">
        <v>1377820</v>
      </c>
      <c r="AN133">
        <v>4846035</v>
      </c>
      <c r="AO133">
        <v>227776</v>
      </c>
      <c r="AP133">
        <v>801131</v>
      </c>
      <c r="AQ133">
        <v>5874942</v>
      </c>
      <c r="AR133">
        <v>7252762</v>
      </c>
      <c r="AS133">
        <v>45626</v>
      </c>
      <c r="AT133">
        <v>45777</v>
      </c>
      <c r="AW133" s="567"/>
      <c r="AX133" s="567"/>
      <c r="AY133" s="567"/>
      <c r="AZ133" s="567"/>
      <c r="BA133" s="567"/>
      <c r="BB133" s="567"/>
      <c r="BC133" s="567"/>
      <c r="BD133" s="567">
        <v>0</v>
      </c>
      <c r="BE133" s="567">
        <v>0</v>
      </c>
      <c r="BG133" t="s">
        <v>21815</v>
      </c>
      <c r="BI133">
        <v>46077.578599537039</v>
      </c>
      <c r="BJ133">
        <v>45152.46503472222</v>
      </c>
      <c r="BK133" t="s">
        <v>21677</v>
      </c>
      <c r="BL133" t="s">
        <v>2118</v>
      </c>
      <c r="BM133" t="s">
        <v>21696</v>
      </c>
      <c r="BR133">
        <v>0.82486514590271698</v>
      </c>
      <c r="BS133">
        <v>1</v>
      </c>
      <c r="BT133">
        <v>45875</v>
      </c>
      <c r="BU133" t="s">
        <v>16705</v>
      </c>
      <c r="BV133" t="s">
        <v>16703</v>
      </c>
      <c r="BY133">
        <v>0</v>
      </c>
      <c r="CA133" t="s">
        <v>16180</v>
      </c>
      <c r="CB133" t="s">
        <v>21679</v>
      </c>
      <c r="CC1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 spans="1:81">
      <c r="A134">
        <v>698424</v>
      </c>
      <c r="B134" t="s">
        <v>16707</v>
      </c>
      <c r="C134" t="s">
        <v>984</v>
      </c>
      <c r="D134" t="s">
        <v>10140</v>
      </c>
      <c r="E134" t="s">
        <v>10007</v>
      </c>
      <c r="F134" t="s">
        <v>16250</v>
      </c>
      <c r="G134" t="s">
        <v>2118</v>
      </c>
      <c r="I134" t="s">
        <v>16253</v>
      </c>
      <c r="J134" t="b">
        <v>0</v>
      </c>
      <c r="V134" t="s">
        <v>2478</v>
      </c>
      <c r="Z134">
        <v>44909</v>
      </c>
      <c r="AA134" t="s">
        <v>16683</v>
      </c>
      <c r="AB134">
        <v>45016</v>
      </c>
      <c r="AC134">
        <v>45016</v>
      </c>
      <c r="AI134">
        <v>4130863</v>
      </c>
      <c r="AJ134">
        <v>10309031.529999999</v>
      </c>
      <c r="AK134">
        <v>997190</v>
      </c>
      <c r="AL134">
        <v>1705096</v>
      </c>
      <c r="AN134">
        <v>9311842</v>
      </c>
      <c r="AO134">
        <v>277173</v>
      </c>
      <c r="AP134">
        <v>720017</v>
      </c>
      <c r="AQ134">
        <v>10309032</v>
      </c>
      <c r="AR134">
        <v>12014128</v>
      </c>
      <c r="AU134">
        <v>45222</v>
      </c>
      <c r="AW134" s="567">
        <v>10309031.529999999</v>
      </c>
      <c r="AX134" s="567">
        <v>9311841.5299999993</v>
      </c>
      <c r="AY134" s="567"/>
      <c r="AZ134" s="567"/>
      <c r="BA134" s="567"/>
      <c r="BB134" s="567"/>
      <c r="BC134" s="567"/>
      <c r="BD134" s="567">
        <v>10309031.529999999</v>
      </c>
      <c r="BE134" s="567">
        <v>9311841.5299999993</v>
      </c>
      <c r="BF134">
        <v>46650</v>
      </c>
      <c r="BG134" t="s">
        <v>21816</v>
      </c>
      <c r="BI134">
        <v>45856.768935185188</v>
      </c>
      <c r="BJ134">
        <v>45152.46503472222</v>
      </c>
      <c r="BK134" t="s">
        <v>21677</v>
      </c>
      <c r="BL134" t="s">
        <v>2118</v>
      </c>
      <c r="BM134" t="s">
        <v>21698</v>
      </c>
      <c r="BP134" s="568">
        <v>1705096.48</v>
      </c>
      <c r="BR134">
        <v>0.99999995440891098</v>
      </c>
      <c r="BS134">
        <v>1</v>
      </c>
      <c r="BU134" t="s">
        <v>16708</v>
      </c>
      <c r="BV134" t="s">
        <v>16706</v>
      </c>
      <c r="BY134">
        <v>0</v>
      </c>
      <c r="CA134" t="s">
        <v>16180</v>
      </c>
      <c r="CB134" t="s">
        <v>21679</v>
      </c>
      <c r="CC1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997190</v>
      </c>
    </row>
    <row r="135" spans="1:81">
      <c r="A135">
        <v>697183</v>
      </c>
      <c r="B135" t="s">
        <v>16710</v>
      </c>
      <c r="C135" t="s">
        <v>741</v>
      </c>
      <c r="D135" t="s">
        <v>10143</v>
      </c>
      <c r="E135" t="s">
        <v>10007</v>
      </c>
      <c r="F135" t="s">
        <v>16250</v>
      </c>
      <c r="G135" t="s">
        <v>2118</v>
      </c>
      <c r="I135" t="s">
        <v>16253</v>
      </c>
      <c r="J135" t="b">
        <v>0</v>
      </c>
      <c r="M135" t="b">
        <v>1</v>
      </c>
      <c r="N135" t="s">
        <v>16174</v>
      </c>
      <c r="O135" t="s">
        <v>7155</v>
      </c>
      <c r="P135" t="b">
        <v>1</v>
      </c>
      <c r="V135" t="s">
        <v>2478</v>
      </c>
      <c r="Z135">
        <v>44901</v>
      </c>
      <c r="AA135" t="s">
        <v>16711</v>
      </c>
      <c r="AB135">
        <v>45291</v>
      </c>
      <c r="AC135">
        <v>45287</v>
      </c>
      <c r="AI135">
        <v>16684927</v>
      </c>
      <c r="AJ135">
        <v>9248657.1099999994</v>
      </c>
      <c r="AK135">
        <v>1117331</v>
      </c>
      <c r="AL135">
        <v>1940155</v>
      </c>
      <c r="AN135">
        <v>9248657</v>
      </c>
      <c r="AO135">
        <v>193746</v>
      </c>
      <c r="AP135">
        <v>923585</v>
      </c>
      <c r="AQ135">
        <v>10365988</v>
      </c>
      <c r="AR135">
        <v>12306143</v>
      </c>
      <c r="AS135">
        <v>45473</v>
      </c>
      <c r="AT135">
        <v>45626</v>
      </c>
      <c r="AW135" s="567"/>
      <c r="AX135" s="567"/>
      <c r="AY135" s="567"/>
      <c r="AZ135" s="567"/>
      <c r="BA135" s="567"/>
      <c r="BB135" s="567"/>
      <c r="BC135" s="567"/>
      <c r="BD135" s="567">
        <v>0</v>
      </c>
      <c r="BE135" s="567">
        <v>0</v>
      </c>
      <c r="BG135" t="s">
        <v>21817</v>
      </c>
      <c r="BI135">
        <v>46059.618946759256</v>
      </c>
      <c r="BJ135">
        <v>45152.465046296296</v>
      </c>
      <c r="BK135" t="s">
        <v>21677</v>
      </c>
      <c r="BL135" t="s">
        <v>2118</v>
      </c>
      <c r="BM135" t="s">
        <v>21678</v>
      </c>
      <c r="BR135">
        <v>0.89221182872293503</v>
      </c>
      <c r="BS135">
        <v>1</v>
      </c>
      <c r="BT135">
        <v>45875</v>
      </c>
      <c r="BU135" t="s">
        <v>16712</v>
      </c>
      <c r="BV135" t="s">
        <v>16709</v>
      </c>
      <c r="BY135">
        <v>0</v>
      </c>
      <c r="CA135" t="s">
        <v>16180</v>
      </c>
      <c r="CB135" t="s">
        <v>21679</v>
      </c>
      <c r="CC1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 spans="1:81">
      <c r="A136">
        <v>693788</v>
      </c>
      <c r="B136" t="s">
        <v>16714</v>
      </c>
      <c r="C136" t="s">
        <v>776</v>
      </c>
      <c r="D136" t="s">
        <v>10146</v>
      </c>
      <c r="E136" t="s">
        <v>10007</v>
      </c>
      <c r="F136" t="s">
        <v>16250</v>
      </c>
      <c r="G136" t="s">
        <v>2118</v>
      </c>
      <c r="I136" t="s">
        <v>16253</v>
      </c>
      <c r="J136" t="b">
        <v>0</v>
      </c>
      <c r="M136" t="b">
        <v>1</v>
      </c>
      <c r="N136" t="s">
        <v>16174</v>
      </c>
      <c r="O136" t="s">
        <v>7155</v>
      </c>
      <c r="P136" t="b">
        <v>1</v>
      </c>
      <c r="V136" t="s">
        <v>2478</v>
      </c>
      <c r="Z136">
        <v>44904</v>
      </c>
      <c r="AA136" t="s">
        <v>16715</v>
      </c>
      <c r="AB136">
        <v>45169</v>
      </c>
      <c r="AC136">
        <v>45161</v>
      </c>
      <c r="AD136">
        <v>45279</v>
      </c>
      <c r="AI136">
        <v>6721337.3700000001</v>
      </c>
      <c r="AJ136">
        <v>5847563.4100000001</v>
      </c>
      <c r="AK136">
        <v>481369</v>
      </c>
      <c r="AL136">
        <v>1617458</v>
      </c>
      <c r="AN136">
        <v>5847563</v>
      </c>
      <c r="AO136">
        <v>104298</v>
      </c>
      <c r="AP136">
        <v>377071</v>
      </c>
      <c r="AQ136">
        <v>6328932</v>
      </c>
      <c r="AR136">
        <v>7946390</v>
      </c>
      <c r="AS136">
        <v>45626</v>
      </c>
      <c r="AT136">
        <v>45777</v>
      </c>
      <c r="AW136" s="567"/>
      <c r="AX136" s="567"/>
      <c r="AY136" s="567"/>
      <c r="AZ136" s="567"/>
      <c r="BA136" s="567"/>
      <c r="BB136" s="567"/>
      <c r="BC136" s="567"/>
      <c r="BD136" s="567">
        <v>0</v>
      </c>
      <c r="BE136" s="567">
        <v>0</v>
      </c>
      <c r="BG136" t="s">
        <v>21818</v>
      </c>
      <c r="BI136">
        <v>46059.618761574071</v>
      </c>
      <c r="BJ136">
        <v>45152.465046296296</v>
      </c>
      <c r="BK136" t="s">
        <v>21677</v>
      </c>
      <c r="BL136" t="s">
        <v>2118</v>
      </c>
      <c r="BM136" t="s">
        <v>21678</v>
      </c>
      <c r="BR136">
        <v>0.92394157655667697</v>
      </c>
      <c r="BS136">
        <v>1</v>
      </c>
      <c r="BT136">
        <v>45875</v>
      </c>
      <c r="BU136" t="s">
        <v>16716</v>
      </c>
      <c r="BV136" t="s">
        <v>16713</v>
      </c>
      <c r="BY136">
        <v>0</v>
      </c>
      <c r="CA136" t="s">
        <v>16180</v>
      </c>
      <c r="CB136" t="s">
        <v>21679</v>
      </c>
      <c r="CC1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 spans="1:81">
      <c r="A137">
        <v>693615</v>
      </c>
      <c r="B137" t="s">
        <v>16718</v>
      </c>
      <c r="C137" t="s">
        <v>816</v>
      </c>
      <c r="D137" t="s">
        <v>10149</v>
      </c>
      <c r="E137" t="s">
        <v>10007</v>
      </c>
      <c r="F137" t="s">
        <v>16250</v>
      </c>
      <c r="G137" t="s">
        <v>2118</v>
      </c>
      <c r="I137" t="s">
        <v>16253</v>
      </c>
      <c r="J137" t="b">
        <v>0</v>
      </c>
      <c r="M137" t="b">
        <v>1</v>
      </c>
      <c r="N137" t="s">
        <v>16174</v>
      </c>
      <c r="O137" t="s">
        <v>7155</v>
      </c>
      <c r="P137" t="b">
        <v>1</v>
      </c>
      <c r="V137" t="s">
        <v>2478</v>
      </c>
      <c r="Z137">
        <v>44903</v>
      </c>
      <c r="AA137" t="s">
        <v>16719</v>
      </c>
      <c r="AB137">
        <v>45199</v>
      </c>
      <c r="AC137">
        <v>45197</v>
      </c>
      <c r="AD137">
        <v>45309</v>
      </c>
      <c r="AI137">
        <v>14880102</v>
      </c>
      <c r="AJ137">
        <v>6376770.3200000003</v>
      </c>
      <c r="AK137">
        <v>700108</v>
      </c>
      <c r="AL137">
        <v>1579242</v>
      </c>
      <c r="AN137">
        <v>6376770</v>
      </c>
      <c r="AO137">
        <v>138969</v>
      </c>
      <c r="AP137">
        <v>561139</v>
      </c>
      <c r="AQ137">
        <v>7076878</v>
      </c>
      <c r="AR137">
        <v>8656120</v>
      </c>
      <c r="AS137">
        <v>45504</v>
      </c>
      <c r="AT137">
        <v>45657</v>
      </c>
      <c r="AW137" s="567"/>
      <c r="AX137" s="567"/>
      <c r="AY137" s="567"/>
      <c r="AZ137" s="567"/>
      <c r="BA137" s="567"/>
      <c r="BB137" s="567"/>
      <c r="BC137" s="567"/>
      <c r="BD137" s="567">
        <v>0</v>
      </c>
      <c r="BE137" s="567">
        <v>0</v>
      </c>
      <c r="BG137" t="s">
        <v>21819</v>
      </c>
      <c r="BI137">
        <v>46077.578599537039</v>
      </c>
      <c r="BJ137">
        <v>45152.465046296296</v>
      </c>
      <c r="BK137" t="s">
        <v>21677</v>
      </c>
      <c r="BL137" t="s">
        <v>2118</v>
      </c>
      <c r="BM137" t="s">
        <v>21696</v>
      </c>
      <c r="BR137">
        <v>0.90107111073555302</v>
      </c>
      <c r="BS137">
        <v>1</v>
      </c>
      <c r="BT137">
        <v>45875</v>
      </c>
      <c r="BU137" t="s">
        <v>16720</v>
      </c>
      <c r="BV137" t="s">
        <v>16717</v>
      </c>
      <c r="BY137">
        <v>0</v>
      </c>
      <c r="CA137" t="s">
        <v>16180</v>
      </c>
      <c r="CB137" t="s">
        <v>21679</v>
      </c>
      <c r="CC1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 spans="1:81">
      <c r="A138">
        <v>693543</v>
      </c>
      <c r="B138" t="s">
        <v>16722</v>
      </c>
      <c r="C138" t="s">
        <v>954</v>
      </c>
      <c r="D138" t="s">
        <v>10119</v>
      </c>
      <c r="E138" t="s">
        <v>10007</v>
      </c>
      <c r="F138" t="s">
        <v>16250</v>
      </c>
      <c r="G138" t="s">
        <v>2118</v>
      </c>
      <c r="I138" t="s">
        <v>16253</v>
      </c>
      <c r="J138" t="b">
        <v>0</v>
      </c>
      <c r="M138" t="b">
        <v>1</v>
      </c>
      <c r="N138" t="s">
        <v>16174</v>
      </c>
      <c r="O138" t="s">
        <v>7155</v>
      </c>
      <c r="P138" t="b">
        <v>1</v>
      </c>
      <c r="V138" t="s">
        <v>2478</v>
      </c>
      <c r="Z138">
        <v>44903</v>
      </c>
      <c r="AA138" t="s">
        <v>16719</v>
      </c>
      <c r="AB138">
        <v>45230</v>
      </c>
      <c r="AC138">
        <v>45261</v>
      </c>
      <c r="AD138">
        <v>45541</v>
      </c>
      <c r="AI138">
        <v>10957723</v>
      </c>
      <c r="AJ138">
        <v>12854140.619999999</v>
      </c>
      <c r="AK138">
        <v>1643590</v>
      </c>
      <c r="AL138">
        <v>1899782</v>
      </c>
      <c r="AN138">
        <v>11568798</v>
      </c>
      <c r="AO138">
        <v>260418</v>
      </c>
      <c r="AP138">
        <v>1383172</v>
      </c>
      <c r="AQ138">
        <v>13212388</v>
      </c>
      <c r="AR138">
        <v>15112170</v>
      </c>
      <c r="AS138">
        <v>45596</v>
      </c>
      <c r="AT138">
        <v>45747</v>
      </c>
      <c r="AW138" s="567"/>
      <c r="AX138" s="567"/>
      <c r="AY138" s="567"/>
      <c r="AZ138" s="567"/>
      <c r="BA138" s="567"/>
      <c r="BB138" s="567"/>
      <c r="BC138" s="567"/>
      <c r="BD138" s="567">
        <v>0</v>
      </c>
      <c r="BE138" s="567">
        <v>0</v>
      </c>
      <c r="BG138" t="s">
        <v>21820</v>
      </c>
      <c r="BI138">
        <v>46059.61859953704</v>
      </c>
      <c r="BJ138">
        <v>45152.465046296296</v>
      </c>
      <c r="BK138" t="s">
        <v>21677</v>
      </c>
      <c r="BL138" t="s">
        <v>2118</v>
      </c>
      <c r="BM138" t="s">
        <v>21678</v>
      </c>
      <c r="BN138" t="s">
        <v>16315</v>
      </c>
      <c r="BR138">
        <v>0.97288549352319997</v>
      </c>
      <c r="BS138">
        <v>1</v>
      </c>
      <c r="BT138">
        <v>45875</v>
      </c>
      <c r="BU138" t="s">
        <v>16723</v>
      </c>
      <c r="BV138" t="s">
        <v>16721</v>
      </c>
      <c r="BY138">
        <v>0</v>
      </c>
      <c r="CA138" t="s">
        <v>16180</v>
      </c>
      <c r="CB138" t="s">
        <v>21679</v>
      </c>
      <c r="CC1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 spans="1:81">
      <c r="A139">
        <v>691702</v>
      </c>
      <c r="B139" t="s">
        <v>16725</v>
      </c>
      <c r="C139" t="s">
        <v>749</v>
      </c>
      <c r="D139" t="s">
        <v>10101</v>
      </c>
      <c r="E139" t="s">
        <v>10007</v>
      </c>
      <c r="F139" t="s">
        <v>16250</v>
      </c>
      <c r="G139" t="s">
        <v>2118</v>
      </c>
      <c r="I139" t="s">
        <v>16253</v>
      </c>
      <c r="J139" t="b">
        <v>0</v>
      </c>
      <c r="V139" t="s">
        <v>2478</v>
      </c>
      <c r="Z139">
        <v>44895</v>
      </c>
      <c r="AA139" t="s">
        <v>16726</v>
      </c>
      <c r="AB139">
        <v>45016</v>
      </c>
      <c r="AC139">
        <v>44998</v>
      </c>
      <c r="AI139">
        <v>16750334</v>
      </c>
      <c r="AJ139">
        <v>26286925</v>
      </c>
      <c r="AK139">
        <v>1009578</v>
      </c>
      <c r="AL139">
        <v>3389490</v>
      </c>
      <c r="AN139">
        <v>25277347</v>
      </c>
      <c r="AO139">
        <v>246446</v>
      </c>
      <c r="AP139">
        <v>763132</v>
      </c>
      <c r="AQ139">
        <v>26286925</v>
      </c>
      <c r="AR139">
        <v>29676415</v>
      </c>
      <c r="AU139">
        <v>45063</v>
      </c>
      <c r="AW139" s="567">
        <v>26286925</v>
      </c>
      <c r="AX139" s="567">
        <v>25277347</v>
      </c>
      <c r="AY139" s="567"/>
      <c r="AZ139" s="567"/>
      <c r="BA139" s="567"/>
      <c r="BB139" s="567"/>
      <c r="BC139" s="567"/>
      <c r="BD139" s="567">
        <v>26286925</v>
      </c>
      <c r="BE139" s="567">
        <v>25277347</v>
      </c>
      <c r="BF139">
        <v>46650</v>
      </c>
      <c r="BG139" t="s">
        <v>21821</v>
      </c>
      <c r="BI139">
        <v>45856.768946759257</v>
      </c>
      <c r="BJ139">
        <v>45152.465046296296</v>
      </c>
      <c r="BK139" t="s">
        <v>21677</v>
      </c>
      <c r="BL139" t="s">
        <v>2118</v>
      </c>
      <c r="BM139" t="s">
        <v>21698</v>
      </c>
      <c r="BP139" s="568">
        <v>3389490</v>
      </c>
      <c r="BR139">
        <v>1</v>
      </c>
      <c r="BS139">
        <v>1</v>
      </c>
      <c r="BU139" t="s">
        <v>16727</v>
      </c>
      <c r="BV139" t="s">
        <v>16724</v>
      </c>
      <c r="BY139">
        <v>0</v>
      </c>
      <c r="CA139" t="s">
        <v>16180</v>
      </c>
      <c r="CB139" t="s">
        <v>21679</v>
      </c>
      <c r="CC1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1009578</v>
      </c>
    </row>
    <row r="140" spans="1:81">
      <c r="A140">
        <v>691246</v>
      </c>
      <c r="B140" t="s">
        <v>16729</v>
      </c>
      <c r="C140" t="s">
        <v>1055</v>
      </c>
      <c r="D140" t="s">
        <v>14567</v>
      </c>
      <c r="E140" t="s">
        <v>16408</v>
      </c>
      <c r="F140" t="s">
        <v>16405</v>
      </c>
      <c r="G140" t="s">
        <v>2116</v>
      </c>
      <c r="I140" t="s">
        <v>16253</v>
      </c>
      <c r="J140" t="b">
        <v>0</v>
      </c>
      <c r="V140" t="s">
        <v>2478</v>
      </c>
      <c r="Z140">
        <v>44866</v>
      </c>
      <c r="AA140" t="s">
        <v>16730</v>
      </c>
      <c r="AB140">
        <v>44926</v>
      </c>
      <c r="AC140">
        <v>44916</v>
      </c>
      <c r="AD140">
        <v>44942</v>
      </c>
      <c r="AI140">
        <v>3000000</v>
      </c>
      <c r="AJ140">
        <v>245340.07</v>
      </c>
      <c r="AK140">
        <v>33717.31</v>
      </c>
      <c r="AL140">
        <v>41364</v>
      </c>
      <c r="AN140">
        <v>211623</v>
      </c>
      <c r="AO140">
        <v>0</v>
      </c>
      <c r="AP140">
        <v>33717.31</v>
      </c>
      <c r="AQ140">
        <v>245340.31</v>
      </c>
      <c r="AR140">
        <v>286704.31</v>
      </c>
      <c r="AU140">
        <v>44973.534722222219</v>
      </c>
      <c r="AV140" t="s">
        <v>16449</v>
      </c>
      <c r="AW140" s="567">
        <v>245340.07</v>
      </c>
      <c r="AX140" s="567">
        <v>211622.76</v>
      </c>
      <c r="AY140" s="567">
        <v>245340.07</v>
      </c>
      <c r="AZ140" s="567">
        <v>211622.76</v>
      </c>
      <c r="BA140" s="567"/>
      <c r="BB140" s="567"/>
      <c r="BC140" s="567"/>
      <c r="BD140" s="567">
        <v>245340.07</v>
      </c>
      <c r="BE140" s="567">
        <v>211622.76</v>
      </c>
      <c r="BF140">
        <v>46650</v>
      </c>
      <c r="BG140" t="s">
        <v>21822</v>
      </c>
      <c r="BI140">
        <v>46070.523310185185</v>
      </c>
      <c r="BJ140">
        <v>45152.465046296296</v>
      </c>
      <c r="BK140" t="s">
        <v>21677</v>
      </c>
      <c r="BL140" t="s">
        <v>16409</v>
      </c>
      <c r="BM140" t="s">
        <v>21683</v>
      </c>
      <c r="BP140" s="568">
        <v>41363.599999999999</v>
      </c>
      <c r="BR140">
        <v>0.99999902176694899</v>
      </c>
      <c r="BS140">
        <v>1</v>
      </c>
      <c r="BU140" t="s">
        <v>16731</v>
      </c>
      <c r="BV140" t="s">
        <v>16728</v>
      </c>
      <c r="BY140">
        <v>0</v>
      </c>
      <c r="CA140" t="s">
        <v>16180</v>
      </c>
      <c r="CB140" t="s">
        <v>21679</v>
      </c>
      <c r="CC1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33717.31</v>
      </c>
    </row>
    <row r="141" spans="1:81">
      <c r="A141">
        <v>690721</v>
      </c>
      <c r="B141" t="s">
        <v>16733</v>
      </c>
      <c r="C141" t="s">
        <v>975</v>
      </c>
      <c r="D141" t="s">
        <v>10092</v>
      </c>
      <c r="E141" t="s">
        <v>10007</v>
      </c>
      <c r="F141" t="s">
        <v>16250</v>
      </c>
      <c r="G141" t="s">
        <v>2118</v>
      </c>
      <c r="I141" t="s">
        <v>16253</v>
      </c>
      <c r="J141" t="b">
        <v>0</v>
      </c>
      <c r="M141" t="b">
        <v>1</v>
      </c>
      <c r="N141" t="s">
        <v>16174</v>
      </c>
      <c r="O141" t="s">
        <v>7155</v>
      </c>
      <c r="P141" t="b">
        <v>1</v>
      </c>
      <c r="V141" t="s">
        <v>2478</v>
      </c>
      <c r="Z141">
        <v>44887</v>
      </c>
      <c r="AA141" t="s">
        <v>16734</v>
      </c>
      <c r="AB141">
        <v>45107</v>
      </c>
      <c r="AC141">
        <v>45108</v>
      </c>
      <c r="AD141">
        <v>45279</v>
      </c>
      <c r="AI141">
        <v>16731938</v>
      </c>
      <c r="AJ141">
        <v>5525916.6600000001</v>
      </c>
      <c r="AK141">
        <v>542958</v>
      </c>
      <c r="AL141">
        <v>1519802</v>
      </c>
      <c r="AN141">
        <v>5525917</v>
      </c>
      <c r="AO141">
        <v>117119</v>
      </c>
      <c r="AP141">
        <v>425839</v>
      </c>
      <c r="AQ141">
        <v>6068875</v>
      </c>
      <c r="AR141">
        <v>7588677</v>
      </c>
      <c r="AS141">
        <v>45688</v>
      </c>
      <c r="AT141">
        <v>45838</v>
      </c>
      <c r="AW141" s="567"/>
      <c r="AX141" s="567"/>
      <c r="AY141" s="567"/>
      <c r="AZ141" s="567"/>
      <c r="BA141" s="567"/>
      <c r="BB141" s="567"/>
      <c r="BC141" s="567"/>
      <c r="BD141" s="567">
        <v>0</v>
      </c>
      <c r="BE141" s="567">
        <v>0</v>
      </c>
      <c r="BG141" t="s">
        <v>21823</v>
      </c>
      <c r="BI141">
        <v>46059.618206018517</v>
      </c>
      <c r="BJ141">
        <v>45152.465046296296</v>
      </c>
      <c r="BK141" t="s">
        <v>21677</v>
      </c>
      <c r="BL141" t="s">
        <v>2118</v>
      </c>
      <c r="BM141" t="s">
        <v>21678</v>
      </c>
      <c r="BR141">
        <v>0.91053393915676295</v>
      </c>
      <c r="BS141">
        <v>1</v>
      </c>
      <c r="BT141">
        <v>45875</v>
      </c>
      <c r="BU141" t="s">
        <v>16735</v>
      </c>
      <c r="BV141" t="s">
        <v>16732</v>
      </c>
      <c r="BY141">
        <v>0</v>
      </c>
      <c r="CA141" t="s">
        <v>16180</v>
      </c>
      <c r="CB141" t="s">
        <v>21679</v>
      </c>
      <c r="CC1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2" spans="1:81">
      <c r="A142">
        <v>690545</v>
      </c>
      <c r="B142" t="s">
        <v>16737</v>
      </c>
      <c r="C142" t="s">
        <v>1162</v>
      </c>
      <c r="D142" t="s">
        <v>10077</v>
      </c>
      <c r="E142" t="s">
        <v>10007</v>
      </c>
      <c r="F142" t="s">
        <v>16250</v>
      </c>
      <c r="G142" t="s">
        <v>2118</v>
      </c>
      <c r="I142" t="s">
        <v>16253</v>
      </c>
      <c r="J142" t="b">
        <v>0</v>
      </c>
      <c r="V142" t="s">
        <v>2478</v>
      </c>
      <c r="Z142">
        <v>44886</v>
      </c>
      <c r="AA142" t="s">
        <v>16738</v>
      </c>
      <c r="AB142">
        <v>45016</v>
      </c>
      <c r="AC142">
        <v>44998</v>
      </c>
      <c r="AI142">
        <v>19301209</v>
      </c>
      <c r="AJ142">
        <v>21092584</v>
      </c>
      <c r="AK142">
        <v>1295775</v>
      </c>
      <c r="AL142">
        <v>3021242</v>
      </c>
      <c r="AN142">
        <v>19796808</v>
      </c>
      <c r="AO142">
        <v>333333</v>
      </c>
      <c r="AP142">
        <v>962442</v>
      </c>
      <c r="AQ142">
        <v>21092583</v>
      </c>
      <c r="AR142">
        <v>24113825</v>
      </c>
      <c r="AU142">
        <v>45063</v>
      </c>
      <c r="AV142" t="s">
        <v>16739</v>
      </c>
      <c r="AW142" s="567">
        <v>21092584</v>
      </c>
      <c r="AX142" s="567">
        <v>19796809</v>
      </c>
      <c r="AY142" s="567">
        <v>21092584</v>
      </c>
      <c r="AZ142" s="567">
        <v>19796809</v>
      </c>
      <c r="BA142" s="567"/>
      <c r="BB142" s="567"/>
      <c r="BC142" s="567"/>
      <c r="BD142" s="567">
        <v>21092584</v>
      </c>
      <c r="BE142" s="567">
        <v>19796809</v>
      </c>
      <c r="BG142" t="s">
        <v>21824</v>
      </c>
      <c r="BI142">
        <v>45856.768958333334</v>
      </c>
      <c r="BJ142">
        <v>45152.465046296296</v>
      </c>
      <c r="BK142" t="s">
        <v>21677</v>
      </c>
      <c r="BL142" t="s">
        <v>2118</v>
      </c>
      <c r="BM142" t="s">
        <v>21698</v>
      </c>
      <c r="BP142" s="568">
        <v>3021242</v>
      </c>
      <c r="BR142">
        <v>1.0000000474100299</v>
      </c>
      <c r="BS142">
        <v>1</v>
      </c>
      <c r="BU142" t="s">
        <v>16740</v>
      </c>
      <c r="BV142" t="s">
        <v>16736</v>
      </c>
      <c r="BY142">
        <v>0</v>
      </c>
      <c r="CA142" t="s">
        <v>16180</v>
      </c>
      <c r="CB142" t="s">
        <v>21679</v>
      </c>
      <c r="CC1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1295775</v>
      </c>
    </row>
    <row r="143" spans="1:81">
      <c r="A143">
        <v>690483</v>
      </c>
      <c r="B143" t="s">
        <v>16742</v>
      </c>
      <c r="C143" t="s">
        <v>1098</v>
      </c>
      <c r="D143" t="s">
        <v>10089</v>
      </c>
      <c r="E143" t="s">
        <v>10007</v>
      </c>
      <c r="F143" t="s">
        <v>16250</v>
      </c>
      <c r="G143" t="s">
        <v>2118</v>
      </c>
      <c r="I143" t="s">
        <v>16253</v>
      </c>
      <c r="J143" t="b">
        <v>0</v>
      </c>
      <c r="M143" t="b">
        <v>1</v>
      </c>
      <c r="N143" t="s">
        <v>16174</v>
      </c>
      <c r="O143" t="s">
        <v>7155</v>
      </c>
      <c r="P143" t="b">
        <v>1</v>
      </c>
      <c r="V143" t="s">
        <v>2478</v>
      </c>
      <c r="Z143">
        <v>44886</v>
      </c>
      <c r="AA143" t="s">
        <v>16738</v>
      </c>
      <c r="AB143">
        <v>45169</v>
      </c>
      <c r="AC143">
        <v>45161</v>
      </c>
      <c r="AD143">
        <v>45279</v>
      </c>
      <c r="AI143">
        <v>13498378</v>
      </c>
      <c r="AJ143">
        <v>13343261.380000001</v>
      </c>
      <c r="AK143">
        <v>1319139</v>
      </c>
      <c r="AL143">
        <v>2650718</v>
      </c>
      <c r="AN143">
        <v>13343261</v>
      </c>
      <c r="AO143">
        <v>218624</v>
      </c>
      <c r="AP143">
        <v>1100515</v>
      </c>
      <c r="AQ143">
        <v>14662400</v>
      </c>
      <c r="AR143">
        <v>17313118</v>
      </c>
      <c r="AS143">
        <v>45626</v>
      </c>
      <c r="AT143">
        <v>45777</v>
      </c>
      <c r="AW143" s="567"/>
      <c r="AX143" s="567"/>
      <c r="AY143" s="567"/>
      <c r="AZ143" s="567"/>
      <c r="BA143" s="567"/>
      <c r="BB143" s="567"/>
      <c r="BC143" s="567"/>
      <c r="BD143" s="567">
        <v>0</v>
      </c>
      <c r="BE143" s="567">
        <v>0</v>
      </c>
      <c r="BG143" t="s">
        <v>21825</v>
      </c>
      <c r="BI143">
        <v>46059.618043981478</v>
      </c>
      <c r="BJ143">
        <v>45152.465046296296</v>
      </c>
      <c r="BK143" t="s">
        <v>21677</v>
      </c>
      <c r="BL143" t="s">
        <v>2118</v>
      </c>
      <c r="BM143" t="s">
        <v>21678</v>
      </c>
      <c r="BR143">
        <v>0.91003255810781303</v>
      </c>
      <c r="BS143">
        <v>1</v>
      </c>
      <c r="BT143">
        <v>45875</v>
      </c>
      <c r="BU143" t="s">
        <v>16743</v>
      </c>
      <c r="BV143" t="s">
        <v>16741</v>
      </c>
      <c r="BY143">
        <v>0</v>
      </c>
      <c r="CA143" t="s">
        <v>16180</v>
      </c>
      <c r="CB143" t="s">
        <v>21679</v>
      </c>
      <c r="CC1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4" spans="1:81">
      <c r="A144">
        <v>690480</v>
      </c>
      <c r="B144" t="s">
        <v>16745</v>
      </c>
      <c r="C144" t="s">
        <v>962</v>
      </c>
      <c r="D144" t="s">
        <v>10104</v>
      </c>
      <c r="E144" t="s">
        <v>10007</v>
      </c>
      <c r="F144" t="s">
        <v>16250</v>
      </c>
      <c r="G144" t="s">
        <v>2118</v>
      </c>
      <c r="I144" t="s">
        <v>16253</v>
      </c>
      <c r="J144" t="b">
        <v>0</v>
      </c>
      <c r="M144" t="b">
        <v>1</v>
      </c>
      <c r="N144" t="s">
        <v>16174</v>
      </c>
      <c r="O144" t="s">
        <v>7155</v>
      </c>
      <c r="P144" t="b">
        <v>1</v>
      </c>
      <c r="V144" t="s">
        <v>2478</v>
      </c>
      <c r="Z144">
        <v>44886</v>
      </c>
      <c r="AA144" t="s">
        <v>16738</v>
      </c>
      <c r="AB144">
        <v>45199</v>
      </c>
      <c r="AC144">
        <v>45197</v>
      </c>
      <c r="AD144">
        <v>45306</v>
      </c>
      <c r="AI144">
        <v>17827506</v>
      </c>
      <c r="AJ144">
        <v>7598892</v>
      </c>
      <c r="AK144">
        <v>922000</v>
      </c>
      <c r="AL144">
        <v>1719130</v>
      </c>
      <c r="AN144">
        <v>7598892</v>
      </c>
      <c r="AO144">
        <v>170104</v>
      </c>
      <c r="AP144">
        <v>751896</v>
      </c>
      <c r="AQ144">
        <v>8520892</v>
      </c>
      <c r="AR144">
        <v>10240022</v>
      </c>
      <c r="AS144">
        <v>45565</v>
      </c>
      <c r="AT144">
        <v>45716</v>
      </c>
      <c r="AW144" s="567"/>
      <c r="AX144" s="567"/>
      <c r="AY144" s="567"/>
      <c r="AZ144" s="567"/>
      <c r="BA144" s="567"/>
      <c r="BB144" s="567"/>
      <c r="BC144" s="567"/>
      <c r="BD144" s="567">
        <v>0</v>
      </c>
      <c r="BE144" s="567">
        <v>0</v>
      </c>
      <c r="BG144" t="s">
        <v>21826</v>
      </c>
      <c r="BI144">
        <v>46059.617893518516</v>
      </c>
      <c r="BJ144">
        <v>45152.465046296296</v>
      </c>
      <c r="BK144" t="s">
        <v>21677</v>
      </c>
      <c r="BL144" t="s">
        <v>2118</v>
      </c>
      <c r="BM144" t="s">
        <v>21678</v>
      </c>
      <c r="BR144">
        <v>0.89179536602505904</v>
      </c>
      <c r="BS144">
        <v>1</v>
      </c>
      <c r="BT144">
        <v>45875</v>
      </c>
      <c r="BU144" t="s">
        <v>16746</v>
      </c>
      <c r="BV144" t="s">
        <v>16744</v>
      </c>
      <c r="BY144">
        <v>0</v>
      </c>
      <c r="CA144" t="s">
        <v>16180</v>
      </c>
      <c r="CB144" t="s">
        <v>21679</v>
      </c>
      <c r="CC1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5" spans="1:81">
      <c r="A145">
        <v>689071</v>
      </c>
      <c r="B145" t="s">
        <v>16748</v>
      </c>
      <c r="C145" t="s">
        <v>888</v>
      </c>
      <c r="D145" t="s">
        <v>14603</v>
      </c>
      <c r="E145" t="s">
        <v>16408</v>
      </c>
      <c r="F145" t="s">
        <v>16405</v>
      </c>
      <c r="G145" t="s">
        <v>2116</v>
      </c>
      <c r="I145" t="s">
        <v>16253</v>
      </c>
      <c r="J145" t="b">
        <v>0</v>
      </c>
      <c r="V145" t="s">
        <v>2478</v>
      </c>
      <c r="Z145">
        <v>44866</v>
      </c>
      <c r="AA145" t="s">
        <v>16749</v>
      </c>
      <c r="AB145">
        <v>44926</v>
      </c>
      <c r="AC145">
        <v>44953</v>
      </c>
      <c r="AD145">
        <v>44958</v>
      </c>
      <c r="AI145">
        <v>3500000</v>
      </c>
      <c r="AJ145">
        <v>77036.240000000005</v>
      </c>
      <c r="AK145">
        <v>17491.16</v>
      </c>
      <c r="AL145">
        <v>11879</v>
      </c>
      <c r="AN145">
        <v>59545</v>
      </c>
      <c r="AO145">
        <v>3664.16</v>
      </c>
      <c r="AP145">
        <v>13827</v>
      </c>
      <c r="AQ145">
        <v>77036.160000000003</v>
      </c>
      <c r="AR145">
        <v>88915.16</v>
      </c>
      <c r="AU145">
        <v>44987.51666666667</v>
      </c>
      <c r="AW145" s="567">
        <v>77036.240000000005</v>
      </c>
      <c r="AX145" s="567">
        <v>59545.08</v>
      </c>
      <c r="AY145" s="567"/>
      <c r="AZ145" s="567"/>
      <c r="BA145" s="567"/>
      <c r="BB145" s="567"/>
      <c r="BC145" s="567"/>
      <c r="BD145" s="567">
        <v>77036.240000000005</v>
      </c>
      <c r="BE145" s="567">
        <v>59545.08</v>
      </c>
      <c r="BF145">
        <v>46650</v>
      </c>
      <c r="BG145" t="s">
        <v>21827</v>
      </c>
      <c r="BI145">
        <v>45856.768958333334</v>
      </c>
      <c r="BJ145">
        <v>45152.465046296296</v>
      </c>
      <c r="BK145" t="s">
        <v>21677</v>
      </c>
      <c r="BL145" t="s">
        <v>16409</v>
      </c>
      <c r="BM145" t="s">
        <v>21698</v>
      </c>
      <c r="BP145" s="568">
        <v>11878.8</v>
      </c>
      <c r="BR145">
        <v>1.00000103847336</v>
      </c>
      <c r="BS145">
        <v>1</v>
      </c>
      <c r="BU145" t="s">
        <v>16750</v>
      </c>
      <c r="BV145" t="s">
        <v>16747</v>
      </c>
      <c r="BY145">
        <v>0</v>
      </c>
      <c r="CA145" t="s">
        <v>16180</v>
      </c>
      <c r="CB145" t="s">
        <v>21679</v>
      </c>
      <c r="CC1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17491.160000000003</v>
      </c>
    </row>
    <row r="146" spans="1:81">
      <c r="A146">
        <v>688774</v>
      </c>
      <c r="B146" t="s">
        <v>16752</v>
      </c>
      <c r="C146" t="s">
        <v>713</v>
      </c>
      <c r="D146" t="s">
        <v>14582</v>
      </c>
      <c r="E146" t="s">
        <v>16408</v>
      </c>
      <c r="F146" t="s">
        <v>16405</v>
      </c>
      <c r="G146" t="s">
        <v>2116</v>
      </c>
      <c r="I146" t="s">
        <v>16253</v>
      </c>
      <c r="J146" t="b">
        <v>0</v>
      </c>
      <c r="V146" t="s">
        <v>2478</v>
      </c>
      <c r="Z146">
        <v>44866</v>
      </c>
      <c r="AA146" t="s">
        <v>16753</v>
      </c>
      <c r="AB146">
        <v>44926</v>
      </c>
      <c r="AC146">
        <v>44916</v>
      </c>
      <c r="AI146">
        <v>3000000</v>
      </c>
      <c r="AJ146">
        <v>541815</v>
      </c>
      <c r="AK146">
        <v>98484</v>
      </c>
      <c r="AL146">
        <v>86719</v>
      </c>
      <c r="AN146">
        <v>443331</v>
      </c>
      <c r="AO146">
        <v>20631</v>
      </c>
      <c r="AP146">
        <v>77853</v>
      </c>
      <c r="AQ146">
        <v>541815</v>
      </c>
      <c r="AR146">
        <v>628534</v>
      </c>
      <c r="AU146">
        <v>44957.538888888892</v>
      </c>
      <c r="AW146" s="567">
        <v>541815</v>
      </c>
      <c r="AX146" s="567">
        <v>443331</v>
      </c>
      <c r="AY146" s="567"/>
      <c r="AZ146" s="567"/>
      <c r="BA146" s="567"/>
      <c r="BB146" s="567"/>
      <c r="BC146" s="567"/>
      <c r="BD146" s="567">
        <v>541815</v>
      </c>
      <c r="BE146" s="567">
        <v>443331</v>
      </c>
      <c r="BF146">
        <v>46650</v>
      </c>
      <c r="BG146" t="s">
        <v>21828</v>
      </c>
      <c r="BI146">
        <v>45856.768958333334</v>
      </c>
      <c r="BJ146">
        <v>45152.465046296296</v>
      </c>
      <c r="BK146" t="s">
        <v>21677</v>
      </c>
      <c r="BL146" t="s">
        <v>16409</v>
      </c>
      <c r="BM146" t="s">
        <v>21698</v>
      </c>
      <c r="BP146" s="568">
        <v>86719</v>
      </c>
      <c r="BQ146" s="568">
        <v>11678</v>
      </c>
      <c r="BR146">
        <v>1</v>
      </c>
      <c r="BS146">
        <v>1</v>
      </c>
      <c r="BU146" t="s">
        <v>16754</v>
      </c>
      <c r="BV146" t="s">
        <v>16751</v>
      </c>
      <c r="BY146">
        <v>0</v>
      </c>
      <c r="CA146" t="s">
        <v>16180</v>
      </c>
      <c r="CB146" t="s">
        <v>21679</v>
      </c>
      <c r="CC1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86806</v>
      </c>
    </row>
    <row r="147" spans="1:81">
      <c r="A147">
        <v>688630</v>
      </c>
      <c r="B147" t="s">
        <v>16756</v>
      </c>
      <c r="C147" t="s">
        <v>877</v>
      </c>
      <c r="D147" t="s">
        <v>14591</v>
      </c>
      <c r="E147" t="s">
        <v>16408</v>
      </c>
      <c r="F147" t="s">
        <v>16405</v>
      </c>
      <c r="G147" t="s">
        <v>2116</v>
      </c>
      <c r="I147" t="s">
        <v>16253</v>
      </c>
      <c r="J147" t="b">
        <v>0</v>
      </c>
      <c r="V147" t="s">
        <v>2478</v>
      </c>
      <c r="Z147">
        <v>44866</v>
      </c>
      <c r="AA147" t="s">
        <v>16753</v>
      </c>
      <c r="AB147">
        <v>44926</v>
      </c>
      <c r="AC147">
        <v>44946</v>
      </c>
      <c r="AI147">
        <v>3000000</v>
      </c>
      <c r="AJ147">
        <v>52719.38</v>
      </c>
      <c r="AK147">
        <v>9990.9699999999993</v>
      </c>
      <c r="AL147">
        <v>8327</v>
      </c>
      <c r="AN147">
        <v>42728</v>
      </c>
      <c r="AO147">
        <v>0</v>
      </c>
      <c r="AP147">
        <v>9990.9699999999993</v>
      </c>
      <c r="AQ147">
        <v>52718.97</v>
      </c>
      <c r="AR147">
        <v>61045.97</v>
      </c>
      <c r="AU147">
        <v>44993.525000000001</v>
      </c>
      <c r="AV147" t="s">
        <v>16449</v>
      </c>
      <c r="AW147" s="567">
        <v>52719.38</v>
      </c>
      <c r="AX147" s="567">
        <v>42728.41</v>
      </c>
      <c r="AY147" s="567">
        <v>52719.38</v>
      </c>
      <c r="AZ147" s="567">
        <v>42728.41</v>
      </c>
      <c r="BA147" s="567"/>
      <c r="BB147" s="567"/>
      <c r="BC147" s="567"/>
      <c r="BD147" s="567">
        <v>52719.38</v>
      </c>
      <c r="BE147" s="567">
        <v>42728.41</v>
      </c>
      <c r="BF147">
        <v>46650</v>
      </c>
      <c r="BG147" t="s">
        <v>21829</v>
      </c>
      <c r="BI147">
        <v>46070.522881944446</v>
      </c>
      <c r="BJ147">
        <v>45152.465057870373</v>
      </c>
      <c r="BK147" t="s">
        <v>21677</v>
      </c>
      <c r="BL147" t="s">
        <v>16409</v>
      </c>
      <c r="BM147" t="s">
        <v>21683</v>
      </c>
      <c r="BP147" s="568">
        <v>8327.0499999999993</v>
      </c>
      <c r="BR147">
        <v>1.00000777708669</v>
      </c>
      <c r="BS147">
        <v>1</v>
      </c>
      <c r="BU147" t="s">
        <v>16757</v>
      </c>
      <c r="BV147" t="s">
        <v>16755</v>
      </c>
      <c r="BY147">
        <v>0</v>
      </c>
      <c r="CA147" t="s">
        <v>16180</v>
      </c>
      <c r="CB147" t="s">
        <v>21679</v>
      </c>
      <c r="CC1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9990.9699999999939</v>
      </c>
    </row>
    <row r="148" spans="1:81">
      <c r="A148">
        <v>688629</v>
      </c>
      <c r="B148" t="s">
        <v>16759</v>
      </c>
      <c r="C148" t="s">
        <v>876</v>
      </c>
      <c r="D148" t="s">
        <v>14588</v>
      </c>
      <c r="E148" t="s">
        <v>16408</v>
      </c>
      <c r="F148" t="s">
        <v>16405</v>
      </c>
      <c r="G148" t="s">
        <v>2116</v>
      </c>
      <c r="I148" t="s">
        <v>16253</v>
      </c>
      <c r="J148" t="b">
        <v>0</v>
      </c>
      <c r="V148" t="s">
        <v>2478</v>
      </c>
      <c r="Z148">
        <v>44866</v>
      </c>
      <c r="AA148" t="s">
        <v>16753</v>
      </c>
      <c r="AB148">
        <v>44926</v>
      </c>
      <c r="AC148">
        <v>44953</v>
      </c>
      <c r="AI148">
        <v>3000000</v>
      </c>
      <c r="AJ148">
        <v>134828.92000000001</v>
      </c>
      <c r="AK148">
        <v>27886.93</v>
      </c>
      <c r="AL148">
        <v>20834</v>
      </c>
      <c r="AN148">
        <v>106942</v>
      </c>
      <c r="AO148">
        <v>5841.93</v>
      </c>
      <c r="AP148">
        <v>22045</v>
      </c>
      <c r="AQ148">
        <v>134828.93</v>
      </c>
      <c r="AR148">
        <v>155662.93</v>
      </c>
      <c r="AU148">
        <v>44993.525000000001</v>
      </c>
      <c r="AW148" s="567">
        <v>134828.92000000001</v>
      </c>
      <c r="AX148" s="567">
        <v>106941.99</v>
      </c>
      <c r="AY148" s="567"/>
      <c r="AZ148" s="567"/>
      <c r="BA148" s="567"/>
      <c r="BB148" s="567"/>
      <c r="BC148" s="567"/>
      <c r="BD148" s="567">
        <v>134828.92000000001</v>
      </c>
      <c r="BE148" s="567">
        <v>106941.99</v>
      </c>
      <c r="BF148">
        <v>46650</v>
      </c>
      <c r="BG148" t="s">
        <v>21830</v>
      </c>
      <c r="BI148">
        <v>45856.768969907411</v>
      </c>
      <c r="BJ148">
        <v>45152.465057870373</v>
      </c>
      <c r="BK148" t="s">
        <v>21677</v>
      </c>
      <c r="BL148" t="s">
        <v>16409</v>
      </c>
      <c r="BM148" t="s">
        <v>21698</v>
      </c>
      <c r="BP148" s="568">
        <v>20833.900000000001</v>
      </c>
      <c r="BR148">
        <v>0.99999992583194097</v>
      </c>
      <c r="BS148">
        <v>1</v>
      </c>
      <c r="BU148" t="s">
        <v>16760</v>
      </c>
      <c r="BV148" t="s">
        <v>16758</v>
      </c>
      <c r="BY148">
        <v>0</v>
      </c>
      <c r="CA148" t="s">
        <v>16180</v>
      </c>
      <c r="CB148" t="s">
        <v>21679</v>
      </c>
      <c r="CC1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27886.930000000008</v>
      </c>
    </row>
    <row r="149" spans="1:81">
      <c r="A149">
        <v>688627</v>
      </c>
      <c r="B149" t="s">
        <v>16762</v>
      </c>
      <c r="C149" t="s">
        <v>1082</v>
      </c>
      <c r="D149" t="s">
        <v>14609</v>
      </c>
      <c r="E149" t="s">
        <v>16408</v>
      </c>
      <c r="F149" t="s">
        <v>16405</v>
      </c>
      <c r="G149" t="s">
        <v>2116</v>
      </c>
      <c r="I149" t="s">
        <v>16253</v>
      </c>
      <c r="J149" t="b">
        <v>0</v>
      </c>
      <c r="V149" t="s">
        <v>2478</v>
      </c>
      <c r="Z149">
        <v>44866</v>
      </c>
      <c r="AA149" t="s">
        <v>16753</v>
      </c>
      <c r="AB149">
        <v>44926</v>
      </c>
      <c r="AC149">
        <v>44915</v>
      </c>
      <c r="AI149">
        <v>3000000</v>
      </c>
      <c r="AJ149">
        <v>375962.49</v>
      </c>
      <c r="AK149">
        <v>72188.490000000005</v>
      </c>
      <c r="AL149">
        <v>58918</v>
      </c>
      <c r="AN149">
        <v>303774</v>
      </c>
      <c r="AO149">
        <v>0</v>
      </c>
      <c r="AP149">
        <v>72188.490000000005</v>
      </c>
      <c r="AQ149">
        <v>375962.49</v>
      </c>
      <c r="AR149">
        <v>434880.49</v>
      </c>
      <c r="AU149">
        <v>44957.538888888892</v>
      </c>
      <c r="AV149" t="s">
        <v>16449</v>
      </c>
      <c r="AW149" s="567">
        <v>375962.49</v>
      </c>
      <c r="AX149" s="567">
        <v>303774</v>
      </c>
      <c r="AY149" s="567">
        <v>375962.49</v>
      </c>
      <c r="AZ149" s="567">
        <v>303774</v>
      </c>
      <c r="BA149" s="567"/>
      <c r="BB149" s="567"/>
      <c r="BC149" s="567"/>
      <c r="BD149" s="567">
        <v>375962.49</v>
      </c>
      <c r="BE149" s="567">
        <v>303774</v>
      </c>
      <c r="BF149">
        <v>46650</v>
      </c>
      <c r="BG149" t="s">
        <v>21831</v>
      </c>
      <c r="BI149">
        <v>46070.522280092591</v>
      </c>
      <c r="BJ149">
        <v>45152.465057870373</v>
      </c>
      <c r="BK149" t="s">
        <v>21677</v>
      </c>
      <c r="BL149" t="s">
        <v>16409</v>
      </c>
      <c r="BM149" t="s">
        <v>21683</v>
      </c>
      <c r="BP149" s="568">
        <v>58918</v>
      </c>
      <c r="BR149">
        <v>1</v>
      </c>
      <c r="BS149">
        <v>1</v>
      </c>
      <c r="BU149" t="s">
        <v>16763</v>
      </c>
      <c r="BV149" t="s">
        <v>16761</v>
      </c>
      <c r="BY149">
        <v>0</v>
      </c>
      <c r="CA149" t="s">
        <v>16180</v>
      </c>
      <c r="CB149" t="s">
        <v>21679</v>
      </c>
      <c r="CC1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72188.489999999991</v>
      </c>
    </row>
    <row r="150" spans="1:81">
      <c r="A150">
        <v>688625</v>
      </c>
      <c r="B150" t="s">
        <v>16765</v>
      </c>
      <c r="C150" t="s">
        <v>870</v>
      </c>
      <c r="D150" t="s">
        <v>14579</v>
      </c>
      <c r="E150" t="s">
        <v>16408</v>
      </c>
      <c r="F150" t="s">
        <v>16405</v>
      </c>
      <c r="G150" t="s">
        <v>2116</v>
      </c>
      <c r="I150" t="s">
        <v>16253</v>
      </c>
      <c r="J150" t="b">
        <v>0</v>
      </c>
      <c r="V150" t="s">
        <v>2478</v>
      </c>
      <c r="Z150">
        <v>44867</v>
      </c>
      <c r="AA150" t="s">
        <v>16753</v>
      </c>
      <c r="AB150">
        <v>44926</v>
      </c>
      <c r="AC150">
        <v>44946</v>
      </c>
      <c r="AI150">
        <v>3000000</v>
      </c>
      <c r="AJ150">
        <v>901290.28</v>
      </c>
      <c r="AK150">
        <v>191275.59</v>
      </c>
      <c r="AL150">
        <v>139358</v>
      </c>
      <c r="AN150">
        <v>710015</v>
      </c>
      <c r="AO150">
        <v>0</v>
      </c>
      <c r="AP150">
        <v>191275.59</v>
      </c>
      <c r="AQ150">
        <v>901290.59</v>
      </c>
      <c r="AR150">
        <v>1040648.59</v>
      </c>
      <c r="AU150">
        <v>45005.489583333336</v>
      </c>
      <c r="AV150" t="s">
        <v>16449</v>
      </c>
      <c r="AW150" s="567">
        <v>901290.28</v>
      </c>
      <c r="AX150" s="567">
        <v>710014.69</v>
      </c>
      <c r="AY150" s="567">
        <v>901290.28</v>
      </c>
      <c r="AZ150" s="567">
        <v>710014.69</v>
      </c>
      <c r="BA150" s="567"/>
      <c r="BB150" s="567"/>
      <c r="BC150" s="567"/>
      <c r="BD150" s="567">
        <v>901290.28</v>
      </c>
      <c r="BE150" s="567">
        <v>710014.69</v>
      </c>
      <c r="BF150">
        <v>46650</v>
      </c>
      <c r="BG150" t="s">
        <v>21832</v>
      </c>
      <c r="BI150">
        <v>46070.521863425929</v>
      </c>
      <c r="BJ150">
        <v>45152.465057870373</v>
      </c>
      <c r="BK150" t="s">
        <v>21677</v>
      </c>
      <c r="BL150" t="s">
        <v>16409</v>
      </c>
      <c r="BM150" t="s">
        <v>21683</v>
      </c>
      <c r="BP150" s="568">
        <v>139357.85</v>
      </c>
      <c r="BR150">
        <v>0.99999965604877805</v>
      </c>
      <c r="BS150">
        <v>1</v>
      </c>
      <c r="BU150" t="s">
        <v>16766</v>
      </c>
      <c r="BV150" t="s">
        <v>16764</v>
      </c>
      <c r="BY150">
        <v>0</v>
      </c>
      <c r="CA150" t="s">
        <v>16180</v>
      </c>
      <c r="CB150" t="s">
        <v>21679</v>
      </c>
      <c r="CC1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191275.59000000008</v>
      </c>
    </row>
    <row r="151" spans="1:81">
      <c r="A151">
        <v>688623</v>
      </c>
      <c r="B151" t="s">
        <v>16768</v>
      </c>
      <c r="C151" t="s">
        <v>16769</v>
      </c>
      <c r="D151" t="s">
        <v>16770</v>
      </c>
      <c r="E151" t="s">
        <v>16552</v>
      </c>
      <c r="F151" t="s">
        <v>2119</v>
      </c>
      <c r="G151" t="s">
        <v>9700</v>
      </c>
      <c r="I151" t="s">
        <v>16253</v>
      </c>
      <c r="J151" t="b">
        <v>1</v>
      </c>
      <c r="K151">
        <v>45869</v>
      </c>
      <c r="L151" t="s">
        <v>16183</v>
      </c>
      <c r="M151" t="b">
        <v>1</v>
      </c>
      <c r="N151" t="s">
        <v>16174</v>
      </c>
      <c r="O151" t="s">
        <v>7155</v>
      </c>
      <c r="P151" t="b">
        <v>1</v>
      </c>
      <c r="R151">
        <v>230370000</v>
      </c>
      <c r="S151">
        <v>44771</v>
      </c>
      <c r="T151">
        <v>44798</v>
      </c>
      <c r="V151">
        <v>44801</v>
      </c>
      <c r="Z151">
        <v>44873</v>
      </c>
      <c r="AA151" t="s">
        <v>16753</v>
      </c>
      <c r="AB151">
        <v>45077</v>
      </c>
      <c r="AC151">
        <v>45047</v>
      </c>
      <c r="AD151">
        <v>45288</v>
      </c>
      <c r="AI151">
        <v>900000</v>
      </c>
      <c r="AJ151">
        <v>5145417.32</v>
      </c>
      <c r="AK151">
        <v>1877045</v>
      </c>
      <c r="AL151">
        <v>130382</v>
      </c>
      <c r="AN151">
        <v>874904</v>
      </c>
      <c r="AO151">
        <v>243445</v>
      </c>
      <c r="AP151">
        <v>1633600</v>
      </c>
      <c r="AQ151">
        <v>2751949</v>
      </c>
      <c r="AR151">
        <v>2882331</v>
      </c>
      <c r="AS151">
        <v>45900</v>
      </c>
      <c r="AT151">
        <v>46053</v>
      </c>
      <c r="AW151" s="567"/>
      <c r="AX151" s="567"/>
      <c r="AY151" s="567"/>
      <c r="AZ151" s="567"/>
      <c r="BA151" s="567"/>
      <c r="BB151" s="567"/>
      <c r="BC151" s="567"/>
      <c r="BD151" s="567">
        <v>0</v>
      </c>
      <c r="BE151" s="567">
        <v>0</v>
      </c>
      <c r="BG151" t="s">
        <v>21833</v>
      </c>
      <c r="BH151" t="s">
        <v>16276</v>
      </c>
      <c r="BI151">
        <v>46059.617789351854</v>
      </c>
      <c r="BJ151">
        <v>45152.465057870373</v>
      </c>
      <c r="BK151" t="s">
        <v>21677</v>
      </c>
      <c r="BL151" t="s">
        <v>16553</v>
      </c>
      <c r="BM151" t="s">
        <v>21678</v>
      </c>
      <c r="BR151">
        <v>1.86973571094522</v>
      </c>
      <c r="BS151">
        <v>1</v>
      </c>
      <c r="BT151">
        <v>45887</v>
      </c>
      <c r="BU151" t="s">
        <v>16771</v>
      </c>
      <c r="BV151" t="s">
        <v>16767</v>
      </c>
      <c r="BY151">
        <v>0</v>
      </c>
      <c r="CA151" t="s">
        <v>16180</v>
      </c>
      <c r="CB151" t="s">
        <v>21679</v>
      </c>
      <c r="CC1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52" spans="1:81">
      <c r="A152">
        <v>688472</v>
      </c>
      <c r="B152" t="s">
        <v>16773</v>
      </c>
      <c r="C152" t="s">
        <v>878</v>
      </c>
      <c r="D152" t="s">
        <v>14594</v>
      </c>
      <c r="E152" t="s">
        <v>16408</v>
      </c>
      <c r="F152" t="s">
        <v>16405</v>
      </c>
      <c r="G152" t="s">
        <v>2116</v>
      </c>
      <c r="I152" t="s">
        <v>16253</v>
      </c>
      <c r="J152" t="b">
        <v>0</v>
      </c>
      <c r="V152" t="s">
        <v>2478</v>
      </c>
      <c r="Z152">
        <v>44869</v>
      </c>
      <c r="AA152" t="s">
        <v>16774</v>
      </c>
      <c r="AB152">
        <v>44926</v>
      </c>
      <c r="AC152">
        <v>44916</v>
      </c>
      <c r="AD152">
        <v>44930</v>
      </c>
      <c r="AI152">
        <v>3000000</v>
      </c>
      <c r="AJ152">
        <v>179894.86</v>
      </c>
      <c r="AK152">
        <v>14986</v>
      </c>
      <c r="AL152">
        <v>29922</v>
      </c>
      <c r="AN152">
        <v>164909</v>
      </c>
      <c r="AO152">
        <v>0</v>
      </c>
      <c r="AP152">
        <v>14986</v>
      </c>
      <c r="AQ152">
        <v>179895</v>
      </c>
      <c r="AR152">
        <v>209817</v>
      </c>
      <c r="AU152">
        <v>44973</v>
      </c>
      <c r="AV152" t="s">
        <v>16449</v>
      </c>
      <c r="AW152" s="567">
        <v>179894.86</v>
      </c>
      <c r="AX152" s="567">
        <v>164908.85999999999</v>
      </c>
      <c r="AY152" s="567">
        <v>179894.86</v>
      </c>
      <c r="AZ152" s="567">
        <v>164908.85999999999</v>
      </c>
      <c r="BA152" s="567"/>
      <c r="BB152" s="567"/>
      <c r="BC152" s="567"/>
      <c r="BD152" s="567">
        <v>179894.86</v>
      </c>
      <c r="BE152" s="567">
        <v>164908.85999999999</v>
      </c>
      <c r="BF152">
        <v>46650</v>
      </c>
      <c r="BG152" t="s">
        <v>21834</v>
      </c>
      <c r="BI152">
        <v>46070.52034722222</v>
      </c>
      <c r="BJ152">
        <v>45152.465115740742</v>
      </c>
      <c r="BK152" t="s">
        <v>21677</v>
      </c>
      <c r="BL152" t="s">
        <v>16409</v>
      </c>
      <c r="BM152" t="s">
        <v>21683</v>
      </c>
      <c r="BP152" s="568">
        <v>29921.55</v>
      </c>
      <c r="BR152">
        <v>0.99999922176825395</v>
      </c>
      <c r="BS152">
        <v>1</v>
      </c>
      <c r="BU152" t="s">
        <v>16775</v>
      </c>
      <c r="BV152" t="s">
        <v>16772</v>
      </c>
      <c r="BY152">
        <v>0</v>
      </c>
      <c r="CA152" t="s">
        <v>16180</v>
      </c>
      <c r="CB152" t="s">
        <v>21679</v>
      </c>
      <c r="CC1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14986</v>
      </c>
    </row>
    <row r="153" spans="1:81">
      <c r="A153">
        <v>688198</v>
      </c>
      <c r="B153" t="s">
        <v>16777</v>
      </c>
      <c r="C153" t="s">
        <v>889</v>
      </c>
      <c r="D153" t="s">
        <v>14606</v>
      </c>
      <c r="E153" t="s">
        <v>16408</v>
      </c>
      <c r="F153" t="s">
        <v>16405</v>
      </c>
      <c r="G153" t="s">
        <v>2116</v>
      </c>
      <c r="I153" t="s">
        <v>16253</v>
      </c>
      <c r="J153" t="b">
        <v>0</v>
      </c>
      <c r="V153" t="s">
        <v>2478</v>
      </c>
      <c r="Z153">
        <v>44868</v>
      </c>
      <c r="AA153" t="s">
        <v>16778</v>
      </c>
      <c r="AB153">
        <v>44926</v>
      </c>
      <c r="AC153">
        <v>44946</v>
      </c>
      <c r="AI153">
        <v>2500000</v>
      </c>
      <c r="AJ153">
        <v>76862.240000000005</v>
      </c>
      <c r="AK153">
        <v>16023.76</v>
      </c>
      <c r="AL153">
        <v>12053</v>
      </c>
      <c r="AN153">
        <v>60838</v>
      </c>
      <c r="AO153">
        <v>3356.76</v>
      </c>
      <c r="AP153">
        <v>12667</v>
      </c>
      <c r="AQ153">
        <v>76861.759999999995</v>
      </c>
      <c r="AR153">
        <v>88914.76</v>
      </c>
      <c r="AU153">
        <v>45005</v>
      </c>
      <c r="AW153" s="567">
        <v>76862.240000000005</v>
      </c>
      <c r="AX153" s="567">
        <v>60838.48</v>
      </c>
      <c r="AY153" s="567"/>
      <c r="AZ153" s="567"/>
      <c r="BA153" s="567"/>
      <c r="BB153" s="567"/>
      <c r="BC153" s="567"/>
      <c r="BD153" s="567">
        <v>76862.240000000005</v>
      </c>
      <c r="BE153" s="567">
        <v>60838.48</v>
      </c>
      <c r="BF153">
        <v>46650</v>
      </c>
      <c r="BG153" t="s">
        <v>21835</v>
      </c>
      <c r="BI153">
        <v>45856.768969907411</v>
      </c>
      <c r="BJ153">
        <v>45152.465115740742</v>
      </c>
      <c r="BK153" t="s">
        <v>21677</v>
      </c>
      <c r="BL153" t="s">
        <v>16409</v>
      </c>
      <c r="BM153" t="s">
        <v>21698</v>
      </c>
      <c r="BP153" s="568">
        <v>12052.8</v>
      </c>
      <c r="BR153">
        <v>1.0000062449780001</v>
      </c>
      <c r="BS153">
        <v>1</v>
      </c>
      <c r="BU153" t="s">
        <v>16779</v>
      </c>
      <c r="BV153" t="s">
        <v>16776</v>
      </c>
      <c r="BY153">
        <v>0</v>
      </c>
      <c r="CA153" t="s">
        <v>16180</v>
      </c>
      <c r="CB153" t="s">
        <v>21679</v>
      </c>
      <c r="CC1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16023.760000000002</v>
      </c>
    </row>
    <row r="154" spans="1:81">
      <c r="A154">
        <v>688109</v>
      </c>
      <c r="B154" t="s">
        <v>16781</v>
      </c>
      <c r="C154" t="s">
        <v>1054</v>
      </c>
      <c r="D154" t="s">
        <v>14564</v>
      </c>
      <c r="E154" t="s">
        <v>16408</v>
      </c>
      <c r="F154" t="s">
        <v>16405</v>
      </c>
      <c r="G154" t="s">
        <v>2116</v>
      </c>
      <c r="I154" t="s">
        <v>16253</v>
      </c>
      <c r="J154" t="b">
        <v>0</v>
      </c>
      <c r="V154" t="s">
        <v>2478</v>
      </c>
      <c r="Z154">
        <v>44867</v>
      </c>
      <c r="AA154" t="s">
        <v>16782</v>
      </c>
      <c r="AB154">
        <v>44926</v>
      </c>
      <c r="AC154">
        <v>44946</v>
      </c>
      <c r="AI154">
        <v>3000000</v>
      </c>
      <c r="AJ154">
        <v>563429.26</v>
      </c>
      <c r="AK154">
        <v>114710.2</v>
      </c>
      <c r="AL154">
        <v>87444</v>
      </c>
      <c r="AN154">
        <v>448719</v>
      </c>
      <c r="AO154">
        <v>0</v>
      </c>
      <c r="AP154">
        <v>114710.2</v>
      </c>
      <c r="AQ154">
        <v>563429.19999999995</v>
      </c>
      <c r="AR154">
        <v>650873.19999999995</v>
      </c>
      <c r="AU154">
        <v>44993</v>
      </c>
      <c r="AV154" t="s">
        <v>16449</v>
      </c>
      <c r="AW154" s="567">
        <v>563429.26</v>
      </c>
      <c r="AX154" s="567">
        <v>448719.06</v>
      </c>
      <c r="AY154" s="567">
        <v>563429.26</v>
      </c>
      <c r="AZ154" s="567">
        <v>448719.06</v>
      </c>
      <c r="BA154" s="567"/>
      <c r="BB154" s="567"/>
      <c r="BC154" s="567"/>
      <c r="BD154" s="567">
        <v>563429.26</v>
      </c>
      <c r="BE154" s="567">
        <v>448719.06</v>
      </c>
      <c r="BF154">
        <v>46650</v>
      </c>
      <c r="BG154" t="s">
        <v>21836</v>
      </c>
      <c r="BI154">
        <v>46070.52008101852</v>
      </c>
      <c r="BJ154">
        <v>45152.465115740742</v>
      </c>
      <c r="BK154" t="s">
        <v>21677</v>
      </c>
      <c r="BL154" t="s">
        <v>16409</v>
      </c>
      <c r="BM154" t="s">
        <v>21683</v>
      </c>
      <c r="BP154" s="568">
        <v>87443.55</v>
      </c>
      <c r="BR154">
        <v>1.00000010649075</v>
      </c>
      <c r="BS154">
        <v>1</v>
      </c>
      <c r="BU154" t="s">
        <v>16783</v>
      </c>
      <c r="BV154" t="s">
        <v>16780</v>
      </c>
      <c r="BY154">
        <v>0</v>
      </c>
      <c r="CA154" t="s">
        <v>16180</v>
      </c>
      <c r="CB154" t="s">
        <v>21679</v>
      </c>
      <c r="CC1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114710.20000000001</v>
      </c>
    </row>
    <row r="155" spans="1:81">
      <c r="A155">
        <v>688096</v>
      </c>
      <c r="B155" t="s">
        <v>16785</v>
      </c>
      <c r="C155" t="s">
        <v>1071</v>
      </c>
      <c r="D155" t="s">
        <v>14597</v>
      </c>
      <c r="E155" t="s">
        <v>16408</v>
      </c>
      <c r="F155" t="s">
        <v>16405</v>
      </c>
      <c r="G155" t="s">
        <v>2116</v>
      </c>
      <c r="I155" t="s">
        <v>16253</v>
      </c>
      <c r="J155" t="b">
        <v>0</v>
      </c>
      <c r="V155" t="s">
        <v>2478</v>
      </c>
      <c r="Z155">
        <v>44867</v>
      </c>
      <c r="AA155" t="s">
        <v>16782</v>
      </c>
      <c r="AB155">
        <v>44926</v>
      </c>
      <c r="AC155">
        <v>44915</v>
      </c>
      <c r="AI155">
        <v>3000000</v>
      </c>
      <c r="AJ155">
        <v>27238.639999999999</v>
      </c>
      <c r="AK155">
        <v>5830.39</v>
      </c>
      <c r="AL155">
        <v>4169</v>
      </c>
      <c r="AN155">
        <v>21408</v>
      </c>
      <c r="AO155">
        <v>1221.3900000000001</v>
      </c>
      <c r="AP155">
        <v>4609</v>
      </c>
      <c r="AQ155">
        <v>27238.39</v>
      </c>
      <c r="AR155">
        <v>31407.39</v>
      </c>
      <c r="AU155">
        <v>44957</v>
      </c>
      <c r="AW155" s="567">
        <v>27238.639999999999</v>
      </c>
      <c r="AX155" s="567">
        <v>21408.25</v>
      </c>
      <c r="AY155" s="567"/>
      <c r="AZ155" s="567"/>
      <c r="BA155" s="567"/>
      <c r="BB155" s="567"/>
      <c r="BC155" s="567"/>
      <c r="BD155" s="567">
        <v>27238.639999999999</v>
      </c>
      <c r="BE155" s="567">
        <v>21408.25</v>
      </c>
      <c r="BF155">
        <v>46650</v>
      </c>
      <c r="BG155" t="s">
        <v>21837</v>
      </c>
      <c r="BI155">
        <v>45856.76898148148</v>
      </c>
      <c r="BJ155">
        <v>45152.465115740742</v>
      </c>
      <c r="BK155" t="s">
        <v>21677</v>
      </c>
      <c r="BL155" t="s">
        <v>16409</v>
      </c>
      <c r="BM155" t="s">
        <v>21698</v>
      </c>
      <c r="BP155" s="568">
        <v>4169.45</v>
      </c>
      <c r="BQ155" s="568">
        <v>691.35</v>
      </c>
      <c r="BR155">
        <v>1.0000091782223499</v>
      </c>
      <c r="BS155">
        <v>1</v>
      </c>
      <c r="BU155" t="s">
        <v>16786</v>
      </c>
      <c r="BV155" t="s">
        <v>16784</v>
      </c>
      <c r="BY155">
        <v>0</v>
      </c>
      <c r="CA155" t="s">
        <v>16180</v>
      </c>
      <c r="CB155" t="s">
        <v>21679</v>
      </c>
      <c r="CC1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5139.0399999999991</v>
      </c>
    </row>
    <row r="156" spans="1:81">
      <c r="A156">
        <v>686482</v>
      </c>
      <c r="B156" t="s">
        <v>16788</v>
      </c>
      <c r="C156" t="s">
        <v>958</v>
      </c>
      <c r="D156" t="s">
        <v>10107</v>
      </c>
      <c r="E156" t="s">
        <v>10007</v>
      </c>
      <c r="F156" t="s">
        <v>16250</v>
      </c>
      <c r="G156" t="s">
        <v>2118</v>
      </c>
      <c r="I156" t="s">
        <v>16253</v>
      </c>
      <c r="J156" t="b">
        <v>0</v>
      </c>
      <c r="M156" t="b">
        <v>1</v>
      </c>
      <c r="N156" t="s">
        <v>16174</v>
      </c>
      <c r="O156" t="s">
        <v>7155</v>
      </c>
      <c r="P156" t="b">
        <v>1</v>
      </c>
      <c r="V156" t="s">
        <v>2478</v>
      </c>
      <c r="Z156">
        <v>44812</v>
      </c>
      <c r="AA156" t="s">
        <v>16789</v>
      </c>
      <c r="AB156">
        <v>45199</v>
      </c>
      <c r="AC156">
        <v>45187</v>
      </c>
      <c r="AD156">
        <v>45306</v>
      </c>
      <c r="AI156">
        <v>16599080</v>
      </c>
      <c r="AJ156">
        <v>7013624.2699999996</v>
      </c>
      <c r="AK156">
        <v>733835</v>
      </c>
      <c r="AL156">
        <v>1698664</v>
      </c>
      <c r="AN156">
        <v>7013624</v>
      </c>
      <c r="AO156">
        <v>143078</v>
      </c>
      <c r="AP156">
        <v>590757</v>
      </c>
      <c r="AQ156">
        <v>7747459</v>
      </c>
      <c r="AR156">
        <v>9446123</v>
      </c>
      <c r="AS156">
        <v>45596</v>
      </c>
      <c r="AT156">
        <v>45747</v>
      </c>
      <c r="AW156" s="567"/>
      <c r="AX156" s="567"/>
      <c r="AY156" s="567"/>
      <c r="AZ156" s="567"/>
      <c r="BA156" s="567"/>
      <c r="BB156" s="567"/>
      <c r="BC156" s="567"/>
      <c r="BD156" s="567">
        <v>0</v>
      </c>
      <c r="BE156" s="567">
        <v>0</v>
      </c>
      <c r="BG156" t="s">
        <v>21838</v>
      </c>
      <c r="BI156">
        <v>46059.617534722223</v>
      </c>
      <c r="BJ156">
        <v>45152.465127314812</v>
      </c>
      <c r="BK156" t="s">
        <v>21677</v>
      </c>
      <c r="BL156" t="s">
        <v>2118</v>
      </c>
      <c r="BM156" t="s">
        <v>21678</v>
      </c>
      <c r="BR156">
        <v>0.90528059199796995</v>
      </c>
      <c r="BS156">
        <v>1</v>
      </c>
      <c r="BT156">
        <v>45875</v>
      </c>
      <c r="BU156" t="s">
        <v>16790</v>
      </c>
      <c r="BV156" t="s">
        <v>16787</v>
      </c>
      <c r="BY156">
        <v>0</v>
      </c>
      <c r="CA156" t="s">
        <v>16180</v>
      </c>
      <c r="CB156" t="s">
        <v>21679</v>
      </c>
      <c r="CC1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57" spans="1:81">
      <c r="A157">
        <v>686480</v>
      </c>
      <c r="B157" t="s">
        <v>16792</v>
      </c>
      <c r="C157" t="s">
        <v>864</v>
      </c>
      <c r="D157" t="s">
        <v>14396</v>
      </c>
      <c r="E157" t="s">
        <v>16408</v>
      </c>
      <c r="F157" t="s">
        <v>16405</v>
      </c>
      <c r="G157" t="s">
        <v>2116</v>
      </c>
      <c r="I157" t="s">
        <v>16253</v>
      </c>
      <c r="J157" t="b">
        <v>0</v>
      </c>
      <c r="V157" t="s">
        <v>2478</v>
      </c>
      <c r="Z157">
        <v>44805</v>
      </c>
      <c r="AA157" t="s">
        <v>16789</v>
      </c>
      <c r="AB157">
        <v>44926</v>
      </c>
      <c r="AC157">
        <v>44902</v>
      </c>
      <c r="AD157">
        <v>44935</v>
      </c>
      <c r="AI157">
        <v>3000000</v>
      </c>
      <c r="AJ157">
        <v>632056</v>
      </c>
      <c r="AK157">
        <v>108652</v>
      </c>
      <c r="AL157">
        <v>101359</v>
      </c>
      <c r="AN157">
        <v>523404</v>
      </c>
      <c r="AO157">
        <v>22761</v>
      </c>
      <c r="AP157">
        <v>85891</v>
      </c>
      <c r="AQ157">
        <v>632056</v>
      </c>
      <c r="AR157">
        <v>733415</v>
      </c>
      <c r="AU157">
        <v>44973</v>
      </c>
      <c r="AW157" s="567">
        <v>632056</v>
      </c>
      <c r="AX157" s="567">
        <v>523404</v>
      </c>
      <c r="AY157" s="567"/>
      <c r="AZ157" s="567"/>
      <c r="BA157" s="567"/>
      <c r="BB157" s="567"/>
      <c r="BC157" s="567"/>
      <c r="BD157" s="567">
        <v>632056</v>
      </c>
      <c r="BE157" s="567">
        <v>523404</v>
      </c>
      <c r="BF157">
        <v>46650</v>
      </c>
      <c r="BG157" t="s">
        <v>21839</v>
      </c>
      <c r="BI157">
        <v>45856.76898148148</v>
      </c>
      <c r="BJ157">
        <v>45152.465127314812</v>
      </c>
      <c r="BK157" t="s">
        <v>21677</v>
      </c>
      <c r="BL157" t="s">
        <v>16409</v>
      </c>
      <c r="BM157" t="s">
        <v>21698</v>
      </c>
      <c r="BP157" s="568">
        <v>101359</v>
      </c>
      <c r="BR157">
        <v>1</v>
      </c>
      <c r="BS157">
        <v>1</v>
      </c>
      <c r="BU157" t="s">
        <v>16793</v>
      </c>
      <c r="BV157" t="s">
        <v>16791</v>
      </c>
      <c r="BY157">
        <v>0</v>
      </c>
      <c r="CA157" t="s">
        <v>16180</v>
      </c>
      <c r="CB157" t="s">
        <v>21679</v>
      </c>
      <c r="CC1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108652</v>
      </c>
    </row>
    <row r="158" spans="1:81">
      <c r="A158">
        <v>686471</v>
      </c>
      <c r="B158" t="s">
        <v>16795</v>
      </c>
      <c r="C158" t="s">
        <v>884</v>
      </c>
      <c r="D158" t="s">
        <v>14336</v>
      </c>
      <c r="E158" t="s">
        <v>16408</v>
      </c>
      <c r="F158" t="s">
        <v>16405</v>
      </c>
      <c r="G158" t="s">
        <v>2116</v>
      </c>
      <c r="I158" t="s">
        <v>16253</v>
      </c>
      <c r="J158" t="b">
        <v>0</v>
      </c>
      <c r="V158" t="s">
        <v>2478</v>
      </c>
      <c r="Z158">
        <v>44840</v>
      </c>
      <c r="AA158" t="s">
        <v>16789</v>
      </c>
      <c r="AB158">
        <v>44895</v>
      </c>
      <c r="AC158">
        <v>44882</v>
      </c>
      <c r="AI158">
        <v>3000000</v>
      </c>
      <c r="AJ158">
        <v>319606</v>
      </c>
      <c r="AK158">
        <v>68700</v>
      </c>
      <c r="AL158">
        <v>49227</v>
      </c>
      <c r="AN158">
        <v>250906</v>
      </c>
      <c r="AO158">
        <v>14392</v>
      </c>
      <c r="AP158">
        <v>54308</v>
      </c>
      <c r="AQ158">
        <v>319606</v>
      </c>
      <c r="AR158">
        <v>368833</v>
      </c>
      <c r="AU158">
        <v>44922</v>
      </c>
      <c r="AV158" t="s">
        <v>16796</v>
      </c>
      <c r="AW158" s="567">
        <v>319606</v>
      </c>
      <c r="AX158" s="567">
        <v>250906</v>
      </c>
      <c r="AY158" s="567">
        <v>319606</v>
      </c>
      <c r="AZ158" s="567">
        <v>250906</v>
      </c>
      <c r="BA158" s="567"/>
      <c r="BB158" s="567"/>
      <c r="BC158" s="567"/>
      <c r="BD158" s="567">
        <v>319606</v>
      </c>
      <c r="BE158" s="567">
        <v>250906</v>
      </c>
      <c r="BG158" t="s">
        <v>21840</v>
      </c>
      <c r="BI158">
        <v>45856.76898148148</v>
      </c>
      <c r="BJ158">
        <v>45152.465127314812</v>
      </c>
      <c r="BK158" t="s">
        <v>21677</v>
      </c>
      <c r="BL158" t="s">
        <v>16409</v>
      </c>
      <c r="BM158" t="s">
        <v>21698</v>
      </c>
      <c r="BP158" s="568">
        <v>49227</v>
      </c>
      <c r="BR158">
        <v>1</v>
      </c>
      <c r="BS158">
        <v>1</v>
      </c>
      <c r="BU158" t="s">
        <v>16797</v>
      </c>
      <c r="BV158" t="s">
        <v>16794</v>
      </c>
      <c r="BY158">
        <v>0</v>
      </c>
      <c r="CA158" t="s">
        <v>16180</v>
      </c>
      <c r="CB158" t="s">
        <v>21679</v>
      </c>
      <c r="CC1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68700</v>
      </c>
    </row>
    <row r="159" spans="1:81">
      <c r="A159">
        <v>686453</v>
      </c>
      <c r="B159" t="s">
        <v>16799</v>
      </c>
      <c r="C159" t="s">
        <v>873</v>
      </c>
      <c r="D159" t="s">
        <v>14354</v>
      </c>
      <c r="E159" t="s">
        <v>16408</v>
      </c>
      <c r="F159" t="s">
        <v>16405</v>
      </c>
      <c r="G159" t="s">
        <v>2116</v>
      </c>
      <c r="I159" t="s">
        <v>16253</v>
      </c>
      <c r="J159" t="b">
        <v>0</v>
      </c>
      <c r="V159" t="s">
        <v>2478</v>
      </c>
      <c r="Z159">
        <v>44854</v>
      </c>
      <c r="AA159" t="s">
        <v>16789</v>
      </c>
      <c r="AB159">
        <v>44895</v>
      </c>
      <c r="AC159">
        <v>44886</v>
      </c>
      <c r="AI159">
        <v>3000000</v>
      </c>
      <c r="AJ159">
        <v>25579</v>
      </c>
      <c r="AK159">
        <v>4995</v>
      </c>
      <c r="AL159">
        <v>4059</v>
      </c>
      <c r="AN159">
        <v>20584</v>
      </c>
      <c r="AO159">
        <v>1046</v>
      </c>
      <c r="AP159">
        <v>3949</v>
      </c>
      <c r="AQ159">
        <v>25579</v>
      </c>
      <c r="AR159">
        <v>29638</v>
      </c>
      <c r="AU159">
        <v>44922</v>
      </c>
      <c r="AW159" s="567">
        <v>25579</v>
      </c>
      <c r="AX159" s="567">
        <v>20584</v>
      </c>
      <c r="AY159" s="567"/>
      <c r="AZ159" s="567"/>
      <c r="BA159" s="567"/>
      <c r="BB159" s="567"/>
      <c r="BC159" s="567"/>
      <c r="BD159" s="567">
        <v>25579</v>
      </c>
      <c r="BE159" s="567">
        <v>20584</v>
      </c>
      <c r="BF159">
        <v>46650</v>
      </c>
      <c r="BG159" t="s">
        <v>21841</v>
      </c>
      <c r="BI159">
        <v>45856.76898148148</v>
      </c>
      <c r="BJ159">
        <v>45152.465127314812</v>
      </c>
      <c r="BK159" t="s">
        <v>21677</v>
      </c>
      <c r="BL159" t="s">
        <v>16409</v>
      </c>
      <c r="BM159" t="s">
        <v>21698</v>
      </c>
      <c r="BP159" s="568">
        <v>4059</v>
      </c>
      <c r="BR159">
        <v>1</v>
      </c>
      <c r="BS159">
        <v>1</v>
      </c>
      <c r="BU159" t="s">
        <v>16800</v>
      </c>
      <c r="BV159" t="s">
        <v>16798</v>
      </c>
      <c r="BY159">
        <v>0</v>
      </c>
      <c r="CA159" t="s">
        <v>16180</v>
      </c>
      <c r="CB159" t="s">
        <v>21679</v>
      </c>
      <c r="CC1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4995</v>
      </c>
    </row>
    <row r="160" spans="1:81">
      <c r="A160">
        <v>685943</v>
      </c>
      <c r="B160" t="s">
        <v>16802</v>
      </c>
      <c r="C160" t="s">
        <v>711</v>
      </c>
      <c r="D160" t="s">
        <v>14360</v>
      </c>
      <c r="E160" t="s">
        <v>16408</v>
      </c>
      <c r="F160" t="s">
        <v>16405</v>
      </c>
      <c r="G160" t="s">
        <v>2116</v>
      </c>
      <c r="I160" t="s">
        <v>16253</v>
      </c>
      <c r="J160" t="b">
        <v>0</v>
      </c>
      <c r="V160" t="s">
        <v>2478</v>
      </c>
      <c r="Z160">
        <v>44840</v>
      </c>
      <c r="AA160" t="s">
        <v>16803</v>
      </c>
      <c r="AB160">
        <v>44895</v>
      </c>
      <c r="AC160">
        <v>44886</v>
      </c>
      <c r="AJ160">
        <v>318232.21999999997</v>
      </c>
      <c r="AK160">
        <v>63260</v>
      </c>
      <c r="AL160">
        <v>49774</v>
      </c>
      <c r="AN160">
        <v>254972</v>
      </c>
      <c r="AO160">
        <v>13252</v>
      </c>
      <c r="AP160">
        <v>50008</v>
      </c>
      <c r="AQ160">
        <v>318232</v>
      </c>
      <c r="AR160">
        <v>368006</v>
      </c>
      <c r="AU160">
        <v>44936</v>
      </c>
      <c r="AW160" s="567">
        <v>318232.21999999997</v>
      </c>
      <c r="AX160" s="567">
        <v>254972.22</v>
      </c>
      <c r="AY160" s="567"/>
      <c r="AZ160" s="567"/>
      <c r="BA160" s="567"/>
      <c r="BB160" s="567"/>
      <c r="BC160" s="567"/>
      <c r="BD160" s="567">
        <v>318232.21999999997</v>
      </c>
      <c r="BE160" s="567">
        <v>254972.22</v>
      </c>
      <c r="BF160">
        <v>46650</v>
      </c>
      <c r="BG160" t="s">
        <v>21842</v>
      </c>
      <c r="BI160">
        <v>45856.76898148148</v>
      </c>
      <c r="BJ160">
        <v>45152.465127314812</v>
      </c>
      <c r="BK160" t="s">
        <v>21677</v>
      </c>
      <c r="BL160" t="s">
        <v>16409</v>
      </c>
      <c r="BM160" t="s">
        <v>21698</v>
      </c>
      <c r="BP160" s="568">
        <v>49774.2</v>
      </c>
      <c r="BQ160" s="568">
        <v>7501.2</v>
      </c>
      <c r="BR160">
        <v>1.0000006913195401</v>
      </c>
      <c r="BS160">
        <v>1</v>
      </c>
      <c r="BU160" t="s">
        <v>16804</v>
      </c>
      <c r="BV160" t="s">
        <v>16801</v>
      </c>
      <c r="BY160">
        <v>0</v>
      </c>
      <c r="CA160" t="s">
        <v>16180</v>
      </c>
      <c r="CB160" t="s">
        <v>21679</v>
      </c>
      <c r="CC1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55758.799999999974</v>
      </c>
    </row>
    <row r="161" spans="1:81">
      <c r="A161">
        <v>685869</v>
      </c>
      <c r="B161" t="s">
        <v>16806</v>
      </c>
      <c r="C161" t="s">
        <v>16807</v>
      </c>
      <c r="D161" t="s">
        <v>16808</v>
      </c>
      <c r="E161" t="s">
        <v>12754</v>
      </c>
      <c r="F161" t="s">
        <v>33</v>
      </c>
      <c r="G161" t="s">
        <v>2115</v>
      </c>
      <c r="J161" t="b">
        <v>1</v>
      </c>
      <c r="K161">
        <v>45930</v>
      </c>
      <c r="M161" t="b">
        <v>1</v>
      </c>
      <c r="N161" t="s">
        <v>16174</v>
      </c>
      <c r="O161" t="s">
        <v>7155</v>
      </c>
      <c r="P161" t="b">
        <v>1</v>
      </c>
      <c r="V161" t="s">
        <v>2478</v>
      </c>
      <c r="Z161">
        <v>44851</v>
      </c>
      <c r="AA161" t="s">
        <v>16809</v>
      </c>
      <c r="AI161">
        <v>3200000</v>
      </c>
      <c r="AJ161">
        <v>14464362</v>
      </c>
      <c r="AP161">
        <v>0</v>
      </c>
      <c r="AQ161">
        <v>3200000</v>
      </c>
      <c r="AR161">
        <v>3200000</v>
      </c>
      <c r="AW161" s="567"/>
      <c r="AX161" s="567"/>
      <c r="AY161" s="567"/>
      <c r="AZ161" s="567"/>
      <c r="BA161" s="567"/>
      <c r="BB161" s="567"/>
      <c r="BC161" s="567"/>
      <c r="BD161" s="567">
        <v>0</v>
      </c>
      <c r="BE161" s="567">
        <v>0</v>
      </c>
      <c r="BG161" t="s">
        <v>21843</v>
      </c>
      <c r="BI161">
        <v>46077.578599537039</v>
      </c>
      <c r="BJ161">
        <v>45152.465127314812</v>
      </c>
      <c r="BK161" t="s">
        <v>21677</v>
      </c>
      <c r="BL161" t="s">
        <v>16377</v>
      </c>
      <c r="BM161" t="s">
        <v>21696</v>
      </c>
      <c r="BR161">
        <v>4.520113125</v>
      </c>
      <c r="BS161">
        <v>1</v>
      </c>
      <c r="BT161">
        <v>45888</v>
      </c>
      <c r="BU161" t="s">
        <v>16810</v>
      </c>
      <c r="BV161" t="s">
        <v>16805</v>
      </c>
      <c r="BY161">
        <v>0</v>
      </c>
      <c r="CA161" t="s">
        <v>16180</v>
      </c>
      <c r="CB161" t="s">
        <v>21679</v>
      </c>
      <c r="CC1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62" spans="1:81">
      <c r="A162">
        <v>685477</v>
      </c>
      <c r="B162" t="s">
        <v>16812</v>
      </c>
      <c r="C162" t="s">
        <v>883</v>
      </c>
      <c r="D162" t="s">
        <v>14339</v>
      </c>
      <c r="E162" t="s">
        <v>16408</v>
      </c>
      <c r="F162" t="s">
        <v>16405</v>
      </c>
      <c r="G162" t="s">
        <v>2116</v>
      </c>
      <c r="I162" t="s">
        <v>16253</v>
      </c>
      <c r="J162" t="b">
        <v>0</v>
      </c>
      <c r="V162" t="s">
        <v>2478</v>
      </c>
      <c r="Z162">
        <v>44840</v>
      </c>
      <c r="AA162" t="s">
        <v>16813</v>
      </c>
      <c r="AB162">
        <v>44895</v>
      </c>
      <c r="AC162">
        <v>44887</v>
      </c>
      <c r="AD162">
        <v>44908</v>
      </c>
      <c r="AI162">
        <v>3000000</v>
      </c>
      <c r="AJ162">
        <v>413482</v>
      </c>
      <c r="AK162">
        <v>58304</v>
      </c>
      <c r="AL162">
        <v>67123</v>
      </c>
      <c r="AN162">
        <v>355178</v>
      </c>
      <c r="AO162">
        <v>12214</v>
      </c>
      <c r="AP162">
        <v>46090</v>
      </c>
      <c r="AQ162">
        <v>413482</v>
      </c>
      <c r="AR162">
        <v>480605</v>
      </c>
      <c r="AU162">
        <v>44950</v>
      </c>
      <c r="AW162" s="567">
        <v>413482</v>
      </c>
      <c r="AX162" s="567">
        <v>355178</v>
      </c>
      <c r="AY162" s="567"/>
      <c r="AZ162" s="567"/>
      <c r="BA162" s="567"/>
      <c r="BB162" s="567"/>
      <c r="BC162" s="567"/>
      <c r="BD162" s="567">
        <v>413482</v>
      </c>
      <c r="BE162" s="567">
        <v>355178</v>
      </c>
      <c r="BF162">
        <v>46650</v>
      </c>
      <c r="BG162" t="s">
        <v>21844</v>
      </c>
      <c r="BI162">
        <v>45856.768993055557</v>
      </c>
      <c r="BJ162">
        <v>45152.465127314812</v>
      </c>
      <c r="BK162" t="s">
        <v>21677</v>
      </c>
      <c r="BL162" t="s">
        <v>16409</v>
      </c>
      <c r="BM162" t="s">
        <v>21698</v>
      </c>
      <c r="BP162" s="568">
        <v>67123</v>
      </c>
      <c r="BQ162" s="568">
        <v>6914</v>
      </c>
      <c r="BR162">
        <v>1</v>
      </c>
      <c r="BS162">
        <v>1</v>
      </c>
      <c r="BU162" t="s">
        <v>16814</v>
      </c>
      <c r="BV162" t="s">
        <v>16811</v>
      </c>
      <c r="BY162">
        <v>0</v>
      </c>
      <c r="CA162" t="s">
        <v>16180</v>
      </c>
      <c r="CB162" t="s">
        <v>21679</v>
      </c>
      <c r="CC1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51390</v>
      </c>
    </row>
    <row r="163" spans="1:81">
      <c r="A163">
        <v>685370</v>
      </c>
      <c r="B163" t="s">
        <v>16816</v>
      </c>
      <c r="C163" t="s">
        <v>872</v>
      </c>
      <c r="D163" t="s">
        <v>14357</v>
      </c>
      <c r="E163" t="s">
        <v>16408</v>
      </c>
      <c r="F163" t="s">
        <v>16405</v>
      </c>
      <c r="G163" t="s">
        <v>2116</v>
      </c>
      <c r="I163" t="s">
        <v>16253</v>
      </c>
      <c r="J163" t="b">
        <v>0</v>
      </c>
      <c r="V163" t="s">
        <v>2478</v>
      </c>
      <c r="Z163">
        <v>44840</v>
      </c>
      <c r="AA163" t="s">
        <v>16817</v>
      </c>
      <c r="AB163">
        <v>44895</v>
      </c>
      <c r="AC163">
        <v>44885</v>
      </c>
      <c r="AI163">
        <v>3000000</v>
      </c>
      <c r="AJ163">
        <v>83809</v>
      </c>
      <c r="AK163">
        <v>14986</v>
      </c>
      <c r="AL163">
        <v>13127</v>
      </c>
      <c r="AN163">
        <v>68823</v>
      </c>
      <c r="AO163">
        <v>3139</v>
      </c>
      <c r="AP163">
        <v>11847</v>
      </c>
      <c r="AQ163">
        <v>83809</v>
      </c>
      <c r="AR163">
        <v>96936</v>
      </c>
      <c r="AU163">
        <v>44936</v>
      </c>
      <c r="AW163" s="567">
        <v>83809</v>
      </c>
      <c r="AX163" s="567">
        <v>68823</v>
      </c>
      <c r="AY163" s="567"/>
      <c r="AZ163" s="567"/>
      <c r="BA163" s="567"/>
      <c r="BB163" s="567"/>
      <c r="BC163" s="567"/>
      <c r="BD163" s="567">
        <v>83809</v>
      </c>
      <c r="BE163" s="567">
        <v>68823</v>
      </c>
      <c r="BF163">
        <v>46650</v>
      </c>
      <c r="BG163" t="s">
        <v>21845</v>
      </c>
      <c r="BI163">
        <v>45856.768993055557</v>
      </c>
      <c r="BJ163">
        <v>45152.465127314812</v>
      </c>
      <c r="BK163" t="s">
        <v>21677</v>
      </c>
      <c r="BL163" t="s">
        <v>16409</v>
      </c>
      <c r="BM163" t="s">
        <v>21698</v>
      </c>
      <c r="BP163" s="568">
        <v>13127</v>
      </c>
      <c r="BQ163" s="568">
        <v>1777</v>
      </c>
      <c r="BR163">
        <v>1</v>
      </c>
      <c r="BS163">
        <v>1</v>
      </c>
      <c r="BU163" t="s">
        <v>16818</v>
      </c>
      <c r="BV163" t="s">
        <v>16815</v>
      </c>
      <c r="BY163">
        <v>0</v>
      </c>
      <c r="CA163" t="s">
        <v>16180</v>
      </c>
      <c r="CB163" t="s">
        <v>21679</v>
      </c>
      <c r="CC1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13209</v>
      </c>
    </row>
    <row r="164" spans="1:81">
      <c r="A164">
        <v>685263</v>
      </c>
      <c r="B164" t="s">
        <v>16820</v>
      </c>
      <c r="C164" t="s">
        <v>714</v>
      </c>
      <c r="D164" t="s">
        <v>14363</v>
      </c>
      <c r="E164" t="s">
        <v>16408</v>
      </c>
      <c r="F164" t="s">
        <v>16405</v>
      </c>
      <c r="G164" t="s">
        <v>2116</v>
      </c>
      <c r="I164" t="s">
        <v>16253</v>
      </c>
      <c r="J164" t="b">
        <v>0</v>
      </c>
      <c r="V164" t="s">
        <v>2478</v>
      </c>
      <c r="Z164">
        <v>44846</v>
      </c>
      <c r="AA164" t="s">
        <v>16821</v>
      </c>
      <c r="AB164">
        <v>44895</v>
      </c>
      <c r="AC164">
        <v>44886</v>
      </c>
      <c r="AI164">
        <v>3000000</v>
      </c>
      <c r="AJ164">
        <v>672383</v>
      </c>
      <c r="AK164">
        <v>134695</v>
      </c>
      <c r="AL164">
        <v>103281</v>
      </c>
      <c r="AN164">
        <v>537688</v>
      </c>
      <c r="AO164">
        <v>28217</v>
      </c>
      <c r="AP164">
        <v>106478</v>
      </c>
      <c r="AQ164">
        <v>672383</v>
      </c>
      <c r="AR164">
        <v>775664</v>
      </c>
      <c r="AU164">
        <v>44922</v>
      </c>
      <c r="AW164" s="567">
        <v>672383</v>
      </c>
      <c r="AX164" s="567">
        <v>537688</v>
      </c>
      <c r="AY164" s="567"/>
      <c r="AZ164" s="567"/>
      <c r="BA164" s="567"/>
      <c r="BB164" s="567"/>
      <c r="BC164" s="567"/>
      <c r="BD164" s="567">
        <v>672383</v>
      </c>
      <c r="BE164" s="567">
        <v>537688</v>
      </c>
      <c r="BF164">
        <v>46650</v>
      </c>
      <c r="BG164" t="s">
        <v>21846</v>
      </c>
      <c r="BI164">
        <v>45856.768993055557</v>
      </c>
      <c r="BJ164">
        <v>45152.465127314812</v>
      </c>
      <c r="BK164" t="s">
        <v>21677</v>
      </c>
      <c r="BL164" t="s">
        <v>16409</v>
      </c>
      <c r="BM164" t="s">
        <v>21698</v>
      </c>
      <c r="BP164" s="568">
        <v>103281</v>
      </c>
      <c r="BQ164" s="568">
        <v>15972</v>
      </c>
      <c r="BR164">
        <v>1</v>
      </c>
      <c r="BS164">
        <v>1</v>
      </c>
      <c r="BU164" t="s">
        <v>16822</v>
      </c>
      <c r="BV164" t="s">
        <v>16819</v>
      </c>
      <c r="BY164">
        <v>0</v>
      </c>
      <c r="CA164" t="s">
        <v>16180</v>
      </c>
      <c r="CB164" t="s">
        <v>21679</v>
      </c>
      <c r="CC1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118723</v>
      </c>
    </row>
    <row r="165" spans="1:81">
      <c r="A165">
        <v>684920</v>
      </c>
      <c r="B165" t="s">
        <v>16824</v>
      </c>
      <c r="C165" t="s">
        <v>110</v>
      </c>
      <c r="D165" t="s">
        <v>16825</v>
      </c>
      <c r="E165" t="s">
        <v>11686</v>
      </c>
      <c r="F165" t="s">
        <v>33</v>
      </c>
      <c r="G165" t="s">
        <v>2115</v>
      </c>
      <c r="I165" t="s">
        <v>16253</v>
      </c>
      <c r="J165" t="b">
        <v>0</v>
      </c>
      <c r="R165">
        <v>75700000</v>
      </c>
      <c r="S165">
        <v>44771</v>
      </c>
      <c r="T165">
        <v>44798</v>
      </c>
      <c r="V165">
        <v>44801</v>
      </c>
      <c r="Z165">
        <v>44840</v>
      </c>
      <c r="AA165" t="s">
        <v>16826</v>
      </c>
      <c r="AB165">
        <v>45107</v>
      </c>
      <c r="AC165">
        <v>45107</v>
      </c>
      <c r="AD165">
        <v>45244</v>
      </c>
      <c r="AI165">
        <v>9410000</v>
      </c>
      <c r="AJ165">
        <v>6929384</v>
      </c>
      <c r="AK165">
        <v>0</v>
      </c>
      <c r="AL165">
        <v>958084</v>
      </c>
      <c r="AN165">
        <v>6929383</v>
      </c>
      <c r="AO165">
        <v>0</v>
      </c>
      <c r="AP165">
        <v>0</v>
      </c>
      <c r="AQ165">
        <v>6929383</v>
      </c>
      <c r="AR165">
        <v>7887467</v>
      </c>
      <c r="AU165">
        <v>45289</v>
      </c>
      <c r="AV165" t="s">
        <v>16449</v>
      </c>
      <c r="AW165" s="567">
        <v>6929384</v>
      </c>
      <c r="AX165" s="567">
        <v>6929384</v>
      </c>
      <c r="AY165" s="567">
        <v>6929384</v>
      </c>
      <c r="AZ165" s="567">
        <v>6929384</v>
      </c>
      <c r="BA165" s="567"/>
      <c r="BB165" s="567"/>
      <c r="BC165" s="567"/>
      <c r="BD165" s="567">
        <v>6929384</v>
      </c>
      <c r="BE165" s="567">
        <v>6929384</v>
      </c>
      <c r="BF165">
        <v>46650</v>
      </c>
      <c r="BG165" t="s">
        <v>21847</v>
      </c>
      <c r="BI165">
        <v>46070.519687499997</v>
      </c>
      <c r="BJ165">
        <v>45152.465127314812</v>
      </c>
      <c r="BK165" t="s">
        <v>21677</v>
      </c>
      <c r="BL165" t="s">
        <v>16828</v>
      </c>
      <c r="BM165" t="s">
        <v>21683</v>
      </c>
      <c r="BP165" s="568">
        <v>958084</v>
      </c>
      <c r="BR165">
        <v>1.00000014431299</v>
      </c>
      <c r="BS165">
        <v>1</v>
      </c>
      <c r="BU165" t="s">
        <v>16827</v>
      </c>
      <c r="BV165" t="s">
        <v>16823</v>
      </c>
      <c r="BY165">
        <v>0</v>
      </c>
      <c r="CA165" t="s">
        <v>16180</v>
      </c>
      <c r="CB165" t="s">
        <v>21679</v>
      </c>
      <c r="CC1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66" spans="1:81">
      <c r="A166">
        <v>682910</v>
      </c>
      <c r="B166" t="s">
        <v>16830</v>
      </c>
      <c r="C166" t="s">
        <v>1078</v>
      </c>
      <c r="D166" t="s">
        <v>14345</v>
      </c>
      <c r="E166" t="s">
        <v>16408</v>
      </c>
      <c r="F166" t="s">
        <v>16405</v>
      </c>
      <c r="G166" t="s">
        <v>2116</v>
      </c>
      <c r="I166" t="s">
        <v>16253</v>
      </c>
      <c r="J166" t="b">
        <v>0</v>
      </c>
      <c r="V166" t="s">
        <v>2478</v>
      </c>
      <c r="Z166">
        <v>44823</v>
      </c>
      <c r="AA166" t="s">
        <v>16831</v>
      </c>
      <c r="AB166">
        <v>44895</v>
      </c>
      <c r="AC166">
        <v>44883</v>
      </c>
      <c r="AI166">
        <v>3000000</v>
      </c>
      <c r="AJ166">
        <v>622823</v>
      </c>
      <c r="AK166">
        <v>105667</v>
      </c>
      <c r="AL166">
        <v>99229</v>
      </c>
      <c r="AN166">
        <v>517156</v>
      </c>
      <c r="AO166">
        <v>22135.72</v>
      </c>
      <c r="AP166">
        <v>83531.28</v>
      </c>
      <c r="AQ166">
        <v>622823</v>
      </c>
      <c r="AR166">
        <v>722052</v>
      </c>
      <c r="AU166">
        <v>44957</v>
      </c>
      <c r="AW166" s="567">
        <v>622823</v>
      </c>
      <c r="AX166" s="567">
        <v>517156</v>
      </c>
      <c r="AY166" s="567"/>
      <c r="AZ166" s="567"/>
      <c r="BA166" s="567"/>
      <c r="BB166" s="567"/>
      <c r="BC166" s="567"/>
      <c r="BD166" s="567">
        <v>622823</v>
      </c>
      <c r="BE166" s="567">
        <v>517156</v>
      </c>
      <c r="BF166">
        <v>46650</v>
      </c>
      <c r="BG166" t="s">
        <v>21848</v>
      </c>
      <c r="BI166">
        <v>45856.768993055557</v>
      </c>
      <c r="BJ166">
        <v>45152.465127314812</v>
      </c>
      <c r="BK166" t="s">
        <v>21677</v>
      </c>
      <c r="BL166" t="s">
        <v>16409</v>
      </c>
      <c r="BM166" t="s">
        <v>21698</v>
      </c>
      <c r="BP166" s="568">
        <v>99229</v>
      </c>
      <c r="BQ166" s="568">
        <v>12530</v>
      </c>
      <c r="BR166">
        <v>1</v>
      </c>
      <c r="BS166">
        <v>1</v>
      </c>
      <c r="BU166" t="s">
        <v>16832</v>
      </c>
      <c r="BV166" t="s">
        <v>16829</v>
      </c>
      <c r="BY166">
        <v>0</v>
      </c>
      <c r="CA166" t="s">
        <v>16180</v>
      </c>
      <c r="CB166" t="s">
        <v>21679</v>
      </c>
      <c r="CC1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93137</v>
      </c>
    </row>
    <row r="167" spans="1:81">
      <c r="A167">
        <v>682898</v>
      </c>
      <c r="B167" t="s">
        <v>16834</v>
      </c>
      <c r="C167" t="s">
        <v>1079</v>
      </c>
      <c r="D167" t="s">
        <v>14342</v>
      </c>
      <c r="E167" t="s">
        <v>16408</v>
      </c>
      <c r="F167" t="s">
        <v>16405</v>
      </c>
      <c r="G167" t="s">
        <v>2116</v>
      </c>
      <c r="I167" t="s">
        <v>16253</v>
      </c>
      <c r="J167" t="b">
        <v>0</v>
      </c>
      <c r="V167" t="s">
        <v>2478</v>
      </c>
      <c r="Z167">
        <v>44823</v>
      </c>
      <c r="AA167" t="s">
        <v>16831</v>
      </c>
      <c r="AB167">
        <v>44895</v>
      </c>
      <c r="AC167">
        <v>44882</v>
      </c>
      <c r="AD167">
        <v>44908</v>
      </c>
      <c r="AI167">
        <v>3000000</v>
      </c>
      <c r="AJ167">
        <v>744027.12</v>
      </c>
      <c r="AK167">
        <v>108700.19</v>
      </c>
      <c r="AL167">
        <v>120284</v>
      </c>
      <c r="AN167">
        <v>635327</v>
      </c>
      <c r="AO167">
        <v>22771.19</v>
      </c>
      <c r="AP167">
        <v>85929</v>
      </c>
      <c r="AQ167">
        <v>744027.19</v>
      </c>
      <c r="AR167">
        <v>864311.19</v>
      </c>
      <c r="AU167">
        <v>44950</v>
      </c>
      <c r="AW167" s="567">
        <v>744027.12</v>
      </c>
      <c r="AX167" s="567">
        <v>635326.93000000005</v>
      </c>
      <c r="AY167" s="567"/>
      <c r="AZ167" s="567"/>
      <c r="BA167" s="567"/>
      <c r="BB167" s="567"/>
      <c r="BC167" s="567"/>
      <c r="BD167" s="567">
        <v>744027.12</v>
      </c>
      <c r="BE167" s="567">
        <v>635326.93000000005</v>
      </c>
      <c r="BF167">
        <v>46650</v>
      </c>
      <c r="BG167" t="s">
        <v>21849</v>
      </c>
      <c r="BI167">
        <v>45856.768993055557</v>
      </c>
      <c r="BJ167">
        <v>45152.465127314812</v>
      </c>
      <c r="BK167" t="s">
        <v>21677</v>
      </c>
      <c r="BL167" t="s">
        <v>16409</v>
      </c>
      <c r="BM167" t="s">
        <v>21698</v>
      </c>
      <c r="BP167" s="568">
        <v>120284.25</v>
      </c>
      <c r="BQ167" s="568">
        <v>12889.35</v>
      </c>
      <c r="BR167">
        <v>0.99999990591741705</v>
      </c>
      <c r="BS167">
        <v>1</v>
      </c>
      <c r="BU167" t="s">
        <v>16835</v>
      </c>
      <c r="BV167" t="s">
        <v>16833</v>
      </c>
      <c r="BY167">
        <v>0</v>
      </c>
      <c r="CA167" t="s">
        <v>16180</v>
      </c>
      <c r="CB167" t="s">
        <v>21679</v>
      </c>
      <c r="CC1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95810.839999999938</v>
      </c>
    </row>
    <row r="168" spans="1:81">
      <c r="A168">
        <v>682890</v>
      </c>
      <c r="B168" t="s">
        <v>16837</v>
      </c>
      <c r="C168" t="s">
        <v>1074</v>
      </c>
      <c r="D168" t="s">
        <v>14351</v>
      </c>
      <c r="E168" t="s">
        <v>16408</v>
      </c>
      <c r="F168" t="s">
        <v>16405</v>
      </c>
      <c r="G168" t="s">
        <v>2116</v>
      </c>
      <c r="I168" t="s">
        <v>16253</v>
      </c>
      <c r="J168" t="b">
        <v>0</v>
      </c>
      <c r="V168" t="s">
        <v>2478</v>
      </c>
      <c r="Z168">
        <v>44823</v>
      </c>
      <c r="AA168" t="s">
        <v>16831</v>
      </c>
      <c r="AB168">
        <v>44895</v>
      </c>
      <c r="AC168">
        <v>44886</v>
      </c>
      <c r="AI168">
        <v>3000000</v>
      </c>
      <c r="AJ168">
        <v>612378.63</v>
      </c>
      <c r="AK168">
        <v>102310.67</v>
      </c>
      <c r="AL168">
        <v>98276</v>
      </c>
      <c r="AN168">
        <v>510068</v>
      </c>
      <c r="AO168">
        <v>21432.67</v>
      </c>
      <c r="AP168">
        <v>80878</v>
      </c>
      <c r="AQ168">
        <v>612378.67000000004</v>
      </c>
      <c r="AR168">
        <v>710654.67</v>
      </c>
      <c r="AU168">
        <v>44922</v>
      </c>
      <c r="AW168" s="567">
        <v>612378.63</v>
      </c>
      <c r="AX168" s="567">
        <v>510067.96</v>
      </c>
      <c r="AY168" s="567"/>
      <c r="AZ168" s="567"/>
      <c r="BA168" s="567"/>
      <c r="BB168" s="567"/>
      <c r="BC168" s="567"/>
      <c r="BD168" s="567">
        <v>612378.63</v>
      </c>
      <c r="BE168" s="567">
        <v>510067.96</v>
      </c>
      <c r="BF168">
        <v>46650</v>
      </c>
      <c r="BG168" t="s">
        <v>21850</v>
      </c>
      <c r="BI168">
        <v>45856.768993055557</v>
      </c>
      <c r="BJ168">
        <v>45152.465127314812</v>
      </c>
      <c r="BK168" t="s">
        <v>21677</v>
      </c>
      <c r="BL168" t="s">
        <v>16409</v>
      </c>
      <c r="BM168" t="s">
        <v>21698</v>
      </c>
      <c r="BP168" s="568">
        <v>98275.6</v>
      </c>
      <c r="BQ168" s="568">
        <v>12131.7</v>
      </c>
      <c r="BR168">
        <v>0.99999993468093795</v>
      </c>
      <c r="BS168">
        <v>1</v>
      </c>
      <c r="BU168" t="s">
        <v>16838</v>
      </c>
      <c r="BV168" t="s">
        <v>16836</v>
      </c>
      <c r="BY168">
        <v>0</v>
      </c>
      <c r="CA168" t="s">
        <v>16180</v>
      </c>
      <c r="CB168" t="s">
        <v>21679</v>
      </c>
      <c r="CC1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90178.969999999987</v>
      </c>
    </row>
    <row r="169" spans="1:81">
      <c r="A169">
        <v>682882</v>
      </c>
      <c r="B169" t="s">
        <v>16840</v>
      </c>
      <c r="C169" t="s">
        <v>1075</v>
      </c>
      <c r="D169" t="s">
        <v>14348</v>
      </c>
      <c r="E169" t="s">
        <v>16408</v>
      </c>
      <c r="F169" t="s">
        <v>16405</v>
      </c>
      <c r="G169" t="s">
        <v>2116</v>
      </c>
      <c r="I169" t="s">
        <v>16253</v>
      </c>
      <c r="J169" t="b">
        <v>0</v>
      </c>
      <c r="V169" t="s">
        <v>2478</v>
      </c>
      <c r="Z169">
        <v>44823</v>
      </c>
      <c r="AA169" t="s">
        <v>16831</v>
      </c>
      <c r="AB169">
        <v>44895</v>
      </c>
      <c r="AC169">
        <v>44883</v>
      </c>
      <c r="AI169">
        <v>3500000</v>
      </c>
      <c r="AJ169">
        <v>659039.4</v>
      </c>
      <c r="AK169">
        <v>113378.16</v>
      </c>
      <c r="AL169">
        <v>104353</v>
      </c>
      <c r="AN169">
        <v>545661</v>
      </c>
      <c r="AO169">
        <v>23751.16</v>
      </c>
      <c r="AP169">
        <v>89627</v>
      </c>
      <c r="AQ169">
        <v>659039.16</v>
      </c>
      <c r="AR169">
        <v>763392.16</v>
      </c>
      <c r="AU169">
        <v>44936</v>
      </c>
      <c r="AW169" s="567">
        <v>659039.4</v>
      </c>
      <c r="AX169" s="567">
        <v>545661.24</v>
      </c>
      <c r="AY169" s="567"/>
      <c r="AZ169" s="567"/>
      <c r="BA169" s="567"/>
      <c r="BB169" s="567"/>
      <c r="BC169" s="567"/>
      <c r="BD169" s="567">
        <v>659039.4</v>
      </c>
      <c r="BE169" s="567">
        <v>545661.24</v>
      </c>
      <c r="BF169">
        <v>46650</v>
      </c>
      <c r="BG169" t="s">
        <v>21851</v>
      </c>
      <c r="BI169">
        <v>45856.769004629627</v>
      </c>
      <c r="BJ169">
        <v>45152.465138888889</v>
      </c>
      <c r="BK169" t="s">
        <v>21677</v>
      </c>
      <c r="BL169" t="s">
        <v>16409</v>
      </c>
      <c r="BM169" t="s">
        <v>21698</v>
      </c>
      <c r="BP169" s="568">
        <v>104353.35</v>
      </c>
      <c r="BR169">
        <v>1.0000003641665201</v>
      </c>
      <c r="BS169">
        <v>1</v>
      </c>
      <c r="BU169" t="s">
        <v>16841</v>
      </c>
      <c r="BV169" t="s">
        <v>16839</v>
      </c>
      <c r="BY169">
        <v>0</v>
      </c>
      <c r="CA169" t="s">
        <v>16180</v>
      </c>
      <c r="CB169" t="s">
        <v>21679</v>
      </c>
      <c r="CC1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113378.16000000003</v>
      </c>
    </row>
    <row r="170" spans="1:81">
      <c r="A170">
        <v>682870</v>
      </c>
      <c r="B170" t="s">
        <v>16843</v>
      </c>
      <c r="C170" t="s">
        <v>1048</v>
      </c>
      <c r="D170" t="s">
        <v>14366</v>
      </c>
      <c r="E170" t="s">
        <v>16408</v>
      </c>
      <c r="F170" t="s">
        <v>16405</v>
      </c>
      <c r="G170" t="s">
        <v>2116</v>
      </c>
      <c r="I170" t="s">
        <v>16253</v>
      </c>
      <c r="J170" t="b">
        <v>0</v>
      </c>
      <c r="V170" t="s">
        <v>2478</v>
      </c>
      <c r="Z170">
        <v>44823</v>
      </c>
      <c r="AA170" t="s">
        <v>16831</v>
      </c>
      <c r="AB170">
        <v>44895</v>
      </c>
      <c r="AC170">
        <v>44887</v>
      </c>
      <c r="AI170">
        <v>3500000</v>
      </c>
      <c r="AJ170">
        <v>103412.77</v>
      </c>
      <c r="AK170">
        <v>17491</v>
      </c>
      <c r="AL170">
        <v>16717</v>
      </c>
      <c r="AN170">
        <v>85922</v>
      </c>
      <c r="AO170">
        <v>0</v>
      </c>
      <c r="AP170">
        <v>17491</v>
      </c>
      <c r="AQ170">
        <v>103413</v>
      </c>
      <c r="AR170">
        <v>120130</v>
      </c>
      <c r="AU170">
        <v>44922</v>
      </c>
      <c r="AV170" t="s">
        <v>16449</v>
      </c>
      <c r="AW170" s="567">
        <v>103412.77</v>
      </c>
      <c r="AX170" s="567">
        <v>85921.77</v>
      </c>
      <c r="AY170" s="567">
        <v>103412.77</v>
      </c>
      <c r="AZ170" s="567">
        <v>85921.77</v>
      </c>
      <c r="BA170" s="567"/>
      <c r="BB170" s="567"/>
      <c r="BC170" s="567"/>
      <c r="BD170" s="567">
        <v>103412.77</v>
      </c>
      <c r="BE170" s="567">
        <v>85921.77</v>
      </c>
      <c r="BF170">
        <v>46650</v>
      </c>
      <c r="BG170" t="s">
        <v>21852</v>
      </c>
      <c r="BI170">
        <v>46070.519409722219</v>
      </c>
      <c r="BJ170">
        <v>45152.465138888889</v>
      </c>
      <c r="BK170" t="s">
        <v>21677</v>
      </c>
      <c r="BL170" t="s">
        <v>16409</v>
      </c>
      <c r="BM170" t="s">
        <v>21683</v>
      </c>
      <c r="BP170" s="568">
        <v>16716.650000000001</v>
      </c>
      <c r="BR170">
        <v>0.99999777590825101</v>
      </c>
      <c r="BS170">
        <v>1</v>
      </c>
      <c r="BU170" t="s">
        <v>16844</v>
      </c>
      <c r="BV170" t="s">
        <v>16842</v>
      </c>
      <c r="BY170">
        <v>0</v>
      </c>
      <c r="CA170" t="s">
        <v>16180</v>
      </c>
      <c r="CB170" t="s">
        <v>21679</v>
      </c>
      <c r="CC1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17491</v>
      </c>
    </row>
    <row r="171" spans="1:81">
      <c r="A171">
        <v>682865</v>
      </c>
      <c r="B171" t="s">
        <v>16846</v>
      </c>
      <c r="C171" t="s">
        <v>1047</v>
      </c>
      <c r="D171" t="s">
        <v>14369</v>
      </c>
      <c r="E171" t="s">
        <v>16408</v>
      </c>
      <c r="F171" t="s">
        <v>16405</v>
      </c>
      <c r="G171" t="s">
        <v>2116</v>
      </c>
      <c r="I171" t="s">
        <v>16253</v>
      </c>
      <c r="J171" t="b">
        <v>0</v>
      </c>
      <c r="V171" t="s">
        <v>2478</v>
      </c>
      <c r="Z171">
        <v>44823</v>
      </c>
      <c r="AA171" t="s">
        <v>16831</v>
      </c>
      <c r="AB171">
        <v>44895</v>
      </c>
      <c r="AC171">
        <v>44882</v>
      </c>
      <c r="AI171">
        <v>3000000</v>
      </c>
      <c r="AJ171">
        <v>91831</v>
      </c>
      <c r="AK171">
        <v>21148</v>
      </c>
      <c r="AL171">
        <v>13377</v>
      </c>
      <c r="AN171">
        <v>70683</v>
      </c>
      <c r="AO171">
        <v>4430</v>
      </c>
      <c r="AP171">
        <v>16718</v>
      </c>
      <c r="AQ171">
        <v>91831</v>
      </c>
      <c r="AR171">
        <v>105208</v>
      </c>
      <c r="AU171">
        <v>44922</v>
      </c>
      <c r="AW171" s="567">
        <v>91831</v>
      </c>
      <c r="AX171" s="567">
        <v>70683</v>
      </c>
      <c r="AY171" s="567"/>
      <c r="AZ171" s="567"/>
      <c r="BA171" s="567"/>
      <c r="BB171" s="567"/>
      <c r="BC171" s="567"/>
      <c r="BD171" s="567">
        <v>91831</v>
      </c>
      <c r="BE171" s="567">
        <v>70683</v>
      </c>
      <c r="BF171">
        <v>46650</v>
      </c>
      <c r="BG171" t="s">
        <v>21853</v>
      </c>
      <c r="BI171">
        <v>45856.769004629627</v>
      </c>
      <c r="BJ171">
        <v>45152.465138888889</v>
      </c>
      <c r="BK171" t="s">
        <v>21677</v>
      </c>
      <c r="BL171" t="s">
        <v>16409</v>
      </c>
      <c r="BM171" t="s">
        <v>21698</v>
      </c>
      <c r="BP171" s="568">
        <v>13377</v>
      </c>
      <c r="BQ171" s="568">
        <v>2508</v>
      </c>
      <c r="BR171">
        <v>1</v>
      </c>
      <c r="BS171">
        <v>1</v>
      </c>
      <c r="BU171" t="s">
        <v>16847</v>
      </c>
      <c r="BV171" t="s">
        <v>16845</v>
      </c>
      <c r="BY171">
        <v>0</v>
      </c>
      <c r="CA171" t="s">
        <v>16180</v>
      </c>
      <c r="CB171" t="s">
        <v>21679</v>
      </c>
      <c r="CC1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18640</v>
      </c>
    </row>
    <row r="172" spans="1:81">
      <c r="A172">
        <v>682834</v>
      </c>
      <c r="B172" t="s">
        <v>16849</v>
      </c>
      <c r="C172" t="s">
        <v>1026</v>
      </c>
      <c r="D172" t="s">
        <v>12881</v>
      </c>
      <c r="E172" t="s">
        <v>12754</v>
      </c>
      <c r="F172" t="s">
        <v>33</v>
      </c>
      <c r="G172" t="s">
        <v>2115</v>
      </c>
      <c r="H172" t="b">
        <v>1</v>
      </c>
      <c r="I172" t="s">
        <v>16253</v>
      </c>
      <c r="J172" t="b">
        <v>0</v>
      </c>
      <c r="L172" t="s">
        <v>16193</v>
      </c>
      <c r="R172">
        <v>161980000</v>
      </c>
      <c r="S172">
        <v>45288</v>
      </c>
      <c r="T172">
        <v>45321</v>
      </c>
      <c r="V172">
        <v>45318</v>
      </c>
      <c r="Z172">
        <v>44820</v>
      </c>
      <c r="AA172" t="s">
        <v>16850</v>
      </c>
      <c r="AB172">
        <v>45016</v>
      </c>
      <c r="AC172">
        <v>45016</v>
      </c>
      <c r="AD172">
        <v>45740</v>
      </c>
      <c r="AI172">
        <v>161980000</v>
      </c>
      <c r="AJ172">
        <v>61444255.520000003</v>
      </c>
      <c r="AK172">
        <v>0</v>
      </c>
      <c r="AL172">
        <v>1345002.69</v>
      </c>
      <c r="AN172">
        <v>10983086.42</v>
      </c>
      <c r="AO172">
        <v>0</v>
      </c>
      <c r="AP172">
        <v>0</v>
      </c>
      <c r="AQ172">
        <v>10983086.42</v>
      </c>
      <c r="AR172">
        <v>12328089.109999999</v>
      </c>
      <c r="AU172">
        <v>45335</v>
      </c>
      <c r="AV172" t="s">
        <v>16851</v>
      </c>
      <c r="AW172" s="567">
        <v>61444255.520000003</v>
      </c>
      <c r="AX172" s="567">
        <v>61444255.520000003</v>
      </c>
      <c r="AY172" s="567">
        <v>36917509.579999998</v>
      </c>
      <c r="AZ172" s="567">
        <v>61444255.520000003</v>
      </c>
      <c r="BA172" s="567">
        <v>36917510</v>
      </c>
      <c r="BB172" s="567">
        <v>30357996.359999999</v>
      </c>
      <c r="BC172" s="567">
        <v>36917510</v>
      </c>
      <c r="BD172" s="567">
        <v>36917510</v>
      </c>
      <c r="BE172" s="567">
        <v>36917510</v>
      </c>
      <c r="BF172">
        <v>46650</v>
      </c>
      <c r="BG172" t="s">
        <v>21854</v>
      </c>
      <c r="BI172">
        <v>46059.541678240741</v>
      </c>
      <c r="BJ172">
        <v>45152.465138888889</v>
      </c>
      <c r="BK172" t="s">
        <v>21677</v>
      </c>
      <c r="BL172" t="s">
        <v>16853</v>
      </c>
      <c r="BM172" t="s">
        <v>21678</v>
      </c>
      <c r="BN172" t="s">
        <v>16315</v>
      </c>
      <c r="BP172" s="568">
        <v>5090347.22</v>
      </c>
      <c r="BQ172" s="568">
        <v>0</v>
      </c>
      <c r="BR172">
        <v>5.5944434169352597</v>
      </c>
      <c r="BS172">
        <v>1</v>
      </c>
      <c r="BU172" t="s">
        <v>16852</v>
      </c>
      <c r="BV172" t="s">
        <v>16848</v>
      </c>
      <c r="BW172" s="568">
        <v>30357996.359999999</v>
      </c>
      <c r="BX172" s="568">
        <v>5151836</v>
      </c>
      <c r="BY172">
        <v>35509832.359999999</v>
      </c>
      <c r="CA172" t="s">
        <v>16180</v>
      </c>
      <c r="CB172" t="s">
        <v>21679</v>
      </c>
      <c r="CC172" s="580">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73" spans="1:81">
      <c r="A173">
        <v>682645</v>
      </c>
      <c r="B173" t="s">
        <v>16855</v>
      </c>
      <c r="C173" t="s">
        <v>169</v>
      </c>
      <c r="D173" t="s">
        <v>16856</v>
      </c>
      <c r="E173" t="s">
        <v>12754</v>
      </c>
      <c r="F173" t="s">
        <v>33</v>
      </c>
      <c r="G173" t="s">
        <v>2115</v>
      </c>
      <c r="H173" t="b">
        <v>1</v>
      </c>
      <c r="J173" t="b">
        <v>0</v>
      </c>
      <c r="L173" t="s">
        <v>16193</v>
      </c>
      <c r="V173" t="s">
        <v>2478</v>
      </c>
      <c r="Z173">
        <v>44819</v>
      </c>
      <c r="AA173" t="s">
        <v>16857</v>
      </c>
      <c r="AC173">
        <v>45771</v>
      </c>
      <c r="AE173">
        <v>45798</v>
      </c>
      <c r="AF173">
        <v>45785</v>
      </c>
      <c r="AI173">
        <v>2400000</v>
      </c>
      <c r="AJ173">
        <v>96115838</v>
      </c>
      <c r="AK173">
        <v>0</v>
      </c>
      <c r="AL173">
        <v>1605121.68</v>
      </c>
      <c r="AN173">
        <v>13016336.93</v>
      </c>
      <c r="AO173">
        <v>0</v>
      </c>
      <c r="AP173">
        <v>0</v>
      </c>
      <c r="AQ173">
        <v>13016336.93</v>
      </c>
      <c r="AR173">
        <v>14621458.609999999</v>
      </c>
      <c r="AU173">
        <v>45917</v>
      </c>
      <c r="AW173" s="567">
        <v>8292125</v>
      </c>
      <c r="AX173" s="567">
        <v>8292125</v>
      </c>
      <c r="AY173" s="567"/>
      <c r="AZ173" s="567"/>
      <c r="BA173" s="567"/>
      <c r="BB173" s="567">
        <v>4724211.9800000004</v>
      </c>
      <c r="BC173" s="567"/>
      <c r="BD173" s="567">
        <v>8292125</v>
      </c>
      <c r="BE173" s="567">
        <v>8292125</v>
      </c>
      <c r="BG173" t="s">
        <v>21855</v>
      </c>
      <c r="BI173">
        <v>46059.541678240741</v>
      </c>
      <c r="BJ173">
        <v>45152.465138888889</v>
      </c>
      <c r="BK173" t="s">
        <v>21677</v>
      </c>
      <c r="BL173" t="s">
        <v>16377</v>
      </c>
      <c r="BM173" t="s">
        <v>21678</v>
      </c>
      <c r="BP173" s="568">
        <v>1605121.68</v>
      </c>
      <c r="BQ173" s="568">
        <v>0</v>
      </c>
      <c r="BR173">
        <v>7.3842463142201398</v>
      </c>
      <c r="BS173">
        <v>1</v>
      </c>
      <c r="BU173" t="s">
        <v>16858</v>
      </c>
      <c r="BV173" t="s">
        <v>16854</v>
      </c>
      <c r="BW173" s="568">
        <v>4724211.9800000004</v>
      </c>
      <c r="BY173">
        <v>4724211.9800000004</v>
      </c>
      <c r="CA173" t="s">
        <v>16180</v>
      </c>
      <c r="CB173" t="s">
        <v>21679</v>
      </c>
      <c r="CC1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74" spans="1:81">
      <c r="A174">
        <v>682373</v>
      </c>
      <c r="B174" t="s">
        <v>16860</v>
      </c>
      <c r="C174" t="s">
        <v>1072</v>
      </c>
      <c r="D174" t="s">
        <v>14387</v>
      </c>
      <c r="E174" t="s">
        <v>16408</v>
      </c>
      <c r="F174" t="s">
        <v>16405</v>
      </c>
      <c r="G174" t="s">
        <v>2116</v>
      </c>
      <c r="I174" t="s">
        <v>16253</v>
      </c>
      <c r="J174" t="b">
        <v>0</v>
      </c>
      <c r="V174" t="s">
        <v>2478</v>
      </c>
      <c r="Z174">
        <v>44818</v>
      </c>
      <c r="AA174" t="s">
        <v>16861</v>
      </c>
      <c r="AB174">
        <v>44926</v>
      </c>
      <c r="AC174">
        <v>44903</v>
      </c>
      <c r="AI174">
        <v>3000000</v>
      </c>
      <c r="AJ174">
        <v>77605</v>
      </c>
      <c r="AK174">
        <v>11661</v>
      </c>
      <c r="AL174">
        <v>12740</v>
      </c>
      <c r="AN174">
        <v>65944</v>
      </c>
      <c r="AO174">
        <v>2443</v>
      </c>
      <c r="AP174">
        <v>9218</v>
      </c>
      <c r="AQ174">
        <v>77605</v>
      </c>
      <c r="AR174">
        <v>90345</v>
      </c>
      <c r="AU174">
        <v>44936</v>
      </c>
      <c r="AW174" s="567">
        <v>77605</v>
      </c>
      <c r="AX174" s="567">
        <v>65944</v>
      </c>
      <c r="AY174" s="567"/>
      <c r="AZ174" s="567"/>
      <c r="BA174" s="567"/>
      <c r="BB174" s="567"/>
      <c r="BC174" s="567"/>
      <c r="BD174" s="567">
        <v>77605</v>
      </c>
      <c r="BE174" s="567">
        <v>65944</v>
      </c>
      <c r="BF174">
        <v>46650</v>
      </c>
      <c r="BG174" t="s">
        <v>21856</v>
      </c>
      <c r="BI174">
        <v>45856.769004629627</v>
      </c>
      <c r="BJ174">
        <v>45152.465138888889</v>
      </c>
      <c r="BK174" t="s">
        <v>21677</v>
      </c>
      <c r="BL174" t="s">
        <v>16409</v>
      </c>
      <c r="BM174" t="s">
        <v>21698</v>
      </c>
      <c r="BP174" s="568">
        <v>12740</v>
      </c>
      <c r="BQ174" s="568">
        <v>1383</v>
      </c>
      <c r="BR174">
        <v>1</v>
      </c>
      <c r="BS174">
        <v>1</v>
      </c>
      <c r="BU174" t="s">
        <v>16862</v>
      </c>
      <c r="BV174" t="s">
        <v>16859</v>
      </c>
      <c r="BY174">
        <v>0</v>
      </c>
      <c r="CA174" t="s">
        <v>16180</v>
      </c>
      <c r="CB174" t="s">
        <v>21679</v>
      </c>
      <c r="CC1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10278</v>
      </c>
    </row>
    <row r="175" spans="1:81">
      <c r="A175">
        <v>682331</v>
      </c>
      <c r="B175" t="s">
        <v>16864</v>
      </c>
      <c r="C175" t="s">
        <v>815</v>
      </c>
      <c r="D175" t="s">
        <v>7331</v>
      </c>
      <c r="E175" t="s">
        <v>16370</v>
      </c>
      <c r="F175" t="s">
        <v>64</v>
      </c>
      <c r="G175" t="s">
        <v>16369</v>
      </c>
      <c r="M175" t="b">
        <v>1</v>
      </c>
      <c r="N175" t="s">
        <v>16174</v>
      </c>
      <c r="O175" t="s">
        <v>7155</v>
      </c>
      <c r="V175" t="s">
        <v>2478</v>
      </c>
      <c r="Z175">
        <v>44816</v>
      </c>
      <c r="AA175" t="s">
        <v>16861</v>
      </c>
      <c r="AI175">
        <v>4360000</v>
      </c>
      <c r="AJ175">
        <v>4360000</v>
      </c>
      <c r="AP175">
        <v>0</v>
      </c>
      <c r="AQ175">
        <v>4360000</v>
      </c>
      <c r="AR175">
        <v>4360000</v>
      </c>
      <c r="AW175" s="567"/>
      <c r="AX175" s="567"/>
      <c r="AY175" s="567"/>
      <c r="AZ175" s="567"/>
      <c r="BA175" s="567"/>
      <c r="BB175" s="567"/>
      <c r="BC175" s="567"/>
      <c r="BD175" s="567">
        <v>0</v>
      </c>
      <c r="BE175" s="567">
        <v>0</v>
      </c>
      <c r="BG175" t="s">
        <v>21857</v>
      </c>
      <c r="BH175" t="s">
        <v>16865</v>
      </c>
      <c r="BI175">
        <v>45877.577708333331</v>
      </c>
      <c r="BJ175">
        <v>45152.465138888889</v>
      </c>
      <c r="BK175" t="s">
        <v>21677</v>
      </c>
      <c r="BL175" t="s">
        <v>16867</v>
      </c>
      <c r="BM175" t="s">
        <v>21696</v>
      </c>
      <c r="BR175">
        <v>1</v>
      </c>
      <c r="BS175">
        <v>1</v>
      </c>
      <c r="BT175">
        <v>45820</v>
      </c>
      <c r="BU175" t="s">
        <v>16866</v>
      </c>
      <c r="BV175" t="s">
        <v>16863</v>
      </c>
      <c r="BY175">
        <v>0</v>
      </c>
      <c r="CA175" t="s">
        <v>16180</v>
      </c>
      <c r="CB175" t="s">
        <v>21679</v>
      </c>
      <c r="CC1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76" spans="1:81" s="590" customFormat="1">
      <c r="A176" s="590">
        <v>682328</v>
      </c>
      <c r="B176" s="590" t="s">
        <v>16869</v>
      </c>
      <c r="C176" s="590" t="s">
        <v>234</v>
      </c>
      <c r="D176" s="590" t="s">
        <v>12883</v>
      </c>
      <c r="E176" s="590" t="s">
        <v>12754</v>
      </c>
      <c r="F176" s="590" t="s">
        <v>33</v>
      </c>
      <c r="G176" s="590" t="s">
        <v>2115</v>
      </c>
      <c r="H176" s="590" t="b">
        <v>1</v>
      </c>
      <c r="J176" s="590" t="b">
        <v>0</v>
      </c>
      <c r="L176" s="590" t="s">
        <v>16193</v>
      </c>
      <c r="R176" s="590">
        <v>71000000</v>
      </c>
      <c r="S176" s="590">
        <v>44771</v>
      </c>
      <c r="T176" s="590">
        <v>44798</v>
      </c>
      <c r="V176" s="590">
        <v>44801</v>
      </c>
      <c r="Z176" s="590">
        <v>44816</v>
      </c>
      <c r="AA176" s="590" t="s">
        <v>16861</v>
      </c>
      <c r="AB176" s="590">
        <v>45260</v>
      </c>
      <c r="AC176" s="590">
        <v>45257</v>
      </c>
      <c r="AD176" s="590">
        <v>45862</v>
      </c>
      <c r="AE176" s="590">
        <v>45912</v>
      </c>
      <c r="AF176" s="590">
        <v>45897</v>
      </c>
      <c r="AG176" s="590" t="s">
        <v>16870</v>
      </c>
      <c r="AI176" s="604">
        <v>71000000</v>
      </c>
      <c r="AJ176" s="604">
        <v>2637502.7400000002</v>
      </c>
      <c r="AK176" s="604">
        <v>0</v>
      </c>
      <c r="AL176" s="604">
        <v>1136049.98</v>
      </c>
      <c r="AM176" s="604"/>
      <c r="AN176" s="604">
        <v>9126057.9900000002</v>
      </c>
      <c r="AO176" s="604">
        <v>0</v>
      </c>
      <c r="AP176" s="604">
        <v>0</v>
      </c>
      <c r="AQ176" s="604">
        <v>9126057.9900000002</v>
      </c>
      <c r="AR176" s="604">
        <v>10262107.970000001</v>
      </c>
      <c r="AS176" s="590">
        <v>45688</v>
      </c>
      <c r="AT176" s="590">
        <v>45777</v>
      </c>
      <c r="AW176" s="602"/>
      <c r="AX176" s="602"/>
      <c r="AY176" s="602"/>
      <c r="AZ176" s="602"/>
      <c r="BA176" s="602"/>
      <c r="BB176" s="602"/>
      <c r="BC176" s="602"/>
      <c r="BD176" s="602">
        <v>0</v>
      </c>
      <c r="BE176" s="602">
        <v>0</v>
      </c>
      <c r="BG176" s="590" t="s">
        <v>21858</v>
      </c>
      <c r="BI176" s="590">
        <v>46059.541678240741</v>
      </c>
      <c r="BJ176" s="590">
        <v>45152.465138888889</v>
      </c>
      <c r="BK176" s="590" t="s">
        <v>21677</v>
      </c>
      <c r="BL176" s="590" t="s">
        <v>16872</v>
      </c>
      <c r="BM176" s="590" t="s">
        <v>21678</v>
      </c>
      <c r="BR176" s="590">
        <v>0.289007887402215</v>
      </c>
      <c r="BS176" s="590">
        <v>4</v>
      </c>
      <c r="BU176" s="590" t="s">
        <v>16871</v>
      </c>
      <c r="BV176" s="590" t="s">
        <v>16868</v>
      </c>
      <c r="BW176" s="590">
        <v>4748384.4400000004</v>
      </c>
      <c r="BX176" s="590">
        <v>0</v>
      </c>
      <c r="BY176" s="590">
        <v>4748384.4400000004</v>
      </c>
      <c r="CA176" s="590" t="s">
        <v>16180</v>
      </c>
      <c r="CB176" s="590" t="s">
        <v>21679</v>
      </c>
      <c r="CC176" s="603">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77" spans="1:81">
      <c r="A177">
        <v>682324</v>
      </c>
      <c r="B177" t="s">
        <v>16874</v>
      </c>
      <c r="C177" t="s">
        <v>1073</v>
      </c>
      <c r="D177" t="s">
        <v>14384</v>
      </c>
      <c r="E177" t="s">
        <v>16408</v>
      </c>
      <c r="F177" t="s">
        <v>16405</v>
      </c>
      <c r="G177" t="s">
        <v>2116</v>
      </c>
      <c r="I177" t="s">
        <v>16253</v>
      </c>
      <c r="J177" t="b">
        <v>0</v>
      </c>
      <c r="V177" t="s">
        <v>2478</v>
      </c>
      <c r="Z177">
        <v>44816</v>
      </c>
      <c r="AA177" t="s">
        <v>16861</v>
      </c>
      <c r="AB177">
        <v>44895</v>
      </c>
      <c r="AC177">
        <v>44893</v>
      </c>
      <c r="AI177">
        <v>3000000</v>
      </c>
      <c r="AJ177">
        <v>709229.55</v>
      </c>
      <c r="AK177">
        <v>136182.31</v>
      </c>
      <c r="AL177">
        <v>110616</v>
      </c>
      <c r="AN177">
        <v>573047</v>
      </c>
      <c r="AO177">
        <v>28528.31</v>
      </c>
      <c r="AP177">
        <v>107654</v>
      </c>
      <c r="AQ177">
        <v>709229.31</v>
      </c>
      <c r="AR177">
        <v>819845.31</v>
      </c>
      <c r="AU177">
        <v>44936</v>
      </c>
      <c r="AW177" s="567">
        <v>709229.55</v>
      </c>
      <c r="AX177" s="567">
        <v>573047.24</v>
      </c>
      <c r="AY177" s="567"/>
      <c r="AZ177" s="567"/>
      <c r="BA177" s="567"/>
      <c r="BB177" s="567"/>
      <c r="BC177" s="567"/>
      <c r="BD177" s="567">
        <v>709229.55</v>
      </c>
      <c r="BE177" s="567">
        <v>573047.24</v>
      </c>
      <c r="BF177">
        <v>46650</v>
      </c>
      <c r="BG177" t="s">
        <v>21859</v>
      </c>
      <c r="BI177">
        <v>45856.769016203703</v>
      </c>
      <c r="BJ177">
        <v>45152.465138888889</v>
      </c>
      <c r="BK177" t="s">
        <v>21677</v>
      </c>
      <c r="BL177" t="s">
        <v>16409</v>
      </c>
      <c r="BM177" t="s">
        <v>21698</v>
      </c>
      <c r="BP177" s="568">
        <v>110616.4</v>
      </c>
      <c r="BQ177" s="568">
        <v>16148.1</v>
      </c>
      <c r="BR177">
        <v>1.0000003383954901</v>
      </c>
      <c r="BS177">
        <v>1</v>
      </c>
      <c r="BU177" t="s">
        <v>16875</v>
      </c>
      <c r="BV177" t="s">
        <v>16873</v>
      </c>
      <c r="BY177">
        <v>0</v>
      </c>
      <c r="CA177" t="s">
        <v>16180</v>
      </c>
      <c r="CB177" t="s">
        <v>21679</v>
      </c>
      <c r="CC1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120034.21000000005</v>
      </c>
    </row>
    <row r="178" spans="1:81">
      <c r="A178">
        <v>682228</v>
      </c>
      <c r="B178" t="s">
        <v>16877</v>
      </c>
      <c r="C178" t="s">
        <v>863</v>
      </c>
      <c r="D178" t="s">
        <v>14399</v>
      </c>
      <c r="E178" t="s">
        <v>16408</v>
      </c>
      <c r="F178" t="s">
        <v>16405</v>
      </c>
      <c r="G178" t="s">
        <v>2116</v>
      </c>
      <c r="I178" t="s">
        <v>16253</v>
      </c>
      <c r="J178" t="b">
        <v>0</v>
      </c>
      <c r="V178" t="s">
        <v>2478</v>
      </c>
      <c r="Z178">
        <v>44812</v>
      </c>
      <c r="AA178" t="s">
        <v>16878</v>
      </c>
      <c r="AB178">
        <v>44926</v>
      </c>
      <c r="AC178">
        <v>44910</v>
      </c>
      <c r="AI178">
        <v>3000000</v>
      </c>
      <c r="AJ178">
        <v>952661.42</v>
      </c>
      <c r="AK178">
        <v>176882.42</v>
      </c>
      <c r="AL178">
        <v>150784</v>
      </c>
      <c r="AN178">
        <v>775779</v>
      </c>
      <c r="AO178">
        <v>37054.42</v>
      </c>
      <c r="AP178">
        <v>139828</v>
      </c>
      <c r="AQ178">
        <v>952661.42</v>
      </c>
      <c r="AR178">
        <v>1103445.42</v>
      </c>
      <c r="AU178">
        <v>44957</v>
      </c>
      <c r="AW178" s="567">
        <v>952661.42</v>
      </c>
      <c r="AX178" s="567">
        <v>775779</v>
      </c>
      <c r="AY178" s="567"/>
      <c r="AZ178" s="567"/>
      <c r="BA178" s="567"/>
      <c r="BB178" s="567"/>
      <c r="BC178" s="567"/>
      <c r="BD178" s="567">
        <v>952661.42</v>
      </c>
      <c r="BE178" s="567">
        <v>775779</v>
      </c>
      <c r="BG178" t="s">
        <v>21860</v>
      </c>
      <c r="BI178">
        <v>45856.769016203703</v>
      </c>
      <c r="BJ178">
        <v>45152.465138888889</v>
      </c>
      <c r="BK178" t="s">
        <v>21677</v>
      </c>
      <c r="BL178" t="s">
        <v>16409</v>
      </c>
      <c r="BM178" t="s">
        <v>21698</v>
      </c>
      <c r="BP178" s="568">
        <v>150784</v>
      </c>
      <c r="BQ178" s="568">
        <v>20974</v>
      </c>
      <c r="BR178">
        <v>1</v>
      </c>
      <c r="BS178">
        <v>1</v>
      </c>
      <c r="BU178" t="s">
        <v>16879</v>
      </c>
      <c r="BV178" t="s">
        <v>16876</v>
      </c>
      <c r="BY178">
        <v>0</v>
      </c>
      <c r="CA178" t="s">
        <v>16180</v>
      </c>
      <c r="CB178" t="s">
        <v>21679</v>
      </c>
      <c r="CC1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155908.42000000004</v>
      </c>
    </row>
    <row r="179" spans="1:81">
      <c r="A179">
        <v>682210</v>
      </c>
      <c r="B179" t="s">
        <v>16881</v>
      </c>
      <c r="C179" t="s">
        <v>871</v>
      </c>
      <c r="D179" t="s">
        <v>14390</v>
      </c>
      <c r="E179" t="s">
        <v>16408</v>
      </c>
      <c r="F179" t="s">
        <v>16405</v>
      </c>
      <c r="G179" t="s">
        <v>2116</v>
      </c>
      <c r="I179" t="s">
        <v>16253</v>
      </c>
      <c r="J179" t="b">
        <v>0</v>
      </c>
      <c r="V179" t="s">
        <v>2478</v>
      </c>
      <c r="Z179">
        <v>44812</v>
      </c>
      <c r="AA179" t="s">
        <v>16878</v>
      </c>
      <c r="AB179">
        <v>44926</v>
      </c>
      <c r="AC179">
        <v>44902</v>
      </c>
      <c r="AI179">
        <v>3000000</v>
      </c>
      <c r="AJ179">
        <v>239847.61</v>
      </c>
      <c r="AK179">
        <v>41796.870000000003</v>
      </c>
      <c r="AL179">
        <v>38248</v>
      </c>
      <c r="AN179">
        <v>198051</v>
      </c>
      <c r="AO179">
        <v>8755.8700000000008</v>
      </c>
      <c r="AP179">
        <v>33041</v>
      </c>
      <c r="AQ179">
        <v>239847.87</v>
      </c>
      <c r="AR179">
        <v>278095.87</v>
      </c>
      <c r="AU179">
        <v>44950</v>
      </c>
      <c r="AW179" s="567">
        <v>239847.61</v>
      </c>
      <c r="AX179" s="567">
        <v>198050.74</v>
      </c>
      <c r="AY179" s="567"/>
      <c r="AZ179" s="567"/>
      <c r="BA179" s="567"/>
      <c r="BB179" s="567"/>
      <c r="BC179" s="567"/>
      <c r="BD179" s="567">
        <v>239847.61</v>
      </c>
      <c r="BE179" s="567">
        <v>198050.74</v>
      </c>
      <c r="BG179" t="s">
        <v>21861</v>
      </c>
      <c r="BI179">
        <v>45856.769016203703</v>
      </c>
      <c r="BJ179">
        <v>45152.465138888889</v>
      </c>
      <c r="BK179" t="s">
        <v>21677</v>
      </c>
      <c r="BL179" t="s">
        <v>16409</v>
      </c>
      <c r="BM179" t="s">
        <v>21698</v>
      </c>
      <c r="BP179" s="568">
        <v>38248.35</v>
      </c>
      <c r="BQ179" s="568">
        <v>4956.1499999999996</v>
      </c>
      <c r="BR179">
        <v>0.99999891597953305</v>
      </c>
      <c r="BS179">
        <v>1</v>
      </c>
      <c r="BU179" t="s">
        <v>16882</v>
      </c>
      <c r="BV179" t="s">
        <v>16880</v>
      </c>
      <c r="BY179">
        <v>0</v>
      </c>
      <c r="CA179" t="s">
        <v>16180</v>
      </c>
      <c r="CB179" t="s">
        <v>21679</v>
      </c>
      <c r="CC1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36840.719999999994</v>
      </c>
    </row>
    <row r="180" spans="1:81">
      <c r="A180">
        <v>682180</v>
      </c>
      <c r="B180" t="s">
        <v>16884</v>
      </c>
      <c r="C180" t="s">
        <v>879</v>
      </c>
      <c r="D180" t="s">
        <v>14393</v>
      </c>
      <c r="E180" t="s">
        <v>16408</v>
      </c>
      <c r="F180" t="s">
        <v>16405</v>
      </c>
      <c r="G180" t="s">
        <v>2116</v>
      </c>
      <c r="I180" t="s">
        <v>16253</v>
      </c>
      <c r="J180" t="b">
        <v>0</v>
      </c>
      <c r="V180" t="s">
        <v>2478</v>
      </c>
      <c r="Z180">
        <v>44812</v>
      </c>
      <c r="AA180" t="s">
        <v>16878</v>
      </c>
      <c r="AB180">
        <v>44925</v>
      </c>
      <c r="AC180">
        <v>44903</v>
      </c>
      <c r="AI180">
        <v>3000000</v>
      </c>
      <c r="AJ180">
        <v>54402</v>
      </c>
      <c r="AK180">
        <v>11028</v>
      </c>
      <c r="AL180">
        <v>8414</v>
      </c>
      <c r="AN180">
        <v>43374</v>
      </c>
      <c r="AO180">
        <v>2310</v>
      </c>
      <c r="AP180">
        <v>8718</v>
      </c>
      <c r="AQ180">
        <v>54402</v>
      </c>
      <c r="AR180">
        <v>62816</v>
      </c>
      <c r="AU180">
        <v>44936</v>
      </c>
      <c r="AW180" s="567">
        <v>54402</v>
      </c>
      <c r="AX180" s="567">
        <v>43374</v>
      </c>
      <c r="AY180" s="567"/>
      <c r="AZ180" s="567"/>
      <c r="BA180" s="567"/>
      <c r="BB180" s="567"/>
      <c r="BC180" s="567"/>
      <c r="BD180" s="567">
        <v>54402</v>
      </c>
      <c r="BE180" s="567">
        <v>43374</v>
      </c>
      <c r="BG180" t="s">
        <v>21862</v>
      </c>
      <c r="BI180">
        <v>45856.769016203703</v>
      </c>
      <c r="BJ180">
        <v>45152.465138888889</v>
      </c>
      <c r="BK180" t="s">
        <v>21677</v>
      </c>
      <c r="BL180" t="s">
        <v>16409</v>
      </c>
      <c r="BM180" t="s">
        <v>21698</v>
      </c>
      <c r="BP180" s="568">
        <v>8414</v>
      </c>
      <c r="BQ180" s="568">
        <v>1308</v>
      </c>
      <c r="BR180">
        <v>1</v>
      </c>
      <c r="BS180">
        <v>1</v>
      </c>
      <c r="BU180" t="s">
        <v>16885</v>
      </c>
      <c r="BV180" t="s">
        <v>16883</v>
      </c>
      <c r="BY180">
        <v>0</v>
      </c>
      <c r="CA180" t="s">
        <v>16180</v>
      </c>
      <c r="CB180" t="s">
        <v>21679</v>
      </c>
      <c r="CC1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9720</v>
      </c>
    </row>
    <row r="181" spans="1:81">
      <c r="A181">
        <v>682178</v>
      </c>
      <c r="B181" t="s">
        <v>16887</v>
      </c>
      <c r="C181" t="s">
        <v>882</v>
      </c>
      <c r="D181" t="s">
        <v>14372</v>
      </c>
      <c r="E181" t="s">
        <v>16408</v>
      </c>
      <c r="F181" t="s">
        <v>16405</v>
      </c>
      <c r="G181" t="s">
        <v>2116</v>
      </c>
      <c r="I181" t="s">
        <v>16253</v>
      </c>
      <c r="J181" t="b">
        <v>0</v>
      </c>
      <c r="V181" t="s">
        <v>2478</v>
      </c>
      <c r="Z181">
        <v>44812</v>
      </c>
      <c r="AA181" t="s">
        <v>16878</v>
      </c>
      <c r="AB181">
        <v>44926</v>
      </c>
      <c r="AC181">
        <v>44902</v>
      </c>
      <c r="AI181">
        <v>3000000</v>
      </c>
      <c r="AJ181">
        <v>262290.31</v>
      </c>
      <c r="AK181">
        <v>53746.06</v>
      </c>
      <c r="AL181">
        <v>40949</v>
      </c>
      <c r="AN181">
        <v>208544</v>
      </c>
      <c r="AO181">
        <v>11259.06</v>
      </c>
      <c r="AP181">
        <v>42487</v>
      </c>
      <c r="AQ181">
        <v>262290.06</v>
      </c>
      <c r="AR181">
        <v>303239.06</v>
      </c>
      <c r="AU181">
        <v>44957</v>
      </c>
      <c r="AV181" t="s">
        <v>16796</v>
      </c>
      <c r="AW181" s="567">
        <v>262290.31</v>
      </c>
      <c r="AX181" s="567">
        <v>208544.25</v>
      </c>
      <c r="AY181" s="567">
        <v>262290.31</v>
      </c>
      <c r="AZ181" s="567">
        <v>208544.25</v>
      </c>
      <c r="BA181" s="567"/>
      <c r="BB181" s="567"/>
      <c r="BC181" s="567"/>
      <c r="BD181" s="567">
        <v>262290.31</v>
      </c>
      <c r="BE181" s="567">
        <v>208544.25</v>
      </c>
      <c r="BG181" t="s">
        <v>21863</v>
      </c>
      <c r="BI181">
        <v>45856.76902777778</v>
      </c>
      <c r="BJ181">
        <v>45152.465138888889</v>
      </c>
      <c r="BK181" t="s">
        <v>21677</v>
      </c>
      <c r="BL181" t="s">
        <v>16409</v>
      </c>
      <c r="BM181" t="s">
        <v>21698</v>
      </c>
      <c r="BP181" s="568">
        <v>40949.449999999997</v>
      </c>
      <c r="BR181">
        <v>1.0000009531432501</v>
      </c>
      <c r="BS181">
        <v>1</v>
      </c>
      <c r="BU181" t="s">
        <v>16888</v>
      </c>
      <c r="BV181" t="s">
        <v>16886</v>
      </c>
      <c r="BY181">
        <v>0</v>
      </c>
      <c r="CA181" t="s">
        <v>16180</v>
      </c>
      <c r="CB181" t="s">
        <v>21679</v>
      </c>
      <c r="CC1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53746.06</v>
      </c>
    </row>
    <row r="182" spans="1:81">
      <c r="A182">
        <v>682172</v>
      </c>
      <c r="B182" t="s">
        <v>16890</v>
      </c>
      <c r="C182" t="s">
        <v>1083</v>
      </c>
      <c r="D182" t="s">
        <v>14375</v>
      </c>
      <c r="E182" t="s">
        <v>16408</v>
      </c>
      <c r="F182" t="s">
        <v>16405</v>
      </c>
      <c r="G182" t="s">
        <v>2116</v>
      </c>
      <c r="I182" t="s">
        <v>16253</v>
      </c>
      <c r="J182" t="b">
        <v>0</v>
      </c>
      <c r="V182" t="s">
        <v>2478</v>
      </c>
      <c r="Z182">
        <v>44812</v>
      </c>
      <c r="AA182" t="s">
        <v>16878</v>
      </c>
      <c r="AB182">
        <v>44926</v>
      </c>
      <c r="AC182">
        <v>44910</v>
      </c>
      <c r="AI182">
        <v>3500000</v>
      </c>
      <c r="AJ182">
        <v>266071.34999999998</v>
      </c>
      <c r="AK182">
        <v>57671.35</v>
      </c>
      <c r="AL182">
        <v>40930</v>
      </c>
      <c r="AN182">
        <v>208400</v>
      </c>
      <c r="AO182">
        <v>12081.35</v>
      </c>
      <c r="AP182">
        <v>45590</v>
      </c>
      <c r="AQ182">
        <v>266071.34999999998</v>
      </c>
      <c r="AR182">
        <v>307001.34999999998</v>
      </c>
      <c r="AU182">
        <v>44950</v>
      </c>
      <c r="AW182" s="567">
        <v>266071.34999999998</v>
      </c>
      <c r="AX182" s="567">
        <v>208400</v>
      </c>
      <c r="AY182" s="567"/>
      <c r="AZ182" s="567"/>
      <c r="BA182" s="567"/>
      <c r="BB182" s="567"/>
      <c r="BC182" s="567"/>
      <c r="BD182" s="567">
        <v>266071.34999999998</v>
      </c>
      <c r="BE182" s="567">
        <v>208400</v>
      </c>
      <c r="BG182" t="s">
        <v>21864</v>
      </c>
      <c r="BI182">
        <v>45856.76902777778</v>
      </c>
      <c r="BJ182">
        <v>45152.465138888889</v>
      </c>
      <c r="BK182" t="s">
        <v>21677</v>
      </c>
      <c r="BL182" t="s">
        <v>16409</v>
      </c>
      <c r="BM182" t="s">
        <v>21698</v>
      </c>
      <c r="BP182" s="568">
        <v>40930</v>
      </c>
      <c r="BQ182" s="568">
        <v>6838</v>
      </c>
      <c r="BR182">
        <v>1</v>
      </c>
      <c r="BS182">
        <v>1</v>
      </c>
      <c r="BU182" t="s">
        <v>16891</v>
      </c>
      <c r="BV182" t="s">
        <v>16889</v>
      </c>
      <c r="BY182">
        <v>0</v>
      </c>
      <c r="CA182" t="s">
        <v>16180</v>
      </c>
      <c r="CB182" t="s">
        <v>21679</v>
      </c>
      <c r="CC1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50833.349999999977</v>
      </c>
    </row>
    <row r="183" spans="1:81">
      <c r="A183">
        <v>682136</v>
      </c>
      <c r="B183" t="s">
        <v>16893</v>
      </c>
      <c r="C183" t="s">
        <v>1033</v>
      </c>
      <c r="D183" t="s">
        <v>14381</v>
      </c>
      <c r="E183" t="s">
        <v>16408</v>
      </c>
      <c r="F183" t="s">
        <v>16405</v>
      </c>
      <c r="G183" t="s">
        <v>2116</v>
      </c>
      <c r="I183" t="s">
        <v>16253</v>
      </c>
      <c r="J183" t="b">
        <v>0</v>
      </c>
      <c r="V183" t="s">
        <v>2478</v>
      </c>
      <c r="Z183">
        <v>44811</v>
      </c>
      <c r="AA183" t="s">
        <v>16894</v>
      </c>
      <c r="AB183">
        <v>44926</v>
      </c>
      <c r="AC183">
        <v>44910</v>
      </c>
      <c r="AD183">
        <v>44930</v>
      </c>
      <c r="AI183">
        <v>3500000</v>
      </c>
      <c r="AJ183">
        <v>565605</v>
      </c>
      <c r="AK183">
        <v>95954.05</v>
      </c>
      <c r="AL183">
        <v>90260</v>
      </c>
      <c r="AN183">
        <v>469651</v>
      </c>
      <c r="AO183">
        <v>20101.05</v>
      </c>
      <c r="AP183">
        <v>75853</v>
      </c>
      <c r="AQ183">
        <v>565605.05000000005</v>
      </c>
      <c r="AR183">
        <v>655865.05000000005</v>
      </c>
      <c r="AU183">
        <v>44957</v>
      </c>
      <c r="AW183" s="567">
        <v>565605</v>
      </c>
      <c r="AX183" s="567">
        <v>469650.95</v>
      </c>
      <c r="AY183" s="567"/>
      <c r="AZ183" s="567"/>
      <c r="BA183" s="567"/>
      <c r="BB183" s="567"/>
      <c r="BC183" s="567"/>
      <c r="BD183" s="567">
        <v>565605</v>
      </c>
      <c r="BE183" s="567">
        <v>469650.95</v>
      </c>
      <c r="BG183" t="s">
        <v>21865</v>
      </c>
      <c r="BI183">
        <v>45856.76902777778</v>
      </c>
      <c r="BJ183">
        <v>45152.465138888889</v>
      </c>
      <c r="BK183" t="s">
        <v>21677</v>
      </c>
      <c r="BL183" t="s">
        <v>16409</v>
      </c>
      <c r="BM183" t="s">
        <v>21698</v>
      </c>
      <c r="BP183" s="568">
        <v>90259.5</v>
      </c>
      <c r="BQ183" s="568">
        <v>11377.95</v>
      </c>
      <c r="BR183">
        <v>0.99999991159909196</v>
      </c>
      <c r="BS183">
        <v>1</v>
      </c>
      <c r="BU183" t="s">
        <v>16895</v>
      </c>
      <c r="BV183" t="s">
        <v>16892</v>
      </c>
      <c r="BY183">
        <v>0</v>
      </c>
      <c r="CA183" t="s">
        <v>16180</v>
      </c>
      <c r="CB183" t="s">
        <v>21679</v>
      </c>
      <c r="CC1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84576.099999999991</v>
      </c>
    </row>
    <row r="184" spans="1:81">
      <c r="A184">
        <v>682135</v>
      </c>
      <c r="B184" t="s">
        <v>16897</v>
      </c>
      <c r="C184" t="s">
        <v>1034</v>
      </c>
      <c r="D184" t="s">
        <v>14378</v>
      </c>
      <c r="E184" t="s">
        <v>16408</v>
      </c>
      <c r="F184" t="s">
        <v>16405</v>
      </c>
      <c r="G184" t="s">
        <v>2116</v>
      </c>
      <c r="I184" t="s">
        <v>16253</v>
      </c>
      <c r="J184" t="b">
        <v>0</v>
      </c>
      <c r="V184" t="s">
        <v>2478</v>
      </c>
      <c r="Z184">
        <v>44811</v>
      </c>
      <c r="AA184" t="s">
        <v>16894</v>
      </c>
      <c r="AB184">
        <v>44895</v>
      </c>
      <c r="AC184">
        <v>44893</v>
      </c>
      <c r="AI184">
        <v>3000000</v>
      </c>
      <c r="AJ184">
        <v>693780.53</v>
      </c>
      <c r="AK184">
        <v>116779.74</v>
      </c>
      <c r="AL184">
        <v>109859</v>
      </c>
      <c r="AN184">
        <v>577001</v>
      </c>
      <c r="AO184">
        <v>24463.74</v>
      </c>
      <c r="AP184">
        <v>92316</v>
      </c>
      <c r="AQ184">
        <v>693780.74</v>
      </c>
      <c r="AR184">
        <v>803639.74</v>
      </c>
      <c r="AU184">
        <v>44936</v>
      </c>
      <c r="AW184" s="567">
        <v>693780.53</v>
      </c>
      <c r="AX184" s="567">
        <v>577000.79</v>
      </c>
      <c r="AY184" s="567"/>
      <c r="AZ184" s="567"/>
      <c r="BA184" s="567"/>
      <c r="BB184" s="567"/>
      <c r="BC184" s="567"/>
      <c r="BD184" s="567">
        <v>693780.53</v>
      </c>
      <c r="BE184" s="567">
        <v>577000.79</v>
      </c>
      <c r="BG184" t="s">
        <v>21866</v>
      </c>
      <c r="BI184">
        <v>45856.76902777778</v>
      </c>
      <c r="BJ184">
        <v>45152.465150462966</v>
      </c>
      <c r="BK184" t="s">
        <v>21677</v>
      </c>
      <c r="BL184" t="s">
        <v>16409</v>
      </c>
      <c r="BM184" t="s">
        <v>21698</v>
      </c>
      <c r="BP184" s="568">
        <v>109858.85</v>
      </c>
      <c r="BQ184" s="568">
        <v>13847.4</v>
      </c>
      <c r="BR184">
        <v>0.99999969731070903</v>
      </c>
      <c r="BS184">
        <v>1</v>
      </c>
      <c r="BU184" t="s">
        <v>16898</v>
      </c>
      <c r="BV184" t="s">
        <v>16896</v>
      </c>
      <c r="BY184">
        <v>0</v>
      </c>
      <c r="CA184" t="s">
        <v>16180</v>
      </c>
      <c r="CB184" t="s">
        <v>21679</v>
      </c>
      <c r="CC1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102932.34</v>
      </c>
    </row>
    <row r="185" spans="1:81">
      <c r="A185">
        <v>682121</v>
      </c>
      <c r="B185" t="s">
        <v>16900</v>
      </c>
      <c r="C185" t="s">
        <v>119</v>
      </c>
      <c r="D185" t="s">
        <v>12887</v>
      </c>
      <c r="E185" t="s">
        <v>12754</v>
      </c>
      <c r="F185" t="s">
        <v>33</v>
      </c>
      <c r="G185" t="s">
        <v>2115</v>
      </c>
      <c r="H185" t="b">
        <v>1</v>
      </c>
      <c r="I185" t="s">
        <v>16253</v>
      </c>
      <c r="J185" t="b">
        <v>0</v>
      </c>
      <c r="R185">
        <v>192270000</v>
      </c>
      <c r="S185">
        <v>45288</v>
      </c>
      <c r="T185">
        <v>45321</v>
      </c>
      <c r="V185">
        <v>45318</v>
      </c>
      <c r="Z185">
        <v>44811</v>
      </c>
      <c r="AA185" t="s">
        <v>16894</v>
      </c>
      <c r="AB185">
        <v>45107</v>
      </c>
      <c r="AC185">
        <v>45078</v>
      </c>
      <c r="AI185">
        <v>192270000</v>
      </c>
      <c r="AJ185">
        <v>82726096.379999995</v>
      </c>
      <c r="AL185">
        <v>11520000</v>
      </c>
      <c r="AN185">
        <v>180750000</v>
      </c>
      <c r="AO185">
        <v>0</v>
      </c>
      <c r="AP185">
        <v>0</v>
      </c>
      <c r="AQ185">
        <v>180750000</v>
      </c>
      <c r="AR185">
        <v>192270000</v>
      </c>
      <c r="AS185">
        <v>45444</v>
      </c>
      <c r="AT185">
        <v>45900</v>
      </c>
      <c r="AU185">
        <v>45373</v>
      </c>
      <c r="AV185" t="s">
        <v>16449</v>
      </c>
      <c r="AW185" s="567">
        <v>82726096.379999995</v>
      </c>
      <c r="AX185" s="567">
        <v>82726096.379999995</v>
      </c>
      <c r="AY185" s="567">
        <v>82726096.379999995</v>
      </c>
      <c r="AZ185" s="567">
        <v>82726096.379999995</v>
      </c>
      <c r="BA185" s="567"/>
      <c r="BB185" s="567"/>
      <c r="BC185" s="567"/>
      <c r="BD185" s="567">
        <v>82726096.379999995</v>
      </c>
      <c r="BE185" s="567">
        <v>82726096.379999995</v>
      </c>
      <c r="BG185" t="s">
        <v>21867</v>
      </c>
      <c r="BI185">
        <v>46070.519004629627</v>
      </c>
      <c r="BJ185">
        <v>45152.465150462966</v>
      </c>
      <c r="BK185" t="s">
        <v>21677</v>
      </c>
      <c r="BL185" t="s">
        <v>16902</v>
      </c>
      <c r="BM185" t="s">
        <v>21683</v>
      </c>
      <c r="BP185" s="568">
        <v>7789677</v>
      </c>
      <c r="BR185">
        <v>0.45768241427385897</v>
      </c>
      <c r="BS185">
        <v>3</v>
      </c>
      <c r="BU185" t="s">
        <v>16901</v>
      </c>
      <c r="BV185" t="s">
        <v>16899</v>
      </c>
      <c r="BY185">
        <v>0</v>
      </c>
      <c r="CA185" t="s">
        <v>16180</v>
      </c>
      <c r="CB185" t="s">
        <v>21679</v>
      </c>
      <c r="CC1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86" spans="1:81">
      <c r="A186">
        <v>682031</v>
      </c>
      <c r="B186" t="s">
        <v>16904</v>
      </c>
      <c r="C186" t="s">
        <v>1046</v>
      </c>
      <c r="D186" t="s">
        <v>14405</v>
      </c>
      <c r="E186" t="s">
        <v>16408</v>
      </c>
      <c r="F186" t="s">
        <v>16405</v>
      </c>
      <c r="G186" t="s">
        <v>2116</v>
      </c>
      <c r="I186" t="s">
        <v>16253</v>
      </c>
      <c r="J186" t="b">
        <v>0</v>
      </c>
      <c r="V186" t="s">
        <v>2478</v>
      </c>
      <c r="Z186">
        <v>44810</v>
      </c>
      <c r="AA186" t="s">
        <v>16905</v>
      </c>
      <c r="AB186">
        <v>44926</v>
      </c>
      <c r="AC186">
        <v>44914</v>
      </c>
      <c r="AI186">
        <v>3000000</v>
      </c>
      <c r="AJ186">
        <v>625198</v>
      </c>
      <c r="AK186">
        <v>108247</v>
      </c>
      <c r="AL186">
        <v>94044</v>
      </c>
      <c r="AN186">
        <v>516951</v>
      </c>
      <c r="AO186">
        <v>22676</v>
      </c>
      <c r="AP186">
        <v>85571</v>
      </c>
      <c r="AQ186">
        <v>625198</v>
      </c>
      <c r="AR186">
        <v>719242</v>
      </c>
      <c r="AU186">
        <v>44957</v>
      </c>
      <c r="AW186" s="567">
        <v>625198</v>
      </c>
      <c r="AX186" s="567">
        <v>516951</v>
      </c>
      <c r="AY186" s="567"/>
      <c r="AZ186" s="567"/>
      <c r="BA186" s="567"/>
      <c r="BB186" s="567"/>
      <c r="BC186" s="567"/>
      <c r="BD186" s="567">
        <v>625198</v>
      </c>
      <c r="BE186" s="567">
        <v>516951</v>
      </c>
      <c r="BG186" t="s">
        <v>21868</v>
      </c>
      <c r="BI186">
        <v>45856.76902777778</v>
      </c>
      <c r="BJ186">
        <v>45152.465150462966</v>
      </c>
      <c r="BK186" t="s">
        <v>21677</v>
      </c>
      <c r="BL186" t="s">
        <v>16409</v>
      </c>
      <c r="BM186" t="s">
        <v>21698</v>
      </c>
      <c r="BP186" s="568">
        <v>94044</v>
      </c>
      <c r="BQ186" s="568">
        <v>12836</v>
      </c>
      <c r="BR186">
        <v>1</v>
      </c>
      <c r="BS186">
        <v>1</v>
      </c>
      <c r="BU186" t="s">
        <v>16906</v>
      </c>
      <c r="BV186" t="s">
        <v>16903</v>
      </c>
      <c r="BY186">
        <v>0</v>
      </c>
      <c r="CA186" t="s">
        <v>16180</v>
      </c>
      <c r="CB186" t="s">
        <v>21679</v>
      </c>
      <c r="CC1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95411</v>
      </c>
    </row>
    <row r="187" spans="1:81">
      <c r="A187">
        <v>682028</v>
      </c>
      <c r="B187" t="s">
        <v>16908</v>
      </c>
      <c r="C187" t="s">
        <v>861</v>
      </c>
      <c r="D187" t="s">
        <v>14402</v>
      </c>
      <c r="E187" t="s">
        <v>16408</v>
      </c>
      <c r="F187" t="s">
        <v>16405</v>
      </c>
      <c r="G187" t="s">
        <v>2116</v>
      </c>
      <c r="I187" t="s">
        <v>16253</v>
      </c>
      <c r="J187" t="b">
        <v>0</v>
      </c>
      <c r="V187" t="s">
        <v>2478</v>
      </c>
      <c r="Z187">
        <v>44810</v>
      </c>
      <c r="AA187" t="s">
        <v>16905</v>
      </c>
      <c r="AB187">
        <v>44926</v>
      </c>
      <c r="AC187">
        <v>44902</v>
      </c>
      <c r="AI187">
        <v>3000000</v>
      </c>
      <c r="AJ187">
        <v>537125.30000000005</v>
      </c>
      <c r="AK187">
        <v>105743.62</v>
      </c>
      <c r="AL187">
        <v>83822</v>
      </c>
      <c r="AN187">
        <v>431382</v>
      </c>
      <c r="AO187">
        <v>22151.62</v>
      </c>
      <c r="AP187">
        <v>83592</v>
      </c>
      <c r="AQ187">
        <v>537125.62</v>
      </c>
      <c r="AR187">
        <v>620947.62</v>
      </c>
      <c r="AU187">
        <v>44936</v>
      </c>
      <c r="AW187" s="567">
        <v>537125.30000000005</v>
      </c>
      <c r="AX187" s="567">
        <v>431381.68</v>
      </c>
      <c r="AY187" s="567"/>
      <c r="AZ187" s="567"/>
      <c r="BA187" s="567"/>
      <c r="BB187" s="567"/>
      <c r="BC187" s="567"/>
      <c r="BD187" s="567">
        <v>537125.30000000005</v>
      </c>
      <c r="BE187" s="567">
        <v>431381.68</v>
      </c>
      <c r="BF187">
        <v>46650</v>
      </c>
      <c r="BG187" t="s">
        <v>21869</v>
      </c>
      <c r="BI187">
        <v>45856.76902777778</v>
      </c>
      <c r="BJ187">
        <v>45152.465150462966</v>
      </c>
      <c r="BK187" t="s">
        <v>21677</v>
      </c>
      <c r="BL187" t="s">
        <v>16409</v>
      </c>
      <c r="BM187" t="s">
        <v>21698</v>
      </c>
      <c r="BP187" s="568">
        <v>83822</v>
      </c>
      <c r="BQ187" s="568">
        <v>12539</v>
      </c>
      <c r="BR187">
        <v>0.99999940423620104</v>
      </c>
      <c r="BS187">
        <v>1</v>
      </c>
      <c r="BU187" t="s">
        <v>16909</v>
      </c>
      <c r="BV187" t="s">
        <v>16907</v>
      </c>
      <c r="BY187">
        <v>0</v>
      </c>
      <c r="CA187" t="s">
        <v>16180</v>
      </c>
      <c r="CB187" t="s">
        <v>21679</v>
      </c>
      <c r="CC1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93204.620000000054</v>
      </c>
    </row>
    <row r="188" spans="1:81">
      <c r="A188">
        <v>681672</v>
      </c>
      <c r="B188" t="s">
        <v>16911</v>
      </c>
      <c r="C188" t="s">
        <v>684</v>
      </c>
      <c r="D188" t="s">
        <v>13072</v>
      </c>
      <c r="E188" t="s">
        <v>13003</v>
      </c>
      <c r="F188" t="s">
        <v>16416</v>
      </c>
      <c r="G188" t="s">
        <v>2113</v>
      </c>
      <c r="I188" t="s">
        <v>16253</v>
      </c>
      <c r="J188" t="b">
        <v>0</v>
      </c>
      <c r="V188" t="s">
        <v>2478</v>
      </c>
      <c r="Z188">
        <v>44804</v>
      </c>
      <c r="AA188" t="s">
        <v>16912</v>
      </c>
      <c r="AB188">
        <v>44834</v>
      </c>
      <c r="AC188">
        <v>44820</v>
      </c>
      <c r="AD188">
        <v>44917</v>
      </c>
      <c r="AI188">
        <v>330000</v>
      </c>
      <c r="AJ188">
        <v>216367</v>
      </c>
      <c r="AK188">
        <v>2243</v>
      </c>
      <c r="AL188">
        <v>26175</v>
      </c>
      <c r="AN188">
        <v>214124</v>
      </c>
      <c r="AO188">
        <v>699</v>
      </c>
      <c r="AP188">
        <v>1544</v>
      </c>
      <c r="AQ188">
        <v>216367</v>
      </c>
      <c r="AR188">
        <v>242542</v>
      </c>
      <c r="AU188">
        <v>44957</v>
      </c>
      <c r="AV188" t="s">
        <v>16913</v>
      </c>
      <c r="AW188" s="567">
        <v>216367</v>
      </c>
      <c r="AX188" s="567">
        <v>214124</v>
      </c>
      <c r="AY188" s="567">
        <v>216367</v>
      </c>
      <c r="AZ188" s="567">
        <v>214124</v>
      </c>
      <c r="BA188" s="567"/>
      <c r="BB188" s="567"/>
      <c r="BC188" s="567"/>
      <c r="BD188" s="567">
        <v>216367</v>
      </c>
      <c r="BE188" s="567">
        <v>214124</v>
      </c>
      <c r="BG188" t="s">
        <v>21870</v>
      </c>
      <c r="BI188">
        <v>45856.76903935185</v>
      </c>
      <c r="BJ188">
        <v>45152.465150462966</v>
      </c>
      <c r="BK188" t="s">
        <v>21677</v>
      </c>
      <c r="BL188" t="s">
        <v>16418</v>
      </c>
      <c r="BM188" t="s">
        <v>21698</v>
      </c>
      <c r="BP188" s="568">
        <v>26175</v>
      </c>
      <c r="BR188">
        <v>1</v>
      </c>
      <c r="BS188">
        <v>1</v>
      </c>
      <c r="BU188" t="s">
        <v>16914</v>
      </c>
      <c r="BV188" t="s">
        <v>16910</v>
      </c>
      <c r="BY188">
        <v>0</v>
      </c>
      <c r="CA188" t="s">
        <v>16180</v>
      </c>
      <c r="CB188" t="s">
        <v>21679</v>
      </c>
      <c r="CC1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2243</v>
      </c>
    </row>
    <row r="189" spans="1:81">
      <c r="A189">
        <v>679780</v>
      </c>
      <c r="B189" t="s">
        <v>16916</v>
      </c>
      <c r="C189" t="s">
        <v>1121</v>
      </c>
      <c r="D189" t="s">
        <v>10083</v>
      </c>
      <c r="E189" t="s">
        <v>10007</v>
      </c>
      <c r="F189" t="s">
        <v>16250</v>
      </c>
      <c r="G189" t="s">
        <v>2118</v>
      </c>
      <c r="I189" t="s">
        <v>16253</v>
      </c>
      <c r="J189" t="b">
        <v>0</v>
      </c>
      <c r="V189" t="s">
        <v>2478</v>
      </c>
      <c r="Z189">
        <v>44777</v>
      </c>
      <c r="AA189" t="s">
        <v>16917</v>
      </c>
      <c r="AB189">
        <v>45230</v>
      </c>
      <c r="AC189">
        <v>45146</v>
      </c>
      <c r="AD189">
        <v>45167</v>
      </c>
      <c r="AI189">
        <v>46886628</v>
      </c>
      <c r="AJ189">
        <v>21886903</v>
      </c>
      <c r="AK189">
        <v>1176376</v>
      </c>
      <c r="AL189">
        <v>3212958</v>
      </c>
      <c r="AN189">
        <v>20710527</v>
      </c>
      <c r="AO189">
        <v>0</v>
      </c>
      <c r="AP189">
        <v>1176376</v>
      </c>
      <c r="AQ189">
        <v>21886903</v>
      </c>
      <c r="AR189">
        <v>25099861</v>
      </c>
      <c r="AU189">
        <v>45233</v>
      </c>
      <c r="AV189" t="s">
        <v>16449</v>
      </c>
      <c r="AW189" s="567">
        <v>21886903</v>
      </c>
      <c r="AX189" s="567">
        <v>20710527</v>
      </c>
      <c r="AY189" s="567">
        <v>21886903</v>
      </c>
      <c r="AZ189" s="567">
        <v>20710527</v>
      </c>
      <c r="BA189" s="567"/>
      <c r="BB189" s="567"/>
      <c r="BC189" s="567"/>
      <c r="BD189" s="567">
        <v>21886903</v>
      </c>
      <c r="BE189" s="567">
        <v>20710527</v>
      </c>
      <c r="BF189">
        <v>46650</v>
      </c>
      <c r="BG189" t="s">
        <v>21871</v>
      </c>
      <c r="BI189">
        <v>46070.518553240741</v>
      </c>
      <c r="BJ189">
        <v>45152.465162037035</v>
      </c>
      <c r="BK189" t="s">
        <v>21677</v>
      </c>
      <c r="BL189" t="s">
        <v>2118</v>
      </c>
      <c r="BM189" t="s">
        <v>21683</v>
      </c>
      <c r="BP189" s="568">
        <v>3212958</v>
      </c>
      <c r="BR189">
        <v>1</v>
      </c>
      <c r="BS189">
        <v>1</v>
      </c>
      <c r="BU189" t="s">
        <v>16918</v>
      </c>
      <c r="BV189" t="s">
        <v>16915</v>
      </c>
      <c r="BY189">
        <v>0</v>
      </c>
      <c r="CA189" t="s">
        <v>16180</v>
      </c>
      <c r="CB189" t="s">
        <v>21679</v>
      </c>
      <c r="CC1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1176376</v>
      </c>
    </row>
    <row r="190" spans="1:81">
      <c r="A190">
        <v>679458</v>
      </c>
      <c r="B190" t="s">
        <v>16920</v>
      </c>
      <c r="C190" t="s">
        <v>1057</v>
      </c>
      <c r="D190" t="s">
        <v>14330</v>
      </c>
      <c r="E190" t="s">
        <v>16408</v>
      </c>
      <c r="F190" t="s">
        <v>16405</v>
      </c>
      <c r="G190" t="s">
        <v>2116</v>
      </c>
      <c r="I190" t="s">
        <v>16253</v>
      </c>
      <c r="J190" t="b">
        <v>0</v>
      </c>
      <c r="V190" t="s">
        <v>2478</v>
      </c>
      <c r="Z190">
        <v>44776</v>
      </c>
      <c r="AA190" t="s">
        <v>16921</v>
      </c>
      <c r="AB190">
        <v>45138</v>
      </c>
      <c r="AC190">
        <v>44819</v>
      </c>
      <c r="AD190">
        <v>44882</v>
      </c>
      <c r="AI190">
        <v>3000000</v>
      </c>
      <c r="AJ190">
        <v>593918</v>
      </c>
      <c r="AK190">
        <v>95482</v>
      </c>
      <c r="AL190">
        <v>95421</v>
      </c>
      <c r="AN190">
        <v>498436</v>
      </c>
      <c r="AO190">
        <v>20002</v>
      </c>
      <c r="AP190">
        <v>75480</v>
      </c>
      <c r="AQ190">
        <v>593918</v>
      </c>
      <c r="AR190">
        <v>689339</v>
      </c>
      <c r="AU190">
        <v>44936</v>
      </c>
      <c r="AW190" s="567">
        <v>593918</v>
      </c>
      <c r="AX190" s="567">
        <v>498436</v>
      </c>
      <c r="AY190" s="567"/>
      <c r="AZ190" s="567"/>
      <c r="BA190" s="567"/>
      <c r="BB190" s="567"/>
      <c r="BC190" s="567"/>
      <c r="BD190" s="567">
        <v>593918</v>
      </c>
      <c r="BE190" s="567">
        <v>498436</v>
      </c>
      <c r="BF190">
        <v>46650</v>
      </c>
      <c r="BG190" t="s">
        <v>21872</v>
      </c>
      <c r="BI190">
        <v>45856.76903935185</v>
      </c>
      <c r="BJ190">
        <v>45152.465162037035</v>
      </c>
      <c r="BK190" t="s">
        <v>21677</v>
      </c>
      <c r="BL190" t="s">
        <v>16409</v>
      </c>
      <c r="BM190" t="s">
        <v>21698</v>
      </c>
      <c r="BP190" s="568">
        <v>95421</v>
      </c>
      <c r="BQ190" s="568">
        <v>11322</v>
      </c>
      <c r="BR190">
        <v>1</v>
      </c>
      <c r="BS190">
        <v>1</v>
      </c>
      <c r="BU190" t="s">
        <v>16922</v>
      </c>
      <c r="BV190" t="s">
        <v>16919</v>
      </c>
      <c r="BY190">
        <v>0</v>
      </c>
      <c r="CA190" t="s">
        <v>16180</v>
      </c>
      <c r="CB190" t="s">
        <v>21679</v>
      </c>
      <c r="CC1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84160</v>
      </c>
    </row>
    <row r="191" spans="1:81">
      <c r="A191">
        <v>679457</v>
      </c>
      <c r="B191" t="s">
        <v>16924</v>
      </c>
      <c r="C191" t="s">
        <v>1058</v>
      </c>
      <c r="D191" t="s">
        <v>14312</v>
      </c>
      <c r="E191" t="s">
        <v>16408</v>
      </c>
      <c r="F191" t="s">
        <v>16405</v>
      </c>
      <c r="G191" t="s">
        <v>2116</v>
      </c>
      <c r="I191" t="s">
        <v>16253</v>
      </c>
      <c r="J191" t="b">
        <v>0</v>
      </c>
      <c r="V191" t="s">
        <v>2478</v>
      </c>
      <c r="Z191">
        <v>44776</v>
      </c>
      <c r="AA191" t="s">
        <v>16921</v>
      </c>
      <c r="AB191">
        <v>44804</v>
      </c>
      <c r="AC191">
        <v>44812</v>
      </c>
      <c r="AD191">
        <v>44883</v>
      </c>
      <c r="AI191">
        <v>3000000</v>
      </c>
      <c r="AJ191">
        <v>746488</v>
      </c>
      <c r="AK191">
        <v>157153</v>
      </c>
      <c r="AL191">
        <v>115386</v>
      </c>
      <c r="AN191">
        <v>589335</v>
      </c>
      <c r="AO191">
        <v>33921</v>
      </c>
      <c r="AP191">
        <v>123232</v>
      </c>
      <c r="AQ191">
        <v>746488</v>
      </c>
      <c r="AR191">
        <v>861874</v>
      </c>
      <c r="AU191">
        <v>44922</v>
      </c>
      <c r="AW191" s="567">
        <v>746488</v>
      </c>
      <c r="AX191" s="567">
        <v>589335</v>
      </c>
      <c r="AY191" s="567"/>
      <c r="AZ191" s="567"/>
      <c r="BA191" s="567"/>
      <c r="BB191" s="567"/>
      <c r="BC191" s="567"/>
      <c r="BD191" s="567">
        <v>746488</v>
      </c>
      <c r="BE191" s="567">
        <v>589335</v>
      </c>
      <c r="BF191">
        <v>46650</v>
      </c>
      <c r="BG191" t="s">
        <v>21873</v>
      </c>
      <c r="BI191">
        <v>45856.76903935185</v>
      </c>
      <c r="BJ191">
        <v>45152.465162037035</v>
      </c>
      <c r="BK191" t="s">
        <v>21677</v>
      </c>
      <c r="BL191" t="s">
        <v>16409</v>
      </c>
      <c r="BM191" t="s">
        <v>21698</v>
      </c>
      <c r="BP191" s="568">
        <v>115386</v>
      </c>
      <c r="BR191">
        <v>1</v>
      </c>
      <c r="BS191">
        <v>1</v>
      </c>
      <c r="BU191" t="s">
        <v>16925</v>
      </c>
      <c r="BV191" t="s">
        <v>16923</v>
      </c>
      <c r="BY191">
        <v>0</v>
      </c>
      <c r="CA191" t="s">
        <v>16180</v>
      </c>
      <c r="CB191" t="s">
        <v>21679</v>
      </c>
      <c r="CC1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157153</v>
      </c>
    </row>
    <row r="192" spans="1:81">
      <c r="A192">
        <v>679153</v>
      </c>
      <c r="B192" t="s">
        <v>16927</v>
      </c>
      <c r="C192" t="s">
        <v>716</v>
      </c>
      <c r="D192" t="s">
        <v>14327</v>
      </c>
      <c r="E192" t="s">
        <v>16408</v>
      </c>
      <c r="F192" t="s">
        <v>16405</v>
      </c>
      <c r="G192" t="s">
        <v>2116</v>
      </c>
      <c r="I192" t="s">
        <v>16253</v>
      </c>
      <c r="J192" t="b">
        <v>0</v>
      </c>
      <c r="V192" t="s">
        <v>2478</v>
      </c>
      <c r="Z192">
        <v>44770</v>
      </c>
      <c r="AA192" t="s">
        <v>16928</v>
      </c>
      <c r="AB192">
        <v>44834</v>
      </c>
      <c r="AC192">
        <v>44820</v>
      </c>
      <c r="AD192">
        <v>44882</v>
      </c>
      <c r="AI192">
        <v>3000000</v>
      </c>
      <c r="AJ192">
        <v>215184.01</v>
      </c>
      <c r="AK192">
        <v>51337.5</v>
      </c>
      <c r="AL192">
        <v>31068</v>
      </c>
      <c r="AN192">
        <v>163847</v>
      </c>
      <c r="AO192">
        <v>10754.5</v>
      </c>
      <c r="AP192">
        <v>40583</v>
      </c>
      <c r="AQ192">
        <v>215184.5</v>
      </c>
      <c r="AR192">
        <v>246252.5</v>
      </c>
      <c r="AU192">
        <v>44922</v>
      </c>
      <c r="AW192" s="567">
        <v>215184.01</v>
      </c>
      <c r="AX192" s="567">
        <v>163846.51</v>
      </c>
      <c r="AY192" s="567"/>
      <c r="AZ192" s="567"/>
      <c r="BA192" s="567"/>
      <c r="BB192" s="567"/>
      <c r="BC192" s="567"/>
      <c r="BD192" s="567">
        <v>215184.01</v>
      </c>
      <c r="BE192" s="567">
        <v>163846.51</v>
      </c>
      <c r="BF192">
        <v>46650</v>
      </c>
      <c r="BG192" t="s">
        <v>21874</v>
      </c>
      <c r="BI192">
        <v>45856.76903935185</v>
      </c>
      <c r="BJ192">
        <v>45152.465162037035</v>
      </c>
      <c r="BK192" t="s">
        <v>21677</v>
      </c>
      <c r="BL192" t="s">
        <v>16409</v>
      </c>
      <c r="BM192" t="s">
        <v>21698</v>
      </c>
      <c r="BP192" s="568">
        <v>31068.05</v>
      </c>
      <c r="BR192">
        <v>0.99999772288431599</v>
      </c>
      <c r="BS192">
        <v>1</v>
      </c>
      <c r="BU192" t="s">
        <v>16929</v>
      </c>
      <c r="BV192" t="s">
        <v>16926</v>
      </c>
      <c r="BY192">
        <v>0</v>
      </c>
      <c r="CA192" t="s">
        <v>16180</v>
      </c>
      <c r="CB192" t="s">
        <v>21679</v>
      </c>
      <c r="CC1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51337.5</v>
      </c>
    </row>
    <row r="193" spans="1:81">
      <c r="A193">
        <v>679149</v>
      </c>
      <c r="B193" t="s">
        <v>16931</v>
      </c>
      <c r="C193" t="s">
        <v>717</v>
      </c>
      <c r="D193" t="s">
        <v>14309</v>
      </c>
      <c r="E193" t="s">
        <v>16408</v>
      </c>
      <c r="F193" t="s">
        <v>16405</v>
      </c>
      <c r="G193" t="s">
        <v>2116</v>
      </c>
      <c r="I193" t="s">
        <v>16253</v>
      </c>
      <c r="J193" t="b">
        <v>0</v>
      </c>
      <c r="V193" t="s">
        <v>2478</v>
      </c>
      <c r="Z193">
        <v>44770</v>
      </c>
      <c r="AA193" t="s">
        <v>16928</v>
      </c>
      <c r="AB193">
        <v>44804</v>
      </c>
      <c r="AC193">
        <v>44812</v>
      </c>
      <c r="AD193">
        <v>44880</v>
      </c>
      <c r="AI193">
        <v>3000000</v>
      </c>
      <c r="AJ193">
        <v>157187</v>
      </c>
      <c r="AK193">
        <v>27443</v>
      </c>
      <c r="AL193">
        <v>25191</v>
      </c>
      <c r="AN193">
        <v>129744</v>
      </c>
      <c r="AO193">
        <v>5749</v>
      </c>
      <c r="AP193">
        <v>21694</v>
      </c>
      <c r="AQ193">
        <v>157187</v>
      </c>
      <c r="AR193">
        <v>182378</v>
      </c>
      <c r="AU193">
        <v>44922</v>
      </c>
      <c r="AW193" s="567">
        <v>157187</v>
      </c>
      <c r="AX193" s="567">
        <v>129744</v>
      </c>
      <c r="AY193" s="567"/>
      <c r="AZ193" s="567"/>
      <c r="BA193" s="567"/>
      <c r="BB193" s="567"/>
      <c r="BC193" s="567"/>
      <c r="BD193" s="567">
        <v>157187</v>
      </c>
      <c r="BE193" s="567">
        <v>129744</v>
      </c>
      <c r="BF193">
        <v>46650</v>
      </c>
      <c r="BG193" t="s">
        <v>21875</v>
      </c>
      <c r="BI193">
        <v>45856.769050925926</v>
      </c>
      <c r="BJ193">
        <v>45152.465162037035</v>
      </c>
      <c r="BK193" t="s">
        <v>21677</v>
      </c>
      <c r="BL193" t="s">
        <v>16409</v>
      </c>
      <c r="BM193" t="s">
        <v>21698</v>
      </c>
      <c r="BP193" s="568">
        <v>25191</v>
      </c>
      <c r="BR193">
        <v>1</v>
      </c>
      <c r="BS193">
        <v>1</v>
      </c>
      <c r="BU193" t="s">
        <v>16932</v>
      </c>
      <c r="BV193" t="s">
        <v>16930</v>
      </c>
      <c r="BY193">
        <v>0</v>
      </c>
      <c r="CA193" t="s">
        <v>16180</v>
      </c>
      <c r="CB193" t="s">
        <v>21679</v>
      </c>
      <c r="CC1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27443</v>
      </c>
    </row>
    <row r="194" spans="1:81">
      <c r="A194">
        <v>679134</v>
      </c>
      <c r="B194" t="s">
        <v>16934</v>
      </c>
      <c r="C194" t="s">
        <v>1076</v>
      </c>
      <c r="D194" t="s">
        <v>14324</v>
      </c>
      <c r="E194" t="s">
        <v>16408</v>
      </c>
      <c r="F194" t="s">
        <v>16405</v>
      </c>
      <c r="G194" t="s">
        <v>2116</v>
      </c>
      <c r="I194" t="s">
        <v>16253</v>
      </c>
      <c r="J194" t="b">
        <v>0</v>
      </c>
      <c r="V194" t="s">
        <v>2478</v>
      </c>
      <c r="Z194">
        <v>44770</v>
      </c>
      <c r="AA194" t="s">
        <v>16928</v>
      </c>
      <c r="AB194">
        <v>44834</v>
      </c>
      <c r="AC194">
        <v>44819</v>
      </c>
      <c r="AD194">
        <v>44881</v>
      </c>
      <c r="AI194">
        <v>3000000</v>
      </c>
      <c r="AJ194">
        <v>563557.15</v>
      </c>
      <c r="AK194">
        <v>110600.22</v>
      </c>
      <c r="AL194">
        <v>86724</v>
      </c>
      <c r="AN194">
        <v>452957</v>
      </c>
      <c r="AO194">
        <v>23169.22</v>
      </c>
      <c r="AP194">
        <v>87431</v>
      </c>
      <c r="AQ194">
        <v>563557.22</v>
      </c>
      <c r="AR194">
        <v>650281.22</v>
      </c>
      <c r="AU194">
        <v>44936</v>
      </c>
      <c r="AW194" s="567">
        <v>563557.15</v>
      </c>
      <c r="AX194" s="567">
        <v>452956.93</v>
      </c>
      <c r="AY194" s="567"/>
      <c r="AZ194" s="567"/>
      <c r="BA194" s="567"/>
      <c r="BB194" s="567"/>
      <c r="BC194" s="567"/>
      <c r="BD194" s="567">
        <v>563557.15</v>
      </c>
      <c r="BE194" s="567">
        <v>452956.93</v>
      </c>
      <c r="BF194">
        <v>46650</v>
      </c>
      <c r="BG194" t="s">
        <v>21876</v>
      </c>
      <c r="BI194">
        <v>45856.769050925926</v>
      </c>
      <c r="BJ194">
        <v>45152.465162037035</v>
      </c>
      <c r="BK194" t="s">
        <v>21677</v>
      </c>
      <c r="BL194" t="s">
        <v>16409</v>
      </c>
      <c r="BM194" t="s">
        <v>21698</v>
      </c>
      <c r="BP194" s="568">
        <v>86724.25</v>
      </c>
      <c r="BQ194" s="568">
        <v>13114.65</v>
      </c>
      <c r="BR194">
        <v>0.99999987578901095</v>
      </c>
      <c r="BS194">
        <v>1</v>
      </c>
      <c r="BU194" t="s">
        <v>16935</v>
      </c>
      <c r="BV194" t="s">
        <v>16933</v>
      </c>
      <c r="BY194">
        <v>0</v>
      </c>
      <c r="CA194" t="s">
        <v>16180</v>
      </c>
      <c r="CB194" t="s">
        <v>21679</v>
      </c>
      <c r="CC1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97485.570000000036</v>
      </c>
    </row>
    <row r="195" spans="1:81">
      <c r="A195">
        <v>679133</v>
      </c>
      <c r="B195" t="s">
        <v>16937</v>
      </c>
      <c r="C195" t="s">
        <v>16938</v>
      </c>
      <c r="D195" t="s">
        <v>14318</v>
      </c>
      <c r="E195" t="s">
        <v>16408</v>
      </c>
      <c r="F195" t="s">
        <v>16405</v>
      </c>
      <c r="G195" t="s">
        <v>2116</v>
      </c>
      <c r="I195" t="s">
        <v>16253</v>
      </c>
      <c r="J195" t="b">
        <v>0</v>
      </c>
      <c r="L195" t="s">
        <v>16193</v>
      </c>
      <c r="M195" t="b">
        <v>1</v>
      </c>
      <c r="N195" t="s">
        <v>16174</v>
      </c>
      <c r="O195" t="s">
        <v>7155</v>
      </c>
      <c r="V195" t="s">
        <v>2478</v>
      </c>
      <c r="Z195">
        <v>44771</v>
      </c>
      <c r="AA195" t="s">
        <v>16928</v>
      </c>
      <c r="AB195">
        <v>44834</v>
      </c>
      <c r="AC195">
        <v>44818</v>
      </c>
      <c r="AD195">
        <v>44882</v>
      </c>
      <c r="AE195">
        <v>45790</v>
      </c>
      <c r="AF195">
        <v>45786</v>
      </c>
      <c r="AI195">
        <v>3000000</v>
      </c>
      <c r="AJ195">
        <v>21362</v>
      </c>
      <c r="AK195">
        <v>633</v>
      </c>
      <c r="AL195">
        <v>4078</v>
      </c>
      <c r="AN195">
        <v>20729</v>
      </c>
      <c r="AO195">
        <v>133</v>
      </c>
      <c r="AP195">
        <v>500</v>
      </c>
      <c r="AQ195">
        <v>21362</v>
      </c>
      <c r="AR195">
        <v>25440</v>
      </c>
      <c r="AU195">
        <v>44922</v>
      </c>
      <c r="AV195" t="s">
        <v>16939</v>
      </c>
      <c r="AW195" s="567">
        <v>0</v>
      </c>
      <c r="AX195" s="567">
        <v>0</v>
      </c>
      <c r="AY195" s="567">
        <v>0</v>
      </c>
      <c r="AZ195" s="567">
        <v>0</v>
      </c>
      <c r="BA195" s="567"/>
      <c r="BB195" s="567"/>
      <c r="BC195" s="567"/>
      <c r="BD195" s="567">
        <v>0</v>
      </c>
      <c r="BE195" s="567">
        <v>0</v>
      </c>
      <c r="BF195">
        <v>46650</v>
      </c>
      <c r="BG195" t="s">
        <v>21877</v>
      </c>
      <c r="BH195" t="s">
        <v>16940</v>
      </c>
      <c r="BI195">
        <v>46070.518263888887</v>
      </c>
      <c r="BJ195">
        <v>45152.465162037035</v>
      </c>
      <c r="BK195" t="s">
        <v>21677</v>
      </c>
      <c r="BL195" t="s">
        <v>16409</v>
      </c>
      <c r="BM195" t="s">
        <v>21683</v>
      </c>
      <c r="BP195" s="568">
        <v>0</v>
      </c>
      <c r="BQ195" s="568">
        <v>0</v>
      </c>
      <c r="BR195">
        <v>1</v>
      </c>
      <c r="BS195">
        <v>1</v>
      </c>
      <c r="BT195">
        <v>45919</v>
      </c>
      <c r="BU195" t="s">
        <v>16941</v>
      </c>
      <c r="BV195" t="s">
        <v>16936</v>
      </c>
      <c r="BY195">
        <v>0</v>
      </c>
      <c r="CA195" t="s">
        <v>16180</v>
      </c>
      <c r="CB195" t="s">
        <v>21679</v>
      </c>
      <c r="CC1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96" spans="1:81">
      <c r="A196">
        <v>679127</v>
      </c>
      <c r="B196" t="s">
        <v>16943</v>
      </c>
      <c r="C196" t="s">
        <v>1084</v>
      </c>
      <c r="D196" t="s">
        <v>14300</v>
      </c>
      <c r="E196" t="s">
        <v>16408</v>
      </c>
      <c r="F196" t="s">
        <v>16405</v>
      </c>
      <c r="G196" t="s">
        <v>2116</v>
      </c>
      <c r="I196" t="s">
        <v>16253</v>
      </c>
      <c r="J196" t="b">
        <v>0</v>
      </c>
      <c r="V196" t="s">
        <v>2478</v>
      </c>
      <c r="Z196">
        <v>44771</v>
      </c>
      <c r="AA196" t="s">
        <v>16928</v>
      </c>
      <c r="AB196">
        <v>44804</v>
      </c>
      <c r="AC196">
        <v>44804</v>
      </c>
      <c r="AD196">
        <v>44880</v>
      </c>
      <c r="AI196">
        <v>3000000</v>
      </c>
      <c r="AJ196">
        <v>217162.81</v>
      </c>
      <c r="AK196">
        <v>46010.58</v>
      </c>
      <c r="AL196">
        <v>33340</v>
      </c>
      <c r="AN196">
        <v>46010.58</v>
      </c>
      <c r="AO196">
        <v>9638.58</v>
      </c>
      <c r="AP196">
        <v>36372</v>
      </c>
      <c r="AQ196">
        <v>92021.16</v>
      </c>
      <c r="AR196">
        <v>125361.16</v>
      </c>
      <c r="AU196">
        <v>44922</v>
      </c>
      <c r="AW196" s="567">
        <v>217162.81</v>
      </c>
      <c r="AX196" s="567">
        <v>171152.23</v>
      </c>
      <c r="AY196" s="567"/>
      <c r="AZ196" s="567"/>
      <c r="BA196" s="567"/>
      <c r="BB196" s="567"/>
      <c r="BC196" s="567"/>
      <c r="BD196" s="567">
        <v>217162.81</v>
      </c>
      <c r="BE196" s="567">
        <v>171152.23</v>
      </c>
      <c r="BF196">
        <v>46650</v>
      </c>
      <c r="BG196" t="s">
        <v>21878</v>
      </c>
      <c r="BI196">
        <v>45856.769050925926</v>
      </c>
      <c r="BJ196">
        <v>45152.465162037035</v>
      </c>
      <c r="BK196" t="s">
        <v>21677</v>
      </c>
      <c r="BL196" t="s">
        <v>16409</v>
      </c>
      <c r="BM196" t="s">
        <v>21698</v>
      </c>
      <c r="BP196" s="568">
        <v>33340.300000000003</v>
      </c>
      <c r="BR196">
        <v>2.3599225439018601</v>
      </c>
      <c r="BS196">
        <v>1</v>
      </c>
      <c r="BU196" t="s">
        <v>16944</v>
      </c>
      <c r="BV196" t="s">
        <v>16942</v>
      </c>
      <c r="BY196">
        <v>0</v>
      </c>
      <c r="CA196" t="s">
        <v>16180</v>
      </c>
      <c r="CB196" t="s">
        <v>21679</v>
      </c>
      <c r="CC1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46010.579999999987</v>
      </c>
    </row>
    <row r="197" spans="1:81">
      <c r="A197">
        <v>679039</v>
      </c>
      <c r="B197" t="s">
        <v>16946</v>
      </c>
      <c r="C197" t="s">
        <v>1112</v>
      </c>
      <c r="D197" t="s">
        <v>10074</v>
      </c>
      <c r="E197" t="s">
        <v>10007</v>
      </c>
      <c r="F197" t="s">
        <v>16250</v>
      </c>
      <c r="G197" t="s">
        <v>2118</v>
      </c>
      <c r="I197" t="s">
        <v>16253</v>
      </c>
      <c r="J197" t="b">
        <v>0</v>
      </c>
      <c r="V197" t="s">
        <v>2478</v>
      </c>
      <c r="Z197">
        <v>44769</v>
      </c>
      <c r="AA197" t="s">
        <v>16947</v>
      </c>
      <c r="AB197">
        <v>45016</v>
      </c>
      <c r="AC197">
        <v>45016</v>
      </c>
      <c r="AI197">
        <v>37416915</v>
      </c>
      <c r="AJ197">
        <v>75586568.640000001</v>
      </c>
      <c r="AK197">
        <v>1849344.06</v>
      </c>
      <c r="AL197">
        <v>8534897</v>
      </c>
      <c r="AN197">
        <v>73737225</v>
      </c>
      <c r="AO197">
        <v>426651.06</v>
      </c>
      <c r="AP197">
        <v>1422693</v>
      </c>
      <c r="AQ197">
        <v>75586569.060000002</v>
      </c>
      <c r="AR197">
        <v>84121466.060000002</v>
      </c>
      <c r="AU197">
        <v>45112</v>
      </c>
      <c r="AW197" s="567">
        <v>75586568.640000001</v>
      </c>
      <c r="AX197" s="567">
        <v>73737224.579999998</v>
      </c>
      <c r="AY197" s="567"/>
      <c r="AZ197" s="567"/>
      <c r="BA197" s="567"/>
      <c r="BB197" s="567"/>
      <c r="BC197" s="567"/>
      <c r="BD197" s="567">
        <v>75586568.640000001</v>
      </c>
      <c r="BE197" s="567">
        <v>73737224.579999998</v>
      </c>
      <c r="BF197">
        <v>46650</v>
      </c>
      <c r="BG197" t="s">
        <v>21879</v>
      </c>
      <c r="BI197">
        <v>45856.769050925926</v>
      </c>
      <c r="BJ197">
        <v>45152.465162037035</v>
      </c>
      <c r="BK197" t="s">
        <v>21677</v>
      </c>
      <c r="BL197" t="s">
        <v>2118</v>
      </c>
      <c r="BM197" t="s">
        <v>21698</v>
      </c>
      <c r="BP197" s="568">
        <v>8534896.8900000006</v>
      </c>
      <c r="BR197">
        <v>0.999999994443457</v>
      </c>
      <c r="BS197">
        <v>1</v>
      </c>
      <c r="BU197" t="s">
        <v>16948</v>
      </c>
      <c r="BV197" t="s">
        <v>16945</v>
      </c>
      <c r="BY197">
        <v>0</v>
      </c>
      <c r="CA197" t="s">
        <v>16180</v>
      </c>
      <c r="CB197" t="s">
        <v>21679</v>
      </c>
      <c r="CC1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1849344.0600000024</v>
      </c>
    </row>
    <row r="198" spans="1:81">
      <c r="A198">
        <v>679035</v>
      </c>
      <c r="B198" t="s">
        <v>16950</v>
      </c>
      <c r="C198" t="s">
        <v>789</v>
      </c>
      <c r="D198" t="s">
        <v>16951</v>
      </c>
      <c r="E198" t="s">
        <v>16370</v>
      </c>
      <c r="F198" t="s">
        <v>64</v>
      </c>
      <c r="G198" t="s">
        <v>16369</v>
      </c>
      <c r="H198" t="b">
        <v>1</v>
      </c>
      <c r="J198" t="b">
        <v>1</v>
      </c>
      <c r="K198">
        <v>45869</v>
      </c>
      <c r="M198" t="b">
        <v>1</v>
      </c>
      <c r="N198" t="s">
        <v>16174</v>
      </c>
      <c r="O198" t="s">
        <v>7155</v>
      </c>
      <c r="V198" t="s">
        <v>2478</v>
      </c>
      <c r="Z198">
        <v>44769</v>
      </c>
      <c r="AA198" t="s">
        <v>16947</v>
      </c>
      <c r="AI198">
        <v>5900000</v>
      </c>
      <c r="AJ198">
        <v>5900000</v>
      </c>
      <c r="AP198">
        <v>0</v>
      </c>
      <c r="AQ198">
        <v>5900000</v>
      </c>
      <c r="AR198">
        <v>5900000</v>
      </c>
      <c r="AW198" s="567"/>
      <c r="AX198" s="567"/>
      <c r="AY198" s="567"/>
      <c r="AZ198" s="567"/>
      <c r="BA198" s="567"/>
      <c r="BB198" s="567"/>
      <c r="BC198" s="567"/>
      <c r="BD198" s="567">
        <v>0</v>
      </c>
      <c r="BE198" s="567">
        <v>0</v>
      </c>
      <c r="BG198" t="s">
        <v>21880</v>
      </c>
      <c r="BH198" t="s">
        <v>16865</v>
      </c>
      <c r="BI198">
        <v>46059.55945601852</v>
      </c>
      <c r="BJ198">
        <v>45152.465162037035</v>
      </c>
      <c r="BK198" t="s">
        <v>21677</v>
      </c>
      <c r="BL198" t="s">
        <v>16371</v>
      </c>
      <c r="BM198" t="s">
        <v>21678</v>
      </c>
      <c r="BR198">
        <v>1</v>
      </c>
      <c r="BS198">
        <v>1</v>
      </c>
      <c r="BT198">
        <v>45820</v>
      </c>
      <c r="BU198" t="s">
        <v>16952</v>
      </c>
      <c r="BV198" t="s">
        <v>16949</v>
      </c>
      <c r="BY198">
        <v>0</v>
      </c>
      <c r="CA198" t="s">
        <v>16180</v>
      </c>
      <c r="CB198" t="s">
        <v>21679</v>
      </c>
      <c r="CC1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99" spans="1:81">
      <c r="A199">
        <v>679033</v>
      </c>
      <c r="B199" t="s">
        <v>16954</v>
      </c>
      <c r="C199" t="s">
        <v>1064</v>
      </c>
      <c r="D199" t="s">
        <v>14306</v>
      </c>
      <c r="E199" t="s">
        <v>16408</v>
      </c>
      <c r="F199" t="s">
        <v>16405</v>
      </c>
      <c r="G199" t="s">
        <v>2116</v>
      </c>
      <c r="I199" t="s">
        <v>16253</v>
      </c>
      <c r="J199" t="b">
        <v>0</v>
      </c>
      <c r="V199" t="s">
        <v>2478</v>
      </c>
      <c r="Z199">
        <v>44769</v>
      </c>
      <c r="AA199" t="s">
        <v>16947</v>
      </c>
      <c r="AB199">
        <v>44804</v>
      </c>
      <c r="AC199">
        <v>44812</v>
      </c>
      <c r="AD199">
        <v>44880</v>
      </c>
      <c r="AI199">
        <v>3000000</v>
      </c>
      <c r="AJ199">
        <v>908942</v>
      </c>
      <c r="AK199">
        <v>179902</v>
      </c>
      <c r="AL199">
        <v>140628</v>
      </c>
      <c r="AN199">
        <v>729040</v>
      </c>
      <c r="AO199">
        <v>37687</v>
      </c>
      <c r="AP199">
        <v>142215</v>
      </c>
      <c r="AQ199">
        <v>908942</v>
      </c>
      <c r="AR199">
        <v>1049570</v>
      </c>
      <c r="AU199">
        <v>44922</v>
      </c>
      <c r="AW199" s="567">
        <v>908942</v>
      </c>
      <c r="AX199" s="567">
        <v>729040</v>
      </c>
      <c r="AY199" s="567"/>
      <c r="AZ199" s="567"/>
      <c r="BA199" s="567"/>
      <c r="BB199" s="567"/>
      <c r="BC199" s="567"/>
      <c r="BD199" s="567">
        <v>908942</v>
      </c>
      <c r="BE199" s="567">
        <v>729040</v>
      </c>
      <c r="BF199">
        <v>46650</v>
      </c>
      <c r="BG199" t="s">
        <v>21881</v>
      </c>
      <c r="BI199">
        <v>45856.769050925926</v>
      </c>
      <c r="BJ199">
        <v>45152.465162037035</v>
      </c>
      <c r="BK199" t="s">
        <v>21677</v>
      </c>
      <c r="BL199" t="s">
        <v>16409</v>
      </c>
      <c r="BM199" t="s">
        <v>21698</v>
      </c>
      <c r="BP199" s="568">
        <v>140628</v>
      </c>
      <c r="BR199">
        <v>1</v>
      </c>
      <c r="BS199">
        <v>1</v>
      </c>
      <c r="BU199" t="s">
        <v>16955</v>
      </c>
      <c r="BV199" t="s">
        <v>16953</v>
      </c>
      <c r="BY199">
        <v>0</v>
      </c>
      <c r="CA199" t="s">
        <v>16180</v>
      </c>
      <c r="CB199" t="s">
        <v>21679</v>
      </c>
      <c r="CC1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179902</v>
      </c>
    </row>
    <row r="200" spans="1:81">
      <c r="A200">
        <v>679026</v>
      </c>
      <c r="B200" t="s">
        <v>16957</v>
      </c>
      <c r="C200" t="s">
        <v>1049</v>
      </c>
      <c r="D200" t="s">
        <v>14333</v>
      </c>
      <c r="E200" t="s">
        <v>16408</v>
      </c>
      <c r="F200" t="s">
        <v>16405</v>
      </c>
      <c r="G200" t="s">
        <v>2116</v>
      </c>
      <c r="I200" t="s">
        <v>16253</v>
      </c>
      <c r="J200" t="b">
        <v>0</v>
      </c>
      <c r="V200" t="s">
        <v>2478</v>
      </c>
      <c r="Z200">
        <v>44769</v>
      </c>
      <c r="AA200" t="s">
        <v>16947</v>
      </c>
      <c r="AB200">
        <v>44834</v>
      </c>
      <c r="AC200">
        <v>44819</v>
      </c>
      <c r="AD200">
        <v>44882</v>
      </c>
      <c r="AI200">
        <v>3000000</v>
      </c>
      <c r="AJ200">
        <v>590296</v>
      </c>
      <c r="AK200">
        <v>106510</v>
      </c>
      <c r="AL200">
        <v>93451</v>
      </c>
      <c r="AN200">
        <v>483786</v>
      </c>
      <c r="AO200">
        <v>22312</v>
      </c>
      <c r="AP200">
        <v>84198</v>
      </c>
      <c r="AQ200">
        <v>590296</v>
      </c>
      <c r="AR200">
        <v>683747</v>
      </c>
      <c r="AU200">
        <v>44922</v>
      </c>
      <c r="AW200" s="567">
        <v>590296</v>
      </c>
      <c r="AX200" s="567">
        <v>483786</v>
      </c>
      <c r="AY200" s="567"/>
      <c r="AZ200" s="567"/>
      <c r="BA200" s="567"/>
      <c r="BB200" s="567"/>
      <c r="BC200" s="567"/>
      <c r="BD200" s="567">
        <v>590296</v>
      </c>
      <c r="BE200" s="567">
        <v>483786</v>
      </c>
      <c r="BF200">
        <v>46650</v>
      </c>
      <c r="BG200" t="s">
        <v>21882</v>
      </c>
      <c r="BI200">
        <v>45856.769062500003</v>
      </c>
      <c r="BJ200">
        <v>45152.465173611112</v>
      </c>
      <c r="BK200" t="s">
        <v>21677</v>
      </c>
      <c r="BL200" t="s">
        <v>16409</v>
      </c>
      <c r="BM200" t="s">
        <v>21698</v>
      </c>
      <c r="BP200" s="568">
        <v>93451</v>
      </c>
      <c r="BQ200" s="568">
        <v>12630</v>
      </c>
      <c r="BR200">
        <v>1</v>
      </c>
      <c r="BS200">
        <v>1</v>
      </c>
      <c r="BU200" t="s">
        <v>16958</v>
      </c>
      <c r="BV200" t="s">
        <v>16956</v>
      </c>
      <c r="BY200">
        <v>0</v>
      </c>
      <c r="CA200" t="s">
        <v>16180</v>
      </c>
      <c r="CB200" t="s">
        <v>21679</v>
      </c>
      <c r="CC2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93880</v>
      </c>
    </row>
    <row r="201" spans="1:81">
      <c r="A201">
        <v>679025</v>
      </c>
      <c r="B201" t="s">
        <v>16960</v>
      </c>
      <c r="C201" t="s">
        <v>1050</v>
      </c>
      <c r="D201" t="s">
        <v>14315</v>
      </c>
      <c r="E201" t="s">
        <v>16408</v>
      </c>
      <c r="F201" t="s">
        <v>16405</v>
      </c>
      <c r="G201" t="s">
        <v>2116</v>
      </c>
      <c r="I201" t="s">
        <v>16253</v>
      </c>
      <c r="J201" t="b">
        <v>0</v>
      </c>
      <c r="V201" t="s">
        <v>2478</v>
      </c>
      <c r="Z201">
        <v>44769</v>
      </c>
      <c r="AA201" t="s">
        <v>16947</v>
      </c>
      <c r="AB201">
        <v>44804</v>
      </c>
      <c r="AC201">
        <v>44812</v>
      </c>
      <c r="AD201">
        <v>44880</v>
      </c>
      <c r="AI201">
        <v>3000000</v>
      </c>
      <c r="AJ201">
        <v>298631</v>
      </c>
      <c r="AK201">
        <v>55558</v>
      </c>
      <c r="AL201">
        <v>46884</v>
      </c>
      <c r="AN201">
        <v>243073</v>
      </c>
      <c r="AO201">
        <v>11639</v>
      </c>
      <c r="AP201">
        <v>43919</v>
      </c>
      <c r="AQ201">
        <v>298631</v>
      </c>
      <c r="AR201">
        <v>345515</v>
      </c>
      <c r="AU201">
        <v>44922</v>
      </c>
      <c r="AW201" s="567">
        <v>298631</v>
      </c>
      <c r="AX201" s="567">
        <v>243073</v>
      </c>
      <c r="AY201" s="567"/>
      <c r="AZ201" s="567"/>
      <c r="BA201" s="567"/>
      <c r="BB201" s="567"/>
      <c r="BC201" s="567"/>
      <c r="BD201" s="567">
        <v>298631</v>
      </c>
      <c r="BE201" s="567">
        <v>243073</v>
      </c>
      <c r="BF201">
        <v>46650</v>
      </c>
      <c r="BG201" t="s">
        <v>21883</v>
      </c>
      <c r="BI201">
        <v>45856.769062500003</v>
      </c>
      <c r="BJ201">
        <v>45152.465173611112</v>
      </c>
      <c r="BK201" t="s">
        <v>21677</v>
      </c>
      <c r="BL201" t="s">
        <v>16409</v>
      </c>
      <c r="BM201" t="s">
        <v>21698</v>
      </c>
      <c r="BP201" s="568">
        <v>46884</v>
      </c>
      <c r="BQ201" s="568">
        <v>6588</v>
      </c>
      <c r="BR201">
        <v>1</v>
      </c>
      <c r="BS201">
        <v>1</v>
      </c>
      <c r="BU201" t="s">
        <v>16961</v>
      </c>
      <c r="BV201" t="s">
        <v>16959</v>
      </c>
      <c r="BY201">
        <v>0</v>
      </c>
      <c r="CA201" t="s">
        <v>16180</v>
      </c>
      <c r="CB201" t="s">
        <v>21679</v>
      </c>
      <c r="CC2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48970</v>
      </c>
    </row>
    <row r="202" spans="1:81">
      <c r="A202">
        <v>679006</v>
      </c>
      <c r="B202" t="s">
        <v>16963</v>
      </c>
      <c r="C202" t="s">
        <v>781</v>
      </c>
      <c r="D202" t="s">
        <v>16964</v>
      </c>
      <c r="E202" t="s">
        <v>7121</v>
      </c>
      <c r="F202" t="s">
        <v>2110</v>
      </c>
      <c r="G202" t="s">
        <v>16369</v>
      </c>
      <c r="I202" t="s">
        <v>16967</v>
      </c>
      <c r="J202" t="b">
        <v>0</v>
      </c>
      <c r="M202" t="b">
        <v>1</v>
      </c>
      <c r="N202" t="s">
        <v>16174</v>
      </c>
      <c r="O202" t="s">
        <v>7155</v>
      </c>
      <c r="R202">
        <v>11880000</v>
      </c>
      <c r="S202">
        <v>44701</v>
      </c>
      <c r="T202">
        <v>44753</v>
      </c>
      <c r="V202">
        <v>44731</v>
      </c>
      <c r="Z202">
        <v>44769</v>
      </c>
      <c r="AA202" t="s">
        <v>16965</v>
      </c>
      <c r="AB202">
        <v>44895</v>
      </c>
      <c r="AC202">
        <v>44867</v>
      </c>
      <c r="AD202">
        <v>45432</v>
      </c>
      <c r="AI202">
        <v>11880000</v>
      </c>
      <c r="AJ202">
        <v>25192128</v>
      </c>
      <c r="AK202">
        <v>8186857</v>
      </c>
      <c r="AL202">
        <v>386408</v>
      </c>
      <c r="AN202">
        <v>12739422</v>
      </c>
      <c r="AO202">
        <v>500959</v>
      </c>
      <c r="AP202">
        <v>7685898</v>
      </c>
      <c r="AQ202">
        <v>20926279</v>
      </c>
      <c r="AR202">
        <v>21312687</v>
      </c>
      <c r="AS202">
        <v>45626</v>
      </c>
      <c r="AT202">
        <v>45808</v>
      </c>
      <c r="AW202" s="567"/>
      <c r="AX202" s="567"/>
      <c r="AY202" s="567"/>
      <c r="AZ202" s="567"/>
      <c r="BA202" s="567"/>
      <c r="BB202" s="567"/>
      <c r="BC202" s="567"/>
      <c r="BD202" s="567">
        <v>0</v>
      </c>
      <c r="BE202" s="567">
        <v>0</v>
      </c>
      <c r="BF202">
        <v>46650</v>
      </c>
      <c r="BG202" t="s">
        <v>21884</v>
      </c>
      <c r="BI202">
        <v>45881.46533564815</v>
      </c>
      <c r="BJ202">
        <v>45152.465196759258</v>
      </c>
      <c r="BK202" t="s">
        <v>21677</v>
      </c>
      <c r="BL202" t="s">
        <v>7178</v>
      </c>
      <c r="BM202" t="s">
        <v>21885</v>
      </c>
      <c r="BR202">
        <v>1.20385129147901</v>
      </c>
      <c r="BS202">
        <v>1</v>
      </c>
      <c r="BT202">
        <v>45880</v>
      </c>
      <c r="BU202" t="s">
        <v>16966</v>
      </c>
      <c r="BV202" t="s">
        <v>16962</v>
      </c>
      <c r="BY202">
        <v>0</v>
      </c>
      <c r="CA202" t="s">
        <v>16180</v>
      </c>
      <c r="CB202" t="s">
        <v>21679</v>
      </c>
      <c r="CC2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03" spans="1:81">
      <c r="A203">
        <v>678988</v>
      </c>
      <c r="B203" t="s">
        <v>16969</v>
      </c>
      <c r="C203" t="s">
        <v>1035</v>
      </c>
      <c r="D203" t="s">
        <v>14321</v>
      </c>
      <c r="E203" t="s">
        <v>16408</v>
      </c>
      <c r="F203" t="s">
        <v>16405</v>
      </c>
      <c r="G203" t="s">
        <v>2116</v>
      </c>
      <c r="I203" t="s">
        <v>16253</v>
      </c>
      <c r="J203" t="b">
        <v>0</v>
      </c>
      <c r="V203" t="s">
        <v>2478</v>
      </c>
      <c r="Z203">
        <v>44768</v>
      </c>
      <c r="AA203" t="s">
        <v>16965</v>
      </c>
      <c r="AB203">
        <v>44834</v>
      </c>
      <c r="AC203">
        <v>44819</v>
      </c>
      <c r="AD203">
        <v>44882</v>
      </c>
      <c r="AI203">
        <v>3000000</v>
      </c>
      <c r="AJ203">
        <v>1117787.1599999999</v>
      </c>
      <c r="AK203">
        <v>206650.4</v>
      </c>
      <c r="AL203">
        <v>175441</v>
      </c>
      <c r="AN203">
        <v>911137</v>
      </c>
      <c r="AO203">
        <v>0</v>
      </c>
      <c r="AP203">
        <v>206650.4</v>
      </c>
      <c r="AQ203">
        <v>1117787.3999999999</v>
      </c>
      <c r="AR203">
        <v>1293228.3999999999</v>
      </c>
      <c r="AU203">
        <v>44922</v>
      </c>
      <c r="AV203" t="s">
        <v>16449</v>
      </c>
      <c r="AW203" s="567">
        <v>1117787.1599999999</v>
      </c>
      <c r="AX203" s="567">
        <v>911136.76</v>
      </c>
      <c r="AY203" s="567">
        <v>1117787.1599999999</v>
      </c>
      <c r="AZ203" s="567">
        <v>911136.76</v>
      </c>
      <c r="BA203" s="567"/>
      <c r="BB203" s="567"/>
      <c r="BC203" s="567"/>
      <c r="BD203" s="567">
        <v>1117787.1599999999</v>
      </c>
      <c r="BE203" s="567">
        <v>911136.76</v>
      </c>
      <c r="BF203">
        <v>46650</v>
      </c>
      <c r="BG203" t="s">
        <v>21886</v>
      </c>
      <c r="BI203">
        <v>46070.51667824074</v>
      </c>
      <c r="BJ203">
        <v>45152.465196759258</v>
      </c>
      <c r="BK203" t="s">
        <v>21677</v>
      </c>
      <c r="BL203" t="s">
        <v>16409</v>
      </c>
      <c r="BM203" t="s">
        <v>21683</v>
      </c>
      <c r="BP203" s="568">
        <v>175440.55</v>
      </c>
      <c r="BR203">
        <v>0.99999978529011901</v>
      </c>
      <c r="BS203">
        <v>1</v>
      </c>
      <c r="BU203" t="s">
        <v>16970</v>
      </c>
      <c r="BV203" t="s">
        <v>16968</v>
      </c>
      <c r="BY203">
        <v>0</v>
      </c>
      <c r="CA203" t="s">
        <v>16180</v>
      </c>
      <c r="CB203" t="s">
        <v>21679</v>
      </c>
      <c r="CC2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206650.39999999991</v>
      </c>
    </row>
    <row r="204" spans="1:81">
      <c r="A204">
        <v>678985</v>
      </c>
      <c r="B204" t="s">
        <v>16972</v>
      </c>
      <c r="C204" t="s">
        <v>1036</v>
      </c>
      <c r="D204" t="s">
        <v>14303</v>
      </c>
      <c r="E204" t="s">
        <v>16408</v>
      </c>
      <c r="F204" t="s">
        <v>16405</v>
      </c>
      <c r="G204" t="s">
        <v>2116</v>
      </c>
      <c r="I204" t="s">
        <v>16253</v>
      </c>
      <c r="J204" t="b">
        <v>0</v>
      </c>
      <c r="V204" t="s">
        <v>2478</v>
      </c>
      <c r="Z204">
        <v>44768</v>
      </c>
      <c r="AA204" t="s">
        <v>16965</v>
      </c>
      <c r="AB204">
        <v>44804</v>
      </c>
      <c r="AC204">
        <v>44802</v>
      </c>
      <c r="AD204">
        <v>44880</v>
      </c>
      <c r="AI204">
        <v>3000000</v>
      </c>
      <c r="AJ204">
        <v>407945.84</v>
      </c>
      <c r="AK204">
        <v>54317.84</v>
      </c>
      <c r="AL204">
        <v>66915</v>
      </c>
      <c r="AN204">
        <v>353628</v>
      </c>
      <c r="AO204">
        <v>11378.84</v>
      </c>
      <c r="AP204">
        <v>42939</v>
      </c>
      <c r="AQ204">
        <v>407945.84</v>
      </c>
      <c r="AR204">
        <v>474860.84</v>
      </c>
      <c r="AU204">
        <v>44922</v>
      </c>
      <c r="AW204" s="567">
        <v>407945.84</v>
      </c>
      <c r="AX204" s="567">
        <v>353628</v>
      </c>
      <c r="AY204" s="567"/>
      <c r="AZ204" s="567"/>
      <c r="BA204" s="567"/>
      <c r="BB204" s="567"/>
      <c r="BC204" s="567"/>
      <c r="BD204" s="567">
        <v>407945.84</v>
      </c>
      <c r="BE204" s="567">
        <v>353628</v>
      </c>
      <c r="BF204">
        <v>46650</v>
      </c>
      <c r="BG204" t="s">
        <v>21887</v>
      </c>
      <c r="BI204">
        <v>45856.769062500003</v>
      </c>
      <c r="BJ204">
        <v>45152.465196759258</v>
      </c>
      <c r="BK204" t="s">
        <v>21677</v>
      </c>
      <c r="BL204" t="s">
        <v>16409</v>
      </c>
      <c r="BM204" t="s">
        <v>21698</v>
      </c>
      <c r="BP204" s="568">
        <v>66915</v>
      </c>
      <c r="BR204">
        <v>1</v>
      </c>
      <c r="BS204">
        <v>1</v>
      </c>
      <c r="BU204" t="s">
        <v>16973</v>
      </c>
      <c r="BV204" t="s">
        <v>16971</v>
      </c>
      <c r="BY204">
        <v>0</v>
      </c>
      <c r="CA204" t="s">
        <v>16180</v>
      </c>
      <c r="CB204" t="s">
        <v>21679</v>
      </c>
      <c r="CC2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54317.840000000026</v>
      </c>
    </row>
    <row r="205" spans="1:81">
      <c r="A205">
        <v>678800</v>
      </c>
      <c r="B205" t="s">
        <v>16975</v>
      </c>
      <c r="C205" t="s">
        <v>197</v>
      </c>
      <c r="D205" t="s">
        <v>16976</v>
      </c>
      <c r="E205" t="s">
        <v>16370</v>
      </c>
      <c r="F205" t="s">
        <v>64</v>
      </c>
      <c r="G205" t="s">
        <v>16369</v>
      </c>
      <c r="H205" t="b">
        <v>1</v>
      </c>
      <c r="I205" t="s">
        <v>16253</v>
      </c>
      <c r="J205" t="b">
        <v>0</v>
      </c>
      <c r="L205" t="s">
        <v>16193</v>
      </c>
      <c r="V205" t="s">
        <v>2478</v>
      </c>
      <c r="Z205">
        <v>44764</v>
      </c>
      <c r="AA205" t="s">
        <v>16977</v>
      </c>
      <c r="AC205">
        <v>45426</v>
      </c>
      <c r="AD205">
        <v>45855</v>
      </c>
      <c r="AE205">
        <v>45952</v>
      </c>
      <c r="AF205">
        <v>45929</v>
      </c>
      <c r="AG205" t="s">
        <v>16978</v>
      </c>
      <c r="AI205">
        <v>10500000</v>
      </c>
      <c r="AK205">
        <v>55895.839999999997</v>
      </c>
      <c r="AL205">
        <v>2828793.1</v>
      </c>
      <c r="AN205">
        <v>13148929.439999999</v>
      </c>
      <c r="AO205">
        <v>10487.44</v>
      </c>
      <c r="AP205">
        <v>45408.4</v>
      </c>
      <c r="AQ205">
        <v>13204825.279999999</v>
      </c>
      <c r="AR205">
        <v>16033618.380000001</v>
      </c>
      <c r="AU205">
        <v>45966</v>
      </c>
      <c r="AW205" s="567">
        <v>13204825.279999999</v>
      </c>
      <c r="AX205" s="567">
        <v>13148929.439999999</v>
      </c>
      <c r="AY205" s="567"/>
      <c r="AZ205" s="567"/>
      <c r="BA205" s="567"/>
      <c r="BB205" s="567">
        <v>0</v>
      </c>
      <c r="BC205" s="567"/>
      <c r="BD205" s="567">
        <v>13204825.279999999</v>
      </c>
      <c r="BE205" s="567">
        <v>13148929.439999999</v>
      </c>
      <c r="BF205">
        <v>46650</v>
      </c>
      <c r="BG205" t="s">
        <v>21888</v>
      </c>
      <c r="BH205" t="s">
        <v>16979</v>
      </c>
      <c r="BI205">
        <v>46059.541689814818</v>
      </c>
      <c r="BJ205">
        <v>45152.465196759258</v>
      </c>
      <c r="BK205" t="s">
        <v>21677</v>
      </c>
      <c r="BL205" t="s">
        <v>16371</v>
      </c>
      <c r="BM205" t="s">
        <v>21678</v>
      </c>
      <c r="BN205" t="s">
        <v>16981</v>
      </c>
      <c r="BP205" s="568">
        <v>2828793.1</v>
      </c>
      <c r="BQ205" s="568">
        <v>10487.44</v>
      </c>
      <c r="BR205">
        <v>0</v>
      </c>
      <c r="BS205">
        <v>5</v>
      </c>
      <c r="BU205" t="s">
        <v>16980</v>
      </c>
      <c r="BV205" t="s">
        <v>16974</v>
      </c>
      <c r="BY205">
        <v>0</v>
      </c>
      <c r="CA205" t="s">
        <v>16180</v>
      </c>
      <c r="CB205" t="s">
        <v>21679</v>
      </c>
      <c r="CC2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45408.399999999849</v>
      </c>
    </row>
    <row r="206" spans="1:81">
      <c r="A206">
        <v>678795</v>
      </c>
      <c r="B206" t="s">
        <v>16983</v>
      </c>
      <c r="C206" t="s">
        <v>1153</v>
      </c>
      <c r="D206" t="s">
        <v>10080</v>
      </c>
      <c r="E206" t="s">
        <v>10007</v>
      </c>
      <c r="F206" t="s">
        <v>16250</v>
      </c>
      <c r="G206" t="s">
        <v>2118</v>
      </c>
      <c r="I206" t="s">
        <v>16253</v>
      </c>
      <c r="J206" t="b">
        <v>0</v>
      </c>
      <c r="M206" t="b">
        <v>1</v>
      </c>
      <c r="N206" t="s">
        <v>16174</v>
      </c>
      <c r="O206" t="s">
        <v>7155</v>
      </c>
      <c r="P206" t="b">
        <v>1</v>
      </c>
      <c r="V206" t="s">
        <v>2478</v>
      </c>
      <c r="Z206">
        <v>44764</v>
      </c>
      <c r="AA206" t="s">
        <v>16977</v>
      </c>
      <c r="AB206">
        <v>45107</v>
      </c>
      <c r="AC206">
        <v>45107</v>
      </c>
      <c r="AD206">
        <v>45279</v>
      </c>
      <c r="AI206">
        <v>32568618</v>
      </c>
      <c r="AJ206">
        <v>14607500.560000001</v>
      </c>
      <c r="AK206">
        <v>1527389</v>
      </c>
      <c r="AL206">
        <v>2673960</v>
      </c>
      <c r="AN206">
        <v>14601018</v>
      </c>
      <c r="AO206">
        <v>222962</v>
      </c>
      <c r="AP206">
        <v>1304427</v>
      </c>
      <c r="AQ206">
        <v>16128407</v>
      </c>
      <c r="AR206">
        <v>18802367</v>
      </c>
      <c r="AS206">
        <v>45626</v>
      </c>
      <c r="AT206">
        <v>45777</v>
      </c>
      <c r="AW206" s="567"/>
      <c r="AX206" s="567"/>
      <c r="AY206" s="567"/>
      <c r="AZ206" s="567"/>
      <c r="BA206" s="567"/>
      <c r="BB206" s="567"/>
      <c r="BC206" s="567"/>
      <c r="BD206" s="567">
        <v>0</v>
      </c>
      <c r="BE206" s="567">
        <v>0</v>
      </c>
      <c r="BF206">
        <v>46650</v>
      </c>
      <c r="BG206" t="s">
        <v>21889</v>
      </c>
      <c r="BI206">
        <v>46059.61650462963</v>
      </c>
      <c r="BJ206">
        <v>45152.465208333335</v>
      </c>
      <c r="BK206" t="s">
        <v>21677</v>
      </c>
      <c r="BL206" t="s">
        <v>2118</v>
      </c>
      <c r="BM206" t="s">
        <v>21678</v>
      </c>
      <c r="BR206">
        <v>0.90570014509182495</v>
      </c>
      <c r="BS206">
        <v>1</v>
      </c>
      <c r="BT206">
        <v>45874</v>
      </c>
      <c r="BU206" t="s">
        <v>16984</v>
      </c>
      <c r="BV206" t="s">
        <v>16982</v>
      </c>
      <c r="BY206">
        <v>0</v>
      </c>
      <c r="CA206" t="s">
        <v>16180</v>
      </c>
      <c r="CB206" t="s">
        <v>21679</v>
      </c>
      <c r="CC2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07" spans="1:81">
      <c r="A207">
        <v>678794</v>
      </c>
      <c r="B207" t="s">
        <v>16986</v>
      </c>
      <c r="C207" t="s">
        <v>852</v>
      </c>
      <c r="D207" t="s">
        <v>10098</v>
      </c>
      <c r="E207" t="s">
        <v>10007</v>
      </c>
      <c r="F207" t="s">
        <v>16250</v>
      </c>
      <c r="G207" t="s">
        <v>2118</v>
      </c>
      <c r="I207" t="s">
        <v>16253</v>
      </c>
      <c r="J207" t="b">
        <v>0</v>
      </c>
      <c r="M207" t="b">
        <v>1</v>
      </c>
      <c r="N207" t="s">
        <v>16174</v>
      </c>
      <c r="O207" t="s">
        <v>7155</v>
      </c>
      <c r="P207" t="b">
        <v>1</v>
      </c>
      <c r="V207" t="s">
        <v>2478</v>
      </c>
      <c r="Z207">
        <v>44764</v>
      </c>
      <c r="AA207" t="s">
        <v>16977</v>
      </c>
      <c r="AB207">
        <v>45107</v>
      </c>
      <c r="AC207">
        <v>45107</v>
      </c>
      <c r="AD207">
        <v>45279</v>
      </c>
      <c r="AI207">
        <v>44090477</v>
      </c>
      <c r="AJ207">
        <v>16043135.52</v>
      </c>
      <c r="AK207">
        <v>1444528</v>
      </c>
      <c r="AL207">
        <v>2808935</v>
      </c>
      <c r="AN207">
        <v>16043136</v>
      </c>
      <c r="AO207">
        <v>215232</v>
      </c>
      <c r="AP207">
        <v>1229296</v>
      </c>
      <c r="AQ207">
        <v>17487664</v>
      </c>
      <c r="AR207">
        <v>20296599</v>
      </c>
      <c r="AS207">
        <v>45657</v>
      </c>
      <c r="AT207">
        <v>45808</v>
      </c>
      <c r="AW207" s="567"/>
      <c r="AX207" s="567"/>
      <c r="AY207" s="567"/>
      <c r="AZ207" s="567"/>
      <c r="BA207" s="567"/>
      <c r="BB207" s="567"/>
      <c r="BC207" s="567"/>
      <c r="BD207" s="567">
        <v>0</v>
      </c>
      <c r="BE207" s="567">
        <v>0</v>
      </c>
      <c r="BF207">
        <v>46650</v>
      </c>
      <c r="BG207" t="s">
        <v>21890</v>
      </c>
      <c r="BI207">
        <v>46059.616249999999</v>
      </c>
      <c r="BJ207">
        <v>45152.465208333335</v>
      </c>
      <c r="BK207" t="s">
        <v>21677</v>
      </c>
      <c r="BL207" t="s">
        <v>2118</v>
      </c>
      <c r="BM207" t="s">
        <v>21678</v>
      </c>
      <c r="BR207">
        <v>0.91739728759655903</v>
      </c>
      <c r="BS207">
        <v>1</v>
      </c>
      <c r="BT207">
        <v>45874</v>
      </c>
      <c r="BU207" t="s">
        <v>16987</v>
      </c>
      <c r="BV207" t="s">
        <v>16985</v>
      </c>
      <c r="BY207">
        <v>0</v>
      </c>
      <c r="CA207" t="s">
        <v>16180</v>
      </c>
      <c r="CB207" t="s">
        <v>21679</v>
      </c>
      <c r="CC2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08" spans="1:81">
      <c r="A208">
        <v>678793</v>
      </c>
      <c r="B208" t="s">
        <v>16989</v>
      </c>
      <c r="C208" t="s">
        <v>909</v>
      </c>
      <c r="D208" t="s">
        <v>10095</v>
      </c>
      <c r="E208" t="s">
        <v>10007</v>
      </c>
      <c r="F208" t="s">
        <v>16250</v>
      </c>
      <c r="G208" t="s">
        <v>2118</v>
      </c>
      <c r="I208" t="s">
        <v>16253</v>
      </c>
      <c r="J208" t="b">
        <v>0</v>
      </c>
      <c r="V208" t="s">
        <v>2478</v>
      </c>
      <c r="Z208">
        <v>44764</v>
      </c>
      <c r="AA208" t="s">
        <v>16977</v>
      </c>
      <c r="AB208">
        <v>45107</v>
      </c>
      <c r="AC208">
        <v>45108</v>
      </c>
      <c r="AD208">
        <v>45134</v>
      </c>
      <c r="AI208">
        <v>24355947</v>
      </c>
      <c r="AJ208">
        <v>12371384.460000001</v>
      </c>
      <c r="AK208">
        <v>1352204.36</v>
      </c>
      <c r="AL208">
        <v>2291581</v>
      </c>
      <c r="AN208">
        <v>11019180</v>
      </c>
      <c r="AO208">
        <v>0</v>
      </c>
      <c r="AP208">
        <v>1352204.36</v>
      </c>
      <c r="AQ208">
        <v>12371384.359999999</v>
      </c>
      <c r="AR208">
        <v>14662965.359999999</v>
      </c>
      <c r="AU208">
        <v>45233</v>
      </c>
      <c r="AV208" t="s">
        <v>16449</v>
      </c>
      <c r="AW208" s="567">
        <v>12371384.460000001</v>
      </c>
      <c r="AX208" s="567">
        <v>11019180.1</v>
      </c>
      <c r="AY208" s="567">
        <v>12371384.460000001</v>
      </c>
      <c r="AZ208" s="567">
        <v>11019180.1</v>
      </c>
      <c r="BA208" s="567"/>
      <c r="BB208" s="567"/>
      <c r="BC208" s="567"/>
      <c r="BD208" s="567">
        <v>12371384.460000001</v>
      </c>
      <c r="BE208" s="567">
        <v>11019180.1</v>
      </c>
      <c r="BF208">
        <v>46650</v>
      </c>
      <c r="BG208" t="s">
        <v>21891</v>
      </c>
      <c r="BI208">
        <v>46070.517824074072</v>
      </c>
      <c r="BJ208">
        <v>45152.465208333335</v>
      </c>
      <c r="BK208" t="s">
        <v>21677</v>
      </c>
      <c r="BL208" t="s">
        <v>2118</v>
      </c>
      <c r="BM208" t="s">
        <v>21683</v>
      </c>
      <c r="BP208" s="568">
        <v>2291581</v>
      </c>
      <c r="BR208">
        <v>1.0000000080831699</v>
      </c>
      <c r="BS208">
        <v>1</v>
      </c>
      <c r="BU208" t="s">
        <v>16990</v>
      </c>
      <c r="BV208" t="s">
        <v>16988</v>
      </c>
      <c r="BY208">
        <v>0</v>
      </c>
      <c r="CA208" t="s">
        <v>16180</v>
      </c>
      <c r="CB208" t="s">
        <v>21679</v>
      </c>
      <c r="CC2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1352204.3600000013</v>
      </c>
    </row>
    <row r="209" spans="1:81">
      <c r="A209">
        <v>678789</v>
      </c>
      <c r="B209" t="s">
        <v>16992</v>
      </c>
      <c r="C209" t="s">
        <v>1100</v>
      </c>
      <c r="D209" t="s">
        <v>10086</v>
      </c>
      <c r="E209" t="s">
        <v>10007</v>
      </c>
      <c r="F209" t="s">
        <v>16250</v>
      </c>
      <c r="G209" t="s">
        <v>2118</v>
      </c>
      <c r="I209" t="s">
        <v>16253</v>
      </c>
      <c r="J209" t="b">
        <v>0</v>
      </c>
      <c r="V209" t="s">
        <v>2478</v>
      </c>
      <c r="Z209">
        <v>44764</v>
      </c>
      <c r="AA209" t="s">
        <v>16977</v>
      </c>
      <c r="AB209">
        <v>45107</v>
      </c>
      <c r="AC209">
        <v>45108</v>
      </c>
      <c r="AD209">
        <v>45134</v>
      </c>
      <c r="AI209">
        <v>37245221</v>
      </c>
      <c r="AJ209">
        <v>16024559.58</v>
      </c>
      <c r="AK209">
        <v>1158946.56</v>
      </c>
      <c r="AL209">
        <v>2559493</v>
      </c>
      <c r="AN209">
        <v>14865613</v>
      </c>
      <c r="AO209">
        <v>0</v>
      </c>
      <c r="AP209">
        <v>1158946.56</v>
      </c>
      <c r="AQ209">
        <v>16024559.560000001</v>
      </c>
      <c r="AR209">
        <v>18584052.559999999</v>
      </c>
      <c r="AU209">
        <v>45233</v>
      </c>
      <c r="AV209" t="s">
        <v>16449</v>
      </c>
      <c r="AW209" s="567">
        <v>16024559.58</v>
      </c>
      <c r="AX209" s="567">
        <v>14865613.02</v>
      </c>
      <c r="AY209" s="567">
        <v>16024559.58</v>
      </c>
      <c r="AZ209" s="567">
        <v>14865613.02</v>
      </c>
      <c r="BA209" s="567"/>
      <c r="BB209" s="567"/>
      <c r="BC209" s="567"/>
      <c r="BD209" s="567">
        <v>16024559.58</v>
      </c>
      <c r="BE209" s="567">
        <v>14865613.02</v>
      </c>
      <c r="BF209">
        <v>46650</v>
      </c>
      <c r="BG209" t="s">
        <v>21892</v>
      </c>
      <c r="BI209">
        <v>46070.51489583333</v>
      </c>
      <c r="BJ209">
        <v>45152.465208333335</v>
      </c>
      <c r="BK209" t="s">
        <v>21677</v>
      </c>
      <c r="BL209" t="s">
        <v>2118</v>
      </c>
      <c r="BM209" t="s">
        <v>21683</v>
      </c>
      <c r="BP209" s="568">
        <v>2559492.85</v>
      </c>
      <c r="BR209">
        <v>1.0000000012480801</v>
      </c>
      <c r="BS209">
        <v>1</v>
      </c>
      <c r="BU209" t="s">
        <v>16993</v>
      </c>
      <c r="BV209" t="s">
        <v>16991</v>
      </c>
      <c r="BY209">
        <v>0</v>
      </c>
      <c r="CA209" t="s">
        <v>16180</v>
      </c>
      <c r="CB209" t="s">
        <v>21679</v>
      </c>
      <c r="CC2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1158946.5600000005</v>
      </c>
    </row>
    <row r="210" spans="1:81">
      <c r="A210">
        <v>675406</v>
      </c>
      <c r="B210" t="s">
        <v>16995</v>
      </c>
      <c r="C210" t="s">
        <v>748</v>
      </c>
      <c r="D210" t="s">
        <v>7329</v>
      </c>
      <c r="E210" t="s">
        <v>16370</v>
      </c>
      <c r="F210" t="s">
        <v>64</v>
      </c>
      <c r="G210" t="s">
        <v>16369</v>
      </c>
      <c r="M210" t="b">
        <v>1</v>
      </c>
      <c r="N210" t="s">
        <v>16174</v>
      </c>
      <c r="O210" t="s">
        <v>7155</v>
      </c>
      <c r="R210">
        <v>46200000</v>
      </c>
      <c r="S210">
        <v>44438</v>
      </c>
      <c r="T210">
        <v>44461</v>
      </c>
      <c r="V210">
        <v>44468</v>
      </c>
      <c r="Z210">
        <v>44727</v>
      </c>
      <c r="AA210" t="s">
        <v>16996</v>
      </c>
      <c r="AI210">
        <v>46200000</v>
      </c>
      <c r="AJ210">
        <v>46200000</v>
      </c>
      <c r="AP210">
        <v>0</v>
      </c>
      <c r="AQ210">
        <v>46200000</v>
      </c>
      <c r="AR210">
        <v>46200000</v>
      </c>
      <c r="AW210" s="567"/>
      <c r="AX210" s="567"/>
      <c r="AY210" s="567"/>
      <c r="AZ210" s="567"/>
      <c r="BA210" s="567"/>
      <c r="BB210" s="567"/>
      <c r="BC210" s="567"/>
      <c r="BD210" s="567">
        <v>0</v>
      </c>
      <c r="BE210" s="567">
        <v>0</v>
      </c>
      <c r="BF210">
        <v>46650</v>
      </c>
      <c r="BG210" t="s">
        <v>21893</v>
      </c>
      <c r="BH210" t="s">
        <v>16865</v>
      </c>
      <c r="BI210">
        <v>45877.577708333331</v>
      </c>
      <c r="BJ210">
        <v>45152.465208333335</v>
      </c>
      <c r="BK210" t="s">
        <v>21677</v>
      </c>
      <c r="BL210" t="s">
        <v>16999</v>
      </c>
      <c r="BM210" t="s">
        <v>21696</v>
      </c>
      <c r="BR210">
        <v>1</v>
      </c>
      <c r="BS210">
        <v>1</v>
      </c>
      <c r="BT210">
        <v>45820</v>
      </c>
      <c r="BU210" t="s">
        <v>16997</v>
      </c>
      <c r="BV210" t="s">
        <v>16994</v>
      </c>
      <c r="BY210">
        <v>0</v>
      </c>
      <c r="CA210" t="s">
        <v>16180</v>
      </c>
      <c r="CB210" t="s">
        <v>21679</v>
      </c>
      <c r="CC2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11" spans="1:81">
      <c r="A211">
        <v>675345</v>
      </c>
      <c r="B211" t="s">
        <v>17001</v>
      </c>
      <c r="C211" t="s">
        <v>956</v>
      </c>
      <c r="E211" t="s">
        <v>16370</v>
      </c>
      <c r="F211" t="s">
        <v>64</v>
      </c>
      <c r="G211" t="s">
        <v>16369</v>
      </c>
      <c r="I211" t="s">
        <v>16253</v>
      </c>
      <c r="J211" t="b">
        <v>0</v>
      </c>
      <c r="M211" t="b">
        <v>1</v>
      </c>
      <c r="N211" t="s">
        <v>16174</v>
      </c>
      <c r="O211" t="s">
        <v>7155</v>
      </c>
      <c r="R211">
        <v>35700000</v>
      </c>
      <c r="S211">
        <v>44783</v>
      </c>
      <c r="T211">
        <v>44798</v>
      </c>
      <c r="V211">
        <v>44813</v>
      </c>
      <c r="Z211">
        <v>44726</v>
      </c>
      <c r="AA211" t="s">
        <v>17002</v>
      </c>
      <c r="AB211">
        <v>45046</v>
      </c>
      <c r="AC211">
        <v>45026</v>
      </c>
      <c r="AD211">
        <v>45336</v>
      </c>
      <c r="AI211">
        <v>35700000</v>
      </c>
      <c r="AJ211">
        <v>21640536</v>
      </c>
      <c r="AK211">
        <v>0</v>
      </c>
      <c r="AL211">
        <v>798980.71</v>
      </c>
      <c r="AN211">
        <v>8378200.5099999998</v>
      </c>
      <c r="AO211">
        <v>0</v>
      </c>
      <c r="AP211">
        <v>0</v>
      </c>
      <c r="AQ211">
        <v>8378200.5099999998</v>
      </c>
      <c r="AR211">
        <v>9177181.2200000007</v>
      </c>
      <c r="AS211">
        <v>45688</v>
      </c>
      <c r="AT211">
        <v>45838</v>
      </c>
      <c r="AW211" s="567"/>
      <c r="AX211" s="567"/>
      <c r="AY211" s="567"/>
      <c r="AZ211" s="567"/>
      <c r="BA211" s="567"/>
      <c r="BB211" s="567"/>
      <c r="BC211" s="567"/>
      <c r="BD211" s="567">
        <v>0</v>
      </c>
      <c r="BE211" s="567">
        <v>0</v>
      </c>
      <c r="BF211">
        <v>46650</v>
      </c>
      <c r="BG211" t="s">
        <v>21894</v>
      </c>
      <c r="BI211">
        <v>45881.477395833332</v>
      </c>
      <c r="BJ211">
        <v>45152.465208333335</v>
      </c>
      <c r="BK211" t="s">
        <v>21677</v>
      </c>
      <c r="BL211" t="s">
        <v>17004</v>
      </c>
      <c r="BM211" t="s">
        <v>21885</v>
      </c>
      <c r="BR211">
        <v>2.5829575186426301</v>
      </c>
      <c r="BS211">
        <v>1</v>
      </c>
      <c r="BT211">
        <v>45880</v>
      </c>
      <c r="BU211" t="s">
        <v>17003</v>
      </c>
      <c r="BV211" t="s">
        <v>17000</v>
      </c>
      <c r="BY211">
        <v>0</v>
      </c>
      <c r="CA211" t="s">
        <v>16180</v>
      </c>
      <c r="CB211" t="s">
        <v>21679</v>
      </c>
      <c r="CC2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12" spans="1:81">
      <c r="A212">
        <v>674506</v>
      </c>
      <c r="B212" t="s">
        <v>17006</v>
      </c>
      <c r="C212" t="s">
        <v>985</v>
      </c>
      <c r="D212" t="s">
        <v>7312</v>
      </c>
      <c r="E212" t="s">
        <v>16370</v>
      </c>
      <c r="F212" t="s">
        <v>64</v>
      </c>
      <c r="G212" t="s">
        <v>16369</v>
      </c>
      <c r="M212" t="b">
        <v>1</v>
      </c>
      <c r="N212" t="s">
        <v>16174</v>
      </c>
      <c r="O212" t="s">
        <v>2546</v>
      </c>
      <c r="R212">
        <v>330000000</v>
      </c>
      <c r="U212">
        <v>45695</v>
      </c>
      <c r="V212" t="s">
        <v>2478</v>
      </c>
      <c r="Z212">
        <v>44715</v>
      </c>
      <c r="AA212" t="s">
        <v>17007</v>
      </c>
      <c r="AI212">
        <v>330000000</v>
      </c>
      <c r="AJ212">
        <v>330000000</v>
      </c>
      <c r="AP212">
        <v>0</v>
      </c>
      <c r="AQ212">
        <v>330000000</v>
      </c>
      <c r="AR212">
        <v>330000000</v>
      </c>
      <c r="AW212" s="567"/>
      <c r="AX212" s="567"/>
      <c r="AY212" s="567"/>
      <c r="AZ212" s="567"/>
      <c r="BA212" s="567"/>
      <c r="BB212" s="567"/>
      <c r="BC212" s="567"/>
      <c r="BD212" s="567">
        <v>0</v>
      </c>
      <c r="BE212" s="567">
        <v>0</v>
      </c>
      <c r="BF212">
        <v>46650</v>
      </c>
      <c r="BG212" t="s">
        <v>21895</v>
      </c>
      <c r="BH212" t="s">
        <v>17008</v>
      </c>
      <c r="BI212">
        <v>45877.577719907407</v>
      </c>
      <c r="BJ212">
        <v>45152.465208333335</v>
      </c>
      <c r="BK212" t="s">
        <v>21677</v>
      </c>
      <c r="BL212" t="s">
        <v>17010</v>
      </c>
      <c r="BM212" t="s">
        <v>21696</v>
      </c>
      <c r="BR212">
        <v>1</v>
      </c>
      <c r="BS212">
        <v>1</v>
      </c>
      <c r="BU212" t="s">
        <v>17009</v>
      </c>
      <c r="BV212" t="s">
        <v>17005</v>
      </c>
      <c r="BY212">
        <v>0</v>
      </c>
      <c r="CA212" t="s">
        <v>16180</v>
      </c>
      <c r="CB212" t="s">
        <v>21679</v>
      </c>
      <c r="CC2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13" spans="1:81">
      <c r="A213">
        <v>674098</v>
      </c>
      <c r="B213" t="s">
        <v>17012</v>
      </c>
      <c r="C213" t="s">
        <v>1065</v>
      </c>
      <c r="D213" t="s">
        <v>14243</v>
      </c>
      <c r="E213" t="s">
        <v>16408</v>
      </c>
      <c r="F213" t="s">
        <v>16405</v>
      </c>
      <c r="G213" t="s">
        <v>2116</v>
      </c>
      <c r="I213" t="s">
        <v>16253</v>
      </c>
      <c r="J213" t="b">
        <v>0</v>
      </c>
      <c r="V213" t="s">
        <v>2478</v>
      </c>
      <c r="Z213">
        <v>44714</v>
      </c>
      <c r="AA213" t="s">
        <v>17013</v>
      </c>
      <c r="AB213">
        <v>44742</v>
      </c>
      <c r="AC213">
        <v>44739</v>
      </c>
      <c r="AI213">
        <v>2500000</v>
      </c>
      <c r="AJ213">
        <v>107755</v>
      </c>
      <c r="AK213">
        <v>23322</v>
      </c>
      <c r="AL213">
        <v>16516</v>
      </c>
      <c r="AN213">
        <v>84433</v>
      </c>
      <c r="AO213">
        <v>0</v>
      </c>
      <c r="AP213">
        <v>23322</v>
      </c>
      <c r="AQ213">
        <v>107755</v>
      </c>
      <c r="AR213">
        <v>124271</v>
      </c>
      <c r="AU213">
        <v>44781</v>
      </c>
      <c r="AW213" s="567">
        <v>107755</v>
      </c>
      <c r="AX213" s="567">
        <v>84433</v>
      </c>
      <c r="AY213" s="567"/>
      <c r="AZ213" s="567"/>
      <c r="BA213" s="567"/>
      <c r="BB213" s="567"/>
      <c r="BC213" s="567"/>
      <c r="BD213" s="567">
        <v>107755</v>
      </c>
      <c r="BE213" s="567">
        <v>84433</v>
      </c>
      <c r="BF213">
        <v>46650</v>
      </c>
      <c r="BG213" t="s">
        <v>21896</v>
      </c>
      <c r="BI213">
        <v>45856.769085648149</v>
      </c>
      <c r="BJ213">
        <v>45152.465208333335</v>
      </c>
      <c r="BK213" t="s">
        <v>21677</v>
      </c>
      <c r="BL213" t="s">
        <v>16409</v>
      </c>
      <c r="BM213" t="s">
        <v>21698</v>
      </c>
      <c r="BP213" s="568">
        <v>16517</v>
      </c>
      <c r="BR213">
        <v>1</v>
      </c>
      <c r="BS213">
        <v>1</v>
      </c>
      <c r="BU213" t="s">
        <v>17014</v>
      </c>
      <c r="BV213" t="s">
        <v>17011</v>
      </c>
      <c r="BY213">
        <v>0</v>
      </c>
      <c r="CA213" t="s">
        <v>16180</v>
      </c>
      <c r="CB213" t="s">
        <v>21679</v>
      </c>
      <c r="CC2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23322</v>
      </c>
    </row>
    <row r="214" spans="1:81">
      <c r="A214">
        <v>674096</v>
      </c>
      <c r="B214" t="s">
        <v>17016</v>
      </c>
      <c r="C214" t="s">
        <v>1066</v>
      </c>
      <c r="D214" t="s">
        <v>14240</v>
      </c>
      <c r="E214" t="s">
        <v>16408</v>
      </c>
      <c r="F214" t="s">
        <v>16405</v>
      </c>
      <c r="G214" t="s">
        <v>2116</v>
      </c>
      <c r="I214" t="s">
        <v>16253</v>
      </c>
      <c r="J214" t="b">
        <v>0</v>
      </c>
      <c r="V214" t="s">
        <v>2478</v>
      </c>
      <c r="Z214">
        <v>44714</v>
      </c>
      <c r="AA214" t="s">
        <v>17013</v>
      </c>
      <c r="AB214">
        <v>44773</v>
      </c>
      <c r="AC214">
        <v>44757</v>
      </c>
      <c r="AD214">
        <v>44796</v>
      </c>
      <c r="AI214">
        <v>3000000</v>
      </c>
      <c r="AJ214">
        <v>2092280</v>
      </c>
      <c r="AK214">
        <v>318852</v>
      </c>
      <c r="AL214">
        <v>332705</v>
      </c>
      <c r="AN214">
        <v>1773428</v>
      </c>
      <c r="AO214">
        <v>66795</v>
      </c>
      <c r="AP214">
        <v>252057</v>
      </c>
      <c r="AQ214">
        <v>2092280</v>
      </c>
      <c r="AR214">
        <v>2424985</v>
      </c>
      <c r="AU214">
        <v>44851</v>
      </c>
      <c r="AW214" s="567">
        <v>2092280</v>
      </c>
      <c r="AX214" s="567">
        <v>1773428</v>
      </c>
      <c r="AY214" s="567"/>
      <c r="AZ214" s="567"/>
      <c r="BA214" s="567"/>
      <c r="BB214" s="567"/>
      <c r="BC214" s="567"/>
      <c r="BD214" s="567">
        <v>2092280</v>
      </c>
      <c r="BE214" s="567">
        <v>1773428</v>
      </c>
      <c r="BF214">
        <v>46650</v>
      </c>
      <c r="BG214" t="s">
        <v>21897</v>
      </c>
      <c r="BI214">
        <v>45856.769085648149</v>
      </c>
      <c r="BJ214">
        <v>45152.465208333335</v>
      </c>
      <c r="BK214" t="s">
        <v>21677</v>
      </c>
      <c r="BL214" t="s">
        <v>16409</v>
      </c>
      <c r="BM214" t="s">
        <v>21698</v>
      </c>
      <c r="BP214" s="568">
        <v>332705</v>
      </c>
      <c r="BR214">
        <v>1</v>
      </c>
      <c r="BS214">
        <v>1</v>
      </c>
      <c r="BU214" t="s">
        <v>17017</v>
      </c>
      <c r="BV214" t="s">
        <v>17015</v>
      </c>
      <c r="BY214">
        <v>0</v>
      </c>
      <c r="CA214" t="s">
        <v>16180</v>
      </c>
      <c r="CB214" t="s">
        <v>21679</v>
      </c>
      <c r="CC2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318852</v>
      </c>
    </row>
    <row r="215" spans="1:81">
      <c r="A215">
        <v>674092</v>
      </c>
      <c r="B215" t="s">
        <v>17019</v>
      </c>
      <c r="C215" t="s">
        <v>1067</v>
      </c>
      <c r="D215" t="s">
        <v>14237</v>
      </c>
      <c r="E215" t="s">
        <v>16408</v>
      </c>
      <c r="F215" t="s">
        <v>16405</v>
      </c>
      <c r="G215" t="s">
        <v>2116</v>
      </c>
      <c r="I215" t="s">
        <v>16253</v>
      </c>
      <c r="J215" t="b">
        <v>0</v>
      </c>
      <c r="V215" t="s">
        <v>2478</v>
      </c>
      <c r="Z215">
        <v>44714</v>
      </c>
      <c r="AA215" t="s">
        <v>17013</v>
      </c>
      <c r="AB215">
        <v>44742</v>
      </c>
      <c r="AC215">
        <v>44736</v>
      </c>
      <c r="AD215">
        <v>44781</v>
      </c>
      <c r="AI215">
        <v>3000000</v>
      </c>
      <c r="AJ215">
        <v>531730</v>
      </c>
      <c r="AK215">
        <v>90422</v>
      </c>
      <c r="AL215">
        <v>82578</v>
      </c>
      <c r="AN215">
        <v>441308</v>
      </c>
      <c r="AO215">
        <v>18942</v>
      </c>
      <c r="AP215">
        <v>71480</v>
      </c>
      <c r="AQ215">
        <v>531730</v>
      </c>
      <c r="AR215">
        <v>614308</v>
      </c>
      <c r="AU215">
        <v>44820</v>
      </c>
      <c r="AW215" s="567">
        <v>531730</v>
      </c>
      <c r="AX215" s="567">
        <v>441308</v>
      </c>
      <c r="AY215" s="567"/>
      <c r="AZ215" s="567"/>
      <c r="BA215" s="567"/>
      <c r="BB215" s="567"/>
      <c r="BC215" s="567"/>
      <c r="BD215" s="567">
        <v>531730</v>
      </c>
      <c r="BE215" s="567">
        <v>441308</v>
      </c>
      <c r="BF215">
        <v>46650</v>
      </c>
      <c r="BG215" t="s">
        <v>21898</v>
      </c>
      <c r="BI215">
        <v>45856.769085648149</v>
      </c>
      <c r="BJ215">
        <v>45152.465208333335</v>
      </c>
      <c r="BK215" t="s">
        <v>21677</v>
      </c>
      <c r="BL215" t="s">
        <v>16409</v>
      </c>
      <c r="BM215" t="s">
        <v>21698</v>
      </c>
      <c r="BP215" s="568">
        <v>82578</v>
      </c>
      <c r="BR215">
        <v>1</v>
      </c>
      <c r="BS215">
        <v>1</v>
      </c>
      <c r="BU215" t="s">
        <v>17020</v>
      </c>
      <c r="BV215" t="s">
        <v>17018</v>
      </c>
      <c r="BY215">
        <v>0</v>
      </c>
      <c r="CA215" t="s">
        <v>16180</v>
      </c>
      <c r="CB215" t="s">
        <v>21679</v>
      </c>
      <c r="CC2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90422</v>
      </c>
    </row>
    <row r="216" spans="1:81">
      <c r="A216">
        <v>674088</v>
      </c>
      <c r="B216" t="s">
        <v>17022</v>
      </c>
      <c r="C216" t="s">
        <v>1068</v>
      </c>
      <c r="D216" t="s">
        <v>14231</v>
      </c>
      <c r="E216" t="s">
        <v>16408</v>
      </c>
      <c r="F216" t="s">
        <v>16405</v>
      </c>
      <c r="G216" t="s">
        <v>2116</v>
      </c>
      <c r="I216" t="s">
        <v>16253</v>
      </c>
      <c r="J216" t="b">
        <v>0</v>
      </c>
      <c r="V216" t="s">
        <v>2478</v>
      </c>
      <c r="Z216">
        <v>44714</v>
      </c>
      <c r="AA216" t="s">
        <v>17013</v>
      </c>
      <c r="AB216">
        <v>44773</v>
      </c>
      <c r="AC216">
        <v>44756</v>
      </c>
      <c r="AI216">
        <v>3500000</v>
      </c>
      <c r="AJ216">
        <v>1702021</v>
      </c>
      <c r="AK216">
        <v>289653</v>
      </c>
      <c r="AL216">
        <v>267370</v>
      </c>
      <c r="AN216">
        <v>1412368</v>
      </c>
      <c r="AO216">
        <v>60678</v>
      </c>
      <c r="AP216">
        <v>228975</v>
      </c>
      <c r="AQ216">
        <v>1702021</v>
      </c>
      <c r="AR216">
        <v>1969391</v>
      </c>
      <c r="AU216">
        <v>44851</v>
      </c>
      <c r="AW216" s="567">
        <v>1702021</v>
      </c>
      <c r="AX216" s="567">
        <v>1412368</v>
      </c>
      <c r="AY216" s="567"/>
      <c r="AZ216" s="567"/>
      <c r="BA216" s="567"/>
      <c r="BB216" s="567"/>
      <c r="BC216" s="567"/>
      <c r="BD216" s="567">
        <v>1702021</v>
      </c>
      <c r="BE216" s="567">
        <v>1412368</v>
      </c>
      <c r="BF216">
        <v>46650</v>
      </c>
      <c r="BG216" t="s">
        <v>21899</v>
      </c>
      <c r="BI216">
        <v>45856.769085648149</v>
      </c>
      <c r="BJ216">
        <v>45152.465208333335</v>
      </c>
      <c r="BK216" t="s">
        <v>21677</v>
      </c>
      <c r="BL216" t="s">
        <v>16409</v>
      </c>
      <c r="BM216" t="s">
        <v>21698</v>
      </c>
      <c r="BP216" s="568">
        <v>267370</v>
      </c>
      <c r="BR216">
        <v>1</v>
      </c>
      <c r="BS216">
        <v>1</v>
      </c>
      <c r="BU216" t="s">
        <v>17023</v>
      </c>
      <c r="BV216" t="s">
        <v>17021</v>
      </c>
      <c r="BY216">
        <v>0</v>
      </c>
      <c r="CA216" t="s">
        <v>16180</v>
      </c>
      <c r="CB216" t="s">
        <v>21679</v>
      </c>
      <c r="CC2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289653</v>
      </c>
    </row>
    <row r="217" spans="1:81">
      <c r="A217">
        <v>674083</v>
      </c>
      <c r="B217" t="s">
        <v>17025</v>
      </c>
      <c r="C217" t="s">
        <v>1070</v>
      </c>
      <c r="D217" t="s">
        <v>14228</v>
      </c>
      <c r="E217" t="s">
        <v>16408</v>
      </c>
      <c r="F217" t="s">
        <v>16405</v>
      </c>
      <c r="G217" t="s">
        <v>2116</v>
      </c>
      <c r="I217" t="s">
        <v>16253</v>
      </c>
      <c r="J217" t="b">
        <v>0</v>
      </c>
      <c r="V217" t="s">
        <v>2478</v>
      </c>
      <c r="Z217">
        <v>44714</v>
      </c>
      <c r="AA217" t="s">
        <v>17013</v>
      </c>
      <c r="AB217">
        <v>44773</v>
      </c>
      <c r="AC217">
        <v>44743</v>
      </c>
      <c r="AI217">
        <v>3000000</v>
      </c>
      <c r="AJ217">
        <v>2110462</v>
      </c>
      <c r="AK217">
        <v>362533</v>
      </c>
      <c r="AL217">
        <v>335721.9</v>
      </c>
      <c r="AN217">
        <v>1747928.9</v>
      </c>
      <c r="AO217">
        <v>75946</v>
      </c>
      <c r="AP217">
        <v>286587</v>
      </c>
      <c r="AQ217">
        <v>2110461.9</v>
      </c>
      <c r="AR217">
        <v>2446183.7999999998</v>
      </c>
      <c r="AU217">
        <v>44781</v>
      </c>
      <c r="AW217" s="567">
        <v>2110462</v>
      </c>
      <c r="AX217" s="567">
        <v>1747929</v>
      </c>
      <c r="AY217" s="567"/>
      <c r="AZ217" s="567"/>
      <c r="BA217" s="567"/>
      <c r="BB217" s="567"/>
      <c r="BC217" s="567"/>
      <c r="BD217" s="567">
        <v>2110462</v>
      </c>
      <c r="BE217" s="567">
        <v>1747929</v>
      </c>
      <c r="BF217">
        <v>46650</v>
      </c>
      <c r="BG217" t="s">
        <v>21900</v>
      </c>
      <c r="BI217">
        <v>45856.769085648149</v>
      </c>
      <c r="BJ217">
        <v>45152.465208333335</v>
      </c>
      <c r="BK217" t="s">
        <v>21677</v>
      </c>
      <c r="BL217" t="s">
        <v>16409</v>
      </c>
      <c r="BM217" t="s">
        <v>21698</v>
      </c>
      <c r="BP217" s="568">
        <v>335722</v>
      </c>
      <c r="BR217">
        <v>1.00000004738299</v>
      </c>
      <c r="BS217">
        <v>1</v>
      </c>
      <c r="BU217" t="s">
        <v>17026</v>
      </c>
      <c r="BV217" t="s">
        <v>17024</v>
      </c>
      <c r="BY217">
        <v>0</v>
      </c>
      <c r="CA217" t="s">
        <v>16180</v>
      </c>
      <c r="CB217" t="s">
        <v>21679</v>
      </c>
      <c r="CC2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362533</v>
      </c>
    </row>
    <row r="218" spans="1:81">
      <c r="A218">
        <v>674072</v>
      </c>
      <c r="B218" t="s">
        <v>17028</v>
      </c>
      <c r="C218" t="s">
        <v>1077</v>
      </c>
      <c r="D218" t="s">
        <v>14225</v>
      </c>
      <c r="E218" t="s">
        <v>16408</v>
      </c>
      <c r="F218" t="s">
        <v>16405</v>
      </c>
      <c r="G218" t="s">
        <v>2116</v>
      </c>
      <c r="I218" t="s">
        <v>16253</v>
      </c>
      <c r="J218" t="b">
        <v>0</v>
      </c>
      <c r="V218" t="s">
        <v>2478</v>
      </c>
      <c r="Z218">
        <v>44714</v>
      </c>
      <c r="AA218" t="s">
        <v>17013</v>
      </c>
      <c r="AB218">
        <v>44773</v>
      </c>
      <c r="AC218">
        <v>44748</v>
      </c>
      <c r="AI218">
        <v>3000000</v>
      </c>
      <c r="AJ218">
        <v>1111094</v>
      </c>
      <c r="AK218">
        <v>238203</v>
      </c>
      <c r="AL218">
        <v>171585</v>
      </c>
      <c r="AN218">
        <v>872891</v>
      </c>
      <c r="AO218">
        <v>49900.3</v>
      </c>
      <c r="AP218">
        <v>188302.7</v>
      </c>
      <c r="AQ218">
        <v>1111094</v>
      </c>
      <c r="AR218">
        <v>1282679</v>
      </c>
      <c r="AU218">
        <v>44820</v>
      </c>
      <c r="AW218" s="567">
        <v>1111094</v>
      </c>
      <c r="AX218" s="567">
        <v>872891</v>
      </c>
      <c r="AY218" s="567"/>
      <c r="AZ218" s="567"/>
      <c r="BA218" s="567"/>
      <c r="BB218" s="567"/>
      <c r="BC218" s="567"/>
      <c r="BD218" s="567">
        <v>1111094</v>
      </c>
      <c r="BE218" s="567">
        <v>872891</v>
      </c>
      <c r="BF218">
        <v>46650</v>
      </c>
      <c r="BG218" t="s">
        <v>21901</v>
      </c>
      <c r="BI218">
        <v>45856.769085648149</v>
      </c>
      <c r="BJ218">
        <v>45152.465208333335</v>
      </c>
      <c r="BK218" t="s">
        <v>21677</v>
      </c>
      <c r="BL218" t="s">
        <v>16409</v>
      </c>
      <c r="BM218" t="s">
        <v>21698</v>
      </c>
      <c r="BP218" s="568">
        <v>171585</v>
      </c>
      <c r="BR218">
        <v>1</v>
      </c>
      <c r="BS218">
        <v>1</v>
      </c>
      <c r="BU218" t="s">
        <v>17029</v>
      </c>
      <c r="BV218" t="s">
        <v>17027</v>
      </c>
      <c r="BY218">
        <v>0</v>
      </c>
      <c r="CA218" t="s">
        <v>16180</v>
      </c>
      <c r="CB218" t="s">
        <v>21679</v>
      </c>
      <c r="CC2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238203</v>
      </c>
    </row>
    <row r="219" spans="1:81">
      <c r="A219">
        <v>673920</v>
      </c>
      <c r="B219" t="s">
        <v>17031</v>
      </c>
      <c r="C219" t="s">
        <v>957</v>
      </c>
      <c r="D219" t="s">
        <v>12787</v>
      </c>
      <c r="E219" t="s">
        <v>12754</v>
      </c>
      <c r="F219" t="s">
        <v>33</v>
      </c>
      <c r="G219" t="s">
        <v>2115</v>
      </c>
      <c r="M219" t="b">
        <v>1</v>
      </c>
      <c r="N219" t="s">
        <v>16174</v>
      </c>
      <c r="O219" t="s">
        <v>2546</v>
      </c>
      <c r="R219">
        <v>600000</v>
      </c>
      <c r="V219" t="s">
        <v>2478</v>
      </c>
      <c r="Z219">
        <v>44733</v>
      </c>
      <c r="AA219" t="s">
        <v>17032</v>
      </c>
      <c r="AI219">
        <v>600000</v>
      </c>
      <c r="AJ219">
        <v>600000</v>
      </c>
      <c r="AP219">
        <v>0</v>
      </c>
      <c r="AQ219">
        <v>600000</v>
      </c>
      <c r="AR219">
        <v>600000</v>
      </c>
      <c r="AW219" s="567"/>
      <c r="AX219" s="567"/>
      <c r="AY219" s="567"/>
      <c r="AZ219" s="567"/>
      <c r="BA219" s="567"/>
      <c r="BB219" s="567"/>
      <c r="BC219" s="567"/>
      <c r="BD219" s="567">
        <v>0</v>
      </c>
      <c r="BE219" s="567">
        <v>0</v>
      </c>
      <c r="BF219">
        <v>46650</v>
      </c>
      <c r="BG219" t="s">
        <v>21902</v>
      </c>
      <c r="BH219" t="s">
        <v>17033</v>
      </c>
      <c r="BI219">
        <v>45877.577719907407</v>
      </c>
      <c r="BJ219">
        <v>45152.465208333335</v>
      </c>
      <c r="BK219" t="s">
        <v>21677</v>
      </c>
      <c r="BL219" t="s">
        <v>17035</v>
      </c>
      <c r="BM219" t="s">
        <v>21696</v>
      </c>
      <c r="BR219">
        <v>1</v>
      </c>
      <c r="BS219">
        <v>1</v>
      </c>
      <c r="BU219" t="s">
        <v>17034</v>
      </c>
      <c r="BV219" t="s">
        <v>17030</v>
      </c>
      <c r="BY219">
        <v>0</v>
      </c>
      <c r="CA219" t="s">
        <v>16180</v>
      </c>
      <c r="CB219" t="s">
        <v>21679</v>
      </c>
      <c r="CC2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20" spans="1:81">
      <c r="A220">
        <v>673848</v>
      </c>
      <c r="B220" t="s">
        <v>17037</v>
      </c>
      <c r="C220" t="s">
        <v>1031</v>
      </c>
      <c r="D220" t="s">
        <v>14254</v>
      </c>
      <c r="E220" t="s">
        <v>16408</v>
      </c>
      <c r="F220" t="s">
        <v>16405</v>
      </c>
      <c r="G220" t="s">
        <v>2116</v>
      </c>
      <c r="I220" t="s">
        <v>16253</v>
      </c>
      <c r="J220" t="b">
        <v>0</v>
      </c>
      <c r="V220" t="s">
        <v>2478</v>
      </c>
      <c r="Z220">
        <v>44706</v>
      </c>
      <c r="AA220" t="s">
        <v>17032</v>
      </c>
      <c r="AB220">
        <v>44742</v>
      </c>
      <c r="AC220">
        <v>44714</v>
      </c>
      <c r="AD220">
        <v>44736</v>
      </c>
      <c r="AI220">
        <v>2500000</v>
      </c>
      <c r="AJ220">
        <v>49345</v>
      </c>
      <c r="AK220">
        <v>5620</v>
      </c>
      <c r="AL220">
        <v>13281</v>
      </c>
      <c r="AN220">
        <v>43725</v>
      </c>
      <c r="AO220">
        <v>1177</v>
      </c>
      <c r="AP220">
        <v>4443</v>
      </c>
      <c r="AQ220">
        <v>49345</v>
      </c>
      <c r="AR220">
        <v>62626</v>
      </c>
      <c r="AU220">
        <v>44754</v>
      </c>
      <c r="AW220" s="567">
        <v>49345</v>
      </c>
      <c r="AX220" s="567">
        <v>43725</v>
      </c>
      <c r="AY220" s="567"/>
      <c r="AZ220" s="567"/>
      <c r="BA220" s="567"/>
      <c r="BB220" s="567"/>
      <c r="BC220" s="567"/>
      <c r="BD220" s="567">
        <v>49345</v>
      </c>
      <c r="BE220" s="567">
        <v>43725</v>
      </c>
      <c r="BF220">
        <v>46650</v>
      </c>
      <c r="BG220" t="s">
        <v>21903</v>
      </c>
      <c r="BI220">
        <v>45856.769097222219</v>
      </c>
      <c r="BJ220">
        <v>45152.465219907404</v>
      </c>
      <c r="BK220" t="s">
        <v>21677</v>
      </c>
      <c r="BL220" t="s">
        <v>16409</v>
      </c>
      <c r="BM220" t="s">
        <v>21698</v>
      </c>
      <c r="BP220" s="568">
        <v>13281</v>
      </c>
      <c r="BR220">
        <v>1</v>
      </c>
      <c r="BS220">
        <v>1</v>
      </c>
      <c r="BU220" t="s">
        <v>17038</v>
      </c>
      <c r="BV220" t="s">
        <v>17036</v>
      </c>
      <c r="BY220">
        <v>0</v>
      </c>
      <c r="CA220" t="s">
        <v>16180</v>
      </c>
      <c r="CB220" t="s">
        <v>21679</v>
      </c>
      <c r="CC2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5620</v>
      </c>
    </row>
    <row r="221" spans="1:81">
      <c r="A221">
        <v>673847</v>
      </c>
      <c r="B221" t="s">
        <v>17040</v>
      </c>
      <c r="C221" t="s">
        <v>1032</v>
      </c>
      <c r="D221" t="s">
        <v>14251</v>
      </c>
      <c r="E221" t="s">
        <v>16408</v>
      </c>
      <c r="F221" t="s">
        <v>16405</v>
      </c>
      <c r="G221" t="s">
        <v>2116</v>
      </c>
      <c r="I221" t="s">
        <v>16253</v>
      </c>
      <c r="J221" t="b">
        <v>0</v>
      </c>
      <c r="V221" t="s">
        <v>2478</v>
      </c>
      <c r="Z221">
        <v>44706</v>
      </c>
      <c r="AA221" t="s">
        <v>17032</v>
      </c>
      <c r="AB221">
        <v>44742</v>
      </c>
      <c r="AC221">
        <v>44734</v>
      </c>
      <c r="AD221">
        <v>44761</v>
      </c>
      <c r="AI221">
        <v>2500000</v>
      </c>
      <c r="AJ221">
        <v>240513</v>
      </c>
      <c r="AK221">
        <v>49943</v>
      </c>
      <c r="AL221">
        <v>37242</v>
      </c>
      <c r="AN221">
        <v>190570</v>
      </c>
      <c r="AO221">
        <v>10462</v>
      </c>
      <c r="AP221">
        <v>39481</v>
      </c>
      <c r="AQ221">
        <v>240513</v>
      </c>
      <c r="AR221">
        <v>277755</v>
      </c>
      <c r="AU221">
        <v>44781</v>
      </c>
      <c r="AW221" s="567">
        <v>240513</v>
      </c>
      <c r="AX221" s="567">
        <v>190570</v>
      </c>
      <c r="AY221" s="567"/>
      <c r="AZ221" s="567"/>
      <c r="BA221" s="567"/>
      <c r="BB221" s="567"/>
      <c r="BC221" s="567"/>
      <c r="BD221" s="567">
        <v>240513</v>
      </c>
      <c r="BE221" s="567">
        <v>190570</v>
      </c>
      <c r="BF221">
        <v>46650</v>
      </c>
      <c r="BG221" t="s">
        <v>21904</v>
      </c>
      <c r="BI221">
        <v>45856.769097222219</v>
      </c>
      <c r="BJ221">
        <v>45152.465219907404</v>
      </c>
      <c r="BK221" t="s">
        <v>21677</v>
      </c>
      <c r="BL221" t="s">
        <v>16409</v>
      </c>
      <c r="BM221" t="s">
        <v>21698</v>
      </c>
      <c r="BP221" s="568">
        <v>37242</v>
      </c>
      <c r="BR221">
        <v>1</v>
      </c>
      <c r="BS221">
        <v>1</v>
      </c>
      <c r="BU221" t="s">
        <v>17041</v>
      </c>
      <c r="BV221" t="s">
        <v>17039</v>
      </c>
      <c r="BY221">
        <v>0</v>
      </c>
      <c r="CA221" t="s">
        <v>16180</v>
      </c>
      <c r="CB221" t="s">
        <v>21679</v>
      </c>
      <c r="CC2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49943</v>
      </c>
    </row>
    <row r="222" spans="1:81">
      <c r="A222">
        <v>673844</v>
      </c>
      <c r="B222" t="s">
        <v>17043</v>
      </c>
      <c r="C222" t="s">
        <v>1051</v>
      </c>
      <c r="D222" t="s">
        <v>14281</v>
      </c>
      <c r="E222" t="s">
        <v>16408</v>
      </c>
      <c r="F222" t="s">
        <v>16405</v>
      </c>
      <c r="G222" t="s">
        <v>2116</v>
      </c>
      <c r="I222" t="s">
        <v>16253</v>
      </c>
      <c r="J222" t="b">
        <v>0</v>
      </c>
      <c r="V222" t="s">
        <v>2478</v>
      </c>
      <c r="Z222">
        <v>44706</v>
      </c>
      <c r="AA222" t="s">
        <v>17032</v>
      </c>
      <c r="AB222">
        <v>44773</v>
      </c>
      <c r="AC222">
        <v>44749</v>
      </c>
      <c r="AI222">
        <v>2500000</v>
      </c>
      <c r="AJ222">
        <v>1392064.88</v>
      </c>
      <c r="AK222">
        <v>319213.90000000002</v>
      </c>
      <c r="AL222">
        <v>208800.6</v>
      </c>
      <c r="AN222">
        <v>1072851</v>
      </c>
      <c r="AO222">
        <v>0</v>
      </c>
      <c r="AP222">
        <v>319213.90000000002</v>
      </c>
      <c r="AQ222">
        <v>1392064.9</v>
      </c>
      <c r="AR222">
        <v>1600865.5</v>
      </c>
      <c r="AU222">
        <v>44797</v>
      </c>
      <c r="AV222" t="s">
        <v>16449</v>
      </c>
      <c r="AW222" s="567">
        <v>1392064.88</v>
      </c>
      <c r="AX222" s="567">
        <v>1072850.98</v>
      </c>
      <c r="AY222" s="567">
        <v>1392064.88</v>
      </c>
      <c r="AZ222" s="567">
        <v>1072850.98</v>
      </c>
      <c r="BA222" s="567"/>
      <c r="BB222" s="567"/>
      <c r="BC222" s="567"/>
      <c r="BD222" s="567">
        <v>1392064.88</v>
      </c>
      <c r="BE222" s="567">
        <v>1072850.98</v>
      </c>
      <c r="BF222">
        <v>46650</v>
      </c>
      <c r="BG222" t="s">
        <v>21905</v>
      </c>
      <c r="BI222">
        <v>46070.51457175926</v>
      </c>
      <c r="BJ222">
        <v>45152.465219907404</v>
      </c>
      <c r="BK222" t="s">
        <v>21677</v>
      </c>
      <c r="BL222" t="s">
        <v>16409</v>
      </c>
      <c r="BM222" t="s">
        <v>21683</v>
      </c>
      <c r="BP222" s="568">
        <v>208800.58</v>
      </c>
      <c r="BR222">
        <v>0.99999998563285397</v>
      </c>
      <c r="BS222">
        <v>1</v>
      </c>
      <c r="BU222" t="s">
        <v>17044</v>
      </c>
      <c r="BV222" t="s">
        <v>17042</v>
      </c>
      <c r="BY222">
        <v>0</v>
      </c>
      <c r="CA222" t="s">
        <v>16180</v>
      </c>
      <c r="CB222" t="s">
        <v>21679</v>
      </c>
      <c r="CC2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319213.89999999991</v>
      </c>
    </row>
    <row r="223" spans="1:81">
      <c r="A223">
        <v>673843</v>
      </c>
      <c r="B223" t="s">
        <v>17046</v>
      </c>
      <c r="C223" t="s">
        <v>1037</v>
      </c>
      <c r="D223" t="s">
        <v>14222</v>
      </c>
      <c r="E223" t="s">
        <v>16408</v>
      </c>
      <c r="F223" t="s">
        <v>16405</v>
      </c>
      <c r="G223" t="s">
        <v>2116</v>
      </c>
      <c r="I223" t="s">
        <v>16253</v>
      </c>
      <c r="J223" t="b">
        <v>0</v>
      </c>
      <c r="V223" t="s">
        <v>2478</v>
      </c>
      <c r="Z223">
        <v>44706</v>
      </c>
      <c r="AA223" t="s">
        <v>17032</v>
      </c>
      <c r="AB223">
        <v>44773</v>
      </c>
      <c r="AC223">
        <v>44753</v>
      </c>
      <c r="AI223">
        <v>3000000</v>
      </c>
      <c r="AJ223">
        <v>1131855</v>
      </c>
      <c r="AK223">
        <v>227661</v>
      </c>
      <c r="AL223">
        <v>175796</v>
      </c>
      <c r="AN223">
        <v>904194</v>
      </c>
      <c r="AO223">
        <v>47692</v>
      </c>
      <c r="AP223">
        <v>179969</v>
      </c>
      <c r="AQ223">
        <v>1131855</v>
      </c>
      <c r="AR223">
        <v>1307651</v>
      </c>
      <c r="AU223">
        <v>44851</v>
      </c>
      <c r="AW223" s="567">
        <v>1131855</v>
      </c>
      <c r="AX223" s="567">
        <v>904194</v>
      </c>
      <c r="AY223" s="567"/>
      <c r="AZ223" s="567"/>
      <c r="BA223" s="567"/>
      <c r="BB223" s="567"/>
      <c r="BC223" s="567"/>
      <c r="BD223" s="567">
        <v>1131855</v>
      </c>
      <c r="BE223" s="567">
        <v>904194</v>
      </c>
      <c r="BF223">
        <v>46650</v>
      </c>
      <c r="BG223" t="s">
        <v>21906</v>
      </c>
      <c r="BI223">
        <v>45856.769097222219</v>
      </c>
      <c r="BJ223">
        <v>45152.465219907404</v>
      </c>
      <c r="BK223" t="s">
        <v>21677</v>
      </c>
      <c r="BL223" t="s">
        <v>16409</v>
      </c>
      <c r="BM223" t="s">
        <v>21698</v>
      </c>
      <c r="BP223" s="568">
        <v>175796</v>
      </c>
      <c r="BR223">
        <v>1</v>
      </c>
      <c r="BS223">
        <v>1</v>
      </c>
      <c r="BU223" t="s">
        <v>17047</v>
      </c>
      <c r="BV223" t="s">
        <v>17045</v>
      </c>
      <c r="BY223">
        <v>0</v>
      </c>
      <c r="CA223" t="s">
        <v>16180</v>
      </c>
      <c r="CB223" t="s">
        <v>21679</v>
      </c>
      <c r="CC2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227661</v>
      </c>
    </row>
    <row r="224" spans="1:81">
      <c r="A224">
        <v>673839</v>
      </c>
      <c r="B224" t="s">
        <v>17049</v>
      </c>
      <c r="C224" t="s">
        <v>1038</v>
      </c>
      <c r="D224" t="s">
        <v>14219</v>
      </c>
      <c r="E224" t="s">
        <v>16408</v>
      </c>
      <c r="F224" t="s">
        <v>16405</v>
      </c>
      <c r="G224" t="s">
        <v>2116</v>
      </c>
      <c r="I224" t="s">
        <v>16253</v>
      </c>
      <c r="J224" t="b">
        <v>0</v>
      </c>
      <c r="V224" t="s">
        <v>2478</v>
      </c>
      <c r="Z224">
        <v>44706</v>
      </c>
      <c r="AA224" t="s">
        <v>17032</v>
      </c>
      <c r="AB224">
        <v>44712</v>
      </c>
      <c r="AC224">
        <v>44713</v>
      </c>
      <c r="AD224">
        <v>44733</v>
      </c>
      <c r="AI224">
        <v>2500000</v>
      </c>
      <c r="AJ224">
        <v>26298</v>
      </c>
      <c r="AK224">
        <v>5830</v>
      </c>
      <c r="AL224">
        <v>10153</v>
      </c>
      <c r="AN224">
        <v>20468</v>
      </c>
      <c r="AO224">
        <v>1221</v>
      </c>
      <c r="AP224">
        <v>4609</v>
      </c>
      <c r="AQ224">
        <v>26298</v>
      </c>
      <c r="AR224">
        <v>36451</v>
      </c>
      <c r="AU224">
        <v>44754</v>
      </c>
      <c r="AW224" s="567">
        <v>26298</v>
      </c>
      <c r="AX224" s="567">
        <v>20468</v>
      </c>
      <c r="AY224" s="567"/>
      <c r="AZ224" s="567"/>
      <c r="BA224" s="567"/>
      <c r="BB224" s="567"/>
      <c r="BC224" s="567"/>
      <c r="BD224" s="567">
        <v>26298</v>
      </c>
      <c r="BE224" s="567">
        <v>20468</v>
      </c>
      <c r="BF224">
        <v>46650</v>
      </c>
      <c r="BG224" t="s">
        <v>21907</v>
      </c>
      <c r="BI224">
        <v>45856.769097222219</v>
      </c>
      <c r="BJ224">
        <v>45152.465219907404</v>
      </c>
      <c r="BK224" t="s">
        <v>21677</v>
      </c>
      <c r="BL224" t="s">
        <v>16409</v>
      </c>
      <c r="BM224" t="s">
        <v>21698</v>
      </c>
      <c r="BP224" s="568">
        <v>10152</v>
      </c>
      <c r="BR224">
        <v>1</v>
      </c>
      <c r="BS224">
        <v>1</v>
      </c>
      <c r="BU224" t="s">
        <v>17050</v>
      </c>
      <c r="BV224" t="s">
        <v>17048</v>
      </c>
      <c r="BY224">
        <v>0</v>
      </c>
      <c r="CA224" t="s">
        <v>16180</v>
      </c>
      <c r="CB224" t="s">
        <v>21679</v>
      </c>
      <c r="CC2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5830</v>
      </c>
    </row>
    <row r="225" spans="1:81">
      <c r="A225">
        <v>673838</v>
      </c>
      <c r="B225" t="s">
        <v>17052</v>
      </c>
      <c r="C225" t="s">
        <v>1052</v>
      </c>
      <c r="D225" t="s">
        <v>14278</v>
      </c>
      <c r="E225" t="s">
        <v>16408</v>
      </c>
      <c r="F225" t="s">
        <v>16405</v>
      </c>
      <c r="G225" t="s">
        <v>2116</v>
      </c>
      <c r="I225" t="s">
        <v>16253</v>
      </c>
      <c r="J225" t="b">
        <v>0</v>
      </c>
      <c r="V225" t="s">
        <v>2478</v>
      </c>
      <c r="Z225">
        <v>44706</v>
      </c>
      <c r="AA225" t="s">
        <v>17032</v>
      </c>
      <c r="AB225">
        <v>44742</v>
      </c>
      <c r="AC225">
        <v>44714</v>
      </c>
      <c r="AD225">
        <v>44736</v>
      </c>
      <c r="AI225">
        <v>2500000</v>
      </c>
      <c r="AJ225">
        <v>357614</v>
      </c>
      <c r="AK225">
        <v>73265</v>
      </c>
      <c r="AL225">
        <v>55024</v>
      </c>
      <c r="AN225">
        <v>284348</v>
      </c>
      <c r="AO225">
        <v>15348</v>
      </c>
      <c r="AP225">
        <v>57917</v>
      </c>
      <c r="AQ225">
        <v>357613</v>
      </c>
      <c r="AR225">
        <v>412637</v>
      </c>
      <c r="AU225">
        <v>44754</v>
      </c>
      <c r="AW225" s="567">
        <v>357614</v>
      </c>
      <c r="AX225" s="567">
        <v>284349</v>
      </c>
      <c r="AY225" s="567"/>
      <c r="AZ225" s="567"/>
      <c r="BA225" s="567"/>
      <c r="BB225" s="567"/>
      <c r="BC225" s="567"/>
      <c r="BD225" s="567">
        <v>357614</v>
      </c>
      <c r="BE225" s="567">
        <v>284349</v>
      </c>
      <c r="BF225">
        <v>46650</v>
      </c>
      <c r="BG225" t="s">
        <v>21908</v>
      </c>
      <c r="BI225">
        <v>45856.769097222219</v>
      </c>
      <c r="BJ225">
        <v>45152.465219907404</v>
      </c>
      <c r="BK225" t="s">
        <v>21677</v>
      </c>
      <c r="BL225" t="s">
        <v>16409</v>
      </c>
      <c r="BM225" t="s">
        <v>21698</v>
      </c>
      <c r="BP225" s="568">
        <v>55025</v>
      </c>
      <c r="BR225">
        <v>1.00000279631893</v>
      </c>
      <c r="BS225">
        <v>1</v>
      </c>
      <c r="BU225" t="s">
        <v>17053</v>
      </c>
      <c r="BV225" t="s">
        <v>17051</v>
      </c>
      <c r="BY225">
        <v>0</v>
      </c>
      <c r="CA225" t="s">
        <v>16180</v>
      </c>
      <c r="CB225" t="s">
        <v>21679</v>
      </c>
      <c r="CC2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73265</v>
      </c>
    </row>
    <row r="226" spans="1:81">
      <c r="A226">
        <v>673836</v>
      </c>
      <c r="B226" t="s">
        <v>17055</v>
      </c>
      <c r="C226" t="s">
        <v>1039</v>
      </c>
      <c r="D226" t="s">
        <v>14216</v>
      </c>
      <c r="E226" t="s">
        <v>16408</v>
      </c>
      <c r="F226" t="s">
        <v>16405</v>
      </c>
      <c r="G226" t="s">
        <v>2116</v>
      </c>
      <c r="I226" t="s">
        <v>16253</v>
      </c>
      <c r="J226" t="b">
        <v>0</v>
      </c>
      <c r="V226" t="s">
        <v>2478</v>
      </c>
      <c r="Z226">
        <v>44706</v>
      </c>
      <c r="AA226" t="s">
        <v>17032</v>
      </c>
      <c r="AB226">
        <v>44773</v>
      </c>
      <c r="AC226">
        <v>44743</v>
      </c>
      <c r="AD226">
        <v>44844</v>
      </c>
      <c r="AI226">
        <v>3500000</v>
      </c>
      <c r="AJ226">
        <v>5751036.4800000004</v>
      </c>
      <c r="AK226">
        <v>1064121.8</v>
      </c>
      <c r="AL226">
        <v>900015</v>
      </c>
      <c r="AN226">
        <v>4686915</v>
      </c>
      <c r="AO226">
        <v>0</v>
      </c>
      <c r="AP226">
        <v>1064121.8</v>
      </c>
      <c r="AQ226">
        <v>5751036.7999999998</v>
      </c>
      <c r="AR226">
        <v>6651051.7999999998</v>
      </c>
      <c r="AU226">
        <v>44916</v>
      </c>
      <c r="AV226" t="s">
        <v>16449</v>
      </c>
      <c r="AW226" s="567">
        <v>5751036.4800000004</v>
      </c>
      <c r="AX226" s="567">
        <v>4686914.68</v>
      </c>
      <c r="AY226" s="567">
        <v>5751036.4800000004</v>
      </c>
      <c r="AZ226" s="567">
        <v>4686914.68</v>
      </c>
      <c r="BA226" s="567"/>
      <c r="BB226" s="567"/>
      <c r="BC226" s="567"/>
      <c r="BD226" s="567">
        <v>5751036.4800000004</v>
      </c>
      <c r="BE226" s="567">
        <v>4686914.68</v>
      </c>
      <c r="BF226">
        <v>46650</v>
      </c>
      <c r="BG226" t="s">
        <v>21909</v>
      </c>
      <c r="BI226">
        <v>46070.514166666668</v>
      </c>
      <c r="BJ226">
        <v>45152.465219907404</v>
      </c>
      <c r="BK226" t="s">
        <v>21677</v>
      </c>
      <c r="BL226" t="s">
        <v>16409</v>
      </c>
      <c r="BM226" t="s">
        <v>21683</v>
      </c>
      <c r="BP226" s="568">
        <v>900014.8</v>
      </c>
      <c r="BR226">
        <v>0.99999994435785899</v>
      </c>
      <c r="BS226">
        <v>1</v>
      </c>
      <c r="BU226" t="s">
        <v>17056</v>
      </c>
      <c r="BV226" t="s">
        <v>17054</v>
      </c>
      <c r="BY226">
        <v>0</v>
      </c>
      <c r="CA226" t="s">
        <v>16180</v>
      </c>
      <c r="CB226" t="s">
        <v>21679</v>
      </c>
      <c r="CC2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1064121.8000000007</v>
      </c>
    </row>
    <row r="227" spans="1:81">
      <c r="A227">
        <v>673818</v>
      </c>
      <c r="B227" t="s">
        <v>17058</v>
      </c>
      <c r="C227" t="s">
        <v>1056</v>
      </c>
      <c r="D227" t="s">
        <v>14275</v>
      </c>
      <c r="E227" t="s">
        <v>16408</v>
      </c>
      <c r="F227" t="s">
        <v>16405</v>
      </c>
      <c r="G227" t="s">
        <v>2116</v>
      </c>
      <c r="I227" t="s">
        <v>16253</v>
      </c>
      <c r="J227" t="b">
        <v>0</v>
      </c>
      <c r="V227" t="s">
        <v>2478</v>
      </c>
      <c r="Z227">
        <v>44706</v>
      </c>
      <c r="AA227" t="s">
        <v>17032</v>
      </c>
      <c r="AB227">
        <v>44742</v>
      </c>
      <c r="AC227">
        <v>44742</v>
      </c>
      <c r="AI227">
        <v>3500000</v>
      </c>
      <c r="AJ227">
        <v>793418</v>
      </c>
      <c r="AK227">
        <v>171614</v>
      </c>
      <c r="AL227">
        <v>121044</v>
      </c>
      <c r="AN227">
        <v>621804</v>
      </c>
      <c r="AO227">
        <v>0</v>
      </c>
      <c r="AP227">
        <v>171614</v>
      </c>
      <c r="AQ227">
        <v>793418</v>
      </c>
      <c r="AR227">
        <v>914462</v>
      </c>
      <c r="AU227">
        <v>44781</v>
      </c>
      <c r="AW227" s="567">
        <v>793418</v>
      </c>
      <c r="AX227" s="567">
        <v>621804</v>
      </c>
      <c r="AY227" s="567"/>
      <c r="AZ227" s="567"/>
      <c r="BA227" s="567"/>
      <c r="BB227" s="567"/>
      <c r="BC227" s="567"/>
      <c r="BD227" s="567">
        <v>793418</v>
      </c>
      <c r="BE227" s="567">
        <v>621804</v>
      </c>
      <c r="BF227">
        <v>46650</v>
      </c>
      <c r="BG227" t="s">
        <v>21910</v>
      </c>
      <c r="BI227">
        <v>45856.769108796296</v>
      </c>
      <c r="BJ227">
        <v>45152.465219907404</v>
      </c>
      <c r="BK227" t="s">
        <v>21677</v>
      </c>
      <c r="BL227" t="s">
        <v>16409</v>
      </c>
      <c r="BM227" t="s">
        <v>21698</v>
      </c>
      <c r="BP227" s="568">
        <v>121044</v>
      </c>
      <c r="BR227">
        <v>1</v>
      </c>
      <c r="BS227">
        <v>1</v>
      </c>
      <c r="BU227" t="s">
        <v>17059</v>
      </c>
      <c r="BV227" t="s">
        <v>17057</v>
      </c>
      <c r="BY227">
        <v>0</v>
      </c>
      <c r="CA227" t="s">
        <v>16180</v>
      </c>
      <c r="CB227" t="s">
        <v>21679</v>
      </c>
      <c r="CC2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171614</v>
      </c>
    </row>
    <row r="228" spans="1:81">
      <c r="A228">
        <v>673795</v>
      </c>
      <c r="B228" t="s">
        <v>17061</v>
      </c>
      <c r="C228" t="s">
        <v>718</v>
      </c>
      <c r="D228" t="s">
        <v>14266</v>
      </c>
      <c r="E228" t="s">
        <v>16408</v>
      </c>
      <c r="F228" t="s">
        <v>16405</v>
      </c>
      <c r="G228" t="s">
        <v>2116</v>
      </c>
      <c r="I228" t="s">
        <v>16253</v>
      </c>
      <c r="J228" t="b">
        <v>0</v>
      </c>
      <c r="V228" t="s">
        <v>2478</v>
      </c>
      <c r="Z228">
        <v>44707</v>
      </c>
      <c r="AA228" t="s">
        <v>17062</v>
      </c>
      <c r="AB228">
        <v>44742</v>
      </c>
      <c r="AC228">
        <v>44725</v>
      </c>
      <c r="AD228">
        <v>44741</v>
      </c>
      <c r="AI228">
        <v>3500000</v>
      </c>
      <c r="AJ228">
        <v>1794117</v>
      </c>
      <c r="AK228">
        <v>368954</v>
      </c>
      <c r="AL228">
        <v>278117</v>
      </c>
      <c r="AN228">
        <v>1425163</v>
      </c>
      <c r="AO228">
        <v>77291</v>
      </c>
      <c r="AP228">
        <v>291663</v>
      </c>
      <c r="AQ228">
        <v>1794117</v>
      </c>
      <c r="AR228">
        <v>2072234</v>
      </c>
      <c r="AU228">
        <v>44775</v>
      </c>
      <c r="AW228" s="567">
        <v>1794117</v>
      </c>
      <c r="AX228" s="567">
        <v>1425163</v>
      </c>
      <c r="AY228" s="567"/>
      <c r="AZ228" s="567"/>
      <c r="BA228" s="567"/>
      <c r="BB228" s="567"/>
      <c r="BC228" s="567"/>
      <c r="BD228" s="567">
        <v>1794117</v>
      </c>
      <c r="BE228" s="567">
        <v>1425163</v>
      </c>
      <c r="BF228">
        <v>46650</v>
      </c>
      <c r="BG228" t="s">
        <v>21911</v>
      </c>
      <c r="BI228">
        <v>45856.769108796296</v>
      </c>
      <c r="BJ228">
        <v>45152.465219907404</v>
      </c>
      <c r="BK228" t="s">
        <v>21677</v>
      </c>
      <c r="BL228" t="s">
        <v>16409</v>
      </c>
      <c r="BM228" t="s">
        <v>21698</v>
      </c>
      <c r="BP228" s="568">
        <v>278116</v>
      </c>
      <c r="BR228">
        <v>1</v>
      </c>
      <c r="BS228">
        <v>1</v>
      </c>
      <c r="BU228" t="s">
        <v>17063</v>
      </c>
      <c r="BV228" t="s">
        <v>17060</v>
      </c>
      <c r="BY228">
        <v>0</v>
      </c>
      <c r="CA228" t="s">
        <v>16180</v>
      </c>
      <c r="CB228" t="s">
        <v>21679</v>
      </c>
      <c r="CC2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368954</v>
      </c>
    </row>
    <row r="229" spans="1:81">
      <c r="A229">
        <v>673775</v>
      </c>
      <c r="B229" t="s">
        <v>17065</v>
      </c>
      <c r="C229" t="s">
        <v>1060</v>
      </c>
      <c r="D229" t="s">
        <v>14263</v>
      </c>
      <c r="E229" t="s">
        <v>16408</v>
      </c>
      <c r="F229" t="s">
        <v>16405</v>
      </c>
      <c r="G229" t="s">
        <v>2116</v>
      </c>
      <c r="I229" t="s">
        <v>16253</v>
      </c>
      <c r="J229" t="b">
        <v>0</v>
      </c>
      <c r="V229" t="s">
        <v>2478</v>
      </c>
      <c r="Z229">
        <v>44705</v>
      </c>
      <c r="AA229" t="s">
        <v>17062</v>
      </c>
      <c r="AB229">
        <v>44773</v>
      </c>
      <c r="AC229">
        <v>44768</v>
      </c>
      <c r="AD229">
        <v>44866</v>
      </c>
      <c r="AI229">
        <v>4000000</v>
      </c>
      <c r="AJ229">
        <v>4432647.91</v>
      </c>
      <c r="AK229">
        <v>859175</v>
      </c>
      <c r="AL229">
        <v>689888</v>
      </c>
      <c r="AN229">
        <v>3575455</v>
      </c>
      <c r="AO229">
        <v>79570.100000000006</v>
      </c>
      <c r="AP229">
        <v>779604.9</v>
      </c>
      <c r="AQ229">
        <v>4434630</v>
      </c>
      <c r="AR229">
        <v>5124518</v>
      </c>
      <c r="AU229">
        <v>44922</v>
      </c>
      <c r="AW229" s="567">
        <v>4432647.91</v>
      </c>
      <c r="AX229" s="567">
        <v>3575454.81</v>
      </c>
      <c r="AY229" s="567"/>
      <c r="AZ229" s="567"/>
      <c r="BA229" s="567"/>
      <c r="BB229" s="567"/>
      <c r="BC229" s="567"/>
      <c r="BD229" s="567">
        <v>4432647.91</v>
      </c>
      <c r="BE229" s="567">
        <v>3575454.81</v>
      </c>
      <c r="BF229">
        <v>46650</v>
      </c>
      <c r="BG229" t="s">
        <v>21912</v>
      </c>
      <c r="BI229">
        <v>45856.769108796296</v>
      </c>
      <c r="BJ229">
        <v>45152.465219907404</v>
      </c>
      <c r="BK229" t="s">
        <v>21677</v>
      </c>
      <c r="BL229" t="s">
        <v>16409</v>
      </c>
      <c r="BM229" t="s">
        <v>21698</v>
      </c>
      <c r="BP229" s="568">
        <v>689888.45</v>
      </c>
      <c r="BR229">
        <v>0.99955304275666701</v>
      </c>
      <c r="BS229">
        <v>1</v>
      </c>
      <c r="BU229" t="s">
        <v>17066</v>
      </c>
      <c r="BV229" t="s">
        <v>17064</v>
      </c>
      <c r="BY229">
        <v>0</v>
      </c>
      <c r="CA229" t="s">
        <v>16180</v>
      </c>
      <c r="CB229" t="s">
        <v>21679</v>
      </c>
      <c r="CC2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857193.10000000009</v>
      </c>
    </row>
    <row r="230" spans="1:81">
      <c r="A230">
        <v>673774</v>
      </c>
      <c r="B230" t="s">
        <v>17068</v>
      </c>
      <c r="C230" t="s">
        <v>1062</v>
      </c>
      <c r="D230" t="s">
        <v>14257</v>
      </c>
      <c r="E230" t="s">
        <v>16408</v>
      </c>
      <c r="F230" t="s">
        <v>16405</v>
      </c>
      <c r="G230" t="s">
        <v>2116</v>
      </c>
      <c r="I230" t="s">
        <v>16253</v>
      </c>
      <c r="J230" t="b">
        <v>0</v>
      </c>
      <c r="V230" t="s">
        <v>2478</v>
      </c>
      <c r="Z230">
        <v>44705</v>
      </c>
      <c r="AA230" t="s">
        <v>17062</v>
      </c>
      <c r="AB230">
        <v>44742</v>
      </c>
      <c r="AC230">
        <v>44725</v>
      </c>
      <c r="AD230">
        <v>44742</v>
      </c>
      <c r="AI230">
        <v>4000000</v>
      </c>
      <c r="AJ230">
        <v>1766951</v>
      </c>
      <c r="AK230">
        <v>358420</v>
      </c>
      <c r="AL230">
        <v>273831</v>
      </c>
      <c r="AN230">
        <v>1408531</v>
      </c>
      <c r="AO230">
        <v>75084</v>
      </c>
      <c r="AP230">
        <v>283336</v>
      </c>
      <c r="AQ230">
        <v>1766951</v>
      </c>
      <c r="AR230">
        <v>2040782</v>
      </c>
      <c r="AU230">
        <v>44775</v>
      </c>
      <c r="AW230" s="567">
        <v>1766951</v>
      </c>
      <c r="AX230" s="567">
        <v>1408531</v>
      </c>
      <c r="AY230" s="567"/>
      <c r="AZ230" s="567"/>
      <c r="BA230" s="567"/>
      <c r="BB230" s="567"/>
      <c r="BC230" s="567"/>
      <c r="BD230" s="567">
        <v>1766951</v>
      </c>
      <c r="BE230" s="567">
        <v>1408531</v>
      </c>
      <c r="BF230">
        <v>46650</v>
      </c>
      <c r="BG230" t="s">
        <v>21913</v>
      </c>
      <c r="BI230">
        <v>45856.769108796296</v>
      </c>
      <c r="BJ230">
        <v>45152.465219907404</v>
      </c>
      <c r="BK230" t="s">
        <v>21677</v>
      </c>
      <c r="BL230" t="s">
        <v>16409</v>
      </c>
      <c r="BM230" t="s">
        <v>21698</v>
      </c>
      <c r="BP230" s="568">
        <v>273831</v>
      </c>
      <c r="BR230">
        <v>1</v>
      </c>
      <c r="BS230">
        <v>1</v>
      </c>
      <c r="BU230" t="s">
        <v>17069</v>
      </c>
      <c r="BV230" t="s">
        <v>17067</v>
      </c>
      <c r="BY230">
        <v>0</v>
      </c>
      <c r="CA230" t="s">
        <v>16180</v>
      </c>
      <c r="CB230" t="s">
        <v>21679</v>
      </c>
      <c r="CC2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358420</v>
      </c>
    </row>
    <row r="231" spans="1:81">
      <c r="A231">
        <v>673772</v>
      </c>
      <c r="B231" t="s">
        <v>17071</v>
      </c>
      <c r="C231" t="s">
        <v>1061</v>
      </c>
      <c r="D231" t="s">
        <v>14260</v>
      </c>
      <c r="E231" t="s">
        <v>16408</v>
      </c>
      <c r="F231" t="s">
        <v>16405</v>
      </c>
      <c r="G231" t="s">
        <v>2116</v>
      </c>
      <c r="I231" t="s">
        <v>16253</v>
      </c>
      <c r="J231" t="b">
        <v>0</v>
      </c>
      <c r="V231" t="s">
        <v>2478</v>
      </c>
      <c r="Z231">
        <v>44705</v>
      </c>
      <c r="AA231" t="s">
        <v>17062</v>
      </c>
      <c r="AB231">
        <v>44773</v>
      </c>
      <c r="AC231">
        <v>44761</v>
      </c>
      <c r="AD231">
        <v>44813</v>
      </c>
      <c r="AI231">
        <v>4500000</v>
      </c>
      <c r="AJ231">
        <v>4122520</v>
      </c>
      <c r="AK231">
        <v>835984</v>
      </c>
      <c r="AL231">
        <v>636837</v>
      </c>
      <c r="AN231">
        <v>3286536</v>
      </c>
      <c r="AO231">
        <v>175127</v>
      </c>
      <c r="AP231">
        <v>660857</v>
      </c>
      <c r="AQ231">
        <v>4122520</v>
      </c>
      <c r="AR231">
        <v>4759357</v>
      </c>
      <c r="AU231">
        <v>44858</v>
      </c>
      <c r="AW231" s="567">
        <v>4122520</v>
      </c>
      <c r="AX231" s="567">
        <v>3286536</v>
      </c>
      <c r="AY231" s="567"/>
      <c r="AZ231" s="567"/>
      <c r="BA231" s="567"/>
      <c r="BB231" s="567"/>
      <c r="BC231" s="567"/>
      <c r="BD231" s="567">
        <v>4122520</v>
      </c>
      <c r="BE231" s="567">
        <v>3286536</v>
      </c>
      <c r="BF231">
        <v>46650</v>
      </c>
      <c r="BG231" t="s">
        <v>21914</v>
      </c>
      <c r="BI231">
        <v>45856.769108796296</v>
      </c>
      <c r="BJ231">
        <v>45152.465219907404</v>
      </c>
      <c r="BK231" t="s">
        <v>21677</v>
      </c>
      <c r="BL231" t="s">
        <v>16409</v>
      </c>
      <c r="BM231" t="s">
        <v>21698</v>
      </c>
      <c r="BP231" s="568">
        <v>636837</v>
      </c>
      <c r="BR231">
        <v>1</v>
      </c>
      <c r="BS231">
        <v>1</v>
      </c>
      <c r="BU231" t="s">
        <v>17072</v>
      </c>
      <c r="BV231" t="s">
        <v>17070</v>
      </c>
      <c r="BY231">
        <v>0</v>
      </c>
      <c r="CA231" t="s">
        <v>16180</v>
      </c>
      <c r="CB231" t="s">
        <v>21679</v>
      </c>
      <c r="CC2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835984</v>
      </c>
    </row>
    <row r="232" spans="1:81">
      <c r="A232">
        <v>673771</v>
      </c>
      <c r="B232" t="s">
        <v>17074</v>
      </c>
      <c r="C232" t="s">
        <v>1086</v>
      </c>
      <c r="D232" t="s">
        <v>14210</v>
      </c>
      <c r="E232" t="s">
        <v>16408</v>
      </c>
      <c r="F232" t="s">
        <v>16405</v>
      </c>
      <c r="G232" t="s">
        <v>2116</v>
      </c>
      <c r="I232" t="s">
        <v>16253</v>
      </c>
      <c r="J232" t="b">
        <v>0</v>
      </c>
      <c r="R232">
        <v>600000000</v>
      </c>
      <c r="V232" t="s">
        <v>2478</v>
      </c>
      <c r="Z232">
        <v>44705</v>
      </c>
      <c r="AA232" t="s">
        <v>17062</v>
      </c>
      <c r="AB232">
        <v>44773</v>
      </c>
      <c r="AC232">
        <v>44753</v>
      </c>
      <c r="AI232">
        <v>3000000</v>
      </c>
      <c r="AJ232">
        <v>2366560.5299999998</v>
      </c>
      <c r="AK232">
        <v>472527</v>
      </c>
      <c r="AL232">
        <v>370850</v>
      </c>
      <c r="AN232">
        <v>1894034</v>
      </c>
      <c r="AO232">
        <v>98988</v>
      </c>
      <c r="AP232">
        <v>373539</v>
      </c>
      <c r="AQ232">
        <v>2366561</v>
      </c>
      <c r="AR232">
        <v>2737411</v>
      </c>
      <c r="AU232">
        <v>44851</v>
      </c>
      <c r="AW232" s="567">
        <v>2366560.5299999998</v>
      </c>
      <c r="AX232" s="567">
        <v>1894033.53</v>
      </c>
      <c r="AY232" s="567"/>
      <c r="AZ232" s="567"/>
      <c r="BA232" s="567"/>
      <c r="BB232" s="567"/>
      <c r="BC232" s="567"/>
      <c r="BD232" s="567">
        <v>2366560.5299999998</v>
      </c>
      <c r="BE232" s="567">
        <v>1894033.53</v>
      </c>
      <c r="BF232">
        <v>46650</v>
      </c>
      <c r="BG232" t="s">
        <v>21915</v>
      </c>
      <c r="BI232">
        <v>45856.769120370373</v>
      </c>
      <c r="BJ232">
        <v>45152.465219907404</v>
      </c>
      <c r="BK232" t="s">
        <v>21677</v>
      </c>
      <c r="BL232" t="s">
        <v>16409</v>
      </c>
      <c r="BM232" t="s">
        <v>21698</v>
      </c>
      <c r="BP232" s="568">
        <v>370850.25</v>
      </c>
      <c r="BR232">
        <v>0.999999801399584</v>
      </c>
      <c r="BS232">
        <v>1</v>
      </c>
      <c r="BU232" t="s">
        <v>17075</v>
      </c>
      <c r="BV232" t="s">
        <v>17073</v>
      </c>
      <c r="BY232">
        <v>0</v>
      </c>
      <c r="CA232" t="s">
        <v>16180</v>
      </c>
      <c r="CB232" t="s">
        <v>21679</v>
      </c>
      <c r="CC2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472526.99999999977</v>
      </c>
    </row>
    <row r="233" spans="1:81">
      <c r="A233">
        <v>673691</v>
      </c>
      <c r="B233" t="s">
        <v>17077</v>
      </c>
      <c r="C233" t="s">
        <v>17078</v>
      </c>
      <c r="D233" t="s">
        <v>7659</v>
      </c>
      <c r="E233" t="s">
        <v>17084</v>
      </c>
      <c r="F233" t="s">
        <v>17079</v>
      </c>
      <c r="G233" t="s">
        <v>314</v>
      </c>
      <c r="I233" t="s">
        <v>17083</v>
      </c>
      <c r="V233" t="s">
        <v>2478</v>
      </c>
      <c r="Z233">
        <v>44707</v>
      </c>
      <c r="AA233" t="s">
        <v>17080</v>
      </c>
      <c r="AJ233">
        <v>3075694700.1999998</v>
      </c>
      <c r="AO233">
        <v>0</v>
      </c>
      <c r="AP233">
        <v>0</v>
      </c>
      <c r="AQ233">
        <v>0</v>
      </c>
      <c r="AR233">
        <v>0</v>
      </c>
      <c r="AU233">
        <v>44722</v>
      </c>
      <c r="AV233" t="s">
        <v>17081</v>
      </c>
      <c r="AW233" s="567">
        <v>1506189735.2</v>
      </c>
      <c r="AX233" s="567"/>
      <c r="AY233" s="567">
        <v>797183125.20000005</v>
      </c>
      <c r="AZ233" s="567">
        <v>797183125.20000005</v>
      </c>
      <c r="BA233" s="567">
        <v>1733204375</v>
      </c>
      <c r="BB233" s="567"/>
      <c r="BC233" s="567">
        <v>1733204375</v>
      </c>
      <c r="BD233" s="567">
        <v>1733204375</v>
      </c>
      <c r="BE233" s="567">
        <v>1733204375</v>
      </c>
      <c r="BF233">
        <v>46650</v>
      </c>
      <c r="BG233" t="s">
        <v>21916</v>
      </c>
      <c r="BI233">
        <v>45856.769120370373</v>
      </c>
      <c r="BJ233">
        <v>45152.465231481481</v>
      </c>
      <c r="BK233" t="s">
        <v>21677</v>
      </c>
      <c r="BM233" t="s">
        <v>21698</v>
      </c>
      <c r="BP233" s="568">
        <v>0</v>
      </c>
      <c r="BU233" t="s">
        <v>17082</v>
      </c>
      <c r="BV233" t="s">
        <v>17076</v>
      </c>
      <c r="BY233">
        <v>0</v>
      </c>
      <c r="CA233" t="s">
        <v>16180</v>
      </c>
      <c r="CB233" t="s">
        <v>21679</v>
      </c>
      <c r="CC2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34" spans="1:81">
      <c r="A234">
        <v>673504</v>
      </c>
      <c r="B234" t="s">
        <v>17086</v>
      </c>
      <c r="C234" t="s">
        <v>967</v>
      </c>
      <c r="D234" t="s">
        <v>10068</v>
      </c>
      <c r="E234" t="s">
        <v>10007</v>
      </c>
      <c r="F234" t="s">
        <v>16250</v>
      </c>
      <c r="G234" t="s">
        <v>2118</v>
      </c>
      <c r="I234" t="s">
        <v>16253</v>
      </c>
      <c r="J234" t="b">
        <v>0</v>
      </c>
      <c r="V234" t="s">
        <v>2478</v>
      </c>
      <c r="Z234">
        <v>44700</v>
      </c>
      <c r="AA234" t="s">
        <v>17087</v>
      </c>
      <c r="AB234">
        <v>44985</v>
      </c>
      <c r="AC234">
        <v>44985</v>
      </c>
      <c r="AI234">
        <v>12840220</v>
      </c>
      <c r="AJ234">
        <v>20742294</v>
      </c>
      <c r="AK234">
        <v>1533300</v>
      </c>
      <c r="AL234">
        <v>3043675</v>
      </c>
      <c r="AN234">
        <v>19208994</v>
      </c>
      <c r="AO234">
        <v>400644</v>
      </c>
      <c r="AP234">
        <v>1132656</v>
      </c>
      <c r="AQ234">
        <v>20742294</v>
      </c>
      <c r="AR234">
        <v>23785969</v>
      </c>
      <c r="AU234">
        <v>45063</v>
      </c>
      <c r="AW234" s="567">
        <v>20742294</v>
      </c>
      <c r="AX234" s="567">
        <v>19208994</v>
      </c>
      <c r="AY234" s="567"/>
      <c r="AZ234" s="567"/>
      <c r="BA234" s="567"/>
      <c r="BB234" s="567"/>
      <c r="BC234" s="567"/>
      <c r="BD234" s="567">
        <v>20742294</v>
      </c>
      <c r="BE234" s="567">
        <v>19208994</v>
      </c>
      <c r="BF234">
        <v>46650</v>
      </c>
      <c r="BG234" t="s">
        <v>21917</v>
      </c>
      <c r="BI234">
        <v>45856.769120370373</v>
      </c>
      <c r="BJ234">
        <v>45152.465231481481</v>
      </c>
      <c r="BK234" t="s">
        <v>21677</v>
      </c>
      <c r="BL234" t="s">
        <v>2118</v>
      </c>
      <c r="BM234" t="s">
        <v>21698</v>
      </c>
      <c r="BP234" s="568">
        <v>3043676</v>
      </c>
      <c r="BR234">
        <v>1</v>
      </c>
      <c r="BS234">
        <v>1</v>
      </c>
      <c r="BU234" t="s">
        <v>17088</v>
      </c>
      <c r="BV234" t="s">
        <v>17085</v>
      </c>
      <c r="BY234">
        <v>0</v>
      </c>
      <c r="CA234" t="s">
        <v>16180</v>
      </c>
      <c r="CB234" t="s">
        <v>21679</v>
      </c>
      <c r="CC2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1533300</v>
      </c>
    </row>
    <row r="235" spans="1:81">
      <c r="A235">
        <v>673292</v>
      </c>
      <c r="B235" t="s">
        <v>17090</v>
      </c>
      <c r="C235" t="s">
        <v>191</v>
      </c>
      <c r="D235" t="s">
        <v>7335</v>
      </c>
      <c r="E235" t="s">
        <v>16370</v>
      </c>
      <c r="F235" t="s">
        <v>64</v>
      </c>
      <c r="G235" t="s">
        <v>16369</v>
      </c>
      <c r="H235" t="b">
        <v>1</v>
      </c>
      <c r="I235" t="s">
        <v>16253</v>
      </c>
      <c r="J235" t="b">
        <v>0</v>
      </c>
      <c r="L235" t="s">
        <v>16193</v>
      </c>
      <c r="R235">
        <v>96500000</v>
      </c>
      <c r="S235">
        <v>44438</v>
      </c>
      <c r="T235">
        <v>44461</v>
      </c>
      <c r="V235">
        <v>44468</v>
      </c>
      <c r="Z235">
        <v>44698</v>
      </c>
      <c r="AA235" t="s">
        <v>17091</v>
      </c>
      <c r="AB235">
        <v>45382</v>
      </c>
      <c r="AC235">
        <v>45327</v>
      </c>
      <c r="AD235">
        <v>45750</v>
      </c>
      <c r="AE235">
        <v>45915</v>
      </c>
      <c r="AF235">
        <v>45884</v>
      </c>
      <c r="AG235" t="s">
        <v>17092</v>
      </c>
      <c r="AI235">
        <v>4800000</v>
      </c>
      <c r="AJ235">
        <v>6767654.1500000004</v>
      </c>
      <c r="AK235">
        <v>49577.82</v>
      </c>
      <c r="AL235">
        <v>1075319.5900000001</v>
      </c>
      <c r="AN235">
        <v>8129023.8600000003</v>
      </c>
      <c r="AO235">
        <v>49577.82</v>
      </c>
      <c r="AP235">
        <v>0</v>
      </c>
      <c r="AQ235">
        <v>8178601.6799999997</v>
      </c>
      <c r="AR235">
        <v>9253921.2699999996</v>
      </c>
      <c r="AS235">
        <v>45838</v>
      </c>
      <c r="AT235">
        <v>45991</v>
      </c>
      <c r="AU235">
        <v>45960</v>
      </c>
      <c r="AW235" s="567">
        <v>8173684.6100000003</v>
      </c>
      <c r="AX235" s="567">
        <v>8124106.79</v>
      </c>
      <c r="AY235" s="567"/>
      <c r="AZ235" s="567"/>
      <c r="BA235" s="567"/>
      <c r="BB235" s="567">
        <v>4917.07</v>
      </c>
      <c r="BC235" s="567"/>
      <c r="BD235" s="567">
        <v>8173684.6100000003</v>
      </c>
      <c r="BE235" s="567">
        <v>8124106.79</v>
      </c>
      <c r="BF235">
        <v>46650</v>
      </c>
      <c r="BG235" t="s">
        <v>21918</v>
      </c>
      <c r="BH235" t="s">
        <v>17093</v>
      </c>
      <c r="BI235">
        <v>46059.541689814818</v>
      </c>
      <c r="BJ235">
        <v>45152.465231481481</v>
      </c>
      <c r="BK235" t="s">
        <v>21677</v>
      </c>
      <c r="BL235" t="s">
        <v>16371</v>
      </c>
      <c r="BM235" t="s">
        <v>21678</v>
      </c>
      <c r="BP235" s="568">
        <v>1075319.5900000001</v>
      </c>
      <c r="BQ235" s="568">
        <v>4963.76</v>
      </c>
      <c r="BR235">
        <v>0.82748303619549801</v>
      </c>
      <c r="BS235">
        <v>1</v>
      </c>
      <c r="BU235" t="s">
        <v>17094</v>
      </c>
      <c r="BV235" t="s">
        <v>17089</v>
      </c>
      <c r="BW235" s="568">
        <v>4917.07</v>
      </c>
      <c r="BX235" s="568">
        <v>427.57</v>
      </c>
      <c r="BY235">
        <v>5344.64</v>
      </c>
      <c r="CA235" t="s">
        <v>16180</v>
      </c>
      <c r="CB235" t="s">
        <v>21679</v>
      </c>
      <c r="CC2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44186.490000000296</v>
      </c>
    </row>
    <row r="236" spans="1:81">
      <c r="A236">
        <v>671502</v>
      </c>
      <c r="B236" t="s">
        <v>17096</v>
      </c>
      <c r="C236" t="s">
        <v>736</v>
      </c>
      <c r="D236" t="s">
        <v>10062</v>
      </c>
      <c r="E236" t="s">
        <v>10007</v>
      </c>
      <c r="F236" t="s">
        <v>16250</v>
      </c>
      <c r="G236" t="s">
        <v>2118</v>
      </c>
      <c r="I236" t="s">
        <v>16253</v>
      </c>
      <c r="J236" t="b">
        <v>0</v>
      </c>
      <c r="V236" t="s">
        <v>2478</v>
      </c>
      <c r="Z236">
        <v>44677</v>
      </c>
      <c r="AA236" t="s">
        <v>17097</v>
      </c>
      <c r="AB236">
        <v>45107</v>
      </c>
      <c r="AC236">
        <v>45108</v>
      </c>
      <c r="AD236">
        <v>45134</v>
      </c>
      <c r="AI236">
        <v>11205044</v>
      </c>
      <c r="AJ236">
        <v>16883989.329999998</v>
      </c>
      <c r="AK236">
        <v>1986076</v>
      </c>
      <c r="AL236">
        <v>2741367</v>
      </c>
      <c r="AN236">
        <v>14918273</v>
      </c>
      <c r="AO236">
        <v>0</v>
      </c>
      <c r="AP236">
        <v>1986076</v>
      </c>
      <c r="AQ236">
        <v>16904349</v>
      </c>
      <c r="AR236">
        <v>19645716</v>
      </c>
      <c r="AU236">
        <v>45289</v>
      </c>
      <c r="AV236" t="s">
        <v>16449</v>
      </c>
      <c r="AW236" s="567">
        <v>16883989.329999998</v>
      </c>
      <c r="AX236" s="567">
        <v>14918381.07</v>
      </c>
      <c r="AY236" s="567">
        <v>16883989.329999998</v>
      </c>
      <c r="AZ236" s="567">
        <v>14918381.07</v>
      </c>
      <c r="BA236" s="567"/>
      <c r="BB236" s="567"/>
      <c r="BC236" s="567"/>
      <c r="BD236" s="567">
        <v>16883989.329999998</v>
      </c>
      <c r="BE236" s="567">
        <v>14918381.07</v>
      </c>
      <c r="BF236">
        <v>46650</v>
      </c>
      <c r="BG236" t="s">
        <v>21919</v>
      </c>
      <c r="BI236">
        <v>46070.51357638889</v>
      </c>
      <c r="BJ236">
        <v>45152.465231481481</v>
      </c>
      <c r="BK236" t="s">
        <v>21677</v>
      </c>
      <c r="BL236" t="s">
        <v>2118</v>
      </c>
      <c r="BM236" t="s">
        <v>21683</v>
      </c>
      <c r="BP236" s="568">
        <v>2742910.41</v>
      </c>
      <c r="BR236">
        <v>0.998795595736931</v>
      </c>
      <c r="BS236">
        <v>1</v>
      </c>
      <c r="BU236" t="s">
        <v>17098</v>
      </c>
      <c r="BV236" t="s">
        <v>17095</v>
      </c>
      <c r="BY236">
        <v>0</v>
      </c>
      <c r="CA236" t="s">
        <v>16180</v>
      </c>
      <c r="CB236" t="s">
        <v>21679</v>
      </c>
      <c r="CC2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1965608.2599999979</v>
      </c>
    </row>
    <row r="237" spans="1:81">
      <c r="A237">
        <v>671400</v>
      </c>
      <c r="B237" t="s">
        <v>17100</v>
      </c>
      <c r="C237" t="s">
        <v>1126</v>
      </c>
      <c r="D237" t="s">
        <v>10065</v>
      </c>
      <c r="E237" t="s">
        <v>10007</v>
      </c>
      <c r="F237" t="s">
        <v>16250</v>
      </c>
      <c r="G237" t="s">
        <v>2118</v>
      </c>
      <c r="I237" t="s">
        <v>16253</v>
      </c>
      <c r="J237" t="b">
        <v>0</v>
      </c>
      <c r="M237" t="b">
        <v>1</v>
      </c>
      <c r="N237" t="s">
        <v>16174</v>
      </c>
      <c r="O237" t="s">
        <v>7155</v>
      </c>
      <c r="P237" t="b">
        <v>1</v>
      </c>
      <c r="V237" t="s">
        <v>2478</v>
      </c>
      <c r="Z237">
        <v>44676</v>
      </c>
      <c r="AA237" t="s">
        <v>17101</v>
      </c>
      <c r="AB237">
        <v>45107</v>
      </c>
      <c r="AC237">
        <v>45108</v>
      </c>
      <c r="AD237">
        <v>45279</v>
      </c>
      <c r="AI237">
        <v>6352659</v>
      </c>
      <c r="AJ237">
        <v>8163052.71</v>
      </c>
      <c r="AK237">
        <v>1109633</v>
      </c>
      <c r="AL237">
        <v>1890247</v>
      </c>
      <c r="AN237">
        <v>8163053</v>
      </c>
      <c r="AO237">
        <v>198246</v>
      </c>
      <c r="AP237">
        <v>911387</v>
      </c>
      <c r="AQ237">
        <v>9272686</v>
      </c>
      <c r="AR237">
        <v>11162933</v>
      </c>
      <c r="AS237">
        <v>45626</v>
      </c>
      <c r="AT237">
        <v>45777</v>
      </c>
      <c r="AW237" s="567"/>
      <c r="AX237" s="567"/>
      <c r="AY237" s="567"/>
      <c r="AZ237" s="567"/>
      <c r="BA237" s="567"/>
      <c r="BB237" s="567"/>
      <c r="BC237" s="567"/>
      <c r="BD237" s="567">
        <v>0</v>
      </c>
      <c r="BE237" s="567">
        <v>0</v>
      </c>
      <c r="BF237">
        <v>46650</v>
      </c>
      <c r="BG237" t="s">
        <v>21920</v>
      </c>
      <c r="BI237">
        <v>46059.616157407407</v>
      </c>
      <c r="BJ237">
        <v>45152.465231481481</v>
      </c>
      <c r="BK237" t="s">
        <v>21677</v>
      </c>
      <c r="BL237" t="s">
        <v>2118</v>
      </c>
      <c r="BM237" t="s">
        <v>21678</v>
      </c>
      <c r="BR237">
        <v>0.88033313216903897</v>
      </c>
      <c r="BS237">
        <v>1</v>
      </c>
      <c r="BT237">
        <v>45874</v>
      </c>
      <c r="BU237" t="s">
        <v>17102</v>
      </c>
      <c r="BV237" t="s">
        <v>17099</v>
      </c>
      <c r="BY237">
        <v>0</v>
      </c>
      <c r="CA237" t="s">
        <v>16180</v>
      </c>
      <c r="CB237" t="s">
        <v>21679</v>
      </c>
      <c r="CC2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38" spans="1:81">
      <c r="A238">
        <v>671396</v>
      </c>
      <c r="B238" t="s">
        <v>17104</v>
      </c>
      <c r="C238" t="s">
        <v>744</v>
      </c>
      <c r="D238" t="s">
        <v>10059</v>
      </c>
      <c r="E238" t="s">
        <v>10007</v>
      </c>
      <c r="F238" t="s">
        <v>16250</v>
      </c>
      <c r="G238" t="s">
        <v>2118</v>
      </c>
      <c r="I238" t="s">
        <v>16253</v>
      </c>
      <c r="J238" t="b">
        <v>0</v>
      </c>
      <c r="M238" t="b">
        <v>1</v>
      </c>
      <c r="N238" t="s">
        <v>16174</v>
      </c>
      <c r="O238" t="s">
        <v>7155</v>
      </c>
      <c r="P238" t="b">
        <v>1</v>
      </c>
      <c r="V238" t="s">
        <v>2478</v>
      </c>
      <c r="Z238">
        <v>44676</v>
      </c>
      <c r="AA238" t="s">
        <v>17101</v>
      </c>
      <c r="AB238">
        <v>45107</v>
      </c>
      <c r="AC238">
        <v>45108</v>
      </c>
      <c r="AD238">
        <v>45307</v>
      </c>
      <c r="AI238">
        <v>10162619</v>
      </c>
      <c r="AJ238">
        <v>17961216.530000001</v>
      </c>
      <c r="AK238">
        <v>2911033</v>
      </c>
      <c r="AL238">
        <v>3174654</v>
      </c>
      <c r="AN238">
        <v>17961217</v>
      </c>
      <c r="AO238">
        <v>437244</v>
      </c>
      <c r="AP238">
        <v>2473789</v>
      </c>
      <c r="AQ238">
        <v>20872250</v>
      </c>
      <c r="AR238">
        <v>24046904</v>
      </c>
      <c r="AS238">
        <v>45626</v>
      </c>
      <c r="AT238">
        <v>45777</v>
      </c>
      <c r="AW238" s="567"/>
      <c r="AX238" s="567"/>
      <c r="AY238" s="567"/>
      <c r="AZ238" s="567"/>
      <c r="BA238" s="567"/>
      <c r="BB238" s="567"/>
      <c r="BC238" s="567"/>
      <c r="BD238" s="567">
        <v>0</v>
      </c>
      <c r="BE238" s="567">
        <v>0</v>
      </c>
      <c r="BF238">
        <v>46650</v>
      </c>
      <c r="BG238" t="s">
        <v>21921</v>
      </c>
      <c r="BI238">
        <v>46059.61582175926</v>
      </c>
      <c r="BJ238">
        <v>45152.465231481481</v>
      </c>
      <c r="BK238" t="s">
        <v>21677</v>
      </c>
      <c r="BL238" t="s">
        <v>2118</v>
      </c>
      <c r="BM238" t="s">
        <v>21678</v>
      </c>
      <c r="BR238">
        <v>0.86053092167830503</v>
      </c>
      <c r="BS238">
        <v>1</v>
      </c>
      <c r="BT238">
        <v>45873</v>
      </c>
      <c r="BU238" t="s">
        <v>17105</v>
      </c>
      <c r="BV238" t="s">
        <v>17103</v>
      </c>
      <c r="BY238">
        <v>0</v>
      </c>
      <c r="CA238" t="s">
        <v>16180</v>
      </c>
      <c r="CB238" t="s">
        <v>21679</v>
      </c>
      <c r="CC2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39" spans="1:81">
      <c r="A239">
        <v>668669</v>
      </c>
      <c r="B239" t="s">
        <v>17107</v>
      </c>
      <c r="C239" t="s">
        <v>928</v>
      </c>
      <c r="D239" t="s">
        <v>13053</v>
      </c>
      <c r="E239" t="s">
        <v>13003</v>
      </c>
      <c r="F239" t="s">
        <v>46</v>
      </c>
      <c r="G239" t="s">
        <v>2113</v>
      </c>
      <c r="I239" t="s">
        <v>16253</v>
      </c>
      <c r="M239" t="b">
        <v>1</v>
      </c>
      <c r="N239" t="s">
        <v>16174</v>
      </c>
      <c r="O239" t="s">
        <v>7155</v>
      </c>
      <c r="P239" t="b">
        <v>0</v>
      </c>
      <c r="R239">
        <v>31300000</v>
      </c>
      <c r="V239" t="s">
        <v>2478</v>
      </c>
      <c r="Z239">
        <v>44650</v>
      </c>
      <c r="AA239" t="s">
        <v>17108</v>
      </c>
      <c r="AB239">
        <v>44681</v>
      </c>
      <c r="AC239">
        <v>44655</v>
      </c>
      <c r="AI239">
        <v>110470000</v>
      </c>
      <c r="AJ239">
        <v>307465</v>
      </c>
      <c r="AK239">
        <v>0</v>
      </c>
      <c r="AN239">
        <v>307465</v>
      </c>
      <c r="AO239">
        <v>0</v>
      </c>
      <c r="AP239">
        <v>0</v>
      </c>
      <c r="AQ239">
        <v>307465</v>
      </c>
      <c r="AR239">
        <v>307465</v>
      </c>
      <c r="AS239">
        <v>45900</v>
      </c>
      <c r="AT239">
        <v>46053</v>
      </c>
      <c r="AW239" s="567"/>
      <c r="AX239" s="567"/>
      <c r="AY239" s="567"/>
      <c r="AZ239" s="567"/>
      <c r="BA239" s="567"/>
      <c r="BB239" s="567"/>
      <c r="BC239" s="567"/>
      <c r="BD239" s="567">
        <v>0</v>
      </c>
      <c r="BE239" s="567">
        <v>0</v>
      </c>
      <c r="BF239">
        <v>46650</v>
      </c>
      <c r="BG239" t="s">
        <v>21922</v>
      </c>
      <c r="BH239" t="s">
        <v>17109</v>
      </c>
      <c r="BI239">
        <v>46077.579895833333</v>
      </c>
      <c r="BJ239">
        <v>45152.465231481481</v>
      </c>
      <c r="BK239" t="s">
        <v>21677</v>
      </c>
      <c r="BL239" t="s">
        <v>17111</v>
      </c>
      <c r="BM239" t="s">
        <v>21696</v>
      </c>
      <c r="BR239">
        <v>1</v>
      </c>
      <c r="BS239">
        <v>1</v>
      </c>
      <c r="BU239" t="s">
        <v>17110</v>
      </c>
      <c r="BV239" t="s">
        <v>17106</v>
      </c>
      <c r="BY239">
        <v>0</v>
      </c>
      <c r="CA239" t="s">
        <v>16180</v>
      </c>
      <c r="CB239" t="s">
        <v>21679</v>
      </c>
      <c r="CC2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40" spans="1:81">
      <c r="A240">
        <v>668665</v>
      </c>
      <c r="B240" t="s">
        <v>17113</v>
      </c>
      <c r="C240" t="s">
        <v>1090</v>
      </c>
      <c r="D240" t="s">
        <v>7454</v>
      </c>
      <c r="E240" t="s">
        <v>17116</v>
      </c>
      <c r="F240" t="s">
        <v>64</v>
      </c>
      <c r="G240" t="s">
        <v>17115</v>
      </c>
      <c r="I240" t="s">
        <v>16253</v>
      </c>
      <c r="J240" t="b">
        <v>0</v>
      </c>
      <c r="M240" t="b">
        <v>1</v>
      </c>
      <c r="N240" t="s">
        <v>16174</v>
      </c>
      <c r="O240" t="s">
        <v>7155</v>
      </c>
      <c r="R240">
        <v>24500000</v>
      </c>
      <c r="S240">
        <v>44585</v>
      </c>
      <c r="T240">
        <v>44635</v>
      </c>
      <c r="V240">
        <v>44615</v>
      </c>
      <c r="Z240">
        <v>44650</v>
      </c>
      <c r="AA240" t="s">
        <v>17108</v>
      </c>
      <c r="AB240">
        <v>45230</v>
      </c>
      <c r="AC240">
        <v>45230</v>
      </c>
      <c r="AD240">
        <v>45862</v>
      </c>
      <c r="AI240">
        <v>24500000</v>
      </c>
      <c r="AJ240">
        <v>24500000</v>
      </c>
      <c r="AK240">
        <v>0</v>
      </c>
      <c r="AL240">
        <v>2150367.2599999998</v>
      </c>
      <c r="AN240">
        <v>22436888.870000001</v>
      </c>
      <c r="AO240">
        <v>0</v>
      </c>
      <c r="AP240">
        <v>0</v>
      </c>
      <c r="AQ240">
        <v>22436888.870000001</v>
      </c>
      <c r="AR240">
        <v>24587256.129999999</v>
      </c>
      <c r="AS240">
        <v>45535</v>
      </c>
      <c r="AT240">
        <v>45657</v>
      </c>
      <c r="AW240" s="567"/>
      <c r="AX240" s="567"/>
      <c r="AY240" s="567"/>
      <c r="AZ240" s="567"/>
      <c r="BA240" s="567"/>
      <c r="BB240" s="567"/>
      <c r="BC240" s="567"/>
      <c r="BD240" s="567">
        <v>0</v>
      </c>
      <c r="BE240" s="567">
        <v>0</v>
      </c>
      <c r="BF240">
        <v>46650</v>
      </c>
      <c r="BG240" t="s">
        <v>21923</v>
      </c>
      <c r="BI240">
        <v>45981.535370370373</v>
      </c>
      <c r="BJ240">
        <v>45152.465231481481</v>
      </c>
      <c r="BK240" t="s">
        <v>21677</v>
      </c>
      <c r="BL240" t="s">
        <v>17117</v>
      </c>
      <c r="BM240" t="s">
        <v>21683</v>
      </c>
      <c r="BN240" t="s">
        <v>16315</v>
      </c>
      <c r="BR240">
        <v>1.09195174705164</v>
      </c>
      <c r="BS240">
        <v>1</v>
      </c>
      <c r="BT240">
        <v>45880</v>
      </c>
      <c r="BU240" t="s">
        <v>17114</v>
      </c>
      <c r="BV240" t="s">
        <v>17112</v>
      </c>
      <c r="BW240" s="568">
        <v>0</v>
      </c>
      <c r="BX240" s="568">
        <v>0</v>
      </c>
      <c r="BY240">
        <v>0</v>
      </c>
      <c r="CA240" t="s">
        <v>16180</v>
      </c>
      <c r="CB240" t="s">
        <v>21679</v>
      </c>
      <c r="CC2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41" spans="1:81">
      <c r="A241">
        <v>668592</v>
      </c>
      <c r="B241" t="s">
        <v>17119</v>
      </c>
      <c r="C241" t="s">
        <v>762</v>
      </c>
      <c r="D241" t="s">
        <v>13062</v>
      </c>
      <c r="E241" t="s">
        <v>13003</v>
      </c>
      <c r="F241" t="s">
        <v>16416</v>
      </c>
      <c r="G241" t="s">
        <v>2113</v>
      </c>
      <c r="I241" t="s">
        <v>16253</v>
      </c>
      <c r="J241" t="b">
        <v>0</v>
      </c>
      <c r="V241" t="s">
        <v>2478</v>
      </c>
      <c r="Z241">
        <v>44649</v>
      </c>
      <c r="AA241" t="s">
        <v>17120</v>
      </c>
      <c r="AB241">
        <v>44742</v>
      </c>
      <c r="AC241">
        <v>44749</v>
      </c>
      <c r="AI241">
        <v>2200000</v>
      </c>
      <c r="AJ241">
        <v>420866</v>
      </c>
      <c r="AK241">
        <v>0</v>
      </c>
      <c r="AL241">
        <v>43984</v>
      </c>
      <c r="AN241">
        <v>420867</v>
      </c>
      <c r="AO241">
        <v>0</v>
      </c>
      <c r="AP241">
        <v>0</v>
      </c>
      <c r="AQ241">
        <v>420867</v>
      </c>
      <c r="AR241">
        <v>464851</v>
      </c>
      <c r="AU241">
        <v>44820</v>
      </c>
      <c r="AW241" s="567">
        <v>420866</v>
      </c>
      <c r="AX241" s="567">
        <v>420866</v>
      </c>
      <c r="AY241" s="567"/>
      <c r="AZ241" s="567"/>
      <c r="BA241" s="567"/>
      <c r="BB241" s="567"/>
      <c r="BC241" s="567"/>
      <c r="BD241" s="567">
        <v>420866</v>
      </c>
      <c r="BE241" s="567">
        <v>420866</v>
      </c>
      <c r="BF241">
        <v>46650</v>
      </c>
      <c r="BG241" t="s">
        <v>21924</v>
      </c>
      <c r="BI241">
        <v>45856.769131944442</v>
      </c>
      <c r="BJ241">
        <v>45152.465231481481</v>
      </c>
      <c r="BK241" t="s">
        <v>21677</v>
      </c>
      <c r="BL241" t="s">
        <v>16418</v>
      </c>
      <c r="BM241" t="s">
        <v>21698</v>
      </c>
      <c r="BP241" s="568">
        <v>43984</v>
      </c>
      <c r="BR241">
        <v>0.99999762395245995</v>
      </c>
      <c r="BS241">
        <v>1</v>
      </c>
      <c r="BU241" t="s">
        <v>17121</v>
      </c>
      <c r="BV241" t="s">
        <v>17118</v>
      </c>
      <c r="BY241">
        <v>0</v>
      </c>
      <c r="CA241" t="s">
        <v>16180</v>
      </c>
      <c r="CB241" t="s">
        <v>21679</v>
      </c>
      <c r="CC2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42" spans="1:81">
      <c r="A242">
        <v>668583</v>
      </c>
      <c r="B242" t="s">
        <v>17123</v>
      </c>
      <c r="C242" t="s">
        <v>754</v>
      </c>
      <c r="D242" t="s">
        <v>13065</v>
      </c>
      <c r="E242" t="s">
        <v>13003</v>
      </c>
      <c r="F242" t="s">
        <v>16416</v>
      </c>
      <c r="G242" t="s">
        <v>2113</v>
      </c>
      <c r="I242" t="s">
        <v>16253</v>
      </c>
      <c r="J242" t="b">
        <v>0</v>
      </c>
      <c r="V242" t="s">
        <v>2478</v>
      </c>
      <c r="Z242">
        <v>44649</v>
      </c>
      <c r="AA242" t="s">
        <v>17120</v>
      </c>
      <c r="AB242">
        <v>44742</v>
      </c>
      <c r="AC242">
        <v>44720</v>
      </c>
      <c r="AI242">
        <v>2830000</v>
      </c>
      <c r="AJ242">
        <v>453597</v>
      </c>
      <c r="AK242">
        <v>0</v>
      </c>
      <c r="AL242">
        <v>81996</v>
      </c>
      <c r="AN242">
        <v>453597</v>
      </c>
      <c r="AO242">
        <v>0</v>
      </c>
      <c r="AP242">
        <v>0</v>
      </c>
      <c r="AQ242">
        <v>453597</v>
      </c>
      <c r="AR242">
        <v>535593</v>
      </c>
      <c r="AU242">
        <v>44775</v>
      </c>
      <c r="AV242" t="s">
        <v>16449</v>
      </c>
      <c r="AW242" s="567">
        <v>453597</v>
      </c>
      <c r="AX242" s="567">
        <v>453597</v>
      </c>
      <c r="AY242" s="567">
        <v>453597</v>
      </c>
      <c r="AZ242" s="567">
        <v>453597</v>
      </c>
      <c r="BA242" s="567"/>
      <c r="BB242" s="567"/>
      <c r="BC242" s="567"/>
      <c r="BD242" s="567">
        <v>453597</v>
      </c>
      <c r="BE242" s="567">
        <v>453597</v>
      </c>
      <c r="BF242">
        <v>46650</v>
      </c>
      <c r="BG242" t="s">
        <v>21925</v>
      </c>
      <c r="BI242">
        <v>46070.512557870374</v>
      </c>
      <c r="BJ242">
        <v>45152.465231481481</v>
      </c>
      <c r="BK242" t="s">
        <v>21677</v>
      </c>
      <c r="BL242" t="s">
        <v>16418</v>
      </c>
      <c r="BM242" t="s">
        <v>21683</v>
      </c>
      <c r="BP242" s="568">
        <v>81996</v>
      </c>
      <c r="BR242">
        <v>1</v>
      </c>
      <c r="BS242">
        <v>1</v>
      </c>
      <c r="BU242" t="s">
        <v>17124</v>
      </c>
      <c r="BV242" t="s">
        <v>17122</v>
      </c>
      <c r="BY242">
        <v>0</v>
      </c>
      <c r="CA242" t="s">
        <v>16180</v>
      </c>
      <c r="CB242" t="s">
        <v>21679</v>
      </c>
      <c r="CC2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43" spans="1:81">
      <c r="A243">
        <v>666894</v>
      </c>
      <c r="B243" t="s">
        <v>17126</v>
      </c>
      <c r="C243" t="s">
        <v>804</v>
      </c>
      <c r="D243" t="s">
        <v>10071</v>
      </c>
      <c r="E243" t="s">
        <v>10007</v>
      </c>
      <c r="F243" t="s">
        <v>16250</v>
      </c>
      <c r="G243" t="s">
        <v>2118</v>
      </c>
      <c r="I243" t="s">
        <v>16253</v>
      </c>
      <c r="J243" t="b">
        <v>0</v>
      </c>
      <c r="M243" t="b">
        <v>1</v>
      </c>
      <c r="N243" t="s">
        <v>16174</v>
      </c>
      <c r="O243" t="s">
        <v>7155</v>
      </c>
      <c r="P243" t="b">
        <v>1</v>
      </c>
      <c r="V243" t="s">
        <v>2478</v>
      </c>
      <c r="Z243">
        <v>44636</v>
      </c>
      <c r="AA243" t="s">
        <v>17127</v>
      </c>
      <c r="AB243">
        <v>45504</v>
      </c>
      <c r="AC243">
        <v>45108</v>
      </c>
      <c r="AD243">
        <v>45279</v>
      </c>
      <c r="AI243">
        <v>73611536</v>
      </c>
      <c r="AJ243">
        <v>30550204.859999999</v>
      </c>
      <c r="AK243">
        <v>3532039</v>
      </c>
      <c r="AL243">
        <v>4738922</v>
      </c>
      <c r="AN243">
        <v>30543791</v>
      </c>
      <c r="AO243">
        <v>474312</v>
      </c>
      <c r="AP243">
        <v>3057727</v>
      </c>
      <c r="AQ243">
        <v>34075830</v>
      </c>
      <c r="AR243">
        <v>38814752</v>
      </c>
      <c r="AS243">
        <v>45535</v>
      </c>
      <c r="AT243">
        <v>45626</v>
      </c>
      <c r="AW243" s="567"/>
      <c r="AX243" s="567"/>
      <c r="AY243" s="567"/>
      <c r="AZ243" s="567"/>
      <c r="BA243" s="567"/>
      <c r="BB243" s="567"/>
      <c r="BC243" s="567"/>
      <c r="BD243" s="567">
        <v>0</v>
      </c>
      <c r="BE243" s="567">
        <v>0</v>
      </c>
      <c r="BF243">
        <v>46650</v>
      </c>
      <c r="BG243" t="s">
        <v>21926</v>
      </c>
      <c r="BI243">
        <v>46059.615624999999</v>
      </c>
      <c r="BJ243">
        <v>45152.465231481481</v>
      </c>
      <c r="BK243" t="s">
        <v>21677</v>
      </c>
      <c r="BL243" t="s">
        <v>2118</v>
      </c>
      <c r="BM243" t="s">
        <v>21678</v>
      </c>
      <c r="BR243">
        <v>0.89653589831854397</v>
      </c>
      <c r="BS243">
        <v>1</v>
      </c>
      <c r="BT243">
        <v>45873</v>
      </c>
      <c r="BU243" t="s">
        <v>17128</v>
      </c>
      <c r="BV243" t="s">
        <v>17125</v>
      </c>
      <c r="BY243">
        <v>0</v>
      </c>
      <c r="CA243" t="s">
        <v>16180</v>
      </c>
      <c r="CB243" t="s">
        <v>21679</v>
      </c>
      <c r="CC2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44" spans="1:81">
      <c r="A244">
        <v>662238</v>
      </c>
      <c r="B244" t="s">
        <v>17130</v>
      </c>
      <c r="C244" t="s">
        <v>255</v>
      </c>
      <c r="D244" t="s">
        <v>7333</v>
      </c>
      <c r="E244" t="s">
        <v>16370</v>
      </c>
      <c r="F244" t="s">
        <v>64</v>
      </c>
      <c r="G244" t="s">
        <v>16369</v>
      </c>
      <c r="H244" t="b">
        <v>1</v>
      </c>
      <c r="I244" t="s">
        <v>16253</v>
      </c>
      <c r="J244" t="b">
        <v>0</v>
      </c>
      <c r="L244" t="s">
        <v>16193</v>
      </c>
      <c r="M244" t="b">
        <v>0</v>
      </c>
      <c r="O244" t="s">
        <v>16194</v>
      </c>
      <c r="R244">
        <v>6000000</v>
      </c>
      <c r="S244">
        <v>44438</v>
      </c>
      <c r="T244">
        <v>44461</v>
      </c>
      <c r="V244">
        <v>44468</v>
      </c>
      <c r="Z244">
        <v>44606</v>
      </c>
      <c r="AA244" t="s">
        <v>17131</v>
      </c>
      <c r="AB244">
        <v>45077</v>
      </c>
      <c r="AC244">
        <v>45069</v>
      </c>
      <c r="AD244">
        <v>46070</v>
      </c>
      <c r="AI244">
        <v>6000000</v>
      </c>
      <c r="AJ244">
        <v>16046926.539999999</v>
      </c>
      <c r="AK244">
        <v>5926449.3700000001</v>
      </c>
      <c r="AL244">
        <v>2708469.23</v>
      </c>
      <c r="AM244">
        <v>0</v>
      </c>
      <c r="AN244">
        <v>28826526.190000001</v>
      </c>
      <c r="AO244">
        <v>509009.29</v>
      </c>
      <c r="AP244">
        <v>5417440.0800000001</v>
      </c>
      <c r="AQ244">
        <v>34752975.560000002</v>
      </c>
      <c r="AR244">
        <v>37461444.789999999</v>
      </c>
      <c r="AS244">
        <v>45504</v>
      </c>
      <c r="AT244">
        <v>45657</v>
      </c>
      <c r="AW244" s="567"/>
      <c r="AX244" s="567"/>
      <c r="AY244" s="567"/>
      <c r="AZ244" s="567"/>
      <c r="BA244" s="567"/>
      <c r="BB244" s="567"/>
      <c r="BC244" s="567"/>
      <c r="BD244" s="567">
        <v>0</v>
      </c>
      <c r="BE244" s="567">
        <v>0</v>
      </c>
      <c r="BF244">
        <v>46650</v>
      </c>
      <c r="BG244" t="s">
        <v>21927</v>
      </c>
      <c r="BH244" t="s">
        <v>17132</v>
      </c>
      <c r="BI244">
        <v>46071.528171296297</v>
      </c>
      <c r="BJ244">
        <v>45152.465231481481</v>
      </c>
      <c r="BK244" t="s">
        <v>21677</v>
      </c>
      <c r="BL244" t="s">
        <v>17134</v>
      </c>
      <c r="BM244" t="s">
        <v>21683</v>
      </c>
      <c r="BN244" t="s">
        <v>16315</v>
      </c>
      <c r="BR244">
        <v>0.46174252078920403</v>
      </c>
      <c r="BS244">
        <v>3</v>
      </c>
      <c r="BU244" t="s">
        <v>17133</v>
      </c>
      <c r="BV244" t="s">
        <v>17129</v>
      </c>
      <c r="BW244" s="568">
        <v>0</v>
      </c>
      <c r="BX244" s="568">
        <v>0</v>
      </c>
      <c r="BY244">
        <v>0</v>
      </c>
      <c r="CA244" t="s">
        <v>16180</v>
      </c>
      <c r="CB244" t="s">
        <v>21679</v>
      </c>
      <c r="CC2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45" spans="1:81">
      <c r="A245">
        <v>660437</v>
      </c>
      <c r="B245" t="s">
        <v>17136</v>
      </c>
      <c r="C245" t="s">
        <v>918</v>
      </c>
      <c r="D245" t="s">
        <v>10041</v>
      </c>
      <c r="E245" t="s">
        <v>10007</v>
      </c>
      <c r="F245" t="s">
        <v>16250</v>
      </c>
      <c r="G245" t="s">
        <v>2118</v>
      </c>
      <c r="I245" t="s">
        <v>16253</v>
      </c>
      <c r="J245" t="b">
        <v>0</v>
      </c>
      <c r="V245" t="s">
        <v>2478</v>
      </c>
      <c r="Z245">
        <v>44594</v>
      </c>
      <c r="AA245" t="s">
        <v>17137</v>
      </c>
      <c r="AB245">
        <v>44773</v>
      </c>
      <c r="AC245">
        <v>44771</v>
      </c>
      <c r="AD245">
        <v>44879</v>
      </c>
      <c r="AI245">
        <v>12758461</v>
      </c>
      <c r="AJ245">
        <v>28636829</v>
      </c>
      <c r="AK245">
        <v>1568964</v>
      </c>
      <c r="AL245">
        <v>5821636</v>
      </c>
      <c r="AN245">
        <v>27067865</v>
      </c>
      <c r="AO245">
        <v>380359</v>
      </c>
      <c r="AP245">
        <v>1188605</v>
      </c>
      <c r="AQ245">
        <v>28636829</v>
      </c>
      <c r="AR245">
        <v>34458465</v>
      </c>
      <c r="AU245">
        <v>44950</v>
      </c>
      <c r="AW245" s="567">
        <v>28636829</v>
      </c>
      <c r="AX245" s="567">
        <v>27067865</v>
      </c>
      <c r="AY245" s="567"/>
      <c r="AZ245" s="567"/>
      <c r="BA245" s="567"/>
      <c r="BB245" s="567"/>
      <c r="BC245" s="567"/>
      <c r="BD245" s="567">
        <v>28636829</v>
      </c>
      <c r="BE245" s="567">
        <v>27067865</v>
      </c>
      <c r="BF245">
        <v>46650</v>
      </c>
      <c r="BG245" t="s">
        <v>21928</v>
      </c>
      <c r="BI245">
        <v>45859.641435185185</v>
      </c>
      <c r="BJ245">
        <v>45152.465231481481</v>
      </c>
      <c r="BK245" t="s">
        <v>21677</v>
      </c>
      <c r="BL245" t="s">
        <v>2118</v>
      </c>
      <c r="BM245" t="s">
        <v>21929</v>
      </c>
      <c r="BP245" s="568">
        <v>5821635</v>
      </c>
      <c r="BR245">
        <v>1</v>
      </c>
      <c r="BS245">
        <v>1</v>
      </c>
      <c r="BU245" t="s">
        <v>17138</v>
      </c>
      <c r="BV245" t="s">
        <v>17135</v>
      </c>
      <c r="BY245">
        <v>0</v>
      </c>
      <c r="CA245" t="s">
        <v>16180</v>
      </c>
      <c r="CB245" t="s">
        <v>21679</v>
      </c>
      <c r="CC2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1568964</v>
      </c>
    </row>
    <row r="246" spans="1:81">
      <c r="A246">
        <v>660422</v>
      </c>
      <c r="B246" t="s">
        <v>17140</v>
      </c>
      <c r="C246" t="s">
        <v>2076</v>
      </c>
      <c r="D246" t="s">
        <v>17141</v>
      </c>
      <c r="E246" t="s">
        <v>17143</v>
      </c>
      <c r="F246" t="s">
        <v>33</v>
      </c>
      <c r="G246" t="s">
        <v>2120</v>
      </c>
      <c r="I246" t="s">
        <v>16253</v>
      </c>
      <c r="J246" t="b">
        <v>0</v>
      </c>
      <c r="V246" t="s">
        <v>2478</v>
      </c>
      <c r="Z246">
        <v>44614</v>
      </c>
      <c r="AA246" t="s">
        <v>17137</v>
      </c>
      <c r="AB246">
        <v>45107</v>
      </c>
      <c r="AC246">
        <v>45082</v>
      </c>
      <c r="AD246">
        <v>45190</v>
      </c>
      <c r="AI246">
        <v>800000</v>
      </c>
      <c r="AJ246">
        <v>3816798</v>
      </c>
      <c r="AK246">
        <v>338280</v>
      </c>
      <c r="AL246">
        <v>766618</v>
      </c>
      <c r="AN246">
        <v>3478518</v>
      </c>
      <c r="AO246">
        <v>0</v>
      </c>
      <c r="AP246">
        <v>338280</v>
      </c>
      <c r="AQ246">
        <v>3816798</v>
      </c>
      <c r="AR246">
        <v>4583416</v>
      </c>
      <c r="AU246">
        <v>45289</v>
      </c>
      <c r="AV246" t="s">
        <v>16449</v>
      </c>
      <c r="AW246" s="567">
        <v>3816798</v>
      </c>
      <c r="AX246" s="567">
        <v>3478518</v>
      </c>
      <c r="AY246" s="567">
        <v>3816798</v>
      </c>
      <c r="AZ246" s="567">
        <v>3478518</v>
      </c>
      <c r="BA246" s="567"/>
      <c r="BB246" s="567"/>
      <c r="BC246" s="567"/>
      <c r="BD246" s="567">
        <v>3816798</v>
      </c>
      <c r="BE246" s="567">
        <v>3478518</v>
      </c>
      <c r="BF246">
        <v>46650</v>
      </c>
      <c r="BG246" t="s">
        <v>21930</v>
      </c>
      <c r="BI246">
        <v>46070.511145833334</v>
      </c>
      <c r="BJ246">
        <v>45152.465231481481</v>
      </c>
      <c r="BK246" t="s">
        <v>21677</v>
      </c>
      <c r="BL246" t="s">
        <v>2666</v>
      </c>
      <c r="BM246" t="s">
        <v>21683</v>
      </c>
      <c r="BP246" s="568">
        <v>460523</v>
      </c>
      <c r="BR246">
        <v>1</v>
      </c>
      <c r="BS246">
        <v>1</v>
      </c>
      <c r="BU246" t="s">
        <v>17142</v>
      </c>
      <c r="BV246" t="s">
        <v>17139</v>
      </c>
      <c r="BY246">
        <v>0</v>
      </c>
      <c r="CA246" t="s">
        <v>16180</v>
      </c>
      <c r="CB246" t="s">
        <v>21679</v>
      </c>
      <c r="CC2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338280</v>
      </c>
    </row>
    <row r="247" spans="1:81">
      <c r="A247">
        <v>660239</v>
      </c>
      <c r="B247" t="s">
        <v>17145</v>
      </c>
      <c r="C247" t="s">
        <v>737</v>
      </c>
      <c r="D247" t="s">
        <v>10044</v>
      </c>
      <c r="E247" t="s">
        <v>10007</v>
      </c>
      <c r="F247" t="s">
        <v>16250</v>
      </c>
      <c r="G247" t="s">
        <v>2118</v>
      </c>
      <c r="I247" t="s">
        <v>16253</v>
      </c>
      <c r="J247" t="b">
        <v>0</v>
      </c>
      <c r="V247" t="s">
        <v>2478</v>
      </c>
      <c r="Z247">
        <v>44587</v>
      </c>
      <c r="AA247" t="s">
        <v>17146</v>
      </c>
      <c r="AB247">
        <v>44773</v>
      </c>
      <c r="AC247">
        <v>44749</v>
      </c>
      <c r="AD247">
        <v>44763</v>
      </c>
      <c r="AI247">
        <v>5577994</v>
      </c>
      <c r="AJ247">
        <v>10872401.710000001</v>
      </c>
      <c r="AK247">
        <v>681865.66</v>
      </c>
      <c r="AL247">
        <v>2630719</v>
      </c>
      <c r="AN247">
        <v>10190536</v>
      </c>
      <c r="AO247">
        <v>84516.08</v>
      </c>
      <c r="AP247">
        <v>597349.57999999996</v>
      </c>
      <c r="AQ247">
        <v>10872401.66</v>
      </c>
      <c r="AR247">
        <v>13503120.66</v>
      </c>
      <c r="AU247">
        <v>44797</v>
      </c>
      <c r="AW247" s="567">
        <v>10872401.710000001</v>
      </c>
      <c r="AX247" s="567">
        <v>10190536.050000001</v>
      </c>
      <c r="AY247" s="567"/>
      <c r="AZ247" s="567"/>
      <c r="BA247" s="567"/>
      <c r="BB247" s="567"/>
      <c r="BC247" s="567"/>
      <c r="BD247" s="567">
        <v>10872401.710000001</v>
      </c>
      <c r="BE247" s="567">
        <v>10190536.050000001</v>
      </c>
      <c r="BF247">
        <v>46650</v>
      </c>
      <c r="BG247" t="s">
        <v>21931</v>
      </c>
      <c r="BI247">
        <v>45856.769143518519</v>
      </c>
      <c r="BJ247">
        <v>45152.465243055558</v>
      </c>
      <c r="BK247" t="s">
        <v>21677</v>
      </c>
      <c r="BL247" t="s">
        <v>2118</v>
      </c>
      <c r="BM247" t="s">
        <v>21698</v>
      </c>
      <c r="BP247" s="568">
        <v>2630718.61</v>
      </c>
      <c r="BR247">
        <v>1.0000000045988</v>
      </c>
      <c r="BS247">
        <v>1</v>
      </c>
      <c r="BU247" t="s">
        <v>17147</v>
      </c>
      <c r="BV247" t="s">
        <v>17144</v>
      </c>
      <c r="BY247">
        <v>0</v>
      </c>
      <c r="CA247" t="s">
        <v>16180</v>
      </c>
      <c r="CB247" t="s">
        <v>21679</v>
      </c>
      <c r="CC2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681865.66000000015</v>
      </c>
    </row>
    <row r="248" spans="1:81">
      <c r="A248">
        <v>660227</v>
      </c>
      <c r="B248" t="s">
        <v>17149</v>
      </c>
      <c r="C248" t="s">
        <v>966</v>
      </c>
      <c r="D248" t="s">
        <v>10053</v>
      </c>
      <c r="E248" t="s">
        <v>10007</v>
      </c>
      <c r="F248" t="s">
        <v>16250</v>
      </c>
      <c r="G248" t="s">
        <v>2118</v>
      </c>
      <c r="I248" t="s">
        <v>16253</v>
      </c>
      <c r="J248" t="b">
        <v>0</v>
      </c>
      <c r="V248" t="s">
        <v>2478</v>
      </c>
      <c r="Z248">
        <v>44588</v>
      </c>
      <c r="AA248" t="s">
        <v>17146</v>
      </c>
      <c r="AB248">
        <v>44804</v>
      </c>
      <c r="AC248">
        <v>44781</v>
      </c>
      <c r="AD248">
        <v>44876</v>
      </c>
      <c r="AI248">
        <v>12447777</v>
      </c>
      <c r="AJ248">
        <v>20334482.949999999</v>
      </c>
      <c r="AK248">
        <v>1764387.7</v>
      </c>
      <c r="AL248">
        <v>4317860</v>
      </c>
      <c r="AN248">
        <v>18570180</v>
      </c>
      <c r="AO248">
        <v>448282.64</v>
      </c>
      <c r="AP248">
        <v>1316105.06</v>
      </c>
      <c r="AQ248">
        <v>20334567.699999999</v>
      </c>
      <c r="AR248">
        <v>24652427.699999999</v>
      </c>
      <c r="AU248">
        <v>44950</v>
      </c>
      <c r="AW248" s="567">
        <v>20334482.949999999</v>
      </c>
      <c r="AX248" s="567">
        <v>18570095.25</v>
      </c>
      <c r="AY248" s="567"/>
      <c r="AZ248" s="567"/>
      <c r="BA248" s="567"/>
      <c r="BB248" s="567"/>
      <c r="BC248" s="567"/>
      <c r="BD248" s="567">
        <v>20334482.949999999</v>
      </c>
      <c r="BE248" s="567">
        <v>18570095.25</v>
      </c>
      <c r="BF248">
        <v>46650</v>
      </c>
      <c r="BG248" t="s">
        <v>21932</v>
      </c>
      <c r="BI248">
        <v>45856.769143518519</v>
      </c>
      <c r="BJ248">
        <v>45152.465243055558</v>
      </c>
      <c r="BK248" t="s">
        <v>21677</v>
      </c>
      <c r="BL248" t="s">
        <v>2118</v>
      </c>
      <c r="BM248" t="s">
        <v>21698</v>
      </c>
      <c r="BP248" s="568">
        <v>4317860.43</v>
      </c>
      <c r="BR248">
        <v>0.99999583222022503</v>
      </c>
      <c r="BS248">
        <v>1</v>
      </c>
      <c r="BU248" t="s">
        <v>17150</v>
      </c>
      <c r="BV248" t="s">
        <v>17148</v>
      </c>
      <c r="BY248">
        <v>0</v>
      </c>
      <c r="CA248" t="s">
        <v>16180</v>
      </c>
      <c r="CB248" t="s">
        <v>21679</v>
      </c>
      <c r="CC2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1764387.6999999993</v>
      </c>
    </row>
    <row r="249" spans="1:81">
      <c r="A249">
        <v>659968</v>
      </c>
      <c r="B249" t="s">
        <v>17152</v>
      </c>
      <c r="C249" t="s">
        <v>812</v>
      </c>
      <c r="D249" t="s">
        <v>10050</v>
      </c>
      <c r="E249" t="s">
        <v>10007</v>
      </c>
      <c r="F249" t="s">
        <v>16250</v>
      </c>
      <c r="G249" t="s">
        <v>2118</v>
      </c>
      <c r="I249" t="s">
        <v>16253</v>
      </c>
      <c r="J249" t="b">
        <v>0</v>
      </c>
      <c r="V249" t="s">
        <v>2478</v>
      </c>
      <c r="Z249">
        <v>44585</v>
      </c>
      <c r="AA249" t="s">
        <v>17153</v>
      </c>
      <c r="AB249">
        <v>45016</v>
      </c>
      <c r="AC249">
        <v>44999</v>
      </c>
      <c r="AI249">
        <v>13034397</v>
      </c>
      <c r="AJ249">
        <v>34882926</v>
      </c>
      <c r="AK249">
        <v>4033578</v>
      </c>
      <c r="AL249">
        <v>4619207</v>
      </c>
      <c r="AN249">
        <v>30849348</v>
      </c>
      <c r="AO249">
        <v>1029513</v>
      </c>
      <c r="AP249">
        <v>3004065</v>
      </c>
      <c r="AQ249">
        <v>34882926</v>
      </c>
      <c r="AR249">
        <v>39502133</v>
      </c>
      <c r="AU249">
        <v>45050</v>
      </c>
      <c r="AW249" s="567">
        <v>34882926</v>
      </c>
      <c r="AX249" s="567">
        <v>30849348</v>
      </c>
      <c r="AY249" s="567"/>
      <c r="AZ249" s="567"/>
      <c r="BA249" s="567"/>
      <c r="BB249" s="567"/>
      <c r="BC249" s="567"/>
      <c r="BD249" s="567">
        <v>34882926</v>
      </c>
      <c r="BE249" s="567">
        <v>30849348</v>
      </c>
      <c r="BF249">
        <v>46650</v>
      </c>
      <c r="BG249" t="s">
        <v>21933</v>
      </c>
      <c r="BI249">
        <v>45856.769143518519</v>
      </c>
      <c r="BJ249">
        <v>45152.465243055558</v>
      </c>
      <c r="BK249" t="s">
        <v>21677</v>
      </c>
      <c r="BL249" t="s">
        <v>2118</v>
      </c>
      <c r="BM249" t="s">
        <v>21698</v>
      </c>
      <c r="BP249" s="568">
        <v>4619207</v>
      </c>
      <c r="BR249">
        <v>1</v>
      </c>
      <c r="BS249">
        <v>1</v>
      </c>
      <c r="BU249" t="s">
        <v>17154</v>
      </c>
      <c r="BV249" t="s">
        <v>17151</v>
      </c>
      <c r="BY249">
        <v>0</v>
      </c>
      <c r="CA249" t="s">
        <v>16180</v>
      </c>
      <c r="CB249" t="s">
        <v>21679</v>
      </c>
      <c r="CC2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4033578</v>
      </c>
    </row>
    <row r="250" spans="1:81">
      <c r="A250">
        <v>659715</v>
      </c>
      <c r="B250" t="s">
        <v>17156</v>
      </c>
      <c r="C250" t="s">
        <v>1157</v>
      </c>
      <c r="D250" t="s">
        <v>10047</v>
      </c>
      <c r="E250" t="s">
        <v>10007</v>
      </c>
      <c r="F250" t="s">
        <v>16250</v>
      </c>
      <c r="G250" t="s">
        <v>2118</v>
      </c>
      <c r="I250" t="s">
        <v>16253</v>
      </c>
      <c r="J250" t="b">
        <v>0</v>
      </c>
      <c r="V250" t="s">
        <v>2478</v>
      </c>
      <c r="Z250">
        <v>44582</v>
      </c>
      <c r="AA250" t="s">
        <v>17157</v>
      </c>
      <c r="AB250">
        <v>44773</v>
      </c>
      <c r="AC250">
        <v>44749</v>
      </c>
      <c r="AD250">
        <v>44879</v>
      </c>
      <c r="AI250">
        <v>6013360</v>
      </c>
      <c r="AJ250">
        <v>7253285</v>
      </c>
      <c r="AK250">
        <v>178787</v>
      </c>
      <c r="AL250">
        <v>1880873</v>
      </c>
      <c r="AN250">
        <v>7074498</v>
      </c>
      <c r="AO250">
        <v>49247</v>
      </c>
      <c r="AP250">
        <v>129540</v>
      </c>
      <c r="AQ250">
        <v>7253285</v>
      </c>
      <c r="AR250">
        <v>9134158</v>
      </c>
      <c r="AU250">
        <v>44922</v>
      </c>
      <c r="AW250" s="567">
        <v>7253285</v>
      </c>
      <c r="AX250" s="567">
        <v>7074498</v>
      </c>
      <c r="AY250" s="567"/>
      <c r="AZ250" s="567"/>
      <c r="BA250" s="567"/>
      <c r="BB250" s="567"/>
      <c r="BC250" s="567"/>
      <c r="BD250" s="567">
        <v>7253285</v>
      </c>
      <c r="BE250" s="567">
        <v>7074498</v>
      </c>
      <c r="BF250">
        <v>46650</v>
      </c>
      <c r="BG250" t="s">
        <v>21934</v>
      </c>
      <c r="BI250">
        <v>45856.769143518519</v>
      </c>
      <c r="BJ250">
        <v>45152.465243055558</v>
      </c>
      <c r="BK250" t="s">
        <v>21677</v>
      </c>
      <c r="BL250" t="s">
        <v>2118</v>
      </c>
      <c r="BM250" t="s">
        <v>21698</v>
      </c>
      <c r="BP250" s="568">
        <v>1880873</v>
      </c>
      <c r="BR250">
        <v>1</v>
      </c>
      <c r="BS250">
        <v>1</v>
      </c>
      <c r="BU250" t="s">
        <v>17158</v>
      </c>
      <c r="BV250" t="s">
        <v>17155</v>
      </c>
      <c r="BY250">
        <v>0</v>
      </c>
      <c r="CA250" t="s">
        <v>16180</v>
      </c>
      <c r="CB250" t="s">
        <v>21679</v>
      </c>
      <c r="CC2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178787</v>
      </c>
    </row>
    <row r="251" spans="1:81">
      <c r="A251">
        <v>659625</v>
      </c>
      <c r="B251" t="s">
        <v>17160</v>
      </c>
      <c r="C251" t="s">
        <v>1030</v>
      </c>
      <c r="D251" t="s">
        <v>10056</v>
      </c>
      <c r="E251" t="s">
        <v>10007</v>
      </c>
      <c r="F251" t="s">
        <v>16250</v>
      </c>
      <c r="G251" t="s">
        <v>2118</v>
      </c>
      <c r="I251" t="s">
        <v>16253</v>
      </c>
      <c r="J251" t="b">
        <v>0</v>
      </c>
      <c r="V251" t="s">
        <v>2478</v>
      </c>
      <c r="Z251">
        <v>44581</v>
      </c>
      <c r="AA251" t="s">
        <v>17161</v>
      </c>
      <c r="AB251">
        <v>44804</v>
      </c>
      <c r="AC251">
        <v>44812</v>
      </c>
      <c r="AD251">
        <v>44876</v>
      </c>
      <c r="AI251">
        <v>11389001</v>
      </c>
      <c r="AJ251">
        <v>24370617</v>
      </c>
      <c r="AK251">
        <v>1505645</v>
      </c>
      <c r="AL251">
        <v>4716594</v>
      </c>
      <c r="AN251">
        <v>22864972</v>
      </c>
      <c r="AO251">
        <v>355973</v>
      </c>
      <c r="AP251">
        <v>1149672</v>
      </c>
      <c r="AQ251">
        <v>24370617</v>
      </c>
      <c r="AR251">
        <v>29087211</v>
      </c>
      <c r="AU251">
        <v>44950</v>
      </c>
      <c r="AW251" s="567">
        <v>24370617</v>
      </c>
      <c r="AX251" s="567">
        <v>22864972</v>
      </c>
      <c r="AY251" s="567"/>
      <c r="AZ251" s="567"/>
      <c r="BA251" s="567"/>
      <c r="BB251" s="567"/>
      <c r="BC251" s="567"/>
      <c r="BD251" s="567">
        <v>24370617</v>
      </c>
      <c r="BE251" s="567">
        <v>22864972</v>
      </c>
      <c r="BF251">
        <v>46650</v>
      </c>
      <c r="BG251" t="s">
        <v>21935</v>
      </c>
      <c r="BI251">
        <v>45859.682916666665</v>
      </c>
      <c r="BJ251">
        <v>45152.465243055558</v>
      </c>
      <c r="BK251" t="s">
        <v>21677</v>
      </c>
      <c r="BL251" t="s">
        <v>2118</v>
      </c>
      <c r="BM251" t="s">
        <v>21929</v>
      </c>
      <c r="BP251" s="568">
        <v>3031749</v>
      </c>
      <c r="BQ251" s="568">
        <v>165500</v>
      </c>
      <c r="BR251">
        <v>1</v>
      </c>
      <c r="BS251">
        <v>1</v>
      </c>
      <c r="BU251" t="s">
        <v>17162</v>
      </c>
      <c r="BV251" t="s">
        <v>17159</v>
      </c>
      <c r="BY251">
        <v>0</v>
      </c>
      <c r="CA251" t="s">
        <v>16180</v>
      </c>
      <c r="CB251" t="s">
        <v>21679</v>
      </c>
      <c r="CC2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1340145</v>
      </c>
    </row>
    <row r="252" spans="1:81">
      <c r="A252">
        <v>659623</v>
      </c>
      <c r="B252" t="s">
        <v>17164</v>
      </c>
      <c r="C252" t="s">
        <v>1099</v>
      </c>
      <c r="D252" t="s">
        <v>10038</v>
      </c>
      <c r="E252" t="s">
        <v>10007</v>
      </c>
      <c r="F252" t="s">
        <v>16250</v>
      </c>
      <c r="G252" t="s">
        <v>2118</v>
      </c>
      <c r="I252" t="s">
        <v>16253</v>
      </c>
      <c r="J252" t="b">
        <v>0</v>
      </c>
      <c r="V252" t="s">
        <v>2478</v>
      </c>
      <c r="Z252">
        <v>44581</v>
      </c>
      <c r="AA252" t="s">
        <v>17161</v>
      </c>
      <c r="AB252">
        <v>44773</v>
      </c>
      <c r="AC252">
        <v>44749</v>
      </c>
      <c r="AD252">
        <v>44876</v>
      </c>
      <c r="AI252">
        <v>5191684</v>
      </c>
      <c r="AJ252">
        <v>17562047</v>
      </c>
      <c r="AK252">
        <v>565289</v>
      </c>
      <c r="AL252">
        <v>3574763</v>
      </c>
      <c r="AN252">
        <v>16996758</v>
      </c>
      <c r="AO252">
        <v>49247</v>
      </c>
      <c r="AP252">
        <v>516042</v>
      </c>
      <c r="AQ252">
        <v>17562047</v>
      </c>
      <c r="AR252">
        <v>21136810</v>
      </c>
      <c r="AU252">
        <v>44922</v>
      </c>
      <c r="AW252" s="567">
        <v>17562047</v>
      </c>
      <c r="AX252" s="567">
        <v>16996758</v>
      </c>
      <c r="AY252" s="567"/>
      <c r="AZ252" s="567"/>
      <c r="BA252" s="567"/>
      <c r="BB252" s="567"/>
      <c r="BC252" s="567"/>
      <c r="BD252" s="567">
        <v>17562047</v>
      </c>
      <c r="BE252" s="567">
        <v>16996758</v>
      </c>
      <c r="BF252">
        <v>46650</v>
      </c>
      <c r="BG252" t="s">
        <v>21936</v>
      </c>
      <c r="BI252">
        <v>45987.482673611114</v>
      </c>
      <c r="BJ252">
        <v>45152.465266203704</v>
      </c>
      <c r="BK252" t="s">
        <v>21677</v>
      </c>
      <c r="BL252" t="s">
        <v>2118</v>
      </c>
      <c r="BM252" t="s">
        <v>21678</v>
      </c>
      <c r="BP252" s="568">
        <v>3574763</v>
      </c>
      <c r="BR252">
        <v>1</v>
      </c>
      <c r="BS252">
        <v>1</v>
      </c>
      <c r="BU252" t="s">
        <v>17165</v>
      </c>
      <c r="BV252" t="s">
        <v>17163</v>
      </c>
      <c r="BY252">
        <v>0</v>
      </c>
      <c r="CA252" t="s">
        <v>16180</v>
      </c>
      <c r="CB252" t="s">
        <v>21679</v>
      </c>
      <c r="CC2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565289</v>
      </c>
    </row>
    <row r="253" spans="1:81" s="570" customFormat="1">
      <c r="A253" s="570">
        <v>657300</v>
      </c>
      <c r="B253" s="570" t="s">
        <v>17167</v>
      </c>
      <c r="C253" s="570" t="s">
        <v>1027</v>
      </c>
      <c r="D253" s="570" t="s">
        <v>14111</v>
      </c>
      <c r="E253" s="570" t="s">
        <v>17171</v>
      </c>
      <c r="F253" s="570" t="s">
        <v>64</v>
      </c>
      <c r="G253" s="570" t="s">
        <v>16369</v>
      </c>
      <c r="I253" s="570" t="s">
        <v>16967</v>
      </c>
      <c r="J253" s="570" t="b">
        <v>0</v>
      </c>
      <c r="L253" s="570" t="s">
        <v>16183</v>
      </c>
      <c r="R253" s="570">
        <v>42000000</v>
      </c>
      <c r="S253" s="570">
        <v>44438</v>
      </c>
      <c r="T253" s="570">
        <v>44461</v>
      </c>
      <c r="V253" s="570">
        <v>44468</v>
      </c>
      <c r="Z253" s="570">
        <v>44580</v>
      </c>
      <c r="AA253" s="570" t="s">
        <v>17168</v>
      </c>
      <c r="AB253" s="570">
        <v>44742</v>
      </c>
      <c r="AC253" s="570">
        <v>44739</v>
      </c>
      <c r="AD253" s="570">
        <v>45530</v>
      </c>
      <c r="AI253" s="570">
        <v>126000000</v>
      </c>
      <c r="AJ253" s="570">
        <v>48941484</v>
      </c>
      <c r="AK253" s="570">
        <v>0</v>
      </c>
      <c r="AL253" s="570">
        <v>2041312</v>
      </c>
      <c r="AN253" s="570">
        <v>48941484</v>
      </c>
      <c r="AO253" s="570">
        <v>0</v>
      </c>
      <c r="AP253" s="570">
        <v>0</v>
      </c>
      <c r="AQ253" s="570">
        <v>48941484</v>
      </c>
      <c r="AR253" s="570">
        <v>50982796</v>
      </c>
      <c r="AU253" s="570">
        <v>44851</v>
      </c>
      <c r="AV253" s="570" t="s">
        <v>21937</v>
      </c>
      <c r="AW253" s="570">
        <v>48941484</v>
      </c>
      <c r="AX253" s="570">
        <v>48941484</v>
      </c>
      <c r="AY253" s="570">
        <v>164579862</v>
      </c>
      <c r="AZ253" s="570">
        <v>164579862</v>
      </c>
      <c r="BD253" s="570">
        <v>164579862</v>
      </c>
      <c r="BE253" s="570">
        <v>164579862</v>
      </c>
      <c r="BF253" s="570">
        <v>46650</v>
      </c>
      <c r="BG253" s="570" t="s">
        <v>21938</v>
      </c>
      <c r="BH253" s="570" t="s">
        <v>17169</v>
      </c>
      <c r="BI253" s="570">
        <v>46051.397777777776</v>
      </c>
      <c r="BJ253" s="570">
        <v>45152.465266203704</v>
      </c>
      <c r="BK253" s="570" t="s">
        <v>21677</v>
      </c>
      <c r="BL253" s="570" t="s">
        <v>17172</v>
      </c>
      <c r="BM253" s="570" t="s">
        <v>21696</v>
      </c>
      <c r="BN253" s="570" t="s">
        <v>16315</v>
      </c>
      <c r="BP253" s="571">
        <v>2041312</v>
      </c>
      <c r="BQ253" s="571"/>
      <c r="BR253" s="570">
        <v>1</v>
      </c>
      <c r="BS253" s="570">
        <v>1</v>
      </c>
      <c r="BU253" s="570" t="s">
        <v>17170</v>
      </c>
      <c r="BV253" s="570" t="s">
        <v>17166</v>
      </c>
      <c r="BW253" s="571"/>
      <c r="BX253" s="571"/>
      <c r="BY253" s="570">
        <v>0</v>
      </c>
      <c r="CA253" s="570" t="s">
        <v>16180</v>
      </c>
      <c r="CB253" s="570" t="s">
        <v>21679</v>
      </c>
      <c r="CC253" s="570">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54" spans="1:81">
      <c r="A254">
        <v>551963</v>
      </c>
      <c r="B254" t="s">
        <v>17174</v>
      </c>
      <c r="C254" t="s">
        <v>17175</v>
      </c>
      <c r="D254" t="s">
        <v>7322</v>
      </c>
      <c r="E254" t="s">
        <v>16370</v>
      </c>
      <c r="F254" t="s">
        <v>64</v>
      </c>
      <c r="G254" t="s">
        <v>16369</v>
      </c>
      <c r="H254" t="b">
        <v>1</v>
      </c>
      <c r="I254" t="s">
        <v>16253</v>
      </c>
      <c r="J254" t="b">
        <v>0</v>
      </c>
      <c r="L254" t="s">
        <v>16193</v>
      </c>
      <c r="R254">
        <v>185000000</v>
      </c>
      <c r="S254">
        <v>44438</v>
      </c>
      <c r="T254">
        <v>44461</v>
      </c>
      <c r="V254">
        <v>44468</v>
      </c>
      <c r="Z254">
        <v>44593</v>
      </c>
      <c r="AA254" t="s">
        <v>17176</v>
      </c>
      <c r="AB254">
        <v>45138</v>
      </c>
      <c r="AC254">
        <v>45136</v>
      </c>
      <c r="AD254">
        <v>46045</v>
      </c>
      <c r="AE254">
        <v>45807</v>
      </c>
      <c r="AF254">
        <v>45799</v>
      </c>
      <c r="AI254">
        <v>185000000</v>
      </c>
      <c r="AJ254">
        <v>84287009</v>
      </c>
      <c r="AK254">
        <v>4232330.2</v>
      </c>
      <c r="AL254">
        <v>671253.14</v>
      </c>
      <c r="AN254">
        <v>4489030.6399999997</v>
      </c>
      <c r="AO254">
        <v>539034.63</v>
      </c>
      <c r="AP254">
        <v>3693295.57</v>
      </c>
      <c r="AQ254">
        <v>8721360.8399999999</v>
      </c>
      <c r="AR254">
        <v>9392613.9800000004</v>
      </c>
      <c r="AS254">
        <v>45626</v>
      </c>
      <c r="AT254">
        <v>45808</v>
      </c>
      <c r="AU254">
        <v>45917</v>
      </c>
      <c r="AW254" s="567">
        <v>5490297</v>
      </c>
      <c r="AX254" s="567">
        <v>5490297</v>
      </c>
      <c r="AY254" s="567"/>
      <c r="AZ254" s="567"/>
      <c r="BA254" s="567"/>
      <c r="BB254" s="567">
        <v>1143166.33</v>
      </c>
      <c r="BC254" s="567"/>
      <c r="BD254" s="567">
        <v>5490297</v>
      </c>
      <c r="BE254" s="567">
        <v>5490297</v>
      </c>
      <c r="BF254">
        <v>46650</v>
      </c>
      <c r="BG254" t="s">
        <v>21939</v>
      </c>
      <c r="BH254" t="s">
        <v>17177</v>
      </c>
      <c r="BI254">
        <v>46059.541689814818</v>
      </c>
      <c r="BJ254">
        <v>45152.465266203704</v>
      </c>
      <c r="BK254" t="s">
        <v>21677</v>
      </c>
      <c r="BL254" t="s">
        <v>7323</v>
      </c>
      <c r="BM254" t="s">
        <v>21678</v>
      </c>
      <c r="BN254" t="s">
        <v>16315</v>
      </c>
      <c r="BP254" s="568">
        <v>836416.02</v>
      </c>
      <c r="BQ254" s="568">
        <v>0</v>
      </c>
      <c r="BR254">
        <v>9.6644331711884508</v>
      </c>
      <c r="BS254">
        <v>1</v>
      </c>
      <c r="BU254" t="s">
        <v>17178</v>
      </c>
      <c r="BV254" t="s">
        <v>17173</v>
      </c>
      <c r="BW254" s="568">
        <v>1143166.33</v>
      </c>
      <c r="BX254" s="568">
        <v>0</v>
      </c>
      <c r="BY254">
        <v>1143166.33</v>
      </c>
      <c r="CA254" t="s">
        <v>16180</v>
      </c>
      <c r="CB254" t="s">
        <v>21679</v>
      </c>
      <c r="CC2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55" spans="1:81">
      <c r="A255">
        <v>551927</v>
      </c>
      <c r="B255" t="s">
        <v>17180</v>
      </c>
      <c r="C255" t="s">
        <v>799</v>
      </c>
      <c r="D255" t="s">
        <v>12132</v>
      </c>
      <c r="E255" t="s">
        <v>11686</v>
      </c>
      <c r="F255" t="s">
        <v>33</v>
      </c>
      <c r="G255" t="s">
        <v>16369</v>
      </c>
      <c r="I255" t="s">
        <v>16253</v>
      </c>
      <c r="J255" t="b">
        <v>0</v>
      </c>
      <c r="M255" t="b">
        <v>1</v>
      </c>
      <c r="N255" t="s">
        <v>16174</v>
      </c>
      <c r="O255" t="s">
        <v>7155</v>
      </c>
      <c r="P255" t="b">
        <v>0</v>
      </c>
      <c r="V255" t="s">
        <v>2478</v>
      </c>
      <c r="Z255">
        <v>44571</v>
      </c>
      <c r="AA255" t="s">
        <v>17176</v>
      </c>
      <c r="AB255">
        <v>45322</v>
      </c>
      <c r="AC255">
        <v>45412</v>
      </c>
      <c r="AD255">
        <v>45844</v>
      </c>
      <c r="AE255">
        <v>45594</v>
      </c>
      <c r="AF255">
        <v>45580</v>
      </c>
      <c r="AI255">
        <v>17000000</v>
      </c>
      <c r="AJ255">
        <v>26178032.699999999</v>
      </c>
      <c r="AK255">
        <v>3299617.88</v>
      </c>
      <c r="AL255">
        <v>2431898.5099999998</v>
      </c>
      <c r="AN255">
        <v>16781290.09</v>
      </c>
      <c r="AO255">
        <v>409517.03</v>
      </c>
      <c r="AP255">
        <v>2890100.85</v>
      </c>
      <c r="AQ255">
        <v>20080907.969999999</v>
      </c>
      <c r="AR255">
        <v>22512806.48</v>
      </c>
      <c r="AS255">
        <v>45777</v>
      </c>
      <c r="AT255">
        <v>45596</v>
      </c>
      <c r="AW255" s="567"/>
      <c r="AX255" s="567"/>
      <c r="AY255" s="567"/>
      <c r="AZ255" s="567"/>
      <c r="BA255" s="567"/>
      <c r="BB255" s="567"/>
      <c r="BC255" s="567"/>
      <c r="BD255" s="567">
        <v>0</v>
      </c>
      <c r="BE255" s="567">
        <v>0</v>
      </c>
      <c r="BF255">
        <v>46650</v>
      </c>
      <c r="BG255" t="s">
        <v>21940</v>
      </c>
      <c r="BH255" t="s">
        <v>18787</v>
      </c>
      <c r="BI255">
        <v>46077.573657407411</v>
      </c>
      <c r="BJ255">
        <v>45152.465266203704</v>
      </c>
      <c r="BK255" t="s">
        <v>21677</v>
      </c>
      <c r="BL255" t="s">
        <v>16867</v>
      </c>
      <c r="BM255" t="s">
        <v>21696</v>
      </c>
      <c r="BR255">
        <v>1.303627940485</v>
      </c>
      <c r="BS255">
        <v>1</v>
      </c>
      <c r="BT255">
        <v>45880</v>
      </c>
      <c r="BU255" t="s">
        <v>17181</v>
      </c>
      <c r="BV255" t="s">
        <v>17179</v>
      </c>
      <c r="BW255" s="568">
        <v>1825681.47</v>
      </c>
      <c r="BX255" s="568">
        <v>155359.48000000001</v>
      </c>
      <c r="BY255">
        <v>1981040.95</v>
      </c>
      <c r="CA255" t="s">
        <v>16180</v>
      </c>
      <c r="CB255" t="s">
        <v>21679</v>
      </c>
      <c r="CC2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56" spans="1:81">
      <c r="A256">
        <v>551926</v>
      </c>
      <c r="B256" t="s">
        <v>17183</v>
      </c>
      <c r="C256" t="s">
        <v>217</v>
      </c>
      <c r="D256" t="s">
        <v>12088</v>
      </c>
      <c r="E256" t="s">
        <v>11686</v>
      </c>
      <c r="F256" t="s">
        <v>64</v>
      </c>
      <c r="G256" t="s">
        <v>16369</v>
      </c>
      <c r="H256" t="b">
        <v>1</v>
      </c>
      <c r="I256" t="s">
        <v>16253</v>
      </c>
      <c r="J256" t="b">
        <v>0</v>
      </c>
      <c r="L256" t="s">
        <v>16193</v>
      </c>
      <c r="V256" t="s">
        <v>2478</v>
      </c>
      <c r="Z256">
        <v>44571</v>
      </c>
      <c r="AA256" t="s">
        <v>17176</v>
      </c>
      <c r="AB256">
        <v>45199</v>
      </c>
      <c r="AC256">
        <v>45198</v>
      </c>
      <c r="AD256">
        <v>45813</v>
      </c>
      <c r="AE256">
        <v>45890</v>
      </c>
      <c r="AF256">
        <v>45883</v>
      </c>
      <c r="AG256" t="s">
        <v>17184</v>
      </c>
      <c r="AI256">
        <v>5600000</v>
      </c>
      <c r="AJ256">
        <v>8456184.0999999996</v>
      </c>
      <c r="AK256">
        <v>1073462.6100000001</v>
      </c>
      <c r="AL256">
        <v>800287.41</v>
      </c>
      <c r="AN256">
        <v>5664186.5499999998</v>
      </c>
      <c r="AO256">
        <v>134453.44</v>
      </c>
      <c r="AP256">
        <v>939009.17</v>
      </c>
      <c r="AQ256">
        <v>6737649.1600000001</v>
      </c>
      <c r="AR256">
        <v>7537936.5700000003</v>
      </c>
      <c r="AS256">
        <v>45626</v>
      </c>
      <c r="AT256">
        <v>45716</v>
      </c>
      <c r="AU256">
        <v>46082</v>
      </c>
      <c r="AW256" s="567">
        <v>6340930.5999999996</v>
      </c>
      <c r="AX256" s="567">
        <v>5267467.99</v>
      </c>
      <c r="AY256" s="567"/>
      <c r="AZ256" s="567"/>
      <c r="BA256" s="567"/>
      <c r="BB256" s="567">
        <v>396718.56</v>
      </c>
      <c r="BC256" s="567"/>
      <c r="BD256" s="567">
        <v>6340930.5999999996</v>
      </c>
      <c r="BE256" s="567">
        <v>5267467.99</v>
      </c>
      <c r="BF256">
        <v>46650</v>
      </c>
      <c r="BG256" t="s">
        <v>21941</v>
      </c>
      <c r="BH256" t="s">
        <v>17184</v>
      </c>
      <c r="BI256">
        <v>46083.673703703702</v>
      </c>
      <c r="BJ256">
        <v>45152.465277777781</v>
      </c>
      <c r="BK256" t="s">
        <v>21677</v>
      </c>
      <c r="BL256" t="s">
        <v>16867</v>
      </c>
      <c r="BM256" t="s">
        <v>21683</v>
      </c>
      <c r="BP256" s="568">
        <v>800287.41</v>
      </c>
      <c r="BQ256" s="568">
        <v>134453.44</v>
      </c>
      <c r="BR256">
        <v>1.25506447414962</v>
      </c>
      <c r="BS256">
        <v>1</v>
      </c>
      <c r="BU256" t="s">
        <v>17185</v>
      </c>
      <c r="BV256" t="s">
        <v>17182</v>
      </c>
      <c r="BY256">
        <v>0</v>
      </c>
      <c r="CA256" t="s">
        <v>16180</v>
      </c>
      <c r="CB256" t="s">
        <v>21679</v>
      </c>
      <c r="CC2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939009.16999999946</v>
      </c>
    </row>
    <row r="257" spans="1:81">
      <c r="A257">
        <v>551925</v>
      </c>
      <c r="B257" t="s">
        <v>17187</v>
      </c>
      <c r="C257" t="s">
        <v>103</v>
      </c>
      <c r="D257" t="s">
        <v>17188</v>
      </c>
      <c r="E257" t="s">
        <v>11686</v>
      </c>
      <c r="F257" t="s">
        <v>64</v>
      </c>
      <c r="G257" t="s">
        <v>16369</v>
      </c>
      <c r="I257" t="s">
        <v>16253</v>
      </c>
      <c r="J257" t="b">
        <v>0</v>
      </c>
      <c r="L257" t="s">
        <v>16183</v>
      </c>
      <c r="R257">
        <v>30000000</v>
      </c>
      <c r="S257">
        <v>44438</v>
      </c>
      <c r="T257">
        <v>44461</v>
      </c>
      <c r="V257">
        <v>44468</v>
      </c>
      <c r="Z257">
        <v>44571</v>
      </c>
      <c r="AA257" t="s">
        <v>17176</v>
      </c>
      <c r="AB257">
        <v>44773</v>
      </c>
      <c r="AC257">
        <v>44757</v>
      </c>
      <c r="AD257">
        <v>46076</v>
      </c>
      <c r="AI257">
        <v>7000000</v>
      </c>
      <c r="AJ257">
        <v>7664336.1399999997</v>
      </c>
      <c r="AK257">
        <v>2119378.2000000002</v>
      </c>
      <c r="AL257">
        <v>1043403.42</v>
      </c>
      <c r="AM257">
        <v>0</v>
      </c>
      <c r="AN257">
        <v>7566499.8600000003</v>
      </c>
      <c r="AO257">
        <v>266016.14</v>
      </c>
      <c r="AP257">
        <v>1853362.06</v>
      </c>
      <c r="AQ257">
        <v>9685878.0600000005</v>
      </c>
      <c r="AR257">
        <v>10729281.48</v>
      </c>
      <c r="AS257">
        <v>45473</v>
      </c>
      <c r="AT257">
        <v>45626</v>
      </c>
      <c r="AU257">
        <v>45597</v>
      </c>
      <c r="AW257" s="567">
        <v>7664336.1399999997</v>
      </c>
      <c r="AX257" s="567">
        <v>5962412.5199999996</v>
      </c>
      <c r="AY257" s="567"/>
      <c r="AZ257" s="567"/>
      <c r="BA257" s="567"/>
      <c r="BB257" s="567"/>
      <c r="BC257" s="567"/>
      <c r="BD257" s="567">
        <v>7664336.1399999997</v>
      </c>
      <c r="BE257" s="567">
        <v>5962412.5199999996</v>
      </c>
      <c r="BF257">
        <v>46650</v>
      </c>
      <c r="BG257" t="s">
        <v>21942</v>
      </c>
      <c r="BH257" t="s">
        <v>17189</v>
      </c>
      <c r="BI257">
        <v>46078.68310185185</v>
      </c>
      <c r="BJ257">
        <v>45152.465277777781</v>
      </c>
      <c r="BK257" t="s">
        <v>21677</v>
      </c>
      <c r="BL257" t="s">
        <v>16867</v>
      </c>
      <c r="BM257" t="s">
        <v>21683</v>
      </c>
      <c r="BP257" s="568">
        <v>1248409.19</v>
      </c>
      <c r="BQ257" s="568">
        <v>294727.34999999998</v>
      </c>
      <c r="BR257">
        <v>0.79128976149840202</v>
      </c>
      <c r="BS257">
        <v>2</v>
      </c>
      <c r="BU257" t="s">
        <v>17190</v>
      </c>
      <c r="BV257" t="s">
        <v>17186</v>
      </c>
      <c r="BY257">
        <v>0</v>
      </c>
      <c r="CA257" t="s">
        <v>16180</v>
      </c>
      <c r="CB257" t="s">
        <v>21679</v>
      </c>
      <c r="CC2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1407196.27</v>
      </c>
    </row>
    <row r="258" spans="1:81">
      <c r="A258">
        <v>551918</v>
      </c>
      <c r="B258" t="s">
        <v>17192</v>
      </c>
      <c r="C258" t="s">
        <v>1091</v>
      </c>
      <c r="D258" t="s">
        <v>12777</v>
      </c>
      <c r="E258" t="s">
        <v>12754</v>
      </c>
      <c r="F258" t="s">
        <v>33</v>
      </c>
      <c r="G258" t="s">
        <v>2115</v>
      </c>
      <c r="I258" t="s">
        <v>16253</v>
      </c>
      <c r="J258" t="b">
        <v>0</v>
      </c>
      <c r="M258" t="b">
        <v>1</v>
      </c>
      <c r="N258" t="s">
        <v>16174</v>
      </c>
      <c r="O258" t="s">
        <v>7155</v>
      </c>
      <c r="R258">
        <v>10600000</v>
      </c>
      <c r="S258">
        <v>44473</v>
      </c>
      <c r="T258">
        <v>44487</v>
      </c>
      <c r="V258">
        <v>44503</v>
      </c>
      <c r="Z258">
        <v>44551</v>
      </c>
      <c r="AA258" t="s">
        <v>17193</v>
      </c>
      <c r="AB258">
        <v>45107</v>
      </c>
      <c r="AC258">
        <v>45107</v>
      </c>
      <c r="AI258">
        <v>10600000</v>
      </c>
      <c r="AJ258">
        <v>0</v>
      </c>
      <c r="AK258">
        <v>6048401</v>
      </c>
      <c r="AL258">
        <v>1241556</v>
      </c>
      <c r="AN258">
        <v>11476729</v>
      </c>
      <c r="AO258">
        <v>590443</v>
      </c>
      <c r="AP258">
        <v>5457958</v>
      </c>
      <c r="AQ258">
        <v>17525130</v>
      </c>
      <c r="AR258">
        <v>18766686</v>
      </c>
      <c r="AS258">
        <v>46022</v>
      </c>
      <c r="AT258">
        <v>45716</v>
      </c>
      <c r="AW258" s="567"/>
      <c r="AX258" s="567"/>
      <c r="AY258" s="567"/>
      <c r="AZ258" s="567"/>
      <c r="BA258" s="567"/>
      <c r="BB258" s="567"/>
      <c r="BC258" s="567"/>
      <c r="BD258" s="567">
        <v>0</v>
      </c>
      <c r="BE258" s="567">
        <v>0</v>
      </c>
      <c r="BF258">
        <v>46650</v>
      </c>
      <c r="BG258" t="s">
        <v>21943</v>
      </c>
      <c r="BI258">
        <v>45887.592037037037</v>
      </c>
      <c r="BJ258">
        <v>45152.465277777781</v>
      </c>
      <c r="BK258" t="s">
        <v>21677</v>
      </c>
      <c r="BL258" t="s">
        <v>17195</v>
      </c>
      <c r="BM258" t="s">
        <v>21885</v>
      </c>
      <c r="BR258">
        <v>0</v>
      </c>
      <c r="BS258">
        <v>5</v>
      </c>
      <c r="BT258">
        <v>45884</v>
      </c>
      <c r="BU258" t="s">
        <v>17194</v>
      </c>
      <c r="BV258" t="s">
        <v>17191</v>
      </c>
      <c r="BY258">
        <v>0</v>
      </c>
      <c r="CA258" t="s">
        <v>16180</v>
      </c>
      <c r="CB258" t="s">
        <v>21679</v>
      </c>
      <c r="CC2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59" spans="1:81">
      <c r="A259">
        <v>551916</v>
      </c>
      <c r="B259" t="s">
        <v>17197</v>
      </c>
      <c r="C259" t="s">
        <v>1029</v>
      </c>
      <c r="D259" t="s">
        <v>12857</v>
      </c>
      <c r="E259" t="s">
        <v>12754</v>
      </c>
      <c r="F259" t="s">
        <v>33</v>
      </c>
      <c r="G259" t="s">
        <v>2115</v>
      </c>
      <c r="M259" t="b">
        <v>1</v>
      </c>
      <c r="N259" t="s">
        <v>16174</v>
      </c>
      <c r="O259" t="s">
        <v>2546</v>
      </c>
      <c r="R259">
        <v>40100000</v>
      </c>
      <c r="V259" t="s">
        <v>2478</v>
      </c>
      <c r="Z259">
        <v>44551</v>
      </c>
      <c r="AA259" t="s">
        <v>17193</v>
      </c>
      <c r="AI259">
        <v>40100000</v>
      </c>
      <c r="AJ259">
        <v>40100000</v>
      </c>
      <c r="AP259">
        <v>0</v>
      </c>
      <c r="AQ259">
        <v>40100000</v>
      </c>
      <c r="AR259">
        <v>40100000</v>
      </c>
      <c r="AW259" s="567"/>
      <c r="AX259" s="567"/>
      <c r="AY259" s="567"/>
      <c r="AZ259" s="567"/>
      <c r="BA259" s="567"/>
      <c r="BB259" s="567"/>
      <c r="BC259" s="567"/>
      <c r="BD259" s="567">
        <v>0</v>
      </c>
      <c r="BE259" s="567">
        <v>0</v>
      </c>
      <c r="BF259">
        <v>46650</v>
      </c>
      <c r="BG259" t="s">
        <v>21944</v>
      </c>
      <c r="BH259" t="s">
        <v>17198</v>
      </c>
      <c r="BI259">
        <v>45877.577800925923</v>
      </c>
      <c r="BJ259">
        <v>45152.465277777781</v>
      </c>
      <c r="BK259" t="s">
        <v>21677</v>
      </c>
      <c r="BL259" t="s">
        <v>12858</v>
      </c>
      <c r="BM259" t="s">
        <v>21696</v>
      </c>
      <c r="BR259">
        <v>1</v>
      </c>
      <c r="BS259">
        <v>1</v>
      </c>
      <c r="BU259" t="s">
        <v>17199</v>
      </c>
      <c r="BV259" t="s">
        <v>17196</v>
      </c>
      <c r="BY259">
        <v>0</v>
      </c>
      <c r="CA259" t="s">
        <v>16180</v>
      </c>
      <c r="CB259" t="s">
        <v>21679</v>
      </c>
      <c r="CC2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0" spans="1:81">
      <c r="A260">
        <v>551914</v>
      </c>
      <c r="B260" t="s">
        <v>17201</v>
      </c>
      <c r="C260" t="s">
        <v>17202</v>
      </c>
      <c r="D260" t="s">
        <v>12801</v>
      </c>
      <c r="E260" t="s">
        <v>12754</v>
      </c>
      <c r="F260" t="s">
        <v>33</v>
      </c>
      <c r="G260" t="s">
        <v>2115</v>
      </c>
      <c r="H260" t="b">
        <v>1</v>
      </c>
      <c r="I260" t="s">
        <v>16253</v>
      </c>
      <c r="J260" t="b">
        <v>0</v>
      </c>
      <c r="L260" t="s">
        <v>16193</v>
      </c>
      <c r="R260">
        <v>6600000</v>
      </c>
      <c r="S260">
        <v>44473</v>
      </c>
      <c r="T260">
        <v>44487</v>
      </c>
      <c r="V260">
        <v>44503</v>
      </c>
      <c r="Z260">
        <v>44592</v>
      </c>
      <c r="AA260" t="s">
        <v>17193</v>
      </c>
      <c r="AC260">
        <v>45471</v>
      </c>
      <c r="AD260">
        <v>45726</v>
      </c>
      <c r="AI260">
        <v>6600000</v>
      </c>
      <c r="AJ260">
        <v>0</v>
      </c>
      <c r="AK260">
        <v>5838512.7999999998</v>
      </c>
      <c r="AL260">
        <v>1069270.8799999999</v>
      </c>
      <c r="AN260">
        <v>8228185.0899999999</v>
      </c>
      <c r="AO260">
        <v>671468.81</v>
      </c>
      <c r="AP260">
        <v>5167043.99</v>
      </c>
      <c r="AQ260">
        <v>14066697.890000001</v>
      </c>
      <c r="AR260">
        <v>15135968.77</v>
      </c>
      <c r="AW260" s="567"/>
      <c r="AX260" s="567"/>
      <c r="AY260" s="567"/>
      <c r="AZ260" s="567"/>
      <c r="BA260" s="567"/>
      <c r="BB260" s="567"/>
      <c r="BC260" s="567"/>
      <c r="BD260" s="567">
        <v>0</v>
      </c>
      <c r="BE260" s="567">
        <v>0</v>
      </c>
      <c r="BF260">
        <v>46650</v>
      </c>
      <c r="BG260" t="s">
        <v>21945</v>
      </c>
      <c r="BI260">
        <v>46059.538518518515</v>
      </c>
      <c r="BJ260">
        <v>45152.465277777781</v>
      </c>
      <c r="BK260" t="s">
        <v>21677</v>
      </c>
      <c r="BL260" t="s">
        <v>17204</v>
      </c>
      <c r="BM260" t="s">
        <v>21678</v>
      </c>
      <c r="BR260">
        <v>0</v>
      </c>
      <c r="BS260">
        <v>5</v>
      </c>
      <c r="BU260" t="s">
        <v>17203</v>
      </c>
      <c r="BV260" t="s">
        <v>17200</v>
      </c>
      <c r="BY260">
        <v>0</v>
      </c>
      <c r="CA260" t="s">
        <v>16180</v>
      </c>
      <c r="CB260" t="s">
        <v>21679</v>
      </c>
      <c r="CC2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1" spans="1:81">
      <c r="A261">
        <v>551912</v>
      </c>
      <c r="B261" t="s">
        <v>17206</v>
      </c>
      <c r="C261" t="s">
        <v>845</v>
      </c>
      <c r="D261" t="s">
        <v>12771</v>
      </c>
      <c r="E261" t="s">
        <v>12754</v>
      </c>
      <c r="F261" t="s">
        <v>33</v>
      </c>
      <c r="G261" t="s">
        <v>2115</v>
      </c>
      <c r="H261" t="b">
        <v>1</v>
      </c>
      <c r="I261" t="s">
        <v>16253</v>
      </c>
      <c r="J261" t="b">
        <v>0</v>
      </c>
      <c r="M261" t="b">
        <v>1</v>
      </c>
      <c r="N261" t="s">
        <v>16174</v>
      </c>
      <c r="O261" t="s">
        <v>7155</v>
      </c>
      <c r="R261">
        <v>10600000</v>
      </c>
      <c r="S261">
        <v>44473</v>
      </c>
      <c r="T261">
        <v>44487</v>
      </c>
      <c r="V261">
        <v>44503</v>
      </c>
      <c r="Z261">
        <v>44551</v>
      </c>
      <c r="AA261" t="s">
        <v>17193</v>
      </c>
      <c r="AB261">
        <v>45107</v>
      </c>
      <c r="AC261">
        <v>45107</v>
      </c>
      <c r="AD261">
        <v>45210</v>
      </c>
      <c r="AI261">
        <v>10600000</v>
      </c>
      <c r="AJ261">
        <v>16844776</v>
      </c>
      <c r="AK261">
        <v>6035307</v>
      </c>
      <c r="AL261">
        <v>1382809</v>
      </c>
      <c r="AN261">
        <v>10809469</v>
      </c>
      <c r="AO261">
        <v>684505</v>
      </c>
      <c r="AP261">
        <v>5350802</v>
      </c>
      <c r="AQ261">
        <v>16844776</v>
      </c>
      <c r="AR261">
        <v>18227585</v>
      </c>
      <c r="AS261">
        <v>45869</v>
      </c>
      <c r="AT261">
        <v>46022</v>
      </c>
      <c r="AW261" s="567"/>
      <c r="AX261" s="567"/>
      <c r="AY261" s="567"/>
      <c r="AZ261" s="567"/>
      <c r="BA261" s="567"/>
      <c r="BB261" s="567"/>
      <c r="BC261" s="567"/>
      <c r="BD261" s="567">
        <v>0</v>
      </c>
      <c r="BE261" s="567">
        <v>0</v>
      </c>
      <c r="BF261">
        <v>46650</v>
      </c>
      <c r="BG261" t="s">
        <v>21946</v>
      </c>
      <c r="BI261">
        <v>46059.55945601852</v>
      </c>
      <c r="BJ261">
        <v>45152.465277777781</v>
      </c>
      <c r="BK261" t="s">
        <v>21677</v>
      </c>
      <c r="BL261" t="s">
        <v>17208</v>
      </c>
      <c r="BM261" t="s">
        <v>21678</v>
      </c>
      <c r="BR261">
        <v>1</v>
      </c>
      <c r="BS261">
        <v>1</v>
      </c>
      <c r="BT261">
        <v>45884</v>
      </c>
      <c r="BU261" t="s">
        <v>17207</v>
      </c>
      <c r="BV261" t="s">
        <v>17205</v>
      </c>
      <c r="BY261">
        <v>0</v>
      </c>
      <c r="CA261" t="s">
        <v>16180</v>
      </c>
      <c r="CB261" t="s">
        <v>21679</v>
      </c>
      <c r="CC2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2" spans="1:81">
      <c r="A262">
        <v>551911</v>
      </c>
      <c r="B262" t="s">
        <v>17210</v>
      </c>
      <c r="C262" t="s">
        <v>924</v>
      </c>
      <c r="D262" t="s">
        <v>15442</v>
      </c>
      <c r="E262" t="s">
        <v>15362</v>
      </c>
      <c r="F262" t="s">
        <v>46</v>
      </c>
      <c r="G262" t="s">
        <v>2108</v>
      </c>
      <c r="M262" t="b">
        <v>1</v>
      </c>
      <c r="N262" t="s">
        <v>16174</v>
      </c>
      <c r="O262" t="s">
        <v>7155</v>
      </c>
      <c r="R262">
        <v>5050000</v>
      </c>
      <c r="S262">
        <v>44473</v>
      </c>
      <c r="T262">
        <v>44487</v>
      </c>
      <c r="V262">
        <v>44503</v>
      </c>
      <c r="Z262">
        <v>44551</v>
      </c>
      <c r="AA262" t="s">
        <v>17193</v>
      </c>
      <c r="AB262">
        <v>45382</v>
      </c>
      <c r="AI262">
        <v>5050000</v>
      </c>
      <c r="AJ262">
        <v>0</v>
      </c>
      <c r="AP262">
        <v>0</v>
      </c>
      <c r="AQ262">
        <v>5050000</v>
      </c>
      <c r="AR262">
        <v>5050000</v>
      </c>
      <c r="AW262" s="567"/>
      <c r="AX262" s="567"/>
      <c r="AY262" s="567"/>
      <c r="AZ262" s="567"/>
      <c r="BA262" s="567"/>
      <c r="BB262" s="567"/>
      <c r="BC262" s="567"/>
      <c r="BD262" s="567">
        <v>0</v>
      </c>
      <c r="BE262" s="567">
        <v>0</v>
      </c>
      <c r="BF262">
        <v>46650</v>
      </c>
      <c r="BG262" t="s">
        <v>21947</v>
      </c>
      <c r="BI262">
        <v>45887.635578703703</v>
      </c>
      <c r="BJ262">
        <v>45152.465277777781</v>
      </c>
      <c r="BK262" t="s">
        <v>21677</v>
      </c>
      <c r="BL262" t="s">
        <v>17212</v>
      </c>
      <c r="BM262" t="s">
        <v>21696</v>
      </c>
      <c r="BR262">
        <v>0</v>
      </c>
      <c r="BS262">
        <v>5</v>
      </c>
      <c r="BT262">
        <v>45887</v>
      </c>
      <c r="BU262" t="s">
        <v>17211</v>
      </c>
      <c r="BV262" t="s">
        <v>17209</v>
      </c>
      <c r="BY262">
        <v>0</v>
      </c>
      <c r="CA262" t="s">
        <v>16180</v>
      </c>
      <c r="CB262" t="s">
        <v>21679</v>
      </c>
      <c r="CC2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3" spans="1:81">
      <c r="A263">
        <v>551861</v>
      </c>
      <c r="B263" t="s">
        <v>17214</v>
      </c>
      <c r="C263" t="s">
        <v>87</v>
      </c>
      <c r="D263" t="s">
        <v>17215</v>
      </c>
      <c r="E263" t="s">
        <v>17143</v>
      </c>
      <c r="F263" t="s">
        <v>33</v>
      </c>
      <c r="G263" t="s">
        <v>2120</v>
      </c>
      <c r="I263" t="s">
        <v>16253</v>
      </c>
      <c r="J263" t="b">
        <v>0</v>
      </c>
      <c r="V263" t="s">
        <v>2478</v>
      </c>
      <c r="Z263">
        <v>44553</v>
      </c>
      <c r="AA263" t="s">
        <v>17193</v>
      </c>
      <c r="AB263">
        <v>44926</v>
      </c>
      <c r="AC263">
        <v>44909</v>
      </c>
      <c r="AD263">
        <v>45044</v>
      </c>
      <c r="AI263">
        <v>1200000</v>
      </c>
      <c r="AJ263">
        <v>4133339.83</v>
      </c>
      <c r="AK263">
        <v>436383.23</v>
      </c>
      <c r="AL263">
        <v>844837</v>
      </c>
      <c r="AN263">
        <v>3696956</v>
      </c>
      <c r="AO263">
        <v>73108.14</v>
      </c>
      <c r="AP263">
        <v>363275.09</v>
      </c>
      <c r="AQ263">
        <v>4133339.23</v>
      </c>
      <c r="AR263">
        <v>4978176.2300000004</v>
      </c>
      <c r="AU263">
        <v>45093</v>
      </c>
      <c r="AW263" s="567">
        <v>4133339.83</v>
      </c>
      <c r="AX263" s="567">
        <v>3696956.6</v>
      </c>
      <c r="AY263" s="567"/>
      <c r="AZ263" s="567"/>
      <c r="BA263" s="567"/>
      <c r="BB263" s="567"/>
      <c r="BC263" s="567"/>
      <c r="BD263" s="567">
        <v>4133339.83</v>
      </c>
      <c r="BE263" s="567">
        <v>3696956.6</v>
      </c>
      <c r="BF263">
        <v>46650</v>
      </c>
      <c r="BG263" t="s">
        <v>21948</v>
      </c>
      <c r="BI263">
        <v>45856.769166666665</v>
      </c>
      <c r="BJ263">
        <v>45152.465277777781</v>
      </c>
      <c r="BK263" t="s">
        <v>21677</v>
      </c>
      <c r="BL263" t="s">
        <v>2666</v>
      </c>
      <c r="BM263" t="s">
        <v>21698</v>
      </c>
      <c r="BP263" s="568">
        <v>844836.71</v>
      </c>
      <c r="BR263">
        <v>1.00000014516108</v>
      </c>
      <c r="BS263">
        <v>1</v>
      </c>
      <c r="BU263" t="s">
        <v>17216</v>
      </c>
      <c r="BV263" t="s">
        <v>17213</v>
      </c>
      <c r="BY263">
        <v>0</v>
      </c>
      <c r="CA263" t="s">
        <v>16180</v>
      </c>
      <c r="CB263" t="s">
        <v>21679</v>
      </c>
      <c r="CC2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436383.23</v>
      </c>
    </row>
    <row r="264" spans="1:81">
      <c r="A264">
        <v>551827</v>
      </c>
      <c r="B264" t="s">
        <v>17218</v>
      </c>
      <c r="C264" t="s">
        <v>807</v>
      </c>
      <c r="D264" t="s">
        <v>7167</v>
      </c>
      <c r="E264" t="s">
        <v>7121</v>
      </c>
      <c r="F264" t="s">
        <v>2110</v>
      </c>
      <c r="G264" t="s">
        <v>17221</v>
      </c>
      <c r="M264" t="b">
        <v>1</v>
      </c>
      <c r="N264" t="s">
        <v>16174</v>
      </c>
      <c r="O264" t="s">
        <v>7155</v>
      </c>
      <c r="R264">
        <v>31030000</v>
      </c>
      <c r="V264" t="s">
        <v>2478</v>
      </c>
      <c r="Z264">
        <v>44666</v>
      </c>
      <c r="AA264" t="s">
        <v>17193</v>
      </c>
      <c r="AI264">
        <v>31028730</v>
      </c>
      <c r="AJ264">
        <v>31028730</v>
      </c>
      <c r="AP264">
        <v>0</v>
      </c>
      <c r="AQ264">
        <v>31028730</v>
      </c>
      <c r="AR264">
        <v>31028730</v>
      </c>
      <c r="AW264" s="567"/>
      <c r="AX264" s="567"/>
      <c r="AY264" s="567"/>
      <c r="AZ264" s="567"/>
      <c r="BA264" s="567"/>
      <c r="BB264" s="567"/>
      <c r="BC264" s="567"/>
      <c r="BD264" s="567">
        <v>0</v>
      </c>
      <c r="BE264" s="567">
        <v>0</v>
      </c>
      <c r="BF264">
        <v>46650</v>
      </c>
      <c r="BG264" t="s">
        <v>21949</v>
      </c>
      <c r="BH264" t="s">
        <v>17219</v>
      </c>
      <c r="BI264">
        <v>45877.577800925923</v>
      </c>
      <c r="BJ264">
        <v>45152.465277777781</v>
      </c>
      <c r="BK264" t="s">
        <v>21677</v>
      </c>
      <c r="BL264" t="s">
        <v>17222</v>
      </c>
      <c r="BM264" t="s">
        <v>21696</v>
      </c>
      <c r="BR264">
        <v>1</v>
      </c>
      <c r="BS264">
        <v>1</v>
      </c>
      <c r="BU264" t="s">
        <v>17220</v>
      </c>
      <c r="BV264" t="s">
        <v>17217</v>
      </c>
      <c r="BY264">
        <v>0</v>
      </c>
      <c r="CA264" t="s">
        <v>16180</v>
      </c>
      <c r="CB264" t="s">
        <v>21679</v>
      </c>
      <c r="CC2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5" spans="1:81">
      <c r="A265">
        <v>551260</v>
      </c>
      <c r="B265" t="s">
        <v>17224</v>
      </c>
      <c r="C265" t="s">
        <v>973</v>
      </c>
      <c r="D265" t="s">
        <v>12785</v>
      </c>
      <c r="E265" t="s">
        <v>12754</v>
      </c>
      <c r="F265" t="s">
        <v>33</v>
      </c>
      <c r="G265" t="s">
        <v>2115</v>
      </c>
      <c r="I265" t="s">
        <v>16253</v>
      </c>
      <c r="J265" t="b">
        <v>0</v>
      </c>
      <c r="M265" t="b">
        <v>1</v>
      </c>
      <c r="N265" t="s">
        <v>16174</v>
      </c>
      <c r="O265" t="s">
        <v>7155</v>
      </c>
      <c r="R265">
        <v>17200000</v>
      </c>
      <c r="S265">
        <v>44473</v>
      </c>
      <c r="T265">
        <v>44487</v>
      </c>
      <c r="V265">
        <v>44503</v>
      </c>
      <c r="Z265">
        <v>44546</v>
      </c>
      <c r="AA265" t="s">
        <v>17225</v>
      </c>
      <c r="AB265">
        <v>45567</v>
      </c>
      <c r="AC265">
        <v>45201</v>
      </c>
      <c r="AD265">
        <v>45813</v>
      </c>
      <c r="AI265">
        <v>17200000</v>
      </c>
      <c r="AJ265">
        <v>22373983</v>
      </c>
      <c r="AK265">
        <v>10941966.539999999</v>
      </c>
      <c r="AL265">
        <v>2334521.27</v>
      </c>
      <c r="AN265">
        <v>20046985.57</v>
      </c>
      <c r="AO265">
        <v>1141020.24</v>
      </c>
      <c r="AP265">
        <v>9800946.3000000007</v>
      </c>
      <c r="AQ265">
        <v>30988952.109999999</v>
      </c>
      <c r="AR265">
        <v>33323473.379999999</v>
      </c>
      <c r="AS265">
        <v>45596</v>
      </c>
      <c r="AT265">
        <v>45747</v>
      </c>
      <c r="AW265" s="567"/>
      <c r="AX265" s="567"/>
      <c r="AY265" s="567"/>
      <c r="AZ265" s="567"/>
      <c r="BA265" s="567"/>
      <c r="BB265" s="567"/>
      <c r="BC265" s="567"/>
      <c r="BD265" s="567">
        <v>0</v>
      </c>
      <c r="BE265" s="567">
        <v>0</v>
      </c>
      <c r="BF265">
        <v>46650</v>
      </c>
      <c r="BG265" t="s">
        <v>21950</v>
      </c>
      <c r="BH265" t="s">
        <v>17731</v>
      </c>
      <c r="BI265">
        <v>45981.536296296297</v>
      </c>
      <c r="BJ265">
        <v>45152.465277777781</v>
      </c>
      <c r="BK265" t="s">
        <v>21677</v>
      </c>
      <c r="BL265" t="s">
        <v>264</v>
      </c>
      <c r="BM265" t="s">
        <v>21683</v>
      </c>
      <c r="BR265">
        <v>0.72199869555382701</v>
      </c>
      <c r="BS265">
        <v>2</v>
      </c>
      <c r="BT265">
        <v>45884</v>
      </c>
      <c r="BU265" t="s">
        <v>17226</v>
      </c>
      <c r="BV265" t="s">
        <v>17223</v>
      </c>
      <c r="BW265" s="569">
        <v>10219258.33</v>
      </c>
      <c r="BX265" s="569">
        <v>6990448.4800000004</v>
      </c>
      <c r="BY265">
        <v>17209706.809999999</v>
      </c>
      <c r="CA265" t="s">
        <v>16180</v>
      </c>
      <c r="CB265" t="s">
        <v>21679</v>
      </c>
      <c r="CC2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6" spans="1:81">
      <c r="A266">
        <v>551247</v>
      </c>
      <c r="B266" t="s">
        <v>17228</v>
      </c>
      <c r="C266" t="s">
        <v>897</v>
      </c>
      <c r="D266" t="s">
        <v>7161</v>
      </c>
      <c r="E266" t="s">
        <v>7121</v>
      </c>
      <c r="F266" t="s">
        <v>2110</v>
      </c>
      <c r="G266" t="s">
        <v>17221</v>
      </c>
      <c r="J266" t="b">
        <v>0</v>
      </c>
      <c r="M266" t="b">
        <v>1</v>
      </c>
      <c r="N266" t="s">
        <v>16174</v>
      </c>
      <c r="O266" t="s">
        <v>7155</v>
      </c>
      <c r="R266">
        <v>11170000</v>
      </c>
      <c r="S266">
        <v>44438</v>
      </c>
      <c r="T266">
        <v>44483</v>
      </c>
      <c r="V266">
        <v>44468</v>
      </c>
      <c r="Z266">
        <v>44546</v>
      </c>
      <c r="AA266" t="s">
        <v>17225</v>
      </c>
      <c r="AB266">
        <v>45382</v>
      </c>
      <c r="AI266">
        <v>11170493</v>
      </c>
      <c r="AJ266">
        <v>0</v>
      </c>
      <c r="AP266">
        <v>0</v>
      </c>
      <c r="AQ266">
        <v>11170493</v>
      </c>
      <c r="AR266">
        <v>11170493</v>
      </c>
      <c r="AW266" s="567"/>
      <c r="AX266" s="567"/>
      <c r="AY266" s="567"/>
      <c r="AZ266" s="567"/>
      <c r="BA266" s="567"/>
      <c r="BB266" s="567"/>
      <c r="BC266" s="567"/>
      <c r="BD266" s="567">
        <v>0</v>
      </c>
      <c r="BE266" s="567">
        <v>0</v>
      </c>
      <c r="BF266">
        <v>46650</v>
      </c>
      <c r="BG266" t="s">
        <v>21951</v>
      </c>
      <c r="BI266">
        <v>45881.436840277776</v>
      </c>
      <c r="BJ266">
        <v>45152.465277777781</v>
      </c>
      <c r="BK266" t="s">
        <v>21677</v>
      </c>
      <c r="BL266" t="s">
        <v>17230</v>
      </c>
      <c r="BM266" t="s">
        <v>21885</v>
      </c>
      <c r="BR266">
        <v>0</v>
      </c>
      <c r="BS266">
        <v>5</v>
      </c>
      <c r="BT266">
        <v>45880</v>
      </c>
      <c r="BU266" t="s">
        <v>17229</v>
      </c>
      <c r="BV266" t="s">
        <v>17227</v>
      </c>
      <c r="BY266">
        <v>0</v>
      </c>
      <c r="CA266" t="s">
        <v>16180</v>
      </c>
      <c r="CB266" t="s">
        <v>21679</v>
      </c>
      <c r="CC2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7" spans="1:81">
      <c r="A267">
        <v>551242</v>
      </c>
      <c r="B267" t="s">
        <v>17232</v>
      </c>
      <c r="C267" t="s">
        <v>1124</v>
      </c>
      <c r="D267" t="s">
        <v>7163</v>
      </c>
      <c r="E267" t="s">
        <v>7121</v>
      </c>
      <c r="F267" t="s">
        <v>2110</v>
      </c>
      <c r="G267" t="s">
        <v>17221</v>
      </c>
      <c r="M267" t="b">
        <v>1</v>
      </c>
      <c r="N267" t="s">
        <v>16174</v>
      </c>
      <c r="O267" t="s">
        <v>7155</v>
      </c>
      <c r="R267">
        <v>15450000</v>
      </c>
      <c r="V267" t="s">
        <v>2478</v>
      </c>
      <c r="Z267">
        <v>44546</v>
      </c>
      <c r="AA267" t="s">
        <v>17225</v>
      </c>
      <c r="AI267">
        <v>15451305</v>
      </c>
      <c r="AJ267">
        <v>15451305</v>
      </c>
      <c r="AP267">
        <v>0</v>
      </c>
      <c r="AQ267">
        <v>15451305</v>
      </c>
      <c r="AR267">
        <v>15451305</v>
      </c>
      <c r="AW267" s="567"/>
      <c r="AX267" s="567"/>
      <c r="AY267" s="567"/>
      <c r="AZ267" s="567"/>
      <c r="BA267" s="567"/>
      <c r="BB267" s="567"/>
      <c r="BC267" s="567"/>
      <c r="BD267" s="567">
        <v>0</v>
      </c>
      <c r="BE267" s="567">
        <v>0</v>
      </c>
      <c r="BF267">
        <v>46650</v>
      </c>
      <c r="BG267" t="s">
        <v>21952</v>
      </c>
      <c r="BH267" t="s">
        <v>17233</v>
      </c>
      <c r="BI267">
        <v>45877.577800925923</v>
      </c>
      <c r="BJ267">
        <v>45152.465289351851</v>
      </c>
      <c r="BK267" t="s">
        <v>21677</v>
      </c>
      <c r="BL267" t="s">
        <v>17235</v>
      </c>
      <c r="BM267" t="s">
        <v>21696</v>
      </c>
      <c r="BR267">
        <v>1</v>
      </c>
      <c r="BS267">
        <v>1</v>
      </c>
      <c r="BU267" t="s">
        <v>17234</v>
      </c>
      <c r="BV267" t="s">
        <v>17231</v>
      </c>
      <c r="BY267">
        <v>0</v>
      </c>
      <c r="CA267" t="s">
        <v>16180</v>
      </c>
      <c r="CB267" t="s">
        <v>21679</v>
      </c>
      <c r="CC2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8" spans="1:81">
      <c r="A268">
        <v>551100</v>
      </c>
      <c r="B268" t="s">
        <v>17237</v>
      </c>
      <c r="C268" t="s">
        <v>1120</v>
      </c>
      <c r="D268" t="s">
        <v>12793</v>
      </c>
      <c r="E268" t="s">
        <v>12754</v>
      </c>
      <c r="F268" t="s">
        <v>33</v>
      </c>
      <c r="G268" t="s">
        <v>2115</v>
      </c>
      <c r="M268" t="b">
        <v>1</v>
      </c>
      <c r="N268" t="s">
        <v>16174</v>
      </c>
      <c r="O268" t="s">
        <v>2546</v>
      </c>
      <c r="R268">
        <v>16700000</v>
      </c>
      <c r="V268" t="s">
        <v>2478</v>
      </c>
      <c r="Z268">
        <v>44545</v>
      </c>
      <c r="AA268" t="s">
        <v>17238</v>
      </c>
      <c r="AI268">
        <v>16700000</v>
      </c>
      <c r="AJ268">
        <v>16700000</v>
      </c>
      <c r="AP268">
        <v>0</v>
      </c>
      <c r="AQ268">
        <v>16700000</v>
      </c>
      <c r="AR268">
        <v>16700000</v>
      </c>
      <c r="AW268" s="567"/>
      <c r="AX268" s="567"/>
      <c r="AY268" s="567"/>
      <c r="AZ268" s="567"/>
      <c r="BA268" s="567"/>
      <c r="BB268" s="567"/>
      <c r="BC268" s="567"/>
      <c r="BD268" s="567">
        <v>0</v>
      </c>
      <c r="BE268" s="567">
        <v>0</v>
      </c>
      <c r="BF268">
        <v>46650</v>
      </c>
      <c r="BG268" t="s">
        <v>21953</v>
      </c>
      <c r="BH268" t="s">
        <v>17239</v>
      </c>
      <c r="BI268">
        <v>45877.5778125</v>
      </c>
      <c r="BJ268">
        <v>45152.465289351851</v>
      </c>
      <c r="BK268" t="s">
        <v>21677</v>
      </c>
      <c r="BL268" t="s">
        <v>17241</v>
      </c>
      <c r="BM268" t="s">
        <v>21696</v>
      </c>
      <c r="BR268">
        <v>1</v>
      </c>
      <c r="BS268">
        <v>1</v>
      </c>
      <c r="BU268" t="s">
        <v>17240</v>
      </c>
      <c r="BV268" t="s">
        <v>17236</v>
      </c>
      <c r="BY268">
        <v>0</v>
      </c>
      <c r="CA268" t="s">
        <v>16180</v>
      </c>
      <c r="CB268" t="s">
        <v>21679</v>
      </c>
      <c r="CC2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69" spans="1:81">
      <c r="A269">
        <v>551067</v>
      </c>
      <c r="B269" t="s">
        <v>17243</v>
      </c>
      <c r="C269" t="s">
        <v>941</v>
      </c>
      <c r="D269" t="s">
        <v>15446</v>
      </c>
      <c r="E269" t="s">
        <v>15362</v>
      </c>
      <c r="F269" t="s">
        <v>46</v>
      </c>
      <c r="G269" t="s">
        <v>2108</v>
      </c>
      <c r="J269" t="b">
        <v>0</v>
      </c>
      <c r="M269" t="b">
        <v>1</v>
      </c>
      <c r="N269" t="s">
        <v>16174</v>
      </c>
      <c r="O269" t="s">
        <v>7155</v>
      </c>
      <c r="R269">
        <v>3790000</v>
      </c>
      <c r="S269">
        <v>44473</v>
      </c>
      <c r="T269">
        <v>44487</v>
      </c>
      <c r="V269">
        <v>44503</v>
      </c>
      <c r="Z269">
        <v>44545</v>
      </c>
      <c r="AA269" t="s">
        <v>17238</v>
      </c>
      <c r="AB269">
        <v>45382</v>
      </c>
      <c r="AE269">
        <v>45730</v>
      </c>
      <c r="AF269">
        <v>45726</v>
      </c>
      <c r="AI269">
        <v>3790000</v>
      </c>
      <c r="AJ269">
        <v>3790000</v>
      </c>
      <c r="AP269">
        <v>0</v>
      </c>
      <c r="AQ269">
        <v>3790000</v>
      </c>
      <c r="AR269">
        <v>3790000</v>
      </c>
      <c r="AW269" s="567"/>
      <c r="AX269" s="567"/>
      <c r="AY269" s="567"/>
      <c r="AZ269" s="567"/>
      <c r="BA269" s="567"/>
      <c r="BB269" s="567"/>
      <c r="BC269" s="567"/>
      <c r="BD269" s="567">
        <v>0</v>
      </c>
      <c r="BE269" s="567">
        <v>0</v>
      </c>
      <c r="BF269">
        <v>46650</v>
      </c>
      <c r="BG269" t="s">
        <v>21954</v>
      </c>
      <c r="BI269">
        <v>45888.505624999998</v>
      </c>
      <c r="BJ269">
        <v>45152.465289351851</v>
      </c>
      <c r="BK269" t="s">
        <v>21677</v>
      </c>
      <c r="BL269" t="s">
        <v>17245</v>
      </c>
      <c r="BM269" t="s">
        <v>21885</v>
      </c>
      <c r="BR269">
        <v>1</v>
      </c>
      <c r="BS269">
        <v>1</v>
      </c>
      <c r="BT269">
        <v>45887</v>
      </c>
      <c r="BU269" t="s">
        <v>17244</v>
      </c>
      <c r="BV269" t="s">
        <v>17242</v>
      </c>
      <c r="BY269">
        <v>0</v>
      </c>
      <c r="CA269" t="s">
        <v>16180</v>
      </c>
      <c r="CB269" t="s">
        <v>21679</v>
      </c>
      <c r="CC2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0" spans="1:81">
      <c r="A270">
        <v>550998</v>
      </c>
      <c r="B270" t="s">
        <v>17247</v>
      </c>
      <c r="C270" t="s">
        <v>800</v>
      </c>
      <c r="D270" t="s">
        <v>12789</v>
      </c>
      <c r="E270" t="s">
        <v>12754</v>
      </c>
      <c r="F270" t="s">
        <v>33</v>
      </c>
      <c r="G270" t="s">
        <v>2115</v>
      </c>
      <c r="M270" t="b">
        <v>1</v>
      </c>
      <c r="N270" t="s">
        <v>16174</v>
      </c>
      <c r="O270" t="s">
        <v>2546</v>
      </c>
      <c r="Q270">
        <v>45618</v>
      </c>
      <c r="R270">
        <v>9900000</v>
      </c>
      <c r="S270">
        <v>45638</v>
      </c>
      <c r="T270">
        <v>45668</v>
      </c>
      <c r="V270">
        <v>45668</v>
      </c>
      <c r="Z270">
        <v>44544</v>
      </c>
      <c r="AA270" t="s">
        <v>17248</v>
      </c>
      <c r="AI270">
        <v>9900000</v>
      </c>
      <c r="AJ270">
        <v>9900000</v>
      </c>
      <c r="AP270">
        <v>0</v>
      </c>
      <c r="AQ270">
        <v>9900000</v>
      </c>
      <c r="AR270">
        <v>9900000</v>
      </c>
      <c r="AW270" s="567"/>
      <c r="AX270" s="567"/>
      <c r="AY270" s="567"/>
      <c r="AZ270" s="567"/>
      <c r="BA270" s="567"/>
      <c r="BB270" s="567"/>
      <c r="BC270" s="567"/>
      <c r="BD270" s="567">
        <v>0</v>
      </c>
      <c r="BE270" s="567">
        <v>0</v>
      </c>
      <c r="BF270">
        <v>46650</v>
      </c>
      <c r="BG270" t="s">
        <v>21955</v>
      </c>
      <c r="BH270" t="s">
        <v>17249</v>
      </c>
      <c r="BI270">
        <v>45877.577951388892</v>
      </c>
      <c r="BJ270">
        <v>45152.465289351851</v>
      </c>
      <c r="BK270" t="s">
        <v>21677</v>
      </c>
      <c r="BL270" t="s">
        <v>17251</v>
      </c>
      <c r="BM270" t="s">
        <v>21696</v>
      </c>
      <c r="BR270">
        <v>1</v>
      </c>
      <c r="BS270">
        <v>1</v>
      </c>
      <c r="BU270" t="s">
        <v>17250</v>
      </c>
      <c r="BV270" t="s">
        <v>17246</v>
      </c>
      <c r="BY270">
        <v>0</v>
      </c>
      <c r="CA270" t="s">
        <v>16180</v>
      </c>
      <c r="CB270" t="s">
        <v>21679</v>
      </c>
      <c r="CC2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1" spans="1:81">
      <c r="A271">
        <v>550986</v>
      </c>
      <c r="B271" t="s">
        <v>17253</v>
      </c>
      <c r="C271" t="s">
        <v>1095</v>
      </c>
      <c r="D271" t="s">
        <v>12775</v>
      </c>
      <c r="E271" t="s">
        <v>12754</v>
      </c>
      <c r="F271" t="s">
        <v>33</v>
      </c>
      <c r="G271" t="s">
        <v>2115</v>
      </c>
      <c r="H271" t="b">
        <v>1</v>
      </c>
      <c r="I271" t="s">
        <v>16253</v>
      </c>
      <c r="J271" t="b">
        <v>0</v>
      </c>
      <c r="M271" t="b">
        <v>1</v>
      </c>
      <c r="N271" t="s">
        <v>16174</v>
      </c>
      <c r="O271" t="s">
        <v>7155</v>
      </c>
      <c r="P271" t="b">
        <v>0</v>
      </c>
      <c r="R271">
        <v>10600000</v>
      </c>
      <c r="S271">
        <v>44473</v>
      </c>
      <c r="T271">
        <v>44487</v>
      </c>
      <c r="V271">
        <v>44503</v>
      </c>
      <c r="Z271">
        <v>44544</v>
      </c>
      <c r="AA271" t="s">
        <v>17248</v>
      </c>
      <c r="AB271">
        <v>45107</v>
      </c>
      <c r="AC271">
        <v>45107</v>
      </c>
      <c r="AI271">
        <v>10600000</v>
      </c>
      <c r="AJ271">
        <v>14709154</v>
      </c>
      <c r="AK271">
        <v>5427167</v>
      </c>
      <c r="AL271">
        <v>1367924</v>
      </c>
      <c r="AN271">
        <v>9281987</v>
      </c>
      <c r="AO271">
        <v>697091</v>
      </c>
      <c r="AP271">
        <v>4730076</v>
      </c>
      <c r="AQ271">
        <v>14709154</v>
      </c>
      <c r="AR271">
        <v>16077078</v>
      </c>
      <c r="AS271">
        <v>45838</v>
      </c>
      <c r="AT271">
        <v>45991</v>
      </c>
      <c r="AW271" s="567"/>
      <c r="AX271" s="567"/>
      <c r="AY271" s="567"/>
      <c r="AZ271" s="567"/>
      <c r="BA271" s="567"/>
      <c r="BB271" s="567"/>
      <c r="BC271" s="567"/>
      <c r="BD271" s="567">
        <v>0</v>
      </c>
      <c r="BE271" s="567">
        <v>0</v>
      </c>
      <c r="BF271">
        <v>46650</v>
      </c>
      <c r="BG271" t="s">
        <v>21956</v>
      </c>
      <c r="BI271">
        <v>46077.573657407411</v>
      </c>
      <c r="BJ271">
        <v>45152.465289351851</v>
      </c>
      <c r="BK271" t="s">
        <v>21677</v>
      </c>
      <c r="BL271" t="s">
        <v>17255</v>
      </c>
      <c r="BM271" t="s">
        <v>21696</v>
      </c>
      <c r="BR271">
        <v>1</v>
      </c>
      <c r="BS271">
        <v>1</v>
      </c>
      <c r="BT271">
        <v>45884</v>
      </c>
      <c r="BU271" t="s">
        <v>17254</v>
      </c>
      <c r="BV271" t="s">
        <v>17252</v>
      </c>
      <c r="BY271">
        <v>0</v>
      </c>
      <c r="CA271" t="s">
        <v>16180</v>
      </c>
      <c r="CB271" t="s">
        <v>21679</v>
      </c>
      <c r="CC2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2" spans="1:81">
      <c r="A272">
        <v>550980</v>
      </c>
      <c r="B272" t="s">
        <v>17257</v>
      </c>
      <c r="C272" t="s">
        <v>896</v>
      </c>
      <c r="D272" t="s">
        <v>12769</v>
      </c>
      <c r="E272" t="s">
        <v>12754</v>
      </c>
      <c r="F272" t="s">
        <v>33</v>
      </c>
      <c r="G272" t="s">
        <v>2115</v>
      </c>
      <c r="H272" t="b">
        <v>1</v>
      </c>
      <c r="I272" t="s">
        <v>16253</v>
      </c>
      <c r="J272" t="b">
        <v>0</v>
      </c>
      <c r="M272" t="b">
        <v>1</v>
      </c>
      <c r="N272" t="s">
        <v>16174</v>
      </c>
      <c r="O272" t="s">
        <v>7155</v>
      </c>
      <c r="R272">
        <v>7700000</v>
      </c>
      <c r="S272">
        <v>44473</v>
      </c>
      <c r="T272">
        <v>44487</v>
      </c>
      <c r="V272">
        <v>44503</v>
      </c>
      <c r="Z272">
        <v>44544</v>
      </c>
      <c r="AA272" t="s">
        <v>17248</v>
      </c>
      <c r="AB272">
        <v>45107</v>
      </c>
      <c r="AC272">
        <v>45107</v>
      </c>
      <c r="AD272">
        <v>45338</v>
      </c>
      <c r="AI272">
        <v>7700000</v>
      </c>
      <c r="AJ272">
        <v>20916860</v>
      </c>
      <c r="AK272">
        <v>8962734.0800000001</v>
      </c>
      <c r="AL272">
        <v>1608592.37</v>
      </c>
      <c r="AN272">
        <v>10128904.68</v>
      </c>
      <c r="AO272">
        <v>1227475.29</v>
      </c>
      <c r="AP272">
        <v>7735258.79</v>
      </c>
      <c r="AQ272">
        <v>19091638.760000002</v>
      </c>
      <c r="AR272">
        <v>20700231.129999999</v>
      </c>
      <c r="AS272">
        <v>45626</v>
      </c>
      <c r="AT272">
        <v>45808</v>
      </c>
      <c r="AW272" s="567"/>
      <c r="AX272" s="567"/>
      <c r="AY272" s="567"/>
      <c r="AZ272" s="567"/>
      <c r="BA272" s="567"/>
      <c r="BB272" s="567"/>
      <c r="BC272" s="567"/>
      <c r="BD272" s="567">
        <v>0</v>
      </c>
      <c r="BE272" s="567">
        <v>0</v>
      </c>
      <c r="BF272">
        <v>46650</v>
      </c>
      <c r="BG272" t="s">
        <v>21957</v>
      </c>
      <c r="BI272">
        <v>46059.55945601852</v>
      </c>
      <c r="BJ272">
        <v>45152.465289351851</v>
      </c>
      <c r="BK272" t="s">
        <v>21677</v>
      </c>
      <c r="BL272" t="s">
        <v>17259</v>
      </c>
      <c r="BM272" t="s">
        <v>21678</v>
      </c>
      <c r="BR272">
        <v>1.09560317283104</v>
      </c>
      <c r="BS272">
        <v>1</v>
      </c>
      <c r="BT272">
        <v>45884</v>
      </c>
      <c r="BU272" t="s">
        <v>17258</v>
      </c>
      <c r="BV272" t="s">
        <v>17256</v>
      </c>
      <c r="BY272">
        <v>0</v>
      </c>
      <c r="CA272" t="s">
        <v>16180</v>
      </c>
      <c r="CB272" t="s">
        <v>21679</v>
      </c>
      <c r="CC2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3" spans="1:81">
      <c r="A273">
        <v>550972</v>
      </c>
      <c r="B273" t="s">
        <v>17261</v>
      </c>
      <c r="C273" t="s">
        <v>983</v>
      </c>
      <c r="D273" t="s">
        <v>12783</v>
      </c>
      <c r="E273" t="s">
        <v>12754</v>
      </c>
      <c r="F273" t="s">
        <v>33</v>
      </c>
      <c r="G273" t="s">
        <v>2115</v>
      </c>
      <c r="M273" t="b">
        <v>1</v>
      </c>
      <c r="N273" t="s">
        <v>16174</v>
      </c>
      <c r="O273" t="s">
        <v>2546</v>
      </c>
      <c r="R273">
        <v>31400000</v>
      </c>
      <c r="V273" t="s">
        <v>2478</v>
      </c>
      <c r="Z273">
        <v>44544</v>
      </c>
      <c r="AA273" t="s">
        <v>17248</v>
      </c>
      <c r="AI273">
        <v>31400000</v>
      </c>
      <c r="AJ273">
        <v>31400000</v>
      </c>
      <c r="AP273">
        <v>0</v>
      </c>
      <c r="AQ273">
        <v>31400000</v>
      </c>
      <c r="AR273">
        <v>31400000</v>
      </c>
      <c r="AW273" s="567"/>
      <c r="AX273" s="567"/>
      <c r="AY273" s="567"/>
      <c r="AZ273" s="567"/>
      <c r="BA273" s="567"/>
      <c r="BB273" s="567"/>
      <c r="BC273" s="567"/>
      <c r="BD273" s="567">
        <v>0</v>
      </c>
      <c r="BE273" s="567">
        <v>0</v>
      </c>
      <c r="BF273">
        <v>46650</v>
      </c>
      <c r="BG273" t="s">
        <v>21958</v>
      </c>
      <c r="BH273" t="s">
        <v>17239</v>
      </c>
      <c r="BI273">
        <v>45877.577951388892</v>
      </c>
      <c r="BJ273">
        <v>45152.465289351851</v>
      </c>
      <c r="BK273" t="s">
        <v>21677</v>
      </c>
      <c r="BL273" t="s">
        <v>17263</v>
      </c>
      <c r="BM273" t="s">
        <v>21696</v>
      </c>
      <c r="BR273">
        <v>1</v>
      </c>
      <c r="BS273">
        <v>1</v>
      </c>
      <c r="BU273" t="s">
        <v>17262</v>
      </c>
      <c r="BV273" t="s">
        <v>17260</v>
      </c>
      <c r="BY273">
        <v>0</v>
      </c>
      <c r="CA273" t="s">
        <v>16180</v>
      </c>
      <c r="CB273" t="s">
        <v>21679</v>
      </c>
      <c r="CC2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4" spans="1:81">
      <c r="A274">
        <v>550950</v>
      </c>
      <c r="B274" t="s">
        <v>17265</v>
      </c>
      <c r="C274" t="s">
        <v>107</v>
      </c>
      <c r="D274" t="s">
        <v>12859</v>
      </c>
      <c r="E274" t="s">
        <v>12754</v>
      </c>
      <c r="F274" t="s">
        <v>33</v>
      </c>
      <c r="G274" t="s">
        <v>2115</v>
      </c>
      <c r="H274" t="b">
        <v>1</v>
      </c>
      <c r="I274" t="s">
        <v>16253</v>
      </c>
      <c r="J274" t="b">
        <v>0</v>
      </c>
      <c r="L274" t="s">
        <v>16193</v>
      </c>
      <c r="R274">
        <v>105230000</v>
      </c>
      <c r="S274">
        <v>45281</v>
      </c>
      <c r="T274">
        <v>45309</v>
      </c>
      <c r="V274">
        <v>45311</v>
      </c>
      <c r="Z274">
        <v>44544</v>
      </c>
      <c r="AA274" t="s">
        <v>17248</v>
      </c>
      <c r="AB274">
        <v>45077</v>
      </c>
      <c r="AC274">
        <v>45077</v>
      </c>
      <c r="AD274">
        <v>45821</v>
      </c>
      <c r="AE274">
        <v>45849</v>
      </c>
      <c r="AF274">
        <v>45838</v>
      </c>
      <c r="AI274">
        <v>105230000</v>
      </c>
      <c r="AJ274">
        <v>88096455.730000004</v>
      </c>
      <c r="AK274">
        <v>0</v>
      </c>
      <c r="AL274">
        <v>2179830</v>
      </c>
      <c r="AN274">
        <v>13072870.609999999</v>
      </c>
      <c r="AO274">
        <v>0</v>
      </c>
      <c r="AP274">
        <v>0</v>
      </c>
      <c r="AQ274">
        <v>13072870.609999999</v>
      </c>
      <c r="AR274">
        <v>15252700.609999999</v>
      </c>
      <c r="AU274">
        <v>45279</v>
      </c>
      <c r="AV274" t="s">
        <v>16851</v>
      </c>
      <c r="AW274" s="567">
        <v>88096455.730000004</v>
      </c>
      <c r="AX274" s="567">
        <v>88096455.730000004</v>
      </c>
      <c r="AY274" s="567">
        <v>58195134.170000002</v>
      </c>
      <c r="AZ274" s="567">
        <v>88096455.730000004</v>
      </c>
      <c r="BA274" s="567">
        <v>58195134</v>
      </c>
      <c r="BB274" s="567">
        <v>42974192.200000003</v>
      </c>
      <c r="BC274" s="567">
        <v>58195134</v>
      </c>
      <c r="BD274" s="567">
        <v>58195134</v>
      </c>
      <c r="BE274" s="567">
        <v>58195134</v>
      </c>
      <c r="BF274">
        <v>46650</v>
      </c>
      <c r="BG274" t="s">
        <v>21959</v>
      </c>
      <c r="BI274">
        <v>46059.538530092592</v>
      </c>
      <c r="BJ274">
        <v>45152.465289351851</v>
      </c>
      <c r="BK274" t="s">
        <v>21677</v>
      </c>
      <c r="BL274" t="s">
        <v>12352</v>
      </c>
      <c r="BM274" t="s">
        <v>21678</v>
      </c>
      <c r="BP274" s="568">
        <v>6623439.5199999996</v>
      </c>
      <c r="BQ274" s="568">
        <v>0</v>
      </c>
      <c r="BR274">
        <v>6.7388761319653296</v>
      </c>
      <c r="BS274">
        <v>1</v>
      </c>
      <c r="BU274" t="s">
        <v>17266</v>
      </c>
      <c r="BV274" t="s">
        <v>17264</v>
      </c>
      <c r="BW274" s="568">
        <v>42974192.200000003</v>
      </c>
      <c r="BY274">
        <v>42974192.200000003</v>
      </c>
      <c r="CA274" t="s">
        <v>16180</v>
      </c>
      <c r="CB274" t="s">
        <v>21679</v>
      </c>
      <c r="CC2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5" spans="1:81">
      <c r="A275">
        <v>550910</v>
      </c>
      <c r="B275" t="s">
        <v>17268</v>
      </c>
      <c r="C275" t="s">
        <v>893</v>
      </c>
      <c r="D275" t="s">
        <v>17269</v>
      </c>
      <c r="E275" t="s">
        <v>17143</v>
      </c>
      <c r="F275" t="s">
        <v>33</v>
      </c>
      <c r="G275" t="s">
        <v>2120</v>
      </c>
      <c r="I275" t="s">
        <v>16253</v>
      </c>
      <c r="J275" t="b">
        <v>0</v>
      </c>
      <c r="R275">
        <v>53800000</v>
      </c>
      <c r="V275" t="s">
        <v>2478</v>
      </c>
      <c r="Z275">
        <v>44553</v>
      </c>
      <c r="AA275" t="s">
        <v>17248</v>
      </c>
      <c r="AB275">
        <v>44681</v>
      </c>
      <c r="AC275">
        <v>44655</v>
      </c>
      <c r="AD275">
        <v>44909</v>
      </c>
      <c r="AI275">
        <v>2000000</v>
      </c>
      <c r="AJ275">
        <v>6691229.1799999997</v>
      </c>
      <c r="AK275">
        <v>665958.96</v>
      </c>
      <c r="AL275">
        <v>1278328</v>
      </c>
      <c r="AN275">
        <v>6025270</v>
      </c>
      <c r="AO275">
        <v>0</v>
      </c>
      <c r="AP275">
        <v>665958.96</v>
      </c>
      <c r="AQ275">
        <v>6691228.96</v>
      </c>
      <c r="AR275">
        <v>7969556.96</v>
      </c>
      <c r="AU275">
        <v>45050</v>
      </c>
      <c r="AV275" t="s">
        <v>16449</v>
      </c>
      <c r="AW275" s="567">
        <v>6691229.1799999997</v>
      </c>
      <c r="AX275" s="567">
        <v>6025270.2199999997</v>
      </c>
      <c r="AY275" s="567">
        <v>6691229.1799999997</v>
      </c>
      <c r="AZ275" s="567">
        <v>6025270.2199999997</v>
      </c>
      <c r="BA275" s="567"/>
      <c r="BB275" s="567"/>
      <c r="BC275" s="567"/>
      <c r="BD275" s="567">
        <v>6691229.1799999997</v>
      </c>
      <c r="BE275" s="567">
        <v>6025270.2199999997</v>
      </c>
      <c r="BF275">
        <v>46650</v>
      </c>
      <c r="BG275" t="s">
        <v>21960</v>
      </c>
      <c r="BI275">
        <v>46070.510763888888</v>
      </c>
      <c r="BJ275">
        <v>45152.465289351851</v>
      </c>
      <c r="BK275" t="s">
        <v>21677</v>
      </c>
      <c r="BL275" t="s">
        <v>2666</v>
      </c>
      <c r="BM275" t="s">
        <v>21683</v>
      </c>
      <c r="BP275" s="568">
        <v>1278327.97</v>
      </c>
      <c r="BR275">
        <v>1.0000000328788601</v>
      </c>
      <c r="BS275">
        <v>1</v>
      </c>
      <c r="BU275" t="s">
        <v>17270</v>
      </c>
      <c r="BV275" t="s">
        <v>17267</v>
      </c>
      <c r="BY275">
        <v>0</v>
      </c>
      <c r="CA275" t="s">
        <v>16180</v>
      </c>
      <c r="CB275" t="s">
        <v>21679</v>
      </c>
      <c r="CC2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665958.96</v>
      </c>
    </row>
    <row r="276" spans="1:81">
      <c r="A276">
        <v>550902</v>
      </c>
      <c r="B276" t="s">
        <v>17272</v>
      </c>
      <c r="C276" t="s">
        <v>923</v>
      </c>
      <c r="D276" t="s">
        <v>15444</v>
      </c>
      <c r="E276" t="s">
        <v>15362</v>
      </c>
      <c r="F276" t="s">
        <v>46</v>
      </c>
      <c r="G276" t="s">
        <v>2108</v>
      </c>
      <c r="M276" t="b">
        <v>1</v>
      </c>
      <c r="N276" t="s">
        <v>16174</v>
      </c>
      <c r="O276" t="s">
        <v>7155</v>
      </c>
      <c r="R276">
        <v>2320000</v>
      </c>
      <c r="S276">
        <v>44473</v>
      </c>
      <c r="T276">
        <v>44487</v>
      </c>
      <c r="V276">
        <v>44503</v>
      </c>
      <c r="Z276">
        <v>44544</v>
      </c>
      <c r="AA276" t="s">
        <v>17248</v>
      </c>
      <c r="AB276">
        <v>45382</v>
      </c>
      <c r="AI276">
        <v>2320000</v>
      </c>
      <c r="AJ276">
        <v>2320000</v>
      </c>
      <c r="AP276">
        <v>0</v>
      </c>
      <c r="AQ276">
        <v>2320000</v>
      </c>
      <c r="AR276">
        <v>2320000</v>
      </c>
      <c r="AW276" s="567"/>
      <c r="AX276" s="567"/>
      <c r="AY276" s="567"/>
      <c r="AZ276" s="567"/>
      <c r="BA276" s="567"/>
      <c r="BB276" s="567"/>
      <c r="BC276" s="567"/>
      <c r="BD276" s="567">
        <v>0</v>
      </c>
      <c r="BE276" s="567">
        <v>0</v>
      </c>
      <c r="BF276">
        <v>46650</v>
      </c>
      <c r="BG276" t="s">
        <v>21961</v>
      </c>
      <c r="BI276">
        <v>45888.497511574074</v>
      </c>
      <c r="BJ276">
        <v>45152.465289351851</v>
      </c>
      <c r="BK276" t="s">
        <v>21677</v>
      </c>
      <c r="BL276" t="s">
        <v>17274</v>
      </c>
      <c r="BM276" t="s">
        <v>21885</v>
      </c>
      <c r="BR276">
        <v>1</v>
      </c>
      <c r="BS276">
        <v>1</v>
      </c>
      <c r="BT276">
        <v>45887</v>
      </c>
      <c r="BU276" t="s">
        <v>17273</v>
      </c>
      <c r="BV276" t="s">
        <v>17271</v>
      </c>
      <c r="BY276">
        <v>0</v>
      </c>
      <c r="CA276" t="s">
        <v>16180</v>
      </c>
      <c r="CB276" t="s">
        <v>21679</v>
      </c>
      <c r="CC2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7" spans="1:81">
      <c r="A277">
        <v>550896</v>
      </c>
      <c r="B277" t="s">
        <v>17276</v>
      </c>
      <c r="C277" t="s">
        <v>752</v>
      </c>
      <c r="D277" t="s">
        <v>13059</v>
      </c>
      <c r="E277" t="s">
        <v>13003</v>
      </c>
      <c r="F277" t="s">
        <v>16416</v>
      </c>
      <c r="G277" t="s">
        <v>2108</v>
      </c>
      <c r="I277" t="s">
        <v>16253</v>
      </c>
      <c r="J277" t="b">
        <v>0</v>
      </c>
      <c r="V277" t="s">
        <v>2478</v>
      </c>
      <c r="Z277">
        <v>44241</v>
      </c>
      <c r="AA277" t="s">
        <v>17248</v>
      </c>
      <c r="AB277">
        <v>44985</v>
      </c>
      <c r="AC277">
        <v>44736</v>
      </c>
      <c r="AD277">
        <v>46059</v>
      </c>
      <c r="AI277">
        <v>6010000</v>
      </c>
      <c r="AJ277">
        <v>690703</v>
      </c>
      <c r="AK277">
        <v>17395.240000000002</v>
      </c>
      <c r="AL277">
        <v>86095.96</v>
      </c>
      <c r="AM277">
        <v>93552</v>
      </c>
      <c r="AN277">
        <v>1163826.56</v>
      </c>
      <c r="AO277">
        <v>1139.54</v>
      </c>
      <c r="AP277">
        <v>16255.7</v>
      </c>
      <c r="AQ277">
        <v>1181221.8</v>
      </c>
      <c r="AR277">
        <v>1267317.76</v>
      </c>
      <c r="AU277">
        <v>44781</v>
      </c>
      <c r="AV277" t="s">
        <v>21962</v>
      </c>
      <c r="AW277" s="567">
        <v>690703</v>
      </c>
      <c r="AX277" s="567">
        <v>690703</v>
      </c>
      <c r="AY277" s="567">
        <v>1070274.5600000001</v>
      </c>
      <c r="AZ277" s="567">
        <v>1070274.5600000001</v>
      </c>
      <c r="BA277" s="567"/>
      <c r="BB277" s="567"/>
      <c r="BC277" s="567"/>
      <c r="BD277" s="567">
        <v>1070274.5600000001</v>
      </c>
      <c r="BE277" s="567">
        <v>1070274.5600000001</v>
      </c>
      <c r="BF277">
        <v>46650</v>
      </c>
      <c r="BG277" t="s">
        <v>21963</v>
      </c>
      <c r="BI277">
        <v>46070.510358796295</v>
      </c>
      <c r="BJ277">
        <v>45152.465289351851</v>
      </c>
      <c r="BK277" t="s">
        <v>21677</v>
      </c>
      <c r="BL277" t="s">
        <v>16418</v>
      </c>
      <c r="BM277" t="s">
        <v>21683</v>
      </c>
      <c r="BP277" s="568">
        <v>133416</v>
      </c>
      <c r="BR277">
        <v>0.58473607581573595</v>
      </c>
      <c r="BS277">
        <v>3</v>
      </c>
      <c r="BU277" t="s">
        <v>17277</v>
      </c>
      <c r="BV277" t="s">
        <v>17275</v>
      </c>
      <c r="BY277">
        <v>0</v>
      </c>
      <c r="CA277" t="s">
        <v>16180</v>
      </c>
      <c r="CB277" t="s">
        <v>21679</v>
      </c>
      <c r="CC2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8" spans="1:81">
      <c r="A278">
        <v>550894</v>
      </c>
      <c r="B278" t="s">
        <v>17279</v>
      </c>
      <c r="C278" t="s">
        <v>1127</v>
      </c>
      <c r="D278" t="s">
        <v>12773</v>
      </c>
      <c r="E278" t="s">
        <v>12754</v>
      </c>
      <c r="F278" t="s">
        <v>33</v>
      </c>
      <c r="G278" t="s">
        <v>2115</v>
      </c>
      <c r="H278" t="b">
        <v>1</v>
      </c>
      <c r="I278" t="s">
        <v>16253</v>
      </c>
      <c r="J278" t="b">
        <v>0</v>
      </c>
      <c r="M278" t="b">
        <v>1</v>
      </c>
      <c r="N278" t="s">
        <v>16174</v>
      </c>
      <c r="O278" t="s">
        <v>7155</v>
      </c>
      <c r="P278" t="b">
        <v>0</v>
      </c>
      <c r="R278">
        <v>10500000</v>
      </c>
      <c r="S278">
        <v>44473</v>
      </c>
      <c r="T278">
        <v>44487</v>
      </c>
      <c r="V278">
        <v>44503</v>
      </c>
      <c r="Z278">
        <v>44544</v>
      </c>
      <c r="AA278" t="s">
        <v>17248</v>
      </c>
      <c r="AB278">
        <v>45199</v>
      </c>
      <c r="AC278">
        <v>45198</v>
      </c>
      <c r="AD278">
        <v>45397</v>
      </c>
      <c r="AI278">
        <v>10500000</v>
      </c>
      <c r="AJ278">
        <v>26709229</v>
      </c>
      <c r="AK278">
        <v>28669863</v>
      </c>
      <c r="AL278">
        <v>88908</v>
      </c>
      <c r="AN278">
        <v>884190</v>
      </c>
      <c r="AO278">
        <v>2619452</v>
      </c>
      <c r="AP278">
        <v>26050411</v>
      </c>
      <c r="AQ278">
        <v>29554053</v>
      </c>
      <c r="AR278">
        <v>29642961</v>
      </c>
      <c r="AS278">
        <v>45869</v>
      </c>
      <c r="AT278">
        <v>46022</v>
      </c>
      <c r="AW278" s="567"/>
      <c r="AX278" s="567"/>
      <c r="AY278" s="567"/>
      <c r="AZ278" s="567"/>
      <c r="BA278" s="567"/>
      <c r="BB278" s="567"/>
      <c r="BC278" s="567"/>
      <c r="BD278" s="567">
        <v>0</v>
      </c>
      <c r="BE278" s="567">
        <v>0</v>
      </c>
      <c r="BF278">
        <v>46650</v>
      </c>
      <c r="BG278" t="s">
        <v>21964</v>
      </c>
      <c r="BI278">
        <v>46077.573657407411</v>
      </c>
      <c r="BJ278">
        <v>45152.465289351851</v>
      </c>
      <c r="BK278" t="s">
        <v>21677</v>
      </c>
      <c r="BL278" t="s">
        <v>17281</v>
      </c>
      <c r="BM278" t="s">
        <v>21696</v>
      </c>
      <c r="BR278">
        <v>0.90374166277633705</v>
      </c>
      <c r="BS278">
        <v>1</v>
      </c>
      <c r="BT278">
        <v>45884</v>
      </c>
      <c r="BU278" t="s">
        <v>17280</v>
      </c>
      <c r="BV278" t="s">
        <v>17278</v>
      </c>
      <c r="BY278">
        <v>0</v>
      </c>
      <c r="CA278" t="s">
        <v>16180</v>
      </c>
      <c r="CB278" t="s">
        <v>21679</v>
      </c>
      <c r="CC2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79" spans="1:81">
      <c r="A279">
        <v>550771</v>
      </c>
      <c r="B279" t="s">
        <v>17283</v>
      </c>
      <c r="C279" t="s">
        <v>1111</v>
      </c>
      <c r="D279" t="s">
        <v>12835</v>
      </c>
      <c r="E279" t="s">
        <v>12754</v>
      </c>
      <c r="F279" t="s">
        <v>33</v>
      </c>
      <c r="G279" t="s">
        <v>2115</v>
      </c>
      <c r="M279" t="b">
        <v>1</v>
      </c>
      <c r="N279" t="s">
        <v>16174</v>
      </c>
      <c r="O279" t="s">
        <v>2546</v>
      </c>
      <c r="R279">
        <v>2500000</v>
      </c>
      <c r="V279" t="s">
        <v>2478</v>
      </c>
      <c r="Z279">
        <v>44589</v>
      </c>
      <c r="AA279" t="s">
        <v>17284</v>
      </c>
      <c r="AI279">
        <v>2500000</v>
      </c>
      <c r="AJ279">
        <v>2500000</v>
      </c>
      <c r="AP279">
        <v>0</v>
      </c>
      <c r="AQ279">
        <v>2500000</v>
      </c>
      <c r="AR279">
        <v>2500000</v>
      </c>
      <c r="AW279" s="567"/>
      <c r="AX279" s="567"/>
      <c r="AY279" s="567"/>
      <c r="AZ279" s="567"/>
      <c r="BA279" s="567"/>
      <c r="BB279" s="567"/>
      <c r="BC279" s="567"/>
      <c r="BD279" s="567">
        <v>0</v>
      </c>
      <c r="BE279" s="567">
        <v>0</v>
      </c>
      <c r="BF279">
        <v>46650</v>
      </c>
      <c r="BG279" t="s">
        <v>21965</v>
      </c>
      <c r="BH279" t="s">
        <v>17285</v>
      </c>
      <c r="BI279">
        <v>45877.577951388892</v>
      </c>
      <c r="BJ279">
        <v>45152.465289351851</v>
      </c>
      <c r="BK279" t="s">
        <v>21677</v>
      </c>
      <c r="BL279" t="s">
        <v>17287</v>
      </c>
      <c r="BM279" t="s">
        <v>21696</v>
      </c>
      <c r="BR279">
        <v>1</v>
      </c>
      <c r="BS279">
        <v>1</v>
      </c>
      <c r="BU279" t="s">
        <v>17286</v>
      </c>
      <c r="BV279" t="s">
        <v>17282</v>
      </c>
      <c r="BY279">
        <v>0</v>
      </c>
      <c r="CA279" t="s">
        <v>16180</v>
      </c>
      <c r="CB279" t="s">
        <v>21679</v>
      </c>
      <c r="CC2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0" spans="1:81">
      <c r="A280">
        <v>550500</v>
      </c>
      <c r="B280" t="s">
        <v>17289</v>
      </c>
      <c r="C280" t="s">
        <v>1178</v>
      </c>
      <c r="D280" t="s">
        <v>7171</v>
      </c>
      <c r="E280" t="s">
        <v>7121</v>
      </c>
      <c r="F280" t="s">
        <v>2110</v>
      </c>
      <c r="G280" t="s">
        <v>17221</v>
      </c>
      <c r="M280" t="b">
        <v>1</v>
      </c>
      <c r="N280" t="s">
        <v>16174</v>
      </c>
      <c r="O280" t="s">
        <v>7155</v>
      </c>
      <c r="R280">
        <v>16300000</v>
      </c>
      <c r="V280" t="s">
        <v>2478</v>
      </c>
      <c r="Z280">
        <v>44547</v>
      </c>
      <c r="AA280" t="s">
        <v>17290</v>
      </c>
      <c r="AI280">
        <v>20294279</v>
      </c>
      <c r="AJ280">
        <v>20294279</v>
      </c>
      <c r="AP280">
        <v>0</v>
      </c>
      <c r="AQ280">
        <v>20294279</v>
      </c>
      <c r="AR280">
        <v>20294279</v>
      </c>
      <c r="AW280" s="567"/>
      <c r="AX280" s="567"/>
      <c r="AY280" s="567"/>
      <c r="AZ280" s="567"/>
      <c r="BA280" s="567"/>
      <c r="BB280" s="567"/>
      <c r="BC280" s="567"/>
      <c r="BD280" s="567">
        <v>0</v>
      </c>
      <c r="BE280" s="567">
        <v>0</v>
      </c>
      <c r="BF280">
        <v>46650</v>
      </c>
      <c r="BG280" t="s">
        <v>21966</v>
      </c>
      <c r="BH280" t="s">
        <v>17233</v>
      </c>
      <c r="BI280">
        <v>45877.577951388892</v>
      </c>
      <c r="BJ280">
        <v>45152.465300925927</v>
      </c>
      <c r="BK280" t="s">
        <v>21677</v>
      </c>
      <c r="BL280" t="s">
        <v>17292</v>
      </c>
      <c r="BM280" t="s">
        <v>21696</v>
      </c>
      <c r="BR280">
        <v>1</v>
      </c>
      <c r="BS280">
        <v>1</v>
      </c>
      <c r="BU280" t="s">
        <v>17291</v>
      </c>
      <c r="BV280" t="s">
        <v>17288</v>
      </c>
      <c r="BY280">
        <v>0</v>
      </c>
      <c r="CA280" t="s">
        <v>16180</v>
      </c>
      <c r="CB280" t="s">
        <v>21679</v>
      </c>
      <c r="CC2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1" spans="1:81">
      <c r="A281">
        <v>550498</v>
      </c>
      <c r="B281" t="s">
        <v>17294</v>
      </c>
      <c r="C281" t="s">
        <v>1187</v>
      </c>
      <c r="D281" t="s">
        <v>12797</v>
      </c>
      <c r="E281" t="s">
        <v>12754</v>
      </c>
      <c r="F281" t="s">
        <v>33</v>
      </c>
      <c r="G281" t="s">
        <v>2115</v>
      </c>
      <c r="J281" t="b">
        <v>0</v>
      </c>
      <c r="M281" t="b">
        <v>1</v>
      </c>
      <c r="N281" t="s">
        <v>16174</v>
      </c>
      <c r="O281" t="s">
        <v>7155</v>
      </c>
      <c r="R281">
        <v>16300000</v>
      </c>
      <c r="S281">
        <v>44473</v>
      </c>
      <c r="T281">
        <v>44487</v>
      </c>
      <c r="V281">
        <v>44503</v>
      </c>
      <c r="Z281">
        <v>44540</v>
      </c>
      <c r="AA281" t="s">
        <v>17290</v>
      </c>
      <c r="AB281">
        <v>45291</v>
      </c>
      <c r="AI281">
        <v>16300000</v>
      </c>
      <c r="AJ281">
        <v>5844709</v>
      </c>
      <c r="AP281">
        <v>0</v>
      </c>
      <c r="AQ281">
        <v>16300000</v>
      </c>
      <c r="AR281">
        <v>16300000</v>
      </c>
      <c r="AW281" s="567"/>
      <c r="AX281" s="567"/>
      <c r="AY281" s="567"/>
      <c r="AZ281" s="567"/>
      <c r="BA281" s="567"/>
      <c r="BB281" s="567"/>
      <c r="BC281" s="567"/>
      <c r="BD281" s="567">
        <v>0</v>
      </c>
      <c r="BE281" s="567">
        <v>0</v>
      </c>
      <c r="BF281">
        <v>46650</v>
      </c>
      <c r="BG281" t="s">
        <v>21967</v>
      </c>
      <c r="BI281">
        <v>45887.599432870367</v>
      </c>
      <c r="BJ281">
        <v>45152.465300925927</v>
      </c>
      <c r="BK281" t="s">
        <v>21677</v>
      </c>
      <c r="BL281" t="s">
        <v>12798</v>
      </c>
      <c r="BM281" t="s">
        <v>21885</v>
      </c>
      <c r="BR281">
        <v>0.35857110429447903</v>
      </c>
      <c r="BS281">
        <v>4</v>
      </c>
      <c r="BT281">
        <v>45884</v>
      </c>
      <c r="BU281" t="s">
        <v>17295</v>
      </c>
      <c r="BV281" t="s">
        <v>17293</v>
      </c>
      <c r="BY281">
        <v>0</v>
      </c>
      <c r="CA281" t="s">
        <v>16180</v>
      </c>
      <c r="CB281" t="s">
        <v>21679</v>
      </c>
      <c r="CC2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2" spans="1:81">
      <c r="A282">
        <v>550162</v>
      </c>
      <c r="B282" t="s">
        <v>17297</v>
      </c>
      <c r="C282" t="s">
        <v>1119</v>
      </c>
      <c r="D282" t="s">
        <v>12833</v>
      </c>
      <c r="E282" t="s">
        <v>12754</v>
      </c>
      <c r="F282" t="s">
        <v>33</v>
      </c>
      <c r="G282" t="s">
        <v>2115</v>
      </c>
      <c r="I282" t="s">
        <v>16253</v>
      </c>
      <c r="J282" t="b">
        <v>0</v>
      </c>
      <c r="M282" t="b">
        <v>1</v>
      </c>
      <c r="N282" t="s">
        <v>16174</v>
      </c>
      <c r="O282" t="s">
        <v>7155</v>
      </c>
      <c r="R282">
        <v>13400000</v>
      </c>
      <c r="S282">
        <v>44473</v>
      </c>
      <c r="T282">
        <v>44487</v>
      </c>
      <c r="V282">
        <v>44503</v>
      </c>
      <c r="Z282">
        <v>44537</v>
      </c>
      <c r="AA282" t="s">
        <v>17298</v>
      </c>
      <c r="AB282">
        <v>45230</v>
      </c>
      <c r="AC282">
        <v>45201</v>
      </c>
      <c r="AD282">
        <v>45280</v>
      </c>
      <c r="AI282">
        <v>13400000</v>
      </c>
      <c r="AJ282">
        <v>51763597</v>
      </c>
      <c r="AK282">
        <v>6718315</v>
      </c>
      <c r="AL282">
        <v>4182974</v>
      </c>
      <c r="AN282">
        <v>40767573</v>
      </c>
      <c r="AO282">
        <v>625188</v>
      </c>
      <c r="AP282">
        <v>6093127</v>
      </c>
      <c r="AQ282">
        <v>47485888</v>
      </c>
      <c r="AR282">
        <v>51668862</v>
      </c>
      <c r="AS282">
        <v>45657</v>
      </c>
      <c r="AT282">
        <v>45747</v>
      </c>
      <c r="AW282" s="567"/>
      <c r="AX282" s="567"/>
      <c r="AY282" s="567"/>
      <c r="AZ282" s="567"/>
      <c r="BA282" s="567"/>
      <c r="BB282" s="567"/>
      <c r="BC282" s="567"/>
      <c r="BD282" s="567">
        <v>0</v>
      </c>
      <c r="BE282" s="567">
        <v>0</v>
      </c>
      <c r="BF282">
        <v>46650</v>
      </c>
      <c r="BG282" t="s">
        <v>21968</v>
      </c>
      <c r="BI282">
        <v>45887.600381944445</v>
      </c>
      <c r="BJ282">
        <v>45152.465300925927</v>
      </c>
      <c r="BK282" t="s">
        <v>21677</v>
      </c>
      <c r="BL282" t="s">
        <v>17300</v>
      </c>
      <c r="BM282" t="s">
        <v>21885</v>
      </c>
      <c r="BR282">
        <v>1.0900837950003199</v>
      </c>
      <c r="BS282">
        <v>1</v>
      </c>
      <c r="BT282">
        <v>45884</v>
      </c>
      <c r="BU282" t="s">
        <v>17299</v>
      </c>
      <c r="BV282" t="s">
        <v>17296</v>
      </c>
      <c r="BY282">
        <v>0</v>
      </c>
      <c r="CA282" t="s">
        <v>16180</v>
      </c>
      <c r="CB282" t="s">
        <v>21679</v>
      </c>
      <c r="CC2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3" spans="1:81">
      <c r="A283">
        <v>550106</v>
      </c>
      <c r="B283" t="s">
        <v>17302</v>
      </c>
      <c r="C283" t="s">
        <v>232</v>
      </c>
      <c r="D283" t="s">
        <v>12863</v>
      </c>
      <c r="E283" t="s">
        <v>12754</v>
      </c>
      <c r="F283" t="s">
        <v>33</v>
      </c>
      <c r="G283" t="s">
        <v>2115</v>
      </c>
      <c r="H283" t="b">
        <v>1</v>
      </c>
      <c r="I283" t="s">
        <v>16253</v>
      </c>
      <c r="J283" t="b">
        <v>0</v>
      </c>
      <c r="L283" t="s">
        <v>16193</v>
      </c>
      <c r="R283">
        <v>5100000</v>
      </c>
      <c r="S283">
        <v>44473</v>
      </c>
      <c r="T283">
        <v>44487</v>
      </c>
      <c r="V283">
        <v>44503</v>
      </c>
      <c r="Z283">
        <v>44537</v>
      </c>
      <c r="AA283" t="s">
        <v>17298</v>
      </c>
      <c r="AB283">
        <v>45107</v>
      </c>
      <c r="AC283">
        <v>45107</v>
      </c>
      <c r="AD283">
        <v>45383</v>
      </c>
      <c r="AI283">
        <v>5100000</v>
      </c>
      <c r="AJ283">
        <v>11639958</v>
      </c>
      <c r="AK283">
        <v>1101071.22</v>
      </c>
      <c r="AL283">
        <v>1478605.83</v>
      </c>
      <c r="AN283">
        <v>9827316</v>
      </c>
      <c r="AO283">
        <v>143115.56</v>
      </c>
      <c r="AP283">
        <v>957955.66</v>
      </c>
      <c r="AQ283">
        <v>10928387.220000001</v>
      </c>
      <c r="AR283">
        <v>12406993.050000001</v>
      </c>
      <c r="AS283">
        <v>45626</v>
      </c>
      <c r="AT283">
        <v>45808</v>
      </c>
      <c r="AW283" s="567"/>
      <c r="AX283" s="567"/>
      <c r="AY283" s="567"/>
      <c r="AZ283" s="567"/>
      <c r="BA283" s="567"/>
      <c r="BB283" s="567"/>
      <c r="BC283" s="567"/>
      <c r="BD283" s="567">
        <v>0</v>
      </c>
      <c r="BE283" s="567">
        <v>0</v>
      </c>
      <c r="BF283">
        <v>46650</v>
      </c>
      <c r="BG283" t="s">
        <v>21969</v>
      </c>
      <c r="BI283">
        <v>46059.538530092592</v>
      </c>
      <c r="BJ283">
        <v>45152.465300925927</v>
      </c>
      <c r="BK283" t="s">
        <v>21677</v>
      </c>
      <c r="BL283" t="s">
        <v>12864</v>
      </c>
      <c r="BM283" t="s">
        <v>21678</v>
      </c>
      <c r="BR283">
        <v>1.06511214927467</v>
      </c>
      <c r="BS283">
        <v>1</v>
      </c>
      <c r="BU283" t="s">
        <v>17303</v>
      </c>
      <c r="BV283" t="s">
        <v>17301</v>
      </c>
      <c r="BY283">
        <v>0</v>
      </c>
      <c r="CA283" t="s">
        <v>16180</v>
      </c>
      <c r="CB283" t="s">
        <v>21679</v>
      </c>
      <c r="CC2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4" spans="1:81">
      <c r="A284">
        <v>550099</v>
      </c>
      <c r="B284" t="s">
        <v>17305</v>
      </c>
      <c r="C284" t="s">
        <v>1024</v>
      </c>
      <c r="D284" t="s">
        <v>12781</v>
      </c>
      <c r="E284" t="s">
        <v>12754</v>
      </c>
      <c r="F284" t="s">
        <v>33</v>
      </c>
      <c r="G284" t="s">
        <v>2115</v>
      </c>
      <c r="H284" t="b">
        <v>1</v>
      </c>
      <c r="I284" t="s">
        <v>16253</v>
      </c>
      <c r="J284" t="b">
        <v>0</v>
      </c>
      <c r="M284" t="b">
        <v>1</v>
      </c>
      <c r="N284" t="s">
        <v>16174</v>
      </c>
      <c r="O284" t="s">
        <v>7155</v>
      </c>
      <c r="R284">
        <v>10600000</v>
      </c>
      <c r="S284">
        <v>44473</v>
      </c>
      <c r="T284">
        <v>44487</v>
      </c>
      <c r="V284">
        <v>44503</v>
      </c>
      <c r="Z284">
        <v>44537</v>
      </c>
      <c r="AA284" t="s">
        <v>17298</v>
      </c>
      <c r="AB284">
        <v>45107</v>
      </c>
      <c r="AC284">
        <v>45107</v>
      </c>
      <c r="AD284">
        <v>45377</v>
      </c>
      <c r="AI284">
        <v>10600000</v>
      </c>
      <c r="AJ284">
        <v>14335434</v>
      </c>
      <c r="AK284">
        <v>6851320.8700000001</v>
      </c>
      <c r="AL284">
        <v>1112050.1299999999</v>
      </c>
      <c r="AN284">
        <v>8804423.2100000009</v>
      </c>
      <c r="AO284">
        <v>762291.03</v>
      </c>
      <c r="AP284">
        <v>6089029.8399999999</v>
      </c>
      <c r="AQ284">
        <v>15655744.08</v>
      </c>
      <c r="AR284">
        <v>16767794.210000001</v>
      </c>
      <c r="AS284">
        <v>45626</v>
      </c>
      <c r="AT284">
        <v>45808</v>
      </c>
      <c r="AW284" s="567"/>
      <c r="AX284" s="567"/>
      <c r="AY284" s="567"/>
      <c r="AZ284" s="567"/>
      <c r="BA284" s="567"/>
      <c r="BB284" s="567"/>
      <c r="BC284" s="567"/>
      <c r="BD284" s="567">
        <v>0</v>
      </c>
      <c r="BE284" s="567">
        <v>0</v>
      </c>
      <c r="BF284">
        <v>46650</v>
      </c>
      <c r="BG284" t="s">
        <v>21970</v>
      </c>
      <c r="BI284">
        <v>46059.559502314813</v>
      </c>
      <c r="BJ284">
        <v>45152.465300925927</v>
      </c>
      <c r="BK284" t="s">
        <v>21677</v>
      </c>
      <c r="BL284" t="s">
        <v>17307</v>
      </c>
      <c r="BM284" t="s">
        <v>21678</v>
      </c>
      <c r="BR284">
        <v>0.915666092058398</v>
      </c>
      <c r="BS284">
        <v>1</v>
      </c>
      <c r="BT284">
        <v>45884</v>
      </c>
      <c r="BU284" t="s">
        <v>17306</v>
      </c>
      <c r="BV284" t="s">
        <v>17304</v>
      </c>
      <c r="BY284">
        <v>0</v>
      </c>
      <c r="CA284" t="s">
        <v>16180</v>
      </c>
      <c r="CB284" t="s">
        <v>21679</v>
      </c>
      <c r="CC2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5" spans="1:81">
      <c r="A285">
        <v>550070</v>
      </c>
      <c r="B285" t="s">
        <v>17309</v>
      </c>
      <c r="C285" t="s">
        <v>931</v>
      </c>
      <c r="D285" t="s">
        <v>15440</v>
      </c>
      <c r="E285" t="s">
        <v>15362</v>
      </c>
      <c r="F285" t="s">
        <v>46</v>
      </c>
      <c r="G285" t="s">
        <v>2108</v>
      </c>
      <c r="M285" t="b">
        <v>1</v>
      </c>
      <c r="N285" t="s">
        <v>16174</v>
      </c>
      <c r="O285" t="s">
        <v>2546</v>
      </c>
      <c r="R285">
        <v>22330000</v>
      </c>
      <c r="U285">
        <v>45491</v>
      </c>
      <c r="V285" t="s">
        <v>2478</v>
      </c>
      <c r="Z285">
        <v>44537</v>
      </c>
      <c r="AA285" t="s">
        <v>17298</v>
      </c>
      <c r="AI285">
        <v>22330000</v>
      </c>
      <c r="AJ285">
        <v>22330000</v>
      </c>
      <c r="AP285">
        <v>0</v>
      </c>
      <c r="AQ285">
        <v>22330000</v>
      </c>
      <c r="AR285">
        <v>22330000</v>
      </c>
      <c r="AW285" s="567"/>
      <c r="AX285" s="567"/>
      <c r="AY285" s="567"/>
      <c r="AZ285" s="567"/>
      <c r="BA285" s="567"/>
      <c r="BB285" s="567"/>
      <c r="BC285" s="567"/>
      <c r="BD285" s="567">
        <v>0</v>
      </c>
      <c r="BE285" s="567">
        <v>0</v>
      </c>
      <c r="BF285">
        <v>46650</v>
      </c>
      <c r="BG285" t="s">
        <v>21971</v>
      </c>
      <c r="BH285" t="s">
        <v>17310</v>
      </c>
      <c r="BI285">
        <v>45877.577962962961</v>
      </c>
      <c r="BJ285">
        <v>45152.465300925927</v>
      </c>
      <c r="BK285" t="s">
        <v>21677</v>
      </c>
      <c r="BL285" t="s">
        <v>17312</v>
      </c>
      <c r="BM285" t="s">
        <v>21696</v>
      </c>
      <c r="BR285">
        <v>1</v>
      </c>
      <c r="BS285">
        <v>1</v>
      </c>
      <c r="BU285" t="s">
        <v>17311</v>
      </c>
      <c r="BV285" t="s">
        <v>17308</v>
      </c>
      <c r="BY285">
        <v>0</v>
      </c>
      <c r="CA285" t="s">
        <v>16180</v>
      </c>
      <c r="CB285" t="s">
        <v>21679</v>
      </c>
      <c r="CC2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6" spans="1:81">
      <c r="A286">
        <v>550060</v>
      </c>
      <c r="B286" t="s">
        <v>17314</v>
      </c>
      <c r="C286" t="s">
        <v>1115</v>
      </c>
      <c r="D286" t="s">
        <v>7165</v>
      </c>
      <c r="E286" t="s">
        <v>7121</v>
      </c>
      <c r="F286" t="s">
        <v>2110</v>
      </c>
      <c r="G286" t="s">
        <v>17221</v>
      </c>
      <c r="M286" t="b">
        <v>1</v>
      </c>
      <c r="N286" t="s">
        <v>16174</v>
      </c>
      <c r="O286" t="s">
        <v>7155</v>
      </c>
      <c r="R286">
        <v>14470000</v>
      </c>
      <c r="V286" t="s">
        <v>2478</v>
      </c>
      <c r="Z286">
        <v>44537</v>
      </c>
      <c r="AA286" t="s">
        <v>17298</v>
      </c>
      <c r="AI286">
        <v>14472109</v>
      </c>
      <c r="AJ286">
        <v>14472109</v>
      </c>
      <c r="AP286">
        <v>0</v>
      </c>
      <c r="AQ286">
        <v>14472109</v>
      </c>
      <c r="AR286">
        <v>14472109</v>
      </c>
      <c r="AW286" s="567"/>
      <c r="AX286" s="567"/>
      <c r="AY286" s="567"/>
      <c r="AZ286" s="567"/>
      <c r="BA286" s="567"/>
      <c r="BB286" s="567"/>
      <c r="BC286" s="567"/>
      <c r="BD286" s="567">
        <v>0</v>
      </c>
      <c r="BE286" s="567">
        <v>0</v>
      </c>
      <c r="BF286">
        <v>46650</v>
      </c>
      <c r="BG286" t="s">
        <v>21972</v>
      </c>
      <c r="BH286" t="s">
        <v>17233</v>
      </c>
      <c r="BI286">
        <v>45877.578020833331</v>
      </c>
      <c r="BJ286">
        <v>45152.465300925927</v>
      </c>
      <c r="BK286" t="s">
        <v>21677</v>
      </c>
      <c r="BL286" t="s">
        <v>17316</v>
      </c>
      <c r="BM286" t="s">
        <v>21696</v>
      </c>
      <c r="BR286">
        <v>1</v>
      </c>
      <c r="BS286">
        <v>1</v>
      </c>
      <c r="BU286" t="s">
        <v>17315</v>
      </c>
      <c r="BV286" t="s">
        <v>17313</v>
      </c>
      <c r="BY286">
        <v>0</v>
      </c>
      <c r="CA286" t="s">
        <v>16180</v>
      </c>
      <c r="CB286" t="s">
        <v>21679</v>
      </c>
      <c r="CC2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7" spans="1:81">
      <c r="A287">
        <v>550019</v>
      </c>
      <c r="B287" t="s">
        <v>17318</v>
      </c>
      <c r="C287" t="s">
        <v>926</v>
      </c>
      <c r="D287" t="s">
        <v>15432</v>
      </c>
      <c r="E287" t="s">
        <v>15362</v>
      </c>
      <c r="F287" t="s">
        <v>46</v>
      </c>
      <c r="G287" t="s">
        <v>2108</v>
      </c>
      <c r="I287" t="s">
        <v>16253</v>
      </c>
      <c r="J287" t="b">
        <v>0</v>
      </c>
      <c r="M287" t="b">
        <v>1</v>
      </c>
      <c r="N287" t="s">
        <v>16174</v>
      </c>
      <c r="O287" t="s">
        <v>7155</v>
      </c>
      <c r="Q287">
        <v>45568</v>
      </c>
      <c r="R287">
        <v>10110000</v>
      </c>
      <c r="S287">
        <v>44473</v>
      </c>
      <c r="T287">
        <v>44487</v>
      </c>
      <c r="V287">
        <v>44503</v>
      </c>
      <c r="Z287">
        <v>44537</v>
      </c>
      <c r="AA287" t="s">
        <v>17298</v>
      </c>
      <c r="AB287">
        <v>45199</v>
      </c>
      <c r="AC287">
        <v>45194</v>
      </c>
      <c r="AD287">
        <v>45407</v>
      </c>
      <c r="AI287">
        <v>10110000</v>
      </c>
      <c r="AJ287">
        <v>21404169</v>
      </c>
      <c r="AK287">
        <v>4035264</v>
      </c>
      <c r="AL287">
        <v>2943392</v>
      </c>
      <c r="AN287">
        <v>19190123</v>
      </c>
      <c r="AO287">
        <v>488834</v>
      </c>
      <c r="AP287">
        <v>3546430</v>
      </c>
      <c r="AQ287">
        <v>23225387</v>
      </c>
      <c r="AR287">
        <v>26168779</v>
      </c>
      <c r="AS287">
        <v>45838</v>
      </c>
      <c r="AT287">
        <v>45991</v>
      </c>
      <c r="AW287" s="567"/>
      <c r="AX287" s="567"/>
      <c r="AY287" s="567"/>
      <c r="AZ287" s="567"/>
      <c r="BA287" s="567"/>
      <c r="BB287" s="567"/>
      <c r="BC287" s="567"/>
      <c r="BD287" s="567">
        <v>0</v>
      </c>
      <c r="BE287" s="567">
        <v>0</v>
      </c>
      <c r="BF287">
        <v>46650</v>
      </c>
      <c r="BG287" t="s">
        <v>21973</v>
      </c>
      <c r="BH287" t="s">
        <v>17319</v>
      </c>
      <c r="BI287">
        <v>45888.492245370369</v>
      </c>
      <c r="BJ287">
        <v>45152.465312499997</v>
      </c>
      <c r="BK287" t="s">
        <v>21677</v>
      </c>
      <c r="BL287" t="s">
        <v>17321</v>
      </c>
      <c r="BM287" t="s">
        <v>21885</v>
      </c>
      <c r="BR287">
        <v>0.92158503106966505</v>
      </c>
      <c r="BS287">
        <v>1</v>
      </c>
      <c r="BT287">
        <v>45887</v>
      </c>
      <c r="BU287" t="s">
        <v>17320</v>
      </c>
      <c r="BV287" t="s">
        <v>17317</v>
      </c>
      <c r="BY287">
        <v>0</v>
      </c>
      <c r="CA287" t="s">
        <v>16180</v>
      </c>
      <c r="CB287" t="s">
        <v>21679</v>
      </c>
      <c r="CC2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8" spans="1:81">
      <c r="A288">
        <v>549768</v>
      </c>
      <c r="B288" t="s">
        <v>17323</v>
      </c>
      <c r="C288" t="s">
        <v>699</v>
      </c>
      <c r="D288" t="s">
        <v>14022</v>
      </c>
      <c r="E288" t="s">
        <v>17143</v>
      </c>
      <c r="F288" t="s">
        <v>33</v>
      </c>
      <c r="G288" t="s">
        <v>2120</v>
      </c>
      <c r="I288" t="s">
        <v>16253</v>
      </c>
      <c r="J288" t="b">
        <v>1</v>
      </c>
      <c r="K288">
        <v>45869</v>
      </c>
      <c r="M288" t="b">
        <v>1</v>
      </c>
      <c r="N288" t="s">
        <v>16174</v>
      </c>
      <c r="O288" t="s">
        <v>2546</v>
      </c>
      <c r="V288" t="s">
        <v>2478</v>
      </c>
      <c r="Z288">
        <v>44533</v>
      </c>
      <c r="AA288" t="s">
        <v>17324</v>
      </c>
      <c r="AI288">
        <v>1200000</v>
      </c>
      <c r="AJ288">
        <v>1200000</v>
      </c>
      <c r="AP288">
        <v>0</v>
      </c>
      <c r="AQ288">
        <v>1200000</v>
      </c>
      <c r="AR288">
        <v>1200000</v>
      </c>
      <c r="AW288" s="567"/>
      <c r="AX288" s="567"/>
      <c r="AY288" s="567"/>
      <c r="AZ288" s="567"/>
      <c r="BA288" s="567"/>
      <c r="BB288" s="567"/>
      <c r="BC288" s="567"/>
      <c r="BD288" s="567">
        <v>0</v>
      </c>
      <c r="BE288" s="567">
        <v>0</v>
      </c>
      <c r="BF288">
        <v>46650</v>
      </c>
      <c r="BG288" t="s">
        <v>21974</v>
      </c>
      <c r="BH288" t="s">
        <v>17325</v>
      </c>
      <c r="BI288">
        <v>45877.578020833331</v>
      </c>
      <c r="BJ288">
        <v>45152.465312499997</v>
      </c>
      <c r="BK288" t="s">
        <v>21677</v>
      </c>
      <c r="BL288" t="s">
        <v>2666</v>
      </c>
      <c r="BM288" t="s">
        <v>21696</v>
      </c>
      <c r="BR288">
        <v>1</v>
      </c>
      <c r="BS288">
        <v>1</v>
      </c>
      <c r="BU288" t="s">
        <v>17326</v>
      </c>
      <c r="BV288" t="s">
        <v>17322</v>
      </c>
      <c r="BY288">
        <v>0</v>
      </c>
      <c r="CA288" t="s">
        <v>16180</v>
      </c>
      <c r="CB288" t="s">
        <v>21679</v>
      </c>
      <c r="CC2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89" spans="1:81">
      <c r="A289">
        <v>549764</v>
      </c>
      <c r="B289" t="s">
        <v>17328</v>
      </c>
      <c r="C289" t="s">
        <v>892</v>
      </c>
      <c r="D289" t="s">
        <v>17329</v>
      </c>
      <c r="E289" t="s">
        <v>17143</v>
      </c>
      <c r="F289" t="s">
        <v>33</v>
      </c>
      <c r="G289" t="s">
        <v>2120</v>
      </c>
      <c r="I289" t="s">
        <v>16253</v>
      </c>
      <c r="J289" t="b">
        <v>0</v>
      </c>
      <c r="R289">
        <v>53800000</v>
      </c>
      <c r="S289">
        <v>44473</v>
      </c>
      <c r="T289">
        <v>44487</v>
      </c>
      <c r="V289">
        <v>44503</v>
      </c>
      <c r="Z289">
        <v>44533</v>
      </c>
      <c r="AA289" t="s">
        <v>17324</v>
      </c>
      <c r="AB289">
        <v>44926</v>
      </c>
      <c r="AC289">
        <v>44909</v>
      </c>
      <c r="AD289">
        <v>45047</v>
      </c>
      <c r="AI289">
        <v>800000</v>
      </c>
      <c r="AJ289">
        <v>2383692.9900000002</v>
      </c>
      <c r="AK289">
        <v>224680.68</v>
      </c>
      <c r="AL289">
        <v>529771</v>
      </c>
      <c r="AN289">
        <v>2159012</v>
      </c>
      <c r="AO289">
        <v>0</v>
      </c>
      <c r="AP289">
        <v>224680.68</v>
      </c>
      <c r="AQ289">
        <v>2383692.6800000002</v>
      </c>
      <c r="AR289">
        <v>2913463.68</v>
      </c>
      <c r="AU289">
        <v>45093</v>
      </c>
      <c r="AV289" t="s">
        <v>16449</v>
      </c>
      <c r="AW289" s="567">
        <v>2383692.9900000002</v>
      </c>
      <c r="AX289" s="567">
        <v>2159012.31</v>
      </c>
      <c r="AY289" s="567">
        <v>2383692.9900000002</v>
      </c>
      <c r="AZ289" s="567">
        <v>2159012.31</v>
      </c>
      <c r="BA289" s="567"/>
      <c r="BB289" s="567"/>
      <c r="BC289" s="567"/>
      <c r="BD289" s="567">
        <v>2383692.9900000002</v>
      </c>
      <c r="BE289" s="567">
        <v>2159012.31</v>
      </c>
      <c r="BF289">
        <v>46650</v>
      </c>
      <c r="BG289" t="s">
        <v>21975</v>
      </c>
      <c r="BI289">
        <v>46070.509976851848</v>
      </c>
      <c r="BJ289">
        <v>45152.465312499997</v>
      </c>
      <c r="BK289" t="s">
        <v>21677</v>
      </c>
      <c r="BL289" t="s">
        <v>2666</v>
      </c>
      <c r="BM289" t="s">
        <v>21683</v>
      </c>
      <c r="BP289" s="568">
        <v>529771.49</v>
      </c>
      <c r="BR289">
        <v>1.0000001300503201</v>
      </c>
      <c r="BS289">
        <v>1</v>
      </c>
      <c r="BU289" t="s">
        <v>17330</v>
      </c>
      <c r="BV289" t="s">
        <v>17327</v>
      </c>
      <c r="BY289">
        <v>0</v>
      </c>
      <c r="CA289" t="s">
        <v>16180</v>
      </c>
      <c r="CB289" t="s">
        <v>21679</v>
      </c>
      <c r="CC2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224680.68000000017</v>
      </c>
    </row>
    <row r="290" spans="1:81">
      <c r="A290">
        <v>549725</v>
      </c>
      <c r="B290" t="s">
        <v>17332</v>
      </c>
      <c r="C290" t="s">
        <v>131</v>
      </c>
      <c r="D290" t="s">
        <v>17333</v>
      </c>
      <c r="E290" t="s">
        <v>12754</v>
      </c>
      <c r="F290" t="s">
        <v>33</v>
      </c>
      <c r="G290" t="s">
        <v>2115</v>
      </c>
      <c r="I290" t="s">
        <v>16253</v>
      </c>
      <c r="J290" t="b">
        <v>0</v>
      </c>
      <c r="V290" t="s">
        <v>2478</v>
      </c>
      <c r="Z290">
        <v>44533</v>
      </c>
      <c r="AA290" t="s">
        <v>17324</v>
      </c>
      <c r="AB290">
        <v>45107</v>
      </c>
      <c r="AC290">
        <v>45107</v>
      </c>
      <c r="AD290">
        <v>45329</v>
      </c>
      <c r="AI290">
        <v>1200000</v>
      </c>
      <c r="AJ290">
        <v>4503783.21</v>
      </c>
      <c r="AK290">
        <v>579768</v>
      </c>
      <c r="AL290">
        <v>818227</v>
      </c>
      <c r="AN290">
        <v>3924016</v>
      </c>
      <c r="AO290">
        <v>22126.13</v>
      </c>
      <c r="AP290">
        <v>557641.87</v>
      </c>
      <c r="AQ290">
        <v>4503784</v>
      </c>
      <c r="AR290">
        <v>5322011</v>
      </c>
      <c r="AS290">
        <v>45473</v>
      </c>
      <c r="AT290">
        <v>45504</v>
      </c>
      <c r="AU290">
        <v>45422</v>
      </c>
      <c r="AW290" s="567">
        <v>4503783.21</v>
      </c>
      <c r="AX290" s="567">
        <v>3924015.69</v>
      </c>
      <c r="AY290" s="567"/>
      <c r="AZ290" s="567"/>
      <c r="BA290" s="567"/>
      <c r="BB290" s="567"/>
      <c r="BC290" s="567"/>
      <c r="BD290" s="567">
        <v>4503783.21</v>
      </c>
      <c r="BE290" s="567">
        <v>3924015.69</v>
      </c>
      <c r="BF290">
        <v>46650</v>
      </c>
      <c r="BG290" t="s">
        <v>21976</v>
      </c>
      <c r="BH290" t="s">
        <v>16264</v>
      </c>
      <c r="BI290">
        <v>45862.613854166666</v>
      </c>
      <c r="BJ290">
        <v>45152.465312499997</v>
      </c>
      <c r="BK290" t="s">
        <v>21677</v>
      </c>
      <c r="BL290" t="s">
        <v>16377</v>
      </c>
      <c r="BM290" t="s">
        <v>21929</v>
      </c>
      <c r="BP290" s="568">
        <v>98349.5</v>
      </c>
      <c r="BQ290" s="568">
        <v>11328.47</v>
      </c>
      <c r="BR290">
        <v>0.99999982459194303</v>
      </c>
      <c r="BS290">
        <v>1</v>
      </c>
      <c r="BU290" t="s">
        <v>17334</v>
      </c>
      <c r="BV290" t="s">
        <v>17331</v>
      </c>
      <c r="BY290">
        <v>0</v>
      </c>
      <c r="CA290" t="s">
        <v>16180</v>
      </c>
      <c r="CB290" t="s">
        <v>21679</v>
      </c>
      <c r="CC2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568439.05000000005</v>
      </c>
    </row>
    <row r="291" spans="1:81">
      <c r="A291">
        <v>549715</v>
      </c>
      <c r="B291" t="s">
        <v>17336</v>
      </c>
      <c r="C291" t="s">
        <v>127</v>
      </c>
      <c r="D291" t="s">
        <v>17337</v>
      </c>
      <c r="E291" t="s">
        <v>12754</v>
      </c>
      <c r="F291" t="s">
        <v>33</v>
      </c>
      <c r="G291" t="s">
        <v>2115</v>
      </c>
      <c r="I291" t="s">
        <v>16253</v>
      </c>
      <c r="J291" t="b">
        <v>0</v>
      </c>
      <c r="V291" t="s">
        <v>2478</v>
      </c>
      <c r="Z291">
        <v>44533</v>
      </c>
      <c r="AA291" t="s">
        <v>17324</v>
      </c>
      <c r="AB291">
        <v>45107</v>
      </c>
      <c r="AC291">
        <v>45107</v>
      </c>
      <c r="AD291">
        <v>45295</v>
      </c>
      <c r="AI291">
        <v>1200000</v>
      </c>
      <c r="AJ291">
        <v>2871257.17</v>
      </c>
      <c r="AK291">
        <v>288124</v>
      </c>
      <c r="AL291">
        <v>580189</v>
      </c>
      <c r="AN291">
        <v>2583134</v>
      </c>
      <c r="AO291">
        <v>0</v>
      </c>
      <c r="AP291">
        <v>288124</v>
      </c>
      <c r="AQ291">
        <v>2871258</v>
      </c>
      <c r="AR291">
        <v>3451447</v>
      </c>
      <c r="AS291">
        <v>45473</v>
      </c>
      <c r="AT291">
        <v>45504</v>
      </c>
      <c r="AU291">
        <v>45394</v>
      </c>
      <c r="AV291" t="s">
        <v>16449</v>
      </c>
      <c r="AW291" s="567">
        <v>2871257.17</v>
      </c>
      <c r="AX291" s="567">
        <v>2583133.54</v>
      </c>
      <c r="AY291" s="567">
        <v>2871257.17</v>
      </c>
      <c r="AZ291" s="567">
        <v>2583133.54</v>
      </c>
      <c r="BA291" s="567"/>
      <c r="BB291" s="567"/>
      <c r="BC291" s="567"/>
      <c r="BD291" s="567">
        <v>2871257.17</v>
      </c>
      <c r="BE291" s="567">
        <v>2583133.54</v>
      </c>
      <c r="BF291">
        <v>46650</v>
      </c>
      <c r="BG291" t="s">
        <v>21977</v>
      </c>
      <c r="BH291" t="s">
        <v>16264</v>
      </c>
      <c r="BI291">
        <v>46070.509444444448</v>
      </c>
      <c r="BJ291">
        <v>45152.465312499997</v>
      </c>
      <c r="BK291" t="s">
        <v>21677</v>
      </c>
      <c r="BL291" t="s">
        <v>16377</v>
      </c>
      <c r="BM291" t="s">
        <v>21683</v>
      </c>
      <c r="BP291" s="568">
        <v>580188.68999999994</v>
      </c>
      <c r="BR291">
        <v>0.99999971092810203</v>
      </c>
      <c r="BS291">
        <v>1</v>
      </c>
      <c r="BU291" t="s">
        <v>17338</v>
      </c>
      <c r="BV291" t="s">
        <v>17335</v>
      </c>
      <c r="BY291">
        <v>0</v>
      </c>
      <c r="CA291" t="s">
        <v>16180</v>
      </c>
      <c r="CB291" t="s">
        <v>21679</v>
      </c>
      <c r="CC2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288123.62999999989</v>
      </c>
    </row>
    <row r="292" spans="1:81">
      <c r="A292">
        <v>548598</v>
      </c>
      <c r="B292" t="s">
        <v>17340</v>
      </c>
      <c r="C292" t="s">
        <v>932</v>
      </c>
      <c r="D292" t="s">
        <v>15408</v>
      </c>
      <c r="E292" t="s">
        <v>15362</v>
      </c>
      <c r="F292" t="s">
        <v>46</v>
      </c>
      <c r="G292" t="s">
        <v>2108</v>
      </c>
      <c r="I292" t="s">
        <v>16253</v>
      </c>
      <c r="J292" t="b">
        <v>0</v>
      </c>
      <c r="M292" t="b">
        <v>1</v>
      </c>
      <c r="N292" t="s">
        <v>16174</v>
      </c>
      <c r="O292" t="s">
        <v>7155</v>
      </c>
      <c r="R292">
        <v>44310000</v>
      </c>
      <c r="S292">
        <v>44473</v>
      </c>
      <c r="T292">
        <v>44487</v>
      </c>
      <c r="V292">
        <v>44503</v>
      </c>
      <c r="Z292">
        <v>44531</v>
      </c>
      <c r="AA292" t="s">
        <v>17341</v>
      </c>
      <c r="AB292">
        <v>45107</v>
      </c>
      <c r="AC292">
        <v>45107</v>
      </c>
      <c r="AD292">
        <v>45420</v>
      </c>
      <c r="AI292">
        <v>44310000</v>
      </c>
      <c r="AJ292">
        <v>0</v>
      </c>
      <c r="AK292">
        <v>15963429</v>
      </c>
      <c r="AL292">
        <v>4765220</v>
      </c>
      <c r="AN292">
        <v>37425267</v>
      </c>
      <c r="AO292">
        <v>1717803</v>
      </c>
      <c r="AP292">
        <v>14245626</v>
      </c>
      <c r="AQ292">
        <v>53388696</v>
      </c>
      <c r="AR292">
        <v>58153916</v>
      </c>
      <c r="AS292">
        <v>45596</v>
      </c>
      <c r="AT292">
        <v>45657</v>
      </c>
      <c r="AW292" s="567"/>
      <c r="AX292" s="567"/>
      <c r="AY292" s="567"/>
      <c r="AZ292" s="567"/>
      <c r="BA292" s="567"/>
      <c r="BB292" s="567"/>
      <c r="BC292" s="567"/>
      <c r="BD292" s="567">
        <v>0</v>
      </c>
      <c r="BE292" s="567">
        <v>0</v>
      </c>
      <c r="BF292">
        <v>46650</v>
      </c>
      <c r="BG292" t="s">
        <v>21978</v>
      </c>
      <c r="BI292">
        <v>45888.487500000003</v>
      </c>
      <c r="BJ292">
        <v>45152.465312499997</v>
      </c>
      <c r="BK292" t="s">
        <v>21677</v>
      </c>
      <c r="BL292" t="s">
        <v>17343</v>
      </c>
      <c r="BM292" t="s">
        <v>21885</v>
      </c>
      <c r="BR292">
        <v>0</v>
      </c>
      <c r="BS292">
        <v>5</v>
      </c>
      <c r="BT292">
        <v>45887</v>
      </c>
      <c r="BU292" t="s">
        <v>17342</v>
      </c>
      <c r="BV292" t="s">
        <v>17339</v>
      </c>
      <c r="BY292">
        <v>0</v>
      </c>
      <c r="CA292" t="s">
        <v>16180</v>
      </c>
      <c r="CB292" t="s">
        <v>21679</v>
      </c>
      <c r="CC2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3" spans="1:81">
      <c r="A293">
        <v>548596</v>
      </c>
      <c r="B293" t="s">
        <v>17345</v>
      </c>
      <c r="C293" t="s">
        <v>813</v>
      </c>
      <c r="D293" t="s">
        <v>7157</v>
      </c>
      <c r="E293" t="s">
        <v>7121</v>
      </c>
      <c r="F293" t="s">
        <v>2110</v>
      </c>
      <c r="G293" t="s">
        <v>17221</v>
      </c>
      <c r="M293" t="b">
        <v>1</v>
      </c>
      <c r="N293" t="s">
        <v>16174</v>
      </c>
      <c r="O293" t="s">
        <v>7155</v>
      </c>
      <c r="R293">
        <v>2480000</v>
      </c>
      <c r="V293" t="s">
        <v>2478</v>
      </c>
      <c r="Z293">
        <v>44531</v>
      </c>
      <c r="AA293" t="s">
        <v>17341</v>
      </c>
      <c r="AI293">
        <v>2478182</v>
      </c>
      <c r="AJ293">
        <v>2478182</v>
      </c>
      <c r="AP293">
        <v>0</v>
      </c>
      <c r="AQ293">
        <v>2478182</v>
      </c>
      <c r="AR293">
        <v>2478182</v>
      </c>
      <c r="AW293" s="567"/>
      <c r="AX293" s="567"/>
      <c r="AY293" s="567"/>
      <c r="AZ293" s="567"/>
      <c r="BA293" s="567"/>
      <c r="BB293" s="567"/>
      <c r="BC293" s="567"/>
      <c r="BD293" s="567">
        <v>0</v>
      </c>
      <c r="BE293" s="567">
        <v>0</v>
      </c>
      <c r="BF293">
        <v>46650</v>
      </c>
      <c r="BG293" t="s">
        <v>21979</v>
      </c>
      <c r="BH293" t="s">
        <v>17346</v>
      </c>
      <c r="BI293">
        <v>45877.578020833331</v>
      </c>
      <c r="BJ293">
        <v>45152.465312499997</v>
      </c>
      <c r="BK293" t="s">
        <v>21677</v>
      </c>
      <c r="BL293" t="s">
        <v>17348</v>
      </c>
      <c r="BM293" t="s">
        <v>21696</v>
      </c>
      <c r="BR293">
        <v>1</v>
      </c>
      <c r="BS293">
        <v>1</v>
      </c>
      <c r="BU293" t="s">
        <v>17347</v>
      </c>
      <c r="BV293" t="s">
        <v>17344</v>
      </c>
      <c r="BY293">
        <v>0</v>
      </c>
      <c r="CA293" t="s">
        <v>16180</v>
      </c>
      <c r="CB293" t="s">
        <v>21679</v>
      </c>
      <c r="CC2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4" spans="1:81">
      <c r="A294">
        <v>548440</v>
      </c>
      <c r="B294" t="s">
        <v>17350</v>
      </c>
      <c r="C294" t="s">
        <v>912</v>
      </c>
      <c r="D294" t="s">
        <v>7169</v>
      </c>
      <c r="E294" t="s">
        <v>7121</v>
      </c>
      <c r="F294" t="s">
        <v>2110</v>
      </c>
      <c r="G294" t="s">
        <v>17221</v>
      </c>
      <c r="M294" t="b">
        <v>1</v>
      </c>
      <c r="N294" t="s">
        <v>16174</v>
      </c>
      <c r="O294" t="s">
        <v>7155</v>
      </c>
      <c r="R294">
        <v>13350000</v>
      </c>
      <c r="V294" t="s">
        <v>2478</v>
      </c>
      <c r="Z294">
        <v>44530</v>
      </c>
      <c r="AA294" t="s">
        <v>17351</v>
      </c>
      <c r="AI294">
        <v>13346360</v>
      </c>
      <c r="AJ294">
        <v>13346360</v>
      </c>
      <c r="AP294">
        <v>0</v>
      </c>
      <c r="AQ294">
        <v>13346360</v>
      </c>
      <c r="AR294">
        <v>13346360</v>
      </c>
      <c r="AW294" s="567"/>
      <c r="AX294" s="567"/>
      <c r="AY294" s="567"/>
      <c r="AZ294" s="567"/>
      <c r="BA294" s="567"/>
      <c r="BB294" s="567"/>
      <c r="BC294" s="567"/>
      <c r="BD294" s="567">
        <v>0</v>
      </c>
      <c r="BE294" s="567">
        <v>0</v>
      </c>
      <c r="BF294">
        <v>46650</v>
      </c>
      <c r="BG294" t="s">
        <v>21980</v>
      </c>
      <c r="BH294" t="s">
        <v>17233</v>
      </c>
      <c r="BI294">
        <v>45877.578020833331</v>
      </c>
      <c r="BJ294">
        <v>45152.465312499997</v>
      </c>
      <c r="BK294" t="s">
        <v>21677</v>
      </c>
      <c r="BL294" t="s">
        <v>17353</v>
      </c>
      <c r="BM294" t="s">
        <v>21696</v>
      </c>
      <c r="BR294">
        <v>1</v>
      </c>
      <c r="BS294">
        <v>1</v>
      </c>
      <c r="BU294" t="s">
        <v>17352</v>
      </c>
      <c r="BV294" t="s">
        <v>17349</v>
      </c>
      <c r="BY294">
        <v>0</v>
      </c>
      <c r="CA294" t="s">
        <v>16180</v>
      </c>
      <c r="CB294" t="s">
        <v>21679</v>
      </c>
      <c r="CC2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5" spans="1:81">
      <c r="A295">
        <v>548393</v>
      </c>
      <c r="B295" t="s">
        <v>17355</v>
      </c>
      <c r="C295" t="s">
        <v>729</v>
      </c>
      <c r="D295" t="s">
        <v>7159</v>
      </c>
      <c r="E295" t="s">
        <v>7121</v>
      </c>
      <c r="F295" t="s">
        <v>2110</v>
      </c>
      <c r="G295" t="s">
        <v>17221</v>
      </c>
      <c r="M295" t="b">
        <v>1</v>
      </c>
      <c r="N295" t="s">
        <v>16174</v>
      </c>
      <c r="O295" t="s">
        <v>7155</v>
      </c>
      <c r="R295">
        <v>9230000</v>
      </c>
      <c r="V295" t="s">
        <v>2478</v>
      </c>
      <c r="Z295">
        <v>44557</v>
      </c>
      <c r="AA295" t="s">
        <v>17356</v>
      </c>
      <c r="AI295">
        <v>9226902</v>
      </c>
      <c r="AJ295">
        <v>9226902</v>
      </c>
      <c r="AP295">
        <v>0</v>
      </c>
      <c r="AQ295">
        <v>9226902</v>
      </c>
      <c r="AR295">
        <v>9226902</v>
      </c>
      <c r="AW295" s="567"/>
      <c r="AX295" s="567"/>
      <c r="AY295" s="567"/>
      <c r="AZ295" s="567"/>
      <c r="BA295" s="567"/>
      <c r="BB295" s="567"/>
      <c r="BC295" s="567"/>
      <c r="BD295" s="567">
        <v>0</v>
      </c>
      <c r="BE295" s="567">
        <v>0</v>
      </c>
      <c r="BF295">
        <v>46650</v>
      </c>
      <c r="BG295" t="s">
        <v>21981</v>
      </c>
      <c r="BH295" t="s">
        <v>17346</v>
      </c>
      <c r="BI295">
        <v>45877.578032407408</v>
      </c>
      <c r="BJ295">
        <v>45152.465312499997</v>
      </c>
      <c r="BK295" t="s">
        <v>21677</v>
      </c>
      <c r="BL295" t="s">
        <v>17358</v>
      </c>
      <c r="BM295" t="s">
        <v>21696</v>
      </c>
      <c r="BR295">
        <v>1</v>
      </c>
      <c r="BS295">
        <v>1</v>
      </c>
      <c r="BU295" t="s">
        <v>17357</v>
      </c>
      <c r="BV295" t="s">
        <v>17354</v>
      </c>
      <c r="BY295">
        <v>0</v>
      </c>
      <c r="CA295" t="s">
        <v>16180</v>
      </c>
      <c r="CB295" t="s">
        <v>21679</v>
      </c>
      <c r="CC2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6" spans="1:81">
      <c r="A296">
        <v>547350</v>
      </c>
      <c r="B296" t="s">
        <v>17360</v>
      </c>
      <c r="C296" t="s">
        <v>939</v>
      </c>
      <c r="D296" t="s">
        <v>15430</v>
      </c>
      <c r="E296" t="s">
        <v>15362</v>
      </c>
      <c r="F296" t="s">
        <v>46</v>
      </c>
      <c r="G296" t="s">
        <v>2108</v>
      </c>
      <c r="J296" t="b">
        <v>0</v>
      </c>
      <c r="M296" t="b">
        <v>1</v>
      </c>
      <c r="N296" t="s">
        <v>16174</v>
      </c>
      <c r="O296" t="s">
        <v>7155</v>
      </c>
      <c r="R296">
        <v>5390000</v>
      </c>
      <c r="S296">
        <v>44438</v>
      </c>
      <c r="T296">
        <v>44461</v>
      </c>
      <c r="V296">
        <v>44468</v>
      </c>
      <c r="Z296">
        <v>44517</v>
      </c>
      <c r="AA296" t="s">
        <v>17361</v>
      </c>
      <c r="AB296">
        <v>45382</v>
      </c>
      <c r="AE296">
        <v>45642</v>
      </c>
      <c r="AF296">
        <v>45628</v>
      </c>
      <c r="AI296">
        <v>5390000</v>
      </c>
      <c r="AJ296">
        <v>5390000</v>
      </c>
      <c r="AP296">
        <v>0</v>
      </c>
      <c r="AQ296">
        <v>5390000</v>
      </c>
      <c r="AR296">
        <v>5390000</v>
      </c>
      <c r="AW296" s="567"/>
      <c r="AX296" s="567"/>
      <c r="AY296" s="567"/>
      <c r="AZ296" s="567"/>
      <c r="BA296" s="567"/>
      <c r="BB296" s="567"/>
      <c r="BC296" s="567"/>
      <c r="BD296" s="567">
        <v>0</v>
      </c>
      <c r="BE296" s="567">
        <v>0</v>
      </c>
      <c r="BF296">
        <v>46650</v>
      </c>
      <c r="BG296" t="s">
        <v>21982</v>
      </c>
      <c r="BI296">
        <v>45889.498923611114</v>
      </c>
      <c r="BJ296">
        <v>45152.465324074074</v>
      </c>
      <c r="BK296" t="s">
        <v>21677</v>
      </c>
      <c r="BL296" t="s">
        <v>17363</v>
      </c>
      <c r="BM296" t="s">
        <v>21683</v>
      </c>
      <c r="BR296">
        <v>1</v>
      </c>
      <c r="BS296">
        <v>1</v>
      </c>
      <c r="BT296">
        <v>45887</v>
      </c>
      <c r="BU296" t="s">
        <v>17362</v>
      </c>
      <c r="BV296" t="s">
        <v>17359</v>
      </c>
      <c r="BY296">
        <v>0</v>
      </c>
      <c r="CA296" t="s">
        <v>16180</v>
      </c>
      <c r="CB296" t="s">
        <v>21679</v>
      </c>
      <c r="CC2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7" spans="1:81">
      <c r="A297">
        <v>547344</v>
      </c>
      <c r="B297" t="s">
        <v>17365</v>
      </c>
      <c r="C297" t="s">
        <v>263</v>
      </c>
      <c r="D297" t="s">
        <v>12853</v>
      </c>
      <c r="E297" t="s">
        <v>12754</v>
      </c>
      <c r="F297" t="s">
        <v>33</v>
      </c>
      <c r="G297" t="s">
        <v>2115</v>
      </c>
      <c r="J297" t="b">
        <v>0</v>
      </c>
      <c r="M297" t="b">
        <v>1</v>
      </c>
      <c r="N297" t="s">
        <v>16174</v>
      </c>
      <c r="O297" t="s">
        <v>7155</v>
      </c>
      <c r="P297" t="b">
        <v>0</v>
      </c>
      <c r="R297">
        <v>29100000</v>
      </c>
      <c r="S297">
        <v>44473</v>
      </c>
      <c r="T297">
        <v>44487</v>
      </c>
      <c r="V297">
        <v>44503</v>
      </c>
      <c r="Z297">
        <v>44517</v>
      </c>
      <c r="AA297" t="s">
        <v>17361</v>
      </c>
      <c r="AB297">
        <v>45291</v>
      </c>
      <c r="AC297">
        <v>45359</v>
      </c>
      <c r="AI297">
        <v>29100000</v>
      </c>
      <c r="AJ297">
        <v>29100000</v>
      </c>
      <c r="AK297">
        <v>42895135.020000003</v>
      </c>
      <c r="AL297">
        <v>677999.83</v>
      </c>
      <c r="AN297">
        <v>8196442.6799999997</v>
      </c>
      <c r="AO297">
        <v>3277151.71</v>
      </c>
      <c r="AP297">
        <v>39617983.310000002</v>
      </c>
      <c r="AQ297">
        <v>51091577.700000003</v>
      </c>
      <c r="AR297">
        <v>51769577.530000001</v>
      </c>
      <c r="AS297">
        <v>45961</v>
      </c>
      <c r="AT297">
        <v>46112</v>
      </c>
      <c r="AW297" s="567"/>
      <c r="AX297" s="567"/>
      <c r="AY297" s="567"/>
      <c r="AZ297" s="567"/>
      <c r="BA297" s="567"/>
      <c r="BB297" s="567"/>
      <c r="BC297" s="567"/>
      <c r="BD297" s="567">
        <v>0</v>
      </c>
      <c r="BE297" s="567">
        <v>0</v>
      </c>
      <c r="BF297">
        <v>46650</v>
      </c>
      <c r="BG297" t="s">
        <v>21983</v>
      </c>
      <c r="BH297" t="s">
        <v>21984</v>
      </c>
      <c r="BI297">
        <v>46077.573657407411</v>
      </c>
      <c r="BJ297">
        <v>45152.465324074074</v>
      </c>
      <c r="BK297" t="s">
        <v>21677</v>
      </c>
      <c r="BL297" t="s">
        <v>12854</v>
      </c>
      <c r="BM297" t="s">
        <v>21696</v>
      </c>
      <c r="BR297">
        <v>0.56956550002956796</v>
      </c>
      <c r="BS297">
        <v>3</v>
      </c>
      <c r="BT297">
        <v>45884</v>
      </c>
      <c r="BU297" t="s">
        <v>17366</v>
      </c>
      <c r="BV297" t="s">
        <v>17364</v>
      </c>
      <c r="BY297">
        <v>0</v>
      </c>
      <c r="CA297" t="s">
        <v>16180</v>
      </c>
      <c r="CB297" t="s">
        <v>21679</v>
      </c>
      <c r="CC2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8" spans="1:81">
      <c r="A298">
        <v>547343</v>
      </c>
      <c r="B298" t="s">
        <v>17368</v>
      </c>
      <c r="C298" t="s">
        <v>740</v>
      </c>
      <c r="D298" t="s">
        <v>12861</v>
      </c>
      <c r="E298" t="s">
        <v>12754</v>
      </c>
      <c r="F298" t="s">
        <v>33</v>
      </c>
      <c r="G298" t="s">
        <v>2115</v>
      </c>
      <c r="I298" t="s">
        <v>16253</v>
      </c>
      <c r="J298" t="b">
        <v>0</v>
      </c>
      <c r="M298" t="b">
        <v>1</v>
      </c>
      <c r="N298" t="s">
        <v>16174</v>
      </c>
      <c r="O298" t="s">
        <v>7155</v>
      </c>
      <c r="P298" t="b">
        <v>0</v>
      </c>
      <c r="R298">
        <v>5500000</v>
      </c>
      <c r="S298">
        <v>44473</v>
      </c>
      <c r="T298">
        <v>44487</v>
      </c>
      <c r="V298">
        <v>44503</v>
      </c>
      <c r="Z298">
        <v>44517</v>
      </c>
      <c r="AA298" t="s">
        <v>17361</v>
      </c>
      <c r="AB298">
        <v>45291</v>
      </c>
      <c r="AC298">
        <v>45472</v>
      </c>
      <c r="AI298">
        <v>5500000</v>
      </c>
      <c r="AJ298">
        <v>5500000</v>
      </c>
      <c r="AK298">
        <v>54844288.979999997</v>
      </c>
      <c r="AL298">
        <v>606808.31999999995</v>
      </c>
      <c r="AN298">
        <v>6239636.5800000001</v>
      </c>
      <c r="AO298">
        <v>4859932.9400000004</v>
      </c>
      <c r="AP298">
        <v>49984356.039999999</v>
      </c>
      <c r="AQ298">
        <v>61083925.560000002</v>
      </c>
      <c r="AR298">
        <v>61690733.880000003</v>
      </c>
      <c r="AW298" s="567"/>
      <c r="AX298" s="567"/>
      <c r="AY298" s="567"/>
      <c r="AZ298" s="567"/>
      <c r="BA298" s="567"/>
      <c r="BB298" s="567"/>
      <c r="BC298" s="567"/>
      <c r="BD298" s="567">
        <v>0</v>
      </c>
      <c r="BE298" s="567">
        <v>0</v>
      </c>
      <c r="BF298">
        <v>46650</v>
      </c>
      <c r="BG298" t="s">
        <v>21985</v>
      </c>
      <c r="BI298">
        <v>46077.573611111111</v>
      </c>
      <c r="BJ298">
        <v>45152.465324074074</v>
      </c>
      <c r="BK298" t="s">
        <v>21677</v>
      </c>
      <c r="BL298" t="s">
        <v>17370</v>
      </c>
      <c r="BM298" t="s">
        <v>21696</v>
      </c>
      <c r="BR298">
        <v>9.0040054721067297E-2</v>
      </c>
      <c r="BS298">
        <v>5</v>
      </c>
      <c r="BT298">
        <v>45884</v>
      </c>
      <c r="BU298" t="s">
        <v>17369</v>
      </c>
      <c r="BV298" t="s">
        <v>17367</v>
      </c>
      <c r="BY298">
        <v>0</v>
      </c>
      <c r="CA298" t="s">
        <v>16180</v>
      </c>
      <c r="CB298" t="s">
        <v>21679</v>
      </c>
      <c r="CC2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299" spans="1:81">
      <c r="A299">
        <v>547342</v>
      </c>
      <c r="B299" t="s">
        <v>17372</v>
      </c>
      <c r="C299" t="s">
        <v>937</v>
      </c>
      <c r="D299" t="s">
        <v>15436</v>
      </c>
      <c r="E299" t="s">
        <v>15362</v>
      </c>
      <c r="F299" t="s">
        <v>46</v>
      </c>
      <c r="G299" t="s">
        <v>2108</v>
      </c>
      <c r="M299" t="b">
        <v>1</v>
      </c>
      <c r="N299" t="s">
        <v>16174</v>
      </c>
      <c r="O299" t="s">
        <v>7155</v>
      </c>
      <c r="R299">
        <v>58610000</v>
      </c>
      <c r="V299" t="s">
        <v>2478</v>
      </c>
      <c r="Z299">
        <v>44517</v>
      </c>
      <c r="AA299" t="s">
        <v>17361</v>
      </c>
      <c r="AI299">
        <v>58610000</v>
      </c>
      <c r="AJ299">
        <v>58610000</v>
      </c>
      <c r="AP299">
        <v>0</v>
      </c>
      <c r="AQ299">
        <v>58610000</v>
      </c>
      <c r="AR299">
        <v>58610000</v>
      </c>
      <c r="AW299" s="567"/>
      <c r="AX299" s="567"/>
      <c r="AY299" s="567"/>
      <c r="AZ299" s="567"/>
      <c r="BA299" s="567"/>
      <c r="BB299" s="567"/>
      <c r="BC299" s="567"/>
      <c r="BD299" s="567">
        <v>0</v>
      </c>
      <c r="BE299" s="567">
        <v>0</v>
      </c>
      <c r="BF299">
        <v>46650</v>
      </c>
      <c r="BG299" t="s">
        <v>21986</v>
      </c>
      <c r="BH299" t="s">
        <v>17373</v>
      </c>
      <c r="BI299">
        <v>45877.578032407408</v>
      </c>
      <c r="BJ299">
        <v>45152.465324074074</v>
      </c>
      <c r="BK299" t="s">
        <v>21677</v>
      </c>
      <c r="BL299" t="s">
        <v>17375</v>
      </c>
      <c r="BM299" t="s">
        <v>21696</v>
      </c>
      <c r="BR299">
        <v>1</v>
      </c>
      <c r="BS299">
        <v>1</v>
      </c>
      <c r="BU299" t="s">
        <v>17374</v>
      </c>
      <c r="BV299" t="s">
        <v>17371</v>
      </c>
      <c r="BY299">
        <v>0</v>
      </c>
      <c r="CA299" t="s">
        <v>16180</v>
      </c>
      <c r="CB299" t="s">
        <v>21679</v>
      </c>
      <c r="CC2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0" spans="1:81">
      <c r="A300">
        <v>547273</v>
      </c>
      <c r="B300" t="s">
        <v>17377</v>
      </c>
      <c r="C300" t="s">
        <v>722</v>
      </c>
      <c r="D300" t="s">
        <v>12795</v>
      </c>
      <c r="E300" t="s">
        <v>12754</v>
      </c>
      <c r="F300" t="s">
        <v>33</v>
      </c>
      <c r="G300" t="s">
        <v>2115</v>
      </c>
      <c r="J300" t="b">
        <v>0</v>
      </c>
      <c r="M300" t="b">
        <v>1</v>
      </c>
      <c r="N300" t="s">
        <v>16174</v>
      </c>
      <c r="O300" t="s">
        <v>7155</v>
      </c>
      <c r="R300">
        <v>16300000</v>
      </c>
      <c r="S300">
        <v>44473</v>
      </c>
      <c r="T300">
        <v>44487</v>
      </c>
      <c r="V300">
        <v>44503</v>
      </c>
      <c r="Z300">
        <v>44516</v>
      </c>
      <c r="AA300" t="s">
        <v>17378</v>
      </c>
      <c r="AI300">
        <v>16300000</v>
      </c>
      <c r="AJ300">
        <v>16300000</v>
      </c>
      <c r="AP300">
        <v>0</v>
      </c>
      <c r="AQ300">
        <v>16300000</v>
      </c>
      <c r="AR300">
        <v>16300000</v>
      </c>
      <c r="AW300" s="567"/>
      <c r="AX300" s="567"/>
      <c r="AY300" s="567"/>
      <c r="AZ300" s="567"/>
      <c r="BA300" s="567"/>
      <c r="BB300" s="567"/>
      <c r="BC300" s="567"/>
      <c r="BD300" s="567">
        <v>0</v>
      </c>
      <c r="BE300" s="567">
        <v>0</v>
      </c>
      <c r="BF300">
        <v>46650</v>
      </c>
      <c r="BG300" t="s">
        <v>21987</v>
      </c>
      <c r="BI300">
        <v>45887.60738425926</v>
      </c>
      <c r="BJ300">
        <v>45152.465324074074</v>
      </c>
      <c r="BK300" t="s">
        <v>21677</v>
      </c>
      <c r="BL300" t="s">
        <v>17380</v>
      </c>
      <c r="BM300" t="s">
        <v>21885</v>
      </c>
      <c r="BR300">
        <v>1</v>
      </c>
      <c r="BS300">
        <v>1</v>
      </c>
      <c r="BT300">
        <v>45884</v>
      </c>
      <c r="BU300" t="s">
        <v>17379</v>
      </c>
      <c r="BV300" t="s">
        <v>17376</v>
      </c>
      <c r="BY300">
        <v>0</v>
      </c>
      <c r="CA300" t="s">
        <v>16180</v>
      </c>
      <c r="CB300" t="s">
        <v>21679</v>
      </c>
      <c r="CC3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1" spans="1:81">
      <c r="A301">
        <v>547271</v>
      </c>
      <c r="B301" t="s">
        <v>17382</v>
      </c>
      <c r="C301" t="s">
        <v>696</v>
      </c>
      <c r="D301" t="s">
        <v>12799</v>
      </c>
      <c r="E301" t="s">
        <v>12754</v>
      </c>
      <c r="F301" t="s">
        <v>33</v>
      </c>
      <c r="G301" t="s">
        <v>2115</v>
      </c>
      <c r="M301" t="b">
        <v>1</v>
      </c>
      <c r="N301" t="s">
        <v>16174</v>
      </c>
      <c r="O301" t="s">
        <v>2546</v>
      </c>
      <c r="R301">
        <v>17000000</v>
      </c>
      <c r="U301">
        <v>45534</v>
      </c>
      <c r="V301" t="s">
        <v>2478</v>
      </c>
      <c r="Z301">
        <v>44516</v>
      </c>
      <c r="AA301" t="s">
        <v>17378</v>
      </c>
      <c r="AI301">
        <v>17000000</v>
      </c>
      <c r="AJ301">
        <v>17000000</v>
      </c>
      <c r="AP301">
        <v>0</v>
      </c>
      <c r="AQ301">
        <v>17000000</v>
      </c>
      <c r="AR301">
        <v>17000000</v>
      </c>
      <c r="AW301" s="567"/>
      <c r="AX301" s="567"/>
      <c r="AY301" s="567"/>
      <c r="AZ301" s="567"/>
      <c r="BA301" s="567"/>
      <c r="BB301" s="567"/>
      <c r="BC301" s="567"/>
      <c r="BD301" s="567">
        <v>0</v>
      </c>
      <c r="BE301" s="567">
        <v>0</v>
      </c>
      <c r="BF301">
        <v>46650</v>
      </c>
      <c r="BG301" t="s">
        <v>21988</v>
      </c>
      <c r="BH301" t="s">
        <v>17383</v>
      </c>
      <c r="BI301">
        <v>45877.578032407408</v>
      </c>
      <c r="BJ301">
        <v>45152.465324074074</v>
      </c>
      <c r="BK301" t="s">
        <v>21677</v>
      </c>
      <c r="BL301" t="s">
        <v>12800</v>
      </c>
      <c r="BM301" t="s">
        <v>21696</v>
      </c>
      <c r="BR301">
        <v>1</v>
      </c>
      <c r="BS301">
        <v>1</v>
      </c>
      <c r="BU301" t="s">
        <v>17384</v>
      </c>
      <c r="BV301" t="s">
        <v>17381</v>
      </c>
      <c r="BY301">
        <v>0</v>
      </c>
      <c r="CA301" t="s">
        <v>16180</v>
      </c>
      <c r="CB301" t="s">
        <v>21679</v>
      </c>
      <c r="CC3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2" spans="1:81">
      <c r="A302">
        <v>547269</v>
      </c>
      <c r="B302" t="s">
        <v>17386</v>
      </c>
      <c r="C302" t="s">
        <v>702</v>
      </c>
      <c r="D302" t="s">
        <v>15424</v>
      </c>
      <c r="E302" t="s">
        <v>15362</v>
      </c>
      <c r="F302" t="s">
        <v>46</v>
      </c>
      <c r="G302" t="s">
        <v>2108</v>
      </c>
      <c r="I302" t="s">
        <v>16253</v>
      </c>
      <c r="J302" t="b">
        <v>0</v>
      </c>
      <c r="M302" t="b">
        <v>1</v>
      </c>
      <c r="N302" t="s">
        <v>16174</v>
      </c>
      <c r="O302" t="s">
        <v>7155</v>
      </c>
      <c r="R302">
        <v>3140000</v>
      </c>
      <c r="S302">
        <v>44438</v>
      </c>
      <c r="T302">
        <v>44461</v>
      </c>
      <c r="V302">
        <v>44468</v>
      </c>
      <c r="Z302">
        <v>44516</v>
      </c>
      <c r="AA302" t="s">
        <v>17378</v>
      </c>
      <c r="AB302">
        <v>45107</v>
      </c>
      <c r="AC302">
        <v>45107</v>
      </c>
      <c r="AD302">
        <v>45407</v>
      </c>
      <c r="AI302">
        <v>3140000</v>
      </c>
      <c r="AJ302">
        <v>0</v>
      </c>
      <c r="AK302">
        <v>11466633</v>
      </c>
      <c r="AL302">
        <v>3954335</v>
      </c>
      <c r="AN302">
        <v>32159582</v>
      </c>
      <c r="AO302">
        <v>1250116</v>
      </c>
      <c r="AP302">
        <v>10216517</v>
      </c>
      <c r="AQ302">
        <v>43626215</v>
      </c>
      <c r="AR302">
        <v>47580550</v>
      </c>
      <c r="AS302">
        <v>45596</v>
      </c>
      <c r="AT302">
        <v>45747</v>
      </c>
      <c r="AW302" s="567"/>
      <c r="AX302" s="567"/>
      <c r="AY302" s="567"/>
      <c r="AZ302" s="567"/>
      <c r="BA302" s="567"/>
      <c r="BB302" s="567"/>
      <c r="BC302" s="567"/>
      <c r="BD302" s="567">
        <v>0</v>
      </c>
      <c r="BE302" s="567">
        <v>0</v>
      </c>
      <c r="BF302">
        <v>46650</v>
      </c>
      <c r="BG302" t="s">
        <v>21989</v>
      </c>
      <c r="BH302" t="s">
        <v>17387</v>
      </c>
      <c r="BI302">
        <v>45889.498935185184</v>
      </c>
      <c r="BJ302">
        <v>45152.46533564815</v>
      </c>
      <c r="BK302" t="s">
        <v>21677</v>
      </c>
      <c r="BL302" t="s">
        <v>17389</v>
      </c>
      <c r="BM302" t="s">
        <v>21683</v>
      </c>
      <c r="BR302">
        <v>0</v>
      </c>
      <c r="BS302">
        <v>5</v>
      </c>
      <c r="BT302">
        <v>45887</v>
      </c>
      <c r="BU302" t="s">
        <v>17388</v>
      </c>
      <c r="BV302" t="s">
        <v>17385</v>
      </c>
      <c r="BY302">
        <v>0</v>
      </c>
      <c r="CA302" t="s">
        <v>16180</v>
      </c>
      <c r="CB302" t="s">
        <v>21679</v>
      </c>
      <c r="CC3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3" spans="1:81">
      <c r="A303">
        <v>547259</v>
      </c>
      <c r="B303" t="s">
        <v>17391</v>
      </c>
      <c r="C303" t="s">
        <v>703</v>
      </c>
      <c r="D303" t="s">
        <v>15422</v>
      </c>
      <c r="E303" t="s">
        <v>15362</v>
      </c>
      <c r="F303" t="s">
        <v>46</v>
      </c>
      <c r="G303" t="s">
        <v>2108</v>
      </c>
      <c r="I303" t="s">
        <v>16253</v>
      </c>
      <c r="J303" t="b">
        <v>0</v>
      </c>
      <c r="M303" t="b">
        <v>1</v>
      </c>
      <c r="N303" t="s">
        <v>16174</v>
      </c>
      <c r="O303" t="s">
        <v>7155</v>
      </c>
      <c r="R303">
        <v>41270000</v>
      </c>
      <c r="S303">
        <v>44438</v>
      </c>
      <c r="T303">
        <v>44461</v>
      </c>
      <c r="V303">
        <v>44468</v>
      </c>
      <c r="Z303">
        <v>44516</v>
      </c>
      <c r="AA303" t="s">
        <v>17378</v>
      </c>
      <c r="AB303">
        <v>45107</v>
      </c>
      <c r="AC303">
        <v>45107</v>
      </c>
      <c r="AD303">
        <v>45303</v>
      </c>
      <c r="AI303">
        <v>41270000</v>
      </c>
      <c r="AJ303">
        <v>0</v>
      </c>
      <c r="AK303">
        <v>55843908</v>
      </c>
      <c r="AL303">
        <v>6838079</v>
      </c>
      <c r="AN303">
        <v>64136647</v>
      </c>
      <c r="AO303">
        <v>5366230</v>
      </c>
      <c r="AP303">
        <v>50477678</v>
      </c>
      <c r="AQ303">
        <v>119980555</v>
      </c>
      <c r="AR303">
        <v>126818634</v>
      </c>
      <c r="AS303">
        <v>45596</v>
      </c>
      <c r="AT303">
        <v>45747</v>
      </c>
      <c r="AW303" s="567"/>
      <c r="AX303" s="567"/>
      <c r="AY303" s="567"/>
      <c r="AZ303" s="567"/>
      <c r="BA303" s="567"/>
      <c r="BB303" s="567"/>
      <c r="BC303" s="567"/>
      <c r="BD303" s="567">
        <v>0</v>
      </c>
      <c r="BE303" s="567">
        <v>0</v>
      </c>
      <c r="BF303">
        <v>46650</v>
      </c>
      <c r="BG303" t="s">
        <v>21990</v>
      </c>
      <c r="BH303" t="s">
        <v>17392</v>
      </c>
      <c r="BI303">
        <v>45888.484444444446</v>
      </c>
      <c r="BJ303">
        <v>45152.46533564815</v>
      </c>
      <c r="BK303" t="s">
        <v>21677</v>
      </c>
      <c r="BL303" t="s">
        <v>17394</v>
      </c>
      <c r="BM303" t="s">
        <v>21885</v>
      </c>
      <c r="BR303">
        <v>0</v>
      </c>
      <c r="BS303">
        <v>5</v>
      </c>
      <c r="BT303">
        <v>45887</v>
      </c>
      <c r="BU303" t="s">
        <v>17393</v>
      </c>
      <c r="BV303" t="s">
        <v>17390</v>
      </c>
      <c r="BY303">
        <v>0</v>
      </c>
      <c r="CA303" t="s">
        <v>16180</v>
      </c>
      <c r="CB303" t="s">
        <v>21679</v>
      </c>
      <c r="CC3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4" spans="1:81">
      <c r="A304">
        <v>547251</v>
      </c>
      <c r="B304" t="s">
        <v>17396</v>
      </c>
      <c r="C304" t="s">
        <v>215</v>
      </c>
      <c r="D304" t="s">
        <v>15434</v>
      </c>
      <c r="E304" t="s">
        <v>15362</v>
      </c>
      <c r="F304" t="s">
        <v>46</v>
      </c>
      <c r="G304" t="s">
        <v>2108</v>
      </c>
      <c r="J304" t="b">
        <v>1</v>
      </c>
      <c r="K304">
        <v>45869</v>
      </c>
      <c r="L304" t="s">
        <v>16193</v>
      </c>
      <c r="Q304">
        <v>45495</v>
      </c>
      <c r="R304">
        <v>54600000</v>
      </c>
      <c r="S304">
        <v>45504</v>
      </c>
      <c r="T304">
        <v>45526</v>
      </c>
      <c r="V304">
        <v>45534</v>
      </c>
      <c r="Z304">
        <v>44516</v>
      </c>
      <c r="AA304" t="s">
        <v>17378</v>
      </c>
      <c r="AB304">
        <v>45382</v>
      </c>
      <c r="AC304">
        <v>45839</v>
      </c>
      <c r="AE304">
        <v>46031</v>
      </c>
      <c r="AF304">
        <v>46021</v>
      </c>
      <c r="AG304" t="s">
        <v>17397</v>
      </c>
      <c r="AI304">
        <v>21470000</v>
      </c>
      <c r="AJ304">
        <v>21470000</v>
      </c>
      <c r="AL304">
        <v>433482.47</v>
      </c>
      <c r="AN304">
        <v>6482242.8600000003</v>
      </c>
      <c r="AP304">
        <v>0</v>
      </c>
      <c r="AQ304">
        <v>6482242.8600000003</v>
      </c>
      <c r="AR304">
        <v>6915725.3300000001</v>
      </c>
      <c r="AU304">
        <v>46073</v>
      </c>
      <c r="AW304" s="567">
        <v>50289473.68</v>
      </c>
      <c r="AX304" s="567">
        <v>50289473.68</v>
      </c>
      <c r="AY304" s="567"/>
      <c r="AZ304" s="567"/>
      <c r="BA304" s="567"/>
      <c r="BB304" s="567">
        <v>975659.88</v>
      </c>
      <c r="BC304" s="567"/>
      <c r="BD304" s="567">
        <v>50289473.68</v>
      </c>
      <c r="BE304" s="567">
        <v>50289473.68</v>
      </c>
      <c r="BF304">
        <v>46650</v>
      </c>
      <c r="BG304" t="s">
        <v>21991</v>
      </c>
      <c r="BH304" t="s">
        <v>17398</v>
      </c>
      <c r="BI304">
        <v>46076.415914351855</v>
      </c>
      <c r="BJ304">
        <v>45152.46533564815</v>
      </c>
      <c r="BK304" t="s">
        <v>21677</v>
      </c>
      <c r="BL304" t="s">
        <v>17400</v>
      </c>
      <c r="BM304" t="s">
        <v>21696</v>
      </c>
      <c r="BN304" t="s">
        <v>16315</v>
      </c>
      <c r="BP304" s="568">
        <v>3753435.29</v>
      </c>
      <c r="BR304">
        <v>3.3121252109335502</v>
      </c>
      <c r="BS304">
        <v>1</v>
      </c>
      <c r="BU304" t="s">
        <v>17399</v>
      </c>
      <c r="BV304" t="s">
        <v>17395</v>
      </c>
      <c r="BW304" s="568">
        <v>8180.36</v>
      </c>
      <c r="BX304" s="568">
        <v>0</v>
      </c>
      <c r="BY304">
        <v>8180.36</v>
      </c>
      <c r="CA304" t="s">
        <v>16180</v>
      </c>
      <c r="CB304" t="s">
        <v>21679</v>
      </c>
      <c r="CC3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5" spans="1:81">
      <c r="A305">
        <v>547248</v>
      </c>
      <c r="B305" t="s">
        <v>17402</v>
      </c>
      <c r="C305" t="s">
        <v>725</v>
      </c>
      <c r="D305" t="s">
        <v>12837</v>
      </c>
      <c r="E305" t="s">
        <v>12754</v>
      </c>
      <c r="F305" t="s">
        <v>33</v>
      </c>
      <c r="G305" t="s">
        <v>2115</v>
      </c>
      <c r="M305" t="b">
        <v>1</v>
      </c>
      <c r="N305" t="s">
        <v>16174</v>
      </c>
      <c r="O305" t="s">
        <v>2546</v>
      </c>
      <c r="R305">
        <v>1700000</v>
      </c>
      <c r="V305" t="s">
        <v>2478</v>
      </c>
      <c r="Z305">
        <v>44516</v>
      </c>
      <c r="AA305" t="s">
        <v>17378</v>
      </c>
      <c r="AI305">
        <v>1700000</v>
      </c>
      <c r="AJ305">
        <v>1700000</v>
      </c>
      <c r="AP305">
        <v>0</v>
      </c>
      <c r="AQ305">
        <v>1700000</v>
      </c>
      <c r="AR305">
        <v>1700000</v>
      </c>
      <c r="AW305" s="567"/>
      <c r="AX305" s="567"/>
      <c r="AY305" s="567"/>
      <c r="AZ305" s="567"/>
      <c r="BA305" s="567"/>
      <c r="BB305" s="567"/>
      <c r="BC305" s="567"/>
      <c r="BD305" s="567">
        <v>0</v>
      </c>
      <c r="BE305" s="567">
        <v>0</v>
      </c>
      <c r="BF305">
        <v>46650</v>
      </c>
      <c r="BG305" t="s">
        <v>21992</v>
      </c>
      <c r="BH305" t="s">
        <v>17285</v>
      </c>
      <c r="BI305">
        <v>45877.578113425923</v>
      </c>
      <c r="BJ305">
        <v>45152.46533564815</v>
      </c>
      <c r="BK305" t="s">
        <v>21677</v>
      </c>
      <c r="BL305" t="s">
        <v>12398</v>
      </c>
      <c r="BM305" t="s">
        <v>21696</v>
      </c>
      <c r="BR305">
        <v>1</v>
      </c>
      <c r="BS305">
        <v>1</v>
      </c>
      <c r="BU305" t="s">
        <v>17403</v>
      </c>
      <c r="BV305" t="s">
        <v>17401</v>
      </c>
      <c r="BY305">
        <v>0</v>
      </c>
      <c r="CA305" t="s">
        <v>16180</v>
      </c>
      <c r="CB305" t="s">
        <v>21679</v>
      </c>
      <c r="CC3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6" spans="1:81">
      <c r="A306">
        <v>547247</v>
      </c>
      <c r="B306" t="s">
        <v>17405</v>
      </c>
      <c r="C306" t="s">
        <v>726</v>
      </c>
      <c r="D306" t="s">
        <v>12855</v>
      </c>
      <c r="E306" t="s">
        <v>12754</v>
      </c>
      <c r="F306" t="s">
        <v>33</v>
      </c>
      <c r="G306" t="s">
        <v>2115</v>
      </c>
      <c r="H306" t="b">
        <v>1</v>
      </c>
      <c r="J306" t="b">
        <v>0</v>
      </c>
      <c r="M306" t="b">
        <v>1</v>
      </c>
      <c r="N306" t="s">
        <v>16174</v>
      </c>
      <c r="O306" t="s">
        <v>7155</v>
      </c>
      <c r="P306" t="b">
        <v>0</v>
      </c>
      <c r="Q306">
        <v>45568</v>
      </c>
      <c r="R306">
        <v>30700000</v>
      </c>
      <c r="S306">
        <v>44473</v>
      </c>
      <c r="T306">
        <v>44487</v>
      </c>
      <c r="V306">
        <v>44503</v>
      </c>
      <c r="Z306">
        <v>44516</v>
      </c>
      <c r="AA306" t="s">
        <v>17378</v>
      </c>
      <c r="AB306">
        <v>45382</v>
      </c>
      <c r="AC306">
        <v>45504</v>
      </c>
      <c r="AI306">
        <v>30700000</v>
      </c>
      <c r="AJ306">
        <v>30700000</v>
      </c>
      <c r="AK306">
        <v>84733286.060000002</v>
      </c>
      <c r="AL306">
        <v>319703.09000000003</v>
      </c>
      <c r="AN306">
        <v>5143802.8099999996</v>
      </c>
      <c r="AO306">
        <v>2090449.36</v>
      </c>
      <c r="AP306">
        <v>82642836.700000003</v>
      </c>
      <c r="AQ306">
        <v>89877088.870000005</v>
      </c>
      <c r="AR306">
        <v>90196791.959999993</v>
      </c>
      <c r="AW306" s="567"/>
      <c r="AX306" s="567"/>
      <c r="AY306" s="567"/>
      <c r="AZ306" s="567"/>
      <c r="BA306" s="567"/>
      <c r="BB306" s="567"/>
      <c r="BC306" s="567"/>
      <c r="BD306" s="567">
        <v>0</v>
      </c>
      <c r="BE306" s="567">
        <v>0</v>
      </c>
      <c r="BF306">
        <v>46650</v>
      </c>
      <c r="BG306" t="s">
        <v>21993</v>
      </c>
      <c r="BI306">
        <v>46077.573611111111</v>
      </c>
      <c r="BJ306">
        <v>45152.46533564815</v>
      </c>
      <c r="BK306" t="s">
        <v>21677</v>
      </c>
      <c r="BL306" t="s">
        <v>12856</v>
      </c>
      <c r="BM306" t="s">
        <v>21696</v>
      </c>
      <c r="BN306" t="s">
        <v>16315</v>
      </c>
      <c r="BR306">
        <v>0.34157759653747899</v>
      </c>
      <c r="BS306">
        <v>4</v>
      </c>
      <c r="BT306">
        <v>45884</v>
      </c>
      <c r="BU306" t="s">
        <v>17406</v>
      </c>
      <c r="BV306" t="s">
        <v>17404</v>
      </c>
      <c r="BY306">
        <v>0</v>
      </c>
      <c r="CA306" t="s">
        <v>16180</v>
      </c>
      <c r="CB306" t="s">
        <v>21679</v>
      </c>
      <c r="CC3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7" spans="1:81">
      <c r="A307">
        <v>547243</v>
      </c>
      <c r="B307" t="s">
        <v>17408</v>
      </c>
      <c r="C307" t="s">
        <v>710</v>
      </c>
      <c r="D307" t="s">
        <v>12779</v>
      </c>
      <c r="E307" t="s">
        <v>12754</v>
      </c>
      <c r="F307" t="s">
        <v>33</v>
      </c>
      <c r="G307" t="s">
        <v>2115</v>
      </c>
      <c r="I307" t="s">
        <v>16253</v>
      </c>
      <c r="J307" t="b">
        <v>0</v>
      </c>
      <c r="M307" t="b">
        <v>1</v>
      </c>
      <c r="N307" t="s">
        <v>16174</v>
      </c>
      <c r="O307" t="s">
        <v>7155</v>
      </c>
      <c r="P307" t="b">
        <v>0</v>
      </c>
      <c r="R307">
        <v>10500000</v>
      </c>
      <c r="S307">
        <v>44473</v>
      </c>
      <c r="T307">
        <v>44487</v>
      </c>
      <c r="V307">
        <v>44503</v>
      </c>
      <c r="Z307">
        <v>44516</v>
      </c>
      <c r="AA307" t="s">
        <v>17378</v>
      </c>
      <c r="AB307">
        <v>45107</v>
      </c>
      <c r="AC307">
        <v>45107</v>
      </c>
      <c r="AD307">
        <v>45331</v>
      </c>
      <c r="AI307">
        <v>10500000</v>
      </c>
      <c r="AJ307">
        <v>21850323</v>
      </c>
      <c r="AK307">
        <v>6952342.2599999998</v>
      </c>
      <c r="AL307">
        <v>1400260.82</v>
      </c>
      <c r="AN307">
        <v>12496184.939999999</v>
      </c>
      <c r="AO307">
        <v>700164.05</v>
      </c>
      <c r="AP307">
        <v>6252178.21</v>
      </c>
      <c r="AQ307">
        <v>19448527.199999999</v>
      </c>
      <c r="AR307">
        <v>20848788.02</v>
      </c>
      <c r="AS307">
        <v>45626</v>
      </c>
      <c r="AT307">
        <v>45808</v>
      </c>
      <c r="AW307" s="567"/>
      <c r="AX307" s="567"/>
      <c r="AY307" s="567"/>
      <c r="AZ307" s="567"/>
      <c r="BA307" s="567"/>
      <c r="BB307" s="567"/>
      <c r="BC307" s="567"/>
      <c r="BD307" s="567">
        <v>0</v>
      </c>
      <c r="BE307" s="567">
        <v>0</v>
      </c>
      <c r="BF307">
        <v>46650</v>
      </c>
      <c r="BG307" t="s">
        <v>21994</v>
      </c>
      <c r="BI307">
        <v>46077.573321759257</v>
      </c>
      <c r="BJ307">
        <v>45152.46533564815</v>
      </c>
      <c r="BK307" t="s">
        <v>21677</v>
      </c>
      <c r="BL307" t="s">
        <v>17410</v>
      </c>
      <c r="BM307" t="s">
        <v>21696</v>
      </c>
      <c r="BR307">
        <v>1.1234949965774299</v>
      </c>
      <c r="BS307">
        <v>1</v>
      </c>
      <c r="BT307">
        <v>45884</v>
      </c>
      <c r="BU307" t="s">
        <v>17409</v>
      </c>
      <c r="BV307" t="s">
        <v>17407</v>
      </c>
      <c r="BY307">
        <v>0</v>
      </c>
      <c r="CA307" t="s">
        <v>16180</v>
      </c>
      <c r="CB307" t="s">
        <v>21679</v>
      </c>
      <c r="CC3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8" spans="1:81">
      <c r="A308">
        <v>547241</v>
      </c>
      <c r="B308" t="s">
        <v>17412</v>
      </c>
      <c r="C308" t="s">
        <v>694</v>
      </c>
      <c r="D308" t="s">
        <v>12803</v>
      </c>
      <c r="E308" t="s">
        <v>12754</v>
      </c>
      <c r="F308" t="s">
        <v>33</v>
      </c>
      <c r="G308" t="s">
        <v>2115</v>
      </c>
      <c r="I308" t="s">
        <v>16253</v>
      </c>
      <c r="J308" t="b">
        <v>0</v>
      </c>
      <c r="M308" t="b">
        <v>1</v>
      </c>
      <c r="N308" t="s">
        <v>16174</v>
      </c>
      <c r="O308" t="s">
        <v>7155</v>
      </c>
      <c r="P308" t="b">
        <v>0</v>
      </c>
      <c r="R308">
        <v>6900000</v>
      </c>
      <c r="S308">
        <v>44473</v>
      </c>
      <c r="T308">
        <v>44487</v>
      </c>
      <c r="V308">
        <v>44503</v>
      </c>
      <c r="Z308">
        <v>44516</v>
      </c>
      <c r="AA308" t="s">
        <v>17378</v>
      </c>
      <c r="AB308">
        <v>45107</v>
      </c>
      <c r="AC308">
        <v>45107</v>
      </c>
      <c r="AI308">
        <v>6900000</v>
      </c>
      <c r="AJ308">
        <v>0</v>
      </c>
      <c r="AK308">
        <v>5628609</v>
      </c>
      <c r="AL308">
        <v>1268607</v>
      </c>
      <c r="AN308">
        <v>9655829</v>
      </c>
      <c r="AO308">
        <v>653626</v>
      </c>
      <c r="AP308">
        <v>4974983</v>
      </c>
      <c r="AQ308">
        <v>15284438</v>
      </c>
      <c r="AR308">
        <v>16553045</v>
      </c>
      <c r="AS308">
        <v>45657</v>
      </c>
      <c r="AT308">
        <v>45808</v>
      </c>
      <c r="AW308" s="567"/>
      <c r="AX308" s="567"/>
      <c r="AY308" s="567"/>
      <c r="AZ308" s="567"/>
      <c r="BA308" s="567"/>
      <c r="BB308" s="567"/>
      <c r="BC308" s="567"/>
      <c r="BD308" s="567">
        <v>0</v>
      </c>
      <c r="BE308" s="567">
        <v>0</v>
      </c>
      <c r="BF308">
        <v>46650</v>
      </c>
      <c r="BG308" t="s">
        <v>21995</v>
      </c>
      <c r="BI308">
        <v>46077.573321759257</v>
      </c>
      <c r="BJ308">
        <v>45152.46533564815</v>
      </c>
      <c r="BK308" t="s">
        <v>21677</v>
      </c>
      <c r="BL308" t="s">
        <v>17414</v>
      </c>
      <c r="BM308" t="s">
        <v>21696</v>
      </c>
      <c r="BR308">
        <v>0</v>
      </c>
      <c r="BS308">
        <v>5</v>
      </c>
      <c r="BT308">
        <v>45887</v>
      </c>
      <c r="BU308" t="s">
        <v>17413</v>
      </c>
      <c r="BV308" t="s">
        <v>17411</v>
      </c>
      <c r="BY308">
        <v>0</v>
      </c>
      <c r="CA308" t="s">
        <v>16180</v>
      </c>
      <c r="CB308" t="s">
        <v>21679</v>
      </c>
      <c r="CC3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09" spans="1:81">
      <c r="A309">
        <v>547226</v>
      </c>
      <c r="B309" t="s">
        <v>17416</v>
      </c>
      <c r="C309" t="s">
        <v>727</v>
      </c>
      <c r="D309" t="s">
        <v>15448</v>
      </c>
      <c r="E309" t="s">
        <v>15362</v>
      </c>
      <c r="F309" t="s">
        <v>46</v>
      </c>
      <c r="G309" t="s">
        <v>2108</v>
      </c>
      <c r="J309" t="b">
        <v>0</v>
      </c>
      <c r="M309" t="b">
        <v>1</v>
      </c>
      <c r="N309" t="s">
        <v>16174</v>
      </c>
      <c r="O309" t="s">
        <v>7155</v>
      </c>
      <c r="R309">
        <v>13810000</v>
      </c>
      <c r="S309">
        <v>44473</v>
      </c>
      <c r="T309">
        <v>44487</v>
      </c>
      <c r="V309">
        <v>44503</v>
      </c>
      <c r="Z309">
        <v>44516</v>
      </c>
      <c r="AA309" t="s">
        <v>17378</v>
      </c>
      <c r="AB309">
        <v>45382</v>
      </c>
      <c r="AI309">
        <v>13810000</v>
      </c>
      <c r="AJ309">
        <v>13810000</v>
      </c>
      <c r="AP309">
        <v>0</v>
      </c>
      <c r="AQ309">
        <v>13810000</v>
      </c>
      <c r="AR309">
        <v>13810000</v>
      </c>
      <c r="AW309" s="567"/>
      <c r="AX309" s="567"/>
      <c r="AY309" s="567"/>
      <c r="AZ309" s="567"/>
      <c r="BA309" s="567"/>
      <c r="BB309" s="567"/>
      <c r="BC309" s="567"/>
      <c r="BD309" s="567">
        <v>0</v>
      </c>
      <c r="BE309" s="567">
        <v>0</v>
      </c>
      <c r="BF309">
        <v>46650</v>
      </c>
      <c r="BG309" t="s">
        <v>21996</v>
      </c>
      <c r="BI309">
        <v>45888.482835648145</v>
      </c>
      <c r="BJ309">
        <v>45152.46534722222</v>
      </c>
      <c r="BK309" t="s">
        <v>21677</v>
      </c>
      <c r="BL309" t="s">
        <v>17418</v>
      </c>
      <c r="BM309" t="s">
        <v>21885</v>
      </c>
      <c r="BR309">
        <v>1</v>
      </c>
      <c r="BS309">
        <v>1</v>
      </c>
      <c r="BT309">
        <v>45887</v>
      </c>
      <c r="BU309" t="s">
        <v>17417</v>
      </c>
      <c r="BV309" t="s">
        <v>17415</v>
      </c>
      <c r="BY309">
        <v>0</v>
      </c>
      <c r="CA309" t="s">
        <v>16180</v>
      </c>
      <c r="CB309" t="s">
        <v>21679</v>
      </c>
      <c r="CC3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10" spans="1:81">
      <c r="A310">
        <v>547221</v>
      </c>
      <c r="B310" t="s">
        <v>17420</v>
      </c>
      <c r="C310" t="s">
        <v>933</v>
      </c>
      <c r="D310" t="s">
        <v>15428</v>
      </c>
      <c r="E310" t="s">
        <v>15362</v>
      </c>
      <c r="F310" t="s">
        <v>46</v>
      </c>
      <c r="G310" t="s">
        <v>2108</v>
      </c>
      <c r="M310" t="b">
        <v>1</v>
      </c>
      <c r="N310" t="s">
        <v>16174</v>
      </c>
      <c r="O310" t="s">
        <v>2546</v>
      </c>
      <c r="R310">
        <v>39980000</v>
      </c>
      <c r="U310">
        <v>45544</v>
      </c>
      <c r="V310" t="s">
        <v>2478</v>
      </c>
      <c r="Z310">
        <v>44516</v>
      </c>
      <c r="AA310" t="s">
        <v>17378</v>
      </c>
      <c r="AI310">
        <v>39980000</v>
      </c>
      <c r="AJ310">
        <v>39980000</v>
      </c>
      <c r="AP310">
        <v>0</v>
      </c>
      <c r="AQ310">
        <v>39980000</v>
      </c>
      <c r="AR310">
        <v>39980000</v>
      </c>
      <c r="AW310" s="567"/>
      <c r="AX310" s="567"/>
      <c r="AY310" s="567"/>
      <c r="AZ310" s="567"/>
      <c r="BA310" s="567"/>
      <c r="BB310" s="567"/>
      <c r="BC310" s="567"/>
      <c r="BD310" s="567">
        <v>0</v>
      </c>
      <c r="BE310" s="567">
        <v>0</v>
      </c>
      <c r="BF310">
        <v>46650</v>
      </c>
      <c r="BG310" t="s">
        <v>21997</v>
      </c>
      <c r="BH310" t="s">
        <v>17421</v>
      </c>
      <c r="BI310">
        <v>45877.578113425923</v>
      </c>
      <c r="BJ310">
        <v>45152.46534722222</v>
      </c>
      <c r="BK310" t="s">
        <v>21677</v>
      </c>
      <c r="BL310" t="s">
        <v>17423</v>
      </c>
      <c r="BM310" t="s">
        <v>21696</v>
      </c>
      <c r="BR310">
        <v>1</v>
      </c>
      <c r="BS310">
        <v>1</v>
      </c>
      <c r="BU310" t="s">
        <v>17422</v>
      </c>
      <c r="BV310" t="s">
        <v>17419</v>
      </c>
      <c r="BY310">
        <v>0</v>
      </c>
      <c r="CA310" t="s">
        <v>16180</v>
      </c>
      <c r="CB310" t="s">
        <v>21679</v>
      </c>
      <c r="CC3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11" spans="1:81">
      <c r="A311">
        <v>547187</v>
      </c>
      <c r="B311" t="s">
        <v>17425</v>
      </c>
      <c r="C311" t="s">
        <v>17426</v>
      </c>
      <c r="D311" t="s">
        <v>17427</v>
      </c>
      <c r="E311" t="s">
        <v>11686</v>
      </c>
      <c r="F311" t="s">
        <v>33</v>
      </c>
      <c r="G311" t="s">
        <v>2115</v>
      </c>
      <c r="H311" t="b">
        <v>1</v>
      </c>
      <c r="J311" t="b">
        <v>0</v>
      </c>
      <c r="L311" t="s">
        <v>16193</v>
      </c>
      <c r="R311">
        <v>17100000</v>
      </c>
      <c r="S311">
        <v>44473</v>
      </c>
      <c r="T311">
        <v>44487</v>
      </c>
      <c r="V311">
        <v>44503</v>
      </c>
      <c r="Z311">
        <v>44516</v>
      </c>
      <c r="AA311" t="s">
        <v>17428</v>
      </c>
      <c r="AB311">
        <v>45322</v>
      </c>
      <c r="AC311">
        <v>45726</v>
      </c>
      <c r="AI311">
        <v>17100000</v>
      </c>
      <c r="AJ311">
        <v>330300000</v>
      </c>
      <c r="AK311">
        <v>308929.24</v>
      </c>
      <c r="AL311">
        <v>2069220.14</v>
      </c>
      <c r="AN311">
        <v>6551618.4000000004</v>
      </c>
      <c r="AO311">
        <v>66626.67</v>
      </c>
      <c r="AP311">
        <v>242302.57</v>
      </c>
      <c r="AQ311">
        <v>6860547.6399999997</v>
      </c>
      <c r="AR311">
        <v>8929767.7799999993</v>
      </c>
      <c r="AW311" s="567"/>
      <c r="AX311" s="567"/>
      <c r="AY311" s="567"/>
      <c r="AZ311" s="567"/>
      <c r="BA311" s="567"/>
      <c r="BB311" s="567"/>
      <c r="BC311" s="567"/>
      <c r="BD311" s="567">
        <v>0</v>
      </c>
      <c r="BE311" s="567">
        <v>0</v>
      </c>
      <c r="BF311">
        <v>46650</v>
      </c>
      <c r="BG311" t="s">
        <v>21998</v>
      </c>
      <c r="BI311">
        <v>46078.607187499998</v>
      </c>
      <c r="BJ311">
        <v>45152.46534722222</v>
      </c>
      <c r="BK311" t="s">
        <v>21677</v>
      </c>
      <c r="BL311" t="s">
        <v>17430</v>
      </c>
      <c r="BM311" t="s">
        <v>21696</v>
      </c>
      <c r="BR311">
        <v>48.144844600189998</v>
      </c>
      <c r="BS311">
        <v>1</v>
      </c>
      <c r="BU311" t="s">
        <v>17429</v>
      </c>
      <c r="BV311" t="s">
        <v>17424</v>
      </c>
      <c r="BW311" s="568">
        <v>2233992.7599999998</v>
      </c>
      <c r="BX311" s="568">
        <v>99234.74</v>
      </c>
      <c r="BY311">
        <v>2333227.5</v>
      </c>
      <c r="CA311" t="s">
        <v>16180</v>
      </c>
      <c r="CB311" t="s">
        <v>21679</v>
      </c>
      <c r="CC3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12" spans="1:81">
      <c r="A312">
        <v>547160</v>
      </c>
      <c r="B312" t="s">
        <v>17432</v>
      </c>
      <c r="C312" t="s">
        <v>940</v>
      </c>
      <c r="D312" t="s">
        <v>15412</v>
      </c>
      <c r="E312" t="s">
        <v>15362</v>
      </c>
      <c r="F312" t="s">
        <v>46</v>
      </c>
      <c r="G312" t="s">
        <v>2108</v>
      </c>
      <c r="M312" t="b">
        <v>1</v>
      </c>
      <c r="N312" t="s">
        <v>16174</v>
      </c>
      <c r="O312" t="s">
        <v>7155</v>
      </c>
      <c r="R312">
        <v>55370000</v>
      </c>
      <c r="S312">
        <v>44473</v>
      </c>
      <c r="T312">
        <v>44487</v>
      </c>
      <c r="V312">
        <v>44503</v>
      </c>
      <c r="Z312">
        <v>44515</v>
      </c>
      <c r="AA312" t="s">
        <v>17428</v>
      </c>
      <c r="AI312">
        <v>55370000</v>
      </c>
      <c r="AJ312">
        <v>55370000</v>
      </c>
      <c r="AP312">
        <v>0</v>
      </c>
      <c r="AQ312">
        <v>55370000</v>
      </c>
      <c r="AR312">
        <v>55370000</v>
      </c>
      <c r="AW312" s="567"/>
      <c r="AX312" s="567"/>
      <c r="AY312" s="567"/>
      <c r="AZ312" s="567"/>
      <c r="BA312" s="567"/>
      <c r="BB312" s="567"/>
      <c r="BC312" s="567"/>
      <c r="BD312" s="567">
        <v>0</v>
      </c>
      <c r="BE312" s="567">
        <v>0</v>
      </c>
      <c r="BF312">
        <v>46650</v>
      </c>
      <c r="BG312" t="s">
        <v>21999</v>
      </c>
      <c r="BI312">
        <v>45888.477083333331</v>
      </c>
      <c r="BJ312">
        <v>45152.46534722222</v>
      </c>
      <c r="BK312" t="s">
        <v>21677</v>
      </c>
      <c r="BL312" t="s">
        <v>17434</v>
      </c>
      <c r="BM312" t="s">
        <v>21885</v>
      </c>
      <c r="BR312">
        <v>1</v>
      </c>
      <c r="BS312">
        <v>1</v>
      </c>
      <c r="BT312">
        <v>45887</v>
      </c>
      <c r="BU312" t="s">
        <v>17433</v>
      </c>
      <c r="BV312" t="s">
        <v>17431</v>
      </c>
      <c r="BY312">
        <v>0</v>
      </c>
      <c r="CA312" t="s">
        <v>16180</v>
      </c>
      <c r="CB312" t="s">
        <v>21679</v>
      </c>
      <c r="CC3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13" spans="1:81">
      <c r="A313">
        <v>546386</v>
      </c>
      <c r="B313" t="s">
        <v>17436</v>
      </c>
      <c r="C313" t="s">
        <v>986</v>
      </c>
      <c r="D313" t="s">
        <v>10986</v>
      </c>
      <c r="E313" t="s">
        <v>10370</v>
      </c>
      <c r="F313" t="s">
        <v>17437</v>
      </c>
      <c r="G313" t="s">
        <v>17440</v>
      </c>
      <c r="I313" t="s">
        <v>16253</v>
      </c>
      <c r="J313" t="b">
        <v>0</v>
      </c>
      <c r="M313" t="b">
        <v>1</v>
      </c>
      <c r="N313" t="s">
        <v>16174</v>
      </c>
      <c r="O313" t="s">
        <v>7155</v>
      </c>
      <c r="P313" t="b">
        <v>0</v>
      </c>
      <c r="R313">
        <v>14600000</v>
      </c>
      <c r="S313">
        <v>44438</v>
      </c>
      <c r="T313">
        <v>44461</v>
      </c>
      <c r="V313">
        <v>44468</v>
      </c>
      <c r="Z313">
        <v>44509</v>
      </c>
      <c r="AA313" t="s">
        <v>17438</v>
      </c>
      <c r="AB313">
        <v>45199</v>
      </c>
      <c r="AC313">
        <v>45201</v>
      </c>
      <c r="AI313">
        <v>14600000</v>
      </c>
      <c r="AJ313">
        <v>28991235</v>
      </c>
      <c r="AK313">
        <v>23252037</v>
      </c>
      <c r="AL313">
        <v>825193</v>
      </c>
      <c r="AN313">
        <v>5739198</v>
      </c>
      <c r="AO313">
        <v>2922954</v>
      </c>
      <c r="AP313">
        <v>20329083</v>
      </c>
      <c r="AQ313">
        <v>28991235</v>
      </c>
      <c r="AR313">
        <v>29816428</v>
      </c>
      <c r="AS313">
        <v>45869</v>
      </c>
      <c r="AT313">
        <v>46022</v>
      </c>
      <c r="AW313" s="567"/>
      <c r="AX313" s="567"/>
      <c r="AY313" s="567"/>
      <c r="AZ313" s="567"/>
      <c r="BA313" s="567"/>
      <c r="BB313" s="567"/>
      <c r="BC313" s="567"/>
      <c r="BD313" s="567">
        <v>0</v>
      </c>
      <c r="BE313" s="567">
        <v>0</v>
      </c>
      <c r="BF313">
        <v>46650</v>
      </c>
      <c r="BG313" t="s">
        <v>22000</v>
      </c>
      <c r="BI313">
        <v>46077.573321759257</v>
      </c>
      <c r="BJ313">
        <v>45152.46534722222</v>
      </c>
      <c r="BK313" t="s">
        <v>21677</v>
      </c>
      <c r="BL313" t="s">
        <v>10987</v>
      </c>
      <c r="BM313" t="s">
        <v>21696</v>
      </c>
      <c r="BR313">
        <v>1</v>
      </c>
      <c r="BS313">
        <v>1</v>
      </c>
      <c r="BT313">
        <v>45884</v>
      </c>
      <c r="BU313" t="s">
        <v>17439</v>
      </c>
      <c r="BV313" t="s">
        <v>17435</v>
      </c>
      <c r="BY313">
        <v>0</v>
      </c>
      <c r="CA313" t="s">
        <v>16180</v>
      </c>
      <c r="CB313" t="s">
        <v>21679</v>
      </c>
      <c r="CC3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14" spans="1:81">
      <c r="A314">
        <v>546374</v>
      </c>
      <c r="B314" t="s">
        <v>17442</v>
      </c>
      <c r="C314" t="s">
        <v>2663</v>
      </c>
      <c r="D314" t="s">
        <v>17443</v>
      </c>
      <c r="E314" t="s">
        <v>10370</v>
      </c>
      <c r="F314" t="s">
        <v>17437</v>
      </c>
      <c r="G314" t="s">
        <v>17440</v>
      </c>
      <c r="I314" t="s">
        <v>16253</v>
      </c>
      <c r="J314" t="b">
        <v>0</v>
      </c>
      <c r="L314" t="s">
        <v>16183</v>
      </c>
      <c r="M314" t="b">
        <v>1</v>
      </c>
      <c r="N314" t="s">
        <v>16174</v>
      </c>
      <c r="O314" t="s">
        <v>7155</v>
      </c>
      <c r="P314" t="b">
        <v>0</v>
      </c>
      <c r="R314">
        <v>27280000</v>
      </c>
      <c r="S314">
        <v>44438</v>
      </c>
      <c r="T314">
        <v>44461</v>
      </c>
      <c r="V314">
        <v>44468</v>
      </c>
      <c r="Z314">
        <v>44509</v>
      </c>
      <c r="AA314" t="s">
        <v>17438</v>
      </c>
      <c r="AB314">
        <v>45169</v>
      </c>
      <c r="AC314">
        <v>45169</v>
      </c>
      <c r="AD314">
        <v>45260</v>
      </c>
      <c r="AI314">
        <v>27280000</v>
      </c>
      <c r="AJ314">
        <v>38107125</v>
      </c>
      <c r="AK314">
        <v>12777559</v>
      </c>
      <c r="AL314">
        <v>2091400</v>
      </c>
      <c r="AN314">
        <v>18966760</v>
      </c>
      <c r="AO314">
        <v>1260325</v>
      </c>
      <c r="AP314">
        <v>11517234</v>
      </c>
      <c r="AQ314">
        <v>31744319</v>
      </c>
      <c r="AR314">
        <v>33835719</v>
      </c>
      <c r="AS314">
        <v>45808</v>
      </c>
      <c r="AT314">
        <v>45961</v>
      </c>
      <c r="AW314" s="567"/>
      <c r="AX314" s="567"/>
      <c r="AY314" s="567"/>
      <c r="AZ314" s="567"/>
      <c r="BA314" s="567"/>
      <c r="BB314" s="567"/>
      <c r="BC314" s="567"/>
      <c r="BD314" s="567">
        <v>0</v>
      </c>
      <c r="BE314" s="567">
        <v>0</v>
      </c>
      <c r="BF314">
        <v>46650</v>
      </c>
      <c r="BG314" t="s">
        <v>22001</v>
      </c>
      <c r="BH314" t="s">
        <v>16264</v>
      </c>
      <c r="BI314">
        <v>46077.573321759257</v>
      </c>
      <c r="BJ314">
        <v>45152.46534722222</v>
      </c>
      <c r="BK314" t="s">
        <v>21677</v>
      </c>
      <c r="BL314" t="s">
        <v>17445</v>
      </c>
      <c r="BM314" t="s">
        <v>21696</v>
      </c>
      <c r="BN314" t="s">
        <v>16315</v>
      </c>
      <c r="BR314">
        <v>1.2004392029956601</v>
      </c>
      <c r="BS314">
        <v>1</v>
      </c>
      <c r="BT314">
        <v>45884</v>
      </c>
      <c r="BU314" t="s">
        <v>17444</v>
      </c>
      <c r="BV314" t="s">
        <v>17441</v>
      </c>
      <c r="BY314">
        <v>0</v>
      </c>
      <c r="CA314" t="s">
        <v>16180</v>
      </c>
      <c r="CB314" t="s">
        <v>21679</v>
      </c>
      <c r="CC3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15" spans="1:81">
      <c r="A315">
        <v>546371</v>
      </c>
      <c r="B315" t="s">
        <v>17447</v>
      </c>
      <c r="C315" t="s">
        <v>682</v>
      </c>
      <c r="D315" t="s">
        <v>17448</v>
      </c>
      <c r="E315" t="s">
        <v>12754</v>
      </c>
      <c r="F315" t="s">
        <v>33</v>
      </c>
      <c r="G315" t="s">
        <v>2115</v>
      </c>
      <c r="I315" t="s">
        <v>16253</v>
      </c>
      <c r="J315" t="b">
        <v>0</v>
      </c>
      <c r="V315" t="s">
        <v>2478</v>
      </c>
      <c r="Z315">
        <v>44509</v>
      </c>
      <c r="AA315" t="s">
        <v>17438</v>
      </c>
      <c r="AB315">
        <v>44742</v>
      </c>
      <c r="AC315">
        <v>44729</v>
      </c>
      <c r="AD315">
        <v>45104</v>
      </c>
      <c r="AI315">
        <v>1600000</v>
      </c>
      <c r="AJ315">
        <v>3032891.2</v>
      </c>
      <c r="AK315">
        <v>384632.14</v>
      </c>
      <c r="AL315">
        <v>646473</v>
      </c>
      <c r="AN315">
        <v>2648259</v>
      </c>
      <c r="AO315">
        <v>25197.64</v>
      </c>
      <c r="AP315">
        <v>359434.5</v>
      </c>
      <c r="AQ315">
        <v>3032891.14</v>
      </c>
      <c r="AR315">
        <v>3679364.14</v>
      </c>
      <c r="AU315">
        <v>45160</v>
      </c>
      <c r="AW315" s="567">
        <v>3032891.2</v>
      </c>
      <c r="AX315" s="567">
        <v>2648259.06</v>
      </c>
      <c r="AY315" s="567"/>
      <c r="AZ315" s="567"/>
      <c r="BA315" s="567"/>
      <c r="BB315" s="567"/>
      <c r="BC315" s="567"/>
      <c r="BD315" s="567">
        <v>3032891.2</v>
      </c>
      <c r="BE315" s="567">
        <v>2648259.06</v>
      </c>
      <c r="BF315">
        <v>46650</v>
      </c>
      <c r="BG315" t="s">
        <v>22002</v>
      </c>
      <c r="BI315">
        <v>45862.615995370368</v>
      </c>
      <c r="BJ315">
        <v>45152.46534722222</v>
      </c>
      <c r="BK315" t="s">
        <v>21677</v>
      </c>
      <c r="BL315" t="s">
        <v>16377</v>
      </c>
      <c r="BM315" t="s">
        <v>21929</v>
      </c>
      <c r="BP315" s="568">
        <v>173985.91</v>
      </c>
      <c r="BR315">
        <v>1.0000000197831</v>
      </c>
      <c r="BS315">
        <v>1</v>
      </c>
      <c r="BU315" t="s">
        <v>17449</v>
      </c>
      <c r="BV315" t="s">
        <v>17446</v>
      </c>
      <c r="BY315">
        <v>0</v>
      </c>
      <c r="CA315" t="s">
        <v>16180</v>
      </c>
      <c r="CB315" t="s">
        <v>21679</v>
      </c>
      <c r="CC3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384632.14000000013</v>
      </c>
    </row>
    <row r="316" spans="1:81">
      <c r="A316">
        <v>546370</v>
      </c>
      <c r="B316" t="s">
        <v>17451</v>
      </c>
      <c r="C316" t="s">
        <v>1177</v>
      </c>
      <c r="D316" t="s">
        <v>17452</v>
      </c>
      <c r="E316" t="s">
        <v>12754</v>
      </c>
      <c r="F316" t="s">
        <v>33</v>
      </c>
      <c r="G316" t="s">
        <v>2115</v>
      </c>
      <c r="I316" t="s">
        <v>16253</v>
      </c>
      <c r="J316" t="b">
        <v>0</v>
      </c>
      <c r="R316">
        <v>400000000</v>
      </c>
      <c r="V316" t="s">
        <v>2478</v>
      </c>
      <c r="Z316">
        <v>44509</v>
      </c>
      <c r="AA316" t="s">
        <v>17438</v>
      </c>
      <c r="AC316">
        <v>44712</v>
      </c>
      <c r="AD316">
        <v>45216</v>
      </c>
      <c r="AI316">
        <v>2400000</v>
      </c>
      <c r="AJ316">
        <v>4971175.09</v>
      </c>
      <c r="AK316">
        <v>488203</v>
      </c>
      <c r="AL316">
        <v>996359</v>
      </c>
      <c r="AN316">
        <v>4482973</v>
      </c>
      <c r="AO316">
        <v>0</v>
      </c>
      <c r="AP316">
        <v>488203</v>
      </c>
      <c r="AQ316">
        <v>4971176</v>
      </c>
      <c r="AR316">
        <v>5967535</v>
      </c>
      <c r="AU316">
        <v>45335</v>
      </c>
      <c r="AV316" t="s">
        <v>16449</v>
      </c>
      <c r="AW316" s="567">
        <v>4971175.09</v>
      </c>
      <c r="AX316" s="567">
        <v>4482972.51</v>
      </c>
      <c r="AY316" s="567">
        <v>4971175.09</v>
      </c>
      <c r="AZ316" s="567">
        <v>4482972.51</v>
      </c>
      <c r="BA316" s="567"/>
      <c r="BB316" s="567"/>
      <c r="BC316" s="567"/>
      <c r="BD316" s="567">
        <v>4971175.09</v>
      </c>
      <c r="BE316" s="567">
        <v>4482972.51</v>
      </c>
      <c r="BF316">
        <v>46650</v>
      </c>
      <c r="BG316" t="s">
        <v>22003</v>
      </c>
      <c r="BI316">
        <v>46070.508923611109</v>
      </c>
      <c r="BJ316">
        <v>45152.46534722222</v>
      </c>
      <c r="BK316" t="s">
        <v>21677</v>
      </c>
      <c r="BL316" t="s">
        <v>16377</v>
      </c>
      <c r="BM316" t="s">
        <v>21683</v>
      </c>
      <c r="BP316" s="568">
        <v>996359.11</v>
      </c>
      <c r="BR316">
        <v>0.99999981694472295</v>
      </c>
      <c r="BS316">
        <v>1</v>
      </c>
      <c r="BU316" t="s">
        <v>17453</v>
      </c>
      <c r="BV316" t="s">
        <v>17450</v>
      </c>
      <c r="BY316">
        <v>0</v>
      </c>
      <c r="CA316" t="s">
        <v>16180</v>
      </c>
      <c r="CB316" t="s">
        <v>21679</v>
      </c>
      <c r="CC3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488202.58000000007</v>
      </c>
    </row>
    <row r="317" spans="1:81">
      <c r="A317">
        <v>542762</v>
      </c>
      <c r="B317" t="s">
        <v>17455</v>
      </c>
      <c r="C317" t="s">
        <v>712</v>
      </c>
      <c r="D317" t="s">
        <v>14213</v>
      </c>
      <c r="E317" t="s">
        <v>16408</v>
      </c>
      <c r="F317" t="s">
        <v>16405</v>
      </c>
      <c r="G317" t="s">
        <v>2116</v>
      </c>
      <c r="I317" t="s">
        <v>16253</v>
      </c>
      <c r="J317" t="b">
        <v>0</v>
      </c>
      <c r="V317" t="s">
        <v>2478</v>
      </c>
      <c r="Z317">
        <v>44495</v>
      </c>
      <c r="AA317" t="s">
        <v>17456</v>
      </c>
      <c r="AB317">
        <v>44592</v>
      </c>
      <c r="AC317">
        <v>44589</v>
      </c>
      <c r="AD317">
        <v>44694</v>
      </c>
      <c r="AI317">
        <v>3000000</v>
      </c>
      <c r="AJ317">
        <v>767868</v>
      </c>
      <c r="AK317">
        <v>157420</v>
      </c>
      <c r="AN317">
        <v>661242</v>
      </c>
      <c r="AO317">
        <v>0</v>
      </c>
      <c r="AP317">
        <v>157420</v>
      </c>
      <c r="AQ317">
        <v>818662</v>
      </c>
      <c r="AR317">
        <v>818662</v>
      </c>
      <c r="AU317">
        <v>44715.474305555559</v>
      </c>
      <c r="AV317" t="s">
        <v>16449</v>
      </c>
      <c r="AW317" s="567">
        <v>767868</v>
      </c>
      <c r="AX317" s="567">
        <v>610448</v>
      </c>
      <c r="AY317" s="567">
        <v>767868</v>
      </c>
      <c r="AZ317" s="567">
        <v>610448</v>
      </c>
      <c r="BA317" s="567"/>
      <c r="BB317" s="567"/>
      <c r="BC317" s="567"/>
      <c r="BD317" s="567">
        <v>767868</v>
      </c>
      <c r="BE317" s="567">
        <v>610448</v>
      </c>
      <c r="BF317">
        <v>46650</v>
      </c>
      <c r="BG317" t="s">
        <v>22004</v>
      </c>
      <c r="BI317">
        <v>46070.487187500003</v>
      </c>
      <c r="BJ317">
        <v>45152.46534722222</v>
      </c>
      <c r="BK317" t="s">
        <v>21677</v>
      </c>
      <c r="BL317" t="s">
        <v>16409</v>
      </c>
      <c r="BM317" t="s">
        <v>21683</v>
      </c>
      <c r="BP317" s="568">
        <v>50794</v>
      </c>
      <c r="BR317">
        <v>0.93795485804886503</v>
      </c>
      <c r="BS317">
        <v>1</v>
      </c>
      <c r="BU317" t="s">
        <v>17457</v>
      </c>
      <c r="BV317" t="s">
        <v>17454</v>
      </c>
      <c r="BY317">
        <v>0</v>
      </c>
      <c r="CA317" t="s">
        <v>16180</v>
      </c>
      <c r="CB317" t="s">
        <v>21679</v>
      </c>
      <c r="CC3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157420</v>
      </c>
    </row>
    <row r="318" spans="1:81">
      <c r="A318">
        <v>542758</v>
      </c>
      <c r="B318" t="s">
        <v>17459</v>
      </c>
      <c r="C318" t="s">
        <v>906</v>
      </c>
      <c r="D318" t="s">
        <v>17460</v>
      </c>
      <c r="E318" t="s">
        <v>12754</v>
      </c>
      <c r="F318" t="s">
        <v>33</v>
      </c>
      <c r="G318" t="s">
        <v>2115</v>
      </c>
      <c r="I318" t="s">
        <v>16253</v>
      </c>
      <c r="J318" t="b">
        <v>0</v>
      </c>
      <c r="R318">
        <v>400000000</v>
      </c>
      <c r="S318">
        <v>44438</v>
      </c>
      <c r="T318">
        <v>44461</v>
      </c>
      <c r="V318">
        <v>44468</v>
      </c>
      <c r="Z318">
        <v>44495</v>
      </c>
      <c r="AA318" t="s">
        <v>17456</v>
      </c>
      <c r="AB318">
        <v>44773</v>
      </c>
      <c r="AC318">
        <v>44753</v>
      </c>
      <c r="AD318">
        <v>45050</v>
      </c>
      <c r="AI318">
        <v>2000000</v>
      </c>
      <c r="AJ318">
        <v>3412576</v>
      </c>
      <c r="AK318">
        <v>439541</v>
      </c>
      <c r="AL318">
        <v>723314</v>
      </c>
      <c r="AN318">
        <v>2973035</v>
      </c>
      <c r="AO318">
        <v>27113</v>
      </c>
      <c r="AP318">
        <v>412428</v>
      </c>
      <c r="AQ318">
        <v>3412576</v>
      </c>
      <c r="AR318">
        <v>4135890</v>
      </c>
      <c r="AU318">
        <v>45114</v>
      </c>
      <c r="AW318" s="567">
        <v>3412576</v>
      </c>
      <c r="AX318" s="567">
        <v>2973035</v>
      </c>
      <c r="AY318" s="567"/>
      <c r="AZ318" s="567"/>
      <c r="BA318" s="567"/>
      <c r="BB318" s="567"/>
      <c r="BC318" s="567"/>
      <c r="BD318" s="567">
        <v>3412576</v>
      </c>
      <c r="BE318" s="567">
        <v>2973035</v>
      </c>
      <c r="BF318">
        <v>46650</v>
      </c>
      <c r="BG318" t="s">
        <v>22005</v>
      </c>
      <c r="BI318">
        <v>45908.557928240742</v>
      </c>
      <c r="BJ318">
        <v>45152.46534722222</v>
      </c>
      <c r="BK318" t="s">
        <v>21677</v>
      </c>
      <c r="BL318" t="s">
        <v>16377</v>
      </c>
      <c r="BM318" t="s">
        <v>21696</v>
      </c>
      <c r="BP318" s="568">
        <v>152806</v>
      </c>
      <c r="BQ318" s="568">
        <v>14467</v>
      </c>
      <c r="BR318">
        <v>1</v>
      </c>
      <c r="BS318">
        <v>1</v>
      </c>
      <c r="BU318" t="s">
        <v>17461</v>
      </c>
      <c r="BV318" t="s">
        <v>17458</v>
      </c>
      <c r="BY318">
        <v>0</v>
      </c>
      <c r="CA318" t="s">
        <v>16180</v>
      </c>
      <c r="CB318" t="s">
        <v>21679</v>
      </c>
      <c r="CC3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425074</v>
      </c>
    </row>
    <row r="319" spans="1:81">
      <c r="A319">
        <v>542756</v>
      </c>
      <c r="B319" t="s">
        <v>17463</v>
      </c>
      <c r="C319" t="s">
        <v>979</v>
      </c>
      <c r="D319" t="s">
        <v>10035</v>
      </c>
      <c r="E319" t="s">
        <v>10007</v>
      </c>
      <c r="F319" t="s">
        <v>16250</v>
      </c>
      <c r="G319" t="s">
        <v>2118</v>
      </c>
      <c r="I319" t="s">
        <v>16253</v>
      </c>
      <c r="J319" t="b">
        <v>0</v>
      </c>
      <c r="V319" t="s">
        <v>2478</v>
      </c>
      <c r="Z319">
        <v>44495</v>
      </c>
      <c r="AA319" t="s">
        <v>17456</v>
      </c>
      <c r="AB319">
        <v>44651</v>
      </c>
      <c r="AC319">
        <v>44628</v>
      </c>
      <c r="AD319">
        <v>44658</v>
      </c>
      <c r="AI319">
        <v>6757365</v>
      </c>
      <c r="AJ319">
        <v>10058046</v>
      </c>
      <c r="AK319">
        <v>370808</v>
      </c>
      <c r="AL319">
        <v>2237386</v>
      </c>
      <c r="AN319">
        <v>9687238</v>
      </c>
      <c r="AO319">
        <v>0</v>
      </c>
      <c r="AP319">
        <v>370808</v>
      </c>
      <c r="AQ319">
        <v>10058046</v>
      </c>
      <c r="AR319">
        <v>12295432</v>
      </c>
      <c r="AU319">
        <v>44707</v>
      </c>
      <c r="AW319" s="567">
        <v>10058046</v>
      </c>
      <c r="AX319" s="567">
        <v>9687238</v>
      </c>
      <c r="AY319" s="567"/>
      <c r="AZ319" s="567"/>
      <c r="BA319" s="567"/>
      <c r="BB319" s="567"/>
      <c r="BC319" s="567"/>
      <c r="BD319" s="567">
        <v>10058046</v>
      </c>
      <c r="BE319" s="567">
        <v>9687238</v>
      </c>
      <c r="BF319">
        <v>46650</v>
      </c>
      <c r="BG319" t="s">
        <v>22006</v>
      </c>
      <c r="BI319">
        <v>45862.622743055559</v>
      </c>
      <c r="BJ319">
        <v>45152.465358796297</v>
      </c>
      <c r="BK319" t="s">
        <v>21677</v>
      </c>
      <c r="BL319" t="s">
        <v>2118</v>
      </c>
      <c r="BM319" t="s">
        <v>21929</v>
      </c>
      <c r="BP319" s="568">
        <v>2237386</v>
      </c>
      <c r="BR319">
        <v>1</v>
      </c>
      <c r="BS319">
        <v>1</v>
      </c>
      <c r="BU319" t="s">
        <v>17464</v>
      </c>
      <c r="BV319" t="s">
        <v>17462</v>
      </c>
      <c r="BY319">
        <v>0</v>
      </c>
      <c r="CA319" t="s">
        <v>16180</v>
      </c>
      <c r="CB319" t="s">
        <v>21679</v>
      </c>
      <c r="CC3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370808</v>
      </c>
    </row>
    <row r="320" spans="1:81">
      <c r="A320">
        <v>542690</v>
      </c>
      <c r="B320" t="s">
        <v>17466</v>
      </c>
      <c r="C320" t="s">
        <v>915</v>
      </c>
      <c r="D320" t="s">
        <v>10026</v>
      </c>
      <c r="E320" t="s">
        <v>10007</v>
      </c>
      <c r="F320" t="s">
        <v>16250</v>
      </c>
      <c r="G320" t="s">
        <v>2118</v>
      </c>
      <c r="I320" t="s">
        <v>16253</v>
      </c>
      <c r="J320" t="b">
        <v>0</v>
      </c>
      <c r="V320" t="s">
        <v>2478</v>
      </c>
      <c r="Z320">
        <v>44497</v>
      </c>
      <c r="AA320" t="s">
        <v>17456</v>
      </c>
      <c r="AB320">
        <v>44620</v>
      </c>
      <c r="AC320">
        <v>44596</v>
      </c>
      <c r="AD320">
        <v>44658</v>
      </c>
      <c r="AI320">
        <v>4821725</v>
      </c>
      <c r="AJ320">
        <v>6443757.4000000004</v>
      </c>
      <c r="AK320">
        <v>243880.33</v>
      </c>
      <c r="AL320">
        <v>1530438</v>
      </c>
      <c r="AN320">
        <v>6199878</v>
      </c>
      <c r="AO320">
        <v>243880.33</v>
      </c>
      <c r="AP320">
        <v>0</v>
      </c>
      <c r="AQ320">
        <v>6443758.3300000001</v>
      </c>
      <c r="AR320">
        <v>7974196.3300000001</v>
      </c>
      <c r="AU320">
        <v>44686.47152777778</v>
      </c>
      <c r="AW320" s="567">
        <v>6443757.4000000004</v>
      </c>
      <c r="AX320" s="567">
        <v>6199877.0700000003</v>
      </c>
      <c r="AY320" s="567"/>
      <c r="AZ320" s="567"/>
      <c r="BA320" s="567"/>
      <c r="BB320" s="567"/>
      <c r="BC320" s="567"/>
      <c r="BD320" s="567">
        <v>6443757.4000000004</v>
      </c>
      <c r="BE320" s="567">
        <v>6199877.0700000003</v>
      </c>
      <c r="BF320">
        <v>46650</v>
      </c>
      <c r="BG320" t="s">
        <v>22007</v>
      </c>
      <c r="BI320">
        <v>45856.769270833334</v>
      </c>
      <c r="BJ320">
        <v>45152.465358796297</v>
      </c>
      <c r="BK320" t="s">
        <v>21677</v>
      </c>
      <c r="BL320" t="s">
        <v>2118</v>
      </c>
      <c r="BM320" t="s">
        <v>21698</v>
      </c>
      <c r="BP320" s="568">
        <v>1530438.49</v>
      </c>
      <c r="BR320">
        <v>0.99999985567428895</v>
      </c>
      <c r="BS320">
        <v>1</v>
      </c>
      <c r="BU320" t="s">
        <v>17467</v>
      </c>
      <c r="BV320" t="s">
        <v>17465</v>
      </c>
      <c r="BY320">
        <v>0</v>
      </c>
      <c r="CA320" t="s">
        <v>16180</v>
      </c>
      <c r="CB320" t="s">
        <v>21679</v>
      </c>
      <c r="CC3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243880.33000000007</v>
      </c>
    </row>
    <row r="321" spans="1:81">
      <c r="A321">
        <v>542688</v>
      </c>
      <c r="B321" t="s">
        <v>17469</v>
      </c>
      <c r="C321" t="s">
        <v>1164</v>
      </c>
      <c r="D321" t="s">
        <v>10023</v>
      </c>
      <c r="E321" t="s">
        <v>10007</v>
      </c>
      <c r="F321" t="s">
        <v>16250</v>
      </c>
      <c r="G321" t="s">
        <v>2118</v>
      </c>
      <c r="I321" t="s">
        <v>16253</v>
      </c>
      <c r="J321" t="b">
        <v>0</v>
      </c>
      <c r="V321" t="s">
        <v>2478</v>
      </c>
      <c r="Z321">
        <v>44495</v>
      </c>
      <c r="AA321" t="s">
        <v>17456</v>
      </c>
      <c r="AB321">
        <v>44651</v>
      </c>
      <c r="AC321">
        <v>44628</v>
      </c>
      <c r="AD321">
        <v>44659</v>
      </c>
      <c r="AI321">
        <v>12580635</v>
      </c>
      <c r="AJ321">
        <v>18571716.379999999</v>
      </c>
      <c r="AK321">
        <v>807222</v>
      </c>
      <c r="AL321">
        <v>4104786</v>
      </c>
      <c r="AN321">
        <v>17764494</v>
      </c>
      <c r="AO321">
        <v>0</v>
      </c>
      <c r="AP321">
        <v>807222</v>
      </c>
      <c r="AQ321">
        <v>18571716</v>
      </c>
      <c r="AR321">
        <v>22676502</v>
      </c>
      <c r="AU321">
        <v>44686</v>
      </c>
      <c r="AV321" t="s">
        <v>16449</v>
      </c>
      <c r="AW321" s="567">
        <v>18571716.379999999</v>
      </c>
      <c r="AX321" s="567">
        <v>17764494.34</v>
      </c>
      <c r="AY321" s="567">
        <v>18571716.379999999</v>
      </c>
      <c r="AZ321" s="567">
        <v>17764494.34</v>
      </c>
      <c r="BA321" s="567"/>
      <c r="BB321" s="567"/>
      <c r="BC321" s="567"/>
      <c r="BD321" s="567">
        <v>18571716.379999999</v>
      </c>
      <c r="BE321" s="567">
        <v>17764494.34</v>
      </c>
      <c r="BF321">
        <v>46650</v>
      </c>
      <c r="BG321" t="s">
        <v>22008</v>
      </c>
      <c r="BI321">
        <v>46070.482939814814</v>
      </c>
      <c r="BJ321">
        <v>45152.465358796297</v>
      </c>
      <c r="BK321" t="s">
        <v>21677</v>
      </c>
      <c r="BL321" t="s">
        <v>2118</v>
      </c>
      <c r="BM321" t="s">
        <v>21683</v>
      </c>
      <c r="BP321" s="568">
        <v>4104785.76</v>
      </c>
      <c r="BR321">
        <v>1.0000000204612201</v>
      </c>
      <c r="BS321">
        <v>1</v>
      </c>
      <c r="BU321" t="s">
        <v>17470</v>
      </c>
      <c r="BV321" t="s">
        <v>17468</v>
      </c>
      <c r="BY321">
        <v>0</v>
      </c>
      <c r="CA321" t="s">
        <v>16180</v>
      </c>
      <c r="CB321" t="s">
        <v>21679</v>
      </c>
      <c r="CC3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807222.03999999911</v>
      </c>
    </row>
    <row r="322" spans="1:81">
      <c r="A322">
        <v>542687</v>
      </c>
      <c r="B322" t="s">
        <v>17472</v>
      </c>
      <c r="C322" t="s">
        <v>946</v>
      </c>
      <c r="D322" t="s">
        <v>10032</v>
      </c>
      <c r="E322" t="s">
        <v>10007</v>
      </c>
      <c r="F322" t="s">
        <v>16250</v>
      </c>
      <c r="G322" t="s">
        <v>2118</v>
      </c>
      <c r="I322" t="s">
        <v>16253</v>
      </c>
      <c r="J322" t="b">
        <v>0</v>
      </c>
      <c r="V322" t="s">
        <v>2478</v>
      </c>
      <c r="Z322">
        <v>44495</v>
      </c>
      <c r="AA322" t="s">
        <v>17456</v>
      </c>
      <c r="AB322">
        <v>44651</v>
      </c>
      <c r="AC322">
        <v>44628</v>
      </c>
      <c r="AD322">
        <v>44662</v>
      </c>
      <c r="AI322">
        <v>9453361</v>
      </c>
      <c r="AJ322">
        <v>10704668.57</v>
      </c>
      <c r="AK322">
        <v>426332</v>
      </c>
      <c r="AL322">
        <v>2512854</v>
      </c>
      <c r="AN322">
        <v>10278336</v>
      </c>
      <c r="AO322">
        <v>0</v>
      </c>
      <c r="AP322">
        <v>426332</v>
      </c>
      <c r="AQ322">
        <v>10704668</v>
      </c>
      <c r="AR322">
        <v>13217522</v>
      </c>
      <c r="AU322">
        <v>44701</v>
      </c>
      <c r="AV322" t="s">
        <v>16449</v>
      </c>
      <c r="AW322" s="567">
        <v>10704668.57</v>
      </c>
      <c r="AX322" s="567">
        <v>10278336.09</v>
      </c>
      <c r="AY322" s="567">
        <v>10704668.57</v>
      </c>
      <c r="AZ322" s="567">
        <v>10278336.09</v>
      </c>
      <c r="BA322" s="567"/>
      <c r="BB322" s="567"/>
      <c r="BC322" s="567"/>
      <c r="BD322" s="567">
        <v>10704668.57</v>
      </c>
      <c r="BE322" s="567">
        <v>10278336.09</v>
      </c>
      <c r="BF322">
        <v>46650</v>
      </c>
      <c r="BG322" t="s">
        <v>22009</v>
      </c>
      <c r="BI322">
        <v>46070.482268518521</v>
      </c>
      <c r="BJ322">
        <v>45152.465358796297</v>
      </c>
      <c r="BK322" t="s">
        <v>21677</v>
      </c>
      <c r="BL322" t="s">
        <v>2118</v>
      </c>
      <c r="BM322" t="s">
        <v>21683</v>
      </c>
      <c r="BP322" s="568">
        <v>2512853.73</v>
      </c>
      <c r="BR322">
        <v>1.0000000532477999</v>
      </c>
      <c r="BS322">
        <v>1</v>
      </c>
      <c r="BU322" t="s">
        <v>17473</v>
      </c>
      <c r="BV322" t="s">
        <v>17471</v>
      </c>
      <c r="BY322">
        <v>0</v>
      </c>
      <c r="CA322" t="s">
        <v>16180</v>
      </c>
      <c r="CB322" t="s">
        <v>21679</v>
      </c>
      <c r="CC3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426332.48000000045</v>
      </c>
    </row>
    <row r="323" spans="1:81">
      <c r="A323">
        <v>542517</v>
      </c>
      <c r="B323" t="s">
        <v>17475</v>
      </c>
      <c r="C323" t="s">
        <v>919</v>
      </c>
      <c r="D323" t="s">
        <v>10029</v>
      </c>
      <c r="E323" t="s">
        <v>10007</v>
      </c>
      <c r="F323" t="s">
        <v>16250</v>
      </c>
      <c r="G323" t="s">
        <v>2118</v>
      </c>
      <c r="I323" t="s">
        <v>16253</v>
      </c>
      <c r="J323" t="b">
        <v>0</v>
      </c>
      <c r="R323">
        <v>1220000000</v>
      </c>
      <c r="S323">
        <v>44438</v>
      </c>
      <c r="T323">
        <v>44461</v>
      </c>
      <c r="V323">
        <v>44468</v>
      </c>
      <c r="Z323">
        <v>44494</v>
      </c>
      <c r="AA323" t="s">
        <v>17476</v>
      </c>
      <c r="AB323">
        <v>44651</v>
      </c>
      <c r="AC323">
        <v>44628</v>
      </c>
      <c r="AD323">
        <v>44662</v>
      </c>
      <c r="AI323">
        <v>6346527</v>
      </c>
      <c r="AJ323">
        <v>8810325.3699999992</v>
      </c>
      <c r="AK323">
        <v>181658.08</v>
      </c>
      <c r="AL323">
        <v>2004233</v>
      </c>
      <c r="AN323">
        <v>8628668</v>
      </c>
      <c r="AO323">
        <v>0</v>
      </c>
      <c r="AP323">
        <v>181658.08</v>
      </c>
      <c r="AQ323">
        <v>8810326.0800000001</v>
      </c>
      <c r="AR323">
        <v>10814559.08</v>
      </c>
      <c r="AU323">
        <v>44701</v>
      </c>
      <c r="AV323" t="s">
        <v>16449</v>
      </c>
      <c r="AW323" s="567">
        <v>8810325.3699999992</v>
      </c>
      <c r="AX323" s="567">
        <v>8628667.2899999991</v>
      </c>
      <c r="AY323" s="567">
        <v>8810325.3699999992</v>
      </c>
      <c r="AZ323" s="567">
        <v>8628667.2899999991</v>
      </c>
      <c r="BA323" s="567"/>
      <c r="BB323" s="567"/>
      <c r="BC323" s="567"/>
      <c r="BD323" s="567">
        <v>8810325.3699999992</v>
      </c>
      <c r="BE323" s="567">
        <v>8628667.2899999991</v>
      </c>
      <c r="BF323">
        <v>46650</v>
      </c>
      <c r="BG323" t="s">
        <v>22010</v>
      </c>
      <c r="BI323">
        <v>46070.481689814813</v>
      </c>
      <c r="BJ323">
        <v>45152.465358796297</v>
      </c>
      <c r="BK323" t="s">
        <v>21677</v>
      </c>
      <c r="BL323" t="s">
        <v>2118</v>
      </c>
      <c r="BM323" t="s">
        <v>21683</v>
      </c>
      <c r="BP323" s="568">
        <v>2004233.23</v>
      </c>
      <c r="BR323">
        <v>0.99999991941274402</v>
      </c>
      <c r="BS323">
        <v>1</v>
      </c>
      <c r="BU323" t="s">
        <v>17477</v>
      </c>
      <c r="BV323" t="s">
        <v>17474</v>
      </c>
      <c r="BY323">
        <v>0</v>
      </c>
      <c r="CA323" t="s">
        <v>16180</v>
      </c>
      <c r="CB323" t="s">
        <v>21679</v>
      </c>
      <c r="CC3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181658.08000000007</v>
      </c>
    </row>
    <row r="324" spans="1:81">
      <c r="A324">
        <v>436616</v>
      </c>
      <c r="B324" t="s">
        <v>17479</v>
      </c>
      <c r="C324" t="s">
        <v>1004</v>
      </c>
      <c r="D324" t="s">
        <v>17480</v>
      </c>
      <c r="E324" t="s">
        <v>10370</v>
      </c>
      <c r="F324" t="s">
        <v>17437</v>
      </c>
      <c r="G324" t="s">
        <v>17440</v>
      </c>
      <c r="I324" t="s">
        <v>16253</v>
      </c>
      <c r="J324" t="b">
        <v>0</v>
      </c>
      <c r="M324" t="b">
        <v>1</v>
      </c>
      <c r="N324" t="s">
        <v>16174</v>
      </c>
      <c r="O324" t="s">
        <v>7155</v>
      </c>
      <c r="P324" t="b">
        <v>0</v>
      </c>
      <c r="R324">
        <v>53580000</v>
      </c>
      <c r="S324">
        <v>44385</v>
      </c>
      <c r="T324">
        <v>44428</v>
      </c>
      <c r="V324">
        <v>44415</v>
      </c>
      <c r="Z324">
        <v>44481</v>
      </c>
      <c r="AA324" t="s">
        <v>17481</v>
      </c>
      <c r="AB324">
        <v>45199</v>
      </c>
      <c r="AC324">
        <v>45170</v>
      </c>
      <c r="AD324">
        <v>45271</v>
      </c>
      <c r="AI324">
        <v>53580000</v>
      </c>
      <c r="AJ324">
        <v>51555365</v>
      </c>
      <c r="AK324">
        <v>14494388</v>
      </c>
      <c r="AL324">
        <v>2468970</v>
      </c>
      <c r="AN324">
        <v>24725318</v>
      </c>
      <c r="AO324">
        <v>1315945</v>
      </c>
      <c r="AP324">
        <v>13178443</v>
      </c>
      <c r="AQ324">
        <v>39219706</v>
      </c>
      <c r="AR324">
        <v>41688676</v>
      </c>
      <c r="AS324">
        <v>45808</v>
      </c>
      <c r="AT324">
        <v>45961</v>
      </c>
      <c r="AW324" s="567"/>
      <c r="AX324" s="567"/>
      <c r="AY324" s="567"/>
      <c r="AZ324" s="567"/>
      <c r="BA324" s="567"/>
      <c r="BB324" s="567"/>
      <c r="BC324" s="567"/>
      <c r="BD324" s="567">
        <v>0</v>
      </c>
      <c r="BE324" s="567">
        <v>0</v>
      </c>
      <c r="BF324">
        <v>46650</v>
      </c>
      <c r="BG324" t="s">
        <v>22011</v>
      </c>
      <c r="BI324">
        <v>46077.573252314818</v>
      </c>
      <c r="BJ324">
        <v>45152.465358796297</v>
      </c>
      <c r="BK324" t="s">
        <v>21677</v>
      </c>
      <c r="BL324" t="s">
        <v>17483</v>
      </c>
      <c r="BM324" t="s">
        <v>21696</v>
      </c>
      <c r="BR324">
        <v>1.3145270645322999</v>
      </c>
      <c r="BS324">
        <v>1</v>
      </c>
      <c r="BT324">
        <v>45884</v>
      </c>
      <c r="BU324" t="s">
        <v>17482</v>
      </c>
      <c r="BV324" t="s">
        <v>17478</v>
      </c>
      <c r="BY324">
        <v>0</v>
      </c>
      <c r="CA324" t="s">
        <v>16180</v>
      </c>
      <c r="CB324" t="s">
        <v>21679</v>
      </c>
      <c r="CC3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25" spans="1:81">
      <c r="A325">
        <v>435257</v>
      </c>
      <c r="B325" t="s">
        <v>17485</v>
      </c>
      <c r="C325" t="s">
        <v>934</v>
      </c>
      <c r="D325" t="s">
        <v>13755</v>
      </c>
      <c r="E325" t="s">
        <v>13003</v>
      </c>
      <c r="F325" t="s">
        <v>46</v>
      </c>
      <c r="G325" t="s">
        <v>2113</v>
      </c>
      <c r="M325" t="b">
        <v>1</v>
      </c>
      <c r="N325" t="s">
        <v>16443</v>
      </c>
      <c r="O325" t="s">
        <v>7155</v>
      </c>
      <c r="V325" t="s">
        <v>2478</v>
      </c>
      <c r="Z325">
        <v>44468</v>
      </c>
      <c r="AA325" t="s">
        <v>16998</v>
      </c>
      <c r="AB325">
        <v>45291</v>
      </c>
      <c r="AI325">
        <v>924000</v>
      </c>
      <c r="AJ325">
        <v>924000</v>
      </c>
      <c r="AP325">
        <v>0</v>
      </c>
      <c r="AQ325">
        <v>924000</v>
      </c>
      <c r="AR325">
        <v>924000</v>
      </c>
      <c r="AW325" s="567"/>
      <c r="AX325" s="567"/>
      <c r="AY325" s="567"/>
      <c r="AZ325" s="567"/>
      <c r="BA325" s="567"/>
      <c r="BB325" s="567"/>
      <c r="BC325" s="567"/>
      <c r="BD325" s="567">
        <v>0</v>
      </c>
      <c r="BE325" s="567">
        <v>0</v>
      </c>
      <c r="BF325">
        <v>46650</v>
      </c>
      <c r="BG325" t="s">
        <v>22012</v>
      </c>
      <c r="BH325" t="s">
        <v>17486</v>
      </c>
      <c r="BI325">
        <v>45877.578113425923</v>
      </c>
      <c r="BJ325">
        <v>45152.465358796297</v>
      </c>
      <c r="BK325" t="s">
        <v>21677</v>
      </c>
      <c r="BL325" t="s">
        <v>16418</v>
      </c>
      <c r="BM325" t="s">
        <v>21696</v>
      </c>
      <c r="BR325">
        <v>1</v>
      </c>
      <c r="BS325">
        <v>1</v>
      </c>
      <c r="BU325" t="s">
        <v>17487</v>
      </c>
      <c r="BV325" t="s">
        <v>17484</v>
      </c>
      <c r="BY325">
        <v>0</v>
      </c>
      <c r="CA325" t="s">
        <v>16180</v>
      </c>
      <c r="CB325" t="s">
        <v>21679</v>
      </c>
      <c r="CC3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26" spans="1:81">
      <c r="A326">
        <v>335168</v>
      </c>
      <c r="B326" t="s">
        <v>17489</v>
      </c>
      <c r="C326" t="s">
        <v>733</v>
      </c>
      <c r="D326" t="s">
        <v>17490</v>
      </c>
      <c r="E326" t="s">
        <v>17494</v>
      </c>
      <c r="F326" t="s">
        <v>17079</v>
      </c>
      <c r="G326" t="s">
        <v>314</v>
      </c>
      <c r="V326" t="s">
        <v>2478</v>
      </c>
      <c r="AA326" t="s">
        <v>17491</v>
      </c>
      <c r="AJ326">
        <v>1086406842.4300001</v>
      </c>
      <c r="AO326">
        <v>0</v>
      </c>
      <c r="AP326">
        <v>0</v>
      </c>
      <c r="AQ326">
        <v>0</v>
      </c>
      <c r="AR326">
        <v>0</v>
      </c>
      <c r="AU326">
        <v>44476.48541666667</v>
      </c>
      <c r="AV326" t="s">
        <v>17492</v>
      </c>
      <c r="AW326" s="567">
        <v>1086406842.4300001</v>
      </c>
      <c r="AX326" s="567"/>
      <c r="AY326" s="567">
        <v>486406842.43000001</v>
      </c>
      <c r="AZ326" s="567">
        <v>486406842.43000001</v>
      </c>
      <c r="BA326" s="567">
        <v>1058513052.4299999</v>
      </c>
      <c r="BB326" s="567"/>
      <c r="BC326" s="567">
        <v>1058513052.4299999</v>
      </c>
      <c r="BD326" s="567">
        <v>1058513052.4299999</v>
      </c>
      <c r="BE326" s="567">
        <v>1058513052.4299999</v>
      </c>
      <c r="BF326">
        <v>46650</v>
      </c>
      <c r="BI326">
        <v>45919.498969907407</v>
      </c>
      <c r="BJ326">
        <v>45152.465358796297</v>
      </c>
      <c r="BK326" t="s">
        <v>21677</v>
      </c>
      <c r="BM326" t="s">
        <v>22013</v>
      </c>
      <c r="BP326" s="568">
        <v>0</v>
      </c>
      <c r="BU326" t="s">
        <v>17493</v>
      </c>
      <c r="BV326" t="s">
        <v>17488</v>
      </c>
      <c r="BY326">
        <v>0</v>
      </c>
      <c r="CA326" t="s">
        <v>16180</v>
      </c>
      <c r="CB326" t="s">
        <v>21679</v>
      </c>
      <c r="CC3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27" spans="1:81">
      <c r="A327">
        <v>334527</v>
      </c>
      <c r="B327" t="s">
        <v>17496</v>
      </c>
      <c r="C327" t="s">
        <v>1042</v>
      </c>
      <c r="D327" t="s">
        <v>14246</v>
      </c>
      <c r="E327" t="s">
        <v>16408</v>
      </c>
      <c r="F327" t="s">
        <v>16405</v>
      </c>
      <c r="G327" t="s">
        <v>2116</v>
      </c>
      <c r="I327" t="s">
        <v>16253</v>
      </c>
      <c r="J327" t="b">
        <v>0</v>
      </c>
      <c r="V327" t="s">
        <v>2478</v>
      </c>
      <c r="Z327">
        <v>44449</v>
      </c>
      <c r="AA327" t="s">
        <v>17497</v>
      </c>
      <c r="AB327">
        <v>44620</v>
      </c>
      <c r="AC327">
        <v>44600</v>
      </c>
      <c r="AD327">
        <v>44705</v>
      </c>
      <c r="AJ327">
        <v>123721</v>
      </c>
      <c r="AK327">
        <v>14874</v>
      </c>
      <c r="AN327">
        <v>102513</v>
      </c>
      <c r="AO327">
        <v>0</v>
      </c>
      <c r="AP327">
        <v>14874</v>
      </c>
      <c r="AQ327">
        <v>117387</v>
      </c>
      <c r="AR327">
        <v>117387</v>
      </c>
      <c r="AU327">
        <v>44722.491666666669</v>
      </c>
      <c r="AV327" t="s">
        <v>16449</v>
      </c>
      <c r="AW327" s="567">
        <v>123721</v>
      </c>
      <c r="AX327" s="567">
        <v>108847</v>
      </c>
      <c r="AY327" s="567">
        <v>123721</v>
      </c>
      <c r="AZ327" s="567">
        <v>108847</v>
      </c>
      <c r="BA327" s="567"/>
      <c r="BB327" s="567"/>
      <c r="BC327" s="567"/>
      <c r="BD327" s="567">
        <v>123721</v>
      </c>
      <c r="BE327" s="567">
        <v>108847</v>
      </c>
      <c r="BF327">
        <v>46650</v>
      </c>
      <c r="BG327" t="s">
        <v>22014</v>
      </c>
      <c r="BI327">
        <v>46070.481226851851</v>
      </c>
      <c r="BJ327">
        <v>45152.465358796297</v>
      </c>
      <c r="BK327" t="s">
        <v>21677</v>
      </c>
      <c r="BL327" t="s">
        <v>16409</v>
      </c>
      <c r="BM327" t="s">
        <v>21683</v>
      </c>
      <c r="BP327" s="568">
        <v>8540</v>
      </c>
      <c r="BR327">
        <v>1.0539582747663701</v>
      </c>
      <c r="BS327">
        <v>1</v>
      </c>
      <c r="BU327" t="s">
        <v>17498</v>
      </c>
      <c r="BV327" t="s">
        <v>17495</v>
      </c>
      <c r="BY327">
        <v>0</v>
      </c>
      <c r="CA327" t="s">
        <v>16180</v>
      </c>
      <c r="CB327" t="s">
        <v>21679</v>
      </c>
      <c r="CC3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14874</v>
      </c>
    </row>
    <row r="328" spans="1:81">
      <c r="A328">
        <v>334518</v>
      </c>
      <c r="B328" t="s">
        <v>17500</v>
      </c>
      <c r="C328" t="s">
        <v>995</v>
      </c>
      <c r="D328" t="s">
        <v>17501</v>
      </c>
      <c r="E328" t="s">
        <v>10370</v>
      </c>
      <c r="F328" t="s">
        <v>17437</v>
      </c>
      <c r="G328" t="s">
        <v>17440</v>
      </c>
      <c r="I328" t="s">
        <v>16253</v>
      </c>
      <c r="J328" t="b">
        <v>0</v>
      </c>
      <c r="M328" t="b">
        <v>1</v>
      </c>
      <c r="N328" t="s">
        <v>16174</v>
      </c>
      <c r="O328" t="s">
        <v>7155</v>
      </c>
      <c r="R328">
        <v>49180000</v>
      </c>
      <c r="S328">
        <v>44385</v>
      </c>
      <c r="T328">
        <v>44428</v>
      </c>
      <c r="V328">
        <v>44415</v>
      </c>
      <c r="Z328">
        <v>44449</v>
      </c>
      <c r="AA328" t="s">
        <v>17497</v>
      </c>
      <c r="AB328">
        <v>45199</v>
      </c>
      <c r="AC328">
        <v>45170</v>
      </c>
      <c r="AD328">
        <v>45260</v>
      </c>
      <c r="AI328">
        <v>49180000</v>
      </c>
      <c r="AJ328">
        <v>36582202</v>
      </c>
      <c r="AK328">
        <v>7784267</v>
      </c>
      <c r="AL328">
        <v>1942279</v>
      </c>
      <c r="AN328">
        <v>10283602</v>
      </c>
      <c r="AO328">
        <v>1224114</v>
      </c>
      <c r="AP328">
        <v>6560153</v>
      </c>
      <c r="AQ328">
        <v>18067869</v>
      </c>
      <c r="AR328">
        <v>20010148</v>
      </c>
      <c r="AS328">
        <v>45626</v>
      </c>
      <c r="AT328">
        <v>45808</v>
      </c>
      <c r="AW328" s="567"/>
      <c r="AX328" s="567"/>
      <c r="AY328" s="567"/>
      <c r="AZ328" s="567"/>
      <c r="BA328" s="567"/>
      <c r="BB328" s="567"/>
      <c r="BC328" s="567"/>
      <c r="BD328" s="567">
        <v>0</v>
      </c>
      <c r="BE328" s="567">
        <v>0</v>
      </c>
      <c r="BF328">
        <v>46650</v>
      </c>
      <c r="BG328" t="s">
        <v>22015</v>
      </c>
      <c r="BI328">
        <v>45887.634479166663</v>
      </c>
      <c r="BJ328">
        <v>45152.465358796297</v>
      </c>
      <c r="BK328" t="s">
        <v>21677</v>
      </c>
      <c r="BL328" t="s">
        <v>17503</v>
      </c>
      <c r="BM328" t="s">
        <v>21696</v>
      </c>
      <c r="BR328">
        <v>2.02471038504873</v>
      </c>
      <c r="BS328">
        <v>1</v>
      </c>
      <c r="BT328">
        <v>45884</v>
      </c>
      <c r="BU328" t="s">
        <v>17502</v>
      </c>
      <c r="BV328" t="s">
        <v>17499</v>
      </c>
      <c r="BY328">
        <v>0</v>
      </c>
      <c r="CA328" t="s">
        <v>16180</v>
      </c>
      <c r="CB328" t="s">
        <v>21679</v>
      </c>
      <c r="CC3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29" spans="1:81">
      <c r="A329">
        <v>334497</v>
      </c>
      <c r="B329" t="s">
        <v>17505</v>
      </c>
      <c r="C329" t="s">
        <v>996</v>
      </c>
      <c r="D329" t="s">
        <v>17506</v>
      </c>
      <c r="E329" t="s">
        <v>10370</v>
      </c>
      <c r="F329" t="s">
        <v>17437</v>
      </c>
      <c r="G329" t="s">
        <v>17440</v>
      </c>
      <c r="I329" t="s">
        <v>16253</v>
      </c>
      <c r="J329" t="b">
        <v>0</v>
      </c>
      <c r="M329" t="b">
        <v>1</v>
      </c>
      <c r="N329" t="s">
        <v>16174</v>
      </c>
      <c r="O329" t="s">
        <v>7155</v>
      </c>
      <c r="R329">
        <v>76650000</v>
      </c>
      <c r="S329">
        <v>44385</v>
      </c>
      <c r="T329">
        <v>44428</v>
      </c>
      <c r="V329">
        <v>44415</v>
      </c>
      <c r="Z329">
        <v>44449</v>
      </c>
      <c r="AA329" t="s">
        <v>17497</v>
      </c>
      <c r="AB329">
        <v>45199</v>
      </c>
      <c r="AC329">
        <v>45170</v>
      </c>
      <c r="AI329">
        <v>72650000</v>
      </c>
      <c r="AJ329">
        <v>83151265</v>
      </c>
      <c r="AK329">
        <v>22180767</v>
      </c>
      <c r="AL329">
        <v>6980220</v>
      </c>
      <c r="AN329">
        <v>60970498</v>
      </c>
      <c r="AO329">
        <v>2278513</v>
      </c>
      <c r="AP329">
        <v>19902254</v>
      </c>
      <c r="AQ329">
        <v>83151265</v>
      </c>
      <c r="AR329">
        <v>90131485</v>
      </c>
      <c r="AS329">
        <v>45626</v>
      </c>
      <c r="AT329">
        <v>45808</v>
      </c>
      <c r="AW329" s="567"/>
      <c r="AX329" s="567"/>
      <c r="AY329" s="567"/>
      <c r="AZ329" s="567"/>
      <c r="BA329" s="567"/>
      <c r="BB329" s="567"/>
      <c r="BC329" s="567"/>
      <c r="BD329" s="567">
        <v>0</v>
      </c>
      <c r="BE329" s="567">
        <v>0</v>
      </c>
      <c r="BF329">
        <v>46650</v>
      </c>
      <c r="BG329" t="s">
        <v>22016</v>
      </c>
      <c r="BH329" t="s">
        <v>16264</v>
      </c>
      <c r="BI329">
        <v>45887.634317129632</v>
      </c>
      <c r="BJ329">
        <v>45152.465358796297</v>
      </c>
      <c r="BK329" t="s">
        <v>21677</v>
      </c>
      <c r="BL329" t="s">
        <v>17508</v>
      </c>
      <c r="BM329" t="s">
        <v>21696</v>
      </c>
      <c r="BR329">
        <v>1</v>
      </c>
      <c r="BS329">
        <v>1</v>
      </c>
      <c r="BT329">
        <v>45884</v>
      </c>
      <c r="BU329" t="s">
        <v>17507</v>
      </c>
      <c r="BV329" t="s">
        <v>17504</v>
      </c>
      <c r="BY329">
        <v>0</v>
      </c>
      <c r="CA329" t="s">
        <v>16180</v>
      </c>
      <c r="CB329" t="s">
        <v>21679</v>
      </c>
      <c r="CC3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0" spans="1:81">
      <c r="A330">
        <v>334491</v>
      </c>
      <c r="B330" t="s">
        <v>17510</v>
      </c>
      <c r="C330" t="s">
        <v>997</v>
      </c>
      <c r="D330" t="s">
        <v>17511</v>
      </c>
      <c r="E330" t="s">
        <v>10370</v>
      </c>
      <c r="F330" t="s">
        <v>17437</v>
      </c>
      <c r="G330" t="s">
        <v>17440</v>
      </c>
      <c r="I330" t="s">
        <v>16253</v>
      </c>
      <c r="J330" t="b">
        <v>0</v>
      </c>
      <c r="L330" t="s">
        <v>16183</v>
      </c>
      <c r="M330" t="b">
        <v>1</v>
      </c>
      <c r="N330" t="s">
        <v>16174</v>
      </c>
      <c r="O330" t="s">
        <v>7155</v>
      </c>
      <c r="R330">
        <v>72350000</v>
      </c>
      <c r="S330">
        <v>44385</v>
      </c>
      <c r="T330">
        <v>44428</v>
      </c>
      <c r="V330">
        <v>44415</v>
      </c>
      <c r="Z330">
        <v>44449</v>
      </c>
      <c r="AA330" t="s">
        <v>17497</v>
      </c>
      <c r="AB330">
        <v>45199</v>
      </c>
      <c r="AC330">
        <v>45170</v>
      </c>
      <c r="AD330">
        <v>45260</v>
      </c>
      <c r="AI330">
        <v>72350000</v>
      </c>
      <c r="AJ330">
        <v>38058553</v>
      </c>
      <c r="AK330">
        <v>13582684</v>
      </c>
      <c r="AL330">
        <v>3119148</v>
      </c>
      <c r="AN330">
        <v>16427785</v>
      </c>
      <c r="AO330">
        <v>2165073</v>
      </c>
      <c r="AP330">
        <v>11417611</v>
      </c>
      <c r="AQ330">
        <v>30010469</v>
      </c>
      <c r="AR330">
        <v>33129617</v>
      </c>
      <c r="AS330">
        <v>45688</v>
      </c>
      <c r="AT330">
        <v>45869</v>
      </c>
      <c r="AW330" s="567"/>
      <c r="AX330" s="567"/>
      <c r="AY330" s="567"/>
      <c r="AZ330" s="567"/>
      <c r="BA330" s="567"/>
      <c r="BB330" s="567"/>
      <c r="BC330" s="567"/>
      <c r="BD330" s="567">
        <v>0</v>
      </c>
      <c r="BE330" s="567">
        <v>0</v>
      </c>
      <c r="BF330">
        <v>46650</v>
      </c>
      <c r="BG330" t="s">
        <v>22017</v>
      </c>
      <c r="BH330" t="s">
        <v>16264</v>
      </c>
      <c r="BI330">
        <v>45889.490162037036</v>
      </c>
      <c r="BJ330">
        <v>45152.465370370373</v>
      </c>
      <c r="BK330" t="s">
        <v>21677</v>
      </c>
      <c r="BL330" t="s">
        <v>17513</v>
      </c>
      <c r="BM330" t="s">
        <v>21885</v>
      </c>
      <c r="BN330" t="s">
        <v>16315</v>
      </c>
      <c r="BR330">
        <v>1.2681758822229701</v>
      </c>
      <c r="BS330">
        <v>1</v>
      </c>
      <c r="BT330">
        <v>45888</v>
      </c>
      <c r="BU330" t="s">
        <v>17512</v>
      </c>
      <c r="BV330" t="s">
        <v>17509</v>
      </c>
      <c r="BY330">
        <v>0</v>
      </c>
      <c r="CA330" t="s">
        <v>16180</v>
      </c>
      <c r="CB330" t="s">
        <v>21679</v>
      </c>
      <c r="CC3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1" spans="1:81">
      <c r="A331">
        <v>334488</v>
      </c>
      <c r="B331" t="s">
        <v>17515</v>
      </c>
      <c r="C331" t="s">
        <v>1043</v>
      </c>
      <c r="D331" t="s">
        <v>14234</v>
      </c>
      <c r="E331" t="s">
        <v>16408</v>
      </c>
      <c r="F331" t="s">
        <v>16405</v>
      </c>
      <c r="G331" t="s">
        <v>2116</v>
      </c>
      <c r="I331" t="s">
        <v>16253</v>
      </c>
      <c r="J331" t="b">
        <v>0</v>
      </c>
      <c r="V331" t="s">
        <v>2478</v>
      </c>
      <c r="Z331">
        <v>44449</v>
      </c>
      <c r="AA331" t="s">
        <v>17497</v>
      </c>
      <c r="AB331">
        <v>44620</v>
      </c>
      <c r="AC331">
        <v>44596</v>
      </c>
      <c r="AD331">
        <v>44690</v>
      </c>
      <c r="AI331">
        <v>44710000</v>
      </c>
      <c r="AJ331">
        <v>153743</v>
      </c>
      <c r="AK331">
        <v>10826</v>
      </c>
      <c r="AL331">
        <v>19965</v>
      </c>
      <c r="AN331">
        <v>134417</v>
      </c>
      <c r="AO331">
        <v>0</v>
      </c>
      <c r="AP331">
        <v>10826</v>
      </c>
      <c r="AQ331">
        <v>145243</v>
      </c>
      <c r="AR331">
        <v>165208</v>
      </c>
      <c r="AU331">
        <v>44707</v>
      </c>
      <c r="AV331" t="s">
        <v>16449</v>
      </c>
      <c r="AW331" s="567">
        <v>153743</v>
      </c>
      <c r="AX331" s="567">
        <v>142917</v>
      </c>
      <c r="AY331" s="567">
        <v>153743</v>
      </c>
      <c r="AZ331" s="567">
        <v>142917</v>
      </c>
      <c r="BA331" s="567"/>
      <c r="BB331" s="567"/>
      <c r="BC331" s="567"/>
      <c r="BD331" s="567">
        <v>153743</v>
      </c>
      <c r="BE331" s="567">
        <v>142917</v>
      </c>
      <c r="BF331">
        <v>46650</v>
      </c>
      <c r="BG331" t="s">
        <v>22018</v>
      </c>
      <c r="BI331">
        <v>46070.480624999997</v>
      </c>
      <c r="BJ331">
        <v>45152.465370370373</v>
      </c>
      <c r="BK331" t="s">
        <v>21677</v>
      </c>
      <c r="BL331" t="s">
        <v>16409</v>
      </c>
      <c r="BM331" t="s">
        <v>21683</v>
      </c>
      <c r="BP331" s="568">
        <v>11465</v>
      </c>
      <c r="BR331">
        <v>1.0585226138264801</v>
      </c>
      <c r="BS331">
        <v>1</v>
      </c>
      <c r="BU331" t="s">
        <v>17516</v>
      </c>
      <c r="BV331" t="s">
        <v>17514</v>
      </c>
      <c r="BY331">
        <v>0</v>
      </c>
      <c r="CA331" t="s">
        <v>16180</v>
      </c>
      <c r="CB331" t="s">
        <v>21679</v>
      </c>
      <c r="CC3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10826</v>
      </c>
    </row>
    <row r="332" spans="1:81">
      <c r="A332">
        <v>334482</v>
      </c>
      <c r="B332" t="s">
        <v>17518</v>
      </c>
      <c r="C332" t="s">
        <v>935</v>
      </c>
      <c r="D332" t="s">
        <v>15426</v>
      </c>
      <c r="E332" t="s">
        <v>15362</v>
      </c>
      <c r="F332" t="s">
        <v>46</v>
      </c>
      <c r="G332" t="s">
        <v>2108</v>
      </c>
      <c r="M332" t="b">
        <v>1</v>
      </c>
      <c r="N332" t="s">
        <v>16174</v>
      </c>
      <c r="O332" t="s">
        <v>7155</v>
      </c>
      <c r="R332">
        <v>90440000</v>
      </c>
      <c r="V332" t="s">
        <v>2478</v>
      </c>
      <c r="Z332">
        <v>44453</v>
      </c>
      <c r="AA332" t="s">
        <v>17497</v>
      </c>
      <c r="AI332">
        <v>90440000</v>
      </c>
      <c r="AJ332">
        <v>0</v>
      </c>
      <c r="AP332">
        <v>0</v>
      </c>
      <c r="AQ332">
        <v>90440000</v>
      </c>
      <c r="AR332">
        <v>90440000</v>
      </c>
      <c r="AW332" s="567"/>
      <c r="AX332" s="567"/>
      <c r="AY332" s="567"/>
      <c r="AZ332" s="567"/>
      <c r="BA332" s="567"/>
      <c r="BB332" s="567"/>
      <c r="BC332" s="567"/>
      <c r="BD332" s="567">
        <v>0</v>
      </c>
      <c r="BE332" s="567">
        <v>0</v>
      </c>
      <c r="BF332">
        <v>46650</v>
      </c>
      <c r="BG332" t="s">
        <v>22019</v>
      </c>
      <c r="BH332" t="s">
        <v>17519</v>
      </c>
      <c r="BI332">
        <v>45877.578113425923</v>
      </c>
      <c r="BJ332">
        <v>45152.465370370373</v>
      </c>
      <c r="BK332" t="s">
        <v>21677</v>
      </c>
      <c r="BL332" t="s">
        <v>17521</v>
      </c>
      <c r="BM332" t="s">
        <v>21696</v>
      </c>
      <c r="BR332">
        <v>0</v>
      </c>
      <c r="BS332">
        <v>5</v>
      </c>
      <c r="BU332" t="s">
        <v>17520</v>
      </c>
      <c r="BV332" t="s">
        <v>17517</v>
      </c>
      <c r="BY332">
        <v>0</v>
      </c>
      <c r="CA332" t="s">
        <v>16180</v>
      </c>
      <c r="CB332" t="s">
        <v>21679</v>
      </c>
      <c r="CC3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3" spans="1:81">
      <c r="A333">
        <v>334477</v>
      </c>
      <c r="B333" t="s">
        <v>17523</v>
      </c>
      <c r="C333" t="s">
        <v>1006</v>
      </c>
      <c r="D333" t="s">
        <v>17524</v>
      </c>
      <c r="E333" t="s">
        <v>10370</v>
      </c>
      <c r="F333" t="s">
        <v>17437</v>
      </c>
      <c r="G333" t="s">
        <v>17440</v>
      </c>
      <c r="I333" t="s">
        <v>16253</v>
      </c>
      <c r="J333" t="b">
        <v>0</v>
      </c>
      <c r="L333" t="s">
        <v>16183</v>
      </c>
      <c r="M333" t="b">
        <v>1</v>
      </c>
      <c r="N333" t="s">
        <v>16174</v>
      </c>
      <c r="O333" t="s">
        <v>7155</v>
      </c>
      <c r="R333">
        <v>60760000</v>
      </c>
      <c r="S333">
        <v>44385</v>
      </c>
      <c r="T333">
        <v>44428</v>
      </c>
      <c r="V333">
        <v>44415</v>
      </c>
      <c r="Z333">
        <v>44453</v>
      </c>
      <c r="AA333" t="s">
        <v>17497</v>
      </c>
      <c r="AB333">
        <v>45199</v>
      </c>
      <c r="AC333">
        <v>45170</v>
      </c>
      <c r="AD333">
        <v>45260</v>
      </c>
      <c r="AI333">
        <v>60760000</v>
      </c>
      <c r="AJ333">
        <v>39416251</v>
      </c>
      <c r="AK333">
        <v>23907802</v>
      </c>
      <c r="AL333">
        <v>2623895</v>
      </c>
      <c r="AN333">
        <v>20298233</v>
      </c>
      <c r="AO333">
        <v>2736726</v>
      </c>
      <c r="AP333">
        <v>21171076</v>
      </c>
      <c r="AQ333">
        <v>44206035</v>
      </c>
      <c r="AR333">
        <v>46829930</v>
      </c>
      <c r="AS333">
        <v>45869</v>
      </c>
      <c r="AT333">
        <v>46022</v>
      </c>
      <c r="AW333" s="567"/>
      <c r="AX333" s="567"/>
      <c r="AY333" s="567"/>
      <c r="AZ333" s="567"/>
      <c r="BA333" s="567"/>
      <c r="BB333" s="567"/>
      <c r="BC333" s="567"/>
      <c r="BD333" s="567">
        <v>0</v>
      </c>
      <c r="BE333" s="567">
        <v>0</v>
      </c>
      <c r="BF333">
        <v>46650</v>
      </c>
      <c r="BG333" t="s">
        <v>22020</v>
      </c>
      <c r="BI333">
        <v>45889.486574074072</v>
      </c>
      <c r="BJ333">
        <v>45152.465370370373</v>
      </c>
      <c r="BK333" t="s">
        <v>21677</v>
      </c>
      <c r="BL333" t="s">
        <v>17526</v>
      </c>
      <c r="BM333" t="s">
        <v>21885</v>
      </c>
      <c r="BN333" t="s">
        <v>16315</v>
      </c>
      <c r="BR333">
        <v>0.89164864028180801</v>
      </c>
      <c r="BS333">
        <v>1</v>
      </c>
      <c r="BT333">
        <v>45888</v>
      </c>
      <c r="BU333" t="s">
        <v>17525</v>
      </c>
      <c r="BV333" t="s">
        <v>17522</v>
      </c>
      <c r="BY333">
        <v>0</v>
      </c>
      <c r="CA333" t="s">
        <v>16180</v>
      </c>
      <c r="CB333" t="s">
        <v>21679</v>
      </c>
      <c r="CC3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4" spans="1:81">
      <c r="A334">
        <v>334476</v>
      </c>
      <c r="B334" t="s">
        <v>17528</v>
      </c>
      <c r="C334" t="s">
        <v>993</v>
      </c>
      <c r="D334" t="s">
        <v>17529</v>
      </c>
      <c r="E334" t="s">
        <v>10370</v>
      </c>
      <c r="F334" t="s">
        <v>17437</v>
      </c>
      <c r="G334" t="s">
        <v>17440</v>
      </c>
      <c r="I334" t="s">
        <v>16253</v>
      </c>
      <c r="J334" t="b">
        <v>0</v>
      </c>
      <c r="M334" t="b">
        <v>1</v>
      </c>
      <c r="N334" t="s">
        <v>16174</v>
      </c>
      <c r="O334" t="s">
        <v>7155</v>
      </c>
      <c r="P334" t="b">
        <v>0</v>
      </c>
      <c r="R334">
        <v>40500000</v>
      </c>
      <c r="S334">
        <v>44385</v>
      </c>
      <c r="T334">
        <v>44428</v>
      </c>
      <c r="V334">
        <v>44415</v>
      </c>
      <c r="Z334">
        <v>44454</v>
      </c>
      <c r="AA334" t="s">
        <v>17497</v>
      </c>
      <c r="AB334">
        <v>45260</v>
      </c>
      <c r="AC334">
        <v>45260</v>
      </c>
      <c r="AI334">
        <v>40500000</v>
      </c>
      <c r="AJ334">
        <v>40500000</v>
      </c>
      <c r="AK334">
        <v>18767542</v>
      </c>
      <c r="AL334">
        <v>4031089</v>
      </c>
      <c r="AN334">
        <v>14254294</v>
      </c>
      <c r="AO334">
        <v>3637670</v>
      </c>
      <c r="AP334">
        <v>15129872</v>
      </c>
      <c r="AQ334">
        <v>33021836</v>
      </c>
      <c r="AR334">
        <v>37052925</v>
      </c>
      <c r="AS334">
        <v>45838</v>
      </c>
      <c r="AT334">
        <v>45991</v>
      </c>
      <c r="AW334" s="567"/>
      <c r="AX334" s="567"/>
      <c r="AY334" s="567"/>
      <c r="AZ334" s="567"/>
      <c r="BA334" s="567"/>
      <c r="BB334" s="567"/>
      <c r="BC334" s="567"/>
      <c r="BD334" s="567">
        <v>0</v>
      </c>
      <c r="BE334" s="567">
        <v>0</v>
      </c>
      <c r="BF334">
        <v>46650</v>
      </c>
      <c r="BG334" t="s">
        <v>22021</v>
      </c>
      <c r="BI334">
        <v>46077.573252314818</v>
      </c>
      <c r="BJ334">
        <v>45152.465370370373</v>
      </c>
      <c r="BK334" t="s">
        <v>21677</v>
      </c>
      <c r="BL334" t="s">
        <v>17531</v>
      </c>
      <c r="BM334" t="s">
        <v>21696</v>
      </c>
      <c r="BR334">
        <v>1.2264611816253901</v>
      </c>
      <c r="BS334">
        <v>1</v>
      </c>
      <c r="BT334">
        <v>45888</v>
      </c>
      <c r="BU334" t="s">
        <v>17530</v>
      </c>
      <c r="BV334" t="s">
        <v>17527</v>
      </c>
      <c r="BY334">
        <v>0</v>
      </c>
      <c r="CA334" t="s">
        <v>16180</v>
      </c>
      <c r="CB334" t="s">
        <v>21679</v>
      </c>
      <c r="CC3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5" spans="1:81">
      <c r="A335">
        <v>334475</v>
      </c>
      <c r="B335" t="s">
        <v>17533</v>
      </c>
      <c r="C335" t="s">
        <v>1001</v>
      </c>
      <c r="D335" t="s">
        <v>17534</v>
      </c>
      <c r="E335" t="s">
        <v>10370</v>
      </c>
      <c r="F335" t="s">
        <v>17437</v>
      </c>
      <c r="G335" t="s">
        <v>17440</v>
      </c>
      <c r="I335" t="s">
        <v>16253</v>
      </c>
      <c r="J335" t="b">
        <v>0</v>
      </c>
      <c r="M335" t="b">
        <v>1</v>
      </c>
      <c r="N335" t="s">
        <v>16174</v>
      </c>
      <c r="O335" t="s">
        <v>7155</v>
      </c>
      <c r="R335">
        <v>65680000</v>
      </c>
      <c r="S335">
        <v>44385</v>
      </c>
      <c r="T335">
        <v>44428</v>
      </c>
      <c r="V335">
        <v>44415</v>
      </c>
      <c r="Z335">
        <v>44454</v>
      </c>
      <c r="AA335" t="s">
        <v>17497</v>
      </c>
      <c r="AB335">
        <v>45199</v>
      </c>
      <c r="AC335">
        <v>45170</v>
      </c>
      <c r="AD335">
        <v>45260</v>
      </c>
      <c r="AI335">
        <v>65680000</v>
      </c>
      <c r="AJ335">
        <v>67962252</v>
      </c>
      <c r="AK335">
        <v>17884283</v>
      </c>
      <c r="AL335">
        <v>4579075</v>
      </c>
      <c r="AN335">
        <v>45856819</v>
      </c>
      <c r="AO335">
        <v>1623714</v>
      </c>
      <c r="AP335">
        <v>16260569</v>
      </c>
      <c r="AQ335">
        <v>63741102</v>
      </c>
      <c r="AR335">
        <v>68320177</v>
      </c>
      <c r="AS335">
        <v>45838</v>
      </c>
      <c r="AT335">
        <v>45991</v>
      </c>
      <c r="AW335" s="567"/>
      <c r="AX335" s="567"/>
      <c r="AY335" s="567"/>
      <c r="AZ335" s="567"/>
      <c r="BA335" s="567"/>
      <c r="BB335" s="567"/>
      <c r="BC335" s="567"/>
      <c r="BD335" s="567">
        <v>0</v>
      </c>
      <c r="BE335" s="567">
        <v>0</v>
      </c>
      <c r="BF335">
        <v>46650</v>
      </c>
      <c r="BG335" t="s">
        <v>22022</v>
      </c>
      <c r="BH335" t="s">
        <v>16264</v>
      </c>
      <c r="BI335">
        <v>45889.474050925928</v>
      </c>
      <c r="BJ335">
        <v>45152.465370370373</v>
      </c>
      <c r="BK335" t="s">
        <v>21677</v>
      </c>
      <c r="BL335" t="s">
        <v>17536</v>
      </c>
      <c r="BM335" t="s">
        <v>21885</v>
      </c>
      <c r="BR335">
        <v>1.06622336087004</v>
      </c>
      <c r="BS335">
        <v>1</v>
      </c>
      <c r="BT335">
        <v>45888</v>
      </c>
      <c r="BU335" t="s">
        <v>17535</v>
      </c>
      <c r="BV335" t="s">
        <v>17532</v>
      </c>
      <c r="BY335">
        <v>0</v>
      </c>
      <c r="CA335" t="s">
        <v>16180</v>
      </c>
      <c r="CB335" t="s">
        <v>21679</v>
      </c>
      <c r="CC3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6" spans="1:81">
      <c r="A336">
        <v>334474</v>
      </c>
      <c r="B336" t="s">
        <v>17538</v>
      </c>
      <c r="C336" t="s">
        <v>1002</v>
      </c>
      <c r="D336" t="s">
        <v>17539</v>
      </c>
      <c r="E336" t="s">
        <v>10370</v>
      </c>
      <c r="F336" t="s">
        <v>17437</v>
      </c>
      <c r="G336" t="s">
        <v>17440</v>
      </c>
      <c r="I336" t="s">
        <v>16253</v>
      </c>
      <c r="J336" t="b">
        <v>0</v>
      </c>
      <c r="M336" t="b">
        <v>1</v>
      </c>
      <c r="N336" t="s">
        <v>16174</v>
      </c>
      <c r="O336" t="s">
        <v>7155</v>
      </c>
      <c r="R336">
        <v>10350000</v>
      </c>
      <c r="S336">
        <v>44385</v>
      </c>
      <c r="T336">
        <v>44428</v>
      </c>
      <c r="V336">
        <v>44415</v>
      </c>
      <c r="Z336">
        <v>44454</v>
      </c>
      <c r="AA336" t="s">
        <v>17497</v>
      </c>
      <c r="AB336">
        <v>45138</v>
      </c>
      <c r="AC336">
        <v>45108</v>
      </c>
      <c r="AD336">
        <v>45260</v>
      </c>
      <c r="AI336">
        <v>40500000</v>
      </c>
      <c r="AJ336">
        <v>4337037</v>
      </c>
      <c r="AK336">
        <v>659178</v>
      </c>
      <c r="AL336">
        <v>384975</v>
      </c>
      <c r="AN336">
        <v>804315</v>
      </c>
      <c r="AO336">
        <v>213377</v>
      </c>
      <c r="AP336">
        <v>445801</v>
      </c>
      <c r="AQ336">
        <v>1463493</v>
      </c>
      <c r="AR336">
        <v>1848468</v>
      </c>
      <c r="AS336">
        <v>45838</v>
      </c>
      <c r="AT336">
        <v>45991</v>
      </c>
      <c r="AW336" s="567"/>
      <c r="AX336" s="567"/>
      <c r="AY336" s="567"/>
      <c r="AZ336" s="567"/>
      <c r="BA336" s="567"/>
      <c r="BB336" s="567"/>
      <c r="BC336" s="567"/>
      <c r="BD336" s="567">
        <v>0</v>
      </c>
      <c r="BE336" s="567">
        <v>0</v>
      </c>
      <c r="BF336">
        <v>46650</v>
      </c>
      <c r="BG336" t="s">
        <v>22023</v>
      </c>
      <c r="BH336" t="s">
        <v>16264</v>
      </c>
      <c r="BI336">
        <v>45889.47047453704</v>
      </c>
      <c r="BJ336">
        <v>45152.465370370373</v>
      </c>
      <c r="BK336" t="s">
        <v>21677</v>
      </c>
      <c r="BL336" t="s">
        <v>17541</v>
      </c>
      <c r="BM336" t="s">
        <v>21885</v>
      </c>
      <c r="BR336">
        <v>2.9634832554716701</v>
      </c>
      <c r="BS336">
        <v>1</v>
      </c>
      <c r="BT336">
        <v>45888</v>
      </c>
      <c r="BU336" t="s">
        <v>17540</v>
      </c>
      <c r="BV336" t="s">
        <v>17537</v>
      </c>
      <c r="BY336">
        <v>0</v>
      </c>
      <c r="CA336" t="s">
        <v>16180</v>
      </c>
      <c r="CB336" t="s">
        <v>21679</v>
      </c>
      <c r="CC3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7" spans="1:81">
      <c r="A337">
        <v>334473</v>
      </c>
      <c r="B337" t="s">
        <v>17543</v>
      </c>
      <c r="C337" t="s">
        <v>1007</v>
      </c>
      <c r="D337" t="s">
        <v>17544</v>
      </c>
      <c r="E337" t="s">
        <v>10370</v>
      </c>
      <c r="F337" t="s">
        <v>17437</v>
      </c>
      <c r="G337" t="s">
        <v>17440</v>
      </c>
      <c r="I337" t="s">
        <v>16253</v>
      </c>
      <c r="J337" t="b">
        <v>0</v>
      </c>
      <c r="L337" t="s">
        <v>16183</v>
      </c>
      <c r="M337" t="b">
        <v>1</v>
      </c>
      <c r="N337" t="s">
        <v>16174</v>
      </c>
      <c r="O337" t="s">
        <v>7155</v>
      </c>
      <c r="R337">
        <v>85000000</v>
      </c>
      <c r="S337">
        <v>44385</v>
      </c>
      <c r="T337">
        <v>44428</v>
      </c>
      <c r="V337">
        <v>44415</v>
      </c>
      <c r="Z337">
        <v>44454</v>
      </c>
      <c r="AA337" t="s">
        <v>17497</v>
      </c>
      <c r="AB337">
        <v>45199</v>
      </c>
      <c r="AC337">
        <v>45198</v>
      </c>
      <c r="AD337">
        <v>45847</v>
      </c>
      <c r="AI337">
        <v>85000000</v>
      </c>
      <c r="AJ337">
        <v>61103928</v>
      </c>
      <c r="AK337">
        <v>1173247.1599999999</v>
      </c>
      <c r="AL337">
        <v>1298493.93</v>
      </c>
      <c r="AN337">
        <v>16234566.74</v>
      </c>
      <c r="AO337">
        <v>135257.91</v>
      </c>
      <c r="AP337">
        <v>1037989.25</v>
      </c>
      <c r="AQ337">
        <v>17407813.899999999</v>
      </c>
      <c r="AR337">
        <v>18706307.829999998</v>
      </c>
      <c r="AS337">
        <v>45777</v>
      </c>
      <c r="AT337">
        <v>45961</v>
      </c>
      <c r="AW337" s="567"/>
      <c r="AX337" s="567"/>
      <c r="AY337" s="567"/>
      <c r="AZ337" s="567"/>
      <c r="BA337" s="567"/>
      <c r="BB337" s="567"/>
      <c r="BC337" s="567"/>
      <c r="BD337" s="567">
        <v>0</v>
      </c>
      <c r="BE337" s="567">
        <v>0</v>
      </c>
      <c r="BF337">
        <v>46650</v>
      </c>
      <c r="BG337" t="s">
        <v>22024</v>
      </c>
      <c r="BH337" t="s">
        <v>17545</v>
      </c>
      <c r="BI337">
        <v>45981.543032407404</v>
      </c>
      <c r="BJ337">
        <v>45152.465370370373</v>
      </c>
      <c r="BK337" t="s">
        <v>21677</v>
      </c>
      <c r="BL337" t="s">
        <v>17547</v>
      </c>
      <c r="BM337" t="s">
        <v>21683</v>
      </c>
      <c r="BR337">
        <v>3.51014368323411</v>
      </c>
      <c r="BS337">
        <v>1</v>
      </c>
      <c r="BT337">
        <v>45884</v>
      </c>
      <c r="BU337" t="s">
        <v>17546</v>
      </c>
      <c r="BV337" t="s">
        <v>17542</v>
      </c>
      <c r="BW337" s="568">
        <v>1060714.92</v>
      </c>
      <c r="BX337" s="568">
        <v>202401.99</v>
      </c>
      <c r="BY337">
        <v>1263116.9099999999</v>
      </c>
      <c r="CA337" t="s">
        <v>16180</v>
      </c>
      <c r="CB337" t="s">
        <v>21679</v>
      </c>
      <c r="CC3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8" spans="1:81">
      <c r="A338">
        <v>334472</v>
      </c>
      <c r="B338" t="s">
        <v>17549</v>
      </c>
      <c r="C338" t="s">
        <v>988</v>
      </c>
      <c r="D338" t="s">
        <v>17550</v>
      </c>
      <c r="E338" t="s">
        <v>10370</v>
      </c>
      <c r="F338" t="s">
        <v>17437</v>
      </c>
      <c r="G338" t="s">
        <v>17440</v>
      </c>
      <c r="I338" t="s">
        <v>16253</v>
      </c>
      <c r="J338" t="b">
        <v>0</v>
      </c>
      <c r="M338" t="b">
        <v>1</v>
      </c>
      <c r="N338" t="s">
        <v>16174</v>
      </c>
      <c r="O338" t="s">
        <v>7155</v>
      </c>
      <c r="P338" t="b">
        <v>0</v>
      </c>
      <c r="R338">
        <v>10560000</v>
      </c>
      <c r="S338">
        <v>44385</v>
      </c>
      <c r="T338">
        <v>44428</v>
      </c>
      <c r="V338">
        <v>44415</v>
      </c>
      <c r="Z338">
        <v>44455</v>
      </c>
      <c r="AA338" t="s">
        <v>17497</v>
      </c>
      <c r="AB338">
        <v>45199</v>
      </c>
      <c r="AC338">
        <v>45170</v>
      </c>
      <c r="AD338">
        <v>45266</v>
      </c>
      <c r="AI338">
        <v>10560000</v>
      </c>
      <c r="AJ338">
        <v>27652844</v>
      </c>
      <c r="AK338">
        <v>5366655</v>
      </c>
      <c r="AL338">
        <v>3690321</v>
      </c>
      <c r="AN338">
        <v>15093429</v>
      </c>
      <c r="AO338">
        <v>1052352</v>
      </c>
      <c r="AP338">
        <v>4314303</v>
      </c>
      <c r="AQ338">
        <v>20460084</v>
      </c>
      <c r="AR338">
        <v>24150405</v>
      </c>
      <c r="AS338">
        <v>45838</v>
      </c>
      <c r="AT338">
        <v>45991</v>
      </c>
      <c r="AW338" s="567"/>
      <c r="AX338" s="567"/>
      <c r="AY338" s="567"/>
      <c r="AZ338" s="567"/>
      <c r="BA338" s="567"/>
      <c r="BB338" s="567"/>
      <c r="BC338" s="567"/>
      <c r="BD338" s="567">
        <v>0</v>
      </c>
      <c r="BE338" s="567">
        <v>0</v>
      </c>
      <c r="BF338">
        <v>46650</v>
      </c>
      <c r="BG338" t="s">
        <v>22025</v>
      </c>
      <c r="BH338" t="s">
        <v>16264</v>
      </c>
      <c r="BI338">
        <v>46077.573171296295</v>
      </c>
      <c r="BJ338">
        <v>45152.465370370373</v>
      </c>
      <c r="BK338" t="s">
        <v>21677</v>
      </c>
      <c r="BL338" t="s">
        <v>17552</v>
      </c>
      <c r="BM338" t="s">
        <v>21696</v>
      </c>
      <c r="BR338">
        <v>1.35155085384791</v>
      </c>
      <c r="BS338">
        <v>1</v>
      </c>
      <c r="BT338">
        <v>45884</v>
      </c>
      <c r="BU338" t="s">
        <v>17551</v>
      </c>
      <c r="BV338" t="s">
        <v>17548</v>
      </c>
      <c r="BY338">
        <v>0</v>
      </c>
      <c r="CA338" t="s">
        <v>16180</v>
      </c>
      <c r="CB338" t="s">
        <v>21679</v>
      </c>
      <c r="CC3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39" spans="1:81">
      <c r="A339">
        <v>334471</v>
      </c>
      <c r="B339" t="s">
        <v>17554</v>
      </c>
      <c r="C339" t="s">
        <v>987</v>
      </c>
      <c r="D339" t="s">
        <v>10916</v>
      </c>
      <c r="E339" t="s">
        <v>10370</v>
      </c>
      <c r="F339" t="s">
        <v>17437</v>
      </c>
      <c r="G339" t="s">
        <v>17440</v>
      </c>
      <c r="I339" t="s">
        <v>16253</v>
      </c>
      <c r="J339" t="b">
        <v>0</v>
      </c>
      <c r="L339" t="s">
        <v>16183</v>
      </c>
      <c r="M339" t="b">
        <v>1</v>
      </c>
      <c r="N339" t="s">
        <v>16174</v>
      </c>
      <c r="O339" t="s">
        <v>7155</v>
      </c>
      <c r="R339">
        <v>40690000</v>
      </c>
      <c r="S339">
        <v>44385</v>
      </c>
      <c r="T339">
        <v>44428</v>
      </c>
      <c r="V339">
        <v>44415</v>
      </c>
      <c r="Z339">
        <v>44455</v>
      </c>
      <c r="AA339" t="s">
        <v>17497</v>
      </c>
      <c r="AB339">
        <v>45199</v>
      </c>
      <c r="AC339">
        <v>45198</v>
      </c>
      <c r="AI339">
        <v>40690000</v>
      </c>
      <c r="AJ339">
        <v>62894812</v>
      </c>
      <c r="AK339">
        <v>26997816</v>
      </c>
      <c r="AL339">
        <v>7053158</v>
      </c>
      <c r="AN339">
        <v>35896996</v>
      </c>
      <c r="AO339">
        <v>4433509</v>
      </c>
      <c r="AP339">
        <v>22564307</v>
      </c>
      <c r="AQ339">
        <v>62894812</v>
      </c>
      <c r="AR339">
        <v>69947970</v>
      </c>
      <c r="AS339">
        <v>45838</v>
      </c>
      <c r="AT339">
        <v>45991</v>
      </c>
      <c r="AW339" s="567"/>
      <c r="AX339" s="567"/>
      <c r="AY339" s="567"/>
      <c r="AZ339" s="567"/>
      <c r="BA339" s="567"/>
      <c r="BB339" s="567"/>
      <c r="BC339" s="567"/>
      <c r="BD339" s="567">
        <v>0</v>
      </c>
      <c r="BE339" s="567">
        <v>0</v>
      </c>
      <c r="BF339">
        <v>46650</v>
      </c>
      <c r="BG339" t="s">
        <v>22026</v>
      </c>
      <c r="BI339">
        <v>45887.564710648148</v>
      </c>
      <c r="BJ339">
        <v>45152.465370370373</v>
      </c>
      <c r="BK339" t="s">
        <v>21677</v>
      </c>
      <c r="BL339" t="s">
        <v>17556</v>
      </c>
      <c r="BM339" t="s">
        <v>21885</v>
      </c>
      <c r="BR339">
        <v>1</v>
      </c>
      <c r="BS339">
        <v>1</v>
      </c>
      <c r="BT339">
        <v>45884</v>
      </c>
      <c r="BU339" t="s">
        <v>17555</v>
      </c>
      <c r="BV339" t="s">
        <v>17553</v>
      </c>
      <c r="BY339">
        <v>0</v>
      </c>
      <c r="CA339" t="s">
        <v>16180</v>
      </c>
      <c r="CB339" t="s">
        <v>21679</v>
      </c>
      <c r="CC3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0" spans="1:81">
      <c r="A340">
        <v>334470</v>
      </c>
      <c r="B340" t="s">
        <v>17558</v>
      </c>
      <c r="C340" t="s">
        <v>17559</v>
      </c>
      <c r="D340" t="s">
        <v>15416</v>
      </c>
      <c r="E340" t="s">
        <v>15362</v>
      </c>
      <c r="F340" t="s">
        <v>46</v>
      </c>
      <c r="G340" t="s">
        <v>2108</v>
      </c>
      <c r="I340" t="s">
        <v>16253</v>
      </c>
      <c r="J340" t="b">
        <v>0</v>
      </c>
      <c r="L340" t="s">
        <v>16193</v>
      </c>
      <c r="R340">
        <v>113330000</v>
      </c>
      <c r="S340">
        <v>44385</v>
      </c>
      <c r="T340">
        <v>44428</v>
      </c>
      <c r="V340">
        <v>44415</v>
      </c>
      <c r="Z340">
        <v>44455</v>
      </c>
      <c r="AA340" t="s">
        <v>17497</v>
      </c>
      <c r="AB340">
        <v>45291</v>
      </c>
      <c r="AC340">
        <v>45565</v>
      </c>
      <c r="AD340">
        <v>45875</v>
      </c>
      <c r="AE340">
        <v>45882</v>
      </c>
      <c r="AF340">
        <v>45876</v>
      </c>
      <c r="AG340" t="s">
        <v>17560</v>
      </c>
      <c r="AI340">
        <v>113330000</v>
      </c>
      <c r="AJ340">
        <v>113330000</v>
      </c>
      <c r="AL340">
        <v>2848650.5</v>
      </c>
      <c r="AN340">
        <v>51867865.420000002</v>
      </c>
      <c r="AO340">
        <v>0</v>
      </c>
      <c r="AP340">
        <v>0</v>
      </c>
      <c r="AQ340">
        <v>51867865.420000002</v>
      </c>
      <c r="AR340">
        <v>54716515.920000002</v>
      </c>
      <c r="AU340">
        <v>45966</v>
      </c>
      <c r="AW340" s="567">
        <v>47112099.920000002</v>
      </c>
      <c r="AX340" s="567">
        <v>47112099.920000002</v>
      </c>
      <c r="AY340" s="567"/>
      <c r="AZ340" s="567"/>
      <c r="BA340" s="567"/>
      <c r="BB340" s="567">
        <v>965924.9</v>
      </c>
      <c r="BC340" s="567"/>
      <c r="BD340" s="567">
        <v>47112099.920000002</v>
      </c>
      <c r="BE340" s="567">
        <v>47112099.920000002</v>
      </c>
      <c r="BF340">
        <v>46650</v>
      </c>
      <c r="BG340" t="s">
        <v>22027</v>
      </c>
      <c r="BH340" t="s">
        <v>17561</v>
      </c>
      <c r="BI340">
        <v>45992.688981481479</v>
      </c>
      <c r="BJ340">
        <v>45152.465370370373</v>
      </c>
      <c r="BK340" t="s">
        <v>21677</v>
      </c>
      <c r="BL340" t="s">
        <v>17563</v>
      </c>
      <c r="BM340" t="s">
        <v>21683</v>
      </c>
      <c r="BN340" t="s">
        <v>16315</v>
      </c>
      <c r="BP340" s="568">
        <v>2747003.78</v>
      </c>
      <c r="BQ340" s="568">
        <v>0</v>
      </c>
      <c r="BR340">
        <v>2.1849752073333</v>
      </c>
      <c r="BS340">
        <v>1</v>
      </c>
      <c r="BU340" t="s">
        <v>17562</v>
      </c>
      <c r="BV340" t="s">
        <v>17557</v>
      </c>
      <c r="BW340" s="568">
        <v>965924.9</v>
      </c>
      <c r="BY340">
        <v>965924.9</v>
      </c>
      <c r="CA340" t="s">
        <v>16180</v>
      </c>
      <c r="CB340" t="s">
        <v>21679</v>
      </c>
      <c r="CC3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1" spans="1:81">
      <c r="A341">
        <v>334469</v>
      </c>
      <c r="B341" t="s">
        <v>17565</v>
      </c>
      <c r="C341" t="s">
        <v>925</v>
      </c>
      <c r="D341" t="s">
        <v>15410</v>
      </c>
      <c r="E341" t="s">
        <v>15362</v>
      </c>
      <c r="F341" t="s">
        <v>46</v>
      </c>
      <c r="G341" t="s">
        <v>2108</v>
      </c>
      <c r="J341" t="b">
        <v>0</v>
      </c>
      <c r="M341" t="b">
        <v>1</v>
      </c>
      <c r="N341" t="s">
        <v>16174</v>
      </c>
      <c r="O341" t="s">
        <v>2546</v>
      </c>
      <c r="R341">
        <v>11510000</v>
      </c>
      <c r="U341">
        <v>45469</v>
      </c>
      <c r="V341" t="s">
        <v>2478</v>
      </c>
      <c r="Z341">
        <v>44455</v>
      </c>
      <c r="AA341" t="s">
        <v>17497</v>
      </c>
      <c r="AI341">
        <v>11510000</v>
      </c>
      <c r="AJ341">
        <v>11510000</v>
      </c>
      <c r="AP341">
        <v>0</v>
      </c>
      <c r="AQ341">
        <v>11510000</v>
      </c>
      <c r="AR341">
        <v>11510000</v>
      </c>
      <c r="AW341" s="567"/>
      <c r="AX341" s="567"/>
      <c r="AY341" s="567"/>
      <c r="AZ341" s="567"/>
      <c r="BA341" s="567"/>
      <c r="BB341" s="567"/>
      <c r="BC341" s="567"/>
      <c r="BD341" s="567">
        <v>0</v>
      </c>
      <c r="BE341" s="567">
        <v>0</v>
      </c>
      <c r="BF341">
        <v>46650</v>
      </c>
      <c r="BG341" t="s">
        <v>22028</v>
      </c>
      <c r="BH341" t="s">
        <v>17566</v>
      </c>
      <c r="BI341">
        <v>45877.578113425923</v>
      </c>
      <c r="BJ341">
        <v>45152.465370370373</v>
      </c>
      <c r="BK341" t="s">
        <v>21677</v>
      </c>
      <c r="BL341" t="s">
        <v>17568</v>
      </c>
      <c r="BM341" t="s">
        <v>21696</v>
      </c>
      <c r="BR341">
        <v>1</v>
      </c>
      <c r="BS341">
        <v>1</v>
      </c>
      <c r="BU341" t="s">
        <v>17567</v>
      </c>
      <c r="BV341" t="s">
        <v>17564</v>
      </c>
      <c r="BY341">
        <v>0</v>
      </c>
      <c r="CA341" t="s">
        <v>16180</v>
      </c>
      <c r="CB341" t="s">
        <v>21679</v>
      </c>
      <c r="CC3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2" spans="1:81">
      <c r="A342">
        <v>334468</v>
      </c>
      <c r="B342" t="s">
        <v>17570</v>
      </c>
      <c r="C342" t="s">
        <v>753</v>
      </c>
      <c r="D342" t="s">
        <v>13056</v>
      </c>
      <c r="E342" t="s">
        <v>13003</v>
      </c>
      <c r="F342" t="s">
        <v>16416</v>
      </c>
      <c r="G342" t="s">
        <v>2108</v>
      </c>
      <c r="I342" t="s">
        <v>16253</v>
      </c>
      <c r="J342" t="b">
        <v>0</v>
      </c>
      <c r="R342">
        <v>378800000</v>
      </c>
      <c r="S342">
        <v>44438</v>
      </c>
      <c r="T342">
        <v>44461</v>
      </c>
      <c r="V342">
        <v>44468</v>
      </c>
      <c r="Z342">
        <v>44455</v>
      </c>
      <c r="AA342" t="s">
        <v>17497</v>
      </c>
      <c r="AB342">
        <v>44712</v>
      </c>
      <c r="AC342">
        <v>44683</v>
      </c>
      <c r="AD342">
        <v>44683</v>
      </c>
      <c r="AI342">
        <v>103800000</v>
      </c>
      <c r="AJ342">
        <v>1217429</v>
      </c>
      <c r="AK342">
        <v>0</v>
      </c>
      <c r="AL342">
        <v>242850</v>
      </c>
      <c r="AN342">
        <v>1217429</v>
      </c>
      <c r="AO342">
        <v>0</v>
      </c>
      <c r="AP342">
        <v>0</v>
      </c>
      <c r="AQ342">
        <v>1217429</v>
      </c>
      <c r="AR342">
        <v>1460279</v>
      </c>
      <c r="AU342">
        <v>44755</v>
      </c>
      <c r="AV342" t="s">
        <v>16449</v>
      </c>
      <c r="AW342" s="567">
        <v>1217429</v>
      </c>
      <c r="AX342" s="567">
        <v>1217429</v>
      </c>
      <c r="AY342" s="567">
        <v>1217429</v>
      </c>
      <c r="AZ342" s="567">
        <v>1217429</v>
      </c>
      <c r="BA342" s="567"/>
      <c r="BB342" s="567"/>
      <c r="BC342" s="567"/>
      <c r="BD342" s="567">
        <v>1217429</v>
      </c>
      <c r="BE342" s="567">
        <v>1217429</v>
      </c>
      <c r="BF342">
        <v>46650</v>
      </c>
      <c r="BG342" t="s">
        <v>22029</v>
      </c>
      <c r="BH342" t="s">
        <v>17571</v>
      </c>
      <c r="BI342">
        <v>46051.386724537035</v>
      </c>
      <c r="BJ342">
        <v>45152.465370370373</v>
      </c>
      <c r="BK342" t="s">
        <v>21677</v>
      </c>
      <c r="BL342" t="s">
        <v>16418</v>
      </c>
      <c r="BM342" t="s">
        <v>21696</v>
      </c>
      <c r="BP342" s="568">
        <v>242850</v>
      </c>
      <c r="BR342">
        <v>1</v>
      </c>
      <c r="BS342">
        <v>1</v>
      </c>
      <c r="BU342" t="s">
        <v>17572</v>
      </c>
      <c r="BV342" t="s">
        <v>17569</v>
      </c>
      <c r="BY342">
        <v>0</v>
      </c>
      <c r="CA342" t="s">
        <v>16180</v>
      </c>
      <c r="CB342" t="s">
        <v>21679</v>
      </c>
      <c r="CC3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3" spans="1:81">
      <c r="A343">
        <v>334452</v>
      </c>
      <c r="B343" t="s">
        <v>17574</v>
      </c>
      <c r="C343" t="s">
        <v>998</v>
      </c>
      <c r="D343" t="s">
        <v>17575</v>
      </c>
      <c r="E343" t="s">
        <v>10370</v>
      </c>
      <c r="F343" t="s">
        <v>17437</v>
      </c>
      <c r="G343" t="s">
        <v>17440</v>
      </c>
      <c r="I343" t="s">
        <v>16253</v>
      </c>
      <c r="J343" t="b">
        <v>0</v>
      </c>
      <c r="M343" t="b">
        <v>1</v>
      </c>
      <c r="N343" t="s">
        <v>16174</v>
      </c>
      <c r="O343" t="s">
        <v>7155</v>
      </c>
      <c r="R343">
        <v>82070000</v>
      </c>
      <c r="S343">
        <v>44385</v>
      </c>
      <c r="T343">
        <v>44428</v>
      </c>
      <c r="V343">
        <v>44415</v>
      </c>
      <c r="Z343">
        <v>44449</v>
      </c>
      <c r="AA343" t="s">
        <v>17576</v>
      </c>
      <c r="AB343">
        <v>45199</v>
      </c>
      <c r="AC343">
        <v>45170</v>
      </c>
      <c r="AD343">
        <v>45260</v>
      </c>
      <c r="AI343">
        <v>82070000</v>
      </c>
      <c r="AJ343">
        <v>79565087</v>
      </c>
      <c r="AK343">
        <v>20046792</v>
      </c>
      <c r="AL343">
        <v>6235944</v>
      </c>
      <c r="AN343">
        <v>39516463</v>
      </c>
      <c r="AO343">
        <v>2749314</v>
      </c>
      <c r="AP343">
        <v>17297478</v>
      </c>
      <c r="AQ343">
        <v>59563255</v>
      </c>
      <c r="AR343">
        <v>65799199</v>
      </c>
      <c r="AS343">
        <v>45838</v>
      </c>
      <c r="AT343">
        <v>45991</v>
      </c>
      <c r="AW343" s="567"/>
      <c r="AX343" s="567"/>
      <c r="AY343" s="567"/>
      <c r="AZ343" s="567"/>
      <c r="BA343" s="567"/>
      <c r="BB343" s="567"/>
      <c r="BC343" s="567"/>
      <c r="BD343" s="567">
        <v>0</v>
      </c>
      <c r="BE343" s="567">
        <v>0</v>
      </c>
      <c r="BF343">
        <v>46650</v>
      </c>
      <c r="BG343" t="s">
        <v>22030</v>
      </c>
      <c r="BI343">
        <v>45887.573935185188</v>
      </c>
      <c r="BJ343">
        <v>45152.465381944443</v>
      </c>
      <c r="BK343" t="s">
        <v>21677</v>
      </c>
      <c r="BL343" t="s">
        <v>17578</v>
      </c>
      <c r="BM343" t="s">
        <v>21885</v>
      </c>
      <c r="BR343">
        <v>1.3358082428503999</v>
      </c>
      <c r="BS343">
        <v>1</v>
      </c>
      <c r="BT343">
        <v>45884</v>
      </c>
      <c r="BU343" t="s">
        <v>17577</v>
      </c>
      <c r="BV343" t="s">
        <v>17573</v>
      </c>
      <c r="BY343">
        <v>0</v>
      </c>
      <c r="CA343" t="s">
        <v>16180</v>
      </c>
      <c r="CB343" t="s">
        <v>21679</v>
      </c>
      <c r="CC3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4" spans="1:81">
      <c r="A344">
        <v>334443</v>
      </c>
      <c r="B344" t="s">
        <v>17580</v>
      </c>
      <c r="C344" t="s">
        <v>999</v>
      </c>
      <c r="D344" t="s">
        <v>17581</v>
      </c>
      <c r="E344" t="s">
        <v>10370</v>
      </c>
      <c r="F344" t="s">
        <v>17437</v>
      </c>
      <c r="G344" t="s">
        <v>17440</v>
      </c>
      <c r="I344" t="s">
        <v>16253</v>
      </c>
      <c r="J344" t="b">
        <v>0</v>
      </c>
      <c r="M344" t="b">
        <v>1</v>
      </c>
      <c r="N344" t="s">
        <v>16174</v>
      </c>
      <c r="O344" t="s">
        <v>7155</v>
      </c>
      <c r="R344">
        <v>111970000</v>
      </c>
      <c r="S344">
        <v>44385</v>
      </c>
      <c r="T344">
        <v>44428</v>
      </c>
      <c r="V344">
        <v>44415</v>
      </c>
      <c r="Z344">
        <v>44448</v>
      </c>
      <c r="AA344" t="s">
        <v>17576</v>
      </c>
      <c r="AB344">
        <v>45199</v>
      </c>
      <c r="AC344">
        <v>45198</v>
      </c>
      <c r="AI344">
        <v>111960000</v>
      </c>
      <c r="AJ344">
        <v>104883530</v>
      </c>
      <c r="AK344">
        <v>51954249</v>
      </c>
      <c r="AL344">
        <v>8863340</v>
      </c>
      <c r="AN344">
        <v>52929281</v>
      </c>
      <c r="AO344">
        <v>7448718</v>
      </c>
      <c r="AP344">
        <v>44505531</v>
      </c>
      <c r="AQ344">
        <v>104883530</v>
      </c>
      <c r="AR344">
        <v>113746870</v>
      </c>
      <c r="AS344">
        <v>45688</v>
      </c>
      <c r="AT344">
        <v>45869</v>
      </c>
      <c r="AW344" s="567"/>
      <c r="AX344" s="567"/>
      <c r="AY344" s="567"/>
      <c r="AZ344" s="567"/>
      <c r="BA344" s="567"/>
      <c r="BB344" s="567"/>
      <c r="BC344" s="567"/>
      <c r="BD344" s="567">
        <v>0</v>
      </c>
      <c r="BE344" s="567">
        <v>0</v>
      </c>
      <c r="BF344">
        <v>46650</v>
      </c>
      <c r="BG344" t="s">
        <v>22031</v>
      </c>
      <c r="BI344">
        <v>45888.539722222224</v>
      </c>
      <c r="BJ344">
        <v>45152.465381944443</v>
      </c>
      <c r="BK344" t="s">
        <v>21677</v>
      </c>
      <c r="BL344" t="s">
        <v>17583</v>
      </c>
      <c r="BM344" t="s">
        <v>21885</v>
      </c>
      <c r="BR344">
        <v>1</v>
      </c>
      <c r="BS344">
        <v>1</v>
      </c>
      <c r="BT344">
        <v>45887</v>
      </c>
      <c r="BU344" t="s">
        <v>17582</v>
      </c>
      <c r="BV344" t="s">
        <v>17579</v>
      </c>
      <c r="BY344">
        <v>0</v>
      </c>
      <c r="CA344" t="s">
        <v>16180</v>
      </c>
      <c r="CB344" t="s">
        <v>21679</v>
      </c>
      <c r="CC3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5" spans="1:81">
      <c r="A345">
        <v>334420</v>
      </c>
      <c r="B345" t="s">
        <v>17585</v>
      </c>
      <c r="C345" t="s">
        <v>1000</v>
      </c>
      <c r="D345" t="s">
        <v>17586</v>
      </c>
      <c r="E345" t="s">
        <v>10370</v>
      </c>
      <c r="F345" t="s">
        <v>17437</v>
      </c>
      <c r="G345" t="s">
        <v>17440</v>
      </c>
      <c r="I345" t="s">
        <v>16253</v>
      </c>
      <c r="J345" t="b">
        <v>0</v>
      </c>
      <c r="M345" t="b">
        <v>1</v>
      </c>
      <c r="N345" t="s">
        <v>16174</v>
      </c>
      <c r="O345" t="s">
        <v>7155</v>
      </c>
      <c r="R345">
        <v>59850000</v>
      </c>
      <c r="S345">
        <v>44385</v>
      </c>
      <c r="T345">
        <v>44428</v>
      </c>
      <c r="V345">
        <v>44415</v>
      </c>
      <c r="Z345">
        <v>44448</v>
      </c>
      <c r="AA345" t="s">
        <v>17576</v>
      </c>
      <c r="AB345">
        <v>45199</v>
      </c>
      <c r="AC345">
        <v>45198</v>
      </c>
      <c r="AI345">
        <v>59850000</v>
      </c>
      <c r="AJ345">
        <v>70560944</v>
      </c>
      <c r="AK345">
        <v>25596317</v>
      </c>
      <c r="AL345">
        <v>8617160</v>
      </c>
      <c r="AN345">
        <v>44964627</v>
      </c>
      <c r="AO345">
        <v>3805840</v>
      </c>
      <c r="AP345">
        <v>21790477</v>
      </c>
      <c r="AQ345">
        <v>70560944</v>
      </c>
      <c r="AR345">
        <v>79178104</v>
      </c>
      <c r="AS345">
        <v>45716</v>
      </c>
      <c r="AT345">
        <v>45900</v>
      </c>
      <c r="AW345" s="567"/>
      <c r="AX345" s="567"/>
      <c r="AY345" s="567"/>
      <c r="AZ345" s="567"/>
      <c r="BA345" s="567"/>
      <c r="BB345" s="567"/>
      <c r="BC345" s="567"/>
      <c r="BD345" s="567">
        <v>0</v>
      </c>
      <c r="BE345" s="567">
        <v>0</v>
      </c>
      <c r="BF345">
        <v>46650</v>
      </c>
      <c r="BG345" t="s">
        <v>22032</v>
      </c>
      <c r="BH345" t="s">
        <v>16264</v>
      </c>
      <c r="BI345">
        <v>45887.590370370373</v>
      </c>
      <c r="BJ345">
        <v>45152.465381944443</v>
      </c>
      <c r="BK345" t="s">
        <v>21677</v>
      </c>
      <c r="BL345" t="s">
        <v>17588</v>
      </c>
      <c r="BM345" t="s">
        <v>21885</v>
      </c>
      <c r="BR345">
        <v>1</v>
      </c>
      <c r="BS345">
        <v>1</v>
      </c>
      <c r="BT345">
        <v>45884</v>
      </c>
      <c r="BU345" t="s">
        <v>17587</v>
      </c>
      <c r="BV345" t="s">
        <v>17584</v>
      </c>
      <c r="BY345">
        <v>0</v>
      </c>
      <c r="CA345" t="s">
        <v>16180</v>
      </c>
      <c r="CB345" t="s">
        <v>21679</v>
      </c>
      <c r="CC3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6" spans="1:81">
      <c r="A346">
        <v>334334</v>
      </c>
      <c r="B346" t="s">
        <v>17590</v>
      </c>
      <c r="C346" t="s">
        <v>701</v>
      </c>
      <c r="D346" t="s">
        <v>15418</v>
      </c>
      <c r="E346" t="s">
        <v>15362</v>
      </c>
      <c r="F346" t="s">
        <v>46</v>
      </c>
      <c r="G346" t="s">
        <v>2108</v>
      </c>
      <c r="M346" t="b">
        <v>1</v>
      </c>
      <c r="N346" t="s">
        <v>16174</v>
      </c>
      <c r="O346" t="s">
        <v>7155</v>
      </c>
      <c r="R346">
        <v>36590000</v>
      </c>
      <c r="V346" t="s">
        <v>2478</v>
      </c>
      <c r="Z346">
        <v>44447</v>
      </c>
      <c r="AA346" t="s">
        <v>17591</v>
      </c>
      <c r="AB346">
        <v>45382</v>
      </c>
      <c r="AI346">
        <v>36590000</v>
      </c>
      <c r="AJ346">
        <v>36590000</v>
      </c>
      <c r="AP346">
        <v>0</v>
      </c>
      <c r="AQ346">
        <v>36590000</v>
      </c>
      <c r="AR346">
        <v>36590000</v>
      </c>
      <c r="AW346" s="567"/>
      <c r="AX346" s="567"/>
      <c r="AY346" s="567"/>
      <c r="AZ346" s="567"/>
      <c r="BA346" s="567"/>
      <c r="BB346" s="567"/>
      <c r="BC346" s="567"/>
      <c r="BD346" s="567">
        <v>0</v>
      </c>
      <c r="BE346" s="567">
        <v>0</v>
      </c>
      <c r="BF346">
        <v>46650</v>
      </c>
      <c r="BG346" t="s">
        <v>22033</v>
      </c>
      <c r="BH346" t="s">
        <v>17592</v>
      </c>
      <c r="BI346">
        <v>45877.578125</v>
      </c>
      <c r="BJ346">
        <v>45152.465381944443</v>
      </c>
      <c r="BK346" t="s">
        <v>21677</v>
      </c>
      <c r="BL346" t="s">
        <v>17594</v>
      </c>
      <c r="BM346" t="s">
        <v>21696</v>
      </c>
      <c r="BR346">
        <v>1</v>
      </c>
      <c r="BS346">
        <v>1</v>
      </c>
      <c r="BU346" t="s">
        <v>17593</v>
      </c>
      <c r="BV346" t="s">
        <v>17589</v>
      </c>
      <c r="BY346">
        <v>0</v>
      </c>
      <c r="CA346" t="s">
        <v>16180</v>
      </c>
      <c r="CB346" t="s">
        <v>21679</v>
      </c>
      <c r="CC3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7" spans="1:81">
      <c r="A347">
        <v>334331</v>
      </c>
      <c r="B347" t="s">
        <v>17596</v>
      </c>
      <c r="C347" t="s">
        <v>704</v>
      </c>
      <c r="D347" t="s">
        <v>15420</v>
      </c>
      <c r="E347" t="s">
        <v>15362</v>
      </c>
      <c r="F347" t="s">
        <v>46</v>
      </c>
      <c r="G347" t="s">
        <v>2108</v>
      </c>
      <c r="I347" t="s">
        <v>16253</v>
      </c>
      <c r="J347" t="b">
        <v>0</v>
      </c>
      <c r="M347" t="b">
        <v>1</v>
      </c>
      <c r="N347" t="s">
        <v>16174</v>
      </c>
      <c r="O347" t="s">
        <v>7155</v>
      </c>
      <c r="Q347">
        <v>45495</v>
      </c>
      <c r="R347">
        <v>117600000</v>
      </c>
      <c r="S347">
        <v>45504</v>
      </c>
      <c r="T347">
        <v>45526</v>
      </c>
      <c r="V347">
        <v>45534</v>
      </c>
      <c r="Z347">
        <v>44446</v>
      </c>
      <c r="AA347" t="s">
        <v>17591</v>
      </c>
      <c r="AB347">
        <v>45291</v>
      </c>
      <c r="AC347">
        <v>45565</v>
      </c>
      <c r="AD347">
        <v>45839</v>
      </c>
      <c r="AE347">
        <v>45887</v>
      </c>
      <c r="AF347">
        <v>45856</v>
      </c>
      <c r="AG347" t="s">
        <v>17597</v>
      </c>
      <c r="AI347">
        <v>51200000</v>
      </c>
      <c r="AJ347">
        <v>0</v>
      </c>
      <c r="AL347">
        <v>2009300.52</v>
      </c>
      <c r="AN347">
        <v>31788090.960000001</v>
      </c>
      <c r="AP347">
        <v>0</v>
      </c>
      <c r="AQ347">
        <v>31788090.960000001</v>
      </c>
      <c r="AR347">
        <v>33797391.479999997</v>
      </c>
      <c r="AW347" s="567"/>
      <c r="AX347" s="567"/>
      <c r="AY347" s="567"/>
      <c r="AZ347" s="567"/>
      <c r="BA347" s="567"/>
      <c r="BB347" s="567"/>
      <c r="BC347" s="567"/>
      <c r="BD347" s="567">
        <v>0</v>
      </c>
      <c r="BE347" s="567">
        <v>0</v>
      </c>
      <c r="BF347">
        <v>46650</v>
      </c>
      <c r="BG347" t="s">
        <v>22034</v>
      </c>
      <c r="BH347" t="s">
        <v>17598</v>
      </c>
      <c r="BI347">
        <v>45980.662118055552</v>
      </c>
      <c r="BJ347">
        <v>45152.465381944443</v>
      </c>
      <c r="BK347" t="s">
        <v>21677</v>
      </c>
      <c r="BL347" t="s">
        <v>17600</v>
      </c>
      <c r="BM347" t="s">
        <v>21683</v>
      </c>
      <c r="BN347" t="s">
        <v>16315</v>
      </c>
      <c r="BR347">
        <v>0</v>
      </c>
      <c r="BS347">
        <v>5</v>
      </c>
      <c r="BT347">
        <v>45887</v>
      </c>
      <c r="BU347" t="s">
        <v>17599</v>
      </c>
      <c r="BV347" t="s">
        <v>17595</v>
      </c>
      <c r="BW347" s="568">
        <v>681967</v>
      </c>
      <c r="BX347" s="568">
        <v>0</v>
      </c>
      <c r="BY347">
        <v>681967</v>
      </c>
      <c r="CA347" t="s">
        <v>16180</v>
      </c>
      <c r="CB347" t="s">
        <v>21679</v>
      </c>
      <c r="CC3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48" spans="1:81">
      <c r="A348">
        <v>334329</v>
      </c>
      <c r="B348" t="s">
        <v>17602</v>
      </c>
      <c r="C348" t="s">
        <v>715</v>
      </c>
      <c r="D348" t="s">
        <v>14272</v>
      </c>
      <c r="E348" t="s">
        <v>16408</v>
      </c>
      <c r="F348" t="s">
        <v>16405</v>
      </c>
      <c r="G348" t="s">
        <v>2116</v>
      </c>
      <c r="I348" t="s">
        <v>16253</v>
      </c>
      <c r="J348" t="b">
        <v>0</v>
      </c>
      <c r="V348" t="s">
        <v>2478</v>
      </c>
      <c r="Z348">
        <v>44446</v>
      </c>
      <c r="AA348" t="s">
        <v>17591</v>
      </c>
      <c r="AB348">
        <v>44592</v>
      </c>
      <c r="AC348">
        <v>44589</v>
      </c>
      <c r="AD348">
        <v>44685</v>
      </c>
      <c r="AI348">
        <v>42380000</v>
      </c>
      <c r="AJ348">
        <v>380253</v>
      </c>
      <c r="AK348">
        <v>64134</v>
      </c>
      <c r="AL348">
        <v>25530</v>
      </c>
      <c r="AN348">
        <v>316119</v>
      </c>
      <c r="AO348">
        <v>0</v>
      </c>
      <c r="AP348">
        <v>64134</v>
      </c>
      <c r="AQ348">
        <v>380253</v>
      </c>
      <c r="AR348">
        <v>405783</v>
      </c>
      <c r="AU348">
        <v>44701</v>
      </c>
      <c r="AV348" t="s">
        <v>16449</v>
      </c>
      <c r="AW348" s="567">
        <v>380253</v>
      </c>
      <c r="AX348" s="567">
        <v>316119</v>
      </c>
      <c r="AY348" s="567">
        <v>380253</v>
      </c>
      <c r="AZ348" s="567">
        <v>316119</v>
      </c>
      <c r="BA348" s="567"/>
      <c r="BB348" s="567"/>
      <c r="BC348" s="567"/>
      <c r="BD348" s="567">
        <v>380253</v>
      </c>
      <c r="BE348" s="567">
        <v>316119</v>
      </c>
      <c r="BF348">
        <v>46650</v>
      </c>
      <c r="BG348" t="s">
        <v>22035</v>
      </c>
      <c r="BI348">
        <v>46070.479930555557</v>
      </c>
      <c r="BJ348">
        <v>45152.465381944443</v>
      </c>
      <c r="BK348" t="s">
        <v>21677</v>
      </c>
      <c r="BL348" t="s">
        <v>16409</v>
      </c>
      <c r="BM348" t="s">
        <v>21683</v>
      </c>
      <c r="BP348" s="568">
        <v>25530</v>
      </c>
      <c r="BR348">
        <v>1</v>
      </c>
      <c r="BS348">
        <v>1</v>
      </c>
      <c r="BU348" t="s">
        <v>17603</v>
      </c>
      <c r="BV348" t="s">
        <v>17601</v>
      </c>
      <c r="BY348">
        <v>0</v>
      </c>
      <c r="CA348" t="s">
        <v>16180</v>
      </c>
      <c r="CB348" t="s">
        <v>21679</v>
      </c>
      <c r="CC3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64134</v>
      </c>
    </row>
    <row r="349" spans="1:81">
      <c r="A349">
        <v>334323</v>
      </c>
      <c r="B349" t="s">
        <v>17605</v>
      </c>
      <c r="C349" t="s">
        <v>1188</v>
      </c>
      <c r="D349" t="s">
        <v>14269</v>
      </c>
      <c r="E349" t="s">
        <v>16408</v>
      </c>
      <c r="F349" t="s">
        <v>16405</v>
      </c>
      <c r="G349" t="s">
        <v>2116</v>
      </c>
      <c r="I349" t="s">
        <v>16253</v>
      </c>
      <c r="J349" t="b">
        <v>0</v>
      </c>
      <c r="R349">
        <v>600000000</v>
      </c>
      <c r="S349">
        <v>44438</v>
      </c>
      <c r="T349">
        <v>44461</v>
      </c>
      <c r="V349">
        <v>44468</v>
      </c>
      <c r="Z349">
        <v>44447</v>
      </c>
      <c r="AA349" t="s">
        <v>17591</v>
      </c>
      <c r="AB349">
        <v>44592</v>
      </c>
      <c r="AC349">
        <v>44589</v>
      </c>
      <c r="AD349">
        <v>44685</v>
      </c>
      <c r="AI349">
        <v>40600000</v>
      </c>
      <c r="AJ349">
        <v>392822</v>
      </c>
      <c r="AK349">
        <v>69130</v>
      </c>
      <c r="AL349">
        <v>26179</v>
      </c>
      <c r="AN349">
        <v>323152</v>
      </c>
      <c r="AO349">
        <v>0</v>
      </c>
      <c r="AP349">
        <v>69130</v>
      </c>
      <c r="AQ349">
        <v>392282</v>
      </c>
      <c r="AR349">
        <v>418461</v>
      </c>
      <c r="AU349">
        <v>44707</v>
      </c>
      <c r="AV349" t="s">
        <v>16449</v>
      </c>
      <c r="AW349" s="567">
        <v>392822</v>
      </c>
      <c r="AX349" s="567">
        <v>323692</v>
      </c>
      <c r="AY349" s="567">
        <v>392822</v>
      </c>
      <c r="AZ349" s="567">
        <v>323692</v>
      </c>
      <c r="BA349" s="567"/>
      <c r="BB349" s="567"/>
      <c r="BC349" s="567"/>
      <c r="BD349" s="567">
        <v>392822</v>
      </c>
      <c r="BE349" s="567">
        <v>323692</v>
      </c>
      <c r="BF349">
        <v>46650</v>
      </c>
      <c r="BG349" t="s">
        <v>22036</v>
      </c>
      <c r="BI349">
        <v>46070.47928240741</v>
      </c>
      <c r="BJ349">
        <v>45152.465381944443</v>
      </c>
      <c r="BK349" t="s">
        <v>21677</v>
      </c>
      <c r="BL349" t="s">
        <v>16409</v>
      </c>
      <c r="BM349" t="s">
        <v>21683</v>
      </c>
      <c r="BP349" s="568">
        <v>26179</v>
      </c>
      <c r="BR349">
        <v>1.00137656073947</v>
      </c>
      <c r="BS349">
        <v>1</v>
      </c>
      <c r="BU349" t="s">
        <v>17606</v>
      </c>
      <c r="BV349" t="s">
        <v>17604</v>
      </c>
      <c r="BY349">
        <v>0</v>
      </c>
      <c r="CA349" t="s">
        <v>16180</v>
      </c>
      <c r="CB349" t="s">
        <v>21679</v>
      </c>
      <c r="CC3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69130</v>
      </c>
    </row>
    <row r="350" spans="1:81">
      <c r="A350">
        <v>334308</v>
      </c>
      <c r="B350" t="s">
        <v>17608</v>
      </c>
      <c r="C350" t="s">
        <v>992</v>
      </c>
      <c r="D350" t="s">
        <v>17609</v>
      </c>
      <c r="E350" t="s">
        <v>10370</v>
      </c>
      <c r="F350" t="s">
        <v>17437</v>
      </c>
      <c r="G350" t="s">
        <v>17440</v>
      </c>
      <c r="I350" t="s">
        <v>16253</v>
      </c>
      <c r="J350" t="b">
        <v>0</v>
      </c>
      <c r="M350" t="b">
        <v>1</v>
      </c>
      <c r="N350" t="s">
        <v>16174</v>
      </c>
      <c r="O350" t="s">
        <v>7155</v>
      </c>
      <c r="R350">
        <v>74170000</v>
      </c>
      <c r="S350">
        <v>44385</v>
      </c>
      <c r="T350">
        <v>44428</v>
      </c>
      <c r="V350">
        <v>44415</v>
      </c>
      <c r="Z350">
        <v>44447</v>
      </c>
      <c r="AA350" t="s">
        <v>17591</v>
      </c>
      <c r="AB350">
        <v>45138</v>
      </c>
      <c r="AC350">
        <v>45108</v>
      </c>
      <c r="AI350">
        <v>74170000</v>
      </c>
      <c r="AJ350">
        <v>72626419</v>
      </c>
      <c r="AK350">
        <v>32030114</v>
      </c>
      <c r="AL350">
        <v>7650658</v>
      </c>
      <c r="AN350">
        <v>37671047</v>
      </c>
      <c r="AO350">
        <v>5407189</v>
      </c>
      <c r="AP350">
        <v>26622925</v>
      </c>
      <c r="AQ350">
        <v>69701161</v>
      </c>
      <c r="AR350">
        <v>77351819</v>
      </c>
      <c r="AS350">
        <v>45838</v>
      </c>
      <c r="AT350">
        <v>45991</v>
      </c>
      <c r="AW350" s="567"/>
      <c r="AX350" s="567"/>
      <c r="AY350" s="567"/>
      <c r="AZ350" s="567"/>
      <c r="BA350" s="567"/>
      <c r="BB350" s="567"/>
      <c r="BC350" s="567"/>
      <c r="BD350" s="567">
        <v>0</v>
      </c>
      <c r="BE350" s="567">
        <v>0</v>
      </c>
      <c r="BF350">
        <v>46650</v>
      </c>
      <c r="BG350" t="s">
        <v>22037</v>
      </c>
      <c r="BI350">
        <v>45887.618067129632</v>
      </c>
      <c r="BJ350">
        <v>45152.465381944443</v>
      </c>
      <c r="BK350" t="s">
        <v>21677</v>
      </c>
      <c r="BL350" t="s">
        <v>17611</v>
      </c>
      <c r="BM350" t="s">
        <v>21885</v>
      </c>
      <c r="BR350">
        <v>1.0419685692179499</v>
      </c>
      <c r="BS350">
        <v>1</v>
      </c>
      <c r="BT350">
        <v>45884</v>
      </c>
      <c r="BU350" t="s">
        <v>17610</v>
      </c>
      <c r="BV350" t="s">
        <v>17607</v>
      </c>
      <c r="BY350">
        <v>0</v>
      </c>
      <c r="CA350" t="s">
        <v>16180</v>
      </c>
      <c r="CB350" t="s">
        <v>21679</v>
      </c>
      <c r="CC3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1" spans="1:81">
      <c r="A351">
        <v>334293</v>
      </c>
      <c r="B351" t="s">
        <v>17613</v>
      </c>
      <c r="C351" t="s">
        <v>1005</v>
      </c>
      <c r="D351" t="s">
        <v>17614</v>
      </c>
      <c r="E351" t="s">
        <v>10370</v>
      </c>
      <c r="F351" t="s">
        <v>17437</v>
      </c>
      <c r="G351" t="s">
        <v>17440</v>
      </c>
      <c r="I351" t="s">
        <v>16253</v>
      </c>
      <c r="J351" t="b">
        <v>0</v>
      </c>
      <c r="M351" t="b">
        <v>1</v>
      </c>
      <c r="N351" t="s">
        <v>16174</v>
      </c>
      <c r="O351" t="s">
        <v>7155</v>
      </c>
      <c r="P351" t="b">
        <v>0</v>
      </c>
      <c r="R351">
        <v>98490000</v>
      </c>
      <c r="S351">
        <v>44385</v>
      </c>
      <c r="T351">
        <v>44428</v>
      </c>
      <c r="V351">
        <v>44415</v>
      </c>
      <c r="Z351">
        <v>44447</v>
      </c>
      <c r="AA351" t="s">
        <v>17591</v>
      </c>
      <c r="AB351">
        <v>45138</v>
      </c>
      <c r="AC351">
        <v>45107</v>
      </c>
      <c r="AD351">
        <v>45260</v>
      </c>
      <c r="AI351">
        <v>98500000</v>
      </c>
      <c r="AJ351">
        <v>86877699</v>
      </c>
      <c r="AK351">
        <v>45582792</v>
      </c>
      <c r="AL351">
        <v>5930015</v>
      </c>
      <c r="AN351">
        <v>41294907</v>
      </c>
      <c r="AO351">
        <v>5327428</v>
      </c>
      <c r="AP351">
        <v>40255364</v>
      </c>
      <c r="AQ351">
        <v>86877699</v>
      </c>
      <c r="AR351">
        <v>92807714</v>
      </c>
      <c r="AS351">
        <v>45838</v>
      </c>
      <c r="AT351">
        <v>45991</v>
      </c>
      <c r="AW351" s="567"/>
      <c r="AX351" s="567"/>
      <c r="AY351" s="567"/>
      <c r="AZ351" s="567"/>
      <c r="BA351" s="567"/>
      <c r="BB351" s="567"/>
      <c r="BC351" s="567"/>
      <c r="BD351" s="567">
        <v>0</v>
      </c>
      <c r="BE351" s="567">
        <v>0</v>
      </c>
      <c r="BF351">
        <v>46650</v>
      </c>
      <c r="BG351" t="s">
        <v>22038</v>
      </c>
      <c r="BH351" t="s">
        <v>17615</v>
      </c>
      <c r="BI351">
        <v>46077.573078703703</v>
      </c>
      <c r="BJ351">
        <v>45152.465381944443</v>
      </c>
      <c r="BK351" t="s">
        <v>21677</v>
      </c>
      <c r="BL351" t="s">
        <v>17617</v>
      </c>
      <c r="BM351" t="s">
        <v>21696</v>
      </c>
      <c r="BR351">
        <v>1</v>
      </c>
      <c r="BS351">
        <v>1</v>
      </c>
      <c r="BT351">
        <v>45884</v>
      </c>
      <c r="BU351" t="s">
        <v>17616</v>
      </c>
      <c r="BV351" t="s">
        <v>17612</v>
      </c>
      <c r="BY351">
        <v>0</v>
      </c>
      <c r="CA351" t="s">
        <v>16180</v>
      </c>
      <c r="CB351" t="s">
        <v>21679</v>
      </c>
      <c r="CC3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2" spans="1:81">
      <c r="A352">
        <v>334285</v>
      </c>
      <c r="B352" t="s">
        <v>17619</v>
      </c>
      <c r="C352" t="s">
        <v>991</v>
      </c>
      <c r="D352" t="s">
        <v>17620</v>
      </c>
      <c r="E352" t="s">
        <v>10370</v>
      </c>
      <c r="F352" t="s">
        <v>17437</v>
      </c>
      <c r="G352" t="s">
        <v>17440</v>
      </c>
      <c r="I352" t="s">
        <v>16253</v>
      </c>
      <c r="J352" t="b">
        <v>0</v>
      </c>
      <c r="M352" t="b">
        <v>1</v>
      </c>
      <c r="N352" t="s">
        <v>16174</v>
      </c>
      <c r="O352" t="s">
        <v>7155</v>
      </c>
      <c r="R352">
        <v>108840000</v>
      </c>
      <c r="S352">
        <v>44385</v>
      </c>
      <c r="T352">
        <v>44428</v>
      </c>
      <c r="V352">
        <v>44415</v>
      </c>
      <c r="Z352">
        <v>44447</v>
      </c>
      <c r="AA352" t="s">
        <v>17591</v>
      </c>
      <c r="AB352">
        <v>45138</v>
      </c>
      <c r="AC352">
        <v>45107</v>
      </c>
      <c r="AD352">
        <v>45260</v>
      </c>
      <c r="AI352">
        <v>108850000</v>
      </c>
      <c r="AJ352">
        <v>81195988</v>
      </c>
      <c r="AK352">
        <v>35887745</v>
      </c>
      <c r="AL352">
        <v>6284173</v>
      </c>
      <c r="AN352">
        <v>42366398</v>
      </c>
      <c r="AO352">
        <v>4489868</v>
      </c>
      <c r="AP352">
        <v>31397877</v>
      </c>
      <c r="AQ352">
        <v>78254143</v>
      </c>
      <c r="AR352">
        <v>84538316</v>
      </c>
      <c r="AS352">
        <v>45808</v>
      </c>
      <c r="AT352">
        <v>45961</v>
      </c>
      <c r="AW352" s="567"/>
      <c r="AX352" s="567"/>
      <c r="AY352" s="567"/>
      <c r="AZ352" s="567"/>
      <c r="BA352" s="567"/>
      <c r="BB352" s="567"/>
      <c r="BC352" s="567"/>
      <c r="BD352" s="567">
        <v>0</v>
      </c>
      <c r="BE352" s="567">
        <v>0</v>
      </c>
      <c r="BF352">
        <v>46650</v>
      </c>
      <c r="BG352" t="s">
        <v>22039</v>
      </c>
      <c r="BH352" t="s">
        <v>17621</v>
      </c>
      <c r="BI352">
        <v>45887.620613425926</v>
      </c>
      <c r="BJ352">
        <v>45152.465428240743</v>
      </c>
      <c r="BK352" t="s">
        <v>21677</v>
      </c>
      <c r="BL352" t="s">
        <v>17623</v>
      </c>
      <c r="BM352" t="s">
        <v>21885</v>
      </c>
      <c r="BR352">
        <v>1.0375934728465399</v>
      </c>
      <c r="BS352">
        <v>1</v>
      </c>
      <c r="BT352">
        <v>45884</v>
      </c>
      <c r="BU352" t="s">
        <v>17622</v>
      </c>
      <c r="BV352" t="s">
        <v>17618</v>
      </c>
      <c r="BY352">
        <v>0</v>
      </c>
      <c r="CA352" t="s">
        <v>16180</v>
      </c>
      <c r="CB352" t="s">
        <v>21679</v>
      </c>
      <c r="CC3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3" spans="1:81">
      <c r="A353">
        <v>334191</v>
      </c>
      <c r="B353" t="s">
        <v>17625</v>
      </c>
      <c r="C353" t="s">
        <v>990</v>
      </c>
      <c r="D353" t="s">
        <v>17626</v>
      </c>
      <c r="E353" t="s">
        <v>10370</v>
      </c>
      <c r="F353" t="s">
        <v>17437</v>
      </c>
      <c r="G353" t="s">
        <v>17440</v>
      </c>
      <c r="I353" t="s">
        <v>16253</v>
      </c>
      <c r="J353" t="b">
        <v>0</v>
      </c>
      <c r="L353" t="s">
        <v>16183</v>
      </c>
      <c r="M353" t="b">
        <v>1</v>
      </c>
      <c r="N353" t="s">
        <v>16174</v>
      </c>
      <c r="O353" t="s">
        <v>7155</v>
      </c>
      <c r="P353" t="b">
        <v>0</v>
      </c>
      <c r="R353">
        <v>134670000</v>
      </c>
      <c r="S353">
        <v>44385</v>
      </c>
      <c r="T353">
        <v>44428</v>
      </c>
      <c r="V353">
        <v>44415</v>
      </c>
      <c r="Z353">
        <v>44446</v>
      </c>
      <c r="AA353" t="s">
        <v>17627</v>
      </c>
      <c r="AB353">
        <v>45138</v>
      </c>
      <c r="AC353">
        <v>45107</v>
      </c>
      <c r="AD353">
        <v>45260</v>
      </c>
      <c r="AI353">
        <v>134670000</v>
      </c>
      <c r="AJ353">
        <v>98525716</v>
      </c>
      <c r="AK353">
        <v>38483744</v>
      </c>
      <c r="AL353">
        <v>7245123</v>
      </c>
      <c r="AN353">
        <v>37430424</v>
      </c>
      <c r="AO353">
        <v>6091551</v>
      </c>
      <c r="AP353">
        <v>32392193</v>
      </c>
      <c r="AQ353">
        <v>75914168</v>
      </c>
      <c r="AR353">
        <v>83159291</v>
      </c>
      <c r="AS353">
        <v>45838</v>
      </c>
      <c r="AT353">
        <v>45991</v>
      </c>
      <c r="AW353" s="567"/>
      <c r="AX353" s="567"/>
      <c r="AY353" s="567"/>
      <c r="AZ353" s="567"/>
      <c r="BA353" s="567"/>
      <c r="BB353" s="567"/>
      <c r="BC353" s="567"/>
      <c r="BD353" s="567">
        <v>0</v>
      </c>
      <c r="BE353" s="567">
        <v>0</v>
      </c>
      <c r="BF353">
        <v>46650</v>
      </c>
      <c r="BG353" t="s">
        <v>22040</v>
      </c>
      <c r="BI353">
        <v>46077.57304398148</v>
      </c>
      <c r="BJ353">
        <v>45152.465439814812</v>
      </c>
      <c r="BK353" t="s">
        <v>21677</v>
      </c>
      <c r="BL353" t="s">
        <v>17629</v>
      </c>
      <c r="BM353" t="s">
        <v>21696</v>
      </c>
      <c r="BR353">
        <v>1.2978567584380301</v>
      </c>
      <c r="BS353">
        <v>1</v>
      </c>
      <c r="BT353">
        <v>45884</v>
      </c>
      <c r="BU353" t="s">
        <v>17628</v>
      </c>
      <c r="BV353" t="s">
        <v>17624</v>
      </c>
      <c r="BY353">
        <v>0</v>
      </c>
      <c r="CA353" t="s">
        <v>16180</v>
      </c>
      <c r="CB353" t="s">
        <v>21679</v>
      </c>
      <c r="CC3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4" spans="1:81">
      <c r="A354">
        <v>180326</v>
      </c>
      <c r="B354" t="s">
        <v>17631</v>
      </c>
      <c r="C354" t="s">
        <v>1179</v>
      </c>
      <c r="D354" t="s">
        <v>15376</v>
      </c>
      <c r="E354" t="s">
        <v>15362</v>
      </c>
      <c r="F354" t="s">
        <v>46</v>
      </c>
      <c r="G354" t="s">
        <v>2108</v>
      </c>
      <c r="I354" t="s">
        <v>16253</v>
      </c>
      <c r="J354" t="b">
        <v>0</v>
      </c>
      <c r="M354" t="b">
        <v>1</v>
      </c>
      <c r="N354" t="s">
        <v>16174</v>
      </c>
      <c r="O354" t="s">
        <v>7155</v>
      </c>
      <c r="R354">
        <v>56130000</v>
      </c>
      <c r="S354">
        <v>44314</v>
      </c>
      <c r="T354">
        <v>44355</v>
      </c>
      <c r="V354">
        <v>44344</v>
      </c>
      <c r="Z354">
        <v>44302</v>
      </c>
      <c r="AA354" t="s">
        <v>17632</v>
      </c>
      <c r="AB354">
        <v>44804</v>
      </c>
      <c r="AC354">
        <v>44803</v>
      </c>
      <c r="AD354">
        <v>45303</v>
      </c>
      <c r="AI354">
        <v>70310000</v>
      </c>
      <c r="AJ354">
        <v>0</v>
      </c>
      <c r="AK354">
        <v>32488767</v>
      </c>
      <c r="AL354">
        <v>6478150</v>
      </c>
      <c r="AN354">
        <v>60760627</v>
      </c>
      <c r="AO354">
        <v>3117231</v>
      </c>
      <c r="AP354">
        <v>29371536</v>
      </c>
      <c r="AQ354">
        <v>93249394</v>
      </c>
      <c r="AR354">
        <v>99727544</v>
      </c>
      <c r="AS354">
        <v>45504</v>
      </c>
      <c r="AT354">
        <v>45596</v>
      </c>
      <c r="AW354" s="567"/>
      <c r="AX354" s="567"/>
      <c r="AY354" s="567"/>
      <c r="AZ354" s="567"/>
      <c r="BA354" s="567"/>
      <c r="BB354" s="567"/>
      <c r="BC354" s="567"/>
      <c r="BD354" s="567">
        <v>0</v>
      </c>
      <c r="BE354" s="567">
        <v>0</v>
      </c>
      <c r="BF354">
        <v>46650</v>
      </c>
      <c r="BG354" t="s">
        <v>22041</v>
      </c>
      <c r="BI354">
        <v>45888.468344907407</v>
      </c>
      <c r="BJ354">
        <v>45152.465439814812</v>
      </c>
      <c r="BK354" t="s">
        <v>21677</v>
      </c>
      <c r="BL354" t="s">
        <v>17634</v>
      </c>
      <c r="BM354" t="s">
        <v>21885</v>
      </c>
      <c r="BR354">
        <v>0</v>
      </c>
      <c r="BS354">
        <v>5</v>
      </c>
      <c r="BT354">
        <v>45887</v>
      </c>
      <c r="BU354" t="s">
        <v>17633</v>
      </c>
      <c r="BV354" t="s">
        <v>17630</v>
      </c>
      <c r="BY354">
        <v>0</v>
      </c>
      <c r="CA354" t="s">
        <v>16180</v>
      </c>
      <c r="CB354" t="s">
        <v>21679</v>
      </c>
      <c r="CC3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5" spans="1:81">
      <c r="A355">
        <v>180052</v>
      </c>
      <c r="B355" t="s">
        <v>17636</v>
      </c>
      <c r="C355" t="s">
        <v>17637</v>
      </c>
      <c r="D355" t="s">
        <v>15372</v>
      </c>
      <c r="E355" t="s">
        <v>15362</v>
      </c>
      <c r="F355" t="s">
        <v>46</v>
      </c>
      <c r="G355" t="s">
        <v>2108</v>
      </c>
      <c r="I355" t="s">
        <v>16253</v>
      </c>
      <c r="J355" t="b">
        <v>0</v>
      </c>
      <c r="L355" t="s">
        <v>16193</v>
      </c>
      <c r="R355">
        <v>87280000</v>
      </c>
      <c r="S355">
        <v>44314</v>
      </c>
      <c r="T355">
        <v>44355</v>
      </c>
      <c r="V355">
        <v>44344</v>
      </c>
      <c r="Z355">
        <v>44459</v>
      </c>
      <c r="AA355" t="s">
        <v>17638</v>
      </c>
      <c r="AB355">
        <v>44804</v>
      </c>
      <c r="AC355">
        <v>44803</v>
      </c>
      <c r="AD355">
        <v>45883</v>
      </c>
      <c r="AE355">
        <v>45912</v>
      </c>
      <c r="AF355">
        <v>45890</v>
      </c>
      <c r="AG355" t="s">
        <v>17639</v>
      </c>
      <c r="AI355">
        <v>42900000</v>
      </c>
      <c r="AJ355">
        <v>0</v>
      </c>
      <c r="AK355">
        <v>0</v>
      </c>
      <c r="AL355">
        <v>1776747.63</v>
      </c>
      <c r="AN355">
        <v>17796351.550000001</v>
      </c>
      <c r="AO355">
        <v>0</v>
      </c>
      <c r="AP355">
        <v>0</v>
      </c>
      <c r="AQ355">
        <v>17796351.550000001</v>
      </c>
      <c r="AR355">
        <v>19573099.18</v>
      </c>
      <c r="AS355">
        <v>45473</v>
      </c>
      <c r="AT355">
        <v>45535</v>
      </c>
      <c r="AU355">
        <v>45966</v>
      </c>
      <c r="AW355" s="567">
        <v>74520098.480000004</v>
      </c>
      <c r="AX355" s="567">
        <v>74520098.480000004</v>
      </c>
      <c r="AY355" s="567"/>
      <c r="AZ355" s="567"/>
      <c r="BA355" s="567"/>
      <c r="BB355" s="567">
        <v>9413216.9600000009</v>
      </c>
      <c r="BC355" s="567"/>
      <c r="BD355" s="567">
        <v>74520098.480000004</v>
      </c>
      <c r="BE355" s="567">
        <v>74520098.480000004</v>
      </c>
      <c r="BF355">
        <v>46650</v>
      </c>
      <c r="BG355" t="s">
        <v>22042</v>
      </c>
      <c r="BH355" t="s">
        <v>17640</v>
      </c>
      <c r="BI355">
        <v>45992.688981481479</v>
      </c>
      <c r="BJ355">
        <v>45152.465439814812</v>
      </c>
      <c r="BK355" t="s">
        <v>21677</v>
      </c>
      <c r="BL355" t="s">
        <v>17642</v>
      </c>
      <c r="BM355" t="s">
        <v>21683</v>
      </c>
      <c r="BN355" t="s">
        <v>16315</v>
      </c>
      <c r="BP355" s="568">
        <v>8369786.3799999999</v>
      </c>
      <c r="BQ355" s="568">
        <v>0</v>
      </c>
      <c r="BR355">
        <v>0</v>
      </c>
      <c r="BS355">
        <v>5</v>
      </c>
      <c r="BU355" t="s">
        <v>17641</v>
      </c>
      <c r="BV355" t="s">
        <v>17635</v>
      </c>
      <c r="BW355" s="568">
        <v>9413216.9600000009</v>
      </c>
      <c r="BY355">
        <v>9413216.9600000009</v>
      </c>
      <c r="CA355" t="s">
        <v>16180</v>
      </c>
      <c r="CB355" t="s">
        <v>21679</v>
      </c>
      <c r="CC3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6" spans="1:81">
      <c r="A356">
        <v>179988</v>
      </c>
      <c r="B356" t="s">
        <v>17644</v>
      </c>
      <c r="C356" t="s">
        <v>944</v>
      </c>
      <c r="D356" t="s">
        <v>12847</v>
      </c>
      <c r="E356" t="s">
        <v>12754</v>
      </c>
      <c r="F356" t="s">
        <v>33</v>
      </c>
      <c r="G356" t="s">
        <v>2115</v>
      </c>
      <c r="M356" t="b">
        <v>1</v>
      </c>
      <c r="N356" t="s">
        <v>16174</v>
      </c>
      <c r="O356" t="s">
        <v>2546</v>
      </c>
      <c r="V356" t="s">
        <v>2478</v>
      </c>
      <c r="Z356">
        <v>44300</v>
      </c>
      <c r="AA356" t="s">
        <v>17638</v>
      </c>
      <c r="AI356">
        <v>2400000</v>
      </c>
      <c r="AJ356">
        <v>2400000</v>
      </c>
      <c r="AP356">
        <v>0</v>
      </c>
      <c r="AQ356">
        <v>2400000</v>
      </c>
      <c r="AR356">
        <v>2400000</v>
      </c>
      <c r="AW356" s="567"/>
      <c r="AX356" s="567"/>
      <c r="AY356" s="567"/>
      <c r="AZ356" s="567"/>
      <c r="BA356" s="567"/>
      <c r="BB356" s="567"/>
      <c r="BC356" s="567"/>
      <c r="BD356" s="567">
        <v>0</v>
      </c>
      <c r="BE356" s="567">
        <v>0</v>
      </c>
      <c r="BF356">
        <v>46650</v>
      </c>
      <c r="BG356" t="s">
        <v>22043</v>
      </c>
      <c r="BH356" t="s">
        <v>17285</v>
      </c>
      <c r="BI356">
        <v>45877.578125</v>
      </c>
      <c r="BJ356">
        <v>45152.465439814812</v>
      </c>
      <c r="BK356" t="s">
        <v>21677</v>
      </c>
      <c r="BM356" t="s">
        <v>21696</v>
      </c>
      <c r="BR356">
        <v>1</v>
      </c>
      <c r="BS356">
        <v>1</v>
      </c>
      <c r="BU356" t="s">
        <v>17645</v>
      </c>
      <c r="BV356" t="s">
        <v>17643</v>
      </c>
      <c r="BY356">
        <v>0</v>
      </c>
      <c r="CA356" t="s">
        <v>16180</v>
      </c>
      <c r="CB356" t="s">
        <v>21679</v>
      </c>
      <c r="CC3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7" spans="1:81">
      <c r="A357">
        <v>179558</v>
      </c>
      <c r="B357" t="s">
        <v>17647</v>
      </c>
      <c r="C357" t="s">
        <v>43</v>
      </c>
      <c r="D357" t="s">
        <v>12829</v>
      </c>
      <c r="E357" t="s">
        <v>12754</v>
      </c>
      <c r="F357" t="s">
        <v>33</v>
      </c>
      <c r="G357" t="s">
        <v>2115</v>
      </c>
      <c r="I357" t="s">
        <v>16253</v>
      </c>
      <c r="J357" t="b">
        <v>0</v>
      </c>
      <c r="R357">
        <v>1800000</v>
      </c>
      <c r="S357">
        <v>44314</v>
      </c>
      <c r="T357">
        <v>44355</v>
      </c>
      <c r="V357">
        <v>44344</v>
      </c>
      <c r="Z357">
        <v>44295</v>
      </c>
      <c r="AA357" t="s">
        <v>17648</v>
      </c>
      <c r="AB357">
        <v>44712</v>
      </c>
      <c r="AC357">
        <v>44683</v>
      </c>
      <c r="AI357">
        <v>1800000</v>
      </c>
      <c r="AJ357">
        <v>1593443</v>
      </c>
      <c r="AK357">
        <v>0</v>
      </c>
      <c r="AL357">
        <v>688917</v>
      </c>
      <c r="AN357">
        <v>1593443</v>
      </c>
      <c r="AO357">
        <v>0</v>
      </c>
      <c r="AP357">
        <v>0</v>
      </c>
      <c r="AQ357">
        <v>1593443</v>
      </c>
      <c r="AR357">
        <v>2282360</v>
      </c>
      <c r="AU357">
        <v>44707</v>
      </c>
      <c r="AW357" s="567">
        <v>1593443</v>
      </c>
      <c r="AX357" s="567">
        <v>1593443</v>
      </c>
      <c r="AY357" s="567"/>
      <c r="AZ357" s="567"/>
      <c r="BA357" s="567"/>
      <c r="BB357" s="567"/>
      <c r="BC357" s="567"/>
      <c r="BD357" s="567">
        <v>1593443</v>
      </c>
      <c r="BE357" s="567">
        <v>1593443</v>
      </c>
      <c r="BF357">
        <v>46650</v>
      </c>
      <c r="BG357" t="s">
        <v>22044</v>
      </c>
      <c r="BI357">
        <v>45856.76934027778</v>
      </c>
      <c r="BJ357">
        <v>45152.465439814812</v>
      </c>
      <c r="BK357" t="s">
        <v>21677</v>
      </c>
      <c r="BL357" t="s">
        <v>17650</v>
      </c>
      <c r="BM357" t="s">
        <v>21698</v>
      </c>
      <c r="BP357" s="568">
        <v>688917</v>
      </c>
      <c r="BR357">
        <v>1</v>
      </c>
      <c r="BS357">
        <v>1</v>
      </c>
      <c r="BU357" t="s">
        <v>17649</v>
      </c>
      <c r="BV357" t="s">
        <v>17646</v>
      </c>
      <c r="BY357">
        <v>0</v>
      </c>
      <c r="CA357" t="s">
        <v>16180</v>
      </c>
      <c r="CB357" t="s">
        <v>21679</v>
      </c>
      <c r="CC3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8" spans="1:81">
      <c r="A358">
        <v>178577</v>
      </c>
      <c r="B358" t="s">
        <v>17652</v>
      </c>
      <c r="C358" t="s">
        <v>230</v>
      </c>
      <c r="D358" t="s">
        <v>12827</v>
      </c>
      <c r="E358" t="s">
        <v>12754</v>
      </c>
      <c r="F358" t="s">
        <v>33</v>
      </c>
      <c r="G358" t="s">
        <v>2115</v>
      </c>
      <c r="H358" t="b">
        <v>1</v>
      </c>
      <c r="I358" t="s">
        <v>16253</v>
      </c>
      <c r="J358" t="b">
        <v>0</v>
      </c>
      <c r="L358" t="s">
        <v>16193</v>
      </c>
      <c r="R358">
        <v>4000000</v>
      </c>
      <c r="S358">
        <v>44314</v>
      </c>
      <c r="T358">
        <v>44355</v>
      </c>
      <c r="V358">
        <v>44344</v>
      </c>
      <c r="Z358">
        <v>44287</v>
      </c>
      <c r="AA358" t="s">
        <v>17653</v>
      </c>
      <c r="AB358">
        <v>45230</v>
      </c>
      <c r="AC358">
        <v>45201</v>
      </c>
      <c r="AD358">
        <v>45338</v>
      </c>
      <c r="AI358">
        <v>4000000</v>
      </c>
      <c r="AJ358">
        <v>0</v>
      </c>
      <c r="AK358">
        <v>16340158.710000001</v>
      </c>
      <c r="AL358">
        <v>3196266.58</v>
      </c>
      <c r="AN358">
        <v>24361713.920000002</v>
      </c>
      <c r="AO358">
        <v>1892257.29</v>
      </c>
      <c r="AP358">
        <v>14447901.42</v>
      </c>
      <c r="AQ358">
        <v>40701872.630000003</v>
      </c>
      <c r="AR358">
        <v>43898139.210000001</v>
      </c>
      <c r="AS358">
        <v>45716</v>
      </c>
      <c r="AT358">
        <v>45777</v>
      </c>
      <c r="AW358" s="567"/>
      <c r="AX358" s="567"/>
      <c r="AY358" s="567"/>
      <c r="AZ358" s="567"/>
      <c r="BA358" s="567"/>
      <c r="BB358" s="567"/>
      <c r="BC358" s="567"/>
      <c r="BD358" s="567">
        <v>0</v>
      </c>
      <c r="BE358" s="567">
        <v>0</v>
      </c>
      <c r="BF358">
        <v>46650</v>
      </c>
      <c r="BG358" t="s">
        <v>22045</v>
      </c>
      <c r="BI358">
        <v>46059.538553240738</v>
      </c>
      <c r="BJ358">
        <v>45152.465439814812</v>
      </c>
      <c r="BK358" t="s">
        <v>21677</v>
      </c>
      <c r="BL358" t="s">
        <v>17655</v>
      </c>
      <c r="BM358" t="s">
        <v>21678</v>
      </c>
      <c r="BR358">
        <v>0</v>
      </c>
      <c r="BS358">
        <v>5</v>
      </c>
      <c r="BU358" t="s">
        <v>17654</v>
      </c>
      <c r="BV358" t="s">
        <v>17651</v>
      </c>
      <c r="BY358">
        <v>0</v>
      </c>
      <c r="CA358" t="s">
        <v>16180</v>
      </c>
      <c r="CB358" t="s">
        <v>21679</v>
      </c>
      <c r="CC3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59" spans="1:81">
      <c r="A359">
        <v>178503</v>
      </c>
      <c r="B359" t="s">
        <v>17657</v>
      </c>
      <c r="C359" t="s">
        <v>1158</v>
      </c>
      <c r="D359" t="s">
        <v>12825</v>
      </c>
      <c r="E359" t="s">
        <v>12754</v>
      </c>
      <c r="F359" t="s">
        <v>33</v>
      </c>
      <c r="G359" t="s">
        <v>2115</v>
      </c>
      <c r="H359" t="b">
        <v>1</v>
      </c>
      <c r="I359" t="s">
        <v>16253</v>
      </c>
      <c r="J359" t="b">
        <v>0</v>
      </c>
      <c r="R359">
        <v>12200000</v>
      </c>
      <c r="S359">
        <v>44314</v>
      </c>
      <c r="T359">
        <v>44355</v>
      </c>
      <c r="V359">
        <v>44344</v>
      </c>
      <c r="Z359">
        <v>44287</v>
      </c>
      <c r="AA359" t="s">
        <v>17653</v>
      </c>
      <c r="AB359">
        <v>44865</v>
      </c>
      <c r="AC359">
        <v>44865</v>
      </c>
      <c r="AD359">
        <v>45007</v>
      </c>
      <c r="AI359">
        <v>12000000</v>
      </c>
      <c r="AJ359">
        <v>39034592</v>
      </c>
      <c r="AK359">
        <v>0</v>
      </c>
      <c r="AL359">
        <v>5171019</v>
      </c>
      <c r="AN359">
        <v>39034592</v>
      </c>
      <c r="AO359">
        <v>0</v>
      </c>
      <c r="AP359">
        <v>0</v>
      </c>
      <c r="AQ359">
        <v>39034592</v>
      </c>
      <c r="AR359">
        <v>44205611</v>
      </c>
      <c r="AU359">
        <v>44922</v>
      </c>
      <c r="AV359" t="s">
        <v>17658</v>
      </c>
      <c r="AW359" s="567">
        <v>39034592</v>
      </c>
      <c r="AX359" s="567">
        <v>39034592</v>
      </c>
      <c r="AY359" s="567">
        <v>39034592</v>
      </c>
      <c r="AZ359" s="567">
        <v>39034592</v>
      </c>
      <c r="BA359" s="567"/>
      <c r="BB359" s="567"/>
      <c r="BC359" s="567"/>
      <c r="BD359" s="567">
        <v>39034592</v>
      </c>
      <c r="BE359" s="567">
        <v>39034592</v>
      </c>
      <c r="BF359">
        <v>46650</v>
      </c>
      <c r="BG359" t="s">
        <v>22046</v>
      </c>
      <c r="BI359">
        <v>46059.538553240738</v>
      </c>
      <c r="BJ359">
        <v>45152.465439814812</v>
      </c>
      <c r="BK359" t="s">
        <v>21677</v>
      </c>
      <c r="BL359" t="s">
        <v>17660</v>
      </c>
      <c r="BM359" t="s">
        <v>21678</v>
      </c>
      <c r="BP359" s="568">
        <v>5171019</v>
      </c>
      <c r="BR359">
        <v>1</v>
      </c>
      <c r="BS359">
        <v>1</v>
      </c>
      <c r="BU359" t="s">
        <v>17659</v>
      </c>
      <c r="BV359" t="s">
        <v>17656</v>
      </c>
      <c r="BY359">
        <v>0</v>
      </c>
      <c r="CA359" t="s">
        <v>16180</v>
      </c>
      <c r="CB359" t="s">
        <v>21679</v>
      </c>
      <c r="CC3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0" spans="1:81">
      <c r="A360">
        <v>178258</v>
      </c>
      <c r="B360" t="s">
        <v>17662</v>
      </c>
      <c r="C360" t="s">
        <v>160</v>
      </c>
      <c r="D360" t="s">
        <v>12823</v>
      </c>
      <c r="E360" t="s">
        <v>12754</v>
      </c>
      <c r="F360" t="s">
        <v>33</v>
      </c>
      <c r="G360" t="s">
        <v>2115</v>
      </c>
      <c r="I360" t="s">
        <v>16253</v>
      </c>
      <c r="J360" t="b">
        <v>0</v>
      </c>
      <c r="R360">
        <v>4100000</v>
      </c>
      <c r="S360">
        <v>44314</v>
      </c>
      <c r="T360">
        <v>44355</v>
      </c>
      <c r="V360">
        <v>44344</v>
      </c>
      <c r="Z360">
        <v>44285</v>
      </c>
      <c r="AA360" t="s">
        <v>17663</v>
      </c>
      <c r="AB360">
        <v>44712</v>
      </c>
      <c r="AC360">
        <v>44712</v>
      </c>
      <c r="AD360">
        <v>45422</v>
      </c>
      <c r="AE360">
        <v>45632</v>
      </c>
      <c r="AF360">
        <v>45625</v>
      </c>
      <c r="AI360">
        <v>4100000</v>
      </c>
      <c r="AJ360">
        <v>13486572.33</v>
      </c>
      <c r="AK360">
        <v>4123842.4</v>
      </c>
      <c r="AL360">
        <v>1302381.3899999999</v>
      </c>
      <c r="AN360">
        <v>9362729.9299999997</v>
      </c>
      <c r="AO360">
        <v>961993.54</v>
      </c>
      <c r="AP360">
        <v>3161848.86</v>
      </c>
      <c r="AQ360">
        <v>13486572.33</v>
      </c>
      <c r="AR360">
        <v>14788953.720000001</v>
      </c>
      <c r="AS360">
        <v>45596</v>
      </c>
      <c r="AT360">
        <v>45688</v>
      </c>
      <c r="AU360">
        <v>45694</v>
      </c>
      <c r="AW360" s="567">
        <v>13486572.33</v>
      </c>
      <c r="AX360" s="567">
        <v>9362729.9299999997</v>
      </c>
      <c r="AY360" s="567"/>
      <c r="AZ360" s="567"/>
      <c r="BA360" s="567"/>
      <c r="BB360" s="567"/>
      <c r="BC360" s="567"/>
      <c r="BD360" s="567">
        <v>13486572.33</v>
      </c>
      <c r="BE360" s="567">
        <v>9362729.9299999997</v>
      </c>
      <c r="BF360">
        <v>46650</v>
      </c>
      <c r="BG360" t="s">
        <v>22047</v>
      </c>
      <c r="BI360">
        <v>46051.393055555556</v>
      </c>
      <c r="BJ360">
        <v>45152.465439814812</v>
      </c>
      <c r="BK360" t="s">
        <v>21677</v>
      </c>
      <c r="BL360" t="s">
        <v>17665</v>
      </c>
      <c r="BM360" t="s">
        <v>21696</v>
      </c>
      <c r="BP360" s="568">
        <v>1302381.3899999999</v>
      </c>
      <c r="BQ360" s="568">
        <v>503587.39</v>
      </c>
      <c r="BR360">
        <v>1</v>
      </c>
      <c r="BS360">
        <v>1</v>
      </c>
      <c r="BU360" t="s">
        <v>17664</v>
      </c>
      <c r="BV360" t="s">
        <v>17661</v>
      </c>
      <c r="BY360">
        <v>0</v>
      </c>
      <c r="CA360" t="s">
        <v>16180</v>
      </c>
      <c r="CB360" t="s">
        <v>21679</v>
      </c>
      <c r="CC3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3620255.0100000002</v>
      </c>
    </row>
    <row r="361" spans="1:81">
      <c r="A361">
        <v>177191</v>
      </c>
      <c r="B361" t="s">
        <v>17667</v>
      </c>
      <c r="C361" t="s">
        <v>1186</v>
      </c>
      <c r="D361" t="s">
        <v>15406</v>
      </c>
      <c r="E361" t="s">
        <v>15362</v>
      </c>
      <c r="F361" t="s">
        <v>46</v>
      </c>
      <c r="G361" t="s">
        <v>2108</v>
      </c>
      <c r="I361" t="s">
        <v>16253</v>
      </c>
      <c r="J361" t="b">
        <v>0</v>
      </c>
      <c r="M361" t="b">
        <v>1</v>
      </c>
      <c r="N361" t="s">
        <v>16174</v>
      </c>
      <c r="O361" t="s">
        <v>7155</v>
      </c>
      <c r="P361" t="b">
        <v>0</v>
      </c>
      <c r="R361">
        <v>9700000</v>
      </c>
      <c r="S361">
        <v>44314</v>
      </c>
      <c r="T361">
        <v>44355</v>
      </c>
      <c r="V361">
        <v>44344</v>
      </c>
      <c r="Z361">
        <v>44279</v>
      </c>
      <c r="AA361" t="s">
        <v>17668</v>
      </c>
      <c r="AB361">
        <v>45107</v>
      </c>
      <c r="AC361">
        <v>44812</v>
      </c>
      <c r="AD361">
        <v>45421</v>
      </c>
      <c r="AI361">
        <v>9700000</v>
      </c>
      <c r="AJ361">
        <v>0</v>
      </c>
      <c r="AK361">
        <v>906873</v>
      </c>
      <c r="AL361">
        <v>2036324</v>
      </c>
      <c r="AN361">
        <v>17371561</v>
      </c>
      <c r="AO361">
        <v>93989</v>
      </c>
      <c r="AP361">
        <v>812884</v>
      </c>
      <c r="AQ361">
        <v>18278434</v>
      </c>
      <c r="AR361">
        <v>20314758</v>
      </c>
      <c r="AS361">
        <v>45596</v>
      </c>
      <c r="AT361">
        <v>45688</v>
      </c>
      <c r="AW361" s="567"/>
      <c r="AX361" s="567"/>
      <c r="AY361" s="567"/>
      <c r="AZ361" s="567"/>
      <c r="BA361" s="567"/>
      <c r="BB361" s="567"/>
      <c r="BC361" s="567"/>
      <c r="BD361" s="567">
        <v>0</v>
      </c>
      <c r="BE361" s="567">
        <v>0</v>
      </c>
      <c r="BF361">
        <v>46650</v>
      </c>
      <c r="BG361" t="s">
        <v>22048</v>
      </c>
      <c r="BI361">
        <v>46077.579305555555</v>
      </c>
      <c r="BJ361">
        <v>45152.465439814812</v>
      </c>
      <c r="BK361" t="s">
        <v>21677</v>
      </c>
      <c r="BL361" t="s">
        <v>17670</v>
      </c>
      <c r="BM361" t="s">
        <v>21696</v>
      </c>
      <c r="BR361">
        <v>0</v>
      </c>
      <c r="BS361">
        <v>5</v>
      </c>
      <c r="BT361">
        <v>45889</v>
      </c>
      <c r="BU361" t="s">
        <v>17669</v>
      </c>
      <c r="BV361" t="s">
        <v>17666</v>
      </c>
      <c r="BY361">
        <v>0</v>
      </c>
      <c r="CA361" t="s">
        <v>16180</v>
      </c>
      <c r="CB361" t="s">
        <v>21679</v>
      </c>
      <c r="CC3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2" spans="1:81">
      <c r="A362">
        <v>177134</v>
      </c>
      <c r="B362" t="s">
        <v>17672</v>
      </c>
      <c r="C362" t="s">
        <v>708</v>
      </c>
      <c r="D362" t="s">
        <v>15404</v>
      </c>
      <c r="E362" t="s">
        <v>15362</v>
      </c>
      <c r="F362" t="s">
        <v>46</v>
      </c>
      <c r="G362" t="s">
        <v>2108</v>
      </c>
      <c r="I362" t="s">
        <v>16253</v>
      </c>
      <c r="J362" t="b">
        <v>0</v>
      </c>
      <c r="M362" t="b">
        <v>1</v>
      </c>
      <c r="N362" t="s">
        <v>16174</v>
      </c>
      <c r="O362" t="s">
        <v>7155</v>
      </c>
      <c r="Q362">
        <v>45568</v>
      </c>
      <c r="R362">
        <v>25280000</v>
      </c>
      <c r="S362">
        <v>44314</v>
      </c>
      <c r="T362">
        <v>44355</v>
      </c>
      <c r="V362">
        <v>44344</v>
      </c>
      <c r="Z362">
        <v>44281</v>
      </c>
      <c r="AA362" t="s">
        <v>17668</v>
      </c>
      <c r="AB362">
        <v>45107</v>
      </c>
      <c r="AC362">
        <v>45085</v>
      </c>
      <c r="AD362">
        <v>45461</v>
      </c>
      <c r="AH362">
        <v>4</v>
      </c>
      <c r="AI362">
        <v>25280000</v>
      </c>
      <c r="AJ362">
        <v>0</v>
      </c>
      <c r="AK362">
        <v>7821691</v>
      </c>
      <c r="AL362">
        <v>5401272</v>
      </c>
      <c r="AN362">
        <v>54274064</v>
      </c>
      <c r="AO362">
        <v>471725</v>
      </c>
      <c r="AP362">
        <v>7349966</v>
      </c>
      <c r="AQ362">
        <v>62095755</v>
      </c>
      <c r="AR362">
        <v>67497027</v>
      </c>
      <c r="AS362">
        <v>45626</v>
      </c>
      <c r="AT362">
        <v>45688</v>
      </c>
      <c r="AW362" s="567"/>
      <c r="AX362" s="567"/>
      <c r="AY362" s="567"/>
      <c r="AZ362" s="567"/>
      <c r="BA362" s="567"/>
      <c r="BB362" s="567"/>
      <c r="BC362" s="567"/>
      <c r="BD362" s="567">
        <v>0</v>
      </c>
      <c r="BE362" s="567">
        <v>0</v>
      </c>
      <c r="BF362">
        <v>46650</v>
      </c>
      <c r="BG362" t="s">
        <v>22049</v>
      </c>
      <c r="BI362">
        <v>45887.537731481483</v>
      </c>
      <c r="BJ362">
        <v>45152.465439814812</v>
      </c>
      <c r="BK362" t="s">
        <v>21677</v>
      </c>
      <c r="BL362" t="s">
        <v>17674</v>
      </c>
      <c r="BM362" t="s">
        <v>21885</v>
      </c>
      <c r="BR362">
        <v>0</v>
      </c>
      <c r="BS362">
        <v>5</v>
      </c>
      <c r="BT362">
        <v>45884</v>
      </c>
      <c r="BU362" t="s">
        <v>17673</v>
      </c>
      <c r="BV362" t="s">
        <v>17671</v>
      </c>
      <c r="BY362">
        <v>0</v>
      </c>
      <c r="CA362" t="s">
        <v>16180</v>
      </c>
      <c r="CB362" t="s">
        <v>21679</v>
      </c>
      <c r="CC3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3" spans="1:81">
      <c r="A363">
        <v>176971</v>
      </c>
      <c r="B363" t="s">
        <v>17676</v>
      </c>
      <c r="C363" t="s">
        <v>194</v>
      </c>
      <c r="D363" t="s">
        <v>15402</v>
      </c>
      <c r="E363" t="s">
        <v>15362</v>
      </c>
      <c r="F363" t="s">
        <v>46</v>
      </c>
      <c r="G363" t="s">
        <v>2108</v>
      </c>
      <c r="I363" t="s">
        <v>16253</v>
      </c>
      <c r="J363" t="b">
        <v>0</v>
      </c>
      <c r="L363" t="s">
        <v>16193</v>
      </c>
      <c r="R363">
        <v>8070000</v>
      </c>
      <c r="S363">
        <v>44314</v>
      </c>
      <c r="T363">
        <v>44355</v>
      </c>
      <c r="V363">
        <v>44344</v>
      </c>
      <c r="Z363">
        <v>44278</v>
      </c>
      <c r="AA363" t="s">
        <v>17677</v>
      </c>
      <c r="AB363">
        <v>44773</v>
      </c>
      <c r="AC363">
        <v>44771</v>
      </c>
      <c r="AD363">
        <v>45821</v>
      </c>
      <c r="AE363">
        <v>45980</v>
      </c>
      <c r="AF363">
        <v>45911</v>
      </c>
      <c r="AG363" t="s">
        <v>17678</v>
      </c>
      <c r="AH363">
        <v>6</v>
      </c>
      <c r="AI363">
        <v>8070000</v>
      </c>
      <c r="AJ363">
        <v>15567361</v>
      </c>
      <c r="AK363">
        <v>0</v>
      </c>
      <c r="AL363">
        <v>3250894.37</v>
      </c>
      <c r="AN363">
        <v>23193643.550000001</v>
      </c>
      <c r="AO363">
        <v>0</v>
      </c>
      <c r="AP363">
        <v>0</v>
      </c>
      <c r="AQ363">
        <v>23193643.550000001</v>
      </c>
      <c r="AR363">
        <v>26444537.920000002</v>
      </c>
      <c r="AS363">
        <v>45504</v>
      </c>
      <c r="AT363">
        <v>45657</v>
      </c>
      <c r="AU363">
        <v>45966</v>
      </c>
      <c r="AW363" s="567">
        <v>21670623.780000001</v>
      </c>
      <c r="AX363" s="567">
        <v>21670623.780000001</v>
      </c>
      <c r="AY363" s="567"/>
      <c r="AZ363" s="567"/>
      <c r="BA363" s="567"/>
      <c r="BB363" s="567">
        <v>120403.36</v>
      </c>
      <c r="BC363" s="567"/>
      <c r="BD363" s="567">
        <v>21670623.780000001</v>
      </c>
      <c r="BE363" s="567">
        <v>21670623.780000001</v>
      </c>
      <c r="BF363">
        <v>46650</v>
      </c>
      <c r="BG363" t="s">
        <v>22050</v>
      </c>
      <c r="BH363" t="s">
        <v>17679</v>
      </c>
      <c r="BI363">
        <v>46051.393020833333</v>
      </c>
      <c r="BJ363">
        <v>45152.465439814812</v>
      </c>
      <c r="BK363" t="s">
        <v>21677</v>
      </c>
      <c r="BL363" t="s">
        <v>17681</v>
      </c>
      <c r="BM363" t="s">
        <v>21696</v>
      </c>
      <c r="BP363" s="568">
        <v>3124951.32</v>
      </c>
      <c r="BQ363" s="568">
        <v>0</v>
      </c>
      <c r="BR363">
        <v>0.67119083581846295</v>
      </c>
      <c r="BS363">
        <v>2</v>
      </c>
      <c r="BU363" t="s">
        <v>17680</v>
      </c>
      <c r="BV363" t="s">
        <v>17675</v>
      </c>
      <c r="BW363" s="568">
        <v>120403.36</v>
      </c>
      <c r="BY363">
        <v>120403.36</v>
      </c>
      <c r="CA363" t="s">
        <v>16180</v>
      </c>
      <c r="CB363" t="s">
        <v>21679</v>
      </c>
      <c r="CC3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4" spans="1:81">
      <c r="A364">
        <v>176954</v>
      </c>
      <c r="B364" t="s">
        <v>17683</v>
      </c>
      <c r="C364" t="s">
        <v>261</v>
      </c>
      <c r="D364" t="s">
        <v>15400</v>
      </c>
      <c r="E364" t="s">
        <v>15362</v>
      </c>
      <c r="F364" t="s">
        <v>46</v>
      </c>
      <c r="G364" t="s">
        <v>2108</v>
      </c>
      <c r="I364" t="s">
        <v>16967</v>
      </c>
      <c r="J364" t="b">
        <v>0</v>
      </c>
      <c r="M364" t="b">
        <v>1</v>
      </c>
      <c r="N364" t="s">
        <v>16174</v>
      </c>
      <c r="O364" t="s">
        <v>7155</v>
      </c>
      <c r="Q364">
        <v>45611</v>
      </c>
      <c r="R364">
        <v>3580000</v>
      </c>
      <c r="S364">
        <v>44314</v>
      </c>
      <c r="T364">
        <v>44355</v>
      </c>
      <c r="V364">
        <v>44344</v>
      </c>
      <c r="Z364">
        <v>44278</v>
      </c>
      <c r="AA364" t="s">
        <v>17677</v>
      </c>
      <c r="AB364">
        <v>45107</v>
      </c>
      <c r="AC364">
        <v>44802</v>
      </c>
      <c r="AD364">
        <v>45110</v>
      </c>
      <c r="AI364">
        <v>3580000</v>
      </c>
      <c r="AJ364">
        <v>0</v>
      </c>
      <c r="AK364">
        <v>4127356</v>
      </c>
      <c r="AL364">
        <v>571113</v>
      </c>
      <c r="AN364">
        <v>2791523</v>
      </c>
      <c r="AO364">
        <v>700994</v>
      </c>
      <c r="AP364">
        <v>3426362</v>
      </c>
      <c r="AQ364">
        <v>6918879</v>
      </c>
      <c r="AR364">
        <v>7489992</v>
      </c>
      <c r="AS364">
        <v>45504</v>
      </c>
      <c r="AT364">
        <v>45596</v>
      </c>
      <c r="AW364" s="567"/>
      <c r="AX364" s="567"/>
      <c r="AY364" s="567"/>
      <c r="AZ364" s="567"/>
      <c r="BA364" s="567"/>
      <c r="BB364" s="567"/>
      <c r="BC364" s="567"/>
      <c r="BD364" s="567">
        <v>0</v>
      </c>
      <c r="BE364" s="567">
        <v>0</v>
      </c>
      <c r="BF364">
        <v>46650</v>
      </c>
      <c r="BG364" t="s">
        <v>22051</v>
      </c>
      <c r="BI364">
        <v>45887.560659722221</v>
      </c>
      <c r="BJ364">
        <v>45152.465451388889</v>
      </c>
      <c r="BK364" t="s">
        <v>21677</v>
      </c>
      <c r="BL364" t="s">
        <v>17685</v>
      </c>
      <c r="BM364" t="s">
        <v>21885</v>
      </c>
      <c r="BR364">
        <v>0</v>
      </c>
      <c r="BS364">
        <v>5</v>
      </c>
      <c r="BT364">
        <v>45884</v>
      </c>
      <c r="BU364" t="s">
        <v>17684</v>
      </c>
      <c r="BV364" t="s">
        <v>17682</v>
      </c>
      <c r="BY364">
        <v>0</v>
      </c>
      <c r="CA364" t="s">
        <v>16180</v>
      </c>
      <c r="CB364" t="s">
        <v>21679</v>
      </c>
      <c r="CC3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5" spans="1:81">
      <c r="A365">
        <v>176913</v>
      </c>
      <c r="B365" t="s">
        <v>17687</v>
      </c>
      <c r="C365" t="s">
        <v>193</v>
      </c>
      <c r="D365" t="s">
        <v>15398</v>
      </c>
      <c r="E365" t="s">
        <v>15362</v>
      </c>
      <c r="F365" t="s">
        <v>46</v>
      </c>
      <c r="G365" t="s">
        <v>2108</v>
      </c>
      <c r="I365" t="s">
        <v>16253</v>
      </c>
      <c r="J365" t="b">
        <v>0</v>
      </c>
      <c r="L365" t="s">
        <v>16193</v>
      </c>
      <c r="R365">
        <v>6710000</v>
      </c>
      <c r="S365">
        <v>44314</v>
      </c>
      <c r="T365">
        <v>44355</v>
      </c>
      <c r="V365">
        <v>44344</v>
      </c>
      <c r="Z365">
        <v>44278</v>
      </c>
      <c r="AA365" t="s">
        <v>17677</v>
      </c>
      <c r="AB365">
        <v>44804</v>
      </c>
      <c r="AC365">
        <v>44771</v>
      </c>
      <c r="AD365">
        <v>45821</v>
      </c>
      <c r="AE365">
        <v>45947</v>
      </c>
      <c r="AF365">
        <v>45917</v>
      </c>
      <c r="AG365" t="s">
        <v>17688</v>
      </c>
      <c r="AI365">
        <v>6710000</v>
      </c>
      <c r="AJ365">
        <v>11649409</v>
      </c>
      <c r="AK365">
        <v>0</v>
      </c>
      <c r="AL365">
        <v>297862.88</v>
      </c>
      <c r="AN365">
        <v>40504745.140000001</v>
      </c>
      <c r="AO365">
        <v>0</v>
      </c>
      <c r="AP365">
        <v>0</v>
      </c>
      <c r="AQ365">
        <v>40504745.140000001</v>
      </c>
      <c r="AR365">
        <v>40802608.020000003</v>
      </c>
      <c r="AS365">
        <v>45869</v>
      </c>
      <c r="AT365">
        <v>46022</v>
      </c>
      <c r="AU365">
        <v>45966</v>
      </c>
      <c r="AW365" s="567">
        <v>33526671.859999999</v>
      </c>
      <c r="AX365" s="567">
        <v>33526671.859999999</v>
      </c>
      <c r="AY365" s="567"/>
      <c r="AZ365" s="567"/>
      <c r="BA365" s="567"/>
      <c r="BB365" s="567">
        <v>297862.88</v>
      </c>
      <c r="BC365" s="567"/>
      <c r="BD365" s="567">
        <v>33526671.859999999</v>
      </c>
      <c r="BE365" s="567">
        <v>33526671.859999999</v>
      </c>
      <c r="BF365">
        <v>46650</v>
      </c>
      <c r="BG365" t="s">
        <v>22052</v>
      </c>
      <c r="BH365" t="s">
        <v>17689</v>
      </c>
      <c r="BI365">
        <v>46051.392962962964</v>
      </c>
      <c r="BJ365">
        <v>45152.465451388889</v>
      </c>
      <c r="BK365" t="s">
        <v>21677</v>
      </c>
      <c r="BL365" t="s">
        <v>17691</v>
      </c>
      <c r="BM365" t="s">
        <v>21696</v>
      </c>
      <c r="BP365" s="568">
        <v>4657292.7300000004</v>
      </c>
      <c r="BQ365" s="568">
        <v>0</v>
      </c>
      <c r="BR365">
        <v>0.28760603133620899</v>
      </c>
      <c r="BS365">
        <v>4</v>
      </c>
      <c r="BU365" t="s">
        <v>17690</v>
      </c>
      <c r="BV365" t="s">
        <v>17686</v>
      </c>
      <c r="BW365" s="568">
        <v>297862.88</v>
      </c>
      <c r="BX365" s="568">
        <v>0</v>
      </c>
      <c r="BY365">
        <v>297862.88</v>
      </c>
      <c r="CA365" t="s">
        <v>16180</v>
      </c>
      <c r="CB365" t="s">
        <v>21679</v>
      </c>
      <c r="CC3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6" spans="1:81">
      <c r="A366">
        <v>174422</v>
      </c>
      <c r="B366" t="s">
        <v>17693</v>
      </c>
      <c r="C366" t="s">
        <v>32</v>
      </c>
      <c r="D366" t="s">
        <v>12821</v>
      </c>
      <c r="E366" t="s">
        <v>12754</v>
      </c>
      <c r="F366" t="s">
        <v>33</v>
      </c>
      <c r="G366" t="s">
        <v>2115</v>
      </c>
      <c r="H366" t="b">
        <v>1</v>
      </c>
      <c r="I366" t="s">
        <v>16253</v>
      </c>
      <c r="J366" t="b">
        <v>0</v>
      </c>
      <c r="R366">
        <v>11300000</v>
      </c>
      <c r="S366">
        <v>44314</v>
      </c>
      <c r="T366">
        <v>44355</v>
      </c>
      <c r="V366">
        <v>44344</v>
      </c>
      <c r="Z366">
        <v>44259</v>
      </c>
      <c r="AA366" t="s">
        <v>17694</v>
      </c>
      <c r="AB366">
        <v>44500</v>
      </c>
      <c r="AC366">
        <v>44497</v>
      </c>
      <c r="AD366">
        <v>44659</v>
      </c>
      <c r="AI366">
        <v>11300000</v>
      </c>
      <c r="AJ366">
        <v>23255048.940000001</v>
      </c>
      <c r="AK366">
        <v>807222.04</v>
      </c>
      <c r="AL366">
        <v>4104786</v>
      </c>
      <c r="AN366">
        <v>18571716</v>
      </c>
      <c r="AO366">
        <v>0</v>
      </c>
      <c r="AP366">
        <v>807222.04</v>
      </c>
      <c r="AQ366">
        <v>19378938.039999999</v>
      </c>
      <c r="AR366">
        <v>23483724.039999999</v>
      </c>
      <c r="AU366">
        <v>44699</v>
      </c>
      <c r="AW366" s="567">
        <v>23255048.940000001</v>
      </c>
      <c r="AX366" s="567">
        <v>16359899.17</v>
      </c>
      <c r="AY366" s="567"/>
      <c r="AZ366" s="567"/>
      <c r="BA366" s="567"/>
      <c r="BB366" s="567"/>
      <c r="BC366" s="567"/>
      <c r="BD366" s="567">
        <v>23255048.940000001</v>
      </c>
      <c r="BE366" s="567">
        <v>16359899.17</v>
      </c>
      <c r="BF366">
        <v>46650</v>
      </c>
      <c r="BG366" t="s">
        <v>22053</v>
      </c>
      <c r="BI366">
        <v>46059.538564814815</v>
      </c>
      <c r="BJ366">
        <v>45152.465451388889</v>
      </c>
      <c r="BK366" t="s">
        <v>21677</v>
      </c>
      <c r="BL366" t="s">
        <v>17696</v>
      </c>
      <c r="BM366" t="s">
        <v>21678</v>
      </c>
      <c r="BP366" s="568">
        <v>1211174.9099999999</v>
      </c>
      <c r="BR366">
        <v>1.2000166826479</v>
      </c>
      <c r="BS366">
        <v>1</v>
      </c>
      <c r="BU366" t="s">
        <v>17695</v>
      </c>
      <c r="BV366" t="s">
        <v>17692</v>
      </c>
      <c r="BY366">
        <v>0</v>
      </c>
      <c r="CA366" t="s">
        <v>16180</v>
      </c>
      <c r="CB366" t="s">
        <v>21679</v>
      </c>
      <c r="CC3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6895149.7700000014</v>
      </c>
    </row>
    <row r="367" spans="1:81">
      <c r="A367">
        <v>169896</v>
      </c>
      <c r="B367" t="s">
        <v>17698</v>
      </c>
      <c r="C367" t="s">
        <v>1185</v>
      </c>
      <c r="D367" t="s">
        <v>12817</v>
      </c>
      <c r="E367" t="s">
        <v>12754</v>
      </c>
      <c r="F367" t="s">
        <v>33</v>
      </c>
      <c r="G367" t="s">
        <v>2115</v>
      </c>
      <c r="H367" t="b">
        <v>1</v>
      </c>
      <c r="I367" t="s">
        <v>16253</v>
      </c>
      <c r="J367" t="b">
        <v>0</v>
      </c>
      <c r="R367">
        <v>3600000</v>
      </c>
      <c r="S367">
        <v>44314</v>
      </c>
      <c r="T367">
        <v>44355</v>
      </c>
      <c r="V367">
        <v>44344</v>
      </c>
      <c r="Z367">
        <v>44229</v>
      </c>
      <c r="AA367" t="s">
        <v>17699</v>
      </c>
      <c r="AB367">
        <v>44742</v>
      </c>
      <c r="AC367">
        <v>44719</v>
      </c>
      <c r="AI367">
        <v>3600000</v>
      </c>
      <c r="AJ367">
        <v>23251835</v>
      </c>
      <c r="AK367">
        <v>0</v>
      </c>
      <c r="AL367">
        <v>4734912</v>
      </c>
      <c r="AN367">
        <v>23251835</v>
      </c>
      <c r="AO367">
        <v>0</v>
      </c>
      <c r="AP367">
        <v>0</v>
      </c>
      <c r="AQ367">
        <v>23251835</v>
      </c>
      <c r="AR367">
        <v>27986747</v>
      </c>
      <c r="AU367">
        <v>44775</v>
      </c>
      <c r="AW367" s="567">
        <v>23251835</v>
      </c>
      <c r="AX367" s="567">
        <v>23251835</v>
      </c>
      <c r="AY367" s="567"/>
      <c r="AZ367" s="567"/>
      <c r="BA367" s="567"/>
      <c r="BB367" s="567"/>
      <c r="BC367" s="567"/>
      <c r="BD367" s="567">
        <v>23251835</v>
      </c>
      <c r="BE367" s="567">
        <v>23251835</v>
      </c>
      <c r="BF367">
        <v>46650</v>
      </c>
      <c r="BG367" t="s">
        <v>22054</v>
      </c>
      <c r="BI367">
        <v>46059.538564814815</v>
      </c>
      <c r="BJ367">
        <v>45152.465451388889</v>
      </c>
      <c r="BK367" t="s">
        <v>21677</v>
      </c>
      <c r="BL367" t="s">
        <v>17701</v>
      </c>
      <c r="BM367" t="s">
        <v>21678</v>
      </c>
      <c r="BP367" s="568">
        <v>4734912</v>
      </c>
      <c r="BR367">
        <v>1</v>
      </c>
      <c r="BS367">
        <v>1</v>
      </c>
      <c r="BU367" t="s">
        <v>17700</v>
      </c>
      <c r="BV367" t="s">
        <v>17697</v>
      </c>
      <c r="BY367">
        <v>0</v>
      </c>
      <c r="CA367" t="s">
        <v>16180</v>
      </c>
      <c r="CB367" t="s">
        <v>21679</v>
      </c>
      <c r="CC3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8" spans="1:81">
      <c r="A368">
        <v>169804</v>
      </c>
      <c r="B368" t="s">
        <v>17703</v>
      </c>
      <c r="C368" t="s">
        <v>732</v>
      </c>
      <c r="D368" t="s">
        <v>7152</v>
      </c>
      <c r="E368" t="s">
        <v>7121</v>
      </c>
      <c r="F368" t="s">
        <v>2110</v>
      </c>
      <c r="G368" t="s">
        <v>17221</v>
      </c>
      <c r="M368" t="b">
        <v>1</v>
      </c>
      <c r="N368" t="s">
        <v>16174</v>
      </c>
      <c r="O368" t="s">
        <v>7155</v>
      </c>
      <c r="R368">
        <v>3500000</v>
      </c>
      <c r="V368" t="s">
        <v>2478</v>
      </c>
      <c r="Z368">
        <v>44230</v>
      </c>
      <c r="AA368" t="s">
        <v>17704</v>
      </c>
      <c r="AI368">
        <v>3500000</v>
      </c>
      <c r="AJ368">
        <v>3500000</v>
      </c>
      <c r="AP368">
        <v>0</v>
      </c>
      <c r="AQ368">
        <v>3500000</v>
      </c>
      <c r="AR368">
        <v>3500000</v>
      </c>
      <c r="AW368" s="567"/>
      <c r="AX368" s="567"/>
      <c r="AY368" s="567"/>
      <c r="AZ368" s="567"/>
      <c r="BA368" s="567"/>
      <c r="BB368" s="567"/>
      <c r="BC368" s="567"/>
      <c r="BD368" s="567">
        <v>0</v>
      </c>
      <c r="BE368" s="567">
        <v>0</v>
      </c>
      <c r="BF368">
        <v>46650</v>
      </c>
      <c r="BG368" t="s">
        <v>22055</v>
      </c>
      <c r="BH368" t="s">
        <v>17346</v>
      </c>
      <c r="BI368">
        <v>45877.578125</v>
      </c>
      <c r="BJ368">
        <v>45152.465451388889</v>
      </c>
      <c r="BK368" t="s">
        <v>21677</v>
      </c>
      <c r="BL368" t="s">
        <v>17706</v>
      </c>
      <c r="BM368" t="s">
        <v>21696</v>
      </c>
      <c r="BR368">
        <v>1</v>
      </c>
      <c r="BS368">
        <v>1</v>
      </c>
      <c r="BU368" t="s">
        <v>17705</v>
      </c>
      <c r="BV368" t="s">
        <v>17702</v>
      </c>
      <c r="BY368">
        <v>0</v>
      </c>
      <c r="CA368" t="s">
        <v>16180</v>
      </c>
      <c r="CB368" t="s">
        <v>21679</v>
      </c>
      <c r="CC3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69" spans="1:81">
      <c r="A369">
        <v>169798</v>
      </c>
      <c r="B369" t="s">
        <v>17708</v>
      </c>
      <c r="C369" t="s">
        <v>730</v>
      </c>
      <c r="D369" t="s">
        <v>7150</v>
      </c>
      <c r="E369" t="s">
        <v>7121</v>
      </c>
      <c r="F369" t="s">
        <v>2110</v>
      </c>
      <c r="G369" t="s">
        <v>17221</v>
      </c>
      <c r="M369" t="b">
        <v>1</v>
      </c>
      <c r="N369" t="s">
        <v>16443</v>
      </c>
      <c r="O369" t="s">
        <v>7155</v>
      </c>
      <c r="R369">
        <v>2320000</v>
      </c>
      <c r="S369">
        <v>44314</v>
      </c>
      <c r="T369">
        <v>44355</v>
      </c>
      <c r="V369">
        <v>44344</v>
      </c>
      <c r="Z369">
        <v>44230</v>
      </c>
      <c r="AA369" t="s">
        <v>17704</v>
      </c>
      <c r="AI369">
        <v>2320000</v>
      </c>
      <c r="AJ369">
        <v>2320000</v>
      </c>
      <c r="AP369">
        <v>0</v>
      </c>
      <c r="AQ369">
        <v>2320000</v>
      </c>
      <c r="AR369">
        <v>2320000</v>
      </c>
      <c r="AW369" s="567"/>
      <c r="AX369" s="567"/>
      <c r="AY369" s="567"/>
      <c r="AZ369" s="567"/>
      <c r="BA369" s="567"/>
      <c r="BB369" s="567"/>
      <c r="BC369" s="567"/>
      <c r="BD369" s="567">
        <v>0</v>
      </c>
      <c r="BE369" s="567">
        <v>0</v>
      </c>
      <c r="BF369">
        <v>46650</v>
      </c>
      <c r="BG369" t="s">
        <v>22056</v>
      </c>
      <c r="BH369" t="s">
        <v>16865</v>
      </c>
      <c r="BI369">
        <v>45877.5781712963</v>
      </c>
      <c r="BJ369">
        <v>45152.465451388889</v>
      </c>
      <c r="BK369" t="s">
        <v>21677</v>
      </c>
      <c r="BL369" t="s">
        <v>17710</v>
      </c>
      <c r="BM369" t="s">
        <v>21696</v>
      </c>
      <c r="BR369">
        <v>1</v>
      </c>
      <c r="BS369">
        <v>1</v>
      </c>
      <c r="BT369">
        <v>45820</v>
      </c>
      <c r="BU369" t="s">
        <v>17709</v>
      </c>
      <c r="BV369" t="s">
        <v>17707</v>
      </c>
      <c r="BY369">
        <v>0</v>
      </c>
      <c r="CA369" t="s">
        <v>16180</v>
      </c>
      <c r="CB369" t="s">
        <v>21679</v>
      </c>
      <c r="CC3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0" spans="1:81">
      <c r="A370">
        <v>169576</v>
      </c>
      <c r="B370" t="s">
        <v>17712</v>
      </c>
      <c r="C370" t="s">
        <v>728</v>
      </c>
      <c r="D370" t="s">
        <v>7148</v>
      </c>
      <c r="E370" t="s">
        <v>7121</v>
      </c>
      <c r="F370" t="s">
        <v>2110</v>
      </c>
      <c r="G370" t="s">
        <v>17221</v>
      </c>
      <c r="M370" t="b">
        <v>1</v>
      </c>
      <c r="N370" t="s">
        <v>16443</v>
      </c>
      <c r="O370" t="s">
        <v>7155</v>
      </c>
      <c r="R370">
        <v>1800000</v>
      </c>
      <c r="S370">
        <v>44314</v>
      </c>
      <c r="T370">
        <v>44355</v>
      </c>
      <c r="V370">
        <v>44344</v>
      </c>
      <c r="Z370">
        <v>44230</v>
      </c>
      <c r="AA370" t="s">
        <v>17713</v>
      </c>
      <c r="AI370">
        <v>1800000</v>
      </c>
      <c r="AJ370">
        <v>1800000</v>
      </c>
      <c r="AP370">
        <v>0</v>
      </c>
      <c r="AQ370">
        <v>1800000</v>
      </c>
      <c r="AR370">
        <v>1800000</v>
      </c>
      <c r="AW370" s="567"/>
      <c r="AX370" s="567"/>
      <c r="AY370" s="567"/>
      <c r="AZ370" s="567"/>
      <c r="BA370" s="567"/>
      <c r="BB370" s="567"/>
      <c r="BC370" s="567"/>
      <c r="BD370" s="567">
        <v>0</v>
      </c>
      <c r="BE370" s="567">
        <v>0</v>
      </c>
      <c r="BF370">
        <v>46650</v>
      </c>
      <c r="BG370" t="s">
        <v>22057</v>
      </c>
      <c r="BH370" t="s">
        <v>16865</v>
      </c>
      <c r="BI370">
        <v>45877.578182870369</v>
      </c>
      <c r="BJ370">
        <v>45152.465451388889</v>
      </c>
      <c r="BK370" t="s">
        <v>21677</v>
      </c>
      <c r="BL370" t="s">
        <v>17715</v>
      </c>
      <c r="BM370" t="s">
        <v>21696</v>
      </c>
      <c r="BR370">
        <v>1</v>
      </c>
      <c r="BS370">
        <v>1</v>
      </c>
      <c r="BT370">
        <v>45820</v>
      </c>
      <c r="BU370" t="s">
        <v>17714</v>
      </c>
      <c r="BV370" t="s">
        <v>17711</v>
      </c>
      <c r="BY370">
        <v>0</v>
      </c>
      <c r="CA370" t="s">
        <v>16180</v>
      </c>
      <c r="CB370" t="s">
        <v>21679</v>
      </c>
      <c r="CC3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1" spans="1:81">
      <c r="A371">
        <v>169503</v>
      </c>
      <c r="B371" t="s">
        <v>17717</v>
      </c>
      <c r="C371" t="s">
        <v>1201</v>
      </c>
      <c r="D371" t="s">
        <v>12845</v>
      </c>
      <c r="E371" t="s">
        <v>12754</v>
      </c>
      <c r="F371" t="s">
        <v>33</v>
      </c>
      <c r="G371" t="s">
        <v>2115</v>
      </c>
      <c r="M371" t="b">
        <v>1</v>
      </c>
      <c r="N371" t="s">
        <v>16174</v>
      </c>
      <c r="O371" t="s">
        <v>2546</v>
      </c>
      <c r="V371" t="s">
        <v>2478</v>
      </c>
      <c r="Z371">
        <v>44225</v>
      </c>
      <c r="AA371" t="s">
        <v>17713</v>
      </c>
      <c r="AI371">
        <v>2700000</v>
      </c>
      <c r="AJ371">
        <v>2700000</v>
      </c>
      <c r="AP371">
        <v>0</v>
      </c>
      <c r="AQ371">
        <v>2700000</v>
      </c>
      <c r="AR371">
        <v>2700000</v>
      </c>
      <c r="AW371" s="567"/>
      <c r="AX371" s="567"/>
      <c r="AY371" s="567"/>
      <c r="AZ371" s="567"/>
      <c r="BA371" s="567"/>
      <c r="BB371" s="567"/>
      <c r="BC371" s="567"/>
      <c r="BD371" s="567">
        <v>0</v>
      </c>
      <c r="BE371" s="567">
        <v>0</v>
      </c>
      <c r="BF371">
        <v>46650</v>
      </c>
      <c r="BG371" t="s">
        <v>22058</v>
      </c>
      <c r="BH371" t="s">
        <v>17285</v>
      </c>
      <c r="BI371">
        <v>45877.578182870369</v>
      </c>
      <c r="BJ371">
        <v>45152.465451388889</v>
      </c>
      <c r="BK371" t="s">
        <v>21677</v>
      </c>
      <c r="BM371" t="s">
        <v>21696</v>
      </c>
      <c r="BR371">
        <v>1</v>
      </c>
      <c r="BS371">
        <v>1</v>
      </c>
      <c r="BU371" t="s">
        <v>17718</v>
      </c>
      <c r="BV371" t="s">
        <v>17716</v>
      </c>
      <c r="BY371">
        <v>0</v>
      </c>
      <c r="CA371" t="s">
        <v>16180</v>
      </c>
      <c r="CB371" t="s">
        <v>21679</v>
      </c>
      <c r="CC3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2" spans="1:81">
      <c r="A372">
        <v>169500</v>
      </c>
      <c r="B372" t="s">
        <v>17720</v>
      </c>
      <c r="C372" t="s">
        <v>1202</v>
      </c>
      <c r="D372" t="s">
        <v>12815</v>
      </c>
      <c r="E372" t="s">
        <v>12754</v>
      </c>
      <c r="F372" t="s">
        <v>33</v>
      </c>
      <c r="G372" t="s">
        <v>2115</v>
      </c>
      <c r="H372" t="b">
        <v>1</v>
      </c>
      <c r="I372" t="s">
        <v>16253</v>
      </c>
      <c r="J372" t="b">
        <v>0</v>
      </c>
      <c r="Q372">
        <v>45443</v>
      </c>
      <c r="R372">
        <v>5700000</v>
      </c>
      <c r="S372">
        <v>44314</v>
      </c>
      <c r="T372">
        <v>44355</v>
      </c>
      <c r="V372">
        <v>44344</v>
      </c>
      <c r="Z372">
        <v>44225</v>
      </c>
      <c r="AA372" t="s">
        <v>17713</v>
      </c>
      <c r="AB372">
        <v>44742</v>
      </c>
      <c r="AC372">
        <v>44767</v>
      </c>
      <c r="AD372">
        <v>45048</v>
      </c>
      <c r="AI372">
        <v>5700000</v>
      </c>
      <c r="AJ372">
        <v>6372063</v>
      </c>
      <c r="AK372">
        <v>3575881</v>
      </c>
      <c r="AL372">
        <v>634045</v>
      </c>
      <c r="AN372">
        <v>2796182</v>
      </c>
      <c r="AO372">
        <v>1496809</v>
      </c>
      <c r="AP372">
        <v>2079072</v>
      </c>
      <c r="AQ372">
        <v>6372063</v>
      </c>
      <c r="AR372">
        <v>7006108</v>
      </c>
      <c r="AU372">
        <v>45093</v>
      </c>
      <c r="AW372" s="567">
        <v>6372063</v>
      </c>
      <c r="AX372" s="567">
        <v>2796182</v>
      </c>
      <c r="AY372" s="567"/>
      <c r="AZ372" s="567"/>
      <c r="BA372" s="567"/>
      <c r="BB372" s="567"/>
      <c r="BC372" s="567"/>
      <c r="BD372" s="567">
        <v>6372063</v>
      </c>
      <c r="BE372" s="567">
        <v>2796182</v>
      </c>
      <c r="BF372">
        <v>46650</v>
      </c>
      <c r="BG372" t="s">
        <v>22059</v>
      </c>
      <c r="BI372">
        <v>46059.538564814815</v>
      </c>
      <c r="BJ372">
        <v>45152.465451388889</v>
      </c>
      <c r="BK372" t="s">
        <v>21677</v>
      </c>
      <c r="BL372" t="s">
        <v>17722</v>
      </c>
      <c r="BM372" t="s">
        <v>21678</v>
      </c>
      <c r="BP372" s="568">
        <v>634046</v>
      </c>
      <c r="BR372">
        <v>1</v>
      </c>
      <c r="BS372">
        <v>1</v>
      </c>
      <c r="BU372" t="s">
        <v>17721</v>
      </c>
      <c r="BV372" t="s">
        <v>17719</v>
      </c>
      <c r="BY372">
        <v>0</v>
      </c>
      <c r="CA372" t="s">
        <v>16180</v>
      </c>
      <c r="CB372" t="s">
        <v>21679</v>
      </c>
      <c r="CC3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3575881</v>
      </c>
    </row>
    <row r="373" spans="1:81">
      <c r="A373">
        <v>169495</v>
      </c>
      <c r="B373" t="s">
        <v>17724</v>
      </c>
      <c r="C373" t="s">
        <v>1190</v>
      </c>
      <c r="D373" t="s">
        <v>12767</v>
      </c>
      <c r="E373" t="s">
        <v>12754</v>
      </c>
      <c r="F373" t="s">
        <v>33</v>
      </c>
      <c r="G373" t="s">
        <v>2115</v>
      </c>
      <c r="H373" t="b">
        <v>1</v>
      </c>
      <c r="I373" t="s">
        <v>16253</v>
      </c>
      <c r="J373" t="b">
        <v>0</v>
      </c>
      <c r="R373">
        <v>23000000</v>
      </c>
      <c r="S373">
        <v>44314</v>
      </c>
      <c r="T373">
        <v>44355</v>
      </c>
      <c r="V373">
        <v>44344</v>
      </c>
      <c r="Z373">
        <v>44225</v>
      </c>
      <c r="AA373" t="s">
        <v>17713</v>
      </c>
      <c r="AB373">
        <v>44712</v>
      </c>
      <c r="AC373">
        <v>44712</v>
      </c>
      <c r="AD373">
        <v>45092</v>
      </c>
      <c r="AI373">
        <v>23000000</v>
      </c>
      <c r="AJ373">
        <v>15339932.33</v>
      </c>
      <c r="AK373">
        <v>7159883.2999999998</v>
      </c>
      <c r="AL373">
        <v>1397860</v>
      </c>
      <c r="AN373">
        <v>8180049</v>
      </c>
      <c r="AO373">
        <v>1044957.8</v>
      </c>
      <c r="AP373">
        <v>6114925.5</v>
      </c>
      <c r="AQ373">
        <v>15339932.300000001</v>
      </c>
      <c r="AR373">
        <v>16737792.300000001</v>
      </c>
      <c r="AU373">
        <v>45160</v>
      </c>
      <c r="AW373" s="567">
        <v>15339932.33</v>
      </c>
      <c r="AX373" s="567">
        <v>8180049.0300000003</v>
      </c>
      <c r="AY373" s="567"/>
      <c r="AZ373" s="567"/>
      <c r="BA373" s="567"/>
      <c r="BB373" s="567"/>
      <c r="BC373" s="567"/>
      <c r="BD373" s="567">
        <v>15339932.33</v>
      </c>
      <c r="BE373" s="567">
        <v>8180049.0300000003</v>
      </c>
      <c r="BF373">
        <v>46650</v>
      </c>
      <c r="BG373" t="s">
        <v>22060</v>
      </c>
      <c r="BI373">
        <v>46059.538576388892</v>
      </c>
      <c r="BJ373">
        <v>45152.465451388889</v>
      </c>
      <c r="BK373" t="s">
        <v>21677</v>
      </c>
      <c r="BL373" t="s">
        <v>17726</v>
      </c>
      <c r="BM373" t="s">
        <v>21678</v>
      </c>
      <c r="BP373" s="568">
        <v>1397859.52</v>
      </c>
      <c r="BR373">
        <v>1.0000000019556801</v>
      </c>
      <c r="BS373">
        <v>1</v>
      </c>
      <c r="BU373" t="s">
        <v>17725</v>
      </c>
      <c r="BV373" t="s">
        <v>17723</v>
      </c>
      <c r="BY373">
        <v>0</v>
      </c>
      <c r="CA373" t="s">
        <v>16180</v>
      </c>
      <c r="CB373" t="s">
        <v>21679</v>
      </c>
      <c r="CC3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7159883.2999999998</v>
      </c>
    </row>
    <row r="374" spans="1:81">
      <c r="A374">
        <v>169276</v>
      </c>
      <c r="B374" t="s">
        <v>17728</v>
      </c>
      <c r="C374" t="s">
        <v>17729</v>
      </c>
      <c r="D374" t="s">
        <v>12813</v>
      </c>
      <c r="E374" t="s">
        <v>12754</v>
      </c>
      <c r="F374" t="s">
        <v>33</v>
      </c>
      <c r="G374" t="s">
        <v>2115</v>
      </c>
      <c r="H374" t="b">
        <v>1</v>
      </c>
      <c r="I374" t="s">
        <v>16253</v>
      </c>
      <c r="J374" t="b">
        <v>0</v>
      </c>
      <c r="L374" t="s">
        <v>16193</v>
      </c>
      <c r="R374">
        <v>4000000</v>
      </c>
      <c r="S374">
        <v>44314</v>
      </c>
      <c r="T374">
        <v>44355</v>
      </c>
      <c r="V374">
        <v>44344</v>
      </c>
      <c r="Z374">
        <v>44224</v>
      </c>
      <c r="AA374" t="s">
        <v>17730</v>
      </c>
      <c r="AB374">
        <v>45016</v>
      </c>
      <c r="AC374">
        <v>45016</v>
      </c>
      <c r="AD374">
        <v>45385</v>
      </c>
      <c r="AI374">
        <v>4000000</v>
      </c>
      <c r="AJ374">
        <v>20425907</v>
      </c>
      <c r="AK374">
        <v>3661876.82</v>
      </c>
      <c r="AL374">
        <v>5917803.3600000003</v>
      </c>
      <c r="AN374">
        <v>75107786</v>
      </c>
      <c r="AO374">
        <v>267449.67</v>
      </c>
      <c r="AP374">
        <v>3394427.15</v>
      </c>
      <c r="AQ374">
        <v>78769662.819999993</v>
      </c>
      <c r="AR374">
        <v>84687466.180000007</v>
      </c>
      <c r="AS374">
        <v>45716</v>
      </c>
      <c r="AT374">
        <v>45900</v>
      </c>
      <c r="AW374" s="567"/>
      <c r="AX374" s="567"/>
      <c r="AY374" s="567"/>
      <c r="AZ374" s="567"/>
      <c r="BA374" s="567"/>
      <c r="BB374" s="567"/>
      <c r="BC374" s="567"/>
      <c r="BD374" s="567">
        <v>0</v>
      </c>
      <c r="BE374" s="567">
        <v>0</v>
      </c>
      <c r="BF374">
        <v>46650</v>
      </c>
      <c r="BG374" t="s">
        <v>22061</v>
      </c>
      <c r="BH374" t="s">
        <v>17731</v>
      </c>
      <c r="BI374">
        <v>46059.538576388892</v>
      </c>
      <c r="BJ374">
        <v>45152.465451388889</v>
      </c>
      <c r="BK374" t="s">
        <v>21677</v>
      </c>
      <c r="BL374" t="s">
        <v>17733</v>
      </c>
      <c r="BM374" t="s">
        <v>21678</v>
      </c>
      <c r="BR374">
        <v>0.259311850130375</v>
      </c>
      <c r="BS374">
        <v>4</v>
      </c>
      <c r="BU374" t="s">
        <v>17732</v>
      </c>
      <c r="BV374" t="s">
        <v>17727</v>
      </c>
      <c r="BY374">
        <v>0</v>
      </c>
      <c r="CA374" t="s">
        <v>16180</v>
      </c>
      <c r="CB374" t="s">
        <v>21679</v>
      </c>
      <c r="CC3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5" spans="1:81">
      <c r="A375">
        <v>169266</v>
      </c>
      <c r="B375" t="s">
        <v>17735</v>
      </c>
      <c r="C375" t="s">
        <v>723</v>
      </c>
      <c r="D375" t="s">
        <v>12811</v>
      </c>
      <c r="E375" t="s">
        <v>12754</v>
      </c>
      <c r="F375" t="s">
        <v>33</v>
      </c>
      <c r="G375" t="s">
        <v>2115</v>
      </c>
      <c r="H375" t="b">
        <v>1</v>
      </c>
      <c r="I375" t="s">
        <v>16253</v>
      </c>
      <c r="J375" t="b">
        <v>0</v>
      </c>
      <c r="R375">
        <v>11700000</v>
      </c>
      <c r="S375">
        <v>44314</v>
      </c>
      <c r="T375">
        <v>44355</v>
      </c>
      <c r="V375">
        <v>44344</v>
      </c>
      <c r="Z375">
        <v>44224</v>
      </c>
      <c r="AA375" t="s">
        <v>17730</v>
      </c>
      <c r="AB375">
        <v>44712</v>
      </c>
      <c r="AC375">
        <v>44707</v>
      </c>
      <c r="AD375">
        <v>45134</v>
      </c>
      <c r="AI375">
        <v>11700000</v>
      </c>
      <c r="AJ375">
        <v>21332361</v>
      </c>
      <c r="AK375">
        <v>6537037</v>
      </c>
      <c r="AL375">
        <v>1810918</v>
      </c>
      <c r="AN375">
        <v>14795324</v>
      </c>
      <c r="AO375">
        <v>0</v>
      </c>
      <c r="AP375">
        <v>6537037</v>
      </c>
      <c r="AQ375">
        <v>21332361</v>
      </c>
      <c r="AR375">
        <v>23143279</v>
      </c>
      <c r="AU375">
        <v>45233</v>
      </c>
      <c r="AV375" t="s">
        <v>16449</v>
      </c>
      <c r="AW375" s="567">
        <v>21332361</v>
      </c>
      <c r="AX375" s="567">
        <v>14795324</v>
      </c>
      <c r="AY375" s="567">
        <v>21332361</v>
      </c>
      <c r="AZ375" s="567">
        <v>14795324</v>
      </c>
      <c r="BA375" s="567"/>
      <c r="BB375" s="567"/>
      <c r="BC375" s="567"/>
      <c r="BD375" s="567">
        <v>21332361</v>
      </c>
      <c r="BE375" s="567">
        <v>14795324</v>
      </c>
      <c r="BF375">
        <v>46650</v>
      </c>
      <c r="BG375" t="s">
        <v>22062</v>
      </c>
      <c r="BI375">
        <v>46070.478796296295</v>
      </c>
      <c r="BJ375">
        <v>45152.465462962966</v>
      </c>
      <c r="BK375" t="s">
        <v>21677</v>
      </c>
      <c r="BL375" t="s">
        <v>17737</v>
      </c>
      <c r="BM375" t="s">
        <v>21683</v>
      </c>
      <c r="BP375" s="568">
        <v>1810918</v>
      </c>
      <c r="BR375">
        <v>1</v>
      </c>
      <c r="BS375">
        <v>1</v>
      </c>
      <c r="BU375" t="s">
        <v>17736</v>
      </c>
      <c r="BV375" t="s">
        <v>17734</v>
      </c>
      <c r="BY375">
        <v>0</v>
      </c>
      <c r="CA375" t="s">
        <v>16180</v>
      </c>
      <c r="CB375" t="s">
        <v>21679</v>
      </c>
      <c r="CC3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6537037</v>
      </c>
    </row>
    <row r="376" spans="1:81">
      <c r="A376">
        <v>169058</v>
      </c>
      <c r="B376" t="s">
        <v>17739</v>
      </c>
      <c r="C376" t="s">
        <v>228</v>
      </c>
      <c r="D376" t="s">
        <v>12809</v>
      </c>
      <c r="E376" t="s">
        <v>12754</v>
      </c>
      <c r="F376" t="s">
        <v>33</v>
      </c>
      <c r="G376" t="s">
        <v>2115</v>
      </c>
      <c r="H376" t="b">
        <v>1</v>
      </c>
      <c r="I376" t="s">
        <v>16967</v>
      </c>
      <c r="J376" t="b">
        <v>0</v>
      </c>
      <c r="L376" t="s">
        <v>16193</v>
      </c>
      <c r="R376">
        <v>4000000</v>
      </c>
      <c r="S376">
        <v>44314</v>
      </c>
      <c r="T376">
        <v>44355</v>
      </c>
      <c r="V376">
        <v>44344</v>
      </c>
      <c r="Z376">
        <v>44223</v>
      </c>
      <c r="AA376" t="s">
        <v>17740</v>
      </c>
      <c r="AB376">
        <v>44712</v>
      </c>
      <c r="AC376">
        <v>44685</v>
      </c>
      <c r="AD376">
        <v>45782</v>
      </c>
      <c r="AI376">
        <v>4000000</v>
      </c>
      <c r="AJ376">
        <v>18279001</v>
      </c>
      <c r="AK376">
        <v>13265333.34</v>
      </c>
      <c r="AL376">
        <v>1213803.7</v>
      </c>
      <c r="AN376">
        <v>23342346.170000002</v>
      </c>
      <c r="AO376">
        <v>655599.77</v>
      </c>
      <c r="AP376">
        <v>12609733.57</v>
      </c>
      <c r="AQ376">
        <v>36607679.509999998</v>
      </c>
      <c r="AR376">
        <v>37821483.210000001</v>
      </c>
      <c r="AS376">
        <v>45657</v>
      </c>
      <c r="AT376">
        <v>45838</v>
      </c>
      <c r="AW376" s="567"/>
      <c r="AX376" s="567"/>
      <c r="AY376" s="567"/>
      <c r="AZ376" s="567"/>
      <c r="BA376" s="567"/>
      <c r="BB376" s="567"/>
      <c r="BC376" s="567"/>
      <c r="BD376" s="567">
        <v>0</v>
      </c>
      <c r="BE376" s="567">
        <v>0</v>
      </c>
      <c r="BF376">
        <v>46650</v>
      </c>
      <c r="BG376" t="s">
        <v>22063</v>
      </c>
      <c r="BI376">
        <v>46059.538587962961</v>
      </c>
      <c r="BJ376">
        <v>45152.465462962966</v>
      </c>
      <c r="BK376" t="s">
        <v>21677</v>
      </c>
      <c r="BL376" t="s">
        <v>17742</v>
      </c>
      <c r="BM376" t="s">
        <v>21678</v>
      </c>
      <c r="BR376">
        <v>0.49932148785903702</v>
      </c>
      <c r="BS376">
        <v>3</v>
      </c>
      <c r="BU376" t="s">
        <v>17741</v>
      </c>
      <c r="BV376" t="s">
        <v>17738</v>
      </c>
      <c r="BW376" s="568">
        <v>4078410.44</v>
      </c>
      <c r="BX376" s="568">
        <v>3369687</v>
      </c>
      <c r="BY376">
        <v>7448097.4400000004</v>
      </c>
      <c r="CA376" t="s">
        <v>16180</v>
      </c>
      <c r="CB376" t="s">
        <v>21679</v>
      </c>
      <c r="CC3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7" spans="1:81">
      <c r="A377">
        <v>168483</v>
      </c>
      <c r="B377" t="s">
        <v>17744</v>
      </c>
      <c r="C377" t="s">
        <v>247</v>
      </c>
      <c r="D377" t="s">
        <v>15396</v>
      </c>
      <c r="E377" t="s">
        <v>15362</v>
      </c>
      <c r="F377" t="s">
        <v>46</v>
      </c>
      <c r="G377" t="s">
        <v>2108</v>
      </c>
      <c r="I377" t="s">
        <v>16253</v>
      </c>
      <c r="J377" t="b">
        <v>0</v>
      </c>
      <c r="L377" t="s">
        <v>16193</v>
      </c>
      <c r="R377">
        <v>83260000</v>
      </c>
      <c r="S377">
        <v>44314</v>
      </c>
      <c r="T377">
        <v>44355</v>
      </c>
      <c r="V377">
        <v>44344</v>
      </c>
      <c r="Z377">
        <v>44218</v>
      </c>
      <c r="AA377" t="s">
        <v>17745</v>
      </c>
      <c r="AB377">
        <v>44804</v>
      </c>
      <c r="AC377">
        <v>44802</v>
      </c>
      <c r="AD377">
        <v>45421</v>
      </c>
      <c r="AE377">
        <v>45875</v>
      </c>
      <c r="AF377">
        <v>45868</v>
      </c>
      <c r="AG377" t="s">
        <v>17746</v>
      </c>
      <c r="AI377">
        <v>87440000</v>
      </c>
      <c r="AJ377">
        <v>0</v>
      </c>
      <c r="AK377">
        <v>8111071</v>
      </c>
      <c r="AL377">
        <v>10145828</v>
      </c>
      <c r="AN377">
        <v>96749488</v>
      </c>
      <c r="AO377">
        <v>339692</v>
      </c>
      <c r="AP377">
        <v>7771379</v>
      </c>
      <c r="AQ377">
        <v>104860559</v>
      </c>
      <c r="AR377">
        <v>115006387</v>
      </c>
      <c r="AS377">
        <v>45473</v>
      </c>
      <c r="AT377">
        <v>45565</v>
      </c>
      <c r="AW377" s="567"/>
      <c r="AX377" s="567"/>
      <c r="AY377" s="567"/>
      <c r="AZ377" s="567"/>
      <c r="BA377" s="567"/>
      <c r="BB377" s="567"/>
      <c r="BC377" s="567"/>
      <c r="BD377" s="567">
        <v>0</v>
      </c>
      <c r="BE377" s="567">
        <v>0</v>
      </c>
      <c r="BF377">
        <v>46650</v>
      </c>
      <c r="BG377" t="s">
        <v>22064</v>
      </c>
      <c r="BH377" t="s">
        <v>17747</v>
      </c>
      <c r="BI377">
        <v>45880.413171296299</v>
      </c>
      <c r="BJ377">
        <v>45152.465462962966</v>
      </c>
      <c r="BK377" t="s">
        <v>21677</v>
      </c>
      <c r="BL377" t="s">
        <v>17749</v>
      </c>
      <c r="BM377" t="s">
        <v>21696</v>
      </c>
      <c r="BR377">
        <v>0</v>
      </c>
      <c r="BS377">
        <v>5</v>
      </c>
      <c r="BU377" t="s">
        <v>17748</v>
      </c>
      <c r="BV377" t="s">
        <v>17743</v>
      </c>
      <c r="BY377">
        <v>0</v>
      </c>
      <c r="CA377" t="s">
        <v>16180</v>
      </c>
      <c r="CB377" t="s">
        <v>21679</v>
      </c>
      <c r="CC3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8" spans="1:81">
      <c r="A378">
        <v>168226</v>
      </c>
      <c r="B378" t="s">
        <v>17751</v>
      </c>
      <c r="C378" t="s">
        <v>695</v>
      </c>
      <c r="D378" t="s">
        <v>15394</v>
      </c>
      <c r="E378" t="s">
        <v>15362</v>
      </c>
      <c r="F378" t="s">
        <v>46</v>
      </c>
      <c r="G378" t="s">
        <v>2108</v>
      </c>
      <c r="I378" t="s">
        <v>16253</v>
      </c>
      <c r="J378" t="b">
        <v>0</v>
      </c>
      <c r="R378">
        <v>11600000</v>
      </c>
      <c r="S378">
        <v>44314</v>
      </c>
      <c r="T378">
        <v>44355</v>
      </c>
      <c r="V378">
        <v>44344</v>
      </c>
      <c r="Z378">
        <v>44216</v>
      </c>
      <c r="AA378" t="s">
        <v>17752</v>
      </c>
      <c r="AB378">
        <v>44712</v>
      </c>
      <c r="AC378">
        <v>44683</v>
      </c>
      <c r="AE378">
        <v>45555</v>
      </c>
      <c r="AF378">
        <v>45551</v>
      </c>
      <c r="AI378">
        <v>89700000</v>
      </c>
      <c r="AJ378">
        <v>14746039.57</v>
      </c>
      <c r="AK378">
        <v>0</v>
      </c>
      <c r="AL378">
        <v>584325</v>
      </c>
      <c r="AN378">
        <v>16420054</v>
      </c>
      <c r="AO378">
        <v>0</v>
      </c>
      <c r="AP378">
        <v>0</v>
      </c>
      <c r="AQ378">
        <v>16420054</v>
      </c>
      <c r="AR378">
        <v>17004379</v>
      </c>
      <c r="AU378">
        <v>44916</v>
      </c>
      <c r="AV378" t="s">
        <v>17753</v>
      </c>
      <c r="AW378" s="567">
        <v>14746039.57</v>
      </c>
      <c r="AX378" s="567">
        <v>14746039.57</v>
      </c>
      <c r="AY378" s="567">
        <v>14746039.57</v>
      </c>
      <c r="AZ378" s="567">
        <v>14746039.57</v>
      </c>
      <c r="BA378" s="567"/>
      <c r="BB378" s="567"/>
      <c r="BC378" s="567"/>
      <c r="BD378" s="567">
        <v>14746039.57</v>
      </c>
      <c r="BE378" s="567">
        <v>14746039.57</v>
      </c>
      <c r="BF378">
        <v>46650</v>
      </c>
      <c r="BG378" t="s">
        <v>22065</v>
      </c>
      <c r="BI378">
        <v>46051.400671296295</v>
      </c>
      <c r="BJ378">
        <v>45152.465462962966</v>
      </c>
      <c r="BK378" t="s">
        <v>21677</v>
      </c>
      <c r="BL378" t="s">
        <v>17755</v>
      </c>
      <c r="BM378" t="s">
        <v>21696</v>
      </c>
      <c r="BP378" s="568">
        <v>2258339.67</v>
      </c>
      <c r="BR378">
        <v>0.89805061359725102</v>
      </c>
      <c r="BS378">
        <v>1</v>
      </c>
      <c r="BU378" t="s">
        <v>17754</v>
      </c>
      <c r="BV378" t="s">
        <v>17750</v>
      </c>
      <c r="BY378">
        <v>0</v>
      </c>
      <c r="CA378" t="s">
        <v>16180</v>
      </c>
      <c r="CB378" t="s">
        <v>21679</v>
      </c>
      <c r="CC3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79" spans="1:81">
      <c r="A379">
        <v>167508</v>
      </c>
      <c r="B379" t="s">
        <v>17757</v>
      </c>
      <c r="C379" t="s">
        <v>691</v>
      </c>
      <c r="D379" t="s">
        <v>15392</v>
      </c>
      <c r="E379" t="s">
        <v>15362</v>
      </c>
      <c r="F379" t="s">
        <v>46</v>
      </c>
      <c r="G379" t="s">
        <v>2108</v>
      </c>
      <c r="I379" t="s">
        <v>16253</v>
      </c>
      <c r="J379" t="b">
        <v>0</v>
      </c>
      <c r="M379" t="b">
        <v>1</v>
      </c>
      <c r="N379" t="s">
        <v>16174</v>
      </c>
      <c r="O379" t="s">
        <v>7155</v>
      </c>
      <c r="R379">
        <v>41390000</v>
      </c>
      <c r="S379">
        <v>44314</v>
      </c>
      <c r="T379">
        <v>44355</v>
      </c>
      <c r="V379">
        <v>44344</v>
      </c>
      <c r="Z379">
        <v>44378</v>
      </c>
      <c r="AA379" t="s">
        <v>17758</v>
      </c>
      <c r="AB379">
        <v>44895</v>
      </c>
      <c r="AC379">
        <v>44893</v>
      </c>
      <c r="AD379">
        <v>45426</v>
      </c>
      <c r="AI379">
        <v>43470000</v>
      </c>
      <c r="AK379">
        <v>4609955</v>
      </c>
      <c r="AL379">
        <v>7023284</v>
      </c>
      <c r="AN379">
        <v>71765405</v>
      </c>
      <c r="AO379">
        <v>200381</v>
      </c>
      <c r="AP379">
        <v>4409574</v>
      </c>
      <c r="AQ379">
        <v>76375360</v>
      </c>
      <c r="AR379">
        <v>83398644</v>
      </c>
      <c r="AS379">
        <v>45504</v>
      </c>
      <c r="AT379">
        <v>45657</v>
      </c>
      <c r="AW379" s="567"/>
      <c r="AX379" s="567"/>
      <c r="AY379" s="567"/>
      <c r="AZ379" s="567"/>
      <c r="BA379" s="567"/>
      <c r="BB379" s="567"/>
      <c r="BC379" s="567"/>
      <c r="BD379" s="567">
        <v>0</v>
      </c>
      <c r="BE379" s="567">
        <v>0</v>
      </c>
      <c r="BF379">
        <v>46650</v>
      </c>
      <c r="BG379" t="s">
        <v>22066</v>
      </c>
      <c r="BH379" t="s">
        <v>17759</v>
      </c>
      <c r="BI379">
        <v>45887.561053240737</v>
      </c>
      <c r="BJ379">
        <v>45152.465462962966</v>
      </c>
      <c r="BK379" t="s">
        <v>21677</v>
      </c>
      <c r="BL379" t="s">
        <v>17761</v>
      </c>
      <c r="BM379" t="s">
        <v>21885</v>
      </c>
      <c r="BR379">
        <v>0</v>
      </c>
      <c r="BS379">
        <v>5</v>
      </c>
      <c r="BT379">
        <v>45884</v>
      </c>
      <c r="BU379" t="s">
        <v>17760</v>
      </c>
      <c r="BV379" t="s">
        <v>17756</v>
      </c>
      <c r="BY379">
        <v>0</v>
      </c>
      <c r="CA379" t="s">
        <v>16180</v>
      </c>
      <c r="CB379" t="s">
        <v>21679</v>
      </c>
      <c r="CC3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0" spans="1:81">
      <c r="A380">
        <v>167446</v>
      </c>
      <c r="B380" t="s">
        <v>17763</v>
      </c>
      <c r="C380" t="s">
        <v>17764</v>
      </c>
      <c r="D380" t="s">
        <v>15390</v>
      </c>
      <c r="E380" t="s">
        <v>15362</v>
      </c>
      <c r="F380" t="s">
        <v>46</v>
      </c>
      <c r="G380" t="s">
        <v>2108</v>
      </c>
      <c r="I380" t="s">
        <v>16253</v>
      </c>
      <c r="J380" t="b">
        <v>0</v>
      </c>
      <c r="L380" t="s">
        <v>16193</v>
      </c>
      <c r="Q380">
        <v>45611</v>
      </c>
      <c r="R380">
        <v>109970000</v>
      </c>
      <c r="S380">
        <v>44314</v>
      </c>
      <c r="T380">
        <v>44355</v>
      </c>
      <c r="V380">
        <v>44344</v>
      </c>
      <c r="Z380">
        <v>44209</v>
      </c>
      <c r="AA380" t="s">
        <v>17758</v>
      </c>
      <c r="AB380">
        <v>45107</v>
      </c>
      <c r="AC380">
        <v>45107</v>
      </c>
      <c r="AD380">
        <v>45877</v>
      </c>
      <c r="AE380">
        <v>45938</v>
      </c>
      <c r="AF380">
        <v>45917</v>
      </c>
      <c r="AG380" t="s">
        <v>17765</v>
      </c>
      <c r="AI380">
        <v>115490000</v>
      </c>
      <c r="AK380">
        <v>0</v>
      </c>
      <c r="AL380">
        <v>3371255.12</v>
      </c>
      <c r="AN380">
        <v>32863940.579999998</v>
      </c>
      <c r="AO380">
        <v>0</v>
      </c>
      <c r="AP380">
        <v>0</v>
      </c>
      <c r="AQ380">
        <v>32863940.579999998</v>
      </c>
      <c r="AR380">
        <v>36235195.700000003</v>
      </c>
      <c r="AS380">
        <v>45626</v>
      </c>
      <c r="AT380">
        <v>45777</v>
      </c>
      <c r="AU380">
        <v>45966</v>
      </c>
      <c r="AW380" s="567">
        <v>33956314.579999998</v>
      </c>
      <c r="AX380" s="567">
        <v>33956314.579999998</v>
      </c>
      <c r="AY380" s="567"/>
      <c r="AZ380" s="567"/>
      <c r="BA380" s="567"/>
      <c r="BB380" s="567">
        <v>85008</v>
      </c>
      <c r="BC380" s="567"/>
      <c r="BD380" s="567">
        <v>33956314.579999998</v>
      </c>
      <c r="BE380" s="567">
        <v>33956314.579999998</v>
      </c>
      <c r="BF380">
        <v>46650</v>
      </c>
      <c r="BG380" t="s">
        <v>22067</v>
      </c>
      <c r="BH380" t="s">
        <v>17766</v>
      </c>
      <c r="BI380">
        <v>46051.392905092594</v>
      </c>
      <c r="BJ380">
        <v>45152.465462962966</v>
      </c>
      <c r="BK380" t="s">
        <v>21677</v>
      </c>
      <c r="BL380" t="s">
        <v>17768</v>
      </c>
      <c r="BM380" t="s">
        <v>21696</v>
      </c>
      <c r="BP380" s="568">
        <v>3408229.98</v>
      </c>
      <c r="BQ380" s="568">
        <v>0</v>
      </c>
      <c r="BR380">
        <v>0</v>
      </c>
      <c r="BS380">
        <v>5</v>
      </c>
      <c r="BU380" t="s">
        <v>17767</v>
      </c>
      <c r="BV380" t="s">
        <v>17762</v>
      </c>
      <c r="BW380" s="568">
        <v>85008</v>
      </c>
      <c r="BY380">
        <v>85008</v>
      </c>
      <c r="CA380" t="s">
        <v>16180</v>
      </c>
      <c r="CB380" t="s">
        <v>21679</v>
      </c>
      <c r="CC3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1" spans="1:81">
      <c r="A381">
        <v>167443</v>
      </c>
      <c r="B381" t="s">
        <v>17770</v>
      </c>
      <c r="C381" t="s">
        <v>1180</v>
      </c>
      <c r="D381" t="s">
        <v>15388</v>
      </c>
      <c r="E381" t="s">
        <v>15362</v>
      </c>
      <c r="F381" t="s">
        <v>46</v>
      </c>
      <c r="G381" t="s">
        <v>2108</v>
      </c>
      <c r="I381" t="s">
        <v>16253</v>
      </c>
      <c r="J381" t="b">
        <v>0</v>
      </c>
      <c r="M381" t="b">
        <v>1</v>
      </c>
      <c r="N381" t="s">
        <v>16174</v>
      </c>
      <c r="O381" t="s">
        <v>7155</v>
      </c>
      <c r="Q381">
        <v>45568</v>
      </c>
      <c r="R381">
        <v>40690000</v>
      </c>
      <c r="S381">
        <v>44314</v>
      </c>
      <c r="T381">
        <v>44355</v>
      </c>
      <c r="V381">
        <v>44344</v>
      </c>
      <c r="Z381">
        <v>44209</v>
      </c>
      <c r="AA381" t="s">
        <v>17758</v>
      </c>
      <c r="AB381">
        <v>45138</v>
      </c>
      <c r="AC381">
        <v>44806</v>
      </c>
      <c r="AD381">
        <v>45310</v>
      </c>
      <c r="AI381">
        <v>42730000</v>
      </c>
      <c r="AJ381">
        <v>0</v>
      </c>
      <c r="AK381">
        <v>15967020</v>
      </c>
      <c r="AL381">
        <v>6485111</v>
      </c>
      <c r="AN381">
        <v>62522200</v>
      </c>
      <c r="AO381">
        <v>1461125</v>
      </c>
      <c r="AP381">
        <v>14505895</v>
      </c>
      <c r="AQ381">
        <v>78489220</v>
      </c>
      <c r="AR381">
        <v>84974331</v>
      </c>
      <c r="AS381">
        <v>45473</v>
      </c>
      <c r="AT381">
        <v>45626</v>
      </c>
      <c r="AW381" s="567"/>
      <c r="AX381" s="567"/>
      <c r="AY381" s="567"/>
      <c r="AZ381" s="567"/>
      <c r="BA381" s="567"/>
      <c r="BB381" s="567"/>
      <c r="BC381" s="567"/>
      <c r="BD381" s="567">
        <v>0</v>
      </c>
      <c r="BE381" s="567">
        <v>0</v>
      </c>
      <c r="BF381">
        <v>46650</v>
      </c>
      <c r="BG381" t="s">
        <v>22068</v>
      </c>
      <c r="BH381" t="s">
        <v>17771</v>
      </c>
      <c r="BI381">
        <v>45887.565254629626</v>
      </c>
      <c r="BJ381">
        <v>45152.465462962966</v>
      </c>
      <c r="BK381" t="s">
        <v>21677</v>
      </c>
      <c r="BL381" t="s">
        <v>17773</v>
      </c>
      <c r="BM381" t="s">
        <v>21885</v>
      </c>
      <c r="BR381">
        <v>0</v>
      </c>
      <c r="BS381">
        <v>5</v>
      </c>
      <c r="BT381">
        <v>45884</v>
      </c>
      <c r="BU381" t="s">
        <v>17772</v>
      </c>
      <c r="BV381" t="s">
        <v>17769</v>
      </c>
      <c r="BY381">
        <v>0</v>
      </c>
      <c r="CA381" t="s">
        <v>16180</v>
      </c>
      <c r="CB381" t="s">
        <v>21679</v>
      </c>
      <c r="CC3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2" spans="1:81">
      <c r="A382">
        <v>167168</v>
      </c>
      <c r="B382" t="s">
        <v>17775</v>
      </c>
      <c r="C382" t="s">
        <v>772</v>
      </c>
      <c r="D382" t="s">
        <v>15386</v>
      </c>
      <c r="E382" t="s">
        <v>15362</v>
      </c>
      <c r="F382" t="s">
        <v>46</v>
      </c>
      <c r="G382" t="s">
        <v>2108</v>
      </c>
      <c r="I382" t="s">
        <v>16253</v>
      </c>
      <c r="J382" t="b">
        <v>0</v>
      </c>
      <c r="M382" t="b">
        <v>1</v>
      </c>
      <c r="N382" t="s">
        <v>16174</v>
      </c>
      <c r="O382" t="s">
        <v>7155</v>
      </c>
      <c r="R382">
        <v>87590000</v>
      </c>
      <c r="S382">
        <v>44314</v>
      </c>
      <c r="T382">
        <v>44355</v>
      </c>
      <c r="V382">
        <v>44344</v>
      </c>
      <c r="Z382">
        <v>44207</v>
      </c>
      <c r="AA382" t="s">
        <v>17776</v>
      </c>
      <c r="AB382">
        <v>44834</v>
      </c>
      <c r="AC382">
        <v>44805</v>
      </c>
      <c r="AD382">
        <v>45107</v>
      </c>
      <c r="AI382">
        <v>91990000</v>
      </c>
      <c r="AK382">
        <v>24646695</v>
      </c>
      <c r="AL382">
        <v>10274876</v>
      </c>
      <c r="AN382">
        <v>96370356</v>
      </c>
      <c r="AO382">
        <v>2374619</v>
      </c>
      <c r="AP382">
        <v>22272076</v>
      </c>
      <c r="AQ382">
        <v>121017051</v>
      </c>
      <c r="AR382">
        <v>131291927</v>
      </c>
      <c r="AS382">
        <v>45900</v>
      </c>
      <c r="AT382">
        <v>45688</v>
      </c>
      <c r="AW382" s="567"/>
      <c r="AX382" s="567"/>
      <c r="AY382" s="567"/>
      <c r="AZ382" s="567"/>
      <c r="BA382" s="567"/>
      <c r="BB382" s="567"/>
      <c r="BC382" s="567"/>
      <c r="BD382" s="567">
        <v>0</v>
      </c>
      <c r="BE382" s="567">
        <v>0</v>
      </c>
      <c r="BF382">
        <v>46650</v>
      </c>
      <c r="BG382" t="s">
        <v>22069</v>
      </c>
      <c r="BH382" t="s">
        <v>17777</v>
      </c>
      <c r="BI382">
        <v>45887.610856481479</v>
      </c>
      <c r="BJ382">
        <v>45152.465462962966</v>
      </c>
      <c r="BK382" t="s">
        <v>21677</v>
      </c>
      <c r="BL382" t="s">
        <v>17779</v>
      </c>
      <c r="BM382" t="s">
        <v>21885</v>
      </c>
      <c r="BR382">
        <v>0</v>
      </c>
      <c r="BS382">
        <v>5</v>
      </c>
      <c r="BT382">
        <v>45884</v>
      </c>
      <c r="BU382" t="s">
        <v>17778</v>
      </c>
      <c r="BV382" t="s">
        <v>17774</v>
      </c>
      <c r="BY382">
        <v>0</v>
      </c>
      <c r="CA382" t="s">
        <v>16180</v>
      </c>
      <c r="CB382" t="s">
        <v>21679</v>
      </c>
      <c r="CC3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3" spans="1:81">
      <c r="A383">
        <v>166904</v>
      </c>
      <c r="B383" t="s">
        <v>17781</v>
      </c>
      <c r="C383" t="s">
        <v>690</v>
      </c>
      <c r="D383" t="s">
        <v>15384</v>
      </c>
      <c r="E383" t="s">
        <v>15362</v>
      </c>
      <c r="F383" t="s">
        <v>46</v>
      </c>
      <c r="G383" t="s">
        <v>2108</v>
      </c>
      <c r="I383" t="s">
        <v>16253</v>
      </c>
      <c r="J383" t="b">
        <v>0</v>
      </c>
      <c r="M383" t="b">
        <v>1</v>
      </c>
      <c r="N383" t="s">
        <v>16174</v>
      </c>
      <c r="O383" t="s">
        <v>7155</v>
      </c>
      <c r="R383">
        <v>32400000</v>
      </c>
      <c r="S383">
        <v>44314</v>
      </c>
      <c r="T383">
        <v>44355</v>
      </c>
      <c r="V383">
        <v>44344</v>
      </c>
      <c r="Z383">
        <v>44203</v>
      </c>
      <c r="AA383" t="s">
        <v>17782</v>
      </c>
      <c r="AB383">
        <v>44804</v>
      </c>
      <c r="AC383">
        <v>44774</v>
      </c>
      <c r="AD383">
        <v>45303</v>
      </c>
      <c r="AI383">
        <v>33400000</v>
      </c>
      <c r="AK383">
        <v>9229435</v>
      </c>
      <c r="AL383">
        <v>4855883</v>
      </c>
      <c r="AN383">
        <v>45544705</v>
      </c>
      <c r="AO383">
        <v>881999</v>
      </c>
      <c r="AP383">
        <v>8347436</v>
      </c>
      <c r="AQ383">
        <v>54774140</v>
      </c>
      <c r="AR383">
        <v>59630023</v>
      </c>
      <c r="AS383">
        <v>45504</v>
      </c>
      <c r="AT383">
        <v>45596</v>
      </c>
      <c r="AW383" s="567"/>
      <c r="AX383" s="567"/>
      <c r="AY383" s="567"/>
      <c r="AZ383" s="567"/>
      <c r="BA383" s="567"/>
      <c r="BB383" s="567"/>
      <c r="BC383" s="567"/>
      <c r="BD383" s="567">
        <v>0</v>
      </c>
      <c r="BE383" s="567">
        <v>0</v>
      </c>
      <c r="BF383">
        <v>46650</v>
      </c>
      <c r="BG383" t="s">
        <v>22070</v>
      </c>
      <c r="BI383">
        <v>45887.611805555556</v>
      </c>
      <c r="BJ383">
        <v>45152.465462962966</v>
      </c>
      <c r="BK383" t="s">
        <v>21677</v>
      </c>
      <c r="BL383" t="s">
        <v>17784</v>
      </c>
      <c r="BM383" t="s">
        <v>21885</v>
      </c>
      <c r="BR383">
        <v>0</v>
      </c>
      <c r="BS383">
        <v>5</v>
      </c>
      <c r="BT383">
        <v>45884</v>
      </c>
      <c r="BU383" t="s">
        <v>17783</v>
      </c>
      <c r="BV383" t="s">
        <v>17780</v>
      </c>
      <c r="BY383">
        <v>0</v>
      </c>
      <c r="CA383" t="s">
        <v>16180</v>
      </c>
      <c r="CB383" t="s">
        <v>21679</v>
      </c>
      <c r="CC3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4" spans="1:81">
      <c r="A384">
        <v>166860</v>
      </c>
      <c r="B384" t="s">
        <v>17786</v>
      </c>
      <c r="C384" t="s">
        <v>681</v>
      </c>
      <c r="D384" t="s">
        <v>15382</v>
      </c>
      <c r="E384" t="s">
        <v>15362</v>
      </c>
      <c r="F384" t="s">
        <v>46</v>
      </c>
      <c r="G384" t="s">
        <v>2108</v>
      </c>
      <c r="I384" t="s">
        <v>16253</v>
      </c>
      <c r="J384" t="b">
        <v>0</v>
      </c>
      <c r="M384" t="b">
        <v>1</v>
      </c>
      <c r="N384" t="s">
        <v>16174</v>
      </c>
      <c r="O384" t="s">
        <v>7155</v>
      </c>
      <c r="R384">
        <v>49510000</v>
      </c>
      <c r="S384">
        <v>44314</v>
      </c>
      <c r="T384">
        <v>44355</v>
      </c>
      <c r="V384">
        <v>44344</v>
      </c>
      <c r="Z384">
        <v>44203</v>
      </c>
      <c r="AA384" t="s">
        <v>17782</v>
      </c>
      <c r="AB384">
        <v>44804</v>
      </c>
      <c r="AC384">
        <v>44803</v>
      </c>
      <c r="AD384">
        <v>45373</v>
      </c>
      <c r="AI384">
        <v>52000000</v>
      </c>
      <c r="AJ384">
        <v>0</v>
      </c>
      <c r="AK384">
        <v>19709323</v>
      </c>
      <c r="AL384">
        <v>7900833</v>
      </c>
      <c r="AN384">
        <v>74111756</v>
      </c>
      <c r="AO384">
        <v>1889975</v>
      </c>
      <c r="AP384">
        <v>17819348</v>
      </c>
      <c r="AQ384">
        <v>93821079</v>
      </c>
      <c r="AR384">
        <v>101721912</v>
      </c>
      <c r="AS384">
        <v>45565</v>
      </c>
      <c r="AT384">
        <v>45716</v>
      </c>
      <c r="AW384" s="567"/>
      <c r="AX384" s="567"/>
      <c r="AY384" s="567"/>
      <c r="AZ384" s="567"/>
      <c r="BA384" s="567"/>
      <c r="BB384" s="567"/>
      <c r="BC384" s="567"/>
      <c r="BD384" s="567">
        <v>0</v>
      </c>
      <c r="BE384" s="567">
        <v>0</v>
      </c>
      <c r="BF384">
        <v>46650</v>
      </c>
      <c r="BG384" t="s">
        <v>22071</v>
      </c>
      <c r="BI384">
        <v>45887.613078703704</v>
      </c>
      <c r="BJ384">
        <v>45152.465462962966</v>
      </c>
      <c r="BK384" t="s">
        <v>21677</v>
      </c>
      <c r="BL384" t="s">
        <v>17788</v>
      </c>
      <c r="BM384" t="s">
        <v>21885</v>
      </c>
      <c r="BR384">
        <v>0</v>
      </c>
      <c r="BS384">
        <v>5</v>
      </c>
      <c r="BT384">
        <v>45884</v>
      </c>
      <c r="BU384" t="s">
        <v>17787</v>
      </c>
      <c r="BV384" t="s">
        <v>17785</v>
      </c>
      <c r="BY384">
        <v>0</v>
      </c>
      <c r="CA384" t="s">
        <v>16180</v>
      </c>
      <c r="CB384" t="s">
        <v>21679</v>
      </c>
      <c r="CC3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5" spans="1:81">
      <c r="A385">
        <v>166834</v>
      </c>
      <c r="B385" t="s">
        <v>17790</v>
      </c>
      <c r="C385" t="s">
        <v>692</v>
      </c>
      <c r="E385" t="s">
        <v>15362</v>
      </c>
      <c r="F385" t="s">
        <v>46</v>
      </c>
      <c r="G385" t="s">
        <v>2108</v>
      </c>
      <c r="M385" t="b">
        <v>1</v>
      </c>
      <c r="N385" t="s">
        <v>16174</v>
      </c>
      <c r="O385" t="s">
        <v>7155</v>
      </c>
      <c r="R385">
        <v>30430000</v>
      </c>
      <c r="V385" t="s">
        <v>2478</v>
      </c>
      <c r="Z385">
        <v>44203</v>
      </c>
      <c r="AA385" t="s">
        <v>17782</v>
      </c>
      <c r="AI385">
        <v>15980000</v>
      </c>
      <c r="AJ385">
        <v>15980000</v>
      </c>
      <c r="AP385">
        <v>0</v>
      </c>
      <c r="AQ385">
        <v>15980000</v>
      </c>
      <c r="AR385">
        <v>15980000</v>
      </c>
      <c r="AW385" s="567"/>
      <c r="AX385" s="567"/>
      <c r="AY385" s="567"/>
      <c r="AZ385" s="567"/>
      <c r="BA385" s="567"/>
      <c r="BB385" s="567"/>
      <c r="BC385" s="567"/>
      <c r="BD385" s="567">
        <v>0</v>
      </c>
      <c r="BE385" s="567">
        <v>0</v>
      </c>
      <c r="BF385">
        <v>46650</v>
      </c>
      <c r="BG385" t="s">
        <v>22072</v>
      </c>
      <c r="BH385" t="s">
        <v>17791</v>
      </c>
      <c r="BI385">
        <v>45877.578182870369</v>
      </c>
      <c r="BJ385">
        <v>45152.465462962966</v>
      </c>
      <c r="BK385" t="s">
        <v>21677</v>
      </c>
      <c r="BL385" t="s">
        <v>692</v>
      </c>
      <c r="BM385" t="s">
        <v>21696</v>
      </c>
      <c r="BR385">
        <v>1</v>
      </c>
      <c r="BS385">
        <v>1</v>
      </c>
      <c r="BU385" t="s">
        <v>17792</v>
      </c>
      <c r="BV385" t="s">
        <v>17789</v>
      </c>
      <c r="BY385">
        <v>0</v>
      </c>
      <c r="CA385" t="s">
        <v>16180</v>
      </c>
      <c r="CB385" t="s">
        <v>21679</v>
      </c>
      <c r="CC3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6" spans="1:81">
      <c r="A386">
        <v>166707</v>
      </c>
      <c r="B386" t="s">
        <v>17794</v>
      </c>
      <c r="C386" t="s">
        <v>1203</v>
      </c>
      <c r="D386" t="s">
        <v>15380</v>
      </c>
      <c r="E386" t="s">
        <v>15362</v>
      </c>
      <c r="F386" t="s">
        <v>46</v>
      </c>
      <c r="G386" t="s">
        <v>2108</v>
      </c>
      <c r="I386" t="s">
        <v>16253</v>
      </c>
      <c r="J386" t="b">
        <v>0</v>
      </c>
      <c r="M386" t="b">
        <v>1</v>
      </c>
      <c r="N386" t="s">
        <v>16174</v>
      </c>
      <c r="O386" t="s">
        <v>7155</v>
      </c>
      <c r="R386">
        <v>24840000</v>
      </c>
      <c r="S386">
        <v>44314</v>
      </c>
      <c r="T386">
        <v>44355</v>
      </c>
      <c r="V386">
        <v>44344</v>
      </c>
      <c r="Z386">
        <v>44202</v>
      </c>
      <c r="AA386" t="s">
        <v>17795</v>
      </c>
      <c r="AB386">
        <v>44895</v>
      </c>
      <c r="AC386">
        <v>44894</v>
      </c>
      <c r="AD386">
        <v>45324</v>
      </c>
      <c r="AI386">
        <v>26080000</v>
      </c>
      <c r="AJ386">
        <v>0</v>
      </c>
      <c r="AK386">
        <v>16781976</v>
      </c>
      <c r="AL386">
        <v>3528829</v>
      </c>
      <c r="AN386">
        <v>28280524</v>
      </c>
      <c r="AO386">
        <v>1774233</v>
      </c>
      <c r="AP386">
        <v>15007743</v>
      </c>
      <c r="AQ386">
        <v>45062500</v>
      </c>
      <c r="AR386">
        <v>48591329</v>
      </c>
      <c r="AS386">
        <v>45473</v>
      </c>
      <c r="AT386">
        <v>45626</v>
      </c>
      <c r="AW386" s="567"/>
      <c r="AX386" s="567"/>
      <c r="AY386" s="567"/>
      <c r="AZ386" s="567"/>
      <c r="BA386" s="567"/>
      <c r="BB386" s="567"/>
      <c r="BC386" s="567"/>
      <c r="BD386" s="567">
        <v>0</v>
      </c>
      <c r="BE386" s="567">
        <v>0</v>
      </c>
      <c r="BF386">
        <v>46650</v>
      </c>
      <c r="BG386" t="s">
        <v>22073</v>
      </c>
      <c r="BI386">
        <v>45887.617384259262</v>
      </c>
      <c r="BJ386">
        <v>45152.465474537035</v>
      </c>
      <c r="BK386" t="s">
        <v>21677</v>
      </c>
      <c r="BL386" t="s">
        <v>17797</v>
      </c>
      <c r="BM386" t="s">
        <v>21885</v>
      </c>
      <c r="BR386">
        <v>0</v>
      </c>
      <c r="BS386">
        <v>5</v>
      </c>
      <c r="BT386">
        <v>45884</v>
      </c>
      <c r="BU386" t="s">
        <v>17796</v>
      </c>
      <c r="BV386" t="s">
        <v>17793</v>
      </c>
      <c r="BY386">
        <v>0</v>
      </c>
      <c r="CA386" t="s">
        <v>16180</v>
      </c>
      <c r="CB386" t="s">
        <v>21679</v>
      </c>
      <c r="CC3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7" spans="1:81">
      <c r="A387">
        <v>165268</v>
      </c>
      <c r="B387" t="s">
        <v>17799</v>
      </c>
      <c r="C387" t="s">
        <v>697</v>
      </c>
      <c r="D387" t="s">
        <v>12765</v>
      </c>
      <c r="E387" t="s">
        <v>12754</v>
      </c>
      <c r="F387" t="s">
        <v>33</v>
      </c>
      <c r="G387" t="s">
        <v>2115</v>
      </c>
      <c r="H387" t="b">
        <v>1</v>
      </c>
      <c r="I387" t="s">
        <v>16967</v>
      </c>
      <c r="J387" t="b">
        <v>0</v>
      </c>
      <c r="Q387">
        <v>45618</v>
      </c>
      <c r="R387">
        <v>3970000</v>
      </c>
      <c r="S387">
        <v>44314</v>
      </c>
      <c r="T387">
        <v>44355</v>
      </c>
      <c r="V387">
        <v>44344</v>
      </c>
      <c r="Z387">
        <v>44183</v>
      </c>
      <c r="AA387" t="s">
        <v>17800</v>
      </c>
      <c r="AB387">
        <v>44712</v>
      </c>
      <c r="AC387">
        <v>44701</v>
      </c>
      <c r="AD387">
        <v>44879</v>
      </c>
      <c r="AI387">
        <v>3700000</v>
      </c>
      <c r="AJ387">
        <v>11683614.710000001</v>
      </c>
      <c r="AK387">
        <v>4585370.95</v>
      </c>
      <c r="AL387">
        <v>1391013</v>
      </c>
      <c r="AN387">
        <v>7098243</v>
      </c>
      <c r="AO387">
        <v>1768433.49</v>
      </c>
      <c r="AP387">
        <v>2816937.46</v>
      </c>
      <c r="AQ387">
        <v>11683613.949999999</v>
      </c>
      <c r="AR387">
        <v>13074626.949999999</v>
      </c>
      <c r="AU387">
        <v>44916</v>
      </c>
      <c r="AW387" s="567">
        <v>11683614.710000001</v>
      </c>
      <c r="AX387" s="567">
        <v>7098243.7599999998</v>
      </c>
      <c r="AY387" s="567"/>
      <c r="AZ387" s="567"/>
      <c r="BA387" s="567"/>
      <c r="BB387" s="567"/>
      <c r="BC387" s="567"/>
      <c r="BD387" s="567">
        <v>11683614.710000001</v>
      </c>
      <c r="BE387" s="567">
        <v>7098243.7599999998</v>
      </c>
      <c r="BF387">
        <v>46650</v>
      </c>
      <c r="BG387" t="s">
        <v>22074</v>
      </c>
      <c r="BI387">
        <v>46059.538587962961</v>
      </c>
      <c r="BJ387">
        <v>45152.465474537035</v>
      </c>
      <c r="BK387" t="s">
        <v>21677</v>
      </c>
      <c r="BL387" t="s">
        <v>17802</v>
      </c>
      <c r="BM387" t="s">
        <v>21678</v>
      </c>
      <c r="BP387" s="568">
        <v>1391012.61</v>
      </c>
      <c r="BR387">
        <v>1.00000006504837</v>
      </c>
      <c r="BS387">
        <v>1</v>
      </c>
      <c r="BU387" t="s">
        <v>17801</v>
      </c>
      <c r="BV387" t="s">
        <v>17798</v>
      </c>
      <c r="BY387">
        <v>0</v>
      </c>
      <c r="CA387" t="s">
        <v>16180</v>
      </c>
      <c r="CB387" t="s">
        <v>21679</v>
      </c>
      <c r="CC3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4585370.9500000011</v>
      </c>
    </row>
    <row r="388" spans="1:81">
      <c r="A388">
        <v>165226</v>
      </c>
      <c r="B388" t="s">
        <v>17804</v>
      </c>
      <c r="C388" t="s">
        <v>226</v>
      </c>
      <c r="D388" t="s">
        <v>15591</v>
      </c>
      <c r="E388" t="s">
        <v>10370</v>
      </c>
      <c r="F388" t="s">
        <v>17437</v>
      </c>
      <c r="G388" t="s">
        <v>17440</v>
      </c>
      <c r="I388" t="s">
        <v>16253</v>
      </c>
      <c r="J388" t="b">
        <v>0</v>
      </c>
      <c r="L388" t="s">
        <v>16193</v>
      </c>
      <c r="R388">
        <v>31130000</v>
      </c>
      <c r="S388">
        <v>44314</v>
      </c>
      <c r="T388">
        <v>44355</v>
      </c>
      <c r="V388">
        <v>44344</v>
      </c>
      <c r="Z388">
        <v>44183</v>
      </c>
      <c r="AA388" t="s">
        <v>17800</v>
      </c>
      <c r="AB388">
        <v>44926</v>
      </c>
      <c r="AC388">
        <v>44923</v>
      </c>
      <c r="AD388">
        <v>45993</v>
      </c>
      <c r="AI388">
        <v>28810000</v>
      </c>
      <c r="AJ388">
        <v>57351920</v>
      </c>
      <c r="AK388">
        <v>12438987.09</v>
      </c>
      <c r="AL388">
        <v>5588218.1399999997</v>
      </c>
      <c r="AN388">
        <v>66623350</v>
      </c>
      <c r="AO388">
        <v>962266.1</v>
      </c>
      <c r="AP388">
        <v>11476720.99</v>
      </c>
      <c r="AQ388">
        <v>79062337.090000004</v>
      </c>
      <c r="AR388">
        <v>84650555.230000004</v>
      </c>
      <c r="AS388">
        <v>45869</v>
      </c>
      <c r="AT388">
        <v>46022</v>
      </c>
      <c r="AW388" s="567"/>
      <c r="AX388" s="567"/>
      <c r="AY388" s="567"/>
      <c r="AZ388" s="567"/>
      <c r="BA388" s="567"/>
      <c r="BB388" s="567"/>
      <c r="BC388" s="567"/>
      <c r="BD388" s="567">
        <v>0</v>
      </c>
      <c r="BE388" s="567">
        <v>0</v>
      </c>
      <c r="BF388">
        <v>46650</v>
      </c>
      <c r="BG388" t="s">
        <v>22075</v>
      </c>
      <c r="BI388">
        <v>45995.493379629632</v>
      </c>
      <c r="BJ388">
        <v>45152.465474537035</v>
      </c>
      <c r="BK388" t="s">
        <v>21677</v>
      </c>
      <c r="BL388" t="s">
        <v>17806</v>
      </c>
      <c r="BM388" t="s">
        <v>21683</v>
      </c>
      <c r="BN388" t="s">
        <v>16315</v>
      </c>
      <c r="BR388">
        <v>0.72540127336121996</v>
      </c>
      <c r="BS388">
        <v>2</v>
      </c>
      <c r="BU388" t="s">
        <v>17805</v>
      </c>
      <c r="BV388" t="s">
        <v>17803</v>
      </c>
      <c r="BW388" s="568">
        <v>3880212.29</v>
      </c>
      <c r="BX388" s="568">
        <v>1009930.36</v>
      </c>
      <c r="BY388">
        <v>4890142.6500000004</v>
      </c>
      <c r="CA388" t="s">
        <v>16180</v>
      </c>
      <c r="CB388" t="s">
        <v>21679</v>
      </c>
      <c r="CC3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89" spans="1:81">
      <c r="A389">
        <v>165225</v>
      </c>
      <c r="B389" t="s">
        <v>17808</v>
      </c>
      <c r="C389" t="s">
        <v>1182</v>
      </c>
      <c r="D389" t="s">
        <v>17809</v>
      </c>
      <c r="E389" t="s">
        <v>12754</v>
      </c>
      <c r="F389" t="s">
        <v>33</v>
      </c>
      <c r="G389" t="s">
        <v>2115</v>
      </c>
      <c r="I389" t="s">
        <v>16253</v>
      </c>
      <c r="J389" t="b">
        <v>0</v>
      </c>
      <c r="L389" t="s">
        <v>16193</v>
      </c>
      <c r="R389">
        <v>37910000</v>
      </c>
      <c r="S389">
        <v>45288</v>
      </c>
      <c r="T389">
        <v>45321</v>
      </c>
      <c r="V389">
        <v>45318</v>
      </c>
      <c r="Z389">
        <v>44187</v>
      </c>
      <c r="AA389" t="s">
        <v>17800</v>
      </c>
      <c r="AB389">
        <v>44651</v>
      </c>
      <c r="AC389">
        <v>45077</v>
      </c>
      <c r="AD389">
        <v>45687</v>
      </c>
      <c r="AE389">
        <v>45817</v>
      </c>
      <c r="AF389">
        <v>45786</v>
      </c>
      <c r="AI389">
        <v>37910000</v>
      </c>
      <c r="AJ389">
        <v>14704637.25</v>
      </c>
      <c r="AK389">
        <v>0</v>
      </c>
      <c r="AL389">
        <v>1491087</v>
      </c>
      <c r="AN389">
        <v>13495526</v>
      </c>
      <c r="AO389">
        <v>0</v>
      </c>
      <c r="AP389">
        <v>0</v>
      </c>
      <c r="AQ389">
        <v>13495526</v>
      </c>
      <c r="AR389">
        <v>14986613</v>
      </c>
      <c r="AU389">
        <v>44722</v>
      </c>
      <c r="AV389" t="s">
        <v>17810</v>
      </c>
      <c r="AW389" s="567">
        <v>1313648.1000000001</v>
      </c>
      <c r="AX389" s="567">
        <v>1209111</v>
      </c>
      <c r="AY389" s="567">
        <v>1387420</v>
      </c>
      <c r="AZ389" s="567">
        <v>1209111</v>
      </c>
      <c r="BA389" s="567"/>
      <c r="BB389" s="567"/>
      <c r="BC389" s="567"/>
      <c r="BD389" s="567">
        <v>1387420</v>
      </c>
      <c r="BE389" s="567">
        <v>1209111</v>
      </c>
      <c r="BF389">
        <v>46650</v>
      </c>
      <c r="BG389" t="s">
        <v>22076</v>
      </c>
      <c r="BI389">
        <v>46056.408796296295</v>
      </c>
      <c r="BJ389">
        <v>45152.465474537035</v>
      </c>
      <c r="BK389" t="s">
        <v>21677</v>
      </c>
      <c r="BL389" t="s">
        <v>17812</v>
      </c>
      <c r="BM389" t="s">
        <v>21683</v>
      </c>
      <c r="BP389" s="568">
        <v>531763</v>
      </c>
      <c r="BR389">
        <v>1.08959348824196</v>
      </c>
      <c r="BS389">
        <v>1</v>
      </c>
      <c r="BU389" t="s">
        <v>17811</v>
      </c>
      <c r="BV389" t="s">
        <v>17807</v>
      </c>
      <c r="BY389">
        <v>0</v>
      </c>
      <c r="CA389" t="s">
        <v>16180</v>
      </c>
      <c r="CB389" t="s">
        <v>21679</v>
      </c>
      <c r="CC3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178309</v>
      </c>
    </row>
    <row r="390" spans="1:81">
      <c r="A390">
        <v>165213</v>
      </c>
      <c r="B390" t="s">
        <v>17814</v>
      </c>
      <c r="C390" t="s">
        <v>252</v>
      </c>
      <c r="D390" t="s">
        <v>15378</v>
      </c>
      <c r="E390" t="s">
        <v>15362</v>
      </c>
      <c r="F390" t="s">
        <v>46</v>
      </c>
      <c r="G390" t="s">
        <v>2108</v>
      </c>
      <c r="I390" t="s">
        <v>16253</v>
      </c>
      <c r="J390" t="b">
        <v>0</v>
      </c>
      <c r="L390" t="s">
        <v>16193</v>
      </c>
      <c r="R390">
        <v>73060000</v>
      </c>
      <c r="S390">
        <v>44314</v>
      </c>
      <c r="T390">
        <v>44355</v>
      </c>
      <c r="V390">
        <v>44344</v>
      </c>
      <c r="Z390">
        <v>44183</v>
      </c>
      <c r="AA390" t="s">
        <v>17800</v>
      </c>
      <c r="AB390">
        <v>44895</v>
      </c>
      <c r="AC390">
        <v>44894</v>
      </c>
      <c r="AD390">
        <v>45924</v>
      </c>
      <c r="AI390">
        <v>73060000</v>
      </c>
      <c r="AJ390">
        <v>0</v>
      </c>
      <c r="AK390">
        <v>19118456.859999999</v>
      </c>
      <c r="AL390">
        <v>4617946.01</v>
      </c>
      <c r="AN390">
        <v>67974026.099999994</v>
      </c>
      <c r="AO390">
        <v>1883144.1</v>
      </c>
      <c r="AP390">
        <v>17235312.760000002</v>
      </c>
      <c r="AQ390">
        <v>87092482.959999993</v>
      </c>
      <c r="AR390">
        <v>91710428.969999999</v>
      </c>
      <c r="AS390">
        <v>45869</v>
      </c>
      <c r="AT390">
        <v>46022</v>
      </c>
      <c r="AW390" s="567"/>
      <c r="AX390" s="567"/>
      <c r="AY390" s="567"/>
      <c r="AZ390" s="567"/>
      <c r="BA390" s="567"/>
      <c r="BB390" s="567"/>
      <c r="BC390" s="567"/>
      <c r="BD390" s="567">
        <v>0</v>
      </c>
      <c r="BE390" s="567">
        <v>0</v>
      </c>
      <c r="BF390">
        <v>46650</v>
      </c>
      <c r="BH390" t="s">
        <v>17815</v>
      </c>
      <c r="BI390">
        <v>45981.578553240739</v>
      </c>
      <c r="BJ390">
        <v>45152.465474537035</v>
      </c>
      <c r="BK390" t="s">
        <v>21677</v>
      </c>
      <c r="BL390" t="s">
        <v>17817</v>
      </c>
      <c r="BM390" t="s">
        <v>21683</v>
      </c>
      <c r="BN390" t="s">
        <v>16315</v>
      </c>
      <c r="BR390">
        <v>0</v>
      </c>
      <c r="BS390">
        <v>5</v>
      </c>
      <c r="BU390" t="s">
        <v>17816</v>
      </c>
      <c r="BV390" t="s">
        <v>17813</v>
      </c>
      <c r="BW390" s="568">
        <v>0</v>
      </c>
      <c r="BX390" s="568">
        <v>12125.03</v>
      </c>
      <c r="BY390">
        <v>12125.03</v>
      </c>
      <c r="CA390" t="s">
        <v>16180</v>
      </c>
      <c r="CB390" t="s">
        <v>21679</v>
      </c>
      <c r="CC3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91" spans="1:81">
      <c r="A391">
        <v>165209</v>
      </c>
      <c r="B391" t="s">
        <v>17819</v>
      </c>
      <c r="C391" t="s">
        <v>1183</v>
      </c>
      <c r="D391" t="s">
        <v>17820</v>
      </c>
      <c r="E391" t="s">
        <v>12754</v>
      </c>
      <c r="F391" t="s">
        <v>33</v>
      </c>
      <c r="G391" t="s">
        <v>2115</v>
      </c>
      <c r="H391" t="b">
        <v>1</v>
      </c>
      <c r="I391" t="s">
        <v>16253</v>
      </c>
      <c r="J391" t="b">
        <v>0</v>
      </c>
      <c r="L391" t="s">
        <v>16193</v>
      </c>
      <c r="R391">
        <v>39100000</v>
      </c>
      <c r="S391">
        <v>45288</v>
      </c>
      <c r="T391">
        <v>45321</v>
      </c>
      <c r="V391">
        <v>45318</v>
      </c>
      <c r="Z391">
        <v>44183</v>
      </c>
      <c r="AA391" t="s">
        <v>17800</v>
      </c>
      <c r="AB391">
        <v>44651</v>
      </c>
      <c r="AC391">
        <v>44655</v>
      </c>
      <c r="AD391">
        <v>45488</v>
      </c>
      <c r="AE391">
        <v>45597</v>
      </c>
      <c r="AF391">
        <v>45587</v>
      </c>
      <c r="AI391">
        <v>1200000</v>
      </c>
      <c r="AJ391">
        <v>14048046</v>
      </c>
      <c r="AK391">
        <v>0</v>
      </c>
      <c r="AL391">
        <v>1493591</v>
      </c>
      <c r="AN391">
        <v>12765829</v>
      </c>
      <c r="AO391">
        <v>0</v>
      </c>
      <c r="AP391">
        <v>0</v>
      </c>
      <c r="AQ391">
        <v>12765829</v>
      </c>
      <c r="AR391">
        <v>14259420</v>
      </c>
      <c r="AU391">
        <v>44722</v>
      </c>
      <c r="AW391" s="567">
        <v>1387420</v>
      </c>
      <c r="AX391" s="567">
        <v>1282218</v>
      </c>
      <c r="AY391" s="567">
        <v>1459609</v>
      </c>
      <c r="AZ391" s="567">
        <v>1282218</v>
      </c>
      <c r="BA391" s="567"/>
      <c r="BB391" s="567"/>
      <c r="BC391" s="567"/>
      <c r="BD391" s="567">
        <v>1387420</v>
      </c>
      <c r="BE391" s="567">
        <v>1282218</v>
      </c>
      <c r="BF391">
        <v>46650</v>
      </c>
      <c r="BH391" t="s">
        <v>17821</v>
      </c>
      <c r="BI391">
        <v>46059.538587962961</v>
      </c>
      <c r="BJ391">
        <v>45152.465474537035</v>
      </c>
      <c r="BK391" t="s">
        <v>21677</v>
      </c>
      <c r="BL391" t="s">
        <v>17823</v>
      </c>
      <c r="BM391" t="s">
        <v>21678</v>
      </c>
      <c r="BP391" s="568">
        <v>522360</v>
      </c>
      <c r="BR391">
        <v>1.1004413422739701</v>
      </c>
      <c r="BS391">
        <v>1</v>
      </c>
      <c r="BU391" t="s">
        <v>17822</v>
      </c>
      <c r="BV391" t="s">
        <v>17818</v>
      </c>
      <c r="BY391">
        <v>0</v>
      </c>
      <c r="CA391" t="s">
        <v>16180</v>
      </c>
      <c r="CB391" t="s">
        <v>21679</v>
      </c>
      <c r="CC3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105202</v>
      </c>
    </row>
    <row r="392" spans="1:81">
      <c r="A392">
        <v>165208</v>
      </c>
      <c r="B392" t="s">
        <v>17825</v>
      </c>
      <c r="C392" t="s">
        <v>689</v>
      </c>
      <c r="D392" t="s">
        <v>6205</v>
      </c>
      <c r="F392" t="s">
        <v>46</v>
      </c>
      <c r="G392" t="s">
        <v>17828</v>
      </c>
      <c r="M392" t="b">
        <v>1</v>
      </c>
      <c r="N392" t="s">
        <v>16174</v>
      </c>
      <c r="O392" t="s">
        <v>7155</v>
      </c>
      <c r="R392">
        <v>16970000</v>
      </c>
      <c r="V392" t="s">
        <v>2478</v>
      </c>
      <c r="Z392">
        <v>44183</v>
      </c>
      <c r="AA392" t="s">
        <v>17800</v>
      </c>
      <c r="AI392">
        <v>15186702.6</v>
      </c>
      <c r="AJ392">
        <v>15186702.6</v>
      </c>
      <c r="AP392">
        <v>0</v>
      </c>
      <c r="AQ392">
        <v>15186702.6</v>
      </c>
      <c r="AR392">
        <v>15186702.6</v>
      </c>
      <c r="AW392" s="567"/>
      <c r="AX392" s="567"/>
      <c r="AY392" s="567"/>
      <c r="AZ392" s="567"/>
      <c r="BA392" s="567"/>
      <c r="BB392" s="567"/>
      <c r="BC392" s="567"/>
      <c r="BD392" s="567">
        <v>0</v>
      </c>
      <c r="BE392" s="567">
        <v>0</v>
      </c>
      <c r="BF392">
        <v>46650</v>
      </c>
      <c r="BG392" t="s">
        <v>22077</v>
      </c>
      <c r="BH392" t="s">
        <v>17826</v>
      </c>
      <c r="BI392">
        <v>45877.578182870369</v>
      </c>
      <c r="BJ392">
        <v>45152.465474537035</v>
      </c>
      <c r="BK392" t="s">
        <v>21677</v>
      </c>
      <c r="BL392" t="s">
        <v>17829</v>
      </c>
      <c r="BM392" t="s">
        <v>21696</v>
      </c>
      <c r="BR392">
        <v>1</v>
      </c>
      <c r="BS392">
        <v>1</v>
      </c>
      <c r="BU392" t="s">
        <v>17827</v>
      </c>
      <c r="BV392" t="s">
        <v>17824</v>
      </c>
      <c r="BY392">
        <v>0</v>
      </c>
      <c r="CA392" t="s">
        <v>16180</v>
      </c>
      <c r="CB392" t="s">
        <v>21679</v>
      </c>
      <c r="CC3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93" spans="1:81">
      <c r="A393">
        <v>136271</v>
      </c>
      <c r="B393" t="s">
        <v>17831</v>
      </c>
      <c r="C393" t="s">
        <v>528</v>
      </c>
      <c r="F393" t="s">
        <v>17079</v>
      </c>
      <c r="G393" t="s">
        <v>314</v>
      </c>
      <c r="J393" t="b">
        <v>0</v>
      </c>
      <c r="V393" t="s">
        <v>2478</v>
      </c>
      <c r="AA393" t="s">
        <v>17832</v>
      </c>
      <c r="AJ393">
        <v>4132895287.6999998</v>
      </c>
      <c r="AO393">
        <v>0</v>
      </c>
      <c r="AP393">
        <v>0</v>
      </c>
      <c r="AQ393">
        <v>0</v>
      </c>
      <c r="AR393">
        <v>0</v>
      </c>
      <c r="AU393">
        <v>44098</v>
      </c>
      <c r="AV393" t="s">
        <v>17833</v>
      </c>
      <c r="AW393" s="567">
        <v>6129706543.5900002</v>
      </c>
      <c r="AX393" s="567">
        <v>6323452979.5900002</v>
      </c>
      <c r="AY393" s="567">
        <v>5955252831.9200001</v>
      </c>
      <c r="AZ393" s="567">
        <v>6148999267.9200001</v>
      </c>
      <c r="BA393" s="567">
        <v>4106613749.5900002</v>
      </c>
      <c r="BB393" s="567"/>
      <c r="BC393" s="567">
        <v>4300360185.5900002</v>
      </c>
      <c r="BD393" s="567">
        <v>4106613749.5900002</v>
      </c>
      <c r="BE393" s="567">
        <v>4300360185.5900002</v>
      </c>
      <c r="BF393">
        <v>46650</v>
      </c>
      <c r="BG393" t="s">
        <v>22078</v>
      </c>
      <c r="BI393">
        <v>46083.385462962964</v>
      </c>
      <c r="BJ393">
        <v>45152.465474537035</v>
      </c>
      <c r="BK393" t="s">
        <v>21677</v>
      </c>
      <c r="BM393" t="s">
        <v>21696</v>
      </c>
      <c r="BU393" t="s">
        <v>17834</v>
      </c>
      <c r="BV393" t="s">
        <v>17830</v>
      </c>
      <c r="BY393">
        <v>0</v>
      </c>
      <c r="CA393" t="s">
        <v>16180</v>
      </c>
      <c r="CB393" t="s">
        <v>21679</v>
      </c>
      <c r="CC3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-193746436</v>
      </c>
    </row>
    <row r="394" spans="1:81">
      <c r="A394">
        <v>83182</v>
      </c>
      <c r="B394" t="s">
        <v>17836</v>
      </c>
      <c r="C394" t="s">
        <v>482</v>
      </c>
      <c r="D394" t="s">
        <v>17837</v>
      </c>
      <c r="E394" t="s">
        <v>7048</v>
      </c>
      <c r="F394" t="s">
        <v>17079</v>
      </c>
      <c r="G394" t="s">
        <v>314</v>
      </c>
      <c r="V394" t="s">
        <v>2478</v>
      </c>
      <c r="AA394" t="s">
        <v>17838</v>
      </c>
      <c r="AJ394">
        <v>620193956.53999996</v>
      </c>
      <c r="AN394">
        <v>620193956.5</v>
      </c>
      <c r="AO394">
        <v>0</v>
      </c>
      <c r="AP394">
        <v>0</v>
      </c>
      <c r="AQ394">
        <v>620193956.5</v>
      </c>
      <c r="AR394">
        <v>620193956.5</v>
      </c>
      <c r="AU394">
        <v>43866</v>
      </c>
      <c r="AV394" t="s">
        <v>17658</v>
      </c>
      <c r="AW394" s="567">
        <v>52465131.5</v>
      </c>
      <c r="AX394" s="567">
        <v>52465131.5</v>
      </c>
      <c r="AY394" s="567">
        <v>620193956.53999996</v>
      </c>
      <c r="AZ394" s="567">
        <v>620193956.53999996</v>
      </c>
      <c r="BA394" s="567"/>
      <c r="BB394" s="567"/>
      <c r="BC394" s="567"/>
      <c r="BD394" s="567">
        <v>620193956.53999996</v>
      </c>
      <c r="BE394" s="567">
        <v>620193956.53999996</v>
      </c>
      <c r="BF394">
        <v>43544</v>
      </c>
      <c r="BG394" t="s">
        <v>22079</v>
      </c>
      <c r="BI394">
        <v>45856.76939814815</v>
      </c>
      <c r="BJ394">
        <v>45152.465474537035</v>
      </c>
      <c r="BK394" t="s">
        <v>21677</v>
      </c>
      <c r="BM394" t="s">
        <v>21698</v>
      </c>
      <c r="BP394" s="568">
        <v>0</v>
      </c>
      <c r="BR394">
        <v>1.0000000000645</v>
      </c>
      <c r="BS394">
        <v>1</v>
      </c>
      <c r="BU394" t="s">
        <v>17839</v>
      </c>
      <c r="BV394" t="s">
        <v>17835</v>
      </c>
      <c r="BY394">
        <v>0</v>
      </c>
      <c r="CA394" t="s">
        <v>16180</v>
      </c>
      <c r="CB394" t="s">
        <v>21679</v>
      </c>
      <c r="CC3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95" spans="1:81">
      <c r="A395">
        <v>68753</v>
      </c>
      <c r="B395" t="s">
        <v>17841</v>
      </c>
      <c r="C395" t="s">
        <v>496</v>
      </c>
      <c r="F395" t="s">
        <v>17079</v>
      </c>
      <c r="G395" t="s">
        <v>314</v>
      </c>
      <c r="M395" t="b">
        <v>1</v>
      </c>
      <c r="N395" t="s">
        <v>16174</v>
      </c>
      <c r="O395" t="s">
        <v>7155</v>
      </c>
      <c r="V395" t="s">
        <v>2478</v>
      </c>
      <c r="AA395" t="s">
        <v>17842</v>
      </c>
      <c r="AJ395">
        <v>0</v>
      </c>
      <c r="AO395">
        <v>0</v>
      </c>
      <c r="AP395">
        <v>0</v>
      </c>
      <c r="AQ395">
        <v>0</v>
      </c>
      <c r="AR395">
        <v>0</v>
      </c>
      <c r="AU395">
        <v>43714.775694444441</v>
      </c>
      <c r="AW395" s="567">
        <v>0</v>
      </c>
      <c r="AX395" s="567">
        <v>0</v>
      </c>
      <c r="AY395" s="567"/>
      <c r="AZ395" s="567"/>
      <c r="BA395" s="567"/>
      <c r="BB395" s="567"/>
      <c r="BC395" s="567"/>
      <c r="BD395" s="567">
        <v>0</v>
      </c>
      <c r="BE395" s="567">
        <v>0</v>
      </c>
      <c r="BI395">
        <v>46070.530624999999</v>
      </c>
      <c r="BJ395">
        <v>45152.465474537035</v>
      </c>
      <c r="BK395" t="s">
        <v>21677</v>
      </c>
      <c r="BM395" t="s">
        <v>21683</v>
      </c>
      <c r="BT395">
        <v>45800</v>
      </c>
      <c r="BU395" t="s">
        <v>17843</v>
      </c>
      <c r="BV395" t="s">
        <v>17840</v>
      </c>
      <c r="BY395">
        <v>0</v>
      </c>
      <c r="CA395" t="s">
        <v>16180</v>
      </c>
      <c r="CB395" t="s">
        <v>21679</v>
      </c>
      <c r="CC3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96" spans="1:81">
      <c r="A396">
        <v>728832</v>
      </c>
      <c r="B396" t="s">
        <v>17845</v>
      </c>
      <c r="C396" t="s">
        <v>137</v>
      </c>
      <c r="D396" t="s">
        <v>17846</v>
      </c>
      <c r="E396" t="s">
        <v>16178</v>
      </c>
      <c r="F396" t="s">
        <v>130</v>
      </c>
      <c r="G396" t="s">
        <v>16177</v>
      </c>
      <c r="H396" t="b">
        <v>1</v>
      </c>
      <c r="J396" t="b">
        <v>0</v>
      </c>
      <c r="V396" t="s">
        <v>2478</v>
      </c>
      <c r="Z396">
        <v>45138</v>
      </c>
      <c r="AA396" t="s">
        <v>17847</v>
      </c>
      <c r="AB396">
        <v>45138</v>
      </c>
      <c r="AC396">
        <v>45155</v>
      </c>
      <c r="AD396">
        <v>45614</v>
      </c>
      <c r="AE396">
        <v>45737</v>
      </c>
      <c r="AF396">
        <v>45734</v>
      </c>
      <c r="AH396">
        <v>2</v>
      </c>
      <c r="AJ396">
        <v>2380535.9700000002</v>
      </c>
      <c r="AK396">
        <v>23418437.420000002</v>
      </c>
      <c r="AO396">
        <v>203638.57</v>
      </c>
      <c r="AP396">
        <v>23214798.850000001</v>
      </c>
      <c r="AQ396">
        <v>23418437.420000002</v>
      </c>
      <c r="AR396">
        <v>23418437.420000002</v>
      </c>
      <c r="AS396">
        <v>45535</v>
      </c>
      <c r="AT396">
        <v>45626</v>
      </c>
      <c r="AU396">
        <v>45775</v>
      </c>
      <c r="AW396" s="567">
        <v>14260691.9</v>
      </c>
      <c r="AX396" s="567">
        <v>3767690.42</v>
      </c>
      <c r="AY396" s="567"/>
      <c r="AZ396" s="567"/>
      <c r="BA396" s="567"/>
      <c r="BB396" s="567"/>
      <c r="BC396" s="567"/>
      <c r="BD396" s="567">
        <v>14260691.9</v>
      </c>
      <c r="BE396" s="567">
        <v>3767690.42</v>
      </c>
      <c r="BG396" t="s">
        <v>22080</v>
      </c>
      <c r="BH396" t="s">
        <v>17848</v>
      </c>
      <c r="BI396">
        <v>46059.550208333334</v>
      </c>
      <c r="BJ396">
        <v>45152.567557870374</v>
      </c>
      <c r="BK396" t="s">
        <v>21683</v>
      </c>
      <c r="BL396" t="s">
        <v>16179</v>
      </c>
      <c r="BM396" t="s">
        <v>21678</v>
      </c>
      <c r="BP396" s="568">
        <v>62820.38</v>
      </c>
      <c r="BR396">
        <v>0.101652212199562</v>
      </c>
      <c r="BS396">
        <v>5</v>
      </c>
      <c r="BU396" t="s">
        <v>17849</v>
      </c>
      <c r="BV396" t="s">
        <v>17844</v>
      </c>
      <c r="BY396">
        <v>0</v>
      </c>
      <c r="CA396" t="s">
        <v>16180</v>
      </c>
      <c r="CB396" t="s">
        <v>21679</v>
      </c>
      <c r="CC3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10493001.48</v>
      </c>
    </row>
    <row r="397" spans="1:81">
      <c r="A397">
        <v>728827</v>
      </c>
      <c r="B397" t="s">
        <v>17851</v>
      </c>
      <c r="C397" t="s">
        <v>134</v>
      </c>
      <c r="D397" t="s">
        <v>7747</v>
      </c>
      <c r="E397" t="s">
        <v>16178</v>
      </c>
      <c r="F397" t="s">
        <v>130</v>
      </c>
      <c r="G397" t="s">
        <v>16177</v>
      </c>
      <c r="H397" t="b">
        <v>1</v>
      </c>
      <c r="J397" t="b">
        <v>0</v>
      </c>
      <c r="V397" t="s">
        <v>2478</v>
      </c>
      <c r="Z397">
        <v>45138</v>
      </c>
      <c r="AA397" t="s">
        <v>17847</v>
      </c>
      <c r="AB397">
        <v>45138</v>
      </c>
      <c r="AC397">
        <v>45155</v>
      </c>
      <c r="AD397">
        <v>45614</v>
      </c>
      <c r="AE397">
        <v>45744</v>
      </c>
      <c r="AF397">
        <v>45733</v>
      </c>
      <c r="AH397">
        <v>2</v>
      </c>
      <c r="AJ397">
        <v>3036845.07</v>
      </c>
      <c r="AK397">
        <v>29878565.390000001</v>
      </c>
      <c r="AO397">
        <v>259813.59</v>
      </c>
      <c r="AP397">
        <v>29618751.800000001</v>
      </c>
      <c r="AQ397">
        <v>29878565.390000001</v>
      </c>
      <c r="AR397">
        <v>29878565.390000001</v>
      </c>
      <c r="AS397">
        <v>45565</v>
      </c>
      <c r="AT397">
        <v>45657</v>
      </c>
      <c r="AU397">
        <v>45775</v>
      </c>
      <c r="AW397" s="567">
        <v>18194308.809999999</v>
      </c>
      <c r="AX397" s="567">
        <v>4807675.47</v>
      </c>
      <c r="AY397" s="567"/>
      <c r="AZ397" s="567"/>
      <c r="BA397" s="567"/>
      <c r="BB397" s="567"/>
      <c r="BC397" s="567"/>
      <c r="BD397" s="567">
        <v>18194308.809999999</v>
      </c>
      <c r="BE397" s="567">
        <v>4807675.47</v>
      </c>
      <c r="BG397" t="s">
        <v>22081</v>
      </c>
      <c r="BH397" t="s">
        <v>17852</v>
      </c>
      <c r="BI397">
        <v>46059.550208333334</v>
      </c>
      <c r="BJ397">
        <v>45152.568055555559</v>
      </c>
      <c r="BK397" t="s">
        <v>21683</v>
      </c>
      <c r="BL397" t="s">
        <v>16179</v>
      </c>
      <c r="BM397" t="s">
        <v>21678</v>
      </c>
      <c r="BP397" s="568">
        <v>79166.850000000006</v>
      </c>
      <c r="BR397">
        <v>0.10163958779012799</v>
      </c>
      <c r="BS397">
        <v>5</v>
      </c>
      <c r="BU397" t="s">
        <v>17853</v>
      </c>
      <c r="BV397" t="s">
        <v>17850</v>
      </c>
      <c r="BY397">
        <v>0</v>
      </c>
      <c r="CA397" t="s">
        <v>16180</v>
      </c>
      <c r="CB397" t="s">
        <v>21679</v>
      </c>
      <c r="CC3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13386633.34</v>
      </c>
    </row>
    <row r="398" spans="1:81">
      <c r="A398">
        <v>729522</v>
      </c>
      <c r="B398" t="s">
        <v>17855</v>
      </c>
      <c r="C398" t="s">
        <v>16769</v>
      </c>
      <c r="D398" t="s">
        <v>17856</v>
      </c>
      <c r="E398" t="s">
        <v>16552</v>
      </c>
      <c r="F398" t="s">
        <v>2119</v>
      </c>
      <c r="G398" t="s">
        <v>9700</v>
      </c>
      <c r="L398" t="s">
        <v>16183</v>
      </c>
      <c r="M398" t="b">
        <v>1</v>
      </c>
      <c r="N398" t="s">
        <v>16443</v>
      </c>
      <c r="O398" t="s">
        <v>7155</v>
      </c>
      <c r="V398" t="s">
        <v>2478</v>
      </c>
      <c r="Z398">
        <v>45148</v>
      </c>
      <c r="AA398" t="s">
        <v>17857</v>
      </c>
      <c r="AI398">
        <v>700000000</v>
      </c>
      <c r="AJ398">
        <v>700000000</v>
      </c>
      <c r="AP398">
        <v>0</v>
      </c>
      <c r="AQ398">
        <v>700000000</v>
      </c>
      <c r="AR398">
        <v>700000000</v>
      </c>
      <c r="AW398" s="567"/>
      <c r="AX398" s="567"/>
      <c r="AY398" s="567"/>
      <c r="AZ398" s="567"/>
      <c r="BA398" s="567"/>
      <c r="BB398" s="567"/>
      <c r="BC398" s="567"/>
      <c r="BD398" s="567">
        <v>0</v>
      </c>
      <c r="BE398" s="567">
        <v>0</v>
      </c>
      <c r="BG398" t="s">
        <v>22082</v>
      </c>
      <c r="BH398" t="s">
        <v>17858</v>
      </c>
      <c r="BI398">
        <v>45856.769409722219</v>
      </c>
      <c r="BJ398">
        <v>45160.44295138889</v>
      </c>
      <c r="BK398" t="s">
        <v>22013</v>
      </c>
      <c r="BL398" t="s">
        <v>16553</v>
      </c>
      <c r="BM398" t="s">
        <v>21698</v>
      </c>
      <c r="BN398" t="s">
        <v>16315</v>
      </c>
      <c r="BR398">
        <v>1</v>
      </c>
      <c r="BS398">
        <v>1</v>
      </c>
      <c r="BU398" t="s">
        <v>17859</v>
      </c>
      <c r="BV398" t="s">
        <v>17854</v>
      </c>
      <c r="BY398">
        <v>0</v>
      </c>
      <c r="CA398" t="s">
        <v>16180</v>
      </c>
      <c r="CB398" t="s">
        <v>21679</v>
      </c>
      <c r="CC3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399" spans="1:81">
      <c r="A399">
        <v>729286</v>
      </c>
      <c r="B399" t="s">
        <v>17861</v>
      </c>
      <c r="C399" t="s">
        <v>142</v>
      </c>
      <c r="D399" t="s">
        <v>17862</v>
      </c>
      <c r="E399" t="s">
        <v>11686</v>
      </c>
      <c r="F399" t="s">
        <v>33</v>
      </c>
      <c r="G399" t="s">
        <v>2115</v>
      </c>
      <c r="I399" t="s">
        <v>16253</v>
      </c>
      <c r="J399" t="b">
        <v>0</v>
      </c>
      <c r="L399" t="s">
        <v>16183</v>
      </c>
      <c r="V399" t="s">
        <v>2478</v>
      </c>
      <c r="Z399">
        <v>45124</v>
      </c>
      <c r="AA399" t="s">
        <v>17863</v>
      </c>
      <c r="AB399">
        <v>45199</v>
      </c>
      <c r="AC399">
        <v>45198</v>
      </c>
      <c r="AD399">
        <v>45379</v>
      </c>
      <c r="AH399">
        <v>5</v>
      </c>
      <c r="AI399">
        <v>25611121</v>
      </c>
      <c r="AJ399">
        <v>15413889.890000001</v>
      </c>
      <c r="AK399">
        <v>0</v>
      </c>
      <c r="AL399">
        <v>2006783</v>
      </c>
      <c r="AN399">
        <v>15413890</v>
      </c>
      <c r="AO399">
        <v>0</v>
      </c>
      <c r="AP399">
        <v>0</v>
      </c>
      <c r="AQ399">
        <v>15413890</v>
      </c>
      <c r="AR399">
        <v>17420673</v>
      </c>
      <c r="AS399">
        <v>45473</v>
      </c>
      <c r="AT399">
        <v>45535</v>
      </c>
      <c r="AU399">
        <v>45481</v>
      </c>
      <c r="AV399" t="s">
        <v>16449</v>
      </c>
      <c r="AW399" s="567">
        <v>15413889.890000001</v>
      </c>
      <c r="AX399" s="567">
        <v>15413889.890000001</v>
      </c>
      <c r="AY399" s="567">
        <v>15413889.890000001</v>
      </c>
      <c r="AZ399" s="567">
        <v>15413889.890000001</v>
      </c>
      <c r="BA399" s="567"/>
      <c r="BB399" s="567"/>
      <c r="BC399" s="567"/>
      <c r="BD399" s="567">
        <v>15413889.890000001</v>
      </c>
      <c r="BE399" s="567">
        <v>15413889.890000001</v>
      </c>
      <c r="BG399" t="s">
        <v>22083</v>
      </c>
      <c r="BI399">
        <v>46070.477337962962</v>
      </c>
      <c r="BJ399">
        <v>45162.341238425928</v>
      </c>
      <c r="BK399" t="s">
        <v>22013</v>
      </c>
      <c r="BL399" t="s">
        <v>16828</v>
      </c>
      <c r="BM399" t="s">
        <v>21683</v>
      </c>
      <c r="BP399" s="568">
        <v>2006783</v>
      </c>
      <c r="BR399">
        <v>0.99999999286357999</v>
      </c>
      <c r="BS399">
        <v>1</v>
      </c>
      <c r="BU399" t="s">
        <v>17864</v>
      </c>
      <c r="BV399" t="s">
        <v>17860</v>
      </c>
      <c r="BY399">
        <v>0</v>
      </c>
      <c r="CA399" t="s">
        <v>16180</v>
      </c>
      <c r="CB399" t="s">
        <v>21679</v>
      </c>
      <c r="CC3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0" spans="1:81">
      <c r="A400">
        <v>730821</v>
      </c>
      <c r="B400" t="s">
        <v>17866</v>
      </c>
      <c r="C400" t="s">
        <v>1003</v>
      </c>
      <c r="D400" t="s">
        <v>17867</v>
      </c>
      <c r="E400" t="s">
        <v>10370</v>
      </c>
      <c r="F400" t="s">
        <v>17437</v>
      </c>
      <c r="G400" t="s">
        <v>17440</v>
      </c>
      <c r="I400" t="s">
        <v>16253</v>
      </c>
      <c r="J400" t="b">
        <v>0</v>
      </c>
      <c r="L400" t="s">
        <v>16183</v>
      </c>
      <c r="M400" t="b">
        <v>1</v>
      </c>
      <c r="N400" t="s">
        <v>16174</v>
      </c>
      <c r="O400" t="s">
        <v>7155</v>
      </c>
      <c r="R400">
        <v>73900000</v>
      </c>
      <c r="S400">
        <v>44438</v>
      </c>
      <c r="T400">
        <v>44428</v>
      </c>
      <c r="V400">
        <v>44468</v>
      </c>
      <c r="Z400">
        <v>45169</v>
      </c>
      <c r="AA400" t="s">
        <v>17868</v>
      </c>
      <c r="AB400">
        <v>45199</v>
      </c>
      <c r="AC400">
        <v>45198</v>
      </c>
      <c r="AH400">
        <v>2</v>
      </c>
      <c r="AI400">
        <v>73910000</v>
      </c>
      <c r="AJ400">
        <v>80513487</v>
      </c>
      <c r="AK400">
        <v>27363279</v>
      </c>
      <c r="AL400">
        <v>6380697</v>
      </c>
      <c r="AN400">
        <v>53150208</v>
      </c>
      <c r="AO400">
        <v>2513389</v>
      </c>
      <c r="AP400">
        <v>24849890</v>
      </c>
      <c r="AQ400">
        <v>80513487</v>
      </c>
      <c r="AR400">
        <v>86894184</v>
      </c>
      <c r="AS400">
        <v>45777</v>
      </c>
      <c r="AT400">
        <v>45961</v>
      </c>
      <c r="AW400" s="567"/>
      <c r="AX400" s="567"/>
      <c r="AY400" s="567"/>
      <c r="AZ400" s="567"/>
      <c r="BA400" s="567"/>
      <c r="BB400" s="567"/>
      <c r="BC400" s="567"/>
      <c r="BD400" s="567">
        <v>0</v>
      </c>
      <c r="BE400" s="567">
        <v>0</v>
      </c>
      <c r="BG400" t="s">
        <v>22084</v>
      </c>
      <c r="BH400" t="s">
        <v>16264</v>
      </c>
      <c r="BI400">
        <v>45887.644930555558</v>
      </c>
      <c r="BJ400">
        <v>45170.603194444448</v>
      </c>
      <c r="BK400" t="s">
        <v>21683</v>
      </c>
      <c r="BL400" t="s">
        <v>17870</v>
      </c>
      <c r="BM400" t="s">
        <v>21696</v>
      </c>
      <c r="BR400">
        <v>1</v>
      </c>
      <c r="BS400">
        <v>1</v>
      </c>
      <c r="BT400">
        <v>45884</v>
      </c>
      <c r="BU400" t="s">
        <v>17869</v>
      </c>
      <c r="BV400" t="s">
        <v>17865</v>
      </c>
      <c r="BY400">
        <v>0</v>
      </c>
      <c r="CA400" t="s">
        <v>16180</v>
      </c>
      <c r="CB400" t="s">
        <v>21679</v>
      </c>
      <c r="CC4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1" spans="1:81">
      <c r="A401">
        <v>730824</v>
      </c>
      <c r="B401" t="s">
        <v>17872</v>
      </c>
      <c r="C401" t="s">
        <v>989</v>
      </c>
      <c r="D401" t="s">
        <v>17873</v>
      </c>
      <c r="E401" t="s">
        <v>10370</v>
      </c>
      <c r="F401" t="s">
        <v>17437</v>
      </c>
      <c r="G401" t="s">
        <v>17440</v>
      </c>
      <c r="I401" t="s">
        <v>16253</v>
      </c>
      <c r="J401" t="b">
        <v>0</v>
      </c>
      <c r="M401" t="b">
        <v>1</v>
      </c>
      <c r="N401" t="s">
        <v>16174</v>
      </c>
      <c r="O401" t="s">
        <v>7155</v>
      </c>
      <c r="P401" t="b">
        <v>0</v>
      </c>
      <c r="R401">
        <v>42380000</v>
      </c>
      <c r="V401" t="s">
        <v>2478</v>
      </c>
      <c r="Z401">
        <v>45169</v>
      </c>
      <c r="AA401" t="s">
        <v>17868</v>
      </c>
      <c r="AB401">
        <v>45260</v>
      </c>
      <c r="AC401">
        <v>45260</v>
      </c>
      <c r="AH401">
        <v>1</v>
      </c>
      <c r="AI401">
        <v>42380000</v>
      </c>
      <c r="AJ401">
        <v>42380000</v>
      </c>
      <c r="AK401">
        <v>2840853</v>
      </c>
      <c r="AL401">
        <v>1157768</v>
      </c>
      <c r="AN401">
        <v>2957665</v>
      </c>
      <c r="AO401">
        <v>799199</v>
      </c>
      <c r="AP401">
        <v>2041654</v>
      </c>
      <c r="AQ401">
        <v>5798518</v>
      </c>
      <c r="AR401">
        <v>6956286</v>
      </c>
      <c r="AS401">
        <v>45838</v>
      </c>
      <c r="AT401">
        <v>45991</v>
      </c>
      <c r="AW401" s="567"/>
      <c r="AX401" s="567"/>
      <c r="AY401" s="567"/>
      <c r="AZ401" s="567"/>
      <c r="BA401" s="567"/>
      <c r="BB401" s="567"/>
      <c r="BC401" s="567"/>
      <c r="BD401" s="567">
        <v>0</v>
      </c>
      <c r="BE401" s="567">
        <v>0</v>
      </c>
      <c r="BG401" t="s">
        <v>22085</v>
      </c>
      <c r="BI401">
        <v>46077.574907407405</v>
      </c>
      <c r="BJ401">
        <v>45170.604467592595</v>
      </c>
      <c r="BK401" t="s">
        <v>21683</v>
      </c>
      <c r="BL401" t="s">
        <v>17875</v>
      </c>
      <c r="BM401" t="s">
        <v>21696</v>
      </c>
      <c r="BR401">
        <v>7.30876406695642</v>
      </c>
      <c r="BS401">
        <v>1</v>
      </c>
      <c r="BT401">
        <v>45884</v>
      </c>
      <c r="BU401" t="s">
        <v>17874</v>
      </c>
      <c r="BV401" t="s">
        <v>17871</v>
      </c>
      <c r="BY401">
        <v>0</v>
      </c>
      <c r="CA401" t="s">
        <v>16180</v>
      </c>
      <c r="CB401" t="s">
        <v>21679</v>
      </c>
      <c r="CC4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2" spans="1:81">
      <c r="A402">
        <v>730513</v>
      </c>
      <c r="B402" t="s">
        <v>17877</v>
      </c>
      <c r="C402" t="s">
        <v>2079</v>
      </c>
      <c r="D402" t="s">
        <v>17878</v>
      </c>
      <c r="E402" t="s">
        <v>10370</v>
      </c>
      <c r="F402" t="s">
        <v>17437</v>
      </c>
      <c r="G402" t="s">
        <v>17440</v>
      </c>
      <c r="I402" t="s">
        <v>16253</v>
      </c>
      <c r="J402" t="b">
        <v>0</v>
      </c>
      <c r="M402" t="b">
        <v>1</v>
      </c>
      <c r="N402" t="s">
        <v>16174</v>
      </c>
      <c r="O402" t="s">
        <v>7155</v>
      </c>
      <c r="R402">
        <v>44710000</v>
      </c>
      <c r="V402" t="s">
        <v>2478</v>
      </c>
      <c r="Z402">
        <v>45169</v>
      </c>
      <c r="AA402" t="s">
        <v>17879</v>
      </c>
      <c r="AB402">
        <v>45199</v>
      </c>
      <c r="AC402">
        <v>45198</v>
      </c>
      <c r="AD402">
        <v>45260</v>
      </c>
      <c r="AH402">
        <v>2</v>
      </c>
      <c r="AI402">
        <v>44710000</v>
      </c>
      <c r="AJ402">
        <v>38886020</v>
      </c>
      <c r="AK402">
        <v>10929872</v>
      </c>
      <c r="AL402">
        <v>3184390</v>
      </c>
      <c r="AN402">
        <v>24634172</v>
      </c>
      <c r="AO402">
        <v>1251143</v>
      </c>
      <c r="AP402">
        <v>9678729</v>
      </c>
      <c r="AQ402">
        <v>35564044</v>
      </c>
      <c r="AR402">
        <v>38748434</v>
      </c>
      <c r="AS402">
        <v>45626</v>
      </c>
      <c r="AT402">
        <v>45808</v>
      </c>
      <c r="AW402" s="567"/>
      <c r="AX402" s="567"/>
      <c r="AY402" s="567"/>
      <c r="AZ402" s="567"/>
      <c r="BA402" s="567"/>
      <c r="BB402" s="567"/>
      <c r="BC402" s="567"/>
      <c r="BD402" s="567">
        <v>0</v>
      </c>
      <c r="BE402" s="567">
        <v>0</v>
      </c>
      <c r="BG402" t="s">
        <v>22086</v>
      </c>
      <c r="BH402" t="s">
        <v>16264</v>
      </c>
      <c r="BI402">
        <v>45887.636400462965</v>
      </c>
      <c r="BJ402">
        <v>45170.605752314812</v>
      </c>
      <c r="BK402" t="s">
        <v>21683</v>
      </c>
      <c r="BL402" t="s">
        <v>17881</v>
      </c>
      <c r="BM402" t="s">
        <v>21696</v>
      </c>
      <c r="BR402">
        <v>1.09340827494196</v>
      </c>
      <c r="BS402">
        <v>1</v>
      </c>
      <c r="BT402">
        <v>45884</v>
      </c>
      <c r="BU402" t="s">
        <v>17880</v>
      </c>
      <c r="BV402" t="s">
        <v>17876</v>
      </c>
      <c r="BY402">
        <v>0</v>
      </c>
      <c r="CA402" t="s">
        <v>16180</v>
      </c>
      <c r="CB402" t="s">
        <v>21679</v>
      </c>
      <c r="CC4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3" spans="1:81">
      <c r="A403">
        <v>730541</v>
      </c>
      <c r="B403" t="s">
        <v>17883</v>
      </c>
      <c r="C403" t="s">
        <v>994</v>
      </c>
      <c r="D403" t="s">
        <v>10643</v>
      </c>
      <c r="E403" t="s">
        <v>10370</v>
      </c>
      <c r="F403" t="s">
        <v>17437</v>
      </c>
      <c r="G403" t="s">
        <v>17440</v>
      </c>
      <c r="I403" t="s">
        <v>16253</v>
      </c>
      <c r="J403" t="b">
        <v>0</v>
      </c>
      <c r="L403" t="s">
        <v>16183</v>
      </c>
      <c r="M403" t="b">
        <v>1</v>
      </c>
      <c r="N403" t="s">
        <v>16174</v>
      </c>
      <c r="O403" t="s">
        <v>7155</v>
      </c>
      <c r="P403" t="b">
        <v>0</v>
      </c>
      <c r="R403">
        <v>23640000</v>
      </c>
      <c r="V403" t="s">
        <v>2478</v>
      </c>
      <c r="Z403">
        <v>45169</v>
      </c>
      <c r="AA403" t="s">
        <v>17879</v>
      </c>
      <c r="AB403">
        <v>45199</v>
      </c>
      <c r="AC403">
        <v>45199</v>
      </c>
      <c r="AH403">
        <v>2</v>
      </c>
      <c r="AI403">
        <v>23650000</v>
      </c>
      <c r="AJ403">
        <v>31124653</v>
      </c>
      <c r="AK403">
        <v>18671456</v>
      </c>
      <c r="AL403">
        <v>2070079</v>
      </c>
      <c r="AN403">
        <v>12453197</v>
      </c>
      <c r="AO403">
        <v>2618347</v>
      </c>
      <c r="AP403">
        <v>16053109</v>
      </c>
      <c r="AQ403">
        <v>31124653</v>
      </c>
      <c r="AR403">
        <v>33194732</v>
      </c>
      <c r="AS403">
        <v>45596</v>
      </c>
      <c r="AT403">
        <v>45777</v>
      </c>
      <c r="AW403" s="567"/>
      <c r="AX403" s="567"/>
      <c r="AY403" s="567"/>
      <c r="AZ403" s="567"/>
      <c r="BA403" s="567"/>
      <c r="BB403" s="567"/>
      <c r="BC403" s="567"/>
      <c r="BD403" s="567">
        <v>0</v>
      </c>
      <c r="BE403" s="567">
        <v>0</v>
      </c>
      <c r="BG403" t="s">
        <v>22087</v>
      </c>
      <c r="BI403">
        <v>46077.574664351851</v>
      </c>
      <c r="BJ403">
        <v>45170.606956018521</v>
      </c>
      <c r="BK403" t="s">
        <v>21683</v>
      </c>
      <c r="BL403" t="s">
        <v>17885</v>
      </c>
      <c r="BM403" t="s">
        <v>21696</v>
      </c>
      <c r="BR403">
        <v>1</v>
      </c>
      <c r="BS403">
        <v>1</v>
      </c>
      <c r="BT403">
        <v>45884</v>
      </c>
      <c r="BU403" t="s">
        <v>17884</v>
      </c>
      <c r="BV403" t="s">
        <v>17882</v>
      </c>
      <c r="BY403">
        <v>0</v>
      </c>
      <c r="CA403" t="s">
        <v>16180</v>
      </c>
      <c r="CB403" t="s">
        <v>21679</v>
      </c>
      <c r="CC4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4" spans="1:81">
      <c r="A404">
        <v>730586</v>
      </c>
      <c r="B404" t="s">
        <v>17887</v>
      </c>
      <c r="C404" t="s">
        <v>2679</v>
      </c>
      <c r="D404" t="s">
        <v>17888</v>
      </c>
      <c r="E404" t="s">
        <v>10370</v>
      </c>
      <c r="F404" t="s">
        <v>17437</v>
      </c>
      <c r="G404" t="s">
        <v>17440</v>
      </c>
      <c r="I404" t="s">
        <v>16253</v>
      </c>
      <c r="J404" t="b">
        <v>0</v>
      </c>
      <c r="M404" t="b">
        <v>1</v>
      </c>
      <c r="N404" t="s">
        <v>16174</v>
      </c>
      <c r="O404" t="s">
        <v>7155</v>
      </c>
      <c r="P404" t="b">
        <v>0</v>
      </c>
      <c r="R404">
        <v>40610000</v>
      </c>
      <c r="V404" t="s">
        <v>2478</v>
      </c>
      <c r="Z404">
        <v>45169</v>
      </c>
      <c r="AA404" t="s">
        <v>17889</v>
      </c>
      <c r="AB404">
        <v>45199</v>
      </c>
      <c r="AC404">
        <v>45198</v>
      </c>
      <c r="AH404">
        <v>2</v>
      </c>
      <c r="AI404">
        <v>40600000</v>
      </c>
      <c r="AJ404">
        <v>26972761</v>
      </c>
      <c r="AK404">
        <v>12719346</v>
      </c>
      <c r="AL404">
        <v>4716393</v>
      </c>
      <c r="AN404">
        <v>14253415</v>
      </c>
      <c r="AO404">
        <v>3101803</v>
      </c>
      <c r="AP404">
        <v>9617543</v>
      </c>
      <c r="AQ404">
        <v>26972761</v>
      </c>
      <c r="AR404">
        <v>31689154</v>
      </c>
      <c r="AS404">
        <v>45838</v>
      </c>
      <c r="AT404">
        <v>45991</v>
      </c>
      <c r="AW404" s="567"/>
      <c r="AX404" s="567"/>
      <c r="AY404" s="567"/>
      <c r="AZ404" s="567"/>
      <c r="BA404" s="567"/>
      <c r="BB404" s="567"/>
      <c r="BC404" s="567"/>
      <c r="BD404" s="567">
        <v>0</v>
      </c>
      <c r="BE404" s="567">
        <v>0</v>
      </c>
      <c r="BG404" t="s">
        <v>22088</v>
      </c>
      <c r="BH404" t="s">
        <v>16264</v>
      </c>
      <c r="BI404">
        <v>46077.57471064815</v>
      </c>
      <c r="BJ404">
        <v>45170.607708333337</v>
      </c>
      <c r="BK404" t="s">
        <v>21683</v>
      </c>
      <c r="BL404" t="s">
        <v>17891</v>
      </c>
      <c r="BM404" t="s">
        <v>21696</v>
      </c>
      <c r="BR404">
        <v>1</v>
      </c>
      <c r="BS404">
        <v>1</v>
      </c>
      <c r="BT404">
        <v>45884</v>
      </c>
      <c r="BU404" t="s">
        <v>17890</v>
      </c>
      <c r="BV404" t="s">
        <v>17886</v>
      </c>
      <c r="BY404">
        <v>0</v>
      </c>
      <c r="CA404" t="s">
        <v>16180</v>
      </c>
      <c r="CB404" t="s">
        <v>21679</v>
      </c>
      <c r="CC4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5" spans="1:81">
      <c r="A405">
        <v>738972</v>
      </c>
      <c r="B405" t="s">
        <v>17893</v>
      </c>
      <c r="C405" t="s">
        <v>1069</v>
      </c>
      <c r="D405" t="s">
        <v>15200</v>
      </c>
      <c r="E405" t="s">
        <v>16408</v>
      </c>
      <c r="F405" t="s">
        <v>16405</v>
      </c>
      <c r="M405" t="b">
        <v>1</v>
      </c>
      <c r="N405" t="s">
        <v>16174</v>
      </c>
      <c r="O405" t="s">
        <v>2546</v>
      </c>
      <c r="V405" t="s">
        <v>2478</v>
      </c>
      <c r="Z405">
        <v>45182</v>
      </c>
      <c r="AA405" t="s">
        <v>17894</v>
      </c>
      <c r="AI405">
        <v>3500000</v>
      </c>
      <c r="AJ405">
        <v>3500000</v>
      </c>
      <c r="AP405">
        <v>0</v>
      </c>
      <c r="AQ405">
        <v>3500000</v>
      </c>
      <c r="AR405">
        <v>3500000</v>
      </c>
      <c r="AW405" s="567"/>
      <c r="AX405" s="567"/>
      <c r="AY405" s="567"/>
      <c r="AZ405" s="567"/>
      <c r="BA405" s="567"/>
      <c r="BB405" s="567"/>
      <c r="BC405" s="567"/>
      <c r="BD405" s="567">
        <v>0</v>
      </c>
      <c r="BE405" s="567">
        <v>0</v>
      </c>
      <c r="BF405">
        <v>43544</v>
      </c>
      <c r="BG405" t="s">
        <v>22089</v>
      </c>
      <c r="BH405" t="s">
        <v>16406</v>
      </c>
      <c r="BI405">
        <v>45856.769421296296</v>
      </c>
      <c r="BJ405">
        <v>45176.660601851851</v>
      </c>
      <c r="BK405" t="s">
        <v>22013</v>
      </c>
      <c r="BL405" t="s">
        <v>2118</v>
      </c>
      <c r="BM405" t="s">
        <v>21698</v>
      </c>
      <c r="BR405">
        <v>1</v>
      </c>
      <c r="BS405">
        <v>1</v>
      </c>
      <c r="BU405" t="s">
        <v>17895</v>
      </c>
      <c r="BV405" t="s">
        <v>17892</v>
      </c>
      <c r="BY405">
        <v>0</v>
      </c>
      <c r="CA405" t="s">
        <v>16180</v>
      </c>
      <c r="CB405" t="s">
        <v>21679</v>
      </c>
      <c r="CC4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6" spans="1:81">
      <c r="A406">
        <v>738971</v>
      </c>
      <c r="B406" t="s">
        <v>17897</v>
      </c>
      <c r="C406" t="s">
        <v>154</v>
      </c>
      <c r="D406" t="s">
        <v>15197</v>
      </c>
      <c r="E406" t="s">
        <v>16408</v>
      </c>
      <c r="F406" t="s">
        <v>16405</v>
      </c>
      <c r="I406" t="s">
        <v>16253</v>
      </c>
      <c r="J406" t="b">
        <v>0</v>
      </c>
      <c r="L406" t="s">
        <v>16183</v>
      </c>
      <c r="V406" t="s">
        <v>2478</v>
      </c>
      <c r="Z406">
        <v>45176</v>
      </c>
      <c r="AA406" t="s">
        <v>17894</v>
      </c>
      <c r="AC406">
        <v>45328</v>
      </c>
      <c r="AD406">
        <v>45425</v>
      </c>
      <c r="AE406">
        <v>45667</v>
      </c>
      <c r="AF406">
        <v>45660</v>
      </c>
      <c r="AH406">
        <v>2</v>
      </c>
      <c r="AI406">
        <v>3000000</v>
      </c>
      <c r="AJ406">
        <v>14261249.67</v>
      </c>
      <c r="AK406">
        <v>377124</v>
      </c>
      <c r="AL406">
        <v>1643630</v>
      </c>
      <c r="AN406">
        <v>13884126</v>
      </c>
      <c r="AO406">
        <v>66835.67</v>
      </c>
      <c r="AP406">
        <v>310288.33</v>
      </c>
      <c r="AQ406">
        <v>14261250</v>
      </c>
      <c r="AR406">
        <v>15904880</v>
      </c>
      <c r="AS406">
        <v>45504</v>
      </c>
      <c r="AT406">
        <v>45596</v>
      </c>
      <c r="AU406">
        <v>45694</v>
      </c>
      <c r="AW406" s="567">
        <v>14261249.67</v>
      </c>
      <c r="AX406" s="567">
        <v>13884126</v>
      </c>
      <c r="AY406" s="567"/>
      <c r="AZ406" s="567"/>
      <c r="BA406" s="567"/>
      <c r="BB406" s="567"/>
      <c r="BC406" s="567"/>
      <c r="BD406" s="567">
        <v>14261249.67</v>
      </c>
      <c r="BE406" s="567">
        <v>13884126</v>
      </c>
      <c r="BG406" t="s">
        <v>22090</v>
      </c>
      <c r="BI406">
        <v>45856.769421296296</v>
      </c>
      <c r="BJ406">
        <v>45176.662835648145</v>
      </c>
      <c r="BK406" t="s">
        <v>22013</v>
      </c>
      <c r="BL406" t="s">
        <v>16409</v>
      </c>
      <c r="BM406" t="s">
        <v>21698</v>
      </c>
      <c r="BP406" s="568">
        <v>1643630</v>
      </c>
      <c r="BQ406" s="568">
        <v>33543</v>
      </c>
      <c r="BR406">
        <v>0.99999997686037301</v>
      </c>
      <c r="BS406">
        <v>1</v>
      </c>
      <c r="BU406" t="s">
        <v>17898</v>
      </c>
      <c r="BV406" t="s">
        <v>17896</v>
      </c>
      <c r="BY406">
        <v>0</v>
      </c>
      <c r="CA406" t="s">
        <v>16180</v>
      </c>
      <c r="CB406" t="s">
        <v>21679</v>
      </c>
      <c r="CC4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343580.66999999993</v>
      </c>
    </row>
    <row r="407" spans="1:81">
      <c r="A407">
        <v>730657</v>
      </c>
      <c r="B407" t="s">
        <v>17900</v>
      </c>
      <c r="C407" t="s">
        <v>936</v>
      </c>
      <c r="D407" t="s">
        <v>17901</v>
      </c>
      <c r="E407" t="s">
        <v>15362</v>
      </c>
      <c r="F407" t="s">
        <v>46</v>
      </c>
      <c r="G407" t="s">
        <v>2108</v>
      </c>
      <c r="J407" t="b">
        <v>0</v>
      </c>
      <c r="M407" t="b">
        <v>1</v>
      </c>
      <c r="N407" t="s">
        <v>16174</v>
      </c>
      <c r="O407" t="s">
        <v>7155</v>
      </c>
      <c r="P407" t="b">
        <v>1</v>
      </c>
      <c r="R407">
        <v>103810000</v>
      </c>
      <c r="S407">
        <v>44381</v>
      </c>
      <c r="T407">
        <v>44428</v>
      </c>
      <c r="V407">
        <v>44411</v>
      </c>
      <c r="Z407">
        <v>45177</v>
      </c>
      <c r="AA407" t="s">
        <v>17889</v>
      </c>
      <c r="AB407">
        <v>45382</v>
      </c>
      <c r="AI407">
        <v>103800000</v>
      </c>
      <c r="AJ407">
        <v>0</v>
      </c>
      <c r="AP407">
        <v>0</v>
      </c>
      <c r="AQ407">
        <v>103800000</v>
      </c>
      <c r="AR407">
        <v>103800000</v>
      </c>
      <c r="AW407" s="567"/>
      <c r="AX407" s="567"/>
      <c r="AY407" s="567"/>
      <c r="AZ407" s="567"/>
      <c r="BA407" s="567"/>
      <c r="BB407" s="567"/>
      <c r="BC407" s="567"/>
      <c r="BD407" s="567">
        <v>0</v>
      </c>
      <c r="BE407" s="567">
        <v>0</v>
      </c>
      <c r="BG407" t="s">
        <v>22091</v>
      </c>
      <c r="BI407">
        <v>46077.57880787037</v>
      </c>
      <c r="BJ407">
        <v>45180.616643518515</v>
      </c>
      <c r="BK407" t="s">
        <v>21683</v>
      </c>
      <c r="BL407" t="s">
        <v>17903</v>
      </c>
      <c r="BM407" t="s">
        <v>21696</v>
      </c>
      <c r="BR407">
        <v>0</v>
      </c>
      <c r="BS407">
        <v>5</v>
      </c>
      <c r="BT407">
        <v>45887</v>
      </c>
      <c r="BU407" t="s">
        <v>17902</v>
      </c>
      <c r="BV407" t="s">
        <v>17899</v>
      </c>
      <c r="BY407">
        <v>0</v>
      </c>
      <c r="CA407" t="s">
        <v>16180</v>
      </c>
      <c r="CB407" t="s">
        <v>21679</v>
      </c>
      <c r="CC4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8" spans="1:81">
      <c r="A408">
        <v>730784</v>
      </c>
      <c r="B408" t="s">
        <v>17905</v>
      </c>
      <c r="C408" t="s">
        <v>1175</v>
      </c>
      <c r="D408" t="s">
        <v>15438</v>
      </c>
      <c r="E408" t="s">
        <v>15362</v>
      </c>
      <c r="F408" t="s">
        <v>46</v>
      </c>
      <c r="G408" t="s">
        <v>2108</v>
      </c>
      <c r="J408" t="b">
        <v>0</v>
      </c>
      <c r="M408" t="b">
        <v>1</v>
      </c>
      <c r="N408" t="s">
        <v>16174</v>
      </c>
      <c r="O408" t="s">
        <v>2546</v>
      </c>
      <c r="R408">
        <v>6010000</v>
      </c>
      <c r="U408">
        <v>45436</v>
      </c>
      <c r="V408" t="s">
        <v>2478</v>
      </c>
      <c r="Z408">
        <v>45180</v>
      </c>
      <c r="AA408" t="s">
        <v>17868</v>
      </c>
      <c r="AI408">
        <v>6010000</v>
      </c>
      <c r="AJ408">
        <v>6010000</v>
      </c>
      <c r="AP408">
        <v>0</v>
      </c>
      <c r="AQ408">
        <v>6010000</v>
      </c>
      <c r="AR408">
        <v>6010000</v>
      </c>
      <c r="AW408" s="567"/>
      <c r="AX408" s="567"/>
      <c r="AY408" s="567"/>
      <c r="AZ408" s="567"/>
      <c r="BA408" s="567"/>
      <c r="BB408" s="567"/>
      <c r="BC408" s="567"/>
      <c r="BD408" s="567">
        <v>0</v>
      </c>
      <c r="BE408" s="567">
        <v>0</v>
      </c>
      <c r="BG408" t="s">
        <v>22092</v>
      </c>
      <c r="BH408" t="s">
        <v>17906</v>
      </c>
      <c r="BI408">
        <v>45856.769421296296</v>
      </c>
      <c r="BJ408">
        <v>45181.362881944442</v>
      </c>
      <c r="BK408" t="s">
        <v>21683</v>
      </c>
      <c r="BL408" t="s">
        <v>17908</v>
      </c>
      <c r="BM408" t="s">
        <v>21698</v>
      </c>
      <c r="BR408">
        <v>1</v>
      </c>
      <c r="BS408">
        <v>1</v>
      </c>
      <c r="BU408" t="s">
        <v>17907</v>
      </c>
      <c r="BV408" t="s">
        <v>17904</v>
      </c>
      <c r="BY408">
        <v>0</v>
      </c>
      <c r="CA408" t="s">
        <v>16180</v>
      </c>
      <c r="CB408" t="s">
        <v>21679</v>
      </c>
      <c r="CC4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09" spans="1:81">
      <c r="A409">
        <v>738670</v>
      </c>
      <c r="B409" t="s">
        <v>17910</v>
      </c>
      <c r="C409" t="s">
        <v>133</v>
      </c>
      <c r="D409" t="s">
        <v>15239</v>
      </c>
      <c r="E409" t="s">
        <v>16408</v>
      </c>
      <c r="F409" t="s">
        <v>16405</v>
      </c>
      <c r="I409" t="s">
        <v>16253</v>
      </c>
      <c r="J409" t="b">
        <v>0</v>
      </c>
      <c r="L409" t="s">
        <v>16183</v>
      </c>
      <c r="V409" t="s">
        <v>2478</v>
      </c>
      <c r="Z409">
        <v>45205</v>
      </c>
      <c r="AA409" t="s">
        <v>17911</v>
      </c>
      <c r="AB409">
        <v>45291</v>
      </c>
      <c r="AC409">
        <v>45310</v>
      </c>
      <c r="AD409">
        <v>45338</v>
      </c>
      <c r="AE409">
        <v>45590</v>
      </c>
      <c r="AF409">
        <v>45587</v>
      </c>
      <c r="AH409">
        <v>3</v>
      </c>
      <c r="AI409">
        <v>7140000</v>
      </c>
      <c r="AJ409">
        <v>5074511.01</v>
      </c>
      <c r="AK409">
        <v>147871</v>
      </c>
      <c r="AL409">
        <v>439975</v>
      </c>
      <c r="AN409">
        <v>4926640</v>
      </c>
      <c r="AO409">
        <v>31370.9</v>
      </c>
      <c r="AP409">
        <v>116500.1</v>
      </c>
      <c r="AQ409">
        <v>5074511</v>
      </c>
      <c r="AR409">
        <v>5514486</v>
      </c>
      <c r="AS409">
        <v>45473</v>
      </c>
      <c r="AT409">
        <v>45626</v>
      </c>
      <c r="AU409">
        <v>45621</v>
      </c>
      <c r="AW409" s="567">
        <v>5074511.01</v>
      </c>
      <c r="AX409" s="567">
        <v>4926640</v>
      </c>
      <c r="AY409" s="567"/>
      <c r="AZ409" s="567"/>
      <c r="BA409" s="567"/>
      <c r="BB409" s="567"/>
      <c r="BC409" s="567"/>
      <c r="BD409" s="567">
        <v>5074511.01</v>
      </c>
      <c r="BE409" s="567">
        <v>4926640</v>
      </c>
      <c r="BG409" t="s">
        <v>22093</v>
      </c>
      <c r="BI409">
        <v>45856.769432870373</v>
      </c>
      <c r="BJ409">
        <v>45208.373113425929</v>
      </c>
      <c r="BK409" t="s">
        <v>21683</v>
      </c>
      <c r="BL409" t="s">
        <v>16409</v>
      </c>
      <c r="BM409" t="s">
        <v>21698</v>
      </c>
      <c r="BP409" s="568">
        <v>439974.62</v>
      </c>
      <c r="BR409">
        <v>1.0000000019706301</v>
      </c>
      <c r="BS409">
        <v>1</v>
      </c>
      <c r="BU409" t="s">
        <v>17912</v>
      </c>
      <c r="BV409" t="s">
        <v>17909</v>
      </c>
      <c r="BY409">
        <v>0</v>
      </c>
      <c r="CA409" t="s">
        <v>16180</v>
      </c>
      <c r="CB409" t="s">
        <v>21679</v>
      </c>
      <c r="CC4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147871.00999999978</v>
      </c>
    </row>
    <row r="410" spans="1:81">
      <c r="A410">
        <v>737825</v>
      </c>
      <c r="B410" t="s">
        <v>17914</v>
      </c>
      <c r="C410" t="s">
        <v>680</v>
      </c>
      <c r="D410" t="s">
        <v>15245</v>
      </c>
      <c r="E410" t="s">
        <v>16408</v>
      </c>
      <c r="F410" t="s">
        <v>16405</v>
      </c>
      <c r="M410" t="b">
        <v>1</v>
      </c>
      <c r="N410" t="s">
        <v>16174</v>
      </c>
      <c r="O410" t="s">
        <v>16399</v>
      </c>
      <c r="V410" t="s">
        <v>2478</v>
      </c>
      <c r="Z410">
        <v>45205</v>
      </c>
      <c r="AA410" t="s">
        <v>17915</v>
      </c>
      <c r="AB410">
        <v>45291</v>
      </c>
      <c r="AI410">
        <v>7140000</v>
      </c>
      <c r="AJ410">
        <v>7140000</v>
      </c>
      <c r="AP410">
        <v>0</v>
      </c>
      <c r="AQ410">
        <v>7140000</v>
      </c>
      <c r="AR410">
        <v>7140000</v>
      </c>
      <c r="AW410" s="567"/>
      <c r="AX410" s="567"/>
      <c r="AY410" s="567"/>
      <c r="AZ410" s="567"/>
      <c r="BA410" s="567"/>
      <c r="BB410" s="567"/>
      <c r="BC410" s="567"/>
      <c r="BD410" s="567">
        <v>0</v>
      </c>
      <c r="BE410" s="567">
        <v>0</v>
      </c>
      <c r="BF410">
        <v>43544</v>
      </c>
      <c r="BG410" t="s">
        <v>22094</v>
      </c>
      <c r="BH410" t="s">
        <v>22095</v>
      </c>
      <c r="BI410">
        <v>45856.769432870373</v>
      </c>
      <c r="BJ410">
        <v>45208.375150462962</v>
      </c>
      <c r="BK410" t="s">
        <v>21683</v>
      </c>
      <c r="BL410" t="s">
        <v>16409</v>
      </c>
      <c r="BM410" t="s">
        <v>21698</v>
      </c>
      <c r="BR410">
        <v>1</v>
      </c>
      <c r="BS410">
        <v>1</v>
      </c>
      <c r="BU410" t="s">
        <v>17916</v>
      </c>
      <c r="BV410" t="s">
        <v>17913</v>
      </c>
      <c r="BY410">
        <v>0</v>
      </c>
      <c r="CA410" t="s">
        <v>16180</v>
      </c>
      <c r="CB410" t="s">
        <v>21679</v>
      </c>
      <c r="CC4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1" spans="1:81">
      <c r="A411">
        <v>738667</v>
      </c>
      <c r="B411" t="s">
        <v>17918</v>
      </c>
      <c r="C411" t="s">
        <v>865</v>
      </c>
      <c r="D411" t="s">
        <v>15242</v>
      </c>
      <c r="E411" t="s">
        <v>16408</v>
      </c>
      <c r="F411" t="s">
        <v>16405</v>
      </c>
      <c r="I411" t="s">
        <v>16253</v>
      </c>
      <c r="J411" t="b">
        <v>0</v>
      </c>
      <c r="M411" t="b">
        <v>1</v>
      </c>
      <c r="N411" t="s">
        <v>16174</v>
      </c>
      <c r="O411" t="s">
        <v>7155</v>
      </c>
      <c r="V411" t="s">
        <v>2478</v>
      </c>
      <c r="Z411">
        <v>45205</v>
      </c>
      <c r="AA411" t="s">
        <v>17911</v>
      </c>
      <c r="AB411">
        <v>45382</v>
      </c>
      <c r="AC411">
        <v>45488</v>
      </c>
      <c r="AD411">
        <v>45821</v>
      </c>
      <c r="AI411">
        <v>6120000</v>
      </c>
      <c r="AJ411">
        <v>6120000</v>
      </c>
      <c r="AK411">
        <v>33268.04</v>
      </c>
      <c r="AL411">
        <v>1724241.14</v>
      </c>
      <c r="AN411">
        <v>14893960.550000001</v>
      </c>
      <c r="AO411">
        <v>17535.189999999999</v>
      </c>
      <c r="AP411">
        <v>15732.85</v>
      </c>
      <c r="AQ411">
        <v>14927228.59</v>
      </c>
      <c r="AR411">
        <v>16651469.73</v>
      </c>
      <c r="AW411" s="567"/>
      <c r="AX411" s="567"/>
      <c r="AY411" s="567"/>
      <c r="AZ411" s="567"/>
      <c r="BA411" s="567"/>
      <c r="BB411" s="567"/>
      <c r="BC411" s="567"/>
      <c r="BD411" s="567">
        <v>0</v>
      </c>
      <c r="BE411" s="567">
        <v>0</v>
      </c>
      <c r="BG411" t="s">
        <v>22096</v>
      </c>
      <c r="BI411">
        <v>45980.66988425926</v>
      </c>
      <c r="BJ411">
        <v>45208.376469907409</v>
      </c>
      <c r="BK411" t="s">
        <v>21683</v>
      </c>
      <c r="BL411" t="s">
        <v>16409</v>
      </c>
      <c r="BM411" t="s">
        <v>21683</v>
      </c>
      <c r="BR411">
        <v>0.40998903199619302</v>
      </c>
      <c r="BS411">
        <v>3</v>
      </c>
      <c r="BT411">
        <v>45877</v>
      </c>
      <c r="BU411" t="s">
        <v>17919</v>
      </c>
      <c r="BV411" t="s">
        <v>17917</v>
      </c>
      <c r="BW411" s="568">
        <v>1436520</v>
      </c>
      <c r="BX411" s="568">
        <v>138772.32</v>
      </c>
      <c r="BY411">
        <v>1575292.32</v>
      </c>
      <c r="CA411" t="s">
        <v>16180</v>
      </c>
      <c r="CB411" t="s">
        <v>21679</v>
      </c>
      <c r="CC4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2" spans="1:81">
      <c r="A412">
        <v>738143</v>
      </c>
      <c r="B412" t="s">
        <v>17921</v>
      </c>
      <c r="C412" t="s">
        <v>17922</v>
      </c>
      <c r="D412" t="s">
        <v>15248</v>
      </c>
      <c r="E412" t="s">
        <v>16408</v>
      </c>
      <c r="F412" t="s">
        <v>16405</v>
      </c>
      <c r="M412" t="b">
        <v>1</v>
      </c>
      <c r="N412" t="s">
        <v>16174</v>
      </c>
      <c r="O412" t="s">
        <v>16399</v>
      </c>
      <c r="V412" t="s">
        <v>2478</v>
      </c>
      <c r="Z412">
        <v>45205</v>
      </c>
      <c r="AA412" t="s">
        <v>17923</v>
      </c>
      <c r="AB412">
        <v>45291</v>
      </c>
      <c r="AI412">
        <v>5100000</v>
      </c>
      <c r="AJ412">
        <v>5100000</v>
      </c>
      <c r="AP412">
        <v>0</v>
      </c>
      <c r="AQ412">
        <v>5100000</v>
      </c>
      <c r="AR412">
        <v>5100000</v>
      </c>
      <c r="AW412" s="567"/>
      <c r="AX412" s="567"/>
      <c r="AY412" s="567"/>
      <c r="AZ412" s="567"/>
      <c r="BA412" s="567"/>
      <c r="BB412" s="567"/>
      <c r="BC412" s="567"/>
      <c r="BD412" s="567">
        <v>0</v>
      </c>
      <c r="BE412" s="567">
        <v>0</v>
      </c>
      <c r="BG412" t="s">
        <v>22097</v>
      </c>
      <c r="BH412" t="s">
        <v>22098</v>
      </c>
      <c r="BI412">
        <v>45880.38989583333</v>
      </c>
      <c r="BJ412">
        <v>45208.377523148149</v>
      </c>
      <c r="BK412" t="s">
        <v>21683</v>
      </c>
      <c r="BL412" t="s">
        <v>16409</v>
      </c>
      <c r="BM412" t="s">
        <v>21696</v>
      </c>
      <c r="BR412">
        <v>1</v>
      </c>
      <c r="BS412">
        <v>1</v>
      </c>
      <c r="BT412">
        <v>45259</v>
      </c>
      <c r="BU412" t="s">
        <v>17924</v>
      </c>
      <c r="BV412" t="s">
        <v>17920</v>
      </c>
      <c r="BY412">
        <v>0</v>
      </c>
      <c r="CA412" t="s">
        <v>16180</v>
      </c>
      <c r="CB412" t="s">
        <v>21679</v>
      </c>
      <c r="CC4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3" spans="1:81">
      <c r="A413">
        <v>738672</v>
      </c>
      <c r="B413" t="s">
        <v>17926</v>
      </c>
      <c r="C413" t="s">
        <v>128</v>
      </c>
      <c r="D413" t="s">
        <v>15203</v>
      </c>
      <c r="E413" t="s">
        <v>16408</v>
      </c>
      <c r="F413" t="s">
        <v>16405</v>
      </c>
      <c r="I413" t="s">
        <v>16253</v>
      </c>
      <c r="J413" t="b">
        <v>0</v>
      </c>
      <c r="L413" t="s">
        <v>16183</v>
      </c>
      <c r="V413" t="s">
        <v>2478</v>
      </c>
      <c r="Z413">
        <v>45205</v>
      </c>
      <c r="AA413" t="s">
        <v>17911</v>
      </c>
      <c r="AB413">
        <v>45260</v>
      </c>
      <c r="AC413">
        <v>45264</v>
      </c>
      <c r="AD413">
        <v>45399</v>
      </c>
      <c r="AE413">
        <v>45587</v>
      </c>
      <c r="AF413">
        <v>45580</v>
      </c>
      <c r="AH413">
        <v>2</v>
      </c>
      <c r="AI413">
        <v>8160000</v>
      </c>
      <c r="AJ413">
        <v>10619758.369999999</v>
      </c>
      <c r="AK413">
        <v>306131</v>
      </c>
      <c r="AL413">
        <v>834793</v>
      </c>
      <c r="AN413">
        <v>10313627</v>
      </c>
      <c r="AO413">
        <v>63002.37</v>
      </c>
      <c r="AP413">
        <v>243128.63</v>
      </c>
      <c r="AQ413">
        <v>10619758</v>
      </c>
      <c r="AR413">
        <v>11454551</v>
      </c>
      <c r="AS413">
        <v>45473</v>
      </c>
      <c r="AT413">
        <v>45626</v>
      </c>
      <c r="AU413">
        <v>45621</v>
      </c>
      <c r="AW413" s="567">
        <v>10619758.369999999</v>
      </c>
      <c r="AX413" s="567">
        <v>10313627</v>
      </c>
      <c r="AY413" s="567"/>
      <c r="AZ413" s="567"/>
      <c r="BA413" s="567"/>
      <c r="BB413" s="567"/>
      <c r="BC413" s="567"/>
      <c r="BD413" s="567">
        <v>10619758.369999999</v>
      </c>
      <c r="BE413" s="567">
        <v>10313627</v>
      </c>
      <c r="BG413" t="s">
        <v>22099</v>
      </c>
      <c r="BI413">
        <v>45856.769432870373</v>
      </c>
      <c r="BJ413">
        <v>45208.378657407404</v>
      </c>
      <c r="BK413" t="s">
        <v>21683</v>
      </c>
      <c r="BL413" t="s">
        <v>16409</v>
      </c>
      <c r="BM413" t="s">
        <v>21698</v>
      </c>
      <c r="BP413" s="568">
        <v>834793</v>
      </c>
      <c r="BR413">
        <v>1.0000000348407201</v>
      </c>
      <c r="BS413">
        <v>1</v>
      </c>
      <c r="BU413" t="s">
        <v>17927</v>
      </c>
      <c r="BV413" t="s">
        <v>17925</v>
      </c>
      <c r="BY413">
        <v>0</v>
      </c>
      <c r="CA413" t="s">
        <v>16180</v>
      </c>
      <c r="CB413" t="s">
        <v>21679</v>
      </c>
      <c r="CC4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306131.36999999918</v>
      </c>
    </row>
    <row r="414" spans="1:81">
      <c r="A414">
        <v>738674</v>
      </c>
      <c r="B414" t="s">
        <v>17929</v>
      </c>
      <c r="C414" t="s">
        <v>874</v>
      </c>
      <c r="D414" t="s">
        <v>15230</v>
      </c>
      <c r="E414" t="s">
        <v>16408</v>
      </c>
      <c r="F414" t="s">
        <v>16405</v>
      </c>
      <c r="I414" t="s">
        <v>16253</v>
      </c>
      <c r="J414" t="b">
        <v>0</v>
      </c>
      <c r="L414" t="s">
        <v>16183</v>
      </c>
      <c r="M414" t="b">
        <v>1</v>
      </c>
      <c r="N414" t="s">
        <v>16174</v>
      </c>
      <c r="O414" t="s">
        <v>7155</v>
      </c>
      <c r="V414" t="s">
        <v>2478</v>
      </c>
      <c r="Z414">
        <v>45205</v>
      </c>
      <c r="AA414" t="s">
        <v>17911</v>
      </c>
      <c r="AB414">
        <v>45382</v>
      </c>
      <c r="AC414">
        <v>45476</v>
      </c>
      <c r="AD414">
        <v>45821</v>
      </c>
      <c r="AI414">
        <v>9180000</v>
      </c>
      <c r="AJ414">
        <v>9180000</v>
      </c>
      <c r="AK414">
        <v>28130.53</v>
      </c>
      <c r="AL414">
        <v>922352.8</v>
      </c>
      <c r="AN414">
        <v>8013484.6900000004</v>
      </c>
      <c r="AO414">
        <v>14786.8</v>
      </c>
      <c r="AP414">
        <v>13343.73</v>
      </c>
      <c r="AQ414">
        <v>8041615.2199999997</v>
      </c>
      <c r="AR414">
        <v>8963968.0199999996</v>
      </c>
      <c r="AW414" s="567"/>
      <c r="AX414" s="567"/>
      <c r="AY414" s="567"/>
      <c r="AZ414" s="567"/>
      <c r="BA414" s="567"/>
      <c r="BB414" s="567"/>
      <c r="BC414" s="567"/>
      <c r="BD414" s="567">
        <v>0</v>
      </c>
      <c r="BE414" s="567">
        <v>0</v>
      </c>
      <c r="BG414" t="s">
        <v>22100</v>
      </c>
      <c r="BH414" t="s">
        <v>17545</v>
      </c>
      <c r="BI414">
        <v>45980.671064814815</v>
      </c>
      <c r="BJ414">
        <v>45208.379918981482</v>
      </c>
      <c r="BK414" t="s">
        <v>21683</v>
      </c>
      <c r="BL414" t="s">
        <v>16409</v>
      </c>
      <c r="BM414" t="s">
        <v>21683</v>
      </c>
      <c r="BN414" t="s">
        <v>17931</v>
      </c>
      <c r="BR414">
        <v>1.1415617073008899</v>
      </c>
      <c r="BS414">
        <v>1</v>
      </c>
      <c r="BT414">
        <v>45877</v>
      </c>
      <c r="BU414" t="s">
        <v>17930</v>
      </c>
      <c r="BV414" t="s">
        <v>17928</v>
      </c>
      <c r="BW414" s="568">
        <v>727458.75</v>
      </c>
      <c r="BX414" s="568">
        <v>84241.09</v>
      </c>
      <c r="BY414">
        <v>811699.84</v>
      </c>
      <c r="CA414" t="s">
        <v>16180</v>
      </c>
      <c r="CB414" t="s">
        <v>21679</v>
      </c>
      <c r="CC4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5" spans="1:81">
      <c r="A415">
        <v>738696</v>
      </c>
      <c r="B415" t="s">
        <v>17933</v>
      </c>
      <c r="C415" t="s">
        <v>1063</v>
      </c>
      <c r="D415" t="s">
        <v>15224</v>
      </c>
      <c r="E415" t="s">
        <v>16408</v>
      </c>
      <c r="F415" t="s">
        <v>16405</v>
      </c>
      <c r="J415" t="b">
        <v>0</v>
      </c>
      <c r="M415" t="b">
        <v>1</v>
      </c>
      <c r="N415" t="s">
        <v>16174</v>
      </c>
      <c r="O415" t="s">
        <v>2546</v>
      </c>
      <c r="V415" t="s">
        <v>2478</v>
      </c>
      <c r="Z415">
        <v>45205</v>
      </c>
      <c r="AA415" t="s">
        <v>17911</v>
      </c>
      <c r="AI415">
        <v>5100000</v>
      </c>
      <c r="AJ415">
        <v>5100000</v>
      </c>
      <c r="AP415">
        <v>0</v>
      </c>
      <c r="AQ415">
        <v>5100000</v>
      </c>
      <c r="AR415">
        <v>5100000</v>
      </c>
      <c r="AW415" s="567"/>
      <c r="AX415" s="567"/>
      <c r="AY415" s="567"/>
      <c r="AZ415" s="567"/>
      <c r="BA415" s="567"/>
      <c r="BB415" s="567"/>
      <c r="BC415" s="567"/>
      <c r="BD415" s="567">
        <v>0</v>
      </c>
      <c r="BE415" s="567">
        <v>0</v>
      </c>
      <c r="BF415">
        <v>43544</v>
      </c>
      <c r="BG415" t="s">
        <v>22101</v>
      </c>
      <c r="BH415" t="s">
        <v>17934</v>
      </c>
      <c r="BI415">
        <v>45856.769432870373</v>
      </c>
      <c r="BJ415">
        <v>45208.380925925929</v>
      </c>
      <c r="BK415" t="s">
        <v>21683</v>
      </c>
      <c r="BL415" t="s">
        <v>16409</v>
      </c>
      <c r="BM415" t="s">
        <v>21698</v>
      </c>
      <c r="BR415">
        <v>1</v>
      </c>
      <c r="BS415">
        <v>1</v>
      </c>
      <c r="BU415" t="s">
        <v>17935</v>
      </c>
      <c r="BV415" t="s">
        <v>17932</v>
      </c>
      <c r="BY415">
        <v>0</v>
      </c>
      <c r="CA415" t="s">
        <v>16180</v>
      </c>
      <c r="CB415" t="s">
        <v>21679</v>
      </c>
      <c r="CC4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6" spans="1:81">
      <c r="A416">
        <v>738692</v>
      </c>
      <c r="B416" t="s">
        <v>17937</v>
      </c>
      <c r="C416" t="s">
        <v>881</v>
      </c>
      <c r="D416" t="s">
        <v>15221</v>
      </c>
      <c r="E416" t="s">
        <v>16408</v>
      </c>
      <c r="F416" t="s">
        <v>16405</v>
      </c>
      <c r="J416" t="b">
        <v>1</v>
      </c>
      <c r="K416">
        <v>45900</v>
      </c>
      <c r="M416" t="b">
        <v>1</v>
      </c>
      <c r="N416" t="s">
        <v>16174</v>
      </c>
      <c r="O416" t="s">
        <v>7155</v>
      </c>
      <c r="V416" t="s">
        <v>2478</v>
      </c>
      <c r="Z416">
        <v>45205</v>
      </c>
      <c r="AA416" t="s">
        <v>17911</v>
      </c>
      <c r="AI416">
        <v>5100000</v>
      </c>
      <c r="AJ416">
        <v>5100000</v>
      </c>
      <c r="AP416">
        <v>0</v>
      </c>
      <c r="AQ416">
        <v>5100000</v>
      </c>
      <c r="AR416">
        <v>5100000</v>
      </c>
      <c r="AW416" s="567"/>
      <c r="AX416" s="567"/>
      <c r="AY416" s="567"/>
      <c r="AZ416" s="567"/>
      <c r="BA416" s="567"/>
      <c r="BB416" s="567"/>
      <c r="BC416" s="567"/>
      <c r="BD416" s="567">
        <v>0</v>
      </c>
      <c r="BE416" s="567">
        <v>0</v>
      </c>
      <c r="BG416" t="s">
        <v>22102</v>
      </c>
      <c r="BI416">
        <v>45881.469363425924</v>
      </c>
      <c r="BJ416">
        <v>45208.382037037038</v>
      </c>
      <c r="BK416" t="s">
        <v>21683</v>
      </c>
      <c r="BL416" t="s">
        <v>16409</v>
      </c>
      <c r="BM416" t="s">
        <v>21885</v>
      </c>
      <c r="BR416">
        <v>1</v>
      </c>
      <c r="BS416">
        <v>1</v>
      </c>
      <c r="BT416">
        <v>45880</v>
      </c>
      <c r="BU416" t="s">
        <v>17938</v>
      </c>
      <c r="BV416" t="s">
        <v>17936</v>
      </c>
      <c r="BY416">
        <v>0</v>
      </c>
      <c r="CA416" t="s">
        <v>16180</v>
      </c>
      <c r="CB416" t="s">
        <v>21679</v>
      </c>
      <c r="CC4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7" spans="1:81">
      <c r="A417">
        <v>734393</v>
      </c>
      <c r="B417" t="s">
        <v>17940</v>
      </c>
      <c r="C417" t="s">
        <v>17941</v>
      </c>
      <c r="D417" t="s">
        <v>10275</v>
      </c>
      <c r="E417" t="s">
        <v>10007</v>
      </c>
      <c r="F417" t="s">
        <v>16250</v>
      </c>
      <c r="G417" t="s">
        <v>2118</v>
      </c>
      <c r="I417" t="s">
        <v>16253</v>
      </c>
      <c r="J417" t="b">
        <v>0</v>
      </c>
      <c r="L417" t="s">
        <v>16183</v>
      </c>
      <c r="M417" t="b">
        <v>1</v>
      </c>
      <c r="N417" t="s">
        <v>16174</v>
      </c>
      <c r="O417" t="s">
        <v>7155</v>
      </c>
      <c r="V417" t="s">
        <v>2478</v>
      </c>
      <c r="Z417">
        <v>45209</v>
      </c>
      <c r="AA417" t="s">
        <v>17942</v>
      </c>
      <c r="AC417">
        <v>45412</v>
      </c>
      <c r="AH417">
        <v>1</v>
      </c>
      <c r="AI417">
        <v>6205493</v>
      </c>
      <c r="AJ417">
        <v>7838709</v>
      </c>
      <c r="AK417">
        <v>1016421</v>
      </c>
      <c r="AL417">
        <v>1851275</v>
      </c>
      <c r="AN417">
        <v>7838709</v>
      </c>
      <c r="AO417">
        <v>194188</v>
      </c>
      <c r="AP417">
        <v>822233</v>
      </c>
      <c r="AQ417">
        <v>8855130</v>
      </c>
      <c r="AR417">
        <v>10706405</v>
      </c>
      <c r="AS417">
        <v>45473</v>
      </c>
      <c r="AT417">
        <v>45626</v>
      </c>
      <c r="AW417" s="567"/>
      <c r="AX417" s="567"/>
      <c r="AY417" s="567"/>
      <c r="AZ417" s="567"/>
      <c r="BA417" s="567"/>
      <c r="BB417" s="567"/>
      <c r="BC417" s="567"/>
      <c r="BD417" s="567">
        <v>0</v>
      </c>
      <c r="BE417" s="567">
        <v>0</v>
      </c>
      <c r="BG417" t="s">
        <v>22103</v>
      </c>
      <c r="BH417" t="s">
        <v>17943</v>
      </c>
      <c r="BI417">
        <v>45876.628020833334</v>
      </c>
      <c r="BJ417">
        <v>45210.440775462965</v>
      </c>
      <c r="BK417" t="s">
        <v>21683</v>
      </c>
      <c r="BL417" t="s">
        <v>2118</v>
      </c>
      <c r="BM417" t="s">
        <v>21885</v>
      </c>
      <c r="BR417">
        <v>0.88521670489309601</v>
      </c>
      <c r="BS417">
        <v>1</v>
      </c>
      <c r="BT417">
        <v>45875</v>
      </c>
      <c r="BU417" t="s">
        <v>17944</v>
      </c>
      <c r="BV417" t="s">
        <v>17939</v>
      </c>
      <c r="BY417">
        <v>0</v>
      </c>
      <c r="CA417" t="s">
        <v>16180</v>
      </c>
      <c r="CB417" t="s">
        <v>21679</v>
      </c>
      <c r="CC4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8" spans="1:81">
      <c r="A418">
        <v>735474</v>
      </c>
      <c r="B418" t="s">
        <v>17946</v>
      </c>
      <c r="C418" t="s">
        <v>17947</v>
      </c>
      <c r="D418" t="s">
        <v>17948</v>
      </c>
      <c r="E418" t="s">
        <v>10007</v>
      </c>
      <c r="F418" t="s">
        <v>16405</v>
      </c>
      <c r="J418" t="b">
        <v>0</v>
      </c>
      <c r="L418" t="s">
        <v>16193</v>
      </c>
      <c r="M418" t="b">
        <v>0</v>
      </c>
      <c r="N418" t="s">
        <v>16174</v>
      </c>
      <c r="O418" t="s">
        <v>16194</v>
      </c>
      <c r="U418">
        <v>45378</v>
      </c>
      <c r="V418" t="s">
        <v>2478</v>
      </c>
      <c r="Z418">
        <v>45209</v>
      </c>
      <c r="AA418" t="s">
        <v>17949</v>
      </c>
      <c r="AC418">
        <v>45688</v>
      </c>
      <c r="AD418">
        <v>46073</v>
      </c>
      <c r="AE418">
        <v>45791</v>
      </c>
      <c r="AF418">
        <v>45779</v>
      </c>
      <c r="AI418">
        <v>11758959</v>
      </c>
      <c r="AJ418">
        <v>3500000</v>
      </c>
      <c r="AK418">
        <v>584317.53</v>
      </c>
      <c r="AL418">
        <v>1524520.51</v>
      </c>
      <c r="AM418">
        <v>1144636.03</v>
      </c>
      <c r="AN418">
        <v>18356551.25</v>
      </c>
      <c r="AO418">
        <v>44806.65</v>
      </c>
      <c r="AP418">
        <v>539510.88</v>
      </c>
      <c r="AQ418">
        <v>18940868.780000001</v>
      </c>
      <c r="AR418">
        <v>20465389.289999999</v>
      </c>
      <c r="AS418">
        <v>46173</v>
      </c>
      <c r="AT418">
        <v>46295</v>
      </c>
      <c r="AU418">
        <v>45917</v>
      </c>
      <c r="AW418" s="567">
        <v>14075641</v>
      </c>
      <c r="AX418" s="567">
        <v>14075641</v>
      </c>
      <c r="AY418" s="567"/>
      <c r="AZ418" s="567"/>
      <c r="BA418" s="567"/>
      <c r="BB418" s="567">
        <v>2709364</v>
      </c>
      <c r="BC418" s="567"/>
      <c r="BD418" s="567">
        <v>14075641</v>
      </c>
      <c r="BE418" s="567">
        <v>14075641</v>
      </c>
      <c r="BG418" t="s">
        <v>22104</v>
      </c>
      <c r="BH418" t="s">
        <v>17950</v>
      </c>
      <c r="BI418">
        <v>46078.679398148146</v>
      </c>
      <c r="BJ418">
        <v>45210.441620370373</v>
      </c>
      <c r="BK418" t="s">
        <v>21683</v>
      </c>
      <c r="BL418" t="s">
        <v>2118</v>
      </c>
      <c r="BM418" t="s">
        <v>21683</v>
      </c>
      <c r="BP418" s="568">
        <v>1962096.73</v>
      </c>
      <c r="BQ418" s="568">
        <v>0</v>
      </c>
      <c r="BR418">
        <v>0.18478561045181399</v>
      </c>
      <c r="BS418">
        <v>5</v>
      </c>
      <c r="BU418" t="s">
        <v>17951</v>
      </c>
      <c r="BV418" t="s">
        <v>17945</v>
      </c>
      <c r="BW418" s="568">
        <v>1317347.93</v>
      </c>
      <c r="BX418" s="568">
        <v>295487.07</v>
      </c>
      <c r="BY418">
        <v>1612835</v>
      </c>
      <c r="CA418" t="s">
        <v>16180</v>
      </c>
      <c r="CB418" t="s">
        <v>21679</v>
      </c>
      <c r="CC4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19" spans="1:81">
      <c r="A419">
        <v>734396</v>
      </c>
      <c r="B419" t="s">
        <v>17953</v>
      </c>
      <c r="C419" t="s">
        <v>17954</v>
      </c>
      <c r="D419" t="s">
        <v>10278</v>
      </c>
      <c r="E419" t="s">
        <v>10007</v>
      </c>
      <c r="F419" t="s">
        <v>16250</v>
      </c>
      <c r="G419" t="s">
        <v>2118</v>
      </c>
      <c r="I419" t="s">
        <v>16253</v>
      </c>
      <c r="J419" t="b">
        <v>0</v>
      </c>
      <c r="L419" t="s">
        <v>16183</v>
      </c>
      <c r="M419" t="b">
        <v>1</v>
      </c>
      <c r="N419" t="s">
        <v>16174</v>
      </c>
      <c r="O419" t="s">
        <v>7155</v>
      </c>
      <c r="V419" t="s">
        <v>2478</v>
      </c>
      <c r="Z419">
        <v>45209</v>
      </c>
      <c r="AA419" t="s">
        <v>17942</v>
      </c>
      <c r="AC419">
        <v>45485</v>
      </c>
      <c r="AI419">
        <v>6205493</v>
      </c>
      <c r="AJ419">
        <v>6205493</v>
      </c>
      <c r="AK419">
        <v>1169678</v>
      </c>
      <c r="AL419">
        <v>1692815</v>
      </c>
      <c r="AN419">
        <v>6988631</v>
      </c>
      <c r="AO419">
        <v>228078</v>
      </c>
      <c r="AP419">
        <v>941600</v>
      </c>
      <c r="AQ419">
        <v>8158309</v>
      </c>
      <c r="AR419">
        <v>9851124</v>
      </c>
      <c r="AW419" s="567"/>
      <c r="AX419" s="567"/>
      <c r="AY419" s="567"/>
      <c r="AZ419" s="567"/>
      <c r="BA419" s="567"/>
      <c r="BB419" s="567"/>
      <c r="BC419" s="567"/>
      <c r="BD419" s="567">
        <v>0</v>
      </c>
      <c r="BE419" s="567">
        <v>0</v>
      </c>
      <c r="BG419" t="s">
        <v>22105</v>
      </c>
      <c r="BH419" t="s">
        <v>17943</v>
      </c>
      <c r="BI419">
        <v>45876.628067129626</v>
      </c>
      <c r="BJ419">
        <v>45210.442476851851</v>
      </c>
      <c r="BK419" t="s">
        <v>21683</v>
      </c>
      <c r="BL419" t="s">
        <v>2118</v>
      </c>
      <c r="BM419" t="s">
        <v>21885</v>
      </c>
      <c r="BN419" t="s">
        <v>16315</v>
      </c>
      <c r="BR419">
        <v>0.76063470996256699</v>
      </c>
      <c r="BS419">
        <v>2</v>
      </c>
      <c r="BT419">
        <v>45875</v>
      </c>
      <c r="BU419" t="s">
        <v>17955</v>
      </c>
      <c r="BV419" t="s">
        <v>17952</v>
      </c>
      <c r="BY419">
        <v>0</v>
      </c>
      <c r="CA419" t="s">
        <v>16180</v>
      </c>
      <c r="CB419" t="s">
        <v>21679</v>
      </c>
      <c r="CC4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0" spans="1:81">
      <c r="A420">
        <v>735483</v>
      </c>
      <c r="B420" t="s">
        <v>17957</v>
      </c>
      <c r="C420" t="s">
        <v>16056</v>
      </c>
      <c r="D420" t="s">
        <v>10362</v>
      </c>
      <c r="E420" t="s">
        <v>10007</v>
      </c>
      <c r="F420" t="s">
        <v>16250</v>
      </c>
      <c r="G420" t="s">
        <v>2118</v>
      </c>
      <c r="J420" t="b">
        <v>0</v>
      </c>
      <c r="L420" t="s">
        <v>16183</v>
      </c>
      <c r="M420" t="b">
        <v>1</v>
      </c>
      <c r="N420" t="s">
        <v>16174</v>
      </c>
      <c r="O420" t="s">
        <v>7155</v>
      </c>
      <c r="U420">
        <v>45471</v>
      </c>
      <c r="V420" t="s">
        <v>2478</v>
      </c>
      <c r="Z420">
        <v>45209</v>
      </c>
      <c r="AA420" t="s">
        <v>17949</v>
      </c>
      <c r="AI420">
        <v>5377685</v>
      </c>
      <c r="AJ420">
        <v>5377685</v>
      </c>
      <c r="AP420">
        <v>0</v>
      </c>
      <c r="AQ420">
        <v>5377685</v>
      </c>
      <c r="AR420">
        <v>5377685</v>
      </c>
      <c r="AW420" s="567"/>
      <c r="AX420" s="567"/>
      <c r="AY420" s="567"/>
      <c r="AZ420" s="567"/>
      <c r="BA420" s="567"/>
      <c r="BB420" s="567"/>
      <c r="BC420" s="567"/>
      <c r="BD420" s="567">
        <v>0</v>
      </c>
      <c r="BE420" s="567">
        <v>0</v>
      </c>
      <c r="BG420" t="s">
        <v>22106</v>
      </c>
      <c r="BH420" t="s">
        <v>17958</v>
      </c>
      <c r="BI420">
        <v>45875.387569444443</v>
      </c>
      <c r="BJ420">
        <v>45210.443541666667</v>
      </c>
      <c r="BK420" t="s">
        <v>21683</v>
      </c>
      <c r="BL420" t="s">
        <v>2118</v>
      </c>
      <c r="BM420" t="s">
        <v>21696</v>
      </c>
      <c r="BN420" t="s">
        <v>16315</v>
      </c>
      <c r="BR420">
        <v>1</v>
      </c>
      <c r="BS420">
        <v>1</v>
      </c>
      <c r="BT420">
        <v>45874</v>
      </c>
      <c r="BU420" t="s">
        <v>17959</v>
      </c>
      <c r="BV420" t="s">
        <v>17956</v>
      </c>
      <c r="BY420">
        <v>0</v>
      </c>
      <c r="CA420" t="s">
        <v>16180</v>
      </c>
      <c r="CB420" t="s">
        <v>21679</v>
      </c>
      <c r="CC4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1" spans="1:81">
      <c r="A421">
        <v>734760</v>
      </c>
      <c r="B421" t="s">
        <v>17961</v>
      </c>
      <c r="C421" t="s">
        <v>17962</v>
      </c>
      <c r="D421" t="s">
        <v>10326</v>
      </c>
      <c r="E421" t="s">
        <v>10007</v>
      </c>
      <c r="F421" t="s">
        <v>16250</v>
      </c>
      <c r="G421" t="s">
        <v>2118</v>
      </c>
      <c r="I421" t="s">
        <v>16253</v>
      </c>
      <c r="J421" t="b">
        <v>0</v>
      </c>
      <c r="L421" t="s">
        <v>16183</v>
      </c>
      <c r="M421" t="b">
        <v>1</v>
      </c>
      <c r="N421" t="s">
        <v>16174</v>
      </c>
      <c r="O421" t="s">
        <v>7155</v>
      </c>
      <c r="V421" t="s">
        <v>2478</v>
      </c>
      <c r="Z421">
        <v>45209</v>
      </c>
      <c r="AA421" t="s">
        <v>17963</v>
      </c>
      <c r="AC421">
        <v>45443</v>
      </c>
      <c r="AD421">
        <v>45448</v>
      </c>
      <c r="AH421">
        <v>2</v>
      </c>
      <c r="AI421">
        <v>14475396</v>
      </c>
      <c r="AJ421">
        <v>13799462</v>
      </c>
      <c r="AK421">
        <v>1946734</v>
      </c>
      <c r="AL421">
        <v>2696696</v>
      </c>
      <c r="AN421">
        <v>13799462</v>
      </c>
      <c r="AO421">
        <v>318240</v>
      </c>
      <c r="AP421">
        <v>1628494</v>
      </c>
      <c r="AQ421">
        <v>15746196</v>
      </c>
      <c r="AR421">
        <v>18442892</v>
      </c>
      <c r="AW421" s="567"/>
      <c r="AX421" s="567"/>
      <c r="AY421" s="567"/>
      <c r="AZ421" s="567"/>
      <c r="BA421" s="567"/>
      <c r="BB421" s="567"/>
      <c r="BC421" s="567"/>
      <c r="BD421" s="567">
        <v>0</v>
      </c>
      <c r="BE421" s="567">
        <v>0</v>
      </c>
      <c r="BG421" t="s">
        <v>22107</v>
      </c>
      <c r="BH421" t="s">
        <v>17943</v>
      </c>
      <c r="BI421">
        <v>45980.684502314813</v>
      </c>
      <c r="BJ421">
        <v>45210.444201388891</v>
      </c>
      <c r="BK421" t="s">
        <v>21683</v>
      </c>
      <c r="BL421" t="s">
        <v>2118</v>
      </c>
      <c r="BM421" t="s">
        <v>21683</v>
      </c>
      <c r="BR421">
        <v>0.87636798119367998</v>
      </c>
      <c r="BS421">
        <v>1</v>
      </c>
      <c r="BT421">
        <v>45875</v>
      </c>
      <c r="BU421" t="s">
        <v>17964</v>
      </c>
      <c r="BV421" t="s">
        <v>17960</v>
      </c>
      <c r="BY421">
        <v>0</v>
      </c>
      <c r="CA421" t="s">
        <v>16180</v>
      </c>
      <c r="CB421" t="s">
        <v>21679</v>
      </c>
      <c r="CC4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2" spans="1:81">
      <c r="A422">
        <v>735360</v>
      </c>
      <c r="B422" t="s">
        <v>17966</v>
      </c>
      <c r="C422" t="s">
        <v>16005</v>
      </c>
      <c r="D422" t="s">
        <v>10320</v>
      </c>
      <c r="E422" t="s">
        <v>10007</v>
      </c>
      <c r="F422" t="s">
        <v>16250</v>
      </c>
      <c r="G422" t="s">
        <v>2118</v>
      </c>
      <c r="I422" t="s">
        <v>16253</v>
      </c>
      <c r="J422" t="b">
        <v>0</v>
      </c>
      <c r="L422" t="s">
        <v>16183</v>
      </c>
      <c r="M422" t="b">
        <v>1</v>
      </c>
      <c r="N422" t="s">
        <v>16174</v>
      </c>
      <c r="O422" t="s">
        <v>7155</v>
      </c>
      <c r="V422" t="s">
        <v>2478</v>
      </c>
      <c r="Z422">
        <v>45209</v>
      </c>
      <c r="AA422" t="s">
        <v>17967</v>
      </c>
      <c r="AC422">
        <v>45443</v>
      </c>
      <c r="AD422">
        <v>45448</v>
      </c>
      <c r="AH422">
        <v>2</v>
      </c>
      <c r="AI422">
        <v>8010318</v>
      </c>
      <c r="AJ422">
        <v>13951292</v>
      </c>
      <c r="AK422">
        <v>2189842</v>
      </c>
      <c r="AL422">
        <v>2675465</v>
      </c>
      <c r="AN422">
        <v>13951292</v>
      </c>
      <c r="AO422">
        <v>352374</v>
      </c>
      <c r="AP422">
        <v>1837468</v>
      </c>
      <c r="AQ422">
        <v>16141134</v>
      </c>
      <c r="AR422">
        <v>18816599</v>
      </c>
      <c r="AW422" s="567"/>
      <c r="AX422" s="567"/>
      <c r="AY422" s="567"/>
      <c r="AZ422" s="567"/>
      <c r="BA422" s="567"/>
      <c r="BB422" s="567"/>
      <c r="BC422" s="567"/>
      <c r="BD422" s="567">
        <v>0</v>
      </c>
      <c r="BE422" s="567">
        <v>0</v>
      </c>
      <c r="BG422" t="s">
        <v>22108</v>
      </c>
      <c r="BH422" t="s">
        <v>17968</v>
      </c>
      <c r="BI422">
        <v>45880.386678240742</v>
      </c>
      <c r="BJ422">
        <v>45210.444664351853</v>
      </c>
      <c r="BK422" t="s">
        <v>21683</v>
      </c>
      <c r="BL422" t="s">
        <v>2118</v>
      </c>
      <c r="BM422" t="s">
        <v>21696</v>
      </c>
      <c r="BN422" t="s">
        <v>16315</v>
      </c>
      <c r="BR422">
        <v>0.86433158909404995</v>
      </c>
      <c r="BS422">
        <v>1</v>
      </c>
      <c r="BT422">
        <v>45874</v>
      </c>
      <c r="BU422" t="s">
        <v>17969</v>
      </c>
      <c r="BV422" t="s">
        <v>17965</v>
      </c>
      <c r="BY422">
        <v>0</v>
      </c>
      <c r="CA422" t="s">
        <v>16180</v>
      </c>
      <c r="CB422" t="s">
        <v>21679</v>
      </c>
      <c r="CC4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3" spans="1:81">
      <c r="A423">
        <v>734728</v>
      </c>
      <c r="B423" t="s">
        <v>17971</v>
      </c>
      <c r="C423" t="s">
        <v>854</v>
      </c>
      <c r="D423" t="s">
        <v>10323</v>
      </c>
      <c r="E423" t="s">
        <v>10007</v>
      </c>
      <c r="F423" t="s">
        <v>16250</v>
      </c>
      <c r="G423" t="s">
        <v>2118</v>
      </c>
      <c r="I423" t="s">
        <v>16253</v>
      </c>
      <c r="J423" t="b">
        <v>0</v>
      </c>
      <c r="L423" t="s">
        <v>16183</v>
      </c>
      <c r="M423" t="b">
        <v>1</v>
      </c>
      <c r="N423" t="s">
        <v>16174</v>
      </c>
      <c r="O423" t="s">
        <v>7155</v>
      </c>
      <c r="V423" t="s">
        <v>2478</v>
      </c>
      <c r="Z423">
        <v>45209</v>
      </c>
      <c r="AA423" t="s">
        <v>17963</v>
      </c>
      <c r="AC423">
        <v>45378</v>
      </c>
      <c r="AD423">
        <v>45394</v>
      </c>
      <c r="AH423">
        <v>2</v>
      </c>
      <c r="AI423">
        <v>14475396</v>
      </c>
      <c r="AJ423">
        <v>12998720.23</v>
      </c>
      <c r="AK423">
        <v>1402396</v>
      </c>
      <c r="AL423">
        <v>2475101</v>
      </c>
      <c r="AN423">
        <v>12998720</v>
      </c>
      <c r="AO423">
        <v>224318</v>
      </c>
      <c r="AP423">
        <v>1178078</v>
      </c>
      <c r="AQ423">
        <v>14401116</v>
      </c>
      <c r="AR423">
        <v>16876217</v>
      </c>
      <c r="AS423">
        <v>45473</v>
      </c>
      <c r="AT423">
        <v>45626</v>
      </c>
      <c r="AW423" s="567"/>
      <c r="AX423" s="567"/>
      <c r="AY423" s="567"/>
      <c r="AZ423" s="567"/>
      <c r="BA423" s="567"/>
      <c r="BB423" s="567"/>
      <c r="BC423" s="567"/>
      <c r="BD423" s="567">
        <v>0</v>
      </c>
      <c r="BE423" s="567">
        <v>0</v>
      </c>
      <c r="BG423" t="s">
        <v>22109</v>
      </c>
      <c r="BH423" t="s">
        <v>16276</v>
      </c>
      <c r="BI423">
        <v>45876.628101851849</v>
      </c>
      <c r="BJ423">
        <v>45210.447256944448</v>
      </c>
      <c r="BK423" t="s">
        <v>21683</v>
      </c>
      <c r="BL423" t="s">
        <v>2118</v>
      </c>
      <c r="BM423" t="s">
        <v>21885</v>
      </c>
      <c r="BR423">
        <v>0.90261895189233998</v>
      </c>
      <c r="BS423">
        <v>1</v>
      </c>
      <c r="BT423">
        <v>45875</v>
      </c>
      <c r="BU423" t="s">
        <v>17972</v>
      </c>
      <c r="BV423" t="s">
        <v>17970</v>
      </c>
      <c r="BY423">
        <v>0</v>
      </c>
      <c r="CA423" t="s">
        <v>16180</v>
      </c>
      <c r="CB423" t="s">
        <v>21679</v>
      </c>
      <c r="CC4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4" spans="1:81">
      <c r="A424">
        <v>735357</v>
      </c>
      <c r="B424" t="s">
        <v>17974</v>
      </c>
      <c r="C424" t="s">
        <v>17975</v>
      </c>
      <c r="D424" t="s">
        <v>10317</v>
      </c>
      <c r="E424" t="s">
        <v>10007</v>
      </c>
      <c r="F424" t="s">
        <v>16250</v>
      </c>
      <c r="G424" t="s">
        <v>2118</v>
      </c>
      <c r="I424" t="s">
        <v>16253</v>
      </c>
      <c r="J424" t="b">
        <v>0</v>
      </c>
      <c r="L424" t="s">
        <v>16183</v>
      </c>
      <c r="M424" t="b">
        <v>1</v>
      </c>
      <c r="N424" t="s">
        <v>16174</v>
      </c>
      <c r="O424" t="s">
        <v>7155</v>
      </c>
      <c r="V424" t="s">
        <v>2478</v>
      </c>
      <c r="Z424">
        <v>45209</v>
      </c>
      <c r="AA424" t="s">
        <v>17967</v>
      </c>
      <c r="AC424">
        <v>45378</v>
      </c>
      <c r="AD424">
        <v>45394</v>
      </c>
      <c r="AH424">
        <v>2</v>
      </c>
      <c r="AI424">
        <v>8010318</v>
      </c>
      <c r="AJ424">
        <v>7368131.5800000001</v>
      </c>
      <c r="AK424">
        <v>1097078</v>
      </c>
      <c r="AL424">
        <v>1731118</v>
      </c>
      <c r="AN424">
        <v>7368132</v>
      </c>
      <c r="AO424">
        <v>208717</v>
      </c>
      <c r="AP424">
        <v>888361</v>
      </c>
      <c r="AQ424">
        <v>8465210</v>
      </c>
      <c r="AR424">
        <v>10196328</v>
      </c>
      <c r="AS424">
        <v>45473</v>
      </c>
      <c r="AT424">
        <v>45626</v>
      </c>
      <c r="AW424" s="567"/>
      <c r="AX424" s="567"/>
      <c r="AY424" s="567"/>
      <c r="AZ424" s="567"/>
      <c r="BA424" s="567"/>
      <c r="BB424" s="567"/>
      <c r="BC424" s="567"/>
      <c r="BD424" s="567">
        <v>0</v>
      </c>
      <c r="BE424" s="567">
        <v>0</v>
      </c>
      <c r="BG424" t="s">
        <v>22110</v>
      </c>
      <c r="BH424" t="s">
        <v>16276</v>
      </c>
      <c r="BI424">
        <v>45880.385983796295</v>
      </c>
      <c r="BJ424">
        <v>45210.447905092595</v>
      </c>
      <c r="BK424" t="s">
        <v>21683</v>
      </c>
      <c r="BL424" t="s">
        <v>2118</v>
      </c>
      <c r="BM424" t="s">
        <v>21696</v>
      </c>
      <c r="BR424">
        <v>0.87040151159864898</v>
      </c>
      <c r="BS424">
        <v>1</v>
      </c>
      <c r="BT424">
        <v>45874</v>
      </c>
      <c r="BU424" t="s">
        <v>17976</v>
      </c>
      <c r="BV424" t="s">
        <v>17973</v>
      </c>
      <c r="BY424">
        <v>0</v>
      </c>
      <c r="CA424" t="s">
        <v>16180</v>
      </c>
      <c r="CB424" t="s">
        <v>21679</v>
      </c>
      <c r="CC4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5" spans="1:81">
      <c r="A425">
        <v>734928</v>
      </c>
      <c r="B425" t="s">
        <v>17978</v>
      </c>
      <c r="C425" t="s">
        <v>17979</v>
      </c>
      <c r="D425" t="s">
        <v>10314</v>
      </c>
      <c r="E425" t="s">
        <v>10007</v>
      </c>
      <c r="F425" t="s">
        <v>16250</v>
      </c>
      <c r="G425" t="s">
        <v>2118</v>
      </c>
      <c r="J425" t="b">
        <v>0</v>
      </c>
      <c r="L425" t="s">
        <v>16183</v>
      </c>
      <c r="M425" t="b">
        <v>1</v>
      </c>
      <c r="N425" t="s">
        <v>16174</v>
      </c>
      <c r="O425" t="s">
        <v>7155</v>
      </c>
      <c r="V425" t="s">
        <v>2478</v>
      </c>
      <c r="Z425">
        <v>45209</v>
      </c>
      <c r="AA425" t="s">
        <v>17980</v>
      </c>
      <c r="AI425">
        <v>5293882</v>
      </c>
      <c r="AJ425">
        <v>5293882</v>
      </c>
      <c r="AP425">
        <v>0</v>
      </c>
      <c r="AQ425">
        <v>5293882</v>
      </c>
      <c r="AR425">
        <v>5293882</v>
      </c>
      <c r="AW425" s="567"/>
      <c r="AX425" s="567"/>
      <c r="AY425" s="567"/>
      <c r="AZ425" s="567"/>
      <c r="BA425" s="567"/>
      <c r="BB425" s="567"/>
      <c r="BC425" s="567"/>
      <c r="BD425" s="567">
        <v>0</v>
      </c>
      <c r="BE425" s="567">
        <v>0</v>
      </c>
      <c r="BG425" t="s">
        <v>22111</v>
      </c>
      <c r="BH425" t="s">
        <v>17943</v>
      </c>
      <c r="BI425">
        <v>45880.385034722225</v>
      </c>
      <c r="BJ425">
        <v>45210.448506944442</v>
      </c>
      <c r="BK425" t="s">
        <v>21683</v>
      </c>
      <c r="BL425" t="s">
        <v>2118</v>
      </c>
      <c r="BM425" t="s">
        <v>21696</v>
      </c>
      <c r="BN425" t="s">
        <v>16315</v>
      </c>
      <c r="BR425">
        <v>1</v>
      </c>
      <c r="BS425">
        <v>1</v>
      </c>
      <c r="BT425">
        <v>45874</v>
      </c>
      <c r="BU425" t="s">
        <v>17981</v>
      </c>
      <c r="BV425" t="s">
        <v>17977</v>
      </c>
      <c r="BY425">
        <v>0</v>
      </c>
      <c r="CA425" t="s">
        <v>16180</v>
      </c>
      <c r="CB425" t="s">
        <v>21679</v>
      </c>
      <c r="CC4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6" spans="1:81">
      <c r="A426">
        <v>734927</v>
      </c>
      <c r="B426" t="s">
        <v>17983</v>
      </c>
      <c r="C426" t="s">
        <v>17984</v>
      </c>
      <c r="D426" t="s">
        <v>10311</v>
      </c>
      <c r="E426" t="s">
        <v>10007</v>
      </c>
      <c r="F426" t="s">
        <v>16250</v>
      </c>
      <c r="G426" t="s">
        <v>2118</v>
      </c>
      <c r="I426" t="s">
        <v>16253</v>
      </c>
      <c r="J426" t="b">
        <v>0</v>
      </c>
      <c r="L426" t="s">
        <v>16183</v>
      </c>
      <c r="M426" t="b">
        <v>1</v>
      </c>
      <c r="N426" t="s">
        <v>16174</v>
      </c>
      <c r="O426" t="s">
        <v>7155</v>
      </c>
      <c r="V426" t="s">
        <v>2478</v>
      </c>
      <c r="Z426">
        <v>45209</v>
      </c>
      <c r="AA426" t="s">
        <v>17980</v>
      </c>
      <c r="AC426">
        <v>45378</v>
      </c>
      <c r="AD426">
        <v>45394</v>
      </c>
      <c r="AH426">
        <v>2</v>
      </c>
      <c r="AI426">
        <v>5293882</v>
      </c>
      <c r="AJ426">
        <v>8007445.5700000003</v>
      </c>
      <c r="AK426">
        <v>1301829</v>
      </c>
      <c r="AL426">
        <v>1834728</v>
      </c>
      <c r="AN426">
        <v>8007445</v>
      </c>
      <c r="AO426">
        <v>242681</v>
      </c>
      <c r="AP426">
        <v>1059148</v>
      </c>
      <c r="AQ426">
        <v>9309274</v>
      </c>
      <c r="AR426">
        <v>11144002</v>
      </c>
      <c r="AS426">
        <v>45473</v>
      </c>
      <c r="AT426">
        <v>45626</v>
      </c>
      <c r="AW426" s="567"/>
      <c r="AX426" s="567"/>
      <c r="AY426" s="567"/>
      <c r="AZ426" s="567"/>
      <c r="BA426" s="567"/>
      <c r="BB426" s="567"/>
      <c r="BC426" s="567"/>
      <c r="BD426" s="567">
        <v>0</v>
      </c>
      <c r="BE426" s="567">
        <v>0</v>
      </c>
      <c r="BG426" t="s">
        <v>22112</v>
      </c>
      <c r="BH426" t="s">
        <v>17985</v>
      </c>
      <c r="BI426">
        <v>45880.384675925925</v>
      </c>
      <c r="BJ426">
        <v>45210.450243055559</v>
      </c>
      <c r="BK426" t="s">
        <v>21683</v>
      </c>
      <c r="BL426" t="s">
        <v>2118</v>
      </c>
      <c r="BM426" t="s">
        <v>21696</v>
      </c>
      <c r="BR426">
        <v>0.86015789953115596</v>
      </c>
      <c r="BS426">
        <v>1</v>
      </c>
      <c r="BT426">
        <v>45874</v>
      </c>
      <c r="BU426" t="s">
        <v>17986</v>
      </c>
      <c r="BV426" t="s">
        <v>17982</v>
      </c>
      <c r="BY426">
        <v>0</v>
      </c>
      <c r="CA426" t="s">
        <v>16180</v>
      </c>
      <c r="CB426" t="s">
        <v>21679</v>
      </c>
      <c r="CC4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7" spans="1:81">
      <c r="A427">
        <v>735487</v>
      </c>
      <c r="B427" t="s">
        <v>17988</v>
      </c>
      <c r="C427" t="s">
        <v>17989</v>
      </c>
      <c r="D427" t="s">
        <v>10308</v>
      </c>
      <c r="E427" t="s">
        <v>10007</v>
      </c>
      <c r="F427" t="s">
        <v>16250</v>
      </c>
      <c r="G427" t="s">
        <v>2118</v>
      </c>
      <c r="J427" t="b">
        <v>0</v>
      </c>
      <c r="L427" t="s">
        <v>16183</v>
      </c>
      <c r="M427" t="b">
        <v>1</v>
      </c>
      <c r="N427" t="s">
        <v>16174</v>
      </c>
      <c r="O427" t="s">
        <v>7155</v>
      </c>
      <c r="U427">
        <v>45471</v>
      </c>
      <c r="V427" t="s">
        <v>2478</v>
      </c>
      <c r="Z427">
        <v>45209</v>
      </c>
      <c r="AA427" t="s">
        <v>17949</v>
      </c>
      <c r="AC427">
        <v>45526</v>
      </c>
      <c r="AI427">
        <v>5817139</v>
      </c>
      <c r="AJ427">
        <v>5817139</v>
      </c>
      <c r="AK427">
        <v>916292</v>
      </c>
      <c r="AL427">
        <v>1627090</v>
      </c>
      <c r="AN427">
        <v>7901161</v>
      </c>
      <c r="AO427">
        <v>188693</v>
      </c>
      <c r="AP427">
        <v>727599</v>
      </c>
      <c r="AQ427">
        <v>8817453</v>
      </c>
      <c r="AR427">
        <v>10444543</v>
      </c>
      <c r="AW427" s="567"/>
      <c r="AX427" s="567"/>
      <c r="AY427" s="567"/>
      <c r="AZ427" s="567"/>
      <c r="BA427" s="567"/>
      <c r="BB427" s="567"/>
      <c r="BC427" s="567"/>
      <c r="BD427" s="567">
        <v>0</v>
      </c>
      <c r="BE427" s="567">
        <v>0</v>
      </c>
      <c r="BG427" t="s">
        <v>22113</v>
      </c>
      <c r="BH427" t="s">
        <v>17958</v>
      </c>
      <c r="BI427">
        <v>45875.387256944443</v>
      </c>
      <c r="BJ427">
        <v>45210.450960648152</v>
      </c>
      <c r="BK427" t="s">
        <v>21683</v>
      </c>
      <c r="BL427" t="s">
        <v>2118</v>
      </c>
      <c r="BM427" t="s">
        <v>21696</v>
      </c>
      <c r="BN427" t="s">
        <v>16315</v>
      </c>
      <c r="BR427">
        <v>0.65973008305232805</v>
      </c>
      <c r="BS427">
        <v>2</v>
      </c>
      <c r="BT427">
        <v>45874</v>
      </c>
      <c r="BU427" t="s">
        <v>17990</v>
      </c>
      <c r="BV427" t="s">
        <v>17987</v>
      </c>
      <c r="BY427">
        <v>0</v>
      </c>
      <c r="CA427" t="s">
        <v>16180</v>
      </c>
      <c r="CB427" t="s">
        <v>21679</v>
      </c>
      <c r="CC4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8" spans="1:81">
      <c r="A428">
        <v>734791</v>
      </c>
      <c r="B428" t="s">
        <v>17992</v>
      </c>
      <c r="C428" t="s">
        <v>17993</v>
      </c>
      <c r="D428" t="s">
        <v>10293</v>
      </c>
      <c r="E428" t="s">
        <v>10007</v>
      </c>
      <c r="F428" t="s">
        <v>16250</v>
      </c>
      <c r="G428" t="s">
        <v>2118</v>
      </c>
      <c r="I428" t="s">
        <v>16253</v>
      </c>
      <c r="J428" t="b">
        <v>0</v>
      </c>
      <c r="L428" t="s">
        <v>16183</v>
      </c>
      <c r="M428" t="b">
        <v>1</v>
      </c>
      <c r="N428" t="s">
        <v>16174</v>
      </c>
      <c r="O428" t="s">
        <v>7155</v>
      </c>
      <c r="V428" t="s">
        <v>2478</v>
      </c>
      <c r="Z428">
        <v>45209</v>
      </c>
      <c r="AA428" t="s">
        <v>17963</v>
      </c>
      <c r="AC428">
        <v>45412</v>
      </c>
      <c r="AH428">
        <v>1</v>
      </c>
      <c r="AI428">
        <v>5424696</v>
      </c>
      <c r="AJ428">
        <v>5650820</v>
      </c>
      <c r="AK428">
        <v>757008</v>
      </c>
      <c r="AL428">
        <v>1536868</v>
      </c>
      <c r="AN428">
        <v>5650820</v>
      </c>
      <c r="AO428">
        <v>161863</v>
      </c>
      <c r="AP428">
        <v>595145</v>
      </c>
      <c r="AQ428">
        <v>6407828</v>
      </c>
      <c r="AR428">
        <v>7944696</v>
      </c>
      <c r="AS428">
        <v>45473</v>
      </c>
      <c r="AT428">
        <v>45626</v>
      </c>
      <c r="AW428" s="567"/>
      <c r="AX428" s="567"/>
      <c r="AY428" s="567"/>
      <c r="AZ428" s="567"/>
      <c r="BA428" s="567"/>
      <c r="BB428" s="567"/>
      <c r="BC428" s="567"/>
      <c r="BD428" s="567">
        <v>0</v>
      </c>
      <c r="BE428" s="567">
        <v>0</v>
      </c>
      <c r="BG428" t="s">
        <v>22114</v>
      </c>
      <c r="BH428" t="s">
        <v>16276</v>
      </c>
      <c r="BI428">
        <v>45876.628136574072</v>
      </c>
      <c r="BJ428">
        <v>45210.455196759256</v>
      </c>
      <c r="BK428" t="s">
        <v>21683</v>
      </c>
      <c r="BL428" t="s">
        <v>2118</v>
      </c>
      <c r="BM428" t="s">
        <v>21885</v>
      </c>
      <c r="BR428">
        <v>0.88186199754425398</v>
      </c>
      <c r="BS428">
        <v>1</v>
      </c>
      <c r="BT428">
        <v>45875</v>
      </c>
      <c r="BU428" t="s">
        <v>17994</v>
      </c>
      <c r="BV428" t="s">
        <v>17991</v>
      </c>
      <c r="BY428">
        <v>0</v>
      </c>
      <c r="CA428" t="s">
        <v>16180</v>
      </c>
      <c r="CB428" t="s">
        <v>21679</v>
      </c>
      <c r="CC4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29" spans="1:81">
      <c r="A429">
        <v>735493</v>
      </c>
      <c r="B429" t="s">
        <v>17996</v>
      </c>
      <c r="C429" t="s">
        <v>17997</v>
      </c>
      <c r="D429" t="s">
        <v>10305</v>
      </c>
      <c r="E429" t="s">
        <v>10007</v>
      </c>
      <c r="F429" t="s">
        <v>16250</v>
      </c>
      <c r="G429" t="s">
        <v>2118</v>
      </c>
      <c r="I429" t="s">
        <v>16253</v>
      </c>
      <c r="J429" t="b">
        <v>0</v>
      </c>
      <c r="L429" t="s">
        <v>16183</v>
      </c>
      <c r="M429" t="b">
        <v>1</v>
      </c>
      <c r="N429" t="s">
        <v>16174</v>
      </c>
      <c r="O429" t="s">
        <v>7155</v>
      </c>
      <c r="U429">
        <v>45412</v>
      </c>
      <c r="V429" t="s">
        <v>2478</v>
      </c>
      <c r="Z429">
        <v>45209</v>
      </c>
      <c r="AA429" t="s">
        <v>17949</v>
      </c>
      <c r="AC429">
        <v>45412</v>
      </c>
      <c r="AH429">
        <v>1</v>
      </c>
      <c r="AI429">
        <v>5817139</v>
      </c>
      <c r="AJ429">
        <v>6274071</v>
      </c>
      <c r="AK429">
        <v>916292</v>
      </c>
      <c r="AL429">
        <v>1627090</v>
      </c>
      <c r="AN429">
        <v>6274071</v>
      </c>
      <c r="AO429">
        <v>188693</v>
      </c>
      <c r="AP429">
        <v>727599</v>
      </c>
      <c r="AQ429">
        <v>7190363</v>
      </c>
      <c r="AR429">
        <v>8817453</v>
      </c>
      <c r="AS429">
        <v>45473</v>
      </c>
      <c r="AT429">
        <v>45626</v>
      </c>
      <c r="AW429" s="567"/>
      <c r="AX429" s="567"/>
      <c r="AY429" s="567"/>
      <c r="AZ429" s="567"/>
      <c r="BA429" s="567"/>
      <c r="BB429" s="567"/>
      <c r="BC429" s="567"/>
      <c r="BD429" s="567">
        <v>0</v>
      </c>
      <c r="BE429" s="567">
        <v>0</v>
      </c>
      <c r="BG429" t="s">
        <v>22115</v>
      </c>
      <c r="BH429" t="s">
        <v>17998</v>
      </c>
      <c r="BI429">
        <v>45875.388240740744</v>
      </c>
      <c r="BJ429">
        <v>45210.45579861111</v>
      </c>
      <c r="BK429" t="s">
        <v>21683</v>
      </c>
      <c r="BL429" t="s">
        <v>2118</v>
      </c>
      <c r="BM429" t="s">
        <v>21696</v>
      </c>
      <c r="BR429">
        <v>0.87256665623140295</v>
      </c>
      <c r="BS429">
        <v>1</v>
      </c>
      <c r="BT429">
        <v>45874</v>
      </c>
      <c r="BU429" t="s">
        <v>17999</v>
      </c>
      <c r="BV429" t="s">
        <v>17995</v>
      </c>
      <c r="BY429">
        <v>0</v>
      </c>
      <c r="CA429" t="s">
        <v>16180</v>
      </c>
      <c r="CB429" t="s">
        <v>21679</v>
      </c>
      <c r="CC4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0" spans="1:81">
      <c r="A430">
        <v>734789</v>
      </c>
      <c r="B430" t="s">
        <v>18001</v>
      </c>
      <c r="C430" t="s">
        <v>18002</v>
      </c>
      <c r="D430" t="s">
        <v>10296</v>
      </c>
      <c r="E430" t="s">
        <v>10007</v>
      </c>
      <c r="F430" t="s">
        <v>16250</v>
      </c>
      <c r="G430" t="s">
        <v>2118</v>
      </c>
      <c r="J430" t="b">
        <v>0</v>
      </c>
      <c r="L430" t="s">
        <v>16183</v>
      </c>
      <c r="M430" t="b">
        <v>1</v>
      </c>
      <c r="N430" t="s">
        <v>16174</v>
      </c>
      <c r="O430" t="s">
        <v>7155</v>
      </c>
      <c r="V430" t="s">
        <v>2478</v>
      </c>
      <c r="Z430">
        <v>45209</v>
      </c>
      <c r="AA430" t="s">
        <v>17963</v>
      </c>
      <c r="AC430">
        <v>45526</v>
      </c>
      <c r="AI430">
        <v>5424696</v>
      </c>
      <c r="AJ430">
        <v>5424696</v>
      </c>
      <c r="AK430">
        <v>635977</v>
      </c>
      <c r="AL430">
        <v>1444780</v>
      </c>
      <c r="AN430">
        <v>6296106</v>
      </c>
      <c r="AO430">
        <v>145939</v>
      </c>
      <c r="AP430">
        <v>490038</v>
      </c>
      <c r="AQ430">
        <v>6932083</v>
      </c>
      <c r="AR430">
        <v>8376863</v>
      </c>
      <c r="AW430" s="567"/>
      <c r="AX430" s="567"/>
      <c r="AY430" s="567"/>
      <c r="AZ430" s="567"/>
      <c r="BA430" s="567"/>
      <c r="BB430" s="567"/>
      <c r="BC430" s="567"/>
      <c r="BD430" s="567">
        <v>0</v>
      </c>
      <c r="BE430" s="567">
        <v>0</v>
      </c>
      <c r="BG430" t="s">
        <v>22116</v>
      </c>
      <c r="BH430" t="s">
        <v>17943</v>
      </c>
      <c r="BI430">
        <v>45876.628136574072</v>
      </c>
      <c r="BJ430">
        <v>45210.456319444442</v>
      </c>
      <c r="BK430" t="s">
        <v>21683</v>
      </c>
      <c r="BL430" t="s">
        <v>2118</v>
      </c>
      <c r="BM430" t="s">
        <v>21885</v>
      </c>
      <c r="BR430">
        <v>0.78254919913682497</v>
      </c>
      <c r="BS430">
        <v>2</v>
      </c>
      <c r="BT430">
        <v>45875</v>
      </c>
      <c r="BU430" t="s">
        <v>18003</v>
      </c>
      <c r="BV430" t="s">
        <v>18000</v>
      </c>
      <c r="BY430">
        <v>0</v>
      </c>
      <c r="CA430" t="s">
        <v>16180</v>
      </c>
      <c r="CB430" t="s">
        <v>21679</v>
      </c>
      <c r="CC4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1" spans="1:81">
      <c r="A431">
        <v>735496</v>
      </c>
      <c r="B431" t="s">
        <v>18005</v>
      </c>
      <c r="C431" t="s">
        <v>18006</v>
      </c>
      <c r="D431" t="s">
        <v>10290</v>
      </c>
      <c r="E431" t="s">
        <v>10007</v>
      </c>
      <c r="F431" t="s">
        <v>16250</v>
      </c>
      <c r="G431" t="s">
        <v>2118</v>
      </c>
      <c r="I431" t="s">
        <v>16253</v>
      </c>
      <c r="J431" t="b">
        <v>0</v>
      </c>
      <c r="L431" t="s">
        <v>16183</v>
      </c>
      <c r="M431" t="b">
        <v>1</v>
      </c>
      <c r="N431" t="s">
        <v>16174</v>
      </c>
      <c r="O431" t="s">
        <v>7155</v>
      </c>
      <c r="U431">
        <v>45443</v>
      </c>
      <c r="V431" t="s">
        <v>2478</v>
      </c>
      <c r="Z431">
        <v>45209</v>
      </c>
      <c r="AA431" t="s">
        <v>17949</v>
      </c>
      <c r="AC431">
        <v>45443</v>
      </c>
      <c r="AD431">
        <v>45448</v>
      </c>
      <c r="AH431">
        <v>2</v>
      </c>
      <c r="AI431">
        <v>11936785</v>
      </c>
      <c r="AJ431">
        <v>14764763</v>
      </c>
      <c r="AK431">
        <v>2019124</v>
      </c>
      <c r="AL431">
        <v>2756137</v>
      </c>
      <c r="AN431">
        <v>14764763</v>
      </c>
      <c r="AO431">
        <v>317620</v>
      </c>
      <c r="AP431">
        <v>1701504</v>
      </c>
      <c r="AQ431">
        <v>16783887</v>
      </c>
      <c r="AR431">
        <v>19540024</v>
      </c>
      <c r="AW431" s="567"/>
      <c r="AX431" s="567"/>
      <c r="AY431" s="567"/>
      <c r="AZ431" s="567"/>
      <c r="BA431" s="567"/>
      <c r="BB431" s="567"/>
      <c r="BC431" s="567"/>
      <c r="BD431" s="567">
        <v>0</v>
      </c>
      <c r="BE431" s="567">
        <v>0</v>
      </c>
      <c r="BG431" t="s">
        <v>22117</v>
      </c>
      <c r="BH431" t="s">
        <v>18007</v>
      </c>
      <c r="BI431">
        <v>45875.389305555553</v>
      </c>
      <c r="BJ431">
        <v>45210.461701388886</v>
      </c>
      <c r="BK431" t="s">
        <v>21683</v>
      </c>
      <c r="BL431" t="s">
        <v>2118</v>
      </c>
      <c r="BM431" t="s">
        <v>21696</v>
      </c>
      <c r="BN431" t="s">
        <v>16315</v>
      </c>
      <c r="BR431">
        <v>0.87969866575007305</v>
      </c>
      <c r="BS431">
        <v>1</v>
      </c>
      <c r="BT431">
        <v>45874</v>
      </c>
      <c r="BU431" t="s">
        <v>18008</v>
      </c>
      <c r="BV431" t="s">
        <v>18004</v>
      </c>
      <c r="BY431">
        <v>0</v>
      </c>
      <c r="CA431" t="s">
        <v>16180</v>
      </c>
      <c r="CB431" t="s">
        <v>21679</v>
      </c>
      <c r="CC4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2" spans="1:81">
      <c r="A432">
        <v>735499</v>
      </c>
      <c r="B432" t="s">
        <v>18010</v>
      </c>
      <c r="C432" t="s">
        <v>16050</v>
      </c>
      <c r="D432" t="s">
        <v>10302</v>
      </c>
      <c r="E432" t="s">
        <v>10007</v>
      </c>
      <c r="F432" t="s">
        <v>16250</v>
      </c>
      <c r="G432" t="s">
        <v>2118</v>
      </c>
      <c r="J432" t="b">
        <v>0</v>
      </c>
      <c r="L432" t="s">
        <v>16183</v>
      </c>
      <c r="M432" t="b">
        <v>1</v>
      </c>
      <c r="N432" t="s">
        <v>16174</v>
      </c>
      <c r="O432" t="s">
        <v>7155</v>
      </c>
      <c r="U432">
        <v>45471</v>
      </c>
      <c r="V432" t="s">
        <v>2478</v>
      </c>
      <c r="Z432">
        <v>45209</v>
      </c>
      <c r="AA432" t="s">
        <v>17949</v>
      </c>
      <c r="AI432">
        <v>7033301</v>
      </c>
      <c r="AJ432">
        <v>7033301</v>
      </c>
      <c r="AP432">
        <v>0</v>
      </c>
      <c r="AQ432">
        <v>7033301</v>
      </c>
      <c r="AR432">
        <v>7033301</v>
      </c>
      <c r="AW432" s="567"/>
      <c r="AX432" s="567"/>
      <c r="AY432" s="567"/>
      <c r="AZ432" s="567"/>
      <c r="BA432" s="567"/>
      <c r="BB432" s="567"/>
      <c r="BC432" s="567"/>
      <c r="BD432" s="567">
        <v>0</v>
      </c>
      <c r="BE432" s="567">
        <v>0</v>
      </c>
      <c r="BG432" t="s">
        <v>22118</v>
      </c>
      <c r="BH432" t="s">
        <v>18011</v>
      </c>
      <c r="BI432">
        <v>45876.628171296295</v>
      </c>
      <c r="BJ432">
        <v>45210.462916666664</v>
      </c>
      <c r="BK432" t="s">
        <v>21683</v>
      </c>
      <c r="BL432" t="s">
        <v>2118</v>
      </c>
      <c r="BM432" t="s">
        <v>21885</v>
      </c>
      <c r="BN432" t="s">
        <v>16315</v>
      </c>
      <c r="BR432">
        <v>1</v>
      </c>
      <c r="BS432">
        <v>1</v>
      </c>
      <c r="BT432">
        <v>45875</v>
      </c>
      <c r="BU432" t="s">
        <v>18012</v>
      </c>
      <c r="BV432" t="s">
        <v>18009</v>
      </c>
      <c r="BY432">
        <v>0</v>
      </c>
      <c r="CA432" t="s">
        <v>16180</v>
      </c>
      <c r="CB432" t="s">
        <v>21679</v>
      </c>
      <c r="CC4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3" spans="1:81">
      <c r="A433">
        <v>735665</v>
      </c>
      <c r="B433" t="s">
        <v>18014</v>
      </c>
      <c r="C433" t="s">
        <v>18015</v>
      </c>
      <c r="D433" t="s">
        <v>10287</v>
      </c>
      <c r="E433" t="s">
        <v>10007</v>
      </c>
      <c r="F433" t="s">
        <v>16250</v>
      </c>
      <c r="G433" t="s">
        <v>2118</v>
      </c>
      <c r="I433" t="s">
        <v>16253</v>
      </c>
      <c r="J433" t="b">
        <v>0</v>
      </c>
      <c r="L433" t="s">
        <v>16183</v>
      </c>
      <c r="M433" t="b">
        <v>1</v>
      </c>
      <c r="N433" t="s">
        <v>16174</v>
      </c>
      <c r="O433" t="s">
        <v>7155</v>
      </c>
      <c r="V433" t="s">
        <v>2478</v>
      </c>
      <c r="Z433">
        <v>45209</v>
      </c>
      <c r="AA433" t="s">
        <v>18016</v>
      </c>
      <c r="AC433">
        <v>45379</v>
      </c>
      <c r="AD433">
        <v>45394</v>
      </c>
      <c r="AH433">
        <v>2</v>
      </c>
      <c r="AI433">
        <v>11936785</v>
      </c>
      <c r="AJ433">
        <v>12296300.92</v>
      </c>
      <c r="AK433">
        <v>557536</v>
      </c>
      <c r="AL433">
        <v>2334972</v>
      </c>
      <c r="AN433">
        <v>12296301</v>
      </c>
      <c r="AO433">
        <v>88976</v>
      </c>
      <c r="AP433">
        <v>468560</v>
      </c>
      <c r="AQ433">
        <v>12853837</v>
      </c>
      <c r="AR433">
        <v>15188809</v>
      </c>
      <c r="AS433">
        <v>45473</v>
      </c>
      <c r="AT433">
        <v>45626</v>
      </c>
      <c r="AW433" s="567"/>
      <c r="AX433" s="567"/>
      <c r="AY433" s="567"/>
      <c r="AZ433" s="567"/>
      <c r="BA433" s="567"/>
      <c r="BB433" s="567"/>
      <c r="BC433" s="567"/>
      <c r="BD433" s="567">
        <v>0</v>
      </c>
      <c r="BE433" s="567">
        <v>0</v>
      </c>
      <c r="BG433" t="s">
        <v>22119</v>
      </c>
      <c r="BH433" t="s">
        <v>18017</v>
      </c>
      <c r="BI433">
        <v>45876.628171296295</v>
      </c>
      <c r="BJ433">
        <v>45210.46366898148</v>
      </c>
      <c r="BK433" t="s">
        <v>21683</v>
      </c>
      <c r="BL433" t="s">
        <v>2118</v>
      </c>
      <c r="BM433" t="s">
        <v>21885</v>
      </c>
      <c r="BR433">
        <v>0.956624929972272</v>
      </c>
      <c r="BS433">
        <v>1</v>
      </c>
      <c r="BT433">
        <v>45875</v>
      </c>
      <c r="BU433" t="s">
        <v>18018</v>
      </c>
      <c r="BV433" t="s">
        <v>18013</v>
      </c>
      <c r="BY433">
        <v>0</v>
      </c>
      <c r="CA433" t="s">
        <v>16180</v>
      </c>
      <c r="CB433" t="s">
        <v>21679</v>
      </c>
      <c r="CC4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4" spans="1:81">
      <c r="A434">
        <v>735672</v>
      </c>
      <c r="B434" t="s">
        <v>18020</v>
      </c>
      <c r="C434" t="s">
        <v>18021</v>
      </c>
      <c r="D434" t="s">
        <v>10284</v>
      </c>
      <c r="E434" t="s">
        <v>10007</v>
      </c>
      <c r="F434" t="s">
        <v>16250</v>
      </c>
      <c r="G434" t="s">
        <v>2118</v>
      </c>
      <c r="I434" t="s">
        <v>16253</v>
      </c>
      <c r="J434" t="b">
        <v>0</v>
      </c>
      <c r="L434" t="s">
        <v>16183</v>
      </c>
      <c r="M434" t="b">
        <v>1</v>
      </c>
      <c r="N434" t="s">
        <v>16174</v>
      </c>
      <c r="O434" t="s">
        <v>7155</v>
      </c>
      <c r="V434" t="s">
        <v>2478</v>
      </c>
      <c r="Z434">
        <v>45209</v>
      </c>
      <c r="AA434" t="s">
        <v>18016</v>
      </c>
      <c r="AC434">
        <v>45443</v>
      </c>
      <c r="AD434">
        <v>45448</v>
      </c>
      <c r="AH434">
        <v>2</v>
      </c>
      <c r="AI434">
        <v>11758959</v>
      </c>
      <c r="AJ434">
        <v>11986815</v>
      </c>
      <c r="AK434">
        <v>1624355</v>
      </c>
      <c r="AL434">
        <v>2432645</v>
      </c>
      <c r="AN434">
        <v>11986815</v>
      </c>
      <c r="AO434">
        <v>274039</v>
      </c>
      <c r="AP434">
        <v>1350316</v>
      </c>
      <c r="AQ434">
        <v>13611170</v>
      </c>
      <c r="AR434">
        <v>16043815</v>
      </c>
      <c r="AW434" s="567"/>
      <c r="AX434" s="567"/>
      <c r="AY434" s="567"/>
      <c r="AZ434" s="567"/>
      <c r="BA434" s="567"/>
      <c r="BB434" s="567"/>
      <c r="BC434" s="567"/>
      <c r="BD434" s="567">
        <v>0</v>
      </c>
      <c r="BE434" s="567">
        <v>0</v>
      </c>
      <c r="BG434" t="s">
        <v>22120</v>
      </c>
      <c r="BH434" t="s">
        <v>17545</v>
      </c>
      <c r="BI434">
        <v>45876.628206018519</v>
      </c>
      <c r="BJ434">
        <v>45210.464375000003</v>
      </c>
      <c r="BK434" t="s">
        <v>21683</v>
      </c>
      <c r="BL434" t="s">
        <v>2118</v>
      </c>
      <c r="BM434" t="s">
        <v>21885</v>
      </c>
      <c r="BN434" t="s">
        <v>16315</v>
      </c>
      <c r="BR434">
        <v>0.88066014898057998</v>
      </c>
      <c r="BS434">
        <v>1</v>
      </c>
      <c r="BT434">
        <v>45875</v>
      </c>
      <c r="BU434" t="s">
        <v>18022</v>
      </c>
      <c r="BV434" t="s">
        <v>18019</v>
      </c>
      <c r="BY434">
        <v>0</v>
      </c>
      <c r="CA434" t="s">
        <v>16180</v>
      </c>
      <c r="CB434" t="s">
        <v>21679</v>
      </c>
      <c r="CC4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5" spans="1:81">
      <c r="A435">
        <v>735677</v>
      </c>
      <c r="B435" t="s">
        <v>18024</v>
      </c>
      <c r="C435" t="s">
        <v>18025</v>
      </c>
      <c r="D435" t="s">
        <v>10299</v>
      </c>
      <c r="E435" t="s">
        <v>10007</v>
      </c>
      <c r="F435" t="s">
        <v>16250</v>
      </c>
      <c r="G435" t="s">
        <v>2118</v>
      </c>
      <c r="I435" t="s">
        <v>16253</v>
      </c>
      <c r="J435" t="b">
        <v>0</v>
      </c>
      <c r="L435" t="s">
        <v>16183</v>
      </c>
      <c r="M435" t="b">
        <v>1</v>
      </c>
      <c r="N435" t="s">
        <v>16174</v>
      </c>
      <c r="O435" t="s">
        <v>7155</v>
      </c>
      <c r="V435" t="s">
        <v>2478</v>
      </c>
      <c r="Z435">
        <v>45209</v>
      </c>
      <c r="AA435" t="s">
        <v>18016</v>
      </c>
      <c r="AC435">
        <v>45412</v>
      </c>
      <c r="AH435">
        <v>1</v>
      </c>
      <c r="AI435">
        <v>7033301</v>
      </c>
      <c r="AJ435">
        <v>7566377</v>
      </c>
      <c r="AK435">
        <v>1014066</v>
      </c>
      <c r="AL435">
        <v>1759349</v>
      </c>
      <c r="AN435">
        <v>7566377</v>
      </c>
      <c r="AO435">
        <v>191308</v>
      </c>
      <c r="AP435">
        <v>822758</v>
      </c>
      <c r="AQ435">
        <v>8580443</v>
      </c>
      <c r="AR435">
        <v>10339792</v>
      </c>
      <c r="AS435">
        <v>45473</v>
      </c>
      <c r="AT435">
        <v>45626</v>
      </c>
      <c r="AW435" s="567"/>
      <c r="AX435" s="567"/>
      <c r="AY435" s="567"/>
      <c r="AZ435" s="567"/>
      <c r="BA435" s="567"/>
      <c r="BB435" s="567"/>
      <c r="BC435" s="567"/>
      <c r="BD435" s="567">
        <v>0</v>
      </c>
      <c r="BE435" s="567">
        <v>0</v>
      </c>
      <c r="BG435" t="s">
        <v>22121</v>
      </c>
      <c r="BH435" t="s">
        <v>17968</v>
      </c>
      <c r="BI435">
        <v>45876.628229166665</v>
      </c>
      <c r="BJ435">
        <v>45210.464988425927</v>
      </c>
      <c r="BK435" t="s">
        <v>21683</v>
      </c>
      <c r="BL435" t="s">
        <v>2118</v>
      </c>
      <c r="BM435" t="s">
        <v>21885</v>
      </c>
      <c r="BR435">
        <v>0.88181659152097402</v>
      </c>
      <c r="BS435">
        <v>1</v>
      </c>
      <c r="BT435">
        <v>45875</v>
      </c>
      <c r="BU435" t="s">
        <v>18026</v>
      </c>
      <c r="BV435" t="s">
        <v>18023</v>
      </c>
      <c r="BY435">
        <v>0</v>
      </c>
      <c r="CA435" t="s">
        <v>16180</v>
      </c>
      <c r="CB435" t="s">
        <v>21679</v>
      </c>
      <c r="CC4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6" spans="1:81">
      <c r="A436">
        <v>735940</v>
      </c>
      <c r="B436" t="s">
        <v>18028</v>
      </c>
      <c r="C436" t="s">
        <v>18029</v>
      </c>
      <c r="D436" t="s">
        <v>10359</v>
      </c>
      <c r="E436" t="s">
        <v>10007</v>
      </c>
      <c r="F436" t="s">
        <v>16250</v>
      </c>
      <c r="G436" t="s">
        <v>2118</v>
      </c>
      <c r="I436" t="s">
        <v>16253</v>
      </c>
      <c r="J436" t="b">
        <v>0</v>
      </c>
      <c r="L436" t="s">
        <v>16183</v>
      </c>
      <c r="M436" t="b">
        <v>1</v>
      </c>
      <c r="N436" t="s">
        <v>16174</v>
      </c>
      <c r="O436" t="s">
        <v>7155</v>
      </c>
      <c r="V436" t="s">
        <v>2478</v>
      </c>
      <c r="Z436">
        <v>45209</v>
      </c>
      <c r="AA436" t="s">
        <v>18030</v>
      </c>
      <c r="AC436">
        <v>45412</v>
      </c>
      <c r="AH436">
        <v>1</v>
      </c>
      <c r="AI436">
        <v>5377685</v>
      </c>
      <c r="AJ436">
        <v>7551926.0899999999</v>
      </c>
      <c r="AK436">
        <v>1067250</v>
      </c>
      <c r="AL436">
        <v>1758054</v>
      </c>
      <c r="AN436">
        <v>7551927</v>
      </c>
      <c r="AO436">
        <v>201535</v>
      </c>
      <c r="AP436">
        <v>865715</v>
      </c>
      <c r="AQ436">
        <v>8619177</v>
      </c>
      <c r="AR436">
        <v>10377231</v>
      </c>
      <c r="AS436">
        <v>45473</v>
      </c>
      <c r="AT436">
        <v>45626</v>
      </c>
      <c r="AW436" s="567"/>
      <c r="AX436" s="567"/>
      <c r="AY436" s="567"/>
      <c r="AZ436" s="567"/>
      <c r="BA436" s="567"/>
      <c r="BB436" s="567"/>
      <c r="BC436" s="567"/>
      <c r="BD436" s="567">
        <v>0</v>
      </c>
      <c r="BE436" s="567">
        <v>0</v>
      </c>
      <c r="BG436" t="s">
        <v>22122</v>
      </c>
      <c r="BH436" t="s">
        <v>17545</v>
      </c>
      <c r="BI436">
        <v>45876.628252314818</v>
      </c>
      <c r="BJ436">
        <v>45210.465219907404</v>
      </c>
      <c r="BK436" t="s">
        <v>21683</v>
      </c>
      <c r="BL436" t="s">
        <v>2118</v>
      </c>
      <c r="BM436" t="s">
        <v>21885</v>
      </c>
      <c r="BR436">
        <v>0.87617716749522601</v>
      </c>
      <c r="BS436">
        <v>1</v>
      </c>
      <c r="BT436">
        <v>45875</v>
      </c>
      <c r="BU436" t="s">
        <v>18031</v>
      </c>
      <c r="BV436" t="s">
        <v>18027</v>
      </c>
      <c r="BY436">
        <v>0</v>
      </c>
      <c r="CA436" t="s">
        <v>16180</v>
      </c>
      <c r="CB436" t="s">
        <v>21679</v>
      </c>
      <c r="CC4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7" spans="1:81">
      <c r="A437">
        <v>735952</v>
      </c>
      <c r="B437" t="s">
        <v>18033</v>
      </c>
      <c r="C437" t="s">
        <v>18034</v>
      </c>
      <c r="D437" t="s">
        <v>10356</v>
      </c>
      <c r="E437" t="s">
        <v>10007</v>
      </c>
      <c r="F437" t="s">
        <v>16250</v>
      </c>
      <c r="G437" t="s">
        <v>2118</v>
      </c>
      <c r="I437" t="s">
        <v>16253</v>
      </c>
      <c r="J437" t="b">
        <v>0</v>
      </c>
      <c r="L437" t="s">
        <v>16183</v>
      </c>
      <c r="M437" t="b">
        <v>1</v>
      </c>
      <c r="N437" t="s">
        <v>16174</v>
      </c>
      <c r="O437" t="s">
        <v>7155</v>
      </c>
      <c r="V437" t="s">
        <v>2478</v>
      </c>
      <c r="Z437">
        <v>45209</v>
      </c>
      <c r="AA437" t="s">
        <v>18030</v>
      </c>
      <c r="AC437">
        <v>45443</v>
      </c>
      <c r="AD437">
        <v>45448</v>
      </c>
      <c r="AH437">
        <v>2</v>
      </c>
      <c r="AI437">
        <v>5588214</v>
      </c>
      <c r="AJ437">
        <v>7111974</v>
      </c>
      <c r="AK437">
        <v>1149506</v>
      </c>
      <c r="AL437">
        <v>1726148</v>
      </c>
      <c r="AN437">
        <v>7111974</v>
      </c>
      <c r="AO437">
        <v>224507</v>
      </c>
      <c r="AP437">
        <v>924999</v>
      </c>
      <c r="AQ437">
        <v>8261480</v>
      </c>
      <c r="AR437">
        <v>9987628</v>
      </c>
      <c r="AW437" s="567"/>
      <c r="AX437" s="567"/>
      <c r="AY437" s="567"/>
      <c r="AZ437" s="567"/>
      <c r="BA437" s="567"/>
      <c r="BB437" s="567"/>
      <c r="BC437" s="567"/>
      <c r="BD437" s="567">
        <v>0</v>
      </c>
      <c r="BE437" s="567">
        <v>0</v>
      </c>
      <c r="BG437" t="s">
        <v>22123</v>
      </c>
      <c r="BH437" t="s">
        <v>17545</v>
      </c>
      <c r="BI437">
        <v>45876.628263888888</v>
      </c>
      <c r="BJ437">
        <v>45210.466886574075</v>
      </c>
      <c r="BK437" t="s">
        <v>21683</v>
      </c>
      <c r="BL437" t="s">
        <v>2118</v>
      </c>
      <c r="BM437" t="s">
        <v>21885</v>
      </c>
      <c r="BN437" t="s">
        <v>16315</v>
      </c>
      <c r="BR437">
        <v>0.86085955543074599</v>
      </c>
      <c r="BS437">
        <v>1</v>
      </c>
      <c r="BT437">
        <v>45875</v>
      </c>
      <c r="BU437" t="s">
        <v>18035</v>
      </c>
      <c r="BV437" t="s">
        <v>18032</v>
      </c>
      <c r="BY437">
        <v>0</v>
      </c>
      <c r="CA437" t="s">
        <v>16180</v>
      </c>
      <c r="CB437" t="s">
        <v>21679</v>
      </c>
      <c r="CC4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8" spans="1:81">
      <c r="A438">
        <v>735954</v>
      </c>
      <c r="B438" t="s">
        <v>18037</v>
      </c>
      <c r="C438" t="s">
        <v>18038</v>
      </c>
      <c r="D438" t="s">
        <v>10353</v>
      </c>
      <c r="E438" t="s">
        <v>10007</v>
      </c>
      <c r="F438" t="s">
        <v>16250</v>
      </c>
      <c r="G438" t="s">
        <v>2118</v>
      </c>
      <c r="I438" t="s">
        <v>16253</v>
      </c>
      <c r="J438" t="b">
        <v>0</v>
      </c>
      <c r="L438" t="s">
        <v>16183</v>
      </c>
      <c r="M438" t="b">
        <v>1</v>
      </c>
      <c r="N438" t="s">
        <v>16174</v>
      </c>
      <c r="O438" t="s">
        <v>7155</v>
      </c>
      <c r="V438" t="s">
        <v>2478</v>
      </c>
      <c r="Z438">
        <v>45209</v>
      </c>
      <c r="AA438" t="s">
        <v>18030</v>
      </c>
      <c r="AC438">
        <v>45378</v>
      </c>
      <c r="AD438">
        <v>45394</v>
      </c>
      <c r="AH438">
        <v>2</v>
      </c>
      <c r="AI438">
        <v>5588214</v>
      </c>
      <c r="AJ438">
        <v>6426439.3899999997</v>
      </c>
      <c r="AK438">
        <v>884864</v>
      </c>
      <c r="AL438">
        <v>1636132</v>
      </c>
      <c r="AN438">
        <v>6426439</v>
      </c>
      <c r="AO438">
        <v>179565</v>
      </c>
      <c r="AP438">
        <v>705299</v>
      </c>
      <c r="AQ438">
        <v>7311303</v>
      </c>
      <c r="AR438">
        <v>8947435</v>
      </c>
      <c r="AS438">
        <v>45473</v>
      </c>
      <c r="AT438">
        <v>45626</v>
      </c>
      <c r="AW438" s="567"/>
      <c r="AX438" s="567"/>
      <c r="AY438" s="567"/>
      <c r="AZ438" s="567"/>
      <c r="BA438" s="567"/>
      <c r="BB438" s="567"/>
      <c r="BC438" s="567"/>
      <c r="BD438" s="567">
        <v>0</v>
      </c>
      <c r="BE438" s="567">
        <v>0</v>
      </c>
      <c r="BG438" t="s">
        <v>22124</v>
      </c>
      <c r="BH438" t="s">
        <v>16276</v>
      </c>
      <c r="BI438">
        <v>45876.628275462965</v>
      </c>
      <c r="BJ438">
        <v>45210.469456018516</v>
      </c>
      <c r="BK438" t="s">
        <v>21683</v>
      </c>
      <c r="BL438" t="s">
        <v>2118</v>
      </c>
      <c r="BM438" t="s">
        <v>21885</v>
      </c>
      <c r="BR438">
        <v>0.87897319944201502</v>
      </c>
      <c r="BS438">
        <v>1</v>
      </c>
      <c r="BT438">
        <v>45875</v>
      </c>
      <c r="BU438" t="s">
        <v>18039</v>
      </c>
      <c r="BV438" t="s">
        <v>18036</v>
      </c>
      <c r="BY438">
        <v>0</v>
      </c>
      <c r="CA438" t="s">
        <v>16180</v>
      </c>
      <c r="CB438" t="s">
        <v>21679</v>
      </c>
      <c r="CC4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39" spans="1:81">
      <c r="A439">
        <v>735959</v>
      </c>
      <c r="B439" t="s">
        <v>18041</v>
      </c>
      <c r="C439" t="s">
        <v>18042</v>
      </c>
      <c r="D439" t="s">
        <v>10350</v>
      </c>
      <c r="E439" t="s">
        <v>10007</v>
      </c>
      <c r="F439" t="s">
        <v>16250</v>
      </c>
      <c r="G439" t="s">
        <v>2118</v>
      </c>
      <c r="J439" t="b">
        <v>0</v>
      </c>
      <c r="L439" t="s">
        <v>16183</v>
      </c>
      <c r="M439" t="b">
        <v>1</v>
      </c>
      <c r="N439" t="s">
        <v>16174</v>
      </c>
      <c r="O439" t="s">
        <v>7155</v>
      </c>
      <c r="V439" t="s">
        <v>2478</v>
      </c>
      <c r="Z439">
        <v>45209</v>
      </c>
      <c r="AA439" t="s">
        <v>18030</v>
      </c>
      <c r="AI439">
        <v>5878458</v>
      </c>
      <c r="AJ439">
        <v>5878458</v>
      </c>
      <c r="AP439">
        <v>0</v>
      </c>
      <c r="AQ439">
        <v>5878458</v>
      </c>
      <c r="AR439">
        <v>5878458</v>
      </c>
      <c r="AW439" s="567"/>
      <c r="AX439" s="567"/>
      <c r="AY439" s="567"/>
      <c r="AZ439" s="567"/>
      <c r="BA439" s="567"/>
      <c r="BB439" s="567"/>
      <c r="BC439" s="567"/>
      <c r="BD439" s="567">
        <v>0</v>
      </c>
      <c r="BE439" s="567">
        <v>0</v>
      </c>
      <c r="BG439" t="s">
        <v>22125</v>
      </c>
      <c r="BH439" t="s">
        <v>17545</v>
      </c>
      <c r="BI439">
        <v>45876.628321759257</v>
      </c>
      <c r="BJ439">
        <v>45210.470069444447</v>
      </c>
      <c r="BK439" t="s">
        <v>21683</v>
      </c>
      <c r="BL439" t="s">
        <v>2118</v>
      </c>
      <c r="BM439" t="s">
        <v>21885</v>
      </c>
      <c r="BN439" t="s">
        <v>16315</v>
      </c>
      <c r="BR439">
        <v>1</v>
      </c>
      <c r="BS439">
        <v>1</v>
      </c>
      <c r="BT439">
        <v>45875</v>
      </c>
      <c r="BU439" t="s">
        <v>18043</v>
      </c>
      <c r="BV439" t="s">
        <v>18040</v>
      </c>
      <c r="BY439">
        <v>0</v>
      </c>
      <c r="CA439" t="s">
        <v>16180</v>
      </c>
      <c r="CB439" t="s">
        <v>21679</v>
      </c>
      <c r="CC4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0" spans="1:81">
      <c r="A440">
        <v>735960</v>
      </c>
      <c r="B440" t="s">
        <v>18045</v>
      </c>
      <c r="C440" t="s">
        <v>18046</v>
      </c>
      <c r="D440" t="s">
        <v>10347</v>
      </c>
      <c r="E440" t="s">
        <v>10007</v>
      </c>
      <c r="F440" t="s">
        <v>16250</v>
      </c>
      <c r="G440" t="s">
        <v>2118</v>
      </c>
      <c r="I440" t="s">
        <v>16253</v>
      </c>
      <c r="J440" t="b">
        <v>0</v>
      </c>
      <c r="L440" t="s">
        <v>16183</v>
      </c>
      <c r="M440" t="b">
        <v>1</v>
      </c>
      <c r="N440" t="s">
        <v>16174</v>
      </c>
      <c r="O440" t="s">
        <v>7155</v>
      </c>
      <c r="V440" t="s">
        <v>2478</v>
      </c>
      <c r="Z440">
        <v>45209</v>
      </c>
      <c r="AA440" t="s">
        <v>18030</v>
      </c>
      <c r="AC440">
        <v>45412</v>
      </c>
      <c r="AH440">
        <v>1</v>
      </c>
      <c r="AI440">
        <v>5878458</v>
      </c>
      <c r="AJ440">
        <v>7964179</v>
      </c>
      <c r="AK440">
        <v>1238774</v>
      </c>
      <c r="AL440">
        <v>1818344</v>
      </c>
      <c r="AN440">
        <v>7964179</v>
      </c>
      <c r="AO440">
        <v>230260</v>
      </c>
      <c r="AP440">
        <v>1008514</v>
      </c>
      <c r="AQ440">
        <v>9202953</v>
      </c>
      <c r="AR440">
        <v>11021297</v>
      </c>
      <c r="AS440">
        <v>45473</v>
      </c>
      <c r="AT440">
        <v>45626</v>
      </c>
      <c r="AW440" s="567"/>
      <c r="AX440" s="567"/>
      <c r="AY440" s="567"/>
      <c r="AZ440" s="567"/>
      <c r="BA440" s="567"/>
      <c r="BB440" s="567"/>
      <c r="BC440" s="567"/>
      <c r="BD440" s="567">
        <v>0</v>
      </c>
      <c r="BE440" s="567">
        <v>0</v>
      </c>
      <c r="BG440" t="s">
        <v>22126</v>
      </c>
      <c r="BH440" t="s">
        <v>17545</v>
      </c>
      <c r="BI440">
        <v>45876.620081018518</v>
      </c>
      <c r="BJ440">
        <v>45210.470532407409</v>
      </c>
      <c r="BK440" t="s">
        <v>21683</v>
      </c>
      <c r="BL440" t="s">
        <v>2118</v>
      </c>
      <c r="BM440" t="s">
        <v>21678</v>
      </c>
      <c r="BR440">
        <v>0.86539385781933298</v>
      </c>
      <c r="BS440">
        <v>1</v>
      </c>
      <c r="BT440">
        <v>45875</v>
      </c>
      <c r="BU440" t="s">
        <v>18047</v>
      </c>
      <c r="BV440" t="s">
        <v>18044</v>
      </c>
      <c r="BY440">
        <v>0</v>
      </c>
      <c r="CA440" t="s">
        <v>16180</v>
      </c>
      <c r="CB440" t="s">
        <v>21679</v>
      </c>
      <c r="CC4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1" spans="1:81">
      <c r="A441">
        <v>737699</v>
      </c>
      <c r="B441" t="s">
        <v>18049</v>
      </c>
      <c r="C441" t="s">
        <v>18050</v>
      </c>
      <c r="D441" t="s">
        <v>10344</v>
      </c>
      <c r="E441" t="s">
        <v>10007</v>
      </c>
      <c r="F441" t="s">
        <v>16250</v>
      </c>
      <c r="G441" t="s">
        <v>2118</v>
      </c>
      <c r="J441" t="b">
        <v>0</v>
      </c>
      <c r="L441" t="s">
        <v>16183</v>
      </c>
      <c r="M441" t="b">
        <v>1</v>
      </c>
      <c r="N441" t="s">
        <v>16174</v>
      </c>
      <c r="O441" t="s">
        <v>7155</v>
      </c>
      <c r="U441">
        <v>45471</v>
      </c>
      <c r="V441" t="s">
        <v>2478</v>
      </c>
      <c r="Z441">
        <v>45209</v>
      </c>
      <c r="AA441" t="s">
        <v>17915</v>
      </c>
      <c r="AI441">
        <v>5526895</v>
      </c>
      <c r="AJ441">
        <v>5526895</v>
      </c>
      <c r="AP441">
        <v>0</v>
      </c>
      <c r="AQ441">
        <v>5526895</v>
      </c>
      <c r="AR441">
        <v>5526895</v>
      </c>
      <c r="AW441" s="567"/>
      <c r="AX441" s="567"/>
      <c r="AY441" s="567"/>
      <c r="AZ441" s="567"/>
      <c r="BA441" s="567"/>
      <c r="BB441" s="567"/>
      <c r="BC441" s="567"/>
      <c r="BD441" s="567">
        <v>0</v>
      </c>
      <c r="BE441" s="567">
        <v>0</v>
      </c>
      <c r="BF441">
        <v>43544</v>
      </c>
      <c r="BG441" t="s">
        <v>22127</v>
      </c>
      <c r="BH441" t="s">
        <v>18051</v>
      </c>
      <c r="BI441">
        <v>45876.631030092591</v>
      </c>
      <c r="BJ441">
        <v>45210.471099537041</v>
      </c>
      <c r="BK441" t="s">
        <v>21683</v>
      </c>
      <c r="BL441" t="s">
        <v>2118</v>
      </c>
      <c r="BM441" t="s">
        <v>21678</v>
      </c>
      <c r="BN441" t="s">
        <v>16315</v>
      </c>
      <c r="BR441">
        <v>1</v>
      </c>
      <c r="BS441">
        <v>1</v>
      </c>
      <c r="BT441">
        <v>45876</v>
      </c>
      <c r="BU441" t="s">
        <v>18052</v>
      </c>
      <c r="BV441" t="s">
        <v>18048</v>
      </c>
      <c r="BY441">
        <v>0</v>
      </c>
      <c r="CA441" t="s">
        <v>16180</v>
      </c>
      <c r="CB441" t="s">
        <v>21679</v>
      </c>
      <c r="CC4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2" spans="1:81">
      <c r="A442">
        <v>737707</v>
      </c>
      <c r="B442" t="s">
        <v>18054</v>
      </c>
      <c r="C442" t="s">
        <v>18055</v>
      </c>
      <c r="D442" t="s">
        <v>10341</v>
      </c>
      <c r="E442" t="s">
        <v>10007</v>
      </c>
      <c r="F442" t="s">
        <v>16250</v>
      </c>
      <c r="G442" t="s">
        <v>2118</v>
      </c>
      <c r="I442" t="s">
        <v>16253</v>
      </c>
      <c r="J442" t="b">
        <v>0</v>
      </c>
      <c r="L442" t="s">
        <v>16183</v>
      </c>
      <c r="M442" t="b">
        <v>1</v>
      </c>
      <c r="N442" t="s">
        <v>16174</v>
      </c>
      <c r="O442" t="s">
        <v>7155</v>
      </c>
      <c r="U442">
        <v>45412</v>
      </c>
      <c r="V442" t="s">
        <v>2478</v>
      </c>
      <c r="Z442">
        <v>45209</v>
      </c>
      <c r="AA442" t="s">
        <v>17915</v>
      </c>
      <c r="AC442">
        <v>45412</v>
      </c>
      <c r="AH442">
        <v>1</v>
      </c>
      <c r="AI442">
        <v>5526895</v>
      </c>
      <c r="AJ442">
        <v>7066938</v>
      </c>
      <c r="AK442">
        <v>979674</v>
      </c>
      <c r="AL442">
        <v>1741115</v>
      </c>
      <c r="AN442">
        <v>7066938</v>
      </c>
      <c r="AO442">
        <v>193656</v>
      </c>
      <c r="AP442">
        <v>786018</v>
      </c>
      <c r="AQ442">
        <v>8046612</v>
      </c>
      <c r="AR442">
        <v>9787727</v>
      </c>
      <c r="AS442">
        <v>45473</v>
      </c>
      <c r="AT442">
        <v>45626</v>
      </c>
      <c r="AW442" s="567"/>
      <c r="AX442" s="567"/>
      <c r="AY442" s="567"/>
      <c r="AZ442" s="567"/>
      <c r="BA442" s="567"/>
      <c r="BB442" s="567"/>
      <c r="BC442" s="567"/>
      <c r="BD442" s="567">
        <v>0</v>
      </c>
      <c r="BE442" s="567">
        <v>0</v>
      </c>
      <c r="BF442">
        <v>43544</v>
      </c>
      <c r="BG442" t="s">
        <v>22128</v>
      </c>
      <c r="BH442" t="s">
        <v>18051</v>
      </c>
      <c r="BI442">
        <v>45876.632488425923</v>
      </c>
      <c r="BJ442">
        <v>45210.472037037034</v>
      </c>
      <c r="BK442" t="s">
        <v>21683</v>
      </c>
      <c r="BL442" t="s">
        <v>2118</v>
      </c>
      <c r="BM442" t="s">
        <v>21678</v>
      </c>
      <c r="BR442">
        <v>0.87825012564294103</v>
      </c>
      <c r="BS442">
        <v>1</v>
      </c>
      <c r="BT442">
        <v>45876</v>
      </c>
      <c r="BU442" t="s">
        <v>18056</v>
      </c>
      <c r="BV442" t="s">
        <v>18053</v>
      </c>
      <c r="BY442">
        <v>0</v>
      </c>
      <c r="CA442" t="s">
        <v>16180</v>
      </c>
      <c r="CB442" t="s">
        <v>21679</v>
      </c>
      <c r="CC4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3" spans="1:81">
      <c r="A443">
        <v>737712</v>
      </c>
      <c r="B443" t="s">
        <v>18058</v>
      </c>
      <c r="C443" t="s">
        <v>18059</v>
      </c>
      <c r="D443" t="s">
        <v>10338</v>
      </c>
      <c r="E443" t="s">
        <v>10007</v>
      </c>
      <c r="F443" t="s">
        <v>16250</v>
      </c>
      <c r="G443" t="s">
        <v>2118</v>
      </c>
      <c r="I443" t="s">
        <v>16253</v>
      </c>
      <c r="J443" t="b">
        <v>0</v>
      </c>
      <c r="L443" t="s">
        <v>16183</v>
      </c>
      <c r="M443" t="b">
        <v>1</v>
      </c>
      <c r="N443" t="s">
        <v>16174</v>
      </c>
      <c r="O443" t="s">
        <v>7155</v>
      </c>
      <c r="U443">
        <v>45443</v>
      </c>
      <c r="V443" t="s">
        <v>2478</v>
      </c>
      <c r="Z443">
        <v>45209</v>
      </c>
      <c r="AA443" t="s">
        <v>17915</v>
      </c>
      <c r="AC443">
        <v>45443</v>
      </c>
      <c r="AD443">
        <v>45448</v>
      </c>
      <c r="AH443">
        <v>2</v>
      </c>
      <c r="AI443">
        <v>24022779</v>
      </c>
      <c r="AJ443">
        <v>27223280</v>
      </c>
      <c r="AK443">
        <v>3250259</v>
      </c>
      <c r="AL443">
        <v>4358459</v>
      </c>
      <c r="AN443">
        <v>27223280</v>
      </c>
      <c r="AO443">
        <v>448553</v>
      </c>
      <c r="AP443">
        <v>2801706</v>
      </c>
      <c r="AQ443">
        <v>30473539</v>
      </c>
      <c r="AR443">
        <v>34831998</v>
      </c>
      <c r="AW443" s="567"/>
      <c r="AX443" s="567"/>
      <c r="AY443" s="567"/>
      <c r="AZ443" s="567"/>
      <c r="BA443" s="567"/>
      <c r="BB443" s="567"/>
      <c r="BC443" s="567"/>
      <c r="BD443" s="567">
        <v>0</v>
      </c>
      <c r="BE443" s="567">
        <v>0</v>
      </c>
      <c r="BF443">
        <v>43544</v>
      </c>
      <c r="BG443" t="s">
        <v>22129</v>
      </c>
      <c r="BH443" t="s">
        <v>18051</v>
      </c>
      <c r="BI443">
        <v>45876.633009259262</v>
      </c>
      <c r="BJ443">
        <v>45210.474444444444</v>
      </c>
      <c r="BK443" t="s">
        <v>21683</v>
      </c>
      <c r="BL443" t="s">
        <v>2118</v>
      </c>
      <c r="BM443" t="s">
        <v>21678</v>
      </c>
      <c r="BN443" t="s">
        <v>16315</v>
      </c>
      <c r="BR443">
        <v>0.89334159711479499</v>
      </c>
      <c r="BS443">
        <v>1</v>
      </c>
      <c r="BT443">
        <v>45876</v>
      </c>
      <c r="BU443" t="s">
        <v>18060</v>
      </c>
      <c r="BV443" t="s">
        <v>18057</v>
      </c>
      <c r="BY443">
        <v>0</v>
      </c>
      <c r="CA443" t="s">
        <v>16180</v>
      </c>
      <c r="CB443" t="s">
        <v>21679</v>
      </c>
      <c r="CC4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4" spans="1:81">
      <c r="A444">
        <v>738120</v>
      </c>
      <c r="B444" t="s">
        <v>18062</v>
      </c>
      <c r="C444" t="s">
        <v>152</v>
      </c>
      <c r="D444" t="s">
        <v>18063</v>
      </c>
      <c r="E444" t="s">
        <v>10007</v>
      </c>
      <c r="F444" t="s">
        <v>16405</v>
      </c>
      <c r="G444" t="s">
        <v>2118</v>
      </c>
      <c r="I444" t="s">
        <v>16253</v>
      </c>
      <c r="J444" t="b">
        <v>0</v>
      </c>
      <c r="L444" t="s">
        <v>16183</v>
      </c>
      <c r="M444" t="b">
        <v>0</v>
      </c>
      <c r="N444" t="s">
        <v>16174</v>
      </c>
      <c r="O444" t="s">
        <v>16194</v>
      </c>
      <c r="U444">
        <v>45378</v>
      </c>
      <c r="V444" t="s">
        <v>2478</v>
      </c>
      <c r="Z444">
        <v>45209</v>
      </c>
      <c r="AA444" t="s">
        <v>17923</v>
      </c>
      <c r="AC444">
        <v>45436</v>
      </c>
      <c r="AE444">
        <v>45601</v>
      </c>
      <c r="AF444">
        <v>45593</v>
      </c>
      <c r="AH444">
        <v>1</v>
      </c>
      <c r="AI444">
        <v>24022779</v>
      </c>
      <c r="AJ444">
        <v>11451170.810000001</v>
      </c>
      <c r="AK444">
        <v>286036</v>
      </c>
      <c r="AL444">
        <v>1159111</v>
      </c>
      <c r="AN444">
        <v>11041271</v>
      </c>
      <c r="AO444">
        <v>175368.81</v>
      </c>
      <c r="AP444">
        <v>110667.19</v>
      </c>
      <c r="AQ444">
        <v>11327307</v>
      </c>
      <c r="AR444">
        <v>12486418</v>
      </c>
      <c r="AS444">
        <v>45473</v>
      </c>
      <c r="AT444">
        <v>45626</v>
      </c>
      <c r="AU444">
        <v>45621</v>
      </c>
      <c r="AW444" s="567">
        <v>11451170.810000001</v>
      </c>
      <c r="AX444" s="567">
        <v>11041271</v>
      </c>
      <c r="AY444" s="567"/>
      <c r="AZ444" s="567"/>
      <c r="BA444" s="567"/>
      <c r="BB444" s="567"/>
      <c r="BC444" s="567"/>
      <c r="BD444" s="567">
        <v>11451170.810000001</v>
      </c>
      <c r="BE444" s="567">
        <v>11041271</v>
      </c>
      <c r="BF444">
        <v>43544</v>
      </c>
      <c r="BG444" t="s">
        <v>22130</v>
      </c>
      <c r="BH444" t="s">
        <v>18064</v>
      </c>
      <c r="BI444">
        <v>45856.769490740742</v>
      </c>
      <c r="BJ444">
        <v>45210.47515046296</v>
      </c>
      <c r="BK444" t="s">
        <v>21683</v>
      </c>
      <c r="BL444" t="s">
        <v>16409</v>
      </c>
      <c r="BM444" t="s">
        <v>21698</v>
      </c>
      <c r="BP444" s="568">
        <v>1159111</v>
      </c>
      <c r="BR444">
        <v>1.0109349742176099</v>
      </c>
      <c r="BS444">
        <v>1</v>
      </c>
      <c r="BU444" t="s">
        <v>18065</v>
      </c>
      <c r="BV444" t="s">
        <v>18061</v>
      </c>
      <c r="BY444">
        <v>0</v>
      </c>
      <c r="CA444" t="s">
        <v>16180</v>
      </c>
      <c r="CB444" t="s">
        <v>21679</v>
      </c>
      <c r="CC4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409899.81000000052</v>
      </c>
    </row>
    <row r="445" spans="1:81">
      <c r="A445">
        <v>737798</v>
      </c>
      <c r="B445" t="s">
        <v>18067</v>
      </c>
      <c r="C445" t="s">
        <v>18068</v>
      </c>
      <c r="D445" t="s">
        <v>10332</v>
      </c>
      <c r="E445" t="s">
        <v>10007</v>
      </c>
      <c r="F445" t="s">
        <v>16250</v>
      </c>
      <c r="G445" t="s">
        <v>2118</v>
      </c>
      <c r="J445" t="b">
        <v>0</v>
      </c>
      <c r="L445" t="s">
        <v>16183</v>
      </c>
      <c r="M445" t="b">
        <v>1</v>
      </c>
      <c r="N445" t="s">
        <v>16174</v>
      </c>
      <c r="O445" t="s">
        <v>7155</v>
      </c>
      <c r="U445">
        <v>45471</v>
      </c>
      <c r="V445" t="s">
        <v>2478</v>
      </c>
      <c r="Z445">
        <v>45209</v>
      </c>
      <c r="AA445" t="s">
        <v>17915</v>
      </c>
      <c r="AC445">
        <v>45526</v>
      </c>
      <c r="AI445">
        <v>4962759</v>
      </c>
      <c r="AJ445">
        <v>4962759</v>
      </c>
      <c r="AK445">
        <v>877731</v>
      </c>
      <c r="AL445">
        <v>1513312</v>
      </c>
      <c r="AN445">
        <v>7059041</v>
      </c>
      <c r="AO445">
        <v>188168</v>
      </c>
      <c r="AP445">
        <v>689563</v>
      </c>
      <c r="AQ445">
        <v>7936772</v>
      </c>
      <c r="AR445">
        <v>9450084</v>
      </c>
      <c r="AW445" s="567"/>
      <c r="AX445" s="567"/>
      <c r="AY445" s="567"/>
      <c r="AZ445" s="567"/>
      <c r="BA445" s="567"/>
      <c r="BB445" s="567"/>
      <c r="BC445" s="567"/>
      <c r="BD445" s="567">
        <v>0</v>
      </c>
      <c r="BE445" s="567">
        <v>0</v>
      </c>
      <c r="BF445">
        <v>43544</v>
      </c>
      <c r="BG445" t="s">
        <v>22131</v>
      </c>
      <c r="BH445" t="s">
        <v>18069</v>
      </c>
      <c r="BI445">
        <v>45876.633796296293</v>
      </c>
      <c r="BJ445">
        <v>45210.475937499999</v>
      </c>
      <c r="BK445" t="s">
        <v>21683</v>
      </c>
      <c r="BL445" t="s">
        <v>2118</v>
      </c>
      <c r="BM445" t="s">
        <v>21678</v>
      </c>
      <c r="BN445" t="s">
        <v>16315</v>
      </c>
      <c r="BR445">
        <v>0.62528682945660996</v>
      </c>
      <c r="BS445">
        <v>2</v>
      </c>
      <c r="BT445">
        <v>45876</v>
      </c>
      <c r="BU445" t="s">
        <v>18070</v>
      </c>
      <c r="BV445" t="s">
        <v>18066</v>
      </c>
      <c r="BY445">
        <v>0</v>
      </c>
      <c r="CA445" t="s">
        <v>16180</v>
      </c>
      <c r="CB445" t="s">
        <v>21679</v>
      </c>
      <c r="CC4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6" spans="1:81">
      <c r="A446">
        <v>737804</v>
      </c>
      <c r="B446" t="s">
        <v>18072</v>
      </c>
      <c r="C446" t="s">
        <v>18073</v>
      </c>
      <c r="D446" t="s">
        <v>10329</v>
      </c>
      <c r="E446" t="s">
        <v>10007</v>
      </c>
      <c r="F446" t="s">
        <v>16250</v>
      </c>
      <c r="G446" t="s">
        <v>2118</v>
      </c>
      <c r="I446" t="s">
        <v>16253</v>
      </c>
      <c r="J446" t="b">
        <v>0</v>
      </c>
      <c r="L446" t="s">
        <v>16183</v>
      </c>
      <c r="M446" t="b">
        <v>1</v>
      </c>
      <c r="N446" t="s">
        <v>16174</v>
      </c>
      <c r="O446" t="s">
        <v>7155</v>
      </c>
      <c r="U446">
        <v>45412</v>
      </c>
      <c r="V446" t="s">
        <v>2478</v>
      </c>
      <c r="Z446">
        <v>45209</v>
      </c>
      <c r="AA446" t="s">
        <v>17915</v>
      </c>
      <c r="AC446">
        <v>45412</v>
      </c>
      <c r="AH446">
        <v>1</v>
      </c>
      <c r="AI446">
        <v>4962759</v>
      </c>
      <c r="AJ446">
        <v>6104606.8799999999</v>
      </c>
      <c r="AK446">
        <v>838135</v>
      </c>
      <c r="AL446">
        <v>1588337</v>
      </c>
      <c r="AN446">
        <v>6104607</v>
      </c>
      <c r="AO446">
        <v>173048</v>
      </c>
      <c r="AP446">
        <v>665087</v>
      </c>
      <c r="AQ446">
        <v>6942742</v>
      </c>
      <c r="AR446">
        <v>8531079</v>
      </c>
      <c r="AS446">
        <v>45473</v>
      </c>
      <c r="AT446">
        <v>45626</v>
      </c>
      <c r="AW446" s="567"/>
      <c r="AX446" s="567"/>
      <c r="AY446" s="567"/>
      <c r="AZ446" s="567"/>
      <c r="BA446" s="567"/>
      <c r="BB446" s="567"/>
      <c r="BC446" s="567"/>
      <c r="BD446" s="567">
        <v>0</v>
      </c>
      <c r="BE446" s="567">
        <v>0</v>
      </c>
      <c r="BF446">
        <v>43544</v>
      </c>
      <c r="BG446" t="s">
        <v>22132</v>
      </c>
      <c r="BH446" t="s">
        <v>18074</v>
      </c>
      <c r="BI446">
        <v>45877.489791666667</v>
      </c>
      <c r="BJ446">
        <v>45210.476863425924</v>
      </c>
      <c r="BK446" t="s">
        <v>21683</v>
      </c>
      <c r="BL446" t="s">
        <v>2118</v>
      </c>
      <c r="BM446" t="s">
        <v>21885</v>
      </c>
      <c r="BR446">
        <v>0.87927894771258996</v>
      </c>
      <c r="BS446">
        <v>1</v>
      </c>
      <c r="BT446">
        <v>45876</v>
      </c>
      <c r="BU446" t="s">
        <v>18075</v>
      </c>
      <c r="BV446" t="s">
        <v>18071</v>
      </c>
      <c r="BY446">
        <v>0</v>
      </c>
      <c r="CA446" t="s">
        <v>16180</v>
      </c>
      <c r="CB446" t="s">
        <v>21679</v>
      </c>
      <c r="CC4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7" spans="1:81">
      <c r="A447">
        <v>735131</v>
      </c>
      <c r="B447" t="s">
        <v>18077</v>
      </c>
      <c r="C447" t="s">
        <v>18078</v>
      </c>
      <c r="D447" t="s">
        <v>10263</v>
      </c>
      <c r="E447" t="s">
        <v>10007</v>
      </c>
      <c r="F447" t="s">
        <v>16250</v>
      </c>
      <c r="G447" t="s">
        <v>2118</v>
      </c>
      <c r="I447" t="s">
        <v>16253</v>
      </c>
      <c r="J447" t="b">
        <v>0</v>
      </c>
      <c r="L447" t="s">
        <v>16183</v>
      </c>
      <c r="M447" t="b">
        <v>1</v>
      </c>
      <c r="N447" t="s">
        <v>16174</v>
      </c>
      <c r="O447" t="s">
        <v>7155</v>
      </c>
      <c r="V447" t="s">
        <v>2478</v>
      </c>
      <c r="Z447">
        <v>45210</v>
      </c>
      <c r="AA447" t="s">
        <v>18079</v>
      </c>
      <c r="AC447">
        <v>45378</v>
      </c>
      <c r="AD447">
        <v>45394</v>
      </c>
      <c r="AH447">
        <v>2</v>
      </c>
      <c r="AI447">
        <v>10338400</v>
      </c>
      <c r="AJ447">
        <v>11247096.52</v>
      </c>
      <c r="AK447">
        <v>1546160</v>
      </c>
      <c r="AL447">
        <v>2337125</v>
      </c>
      <c r="AN447">
        <v>11247096</v>
      </c>
      <c r="AO447">
        <v>266012</v>
      </c>
      <c r="AP447">
        <v>1280148</v>
      </c>
      <c r="AQ447">
        <v>12793256</v>
      </c>
      <c r="AR447">
        <v>15130381</v>
      </c>
      <c r="AS447">
        <v>45473</v>
      </c>
      <c r="AT447">
        <v>45626</v>
      </c>
      <c r="AW447" s="567"/>
      <c r="AX447" s="567"/>
      <c r="AY447" s="567"/>
      <c r="AZ447" s="567"/>
      <c r="BA447" s="567"/>
      <c r="BB447" s="567"/>
      <c r="BC447" s="567"/>
      <c r="BD447" s="567">
        <v>0</v>
      </c>
      <c r="BE447" s="567">
        <v>0</v>
      </c>
      <c r="BG447" t="s">
        <v>22133</v>
      </c>
      <c r="BH447" t="s">
        <v>18080</v>
      </c>
      <c r="BI447">
        <v>45880.385335648149</v>
      </c>
      <c r="BJ447">
        <v>45211.370312500003</v>
      </c>
      <c r="BK447" t="s">
        <v>21683</v>
      </c>
      <c r="BL447" t="s">
        <v>2118</v>
      </c>
      <c r="BM447" t="s">
        <v>21696</v>
      </c>
      <c r="BR447">
        <v>0.87914261388969295</v>
      </c>
      <c r="BS447">
        <v>1</v>
      </c>
      <c r="BT447">
        <v>45874</v>
      </c>
      <c r="BU447" t="s">
        <v>18081</v>
      </c>
      <c r="BV447" t="s">
        <v>18076</v>
      </c>
      <c r="BY447">
        <v>0</v>
      </c>
      <c r="CA447" t="s">
        <v>16180</v>
      </c>
      <c r="CB447" t="s">
        <v>21679</v>
      </c>
      <c r="CC4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8" spans="1:81">
      <c r="A448">
        <v>734853</v>
      </c>
      <c r="B448" t="s">
        <v>18083</v>
      </c>
      <c r="C448" t="s">
        <v>18084</v>
      </c>
      <c r="D448" t="s">
        <v>10266</v>
      </c>
      <c r="E448" t="s">
        <v>10007</v>
      </c>
      <c r="F448" t="s">
        <v>16250</v>
      </c>
      <c r="G448" t="s">
        <v>2118</v>
      </c>
      <c r="I448" t="s">
        <v>16253</v>
      </c>
      <c r="J448" t="b">
        <v>0</v>
      </c>
      <c r="L448" t="s">
        <v>16183</v>
      </c>
      <c r="M448" t="b">
        <v>1</v>
      </c>
      <c r="N448" t="s">
        <v>16174</v>
      </c>
      <c r="O448" t="s">
        <v>7155</v>
      </c>
      <c r="V448" t="s">
        <v>2478</v>
      </c>
      <c r="Z448">
        <v>45210</v>
      </c>
      <c r="AA448" t="s">
        <v>17980</v>
      </c>
      <c r="AC448">
        <v>45443</v>
      </c>
      <c r="AD448">
        <v>45448</v>
      </c>
      <c r="AH448">
        <v>2</v>
      </c>
      <c r="AI448">
        <v>10338400</v>
      </c>
      <c r="AJ448">
        <v>15679863.58</v>
      </c>
      <c r="AK448">
        <v>2684586</v>
      </c>
      <c r="AL448">
        <v>2921897</v>
      </c>
      <c r="AN448">
        <v>15679863</v>
      </c>
      <c r="AO448">
        <v>421685</v>
      </c>
      <c r="AP448">
        <v>2262901</v>
      </c>
      <c r="AQ448">
        <v>18364449</v>
      </c>
      <c r="AR448">
        <v>21286346</v>
      </c>
      <c r="AW448" s="567"/>
      <c r="AX448" s="567"/>
      <c r="AY448" s="567"/>
      <c r="AZ448" s="567"/>
      <c r="BA448" s="567"/>
      <c r="BB448" s="567"/>
      <c r="BC448" s="567"/>
      <c r="BD448" s="567">
        <v>0</v>
      </c>
      <c r="BE448" s="567">
        <v>0</v>
      </c>
      <c r="BG448" t="s">
        <v>22134</v>
      </c>
      <c r="BH448" t="s">
        <v>17943</v>
      </c>
      <c r="BI448">
        <v>45876.628321759257</v>
      </c>
      <c r="BJ448">
        <v>45211.370868055557</v>
      </c>
      <c r="BK448" t="s">
        <v>21683</v>
      </c>
      <c r="BL448" t="s">
        <v>2118</v>
      </c>
      <c r="BM448" t="s">
        <v>21885</v>
      </c>
      <c r="BR448">
        <v>0.85381617384763397</v>
      </c>
      <c r="BS448">
        <v>1</v>
      </c>
      <c r="BT448">
        <v>45875</v>
      </c>
      <c r="BU448" t="s">
        <v>18085</v>
      </c>
      <c r="BV448" t="s">
        <v>18082</v>
      </c>
      <c r="BY448">
        <v>0</v>
      </c>
      <c r="CA448" t="s">
        <v>16180</v>
      </c>
      <c r="CB448" t="s">
        <v>21679</v>
      </c>
      <c r="CC4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49" spans="1:81">
      <c r="A449">
        <v>734859</v>
      </c>
      <c r="B449" t="s">
        <v>18087</v>
      </c>
      <c r="C449" t="s">
        <v>18088</v>
      </c>
      <c r="D449" t="s">
        <v>10257</v>
      </c>
      <c r="E449" t="s">
        <v>10007</v>
      </c>
      <c r="F449" t="s">
        <v>16250</v>
      </c>
      <c r="G449" t="s">
        <v>2118</v>
      </c>
      <c r="I449" t="s">
        <v>16253</v>
      </c>
      <c r="J449" t="b">
        <v>0</v>
      </c>
      <c r="L449" t="s">
        <v>16183</v>
      </c>
      <c r="M449" t="b">
        <v>1</v>
      </c>
      <c r="N449" t="s">
        <v>16174</v>
      </c>
      <c r="O449" t="s">
        <v>7155</v>
      </c>
      <c r="V449" t="s">
        <v>2478</v>
      </c>
      <c r="Z449">
        <v>45210</v>
      </c>
      <c r="AA449" t="s">
        <v>17980</v>
      </c>
      <c r="AC449">
        <v>45378</v>
      </c>
      <c r="AD449">
        <v>45394</v>
      </c>
      <c r="AH449">
        <v>2</v>
      </c>
      <c r="AI449">
        <v>6655166</v>
      </c>
      <c r="AJ449">
        <v>8885681.25</v>
      </c>
      <c r="AK449">
        <v>1346103</v>
      </c>
      <c r="AL449">
        <v>1987953</v>
      </c>
      <c r="AN449">
        <v>8885681</v>
      </c>
      <c r="AO449">
        <v>246099</v>
      </c>
      <c r="AP449">
        <v>1100004</v>
      </c>
      <c r="AQ449">
        <v>10231784</v>
      </c>
      <c r="AR449">
        <v>12219737</v>
      </c>
      <c r="AS449">
        <v>45473</v>
      </c>
      <c r="AT449">
        <v>45626</v>
      </c>
      <c r="AW449" s="567"/>
      <c r="AX449" s="567"/>
      <c r="AY449" s="567"/>
      <c r="AZ449" s="567"/>
      <c r="BA449" s="567"/>
      <c r="BB449" s="567"/>
      <c r="BC449" s="567"/>
      <c r="BD449" s="567">
        <v>0</v>
      </c>
      <c r="BE449" s="567">
        <v>0</v>
      </c>
      <c r="BG449" t="s">
        <v>22135</v>
      </c>
      <c r="BH449" t="s">
        <v>18089</v>
      </c>
      <c r="BI449">
        <v>45876.628344907411</v>
      </c>
      <c r="BJ449">
        <v>45211.371608796297</v>
      </c>
      <c r="BK449" t="s">
        <v>21683</v>
      </c>
      <c r="BL449" t="s">
        <v>2118</v>
      </c>
      <c r="BM449" t="s">
        <v>21885</v>
      </c>
      <c r="BR449">
        <v>0.868439096251445</v>
      </c>
      <c r="BS449">
        <v>1</v>
      </c>
      <c r="BT449">
        <v>45875</v>
      </c>
      <c r="BU449" t="s">
        <v>18090</v>
      </c>
      <c r="BV449" t="s">
        <v>18086</v>
      </c>
      <c r="BY449">
        <v>0</v>
      </c>
      <c r="CA449" t="s">
        <v>16180</v>
      </c>
      <c r="CB449" t="s">
        <v>21679</v>
      </c>
      <c r="CC4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0" spans="1:81">
      <c r="A450">
        <v>735472</v>
      </c>
      <c r="B450" t="s">
        <v>18092</v>
      </c>
      <c r="C450" t="s">
        <v>18093</v>
      </c>
      <c r="D450" t="s">
        <v>10272</v>
      </c>
      <c r="E450" t="s">
        <v>10007</v>
      </c>
      <c r="F450" t="s">
        <v>16250</v>
      </c>
      <c r="G450" t="s">
        <v>2118</v>
      </c>
      <c r="I450" t="s">
        <v>16253</v>
      </c>
      <c r="J450" t="b">
        <v>0</v>
      </c>
      <c r="L450" t="s">
        <v>16183</v>
      </c>
      <c r="M450" t="b">
        <v>1</v>
      </c>
      <c r="N450" t="s">
        <v>16174</v>
      </c>
      <c r="O450" t="s">
        <v>7155</v>
      </c>
      <c r="U450">
        <v>45443</v>
      </c>
      <c r="V450" t="s">
        <v>2478</v>
      </c>
      <c r="Z450">
        <v>45210</v>
      </c>
      <c r="AA450" t="s">
        <v>17949</v>
      </c>
      <c r="AC450">
        <v>45443</v>
      </c>
      <c r="AD450">
        <v>45448</v>
      </c>
      <c r="AH450">
        <v>2</v>
      </c>
      <c r="AI450">
        <v>14963904</v>
      </c>
      <c r="AJ450">
        <v>18291400</v>
      </c>
      <c r="AK450">
        <v>2632407</v>
      </c>
      <c r="AL450">
        <v>3249865</v>
      </c>
      <c r="AN450">
        <v>18291400</v>
      </c>
      <c r="AO450">
        <v>397144</v>
      </c>
      <c r="AP450">
        <v>2235263</v>
      </c>
      <c r="AQ450">
        <v>20923807</v>
      </c>
      <c r="AR450">
        <v>24173672</v>
      </c>
      <c r="AW450" s="567"/>
      <c r="AX450" s="567"/>
      <c r="AY450" s="567"/>
      <c r="AZ450" s="567"/>
      <c r="BA450" s="567"/>
      <c r="BB450" s="567"/>
      <c r="BC450" s="567"/>
      <c r="BD450" s="567">
        <v>0</v>
      </c>
      <c r="BE450" s="567">
        <v>0</v>
      </c>
      <c r="BG450" t="s">
        <v>22136</v>
      </c>
      <c r="BH450" t="s">
        <v>18094</v>
      </c>
      <c r="BI450">
        <v>45875.389826388891</v>
      </c>
      <c r="BJ450">
        <v>45211.37228009259</v>
      </c>
      <c r="BK450" t="s">
        <v>21683</v>
      </c>
      <c r="BL450" t="s">
        <v>2118</v>
      </c>
      <c r="BM450" t="s">
        <v>21696</v>
      </c>
      <c r="BN450" t="s">
        <v>16315</v>
      </c>
      <c r="BR450">
        <v>0.87419082005487803</v>
      </c>
      <c r="BS450">
        <v>1</v>
      </c>
      <c r="BT450">
        <v>45874</v>
      </c>
      <c r="BU450" t="s">
        <v>18095</v>
      </c>
      <c r="BV450" t="s">
        <v>18091</v>
      </c>
      <c r="BY450">
        <v>0</v>
      </c>
      <c r="CA450" t="s">
        <v>16180</v>
      </c>
      <c r="CB450" t="s">
        <v>21679</v>
      </c>
      <c r="CC4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1" spans="1:81">
      <c r="A451">
        <v>735470</v>
      </c>
      <c r="B451" t="s">
        <v>18097</v>
      </c>
      <c r="C451" t="s">
        <v>18098</v>
      </c>
      <c r="D451" t="s">
        <v>10269</v>
      </c>
      <c r="E451" t="s">
        <v>10007</v>
      </c>
      <c r="F451" t="s">
        <v>16250</v>
      </c>
      <c r="G451" t="s">
        <v>2118</v>
      </c>
      <c r="I451" t="s">
        <v>16253</v>
      </c>
      <c r="J451" t="b">
        <v>0</v>
      </c>
      <c r="L451" t="s">
        <v>16183</v>
      </c>
      <c r="M451" t="b">
        <v>1</v>
      </c>
      <c r="N451" t="s">
        <v>16174</v>
      </c>
      <c r="O451" t="s">
        <v>7155</v>
      </c>
      <c r="U451">
        <v>45412</v>
      </c>
      <c r="V451" t="s">
        <v>2478</v>
      </c>
      <c r="Z451">
        <v>45210</v>
      </c>
      <c r="AA451" t="s">
        <v>17949</v>
      </c>
      <c r="AC451">
        <v>45412</v>
      </c>
      <c r="AH451">
        <v>1</v>
      </c>
      <c r="AI451">
        <v>14963904</v>
      </c>
      <c r="AJ451">
        <v>17963819</v>
      </c>
      <c r="AK451">
        <v>1727642</v>
      </c>
      <c r="AL451">
        <v>3031817</v>
      </c>
      <c r="AN451">
        <v>17963819</v>
      </c>
      <c r="AO451">
        <v>249476</v>
      </c>
      <c r="AP451">
        <v>1478166</v>
      </c>
      <c r="AQ451">
        <v>19691461</v>
      </c>
      <c r="AR451">
        <v>22723278</v>
      </c>
      <c r="AS451">
        <v>45473</v>
      </c>
      <c r="AT451">
        <v>45626</v>
      </c>
      <c r="AW451" s="567"/>
      <c r="AX451" s="567"/>
      <c r="AY451" s="567"/>
      <c r="AZ451" s="567"/>
      <c r="BA451" s="567"/>
      <c r="BB451" s="567"/>
      <c r="BC451" s="567"/>
      <c r="BD451" s="567">
        <v>0</v>
      </c>
      <c r="BE451" s="567">
        <v>0</v>
      </c>
      <c r="BG451" t="s">
        <v>22137</v>
      </c>
      <c r="BH451" t="s">
        <v>18099</v>
      </c>
      <c r="BI451">
        <v>45875.390173611115</v>
      </c>
      <c r="BJ451">
        <v>45211.372754629629</v>
      </c>
      <c r="BK451" t="s">
        <v>21683</v>
      </c>
      <c r="BL451" t="s">
        <v>2118</v>
      </c>
      <c r="BM451" t="s">
        <v>21696</v>
      </c>
      <c r="BR451">
        <v>0.91226440739973502</v>
      </c>
      <c r="BS451">
        <v>1</v>
      </c>
      <c r="BT451">
        <v>45874</v>
      </c>
      <c r="BU451" t="s">
        <v>18100</v>
      </c>
      <c r="BV451" t="s">
        <v>18096</v>
      </c>
      <c r="BY451">
        <v>0</v>
      </c>
      <c r="CA451" t="s">
        <v>16180</v>
      </c>
      <c r="CB451" t="s">
        <v>21679</v>
      </c>
      <c r="CC4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2" spans="1:81">
      <c r="A452">
        <v>735338</v>
      </c>
      <c r="B452" t="s">
        <v>18102</v>
      </c>
      <c r="C452" t="s">
        <v>18103</v>
      </c>
      <c r="D452" t="s">
        <v>10260</v>
      </c>
      <c r="E452" t="s">
        <v>10007</v>
      </c>
      <c r="F452" t="s">
        <v>16250</v>
      </c>
      <c r="G452" t="s">
        <v>2118</v>
      </c>
      <c r="J452" t="b">
        <v>0</v>
      </c>
      <c r="L452" t="s">
        <v>16183</v>
      </c>
      <c r="M452" t="b">
        <v>1</v>
      </c>
      <c r="N452" t="s">
        <v>16174</v>
      </c>
      <c r="O452" t="s">
        <v>7155</v>
      </c>
      <c r="V452" t="s">
        <v>2478</v>
      </c>
      <c r="Z452">
        <v>45218</v>
      </c>
      <c r="AA452" t="s">
        <v>17967</v>
      </c>
      <c r="AC452">
        <v>45443</v>
      </c>
      <c r="AH452">
        <v>1</v>
      </c>
      <c r="AI452">
        <v>6655166</v>
      </c>
      <c r="AJ452">
        <v>8195391</v>
      </c>
      <c r="AK452">
        <v>1423703</v>
      </c>
      <c r="AL452">
        <v>1856753</v>
      </c>
      <c r="AN452">
        <v>8195391</v>
      </c>
      <c r="AO452">
        <v>262975</v>
      </c>
      <c r="AP452">
        <v>1160728</v>
      </c>
      <c r="AQ452">
        <v>9619094</v>
      </c>
      <c r="AR452">
        <v>11475847</v>
      </c>
      <c r="AW452" s="567"/>
      <c r="AX452" s="567"/>
      <c r="AY452" s="567"/>
      <c r="AZ452" s="567"/>
      <c r="BA452" s="567"/>
      <c r="BB452" s="567"/>
      <c r="BC452" s="567"/>
      <c r="BD452" s="567">
        <v>0</v>
      </c>
      <c r="BE452" s="567">
        <v>0</v>
      </c>
      <c r="BG452" t="s">
        <v>22138</v>
      </c>
      <c r="BH452" t="s">
        <v>17943</v>
      </c>
      <c r="BI452">
        <v>45980.687199074076</v>
      </c>
      <c r="BJ452">
        <v>45219.562847222223</v>
      </c>
      <c r="BK452" t="s">
        <v>21683</v>
      </c>
      <c r="BL452" t="s">
        <v>2118</v>
      </c>
      <c r="BM452" t="s">
        <v>21683</v>
      </c>
      <c r="BN452" t="s">
        <v>16315</v>
      </c>
      <c r="BR452">
        <v>0.85199198593963199</v>
      </c>
      <c r="BS452">
        <v>1</v>
      </c>
      <c r="BT452">
        <v>45874</v>
      </c>
      <c r="BU452" t="s">
        <v>18104</v>
      </c>
      <c r="BV452" t="s">
        <v>18101</v>
      </c>
      <c r="BY452">
        <v>0</v>
      </c>
      <c r="CA452" t="s">
        <v>16180</v>
      </c>
      <c r="CB452" t="s">
        <v>21679</v>
      </c>
      <c r="CC4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3" spans="1:81">
      <c r="A453">
        <v>738671</v>
      </c>
      <c r="B453" t="s">
        <v>18106</v>
      </c>
      <c r="C453" t="s">
        <v>18107</v>
      </c>
      <c r="D453" t="s">
        <v>18108</v>
      </c>
      <c r="E453" t="s">
        <v>15581</v>
      </c>
      <c r="F453" t="s">
        <v>18109</v>
      </c>
      <c r="H453" t="b">
        <v>1</v>
      </c>
      <c r="J453" t="b">
        <v>0</v>
      </c>
      <c r="M453" t="b">
        <v>1</v>
      </c>
      <c r="N453" t="s">
        <v>16174</v>
      </c>
      <c r="O453" t="s">
        <v>7155</v>
      </c>
      <c r="P453" t="b">
        <v>1</v>
      </c>
      <c r="R453">
        <v>216580000</v>
      </c>
      <c r="S453">
        <v>45163</v>
      </c>
      <c r="T453">
        <v>45168</v>
      </c>
      <c r="V453">
        <v>45193</v>
      </c>
      <c r="Z453">
        <v>45224</v>
      </c>
      <c r="AA453" t="s">
        <v>17911</v>
      </c>
      <c r="AB453">
        <v>45382</v>
      </c>
      <c r="AC453">
        <v>45772</v>
      </c>
      <c r="AI453">
        <v>216800000</v>
      </c>
      <c r="AJ453">
        <v>216800000</v>
      </c>
      <c r="AK453">
        <v>55941767.5</v>
      </c>
      <c r="AL453">
        <v>0</v>
      </c>
      <c r="AN453">
        <v>0</v>
      </c>
      <c r="AO453">
        <v>5211394.3499999996</v>
      </c>
      <c r="AP453">
        <v>50730373.149999999</v>
      </c>
      <c r="AQ453">
        <v>55941767.5</v>
      </c>
      <c r="AR453">
        <v>55941767.5</v>
      </c>
      <c r="AW453" s="567"/>
      <c r="AX453" s="567"/>
      <c r="AY453" s="567"/>
      <c r="AZ453" s="567"/>
      <c r="BA453" s="567"/>
      <c r="BB453" s="567"/>
      <c r="BC453" s="567"/>
      <c r="BD453" s="567">
        <v>0</v>
      </c>
      <c r="BE453" s="567">
        <v>0</v>
      </c>
      <c r="BG453" t="s">
        <v>22139</v>
      </c>
      <c r="BI453">
        <v>46059.623101851852</v>
      </c>
      <c r="BJ453">
        <v>45224.708090277774</v>
      </c>
      <c r="BK453" t="s">
        <v>21683</v>
      </c>
      <c r="BL453" t="s">
        <v>18111</v>
      </c>
      <c r="BM453" t="s">
        <v>21678</v>
      </c>
      <c r="BR453">
        <v>3.8754585292643799</v>
      </c>
      <c r="BS453">
        <v>1</v>
      </c>
      <c r="BT453">
        <v>45876</v>
      </c>
      <c r="BU453" t="s">
        <v>18110</v>
      </c>
      <c r="BV453" t="s">
        <v>18105</v>
      </c>
      <c r="BW453" s="568">
        <v>0</v>
      </c>
      <c r="BX453" s="568">
        <v>30411453.800000001</v>
      </c>
      <c r="BY453">
        <v>30411453.800000001</v>
      </c>
      <c r="CA453" t="s">
        <v>16180</v>
      </c>
      <c r="CB453" t="s">
        <v>21679</v>
      </c>
      <c r="CC4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4" spans="1:81">
      <c r="A454">
        <v>749060</v>
      </c>
      <c r="B454" t="s">
        <v>18113</v>
      </c>
      <c r="C454" t="s">
        <v>213</v>
      </c>
      <c r="D454" t="s">
        <v>18114</v>
      </c>
      <c r="E454" t="s">
        <v>13003</v>
      </c>
      <c r="F454" t="s">
        <v>16416</v>
      </c>
      <c r="I454" t="s">
        <v>16253</v>
      </c>
      <c r="J454" t="b">
        <v>0</v>
      </c>
      <c r="L454" t="s">
        <v>16193</v>
      </c>
      <c r="V454" t="s">
        <v>2478</v>
      </c>
      <c r="Z454">
        <v>45244</v>
      </c>
      <c r="AA454" t="s">
        <v>18115</v>
      </c>
      <c r="AC454">
        <v>45448</v>
      </c>
      <c r="AD454">
        <v>45923</v>
      </c>
      <c r="AE454">
        <v>45961</v>
      </c>
      <c r="AF454">
        <v>45954</v>
      </c>
      <c r="AG454" t="s">
        <v>18116</v>
      </c>
      <c r="AH454">
        <v>2</v>
      </c>
      <c r="AI454">
        <v>924000</v>
      </c>
      <c r="AJ454">
        <v>717817.65</v>
      </c>
      <c r="AK454">
        <v>140677.54</v>
      </c>
      <c r="AL454">
        <v>120608.99</v>
      </c>
      <c r="AN454">
        <v>1316781.32</v>
      </c>
      <c r="AO454">
        <v>11800</v>
      </c>
      <c r="AP454">
        <v>128877.54</v>
      </c>
      <c r="AQ454">
        <v>1457458.86</v>
      </c>
      <c r="AR454">
        <v>1578067.85</v>
      </c>
      <c r="AS454">
        <v>45535</v>
      </c>
      <c r="AT454">
        <v>45657</v>
      </c>
      <c r="AU454">
        <v>46082</v>
      </c>
      <c r="AW454" s="567">
        <v>1316113.03</v>
      </c>
      <c r="AX454" s="567">
        <v>1175435.49</v>
      </c>
      <c r="AY454" s="567"/>
      <c r="AZ454" s="567"/>
      <c r="BA454" s="567"/>
      <c r="BB454" s="567">
        <v>141345.82999999999</v>
      </c>
      <c r="BC454" s="567"/>
      <c r="BD454" s="567">
        <v>1316113.03</v>
      </c>
      <c r="BE454" s="567">
        <v>1175435.49</v>
      </c>
      <c r="BG454" t="s">
        <v>22140</v>
      </c>
      <c r="BI454">
        <v>46083.67423611111</v>
      </c>
      <c r="BJ454">
        <v>45244.384780092594</v>
      </c>
      <c r="BK454" t="s">
        <v>21683</v>
      </c>
      <c r="BL454" t="s">
        <v>16409</v>
      </c>
      <c r="BM454" t="s">
        <v>21683</v>
      </c>
      <c r="BN454" t="s">
        <v>16315</v>
      </c>
      <c r="BP454" s="568">
        <v>120608.99</v>
      </c>
      <c r="BQ454" s="568">
        <v>11800</v>
      </c>
      <c r="BR454">
        <v>0.49251314716354999</v>
      </c>
      <c r="BS454">
        <v>3</v>
      </c>
      <c r="BU454" t="s">
        <v>18117</v>
      </c>
      <c r="BV454" t="s">
        <v>18112</v>
      </c>
      <c r="BW454" s="568">
        <v>141345.82999999999</v>
      </c>
      <c r="BX454" s="568">
        <v>17467.93</v>
      </c>
      <c r="BY454">
        <v>158813.76000000001</v>
      </c>
      <c r="CA454" t="s">
        <v>16180</v>
      </c>
      <c r="CB454" t="s">
        <v>21679</v>
      </c>
      <c r="CC4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111409.61000000004</v>
      </c>
    </row>
    <row r="455" spans="1:81">
      <c r="A455">
        <v>749072</v>
      </c>
      <c r="B455" t="s">
        <v>18119</v>
      </c>
      <c r="C455" t="s">
        <v>2365</v>
      </c>
      <c r="D455" t="s">
        <v>18120</v>
      </c>
      <c r="E455" t="s">
        <v>13003</v>
      </c>
      <c r="F455" t="s">
        <v>16416</v>
      </c>
      <c r="H455" t="b">
        <v>1</v>
      </c>
      <c r="I455" t="s">
        <v>16253</v>
      </c>
      <c r="J455" t="b">
        <v>1</v>
      </c>
      <c r="K455">
        <v>45930</v>
      </c>
      <c r="L455" t="s">
        <v>16193</v>
      </c>
      <c r="V455" t="s">
        <v>2478</v>
      </c>
      <c r="Z455">
        <v>45257</v>
      </c>
      <c r="AA455" t="s">
        <v>18115</v>
      </c>
      <c r="AC455">
        <v>45448</v>
      </c>
      <c r="AD455">
        <v>45898</v>
      </c>
      <c r="AE455">
        <v>45930</v>
      </c>
      <c r="AF455">
        <v>45909</v>
      </c>
      <c r="AG455" t="s">
        <v>18121</v>
      </c>
      <c r="AH455">
        <v>2</v>
      </c>
      <c r="AI455">
        <v>693000</v>
      </c>
      <c r="AJ455">
        <v>158495.32</v>
      </c>
      <c r="AK455">
        <v>59629.8</v>
      </c>
      <c r="AL455">
        <v>73616.34</v>
      </c>
      <c r="AN455">
        <v>823313.44</v>
      </c>
      <c r="AO455">
        <v>4890.99</v>
      </c>
      <c r="AP455">
        <v>54738.81</v>
      </c>
      <c r="AQ455">
        <v>882943.24</v>
      </c>
      <c r="AR455">
        <v>956559.58</v>
      </c>
      <c r="AS455">
        <v>45535</v>
      </c>
      <c r="AT455">
        <v>45657</v>
      </c>
      <c r="AU455">
        <v>45966</v>
      </c>
      <c r="AW455" s="567">
        <v>827007.6</v>
      </c>
      <c r="AX455" s="567">
        <v>767377.79</v>
      </c>
      <c r="AY455" s="567"/>
      <c r="AZ455" s="567"/>
      <c r="BA455" s="567"/>
      <c r="BB455" s="567">
        <v>55935.65</v>
      </c>
      <c r="BC455" s="567"/>
      <c r="BD455" s="567">
        <v>827007.6</v>
      </c>
      <c r="BE455" s="567">
        <v>767377.79</v>
      </c>
      <c r="BG455" t="s">
        <v>22141</v>
      </c>
      <c r="BI455">
        <v>46059.550150462965</v>
      </c>
      <c r="BJ455">
        <v>45257.522557870368</v>
      </c>
      <c r="BK455" t="s">
        <v>21683</v>
      </c>
      <c r="BL455" t="s">
        <v>16409</v>
      </c>
      <c r="BM455" t="s">
        <v>21678</v>
      </c>
      <c r="BN455" t="s">
        <v>16315</v>
      </c>
      <c r="BP455" s="568">
        <v>73616.34</v>
      </c>
      <c r="BQ455" s="568">
        <v>4890.99</v>
      </c>
      <c r="BR455">
        <v>0.179507937565726</v>
      </c>
      <c r="BS455">
        <v>5</v>
      </c>
      <c r="BU455" t="s">
        <v>18122</v>
      </c>
      <c r="BV455" t="s">
        <v>18118</v>
      </c>
      <c r="BW455" s="568">
        <v>55935.65</v>
      </c>
      <c r="BY455">
        <v>55935.65</v>
      </c>
      <c r="CA455" t="s">
        <v>16180</v>
      </c>
      <c r="CB455" t="s">
        <v>21679</v>
      </c>
      <c r="CC4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54738.819999999942</v>
      </c>
    </row>
    <row r="456" spans="1:81">
      <c r="A456">
        <v>740406</v>
      </c>
      <c r="B456" t="s">
        <v>18124</v>
      </c>
      <c r="C456" t="s">
        <v>841</v>
      </c>
      <c r="D456" t="s">
        <v>18125</v>
      </c>
      <c r="E456" t="s">
        <v>16178</v>
      </c>
      <c r="F456" t="s">
        <v>130</v>
      </c>
      <c r="G456" t="s">
        <v>16177</v>
      </c>
      <c r="H456" t="b">
        <v>1</v>
      </c>
      <c r="J456" t="b">
        <v>0</v>
      </c>
      <c r="L456" t="s">
        <v>16183</v>
      </c>
      <c r="M456" t="b">
        <v>1</v>
      </c>
      <c r="N456" t="s">
        <v>16174</v>
      </c>
      <c r="O456" t="s">
        <v>7155</v>
      </c>
      <c r="P456" t="b">
        <v>1</v>
      </c>
      <c r="V456" t="s">
        <v>2478</v>
      </c>
      <c r="Z456">
        <v>45268</v>
      </c>
      <c r="AA456" t="s">
        <v>18126</v>
      </c>
      <c r="AB456">
        <v>45260</v>
      </c>
      <c r="AC456">
        <v>45271</v>
      </c>
      <c r="AD456">
        <v>45723</v>
      </c>
      <c r="AH456">
        <v>1</v>
      </c>
      <c r="AJ456">
        <v>691016.47</v>
      </c>
      <c r="AK456">
        <v>5894785.29</v>
      </c>
      <c r="AO456">
        <v>1682447.99</v>
      </c>
      <c r="AP456">
        <v>4212337.3</v>
      </c>
      <c r="AQ456">
        <v>5894785.29</v>
      </c>
      <c r="AR456">
        <v>5894785.29</v>
      </c>
      <c r="AS456">
        <v>45716</v>
      </c>
      <c r="AT456">
        <v>45900</v>
      </c>
      <c r="AW456" s="567"/>
      <c r="AX456" s="567"/>
      <c r="AY456" s="567"/>
      <c r="AZ456" s="567"/>
      <c r="BA456" s="567"/>
      <c r="BB456" s="567"/>
      <c r="BC456" s="567"/>
      <c r="BD456" s="567">
        <v>0</v>
      </c>
      <c r="BE456" s="567">
        <v>0</v>
      </c>
      <c r="BG456" t="s">
        <v>22142</v>
      </c>
      <c r="BH456" t="s">
        <v>18127</v>
      </c>
      <c r="BI456">
        <v>46059.623425925929</v>
      </c>
      <c r="BJ456">
        <v>45271.394456018519</v>
      </c>
      <c r="BK456" t="s">
        <v>21683</v>
      </c>
      <c r="BL456" t="s">
        <v>16179</v>
      </c>
      <c r="BM456" t="s">
        <v>21678</v>
      </c>
      <c r="BR456">
        <v>0.11722504484976801</v>
      </c>
      <c r="BS456">
        <v>5</v>
      </c>
      <c r="BT456">
        <v>45884</v>
      </c>
      <c r="BU456" t="s">
        <v>18128</v>
      </c>
      <c r="BV456" t="s">
        <v>18123</v>
      </c>
      <c r="BY456">
        <v>0</v>
      </c>
      <c r="CA456" t="s">
        <v>16180</v>
      </c>
      <c r="CB456" t="s">
        <v>21679</v>
      </c>
      <c r="CC4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7" spans="1:81">
      <c r="A457">
        <v>740408</v>
      </c>
      <c r="B457" t="s">
        <v>18130</v>
      </c>
      <c r="C457" t="s">
        <v>833</v>
      </c>
      <c r="D457" t="s">
        <v>18131</v>
      </c>
      <c r="E457" t="s">
        <v>16178</v>
      </c>
      <c r="F457" t="s">
        <v>130</v>
      </c>
      <c r="G457" t="s">
        <v>16177</v>
      </c>
      <c r="H457" t="b">
        <v>1</v>
      </c>
      <c r="J457" t="b">
        <v>0</v>
      </c>
      <c r="L457" t="s">
        <v>16183</v>
      </c>
      <c r="M457" t="b">
        <v>1</v>
      </c>
      <c r="N457" t="s">
        <v>16174</v>
      </c>
      <c r="O457" t="s">
        <v>7155</v>
      </c>
      <c r="P457" t="b">
        <v>1</v>
      </c>
      <c r="V457" t="s">
        <v>2478</v>
      </c>
      <c r="Z457">
        <v>45268</v>
      </c>
      <c r="AA457" t="s">
        <v>18126</v>
      </c>
      <c r="AB457">
        <v>45260</v>
      </c>
      <c r="AC457">
        <v>45271</v>
      </c>
      <c r="AD457">
        <v>45723</v>
      </c>
      <c r="AH457">
        <v>1</v>
      </c>
      <c r="AJ457">
        <v>1049080.08</v>
      </c>
      <c r="AK457">
        <v>11782088.779999999</v>
      </c>
      <c r="AL457">
        <v>0</v>
      </c>
      <c r="AN457">
        <v>0</v>
      </c>
      <c r="AO457">
        <v>1838308.82</v>
      </c>
      <c r="AP457">
        <v>9943779.9600000009</v>
      </c>
      <c r="AQ457">
        <v>11782088.779999999</v>
      </c>
      <c r="AR457">
        <v>11782088.779999999</v>
      </c>
      <c r="AS457">
        <v>45716</v>
      </c>
      <c r="AT457">
        <v>45900</v>
      </c>
      <c r="AW457" s="567"/>
      <c r="AX457" s="567"/>
      <c r="AY457" s="567"/>
      <c r="AZ457" s="567"/>
      <c r="BA457" s="567"/>
      <c r="BB457" s="567"/>
      <c r="BC457" s="567"/>
      <c r="BD457" s="567">
        <v>0</v>
      </c>
      <c r="BE457" s="567">
        <v>0</v>
      </c>
      <c r="BG457" t="s">
        <v>22143</v>
      </c>
      <c r="BH457" t="s">
        <v>18132</v>
      </c>
      <c r="BI457">
        <v>46059.643252314818</v>
      </c>
      <c r="BJ457">
        <v>45271.394918981481</v>
      </c>
      <c r="BK457" t="s">
        <v>21683</v>
      </c>
      <c r="BL457" t="s">
        <v>16179</v>
      </c>
      <c r="BM457" t="s">
        <v>21678</v>
      </c>
      <c r="BR457">
        <v>8.9040245714393604E-2</v>
      </c>
      <c r="BS457">
        <v>5</v>
      </c>
      <c r="BT457">
        <v>45884</v>
      </c>
      <c r="BU457" t="s">
        <v>18133</v>
      </c>
      <c r="BV457" t="s">
        <v>18129</v>
      </c>
      <c r="BY457">
        <v>0</v>
      </c>
      <c r="CA457" t="s">
        <v>16180</v>
      </c>
      <c r="CB457" t="s">
        <v>21679</v>
      </c>
      <c r="CC4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8" spans="1:81">
      <c r="A458">
        <v>740409</v>
      </c>
      <c r="B458" t="s">
        <v>18135</v>
      </c>
      <c r="C458" t="s">
        <v>829</v>
      </c>
      <c r="D458" t="s">
        <v>18136</v>
      </c>
      <c r="E458" t="s">
        <v>16178</v>
      </c>
      <c r="F458" t="s">
        <v>130</v>
      </c>
      <c r="G458" t="s">
        <v>16177</v>
      </c>
      <c r="H458" t="b">
        <v>1</v>
      </c>
      <c r="J458" t="b">
        <v>0</v>
      </c>
      <c r="L458" t="s">
        <v>16183</v>
      </c>
      <c r="M458" t="b">
        <v>1</v>
      </c>
      <c r="N458" t="s">
        <v>16174</v>
      </c>
      <c r="O458" t="s">
        <v>7155</v>
      </c>
      <c r="P458" t="b">
        <v>1</v>
      </c>
      <c r="V458" t="s">
        <v>2478</v>
      </c>
      <c r="Z458">
        <v>45268</v>
      </c>
      <c r="AA458" t="s">
        <v>18126</v>
      </c>
      <c r="AB458">
        <v>45291</v>
      </c>
      <c r="AC458">
        <v>45271</v>
      </c>
      <c r="AD458">
        <v>45723</v>
      </c>
      <c r="AJ458">
        <v>3068261.01</v>
      </c>
      <c r="AK458">
        <v>23846154.02</v>
      </c>
      <c r="AO458">
        <v>2150317.5299999998</v>
      </c>
      <c r="AP458">
        <v>21695836.489999998</v>
      </c>
      <c r="AQ458">
        <v>23846154.02</v>
      </c>
      <c r="AR458">
        <v>23846154.02</v>
      </c>
      <c r="AS458">
        <v>45596</v>
      </c>
      <c r="AT458">
        <v>45747</v>
      </c>
      <c r="AW458" s="567"/>
      <c r="AX458" s="567"/>
      <c r="AY458" s="567"/>
      <c r="AZ458" s="567"/>
      <c r="BA458" s="567"/>
      <c r="BB458" s="567"/>
      <c r="BC458" s="567"/>
      <c r="BD458" s="567">
        <v>0</v>
      </c>
      <c r="BE458" s="567">
        <v>0</v>
      </c>
      <c r="BG458" t="s">
        <v>22144</v>
      </c>
      <c r="BH458" t="s">
        <v>18137</v>
      </c>
      <c r="BI458">
        <v>46059.643391203703</v>
      </c>
      <c r="BJ458">
        <v>45271.395358796297</v>
      </c>
      <c r="BK458" t="s">
        <v>21683</v>
      </c>
      <c r="BL458" t="s">
        <v>16179</v>
      </c>
      <c r="BM458" t="s">
        <v>21678</v>
      </c>
      <c r="BR458">
        <v>0.128669009158736</v>
      </c>
      <c r="BS458">
        <v>5</v>
      </c>
      <c r="BT458">
        <v>45884</v>
      </c>
      <c r="BU458" t="s">
        <v>18138</v>
      </c>
      <c r="BV458" t="s">
        <v>18134</v>
      </c>
      <c r="BY458">
        <v>0</v>
      </c>
      <c r="CA458" t="s">
        <v>16180</v>
      </c>
      <c r="CB458" t="s">
        <v>21679</v>
      </c>
      <c r="CC4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59" spans="1:81">
      <c r="A459">
        <v>740410</v>
      </c>
      <c r="B459" t="s">
        <v>18140</v>
      </c>
      <c r="C459" t="s">
        <v>837</v>
      </c>
      <c r="D459" t="s">
        <v>18141</v>
      </c>
      <c r="E459" t="s">
        <v>16178</v>
      </c>
      <c r="F459" t="s">
        <v>130</v>
      </c>
      <c r="G459" t="s">
        <v>16177</v>
      </c>
      <c r="H459" t="b">
        <v>1</v>
      </c>
      <c r="J459" t="b">
        <v>0</v>
      </c>
      <c r="L459" t="s">
        <v>16183</v>
      </c>
      <c r="M459" t="b">
        <v>1</v>
      </c>
      <c r="N459" t="s">
        <v>16174</v>
      </c>
      <c r="O459" t="s">
        <v>7155</v>
      </c>
      <c r="P459" t="b">
        <v>1</v>
      </c>
      <c r="V459" t="s">
        <v>2478</v>
      </c>
      <c r="Z459">
        <v>45268</v>
      </c>
      <c r="AA459" t="s">
        <v>18126</v>
      </c>
      <c r="AB459">
        <v>45291</v>
      </c>
      <c r="AC459">
        <v>45271</v>
      </c>
      <c r="AD459">
        <v>45723</v>
      </c>
      <c r="AJ459">
        <v>30966.29</v>
      </c>
      <c r="AK459">
        <v>5425376.7599999998</v>
      </c>
      <c r="AL459">
        <v>0</v>
      </c>
      <c r="AN459">
        <v>0</v>
      </c>
      <c r="AO459">
        <v>1658267.85</v>
      </c>
      <c r="AP459">
        <v>3767108.91</v>
      </c>
      <c r="AQ459">
        <v>5425376.7599999998</v>
      </c>
      <c r="AR459">
        <v>5425376.7599999998</v>
      </c>
      <c r="AS459">
        <v>45596</v>
      </c>
      <c r="AT459">
        <v>45747</v>
      </c>
      <c r="AW459" s="567"/>
      <c r="AX459" s="567"/>
      <c r="AY459" s="567"/>
      <c r="AZ459" s="567"/>
      <c r="BA459" s="567"/>
      <c r="BB459" s="567"/>
      <c r="BC459" s="567"/>
      <c r="BD459" s="567">
        <v>0</v>
      </c>
      <c r="BE459" s="567">
        <v>0</v>
      </c>
      <c r="BG459" t="s">
        <v>22145</v>
      </c>
      <c r="BH459" t="s">
        <v>18142</v>
      </c>
      <c r="BI459">
        <v>46059.643472222226</v>
      </c>
      <c r="BJ459">
        <v>45271.395787037036</v>
      </c>
      <c r="BK459" t="s">
        <v>21683</v>
      </c>
      <c r="BL459" t="s">
        <v>16179</v>
      </c>
      <c r="BM459" t="s">
        <v>21678</v>
      </c>
      <c r="BR459">
        <v>5.7076754979132503E-3</v>
      </c>
      <c r="BS459">
        <v>5</v>
      </c>
      <c r="BT459">
        <v>45884</v>
      </c>
      <c r="BU459" t="s">
        <v>18143</v>
      </c>
      <c r="BV459" t="s">
        <v>18139</v>
      </c>
      <c r="BY459">
        <v>0</v>
      </c>
      <c r="CA459" t="s">
        <v>16180</v>
      </c>
      <c r="CB459" t="s">
        <v>21679</v>
      </c>
      <c r="CC4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0" spans="1:81">
      <c r="A460">
        <v>740411</v>
      </c>
      <c r="B460" t="s">
        <v>18145</v>
      </c>
      <c r="C460" t="s">
        <v>825</v>
      </c>
      <c r="D460" t="s">
        <v>18146</v>
      </c>
      <c r="E460" t="s">
        <v>16178</v>
      </c>
      <c r="F460" t="s">
        <v>130</v>
      </c>
      <c r="G460" t="s">
        <v>16177</v>
      </c>
      <c r="H460" t="b">
        <v>1</v>
      </c>
      <c r="J460" t="b">
        <v>0</v>
      </c>
      <c r="L460" t="s">
        <v>16183</v>
      </c>
      <c r="M460" t="b">
        <v>1</v>
      </c>
      <c r="N460" t="s">
        <v>16174</v>
      </c>
      <c r="O460" t="s">
        <v>7155</v>
      </c>
      <c r="P460" t="b">
        <v>1</v>
      </c>
      <c r="V460" t="s">
        <v>2478</v>
      </c>
      <c r="Z460">
        <v>45268</v>
      </c>
      <c r="AA460" t="s">
        <v>18126</v>
      </c>
      <c r="AB460">
        <v>45291</v>
      </c>
      <c r="AC460">
        <v>45271</v>
      </c>
      <c r="AD460">
        <v>45723</v>
      </c>
      <c r="AH460">
        <v>1</v>
      </c>
      <c r="AJ460">
        <v>720951.73</v>
      </c>
      <c r="AK460">
        <v>3777166.88</v>
      </c>
      <c r="AL460">
        <v>0</v>
      </c>
      <c r="AN460">
        <v>0</v>
      </c>
      <c r="AO460">
        <v>1618073.62</v>
      </c>
      <c r="AP460">
        <v>2159093.2599999998</v>
      </c>
      <c r="AQ460">
        <v>3777166.88</v>
      </c>
      <c r="AR460">
        <v>3777166.88</v>
      </c>
      <c r="AS460">
        <v>45565</v>
      </c>
      <c r="AT460">
        <v>45716</v>
      </c>
      <c r="AW460" s="567"/>
      <c r="AX460" s="567"/>
      <c r="AY460" s="567"/>
      <c r="AZ460" s="567"/>
      <c r="BA460" s="567"/>
      <c r="BB460" s="567"/>
      <c r="BC460" s="567"/>
      <c r="BD460" s="567">
        <v>0</v>
      </c>
      <c r="BE460" s="567">
        <v>0</v>
      </c>
      <c r="BG460" t="s">
        <v>22146</v>
      </c>
      <c r="BH460" t="s">
        <v>18147</v>
      </c>
      <c r="BI460">
        <v>46091.548819444448</v>
      </c>
      <c r="BJ460">
        <v>45271.396238425928</v>
      </c>
      <c r="BK460" t="s">
        <v>21683</v>
      </c>
      <c r="BL460" t="s">
        <v>16179</v>
      </c>
      <c r="BM460" t="s">
        <v>21678</v>
      </c>
      <c r="BR460">
        <v>0.19087102924083699</v>
      </c>
      <c r="BS460">
        <v>5</v>
      </c>
      <c r="BT460">
        <v>45884</v>
      </c>
      <c r="BU460" t="s">
        <v>18148</v>
      </c>
      <c r="BV460" t="s">
        <v>18144</v>
      </c>
      <c r="BY460">
        <v>0</v>
      </c>
      <c r="CA460" t="s">
        <v>16180</v>
      </c>
      <c r="CB460" t="s">
        <v>21679</v>
      </c>
      <c r="CC4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1" spans="1:81">
      <c r="A461">
        <v>740414</v>
      </c>
      <c r="B461" t="s">
        <v>18150</v>
      </c>
      <c r="C461" t="s">
        <v>18151</v>
      </c>
      <c r="D461" t="s">
        <v>18152</v>
      </c>
      <c r="E461" t="s">
        <v>16178</v>
      </c>
      <c r="F461" t="s">
        <v>130</v>
      </c>
      <c r="G461" t="s">
        <v>16177</v>
      </c>
      <c r="H461" t="b">
        <v>1</v>
      </c>
      <c r="J461" t="b">
        <v>0</v>
      </c>
      <c r="L461" t="s">
        <v>16183</v>
      </c>
      <c r="M461" t="b">
        <v>1</v>
      </c>
      <c r="N461" t="s">
        <v>16174</v>
      </c>
      <c r="O461" t="s">
        <v>7155</v>
      </c>
      <c r="P461" t="b">
        <v>1</v>
      </c>
      <c r="V461" t="s">
        <v>2478</v>
      </c>
      <c r="Z461">
        <v>45268</v>
      </c>
      <c r="AA461" t="s">
        <v>18126</v>
      </c>
      <c r="AB461">
        <v>45291</v>
      </c>
      <c r="AC461">
        <v>45279</v>
      </c>
      <c r="AD461">
        <v>45723</v>
      </c>
      <c r="AH461">
        <v>1</v>
      </c>
      <c r="AJ461">
        <v>1316423.25</v>
      </c>
      <c r="AK461">
        <v>13788400.369999999</v>
      </c>
      <c r="AL461">
        <v>0</v>
      </c>
      <c r="AN461">
        <v>0</v>
      </c>
      <c r="AO461">
        <v>1887413.02</v>
      </c>
      <c r="AP461">
        <v>11900987.35</v>
      </c>
      <c r="AQ461">
        <v>13788400.369999999</v>
      </c>
      <c r="AR461">
        <v>13788400.369999999</v>
      </c>
      <c r="AS461">
        <v>45716</v>
      </c>
      <c r="AT461">
        <v>45900</v>
      </c>
      <c r="AW461" s="567"/>
      <c r="AX461" s="567"/>
      <c r="AY461" s="567"/>
      <c r="AZ461" s="567"/>
      <c r="BA461" s="567"/>
      <c r="BB461" s="567"/>
      <c r="BC461" s="567"/>
      <c r="BD461" s="567">
        <v>0</v>
      </c>
      <c r="BE461" s="567">
        <v>0</v>
      </c>
      <c r="BG461" t="s">
        <v>22147</v>
      </c>
      <c r="BI461">
        <v>46059.643807870372</v>
      </c>
      <c r="BJ461">
        <v>45271.396550925929</v>
      </c>
      <c r="BK461" t="s">
        <v>21683</v>
      </c>
      <c r="BL461" t="s">
        <v>16179</v>
      </c>
      <c r="BM461" t="s">
        <v>21678</v>
      </c>
      <c r="BR461">
        <v>9.5473239438578897E-2</v>
      </c>
      <c r="BS461">
        <v>5</v>
      </c>
      <c r="BT461">
        <v>45884</v>
      </c>
      <c r="BU461" t="s">
        <v>18153</v>
      </c>
      <c r="BV461" t="s">
        <v>18149</v>
      </c>
      <c r="BY461">
        <v>0</v>
      </c>
      <c r="CA461" t="s">
        <v>16180</v>
      </c>
      <c r="CB461" t="s">
        <v>21679</v>
      </c>
      <c r="CC4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2" spans="1:81">
      <c r="A462">
        <v>740662</v>
      </c>
      <c r="B462" t="s">
        <v>18155</v>
      </c>
      <c r="C462" t="s">
        <v>2723</v>
      </c>
      <c r="D462" t="s">
        <v>18156</v>
      </c>
      <c r="E462" t="s">
        <v>16552</v>
      </c>
      <c r="F462" t="s">
        <v>2119</v>
      </c>
      <c r="G462" t="s">
        <v>9700</v>
      </c>
      <c r="J462" t="b">
        <v>1</v>
      </c>
      <c r="K462">
        <v>45930</v>
      </c>
      <c r="L462" t="s">
        <v>16183</v>
      </c>
      <c r="M462" t="b">
        <v>1</v>
      </c>
      <c r="N462" t="s">
        <v>16174</v>
      </c>
      <c r="O462" t="s">
        <v>7155</v>
      </c>
      <c r="P462" t="b">
        <v>1</v>
      </c>
      <c r="V462" t="s">
        <v>2478</v>
      </c>
      <c r="Z462">
        <v>45268</v>
      </c>
      <c r="AA462" t="s">
        <v>18157</v>
      </c>
      <c r="AB462">
        <v>45230</v>
      </c>
      <c r="AC462">
        <v>45273</v>
      </c>
      <c r="AH462">
        <v>1</v>
      </c>
      <c r="AI462">
        <v>4500000</v>
      </c>
      <c r="AJ462">
        <v>4500000</v>
      </c>
      <c r="AK462">
        <v>7224272</v>
      </c>
      <c r="AL462">
        <v>314567</v>
      </c>
      <c r="AN462">
        <v>2285726</v>
      </c>
      <c r="AO462">
        <v>873947</v>
      </c>
      <c r="AP462">
        <v>6350325</v>
      </c>
      <c r="AQ462">
        <v>9509998</v>
      </c>
      <c r="AR462">
        <v>9824565</v>
      </c>
      <c r="AS462">
        <v>45869</v>
      </c>
      <c r="AT462">
        <v>46022</v>
      </c>
      <c r="AW462" s="567"/>
      <c r="AX462" s="567"/>
      <c r="AY462" s="567"/>
      <c r="AZ462" s="567"/>
      <c r="BA462" s="567"/>
      <c r="BB462" s="567"/>
      <c r="BC462" s="567"/>
      <c r="BD462" s="567">
        <v>0</v>
      </c>
      <c r="BE462" s="567">
        <v>0</v>
      </c>
      <c r="BG462" t="s">
        <v>22148</v>
      </c>
      <c r="BH462" t="s">
        <v>17545</v>
      </c>
      <c r="BI462">
        <v>46077.578819444447</v>
      </c>
      <c r="BJ462">
        <v>45271.429606481484</v>
      </c>
      <c r="BK462" t="s">
        <v>21683</v>
      </c>
      <c r="BL462" t="s">
        <v>16553</v>
      </c>
      <c r="BM462" t="s">
        <v>21696</v>
      </c>
      <c r="BR462">
        <v>0.473186219387218</v>
      </c>
      <c r="BS462">
        <v>3</v>
      </c>
      <c r="BT462">
        <v>45887</v>
      </c>
      <c r="BU462" t="s">
        <v>18158</v>
      </c>
      <c r="BV462" t="s">
        <v>18154</v>
      </c>
      <c r="BY462">
        <v>0</v>
      </c>
      <c r="CA462" t="s">
        <v>16180</v>
      </c>
      <c r="CB462" t="s">
        <v>21679</v>
      </c>
      <c r="CC4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3" spans="1:81">
      <c r="A463">
        <v>741097</v>
      </c>
      <c r="B463" t="s">
        <v>18160</v>
      </c>
      <c r="C463" t="s">
        <v>842</v>
      </c>
      <c r="D463" t="s">
        <v>18161</v>
      </c>
      <c r="E463" t="s">
        <v>16178</v>
      </c>
      <c r="F463" t="s">
        <v>130</v>
      </c>
      <c r="G463" t="s">
        <v>16177</v>
      </c>
      <c r="J463" t="b">
        <v>0</v>
      </c>
      <c r="M463" t="b">
        <v>1</v>
      </c>
      <c r="N463" t="s">
        <v>16174</v>
      </c>
      <c r="O463" t="s">
        <v>7155</v>
      </c>
      <c r="P463" t="b">
        <v>1</v>
      </c>
      <c r="V463" t="s">
        <v>2478</v>
      </c>
      <c r="Z463">
        <v>45275</v>
      </c>
      <c r="AA463" t="s">
        <v>18162</v>
      </c>
      <c r="AC463">
        <v>45279</v>
      </c>
      <c r="AH463">
        <v>1</v>
      </c>
      <c r="AJ463">
        <v>1267726</v>
      </c>
      <c r="AK463">
        <v>1347191.63</v>
      </c>
      <c r="AP463">
        <v>1347191.63</v>
      </c>
      <c r="AQ463">
        <v>1347191.63</v>
      </c>
      <c r="AR463">
        <v>1347191.63</v>
      </c>
      <c r="AS463">
        <v>45716</v>
      </c>
      <c r="AT463">
        <v>45900</v>
      </c>
      <c r="AW463" s="567"/>
      <c r="AX463" s="567"/>
      <c r="AY463" s="567"/>
      <c r="AZ463" s="567"/>
      <c r="BA463" s="567"/>
      <c r="BB463" s="567"/>
      <c r="BC463" s="567"/>
      <c r="BD463" s="567">
        <v>0</v>
      </c>
      <c r="BE463" s="567">
        <v>0</v>
      </c>
      <c r="BG463" t="s">
        <v>22149</v>
      </c>
      <c r="BI463">
        <v>46059.643877314818</v>
      </c>
      <c r="BJ463">
        <v>45278.623865740738</v>
      </c>
      <c r="BK463" t="s">
        <v>21683</v>
      </c>
      <c r="BL463" t="s">
        <v>16179</v>
      </c>
      <c r="BM463" t="s">
        <v>21678</v>
      </c>
      <c r="BR463">
        <v>0.94101386303892098</v>
      </c>
      <c r="BS463">
        <v>1</v>
      </c>
      <c r="BT463">
        <v>45880</v>
      </c>
      <c r="BU463" t="s">
        <v>18163</v>
      </c>
      <c r="BV463" t="s">
        <v>18159</v>
      </c>
      <c r="BY463">
        <v>0</v>
      </c>
      <c r="CA463" t="s">
        <v>16180</v>
      </c>
      <c r="CB463" t="s">
        <v>21679</v>
      </c>
      <c r="CC4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4" spans="1:81">
      <c r="A464">
        <v>741098</v>
      </c>
      <c r="B464" t="s">
        <v>18165</v>
      </c>
      <c r="C464" t="s">
        <v>834</v>
      </c>
      <c r="D464" t="s">
        <v>18166</v>
      </c>
      <c r="E464" t="s">
        <v>16178</v>
      </c>
      <c r="F464" t="s">
        <v>130</v>
      </c>
      <c r="G464" t="s">
        <v>16177</v>
      </c>
      <c r="J464" t="b">
        <v>0</v>
      </c>
      <c r="M464" t="b">
        <v>1</v>
      </c>
      <c r="N464" t="s">
        <v>16174</v>
      </c>
      <c r="O464" t="s">
        <v>7155</v>
      </c>
      <c r="P464" t="b">
        <v>1</v>
      </c>
      <c r="V464" t="s">
        <v>2478</v>
      </c>
      <c r="Z464">
        <v>45275</v>
      </c>
      <c r="AA464" t="s">
        <v>18162</v>
      </c>
      <c r="AC464">
        <v>45279</v>
      </c>
      <c r="AH464">
        <v>1</v>
      </c>
      <c r="AJ464">
        <v>961519</v>
      </c>
      <c r="AK464">
        <v>961518.65</v>
      </c>
      <c r="AP464">
        <v>961518.65</v>
      </c>
      <c r="AQ464">
        <v>961518.65</v>
      </c>
      <c r="AR464">
        <v>961518.65</v>
      </c>
      <c r="AS464">
        <v>45596</v>
      </c>
      <c r="AT464">
        <v>45747</v>
      </c>
      <c r="AW464" s="567"/>
      <c r="AX464" s="567"/>
      <c r="AY464" s="567"/>
      <c r="AZ464" s="567"/>
      <c r="BA464" s="567"/>
      <c r="BB464" s="567"/>
      <c r="BC464" s="567"/>
      <c r="BD464" s="567">
        <v>0</v>
      </c>
      <c r="BE464" s="567">
        <v>0</v>
      </c>
      <c r="BG464" t="s">
        <v>22150</v>
      </c>
      <c r="BH464" t="s">
        <v>18167</v>
      </c>
      <c r="BI464">
        <v>46059.644606481481</v>
      </c>
      <c r="BJ464">
        <v>45278.624918981484</v>
      </c>
      <c r="BK464" t="s">
        <v>21683</v>
      </c>
      <c r="BL464" t="s">
        <v>16179</v>
      </c>
      <c r="BM464" t="s">
        <v>21678</v>
      </c>
      <c r="BR464">
        <v>1.0000003640074999</v>
      </c>
      <c r="BS464">
        <v>1</v>
      </c>
      <c r="BT464">
        <v>45845</v>
      </c>
      <c r="BU464" t="s">
        <v>18168</v>
      </c>
      <c r="BV464" t="s">
        <v>18164</v>
      </c>
      <c r="BY464">
        <v>0</v>
      </c>
      <c r="CA464" t="s">
        <v>16180</v>
      </c>
      <c r="CB464" t="s">
        <v>21679</v>
      </c>
      <c r="CC4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5" spans="1:81">
      <c r="A465">
        <v>741100</v>
      </c>
      <c r="B465" t="s">
        <v>18170</v>
      </c>
      <c r="C465" t="s">
        <v>830</v>
      </c>
      <c r="D465" t="s">
        <v>7700</v>
      </c>
      <c r="E465" t="s">
        <v>16178</v>
      </c>
      <c r="F465" t="s">
        <v>130</v>
      </c>
      <c r="G465" t="s">
        <v>16177</v>
      </c>
      <c r="J465" t="b">
        <v>0</v>
      </c>
      <c r="M465" t="b">
        <v>1</v>
      </c>
      <c r="N465" t="s">
        <v>16174</v>
      </c>
      <c r="O465" t="s">
        <v>7155</v>
      </c>
      <c r="P465" t="b">
        <v>1</v>
      </c>
      <c r="V465" t="s">
        <v>2478</v>
      </c>
      <c r="Z465">
        <v>45275</v>
      </c>
      <c r="AA465" t="s">
        <v>18162</v>
      </c>
      <c r="AC465">
        <v>45279</v>
      </c>
      <c r="AH465">
        <v>1</v>
      </c>
      <c r="AJ465">
        <v>1428326.03</v>
      </c>
      <c r="AK465">
        <v>1428325.86</v>
      </c>
      <c r="AP465">
        <v>1428325.86</v>
      </c>
      <c r="AQ465">
        <v>1428325.86</v>
      </c>
      <c r="AR465">
        <v>1428325.86</v>
      </c>
      <c r="AS465">
        <v>45596</v>
      </c>
      <c r="AT465">
        <v>45747</v>
      </c>
      <c r="AW465" s="567"/>
      <c r="AX465" s="567"/>
      <c r="AY465" s="567"/>
      <c r="AZ465" s="567"/>
      <c r="BA465" s="567"/>
      <c r="BB465" s="567"/>
      <c r="BC465" s="567"/>
      <c r="BD465" s="567">
        <v>0</v>
      </c>
      <c r="BE465" s="567">
        <v>0</v>
      </c>
      <c r="BG465" t="s">
        <v>22151</v>
      </c>
      <c r="BI465">
        <v>46059.645277777781</v>
      </c>
      <c r="BJ465">
        <v>45278.625648148147</v>
      </c>
      <c r="BK465" t="s">
        <v>21683</v>
      </c>
      <c r="BL465" t="s">
        <v>16179</v>
      </c>
      <c r="BM465" t="s">
        <v>21678</v>
      </c>
      <c r="BR465">
        <v>1.0000001190204599</v>
      </c>
      <c r="BS465">
        <v>1</v>
      </c>
      <c r="BT465">
        <v>45845</v>
      </c>
      <c r="BU465" t="s">
        <v>18171</v>
      </c>
      <c r="BV465" t="s">
        <v>18169</v>
      </c>
      <c r="BY465">
        <v>0</v>
      </c>
      <c r="CA465" t="s">
        <v>16180</v>
      </c>
      <c r="CB465" t="s">
        <v>21679</v>
      </c>
      <c r="CC4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6" spans="1:81">
      <c r="A466">
        <v>741101</v>
      </c>
      <c r="B466" t="s">
        <v>18173</v>
      </c>
      <c r="C466" t="s">
        <v>838</v>
      </c>
      <c r="D466" t="s">
        <v>7720</v>
      </c>
      <c r="E466" t="s">
        <v>16178</v>
      </c>
      <c r="F466" t="s">
        <v>130</v>
      </c>
      <c r="G466" t="s">
        <v>16177</v>
      </c>
      <c r="J466" t="b">
        <v>0</v>
      </c>
      <c r="M466" t="b">
        <v>1</v>
      </c>
      <c r="N466" t="s">
        <v>16174</v>
      </c>
      <c r="O466" t="s">
        <v>7155</v>
      </c>
      <c r="P466" t="b">
        <v>1</v>
      </c>
      <c r="V466" t="s">
        <v>2478</v>
      </c>
      <c r="Z466">
        <v>45275</v>
      </c>
      <c r="AA466" t="s">
        <v>18162</v>
      </c>
      <c r="AC466">
        <v>45279</v>
      </c>
      <c r="AH466">
        <v>1</v>
      </c>
      <c r="AJ466">
        <v>956850.56</v>
      </c>
      <c r="AK466">
        <v>1058188.92</v>
      </c>
      <c r="AP466">
        <v>1058188.92</v>
      </c>
      <c r="AQ466">
        <v>1058188.92</v>
      </c>
      <c r="AR466">
        <v>1058188.92</v>
      </c>
      <c r="AS466">
        <v>45716</v>
      </c>
      <c r="AT466">
        <v>45900</v>
      </c>
      <c r="AW466" s="567"/>
      <c r="AX466" s="567"/>
      <c r="AY466" s="567"/>
      <c r="AZ466" s="567"/>
      <c r="BA466" s="567"/>
      <c r="BB466" s="567"/>
      <c r="BC466" s="567"/>
      <c r="BD466" s="567">
        <v>0</v>
      </c>
      <c r="BE466" s="567">
        <v>0</v>
      </c>
      <c r="BG466" t="s">
        <v>22152</v>
      </c>
      <c r="BI466">
        <v>46059.645335648151</v>
      </c>
      <c r="BJ466">
        <v>45278.626620370371</v>
      </c>
      <c r="BK466" t="s">
        <v>21683</v>
      </c>
      <c r="BL466" t="s">
        <v>16179</v>
      </c>
      <c r="BM466" t="s">
        <v>21678</v>
      </c>
      <c r="BR466">
        <v>0.90423415130825602</v>
      </c>
      <c r="BS466">
        <v>1</v>
      </c>
      <c r="BT466">
        <v>45845</v>
      </c>
      <c r="BU466" t="s">
        <v>18174</v>
      </c>
      <c r="BV466" t="s">
        <v>18172</v>
      </c>
      <c r="BY466">
        <v>0</v>
      </c>
      <c r="CA466" t="s">
        <v>16180</v>
      </c>
      <c r="CB466" t="s">
        <v>21679</v>
      </c>
      <c r="CC4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7" spans="1:81">
      <c r="A467">
        <v>741102</v>
      </c>
      <c r="B467" t="s">
        <v>18176</v>
      </c>
      <c r="C467" t="s">
        <v>826</v>
      </c>
      <c r="D467" t="s">
        <v>7690</v>
      </c>
      <c r="E467" t="s">
        <v>16178</v>
      </c>
      <c r="F467" t="s">
        <v>130</v>
      </c>
      <c r="G467" t="s">
        <v>16177</v>
      </c>
      <c r="J467" t="b">
        <v>0</v>
      </c>
      <c r="M467" t="b">
        <v>1</v>
      </c>
      <c r="N467" t="s">
        <v>16174</v>
      </c>
      <c r="O467" t="s">
        <v>7155</v>
      </c>
      <c r="P467" t="b">
        <v>1</v>
      </c>
      <c r="V467" t="s">
        <v>2478</v>
      </c>
      <c r="Z467">
        <v>45275</v>
      </c>
      <c r="AA467" t="s">
        <v>18162</v>
      </c>
      <c r="AC467">
        <v>45279</v>
      </c>
      <c r="AH467">
        <v>1</v>
      </c>
      <c r="AJ467">
        <v>956850.56</v>
      </c>
      <c r="AK467">
        <v>1516985.37</v>
      </c>
      <c r="AP467">
        <v>1516985.37</v>
      </c>
      <c r="AQ467">
        <v>1516985.37</v>
      </c>
      <c r="AR467">
        <v>1516985.37</v>
      </c>
      <c r="AS467">
        <v>45716</v>
      </c>
      <c r="AT467">
        <v>45900</v>
      </c>
      <c r="AW467" s="567"/>
      <c r="AX467" s="567"/>
      <c r="AY467" s="567"/>
      <c r="AZ467" s="567"/>
      <c r="BA467" s="567"/>
      <c r="BB467" s="567"/>
      <c r="BC467" s="567"/>
      <c r="BD467" s="567">
        <v>0</v>
      </c>
      <c r="BE467" s="567">
        <v>0</v>
      </c>
      <c r="BG467" t="s">
        <v>22153</v>
      </c>
      <c r="BI467">
        <v>46059.645416666666</v>
      </c>
      <c r="BJ467">
        <v>45278.627337962964</v>
      </c>
      <c r="BK467" t="s">
        <v>21683</v>
      </c>
      <c r="BL467" t="s">
        <v>16179</v>
      </c>
      <c r="BM467" t="s">
        <v>21678</v>
      </c>
      <c r="BR467">
        <v>0.63075793539129499</v>
      </c>
      <c r="BS467">
        <v>2</v>
      </c>
      <c r="BT467">
        <v>45845</v>
      </c>
      <c r="BU467" t="s">
        <v>18177</v>
      </c>
      <c r="BV467" t="s">
        <v>18175</v>
      </c>
      <c r="BY467">
        <v>0</v>
      </c>
      <c r="CA467" t="s">
        <v>16180</v>
      </c>
      <c r="CB467" t="s">
        <v>21679</v>
      </c>
      <c r="CC4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8" spans="1:81">
      <c r="A468">
        <v>741104</v>
      </c>
      <c r="B468" t="s">
        <v>18179</v>
      </c>
      <c r="C468" t="s">
        <v>822</v>
      </c>
      <c r="D468" t="s">
        <v>7680</v>
      </c>
      <c r="E468" t="s">
        <v>16178</v>
      </c>
      <c r="F468" t="s">
        <v>130</v>
      </c>
      <c r="G468" t="s">
        <v>16177</v>
      </c>
      <c r="J468" t="b">
        <v>0</v>
      </c>
      <c r="M468" t="b">
        <v>1</v>
      </c>
      <c r="N468" t="s">
        <v>16174</v>
      </c>
      <c r="O468" t="s">
        <v>7155</v>
      </c>
      <c r="P468" t="b">
        <v>1</v>
      </c>
      <c r="V468" t="s">
        <v>2478</v>
      </c>
      <c r="Z468">
        <v>45275</v>
      </c>
      <c r="AA468" t="s">
        <v>18162</v>
      </c>
      <c r="AC468">
        <v>45278</v>
      </c>
      <c r="AD468">
        <v>45279</v>
      </c>
      <c r="AH468">
        <v>1</v>
      </c>
      <c r="AJ468">
        <v>1538820</v>
      </c>
      <c r="AK468">
        <v>1992973.53</v>
      </c>
      <c r="AP468">
        <v>1992973.53</v>
      </c>
      <c r="AQ468">
        <v>1992973.53</v>
      </c>
      <c r="AR468">
        <v>1992973.53</v>
      </c>
      <c r="AS468">
        <v>45716</v>
      </c>
      <c r="AT468">
        <v>45900</v>
      </c>
      <c r="AW468" s="567"/>
      <c r="AX468" s="567"/>
      <c r="AY468" s="567"/>
      <c r="AZ468" s="567"/>
      <c r="BA468" s="567"/>
      <c r="BB468" s="567"/>
      <c r="BC468" s="567"/>
      <c r="BD468" s="567">
        <v>0</v>
      </c>
      <c r="BE468" s="567">
        <v>0</v>
      </c>
      <c r="BG468" t="s">
        <v>22154</v>
      </c>
      <c r="BI468">
        <v>46059.645694444444</v>
      </c>
      <c r="BJ468">
        <v>45278.628009259257</v>
      </c>
      <c r="BK468" t="s">
        <v>21683</v>
      </c>
      <c r="BL468" t="s">
        <v>16179</v>
      </c>
      <c r="BM468" t="s">
        <v>21678</v>
      </c>
      <c r="BR468">
        <v>0.77212264831234401</v>
      </c>
      <c r="BS468">
        <v>2</v>
      </c>
      <c r="BT468">
        <v>45845</v>
      </c>
      <c r="BU468" t="s">
        <v>18180</v>
      </c>
      <c r="BV468" t="s">
        <v>18178</v>
      </c>
      <c r="BY468">
        <v>0</v>
      </c>
      <c r="CA468" t="s">
        <v>16180</v>
      </c>
      <c r="CB468" t="s">
        <v>21679</v>
      </c>
      <c r="CC4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69" spans="1:81">
      <c r="A469">
        <v>741105</v>
      </c>
      <c r="B469" t="s">
        <v>18182</v>
      </c>
      <c r="C469" t="s">
        <v>212</v>
      </c>
      <c r="D469" t="s">
        <v>7857</v>
      </c>
      <c r="E469" t="s">
        <v>16178</v>
      </c>
      <c r="F469" t="s">
        <v>130</v>
      </c>
      <c r="G469" t="s">
        <v>16177</v>
      </c>
      <c r="H469" t="b">
        <v>1</v>
      </c>
      <c r="J469" t="b">
        <v>0</v>
      </c>
      <c r="L469" t="s">
        <v>16193</v>
      </c>
      <c r="M469" t="b">
        <v>0</v>
      </c>
      <c r="V469" t="s">
        <v>2478</v>
      </c>
      <c r="Z469">
        <v>45275</v>
      </c>
      <c r="AA469" t="s">
        <v>18162</v>
      </c>
      <c r="AC469">
        <v>45278</v>
      </c>
      <c r="AD469">
        <v>45979</v>
      </c>
      <c r="AE469">
        <v>45992</v>
      </c>
      <c r="AF469">
        <v>45982</v>
      </c>
      <c r="AG469" t="s">
        <v>18183</v>
      </c>
      <c r="AH469">
        <v>1</v>
      </c>
      <c r="AJ469">
        <v>27012545.629999999</v>
      </c>
      <c r="AK469">
        <v>157385518.05000001</v>
      </c>
      <c r="AO469">
        <v>2593672.87</v>
      </c>
      <c r="AP469">
        <v>154791845.18000001</v>
      </c>
      <c r="AQ469">
        <v>157385518.05000001</v>
      </c>
      <c r="AR469">
        <v>157385518.05000001</v>
      </c>
      <c r="AS469">
        <v>45716</v>
      </c>
      <c r="AT469">
        <v>45900</v>
      </c>
      <c r="AU469">
        <v>46082</v>
      </c>
      <c r="AW469" s="567">
        <v>12885805.470000001</v>
      </c>
      <c r="AX469" s="567">
        <v>2430054.31</v>
      </c>
      <c r="AY469" s="567"/>
      <c r="AZ469" s="567"/>
      <c r="BA469" s="567"/>
      <c r="BB469" s="567"/>
      <c r="BC469" s="567"/>
      <c r="BD469" s="567">
        <v>12885805.470000001</v>
      </c>
      <c r="BE469" s="567">
        <v>2430054.31</v>
      </c>
      <c r="BG469" t="s">
        <v>22155</v>
      </c>
      <c r="BI469">
        <v>46091.54891203704</v>
      </c>
      <c r="BJ469">
        <v>45278.628738425927</v>
      </c>
      <c r="BK469" t="s">
        <v>21683</v>
      </c>
      <c r="BL469" t="s">
        <v>16179</v>
      </c>
      <c r="BM469" t="s">
        <v>21678</v>
      </c>
      <c r="BP469" s="568">
        <v>22529.43</v>
      </c>
      <c r="BR469">
        <v>0.17163298100539601</v>
      </c>
      <c r="BS469">
        <v>5</v>
      </c>
      <c r="BU469" t="s">
        <v>18184</v>
      </c>
      <c r="BV469" t="s">
        <v>18181</v>
      </c>
      <c r="BY469">
        <v>0</v>
      </c>
      <c r="CA469" t="s">
        <v>16180</v>
      </c>
      <c r="CB469" t="s">
        <v>21679</v>
      </c>
      <c r="CC4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10455751.16</v>
      </c>
    </row>
    <row r="470" spans="1:81">
      <c r="A470" t="s">
        <v>18185</v>
      </c>
      <c r="C470" t="s">
        <v>18186</v>
      </c>
      <c r="F470" t="s">
        <v>33</v>
      </c>
      <c r="M470" t="b">
        <v>0</v>
      </c>
      <c r="V470" t="s">
        <v>2478</v>
      </c>
      <c r="AB470">
        <v>45382</v>
      </c>
      <c r="AP470">
        <v>0</v>
      </c>
      <c r="AQ470">
        <v>0</v>
      </c>
      <c r="AR470">
        <v>0</v>
      </c>
      <c r="AW470" s="567"/>
      <c r="AX470" s="567"/>
      <c r="AY470" s="567"/>
      <c r="AZ470" s="567"/>
      <c r="BA470" s="567"/>
      <c r="BB470" s="567"/>
      <c r="BC470" s="567"/>
      <c r="BD470" s="567">
        <v>0</v>
      </c>
      <c r="BE470" s="567">
        <v>0</v>
      </c>
      <c r="BI470">
        <v>45856.769537037035</v>
      </c>
      <c r="BJ470">
        <v>45280.642395833333</v>
      </c>
      <c r="BK470" t="s">
        <v>21683</v>
      </c>
      <c r="BL470" t="s">
        <v>16828</v>
      </c>
      <c r="BM470" t="s">
        <v>21698</v>
      </c>
      <c r="BU470" t="s">
        <v>18187</v>
      </c>
      <c r="BV470" t="s">
        <v>18185</v>
      </c>
      <c r="BY470">
        <v>0</v>
      </c>
      <c r="CA470" t="s">
        <v>16180</v>
      </c>
      <c r="CB470" t="s">
        <v>21679</v>
      </c>
      <c r="CC4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1" spans="1:81">
      <c r="A471" t="s">
        <v>18188</v>
      </c>
      <c r="C471" t="s">
        <v>18189</v>
      </c>
      <c r="F471" t="s">
        <v>18109</v>
      </c>
      <c r="J471" t="b">
        <v>0</v>
      </c>
      <c r="L471" t="s">
        <v>16183</v>
      </c>
      <c r="M471" t="b">
        <v>0</v>
      </c>
      <c r="R471">
        <v>122250000</v>
      </c>
      <c r="V471" t="s">
        <v>2478</v>
      </c>
      <c r="AB471">
        <v>45322</v>
      </c>
      <c r="AP471">
        <v>0</v>
      </c>
      <c r="AQ471">
        <v>0</v>
      </c>
      <c r="AR471">
        <v>0</v>
      </c>
      <c r="AW471" s="567"/>
      <c r="AX471" s="567"/>
      <c r="AY471" s="567"/>
      <c r="AZ471" s="567"/>
      <c r="BA471" s="567"/>
      <c r="BB471" s="567"/>
      <c r="BC471" s="567"/>
      <c r="BD471" s="567">
        <v>0</v>
      </c>
      <c r="BE471" s="567">
        <v>0</v>
      </c>
      <c r="BI471">
        <v>45856.769537037035</v>
      </c>
      <c r="BJ471">
        <v>45281.502789351849</v>
      </c>
      <c r="BK471" t="s">
        <v>21683</v>
      </c>
      <c r="BL471" t="s">
        <v>18191</v>
      </c>
      <c r="BM471" t="s">
        <v>21698</v>
      </c>
      <c r="BU471" t="s">
        <v>18190</v>
      </c>
      <c r="BV471" t="s">
        <v>18188</v>
      </c>
      <c r="BY471">
        <v>0</v>
      </c>
      <c r="CA471" t="s">
        <v>16180</v>
      </c>
      <c r="CB471" t="s">
        <v>21679</v>
      </c>
      <c r="CC4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2" spans="1:81">
      <c r="A472" t="s">
        <v>18192</v>
      </c>
      <c r="C472" t="s">
        <v>18193</v>
      </c>
      <c r="F472" t="s">
        <v>130</v>
      </c>
      <c r="M472" t="b">
        <v>0</v>
      </c>
      <c r="V472" t="s">
        <v>2478</v>
      </c>
      <c r="AB472">
        <v>45291</v>
      </c>
      <c r="AP472">
        <v>0</v>
      </c>
      <c r="AQ472">
        <v>0</v>
      </c>
      <c r="AR472">
        <v>0</v>
      </c>
      <c r="AW472" s="567"/>
      <c r="AX472" s="567"/>
      <c r="AY472" s="567"/>
      <c r="AZ472" s="567"/>
      <c r="BA472" s="567"/>
      <c r="BB472" s="567"/>
      <c r="BC472" s="567"/>
      <c r="BD472" s="567">
        <v>0</v>
      </c>
      <c r="BE472" s="567">
        <v>0</v>
      </c>
      <c r="BI472">
        <v>45856.769537037035</v>
      </c>
      <c r="BJ472">
        <v>45281.503564814811</v>
      </c>
      <c r="BK472" t="s">
        <v>21683</v>
      </c>
      <c r="BL472" t="s">
        <v>16179</v>
      </c>
      <c r="BM472" t="s">
        <v>21698</v>
      </c>
      <c r="BU472" t="s">
        <v>18194</v>
      </c>
      <c r="BV472" t="s">
        <v>18192</v>
      </c>
      <c r="BY472">
        <v>0</v>
      </c>
      <c r="CA472" t="s">
        <v>16180</v>
      </c>
      <c r="CB472" t="s">
        <v>21679</v>
      </c>
      <c r="CC4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3" spans="1:81">
      <c r="A473" t="s">
        <v>18195</v>
      </c>
      <c r="C473" t="s">
        <v>18196</v>
      </c>
      <c r="F473" t="s">
        <v>130</v>
      </c>
      <c r="M473" t="b">
        <v>0</v>
      </c>
      <c r="V473" t="s">
        <v>2478</v>
      </c>
      <c r="AB473">
        <v>45291</v>
      </c>
      <c r="AP473">
        <v>0</v>
      </c>
      <c r="AQ473">
        <v>0</v>
      </c>
      <c r="AR473">
        <v>0</v>
      </c>
      <c r="AW473" s="567"/>
      <c r="AX473" s="567"/>
      <c r="AY473" s="567"/>
      <c r="AZ473" s="567"/>
      <c r="BA473" s="567"/>
      <c r="BB473" s="567"/>
      <c r="BC473" s="567"/>
      <c r="BD473" s="567">
        <v>0</v>
      </c>
      <c r="BE473" s="567">
        <v>0</v>
      </c>
      <c r="BI473">
        <v>45856.769537037035</v>
      </c>
      <c r="BJ473">
        <v>45281.504641203705</v>
      </c>
      <c r="BK473" t="s">
        <v>21683</v>
      </c>
      <c r="BL473" t="s">
        <v>16179</v>
      </c>
      <c r="BM473" t="s">
        <v>21698</v>
      </c>
      <c r="BU473" t="s">
        <v>18197</v>
      </c>
      <c r="BV473" t="s">
        <v>18195</v>
      </c>
      <c r="BY473">
        <v>0</v>
      </c>
      <c r="CA473" t="s">
        <v>16180</v>
      </c>
      <c r="CB473" t="s">
        <v>21679</v>
      </c>
      <c r="CC4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4" spans="1:81">
      <c r="A474" t="s">
        <v>18198</v>
      </c>
      <c r="C474" t="s">
        <v>18199</v>
      </c>
      <c r="F474" t="s">
        <v>130</v>
      </c>
      <c r="M474" t="b">
        <v>0</v>
      </c>
      <c r="V474" t="s">
        <v>2478</v>
      </c>
      <c r="AB474">
        <v>45291</v>
      </c>
      <c r="AP474">
        <v>0</v>
      </c>
      <c r="AQ474">
        <v>0</v>
      </c>
      <c r="AR474">
        <v>0</v>
      </c>
      <c r="AW474" s="567"/>
      <c r="AX474" s="567"/>
      <c r="AY474" s="567"/>
      <c r="AZ474" s="567"/>
      <c r="BA474" s="567"/>
      <c r="BB474" s="567"/>
      <c r="BC474" s="567"/>
      <c r="BD474" s="567">
        <v>0</v>
      </c>
      <c r="BE474" s="567">
        <v>0</v>
      </c>
      <c r="BI474">
        <v>45856.769537037035</v>
      </c>
      <c r="BJ474">
        <v>45281.505150462966</v>
      </c>
      <c r="BK474" t="s">
        <v>21683</v>
      </c>
      <c r="BL474" t="s">
        <v>16179</v>
      </c>
      <c r="BM474" t="s">
        <v>21698</v>
      </c>
      <c r="BU474" t="s">
        <v>18200</v>
      </c>
      <c r="BV474" t="s">
        <v>18198</v>
      </c>
      <c r="BY474">
        <v>0</v>
      </c>
      <c r="CA474" t="s">
        <v>16180</v>
      </c>
      <c r="CB474" t="s">
        <v>21679</v>
      </c>
      <c r="CC4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5" spans="1:81">
      <c r="A475" t="s">
        <v>18201</v>
      </c>
      <c r="C475" t="s">
        <v>18202</v>
      </c>
      <c r="F475" t="s">
        <v>130</v>
      </c>
      <c r="M475" t="b">
        <v>0</v>
      </c>
      <c r="V475" t="s">
        <v>2478</v>
      </c>
      <c r="AB475">
        <v>45291</v>
      </c>
      <c r="AP475">
        <v>0</v>
      </c>
      <c r="AQ475">
        <v>0</v>
      </c>
      <c r="AR475">
        <v>0</v>
      </c>
      <c r="AW475" s="567"/>
      <c r="AX475" s="567"/>
      <c r="AY475" s="567"/>
      <c r="AZ475" s="567"/>
      <c r="BA475" s="567"/>
      <c r="BB475" s="567"/>
      <c r="BC475" s="567"/>
      <c r="BD475" s="567">
        <v>0</v>
      </c>
      <c r="BE475" s="567">
        <v>0</v>
      </c>
      <c r="BI475">
        <v>45856.769537037035</v>
      </c>
      <c r="BJ475">
        <v>45281.505601851852</v>
      </c>
      <c r="BK475" t="s">
        <v>21683</v>
      </c>
      <c r="BL475" t="s">
        <v>16179</v>
      </c>
      <c r="BM475" t="s">
        <v>21698</v>
      </c>
      <c r="BU475" t="s">
        <v>18203</v>
      </c>
      <c r="BV475" t="s">
        <v>18201</v>
      </c>
      <c r="BY475">
        <v>0</v>
      </c>
      <c r="CA475" t="s">
        <v>16180</v>
      </c>
      <c r="CB475" t="s">
        <v>21679</v>
      </c>
      <c r="CC4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6" spans="1:81">
      <c r="A476" t="s">
        <v>18204</v>
      </c>
      <c r="C476" t="s">
        <v>18205</v>
      </c>
      <c r="F476" t="s">
        <v>130</v>
      </c>
      <c r="M476" t="b">
        <v>0</v>
      </c>
      <c r="V476" t="s">
        <v>2478</v>
      </c>
      <c r="AB476">
        <v>45291</v>
      </c>
      <c r="AP476">
        <v>0</v>
      </c>
      <c r="AQ476">
        <v>0</v>
      </c>
      <c r="AR476">
        <v>0</v>
      </c>
      <c r="AW476" s="567"/>
      <c r="AX476" s="567"/>
      <c r="AY476" s="567"/>
      <c r="AZ476" s="567"/>
      <c r="BA476" s="567"/>
      <c r="BB476" s="567"/>
      <c r="BC476" s="567"/>
      <c r="BD476" s="567">
        <v>0</v>
      </c>
      <c r="BE476" s="567">
        <v>0</v>
      </c>
      <c r="BI476">
        <v>45856.769548611112</v>
      </c>
      <c r="BJ476">
        <v>45281.506203703706</v>
      </c>
      <c r="BK476" t="s">
        <v>21683</v>
      </c>
      <c r="BL476" t="s">
        <v>16179</v>
      </c>
      <c r="BM476" t="s">
        <v>21698</v>
      </c>
      <c r="BU476" t="s">
        <v>18206</v>
      </c>
      <c r="BV476" t="s">
        <v>18204</v>
      </c>
      <c r="BY476">
        <v>0</v>
      </c>
      <c r="CA476" t="s">
        <v>16180</v>
      </c>
      <c r="CB476" t="s">
        <v>21679</v>
      </c>
      <c r="CC4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7" spans="1:81">
      <c r="A477" t="s">
        <v>18207</v>
      </c>
      <c r="C477" t="s">
        <v>18208</v>
      </c>
      <c r="F477" t="s">
        <v>130</v>
      </c>
      <c r="M477" t="b">
        <v>0</v>
      </c>
      <c r="V477" t="s">
        <v>2478</v>
      </c>
      <c r="AB477">
        <v>45291</v>
      </c>
      <c r="AP477">
        <v>0</v>
      </c>
      <c r="AQ477">
        <v>0</v>
      </c>
      <c r="AR477">
        <v>0</v>
      </c>
      <c r="AW477" s="567"/>
      <c r="AX477" s="567"/>
      <c r="AY477" s="567"/>
      <c r="AZ477" s="567"/>
      <c r="BA477" s="567"/>
      <c r="BB477" s="567"/>
      <c r="BC477" s="567"/>
      <c r="BD477" s="567">
        <v>0</v>
      </c>
      <c r="BE477" s="567">
        <v>0</v>
      </c>
      <c r="BI477">
        <v>45856.769548611112</v>
      </c>
      <c r="BJ477">
        <v>45281.506597222222</v>
      </c>
      <c r="BK477" t="s">
        <v>21683</v>
      </c>
      <c r="BL477" t="s">
        <v>16179</v>
      </c>
      <c r="BM477" t="s">
        <v>21698</v>
      </c>
      <c r="BU477" t="s">
        <v>18209</v>
      </c>
      <c r="BV477" t="s">
        <v>18207</v>
      </c>
      <c r="BY477">
        <v>0</v>
      </c>
      <c r="CA477" t="s">
        <v>16180</v>
      </c>
      <c r="CB477" t="s">
        <v>21679</v>
      </c>
      <c r="CC4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8" spans="1:81">
      <c r="A478" t="s">
        <v>18210</v>
      </c>
      <c r="C478" t="s">
        <v>18211</v>
      </c>
      <c r="F478" t="s">
        <v>130</v>
      </c>
      <c r="M478" t="b">
        <v>0</v>
      </c>
      <c r="V478" t="s">
        <v>2478</v>
      </c>
      <c r="AB478">
        <v>45291</v>
      </c>
      <c r="AP478">
        <v>0</v>
      </c>
      <c r="AQ478">
        <v>0</v>
      </c>
      <c r="AR478">
        <v>0</v>
      </c>
      <c r="AW478" s="567"/>
      <c r="AX478" s="567"/>
      <c r="AY478" s="567"/>
      <c r="AZ478" s="567"/>
      <c r="BA478" s="567"/>
      <c r="BB478" s="567"/>
      <c r="BC478" s="567"/>
      <c r="BD478" s="567">
        <v>0</v>
      </c>
      <c r="BE478" s="567">
        <v>0</v>
      </c>
      <c r="BI478">
        <v>45856.769548611112</v>
      </c>
      <c r="BJ478">
        <v>45281.506944444445</v>
      </c>
      <c r="BK478" t="s">
        <v>21683</v>
      </c>
      <c r="BL478" t="s">
        <v>16179</v>
      </c>
      <c r="BM478" t="s">
        <v>21698</v>
      </c>
      <c r="BU478" t="s">
        <v>18212</v>
      </c>
      <c r="BV478" t="s">
        <v>18210</v>
      </c>
      <c r="BY478">
        <v>0</v>
      </c>
      <c r="CA478" t="s">
        <v>16180</v>
      </c>
      <c r="CB478" t="s">
        <v>21679</v>
      </c>
      <c r="CC4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79" spans="1:81">
      <c r="A479" t="s">
        <v>18213</v>
      </c>
      <c r="C479" t="s">
        <v>18214</v>
      </c>
      <c r="F479" t="s">
        <v>16405</v>
      </c>
      <c r="M479" t="b">
        <v>0</v>
      </c>
      <c r="V479" t="s">
        <v>2478</v>
      </c>
      <c r="AB479">
        <v>45351</v>
      </c>
      <c r="AP479">
        <v>0</v>
      </c>
      <c r="AQ479">
        <v>0</v>
      </c>
      <c r="AR479">
        <v>0</v>
      </c>
      <c r="AW479" s="567"/>
      <c r="AX479" s="567"/>
      <c r="AY479" s="567"/>
      <c r="AZ479" s="567"/>
      <c r="BA479" s="567"/>
      <c r="BB479" s="567"/>
      <c r="BC479" s="567"/>
      <c r="BD479" s="567">
        <v>0</v>
      </c>
      <c r="BE479" s="567">
        <v>0</v>
      </c>
      <c r="BI479">
        <v>45856.769548611112</v>
      </c>
      <c r="BJ479">
        <v>45281.507789351854</v>
      </c>
      <c r="BK479" t="s">
        <v>21683</v>
      </c>
      <c r="BL479" t="s">
        <v>16409</v>
      </c>
      <c r="BM479" t="s">
        <v>21698</v>
      </c>
      <c r="BU479" t="s">
        <v>18215</v>
      </c>
      <c r="BV479" t="s">
        <v>18213</v>
      </c>
      <c r="BY479">
        <v>0</v>
      </c>
      <c r="CA479" t="s">
        <v>16180</v>
      </c>
      <c r="CB479" t="s">
        <v>21679</v>
      </c>
      <c r="CC4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0" spans="1:81">
      <c r="A480">
        <v>749124</v>
      </c>
      <c r="B480" t="s">
        <v>18217</v>
      </c>
      <c r="C480" t="s">
        <v>18218</v>
      </c>
      <c r="D480" t="s">
        <v>18219</v>
      </c>
      <c r="E480" t="s">
        <v>16552</v>
      </c>
      <c r="F480" t="s">
        <v>2119</v>
      </c>
      <c r="I480" t="s">
        <v>16253</v>
      </c>
      <c r="J480" t="b">
        <v>0</v>
      </c>
      <c r="M480" t="b">
        <v>1</v>
      </c>
      <c r="N480" t="s">
        <v>16174</v>
      </c>
      <c r="O480" t="s">
        <v>7155</v>
      </c>
      <c r="V480" t="s">
        <v>2478</v>
      </c>
      <c r="Z480">
        <v>45322</v>
      </c>
      <c r="AA480" t="s">
        <v>18115</v>
      </c>
      <c r="AB480">
        <v>45322</v>
      </c>
      <c r="AJ480">
        <v>3342857</v>
      </c>
      <c r="AP480">
        <v>0</v>
      </c>
      <c r="AQ480">
        <v>0</v>
      </c>
      <c r="AR480">
        <v>0</v>
      </c>
      <c r="AW480" s="567"/>
      <c r="AX480" s="567"/>
      <c r="AY480" s="567"/>
      <c r="AZ480" s="567"/>
      <c r="BA480" s="567"/>
      <c r="BB480" s="567"/>
      <c r="BC480" s="567"/>
      <c r="BD480" s="567">
        <v>0</v>
      </c>
      <c r="BE480" s="567">
        <v>0</v>
      </c>
      <c r="BG480" t="s">
        <v>22156</v>
      </c>
      <c r="BI480">
        <v>45912.665648148148</v>
      </c>
      <c r="BJ480">
        <v>45281.511064814818</v>
      </c>
      <c r="BK480" t="s">
        <v>21678</v>
      </c>
      <c r="BL480" t="s">
        <v>16553</v>
      </c>
      <c r="BM480" t="s">
        <v>21683</v>
      </c>
      <c r="BT480">
        <v>45918</v>
      </c>
      <c r="BU480" t="s">
        <v>18220</v>
      </c>
      <c r="BV480" t="s">
        <v>18216</v>
      </c>
      <c r="BY480">
        <v>0</v>
      </c>
      <c r="CA480" t="s">
        <v>16180</v>
      </c>
      <c r="CB480" t="s">
        <v>21679</v>
      </c>
      <c r="CC4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1" spans="1:81">
      <c r="A481" t="s">
        <v>18221</v>
      </c>
      <c r="C481" t="s">
        <v>18222</v>
      </c>
      <c r="F481" t="s">
        <v>2119</v>
      </c>
      <c r="I481" t="s">
        <v>16253</v>
      </c>
      <c r="M481" t="b">
        <v>0</v>
      </c>
      <c r="V481" t="s">
        <v>2478</v>
      </c>
      <c r="AB481">
        <v>45322</v>
      </c>
      <c r="AK481">
        <v>1776856</v>
      </c>
      <c r="AL481">
        <v>124341</v>
      </c>
      <c r="AN481">
        <v>725740</v>
      </c>
      <c r="AO481">
        <v>182964</v>
      </c>
      <c r="AP481">
        <v>1593892</v>
      </c>
      <c r="AQ481">
        <v>2502596</v>
      </c>
      <c r="AR481">
        <v>2626937</v>
      </c>
      <c r="AW481" s="567"/>
      <c r="AX481" s="567"/>
      <c r="AY481" s="567"/>
      <c r="AZ481" s="567"/>
      <c r="BA481" s="567"/>
      <c r="BB481" s="567"/>
      <c r="BC481" s="567"/>
      <c r="BD481" s="567">
        <v>0</v>
      </c>
      <c r="BE481" s="567">
        <v>0</v>
      </c>
      <c r="BG481" t="s">
        <v>22157</v>
      </c>
      <c r="BH481" t="s">
        <v>18223</v>
      </c>
      <c r="BI481">
        <v>45856.769548611112</v>
      </c>
      <c r="BJ481">
        <v>45281.513043981482</v>
      </c>
      <c r="BK481" t="s">
        <v>21678</v>
      </c>
      <c r="BL481" t="s">
        <v>16553</v>
      </c>
      <c r="BM481" t="s">
        <v>21698</v>
      </c>
      <c r="BR481">
        <v>0</v>
      </c>
      <c r="BS481">
        <v>5</v>
      </c>
      <c r="BU481" t="s">
        <v>18224</v>
      </c>
      <c r="BV481" t="s">
        <v>18221</v>
      </c>
      <c r="BY481">
        <v>0</v>
      </c>
      <c r="CA481" t="s">
        <v>16180</v>
      </c>
      <c r="CB481" t="s">
        <v>21679</v>
      </c>
      <c r="CC4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2" spans="1:81">
      <c r="A482">
        <v>745854</v>
      </c>
      <c r="B482" t="s">
        <v>18226</v>
      </c>
      <c r="C482" t="s">
        <v>18227</v>
      </c>
      <c r="D482" t="s">
        <v>18228</v>
      </c>
      <c r="E482" t="s">
        <v>16552</v>
      </c>
      <c r="F482" t="s">
        <v>2119</v>
      </c>
      <c r="I482" t="s">
        <v>16253</v>
      </c>
      <c r="J482" t="b">
        <v>0</v>
      </c>
      <c r="M482" t="b">
        <v>1</v>
      </c>
      <c r="N482" t="s">
        <v>16174</v>
      </c>
      <c r="O482" t="s">
        <v>7155</v>
      </c>
      <c r="P482" t="b">
        <v>0</v>
      </c>
      <c r="V482" t="s">
        <v>2478</v>
      </c>
      <c r="Z482">
        <v>45322</v>
      </c>
      <c r="AA482" t="s">
        <v>18229</v>
      </c>
      <c r="AB482">
        <v>45322</v>
      </c>
      <c r="AC482">
        <v>45322</v>
      </c>
      <c r="AD482">
        <v>45461</v>
      </c>
      <c r="AH482">
        <v>2</v>
      </c>
      <c r="AJ482">
        <v>1711509</v>
      </c>
      <c r="AK482">
        <v>1164604</v>
      </c>
      <c r="AL482">
        <v>52795</v>
      </c>
      <c r="AN482">
        <v>494110</v>
      </c>
      <c r="AO482">
        <v>112423</v>
      </c>
      <c r="AP482">
        <v>1052181</v>
      </c>
      <c r="AQ482">
        <v>1658714</v>
      </c>
      <c r="AR482">
        <v>1711509</v>
      </c>
      <c r="AS482">
        <v>45688</v>
      </c>
      <c r="AT482">
        <v>45869</v>
      </c>
      <c r="AW482" s="567"/>
      <c r="AX482" s="567"/>
      <c r="AY482" s="567"/>
      <c r="AZ482" s="567"/>
      <c r="BA482" s="567"/>
      <c r="BB482" s="567"/>
      <c r="BC482" s="567"/>
      <c r="BD482" s="567">
        <v>0</v>
      </c>
      <c r="BE482" s="567">
        <v>0</v>
      </c>
      <c r="BG482" t="s">
        <v>22158</v>
      </c>
      <c r="BI482">
        <v>46077.575115740743</v>
      </c>
      <c r="BJ482">
        <v>45281.514884259261</v>
      </c>
      <c r="BK482" t="s">
        <v>21678</v>
      </c>
      <c r="BL482" t="s">
        <v>16553</v>
      </c>
      <c r="BM482" t="s">
        <v>21696</v>
      </c>
      <c r="BR482">
        <v>1.03182887465832</v>
      </c>
      <c r="BS482">
        <v>1</v>
      </c>
      <c r="BT482">
        <v>45887</v>
      </c>
      <c r="BU482" t="s">
        <v>18230</v>
      </c>
      <c r="BV482" t="s">
        <v>18225</v>
      </c>
      <c r="BY482">
        <v>0</v>
      </c>
      <c r="CA482" t="s">
        <v>16180</v>
      </c>
      <c r="CB482" t="s">
        <v>21679</v>
      </c>
      <c r="CC4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3" spans="1:81">
      <c r="A483">
        <v>745871</v>
      </c>
      <c r="B483" t="s">
        <v>18232</v>
      </c>
      <c r="C483" t="s">
        <v>18233</v>
      </c>
      <c r="D483" t="s">
        <v>18234</v>
      </c>
      <c r="E483" t="s">
        <v>16552</v>
      </c>
      <c r="F483" t="s">
        <v>2119</v>
      </c>
      <c r="I483" t="s">
        <v>16253</v>
      </c>
      <c r="J483" t="b">
        <v>0</v>
      </c>
      <c r="M483" t="b">
        <v>1</v>
      </c>
      <c r="N483" t="s">
        <v>16174</v>
      </c>
      <c r="O483" t="s">
        <v>7155</v>
      </c>
      <c r="V483" t="s">
        <v>2478</v>
      </c>
      <c r="Z483">
        <v>45322</v>
      </c>
      <c r="AA483" t="s">
        <v>18229</v>
      </c>
      <c r="AB483">
        <v>45322</v>
      </c>
      <c r="AC483">
        <v>45322</v>
      </c>
      <c r="AH483">
        <v>1</v>
      </c>
      <c r="AJ483">
        <v>861045</v>
      </c>
      <c r="AK483">
        <v>582637</v>
      </c>
      <c r="AL483">
        <v>26876</v>
      </c>
      <c r="AN483">
        <v>251532</v>
      </c>
      <c r="AO483">
        <v>56244</v>
      </c>
      <c r="AP483">
        <v>526393</v>
      </c>
      <c r="AQ483">
        <v>834169</v>
      </c>
      <c r="AR483">
        <v>861045</v>
      </c>
      <c r="AS483">
        <v>45900</v>
      </c>
      <c r="AT483">
        <v>46053</v>
      </c>
      <c r="AW483" s="567"/>
      <c r="AX483" s="567"/>
      <c r="AY483" s="567"/>
      <c r="AZ483" s="567"/>
      <c r="BA483" s="567"/>
      <c r="BB483" s="567"/>
      <c r="BC483" s="567"/>
      <c r="BD483" s="567">
        <v>0</v>
      </c>
      <c r="BE483" s="567">
        <v>0</v>
      </c>
      <c r="BG483" t="s">
        <v>22159</v>
      </c>
      <c r="BI483">
        <v>45887.645624999997</v>
      </c>
      <c r="BJ483">
        <v>45281.515763888892</v>
      </c>
      <c r="BK483" t="s">
        <v>21678</v>
      </c>
      <c r="BL483" t="s">
        <v>16553</v>
      </c>
      <c r="BM483" t="s">
        <v>21696</v>
      </c>
      <c r="BR483">
        <v>1.03221889089621</v>
      </c>
      <c r="BS483">
        <v>1</v>
      </c>
      <c r="BT483">
        <v>45887</v>
      </c>
      <c r="BU483" t="s">
        <v>18235</v>
      </c>
      <c r="BV483" t="s">
        <v>18231</v>
      </c>
      <c r="BY483">
        <v>0</v>
      </c>
      <c r="CA483" t="s">
        <v>16180</v>
      </c>
      <c r="CB483" t="s">
        <v>21679</v>
      </c>
      <c r="CC4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4" spans="1:81">
      <c r="A484">
        <v>745851</v>
      </c>
      <c r="B484" t="s">
        <v>18237</v>
      </c>
      <c r="C484" t="s">
        <v>18238</v>
      </c>
      <c r="D484" t="s">
        <v>18239</v>
      </c>
      <c r="E484" t="s">
        <v>16552</v>
      </c>
      <c r="F484" t="s">
        <v>2119</v>
      </c>
      <c r="I484" t="s">
        <v>16253</v>
      </c>
      <c r="J484" t="b">
        <v>0</v>
      </c>
      <c r="M484" t="b">
        <v>1</v>
      </c>
      <c r="N484" t="s">
        <v>16174</v>
      </c>
      <c r="O484" t="s">
        <v>7155</v>
      </c>
      <c r="P484" t="b">
        <v>0</v>
      </c>
      <c r="V484" t="s">
        <v>2478</v>
      </c>
      <c r="Z484">
        <v>45322</v>
      </c>
      <c r="AA484" t="s">
        <v>18229</v>
      </c>
      <c r="AB484">
        <v>45322</v>
      </c>
      <c r="AC484">
        <v>45322</v>
      </c>
      <c r="AJ484">
        <v>1532152</v>
      </c>
      <c r="AK484">
        <v>1052298</v>
      </c>
      <c r="AL484">
        <v>46322</v>
      </c>
      <c r="AN484">
        <v>433532</v>
      </c>
      <c r="AO484">
        <v>101582</v>
      </c>
      <c r="AP484">
        <v>950716</v>
      </c>
      <c r="AQ484">
        <v>1485830</v>
      </c>
      <c r="AR484">
        <v>1532152</v>
      </c>
      <c r="AS484">
        <v>45504</v>
      </c>
      <c r="AT484">
        <v>45626</v>
      </c>
      <c r="AW484" s="567"/>
      <c r="AX484" s="567"/>
      <c r="AY484" s="567"/>
      <c r="AZ484" s="567"/>
      <c r="BA484" s="567"/>
      <c r="BB484" s="567"/>
      <c r="BC484" s="567"/>
      <c r="BD484" s="567">
        <v>0</v>
      </c>
      <c r="BE484" s="567">
        <v>0</v>
      </c>
      <c r="BG484" t="s">
        <v>22160</v>
      </c>
      <c r="BI484">
        <v>46077.574965277781</v>
      </c>
      <c r="BJ484">
        <v>45281.516539351855</v>
      </c>
      <c r="BK484" t="s">
        <v>21678</v>
      </c>
      <c r="BL484" t="s">
        <v>16553</v>
      </c>
      <c r="BM484" t="s">
        <v>21696</v>
      </c>
      <c r="BR484">
        <v>1.0311758411123699</v>
      </c>
      <c r="BS484">
        <v>1</v>
      </c>
      <c r="BT484">
        <v>45887</v>
      </c>
      <c r="BU484" t="s">
        <v>18240</v>
      </c>
      <c r="BV484" t="s">
        <v>18236</v>
      </c>
      <c r="BY484">
        <v>0</v>
      </c>
      <c r="CA484" t="s">
        <v>16180</v>
      </c>
      <c r="CB484" t="s">
        <v>21679</v>
      </c>
      <c r="CC4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5" spans="1:81">
      <c r="A485">
        <v>745859</v>
      </c>
      <c r="B485" t="s">
        <v>18242</v>
      </c>
      <c r="C485" t="s">
        <v>18243</v>
      </c>
      <c r="D485" t="s">
        <v>18244</v>
      </c>
      <c r="E485" t="s">
        <v>16552</v>
      </c>
      <c r="F485" t="s">
        <v>2119</v>
      </c>
      <c r="I485" t="s">
        <v>16253</v>
      </c>
      <c r="J485" t="b">
        <v>0</v>
      </c>
      <c r="L485" t="s">
        <v>16183</v>
      </c>
      <c r="M485" t="b">
        <v>0</v>
      </c>
      <c r="V485" t="s">
        <v>2478</v>
      </c>
      <c r="Z485">
        <v>45322</v>
      </c>
      <c r="AA485" t="s">
        <v>18229</v>
      </c>
      <c r="AB485">
        <v>45322</v>
      </c>
      <c r="AC485">
        <v>45322</v>
      </c>
      <c r="AD485">
        <v>45980</v>
      </c>
      <c r="AE485">
        <v>46010</v>
      </c>
      <c r="AF485">
        <v>45996</v>
      </c>
      <c r="AG485" t="s">
        <v>18245</v>
      </c>
      <c r="AH485">
        <v>6</v>
      </c>
      <c r="AJ485">
        <v>467287.59</v>
      </c>
      <c r="AK485">
        <v>197005.11</v>
      </c>
      <c r="AL485">
        <v>22140.69</v>
      </c>
      <c r="AN485">
        <v>258571.74</v>
      </c>
      <c r="AO485">
        <v>15220.56</v>
      </c>
      <c r="AP485">
        <v>181784.55</v>
      </c>
      <c r="AQ485">
        <v>455576.85</v>
      </c>
      <c r="AR485">
        <v>477717.54</v>
      </c>
      <c r="AS485">
        <v>45596</v>
      </c>
      <c r="AT485">
        <v>45688</v>
      </c>
      <c r="AU485">
        <v>45553</v>
      </c>
      <c r="AV485" t="s">
        <v>18246</v>
      </c>
      <c r="AW485" s="567">
        <v>467287.59</v>
      </c>
      <c r="AX485" s="567">
        <v>467287.59</v>
      </c>
      <c r="AY485" s="567">
        <v>422345.48</v>
      </c>
      <c r="AZ485" s="567">
        <v>223935.37</v>
      </c>
      <c r="BA485" s="567"/>
      <c r="BB485" s="567">
        <v>33515.730000000003</v>
      </c>
      <c r="BC485" s="567"/>
      <c r="BD485" s="567">
        <v>422345.48</v>
      </c>
      <c r="BE485" s="567">
        <v>223935.37</v>
      </c>
      <c r="BG485" t="s">
        <v>22161</v>
      </c>
      <c r="BH485" t="s">
        <v>18247</v>
      </c>
      <c r="BI485">
        <v>46070.475416666668</v>
      </c>
      <c r="BJ485">
        <v>45281.530810185184</v>
      </c>
      <c r="BK485" t="s">
        <v>21683</v>
      </c>
      <c r="BL485" t="s">
        <v>16553</v>
      </c>
      <c r="BM485" t="s">
        <v>21683</v>
      </c>
      <c r="BN485" t="s">
        <v>16315</v>
      </c>
      <c r="BP485" s="568">
        <v>21856.33</v>
      </c>
      <c r="BR485">
        <v>1.02570530087295</v>
      </c>
      <c r="BS485">
        <v>1</v>
      </c>
      <c r="BU485" t="s">
        <v>18248</v>
      </c>
      <c r="BV485" t="s">
        <v>18241</v>
      </c>
      <c r="BW485" s="568">
        <v>33515.730000000003</v>
      </c>
      <c r="BX485" s="568">
        <v>76444.91</v>
      </c>
      <c r="BY485">
        <v>109960.64</v>
      </c>
      <c r="CA485" t="s">
        <v>16180</v>
      </c>
      <c r="CB485" t="s">
        <v>21679</v>
      </c>
      <c r="CC4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121965.19999999998</v>
      </c>
    </row>
    <row r="486" spans="1:81">
      <c r="A486" t="s">
        <v>18249</v>
      </c>
      <c r="C486" t="s">
        <v>18250</v>
      </c>
      <c r="F486" t="s">
        <v>2119</v>
      </c>
      <c r="I486" t="s">
        <v>16253</v>
      </c>
      <c r="J486" t="b">
        <v>0</v>
      </c>
      <c r="M486" t="b">
        <v>0</v>
      </c>
      <c r="V486" t="s">
        <v>2478</v>
      </c>
      <c r="AB486">
        <v>45322</v>
      </c>
      <c r="AK486">
        <v>570640</v>
      </c>
      <c r="AL486">
        <v>41953</v>
      </c>
      <c r="AN486">
        <v>322238</v>
      </c>
      <c r="AO486">
        <v>65735</v>
      </c>
      <c r="AP486">
        <v>504905</v>
      </c>
      <c r="AQ486">
        <v>892878</v>
      </c>
      <c r="AR486">
        <v>934831</v>
      </c>
      <c r="AW486" s="567"/>
      <c r="AX486" s="567"/>
      <c r="AY486" s="567"/>
      <c r="AZ486" s="567"/>
      <c r="BA486" s="567"/>
      <c r="BB486" s="567"/>
      <c r="BC486" s="567"/>
      <c r="BD486" s="567">
        <v>0</v>
      </c>
      <c r="BE486" s="567">
        <v>0</v>
      </c>
      <c r="BG486" t="s">
        <v>22162</v>
      </c>
      <c r="BH486" t="s">
        <v>18223</v>
      </c>
      <c r="BI486">
        <v>45856.769560185188</v>
      </c>
      <c r="BJ486">
        <v>45281.531493055554</v>
      </c>
      <c r="BK486" t="s">
        <v>21683</v>
      </c>
      <c r="BM486" t="s">
        <v>21698</v>
      </c>
      <c r="BR486">
        <v>0</v>
      </c>
      <c r="BS486">
        <v>5</v>
      </c>
      <c r="BU486" t="s">
        <v>18251</v>
      </c>
      <c r="BV486" t="s">
        <v>18249</v>
      </c>
      <c r="BY486">
        <v>0</v>
      </c>
      <c r="CA486" t="s">
        <v>16180</v>
      </c>
      <c r="CB486" t="s">
        <v>21679</v>
      </c>
      <c r="CC4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7" spans="1:81">
      <c r="A487">
        <v>745861</v>
      </c>
      <c r="B487" t="s">
        <v>18253</v>
      </c>
      <c r="C487" t="s">
        <v>18254</v>
      </c>
      <c r="D487" t="s">
        <v>18255</v>
      </c>
      <c r="E487" t="s">
        <v>16552</v>
      </c>
      <c r="F487" t="s">
        <v>2119</v>
      </c>
      <c r="I487" t="s">
        <v>16253</v>
      </c>
      <c r="J487" t="b">
        <v>0</v>
      </c>
      <c r="L487" t="s">
        <v>16183</v>
      </c>
      <c r="M487" t="b">
        <v>0</v>
      </c>
      <c r="V487" t="s">
        <v>2478</v>
      </c>
      <c r="Z487">
        <v>45322</v>
      </c>
      <c r="AA487" t="s">
        <v>18229</v>
      </c>
      <c r="AB487">
        <v>45351</v>
      </c>
      <c r="AC487">
        <v>45463</v>
      </c>
      <c r="AD487">
        <v>46084</v>
      </c>
      <c r="AE487">
        <v>45642</v>
      </c>
      <c r="AF487">
        <v>45629</v>
      </c>
      <c r="AH487">
        <v>2</v>
      </c>
      <c r="AJ487">
        <v>2360527</v>
      </c>
      <c r="AK487">
        <v>1358644.98</v>
      </c>
      <c r="AL487">
        <v>196183.24</v>
      </c>
      <c r="AM487">
        <v>228547.36</v>
      </c>
      <c r="AN487">
        <v>2397194.98</v>
      </c>
      <c r="AO487">
        <v>101775.43</v>
      </c>
      <c r="AP487">
        <v>1256869.55</v>
      </c>
      <c r="AQ487">
        <v>3755839.96</v>
      </c>
      <c r="AR487">
        <v>3952023.2</v>
      </c>
      <c r="AS487">
        <v>45688</v>
      </c>
      <c r="AT487">
        <v>45869</v>
      </c>
      <c r="AU487">
        <v>45694</v>
      </c>
      <c r="AW487" s="567">
        <v>3664210.1</v>
      </c>
      <c r="AX487" s="567">
        <v>3664210.1</v>
      </c>
      <c r="AY487" s="567"/>
      <c r="AZ487" s="567"/>
      <c r="BA487" s="567"/>
      <c r="BB487" s="567"/>
      <c r="BC487" s="567"/>
      <c r="BD487" s="567">
        <v>3664210.1</v>
      </c>
      <c r="BE487" s="567">
        <v>3664210.1</v>
      </c>
      <c r="BG487" t="s">
        <v>22163</v>
      </c>
      <c r="BH487" t="s">
        <v>17545</v>
      </c>
      <c r="BI487">
        <v>46085.589224537034</v>
      </c>
      <c r="BJ487">
        <v>45281.5315625</v>
      </c>
      <c r="BK487" t="s">
        <v>21678</v>
      </c>
      <c r="BL487" t="s">
        <v>16553</v>
      </c>
      <c r="BM487" t="s">
        <v>21683</v>
      </c>
      <c r="BP487" s="568">
        <v>477953.55</v>
      </c>
      <c r="BR487">
        <v>0.62849509700620998</v>
      </c>
      <c r="BS487">
        <v>2</v>
      </c>
      <c r="BU487" t="s">
        <v>18256</v>
      </c>
      <c r="BV487" t="s">
        <v>18252</v>
      </c>
      <c r="BW487" s="568">
        <v>228785.14</v>
      </c>
      <c r="BX487" s="568">
        <v>557322.86</v>
      </c>
      <c r="BY487">
        <v>786108</v>
      </c>
      <c r="CA487" t="s">
        <v>16180</v>
      </c>
      <c r="CB487" t="s">
        <v>21679</v>
      </c>
      <c r="CC4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8" spans="1:81">
      <c r="A488">
        <v>745852</v>
      </c>
      <c r="B488" t="s">
        <v>18258</v>
      </c>
      <c r="C488" t="s">
        <v>18259</v>
      </c>
      <c r="D488" t="s">
        <v>18260</v>
      </c>
      <c r="E488" t="s">
        <v>16552</v>
      </c>
      <c r="F488" t="s">
        <v>2119</v>
      </c>
      <c r="I488" t="s">
        <v>16253</v>
      </c>
      <c r="J488" t="b">
        <v>0</v>
      </c>
      <c r="M488" t="b">
        <v>1</v>
      </c>
      <c r="N488" t="s">
        <v>16174</v>
      </c>
      <c r="O488" t="s">
        <v>7155</v>
      </c>
      <c r="V488" t="s">
        <v>2478</v>
      </c>
      <c r="Z488">
        <v>45322</v>
      </c>
      <c r="AA488" t="s">
        <v>18229</v>
      </c>
      <c r="AB488">
        <v>45322</v>
      </c>
      <c r="AC488">
        <v>45322</v>
      </c>
      <c r="AD488">
        <v>45376</v>
      </c>
      <c r="AH488">
        <v>1</v>
      </c>
      <c r="AJ488">
        <v>2854430</v>
      </c>
      <c r="AK488">
        <v>1966004</v>
      </c>
      <c r="AL488">
        <v>85763</v>
      </c>
      <c r="AN488">
        <v>802663</v>
      </c>
      <c r="AO488">
        <v>189786</v>
      </c>
      <c r="AP488">
        <v>1776218</v>
      </c>
      <c r="AQ488">
        <v>2768667</v>
      </c>
      <c r="AR488">
        <v>2854430</v>
      </c>
      <c r="AS488">
        <v>45688</v>
      </c>
      <c r="AT488">
        <v>45869</v>
      </c>
      <c r="AW488" s="567"/>
      <c r="AX488" s="567"/>
      <c r="AY488" s="567"/>
      <c r="AZ488" s="567"/>
      <c r="BA488" s="567"/>
      <c r="BB488" s="567"/>
      <c r="BC488" s="567"/>
      <c r="BD488" s="567">
        <v>0</v>
      </c>
      <c r="BE488" s="567">
        <v>0</v>
      </c>
      <c r="BG488" t="s">
        <v>22164</v>
      </c>
      <c r="BI488">
        <v>45887.645613425928</v>
      </c>
      <c r="BJ488">
        <v>45281.532060185185</v>
      </c>
      <c r="BK488" t="s">
        <v>21678</v>
      </c>
      <c r="BL488" t="s">
        <v>16553</v>
      </c>
      <c r="BM488" t="s">
        <v>21696</v>
      </c>
      <c r="BR488">
        <v>1.03097627847625</v>
      </c>
      <c r="BS488">
        <v>1</v>
      </c>
      <c r="BT488">
        <v>45887</v>
      </c>
      <c r="BU488" t="s">
        <v>18261</v>
      </c>
      <c r="BV488" t="s">
        <v>18257</v>
      </c>
      <c r="BY488">
        <v>0</v>
      </c>
      <c r="CA488" t="s">
        <v>16180</v>
      </c>
      <c r="CB488" t="s">
        <v>21679</v>
      </c>
      <c r="CC4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89" spans="1:81">
      <c r="A489">
        <v>745856</v>
      </c>
      <c r="B489" t="s">
        <v>18263</v>
      </c>
      <c r="C489" t="s">
        <v>18264</v>
      </c>
      <c r="D489" t="s">
        <v>18265</v>
      </c>
      <c r="E489" t="s">
        <v>16552</v>
      </c>
      <c r="F489" t="s">
        <v>2119</v>
      </c>
      <c r="I489" t="s">
        <v>16253</v>
      </c>
      <c r="J489" t="b">
        <v>0</v>
      </c>
      <c r="K489">
        <v>45994</v>
      </c>
      <c r="L489" t="s">
        <v>16183</v>
      </c>
      <c r="M489" t="b">
        <v>0</v>
      </c>
      <c r="V489" t="s">
        <v>2478</v>
      </c>
      <c r="Z489">
        <v>45322</v>
      </c>
      <c r="AA489" t="s">
        <v>18229</v>
      </c>
      <c r="AB489">
        <v>45322</v>
      </c>
      <c r="AC489">
        <v>45322</v>
      </c>
      <c r="AD489">
        <v>46066</v>
      </c>
      <c r="AE489">
        <v>45652</v>
      </c>
      <c r="AF489">
        <v>45636</v>
      </c>
      <c r="AH489">
        <v>1</v>
      </c>
      <c r="AJ489">
        <v>1237309</v>
      </c>
      <c r="AK489">
        <v>1001406.99</v>
      </c>
      <c r="AL489">
        <v>112272.97</v>
      </c>
      <c r="AM489">
        <v>148295.57999999999</v>
      </c>
      <c r="AN489">
        <v>1558740.78</v>
      </c>
      <c r="AO489">
        <v>65062.720000000001</v>
      </c>
      <c r="AP489">
        <v>936344.27</v>
      </c>
      <c r="AQ489">
        <v>2560147.77</v>
      </c>
      <c r="AR489">
        <v>2672420.7400000002</v>
      </c>
      <c r="AS489">
        <v>45688</v>
      </c>
      <c r="AT489">
        <v>45869</v>
      </c>
      <c r="AU489">
        <v>45694</v>
      </c>
      <c r="AW489" s="567">
        <v>1640186.96</v>
      </c>
      <c r="AX489" s="567">
        <v>1640186.96</v>
      </c>
      <c r="AY489" s="567"/>
      <c r="AZ489" s="567"/>
      <c r="BA489" s="567"/>
      <c r="BB489" s="567"/>
      <c r="BC489" s="567"/>
      <c r="BD489" s="567">
        <v>1640186.96</v>
      </c>
      <c r="BE489" s="567">
        <v>1640186.96</v>
      </c>
      <c r="BG489" t="s">
        <v>22165</v>
      </c>
      <c r="BH489" t="s">
        <v>17545</v>
      </c>
      <c r="BI489">
        <v>46071.521724537037</v>
      </c>
      <c r="BJ489">
        <v>45281.532777777778</v>
      </c>
      <c r="BK489" t="s">
        <v>21678</v>
      </c>
      <c r="BL489" t="s">
        <v>16553</v>
      </c>
      <c r="BM489" t="s">
        <v>21683</v>
      </c>
      <c r="BN489" t="s">
        <v>16315</v>
      </c>
      <c r="BP489" s="568">
        <v>208604.89</v>
      </c>
      <c r="BR489">
        <v>0.48329593100010798</v>
      </c>
      <c r="BS489">
        <v>3</v>
      </c>
      <c r="BU489" t="s">
        <v>18266</v>
      </c>
      <c r="BV489" t="s">
        <v>18262</v>
      </c>
      <c r="BW489" s="568">
        <v>148295.57999999999</v>
      </c>
      <c r="BX489" s="568">
        <v>442571.92</v>
      </c>
      <c r="BY489">
        <v>590867.5</v>
      </c>
      <c r="CA489" t="s">
        <v>16180</v>
      </c>
      <c r="CB489" t="s">
        <v>21679</v>
      </c>
      <c r="CC4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0" spans="1:81">
      <c r="A490">
        <v>741678</v>
      </c>
      <c r="B490" t="s">
        <v>18268</v>
      </c>
      <c r="C490" t="s">
        <v>18269</v>
      </c>
      <c r="D490" t="s">
        <v>18270</v>
      </c>
      <c r="E490" t="s">
        <v>16552</v>
      </c>
      <c r="F490" t="s">
        <v>2119</v>
      </c>
      <c r="G490" t="s">
        <v>9700</v>
      </c>
      <c r="I490" t="s">
        <v>16253</v>
      </c>
      <c r="J490" t="b">
        <v>1</v>
      </c>
      <c r="K490">
        <v>45900</v>
      </c>
      <c r="L490" t="s">
        <v>16183</v>
      </c>
      <c r="M490" t="b">
        <v>1</v>
      </c>
      <c r="N490" t="s">
        <v>16174</v>
      </c>
      <c r="O490" t="s">
        <v>7155</v>
      </c>
      <c r="P490" t="b">
        <v>1</v>
      </c>
      <c r="V490" t="s">
        <v>2478</v>
      </c>
      <c r="Z490">
        <v>45281</v>
      </c>
      <c r="AA490" t="s">
        <v>18271</v>
      </c>
      <c r="AC490">
        <v>45282</v>
      </c>
      <c r="AI490">
        <v>5800000</v>
      </c>
      <c r="AJ490">
        <v>13712378.939999999</v>
      </c>
      <c r="AK490">
        <v>10499139.710000001</v>
      </c>
      <c r="AL490">
        <v>360048.57</v>
      </c>
      <c r="AN490">
        <v>2853190.65</v>
      </c>
      <c r="AO490">
        <v>1176445.32</v>
      </c>
      <c r="AP490">
        <v>9322694.3900000006</v>
      </c>
      <c r="AQ490">
        <v>13352330.359999999</v>
      </c>
      <c r="AR490">
        <v>13712378.93</v>
      </c>
      <c r="AS490">
        <v>45869</v>
      </c>
      <c r="AT490">
        <v>46022</v>
      </c>
      <c r="AW490" s="567"/>
      <c r="AX490" s="567"/>
      <c r="AY490" s="567"/>
      <c r="AZ490" s="567"/>
      <c r="BA490" s="567"/>
      <c r="BB490" s="567"/>
      <c r="BC490" s="567"/>
      <c r="BD490" s="567">
        <v>0</v>
      </c>
      <c r="BE490" s="567">
        <v>0</v>
      </c>
      <c r="BG490" t="s">
        <v>22166</v>
      </c>
      <c r="BH490" t="s">
        <v>17545</v>
      </c>
      <c r="BI490">
        <v>46077.578888888886</v>
      </c>
      <c r="BJ490">
        <v>45282.671967592592</v>
      </c>
      <c r="BK490" t="s">
        <v>21683</v>
      </c>
      <c r="BL490" t="s">
        <v>16553</v>
      </c>
      <c r="BM490" t="s">
        <v>21696</v>
      </c>
      <c r="BR490">
        <v>1.02696522406895</v>
      </c>
      <c r="BS490">
        <v>1</v>
      </c>
      <c r="BT490">
        <v>45887</v>
      </c>
      <c r="BU490" t="s">
        <v>18272</v>
      </c>
      <c r="BV490" t="s">
        <v>18267</v>
      </c>
      <c r="BY490">
        <v>0</v>
      </c>
      <c r="CA490" t="s">
        <v>16180</v>
      </c>
      <c r="CB490" t="s">
        <v>21679</v>
      </c>
      <c r="CC4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1" spans="1:81">
      <c r="A491" t="s">
        <v>18273</v>
      </c>
      <c r="F491" t="s">
        <v>46</v>
      </c>
      <c r="M491" t="b">
        <v>0</v>
      </c>
      <c r="Q491">
        <v>45323</v>
      </c>
      <c r="V491" t="s">
        <v>2478</v>
      </c>
      <c r="AI491">
        <v>3000000000</v>
      </c>
      <c r="AP491">
        <v>0</v>
      </c>
      <c r="AQ491">
        <v>3000000000</v>
      </c>
      <c r="AR491">
        <v>3000000000</v>
      </c>
      <c r="AW491" s="567"/>
      <c r="AX491" s="567"/>
      <c r="AY491" s="567"/>
      <c r="AZ491" s="567"/>
      <c r="BA491" s="567"/>
      <c r="BB491" s="567"/>
      <c r="BC491" s="567"/>
      <c r="BD491" s="567">
        <v>0</v>
      </c>
      <c r="BE491" s="567">
        <v>0</v>
      </c>
      <c r="BH491" t="s">
        <v>18274</v>
      </c>
      <c r="BI491">
        <v>45856.769571759258</v>
      </c>
      <c r="BJ491">
        <v>45287.413645833331</v>
      </c>
      <c r="BK491" t="s">
        <v>22013</v>
      </c>
      <c r="BM491" t="s">
        <v>21698</v>
      </c>
      <c r="BR491">
        <v>0</v>
      </c>
      <c r="BS491">
        <v>5</v>
      </c>
      <c r="BU491" t="s">
        <v>18275</v>
      </c>
      <c r="BV491" t="s">
        <v>18273</v>
      </c>
      <c r="BY491">
        <v>0</v>
      </c>
      <c r="CA491" t="s">
        <v>16180</v>
      </c>
      <c r="CB491" t="s">
        <v>21679</v>
      </c>
      <c r="CC4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2" spans="1:81">
      <c r="A492" t="s">
        <v>18276</v>
      </c>
      <c r="F492" t="s">
        <v>46</v>
      </c>
      <c r="M492" t="b">
        <v>0</v>
      </c>
      <c r="Q492">
        <v>45303</v>
      </c>
      <c r="S492">
        <v>45400</v>
      </c>
      <c r="T492">
        <v>45419</v>
      </c>
      <c r="V492">
        <v>45430</v>
      </c>
      <c r="W492">
        <v>45399</v>
      </c>
      <c r="X492">
        <v>45373</v>
      </c>
      <c r="AI492">
        <v>2083233</v>
      </c>
      <c r="AP492">
        <v>0</v>
      </c>
      <c r="AQ492">
        <v>2083233</v>
      </c>
      <c r="AR492">
        <v>2083233</v>
      </c>
      <c r="AW492" s="567"/>
      <c r="AX492" s="567"/>
      <c r="AY492" s="567"/>
      <c r="AZ492" s="567"/>
      <c r="BA492" s="567"/>
      <c r="BB492" s="567"/>
      <c r="BC492" s="567"/>
      <c r="BD492" s="567">
        <v>0</v>
      </c>
      <c r="BE492" s="567">
        <v>0</v>
      </c>
      <c r="BH492" t="s">
        <v>18277</v>
      </c>
      <c r="BI492">
        <v>45856.769571759258</v>
      </c>
      <c r="BJ492">
        <v>45287.413842592592</v>
      </c>
      <c r="BK492" t="s">
        <v>22013</v>
      </c>
      <c r="BM492" t="s">
        <v>21698</v>
      </c>
      <c r="BR492">
        <v>0</v>
      </c>
      <c r="BS492">
        <v>5</v>
      </c>
      <c r="BU492" t="s">
        <v>18278</v>
      </c>
      <c r="BV492" t="s">
        <v>18276</v>
      </c>
      <c r="BY492">
        <v>0</v>
      </c>
      <c r="CA492" t="s">
        <v>16180</v>
      </c>
      <c r="CB492" t="s">
        <v>21679</v>
      </c>
      <c r="CC4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3" spans="1:81">
      <c r="A493" t="s">
        <v>18279</v>
      </c>
      <c r="F493" t="s">
        <v>46</v>
      </c>
      <c r="M493" t="b">
        <v>0</v>
      </c>
      <c r="V493" t="s">
        <v>2478</v>
      </c>
      <c r="AP493">
        <v>0</v>
      </c>
      <c r="AQ493">
        <v>0</v>
      </c>
      <c r="AR493">
        <v>0</v>
      </c>
      <c r="AW493" s="567"/>
      <c r="AX493" s="567"/>
      <c r="AY493" s="567"/>
      <c r="AZ493" s="567"/>
      <c r="BA493" s="567"/>
      <c r="BB493" s="567"/>
      <c r="BC493" s="567"/>
      <c r="BD493" s="567">
        <v>0</v>
      </c>
      <c r="BE493" s="567">
        <v>0</v>
      </c>
      <c r="BI493">
        <v>45856.769571759258</v>
      </c>
      <c r="BJ493">
        <v>45287.4140162037</v>
      </c>
      <c r="BK493" t="s">
        <v>22013</v>
      </c>
      <c r="BM493" t="s">
        <v>21698</v>
      </c>
      <c r="BU493" t="s">
        <v>18280</v>
      </c>
      <c r="BV493" t="s">
        <v>18279</v>
      </c>
      <c r="BY493">
        <v>0</v>
      </c>
      <c r="CA493" t="s">
        <v>16180</v>
      </c>
      <c r="CB493" t="s">
        <v>21679</v>
      </c>
      <c r="CC4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4" spans="1:81">
      <c r="A494" t="s">
        <v>18281</v>
      </c>
      <c r="F494" t="s">
        <v>46</v>
      </c>
      <c r="M494" t="b">
        <v>0</v>
      </c>
      <c r="V494" t="s">
        <v>2478</v>
      </c>
      <c r="AI494">
        <v>195373742</v>
      </c>
      <c r="AP494">
        <v>0</v>
      </c>
      <c r="AQ494">
        <v>195373742</v>
      </c>
      <c r="AR494">
        <v>195373742</v>
      </c>
      <c r="AW494" s="567"/>
      <c r="AX494" s="567"/>
      <c r="AY494" s="567"/>
      <c r="AZ494" s="567"/>
      <c r="BA494" s="567"/>
      <c r="BB494" s="567"/>
      <c r="BC494" s="567"/>
      <c r="BD494" s="567">
        <v>0</v>
      </c>
      <c r="BE494" s="567">
        <v>0</v>
      </c>
      <c r="BI494">
        <v>45856.769571759258</v>
      </c>
      <c r="BJ494">
        <v>45287.414178240739</v>
      </c>
      <c r="BK494" t="s">
        <v>22013</v>
      </c>
      <c r="BM494" t="s">
        <v>21698</v>
      </c>
      <c r="BR494">
        <v>0</v>
      </c>
      <c r="BS494">
        <v>5</v>
      </c>
      <c r="BU494" t="s">
        <v>18282</v>
      </c>
      <c r="BV494" t="s">
        <v>18281</v>
      </c>
      <c r="BY494">
        <v>0</v>
      </c>
      <c r="CA494" t="s">
        <v>16180</v>
      </c>
      <c r="CB494" t="s">
        <v>21679</v>
      </c>
      <c r="CC4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5" spans="1:81">
      <c r="A495" t="s">
        <v>9977</v>
      </c>
      <c r="C495" t="s">
        <v>18283</v>
      </c>
      <c r="E495" t="s">
        <v>12754</v>
      </c>
      <c r="F495" t="s">
        <v>33</v>
      </c>
      <c r="M495" t="b">
        <v>0</v>
      </c>
      <c r="V495" t="s">
        <v>2478</v>
      </c>
      <c r="AP495">
        <v>0</v>
      </c>
      <c r="AQ495">
        <v>0</v>
      </c>
      <c r="AR495">
        <v>0</v>
      </c>
      <c r="AW495" s="567"/>
      <c r="AX495" s="567"/>
      <c r="AY495" s="567"/>
      <c r="AZ495" s="567"/>
      <c r="BA495" s="567"/>
      <c r="BB495" s="567"/>
      <c r="BC495" s="567"/>
      <c r="BD495" s="567">
        <v>0</v>
      </c>
      <c r="BE495" s="567">
        <v>0</v>
      </c>
      <c r="BI495">
        <v>45856.769583333335</v>
      </c>
      <c r="BJ495">
        <v>45287.415266203701</v>
      </c>
      <c r="BK495" t="s">
        <v>22013</v>
      </c>
      <c r="BM495" t="s">
        <v>21698</v>
      </c>
      <c r="BU495" t="s">
        <v>18284</v>
      </c>
      <c r="BV495" t="s">
        <v>18285</v>
      </c>
      <c r="BY495">
        <v>0</v>
      </c>
      <c r="CA495" t="s">
        <v>16180</v>
      </c>
      <c r="CB495" t="s">
        <v>21679</v>
      </c>
      <c r="CC4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6" spans="1:81">
      <c r="A496" t="s">
        <v>9977</v>
      </c>
      <c r="C496" t="s">
        <v>18286</v>
      </c>
      <c r="E496" t="s">
        <v>12754</v>
      </c>
      <c r="F496" t="s">
        <v>33</v>
      </c>
      <c r="M496" t="b">
        <v>0</v>
      </c>
      <c r="V496" t="s">
        <v>2478</v>
      </c>
      <c r="AP496">
        <v>0</v>
      </c>
      <c r="AQ496">
        <v>0</v>
      </c>
      <c r="AR496">
        <v>0</v>
      </c>
      <c r="AW496" s="567"/>
      <c r="AX496" s="567"/>
      <c r="AY496" s="567"/>
      <c r="AZ496" s="567"/>
      <c r="BA496" s="567"/>
      <c r="BB496" s="567"/>
      <c r="BC496" s="567"/>
      <c r="BD496" s="567">
        <v>0</v>
      </c>
      <c r="BE496" s="567">
        <v>0</v>
      </c>
      <c r="BI496">
        <v>45856.769583333335</v>
      </c>
      <c r="BJ496">
        <v>45287.416041666664</v>
      </c>
      <c r="BK496" t="s">
        <v>22013</v>
      </c>
      <c r="BM496" t="s">
        <v>21698</v>
      </c>
      <c r="BU496" t="s">
        <v>18287</v>
      </c>
      <c r="BV496" t="s">
        <v>18288</v>
      </c>
      <c r="BY496">
        <v>0</v>
      </c>
      <c r="CA496" t="s">
        <v>16180</v>
      </c>
      <c r="CB496" t="s">
        <v>21679</v>
      </c>
      <c r="CC4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7" spans="1:81">
      <c r="A497" t="s">
        <v>9977</v>
      </c>
      <c r="C497" t="s">
        <v>18289</v>
      </c>
      <c r="E497" t="s">
        <v>12754</v>
      </c>
      <c r="F497" t="s">
        <v>33</v>
      </c>
      <c r="M497" t="b">
        <v>0</v>
      </c>
      <c r="V497" t="s">
        <v>2478</v>
      </c>
      <c r="AP497">
        <v>0</v>
      </c>
      <c r="AQ497">
        <v>0</v>
      </c>
      <c r="AR497">
        <v>0</v>
      </c>
      <c r="AW497" s="567"/>
      <c r="AX497" s="567"/>
      <c r="AY497" s="567"/>
      <c r="AZ497" s="567"/>
      <c r="BA497" s="567"/>
      <c r="BB497" s="567"/>
      <c r="BC497" s="567"/>
      <c r="BD497" s="567">
        <v>0</v>
      </c>
      <c r="BE497" s="567">
        <v>0</v>
      </c>
      <c r="BI497">
        <v>45856.769583333335</v>
      </c>
      <c r="BJ497">
        <v>45287.416145833333</v>
      </c>
      <c r="BK497" t="s">
        <v>22013</v>
      </c>
      <c r="BL497" t="s">
        <v>17251</v>
      </c>
      <c r="BM497" t="s">
        <v>21698</v>
      </c>
      <c r="BU497" t="s">
        <v>18290</v>
      </c>
      <c r="BV497" t="s">
        <v>18291</v>
      </c>
      <c r="BY497">
        <v>0</v>
      </c>
      <c r="CA497" t="s">
        <v>16180</v>
      </c>
      <c r="CB497" t="s">
        <v>21679</v>
      </c>
      <c r="CC4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8" spans="1:81">
      <c r="A498" t="s">
        <v>18292</v>
      </c>
      <c r="E498" t="s">
        <v>12754</v>
      </c>
      <c r="F498" t="s">
        <v>33</v>
      </c>
      <c r="M498" t="b">
        <v>0</v>
      </c>
      <c r="Q498">
        <v>45316</v>
      </c>
      <c r="V498" t="s">
        <v>2478</v>
      </c>
      <c r="AI498">
        <v>101312645.45</v>
      </c>
      <c r="AP498">
        <v>0</v>
      </c>
      <c r="AQ498">
        <v>101312645.45</v>
      </c>
      <c r="AR498">
        <v>101312645.45</v>
      </c>
      <c r="AW498" s="567"/>
      <c r="AX498" s="567"/>
      <c r="AY498" s="567"/>
      <c r="AZ498" s="567"/>
      <c r="BA498" s="567"/>
      <c r="BB498" s="567"/>
      <c r="BC498" s="567"/>
      <c r="BD498" s="567">
        <v>0</v>
      </c>
      <c r="BE498" s="567">
        <v>0</v>
      </c>
      <c r="BH498" t="s">
        <v>18293</v>
      </c>
      <c r="BI498">
        <v>45856.769583333335</v>
      </c>
      <c r="BJ498">
        <v>45287.416273148148</v>
      </c>
      <c r="BK498" t="s">
        <v>22013</v>
      </c>
      <c r="BM498" t="s">
        <v>21698</v>
      </c>
      <c r="BR498">
        <v>0</v>
      </c>
      <c r="BS498">
        <v>5</v>
      </c>
      <c r="BU498" t="s">
        <v>18294</v>
      </c>
      <c r="BV498" t="s">
        <v>18292</v>
      </c>
      <c r="BY498">
        <v>0</v>
      </c>
      <c r="CA498" t="s">
        <v>16180</v>
      </c>
      <c r="CB498" t="s">
        <v>21679</v>
      </c>
      <c r="CC4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499" spans="1:81">
      <c r="A499" t="s">
        <v>18295</v>
      </c>
      <c r="F499" t="s">
        <v>35</v>
      </c>
      <c r="M499" t="b">
        <v>0</v>
      </c>
      <c r="V499" t="s">
        <v>2478</v>
      </c>
      <c r="AP499">
        <v>0</v>
      </c>
      <c r="AQ499">
        <v>0</v>
      </c>
      <c r="AR499">
        <v>0</v>
      </c>
      <c r="AW499" s="567"/>
      <c r="AX499" s="567"/>
      <c r="AY499" s="567"/>
      <c r="AZ499" s="567"/>
      <c r="BA499" s="567"/>
      <c r="BB499" s="567"/>
      <c r="BC499" s="567"/>
      <c r="BD499" s="567">
        <v>0</v>
      </c>
      <c r="BE499" s="567">
        <v>0</v>
      </c>
      <c r="BI499">
        <v>45856.769583333335</v>
      </c>
      <c r="BJ499">
        <v>45287.416585648149</v>
      </c>
      <c r="BK499" t="s">
        <v>22013</v>
      </c>
      <c r="BM499" t="s">
        <v>21698</v>
      </c>
      <c r="BU499" t="s">
        <v>18296</v>
      </c>
      <c r="BV499" t="s">
        <v>18295</v>
      </c>
      <c r="BY499">
        <v>0</v>
      </c>
      <c r="CA499" t="s">
        <v>16180</v>
      </c>
      <c r="CB499" t="s">
        <v>21679</v>
      </c>
      <c r="CC4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0" spans="1:81">
      <c r="A500">
        <v>742026</v>
      </c>
      <c r="B500" t="s">
        <v>18298</v>
      </c>
      <c r="C500" t="s">
        <v>136</v>
      </c>
      <c r="D500" t="s">
        <v>15248</v>
      </c>
      <c r="E500" t="s">
        <v>16408</v>
      </c>
      <c r="F500" t="s">
        <v>16405</v>
      </c>
      <c r="I500" t="s">
        <v>16253</v>
      </c>
      <c r="J500" t="b">
        <v>0</v>
      </c>
      <c r="M500" t="b">
        <v>0</v>
      </c>
      <c r="V500" t="s">
        <v>2478</v>
      </c>
      <c r="Z500">
        <v>45295</v>
      </c>
      <c r="AA500" t="s">
        <v>18299</v>
      </c>
      <c r="AC500">
        <v>45295</v>
      </c>
      <c r="AD500">
        <v>45342</v>
      </c>
      <c r="AH500">
        <v>4</v>
      </c>
      <c r="AJ500">
        <v>1117411.77</v>
      </c>
      <c r="AK500">
        <v>84036</v>
      </c>
      <c r="AL500">
        <v>83943</v>
      </c>
      <c r="AN500">
        <v>1033376</v>
      </c>
      <c r="AO500">
        <v>0</v>
      </c>
      <c r="AP500">
        <v>84036</v>
      </c>
      <c r="AQ500">
        <v>1117412</v>
      </c>
      <c r="AR500">
        <v>1201355</v>
      </c>
      <c r="AS500">
        <v>45473</v>
      </c>
      <c r="AT500">
        <v>45535</v>
      </c>
      <c r="AU500">
        <v>45443</v>
      </c>
      <c r="AV500" t="s">
        <v>16449</v>
      </c>
      <c r="AW500" s="567">
        <v>1117411.77</v>
      </c>
      <c r="AX500" s="567">
        <v>1033375.81</v>
      </c>
      <c r="AY500" s="567">
        <v>1117411.77</v>
      </c>
      <c r="AZ500" s="567">
        <v>1033375.81</v>
      </c>
      <c r="BA500" s="567"/>
      <c r="BB500" s="567"/>
      <c r="BC500" s="567"/>
      <c r="BD500" s="567">
        <v>1117411.77</v>
      </c>
      <c r="BE500" s="567">
        <v>1033375.81</v>
      </c>
      <c r="BG500" t="s">
        <v>22167</v>
      </c>
      <c r="BH500" t="s">
        <v>18300</v>
      </c>
      <c r="BI500">
        <v>46070.464988425927</v>
      </c>
      <c r="BJ500">
        <v>45295.480381944442</v>
      </c>
      <c r="BK500" t="s">
        <v>21683</v>
      </c>
      <c r="BL500" t="s">
        <v>16409</v>
      </c>
      <c r="BM500" t="s">
        <v>21683</v>
      </c>
      <c r="BP500" s="568">
        <v>83942.74</v>
      </c>
      <c r="BR500">
        <v>0.99999979416723594</v>
      </c>
      <c r="BS500">
        <v>1</v>
      </c>
      <c r="BU500" t="s">
        <v>18301</v>
      </c>
      <c r="BV500" t="s">
        <v>18297</v>
      </c>
      <c r="BY500">
        <v>0</v>
      </c>
      <c r="CA500" t="s">
        <v>16180</v>
      </c>
      <c r="CB500" t="s">
        <v>21679</v>
      </c>
      <c r="CC5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84035.959999999963</v>
      </c>
    </row>
    <row r="501" spans="1:81">
      <c r="A501">
        <v>742070</v>
      </c>
      <c r="B501" t="s">
        <v>18303</v>
      </c>
      <c r="C501" t="s">
        <v>148</v>
      </c>
      <c r="D501" t="s">
        <v>15245</v>
      </c>
      <c r="E501" t="s">
        <v>16408</v>
      </c>
      <c r="F501" t="s">
        <v>16405</v>
      </c>
      <c r="I501" t="s">
        <v>16253</v>
      </c>
      <c r="J501" t="b">
        <v>0</v>
      </c>
      <c r="M501" t="b">
        <v>0</v>
      </c>
      <c r="V501" t="s">
        <v>2478</v>
      </c>
      <c r="Z501">
        <v>45296</v>
      </c>
      <c r="AA501" t="s">
        <v>18304</v>
      </c>
      <c r="AC501">
        <v>45296</v>
      </c>
      <c r="AD501">
        <v>45355</v>
      </c>
      <c r="AH501">
        <v>2</v>
      </c>
      <c r="AI501">
        <v>7140000</v>
      </c>
      <c r="AJ501">
        <v>5666787.4299999997</v>
      </c>
      <c r="AK501">
        <v>205587</v>
      </c>
      <c r="AL501">
        <v>491327</v>
      </c>
      <c r="AN501">
        <v>5461200</v>
      </c>
      <c r="AO501">
        <v>35032.379999999997</v>
      </c>
      <c r="AP501">
        <v>170554.62</v>
      </c>
      <c r="AQ501">
        <v>5666787</v>
      </c>
      <c r="AR501">
        <v>6158114</v>
      </c>
      <c r="AS501">
        <v>45473</v>
      </c>
      <c r="AT501">
        <v>45535</v>
      </c>
      <c r="AU501">
        <v>45461</v>
      </c>
      <c r="AW501" s="567">
        <v>5666787.4299999997</v>
      </c>
      <c r="AX501" s="567">
        <v>5461200.0499999998</v>
      </c>
      <c r="AY501" s="567"/>
      <c r="AZ501" s="567"/>
      <c r="BA501" s="567"/>
      <c r="BB501" s="567"/>
      <c r="BC501" s="567"/>
      <c r="BD501" s="567">
        <v>5666787.4299999997</v>
      </c>
      <c r="BE501" s="567">
        <v>5461200.0499999998</v>
      </c>
      <c r="BG501" t="s">
        <v>22168</v>
      </c>
      <c r="BH501" t="s">
        <v>18305</v>
      </c>
      <c r="BI501">
        <v>45856.769583333335</v>
      </c>
      <c r="BJ501">
        <v>45303.689837962964</v>
      </c>
      <c r="BK501" t="s">
        <v>21678</v>
      </c>
      <c r="BL501" t="s">
        <v>16409</v>
      </c>
      <c r="BM501" t="s">
        <v>21698</v>
      </c>
      <c r="BP501" s="568">
        <v>491326.68</v>
      </c>
      <c r="BR501">
        <v>1.0000000758807399</v>
      </c>
      <c r="BS501">
        <v>1</v>
      </c>
      <c r="BU501" t="s">
        <v>18306</v>
      </c>
      <c r="BV501" t="s">
        <v>18302</v>
      </c>
      <c r="BY501">
        <v>0</v>
      </c>
      <c r="CA501" t="s">
        <v>16180</v>
      </c>
      <c r="CB501" t="s">
        <v>21679</v>
      </c>
      <c r="CC5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205587.37999999989</v>
      </c>
    </row>
    <row r="502" spans="1:81">
      <c r="A502" t="s">
        <v>18307</v>
      </c>
      <c r="F502" t="s">
        <v>46</v>
      </c>
      <c r="M502" t="b">
        <v>0</v>
      </c>
      <c r="V502" t="s">
        <v>2478</v>
      </c>
      <c r="Z502">
        <v>45308</v>
      </c>
      <c r="AI502">
        <v>927000</v>
      </c>
      <c r="AP502">
        <v>0</v>
      </c>
      <c r="AQ502">
        <v>927000</v>
      </c>
      <c r="AR502">
        <v>927000</v>
      </c>
      <c r="AW502" s="567"/>
      <c r="AX502" s="567"/>
      <c r="AY502" s="567"/>
      <c r="AZ502" s="567"/>
      <c r="BA502" s="567"/>
      <c r="BB502" s="567"/>
      <c r="BC502" s="567"/>
      <c r="BD502" s="567">
        <v>0</v>
      </c>
      <c r="BE502" s="567">
        <v>0</v>
      </c>
      <c r="BG502" t="s">
        <v>22169</v>
      </c>
      <c r="BH502" t="s">
        <v>18308</v>
      </c>
      <c r="BI502">
        <v>45880.388101851851</v>
      </c>
      <c r="BJ502">
        <v>45308.630266203705</v>
      </c>
      <c r="BK502" t="s">
        <v>21683</v>
      </c>
      <c r="BM502" t="s">
        <v>21696</v>
      </c>
      <c r="BR502">
        <v>0</v>
      </c>
      <c r="BS502">
        <v>5</v>
      </c>
      <c r="BU502" t="s">
        <v>18309</v>
      </c>
      <c r="BV502" t="s">
        <v>18307</v>
      </c>
      <c r="BY502">
        <v>0</v>
      </c>
      <c r="CA502" t="s">
        <v>16180</v>
      </c>
      <c r="CB502" t="s">
        <v>21679</v>
      </c>
      <c r="CC5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3" spans="1:81">
      <c r="A503">
        <v>743399</v>
      </c>
      <c r="B503" t="s">
        <v>18311</v>
      </c>
      <c r="C503" t="s">
        <v>2078</v>
      </c>
      <c r="D503" t="s">
        <v>18312</v>
      </c>
      <c r="E503" t="s">
        <v>11686</v>
      </c>
      <c r="F503" t="s">
        <v>33</v>
      </c>
      <c r="I503" t="s">
        <v>16253</v>
      </c>
      <c r="J503" t="b">
        <v>0</v>
      </c>
      <c r="M503" t="b">
        <v>0</v>
      </c>
      <c r="V503" t="s">
        <v>2478</v>
      </c>
      <c r="Z503">
        <v>45309</v>
      </c>
      <c r="AA503" t="s">
        <v>18313</v>
      </c>
      <c r="AC503">
        <v>45379</v>
      </c>
      <c r="AH503">
        <v>1</v>
      </c>
      <c r="AI503">
        <v>22777596</v>
      </c>
      <c r="AJ503">
        <v>17307539.010000002</v>
      </c>
      <c r="AK503">
        <v>0</v>
      </c>
      <c r="AL503">
        <v>2253323.31</v>
      </c>
      <c r="AN503">
        <v>17307538.969999999</v>
      </c>
      <c r="AO503">
        <v>0</v>
      </c>
      <c r="AP503">
        <v>0</v>
      </c>
      <c r="AQ503">
        <v>17307538.969999999</v>
      </c>
      <c r="AR503">
        <v>19560862.280000001</v>
      </c>
      <c r="AS503">
        <v>45473</v>
      </c>
      <c r="AT503">
        <v>45626</v>
      </c>
      <c r="AU503">
        <v>45530</v>
      </c>
      <c r="AW503" s="567">
        <v>17307539.010000002</v>
      </c>
      <c r="AX503" s="567">
        <v>17307539.010000002</v>
      </c>
      <c r="AY503" s="567"/>
      <c r="AZ503" s="567"/>
      <c r="BA503" s="567"/>
      <c r="BB503" s="567"/>
      <c r="BC503" s="567"/>
      <c r="BD503" s="567">
        <v>17307539.010000002</v>
      </c>
      <c r="BE503" s="567">
        <v>17307539.010000002</v>
      </c>
      <c r="BG503" t="s">
        <v>22170</v>
      </c>
      <c r="BI503">
        <v>45862.653726851851</v>
      </c>
      <c r="BJ503">
        <v>45315.720277777778</v>
      </c>
      <c r="BK503" t="s">
        <v>21683</v>
      </c>
      <c r="BL503" t="s">
        <v>16828</v>
      </c>
      <c r="BM503" t="s">
        <v>21929</v>
      </c>
      <c r="BP503" s="568">
        <v>2253322.9700000002</v>
      </c>
      <c r="BR503">
        <v>1.00000000231113</v>
      </c>
      <c r="BS503">
        <v>1</v>
      </c>
      <c r="BU503" t="s">
        <v>18314</v>
      </c>
      <c r="BV503" t="s">
        <v>18310</v>
      </c>
      <c r="BY503">
        <v>0</v>
      </c>
      <c r="CA503" t="s">
        <v>16180</v>
      </c>
      <c r="CB503" t="s">
        <v>21679</v>
      </c>
      <c r="CC5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4" spans="1:81">
      <c r="A504">
        <v>744072</v>
      </c>
      <c r="B504" t="s">
        <v>18316</v>
      </c>
      <c r="C504" t="s">
        <v>18317</v>
      </c>
      <c r="E504" t="s">
        <v>16370</v>
      </c>
      <c r="F504" t="s">
        <v>64</v>
      </c>
      <c r="H504" t="b">
        <v>1</v>
      </c>
      <c r="J504" t="b">
        <v>0</v>
      </c>
      <c r="M504" t="b">
        <v>1</v>
      </c>
      <c r="N504" t="s">
        <v>16174</v>
      </c>
      <c r="O504" t="s">
        <v>7155</v>
      </c>
      <c r="V504" t="s">
        <v>2478</v>
      </c>
      <c r="Z504">
        <v>45331</v>
      </c>
      <c r="AA504" t="s">
        <v>18318</v>
      </c>
      <c r="AC504">
        <v>45737</v>
      </c>
      <c r="AI504">
        <v>42700000</v>
      </c>
      <c r="AJ504">
        <v>42700000</v>
      </c>
      <c r="AK504">
        <v>490438.07</v>
      </c>
      <c r="AL504">
        <v>181440.64000000001</v>
      </c>
      <c r="AN504">
        <v>1893141.74</v>
      </c>
      <c r="AO504">
        <v>42892.47</v>
      </c>
      <c r="AP504">
        <v>447545.59999999998</v>
      </c>
      <c r="AQ504">
        <v>2383579.81</v>
      </c>
      <c r="AR504">
        <v>2565020.4500000002</v>
      </c>
      <c r="AW504" s="567"/>
      <c r="AX504" s="567"/>
      <c r="AY504" s="567"/>
      <c r="AZ504" s="567"/>
      <c r="BA504" s="567"/>
      <c r="BB504" s="567"/>
      <c r="BC504" s="567"/>
      <c r="BD504" s="567">
        <v>0</v>
      </c>
      <c r="BE504" s="567">
        <v>0</v>
      </c>
      <c r="BG504" t="s">
        <v>22171</v>
      </c>
      <c r="BH504" t="s">
        <v>18319</v>
      </c>
      <c r="BI504">
        <v>46059.559641203705</v>
      </c>
      <c r="BJ504">
        <v>45334.384953703702</v>
      </c>
      <c r="BK504" t="s">
        <v>21683</v>
      </c>
      <c r="BL504" t="s">
        <v>17004</v>
      </c>
      <c r="BM504" t="s">
        <v>21678</v>
      </c>
      <c r="BR504">
        <v>17.914231283910699</v>
      </c>
      <c r="BS504">
        <v>1</v>
      </c>
      <c r="BT504">
        <v>45880</v>
      </c>
      <c r="BU504" t="s">
        <v>18320</v>
      </c>
      <c r="BV504" t="s">
        <v>18315</v>
      </c>
      <c r="BW504" s="568">
        <v>225680</v>
      </c>
      <c r="BX504" s="568">
        <v>292320</v>
      </c>
      <c r="BY504">
        <v>518000</v>
      </c>
      <c r="CA504" t="s">
        <v>16180</v>
      </c>
      <c r="CB504" t="s">
        <v>21679</v>
      </c>
      <c r="CC5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5" spans="1:81">
      <c r="A505" t="s">
        <v>18321</v>
      </c>
      <c r="C505" t="s">
        <v>18322</v>
      </c>
      <c r="F505" t="s">
        <v>46</v>
      </c>
      <c r="J505" t="b">
        <v>0</v>
      </c>
      <c r="M505" t="b">
        <v>0</v>
      </c>
      <c r="V505" t="s">
        <v>2478</v>
      </c>
      <c r="AP505">
        <v>0</v>
      </c>
      <c r="AQ505">
        <v>0</v>
      </c>
      <c r="AR505">
        <v>0</v>
      </c>
      <c r="AW505" s="567"/>
      <c r="AX505" s="567"/>
      <c r="AY505" s="567"/>
      <c r="AZ505" s="567"/>
      <c r="BA505" s="567"/>
      <c r="BB505" s="567"/>
      <c r="BC505" s="567"/>
      <c r="BD505" s="567">
        <v>0</v>
      </c>
      <c r="BE505" s="567">
        <v>0</v>
      </c>
      <c r="BI505">
        <v>45856.771122685182</v>
      </c>
      <c r="BJ505">
        <v>45366.527106481481</v>
      </c>
      <c r="BK505" t="s">
        <v>21683</v>
      </c>
      <c r="BM505" t="s">
        <v>21698</v>
      </c>
      <c r="BU505" t="s">
        <v>18323</v>
      </c>
      <c r="BV505" t="s">
        <v>18321</v>
      </c>
      <c r="BY505">
        <v>0</v>
      </c>
      <c r="CA505" t="s">
        <v>16180</v>
      </c>
      <c r="CB505" t="s">
        <v>21679</v>
      </c>
      <c r="CC5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6" spans="1:81">
      <c r="A506" t="s">
        <v>18324</v>
      </c>
      <c r="C506" t="s">
        <v>18325</v>
      </c>
      <c r="F506" t="s">
        <v>46</v>
      </c>
      <c r="J506" t="b">
        <v>0</v>
      </c>
      <c r="M506" t="b">
        <v>0</v>
      </c>
      <c r="V506" t="s">
        <v>2478</v>
      </c>
      <c r="AP506">
        <v>0</v>
      </c>
      <c r="AQ506">
        <v>0</v>
      </c>
      <c r="AR506">
        <v>0</v>
      </c>
      <c r="AW506" s="567"/>
      <c r="AX506" s="567"/>
      <c r="AY506" s="567"/>
      <c r="AZ506" s="567"/>
      <c r="BA506" s="567"/>
      <c r="BB506" s="567"/>
      <c r="BC506" s="567"/>
      <c r="BD506" s="567">
        <v>0</v>
      </c>
      <c r="BE506" s="567">
        <v>0</v>
      </c>
      <c r="BI506">
        <v>45856.771122685182</v>
      </c>
      <c r="BJ506">
        <v>45366.527615740742</v>
      </c>
      <c r="BK506" t="s">
        <v>21683</v>
      </c>
      <c r="BM506" t="s">
        <v>21698</v>
      </c>
      <c r="BU506" t="s">
        <v>18326</v>
      </c>
      <c r="BV506" t="s">
        <v>18324</v>
      </c>
      <c r="BY506">
        <v>0</v>
      </c>
      <c r="CA506" t="s">
        <v>16180</v>
      </c>
      <c r="CB506" t="s">
        <v>21679</v>
      </c>
      <c r="CC5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7" spans="1:81">
      <c r="A507" t="s">
        <v>18327</v>
      </c>
      <c r="C507" t="s">
        <v>18328</v>
      </c>
      <c r="F507" t="s">
        <v>2119</v>
      </c>
      <c r="J507" t="b">
        <v>0</v>
      </c>
      <c r="L507" t="s">
        <v>16183</v>
      </c>
      <c r="M507" t="b">
        <v>0</v>
      </c>
      <c r="V507" t="s">
        <v>2478</v>
      </c>
      <c r="AP507">
        <v>0</v>
      </c>
      <c r="AQ507">
        <v>0</v>
      </c>
      <c r="AR507">
        <v>0</v>
      </c>
      <c r="AW507" s="567"/>
      <c r="AX507" s="567"/>
      <c r="AY507" s="567"/>
      <c r="AZ507" s="567"/>
      <c r="BA507" s="567"/>
      <c r="BB507" s="567"/>
      <c r="BC507" s="567"/>
      <c r="BD507" s="567">
        <v>0</v>
      </c>
      <c r="BE507" s="567">
        <v>0</v>
      </c>
      <c r="BI507">
        <v>45856.771134259259</v>
      </c>
      <c r="BJ507">
        <v>45369.458344907405</v>
      </c>
      <c r="BK507" t="s">
        <v>21683</v>
      </c>
      <c r="BM507" t="s">
        <v>21698</v>
      </c>
      <c r="BU507" t="s">
        <v>18329</v>
      </c>
      <c r="BV507" t="s">
        <v>18327</v>
      </c>
      <c r="BY507">
        <v>0</v>
      </c>
      <c r="CA507" t="s">
        <v>16180</v>
      </c>
      <c r="CB507" t="s">
        <v>21679</v>
      </c>
      <c r="CC5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8" spans="1:81">
      <c r="A508" t="s">
        <v>18330</v>
      </c>
      <c r="C508" t="s">
        <v>18331</v>
      </c>
      <c r="F508" t="s">
        <v>2119</v>
      </c>
      <c r="J508" t="b">
        <v>0</v>
      </c>
      <c r="L508" t="s">
        <v>16183</v>
      </c>
      <c r="M508" t="b">
        <v>0</v>
      </c>
      <c r="V508" t="s">
        <v>2478</v>
      </c>
      <c r="AP508">
        <v>0</v>
      </c>
      <c r="AQ508">
        <v>0</v>
      </c>
      <c r="AR508">
        <v>0</v>
      </c>
      <c r="AW508" s="567"/>
      <c r="AX508" s="567"/>
      <c r="AY508" s="567"/>
      <c r="AZ508" s="567"/>
      <c r="BA508" s="567"/>
      <c r="BB508" s="567"/>
      <c r="BC508" s="567"/>
      <c r="BD508" s="567">
        <v>0</v>
      </c>
      <c r="BE508" s="567">
        <v>0</v>
      </c>
      <c r="BI508">
        <v>45856.771134259259</v>
      </c>
      <c r="BJ508">
        <v>45369.511863425927</v>
      </c>
      <c r="BK508" t="s">
        <v>21683</v>
      </c>
      <c r="BM508" t="s">
        <v>21698</v>
      </c>
      <c r="BU508" t="s">
        <v>18332</v>
      </c>
      <c r="BV508" t="s">
        <v>18330</v>
      </c>
      <c r="BY508">
        <v>0</v>
      </c>
      <c r="CA508" t="s">
        <v>16180</v>
      </c>
      <c r="CB508" t="s">
        <v>21679</v>
      </c>
      <c r="CC5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09" spans="1:81">
      <c r="A509" t="s">
        <v>18333</v>
      </c>
      <c r="C509" t="s">
        <v>18334</v>
      </c>
      <c r="F509" t="s">
        <v>2119</v>
      </c>
      <c r="J509" t="b">
        <v>0</v>
      </c>
      <c r="L509" t="s">
        <v>16183</v>
      </c>
      <c r="M509" t="b">
        <v>0</v>
      </c>
      <c r="V509" t="s">
        <v>2478</v>
      </c>
      <c r="AP509">
        <v>0</v>
      </c>
      <c r="AQ509">
        <v>0</v>
      </c>
      <c r="AR509">
        <v>0</v>
      </c>
      <c r="AW509" s="567"/>
      <c r="AX509" s="567"/>
      <c r="AY509" s="567"/>
      <c r="AZ509" s="567"/>
      <c r="BA509" s="567"/>
      <c r="BB509" s="567"/>
      <c r="BC509" s="567"/>
      <c r="BD509" s="567">
        <v>0</v>
      </c>
      <c r="BE509" s="567">
        <v>0</v>
      </c>
      <c r="BI509">
        <v>45856.771134259259</v>
      </c>
      <c r="BJ509">
        <v>45369.541307870371</v>
      </c>
      <c r="BK509" t="s">
        <v>21683</v>
      </c>
      <c r="BM509" t="s">
        <v>21698</v>
      </c>
      <c r="BU509" t="s">
        <v>18335</v>
      </c>
      <c r="BV509" t="s">
        <v>18336</v>
      </c>
      <c r="BY509">
        <v>0</v>
      </c>
      <c r="CA509" t="s">
        <v>16180</v>
      </c>
      <c r="CB509" t="s">
        <v>21679</v>
      </c>
      <c r="CC5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0" spans="1:81">
      <c r="A510" t="s">
        <v>18333</v>
      </c>
      <c r="C510" t="s">
        <v>18337</v>
      </c>
      <c r="F510" t="s">
        <v>2119</v>
      </c>
      <c r="J510" t="b">
        <v>0</v>
      </c>
      <c r="L510" t="s">
        <v>16183</v>
      </c>
      <c r="M510" t="b">
        <v>0</v>
      </c>
      <c r="V510" t="s">
        <v>2478</v>
      </c>
      <c r="AP510">
        <v>0</v>
      </c>
      <c r="AQ510">
        <v>0</v>
      </c>
      <c r="AR510">
        <v>0</v>
      </c>
      <c r="AW510" s="567"/>
      <c r="AX510" s="567"/>
      <c r="AY510" s="567"/>
      <c r="AZ510" s="567"/>
      <c r="BA510" s="567"/>
      <c r="BB510" s="567"/>
      <c r="BC510" s="567"/>
      <c r="BD510" s="567">
        <v>0</v>
      </c>
      <c r="BE510" s="567">
        <v>0</v>
      </c>
      <c r="BI510">
        <v>45856.771134259259</v>
      </c>
      <c r="BJ510">
        <v>45369.542916666665</v>
      </c>
      <c r="BK510" t="s">
        <v>21683</v>
      </c>
      <c r="BM510" t="s">
        <v>21698</v>
      </c>
      <c r="BU510" t="s">
        <v>18338</v>
      </c>
      <c r="BV510" t="s">
        <v>18339</v>
      </c>
      <c r="BY510">
        <v>0</v>
      </c>
      <c r="CA510" t="s">
        <v>16180</v>
      </c>
      <c r="CB510" t="s">
        <v>21679</v>
      </c>
      <c r="CC5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1" spans="1:81">
      <c r="A511" t="s">
        <v>18340</v>
      </c>
      <c r="C511" t="s">
        <v>18341</v>
      </c>
      <c r="F511" t="s">
        <v>2119</v>
      </c>
      <c r="J511" t="b">
        <v>0</v>
      </c>
      <c r="L511" t="s">
        <v>16183</v>
      </c>
      <c r="M511" t="b">
        <v>0</v>
      </c>
      <c r="V511" t="s">
        <v>2478</v>
      </c>
      <c r="AP511">
        <v>0</v>
      </c>
      <c r="AQ511">
        <v>0</v>
      </c>
      <c r="AR511">
        <v>0</v>
      </c>
      <c r="AW511" s="567"/>
      <c r="AX511" s="567"/>
      <c r="AY511" s="567"/>
      <c r="AZ511" s="567"/>
      <c r="BA511" s="567"/>
      <c r="BB511" s="567"/>
      <c r="BC511" s="567"/>
      <c r="BD511" s="567">
        <v>0</v>
      </c>
      <c r="BE511" s="567">
        <v>0</v>
      </c>
      <c r="BI511">
        <v>45856.771134259259</v>
      </c>
      <c r="BJ511">
        <v>45369.543206018519</v>
      </c>
      <c r="BK511" t="s">
        <v>21683</v>
      </c>
      <c r="BM511" t="s">
        <v>21698</v>
      </c>
      <c r="BU511" t="s">
        <v>18342</v>
      </c>
      <c r="BV511" t="s">
        <v>18340</v>
      </c>
      <c r="BY511">
        <v>0</v>
      </c>
      <c r="CA511" t="s">
        <v>16180</v>
      </c>
      <c r="CB511" t="s">
        <v>21679</v>
      </c>
      <c r="CC5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2" spans="1:81">
      <c r="A512" t="s">
        <v>18343</v>
      </c>
      <c r="C512" t="s">
        <v>18344</v>
      </c>
      <c r="F512" t="s">
        <v>2119</v>
      </c>
      <c r="J512" t="b">
        <v>0</v>
      </c>
      <c r="L512" t="s">
        <v>16183</v>
      </c>
      <c r="M512" t="b">
        <v>0</v>
      </c>
      <c r="V512" t="s">
        <v>2478</v>
      </c>
      <c r="AP512">
        <v>0</v>
      </c>
      <c r="AQ512">
        <v>0</v>
      </c>
      <c r="AR512">
        <v>0</v>
      </c>
      <c r="AW512" s="567"/>
      <c r="AX512" s="567"/>
      <c r="AY512" s="567"/>
      <c r="AZ512" s="567"/>
      <c r="BA512" s="567"/>
      <c r="BB512" s="567"/>
      <c r="BC512" s="567"/>
      <c r="BD512" s="567">
        <v>0</v>
      </c>
      <c r="BE512" s="567">
        <v>0</v>
      </c>
      <c r="BI512">
        <v>45856.771134259259</v>
      </c>
      <c r="BJ512">
        <v>45369.545393518521</v>
      </c>
      <c r="BK512" t="s">
        <v>21683</v>
      </c>
      <c r="BM512" t="s">
        <v>21698</v>
      </c>
      <c r="BU512" t="s">
        <v>18345</v>
      </c>
      <c r="BV512" t="s">
        <v>18343</v>
      </c>
      <c r="BY512">
        <v>0</v>
      </c>
      <c r="CA512" t="s">
        <v>16180</v>
      </c>
      <c r="CB512" t="s">
        <v>21679</v>
      </c>
      <c r="CC5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3" spans="1:81">
      <c r="A513" t="s">
        <v>18346</v>
      </c>
      <c r="C513" t="s">
        <v>18347</v>
      </c>
      <c r="F513" t="s">
        <v>2119</v>
      </c>
      <c r="J513" t="b">
        <v>0</v>
      </c>
      <c r="L513" t="s">
        <v>16183</v>
      </c>
      <c r="M513" t="b">
        <v>0</v>
      </c>
      <c r="V513" t="s">
        <v>2478</v>
      </c>
      <c r="AP513">
        <v>0</v>
      </c>
      <c r="AQ513">
        <v>0</v>
      </c>
      <c r="AR513">
        <v>0</v>
      </c>
      <c r="AW513" s="567"/>
      <c r="AX513" s="567"/>
      <c r="AY513" s="567"/>
      <c r="AZ513" s="567"/>
      <c r="BA513" s="567"/>
      <c r="BB513" s="567"/>
      <c r="BC513" s="567"/>
      <c r="BD513" s="567">
        <v>0</v>
      </c>
      <c r="BE513" s="567">
        <v>0</v>
      </c>
      <c r="BI513">
        <v>45856.771134259259</v>
      </c>
      <c r="BJ513">
        <v>45369.546770833331</v>
      </c>
      <c r="BK513" t="s">
        <v>21683</v>
      </c>
      <c r="BM513" t="s">
        <v>21698</v>
      </c>
      <c r="BU513" t="s">
        <v>18348</v>
      </c>
      <c r="BV513" t="s">
        <v>18346</v>
      </c>
      <c r="BY513">
        <v>0</v>
      </c>
      <c r="CA513" t="s">
        <v>16180</v>
      </c>
      <c r="CB513" t="s">
        <v>21679</v>
      </c>
      <c r="CC5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4" spans="1:81">
      <c r="A514" t="s">
        <v>18349</v>
      </c>
      <c r="C514" t="s">
        <v>18350</v>
      </c>
      <c r="F514" t="s">
        <v>2119</v>
      </c>
      <c r="J514" t="b">
        <v>0</v>
      </c>
      <c r="M514" t="b">
        <v>0</v>
      </c>
      <c r="V514" t="s">
        <v>2478</v>
      </c>
      <c r="AP514">
        <v>0</v>
      </c>
      <c r="AQ514">
        <v>0</v>
      </c>
      <c r="AR514">
        <v>0</v>
      </c>
      <c r="AW514" s="567"/>
      <c r="AX514" s="567"/>
      <c r="AY514" s="567"/>
      <c r="AZ514" s="567"/>
      <c r="BA514" s="567"/>
      <c r="BB514" s="567"/>
      <c r="BC514" s="567"/>
      <c r="BD514" s="567">
        <v>0</v>
      </c>
      <c r="BE514" s="567">
        <v>0</v>
      </c>
      <c r="BI514">
        <v>45856.771145833336</v>
      </c>
      <c r="BJ514">
        <v>45369.547118055554</v>
      </c>
      <c r="BK514" t="s">
        <v>21683</v>
      </c>
      <c r="BM514" t="s">
        <v>21698</v>
      </c>
      <c r="BU514" t="s">
        <v>18351</v>
      </c>
      <c r="BV514" t="s">
        <v>18349</v>
      </c>
      <c r="BY514">
        <v>0</v>
      </c>
      <c r="CA514" t="s">
        <v>16180</v>
      </c>
      <c r="CB514" t="s">
        <v>21679</v>
      </c>
      <c r="CC5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5" spans="1:81">
      <c r="A515" t="s">
        <v>18352</v>
      </c>
      <c r="C515" t="s">
        <v>18353</v>
      </c>
      <c r="F515" t="s">
        <v>2119</v>
      </c>
      <c r="J515" t="b">
        <v>0</v>
      </c>
      <c r="M515" t="b">
        <v>0</v>
      </c>
      <c r="V515" t="s">
        <v>2478</v>
      </c>
      <c r="AP515">
        <v>0</v>
      </c>
      <c r="AQ515">
        <v>0</v>
      </c>
      <c r="AR515">
        <v>0</v>
      </c>
      <c r="AW515" s="567"/>
      <c r="AX515" s="567"/>
      <c r="AY515" s="567"/>
      <c r="AZ515" s="567"/>
      <c r="BA515" s="567"/>
      <c r="BB515" s="567"/>
      <c r="BC515" s="567"/>
      <c r="BD515" s="567">
        <v>0</v>
      </c>
      <c r="BE515" s="567">
        <v>0</v>
      </c>
      <c r="BI515">
        <v>45856.771145833336</v>
      </c>
      <c r="BJ515">
        <v>45369.576817129629</v>
      </c>
      <c r="BK515" t="s">
        <v>21683</v>
      </c>
      <c r="BM515" t="s">
        <v>21698</v>
      </c>
      <c r="BU515" t="s">
        <v>18354</v>
      </c>
      <c r="BV515" t="s">
        <v>18352</v>
      </c>
      <c r="BY515">
        <v>0</v>
      </c>
      <c r="CA515" t="s">
        <v>16180</v>
      </c>
      <c r="CB515" t="s">
        <v>21679</v>
      </c>
      <c r="CC5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6" spans="1:81">
      <c r="A516" t="s">
        <v>18355</v>
      </c>
      <c r="C516" t="s">
        <v>18356</v>
      </c>
      <c r="F516" t="s">
        <v>2119</v>
      </c>
      <c r="J516" t="b">
        <v>0</v>
      </c>
      <c r="M516" t="b">
        <v>0</v>
      </c>
      <c r="V516" t="s">
        <v>2478</v>
      </c>
      <c r="AP516">
        <v>0</v>
      </c>
      <c r="AQ516">
        <v>0</v>
      </c>
      <c r="AR516">
        <v>0</v>
      </c>
      <c r="AW516" s="567"/>
      <c r="AX516" s="567"/>
      <c r="AY516" s="567"/>
      <c r="AZ516" s="567"/>
      <c r="BA516" s="567"/>
      <c r="BB516" s="567"/>
      <c r="BC516" s="567"/>
      <c r="BD516" s="567">
        <v>0</v>
      </c>
      <c r="BE516" s="567">
        <v>0</v>
      </c>
      <c r="BI516">
        <v>45856.771145833336</v>
      </c>
      <c r="BJ516">
        <v>45369.577800925923</v>
      </c>
      <c r="BK516" t="s">
        <v>21683</v>
      </c>
      <c r="BM516" t="s">
        <v>21698</v>
      </c>
      <c r="BU516" t="s">
        <v>18357</v>
      </c>
      <c r="BV516" t="s">
        <v>18355</v>
      </c>
      <c r="BY516">
        <v>0</v>
      </c>
      <c r="CA516" t="s">
        <v>16180</v>
      </c>
      <c r="CB516" t="s">
        <v>21679</v>
      </c>
      <c r="CC5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7" spans="1:81">
      <c r="A517" t="s">
        <v>18358</v>
      </c>
      <c r="C517" t="s">
        <v>18359</v>
      </c>
      <c r="F517" t="s">
        <v>2119</v>
      </c>
      <c r="J517" t="b">
        <v>0</v>
      </c>
      <c r="M517" t="b">
        <v>0</v>
      </c>
      <c r="V517" t="s">
        <v>2478</v>
      </c>
      <c r="AP517">
        <v>0</v>
      </c>
      <c r="AQ517">
        <v>0</v>
      </c>
      <c r="AR517">
        <v>0</v>
      </c>
      <c r="AW517" s="567"/>
      <c r="AX517" s="567"/>
      <c r="AY517" s="567"/>
      <c r="AZ517" s="567"/>
      <c r="BA517" s="567"/>
      <c r="BB517" s="567"/>
      <c r="BC517" s="567"/>
      <c r="BD517" s="567">
        <v>0</v>
      </c>
      <c r="BE517" s="567">
        <v>0</v>
      </c>
      <c r="BI517">
        <v>45856.771145833336</v>
      </c>
      <c r="BJ517">
        <v>45369.578958333332</v>
      </c>
      <c r="BK517" t="s">
        <v>21683</v>
      </c>
      <c r="BM517" t="s">
        <v>21698</v>
      </c>
      <c r="BU517" t="s">
        <v>18360</v>
      </c>
      <c r="BV517" t="s">
        <v>18358</v>
      </c>
      <c r="BY517">
        <v>0</v>
      </c>
      <c r="CA517" t="s">
        <v>16180</v>
      </c>
      <c r="CB517" t="s">
        <v>21679</v>
      </c>
      <c r="CC5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8" spans="1:81">
      <c r="A518" t="s">
        <v>18361</v>
      </c>
      <c r="C518" t="s">
        <v>18362</v>
      </c>
      <c r="F518" t="s">
        <v>2119</v>
      </c>
      <c r="J518" t="b">
        <v>0</v>
      </c>
      <c r="M518" t="b">
        <v>0</v>
      </c>
      <c r="V518" t="s">
        <v>2478</v>
      </c>
      <c r="AP518">
        <v>0</v>
      </c>
      <c r="AQ518">
        <v>0</v>
      </c>
      <c r="AR518">
        <v>0</v>
      </c>
      <c r="AW518" s="567"/>
      <c r="AX518" s="567"/>
      <c r="AY518" s="567"/>
      <c r="AZ518" s="567"/>
      <c r="BA518" s="567"/>
      <c r="BB518" s="567"/>
      <c r="BC518" s="567"/>
      <c r="BD518" s="567">
        <v>0</v>
      </c>
      <c r="BE518" s="567">
        <v>0</v>
      </c>
      <c r="BI518">
        <v>45856.771145833336</v>
      </c>
      <c r="BJ518">
        <v>45369.579432870371</v>
      </c>
      <c r="BK518" t="s">
        <v>21683</v>
      </c>
      <c r="BM518" t="s">
        <v>21698</v>
      </c>
      <c r="BU518" t="s">
        <v>18363</v>
      </c>
      <c r="BV518" t="s">
        <v>18361</v>
      </c>
      <c r="BY518">
        <v>0</v>
      </c>
      <c r="CA518" t="s">
        <v>16180</v>
      </c>
      <c r="CB518" t="s">
        <v>21679</v>
      </c>
      <c r="CC5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19" spans="1:81">
      <c r="A519" t="s">
        <v>18364</v>
      </c>
      <c r="C519" t="s">
        <v>18365</v>
      </c>
      <c r="F519" t="s">
        <v>2119</v>
      </c>
      <c r="J519" t="b">
        <v>0</v>
      </c>
      <c r="M519" t="b">
        <v>0</v>
      </c>
      <c r="V519" t="s">
        <v>2478</v>
      </c>
      <c r="AP519">
        <v>0</v>
      </c>
      <c r="AQ519">
        <v>0</v>
      </c>
      <c r="AR519">
        <v>0</v>
      </c>
      <c r="AW519" s="567"/>
      <c r="AX519" s="567"/>
      <c r="AY519" s="567"/>
      <c r="AZ519" s="567"/>
      <c r="BA519" s="567"/>
      <c r="BB519" s="567"/>
      <c r="BC519" s="567"/>
      <c r="BD519" s="567">
        <v>0</v>
      </c>
      <c r="BE519" s="567">
        <v>0</v>
      </c>
      <c r="BI519">
        <v>45856.771145833336</v>
      </c>
      <c r="BJ519">
        <v>45369.580266203702</v>
      </c>
      <c r="BK519" t="s">
        <v>21683</v>
      </c>
      <c r="BM519" t="s">
        <v>21698</v>
      </c>
      <c r="BU519" t="s">
        <v>18366</v>
      </c>
      <c r="BV519" t="s">
        <v>18364</v>
      </c>
      <c r="BY519">
        <v>0</v>
      </c>
      <c r="CA519" t="s">
        <v>16180</v>
      </c>
      <c r="CB519" t="s">
        <v>21679</v>
      </c>
      <c r="CC5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0" spans="1:81">
      <c r="A520" t="s">
        <v>18367</v>
      </c>
      <c r="C520" t="s">
        <v>18368</v>
      </c>
      <c r="F520" t="s">
        <v>2119</v>
      </c>
      <c r="J520" t="b">
        <v>0</v>
      </c>
      <c r="M520" t="b">
        <v>0</v>
      </c>
      <c r="V520" t="s">
        <v>2478</v>
      </c>
      <c r="AP520">
        <v>0</v>
      </c>
      <c r="AQ520">
        <v>0</v>
      </c>
      <c r="AR520">
        <v>0</v>
      </c>
      <c r="AW520" s="567"/>
      <c r="AX520" s="567"/>
      <c r="AY520" s="567"/>
      <c r="AZ520" s="567"/>
      <c r="BA520" s="567"/>
      <c r="BB520" s="567"/>
      <c r="BC520" s="567"/>
      <c r="BD520" s="567">
        <v>0</v>
      </c>
      <c r="BE520" s="567">
        <v>0</v>
      </c>
      <c r="BI520">
        <v>45856.771145833336</v>
      </c>
      <c r="BJ520">
        <v>45369.580810185187</v>
      </c>
      <c r="BK520" t="s">
        <v>21683</v>
      </c>
      <c r="BM520" t="s">
        <v>21698</v>
      </c>
      <c r="BU520" t="s">
        <v>18369</v>
      </c>
      <c r="BV520" t="s">
        <v>18367</v>
      </c>
      <c r="BY520">
        <v>0</v>
      </c>
      <c r="CA520" t="s">
        <v>16180</v>
      </c>
      <c r="CB520" t="s">
        <v>21679</v>
      </c>
      <c r="CC5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1" spans="1:81">
      <c r="A521" t="s">
        <v>18370</v>
      </c>
      <c r="C521" t="s">
        <v>18371</v>
      </c>
      <c r="F521" t="s">
        <v>2119</v>
      </c>
      <c r="J521" t="b">
        <v>0</v>
      </c>
      <c r="M521" t="b">
        <v>0</v>
      </c>
      <c r="V521" t="s">
        <v>2478</v>
      </c>
      <c r="AP521">
        <v>0</v>
      </c>
      <c r="AQ521">
        <v>0</v>
      </c>
      <c r="AR521">
        <v>0</v>
      </c>
      <c r="AW521" s="567"/>
      <c r="AX521" s="567"/>
      <c r="AY521" s="567"/>
      <c r="AZ521" s="567"/>
      <c r="BA521" s="567"/>
      <c r="BB521" s="567"/>
      <c r="BC521" s="567"/>
      <c r="BD521" s="567">
        <v>0</v>
      </c>
      <c r="BE521" s="567">
        <v>0</v>
      </c>
      <c r="BI521">
        <v>45856.771157407406</v>
      </c>
      <c r="BJ521">
        <v>45369.581354166665</v>
      </c>
      <c r="BK521" t="s">
        <v>21683</v>
      </c>
      <c r="BM521" t="s">
        <v>21698</v>
      </c>
      <c r="BU521" t="s">
        <v>18372</v>
      </c>
      <c r="BV521" t="s">
        <v>18370</v>
      </c>
      <c r="BY521">
        <v>0</v>
      </c>
      <c r="CA521" t="s">
        <v>16180</v>
      </c>
      <c r="CB521" t="s">
        <v>21679</v>
      </c>
      <c r="CC5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2" spans="1:81">
      <c r="A522" t="s">
        <v>18373</v>
      </c>
      <c r="C522" t="s">
        <v>18374</v>
      </c>
      <c r="F522" t="s">
        <v>2119</v>
      </c>
      <c r="J522" t="b">
        <v>0</v>
      </c>
      <c r="M522" t="b">
        <v>0</v>
      </c>
      <c r="V522" t="s">
        <v>2478</v>
      </c>
      <c r="AP522">
        <v>0</v>
      </c>
      <c r="AQ522">
        <v>0</v>
      </c>
      <c r="AR522">
        <v>0</v>
      </c>
      <c r="AW522" s="567"/>
      <c r="AX522" s="567"/>
      <c r="AY522" s="567"/>
      <c r="AZ522" s="567"/>
      <c r="BA522" s="567"/>
      <c r="BB522" s="567"/>
      <c r="BC522" s="567"/>
      <c r="BD522" s="567">
        <v>0</v>
      </c>
      <c r="BE522" s="567">
        <v>0</v>
      </c>
      <c r="BI522">
        <v>45856.771157407406</v>
      </c>
      <c r="BJ522">
        <v>45369.612175925926</v>
      </c>
      <c r="BK522" t="s">
        <v>21683</v>
      </c>
      <c r="BM522" t="s">
        <v>21698</v>
      </c>
      <c r="BU522" t="s">
        <v>18375</v>
      </c>
      <c r="BV522" t="s">
        <v>18373</v>
      </c>
      <c r="BY522">
        <v>0</v>
      </c>
      <c r="CA522" t="s">
        <v>16180</v>
      </c>
      <c r="CB522" t="s">
        <v>21679</v>
      </c>
      <c r="CC5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3" spans="1:81">
      <c r="A523" t="s">
        <v>18376</v>
      </c>
      <c r="C523" t="s">
        <v>18377</v>
      </c>
      <c r="F523" t="s">
        <v>2119</v>
      </c>
      <c r="J523" t="b">
        <v>0</v>
      </c>
      <c r="M523" t="b">
        <v>0</v>
      </c>
      <c r="V523" t="s">
        <v>2478</v>
      </c>
      <c r="AP523">
        <v>0</v>
      </c>
      <c r="AQ523">
        <v>0</v>
      </c>
      <c r="AR523">
        <v>0</v>
      </c>
      <c r="AW523" s="567"/>
      <c r="AX523" s="567"/>
      <c r="AY523" s="567"/>
      <c r="AZ523" s="567"/>
      <c r="BA523" s="567"/>
      <c r="BB523" s="567"/>
      <c r="BC523" s="567"/>
      <c r="BD523" s="567">
        <v>0</v>
      </c>
      <c r="BE523" s="567">
        <v>0</v>
      </c>
      <c r="BI523">
        <v>45856.771157407406</v>
      </c>
      <c r="BJ523">
        <v>45369.612569444442</v>
      </c>
      <c r="BK523" t="s">
        <v>21683</v>
      </c>
      <c r="BM523" t="s">
        <v>21698</v>
      </c>
      <c r="BU523" t="s">
        <v>18378</v>
      </c>
      <c r="BV523" t="s">
        <v>18376</v>
      </c>
      <c r="BY523">
        <v>0</v>
      </c>
      <c r="CA523" t="s">
        <v>16180</v>
      </c>
      <c r="CB523" t="s">
        <v>21679</v>
      </c>
      <c r="CC5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4" spans="1:81">
      <c r="A524" t="s">
        <v>18379</v>
      </c>
      <c r="C524" t="s">
        <v>18380</v>
      </c>
      <c r="F524" t="s">
        <v>2119</v>
      </c>
      <c r="J524" t="b">
        <v>0</v>
      </c>
      <c r="M524" t="b">
        <v>0</v>
      </c>
      <c r="V524" t="s">
        <v>2478</v>
      </c>
      <c r="AP524">
        <v>0</v>
      </c>
      <c r="AQ524">
        <v>0</v>
      </c>
      <c r="AR524">
        <v>0</v>
      </c>
      <c r="AW524" s="567"/>
      <c r="AX524" s="567"/>
      <c r="AY524" s="567"/>
      <c r="AZ524" s="567"/>
      <c r="BA524" s="567"/>
      <c r="BB524" s="567"/>
      <c r="BC524" s="567"/>
      <c r="BD524" s="567">
        <v>0</v>
      </c>
      <c r="BE524" s="567">
        <v>0</v>
      </c>
      <c r="BI524">
        <v>45856.771157407406</v>
      </c>
      <c r="BJ524">
        <v>45369.612997685188</v>
      </c>
      <c r="BK524" t="s">
        <v>21683</v>
      </c>
      <c r="BM524" t="s">
        <v>21698</v>
      </c>
      <c r="BU524" t="s">
        <v>18381</v>
      </c>
      <c r="BV524" t="s">
        <v>18379</v>
      </c>
      <c r="BY524">
        <v>0</v>
      </c>
      <c r="CA524" t="s">
        <v>16180</v>
      </c>
      <c r="CB524" t="s">
        <v>21679</v>
      </c>
      <c r="CC5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5" spans="1:81">
      <c r="A525" t="s">
        <v>18382</v>
      </c>
      <c r="C525" t="s">
        <v>18383</v>
      </c>
      <c r="F525" t="s">
        <v>2119</v>
      </c>
      <c r="J525" t="b">
        <v>0</v>
      </c>
      <c r="L525" t="s">
        <v>16183</v>
      </c>
      <c r="M525" t="b">
        <v>0</v>
      </c>
      <c r="V525" t="s">
        <v>2478</v>
      </c>
      <c r="AP525">
        <v>0</v>
      </c>
      <c r="AQ525">
        <v>0</v>
      </c>
      <c r="AR525">
        <v>0</v>
      </c>
      <c r="AW525" s="567"/>
      <c r="AX525" s="567"/>
      <c r="AY525" s="567"/>
      <c r="AZ525" s="567"/>
      <c r="BA525" s="567"/>
      <c r="BB525" s="567"/>
      <c r="BC525" s="567"/>
      <c r="BD525" s="567">
        <v>0</v>
      </c>
      <c r="BE525" s="567">
        <v>0</v>
      </c>
      <c r="BI525">
        <v>45856.771157407406</v>
      </c>
      <c r="BJ525">
        <v>45369.613518518519</v>
      </c>
      <c r="BK525" t="s">
        <v>21683</v>
      </c>
      <c r="BM525" t="s">
        <v>21698</v>
      </c>
      <c r="BU525" t="s">
        <v>18384</v>
      </c>
      <c r="BV525" t="s">
        <v>18382</v>
      </c>
      <c r="BY525">
        <v>0</v>
      </c>
      <c r="CA525" t="s">
        <v>16180</v>
      </c>
      <c r="CB525" t="s">
        <v>21679</v>
      </c>
      <c r="CC5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6" spans="1:81">
      <c r="A526" t="s">
        <v>18385</v>
      </c>
      <c r="C526" t="s">
        <v>18386</v>
      </c>
      <c r="F526" t="s">
        <v>2119</v>
      </c>
      <c r="J526" t="b">
        <v>0</v>
      </c>
      <c r="L526" t="s">
        <v>16183</v>
      </c>
      <c r="M526" t="b">
        <v>0</v>
      </c>
      <c r="V526" t="s">
        <v>2478</v>
      </c>
      <c r="AP526">
        <v>0</v>
      </c>
      <c r="AQ526">
        <v>0</v>
      </c>
      <c r="AR526">
        <v>0</v>
      </c>
      <c r="AW526" s="567"/>
      <c r="AX526" s="567"/>
      <c r="AY526" s="567"/>
      <c r="AZ526" s="567"/>
      <c r="BA526" s="567"/>
      <c r="BB526" s="567"/>
      <c r="BC526" s="567"/>
      <c r="BD526" s="567">
        <v>0</v>
      </c>
      <c r="BE526" s="567">
        <v>0</v>
      </c>
      <c r="BI526">
        <v>45856.771157407406</v>
      </c>
      <c r="BJ526">
        <v>45369.613946759258</v>
      </c>
      <c r="BK526" t="s">
        <v>21683</v>
      </c>
      <c r="BM526" t="s">
        <v>21698</v>
      </c>
      <c r="BU526" t="s">
        <v>18387</v>
      </c>
      <c r="BV526" t="s">
        <v>18385</v>
      </c>
      <c r="BY526">
        <v>0</v>
      </c>
      <c r="CA526" t="s">
        <v>16180</v>
      </c>
      <c r="CB526" t="s">
        <v>21679</v>
      </c>
      <c r="CC5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7" spans="1:81">
      <c r="A527" t="s">
        <v>18388</v>
      </c>
      <c r="C527" t="s">
        <v>18389</v>
      </c>
      <c r="F527" t="s">
        <v>2119</v>
      </c>
      <c r="J527" t="b">
        <v>0</v>
      </c>
      <c r="L527" t="s">
        <v>16183</v>
      </c>
      <c r="M527" t="b">
        <v>0</v>
      </c>
      <c r="V527" t="s">
        <v>2478</v>
      </c>
      <c r="AP527">
        <v>0</v>
      </c>
      <c r="AQ527">
        <v>0</v>
      </c>
      <c r="AR527">
        <v>0</v>
      </c>
      <c r="AW527" s="567"/>
      <c r="AX527" s="567"/>
      <c r="AY527" s="567"/>
      <c r="AZ527" s="567"/>
      <c r="BA527" s="567"/>
      <c r="BB527" s="567"/>
      <c r="BC527" s="567"/>
      <c r="BD527" s="567">
        <v>0</v>
      </c>
      <c r="BE527" s="567">
        <v>0</v>
      </c>
      <c r="BI527">
        <v>45856.771168981482</v>
      </c>
      <c r="BJ527">
        <v>45369.614421296297</v>
      </c>
      <c r="BK527" t="s">
        <v>21683</v>
      </c>
      <c r="BM527" t="s">
        <v>21698</v>
      </c>
      <c r="BU527" t="s">
        <v>18390</v>
      </c>
      <c r="BV527" t="s">
        <v>18388</v>
      </c>
      <c r="BY527">
        <v>0</v>
      </c>
      <c r="CA527" t="s">
        <v>16180</v>
      </c>
      <c r="CB527" t="s">
        <v>21679</v>
      </c>
      <c r="CC5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8" spans="1:81">
      <c r="A528" t="s">
        <v>18391</v>
      </c>
      <c r="C528" t="s">
        <v>18392</v>
      </c>
      <c r="F528" t="s">
        <v>2119</v>
      </c>
      <c r="J528" t="b">
        <v>0</v>
      </c>
      <c r="L528" t="s">
        <v>16183</v>
      </c>
      <c r="M528" t="b">
        <v>0</v>
      </c>
      <c r="V528" t="s">
        <v>2478</v>
      </c>
      <c r="AP528">
        <v>0</v>
      </c>
      <c r="AQ528">
        <v>0</v>
      </c>
      <c r="AR528">
        <v>0</v>
      </c>
      <c r="AW528" s="567"/>
      <c r="AX528" s="567"/>
      <c r="AY528" s="567"/>
      <c r="AZ528" s="567"/>
      <c r="BA528" s="567"/>
      <c r="BB528" s="567"/>
      <c r="BC528" s="567"/>
      <c r="BD528" s="567">
        <v>0</v>
      </c>
      <c r="BE528" s="567">
        <v>0</v>
      </c>
      <c r="BI528">
        <v>45856.771168981482</v>
      </c>
      <c r="BJ528">
        <v>45369.614803240744</v>
      </c>
      <c r="BK528" t="s">
        <v>21683</v>
      </c>
      <c r="BM528" t="s">
        <v>21698</v>
      </c>
      <c r="BU528" t="s">
        <v>18393</v>
      </c>
      <c r="BV528" t="s">
        <v>18391</v>
      </c>
      <c r="BY528">
        <v>0</v>
      </c>
      <c r="CA528" t="s">
        <v>16180</v>
      </c>
      <c r="CB528" t="s">
        <v>21679</v>
      </c>
      <c r="CC5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29" spans="1:81">
      <c r="A529" t="s">
        <v>18394</v>
      </c>
      <c r="C529" t="s">
        <v>18395</v>
      </c>
      <c r="F529" t="s">
        <v>2119</v>
      </c>
      <c r="J529" t="b">
        <v>0</v>
      </c>
      <c r="L529" t="s">
        <v>16183</v>
      </c>
      <c r="M529" t="b">
        <v>0</v>
      </c>
      <c r="V529" t="s">
        <v>2478</v>
      </c>
      <c r="AP529">
        <v>0</v>
      </c>
      <c r="AQ529">
        <v>0</v>
      </c>
      <c r="AR529">
        <v>0</v>
      </c>
      <c r="AW529" s="567"/>
      <c r="AX529" s="567"/>
      <c r="AY529" s="567"/>
      <c r="AZ529" s="567"/>
      <c r="BA529" s="567"/>
      <c r="BB529" s="567"/>
      <c r="BC529" s="567"/>
      <c r="BD529" s="567">
        <v>0</v>
      </c>
      <c r="BE529" s="567">
        <v>0</v>
      </c>
      <c r="BI529">
        <v>45856.771168981482</v>
      </c>
      <c r="BJ529">
        <v>45369.615173611113</v>
      </c>
      <c r="BK529" t="s">
        <v>21683</v>
      </c>
      <c r="BM529" t="s">
        <v>21698</v>
      </c>
      <c r="BU529" t="s">
        <v>18396</v>
      </c>
      <c r="BV529" t="s">
        <v>18394</v>
      </c>
      <c r="BY529">
        <v>0</v>
      </c>
      <c r="CA529" t="s">
        <v>16180</v>
      </c>
      <c r="CB529" t="s">
        <v>21679</v>
      </c>
      <c r="CC5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0" spans="1:81">
      <c r="A530" t="s">
        <v>18397</v>
      </c>
      <c r="C530" t="s">
        <v>18398</v>
      </c>
      <c r="F530" t="s">
        <v>2119</v>
      </c>
      <c r="J530" t="b">
        <v>0</v>
      </c>
      <c r="M530" t="b">
        <v>0</v>
      </c>
      <c r="V530" t="s">
        <v>2478</v>
      </c>
      <c r="AP530">
        <v>0</v>
      </c>
      <c r="AQ530">
        <v>0</v>
      </c>
      <c r="AR530">
        <v>0</v>
      </c>
      <c r="AW530" s="567"/>
      <c r="AX530" s="567"/>
      <c r="AY530" s="567"/>
      <c r="AZ530" s="567"/>
      <c r="BA530" s="567"/>
      <c r="BB530" s="567"/>
      <c r="BC530" s="567"/>
      <c r="BD530" s="567">
        <v>0</v>
      </c>
      <c r="BE530" s="567">
        <v>0</v>
      </c>
      <c r="BI530">
        <v>45856.771168981482</v>
      </c>
      <c r="BJ530">
        <v>45369.617800925924</v>
      </c>
      <c r="BK530" t="s">
        <v>21683</v>
      </c>
      <c r="BM530" t="s">
        <v>21698</v>
      </c>
      <c r="BU530" t="s">
        <v>18399</v>
      </c>
      <c r="BV530" t="s">
        <v>18397</v>
      </c>
      <c r="BY530">
        <v>0</v>
      </c>
      <c r="CA530" t="s">
        <v>16180</v>
      </c>
      <c r="CB530" t="s">
        <v>21679</v>
      </c>
      <c r="CC5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1" spans="1:81">
      <c r="A531" t="s">
        <v>18400</v>
      </c>
      <c r="C531" t="s">
        <v>18401</v>
      </c>
      <c r="F531" t="s">
        <v>2119</v>
      </c>
      <c r="J531" t="b">
        <v>0</v>
      </c>
      <c r="M531" t="b">
        <v>0</v>
      </c>
      <c r="V531" t="s">
        <v>2478</v>
      </c>
      <c r="AP531">
        <v>0</v>
      </c>
      <c r="AQ531">
        <v>0</v>
      </c>
      <c r="AR531">
        <v>0</v>
      </c>
      <c r="AW531" s="567"/>
      <c r="AX531" s="567"/>
      <c r="AY531" s="567"/>
      <c r="AZ531" s="567"/>
      <c r="BA531" s="567"/>
      <c r="BB531" s="567"/>
      <c r="BC531" s="567"/>
      <c r="BD531" s="567">
        <v>0</v>
      </c>
      <c r="BE531" s="567">
        <v>0</v>
      </c>
      <c r="BI531">
        <v>45856.771168981482</v>
      </c>
      <c r="BJ531">
        <v>45369.618113425924</v>
      </c>
      <c r="BK531" t="s">
        <v>21683</v>
      </c>
      <c r="BM531" t="s">
        <v>21698</v>
      </c>
      <c r="BU531" t="s">
        <v>18402</v>
      </c>
      <c r="BV531" t="s">
        <v>18403</v>
      </c>
      <c r="BY531">
        <v>0</v>
      </c>
      <c r="CA531" t="s">
        <v>16180</v>
      </c>
      <c r="CB531" t="s">
        <v>21679</v>
      </c>
      <c r="CC5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2" spans="1:81">
      <c r="A532" t="s">
        <v>18400</v>
      </c>
      <c r="C532" t="s">
        <v>18404</v>
      </c>
      <c r="F532" t="s">
        <v>2119</v>
      </c>
      <c r="J532" t="b">
        <v>0</v>
      </c>
      <c r="M532" t="b">
        <v>0</v>
      </c>
      <c r="V532" t="s">
        <v>2478</v>
      </c>
      <c r="AP532">
        <v>0</v>
      </c>
      <c r="AQ532">
        <v>0</v>
      </c>
      <c r="AR532">
        <v>0</v>
      </c>
      <c r="AW532" s="567"/>
      <c r="AX532" s="567"/>
      <c r="AY532" s="567"/>
      <c r="AZ532" s="567"/>
      <c r="BA532" s="567"/>
      <c r="BB532" s="567"/>
      <c r="BC532" s="567"/>
      <c r="BD532" s="567">
        <v>0</v>
      </c>
      <c r="BE532" s="567">
        <v>0</v>
      </c>
      <c r="BI532">
        <v>45856.771168981482</v>
      </c>
      <c r="BJ532">
        <v>45369.619270833333</v>
      </c>
      <c r="BK532" t="s">
        <v>21683</v>
      </c>
      <c r="BM532" t="s">
        <v>21698</v>
      </c>
      <c r="BU532" t="s">
        <v>18405</v>
      </c>
      <c r="BV532" t="s">
        <v>18406</v>
      </c>
      <c r="BY532">
        <v>0</v>
      </c>
      <c r="CA532" t="s">
        <v>16180</v>
      </c>
      <c r="CB532" t="s">
        <v>21679</v>
      </c>
      <c r="CC5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3" spans="1:81">
      <c r="A533" t="s">
        <v>18407</v>
      </c>
      <c r="C533" t="s">
        <v>18408</v>
      </c>
      <c r="F533" t="s">
        <v>2119</v>
      </c>
      <c r="J533" t="b">
        <v>0</v>
      </c>
      <c r="M533" t="b">
        <v>0</v>
      </c>
      <c r="V533" t="s">
        <v>2478</v>
      </c>
      <c r="AP533">
        <v>0</v>
      </c>
      <c r="AQ533">
        <v>0</v>
      </c>
      <c r="AR533">
        <v>0</v>
      </c>
      <c r="AW533" s="567"/>
      <c r="AX533" s="567"/>
      <c r="AY533" s="567"/>
      <c r="AZ533" s="567"/>
      <c r="BA533" s="567"/>
      <c r="BB533" s="567"/>
      <c r="BC533" s="567"/>
      <c r="BD533" s="567">
        <v>0</v>
      </c>
      <c r="BE533" s="567">
        <v>0</v>
      </c>
      <c r="BI533">
        <v>45856.771168981482</v>
      </c>
      <c r="BJ533">
        <v>45369.622974537036</v>
      </c>
      <c r="BK533" t="s">
        <v>21683</v>
      </c>
      <c r="BM533" t="s">
        <v>21698</v>
      </c>
      <c r="BU533" t="s">
        <v>18409</v>
      </c>
      <c r="BV533" t="s">
        <v>18407</v>
      </c>
      <c r="BY533">
        <v>0</v>
      </c>
      <c r="CA533" t="s">
        <v>16180</v>
      </c>
      <c r="CB533" t="s">
        <v>21679</v>
      </c>
      <c r="CC5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4" spans="1:81">
      <c r="A534">
        <v>746309</v>
      </c>
      <c r="B534" t="s">
        <v>18411</v>
      </c>
      <c r="C534" t="s">
        <v>18412</v>
      </c>
      <c r="D534" t="s">
        <v>18413</v>
      </c>
      <c r="E534" t="s">
        <v>16552</v>
      </c>
      <c r="F534" t="s">
        <v>2119</v>
      </c>
      <c r="I534" t="s">
        <v>16253</v>
      </c>
      <c r="J534" t="b">
        <v>0</v>
      </c>
      <c r="L534" t="s">
        <v>16193</v>
      </c>
      <c r="M534" t="b">
        <v>0</v>
      </c>
      <c r="V534" t="s">
        <v>2478</v>
      </c>
      <c r="Z534">
        <v>45383</v>
      </c>
      <c r="AA534" t="s">
        <v>18414</v>
      </c>
      <c r="AC534">
        <v>45383</v>
      </c>
      <c r="AD534">
        <v>45856</v>
      </c>
      <c r="AE534">
        <v>45889</v>
      </c>
      <c r="AF534">
        <v>45867</v>
      </c>
      <c r="AG534" t="s">
        <v>18415</v>
      </c>
      <c r="AH534">
        <v>4</v>
      </c>
      <c r="AI534">
        <v>448084</v>
      </c>
      <c r="AJ534">
        <v>425975.74</v>
      </c>
      <c r="AK534">
        <v>251311.27</v>
      </c>
      <c r="AL534">
        <v>51889.2</v>
      </c>
      <c r="AN534">
        <v>379772.1</v>
      </c>
      <c r="AO534">
        <v>30200.94</v>
      </c>
      <c r="AP534">
        <v>221110.33</v>
      </c>
      <c r="AQ534">
        <v>631083.37</v>
      </c>
      <c r="AR534">
        <v>682972.57</v>
      </c>
      <c r="AS534">
        <v>45626</v>
      </c>
      <c r="AT534">
        <v>45777</v>
      </c>
      <c r="AU534">
        <v>46082</v>
      </c>
      <c r="AW534" s="567">
        <v>564064.63</v>
      </c>
      <c r="AX534" s="567">
        <v>327791.49</v>
      </c>
      <c r="AY534" s="567"/>
      <c r="AZ534" s="567"/>
      <c r="BA534" s="567"/>
      <c r="BB534" s="567">
        <v>65212.75</v>
      </c>
      <c r="BC534" s="567"/>
      <c r="BD534" s="567">
        <v>564064.63</v>
      </c>
      <c r="BE534" s="567">
        <v>327791.49</v>
      </c>
      <c r="BG534" t="s">
        <v>22172</v>
      </c>
      <c r="BH534" t="s">
        <v>18416</v>
      </c>
      <c r="BI534">
        <v>46083.675682870373</v>
      </c>
      <c r="BJ534">
        <v>45369.62332175926</v>
      </c>
      <c r="BK534" t="s">
        <v>21683</v>
      </c>
      <c r="BL534" t="s">
        <v>16553</v>
      </c>
      <c r="BM534" t="s">
        <v>21683</v>
      </c>
      <c r="BP534" s="568">
        <v>53695.19</v>
      </c>
      <c r="BQ534" s="568">
        <v>28394.95</v>
      </c>
      <c r="BR534">
        <v>0.67499122976414305</v>
      </c>
      <c r="BS534">
        <v>2</v>
      </c>
      <c r="BU534" t="s">
        <v>18417</v>
      </c>
      <c r="BV534" t="s">
        <v>18410</v>
      </c>
      <c r="BW534" s="568">
        <v>65212.75</v>
      </c>
      <c r="BX534" s="568">
        <v>98251.25</v>
      </c>
      <c r="BY534">
        <v>163464</v>
      </c>
      <c r="CA534" t="s">
        <v>16180</v>
      </c>
      <c r="CB534" t="s">
        <v>21679</v>
      </c>
      <c r="CC5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109626.94</v>
      </c>
    </row>
    <row r="535" spans="1:81">
      <c r="A535" t="s">
        <v>18418</v>
      </c>
      <c r="C535" t="s">
        <v>18419</v>
      </c>
      <c r="F535" t="s">
        <v>2119</v>
      </c>
      <c r="J535" t="b">
        <v>0</v>
      </c>
      <c r="L535" t="s">
        <v>16183</v>
      </c>
      <c r="M535" t="b">
        <v>0</v>
      </c>
      <c r="V535" t="s">
        <v>2478</v>
      </c>
      <c r="AP535">
        <v>0</v>
      </c>
      <c r="AQ535">
        <v>0</v>
      </c>
      <c r="AR535">
        <v>0</v>
      </c>
      <c r="AW535" s="567"/>
      <c r="AX535" s="567"/>
      <c r="AY535" s="567"/>
      <c r="AZ535" s="567"/>
      <c r="BA535" s="567"/>
      <c r="BB535" s="567"/>
      <c r="BC535" s="567"/>
      <c r="BD535" s="567">
        <v>0</v>
      </c>
      <c r="BE535" s="567">
        <v>0</v>
      </c>
      <c r="BI535">
        <v>45856.771180555559</v>
      </c>
      <c r="BJ535">
        <v>45369.623703703706</v>
      </c>
      <c r="BK535" t="s">
        <v>21683</v>
      </c>
      <c r="BM535" t="s">
        <v>21698</v>
      </c>
      <c r="BU535" t="s">
        <v>18420</v>
      </c>
      <c r="BV535" t="s">
        <v>18418</v>
      </c>
      <c r="BY535">
        <v>0</v>
      </c>
      <c r="CA535" t="s">
        <v>16180</v>
      </c>
      <c r="CB535" t="s">
        <v>21679</v>
      </c>
      <c r="CC5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6" spans="1:81">
      <c r="A536" t="s">
        <v>18421</v>
      </c>
      <c r="C536" t="s">
        <v>18422</v>
      </c>
      <c r="F536" t="s">
        <v>2119</v>
      </c>
      <c r="J536" t="b">
        <v>0</v>
      </c>
      <c r="L536" t="s">
        <v>16183</v>
      </c>
      <c r="M536" t="b">
        <v>0</v>
      </c>
      <c r="V536" t="s">
        <v>2478</v>
      </c>
      <c r="AP536">
        <v>0</v>
      </c>
      <c r="AQ536">
        <v>0</v>
      </c>
      <c r="AR536">
        <v>0</v>
      </c>
      <c r="AW536" s="567"/>
      <c r="AX536" s="567"/>
      <c r="AY536" s="567"/>
      <c r="AZ536" s="567"/>
      <c r="BA536" s="567"/>
      <c r="BB536" s="567"/>
      <c r="BC536" s="567"/>
      <c r="BD536" s="567">
        <v>0</v>
      </c>
      <c r="BE536" s="567">
        <v>0</v>
      </c>
      <c r="BI536">
        <v>45856.771180555559</v>
      </c>
      <c r="BJ536">
        <v>45369.62431712963</v>
      </c>
      <c r="BK536" t="s">
        <v>21683</v>
      </c>
      <c r="BM536" t="s">
        <v>21698</v>
      </c>
      <c r="BU536" t="s">
        <v>18423</v>
      </c>
      <c r="BV536" t="s">
        <v>18421</v>
      </c>
      <c r="BY536">
        <v>0</v>
      </c>
      <c r="CA536" t="s">
        <v>16180</v>
      </c>
      <c r="CB536" t="s">
        <v>21679</v>
      </c>
      <c r="CC5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7" spans="1:81">
      <c r="A537" t="s">
        <v>18424</v>
      </c>
      <c r="C537" t="s">
        <v>18425</v>
      </c>
      <c r="F537" t="s">
        <v>2119</v>
      </c>
      <c r="J537" t="b">
        <v>0</v>
      </c>
      <c r="M537" t="b">
        <v>0</v>
      </c>
      <c r="V537" t="s">
        <v>2478</v>
      </c>
      <c r="AP537">
        <v>0</v>
      </c>
      <c r="AQ537">
        <v>0</v>
      </c>
      <c r="AR537">
        <v>0</v>
      </c>
      <c r="AW537" s="567"/>
      <c r="AX537" s="567"/>
      <c r="AY537" s="567"/>
      <c r="AZ537" s="567"/>
      <c r="BA537" s="567"/>
      <c r="BB537" s="567"/>
      <c r="BC537" s="567"/>
      <c r="BD537" s="567">
        <v>0</v>
      </c>
      <c r="BE537" s="567">
        <v>0</v>
      </c>
      <c r="BI537">
        <v>45856.771180555559</v>
      </c>
      <c r="BJ537">
        <v>45369.624791666669</v>
      </c>
      <c r="BK537" t="s">
        <v>21683</v>
      </c>
      <c r="BM537" t="s">
        <v>21698</v>
      </c>
      <c r="BU537" t="s">
        <v>18426</v>
      </c>
      <c r="BV537" t="s">
        <v>18424</v>
      </c>
      <c r="BY537">
        <v>0</v>
      </c>
      <c r="CA537" t="s">
        <v>16180</v>
      </c>
      <c r="CB537" t="s">
        <v>21679</v>
      </c>
      <c r="CC5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8" spans="1:81">
      <c r="A538" t="s">
        <v>18427</v>
      </c>
      <c r="C538" t="s">
        <v>18428</v>
      </c>
      <c r="F538" t="s">
        <v>2119</v>
      </c>
      <c r="J538" t="b">
        <v>0</v>
      </c>
      <c r="M538" t="b">
        <v>0</v>
      </c>
      <c r="V538" t="s">
        <v>2478</v>
      </c>
      <c r="AP538">
        <v>0</v>
      </c>
      <c r="AQ538">
        <v>0</v>
      </c>
      <c r="AR538">
        <v>0</v>
      </c>
      <c r="AW538" s="567"/>
      <c r="AX538" s="567"/>
      <c r="AY538" s="567"/>
      <c r="AZ538" s="567"/>
      <c r="BA538" s="567"/>
      <c r="BB538" s="567"/>
      <c r="BC538" s="567"/>
      <c r="BD538" s="567">
        <v>0</v>
      </c>
      <c r="BE538" s="567">
        <v>0</v>
      </c>
      <c r="BI538">
        <v>45856.771180555559</v>
      </c>
      <c r="BJ538">
        <v>45369.632465277777</v>
      </c>
      <c r="BK538" t="s">
        <v>21683</v>
      </c>
      <c r="BM538" t="s">
        <v>21698</v>
      </c>
      <c r="BU538" t="s">
        <v>18429</v>
      </c>
      <c r="BV538" t="s">
        <v>18427</v>
      </c>
      <c r="BY538">
        <v>0</v>
      </c>
      <c r="CA538" t="s">
        <v>16180</v>
      </c>
      <c r="CB538" t="s">
        <v>21679</v>
      </c>
      <c r="CC5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39" spans="1:81">
      <c r="A539" t="s">
        <v>18430</v>
      </c>
      <c r="C539" t="s">
        <v>18431</v>
      </c>
      <c r="F539" t="s">
        <v>2119</v>
      </c>
      <c r="J539" t="b">
        <v>0</v>
      </c>
      <c r="M539" t="b">
        <v>0</v>
      </c>
      <c r="V539" t="s">
        <v>2478</v>
      </c>
      <c r="AP539">
        <v>0</v>
      </c>
      <c r="AQ539">
        <v>0</v>
      </c>
      <c r="AR539">
        <v>0</v>
      </c>
      <c r="AW539" s="567"/>
      <c r="AX539" s="567"/>
      <c r="AY539" s="567"/>
      <c r="AZ539" s="567"/>
      <c r="BA539" s="567"/>
      <c r="BB539" s="567"/>
      <c r="BC539" s="567"/>
      <c r="BD539" s="567">
        <v>0</v>
      </c>
      <c r="BE539" s="567">
        <v>0</v>
      </c>
      <c r="BI539">
        <v>45856.771180555559</v>
      </c>
      <c r="BJ539">
        <v>45369.6328125</v>
      </c>
      <c r="BK539" t="s">
        <v>21683</v>
      </c>
      <c r="BM539" t="s">
        <v>21698</v>
      </c>
      <c r="BU539" t="s">
        <v>18432</v>
      </c>
      <c r="BV539" t="s">
        <v>18430</v>
      </c>
      <c r="BY539">
        <v>0</v>
      </c>
      <c r="CA539" t="s">
        <v>16180</v>
      </c>
      <c r="CB539" t="s">
        <v>21679</v>
      </c>
      <c r="CC5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0" spans="1:81">
      <c r="A540" t="s">
        <v>18433</v>
      </c>
      <c r="C540" t="s">
        <v>18434</v>
      </c>
      <c r="F540" t="s">
        <v>2119</v>
      </c>
      <c r="J540" t="b">
        <v>0</v>
      </c>
      <c r="M540" t="b">
        <v>0</v>
      </c>
      <c r="V540" t="s">
        <v>2478</v>
      </c>
      <c r="AP540">
        <v>0</v>
      </c>
      <c r="AQ540">
        <v>0</v>
      </c>
      <c r="AR540">
        <v>0</v>
      </c>
      <c r="AW540" s="567"/>
      <c r="AX540" s="567"/>
      <c r="AY540" s="567"/>
      <c r="AZ540" s="567"/>
      <c r="BA540" s="567"/>
      <c r="BB540" s="567"/>
      <c r="BC540" s="567"/>
      <c r="BD540" s="567">
        <v>0</v>
      </c>
      <c r="BE540" s="567">
        <v>0</v>
      </c>
      <c r="BI540">
        <v>45856.771192129629</v>
      </c>
      <c r="BJ540">
        <v>45369.633194444446</v>
      </c>
      <c r="BK540" t="s">
        <v>21683</v>
      </c>
      <c r="BM540" t="s">
        <v>21698</v>
      </c>
      <c r="BU540" t="s">
        <v>18435</v>
      </c>
      <c r="BV540" t="s">
        <v>18433</v>
      </c>
      <c r="BY540">
        <v>0</v>
      </c>
      <c r="CA540" t="s">
        <v>16180</v>
      </c>
      <c r="CB540" t="s">
        <v>21679</v>
      </c>
      <c r="CC5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1" spans="1:81">
      <c r="A541" t="s">
        <v>18436</v>
      </c>
      <c r="C541" t="s">
        <v>18437</v>
      </c>
      <c r="F541" t="s">
        <v>2119</v>
      </c>
      <c r="J541" t="b">
        <v>0</v>
      </c>
      <c r="M541" t="b">
        <v>0</v>
      </c>
      <c r="V541" t="s">
        <v>2478</v>
      </c>
      <c r="AP541">
        <v>0</v>
      </c>
      <c r="AQ541">
        <v>0</v>
      </c>
      <c r="AR541">
        <v>0</v>
      </c>
      <c r="AW541" s="567"/>
      <c r="AX541" s="567"/>
      <c r="AY541" s="567"/>
      <c r="AZ541" s="567"/>
      <c r="BA541" s="567"/>
      <c r="BB541" s="567"/>
      <c r="BC541" s="567"/>
      <c r="BD541" s="567">
        <v>0</v>
      </c>
      <c r="BE541" s="567">
        <v>0</v>
      </c>
      <c r="BI541">
        <v>45856.771192129629</v>
      </c>
      <c r="BJ541">
        <v>45369.633530092593</v>
      </c>
      <c r="BK541" t="s">
        <v>21683</v>
      </c>
      <c r="BM541" t="s">
        <v>21698</v>
      </c>
      <c r="BU541" t="s">
        <v>18438</v>
      </c>
      <c r="BV541" t="s">
        <v>18436</v>
      </c>
      <c r="BY541">
        <v>0</v>
      </c>
      <c r="CA541" t="s">
        <v>16180</v>
      </c>
      <c r="CB541" t="s">
        <v>21679</v>
      </c>
      <c r="CC5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2" spans="1:81">
      <c r="A542" t="s">
        <v>18439</v>
      </c>
      <c r="C542" t="s">
        <v>18440</v>
      </c>
      <c r="F542" t="s">
        <v>2119</v>
      </c>
      <c r="J542" t="b">
        <v>0</v>
      </c>
      <c r="M542" t="b">
        <v>0</v>
      </c>
      <c r="V542" t="s">
        <v>2478</v>
      </c>
      <c r="AP542">
        <v>0</v>
      </c>
      <c r="AQ542">
        <v>0</v>
      </c>
      <c r="AR542">
        <v>0</v>
      </c>
      <c r="AW542" s="567"/>
      <c r="AX542" s="567"/>
      <c r="AY542" s="567"/>
      <c r="AZ542" s="567"/>
      <c r="BA542" s="567"/>
      <c r="BB542" s="567"/>
      <c r="BC542" s="567"/>
      <c r="BD542" s="567">
        <v>0</v>
      </c>
      <c r="BE542" s="567">
        <v>0</v>
      </c>
      <c r="BI542">
        <v>45856.771192129629</v>
      </c>
      <c r="BJ542">
        <v>45369.633888888886</v>
      </c>
      <c r="BK542" t="s">
        <v>21683</v>
      </c>
      <c r="BM542" t="s">
        <v>21698</v>
      </c>
      <c r="BU542" t="s">
        <v>18441</v>
      </c>
      <c r="BV542" t="s">
        <v>18439</v>
      </c>
      <c r="BY542">
        <v>0</v>
      </c>
      <c r="CA542" t="s">
        <v>16180</v>
      </c>
      <c r="CB542" t="s">
        <v>21679</v>
      </c>
      <c r="CC5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3" spans="1:81">
      <c r="A543" t="s">
        <v>18442</v>
      </c>
      <c r="C543" t="s">
        <v>18443</v>
      </c>
      <c r="F543" t="s">
        <v>2119</v>
      </c>
      <c r="J543" t="b">
        <v>0</v>
      </c>
      <c r="M543" t="b">
        <v>0</v>
      </c>
      <c r="V543" t="s">
        <v>2478</v>
      </c>
      <c r="AP543">
        <v>0</v>
      </c>
      <c r="AQ543">
        <v>0</v>
      </c>
      <c r="AR543">
        <v>0</v>
      </c>
      <c r="AW543" s="567"/>
      <c r="AX543" s="567"/>
      <c r="AY543" s="567"/>
      <c r="AZ543" s="567"/>
      <c r="BA543" s="567"/>
      <c r="BB543" s="567"/>
      <c r="BC543" s="567"/>
      <c r="BD543" s="567">
        <v>0</v>
      </c>
      <c r="BE543" s="567">
        <v>0</v>
      </c>
      <c r="BI543">
        <v>45856.771192129629</v>
      </c>
      <c r="BJ543">
        <v>45369.634282407409</v>
      </c>
      <c r="BK543" t="s">
        <v>21683</v>
      </c>
      <c r="BM543" t="s">
        <v>21698</v>
      </c>
      <c r="BU543" t="s">
        <v>18444</v>
      </c>
      <c r="BV543" t="s">
        <v>18442</v>
      </c>
      <c r="BY543">
        <v>0</v>
      </c>
      <c r="CA543" t="s">
        <v>16180</v>
      </c>
      <c r="CB543" t="s">
        <v>21679</v>
      </c>
      <c r="CC5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4" spans="1:81">
      <c r="A544" t="s">
        <v>18445</v>
      </c>
      <c r="C544" t="s">
        <v>18446</v>
      </c>
      <c r="F544" t="s">
        <v>2119</v>
      </c>
      <c r="J544" t="b">
        <v>0</v>
      </c>
      <c r="M544" t="b">
        <v>0</v>
      </c>
      <c r="V544" t="s">
        <v>2478</v>
      </c>
      <c r="AP544">
        <v>0</v>
      </c>
      <c r="AQ544">
        <v>0</v>
      </c>
      <c r="AR544">
        <v>0</v>
      </c>
      <c r="AW544" s="567"/>
      <c r="AX544" s="567"/>
      <c r="AY544" s="567"/>
      <c r="AZ544" s="567"/>
      <c r="BA544" s="567"/>
      <c r="BB544" s="567"/>
      <c r="BC544" s="567"/>
      <c r="BD544" s="567">
        <v>0</v>
      </c>
      <c r="BE544" s="567">
        <v>0</v>
      </c>
      <c r="BI544">
        <v>45856.771192129629</v>
      </c>
      <c r="BJ544">
        <v>45369.634988425925</v>
      </c>
      <c r="BK544" t="s">
        <v>21683</v>
      </c>
      <c r="BM544" t="s">
        <v>21698</v>
      </c>
      <c r="BU544" t="s">
        <v>18447</v>
      </c>
      <c r="BV544" t="s">
        <v>18445</v>
      </c>
      <c r="BY544">
        <v>0</v>
      </c>
      <c r="CA544" t="s">
        <v>16180</v>
      </c>
      <c r="CB544" t="s">
        <v>21679</v>
      </c>
      <c r="CC5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5" spans="1:81">
      <c r="A545" t="s">
        <v>18448</v>
      </c>
      <c r="C545" t="s">
        <v>18449</v>
      </c>
      <c r="F545" t="s">
        <v>2119</v>
      </c>
      <c r="J545" t="b">
        <v>0</v>
      </c>
      <c r="M545" t="b">
        <v>0</v>
      </c>
      <c r="V545" t="s">
        <v>2478</v>
      </c>
      <c r="AP545">
        <v>0</v>
      </c>
      <c r="AQ545">
        <v>0</v>
      </c>
      <c r="AR545">
        <v>0</v>
      </c>
      <c r="AW545" s="567"/>
      <c r="AX545" s="567"/>
      <c r="AY545" s="567"/>
      <c r="AZ545" s="567"/>
      <c r="BA545" s="567"/>
      <c r="BB545" s="567"/>
      <c r="BC545" s="567"/>
      <c r="BD545" s="567">
        <v>0</v>
      </c>
      <c r="BE545" s="567">
        <v>0</v>
      </c>
      <c r="BI545">
        <v>45856.771192129629</v>
      </c>
      <c r="BJ545">
        <v>45369.635277777779</v>
      </c>
      <c r="BK545" t="s">
        <v>21683</v>
      </c>
      <c r="BM545" t="s">
        <v>21698</v>
      </c>
      <c r="BU545" t="s">
        <v>18450</v>
      </c>
      <c r="BV545" t="s">
        <v>18448</v>
      </c>
      <c r="BY545">
        <v>0</v>
      </c>
      <c r="CA545" t="s">
        <v>16180</v>
      </c>
      <c r="CB545" t="s">
        <v>21679</v>
      </c>
      <c r="CC5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6" spans="1:81">
      <c r="A546" t="s">
        <v>18451</v>
      </c>
      <c r="C546" t="s">
        <v>18452</v>
      </c>
      <c r="F546" t="s">
        <v>2119</v>
      </c>
      <c r="J546" t="b">
        <v>0</v>
      </c>
      <c r="M546" t="b">
        <v>0</v>
      </c>
      <c r="V546" t="s">
        <v>2478</v>
      </c>
      <c r="AP546">
        <v>0</v>
      </c>
      <c r="AQ546">
        <v>0</v>
      </c>
      <c r="AR546">
        <v>0</v>
      </c>
      <c r="AW546" s="567"/>
      <c r="AX546" s="567"/>
      <c r="AY546" s="567"/>
      <c r="AZ546" s="567"/>
      <c r="BA546" s="567"/>
      <c r="BB546" s="567"/>
      <c r="BC546" s="567"/>
      <c r="BD546" s="567">
        <v>0</v>
      </c>
      <c r="BE546" s="567">
        <v>0</v>
      </c>
      <c r="BI546">
        <v>45856.771192129629</v>
      </c>
      <c r="BJ546">
        <v>45369.635659722226</v>
      </c>
      <c r="BK546" t="s">
        <v>21683</v>
      </c>
      <c r="BM546" t="s">
        <v>21698</v>
      </c>
      <c r="BN546" t="s">
        <v>16315</v>
      </c>
      <c r="BU546" t="s">
        <v>18453</v>
      </c>
      <c r="BV546" t="s">
        <v>18451</v>
      </c>
      <c r="BY546">
        <v>0</v>
      </c>
      <c r="CA546" t="s">
        <v>16180</v>
      </c>
      <c r="CB546" t="s">
        <v>21679</v>
      </c>
      <c r="CC5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7" spans="1:81">
      <c r="A547" t="s">
        <v>18454</v>
      </c>
      <c r="C547" t="s">
        <v>18455</v>
      </c>
      <c r="F547" t="s">
        <v>2119</v>
      </c>
      <c r="J547" t="b">
        <v>0</v>
      </c>
      <c r="M547" t="b">
        <v>0</v>
      </c>
      <c r="V547" t="s">
        <v>2478</v>
      </c>
      <c r="AP547">
        <v>0</v>
      </c>
      <c r="AQ547">
        <v>0</v>
      </c>
      <c r="AR547">
        <v>0</v>
      </c>
      <c r="AW547" s="567"/>
      <c r="AX547" s="567"/>
      <c r="AY547" s="567"/>
      <c r="AZ547" s="567"/>
      <c r="BA547" s="567"/>
      <c r="BB547" s="567"/>
      <c r="BC547" s="567"/>
      <c r="BD547" s="567">
        <v>0</v>
      </c>
      <c r="BE547" s="567">
        <v>0</v>
      </c>
      <c r="BI547">
        <v>45856.771203703705</v>
      </c>
      <c r="BJ547">
        <v>45369.636192129627</v>
      </c>
      <c r="BK547" t="s">
        <v>21683</v>
      </c>
      <c r="BM547" t="s">
        <v>21698</v>
      </c>
      <c r="BU547" t="s">
        <v>18456</v>
      </c>
      <c r="BV547" t="s">
        <v>18454</v>
      </c>
      <c r="BY547">
        <v>0</v>
      </c>
      <c r="CA547" t="s">
        <v>16180</v>
      </c>
      <c r="CB547" t="s">
        <v>21679</v>
      </c>
      <c r="CC5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8" spans="1:81">
      <c r="A548" t="s">
        <v>18457</v>
      </c>
      <c r="C548" t="s">
        <v>18458</v>
      </c>
      <c r="F548" t="s">
        <v>2119</v>
      </c>
      <c r="J548" t="b">
        <v>0</v>
      </c>
      <c r="M548" t="b">
        <v>0</v>
      </c>
      <c r="V548" t="s">
        <v>2478</v>
      </c>
      <c r="AP548">
        <v>0</v>
      </c>
      <c r="AQ548">
        <v>0</v>
      </c>
      <c r="AR548">
        <v>0</v>
      </c>
      <c r="AW548" s="567"/>
      <c r="AX548" s="567"/>
      <c r="AY548" s="567"/>
      <c r="AZ548" s="567"/>
      <c r="BA548" s="567"/>
      <c r="BB548" s="567"/>
      <c r="BC548" s="567"/>
      <c r="BD548" s="567">
        <v>0</v>
      </c>
      <c r="BE548" s="567">
        <v>0</v>
      </c>
      <c r="BI548">
        <v>45856.771203703705</v>
      </c>
      <c r="BJ548">
        <v>45369.636689814812</v>
      </c>
      <c r="BK548" t="s">
        <v>21683</v>
      </c>
      <c r="BM548" t="s">
        <v>21698</v>
      </c>
      <c r="BU548" t="s">
        <v>18459</v>
      </c>
      <c r="BV548" t="s">
        <v>18457</v>
      </c>
      <c r="BY548">
        <v>0</v>
      </c>
      <c r="CA548" t="s">
        <v>16180</v>
      </c>
      <c r="CB548" t="s">
        <v>21679</v>
      </c>
      <c r="CC5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49" spans="1:81">
      <c r="A549" t="s">
        <v>18460</v>
      </c>
      <c r="C549" t="s">
        <v>18461</v>
      </c>
      <c r="F549" t="s">
        <v>2119</v>
      </c>
      <c r="J549" t="b">
        <v>0</v>
      </c>
      <c r="M549" t="b">
        <v>0</v>
      </c>
      <c r="V549" t="s">
        <v>2478</v>
      </c>
      <c r="AP549">
        <v>0</v>
      </c>
      <c r="AQ549">
        <v>0</v>
      </c>
      <c r="AR549">
        <v>0</v>
      </c>
      <c r="AW549" s="567"/>
      <c r="AX549" s="567"/>
      <c r="AY549" s="567"/>
      <c r="AZ549" s="567"/>
      <c r="BA549" s="567"/>
      <c r="BB549" s="567"/>
      <c r="BC549" s="567"/>
      <c r="BD549" s="567">
        <v>0</v>
      </c>
      <c r="BE549" s="567">
        <v>0</v>
      </c>
      <c r="BI549">
        <v>45856.771203703705</v>
      </c>
      <c r="BJ549">
        <v>45369.637326388889</v>
      </c>
      <c r="BK549" t="s">
        <v>21683</v>
      </c>
      <c r="BM549" t="s">
        <v>21698</v>
      </c>
      <c r="BU549" t="s">
        <v>18462</v>
      </c>
      <c r="BV549" t="s">
        <v>18460</v>
      </c>
      <c r="BY549">
        <v>0</v>
      </c>
      <c r="CA549" t="s">
        <v>16180</v>
      </c>
      <c r="CB549" t="s">
        <v>21679</v>
      </c>
      <c r="CC5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0" spans="1:81">
      <c r="A550" t="s">
        <v>18463</v>
      </c>
      <c r="C550" t="s">
        <v>18464</v>
      </c>
      <c r="F550" t="s">
        <v>2119</v>
      </c>
      <c r="J550" t="b">
        <v>0</v>
      </c>
      <c r="M550" t="b">
        <v>0</v>
      </c>
      <c r="V550" t="s">
        <v>2478</v>
      </c>
      <c r="AP550">
        <v>0</v>
      </c>
      <c r="AQ550">
        <v>0</v>
      </c>
      <c r="AR550">
        <v>0</v>
      </c>
      <c r="AW550" s="567"/>
      <c r="AX550" s="567"/>
      <c r="AY550" s="567"/>
      <c r="AZ550" s="567"/>
      <c r="BA550" s="567"/>
      <c r="BB550" s="567"/>
      <c r="BC550" s="567"/>
      <c r="BD550" s="567">
        <v>0</v>
      </c>
      <c r="BE550" s="567">
        <v>0</v>
      </c>
      <c r="BI550">
        <v>45856.771203703705</v>
      </c>
      <c r="BJ550">
        <v>45369.637696759259</v>
      </c>
      <c r="BK550" t="s">
        <v>21683</v>
      </c>
      <c r="BM550" t="s">
        <v>21698</v>
      </c>
      <c r="BU550" t="s">
        <v>18465</v>
      </c>
      <c r="BV550" t="s">
        <v>18463</v>
      </c>
      <c r="BY550">
        <v>0</v>
      </c>
      <c r="CA550" t="s">
        <v>16180</v>
      </c>
      <c r="CB550" t="s">
        <v>21679</v>
      </c>
      <c r="CC5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1" spans="1:81">
      <c r="A551" t="s">
        <v>18466</v>
      </c>
      <c r="C551" t="s">
        <v>18467</v>
      </c>
      <c r="F551" t="s">
        <v>2119</v>
      </c>
      <c r="J551" t="b">
        <v>0</v>
      </c>
      <c r="M551" t="b">
        <v>0</v>
      </c>
      <c r="V551" t="s">
        <v>2478</v>
      </c>
      <c r="AP551">
        <v>0</v>
      </c>
      <c r="AQ551">
        <v>0</v>
      </c>
      <c r="AR551">
        <v>0</v>
      </c>
      <c r="AW551" s="567"/>
      <c r="AX551" s="567"/>
      <c r="AY551" s="567"/>
      <c r="AZ551" s="567"/>
      <c r="BA551" s="567"/>
      <c r="BB551" s="567"/>
      <c r="BC551" s="567"/>
      <c r="BD551" s="567">
        <v>0</v>
      </c>
      <c r="BE551" s="567">
        <v>0</v>
      </c>
      <c r="BI551">
        <v>45856.771203703705</v>
      </c>
      <c r="BJ551">
        <v>45369.638078703705</v>
      </c>
      <c r="BK551" t="s">
        <v>21683</v>
      </c>
      <c r="BM551" t="s">
        <v>21698</v>
      </c>
      <c r="BU551" t="s">
        <v>18468</v>
      </c>
      <c r="BV551" t="s">
        <v>18466</v>
      </c>
      <c r="BY551">
        <v>0</v>
      </c>
      <c r="CA551" t="s">
        <v>16180</v>
      </c>
      <c r="CB551" t="s">
        <v>21679</v>
      </c>
      <c r="CC5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2" spans="1:81">
      <c r="A552" t="s">
        <v>18469</v>
      </c>
      <c r="C552" t="s">
        <v>18470</v>
      </c>
      <c r="F552" t="s">
        <v>2119</v>
      </c>
      <c r="J552" t="b">
        <v>0</v>
      </c>
      <c r="M552" t="b">
        <v>0</v>
      </c>
      <c r="V552" t="s">
        <v>2478</v>
      </c>
      <c r="AP552">
        <v>0</v>
      </c>
      <c r="AQ552">
        <v>0</v>
      </c>
      <c r="AR552">
        <v>0</v>
      </c>
      <c r="AW552" s="567"/>
      <c r="AX552" s="567"/>
      <c r="AY552" s="567"/>
      <c r="AZ552" s="567"/>
      <c r="BA552" s="567"/>
      <c r="BB552" s="567"/>
      <c r="BC552" s="567"/>
      <c r="BD552" s="567">
        <v>0</v>
      </c>
      <c r="BE552" s="567">
        <v>0</v>
      </c>
      <c r="BI552">
        <v>45856.771203703705</v>
      </c>
      <c r="BJ552">
        <v>45369.638981481483</v>
      </c>
      <c r="BK552" t="s">
        <v>21683</v>
      </c>
      <c r="BM552" t="s">
        <v>21698</v>
      </c>
      <c r="BU552" t="s">
        <v>18471</v>
      </c>
      <c r="BV552" t="s">
        <v>18469</v>
      </c>
      <c r="BY552">
        <v>0</v>
      </c>
      <c r="CA552" t="s">
        <v>16180</v>
      </c>
      <c r="CB552" t="s">
        <v>21679</v>
      </c>
      <c r="CC5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3" spans="1:81">
      <c r="A553" t="s">
        <v>18472</v>
      </c>
      <c r="C553" t="s">
        <v>18473</v>
      </c>
      <c r="F553" t="s">
        <v>2119</v>
      </c>
      <c r="J553" t="b">
        <v>0</v>
      </c>
      <c r="M553" t="b">
        <v>0</v>
      </c>
      <c r="V553" t="s">
        <v>2478</v>
      </c>
      <c r="AP553">
        <v>0</v>
      </c>
      <c r="AQ553">
        <v>0</v>
      </c>
      <c r="AR553">
        <v>0</v>
      </c>
      <c r="AW553" s="567"/>
      <c r="AX553" s="567"/>
      <c r="AY553" s="567"/>
      <c r="AZ553" s="567"/>
      <c r="BA553" s="567"/>
      <c r="BB553" s="567"/>
      <c r="BC553" s="567"/>
      <c r="BD553" s="567">
        <v>0</v>
      </c>
      <c r="BE553" s="567">
        <v>0</v>
      </c>
      <c r="BI553">
        <v>45856.771215277775</v>
      </c>
      <c r="BJ553">
        <v>45369.639803240738</v>
      </c>
      <c r="BK553" t="s">
        <v>21683</v>
      </c>
      <c r="BM553" t="s">
        <v>21698</v>
      </c>
      <c r="BU553" t="s">
        <v>18474</v>
      </c>
      <c r="BV553" t="s">
        <v>18472</v>
      </c>
      <c r="BY553">
        <v>0</v>
      </c>
      <c r="CA553" t="s">
        <v>16180</v>
      </c>
      <c r="CB553" t="s">
        <v>21679</v>
      </c>
      <c r="CC5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4" spans="1:81">
      <c r="A554" t="s">
        <v>18475</v>
      </c>
      <c r="C554" t="s">
        <v>18476</v>
      </c>
      <c r="F554" t="s">
        <v>2119</v>
      </c>
      <c r="J554" t="b">
        <v>0</v>
      </c>
      <c r="M554" t="b">
        <v>0</v>
      </c>
      <c r="V554" t="s">
        <v>2478</v>
      </c>
      <c r="AP554">
        <v>0</v>
      </c>
      <c r="AQ554">
        <v>0</v>
      </c>
      <c r="AR554">
        <v>0</v>
      </c>
      <c r="AW554" s="567"/>
      <c r="AX554" s="567"/>
      <c r="AY554" s="567"/>
      <c r="AZ554" s="567"/>
      <c r="BA554" s="567"/>
      <c r="BB554" s="567"/>
      <c r="BC554" s="567"/>
      <c r="BD554" s="567">
        <v>0</v>
      </c>
      <c r="BE554" s="567">
        <v>0</v>
      </c>
      <c r="BI554">
        <v>45856.771215277775</v>
      </c>
      <c r="BJ554">
        <v>45369.640636574077</v>
      </c>
      <c r="BK554" t="s">
        <v>21683</v>
      </c>
      <c r="BM554" t="s">
        <v>21698</v>
      </c>
      <c r="BU554" t="s">
        <v>18477</v>
      </c>
      <c r="BV554" t="s">
        <v>18475</v>
      </c>
      <c r="BY554">
        <v>0</v>
      </c>
      <c r="CA554" t="s">
        <v>16180</v>
      </c>
      <c r="CB554" t="s">
        <v>21679</v>
      </c>
      <c r="CC5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5" spans="1:81">
      <c r="A555" t="s">
        <v>18478</v>
      </c>
      <c r="C555" t="s">
        <v>18479</v>
      </c>
      <c r="F555" t="s">
        <v>2119</v>
      </c>
      <c r="J555" t="b">
        <v>0</v>
      </c>
      <c r="M555" t="b">
        <v>0</v>
      </c>
      <c r="V555" t="s">
        <v>2478</v>
      </c>
      <c r="AP555">
        <v>0</v>
      </c>
      <c r="AQ555">
        <v>0</v>
      </c>
      <c r="AR555">
        <v>0</v>
      </c>
      <c r="AW555" s="567"/>
      <c r="AX555" s="567"/>
      <c r="AY555" s="567"/>
      <c r="AZ555" s="567"/>
      <c r="BA555" s="567"/>
      <c r="BB555" s="567"/>
      <c r="BC555" s="567"/>
      <c r="BD555" s="567">
        <v>0</v>
      </c>
      <c r="BE555" s="567">
        <v>0</v>
      </c>
      <c r="BI555">
        <v>45856.771215277775</v>
      </c>
      <c r="BJ555">
        <v>45369.641516203701</v>
      </c>
      <c r="BK555" t="s">
        <v>21683</v>
      </c>
      <c r="BM555" t="s">
        <v>21698</v>
      </c>
      <c r="BU555" t="s">
        <v>18480</v>
      </c>
      <c r="BV555" t="s">
        <v>18478</v>
      </c>
      <c r="BY555">
        <v>0</v>
      </c>
      <c r="CA555" t="s">
        <v>16180</v>
      </c>
      <c r="CB555" t="s">
        <v>21679</v>
      </c>
      <c r="CC5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6" spans="1:81">
      <c r="A556" t="s">
        <v>18481</v>
      </c>
      <c r="C556" t="s">
        <v>18482</v>
      </c>
      <c r="F556" t="s">
        <v>2119</v>
      </c>
      <c r="J556" t="b">
        <v>0</v>
      </c>
      <c r="M556" t="b">
        <v>0</v>
      </c>
      <c r="V556" t="s">
        <v>2478</v>
      </c>
      <c r="AP556">
        <v>0</v>
      </c>
      <c r="AQ556">
        <v>0</v>
      </c>
      <c r="AR556">
        <v>0</v>
      </c>
      <c r="AW556" s="567"/>
      <c r="AX556" s="567"/>
      <c r="AY556" s="567"/>
      <c r="AZ556" s="567"/>
      <c r="BA556" s="567"/>
      <c r="BB556" s="567"/>
      <c r="BC556" s="567"/>
      <c r="BD556" s="567">
        <v>0</v>
      </c>
      <c r="BE556" s="567">
        <v>0</v>
      </c>
      <c r="BI556">
        <v>45856.771215277775</v>
      </c>
      <c r="BJ556">
        <v>45369.641840277778</v>
      </c>
      <c r="BK556" t="s">
        <v>21683</v>
      </c>
      <c r="BM556" t="s">
        <v>21698</v>
      </c>
      <c r="BU556" t="s">
        <v>18483</v>
      </c>
      <c r="BV556" t="s">
        <v>18481</v>
      </c>
      <c r="BY556">
        <v>0</v>
      </c>
      <c r="CA556" t="s">
        <v>16180</v>
      </c>
      <c r="CB556" t="s">
        <v>21679</v>
      </c>
      <c r="CC5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7" spans="1:81">
      <c r="A557" t="s">
        <v>18484</v>
      </c>
      <c r="C557" t="s">
        <v>18485</v>
      </c>
      <c r="F557" t="s">
        <v>2119</v>
      </c>
      <c r="J557" t="b">
        <v>0</v>
      </c>
      <c r="M557" t="b">
        <v>0</v>
      </c>
      <c r="V557" t="s">
        <v>2478</v>
      </c>
      <c r="AP557">
        <v>0</v>
      </c>
      <c r="AQ557">
        <v>0</v>
      </c>
      <c r="AR557">
        <v>0</v>
      </c>
      <c r="AW557" s="567"/>
      <c r="AX557" s="567"/>
      <c r="AY557" s="567"/>
      <c r="AZ557" s="567"/>
      <c r="BA557" s="567"/>
      <c r="BB557" s="567"/>
      <c r="BC557" s="567"/>
      <c r="BD557" s="567">
        <v>0</v>
      </c>
      <c r="BE557" s="567">
        <v>0</v>
      </c>
      <c r="BI557">
        <v>45856.771215277775</v>
      </c>
      <c r="BJ557">
        <v>45369.642199074071</v>
      </c>
      <c r="BK557" t="s">
        <v>21683</v>
      </c>
      <c r="BM557" t="s">
        <v>21698</v>
      </c>
      <c r="BU557" t="s">
        <v>18486</v>
      </c>
      <c r="BV557" t="s">
        <v>18484</v>
      </c>
      <c r="BY557">
        <v>0</v>
      </c>
      <c r="CA557" t="s">
        <v>16180</v>
      </c>
      <c r="CB557" t="s">
        <v>21679</v>
      </c>
      <c r="CC5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8" spans="1:81">
      <c r="A558" t="s">
        <v>18487</v>
      </c>
      <c r="C558" t="s">
        <v>18488</v>
      </c>
      <c r="F558" t="s">
        <v>2119</v>
      </c>
      <c r="J558" t="b">
        <v>0</v>
      </c>
      <c r="L558" t="s">
        <v>16183</v>
      </c>
      <c r="M558" t="b">
        <v>0</v>
      </c>
      <c r="V558" t="s">
        <v>2478</v>
      </c>
      <c r="AP558">
        <v>0</v>
      </c>
      <c r="AQ558">
        <v>0</v>
      </c>
      <c r="AR558">
        <v>0</v>
      </c>
      <c r="AW558" s="567"/>
      <c r="AX558" s="567"/>
      <c r="AY558" s="567"/>
      <c r="AZ558" s="567"/>
      <c r="BA558" s="567"/>
      <c r="BB558" s="567"/>
      <c r="BC558" s="567"/>
      <c r="BD558" s="567">
        <v>0</v>
      </c>
      <c r="BE558" s="567">
        <v>0</v>
      </c>
      <c r="BI558">
        <v>45856.771215277775</v>
      </c>
      <c r="BJ558">
        <v>45369.642708333333</v>
      </c>
      <c r="BK558" t="s">
        <v>21683</v>
      </c>
      <c r="BM558" t="s">
        <v>21698</v>
      </c>
      <c r="BU558" t="s">
        <v>18489</v>
      </c>
      <c r="BV558" t="s">
        <v>18487</v>
      </c>
      <c r="BY558">
        <v>0</v>
      </c>
      <c r="CA558" t="s">
        <v>16180</v>
      </c>
      <c r="CB558" t="s">
        <v>21679</v>
      </c>
      <c r="CC5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59" spans="1:81">
      <c r="A559" t="s">
        <v>18490</v>
      </c>
      <c r="C559" t="s">
        <v>18491</v>
      </c>
      <c r="F559" t="s">
        <v>2119</v>
      </c>
      <c r="J559" t="b">
        <v>0</v>
      </c>
      <c r="M559" t="b">
        <v>0</v>
      </c>
      <c r="V559" t="s">
        <v>2478</v>
      </c>
      <c r="AP559">
        <v>0</v>
      </c>
      <c r="AQ559">
        <v>0</v>
      </c>
      <c r="AR559">
        <v>0</v>
      </c>
      <c r="AW559" s="567"/>
      <c r="AX559" s="567"/>
      <c r="AY559" s="567"/>
      <c r="AZ559" s="567"/>
      <c r="BA559" s="567"/>
      <c r="BB559" s="567"/>
      <c r="BC559" s="567"/>
      <c r="BD559" s="567">
        <v>0</v>
      </c>
      <c r="BE559" s="567">
        <v>0</v>
      </c>
      <c r="BI559">
        <v>45856.771215277775</v>
      </c>
      <c r="BJ559">
        <v>45369.643877314818</v>
      </c>
      <c r="BK559" t="s">
        <v>21683</v>
      </c>
      <c r="BM559" t="s">
        <v>21698</v>
      </c>
      <c r="BU559" t="s">
        <v>18492</v>
      </c>
      <c r="BV559" t="s">
        <v>18490</v>
      </c>
      <c r="BY559">
        <v>0</v>
      </c>
      <c r="CA559" t="s">
        <v>16180</v>
      </c>
      <c r="CB559" t="s">
        <v>21679</v>
      </c>
      <c r="CC5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0" spans="1:81">
      <c r="A560" t="s">
        <v>18493</v>
      </c>
      <c r="C560" t="s">
        <v>18494</v>
      </c>
      <c r="F560" t="s">
        <v>2119</v>
      </c>
      <c r="J560" t="b">
        <v>0</v>
      </c>
      <c r="M560" t="b">
        <v>0</v>
      </c>
      <c r="V560" t="s">
        <v>2478</v>
      </c>
      <c r="AP560">
        <v>0</v>
      </c>
      <c r="AQ560">
        <v>0</v>
      </c>
      <c r="AR560">
        <v>0</v>
      </c>
      <c r="AW560" s="567"/>
      <c r="AX560" s="567"/>
      <c r="AY560" s="567"/>
      <c r="AZ560" s="567"/>
      <c r="BA560" s="567"/>
      <c r="BB560" s="567"/>
      <c r="BC560" s="567"/>
      <c r="BD560" s="567">
        <v>0</v>
      </c>
      <c r="BE560" s="567">
        <v>0</v>
      </c>
      <c r="BI560">
        <v>45856.771226851852</v>
      </c>
      <c r="BJ560">
        <v>45369.644201388888</v>
      </c>
      <c r="BK560" t="s">
        <v>21683</v>
      </c>
      <c r="BM560" t="s">
        <v>21698</v>
      </c>
      <c r="BU560" t="s">
        <v>18495</v>
      </c>
      <c r="BV560" t="s">
        <v>18493</v>
      </c>
      <c r="BY560">
        <v>0</v>
      </c>
      <c r="CA560" t="s">
        <v>16180</v>
      </c>
      <c r="CB560" t="s">
        <v>21679</v>
      </c>
      <c r="CC5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1" spans="1:81">
      <c r="A561" t="s">
        <v>18496</v>
      </c>
      <c r="C561" t="s">
        <v>18497</v>
      </c>
      <c r="F561" t="s">
        <v>2119</v>
      </c>
      <c r="J561" t="b">
        <v>0</v>
      </c>
      <c r="M561" t="b">
        <v>0</v>
      </c>
      <c r="V561" t="s">
        <v>2478</v>
      </c>
      <c r="AP561">
        <v>0</v>
      </c>
      <c r="AQ561">
        <v>0</v>
      </c>
      <c r="AR561">
        <v>0</v>
      </c>
      <c r="AW561" s="567"/>
      <c r="AX561" s="567"/>
      <c r="AY561" s="567"/>
      <c r="AZ561" s="567"/>
      <c r="BA561" s="567"/>
      <c r="BB561" s="567"/>
      <c r="BC561" s="567"/>
      <c r="BD561" s="567">
        <v>0</v>
      </c>
      <c r="BE561" s="567">
        <v>0</v>
      </c>
      <c r="BI561">
        <v>45856.771226851852</v>
      </c>
      <c r="BJ561">
        <v>45369.644560185188</v>
      </c>
      <c r="BK561" t="s">
        <v>21683</v>
      </c>
      <c r="BM561" t="s">
        <v>21698</v>
      </c>
      <c r="BU561" t="s">
        <v>18498</v>
      </c>
      <c r="BV561" t="s">
        <v>18499</v>
      </c>
      <c r="BY561">
        <v>0</v>
      </c>
      <c r="CA561" t="s">
        <v>16180</v>
      </c>
      <c r="CB561" t="s">
        <v>21679</v>
      </c>
      <c r="CC5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2" spans="1:81">
      <c r="A562" t="s">
        <v>18496</v>
      </c>
      <c r="C562" t="s">
        <v>18500</v>
      </c>
      <c r="F562" t="s">
        <v>2119</v>
      </c>
      <c r="J562" t="b">
        <v>0</v>
      </c>
      <c r="M562" t="b">
        <v>0</v>
      </c>
      <c r="V562" t="s">
        <v>2478</v>
      </c>
      <c r="AP562">
        <v>0</v>
      </c>
      <c r="AQ562">
        <v>0</v>
      </c>
      <c r="AR562">
        <v>0</v>
      </c>
      <c r="AW562" s="567"/>
      <c r="AX562" s="567"/>
      <c r="AY562" s="567"/>
      <c r="AZ562" s="567"/>
      <c r="BA562" s="567"/>
      <c r="BB562" s="567"/>
      <c r="BC562" s="567"/>
      <c r="BD562" s="567">
        <v>0</v>
      </c>
      <c r="BE562" s="567">
        <v>0</v>
      </c>
      <c r="BI562">
        <v>45856.771226851852</v>
      </c>
      <c r="BJ562">
        <v>45369.645046296297</v>
      </c>
      <c r="BK562" t="s">
        <v>21683</v>
      </c>
      <c r="BM562" t="s">
        <v>21698</v>
      </c>
      <c r="BU562" t="s">
        <v>18501</v>
      </c>
      <c r="BV562" t="s">
        <v>18502</v>
      </c>
      <c r="BY562">
        <v>0</v>
      </c>
      <c r="CA562" t="s">
        <v>16180</v>
      </c>
      <c r="CB562" t="s">
        <v>21679</v>
      </c>
      <c r="CC5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3" spans="1:81">
      <c r="A563" t="s">
        <v>18503</v>
      </c>
      <c r="C563" t="s">
        <v>18504</v>
      </c>
      <c r="F563" t="s">
        <v>2119</v>
      </c>
      <c r="J563" t="b">
        <v>0</v>
      </c>
      <c r="M563" t="b">
        <v>0</v>
      </c>
      <c r="V563" t="s">
        <v>2478</v>
      </c>
      <c r="AP563">
        <v>0</v>
      </c>
      <c r="AQ563">
        <v>0</v>
      </c>
      <c r="AR563">
        <v>0</v>
      </c>
      <c r="AW563" s="567"/>
      <c r="AX563" s="567"/>
      <c r="AY563" s="567"/>
      <c r="AZ563" s="567"/>
      <c r="BA563" s="567"/>
      <c r="BB563" s="567"/>
      <c r="BC563" s="567"/>
      <c r="BD563" s="567">
        <v>0</v>
      </c>
      <c r="BE563" s="567">
        <v>0</v>
      </c>
      <c r="BI563">
        <v>45856.771226851852</v>
      </c>
      <c r="BJ563">
        <v>45369.645578703705</v>
      </c>
      <c r="BK563" t="s">
        <v>21683</v>
      </c>
      <c r="BM563" t="s">
        <v>21698</v>
      </c>
      <c r="BU563" t="s">
        <v>18505</v>
      </c>
      <c r="BV563" t="s">
        <v>18503</v>
      </c>
      <c r="BY563">
        <v>0</v>
      </c>
      <c r="CA563" t="s">
        <v>16180</v>
      </c>
      <c r="CB563" t="s">
        <v>21679</v>
      </c>
      <c r="CC5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4" spans="1:81">
      <c r="A564" t="s">
        <v>18506</v>
      </c>
      <c r="C564" t="s">
        <v>18507</v>
      </c>
      <c r="F564" t="s">
        <v>2119</v>
      </c>
      <c r="J564" t="b">
        <v>0</v>
      </c>
      <c r="M564" t="b">
        <v>0</v>
      </c>
      <c r="V564" t="s">
        <v>2478</v>
      </c>
      <c r="AP564">
        <v>0</v>
      </c>
      <c r="AQ564">
        <v>0</v>
      </c>
      <c r="AR564">
        <v>0</v>
      </c>
      <c r="AW564" s="567"/>
      <c r="AX564" s="567"/>
      <c r="AY564" s="567"/>
      <c r="AZ564" s="567"/>
      <c r="BA564" s="567"/>
      <c r="BB564" s="567"/>
      <c r="BC564" s="567"/>
      <c r="BD564" s="567">
        <v>0</v>
      </c>
      <c r="BE564" s="567">
        <v>0</v>
      </c>
      <c r="BI564">
        <v>45856.771226851852</v>
      </c>
      <c r="BJ564">
        <v>45369.646145833336</v>
      </c>
      <c r="BK564" t="s">
        <v>21683</v>
      </c>
      <c r="BM564" t="s">
        <v>21698</v>
      </c>
      <c r="BU564" t="s">
        <v>18508</v>
      </c>
      <c r="BV564" t="s">
        <v>18506</v>
      </c>
      <c r="BY564">
        <v>0</v>
      </c>
      <c r="CA564" t="s">
        <v>16180</v>
      </c>
      <c r="CB564" t="s">
        <v>21679</v>
      </c>
      <c r="CC5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5" spans="1:81">
      <c r="A565" t="s">
        <v>18509</v>
      </c>
      <c r="C565" t="s">
        <v>18510</v>
      </c>
      <c r="F565" t="s">
        <v>2119</v>
      </c>
      <c r="J565" t="b">
        <v>0</v>
      </c>
      <c r="M565" t="b">
        <v>0</v>
      </c>
      <c r="V565" t="s">
        <v>2478</v>
      </c>
      <c r="AP565">
        <v>0</v>
      </c>
      <c r="AQ565">
        <v>0</v>
      </c>
      <c r="AR565">
        <v>0</v>
      </c>
      <c r="AW565" s="567"/>
      <c r="AX565" s="567"/>
      <c r="AY565" s="567"/>
      <c r="AZ565" s="567"/>
      <c r="BA565" s="567"/>
      <c r="BB565" s="567"/>
      <c r="BC565" s="567"/>
      <c r="BD565" s="567">
        <v>0</v>
      </c>
      <c r="BE565" s="567">
        <v>0</v>
      </c>
      <c r="BI565">
        <v>45856.771226851852</v>
      </c>
      <c r="BJ565">
        <v>45369.646689814814</v>
      </c>
      <c r="BK565" t="s">
        <v>21683</v>
      </c>
      <c r="BM565" t="s">
        <v>21698</v>
      </c>
      <c r="BU565" t="s">
        <v>18511</v>
      </c>
      <c r="BV565" t="s">
        <v>18509</v>
      </c>
      <c r="BY565">
        <v>0</v>
      </c>
      <c r="CA565" t="s">
        <v>16180</v>
      </c>
      <c r="CB565" t="s">
        <v>21679</v>
      </c>
      <c r="CC5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6" spans="1:81">
      <c r="A566" t="s">
        <v>18512</v>
      </c>
      <c r="C566" t="s">
        <v>18513</v>
      </c>
      <c r="F566" t="s">
        <v>2119</v>
      </c>
      <c r="J566" t="b">
        <v>0</v>
      </c>
      <c r="M566" t="b">
        <v>0</v>
      </c>
      <c r="V566" t="s">
        <v>2478</v>
      </c>
      <c r="AP566">
        <v>0</v>
      </c>
      <c r="AQ566">
        <v>0</v>
      </c>
      <c r="AR566">
        <v>0</v>
      </c>
      <c r="AW566" s="567"/>
      <c r="AX566" s="567"/>
      <c r="AY566" s="567"/>
      <c r="AZ566" s="567"/>
      <c r="BA566" s="567"/>
      <c r="BB566" s="567"/>
      <c r="BC566" s="567"/>
      <c r="BD566" s="567">
        <v>0</v>
      </c>
      <c r="BE566" s="567">
        <v>0</v>
      </c>
      <c r="BI566">
        <v>45856.771238425928</v>
      </c>
      <c r="BJ566">
        <v>45369.64770833333</v>
      </c>
      <c r="BK566" t="s">
        <v>21683</v>
      </c>
      <c r="BM566" t="s">
        <v>21698</v>
      </c>
      <c r="BU566" t="s">
        <v>18514</v>
      </c>
      <c r="BV566" t="s">
        <v>18512</v>
      </c>
      <c r="BY566">
        <v>0</v>
      </c>
      <c r="CA566" t="s">
        <v>16180</v>
      </c>
      <c r="CB566" t="s">
        <v>21679</v>
      </c>
      <c r="CC5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7" spans="1:81">
      <c r="A567" t="s">
        <v>18515</v>
      </c>
      <c r="C567" t="s">
        <v>18516</v>
      </c>
      <c r="F567" t="s">
        <v>2119</v>
      </c>
      <c r="J567" t="b">
        <v>0</v>
      </c>
      <c r="M567" t="b">
        <v>0</v>
      </c>
      <c r="V567" t="s">
        <v>2478</v>
      </c>
      <c r="AP567">
        <v>0</v>
      </c>
      <c r="AQ567">
        <v>0</v>
      </c>
      <c r="AR567">
        <v>0</v>
      </c>
      <c r="AW567" s="567"/>
      <c r="AX567" s="567"/>
      <c r="AY567" s="567"/>
      <c r="AZ567" s="567"/>
      <c r="BA567" s="567"/>
      <c r="BB567" s="567"/>
      <c r="BC567" s="567"/>
      <c r="BD567" s="567">
        <v>0</v>
      </c>
      <c r="BE567" s="567">
        <v>0</v>
      </c>
      <c r="BI567">
        <v>45856.771238425928</v>
      </c>
      <c r="BJ567">
        <v>45369.648055555554</v>
      </c>
      <c r="BK567" t="s">
        <v>21683</v>
      </c>
      <c r="BM567" t="s">
        <v>21698</v>
      </c>
      <c r="BU567" t="s">
        <v>18517</v>
      </c>
      <c r="BV567" t="s">
        <v>18515</v>
      </c>
      <c r="BY567">
        <v>0</v>
      </c>
      <c r="CA567" t="s">
        <v>16180</v>
      </c>
      <c r="CB567" t="s">
        <v>21679</v>
      </c>
      <c r="CC5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8" spans="1:81">
      <c r="A568" t="s">
        <v>18518</v>
      </c>
      <c r="C568" t="s">
        <v>18519</v>
      </c>
      <c r="F568" t="s">
        <v>2119</v>
      </c>
      <c r="J568" t="b">
        <v>0</v>
      </c>
      <c r="M568" t="b">
        <v>0</v>
      </c>
      <c r="V568" t="s">
        <v>2478</v>
      </c>
      <c r="AP568">
        <v>0</v>
      </c>
      <c r="AQ568">
        <v>0</v>
      </c>
      <c r="AR568">
        <v>0</v>
      </c>
      <c r="AW568" s="567"/>
      <c r="AX568" s="567"/>
      <c r="AY568" s="567"/>
      <c r="AZ568" s="567"/>
      <c r="BA568" s="567"/>
      <c r="BB568" s="567"/>
      <c r="BC568" s="567"/>
      <c r="BD568" s="567">
        <v>0</v>
      </c>
      <c r="BE568" s="567">
        <v>0</v>
      </c>
      <c r="BI568">
        <v>45856.771238425928</v>
      </c>
      <c r="BJ568">
        <v>45369.648530092592</v>
      </c>
      <c r="BK568" t="s">
        <v>21683</v>
      </c>
      <c r="BM568" t="s">
        <v>21698</v>
      </c>
      <c r="BU568" t="s">
        <v>18520</v>
      </c>
      <c r="BV568" t="s">
        <v>18518</v>
      </c>
      <c r="BY568">
        <v>0</v>
      </c>
      <c r="CA568" t="s">
        <v>16180</v>
      </c>
      <c r="CB568" t="s">
        <v>21679</v>
      </c>
      <c r="CC5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69" spans="1:81">
      <c r="A569" t="s">
        <v>18521</v>
      </c>
      <c r="C569" t="s">
        <v>18522</v>
      </c>
      <c r="F569" t="s">
        <v>2119</v>
      </c>
      <c r="J569" t="b">
        <v>0</v>
      </c>
      <c r="M569" t="b">
        <v>0</v>
      </c>
      <c r="V569" t="s">
        <v>2478</v>
      </c>
      <c r="AP569">
        <v>0</v>
      </c>
      <c r="AQ569">
        <v>0</v>
      </c>
      <c r="AR569">
        <v>0</v>
      </c>
      <c r="AW569" s="567"/>
      <c r="AX569" s="567"/>
      <c r="AY569" s="567"/>
      <c r="AZ569" s="567"/>
      <c r="BA569" s="567"/>
      <c r="BB569" s="567"/>
      <c r="BC569" s="567"/>
      <c r="BD569" s="567">
        <v>0</v>
      </c>
      <c r="BE569" s="567">
        <v>0</v>
      </c>
      <c r="BI569">
        <v>45856.771238425928</v>
      </c>
      <c r="BJ569">
        <v>45369.648946759262</v>
      </c>
      <c r="BK569" t="s">
        <v>21683</v>
      </c>
      <c r="BM569" t="s">
        <v>21698</v>
      </c>
      <c r="BU569" t="s">
        <v>18523</v>
      </c>
      <c r="BV569" t="s">
        <v>18521</v>
      </c>
      <c r="BY569">
        <v>0</v>
      </c>
      <c r="CA569" t="s">
        <v>16180</v>
      </c>
      <c r="CB569" t="s">
        <v>21679</v>
      </c>
      <c r="CC5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0" spans="1:81">
      <c r="A570" t="s">
        <v>18524</v>
      </c>
      <c r="C570" t="s">
        <v>18525</v>
      </c>
      <c r="F570" t="s">
        <v>2119</v>
      </c>
      <c r="J570" t="b">
        <v>0</v>
      </c>
      <c r="M570" t="b">
        <v>0</v>
      </c>
      <c r="V570" t="s">
        <v>2478</v>
      </c>
      <c r="AP570">
        <v>0</v>
      </c>
      <c r="AQ570">
        <v>0</v>
      </c>
      <c r="AR570">
        <v>0</v>
      </c>
      <c r="AW570" s="567"/>
      <c r="AX570" s="567"/>
      <c r="AY570" s="567"/>
      <c r="AZ570" s="567"/>
      <c r="BA570" s="567"/>
      <c r="BB570" s="567"/>
      <c r="BC570" s="567"/>
      <c r="BD570" s="567">
        <v>0</v>
      </c>
      <c r="BE570" s="567">
        <v>0</v>
      </c>
      <c r="BI570">
        <v>45856.771238425928</v>
      </c>
      <c r="BJ570">
        <v>45369.649351851855</v>
      </c>
      <c r="BK570" t="s">
        <v>21683</v>
      </c>
      <c r="BM570" t="s">
        <v>21698</v>
      </c>
      <c r="BU570" t="s">
        <v>18526</v>
      </c>
      <c r="BV570" t="s">
        <v>18524</v>
      </c>
      <c r="BY570">
        <v>0</v>
      </c>
      <c r="CA570" t="s">
        <v>16180</v>
      </c>
      <c r="CB570" t="s">
        <v>21679</v>
      </c>
      <c r="CC5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1" spans="1:81">
      <c r="A571" t="s">
        <v>18527</v>
      </c>
      <c r="C571" t="s">
        <v>18528</v>
      </c>
      <c r="F571" t="s">
        <v>2119</v>
      </c>
      <c r="J571" t="b">
        <v>0</v>
      </c>
      <c r="M571" t="b">
        <v>0</v>
      </c>
      <c r="V571" t="s">
        <v>2478</v>
      </c>
      <c r="AP571">
        <v>0</v>
      </c>
      <c r="AQ571">
        <v>0</v>
      </c>
      <c r="AR571">
        <v>0</v>
      </c>
      <c r="AW571" s="567"/>
      <c r="AX571" s="567"/>
      <c r="AY571" s="567"/>
      <c r="AZ571" s="567"/>
      <c r="BA571" s="567"/>
      <c r="BB571" s="567"/>
      <c r="BC571" s="567"/>
      <c r="BD571" s="567">
        <v>0</v>
      </c>
      <c r="BE571" s="567">
        <v>0</v>
      </c>
      <c r="BI571">
        <v>45856.771238425928</v>
      </c>
      <c r="BJ571">
        <v>45369.649710648147</v>
      </c>
      <c r="BK571" t="s">
        <v>21683</v>
      </c>
      <c r="BM571" t="s">
        <v>21698</v>
      </c>
      <c r="BU571" t="s">
        <v>18529</v>
      </c>
      <c r="BV571" t="s">
        <v>18527</v>
      </c>
      <c r="BY571">
        <v>0</v>
      </c>
      <c r="CA571" t="s">
        <v>16180</v>
      </c>
      <c r="CB571" t="s">
        <v>21679</v>
      </c>
      <c r="CC5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2" spans="1:81">
      <c r="A572" t="s">
        <v>18530</v>
      </c>
      <c r="C572" t="s">
        <v>18531</v>
      </c>
      <c r="F572" t="s">
        <v>2119</v>
      </c>
      <c r="J572" t="b">
        <v>0</v>
      </c>
      <c r="M572" t="b">
        <v>0</v>
      </c>
      <c r="V572" t="s">
        <v>2478</v>
      </c>
      <c r="AP572">
        <v>0</v>
      </c>
      <c r="AQ572">
        <v>0</v>
      </c>
      <c r="AR572">
        <v>0</v>
      </c>
      <c r="AW572" s="567"/>
      <c r="AX572" s="567"/>
      <c r="AY572" s="567"/>
      <c r="AZ572" s="567"/>
      <c r="BA572" s="567"/>
      <c r="BB572" s="567"/>
      <c r="BC572" s="567"/>
      <c r="BD572" s="567">
        <v>0</v>
      </c>
      <c r="BE572" s="567">
        <v>0</v>
      </c>
      <c r="BI572">
        <v>45856.771238425928</v>
      </c>
      <c r="BJ572">
        <v>45369.650057870371</v>
      </c>
      <c r="BK572" t="s">
        <v>21683</v>
      </c>
      <c r="BM572" t="s">
        <v>21698</v>
      </c>
      <c r="BU572" t="s">
        <v>18532</v>
      </c>
      <c r="BV572" t="s">
        <v>18530</v>
      </c>
      <c r="BY572">
        <v>0</v>
      </c>
      <c r="CA572" t="s">
        <v>16180</v>
      </c>
      <c r="CB572" t="s">
        <v>21679</v>
      </c>
      <c r="CC5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3" spans="1:81">
      <c r="A573" t="s">
        <v>18533</v>
      </c>
      <c r="C573" t="s">
        <v>18534</v>
      </c>
      <c r="F573" t="s">
        <v>2119</v>
      </c>
      <c r="J573" t="b">
        <v>0</v>
      </c>
      <c r="M573" t="b">
        <v>0</v>
      </c>
      <c r="V573" t="s">
        <v>2478</v>
      </c>
      <c r="AP573">
        <v>0</v>
      </c>
      <c r="AQ573">
        <v>0</v>
      </c>
      <c r="AR573">
        <v>0</v>
      </c>
      <c r="AW573" s="567"/>
      <c r="AX573" s="567"/>
      <c r="AY573" s="567"/>
      <c r="AZ573" s="567"/>
      <c r="BA573" s="567"/>
      <c r="BB573" s="567"/>
      <c r="BC573" s="567"/>
      <c r="BD573" s="567">
        <v>0</v>
      </c>
      <c r="BE573" s="567">
        <v>0</v>
      </c>
      <c r="BI573">
        <v>45856.771249999998</v>
      </c>
      <c r="BJ573">
        <v>45369.650405092594</v>
      </c>
      <c r="BK573" t="s">
        <v>21683</v>
      </c>
      <c r="BM573" t="s">
        <v>21698</v>
      </c>
      <c r="BU573" t="s">
        <v>18535</v>
      </c>
      <c r="BV573" t="s">
        <v>18533</v>
      </c>
      <c r="BY573">
        <v>0</v>
      </c>
      <c r="CA573" t="s">
        <v>16180</v>
      </c>
      <c r="CB573" t="s">
        <v>21679</v>
      </c>
      <c r="CC5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4" spans="1:81">
      <c r="A574" t="s">
        <v>18536</v>
      </c>
      <c r="C574" t="s">
        <v>18537</v>
      </c>
      <c r="F574" t="s">
        <v>2119</v>
      </c>
      <c r="J574" t="b">
        <v>0</v>
      </c>
      <c r="M574" t="b">
        <v>0</v>
      </c>
      <c r="V574" t="s">
        <v>2478</v>
      </c>
      <c r="AP574">
        <v>0</v>
      </c>
      <c r="AQ574">
        <v>0</v>
      </c>
      <c r="AR574">
        <v>0</v>
      </c>
      <c r="AW574" s="567"/>
      <c r="AX574" s="567"/>
      <c r="AY574" s="567"/>
      <c r="AZ574" s="567"/>
      <c r="BA574" s="567"/>
      <c r="BB574" s="567"/>
      <c r="BC574" s="567"/>
      <c r="BD574" s="567">
        <v>0</v>
      </c>
      <c r="BE574" s="567">
        <v>0</v>
      </c>
      <c r="BI574">
        <v>45856.771249999998</v>
      </c>
      <c r="BJ574">
        <v>45369.675439814811</v>
      </c>
      <c r="BK574" t="s">
        <v>21683</v>
      </c>
      <c r="BM574" t="s">
        <v>21698</v>
      </c>
      <c r="BU574" t="s">
        <v>18538</v>
      </c>
      <c r="BV574" t="s">
        <v>18536</v>
      </c>
      <c r="BY574">
        <v>0</v>
      </c>
      <c r="CA574" t="s">
        <v>16180</v>
      </c>
      <c r="CB574" t="s">
        <v>21679</v>
      </c>
      <c r="CC5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5" spans="1:81">
      <c r="A575" t="s">
        <v>18539</v>
      </c>
      <c r="C575" t="s">
        <v>18540</v>
      </c>
      <c r="F575" t="s">
        <v>2119</v>
      </c>
      <c r="J575" t="b">
        <v>0</v>
      </c>
      <c r="M575" t="b">
        <v>0</v>
      </c>
      <c r="V575" t="s">
        <v>2478</v>
      </c>
      <c r="AP575">
        <v>0</v>
      </c>
      <c r="AQ575">
        <v>0</v>
      </c>
      <c r="AR575">
        <v>0</v>
      </c>
      <c r="AW575" s="567"/>
      <c r="AX575" s="567"/>
      <c r="AY575" s="567"/>
      <c r="AZ575" s="567"/>
      <c r="BA575" s="567"/>
      <c r="BB575" s="567"/>
      <c r="BC575" s="567"/>
      <c r="BD575" s="567">
        <v>0</v>
      </c>
      <c r="BE575" s="567">
        <v>0</v>
      </c>
      <c r="BI575">
        <v>45856.771249999998</v>
      </c>
      <c r="BJ575">
        <v>45369.675833333335</v>
      </c>
      <c r="BK575" t="s">
        <v>21683</v>
      </c>
      <c r="BM575" t="s">
        <v>21698</v>
      </c>
      <c r="BU575" t="s">
        <v>18541</v>
      </c>
      <c r="BV575" t="s">
        <v>18539</v>
      </c>
      <c r="BY575">
        <v>0</v>
      </c>
      <c r="CA575" t="s">
        <v>16180</v>
      </c>
      <c r="CB575" t="s">
        <v>21679</v>
      </c>
      <c r="CC5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6" spans="1:81">
      <c r="A576" t="s">
        <v>18542</v>
      </c>
      <c r="C576" t="s">
        <v>18543</v>
      </c>
      <c r="F576" t="s">
        <v>2119</v>
      </c>
      <c r="J576" t="b">
        <v>0</v>
      </c>
      <c r="M576" t="b">
        <v>0</v>
      </c>
      <c r="V576" t="s">
        <v>2478</v>
      </c>
      <c r="AP576">
        <v>0</v>
      </c>
      <c r="AQ576">
        <v>0</v>
      </c>
      <c r="AR576">
        <v>0</v>
      </c>
      <c r="AW576" s="567"/>
      <c r="AX576" s="567"/>
      <c r="AY576" s="567"/>
      <c r="AZ576" s="567"/>
      <c r="BA576" s="567"/>
      <c r="BB576" s="567"/>
      <c r="BC576" s="567"/>
      <c r="BD576" s="567">
        <v>0</v>
      </c>
      <c r="BE576" s="567">
        <v>0</v>
      </c>
      <c r="BI576">
        <v>45856.771249999998</v>
      </c>
      <c r="BJ576">
        <v>45369.676192129627</v>
      </c>
      <c r="BK576" t="s">
        <v>21683</v>
      </c>
      <c r="BM576" t="s">
        <v>21698</v>
      </c>
      <c r="BU576" t="s">
        <v>18544</v>
      </c>
      <c r="BV576" t="s">
        <v>18542</v>
      </c>
      <c r="BY576">
        <v>0</v>
      </c>
      <c r="CA576" t="s">
        <v>16180</v>
      </c>
      <c r="CB576" t="s">
        <v>21679</v>
      </c>
      <c r="CC5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7" spans="1:81">
      <c r="A577" t="s">
        <v>18545</v>
      </c>
      <c r="C577" t="s">
        <v>18546</v>
      </c>
      <c r="F577" t="s">
        <v>2119</v>
      </c>
      <c r="J577" t="b">
        <v>0</v>
      </c>
      <c r="M577" t="b">
        <v>0</v>
      </c>
      <c r="V577" t="s">
        <v>2478</v>
      </c>
      <c r="AP577">
        <v>0</v>
      </c>
      <c r="AQ577">
        <v>0</v>
      </c>
      <c r="AR577">
        <v>0</v>
      </c>
      <c r="AW577" s="567"/>
      <c r="AX577" s="567"/>
      <c r="AY577" s="567"/>
      <c r="AZ577" s="567"/>
      <c r="BA577" s="567"/>
      <c r="BB577" s="567"/>
      <c r="BC577" s="567"/>
      <c r="BD577" s="567">
        <v>0</v>
      </c>
      <c r="BE577" s="567">
        <v>0</v>
      </c>
      <c r="BI577">
        <v>45856.771249999998</v>
      </c>
      <c r="BJ577">
        <v>45369.676608796297</v>
      </c>
      <c r="BK577" t="s">
        <v>21683</v>
      </c>
      <c r="BM577" t="s">
        <v>21698</v>
      </c>
      <c r="BU577" t="s">
        <v>18547</v>
      </c>
      <c r="BV577" t="s">
        <v>18545</v>
      </c>
      <c r="BY577">
        <v>0</v>
      </c>
      <c r="CA577" t="s">
        <v>16180</v>
      </c>
      <c r="CB577" t="s">
        <v>21679</v>
      </c>
      <c r="CC5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8" spans="1:81">
      <c r="A578" t="s">
        <v>18548</v>
      </c>
      <c r="C578" t="s">
        <v>18549</v>
      </c>
      <c r="F578" t="s">
        <v>2119</v>
      </c>
      <c r="J578" t="b">
        <v>0</v>
      </c>
      <c r="M578" t="b">
        <v>0</v>
      </c>
      <c r="V578" t="s">
        <v>2478</v>
      </c>
      <c r="AP578">
        <v>0</v>
      </c>
      <c r="AQ578">
        <v>0</v>
      </c>
      <c r="AR578">
        <v>0</v>
      </c>
      <c r="AW578" s="567"/>
      <c r="AX578" s="567"/>
      <c r="AY578" s="567"/>
      <c r="AZ578" s="567"/>
      <c r="BA578" s="567"/>
      <c r="BB578" s="567"/>
      <c r="BC578" s="567"/>
      <c r="BD578" s="567">
        <v>0</v>
      </c>
      <c r="BE578" s="567">
        <v>0</v>
      </c>
      <c r="BI578">
        <v>45856.771249999998</v>
      </c>
      <c r="BJ578">
        <v>45369.676932870374</v>
      </c>
      <c r="BK578" t="s">
        <v>21683</v>
      </c>
      <c r="BM578" t="s">
        <v>21698</v>
      </c>
      <c r="BU578" t="s">
        <v>18550</v>
      </c>
      <c r="BV578" t="s">
        <v>18548</v>
      </c>
      <c r="BY578">
        <v>0</v>
      </c>
      <c r="CA578" t="s">
        <v>16180</v>
      </c>
      <c r="CB578" t="s">
        <v>21679</v>
      </c>
      <c r="CC5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79" spans="1:81">
      <c r="A579" t="s">
        <v>18551</v>
      </c>
      <c r="C579" t="s">
        <v>18552</v>
      </c>
      <c r="F579" t="s">
        <v>2119</v>
      </c>
      <c r="J579" t="b">
        <v>0</v>
      </c>
      <c r="M579" t="b">
        <v>0</v>
      </c>
      <c r="V579" t="s">
        <v>2478</v>
      </c>
      <c r="AP579">
        <v>0</v>
      </c>
      <c r="AQ579">
        <v>0</v>
      </c>
      <c r="AR579">
        <v>0</v>
      </c>
      <c r="AW579" s="567"/>
      <c r="AX579" s="567"/>
      <c r="AY579" s="567"/>
      <c r="AZ579" s="567"/>
      <c r="BA579" s="567"/>
      <c r="BB579" s="567"/>
      <c r="BC579" s="567"/>
      <c r="BD579" s="567">
        <v>0</v>
      </c>
      <c r="BE579" s="567">
        <v>0</v>
      </c>
      <c r="BI579">
        <v>45856.771261574075</v>
      </c>
      <c r="BJ579">
        <v>45369.677233796298</v>
      </c>
      <c r="BK579" t="s">
        <v>21683</v>
      </c>
      <c r="BM579" t="s">
        <v>21698</v>
      </c>
      <c r="BU579" t="s">
        <v>18553</v>
      </c>
      <c r="BV579" t="s">
        <v>18551</v>
      </c>
      <c r="BY579">
        <v>0</v>
      </c>
      <c r="CA579" t="s">
        <v>16180</v>
      </c>
      <c r="CB579" t="s">
        <v>21679</v>
      </c>
      <c r="CC5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0" spans="1:81">
      <c r="A580" t="s">
        <v>18554</v>
      </c>
      <c r="C580" t="s">
        <v>18555</v>
      </c>
      <c r="F580" t="s">
        <v>2119</v>
      </c>
      <c r="J580" t="b">
        <v>0</v>
      </c>
      <c r="M580" t="b">
        <v>0</v>
      </c>
      <c r="V580" t="s">
        <v>2478</v>
      </c>
      <c r="AP580">
        <v>0</v>
      </c>
      <c r="AQ580">
        <v>0</v>
      </c>
      <c r="AR580">
        <v>0</v>
      </c>
      <c r="AW580" s="567"/>
      <c r="AX580" s="567"/>
      <c r="AY580" s="567"/>
      <c r="AZ580" s="567"/>
      <c r="BA580" s="567"/>
      <c r="BB580" s="567"/>
      <c r="BC580" s="567"/>
      <c r="BD580" s="567">
        <v>0</v>
      </c>
      <c r="BE580" s="567">
        <v>0</v>
      </c>
      <c r="BI580">
        <v>45856.771261574075</v>
      </c>
      <c r="BJ580">
        <v>45369.677662037036</v>
      </c>
      <c r="BK580" t="s">
        <v>21683</v>
      </c>
      <c r="BM580" t="s">
        <v>21698</v>
      </c>
      <c r="BU580" t="s">
        <v>18556</v>
      </c>
      <c r="BV580" t="s">
        <v>18554</v>
      </c>
      <c r="BY580">
        <v>0</v>
      </c>
      <c r="CA580" t="s">
        <v>16180</v>
      </c>
      <c r="CB580" t="s">
        <v>21679</v>
      </c>
      <c r="CC5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1" spans="1:81">
      <c r="A581" t="s">
        <v>18557</v>
      </c>
      <c r="C581" t="s">
        <v>9866</v>
      </c>
      <c r="F581" t="s">
        <v>2119</v>
      </c>
      <c r="J581" t="b">
        <v>0</v>
      </c>
      <c r="M581" t="b">
        <v>0</v>
      </c>
      <c r="V581" t="s">
        <v>2478</v>
      </c>
      <c r="AP581">
        <v>0</v>
      </c>
      <c r="AQ581">
        <v>0</v>
      </c>
      <c r="AR581">
        <v>0</v>
      </c>
      <c r="AW581" s="567"/>
      <c r="AX581" s="567"/>
      <c r="AY581" s="567"/>
      <c r="AZ581" s="567"/>
      <c r="BA581" s="567"/>
      <c r="BB581" s="567"/>
      <c r="BC581" s="567"/>
      <c r="BD581" s="567">
        <v>0</v>
      </c>
      <c r="BE581" s="567">
        <v>0</v>
      </c>
      <c r="BI581">
        <v>45856.771261574075</v>
      </c>
      <c r="BJ581">
        <v>45369.678020833337</v>
      </c>
      <c r="BK581" t="s">
        <v>21683</v>
      </c>
      <c r="BM581" t="s">
        <v>21698</v>
      </c>
      <c r="BU581" t="s">
        <v>18558</v>
      </c>
      <c r="BV581" t="s">
        <v>18557</v>
      </c>
      <c r="BY581">
        <v>0</v>
      </c>
      <c r="CA581" t="s">
        <v>16180</v>
      </c>
      <c r="CB581" t="s">
        <v>21679</v>
      </c>
      <c r="CC5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2" spans="1:81">
      <c r="A582" t="s">
        <v>18559</v>
      </c>
      <c r="C582" t="s">
        <v>9872</v>
      </c>
      <c r="F582" t="s">
        <v>2119</v>
      </c>
      <c r="J582" t="b">
        <v>0</v>
      </c>
      <c r="M582" t="b">
        <v>0</v>
      </c>
      <c r="V582" t="s">
        <v>2478</v>
      </c>
      <c r="AP582">
        <v>0</v>
      </c>
      <c r="AQ582">
        <v>0</v>
      </c>
      <c r="AR582">
        <v>0</v>
      </c>
      <c r="AW582" s="567"/>
      <c r="AX582" s="567"/>
      <c r="AY582" s="567"/>
      <c r="AZ582" s="567"/>
      <c r="BA582" s="567"/>
      <c r="BB582" s="567"/>
      <c r="BC582" s="567"/>
      <c r="BD582" s="567">
        <v>0</v>
      </c>
      <c r="BE582" s="567">
        <v>0</v>
      </c>
      <c r="BI582">
        <v>45856.771261574075</v>
      </c>
      <c r="BJ582">
        <v>45369.678530092591</v>
      </c>
      <c r="BK582" t="s">
        <v>21683</v>
      </c>
      <c r="BM582" t="s">
        <v>21698</v>
      </c>
      <c r="BU582" t="s">
        <v>18560</v>
      </c>
      <c r="BV582" t="s">
        <v>18559</v>
      </c>
      <c r="BY582">
        <v>0</v>
      </c>
      <c r="CA582" t="s">
        <v>16180</v>
      </c>
      <c r="CB582" t="s">
        <v>21679</v>
      </c>
      <c r="CC5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3" spans="1:81">
      <c r="A583" t="s">
        <v>18561</v>
      </c>
      <c r="C583" t="s">
        <v>9875</v>
      </c>
      <c r="F583" t="s">
        <v>2119</v>
      </c>
      <c r="J583" t="b">
        <v>0</v>
      </c>
      <c r="M583" t="b">
        <v>0</v>
      </c>
      <c r="V583" t="s">
        <v>2478</v>
      </c>
      <c r="AP583">
        <v>0</v>
      </c>
      <c r="AQ583">
        <v>0</v>
      </c>
      <c r="AR583">
        <v>0</v>
      </c>
      <c r="AW583" s="567"/>
      <c r="AX583" s="567"/>
      <c r="AY583" s="567"/>
      <c r="AZ583" s="567"/>
      <c r="BA583" s="567"/>
      <c r="BB583" s="567"/>
      <c r="BC583" s="567"/>
      <c r="BD583" s="567">
        <v>0</v>
      </c>
      <c r="BE583" s="567">
        <v>0</v>
      </c>
      <c r="BI583">
        <v>45856.771261574075</v>
      </c>
      <c r="BJ583">
        <v>45369.678819444445</v>
      </c>
      <c r="BK583" t="s">
        <v>21683</v>
      </c>
      <c r="BM583" t="s">
        <v>21698</v>
      </c>
      <c r="BU583" t="s">
        <v>18562</v>
      </c>
      <c r="BV583" t="s">
        <v>18561</v>
      </c>
      <c r="BY583">
        <v>0</v>
      </c>
      <c r="CA583" t="s">
        <v>16180</v>
      </c>
      <c r="CB583" t="s">
        <v>21679</v>
      </c>
      <c r="CC5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4" spans="1:81">
      <c r="A584" t="s">
        <v>18563</v>
      </c>
      <c r="C584" t="s">
        <v>9878</v>
      </c>
      <c r="F584" t="s">
        <v>2119</v>
      </c>
      <c r="J584" t="b">
        <v>0</v>
      </c>
      <c r="M584" t="b">
        <v>0</v>
      </c>
      <c r="V584" t="s">
        <v>2478</v>
      </c>
      <c r="AP584">
        <v>0</v>
      </c>
      <c r="AQ584">
        <v>0</v>
      </c>
      <c r="AR584">
        <v>0</v>
      </c>
      <c r="AW584" s="567"/>
      <c r="AX584" s="567"/>
      <c r="AY584" s="567"/>
      <c r="AZ584" s="567"/>
      <c r="BA584" s="567"/>
      <c r="BB584" s="567"/>
      <c r="BC584" s="567"/>
      <c r="BD584" s="567">
        <v>0</v>
      </c>
      <c r="BE584" s="567">
        <v>0</v>
      </c>
      <c r="BI584">
        <v>45856.771261574075</v>
      </c>
      <c r="BJ584">
        <v>45369.679108796299</v>
      </c>
      <c r="BK584" t="s">
        <v>21683</v>
      </c>
      <c r="BM584" t="s">
        <v>21698</v>
      </c>
      <c r="BU584" t="s">
        <v>18564</v>
      </c>
      <c r="BV584" t="s">
        <v>18563</v>
      </c>
      <c r="BY584">
        <v>0</v>
      </c>
      <c r="CA584" t="s">
        <v>16180</v>
      </c>
      <c r="CB584" t="s">
        <v>21679</v>
      </c>
      <c r="CC5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5" spans="1:81">
      <c r="A585" t="s">
        <v>18565</v>
      </c>
      <c r="C585" t="s">
        <v>9881</v>
      </c>
      <c r="F585" t="s">
        <v>2119</v>
      </c>
      <c r="J585" t="b">
        <v>0</v>
      </c>
      <c r="M585" t="b">
        <v>0</v>
      </c>
      <c r="V585" t="s">
        <v>2478</v>
      </c>
      <c r="AP585">
        <v>0</v>
      </c>
      <c r="AQ585">
        <v>0</v>
      </c>
      <c r="AR585">
        <v>0</v>
      </c>
      <c r="AW585" s="567"/>
      <c r="AX585" s="567"/>
      <c r="AY585" s="567"/>
      <c r="AZ585" s="567"/>
      <c r="BA585" s="567"/>
      <c r="BB585" s="567"/>
      <c r="BC585" s="567"/>
      <c r="BD585" s="567">
        <v>0</v>
      </c>
      <c r="BE585" s="567">
        <v>0</v>
      </c>
      <c r="BI585">
        <v>45856.771261574075</v>
      </c>
      <c r="BJ585">
        <v>45369.679432870369</v>
      </c>
      <c r="BK585" t="s">
        <v>21683</v>
      </c>
      <c r="BM585" t="s">
        <v>21698</v>
      </c>
      <c r="BU585" t="s">
        <v>18566</v>
      </c>
      <c r="BV585" t="s">
        <v>18565</v>
      </c>
      <c r="BY585">
        <v>0</v>
      </c>
      <c r="CA585" t="s">
        <v>16180</v>
      </c>
      <c r="CB585" t="s">
        <v>21679</v>
      </c>
      <c r="CC5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6" spans="1:81">
      <c r="A586" t="s">
        <v>18567</v>
      </c>
      <c r="C586" t="s">
        <v>9884</v>
      </c>
      <c r="F586" t="s">
        <v>2119</v>
      </c>
      <c r="J586" t="b">
        <v>0</v>
      </c>
      <c r="M586" t="b">
        <v>0</v>
      </c>
      <c r="V586" t="s">
        <v>2478</v>
      </c>
      <c r="AP586">
        <v>0</v>
      </c>
      <c r="AQ586">
        <v>0</v>
      </c>
      <c r="AR586">
        <v>0</v>
      </c>
      <c r="AW586" s="567"/>
      <c r="AX586" s="567"/>
      <c r="AY586" s="567"/>
      <c r="AZ586" s="567"/>
      <c r="BA586" s="567"/>
      <c r="BB586" s="567"/>
      <c r="BC586" s="567"/>
      <c r="BD586" s="567">
        <v>0</v>
      </c>
      <c r="BE586" s="567">
        <v>0</v>
      </c>
      <c r="BI586">
        <v>45856.771273148152</v>
      </c>
      <c r="BJ586">
        <v>45369.6797337963</v>
      </c>
      <c r="BK586" t="s">
        <v>21683</v>
      </c>
      <c r="BM586" t="s">
        <v>21698</v>
      </c>
      <c r="BU586" t="s">
        <v>18568</v>
      </c>
      <c r="BV586" t="s">
        <v>18567</v>
      </c>
      <c r="BY586">
        <v>0</v>
      </c>
      <c r="CA586" t="s">
        <v>16180</v>
      </c>
      <c r="CB586" t="s">
        <v>21679</v>
      </c>
      <c r="CC5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7" spans="1:81">
      <c r="A587" t="s">
        <v>18569</v>
      </c>
      <c r="C587" t="s">
        <v>9887</v>
      </c>
      <c r="F587" t="s">
        <v>2119</v>
      </c>
      <c r="J587" t="b">
        <v>0</v>
      </c>
      <c r="M587" t="b">
        <v>0</v>
      </c>
      <c r="V587" t="s">
        <v>2478</v>
      </c>
      <c r="AP587">
        <v>0</v>
      </c>
      <c r="AQ587">
        <v>0</v>
      </c>
      <c r="AR587">
        <v>0</v>
      </c>
      <c r="AW587" s="567"/>
      <c r="AX587" s="567"/>
      <c r="AY587" s="567"/>
      <c r="AZ587" s="567"/>
      <c r="BA587" s="567"/>
      <c r="BB587" s="567"/>
      <c r="BC587" s="567"/>
      <c r="BD587" s="567">
        <v>0</v>
      </c>
      <c r="BE587" s="567">
        <v>0</v>
      </c>
      <c r="BI587">
        <v>45856.771273148152</v>
      </c>
      <c r="BJ587">
        <v>45369.680046296293</v>
      </c>
      <c r="BK587" t="s">
        <v>21683</v>
      </c>
      <c r="BM587" t="s">
        <v>21698</v>
      </c>
      <c r="BU587" t="s">
        <v>18570</v>
      </c>
      <c r="BV587" t="s">
        <v>18569</v>
      </c>
      <c r="BY587">
        <v>0</v>
      </c>
      <c r="CA587" t="s">
        <v>16180</v>
      </c>
      <c r="CB587" t="s">
        <v>21679</v>
      </c>
      <c r="CC5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8" spans="1:81">
      <c r="A588" t="s">
        <v>18571</v>
      </c>
      <c r="C588" t="s">
        <v>9890</v>
      </c>
      <c r="F588" t="s">
        <v>2119</v>
      </c>
      <c r="J588" t="b">
        <v>0</v>
      </c>
      <c r="M588" t="b">
        <v>0</v>
      </c>
      <c r="V588" t="s">
        <v>2478</v>
      </c>
      <c r="AP588">
        <v>0</v>
      </c>
      <c r="AQ588">
        <v>0</v>
      </c>
      <c r="AR588">
        <v>0</v>
      </c>
      <c r="AW588" s="567"/>
      <c r="AX588" s="567"/>
      <c r="AY588" s="567"/>
      <c r="AZ588" s="567"/>
      <c r="BA588" s="567"/>
      <c r="BB588" s="567"/>
      <c r="BC588" s="567"/>
      <c r="BD588" s="567">
        <v>0</v>
      </c>
      <c r="BE588" s="567">
        <v>0</v>
      </c>
      <c r="BI588">
        <v>45856.771273148152</v>
      </c>
      <c r="BJ588">
        <v>45369.680335648147</v>
      </c>
      <c r="BK588" t="s">
        <v>21683</v>
      </c>
      <c r="BM588" t="s">
        <v>21698</v>
      </c>
      <c r="BU588" t="s">
        <v>18572</v>
      </c>
      <c r="BV588" t="s">
        <v>18571</v>
      </c>
      <c r="BY588">
        <v>0</v>
      </c>
      <c r="CA588" t="s">
        <v>16180</v>
      </c>
      <c r="CB588" t="s">
        <v>21679</v>
      </c>
      <c r="CC5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89" spans="1:81">
      <c r="A589" t="s">
        <v>18573</v>
      </c>
      <c r="C589" t="s">
        <v>9893</v>
      </c>
      <c r="F589" t="s">
        <v>2119</v>
      </c>
      <c r="J589" t="b">
        <v>0</v>
      </c>
      <c r="M589" t="b">
        <v>0</v>
      </c>
      <c r="V589" t="s">
        <v>2478</v>
      </c>
      <c r="AP589">
        <v>0</v>
      </c>
      <c r="AQ589">
        <v>0</v>
      </c>
      <c r="AR589">
        <v>0</v>
      </c>
      <c r="AW589" s="567"/>
      <c r="AX589" s="567"/>
      <c r="AY589" s="567"/>
      <c r="AZ589" s="567"/>
      <c r="BA589" s="567"/>
      <c r="BB589" s="567"/>
      <c r="BC589" s="567"/>
      <c r="BD589" s="567">
        <v>0</v>
      </c>
      <c r="BE589" s="567">
        <v>0</v>
      </c>
      <c r="BI589">
        <v>45856.771273148152</v>
      </c>
      <c r="BJ589">
        <v>45369.680706018517</v>
      </c>
      <c r="BK589" t="s">
        <v>21683</v>
      </c>
      <c r="BM589" t="s">
        <v>21698</v>
      </c>
      <c r="BU589" t="s">
        <v>18574</v>
      </c>
      <c r="BV589" t="s">
        <v>18573</v>
      </c>
      <c r="BY589">
        <v>0</v>
      </c>
      <c r="CA589" t="s">
        <v>16180</v>
      </c>
      <c r="CB589" t="s">
        <v>21679</v>
      </c>
      <c r="CC5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0" spans="1:81">
      <c r="A590" t="s">
        <v>18575</v>
      </c>
      <c r="C590" t="s">
        <v>9896</v>
      </c>
      <c r="F590" t="s">
        <v>2119</v>
      </c>
      <c r="J590" t="b">
        <v>0</v>
      </c>
      <c r="M590" t="b">
        <v>0</v>
      </c>
      <c r="V590" t="s">
        <v>2478</v>
      </c>
      <c r="AP590">
        <v>0</v>
      </c>
      <c r="AQ590">
        <v>0</v>
      </c>
      <c r="AR590">
        <v>0</v>
      </c>
      <c r="AW590" s="567"/>
      <c r="AX590" s="567"/>
      <c r="AY590" s="567"/>
      <c r="AZ590" s="567"/>
      <c r="BA590" s="567"/>
      <c r="BB590" s="567"/>
      <c r="BC590" s="567"/>
      <c r="BD590" s="567">
        <v>0</v>
      </c>
      <c r="BE590" s="567">
        <v>0</v>
      </c>
      <c r="BI590">
        <v>45856.771273148152</v>
      </c>
      <c r="BJ590">
        <v>45369.681018518517</v>
      </c>
      <c r="BK590" t="s">
        <v>21683</v>
      </c>
      <c r="BM590" t="s">
        <v>21698</v>
      </c>
      <c r="BU590" t="s">
        <v>18576</v>
      </c>
      <c r="BV590" t="s">
        <v>18575</v>
      </c>
      <c r="BY590">
        <v>0</v>
      </c>
      <c r="CA590" t="s">
        <v>16180</v>
      </c>
      <c r="CB590" t="s">
        <v>21679</v>
      </c>
      <c r="CC5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1" spans="1:81">
      <c r="A591" t="s">
        <v>18577</v>
      </c>
      <c r="C591" t="s">
        <v>9899</v>
      </c>
      <c r="F591" t="s">
        <v>2119</v>
      </c>
      <c r="J591" t="b">
        <v>0</v>
      </c>
      <c r="M591" t="b">
        <v>0</v>
      </c>
      <c r="V591" t="s">
        <v>2478</v>
      </c>
      <c r="AP591">
        <v>0</v>
      </c>
      <c r="AQ591">
        <v>0</v>
      </c>
      <c r="AR591">
        <v>0</v>
      </c>
      <c r="AW591" s="567"/>
      <c r="AX591" s="567"/>
      <c r="AY591" s="567"/>
      <c r="AZ591" s="567"/>
      <c r="BA591" s="567"/>
      <c r="BB591" s="567"/>
      <c r="BC591" s="567"/>
      <c r="BD591" s="567">
        <v>0</v>
      </c>
      <c r="BE591" s="567">
        <v>0</v>
      </c>
      <c r="BI591">
        <v>45856.771273148152</v>
      </c>
      <c r="BJ591">
        <v>45369.681296296294</v>
      </c>
      <c r="BK591" t="s">
        <v>21683</v>
      </c>
      <c r="BM591" t="s">
        <v>21698</v>
      </c>
      <c r="BU591" t="s">
        <v>18578</v>
      </c>
      <c r="BV591" t="s">
        <v>18577</v>
      </c>
      <c r="BY591">
        <v>0</v>
      </c>
      <c r="CA591" t="s">
        <v>16180</v>
      </c>
      <c r="CB591" t="s">
        <v>21679</v>
      </c>
      <c r="CC5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2" spans="1:81">
      <c r="A592" t="s">
        <v>18579</v>
      </c>
      <c r="C592" t="s">
        <v>9902</v>
      </c>
      <c r="F592" t="s">
        <v>2119</v>
      </c>
      <c r="J592" t="b">
        <v>0</v>
      </c>
      <c r="M592" t="b">
        <v>0</v>
      </c>
      <c r="V592" t="s">
        <v>2478</v>
      </c>
      <c r="AP592">
        <v>0</v>
      </c>
      <c r="AQ592">
        <v>0</v>
      </c>
      <c r="AR592">
        <v>0</v>
      </c>
      <c r="AW592" s="567"/>
      <c r="AX592" s="567"/>
      <c r="AY592" s="567"/>
      <c r="AZ592" s="567"/>
      <c r="BA592" s="567"/>
      <c r="BB592" s="567"/>
      <c r="BC592" s="567"/>
      <c r="BD592" s="567">
        <v>0</v>
      </c>
      <c r="BE592" s="567">
        <v>0</v>
      </c>
      <c r="BI592">
        <v>45856.771273148152</v>
      </c>
      <c r="BJ592">
        <v>45369.681539351855</v>
      </c>
      <c r="BK592" t="s">
        <v>21683</v>
      </c>
      <c r="BM592" t="s">
        <v>21698</v>
      </c>
      <c r="BU592" t="s">
        <v>18580</v>
      </c>
      <c r="BV592" t="s">
        <v>18579</v>
      </c>
      <c r="BY592">
        <v>0</v>
      </c>
      <c r="CA592" t="s">
        <v>16180</v>
      </c>
      <c r="CB592" t="s">
        <v>21679</v>
      </c>
      <c r="CC5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3" spans="1:81">
      <c r="A593" t="s">
        <v>18581</v>
      </c>
      <c r="C593" t="s">
        <v>9905</v>
      </c>
      <c r="F593" t="s">
        <v>2119</v>
      </c>
      <c r="J593" t="b">
        <v>0</v>
      </c>
      <c r="M593" t="b">
        <v>0</v>
      </c>
      <c r="V593" t="s">
        <v>2478</v>
      </c>
      <c r="AP593">
        <v>0</v>
      </c>
      <c r="AQ593">
        <v>0</v>
      </c>
      <c r="AR593">
        <v>0</v>
      </c>
      <c r="AW593" s="567"/>
      <c r="AX593" s="567"/>
      <c r="AY593" s="567"/>
      <c r="AZ593" s="567"/>
      <c r="BA593" s="567"/>
      <c r="BB593" s="567"/>
      <c r="BC593" s="567"/>
      <c r="BD593" s="567">
        <v>0</v>
      </c>
      <c r="BE593" s="567">
        <v>0</v>
      </c>
      <c r="BI593">
        <v>45856.771284722221</v>
      </c>
      <c r="BJ593">
        <v>45369.681817129633</v>
      </c>
      <c r="BK593" t="s">
        <v>21683</v>
      </c>
      <c r="BM593" t="s">
        <v>21698</v>
      </c>
      <c r="BU593" t="s">
        <v>18582</v>
      </c>
      <c r="BV593" t="s">
        <v>18581</v>
      </c>
      <c r="BY593">
        <v>0</v>
      </c>
      <c r="CA593" t="s">
        <v>16180</v>
      </c>
      <c r="CB593" t="s">
        <v>21679</v>
      </c>
      <c r="CC5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4" spans="1:81">
      <c r="A594" t="s">
        <v>18583</v>
      </c>
      <c r="C594" t="s">
        <v>9908</v>
      </c>
      <c r="F594" t="s">
        <v>2119</v>
      </c>
      <c r="J594" t="b">
        <v>0</v>
      </c>
      <c r="M594" t="b">
        <v>0</v>
      </c>
      <c r="V594" t="s">
        <v>2478</v>
      </c>
      <c r="AP594">
        <v>0</v>
      </c>
      <c r="AQ594">
        <v>0</v>
      </c>
      <c r="AR594">
        <v>0</v>
      </c>
      <c r="AW594" s="567"/>
      <c r="AX594" s="567"/>
      <c r="AY594" s="567"/>
      <c r="AZ594" s="567"/>
      <c r="BA594" s="567"/>
      <c r="BB594" s="567"/>
      <c r="BC594" s="567"/>
      <c r="BD594" s="567">
        <v>0</v>
      </c>
      <c r="BE594" s="567">
        <v>0</v>
      </c>
      <c r="BI594">
        <v>45856.771284722221</v>
      </c>
      <c r="BJ594">
        <v>45369.682106481479</v>
      </c>
      <c r="BK594" t="s">
        <v>21683</v>
      </c>
      <c r="BM594" t="s">
        <v>21698</v>
      </c>
      <c r="BU594" t="s">
        <v>18584</v>
      </c>
      <c r="BV594" t="s">
        <v>18583</v>
      </c>
      <c r="BY594">
        <v>0</v>
      </c>
      <c r="CA594" t="s">
        <v>16180</v>
      </c>
      <c r="CB594" t="s">
        <v>21679</v>
      </c>
      <c r="CC5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5" spans="1:81">
      <c r="A595" t="s">
        <v>18585</v>
      </c>
      <c r="C595" t="s">
        <v>9911</v>
      </c>
      <c r="F595" t="s">
        <v>2119</v>
      </c>
      <c r="J595" t="b">
        <v>0</v>
      </c>
      <c r="M595" t="b">
        <v>0</v>
      </c>
      <c r="V595" t="s">
        <v>2478</v>
      </c>
      <c r="AP595">
        <v>0</v>
      </c>
      <c r="AQ595">
        <v>0</v>
      </c>
      <c r="AR595">
        <v>0</v>
      </c>
      <c r="AW595" s="567"/>
      <c r="AX595" s="567"/>
      <c r="AY595" s="567"/>
      <c r="AZ595" s="567"/>
      <c r="BA595" s="567"/>
      <c r="BB595" s="567"/>
      <c r="BC595" s="567"/>
      <c r="BD595" s="567">
        <v>0</v>
      </c>
      <c r="BE595" s="567">
        <v>0</v>
      </c>
      <c r="BI595">
        <v>45856.771284722221</v>
      </c>
      <c r="BJ595">
        <v>45369.682384259257</v>
      </c>
      <c r="BK595" t="s">
        <v>21683</v>
      </c>
      <c r="BM595" t="s">
        <v>21698</v>
      </c>
      <c r="BU595" t="s">
        <v>18586</v>
      </c>
      <c r="BV595" t="s">
        <v>18585</v>
      </c>
      <c r="BY595">
        <v>0</v>
      </c>
      <c r="CA595" t="s">
        <v>16180</v>
      </c>
      <c r="CB595" t="s">
        <v>21679</v>
      </c>
      <c r="CC5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6" spans="1:81">
      <c r="A596" t="s">
        <v>18587</v>
      </c>
      <c r="C596" t="s">
        <v>9914</v>
      </c>
      <c r="F596" t="s">
        <v>2119</v>
      </c>
      <c r="J596" t="b">
        <v>0</v>
      </c>
      <c r="M596" t="b">
        <v>0</v>
      </c>
      <c r="V596" t="s">
        <v>2478</v>
      </c>
      <c r="AP596">
        <v>0</v>
      </c>
      <c r="AQ596">
        <v>0</v>
      </c>
      <c r="AR596">
        <v>0</v>
      </c>
      <c r="AW596" s="567"/>
      <c r="AX596" s="567"/>
      <c r="AY596" s="567"/>
      <c r="AZ596" s="567"/>
      <c r="BA596" s="567"/>
      <c r="BB596" s="567"/>
      <c r="BC596" s="567"/>
      <c r="BD596" s="567">
        <v>0</v>
      </c>
      <c r="BE596" s="567">
        <v>0</v>
      </c>
      <c r="BI596">
        <v>45856.771284722221</v>
      </c>
      <c r="BJ596">
        <v>45369.682696759257</v>
      </c>
      <c r="BK596" t="s">
        <v>21683</v>
      </c>
      <c r="BM596" t="s">
        <v>21698</v>
      </c>
      <c r="BU596" t="s">
        <v>18588</v>
      </c>
      <c r="BV596" t="s">
        <v>18587</v>
      </c>
      <c r="BY596">
        <v>0</v>
      </c>
      <c r="CA596" t="s">
        <v>16180</v>
      </c>
      <c r="CB596" t="s">
        <v>21679</v>
      </c>
      <c r="CC5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7" spans="1:81">
      <c r="A597" t="s">
        <v>18589</v>
      </c>
      <c r="C597" t="s">
        <v>9917</v>
      </c>
      <c r="F597" t="s">
        <v>2119</v>
      </c>
      <c r="J597" t="b">
        <v>0</v>
      </c>
      <c r="M597" t="b">
        <v>0</v>
      </c>
      <c r="V597" t="s">
        <v>2478</v>
      </c>
      <c r="AP597">
        <v>0</v>
      </c>
      <c r="AQ597">
        <v>0</v>
      </c>
      <c r="AR597">
        <v>0</v>
      </c>
      <c r="AW597" s="567"/>
      <c r="AX597" s="567"/>
      <c r="AY597" s="567"/>
      <c r="AZ597" s="567"/>
      <c r="BA597" s="567"/>
      <c r="BB597" s="567"/>
      <c r="BC597" s="567"/>
      <c r="BD597" s="567">
        <v>0</v>
      </c>
      <c r="BE597" s="567">
        <v>0</v>
      </c>
      <c r="BI597">
        <v>45856.771284722221</v>
      </c>
      <c r="BJ597">
        <v>45369.683136574073</v>
      </c>
      <c r="BK597" t="s">
        <v>21683</v>
      </c>
      <c r="BM597" t="s">
        <v>21698</v>
      </c>
      <c r="BU597" t="s">
        <v>18590</v>
      </c>
      <c r="BV597" t="s">
        <v>18589</v>
      </c>
      <c r="BY597">
        <v>0</v>
      </c>
      <c r="CA597" t="s">
        <v>16180</v>
      </c>
      <c r="CB597" t="s">
        <v>21679</v>
      </c>
      <c r="CC5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8" spans="1:81">
      <c r="A598" t="s">
        <v>18591</v>
      </c>
      <c r="C598" t="s">
        <v>9920</v>
      </c>
      <c r="F598" t="s">
        <v>2119</v>
      </c>
      <c r="J598" t="b">
        <v>0</v>
      </c>
      <c r="M598" t="b">
        <v>0</v>
      </c>
      <c r="V598" t="s">
        <v>2478</v>
      </c>
      <c r="AP598">
        <v>0</v>
      </c>
      <c r="AQ598">
        <v>0</v>
      </c>
      <c r="AR598">
        <v>0</v>
      </c>
      <c r="AW598" s="567"/>
      <c r="AX598" s="567"/>
      <c r="AY598" s="567"/>
      <c r="AZ598" s="567"/>
      <c r="BA598" s="567"/>
      <c r="BB598" s="567"/>
      <c r="BC598" s="567"/>
      <c r="BD598" s="567">
        <v>0</v>
      </c>
      <c r="BE598" s="567">
        <v>0</v>
      </c>
      <c r="BI598">
        <v>45856.771284722221</v>
      </c>
      <c r="BJ598">
        <v>45369.683425925927</v>
      </c>
      <c r="BK598" t="s">
        <v>21683</v>
      </c>
      <c r="BM598" t="s">
        <v>21698</v>
      </c>
      <c r="BU598" t="s">
        <v>18592</v>
      </c>
      <c r="BV598" t="s">
        <v>18591</v>
      </c>
      <c r="BY598">
        <v>0</v>
      </c>
      <c r="CA598" t="s">
        <v>16180</v>
      </c>
      <c r="CB598" t="s">
        <v>21679</v>
      </c>
      <c r="CC5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599" spans="1:81">
      <c r="A599" t="s">
        <v>18593</v>
      </c>
      <c r="C599" t="s">
        <v>9923</v>
      </c>
      <c r="F599" t="s">
        <v>2119</v>
      </c>
      <c r="J599" t="b">
        <v>0</v>
      </c>
      <c r="M599" t="b">
        <v>0</v>
      </c>
      <c r="V599" t="s">
        <v>2478</v>
      </c>
      <c r="AP599">
        <v>0</v>
      </c>
      <c r="AQ599">
        <v>0</v>
      </c>
      <c r="AR599">
        <v>0</v>
      </c>
      <c r="AW599" s="567"/>
      <c r="AX599" s="567"/>
      <c r="AY599" s="567"/>
      <c r="AZ599" s="567"/>
      <c r="BA599" s="567"/>
      <c r="BB599" s="567"/>
      <c r="BC599" s="567"/>
      <c r="BD599" s="567">
        <v>0</v>
      </c>
      <c r="BE599" s="567">
        <v>0</v>
      </c>
      <c r="BI599">
        <v>45856.771284722221</v>
      </c>
      <c r="BJ599">
        <v>45369.683668981481</v>
      </c>
      <c r="BK599" t="s">
        <v>21683</v>
      </c>
      <c r="BM599" t="s">
        <v>21698</v>
      </c>
      <c r="BU599" t="s">
        <v>18594</v>
      </c>
      <c r="BV599" t="s">
        <v>18593</v>
      </c>
      <c r="BY599">
        <v>0</v>
      </c>
      <c r="CA599" t="s">
        <v>16180</v>
      </c>
      <c r="CB599" t="s">
        <v>21679</v>
      </c>
      <c r="CC5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0" spans="1:81">
      <c r="A600" t="s">
        <v>18595</v>
      </c>
      <c r="C600" t="s">
        <v>18596</v>
      </c>
      <c r="F600" t="s">
        <v>16405</v>
      </c>
      <c r="J600" t="b">
        <v>0</v>
      </c>
      <c r="M600" t="b">
        <v>0</v>
      </c>
      <c r="V600" t="s">
        <v>2478</v>
      </c>
      <c r="AP600">
        <v>0</v>
      </c>
      <c r="AQ600">
        <v>0</v>
      </c>
      <c r="AR600">
        <v>0</v>
      </c>
      <c r="AW600" s="567"/>
      <c r="AX600" s="567"/>
      <c r="AY600" s="567"/>
      <c r="AZ600" s="567"/>
      <c r="BA600" s="567"/>
      <c r="BB600" s="567"/>
      <c r="BC600" s="567"/>
      <c r="BD600" s="567">
        <v>0</v>
      </c>
      <c r="BE600" s="567">
        <v>0</v>
      </c>
      <c r="BI600">
        <v>45856.771296296298</v>
      </c>
      <c r="BJ600">
        <v>45370.532337962963</v>
      </c>
      <c r="BK600" t="s">
        <v>21683</v>
      </c>
      <c r="BM600" t="s">
        <v>21698</v>
      </c>
      <c r="BU600" t="s">
        <v>18597</v>
      </c>
      <c r="BV600" t="s">
        <v>18595</v>
      </c>
      <c r="BY600">
        <v>0</v>
      </c>
      <c r="CA600" t="s">
        <v>16180</v>
      </c>
      <c r="CB600" t="s">
        <v>21679</v>
      </c>
      <c r="CC6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1" spans="1:81">
      <c r="A601" t="s">
        <v>18598</v>
      </c>
      <c r="B601" t="s">
        <v>18599</v>
      </c>
      <c r="C601" t="s">
        <v>18600</v>
      </c>
      <c r="E601" t="s">
        <v>15581</v>
      </c>
      <c r="F601" t="s">
        <v>18109</v>
      </c>
      <c r="H601" t="b">
        <v>1</v>
      </c>
      <c r="J601" t="b">
        <v>0</v>
      </c>
      <c r="M601" t="b">
        <v>0</v>
      </c>
      <c r="V601" t="s">
        <v>2478</v>
      </c>
      <c r="AP601">
        <v>0</v>
      </c>
      <c r="AQ601">
        <v>0</v>
      </c>
      <c r="AR601">
        <v>0</v>
      </c>
      <c r="AW601" s="567"/>
      <c r="AX601" s="567"/>
      <c r="AY601" s="567"/>
      <c r="AZ601" s="567"/>
      <c r="BA601" s="567"/>
      <c r="BB601" s="567"/>
      <c r="BC601" s="567"/>
      <c r="BD601" s="567">
        <v>0</v>
      </c>
      <c r="BE601" s="567">
        <v>0</v>
      </c>
      <c r="BI601">
        <v>46078.574525462966</v>
      </c>
      <c r="BJ601">
        <v>45370.624340277776</v>
      </c>
      <c r="BK601" t="s">
        <v>21683</v>
      </c>
      <c r="BL601" t="s">
        <v>18111</v>
      </c>
      <c r="BM601" t="s">
        <v>21696</v>
      </c>
      <c r="BU601" t="s">
        <v>18601</v>
      </c>
      <c r="BV601" t="s">
        <v>18598</v>
      </c>
      <c r="BY601">
        <v>0</v>
      </c>
      <c r="CA601" t="s">
        <v>16180</v>
      </c>
      <c r="CB601" t="s">
        <v>21679</v>
      </c>
      <c r="CC6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2" spans="1:81">
      <c r="A602" t="s">
        <v>18602</v>
      </c>
      <c r="B602" t="s">
        <v>18599</v>
      </c>
      <c r="C602" t="s">
        <v>18603</v>
      </c>
      <c r="E602" t="s">
        <v>15581</v>
      </c>
      <c r="F602" t="s">
        <v>18109</v>
      </c>
      <c r="H602" t="b">
        <v>1</v>
      </c>
      <c r="J602" t="b">
        <v>0</v>
      </c>
      <c r="M602" t="b">
        <v>0</v>
      </c>
      <c r="V602" t="s">
        <v>2478</v>
      </c>
      <c r="AP602">
        <v>0</v>
      </c>
      <c r="AQ602">
        <v>0</v>
      </c>
      <c r="AR602">
        <v>0</v>
      </c>
      <c r="AW602" s="567"/>
      <c r="AX602" s="567"/>
      <c r="AY602" s="567"/>
      <c r="AZ602" s="567"/>
      <c r="BA602" s="567"/>
      <c r="BB602" s="567"/>
      <c r="BC602" s="567"/>
      <c r="BD602" s="567">
        <v>0</v>
      </c>
      <c r="BE602" s="567">
        <v>0</v>
      </c>
      <c r="BI602">
        <v>46078.574525462966</v>
      </c>
      <c r="BJ602">
        <v>45370.625081018516</v>
      </c>
      <c r="BK602" t="s">
        <v>21683</v>
      </c>
      <c r="BL602" t="s">
        <v>18111</v>
      </c>
      <c r="BM602" t="s">
        <v>21696</v>
      </c>
      <c r="BU602" t="s">
        <v>18604</v>
      </c>
      <c r="BV602" t="s">
        <v>18602</v>
      </c>
      <c r="BY602">
        <v>0</v>
      </c>
      <c r="CA602" t="s">
        <v>16180</v>
      </c>
      <c r="CB602" t="s">
        <v>21679</v>
      </c>
      <c r="CC6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3" spans="1:81">
      <c r="A603" t="s">
        <v>18605</v>
      </c>
      <c r="B603" t="s">
        <v>18599</v>
      </c>
      <c r="C603" t="s">
        <v>18606</v>
      </c>
      <c r="E603" t="s">
        <v>15581</v>
      </c>
      <c r="F603" t="s">
        <v>18109</v>
      </c>
      <c r="H603" t="b">
        <v>1</v>
      </c>
      <c r="J603" t="b">
        <v>0</v>
      </c>
      <c r="M603" t="b">
        <v>0</v>
      </c>
      <c r="V603" t="s">
        <v>2478</v>
      </c>
      <c r="AP603">
        <v>0</v>
      </c>
      <c r="AQ603">
        <v>0</v>
      </c>
      <c r="AR603">
        <v>0</v>
      </c>
      <c r="AW603" s="567"/>
      <c r="AX603" s="567"/>
      <c r="AY603" s="567"/>
      <c r="AZ603" s="567"/>
      <c r="BA603" s="567"/>
      <c r="BB603" s="567"/>
      <c r="BC603" s="567"/>
      <c r="BD603" s="567">
        <v>0</v>
      </c>
      <c r="BE603" s="567">
        <v>0</v>
      </c>
      <c r="BI603">
        <v>46078.574525462966</v>
      </c>
      <c r="BJ603">
        <v>45370.625891203701</v>
      </c>
      <c r="BK603" t="s">
        <v>21683</v>
      </c>
      <c r="BL603" t="s">
        <v>18111</v>
      </c>
      <c r="BM603" t="s">
        <v>21696</v>
      </c>
      <c r="BU603" t="s">
        <v>18607</v>
      </c>
      <c r="BV603" t="s">
        <v>18605</v>
      </c>
      <c r="BY603">
        <v>0</v>
      </c>
      <c r="CA603" t="s">
        <v>16180</v>
      </c>
      <c r="CB603" t="s">
        <v>21679</v>
      </c>
      <c r="CC6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4" spans="1:81">
      <c r="A604" t="s">
        <v>18608</v>
      </c>
      <c r="C604" t="s">
        <v>18609</v>
      </c>
      <c r="F604" t="s">
        <v>18109</v>
      </c>
      <c r="J604" t="b">
        <v>0</v>
      </c>
      <c r="M604" t="b">
        <v>0</v>
      </c>
      <c r="V604" t="s">
        <v>2478</v>
      </c>
      <c r="AP604">
        <v>0</v>
      </c>
      <c r="AQ604">
        <v>0</v>
      </c>
      <c r="AR604">
        <v>0</v>
      </c>
      <c r="AW604" s="567"/>
      <c r="AX604" s="567"/>
      <c r="AY604" s="567"/>
      <c r="AZ604" s="567"/>
      <c r="BA604" s="567"/>
      <c r="BB604" s="567"/>
      <c r="BC604" s="567"/>
      <c r="BD604" s="567">
        <v>0</v>
      </c>
      <c r="BE604" s="567">
        <v>0</v>
      </c>
      <c r="BI604">
        <v>45856.771296296298</v>
      </c>
      <c r="BJ604">
        <v>45370.626296296294</v>
      </c>
      <c r="BK604" t="s">
        <v>21683</v>
      </c>
      <c r="BM604" t="s">
        <v>21698</v>
      </c>
      <c r="BU604" t="s">
        <v>18610</v>
      </c>
      <c r="BV604" t="s">
        <v>18608</v>
      </c>
      <c r="BY604">
        <v>0</v>
      </c>
      <c r="CA604" t="s">
        <v>16180</v>
      </c>
      <c r="CB604" t="s">
        <v>21679</v>
      </c>
      <c r="CC6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5" spans="1:81">
      <c r="A605" t="s">
        <v>18611</v>
      </c>
      <c r="C605" t="s">
        <v>18612</v>
      </c>
      <c r="F605" t="s">
        <v>2119</v>
      </c>
      <c r="J605" t="b">
        <v>0</v>
      </c>
      <c r="M605" t="b">
        <v>0</v>
      </c>
      <c r="V605" t="s">
        <v>2478</v>
      </c>
      <c r="AP605">
        <v>0</v>
      </c>
      <c r="AQ605">
        <v>0</v>
      </c>
      <c r="AR605">
        <v>0</v>
      </c>
      <c r="AW605" s="567"/>
      <c r="AX605" s="567"/>
      <c r="AY605" s="567"/>
      <c r="AZ605" s="567"/>
      <c r="BA605" s="567"/>
      <c r="BB605" s="567"/>
      <c r="BC605" s="567"/>
      <c r="BD605" s="567">
        <v>0</v>
      </c>
      <c r="BE605" s="567">
        <v>0</v>
      </c>
      <c r="BI605">
        <v>45856.771296296298</v>
      </c>
      <c r="BJ605">
        <v>45370.734618055554</v>
      </c>
      <c r="BK605" t="s">
        <v>21683</v>
      </c>
      <c r="BM605" t="s">
        <v>21698</v>
      </c>
      <c r="BU605" t="s">
        <v>18613</v>
      </c>
      <c r="BV605" t="s">
        <v>18611</v>
      </c>
      <c r="BY605">
        <v>0</v>
      </c>
      <c r="CA605" t="s">
        <v>16180</v>
      </c>
      <c r="CB605" t="s">
        <v>21679</v>
      </c>
      <c r="CC6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6" spans="1:81">
      <c r="A606" t="s">
        <v>18614</v>
      </c>
      <c r="C606" t="s">
        <v>18615</v>
      </c>
      <c r="F606" t="s">
        <v>2119</v>
      </c>
      <c r="J606" t="b">
        <v>0</v>
      </c>
      <c r="M606" t="b">
        <v>0</v>
      </c>
      <c r="V606" t="s">
        <v>2478</v>
      </c>
      <c r="AP606">
        <v>0</v>
      </c>
      <c r="AQ606">
        <v>0</v>
      </c>
      <c r="AR606">
        <v>0</v>
      </c>
      <c r="AW606" s="567"/>
      <c r="AX606" s="567"/>
      <c r="AY606" s="567"/>
      <c r="AZ606" s="567"/>
      <c r="BA606" s="567"/>
      <c r="BB606" s="567"/>
      <c r="BC606" s="567"/>
      <c r="BD606" s="567">
        <v>0</v>
      </c>
      <c r="BE606" s="567">
        <v>0</v>
      </c>
      <c r="BI606">
        <v>45856.771296296298</v>
      </c>
      <c r="BJ606">
        <v>45370.73541666667</v>
      </c>
      <c r="BK606" t="s">
        <v>21683</v>
      </c>
      <c r="BM606" t="s">
        <v>21698</v>
      </c>
      <c r="BU606" t="s">
        <v>18616</v>
      </c>
      <c r="BV606" t="s">
        <v>18614</v>
      </c>
      <c r="BY606">
        <v>0</v>
      </c>
      <c r="CA606" t="s">
        <v>16180</v>
      </c>
      <c r="CB606" t="s">
        <v>21679</v>
      </c>
      <c r="CC6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7" spans="1:81">
      <c r="A607" t="s">
        <v>18617</v>
      </c>
      <c r="F607" t="s">
        <v>46</v>
      </c>
      <c r="J607" t="b">
        <v>0</v>
      </c>
      <c r="M607" t="b">
        <v>0</v>
      </c>
      <c r="Q607">
        <v>45314</v>
      </c>
      <c r="S607">
        <v>45400</v>
      </c>
      <c r="T607">
        <v>45419</v>
      </c>
      <c r="V607">
        <v>45430</v>
      </c>
      <c r="W607">
        <v>45399</v>
      </c>
      <c r="X607">
        <v>45373</v>
      </c>
      <c r="AI607">
        <v>24998791</v>
      </c>
      <c r="AP607">
        <v>0</v>
      </c>
      <c r="AQ607">
        <v>24998791</v>
      </c>
      <c r="AR607">
        <v>24998791</v>
      </c>
      <c r="AW607" s="567"/>
      <c r="AX607" s="567"/>
      <c r="AY607" s="567"/>
      <c r="AZ607" s="567"/>
      <c r="BA607" s="567"/>
      <c r="BB607" s="567"/>
      <c r="BC607" s="567"/>
      <c r="BD607" s="567">
        <v>0</v>
      </c>
      <c r="BE607" s="567">
        <v>0</v>
      </c>
      <c r="BH607" t="s">
        <v>18618</v>
      </c>
      <c r="BI607">
        <v>45856.771307870367</v>
      </c>
      <c r="BJ607">
        <v>45371.670474537037</v>
      </c>
      <c r="BK607" t="s">
        <v>21696</v>
      </c>
      <c r="BM607" t="s">
        <v>21698</v>
      </c>
      <c r="BR607">
        <v>0</v>
      </c>
      <c r="BS607">
        <v>5</v>
      </c>
      <c r="BU607" t="s">
        <v>18619</v>
      </c>
      <c r="BV607" t="s">
        <v>18617</v>
      </c>
      <c r="BY607">
        <v>0</v>
      </c>
      <c r="CA607" t="s">
        <v>16180</v>
      </c>
      <c r="CB607" t="s">
        <v>21679</v>
      </c>
      <c r="CC6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8" spans="1:81">
      <c r="A608" t="s">
        <v>18620</v>
      </c>
      <c r="F608" t="s">
        <v>46</v>
      </c>
      <c r="J608" t="b">
        <v>0</v>
      </c>
      <c r="M608" t="b">
        <v>0</v>
      </c>
      <c r="Q608">
        <v>45314</v>
      </c>
      <c r="V608" t="s">
        <v>2478</v>
      </c>
      <c r="X608">
        <v>45373</v>
      </c>
      <c r="AI608">
        <v>48460000</v>
      </c>
      <c r="AP608">
        <v>0</v>
      </c>
      <c r="AQ608">
        <v>48460000</v>
      </c>
      <c r="AR608">
        <v>48460000</v>
      </c>
      <c r="AW608" s="567"/>
      <c r="AX608" s="567"/>
      <c r="AY608" s="567"/>
      <c r="AZ608" s="567"/>
      <c r="BA608" s="567"/>
      <c r="BB608" s="567"/>
      <c r="BC608" s="567"/>
      <c r="BD608" s="567">
        <v>0</v>
      </c>
      <c r="BE608" s="567">
        <v>0</v>
      </c>
      <c r="BH608" t="s">
        <v>18621</v>
      </c>
      <c r="BI608">
        <v>45856.771307870367</v>
      </c>
      <c r="BJ608">
        <v>45371.677847222221</v>
      </c>
      <c r="BK608" t="s">
        <v>21696</v>
      </c>
      <c r="BM608" t="s">
        <v>21698</v>
      </c>
      <c r="BR608">
        <v>0</v>
      </c>
      <c r="BS608">
        <v>5</v>
      </c>
      <c r="BU608" t="s">
        <v>18622</v>
      </c>
      <c r="BV608" t="s">
        <v>18620</v>
      </c>
      <c r="BY608">
        <v>0</v>
      </c>
      <c r="CA608" t="s">
        <v>16180</v>
      </c>
      <c r="CB608" t="s">
        <v>21679</v>
      </c>
      <c r="CC6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09" spans="1:81">
      <c r="A609" t="s">
        <v>18623</v>
      </c>
      <c r="E609" t="s">
        <v>12754</v>
      </c>
      <c r="F609" t="s">
        <v>33</v>
      </c>
      <c r="J609" t="b">
        <v>0</v>
      </c>
      <c r="M609" t="b">
        <v>0</v>
      </c>
      <c r="Q609">
        <v>45317</v>
      </c>
      <c r="V609" t="s">
        <v>2478</v>
      </c>
      <c r="AP609">
        <v>0</v>
      </c>
      <c r="AQ609">
        <v>0</v>
      </c>
      <c r="AR609">
        <v>0</v>
      </c>
      <c r="AW609" s="567"/>
      <c r="AX609" s="567"/>
      <c r="AY609" s="567"/>
      <c r="AZ609" s="567"/>
      <c r="BA609" s="567"/>
      <c r="BB609" s="567"/>
      <c r="BC609" s="567"/>
      <c r="BD609" s="567">
        <v>0</v>
      </c>
      <c r="BE609" s="567">
        <v>0</v>
      </c>
      <c r="BH609" t="s">
        <v>18624</v>
      </c>
      <c r="BI609">
        <v>45856.771307870367</v>
      </c>
      <c r="BJ609">
        <v>45371.708634259259</v>
      </c>
      <c r="BK609" t="s">
        <v>21696</v>
      </c>
      <c r="BM609" t="s">
        <v>21698</v>
      </c>
      <c r="BU609" t="s">
        <v>18625</v>
      </c>
      <c r="BV609" t="s">
        <v>18623</v>
      </c>
      <c r="BY609">
        <v>0</v>
      </c>
      <c r="CA609" t="s">
        <v>16180</v>
      </c>
      <c r="CB609" t="s">
        <v>21679</v>
      </c>
      <c r="CC6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0" spans="1:81">
      <c r="A610" t="s">
        <v>18626</v>
      </c>
      <c r="C610" t="s">
        <v>18627</v>
      </c>
      <c r="F610" t="s">
        <v>2119</v>
      </c>
      <c r="J610" t="b">
        <v>0</v>
      </c>
      <c r="M610" t="b">
        <v>0</v>
      </c>
      <c r="V610" t="s">
        <v>2478</v>
      </c>
      <c r="AP610">
        <v>0</v>
      </c>
      <c r="AQ610">
        <v>0</v>
      </c>
      <c r="AR610">
        <v>0</v>
      </c>
      <c r="AW610" s="567"/>
      <c r="AX610" s="567"/>
      <c r="AY610" s="567"/>
      <c r="AZ610" s="567"/>
      <c r="BA610" s="567"/>
      <c r="BB610" s="567"/>
      <c r="BC610" s="567"/>
      <c r="BD610" s="567">
        <v>0</v>
      </c>
      <c r="BE610" s="567">
        <v>0</v>
      </c>
      <c r="BI610">
        <v>45856.771307870367</v>
      </c>
      <c r="BJ610">
        <v>45372.623067129629</v>
      </c>
      <c r="BK610" t="s">
        <v>21683</v>
      </c>
      <c r="BM610" t="s">
        <v>21698</v>
      </c>
      <c r="BU610" t="s">
        <v>18628</v>
      </c>
      <c r="BV610" t="s">
        <v>18626</v>
      </c>
      <c r="BY610">
        <v>0</v>
      </c>
      <c r="CA610" t="s">
        <v>16180</v>
      </c>
      <c r="CB610" t="s">
        <v>21679</v>
      </c>
      <c r="CC6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1" spans="1:81">
      <c r="A611" t="s">
        <v>11142</v>
      </c>
      <c r="F611" t="s">
        <v>35</v>
      </c>
      <c r="J611" t="b">
        <v>0</v>
      </c>
      <c r="M611" t="b">
        <v>0</v>
      </c>
      <c r="Q611">
        <v>45322</v>
      </c>
      <c r="R611">
        <v>3000000</v>
      </c>
      <c r="S611">
        <v>45387</v>
      </c>
      <c r="T611">
        <v>45405</v>
      </c>
      <c r="V611">
        <v>45417</v>
      </c>
      <c r="W611">
        <v>45387</v>
      </c>
      <c r="X611">
        <v>45379</v>
      </c>
      <c r="AI611">
        <v>9800000</v>
      </c>
      <c r="AP611">
        <v>0</v>
      </c>
      <c r="AQ611">
        <v>9800000</v>
      </c>
      <c r="AR611">
        <v>9800000</v>
      </c>
      <c r="AW611" s="567"/>
      <c r="AX611" s="567"/>
      <c r="AY611" s="567"/>
      <c r="AZ611" s="567"/>
      <c r="BA611" s="567"/>
      <c r="BB611" s="567"/>
      <c r="BC611" s="567"/>
      <c r="BD611" s="567">
        <v>0</v>
      </c>
      <c r="BE611" s="567">
        <v>0</v>
      </c>
      <c r="BI611">
        <v>45856.771307870367</v>
      </c>
      <c r="BJ611">
        <v>45373.528229166666</v>
      </c>
      <c r="BK611" t="s">
        <v>22173</v>
      </c>
      <c r="BL611" t="s">
        <v>18630</v>
      </c>
      <c r="BM611" t="s">
        <v>21698</v>
      </c>
      <c r="BR611">
        <v>0</v>
      </c>
      <c r="BS611">
        <v>5</v>
      </c>
      <c r="BU611" t="s">
        <v>18629</v>
      </c>
      <c r="BV611" t="s">
        <v>11142</v>
      </c>
      <c r="BY611">
        <v>0</v>
      </c>
      <c r="CA611" t="s">
        <v>16180</v>
      </c>
      <c r="CB611" t="s">
        <v>21679</v>
      </c>
      <c r="CC6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2" spans="1:81">
      <c r="A612" t="s">
        <v>11188</v>
      </c>
      <c r="F612" t="s">
        <v>35</v>
      </c>
      <c r="J612" t="b">
        <v>0</v>
      </c>
      <c r="M612" t="b">
        <v>0</v>
      </c>
      <c r="Q612">
        <v>45322</v>
      </c>
      <c r="R612">
        <v>12300000</v>
      </c>
      <c r="S612">
        <v>45387</v>
      </c>
      <c r="T612">
        <v>45405</v>
      </c>
      <c r="V612">
        <v>45417</v>
      </c>
      <c r="W612">
        <v>45387</v>
      </c>
      <c r="X612">
        <v>45379</v>
      </c>
      <c r="AI612">
        <v>12300000</v>
      </c>
      <c r="AP612">
        <v>0</v>
      </c>
      <c r="AQ612">
        <v>12300000</v>
      </c>
      <c r="AR612">
        <v>12300000</v>
      </c>
      <c r="AW612" s="567"/>
      <c r="AX612" s="567"/>
      <c r="AY612" s="567"/>
      <c r="AZ612" s="567"/>
      <c r="BA612" s="567"/>
      <c r="BB612" s="567"/>
      <c r="BC612" s="567"/>
      <c r="BD612" s="567">
        <v>0</v>
      </c>
      <c r="BE612" s="567">
        <v>0</v>
      </c>
      <c r="BI612">
        <v>45856.771307870367</v>
      </c>
      <c r="BJ612">
        <v>45373.528946759259</v>
      </c>
      <c r="BK612" t="s">
        <v>22173</v>
      </c>
      <c r="BL612" t="s">
        <v>18632</v>
      </c>
      <c r="BM612" t="s">
        <v>21698</v>
      </c>
      <c r="BR612">
        <v>0</v>
      </c>
      <c r="BS612">
        <v>5</v>
      </c>
      <c r="BU612" t="s">
        <v>18631</v>
      </c>
      <c r="BV612" t="s">
        <v>11188</v>
      </c>
      <c r="BY612">
        <v>0</v>
      </c>
      <c r="CA612" t="s">
        <v>16180</v>
      </c>
      <c r="CB612" t="s">
        <v>21679</v>
      </c>
      <c r="CC6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3" spans="1:81">
      <c r="A613" t="s">
        <v>11214</v>
      </c>
      <c r="F613" t="s">
        <v>35</v>
      </c>
      <c r="J613" t="b">
        <v>0</v>
      </c>
      <c r="M613" t="b">
        <v>0</v>
      </c>
      <c r="Q613">
        <v>45322</v>
      </c>
      <c r="R613">
        <v>20400000</v>
      </c>
      <c r="S613">
        <v>45387</v>
      </c>
      <c r="T613">
        <v>45405</v>
      </c>
      <c r="V613">
        <v>45417</v>
      </c>
      <c r="W613">
        <v>45387</v>
      </c>
      <c r="X613">
        <v>45379</v>
      </c>
      <c r="AI613">
        <v>20400000</v>
      </c>
      <c r="AP613">
        <v>0</v>
      </c>
      <c r="AQ613">
        <v>20400000</v>
      </c>
      <c r="AR613">
        <v>20400000</v>
      </c>
      <c r="AW613" s="567"/>
      <c r="AX613" s="567"/>
      <c r="AY613" s="567"/>
      <c r="AZ613" s="567"/>
      <c r="BA613" s="567"/>
      <c r="BB613" s="567"/>
      <c r="BC613" s="567"/>
      <c r="BD613" s="567">
        <v>0</v>
      </c>
      <c r="BE613" s="567">
        <v>0</v>
      </c>
      <c r="BI613">
        <v>45856.771307870367</v>
      </c>
      <c r="BJ613">
        <v>45373.529560185183</v>
      </c>
      <c r="BK613" t="s">
        <v>22173</v>
      </c>
      <c r="BL613" t="s">
        <v>18634</v>
      </c>
      <c r="BM613" t="s">
        <v>21698</v>
      </c>
      <c r="BR613">
        <v>0</v>
      </c>
      <c r="BS613">
        <v>5</v>
      </c>
      <c r="BU613" t="s">
        <v>18633</v>
      </c>
      <c r="BV613" t="s">
        <v>11214</v>
      </c>
      <c r="BY613">
        <v>0</v>
      </c>
      <c r="CA613" t="s">
        <v>16180</v>
      </c>
      <c r="CB613" t="s">
        <v>21679</v>
      </c>
      <c r="CC6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4" spans="1:81">
      <c r="A614" t="s">
        <v>11260</v>
      </c>
      <c r="F614" t="s">
        <v>35</v>
      </c>
      <c r="J614" t="b">
        <v>0</v>
      </c>
      <c r="M614" t="b">
        <v>0</v>
      </c>
      <c r="Q614">
        <v>45322</v>
      </c>
      <c r="R614">
        <v>11200000</v>
      </c>
      <c r="S614">
        <v>45387</v>
      </c>
      <c r="T614">
        <v>45405</v>
      </c>
      <c r="V614">
        <v>45417</v>
      </c>
      <c r="W614">
        <v>45387</v>
      </c>
      <c r="X614">
        <v>45379</v>
      </c>
      <c r="AI614">
        <v>11200000</v>
      </c>
      <c r="AP614">
        <v>0</v>
      </c>
      <c r="AQ614">
        <v>11200000</v>
      </c>
      <c r="AR614">
        <v>11200000</v>
      </c>
      <c r="AW614" s="567"/>
      <c r="AX614" s="567"/>
      <c r="AY614" s="567"/>
      <c r="AZ614" s="567"/>
      <c r="BA614" s="567"/>
      <c r="BB614" s="567"/>
      <c r="BC614" s="567"/>
      <c r="BD614" s="567">
        <v>0</v>
      </c>
      <c r="BE614" s="567">
        <v>0</v>
      </c>
      <c r="BI614">
        <v>45856.771319444444</v>
      </c>
      <c r="BJ614">
        <v>45373.530173611114</v>
      </c>
      <c r="BK614" t="s">
        <v>22173</v>
      </c>
      <c r="BL614" t="s">
        <v>18636</v>
      </c>
      <c r="BM614" t="s">
        <v>21698</v>
      </c>
      <c r="BR614">
        <v>0</v>
      </c>
      <c r="BS614">
        <v>5</v>
      </c>
      <c r="BU614" t="s">
        <v>18635</v>
      </c>
      <c r="BV614" t="s">
        <v>11260</v>
      </c>
      <c r="BY614">
        <v>0</v>
      </c>
      <c r="CA614" t="s">
        <v>16180</v>
      </c>
      <c r="CB614" t="s">
        <v>21679</v>
      </c>
      <c r="CC6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5" spans="1:81">
      <c r="A615" t="s">
        <v>18637</v>
      </c>
      <c r="F615" t="s">
        <v>35</v>
      </c>
      <c r="J615" t="b">
        <v>0</v>
      </c>
      <c r="M615" t="b">
        <v>0</v>
      </c>
      <c r="Q615">
        <v>45322</v>
      </c>
      <c r="R615">
        <v>8100000</v>
      </c>
      <c r="S615">
        <v>45387</v>
      </c>
      <c r="T615">
        <v>45405</v>
      </c>
      <c r="V615">
        <v>45417</v>
      </c>
      <c r="W615">
        <v>45387</v>
      </c>
      <c r="X615">
        <v>45379</v>
      </c>
      <c r="AI615">
        <v>8100000</v>
      </c>
      <c r="AP615">
        <v>0</v>
      </c>
      <c r="AQ615">
        <v>8100000</v>
      </c>
      <c r="AR615">
        <v>8100000</v>
      </c>
      <c r="AW615" s="567"/>
      <c r="AX615" s="567"/>
      <c r="AY615" s="567"/>
      <c r="AZ615" s="567"/>
      <c r="BA615" s="567"/>
      <c r="BB615" s="567"/>
      <c r="BC615" s="567"/>
      <c r="BD615" s="567">
        <v>0</v>
      </c>
      <c r="BE615" s="567">
        <v>0</v>
      </c>
      <c r="BI615">
        <v>45856.771319444444</v>
      </c>
      <c r="BJ615">
        <v>45373.534212962964</v>
      </c>
      <c r="BK615" t="s">
        <v>22173</v>
      </c>
      <c r="BL615" t="s">
        <v>18639</v>
      </c>
      <c r="BM615" t="s">
        <v>21698</v>
      </c>
      <c r="BR615">
        <v>0</v>
      </c>
      <c r="BS615">
        <v>5</v>
      </c>
      <c r="BU615" t="s">
        <v>18638</v>
      </c>
      <c r="BV615" t="s">
        <v>18637</v>
      </c>
      <c r="BY615">
        <v>0</v>
      </c>
      <c r="CA615" t="s">
        <v>16180</v>
      </c>
      <c r="CB615" t="s">
        <v>21679</v>
      </c>
      <c r="CC6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6" spans="1:81">
      <c r="A616" t="s">
        <v>18640</v>
      </c>
      <c r="F616" t="s">
        <v>35</v>
      </c>
      <c r="J616" t="b">
        <v>0</v>
      </c>
      <c r="M616" t="b">
        <v>0</v>
      </c>
      <c r="Q616">
        <v>45322</v>
      </c>
      <c r="R616">
        <v>18000000</v>
      </c>
      <c r="S616">
        <v>45387</v>
      </c>
      <c r="T616">
        <v>45405</v>
      </c>
      <c r="V616">
        <v>45417</v>
      </c>
      <c r="W616">
        <v>45387</v>
      </c>
      <c r="X616">
        <v>45379</v>
      </c>
      <c r="AI616">
        <v>18000000</v>
      </c>
      <c r="AP616">
        <v>0</v>
      </c>
      <c r="AQ616">
        <v>18000000</v>
      </c>
      <c r="AR616">
        <v>18000000</v>
      </c>
      <c r="AW616" s="567"/>
      <c r="AX616" s="567"/>
      <c r="AY616" s="567"/>
      <c r="AZ616" s="567"/>
      <c r="BA616" s="567"/>
      <c r="BB616" s="567"/>
      <c r="BC616" s="567"/>
      <c r="BD616" s="567">
        <v>0</v>
      </c>
      <c r="BE616" s="567">
        <v>0</v>
      </c>
      <c r="BI616">
        <v>45856.771319444444</v>
      </c>
      <c r="BJ616">
        <v>45373.553599537037</v>
      </c>
      <c r="BK616" t="s">
        <v>22173</v>
      </c>
      <c r="BL616" t="s">
        <v>18642</v>
      </c>
      <c r="BM616" t="s">
        <v>21698</v>
      </c>
      <c r="BR616">
        <v>0</v>
      </c>
      <c r="BS616">
        <v>5</v>
      </c>
      <c r="BU616" t="s">
        <v>18641</v>
      </c>
      <c r="BV616" t="s">
        <v>18640</v>
      </c>
      <c r="BY616">
        <v>0</v>
      </c>
      <c r="CA616" t="s">
        <v>16180</v>
      </c>
      <c r="CB616" t="s">
        <v>21679</v>
      </c>
      <c r="CC6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7" spans="1:81">
      <c r="A617" t="s">
        <v>11613</v>
      </c>
      <c r="F617" t="s">
        <v>35</v>
      </c>
      <c r="J617" t="b">
        <v>0</v>
      </c>
      <c r="M617" t="b">
        <v>0</v>
      </c>
      <c r="Q617">
        <v>45322</v>
      </c>
      <c r="R617">
        <v>11200000</v>
      </c>
      <c r="S617">
        <v>45387</v>
      </c>
      <c r="T617">
        <v>45405</v>
      </c>
      <c r="V617">
        <v>45417</v>
      </c>
      <c r="W617">
        <v>45387</v>
      </c>
      <c r="X617">
        <v>45379</v>
      </c>
      <c r="AI617">
        <v>11200000</v>
      </c>
      <c r="AP617">
        <v>0</v>
      </c>
      <c r="AQ617">
        <v>11200000</v>
      </c>
      <c r="AR617">
        <v>11200000</v>
      </c>
      <c r="AW617" s="567"/>
      <c r="AX617" s="567"/>
      <c r="AY617" s="567"/>
      <c r="AZ617" s="567"/>
      <c r="BA617" s="567"/>
      <c r="BB617" s="567"/>
      <c r="BC617" s="567"/>
      <c r="BD617" s="567">
        <v>0</v>
      </c>
      <c r="BE617" s="567">
        <v>0</v>
      </c>
      <c r="BI617">
        <v>45856.771319444444</v>
      </c>
      <c r="BJ617">
        <v>45373.557870370372</v>
      </c>
      <c r="BK617" t="s">
        <v>22173</v>
      </c>
      <c r="BL617" t="s">
        <v>18644</v>
      </c>
      <c r="BM617" t="s">
        <v>21698</v>
      </c>
      <c r="BR617">
        <v>0</v>
      </c>
      <c r="BS617">
        <v>5</v>
      </c>
      <c r="BU617" t="s">
        <v>18643</v>
      </c>
      <c r="BV617" t="s">
        <v>11613</v>
      </c>
      <c r="BY617">
        <v>0</v>
      </c>
      <c r="CA617" t="s">
        <v>16180</v>
      </c>
      <c r="CB617" t="s">
        <v>21679</v>
      </c>
      <c r="CC6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8" spans="1:81">
      <c r="A618" t="s">
        <v>11625</v>
      </c>
      <c r="F618" t="s">
        <v>35</v>
      </c>
      <c r="J618" t="b">
        <v>0</v>
      </c>
      <c r="M618" t="b">
        <v>0</v>
      </c>
      <c r="Q618">
        <v>45322</v>
      </c>
      <c r="R618">
        <v>12700000</v>
      </c>
      <c r="S618">
        <v>45387</v>
      </c>
      <c r="T618">
        <v>45405</v>
      </c>
      <c r="V618">
        <v>45417</v>
      </c>
      <c r="W618">
        <v>45387</v>
      </c>
      <c r="X618">
        <v>45379</v>
      </c>
      <c r="AI618">
        <v>12700000</v>
      </c>
      <c r="AP618">
        <v>0</v>
      </c>
      <c r="AQ618">
        <v>12700000</v>
      </c>
      <c r="AR618">
        <v>12700000</v>
      </c>
      <c r="AW618" s="567"/>
      <c r="AX618" s="567"/>
      <c r="AY618" s="567"/>
      <c r="AZ618" s="567"/>
      <c r="BA618" s="567"/>
      <c r="BB618" s="567"/>
      <c r="BC618" s="567"/>
      <c r="BD618" s="567">
        <v>0</v>
      </c>
      <c r="BE618" s="567">
        <v>0</v>
      </c>
      <c r="BI618">
        <v>45856.771319444444</v>
      </c>
      <c r="BJ618">
        <v>45373.55872685185</v>
      </c>
      <c r="BK618" t="s">
        <v>22173</v>
      </c>
      <c r="BL618" t="s">
        <v>18646</v>
      </c>
      <c r="BM618" t="s">
        <v>21698</v>
      </c>
      <c r="BR618">
        <v>0</v>
      </c>
      <c r="BS618">
        <v>5</v>
      </c>
      <c r="BU618" t="s">
        <v>18645</v>
      </c>
      <c r="BV618" t="s">
        <v>11625</v>
      </c>
      <c r="BY618">
        <v>0</v>
      </c>
      <c r="CA618" t="s">
        <v>16180</v>
      </c>
      <c r="CB618" t="s">
        <v>21679</v>
      </c>
      <c r="CC6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19" spans="1:81">
      <c r="A619" t="s">
        <v>11588</v>
      </c>
      <c r="F619" t="s">
        <v>35</v>
      </c>
      <c r="J619" t="b">
        <v>0</v>
      </c>
      <c r="M619" t="b">
        <v>0</v>
      </c>
      <c r="Q619">
        <v>45322</v>
      </c>
      <c r="R619">
        <v>20700000</v>
      </c>
      <c r="S619">
        <v>45387</v>
      </c>
      <c r="T619">
        <v>45405</v>
      </c>
      <c r="V619">
        <v>45417</v>
      </c>
      <c r="W619">
        <v>45387</v>
      </c>
      <c r="X619">
        <v>45379</v>
      </c>
      <c r="AI619">
        <v>20700000</v>
      </c>
      <c r="AP619">
        <v>0</v>
      </c>
      <c r="AQ619">
        <v>20700000</v>
      </c>
      <c r="AR619">
        <v>20700000</v>
      </c>
      <c r="AW619" s="567"/>
      <c r="AX619" s="567"/>
      <c r="AY619" s="567"/>
      <c r="AZ619" s="567"/>
      <c r="BA619" s="567"/>
      <c r="BB619" s="567"/>
      <c r="BC619" s="567"/>
      <c r="BD619" s="567">
        <v>0</v>
      </c>
      <c r="BE619" s="567">
        <v>0</v>
      </c>
      <c r="BI619">
        <v>45856.771319444444</v>
      </c>
      <c r="BJ619">
        <v>45373.559988425928</v>
      </c>
      <c r="BK619" t="s">
        <v>22173</v>
      </c>
      <c r="BL619" t="s">
        <v>18649</v>
      </c>
      <c r="BM619" t="s">
        <v>21698</v>
      </c>
      <c r="BR619">
        <v>0</v>
      </c>
      <c r="BS619">
        <v>5</v>
      </c>
      <c r="BU619" t="s">
        <v>18647</v>
      </c>
      <c r="BV619" t="s">
        <v>18648</v>
      </c>
      <c r="BY619">
        <v>0</v>
      </c>
      <c r="CA619" t="s">
        <v>16180</v>
      </c>
      <c r="CB619" t="s">
        <v>21679</v>
      </c>
      <c r="CC6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0" spans="1:81">
      <c r="A620" t="s">
        <v>18650</v>
      </c>
      <c r="F620" t="s">
        <v>35</v>
      </c>
      <c r="J620" t="b">
        <v>0</v>
      </c>
      <c r="M620" t="b">
        <v>0</v>
      </c>
      <c r="Q620">
        <v>45323</v>
      </c>
      <c r="R620">
        <v>119100000</v>
      </c>
      <c r="S620">
        <v>45349</v>
      </c>
      <c r="T620">
        <v>45364</v>
      </c>
      <c r="V620">
        <v>45379</v>
      </c>
      <c r="AI620">
        <v>119100000</v>
      </c>
      <c r="AP620">
        <v>0</v>
      </c>
      <c r="AQ620">
        <v>119100000</v>
      </c>
      <c r="AR620">
        <v>119100000</v>
      </c>
      <c r="AW620" s="567"/>
      <c r="AX620" s="567"/>
      <c r="AY620" s="567"/>
      <c r="AZ620" s="567"/>
      <c r="BA620" s="567"/>
      <c r="BB620" s="567"/>
      <c r="BC620" s="567"/>
      <c r="BD620" s="567">
        <v>0</v>
      </c>
      <c r="BE620" s="567">
        <v>0</v>
      </c>
      <c r="BI620">
        <v>45856.771319444444</v>
      </c>
      <c r="BJ620">
        <v>45373.571342592593</v>
      </c>
      <c r="BK620" t="s">
        <v>22173</v>
      </c>
      <c r="BL620" t="s">
        <v>18652</v>
      </c>
      <c r="BM620" t="s">
        <v>21698</v>
      </c>
      <c r="BR620">
        <v>0</v>
      </c>
      <c r="BS620">
        <v>5</v>
      </c>
      <c r="BU620" t="s">
        <v>18651</v>
      </c>
      <c r="BV620" t="s">
        <v>18650</v>
      </c>
      <c r="BY620">
        <v>0</v>
      </c>
      <c r="CA620" t="s">
        <v>16180</v>
      </c>
      <c r="CB620" t="s">
        <v>21679</v>
      </c>
      <c r="CC6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1" spans="1:81">
      <c r="A621" t="s">
        <v>18653</v>
      </c>
      <c r="F621" t="s">
        <v>35</v>
      </c>
      <c r="M621" t="b">
        <v>0</v>
      </c>
      <c r="Q621">
        <v>45323</v>
      </c>
      <c r="R621">
        <v>42400000</v>
      </c>
      <c r="S621">
        <v>45349</v>
      </c>
      <c r="T621">
        <v>45364</v>
      </c>
      <c r="V621">
        <v>45379</v>
      </c>
      <c r="AI621">
        <v>42200000</v>
      </c>
      <c r="AP621">
        <v>0</v>
      </c>
      <c r="AQ621">
        <v>42200000</v>
      </c>
      <c r="AR621">
        <v>42200000</v>
      </c>
      <c r="AW621" s="567"/>
      <c r="AX621" s="567"/>
      <c r="AY621" s="567"/>
      <c r="AZ621" s="567"/>
      <c r="BA621" s="567"/>
      <c r="BB621" s="567"/>
      <c r="BC621" s="567"/>
      <c r="BD621" s="567">
        <v>0</v>
      </c>
      <c r="BE621" s="567">
        <v>0</v>
      </c>
      <c r="BI621">
        <v>45856.771331018521</v>
      </c>
      <c r="BJ621">
        <v>45373.571736111109</v>
      </c>
      <c r="BK621" t="s">
        <v>22173</v>
      </c>
      <c r="BL621" t="s">
        <v>18655</v>
      </c>
      <c r="BM621" t="s">
        <v>21698</v>
      </c>
      <c r="BR621">
        <v>0</v>
      </c>
      <c r="BS621">
        <v>5</v>
      </c>
      <c r="BU621" t="s">
        <v>18654</v>
      </c>
      <c r="BV621" t="s">
        <v>18653</v>
      </c>
      <c r="BY621">
        <v>0</v>
      </c>
      <c r="CA621" t="s">
        <v>16180</v>
      </c>
      <c r="CB621" t="s">
        <v>21679</v>
      </c>
      <c r="CC6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2" spans="1:81">
      <c r="A622" t="s">
        <v>18656</v>
      </c>
      <c r="F622" t="s">
        <v>35</v>
      </c>
      <c r="J622" t="b">
        <v>0</v>
      </c>
      <c r="M622" t="b">
        <v>0</v>
      </c>
      <c r="Q622">
        <v>45323</v>
      </c>
      <c r="R622">
        <v>58200000</v>
      </c>
      <c r="S622">
        <v>45349</v>
      </c>
      <c r="T622">
        <v>45364</v>
      </c>
      <c r="V622">
        <v>45379</v>
      </c>
      <c r="AI622">
        <v>58200000</v>
      </c>
      <c r="AP622">
        <v>0</v>
      </c>
      <c r="AQ622">
        <v>58200000</v>
      </c>
      <c r="AR622">
        <v>58200000</v>
      </c>
      <c r="AW622" s="567"/>
      <c r="AX622" s="567"/>
      <c r="AY622" s="567"/>
      <c r="AZ622" s="567"/>
      <c r="BA622" s="567"/>
      <c r="BB622" s="567"/>
      <c r="BC622" s="567"/>
      <c r="BD622" s="567">
        <v>0</v>
      </c>
      <c r="BE622" s="567">
        <v>0</v>
      </c>
      <c r="BI622">
        <v>45856.771331018521</v>
      </c>
      <c r="BJ622">
        <v>45373.579409722224</v>
      </c>
      <c r="BK622" t="s">
        <v>22173</v>
      </c>
      <c r="BL622" t="s">
        <v>18658</v>
      </c>
      <c r="BM622" t="s">
        <v>21698</v>
      </c>
      <c r="BR622">
        <v>0</v>
      </c>
      <c r="BS622">
        <v>5</v>
      </c>
      <c r="BU622" t="s">
        <v>18657</v>
      </c>
      <c r="BV622" t="s">
        <v>18656</v>
      </c>
      <c r="BY622">
        <v>0</v>
      </c>
      <c r="CA622" t="s">
        <v>16180</v>
      </c>
      <c r="CB622" t="s">
        <v>21679</v>
      </c>
      <c r="CC6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3" spans="1:81">
      <c r="A623" t="s">
        <v>18659</v>
      </c>
      <c r="F623" t="s">
        <v>35</v>
      </c>
      <c r="J623" t="b">
        <v>0</v>
      </c>
      <c r="M623" t="b">
        <v>0</v>
      </c>
      <c r="Q623">
        <v>45323</v>
      </c>
      <c r="R623">
        <v>150700000</v>
      </c>
      <c r="S623">
        <v>45349</v>
      </c>
      <c r="T623">
        <v>45364</v>
      </c>
      <c r="V623">
        <v>45379</v>
      </c>
      <c r="AI623">
        <v>1507000</v>
      </c>
      <c r="AP623">
        <v>0</v>
      </c>
      <c r="AQ623">
        <v>1507000</v>
      </c>
      <c r="AR623">
        <v>1507000</v>
      </c>
      <c r="AW623" s="567"/>
      <c r="AX623" s="567"/>
      <c r="AY623" s="567"/>
      <c r="AZ623" s="567"/>
      <c r="BA623" s="567"/>
      <c r="BB623" s="567"/>
      <c r="BC623" s="567"/>
      <c r="BD623" s="567">
        <v>0</v>
      </c>
      <c r="BE623" s="567">
        <v>0</v>
      </c>
      <c r="BI623">
        <v>45856.771331018521</v>
      </c>
      <c r="BJ623">
        <v>45373.579664351855</v>
      </c>
      <c r="BK623" t="s">
        <v>22173</v>
      </c>
      <c r="BL623" t="s">
        <v>18661</v>
      </c>
      <c r="BM623" t="s">
        <v>21698</v>
      </c>
      <c r="BR623">
        <v>0</v>
      </c>
      <c r="BS623">
        <v>5</v>
      </c>
      <c r="BU623" t="s">
        <v>18660</v>
      </c>
      <c r="BV623" t="s">
        <v>18659</v>
      </c>
      <c r="BY623">
        <v>0</v>
      </c>
      <c r="CA623" t="s">
        <v>16180</v>
      </c>
      <c r="CB623" t="s">
        <v>21679</v>
      </c>
      <c r="CC6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4" spans="1:81">
      <c r="A624" t="s">
        <v>18662</v>
      </c>
      <c r="F624" t="s">
        <v>35</v>
      </c>
      <c r="J624" t="b">
        <v>0</v>
      </c>
      <c r="M624" t="b">
        <v>0</v>
      </c>
      <c r="Q624">
        <v>45323</v>
      </c>
      <c r="R624">
        <v>71800000</v>
      </c>
      <c r="S624">
        <v>45349</v>
      </c>
      <c r="T624">
        <v>45364</v>
      </c>
      <c r="V624">
        <v>45379</v>
      </c>
      <c r="AI624">
        <v>71800000</v>
      </c>
      <c r="AP624">
        <v>0</v>
      </c>
      <c r="AQ624">
        <v>71800000</v>
      </c>
      <c r="AR624">
        <v>71800000</v>
      </c>
      <c r="AW624" s="567"/>
      <c r="AX624" s="567"/>
      <c r="AY624" s="567"/>
      <c r="AZ624" s="567"/>
      <c r="BA624" s="567"/>
      <c r="BB624" s="567"/>
      <c r="BC624" s="567"/>
      <c r="BD624" s="567">
        <v>0</v>
      </c>
      <c r="BE624" s="567">
        <v>0</v>
      </c>
      <c r="BI624">
        <v>45856.771331018521</v>
      </c>
      <c r="BJ624">
        <v>45373.579930555556</v>
      </c>
      <c r="BK624" t="s">
        <v>22173</v>
      </c>
      <c r="BL624" t="s">
        <v>18664</v>
      </c>
      <c r="BM624" t="s">
        <v>21698</v>
      </c>
      <c r="BR624">
        <v>0</v>
      </c>
      <c r="BS624">
        <v>5</v>
      </c>
      <c r="BU624" t="s">
        <v>18663</v>
      </c>
      <c r="BV624" t="s">
        <v>18662</v>
      </c>
      <c r="BY624">
        <v>0</v>
      </c>
      <c r="CA624" t="s">
        <v>16180</v>
      </c>
      <c r="CB624" t="s">
        <v>21679</v>
      </c>
      <c r="CC6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5" spans="1:81">
      <c r="A625" t="s">
        <v>18665</v>
      </c>
      <c r="F625" t="s">
        <v>35</v>
      </c>
      <c r="J625" t="b">
        <v>0</v>
      </c>
      <c r="M625" t="b">
        <v>0</v>
      </c>
      <c r="Q625">
        <v>45323</v>
      </c>
      <c r="R625">
        <v>30300000</v>
      </c>
      <c r="S625">
        <v>45349</v>
      </c>
      <c r="T625">
        <v>45364</v>
      </c>
      <c r="V625">
        <v>45379</v>
      </c>
      <c r="AI625">
        <v>30300000</v>
      </c>
      <c r="AP625">
        <v>0</v>
      </c>
      <c r="AQ625">
        <v>30300000</v>
      </c>
      <c r="AR625">
        <v>30300000</v>
      </c>
      <c r="AW625" s="567"/>
      <c r="AX625" s="567"/>
      <c r="AY625" s="567"/>
      <c r="AZ625" s="567"/>
      <c r="BA625" s="567"/>
      <c r="BB625" s="567"/>
      <c r="BC625" s="567"/>
      <c r="BD625" s="567">
        <v>0</v>
      </c>
      <c r="BE625" s="567">
        <v>0</v>
      </c>
      <c r="BI625">
        <v>45856.771331018521</v>
      </c>
      <c r="BJ625">
        <v>45373.580196759256</v>
      </c>
      <c r="BK625" t="s">
        <v>22173</v>
      </c>
      <c r="BL625" t="s">
        <v>18667</v>
      </c>
      <c r="BM625" t="s">
        <v>21698</v>
      </c>
      <c r="BR625">
        <v>0</v>
      </c>
      <c r="BS625">
        <v>5</v>
      </c>
      <c r="BU625" t="s">
        <v>18666</v>
      </c>
      <c r="BV625" t="s">
        <v>18665</v>
      </c>
      <c r="BY625">
        <v>0</v>
      </c>
      <c r="CA625" t="s">
        <v>16180</v>
      </c>
      <c r="CB625" t="s">
        <v>21679</v>
      </c>
      <c r="CC6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6" spans="1:81">
      <c r="A626" t="s">
        <v>18668</v>
      </c>
      <c r="F626" t="s">
        <v>35</v>
      </c>
      <c r="J626" t="b">
        <v>0</v>
      </c>
      <c r="M626" t="b">
        <v>0</v>
      </c>
      <c r="Q626">
        <v>45323</v>
      </c>
      <c r="R626">
        <v>39500000</v>
      </c>
      <c r="S626">
        <v>45349</v>
      </c>
      <c r="T626">
        <v>45364</v>
      </c>
      <c r="V626">
        <v>45379</v>
      </c>
      <c r="AI626">
        <v>39500000</v>
      </c>
      <c r="AP626">
        <v>0</v>
      </c>
      <c r="AQ626">
        <v>39500000</v>
      </c>
      <c r="AR626">
        <v>39500000</v>
      </c>
      <c r="AW626" s="567"/>
      <c r="AX626" s="567"/>
      <c r="AY626" s="567"/>
      <c r="AZ626" s="567"/>
      <c r="BA626" s="567"/>
      <c r="BB626" s="567"/>
      <c r="BC626" s="567"/>
      <c r="BD626" s="567">
        <v>0</v>
      </c>
      <c r="BE626" s="567">
        <v>0</v>
      </c>
      <c r="BI626">
        <v>45856.771331018521</v>
      </c>
      <c r="BJ626">
        <v>45373.580497685187</v>
      </c>
      <c r="BK626" t="s">
        <v>22173</v>
      </c>
      <c r="BL626" t="s">
        <v>18670</v>
      </c>
      <c r="BM626" t="s">
        <v>21698</v>
      </c>
      <c r="BR626">
        <v>0</v>
      </c>
      <c r="BS626">
        <v>5</v>
      </c>
      <c r="BU626" t="s">
        <v>18669</v>
      </c>
      <c r="BV626" t="s">
        <v>18668</v>
      </c>
      <c r="BY626">
        <v>0</v>
      </c>
      <c r="CA626" t="s">
        <v>16180</v>
      </c>
      <c r="CB626" t="s">
        <v>21679</v>
      </c>
      <c r="CC6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7" spans="1:81">
      <c r="A627" t="s">
        <v>18671</v>
      </c>
      <c r="F627" t="s">
        <v>35</v>
      </c>
      <c r="J627" t="b">
        <v>0</v>
      </c>
      <c r="M627" t="b">
        <v>0</v>
      </c>
      <c r="Q627">
        <v>45323</v>
      </c>
      <c r="R627">
        <v>45400000</v>
      </c>
      <c r="S627">
        <v>45349</v>
      </c>
      <c r="T627">
        <v>45364</v>
      </c>
      <c r="V627">
        <v>45379</v>
      </c>
      <c r="AI627">
        <v>45400000</v>
      </c>
      <c r="AP627">
        <v>0</v>
      </c>
      <c r="AQ627">
        <v>45400000</v>
      </c>
      <c r="AR627">
        <v>45400000</v>
      </c>
      <c r="AW627" s="567"/>
      <c r="AX627" s="567"/>
      <c r="AY627" s="567"/>
      <c r="AZ627" s="567"/>
      <c r="BA627" s="567"/>
      <c r="BB627" s="567"/>
      <c r="BC627" s="567"/>
      <c r="BD627" s="567">
        <v>0</v>
      </c>
      <c r="BE627" s="567">
        <v>0</v>
      </c>
      <c r="BI627">
        <v>45856.77134259259</v>
      </c>
      <c r="BJ627">
        <v>45373.580717592595</v>
      </c>
      <c r="BK627" t="s">
        <v>22173</v>
      </c>
      <c r="BL627" t="s">
        <v>18673</v>
      </c>
      <c r="BM627" t="s">
        <v>21698</v>
      </c>
      <c r="BR627">
        <v>0</v>
      </c>
      <c r="BS627">
        <v>5</v>
      </c>
      <c r="BU627" t="s">
        <v>18672</v>
      </c>
      <c r="BV627" t="s">
        <v>18671</v>
      </c>
      <c r="BY627">
        <v>0</v>
      </c>
      <c r="CA627" t="s">
        <v>16180</v>
      </c>
      <c r="CB627" t="s">
        <v>21679</v>
      </c>
      <c r="CC6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8" spans="1:81">
      <c r="A628" t="s">
        <v>18674</v>
      </c>
      <c r="F628" t="s">
        <v>35</v>
      </c>
      <c r="J628" t="b">
        <v>0</v>
      </c>
      <c r="M628" t="b">
        <v>0</v>
      </c>
      <c r="Q628">
        <v>45323</v>
      </c>
      <c r="R628">
        <v>89400000</v>
      </c>
      <c r="S628">
        <v>45349</v>
      </c>
      <c r="T628">
        <v>45364</v>
      </c>
      <c r="V628">
        <v>45379</v>
      </c>
      <c r="AI628">
        <v>89400000</v>
      </c>
      <c r="AP628">
        <v>0</v>
      </c>
      <c r="AQ628">
        <v>89400000</v>
      </c>
      <c r="AR628">
        <v>89400000</v>
      </c>
      <c r="AW628" s="567"/>
      <c r="AX628" s="567"/>
      <c r="AY628" s="567"/>
      <c r="AZ628" s="567"/>
      <c r="BA628" s="567"/>
      <c r="BB628" s="567"/>
      <c r="BC628" s="567"/>
      <c r="BD628" s="567">
        <v>0</v>
      </c>
      <c r="BE628" s="567">
        <v>0</v>
      </c>
      <c r="BI628">
        <v>45856.77134259259</v>
      </c>
      <c r="BJ628">
        <v>45373.58085648148</v>
      </c>
      <c r="BK628" t="s">
        <v>22173</v>
      </c>
      <c r="BL628" t="s">
        <v>18676</v>
      </c>
      <c r="BM628" t="s">
        <v>21698</v>
      </c>
      <c r="BR628">
        <v>0</v>
      </c>
      <c r="BS628">
        <v>5</v>
      </c>
      <c r="BU628" t="s">
        <v>18675</v>
      </c>
      <c r="BV628" t="s">
        <v>18674</v>
      </c>
      <c r="BY628">
        <v>0</v>
      </c>
      <c r="CA628" t="s">
        <v>16180</v>
      </c>
      <c r="CB628" t="s">
        <v>21679</v>
      </c>
      <c r="CC6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29" spans="1:81">
      <c r="A629" t="s">
        <v>18677</v>
      </c>
      <c r="F629" t="s">
        <v>35</v>
      </c>
      <c r="J629" t="b">
        <v>0</v>
      </c>
      <c r="M629" t="b">
        <v>0</v>
      </c>
      <c r="Q629">
        <v>45323</v>
      </c>
      <c r="R629">
        <v>64800000</v>
      </c>
      <c r="S629">
        <v>45349</v>
      </c>
      <c r="T629">
        <v>45364</v>
      </c>
      <c r="V629">
        <v>45379</v>
      </c>
      <c r="AI629">
        <v>64800000</v>
      </c>
      <c r="AP629">
        <v>0</v>
      </c>
      <c r="AQ629">
        <v>64800000</v>
      </c>
      <c r="AR629">
        <v>64800000</v>
      </c>
      <c r="AW629" s="567"/>
      <c r="AX629" s="567"/>
      <c r="AY629" s="567"/>
      <c r="AZ629" s="567"/>
      <c r="BA629" s="567"/>
      <c r="BB629" s="567"/>
      <c r="BC629" s="567"/>
      <c r="BD629" s="567">
        <v>0</v>
      </c>
      <c r="BE629" s="567">
        <v>0</v>
      </c>
      <c r="BI629">
        <v>45856.77134259259</v>
      </c>
      <c r="BJ629">
        <v>45373.581226851849</v>
      </c>
      <c r="BK629" t="s">
        <v>22173</v>
      </c>
      <c r="BL629" t="s">
        <v>18679</v>
      </c>
      <c r="BM629" t="s">
        <v>21698</v>
      </c>
      <c r="BR629">
        <v>0</v>
      </c>
      <c r="BS629">
        <v>5</v>
      </c>
      <c r="BU629" t="s">
        <v>18678</v>
      </c>
      <c r="BV629" t="s">
        <v>18677</v>
      </c>
      <c r="BY629">
        <v>0</v>
      </c>
      <c r="CA629" t="s">
        <v>16180</v>
      </c>
      <c r="CB629" t="s">
        <v>21679</v>
      </c>
      <c r="CC6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0" spans="1:81">
      <c r="A630" t="s">
        <v>18680</v>
      </c>
      <c r="F630" t="s">
        <v>33</v>
      </c>
      <c r="J630" t="b">
        <v>0</v>
      </c>
      <c r="M630" t="b">
        <v>0</v>
      </c>
      <c r="Q630">
        <v>45318</v>
      </c>
      <c r="S630">
        <v>45349</v>
      </c>
      <c r="T630">
        <v>45364</v>
      </c>
      <c r="V630">
        <v>45379</v>
      </c>
      <c r="AI630">
        <v>330300000</v>
      </c>
      <c r="AP630">
        <v>0</v>
      </c>
      <c r="AQ630">
        <v>330300000</v>
      </c>
      <c r="AR630">
        <v>330300000</v>
      </c>
      <c r="AW630" s="567"/>
      <c r="AX630" s="567"/>
      <c r="AY630" s="567"/>
      <c r="AZ630" s="567"/>
      <c r="BA630" s="567"/>
      <c r="BB630" s="567"/>
      <c r="BC630" s="567"/>
      <c r="BD630" s="567">
        <v>0</v>
      </c>
      <c r="BE630" s="567">
        <v>0</v>
      </c>
      <c r="BG630" t="s">
        <v>22174</v>
      </c>
      <c r="BH630" t="s">
        <v>18681</v>
      </c>
      <c r="BI630">
        <v>45856.77134259259</v>
      </c>
      <c r="BJ630">
        <v>45377.492060185185</v>
      </c>
      <c r="BK630" t="s">
        <v>21683</v>
      </c>
      <c r="BM630" t="s">
        <v>21698</v>
      </c>
      <c r="BR630">
        <v>0</v>
      </c>
      <c r="BS630">
        <v>5</v>
      </c>
      <c r="BU630" t="s">
        <v>18682</v>
      </c>
      <c r="BV630" t="s">
        <v>18680</v>
      </c>
      <c r="BY630">
        <v>0</v>
      </c>
      <c r="CA630" t="s">
        <v>16180</v>
      </c>
      <c r="CB630" t="s">
        <v>21679</v>
      </c>
      <c r="CC6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1" spans="1:81">
      <c r="A631">
        <v>746108</v>
      </c>
      <c r="B631" t="s">
        <v>18684</v>
      </c>
      <c r="C631" t="s">
        <v>18685</v>
      </c>
      <c r="D631" t="s">
        <v>18686</v>
      </c>
      <c r="E631" t="s">
        <v>10007</v>
      </c>
      <c r="F631" t="s">
        <v>16250</v>
      </c>
      <c r="I631" t="s">
        <v>16253</v>
      </c>
      <c r="J631" t="b">
        <v>0</v>
      </c>
      <c r="L631" t="s">
        <v>16183</v>
      </c>
      <c r="M631" t="b">
        <v>1</v>
      </c>
      <c r="N631" t="s">
        <v>16174</v>
      </c>
      <c r="O631" t="s">
        <v>7155</v>
      </c>
      <c r="V631" t="s">
        <v>2478</v>
      </c>
      <c r="Z631">
        <v>45378</v>
      </c>
      <c r="AA631" t="s">
        <v>18687</v>
      </c>
      <c r="AC631">
        <v>45378</v>
      </c>
      <c r="AD631">
        <v>45394</v>
      </c>
      <c r="AH631">
        <v>3</v>
      </c>
      <c r="AI631">
        <v>34002129</v>
      </c>
      <c r="AJ631">
        <v>26445766.739999998</v>
      </c>
      <c r="AK631">
        <v>3331645</v>
      </c>
      <c r="AL631">
        <v>4224718</v>
      </c>
      <c r="AN631">
        <v>26445767</v>
      </c>
      <c r="AO631">
        <v>458919</v>
      </c>
      <c r="AP631">
        <v>2872726</v>
      </c>
      <c r="AQ631">
        <v>29777412</v>
      </c>
      <c r="AR631">
        <v>34002130</v>
      </c>
      <c r="AS631">
        <v>45473</v>
      </c>
      <c r="AT631">
        <v>45626</v>
      </c>
      <c r="AW631" s="567"/>
      <c r="AX631" s="567"/>
      <c r="AY631" s="567"/>
      <c r="AZ631" s="567"/>
      <c r="BA631" s="567"/>
      <c r="BB631" s="567"/>
      <c r="BC631" s="567"/>
      <c r="BD631" s="567">
        <v>0</v>
      </c>
      <c r="BE631" s="567">
        <v>0</v>
      </c>
      <c r="BG631" t="s">
        <v>22175</v>
      </c>
      <c r="BH631" t="s">
        <v>16276</v>
      </c>
      <c r="BI631">
        <v>45877.495995370373</v>
      </c>
      <c r="BJ631">
        <v>45379.422175925924</v>
      </c>
      <c r="BK631" t="s">
        <v>21683</v>
      </c>
      <c r="BL631" t="s">
        <v>2118</v>
      </c>
      <c r="BM631" t="s">
        <v>21885</v>
      </c>
      <c r="BR631">
        <v>0.88811501617400501</v>
      </c>
      <c r="BS631">
        <v>1</v>
      </c>
      <c r="BT631">
        <v>45876</v>
      </c>
      <c r="BU631" t="s">
        <v>18688</v>
      </c>
      <c r="BV631" t="s">
        <v>18683</v>
      </c>
      <c r="BY631">
        <v>0</v>
      </c>
      <c r="CA631" t="s">
        <v>16180</v>
      </c>
      <c r="CB631" t="s">
        <v>21679</v>
      </c>
      <c r="CC6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2" spans="1:81">
      <c r="A632">
        <v>746111</v>
      </c>
      <c r="B632" t="s">
        <v>18690</v>
      </c>
      <c r="C632" t="s">
        <v>18691</v>
      </c>
      <c r="D632" t="s">
        <v>18692</v>
      </c>
      <c r="E632" t="s">
        <v>10007</v>
      </c>
      <c r="F632" t="s">
        <v>16250</v>
      </c>
      <c r="I632" t="s">
        <v>16253</v>
      </c>
      <c r="J632" t="b">
        <v>0</v>
      </c>
      <c r="L632" t="s">
        <v>16183</v>
      </c>
      <c r="M632" t="b">
        <v>1</v>
      </c>
      <c r="N632" t="s">
        <v>16174</v>
      </c>
      <c r="O632" t="s">
        <v>7155</v>
      </c>
      <c r="V632" t="s">
        <v>2478</v>
      </c>
      <c r="Z632">
        <v>45378</v>
      </c>
      <c r="AA632" t="s">
        <v>18687</v>
      </c>
      <c r="AC632">
        <v>45378</v>
      </c>
      <c r="AD632">
        <v>45394</v>
      </c>
      <c r="AH632">
        <v>3</v>
      </c>
      <c r="AI632">
        <v>13628925</v>
      </c>
      <c r="AJ632">
        <v>10160311.880000001</v>
      </c>
      <c r="AK632">
        <v>1317294</v>
      </c>
      <c r="AL632">
        <v>2151320</v>
      </c>
      <c r="AN632">
        <v>10160312</v>
      </c>
      <c r="AO632">
        <v>230183</v>
      </c>
      <c r="AP632">
        <v>1087111</v>
      </c>
      <c r="AQ632">
        <v>11477606</v>
      </c>
      <c r="AR632">
        <v>13628926</v>
      </c>
      <c r="AS632">
        <v>45473</v>
      </c>
      <c r="AT632">
        <v>45626</v>
      </c>
      <c r="AW632" s="567"/>
      <c r="AX632" s="567"/>
      <c r="AY632" s="567"/>
      <c r="AZ632" s="567"/>
      <c r="BA632" s="567"/>
      <c r="BB632" s="567"/>
      <c r="BC632" s="567"/>
      <c r="BD632" s="567">
        <v>0</v>
      </c>
      <c r="BE632" s="567">
        <v>0</v>
      </c>
      <c r="BG632" t="s">
        <v>22176</v>
      </c>
      <c r="BH632" t="s">
        <v>16276</v>
      </c>
      <c r="BI632">
        <v>45877.4922337963</v>
      </c>
      <c r="BJ632">
        <v>45379.42491898148</v>
      </c>
      <c r="BK632" t="s">
        <v>21683</v>
      </c>
      <c r="BL632" t="s">
        <v>2118</v>
      </c>
      <c r="BM632" t="s">
        <v>21885</v>
      </c>
      <c r="BR632">
        <v>0.88522919152304103</v>
      </c>
      <c r="BS632">
        <v>1</v>
      </c>
      <c r="BT632">
        <v>45876</v>
      </c>
      <c r="BU632" t="s">
        <v>18693</v>
      </c>
      <c r="BV632" t="s">
        <v>18689</v>
      </c>
      <c r="BY632">
        <v>0</v>
      </c>
      <c r="CA632" t="s">
        <v>16180</v>
      </c>
      <c r="CB632" t="s">
        <v>21679</v>
      </c>
      <c r="CC6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3" spans="1:81">
      <c r="A633" t="s">
        <v>18694</v>
      </c>
      <c r="F633" t="s">
        <v>17437</v>
      </c>
      <c r="J633" t="b">
        <v>0</v>
      </c>
      <c r="M633" t="b">
        <v>0</v>
      </c>
      <c r="Q633">
        <v>45321</v>
      </c>
      <c r="S633">
        <v>45349</v>
      </c>
      <c r="T633">
        <v>45364</v>
      </c>
      <c r="V633">
        <v>45379</v>
      </c>
      <c r="Z633">
        <v>45378</v>
      </c>
      <c r="AI633">
        <v>249921003</v>
      </c>
      <c r="AP633">
        <v>0</v>
      </c>
      <c r="AQ633">
        <v>249921003</v>
      </c>
      <c r="AR633">
        <v>249921003</v>
      </c>
      <c r="AW633" s="567"/>
      <c r="AX633" s="567"/>
      <c r="AY633" s="567"/>
      <c r="AZ633" s="567"/>
      <c r="BA633" s="567"/>
      <c r="BB633" s="567"/>
      <c r="BC633" s="567"/>
      <c r="BD633" s="567">
        <v>0</v>
      </c>
      <c r="BE633" s="567">
        <v>0</v>
      </c>
      <c r="BG633" t="s">
        <v>22177</v>
      </c>
      <c r="BH633" t="s">
        <v>18695</v>
      </c>
      <c r="BI633">
        <v>45880.387986111113</v>
      </c>
      <c r="BJ633">
        <v>45379.597488425927</v>
      </c>
      <c r="BK633" t="s">
        <v>21683</v>
      </c>
      <c r="BM633" t="s">
        <v>21696</v>
      </c>
      <c r="BR633">
        <v>0</v>
      </c>
      <c r="BS633">
        <v>5</v>
      </c>
      <c r="BU633" t="s">
        <v>18696</v>
      </c>
      <c r="BV633" t="s">
        <v>18694</v>
      </c>
      <c r="BY633">
        <v>0</v>
      </c>
      <c r="CA633" t="s">
        <v>16180</v>
      </c>
      <c r="CB633" t="s">
        <v>21679</v>
      </c>
      <c r="CC6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4" spans="1:81">
      <c r="A634" t="s">
        <v>18697</v>
      </c>
      <c r="F634" t="s">
        <v>33</v>
      </c>
      <c r="J634" t="b">
        <v>0</v>
      </c>
      <c r="M634" t="b">
        <v>0</v>
      </c>
      <c r="Q634">
        <v>45317</v>
      </c>
      <c r="S634">
        <v>45357</v>
      </c>
      <c r="T634">
        <v>45378</v>
      </c>
      <c r="V634">
        <v>45387</v>
      </c>
      <c r="AI634">
        <v>96115838</v>
      </c>
      <c r="AP634">
        <v>0</v>
      </c>
      <c r="AQ634">
        <v>96115838</v>
      </c>
      <c r="AR634">
        <v>96115838</v>
      </c>
      <c r="AW634" s="567"/>
      <c r="AX634" s="567"/>
      <c r="AY634" s="567"/>
      <c r="AZ634" s="567"/>
      <c r="BA634" s="567"/>
      <c r="BB634" s="567"/>
      <c r="BC634" s="567"/>
      <c r="BD634" s="567">
        <v>0</v>
      </c>
      <c r="BE634" s="567">
        <v>0</v>
      </c>
      <c r="BG634" t="s">
        <v>22178</v>
      </c>
      <c r="BH634" t="s">
        <v>18698</v>
      </c>
      <c r="BI634">
        <v>45856.771354166667</v>
      </c>
      <c r="BJ634">
        <v>45383.399733796294</v>
      </c>
      <c r="BK634" t="s">
        <v>21683</v>
      </c>
      <c r="BL634" t="s">
        <v>16377</v>
      </c>
      <c r="BM634" t="s">
        <v>21698</v>
      </c>
      <c r="BR634">
        <v>0</v>
      </c>
      <c r="BS634">
        <v>5</v>
      </c>
      <c r="BU634" t="s">
        <v>18699</v>
      </c>
      <c r="BV634" t="s">
        <v>18697</v>
      </c>
      <c r="BY634">
        <v>0</v>
      </c>
      <c r="CA634" t="s">
        <v>16180</v>
      </c>
      <c r="CB634" t="s">
        <v>21679</v>
      </c>
      <c r="CC6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5" spans="1:81">
      <c r="A635" t="s">
        <v>18700</v>
      </c>
      <c r="F635" t="s">
        <v>33</v>
      </c>
      <c r="J635" t="b">
        <v>0</v>
      </c>
      <c r="M635" t="b">
        <v>0</v>
      </c>
      <c r="Q635">
        <v>45322</v>
      </c>
      <c r="R635">
        <v>14400000</v>
      </c>
      <c r="S635">
        <v>45357</v>
      </c>
      <c r="T635">
        <v>45378</v>
      </c>
      <c r="V635">
        <v>45387</v>
      </c>
      <c r="AI635">
        <v>14464362</v>
      </c>
      <c r="AP635">
        <v>0</v>
      </c>
      <c r="AQ635">
        <v>14464362</v>
      </c>
      <c r="AR635">
        <v>14464362</v>
      </c>
      <c r="AW635" s="567"/>
      <c r="AX635" s="567"/>
      <c r="AY635" s="567"/>
      <c r="AZ635" s="567"/>
      <c r="BA635" s="567"/>
      <c r="BB635" s="567"/>
      <c r="BC635" s="567"/>
      <c r="BD635" s="567">
        <v>0</v>
      </c>
      <c r="BE635" s="567">
        <v>0</v>
      </c>
      <c r="BG635" t="s">
        <v>22179</v>
      </c>
      <c r="BH635" t="s">
        <v>18698</v>
      </c>
      <c r="BI635">
        <v>45856.771354166667</v>
      </c>
      <c r="BJ635">
        <v>45383.400185185186</v>
      </c>
      <c r="BK635" t="s">
        <v>21683</v>
      </c>
      <c r="BM635" t="s">
        <v>21698</v>
      </c>
      <c r="BR635">
        <v>0</v>
      </c>
      <c r="BS635">
        <v>5</v>
      </c>
      <c r="BU635" t="s">
        <v>18701</v>
      </c>
      <c r="BV635" t="s">
        <v>18700</v>
      </c>
      <c r="BY635">
        <v>0</v>
      </c>
      <c r="CA635" t="s">
        <v>16180</v>
      </c>
      <c r="CB635" t="s">
        <v>21679</v>
      </c>
      <c r="CC6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6" spans="1:81">
      <c r="A636">
        <v>748180</v>
      </c>
      <c r="B636" t="s">
        <v>18703</v>
      </c>
      <c r="C636" t="s">
        <v>18704</v>
      </c>
      <c r="D636" t="s">
        <v>18705</v>
      </c>
      <c r="E636" t="s">
        <v>11686</v>
      </c>
      <c r="F636" t="s">
        <v>18109</v>
      </c>
      <c r="H636" t="b">
        <v>1</v>
      </c>
      <c r="I636" t="s">
        <v>16253</v>
      </c>
      <c r="J636" t="b">
        <v>0</v>
      </c>
      <c r="M636" t="b">
        <v>1</v>
      </c>
      <c r="N636" t="s">
        <v>16174</v>
      </c>
      <c r="O636" t="s">
        <v>7155</v>
      </c>
      <c r="P636" t="b">
        <v>1</v>
      </c>
      <c r="Q636">
        <v>45321</v>
      </c>
      <c r="R636">
        <v>49750000</v>
      </c>
      <c r="S636">
        <v>45357</v>
      </c>
      <c r="T636">
        <v>45378</v>
      </c>
      <c r="V636">
        <v>45387</v>
      </c>
      <c r="Z636">
        <v>45383</v>
      </c>
      <c r="AA636" t="s">
        <v>18706</v>
      </c>
      <c r="AC636">
        <v>45566</v>
      </c>
      <c r="AD636">
        <v>45741</v>
      </c>
      <c r="AI636">
        <v>49755331</v>
      </c>
      <c r="AJ636">
        <v>49755331</v>
      </c>
      <c r="AK636">
        <v>52804979.049999997</v>
      </c>
      <c r="AL636">
        <v>0</v>
      </c>
      <c r="AN636">
        <v>0</v>
      </c>
      <c r="AO636">
        <v>5250645.6399999997</v>
      </c>
      <c r="AP636">
        <v>47554333.409999996</v>
      </c>
      <c r="AQ636">
        <v>52804979.049999997</v>
      </c>
      <c r="AR636">
        <v>52804979.049999997</v>
      </c>
      <c r="AW636" s="567"/>
      <c r="AX636" s="567"/>
      <c r="AY636" s="567"/>
      <c r="AZ636" s="567"/>
      <c r="BA636" s="567"/>
      <c r="BB636" s="567"/>
      <c r="BC636" s="567"/>
      <c r="BD636" s="567">
        <v>0</v>
      </c>
      <c r="BE636" s="567">
        <v>0</v>
      </c>
      <c r="BG636" t="s">
        <v>22180</v>
      </c>
      <c r="BI636">
        <v>46059.646284722221</v>
      </c>
      <c r="BJ636">
        <v>45383.400601851848</v>
      </c>
      <c r="BK636" t="s">
        <v>21683</v>
      </c>
      <c r="BL636" t="s">
        <v>18708</v>
      </c>
      <c r="BM636" t="s">
        <v>21678</v>
      </c>
      <c r="BN636" t="s">
        <v>16315</v>
      </c>
      <c r="BR636">
        <v>0.94224696032712496</v>
      </c>
      <c r="BS636">
        <v>1</v>
      </c>
      <c r="BT636">
        <v>45880</v>
      </c>
      <c r="BU636" t="s">
        <v>18707</v>
      </c>
      <c r="BV636" t="s">
        <v>18702</v>
      </c>
      <c r="BW636" s="568">
        <v>0</v>
      </c>
      <c r="BX636" s="568">
        <v>423360</v>
      </c>
      <c r="BY636">
        <v>423360</v>
      </c>
      <c r="CA636" t="s">
        <v>16180</v>
      </c>
      <c r="CB636" t="s">
        <v>21679</v>
      </c>
      <c r="CC6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7" spans="1:81">
      <c r="A637" t="s">
        <v>18709</v>
      </c>
      <c r="F637" t="s">
        <v>35</v>
      </c>
      <c r="J637" t="b">
        <v>0</v>
      </c>
      <c r="M637" t="b">
        <v>0</v>
      </c>
      <c r="Q637">
        <v>45322</v>
      </c>
      <c r="R637">
        <v>4500000</v>
      </c>
      <c r="S637">
        <v>45387</v>
      </c>
      <c r="T637">
        <v>45405</v>
      </c>
      <c r="V637">
        <v>45417</v>
      </c>
      <c r="W637">
        <v>45387</v>
      </c>
      <c r="X637">
        <v>45379</v>
      </c>
      <c r="AI637">
        <v>4500000</v>
      </c>
      <c r="AP637">
        <v>0</v>
      </c>
      <c r="AQ637">
        <v>4500000</v>
      </c>
      <c r="AR637">
        <v>4500000</v>
      </c>
      <c r="AW637" s="567"/>
      <c r="AX637" s="567"/>
      <c r="AY637" s="567"/>
      <c r="AZ637" s="567"/>
      <c r="BA637" s="567"/>
      <c r="BB637" s="567"/>
      <c r="BC637" s="567"/>
      <c r="BD637" s="567">
        <v>0</v>
      </c>
      <c r="BE637" s="567">
        <v>0</v>
      </c>
      <c r="BI637">
        <v>45856.771354166667</v>
      </c>
      <c r="BJ637">
        <v>45385.54247685185</v>
      </c>
      <c r="BK637" t="s">
        <v>22173</v>
      </c>
      <c r="BL637" t="s">
        <v>18711</v>
      </c>
      <c r="BM637" t="s">
        <v>21698</v>
      </c>
      <c r="BR637">
        <v>0</v>
      </c>
      <c r="BS637">
        <v>5</v>
      </c>
      <c r="BU637" t="s">
        <v>18710</v>
      </c>
      <c r="BV637" t="s">
        <v>18709</v>
      </c>
      <c r="BY637">
        <v>0</v>
      </c>
      <c r="CA637" t="s">
        <v>16180</v>
      </c>
      <c r="CB637" t="s">
        <v>21679</v>
      </c>
      <c r="CC6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8" spans="1:81">
      <c r="A638" t="s">
        <v>18712</v>
      </c>
      <c r="F638" t="s">
        <v>35</v>
      </c>
      <c r="J638" t="b">
        <v>0</v>
      </c>
      <c r="M638" t="b">
        <v>0</v>
      </c>
      <c r="Q638">
        <v>45322</v>
      </c>
      <c r="R638">
        <v>13500000</v>
      </c>
      <c r="S638">
        <v>45387</v>
      </c>
      <c r="T638">
        <v>45405</v>
      </c>
      <c r="V638">
        <v>45417</v>
      </c>
      <c r="W638">
        <v>45387</v>
      </c>
      <c r="X638">
        <v>45379</v>
      </c>
      <c r="AI638">
        <v>13500000</v>
      </c>
      <c r="AP638">
        <v>0</v>
      </c>
      <c r="AQ638">
        <v>13500000</v>
      </c>
      <c r="AR638">
        <v>13500000</v>
      </c>
      <c r="AW638" s="567"/>
      <c r="AX638" s="567"/>
      <c r="AY638" s="567"/>
      <c r="AZ638" s="567"/>
      <c r="BA638" s="567"/>
      <c r="BB638" s="567"/>
      <c r="BC638" s="567"/>
      <c r="BD638" s="567">
        <v>0</v>
      </c>
      <c r="BE638" s="567">
        <v>0</v>
      </c>
      <c r="BI638">
        <v>45856.771354166667</v>
      </c>
      <c r="BJ638">
        <v>45385.542662037034</v>
      </c>
      <c r="BK638" t="s">
        <v>22173</v>
      </c>
      <c r="BL638" t="s">
        <v>18714</v>
      </c>
      <c r="BM638" t="s">
        <v>21698</v>
      </c>
      <c r="BR638">
        <v>0</v>
      </c>
      <c r="BS638">
        <v>5</v>
      </c>
      <c r="BU638" t="s">
        <v>18713</v>
      </c>
      <c r="BV638" t="s">
        <v>18712</v>
      </c>
      <c r="BY638">
        <v>0</v>
      </c>
      <c r="CA638" t="s">
        <v>16180</v>
      </c>
      <c r="CB638" t="s">
        <v>21679</v>
      </c>
      <c r="CC6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39" spans="1:81">
      <c r="A639" t="s">
        <v>11194</v>
      </c>
      <c r="F639" t="s">
        <v>35</v>
      </c>
      <c r="J639" t="b">
        <v>0</v>
      </c>
      <c r="M639" t="b">
        <v>0</v>
      </c>
      <c r="Q639">
        <v>45322</v>
      </c>
      <c r="R639">
        <v>5200000</v>
      </c>
      <c r="S639">
        <v>45387</v>
      </c>
      <c r="T639">
        <v>45405</v>
      </c>
      <c r="V639">
        <v>45417</v>
      </c>
      <c r="W639">
        <v>45387</v>
      </c>
      <c r="X639">
        <v>45379</v>
      </c>
      <c r="AI639">
        <v>5200000</v>
      </c>
      <c r="AP639">
        <v>0</v>
      </c>
      <c r="AQ639">
        <v>5200000</v>
      </c>
      <c r="AR639">
        <v>5200000</v>
      </c>
      <c r="AW639" s="567"/>
      <c r="AX639" s="567"/>
      <c r="AY639" s="567"/>
      <c r="AZ639" s="567"/>
      <c r="BA639" s="567"/>
      <c r="BB639" s="567"/>
      <c r="BC639" s="567"/>
      <c r="BD639" s="567">
        <v>0</v>
      </c>
      <c r="BE639" s="567">
        <v>0</v>
      </c>
      <c r="BI639">
        <v>45856.771354166667</v>
      </c>
      <c r="BJ639">
        <v>45385.542766203704</v>
      </c>
      <c r="BK639" t="s">
        <v>22173</v>
      </c>
      <c r="BL639" t="s">
        <v>18716</v>
      </c>
      <c r="BM639" t="s">
        <v>21698</v>
      </c>
      <c r="BR639">
        <v>0</v>
      </c>
      <c r="BS639">
        <v>5</v>
      </c>
      <c r="BU639" t="s">
        <v>18715</v>
      </c>
      <c r="BV639" t="s">
        <v>11194</v>
      </c>
      <c r="BY639">
        <v>0</v>
      </c>
      <c r="CA639" t="s">
        <v>16180</v>
      </c>
      <c r="CB639" t="s">
        <v>21679</v>
      </c>
      <c r="CC6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0" spans="1:81">
      <c r="A640" t="s">
        <v>11340</v>
      </c>
      <c r="F640" t="s">
        <v>35</v>
      </c>
      <c r="J640" t="b">
        <v>0</v>
      </c>
      <c r="M640" t="b">
        <v>0</v>
      </c>
      <c r="Q640">
        <v>45322</v>
      </c>
      <c r="R640">
        <v>12600000</v>
      </c>
      <c r="S640">
        <v>45387</v>
      </c>
      <c r="T640">
        <v>45405</v>
      </c>
      <c r="V640">
        <v>45417</v>
      </c>
      <c r="W640">
        <v>45387</v>
      </c>
      <c r="X640">
        <v>45379</v>
      </c>
      <c r="AI640">
        <v>12600000</v>
      </c>
      <c r="AP640">
        <v>0</v>
      </c>
      <c r="AQ640">
        <v>12600000</v>
      </c>
      <c r="AR640">
        <v>12600000</v>
      </c>
      <c r="AW640" s="567"/>
      <c r="AX640" s="567"/>
      <c r="AY640" s="567"/>
      <c r="AZ640" s="567"/>
      <c r="BA640" s="567"/>
      <c r="BB640" s="567"/>
      <c r="BC640" s="567"/>
      <c r="BD640" s="567">
        <v>0</v>
      </c>
      <c r="BE640" s="567">
        <v>0</v>
      </c>
      <c r="BI640">
        <v>45856.771365740744</v>
      </c>
      <c r="BJ640">
        <v>45385.543032407404</v>
      </c>
      <c r="BK640" t="s">
        <v>22173</v>
      </c>
      <c r="BL640" t="s">
        <v>18718</v>
      </c>
      <c r="BM640" t="s">
        <v>21698</v>
      </c>
      <c r="BR640">
        <v>0</v>
      </c>
      <c r="BS640">
        <v>5</v>
      </c>
      <c r="BU640" t="s">
        <v>18717</v>
      </c>
      <c r="BV640" t="s">
        <v>11340</v>
      </c>
      <c r="BY640">
        <v>0</v>
      </c>
      <c r="CA640" t="s">
        <v>16180</v>
      </c>
      <c r="CB640" t="s">
        <v>21679</v>
      </c>
      <c r="CC6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1" spans="1:81">
      <c r="A641" t="s">
        <v>11342</v>
      </c>
      <c r="F641" t="s">
        <v>35</v>
      </c>
      <c r="J641" t="b">
        <v>0</v>
      </c>
      <c r="M641" t="b">
        <v>0</v>
      </c>
      <c r="Q641">
        <v>45322</v>
      </c>
      <c r="R641">
        <v>10500000</v>
      </c>
      <c r="S641">
        <v>45387</v>
      </c>
      <c r="T641">
        <v>45405</v>
      </c>
      <c r="V641">
        <v>45417</v>
      </c>
      <c r="W641">
        <v>45387</v>
      </c>
      <c r="X641">
        <v>45379</v>
      </c>
      <c r="AI641">
        <v>10500000</v>
      </c>
      <c r="AP641">
        <v>0</v>
      </c>
      <c r="AQ641">
        <v>10500000</v>
      </c>
      <c r="AR641">
        <v>10500000</v>
      </c>
      <c r="AW641" s="567"/>
      <c r="AX641" s="567"/>
      <c r="AY641" s="567"/>
      <c r="AZ641" s="567"/>
      <c r="BA641" s="567"/>
      <c r="BB641" s="567"/>
      <c r="BC641" s="567"/>
      <c r="BD641" s="567">
        <v>0</v>
      </c>
      <c r="BE641" s="567">
        <v>0</v>
      </c>
      <c r="BI641">
        <v>45856.771365740744</v>
      </c>
      <c r="BJ641">
        <v>45385.543194444443</v>
      </c>
      <c r="BK641" t="s">
        <v>22173</v>
      </c>
      <c r="BL641" t="s">
        <v>18720</v>
      </c>
      <c r="BM641" t="s">
        <v>21698</v>
      </c>
      <c r="BR641">
        <v>0</v>
      </c>
      <c r="BS641">
        <v>5</v>
      </c>
      <c r="BU641" t="s">
        <v>18719</v>
      </c>
      <c r="BV641" t="s">
        <v>11342</v>
      </c>
      <c r="BY641">
        <v>0</v>
      </c>
      <c r="CA641" t="s">
        <v>16180</v>
      </c>
      <c r="CB641" t="s">
        <v>21679</v>
      </c>
      <c r="CC6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2" spans="1:81">
      <c r="A642" t="s">
        <v>11588</v>
      </c>
      <c r="F642" t="s">
        <v>35</v>
      </c>
      <c r="J642" t="b">
        <v>0</v>
      </c>
      <c r="M642" t="b">
        <v>0</v>
      </c>
      <c r="Q642">
        <v>45322</v>
      </c>
      <c r="R642">
        <v>20700000</v>
      </c>
      <c r="S642">
        <v>45387</v>
      </c>
      <c r="T642">
        <v>45405</v>
      </c>
      <c r="V642">
        <v>45417</v>
      </c>
      <c r="W642">
        <v>45387</v>
      </c>
      <c r="X642">
        <v>45379</v>
      </c>
      <c r="AI642">
        <v>20700000</v>
      </c>
      <c r="AP642">
        <v>0</v>
      </c>
      <c r="AQ642">
        <v>20700000</v>
      </c>
      <c r="AR642">
        <v>20700000</v>
      </c>
      <c r="AW642" s="567"/>
      <c r="AX642" s="567"/>
      <c r="AY642" s="567"/>
      <c r="AZ642" s="567"/>
      <c r="BA642" s="567"/>
      <c r="BB642" s="567"/>
      <c r="BC642" s="567"/>
      <c r="BD642" s="567">
        <v>0</v>
      </c>
      <c r="BE642" s="567">
        <v>0</v>
      </c>
      <c r="BI642">
        <v>45856.771365740744</v>
      </c>
      <c r="BJ642">
        <v>45385.544131944444</v>
      </c>
      <c r="BK642" t="s">
        <v>22173</v>
      </c>
      <c r="BL642" t="s">
        <v>18649</v>
      </c>
      <c r="BM642" t="s">
        <v>21698</v>
      </c>
      <c r="BR642">
        <v>0</v>
      </c>
      <c r="BS642">
        <v>5</v>
      </c>
      <c r="BU642" t="s">
        <v>18721</v>
      </c>
      <c r="BV642" t="s">
        <v>18722</v>
      </c>
      <c r="BY642">
        <v>0</v>
      </c>
      <c r="CA642" t="s">
        <v>16180</v>
      </c>
      <c r="CB642" t="s">
        <v>21679</v>
      </c>
      <c r="CC6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3" spans="1:81">
      <c r="A643" t="s">
        <v>18723</v>
      </c>
      <c r="F643" t="s">
        <v>35</v>
      </c>
      <c r="J643" t="b">
        <v>0</v>
      </c>
      <c r="M643" t="b">
        <v>0</v>
      </c>
      <c r="Q643">
        <v>45322</v>
      </c>
      <c r="R643">
        <v>7500000</v>
      </c>
      <c r="S643">
        <v>45387</v>
      </c>
      <c r="T643">
        <v>45405</v>
      </c>
      <c r="V643">
        <v>45417</v>
      </c>
      <c r="W643">
        <v>45387</v>
      </c>
      <c r="X643">
        <v>45379</v>
      </c>
      <c r="AI643">
        <v>7500000</v>
      </c>
      <c r="AP643">
        <v>0</v>
      </c>
      <c r="AQ643">
        <v>7500000</v>
      </c>
      <c r="AR643">
        <v>7500000</v>
      </c>
      <c r="AW643" s="567"/>
      <c r="AX643" s="567"/>
      <c r="AY643" s="567"/>
      <c r="AZ643" s="567"/>
      <c r="BA643" s="567"/>
      <c r="BB643" s="567"/>
      <c r="BC643" s="567"/>
      <c r="BD643" s="567">
        <v>0</v>
      </c>
      <c r="BE643" s="567">
        <v>0</v>
      </c>
      <c r="BI643">
        <v>45856.771365740744</v>
      </c>
      <c r="BJ643">
        <v>45385.544583333336</v>
      </c>
      <c r="BK643" t="s">
        <v>22173</v>
      </c>
      <c r="BL643" t="s">
        <v>18725</v>
      </c>
      <c r="BM643" t="s">
        <v>21698</v>
      </c>
      <c r="BR643">
        <v>0</v>
      </c>
      <c r="BS643">
        <v>5</v>
      </c>
      <c r="BU643" t="s">
        <v>18724</v>
      </c>
      <c r="BV643" t="s">
        <v>18723</v>
      </c>
      <c r="BY643">
        <v>0</v>
      </c>
      <c r="CA643" t="s">
        <v>16180</v>
      </c>
      <c r="CB643" t="s">
        <v>21679</v>
      </c>
      <c r="CC6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4" spans="1:81">
      <c r="A644" t="s">
        <v>18726</v>
      </c>
      <c r="F644" t="s">
        <v>35</v>
      </c>
      <c r="J644" t="b">
        <v>0</v>
      </c>
      <c r="M644" t="b">
        <v>0</v>
      </c>
      <c r="Q644">
        <v>45322</v>
      </c>
      <c r="R644">
        <v>11200000</v>
      </c>
      <c r="S644">
        <v>45387</v>
      </c>
      <c r="T644">
        <v>45405</v>
      </c>
      <c r="V644">
        <v>45417</v>
      </c>
      <c r="W644">
        <v>45387</v>
      </c>
      <c r="X644">
        <v>45379</v>
      </c>
      <c r="AI644">
        <v>11200000</v>
      </c>
      <c r="AP644">
        <v>0</v>
      </c>
      <c r="AQ644">
        <v>11200000</v>
      </c>
      <c r="AR644">
        <v>11200000</v>
      </c>
      <c r="AW644" s="567"/>
      <c r="AX644" s="567"/>
      <c r="AY644" s="567"/>
      <c r="AZ644" s="567"/>
      <c r="BA644" s="567"/>
      <c r="BB644" s="567"/>
      <c r="BC644" s="567"/>
      <c r="BD644" s="567">
        <v>0</v>
      </c>
      <c r="BE644" s="567">
        <v>0</v>
      </c>
      <c r="BI644">
        <v>45856.771365740744</v>
      </c>
      <c r="BJ644">
        <v>45385.544745370367</v>
      </c>
      <c r="BK644" t="s">
        <v>22173</v>
      </c>
      <c r="BL644" t="s">
        <v>18728</v>
      </c>
      <c r="BM644" t="s">
        <v>21698</v>
      </c>
      <c r="BR644">
        <v>0</v>
      </c>
      <c r="BS644">
        <v>5</v>
      </c>
      <c r="BU644" t="s">
        <v>18727</v>
      </c>
      <c r="BV644" t="s">
        <v>18726</v>
      </c>
      <c r="BY644">
        <v>0</v>
      </c>
      <c r="CA644" t="s">
        <v>16180</v>
      </c>
      <c r="CB644" t="s">
        <v>21679</v>
      </c>
      <c r="CC6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5" spans="1:81">
      <c r="A645" t="s">
        <v>11254</v>
      </c>
      <c r="F645" t="s">
        <v>35</v>
      </c>
      <c r="J645" t="b">
        <v>0</v>
      </c>
      <c r="M645" t="b">
        <v>0</v>
      </c>
      <c r="Q645">
        <v>45322</v>
      </c>
      <c r="R645">
        <v>12700000</v>
      </c>
      <c r="S645">
        <v>45387</v>
      </c>
      <c r="T645">
        <v>45405</v>
      </c>
      <c r="V645">
        <v>45417</v>
      </c>
      <c r="W645">
        <v>45387</v>
      </c>
      <c r="X645">
        <v>45379</v>
      </c>
      <c r="AI645">
        <v>12700000</v>
      </c>
      <c r="AP645">
        <v>0</v>
      </c>
      <c r="AQ645">
        <v>12700000</v>
      </c>
      <c r="AR645">
        <v>12700000</v>
      </c>
      <c r="AW645" s="567"/>
      <c r="AX645" s="567"/>
      <c r="AY645" s="567"/>
      <c r="AZ645" s="567"/>
      <c r="BA645" s="567"/>
      <c r="BB645" s="567"/>
      <c r="BC645" s="567"/>
      <c r="BD645" s="567">
        <v>0</v>
      </c>
      <c r="BE645" s="567">
        <v>0</v>
      </c>
      <c r="BI645">
        <v>45856.771365740744</v>
      </c>
      <c r="BJ645">
        <v>45385.544942129629</v>
      </c>
      <c r="BK645" t="s">
        <v>22173</v>
      </c>
      <c r="BL645" t="s">
        <v>18730</v>
      </c>
      <c r="BM645" t="s">
        <v>21698</v>
      </c>
      <c r="BR645">
        <v>0</v>
      </c>
      <c r="BS645">
        <v>5</v>
      </c>
      <c r="BU645" t="s">
        <v>18729</v>
      </c>
      <c r="BV645" t="s">
        <v>11254</v>
      </c>
      <c r="BY645">
        <v>0</v>
      </c>
      <c r="CA645" t="s">
        <v>16180</v>
      </c>
      <c r="CB645" t="s">
        <v>21679</v>
      </c>
      <c r="CC6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6" spans="1:81">
      <c r="A646" t="s">
        <v>11402</v>
      </c>
      <c r="F646" t="s">
        <v>35</v>
      </c>
      <c r="J646" t="b">
        <v>0</v>
      </c>
      <c r="M646" t="b">
        <v>0</v>
      </c>
      <c r="Q646">
        <v>45322</v>
      </c>
      <c r="R646">
        <v>12000000</v>
      </c>
      <c r="S646">
        <v>45387</v>
      </c>
      <c r="T646">
        <v>45405</v>
      </c>
      <c r="V646">
        <v>45417</v>
      </c>
      <c r="W646">
        <v>45387</v>
      </c>
      <c r="X646">
        <v>45379</v>
      </c>
      <c r="AI646">
        <v>12000000</v>
      </c>
      <c r="AP646">
        <v>0</v>
      </c>
      <c r="AQ646">
        <v>12000000</v>
      </c>
      <c r="AR646">
        <v>12000000</v>
      </c>
      <c r="AW646" s="567"/>
      <c r="AX646" s="567"/>
      <c r="AY646" s="567"/>
      <c r="AZ646" s="567"/>
      <c r="BA646" s="567"/>
      <c r="BB646" s="567"/>
      <c r="BC646" s="567"/>
      <c r="BD646" s="567">
        <v>0</v>
      </c>
      <c r="BE646" s="567">
        <v>0</v>
      </c>
      <c r="BI646">
        <v>45856.771365740744</v>
      </c>
      <c r="BJ646">
        <v>45385.547326388885</v>
      </c>
      <c r="BK646" t="s">
        <v>22173</v>
      </c>
      <c r="BL646" t="s">
        <v>18732</v>
      </c>
      <c r="BM646" t="s">
        <v>21698</v>
      </c>
      <c r="BR646">
        <v>0</v>
      </c>
      <c r="BS646">
        <v>5</v>
      </c>
      <c r="BU646" t="s">
        <v>18731</v>
      </c>
      <c r="BV646" t="s">
        <v>11402</v>
      </c>
      <c r="BY646">
        <v>0</v>
      </c>
      <c r="CA646" t="s">
        <v>16180</v>
      </c>
      <c r="CB646" t="s">
        <v>21679</v>
      </c>
      <c r="CC6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7" spans="1:81">
      <c r="A647" t="s">
        <v>11181</v>
      </c>
      <c r="F647" t="s">
        <v>35</v>
      </c>
      <c r="J647" t="b">
        <v>0</v>
      </c>
      <c r="M647" t="b">
        <v>0</v>
      </c>
      <c r="Q647">
        <v>45322</v>
      </c>
      <c r="R647">
        <v>7500000</v>
      </c>
      <c r="S647">
        <v>45387</v>
      </c>
      <c r="T647">
        <v>45405</v>
      </c>
      <c r="V647">
        <v>45417</v>
      </c>
      <c r="W647">
        <v>45387</v>
      </c>
      <c r="X647">
        <v>45379</v>
      </c>
      <c r="AI647">
        <v>7500000</v>
      </c>
      <c r="AP647">
        <v>0</v>
      </c>
      <c r="AQ647">
        <v>7500000</v>
      </c>
      <c r="AR647">
        <v>7500000</v>
      </c>
      <c r="AW647" s="567"/>
      <c r="AX647" s="567"/>
      <c r="AY647" s="567"/>
      <c r="AZ647" s="567"/>
      <c r="BA647" s="567"/>
      <c r="BB647" s="567"/>
      <c r="BC647" s="567"/>
      <c r="BD647" s="567">
        <v>0</v>
      </c>
      <c r="BE647" s="567">
        <v>0</v>
      </c>
      <c r="BI647">
        <v>45856.771377314813</v>
      </c>
      <c r="BJ647">
        <v>45385.547418981485</v>
      </c>
      <c r="BK647" t="s">
        <v>22173</v>
      </c>
      <c r="BL647" t="s">
        <v>18734</v>
      </c>
      <c r="BM647" t="s">
        <v>21698</v>
      </c>
      <c r="BR647">
        <v>0</v>
      </c>
      <c r="BS647">
        <v>5</v>
      </c>
      <c r="BU647" t="s">
        <v>18733</v>
      </c>
      <c r="BV647" t="s">
        <v>11181</v>
      </c>
      <c r="BY647">
        <v>0</v>
      </c>
      <c r="CA647" t="s">
        <v>16180</v>
      </c>
      <c r="CB647" t="s">
        <v>21679</v>
      </c>
      <c r="CC6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8" spans="1:81">
      <c r="A648" t="s">
        <v>11366</v>
      </c>
      <c r="F648" t="s">
        <v>35</v>
      </c>
      <c r="J648" t="b">
        <v>0</v>
      </c>
      <c r="M648" t="b">
        <v>0</v>
      </c>
      <c r="Q648">
        <v>45322</v>
      </c>
      <c r="R648">
        <v>13900000</v>
      </c>
      <c r="S648">
        <v>45387</v>
      </c>
      <c r="T648">
        <v>45405</v>
      </c>
      <c r="V648">
        <v>45417</v>
      </c>
      <c r="W648">
        <v>45387</v>
      </c>
      <c r="X648">
        <v>45379</v>
      </c>
      <c r="AI648">
        <v>13900000</v>
      </c>
      <c r="AP648">
        <v>0</v>
      </c>
      <c r="AQ648">
        <v>13900000</v>
      </c>
      <c r="AR648">
        <v>13900000</v>
      </c>
      <c r="AW648" s="567"/>
      <c r="AX648" s="567"/>
      <c r="AY648" s="567"/>
      <c r="AZ648" s="567"/>
      <c r="BA648" s="567"/>
      <c r="BB648" s="567"/>
      <c r="BC648" s="567"/>
      <c r="BD648" s="567">
        <v>0</v>
      </c>
      <c r="BE648" s="567">
        <v>0</v>
      </c>
      <c r="BI648">
        <v>45856.771377314813</v>
      </c>
      <c r="BJ648">
        <v>45385.54755787037</v>
      </c>
      <c r="BK648" t="s">
        <v>22173</v>
      </c>
      <c r="BL648" t="s">
        <v>18736</v>
      </c>
      <c r="BM648" t="s">
        <v>21698</v>
      </c>
      <c r="BR648">
        <v>0</v>
      </c>
      <c r="BS648">
        <v>5</v>
      </c>
      <c r="BU648" t="s">
        <v>18735</v>
      </c>
      <c r="BV648" t="s">
        <v>11366</v>
      </c>
      <c r="BY648">
        <v>0</v>
      </c>
      <c r="CA648" t="s">
        <v>16180</v>
      </c>
      <c r="CB648" t="s">
        <v>21679</v>
      </c>
      <c r="CC6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49" spans="1:81">
      <c r="A649" t="s">
        <v>11132</v>
      </c>
      <c r="F649" t="s">
        <v>35</v>
      </c>
      <c r="J649" t="b">
        <v>0</v>
      </c>
      <c r="M649" t="b">
        <v>0</v>
      </c>
      <c r="Q649">
        <v>45322</v>
      </c>
      <c r="R649">
        <v>3000000</v>
      </c>
      <c r="S649">
        <v>45387</v>
      </c>
      <c r="T649">
        <v>45405</v>
      </c>
      <c r="V649">
        <v>45417</v>
      </c>
      <c r="W649">
        <v>45387</v>
      </c>
      <c r="X649">
        <v>45379</v>
      </c>
      <c r="AI649">
        <v>3000000</v>
      </c>
      <c r="AP649">
        <v>0</v>
      </c>
      <c r="AQ649">
        <v>3000000</v>
      </c>
      <c r="AR649">
        <v>3000000</v>
      </c>
      <c r="AW649" s="567"/>
      <c r="AX649" s="567"/>
      <c r="AY649" s="567"/>
      <c r="AZ649" s="567"/>
      <c r="BA649" s="567"/>
      <c r="BB649" s="567"/>
      <c r="BC649" s="567"/>
      <c r="BD649" s="567">
        <v>0</v>
      </c>
      <c r="BE649" s="567">
        <v>0</v>
      </c>
      <c r="BI649">
        <v>45856.771377314813</v>
      </c>
      <c r="BJ649">
        <v>45385.547743055555</v>
      </c>
      <c r="BK649" t="s">
        <v>22173</v>
      </c>
      <c r="BL649" t="s">
        <v>18738</v>
      </c>
      <c r="BM649" t="s">
        <v>21698</v>
      </c>
      <c r="BR649">
        <v>0</v>
      </c>
      <c r="BS649">
        <v>5</v>
      </c>
      <c r="BU649" t="s">
        <v>18737</v>
      </c>
      <c r="BV649" t="s">
        <v>11132</v>
      </c>
      <c r="BY649">
        <v>0</v>
      </c>
      <c r="CA649" t="s">
        <v>16180</v>
      </c>
      <c r="CB649" t="s">
        <v>21679</v>
      </c>
      <c r="CC6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0" spans="1:81">
      <c r="A650" t="s">
        <v>18739</v>
      </c>
      <c r="F650" t="s">
        <v>35</v>
      </c>
      <c r="J650" t="b">
        <v>0</v>
      </c>
      <c r="M650" t="b">
        <v>0</v>
      </c>
      <c r="Q650">
        <v>45322</v>
      </c>
      <c r="R650">
        <v>17600000</v>
      </c>
      <c r="S650">
        <v>45387</v>
      </c>
      <c r="T650">
        <v>45405</v>
      </c>
      <c r="V650">
        <v>45417</v>
      </c>
      <c r="W650">
        <v>45387</v>
      </c>
      <c r="X650">
        <v>45379</v>
      </c>
      <c r="AI650">
        <v>17600000</v>
      </c>
      <c r="AP650">
        <v>0</v>
      </c>
      <c r="AQ650">
        <v>17600000</v>
      </c>
      <c r="AR650">
        <v>17600000</v>
      </c>
      <c r="AW650" s="567"/>
      <c r="AX650" s="567"/>
      <c r="AY650" s="567"/>
      <c r="AZ650" s="567"/>
      <c r="BA650" s="567"/>
      <c r="BB650" s="567"/>
      <c r="BC650" s="567"/>
      <c r="BD650" s="567">
        <v>0</v>
      </c>
      <c r="BE650" s="567">
        <v>0</v>
      </c>
      <c r="BI650">
        <v>45856.771377314813</v>
      </c>
      <c r="BJ650">
        <v>45385.549803240741</v>
      </c>
      <c r="BK650" t="s">
        <v>22173</v>
      </c>
      <c r="BL650" t="s">
        <v>18741</v>
      </c>
      <c r="BM650" t="s">
        <v>21698</v>
      </c>
      <c r="BR650">
        <v>0</v>
      </c>
      <c r="BS650">
        <v>5</v>
      </c>
      <c r="BU650" t="s">
        <v>18740</v>
      </c>
      <c r="BV650" t="s">
        <v>18739</v>
      </c>
      <c r="BY650">
        <v>0</v>
      </c>
      <c r="CA650" t="s">
        <v>16180</v>
      </c>
      <c r="CB650" t="s">
        <v>21679</v>
      </c>
      <c r="CC6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1" spans="1:81">
      <c r="A651" t="s">
        <v>18742</v>
      </c>
      <c r="F651" t="s">
        <v>35</v>
      </c>
      <c r="J651" t="b">
        <v>0</v>
      </c>
      <c r="M651" t="b">
        <v>0</v>
      </c>
      <c r="Q651">
        <v>45322</v>
      </c>
      <c r="R651">
        <v>6900000</v>
      </c>
      <c r="S651">
        <v>45387</v>
      </c>
      <c r="T651">
        <v>45405</v>
      </c>
      <c r="V651">
        <v>45417</v>
      </c>
      <c r="W651">
        <v>45387</v>
      </c>
      <c r="X651">
        <v>45379</v>
      </c>
      <c r="AI651">
        <v>6900000</v>
      </c>
      <c r="AP651">
        <v>0</v>
      </c>
      <c r="AQ651">
        <v>6900000</v>
      </c>
      <c r="AR651">
        <v>6900000</v>
      </c>
      <c r="AW651" s="567"/>
      <c r="AX651" s="567"/>
      <c r="AY651" s="567"/>
      <c r="AZ651" s="567"/>
      <c r="BA651" s="567"/>
      <c r="BB651" s="567"/>
      <c r="BC651" s="567"/>
      <c r="BD651" s="567">
        <v>0</v>
      </c>
      <c r="BE651" s="567">
        <v>0</v>
      </c>
      <c r="BI651">
        <v>45856.771377314813</v>
      </c>
      <c r="BJ651">
        <v>45385.550104166665</v>
      </c>
      <c r="BK651" t="s">
        <v>22173</v>
      </c>
      <c r="BL651" t="s">
        <v>18744</v>
      </c>
      <c r="BM651" t="s">
        <v>21698</v>
      </c>
      <c r="BR651">
        <v>0</v>
      </c>
      <c r="BS651">
        <v>5</v>
      </c>
      <c r="BU651" t="s">
        <v>18743</v>
      </c>
      <c r="BV651" t="s">
        <v>18742</v>
      </c>
      <c r="BY651">
        <v>0</v>
      </c>
      <c r="CA651" t="s">
        <v>16180</v>
      </c>
      <c r="CB651" t="s">
        <v>21679</v>
      </c>
      <c r="CC6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2" spans="1:81">
      <c r="A652" t="s">
        <v>11246</v>
      </c>
      <c r="F652" t="s">
        <v>35</v>
      </c>
      <c r="J652" t="b">
        <v>0</v>
      </c>
      <c r="M652" t="b">
        <v>0</v>
      </c>
      <c r="Q652">
        <v>45322</v>
      </c>
      <c r="R652">
        <v>15000000</v>
      </c>
      <c r="S652">
        <v>45387</v>
      </c>
      <c r="T652">
        <v>45405</v>
      </c>
      <c r="V652">
        <v>45417</v>
      </c>
      <c r="W652">
        <v>45387</v>
      </c>
      <c r="X652">
        <v>45379</v>
      </c>
      <c r="AI652">
        <v>15000000</v>
      </c>
      <c r="AP652">
        <v>0</v>
      </c>
      <c r="AQ652">
        <v>15000000</v>
      </c>
      <c r="AR652">
        <v>15000000</v>
      </c>
      <c r="AW652" s="567"/>
      <c r="AX652" s="567"/>
      <c r="AY652" s="567"/>
      <c r="AZ652" s="567"/>
      <c r="BA652" s="567"/>
      <c r="BB652" s="567"/>
      <c r="BC652" s="567"/>
      <c r="BD652" s="567">
        <v>0</v>
      </c>
      <c r="BE652" s="567">
        <v>0</v>
      </c>
      <c r="BI652">
        <v>45856.771377314813</v>
      </c>
      <c r="BJ652">
        <v>45385.554236111115</v>
      </c>
      <c r="BK652" t="s">
        <v>22173</v>
      </c>
      <c r="BL652" t="s">
        <v>18746</v>
      </c>
      <c r="BM652" t="s">
        <v>21698</v>
      </c>
      <c r="BR652">
        <v>0</v>
      </c>
      <c r="BS652">
        <v>5</v>
      </c>
      <c r="BU652" t="s">
        <v>18745</v>
      </c>
      <c r="BV652" t="s">
        <v>11246</v>
      </c>
      <c r="BY652">
        <v>0</v>
      </c>
      <c r="CA652" t="s">
        <v>16180</v>
      </c>
      <c r="CB652" t="s">
        <v>21679</v>
      </c>
      <c r="CC6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3" spans="1:81">
      <c r="A653" t="s">
        <v>18747</v>
      </c>
      <c r="F653" t="s">
        <v>35</v>
      </c>
      <c r="J653" t="b">
        <v>0</v>
      </c>
      <c r="M653" t="b">
        <v>0</v>
      </c>
      <c r="Q653">
        <v>45322</v>
      </c>
      <c r="R653">
        <v>4200000</v>
      </c>
      <c r="S653">
        <v>45387</v>
      </c>
      <c r="T653">
        <v>45405</v>
      </c>
      <c r="V653">
        <v>45417</v>
      </c>
      <c r="W653">
        <v>45387</v>
      </c>
      <c r="X653">
        <v>45379</v>
      </c>
      <c r="AI653">
        <v>4200000</v>
      </c>
      <c r="AP653">
        <v>0</v>
      </c>
      <c r="AQ653">
        <v>4200000</v>
      </c>
      <c r="AR653">
        <v>4200000</v>
      </c>
      <c r="AW653" s="567"/>
      <c r="AX653" s="567"/>
      <c r="AY653" s="567"/>
      <c r="AZ653" s="567"/>
      <c r="BA653" s="567"/>
      <c r="BB653" s="567"/>
      <c r="BC653" s="567"/>
      <c r="BD653" s="567">
        <v>0</v>
      </c>
      <c r="BE653" s="567">
        <v>0</v>
      </c>
      <c r="BI653">
        <v>45856.771377314813</v>
      </c>
      <c r="BJ653">
        <v>45385.554351851853</v>
      </c>
      <c r="BK653" t="s">
        <v>22173</v>
      </c>
      <c r="BL653" t="s">
        <v>18749</v>
      </c>
      <c r="BM653" t="s">
        <v>21698</v>
      </c>
      <c r="BR653">
        <v>0</v>
      </c>
      <c r="BS653">
        <v>5</v>
      </c>
      <c r="BU653" t="s">
        <v>18748</v>
      </c>
      <c r="BV653" t="s">
        <v>18747</v>
      </c>
      <c r="BY653">
        <v>0</v>
      </c>
      <c r="CA653" t="s">
        <v>16180</v>
      </c>
      <c r="CB653" t="s">
        <v>21679</v>
      </c>
      <c r="CC6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4" spans="1:81">
      <c r="A654" t="s">
        <v>18750</v>
      </c>
      <c r="F654" t="s">
        <v>35</v>
      </c>
      <c r="J654" t="b">
        <v>0</v>
      </c>
      <c r="M654" t="b">
        <v>0</v>
      </c>
      <c r="Q654">
        <v>45322</v>
      </c>
      <c r="R654">
        <v>4500000</v>
      </c>
      <c r="S654">
        <v>45387</v>
      </c>
      <c r="T654">
        <v>45405</v>
      </c>
      <c r="V654">
        <v>45417</v>
      </c>
      <c r="W654">
        <v>45387</v>
      </c>
      <c r="X654">
        <v>45379</v>
      </c>
      <c r="AI654">
        <v>4500000</v>
      </c>
      <c r="AP654">
        <v>0</v>
      </c>
      <c r="AQ654">
        <v>4500000</v>
      </c>
      <c r="AR654">
        <v>4500000</v>
      </c>
      <c r="AW654" s="567"/>
      <c r="AX654" s="567"/>
      <c r="AY654" s="567"/>
      <c r="AZ654" s="567"/>
      <c r="BA654" s="567"/>
      <c r="BB654" s="567"/>
      <c r="BC654" s="567"/>
      <c r="BD654" s="567">
        <v>0</v>
      </c>
      <c r="BE654" s="567">
        <v>0</v>
      </c>
      <c r="BI654">
        <v>45856.77138888889</v>
      </c>
      <c r="BJ654">
        <v>45385.554791666669</v>
      </c>
      <c r="BK654" t="s">
        <v>22173</v>
      </c>
      <c r="BL654" t="s">
        <v>18752</v>
      </c>
      <c r="BM654" t="s">
        <v>21698</v>
      </c>
      <c r="BR654">
        <v>0</v>
      </c>
      <c r="BS654">
        <v>5</v>
      </c>
      <c r="BU654" t="s">
        <v>18751</v>
      </c>
      <c r="BV654" t="s">
        <v>18750</v>
      </c>
      <c r="BY654">
        <v>0</v>
      </c>
      <c r="CA654" t="s">
        <v>16180</v>
      </c>
      <c r="CB654" t="s">
        <v>21679</v>
      </c>
      <c r="CC6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5" spans="1:81">
      <c r="A655" t="s">
        <v>18753</v>
      </c>
      <c r="F655" t="s">
        <v>35</v>
      </c>
      <c r="J655" t="b">
        <v>0</v>
      </c>
      <c r="M655" t="b">
        <v>0</v>
      </c>
      <c r="Q655">
        <v>45322</v>
      </c>
      <c r="R655">
        <v>8200000</v>
      </c>
      <c r="S655">
        <v>45387</v>
      </c>
      <c r="T655">
        <v>45405</v>
      </c>
      <c r="V655">
        <v>45417</v>
      </c>
      <c r="W655">
        <v>45387</v>
      </c>
      <c r="X655">
        <v>45379</v>
      </c>
      <c r="AI655">
        <v>8200000</v>
      </c>
      <c r="AP655">
        <v>0</v>
      </c>
      <c r="AQ655">
        <v>8200000</v>
      </c>
      <c r="AR655">
        <v>8200000</v>
      </c>
      <c r="AW655" s="567"/>
      <c r="AX655" s="567"/>
      <c r="AY655" s="567"/>
      <c r="AZ655" s="567"/>
      <c r="BA655" s="567"/>
      <c r="BB655" s="567"/>
      <c r="BC655" s="567"/>
      <c r="BD655" s="567">
        <v>0</v>
      </c>
      <c r="BE655" s="567">
        <v>0</v>
      </c>
      <c r="BI655">
        <v>45856.77138888889</v>
      </c>
      <c r="BJ655">
        <v>45385.555011574077</v>
      </c>
      <c r="BK655" t="s">
        <v>22173</v>
      </c>
      <c r="BL655" t="s">
        <v>18755</v>
      </c>
      <c r="BM655" t="s">
        <v>21698</v>
      </c>
      <c r="BR655">
        <v>0</v>
      </c>
      <c r="BS655">
        <v>5</v>
      </c>
      <c r="BU655" t="s">
        <v>18754</v>
      </c>
      <c r="BV655" t="s">
        <v>18753</v>
      </c>
      <c r="BY655">
        <v>0</v>
      </c>
      <c r="CA655" t="s">
        <v>16180</v>
      </c>
      <c r="CB655" t="s">
        <v>21679</v>
      </c>
      <c r="CC6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6" spans="1:81">
      <c r="A656" t="s">
        <v>18756</v>
      </c>
      <c r="F656" t="s">
        <v>35</v>
      </c>
      <c r="J656" t="b">
        <v>0</v>
      </c>
      <c r="M656" t="b">
        <v>0</v>
      </c>
      <c r="Q656">
        <v>45322</v>
      </c>
      <c r="S656">
        <v>45387</v>
      </c>
      <c r="T656">
        <v>45405</v>
      </c>
      <c r="V656">
        <v>45417</v>
      </c>
      <c r="W656">
        <v>45387</v>
      </c>
      <c r="X656">
        <v>45379</v>
      </c>
      <c r="AI656">
        <v>11700000</v>
      </c>
      <c r="AP656">
        <v>0</v>
      </c>
      <c r="AQ656">
        <v>11700000</v>
      </c>
      <c r="AR656">
        <v>11700000</v>
      </c>
      <c r="AW656" s="567"/>
      <c r="AX656" s="567"/>
      <c r="AY656" s="567"/>
      <c r="AZ656" s="567"/>
      <c r="BA656" s="567"/>
      <c r="BB656" s="567"/>
      <c r="BC656" s="567"/>
      <c r="BD656" s="567">
        <v>0</v>
      </c>
      <c r="BE656" s="567">
        <v>0</v>
      </c>
      <c r="BI656">
        <v>45856.77138888889</v>
      </c>
      <c r="BJ656">
        <v>45385.560543981483</v>
      </c>
      <c r="BK656" t="s">
        <v>22173</v>
      </c>
      <c r="BM656" t="s">
        <v>21698</v>
      </c>
      <c r="BR656">
        <v>0</v>
      </c>
      <c r="BS656">
        <v>5</v>
      </c>
      <c r="BU656" t="s">
        <v>18757</v>
      </c>
      <c r="BV656" t="s">
        <v>18756</v>
      </c>
      <c r="BY656">
        <v>0</v>
      </c>
      <c r="CA656" t="s">
        <v>16180</v>
      </c>
      <c r="CB656" t="s">
        <v>21679</v>
      </c>
      <c r="CC6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7" spans="1:81">
      <c r="A657" t="s">
        <v>11498</v>
      </c>
      <c r="F657" t="s">
        <v>35</v>
      </c>
      <c r="J657" t="b">
        <v>0</v>
      </c>
      <c r="M657" t="b">
        <v>0</v>
      </c>
      <c r="Q657">
        <v>45322</v>
      </c>
      <c r="S657">
        <v>45387</v>
      </c>
      <c r="T657">
        <v>45405</v>
      </c>
      <c r="V657">
        <v>45417</v>
      </c>
      <c r="W657">
        <v>45387</v>
      </c>
      <c r="X657">
        <v>45379</v>
      </c>
      <c r="AI657">
        <v>8300000</v>
      </c>
      <c r="AP657">
        <v>0</v>
      </c>
      <c r="AQ657">
        <v>8300000</v>
      </c>
      <c r="AR657">
        <v>8300000</v>
      </c>
      <c r="AW657" s="567"/>
      <c r="AX657" s="567"/>
      <c r="AY657" s="567"/>
      <c r="AZ657" s="567"/>
      <c r="BA657" s="567"/>
      <c r="BB657" s="567"/>
      <c r="BC657" s="567"/>
      <c r="BD657" s="567">
        <v>0</v>
      </c>
      <c r="BE657" s="567">
        <v>0</v>
      </c>
      <c r="BI657">
        <v>45856.77138888889</v>
      </c>
      <c r="BJ657">
        <v>45385.560949074075</v>
      </c>
      <c r="BK657" t="s">
        <v>22173</v>
      </c>
      <c r="BM657" t="s">
        <v>21698</v>
      </c>
      <c r="BR657">
        <v>0</v>
      </c>
      <c r="BS657">
        <v>5</v>
      </c>
      <c r="BU657" t="s">
        <v>18758</v>
      </c>
      <c r="BV657" t="s">
        <v>11498</v>
      </c>
      <c r="BY657">
        <v>0</v>
      </c>
      <c r="CA657" t="s">
        <v>16180</v>
      </c>
      <c r="CB657" t="s">
        <v>21679</v>
      </c>
      <c r="CC6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8" spans="1:81">
      <c r="A658" t="s">
        <v>18759</v>
      </c>
      <c r="F658" t="s">
        <v>35</v>
      </c>
      <c r="J658" t="b">
        <v>0</v>
      </c>
      <c r="M658" t="b">
        <v>0</v>
      </c>
      <c r="Q658">
        <v>45322</v>
      </c>
      <c r="S658">
        <v>45387</v>
      </c>
      <c r="T658">
        <v>45405</v>
      </c>
      <c r="V658">
        <v>45417</v>
      </c>
      <c r="W658">
        <v>45387</v>
      </c>
      <c r="X658">
        <v>45379</v>
      </c>
      <c r="AI658">
        <v>11100000</v>
      </c>
      <c r="AP658">
        <v>0</v>
      </c>
      <c r="AQ658">
        <v>11100000</v>
      </c>
      <c r="AR658">
        <v>11100000</v>
      </c>
      <c r="AW658" s="567"/>
      <c r="AX658" s="567"/>
      <c r="AY658" s="567"/>
      <c r="AZ658" s="567"/>
      <c r="BA658" s="567"/>
      <c r="BB658" s="567"/>
      <c r="BC658" s="567"/>
      <c r="BD658" s="567">
        <v>0</v>
      </c>
      <c r="BE658" s="567">
        <v>0</v>
      </c>
      <c r="BI658">
        <v>45856.77138888889</v>
      </c>
      <c r="BJ658">
        <v>45385.561076388891</v>
      </c>
      <c r="BK658" t="s">
        <v>22173</v>
      </c>
      <c r="BM658" t="s">
        <v>21698</v>
      </c>
      <c r="BR658">
        <v>0</v>
      </c>
      <c r="BS658">
        <v>5</v>
      </c>
      <c r="BU658" t="s">
        <v>18760</v>
      </c>
      <c r="BV658" t="s">
        <v>18759</v>
      </c>
      <c r="BY658">
        <v>0</v>
      </c>
      <c r="CA658" t="s">
        <v>16180</v>
      </c>
      <c r="CB658" t="s">
        <v>21679</v>
      </c>
      <c r="CC6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59" spans="1:81">
      <c r="A659" t="s">
        <v>18761</v>
      </c>
      <c r="F659" t="s">
        <v>35</v>
      </c>
      <c r="J659" t="b">
        <v>0</v>
      </c>
      <c r="M659" t="b">
        <v>0</v>
      </c>
      <c r="Q659">
        <v>45322</v>
      </c>
      <c r="S659">
        <v>45387</v>
      </c>
      <c r="T659">
        <v>45405</v>
      </c>
      <c r="V659">
        <v>45417</v>
      </c>
      <c r="W659">
        <v>45387</v>
      </c>
      <c r="X659">
        <v>45379</v>
      </c>
      <c r="AI659">
        <v>8200000</v>
      </c>
      <c r="AP659">
        <v>0</v>
      </c>
      <c r="AQ659">
        <v>8200000</v>
      </c>
      <c r="AR659">
        <v>8200000</v>
      </c>
      <c r="AW659" s="567"/>
      <c r="AX659" s="567"/>
      <c r="AY659" s="567"/>
      <c r="AZ659" s="567"/>
      <c r="BA659" s="567"/>
      <c r="BB659" s="567"/>
      <c r="BC659" s="567"/>
      <c r="BD659" s="567">
        <v>0</v>
      </c>
      <c r="BE659" s="567">
        <v>0</v>
      </c>
      <c r="BI659">
        <v>45856.77138888889</v>
      </c>
      <c r="BJ659">
        <v>45385.562175925923</v>
      </c>
      <c r="BK659" t="s">
        <v>22173</v>
      </c>
      <c r="BM659" t="s">
        <v>21698</v>
      </c>
      <c r="BR659">
        <v>0</v>
      </c>
      <c r="BS659">
        <v>5</v>
      </c>
      <c r="BU659" t="s">
        <v>18762</v>
      </c>
      <c r="BV659" t="s">
        <v>18761</v>
      </c>
      <c r="BY659">
        <v>0</v>
      </c>
      <c r="CA659" t="s">
        <v>16180</v>
      </c>
      <c r="CB659" t="s">
        <v>21679</v>
      </c>
      <c r="CC6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0" spans="1:81">
      <c r="A660" t="s">
        <v>18763</v>
      </c>
      <c r="F660" t="s">
        <v>35</v>
      </c>
      <c r="J660" t="b">
        <v>0</v>
      </c>
      <c r="M660" t="b">
        <v>0</v>
      </c>
      <c r="Q660">
        <v>45322</v>
      </c>
      <c r="S660">
        <v>45387</v>
      </c>
      <c r="T660">
        <v>45405</v>
      </c>
      <c r="V660">
        <v>45417</v>
      </c>
      <c r="W660">
        <v>45387</v>
      </c>
      <c r="X660">
        <v>45379</v>
      </c>
      <c r="AI660">
        <v>12000000</v>
      </c>
      <c r="AP660">
        <v>0</v>
      </c>
      <c r="AQ660">
        <v>12000000</v>
      </c>
      <c r="AR660">
        <v>12000000</v>
      </c>
      <c r="AW660" s="567"/>
      <c r="AX660" s="567"/>
      <c r="AY660" s="567"/>
      <c r="AZ660" s="567"/>
      <c r="BA660" s="567"/>
      <c r="BB660" s="567"/>
      <c r="BC660" s="567"/>
      <c r="BD660" s="567">
        <v>0</v>
      </c>
      <c r="BE660" s="567">
        <v>0</v>
      </c>
      <c r="BI660">
        <v>45856.77138888889</v>
      </c>
      <c r="BJ660">
        <v>45385.562407407408</v>
      </c>
      <c r="BK660" t="s">
        <v>22173</v>
      </c>
      <c r="BM660" t="s">
        <v>21698</v>
      </c>
      <c r="BR660">
        <v>0</v>
      </c>
      <c r="BS660">
        <v>5</v>
      </c>
      <c r="BU660" t="s">
        <v>18764</v>
      </c>
      <c r="BV660" t="s">
        <v>18763</v>
      </c>
      <c r="BY660">
        <v>0</v>
      </c>
      <c r="CA660" t="s">
        <v>16180</v>
      </c>
      <c r="CB660" t="s">
        <v>21679</v>
      </c>
      <c r="CC6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1" spans="1:81">
      <c r="A661" t="s">
        <v>18765</v>
      </c>
      <c r="F661" t="s">
        <v>35</v>
      </c>
      <c r="J661" t="b">
        <v>0</v>
      </c>
      <c r="M661" t="b">
        <v>0</v>
      </c>
      <c r="Q661">
        <v>45322</v>
      </c>
      <c r="S661">
        <v>45387</v>
      </c>
      <c r="T661">
        <v>45405</v>
      </c>
      <c r="V661">
        <v>45417</v>
      </c>
      <c r="W661">
        <v>45387</v>
      </c>
      <c r="X661">
        <v>45379</v>
      </c>
      <c r="AI661">
        <v>11300000</v>
      </c>
      <c r="AP661">
        <v>0</v>
      </c>
      <c r="AQ661">
        <v>11300000</v>
      </c>
      <c r="AR661">
        <v>11300000</v>
      </c>
      <c r="AW661" s="567"/>
      <c r="AX661" s="567"/>
      <c r="AY661" s="567"/>
      <c r="AZ661" s="567"/>
      <c r="BA661" s="567"/>
      <c r="BB661" s="567"/>
      <c r="BC661" s="567"/>
      <c r="BD661" s="567">
        <v>0</v>
      </c>
      <c r="BE661" s="567">
        <v>0</v>
      </c>
      <c r="BI661">
        <v>45856.77140046296</v>
      </c>
      <c r="BJ661">
        <v>45385.5625462963</v>
      </c>
      <c r="BK661" t="s">
        <v>22173</v>
      </c>
      <c r="BM661" t="s">
        <v>21698</v>
      </c>
      <c r="BR661">
        <v>0</v>
      </c>
      <c r="BS661">
        <v>5</v>
      </c>
      <c r="BU661" t="s">
        <v>18766</v>
      </c>
      <c r="BV661" t="s">
        <v>18765</v>
      </c>
      <c r="BY661">
        <v>0</v>
      </c>
      <c r="CA661" t="s">
        <v>16180</v>
      </c>
      <c r="CB661" t="s">
        <v>21679</v>
      </c>
      <c r="CC6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2" spans="1:81">
      <c r="A662" t="s">
        <v>18767</v>
      </c>
      <c r="F662" t="s">
        <v>35</v>
      </c>
      <c r="J662" t="b">
        <v>0</v>
      </c>
      <c r="M662" t="b">
        <v>0</v>
      </c>
      <c r="Q662">
        <v>45322</v>
      </c>
      <c r="S662">
        <v>45387</v>
      </c>
      <c r="T662">
        <v>45405</v>
      </c>
      <c r="V662">
        <v>45417</v>
      </c>
      <c r="W662">
        <v>45387</v>
      </c>
      <c r="X662">
        <v>45379</v>
      </c>
      <c r="AI662">
        <v>22800000</v>
      </c>
      <c r="AP662">
        <v>0</v>
      </c>
      <c r="AQ662">
        <v>22800000</v>
      </c>
      <c r="AR662">
        <v>22800000</v>
      </c>
      <c r="AW662" s="567"/>
      <c r="AX662" s="567"/>
      <c r="AY662" s="567"/>
      <c r="AZ662" s="567"/>
      <c r="BA662" s="567"/>
      <c r="BB662" s="567"/>
      <c r="BC662" s="567"/>
      <c r="BD662" s="567">
        <v>0</v>
      </c>
      <c r="BE662" s="567">
        <v>0</v>
      </c>
      <c r="BI662">
        <v>45856.77140046296</v>
      </c>
      <c r="BJ662">
        <v>45385.565763888888</v>
      </c>
      <c r="BK662" t="s">
        <v>22173</v>
      </c>
      <c r="BM662" t="s">
        <v>21698</v>
      </c>
      <c r="BR662">
        <v>0</v>
      </c>
      <c r="BS662">
        <v>5</v>
      </c>
      <c r="BU662" t="s">
        <v>18768</v>
      </c>
      <c r="BV662" t="s">
        <v>18767</v>
      </c>
      <c r="BY662">
        <v>0</v>
      </c>
      <c r="CA662" t="s">
        <v>16180</v>
      </c>
      <c r="CB662" t="s">
        <v>21679</v>
      </c>
      <c r="CC6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3" spans="1:81">
      <c r="A663" t="s">
        <v>18769</v>
      </c>
      <c r="F663" t="s">
        <v>35</v>
      </c>
      <c r="J663" t="b">
        <v>0</v>
      </c>
      <c r="M663" t="b">
        <v>0</v>
      </c>
      <c r="Q663">
        <v>45322</v>
      </c>
      <c r="S663">
        <v>45387</v>
      </c>
      <c r="T663">
        <v>45405</v>
      </c>
      <c r="V663">
        <v>45417</v>
      </c>
      <c r="W663">
        <v>45387</v>
      </c>
      <c r="X663">
        <v>45379</v>
      </c>
      <c r="AI663">
        <v>21400000</v>
      </c>
      <c r="AP663">
        <v>0</v>
      </c>
      <c r="AQ663">
        <v>21400000</v>
      </c>
      <c r="AR663">
        <v>21400000</v>
      </c>
      <c r="AW663" s="567"/>
      <c r="AX663" s="567"/>
      <c r="AY663" s="567"/>
      <c r="AZ663" s="567"/>
      <c r="BA663" s="567"/>
      <c r="BB663" s="567"/>
      <c r="BC663" s="567"/>
      <c r="BD663" s="567">
        <v>0</v>
      </c>
      <c r="BE663" s="567">
        <v>0</v>
      </c>
      <c r="BI663">
        <v>45856.77140046296</v>
      </c>
      <c r="BJ663">
        <v>45385.565925925926</v>
      </c>
      <c r="BK663" t="s">
        <v>22173</v>
      </c>
      <c r="BM663" t="s">
        <v>21698</v>
      </c>
      <c r="BR663">
        <v>0</v>
      </c>
      <c r="BS663">
        <v>5</v>
      </c>
      <c r="BU663" t="s">
        <v>18770</v>
      </c>
      <c r="BV663" t="s">
        <v>18769</v>
      </c>
      <c r="BY663">
        <v>0</v>
      </c>
      <c r="CA663" t="s">
        <v>16180</v>
      </c>
      <c r="CB663" t="s">
        <v>21679</v>
      </c>
      <c r="CC6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4" spans="1:81">
      <c r="A664" t="s">
        <v>18771</v>
      </c>
      <c r="F664" t="s">
        <v>35</v>
      </c>
      <c r="J664" t="b">
        <v>0</v>
      </c>
      <c r="M664" t="b">
        <v>0</v>
      </c>
      <c r="Q664">
        <v>45322</v>
      </c>
      <c r="S664">
        <v>45387</v>
      </c>
      <c r="T664">
        <v>45405</v>
      </c>
      <c r="V664">
        <v>45417</v>
      </c>
      <c r="W664">
        <v>45387</v>
      </c>
      <c r="X664">
        <v>45379</v>
      </c>
      <c r="AI664">
        <v>9700000</v>
      </c>
      <c r="AP664">
        <v>0</v>
      </c>
      <c r="AQ664">
        <v>9700000</v>
      </c>
      <c r="AR664">
        <v>9700000</v>
      </c>
      <c r="AW664" s="567"/>
      <c r="AX664" s="567"/>
      <c r="AY664" s="567"/>
      <c r="AZ664" s="567"/>
      <c r="BA664" s="567"/>
      <c r="BB664" s="567"/>
      <c r="BC664" s="567"/>
      <c r="BD664" s="567">
        <v>0</v>
      </c>
      <c r="BE664" s="567">
        <v>0</v>
      </c>
      <c r="BI664">
        <v>45856.77140046296</v>
      </c>
      <c r="BJ664">
        <v>45385.566319444442</v>
      </c>
      <c r="BK664" t="s">
        <v>22173</v>
      </c>
      <c r="BM664" t="s">
        <v>21698</v>
      </c>
      <c r="BR664">
        <v>0</v>
      </c>
      <c r="BS664">
        <v>5</v>
      </c>
      <c r="BU664" t="s">
        <v>18772</v>
      </c>
      <c r="BV664" t="s">
        <v>18771</v>
      </c>
      <c r="BY664">
        <v>0</v>
      </c>
      <c r="CA664" t="s">
        <v>16180</v>
      </c>
      <c r="CB664" t="s">
        <v>21679</v>
      </c>
      <c r="CC6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5" spans="1:81">
      <c r="A665" t="s">
        <v>18773</v>
      </c>
      <c r="F665" t="s">
        <v>35</v>
      </c>
      <c r="J665" t="b">
        <v>0</v>
      </c>
      <c r="M665" t="b">
        <v>0</v>
      </c>
      <c r="Q665">
        <v>45322</v>
      </c>
      <c r="S665">
        <v>45387</v>
      </c>
      <c r="T665">
        <v>45405</v>
      </c>
      <c r="V665">
        <v>45417</v>
      </c>
      <c r="W665">
        <v>45387</v>
      </c>
      <c r="X665">
        <v>45379</v>
      </c>
      <c r="AI665">
        <v>12770000</v>
      </c>
      <c r="AP665">
        <v>0</v>
      </c>
      <c r="AQ665">
        <v>12770000</v>
      </c>
      <c r="AR665">
        <v>12770000</v>
      </c>
      <c r="AW665" s="567"/>
      <c r="AX665" s="567"/>
      <c r="AY665" s="567"/>
      <c r="AZ665" s="567"/>
      <c r="BA665" s="567"/>
      <c r="BB665" s="567"/>
      <c r="BC665" s="567"/>
      <c r="BD665" s="567">
        <v>0</v>
      </c>
      <c r="BE665" s="567">
        <v>0</v>
      </c>
      <c r="BI665">
        <v>45856.77140046296</v>
      </c>
      <c r="BJ665">
        <v>45385.578263888892</v>
      </c>
      <c r="BK665" t="s">
        <v>22173</v>
      </c>
      <c r="BM665" t="s">
        <v>21698</v>
      </c>
      <c r="BR665">
        <v>0</v>
      </c>
      <c r="BS665">
        <v>5</v>
      </c>
      <c r="BU665" t="s">
        <v>18774</v>
      </c>
      <c r="BV665" t="s">
        <v>18773</v>
      </c>
      <c r="BY665">
        <v>0</v>
      </c>
      <c r="CA665" t="s">
        <v>16180</v>
      </c>
      <c r="CB665" t="s">
        <v>21679</v>
      </c>
      <c r="CC6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6" spans="1:81">
      <c r="A666" t="s">
        <v>18775</v>
      </c>
      <c r="F666" t="s">
        <v>2110</v>
      </c>
      <c r="J666" t="b">
        <v>0</v>
      </c>
      <c r="M666" t="b">
        <v>0</v>
      </c>
      <c r="Q666">
        <v>45322</v>
      </c>
      <c r="R666">
        <v>97477246.689999998</v>
      </c>
      <c r="S666">
        <v>45492</v>
      </c>
      <c r="T666">
        <v>45516</v>
      </c>
      <c r="V666">
        <v>45522</v>
      </c>
      <c r="W666">
        <v>45434</v>
      </c>
      <c r="X666">
        <v>45408</v>
      </c>
      <c r="AI666">
        <v>97477246.689999998</v>
      </c>
      <c r="AP666">
        <v>0</v>
      </c>
      <c r="AQ666">
        <v>97477246.689999998</v>
      </c>
      <c r="AR666">
        <v>97477246.689999998</v>
      </c>
      <c r="AW666" s="567"/>
      <c r="AX666" s="567"/>
      <c r="AY666" s="567"/>
      <c r="AZ666" s="567"/>
      <c r="BA666" s="567"/>
      <c r="BB666" s="567"/>
      <c r="BC666" s="567"/>
      <c r="BD666" s="567">
        <v>0</v>
      </c>
      <c r="BE666" s="567">
        <v>0</v>
      </c>
      <c r="BI666">
        <v>45856.77140046296</v>
      </c>
      <c r="BJ666">
        <v>45387.682488425926</v>
      </c>
      <c r="BK666" t="s">
        <v>22173</v>
      </c>
      <c r="BM666" t="s">
        <v>21698</v>
      </c>
      <c r="BR666">
        <v>0</v>
      </c>
      <c r="BS666">
        <v>5</v>
      </c>
      <c r="BU666" t="s">
        <v>18776</v>
      </c>
      <c r="BV666" t="s">
        <v>18775</v>
      </c>
      <c r="BY666">
        <v>0</v>
      </c>
      <c r="CA666" t="s">
        <v>16180</v>
      </c>
      <c r="CB666" t="s">
        <v>21679</v>
      </c>
      <c r="CC6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7" spans="1:81">
      <c r="A667" t="s">
        <v>11364</v>
      </c>
      <c r="F667" t="s">
        <v>35</v>
      </c>
      <c r="J667" t="b">
        <v>0</v>
      </c>
      <c r="M667" t="b">
        <v>0</v>
      </c>
      <c r="Q667">
        <v>45322</v>
      </c>
      <c r="S667">
        <v>45387</v>
      </c>
      <c r="T667">
        <v>45405</v>
      </c>
      <c r="V667">
        <v>45417</v>
      </c>
      <c r="W667">
        <v>45387</v>
      </c>
      <c r="X667">
        <v>45379</v>
      </c>
      <c r="AI667">
        <v>15000000</v>
      </c>
      <c r="AP667">
        <v>0</v>
      </c>
      <c r="AQ667">
        <v>15000000</v>
      </c>
      <c r="AR667">
        <v>15000000</v>
      </c>
      <c r="AW667" s="567"/>
      <c r="AX667" s="567"/>
      <c r="AY667" s="567"/>
      <c r="AZ667" s="567"/>
      <c r="BA667" s="567"/>
      <c r="BB667" s="567"/>
      <c r="BC667" s="567"/>
      <c r="BD667" s="567">
        <v>0</v>
      </c>
      <c r="BE667" s="567">
        <v>0</v>
      </c>
      <c r="BI667">
        <v>45856.77140046296</v>
      </c>
      <c r="BJ667">
        <v>45387.712395833332</v>
      </c>
      <c r="BK667" t="s">
        <v>22173</v>
      </c>
      <c r="BM667" t="s">
        <v>21698</v>
      </c>
      <c r="BR667">
        <v>0</v>
      </c>
      <c r="BS667">
        <v>5</v>
      </c>
      <c r="BU667" t="s">
        <v>18777</v>
      </c>
      <c r="BV667" t="s">
        <v>11364</v>
      </c>
      <c r="BY667">
        <v>0</v>
      </c>
      <c r="CA667" t="s">
        <v>16180</v>
      </c>
      <c r="CB667" t="s">
        <v>21679</v>
      </c>
      <c r="CC6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8" spans="1:81">
      <c r="A668" t="s">
        <v>18778</v>
      </c>
      <c r="F668" t="s">
        <v>35</v>
      </c>
      <c r="J668" t="b">
        <v>0</v>
      </c>
      <c r="M668" t="b">
        <v>0</v>
      </c>
      <c r="Q668">
        <v>45322</v>
      </c>
      <c r="S668">
        <v>45387</v>
      </c>
      <c r="T668">
        <v>45405</v>
      </c>
      <c r="V668">
        <v>45417</v>
      </c>
      <c r="W668">
        <v>45387</v>
      </c>
      <c r="X668">
        <v>45379</v>
      </c>
      <c r="AI668">
        <v>3750000</v>
      </c>
      <c r="AP668">
        <v>0</v>
      </c>
      <c r="AQ668">
        <v>3750000</v>
      </c>
      <c r="AR668">
        <v>3750000</v>
      </c>
      <c r="AW668" s="567"/>
      <c r="AX668" s="567"/>
      <c r="AY668" s="567"/>
      <c r="AZ668" s="567"/>
      <c r="BA668" s="567"/>
      <c r="BB668" s="567"/>
      <c r="BC668" s="567"/>
      <c r="BD668" s="567">
        <v>0</v>
      </c>
      <c r="BE668" s="567">
        <v>0</v>
      </c>
      <c r="BI668">
        <v>45856.771412037036</v>
      </c>
      <c r="BJ668">
        <v>45387.712418981479</v>
      </c>
      <c r="BK668" t="s">
        <v>22173</v>
      </c>
      <c r="BM668" t="s">
        <v>21698</v>
      </c>
      <c r="BR668">
        <v>0</v>
      </c>
      <c r="BS668">
        <v>5</v>
      </c>
      <c r="BU668" t="s">
        <v>18779</v>
      </c>
      <c r="BV668" t="s">
        <v>18778</v>
      </c>
      <c r="BY668">
        <v>0</v>
      </c>
      <c r="CA668" t="s">
        <v>16180</v>
      </c>
      <c r="CB668" t="s">
        <v>21679</v>
      </c>
      <c r="CC6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69" spans="1:81">
      <c r="A669" t="s">
        <v>11468</v>
      </c>
      <c r="F669" t="s">
        <v>35</v>
      </c>
      <c r="J669" t="b">
        <v>0</v>
      </c>
      <c r="M669" t="b">
        <v>0</v>
      </c>
      <c r="Q669">
        <v>45322</v>
      </c>
      <c r="S669">
        <v>45387</v>
      </c>
      <c r="T669">
        <v>45405</v>
      </c>
      <c r="V669">
        <v>45417</v>
      </c>
      <c r="W669">
        <v>45387</v>
      </c>
      <c r="X669">
        <v>45379</v>
      </c>
      <c r="AI669">
        <v>11100000</v>
      </c>
      <c r="AP669">
        <v>0</v>
      </c>
      <c r="AQ669">
        <v>11100000</v>
      </c>
      <c r="AR669">
        <v>11100000</v>
      </c>
      <c r="AW669" s="567"/>
      <c r="AX669" s="567"/>
      <c r="AY669" s="567"/>
      <c r="AZ669" s="567"/>
      <c r="BA669" s="567"/>
      <c r="BB669" s="567"/>
      <c r="BC669" s="567"/>
      <c r="BD669" s="567">
        <v>0</v>
      </c>
      <c r="BE669" s="567">
        <v>0</v>
      </c>
      <c r="BI669">
        <v>45856.771412037036</v>
      </c>
      <c r="BJ669">
        <v>45387.712453703702</v>
      </c>
      <c r="BK669" t="s">
        <v>22173</v>
      </c>
      <c r="BM669" t="s">
        <v>21698</v>
      </c>
      <c r="BR669">
        <v>0</v>
      </c>
      <c r="BS669">
        <v>5</v>
      </c>
      <c r="BU669" t="s">
        <v>18780</v>
      </c>
      <c r="BV669" t="s">
        <v>11468</v>
      </c>
      <c r="BY669">
        <v>0</v>
      </c>
      <c r="CA669" t="s">
        <v>16180</v>
      </c>
      <c r="CB669" t="s">
        <v>21679</v>
      </c>
      <c r="CC6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0" spans="1:81">
      <c r="A670" t="s">
        <v>18781</v>
      </c>
      <c r="F670" t="s">
        <v>35</v>
      </c>
      <c r="J670" t="b">
        <v>0</v>
      </c>
      <c r="M670" t="b">
        <v>0</v>
      </c>
      <c r="Q670">
        <v>45323</v>
      </c>
      <c r="S670">
        <v>45349</v>
      </c>
      <c r="T670">
        <v>45364</v>
      </c>
      <c r="V670">
        <v>45379</v>
      </c>
      <c r="AI670">
        <v>120100000</v>
      </c>
      <c r="AP670">
        <v>0</v>
      </c>
      <c r="AQ670">
        <v>120100000</v>
      </c>
      <c r="AR670">
        <v>120100000</v>
      </c>
      <c r="AW670" s="567"/>
      <c r="AX670" s="567"/>
      <c r="AY670" s="567"/>
      <c r="AZ670" s="567"/>
      <c r="BA670" s="567"/>
      <c r="BB670" s="567"/>
      <c r="BC670" s="567"/>
      <c r="BD670" s="567">
        <v>0</v>
      </c>
      <c r="BE670" s="567">
        <v>0</v>
      </c>
      <c r="BI670">
        <v>45856.771412037036</v>
      </c>
      <c r="BJ670">
        <v>45387.716145833336</v>
      </c>
      <c r="BK670" t="s">
        <v>22173</v>
      </c>
      <c r="BM670" t="s">
        <v>21698</v>
      </c>
      <c r="BR670">
        <v>0</v>
      </c>
      <c r="BS670">
        <v>5</v>
      </c>
      <c r="BU670" t="s">
        <v>18782</v>
      </c>
      <c r="BV670" t="s">
        <v>18781</v>
      </c>
      <c r="BY670">
        <v>0</v>
      </c>
      <c r="CA670" t="s">
        <v>16180</v>
      </c>
      <c r="CB670" t="s">
        <v>21679</v>
      </c>
      <c r="CC6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1" spans="1:81">
      <c r="A671">
        <v>746545</v>
      </c>
      <c r="B671" t="s">
        <v>18784</v>
      </c>
      <c r="C671" t="s">
        <v>256</v>
      </c>
      <c r="D671" t="s">
        <v>18785</v>
      </c>
      <c r="E671" t="s">
        <v>14131</v>
      </c>
      <c r="F671" t="s">
        <v>2110</v>
      </c>
      <c r="I671" t="s">
        <v>16967</v>
      </c>
      <c r="J671" t="b">
        <v>0</v>
      </c>
      <c r="L671" t="s">
        <v>16193</v>
      </c>
      <c r="M671" t="b">
        <v>0</v>
      </c>
      <c r="Q671">
        <v>45384</v>
      </c>
      <c r="R671">
        <v>146000000</v>
      </c>
      <c r="S671">
        <v>45400</v>
      </c>
      <c r="T671">
        <v>45419</v>
      </c>
      <c r="V671">
        <v>45430</v>
      </c>
      <c r="Z671">
        <v>45386</v>
      </c>
      <c r="AA671" t="s">
        <v>18786</v>
      </c>
      <c r="AC671">
        <v>45401</v>
      </c>
      <c r="AD671">
        <v>45425</v>
      </c>
      <c r="AE671">
        <v>45670</v>
      </c>
      <c r="AF671">
        <v>45656</v>
      </c>
      <c r="AH671">
        <v>2</v>
      </c>
      <c r="AI671">
        <v>146000000</v>
      </c>
      <c r="AJ671">
        <v>115638378</v>
      </c>
      <c r="AK671">
        <v>0</v>
      </c>
      <c r="AL671">
        <v>15530896</v>
      </c>
      <c r="AN671">
        <v>115638378</v>
      </c>
      <c r="AO671">
        <v>0</v>
      </c>
      <c r="AP671">
        <v>0</v>
      </c>
      <c r="AQ671">
        <v>115638378</v>
      </c>
      <c r="AR671">
        <v>131169274</v>
      </c>
      <c r="AS671">
        <v>45596</v>
      </c>
      <c r="AT671">
        <v>45688</v>
      </c>
      <c r="AW671" s="567"/>
      <c r="AX671" s="567"/>
      <c r="AY671" s="567"/>
      <c r="AZ671" s="567"/>
      <c r="BA671" s="567"/>
      <c r="BB671" s="567"/>
      <c r="BC671" s="567"/>
      <c r="BD671" s="567">
        <v>0</v>
      </c>
      <c r="BE671" s="567">
        <v>0</v>
      </c>
      <c r="BG671" t="s">
        <v>22181</v>
      </c>
      <c r="BH671" t="s">
        <v>18787</v>
      </c>
      <c r="BI671">
        <v>45856.771412037036</v>
      </c>
      <c r="BJ671">
        <v>45390.416550925926</v>
      </c>
      <c r="BK671" t="s">
        <v>21683</v>
      </c>
      <c r="BL671" t="s">
        <v>18789</v>
      </c>
      <c r="BM671" t="s">
        <v>21698</v>
      </c>
      <c r="BR671">
        <v>1</v>
      </c>
      <c r="BS671">
        <v>1</v>
      </c>
      <c r="BU671" t="s">
        <v>18788</v>
      </c>
      <c r="BV671" t="s">
        <v>18783</v>
      </c>
      <c r="BY671">
        <v>0</v>
      </c>
      <c r="CA671" t="s">
        <v>16180</v>
      </c>
      <c r="CB671" t="s">
        <v>21679</v>
      </c>
      <c r="CC6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2" spans="1:81">
      <c r="A672" t="s">
        <v>18790</v>
      </c>
      <c r="F672" t="s">
        <v>33</v>
      </c>
      <c r="J672" t="b">
        <v>0</v>
      </c>
      <c r="M672" t="b">
        <v>0</v>
      </c>
      <c r="Q672">
        <v>45314</v>
      </c>
      <c r="R672">
        <v>5840000</v>
      </c>
      <c r="S672">
        <v>45357</v>
      </c>
      <c r="T672">
        <v>45378</v>
      </c>
      <c r="V672">
        <v>45387</v>
      </c>
      <c r="AI672">
        <v>5844709</v>
      </c>
      <c r="AP672">
        <v>0</v>
      </c>
      <c r="AQ672">
        <v>5844709</v>
      </c>
      <c r="AR672">
        <v>5844709</v>
      </c>
      <c r="AW672" s="567"/>
      <c r="AX672" s="567"/>
      <c r="AY672" s="567"/>
      <c r="AZ672" s="567"/>
      <c r="BA672" s="567"/>
      <c r="BB672" s="567"/>
      <c r="BC672" s="567"/>
      <c r="BD672" s="567">
        <v>0</v>
      </c>
      <c r="BE672" s="567">
        <v>0</v>
      </c>
      <c r="BG672" t="s">
        <v>22182</v>
      </c>
      <c r="BH672" t="s">
        <v>18791</v>
      </c>
      <c r="BI672">
        <v>45856.771412037036</v>
      </c>
      <c r="BJ672">
        <v>45390.446620370371</v>
      </c>
      <c r="BK672" t="s">
        <v>21683</v>
      </c>
      <c r="BL672" t="s">
        <v>12798</v>
      </c>
      <c r="BM672" t="s">
        <v>21698</v>
      </c>
      <c r="BR672">
        <v>0</v>
      </c>
      <c r="BS672">
        <v>5</v>
      </c>
      <c r="BU672" t="s">
        <v>18792</v>
      </c>
      <c r="BV672" t="s">
        <v>18790</v>
      </c>
      <c r="BY672">
        <v>0</v>
      </c>
      <c r="CA672" t="s">
        <v>16180</v>
      </c>
      <c r="CB672" t="s">
        <v>21679</v>
      </c>
      <c r="CC6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3" spans="1:81">
      <c r="A673">
        <v>746660</v>
      </c>
      <c r="B673" t="s">
        <v>18794</v>
      </c>
      <c r="C673" t="s">
        <v>257</v>
      </c>
      <c r="D673" t="s">
        <v>18795</v>
      </c>
      <c r="E673" t="s">
        <v>11686</v>
      </c>
      <c r="F673" t="s">
        <v>33</v>
      </c>
      <c r="H673" t="b">
        <v>1</v>
      </c>
      <c r="I673" t="s">
        <v>16253</v>
      </c>
      <c r="J673" t="b">
        <v>0</v>
      </c>
      <c r="L673" t="s">
        <v>16193</v>
      </c>
      <c r="M673" t="b">
        <v>0</v>
      </c>
      <c r="O673" t="s">
        <v>16194</v>
      </c>
      <c r="R673">
        <v>70500000</v>
      </c>
      <c r="S673">
        <v>44438</v>
      </c>
      <c r="T673">
        <v>44461</v>
      </c>
      <c r="V673">
        <v>44468</v>
      </c>
      <c r="Z673">
        <v>45390</v>
      </c>
      <c r="AA673" t="s">
        <v>18796</v>
      </c>
      <c r="AC673">
        <v>45393</v>
      </c>
      <c r="AD673">
        <v>46093</v>
      </c>
      <c r="AH673">
        <v>1</v>
      </c>
      <c r="AI673">
        <v>70500000</v>
      </c>
      <c r="AJ673">
        <v>70500000</v>
      </c>
      <c r="AK673">
        <v>240530.55</v>
      </c>
      <c r="AL673">
        <v>1843798.14</v>
      </c>
      <c r="AN673">
        <v>13962542.109999999</v>
      </c>
      <c r="AO673">
        <v>63677.66</v>
      </c>
      <c r="AP673">
        <v>176852.89</v>
      </c>
      <c r="AQ673">
        <v>14203072.66</v>
      </c>
      <c r="AR673">
        <v>16046870.800000001</v>
      </c>
      <c r="AS673">
        <v>45777</v>
      </c>
      <c r="AT673">
        <v>45961</v>
      </c>
      <c r="AW673" s="567"/>
      <c r="AX673" s="567"/>
      <c r="AY673" s="567"/>
      <c r="AZ673" s="567"/>
      <c r="BA673" s="567"/>
      <c r="BB673" s="567"/>
      <c r="BC673" s="567"/>
      <c r="BD673" s="567">
        <v>0</v>
      </c>
      <c r="BE673" s="567">
        <v>0</v>
      </c>
      <c r="BG673" t="s">
        <v>22183</v>
      </c>
      <c r="BH673" t="s">
        <v>17132</v>
      </c>
      <c r="BI673">
        <v>46094.647233796299</v>
      </c>
      <c r="BJ673">
        <v>45391.370868055557</v>
      </c>
      <c r="BK673" t="s">
        <v>21683</v>
      </c>
      <c r="BL673" t="s">
        <v>18798</v>
      </c>
      <c r="BM673" t="s">
        <v>21683</v>
      </c>
      <c r="BR673">
        <v>4.96371466144425</v>
      </c>
      <c r="BS673">
        <v>1</v>
      </c>
      <c r="BU673" t="s">
        <v>18797</v>
      </c>
      <c r="BV673" t="s">
        <v>18793</v>
      </c>
      <c r="BY673">
        <v>0</v>
      </c>
      <c r="CA673" t="s">
        <v>16180</v>
      </c>
      <c r="CB673" t="s">
        <v>21679</v>
      </c>
      <c r="CC6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4" spans="1:81">
      <c r="A674" t="s">
        <v>18799</v>
      </c>
      <c r="F674" t="s">
        <v>46</v>
      </c>
      <c r="J674" t="b">
        <v>0</v>
      </c>
      <c r="M674" t="b">
        <v>0</v>
      </c>
      <c r="Q674">
        <v>45322</v>
      </c>
      <c r="S674">
        <v>45464</v>
      </c>
      <c r="T674">
        <v>45475</v>
      </c>
      <c r="V674">
        <v>45494</v>
      </c>
      <c r="X674">
        <v>45373</v>
      </c>
      <c r="AI674">
        <v>501947756</v>
      </c>
      <c r="AP674">
        <v>0</v>
      </c>
      <c r="AQ674">
        <v>501947756</v>
      </c>
      <c r="AR674">
        <v>501947756</v>
      </c>
      <c r="AW674" s="567"/>
      <c r="AX674" s="567"/>
      <c r="AY674" s="567"/>
      <c r="AZ674" s="567"/>
      <c r="BA674" s="567"/>
      <c r="BB674" s="567"/>
      <c r="BC674" s="567"/>
      <c r="BD674" s="567">
        <v>0</v>
      </c>
      <c r="BE674" s="567">
        <v>0</v>
      </c>
      <c r="BI674">
        <v>45856.771412037036</v>
      </c>
      <c r="BJ674">
        <v>45401.447905092595</v>
      </c>
      <c r="BK674" t="s">
        <v>22173</v>
      </c>
      <c r="BM674" t="s">
        <v>21698</v>
      </c>
      <c r="BR674">
        <v>0</v>
      </c>
      <c r="BS674">
        <v>5</v>
      </c>
      <c r="BU674" t="s">
        <v>18800</v>
      </c>
      <c r="BV674" t="s">
        <v>18799</v>
      </c>
      <c r="BY674">
        <v>0</v>
      </c>
      <c r="CA674" t="s">
        <v>16180</v>
      </c>
      <c r="CB674" t="s">
        <v>21679</v>
      </c>
      <c r="CC6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5" spans="1:81">
      <c r="A675">
        <v>751656</v>
      </c>
      <c r="B675" t="s">
        <v>18802</v>
      </c>
      <c r="C675" t="s">
        <v>254</v>
      </c>
      <c r="D675" t="s">
        <v>18803</v>
      </c>
      <c r="E675" t="s">
        <v>15581</v>
      </c>
      <c r="F675" t="s">
        <v>18109</v>
      </c>
      <c r="I675" t="s">
        <v>16253</v>
      </c>
      <c r="J675" t="b">
        <v>0</v>
      </c>
      <c r="L675" t="s">
        <v>16193</v>
      </c>
      <c r="M675" t="b">
        <v>0</v>
      </c>
      <c r="V675" t="s">
        <v>2478</v>
      </c>
      <c r="Z675">
        <v>45013</v>
      </c>
      <c r="AA675" t="s">
        <v>18804</v>
      </c>
      <c r="AC675">
        <v>45492</v>
      </c>
      <c r="AD675">
        <v>45883</v>
      </c>
      <c r="AI675">
        <v>125117462.87</v>
      </c>
      <c r="AJ675">
        <v>40846080</v>
      </c>
      <c r="AK675">
        <v>73445001.670000002</v>
      </c>
      <c r="AL675">
        <v>366170.82</v>
      </c>
      <c r="AN675">
        <v>46260.79</v>
      </c>
      <c r="AO675">
        <v>73445001.670000002</v>
      </c>
      <c r="AP675">
        <v>0</v>
      </c>
      <c r="AQ675">
        <v>73491262.459999993</v>
      </c>
      <c r="AR675">
        <v>73857433.280000001</v>
      </c>
      <c r="AW675" s="567"/>
      <c r="AX675" s="567"/>
      <c r="AY675" s="567"/>
      <c r="AZ675" s="567"/>
      <c r="BA675" s="567"/>
      <c r="BB675" s="567"/>
      <c r="BC675" s="567"/>
      <c r="BD675" s="567">
        <v>0</v>
      </c>
      <c r="BE675" s="567">
        <v>0</v>
      </c>
      <c r="BG675" t="s">
        <v>22184</v>
      </c>
      <c r="BI675">
        <v>45980.668506944443</v>
      </c>
      <c r="BJ675">
        <v>45407.668946759259</v>
      </c>
      <c r="BK675" t="s">
        <v>21683</v>
      </c>
      <c r="BL675" t="s">
        <v>18191</v>
      </c>
      <c r="BM675" t="s">
        <v>21683</v>
      </c>
      <c r="BR675">
        <v>0.55579505144889596</v>
      </c>
      <c r="BS675">
        <v>3</v>
      </c>
      <c r="BU675" t="s">
        <v>18805</v>
      </c>
      <c r="BV675" t="s">
        <v>18801</v>
      </c>
      <c r="BW675" s="568">
        <v>0</v>
      </c>
      <c r="BX675" s="568">
        <v>8788889.3399999999</v>
      </c>
      <c r="BY675">
        <v>8788889.3399999999</v>
      </c>
      <c r="CA675" t="s">
        <v>16180</v>
      </c>
      <c r="CB675" t="s">
        <v>21679</v>
      </c>
      <c r="CC6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6" spans="1:81">
      <c r="A676" t="s">
        <v>18806</v>
      </c>
      <c r="F676" t="s">
        <v>130</v>
      </c>
      <c r="J676" t="b">
        <v>0</v>
      </c>
      <c r="M676" t="b">
        <v>0</v>
      </c>
      <c r="V676" t="s">
        <v>2478</v>
      </c>
      <c r="Z676">
        <v>45056</v>
      </c>
      <c r="AI676">
        <v>-63127338.590000004</v>
      </c>
      <c r="AP676">
        <v>0</v>
      </c>
      <c r="AQ676">
        <v>-63127338.590000004</v>
      </c>
      <c r="AR676">
        <v>-63127338.590000004</v>
      </c>
      <c r="AW676" s="567"/>
      <c r="AX676" s="567"/>
      <c r="AY676" s="567"/>
      <c r="AZ676" s="567"/>
      <c r="BA676" s="567"/>
      <c r="BB676" s="567"/>
      <c r="BC676" s="567"/>
      <c r="BD676" s="567">
        <v>0</v>
      </c>
      <c r="BE676" s="567">
        <v>0</v>
      </c>
      <c r="BI676">
        <v>45856.771423611113</v>
      </c>
      <c r="BJ676">
        <v>45407.675011574072</v>
      </c>
      <c r="BK676" t="s">
        <v>21683</v>
      </c>
      <c r="BL676" t="s">
        <v>16179</v>
      </c>
      <c r="BM676" t="s">
        <v>21698</v>
      </c>
      <c r="BR676">
        <v>0</v>
      </c>
      <c r="BS676">
        <v>5</v>
      </c>
      <c r="BU676" t="s">
        <v>18807</v>
      </c>
      <c r="BV676" t="s">
        <v>18806</v>
      </c>
      <c r="BY676">
        <v>0</v>
      </c>
      <c r="CA676" t="s">
        <v>16180</v>
      </c>
      <c r="CB676" t="s">
        <v>21679</v>
      </c>
      <c r="CC6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7" spans="1:81">
      <c r="A677" t="s">
        <v>18289</v>
      </c>
      <c r="F677" t="s">
        <v>33</v>
      </c>
      <c r="J677" t="b">
        <v>0</v>
      </c>
      <c r="M677" t="b">
        <v>0</v>
      </c>
      <c r="V677" t="s">
        <v>2478</v>
      </c>
      <c r="AI677">
        <v>40362715</v>
      </c>
      <c r="AP677">
        <v>0</v>
      </c>
      <c r="AQ677">
        <v>40362715</v>
      </c>
      <c r="AR677">
        <v>40362715</v>
      </c>
      <c r="AW677" s="567"/>
      <c r="AX677" s="567"/>
      <c r="AY677" s="567"/>
      <c r="AZ677" s="567"/>
      <c r="BA677" s="567"/>
      <c r="BB677" s="567"/>
      <c r="BC677" s="567"/>
      <c r="BD677" s="567">
        <v>0</v>
      </c>
      <c r="BE677" s="567">
        <v>0</v>
      </c>
      <c r="BI677">
        <v>45856.771423611113</v>
      </c>
      <c r="BJ677">
        <v>45408.460231481484</v>
      </c>
      <c r="BK677" t="s">
        <v>22173</v>
      </c>
      <c r="BL677" t="s">
        <v>17251</v>
      </c>
      <c r="BM677" t="s">
        <v>21698</v>
      </c>
      <c r="BR677">
        <v>0</v>
      </c>
      <c r="BS677">
        <v>5</v>
      </c>
      <c r="BU677" t="s">
        <v>18808</v>
      </c>
      <c r="BV677" t="s">
        <v>18289</v>
      </c>
      <c r="BY677">
        <v>0</v>
      </c>
      <c r="CA677" t="s">
        <v>16180</v>
      </c>
      <c r="CB677" t="s">
        <v>21679</v>
      </c>
      <c r="CC6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8" spans="1:81">
      <c r="A678" t="s">
        <v>18809</v>
      </c>
      <c r="F678" t="s">
        <v>33</v>
      </c>
      <c r="J678" t="b">
        <v>0</v>
      </c>
      <c r="M678" t="b">
        <v>0</v>
      </c>
      <c r="V678" t="s">
        <v>2478</v>
      </c>
      <c r="AI678">
        <v>71817966</v>
      </c>
      <c r="AP678">
        <v>0</v>
      </c>
      <c r="AQ678">
        <v>71817966</v>
      </c>
      <c r="AR678">
        <v>71817966</v>
      </c>
      <c r="AW678" s="567"/>
      <c r="AX678" s="567"/>
      <c r="AY678" s="567"/>
      <c r="AZ678" s="567"/>
      <c r="BA678" s="567"/>
      <c r="BB678" s="567"/>
      <c r="BC678" s="567"/>
      <c r="BD678" s="567">
        <v>0</v>
      </c>
      <c r="BE678" s="567">
        <v>0</v>
      </c>
      <c r="BI678">
        <v>45856.771423611113</v>
      </c>
      <c r="BJ678">
        <v>45408.460324074076</v>
      </c>
      <c r="BK678" t="s">
        <v>22173</v>
      </c>
      <c r="BM678" t="s">
        <v>21698</v>
      </c>
      <c r="BR678">
        <v>0</v>
      </c>
      <c r="BS678">
        <v>5</v>
      </c>
      <c r="BU678" t="s">
        <v>18810</v>
      </c>
      <c r="BV678" t="s">
        <v>18809</v>
      </c>
      <c r="BY678">
        <v>0</v>
      </c>
      <c r="CA678" t="s">
        <v>16180</v>
      </c>
      <c r="CB678" t="s">
        <v>21679</v>
      </c>
      <c r="CC6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79" spans="1:81">
      <c r="A679" t="s">
        <v>18811</v>
      </c>
      <c r="F679" t="s">
        <v>46</v>
      </c>
      <c r="J679" t="b">
        <v>0</v>
      </c>
      <c r="M679" t="b">
        <v>0</v>
      </c>
      <c r="V679" t="s">
        <v>2478</v>
      </c>
      <c r="AI679">
        <v>53716202</v>
      </c>
      <c r="AP679">
        <v>0</v>
      </c>
      <c r="AQ679">
        <v>53716202</v>
      </c>
      <c r="AR679">
        <v>53716202</v>
      </c>
      <c r="AW679" s="567"/>
      <c r="AX679" s="567"/>
      <c r="AY679" s="567"/>
      <c r="AZ679" s="567"/>
      <c r="BA679" s="567"/>
      <c r="BB679" s="567"/>
      <c r="BC679" s="567"/>
      <c r="BD679" s="567">
        <v>0</v>
      </c>
      <c r="BE679" s="567">
        <v>0</v>
      </c>
      <c r="BI679">
        <v>45856.771423611113</v>
      </c>
      <c r="BJ679">
        <v>45408.460428240738</v>
      </c>
      <c r="BK679" t="s">
        <v>22173</v>
      </c>
      <c r="BM679" t="s">
        <v>21698</v>
      </c>
      <c r="BR679">
        <v>0</v>
      </c>
      <c r="BS679">
        <v>5</v>
      </c>
      <c r="BU679" t="s">
        <v>18812</v>
      </c>
      <c r="BV679" t="s">
        <v>18811</v>
      </c>
      <c r="BY679">
        <v>0</v>
      </c>
      <c r="CA679" t="s">
        <v>16180</v>
      </c>
      <c r="CB679" t="s">
        <v>21679</v>
      </c>
      <c r="CC6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0" spans="1:81">
      <c r="A680" t="s">
        <v>18813</v>
      </c>
      <c r="F680" t="s">
        <v>46</v>
      </c>
      <c r="J680" t="b">
        <v>0</v>
      </c>
      <c r="M680" t="b">
        <v>0</v>
      </c>
      <c r="V680" t="s">
        <v>2478</v>
      </c>
      <c r="AI680">
        <v>107109345</v>
      </c>
      <c r="AP680">
        <v>0</v>
      </c>
      <c r="AQ680">
        <v>107109345</v>
      </c>
      <c r="AR680">
        <v>107109345</v>
      </c>
      <c r="AW680" s="567"/>
      <c r="AX680" s="567"/>
      <c r="AY680" s="567"/>
      <c r="AZ680" s="567"/>
      <c r="BA680" s="567"/>
      <c r="BB680" s="567"/>
      <c r="BC680" s="567"/>
      <c r="BD680" s="567">
        <v>0</v>
      </c>
      <c r="BE680" s="567">
        <v>0</v>
      </c>
      <c r="BI680">
        <v>45856.771423611113</v>
      </c>
      <c r="BJ680">
        <v>45408.461261574077</v>
      </c>
      <c r="BK680" t="s">
        <v>22173</v>
      </c>
      <c r="BM680" t="s">
        <v>21698</v>
      </c>
      <c r="BR680">
        <v>0</v>
      </c>
      <c r="BS680">
        <v>5</v>
      </c>
      <c r="BU680" t="s">
        <v>18814</v>
      </c>
      <c r="BV680" t="s">
        <v>18813</v>
      </c>
      <c r="BY680">
        <v>0</v>
      </c>
      <c r="CA680" t="s">
        <v>16180</v>
      </c>
      <c r="CB680" t="s">
        <v>21679</v>
      </c>
      <c r="CC6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1" spans="1:81">
      <c r="A681" t="s">
        <v>18815</v>
      </c>
      <c r="F681" t="s">
        <v>33</v>
      </c>
      <c r="J681" t="b">
        <v>0</v>
      </c>
      <c r="M681" t="b">
        <v>0</v>
      </c>
      <c r="Q681">
        <v>45437</v>
      </c>
      <c r="R681">
        <v>9737556</v>
      </c>
      <c r="S681">
        <v>45471</v>
      </c>
      <c r="T681">
        <v>45497</v>
      </c>
      <c r="V681">
        <v>45501</v>
      </c>
      <c r="AP681">
        <v>0</v>
      </c>
      <c r="AQ681">
        <v>0</v>
      </c>
      <c r="AR681">
        <v>0</v>
      </c>
      <c r="AW681" s="567"/>
      <c r="AX681" s="567"/>
      <c r="AY681" s="567"/>
      <c r="AZ681" s="567"/>
      <c r="BA681" s="567"/>
      <c r="BB681" s="567"/>
      <c r="BC681" s="567"/>
      <c r="BD681" s="567">
        <v>0</v>
      </c>
      <c r="BE681" s="567">
        <v>0</v>
      </c>
      <c r="BI681">
        <v>45856.771423611113</v>
      </c>
      <c r="BJ681">
        <v>45442.691481481481</v>
      </c>
      <c r="BK681" t="s">
        <v>22173</v>
      </c>
      <c r="BM681" t="s">
        <v>21698</v>
      </c>
      <c r="BU681" t="s">
        <v>18816</v>
      </c>
      <c r="BV681" t="s">
        <v>18815</v>
      </c>
      <c r="BY681">
        <v>0</v>
      </c>
      <c r="CA681" t="s">
        <v>16180</v>
      </c>
      <c r="CB681" t="s">
        <v>21679</v>
      </c>
      <c r="CC6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2" spans="1:81">
      <c r="A682" t="s">
        <v>18817</v>
      </c>
      <c r="F682" t="s">
        <v>33</v>
      </c>
      <c r="J682" t="b">
        <v>0</v>
      </c>
      <c r="M682" t="b">
        <v>0</v>
      </c>
      <c r="Q682">
        <v>45322</v>
      </c>
      <c r="R682">
        <v>3150000</v>
      </c>
      <c r="S682">
        <v>45386</v>
      </c>
      <c r="T682">
        <v>45404</v>
      </c>
      <c r="V682">
        <v>45416</v>
      </c>
      <c r="Z682">
        <v>45443</v>
      </c>
      <c r="AI682">
        <v>3156254</v>
      </c>
      <c r="AP682">
        <v>0</v>
      </c>
      <c r="AQ682">
        <v>3156254</v>
      </c>
      <c r="AR682">
        <v>3156254</v>
      </c>
      <c r="AW682" s="567"/>
      <c r="AX682" s="567"/>
      <c r="AY682" s="567"/>
      <c r="AZ682" s="567"/>
      <c r="BA682" s="567"/>
      <c r="BB682" s="567"/>
      <c r="BC682" s="567"/>
      <c r="BD682" s="567">
        <v>0</v>
      </c>
      <c r="BE682" s="567">
        <v>0</v>
      </c>
      <c r="BG682" t="s">
        <v>22185</v>
      </c>
      <c r="BI682">
        <v>45856.771435185183</v>
      </c>
      <c r="BJ682">
        <v>45446.56621527778</v>
      </c>
      <c r="BK682" t="s">
        <v>21683</v>
      </c>
      <c r="BM682" t="s">
        <v>21698</v>
      </c>
      <c r="BR682">
        <v>0</v>
      </c>
      <c r="BS682">
        <v>5</v>
      </c>
      <c r="BU682" t="s">
        <v>18818</v>
      </c>
      <c r="BV682" t="s">
        <v>18817</v>
      </c>
      <c r="BY682">
        <v>0</v>
      </c>
      <c r="CA682" t="s">
        <v>16180</v>
      </c>
      <c r="CB682" t="s">
        <v>21679</v>
      </c>
      <c r="CC6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3" spans="1:81">
      <c r="A683" t="s">
        <v>18819</v>
      </c>
      <c r="C683" t="s">
        <v>18820</v>
      </c>
      <c r="F683" t="s">
        <v>33</v>
      </c>
      <c r="J683" t="b">
        <v>0</v>
      </c>
      <c r="M683" t="b">
        <v>0</v>
      </c>
      <c r="V683" t="s">
        <v>2478</v>
      </c>
      <c r="AP683">
        <v>0</v>
      </c>
      <c r="AQ683">
        <v>0</v>
      </c>
      <c r="AR683">
        <v>0</v>
      </c>
      <c r="AW683" s="567"/>
      <c r="AX683" s="567"/>
      <c r="AY683" s="567"/>
      <c r="AZ683" s="567"/>
      <c r="BA683" s="567"/>
      <c r="BB683" s="567"/>
      <c r="BC683" s="567"/>
      <c r="BD683" s="567">
        <v>0</v>
      </c>
      <c r="BE683" s="567">
        <v>0</v>
      </c>
      <c r="BI683">
        <v>45856.771435185183</v>
      </c>
      <c r="BJ683">
        <v>45455.685277777775</v>
      </c>
      <c r="BK683" t="s">
        <v>21683</v>
      </c>
      <c r="BM683" t="s">
        <v>21698</v>
      </c>
      <c r="BU683" t="s">
        <v>18821</v>
      </c>
      <c r="BV683" t="s">
        <v>18819</v>
      </c>
      <c r="BY683">
        <v>0</v>
      </c>
      <c r="CA683" t="s">
        <v>16180</v>
      </c>
      <c r="CB683" t="s">
        <v>21679</v>
      </c>
      <c r="CC6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4" spans="1:81">
      <c r="A684" t="s">
        <v>18822</v>
      </c>
      <c r="C684" t="s">
        <v>18823</v>
      </c>
      <c r="F684" t="s">
        <v>33</v>
      </c>
      <c r="J684" t="b">
        <v>0</v>
      </c>
      <c r="M684" t="b">
        <v>0</v>
      </c>
      <c r="V684" t="s">
        <v>2478</v>
      </c>
      <c r="AP684">
        <v>0</v>
      </c>
      <c r="AQ684">
        <v>0</v>
      </c>
      <c r="AR684">
        <v>0</v>
      </c>
      <c r="AW684" s="567"/>
      <c r="AX684" s="567"/>
      <c r="AY684" s="567"/>
      <c r="AZ684" s="567"/>
      <c r="BA684" s="567"/>
      <c r="BB684" s="567"/>
      <c r="BC684" s="567"/>
      <c r="BD684" s="567">
        <v>0</v>
      </c>
      <c r="BE684" s="567">
        <v>0</v>
      </c>
      <c r="BI684">
        <v>45856.771435185183</v>
      </c>
      <c r="BJ684">
        <v>45455.685682870368</v>
      </c>
      <c r="BK684" t="s">
        <v>21683</v>
      </c>
      <c r="BM684" t="s">
        <v>21698</v>
      </c>
      <c r="BU684" t="s">
        <v>18824</v>
      </c>
      <c r="BV684" t="s">
        <v>18822</v>
      </c>
      <c r="BY684">
        <v>0</v>
      </c>
      <c r="CA684" t="s">
        <v>16180</v>
      </c>
      <c r="CB684" t="s">
        <v>21679</v>
      </c>
      <c r="CC6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5" spans="1:81">
      <c r="A685" t="s">
        <v>18825</v>
      </c>
      <c r="C685" t="s">
        <v>18826</v>
      </c>
      <c r="F685" t="s">
        <v>33</v>
      </c>
      <c r="J685" t="b">
        <v>0</v>
      </c>
      <c r="M685" t="b">
        <v>0</v>
      </c>
      <c r="V685" t="s">
        <v>2478</v>
      </c>
      <c r="AP685">
        <v>0</v>
      </c>
      <c r="AQ685">
        <v>0</v>
      </c>
      <c r="AR685">
        <v>0</v>
      </c>
      <c r="AW685" s="567"/>
      <c r="AX685" s="567"/>
      <c r="AY685" s="567"/>
      <c r="AZ685" s="567"/>
      <c r="BA685" s="567"/>
      <c r="BB685" s="567"/>
      <c r="BC685" s="567"/>
      <c r="BD685" s="567">
        <v>0</v>
      </c>
      <c r="BE685" s="567">
        <v>0</v>
      </c>
      <c r="BI685">
        <v>45856.771435185183</v>
      </c>
      <c r="BJ685">
        <v>45455.685995370368</v>
      </c>
      <c r="BK685" t="s">
        <v>21683</v>
      </c>
      <c r="BM685" t="s">
        <v>21698</v>
      </c>
      <c r="BU685" t="s">
        <v>18827</v>
      </c>
      <c r="BV685" t="s">
        <v>18825</v>
      </c>
      <c r="BY685">
        <v>0</v>
      </c>
      <c r="CA685" t="s">
        <v>16180</v>
      </c>
      <c r="CB685" t="s">
        <v>21679</v>
      </c>
      <c r="CC6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6" spans="1:81">
      <c r="A686" t="s">
        <v>18828</v>
      </c>
      <c r="C686" t="s">
        <v>2127</v>
      </c>
      <c r="F686" t="s">
        <v>33</v>
      </c>
      <c r="J686" t="b">
        <v>0</v>
      </c>
      <c r="M686" t="b">
        <v>0</v>
      </c>
      <c r="V686" t="s">
        <v>2478</v>
      </c>
      <c r="AP686">
        <v>0</v>
      </c>
      <c r="AQ686">
        <v>0</v>
      </c>
      <c r="AR686">
        <v>0</v>
      </c>
      <c r="AW686" s="567"/>
      <c r="AX686" s="567"/>
      <c r="AY686" s="567"/>
      <c r="AZ686" s="567"/>
      <c r="BA686" s="567"/>
      <c r="BB686" s="567"/>
      <c r="BC686" s="567"/>
      <c r="BD686" s="567">
        <v>0</v>
      </c>
      <c r="BE686" s="567">
        <v>0</v>
      </c>
      <c r="BI686">
        <v>45856.771435185183</v>
      </c>
      <c r="BJ686">
        <v>45455.687013888892</v>
      </c>
      <c r="BK686" t="s">
        <v>21683</v>
      </c>
      <c r="BM686" t="s">
        <v>21698</v>
      </c>
      <c r="BU686" t="s">
        <v>18829</v>
      </c>
      <c r="BV686" t="s">
        <v>18828</v>
      </c>
      <c r="BY686">
        <v>0</v>
      </c>
      <c r="CA686" t="s">
        <v>16180</v>
      </c>
      <c r="CB686" t="s">
        <v>21679</v>
      </c>
      <c r="CC6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7" spans="1:81">
      <c r="A687" t="s">
        <v>18830</v>
      </c>
      <c r="C687" t="s">
        <v>18831</v>
      </c>
      <c r="F687" t="s">
        <v>46</v>
      </c>
      <c r="J687" t="b">
        <v>0</v>
      </c>
      <c r="M687" t="b">
        <v>0</v>
      </c>
      <c r="V687" t="s">
        <v>2478</v>
      </c>
      <c r="AP687">
        <v>0</v>
      </c>
      <c r="AQ687">
        <v>0</v>
      </c>
      <c r="AR687">
        <v>0</v>
      </c>
      <c r="AW687" s="567"/>
      <c r="AX687" s="567"/>
      <c r="AY687" s="567"/>
      <c r="AZ687" s="567"/>
      <c r="BA687" s="567"/>
      <c r="BB687" s="567"/>
      <c r="BC687" s="567"/>
      <c r="BD687" s="567">
        <v>0</v>
      </c>
      <c r="BE687" s="567">
        <v>0</v>
      </c>
      <c r="BI687">
        <v>45856.771435185183</v>
      </c>
      <c r="BJ687">
        <v>45455.688321759262</v>
      </c>
      <c r="BK687" t="s">
        <v>21683</v>
      </c>
      <c r="BL687" t="s">
        <v>16535</v>
      </c>
      <c r="BM687" t="s">
        <v>21698</v>
      </c>
      <c r="BU687" t="s">
        <v>18832</v>
      </c>
      <c r="BV687" t="s">
        <v>18830</v>
      </c>
      <c r="BY687">
        <v>0</v>
      </c>
      <c r="CA687" t="s">
        <v>16180</v>
      </c>
      <c r="CB687" t="s">
        <v>21679</v>
      </c>
      <c r="CC6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8" spans="1:81">
      <c r="A688" t="s">
        <v>18833</v>
      </c>
      <c r="C688" t="s">
        <v>18834</v>
      </c>
      <c r="F688" t="s">
        <v>46</v>
      </c>
      <c r="J688" t="b">
        <v>0</v>
      </c>
      <c r="M688" t="b">
        <v>0</v>
      </c>
      <c r="V688" t="s">
        <v>2478</v>
      </c>
      <c r="AP688">
        <v>0</v>
      </c>
      <c r="AQ688">
        <v>0</v>
      </c>
      <c r="AR688">
        <v>0</v>
      </c>
      <c r="AW688" s="567"/>
      <c r="AX688" s="567"/>
      <c r="AY688" s="567"/>
      <c r="AZ688" s="567"/>
      <c r="BA688" s="567"/>
      <c r="BB688" s="567"/>
      <c r="BC688" s="567"/>
      <c r="BD688" s="567">
        <v>0</v>
      </c>
      <c r="BE688" s="567">
        <v>0</v>
      </c>
      <c r="BI688">
        <v>45856.771435185183</v>
      </c>
      <c r="BJ688">
        <v>45455.688761574071</v>
      </c>
      <c r="BK688" t="s">
        <v>21683</v>
      </c>
      <c r="BM688" t="s">
        <v>21698</v>
      </c>
      <c r="BU688" t="s">
        <v>18835</v>
      </c>
      <c r="BV688" t="s">
        <v>18833</v>
      </c>
      <c r="BY688">
        <v>0</v>
      </c>
      <c r="CA688" t="s">
        <v>16180</v>
      </c>
      <c r="CB688" t="s">
        <v>21679</v>
      </c>
      <c r="CC6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89" spans="1:81">
      <c r="A689" t="s">
        <v>18836</v>
      </c>
      <c r="C689" t="s">
        <v>18837</v>
      </c>
      <c r="F689" t="s">
        <v>46</v>
      </c>
      <c r="J689" t="b">
        <v>0</v>
      </c>
      <c r="M689" t="b">
        <v>0</v>
      </c>
      <c r="V689" t="s">
        <v>2478</v>
      </c>
      <c r="AP689">
        <v>0</v>
      </c>
      <c r="AQ689">
        <v>0</v>
      </c>
      <c r="AR689">
        <v>0</v>
      </c>
      <c r="AW689" s="567"/>
      <c r="AX689" s="567"/>
      <c r="AY689" s="567"/>
      <c r="AZ689" s="567"/>
      <c r="BA689" s="567"/>
      <c r="BB689" s="567"/>
      <c r="BC689" s="567"/>
      <c r="BD689" s="567">
        <v>0</v>
      </c>
      <c r="BE689" s="567">
        <v>0</v>
      </c>
      <c r="BI689">
        <v>45856.77144675926</v>
      </c>
      <c r="BJ689">
        <v>45455.689756944441</v>
      </c>
      <c r="BK689" t="s">
        <v>21683</v>
      </c>
      <c r="BM689" t="s">
        <v>21698</v>
      </c>
      <c r="BU689" t="s">
        <v>18838</v>
      </c>
      <c r="BV689" t="s">
        <v>18836</v>
      </c>
      <c r="BY689">
        <v>0</v>
      </c>
      <c r="CA689" t="s">
        <v>16180</v>
      </c>
      <c r="CB689" t="s">
        <v>21679</v>
      </c>
      <c r="CC6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0" spans="1:81">
      <c r="A690" t="s">
        <v>18839</v>
      </c>
      <c r="C690" t="s">
        <v>18840</v>
      </c>
      <c r="F690" t="s">
        <v>46</v>
      </c>
      <c r="J690" t="b">
        <v>0</v>
      </c>
      <c r="M690" t="b">
        <v>0</v>
      </c>
      <c r="V690" t="s">
        <v>2478</v>
      </c>
      <c r="AP690">
        <v>0</v>
      </c>
      <c r="AQ690">
        <v>0</v>
      </c>
      <c r="AR690">
        <v>0</v>
      </c>
      <c r="AW690" s="567"/>
      <c r="AX690" s="567"/>
      <c r="AY690" s="567"/>
      <c r="AZ690" s="567"/>
      <c r="BA690" s="567"/>
      <c r="BB690" s="567"/>
      <c r="BC690" s="567"/>
      <c r="BD690" s="567">
        <v>0</v>
      </c>
      <c r="BE690" s="567">
        <v>0</v>
      </c>
      <c r="BI690">
        <v>45856.77144675926</v>
      </c>
      <c r="BJ690">
        <v>45455.690312500003</v>
      </c>
      <c r="BK690" t="s">
        <v>21683</v>
      </c>
      <c r="BM690" t="s">
        <v>21698</v>
      </c>
      <c r="BN690" t="s">
        <v>16315</v>
      </c>
      <c r="BU690" t="s">
        <v>18841</v>
      </c>
      <c r="BV690" t="s">
        <v>18839</v>
      </c>
      <c r="BY690">
        <v>0</v>
      </c>
      <c r="CA690" t="s">
        <v>16180</v>
      </c>
      <c r="CB690" t="s">
        <v>21679</v>
      </c>
      <c r="CC6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1" spans="1:81">
      <c r="A691" t="s">
        <v>18842</v>
      </c>
      <c r="C691" t="s">
        <v>18843</v>
      </c>
      <c r="F691" t="s">
        <v>2119</v>
      </c>
      <c r="J691" t="b">
        <v>0</v>
      </c>
      <c r="L691" t="s">
        <v>16183</v>
      </c>
      <c r="M691" t="b">
        <v>0</v>
      </c>
      <c r="V691" t="s">
        <v>2478</v>
      </c>
      <c r="AP691">
        <v>0</v>
      </c>
      <c r="AQ691">
        <v>0</v>
      </c>
      <c r="AR691">
        <v>0</v>
      </c>
      <c r="AW691" s="567"/>
      <c r="AX691" s="567"/>
      <c r="AY691" s="567"/>
      <c r="AZ691" s="567"/>
      <c r="BA691" s="567"/>
      <c r="BB691" s="567"/>
      <c r="BC691" s="567"/>
      <c r="BD691" s="567">
        <v>0</v>
      </c>
      <c r="BE691" s="567">
        <v>0</v>
      </c>
      <c r="BH691" t="s">
        <v>17545</v>
      </c>
      <c r="BI691">
        <v>45856.77144675926</v>
      </c>
      <c r="BJ691">
        <v>45456.51394675926</v>
      </c>
      <c r="BK691" t="s">
        <v>21683</v>
      </c>
      <c r="BM691" t="s">
        <v>21698</v>
      </c>
      <c r="BN691" t="s">
        <v>16315</v>
      </c>
      <c r="BU691" t="s">
        <v>18844</v>
      </c>
      <c r="BV691" t="s">
        <v>18842</v>
      </c>
      <c r="BY691">
        <v>0</v>
      </c>
      <c r="CA691" t="s">
        <v>16180</v>
      </c>
      <c r="CB691" t="s">
        <v>21679</v>
      </c>
      <c r="CC6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2" spans="1:81">
      <c r="A692" t="s">
        <v>18845</v>
      </c>
      <c r="C692" t="s">
        <v>18846</v>
      </c>
      <c r="F692" t="s">
        <v>2119</v>
      </c>
      <c r="J692" t="b">
        <v>0</v>
      </c>
      <c r="L692" t="s">
        <v>16183</v>
      </c>
      <c r="M692" t="b">
        <v>0</v>
      </c>
      <c r="V692" t="s">
        <v>2478</v>
      </c>
      <c r="AP692">
        <v>0</v>
      </c>
      <c r="AQ692">
        <v>0</v>
      </c>
      <c r="AR692">
        <v>0</v>
      </c>
      <c r="AW692" s="567"/>
      <c r="AX692" s="567"/>
      <c r="AY692" s="567"/>
      <c r="AZ692" s="567"/>
      <c r="BA692" s="567"/>
      <c r="BB692" s="567"/>
      <c r="BC692" s="567"/>
      <c r="BD692" s="567">
        <v>0</v>
      </c>
      <c r="BE692" s="567">
        <v>0</v>
      </c>
      <c r="BH692" t="s">
        <v>17545</v>
      </c>
      <c r="BI692">
        <v>45856.77144675926</v>
      </c>
      <c r="BJ692">
        <v>45456.514687499999</v>
      </c>
      <c r="BK692" t="s">
        <v>21683</v>
      </c>
      <c r="BM692" t="s">
        <v>21698</v>
      </c>
      <c r="BU692" t="s">
        <v>18847</v>
      </c>
      <c r="BV692" t="s">
        <v>18845</v>
      </c>
      <c r="BY692">
        <v>0</v>
      </c>
      <c r="CA692" t="s">
        <v>16180</v>
      </c>
      <c r="CB692" t="s">
        <v>21679</v>
      </c>
      <c r="CC6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3" spans="1:81">
      <c r="A693" t="s">
        <v>18848</v>
      </c>
      <c r="C693" t="s">
        <v>18849</v>
      </c>
      <c r="F693" t="s">
        <v>2119</v>
      </c>
      <c r="J693" t="b">
        <v>0</v>
      </c>
      <c r="L693" t="s">
        <v>16183</v>
      </c>
      <c r="M693" t="b">
        <v>0</v>
      </c>
      <c r="V693" t="s">
        <v>2478</v>
      </c>
      <c r="AP693">
        <v>0</v>
      </c>
      <c r="AQ693">
        <v>0</v>
      </c>
      <c r="AR693">
        <v>0</v>
      </c>
      <c r="AW693" s="567"/>
      <c r="AX693" s="567"/>
      <c r="AY693" s="567"/>
      <c r="AZ693" s="567"/>
      <c r="BA693" s="567"/>
      <c r="BB693" s="567"/>
      <c r="BC693" s="567"/>
      <c r="BD693" s="567">
        <v>0</v>
      </c>
      <c r="BE693" s="567">
        <v>0</v>
      </c>
      <c r="BH693" t="s">
        <v>17545</v>
      </c>
      <c r="BI693">
        <v>45856.77144675926</v>
      </c>
      <c r="BJ693">
        <v>45456.515208333331</v>
      </c>
      <c r="BK693" t="s">
        <v>21683</v>
      </c>
      <c r="BM693" t="s">
        <v>21698</v>
      </c>
      <c r="BU693" t="s">
        <v>18850</v>
      </c>
      <c r="BV693" t="s">
        <v>18848</v>
      </c>
      <c r="BY693">
        <v>0</v>
      </c>
      <c r="CA693" t="s">
        <v>16180</v>
      </c>
      <c r="CB693" t="s">
        <v>21679</v>
      </c>
      <c r="CC6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4" spans="1:81">
      <c r="A694" t="s">
        <v>18851</v>
      </c>
      <c r="C694" t="s">
        <v>18852</v>
      </c>
      <c r="F694" t="s">
        <v>2119</v>
      </c>
      <c r="J694" t="b">
        <v>0</v>
      </c>
      <c r="L694" t="s">
        <v>16183</v>
      </c>
      <c r="M694" t="b">
        <v>0</v>
      </c>
      <c r="V694" t="s">
        <v>2478</v>
      </c>
      <c r="AP694">
        <v>0</v>
      </c>
      <c r="AQ694">
        <v>0</v>
      </c>
      <c r="AR694">
        <v>0</v>
      </c>
      <c r="AW694" s="567"/>
      <c r="AX694" s="567"/>
      <c r="AY694" s="567"/>
      <c r="AZ694" s="567"/>
      <c r="BA694" s="567"/>
      <c r="BB694" s="567"/>
      <c r="BC694" s="567"/>
      <c r="BD694" s="567">
        <v>0</v>
      </c>
      <c r="BE694" s="567">
        <v>0</v>
      </c>
      <c r="BH694" t="s">
        <v>17545</v>
      </c>
      <c r="BI694">
        <v>45856.77144675926</v>
      </c>
      <c r="BJ694">
        <v>45456.515763888892</v>
      </c>
      <c r="BK694" t="s">
        <v>21683</v>
      </c>
      <c r="BM694" t="s">
        <v>21698</v>
      </c>
      <c r="BU694" t="s">
        <v>18853</v>
      </c>
      <c r="BV694" t="s">
        <v>18851</v>
      </c>
      <c r="BY694">
        <v>0</v>
      </c>
      <c r="CA694" t="s">
        <v>16180</v>
      </c>
      <c r="CB694" t="s">
        <v>21679</v>
      </c>
      <c r="CC6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5" spans="1:81">
      <c r="A695" t="s">
        <v>18854</v>
      </c>
      <c r="C695" t="s">
        <v>18855</v>
      </c>
      <c r="F695" t="s">
        <v>2119</v>
      </c>
      <c r="J695" t="b">
        <v>0</v>
      </c>
      <c r="L695" t="s">
        <v>16183</v>
      </c>
      <c r="M695" t="b">
        <v>0</v>
      </c>
      <c r="V695" t="s">
        <v>2478</v>
      </c>
      <c r="AP695">
        <v>0</v>
      </c>
      <c r="AQ695">
        <v>0</v>
      </c>
      <c r="AR695">
        <v>0</v>
      </c>
      <c r="AW695" s="567"/>
      <c r="AX695" s="567"/>
      <c r="AY695" s="567"/>
      <c r="AZ695" s="567"/>
      <c r="BA695" s="567"/>
      <c r="BB695" s="567"/>
      <c r="BC695" s="567"/>
      <c r="BD695" s="567">
        <v>0</v>
      </c>
      <c r="BE695" s="567">
        <v>0</v>
      </c>
      <c r="BH695" t="s">
        <v>17545</v>
      </c>
      <c r="BI695">
        <v>45856.77144675926</v>
      </c>
      <c r="BJ695">
        <v>45456.516342592593</v>
      </c>
      <c r="BK695" t="s">
        <v>21683</v>
      </c>
      <c r="BM695" t="s">
        <v>21698</v>
      </c>
      <c r="BU695" t="s">
        <v>18856</v>
      </c>
      <c r="BV695" t="s">
        <v>18854</v>
      </c>
      <c r="BY695">
        <v>0</v>
      </c>
      <c r="CA695" t="s">
        <v>16180</v>
      </c>
      <c r="CB695" t="s">
        <v>21679</v>
      </c>
      <c r="CC6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6" spans="1:81">
      <c r="A696" t="s">
        <v>18857</v>
      </c>
      <c r="C696" t="s">
        <v>18858</v>
      </c>
      <c r="F696" t="s">
        <v>2119</v>
      </c>
      <c r="J696" t="b">
        <v>0</v>
      </c>
      <c r="L696" t="s">
        <v>16183</v>
      </c>
      <c r="M696" t="b">
        <v>0</v>
      </c>
      <c r="V696" t="s">
        <v>2478</v>
      </c>
      <c r="AP696">
        <v>0</v>
      </c>
      <c r="AQ696">
        <v>0</v>
      </c>
      <c r="AR696">
        <v>0</v>
      </c>
      <c r="AW696" s="567"/>
      <c r="AX696" s="567"/>
      <c r="AY696" s="567"/>
      <c r="AZ696" s="567"/>
      <c r="BA696" s="567"/>
      <c r="BB696" s="567"/>
      <c r="BC696" s="567"/>
      <c r="BD696" s="567">
        <v>0</v>
      </c>
      <c r="BE696" s="567">
        <v>0</v>
      </c>
      <c r="BH696" t="s">
        <v>17545</v>
      </c>
      <c r="BI696">
        <v>45856.771458333336</v>
      </c>
      <c r="BJ696">
        <v>45456.516979166663</v>
      </c>
      <c r="BK696" t="s">
        <v>21683</v>
      </c>
      <c r="BM696" t="s">
        <v>21698</v>
      </c>
      <c r="BU696" t="s">
        <v>18859</v>
      </c>
      <c r="BV696" t="s">
        <v>18857</v>
      </c>
      <c r="BY696">
        <v>0</v>
      </c>
      <c r="CA696" t="s">
        <v>16180</v>
      </c>
      <c r="CB696" t="s">
        <v>21679</v>
      </c>
      <c r="CC6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7" spans="1:81">
      <c r="A697" t="s">
        <v>18860</v>
      </c>
      <c r="C697" t="s">
        <v>18861</v>
      </c>
      <c r="F697" t="s">
        <v>2119</v>
      </c>
      <c r="J697" t="b">
        <v>0</v>
      </c>
      <c r="L697" t="s">
        <v>16183</v>
      </c>
      <c r="M697" t="b">
        <v>0</v>
      </c>
      <c r="V697" t="s">
        <v>2478</v>
      </c>
      <c r="AP697">
        <v>0</v>
      </c>
      <c r="AQ697">
        <v>0</v>
      </c>
      <c r="AR697">
        <v>0</v>
      </c>
      <c r="AW697" s="567"/>
      <c r="AX697" s="567"/>
      <c r="AY697" s="567"/>
      <c r="AZ697" s="567"/>
      <c r="BA697" s="567"/>
      <c r="BB697" s="567"/>
      <c r="BC697" s="567"/>
      <c r="BD697" s="567">
        <v>0</v>
      </c>
      <c r="BE697" s="567">
        <v>0</v>
      </c>
      <c r="BH697" t="s">
        <v>17545</v>
      </c>
      <c r="BI697">
        <v>45856.771458333336</v>
      </c>
      <c r="BJ697">
        <v>45456.517395833333</v>
      </c>
      <c r="BK697" t="s">
        <v>21683</v>
      </c>
      <c r="BM697" t="s">
        <v>21698</v>
      </c>
      <c r="BU697" t="s">
        <v>18862</v>
      </c>
      <c r="BV697" t="s">
        <v>18860</v>
      </c>
      <c r="BY697">
        <v>0</v>
      </c>
      <c r="CA697" t="s">
        <v>16180</v>
      </c>
      <c r="CB697" t="s">
        <v>21679</v>
      </c>
      <c r="CC6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8" spans="1:81">
      <c r="A698" t="s">
        <v>18863</v>
      </c>
      <c r="C698" t="s">
        <v>18864</v>
      </c>
      <c r="F698" t="s">
        <v>2119</v>
      </c>
      <c r="J698" t="b">
        <v>0</v>
      </c>
      <c r="L698" t="s">
        <v>16183</v>
      </c>
      <c r="M698" t="b">
        <v>0</v>
      </c>
      <c r="V698" t="s">
        <v>2478</v>
      </c>
      <c r="AP698">
        <v>0</v>
      </c>
      <c r="AQ698">
        <v>0</v>
      </c>
      <c r="AR698">
        <v>0</v>
      </c>
      <c r="AW698" s="567"/>
      <c r="AX698" s="567"/>
      <c r="AY698" s="567"/>
      <c r="AZ698" s="567"/>
      <c r="BA698" s="567"/>
      <c r="BB698" s="567"/>
      <c r="BC698" s="567"/>
      <c r="BD698" s="567">
        <v>0</v>
      </c>
      <c r="BE698" s="567">
        <v>0</v>
      </c>
      <c r="BH698" t="s">
        <v>17545</v>
      </c>
      <c r="BI698">
        <v>45856.771458333336</v>
      </c>
      <c r="BJ698">
        <v>45456.518599537034</v>
      </c>
      <c r="BK698" t="s">
        <v>21683</v>
      </c>
      <c r="BM698" t="s">
        <v>21698</v>
      </c>
      <c r="BU698" t="s">
        <v>18865</v>
      </c>
      <c r="BV698" t="s">
        <v>18863</v>
      </c>
      <c r="BY698">
        <v>0</v>
      </c>
      <c r="CA698" t="s">
        <v>16180</v>
      </c>
      <c r="CB698" t="s">
        <v>21679</v>
      </c>
      <c r="CC6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699" spans="1:81">
      <c r="A699" t="s">
        <v>18866</v>
      </c>
      <c r="C699" t="s">
        <v>18867</v>
      </c>
      <c r="F699" t="s">
        <v>2119</v>
      </c>
      <c r="J699" t="b">
        <v>0</v>
      </c>
      <c r="L699" t="s">
        <v>16183</v>
      </c>
      <c r="M699" t="b">
        <v>0</v>
      </c>
      <c r="V699" t="s">
        <v>2478</v>
      </c>
      <c r="AP699">
        <v>0</v>
      </c>
      <c r="AQ699">
        <v>0</v>
      </c>
      <c r="AR699">
        <v>0</v>
      </c>
      <c r="AW699" s="567"/>
      <c r="AX699" s="567"/>
      <c r="AY699" s="567"/>
      <c r="AZ699" s="567"/>
      <c r="BA699" s="567"/>
      <c r="BB699" s="567"/>
      <c r="BC699" s="567"/>
      <c r="BD699" s="567">
        <v>0</v>
      </c>
      <c r="BE699" s="567">
        <v>0</v>
      </c>
      <c r="BH699" t="s">
        <v>17545</v>
      </c>
      <c r="BI699">
        <v>45856.771458333336</v>
      </c>
      <c r="BJ699">
        <v>45456.519085648149</v>
      </c>
      <c r="BK699" t="s">
        <v>21683</v>
      </c>
      <c r="BM699" t="s">
        <v>21698</v>
      </c>
      <c r="BU699" t="s">
        <v>18868</v>
      </c>
      <c r="BV699" t="s">
        <v>18866</v>
      </c>
      <c r="BY699">
        <v>0</v>
      </c>
      <c r="CA699" t="s">
        <v>16180</v>
      </c>
      <c r="CB699" t="s">
        <v>21679</v>
      </c>
      <c r="CC6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0" spans="1:81">
      <c r="A700" t="s">
        <v>18869</v>
      </c>
      <c r="C700" t="s">
        <v>18870</v>
      </c>
      <c r="F700" t="s">
        <v>2119</v>
      </c>
      <c r="J700" t="b">
        <v>0</v>
      </c>
      <c r="L700" t="s">
        <v>16183</v>
      </c>
      <c r="M700" t="b">
        <v>0</v>
      </c>
      <c r="V700" t="s">
        <v>2478</v>
      </c>
      <c r="AP700">
        <v>0</v>
      </c>
      <c r="AQ700">
        <v>0</v>
      </c>
      <c r="AR700">
        <v>0</v>
      </c>
      <c r="AW700" s="567"/>
      <c r="AX700" s="567"/>
      <c r="AY700" s="567"/>
      <c r="AZ700" s="567"/>
      <c r="BA700" s="567"/>
      <c r="BB700" s="567"/>
      <c r="BC700" s="567"/>
      <c r="BD700" s="567">
        <v>0</v>
      </c>
      <c r="BE700" s="567">
        <v>0</v>
      </c>
      <c r="BH700" t="s">
        <v>17545</v>
      </c>
      <c r="BI700">
        <v>45856.771458333336</v>
      </c>
      <c r="BJ700">
        <v>45456.51972222222</v>
      </c>
      <c r="BK700" t="s">
        <v>21683</v>
      </c>
      <c r="BM700" t="s">
        <v>21698</v>
      </c>
      <c r="BU700" t="s">
        <v>18871</v>
      </c>
      <c r="BV700" t="s">
        <v>18869</v>
      </c>
      <c r="BY700">
        <v>0</v>
      </c>
      <c r="CA700" t="s">
        <v>16180</v>
      </c>
      <c r="CB700" t="s">
        <v>21679</v>
      </c>
      <c r="CC7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1" spans="1:81">
      <c r="A701" t="s">
        <v>18872</v>
      </c>
      <c r="C701" t="s">
        <v>18873</v>
      </c>
      <c r="F701" t="s">
        <v>2119</v>
      </c>
      <c r="J701" t="b">
        <v>0</v>
      </c>
      <c r="L701" t="s">
        <v>16183</v>
      </c>
      <c r="M701" t="b">
        <v>0</v>
      </c>
      <c r="V701" t="s">
        <v>2478</v>
      </c>
      <c r="AP701">
        <v>0</v>
      </c>
      <c r="AQ701">
        <v>0</v>
      </c>
      <c r="AR701">
        <v>0</v>
      </c>
      <c r="AW701" s="567"/>
      <c r="AX701" s="567"/>
      <c r="AY701" s="567"/>
      <c r="AZ701" s="567"/>
      <c r="BA701" s="567"/>
      <c r="BB701" s="567"/>
      <c r="BC701" s="567"/>
      <c r="BD701" s="567">
        <v>0</v>
      </c>
      <c r="BE701" s="567">
        <v>0</v>
      </c>
      <c r="BH701" t="s">
        <v>17545</v>
      </c>
      <c r="BI701">
        <v>45856.771458333336</v>
      </c>
      <c r="BJ701">
        <v>45456.520497685182</v>
      </c>
      <c r="BK701" t="s">
        <v>21683</v>
      </c>
      <c r="BM701" t="s">
        <v>21698</v>
      </c>
      <c r="BU701" t="s">
        <v>18874</v>
      </c>
      <c r="BV701" t="s">
        <v>18872</v>
      </c>
      <c r="BY701">
        <v>0</v>
      </c>
      <c r="CA701" t="s">
        <v>16180</v>
      </c>
      <c r="CB701" t="s">
        <v>21679</v>
      </c>
      <c r="CC7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2" spans="1:81">
      <c r="A702" t="s">
        <v>18875</v>
      </c>
      <c r="C702" t="s">
        <v>18876</v>
      </c>
      <c r="F702" t="s">
        <v>2119</v>
      </c>
      <c r="J702" t="b">
        <v>0</v>
      </c>
      <c r="L702" t="s">
        <v>16183</v>
      </c>
      <c r="M702" t="b">
        <v>0</v>
      </c>
      <c r="V702" t="s">
        <v>2478</v>
      </c>
      <c r="AP702">
        <v>0</v>
      </c>
      <c r="AQ702">
        <v>0</v>
      </c>
      <c r="AR702">
        <v>0</v>
      </c>
      <c r="AW702" s="567"/>
      <c r="AX702" s="567"/>
      <c r="AY702" s="567"/>
      <c r="AZ702" s="567"/>
      <c r="BA702" s="567"/>
      <c r="BB702" s="567"/>
      <c r="BC702" s="567"/>
      <c r="BD702" s="567">
        <v>0</v>
      </c>
      <c r="BE702" s="567">
        <v>0</v>
      </c>
      <c r="BH702" t="s">
        <v>17545</v>
      </c>
      <c r="BI702">
        <v>45856.771458333336</v>
      </c>
      <c r="BJ702">
        <v>45456.520960648151</v>
      </c>
      <c r="BK702" t="s">
        <v>21683</v>
      </c>
      <c r="BM702" t="s">
        <v>21698</v>
      </c>
      <c r="BU702" t="s">
        <v>18877</v>
      </c>
      <c r="BV702" t="s">
        <v>18875</v>
      </c>
      <c r="BY702">
        <v>0</v>
      </c>
      <c r="CA702" t="s">
        <v>16180</v>
      </c>
      <c r="CB702" t="s">
        <v>21679</v>
      </c>
      <c r="CC7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3" spans="1:81">
      <c r="A703" t="s">
        <v>18878</v>
      </c>
      <c r="C703" t="s">
        <v>18879</v>
      </c>
      <c r="F703" t="s">
        <v>2119</v>
      </c>
      <c r="J703" t="b">
        <v>0</v>
      </c>
      <c r="M703" t="b">
        <v>0</v>
      </c>
      <c r="V703" t="s">
        <v>2478</v>
      </c>
      <c r="AP703">
        <v>0</v>
      </c>
      <c r="AQ703">
        <v>0</v>
      </c>
      <c r="AR703">
        <v>0</v>
      </c>
      <c r="AW703" s="567"/>
      <c r="AX703" s="567"/>
      <c r="AY703" s="567"/>
      <c r="AZ703" s="567"/>
      <c r="BA703" s="567"/>
      <c r="BB703" s="567"/>
      <c r="BC703" s="567"/>
      <c r="BD703" s="567">
        <v>0</v>
      </c>
      <c r="BE703" s="567">
        <v>0</v>
      </c>
      <c r="BH703" t="s">
        <v>17545</v>
      </c>
      <c r="BI703">
        <v>45856.771469907406</v>
      </c>
      <c r="BJ703">
        <v>45456.521365740744</v>
      </c>
      <c r="BK703" t="s">
        <v>21683</v>
      </c>
      <c r="BM703" t="s">
        <v>21698</v>
      </c>
      <c r="BU703" t="s">
        <v>18880</v>
      </c>
      <c r="BV703" t="s">
        <v>18878</v>
      </c>
      <c r="BY703">
        <v>0</v>
      </c>
      <c r="CA703" t="s">
        <v>16180</v>
      </c>
      <c r="CB703" t="s">
        <v>21679</v>
      </c>
      <c r="CC7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4" spans="1:81">
      <c r="A704" t="s">
        <v>18881</v>
      </c>
      <c r="C704" t="s">
        <v>18882</v>
      </c>
      <c r="F704" t="s">
        <v>17437</v>
      </c>
      <c r="J704" t="b">
        <v>0</v>
      </c>
      <c r="L704" t="s">
        <v>16183</v>
      </c>
      <c r="M704" t="b">
        <v>0</v>
      </c>
      <c r="V704" t="s">
        <v>2478</v>
      </c>
      <c r="AP704">
        <v>0</v>
      </c>
      <c r="AQ704">
        <v>0</v>
      </c>
      <c r="AR704">
        <v>0</v>
      </c>
      <c r="AW704" s="567"/>
      <c r="AX704" s="567"/>
      <c r="AY704" s="567"/>
      <c r="AZ704" s="567"/>
      <c r="BA704" s="567"/>
      <c r="BB704" s="567"/>
      <c r="BC704" s="567"/>
      <c r="BD704" s="567">
        <v>0</v>
      </c>
      <c r="BE704" s="567">
        <v>0</v>
      </c>
      <c r="BH704" t="s">
        <v>17545</v>
      </c>
      <c r="BI704">
        <v>45856.771469907406</v>
      </c>
      <c r="BJ704">
        <v>45456.522511574076</v>
      </c>
      <c r="BK704" t="s">
        <v>21683</v>
      </c>
      <c r="BM704" t="s">
        <v>21698</v>
      </c>
      <c r="BU704" t="s">
        <v>18883</v>
      </c>
      <c r="BV704" t="s">
        <v>18881</v>
      </c>
      <c r="BY704">
        <v>0</v>
      </c>
      <c r="CA704" t="s">
        <v>16180</v>
      </c>
      <c r="CB704" t="s">
        <v>21679</v>
      </c>
      <c r="CC7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5" spans="1:81">
      <c r="A705" t="s">
        <v>18884</v>
      </c>
      <c r="C705" t="s">
        <v>18885</v>
      </c>
      <c r="F705" t="s">
        <v>17437</v>
      </c>
      <c r="J705" t="b">
        <v>0</v>
      </c>
      <c r="L705" t="s">
        <v>16183</v>
      </c>
      <c r="M705" t="b">
        <v>0</v>
      </c>
      <c r="V705" t="s">
        <v>2478</v>
      </c>
      <c r="AP705">
        <v>0</v>
      </c>
      <c r="AQ705">
        <v>0</v>
      </c>
      <c r="AR705">
        <v>0</v>
      </c>
      <c r="AW705" s="567"/>
      <c r="AX705" s="567"/>
      <c r="AY705" s="567"/>
      <c r="AZ705" s="567"/>
      <c r="BA705" s="567"/>
      <c r="BB705" s="567"/>
      <c r="BC705" s="567"/>
      <c r="BD705" s="567">
        <v>0</v>
      </c>
      <c r="BE705" s="567">
        <v>0</v>
      </c>
      <c r="BH705" t="s">
        <v>17545</v>
      </c>
      <c r="BI705">
        <v>45856.771469907406</v>
      </c>
      <c r="BJ705">
        <v>45456.522881944446</v>
      </c>
      <c r="BK705" t="s">
        <v>21683</v>
      </c>
      <c r="BM705" t="s">
        <v>21698</v>
      </c>
      <c r="BU705" t="s">
        <v>18886</v>
      </c>
      <c r="BV705" t="s">
        <v>18884</v>
      </c>
      <c r="BY705">
        <v>0</v>
      </c>
      <c r="CA705" t="s">
        <v>16180</v>
      </c>
      <c r="CB705" t="s">
        <v>21679</v>
      </c>
      <c r="CC7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6" spans="1:81">
      <c r="A706" t="s">
        <v>18887</v>
      </c>
      <c r="C706" t="s">
        <v>18888</v>
      </c>
      <c r="F706" t="s">
        <v>17437</v>
      </c>
      <c r="J706" t="b">
        <v>0</v>
      </c>
      <c r="M706" t="b">
        <v>0</v>
      </c>
      <c r="V706" t="s">
        <v>2478</v>
      </c>
      <c r="AP706">
        <v>0</v>
      </c>
      <c r="AQ706">
        <v>0</v>
      </c>
      <c r="AR706">
        <v>0</v>
      </c>
      <c r="AW706" s="567"/>
      <c r="AX706" s="567"/>
      <c r="AY706" s="567"/>
      <c r="AZ706" s="567"/>
      <c r="BA706" s="567"/>
      <c r="BB706" s="567"/>
      <c r="BC706" s="567"/>
      <c r="BD706" s="567">
        <v>0</v>
      </c>
      <c r="BE706" s="567">
        <v>0</v>
      </c>
      <c r="BI706">
        <v>45856.771469907406</v>
      </c>
      <c r="BJ706">
        <v>45456.523368055554</v>
      </c>
      <c r="BK706" t="s">
        <v>21683</v>
      </c>
      <c r="BM706" t="s">
        <v>21698</v>
      </c>
      <c r="BU706" t="s">
        <v>18889</v>
      </c>
      <c r="BV706" t="s">
        <v>18887</v>
      </c>
      <c r="BY706">
        <v>0</v>
      </c>
      <c r="CA706" t="s">
        <v>16180</v>
      </c>
      <c r="CB706" t="s">
        <v>21679</v>
      </c>
      <c r="CC7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7" spans="1:81">
      <c r="A707" t="s">
        <v>18890</v>
      </c>
      <c r="C707" t="s">
        <v>18891</v>
      </c>
      <c r="F707" t="s">
        <v>17437</v>
      </c>
      <c r="J707" t="b">
        <v>0</v>
      </c>
      <c r="L707" t="s">
        <v>16183</v>
      </c>
      <c r="M707" t="b">
        <v>0</v>
      </c>
      <c r="V707" t="s">
        <v>2478</v>
      </c>
      <c r="AP707">
        <v>0</v>
      </c>
      <c r="AQ707">
        <v>0</v>
      </c>
      <c r="AR707">
        <v>0</v>
      </c>
      <c r="AW707" s="567"/>
      <c r="AX707" s="567"/>
      <c r="AY707" s="567"/>
      <c r="AZ707" s="567"/>
      <c r="BA707" s="567"/>
      <c r="BB707" s="567"/>
      <c r="BC707" s="567"/>
      <c r="BD707" s="567">
        <v>0</v>
      </c>
      <c r="BE707" s="567">
        <v>0</v>
      </c>
      <c r="BH707" t="s">
        <v>17545</v>
      </c>
      <c r="BI707">
        <v>45856.771469907406</v>
      </c>
      <c r="BJ707">
        <v>45456.525150462963</v>
      </c>
      <c r="BK707" t="s">
        <v>21683</v>
      </c>
      <c r="BM707" t="s">
        <v>21698</v>
      </c>
      <c r="BU707" t="s">
        <v>18892</v>
      </c>
      <c r="BV707" t="s">
        <v>18890</v>
      </c>
      <c r="BY707">
        <v>0</v>
      </c>
      <c r="CA707" t="s">
        <v>16180</v>
      </c>
      <c r="CB707" t="s">
        <v>21679</v>
      </c>
      <c r="CC7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8" spans="1:81">
      <c r="A708" t="s">
        <v>18893</v>
      </c>
      <c r="C708" t="s">
        <v>18894</v>
      </c>
      <c r="F708" t="s">
        <v>17437</v>
      </c>
      <c r="J708" t="b">
        <v>0</v>
      </c>
      <c r="L708" t="s">
        <v>16183</v>
      </c>
      <c r="M708" t="b">
        <v>0</v>
      </c>
      <c r="V708" t="s">
        <v>2478</v>
      </c>
      <c r="AP708">
        <v>0</v>
      </c>
      <c r="AQ708">
        <v>0</v>
      </c>
      <c r="AR708">
        <v>0</v>
      </c>
      <c r="AW708" s="567"/>
      <c r="AX708" s="567"/>
      <c r="AY708" s="567"/>
      <c r="AZ708" s="567"/>
      <c r="BA708" s="567"/>
      <c r="BB708" s="567"/>
      <c r="BC708" s="567"/>
      <c r="BD708" s="567">
        <v>0</v>
      </c>
      <c r="BE708" s="567">
        <v>0</v>
      </c>
      <c r="BH708" t="s">
        <v>17545</v>
      </c>
      <c r="BI708">
        <v>45856.771469907406</v>
      </c>
      <c r="BJ708">
        <v>45456.525601851848</v>
      </c>
      <c r="BK708" t="s">
        <v>21683</v>
      </c>
      <c r="BM708" t="s">
        <v>21698</v>
      </c>
      <c r="BU708" t="s">
        <v>18895</v>
      </c>
      <c r="BV708" t="s">
        <v>18893</v>
      </c>
      <c r="BY708">
        <v>0</v>
      </c>
      <c r="CA708" t="s">
        <v>16180</v>
      </c>
      <c r="CB708" t="s">
        <v>21679</v>
      </c>
      <c r="CC7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09" spans="1:81">
      <c r="A709" t="s">
        <v>18896</v>
      </c>
      <c r="C709" t="s">
        <v>18897</v>
      </c>
      <c r="F709" t="s">
        <v>17437</v>
      </c>
      <c r="J709" t="b">
        <v>0</v>
      </c>
      <c r="L709" t="s">
        <v>16183</v>
      </c>
      <c r="M709" t="b">
        <v>0</v>
      </c>
      <c r="V709" t="s">
        <v>2478</v>
      </c>
      <c r="AP709">
        <v>0</v>
      </c>
      <c r="AQ709">
        <v>0</v>
      </c>
      <c r="AR709">
        <v>0</v>
      </c>
      <c r="AW709" s="567"/>
      <c r="AX709" s="567"/>
      <c r="AY709" s="567"/>
      <c r="AZ709" s="567"/>
      <c r="BA709" s="567"/>
      <c r="BB709" s="567"/>
      <c r="BC709" s="567"/>
      <c r="BD709" s="567">
        <v>0</v>
      </c>
      <c r="BE709" s="567">
        <v>0</v>
      </c>
      <c r="BH709" t="s">
        <v>17545</v>
      </c>
      <c r="BI709">
        <v>45856.771481481483</v>
      </c>
      <c r="BJ709">
        <v>45456.526064814818</v>
      </c>
      <c r="BK709" t="s">
        <v>21683</v>
      </c>
      <c r="BM709" t="s">
        <v>21698</v>
      </c>
      <c r="BU709" t="s">
        <v>18898</v>
      </c>
      <c r="BV709" t="s">
        <v>18896</v>
      </c>
      <c r="BY709">
        <v>0</v>
      </c>
      <c r="CA709" t="s">
        <v>16180</v>
      </c>
      <c r="CB709" t="s">
        <v>21679</v>
      </c>
      <c r="CC7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0" spans="1:81">
      <c r="A710" t="s">
        <v>18899</v>
      </c>
      <c r="C710" t="s">
        <v>18885</v>
      </c>
      <c r="F710" t="s">
        <v>17437</v>
      </c>
      <c r="J710" t="b">
        <v>0</v>
      </c>
      <c r="L710" t="s">
        <v>16183</v>
      </c>
      <c r="M710" t="b">
        <v>0</v>
      </c>
      <c r="V710" t="s">
        <v>2478</v>
      </c>
      <c r="AP710">
        <v>0</v>
      </c>
      <c r="AQ710">
        <v>0</v>
      </c>
      <c r="AR710">
        <v>0</v>
      </c>
      <c r="AW710" s="567"/>
      <c r="AX710" s="567"/>
      <c r="AY710" s="567"/>
      <c r="AZ710" s="567"/>
      <c r="BA710" s="567"/>
      <c r="BB710" s="567"/>
      <c r="BC710" s="567"/>
      <c r="BD710" s="567">
        <v>0</v>
      </c>
      <c r="BE710" s="567">
        <v>0</v>
      </c>
      <c r="BH710" t="s">
        <v>17545</v>
      </c>
      <c r="BI710">
        <v>45856.771481481483</v>
      </c>
      <c r="BJ710">
        <v>45456.526458333334</v>
      </c>
      <c r="BK710" t="s">
        <v>21683</v>
      </c>
      <c r="BM710" t="s">
        <v>21698</v>
      </c>
      <c r="BU710" t="s">
        <v>18900</v>
      </c>
      <c r="BV710" t="s">
        <v>18899</v>
      </c>
      <c r="BY710">
        <v>0</v>
      </c>
      <c r="CA710" t="s">
        <v>16180</v>
      </c>
      <c r="CB710" t="s">
        <v>21679</v>
      </c>
      <c r="CC7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1" spans="1:81">
      <c r="A711" t="s">
        <v>18901</v>
      </c>
      <c r="C711" t="s">
        <v>18902</v>
      </c>
      <c r="F711" t="s">
        <v>17437</v>
      </c>
      <c r="J711" t="b">
        <v>0</v>
      </c>
      <c r="M711" t="b">
        <v>0</v>
      </c>
      <c r="V711" t="s">
        <v>2478</v>
      </c>
      <c r="AP711">
        <v>0</v>
      </c>
      <c r="AQ711">
        <v>0</v>
      </c>
      <c r="AR711">
        <v>0</v>
      </c>
      <c r="AW711" s="567"/>
      <c r="AX711" s="567"/>
      <c r="AY711" s="567"/>
      <c r="AZ711" s="567"/>
      <c r="BA711" s="567"/>
      <c r="BB711" s="567"/>
      <c r="BC711" s="567"/>
      <c r="BD711" s="567">
        <v>0</v>
      </c>
      <c r="BE711" s="567">
        <v>0</v>
      </c>
      <c r="BI711">
        <v>45856.771481481483</v>
      </c>
      <c r="BJ711">
        <v>45456.527106481481</v>
      </c>
      <c r="BK711" t="s">
        <v>21683</v>
      </c>
      <c r="BM711" t="s">
        <v>21698</v>
      </c>
      <c r="BU711" t="s">
        <v>18903</v>
      </c>
      <c r="BV711" t="s">
        <v>18901</v>
      </c>
      <c r="BY711">
        <v>0</v>
      </c>
      <c r="CA711" t="s">
        <v>16180</v>
      </c>
      <c r="CB711" t="s">
        <v>21679</v>
      </c>
      <c r="CC7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2" spans="1:81">
      <c r="A712" t="s">
        <v>18904</v>
      </c>
      <c r="C712" t="s">
        <v>18905</v>
      </c>
      <c r="F712" t="s">
        <v>17437</v>
      </c>
      <c r="J712" t="b">
        <v>0</v>
      </c>
      <c r="L712" t="s">
        <v>16183</v>
      </c>
      <c r="M712" t="b">
        <v>0</v>
      </c>
      <c r="V712" t="s">
        <v>2478</v>
      </c>
      <c r="AP712">
        <v>0</v>
      </c>
      <c r="AQ712">
        <v>0</v>
      </c>
      <c r="AR712">
        <v>0</v>
      </c>
      <c r="AW712" s="567"/>
      <c r="AX712" s="567"/>
      <c r="AY712" s="567"/>
      <c r="AZ712" s="567"/>
      <c r="BA712" s="567"/>
      <c r="BB712" s="567"/>
      <c r="BC712" s="567"/>
      <c r="BD712" s="567">
        <v>0</v>
      </c>
      <c r="BE712" s="567">
        <v>0</v>
      </c>
      <c r="BH712" t="s">
        <v>17545</v>
      </c>
      <c r="BI712">
        <v>45856.771481481483</v>
      </c>
      <c r="BJ712">
        <v>45456.527592592596</v>
      </c>
      <c r="BK712" t="s">
        <v>21683</v>
      </c>
      <c r="BM712" t="s">
        <v>21698</v>
      </c>
      <c r="BU712" t="s">
        <v>18906</v>
      </c>
      <c r="BV712" t="s">
        <v>18904</v>
      </c>
      <c r="BY712">
        <v>0</v>
      </c>
      <c r="CA712" t="s">
        <v>16180</v>
      </c>
      <c r="CB712" t="s">
        <v>21679</v>
      </c>
      <c r="CC7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3" spans="1:81">
      <c r="A713" t="s">
        <v>18907</v>
      </c>
      <c r="C713" t="s">
        <v>18908</v>
      </c>
      <c r="F713" t="s">
        <v>17437</v>
      </c>
      <c r="J713" t="b">
        <v>0</v>
      </c>
      <c r="L713" t="s">
        <v>16183</v>
      </c>
      <c r="M713" t="b">
        <v>0</v>
      </c>
      <c r="V713" t="s">
        <v>2478</v>
      </c>
      <c r="AP713">
        <v>0</v>
      </c>
      <c r="AQ713">
        <v>0</v>
      </c>
      <c r="AR713">
        <v>0</v>
      </c>
      <c r="AW713" s="567"/>
      <c r="AX713" s="567"/>
      <c r="AY713" s="567"/>
      <c r="AZ713" s="567"/>
      <c r="BA713" s="567"/>
      <c r="BB713" s="567"/>
      <c r="BC713" s="567"/>
      <c r="BD713" s="567">
        <v>0</v>
      </c>
      <c r="BE713" s="567">
        <v>0</v>
      </c>
      <c r="BH713" t="s">
        <v>17545</v>
      </c>
      <c r="BI713">
        <v>45856.771481481483</v>
      </c>
      <c r="BJ713">
        <v>45456.528090277781</v>
      </c>
      <c r="BK713" t="s">
        <v>21683</v>
      </c>
      <c r="BM713" t="s">
        <v>21698</v>
      </c>
      <c r="BU713" t="s">
        <v>18909</v>
      </c>
      <c r="BV713" t="s">
        <v>18907</v>
      </c>
      <c r="BY713">
        <v>0</v>
      </c>
      <c r="CA713" t="s">
        <v>16180</v>
      </c>
      <c r="CB713" t="s">
        <v>21679</v>
      </c>
      <c r="CC7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4" spans="1:81">
      <c r="A714" t="s">
        <v>18910</v>
      </c>
      <c r="C714" t="s">
        <v>18911</v>
      </c>
      <c r="F714" t="s">
        <v>17437</v>
      </c>
      <c r="J714" t="b">
        <v>0</v>
      </c>
      <c r="L714" t="s">
        <v>16183</v>
      </c>
      <c r="M714" t="b">
        <v>0</v>
      </c>
      <c r="V714" t="s">
        <v>2478</v>
      </c>
      <c r="AP714">
        <v>0</v>
      </c>
      <c r="AQ714">
        <v>0</v>
      </c>
      <c r="AR714">
        <v>0</v>
      </c>
      <c r="AW714" s="567"/>
      <c r="AX714" s="567"/>
      <c r="AY714" s="567"/>
      <c r="AZ714" s="567"/>
      <c r="BA714" s="567"/>
      <c r="BB714" s="567"/>
      <c r="BC714" s="567"/>
      <c r="BD714" s="567">
        <v>0</v>
      </c>
      <c r="BE714" s="567">
        <v>0</v>
      </c>
      <c r="BH714" t="s">
        <v>17545</v>
      </c>
      <c r="BI714">
        <v>45856.771481481483</v>
      </c>
      <c r="BJ714">
        <v>45456.528460648151</v>
      </c>
      <c r="BK714" t="s">
        <v>21683</v>
      </c>
      <c r="BM714" t="s">
        <v>21698</v>
      </c>
      <c r="BU714" t="s">
        <v>18912</v>
      </c>
      <c r="BV714" t="s">
        <v>18910</v>
      </c>
      <c r="BY714">
        <v>0</v>
      </c>
      <c r="CA714" t="s">
        <v>16180</v>
      </c>
      <c r="CB714" t="s">
        <v>21679</v>
      </c>
      <c r="CC7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5" spans="1:81">
      <c r="A715" t="s">
        <v>18913</v>
      </c>
      <c r="C715" t="s">
        <v>18914</v>
      </c>
      <c r="F715" t="s">
        <v>17437</v>
      </c>
      <c r="J715" t="b">
        <v>0</v>
      </c>
      <c r="M715" t="b">
        <v>0</v>
      </c>
      <c r="V715" t="s">
        <v>2478</v>
      </c>
      <c r="AP715">
        <v>0</v>
      </c>
      <c r="AQ715">
        <v>0</v>
      </c>
      <c r="AR715">
        <v>0</v>
      </c>
      <c r="AW715" s="567"/>
      <c r="AX715" s="567"/>
      <c r="AY715" s="567"/>
      <c r="AZ715" s="567"/>
      <c r="BA715" s="567"/>
      <c r="BB715" s="567"/>
      <c r="BC715" s="567"/>
      <c r="BD715" s="567">
        <v>0</v>
      </c>
      <c r="BE715" s="567">
        <v>0</v>
      </c>
      <c r="BI715">
        <v>45856.771481481483</v>
      </c>
      <c r="BJ715">
        <v>45456.52952546296</v>
      </c>
      <c r="BK715" t="s">
        <v>21683</v>
      </c>
      <c r="BL715" t="s">
        <v>17547</v>
      </c>
      <c r="BM715" t="s">
        <v>21698</v>
      </c>
      <c r="BU715" t="s">
        <v>18915</v>
      </c>
      <c r="BV715" t="s">
        <v>18913</v>
      </c>
      <c r="BY715">
        <v>0</v>
      </c>
      <c r="CA715" t="s">
        <v>16180</v>
      </c>
      <c r="CB715" t="s">
        <v>21679</v>
      </c>
      <c r="CC7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6" spans="1:81">
      <c r="A716" t="s">
        <v>18916</v>
      </c>
      <c r="C716" t="s">
        <v>18917</v>
      </c>
      <c r="F716" t="s">
        <v>17437</v>
      </c>
      <c r="J716" t="b">
        <v>0</v>
      </c>
      <c r="M716" t="b">
        <v>0</v>
      </c>
      <c r="V716" t="s">
        <v>2478</v>
      </c>
      <c r="AP716">
        <v>0</v>
      </c>
      <c r="AQ716">
        <v>0</v>
      </c>
      <c r="AR716">
        <v>0</v>
      </c>
      <c r="AW716" s="567"/>
      <c r="AX716" s="567"/>
      <c r="AY716" s="567"/>
      <c r="AZ716" s="567"/>
      <c r="BA716" s="567"/>
      <c r="BB716" s="567"/>
      <c r="BC716" s="567"/>
      <c r="BD716" s="567">
        <v>0</v>
      </c>
      <c r="BE716" s="567">
        <v>0</v>
      </c>
      <c r="BI716">
        <v>45856.771493055552</v>
      </c>
      <c r="BJ716">
        <v>45456.529861111114</v>
      </c>
      <c r="BK716" t="s">
        <v>21683</v>
      </c>
      <c r="BL716" t="s">
        <v>17547</v>
      </c>
      <c r="BM716" t="s">
        <v>21698</v>
      </c>
      <c r="BU716" t="s">
        <v>18918</v>
      </c>
      <c r="BV716" t="s">
        <v>18916</v>
      </c>
      <c r="BY716">
        <v>0</v>
      </c>
      <c r="CA716" t="s">
        <v>16180</v>
      </c>
      <c r="CB716" t="s">
        <v>21679</v>
      </c>
      <c r="CC7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7" spans="1:81">
      <c r="A717" t="s">
        <v>18919</v>
      </c>
      <c r="C717" t="s">
        <v>18920</v>
      </c>
      <c r="F717" t="s">
        <v>17437</v>
      </c>
      <c r="J717" t="b">
        <v>0</v>
      </c>
      <c r="M717" t="b">
        <v>0</v>
      </c>
      <c r="V717" t="s">
        <v>2478</v>
      </c>
      <c r="AP717">
        <v>0</v>
      </c>
      <c r="AQ717">
        <v>0</v>
      </c>
      <c r="AR717">
        <v>0</v>
      </c>
      <c r="AW717" s="567"/>
      <c r="AX717" s="567"/>
      <c r="AY717" s="567"/>
      <c r="AZ717" s="567"/>
      <c r="BA717" s="567"/>
      <c r="BB717" s="567"/>
      <c r="BC717" s="567"/>
      <c r="BD717" s="567">
        <v>0</v>
      </c>
      <c r="BE717" s="567">
        <v>0</v>
      </c>
      <c r="BI717">
        <v>45856.771493055552</v>
      </c>
      <c r="BJ717">
        <v>45456.530231481483</v>
      </c>
      <c r="BK717" t="s">
        <v>21683</v>
      </c>
      <c r="BM717" t="s">
        <v>21698</v>
      </c>
      <c r="BU717" t="s">
        <v>18921</v>
      </c>
      <c r="BV717" t="s">
        <v>18919</v>
      </c>
      <c r="BY717">
        <v>0</v>
      </c>
      <c r="CA717" t="s">
        <v>16180</v>
      </c>
      <c r="CB717" t="s">
        <v>21679</v>
      </c>
      <c r="CC7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8" spans="1:81">
      <c r="A718" t="s">
        <v>18922</v>
      </c>
      <c r="C718" t="s">
        <v>18923</v>
      </c>
      <c r="F718" t="s">
        <v>18924</v>
      </c>
      <c r="J718" t="b">
        <v>0</v>
      </c>
      <c r="M718" t="b">
        <v>0</v>
      </c>
      <c r="V718" t="s">
        <v>2478</v>
      </c>
      <c r="AP718">
        <v>0</v>
      </c>
      <c r="AQ718">
        <v>0</v>
      </c>
      <c r="AR718">
        <v>0</v>
      </c>
      <c r="AW718" s="567"/>
      <c r="AX718" s="567"/>
      <c r="AY718" s="567"/>
      <c r="AZ718" s="567"/>
      <c r="BA718" s="567"/>
      <c r="BB718" s="567"/>
      <c r="BC718" s="567"/>
      <c r="BD718" s="567">
        <v>0</v>
      </c>
      <c r="BE718" s="567">
        <v>0</v>
      </c>
      <c r="BI718">
        <v>45856.771493055552</v>
      </c>
      <c r="BJ718">
        <v>45456.530925925923</v>
      </c>
      <c r="BK718" t="s">
        <v>21683</v>
      </c>
      <c r="BM718" t="s">
        <v>21698</v>
      </c>
      <c r="BU718" t="s">
        <v>18925</v>
      </c>
      <c r="BV718" t="s">
        <v>18922</v>
      </c>
      <c r="BY718">
        <v>0</v>
      </c>
      <c r="CA718" t="s">
        <v>16180</v>
      </c>
      <c r="CB718" t="s">
        <v>21679</v>
      </c>
      <c r="CC7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19" spans="1:81">
      <c r="A719" t="s">
        <v>18926</v>
      </c>
      <c r="C719" t="s">
        <v>18927</v>
      </c>
      <c r="F719" t="s">
        <v>18924</v>
      </c>
      <c r="J719" t="b">
        <v>0</v>
      </c>
      <c r="M719" t="b">
        <v>0</v>
      </c>
      <c r="V719" t="s">
        <v>2478</v>
      </c>
      <c r="AP719">
        <v>0</v>
      </c>
      <c r="AQ719">
        <v>0</v>
      </c>
      <c r="AR719">
        <v>0</v>
      </c>
      <c r="AW719" s="567"/>
      <c r="AX719" s="567"/>
      <c r="AY719" s="567"/>
      <c r="AZ719" s="567"/>
      <c r="BA719" s="567"/>
      <c r="BB719" s="567"/>
      <c r="BC719" s="567"/>
      <c r="BD719" s="567">
        <v>0</v>
      </c>
      <c r="BE719" s="567">
        <v>0</v>
      </c>
      <c r="BI719">
        <v>45856.771493055552</v>
      </c>
      <c r="BJ719">
        <v>45456.531307870369</v>
      </c>
      <c r="BK719" t="s">
        <v>21683</v>
      </c>
      <c r="BM719" t="s">
        <v>21698</v>
      </c>
      <c r="BU719" t="s">
        <v>18928</v>
      </c>
      <c r="BV719" t="s">
        <v>18926</v>
      </c>
      <c r="BY719">
        <v>0</v>
      </c>
      <c r="CA719" t="s">
        <v>16180</v>
      </c>
      <c r="CB719" t="s">
        <v>21679</v>
      </c>
      <c r="CC7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20" spans="1:81">
      <c r="A720" t="s">
        <v>18929</v>
      </c>
      <c r="C720" t="s">
        <v>18930</v>
      </c>
      <c r="F720" t="s">
        <v>16405</v>
      </c>
      <c r="J720" t="b">
        <v>0</v>
      </c>
      <c r="M720" t="b">
        <v>0</v>
      </c>
      <c r="V720" t="s">
        <v>2478</v>
      </c>
      <c r="AP720">
        <v>0</v>
      </c>
      <c r="AQ720">
        <v>0</v>
      </c>
      <c r="AR720">
        <v>0</v>
      </c>
      <c r="AW720" s="567"/>
      <c r="AX720" s="567"/>
      <c r="AY720" s="567"/>
      <c r="AZ720" s="567"/>
      <c r="BA720" s="567"/>
      <c r="BB720" s="567"/>
      <c r="BC720" s="567"/>
      <c r="BD720" s="567">
        <v>0</v>
      </c>
      <c r="BE720" s="567">
        <v>0</v>
      </c>
      <c r="BI720">
        <v>45856.771493055552</v>
      </c>
      <c r="BJ720">
        <v>45456.532696759263</v>
      </c>
      <c r="BK720" t="s">
        <v>21683</v>
      </c>
      <c r="BM720" t="s">
        <v>21698</v>
      </c>
      <c r="BU720" t="s">
        <v>18931</v>
      </c>
      <c r="BV720" t="s">
        <v>18929</v>
      </c>
      <c r="BY720">
        <v>0</v>
      </c>
      <c r="CA720" t="s">
        <v>16180</v>
      </c>
      <c r="CB720" t="s">
        <v>21679</v>
      </c>
      <c r="CC7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21" spans="1:81">
      <c r="A721" t="s">
        <v>18932</v>
      </c>
      <c r="C721" t="s">
        <v>18933</v>
      </c>
      <c r="F721" t="s">
        <v>16405</v>
      </c>
      <c r="J721" t="b">
        <v>0</v>
      </c>
      <c r="M721" t="b">
        <v>0</v>
      </c>
      <c r="V721" t="s">
        <v>2478</v>
      </c>
      <c r="AP721">
        <v>0</v>
      </c>
      <c r="AQ721">
        <v>0</v>
      </c>
      <c r="AR721">
        <v>0</v>
      </c>
      <c r="AW721" s="567"/>
      <c r="AX721" s="567"/>
      <c r="AY721" s="567"/>
      <c r="AZ721" s="567"/>
      <c r="BA721" s="567"/>
      <c r="BB721" s="567"/>
      <c r="BC721" s="567"/>
      <c r="BD721" s="567">
        <v>0</v>
      </c>
      <c r="BE721" s="567">
        <v>0</v>
      </c>
      <c r="BI721">
        <v>45856.771493055552</v>
      </c>
      <c r="BJ721">
        <v>45456.533113425925</v>
      </c>
      <c r="BK721" t="s">
        <v>21683</v>
      </c>
      <c r="BM721" t="s">
        <v>21698</v>
      </c>
      <c r="BU721" t="s">
        <v>18934</v>
      </c>
      <c r="BV721" t="s">
        <v>18932</v>
      </c>
      <c r="BY721">
        <v>0</v>
      </c>
      <c r="CA721" t="s">
        <v>16180</v>
      </c>
      <c r="CB721" t="s">
        <v>21679</v>
      </c>
      <c r="CC7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22" spans="1:81">
      <c r="A722" t="s">
        <v>18935</v>
      </c>
      <c r="B722" t="s">
        <v>18599</v>
      </c>
      <c r="C722" t="s">
        <v>18936</v>
      </c>
      <c r="E722" t="s">
        <v>15581</v>
      </c>
      <c r="F722" t="s">
        <v>18109</v>
      </c>
      <c r="H722" t="b">
        <v>1</v>
      </c>
      <c r="J722" t="b">
        <v>0</v>
      </c>
      <c r="M722" t="b">
        <v>0</v>
      </c>
      <c r="V722" t="s">
        <v>2478</v>
      </c>
      <c r="AP722">
        <v>0</v>
      </c>
      <c r="AQ722">
        <v>0</v>
      </c>
      <c r="AR722">
        <v>0</v>
      </c>
      <c r="AW722" s="567"/>
      <c r="AX722" s="567"/>
      <c r="AY722" s="567"/>
      <c r="AZ722" s="567"/>
      <c r="BA722" s="567"/>
      <c r="BB722" s="567"/>
      <c r="BC722" s="567"/>
      <c r="BD722" s="567">
        <v>0</v>
      </c>
      <c r="BE722" s="567">
        <v>0</v>
      </c>
      <c r="BI722">
        <v>46078.574525462966</v>
      </c>
      <c r="BJ722">
        <v>45456.545775462961</v>
      </c>
      <c r="BK722" t="s">
        <v>21683</v>
      </c>
      <c r="BL722" t="s">
        <v>18111</v>
      </c>
      <c r="BM722" t="s">
        <v>21696</v>
      </c>
      <c r="BU722" t="s">
        <v>18937</v>
      </c>
      <c r="BV722" t="s">
        <v>18935</v>
      </c>
      <c r="BY722">
        <v>0</v>
      </c>
      <c r="CA722" t="s">
        <v>16180</v>
      </c>
      <c r="CB722" t="s">
        <v>21679</v>
      </c>
      <c r="CC7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23" spans="1:81">
      <c r="A723" t="s">
        <v>18938</v>
      </c>
      <c r="C723" t="s">
        <v>18189</v>
      </c>
      <c r="F723" t="s">
        <v>18109</v>
      </c>
      <c r="J723" t="b">
        <v>0</v>
      </c>
      <c r="L723" t="s">
        <v>16183</v>
      </c>
      <c r="M723" t="b">
        <v>0</v>
      </c>
      <c r="V723" t="s">
        <v>2478</v>
      </c>
      <c r="AP723">
        <v>0</v>
      </c>
      <c r="AQ723">
        <v>0</v>
      </c>
      <c r="AR723">
        <v>0</v>
      </c>
      <c r="AW723" s="567"/>
      <c r="AX723" s="567"/>
      <c r="AY723" s="567"/>
      <c r="AZ723" s="567"/>
      <c r="BA723" s="567"/>
      <c r="BB723" s="567"/>
      <c r="BC723" s="567"/>
      <c r="BD723" s="567">
        <v>0</v>
      </c>
      <c r="BE723" s="567">
        <v>0</v>
      </c>
      <c r="BH723" t="s">
        <v>17545</v>
      </c>
      <c r="BI723">
        <v>45856.771504629629</v>
      </c>
      <c r="BJ723">
        <v>45456.548101851855</v>
      </c>
      <c r="BK723" t="s">
        <v>21683</v>
      </c>
      <c r="BM723" t="s">
        <v>21698</v>
      </c>
      <c r="BU723" t="s">
        <v>18939</v>
      </c>
      <c r="BV723" t="s">
        <v>18938</v>
      </c>
      <c r="BY723">
        <v>0</v>
      </c>
      <c r="CA723" t="s">
        <v>16180</v>
      </c>
      <c r="CB723" t="s">
        <v>21679</v>
      </c>
      <c r="CC7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24" spans="1:81">
      <c r="A724">
        <v>750068</v>
      </c>
      <c r="B724" t="s">
        <v>18941</v>
      </c>
      <c r="C724" t="s">
        <v>221</v>
      </c>
      <c r="D724" t="s">
        <v>18942</v>
      </c>
      <c r="E724" t="s">
        <v>16178</v>
      </c>
      <c r="F724" t="s">
        <v>130</v>
      </c>
      <c r="H724" t="b">
        <v>1</v>
      </c>
      <c r="J724" t="b">
        <v>0</v>
      </c>
      <c r="L724" t="s">
        <v>16193</v>
      </c>
      <c r="M724" t="b">
        <v>0</v>
      </c>
      <c r="V724" t="s">
        <v>2478</v>
      </c>
      <c r="Z724">
        <v>45461</v>
      </c>
      <c r="AA724" t="s">
        <v>18943</v>
      </c>
      <c r="AC724">
        <v>45617</v>
      </c>
      <c r="AD724">
        <v>46010</v>
      </c>
      <c r="AE724">
        <v>45884</v>
      </c>
      <c r="AF724">
        <v>45877</v>
      </c>
      <c r="AG724" t="s">
        <v>18944</v>
      </c>
      <c r="AI724">
        <v>14252476.970000001</v>
      </c>
      <c r="AJ724">
        <v>7000000</v>
      </c>
      <c r="AK724">
        <v>98723529.730000004</v>
      </c>
      <c r="AO724">
        <v>858465.45</v>
      </c>
      <c r="AP724">
        <v>97865064.280000001</v>
      </c>
      <c r="AQ724">
        <v>98723529.730000004</v>
      </c>
      <c r="AR724">
        <v>98723529.730000004</v>
      </c>
      <c r="AU724">
        <v>46082</v>
      </c>
      <c r="AW724" s="567">
        <v>52301929.369999997</v>
      </c>
      <c r="AX724" s="567">
        <v>13840548.75</v>
      </c>
      <c r="AY724" s="567"/>
      <c r="AZ724" s="567"/>
      <c r="BA724" s="567"/>
      <c r="BB724" s="567"/>
      <c r="BC724" s="567"/>
      <c r="BD724" s="567">
        <v>52301929.369999997</v>
      </c>
      <c r="BE724" s="567">
        <v>13840548.75</v>
      </c>
      <c r="BG724" t="s">
        <v>22186</v>
      </c>
      <c r="BH724" t="s">
        <v>18944</v>
      </c>
      <c r="BI724">
        <v>46083.67659722222</v>
      </c>
      <c r="BJ724">
        <v>45463.397048611114</v>
      </c>
      <c r="BK724" t="s">
        <v>21683</v>
      </c>
      <c r="BL724" t="s">
        <v>16179</v>
      </c>
      <c r="BM724" t="s">
        <v>21683</v>
      </c>
      <c r="BP724" s="568">
        <v>219334.17</v>
      </c>
      <c r="BQ724" s="568">
        <v>599997.54</v>
      </c>
      <c r="BR724">
        <v>7.0905082295420099E-2</v>
      </c>
      <c r="BS724">
        <v>5</v>
      </c>
      <c r="BU724" t="s">
        <v>18945</v>
      </c>
      <c r="BV724" t="s">
        <v>18940</v>
      </c>
      <c r="BY724">
        <v>0</v>
      </c>
      <c r="CA724" t="s">
        <v>16180</v>
      </c>
      <c r="CB724" t="s">
        <v>21679</v>
      </c>
      <c r="CC7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37861383.079999998</v>
      </c>
    </row>
    <row r="725" spans="1:81">
      <c r="A725">
        <v>750067</v>
      </c>
      <c r="B725" t="s">
        <v>18947</v>
      </c>
      <c r="C725" t="s">
        <v>220</v>
      </c>
      <c r="D725" t="s">
        <v>18948</v>
      </c>
      <c r="E725" t="s">
        <v>16178</v>
      </c>
      <c r="F725" t="s">
        <v>130</v>
      </c>
      <c r="H725" t="b">
        <v>1</v>
      </c>
      <c r="J725" t="b">
        <v>0</v>
      </c>
      <c r="L725" t="s">
        <v>16193</v>
      </c>
      <c r="M725" t="b">
        <v>0</v>
      </c>
      <c r="V725" t="s">
        <v>2478</v>
      </c>
      <c r="Z725">
        <v>45461</v>
      </c>
      <c r="AA725" t="s">
        <v>18949</v>
      </c>
      <c r="AC725">
        <v>45617</v>
      </c>
      <c r="AD725">
        <v>46013</v>
      </c>
      <c r="AE725">
        <v>45888</v>
      </c>
      <c r="AF725">
        <v>45811</v>
      </c>
      <c r="AG725" t="s">
        <v>18950</v>
      </c>
      <c r="AI725">
        <v>18122150.559999999</v>
      </c>
      <c r="AJ725">
        <v>9000000</v>
      </c>
      <c r="AK725">
        <v>107170415.13</v>
      </c>
      <c r="AO725">
        <v>931916.64</v>
      </c>
      <c r="AP725">
        <v>106238498.48999999</v>
      </c>
      <c r="AQ725">
        <v>107170415.13</v>
      </c>
      <c r="AR725">
        <v>107170415.13</v>
      </c>
      <c r="AU725">
        <v>46082</v>
      </c>
      <c r="AW725" s="567">
        <v>56797288.740000002</v>
      </c>
      <c r="AX725" s="567">
        <v>15030146.18</v>
      </c>
      <c r="AY725" s="567"/>
      <c r="AZ725" s="567"/>
      <c r="BA725" s="567"/>
      <c r="BB725" s="567"/>
      <c r="BC725" s="567"/>
      <c r="BD725" s="567">
        <v>56797288.740000002</v>
      </c>
      <c r="BE725" s="567">
        <v>15030146.18</v>
      </c>
      <c r="BG725" t="s">
        <v>22187</v>
      </c>
      <c r="BH725" t="s">
        <v>18951</v>
      </c>
      <c r="BI725">
        <v>46083.677627314813</v>
      </c>
      <c r="BJ725">
        <v>45463.402060185188</v>
      </c>
      <c r="BK725" t="s">
        <v>21683</v>
      </c>
      <c r="BL725" t="s">
        <v>16179</v>
      </c>
      <c r="BM725" t="s">
        <v>21683</v>
      </c>
      <c r="BP725" s="568">
        <v>238185.98</v>
      </c>
      <c r="BR725">
        <v>8.3978400093746103E-2</v>
      </c>
      <c r="BS725">
        <v>5</v>
      </c>
      <c r="BU725" t="s">
        <v>18952</v>
      </c>
      <c r="BV725" t="s">
        <v>18946</v>
      </c>
      <c r="BY725">
        <v>0</v>
      </c>
      <c r="CA725" t="s">
        <v>16180</v>
      </c>
      <c r="CB725" t="s">
        <v>21679</v>
      </c>
      <c r="CC7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41767142.560000002</v>
      </c>
    </row>
    <row r="726" spans="1:81">
      <c r="A726">
        <v>750066</v>
      </c>
      <c r="B726" t="s">
        <v>18954</v>
      </c>
      <c r="C726" t="s">
        <v>219</v>
      </c>
      <c r="D726" t="s">
        <v>18955</v>
      </c>
      <c r="E726" t="s">
        <v>16178</v>
      </c>
      <c r="F726" t="s">
        <v>130</v>
      </c>
      <c r="H726" t="b">
        <v>1</v>
      </c>
      <c r="J726" t="b">
        <v>0</v>
      </c>
      <c r="L726" t="s">
        <v>16193</v>
      </c>
      <c r="M726" t="b">
        <v>0</v>
      </c>
      <c r="V726" t="s">
        <v>2478</v>
      </c>
      <c r="Z726">
        <v>45461</v>
      </c>
      <c r="AA726" t="s">
        <v>18949</v>
      </c>
      <c r="AC726">
        <v>45617</v>
      </c>
      <c r="AD726">
        <v>46013</v>
      </c>
      <c r="AE726">
        <v>45881</v>
      </c>
      <c r="AF726">
        <v>45838</v>
      </c>
      <c r="AG726" t="s">
        <v>18956</v>
      </c>
      <c r="AI726">
        <v>33799537.579999998</v>
      </c>
      <c r="AJ726">
        <v>16000000</v>
      </c>
      <c r="AK726">
        <v>3142832.19</v>
      </c>
      <c r="AO726">
        <v>2059216.24</v>
      </c>
      <c r="AP726">
        <v>1083615.95</v>
      </c>
      <c r="AQ726">
        <v>3142832.19</v>
      </c>
      <c r="AR726">
        <v>3142832.19</v>
      </c>
      <c r="AU726">
        <v>46082</v>
      </c>
      <c r="AW726" s="567">
        <v>107563717.8</v>
      </c>
      <c r="AX726" s="567">
        <v>28466485.030000001</v>
      </c>
      <c r="AY726" s="567"/>
      <c r="AZ726" s="567"/>
      <c r="BA726" s="567"/>
      <c r="BB726" s="567"/>
      <c r="BC726" s="567"/>
      <c r="BD726" s="567">
        <v>107563717.8</v>
      </c>
      <c r="BE726" s="567">
        <v>28466485.030000001</v>
      </c>
      <c r="BG726" t="s">
        <v>22188</v>
      </c>
      <c r="BH726" t="s">
        <v>18957</v>
      </c>
      <c r="BI726">
        <v>46083.682280092595</v>
      </c>
      <c r="BJ726">
        <v>45463.402581018519</v>
      </c>
      <c r="BK726" t="s">
        <v>21683</v>
      </c>
      <c r="BL726" t="s">
        <v>16179</v>
      </c>
      <c r="BM726" t="s">
        <v>21683</v>
      </c>
      <c r="BP726" s="568">
        <v>448177.27</v>
      </c>
      <c r="BR726">
        <v>5.0909495107341396</v>
      </c>
      <c r="BS726">
        <v>1</v>
      </c>
      <c r="BU726" t="s">
        <v>18958</v>
      </c>
      <c r="BV726" t="s">
        <v>18953</v>
      </c>
      <c r="BY726">
        <v>0</v>
      </c>
      <c r="CA726" t="s">
        <v>16180</v>
      </c>
      <c r="CB726" t="s">
        <v>21679</v>
      </c>
      <c r="CC7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79097232.769999996</v>
      </c>
    </row>
    <row r="727" spans="1:81">
      <c r="A727">
        <v>750065</v>
      </c>
      <c r="B727" t="s">
        <v>18960</v>
      </c>
      <c r="C727" t="s">
        <v>218</v>
      </c>
      <c r="D727" t="s">
        <v>18961</v>
      </c>
      <c r="E727" t="s">
        <v>16178</v>
      </c>
      <c r="F727" t="s">
        <v>130</v>
      </c>
      <c r="H727" t="b">
        <v>1</v>
      </c>
      <c r="J727" t="b">
        <v>0</v>
      </c>
      <c r="L727" t="s">
        <v>16193</v>
      </c>
      <c r="M727" t="b">
        <v>0</v>
      </c>
      <c r="V727" t="s">
        <v>2478</v>
      </c>
      <c r="Z727">
        <v>45461</v>
      </c>
      <c r="AA727" t="s">
        <v>18949</v>
      </c>
      <c r="AC727">
        <v>45617</v>
      </c>
      <c r="AD727">
        <v>46013</v>
      </c>
      <c r="AE727">
        <v>45883</v>
      </c>
      <c r="AF727">
        <v>45876</v>
      </c>
      <c r="AG727" t="s">
        <v>18962</v>
      </c>
      <c r="AI727">
        <v>29267077.73</v>
      </c>
      <c r="AJ727">
        <v>15000000</v>
      </c>
      <c r="AK727">
        <v>132424167.91</v>
      </c>
      <c r="AO727">
        <v>1151514.49</v>
      </c>
      <c r="AP727">
        <v>131272653.42</v>
      </c>
      <c r="AQ727">
        <v>132424167.91</v>
      </c>
      <c r="AR727">
        <v>132424167.91</v>
      </c>
      <c r="AU727">
        <v>46082</v>
      </c>
      <c r="AW727" s="567">
        <v>70173723.909999996</v>
      </c>
      <c r="AX727" s="567">
        <v>18569923.870000001</v>
      </c>
      <c r="AY727" s="567"/>
      <c r="AZ727" s="567"/>
      <c r="BA727" s="567"/>
      <c r="BB727" s="567"/>
      <c r="BC727" s="567"/>
      <c r="BD727" s="567">
        <v>70173723.909999996</v>
      </c>
      <c r="BE727" s="567">
        <v>18569923.870000001</v>
      </c>
      <c r="BG727" t="s">
        <v>22189</v>
      </c>
      <c r="BH727" t="s">
        <v>18963</v>
      </c>
      <c r="BI727">
        <v>46083.683009259257</v>
      </c>
      <c r="BJ727">
        <v>45463.403263888889</v>
      </c>
      <c r="BK727" t="s">
        <v>21683</v>
      </c>
      <c r="BL727" t="s">
        <v>16179</v>
      </c>
      <c r="BM727" t="s">
        <v>21683</v>
      </c>
      <c r="BP727" s="568">
        <v>294281.61</v>
      </c>
      <c r="BR727">
        <v>0.113272374950428</v>
      </c>
      <c r="BS727">
        <v>5</v>
      </c>
      <c r="BU727" t="s">
        <v>18964</v>
      </c>
      <c r="BV727" t="s">
        <v>18959</v>
      </c>
      <c r="BY727">
        <v>0</v>
      </c>
      <c r="CA727" t="s">
        <v>16180</v>
      </c>
      <c r="CB727" t="s">
        <v>21679</v>
      </c>
      <c r="CC7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51603800.039999992</v>
      </c>
    </row>
    <row r="728" spans="1:81">
      <c r="A728">
        <v>750063</v>
      </c>
      <c r="B728" t="s">
        <v>18966</v>
      </c>
      <c r="C728" t="s">
        <v>251</v>
      </c>
      <c r="D728" t="s">
        <v>18967</v>
      </c>
      <c r="E728" t="s">
        <v>16178</v>
      </c>
      <c r="F728" t="s">
        <v>130</v>
      </c>
      <c r="H728" t="b">
        <v>1</v>
      </c>
      <c r="J728" t="b">
        <v>0</v>
      </c>
      <c r="L728" t="s">
        <v>16193</v>
      </c>
      <c r="M728" t="b">
        <v>0</v>
      </c>
      <c r="V728" t="s">
        <v>2478</v>
      </c>
      <c r="Z728">
        <v>45461</v>
      </c>
      <c r="AA728" t="s">
        <v>18949</v>
      </c>
      <c r="AC728">
        <v>45617</v>
      </c>
      <c r="AD728">
        <v>45981</v>
      </c>
      <c r="AE728">
        <v>45882</v>
      </c>
      <c r="AF728">
        <v>45876</v>
      </c>
      <c r="AG728" t="s">
        <v>18968</v>
      </c>
      <c r="AI728">
        <v>20024132.239999998</v>
      </c>
      <c r="AJ728">
        <v>11000000</v>
      </c>
      <c r="AK728">
        <v>113327804.45999999</v>
      </c>
      <c r="AO728">
        <v>985459.15</v>
      </c>
      <c r="AP728">
        <v>112342345.31</v>
      </c>
      <c r="AQ728">
        <v>113327804.45999999</v>
      </c>
      <c r="AR728">
        <v>113327804.45999999</v>
      </c>
      <c r="AW728" s="567"/>
      <c r="AX728" s="567"/>
      <c r="AY728" s="567"/>
      <c r="AZ728" s="567"/>
      <c r="BA728" s="567"/>
      <c r="BB728" s="567"/>
      <c r="BC728" s="567"/>
      <c r="BD728" s="567">
        <v>0</v>
      </c>
      <c r="BE728" s="567">
        <v>0</v>
      </c>
      <c r="BG728" t="s">
        <v>22190</v>
      </c>
      <c r="BH728" t="s">
        <v>18968</v>
      </c>
      <c r="BI728">
        <v>46059.549872685187</v>
      </c>
      <c r="BJ728">
        <v>45463.403854166667</v>
      </c>
      <c r="BK728" t="s">
        <v>21683</v>
      </c>
      <c r="BL728" t="s">
        <v>16179</v>
      </c>
      <c r="BM728" t="s">
        <v>21678</v>
      </c>
      <c r="BR728">
        <v>9.7063558695187999E-2</v>
      </c>
      <c r="BS728">
        <v>5</v>
      </c>
      <c r="BU728" t="s">
        <v>18969</v>
      </c>
      <c r="BV728" t="s">
        <v>18965</v>
      </c>
      <c r="BY728">
        <v>0</v>
      </c>
      <c r="CA728" t="s">
        <v>16180</v>
      </c>
      <c r="CB728" t="s">
        <v>21679</v>
      </c>
      <c r="CC7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29" spans="1:81">
      <c r="A729">
        <v>750150</v>
      </c>
      <c r="B729" t="s">
        <v>18971</v>
      </c>
      <c r="C729" t="s">
        <v>2445</v>
      </c>
      <c r="D729" t="s">
        <v>18972</v>
      </c>
      <c r="E729" t="s">
        <v>13003</v>
      </c>
      <c r="F729" t="s">
        <v>16416</v>
      </c>
      <c r="H729" t="b">
        <v>1</v>
      </c>
      <c r="I729" t="s">
        <v>16253</v>
      </c>
      <c r="J729" t="b">
        <v>0</v>
      </c>
      <c r="L729" t="s">
        <v>16193</v>
      </c>
      <c r="M729" t="b">
        <v>0</v>
      </c>
      <c r="V729" t="s">
        <v>2478</v>
      </c>
      <c r="Z729">
        <v>45463</v>
      </c>
      <c r="AA729" t="s">
        <v>18973</v>
      </c>
      <c r="AC729">
        <v>45463</v>
      </c>
      <c r="AD729">
        <v>45898</v>
      </c>
      <c r="AE729">
        <v>45929</v>
      </c>
      <c r="AF729">
        <v>45915</v>
      </c>
      <c r="AG729" t="s">
        <v>18974</v>
      </c>
      <c r="AH729">
        <v>1</v>
      </c>
      <c r="AI729">
        <v>64660.36</v>
      </c>
      <c r="AJ729">
        <v>58488</v>
      </c>
      <c r="AK729">
        <v>8224.7999999999993</v>
      </c>
      <c r="AL729">
        <v>19852.400000000001</v>
      </c>
      <c r="AN729">
        <v>131895.22</v>
      </c>
      <c r="AO729">
        <v>1075.68</v>
      </c>
      <c r="AP729">
        <v>7149.12</v>
      </c>
      <c r="AQ729">
        <v>140120.01999999999</v>
      </c>
      <c r="AR729">
        <v>159972.42000000001</v>
      </c>
      <c r="AU729">
        <v>45966</v>
      </c>
      <c r="AW729" s="567">
        <v>134148.35999999999</v>
      </c>
      <c r="AX729" s="567">
        <v>125923.56</v>
      </c>
      <c r="AY729" s="567"/>
      <c r="AZ729" s="567"/>
      <c r="BA729" s="567"/>
      <c r="BB729" s="567">
        <v>5971.66</v>
      </c>
      <c r="BC729" s="567"/>
      <c r="BD729" s="567">
        <v>134148.35999999999</v>
      </c>
      <c r="BE729" s="567">
        <v>125923.56</v>
      </c>
      <c r="BG729" t="s">
        <v>22191</v>
      </c>
      <c r="BI729">
        <v>46059.549872685187</v>
      </c>
      <c r="BJ729">
        <v>45463.512407407405</v>
      </c>
      <c r="BK729" t="s">
        <v>21683</v>
      </c>
      <c r="BL729" t="s">
        <v>16418</v>
      </c>
      <c r="BM729" t="s">
        <v>21678</v>
      </c>
      <c r="BP729" s="568">
        <v>19852.400000000001</v>
      </c>
      <c r="BQ729" s="568">
        <v>1075.68</v>
      </c>
      <c r="BR729">
        <v>0.41741358586731597</v>
      </c>
      <c r="BS729">
        <v>3</v>
      </c>
      <c r="BU729" t="s">
        <v>18975</v>
      </c>
      <c r="BV729" t="s">
        <v>18970</v>
      </c>
      <c r="BW729" s="568">
        <v>5971.66</v>
      </c>
      <c r="BY729">
        <v>5971.66</v>
      </c>
      <c r="CA729" t="s">
        <v>16180</v>
      </c>
      <c r="CB729" t="s">
        <v>21679</v>
      </c>
      <c r="CC7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7149.1199999999881</v>
      </c>
    </row>
    <row r="730" spans="1:81">
      <c r="A730">
        <v>750151</v>
      </c>
      <c r="B730" t="s">
        <v>18977</v>
      </c>
      <c r="C730" t="s">
        <v>2403</v>
      </c>
      <c r="D730" t="s">
        <v>18978</v>
      </c>
      <c r="E730" t="s">
        <v>13003</v>
      </c>
      <c r="F730" t="s">
        <v>16416</v>
      </c>
      <c r="H730" t="b">
        <v>1</v>
      </c>
      <c r="I730" t="s">
        <v>16253</v>
      </c>
      <c r="J730" t="b">
        <v>0</v>
      </c>
      <c r="L730" t="s">
        <v>16193</v>
      </c>
      <c r="M730" t="b">
        <v>0</v>
      </c>
      <c r="V730" t="s">
        <v>2478</v>
      </c>
      <c r="Z730">
        <v>45463</v>
      </c>
      <c r="AA730" t="s">
        <v>18973</v>
      </c>
      <c r="AC730">
        <v>45463</v>
      </c>
      <c r="AD730">
        <v>45960</v>
      </c>
      <c r="AE730">
        <v>45994</v>
      </c>
      <c r="AF730">
        <v>45987</v>
      </c>
      <c r="AG730" t="s">
        <v>18979</v>
      </c>
      <c r="AH730">
        <v>1</v>
      </c>
      <c r="AI730">
        <v>136702.29</v>
      </c>
      <c r="AJ730">
        <v>123160.67</v>
      </c>
      <c r="AK730">
        <v>12563.87</v>
      </c>
      <c r="AL730">
        <v>23495.18</v>
      </c>
      <c r="AN730">
        <v>260054.1</v>
      </c>
      <c r="AO730">
        <v>1041.06</v>
      </c>
      <c r="AP730">
        <v>11522.81</v>
      </c>
      <c r="AQ730">
        <v>272617.96999999997</v>
      </c>
      <c r="AR730">
        <v>296113.15000000002</v>
      </c>
      <c r="AU730">
        <v>46038</v>
      </c>
      <c r="AW730" s="567">
        <v>255832.03</v>
      </c>
      <c r="AX730" s="567">
        <v>243268.16</v>
      </c>
      <c r="AY730" s="567"/>
      <c r="AZ730" s="567"/>
      <c r="BA730" s="567"/>
      <c r="BB730" s="567">
        <v>19127</v>
      </c>
      <c r="BC730" s="567"/>
      <c r="BD730" s="567">
        <v>255832.03</v>
      </c>
      <c r="BE730" s="567">
        <v>243268.16</v>
      </c>
      <c r="BG730" t="s">
        <v>22192</v>
      </c>
      <c r="BI730">
        <v>46059.549953703703</v>
      </c>
      <c r="BJ730">
        <v>45463.512997685182</v>
      </c>
      <c r="BK730" t="s">
        <v>21683</v>
      </c>
      <c r="BL730" t="s">
        <v>16418</v>
      </c>
      <c r="BM730" t="s">
        <v>21678</v>
      </c>
      <c r="BP730" s="568">
        <v>23495.18</v>
      </c>
      <c r="BQ730" s="568">
        <v>1041.06</v>
      </c>
      <c r="BR730">
        <v>0.45177018228108701</v>
      </c>
      <c r="BS730">
        <v>3</v>
      </c>
      <c r="BU730" t="s">
        <v>18980</v>
      </c>
      <c r="BV730" t="s">
        <v>18976</v>
      </c>
      <c r="BW730" s="568">
        <v>16785.939999999999</v>
      </c>
      <c r="BX730" s="568">
        <v>2341.06</v>
      </c>
      <c r="BY730">
        <v>19127</v>
      </c>
      <c r="CA730" t="s">
        <v>16180</v>
      </c>
      <c r="CB730" t="s">
        <v>21679</v>
      </c>
      <c r="CC7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9181.7499999999964</v>
      </c>
    </row>
    <row r="731" spans="1:81">
      <c r="A731">
        <v>750168</v>
      </c>
      <c r="B731" t="s">
        <v>18982</v>
      </c>
      <c r="C731" t="s">
        <v>2372</v>
      </c>
      <c r="D731" t="s">
        <v>18983</v>
      </c>
      <c r="E731" t="s">
        <v>13003</v>
      </c>
      <c r="F731" t="s">
        <v>16416</v>
      </c>
      <c r="H731" t="b">
        <v>1</v>
      </c>
      <c r="I731" t="s">
        <v>16253</v>
      </c>
      <c r="J731" t="b">
        <v>0</v>
      </c>
      <c r="L731" t="s">
        <v>16193</v>
      </c>
      <c r="M731" t="b">
        <v>0</v>
      </c>
      <c r="V731" t="s">
        <v>2478</v>
      </c>
      <c r="Z731">
        <v>45463</v>
      </c>
      <c r="AA731" t="s">
        <v>18973</v>
      </c>
      <c r="AC731">
        <v>45463</v>
      </c>
      <c r="AD731">
        <v>45933</v>
      </c>
      <c r="AE731">
        <v>45961</v>
      </c>
      <c r="AF731">
        <v>45947</v>
      </c>
      <c r="AG731" t="s">
        <v>18984</v>
      </c>
      <c r="AJ731">
        <v>375810.42</v>
      </c>
      <c r="AK731">
        <v>37472.839999999997</v>
      </c>
      <c r="AL731">
        <v>45787.13</v>
      </c>
      <c r="AN731">
        <v>468439.49</v>
      </c>
      <c r="AO731">
        <v>3335.39</v>
      </c>
      <c r="AP731">
        <v>34137.449999999997</v>
      </c>
      <c r="AQ731">
        <v>505912.33</v>
      </c>
      <c r="AR731">
        <v>551699.46</v>
      </c>
      <c r="AU731">
        <v>45986</v>
      </c>
      <c r="AW731" s="567">
        <v>469229.99</v>
      </c>
      <c r="AX731" s="567">
        <v>431757.15</v>
      </c>
      <c r="AY731" s="567"/>
      <c r="AZ731" s="567"/>
      <c r="BA731" s="567"/>
      <c r="BB731" s="567">
        <v>36682.339999999997</v>
      </c>
      <c r="BC731" s="567"/>
      <c r="BD731" s="567">
        <v>469229.99</v>
      </c>
      <c r="BE731" s="567">
        <v>431757.15</v>
      </c>
      <c r="BG731" t="s">
        <v>22193</v>
      </c>
      <c r="BI731">
        <v>46059.553842592592</v>
      </c>
      <c r="BJ731">
        <v>45464.392870370371</v>
      </c>
      <c r="BK731" t="s">
        <v>21683</v>
      </c>
      <c r="BL731" t="s">
        <v>16418</v>
      </c>
      <c r="BM731" t="s">
        <v>21678</v>
      </c>
      <c r="BP731" s="568">
        <v>45787.13</v>
      </c>
      <c r="BQ731" s="568">
        <v>3335.39</v>
      </c>
      <c r="BR731">
        <v>0.74283704451322596</v>
      </c>
      <c r="BS731">
        <v>2</v>
      </c>
      <c r="BU731" t="s">
        <v>18985</v>
      </c>
      <c r="BV731" t="s">
        <v>18981</v>
      </c>
      <c r="BW731" s="568">
        <v>36682.339999999997</v>
      </c>
      <c r="BX731" s="568">
        <v>5852.66</v>
      </c>
      <c r="BY731">
        <v>42535</v>
      </c>
      <c r="CA731" t="s">
        <v>16180</v>
      </c>
      <c r="CB731" t="s">
        <v>21679</v>
      </c>
      <c r="CC7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28284.789999999968</v>
      </c>
    </row>
    <row r="732" spans="1:81">
      <c r="A732">
        <v>750502</v>
      </c>
      <c r="B732" t="s">
        <v>18987</v>
      </c>
      <c r="C732" t="s">
        <v>18988</v>
      </c>
      <c r="D732" t="s">
        <v>18989</v>
      </c>
      <c r="E732" t="s">
        <v>15581</v>
      </c>
      <c r="F732" t="s">
        <v>18109</v>
      </c>
      <c r="H732" t="b">
        <v>1</v>
      </c>
      <c r="J732" t="b">
        <v>0</v>
      </c>
      <c r="M732" t="b">
        <v>1</v>
      </c>
      <c r="N732" t="s">
        <v>16174</v>
      </c>
      <c r="O732" t="s">
        <v>7155</v>
      </c>
      <c r="P732" t="b">
        <v>1</v>
      </c>
      <c r="V732" t="s">
        <v>2478</v>
      </c>
      <c r="Z732">
        <v>45470</v>
      </c>
      <c r="AA732" t="s">
        <v>18990</v>
      </c>
      <c r="AC732">
        <v>45814</v>
      </c>
      <c r="AE732">
        <v>45716</v>
      </c>
      <c r="AF732">
        <v>45713</v>
      </c>
      <c r="AI732">
        <v>3370000</v>
      </c>
      <c r="AJ732">
        <v>3370000</v>
      </c>
      <c r="AK732">
        <v>52720520.350000001</v>
      </c>
      <c r="AL732">
        <v>0</v>
      </c>
      <c r="AN732">
        <v>0</v>
      </c>
      <c r="AO732">
        <v>3340630.47</v>
      </c>
      <c r="AP732">
        <v>49379889.880000003</v>
      </c>
      <c r="AQ732">
        <v>52720520.350000001</v>
      </c>
      <c r="AR732">
        <v>52720520.350000001</v>
      </c>
      <c r="AW732" s="567"/>
      <c r="AX732" s="567"/>
      <c r="AY732" s="567"/>
      <c r="AZ732" s="567"/>
      <c r="BA732" s="567"/>
      <c r="BB732" s="567"/>
      <c r="BC732" s="567"/>
      <c r="BD732" s="567">
        <v>0</v>
      </c>
      <c r="BE732" s="567">
        <v>0</v>
      </c>
      <c r="BG732" t="s">
        <v>22194</v>
      </c>
      <c r="BH732" t="s">
        <v>18991</v>
      </c>
      <c r="BI732">
        <v>46059.64634259259</v>
      </c>
      <c r="BJ732">
        <v>45471.461354166669</v>
      </c>
      <c r="BK732" t="s">
        <v>21683</v>
      </c>
      <c r="BL732" t="s">
        <v>18111</v>
      </c>
      <c r="BM732" t="s">
        <v>21678</v>
      </c>
      <c r="BR732">
        <v>6.3921979100875895E-2</v>
      </c>
      <c r="BS732">
        <v>5</v>
      </c>
      <c r="BT732">
        <v>45876</v>
      </c>
      <c r="BU732" t="s">
        <v>18992</v>
      </c>
      <c r="BV732" t="s">
        <v>18986</v>
      </c>
      <c r="BW732" s="568">
        <v>0</v>
      </c>
      <c r="BX732" s="568">
        <v>28261718.239999998</v>
      </c>
      <c r="BY732">
        <v>28261718.239999998</v>
      </c>
      <c r="CA732" t="s">
        <v>16180</v>
      </c>
      <c r="CB732" t="s">
        <v>21679</v>
      </c>
      <c r="CC7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33" spans="1:81">
      <c r="A733">
        <v>750503</v>
      </c>
      <c r="B733" t="s">
        <v>18994</v>
      </c>
      <c r="C733" t="s">
        <v>18995</v>
      </c>
      <c r="D733" t="s">
        <v>18996</v>
      </c>
      <c r="E733" t="s">
        <v>15581</v>
      </c>
      <c r="F733" t="s">
        <v>18109</v>
      </c>
      <c r="H733" t="b">
        <v>1</v>
      </c>
      <c r="J733" t="b">
        <v>0</v>
      </c>
      <c r="M733" t="b">
        <v>1</v>
      </c>
      <c r="N733" t="s">
        <v>16174</v>
      </c>
      <c r="O733" t="s">
        <v>7155</v>
      </c>
      <c r="P733" t="b">
        <v>1</v>
      </c>
      <c r="V733" t="s">
        <v>2478</v>
      </c>
      <c r="Z733">
        <v>45470</v>
      </c>
      <c r="AA733" t="s">
        <v>18990</v>
      </c>
      <c r="AC733">
        <v>45814</v>
      </c>
      <c r="AE733">
        <v>45636</v>
      </c>
      <c r="AF733">
        <v>45622</v>
      </c>
      <c r="AJ733">
        <v>0</v>
      </c>
      <c r="AK733">
        <v>55503065.560000002</v>
      </c>
      <c r="AL733">
        <v>0</v>
      </c>
      <c r="AN733">
        <v>0</v>
      </c>
      <c r="AO733">
        <v>3187811.29</v>
      </c>
      <c r="AP733">
        <v>52315254.270000003</v>
      </c>
      <c r="AQ733">
        <v>55503065.560000002</v>
      </c>
      <c r="AR733">
        <v>55503065.560000002</v>
      </c>
      <c r="AW733" s="567"/>
      <c r="AX733" s="567"/>
      <c r="AY733" s="567"/>
      <c r="AZ733" s="567"/>
      <c r="BA733" s="567"/>
      <c r="BB733" s="567"/>
      <c r="BC733" s="567"/>
      <c r="BD733" s="567">
        <v>0</v>
      </c>
      <c r="BE733" s="567">
        <v>0</v>
      </c>
      <c r="BG733" t="s">
        <v>22195</v>
      </c>
      <c r="BH733" t="s">
        <v>18991</v>
      </c>
      <c r="BI733">
        <v>46059.646678240744</v>
      </c>
      <c r="BJ733">
        <v>45471.462060185186</v>
      </c>
      <c r="BK733" t="s">
        <v>21683</v>
      </c>
      <c r="BL733" t="s">
        <v>18111</v>
      </c>
      <c r="BM733" t="s">
        <v>21678</v>
      </c>
      <c r="BR733">
        <v>0</v>
      </c>
      <c r="BS733">
        <v>5</v>
      </c>
      <c r="BT733">
        <v>45876</v>
      </c>
      <c r="BU733" t="s">
        <v>18997</v>
      </c>
      <c r="BV733" t="s">
        <v>18993</v>
      </c>
      <c r="BW733" s="568">
        <v>0</v>
      </c>
      <c r="BX733" s="568">
        <v>28261718.239999998</v>
      </c>
      <c r="BY733">
        <v>28261718.239999998</v>
      </c>
      <c r="CA733" t="s">
        <v>16180</v>
      </c>
      <c r="CB733" t="s">
        <v>21679</v>
      </c>
      <c r="CC7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34" spans="1:81">
      <c r="A734">
        <v>750692</v>
      </c>
      <c r="B734" t="s">
        <v>18999</v>
      </c>
      <c r="C734" t="s">
        <v>168</v>
      </c>
      <c r="D734" t="s">
        <v>19000</v>
      </c>
      <c r="E734" t="s">
        <v>16408</v>
      </c>
      <c r="F734" t="s">
        <v>16405</v>
      </c>
      <c r="J734" t="b">
        <v>0</v>
      </c>
      <c r="L734" t="s">
        <v>16193</v>
      </c>
      <c r="M734" t="b">
        <v>0</v>
      </c>
      <c r="V734" t="s">
        <v>2478</v>
      </c>
      <c r="Z734">
        <v>45475</v>
      </c>
      <c r="AA734" t="s">
        <v>19001</v>
      </c>
      <c r="AC734">
        <v>45688</v>
      </c>
      <c r="AD734">
        <v>46073</v>
      </c>
      <c r="AE734">
        <v>45877</v>
      </c>
      <c r="AF734">
        <v>45835</v>
      </c>
      <c r="AG734" t="s">
        <v>19002</v>
      </c>
      <c r="AI734">
        <v>8160000</v>
      </c>
      <c r="AJ734">
        <v>8160000</v>
      </c>
      <c r="AK734">
        <v>539706.65</v>
      </c>
      <c r="AL734">
        <v>1378411.71</v>
      </c>
      <c r="AM734">
        <v>1059507.72</v>
      </c>
      <c r="AN734">
        <v>16594079.1</v>
      </c>
      <c r="AO734">
        <v>37871.839999999997</v>
      </c>
      <c r="AP734">
        <v>501834.81</v>
      </c>
      <c r="AQ734">
        <v>17133785.75</v>
      </c>
      <c r="AR734">
        <v>18512197.460000001</v>
      </c>
      <c r="AU734">
        <v>45925</v>
      </c>
      <c r="AW734" s="567">
        <v>12921047</v>
      </c>
      <c r="AX734" s="567">
        <v>12921047</v>
      </c>
      <c r="AY734" s="567"/>
      <c r="AZ734" s="567"/>
      <c r="BA734" s="567"/>
      <c r="BB734" s="567">
        <v>2509617</v>
      </c>
      <c r="BC734" s="567"/>
      <c r="BD734" s="567">
        <v>12921047</v>
      </c>
      <c r="BE734" s="567">
        <v>12921047</v>
      </c>
      <c r="BG734" t="s">
        <v>22196</v>
      </c>
      <c r="BI734">
        <v>46078.678124999999</v>
      </c>
      <c r="BJ734">
        <v>45475.474189814813</v>
      </c>
      <c r="BK734" t="s">
        <v>21683</v>
      </c>
      <c r="BL734" t="s">
        <v>16409</v>
      </c>
      <c r="BM734" t="s">
        <v>21683</v>
      </c>
      <c r="BN734" t="s">
        <v>16315</v>
      </c>
      <c r="BP734" s="568">
        <v>1799743</v>
      </c>
      <c r="BQ734" s="568">
        <v>0</v>
      </c>
      <c r="BR734">
        <v>0.47625201569944903</v>
      </c>
      <c r="BS734">
        <v>3</v>
      </c>
      <c r="BU734" t="s">
        <v>19003</v>
      </c>
      <c r="BV734" t="s">
        <v>18998</v>
      </c>
      <c r="BW734" s="568">
        <v>1096303.06</v>
      </c>
      <c r="BX734" s="568">
        <v>395734.94</v>
      </c>
      <c r="BY734">
        <v>1492038</v>
      </c>
      <c r="CA734" t="s">
        <v>16180</v>
      </c>
      <c r="CB734" t="s">
        <v>21679</v>
      </c>
      <c r="CC7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35" spans="1:81">
      <c r="A735">
        <v>750729</v>
      </c>
      <c r="B735" t="s">
        <v>19005</v>
      </c>
      <c r="C735" t="s">
        <v>19006</v>
      </c>
      <c r="D735" t="s">
        <v>19007</v>
      </c>
      <c r="E735" t="s">
        <v>15362</v>
      </c>
      <c r="F735" t="s">
        <v>46</v>
      </c>
      <c r="J735" t="b">
        <v>0</v>
      </c>
      <c r="M735" t="b">
        <v>0</v>
      </c>
      <c r="R735">
        <v>2080000</v>
      </c>
      <c r="S735">
        <v>45400</v>
      </c>
      <c r="T735">
        <v>45419</v>
      </c>
      <c r="V735">
        <v>45430</v>
      </c>
      <c r="Z735">
        <v>45475</v>
      </c>
      <c r="AA735" t="s">
        <v>19001</v>
      </c>
      <c r="AI735">
        <v>2083232.55</v>
      </c>
      <c r="AJ735">
        <v>2083232.55</v>
      </c>
      <c r="AP735">
        <v>0</v>
      </c>
      <c r="AQ735">
        <v>2083232.55</v>
      </c>
      <c r="AR735">
        <v>2083232.55</v>
      </c>
      <c r="AW735" s="567"/>
      <c r="AX735" s="567"/>
      <c r="AY735" s="567"/>
      <c r="AZ735" s="567"/>
      <c r="BA735" s="567"/>
      <c r="BB735" s="567"/>
      <c r="BC735" s="567"/>
      <c r="BD735" s="567">
        <v>0</v>
      </c>
      <c r="BE735" s="567">
        <v>0</v>
      </c>
      <c r="BG735" t="s">
        <v>22197</v>
      </c>
      <c r="BH735" t="s">
        <v>19008</v>
      </c>
      <c r="BI735">
        <v>46097.446956018517</v>
      </c>
      <c r="BJ735">
        <v>45476.441087962965</v>
      </c>
      <c r="BK735" t="s">
        <v>21683</v>
      </c>
      <c r="BL735" t="s">
        <v>19010</v>
      </c>
      <c r="BM735" t="s">
        <v>21696</v>
      </c>
      <c r="BR735">
        <v>1</v>
      </c>
      <c r="BS735">
        <v>1</v>
      </c>
      <c r="BU735" t="s">
        <v>19009</v>
      </c>
      <c r="BV735" t="s">
        <v>19004</v>
      </c>
      <c r="BY735">
        <v>0</v>
      </c>
      <c r="CA735" t="s">
        <v>16180</v>
      </c>
      <c r="CB735" t="s">
        <v>21679</v>
      </c>
      <c r="CC7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36" spans="1:81">
      <c r="A736">
        <v>750730</v>
      </c>
      <c r="B736" t="s">
        <v>19012</v>
      </c>
      <c r="C736" t="s">
        <v>930</v>
      </c>
      <c r="D736" t="s">
        <v>19013</v>
      </c>
      <c r="E736" t="s">
        <v>15362</v>
      </c>
      <c r="F736" t="s">
        <v>46</v>
      </c>
      <c r="J736" t="b">
        <v>0</v>
      </c>
      <c r="M736" t="b">
        <v>1</v>
      </c>
      <c r="N736" t="s">
        <v>16174</v>
      </c>
      <c r="O736" t="s">
        <v>7155</v>
      </c>
      <c r="R736">
        <v>36590000</v>
      </c>
      <c r="S736">
        <v>44385</v>
      </c>
      <c r="T736">
        <v>44428</v>
      </c>
      <c r="V736">
        <v>44415</v>
      </c>
      <c r="Z736">
        <v>45475</v>
      </c>
      <c r="AA736" t="s">
        <v>19001</v>
      </c>
      <c r="AI736">
        <v>36590000</v>
      </c>
      <c r="AJ736">
        <v>36590000</v>
      </c>
      <c r="AP736">
        <v>0</v>
      </c>
      <c r="AQ736">
        <v>36590000</v>
      </c>
      <c r="AR736">
        <v>36590000</v>
      </c>
      <c r="AW736" s="567"/>
      <c r="AX736" s="567"/>
      <c r="AY736" s="567"/>
      <c r="AZ736" s="567"/>
      <c r="BA736" s="567"/>
      <c r="BB736" s="567"/>
      <c r="BC736" s="567"/>
      <c r="BD736" s="567">
        <v>0</v>
      </c>
      <c r="BE736" s="567">
        <v>0</v>
      </c>
      <c r="BG736" t="s">
        <v>22198</v>
      </c>
      <c r="BI736">
        <v>45887.646180555559</v>
      </c>
      <c r="BJ736">
        <v>45476.44358796296</v>
      </c>
      <c r="BK736" t="s">
        <v>21683</v>
      </c>
      <c r="BL736" t="s">
        <v>17594</v>
      </c>
      <c r="BM736" t="s">
        <v>21696</v>
      </c>
      <c r="BR736">
        <v>1</v>
      </c>
      <c r="BS736">
        <v>1</v>
      </c>
      <c r="BT736">
        <v>45887</v>
      </c>
      <c r="BU736" t="s">
        <v>19014</v>
      </c>
      <c r="BV736" t="s">
        <v>19011</v>
      </c>
      <c r="BY736">
        <v>0</v>
      </c>
      <c r="CA736" t="s">
        <v>16180</v>
      </c>
      <c r="CB736" t="s">
        <v>21679</v>
      </c>
      <c r="CC7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37" spans="1:81">
      <c r="A737">
        <v>751655</v>
      </c>
      <c r="B737" t="s">
        <v>19016</v>
      </c>
      <c r="C737" t="s">
        <v>253</v>
      </c>
      <c r="D737" t="s">
        <v>19017</v>
      </c>
      <c r="E737" t="s">
        <v>15581</v>
      </c>
      <c r="F737" t="s">
        <v>18109</v>
      </c>
      <c r="I737" t="s">
        <v>16253</v>
      </c>
      <c r="J737" t="b">
        <v>0</v>
      </c>
      <c r="L737" t="s">
        <v>16193</v>
      </c>
      <c r="M737" t="b">
        <v>0</v>
      </c>
      <c r="R737">
        <v>122250000</v>
      </c>
      <c r="S737">
        <v>45324</v>
      </c>
      <c r="T737">
        <v>45337</v>
      </c>
      <c r="V737">
        <v>45354</v>
      </c>
      <c r="Z737">
        <v>45013</v>
      </c>
      <c r="AA737" t="s">
        <v>18804</v>
      </c>
      <c r="AC737">
        <v>45492</v>
      </c>
      <c r="AD737">
        <v>45883</v>
      </c>
      <c r="AI737">
        <v>125117462.87</v>
      </c>
      <c r="AJ737">
        <v>81410371</v>
      </c>
      <c r="AK737">
        <v>124703389.13</v>
      </c>
      <c r="AL737">
        <v>63813.14</v>
      </c>
      <c r="AN737">
        <v>605646.11</v>
      </c>
      <c r="AO737">
        <v>11753427.33</v>
      </c>
      <c r="AP737">
        <v>112949961.8</v>
      </c>
      <c r="AQ737">
        <v>125309035.23999999</v>
      </c>
      <c r="AR737">
        <v>125372848.38</v>
      </c>
      <c r="AW737" s="567"/>
      <c r="AX737" s="567"/>
      <c r="AY737" s="567"/>
      <c r="AZ737" s="567"/>
      <c r="BA737" s="567"/>
      <c r="BB737" s="567"/>
      <c r="BC737" s="567"/>
      <c r="BD737" s="567">
        <v>0</v>
      </c>
      <c r="BE737" s="567">
        <v>0</v>
      </c>
      <c r="BG737" t="s">
        <v>22199</v>
      </c>
      <c r="BI737">
        <v>45980.669212962966</v>
      </c>
      <c r="BJ737">
        <v>45492.425324074073</v>
      </c>
      <c r="BK737" t="s">
        <v>21683</v>
      </c>
      <c r="BL737" t="s">
        <v>18191</v>
      </c>
      <c r="BM737" t="s">
        <v>21683</v>
      </c>
      <c r="BR737">
        <v>0.64967678383348504</v>
      </c>
      <c r="BS737">
        <v>2</v>
      </c>
      <c r="BU737" t="s">
        <v>19018</v>
      </c>
      <c r="BV737" t="s">
        <v>19015</v>
      </c>
      <c r="BW737" s="568">
        <v>0</v>
      </c>
      <c r="BX737" s="568">
        <v>14497546.99</v>
      </c>
      <c r="BY737">
        <v>14497546.99</v>
      </c>
      <c r="CA737" t="s">
        <v>16180</v>
      </c>
      <c r="CB737" t="s">
        <v>21679</v>
      </c>
      <c r="CC7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38" spans="1:81">
      <c r="A738">
        <v>752039</v>
      </c>
      <c r="B738" t="s">
        <v>19020</v>
      </c>
      <c r="C738" t="s">
        <v>19021</v>
      </c>
      <c r="D738" t="s">
        <v>19022</v>
      </c>
      <c r="E738" t="s">
        <v>15362</v>
      </c>
      <c r="F738" t="s">
        <v>46</v>
      </c>
      <c r="J738" t="b">
        <v>0</v>
      </c>
      <c r="M738" t="b">
        <v>1</v>
      </c>
      <c r="N738" t="s">
        <v>16443</v>
      </c>
      <c r="O738" t="s">
        <v>7155</v>
      </c>
      <c r="Q738">
        <v>45303</v>
      </c>
      <c r="R738">
        <v>7030000</v>
      </c>
      <c r="S738">
        <v>45400</v>
      </c>
      <c r="T738">
        <v>45419</v>
      </c>
      <c r="V738">
        <v>45430</v>
      </c>
      <c r="Z738">
        <v>45496</v>
      </c>
      <c r="AA738" t="s">
        <v>19023</v>
      </c>
      <c r="AI738">
        <v>7032180.1200000001</v>
      </c>
      <c r="AJ738">
        <v>7032180.1200000001</v>
      </c>
      <c r="AP738">
        <v>0</v>
      </c>
      <c r="AQ738">
        <v>7032180.1200000001</v>
      </c>
      <c r="AR738">
        <v>7032180.1200000001</v>
      </c>
      <c r="AW738" s="567"/>
      <c r="AX738" s="567"/>
      <c r="AY738" s="567"/>
      <c r="AZ738" s="567"/>
      <c r="BA738" s="567"/>
      <c r="BB738" s="567"/>
      <c r="BC738" s="567"/>
      <c r="BD738" s="567">
        <v>0</v>
      </c>
      <c r="BE738" s="567">
        <v>0</v>
      </c>
      <c r="BG738" t="s">
        <v>22200</v>
      </c>
      <c r="BH738" t="s">
        <v>16865</v>
      </c>
      <c r="BI738">
        <v>45856.771527777775</v>
      </c>
      <c r="BJ738">
        <v>45497.443229166667</v>
      </c>
      <c r="BK738" t="s">
        <v>21683</v>
      </c>
      <c r="BL738" t="s">
        <v>19025</v>
      </c>
      <c r="BM738" t="s">
        <v>21698</v>
      </c>
      <c r="BR738">
        <v>1</v>
      </c>
      <c r="BS738">
        <v>1</v>
      </c>
      <c r="BT738">
        <v>45820</v>
      </c>
      <c r="BU738" t="s">
        <v>19024</v>
      </c>
      <c r="BV738" t="s">
        <v>19019</v>
      </c>
      <c r="BY738">
        <v>0</v>
      </c>
      <c r="CA738" t="s">
        <v>16180</v>
      </c>
      <c r="CB738" t="s">
        <v>21679</v>
      </c>
      <c r="CC7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39" spans="1:81">
      <c r="A739">
        <v>752041</v>
      </c>
      <c r="B739" t="s">
        <v>19027</v>
      </c>
      <c r="C739" t="s">
        <v>771</v>
      </c>
      <c r="D739" t="s">
        <v>19028</v>
      </c>
      <c r="E739" t="s">
        <v>15362</v>
      </c>
      <c r="F739" t="s">
        <v>46</v>
      </c>
      <c r="J739" t="b">
        <v>0</v>
      </c>
      <c r="M739" t="b">
        <v>1</v>
      </c>
      <c r="N739" t="s">
        <v>16443</v>
      </c>
      <c r="O739" t="s">
        <v>7155</v>
      </c>
      <c r="Q739">
        <v>45303</v>
      </c>
      <c r="R739">
        <v>4060000</v>
      </c>
      <c r="S739">
        <v>45400</v>
      </c>
      <c r="T739">
        <v>45419</v>
      </c>
      <c r="V739">
        <v>45430</v>
      </c>
      <c r="Z739">
        <v>45496</v>
      </c>
      <c r="AA739" t="s">
        <v>19023</v>
      </c>
      <c r="AI739">
        <v>4060000</v>
      </c>
      <c r="AJ739">
        <v>4060000</v>
      </c>
      <c r="AP739">
        <v>0</v>
      </c>
      <c r="AQ739">
        <v>4060000</v>
      </c>
      <c r="AR739">
        <v>4060000</v>
      </c>
      <c r="AW739" s="567"/>
      <c r="AX739" s="567"/>
      <c r="AY739" s="567"/>
      <c r="AZ739" s="567"/>
      <c r="BA739" s="567"/>
      <c r="BB739" s="567"/>
      <c r="BC739" s="567"/>
      <c r="BD739" s="567">
        <v>0</v>
      </c>
      <c r="BE739" s="567">
        <v>0</v>
      </c>
      <c r="BG739" t="s">
        <v>22201</v>
      </c>
      <c r="BH739" t="s">
        <v>16865</v>
      </c>
      <c r="BI739">
        <v>45856.771527777775</v>
      </c>
      <c r="BJ739">
        <v>45497.4534375</v>
      </c>
      <c r="BK739" t="s">
        <v>21683</v>
      </c>
      <c r="BL739" t="s">
        <v>19030</v>
      </c>
      <c r="BM739" t="s">
        <v>21698</v>
      </c>
      <c r="BR739">
        <v>1</v>
      </c>
      <c r="BS739">
        <v>1</v>
      </c>
      <c r="BT739">
        <v>45820</v>
      </c>
      <c r="BU739" t="s">
        <v>19029</v>
      </c>
      <c r="BV739" t="s">
        <v>19026</v>
      </c>
      <c r="BY739">
        <v>0</v>
      </c>
      <c r="CA739" t="s">
        <v>16180</v>
      </c>
      <c r="CB739" t="s">
        <v>21679</v>
      </c>
      <c r="CC7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0" spans="1:81">
      <c r="A740">
        <v>752047</v>
      </c>
      <c r="B740" t="s">
        <v>19032</v>
      </c>
      <c r="C740" t="s">
        <v>768</v>
      </c>
      <c r="D740" t="s">
        <v>19033</v>
      </c>
      <c r="E740" t="s">
        <v>15362</v>
      </c>
      <c r="F740" t="s">
        <v>46</v>
      </c>
      <c r="J740" t="b">
        <v>0</v>
      </c>
      <c r="M740" t="b">
        <v>1</v>
      </c>
      <c r="N740" t="s">
        <v>16443</v>
      </c>
      <c r="O740" t="s">
        <v>7155</v>
      </c>
      <c r="Q740">
        <v>45303</v>
      </c>
      <c r="R740">
        <v>6540000</v>
      </c>
      <c r="S740">
        <v>45400</v>
      </c>
      <c r="T740">
        <v>45419</v>
      </c>
      <c r="V740">
        <v>45430</v>
      </c>
      <c r="Z740">
        <v>45496</v>
      </c>
      <c r="AA740" t="s">
        <v>19023</v>
      </c>
      <c r="AI740">
        <v>6540000</v>
      </c>
      <c r="AJ740">
        <v>6540000</v>
      </c>
      <c r="AP740">
        <v>0</v>
      </c>
      <c r="AQ740">
        <v>6540000</v>
      </c>
      <c r="AR740">
        <v>6540000</v>
      </c>
      <c r="AW740" s="567"/>
      <c r="AX740" s="567"/>
      <c r="AY740" s="567"/>
      <c r="AZ740" s="567"/>
      <c r="BA740" s="567"/>
      <c r="BB740" s="567"/>
      <c r="BC740" s="567"/>
      <c r="BD740" s="567">
        <v>0</v>
      </c>
      <c r="BE740" s="567">
        <v>0</v>
      </c>
      <c r="BG740" t="s">
        <v>22202</v>
      </c>
      <c r="BH740" t="s">
        <v>16865</v>
      </c>
      <c r="BI740">
        <v>45856.771527777775</v>
      </c>
      <c r="BJ740">
        <v>45497.454976851855</v>
      </c>
      <c r="BK740" t="s">
        <v>21683</v>
      </c>
      <c r="BL740" t="s">
        <v>19035</v>
      </c>
      <c r="BM740" t="s">
        <v>21698</v>
      </c>
      <c r="BR740">
        <v>1</v>
      </c>
      <c r="BS740">
        <v>1</v>
      </c>
      <c r="BT740">
        <v>45820</v>
      </c>
      <c r="BU740" t="s">
        <v>19034</v>
      </c>
      <c r="BV740" t="s">
        <v>19031</v>
      </c>
      <c r="BY740">
        <v>0</v>
      </c>
      <c r="CA740" t="s">
        <v>16180</v>
      </c>
      <c r="CB740" t="s">
        <v>21679</v>
      </c>
      <c r="CC7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1" spans="1:81">
      <c r="A741">
        <v>752048</v>
      </c>
      <c r="B741" t="s">
        <v>19037</v>
      </c>
      <c r="C741" t="s">
        <v>767</v>
      </c>
      <c r="D741" t="s">
        <v>19038</v>
      </c>
      <c r="E741" t="s">
        <v>15362</v>
      </c>
      <c r="F741" t="s">
        <v>46</v>
      </c>
      <c r="J741" t="b">
        <v>0</v>
      </c>
      <c r="M741" t="b">
        <v>1</v>
      </c>
      <c r="N741" t="s">
        <v>16443</v>
      </c>
      <c r="O741" t="s">
        <v>7155</v>
      </c>
      <c r="Q741">
        <v>45303</v>
      </c>
      <c r="R741">
        <v>8120000</v>
      </c>
      <c r="S741">
        <v>45400</v>
      </c>
      <c r="T741">
        <v>45419</v>
      </c>
      <c r="V741">
        <v>45430</v>
      </c>
      <c r="Z741">
        <v>45496</v>
      </c>
      <c r="AA741" t="s">
        <v>19023</v>
      </c>
      <c r="AI741">
        <v>8120000</v>
      </c>
      <c r="AJ741">
        <v>8120000</v>
      </c>
      <c r="AP741">
        <v>0</v>
      </c>
      <c r="AQ741">
        <v>8120000</v>
      </c>
      <c r="AR741">
        <v>8120000</v>
      </c>
      <c r="AW741" s="567"/>
      <c r="AX741" s="567"/>
      <c r="AY741" s="567"/>
      <c r="AZ741" s="567"/>
      <c r="BA741" s="567"/>
      <c r="BB741" s="567"/>
      <c r="BC741" s="567"/>
      <c r="BD741" s="567">
        <v>0</v>
      </c>
      <c r="BE741" s="567">
        <v>0</v>
      </c>
      <c r="BG741" t="s">
        <v>22203</v>
      </c>
      <c r="BH741" t="s">
        <v>16865</v>
      </c>
      <c r="BI741">
        <v>45856.771527777775</v>
      </c>
      <c r="BJ741">
        <v>45497.456597222219</v>
      </c>
      <c r="BK741" t="s">
        <v>21683</v>
      </c>
      <c r="BL741" t="s">
        <v>19040</v>
      </c>
      <c r="BM741" t="s">
        <v>21698</v>
      </c>
      <c r="BR741">
        <v>1</v>
      </c>
      <c r="BS741">
        <v>1</v>
      </c>
      <c r="BT741">
        <v>45820</v>
      </c>
      <c r="BU741" t="s">
        <v>19039</v>
      </c>
      <c r="BV741" t="s">
        <v>19036</v>
      </c>
      <c r="BY741">
        <v>0</v>
      </c>
      <c r="CA741" t="s">
        <v>16180</v>
      </c>
      <c r="CB741" t="s">
        <v>21679</v>
      </c>
      <c r="CC7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2" spans="1:81">
      <c r="A742">
        <v>752049</v>
      </c>
      <c r="B742" t="s">
        <v>19042</v>
      </c>
      <c r="C742" t="s">
        <v>766</v>
      </c>
      <c r="D742" t="s">
        <v>19043</v>
      </c>
      <c r="E742" t="s">
        <v>15362</v>
      </c>
      <c r="F742" t="s">
        <v>46</v>
      </c>
      <c r="J742" t="b">
        <v>0</v>
      </c>
      <c r="M742" t="b">
        <v>1</v>
      </c>
      <c r="N742" t="s">
        <v>16443</v>
      </c>
      <c r="O742" t="s">
        <v>7155</v>
      </c>
      <c r="Q742">
        <v>45303</v>
      </c>
      <c r="R742">
        <v>5200000</v>
      </c>
      <c r="S742">
        <v>45400</v>
      </c>
      <c r="T742">
        <v>45419</v>
      </c>
      <c r="V742">
        <v>45430</v>
      </c>
      <c r="Z742">
        <v>45496</v>
      </c>
      <c r="AA742" t="s">
        <v>19023</v>
      </c>
      <c r="AI742">
        <v>5200000</v>
      </c>
      <c r="AJ742">
        <v>5200000</v>
      </c>
      <c r="AP742">
        <v>0</v>
      </c>
      <c r="AQ742">
        <v>5200000</v>
      </c>
      <c r="AR742">
        <v>5200000</v>
      </c>
      <c r="AW742" s="567"/>
      <c r="AX742" s="567"/>
      <c r="AY742" s="567"/>
      <c r="AZ742" s="567"/>
      <c r="BA742" s="567"/>
      <c r="BB742" s="567"/>
      <c r="BC742" s="567"/>
      <c r="BD742" s="567">
        <v>0</v>
      </c>
      <c r="BE742" s="567">
        <v>0</v>
      </c>
      <c r="BG742" t="s">
        <v>22204</v>
      </c>
      <c r="BH742" t="s">
        <v>16865</v>
      </c>
      <c r="BI742">
        <v>45856.771527777775</v>
      </c>
      <c r="BJ742">
        <v>45497.458171296297</v>
      </c>
      <c r="BK742" t="s">
        <v>21683</v>
      </c>
      <c r="BL742" t="s">
        <v>19045</v>
      </c>
      <c r="BM742" t="s">
        <v>21698</v>
      </c>
      <c r="BR742">
        <v>1</v>
      </c>
      <c r="BS742">
        <v>1</v>
      </c>
      <c r="BT742">
        <v>45820</v>
      </c>
      <c r="BU742" t="s">
        <v>19044</v>
      </c>
      <c r="BV742" t="s">
        <v>19041</v>
      </c>
      <c r="BY742">
        <v>0</v>
      </c>
      <c r="CA742" t="s">
        <v>16180</v>
      </c>
      <c r="CB742" t="s">
        <v>21679</v>
      </c>
      <c r="CC7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3" spans="1:81">
      <c r="A743">
        <v>752050</v>
      </c>
      <c r="B743" t="s">
        <v>19047</v>
      </c>
      <c r="C743" t="s">
        <v>19048</v>
      </c>
      <c r="D743" t="s">
        <v>19049</v>
      </c>
      <c r="E743" t="s">
        <v>15362</v>
      </c>
      <c r="F743" t="s">
        <v>46</v>
      </c>
      <c r="J743" t="b">
        <v>0</v>
      </c>
      <c r="M743" t="b">
        <v>1</v>
      </c>
      <c r="N743" t="s">
        <v>16443</v>
      </c>
      <c r="O743" t="s">
        <v>7155</v>
      </c>
      <c r="Q743">
        <v>45303</v>
      </c>
      <c r="R743">
        <v>20320000</v>
      </c>
      <c r="S743">
        <v>45400</v>
      </c>
      <c r="T743">
        <v>45419</v>
      </c>
      <c r="V743">
        <v>45430</v>
      </c>
      <c r="Z743">
        <v>45496</v>
      </c>
      <c r="AA743" t="s">
        <v>19023</v>
      </c>
      <c r="AI743">
        <v>20320000</v>
      </c>
      <c r="AJ743">
        <v>20320000</v>
      </c>
      <c r="AP743">
        <v>0</v>
      </c>
      <c r="AQ743">
        <v>20320000</v>
      </c>
      <c r="AR743">
        <v>20320000</v>
      </c>
      <c r="AW743" s="567"/>
      <c r="AX743" s="567"/>
      <c r="AY743" s="567"/>
      <c r="AZ743" s="567"/>
      <c r="BA743" s="567"/>
      <c r="BB743" s="567"/>
      <c r="BC743" s="567"/>
      <c r="BD743" s="567">
        <v>0</v>
      </c>
      <c r="BE743" s="567">
        <v>0</v>
      </c>
      <c r="BG743" t="s">
        <v>22205</v>
      </c>
      <c r="BH743" t="s">
        <v>16865</v>
      </c>
      <c r="BI743">
        <v>45856.771539351852</v>
      </c>
      <c r="BJ743">
        <v>45497.459907407407</v>
      </c>
      <c r="BK743" t="s">
        <v>21683</v>
      </c>
      <c r="BL743" t="s">
        <v>19051</v>
      </c>
      <c r="BM743" t="s">
        <v>21698</v>
      </c>
      <c r="BR743">
        <v>1</v>
      </c>
      <c r="BS743">
        <v>1</v>
      </c>
      <c r="BT743">
        <v>45820</v>
      </c>
      <c r="BU743" t="s">
        <v>19050</v>
      </c>
      <c r="BV743" t="s">
        <v>19046</v>
      </c>
      <c r="BY743">
        <v>0</v>
      </c>
      <c r="CA743" t="s">
        <v>16180</v>
      </c>
      <c r="CB743" t="s">
        <v>21679</v>
      </c>
      <c r="CC7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4" spans="1:81">
      <c r="A744">
        <v>752051</v>
      </c>
      <c r="B744" t="s">
        <v>19053</v>
      </c>
      <c r="C744" t="s">
        <v>764</v>
      </c>
      <c r="D744" t="s">
        <v>19054</v>
      </c>
      <c r="E744" t="s">
        <v>15362</v>
      </c>
      <c r="F744" t="s">
        <v>46</v>
      </c>
      <c r="J744" t="b">
        <v>0</v>
      </c>
      <c r="M744" t="b">
        <v>1</v>
      </c>
      <c r="N744" t="s">
        <v>16443</v>
      </c>
      <c r="O744" t="s">
        <v>7155</v>
      </c>
      <c r="Q744">
        <v>45303</v>
      </c>
      <c r="R744">
        <v>16250000</v>
      </c>
      <c r="S744">
        <v>45400</v>
      </c>
      <c r="T744">
        <v>45419</v>
      </c>
      <c r="V744">
        <v>45430</v>
      </c>
      <c r="Z744">
        <v>45496</v>
      </c>
      <c r="AA744" t="s">
        <v>19023</v>
      </c>
      <c r="AI744">
        <v>16250000</v>
      </c>
      <c r="AJ744">
        <v>16250000</v>
      </c>
      <c r="AP744">
        <v>0</v>
      </c>
      <c r="AQ744">
        <v>16250000</v>
      </c>
      <c r="AR744">
        <v>16250000</v>
      </c>
      <c r="AW744" s="567"/>
      <c r="AX744" s="567"/>
      <c r="AY744" s="567"/>
      <c r="AZ744" s="567"/>
      <c r="BA744" s="567"/>
      <c r="BB744" s="567"/>
      <c r="BC744" s="567"/>
      <c r="BD744" s="567">
        <v>0</v>
      </c>
      <c r="BE744" s="567">
        <v>0</v>
      </c>
      <c r="BG744" t="s">
        <v>22206</v>
      </c>
      <c r="BH744" t="s">
        <v>16865</v>
      </c>
      <c r="BI744">
        <v>45856.771539351852</v>
      </c>
      <c r="BJ744">
        <v>45497.461331018516</v>
      </c>
      <c r="BK744" t="s">
        <v>21683</v>
      </c>
      <c r="BL744" t="s">
        <v>19056</v>
      </c>
      <c r="BM744" t="s">
        <v>21698</v>
      </c>
      <c r="BR744">
        <v>1</v>
      </c>
      <c r="BS744">
        <v>1</v>
      </c>
      <c r="BT744">
        <v>45820</v>
      </c>
      <c r="BU744" t="s">
        <v>19055</v>
      </c>
      <c r="BV744" t="s">
        <v>19052</v>
      </c>
      <c r="BY744">
        <v>0</v>
      </c>
      <c r="CA744" t="s">
        <v>16180</v>
      </c>
      <c r="CB744" t="s">
        <v>21679</v>
      </c>
      <c r="CC7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5" spans="1:81">
      <c r="A745">
        <v>752052</v>
      </c>
      <c r="B745" t="s">
        <v>19058</v>
      </c>
      <c r="C745" t="s">
        <v>763</v>
      </c>
      <c r="D745" t="s">
        <v>19059</v>
      </c>
      <c r="E745" t="s">
        <v>15362</v>
      </c>
      <c r="F745" t="s">
        <v>46</v>
      </c>
      <c r="J745" t="b">
        <v>0</v>
      </c>
      <c r="M745" t="b">
        <v>1</v>
      </c>
      <c r="N745" t="s">
        <v>16174</v>
      </c>
      <c r="O745" t="s">
        <v>7155</v>
      </c>
      <c r="Q745">
        <v>45303</v>
      </c>
      <c r="R745">
        <v>32110000</v>
      </c>
      <c r="S745">
        <v>45400</v>
      </c>
      <c r="T745">
        <v>45419</v>
      </c>
      <c r="V745">
        <v>45430</v>
      </c>
      <c r="Z745">
        <v>45496</v>
      </c>
      <c r="AA745" t="s">
        <v>19023</v>
      </c>
      <c r="AE745">
        <v>45727</v>
      </c>
      <c r="AF745">
        <v>45719</v>
      </c>
      <c r="AI745">
        <v>32110000</v>
      </c>
      <c r="AJ745">
        <v>32110000</v>
      </c>
      <c r="AP745">
        <v>0</v>
      </c>
      <c r="AQ745">
        <v>32110000</v>
      </c>
      <c r="AR745">
        <v>32110000</v>
      </c>
      <c r="AW745" s="567"/>
      <c r="AX745" s="567"/>
      <c r="AY745" s="567"/>
      <c r="AZ745" s="567"/>
      <c r="BA745" s="567"/>
      <c r="BB745" s="567"/>
      <c r="BC745" s="567"/>
      <c r="BD745" s="567">
        <v>0</v>
      </c>
      <c r="BE745" s="567">
        <v>0</v>
      </c>
      <c r="BG745" t="s">
        <v>22207</v>
      </c>
      <c r="BI745">
        <v>45887.646180555559</v>
      </c>
      <c r="BJ745">
        <v>45497.464560185188</v>
      </c>
      <c r="BK745" t="s">
        <v>21683</v>
      </c>
      <c r="BL745" t="s">
        <v>19061</v>
      </c>
      <c r="BM745" t="s">
        <v>21696</v>
      </c>
      <c r="BR745">
        <v>1</v>
      </c>
      <c r="BS745">
        <v>1</v>
      </c>
      <c r="BT745">
        <v>45887</v>
      </c>
      <c r="BU745" t="s">
        <v>19060</v>
      </c>
      <c r="BV745" t="s">
        <v>19057</v>
      </c>
      <c r="BY745">
        <v>0</v>
      </c>
      <c r="CA745" t="s">
        <v>16180</v>
      </c>
      <c r="CB745" t="s">
        <v>21679</v>
      </c>
      <c r="CC7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6" spans="1:81">
      <c r="A746">
        <v>752053</v>
      </c>
      <c r="B746" t="s">
        <v>19063</v>
      </c>
      <c r="C746" t="s">
        <v>769</v>
      </c>
      <c r="D746" t="s">
        <v>15484</v>
      </c>
      <c r="E746" t="s">
        <v>15362</v>
      </c>
      <c r="F746" t="s">
        <v>46</v>
      </c>
      <c r="J746" t="b">
        <v>0</v>
      </c>
      <c r="M746" t="b">
        <v>1</v>
      </c>
      <c r="N746" t="s">
        <v>16443</v>
      </c>
      <c r="O746" t="s">
        <v>7155</v>
      </c>
      <c r="Q746">
        <v>45303</v>
      </c>
      <c r="R746">
        <v>33330000</v>
      </c>
      <c r="S746">
        <v>45400</v>
      </c>
      <c r="T746">
        <v>45419</v>
      </c>
      <c r="V746">
        <v>45430</v>
      </c>
      <c r="Z746">
        <v>45496</v>
      </c>
      <c r="AA746" t="s">
        <v>19023</v>
      </c>
      <c r="AI746">
        <v>33330000</v>
      </c>
      <c r="AJ746">
        <v>33330000</v>
      </c>
      <c r="AP746">
        <v>0</v>
      </c>
      <c r="AQ746">
        <v>33330000</v>
      </c>
      <c r="AR746">
        <v>33330000</v>
      </c>
      <c r="AW746" s="567"/>
      <c r="AX746" s="567"/>
      <c r="AY746" s="567"/>
      <c r="AZ746" s="567"/>
      <c r="BA746" s="567"/>
      <c r="BB746" s="567"/>
      <c r="BC746" s="567"/>
      <c r="BD746" s="567">
        <v>0</v>
      </c>
      <c r="BE746" s="567">
        <v>0</v>
      </c>
      <c r="BG746" t="s">
        <v>22208</v>
      </c>
      <c r="BH746" t="s">
        <v>16865</v>
      </c>
      <c r="BI746">
        <v>45856.771539351852</v>
      </c>
      <c r="BJ746">
        <v>45497.465868055559</v>
      </c>
      <c r="BK746" t="s">
        <v>21683</v>
      </c>
      <c r="BL746" t="s">
        <v>19065</v>
      </c>
      <c r="BM746" t="s">
        <v>21698</v>
      </c>
      <c r="BR746">
        <v>1</v>
      </c>
      <c r="BS746">
        <v>1</v>
      </c>
      <c r="BT746">
        <v>45820</v>
      </c>
      <c r="BU746" t="s">
        <v>19064</v>
      </c>
      <c r="BV746" t="s">
        <v>19062</v>
      </c>
      <c r="BY746">
        <v>0</v>
      </c>
      <c r="CA746" t="s">
        <v>16180</v>
      </c>
      <c r="CB746" t="s">
        <v>21679</v>
      </c>
      <c r="CC7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7" spans="1:81">
      <c r="A747" t="s">
        <v>12372</v>
      </c>
      <c r="F747" t="s">
        <v>33</v>
      </c>
      <c r="J747" t="b">
        <v>0</v>
      </c>
      <c r="M747" t="b">
        <v>0</v>
      </c>
      <c r="Q747">
        <v>45497</v>
      </c>
      <c r="S747">
        <v>45504</v>
      </c>
      <c r="T747">
        <v>45527</v>
      </c>
      <c r="V747">
        <v>45534</v>
      </c>
      <c r="AP747">
        <v>0</v>
      </c>
      <c r="AQ747">
        <v>0</v>
      </c>
      <c r="AR747">
        <v>0</v>
      </c>
      <c r="AW747" s="567"/>
      <c r="AX747" s="567"/>
      <c r="AY747" s="567"/>
      <c r="AZ747" s="567"/>
      <c r="BA747" s="567"/>
      <c r="BB747" s="567"/>
      <c r="BC747" s="567"/>
      <c r="BD747" s="567">
        <v>0</v>
      </c>
      <c r="BE747" s="567">
        <v>0</v>
      </c>
      <c r="BI747">
        <v>45856.771539351852</v>
      </c>
      <c r="BJ747">
        <v>45499.40693287037</v>
      </c>
      <c r="BK747" t="s">
        <v>22173</v>
      </c>
      <c r="BM747" t="s">
        <v>21698</v>
      </c>
      <c r="BU747" t="s">
        <v>19066</v>
      </c>
      <c r="BV747" t="s">
        <v>12372</v>
      </c>
      <c r="BY747">
        <v>0</v>
      </c>
      <c r="CA747" t="s">
        <v>16180</v>
      </c>
      <c r="CB747" t="s">
        <v>21679</v>
      </c>
      <c r="CC7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8" spans="1:81">
      <c r="A748" t="s">
        <v>19067</v>
      </c>
      <c r="F748" t="s">
        <v>33</v>
      </c>
      <c r="J748" t="b">
        <v>0</v>
      </c>
      <c r="M748" t="b">
        <v>0</v>
      </c>
      <c r="Q748">
        <v>45493</v>
      </c>
      <c r="S748">
        <v>45504</v>
      </c>
      <c r="T748">
        <v>45527</v>
      </c>
      <c r="V748">
        <v>45534</v>
      </c>
      <c r="AP748">
        <v>0</v>
      </c>
      <c r="AQ748">
        <v>0</v>
      </c>
      <c r="AR748">
        <v>0</v>
      </c>
      <c r="AW748" s="567"/>
      <c r="AX748" s="567"/>
      <c r="AY748" s="567"/>
      <c r="AZ748" s="567"/>
      <c r="BA748" s="567"/>
      <c r="BB748" s="567"/>
      <c r="BC748" s="567"/>
      <c r="BD748" s="567">
        <v>0</v>
      </c>
      <c r="BE748" s="567">
        <v>0</v>
      </c>
      <c r="BI748">
        <v>45856.771539351852</v>
      </c>
      <c r="BJ748">
        <v>45499.430162037039</v>
      </c>
      <c r="BK748" t="s">
        <v>22173</v>
      </c>
      <c r="BM748" t="s">
        <v>21698</v>
      </c>
      <c r="BU748" t="s">
        <v>19068</v>
      </c>
      <c r="BV748" t="s">
        <v>19067</v>
      </c>
      <c r="BY748">
        <v>0</v>
      </c>
      <c r="CA748" t="s">
        <v>16180</v>
      </c>
      <c r="CB748" t="s">
        <v>21679</v>
      </c>
      <c r="CC7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49" spans="1:81">
      <c r="A749">
        <v>752277</v>
      </c>
      <c r="B749" t="s">
        <v>19070</v>
      </c>
      <c r="C749" t="s">
        <v>797</v>
      </c>
      <c r="D749" t="s">
        <v>19071</v>
      </c>
      <c r="E749" t="s">
        <v>12754</v>
      </c>
      <c r="F749" t="s">
        <v>33</v>
      </c>
      <c r="I749" t="s">
        <v>16253</v>
      </c>
      <c r="J749" t="b">
        <v>0</v>
      </c>
      <c r="M749" t="b">
        <v>1</v>
      </c>
      <c r="N749" t="s">
        <v>16174</v>
      </c>
      <c r="O749" t="s">
        <v>7155</v>
      </c>
      <c r="P749" t="b">
        <v>1</v>
      </c>
      <c r="Q749">
        <v>45436</v>
      </c>
      <c r="R749">
        <v>5820000</v>
      </c>
      <c r="S749">
        <v>45471</v>
      </c>
      <c r="T749">
        <v>45497</v>
      </c>
      <c r="V749">
        <v>45501</v>
      </c>
      <c r="Z749">
        <v>45499</v>
      </c>
      <c r="AA749" t="s">
        <v>19072</v>
      </c>
      <c r="AC749">
        <v>45622</v>
      </c>
      <c r="AI749">
        <v>5825951</v>
      </c>
      <c r="AJ749">
        <v>5825951</v>
      </c>
      <c r="AK749">
        <v>4177144.45</v>
      </c>
      <c r="AL749">
        <v>35108.300000000003</v>
      </c>
      <c r="AN749">
        <v>324066.94</v>
      </c>
      <c r="AO749">
        <v>554759.80000000005</v>
      </c>
      <c r="AP749">
        <v>3622384.65</v>
      </c>
      <c r="AQ749">
        <v>4501211.3899999997</v>
      </c>
      <c r="AR749">
        <v>4536319.6900000004</v>
      </c>
      <c r="AW749" s="567"/>
      <c r="AX749" s="567"/>
      <c r="AY749" s="567"/>
      <c r="AZ749" s="567"/>
      <c r="BA749" s="567"/>
      <c r="BB749" s="567"/>
      <c r="BC749" s="567"/>
      <c r="BD749" s="567">
        <v>0</v>
      </c>
      <c r="BE749" s="567">
        <v>0</v>
      </c>
      <c r="BG749" t="s">
        <v>22209</v>
      </c>
      <c r="BI749">
        <v>46078.57708333333</v>
      </c>
      <c r="BJ749">
        <v>45502.537870370368</v>
      </c>
      <c r="BK749" t="s">
        <v>21683</v>
      </c>
      <c r="BL749" t="s">
        <v>19074</v>
      </c>
      <c r="BM749" t="s">
        <v>21696</v>
      </c>
      <c r="BR749">
        <v>1.2943073531145599</v>
      </c>
      <c r="BS749">
        <v>1</v>
      </c>
      <c r="BT749">
        <v>45888</v>
      </c>
      <c r="BU749" t="s">
        <v>19073</v>
      </c>
      <c r="BV749" t="s">
        <v>19069</v>
      </c>
      <c r="BY749">
        <v>0</v>
      </c>
      <c r="CA749" t="s">
        <v>16180</v>
      </c>
      <c r="CB749" t="s">
        <v>21679</v>
      </c>
      <c r="CC7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0" spans="1:81">
      <c r="A750">
        <v>752276</v>
      </c>
      <c r="B750" t="s">
        <v>19076</v>
      </c>
      <c r="C750" t="s">
        <v>904</v>
      </c>
      <c r="D750" t="s">
        <v>19077</v>
      </c>
      <c r="E750" t="s">
        <v>12754</v>
      </c>
      <c r="F750" t="s">
        <v>33</v>
      </c>
      <c r="J750" t="b">
        <v>0</v>
      </c>
      <c r="M750" t="b">
        <v>1</v>
      </c>
      <c r="N750" t="s">
        <v>16174</v>
      </c>
      <c r="O750" t="s">
        <v>7155</v>
      </c>
      <c r="Q750">
        <v>45436</v>
      </c>
      <c r="R750">
        <v>39600000</v>
      </c>
      <c r="S750">
        <v>45471</v>
      </c>
      <c r="T750">
        <v>45497</v>
      </c>
      <c r="V750">
        <v>45501</v>
      </c>
      <c r="Z750">
        <v>45499</v>
      </c>
      <c r="AA750" t="s">
        <v>19072</v>
      </c>
      <c r="AI750">
        <v>39664220</v>
      </c>
      <c r="AJ750">
        <v>39664220</v>
      </c>
      <c r="AP750">
        <v>0</v>
      </c>
      <c r="AQ750">
        <v>39664220</v>
      </c>
      <c r="AR750">
        <v>39664220</v>
      </c>
      <c r="AW750" s="567"/>
      <c r="AX750" s="567"/>
      <c r="AY750" s="567"/>
      <c r="AZ750" s="567"/>
      <c r="BA750" s="567"/>
      <c r="BB750" s="567"/>
      <c r="BC750" s="567"/>
      <c r="BD750" s="567">
        <v>0</v>
      </c>
      <c r="BE750" s="567">
        <v>0</v>
      </c>
      <c r="BG750" t="s">
        <v>22210</v>
      </c>
      <c r="BI750">
        <v>46078.57708333333</v>
      </c>
      <c r="BJ750">
        <v>45502.538564814815</v>
      </c>
      <c r="BK750" t="s">
        <v>21683</v>
      </c>
      <c r="BL750" t="s">
        <v>19079</v>
      </c>
      <c r="BM750" t="s">
        <v>21696</v>
      </c>
      <c r="BR750">
        <v>1</v>
      </c>
      <c r="BS750">
        <v>1</v>
      </c>
      <c r="BT750">
        <v>45888</v>
      </c>
      <c r="BU750" t="s">
        <v>19078</v>
      </c>
      <c r="BV750" t="s">
        <v>19075</v>
      </c>
      <c r="BY750">
        <v>0</v>
      </c>
      <c r="CA750" t="s">
        <v>16180</v>
      </c>
      <c r="CB750" t="s">
        <v>21679</v>
      </c>
      <c r="CC7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1" spans="1:81">
      <c r="A751">
        <v>752275</v>
      </c>
      <c r="B751" t="s">
        <v>19081</v>
      </c>
      <c r="C751" t="s">
        <v>745</v>
      </c>
      <c r="D751" t="s">
        <v>19082</v>
      </c>
      <c r="E751" t="s">
        <v>12754</v>
      </c>
      <c r="F751" t="s">
        <v>33</v>
      </c>
      <c r="J751" t="b">
        <v>0</v>
      </c>
      <c r="M751" t="b">
        <v>1</v>
      </c>
      <c r="N751" t="s">
        <v>16174</v>
      </c>
      <c r="O751" t="s">
        <v>7155</v>
      </c>
      <c r="Q751">
        <v>45436</v>
      </c>
      <c r="R751">
        <v>9100000</v>
      </c>
      <c r="S751">
        <v>45471</v>
      </c>
      <c r="T751">
        <v>45497</v>
      </c>
      <c r="V751">
        <v>45501</v>
      </c>
      <c r="Z751">
        <v>45499</v>
      </c>
      <c r="AA751" t="s">
        <v>19072</v>
      </c>
      <c r="AI751">
        <v>9157533</v>
      </c>
      <c r="AJ751">
        <v>9157533</v>
      </c>
      <c r="AP751">
        <v>0</v>
      </c>
      <c r="AQ751">
        <v>9157533</v>
      </c>
      <c r="AR751">
        <v>9157533</v>
      </c>
      <c r="AW751" s="567"/>
      <c r="AX751" s="567"/>
      <c r="AY751" s="567"/>
      <c r="AZ751" s="567"/>
      <c r="BA751" s="567"/>
      <c r="BB751" s="567"/>
      <c r="BC751" s="567"/>
      <c r="BD751" s="567">
        <v>0</v>
      </c>
      <c r="BE751" s="567">
        <v>0</v>
      </c>
      <c r="BG751" t="s">
        <v>22211</v>
      </c>
      <c r="BI751">
        <v>46078.608900462961</v>
      </c>
      <c r="BJ751">
        <v>45502.5391087963</v>
      </c>
      <c r="BK751" t="s">
        <v>21683</v>
      </c>
      <c r="BL751" t="s">
        <v>19084</v>
      </c>
      <c r="BM751" t="s">
        <v>21696</v>
      </c>
      <c r="BR751">
        <v>1</v>
      </c>
      <c r="BS751">
        <v>1</v>
      </c>
      <c r="BT751">
        <v>45888</v>
      </c>
      <c r="BU751" t="s">
        <v>19083</v>
      </c>
      <c r="BV751" t="s">
        <v>19080</v>
      </c>
      <c r="BY751">
        <v>0</v>
      </c>
      <c r="CA751" t="s">
        <v>16180</v>
      </c>
      <c r="CB751" t="s">
        <v>21679</v>
      </c>
      <c r="CC7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2" spans="1:81">
      <c r="A752">
        <v>752500</v>
      </c>
      <c r="B752" t="s">
        <v>19086</v>
      </c>
      <c r="C752" t="s">
        <v>19087</v>
      </c>
      <c r="D752" t="s">
        <v>19088</v>
      </c>
      <c r="E752" t="s">
        <v>16552</v>
      </c>
      <c r="F752" t="s">
        <v>2119</v>
      </c>
      <c r="J752" t="b">
        <v>0</v>
      </c>
      <c r="L752" t="s">
        <v>16183</v>
      </c>
      <c r="M752" t="b">
        <v>1</v>
      </c>
      <c r="N752" t="s">
        <v>16174</v>
      </c>
      <c r="O752" t="s">
        <v>7155</v>
      </c>
      <c r="V752" t="s">
        <v>2478</v>
      </c>
      <c r="Z752">
        <v>45505</v>
      </c>
      <c r="AA752" t="s">
        <v>19089</v>
      </c>
      <c r="AI752">
        <v>1250000</v>
      </c>
      <c r="AJ752">
        <v>1250000</v>
      </c>
      <c r="AP752">
        <v>0</v>
      </c>
      <c r="AQ752">
        <v>1250000</v>
      </c>
      <c r="AR752">
        <v>1250000</v>
      </c>
      <c r="AW752" s="567"/>
      <c r="AX752" s="567"/>
      <c r="AY752" s="567"/>
      <c r="AZ752" s="567"/>
      <c r="BA752" s="567"/>
      <c r="BB752" s="567"/>
      <c r="BC752" s="567"/>
      <c r="BD752" s="567">
        <v>0</v>
      </c>
      <c r="BE752" s="567">
        <v>0</v>
      </c>
      <c r="BH752" t="s">
        <v>19090</v>
      </c>
      <c r="BI752">
        <v>46078.578206018516</v>
      </c>
      <c r="BJ752">
        <v>45505.507824074077</v>
      </c>
      <c r="BK752" t="s">
        <v>21683</v>
      </c>
      <c r="BL752" t="s">
        <v>16553</v>
      </c>
      <c r="BM752" t="s">
        <v>21696</v>
      </c>
      <c r="BR752">
        <v>1</v>
      </c>
      <c r="BS752">
        <v>1</v>
      </c>
      <c r="BT752">
        <v>45887</v>
      </c>
      <c r="BU752" t="s">
        <v>19091</v>
      </c>
      <c r="BV752" t="s">
        <v>19085</v>
      </c>
      <c r="BY752">
        <v>0</v>
      </c>
      <c r="CA752" t="s">
        <v>16180</v>
      </c>
      <c r="CB752" t="s">
        <v>21679</v>
      </c>
      <c r="CC7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3" spans="1:81">
      <c r="A753">
        <v>752502</v>
      </c>
      <c r="B753" t="s">
        <v>19093</v>
      </c>
      <c r="C753" t="s">
        <v>19094</v>
      </c>
      <c r="D753" t="s">
        <v>19095</v>
      </c>
      <c r="E753" t="s">
        <v>16552</v>
      </c>
      <c r="F753" t="s">
        <v>2119</v>
      </c>
      <c r="J753" t="b">
        <v>0</v>
      </c>
      <c r="L753" t="s">
        <v>16183</v>
      </c>
      <c r="M753" t="b">
        <v>1</v>
      </c>
      <c r="N753" t="s">
        <v>16174</v>
      </c>
      <c r="O753" t="s">
        <v>7155</v>
      </c>
      <c r="V753" t="s">
        <v>2478</v>
      </c>
      <c r="Z753">
        <v>45505</v>
      </c>
      <c r="AA753" t="s">
        <v>19089</v>
      </c>
      <c r="AI753">
        <v>1250000</v>
      </c>
      <c r="AJ753">
        <v>1250000</v>
      </c>
      <c r="AP753">
        <v>0</v>
      </c>
      <c r="AQ753">
        <v>1250000</v>
      </c>
      <c r="AR753">
        <v>1250000</v>
      </c>
      <c r="AW753" s="567"/>
      <c r="AX753" s="567"/>
      <c r="AY753" s="567"/>
      <c r="AZ753" s="567"/>
      <c r="BA753" s="567"/>
      <c r="BB753" s="567"/>
      <c r="BC753" s="567"/>
      <c r="BD753" s="567">
        <v>0</v>
      </c>
      <c r="BE753" s="567">
        <v>0</v>
      </c>
      <c r="BH753" t="s">
        <v>19090</v>
      </c>
      <c r="BI753">
        <v>46078.578368055554</v>
      </c>
      <c r="BJ753">
        <v>45505.508715277778</v>
      </c>
      <c r="BK753" t="s">
        <v>21683</v>
      </c>
      <c r="BL753" t="s">
        <v>16553</v>
      </c>
      <c r="BM753" t="s">
        <v>21696</v>
      </c>
      <c r="BR753">
        <v>1</v>
      </c>
      <c r="BS753">
        <v>1</v>
      </c>
      <c r="BT753">
        <v>45887</v>
      </c>
      <c r="BU753" t="s">
        <v>19096</v>
      </c>
      <c r="BV753" t="s">
        <v>19092</v>
      </c>
      <c r="BY753">
        <v>0</v>
      </c>
      <c r="CA753" t="s">
        <v>16180</v>
      </c>
      <c r="CB753" t="s">
        <v>21679</v>
      </c>
      <c r="CC7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4" spans="1:81">
      <c r="A754">
        <v>752503</v>
      </c>
      <c r="B754" t="s">
        <v>19098</v>
      </c>
      <c r="C754" t="s">
        <v>2682</v>
      </c>
      <c r="D754" t="s">
        <v>19099</v>
      </c>
      <c r="E754" t="s">
        <v>16552</v>
      </c>
      <c r="F754" t="s">
        <v>2119</v>
      </c>
      <c r="J754" t="b">
        <v>0</v>
      </c>
      <c r="L754" t="s">
        <v>16183</v>
      </c>
      <c r="M754" t="b">
        <v>1</v>
      </c>
      <c r="N754" t="s">
        <v>16174</v>
      </c>
      <c r="O754" t="s">
        <v>7155</v>
      </c>
      <c r="V754" t="s">
        <v>2478</v>
      </c>
      <c r="Z754">
        <v>45505</v>
      </c>
      <c r="AA754" t="s">
        <v>19089</v>
      </c>
      <c r="AI754">
        <v>1250000</v>
      </c>
      <c r="AJ754">
        <v>1250000</v>
      </c>
      <c r="AP754">
        <v>0</v>
      </c>
      <c r="AQ754">
        <v>1250000</v>
      </c>
      <c r="AR754">
        <v>1250000</v>
      </c>
      <c r="AW754" s="567"/>
      <c r="AX754" s="567"/>
      <c r="AY754" s="567"/>
      <c r="AZ754" s="567"/>
      <c r="BA754" s="567"/>
      <c r="BB754" s="567"/>
      <c r="BC754" s="567"/>
      <c r="BD754" s="567">
        <v>0</v>
      </c>
      <c r="BE754" s="567">
        <v>0</v>
      </c>
      <c r="BH754" t="s">
        <v>19090</v>
      </c>
      <c r="BI754">
        <v>46078.57849537037</v>
      </c>
      <c r="BJ754">
        <v>45505.509513888886</v>
      </c>
      <c r="BK754" t="s">
        <v>21683</v>
      </c>
      <c r="BL754" t="s">
        <v>16553</v>
      </c>
      <c r="BM754" t="s">
        <v>21696</v>
      </c>
      <c r="BR754">
        <v>1</v>
      </c>
      <c r="BS754">
        <v>1</v>
      </c>
      <c r="BT754">
        <v>45887</v>
      </c>
      <c r="BU754" t="s">
        <v>19100</v>
      </c>
      <c r="BV754" t="s">
        <v>19097</v>
      </c>
      <c r="BY754">
        <v>0</v>
      </c>
      <c r="CA754" t="s">
        <v>16180</v>
      </c>
      <c r="CB754" t="s">
        <v>21679</v>
      </c>
      <c r="CC7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5" spans="1:81">
      <c r="A755">
        <v>752540</v>
      </c>
      <c r="B755" t="s">
        <v>19102</v>
      </c>
      <c r="C755" t="s">
        <v>19103</v>
      </c>
      <c r="D755" t="s">
        <v>19104</v>
      </c>
      <c r="E755" t="s">
        <v>16408</v>
      </c>
      <c r="F755" t="s">
        <v>16405</v>
      </c>
      <c r="J755" t="b">
        <v>0</v>
      </c>
      <c r="L755" t="s">
        <v>16193</v>
      </c>
      <c r="M755" t="b">
        <v>0</v>
      </c>
      <c r="V755" t="s">
        <v>2478</v>
      </c>
      <c r="Z755">
        <v>45505</v>
      </c>
      <c r="AA755" t="s">
        <v>19089</v>
      </c>
      <c r="AC755">
        <v>45688</v>
      </c>
      <c r="AD755">
        <v>46073</v>
      </c>
      <c r="AE755">
        <v>45868</v>
      </c>
      <c r="AF755">
        <v>45863</v>
      </c>
      <c r="AG755" t="s">
        <v>19105</v>
      </c>
      <c r="AI755">
        <v>1250000</v>
      </c>
      <c r="AJ755">
        <v>9107127</v>
      </c>
      <c r="AK755">
        <v>305539.44</v>
      </c>
      <c r="AL755">
        <v>773151.6</v>
      </c>
      <c r="AM755">
        <v>622940.21</v>
      </c>
      <c r="AN755">
        <v>9310270.1999999993</v>
      </c>
      <c r="AO755">
        <v>23427.4</v>
      </c>
      <c r="AP755">
        <v>282112.03999999998</v>
      </c>
      <c r="AQ755">
        <v>9615809.6400000006</v>
      </c>
      <c r="AR755">
        <v>10388961.24</v>
      </c>
      <c r="AU755">
        <v>45925</v>
      </c>
      <c r="AW755" s="567">
        <v>7111613.9100000001</v>
      </c>
      <c r="AX755" s="567">
        <v>7111613.9100000001</v>
      </c>
      <c r="AY755" s="567"/>
      <c r="AZ755" s="567"/>
      <c r="BA755" s="567"/>
      <c r="BB755" s="567">
        <v>1376029</v>
      </c>
      <c r="BC755" s="567"/>
      <c r="BD755" s="567">
        <v>7111613.9100000001</v>
      </c>
      <c r="BE755" s="567">
        <v>7111613.9100000001</v>
      </c>
      <c r="BG755" t="s">
        <v>22212</v>
      </c>
      <c r="BH755" t="s">
        <v>19090</v>
      </c>
      <c r="BI755">
        <v>46078.676620370374</v>
      </c>
      <c r="BJ755">
        <v>45505.510636574072</v>
      </c>
      <c r="BK755" t="s">
        <v>21683</v>
      </c>
      <c r="BL755" t="s">
        <v>16409</v>
      </c>
      <c r="BM755" t="s">
        <v>21683</v>
      </c>
      <c r="BP755" s="568">
        <v>991211.9</v>
      </c>
      <c r="BQ755" s="568">
        <v>0</v>
      </c>
      <c r="BR755">
        <v>0.94709934378443095</v>
      </c>
      <c r="BS755">
        <v>1</v>
      </c>
      <c r="BU755" t="s">
        <v>19106</v>
      </c>
      <c r="BV755" t="s">
        <v>19101</v>
      </c>
      <c r="BW755" s="568">
        <v>628196.68999999994</v>
      </c>
      <c r="BX755" s="568">
        <v>241421.21</v>
      </c>
      <c r="BY755">
        <v>869617.9</v>
      </c>
      <c r="CA755" t="s">
        <v>16180</v>
      </c>
      <c r="CB755" t="s">
        <v>21679</v>
      </c>
      <c r="CC7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6" spans="1:81">
      <c r="A756">
        <v>752808</v>
      </c>
      <c r="B756" t="s">
        <v>19108</v>
      </c>
      <c r="C756" t="s">
        <v>19109</v>
      </c>
      <c r="D756" t="s">
        <v>19110</v>
      </c>
      <c r="E756" t="s">
        <v>16552</v>
      </c>
      <c r="F756" t="s">
        <v>2119</v>
      </c>
      <c r="I756" t="s">
        <v>16253</v>
      </c>
      <c r="J756" t="b">
        <v>0</v>
      </c>
      <c r="L756" t="s">
        <v>16183</v>
      </c>
      <c r="M756" t="b">
        <v>0</v>
      </c>
      <c r="V756" t="s">
        <v>2478</v>
      </c>
      <c r="Z756">
        <v>45511</v>
      </c>
      <c r="AA756" t="s">
        <v>19111</v>
      </c>
      <c r="AC756">
        <v>45539</v>
      </c>
      <c r="AD756">
        <v>46059</v>
      </c>
      <c r="AE756">
        <v>46093</v>
      </c>
      <c r="AF756">
        <v>46073</v>
      </c>
      <c r="AG756" t="s">
        <v>19112</v>
      </c>
      <c r="AI756">
        <v>1250000</v>
      </c>
      <c r="AJ756">
        <v>1482000</v>
      </c>
      <c r="AK756">
        <v>723597.72</v>
      </c>
      <c r="AL756">
        <v>119711.91899999999</v>
      </c>
      <c r="AM756">
        <v>134857.23000000001</v>
      </c>
      <c r="AN756">
        <v>1487804.4709999999</v>
      </c>
      <c r="AO756">
        <v>52375.131000000001</v>
      </c>
      <c r="AP756">
        <v>671222.58900000004</v>
      </c>
      <c r="AQ756">
        <v>2211402.1910000001</v>
      </c>
      <c r="AR756">
        <v>2331114.11</v>
      </c>
      <c r="AU756">
        <v>45694</v>
      </c>
      <c r="AW756" s="567">
        <v>2753627.24</v>
      </c>
      <c r="AX756" s="567">
        <v>2753627.24</v>
      </c>
      <c r="AY756" s="567"/>
      <c r="AZ756" s="567"/>
      <c r="BA756" s="567"/>
      <c r="BB756" s="567"/>
      <c r="BC756" s="567"/>
      <c r="BD756" s="567">
        <v>2753627.24</v>
      </c>
      <c r="BE756" s="567">
        <v>2753627.24</v>
      </c>
      <c r="BG756" t="s">
        <v>22213</v>
      </c>
      <c r="BI756">
        <v>46078.579629629632</v>
      </c>
      <c r="BJ756">
        <v>45512.386388888888</v>
      </c>
      <c r="BK756" t="s">
        <v>21683</v>
      </c>
      <c r="BL756" t="s">
        <v>16553</v>
      </c>
      <c r="BM756" t="s">
        <v>21696</v>
      </c>
      <c r="BP756" s="568">
        <v>348510.65</v>
      </c>
      <c r="BR756">
        <v>0.67016303322456094</v>
      </c>
      <c r="BS756">
        <v>2</v>
      </c>
      <c r="BU756" t="s">
        <v>19113</v>
      </c>
      <c r="BV756" t="s">
        <v>19107</v>
      </c>
      <c r="BW756" s="568">
        <v>143163.5</v>
      </c>
      <c r="BX756" s="568">
        <v>312122.7</v>
      </c>
      <c r="BY756">
        <v>455286.2</v>
      </c>
      <c r="CA756" t="s">
        <v>16180</v>
      </c>
      <c r="CB756" t="s">
        <v>21679</v>
      </c>
      <c r="CC7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7" spans="1:81">
      <c r="A757">
        <v>752810</v>
      </c>
      <c r="B757" t="s">
        <v>19115</v>
      </c>
      <c r="C757" t="s">
        <v>19116</v>
      </c>
      <c r="D757" t="s">
        <v>19117</v>
      </c>
      <c r="E757" t="s">
        <v>16552</v>
      </c>
      <c r="F757" t="s">
        <v>2119</v>
      </c>
      <c r="I757" t="s">
        <v>16253</v>
      </c>
      <c r="J757" t="b">
        <v>0</v>
      </c>
      <c r="L757" t="s">
        <v>16183</v>
      </c>
      <c r="M757" t="b">
        <v>0</v>
      </c>
      <c r="V757" t="s">
        <v>2478</v>
      </c>
      <c r="Z757">
        <v>45511</v>
      </c>
      <c r="AA757" t="s">
        <v>19111</v>
      </c>
      <c r="AC757">
        <v>45539</v>
      </c>
      <c r="AD757">
        <v>46078</v>
      </c>
      <c r="AE757">
        <v>45638</v>
      </c>
      <c r="AF757">
        <v>45631</v>
      </c>
      <c r="AJ757">
        <v>1740000</v>
      </c>
      <c r="AK757">
        <v>869464.69</v>
      </c>
      <c r="AL757">
        <v>176266.8</v>
      </c>
      <c r="AM757">
        <v>202809.71</v>
      </c>
      <c r="AN757">
        <v>1848791.93</v>
      </c>
      <c r="AO757">
        <v>72284.36</v>
      </c>
      <c r="AP757">
        <v>797180.33</v>
      </c>
      <c r="AQ757">
        <v>2718256.62</v>
      </c>
      <c r="AR757">
        <v>2894523.42</v>
      </c>
      <c r="AU757">
        <v>45694</v>
      </c>
      <c r="AW757" s="567">
        <v>2623262.08</v>
      </c>
      <c r="AX757" s="567">
        <v>2623262.08</v>
      </c>
      <c r="AY757" s="567"/>
      <c r="AZ757" s="567"/>
      <c r="BA757" s="567"/>
      <c r="BB757" s="567"/>
      <c r="BC757" s="567"/>
      <c r="BD757" s="567">
        <v>2623262.08</v>
      </c>
      <c r="BE757" s="567">
        <v>2623262.08</v>
      </c>
      <c r="BG757" t="s">
        <v>22214</v>
      </c>
      <c r="BH757" t="s">
        <v>19118</v>
      </c>
      <c r="BI757">
        <v>46078.67359953704</v>
      </c>
      <c r="BJ757">
        <v>45512.388738425929</v>
      </c>
      <c r="BK757" t="s">
        <v>21683</v>
      </c>
      <c r="BL757" t="s">
        <v>16553</v>
      </c>
      <c r="BM757" t="s">
        <v>21683</v>
      </c>
      <c r="BN757" t="s">
        <v>16315</v>
      </c>
      <c r="BP757" s="568">
        <v>333695.7</v>
      </c>
      <c r="BR757">
        <v>0.64011616386682402</v>
      </c>
      <c r="BS757">
        <v>2</v>
      </c>
      <c r="BU757" t="s">
        <v>19119</v>
      </c>
      <c r="BV757" t="s">
        <v>19114</v>
      </c>
      <c r="BW757" s="568">
        <v>209802.68</v>
      </c>
      <c r="BX757" s="568">
        <v>349543.04</v>
      </c>
      <c r="BY757">
        <v>559345.72</v>
      </c>
      <c r="CA757" t="s">
        <v>16180</v>
      </c>
      <c r="CB757" t="s">
        <v>21679</v>
      </c>
      <c r="CC7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8" spans="1:81">
      <c r="A758">
        <v>752972</v>
      </c>
      <c r="B758" t="s">
        <v>19121</v>
      </c>
      <c r="C758" t="s">
        <v>1165</v>
      </c>
      <c r="D758" t="s">
        <v>19122</v>
      </c>
      <c r="E758" t="s">
        <v>15581</v>
      </c>
      <c r="F758" t="s">
        <v>18109</v>
      </c>
      <c r="H758" t="b">
        <v>1</v>
      </c>
      <c r="J758" t="b">
        <v>0</v>
      </c>
      <c r="M758" t="b">
        <v>1</v>
      </c>
      <c r="N758" t="s">
        <v>16174</v>
      </c>
      <c r="O758" t="s">
        <v>7155</v>
      </c>
      <c r="P758" t="b">
        <v>1</v>
      </c>
      <c r="R758">
        <v>216580000</v>
      </c>
      <c r="V758" t="s">
        <v>2478</v>
      </c>
      <c r="Z758">
        <v>45513</v>
      </c>
      <c r="AA758" t="s">
        <v>19123</v>
      </c>
      <c r="AC758">
        <v>45772</v>
      </c>
      <c r="AE758">
        <v>45740</v>
      </c>
      <c r="AF758">
        <v>45726</v>
      </c>
      <c r="AI758">
        <v>54200000</v>
      </c>
      <c r="AJ758">
        <v>54200000</v>
      </c>
      <c r="AK758">
        <v>57640005.670000002</v>
      </c>
      <c r="AL758">
        <v>0</v>
      </c>
      <c r="AN758">
        <v>0</v>
      </c>
      <c r="AO758">
        <v>3414922.97</v>
      </c>
      <c r="AP758">
        <v>54225082.700000003</v>
      </c>
      <c r="AQ758">
        <v>57640005.670000002</v>
      </c>
      <c r="AR758">
        <v>57640005.670000002</v>
      </c>
      <c r="AW758" s="567"/>
      <c r="AX758" s="567"/>
      <c r="AY758" s="567"/>
      <c r="AZ758" s="567"/>
      <c r="BA758" s="567"/>
      <c r="BB758" s="567"/>
      <c r="BC758" s="567"/>
      <c r="BD758" s="567">
        <v>0</v>
      </c>
      <c r="BE758" s="567">
        <v>0</v>
      </c>
      <c r="BG758" t="s">
        <v>22215</v>
      </c>
      <c r="BH758" t="s">
        <v>19124</v>
      </c>
      <c r="BI758">
        <v>46078.580405092594</v>
      </c>
      <c r="BJ758">
        <v>45516.45888888889</v>
      </c>
      <c r="BK758" t="s">
        <v>21683</v>
      </c>
      <c r="BL758" t="s">
        <v>18111</v>
      </c>
      <c r="BM758" t="s">
        <v>21696</v>
      </c>
      <c r="BR758">
        <v>0.94031913026354097</v>
      </c>
      <c r="BS758">
        <v>1</v>
      </c>
      <c r="BT758">
        <v>45876</v>
      </c>
      <c r="BU758" t="s">
        <v>19125</v>
      </c>
      <c r="BV758" t="s">
        <v>19120</v>
      </c>
      <c r="BW758" s="568">
        <v>0</v>
      </c>
      <c r="BX758" s="568">
        <v>30416253.079999998</v>
      </c>
      <c r="BY758">
        <v>30416253.079999998</v>
      </c>
      <c r="CA758" t="s">
        <v>16180</v>
      </c>
      <c r="CB758" t="s">
        <v>21679</v>
      </c>
      <c r="CC7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59" spans="1:81">
      <c r="A759" t="s">
        <v>19126</v>
      </c>
      <c r="C759" t="s">
        <v>19127</v>
      </c>
      <c r="F759" t="s">
        <v>35</v>
      </c>
      <c r="J759" t="b">
        <v>0</v>
      </c>
      <c r="L759" t="s">
        <v>16183</v>
      </c>
      <c r="M759" t="b">
        <v>0</v>
      </c>
      <c r="V759" t="s">
        <v>2478</v>
      </c>
      <c r="AP759">
        <v>0</v>
      </c>
      <c r="AQ759">
        <v>0</v>
      </c>
      <c r="AR759">
        <v>0</v>
      </c>
      <c r="AW759" s="567"/>
      <c r="AX759" s="567"/>
      <c r="AY759" s="567"/>
      <c r="AZ759" s="567"/>
      <c r="BA759" s="567"/>
      <c r="BB759" s="567"/>
      <c r="BC759" s="567"/>
      <c r="BD759" s="567">
        <v>0</v>
      </c>
      <c r="BE759" s="567">
        <v>0</v>
      </c>
      <c r="BH759" t="s">
        <v>19128</v>
      </c>
      <c r="BI759">
        <v>45856.771562499998</v>
      </c>
      <c r="BJ759">
        <v>45517.375300925924</v>
      </c>
      <c r="BK759" t="s">
        <v>21696</v>
      </c>
      <c r="BM759" t="s">
        <v>21698</v>
      </c>
      <c r="BU759" t="s">
        <v>19129</v>
      </c>
      <c r="BV759" t="s">
        <v>19126</v>
      </c>
      <c r="BY759">
        <v>0</v>
      </c>
      <c r="CA759" t="s">
        <v>16180</v>
      </c>
      <c r="CB759" t="s">
        <v>21679</v>
      </c>
      <c r="CC7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0" spans="1:81">
      <c r="A760" t="s">
        <v>19130</v>
      </c>
      <c r="C760" t="s">
        <v>19131</v>
      </c>
      <c r="F760" t="s">
        <v>35</v>
      </c>
      <c r="J760" t="b">
        <v>0</v>
      </c>
      <c r="M760" t="b">
        <v>0</v>
      </c>
      <c r="V760" t="s">
        <v>2478</v>
      </c>
      <c r="AP760">
        <v>0</v>
      </c>
      <c r="AQ760">
        <v>0</v>
      </c>
      <c r="AR760">
        <v>0</v>
      </c>
      <c r="AW760" s="567"/>
      <c r="AX760" s="567"/>
      <c r="AY760" s="567"/>
      <c r="AZ760" s="567"/>
      <c r="BA760" s="567"/>
      <c r="BB760" s="567"/>
      <c r="BC760" s="567"/>
      <c r="BD760" s="567">
        <v>0</v>
      </c>
      <c r="BE760" s="567">
        <v>0</v>
      </c>
      <c r="BH760" t="s">
        <v>19132</v>
      </c>
      <c r="BI760">
        <v>45856.771562499998</v>
      </c>
      <c r="BJ760">
        <v>45517.377060185187</v>
      </c>
      <c r="BK760" t="s">
        <v>21696</v>
      </c>
      <c r="BM760" t="s">
        <v>21698</v>
      </c>
      <c r="BU760" t="s">
        <v>19133</v>
      </c>
      <c r="BV760" t="s">
        <v>19130</v>
      </c>
      <c r="BY760">
        <v>0</v>
      </c>
      <c r="CA760" t="s">
        <v>16180</v>
      </c>
      <c r="CB760" t="s">
        <v>21679</v>
      </c>
      <c r="CC7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1" spans="1:81">
      <c r="A761" t="s">
        <v>19134</v>
      </c>
      <c r="C761" t="s">
        <v>19135</v>
      </c>
      <c r="F761" t="s">
        <v>46</v>
      </c>
      <c r="J761" t="b">
        <v>0</v>
      </c>
      <c r="L761" t="s">
        <v>16183</v>
      </c>
      <c r="M761" t="b">
        <v>0</v>
      </c>
      <c r="V761" t="s">
        <v>2478</v>
      </c>
      <c r="AP761">
        <v>0</v>
      </c>
      <c r="AQ761">
        <v>0</v>
      </c>
      <c r="AR761">
        <v>0</v>
      </c>
      <c r="AW761" s="567"/>
      <c r="AX761" s="567"/>
      <c r="AY761" s="567"/>
      <c r="AZ761" s="567"/>
      <c r="BA761" s="567"/>
      <c r="BB761" s="567"/>
      <c r="BC761" s="567"/>
      <c r="BD761" s="567">
        <v>0</v>
      </c>
      <c r="BE761" s="567">
        <v>0</v>
      </c>
      <c r="BH761" t="s">
        <v>19132</v>
      </c>
      <c r="BI761">
        <v>45856.771562499998</v>
      </c>
      <c r="BJ761">
        <v>45517.378298611111</v>
      </c>
      <c r="BK761" t="s">
        <v>21696</v>
      </c>
      <c r="BM761" t="s">
        <v>21698</v>
      </c>
      <c r="BU761" t="s">
        <v>19136</v>
      </c>
      <c r="BV761" t="s">
        <v>19134</v>
      </c>
      <c r="BY761">
        <v>0</v>
      </c>
      <c r="CA761" t="s">
        <v>16180</v>
      </c>
      <c r="CB761" t="s">
        <v>21679</v>
      </c>
      <c r="CC7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2" spans="1:81">
      <c r="A762" t="s">
        <v>19137</v>
      </c>
      <c r="C762" t="s">
        <v>19138</v>
      </c>
      <c r="F762" t="s">
        <v>33</v>
      </c>
      <c r="J762" t="b">
        <v>0</v>
      </c>
      <c r="L762" t="s">
        <v>16183</v>
      </c>
      <c r="M762" t="b">
        <v>0</v>
      </c>
      <c r="V762" t="s">
        <v>2478</v>
      </c>
      <c r="AP762">
        <v>0</v>
      </c>
      <c r="AQ762">
        <v>0</v>
      </c>
      <c r="AR762">
        <v>0</v>
      </c>
      <c r="AW762" s="567"/>
      <c r="AX762" s="567"/>
      <c r="AY762" s="567"/>
      <c r="AZ762" s="567"/>
      <c r="BA762" s="567"/>
      <c r="BB762" s="567"/>
      <c r="BC762" s="567"/>
      <c r="BD762" s="567">
        <v>0</v>
      </c>
      <c r="BE762" s="567">
        <v>0</v>
      </c>
      <c r="BH762" t="s">
        <v>19132</v>
      </c>
      <c r="BI762">
        <v>45856.771562499998</v>
      </c>
      <c r="BJ762">
        <v>45517.379745370374</v>
      </c>
      <c r="BK762" t="s">
        <v>21696</v>
      </c>
      <c r="BM762" t="s">
        <v>21698</v>
      </c>
      <c r="BU762" t="s">
        <v>19139</v>
      </c>
      <c r="BV762" t="s">
        <v>19137</v>
      </c>
      <c r="BY762">
        <v>0</v>
      </c>
      <c r="CA762" t="s">
        <v>16180</v>
      </c>
      <c r="CB762" t="s">
        <v>21679</v>
      </c>
      <c r="CC7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3" spans="1:81">
      <c r="A763" t="s">
        <v>19140</v>
      </c>
      <c r="C763" t="s">
        <v>19141</v>
      </c>
      <c r="F763" t="s">
        <v>35</v>
      </c>
      <c r="J763" t="b">
        <v>0</v>
      </c>
      <c r="L763" t="s">
        <v>16183</v>
      </c>
      <c r="M763" t="b">
        <v>0</v>
      </c>
      <c r="V763" t="s">
        <v>2478</v>
      </c>
      <c r="AP763">
        <v>0</v>
      </c>
      <c r="AQ763">
        <v>0</v>
      </c>
      <c r="AR763">
        <v>0</v>
      </c>
      <c r="AW763" s="567"/>
      <c r="AX763" s="567"/>
      <c r="AY763" s="567"/>
      <c r="AZ763" s="567"/>
      <c r="BA763" s="567"/>
      <c r="BB763" s="567"/>
      <c r="BC763" s="567"/>
      <c r="BD763" s="567">
        <v>0</v>
      </c>
      <c r="BE763" s="567">
        <v>0</v>
      </c>
      <c r="BH763" t="s">
        <v>19132</v>
      </c>
      <c r="BI763">
        <v>45856.771574074075</v>
      </c>
      <c r="BJ763">
        <v>45517.384918981479</v>
      </c>
      <c r="BK763" t="s">
        <v>21696</v>
      </c>
      <c r="BM763" t="s">
        <v>21698</v>
      </c>
      <c r="BU763" t="s">
        <v>19142</v>
      </c>
      <c r="BV763" t="s">
        <v>19140</v>
      </c>
      <c r="BY763">
        <v>0</v>
      </c>
      <c r="CA763" t="s">
        <v>16180</v>
      </c>
      <c r="CB763" t="s">
        <v>21679</v>
      </c>
      <c r="CC7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4" spans="1:81">
      <c r="A764" t="s">
        <v>19143</v>
      </c>
      <c r="C764" t="s">
        <v>19144</v>
      </c>
      <c r="F764" t="s">
        <v>35</v>
      </c>
      <c r="J764" t="b">
        <v>0</v>
      </c>
      <c r="L764" t="s">
        <v>16183</v>
      </c>
      <c r="M764" t="b">
        <v>0</v>
      </c>
      <c r="V764" t="s">
        <v>2478</v>
      </c>
      <c r="AP764">
        <v>0</v>
      </c>
      <c r="AQ764">
        <v>0</v>
      </c>
      <c r="AR764">
        <v>0</v>
      </c>
      <c r="AW764" s="567"/>
      <c r="AX764" s="567"/>
      <c r="AY764" s="567"/>
      <c r="AZ764" s="567"/>
      <c r="BA764" s="567"/>
      <c r="BB764" s="567"/>
      <c r="BC764" s="567"/>
      <c r="BD764" s="567">
        <v>0</v>
      </c>
      <c r="BE764" s="567">
        <v>0</v>
      </c>
      <c r="BH764" t="s">
        <v>19132</v>
      </c>
      <c r="BI764">
        <v>45856.771574074075</v>
      </c>
      <c r="BJ764">
        <v>45517.395462962966</v>
      </c>
      <c r="BK764" t="s">
        <v>21696</v>
      </c>
      <c r="BM764" t="s">
        <v>21698</v>
      </c>
      <c r="BU764" t="s">
        <v>19145</v>
      </c>
      <c r="BV764" t="s">
        <v>19143</v>
      </c>
      <c r="BY764">
        <v>0</v>
      </c>
      <c r="CA764" t="s">
        <v>16180</v>
      </c>
      <c r="CB764" t="s">
        <v>21679</v>
      </c>
      <c r="CC7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5" spans="1:81">
      <c r="A765">
        <v>753302</v>
      </c>
      <c r="B765" t="s">
        <v>19147</v>
      </c>
      <c r="C765" t="s">
        <v>783</v>
      </c>
      <c r="D765" t="s">
        <v>19148</v>
      </c>
      <c r="E765" t="s">
        <v>16370</v>
      </c>
      <c r="F765" t="s">
        <v>64</v>
      </c>
      <c r="J765" t="b">
        <v>0</v>
      </c>
      <c r="M765" t="b">
        <v>1</v>
      </c>
      <c r="N765" t="s">
        <v>16174</v>
      </c>
      <c r="O765" t="s">
        <v>7155</v>
      </c>
      <c r="V765" t="s">
        <v>2478</v>
      </c>
      <c r="Z765">
        <v>45519</v>
      </c>
      <c r="AA765" t="s">
        <v>19149</v>
      </c>
      <c r="AI765">
        <v>8381000</v>
      </c>
      <c r="AJ765">
        <v>8381000</v>
      </c>
      <c r="AP765">
        <v>0</v>
      </c>
      <c r="AQ765">
        <v>8381000</v>
      </c>
      <c r="AR765">
        <v>8381000</v>
      </c>
      <c r="AW765" s="567"/>
      <c r="AX765" s="567"/>
      <c r="AY765" s="567"/>
      <c r="AZ765" s="567"/>
      <c r="BA765" s="567"/>
      <c r="BB765" s="567"/>
      <c r="BC765" s="567"/>
      <c r="BD765" s="567">
        <v>0</v>
      </c>
      <c r="BE765" s="567">
        <v>0</v>
      </c>
      <c r="BG765" t="s">
        <v>22216</v>
      </c>
      <c r="BI765">
        <v>46078.581736111111</v>
      </c>
      <c r="BJ765">
        <v>45520.699560185189</v>
      </c>
      <c r="BK765" t="s">
        <v>21683</v>
      </c>
      <c r="BL765" t="s">
        <v>16371</v>
      </c>
      <c r="BM765" t="s">
        <v>21696</v>
      </c>
      <c r="BR765">
        <v>1</v>
      </c>
      <c r="BS765">
        <v>1</v>
      </c>
      <c r="BT765">
        <v>45873</v>
      </c>
      <c r="BU765" t="s">
        <v>19150</v>
      </c>
      <c r="BV765" t="s">
        <v>19146</v>
      </c>
      <c r="BY765">
        <v>0</v>
      </c>
      <c r="CA765" t="s">
        <v>16180</v>
      </c>
      <c r="CB765" t="s">
        <v>21679</v>
      </c>
      <c r="CC7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6" spans="1:81">
      <c r="A766">
        <v>753301</v>
      </c>
      <c r="B766" t="s">
        <v>19152</v>
      </c>
      <c r="C766" t="s">
        <v>782</v>
      </c>
      <c r="D766" t="s">
        <v>19153</v>
      </c>
      <c r="F766" t="s">
        <v>64</v>
      </c>
      <c r="J766" t="b">
        <v>0</v>
      </c>
      <c r="M766" t="b">
        <v>1</v>
      </c>
      <c r="N766" t="s">
        <v>16443</v>
      </c>
      <c r="O766" t="s">
        <v>7155</v>
      </c>
      <c r="V766" t="s">
        <v>2478</v>
      </c>
      <c r="Z766">
        <v>45519</v>
      </c>
      <c r="AA766" t="s">
        <v>19149</v>
      </c>
      <c r="AI766">
        <v>7256000</v>
      </c>
      <c r="AJ766">
        <v>7256000</v>
      </c>
      <c r="AP766">
        <v>0</v>
      </c>
      <c r="AQ766">
        <v>7256000</v>
      </c>
      <c r="AR766">
        <v>7256000</v>
      </c>
      <c r="AW766" s="567"/>
      <c r="AX766" s="567"/>
      <c r="AY766" s="567"/>
      <c r="AZ766" s="567"/>
      <c r="BA766" s="567"/>
      <c r="BB766" s="567"/>
      <c r="BC766" s="567"/>
      <c r="BD766" s="567">
        <v>0</v>
      </c>
      <c r="BE766" s="567">
        <v>0</v>
      </c>
      <c r="BG766" t="s">
        <v>22217</v>
      </c>
      <c r="BH766" t="s">
        <v>16865</v>
      </c>
      <c r="BI766">
        <v>45856.771574074075</v>
      </c>
      <c r="BJ766">
        <v>45520.701990740738</v>
      </c>
      <c r="BK766" t="s">
        <v>21683</v>
      </c>
      <c r="BL766" t="s">
        <v>16371</v>
      </c>
      <c r="BM766" t="s">
        <v>21698</v>
      </c>
      <c r="BR766">
        <v>1</v>
      </c>
      <c r="BS766">
        <v>1</v>
      </c>
      <c r="BT766">
        <v>45820</v>
      </c>
      <c r="BU766" t="s">
        <v>19154</v>
      </c>
      <c r="BV766" t="s">
        <v>19151</v>
      </c>
      <c r="BY766">
        <v>0</v>
      </c>
      <c r="CA766" t="s">
        <v>16180</v>
      </c>
      <c r="CB766" t="s">
        <v>21679</v>
      </c>
      <c r="CC7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7" spans="1:81">
      <c r="A767" t="s">
        <v>19155</v>
      </c>
      <c r="F767" t="s">
        <v>33</v>
      </c>
      <c r="J767" t="b">
        <v>0</v>
      </c>
      <c r="M767" t="b">
        <v>0</v>
      </c>
      <c r="Q767">
        <v>45516</v>
      </c>
      <c r="S767">
        <v>45526</v>
      </c>
      <c r="T767">
        <v>45532</v>
      </c>
      <c r="V767">
        <v>45556</v>
      </c>
      <c r="AP767">
        <v>0</v>
      </c>
      <c r="AQ767">
        <v>0</v>
      </c>
      <c r="AR767">
        <v>0</v>
      </c>
      <c r="AW767" s="567"/>
      <c r="AX767" s="567"/>
      <c r="AY767" s="567"/>
      <c r="AZ767" s="567"/>
      <c r="BA767" s="567"/>
      <c r="BB767" s="567"/>
      <c r="BC767" s="567"/>
      <c r="BD767" s="567">
        <v>0</v>
      </c>
      <c r="BE767" s="567">
        <v>0</v>
      </c>
      <c r="BI767">
        <v>45856.771574074075</v>
      </c>
      <c r="BJ767">
        <v>45526.640173611115</v>
      </c>
      <c r="BK767" t="s">
        <v>22173</v>
      </c>
      <c r="BM767" t="s">
        <v>21698</v>
      </c>
      <c r="BU767" t="s">
        <v>19156</v>
      </c>
      <c r="BV767" t="s">
        <v>19155</v>
      </c>
      <c r="BY767">
        <v>0</v>
      </c>
      <c r="CA767" t="s">
        <v>16180</v>
      </c>
      <c r="CB767" t="s">
        <v>21679</v>
      </c>
      <c r="CC7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8" spans="1:81">
      <c r="A768" t="s">
        <v>19157</v>
      </c>
      <c r="F768" t="s">
        <v>33</v>
      </c>
      <c r="J768" t="b">
        <v>0</v>
      </c>
      <c r="M768" t="b">
        <v>0</v>
      </c>
      <c r="Q768">
        <v>45516</v>
      </c>
      <c r="S768">
        <v>45526</v>
      </c>
      <c r="T768">
        <v>45532</v>
      </c>
      <c r="V768">
        <v>45556</v>
      </c>
      <c r="AP768">
        <v>0</v>
      </c>
      <c r="AQ768">
        <v>0</v>
      </c>
      <c r="AR768">
        <v>0</v>
      </c>
      <c r="AW768" s="567"/>
      <c r="AX768" s="567"/>
      <c r="AY768" s="567"/>
      <c r="AZ768" s="567"/>
      <c r="BA768" s="567"/>
      <c r="BB768" s="567"/>
      <c r="BC768" s="567"/>
      <c r="BD768" s="567">
        <v>0</v>
      </c>
      <c r="BE768" s="567">
        <v>0</v>
      </c>
      <c r="BI768">
        <v>45856.771574074075</v>
      </c>
      <c r="BJ768">
        <v>45526.670497685183</v>
      </c>
      <c r="BK768" t="s">
        <v>22173</v>
      </c>
      <c r="BM768" t="s">
        <v>21698</v>
      </c>
      <c r="BU768" t="s">
        <v>19158</v>
      </c>
      <c r="BV768" t="s">
        <v>19157</v>
      </c>
      <c r="BY768">
        <v>0</v>
      </c>
      <c r="CA768" t="s">
        <v>16180</v>
      </c>
      <c r="CB768" t="s">
        <v>21679</v>
      </c>
      <c r="CC7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69" spans="1:81">
      <c r="A769">
        <v>753788</v>
      </c>
      <c r="B769" t="s">
        <v>19160</v>
      </c>
      <c r="C769" t="s">
        <v>759</v>
      </c>
      <c r="D769" t="s">
        <v>19161</v>
      </c>
      <c r="F769" t="s">
        <v>46</v>
      </c>
      <c r="I769" t="s">
        <v>16253</v>
      </c>
      <c r="J769" t="b">
        <v>0</v>
      </c>
      <c r="M769" t="b">
        <v>1</v>
      </c>
      <c r="N769" t="s">
        <v>16174</v>
      </c>
      <c r="O769" t="s">
        <v>7155</v>
      </c>
      <c r="V769" t="s">
        <v>2478</v>
      </c>
      <c r="Z769">
        <v>45527</v>
      </c>
      <c r="AA769" t="s">
        <v>19162</v>
      </c>
      <c r="AC769">
        <v>45527</v>
      </c>
      <c r="AI769">
        <v>840422.28</v>
      </c>
      <c r="AJ769">
        <v>840422.28</v>
      </c>
      <c r="AK769">
        <v>0</v>
      </c>
      <c r="AL769">
        <v>217503.32</v>
      </c>
      <c r="AN769">
        <v>840422.28</v>
      </c>
      <c r="AO769">
        <v>0</v>
      </c>
      <c r="AP769">
        <v>0</v>
      </c>
      <c r="AQ769">
        <v>840422.28</v>
      </c>
      <c r="AR769">
        <v>1057925.6000000001</v>
      </c>
      <c r="AW769" s="567"/>
      <c r="AX769" s="567"/>
      <c r="AY769" s="567"/>
      <c r="AZ769" s="567"/>
      <c r="BA769" s="567"/>
      <c r="BB769" s="567"/>
      <c r="BC769" s="567"/>
      <c r="BD769" s="567">
        <v>0</v>
      </c>
      <c r="BE769" s="567">
        <v>0</v>
      </c>
      <c r="BG769" t="s">
        <v>22218</v>
      </c>
      <c r="BI769">
        <v>45888.477777777778</v>
      </c>
      <c r="BJ769">
        <v>45527.433078703703</v>
      </c>
      <c r="BK769" t="s">
        <v>21678</v>
      </c>
      <c r="BL769" t="s">
        <v>16418</v>
      </c>
      <c r="BM769" t="s">
        <v>21885</v>
      </c>
      <c r="BR769">
        <v>1</v>
      </c>
      <c r="BS769">
        <v>1</v>
      </c>
      <c r="BT769">
        <v>45887</v>
      </c>
      <c r="BU769" t="s">
        <v>19163</v>
      </c>
      <c r="BV769" t="s">
        <v>19159</v>
      </c>
      <c r="BY769">
        <v>0</v>
      </c>
      <c r="CA769" t="s">
        <v>16180</v>
      </c>
      <c r="CB769" t="s">
        <v>21679</v>
      </c>
      <c r="CC7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0" spans="1:81">
      <c r="A770">
        <v>753787</v>
      </c>
      <c r="B770" t="s">
        <v>19165</v>
      </c>
      <c r="C770" t="s">
        <v>761</v>
      </c>
      <c r="D770" t="s">
        <v>19166</v>
      </c>
      <c r="E770" t="s">
        <v>13003</v>
      </c>
      <c r="F770" t="s">
        <v>46</v>
      </c>
      <c r="H770" t="b">
        <v>1</v>
      </c>
      <c r="I770" t="s">
        <v>16253</v>
      </c>
      <c r="J770" t="b">
        <v>0</v>
      </c>
      <c r="M770" t="b">
        <v>1</v>
      </c>
      <c r="N770" t="s">
        <v>16174</v>
      </c>
      <c r="O770" t="s">
        <v>7155</v>
      </c>
      <c r="V770" t="s">
        <v>2478</v>
      </c>
      <c r="Z770">
        <v>45527</v>
      </c>
      <c r="AA770" t="s">
        <v>19162</v>
      </c>
      <c r="AC770">
        <v>45527</v>
      </c>
      <c r="AI770">
        <v>553203.43000000005</v>
      </c>
      <c r="AJ770">
        <v>553203.43000000005</v>
      </c>
      <c r="AK770">
        <v>0</v>
      </c>
      <c r="AL770">
        <v>70371.06</v>
      </c>
      <c r="AN770">
        <v>553203.43000000005</v>
      </c>
      <c r="AO770">
        <v>0</v>
      </c>
      <c r="AP770">
        <v>0</v>
      </c>
      <c r="AQ770">
        <v>553203.43000000005</v>
      </c>
      <c r="AR770">
        <v>623574.49</v>
      </c>
      <c r="AW770" s="567"/>
      <c r="AX770" s="567"/>
      <c r="AY770" s="567"/>
      <c r="AZ770" s="567"/>
      <c r="BA770" s="567"/>
      <c r="BB770" s="567"/>
      <c r="BC770" s="567"/>
      <c r="BD770" s="567">
        <v>0</v>
      </c>
      <c r="BE770" s="567">
        <v>0</v>
      </c>
      <c r="BG770" t="s">
        <v>19168</v>
      </c>
      <c r="BI770">
        <v>46078.583738425928</v>
      </c>
      <c r="BJ770">
        <v>45527.443287037036</v>
      </c>
      <c r="BK770" t="s">
        <v>21678</v>
      </c>
      <c r="BL770" t="s">
        <v>16418</v>
      </c>
      <c r="BM770" t="s">
        <v>21696</v>
      </c>
      <c r="BR770">
        <v>1</v>
      </c>
      <c r="BS770">
        <v>1</v>
      </c>
      <c r="BT770">
        <v>45887</v>
      </c>
      <c r="BU770" t="s">
        <v>19167</v>
      </c>
      <c r="BV770" t="s">
        <v>19164</v>
      </c>
      <c r="BY770">
        <v>0</v>
      </c>
      <c r="CA770" t="s">
        <v>16180</v>
      </c>
      <c r="CB770" t="s">
        <v>21679</v>
      </c>
      <c r="CC7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1" spans="1:81">
      <c r="A771">
        <v>753786</v>
      </c>
      <c r="B771" t="s">
        <v>19170</v>
      </c>
      <c r="C771" t="s">
        <v>757</v>
      </c>
      <c r="D771" t="s">
        <v>19171</v>
      </c>
      <c r="E771" t="s">
        <v>13003</v>
      </c>
      <c r="F771" t="s">
        <v>46</v>
      </c>
      <c r="H771" t="b">
        <v>1</v>
      </c>
      <c r="I771" t="s">
        <v>16253</v>
      </c>
      <c r="J771" t="b">
        <v>0</v>
      </c>
      <c r="M771" t="b">
        <v>1</v>
      </c>
      <c r="N771" t="s">
        <v>16174</v>
      </c>
      <c r="O771" t="s">
        <v>7155</v>
      </c>
      <c r="V771" t="s">
        <v>2478</v>
      </c>
      <c r="Z771">
        <v>45527</v>
      </c>
      <c r="AA771" t="s">
        <v>19162</v>
      </c>
      <c r="AC771">
        <v>45527</v>
      </c>
      <c r="AD771">
        <v>45884</v>
      </c>
      <c r="AI771">
        <v>599861.6</v>
      </c>
      <c r="AJ771">
        <v>599861.6</v>
      </c>
      <c r="AK771">
        <v>24170.880000000001</v>
      </c>
      <c r="AL771">
        <v>70136.399999999994</v>
      </c>
      <c r="AN771">
        <v>436928.46</v>
      </c>
      <c r="AO771">
        <v>5360.23</v>
      </c>
      <c r="AP771">
        <v>18810.650000000001</v>
      </c>
      <c r="AQ771">
        <v>461099.34</v>
      </c>
      <c r="AR771">
        <v>531235.74</v>
      </c>
      <c r="AW771" s="567"/>
      <c r="AX771" s="567"/>
      <c r="AY771" s="567"/>
      <c r="AZ771" s="567"/>
      <c r="BA771" s="567"/>
      <c r="BB771" s="567"/>
      <c r="BC771" s="567"/>
      <c r="BD771" s="567">
        <v>0</v>
      </c>
      <c r="BE771" s="567">
        <v>0</v>
      </c>
      <c r="BG771" t="s">
        <v>22219</v>
      </c>
      <c r="BI771">
        <v>46078.583668981482</v>
      </c>
      <c r="BJ771">
        <v>45527.448171296295</v>
      </c>
      <c r="BK771" t="s">
        <v>21678</v>
      </c>
      <c r="BL771" t="s">
        <v>16418</v>
      </c>
      <c r="BM771" t="s">
        <v>21696</v>
      </c>
      <c r="BR771">
        <v>1.30093788466494</v>
      </c>
      <c r="BS771">
        <v>1</v>
      </c>
      <c r="BT771">
        <v>45887</v>
      </c>
      <c r="BU771" t="s">
        <v>19172</v>
      </c>
      <c r="BV771" t="s">
        <v>19169</v>
      </c>
      <c r="BW771" s="568">
        <v>36524.75</v>
      </c>
      <c r="BX771" s="568">
        <v>11050.25</v>
      </c>
      <c r="BY771">
        <v>47575</v>
      </c>
      <c r="CA771" t="s">
        <v>16180</v>
      </c>
      <c r="CB771" t="s">
        <v>21679</v>
      </c>
      <c r="CC7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2" spans="1:81">
      <c r="A772">
        <v>753785</v>
      </c>
      <c r="B772" t="s">
        <v>19174</v>
      </c>
      <c r="C772" t="s">
        <v>758</v>
      </c>
      <c r="D772" t="s">
        <v>19175</v>
      </c>
      <c r="E772" t="s">
        <v>13003</v>
      </c>
      <c r="F772" t="s">
        <v>46</v>
      </c>
      <c r="H772" t="b">
        <v>1</v>
      </c>
      <c r="I772" t="s">
        <v>16253</v>
      </c>
      <c r="J772" t="b">
        <v>0</v>
      </c>
      <c r="M772" t="b">
        <v>1</v>
      </c>
      <c r="N772" t="s">
        <v>16174</v>
      </c>
      <c r="O772" t="s">
        <v>7155</v>
      </c>
      <c r="V772" t="s">
        <v>2478</v>
      </c>
      <c r="Z772">
        <v>45527</v>
      </c>
      <c r="AA772" t="s">
        <v>19162</v>
      </c>
      <c r="AC772">
        <v>45527</v>
      </c>
      <c r="AI772">
        <v>298678.49</v>
      </c>
      <c r="AJ772">
        <v>298678.49</v>
      </c>
      <c r="AK772">
        <v>0</v>
      </c>
      <c r="AL772">
        <v>38000.29</v>
      </c>
      <c r="AN772">
        <v>298678.49</v>
      </c>
      <c r="AO772">
        <v>0</v>
      </c>
      <c r="AP772">
        <v>0</v>
      </c>
      <c r="AQ772">
        <v>298678.49</v>
      </c>
      <c r="AR772">
        <v>336678.78</v>
      </c>
      <c r="AW772" s="567"/>
      <c r="AX772" s="567"/>
      <c r="AY772" s="567"/>
      <c r="AZ772" s="567"/>
      <c r="BA772" s="567"/>
      <c r="BB772" s="567"/>
      <c r="BC772" s="567"/>
      <c r="BD772" s="567">
        <v>0</v>
      </c>
      <c r="BE772" s="567">
        <v>0</v>
      </c>
      <c r="BG772" t="s">
        <v>19177</v>
      </c>
      <c r="BI772">
        <v>46078.58357638889</v>
      </c>
      <c r="BJ772">
        <v>45527.45071759259</v>
      </c>
      <c r="BK772" t="s">
        <v>21678</v>
      </c>
      <c r="BL772" t="s">
        <v>16418</v>
      </c>
      <c r="BM772" t="s">
        <v>21696</v>
      </c>
      <c r="BR772">
        <v>1</v>
      </c>
      <c r="BS772">
        <v>1</v>
      </c>
      <c r="BT772">
        <v>45887</v>
      </c>
      <c r="BU772" t="s">
        <v>19176</v>
      </c>
      <c r="BV772" t="s">
        <v>19173</v>
      </c>
      <c r="BY772">
        <v>0</v>
      </c>
      <c r="CA772" t="s">
        <v>16180</v>
      </c>
      <c r="CB772" t="s">
        <v>21679</v>
      </c>
      <c r="CC7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3" spans="1:81">
      <c r="A773">
        <v>753782</v>
      </c>
      <c r="B773" t="s">
        <v>19179</v>
      </c>
      <c r="C773" t="s">
        <v>2440</v>
      </c>
      <c r="D773" t="s">
        <v>19180</v>
      </c>
      <c r="E773" t="s">
        <v>13003</v>
      </c>
      <c r="F773" t="s">
        <v>46</v>
      </c>
      <c r="H773" t="b">
        <v>1</v>
      </c>
      <c r="I773" t="s">
        <v>16253</v>
      </c>
      <c r="J773" t="b">
        <v>0</v>
      </c>
      <c r="L773" t="s">
        <v>16193</v>
      </c>
      <c r="M773" t="b">
        <v>0</v>
      </c>
      <c r="V773" t="s">
        <v>2478</v>
      </c>
      <c r="Z773">
        <v>45527</v>
      </c>
      <c r="AA773" t="s">
        <v>19162</v>
      </c>
      <c r="AC773">
        <v>45527</v>
      </c>
      <c r="AD773">
        <v>45898</v>
      </c>
      <c r="AE773">
        <v>45930</v>
      </c>
      <c r="AF773">
        <v>45908</v>
      </c>
      <c r="AG773" t="s">
        <v>19181</v>
      </c>
      <c r="AI773">
        <v>199697.38</v>
      </c>
      <c r="AJ773">
        <v>199697.38</v>
      </c>
      <c r="AK773">
        <v>2218.84</v>
      </c>
      <c r="AL773">
        <v>20500.96</v>
      </c>
      <c r="AN773">
        <v>135332.57999999999</v>
      </c>
      <c r="AO773">
        <v>291.07</v>
      </c>
      <c r="AP773">
        <v>1927.77</v>
      </c>
      <c r="AQ773">
        <v>137551.42000000001</v>
      </c>
      <c r="AR773">
        <v>158052.38</v>
      </c>
      <c r="AU773">
        <v>45960</v>
      </c>
      <c r="AW773" s="567">
        <v>131580.76</v>
      </c>
      <c r="AX773" s="567">
        <v>129361.92</v>
      </c>
      <c r="AY773" s="567"/>
      <c r="AZ773" s="567"/>
      <c r="BA773" s="567"/>
      <c r="BB773" s="567">
        <v>5970.66</v>
      </c>
      <c r="BC773" s="567"/>
      <c r="BD773" s="567">
        <v>131580.76</v>
      </c>
      <c r="BE773" s="567">
        <v>129361.92</v>
      </c>
      <c r="BG773" t="s">
        <v>19183</v>
      </c>
      <c r="BI773">
        <v>46078.583495370367</v>
      </c>
      <c r="BJ773">
        <v>45527.45212962963</v>
      </c>
      <c r="BK773" t="s">
        <v>21678</v>
      </c>
      <c r="BL773" t="s">
        <v>16418</v>
      </c>
      <c r="BM773" t="s">
        <v>21696</v>
      </c>
      <c r="BP773" s="568">
        <v>20500.96</v>
      </c>
      <c r="BQ773" s="568">
        <v>291.07</v>
      </c>
      <c r="BR773">
        <v>1.4518016607898301</v>
      </c>
      <c r="BS773">
        <v>1</v>
      </c>
      <c r="BU773" t="s">
        <v>19182</v>
      </c>
      <c r="BV773" t="s">
        <v>19178</v>
      </c>
      <c r="BW773" s="568">
        <v>5970.66</v>
      </c>
      <c r="BY773">
        <v>5970.66</v>
      </c>
      <c r="CA773" t="s">
        <v>16180</v>
      </c>
      <c r="CB773" t="s">
        <v>21679</v>
      </c>
      <c r="CC7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1927.7700000000111</v>
      </c>
    </row>
    <row r="774" spans="1:81">
      <c r="A774">
        <v>753781</v>
      </c>
      <c r="B774" t="s">
        <v>19185</v>
      </c>
      <c r="C774" t="s">
        <v>756</v>
      </c>
      <c r="D774" t="s">
        <v>13846</v>
      </c>
      <c r="F774" t="s">
        <v>46</v>
      </c>
      <c r="H774" t="b">
        <v>1</v>
      </c>
      <c r="I774" t="s">
        <v>16253</v>
      </c>
      <c r="J774" t="b">
        <v>0</v>
      </c>
      <c r="M774" t="b">
        <v>1</v>
      </c>
      <c r="N774" t="s">
        <v>16174</v>
      </c>
      <c r="O774" t="s">
        <v>7155</v>
      </c>
      <c r="V774" t="s">
        <v>2478</v>
      </c>
      <c r="Z774">
        <v>45527</v>
      </c>
      <c r="AA774" t="s">
        <v>19162</v>
      </c>
      <c r="AC774">
        <v>45527</v>
      </c>
      <c r="AD774">
        <v>45882</v>
      </c>
      <c r="AI774">
        <v>1569945.94</v>
      </c>
      <c r="AJ774">
        <v>1569945.94</v>
      </c>
      <c r="AK774">
        <v>33695.78</v>
      </c>
      <c r="AL774">
        <v>85434.18</v>
      </c>
      <c r="AN774">
        <v>640758.24</v>
      </c>
      <c r="AO774">
        <v>6440.37</v>
      </c>
      <c r="AP774">
        <v>27255.41</v>
      </c>
      <c r="AQ774">
        <v>674454.02</v>
      </c>
      <c r="AR774">
        <v>759888.2</v>
      </c>
      <c r="AW774" s="567"/>
      <c r="AX774" s="567"/>
      <c r="AY774" s="567"/>
      <c r="AZ774" s="567"/>
      <c r="BA774" s="567"/>
      <c r="BB774" s="567"/>
      <c r="BC774" s="567"/>
      <c r="BD774" s="567">
        <v>0</v>
      </c>
      <c r="BE774" s="567">
        <v>0</v>
      </c>
      <c r="BG774" t="s">
        <v>22220</v>
      </c>
      <c r="BH774" t="s">
        <v>22221</v>
      </c>
      <c r="BI774">
        <v>46059.559849537036</v>
      </c>
      <c r="BJ774">
        <v>45527.453819444447</v>
      </c>
      <c r="BK774" t="s">
        <v>21678</v>
      </c>
      <c r="BL774" t="s">
        <v>16418</v>
      </c>
      <c r="BM774" t="s">
        <v>21678</v>
      </c>
      <c r="BR774">
        <v>2.32772864190208</v>
      </c>
      <c r="BS774">
        <v>1</v>
      </c>
      <c r="BT774">
        <v>45887</v>
      </c>
      <c r="BU774" t="s">
        <v>19186</v>
      </c>
      <c r="BV774" t="s">
        <v>19184</v>
      </c>
      <c r="BW774" s="568">
        <v>44078.65</v>
      </c>
      <c r="BX774" s="568">
        <v>15908.55</v>
      </c>
      <c r="BY774">
        <v>59987.199999999997</v>
      </c>
      <c r="CA774" t="s">
        <v>16180</v>
      </c>
      <c r="CB774" t="s">
        <v>21679</v>
      </c>
      <c r="CC7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5" spans="1:81">
      <c r="A775">
        <v>753777</v>
      </c>
      <c r="B775" t="s">
        <v>19188</v>
      </c>
      <c r="C775" t="s">
        <v>938</v>
      </c>
      <c r="D775" t="s">
        <v>19189</v>
      </c>
      <c r="E775" t="s">
        <v>15362</v>
      </c>
      <c r="F775" t="s">
        <v>46</v>
      </c>
      <c r="J775" t="b">
        <v>0</v>
      </c>
      <c r="M775" t="b">
        <v>1</v>
      </c>
      <c r="N775" t="s">
        <v>16174</v>
      </c>
      <c r="O775" t="s">
        <v>7155</v>
      </c>
      <c r="R775">
        <v>58610000</v>
      </c>
      <c r="S775">
        <v>44473</v>
      </c>
      <c r="T775">
        <v>44487</v>
      </c>
      <c r="V775">
        <v>44503</v>
      </c>
      <c r="Z775">
        <v>45527</v>
      </c>
      <c r="AA775" t="s">
        <v>19162</v>
      </c>
      <c r="AE775">
        <v>45593</v>
      </c>
      <c r="AF775">
        <v>45580</v>
      </c>
      <c r="AI775">
        <v>58661000</v>
      </c>
      <c r="AJ775">
        <v>0</v>
      </c>
      <c r="AP775">
        <v>0</v>
      </c>
      <c r="AQ775">
        <v>58661000</v>
      </c>
      <c r="AR775">
        <v>58661000</v>
      </c>
      <c r="AW775" s="567"/>
      <c r="AX775" s="567"/>
      <c r="AY775" s="567"/>
      <c r="AZ775" s="567"/>
      <c r="BA775" s="567"/>
      <c r="BB775" s="567"/>
      <c r="BC775" s="567"/>
      <c r="BD775" s="567">
        <v>0</v>
      </c>
      <c r="BE775" s="567">
        <v>0</v>
      </c>
      <c r="BI775">
        <v>46078.581909722219</v>
      </c>
      <c r="BJ775">
        <v>45527.456099537034</v>
      </c>
      <c r="BK775" t="s">
        <v>21678</v>
      </c>
      <c r="BL775" t="s">
        <v>2108</v>
      </c>
      <c r="BM775" t="s">
        <v>21696</v>
      </c>
      <c r="BR775">
        <v>0</v>
      </c>
      <c r="BS775">
        <v>5</v>
      </c>
      <c r="BT775">
        <v>45887</v>
      </c>
      <c r="BU775" t="s">
        <v>19190</v>
      </c>
      <c r="BV775" t="s">
        <v>19187</v>
      </c>
      <c r="BY775">
        <v>0</v>
      </c>
      <c r="CA775" t="s">
        <v>16180</v>
      </c>
      <c r="CB775" t="s">
        <v>21679</v>
      </c>
      <c r="CC7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6" spans="1:81">
      <c r="A776">
        <v>754351</v>
      </c>
      <c r="B776" t="s">
        <v>19192</v>
      </c>
      <c r="C776" t="s">
        <v>19193</v>
      </c>
      <c r="D776" t="s">
        <v>19194</v>
      </c>
      <c r="E776" t="s">
        <v>10370</v>
      </c>
      <c r="F776" t="s">
        <v>18924</v>
      </c>
      <c r="I776" t="s">
        <v>16967</v>
      </c>
      <c r="J776" t="b">
        <v>0</v>
      </c>
      <c r="M776" t="b">
        <v>1</v>
      </c>
      <c r="N776" t="s">
        <v>16174</v>
      </c>
      <c r="O776" t="s">
        <v>7155</v>
      </c>
      <c r="P776" t="b">
        <v>1</v>
      </c>
      <c r="V776" t="s">
        <v>2478</v>
      </c>
      <c r="Z776">
        <v>45530</v>
      </c>
      <c r="AA776" t="s">
        <v>19195</v>
      </c>
      <c r="AC776">
        <v>45587</v>
      </c>
      <c r="AI776">
        <v>7066632.7999999998</v>
      </c>
      <c r="AJ776">
        <v>7066632.7999999998</v>
      </c>
      <c r="AK776">
        <v>7066632.7999999998</v>
      </c>
      <c r="AL776">
        <v>0</v>
      </c>
      <c r="AN776">
        <v>0</v>
      </c>
      <c r="AO776">
        <v>931013.36</v>
      </c>
      <c r="AP776">
        <v>6135619.4400000004</v>
      </c>
      <c r="AQ776">
        <v>7066632.7999999998</v>
      </c>
      <c r="AR776">
        <v>7066632.7999999998</v>
      </c>
      <c r="AW776" s="567"/>
      <c r="AX776" s="567"/>
      <c r="AY776" s="567"/>
      <c r="AZ776" s="567"/>
      <c r="BA776" s="567"/>
      <c r="BB776" s="567"/>
      <c r="BC776" s="567"/>
      <c r="BD776" s="567">
        <v>0</v>
      </c>
      <c r="BE776" s="567">
        <v>0</v>
      </c>
      <c r="BG776" t="s">
        <v>22222</v>
      </c>
      <c r="BI776">
        <v>46078.585023148145</v>
      </c>
      <c r="BJ776">
        <v>45530.35491898148</v>
      </c>
      <c r="BK776" t="s">
        <v>21678</v>
      </c>
      <c r="BL776" t="s">
        <v>19197</v>
      </c>
      <c r="BM776" t="s">
        <v>21696</v>
      </c>
      <c r="BN776" t="s">
        <v>16315</v>
      </c>
      <c r="BR776">
        <v>1</v>
      </c>
      <c r="BS776">
        <v>1</v>
      </c>
      <c r="BT776">
        <v>45884</v>
      </c>
      <c r="BU776" t="s">
        <v>19196</v>
      </c>
      <c r="BV776" t="s">
        <v>19191</v>
      </c>
      <c r="BY776">
        <v>0</v>
      </c>
      <c r="CA776" t="s">
        <v>16180</v>
      </c>
      <c r="CB776" t="s">
        <v>21679</v>
      </c>
      <c r="CC7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7" spans="1:81">
      <c r="A777">
        <v>754350</v>
      </c>
      <c r="B777" t="s">
        <v>19199</v>
      </c>
      <c r="C777" t="s">
        <v>747</v>
      </c>
      <c r="D777" t="s">
        <v>19200</v>
      </c>
      <c r="E777" t="s">
        <v>10370</v>
      </c>
      <c r="F777" t="s">
        <v>18924</v>
      </c>
      <c r="I777" t="s">
        <v>16967</v>
      </c>
      <c r="J777" t="b">
        <v>0</v>
      </c>
      <c r="M777" t="b">
        <v>1</v>
      </c>
      <c r="N777" t="s">
        <v>16174</v>
      </c>
      <c r="O777" t="s">
        <v>7155</v>
      </c>
      <c r="P777" t="b">
        <v>1</v>
      </c>
      <c r="R777">
        <v>250000000</v>
      </c>
      <c r="S777">
        <v>45350</v>
      </c>
      <c r="T777">
        <v>45364</v>
      </c>
      <c r="V777">
        <v>45380</v>
      </c>
      <c r="Z777">
        <v>45530</v>
      </c>
      <c r="AA777" t="s">
        <v>19195</v>
      </c>
      <c r="AC777">
        <v>45581</v>
      </c>
      <c r="AI777">
        <v>15123199.33</v>
      </c>
      <c r="AJ777">
        <v>15123199.33</v>
      </c>
      <c r="AK777">
        <v>15123199.33</v>
      </c>
      <c r="AL777">
        <v>0</v>
      </c>
      <c r="AN777">
        <v>0</v>
      </c>
      <c r="AO777">
        <v>1419257.38</v>
      </c>
      <c r="AP777">
        <v>13703941.949999999</v>
      </c>
      <c r="AQ777">
        <v>15123199.33</v>
      </c>
      <c r="AR777">
        <v>15123199.33</v>
      </c>
      <c r="AW777" s="567"/>
      <c r="AX777" s="567"/>
      <c r="AY777" s="567"/>
      <c r="AZ777" s="567"/>
      <c r="BA777" s="567"/>
      <c r="BB777" s="567"/>
      <c r="BC777" s="567"/>
      <c r="BD777" s="567">
        <v>0</v>
      </c>
      <c r="BE777" s="567">
        <v>0</v>
      </c>
      <c r="BG777" t="s">
        <v>22223</v>
      </c>
      <c r="BI777">
        <v>46078.584872685184</v>
      </c>
      <c r="BJ777">
        <v>45530.35833333333</v>
      </c>
      <c r="BK777" t="s">
        <v>21678</v>
      </c>
      <c r="BL777" t="s">
        <v>19197</v>
      </c>
      <c r="BM777" t="s">
        <v>21696</v>
      </c>
      <c r="BN777" t="s">
        <v>16315</v>
      </c>
      <c r="BR777">
        <v>1</v>
      </c>
      <c r="BS777">
        <v>1</v>
      </c>
      <c r="BT777">
        <v>45884</v>
      </c>
      <c r="BU777" t="s">
        <v>19201</v>
      </c>
      <c r="BV777" t="s">
        <v>19198</v>
      </c>
      <c r="BY777">
        <v>0</v>
      </c>
      <c r="CA777" t="s">
        <v>16180</v>
      </c>
      <c r="CB777" t="s">
        <v>21679</v>
      </c>
      <c r="CC7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78" spans="1:81">
      <c r="A778">
        <v>755211</v>
      </c>
      <c r="B778" t="s">
        <v>19203</v>
      </c>
      <c r="C778" t="s">
        <v>1147</v>
      </c>
      <c r="D778" t="s">
        <v>19204</v>
      </c>
      <c r="E778" t="s">
        <v>16552</v>
      </c>
      <c r="F778" t="s">
        <v>2119</v>
      </c>
      <c r="I778" t="s">
        <v>16253</v>
      </c>
      <c r="J778" t="b">
        <v>0</v>
      </c>
      <c r="L778" t="s">
        <v>16193</v>
      </c>
      <c r="M778" t="b">
        <v>0</v>
      </c>
      <c r="V778" t="s">
        <v>2478</v>
      </c>
      <c r="Z778">
        <v>45540</v>
      </c>
      <c r="AA778" t="s">
        <v>19205</v>
      </c>
      <c r="AC778">
        <v>45541</v>
      </c>
      <c r="AD778">
        <v>45979</v>
      </c>
      <c r="AE778">
        <v>46013</v>
      </c>
      <c r="AF778">
        <v>46003</v>
      </c>
      <c r="AG778" t="s">
        <v>19206</v>
      </c>
      <c r="AI778">
        <v>324000</v>
      </c>
      <c r="AJ778">
        <v>324000</v>
      </c>
      <c r="AK778">
        <v>250899.06</v>
      </c>
      <c r="AL778">
        <v>28366.57</v>
      </c>
      <c r="AN778">
        <v>329417.48</v>
      </c>
      <c r="AO778">
        <v>19875.89</v>
      </c>
      <c r="AP778">
        <v>231023.17</v>
      </c>
      <c r="AQ778">
        <v>580316.54</v>
      </c>
      <c r="AR778">
        <v>608683.11</v>
      </c>
      <c r="AU778">
        <v>45694</v>
      </c>
      <c r="AV778" t="s">
        <v>18246</v>
      </c>
      <c r="AW778" s="567">
        <v>643560.85</v>
      </c>
      <c r="AX778" s="567">
        <v>643560.85</v>
      </c>
      <c r="AY778" s="567">
        <v>527176.82999999996</v>
      </c>
      <c r="AZ778" s="567">
        <v>276277.77</v>
      </c>
      <c r="BA778" s="567"/>
      <c r="BB778" s="567">
        <v>53139.71</v>
      </c>
      <c r="BC778" s="567"/>
      <c r="BD778" s="567">
        <v>527176.82999999996</v>
      </c>
      <c r="BE778" s="567">
        <v>276277.77</v>
      </c>
      <c r="BG778" t="s">
        <v>22224</v>
      </c>
      <c r="BH778" t="s">
        <v>19207</v>
      </c>
      <c r="BI778">
        <v>46078.586076388892</v>
      </c>
      <c r="BJ778">
        <v>45541.384664351855</v>
      </c>
      <c r="BK778" t="s">
        <v>21683</v>
      </c>
      <c r="BL778" t="s">
        <v>16553</v>
      </c>
      <c r="BM778" t="s">
        <v>21696</v>
      </c>
      <c r="BP778" s="568">
        <f>81858.57+28366.57</f>
        <v>110225.14000000001</v>
      </c>
      <c r="BQ778" s="568">
        <v>19875.89</v>
      </c>
      <c r="BR778">
        <v>0.55831598389389303</v>
      </c>
      <c r="BS778">
        <v>3</v>
      </c>
      <c r="BU778" t="s">
        <v>19208</v>
      </c>
      <c r="BV778" t="s">
        <v>19202</v>
      </c>
      <c r="BW778" s="568">
        <v>53139.71</v>
      </c>
      <c r="BX778" s="571">
        <v>103164.29</v>
      </c>
      <c r="BY778">
        <v>156304</v>
      </c>
      <c r="CA778" t="s">
        <v>16180</v>
      </c>
      <c r="CB778" t="s">
        <v>21679</v>
      </c>
      <c r="CC7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127858.87999999993</v>
      </c>
    </row>
    <row r="779" spans="1:81">
      <c r="A779">
        <v>800361</v>
      </c>
      <c r="B779" t="s">
        <v>19210</v>
      </c>
      <c r="C779" t="s">
        <v>175</v>
      </c>
      <c r="D779" t="s">
        <v>19211</v>
      </c>
      <c r="E779" t="s">
        <v>16552</v>
      </c>
      <c r="F779" t="s">
        <v>2119</v>
      </c>
      <c r="J779" t="b">
        <v>0</v>
      </c>
      <c r="L779" t="s">
        <v>16193</v>
      </c>
      <c r="M779" t="b">
        <v>0</v>
      </c>
      <c r="V779" t="s">
        <v>2478</v>
      </c>
      <c r="Z779">
        <v>45657</v>
      </c>
      <c r="AA779" t="s">
        <v>19212</v>
      </c>
      <c r="AC779">
        <v>45775</v>
      </c>
      <c r="AD779">
        <v>46080</v>
      </c>
      <c r="AE779">
        <v>45817</v>
      </c>
      <c r="AF779">
        <v>45807</v>
      </c>
      <c r="AI779">
        <v>2148000</v>
      </c>
      <c r="AJ779">
        <v>2148000</v>
      </c>
      <c r="AK779">
        <v>740370.01</v>
      </c>
      <c r="AL779">
        <v>174540.79</v>
      </c>
      <c r="AM779">
        <v>172327.33</v>
      </c>
      <c r="AN779">
        <v>1679038.26</v>
      </c>
      <c r="AO779">
        <v>68764.66</v>
      </c>
      <c r="AP779">
        <v>671605.35</v>
      </c>
      <c r="AQ779">
        <v>2419408.27</v>
      </c>
      <c r="AR779">
        <v>2593949.06</v>
      </c>
      <c r="AU779">
        <v>45917</v>
      </c>
      <c r="AW779" s="567">
        <v>1596193</v>
      </c>
      <c r="AX779" s="567">
        <v>1596193</v>
      </c>
      <c r="AY779" s="567"/>
      <c r="AZ779" s="567"/>
      <c r="BA779" s="567"/>
      <c r="BB779" s="567">
        <v>473670.40000000002</v>
      </c>
      <c r="BC779" s="567"/>
      <c r="BD779" s="567">
        <v>1596193</v>
      </c>
      <c r="BE779" s="567">
        <v>1596193</v>
      </c>
      <c r="BG779" t="s">
        <v>22225</v>
      </c>
      <c r="BI779">
        <v>46085.591724537036</v>
      </c>
      <c r="BJ779">
        <v>45546.566342592596</v>
      </c>
      <c r="BK779" t="s">
        <v>21698</v>
      </c>
      <c r="BL779" t="s">
        <v>16553</v>
      </c>
      <c r="BM779" t="s">
        <v>21683</v>
      </c>
      <c r="BP779" s="568">
        <v>297988.09000000003</v>
      </c>
      <c r="BQ779" s="568">
        <v>0</v>
      </c>
      <c r="BR779">
        <v>0.88782039254581901</v>
      </c>
      <c r="BS779">
        <v>1</v>
      </c>
      <c r="BU779" t="s">
        <v>19213</v>
      </c>
      <c r="BV779" t="s">
        <v>19209</v>
      </c>
      <c r="BW779" s="568">
        <v>473670.40000000002</v>
      </c>
      <c r="BY779">
        <v>473670.40000000002</v>
      </c>
      <c r="CA779" t="s">
        <v>16180</v>
      </c>
      <c r="CB779" t="s">
        <v>21679</v>
      </c>
      <c r="CC7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0" spans="1:81">
      <c r="A780">
        <v>800369</v>
      </c>
      <c r="B780" t="s">
        <v>19215</v>
      </c>
      <c r="C780" t="s">
        <v>1137</v>
      </c>
      <c r="D780" t="s">
        <v>19216</v>
      </c>
      <c r="E780" t="s">
        <v>16552</v>
      </c>
      <c r="F780" t="s">
        <v>2119</v>
      </c>
      <c r="J780" t="b">
        <v>0</v>
      </c>
      <c r="M780" t="b">
        <v>1</v>
      </c>
      <c r="N780" t="s">
        <v>16174</v>
      </c>
      <c r="O780" t="s">
        <v>7155</v>
      </c>
      <c r="V780" t="s">
        <v>2478</v>
      </c>
      <c r="Z780">
        <v>45657</v>
      </c>
      <c r="AA780" t="s">
        <v>19212</v>
      </c>
      <c r="AI780">
        <v>1335000</v>
      </c>
      <c r="AJ780">
        <v>1335000</v>
      </c>
      <c r="AP780">
        <v>0</v>
      </c>
      <c r="AQ780">
        <v>1335000</v>
      </c>
      <c r="AR780">
        <v>1335000</v>
      </c>
      <c r="AW780" s="567"/>
      <c r="AX780" s="567"/>
      <c r="AY780" s="567"/>
      <c r="AZ780" s="567"/>
      <c r="BA780" s="567"/>
      <c r="BB780" s="567"/>
      <c r="BC780" s="567"/>
      <c r="BD780" s="567">
        <v>0</v>
      </c>
      <c r="BE780" s="567">
        <v>0</v>
      </c>
      <c r="BI780">
        <v>46078.59337962963</v>
      </c>
      <c r="BJ780">
        <v>45546.566342592596</v>
      </c>
      <c r="BK780" t="s">
        <v>21698</v>
      </c>
      <c r="BL780" t="s">
        <v>16553</v>
      </c>
      <c r="BM780" t="s">
        <v>21696</v>
      </c>
      <c r="BR780">
        <v>1</v>
      </c>
      <c r="BS780">
        <v>1</v>
      </c>
      <c r="BT780">
        <v>45888</v>
      </c>
      <c r="BU780" t="s">
        <v>19217</v>
      </c>
      <c r="BV780" t="s">
        <v>19214</v>
      </c>
      <c r="BY780">
        <v>0</v>
      </c>
      <c r="CA780" t="s">
        <v>16180</v>
      </c>
      <c r="CB780" t="s">
        <v>21679</v>
      </c>
      <c r="CC7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1" spans="1:81">
      <c r="A781">
        <v>800394</v>
      </c>
      <c r="B781" t="s">
        <v>19219</v>
      </c>
      <c r="C781" t="s">
        <v>1136</v>
      </c>
      <c r="D781" t="s">
        <v>19220</v>
      </c>
      <c r="E781" t="s">
        <v>16552</v>
      </c>
      <c r="F781" t="s">
        <v>2119</v>
      </c>
      <c r="J781" t="b">
        <v>0</v>
      </c>
      <c r="M781" t="b">
        <v>1</v>
      </c>
      <c r="N781" t="s">
        <v>16174</v>
      </c>
      <c r="O781" t="s">
        <v>7155</v>
      </c>
      <c r="V781" t="s">
        <v>2478</v>
      </c>
      <c r="Z781">
        <v>45657</v>
      </c>
      <c r="AA781" t="s">
        <v>19212</v>
      </c>
      <c r="AI781">
        <v>3084000</v>
      </c>
      <c r="AJ781">
        <v>3084000</v>
      </c>
      <c r="AP781">
        <v>0</v>
      </c>
      <c r="AQ781">
        <v>3084000</v>
      </c>
      <c r="AR781">
        <v>3084000</v>
      </c>
      <c r="AW781" s="567"/>
      <c r="AX781" s="567"/>
      <c r="AY781" s="567"/>
      <c r="AZ781" s="567"/>
      <c r="BA781" s="567"/>
      <c r="BB781" s="567"/>
      <c r="BC781" s="567"/>
      <c r="BD781" s="567">
        <v>0</v>
      </c>
      <c r="BE781" s="567">
        <v>0</v>
      </c>
      <c r="BI781">
        <v>46078.5934375</v>
      </c>
      <c r="BJ781">
        <v>45546.566342592596</v>
      </c>
      <c r="BK781" t="s">
        <v>21698</v>
      </c>
      <c r="BL781" t="s">
        <v>16553</v>
      </c>
      <c r="BM781" t="s">
        <v>21696</v>
      </c>
      <c r="BR781">
        <v>1</v>
      </c>
      <c r="BS781">
        <v>1</v>
      </c>
      <c r="BT781">
        <v>45888</v>
      </c>
      <c r="BU781" t="s">
        <v>19221</v>
      </c>
      <c r="BV781" t="s">
        <v>19218</v>
      </c>
      <c r="BY781">
        <v>0</v>
      </c>
      <c r="CA781" t="s">
        <v>16180</v>
      </c>
      <c r="CB781" t="s">
        <v>21679</v>
      </c>
      <c r="CC7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2" spans="1:81">
      <c r="A782">
        <v>800399</v>
      </c>
      <c r="B782" t="s">
        <v>19223</v>
      </c>
      <c r="C782" t="s">
        <v>1134</v>
      </c>
      <c r="D782" t="s">
        <v>19224</v>
      </c>
      <c r="E782" t="s">
        <v>16552</v>
      </c>
      <c r="F782" t="s">
        <v>2119</v>
      </c>
      <c r="J782" t="b">
        <v>0</v>
      </c>
      <c r="M782" t="b">
        <v>1</v>
      </c>
      <c r="N782" t="s">
        <v>16174</v>
      </c>
      <c r="O782" t="s">
        <v>7155</v>
      </c>
      <c r="V782" t="s">
        <v>2478</v>
      </c>
      <c r="Z782">
        <v>45657</v>
      </c>
      <c r="AA782" t="s">
        <v>19212</v>
      </c>
      <c r="AI782">
        <v>2577000</v>
      </c>
      <c r="AJ782">
        <v>2577000</v>
      </c>
      <c r="AP782">
        <v>0</v>
      </c>
      <c r="AQ782">
        <v>2577000</v>
      </c>
      <c r="AR782">
        <v>2577000</v>
      </c>
      <c r="AW782" s="567"/>
      <c r="AX782" s="567"/>
      <c r="AY782" s="567"/>
      <c r="AZ782" s="567"/>
      <c r="BA782" s="567"/>
      <c r="BB782" s="567"/>
      <c r="BC782" s="567"/>
      <c r="BD782" s="567">
        <v>0</v>
      </c>
      <c r="BE782" s="567">
        <v>0</v>
      </c>
      <c r="BI782">
        <v>46078.593541666669</v>
      </c>
      <c r="BJ782">
        <v>45546.566342592596</v>
      </c>
      <c r="BK782" t="s">
        <v>21698</v>
      </c>
      <c r="BL782" t="s">
        <v>16553</v>
      </c>
      <c r="BM782" t="s">
        <v>21696</v>
      </c>
      <c r="BR782">
        <v>1</v>
      </c>
      <c r="BS782">
        <v>1</v>
      </c>
      <c r="BT782">
        <v>45888</v>
      </c>
      <c r="BU782" t="s">
        <v>19225</v>
      </c>
      <c r="BV782" t="s">
        <v>19222</v>
      </c>
      <c r="BY782">
        <v>0</v>
      </c>
      <c r="CA782" t="s">
        <v>16180</v>
      </c>
      <c r="CB782" t="s">
        <v>21679</v>
      </c>
      <c r="CC7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3" spans="1:81">
      <c r="A783" t="s">
        <v>19226</v>
      </c>
      <c r="C783" t="s">
        <v>19227</v>
      </c>
      <c r="F783" t="s">
        <v>17437</v>
      </c>
      <c r="J783" t="b">
        <v>0</v>
      </c>
      <c r="M783" t="b">
        <v>0</v>
      </c>
      <c r="V783" t="s">
        <v>2478</v>
      </c>
      <c r="AP783">
        <v>0</v>
      </c>
      <c r="AQ783">
        <v>0</v>
      </c>
      <c r="AR783">
        <v>0</v>
      </c>
      <c r="AW783" s="567"/>
      <c r="AX783" s="567"/>
      <c r="AY783" s="567"/>
      <c r="AZ783" s="567"/>
      <c r="BA783" s="567"/>
      <c r="BB783" s="567"/>
      <c r="BC783" s="567"/>
      <c r="BD783" s="567">
        <v>0</v>
      </c>
      <c r="BE783" s="567">
        <v>0</v>
      </c>
      <c r="BI783">
        <v>45856.771608796298</v>
      </c>
      <c r="BJ783">
        <v>45546.566354166665</v>
      </c>
      <c r="BK783" t="s">
        <v>21698</v>
      </c>
      <c r="BM783" t="s">
        <v>21698</v>
      </c>
      <c r="BU783" t="s">
        <v>19228</v>
      </c>
      <c r="BV783" t="s">
        <v>19226</v>
      </c>
      <c r="BY783">
        <v>0</v>
      </c>
      <c r="CA783" t="s">
        <v>16180</v>
      </c>
      <c r="CB783" t="s">
        <v>21679</v>
      </c>
      <c r="CC7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4" spans="1:81">
      <c r="A784" t="s">
        <v>19229</v>
      </c>
      <c r="C784" t="s">
        <v>19230</v>
      </c>
      <c r="F784" t="s">
        <v>17437</v>
      </c>
      <c r="J784" t="b">
        <v>0</v>
      </c>
      <c r="M784" t="b">
        <v>0</v>
      </c>
      <c r="V784" t="s">
        <v>2478</v>
      </c>
      <c r="AP784">
        <v>0</v>
      </c>
      <c r="AQ784">
        <v>0</v>
      </c>
      <c r="AR784">
        <v>0</v>
      </c>
      <c r="AW784" s="567"/>
      <c r="AX784" s="567"/>
      <c r="AY784" s="567"/>
      <c r="AZ784" s="567"/>
      <c r="BA784" s="567"/>
      <c r="BB784" s="567"/>
      <c r="BC784" s="567"/>
      <c r="BD784" s="567">
        <v>0</v>
      </c>
      <c r="BE784" s="567">
        <v>0</v>
      </c>
      <c r="BI784">
        <v>45856.771608796298</v>
      </c>
      <c r="BJ784">
        <v>45546.566354166665</v>
      </c>
      <c r="BK784" t="s">
        <v>21698</v>
      </c>
      <c r="BM784" t="s">
        <v>21698</v>
      </c>
      <c r="BU784" t="s">
        <v>19231</v>
      </c>
      <c r="BV784" t="s">
        <v>19229</v>
      </c>
      <c r="BY784">
        <v>0</v>
      </c>
      <c r="CA784" t="s">
        <v>16180</v>
      </c>
      <c r="CB784" t="s">
        <v>21679</v>
      </c>
      <c r="CC7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5" spans="1:81">
      <c r="A785" t="s">
        <v>19232</v>
      </c>
      <c r="C785" t="s">
        <v>19233</v>
      </c>
      <c r="F785" t="s">
        <v>17437</v>
      </c>
      <c r="J785" t="b">
        <v>0</v>
      </c>
      <c r="M785" t="b">
        <v>0</v>
      </c>
      <c r="V785" t="s">
        <v>2478</v>
      </c>
      <c r="AP785">
        <v>0</v>
      </c>
      <c r="AQ785">
        <v>0</v>
      </c>
      <c r="AR785">
        <v>0</v>
      </c>
      <c r="AW785" s="567"/>
      <c r="AX785" s="567"/>
      <c r="AY785" s="567"/>
      <c r="AZ785" s="567"/>
      <c r="BA785" s="567"/>
      <c r="BB785" s="567"/>
      <c r="BC785" s="567"/>
      <c r="BD785" s="567">
        <v>0</v>
      </c>
      <c r="BE785" s="567">
        <v>0</v>
      </c>
      <c r="BI785">
        <v>45856.771608796298</v>
      </c>
      <c r="BJ785">
        <v>45546.566354166665</v>
      </c>
      <c r="BK785" t="s">
        <v>21698</v>
      </c>
      <c r="BM785" t="s">
        <v>21698</v>
      </c>
      <c r="BU785" t="s">
        <v>19234</v>
      </c>
      <c r="BV785" t="s">
        <v>19232</v>
      </c>
      <c r="BY785">
        <v>0</v>
      </c>
      <c r="CA785" t="s">
        <v>16180</v>
      </c>
      <c r="CB785" t="s">
        <v>21679</v>
      </c>
      <c r="CC7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6" spans="1:81">
      <c r="A786">
        <v>797148</v>
      </c>
      <c r="B786" t="s">
        <v>19236</v>
      </c>
      <c r="C786" t="s">
        <v>19237</v>
      </c>
      <c r="D786" t="s">
        <v>19238</v>
      </c>
      <c r="E786" t="s">
        <v>10370</v>
      </c>
      <c r="F786" t="s">
        <v>17437</v>
      </c>
      <c r="I786" t="s">
        <v>16253</v>
      </c>
      <c r="J786" t="b">
        <v>0</v>
      </c>
      <c r="L786" t="s">
        <v>16193</v>
      </c>
      <c r="M786" t="b">
        <v>0</v>
      </c>
      <c r="V786" t="s">
        <v>2478</v>
      </c>
      <c r="Z786">
        <v>45632</v>
      </c>
      <c r="AA786" t="s">
        <v>19239</v>
      </c>
      <c r="AC786">
        <v>45674</v>
      </c>
      <c r="AD786">
        <v>46085</v>
      </c>
      <c r="AE786">
        <v>45810</v>
      </c>
      <c r="AF786">
        <v>45807</v>
      </c>
      <c r="AI786">
        <v>4700455</v>
      </c>
      <c r="AJ786">
        <v>4700455</v>
      </c>
      <c r="AK786">
        <v>147453.78</v>
      </c>
      <c r="AL786">
        <v>678369.17</v>
      </c>
      <c r="AM786">
        <v>431054.74</v>
      </c>
      <c r="AN786">
        <v>2716080.94</v>
      </c>
      <c r="AO786">
        <v>29445.05</v>
      </c>
      <c r="AP786">
        <v>118008.73</v>
      </c>
      <c r="AQ786">
        <v>2863534.72</v>
      </c>
      <c r="AR786">
        <v>3541903.89</v>
      </c>
      <c r="AU786">
        <v>45917</v>
      </c>
      <c r="AW786" s="567">
        <v>2359896</v>
      </c>
      <c r="AX786" s="567">
        <v>2359896</v>
      </c>
      <c r="AY786" s="567"/>
      <c r="AZ786" s="567"/>
      <c r="BA786" s="567"/>
      <c r="BB786" s="567">
        <v>245423.35999999999</v>
      </c>
      <c r="BC786" s="567"/>
      <c r="BD786" s="567">
        <v>2359896</v>
      </c>
      <c r="BE786" s="567">
        <v>2359896</v>
      </c>
      <c r="BG786" t="s">
        <v>22226</v>
      </c>
      <c r="BH786" t="s">
        <v>19240</v>
      </c>
      <c r="BI786">
        <v>46094.644328703704</v>
      </c>
      <c r="BJ786">
        <v>45546.566365740742</v>
      </c>
      <c r="BK786" t="s">
        <v>21698</v>
      </c>
      <c r="BL786" t="s">
        <v>17870</v>
      </c>
      <c r="BM786" t="s">
        <v>21683</v>
      </c>
      <c r="BP786" s="568">
        <v>777847.24</v>
      </c>
      <c r="BQ786" s="568">
        <v>0</v>
      </c>
      <c r="BR786">
        <v>1.6414869940882</v>
      </c>
      <c r="BS786">
        <v>1</v>
      </c>
      <c r="BU786" t="s">
        <v>19241</v>
      </c>
      <c r="BV786" t="s">
        <v>19235</v>
      </c>
      <c r="BW786" s="568">
        <v>245423.35999999999</v>
      </c>
      <c r="BY786">
        <v>245423.35999999999</v>
      </c>
      <c r="CA786" t="s">
        <v>16180</v>
      </c>
      <c r="CB786" t="s">
        <v>21679</v>
      </c>
      <c r="CC7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7" spans="1:81">
      <c r="A787" t="s">
        <v>19242</v>
      </c>
      <c r="C787" t="s">
        <v>19243</v>
      </c>
      <c r="F787" t="s">
        <v>17437</v>
      </c>
      <c r="J787" t="b">
        <v>0</v>
      </c>
      <c r="M787" t="b">
        <v>0</v>
      </c>
      <c r="V787" t="s">
        <v>2478</v>
      </c>
      <c r="AP787">
        <v>0</v>
      </c>
      <c r="AQ787">
        <v>0</v>
      </c>
      <c r="AR787">
        <v>0</v>
      </c>
      <c r="AW787" s="567"/>
      <c r="AX787" s="567"/>
      <c r="AY787" s="567"/>
      <c r="AZ787" s="567"/>
      <c r="BA787" s="567"/>
      <c r="BB787" s="567"/>
      <c r="BC787" s="567"/>
      <c r="BD787" s="567">
        <v>0</v>
      </c>
      <c r="BE787" s="567">
        <v>0</v>
      </c>
      <c r="BI787">
        <v>45856.771608796298</v>
      </c>
      <c r="BJ787">
        <v>45546.566377314812</v>
      </c>
      <c r="BK787" t="s">
        <v>21698</v>
      </c>
      <c r="BM787" t="s">
        <v>21698</v>
      </c>
      <c r="BU787" t="s">
        <v>19244</v>
      </c>
      <c r="BV787" t="s">
        <v>19242</v>
      </c>
      <c r="BY787">
        <v>0</v>
      </c>
      <c r="CA787" t="s">
        <v>16180</v>
      </c>
      <c r="CB787" t="s">
        <v>21679</v>
      </c>
      <c r="CC7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8" spans="1:81">
      <c r="A788" t="s">
        <v>19245</v>
      </c>
      <c r="C788" t="s">
        <v>19246</v>
      </c>
      <c r="F788" t="s">
        <v>17437</v>
      </c>
      <c r="J788" t="b">
        <v>0</v>
      </c>
      <c r="M788" t="b">
        <v>0</v>
      </c>
      <c r="V788" t="s">
        <v>2478</v>
      </c>
      <c r="AP788">
        <v>0</v>
      </c>
      <c r="AQ788">
        <v>0</v>
      </c>
      <c r="AR788">
        <v>0</v>
      </c>
      <c r="AW788" s="567"/>
      <c r="AX788" s="567"/>
      <c r="AY788" s="567"/>
      <c r="AZ788" s="567"/>
      <c r="BA788" s="567"/>
      <c r="BB788" s="567"/>
      <c r="BC788" s="567"/>
      <c r="BD788" s="567">
        <v>0</v>
      </c>
      <c r="BE788" s="567">
        <v>0</v>
      </c>
      <c r="BI788">
        <v>45856.771608796298</v>
      </c>
      <c r="BJ788">
        <v>45546.566365740742</v>
      </c>
      <c r="BK788" t="s">
        <v>21698</v>
      </c>
      <c r="BM788" t="s">
        <v>21698</v>
      </c>
      <c r="BU788" t="s">
        <v>19247</v>
      </c>
      <c r="BV788" t="s">
        <v>19245</v>
      </c>
      <c r="BY788">
        <v>0</v>
      </c>
      <c r="CA788" t="s">
        <v>16180</v>
      </c>
      <c r="CB788" t="s">
        <v>21679</v>
      </c>
      <c r="CC7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89" spans="1:81">
      <c r="A789" t="s">
        <v>19248</v>
      </c>
      <c r="C789" t="s">
        <v>19249</v>
      </c>
      <c r="F789" t="s">
        <v>17437</v>
      </c>
      <c r="J789" t="b">
        <v>0</v>
      </c>
      <c r="M789" t="b">
        <v>0</v>
      </c>
      <c r="V789" t="s">
        <v>2478</v>
      </c>
      <c r="AP789">
        <v>0</v>
      </c>
      <c r="AQ789">
        <v>0</v>
      </c>
      <c r="AR789">
        <v>0</v>
      </c>
      <c r="AW789" s="567"/>
      <c r="AX789" s="567"/>
      <c r="AY789" s="567"/>
      <c r="AZ789" s="567"/>
      <c r="BA789" s="567"/>
      <c r="BB789" s="567"/>
      <c r="BC789" s="567"/>
      <c r="BD789" s="567">
        <v>0</v>
      </c>
      <c r="BE789" s="567">
        <v>0</v>
      </c>
      <c r="BI789">
        <v>45856.771608796298</v>
      </c>
      <c r="BJ789">
        <v>45546.566365740742</v>
      </c>
      <c r="BK789" t="s">
        <v>21698</v>
      </c>
      <c r="BM789" t="s">
        <v>21698</v>
      </c>
      <c r="BU789" t="s">
        <v>19250</v>
      </c>
      <c r="BV789" t="s">
        <v>19248</v>
      </c>
      <c r="BY789">
        <v>0</v>
      </c>
      <c r="CA789" t="s">
        <v>16180</v>
      </c>
      <c r="CB789" t="s">
        <v>21679</v>
      </c>
      <c r="CC7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0" spans="1:81">
      <c r="A790" t="s">
        <v>19251</v>
      </c>
      <c r="C790" t="s">
        <v>19252</v>
      </c>
      <c r="F790" t="s">
        <v>17437</v>
      </c>
      <c r="J790" t="b">
        <v>0</v>
      </c>
      <c r="M790" t="b">
        <v>0</v>
      </c>
      <c r="V790" t="s">
        <v>2478</v>
      </c>
      <c r="AP790">
        <v>0</v>
      </c>
      <c r="AQ790">
        <v>0</v>
      </c>
      <c r="AR790">
        <v>0</v>
      </c>
      <c r="AW790" s="567"/>
      <c r="AX790" s="567"/>
      <c r="AY790" s="567"/>
      <c r="AZ790" s="567"/>
      <c r="BA790" s="567"/>
      <c r="BB790" s="567"/>
      <c r="BC790" s="567"/>
      <c r="BD790" s="567">
        <v>0</v>
      </c>
      <c r="BE790" s="567">
        <v>0</v>
      </c>
      <c r="BI790">
        <v>45856.771620370368</v>
      </c>
      <c r="BJ790">
        <v>45546.566377314812</v>
      </c>
      <c r="BK790" t="s">
        <v>21698</v>
      </c>
      <c r="BM790" t="s">
        <v>21698</v>
      </c>
      <c r="BU790" t="s">
        <v>19253</v>
      </c>
      <c r="BV790" t="s">
        <v>19251</v>
      </c>
      <c r="BY790">
        <v>0</v>
      </c>
      <c r="CA790" t="s">
        <v>16180</v>
      </c>
      <c r="CB790" t="s">
        <v>21679</v>
      </c>
      <c r="CC7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1" spans="1:81">
      <c r="A791" t="s">
        <v>19254</v>
      </c>
      <c r="C791" t="s">
        <v>19255</v>
      </c>
      <c r="F791" t="s">
        <v>17437</v>
      </c>
      <c r="J791" t="b">
        <v>0</v>
      </c>
      <c r="M791" t="b">
        <v>0</v>
      </c>
      <c r="V791" t="s">
        <v>2478</v>
      </c>
      <c r="AP791">
        <v>0</v>
      </c>
      <c r="AQ791">
        <v>0</v>
      </c>
      <c r="AR791">
        <v>0</v>
      </c>
      <c r="AW791" s="567"/>
      <c r="AX791" s="567"/>
      <c r="AY791" s="567"/>
      <c r="AZ791" s="567"/>
      <c r="BA791" s="567"/>
      <c r="BB791" s="567"/>
      <c r="BC791" s="567"/>
      <c r="BD791" s="567">
        <v>0</v>
      </c>
      <c r="BE791" s="567">
        <v>0</v>
      </c>
      <c r="BI791">
        <v>45856.771620370368</v>
      </c>
      <c r="BJ791">
        <v>45546.566388888888</v>
      </c>
      <c r="BK791" t="s">
        <v>21698</v>
      </c>
      <c r="BM791" t="s">
        <v>21698</v>
      </c>
      <c r="BU791" t="s">
        <v>19256</v>
      </c>
      <c r="BV791" t="s">
        <v>19254</v>
      </c>
      <c r="BY791">
        <v>0</v>
      </c>
      <c r="CA791" t="s">
        <v>16180</v>
      </c>
      <c r="CB791" t="s">
        <v>21679</v>
      </c>
      <c r="CC7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2" spans="1:81">
      <c r="A792">
        <v>767387</v>
      </c>
      <c r="B792" t="s">
        <v>19258</v>
      </c>
      <c r="C792" t="s">
        <v>2697</v>
      </c>
      <c r="D792" t="s">
        <v>19259</v>
      </c>
      <c r="E792" t="s">
        <v>10370</v>
      </c>
      <c r="F792" t="s">
        <v>17437</v>
      </c>
      <c r="J792" t="b">
        <v>1</v>
      </c>
      <c r="K792">
        <v>45869</v>
      </c>
      <c r="M792" t="b">
        <v>1</v>
      </c>
      <c r="N792" t="s">
        <v>16174</v>
      </c>
      <c r="O792" t="s">
        <v>7155</v>
      </c>
      <c r="V792" t="s">
        <v>2478</v>
      </c>
      <c r="Z792">
        <v>45618</v>
      </c>
      <c r="AA792" t="s">
        <v>19260</v>
      </c>
      <c r="AI792">
        <v>4798378.99</v>
      </c>
      <c r="AJ792">
        <v>4798378.99</v>
      </c>
      <c r="AP792">
        <v>0</v>
      </c>
      <c r="AQ792">
        <v>4798378.99</v>
      </c>
      <c r="AR792">
        <v>4798378.99</v>
      </c>
      <c r="AW792" s="567"/>
      <c r="AX792" s="567"/>
      <c r="AY792" s="567"/>
      <c r="AZ792" s="567"/>
      <c r="BA792" s="567"/>
      <c r="BB792" s="567"/>
      <c r="BC792" s="567"/>
      <c r="BD792" s="567">
        <v>0</v>
      </c>
      <c r="BE792" s="567">
        <v>0</v>
      </c>
      <c r="BH792" t="s">
        <v>19261</v>
      </c>
      <c r="BI792">
        <v>46078.591504629629</v>
      </c>
      <c r="BJ792">
        <v>45546.566377314812</v>
      </c>
      <c r="BK792" t="s">
        <v>21698</v>
      </c>
      <c r="BL792" t="s">
        <v>17552</v>
      </c>
      <c r="BM792" t="s">
        <v>21696</v>
      </c>
      <c r="BR792">
        <v>1</v>
      </c>
      <c r="BS792">
        <v>1</v>
      </c>
      <c r="BT792">
        <v>45820</v>
      </c>
      <c r="BU792" t="s">
        <v>19262</v>
      </c>
      <c r="BV792" t="s">
        <v>19257</v>
      </c>
      <c r="BY792">
        <v>0</v>
      </c>
      <c r="CA792" t="s">
        <v>16180</v>
      </c>
      <c r="CB792" t="s">
        <v>21679</v>
      </c>
      <c r="CC7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3" spans="1:81">
      <c r="A793">
        <v>767381</v>
      </c>
      <c r="B793" t="s">
        <v>19264</v>
      </c>
      <c r="C793" t="s">
        <v>19265</v>
      </c>
      <c r="D793" t="s">
        <v>19266</v>
      </c>
      <c r="E793" t="s">
        <v>10370</v>
      </c>
      <c r="F793" t="s">
        <v>17437</v>
      </c>
      <c r="J793" t="b">
        <v>1</v>
      </c>
      <c r="K793">
        <v>45930</v>
      </c>
      <c r="M793" t="b">
        <v>1</v>
      </c>
      <c r="N793" t="s">
        <v>16174</v>
      </c>
      <c r="O793" t="s">
        <v>7155</v>
      </c>
      <c r="V793" t="s">
        <v>2478</v>
      </c>
      <c r="Z793">
        <v>45618</v>
      </c>
      <c r="AA793" t="s">
        <v>19260</v>
      </c>
      <c r="AI793">
        <v>9998489</v>
      </c>
      <c r="AJ793">
        <v>9998489</v>
      </c>
      <c r="AP793">
        <v>0</v>
      </c>
      <c r="AQ793">
        <v>9998489</v>
      </c>
      <c r="AR793">
        <v>9998489</v>
      </c>
      <c r="AW793" s="567"/>
      <c r="AX793" s="567"/>
      <c r="AY793" s="567"/>
      <c r="AZ793" s="567"/>
      <c r="BA793" s="567"/>
      <c r="BB793" s="567"/>
      <c r="BC793" s="567"/>
      <c r="BD793" s="567">
        <v>0</v>
      </c>
      <c r="BE793" s="567">
        <v>0</v>
      </c>
      <c r="BH793" t="s">
        <v>19261</v>
      </c>
      <c r="BI793">
        <v>46078.591435185182</v>
      </c>
      <c r="BJ793">
        <v>45546.566377314812</v>
      </c>
      <c r="BK793" t="s">
        <v>21698</v>
      </c>
      <c r="BL793" t="s">
        <v>17556</v>
      </c>
      <c r="BM793" t="s">
        <v>21696</v>
      </c>
      <c r="BR793">
        <v>1</v>
      </c>
      <c r="BS793">
        <v>1</v>
      </c>
      <c r="BT793">
        <v>45820</v>
      </c>
      <c r="BU793" t="s">
        <v>19267</v>
      </c>
      <c r="BV793" t="s">
        <v>19263</v>
      </c>
      <c r="BY793">
        <v>0</v>
      </c>
      <c r="CA793" t="s">
        <v>16180</v>
      </c>
      <c r="CB793" t="s">
        <v>21679</v>
      </c>
      <c r="CC7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4" spans="1:81">
      <c r="A794" t="s">
        <v>19268</v>
      </c>
      <c r="C794" t="s">
        <v>19269</v>
      </c>
      <c r="F794" t="s">
        <v>17437</v>
      </c>
      <c r="J794" t="b">
        <v>0</v>
      </c>
      <c r="M794" t="b">
        <v>0</v>
      </c>
      <c r="V794" t="s">
        <v>2478</v>
      </c>
      <c r="AP794">
        <v>0</v>
      </c>
      <c r="AQ794">
        <v>0</v>
      </c>
      <c r="AR794">
        <v>0</v>
      </c>
      <c r="AW794" s="567"/>
      <c r="AX794" s="567"/>
      <c r="AY794" s="567"/>
      <c r="AZ794" s="567"/>
      <c r="BA794" s="567"/>
      <c r="BB794" s="567"/>
      <c r="BC794" s="567"/>
      <c r="BD794" s="567">
        <v>0</v>
      </c>
      <c r="BE794" s="567">
        <v>0</v>
      </c>
      <c r="BI794">
        <v>45856.771620370368</v>
      </c>
      <c r="BJ794">
        <v>45546.566388888888</v>
      </c>
      <c r="BK794" t="s">
        <v>21698</v>
      </c>
      <c r="BM794" t="s">
        <v>21698</v>
      </c>
      <c r="BU794" t="s">
        <v>19270</v>
      </c>
      <c r="BV794" t="s">
        <v>19268</v>
      </c>
      <c r="BY794">
        <v>0</v>
      </c>
      <c r="CA794" t="s">
        <v>16180</v>
      </c>
      <c r="CB794" t="s">
        <v>21679</v>
      </c>
      <c r="CC7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5" spans="1:81">
      <c r="A795" t="s">
        <v>19271</v>
      </c>
      <c r="C795" t="s">
        <v>19272</v>
      </c>
      <c r="F795" t="s">
        <v>17437</v>
      </c>
      <c r="J795" t="b">
        <v>0</v>
      </c>
      <c r="M795" t="b">
        <v>0</v>
      </c>
      <c r="V795" t="s">
        <v>2478</v>
      </c>
      <c r="AP795">
        <v>0</v>
      </c>
      <c r="AQ795">
        <v>0</v>
      </c>
      <c r="AR795">
        <v>0</v>
      </c>
      <c r="AW795" s="567"/>
      <c r="AX795" s="567"/>
      <c r="AY795" s="567"/>
      <c r="AZ795" s="567"/>
      <c r="BA795" s="567"/>
      <c r="BB795" s="567"/>
      <c r="BC795" s="567"/>
      <c r="BD795" s="567">
        <v>0</v>
      </c>
      <c r="BE795" s="567">
        <v>0</v>
      </c>
      <c r="BI795">
        <v>45856.771620370368</v>
      </c>
      <c r="BJ795">
        <v>45546.568530092591</v>
      </c>
      <c r="BK795" t="s">
        <v>21698</v>
      </c>
      <c r="BM795" t="s">
        <v>21698</v>
      </c>
      <c r="BU795" t="s">
        <v>19273</v>
      </c>
      <c r="BV795" t="s">
        <v>19271</v>
      </c>
      <c r="BY795">
        <v>0</v>
      </c>
      <c r="CA795" t="s">
        <v>16180</v>
      </c>
      <c r="CB795" t="s">
        <v>21679</v>
      </c>
      <c r="CC7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6" spans="1:81">
      <c r="A796" t="s">
        <v>19274</v>
      </c>
      <c r="C796" t="s">
        <v>19275</v>
      </c>
      <c r="F796" t="s">
        <v>17437</v>
      </c>
      <c r="J796" t="b">
        <v>0</v>
      </c>
      <c r="M796" t="b">
        <v>0</v>
      </c>
      <c r="V796" t="s">
        <v>2478</v>
      </c>
      <c r="AP796">
        <v>0</v>
      </c>
      <c r="AQ796">
        <v>0</v>
      </c>
      <c r="AR796">
        <v>0</v>
      </c>
      <c r="AW796" s="567"/>
      <c r="AX796" s="567"/>
      <c r="AY796" s="567"/>
      <c r="AZ796" s="567"/>
      <c r="BA796" s="567"/>
      <c r="BB796" s="567"/>
      <c r="BC796" s="567"/>
      <c r="BD796" s="567">
        <v>0</v>
      </c>
      <c r="BE796" s="567">
        <v>0</v>
      </c>
      <c r="BI796">
        <v>45856.771631944444</v>
      </c>
      <c r="BJ796">
        <v>45546.568530092591</v>
      </c>
      <c r="BK796" t="s">
        <v>21698</v>
      </c>
      <c r="BM796" t="s">
        <v>21698</v>
      </c>
      <c r="BU796" t="s">
        <v>19276</v>
      </c>
      <c r="BV796" t="s">
        <v>19274</v>
      </c>
      <c r="BY796">
        <v>0</v>
      </c>
      <c r="CA796" t="s">
        <v>16180</v>
      </c>
      <c r="CB796" t="s">
        <v>21679</v>
      </c>
      <c r="CC7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7" spans="1:81">
      <c r="A797">
        <v>801197</v>
      </c>
      <c r="B797" t="s">
        <v>19278</v>
      </c>
      <c r="C797" t="s">
        <v>19279</v>
      </c>
      <c r="D797" t="s">
        <v>19280</v>
      </c>
      <c r="E797" t="s">
        <v>10370</v>
      </c>
      <c r="F797" t="s">
        <v>17437</v>
      </c>
      <c r="J797" t="b">
        <v>1</v>
      </c>
      <c r="K797">
        <v>45930</v>
      </c>
      <c r="M797" t="b">
        <v>1</v>
      </c>
      <c r="N797" t="s">
        <v>16174</v>
      </c>
      <c r="O797" t="s">
        <v>7155</v>
      </c>
      <c r="V797" t="s">
        <v>2478</v>
      </c>
      <c r="Z797">
        <v>45665</v>
      </c>
      <c r="AA797" t="s">
        <v>19281</v>
      </c>
      <c r="AI797">
        <v>3863358</v>
      </c>
      <c r="AJ797">
        <v>3863358</v>
      </c>
      <c r="AP797">
        <v>0</v>
      </c>
      <c r="AQ797">
        <v>3863358</v>
      </c>
      <c r="AR797">
        <v>3863358</v>
      </c>
      <c r="AW797" s="567"/>
      <c r="AX797" s="567"/>
      <c r="AY797" s="567"/>
      <c r="AZ797" s="567"/>
      <c r="BA797" s="567"/>
      <c r="BB797" s="567"/>
      <c r="BC797" s="567"/>
      <c r="BD797" s="567">
        <v>0</v>
      </c>
      <c r="BE797" s="567">
        <v>0</v>
      </c>
      <c r="BH797" t="s">
        <v>19282</v>
      </c>
      <c r="BI797">
        <v>46078.594467592593</v>
      </c>
      <c r="BJ797">
        <v>45546.568530092591</v>
      </c>
      <c r="BK797" t="s">
        <v>21698</v>
      </c>
      <c r="BM797" t="s">
        <v>21696</v>
      </c>
      <c r="BR797">
        <v>1</v>
      </c>
      <c r="BS797">
        <v>1</v>
      </c>
      <c r="BT797">
        <v>45820</v>
      </c>
      <c r="BU797" t="s">
        <v>19283</v>
      </c>
      <c r="BV797" t="s">
        <v>19277</v>
      </c>
      <c r="BY797">
        <v>0</v>
      </c>
      <c r="CA797" t="s">
        <v>16180</v>
      </c>
      <c r="CB797" t="s">
        <v>21679</v>
      </c>
      <c r="CC7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8" spans="1:81">
      <c r="A798">
        <v>767005</v>
      </c>
      <c r="B798" t="s">
        <v>19285</v>
      </c>
      <c r="C798" t="s">
        <v>19286</v>
      </c>
      <c r="D798" t="s">
        <v>19287</v>
      </c>
      <c r="E798" t="s">
        <v>10370</v>
      </c>
      <c r="F798" t="s">
        <v>17437</v>
      </c>
      <c r="J798" t="b">
        <v>0</v>
      </c>
      <c r="M798" t="b">
        <v>1</v>
      </c>
      <c r="N798" t="s">
        <v>16174</v>
      </c>
      <c r="O798" t="s">
        <v>7155</v>
      </c>
      <c r="V798" t="s">
        <v>2478</v>
      </c>
      <c r="Z798">
        <v>45617</v>
      </c>
      <c r="AA798" t="s">
        <v>19288</v>
      </c>
      <c r="AI798">
        <v>12631766</v>
      </c>
      <c r="AJ798">
        <v>12631766</v>
      </c>
      <c r="AP798">
        <v>0</v>
      </c>
      <c r="AQ798">
        <v>12631766</v>
      </c>
      <c r="AR798">
        <v>12631766</v>
      </c>
      <c r="AW798" s="567"/>
      <c r="AX798" s="567"/>
      <c r="AY798" s="567"/>
      <c r="AZ798" s="567"/>
      <c r="BA798" s="567"/>
      <c r="BB798" s="567"/>
      <c r="BC798" s="567"/>
      <c r="BD798" s="567">
        <v>0</v>
      </c>
      <c r="BE798" s="567">
        <v>0</v>
      </c>
      <c r="BH798" t="s">
        <v>19261</v>
      </c>
      <c r="BI798">
        <v>46078.591354166667</v>
      </c>
      <c r="BJ798">
        <v>45546.568541666667</v>
      </c>
      <c r="BK798" t="s">
        <v>21698</v>
      </c>
      <c r="BL798" t="s">
        <v>17556</v>
      </c>
      <c r="BM798" t="s">
        <v>21696</v>
      </c>
      <c r="BR798">
        <v>1</v>
      </c>
      <c r="BS798">
        <v>1</v>
      </c>
      <c r="BT798">
        <v>45820</v>
      </c>
      <c r="BU798" t="s">
        <v>19289</v>
      </c>
      <c r="BV798" t="s">
        <v>19284</v>
      </c>
      <c r="BY798">
        <v>0</v>
      </c>
      <c r="CA798" t="s">
        <v>16180</v>
      </c>
      <c r="CB798" t="s">
        <v>21679</v>
      </c>
      <c r="CC7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799" spans="1:81">
      <c r="A799" t="s">
        <v>19290</v>
      </c>
      <c r="C799" t="s">
        <v>19291</v>
      </c>
      <c r="F799" t="s">
        <v>17437</v>
      </c>
      <c r="J799" t="b">
        <v>0</v>
      </c>
      <c r="M799" t="b">
        <v>0</v>
      </c>
      <c r="V799" t="s">
        <v>2478</v>
      </c>
      <c r="AP799">
        <v>0</v>
      </c>
      <c r="AQ799">
        <v>0</v>
      </c>
      <c r="AR799">
        <v>0</v>
      </c>
      <c r="AW799" s="567"/>
      <c r="AX799" s="567"/>
      <c r="AY799" s="567"/>
      <c r="AZ799" s="567"/>
      <c r="BA799" s="567"/>
      <c r="BB799" s="567"/>
      <c r="BC799" s="567"/>
      <c r="BD799" s="567">
        <v>0</v>
      </c>
      <c r="BE799" s="567">
        <v>0</v>
      </c>
      <c r="BI799">
        <v>45856.771631944444</v>
      </c>
      <c r="BJ799">
        <v>45546.568541666667</v>
      </c>
      <c r="BK799" t="s">
        <v>21698</v>
      </c>
      <c r="BM799" t="s">
        <v>21698</v>
      </c>
      <c r="BU799" t="s">
        <v>19292</v>
      </c>
      <c r="BV799" t="s">
        <v>19290</v>
      </c>
      <c r="BY799">
        <v>0</v>
      </c>
      <c r="CA799" t="s">
        <v>16180</v>
      </c>
      <c r="CB799" t="s">
        <v>21679</v>
      </c>
      <c r="CC7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0" spans="1:81">
      <c r="A800" t="s">
        <v>19293</v>
      </c>
      <c r="C800" t="s">
        <v>19294</v>
      </c>
      <c r="F800" t="s">
        <v>17437</v>
      </c>
      <c r="J800" t="b">
        <v>0</v>
      </c>
      <c r="M800" t="b">
        <v>0</v>
      </c>
      <c r="V800" t="s">
        <v>2478</v>
      </c>
      <c r="AP800">
        <v>0</v>
      </c>
      <c r="AQ800">
        <v>0</v>
      </c>
      <c r="AR800">
        <v>0</v>
      </c>
      <c r="AW800" s="567"/>
      <c r="AX800" s="567"/>
      <c r="AY800" s="567"/>
      <c r="AZ800" s="567"/>
      <c r="BA800" s="567"/>
      <c r="BB800" s="567"/>
      <c r="BC800" s="567"/>
      <c r="BD800" s="567">
        <v>0</v>
      </c>
      <c r="BE800" s="567">
        <v>0</v>
      </c>
      <c r="BI800">
        <v>45856.771631944444</v>
      </c>
      <c r="BJ800">
        <v>45546.568541666667</v>
      </c>
      <c r="BK800" t="s">
        <v>21698</v>
      </c>
      <c r="BM800" t="s">
        <v>21698</v>
      </c>
      <c r="BU800" t="s">
        <v>19295</v>
      </c>
      <c r="BV800" t="s">
        <v>19293</v>
      </c>
      <c r="BY800">
        <v>0</v>
      </c>
      <c r="CA800" t="s">
        <v>16180</v>
      </c>
      <c r="CB800" t="s">
        <v>21679</v>
      </c>
      <c r="CC8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1" spans="1:81">
      <c r="A801" t="s">
        <v>19296</v>
      </c>
      <c r="C801" t="s">
        <v>19297</v>
      </c>
      <c r="F801" t="s">
        <v>17437</v>
      </c>
      <c r="J801" t="b">
        <v>0</v>
      </c>
      <c r="M801" t="b">
        <v>0</v>
      </c>
      <c r="V801" t="s">
        <v>2478</v>
      </c>
      <c r="AP801">
        <v>0</v>
      </c>
      <c r="AQ801">
        <v>0</v>
      </c>
      <c r="AR801">
        <v>0</v>
      </c>
      <c r="AW801" s="567"/>
      <c r="AX801" s="567"/>
      <c r="AY801" s="567"/>
      <c r="AZ801" s="567"/>
      <c r="BA801" s="567"/>
      <c r="BB801" s="567"/>
      <c r="BC801" s="567"/>
      <c r="BD801" s="567">
        <v>0</v>
      </c>
      <c r="BE801" s="567">
        <v>0</v>
      </c>
      <c r="BI801">
        <v>45856.771631944444</v>
      </c>
      <c r="BJ801">
        <v>45546.568553240744</v>
      </c>
      <c r="BK801" t="s">
        <v>21698</v>
      </c>
      <c r="BM801" t="s">
        <v>21698</v>
      </c>
      <c r="BU801" t="s">
        <v>19298</v>
      </c>
      <c r="BV801" t="s">
        <v>19296</v>
      </c>
      <c r="BY801">
        <v>0</v>
      </c>
      <c r="CA801" t="s">
        <v>16180</v>
      </c>
      <c r="CB801" t="s">
        <v>21679</v>
      </c>
      <c r="CC8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2" spans="1:81">
      <c r="A802" t="s">
        <v>19299</v>
      </c>
      <c r="C802" t="s">
        <v>19300</v>
      </c>
      <c r="F802" t="s">
        <v>17437</v>
      </c>
      <c r="J802" t="b">
        <v>0</v>
      </c>
      <c r="M802" t="b">
        <v>0</v>
      </c>
      <c r="V802" t="s">
        <v>2478</v>
      </c>
      <c r="AP802">
        <v>0</v>
      </c>
      <c r="AQ802">
        <v>0</v>
      </c>
      <c r="AR802">
        <v>0</v>
      </c>
      <c r="AW802" s="567"/>
      <c r="AX802" s="567"/>
      <c r="AY802" s="567"/>
      <c r="AZ802" s="567"/>
      <c r="BA802" s="567"/>
      <c r="BB802" s="567"/>
      <c r="BC802" s="567"/>
      <c r="BD802" s="567">
        <v>0</v>
      </c>
      <c r="BE802" s="567">
        <v>0</v>
      </c>
      <c r="BI802">
        <v>45856.771631944444</v>
      </c>
      <c r="BJ802">
        <v>45546.568553240744</v>
      </c>
      <c r="BK802" t="s">
        <v>21698</v>
      </c>
      <c r="BM802" t="s">
        <v>21698</v>
      </c>
      <c r="BU802" t="s">
        <v>19301</v>
      </c>
      <c r="BV802" t="s">
        <v>19299</v>
      </c>
      <c r="BY802">
        <v>0</v>
      </c>
      <c r="CA802" t="s">
        <v>16180</v>
      </c>
      <c r="CB802" t="s">
        <v>21679</v>
      </c>
      <c r="CC8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3" spans="1:81">
      <c r="A803" t="s">
        <v>19302</v>
      </c>
      <c r="C803" t="s">
        <v>19303</v>
      </c>
      <c r="F803" t="s">
        <v>17437</v>
      </c>
      <c r="J803" t="b">
        <v>0</v>
      </c>
      <c r="M803" t="b">
        <v>0</v>
      </c>
      <c r="V803" t="s">
        <v>2478</v>
      </c>
      <c r="AP803">
        <v>0</v>
      </c>
      <c r="AQ803">
        <v>0</v>
      </c>
      <c r="AR803">
        <v>0</v>
      </c>
      <c r="AW803" s="567"/>
      <c r="AX803" s="567"/>
      <c r="AY803" s="567"/>
      <c r="AZ803" s="567"/>
      <c r="BA803" s="567"/>
      <c r="BB803" s="567"/>
      <c r="BC803" s="567"/>
      <c r="BD803" s="567">
        <v>0</v>
      </c>
      <c r="BE803" s="567">
        <v>0</v>
      </c>
      <c r="BI803">
        <v>45856.771643518521</v>
      </c>
      <c r="BJ803">
        <v>45546.568564814814</v>
      </c>
      <c r="BK803" t="s">
        <v>21698</v>
      </c>
      <c r="BM803" t="s">
        <v>21698</v>
      </c>
      <c r="BU803" t="s">
        <v>19304</v>
      </c>
      <c r="BV803" t="s">
        <v>19302</v>
      </c>
      <c r="BY803">
        <v>0</v>
      </c>
      <c r="CA803" t="s">
        <v>16180</v>
      </c>
      <c r="CB803" t="s">
        <v>21679</v>
      </c>
      <c r="CC8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4" spans="1:81">
      <c r="A804" t="s">
        <v>19305</v>
      </c>
      <c r="C804" t="s">
        <v>19306</v>
      </c>
      <c r="F804" t="s">
        <v>17437</v>
      </c>
      <c r="J804" t="b">
        <v>0</v>
      </c>
      <c r="M804" t="b">
        <v>0</v>
      </c>
      <c r="V804" t="s">
        <v>2478</v>
      </c>
      <c r="AP804">
        <v>0</v>
      </c>
      <c r="AQ804">
        <v>0</v>
      </c>
      <c r="AR804">
        <v>0</v>
      </c>
      <c r="AW804" s="567"/>
      <c r="AX804" s="567"/>
      <c r="AY804" s="567"/>
      <c r="AZ804" s="567"/>
      <c r="BA804" s="567"/>
      <c r="BB804" s="567"/>
      <c r="BC804" s="567"/>
      <c r="BD804" s="567">
        <v>0</v>
      </c>
      <c r="BE804" s="567">
        <v>0</v>
      </c>
      <c r="BI804">
        <v>45856.771643518521</v>
      </c>
      <c r="BJ804">
        <v>45546.568564814814</v>
      </c>
      <c r="BK804" t="s">
        <v>21698</v>
      </c>
      <c r="BM804" t="s">
        <v>21698</v>
      </c>
      <c r="BU804" t="s">
        <v>19307</v>
      </c>
      <c r="BV804" t="s">
        <v>19305</v>
      </c>
      <c r="BY804">
        <v>0</v>
      </c>
      <c r="CA804" t="s">
        <v>16180</v>
      </c>
      <c r="CB804" t="s">
        <v>21679</v>
      </c>
      <c r="CC8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5" spans="1:81">
      <c r="A805" t="s">
        <v>19308</v>
      </c>
      <c r="C805" t="s">
        <v>19309</v>
      </c>
      <c r="F805" t="s">
        <v>17437</v>
      </c>
      <c r="J805" t="b">
        <v>0</v>
      </c>
      <c r="M805" t="b">
        <v>0</v>
      </c>
      <c r="V805" t="s">
        <v>2478</v>
      </c>
      <c r="AP805">
        <v>0</v>
      </c>
      <c r="AQ805">
        <v>0</v>
      </c>
      <c r="AR805">
        <v>0</v>
      </c>
      <c r="AW805" s="567"/>
      <c r="AX805" s="567"/>
      <c r="AY805" s="567"/>
      <c r="AZ805" s="567"/>
      <c r="BA805" s="567"/>
      <c r="BB805" s="567"/>
      <c r="BC805" s="567"/>
      <c r="BD805" s="567">
        <v>0</v>
      </c>
      <c r="BE805" s="567">
        <v>0</v>
      </c>
      <c r="BI805">
        <v>45856.771643518521</v>
      </c>
      <c r="BJ805">
        <v>45546.568576388891</v>
      </c>
      <c r="BK805" t="s">
        <v>21698</v>
      </c>
      <c r="BM805" t="s">
        <v>21698</v>
      </c>
      <c r="BU805" t="s">
        <v>19310</v>
      </c>
      <c r="BV805" t="s">
        <v>19308</v>
      </c>
      <c r="BY805">
        <v>0</v>
      </c>
      <c r="CA805" t="s">
        <v>16180</v>
      </c>
      <c r="CB805" t="s">
        <v>21679</v>
      </c>
      <c r="CC8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6" spans="1:81">
      <c r="A806" t="s">
        <v>19311</v>
      </c>
      <c r="C806" t="s">
        <v>19312</v>
      </c>
      <c r="F806" t="s">
        <v>17437</v>
      </c>
      <c r="J806" t="b">
        <v>0</v>
      </c>
      <c r="M806" t="b">
        <v>0</v>
      </c>
      <c r="V806" t="s">
        <v>2478</v>
      </c>
      <c r="AP806">
        <v>0</v>
      </c>
      <c r="AQ806">
        <v>0</v>
      </c>
      <c r="AR806">
        <v>0</v>
      </c>
      <c r="AW806" s="567"/>
      <c r="AX806" s="567"/>
      <c r="AY806" s="567"/>
      <c r="AZ806" s="567"/>
      <c r="BA806" s="567"/>
      <c r="BB806" s="567"/>
      <c r="BC806" s="567"/>
      <c r="BD806" s="567">
        <v>0</v>
      </c>
      <c r="BE806" s="567">
        <v>0</v>
      </c>
      <c r="BI806">
        <v>45856.771643518521</v>
      </c>
      <c r="BJ806">
        <v>45546.568576388891</v>
      </c>
      <c r="BK806" t="s">
        <v>21698</v>
      </c>
      <c r="BM806" t="s">
        <v>21698</v>
      </c>
      <c r="BU806" t="s">
        <v>19313</v>
      </c>
      <c r="BV806" t="s">
        <v>19311</v>
      </c>
      <c r="BY806">
        <v>0</v>
      </c>
      <c r="CA806" t="s">
        <v>16180</v>
      </c>
      <c r="CB806" t="s">
        <v>21679</v>
      </c>
      <c r="CC8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7" spans="1:81">
      <c r="A807" t="s">
        <v>19314</v>
      </c>
      <c r="C807" t="s">
        <v>19315</v>
      </c>
      <c r="F807" t="s">
        <v>17437</v>
      </c>
      <c r="J807" t="b">
        <v>0</v>
      </c>
      <c r="M807" t="b">
        <v>0</v>
      </c>
      <c r="V807" t="s">
        <v>2478</v>
      </c>
      <c r="AP807">
        <v>0</v>
      </c>
      <c r="AQ807">
        <v>0</v>
      </c>
      <c r="AR807">
        <v>0</v>
      </c>
      <c r="AW807" s="567"/>
      <c r="AX807" s="567"/>
      <c r="AY807" s="567"/>
      <c r="AZ807" s="567"/>
      <c r="BA807" s="567"/>
      <c r="BB807" s="567"/>
      <c r="BC807" s="567"/>
      <c r="BD807" s="567">
        <v>0</v>
      </c>
      <c r="BE807" s="567">
        <v>0</v>
      </c>
      <c r="BI807">
        <v>45856.771643518521</v>
      </c>
      <c r="BJ807">
        <v>45546.56858796296</v>
      </c>
      <c r="BK807" t="s">
        <v>21698</v>
      </c>
      <c r="BM807" t="s">
        <v>21698</v>
      </c>
      <c r="BU807" t="s">
        <v>19316</v>
      </c>
      <c r="BV807" t="s">
        <v>19314</v>
      </c>
      <c r="BY807">
        <v>0</v>
      </c>
      <c r="CA807" t="s">
        <v>16180</v>
      </c>
      <c r="CB807" t="s">
        <v>21679</v>
      </c>
      <c r="CC8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8" spans="1:81">
      <c r="A808" t="s">
        <v>19317</v>
      </c>
      <c r="C808" t="s">
        <v>19318</v>
      </c>
      <c r="F808" t="s">
        <v>17437</v>
      </c>
      <c r="J808" t="b">
        <v>0</v>
      </c>
      <c r="M808" t="b">
        <v>0</v>
      </c>
      <c r="V808" t="s">
        <v>2478</v>
      </c>
      <c r="AP808">
        <v>0</v>
      </c>
      <c r="AQ808">
        <v>0</v>
      </c>
      <c r="AR808">
        <v>0</v>
      </c>
      <c r="AW808" s="567"/>
      <c r="AX808" s="567"/>
      <c r="AY808" s="567"/>
      <c r="AZ808" s="567"/>
      <c r="BA808" s="567"/>
      <c r="BB808" s="567"/>
      <c r="BC808" s="567"/>
      <c r="BD808" s="567">
        <v>0</v>
      </c>
      <c r="BE808" s="567">
        <v>0</v>
      </c>
      <c r="BI808">
        <v>45856.771643518521</v>
      </c>
      <c r="BJ808">
        <v>45546.56858796296</v>
      </c>
      <c r="BK808" t="s">
        <v>21698</v>
      </c>
      <c r="BM808" t="s">
        <v>21698</v>
      </c>
      <c r="BU808" t="s">
        <v>19319</v>
      </c>
      <c r="BV808" t="s">
        <v>19317</v>
      </c>
      <c r="BY808">
        <v>0</v>
      </c>
      <c r="CA808" t="s">
        <v>16180</v>
      </c>
      <c r="CB808" t="s">
        <v>21679</v>
      </c>
      <c r="CC8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09" spans="1:81">
      <c r="A809" t="s">
        <v>19320</v>
      </c>
      <c r="C809" t="s">
        <v>19321</v>
      </c>
      <c r="F809" t="s">
        <v>17437</v>
      </c>
      <c r="J809" t="b">
        <v>0</v>
      </c>
      <c r="M809" t="b">
        <v>0</v>
      </c>
      <c r="V809" t="s">
        <v>2478</v>
      </c>
      <c r="AP809">
        <v>0</v>
      </c>
      <c r="AQ809">
        <v>0</v>
      </c>
      <c r="AR809">
        <v>0</v>
      </c>
      <c r="AW809" s="567"/>
      <c r="AX809" s="567"/>
      <c r="AY809" s="567"/>
      <c r="AZ809" s="567"/>
      <c r="BA809" s="567"/>
      <c r="BB809" s="567"/>
      <c r="BC809" s="567"/>
      <c r="BD809" s="567">
        <v>0</v>
      </c>
      <c r="BE809" s="567">
        <v>0</v>
      </c>
      <c r="BI809">
        <v>45856.771643518521</v>
      </c>
      <c r="BJ809">
        <v>45546.56858796296</v>
      </c>
      <c r="BK809" t="s">
        <v>21698</v>
      </c>
      <c r="BM809" t="s">
        <v>21698</v>
      </c>
      <c r="BU809" t="s">
        <v>19322</v>
      </c>
      <c r="BV809" t="s">
        <v>19320</v>
      </c>
      <c r="BY809">
        <v>0</v>
      </c>
      <c r="CA809" t="s">
        <v>16180</v>
      </c>
      <c r="CB809" t="s">
        <v>21679</v>
      </c>
      <c r="CC8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0" spans="1:81">
      <c r="A810" t="s">
        <v>19323</v>
      </c>
      <c r="C810" t="s">
        <v>19324</v>
      </c>
      <c r="F810" t="s">
        <v>17437</v>
      </c>
      <c r="J810" t="b">
        <v>0</v>
      </c>
      <c r="M810" t="b">
        <v>0</v>
      </c>
      <c r="V810" t="s">
        <v>2478</v>
      </c>
      <c r="AP810">
        <v>0</v>
      </c>
      <c r="AQ810">
        <v>0</v>
      </c>
      <c r="AR810">
        <v>0</v>
      </c>
      <c r="AW810" s="567"/>
      <c r="AX810" s="567"/>
      <c r="AY810" s="567"/>
      <c r="AZ810" s="567"/>
      <c r="BA810" s="567"/>
      <c r="BB810" s="567"/>
      <c r="BC810" s="567"/>
      <c r="BD810" s="567">
        <v>0</v>
      </c>
      <c r="BE810" s="567">
        <v>0</v>
      </c>
      <c r="BI810">
        <v>45856.771655092591</v>
      </c>
      <c r="BJ810">
        <v>45546.568599537037</v>
      </c>
      <c r="BK810" t="s">
        <v>21698</v>
      </c>
      <c r="BM810" t="s">
        <v>21698</v>
      </c>
      <c r="BU810" t="s">
        <v>19325</v>
      </c>
      <c r="BV810" t="s">
        <v>19323</v>
      </c>
      <c r="BY810">
        <v>0</v>
      </c>
      <c r="CA810" t="s">
        <v>16180</v>
      </c>
      <c r="CB810" t="s">
        <v>21679</v>
      </c>
      <c r="CC8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1" spans="1:81">
      <c r="A811" t="s">
        <v>19326</v>
      </c>
      <c r="C811" t="s">
        <v>19327</v>
      </c>
      <c r="F811" t="s">
        <v>16405</v>
      </c>
      <c r="J811" t="b">
        <v>0</v>
      </c>
      <c r="M811" t="b">
        <v>0</v>
      </c>
      <c r="V811" t="s">
        <v>2478</v>
      </c>
      <c r="AP811">
        <v>0</v>
      </c>
      <c r="AQ811">
        <v>0</v>
      </c>
      <c r="AR811">
        <v>0</v>
      </c>
      <c r="AW811" s="567"/>
      <c r="AX811" s="567"/>
      <c r="AY811" s="567"/>
      <c r="AZ811" s="567"/>
      <c r="BA811" s="567"/>
      <c r="BB811" s="567"/>
      <c r="BC811" s="567"/>
      <c r="BD811" s="567">
        <v>0</v>
      </c>
      <c r="BE811" s="567">
        <v>0</v>
      </c>
      <c r="BI811">
        <v>45856.771655092591</v>
      </c>
      <c r="BJ811">
        <v>45546.568599537037</v>
      </c>
      <c r="BK811" t="s">
        <v>21698</v>
      </c>
      <c r="BM811" t="s">
        <v>21698</v>
      </c>
      <c r="BU811" t="s">
        <v>19328</v>
      </c>
      <c r="BV811" t="s">
        <v>19326</v>
      </c>
      <c r="BY811">
        <v>0</v>
      </c>
      <c r="CA811" t="s">
        <v>16180</v>
      </c>
      <c r="CB811" t="s">
        <v>21679</v>
      </c>
      <c r="CC8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2" spans="1:81">
      <c r="A812" t="s">
        <v>19329</v>
      </c>
      <c r="C812" t="s">
        <v>19330</v>
      </c>
      <c r="F812" t="s">
        <v>16405</v>
      </c>
      <c r="J812" t="b">
        <v>0</v>
      </c>
      <c r="M812" t="b">
        <v>0</v>
      </c>
      <c r="V812" t="s">
        <v>2478</v>
      </c>
      <c r="AP812">
        <v>0</v>
      </c>
      <c r="AQ812">
        <v>0</v>
      </c>
      <c r="AR812">
        <v>0</v>
      </c>
      <c r="AW812" s="567"/>
      <c r="AX812" s="567"/>
      <c r="AY812" s="567"/>
      <c r="AZ812" s="567"/>
      <c r="BA812" s="567"/>
      <c r="BB812" s="567"/>
      <c r="BC812" s="567"/>
      <c r="BD812" s="567">
        <v>0</v>
      </c>
      <c r="BE812" s="567">
        <v>0</v>
      </c>
      <c r="BI812">
        <v>45856.771655092591</v>
      </c>
      <c r="BJ812">
        <v>45546.568611111114</v>
      </c>
      <c r="BK812" t="s">
        <v>21698</v>
      </c>
      <c r="BM812" t="s">
        <v>21698</v>
      </c>
      <c r="BU812" t="s">
        <v>19331</v>
      </c>
      <c r="BV812" t="s">
        <v>19329</v>
      </c>
      <c r="BY812">
        <v>0</v>
      </c>
      <c r="CA812" t="s">
        <v>16180</v>
      </c>
      <c r="CB812" t="s">
        <v>21679</v>
      </c>
      <c r="CC8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3" spans="1:81">
      <c r="A813" t="s">
        <v>19332</v>
      </c>
      <c r="C813" t="s">
        <v>19333</v>
      </c>
      <c r="F813" t="s">
        <v>16405</v>
      </c>
      <c r="J813" t="b">
        <v>0</v>
      </c>
      <c r="M813" t="b">
        <v>0</v>
      </c>
      <c r="V813" t="s">
        <v>2478</v>
      </c>
      <c r="AP813">
        <v>0</v>
      </c>
      <c r="AQ813">
        <v>0</v>
      </c>
      <c r="AR813">
        <v>0</v>
      </c>
      <c r="AW813" s="567"/>
      <c r="AX813" s="567"/>
      <c r="AY813" s="567"/>
      <c r="AZ813" s="567"/>
      <c r="BA813" s="567"/>
      <c r="BB813" s="567"/>
      <c r="BC813" s="567"/>
      <c r="BD813" s="567">
        <v>0</v>
      </c>
      <c r="BE813" s="567">
        <v>0</v>
      </c>
      <c r="BI813">
        <v>45856.771655092591</v>
      </c>
      <c r="BJ813">
        <v>45546.569166666668</v>
      </c>
      <c r="BK813" t="s">
        <v>21698</v>
      </c>
      <c r="BM813" t="s">
        <v>21698</v>
      </c>
      <c r="BU813" t="s">
        <v>19334</v>
      </c>
      <c r="BV813" t="s">
        <v>19332</v>
      </c>
      <c r="BY813">
        <v>0</v>
      </c>
      <c r="CA813" t="s">
        <v>16180</v>
      </c>
      <c r="CB813" t="s">
        <v>21679</v>
      </c>
      <c r="CC8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4" spans="1:81">
      <c r="A814" t="s">
        <v>19335</v>
      </c>
      <c r="C814" t="s">
        <v>19336</v>
      </c>
      <c r="F814" t="s">
        <v>16405</v>
      </c>
      <c r="J814" t="b">
        <v>0</v>
      </c>
      <c r="M814" t="b">
        <v>0</v>
      </c>
      <c r="V814" t="s">
        <v>2478</v>
      </c>
      <c r="AP814">
        <v>0</v>
      </c>
      <c r="AQ814">
        <v>0</v>
      </c>
      <c r="AR814">
        <v>0</v>
      </c>
      <c r="AW814" s="567"/>
      <c r="AX814" s="567"/>
      <c r="AY814" s="567"/>
      <c r="AZ814" s="567"/>
      <c r="BA814" s="567"/>
      <c r="BB814" s="567"/>
      <c r="BC814" s="567"/>
      <c r="BD814" s="567">
        <v>0</v>
      </c>
      <c r="BE814" s="567">
        <v>0</v>
      </c>
      <c r="BI814">
        <v>45856.771655092591</v>
      </c>
      <c r="BJ814">
        <v>45546.569166666668</v>
      </c>
      <c r="BK814" t="s">
        <v>21698</v>
      </c>
      <c r="BM814" t="s">
        <v>21698</v>
      </c>
      <c r="BU814" t="s">
        <v>19337</v>
      </c>
      <c r="BV814" t="s">
        <v>19335</v>
      </c>
      <c r="BY814">
        <v>0</v>
      </c>
      <c r="CA814" t="s">
        <v>16180</v>
      </c>
      <c r="CB814" t="s">
        <v>21679</v>
      </c>
      <c r="CC8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5" spans="1:81">
      <c r="A815" t="s">
        <v>19338</v>
      </c>
      <c r="C815" t="s">
        <v>19339</v>
      </c>
      <c r="F815" t="s">
        <v>46</v>
      </c>
      <c r="J815" t="b">
        <v>0</v>
      </c>
      <c r="M815" t="b">
        <v>0</v>
      </c>
      <c r="V815" t="s">
        <v>2478</v>
      </c>
      <c r="AP815">
        <v>0</v>
      </c>
      <c r="AQ815">
        <v>0</v>
      </c>
      <c r="AR815">
        <v>0</v>
      </c>
      <c r="AW815" s="567"/>
      <c r="AX815" s="567"/>
      <c r="AY815" s="567"/>
      <c r="AZ815" s="567"/>
      <c r="BA815" s="567"/>
      <c r="BB815" s="567"/>
      <c r="BC815" s="567"/>
      <c r="BD815" s="567">
        <v>0</v>
      </c>
      <c r="BE815" s="567">
        <v>0</v>
      </c>
      <c r="BI815">
        <v>45856.771655092591</v>
      </c>
      <c r="BJ815">
        <v>45546.582187499997</v>
      </c>
      <c r="BK815" t="s">
        <v>21678</v>
      </c>
      <c r="BM815" t="s">
        <v>21698</v>
      </c>
      <c r="BU815" t="s">
        <v>19340</v>
      </c>
      <c r="BV815" t="s">
        <v>19338</v>
      </c>
      <c r="BY815">
        <v>0</v>
      </c>
      <c r="CA815" t="s">
        <v>16180</v>
      </c>
      <c r="CB815" t="s">
        <v>21679</v>
      </c>
      <c r="CC8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6" spans="1:81">
      <c r="A816" t="s">
        <v>19341</v>
      </c>
      <c r="C816" t="s">
        <v>19342</v>
      </c>
      <c r="F816" t="s">
        <v>46</v>
      </c>
      <c r="J816" t="b">
        <v>0</v>
      </c>
      <c r="M816" t="b">
        <v>0</v>
      </c>
      <c r="V816" t="s">
        <v>2478</v>
      </c>
      <c r="AP816">
        <v>0</v>
      </c>
      <c r="AQ816">
        <v>0</v>
      </c>
      <c r="AR816">
        <v>0</v>
      </c>
      <c r="AW816" s="567"/>
      <c r="AX816" s="567"/>
      <c r="AY816" s="567"/>
      <c r="AZ816" s="567"/>
      <c r="BA816" s="567"/>
      <c r="BB816" s="567"/>
      <c r="BC816" s="567"/>
      <c r="BD816" s="567">
        <v>0</v>
      </c>
      <c r="BE816" s="567">
        <v>0</v>
      </c>
      <c r="BI816">
        <v>45856.771655092591</v>
      </c>
      <c r="BJ816">
        <v>45546.583472222221</v>
      </c>
      <c r="BK816" t="s">
        <v>21678</v>
      </c>
      <c r="BM816" t="s">
        <v>21698</v>
      </c>
      <c r="BU816" t="s">
        <v>19343</v>
      </c>
      <c r="BV816" t="s">
        <v>19341</v>
      </c>
      <c r="BY816">
        <v>0</v>
      </c>
      <c r="CA816" t="s">
        <v>16180</v>
      </c>
      <c r="CB816" t="s">
        <v>21679</v>
      </c>
      <c r="CC8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7" spans="1:81">
      <c r="A817" t="s">
        <v>19344</v>
      </c>
      <c r="C817" t="s">
        <v>19345</v>
      </c>
      <c r="F817" t="s">
        <v>46</v>
      </c>
      <c r="J817" t="b">
        <v>0</v>
      </c>
      <c r="M817" t="b">
        <v>0</v>
      </c>
      <c r="V817" t="s">
        <v>2478</v>
      </c>
      <c r="AP817">
        <v>0</v>
      </c>
      <c r="AQ817">
        <v>0</v>
      </c>
      <c r="AR817">
        <v>0</v>
      </c>
      <c r="AW817" s="567"/>
      <c r="AX817" s="567"/>
      <c r="AY817" s="567"/>
      <c r="AZ817" s="567"/>
      <c r="BA817" s="567"/>
      <c r="BB817" s="567"/>
      <c r="BC817" s="567"/>
      <c r="BD817" s="567">
        <v>0</v>
      </c>
      <c r="BE817" s="567">
        <v>0</v>
      </c>
      <c r="BI817">
        <v>45856.771666666667</v>
      </c>
      <c r="BJ817">
        <v>45546.583472222221</v>
      </c>
      <c r="BK817" t="s">
        <v>21678</v>
      </c>
      <c r="BM817" t="s">
        <v>21698</v>
      </c>
      <c r="BU817" t="s">
        <v>19346</v>
      </c>
      <c r="BV817" t="s">
        <v>19344</v>
      </c>
      <c r="BY817">
        <v>0</v>
      </c>
      <c r="CA817" t="s">
        <v>16180</v>
      </c>
      <c r="CB817" t="s">
        <v>21679</v>
      </c>
      <c r="CC8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8" spans="1:81">
      <c r="A818" t="s">
        <v>19347</v>
      </c>
      <c r="C818" t="s">
        <v>19348</v>
      </c>
      <c r="F818" t="s">
        <v>46</v>
      </c>
      <c r="J818" t="b">
        <v>0</v>
      </c>
      <c r="M818" t="b">
        <v>0</v>
      </c>
      <c r="V818" t="s">
        <v>2478</v>
      </c>
      <c r="AP818">
        <v>0</v>
      </c>
      <c r="AQ818">
        <v>0</v>
      </c>
      <c r="AR818">
        <v>0</v>
      </c>
      <c r="AW818" s="567"/>
      <c r="AX818" s="567"/>
      <c r="AY818" s="567"/>
      <c r="AZ818" s="567"/>
      <c r="BA818" s="567"/>
      <c r="BB818" s="567"/>
      <c r="BC818" s="567"/>
      <c r="BD818" s="567">
        <v>0</v>
      </c>
      <c r="BE818" s="567">
        <v>0</v>
      </c>
      <c r="BI818">
        <v>45856.771666666667</v>
      </c>
      <c r="BJ818">
        <v>45546.583483796298</v>
      </c>
      <c r="BK818" t="s">
        <v>21678</v>
      </c>
      <c r="BM818" t="s">
        <v>21698</v>
      </c>
      <c r="BU818" t="s">
        <v>19349</v>
      </c>
      <c r="BV818" t="s">
        <v>19347</v>
      </c>
      <c r="BY818">
        <v>0</v>
      </c>
      <c r="CA818" t="s">
        <v>16180</v>
      </c>
      <c r="CB818" t="s">
        <v>21679</v>
      </c>
      <c r="CC8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19" spans="1:81">
      <c r="A819" t="s">
        <v>19350</v>
      </c>
      <c r="C819" t="s">
        <v>18837</v>
      </c>
      <c r="F819" t="s">
        <v>16416</v>
      </c>
      <c r="J819" t="b">
        <v>0</v>
      </c>
      <c r="M819" t="b">
        <v>0</v>
      </c>
      <c r="V819" t="s">
        <v>2478</v>
      </c>
      <c r="AP819">
        <v>0</v>
      </c>
      <c r="AQ819">
        <v>0</v>
      </c>
      <c r="AR819">
        <v>0</v>
      </c>
      <c r="AW819" s="567"/>
      <c r="AX819" s="567"/>
      <c r="AY819" s="567"/>
      <c r="AZ819" s="567"/>
      <c r="BA819" s="567"/>
      <c r="BB819" s="567"/>
      <c r="BC819" s="567"/>
      <c r="BD819" s="567">
        <v>0</v>
      </c>
      <c r="BE819" s="567">
        <v>0</v>
      </c>
      <c r="BI819">
        <v>45856.771666666667</v>
      </c>
      <c r="BJ819">
        <v>45546.583483796298</v>
      </c>
      <c r="BK819" t="s">
        <v>21678</v>
      </c>
      <c r="BM819" t="s">
        <v>21698</v>
      </c>
      <c r="BU819" t="s">
        <v>19351</v>
      </c>
      <c r="BV819" t="s">
        <v>19350</v>
      </c>
      <c r="BY819">
        <v>0</v>
      </c>
      <c r="CA819" t="s">
        <v>16180</v>
      </c>
      <c r="CB819" t="s">
        <v>21679</v>
      </c>
      <c r="CC8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0" spans="1:81">
      <c r="A820" t="s">
        <v>19352</v>
      </c>
      <c r="C820" t="s">
        <v>18840</v>
      </c>
      <c r="F820" t="s">
        <v>16416</v>
      </c>
      <c r="J820" t="b">
        <v>0</v>
      </c>
      <c r="M820" t="b">
        <v>0</v>
      </c>
      <c r="V820" t="s">
        <v>2478</v>
      </c>
      <c r="AP820">
        <v>0</v>
      </c>
      <c r="AQ820">
        <v>0</v>
      </c>
      <c r="AR820">
        <v>0</v>
      </c>
      <c r="AW820" s="567"/>
      <c r="AX820" s="567"/>
      <c r="AY820" s="567"/>
      <c r="AZ820" s="567"/>
      <c r="BA820" s="567"/>
      <c r="BB820" s="567"/>
      <c r="BC820" s="567"/>
      <c r="BD820" s="567">
        <v>0</v>
      </c>
      <c r="BE820" s="567">
        <v>0</v>
      </c>
      <c r="BI820">
        <v>45856.771666666667</v>
      </c>
      <c r="BJ820">
        <v>45546.583495370367</v>
      </c>
      <c r="BK820" t="s">
        <v>21678</v>
      </c>
      <c r="BM820" t="s">
        <v>21698</v>
      </c>
      <c r="BU820" t="s">
        <v>19353</v>
      </c>
      <c r="BV820" t="s">
        <v>19352</v>
      </c>
      <c r="BY820">
        <v>0</v>
      </c>
      <c r="CA820" t="s">
        <v>16180</v>
      </c>
      <c r="CB820" t="s">
        <v>21679</v>
      </c>
      <c r="CC8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1" spans="1:81">
      <c r="A821" t="s">
        <v>19354</v>
      </c>
      <c r="C821" t="s">
        <v>19355</v>
      </c>
      <c r="F821" t="s">
        <v>16416</v>
      </c>
      <c r="J821" t="b">
        <v>0</v>
      </c>
      <c r="M821" t="b">
        <v>0</v>
      </c>
      <c r="V821" t="s">
        <v>2478</v>
      </c>
      <c r="AP821">
        <v>0</v>
      </c>
      <c r="AQ821">
        <v>0</v>
      </c>
      <c r="AR821">
        <v>0</v>
      </c>
      <c r="AW821" s="567"/>
      <c r="AX821" s="567"/>
      <c r="AY821" s="567"/>
      <c r="AZ821" s="567"/>
      <c r="BA821" s="567"/>
      <c r="BB821" s="567"/>
      <c r="BC821" s="567"/>
      <c r="BD821" s="567">
        <v>0</v>
      </c>
      <c r="BE821" s="567">
        <v>0</v>
      </c>
      <c r="BI821">
        <v>45856.771666666667</v>
      </c>
      <c r="BJ821">
        <v>45546.583495370367</v>
      </c>
      <c r="BK821" t="s">
        <v>21678</v>
      </c>
      <c r="BM821" t="s">
        <v>21698</v>
      </c>
      <c r="BU821" t="s">
        <v>19356</v>
      </c>
      <c r="BV821" t="s">
        <v>19354</v>
      </c>
      <c r="BY821">
        <v>0</v>
      </c>
      <c r="CA821" t="s">
        <v>16180</v>
      </c>
      <c r="CB821" t="s">
        <v>21679</v>
      </c>
      <c r="CC8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2" spans="1:81">
      <c r="A822" t="s">
        <v>19357</v>
      </c>
      <c r="C822" t="s">
        <v>19358</v>
      </c>
      <c r="F822" t="s">
        <v>16416</v>
      </c>
      <c r="J822" t="b">
        <v>0</v>
      </c>
      <c r="M822" t="b">
        <v>0</v>
      </c>
      <c r="V822" t="s">
        <v>2478</v>
      </c>
      <c r="AP822">
        <v>0</v>
      </c>
      <c r="AQ822">
        <v>0</v>
      </c>
      <c r="AR822">
        <v>0</v>
      </c>
      <c r="AW822" s="567"/>
      <c r="AX822" s="567"/>
      <c r="AY822" s="567"/>
      <c r="AZ822" s="567"/>
      <c r="BA822" s="567"/>
      <c r="BB822" s="567"/>
      <c r="BC822" s="567"/>
      <c r="BD822" s="567">
        <v>0</v>
      </c>
      <c r="BE822" s="567">
        <v>0</v>
      </c>
      <c r="BI822">
        <v>45856.771666666667</v>
      </c>
      <c r="BJ822">
        <v>45546.583506944444</v>
      </c>
      <c r="BK822" t="s">
        <v>21678</v>
      </c>
      <c r="BM822" t="s">
        <v>21698</v>
      </c>
      <c r="BU822" t="s">
        <v>19359</v>
      </c>
      <c r="BV822" t="s">
        <v>19357</v>
      </c>
      <c r="BY822">
        <v>0</v>
      </c>
      <c r="CA822" t="s">
        <v>16180</v>
      </c>
      <c r="CB822" t="s">
        <v>21679</v>
      </c>
      <c r="CC8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3" spans="1:81">
      <c r="A823" t="s">
        <v>19360</v>
      </c>
      <c r="C823" t="s">
        <v>19361</v>
      </c>
      <c r="F823" t="s">
        <v>16416</v>
      </c>
      <c r="J823" t="b">
        <v>0</v>
      </c>
      <c r="M823" t="b">
        <v>0</v>
      </c>
      <c r="V823" t="s">
        <v>2478</v>
      </c>
      <c r="AP823">
        <v>0</v>
      </c>
      <c r="AQ823">
        <v>0</v>
      </c>
      <c r="AR823">
        <v>0</v>
      </c>
      <c r="AW823" s="567"/>
      <c r="AX823" s="567"/>
      <c r="AY823" s="567"/>
      <c r="AZ823" s="567"/>
      <c r="BA823" s="567"/>
      <c r="BB823" s="567"/>
      <c r="BC823" s="567"/>
      <c r="BD823" s="567">
        <v>0</v>
      </c>
      <c r="BE823" s="567">
        <v>0</v>
      </c>
      <c r="BI823">
        <v>45856.771678240744</v>
      </c>
      <c r="BJ823">
        <v>45546.583506944444</v>
      </c>
      <c r="BK823" t="s">
        <v>21678</v>
      </c>
      <c r="BM823" t="s">
        <v>21698</v>
      </c>
      <c r="BU823" t="s">
        <v>19362</v>
      </c>
      <c r="BV823" t="s">
        <v>19360</v>
      </c>
      <c r="BY823">
        <v>0</v>
      </c>
      <c r="CA823" t="s">
        <v>16180</v>
      </c>
      <c r="CB823" t="s">
        <v>21679</v>
      </c>
      <c r="CC8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4" spans="1:81">
      <c r="A824" t="s">
        <v>19363</v>
      </c>
      <c r="C824" t="s">
        <v>19364</v>
      </c>
      <c r="F824" t="s">
        <v>16416</v>
      </c>
      <c r="J824" t="b">
        <v>0</v>
      </c>
      <c r="M824" t="b">
        <v>0</v>
      </c>
      <c r="V824" t="s">
        <v>2478</v>
      </c>
      <c r="AP824">
        <v>0</v>
      </c>
      <c r="AQ824">
        <v>0</v>
      </c>
      <c r="AR824">
        <v>0</v>
      </c>
      <c r="AW824" s="567"/>
      <c r="AX824" s="567"/>
      <c r="AY824" s="567"/>
      <c r="AZ824" s="567"/>
      <c r="BA824" s="567"/>
      <c r="BB824" s="567"/>
      <c r="BC824" s="567"/>
      <c r="BD824" s="567">
        <v>0</v>
      </c>
      <c r="BE824" s="567">
        <v>0</v>
      </c>
      <c r="BI824">
        <v>45856.771678240744</v>
      </c>
      <c r="BJ824">
        <v>45546.583506944444</v>
      </c>
      <c r="BK824" t="s">
        <v>21678</v>
      </c>
      <c r="BM824" t="s">
        <v>21698</v>
      </c>
      <c r="BU824" t="s">
        <v>19365</v>
      </c>
      <c r="BV824" t="s">
        <v>19363</v>
      </c>
      <c r="BY824">
        <v>0</v>
      </c>
      <c r="CA824" t="s">
        <v>16180</v>
      </c>
      <c r="CB824" t="s">
        <v>21679</v>
      </c>
      <c r="CC8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5" spans="1:81">
      <c r="A825" t="s">
        <v>19366</v>
      </c>
      <c r="C825" t="s">
        <v>19367</v>
      </c>
      <c r="F825" t="s">
        <v>16416</v>
      </c>
      <c r="J825" t="b">
        <v>0</v>
      </c>
      <c r="M825" t="b">
        <v>0</v>
      </c>
      <c r="V825" t="s">
        <v>2478</v>
      </c>
      <c r="AP825">
        <v>0</v>
      </c>
      <c r="AQ825">
        <v>0</v>
      </c>
      <c r="AR825">
        <v>0</v>
      </c>
      <c r="AW825" s="567"/>
      <c r="AX825" s="567"/>
      <c r="AY825" s="567"/>
      <c r="AZ825" s="567"/>
      <c r="BA825" s="567"/>
      <c r="BB825" s="567"/>
      <c r="BC825" s="567"/>
      <c r="BD825" s="567">
        <v>0</v>
      </c>
      <c r="BE825" s="567">
        <v>0</v>
      </c>
      <c r="BI825">
        <v>45856.771678240744</v>
      </c>
      <c r="BJ825">
        <v>45546.583518518521</v>
      </c>
      <c r="BK825" t="s">
        <v>21678</v>
      </c>
      <c r="BM825" t="s">
        <v>21698</v>
      </c>
      <c r="BU825" t="s">
        <v>19368</v>
      </c>
      <c r="BV825" t="s">
        <v>19366</v>
      </c>
      <c r="BY825">
        <v>0</v>
      </c>
      <c r="CA825" t="s">
        <v>16180</v>
      </c>
      <c r="CB825" t="s">
        <v>21679</v>
      </c>
      <c r="CC8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6" spans="1:81">
      <c r="A826" t="s">
        <v>19369</v>
      </c>
      <c r="C826" t="s">
        <v>19370</v>
      </c>
      <c r="F826" t="s">
        <v>16416</v>
      </c>
      <c r="J826" t="b">
        <v>0</v>
      </c>
      <c r="M826" t="b">
        <v>0</v>
      </c>
      <c r="V826" t="s">
        <v>2478</v>
      </c>
      <c r="AP826">
        <v>0</v>
      </c>
      <c r="AQ826">
        <v>0</v>
      </c>
      <c r="AR826">
        <v>0</v>
      </c>
      <c r="AW826" s="567"/>
      <c r="AX826" s="567"/>
      <c r="AY826" s="567"/>
      <c r="AZ826" s="567"/>
      <c r="BA826" s="567"/>
      <c r="BB826" s="567"/>
      <c r="BC826" s="567"/>
      <c r="BD826" s="567">
        <v>0</v>
      </c>
      <c r="BE826" s="567">
        <v>0</v>
      </c>
      <c r="BI826">
        <v>45856.771678240744</v>
      </c>
      <c r="BJ826">
        <v>45546.58353009259</v>
      </c>
      <c r="BK826" t="s">
        <v>21678</v>
      </c>
      <c r="BM826" t="s">
        <v>21698</v>
      </c>
      <c r="BU826" t="s">
        <v>19371</v>
      </c>
      <c r="BV826" t="s">
        <v>19369</v>
      </c>
      <c r="BY826">
        <v>0</v>
      </c>
      <c r="CA826" t="s">
        <v>16180</v>
      </c>
      <c r="CB826" t="s">
        <v>21679</v>
      </c>
      <c r="CC8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7" spans="1:81">
      <c r="A827" t="s">
        <v>19372</v>
      </c>
      <c r="C827" t="s">
        <v>19373</v>
      </c>
      <c r="F827" t="s">
        <v>16416</v>
      </c>
      <c r="J827" t="b">
        <v>0</v>
      </c>
      <c r="M827" t="b">
        <v>0</v>
      </c>
      <c r="V827" t="s">
        <v>2478</v>
      </c>
      <c r="AP827">
        <v>0</v>
      </c>
      <c r="AQ827">
        <v>0</v>
      </c>
      <c r="AR827">
        <v>0</v>
      </c>
      <c r="AW827" s="567"/>
      <c r="AX827" s="567"/>
      <c r="AY827" s="567"/>
      <c r="AZ827" s="567"/>
      <c r="BA827" s="567"/>
      <c r="BB827" s="567"/>
      <c r="BC827" s="567"/>
      <c r="BD827" s="567">
        <v>0</v>
      </c>
      <c r="BE827" s="567">
        <v>0</v>
      </c>
      <c r="BI827">
        <v>45856.771678240744</v>
      </c>
      <c r="BJ827">
        <v>45546.58353009259</v>
      </c>
      <c r="BK827" t="s">
        <v>21678</v>
      </c>
      <c r="BM827" t="s">
        <v>21698</v>
      </c>
      <c r="BU827" t="s">
        <v>19374</v>
      </c>
      <c r="BV827" t="s">
        <v>19372</v>
      </c>
      <c r="BY827">
        <v>0</v>
      </c>
      <c r="CA827" t="s">
        <v>16180</v>
      </c>
      <c r="CB827" t="s">
        <v>21679</v>
      </c>
      <c r="CC8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8" spans="1:81">
      <c r="A828" t="s">
        <v>19375</v>
      </c>
      <c r="C828" t="s">
        <v>19376</v>
      </c>
      <c r="F828" t="s">
        <v>16416</v>
      </c>
      <c r="J828" t="b">
        <v>0</v>
      </c>
      <c r="M828" t="b">
        <v>0</v>
      </c>
      <c r="V828" t="s">
        <v>2478</v>
      </c>
      <c r="AP828">
        <v>0</v>
      </c>
      <c r="AQ828">
        <v>0</v>
      </c>
      <c r="AR828">
        <v>0</v>
      </c>
      <c r="AW828" s="567"/>
      <c r="AX828" s="567"/>
      <c r="AY828" s="567"/>
      <c r="AZ828" s="567"/>
      <c r="BA828" s="567"/>
      <c r="BB828" s="567"/>
      <c r="BC828" s="567"/>
      <c r="BD828" s="567">
        <v>0</v>
      </c>
      <c r="BE828" s="567">
        <v>0</v>
      </c>
      <c r="BI828">
        <v>45856.771678240744</v>
      </c>
      <c r="BJ828">
        <v>45546.583541666667</v>
      </c>
      <c r="BK828" t="s">
        <v>21678</v>
      </c>
      <c r="BM828" t="s">
        <v>21698</v>
      </c>
      <c r="BU828" t="s">
        <v>19377</v>
      </c>
      <c r="BV828" t="s">
        <v>19375</v>
      </c>
      <c r="BY828">
        <v>0</v>
      </c>
      <c r="CA828" t="s">
        <v>16180</v>
      </c>
      <c r="CB828" t="s">
        <v>21679</v>
      </c>
      <c r="CC8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29" spans="1:81">
      <c r="A829" t="s">
        <v>19378</v>
      </c>
      <c r="C829" t="s">
        <v>19379</v>
      </c>
      <c r="F829" t="s">
        <v>16416</v>
      </c>
      <c r="J829" t="b">
        <v>0</v>
      </c>
      <c r="M829" t="b">
        <v>0</v>
      </c>
      <c r="V829" t="s">
        <v>2478</v>
      </c>
      <c r="AP829">
        <v>0</v>
      </c>
      <c r="AQ829">
        <v>0</v>
      </c>
      <c r="AR829">
        <v>0</v>
      </c>
      <c r="AW829" s="567"/>
      <c r="AX829" s="567"/>
      <c r="AY829" s="567"/>
      <c r="AZ829" s="567"/>
      <c r="BA829" s="567"/>
      <c r="BB829" s="567"/>
      <c r="BC829" s="567"/>
      <c r="BD829" s="567">
        <v>0</v>
      </c>
      <c r="BE829" s="567">
        <v>0</v>
      </c>
      <c r="BI829">
        <v>45856.771678240744</v>
      </c>
      <c r="BJ829">
        <v>45546.583553240744</v>
      </c>
      <c r="BK829" t="s">
        <v>21678</v>
      </c>
      <c r="BM829" t="s">
        <v>21698</v>
      </c>
      <c r="BU829" t="s">
        <v>19380</v>
      </c>
      <c r="BV829" t="s">
        <v>19378</v>
      </c>
      <c r="BY829">
        <v>0</v>
      </c>
      <c r="CA829" t="s">
        <v>16180</v>
      </c>
      <c r="CB829" t="s">
        <v>21679</v>
      </c>
      <c r="CC8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0" spans="1:81">
      <c r="A830" t="s">
        <v>19381</v>
      </c>
      <c r="C830" t="s">
        <v>19382</v>
      </c>
      <c r="F830" t="s">
        <v>16416</v>
      </c>
      <c r="J830" t="b">
        <v>0</v>
      </c>
      <c r="M830" t="b">
        <v>0</v>
      </c>
      <c r="V830" t="s">
        <v>2478</v>
      </c>
      <c r="AP830">
        <v>0</v>
      </c>
      <c r="AQ830">
        <v>0</v>
      </c>
      <c r="AR830">
        <v>0</v>
      </c>
      <c r="AW830" s="567"/>
      <c r="AX830" s="567"/>
      <c r="AY830" s="567"/>
      <c r="AZ830" s="567"/>
      <c r="BA830" s="567"/>
      <c r="BB830" s="567"/>
      <c r="BC830" s="567"/>
      <c r="BD830" s="567">
        <v>0</v>
      </c>
      <c r="BE830" s="567">
        <v>0</v>
      </c>
      <c r="BI830">
        <v>45856.771678240744</v>
      </c>
      <c r="BJ830">
        <v>45546.583553240744</v>
      </c>
      <c r="BK830" t="s">
        <v>21678</v>
      </c>
      <c r="BM830" t="s">
        <v>21698</v>
      </c>
      <c r="BU830" t="s">
        <v>19383</v>
      </c>
      <c r="BV830" t="s">
        <v>19381</v>
      </c>
      <c r="BY830">
        <v>0</v>
      </c>
      <c r="CA830" t="s">
        <v>16180</v>
      </c>
      <c r="CB830" t="s">
        <v>21679</v>
      </c>
      <c r="CC8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1" spans="1:81">
      <c r="A831" t="s">
        <v>19384</v>
      </c>
      <c r="C831" t="s">
        <v>19385</v>
      </c>
      <c r="F831" t="s">
        <v>16416</v>
      </c>
      <c r="J831" t="b">
        <v>0</v>
      </c>
      <c r="M831" t="b">
        <v>0</v>
      </c>
      <c r="V831" t="s">
        <v>2478</v>
      </c>
      <c r="AP831">
        <v>0</v>
      </c>
      <c r="AQ831">
        <v>0</v>
      </c>
      <c r="AR831">
        <v>0</v>
      </c>
      <c r="AW831" s="567"/>
      <c r="AX831" s="567"/>
      <c r="AY831" s="567"/>
      <c r="AZ831" s="567"/>
      <c r="BA831" s="567"/>
      <c r="BB831" s="567"/>
      <c r="BC831" s="567"/>
      <c r="BD831" s="567">
        <v>0</v>
      </c>
      <c r="BE831" s="567">
        <v>0</v>
      </c>
      <c r="BI831">
        <v>45856.771689814814</v>
      </c>
      <c r="BJ831">
        <v>45546.583564814813</v>
      </c>
      <c r="BK831" t="s">
        <v>21678</v>
      </c>
      <c r="BM831" t="s">
        <v>21698</v>
      </c>
      <c r="BU831" t="s">
        <v>19386</v>
      </c>
      <c r="BV831" t="s">
        <v>19384</v>
      </c>
      <c r="BY831">
        <v>0</v>
      </c>
      <c r="CA831" t="s">
        <v>16180</v>
      </c>
      <c r="CB831" t="s">
        <v>21679</v>
      </c>
      <c r="CC8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2" spans="1:81">
      <c r="A832" t="s">
        <v>19387</v>
      </c>
      <c r="C832" t="s">
        <v>19388</v>
      </c>
      <c r="F832" t="s">
        <v>16416</v>
      </c>
      <c r="J832" t="b">
        <v>0</v>
      </c>
      <c r="M832" t="b">
        <v>0</v>
      </c>
      <c r="V832" t="s">
        <v>2478</v>
      </c>
      <c r="AP832">
        <v>0</v>
      </c>
      <c r="AQ832">
        <v>0</v>
      </c>
      <c r="AR832">
        <v>0</v>
      </c>
      <c r="AW832" s="567"/>
      <c r="AX832" s="567"/>
      <c r="AY832" s="567"/>
      <c r="AZ832" s="567"/>
      <c r="BA832" s="567"/>
      <c r="BB832" s="567"/>
      <c r="BC832" s="567"/>
      <c r="BD832" s="567">
        <v>0</v>
      </c>
      <c r="BE832" s="567">
        <v>0</v>
      </c>
      <c r="BI832">
        <v>45856.771689814814</v>
      </c>
      <c r="BJ832">
        <v>45546.58357638889</v>
      </c>
      <c r="BK832" t="s">
        <v>21678</v>
      </c>
      <c r="BM832" t="s">
        <v>21698</v>
      </c>
      <c r="BU832" t="s">
        <v>19389</v>
      </c>
      <c r="BV832" t="s">
        <v>19387</v>
      </c>
      <c r="BY832">
        <v>0</v>
      </c>
      <c r="CA832" t="s">
        <v>16180</v>
      </c>
      <c r="CB832" t="s">
        <v>21679</v>
      </c>
      <c r="CC8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3" spans="1:81">
      <c r="A833" t="s">
        <v>19390</v>
      </c>
      <c r="C833" t="s">
        <v>19391</v>
      </c>
      <c r="F833" t="s">
        <v>16416</v>
      </c>
      <c r="J833" t="b">
        <v>0</v>
      </c>
      <c r="M833" t="b">
        <v>0</v>
      </c>
      <c r="V833" t="s">
        <v>2478</v>
      </c>
      <c r="AP833">
        <v>0</v>
      </c>
      <c r="AQ833">
        <v>0</v>
      </c>
      <c r="AR833">
        <v>0</v>
      </c>
      <c r="AW833" s="567"/>
      <c r="AX833" s="567"/>
      <c r="AY833" s="567"/>
      <c r="AZ833" s="567"/>
      <c r="BA833" s="567"/>
      <c r="BB833" s="567"/>
      <c r="BC833" s="567"/>
      <c r="BD833" s="567">
        <v>0</v>
      </c>
      <c r="BE833" s="567">
        <v>0</v>
      </c>
      <c r="BI833">
        <v>45856.771689814814</v>
      </c>
      <c r="BJ833">
        <v>45546.583587962959</v>
      </c>
      <c r="BK833" t="s">
        <v>21678</v>
      </c>
      <c r="BM833" t="s">
        <v>21698</v>
      </c>
      <c r="BU833" t="s">
        <v>19392</v>
      </c>
      <c r="BV833" t="s">
        <v>19390</v>
      </c>
      <c r="BY833">
        <v>0</v>
      </c>
      <c r="CA833" t="s">
        <v>16180</v>
      </c>
      <c r="CB833" t="s">
        <v>21679</v>
      </c>
      <c r="CC8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4" spans="1:81">
      <c r="A834" t="s">
        <v>19393</v>
      </c>
      <c r="C834" t="s">
        <v>19394</v>
      </c>
      <c r="F834" t="s">
        <v>16416</v>
      </c>
      <c r="J834" t="b">
        <v>0</v>
      </c>
      <c r="M834" t="b">
        <v>0</v>
      </c>
      <c r="V834" t="s">
        <v>2478</v>
      </c>
      <c r="AP834">
        <v>0</v>
      </c>
      <c r="AQ834">
        <v>0</v>
      </c>
      <c r="AR834">
        <v>0</v>
      </c>
      <c r="AW834" s="567"/>
      <c r="AX834" s="567"/>
      <c r="AY834" s="567"/>
      <c r="AZ834" s="567"/>
      <c r="BA834" s="567"/>
      <c r="BB834" s="567"/>
      <c r="BC834" s="567"/>
      <c r="BD834" s="567">
        <v>0</v>
      </c>
      <c r="BE834" s="567">
        <v>0</v>
      </c>
      <c r="BI834">
        <v>45856.771689814814</v>
      </c>
      <c r="BJ834">
        <v>45546.583611111113</v>
      </c>
      <c r="BK834" t="s">
        <v>21678</v>
      </c>
      <c r="BM834" t="s">
        <v>21698</v>
      </c>
      <c r="BU834" t="s">
        <v>19395</v>
      </c>
      <c r="BV834" t="s">
        <v>19393</v>
      </c>
      <c r="BY834">
        <v>0</v>
      </c>
      <c r="CA834" t="s">
        <v>16180</v>
      </c>
      <c r="CB834" t="s">
        <v>21679</v>
      </c>
      <c r="CC8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5" spans="1:81">
      <c r="A835" t="s">
        <v>19396</v>
      </c>
      <c r="C835" t="s">
        <v>19397</v>
      </c>
      <c r="F835" t="s">
        <v>16416</v>
      </c>
      <c r="J835" t="b">
        <v>0</v>
      </c>
      <c r="M835" t="b">
        <v>0</v>
      </c>
      <c r="V835" t="s">
        <v>2478</v>
      </c>
      <c r="AP835">
        <v>0</v>
      </c>
      <c r="AQ835">
        <v>0</v>
      </c>
      <c r="AR835">
        <v>0</v>
      </c>
      <c r="AW835" s="567"/>
      <c r="AX835" s="567"/>
      <c r="AY835" s="567"/>
      <c r="AZ835" s="567"/>
      <c r="BA835" s="567"/>
      <c r="BB835" s="567"/>
      <c r="BC835" s="567"/>
      <c r="BD835" s="567">
        <v>0</v>
      </c>
      <c r="BE835" s="567">
        <v>0</v>
      </c>
      <c r="BI835">
        <v>45856.771689814814</v>
      </c>
      <c r="BJ835">
        <v>45546.583622685182</v>
      </c>
      <c r="BK835" t="s">
        <v>21678</v>
      </c>
      <c r="BM835" t="s">
        <v>21698</v>
      </c>
      <c r="BU835" t="s">
        <v>19398</v>
      </c>
      <c r="BV835" t="s">
        <v>19396</v>
      </c>
      <c r="BY835">
        <v>0</v>
      </c>
      <c r="CA835" t="s">
        <v>16180</v>
      </c>
      <c r="CB835" t="s">
        <v>21679</v>
      </c>
      <c r="CC8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6" spans="1:81">
      <c r="A836" t="s">
        <v>19399</v>
      </c>
      <c r="C836" t="s">
        <v>19400</v>
      </c>
      <c r="F836" t="s">
        <v>16416</v>
      </c>
      <c r="J836" t="b">
        <v>0</v>
      </c>
      <c r="M836" t="b">
        <v>0</v>
      </c>
      <c r="V836" t="s">
        <v>2478</v>
      </c>
      <c r="AP836">
        <v>0</v>
      </c>
      <c r="AQ836">
        <v>0</v>
      </c>
      <c r="AR836">
        <v>0</v>
      </c>
      <c r="AW836" s="567"/>
      <c r="AX836" s="567"/>
      <c r="AY836" s="567"/>
      <c r="AZ836" s="567"/>
      <c r="BA836" s="567"/>
      <c r="BB836" s="567"/>
      <c r="BC836" s="567"/>
      <c r="BD836" s="567">
        <v>0</v>
      </c>
      <c r="BE836" s="567">
        <v>0</v>
      </c>
      <c r="BI836">
        <v>45856.771689814814</v>
      </c>
      <c r="BJ836">
        <v>45546.583634259259</v>
      </c>
      <c r="BK836" t="s">
        <v>21678</v>
      </c>
      <c r="BM836" t="s">
        <v>21698</v>
      </c>
      <c r="BU836" t="s">
        <v>19401</v>
      </c>
      <c r="BV836" t="s">
        <v>19399</v>
      </c>
      <c r="BY836">
        <v>0</v>
      </c>
      <c r="CA836" t="s">
        <v>16180</v>
      </c>
      <c r="CB836" t="s">
        <v>21679</v>
      </c>
      <c r="CC8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7" spans="1:81">
      <c r="A837" t="s">
        <v>19402</v>
      </c>
      <c r="C837" t="s">
        <v>19403</v>
      </c>
      <c r="F837" t="s">
        <v>16416</v>
      </c>
      <c r="J837" t="b">
        <v>0</v>
      </c>
      <c r="M837" t="b">
        <v>0</v>
      </c>
      <c r="V837" t="s">
        <v>2478</v>
      </c>
      <c r="AP837">
        <v>0</v>
      </c>
      <c r="AQ837">
        <v>0</v>
      </c>
      <c r="AR837">
        <v>0</v>
      </c>
      <c r="AW837" s="567"/>
      <c r="AX837" s="567"/>
      <c r="AY837" s="567"/>
      <c r="AZ837" s="567"/>
      <c r="BA837" s="567"/>
      <c r="BB837" s="567"/>
      <c r="BC837" s="567"/>
      <c r="BD837" s="567">
        <v>0</v>
      </c>
      <c r="BE837" s="567">
        <v>0</v>
      </c>
      <c r="BI837">
        <v>45856.771701388891</v>
      </c>
      <c r="BJ837">
        <v>45546.583657407406</v>
      </c>
      <c r="BK837" t="s">
        <v>21678</v>
      </c>
      <c r="BM837" t="s">
        <v>21698</v>
      </c>
      <c r="BU837" t="s">
        <v>19404</v>
      </c>
      <c r="BV837" t="s">
        <v>19402</v>
      </c>
      <c r="BY837">
        <v>0</v>
      </c>
      <c r="CA837" t="s">
        <v>16180</v>
      </c>
      <c r="CB837" t="s">
        <v>21679</v>
      </c>
      <c r="CC8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8" spans="1:81">
      <c r="A838" t="s">
        <v>19405</v>
      </c>
      <c r="C838" t="s">
        <v>19406</v>
      </c>
      <c r="F838" t="s">
        <v>16416</v>
      </c>
      <c r="J838" t="b">
        <v>0</v>
      </c>
      <c r="M838" t="b">
        <v>0</v>
      </c>
      <c r="V838" t="s">
        <v>2478</v>
      </c>
      <c r="AP838">
        <v>0</v>
      </c>
      <c r="AQ838">
        <v>0</v>
      </c>
      <c r="AR838">
        <v>0</v>
      </c>
      <c r="AW838" s="567"/>
      <c r="AX838" s="567"/>
      <c r="AY838" s="567"/>
      <c r="AZ838" s="567"/>
      <c r="BA838" s="567"/>
      <c r="BB838" s="567"/>
      <c r="BC838" s="567"/>
      <c r="BD838" s="567">
        <v>0</v>
      </c>
      <c r="BE838" s="567">
        <v>0</v>
      </c>
      <c r="BI838">
        <v>45856.771701388891</v>
      </c>
      <c r="BJ838">
        <v>45546.583668981482</v>
      </c>
      <c r="BK838" t="s">
        <v>21678</v>
      </c>
      <c r="BM838" t="s">
        <v>21698</v>
      </c>
      <c r="BU838" t="s">
        <v>19407</v>
      </c>
      <c r="BV838" t="s">
        <v>19405</v>
      </c>
      <c r="BY838">
        <v>0</v>
      </c>
      <c r="CA838" t="s">
        <v>16180</v>
      </c>
      <c r="CB838" t="s">
        <v>21679</v>
      </c>
      <c r="CC8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39" spans="1:81">
      <c r="A839" t="s">
        <v>19408</v>
      </c>
      <c r="C839" t="s">
        <v>19409</v>
      </c>
      <c r="F839" t="s">
        <v>16416</v>
      </c>
      <c r="J839" t="b">
        <v>0</v>
      </c>
      <c r="M839" t="b">
        <v>0</v>
      </c>
      <c r="V839" t="s">
        <v>2478</v>
      </c>
      <c r="AP839">
        <v>0</v>
      </c>
      <c r="AQ839">
        <v>0</v>
      </c>
      <c r="AR839">
        <v>0</v>
      </c>
      <c r="AW839" s="567"/>
      <c r="AX839" s="567"/>
      <c r="AY839" s="567"/>
      <c r="AZ839" s="567"/>
      <c r="BA839" s="567"/>
      <c r="BB839" s="567"/>
      <c r="BC839" s="567"/>
      <c r="BD839" s="567">
        <v>0</v>
      </c>
      <c r="BE839" s="567">
        <v>0</v>
      </c>
      <c r="BI839">
        <v>45856.771701388891</v>
      </c>
      <c r="BJ839">
        <v>45546.583680555559</v>
      </c>
      <c r="BK839" t="s">
        <v>21678</v>
      </c>
      <c r="BM839" t="s">
        <v>21698</v>
      </c>
      <c r="BU839" t="s">
        <v>19410</v>
      </c>
      <c r="BV839" t="s">
        <v>19408</v>
      </c>
      <c r="BY839">
        <v>0</v>
      </c>
      <c r="CA839" t="s">
        <v>16180</v>
      </c>
      <c r="CB839" t="s">
        <v>21679</v>
      </c>
      <c r="CC8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0" spans="1:81">
      <c r="A840" t="s">
        <v>19411</v>
      </c>
      <c r="C840" t="s">
        <v>19412</v>
      </c>
      <c r="F840" t="s">
        <v>16416</v>
      </c>
      <c r="J840" t="b">
        <v>0</v>
      </c>
      <c r="M840" t="b">
        <v>0</v>
      </c>
      <c r="V840" t="s">
        <v>2478</v>
      </c>
      <c r="AP840">
        <v>0</v>
      </c>
      <c r="AQ840">
        <v>0</v>
      </c>
      <c r="AR840">
        <v>0</v>
      </c>
      <c r="AW840" s="567"/>
      <c r="AX840" s="567"/>
      <c r="AY840" s="567"/>
      <c r="AZ840" s="567"/>
      <c r="BA840" s="567"/>
      <c r="BB840" s="567"/>
      <c r="BC840" s="567"/>
      <c r="BD840" s="567">
        <v>0</v>
      </c>
      <c r="BE840" s="567">
        <v>0</v>
      </c>
      <c r="BI840">
        <v>45856.771701388891</v>
      </c>
      <c r="BJ840">
        <v>45546.583680555559</v>
      </c>
      <c r="BK840" t="s">
        <v>21678</v>
      </c>
      <c r="BM840" t="s">
        <v>21698</v>
      </c>
      <c r="BU840" t="s">
        <v>19413</v>
      </c>
      <c r="BV840" t="s">
        <v>19411</v>
      </c>
      <c r="BY840">
        <v>0</v>
      </c>
      <c r="CA840" t="s">
        <v>16180</v>
      </c>
      <c r="CB840" t="s">
        <v>21679</v>
      </c>
      <c r="CC8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1" spans="1:81">
      <c r="A841" t="s">
        <v>19414</v>
      </c>
      <c r="C841" t="s">
        <v>19415</v>
      </c>
      <c r="F841" t="s">
        <v>16416</v>
      </c>
      <c r="J841" t="b">
        <v>0</v>
      </c>
      <c r="M841" t="b">
        <v>0</v>
      </c>
      <c r="V841" t="s">
        <v>2478</v>
      </c>
      <c r="AP841">
        <v>0</v>
      </c>
      <c r="AQ841">
        <v>0</v>
      </c>
      <c r="AR841">
        <v>0</v>
      </c>
      <c r="AW841" s="567"/>
      <c r="AX841" s="567"/>
      <c r="AY841" s="567"/>
      <c r="AZ841" s="567"/>
      <c r="BA841" s="567"/>
      <c r="BB841" s="567"/>
      <c r="BC841" s="567"/>
      <c r="BD841" s="567">
        <v>0</v>
      </c>
      <c r="BE841" s="567">
        <v>0</v>
      </c>
      <c r="BI841">
        <v>45856.771701388891</v>
      </c>
      <c r="BJ841">
        <v>45546.583692129629</v>
      </c>
      <c r="BK841" t="s">
        <v>21678</v>
      </c>
      <c r="BM841" t="s">
        <v>21698</v>
      </c>
      <c r="BU841" t="s">
        <v>19416</v>
      </c>
      <c r="BV841" t="s">
        <v>19414</v>
      </c>
      <c r="BY841">
        <v>0</v>
      </c>
      <c r="CA841" t="s">
        <v>16180</v>
      </c>
      <c r="CB841" t="s">
        <v>21679</v>
      </c>
      <c r="CC8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2" spans="1:81">
      <c r="A842" t="s">
        <v>19417</v>
      </c>
      <c r="C842" t="s">
        <v>18831</v>
      </c>
      <c r="F842" t="s">
        <v>16416</v>
      </c>
      <c r="J842" t="b">
        <v>0</v>
      </c>
      <c r="M842" t="b">
        <v>0</v>
      </c>
      <c r="V842" t="s">
        <v>2478</v>
      </c>
      <c r="AP842">
        <v>0</v>
      </c>
      <c r="AQ842">
        <v>0</v>
      </c>
      <c r="AR842">
        <v>0</v>
      </c>
      <c r="AW842" s="567"/>
      <c r="AX842" s="567"/>
      <c r="AY842" s="567"/>
      <c r="AZ842" s="567"/>
      <c r="BA842" s="567"/>
      <c r="BB842" s="567"/>
      <c r="BC842" s="567"/>
      <c r="BD842" s="567">
        <v>0</v>
      </c>
      <c r="BE842" s="567">
        <v>0</v>
      </c>
      <c r="BI842">
        <v>45856.771701388891</v>
      </c>
      <c r="BJ842">
        <v>45546.583703703705</v>
      </c>
      <c r="BK842" t="s">
        <v>21678</v>
      </c>
      <c r="BL842" t="s">
        <v>16535</v>
      </c>
      <c r="BM842" t="s">
        <v>21698</v>
      </c>
      <c r="BU842" t="s">
        <v>19418</v>
      </c>
      <c r="BV842" t="s">
        <v>19417</v>
      </c>
      <c r="BY842">
        <v>0</v>
      </c>
      <c r="CA842" t="s">
        <v>16180</v>
      </c>
      <c r="CB842" t="s">
        <v>21679</v>
      </c>
      <c r="CC8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3" spans="1:81">
      <c r="A843" t="s">
        <v>19419</v>
      </c>
      <c r="C843" t="s">
        <v>18834</v>
      </c>
      <c r="F843" t="s">
        <v>16416</v>
      </c>
      <c r="J843" t="b">
        <v>0</v>
      </c>
      <c r="M843" t="b">
        <v>0</v>
      </c>
      <c r="V843" t="s">
        <v>2478</v>
      </c>
      <c r="AP843">
        <v>0</v>
      </c>
      <c r="AQ843">
        <v>0</v>
      </c>
      <c r="AR843">
        <v>0</v>
      </c>
      <c r="AW843" s="567"/>
      <c r="AX843" s="567"/>
      <c r="AY843" s="567"/>
      <c r="AZ843" s="567"/>
      <c r="BA843" s="567"/>
      <c r="BB843" s="567"/>
      <c r="BC843" s="567"/>
      <c r="BD843" s="567">
        <v>0</v>
      </c>
      <c r="BE843" s="567">
        <v>0</v>
      </c>
      <c r="BI843">
        <v>45856.771701388891</v>
      </c>
      <c r="BJ843">
        <v>45546.583715277775</v>
      </c>
      <c r="BK843" t="s">
        <v>21678</v>
      </c>
      <c r="BM843" t="s">
        <v>21698</v>
      </c>
      <c r="BU843" t="s">
        <v>19420</v>
      </c>
      <c r="BV843" t="s">
        <v>19419</v>
      </c>
      <c r="BY843">
        <v>0</v>
      </c>
      <c r="CA843" t="s">
        <v>16180</v>
      </c>
      <c r="CB843" t="s">
        <v>21679</v>
      </c>
      <c r="CC8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4" spans="1:81">
      <c r="A844" t="s">
        <v>19421</v>
      </c>
      <c r="C844" t="s">
        <v>19422</v>
      </c>
      <c r="F844" t="s">
        <v>16416</v>
      </c>
      <c r="J844" t="b">
        <v>0</v>
      </c>
      <c r="M844" t="b">
        <v>0</v>
      </c>
      <c r="V844" t="s">
        <v>2478</v>
      </c>
      <c r="AP844">
        <v>0</v>
      </c>
      <c r="AQ844">
        <v>0</v>
      </c>
      <c r="AR844">
        <v>0</v>
      </c>
      <c r="AW844" s="567"/>
      <c r="AX844" s="567"/>
      <c r="AY844" s="567"/>
      <c r="AZ844" s="567"/>
      <c r="BA844" s="567"/>
      <c r="BB844" s="567"/>
      <c r="BC844" s="567"/>
      <c r="BD844" s="567">
        <v>0</v>
      </c>
      <c r="BE844" s="567">
        <v>0</v>
      </c>
      <c r="BI844">
        <v>45856.77171296296</v>
      </c>
      <c r="BJ844">
        <v>45546.583738425928</v>
      </c>
      <c r="BK844" t="s">
        <v>21678</v>
      </c>
      <c r="BM844" t="s">
        <v>21698</v>
      </c>
      <c r="BU844" t="s">
        <v>19423</v>
      </c>
      <c r="BV844" t="s">
        <v>19421</v>
      </c>
      <c r="BY844">
        <v>0</v>
      </c>
      <c r="CA844" t="s">
        <v>16180</v>
      </c>
      <c r="CB844" t="s">
        <v>21679</v>
      </c>
      <c r="CC8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5" spans="1:81">
      <c r="A845" t="s">
        <v>19424</v>
      </c>
      <c r="C845" t="s">
        <v>19425</v>
      </c>
      <c r="F845" t="s">
        <v>16416</v>
      </c>
      <c r="J845" t="b">
        <v>0</v>
      </c>
      <c r="M845" t="b">
        <v>0</v>
      </c>
      <c r="V845" t="s">
        <v>2478</v>
      </c>
      <c r="AP845">
        <v>0</v>
      </c>
      <c r="AQ845">
        <v>0</v>
      </c>
      <c r="AR845">
        <v>0</v>
      </c>
      <c r="AW845" s="567"/>
      <c r="AX845" s="567"/>
      <c r="AY845" s="567"/>
      <c r="AZ845" s="567"/>
      <c r="BA845" s="567"/>
      <c r="BB845" s="567"/>
      <c r="BC845" s="567"/>
      <c r="BD845" s="567">
        <v>0</v>
      </c>
      <c r="BE845" s="567">
        <v>0</v>
      </c>
      <c r="BI845">
        <v>45856.77171296296</v>
      </c>
      <c r="BJ845">
        <v>45546.583749999998</v>
      </c>
      <c r="BK845" t="s">
        <v>21678</v>
      </c>
      <c r="BM845" t="s">
        <v>21698</v>
      </c>
      <c r="BU845" t="s">
        <v>19426</v>
      </c>
      <c r="BV845" t="s">
        <v>19424</v>
      </c>
      <c r="BY845">
        <v>0</v>
      </c>
      <c r="CA845" t="s">
        <v>16180</v>
      </c>
      <c r="CB845" t="s">
        <v>21679</v>
      </c>
      <c r="CC8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6" spans="1:81">
      <c r="A846" t="s">
        <v>19427</v>
      </c>
      <c r="C846" t="s">
        <v>19428</v>
      </c>
      <c r="F846" t="s">
        <v>16416</v>
      </c>
      <c r="J846" t="b">
        <v>0</v>
      </c>
      <c r="M846" t="b">
        <v>0</v>
      </c>
      <c r="V846" t="s">
        <v>2478</v>
      </c>
      <c r="AP846">
        <v>0</v>
      </c>
      <c r="AQ846">
        <v>0</v>
      </c>
      <c r="AR846">
        <v>0</v>
      </c>
      <c r="AW846" s="567"/>
      <c r="AX846" s="567"/>
      <c r="AY846" s="567"/>
      <c r="AZ846" s="567"/>
      <c r="BA846" s="567"/>
      <c r="BB846" s="567"/>
      <c r="BC846" s="567"/>
      <c r="BD846" s="567">
        <v>0</v>
      </c>
      <c r="BE846" s="567">
        <v>0</v>
      </c>
      <c r="BI846">
        <v>45856.77171296296</v>
      </c>
      <c r="BJ846">
        <v>45546.583761574075</v>
      </c>
      <c r="BK846" t="s">
        <v>21678</v>
      </c>
      <c r="BM846" t="s">
        <v>21698</v>
      </c>
      <c r="BU846" t="s">
        <v>19429</v>
      </c>
      <c r="BV846" t="s">
        <v>19427</v>
      </c>
      <c r="BY846">
        <v>0</v>
      </c>
      <c r="CA846" t="s">
        <v>16180</v>
      </c>
      <c r="CB846" t="s">
        <v>21679</v>
      </c>
      <c r="CC8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7" spans="1:81">
      <c r="A847" t="s">
        <v>19430</v>
      </c>
      <c r="C847" t="s">
        <v>19431</v>
      </c>
      <c r="F847" t="s">
        <v>16416</v>
      </c>
      <c r="J847" t="b">
        <v>0</v>
      </c>
      <c r="M847" t="b">
        <v>0</v>
      </c>
      <c r="V847" t="s">
        <v>2478</v>
      </c>
      <c r="AP847">
        <v>0</v>
      </c>
      <c r="AQ847">
        <v>0</v>
      </c>
      <c r="AR847">
        <v>0</v>
      </c>
      <c r="AW847" s="567"/>
      <c r="AX847" s="567"/>
      <c r="AY847" s="567"/>
      <c r="AZ847" s="567"/>
      <c r="BA847" s="567"/>
      <c r="BB847" s="567"/>
      <c r="BC847" s="567"/>
      <c r="BD847" s="567">
        <v>0</v>
      </c>
      <c r="BE847" s="567">
        <v>0</v>
      </c>
      <c r="BI847">
        <v>45856.77171296296</v>
      </c>
      <c r="BJ847">
        <v>45546.583784722221</v>
      </c>
      <c r="BK847" t="s">
        <v>21678</v>
      </c>
      <c r="BM847" t="s">
        <v>21698</v>
      </c>
      <c r="BU847" t="s">
        <v>19432</v>
      </c>
      <c r="BV847" t="s">
        <v>19430</v>
      </c>
      <c r="BY847">
        <v>0</v>
      </c>
      <c r="CA847" t="s">
        <v>16180</v>
      </c>
      <c r="CB847" t="s">
        <v>21679</v>
      </c>
      <c r="CC8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8" spans="1:81">
      <c r="A848" t="s">
        <v>19433</v>
      </c>
      <c r="C848" t="s">
        <v>19434</v>
      </c>
      <c r="F848" t="s">
        <v>16416</v>
      </c>
      <c r="J848" t="b">
        <v>0</v>
      </c>
      <c r="M848" t="b">
        <v>0</v>
      </c>
      <c r="V848" t="s">
        <v>2478</v>
      </c>
      <c r="AP848">
        <v>0</v>
      </c>
      <c r="AQ848">
        <v>0</v>
      </c>
      <c r="AR848">
        <v>0</v>
      </c>
      <c r="AW848" s="567"/>
      <c r="AX848" s="567"/>
      <c r="AY848" s="567"/>
      <c r="AZ848" s="567"/>
      <c r="BA848" s="567"/>
      <c r="BB848" s="567"/>
      <c r="BC848" s="567"/>
      <c r="BD848" s="567">
        <v>0</v>
      </c>
      <c r="BE848" s="567">
        <v>0</v>
      </c>
      <c r="BI848">
        <v>45856.77171296296</v>
      </c>
      <c r="BJ848">
        <v>45546.583796296298</v>
      </c>
      <c r="BK848" t="s">
        <v>21678</v>
      </c>
      <c r="BM848" t="s">
        <v>21698</v>
      </c>
      <c r="BU848" t="s">
        <v>19435</v>
      </c>
      <c r="BV848" t="s">
        <v>19433</v>
      </c>
      <c r="BY848">
        <v>0</v>
      </c>
      <c r="CA848" t="s">
        <v>16180</v>
      </c>
      <c r="CB848" t="s">
        <v>21679</v>
      </c>
      <c r="CC8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49" spans="1:81">
      <c r="A849" t="s">
        <v>19436</v>
      </c>
      <c r="C849" t="s">
        <v>19437</v>
      </c>
      <c r="F849" t="s">
        <v>16416</v>
      </c>
      <c r="J849" t="b">
        <v>0</v>
      </c>
      <c r="M849" t="b">
        <v>0</v>
      </c>
      <c r="V849" t="s">
        <v>2478</v>
      </c>
      <c r="AP849">
        <v>0</v>
      </c>
      <c r="AQ849">
        <v>0</v>
      </c>
      <c r="AR849">
        <v>0</v>
      </c>
      <c r="AW849" s="567"/>
      <c r="AX849" s="567"/>
      <c r="AY849" s="567"/>
      <c r="AZ849" s="567"/>
      <c r="BA849" s="567"/>
      <c r="BB849" s="567"/>
      <c r="BC849" s="567"/>
      <c r="BD849" s="567">
        <v>0</v>
      </c>
      <c r="BE849" s="567">
        <v>0</v>
      </c>
      <c r="BI849">
        <v>45856.77171296296</v>
      </c>
      <c r="BJ849">
        <v>45546.583807870367</v>
      </c>
      <c r="BK849" t="s">
        <v>21678</v>
      </c>
      <c r="BM849" t="s">
        <v>21698</v>
      </c>
      <c r="BU849" t="s">
        <v>19438</v>
      </c>
      <c r="BV849" t="s">
        <v>19436</v>
      </c>
      <c r="BY849">
        <v>0</v>
      </c>
      <c r="CA849" t="s">
        <v>16180</v>
      </c>
      <c r="CB849" t="s">
        <v>21679</v>
      </c>
      <c r="CC8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0" spans="1:81">
      <c r="A850" t="s">
        <v>19439</v>
      </c>
      <c r="C850" t="s">
        <v>19440</v>
      </c>
      <c r="F850" t="s">
        <v>16416</v>
      </c>
      <c r="J850" t="b">
        <v>0</v>
      </c>
      <c r="M850" t="b">
        <v>0</v>
      </c>
      <c r="V850" t="s">
        <v>2478</v>
      </c>
      <c r="AP850">
        <v>0</v>
      </c>
      <c r="AQ850">
        <v>0</v>
      </c>
      <c r="AR850">
        <v>0</v>
      </c>
      <c r="AW850" s="567"/>
      <c r="AX850" s="567"/>
      <c r="AY850" s="567"/>
      <c r="AZ850" s="567"/>
      <c r="BA850" s="567"/>
      <c r="BB850" s="567"/>
      <c r="BC850" s="567"/>
      <c r="BD850" s="567">
        <v>0</v>
      </c>
      <c r="BE850" s="567">
        <v>0</v>
      </c>
      <c r="BI850">
        <v>45856.771724537037</v>
      </c>
      <c r="BJ850">
        <v>45546.583819444444</v>
      </c>
      <c r="BK850" t="s">
        <v>21678</v>
      </c>
      <c r="BM850" t="s">
        <v>21698</v>
      </c>
      <c r="BU850" t="s">
        <v>19441</v>
      </c>
      <c r="BV850" t="s">
        <v>19439</v>
      </c>
      <c r="BY850">
        <v>0</v>
      </c>
      <c r="CA850" t="s">
        <v>16180</v>
      </c>
      <c r="CB850" t="s">
        <v>21679</v>
      </c>
      <c r="CC8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1" spans="1:81">
      <c r="A851" t="s">
        <v>19442</v>
      </c>
      <c r="C851" t="s">
        <v>19443</v>
      </c>
      <c r="F851" t="s">
        <v>16416</v>
      </c>
      <c r="J851" t="b">
        <v>0</v>
      </c>
      <c r="M851" t="b">
        <v>0</v>
      </c>
      <c r="V851" t="s">
        <v>2478</v>
      </c>
      <c r="AP851">
        <v>0</v>
      </c>
      <c r="AQ851">
        <v>0</v>
      </c>
      <c r="AR851">
        <v>0</v>
      </c>
      <c r="AW851" s="567"/>
      <c r="AX851" s="567"/>
      <c r="AY851" s="567"/>
      <c r="AZ851" s="567"/>
      <c r="BA851" s="567"/>
      <c r="BB851" s="567"/>
      <c r="BC851" s="567"/>
      <c r="BD851" s="567">
        <v>0</v>
      </c>
      <c r="BE851" s="567">
        <v>0</v>
      </c>
      <c r="BI851">
        <v>45856.771724537037</v>
      </c>
      <c r="BJ851">
        <v>45546.583831018521</v>
      </c>
      <c r="BK851" t="s">
        <v>21678</v>
      </c>
      <c r="BM851" t="s">
        <v>21698</v>
      </c>
      <c r="BU851" t="s">
        <v>19444</v>
      </c>
      <c r="BV851" t="s">
        <v>19442</v>
      </c>
      <c r="BY851">
        <v>0</v>
      </c>
      <c r="CA851" t="s">
        <v>16180</v>
      </c>
      <c r="CB851" t="s">
        <v>21679</v>
      </c>
      <c r="CC8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2" spans="1:81">
      <c r="A852" t="s">
        <v>19445</v>
      </c>
      <c r="C852" t="s">
        <v>19446</v>
      </c>
      <c r="F852" t="s">
        <v>16416</v>
      </c>
      <c r="J852" t="b">
        <v>0</v>
      </c>
      <c r="M852" t="b">
        <v>0</v>
      </c>
      <c r="V852" t="s">
        <v>2478</v>
      </c>
      <c r="AP852">
        <v>0</v>
      </c>
      <c r="AQ852">
        <v>0</v>
      </c>
      <c r="AR852">
        <v>0</v>
      </c>
      <c r="AW852" s="567"/>
      <c r="AX852" s="567"/>
      <c r="AY852" s="567"/>
      <c r="AZ852" s="567"/>
      <c r="BA852" s="567"/>
      <c r="BB852" s="567"/>
      <c r="BC852" s="567"/>
      <c r="BD852" s="567">
        <v>0</v>
      </c>
      <c r="BE852" s="567">
        <v>0</v>
      </c>
      <c r="BI852">
        <v>45856.771724537037</v>
      </c>
      <c r="BJ852">
        <v>45546.583854166667</v>
      </c>
      <c r="BK852" t="s">
        <v>21678</v>
      </c>
      <c r="BM852" t="s">
        <v>21698</v>
      </c>
      <c r="BU852" t="s">
        <v>19447</v>
      </c>
      <c r="BV852" t="s">
        <v>19445</v>
      </c>
      <c r="BY852">
        <v>0</v>
      </c>
      <c r="CA852" t="s">
        <v>16180</v>
      </c>
      <c r="CB852" t="s">
        <v>21679</v>
      </c>
      <c r="CC8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3" spans="1:81">
      <c r="A853" t="s">
        <v>19448</v>
      </c>
      <c r="C853" t="s">
        <v>19449</v>
      </c>
      <c r="F853" t="s">
        <v>16416</v>
      </c>
      <c r="J853" t="b">
        <v>0</v>
      </c>
      <c r="M853" t="b">
        <v>0</v>
      </c>
      <c r="V853" t="s">
        <v>2478</v>
      </c>
      <c r="AP853">
        <v>0</v>
      </c>
      <c r="AQ853">
        <v>0</v>
      </c>
      <c r="AR853">
        <v>0</v>
      </c>
      <c r="AW853" s="567"/>
      <c r="AX853" s="567"/>
      <c r="AY853" s="567"/>
      <c r="AZ853" s="567"/>
      <c r="BA853" s="567"/>
      <c r="BB853" s="567"/>
      <c r="BC853" s="567"/>
      <c r="BD853" s="567">
        <v>0</v>
      </c>
      <c r="BE853" s="567">
        <v>0</v>
      </c>
      <c r="BI853">
        <v>45856.771724537037</v>
      </c>
      <c r="BJ853">
        <v>45546.583865740744</v>
      </c>
      <c r="BK853" t="s">
        <v>21678</v>
      </c>
      <c r="BM853" t="s">
        <v>21698</v>
      </c>
      <c r="BU853" t="s">
        <v>19450</v>
      </c>
      <c r="BV853" t="s">
        <v>19448</v>
      </c>
      <c r="BY853">
        <v>0</v>
      </c>
      <c r="CA853" t="s">
        <v>16180</v>
      </c>
      <c r="CB853" t="s">
        <v>21679</v>
      </c>
      <c r="CC8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4" spans="1:81">
      <c r="A854" t="s">
        <v>19451</v>
      </c>
      <c r="C854" t="s">
        <v>19452</v>
      </c>
      <c r="F854" t="s">
        <v>16416</v>
      </c>
      <c r="J854" t="b">
        <v>0</v>
      </c>
      <c r="M854" t="b">
        <v>0</v>
      </c>
      <c r="V854" t="s">
        <v>2478</v>
      </c>
      <c r="AP854">
        <v>0</v>
      </c>
      <c r="AQ854">
        <v>0</v>
      </c>
      <c r="AR854">
        <v>0</v>
      </c>
      <c r="AW854" s="567"/>
      <c r="AX854" s="567"/>
      <c r="AY854" s="567"/>
      <c r="AZ854" s="567"/>
      <c r="BA854" s="567"/>
      <c r="BB854" s="567"/>
      <c r="BC854" s="567"/>
      <c r="BD854" s="567">
        <v>0</v>
      </c>
      <c r="BE854" s="567">
        <v>0</v>
      </c>
      <c r="BI854">
        <v>45856.771724537037</v>
      </c>
      <c r="BJ854">
        <v>45546.583877314813</v>
      </c>
      <c r="BK854" t="s">
        <v>21678</v>
      </c>
      <c r="BM854" t="s">
        <v>21698</v>
      </c>
      <c r="BU854" t="s">
        <v>19453</v>
      </c>
      <c r="BV854" t="s">
        <v>19451</v>
      </c>
      <c r="BY854">
        <v>0</v>
      </c>
      <c r="CA854" t="s">
        <v>16180</v>
      </c>
      <c r="CB854" t="s">
        <v>21679</v>
      </c>
      <c r="CC8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5" spans="1:81">
      <c r="A855" t="s">
        <v>19454</v>
      </c>
      <c r="C855" t="s">
        <v>19455</v>
      </c>
      <c r="F855" t="s">
        <v>16416</v>
      </c>
      <c r="J855" t="b">
        <v>0</v>
      </c>
      <c r="M855" t="b">
        <v>0</v>
      </c>
      <c r="V855" t="s">
        <v>2478</v>
      </c>
      <c r="AP855">
        <v>0</v>
      </c>
      <c r="AQ855">
        <v>0</v>
      </c>
      <c r="AR855">
        <v>0</v>
      </c>
      <c r="AW855" s="567"/>
      <c r="AX855" s="567"/>
      <c r="AY855" s="567"/>
      <c r="AZ855" s="567"/>
      <c r="BA855" s="567"/>
      <c r="BB855" s="567"/>
      <c r="BC855" s="567"/>
      <c r="BD855" s="567">
        <v>0</v>
      </c>
      <c r="BE855" s="567">
        <v>0</v>
      </c>
      <c r="BI855">
        <v>45856.771724537037</v>
      </c>
      <c r="BJ855">
        <v>45546.58388888889</v>
      </c>
      <c r="BK855" t="s">
        <v>21678</v>
      </c>
      <c r="BM855" t="s">
        <v>21698</v>
      </c>
      <c r="BU855" t="s">
        <v>19456</v>
      </c>
      <c r="BV855" t="s">
        <v>19454</v>
      </c>
      <c r="BY855">
        <v>0</v>
      </c>
      <c r="CA855" t="s">
        <v>16180</v>
      </c>
      <c r="CB855" t="s">
        <v>21679</v>
      </c>
      <c r="CC8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6" spans="1:81">
      <c r="A856" t="s">
        <v>19457</v>
      </c>
      <c r="C856" t="s">
        <v>19458</v>
      </c>
      <c r="F856" t="s">
        <v>16416</v>
      </c>
      <c r="J856" t="b">
        <v>0</v>
      </c>
      <c r="M856" t="b">
        <v>0</v>
      </c>
      <c r="V856" t="s">
        <v>2478</v>
      </c>
      <c r="AP856">
        <v>0</v>
      </c>
      <c r="AQ856">
        <v>0</v>
      </c>
      <c r="AR856">
        <v>0</v>
      </c>
      <c r="AW856" s="567"/>
      <c r="AX856" s="567"/>
      <c r="AY856" s="567"/>
      <c r="AZ856" s="567"/>
      <c r="BA856" s="567"/>
      <c r="BB856" s="567"/>
      <c r="BC856" s="567"/>
      <c r="BD856" s="567">
        <v>0</v>
      </c>
      <c r="BE856" s="567">
        <v>0</v>
      </c>
      <c r="BI856">
        <v>45856.771724537037</v>
      </c>
      <c r="BJ856">
        <v>45546.588263888887</v>
      </c>
      <c r="BK856" t="s">
        <v>21698</v>
      </c>
      <c r="BL856" t="s">
        <v>17634</v>
      </c>
      <c r="BM856" t="s">
        <v>21698</v>
      </c>
      <c r="BU856" t="s">
        <v>19459</v>
      </c>
      <c r="BV856" t="s">
        <v>19457</v>
      </c>
      <c r="BY856">
        <v>0</v>
      </c>
      <c r="CA856" t="s">
        <v>16180</v>
      </c>
      <c r="CB856" t="s">
        <v>21679</v>
      </c>
      <c r="CC8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7" spans="1:81">
      <c r="A857" t="s">
        <v>19460</v>
      </c>
      <c r="C857" t="s">
        <v>19461</v>
      </c>
      <c r="F857" t="s">
        <v>16416</v>
      </c>
      <c r="J857" t="b">
        <v>0</v>
      </c>
      <c r="M857" t="b">
        <v>0</v>
      </c>
      <c r="V857" t="s">
        <v>2478</v>
      </c>
      <c r="AP857">
        <v>0</v>
      </c>
      <c r="AQ857">
        <v>0</v>
      </c>
      <c r="AR857">
        <v>0</v>
      </c>
      <c r="AW857" s="567"/>
      <c r="AX857" s="567"/>
      <c r="AY857" s="567"/>
      <c r="AZ857" s="567"/>
      <c r="BA857" s="567"/>
      <c r="BB857" s="567"/>
      <c r="BC857" s="567"/>
      <c r="BD857" s="567">
        <v>0</v>
      </c>
      <c r="BE857" s="567">
        <v>0</v>
      </c>
      <c r="BI857">
        <v>45856.771736111114</v>
      </c>
      <c r="BJ857">
        <v>45546.588263888887</v>
      </c>
      <c r="BK857" t="s">
        <v>21698</v>
      </c>
      <c r="BM857" t="s">
        <v>21698</v>
      </c>
      <c r="BU857" t="s">
        <v>19462</v>
      </c>
      <c r="BV857" t="s">
        <v>19460</v>
      </c>
      <c r="BY857">
        <v>0</v>
      </c>
      <c r="CA857" t="s">
        <v>16180</v>
      </c>
      <c r="CB857" t="s">
        <v>21679</v>
      </c>
      <c r="CC8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8" spans="1:81">
      <c r="A858" t="s">
        <v>19463</v>
      </c>
      <c r="C858" t="s">
        <v>19464</v>
      </c>
      <c r="F858" t="s">
        <v>16416</v>
      </c>
      <c r="J858" t="b">
        <v>0</v>
      </c>
      <c r="M858" t="b">
        <v>0</v>
      </c>
      <c r="V858" t="s">
        <v>2478</v>
      </c>
      <c r="AP858">
        <v>0</v>
      </c>
      <c r="AQ858">
        <v>0</v>
      </c>
      <c r="AR858">
        <v>0</v>
      </c>
      <c r="AW858" s="567"/>
      <c r="AX858" s="567"/>
      <c r="AY858" s="567"/>
      <c r="AZ858" s="567"/>
      <c r="BA858" s="567"/>
      <c r="BB858" s="567"/>
      <c r="BC858" s="567"/>
      <c r="BD858" s="567">
        <v>0</v>
      </c>
      <c r="BE858" s="567">
        <v>0</v>
      </c>
      <c r="BI858">
        <v>45856.771736111114</v>
      </c>
      <c r="BJ858">
        <v>45546.588263888887</v>
      </c>
      <c r="BK858" t="s">
        <v>21698</v>
      </c>
      <c r="BM858" t="s">
        <v>21698</v>
      </c>
      <c r="BU858" t="s">
        <v>19465</v>
      </c>
      <c r="BV858" t="s">
        <v>19463</v>
      </c>
      <c r="BY858">
        <v>0</v>
      </c>
      <c r="CA858" t="s">
        <v>16180</v>
      </c>
      <c r="CB858" t="s">
        <v>21679</v>
      </c>
      <c r="CC8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59" spans="1:81">
      <c r="A859" t="s">
        <v>19466</v>
      </c>
      <c r="C859" t="s">
        <v>19467</v>
      </c>
      <c r="F859" t="s">
        <v>16416</v>
      </c>
      <c r="J859" t="b">
        <v>0</v>
      </c>
      <c r="M859" t="b">
        <v>0</v>
      </c>
      <c r="V859" t="s">
        <v>2478</v>
      </c>
      <c r="AP859">
        <v>0</v>
      </c>
      <c r="AQ859">
        <v>0</v>
      </c>
      <c r="AR859">
        <v>0</v>
      </c>
      <c r="AW859" s="567"/>
      <c r="AX859" s="567"/>
      <c r="AY859" s="567"/>
      <c r="AZ859" s="567"/>
      <c r="BA859" s="567"/>
      <c r="BB859" s="567"/>
      <c r="BC859" s="567"/>
      <c r="BD859" s="567">
        <v>0</v>
      </c>
      <c r="BE859" s="567">
        <v>0</v>
      </c>
      <c r="BI859">
        <v>45856.771736111114</v>
      </c>
      <c r="BJ859">
        <v>45546.588263888887</v>
      </c>
      <c r="BK859" t="s">
        <v>21698</v>
      </c>
      <c r="BM859" t="s">
        <v>21698</v>
      </c>
      <c r="BU859" t="s">
        <v>19468</v>
      </c>
      <c r="BV859" t="s">
        <v>19466</v>
      </c>
      <c r="BY859">
        <v>0</v>
      </c>
      <c r="CA859" t="s">
        <v>16180</v>
      </c>
      <c r="CB859" t="s">
        <v>21679</v>
      </c>
      <c r="CC8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0" spans="1:81">
      <c r="A860" t="s">
        <v>19469</v>
      </c>
      <c r="C860" t="s">
        <v>19470</v>
      </c>
      <c r="F860" t="s">
        <v>16416</v>
      </c>
      <c r="J860" t="b">
        <v>0</v>
      </c>
      <c r="M860" t="b">
        <v>0</v>
      </c>
      <c r="V860" t="s">
        <v>2478</v>
      </c>
      <c r="AP860">
        <v>0</v>
      </c>
      <c r="AQ860">
        <v>0</v>
      </c>
      <c r="AR860">
        <v>0</v>
      </c>
      <c r="AW860" s="567"/>
      <c r="AX860" s="567"/>
      <c r="AY860" s="567"/>
      <c r="AZ860" s="567"/>
      <c r="BA860" s="567"/>
      <c r="BB860" s="567"/>
      <c r="BC860" s="567"/>
      <c r="BD860" s="567">
        <v>0</v>
      </c>
      <c r="BE860" s="567">
        <v>0</v>
      </c>
      <c r="BI860">
        <v>45856.771736111114</v>
      </c>
      <c r="BJ860">
        <v>45546.588275462964</v>
      </c>
      <c r="BK860" t="s">
        <v>21698</v>
      </c>
      <c r="BL860" t="s">
        <v>16535</v>
      </c>
      <c r="BM860" t="s">
        <v>21698</v>
      </c>
      <c r="BU860" t="s">
        <v>19471</v>
      </c>
      <c r="BV860" t="s">
        <v>19469</v>
      </c>
      <c r="BY860">
        <v>0</v>
      </c>
      <c r="CA860" t="s">
        <v>16180</v>
      </c>
      <c r="CB860" t="s">
        <v>21679</v>
      </c>
      <c r="CC8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1" spans="1:81">
      <c r="A861" t="s">
        <v>19472</v>
      </c>
      <c r="C861" t="s">
        <v>19473</v>
      </c>
      <c r="F861" t="s">
        <v>16416</v>
      </c>
      <c r="J861" t="b">
        <v>0</v>
      </c>
      <c r="M861" t="b">
        <v>0</v>
      </c>
      <c r="V861" t="s">
        <v>2478</v>
      </c>
      <c r="AP861">
        <v>0</v>
      </c>
      <c r="AQ861">
        <v>0</v>
      </c>
      <c r="AR861">
        <v>0</v>
      </c>
      <c r="AW861" s="567"/>
      <c r="AX861" s="567"/>
      <c r="AY861" s="567"/>
      <c r="AZ861" s="567"/>
      <c r="BA861" s="567"/>
      <c r="BB861" s="567"/>
      <c r="BC861" s="567"/>
      <c r="BD861" s="567">
        <v>0</v>
      </c>
      <c r="BE861" s="567">
        <v>0</v>
      </c>
      <c r="BI861">
        <v>45856.771736111114</v>
      </c>
      <c r="BJ861">
        <v>45546.588275462964</v>
      </c>
      <c r="BK861" t="s">
        <v>21698</v>
      </c>
      <c r="BM861" t="s">
        <v>21698</v>
      </c>
      <c r="BU861" t="s">
        <v>19474</v>
      </c>
      <c r="BV861" t="s">
        <v>19472</v>
      </c>
      <c r="BY861">
        <v>0</v>
      </c>
      <c r="CA861" t="s">
        <v>16180</v>
      </c>
      <c r="CB861" t="s">
        <v>21679</v>
      </c>
      <c r="CC8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2" spans="1:81">
      <c r="A862" t="s">
        <v>19475</v>
      </c>
      <c r="C862" t="s">
        <v>19476</v>
      </c>
      <c r="F862" t="s">
        <v>16416</v>
      </c>
      <c r="J862" t="b">
        <v>0</v>
      </c>
      <c r="M862" t="b">
        <v>0</v>
      </c>
      <c r="V862" t="s">
        <v>2478</v>
      </c>
      <c r="AP862">
        <v>0</v>
      </c>
      <c r="AQ862">
        <v>0</v>
      </c>
      <c r="AR862">
        <v>0</v>
      </c>
      <c r="AW862" s="567"/>
      <c r="AX862" s="567"/>
      <c r="AY862" s="567"/>
      <c r="AZ862" s="567"/>
      <c r="BA862" s="567"/>
      <c r="BB862" s="567"/>
      <c r="BC862" s="567"/>
      <c r="BD862" s="567">
        <v>0</v>
      </c>
      <c r="BE862" s="567">
        <v>0</v>
      </c>
      <c r="BI862">
        <v>45856.771736111114</v>
      </c>
      <c r="BJ862">
        <v>45546.588275462964</v>
      </c>
      <c r="BK862" t="s">
        <v>21698</v>
      </c>
      <c r="BM862" t="s">
        <v>21698</v>
      </c>
      <c r="BU862" t="s">
        <v>19477</v>
      </c>
      <c r="BV862" t="s">
        <v>19475</v>
      </c>
      <c r="BY862">
        <v>0</v>
      </c>
      <c r="CA862" t="s">
        <v>16180</v>
      </c>
      <c r="CB862" t="s">
        <v>21679</v>
      </c>
      <c r="CC8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3" spans="1:81">
      <c r="A863" t="s">
        <v>19478</v>
      </c>
      <c r="C863" t="s">
        <v>19479</v>
      </c>
      <c r="F863" t="s">
        <v>16416</v>
      </c>
      <c r="J863" t="b">
        <v>0</v>
      </c>
      <c r="M863" t="b">
        <v>0</v>
      </c>
      <c r="V863" t="s">
        <v>2478</v>
      </c>
      <c r="AP863">
        <v>0</v>
      </c>
      <c r="AQ863">
        <v>0</v>
      </c>
      <c r="AR863">
        <v>0</v>
      </c>
      <c r="AW863" s="567"/>
      <c r="AX863" s="567"/>
      <c r="AY863" s="567"/>
      <c r="AZ863" s="567"/>
      <c r="BA863" s="567"/>
      <c r="BB863" s="567"/>
      <c r="BC863" s="567"/>
      <c r="BD863" s="567">
        <v>0</v>
      </c>
      <c r="BE863" s="567">
        <v>0</v>
      </c>
      <c r="BI863">
        <v>45856.771747685183</v>
      </c>
      <c r="BJ863">
        <v>45546.588275462964</v>
      </c>
      <c r="BK863" t="s">
        <v>21698</v>
      </c>
      <c r="BM863" t="s">
        <v>21698</v>
      </c>
      <c r="BU863" t="s">
        <v>19480</v>
      </c>
      <c r="BV863" t="s">
        <v>19478</v>
      </c>
      <c r="BY863">
        <v>0</v>
      </c>
      <c r="CA863" t="s">
        <v>16180</v>
      </c>
      <c r="CB863" t="s">
        <v>21679</v>
      </c>
      <c r="CC8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4" spans="1:81">
      <c r="A864" t="s">
        <v>19481</v>
      </c>
      <c r="C864" t="s">
        <v>19482</v>
      </c>
      <c r="F864" t="s">
        <v>16416</v>
      </c>
      <c r="J864" t="b">
        <v>0</v>
      </c>
      <c r="M864" t="b">
        <v>0</v>
      </c>
      <c r="V864" t="s">
        <v>2478</v>
      </c>
      <c r="AP864">
        <v>0</v>
      </c>
      <c r="AQ864">
        <v>0</v>
      </c>
      <c r="AR864">
        <v>0</v>
      </c>
      <c r="AW864" s="567"/>
      <c r="AX864" s="567"/>
      <c r="AY864" s="567"/>
      <c r="AZ864" s="567"/>
      <c r="BA864" s="567"/>
      <c r="BB864" s="567"/>
      <c r="BC864" s="567"/>
      <c r="BD864" s="567">
        <v>0</v>
      </c>
      <c r="BE864" s="567">
        <v>0</v>
      </c>
      <c r="BI864">
        <v>45856.771747685183</v>
      </c>
      <c r="BJ864">
        <v>45546.588287037041</v>
      </c>
      <c r="BK864" t="s">
        <v>21698</v>
      </c>
      <c r="BM864" t="s">
        <v>21698</v>
      </c>
      <c r="BU864" t="s">
        <v>19483</v>
      </c>
      <c r="BV864" t="s">
        <v>19481</v>
      </c>
      <c r="BY864">
        <v>0</v>
      </c>
      <c r="CA864" t="s">
        <v>16180</v>
      </c>
      <c r="CB864" t="s">
        <v>21679</v>
      </c>
      <c r="CC8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5" spans="1:81">
      <c r="A865" t="s">
        <v>19484</v>
      </c>
      <c r="C865" t="s">
        <v>19485</v>
      </c>
      <c r="F865" t="s">
        <v>16416</v>
      </c>
      <c r="J865" t="b">
        <v>0</v>
      </c>
      <c r="M865" t="b">
        <v>0</v>
      </c>
      <c r="V865" t="s">
        <v>2478</v>
      </c>
      <c r="AP865">
        <v>0</v>
      </c>
      <c r="AQ865">
        <v>0</v>
      </c>
      <c r="AR865">
        <v>0</v>
      </c>
      <c r="AW865" s="567"/>
      <c r="AX865" s="567"/>
      <c r="AY865" s="567"/>
      <c r="AZ865" s="567"/>
      <c r="BA865" s="567"/>
      <c r="BB865" s="567"/>
      <c r="BC865" s="567"/>
      <c r="BD865" s="567">
        <v>0</v>
      </c>
      <c r="BE865" s="567">
        <v>0</v>
      </c>
      <c r="BI865">
        <v>45856.771747685183</v>
      </c>
      <c r="BJ865">
        <v>45546.588287037041</v>
      </c>
      <c r="BK865" t="s">
        <v>21698</v>
      </c>
      <c r="BM865" t="s">
        <v>21698</v>
      </c>
      <c r="BU865" t="s">
        <v>19486</v>
      </c>
      <c r="BV865" t="s">
        <v>19484</v>
      </c>
      <c r="BY865">
        <v>0</v>
      </c>
      <c r="CA865" t="s">
        <v>16180</v>
      </c>
      <c r="CB865" t="s">
        <v>21679</v>
      </c>
      <c r="CC8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6" spans="1:81">
      <c r="A866" t="s">
        <v>19487</v>
      </c>
      <c r="C866" t="s">
        <v>19488</v>
      </c>
      <c r="F866" t="s">
        <v>16416</v>
      </c>
      <c r="J866" t="b">
        <v>0</v>
      </c>
      <c r="M866" t="b">
        <v>0</v>
      </c>
      <c r="V866" t="s">
        <v>2478</v>
      </c>
      <c r="AP866">
        <v>0</v>
      </c>
      <c r="AQ866">
        <v>0</v>
      </c>
      <c r="AR866">
        <v>0</v>
      </c>
      <c r="AW866" s="567"/>
      <c r="AX866" s="567"/>
      <c r="AY866" s="567"/>
      <c r="AZ866" s="567"/>
      <c r="BA866" s="567"/>
      <c r="BB866" s="567"/>
      <c r="BC866" s="567"/>
      <c r="BD866" s="567">
        <v>0</v>
      </c>
      <c r="BE866" s="567">
        <v>0</v>
      </c>
      <c r="BI866">
        <v>45856.771747685183</v>
      </c>
      <c r="BJ866">
        <v>45546.588287037041</v>
      </c>
      <c r="BK866" t="s">
        <v>21698</v>
      </c>
      <c r="BM866" t="s">
        <v>21698</v>
      </c>
      <c r="BU866" t="s">
        <v>19489</v>
      </c>
      <c r="BV866" t="s">
        <v>19487</v>
      </c>
      <c r="BY866">
        <v>0</v>
      </c>
      <c r="CA866" t="s">
        <v>16180</v>
      </c>
      <c r="CB866" t="s">
        <v>21679</v>
      </c>
      <c r="CC8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7" spans="1:81">
      <c r="A867" t="s">
        <v>19490</v>
      </c>
      <c r="C867" t="s">
        <v>19491</v>
      </c>
      <c r="F867" t="s">
        <v>16416</v>
      </c>
      <c r="J867" t="b">
        <v>0</v>
      </c>
      <c r="M867" t="b">
        <v>0</v>
      </c>
      <c r="V867" t="s">
        <v>2478</v>
      </c>
      <c r="AP867">
        <v>0</v>
      </c>
      <c r="AQ867">
        <v>0</v>
      </c>
      <c r="AR867">
        <v>0</v>
      </c>
      <c r="AW867" s="567"/>
      <c r="AX867" s="567"/>
      <c r="AY867" s="567"/>
      <c r="AZ867" s="567"/>
      <c r="BA867" s="567"/>
      <c r="BB867" s="567"/>
      <c r="BC867" s="567"/>
      <c r="BD867" s="567">
        <v>0</v>
      </c>
      <c r="BE867" s="567">
        <v>0</v>
      </c>
      <c r="BI867">
        <v>45856.771747685183</v>
      </c>
      <c r="BJ867">
        <v>45546.588287037041</v>
      </c>
      <c r="BK867" t="s">
        <v>21698</v>
      </c>
      <c r="BM867" t="s">
        <v>21698</v>
      </c>
      <c r="BU867" t="s">
        <v>19492</v>
      </c>
      <c r="BV867" t="s">
        <v>19490</v>
      </c>
      <c r="BY867">
        <v>0</v>
      </c>
      <c r="CA867" t="s">
        <v>16180</v>
      </c>
      <c r="CB867" t="s">
        <v>21679</v>
      </c>
      <c r="CC8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8" spans="1:81">
      <c r="A868" t="s">
        <v>19493</v>
      </c>
      <c r="C868" t="s">
        <v>19494</v>
      </c>
      <c r="F868" t="s">
        <v>16416</v>
      </c>
      <c r="J868" t="b">
        <v>0</v>
      </c>
      <c r="M868" t="b">
        <v>0</v>
      </c>
      <c r="V868" t="s">
        <v>2478</v>
      </c>
      <c r="AP868">
        <v>0</v>
      </c>
      <c r="AQ868">
        <v>0</v>
      </c>
      <c r="AR868">
        <v>0</v>
      </c>
      <c r="AW868" s="567"/>
      <c r="AX868" s="567"/>
      <c r="AY868" s="567"/>
      <c r="AZ868" s="567"/>
      <c r="BA868" s="567"/>
      <c r="BB868" s="567"/>
      <c r="BC868" s="567"/>
      <c r="BD868" s="567">
        <v>0</v>
      </c>
      <c r="BE868" s="567">
        <v>0</v>
      </c>
      <c r="BI868">
        <v>45856.771747685183</v>
      </c>
      <c r="BJ868">
        <v>45546.58829861111</v>
      </c>
      <c r="BK868" t="s">
        <v>21698</v>
      </c>
      <c r="BM868" t="s">
        <v>21698</v>
      </c>
      <c r="BU868" t="s">
        <v>19495</v>
      </c>
      <c r="BV868" t="s">
        <v>19493</v>
      </c>
      <c r="BY868">
        <v>0</v>
      </c>
      <c r="CA868" t="s">
        <v>16180</v>
      </c>
      <c r="CB868" t="s">
        <v>21679</v>
      </c>
      <c r="CC8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69" spans="1:81">
      <c r="A869" t="s">
        <v>19496</v>
      </c>
      <c r="C869" t="s">
        <v>19497</v>
      </c>
      <c r="F869" t="s">
        <v>16416</v>
      </c>
      <c r="J869" t="b">
        <v>0</v>
      </c>
      <c r="M869" t="b">
        <v>0</v>
      </c>
      <c r="V869" t="s">
        <v>2478</v>
      </c>
      <c r="AP869">
        <v>0</v>
      </c>
      <c r="AQ869">
        <v>0</v>
      </c>
      <c r="AR869">
        <v>0</v>
      </c>
      <c r="AW869" s="567"/>
      <c r="AX869" s="567"/>
      <c r="AY869" s="567"/>
      <c r="AZ869" s="567"/>
      <c r="BA869" s="567"/>
      <c r="BB869" s="567"/>
      <c r="BC869" s="567"/>
      <c r="BD869" s="567">
        <v>0</v>
      </c>
      <c r="BE869" s="567">
        <v>0</v>
      </c>
      <c r="BI869">
        <v>45856.771747685183</v>
      </c>
      <c r="BJ869">
        <v>45546.58829861111</v>
      </c>
      <c r="BK869" t="s">
        <v>21698</v>
      </c>
      <c r="BM869" t="s">
        <v>21698</v>
      </c>
      <c r="BU869" t="s">
        <v>19498</v>
      </c>
      <c r="BV869" t="s">
        <v>19496</v>
      </c>
      <c r="BY869">
        <v>0</v>
      </c>
      <c r="CA869" t="s">
        <v>16180</v>
      </c>
      <c r="CB869" t="s">
        <v>21679</v>
      </c>
      <c r="CC8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0" spans="1:81">
      <c r="A870" t="s">
        <v>19499</v>
      </c>
      <c r="C870" t="s">
        <v>19500</v>
      </c>
      <c r="F870" t="s">
        <v>16416</v>
      </c>
      <c r="J870" t="b">
        <v>0</v>
      </c>
      <c r="M870" t="b">
        <v>0</v>
      </c>
      <c r="V870" t="s">
        <v>2478</v>
      </c>
      <c r="AP870">
        <v>0</v>
      </c>
      <c r="AQ870">
        <v>0</v>
      </c>
      <c r="AR870">
        <v>0</v>
      </c>
      <c r="AW870" s="567"/>
      <c r="AX870" s="567"/>
      <c r="AY870" s="567"/>
      <c r="AZ870" s="567"/>
      <c r="BA870" s="567"/>
      <c r="BB870" s="567"/>
      <c r="BC870" s="567"/>
      <c r="BD870" s="567">
        <v>0</v>
      </c>
      <c r="BE870" s="567">
        <v>0</v>
      </c>
      <c r="BI870">
        <v>45856.77175925926</v>
      </c>
      <c r="BJ870">
        <v>45546.58829861111</v>
      </c>
      <c r="BK870" t="s">
        <v>21698</v>
      </c>
      <c r="BM870" t="s">
        <v>21698</v>
      </c>
      <c r="BU870" t="s">
        <v>19501</v>
      </c>
      <c r="BV870" t="s">
        <v>19499</v>
      </c>
      <c r="BY870">
        <v>0</v>
      </c>
      <c r="CA870" t="s">
        <v>16180</v>
      </c>
      <c r="CB870" t="s">
        <v>21679</v>
      </c>
      <c r="CC8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1" spans="1:81">
      <c r="A871" t="s">
        <v>19502</v>
      </c>
      <c r="C871" t="s">
        <v>19503</v>
      </c>
      <c r="F871" t="s">
        <v>16416</v>
      </c>
      <c r="J871" t="b">
        <v>0</v>
      </c>
      <c r="M871" t="b">
        <v>0</v>
      </c>
      <c r="V871" t="s">
        <v>2478</v>
      </c>
      <c r="AP871">
        <v>0</v>
      </c>
      <c r="AQ871">
        <v>0</v>
      </c>
      <c r="AR871">
        <v>0</v>
      </c>
      <c r="AW871" s="567"/>
      <c r="AX871" s="567"/>
      <c r="AY871" s="567"/>
      <c r="AZ871" s="567"/>
      <c r="BA871" s="567"/>
      <c r="BB871" s="567"/>
      <c r="BC871" s="567"/>
      <c r="BD871" s="567">
        <v>0</v>
      </c>
      <c r="BE871" s="567">
        <v>0</v>
      </c>
      <c r="BI871">
        <v>45856.77175925926</v>
      </c>
      <c r="BJ871">
        <v>45546.58829861111</v>
      </c>
      <c r="BK871" t="s">
        <v>21698</v>
      </c>
      <c r="BM871" t="s">
        <v>21698</v>
      </c>
      <c r="BU871" t="s">
        <v>19504</v>
      </c>
      <c r="BV871" t="s">
        <v>19502</v>
      </c>
      <c r="BY871">
        <v>0</v>
      </c>
      <c r="CA871" t="s">
        <v>16180</v>
      </c>
      <c r="CB871" t="s">
        <v>21679</v>
      </c>
      <c r="CC8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2" spans="1:81">
      <c r="A872" t="s">
        <v>19505</v>
      </c>
      <c r="C872" t="s">
        <v>19506</v>
      </c>
      <c r="F872" t="s">
        <v>16416</v>
      </c>
      <c r="J872" t="b">
        <v>0</v>
      </c>
      <c r="M872" t="b">
        <v>0</v>
      </c>
      <c r="V872" t="s">
        <v>2478</v>
      </c>
      <c r="AP872">
        <v>0</v>
      </c>
      <c r="AQ872">
        <v>0</v>
      </c>
      <c r="AR872">
        <v>0</v>
      </c>
      <c r="AW872" s="567"/>
      <c r="AX872" s="567"/>
      <c r="AY872" s="567"/>
      <c r="AZ872" s="567"/>
      <c r="BA872" s="567"/>
      <c r="BB872" s="567"/>
      <c r="BC872" s="567"/>
      <c r="BD872" s="567">
        <v>0</v>
      </c>
      <c r="BE872" s="567">
        <v>0</v>
      </c>
      <c r="BI872">
        <v>45856.77175925926</v>
      </c>
      <c r="BJ872">
        <v>45546.588310185187</v>
      </c>
      <c r="BK872" t="s">
        <v>21698</v>
      </c>
      <c r="BM872" t="s">
        <v>21698</v>
      </c>
      <c r="BU872" t="s">
        <v>19507</v>
      </c>
      <c r="BV872" t="s">
        <v>19505</v>
      </c>
      <c r="BY872">
        <v>0</v>
      </c>
      <c r="CA872" t="s">
        <v>16180</v>
      </c>
      <c r="CB872" t="s">
        <v>21679</v>
      </c>
      <c r="CC8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3" spans="1:81">
      <c r="A873" t="s">
        <v>19508</v>
      </c>
      <c r="C873" t="s">
        <v>19509</v>
      </c>
      <c r="F873" t="s">
        <v>16416</v>
      </c>
      <c r="J873" t="b">
        <v>0</v>
      </c>
      <c r="M873" t="b">
        <v>0</v>
      </c>
      <c r="V873" t="s">
        <v>2478</v>
      </c>
      <c r="AP873">
        <v>0</v>
      </c>
      <c r="AQ873">
        <v>0</v>
      </c>
      <c r="AR873">
        <v>0</v>
      </c>
      <c r="AW873" s="567"/>
      <c r="AX873" s="567"/>
      <c r="AY873" s="567"/>
      <c r="AZ873" s="567"/>
      <c r="BA873" s="567"/>
      <c r="BB873" s="567"/>
      <c r="BC873" s="567"/>
      <c r="BD873" s="567">
        <v>0</v>
      </c>
      <c r="BE873" s="567">
        <v>0</v>
      </c>
      <c r="BI873">
        <v>45856.77175925926</v>
      </c>
      <c r="BJ873">
        <v>45546.588310185187</v>
      </c>
      <c r="BK873" t="s">
        <v>21698</v>
      </c>
      <c r="BM873" t="s">
        <v>21698</v>
      </c>
      <c r="BU873" t="s">
        <v>19510</v>
      </c>
      <c r="BV873" t="s">
        <v>19508</v>
      </c>
      <c r="BY873">
        <v>0</v>
      </c>
      <c r="CA873" t="s">
        <v>16180</v>
      </c>
      <c r="CB873" t="s">
        <v>21679</v>
      </c>
      <c r="CC8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4" spans="1:81">
      <c r="A874" t="s">
        <v>19511</v>
      </c>
      <c r="C874" t="s">
        <v>19512</v>
      </c>
      <c r="F874" t="s">
        <v>16416</v>
      </c>
      <c r="J874" t="b">
        <v>0</v>
      </c>
      <c r="M874" t="b">
        <v>0</v>
      </c>
      <c r="V874" t="s">
        <v>2478</v>
      </c>
      <c r="AP874">
        <v>0</v>
      </c>
      <c r="AQ874">
        <v>0</v>
      </c>
      <c r="AR874">
        <v>0</v>
      </c>
      <c r="AW874" s="567"/>
      <c r="AX874" s="567"/>
      <c r="AY874" s="567"/>
      <c r="AZ874" s="567"/>
      <c r="BA874" s="567"/>
      <c r="BB874" s="567"/>
      <c r="BC874" s="567"/>
      <c r="BD874" s="567">
        <v>0</v>
      </c>
      <c r="BE874" s="567">
        <v>0</v>
      </c>
      <c r="BI874">
        <v>45856.77175925926</v>
      </c>
      <c r="BJ874">
        <v>45546.588321759256</v>
      </c>
      <c r="BK874" t="s">
        <v>21698</v>
      </c>
      <c r="BM874" t="s">
        <v>21698</v>
      </c>
      <c r="BU874" t="s">
        <v>19513</v>
      </c>
      <c r="BV874" t="s">
        <v>19511</v>
      </c>
      <c r="BY874">
        <v>0</v>
      </c>
      <c r="CA874" t="s">
        <v>16180</v>
      </c>
      <c r="CB874" t="s">
        <v>21679</v>
      </c>
      <c r="CC8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5" spans="1:81">
      <c r="A875" t="s">
        <v>19514</v>
      </c>
      <c r="C875" t="s">
        <v>19515</v>
      </c>
      <c r="F875" t="s">
        <v>16416</v>
      </c>
      <c r="J875" t="b">
        <v>0</v>
      </c>
      <c r="M875" t="b">
        <v>0</v>
      </c>
      <c r="V875" t="s">
        <v>2478</v>
      </c>
      <c r="AP875">
        <v>0</v>
      </c>
      <c r="AQ875">
        <v>0</v>
      </c>
      <c r="AR875">
        <v>0</v>
      </c>
      <c r="AW875" s="567"/>
      <c r="AX875" s="567"/>
      <c r="AY875" s="567"/>
      <c r="AZ875" s="567"/>
      <c r="BA875" s="567"/>
      <c r="BB875" s="567"/>
      <c r="BC875" s="567"/>
      <c r="BD875" s="567">
        <v>0</v>
      </c>
      <c r="BE875" s="567">
        <v>0</v>
      </c>
      <c r="BI875">
        <v>45856.77175925926</v>
      </c>
      <c r="BJ875">
        <v>45546.588310185187</v>
      </c>
      <c r="BK875" t="s">
        <v>21698</v>
      </c>
      <c r="BM875" t="s">
        <v>21698</v>
      </c>
      <c r="BU875" t="s">
        <v>19516</v>
      </c>
      <c r="BV875" t="s">
        <v>19514</v>
      </c>
      <c r="BY875">
        <v>0</v>
      </c>
      <c r="CA875" t="s">
        <v>16180</v>
      </c>
      <c r="CB875" t="s">
        <v>21679</v>
      </c>
      <c r="CC8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6" spans="1:81">
      <c r="A876" t="s">
        <v>19517</v>
      </c>
      <c r="C876" t="s">
        <v>19518</v>
      </c>
      <c r="F876" t="s">
        <v>16416</v>
      </c>
      <c r="J876" t="b">
        <v>0</v>
      </c>
      <c r="M876" t="b">
        <v>0</v>
      </c>
      <c r="V876" t="s">
        <v>2478</v>
      </c>
      <c r="AP876">
        <v>0</v>
      </c>
      <c r="AQ876">
        <v>0</v>
      </c>
      <c r="AR876">
        <v>0</v>
      </c>
      <c r="AW876" s="567"/>
      <c r="AX876" s="567"/>
      <c r="AY876" s="567"/>
      <c r="AZ876" s="567"/>
      <c r="BA876" s="567"/>
      <c r="BB876" s="567"/>
      <c r="BC876" s="567"/>
      <c r="BD876" s="567">
        <v>0</v>
      </c>
      <c r="BE876" s="567">
        <v>0</v>
      </c>
      <c r="BI876">
        <v>45856.77175925926</v>
      </c>
      <c r="BJ876">
        <v>45546.588310185187</v>
      </c>
      <c r="BK876" t="s">
        <v>21698</v>
      </c>
      <c r="BM876" t="s">
        <v>21698</v>
      </c>
      <c r="BU876" t="s">
        <v>19519</v>
      </c>
      <c r="BV876" t="s">
        <v>19517</v>
      </c>
      <c r="BY876">
        <v>0</v>
      </c>
      <c r="CA876" t="s">
        <v>16180</v>
      </c>
      <c r="CB876" t="s">
        <v>21679</v>
      </c>
      <c r="CC8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7" spans="1:81">
      <c r="A877" t="s">
        <v>19520</v>
      </c>
      <c r="C877" t="s">
        <v>19521</v>
      </c>
      <c r="F877" t="s">
        <v>16416</v>
      </c>
      <c r="J877" t="b">
        <v>0</v>
      </c>
      <c r="M877" t="b">
        <v>0</v>
      </c>
      <c r="V877" t="s">
        <v>2478</v>
      </c>
      <c r="AP877">
        <v>0</v>
      </c>
      <c r="AQ877">
        <v>0</v>
      </c>
      <c r="AR877">
        <v>0</v>
      </c>
      <c r="AW877" s="567"/>
      <c r="AX877" s="567"/>
      <c r="AY877" s="567"/>
      <c r="AZ877" s="567"/>
      <c r="BA877" s="567"/>
      <c r="BB877" s="567"/>
      <c r="BC877" s="567"/>
      <c r="BD877" s="567">
        <v>0</v>
      </c>
      <c r="BE877" s="567">
        <v>0</v>
      </c>
      <c r="BI877">
        <v>45856.771770833337</v>
      </c>
      <c r="BJ877">
        <v>45546.588321759256</v>
      </c>
      <c r="BK877" t="s">
        <v>21698</v>
      </c>
      <c r="BM877" t="s">
        <v>21698</v>
      </c>
      <c r="BU877" t="s">
        <v>19522</v>
      </c>
      <c r="BV877" t="s">
        <v>19520</v>
      </c>
      <c r="BY877">
        <v>0</v>
      </c>
      <c r="CA877" t="s">
        <v>16180</v>
      </c>
      <c r="CB877" t="s">
        <v>21679</v>
      </c>
      <c r="CC8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8" spans="1:81">
      <c r="A878" t="s">
        <v>19523</v>
      </c>
      <c r="C878" t="s">
        <v>19524</v>
      </c>
      <c r="F878" t="s">
        <v>16416</v>
      </c>
      <c r="J878" t="b">
        <v>0</v>
      </c>
      <c r="M878" t="b">
        <v>0</v>
      </c>
      <c r="V878" t="s">
        <v>2478</v>
      </c>
      <c r="AP878">
        <v>0</v>
      </c>
      <c r="AQ878">
        <v>0</v>
      </c>
      <c r="AR878">
        <v>0</v>
      </c>
      <c r="AW878" s="567"/>
      <c r="AX878" s="567"/>
      <c r="AY878" s="567"/>
      <c r="AZ878" s="567"/>
      <c r="BA878" s="567"/>
      <c r="BB878" s="567"/>
      <c r="BC878" s="567"/>
      <c r="BD878" s="567">
        <v>0</v>
      </c>
      <c r="BE878" s="567">
        <v>0</v>
      </c>
      <c r="BI878">
        <v>45856.771770833337</v>
      </c>
      <c r="BJ878">
        <v>45546.588333333333</v>
      </c>
      <c r="BK878" t="s">
        <v>21698</v>
      </c>
      <c r="BM878" t="s">
        <v>21698</v>
      </c>
      <c r="BU878" t="s">
        <v>19525</v>
      </c>
      <c r="BV878" t="s">
        <v>19523</v>
      </c>
      <c r="BY878">
        <v>0</v>
      </c>
      <c r="CA878" t="s">
        <v>16180</v>
      </c>
      <c r="CB878" t="s">
        <v>21679</v>
      </c>
      <c r="CC8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79" spans="1:81">
      <c r="A879" t="s">
        <v>19526</v>
      </c>
      <c r="C879" t="s">
        <v>19527</v>
      </c>
      <c r="F879" t="s">
        <v>16416</v>
      </c>
      <c r="J879" t="b">
        <v>0</v>
      </c>
      <c r="M879" t="b">
        <v>0</v>
      </c>
      <c r="V879" t="s">
        <v>2478</v>
      </c>
      <c r="AP879">
        <v>0</v>
      </c>
      <c r="AQ879">
        <v>0</v>
      </c>
      <c r="AR879">
        <v>0</v>
      </c>
      <c r="AW879" s="567"/>
      <c r="AX879" s="567"/>
      <c r="AY879" s="567"/>
      <c r="AZ879" s="567"/>
      <c r="BA879" s="567"/>
      <c r="BB879" s="567"/>
      <c r="BC879" s="567"/>
      <c r="BD879" s="567">
        <v>0</v>
      </c>
      <c r="BE879" s="567">
        <v>0</v>
      </c>
      <c r="BI879">
        <v>45856.771770833337</v>
      </c>
      <c r="BJ879">
        <v>45546.588321759256</v>
      </c>
      <c r="BK879" t="s">
        <v>21698</v>
      </c>
      <c r="BM879" t="s">
        <v>21698</v>
      </c>
      <c r="BU879" t="s">
        <v>19528</v>
      </c>
      <c r="BV879" t="s">
        <v>19526</v>
      </c>
      <c r="BY879">
        <v>0</v>
      </c>
      <c r="CA879" t="s">
        <v>16180</v>
      </c>
      <c r="CB879" t="s">
        <v>21679</v>
      </c>
      <c r="CC8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0" spans="1:81">
      <c r="A880" t="s">
        <v>19529</v>
      </c>
      <c r="C880" t="s">
        <v>19530</v>
      </c>
      <c r="F880" t="s">
        <v>16416</v>
      </c>
      <c r="J880" t="b">
        <v>0</v>
      </c>
      <c r="M880" t="b">
        <v>0</v>
      </c>
      <c r="V880" t="s">
        <v>2478</v>
      </c>
      <c r="AP880">
        <v>0</v>
      </c>
      <c r="AQ880">
        <v>0</v>
      </c>
      <c r="AR880">
        <v>0</v>
      </c>
      <c r="AW880" s="567"/>
      <c r="AX880" s="567"/>
      <c r="AY880" s="567"/>
      <c r="AZ880" s="567"/>
      <c r="BA880" s="567"/>
      <c r="BB880" s="567"/>
      <c r="BC880" s="567"/>
      <c r="BD880" s="567">
        <v>0</v>
      </c>
      <c r="BE880" s="567">
        <v>0</v>
      </c>
      <c r="BI880">
        <v>45856.771770833337</v>
      </c>
      <c r="BJ880">
        <v>45546.588321759256</v>
      </c>
      <c r="BK880" t="s">
        <v>21698</v>
      </c>
      <c r="BM880" t="s">
        <v>21698</v>
      </c>
      <c r="BU880" t="s">
        <v>19531</v>
      </c>
      <c r="BV880" t="s">
        <v>19529</v>
      </c>
      <c r="BY880">
        <v>0</v>
      </c>
      <c r="CA880" t="s">
        <v>16180</v>
      </c>
      <c r="CB880" t="s">
        <v>21679</v>
      </c>
      <c r="CC8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1" spans="1:81">
      <c r="A881" t="s">
        <v>19532</v>
      </c>
      <c r="C881" t="s">
        <v>19533</v>
      </c>
      <c r="F881" t="s">
        <v>16416</v>
      </c>
      <c r="J881" t="b">
        <v>0</v>
      </c>
      <c r="M881" t="b">
        <v>0</v>
      </c>
      <c r="V881" t="s">
        <v>2478</v>
      </c>
      <c r="AP881">
        <v>0</v>
      </c>
      <c r="AQ881">
        <v>0</v>
      </c>
      <c r="AR881">
        <v>0</v>
      </c>
      <c r="AW881" s="567"/>
      <c r="AX881" s="567"/>
      <c r="AY881" s="567"/>
      <c r="AZ881" s="567"/>
      <c r="BA881" s="567"/>
      <c r="BB881" s="567"/>
      <c r="BC881" s="567"/>
      <c r="BD881" s="567">
        <v>0</v>
      </c>
      <c r="BE881" s="567">
        <v>0</v>
      </c>
      <c r="BI881">
        <v>45856.771770833337</v>
      </c>
      <c r="BJ881">
        <v>45546.588333333333</v>
      </c>
      <c r="BK881" t="s">
        <v>21698</v>
      </c>
      <c r="BM881" t="s">
        <v>21698</v>
      </c>
      <c r="BU881" t="s">
        <v>19534</v>
      </c>
      <c r="BV881" t="s">
        <v>19532</v>
      </c>
      <c r="BY881">
        <v>0</v>
      </c>
      <c r="CA881" t="s">
        <v>16180</v>
      </c>
      <c r="CB881" t="s">
        <v>21679</v>
      </c>
      <c r="CC8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2" spans="1:81">
      <c r="A882" t="s">
        <v>19535</v>
      </c>
      <c r="C882" t="s">
        <v>19536</v>
      </c>
      <c r="F882" t="s">
        <v>16416</v>
      </c>
      <c r="J882" t="b">
        <v>0</v>
      </c>
      <c r="M882" t="b">
        <v>0</v>
      </c>
      <c r="V882" t="s">
        <v>2478</v>
      </c>
      <c r="AP882">
        <v>0</v>
      </c>
      <c r="AQ882">
        <v>0</v>
      </c>
      <c r="AR882">
        <v>0</v>
      </c>
      <c r="AW882" s="567"/>
      <c r="AX882" s="567"/>
      <c r="AY882" s="567"/>
      <c r="AZ882" s="567"/>
      <c r="BA882" s="567"/>
      <c r="BB882" s="567"/>
      <c r="BC882" s="567"/>
      <c r="BD882" s="567">
        <v>0</v>
      </c>
      <c r="BE882" s="567">
        <v>0</v>
      </c>
      <c r="BI882">
        <v>45856.771770833337</v>
      </c>
      <c r="BJ882">
        <v>45546.588333333333</v>
      </c>
      <c r="BK882" t="s">
        <v>21698</v>
      </c>
      <c r="BM882" t="s">
        <v>21698</v>
      </c>
      <c r="BU882" t="s">
        <v>19537</v>
      </c>
      <c r="BV882" t="s">
        <v>19535</v>
      </c>
      <c r="BY882">
        <v>0</v>
      </c>
      <c r="CA882" t="s">
        <v>16180</v>
      </c>
      <c r="CB882" t="s">
        <v>21679</v>
      </c>
      <c r="CC8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3" spans="1:81">
      <c r="A883" t="s">
        <v>19538</v>
      </c>
      <c r="C883" t="s">
        <v>19539</v>
      </c>
      <c r="F883" t="s">
        <v>16416</v>
      </c>
      <c r="J883" t="b">
        <v>0</v>
      </c>
      <c r="M883" t="b">
        <v>0</v>
      </c>
      <c r="V883" t="s">
        <v>2478</v>
      </c>
      <c r="AP883">
        <v>0</v>
      </c>
      <c r="AQ883">
        <v>0</v>
      </c>
      <c r="AR883">
        <v>0</v>
      </c>
      <c r="AW883" s="567"/>
      <c r="AX883" s="567"/>
      <c r="AY883" s="567"/>
      <c r="AZ883" s="567"/>
      <c r="BA883" s="567"/>
      <c r="BB883" s="567"/>
      <c r="BC883" s="567"/>
      <c r="BD883" s="567">
        <v>0</v>
      </c>
      <c r="BE883" s="567">
        <v>0</v>
      </c>
      <c r="BI883">
        <v>45856.771782407406</v>
      </c>
      <c r="BJ883">
        <v>45546.588333333333</v>
      </c>
      <c r="BK883" t="s">
        <v>21698</v>
      </c>
      <c r="BL883" t="s">
        <v>17817</v>
      </c>
      <c r="BM883" t="s">
        <v>21698</v>
      </c>
      <c r="BU883" t="s">
        <v>19540</v>
      </c>
      <c r="BV883" t="s">
        <v>19538</v>
      </c>
      <c r="BY883">
        <v>0</v>
      </c>
      <c r="CA883" t="s">
        <v>16180</v>
      </c>
      <c r="CB883" t="s">
        <v>21679</v>
      </c>
      <c r="CC8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4" spans="1:81">
      <c r="A884" t="s">
        <v>19541</v>
      </c>
      <c r="C884" t="s">
        <v>19542</v>
      </c>
      <c r="F884" t="s">
        <v>16416</v>
      </c>
      <c r="J884" t="b">
        <v>0</v>
      </c>
      <c r="M884" t="b">
        <v>0</v>
      </c>
      <c r="V884" t="s">
        <v>2478</v>
      </c>
      <c r="AP884">
        <v>0</v>
      </c>
      <c r="AQ884">
        <v>0</v>
      </c>
      <c r="AR884">
        <v>0</v>
      </c>
      <c r="AW884" s="567"/>
      <c r="AX884" s="567"/>
      <c r="AY884" s="567"/>
      <c r="AZ884" s="567"/>
      <c r="BA884" s="567"/>
      <c r="BB884" s="567"/>
      <c r="BC884" s="567"/>
      <c r="BD884" s="567">
        <v>0</v>
      </c>
      <c r="BE884" s="567">
        <v>0</v>
      </c>
      <c r="BI884">
        <v>45856.771782407406</v>
      </c>
      <c r="BJ884">
        <v>45546.588333333333</v>
      </c>
      <c r="BK884" t="s">
        <v>21698</v>
      </c>
      <c r="BL884" t="s">
        <v>17691</v>
      </c>
      <c r="BM884" t="s">
        <v>21698</v>
      </c>
      <c r="BU884" t="s">
        <v>19543</v>
      </c>
      <c r="BV884" t="s">
        <v>19541</v>
      </c>
      <c r="BY884">
        <v>0</v>
      </c>
      <c r="CA884" t="s">
        <v>16180</v>
      </c>
      <c r="CB884" t="s">
        <v>21679</v>
      </c>
      <c r="CC8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5" spans="1:81">
      <c r="A885" t="s">
        <v>19544</v>
      </c>
      <c r="C885" t="s">
        <v>19545</v>
      </c>
      <c r="F885" t="s">
        <v>16416</v>
      </c>
      <c r="J885" t="b">
        <v>0</v>
      </c>
      <c r="M885" t="b">
        <v>0</v>
      </c>
      <c r="V885" t="s">
        <v>2478</v>
      </c>
      <c r="AP885">
        <v>0</v>
      </c>
      <c r="AQ885">
        <v>0</v>
      </c>
      <c r="AR885">
        <v>0</v>
      </c>
      <c r="AW885" s="567"/>
      <c r="AX885" s="567"/>
      <c r="AY885" s="567"/>
      <c r="AZ885" s="567"/>
      <c r="BA885" s="567"/>
      <c r="BB885" s="567"/>
      <c r="BC885" s="567"/>
      <c r="BD885" s="567">
        <v>0</v>
      </c>
      <c r="BE885" s="567">
        <v>0</v>
      </c>
      <c r="BI885">
        <v>45856.771782407406</v>
      </c>
      <c r="BJ885">
        <v>45546.58834490741</v>
      </c>
      <c r="BK885" t="s">
        <v>21698</v>
      </c>
      <c r="BL885" t="s">
        <v>17594</v>
      </c>
      <c r="BM885" t="s">
        <v>21698</v>
      </c>
      <c r="BU885" t="s">
        <v>19546</v>
      </c>
      <c r="BV885" t="s">
        <v>19544</v>
      </c>
      <c r="BY885">
        <v>0</v>
      </c>
      <c r="CA885" t="s">
        <v>16180</v>
      </c>
      <c r="CB885" t="s">
        <v>21679</v>
      </c>
      <c r="CC8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6" spans="1:81">
      <c r="A886" t="s">
        <v>19547</v>
      </c>
      <c r="C886" t="s">
        <v>19548</v>
      </c>
      <c r="F886" t="s">
        <v>16416</v>
      </c>
      <c r="J886" t="b">
        <v>0</v>
      </c>
      <c r="M886" t="b">
        <v>0</v>
      </c>
      <c r="V886" t="s">
        <v>2478</v>
      </c>
      <c r="AP886">
        <v>0</v>
      </c>
      <c r="AQ886">
        <v>0</v>
      </c>
      <c r="AR886">
        <v>0</v>
      </c>
      <c r="AW886" s="567"/>
      <c r="AX886" s="567"/>
      <c r="AY886" s="567"/>
      <c r="AZ886" s="567"/>
      <c r="BA886" s="567"/>
      <c r="BB886" s="567"/>
      <c r="BC886" s="567"/>
      <c r="BD886" s="567">
        <v>0</v>
      </c>
      <c r="BE886" s="567">
        <v>0</v>
      </c>
      <c r="BI886">
        <v>45856.771782407406</v>
      </c>
      <c r="BJ886">
        <v>45546.58834490741</v>
      </c>
      <c r="BK886" t="s">
        <v>21698</v>
      </c>
      <c r="BM886" t="s">
        <v>21698</v>
      </c>
      <c r="BU886" t="s">
        <v>19549</v>
      </c>
      <c r="BV886" t="s">
        <v>19547</v>
      </c>
      <c r="BY886">
        <v>0</v>
      </c>
      <c r="CA886" t="s">
        <v>16180</v>
      </c>
      <c r="CB886" t="s">
        <v>21679</v>
      </c>
      <c r="CC8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7" spans="1:81">
      <c r="A887" t="s">
        <v>19550</v>
      </c>
      <c r="C887" t="s">
        <v>19551</v>
      </c>
      <c r="F887" t="s">
        <v>16416</v>
      </c>
      <c r="J887" t="b">
        <v>0</v>
      </c>
      <c r="M887" t="b">
        <v>0</v>
      </c>
      <c r="V887" t="s">
        <v>2478</v>
      </c>
      <c r="AP887">
        <v>0</v>
      </c>
      <c r="AQ887">
        <v>0</v>
      </c>
      <c r="AR887">
        <v>0</v>
      </c>
      <c r="AW887" s="567"/>
      <c r="AX887" s="567"/>
      <c r="AY887" s="567"/>
      <c r="AZ887" s="567"/>
      <c r="BA887" s="567"/>
      <c r="BB887" s="567"/>
      <c r="BC887" s="567"/>
      <c r="BD887" s="567">
        <v>0</v>
      </c>
      <c r="BE887" s="567">
        <v>0</v>
      </c>
      <c r="BI887">
        <v>45856.771782407406</v>
      </c>
      <c r="BJ887">
        <v>45546.58834490741</v>
      </c>
      <c r="BK887" t="s">
        <v>21698</v>
      </c>
      <c r="BM887" t="s">
        <v>21698</v>
      </c>
      <c r="BU887" t="s">
        <v>19552</v>
      </c>
      <c r="BV887" t="s">
        <v>19550</v>
      </c>
      <c r="BY887">
        <v>0</v>
      </c>
      <c r="CA887" t="s">
        <v>16180</v>
      </c>
      <c r="CB887" t="s">
        <v>21679</v>
      </c>
      <c r="CC8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8" spans="1:81">
      <c r="A888" t="s">
        <v>19553</v>
      </c>
      <c r="C888" t="s">
        <v>19554</v>
      </c>
      <c r="F888" t="s">
        <v>16416</v>
      </c>
      <c r="J888" t="b">
        <v>0</v>
      </c>
      <c r="M888" t="b">
        <v>0</v>
      </c>
      <c r="V888" t="s">
        <v>2478</v>
      </c>
      <c r="AP888">
        <v>0</v>
      </c>
      <c r="AQ888">
        <v>0</v>
      </c>
      <c r="AR888">
        <v>0</v>
      </c>
      <c r="AW888" s="567"/>
      <c r="AX888" s="567"/>
      <c r="AY888" s="567"/>
      <c r="AZ888" s="567"/>
      <c r="BA888" s="567"/>
      <c r="BB888" s="567"/>
      <c r="BC888" s="567"/>
      <c r="BD888" s="567">
        <v>0</v>
      </c>
      <c r="BE888" s="567">
        <v>0</v>
      </c>
      <c r="BI888">
        <v>45856.771782407406</v>
      </c>
      <c r="BJ888">
        <v>45546.58834490741</v>
      </c>
      <c r="BK888" t="s">
        <v>21698</v>
      </c>
      <c r="BM888" t="s">
        <v>21698</v>
      </c>
      <c r="BU888" t="s">
        <v>19555</v>
      </c>
      <c r="BV888" t="s">
        <v>19553</v>
      </c>
      <c r="BY888">
        <v>0</v>
      </c>
      <c r="CA888" t="s">
        <v>16180</v>
      </c>
      <c r="CB888" t="s">
        <v>21679</v>
      </c>
      <c r="CC8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89" spans="1:81">
      <c r="A889" t="s">
        <v>19556</v>
      </c>
      <c r="C889" t="s">
        <v>19557</v>
      </c>
      <c r="F889" t="s">
        <v>16416</v>
      </c>
      <c r="J889" t="b">
        <v>0</v>
      </c>
      <c r="M889" t="b">
        <v>0</v>
      </c>
      <c r="V889" t="s">
        <v>2478</v>
      </c>
      <c r="AP889">
        <v>0</v>
      </c>
      <c r="AQ889">
        <v>0</v>
      </c>
      <c r="AR889">
        <v>0</v>
      </c>
      <c r="AW889" s="567"/>
      <c r="AX889" s="567"/>
      <c r="AY889" s="567"/>
      <c r="AZ889" s="567"/>
      <c r="BA889" s="567"/>
      <c r="BB889" s="567"/>
      <c r="BC889" s="567"/>
      <c r="BD889" s="567">
        <v>0</v>
      </c>
      <c r="BE889" s="567">
        <v>0</v>
      </c>
      <c r="BI889">
        <v>45856.771782407406</v>
      </c>
      <c r="BJ889">
        <v>45546.58834490741</v>
      </c>
      <c r="BK889" t="s">
        <v>21698</v>
      </c>
      <c r="BM889" t="s">
        <v>21698</v>
      </c>
      <c r="BU889" t="s">
        <v>19558</v>
      </c>
      <c r="BV889" t="s">
        <v>19556</v>
      </c>
      <c r="BY889">
        <v>0</v>
      </c>
      <c r="CA889" t="s">
        <v>16180</v>
      </c>
      <c r="CB889" t="s">
        <v>21679</v>
      </c>
      <c r="CC8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0" spans="1:81">
      <c r="A890" t="s">
        <v>19559</v>
      </c>
      <c r="C890" t="s">
        <v>19560</v>
      </c>
      <c r="F890" t="s">
        <v>16416</v>
      </c>
      <c r="J890" t="b">
        <v>0</v>
      </c>
      <c r="M890" t="b">
        <v>0</v>
      </c>
      <c r="V890" t="s">
        <v>2478</v>
      </c>
      <c r="AP890">
        <v>0</v>
      </c>
      <c r="AQ890">
        <v>0</v>
      </c>
      <c r="AR890">
        <v>0</v>
      </c>
      <c r="AW890" s="567"/>
      <c r="AX890" s="567"/>
      <c r="AY890" s="567"/>
      <c r="AZ890" s="567"/>
      <c r="BA890" s="567"/>
      <c r="BB890" s="567"/>
      <c r="BC890" s="567"/>
      <c r="BD890" s="567">
        <v>0</v>
      </c>
      <c r="BE890" s="567">
        <v>0</v>
      </c>
      <c r="BI890">
        <v>45856.771793981483</v>
      </c>
      <c r="BJ890">
        <v>45546.588356481479</v>
      </c>
      <c r="BK890" t="s">
        <v>21698</v>
      </c>
      <c r="BM890" t="s">
        <v>21698</v>
      </c>
      <c r="BU890" t="s">
        <v>19561</v>
      </c>
      <c r="BV890" t="s">
        <v>19559</v>
      </c>
      <c r="BY890">
        <v>0</v>
      </c>
      <c r="CA890" t="s">
        <v>16180</v>
      </c>
      <c r="CB890" t="s">
        <v>21679</v>
      </c>
      <c r="CC8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1" spans="1:81">
      <c r="A891" t="s">
        <v>19562</v>
      </c>
      <c r="C891" t="s">
        <v>19563</v>
      </c>
      <c r="F891" t="s">
        <v>16416</v>
      </c>
      <c r="J891" t="b">
        <v>0</v>
      </c>
      <c r="M891" t="b">
        <v>0</v>
      </c>
      <c r="V891" t="s">
        <v>2478</v>
      </c>
      <c r="AP891">
        <v>0</v>
      </c>
      <c r="AQ891">
        <v>0</v>
      </c>
      <c r="AR891">
        <v>0</v>
      </c>
      <c r="AW891" s="567"/>
      <c r="AX891" s="567"/>
      <c r="AY891" s="567"/>
      <c r="AZ891" s="567"/>
      <c r="BA891" s="567"/>
      <c r="BB891" s="567"/>
      <c r="BC891" s="567"/>
      <c r="BD891" s="567">
        <v>0</v>
      </c>
      <c r="BE891" s="567">
        <v>0</v>
      </c>
      <c r="BI891">
        <v>45856.771793981483</v>
      </c>
      <c r="BJ891">
        <v>45546.588368055556</v>
      </c>
      <c r="BK891" t="s">
        <v>21698</v>
      </c>
      <c r="BM891" t="s">
        <v>21698</v>
      </c>
      <c r="BU891" t="s">
        <v>19564</v>
      </c>
      <c r="BV891" t="s">
        <v>19562</v>
      </c>
      <c r="BY891">
        <v>0</v>
      </c>
      <c r="CA891" t="s">
        <v>16180</v>
      </c>
      <c r="CB891" t="s">
        <v>21679</v>
      </c>
      <c r="CC8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2" spans="1:81">
      <c r="A892" t="s">
        <v>19565</v>
      </c>
      <c r="C892" t="s">
        <v>19566</v>
      </c>
      <c r="F892" t="s">
        <v>16416</v>
      </c>
      <c r="J892" t="b">
        <v>0</v>
      </c>
      <c r="M892" t="b">
        <v>0</v>
      </c>
      <c r="V892" t="s">
        <v>2478</v>
      </c>
      <c r="AP892">
        <v>0</v>
      </c>
      <c r="AQ892">
        <v>0</v>
      </c>
      <c r="AR892">
        <v>0</v>
      </c>
      <c r="AW892" s="567"/>
      <c r="AX892" s="567"/>
      <c r="AY892" s="567"/>
      <c r="AZ892" s="567"/>
      <c r="BA892" s="567"/>
      <c r="BB892" s="567"/>
      <c r="BC892" s="567"/>
      <c r="BD892" s="567">
        <v>0</v>
      </c>
      <c r="BE892" s="567">
        <v>0</v>
      </c>
      <c r="BI892">
        <v>45856.771793981483</v>
      </c>
      <c r="BJ892">
        <v>45546.588356481479</v>
      </c>
      <c r="BK892" t="s">
        <v>21698</v>
      </c>
      <c r="BM892" t="s">
        <v>21698</v>
      </c>
      <c r="BU892" t="s">
        <v>19567</v>
      </c>
      <c r="BV892" t="s">
        <v>19565</v>
      </c>
      <c r="BY892">
        <v>0</v>
      </c>
      <c r="CA892" t="s">
        <v>16180</v>
      </c>
      <c r="CB892" t="s">
        <v>21679</v>
      </c>
      <c r="CC8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3" spans="1:81">
      <c r="A893" t="s">
        <v>19568</v>
      </c>
      <c r="C893" t="s">
        <v>19569</v>
      </c>
      <c r="F893" t="s">
        <v>16416</v>
      </c>
      <c r="J893" t="b">
        <v>0</v>
      </c>
      <c r="M893" t="b">
        <v>0</v>
      </c>
      <c r="V893" t="s">
        <v>2478</v>
      </c>
      <c r="AP893">
        <v>0</v>
      </c>
      <c r="AQ893">
        <v>0</v>
      </c>
      <c r="AR893">
        <v>0</v>
      </c>
      <c r="AW893" s="567"/>
      <c r="AX893" s="567"/>
      <c r="AY893" s="567"/>
      <c r="AZ893" s="567"/>
      <c r="BA893" s="567"/>
      <c r="BB893" s="567"/>
      <c r="BC893" s="567"/>
      <c r="BD893" s="567">
        <v>0</v>
      </c>
      <c r="BE893" s="567">
        <v>0</v>
      </c>
      <c r="BI893">
        <v>45856.771793981483</v>
      </c>
      <c r="BJ893">
        <v>45546.588368055556</v>
      </c>
      <c r="BK893" t="s">
        <v>21698</v>
      </c>
      <c r="BL893" t="s">
        <v>17788</v>
      </c>
      <c r="BM893" t="s">
        <v>21698</v>
      </c>
      <c r="BU893" t="s">
        <v>19570</v>
      </c>
      <c r="BV893" t="s">
        <v>19568</v>
      </c>
      <c r="BY893">
        <v>0</v>
      </c>
      <c r="CA893" t="s">
        <v>16180</v>
      </c>
      <c r="CB893" t="s">
        <v>21679</v>
      </c>
      <c r="CC8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4" spans="1:81">
      <c r="A894" t="s">
        <v>19571</v>
      </c>
      <c r="C894" t="s">
        <v>19572</v>
      </c>
      <c r="F894" t="s">
        <v>16416</v>
      </c>
      <c r="J894" t="b">
        <v>0</v>
      </c>
      <c r="M894" t="b">
        <v>0</v>
      </c>
      <c r="V894" t="s">
        <v>2478</v>
      </c>
      <c r="AP894">
        <v>0</v>
      </c>
      <c r="AQ894">
        <v>0</v>
      </c>
      <c r="AR894">
        <v>0</v>
      </c>
      <c r="AW894" s="567"/>
      <c r="AX894" s="567"/>
      <c r="AY894" s="567"/>
      <c r="AZ894" s="567"/>
      <c r="BA894" s="567"/>
      <c r="BB894" s="567"/>
      <c r="BC894" s="567"/>
      <c r="BD894" s="567">
        <v>0</v>
      </c>
      <c r="BE894" s="567">
        <v>0</v>
      </c>
      <c r="BI894">
        <v>45856.771793981483</v>
      </c>
      <c r="BJ894">
        <v>45546.588368055556</v>
      </c>
      <c r="BK894" t="s">
        <v>21698</v>
      </c>
      <c r="BL894" t="s">
        <v>17788</v>
      </c>
      <c r="BM894" t="s">
        <v>21698</v>
      </c>
      <c r="BU894" t="s">
        <v>19573</v>
      </c>
      <c r="BV894" t="s">
        <v>19571</v>
      </c>
      <c r="BY894">
        <v>0</v>
      </c>
      <c r="CA894" t="s">
        <v>16180</v>
      </c>
      <c r="CB894" t="s">
        <v>21679</v>
      </c>
      <c r="CC8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5" spans="1:81">
      <c r="A895" t="s">
        <v>19574</v>
      </c>
      <c r="C895" t="s">
        <v>18855</v>
      </c>
      <c r="F895" t="s">
        <v>2119</v>
      </c>
      <c r="J895" t="b">
        <v>0</v>
      </c>
      <c r="M895" t="b">
        <v>0</v>
      </c>
      <c r="V895" t="s">
        <v>2478</v>
      </c>
      <c r="AP895">
        <v>0</v>
      </c>
      <c r="AQ895">
        <v>0</v>
      </c>
      <c r="AR895">
        <v>0</v>
      </c>
      <c r="AW895" s="567"/>
      <c r="AX895" s="567"/>
      <c r="AY895" s="567"/>
      <c r="AZ895" s="567"/>
      <c r="BA895" s="567"/>
      <c r="BB895" s="567"/>
      <c r="BC895" s="567"/>
      <c r="BD895" s="567">
        <v>0</v>
      </c>
      <c r="BE895" s="567">
        <v>0</v>
      </c>
      <c r="BI895">
        <v>45856.771793981483</v>
      </c>
      <c r="BJ895">
        <v>45546.588368055556</v>
      </c>
      <c r="BK895" t="s">
        <v>21698</v>
      </c>
      <c r="BM895" t="s">
        <v>21698</v>
      </c>
      <c r="BU895" t="s">
        <v>19575</v>
      </c>
      <c r="BV895" t="s">
        <v>19574</v>
      </c>
      <c r="BY895">
        <v>0</v>
      </c>
      <c r="CA895" t="s">
        <v>16180</v>
      </c>
      <c r="CB895" t="s">
        <v>21679</v>
      </c>
      <c r="CC8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6" spans="1:81">
      <c r="A896" t="s">
        <v>19576</v>
      </c>
      <c r="C896" t="s">
        <v>18858</v>
      </c>
      <c r="F896" t="s">
        <v>2119</v>
      </c>
      <c r="J896" t="b">
        <v>0</v>
      </c>
      <c r="M896" t="b">
        <v>0</v>
      </c>
      <c r="V896" t="s">
        <v>2478</v>
      </c>
      <c r="AP896">
        <v>0</v>
      </c>
      <c r="AQ896">
        <v>0</v>
      </c>
      <c r="AR896">
        <v>0</v>
      </c>
      <c r="AW896" s="567"/>
      <c r="AX896" s="567"/>
      <c r="AY896" s="567"/>
      <c r="AZ896" s="567"/>
      <c r="BA896" s="567"/>
      <c r="BB896" s="567"/>
      <c r="BC896" s="567"/>
      <c r="BD896" s="567">
        <v>0</v>
      </c>
      <c r="BE896" s="567">
        <v>0</v>
      </c>
      <c r="BI896">
        <v>45856.771805555552</v>
      </c>
      <c r="BJ896">
        <v>45546.588368055556</v>
      </c>
      <c r="BK896" t="s">
        <v>21698</v>
      </c>
      <c r="BM896" t="s">
        <v>21698</v>
      </c>
      <c r="BU896" t="s">
        <v>19577</v>
      </c>
      <c r="BV896" t="s">
        <v>19576</v>
      </c>
      <c r="BY896">
        <v>0</v>
      </c>
      <c r="CA896" t="s">
        <v>16180</v>
      </c>
      <c r="CB896" t="s">
        <v>21679</v>
      </c>
      <c r="CC8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7" spans="1:81">
      <c r="A897" t="s">
        <v>19578</v>
      </c>
      <c r="C897" t="s">
        <v>18861</v>
      </c>
      <c r="F897" t="s">
        <v>2119</v>
      </c>
      <c r="J897" t="b">
        <v>0</v>
      </c>
      <c r="M897" t="b">
        <v>0</v>
      </c>
      <c r="V897" t="s">
        <v>2478</v>
      </c>
      <c r="AP897">
        <v>0</v>
      </c>
      <c r="AQ897">
        <v>0</v>
      </c>
      <c r="AR897">
        <v>0</v>
      </c>
      <c r="AW897" s="567"/>
      <c r="AX897" s="567"/>
      <c r="AY897" s="567"/>
      <c r="AZ897" s="567"/>
      <c r="BA897" s="567"/>
      <c r="BB897" s="567"/>
      <c r="BC897" s="567"/>
      <c r="BD897" s="567">
        <v>0</v>
      </c>
      <c r="BE897" s="567">
        <v>0</v>
      </c>
      <c r="BI897">
        <v>45856.771805555552</v>
      </c>
      <c r="BJ897">
        <v>45546.588379629633</v>
      </c>
      <c r="BK897" t="s">
        <v>21698</v>
      </c>
      <c r="BM897" t="s">
        <v>21698</v>
      </c>
      <c r="BU897" t="s">
        <v>19579</v>
      </c>
      <c r="BV897" t="s">
        <v>19578</v>
      </c>
      <c r="BY897">
        <v>0</v>
      </c>
      <c r="CA897" t="s">
        <v>16180</v>
      </c>
      <c r="CB897" t="s">
        <v>21679</v>
      </c>
      <c r="CC8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8" spans="1:81">
      <c r="A898" t="s">
        <v>19580</v>
      </c>
      <c r="C898" t="s">
        <v>18864</v>
      </c>
      <c r="F898" t="s">
        <v>2119</v>
      </c>
      <c r="J898" t="b">
        <v>0</v>
      </c>
      <c r="M898" t="b">
        <v>0</v>
      </c>
      <c r="V898" t="s">
        <v>2478</v>
      </c>
      <c r="AP898">
        <v>0</v>
      </c>
      <c r="AQ898">
        <v>0</v>
      </c>
      <c r="AR898">
        <v>0</v>
      </c>
      <c r="AW898" s="567"/>
      <c r="AX898" s="567"/>
      <c r="AY898" s="567"/>
      <c r="AZ898" s="567"/>
      <c r="BA898" s="567"/>
      <c r="BB898" s="567"/>
      <c r="BC898" s="567"/>
      <c r="BD898" s="567">
        <v>0</v>
      </c>
      <c r="BE898" s="567">
        <v>0</v>
      </c>
      <c r="BI898">
        <v>45856.771805555552</v>
      </c>
      <c r="BJ898">
        <v>45546.588379629633</v>
      </c>
      <c r="BK898" t="s">
        <v>21698</v>
      </c>
      <c r="BM898" t="s">
        <v>21698</v>
      </c>
      <c r="BU898" t="s">
        <v>19581</v>
      </c>
      <c r="BV898" t="s">
        <v>19580</v>
      </c>
      <c r="BY898">
        <v>0</v>
      </c>
      <c r="CA898" t="s">
        <v>16180</v>
      </c>
      <c r="CB898" t="s">
        <v>21679</v>
      </c>
      <c r="CC8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899" spans="1:81">
      <c r="A899" t="s">
        <v>19582</v>
      </c>
      <c r="C899" t="s">
        <v>18867</v>
      </c>
      <c r="F899" t="s">
        <v>2119</v>
      </c>
      <c r="J899" t="b">
        <v>0</v>
      </c>
      <c r="M899" t="b">
        <v>0</v>
      </c>
      <c r="V899" t="s">
        <v>2478</v>
      </c>
      <c r="AP899">
        <v>0</v>
      </c>
      <c r="AQ899">
        <v>0</v>
      </c>
      <c r="AR899">
        <v>0</v>
      </c>
      <c r="AW899" s="567"/>
      <c r="AX899" s="567"/>
      <c r="AY899" s="567"/>
      <c r="AZ899" s="567"/>
      <c r="BA899" s="567"/>
      <c r="BB899" s="567"/>
      <c r="BC899" s="567"/>
      <c r="BD899" s="567">
        <v>0</v>
      </c>
      <c r="BE899" s="567">
        <v>0</v>
      </c>
      <c r="BI899">
        <v>45856.771805555552</v>
      </c>
      <c r="BJ899">
        <v>45546.588379629633</v>
      </c>
      <c r="BK899" t="s">
        <v>21698</v>
      </c>
      <c r="BM899" t="s">
        <v>21698</v>
      </c>
      <c r="BU899" t="s">
        <v>19583</v>
      </c>
      <c r="BV899" t="s">
        <v>19582</v>
      </c>
      <c r="BY899">
        <v>0</v>
      </c>
      <c r="CA899" t="s">
        <v>16180</v>
      </c>
      <c r="CB899" t="s">
        <v>21679</v>
      </c>
      <c r="CC8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0" spans="1:81">
      <c r="A900" t="s">
        <v>19584</v>
      </c>
      <c r="C900" t="s">
        <v>18870</v>
      </c>
      <c r="F900" t="s">
        <v>2119</v>
      </c>
      <c r="J900" t="b">
        <v>0</v>
      </c>
      <c r="M900" t="b">
        <v>0</v>
      </c>
      <c r="V900" t="s">
        <v>2478</v>
      </c>
      <c r="AP900">
        <v>0</v>
      </c>
      <c r="AQ900">
        <v>0</v>
      </c>
      <c r="AR900">
        <v>0</v>
      </c>
      <c r="AW900" s="567"/>
      <c r="AX900" s="567"/>
      <c r="AY900" s="567"/>
      <c r="AZ900" s="567"/>
      <c r="BA900" s="567"/>
      <c r="BB900" s="567"/>
      <c r="BC900" s="567"/>
      <c r="BD900" s="567">
        <v>0</v>
      </c>
      <c r="BE900" s="567">
        <v>0</v>
      </c>
      <c r="BI900">
        <v>45856.771805555552</v>
      </c>
      <c r="BJ900">
        <v>45546.588379629633</v>
      </c>
      <c r="BK900" t="s">
        <v>21698</v>
      </c>
      <c r="BM900" t="s">
        <v>21698</v>
      </c>
      <c r="BU900" t="s">
        <v>19585</v>
      </c>
      <c r="BV900" t="s">
        <v>19584</v>
      </c>
      <c r="BY900">
        <v>0</v>
      </c>
      <c r="CA900" t="s">
        <v>16180</v>
      </c>
      <c r="CB900" t="s">
        <v>21679</v>
      </c>
      <c r="CC9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1" spans="1:81">
      <c r="A901" t="s">
        <v>19586</v>
      </c>
      <c r="C901" t="s">
        <v>18873</v>
      </c>
      <c r="F901" t="s">
        <v>2119</v>
      </c>
      <c r="J901" t="b">
        <v>0</v>
      </c>
      <c r="M901" t="b">
        <v>0</v>
      </c>
      <c r="V901" t="s">
        <v>2478</v>
      </c>
      <c r="AP901">
        <v>0</v>
      </c>
      <c r="AQ901">
        <v>0</v>
      </c>
      <c r="AR901">
        <v>0</v>
      </c>
      <c r="AW901" s="567"/>
      <c r="AX901" s="567"/>
      <c r="AY901" s="567"/>
      <c r="AZ901" s="567"/>
      <c r="BA901" s="567"/>
      <c r="BB901" s="567"/>
      <c r="BC901" s="567"/>
      <c r="BD901" s="567">
        <v>0</v>
      </c>
      <c r="BE901" s="567">
        <v>0</v>
      </c>
      <c r="BI901">
        <v>45856.771805555552</v>
      </c>
      <c r="BJ901">
        <v>45546.588391203702</v>
      </c>
      <c r="BK901" t="s">
        <v>21698</v>
      </c>
      <c r="BM901" t="s">
        <v>21698</v>
      </c>
      <c r="BU901" t="s">
        <v>19587</v>
      </c>
      <c r="BV901" t="s">
        <v>19586</v>
      </c>
      <c r="BY901">
        <v>0</v>
      </c>
      <c r="CA901" t="s">
        <v>16180</v>
      </c>
      <c r="CB901" t="s">
        <v>21679</v>
      </c>
      <c r="CC9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2" spans="1:81">
      <c r="A902" t="s">
        <v>19588</v>
      </c>
      <c r="C902" t="s">
        <v>18876</v>
      </c>
      <c r="F902" t="s">
        <v>2119</v>
      </c>
      <c r="J902" t="b">
        <v>0</v>
      </c>
      <c r="M902" t="b">
        <v>0</v>
      </c>
      <c r="V902" t="s">
        <v>2478</v>
      </c>
      <c r="AP902">
        <v>0</v>
      </c>
      <c r="AQ902">
        <v>0</v>
      </c>
      <c r="AR902">
        <v>0</v>
      </c>
      <c r="AW902" s="567"/>
      <c r="AX902" s="567"/>
      <c r="AY902" s="567"/>
      <c r="AZ902" s="567"/>
      <c r="BA902" s="567"/>
      <c r="BB902" s="567"/>
      <c r="BC902" s="567"/>
      <c r="BD902" s="567">
        <v>0</v>
      </c>
      <c r="BE902" s="567">
        <v>0</v>
      </c>
      <c r="BI902">
        <v>45856.771817129629</v>
      </c>
      <c r="BJ902">
        <v>45546.588391203702</v>
      </c>
      <c r="BK902" t="s">
        <v>21698</v>
      </c>
      <c r="BM902" t="s">
        <v>21698</v>
      </c>
      <c r="BU902" t="s">
        <v>19589</v>
      </c>
      <c r="BV902" t="s">
        <v>19588</v>
      </c>
      <c r="BY902">
        <v>0</v>
      </c>
      <c r="CA902" t="s">
        <v>16180</v>
      </c>
      <c r="CB902" t="s">
        <v>21679</v>
      </c>
      <c r="CC9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3" spans="1:81">
      <c r="A903" t="s">
        <v>19590</v>
      </c>
      <c r="C903" t="s">
        <v>18879</v>
      </c>
      <c r="F903" t="s">
        <v>2119</v>
      </c>
      <c r="J903" t="b">
        <v>0</v>
      </c>
      <c r="M903" t="b">
        <v>0</v>
      </c>
      <c r="V903" t="s">
        <v>2478</v>
      </c>
      <c r="AP903">
        <v>0</v>
      </c>
      <c r="AQ903">
        <v>0</v>
      </c>
      <c r="AR903">
        <v>0</v>
      </c>
      <c r="AW903" s="567"/>
      <c r="AX903" s="567"/>
      <c r="AY903" s="567"/>
      <c r="AZ903" s="567"/>
      <c r="BA903" s="567"/>
      <c r="BB903" s="567"/>
      <c r="BC903" s="567"/>
      <c r="BD903" s="567">
        <v>0</v>
      </c>
      <c r="BE903" s="567">
        <v>0</v>
      </c>
      <c r="BI903">
        <v>45856.771817129629</v>
      </c>
      <c r="BJ903">
        <v>45546.588391203702</v>
      </c>
      <c r="BK903" t="s">
        <v>21698</v>
      </c>
      <c r="BM903" t="s">
        <v>21698</v>
      </c>
      <c r="BU903" t="s">
        <v>19591</v>
      </c>
      <c r="BV903" t="s">
        <v>19590</v>
      </c>
      <c r="BY903">
        <v>0</v>
      </c>
      <c r="CA903" t="s">
        <v>16180</v>
      </c>
      <c r="CB903" t="s">
        <v>21679</v>
      </c>
      <c r="CC9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4" spans="1:81">
      <c r="A904">
        <v>800286</v>
      </c>
      <c r="B904" t="s">
        <v>19593</v>
      </c>
      <c r="C904" t="s">
        <v>19594</v>
      </c>
      <c r="D904" t="s">
        <v>19595</v>
      </c>
      <c r="E904" t="s">
        <v>16552</v>
      </c>
      <c r="F904" t="s">
        <v>2119</v>
      </c>
      <c r="J904" t="b">
        <v>0</v>
      </c>
      <c r="L904" t="s">
        <v>16193</v>
      </c>
      <c r="M904" t="b">
        <v>0</v>
      </c>
      <c r="V904" t="s">
        <v>2478</v>
      </c>
      <c r="Z904">
        <v>45656</v>
      </c>
      <c r="AA904" t="s">
        <v>19596</v>
      </c>
      <c r="AC904">
        <v>45775</v>
      </c>
      <c r="AD904">
        <v>46065</v>
      </c>
      <c r="AE904">
        <v>45817</v>
      </c>
      <c r="AF904">
        <v>45807</v>
      </c>
      <c r="AI904">
        <v>2175000</v>
      </c>
      <c r="AJ904">
        <v>2175000</v>
      </c>
      <c r="AK904">
        <v>995016.61</v>
      </c>
      <c r="AL904">
        <v>137043.71</v>
      </c>
      <c r="AM904">
        <v>175789.83</v>
      </c>
      <c r="AN904">
        <v>1603428.25</v>
      </c>
      <c r="AO904">
        <v>78366.539999999994</v>
      </c>
      <c r="AP904">
        <v>916650.07</v>
      </c>
      <c r="AQ904">
        <v>2598444.86</v>
      </c>
      <c r="AR904">
        <v>2735488.57</v>
      </c>
      <c r="AU904">
        <v>45917</v>
      </c>
      <c r="AW904" s="567">
        <v>1703713</v>
      </c>
      <c r="AX904" s="567">
        <v>1703713</v>
      </c>
      <c r="AY904" s="567"/>
      <c r="AZ904" s="567"/>
      <c r="BA904" s="567"/>
      <c r="BB904" s="567">
        <v>597390.07999999996</v>
      </c>
      <c r="BC904" s="567"/>
      <c r="BD904" s="567">
        <v>1703713</v>
      </c>
      <c r="BE904" s="567">
        <v>1703713</v>
      </c>
      <c r="BG904" t="s">
        <v>22227</v>
      </c>
      <c r="BH904" t="s">
        <v>19597</v>
      </c>
      <c r="BI904">
        <v>46078.593252314815</v>
      </c>
      <c r="BJ904">
        <v>45546.588402777779</v>
      </c>
      <c r="BK904" t="s">
        <v>21698</v>
      </c>
      <c r="BL904" t="s">
        <v>16553</v>
      </c>
      <c r="BM904" t="s">
        <v>21696</v>
      </c>
      <c r="BP904" s="568">
        <v>300364.95</v>
      </c>
      <c r="BQ904" s="568">
        <v>0</v>
      </c>
      <c r="BR904">
        <v>0.83703912039141803</v>
      </c>
      <c r="BS904">
        <v>1</v>
      </c>
      <c r="BU904" t="s">
        <v>19598</v>
      </c>
      <c r="BV904" t="s">
        <v>19592</v>
      </c>
      <c r="BW904" s="568">
        <v>230628.16</v>
      </c>
      <c r="BX904" s="568">
        <v>342399.24</v>
      </c>
      <c r="BY904">
        <v>573027.4</v>
      </c>
      <c r="CA904" t="s">
        <v>16180</v>
      </c>
      <c r="CB904" t="s">
        <v>21679</v>
      </c>
      <c r="CC9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5" spans="1:81">
      <c r="A905" t="s">
        <v>19599</v>
      </c>
      <c r="C905" t="s">
        <v>19600</v>
      </c>
      <c r="F905" t="s">
        <v>130</v>
      </c>
      <c r="J905" t="b">
        <v>0</v>
      </c>
      <c r="M905" t="b">
        <v>0</v>
      </c>
      <c r="V905" t="s">
        <v>2478</v>
      </c>
      <c r="AP905">
        <v>0</v>
      </c>
      <c r="AQ905">
        <v>0</v>
      </c>
      <c r="AR905">
        <v>0</v>
      </c>
      <c r="AW905" s="567"/>
      <c r="AX905" s="567"/>
      <c r="AY905" s="567"/>
      <c r="AZ905" s="567"/>
      <c r="BA905" s="567"/>
      <c r="BB905" s="567"/>
      <c r="BC905" s="567"/>
      <c r="BD905" s="567">
        <v>0</v>
      </c>
      <c r="BE905" s="567">
        <v>0</v>
      </c>
      <c r="BI905">
        <v>45856.771817129629</v>
      </c>
      <c r="BJ905">
        <v>45546.608969907407</v>
      </c>
      <c r="BK905" t="s">
        <v>21678</v>
      </c>
      <c r="BL905" t="s">
        <v>16179</v>
      </c>
      <c r="BM905" t="s">
        <v>21698</v>
      </c>
      <c r="BU905" t="s">
        <v>19601</v>
      </c>
      <c r="BV905" t="s">
        <v>19599</v>
      </c>
      <c r="BY905">
        <v>0</v>
      </c>
      <c r="CA905" t="s">
        <v>16180</v>
      </c>
      <c r="CB905" t="s">
        <v>21679</v>
      </c>
      <c r="CC9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6" spans="1:81">
      <c r="A906" t="s">
        <v>19602</v>
      </c>
      <c r="C906" t="s">
        <v>19603</v>
      </c>
      <c r="F906" t="s">
        <v>130</v>
      </c>
      <c r="J906" t="b">
        <v>0</v>
      </c>
      <c r="M906" t="b">
        <v>0</v>
      </c>
      <c r="V906" t="s">
        <v>2478</v>
      </c>
      <c r="AP906">
        <v>0</v>
      </c>
      <c r="AQ906">
        <v>0</v>
      </c>
      <c r="AR906">
        <v>0</v>
      </c>
      <c r="AW906" s="567"/>
      <c r="AX906" s="567"/>
      <c r="AY906" s="567"/>
      <c r="AZ906" s="567"/>
      <c r="BA906" s="567"/>
      <c r="BB906" s="567"/>
      <c r="BC906" s="567"/>
      <c r="BD906" s="567">
        <v>0</v>
      </c>
      <c r="BE906" s="567">
        <v>0</v>
      </c>
      <c r="BI906">
        <v>45856.771817129629</v>
      </c>
      <c r="BJ906">
        <v>45546.609050925923</v>
      </c>
      <c r="BK906" t="s">
        <v>21678</v>
      </c>
      <c r="BL906" t="s">
        <v>16179</v>
      </c>
      <c r="BM906" t="s">
        <v>21698</v>
      </c>
      <c r="BU906" t="s">
        <v>19604</v>
      </c>
      <c r="BV906" t="s">
        <v>19602</v>
      </c>
      <c r="BY906">
        <v>0</v>
      </c>
      <c r="CA906" t="s">
        <v>16180</v>
      </c>
      <c r="CB906" t="s">
        <v>21679</v>
      </c>
      <c r="CC9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7" spans="1:81">
      <c r="A907" t="s">
        <v>19605</v>
      </c>
      <c r="C907" t="s">
        <v>19606</v>
      </c>
      <c r="F907" t="s">
        <v>130</v>
      </c>
      <c r="J907" t="b">
        <v>0</v>
      </c>
      <c r="M907" t="b">
        <v>0</v>
      </c>
      <c r="V907" t="s">
        <v>2478</v>
      </c>
      <c r="AP907">
        <v>0</v>
      </c>
      <c r="AQ907">
        <v>0</v>
      </c>
      <c r="AR907">
        <v>0</v>
      </c>
      <c r="AW907" s="567"/>
      <c r="AX907" s="567"/>
      <c r="AY907" s="567"/>
      <c r="AZ907" s="567"/>
      <c r="BA907" s="567"/>
      <c r="BB907" s="567"/>
      <c r="BC907" s="567"/>
      <c r="BD907" s="567">
        <v>0</v>
      </c>
      <c r="BE907" s="567">
        <v>0</v>
      </c>
      <c r="BI907">
        <v>45856.771817129629</v>
      </c>
      <c r="BJ907">
        <v>45546.6091087963</v>
      </c>
      <c r="BK907" t="s">
        <v>21678</v>
      </c>
      <c r="BL907" t="s">
        <v>16179</v>
      </c>
      <c r="BM907" t="s">
        <v>21698</v>
      </c>
      <c r="BU907" t="s">
        <v>19607</v>
      </c>
      <c r="BV907" t="s">
        <v>19605</v>
      </c>
      <c r="BY907">
        <v>0</v>
      </c>
      <c r="CA907" t="s">
        <v>16180</v>
      </c>
      <c r="CB907" t="s">
        <v>21679</v>
      </c>
      <c r="CC9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8" spans="1:81">
      <c r="A908" t="s">
        <v>19608</v>
      </c>
      <c r="C908" t="s">
        <v>19609</v>
      </c>
      <c r="F908" t="s">
        <v>130</v>
      </c>
      <c r="J908" t="b">
        <v>0</v>
      </c>
      <c r="M908" t="b">
        <v>0</v>
      </c>
      <c r="V908" t="s">
        <v>2478</v>
      </c>
      <c r="AP908">
        <v>0</v>
      </c>
      <c r="AQ908">
        <v>0</v>
      </c>
      <c r="AR908">
        <v>0</v>
      </c>
      <c r="AW908" s="567"/>
      <c r="AX908" s="567"/>
      <c r="AY908" s="567"/>
      <c r="AZ908" s="567"/>
      <c r="BA908" s="567"/>
      <c r="BB908" s="567"/>
      <c r="BC908" s="567"/>
      <c r="BD908" s="567">
        <v>0</v>
      </c>
      <c r="BE908" s="567">
        <v>0</v>
      </c>
      <c r="BI908">
        <v>45856.771828703706</v>
      </c>
      <c r="BJ908">
        <v>45546.609120370369</v>
      </c>
      <c r="BK908" t="s">
        <v>21678</v>
      </c>
      <c r="BL908" t="s">
        <v>16179</v>
      </c>
      <c r="BM908" t="s">
        <v>21698</v>
      </c>
      <c r="BU908" t="s">
        <v>19610</v>
      </c>
      <c r="BV908" t="s">
        <v>19608</v>
      </c>
      <c r="BY908">
        <v>0</v>
      </c>
      <c r="CA908" t="s">
        <v>16180</v>
      </c>
      <c r="CB908" t="s">
        <v>21679</v>
      </c>
      <c r="CC9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09" spans="1:81">
      <c r="A909" t="s">
        <v>19611</v>
      </c>
      <c r="C909" t="s">
        <v>19612</v>
      </c>
      <c r="F909" t="s">
        <v>130</v>
      </c>
      <c r="J909" t="b">
        <v>0</v>
      </c>
      <c r="M909" t="b">
        <v>0</v>
      </c>
      <c r="V909" t="s">
        <v>2478</v>
      </c>
      <c r="AP909">
        <v>0</v>
      </c>
      <c r="AQ909">
        <v>0</v>
      </c>
      <c r="AR909">
        <v>0</v>
      </c>
      <c r="AW909" s="567"/>
      <c r="AX909" s="567"/>
      <c r="AY909" s="567"/>
      <c r="AZ909" s="567"/>
      <c r="BA909" s="567"/>
      <c r="BB909" s="567"/>
      <c r="BC909" s="567"/>
      <c r="BD909" s="567">
        <v>0</v>
      </c>
      <c r="BE909" s="567">
        <v>0</v>
      </c>
      <c r="BI909">
        <v>45856.771828703706</v>
      </c>
      <c r="BJ909">
        <v>45546.609120370369</v>
      </c>
      <c r="BK909" t="s">
        <v>21678</v>
      </c>
      <c r="BL909" t="s">
        <v>16179</v>
      </c>
      <c r="BM909" t="s">
        <v>21698</v>
      </c>
      <c r="BU909" t="s">
        <v>19613</v>
      </c>
      <c r="BV909" t="s">
        <v>19611</v>
      </c>
      <c r="BY909">
        <v>0</v>
      </c>
      <c r="CA909" t="s">
        <v>16180</v>
      </c>
      <c r="CB909" t="s">
        <v>21679</v>
      </c>
      <c r="CC9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0" spans="1:81">
      <c r="A910" t="s">
        <v>19614</v>
      </c>
      <c r="C910" t="s">
        <v>19615</v>
      </c>
      <c r="F910" t="s">
        <v>16416</v>
      </c>
      <c r="J910" t="b">
        <v>0</v>
      </c>
      <c r="M910" t="b">
        <v>0</v>
      </c>
      <c r="V910" t="s">
        <v>2478</v>
      </c>
      <c r="AP910">
        <v>0</v>
      </c>
      <c r="AQ910">
        <v>0</v>
      </c>
      <c r="AR910">
        <v>0</v>
      </c>
      <c r="AW910" s="567"/>
      <c r="AX910" s="567"/>
      <c r="AY910" s="567"/>
      <c r="AZ910" s="567"/>
      <c r="BA910" s="567"/>
      <c r="BB910" s="567"/>
      <c r="BC910" s="567"/>
      <c r="BD910" s="567">
        <v>0</v>
      </c>
      <c r="BE910" s="567">
        <v>0</v>
      </c>
      <c r="BI910">
        <v>45856.771828703706</v>
      </c>
      <c r="BJ910">
        <v>45546.613229166665</v>
      </c>
      <c r="BK910" t="s">
        <v>21678</v>
      </c>
      <c r="BM910" t="s">
        <v>21698</v>
      </c>
      <c r="BU910" t="s">
        <v>19616</v>
      </c>
      <c r="BV910" t="s">
        <v>19614</v>
      </c>
      <c r="BY910">
        <v>0</v>
      </c>
      <c r="CA910" t="s">
        <v>16180</v>
      </c>
      <c r="CB910" t="s">
        <v>21679</v>
      </c>
      <c r="CC9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1" spans="1:81">
      <c r="A911" t="s">
        <v>19617</v>
      </c>
      <c r="C911" t="s">
        <v>19618</v>
      </c>
      <c r="F911" t="s">
        <v>16416</v>
      </c>
      <c r="J911" t="b">
        <v>0</v>
      </c>
      <c r="M911" t="b">
        <v>0</v>
      </c>
      <c r="V911" t="s">
        <v>2478</v>
      </c>
      <c r="AP911">
        <v>0</v>
      </c>
      <c r="AQ911">
        <v>0</v>
      </c>
      <c r="AR911">
        <v>0</v>
      </c>
      <c r="AW911" s="567"/>
      <c r="AX911" s="567"/>
      <c r="AY911" s="567"/>
      <c r="AZ911" s="567"/>
      <c r="BA911" s="567"/>
      <c r="BB911" s="567"/>
      <c r="BC911" s="567"/>
      <c r="BD911" s="567">
        <v>0</v>
      </c>
      <c r="BE911" s="567">
        <v>0</v>
      </c>
      <c r="BI911">
        <v>45856.771828703706</v>
      </c>
      <c r="BJ911">
        <v>45546.613287037035</v>
      </c>
      <c r="BK911" t="s">
        <v>21678</v>
      </c>
      <c r="BM911" t="s">
        <v>21698</v>
      </c>
      <c r="BU911" t="s">
        <v>19619</v>
      </c>
      <c r="BV911" t="s">
        <v>19617</v>
      </c>
      <c r="BY911">
        <v>0</v>
      </c>
      <c r="CA911" t="s">
        <v>16180</v>
      </c>
      <c r="CB911" t="s">
        <v>21679</v>
      </c>
      <c r="CC9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2" spans="1:81">
      <c r="A912" t="s">
        <v>19620</v>
      </c>
      <c r="C912" t="s">
        <v>19621</v>
      </c>
      <c r="F912" t="s">
        <v>16416</v>
      </c>
      <c r="J912" t="b">
        <v>0</v>
      </c>
      <c r="M912" t="b">
        <v>0</v>
      </c>
      <c r="V912" t="s">
        <v>2478</v>
      </c>
      <c r="AP912">
        <v>0</v>
      </c>
      <c r="AQ912">
        <v>0</v>
      </c>
      <c r="AR912">
        <v>0</v>
      </c>
      <c r="AW912" s="567"/>
      <c r="AX912" s="567"/>
      <c r="AY912" s="567"/>
      <c r="AZ912" s="567"/>
      <c r="BA912" s="567"/>
      <c r="BB912" s="567"/>
      <c r="BC912" s="567"/>
      <c r="BD912" s="567">
        <v>0</v>
      </c>
      <c r="BE912" s="567">
        <v>0</v>
      </c>
      <c r="BI912">
        <v>45856.771828703706</v>
      </c>
      <c r="BJ912">
        <v>45546.613344907404</v>
      </c>
      <c r="BK912" t="s">
        <v>21678</v>
      </c>
      <c r="BL912" t="s">
        <v>17389</v>
      </c>
      <c r="BM912" t="s">
        <v>21698</v>
      </c>
      <c r="BU912" t="s">
        <v>19622</v>
      </c>
      <c r="BV912" t="s">
        <v>19620</v>
      </c>
      <c r="BY912">
        <v>0</v>
      </c>
      <c r="CA912" t="s">
        <v>16180</v>
      </c>
      <c r="CB912" t="s">
        <v>21679</v>
      </c>
      <c r="CC9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3" spans="1:81">
      <c r="A913" t="s">
        <v>19623</v>
      </c>
      <c r="C913" t="s">
        <v>19624</v>
      </c>
      <c r="F913" t="s">
        <v>16416</v>
      </c>
      <c r="J913" t="b">
        <v>0</v>
      </c>
      <c r="M913" t="b">
        <v>0</v>
      </c>
      <c r="V913" t="s">
        <v>2478</v>
      </c>
      <c r="AP913">
        <v>0</v>
      </c>
      <c r="AQ913">
        <v>0</v>
      </c>
      <c r="AR913">
        <v>0</v>
      </c>
      <c r="AW913" s="567"/>
      <c r="AX913" s="567"/>
      <c r="AY913" s="567"/>
      <c r="AZ913" s="567"/>
      <c r="BA913" s="567"/>
      <c r="BB913" s="567"/>
      <c r="BC913" s="567"/>
      <c r="BD913" s="567">
        <v>0</v>
      </c>
      <c r="BE913" s="567">
        <v>0</v>
      </c>
      <c r="BI913">
        <v>45856.771828703706</v>
      </c>
      <c r="BJ913">
        <v>45546.613402777781</v>
      </c>
      <c r="BK913" t="s">
        <v>21678</v>
      </c>
      <c r="BM913" t="s">
        <v>21698</v>
      </c>
      <c r="BU913" t="s">
        <v>19625</v>
      </c>
      <c r="BV913" t="s">
        <v>19623</v>
      </c>
      <c r="BY913">
        <v>0</v>
      </c>
      <c r="CA913" t="s">
        <v>16180</v>
      </c>
      <c r="CB913" t="s">
        <v>21679</v>
      </c>
      <c r="CC9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4" spans="1:81">
      <c r="A914" t="s">
        <v>19626</v>
      </c>
      <c r="C914" t="s">
        <v>19627</v>
      </c>
      <c r="F914" t="s">
        <v>16416</v>
      </c>
      <c r="J914" t="b">
        <v>0</v>
      </c>
      <c r="M914" t="b">
        <v>0</v>
      </c>
      <c r="V914" t="s">
        <v>2478</v>
      </c>
      <c r="AP914">
        <v>0</v>
      </c>
      <c r="AQ914">
        <v>0</v>
      </c>
      <c r="AR914">
        <v>0</v>
      </c>
      <c r="AW914" s="567"/>
      <c r="AX914" s="567"/>
      <c r="AY914" s="567"/>
      <c r="AZ914" s="567"/>
      <c r="BA914" s="567"/>
      <c r="BB914" s="567"/>
      <c r="BC914" s="567"/>
      <c r="BD914" s="567">
        <v>0</v>
      </c>
      <c r="BE914" s="567">
        <v>0</v>
      </c>
      <c r="BI914">
        <v>45856.771828703706</v>
      </c>
      <c r="BJ914">
        <v>45546.613449074073</v>
      </c>
      <c r="BK914" t="s">
        <v>21678</v>
      </c>
      <c r="BM914" t="s">
        <v>21698</v>
      </c>
      <c r="BU914" t="s">
        <v>19628</v>
      </c>
      <c r="BV914" t="s">
        <v>19626</v>
      </c>
      <c r="BY914">
        <v>0</v>
      </c>
      <c r="CA914" t="s">
        <v>16180</v>
      </c>
      <c r="CB914" t="s">
        <v>21679</v>
      </c>
      <c r="CC9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5" spans="1:81">
      <c r="A915">
        <v>756472</v>
      </c>
      <c r="B915" t="s">
        <v>19630</v>
      </c>
      <c r="C915" t="s">
        <v>840</v>
      </c>
      <c r="F915" t="s">
        <v>130</v>
      </c>
      <c r="J915" t="b">
        <v>0</v>
      </c>
      <c r="M915" t="b">
        <v>1</v>
      </c>
      <c r="N915" t="s">
        <v>16443</v>
      </c>
      <c r="O915" t="s">
        <v>19631</v>
      </c>
      <c r="V915" t="s">
        <v>2478</v>
      </c>
      <c r="Z915">
        <v>45554</v>
      </c>
      <c r="AA915" t="s">
        <v>19632</v>
      </c>
      <c r="AI915">
        <v>691016.47</v>
      </c>
      <c r="AJ915">
        <v>691016.47</v>
      </c>
      <c r="AP915">
        <v>0</v>
      </c>
      <c r="AQ915">
        <v>691016.47</v>
      </c>
      <c r="AR915">
        <v>691016.47</v>
      </c>
      <c r="AW915" s="567"/>
      <c r="AX915" s="567"/>
      <c r="AY915" s="567"/>
      <c r="AZ915" s="567"/>
      <c r="BA915" s="567"/>
      <c r="BB915" s="567"/>
      <c r="BC915" s="567"/>
      <c r="BD915" s="567">
        <v>0</v>
      </c>
      <c r="BE915" s="567">
        <v>0</v>
      </c>
      <c r="BH915" t="s">
        <v>19633</v>
      </c>
      <c r="BI915">
        <v>45856.771840277775</v>
      </c>
      <c r="BJ915">
        <v>45555.524965277778</v>
      </c>
      <c r="BK915" t="s">
        <v>21683</v>
      </c>
      <c r="BL915" t="s">
        <v>16179</v>
      </c>
      <c r="BM915" t="s">
        <v>21698</v>
      </c>
      <c r="BR915">
        <v>1</v>
      </c>
      <c r="BS915">
        <v>1</v>
      </c>
      <c r="BU915" t="s">
        <v>19634</v>
      </c>
      <c r="BV915" t="s">
        <v>19629</v>
      </c>
      <c r="BY915">
        <v>0</v>
      </c>
      <c r="CA915" t="s">
        <v>16180</v>
      </c>
      <c r="CB915" t="s">
        <v>21679</v>
      </c>
      <c r="CC9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6" spans="1:81">
      <c r="A916">
        <v>756474</v>
      </c>
      <c r="B916" t="s">
        <v>19636</v>
      </c>
      <c r="C916" t="s">
        <v>832</v>
      </c>
      <c r="F916" t="s">
        <v>130</v>
      </c>
      <c r="J916" t="b">
        <v>0</v>
      </c>
      <c r="M916" t="b">
        <v>1</v>
      </c>
      <c r="N916" t="s">
        <v>16443</v>
      </c>
      <c r="O916" t="s">
        <v>19631</v>
      </c>
      <c r="V916" t="s">
        <v>2478</v>
      </c>
      <c r="Z916">
        <v>45554</v>
      </c>
      <c r="AA916" t="s">
        <v>19632</v>
      </c>
      <c r="AI916">
        <v>1049080.08</v>
      </c>
      <c r="AJ916">
        <v>1049080.08</v>
      </c>
      <c r="AP916">
        <v>0</v>
      </c>
      <c r="AQ916">
        <v>1049080.08</v>
      </c>
      <c r="AR916">
        <v>1049080.08</v>
      </c>
      <c r="AW916" s="567"/>
      <c r="AX916" s="567"/>
      <c r="AY916" s="567"/>
      <c r="AZ916" s="567"/>
      <c r="BA916" s="567"/>
      <c r="BB916" s="567"/>
      <c r="BC916" s="567"/>
      <c r="BD916" s="567">
        <v>0</v>
      </c>
      <c r="BE916" s="567">
        <v>0</v>
      </c>
      <c r="BH916" t="s">
        <v>19637</v>
      </c>
      <c r="BI916">
        <v>45856.771840277775</v>
      </c>
      <c r="BJ916">
        <v>45555.525335648148</v>
      </c>
      <c r="BK916" t="s">
        <v>21683</v>
      </c>
      <c r="BL916" t="s">
        <v>16179</v>
      </c>
      <c r="BM916" t="s">
        <v>21698</v>
      </c>
      <c r="BR916">
        <v>1</v>
      </c>
      <c r="BS916">
        <v>1</v>
      </c>
      <c r="BU916" t="s">
        <v>19638</v>
      </c>
      <c r="BV916" t="s">
        <v>19635</v>
      </c>
      <c r="BY916">
        <v>0</v>
      </c>
      <c r="CA916" t="s">
        <v>16180</v>
      </c>
      <c r="CB916" t="s">
        <v>21679</v>
      </c>
      <c r="CC9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7" spans="1:81">
      <c r="A917">
        <v>756475</v>
      </c>
      <c r="B917" t="s">
        <v>19640</v>
      </c>
      <c r="C917" t="s">
        <v>836</v>
      </c>
      <c r="F917" t="s">
        <v>130</v>
      </c>
      <c r="J917" t="b">
        <v>0</v>
      </c>
      <c r="M917" t="b">
        <v>1</v>
      </c>
      <c r="N917" t="s">
        <v>16443</v>
      </c>
      <c r="O917" t="s">
        <v>19631</v>
      </c>
      <c r="V917" t="s">
        <v>2478</v>
      </c>
      <c r="Z917">
        <v>45554</v>
      </c>
      <c r="AA917" t="s">
        <v>19632</v>
      </c>
      <c r="AI917">
        <v>30966.29</v>
      </c>
      <c r="AJ917">
        <v>30966.29</v>
      </c>
      <c r="AP917">
        <v>0</v>
      </c>
      <c r="AQ917">
        <v>30966.29</v>
      </c>
      <c r="AR917">
        <v>30966.29</v>
      </c>
      <c r="AW917" s="567"/>
      <c r="AX917" s="567"/>
      <c r="AY917" s="567"/>
      <c r="AZ917" s="567"/>
      <c r="BA917" s="567"/>
      <c r="BB917" s="567"/>
      <c r="BC917" s="567"/>
      <c r="BD917" s="567">
        <v>0</v>
      </c>
      <c r="BE917" s="567">
        <v>0</v>
      </c>
      <c r="BH917" t="s">
        <v>19641</v>
      </c>
      <c r="BI917">
        <v>45856.771840277775</v>
      </c>
      <c r="BJ917">
        <v>45555.525671296295</v>
      </c>
      <c r="BK917" t="s">
        <v>21683</v>
      </c>
      <c r="BL917" t="s">
        <v>16179</v>
      </c>
      <c r="BM917" t="s">
        <v>21698</v>
      </c>
      <c r="BR917">
        <v>1</v>
      </c>
      <c r="BS917">
        <v>1</v>
      </c>
      <c r="BU917" t="s">
        <v>19642</v>
      </c>
      <c r="BV917" t="s">
        <v>19639</v>
      </c>
      <c r="BY917">
        <v>0</v>
      </c>
      <c r="CA917" t="s">
        <v>16180</v>
      </c>
      <c r="CB917" t="s">
        <v>21679</v>
      </c>
      <c r="CC9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8" spans="1:81">
      <c r="A918">
        <v>756476</v>
      </c>
      <c r="B918" t="s">
        <v>19644</v>
      </c>
      <c r="C918" t="s">
        <v>828</v>
      </c>
      <c r="F918" t="s">
        <v>130</v>
      </c>
      <c r="J918" t="b">
        <v>0</v>
      </c>
      <c r="M918" t="b">
        <v>1</v>
      </c>
      <c r="N918" t="s">
        <v>16443</v>
      </c>
      <c r="O918" t="s">
        <v>19631</v>
      </c>
      <c r="V918" t="s">
        <v>2478</v>
      </c>
      <c r="Z918">
        <v>45554</v>
      </c>
      <c r="AA918" t="s">
        <v>19632</v>
      </c>
      <c r="AI918">
        <v>3068261.01</v>
      </c>
      <c r="AJ918">
        <v>3068261.01</v>
      </c>
      <c r="AP918">
        <v>0</v>
      </c>
      <c r="AQ918">
        <v>3068261.01</v>
      </c>
      <c r="AR918">
        <v>3068261.01</v>
      </c>
      <c r="AW918" s="567"/>
      <c r="AX918" s="567"/>
      <c r="AY918" s="567"/>
      <c r="AZ918" s="567"/>
      <c r="BA918" s="567"/>
      <c r="BB918" s="567"/>
      <c r="BC918" s="567"/>
      <c r="BD918" s="567">
        <v>0</v>
      </c>
      <c r="BE918" s="567">
        <v>0</v>
      </c>
      <c r="BH918" t="s">
        <v>19645</v>
      </c>
      <c r="BI918">
        <v>45856.771840277775</v>
      </c>
      <c r="BJ918">
        <v>45555.526342592595</v>
      </c>
      <c r="BK918" t="s">
        <v>21683</v>
      </c>
      <c r="BL918" t="s">
        <v>16179</v>
      </c>
      <c r="BM918" t="s">
        <v>21698</v>
      </c>
      <c r="BR918">
        <v>1</v>
      </c>
      <c r="BS918">
        <v>1</v>
      </c>
      <c r="BU918" t="s">
        <v>19646</v>
      </c>
      <c r="BV918" t="s">
        <v>19643</v>
      </c>
      <c r="BY918">
        <v>0</v>
      </c>
      <c r="CA918" t="s">
        <v>16180</v>
      </c>
      <c r="CB918" t="s">
        <v>21679</v>
      </c>
      <c r="CC9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19" spans="1:81">
      <c r="A919">
        <v>756477</v>
      </c>
      <c r="B919" t="s">
        <v>19648</v>
      </c>
      <c r="C919" t="s">
        <v>824</v>
      </c>
      <c r="F919" t="s">
        <v>130</v>
      </c>
      <c r="J919" t="b">
        <v>0</v>
      </c>
      <c r="M919" t="b">
        <v>1</v>
      </c>
      <c r="N919" t="s">
        <v>16443</v>
      </c>
      <c r="O919" t="s">
        <v>19631</v>
      </c>
      <c r="V919" t="s">
        <v>2478</v>
      </c>
      <c r="Z919">
        <v>45554</v>
      </c>
      <c r="AA919" t="s">
        <v>19632</v>
      </c>
      <c r="AI919">
        <v>720951.73</v>
      </c>
      <c r="AJ919">
        <v>720951.73</v>
      </c>
      <c r="AP919">
        <v>0</v>
      </c>
      <c r="AQ919">
        <v>720951.73</v>
      </c>
      <c r="AR919">
        <v>720951.73</v>
      </c>
      <c r="AW919" s="567"/>
      <c r="AX919" s="567"/>
      <c r="AY919" s="567"/>
      <c r="AZ919" s="567"/>
      <c r="BA919" s="567"/>
      <c r="BB919" s="567"/>
      <c r="BC919" s="567"/>
      <c r="BD919" s="567">
        <v>0</v>
      </c>
      <c r="BE919" s="567">
        <v>0</v>
      </c>
      <c r="BH919" t="s">
        <v>19649</v>
      </c>
      <c r="BI919">
        <v>45856.771840277775</v>
      </c>
      <c r="BJ919">
        <v>45555.526539351849</v>
      </c>
      <c r="BK919" t="s">
        <v>21683</v>
      </c>
      <c r="BL919" t="s">
        <v>16179</v>
      </c>
      <c r="BM919" t="s">
        <v>21698</v>
      </c>
      <c r="BR919">
        <v>1</v>
      </c>
      <c r="BS919">
        <v>1</v>
      </c>
      <c r="BU919" t="s">
        <v>19650</v>
      </c>
      <c r="BV919" t="s">
        <v>19647</v>
      </c>
      <c r="BY919">
        <v>0</v>
      </c>
      <c r="CA919" t="s">
        <v>16180</v>
      </c>
      <c r="CB919" t="s">
        <v>21679</v>
      </c>
      <c r="CC9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0" spans="1:81">
      <c r="A920">
        <v>756479</v>
      </c>
      <c r="B920" t="s">
        <v>19652</v>
      </c>
      <c r="C920" t="s">
        <v>19653</v>
      </c>
      <c r="F920" t="s">
        <v>130</v>
      </c>
      <c r="J920" t="b">
        <v>0</v>
      </c>
      <c r="M920" t="b">
        <v>1</v>
      </c>
      <c r="N920" t="s">
        <v>16443</v>
      </c>
      <c r="O920" t="s">
        <v>2546</v>
      </c>
      <c r="V920" t="s">
        <v>2478</v>
      </c>
      <c r="Z920">
        <v>45554</v>
      </c>
      <c r="AA920" t="s">
        <v>19632</v>
      </c>
      <c r="AI920">
        <v>1316423.25</v>
      </c>
      <c r="AJ920">
        <v>1316423.25</v>
      </c>
      <c r="AP920">
        <v>0</v>
      </c>
      <c r="AQ920">
        <v>1316423.25</v>
      </c>
      <c r="AR920">
        <v>1316423.25</v>
      </c>
      <c r="AW920" s="567"/>
      <c r="AX920" s="567"/>
      <c r="AY920" s="567"/>
      <c r="AZ920" s="567"/>
      <c r="BA920" s="567"/>
      <c r="BB920" s="567"/>
      <c r="BC920" s="567"/>
      <c r="BD920" s="567">
        <v>0</v>
      </c>
      <c r="BE920" s="567">
        <v>0</v>
      </c>
      <c r="BH920" t="s">
        <v>19654</v>
      </c>
      <c r="BI920">
        <v>45856.771840277775</v>
      </c>
      <c r="BJ920">
        <v>45555.526759259257</v>
      </c>
      <c r="BK920" t="s">
        <v>21683</v>
      </c>
      <c r="BL920" t="s">
        <v>16179</v>
      </c>
      <c r="BM920" t="s">
        <v>21698</v>
      </c>
      <c r="BR920">
        <v>1</v>
      </c>
      <c r="BS920">
        <v>1</v>
      </c>
      <c r="BU920" t="s">
        <v>19655</v>
      </c>
      <c r="BV920" t="s">
        <v>19651</v>
      </c>
      <c r="BY920">
        <v>0</v>
      </c>
      <c r="CA920" t="s">
        <v>16180</v>
      </c>
      <c r="CB920" t="s">
        <v>21679</v>
      </c>
      <c r="CC9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1" spans="1:81">
      <c r="A921">
        <v>756997</v>
      </c>
      <c r="B921" t="s">
        <v>19657</v>
      </c>
      <c r="C921" t="s">
        <v>249</v>
      </c>
      <c r="E921" t="s">
        <v>15362</v>
      </c>
      <c r="F921" t="s">
        <v>46</v>
      </c>
      <c r="I921" t="s">
        <v>16253</v>
      </c>
      <c r="J921" t="b">
        <v>0</v>
      </c>
      <c r="L921" t="s">
        <v>16193</v>
      </c>
      <c r="M921" t="b">
        <v>0</v>
      </c>
      <c r="V921" t="s">
        <v>2478</v>
      </c>
      <c r="Z921">
        <v>45560</v>
      </c>
      <c r="AA921" t="s">
        <v>19658</v>
      </c>
      <c r="AC921">
        <v>45565</v>
      </c>
      <c r="AD921">
        <v>46057</v>
      </c>
      <c r="AE921">
        <v>45884</v>
      </c>
      <c r="AF921">
        <v>45870</v>
      </c>
      <c r="AG921" t="s">
        <v>19659</v>
      </c>
      <c r="AI921">
        <v>51200000</v>
      </c>
      <c r="AJ921">
        <v>51200000</v>
      </c>
      <c r="AK921">
        <v>11624435.67</v>
      </c>
      <c r="AL921">
        <v>2584537.17</v>
      </c>
      <c r="AN921">
        <v>35688297.299999997</v>
      </c>
      <c r="AO921">
        <v>770659.35</v>
      </c>
      <c r="AP921">
        <v>10853776.32</v>
      </c>
      <c r="AQ921">
        <v>47312732.969999999</v>
      </c>
      <c r="AR921">
        <v>49897270.140000001</v>
      </c>
      <c r="AW921" s="567"/>
      <c r="AX921" s="567"/>
      <c r="AY921" s="567"/>
      <c r="AZ921" s="567"/>
      <c r="BA921" s="567"/>
      <c r="BB921" s="567"/>
      <c r="BC921" s="567"/>
      <c r="BD921" s="567">
        <v>0</v>
      </c>
      <c r="BE921" s="567">
        <v>0</v>
      </c>
      <c r="BG921" t="s">
        <v>22228</v>
      </c>
      <c r="BH921" t="s">
        <v>19660</v>
      </c>
      <c r="BI921">
        <v>46078.586597222224</v>
      </c>
      <c r="BJ921">
        <v>45560.392442129632</v>
      </c>
      <c r="BK921" t="s">
        <v>21683</v>
      </c>
      <c r="BL921" t="s">
        <v>17600</v>
      </c>
      <c r="BM921" t="s">
        <v>21696</v>
      </c>
      <c r="BR921">
        <v>1.0821611178636601</v>
      </c>
      <c r="BS921">
        <v>1</v>
      </c>
      <c r="BU921" t="s">
        <v>19661</v>
      </c>
      <c r="BV921" t="s">
        <v>19656</v>
      </c>
      <c r="BW921" s="568">
        <v>510654.48</v>
      </c>
      <c r="BX921" s="568">
        <v>0</v>
      </c>
      <c r="BY921">
        <v>510654.48</v>
      </c>
      <c r="CA921" t="s">
        <v>16180</v>
      </c>
      <c r="CB921" t="s">
        <v>21679</v>
      </c>
      <c r="CC9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2" spans="1:81">
      <c r="A922">
        <v>756999</v>
      </c>
      <c r="B922" t="s">
        <v>19663</v>
      </c>
      <c r="C922" t="s">
        <v>250</v>
      </c>
      <c r="E922" t="s">
        <v>15362</v>
      </c>
      <c r="F922" t="s">
        <v>46</v>
      </c>
      <c r="I922" t="s">
        <v>16253</v>
      </c>
      <c r="J922" t="b">
        <v>0</v>
      </c>
      <c r="L922" t="s">
        <v>16193</v>
      </c>
      <c r="M922" t="b">
        <v>0</v>
      </c>
      <c r="V922" t="s">
        <v>2478</v>
      </c>
      <c r="Z922">
        <v>45560</v>
      </c>
      <c r="AA922" t="s">
        <v>19658</v>
      </c>
      <c r="AC922">
        <v>45566</v>
      </c>
      <c r="AD922">
        <v>46057</v>
      </c>
      <c r="AE922">
        <v>45884</v>
      </c>
      <c r="AF922">
        <v>45853</v>
      </c>
      <c r="AG922" t="s">
        <v>19664</v>
      </c>
      <c r="AI922">
        <v>51200000</v>
      </c>
      <c r="AJ922">
        <v>51200000</v>
      </c>
      <c r="AK922">
        <v>8558819.1899999995</v>
      </c>
      <c r="AL922">
        <v>2251104.25</v>
      </c>
      <c r="AM922">
        <v>2446381.79</v>
      </c>
      <c r="AN922">
        <v>31467109.129999999</v>
      </c>
      <c r="AO922">
        <v>2720179.87</v>
      </c>
      <c r="AP922">
        <v>5838639.3200000003</v>
      </c>
      <c r="AQ922">
        <v>40025928.32</v>
      </c>
      <c r="AR922">
        <v>42277032.57</v>
      </c>
      <c r="AW922" s="567"/>
      <c r="AX922" s="567"/>
      <c r="AY922" s="567"/>
      <c r="AZ922" s="567"/>
      <c r="BA922" s="567"/>
      <c r="BB922" s="567"/>
      <c r="BC922" s="567"/>
      <c r="BD922" s="567">
        <v>0</v>
      </c>
      <c r="BE922" s="567">
        <v>0</v>
      </c>
      <c r="BG922" t="s">
        <v>22229</v>
      </c>
      <c r="BH922" t="s">
        <v>19665</v>
      </c>
      <c r="BI922">
        <v>46078.58666666667</v>
      </c>
      <c r="BJ922">
        <v>45560.395277777781</v>
      </c>
      <c r="BK922" t="s">
        <v>21683</v>
      </c>
      <c r="BL922" t="s">
        <v>17600</v>
      </c>
      <c r="BM922" t="s">
        <v>21696</v>
      </c>
      <c r="BR922">
        <v>1.2791708312338299</v>
      </c>
      <c r="BS922">
        <v>1</v>
      </c>
      <c r="BU922" t="s">
        <v>19666</v>
      </c>
      <c r="BV922" t="s">
        <v>19662</v>
      </c>
      <c r="BW922" s="568">
        <v>1449761.7</v>
      </c>
      <c r="BX922" s="568">
        <v>0</v>
      </c>
      <c r="BY922">
        <v>1449761.7</v>
      </c>
      <c r="CA922" t="s">
        <v>16180</v>
      </c>
      <c r="CB922" t="s">
        <v>21679</v>
      </c>
      <c r="CC9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3" spans="1:81">
      <c r="A923">
        <v>757662</v>
      </c>
      <c r="B923" t="s">
        <v>19668</v>
      </c>
      <c r="C923" t="s">
        <v>189</v>
      </c>
      <c r="D923" t="s">
        <v>19669</v>
      </c>
      <c r="E923" t="s">
        <v>16552</v>
      </c>
      <c r="F923" t="s">
        <v>2119</v>
      </c>
      <c r="J923" t="b">
        <v>0</v>
      </c>
      <c r="L923" t="s">
        <v>16193</v>
      </c>
      <c r="M923" t="b">
        <v>0</v>
      </c>
      <c r="V923" t="s">
        <v>2478</v>
      </c>
      <c r="Z923">
        <v>45562</v>
      </c>
      <c r="AA923" t="s">
        <v>19670</v>
      </c>
      <c r="AC923">
        <v>45688</v>
      </c>
      <c r="AD923">
        <v>45827</v>
      </c>
      <c r="AE923">
        <v>45869</v>
      </c>
      <c r="AF923">
        <v>45847</v>
      </c>
      <c r="AI923">
        <v>1488000</v>
      </c>
      <c r="AJ923">
        <v>1488000</v>
      </c>
      <c r="AK923">
        <v>0</v>
      </c>
      <c r="AL923">
        <v>280516.59000000003</v>
      </c>
      <c r="AN923">
        <v>2223344.42</v>
      </c>
      <c r="AO923">
        <v>0</v>
      </c>
      <c r="AP923">
        <v>0</v>
      </c>
      <c r="AQ923">
        <v>2223344.42</v>
      </c>
      <c r="AR923">
        <v>2503861.0099999998</v>
      </c>
      <c r="AU923">
        <v>45960</v>
      </c>
      <c r="AW923" s="567">
        <v>2356733.87</v>
      </c>
      <c r="AX923" s="567">
        <v>2356733.87</v>
      </c>
      <c r="AY923" s="567">
        <v>1710547.94</v>
      </c>
      <c r="AZ923" s="567">
        <v>1710547.94</v>
      </c>
      <c r="BA923" s="567"/>
      <c r="BB923" s="567">
        <v>512796.48</v>
      </c>
      <c r="BC923" s="567"/>
      <c r="BD923" s="567">
        <v>2356733.87</v>
      </c>
      <c r="BE923" s="567">
        <v>2356733.87</v>
      </c>
      <c r="BG923" t="s">
        <v>22230</v>
      </c>
      <c r="BH923" t="s">
        <v>19671</v>
      </c>
      <c r="BI923">
        <v>46078.587453703702</v>
      </c>
      <c r="BJ923">
        <v>45562.422407407408</v>
      </c>
      <c r="BK923" t="s">
        <v>21683</v>
      </c>
      <c r="BL923" t="s">
        <v>16553</v>
      </c>
      <c r="BM923" t="s">
        <v>21696</v>
      </c>
      <c r="BP923" s="568">
        <v>280516.59000000003</v>
      </c>
      <c r="BQ923" s="568">
        <v>0</v>
      </c>
      <c r="BR923">
        <v>0.66926203003671403</v>
      </c>
      <c r="BS923">
        <v>2</v>
      </c>
      <c r="BU923" t="s">
        <v>19672</v>
      </c>
      <c r="BV923" t="s">
        <v>19667</v>
      </c>
      <c r="BW923" s="568">
        <v>512796.48</v>
      </c>
      <c r="BY923">
        <v>512796.48</v>
      </c>
      <c r="CA923" t="s">
        <v>16180</v>
      </c>
      <c r="CB923" t="s">
        <v>21679</v>
      </c>
      <c r="CC9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4" spans="1:81">
      <c r="A924">
        <v>757700</v>
      </c>
      <c r="B924" t="s">
        <v>19674</v>
      </c>
      <c r="C924" t="s">
        <v>19675</v>
      </c>
      <c r="D924" t="s">
        <v>19676</v>
      </c>
      <c r="E924" t="s">
        <v>16552</v>
      </c>
      <c r="F924" t="s">
        <v>2119</v>
      </c>
      <c r="J924" t="b">
        <v>0</v>
      </c>
      <c r="L924" t="s">
        <v>16193</v>
      </c>
      <c r="M924" t="b">
        <v>0</v>
      </c>
      <c r="V924" t="s">
        <v>2478</v>
      </c>
      <c r="Z924">
        <v>45562</v>
      </c>
      <c r="AA924" t="s">
        <v>19670</v>
      </c>
      <c r="AC924">
        <v>45727</v>
      </c>
      <c r="AD924">
        <v>46071</v>
      </c>
      <c r="AE924">
        <v>45845</v>
      </c>
      <c r="AF924">
        <v>45786</v>
      </c>
      <c r="AI924">
        <v>1023000</v>
      </c>
      <c r="AJ924">
        <v>1023000</v>
      </c>
      <c r="AK924">
        <v>874476.72</v>
      </c>
      <c r="AL924">
        <v>147185.04999999999</v>
      </c>
      <c r="AM924">
        <v>118838.8</v>
      </c>
      <c r="AN924">
        <v>1248914.5900000001</v>
      </c>
      <c r="AO924">
        <v>85545.81</v>
      </c>
      <c r="AP924">
        <v>788930.91</v>
      </c>
      <c r="AQ924">
        <v>2123391.31</v>
      </c>
      <c r="AR924">
        <v>2270576.36</v>
      </c>
      <c r="AU924">
        <v>45917</v>
      </c>
      <c r="AW924" s="567">
        <v>1318516</v>
      </c>
      <c r="AX924" s="567">
        <v>1318516</v>
      </c>
      <c r="AY924" s="567"/>
      <c r="AZ924" s="567"/>
      <c r="BA924" s="567"/>
      <c r="BB924" s="567">
        <v>424560.64000000001</v>
      </c>
      <c r="BC924" s="567"/>
      <c r="BD924" s="567">
        <v>1318516</v>
      </c>
      <c r="BE924" s="567">
        <v>1318516</v>
      </c>
      <c r="BG924" t="s">
        <v>22231</v>
      </c>
      <c r="BH924" t="s">
        <v>19677</v>
      </c>
      <c r="BI924">
        <v>46078.668576388889</v>
      </c>
      <c r="BJ924">
        <v>45565.518391203703</v>
      </c>
      <c r="BK924" t="s">
        <v>21683</v>
      </c>
      <c r="BL924" t="s">
        <v>16553</v>
      </c>
      <c r="BM924" t="s">
        <v>21683</v>
      </c>
      <c r="BP924" s="568">
        <v>245359.86</v>
      </c>
      <c r="BQ924" s="568">
        <v>0</v>
      </c>
      <c r="BR924">
        <v>0.481776484241145</v>
      </c>
      <c r="BS924">
        <v>3</v>
      </c>
      <c r="BU924" t="s">
        <v>19678</v>
      </c>
      <c r="BV924" t="s">
        <v>19673</v>
      </c>
      <c r="BW924" s="568">
        <v>121387.44</v>
      </c>
      <c r="BX924" s="568">
        <v>293400.96000000002</v>
      </c>
      <c r="BY924">
        <v>414788.4</v>
      </c>
      <c r="CA924" t="s">
        <v>16180</v>
      </c>
      <c r="CB924" t="s">
        <v>21679</v>
      </c>
      <c r="CC9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5" spans="1:81">
      <c r="A925">
        <v>757699</v>
      </c>
      <c r="B925" t="s">
        <v>19680</v>
      </c>
      <c r="C925" t="s">
        <v>200</v>
      </c>
      <c r="D925" t="s">
        <v>19681</v>
      </c>
      <c r="E925" t="s">
        <v>16552</v>
      </c>
      <c r="F925" t="s">
        <v>2119</v>
      </c>
      <c r="J925" t="b">
        <v>0</v>
      </c>
      <c r="L925" t="s">
        <v>16193</v>
      </c>
      <c r="M925" t="b">
        <v>0</v>
      </c>
      <c r="V925" t="s">
        <v>2478</v>
      </c>
      <c r="Z925">
        <v>45562</v>
      </c>
      <c r="AA925" t="s">
        <v>19670</v>
      </c>
      <c r="AC925">
        <v>45727</v>
      </c>
      <c r="AD925">
        <v>45797</v>
      </c>
      <c r="AE925">
        <v>45933</v>
      </c>
      <c r="AF925">
        <v>45912</v>
      </c>
      <c r="AG925" t="s">
        <v>19682</v>
      </c>
      <c r="AI925">
        <v>561000</v>
      </c>
      <c r="AJ925">
        <v>561000</v>
      </c>
      <c r="AK925">
        <v>0</v>
      </c>
      <c r="AL925">
        <v>462362.68</v>
      </c>
      <c r="AN925">
        <v>3439728.11</v>
      </c>
      <c r="AO925">
        <v>0</v>
      </c>
      <c r="AP925">
        <v>0</v>
      </c>
      <c r="AQ925">
        <v>3439728.11</v>
      </c>
      <c r="AR925">
        <v>3902090.79</v>
      </c>
      <c r="AU925">
        <v>45966</v>
      </c>
      <c r="AW925" s="567">
        <v>2755938.99</v>
      </c>
      <c r="AX925" s="567">
        <v>2755938.99</v>
      </c>
      <c r="AY925" s="567"/>
      <c r="AZ925" s="567"/>
      <c r="BA925" s="567"/>
      <c r="BB925" s="567">
        <v>683789.12</v>
      </c>
      <c r="BC925" s="567"/>
      <c r="BD925" s="567">
        <v>2755938.99</v>
      </c>
      <c r="BE925" s="567">
        <v>2755938.99</v>
      </c>
      <c r="BG925" t="s">
        <v>22232</v>
      </c>
      <c r="BH925" t="s">
        <v>19683</v>
      </c>
      <c r="BI925">
        <v>46078.588530092595</v>
      </c>
      <c r="BJ925">
        <v>45565.519270833334</v>
      </c>
      <c r="BK925" t="s">
        <v>21683</v>
      </c>
      <c r="BL925" t="s">
        <v>16553</v>
      </c>
      <c r="BM925" t="s">
        <v>21696</v>
      </c>
      <c r="BP925" s="568">
        <v>462362.68</v>
      </c>
      <c r="BQ925" s="568">
        <v>0</v>
      </c>
      <c r="BR925">
        <v>0.163094285960875</v>
      </c>
      <c r="BS925">
        <v>5</v>
      </c>
      <c r="BU925" t="s">
        <v>19684</v>
      </c>
      <c r="BV925" t="s">
        <v>19679</v>
      </c>
      <c r="BW925" s="568">
        <v>683789.12</v>
      </c>
      <c r="BY925">
        <v>683789.12</v>
      </c>
      <c r="CA925" t="s">
        <v>16180</v>
      </c>
      <c r="CB925" t="s">
        <v>21679</v>
      </c>
      <c r="CC9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6" spans="1:81">
      <c r="A926">
        <v>757698</v>
      </c>
      <c r="B926" t="s">
        <v>19686</v>
      </c>
      <c r="C926" t="s">
        <v>177</v>
      </c>
      <c r="D926" t="s">
        <v>19687</v>
      </c>
      <c r="E926" t="s">
        <v>16552</v>
      </c>
      <c r="F926" t="s">
        <v>2119</v>
      </c>
      <c r="J926" t="b">
        <v>0</v>
      </c>
      <c r="L926" t="s">
        <v>16193</v>
      </c>
      <c r="M926" t="b">
        <v>0</v>
      </c>
      <c r="V926" t="s">
        <v>2478</v>
      </c>
      <c r="Z926">
        <v>45562</v>
      </c>
      <c r="AA926" t="s">
        <v>19670</v>
      </c>
      <c r="AC926">
        <v>45727</v>
      </c>
      <c r="AD926">
        <v>45826</v>
      </c>
      <c r="AE926">
        <v>45845</v>
      </c>
      <c r="AF926">
        <v>45835</v>
      </c>
      <c r="AI926">
        <v>2226000</v>
      </c>
      <c r="AJ926">
        <v>2226000</v>
      </c>
      <c r="AK926">
        <v>0</v>
      </c>
      <c r="AL926">
        <v>311582.64</v>
      </c>
      <c r="AN926">
        <v>2483045.65</v>
      </c>
      <c r="AO926">
        <v>0</v>
      </c>
      <c r="AP926">
        <v>0</v>
      </c>
      <c r="AQ926">
        <v>2483045.65</v>
      </c>
      <c r="AR926">
        <v>2794628.29</v>
      </c>
      <c r="AU926">
        <v>45925</v>
      </c>
      <c r="AW926" s="567">
        <v>1888928.21</v>
      </c>
      <c r="AX926" s="567">
        <v>1888928.21</v>
      </c>
      <c r="AY926" s="567"/>
      <c r="AZ926" s="567"/>
      <c r="BA926" s="567"/>
      <c r="BB926" s="567">
        <v>594117.43999999994</v>
      </c>
      <c r="BC926" s="567"/>
      <c r="BD926" s="567">
        <v>1888928.21</v>
      </c>
      <c r="BE926" s="567">
        <v>1888928.21</v>
      </c>
      <c r="BG926" t="s">
        <v>22233</v>
      </c>
      <c r="BH926" t="s">
        <v>19677</v>
      </c>
      <c r="BI926">
        <v>46078.588460648149</v>
      </c>
      <c r="BJ926">
        <v>45565.52071759259</v>
      </c>
      <c r="BK926" t="s">
        <v>21683</v>
      </c>
      <c r="BL926" t="s">
        <v>16553</v>
      </c>
      <c r="BM926" t="s">
        <v>21696</v>
      </c>
      <c r="BP926" s="568">
        <v>311582.64</v>
      </c>
      <c r="BQ926" s="568">
        <v>0</v>
      </c>
      <c r="BR926">
        <v>0.89647969218769696</v>
      </c>
      <c r="BS926">
        <v>1</v>
      </c>
      <c r="BU926" t="s">
        <v>19688</v>
      </c>
      <c r="BV926" t="s">
        <v>19685</v>
      </c>
      <c r="BW926" s="568">
        <v>594117.43999999994</v>
      </c>
      <c r="BY926">
        <v>594117.43999999994</v>
      </c>
      <c r="CA926" t="s">
        <v>16180</v>
      </c>
      <c r="CB926" t="s">
        <v>21679</v>
      </c>
      <c r="CC9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7" spans="1:81">
      <c r="A927">
        <v>757697</v>
      </c>
      <c r="B927" t="s">
        <v>19690</v>
      </c>
      <c r="C927" t="s">
        <v>19691</v>
      </c>
      <c r="D927" t="s">
        <v>19692</v>
      </c>
      <c r="E927" t="s">
        <v>16552</v>
      </c>
      <c r="F927" t="s">
        <v>2119</v>
      </c>
      <c r="J927" t="b">
        <v>0</v>
      </c>
      <c r="L927" t="s">
        <v>16193</v>
      </c>
      <c r="M927" t="b">
        <v>0</v>
      </c>
      <c r="V927" t="s">
        <v>2478</v>
      </c>
      <c r="Z927">
        <v>45562</v>
      </c>
      <c r="AA927" t="s">
        <v>19670</v>
      </c>
      <c r="AC927">
        <v>45688</v>
      </c>
      <c r="AD927">
        <v>45842</v>
      </c>
      <c r="AE927">
        <v>45870</v>
      </c>
      <c r="AF927">
        <v>45849</v>
      </c>
      <c r="AI927">
        <v>798000</v>
      </c>
      <c r="AJ927">
        <v>798000</v>
      </c>
      <c r="AK927">
        <v>0</v>
      </c>
      <c r="AL927">
        <v>339647.19</v>
      </c>
      <c r="AN927">
        <v>2663099.41</v>
      </c>
      <c r="AO927">
        <v>0</v>
      </c>
      <c r="AP927">
        <v>0</v>
      </c>
      <c r="AQ927">
        <v>2663099.41</v>
      </c>
      <c r="AR927">
        <v>3002746.6</v>
      </c>
      <c r="AU927">
        <v>45925</v>
      </c>
      <c r="AW927" s="567">
        <v>1996678.58</v>
      </c>
      <c r="AX927" s="567">
        <v>1996678.58</v>
      </c>
      <c r="AY927" s="567"/>
      <c r="AZ927" s="567"/>
      <c r="BA927" s="567"/>
      <c r="BB927" s="567">
        <v>666420.82999999996</v>
      </c>
      <c r="BC927" s="567"/>
      <c r="BD927" s="567">
        <v>1996678.58</v>
      </c>
      <c r="BE927" s="567">
        <v>1996678.58</v>
      </c>
      <c r="BG927" t="s">
        <v>22234</v>
      </c>
      <c r="BH927" t="s">
        <v>19693</v>
      </c>
      <c r="BI927">
        <v>46078.588356481479</v>
      </c>
      <c r="BJ927">
        <v>45565.52144675926</v>
      </c>
      <c r="BK927" t="s">
        <v>21683</v>
      </c>
      <c r="BL927" t="s">
        <v>16553</v>
      </c>
      <c r="BM927" t="s">
        <v>21696</v>
      </c>
      <c r="BP927" s="568">
        <v>339647.19</v>
      </c>
      <c r="BQ927" s="568">
        <v>0</v>
      </c>
      <c r="BR927">
        <v>0.29965084930870101</v>
      </c>
      <c r="BS927">
        <v>4</v>
      </c>
      <c r="BU927" t="s">
        <v>19694</v>
      </c>
      <c r="BV927" t="s">
        <v>19689</v>
      </c>
      <c r="BW927" s="568">
        <v>666420.82999999996</v>
      </c>
      <c r="BY927">
        <v>666420.82999999996</v>
      </c>
      <c r="CA927" t="s">
        <v>16180</v>
      </c>
      <c r="CB927" t="s">
        <v>21679</v>
      </c>
      <c r="CC9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8" spans="1:81">
      <c r="A928">
        <v>757696</v>
      </c>
      <c r="B928" t="s">
        <v>19696</v>
      </c>
      <c r="C928" t="s">
        <v>179</v>
      </c>
      <c r="D928" t="s">
        <v>19697</v>
      </c>
      <c r="E928" t="s">
        <v>16552</v>
      </c>
      <c r="F928" t="s">
        <v>2119</v>
      </c>
      <c r="J928" t="b">
        <v>0</v>
      </c>
      <c r="L928" t="s">
        <v>16193</v>
      </c>
      <c r="M928" t="b">
        <v>0</v>
      </c>
      <c r="V928" t="s">
        <v>2478</v>
      </c>
      <c r="Z928">
        <v>45562</v>
      </c>
      <c r="AA928" t="s">
        <v>19670</v>
      </c>
      <c r="AC928">
        <v>45688</v>
      </c>
      <c r="AD928">
        <v>46073</v>
      </c>
      <c r="AE928">
        <v>45828</v>
      </c>
      <c r="AF928">
        <v>45807</v>
      </c>
      <c r="AI928">
        <v>2085000</v>
      </c>
      <c r="AJ928">
        <v>2085000</v>
      </c>
      <c r="AK928">
        <v>584984.03</v>
      </c>
      <c r="AL928">
        <v>87081.37</v>
      </c>
      <c r="AM928">
        <v>122168.23</v>
      </c>
      <c r="AN928">
        <v>1063128.97</v>
      </c>
      <c r="AO928">
        <v>44095.89</v>
      </c>
      <c r="AP928">
        <v>540888.14</v>
      </c>
      <c r="AQ928">
        <v>1648113</v>
      </c>
      <c r="AR928">
        <v>1735194.37</v>
      </c>
      <c r="AU928">
        <v>45917</v>
      </c>
      <c r="AW928" s="567">
        <v>1145458</v>
      </c>
      <c r="AX928" s="567">
        <v>1145458</v>
      </c>
      <c r="AY928" s="567"/>
      <c r="AZ928" s="567"/>
      <c r="BA928" s="567"/>
      <c r="BB928" s="567">
        <v>369544</v>
      </c>
      <c r="BC928" s="567"/>
      <c r="BD928" s="567">
        <v>1145458</v>
      </c>
      <c r="BE928" s="567">
        <v>1145458</v>
      </c>
      <c r="BG928" t="s">
        <v>22235</v>
      </c>
      <c r="BH928" t="s">
        <v>19677</v>
      </c>
      <c r="BI928">
        <v>46078.680462962962</v>
      </c>
      <c r="BJ928">
        <v>45565.522141203706</v>
      </c>
      <c r="BK928" t="s">
        <v>21683</v>
      </c>
      <c r="BL928" t="s">
        <v>16553</v>
      </c>
      <c r="BM928" t="s">
        <v>21683</v>
      </c>
      <c r="BP928" s="568">
        <v>195175.66</v>
      </c>
      <c r="BQ928" s="568">
        <v>0</v>
      </c>
      <c r="BR928">
        <v>1.26508315873972</v>
      </c>
      <c r="BS928">
        <v>1</v>
      </c>
      <c r="BU928" t="s">
        <v>19698</v>
      </c>
      <c r="BV928" t="s">
        <v>19695</v>
      </c>
      <c r="BW928" s="568">
        <v>119259.88</v>
      </c>
      <c r="BX928" s="568">
        <v>241210.12</v>
      </c>
      <c r="BY928">
        <v>360470</v>
      </c>
      <c r="CA928" t="s">
        <v>16180</v>
      </c>
      <c r="CB928" t="s">
        <v>21679</v>
      </c>
      <c r="CC9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29" spans="1:81">
      <c r="A929">
        <v>757694</v>
      </c>
      <c r="B929" t="s">
        <v>19700</v>
      </c>
      <c r="C929" t="s">
        <v>180</v>
      </c>
      <c r="D929" t="s">
        <v>19701</v>
      </c>
      <c r="E929" t="s">
        <v>16552</v>
      </c>
      <c r="F929" t="s">
        <v>2119</v>
      </c>
      <c r="J929" t="b">
        <v>0</v>
      </c>
      <c r="L929" t="s">
        <v>16193</v>
      </c>
      <c r="M929" t="b">
        <v>0</v>
      </c>
      <c r="V929" t="s">
        <v>2478</v>
      </c>
      <c r="Z929">
        <v>45562</v>
      </c>
      <c r="AA929" t="s">
        <v>19670</v>
      </c>
      <c r="AC929">
        <v>45688</v>
      </c>
      <c r="AD929">
        <v>45797</v>
      </c>
      <c r="AE929">
        <v>45841</v>
      </c>
      <c r="AF929">
        <v>45839</v>
      </c>
      <c r="AI929">
        <v>2364000</v>
      </c>
      <c r="AJ929">
        <v>2364000</v>
      </c>
      <c r="AK929">
        <v>0</v>
      </c>
      <c r="AL929">
        <v>419922.13</v>
      </c>
      <c r="AN929">
        <v>3292670.74</v>
      </c>
      <c r="AO929">
        <v>0</v>
      </c>
      <c r="AP929">
        <v>0</v>
      </c>
      <c r="AQ929">
        <v>3292670.74</v>
      </c>
      <c r="AR929">
        <v>3712592.87</v>
      </c>
      <c r="AU929">
        <v>45925</v>
      </c>
      <c r="AW929" s="567">
        <v>2314733.7799999998</v>
      </c>
      <c r="AX929" s="567">
        <v>2314733.7799999998</v>
      </c>
      <c r="AY929" s="567"/>
      <c r="AZ929" s="567"/>
      <c r="BA929" s="567"/>
      <c r="BB929" s="567">
        <v>977936.96</v>
      </c>
      <c r="BC929" s="567"/>
      <c r="BD929" s="567">
        <v>2314733.7799999998</v>
      </c>
      <c r="BE929" s="567">
        <v>2314733.7799999998</v>
      </c>
      <c r="BG929" t="s">
        <v>22236</v>
      </c>
      <c r="BH929" t="s">
        <v>19677</v>
      </c>
      <c r="BI929">
        <v>46078.588067129633</v>
      </c>
      <c r="BJ929">
        <v>45565.522592592592</v>
      </c>
      <c r="BK929" t="s">
        <v>21683</v>
      </c>
      <c r="BL929" t="s">
        <v>16553</v>
      </c>
      <c r="BM929" t="s">
        <v>21696</v>
      </c>
      <c r="BP929" s="568">
        <v>419922.13</v>
      </c>
      <c r="BQ929" s="568">
        <v>0</v>
      </c>
      <c r="BR929">
        <v>0.71795821285185601</v>
      </c>
      <c r="BS929">
        <v>2</v>
      </c>
      <c r="BU929" t="s">
        <v>19702</v>
      </c>
      <c r="BV929" t="s">
        <v>19699</v>
      </c>
      <c r="BW929" s="568">
        <v>977936.96</v>
      </c>
      <c r="BY929">
        <v>977936.96</v>
      </c>
      <c r="CA929" t="s">
        <v>16180</v>
      </c>
      <c r="CB929" t="s">
        <v>21679</v>
      </c>
      <c r="CC9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0" spans="1:81">
      <c r="A930">
        <v>757692</v>
      </c>
      <c r="B930" t="s">
        <v>19704</v>
      </c>
      <c r="C930" t="s">
        <v>19705</v>
      </c>
      <c r="D930" t="s">
        <v>19706</v>
      </c>
      <c r="E930" t="s">
        <v>16552</v>
      </c>
      <c r="F930" t="s">
        <v>2119</v>
      </c>
      <c r="J930" t="b">
        <v>0</v>
      </c>
      <c r="L930" t="s">
        <v>16193</v>
      </c>
      <c r="M930" t="b">
        <v>0</v>
      </c>
      <c r="V930" t="s">
        <v>2478</v>
      </c>
      <c r="Z930">
        <v>45562</v>
      </c>
      <c r="AA930" t="s">
        <v>19670</v>
      </c>
      <c r="AC930">
        <v>45688</v>
      </c>
      <c r="AD930">
        <v>46080</v>
      </c>
      <c r="AE930">
        <v>45800</v>
      </c>
      <c r="AF930">
        <v>45786</v>
      </c>
      <c r="AI930">
        <v>1194000</v>
      </c>
      <c r="AJ930">
        <v>1194000</v>
      </c>
      <c r="AK930">
        <v>605032.89</v>
      </c>
      <c r="AL930">
        <v>69331.28</v>
      </c>
      <c r="AM930">
        <v>82696.009999999995</v>
      </c>
      <c r="AN930">
        <v>890118.26</v>
      </c>
      <c r="AO930">
        <v>43770.32</v>
      </c>
      <c r="AP930">
        <v>561262.56999999995</v>
      </c>
      <c r="AQ930">
        <v>1495151.15</v>
      </c>
      <c r="AR930">
        <v>1564482.43</v>
      </c>
      <c r="AU930">
        <v>45903</v>
      </c>
      <c r="AW930" s="567">
        <v>938783.63</v>
      </c>
      <c r="AX930" s="567">
        <v>938783.63</v>
      </c>
      <c r="AY930" s="567"/>
      <c r="AZ930" s="567"/>
      <c r="BA930" s="567"/>
      <c r="BB930" s="567">
        <v>430336.48</v>
      </c>
      <c r="BC930" s="567"/>
      <c r="BD930" s="567">
        <v>938783.63</v>
      </c>
      <c r="BE930" s="567">
        <v>938783.63</v>
      </c>
      <c r="BG930" t="s">
        <v>22237</v>
      </c>
      <c r="BH930" t="s">
        <v>19677</v>
      </c>
      <c r="BI930">
        <v>46085.590798611112</v>
      </c>
      <c r="BJ930">
        <v>45565.523032407407</v>
      </c>
      <c r="BK930" t="s">
        <v>21683</v>
      </c>
      <c r="BL930" t="s">
        <v>16553</v>
      </c>
      <c r="BM930" t="s">
        <v>21683</v>
      </c>
      <c r="BP930" s="568">
        <v>175325.33</v>
      </c>
      <c r="BQ930" s="568">
        <v>0</v>
      </c>
      <c r="BR930">
        <v>0.79858146783353601</v>
      </c>
      <c r="BS930">
        <v>2</v>
      </c>
      <c r="BU930" t="s">
        <v>19707</v>
      </c>
      <c r="BV930" t="s">
        <v>19703</v>
      </c>
      <c r="BW930" s="568">
        <v>169539</v>
      </c>
      <c r="BX930" s="568">
        <v>256947</v>
      </c>
      <c r="BY930">
        <v>426486</v>
      </c>
      <c r="CA930" t="s">
        <v>16180</v>
      </c>
      <c r="CB930" t="s">
        <v>21679</v>
      </c>
      <c r="CC9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1" spans="1:81">
      <c r="A931">
        <v>757689</v>
      </c>
      <c r="B931" t="s">
        <v>19709</v>
      </c>
      <c r="C931" t="s">
        <v>2289</v>
      </c>
      <c r="D931" t="s">
        <v>19710</v>
      </c>
      <c r="E931" t="s">
        <v>16552</v>
      </c>
      <c r="F931" t="s">
        <v>2119</v>
      </c>
      <c r="J931" t="b">
        <v>0</v>
      </c>
      <c r="L931" t="s">
        <v>16193</v>
      </c>
      <c r="M931" t="b">
        <v>0</v>
      </c>
      <c r="V931" t="s">
        <v>2478</v>
      </c>
      <c r="Z931">
        <v>45562</v>
      </c>
      <c r="AA931" t="s">
        <v>19670</v>
      </c>
      <c r="AC931">
        <v>45688</v>
      </c>
      <c r="AD931">
        <v>46072</v>
      </c>
      <c r="AE931">
        <v>45800</v>
      </c>
      <c r="AF931">
        <v>45786</v>
      </c>
      <c r="AI931">
        <v>1836000</v>
      </c>
      <c r="AJ931">
        <v>1836000</v>
      </c>
      <c r="AK931">
        <v>914277.86</v>
      </c>
      <c r="AL931">
        <v>141012.25</v>
      </c>
      <c r="AM931">
        <v>169799.83</v>
      </c>
      <c r="AN931">
        <v>1764051.9</v>
      </c>
      <c r="AO931">
        <v>68290.289999999994</v>
      </c>
      <c r="AP931">
        <v>845987.57</v>
      </c>
      <c r="AQ931">
        <v>2678329.7599999998</v>
      </c>
      <c r="AR931">
        <v>2819342.01</v>
      </c>
      <c r="AU931">
        <v>45917</v>
      </c>
      <c r="AW931" s="567">
        <v>1774822</v>
      </c>
      <c r="AX931" s="567">
        <v>1774822</v>
      </c>
      <c r="AY931" s="567"/>
      <c r="AZ931" s="567"/>
      <c r="BA931" s="567"/>
      <c r="BB931" s="567">
        <v>562828</v>
      </c>
      <c r="BC931" s="567"/>
      <c r="BD931" s="567">
        <v>1774822</v>
      </c>
      <c r="BE931" s="567">
        <v>1774822</v>
      </c>
      <c r="BG931" t="s">
        <v>22238</v>
      </c>
      <c r="BH931" t="s">
        <v>19677</v>
      </c>
      <c r="BI931">
        <v>46078.675347222219</v>
      </c>
      <c r="BJ931">
        <v>45565.523993055554</v>
      </c>
      <c r="BK931" t="s">
        <v>21683</v>
      </c>
      <c r="BL931" t="s">
        <v>16553</v>
      </c>
      <c r="BM931" t="s">
        <v>21683</v>
      </c>
      <c r="BP931" s="568">
        <v>299299.32</v>
      </c>
      <c r="BQ931" s="568">
        <v>0</v>
      </c>
      <c r="BR931">
        <v>0.685501847987531</v>
      </c>
      <c r="BS931">
        <v>2</v>
      </c>
      <c r="BU931" t="s">
        <v>19711</v>
      </c>
      <c r="BV931" t="s">
        <v>19708</v>
      </c>
      <c r="BW931" s="568">
        <v>562828</v>
      </c>
      <c r="BY931">
        <v>562828</v>
      </c>
      <c r="CA931" t="s">
        <v>16180</v>
      </c>
      <c r="CB931" t="s">
        <v>21679</v>
      </c>
      <c r="CC9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2" spans="1:81">
      <c r="A932">
        <v>757687</v>
      </c>
      <c r="B932" t="s">
        <v>19713</v>
      </c>
      <c r="C932" t="s">
        <v>19714</v>
      </c>
      <c r="D932" t="s">
        <v>19715</v>
      </c>
      <c r="E932" t="s">
        <v>16552</v>
      </c>
      <c r="F932" t="s">
        <v>2119</v>
      </c>
      <c r="J932" t="b">
        <v>0</v>
      </c>
      <c r="L932" t="s">
        <v>16193</v>
      </c>
      <c r="M932" t="b">
        <v>0</v>
      </c>
      <c r="V932" t="s">
        <v>2478</v>
      </c>
      <c r="Z932">
        <v>45562</v>
      </c>
      <c r="AA932" t="s">
        <v>19670</v>
      </c>
      <c r="AC932">
        <v>45688</v>
      </c>
      <c r="AD932">
        <v>45831</v>
      </c>
      <c r="AE932">
        <v>45869</v>
      </c>
      <c r="AF932">
        <v>45849</v>
      </c>
      <c r="AI932">
        <v>1671000</v>
      </c>
      <c r="AJ932">
        <v>1671000</v>
      </c>
      <c r="AK932">
        <v>0</v>
      </c>
      <c r="AL932">
        <v>359230.44</v>
      </c>
      <c r="AN932">
        <v>2768746.03</v>
      </c>
      <c r="AO932">
        <v>0</v>
      </c>
      <c r="AP932">
        <v>0</v>
      </c>
      <c r="AQ932">
        <v>2768746.03</v>
      </c>
      <c r="AR932">
        <v>3127976.47</v>
      </c>
      <c r="AU932">
        <v>45960</v>
      </c>
      <c r="AW932" s="567">
        <v>2356733.87</v>
      </c>
      <c r="AX932" s="567">
        <v>2356733.87</v>
      </c>
      <c r="AY932" s="567"/>
      <c r="AZ932" s="567"/>
      <c r="BA932" s="567"/>
      <c r="BB932" s="567">
        <v>412012.16</v>
      </c>
      <c r="BC932" s="567"/>
      <c r="BD932" s="567">
        <v>2356733.87</v>
      </c>
      <c r="BE932" s="567">
        <v>2356733.87</v>
      </c>
      <c r="BG932" t="s">
        <v>22239</v>
      </c>
      <c r="BH932" t="s">
        <v>19677</v>
      </c>
      <c r="BI932">
        <v>46078.587465277778</v>
      </c>
      <c r="BJ932">
        <v>45565.524363425924</v>
      </c>
      <c r="BK932" t="s">
        <v>21683</v>
      </c>
      <c r="BL932" t="s">
        <v>16553</v>
      </c>
      <c r="BM932" t="s">
        <v>21696</v>
      </c>
      <c r="BP932" s="568">
        <v>359230.44</v>
      </c>
      <c r="BQ932" s="568">
        <v>0</v>
      </c>
      <c r="BR932">
        <v>0.60352231006178603</v>
      </c>
      <c r="BS932">
        <v>2</v>
      </c>
      <c r="BU932" t="s">
        <v>19716</v>
      </c>
      <c r="BV932" t="s">
        <v>19712</v>
      </c>
      <c r="BW932" s="568">
        <v>412012.16</v>
      </c>
      <c r="BY932">
        <v>412012.16</v>
      </c>
      <c r="CA932" t="s">
        <v>16180</v>
      </c>
      <c r="CB932" t="s">
        <v>21679</v>
      </c>
      <c r="CC9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3" spans="1:81">
      <c r="A933">
        <v>757945</v>
      </c>
      <c r="B933" t="s">
        <v>19718</v>
      </c>
      <c r="C933" t="s">
        <v>19719</v>
      </c>
      <c r="D933" t="s">
        <v>19720</v>
      </c>
      <c r="E933" t="s">
        <v>16408</v>
      </c>
      <c r="F933" t="s">
        <v>16405</v>
      </c>
      <c r="J933" t="b">
        <v>0</v>
      </c>
      <c r="L933" t="s">
        <v>16183</v>
      </c>
      <c r="M933" t="b">
        <v>1</v>
      </c>
      <c r="N933" t="s">
        <v>16174</v>
      </c>
      <c r="O933" t="s">
        <v>7155</v>
      </c>
      <c r="P933" t="b">
        <v>0</v>
      </c>
      <c r="V933" t="s">
        <v>2478</v>
      </c>
      <c r="Z933">
        <v>45565</v>
      </c>
      <c r="AA933" t="s">
        <v>19721</v>
      </c>
      <c r="AC933">
        <v>45848</v>
      </c>
      <c r="AI933">
        <v>8540000</v>
      </c>
      <c r="AJ933">
        <v>8540000</v>
      </c>
      <c r="AK933">
        <v>15039.03</v>
      </c>
      <c r="AL933">
        <v>259116.51</v>
      </c>
      <c r="AN933">
        <v>2633472.9900000002</v>
      </c>
      <c r="AO933">
        <v>1347.18</v>
      </c>
      <c r="AP933">
        <v>13691.85</v>
      </c>
      <c r="AQ933">
        <v>2648512.02</v>
      </c>
      <c r="AR933">
        <v>2907628.53</v>
      </c>
      <c r="AW933" s="567"/>
      <c r="AX933" s="567"/>
      <c r="AY933" s="567"/>
      <c r="AZ933" s="567"/>
      <c r="BA933" s="567"/>
      <c r="BB933" s="567"/>
      <c r="BC933" s="567"/>
      <c r="BD933" s="567">
        <v>0</v>
      </c>
      <c r="BE933" s="567">
        <v>0</v>
      </c>
      <c r="BG933" t="s">
        <v>22240</v>
      </c>
      <c r="BI933">
        <v>46078.589386574073</v>
      </c>
      <c r="BJ933">
        <v>45566.374652777777</v>
      </c>
      <c r="BK933" t="s">
        <v>21683</v>
      </c>
      <c r="BL933" t="s">
        <v>16409</v>
      </c>
      <c r="BM933" t="s">
        <v>21696</v>
      </c>
      <c r="BR933">
        <v>3.2244520453412902</v>
      </c>
      <c r="BS933">
        <v>1</v>
      </c>
      <c r="BT933">
        <v>45880</v>
      </c>
      <c r="BU933" t="s">
        <v>19722</v>
      </c>
      <c r="BV933" t="s">
        <v>19717</v>
      </c>
      <c r="BW933" s="568">
        <v>251407.95</v>
      </c>
      <c r="BX933" s="568">
        <v>11885.35</v>
      </c>
      <c r="BY933">
        <v>263293.3</v>
      </c>
      <c r="CA933" t="s">
        <v>16180</v>
      </c>
      <c r="CB933" t="s">
        <v>21679</v>
      </c>
      <c r="CC9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4" spans="1:81">
      <c r="A934">
        <v>759051</v>
      </c>
      <c r="B934" t="s">
        <v>19724</v>
      </c>
      <c r="C934" t="s">
        <v>698</v>
      </c>
      <c r="D934" t="s">
        <v>19725</v>
      </c>
      <c r="E934" t="s">
        <v>16408</v>
      </c>
      <c r="F934" t="s">
        <v>35</v>
      </c>
      <c r="J934" t="b">
        <v>1</v>
      </c>
      <c r="K934">
        <v>45900</v>
      </c>
      <c r="M934" t="b">
        <v>1</v>
      </c>
      <c r="N934" t="s">
        <v>16174</v>
      </c>
      <c r="O934" t="s">
        <v>7155</v>
      </c>
      <c r="V934" t="s">
        <v>2478</v>
      </c>
      <c r="Z934">
        <v>45573</v>
      </c>
      <c r="AA934" t="s">
        <v>19726</v>
      </c>
      <c r="AI934">
        <v>3990000</v>
      </c>
      <c r="AJ934">
        <v>3999999</v>
      </c>
      <c r="AP934">
        <v>0</v>
      </c>
      <c r="AQ934">
        <v>3990000</v>
      </c>
      <c r="AR934">
        <v>3990000</v>
      </c>
      <c r="AW934" s="567"/>
      <c r="AX934" s="567"/>
      <c r="AY934" s="567"/>
      <c r="AZ934" s="567"/>
      <c r="BA934" s="567"/>
      <c r="BB934" s="567"/>
      <c r="BC934" s="567"/>
      <c r="BD934" s="567">
        <v>0</v>
      </c>
      <c r="BE934" s="567">
        <v>0</v>
      </c>
      <c r="BG934" t="s">
        <v>22241</v>
      </c>
      <c r="BI934">
        <v>46078.589421296296</v>
      </c>
      <c r="BJ934">
        <v>45575.640219907407</v>
      </c>
      <c r="BK934" t="s">
        <v>21683</v>
      </c>
      <c r="BL934" t="s">
        <v>16409</v>
      </c>
      <c r="BM934" t="s">
        <v>21696</v>
      </c>
      <c r="BR934">
        <v>1.00250601503759</v>
      </c>
      <c r="BS934">
        <v>1</v>
      </c>
      <c r="BT934">
        <v>45880</v>
      </c>
      <c r="BU934" t="s">
        <v>19727</v>
      </c>
      <c r="BV934" t="s">
        <v>19723</v>
      </c>
      <c r="BY934">
        <v>0</v>
      </c>
      <c r="CA934" t="s">
        <v>16180</v>
      </c>
      <c r="CB934" t="s">
        <v>21679</v>
      </c>
      <c r="CC9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5" spans="1:81">
      <c r="A935">
        <v>759004</v>
      </c>
      <c r="B935" t="s">
        <v>19729</v>
      </c>
      <c r="C935" t="s">
        <v>890</v>
      </c>
      <c r="D935" t="s">
        <v>19730</v>
      </c>
      <c r="E935" t="s">
        <v>16408</v>
      </c>
      <c r="F935" t="s">
        <v>35</v>
      </c>
      <c r="J935" t="b">
        <v>1</v>
      </c>
      <c r="K935">
        <v>45900</v>
      </c>
      <c r="M935" t="b">
        <v>1</v>
      </c>
      <c r="N935" t="s">
        <v>16174</v>
      </c>
      <c r="O935" t="s">
        <v>7155</v>
      </c>
      <c r="V935" t="s">
        <v>2478</v>
      </c>
      <c r="Z935">
        <v>45573</v>
      </c>
      <c r="AA935" t="s">
        <v>19731</v>
      </c>
      <c r="AI935">
        <v>9280000</v>
      </c>
      <c r="AJ935">
        <v>9280000</v>
      </c>
      <c r="AP935">
        <v>0</v>
      </c>
      <c r="AQ935">
        <v>9280000</v>
      </c>
      <c r="AR935">
        <v>9280000</v>
      </c>
      <c r="AW935" s="567"/>
      <c r="AX935" s="567"/>
      <c r="AY935" s="567"/>
      <c r="AZ935" s="567"/>
      <c r="BA935" s="567"/>
      <c r="BB935" s="567"/>
      <c r="BC935" s="567"/>
      <c r="BD935" s="567">
        <v>0</v>
      </c>
      <c r="BE935" s="567">
        <v>0</v>
      </c>
      <c r="BG935" t="s">
        <v>22242</v>
      </c>
      <c r="BI935">
        <v>46078.589386574073</v>
      </c>
      <c r="BJ935">
        <v>45575.641192129631</v>
      </c>
      <c r="BK935" t="s">
        <v>21683</v>
      </c>
      <c r="BL935" t="s">
        <v>16409</v>
      </c>
      <c r="BM935" t="s">
        <v>21696</v>
      </c>
      <c r="BR935">
        <v>1</v>
      </c>
      <c r="BS935">
        <v>1</v>
      </c>
      <c r="BT935">
        <v>45880</v>
      </c>
      <c r="BU935" t="s">
        <v>19732</v>
      </c>
      <c r="BV935" t="s">
        <v>19728</v>
      </c>
      <c r="BY935">
        <v>0</v>
      </c>
      <c r="CA935" t="s">
        <v>16180</v>
      </c>
      <c r="CB935" t="s">
        <v>21679</v>
      </c>
      <c r="CC9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6" spans="1:81">
      <c r="A936">
        <v>760568</v>
      </c>
      <c r="B936" t="s">
        <v>19734</v>
      </c>
      <c r="C936" t="s">
        <v>2690</v>
      </c>
      <c r="D936" t="s">
        <v>19735</v>
      </c>
      <c r="E936" t="s">
        <v>10370</v>
      </c>
      <c r="F936" t="s">
        <v>17437</v>
      </c>
      <c r="J936" t="b">
        <v>1</v>
      </c>
      <c r="K936">
        <v>45900</v>
      </c>
      <c r="M936" t="b">
        <v>1</v>
      </c>
      <c r="N936" t="s">
        <v>16174</v>
      </c>
      <c r="O936" t="s">
        <v>7155</v>
      </c>
      <c r="V936" t="s">
        <v>2478</v>
      </c>
      <c r="Z936">
        <v>45589</v>
      </c>
      <c r="AA936" t="s">
        <v>19736</v>
      </c>
      <c r="AI936">
        <v>10467848</v>
      </c>
      <c r="AJ936">
        <v>10467848</v>
      </c>
      <c r="AP936">
        <v>0</v>
      </c>
      <c r="AQ936">
        <v>10467848</v>
      </c>
      <c r="AR936">
        <v>10467848</v>
      </c>
      <c r="AW936" s="567"/>
      <c r="AX936" s="567"/>
      <c r="AY936" s="567"/>
      <c r="AZ936" s="567"/>
      <c r="BA936" s="567"/>
      <c r="BB936" s="567"/>
      <c r="BC936" s="567"/>
      <c r="BD936" s="567">
        <v>0</v>
      </c>
      <c r="BE936" s="567">
        <v>0</v>
      </c>
      <c r="BH936" t="s">
        <v>19737</v>
      </c>
      <c r="BI936">
        <v>46078.589942129627</v>
      </c>
      <c r="BJ936">
        <v>45593.551099537035</v>
      </c>
      <c r="BK936" t="s">
        <v>21683</v>
      </c>
      <c r="BL936" t="s">
        <v>17547</v>
      </c>
      <c r="BM936" t="s">
        <v>21696</v>
      </c>
      <c r="BR936">
        <v>1</v>
      </c>
      <c r="BS936">
        <v>1</v>
      </c>
      <c r="BT936">
        <v>45820</v>
      </c>
      <c r="BU936" t="s">
        <v>19738</v>
      </c>
      <c r="BV936" t="s">
        <v>19733</v>
      </c>
      <c r="BY936">
        <v>0</v>
      </c>
      <c r="CA936" t="s">
        <v>16180</v>
      </c>
      <c r="CB936" t="s">
        <v>21679</v>
      </c>
      <c r="CC9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7" spans="1:81">
      <c r="A937">
        <v>760571</v>
      </c>
      <c r="B937" t="s">
        <v>19740</v>
      </c>
      <c r="C937" t="s">
        <v>19741</v>
      </c>
      <c r="D937" t="s">
        <v>19742</v>
      </c>
      <c r="E937" t="s">
        <v>10370</v>
      </c>
      <c r="F937" t="s">
        <v>17437</v>
      </c>
      <c r="J937" t="b">
        <v>1</v>
      </c>
      <c r="K937">
        <v>45869</v>
      </c>
      <c r="M937" t="b">
        <v>1</v>
      </c>
      <c r="N937" t="s">
        <v>16174</v>
      </c>
      <c r="O937" t="s">
        <v>7155</v>
      </c>
      <c r="V937" t="s">
        <v>2478</v>
      </c>
      <c r="Z937">
        <v>45589</v>
      </c>
      <c r="AA937" t="s">
        <v>19736</v>
      </c>
      <c r="AI937">
        <v>18005134</v>
      </c>
      <c r="AJ937">
        <v>18005134</v>
      </c>
      <c r="AP937">
        <v>0</v>
      </c>
      <c r="AQ937">
        <v>18005134</v>
      </c>
      <c r="AR937">
        <v>18005134</v>
      </c>
      <c r="AW937" s="567"/>
      <c r="AX937" s="567"/>
      <c r="AY937" s="567"/>
      <c r="AZ937" s="567"/>
      <c r="BA937" s="567"/>
      <c r="BB937" s="567"/>
      <c r="BC937" s="567"/>
      <c r="BD937" s="567">
        <v>0</v>
      </c>
      <c r="BE937" s="567">
        <v>0</v>
      </c>
      <c r="BH937" t="s">
        <v>19737</v>
      </c>
      <c r="BI937">
        <v>46078.589942129627</v>
      </c>
      <c r="BJ937">
        <v>45593.552951388891</v>
      </c>
      <c r="BK937" t="s">
        <v>21683</v>
      </c>
      <c r="BL937" t="s">
        <v>17547</v>
      </c>
      <c r="BM937" t="s">
        <v>21696</v>
      </c>
      <c r="BR937">
        <v>1</v>
      </c>
      <c r="BS937">
        <v>1</v>
      </c>
      <c r="BT937">
        <v>45820</v>
      </c>
      <c r="BU937" t="s">
        <v>19743</v>
      </c>
      <c r="BV937" t="s">
        <v>19739</v>
      </c>
      <c r="BY937">
        <v>0</v>
      </c>
      <c r="CA937" t="s">
        <v>16180</v>
      </c>
      <c r="CB937" t="s">
        <v>21679</v>
      </c>
      <c r="CC9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8" spans="1:81">
      <c r="A938">
        <v>760575</v>
      </c>
      <c r="B938" t="s">
        <v>19745</v>
      </c>
      <c r="C938" t="s">
        <v>2691</v>
      </c>
      <c r="D938" t="s">
        <v>19746</v>
      </c>
      <c r="E938" t="s">
        <v>10370</v>
      </c>
      <c r="F938" t="s">
        <v>17437</v>
      </c>
      <c r="J938" t="b">
        <v>1</v>
      </c>
      <c r="K938">
        <v>45900</v>
      </c>
      <c r="M938" t="b">
        <v>1</v>
      </c>
      <c r="N938" t="s">
        <v>16174</v>
      </c>
      <c r="O938" t="s">
        <v>7155</v>
      </c>
      <c r="V938" t="s">
        <v>2478</v>
      </c>
      <c r="Z938">
        <v>45589</v>
      </c>
      <c r="AA938" t="s">
        <v>19736</v>
      </c>
      <c r="AI938">
        <v>18102407</v>
      </c>
      <c r="AJ938">
        <v>18102407</v>
      </c>
      <c r="AP938">
        <v>0</v>
      </c>
      <c r="AQ938">
        <v>18102407</v>
      </c>
      <c r="AR938">
        <v>18102407</v>
      </c>
      <c r="AW938" s="567"/>
      <c r="AX938" s="567"/>
      <c r="AY938" s="567"/>
      <c r="AZ938" s="567"/>
      <c r="BA938" s="567"/>
      <c r="BB938" s="567"/>
      <c r="BC938" s="567"/>
      <c r="BD938" s="567">
        <v>0</v>
      </c>
      <c r="BE938" s="567">
        <v>0</v>
      </c>
      <c r="BH938" t="s">
        <v>19737</v>
      </c>
      <c r="BI938">
        <v>46078.59</v>
      </c>
      <c r="BJ938">
        <v>45593.554120370369</v>
      </c>
      <c r="BK938" t="s">
        <v>21683</v>
      </c>
      <c r="BL938" t="s">
        <v>17547</v>
      </c>
      <c r="BM938" t="s">
        <v>21696</v>
      </c>
      <c r="BR938">
        <v>1</v>
      </c>
      <c r="BS938">
        <v>1</v>
      </c>
      <c r="BT938">
        <v>45820</v>
      </c>
      <c r="BU938" t="s">
        <v>19747</v>
      </c>
      <c r="BV938" t="s">
        <v>19744</v>
      </c>
      <c r="BY938">
        <v>0</v>
      </c>
      <c r="CA938" t="s">
        <v>16180</v>
      </c>
      <c r="CB938" t="s">
        <v>21679</v>
      </c>
      <c r="CC9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39" spans="1:81">
      <c r="A939">
        <v>760577</v>
      </c>
      <c r="B939" t="s">
        <v>19749</v>
      </c>
      <c r="C939" t="s">
        <v>19750</v>
      </c>
      <c r="D939" t="s">
        <v>19751</v>
      </c>
      <c r="E939" t="s">
        <v>10370</v>
      </c>
      <c r="F939" t="s">
        <v>17437</v>
      </c>
      <c r="J939" t="b">
        <v>0</v>
      </c>
      <c r="M939" t="b">
        <v>1</v>
      </c>
      <c r="N939" t="s">
        <v>16174</v>
      </c>
      <c r="O939" t="s">
        <v>7155</v>
      </c>
      <c r="V939" t="s">
        <v>2478</v>
      </c>
      <c r="Z939">
        <v>45589</v>
      </c>
      <c r="AA939" t="s">
        <v>19736</v>
      </c>
      <c r="AI939">
        <v>8421396</v>
      </c>
      <c r="AJ939">
        <v>8421396</v>
      </c>
      <c r="AP939">
        <v>0</v>
      </c>
      <c r="AQ939">
        <v>8421396</v>
      </c>
      <c r="AR939">
        <v>8421396</v>
      </c>
      <c r="AW939" s="567"/>
      <c r="AX939" s="567"/>
      <c r="AY939" s="567"/>
      <c r="AZ939" s="567"/>
      <c r="BA939" s="567"/>
      <c r="BB939" s="567"/>
      <c r="BC939" s="567"/>
      <c r="BD939" s="567">
        <v>0</v>
      </c>
      <c r="BE939" s="567">
        <v>0</v>
      </c>
      <c r="BH939" t="s">
        <v>19737</v>
      </c>
      <c r="BI939">
        <v>46078.590057870373</v>
      </c>
      <c r="BJ939">
        <v>45593.555115740739</v>
      </c>
      <c r="BK939" t="s">
        <v>21683</v>
      </c>
      <c r="BL939" t="s">
        <v>17547</v>
      </c>
      <c r="BM939" t="s">
        <v>21696</v>
      </c>
      <c r="BR939">
        <v>1</v>
      </c>
      <c r="BS939">
        <v>1</v>
      </c>
      <c r="BT939">
        <v>45820</v>
      </c>
      <c r="BU939" t="s">
        <v>19752</v>
      </c>
      <c r="BV939" t="s">
        <v>19748</v>
      </c>
      <c r="BY939">
        <v>0</v>
      </c>
      <c r="CA939" t="s">
        <v>16180</v>
      </c>
      <c r="CB939" t="s">
        <v>21679</v>
      </c>
      <c r="CC9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0" spans="1:81">
      <c r="A940">
        <v>760579</v>
      </c>
      <c r="B940" t="s">
        <v>19754</v>
      </c>
      <c r="C940" t="s">
        <v>2692</v>
      </c>
      <c r="D940" t="s">
        <v>19755</v>
      </c>
      <c r="E940" t="s">
        <v>10370</v>
      </c>
      <c r="F940" t="s">
        <v>17437</v>
      </c>
      <c r="J940" t="b">
        <v>0</v>
      </c>
      <c r="M940" t="b">
        <v>1</v>
      </c>
      <c r="N940" t="s">
        <v>16174</v>
      </c>
      <c r="O940" t="s">
        <v>7155</v>
      </c>
      <c r="V940" t="s">
        <v>2478</v>
      </c>
      <c r="Z940">
        <v>45589</v>
      </c>
      <c r="AA940" t="s">
        <v>19736</v>
      </c>
      <c r="AI940">
        <v>14143466</v>
      </c>
      <c r="AJ940">
        <v>14143466</v>
      </c>
      <c r="AP940">
        <v>0</v>
      </c>
      <c r="AQ940">
        <v>14143466</v>
      </c>
      <c r="AR940">
        <v>14143466</v>
      </c>
      <c r="AW940" s="567"/>
      <c r="AX940" s="567"/>
      <c r="AY940" s="567"/>
      <c r="AZ940" s="567"/>
      <c r="BA940" s="567"/>
      <c r="BB940" s="567"/>
      <c r="BC940" s="567"/>
      <c r="BD940" s="567">
        <v>0</v>
      </c>
      <c r="BE940" s="567">
        <v>0</v>
      </c>
      <c r="BH940" t="s">
        <v>19737</v>
      </c>
      <c r="BI940">
        <v>46078.590092592596</v>
      </c>
      <c r="BJ940">
        <v>45593.556296296294</v>
      </c>
      <c r="BK940" t="s">
        <v>21683</v>
      </c>
      <c r="BL940" t="s">
        <v>17547</v>
      </c>
      <c r="BM940" t="s">
        <v>21696</v>
      </c>
      <c r="BR940">
        <v>1</v>
      </c>
      <c r="BS940">
        <v>1</v>
      </c>
      <c r="BT940">
        <v>45820</v>
      </c>
      <c r="BU940" t="s">
        <v>19756</v>
      </c>
      <c r="BV940" t="s">
        <v>19753</v>
      </c>
      <c r="BY940">
        <v>0</v>
      </c>
      <c r="CA940" t="s">
        <v>16180</v>
      </c>
      <c r="CB940" t="s">
        <v>21679</v>
      </c>
      <c r="CC9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1" spans="1:81">
      <c r="A941">
        <v>764709</v>
      </c>
      <c r="B941" t="s">
        <v>19758</v>
      </c>
      <c r="C941" t="s">
        <v>19759</v>
      </c>
      <c r="D941" t="s">
        <v>19760</v>
      </c>
      <c r="E941" t="s">
        <v>10370</v>
      </c>
      <c r="F941" t="s">
        <v>17437</v>
      </c>
      <c r="J941" t="b">
        <v>0</v>
      </c>
      <c r="M941" t="b">
        <v>1</v>
      </c>
      <c r="N941" t="s">
        <v>16174</v>
      </c>
      <c r="O941" t="s">
        <v>7155</v>
      </c>
      <c r="V941" t="s">
        <v>2478</v>
      </c>
      <c r="Z941">
        <v>45600</v>
      </c>
      <c r="AA941" t="s">
        <v>19761</v>
      </c>
      <c r="AI941">
        <v>8740820.9299999997</v>
      </c>
      <c r="AJ941">
        <v>8740820.9299999997</v>
      </c>
      <c r="AP941">
        <v>0</v>
      </c>
      <c r="AQ941">
        <v>8740820.9299999997</v>
      </c>
      <c r="AR941">
        <v>8740820.9299999997</v>
      </c>
      <c r="AW941" s="567"/>
      <c r="AX941" s="567"/>
      <c r="AY941" s="567"/>
      <c r="AZ941" s="567"/>
      <c r="BA941" s="567"/>
      <c r="BB941" s="567"/>
      <c r="BC941" s="567"/>
      <c r="BD941" s="567">
        <v>0</v>
      </c>
      <c r="BE941" s="567">
        <v>0</v>
      </c>
      <c r="BH941" t="s">
        <v>19762</v>
      </c>
      <c r="BI941">
        <v>46078.591111111113</v>
      </c>
      <c r="BJ941">
        <v>45600.425150462965</v>
      </c>
      <c r="BK941" t="s">
        <v>21683</v>
      </c>
      <c r="BL941" t="s">
        <v>17556</v>
      </c>
      <c r="BM941" t="s">
        <v>21696</v>
      </c>
      <c r="BR941">
        <v>1</v>
      </c>
      <c r="BS941">
        <v>1</v>
      </c>
      <c r="BT941">
        <v>45820</v>
      </c>
      <c r="BU941" t="s">
        <v>19763</v>
      </c>
      <c r="BV941" t="s">
        <v>19757</v>
      </c>
      <c r="BY941">
        <v>0</v>
      </c>
      <c r="CA941" t="s">
        <v>16180</v>
      </c>
      <c r="CB941" t="s">
        <v>21679</v>
      </c>
      <c r="CC9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2" spans="1:81">
      <c r="A942">
        <v>764708</v>
      </c>
      <c r="B942" t="s">
        <v>19765</v>
      </c>
      <c r="C942" t="s">
        <v>19766</v>
      </c>
      <c r="D942" t="s">
        <v>19767</v>
      </c>
      <c r="E942" t="s">
        <v>10370</v>
      </c>
      <c r="F942" t="s">
        <v>17437</v>
      </c>
      <c r="J942" t="b">
        <v>1</v>
      </c>
      <c r="K942">
        <v>45930</v>
      </c>
      <c r="M942" t="b">
        <v>1</v>
      </c>
      <c r="N942" t="s">
        <v>16174</v>
      </c>
      <c r="O942" t="s">
        <v>7155</v>
      </c>
      <c r="R942">
        <v>40610000</v>
      </c>
      <c r="S942">
        <v>44385</v>
      </c>
      <c r="T942">
        <v>44428</v>
      </c>
      <c r="V942">
        <v>44415</v>
      </c>
      <c r="Z942">
        <v>45600</v>
      </c>
      <c r="AA942" t="s">
        <v>19761</v>
      </c>
      <c r="AI942">
        <v>5190387.5199999996</v>
      </c>
      <c r="AJ942">
        <v>5190387.5199999996</v>
      </c>
      <c r="AP942">
        <v>0</v>
      </c>
      <c r="AQ942">
        <v>5190387.5199999996</v>
      </c>
      <c r="AR942">
        <v>5190387.5199999996</v>
      </c>
      <c r="AW942" s="567"/>
      <c r="AX942" s="567"/>
      <c r="AY942" s="567"/>
      <c r="AZ942" s="567"/>
      <c r="BA942" s="567"/>
      <c r="BB942" s="567"/>
      <c r="BC942" s="567"/>
      <c r="BD942" s="567">
        <v>0</v>
      </c>
      <c r="BE942" s="567">
        <v>0</v>
      </c>
      <c r="BH942" t="s">
        <v>19762</v>
      </c>
      <c r="BI942">
        <v>46078.59097222222</v>
      </c>
      <c r="BJ942">
        <v>45600.42597222222</v>
      </c>
      <c r="BK942" t="s">
        <v>21683</v>
      </c>
      <c r="BL942" t="s">
        <v>17891</v>
      </c>
      <c r="BM942" t="s">
        <v>21696</v>
      </c>
      <c r="BR942">
        <v>1</v>
      </c>
      <c r="BS942">
        <v>1</v>
      </c>
      <c r="BT942">
        <v>45820</v>
      </c>
      <c r="BU942" t="s">
        <v>19768</v>
      </c>
      <c r="BV942" t="s">
        <v>19764</v>
      </c>
      <c r="BY942">
        <v>0</v>
      </c>
      <c r="CA942" t="s">
        <v>16180</v>
      </c>
      <c r="CB942" t="s">
        <v>21679</v>
      </c>
      <c r="CC9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3" spans="1:81">
      <c r="A943">
        <v>764707</v>
      </c>
      <c r="B943" t="s">
        <v>19770</v>
      </c>
      <c r="C943" t="s">
        <v>19771</v>
      </c>
      <c r="D943" t="s">
        <v>19772</v>
      </c>
      <c r="E943" t="s">
        <v>10370</v>
      </c>
      <c r="F943" t="s">
        <v>17437</v>
      </c>
      <c r="J943" t="b">
        <v>0</v>
      </c>
      <c r="M943" t="b">
        <v>1</v>
      </c>
      <c r="N943" t="s">
        <v>16174</v>
      </c>
      <c r="O943" t="s">
        <v>7155</v>
      </c>
      <c r="P943" t="b">
        <v>1</v>
      </c>
      <c r="V943" t="s">
        <v>2478</v>
      </c>
      <c r="Z943">
        <v>45600</v>
      </c>
      <c r="AA943" t="s">
        <v>19761</v>
      </c>
      <c r="AI943">
        <v>5540622.6399999997</v>
      </c>
      <c r="AJ943">
        <v>5540622.6399999997</v>
      </c>
      <c r="AP943">
        <v>0</v>
      </c>
      <c r="AQ943">
        <v>5540622.6399999997</v>
      </c>
      <c r="AR943">
        <v>5540622.6399999997</v>
      </c>
      <c r="AW943" s="567"/>
      <c r="AX943" s="567"/>
      <c r="AY943" s="567"/>
      <c r="AZ943" s="567"/>
      <c r="BA943" s="567"/>
      <c r="BB943" s="567"/>
      <c r="BC943" s="567"/>
      <c r="BD943" s="567">
        <v>0</v>
      </c>
      <c r="BE943" s="567">
        <v>0</v>
      </c>
      <c r="BH943" t="s">
        <v>19762</v>
      </c>
      <c r="BI943">
        <v>46078.59097222222</v>
      </c>
      <c r="BJ943">
        <v>45600.426400462966</v>
      </c>
      <c r="BK943" t="s">
        <v>21683</v>
      </c>
      <c r="BL943" t="s">
        <v>17611</v>
      </c>
      <c r="BM943" t="s">
        <v>21696</v>
      </c>
      <c r="BR943">
        <v>1</v>
      </c>
      <c r="BS943">
        <v>1</v>
      </c>
      <c r="BT943">
        <v>45820</v>
      </c>
      <c r="BU943" t="s">
        <v>19773</v>
      </c>
      <c r="BV943" t="s">
        <v>19769</v>
      </c>
      <c r="BY943">
        <v>0</v>
      </c>
      <c r="CA943" t="s">
        <v>16180</v>
      </c>
      <c r="CB943" t="s">
        <v>21679</v>
      </c>
      <c r="CC9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4" spans="1:81">
      <c r="A944">
        <v>764706</v>
      </c>
      <c r="B944" t="s">
        <v>19775</v>
      </c>
      <c r="C944" t="s">
        <v>19776</v>
      </c>
      <c r="D944" t="s">
        <v>19777</v>
      </c>
      <c r="E944" t="s">
        <v>10370</v>
      </c>
      <c r="F944" t="s">
        <v>17437</v>
      </c>
      <c r="J944" t="b">
        <v>0</v>
      </c>
      <c r="M944" t="b">
        <v>1</v>
      </c>
      <c r="N944" t="s">
        <v>16174</v>
      </c>
      <c r="O944" t="s">
        <v>7155</v>
      </c>
      <c r="V944" t="s">
        <v>2478</v>
      </c>
      <c r="Z944">
        <v>45600</v>
      </c>
      <c r="AA944" t="s">
        <v>19761</v>
      </c>
      <c r="AI944">
        <v>9329781.4000000004</v>
      </c>
      <c r="AJ944">
        <v>9329781.4000000004</v>
      </c>
      <c r="AP944">
        <v>0</v>
      </c>
      <c r="AQ944">
        <v>9329781.4000000004</v>
      </c>
      <c r="AR944">
        <v>9329781.4000000004</v>
      </c>
      <c r="AW944" s="567"/>
      <c r="AX944" s="567"/>
      <c r="AY944" s="567"/>
      <c r="AZ944" s="567"/>
      <c r="BA944" s="567"/>
      <c r="BB944" s="567"/>
      <c r="BC944" s="567"/>
      <c r="BD944" s="567">
        <v>0</v>
      </c>
      <c r="BE944" s="567">
        <v>0</v>
      </c>
      <c r="BH944" t="s">
        <v>19762</v>
      </c>
      <c r="BI944">
        <v>46078.59097222222</v>
      </c>
      <c r="BJ944">
        <v>45600.426747685182</v>
      </c>
      <c r="BK944" t="s">
        <v>21683</v>
      </c>
      <c r="BL944" t="s">
        <v>17611</v>
      </c>
      <c r="BM944" t="s">
        <v>21696</v>
      </c>
      <c r="BR944">
        <v>1</v>
      </c>
      <c r="BS944">
        <v>1</v>
      </c>
      <c r="BT944">
        <v>45820</v>
      </c>
      <c r="BU944" t="s">
        <v>19778</v>
      </c>
      <c r="BV944" t="s">
        <v>19774</v>
      </c>
      <c r="BY944">
        <v>0</v>
      </c>
      <c r="CA944" t="s">
        <v>16180</v>
      </c>
      <c r="CB944" t="s">
        <v>21679</v>
      </c>
      <c r="CC9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5" spans="1:81">
      <c r="A945">
        <v>764705</v>
      </c>
      <c r="B945" t="s">
        <v>19780</v>
      </c>
      <c r="C945" t="s">
        <v>19781</v>
      </c>
      <c r="D945" t="s">
        <v>19782</v>
      </c>
      <c r="E945" t="s">
        <v>10370</v>
      </c>
      <c r="F945" t="s">
        <v>17437</v>
      </c>
      <c r="J945" t="b">
        <v>1</v>
      </c>
      <c r="K945">
        <v>45900</v>
      </c>
      <c r="M945" t="b">
        <v>1</v>
      </c>
      <c r="N945" t="s">
        <v>16174</v>
      </c>
      <c r="O945" t="s">
        <v>7155</v>
      </c>
      <c r="P945" t="b">
        <v>1</v>
      </c>
      <c r="V945" t="s">
        <v>2478</v>
      </c>
      <c r="Z945">
        <v>45600</v>
      </c>
      <c r="AA945" t="s">
        <v>19761</v>
      </c>
      <c r="AI945">
        <v>13387462.289999999</v>
      </c>
      <c r="AJ945">
        <v>13387462.289999999</v>
      </c>
      <c r="AP945">
        <v>0</v>
      </c>
      <c r="AQ945">
        <v>13387462.289999999</v>
      </c>
      <c r="AR945">
        <v>13387462.289999999</v>
      </c>
      <c r="AW945" s="567"/>
      <c r="AX945" s="567"/>
      <c r="AY945" s="567"/>
      <c r="AZ945" s="567"/>
      <c r="BA945" s="567"/>
      <c r="BB945" s="567"/>
      <c r="BC945" s="567"/>
      <c r="BD945" s="567">
        <v>0</v>
      </c>
      <c r="BE945" s="567">
        <v>0</v>
      </c>
      <c r="BH945" t="s">
        <v>19762</v>
      </c>
      <c r="BI945">
        <v>46078.59097222222</v>
      </c>
      <c r="BJ945">
        <v>45600.427118055559</v>
      </c>
      <c r="BK945" t="s">
        <v>21683</v>
      </c>
      <c r="BL945" t="s">
        <v>17611</v>
      </c>
      <c r="BM945" t="s">
        <v>21696</v>
      </c>
      <c r="BR945">
        <v>1</v>
      </c>
      <c r="BS945">
        <v>1</v>
      </c>
      <c r="BT945">
        <v>45820</v>
      </c>
      <c r="BU945" t="s">
        <v>19783</v>
      </c>
      <c r="BV945" t="s">
        <v>19779</v>
      </c>
      <c r="BY945">
        <v>0</v>
      </c>
      <c r="CA945" t="s">
        <v>16180</v>
      </c>
      <c r="CB945" t="s">
        <v>21679</v>
      </c>
      <c r="CC9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6" spans="1:81">
      <c r="A946">
        <v>761563</v>
      </c>
      <c r="B946" t="s">
        <v>19785</v>
      </c>
      <c r="C946" t="s">
        <v>811</v>
      </c>
      <c r="D946" t="s">
        <v>19786</v>
      </c>
      <c r="E946" t="s">
        <v>12754</v>
      </c>
      <c r="F946" t="s">
        <v>33</v>
      </c>
      <c r="J946" t="b">
        <v>0</v>
      </c>
      <c r="M946" t="b">
        <v>1</v>
      </c>
      <c r="N946" t="s">
        <v>16174</v>
      </c>
      <c r="O946" t="s">
        <v>7155</v>
      </c>
      <c r="R946">
        <v>17000000</v>
      </c>
      <c r="S946">
        <v>44473</v>
      </c>
      <c r="T946">
        <v>44487</v>
      </c>
      <c r="V946">
        <v>44503</v>
      </c>
      <c r="Z946">
        <v>45597</v>
      </c>
      <c r="AA946" t="s">
        <v>19787</v>
      </c>
      <c r="AI946">
        <v>17000000</v>
      </c>
      <c r="AJ946">
        <v>17000000</v>
      </c>
      <c r="AP946">
        <v>0</v>
      </c>
      <c r="AQ946">
        <v>17000000</v>
      </c>
      <c r="AR946">
        <v>17000000</v>
      </c>
      <c r="AW946" s="567"/>
      <c r="AX946" s="567"/>
      <c r="AY946" s="567"/>
      <c r="AZ946" s="567"/>
      <c r="BA946" s="567"/>
      <c r="BB946" s="567"/>
      <c r="BC946" s="567"/>
      <c r="BD946" s="567">
        <v>0</v>
      </c>
      <c r="BE946" s="567">
        <v>0</v>
      </c>
      <c r="BG946" t="s">
        <v>22243</v>
      </c>
      <c r="BI946">
        <v>46078.590787037036</v>
      </c>
      <c r="BJ946">
        <v>45600.427893518521</v>
      </c>
      <c r="BK946" t="s">
        <v>21683</v>
      </c>
      <c r="BL946" t="s">
        <v>12800</v>
      </c>
      <c r="BM946" t="s">
        <v>21696</v>
      </c>
      <c r="BR946">
        <v>1</v>
      </c>
      <c r="BS946">
        <v>1</v>
      </c>
      <c r="BT946">
        <v>45888</v>
      </c>
      <c r="BU946" t="s">
        <v>19788</v>
      </c>
      <c r="BV946" t="s">
        <v>19784</v>
      </c>
      <c r="BY946">
        <v>0</v>
      </c>
      <c r="CA946" t="s">
        <v>16180</v>
      </c>
      <c r="CB946" t="s">
        <v>21679</v>
      </c>
      <c r="CC9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7" spans="1:81">
      <c r="A947">
        <v>767139</v>
      </c>
      <c r="B947" t="s">
        <v>19790</v>
      </c>
      <c r="C947" t="s">
        <v>19791</v>
      </c>
      <c r="D947" t="s">
        <v>19792</v>
      </c>
      <c r="E947" t="s">
        <v>10370</v>
      </c>
      <c r="F947" t="s">
        <v>17437</v>
      </c>
      <c r="J947" t="b">
        <v>1</v>
      </c>
      <c r="K947">
        <v>45869</v>
      </c>
      <c r="M947" t="b">
        <v>1</v>
      </c>
      <c r="N947" t="s">
        <v>16174</v>
      </c>
      <c r="O947" t="s">
        <v>7155</v>
      </c>
      <c r="V947" t="s">
        <v>2478</v>
      </c>
      <c r="Z947">
        <v>45617</v>
      </c>
      <c r="AA947" t="s">
        <v>19288</v>
      </c>
      <c r="AI947">
        <v>3205041</v>
      </c>
      <c r="AJ947">
        <v>3205041</v>
      </c>
      <c r="AP947">
        <v>0</v>
      </c>
      <c r="AQ947">
        <v>3205041</v>
      </c>
      <c r="AR947">
        <v>3205041</v>
      </c>
      <c r="AW947" s="567"/>
      <c r="AX947" s="567"/>
      <c r="AY947" s="567"/>
      <c r="AZ947" s="567"/>
      <c r="BA947" s="567"/>
      <c r="BB947" s="567"/>
      <c r="BC947" s="567"/>
      <c r="BD947" s="567">
        <v>0</v>
      </c>
      <c r="BE947" s="567">
        <v>0</v>
      </c>
      <c r="BH947" t="s">
        <v>19261</v>
      </c>
      <c r="BI947">
        <v>46078.591435185182</v>
      </c>
      <c r="BJ947">
        <v>45618.627581018518</v>
      </c>
      <c r="BK947" t="s">
        <v>21683</v>
      </c>
      <c r="BL947" t="s">
        <v>17588</v>
      </c>
      <c r="BM947" t="s">
        <v>21696</v>
      </c>
      <c r="BR947">
        <v>1</v>
      </c>
      <c r="BS947">
        <v>1</v>
      </c>
      <c r="BT947">
        <v>45820</v>
      </c>
      <c r="BU947" t="s">
        <v>19793</v>
      </c>
      <c r="BV947" t="s">
        <v>19789</v>
      </c>
      <c r="BY947">
        <v>0</v>
      </c>
      <c r="CA947" t="s">
        <v>16180</v>
      </c>
      <c r="CB947" t="s">
        <v>21679</v>
      </c>
      <c r="CC9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8" spans="1:81">
      <c r="A948" t="s">
        <v>19794</v>
      </c>
      <c r="C948" t="s">
        <v>19795</v>
      </c>
      <c r="F948" t="s">
        <v>33</v>
      </c>
      <c r="J948" t="b">
        <v>0</v>
      </c>
      <c r="M948" t="b">
        <v>0</v>
      </c>
      <c r="V948" t="s">
        <v>2478</v>
      </c>
      <c r="AP948">
        <v>0</v>
      </c>
      <c r="AQ948">
        <v>0</v>
      </c>
      <c r="AR948">
        <v>0</v>
      </c>
      <c r="AW948" s="567"/>
      <c r="AX948" s="567"/>
      <c r="AY948" s="567"/>
      <c r="AZ948" s="567"/>
      <c r="BA948" s="567"/>
      <c r="BB948" s="567"/>
      <c r="BC948" s="567"/>
      <c r="BD948" s="567">
        <v>0</v>
      </c>
      <c r="BE948" s="567">
        <v>0</v>
      </c>
      <c r="BI948">
        <v>45856.771898148145</v>
      </c>
      <c r="BJ948">
        <v>45637.623796296299</v>
      </c>
      <c r="BK948" t="s">
        <v>21683</v>
      </c>
      <c r="BM948" t="s">
        <v>21698</v>
      </c>
      <c r="BU948" t="s">
        <v>19796</v>
      </c>
      <c r="BV948" t="s">
        <v>19797</v>
      </c>
      <c r="BY948">
        <v>0</v>
      </c>
      <c r="CA948" t="s">
        <v>16180</v>
      </c>
      <c r="CB948" t="s">
        <v>21679</v>
      </c>
      <c r="CC9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49" spans="1:81">
      <c r="A949" t="s">
        <v>19794</v>
      </c>
      <c r="C949" t="s">
        <v>19798</v>
      </c>
      <c r="F949" t="s">
        <v>33</v>
      </c>
      <c r="J949" t="b">
        <v>0</v>
      </c>
      <c r="M949" t="b">
        <v>0</v>
      </c>
      <c r="V949" t="s">
        <v>2478</v>
      </c>
      <c r="AP949">
        <v>0</v>
      </c>
      <c r="AQ949">
        <v>0</v>
      </c>
      <c r="AR949">
        <v>0</v>
      </c>
      <c r="AW949" s="567"/>
      <c r="AX949" s="567"/>
      <c r="AY949" s="567"/>
      <c r="AZ949" s="567"/>
      <c r="BA949" s="567"/>
      <c r="BB949" s="567"/>
      <c r="BC949" s="567"/>
      <c r="BD949" s="567">
        <v>0</v>
      </c>
      <c r="BE949" s="567">
        <v>0</v>
      </c>
      <c r="BI949">
        <v>45856.771898148145</v>
      </c>
      <c r="BJ949">
        <v>45637.627708333333</v>
      </c>
      <c r="BK949" t="s">
        <v>21683</v>
      </c>
      <c r="BM949" t="s">
        <v>21698</v>
      </c>
      <c r="BU949" t="s">
        <v>19799</v>
      </c>
      <c r="BV949" t="s">
        <v>19800</v>
      </c>
      <c r="BY949">
        <v>0</v>
      </c>
      <c r="CA949" t="s">
        <v>16180</v>
      </c>
      <c r="CB949" t="s">
        <v>21679</v>
      </c>
      <c r="CC9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0" spans="1:81">
      <c r="A950" t="s">
        <v>19794</v>
      </c>
      <c r="C950" t="s">
        <v>19801</v>
      </c>
      <c r="F950" t="s">
        <v>33</v>
      </c>
      <c r="J950" t="b">
        <v>0</v>
      </c>
      <c r="M950" t="b">
        <v>0</v>
      </c>
      <c r="V950" t="s">
        <v>2478</v>
      </c>
      <c r="AP950">
        <v>0</v>
      </c>
      <c r="AQ950">
        <v>0</v>
      </c>
      <c r="AR950">
        <v>0</v>
      </c>
      <c r="AW950" s="567"/>
      <c r="AX950" s="567"/>
      <c r="AY950" s="567"/>
      <c r="AZ950" s="567"/>
      <c r="BA950" s="567"/>
      <c r="BB950" s="567"/>
      <c r="BC950" s="567"/>
      <c r="BD950" s="567">
        <v>0</v>
      </c>
      <c r="BE950" s="567">
        <v>0</v>
      </c>
      <c r="BI950">
        <v>45856.771898148145</v>
      </c>
      <c r="BJ950">
        <v>45637.628206018519</v>
      </c>
      <c r="BK950" t="s">
        <v>21683</v>
      </c>
      <c r="BM950" t="s">
        <v>21698</v>
      </c>
      <c r="BU950" t="s">
        <v>19802</v>
      </c>
      <c r="BV950" t="s">
        <v>19803</v>
      </c>
      <c r="BY950">
        <v>0</v>
      </c>
      <c r="CA950" t="s">
        <v>16180</v>
      </c>
      <c r="CB950" t="s">
        <v>21679</v>
      </c>
      <c r="CC9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1" spans="1:81">
      <c r="A951" t="s">
        <v>19794</v>
      </c>
      <c r="C951" t="s">
        <v>19804</v>
      </c>
      <c r="F951" t="s">
        <v>33</v>
      </c>
      <c r="J951" t="b">
        <v>0</v>
      </c>
      <c r="M951" t="b">
        <v>0</v>
      </c>
      <c r="V951" t="s">
        <v>2478</v>
      </c>
      <c r="AP951">
        <v>0</v>
      </c>
      <c r="AQ951">
        <v>0</v>
      </c>
      <c r="AR951">
        <v>0</v>
      </c>
      <c r="AW951" s="567"/>
      <c r="AX951" s="567"/>
      <c r="AY951" s="567"/>
      <c r="AZ951" s="567"/>
      <c r="BA951" s="567"/>
      <c r="BB951" s="567"/>
      <c r="BC951" s="567"/>
      <c r="BD951" s="567">
        <v>0</v>
      </c>
      <c r="BE951" s="567">
        <v>0</v>
      </c>
      <c r="BI951">
        <v>45856.771898148145</v>
      </c>
      <c r="BJ951">
        <v>45637.628622685188</v>
      </c>
      <c r="BK951" t="s">
        <v>21683</v>
      </c>
      <c r="BM951" t="s">
        <v>21698</v>
      </c>
      <c r="BU951" t="s">
        <v>19805</v>
      </c>
      <c r="BV951" t="s">
        <v>19806</v>
      </c>
      <c r="BY951">
        <v>0</v>
      </c>
      <c r="CA951" t="s">
        <v>16180</v>
      </c>
      <c r="CB951" t="s">
        <v>21679</v>
      </c>
      <c r="CC9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2" spans="1:81">
      <c r="A952" t="s">
        <v>19794</v>
      </c>
      <c r="C952" t="s">
        <v>19807</v>
      </c>
      <c r="F952" t="s">
        <v>33</v>
      </c>
      <c r="J952" t="b">
        <v>0</v>
      </c>
      <c r="M952" t="b">
        <v>0</v>
      </c>
      <c r="V952" t="s">
        <v>2478</v>
      </c>
      <c r="AP952">
        <v>0</v>
      </c>
      <c r="AQ952">
        <v>0</v>
      </c>
      <c r="AR952">
        <v>0</v>
      </c>
      <c r="AW952" s="567"/>
      <c r="AX952" s="567"/>
      <c r="AY952" s="567"/>
      <c r="AZ952" s="567"/>
      <c r="BA952" s="567"/>
      <c r="BB952" s="567"/>
      <c r="BC952" s="567"/>
      <c r="BD952" s="567">
        <v>0</v>
      </c>
      <c r="BE952" s="567">
        <v>0</v>
      </c>
      <c r="BI952">
        <v>45856.771898148145</v>
      </c>
      <c r="BJ952">
        <v>45637.628969907404</v>
      </c>
      <c r="BK952" t="s">
        <v>21683</v>
      </c>
      <c r="BM952" t="s">
        <v>21698</v>
      </c>
      <c r="BU952" t="s">
        <v>19808</v>
      </c>
      <c r="BV952" t="s">
        <v>19809</v>
      </c>
      <c r="BY952">
        <v>0</v>
      </c>
      <c r="CA952" t="s">
        <v>16180</v>
      </c>
      <c r="CB952" t="s">
        <v>21679</v>
      </c>
      <c r="CC9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3" spans="1:81">
      <c r="A953" t="s">
        <v>19794</v>
      </c>
      <c r="C953" t="s">
        <v>19810</v>
      </c>
      <c r="F953" t="s">
        <v>33</v>
      </c>
      <c r="J953" t="b">
        <v>0</v>
      </c>
      <c r="M953" t="b">
        <v>0</v>
      </c>
      <c r="V953" t="s">
        <v>2478</v>
      </c>
      <c r="AP953">
        <v>0</v>
      </c>
      <c r="AQ953">
        <v>0</v>
      </c>
      <c r="AR953">
        <v>0</v>
      </c>
      <c r="AW953" s="567"/>
      <c r="AX953" s="567"/>
      <c r="AY953" s="567"/>
      <c r="AZ953" s="567"/>
      <c r="BA953" s="567"/>
      <c r="BB953" s="567"/>
      <c r="BC953" s="567"/>
      <c r="BD953" s="567">
        <v>0</v>
      </c>
      <c r="BE953" s="567">
        <v>0</v>
      </c>
      <c r="BI953">
        <v>45856.771909722222</v>
      </c>
      <c r="BJ953">
        <v>45637.629745370374</v>
      </c>
      <c r="BK953" t="s">
        <v>21683</v>
      </c>
      <c r="BM953" t="s">
        <v>21698</v>
      </c>
      <c r="BU953" t="s">
        <v>19811</v>
      </c>
      <c r="BV953" t="s">
        <v>19812</v>
      </c>
      <c r="BY953">
        <v>0</v>
      </c>
      <c r="CA953" t="s">
        <v>16180</v>
      </c>
      <c r="CB953" t="s">
        <v>21679</v>
      </c>
      <c r="CC9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4" spans="1:81">
      <c r="A954" t="s">
        <v>19794</v>
      </c>
      <c r="C954" t="s">
        <v>19813</v>
      </c>
      <c r="F954" t="s">
        <v>33</v>
      </c>
      <c r="J954" t="b">
        <v>0</v>
      </c>
      <c r="M954" t="b">
        <v>0</v>
      </c>
      <c r="V954" t="s">
        <v>2478</v>
      </c>
      <c r="AP954">
        <v>0</v>
      </c>
      <c r="AQ954">
        <v>0</v>
      </c>
      <c r="AR954">
        <v>0</v>
      </c>
      <c r="AW954" s="567"/>
      <c r="AX954" s="567"/>
      <c r="AY954" s="567"/>
      <c r="AZ954" s="567"/>
      <c r="BA954" s="567"/>
      <c r="BB954" s="567"/>
      <c r="BC954" s="567"/>
      <c r="BD954" s="567">
        <v>0</v>
      </c>
      <c r="BE954" s="567">
        <v>0</v>
      </c>
      <c r="BI954">
        <v>45856.771909722222</v>
      </c>
      <c r="BJ954">
        <v>45637.629872685182</v>
      </c>
      <c r="BK954" t="s">
        <v>21683</v>
      </c>
      <c r="BM954" t="s">
        <v>21698</v>
      </c>
      <c r="BU954" t="s">
        <v>19814</v>
      </c>
      <c r="BV954" t="s">
        <v>19815</v>
      </c>
      <c r="BY954">
        <v>0</v>
      </c>
      <c r="CA954" t="s">
        <v>16180</v>
      </c>
      <c r="CB954" t="s">
        <v>21679</v>
      </c>
      <c r="CC9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5" spans="1:81">
      <c r="A955" t="s">
        <v>19794</v>
      </c>
      <c r="C955" t="s">
        <v>19816</v>
      </c>
      <c r="F955" t="s">
        <v>33</v>
      </c>
      <c r="J955" t="b">
        <v>0</v>
      </c>
      <c r="M955" t="b">
        <v>0</v>
      </c>
      <c r="V955" t="s">
        <v>2478</v>
      </c>
      <c r="AP955">
        <v>0</v>
      </c>
      <c r="AQ955">
        <v>0</v>
      </c>
      <c r="AR955">
        <v>0</v>
      </c>
      <c r="AW955" s="567"/>
      <c r="AX955" s="567"/>
      <c r="AY955" s="567"/>
      <c r="AZ955" s="567"/>
      <c r="BA955" s="567"/>
      <c r="BB955" s="567"/>
      <c r="BC955" s="567"/>
      <c r="BD955" s="567">
        <v>0</v>
      </c>
      <c r="BE955" s="567">
        <v>0</v>
      </c>
      <c r="BI955">
        <v>45856.771909722222</v>
      </c>
      <c r="BJ955">
        <v>45637.630219907405</v>
      </c>
      <c r="BK955" t="s">
        <v>21683</v>
      </c>
      <c r="BM955" t="s">
        <v>21698</v>
      </c>
      <c r="BU955" t="s">
        <v>19817</v>
      </c>
      <c r="BV955" t="s">
        <v>19818</v>
      </c>
      <c r="BY955">
        <v>0</v>
      </c>
      <c r="CA955" t="s">
        <v>16180</v>
      </c>
      <c r="CB955" t="s">
        <v>21679</v>
      </c>
      <c r="CC9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6" spans="1:81">
      <c r="A956" t="s">
        <v>19794</v>
      </c>
      <c r="C956" t="s">
        <v>19819</v>
      </c>
      <c r="F956" t="s">
        <v>33</v>
      </c>
      <c r="J956" t="b">
        <v>0</v>
      </c>
      <c r="M956" t="b">
        <v>0</v>
      </c>
      <c r="V956" t="s">
        <v>2478</v>
      </c>
      <c r="AP956">
        <v>0</v>
      </c>
      <c r="AQ956">
        <v>0</v>
      </c>
      <c r="AR956">
        <v>0</v>
      </c>
      <c r="AW956" s="567"/>
      <c r="AX956" s="567"/>
      <c r="AY956" s="567"/>
      <c r="AZ956" s="567"/>
      <c r="BA956" s="567"/>
      <c r="BB956" s="567"/>
      <c r="BC956" s="567"/>
      <c r="BD956" s="567">
        <v>0</v>
      </c>
      <c r="BE956" s="567">
        <v>0</v>
      </c>
      <c r="BI956">
        <v>45856.771909722222</v>
      </c>
      <c r="BJ956">
        <v>45637.630428240744</v>
      </c>
      <c r="BK956" t="s">
        <v>21683</v>
      </c>
      <c r="BM956" t="s">
        <v>21698</v>
      </c>
      <c r="BU956" t="s">
        <v>19820</v>
      </c>
      <c r="BV956" t="s">
        <v>19821</v>
      </c>
      <c r="BY956">
        <v>0</v>
      </c>
      <c r="CA956" t="s">
        <v>16180</v>
      </c>
      <c r="CB956" t="s">
        <v>21679</v>
      </c>
      <c r="CC9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7" spans="1:81">
      <c r="A957" t="s">
        <v>19794</v>
      </c>
      <c r="C957" t="s">
        <v>19822</v>
      </c>
      <c r="F957" t="s">
        <v>33</v>
      </c>
      <c r="J957" t="b">
        <v>0</v>
      </c>
      <c r="M957" t="b">
        <v>0</v>
      </c>
      <c r="V957" t="s">
        <v>2478</v>
      </c>
      <c r="AP957">
        <v>0</v>
      </c>
      <c r="AQ957">
        <v>0</v>
      </c>
      <c r="AR957">
        <v>0</v>
      </c>
      <c r="AW957" s="567"/>
      <c r="AX957" s="567"/>
      <c r="AY957" s="567"/>
      <c r="AZ957" s="567"/>
      <c r="BA957" s="567"/>
      <c r="BB957" s="567"/>
      <c r="BC957" s="567"/>
      <c r="BD957" s="567">
        <v>0</v>
      </c>
      <c r="BE957" s="567">
        <v>0</v>
      </c>
      <c r="BI957">
        <v>45856.771909722222</v>
      </c>
      <c r="BJ957">
        <v>45637.630567129629</v>
      </c>
      <c r="BK957" t="s">
        <v>21683</v>
      </c>
      <c r="BM957" t="s">
        <v>21698</v>
      </c>
      <c r="BU957" t="s">
        <v>19823</v>
      </c>
      <c r="BV957" t="s">
        <v>19824</v>
      </c>
      <c r="BY957">
        <v>0</v>
      </c>
      <c r="CA957" t="s">
        <v>16180</v>
      </c>
      <c r="CB957" t="s">
        <v>21679</v>
      </c>
      <c r="CC9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8" spans="1:81">
      <c r="A958" t="s">
        <v>19794</v>
      </c>
      <c r="C958" t="s">
        <v>19825</v>
      </c>
      <c r="F958" t="s">
        <v>33</v>
      </c>
      <c r="J958" t="b">
        <v>0</v>
      </c>
      <c r="M958" t="b">
        <v>0</v>
      </c>
      <c r="V958" t="s">
        <v>2478</v>
      </c>
      <c r="AP958">
        <v>0</v>
      </c>
      <c r="AQ958">
        <v>0</v>
      </c>
      <c r="AR958">
        <v>0</v>
      </c>
      <c r="AW958" s="567"/>
      <c r="AX958" s="567"/>
      <c r="AY958" s="567"/>
      <c r="AZ958" s="567"/>
      <c r="BA958" s="567"/>
      <c r="BB958" s="567"/>
      <c r="BC958" s="567"/>
      <c r="BD958" s="567">
        <v>0</v>
      </c>
      <c r="BE958" s="567">
        <v>0</v>
      </c>
      <c r="BI958">
        <v>45856.771909722222</v>
      </c>
      <c r="BJ958">
        <v>45637.630740740744</v>
      </c>
      <c r="BK958" t="s">
        <v>21683</v>
      </c>
      <c r="BM958" t="s">
        <v>21698</v>
      </c>
      <c r="BU958" t="s">
        <v>19826</v>
      </c>
      <c r="BV958" t="s">
        <v>19827</v>
      </c>
      <c r="BY958">
        <v>0</v>
      </c>
      <c r="CA958" t="s">
        <v>16180</v>
      </c>
      <c r="CB958" t="s">
        <v>21679</v>
      </c>
      <c r="CC9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59" spans="1:81">
      <c r="A959" t="s">
        <v>19794</v>
      </c>
      <c r="C959" t="s">
        <v>19828</v>
      </c>
      <c r="F959" t="s">
        <v>33</v>
      </c>
      <c r="J959" t="b">
        <v>0</v>
      </c>
      <c r="M959" t="b">
        <v>0</v>
      </c>
      <c r="V959" t="s">
        <v>2478</v>
      </c>
      <c r="AP959">
        <v>0</v>
      </c>
      <c r="AQ959">
        <v>0</v>
      </c>
      <c r="AR959">
        <v>0</v>
      </c>
      <c r="AW959" s="567"/>
      <c r="AX959" s="567"/>
      <c r="AY959" s="567"/>
      <c r="AZ959" s="567"/>
      <c r="BA959" s="567"/>
      <c r="BB959" s="567"/>
      <c r="BC959" s="567"/>
      <c r="BD959" s="567">
        <v>0</v>
      </c>
      <c r="BE959" s="567">
        <v>0</v>
      </c>
      <c r="BI959">
        <v>45856.771909722222</v>
      </c>
      <c r="BJ959">
        <v>45637.631180555552</v>
      </c>
      <c r="BK959" t="s">
        <v>21683</v>
      </c>
      <c r="BM959" t="s">
        <v>21698</v>
      </c>
      <c r="BU959" t="s">
        <v>19829</v>
      </c>
      <c r="BV959" t="s">
        <v>19830</v>
      </c>
      <c r="BY959">
        <v>0</v>
      </c>
      <c r="CA959" t="s">
        <v>16180</v>
      </c>
      <c r="CB959" t="s">
        <v>21679</v>
      </c>
      <c r="CC9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0" spans="1:81">
      <c r="A960" t="s">
        <v>19794</v>
      </c>
      <c r="C960" t="s">
        <v>19339</v>
      </c>
      <c r="F960" t="s">
        <v>46</v>
      </c>
      <c r="J960" t="b">
        <v>0</v>
      </c>
      <c r="M960" t="b">
        <v>0</v>
      </c>
      <c r="V960" t="s">
        <v>2478</v>
      </c>
      <c r="AP960">
        <v>0</v>
      </c>
      <c r="AQ960">
        <v>0</v>
      </c>
      <c r="AR960">
        <v>0</v>
      </c>
      <c r="AW960" s="567"/>
      <c r="AX960" s="567"/>
      <c r="AY960" s="567"/>
      <c r="AZ960" s="567"/>
      <c r="BA960" s="567"/>
      <c r="BB960" s="567"/>
      <c r="BC960" s="567"/>
      <c r="BD960" s="567">
        <v>0</v>
      </c>
      <c r="BE960" s="567">
        <v>0</v>
      </c>
      <c r="BI960">
        <v>45856.771921296298</v>
      </c>
      <c r="BJ960">
        <v>45637.631608796299</v>
      </c>
      <c r="BK960" t="s">
        <v>21683</v>
      </c>
      <c r="BM960" t="s">
        <v>21698</v>
      </c>
      <c r="BU960" t="s">
        <v>19831</v>
      </c>
      <c r="BV960" t="s">
        <v>19832</v>
      </c>
      <c r="BY960">
        <v>0</v>
      </c>
      <c r="CA960" t="s">
        <v>16180</v>
      </c>
      <c r="CB960" t="s">
        <v>21679</v>
      </c>
      <c r="CC9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1" spans="1:81">
      <c r="A961">
        <v>811923</v>
      </c>
      <c r="B961" t="s">
        <v>19833</v>
      </c>
      <c r="C961" t="s">
        <v>760</v>
      </c>
      <c r="D961" t="s">
        <v>19834</v>
      </c>
      <c r="E961" t="s">
        <v>13003</v>
      </c>
      <c r="F961" t="s">
        <v>16416</v>
      </c>
      <c r="H961" t="b">
        <v>1</v>
      </c>
      <c r="J961" t="b">
        <v>0</v>
      </c>
      <c r="M961" t="b">
        <v>1</v>
      </c>
      <c r="N961" t="s">
        <v>16174</v>
      </c>
      <c r="O961" t="s">
        <v>7155</v>
      </c>
      <c r="V961" t="s">
        <v>2478</v>
      </c>
      <c r="Z961">
        <v>45705</v>
      </c>
      <c r="AA961" t="s">
        <v>19835</v>
      </c>
      <c r="AC961">
        <v>45705</v>
      </c>
      <c r="AD961">
        <v>45876</v>
      </c>
      <c r="AI961">
        <v>28863.82</v>
      </c>
      <c r="AJ961">
        <v>28863.82</v>
      </c>
      <c r="AK961">
        <v>22761.43</v>
      </c>
      <c r="AL961">
        <v>53616.55</v>
      </c>
      <c r="AN961">
        <v>206622.43</v>
      </c>
      <c r="AO961">
        <v>4687.63</v>
      </c>
      <c r="AP961">
        <v>18073.8</v>
      </c>
      <c r="AQ961">
        <v>229383.86</v>
      </c>
      <c r="AR961">
        <v>283000.40999999997</v>
      </c>
      <c r="AW961" s="567"/>
      <c r="AX961" s="567"/>
      <c r="AY961" s="567"/>
      <c r="AZ961" s="567"/>
      <c r="BA961" s="567"/>
      <c r="BB961" s="567"/>
      <c r="BC961" s="567"/>
      <c r="BD961" s="567">
        <v>0</v>
      </c>
      <c r="BE961" s="567">
        <v>0</v>
      </c>
      <c r="BG961" t="s">
        <v>22244</v>
      </c>
      <c r="BI961">
        <v>46078.597245370373</v>
      </c>
      <c r="BJ961">
        <v>45637.633240740739</v>
      </c>
      <c r="BK961" t="s">
        <v>21683</v>
      </c>
      <c r="BM961" t="s">
        <v>21696</v>
      </c>
      <c r="BR961">
        <v>0.125831956965063</v>
      </c>
      <c r="BS961">
        <v>5</v>
      </c>
      <c r="BT961">
        <v>45887</v>
      </c>
      <c r="BU961" t="s">
        <v>19836</v>
      </c>
      <c r="BV961" t="s">
        <v>22245</v>
      </c>
      <c r="BW961" s="568">
        <v>11021.7</v>
      </c>
      <c r="BX961" s="568">
        <v>3868.3</v>
      </c>
      <c r="BY961">
        <v>14890</v>
      </c>
      <c r="CA961" t="s">
        <v>16180</v>
      </c>
      <c r="CB961" t="s">
        <v>21679</v>
      </c>
      <c r="CC9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2" spans="1:81">
      <c r="A962">
        <v>811913</v>
      </c>
      <c r="B962" t="s">
        <v>19837</v>
      </c>
      <c r="C962" t="s">
        <v>755</v>
      </c>
      <c r="D962" t="s">
        <v>19838</v>
      </c>
      <c r="E962" t="s">
        <v>13003</v>
      </c>
      <c r="F962" t="s">
        <v>16416</v>
      </c>
      <c r="H962" t="b">
        <v>1</v>
      </c>
      <c r="J962" t="b">
        <v>0</v>
      </c>
      <c r="M962" t="b">
        <v>1</v>
      </c>
      <c r="N962" t="s">
        <v>16174</v>
      </c>
      <c r="O962" t="s">
        <v>7155</v>
      </c>
      <c r="V962" t="s">
        <v>2478</v>
      </c>
      <c r="Z962">
        <v>45705</v>
      </c>
      <c r="AA962" t="s">
        <v>19835</v>
      </c>
      <c r="AC962">
        <v>45705</v>
      </c>
      <c r="AD962">
        <v>45876</v>
      </c>
      <c r="AI962">
        <v>335555.06</v>
      </c>
      <c r="AJ962">
        <v>335555.06</v>
      </c>
      <c r="AK962">
        <v>43773.599999999999</v>
      </c>
      <c r="AL962">
        <v>64330</v>
      </c>
      <c r="AN962">
        <v>355873.89</v>
      </c>
      <c r="AO962">
        <v>6697.9</v>
      </c>
      <c r="AP962">
        <v>37075.699999999997</v>
      </c>
      <c r="AQ962">
        <v>399647.49</v>
      </c>
      <c r="AR962">
        <v>463977.49</v>
      </c>
      <c r="AW962" s="567"/>
      <c r="AX962" s="567"/>
      <c r="AY962" s="567"/>
      <c r="AZ962" s="567"/>
      <c r="BA962" s="567"/>
      <c r="BB962" s="567"/>
      <c r="BC962" s="567"/>
      <c r="BD962" s="567">
        <v>0</v>
      </c>
      <c r="BE962" s="567">
        <v>0</v>
      </c>
      <c r="BG962" t="s">
        <v>22246</v>
      </c>
      <c r="BI962">
        <v>46078.597245370373</v>
      </c>
      <c r="BJ962">
        <v>45637.63449074074</v>
      </c>
      <c r="BK962" t="s">
        <v>21683</v>
      </c>
      <c r="BM962" t="s">
        <v>21696</v>
      </c>
      <c r="BR962">
        <v>0.83962759280685095</v>
      </c>
      <c r="BS962">
        <v>1</v>
      </c>
      <c r="BT962">
        <v>45887</v>
      </c>
      <c r="BU962" t="s">
        <v>19839</v>
      </c>
      <c r="BV962" t="s">
        <v>22247</v>
      </c>
      <c r="BW962" s="568">
        <v>83732.55</v>
      </c>
      <c r="BX962" s="568">
        <v>5802.45</v>
      </c>
      <c r="BY962">
        <v>89535</v>
      </c>
      <c r="CA962" t="s">
        <v>16180</v>
      </c>
      <c r="CB962" t="s">
        <v>21679</v>
      </c>
      <c r="CC9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3" spans="1:81">
      <c r="A963" t="s">
        <v>19794</v>
      </c>
      <c r="C963" t="s">
        <v>19361</v>
      </c>
      <c r="F963" t="s">
        <v>16416</v>
      </c>
      <c r="J963" t="b">
        <v>0</v>
      </c>
      <c r="M963" t="b">
        <v>0</v>
      </c>
      <c r="V963" t="s">
        <v>2478</v>
      </c>
      <c r="AP963">
        <v>0</v>
      </c>
      <c r="AQ963">
        <v>0</v>
      </c>
      <c r="AR963">
        <v>0</v>
      </c>
      <c r="AW963" s="567"/>
      <c r="AX963" s="567"/>
      <c r="AY963" s="567"/>
      <c r="AZ963" s="567"/>
      <c r="BA963" s="567"/>
      <c r="BB963" s="567"/>
      <c r="BC963" s="567"/>
      <c r="BD963" s="567">
        <v>0</v>
      </c>
      <c r="BE963" s="567">
        <v>0</v>
      </c>
      <c r="BI963">
        <v>45856.771921296298</v>
      </c>
      <c r="BJ963">
        <v>45637.634942129633</v>
      </c>
      <c r="BK963" t="s">
        <v>21683</v>
      </c>
      <c r="BM963" t="s">
        <v>21698</v>
      </c>
      <c r="BU963" t="s">
        <v>19840</v>
      </c>
      <c r="BV963" t="s">
        <v>19841</v>
      </c>
      <c r="BY963">
        <v>0</v>
      </c>
      <c r="CA963" t="s">
        <v>16180</v>
      </c>
      <c r="CB963" t="s">
        <v>21679</v>
      </c>
      <c r="CC9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4" spans="1:81">
      <c r="A964" t="s">
        <v>19794</v>
      </c>
      <c r="C964" t="s">
        <v>19842</v>
      </c>
      <c r="F964" t="s">
        <v>16416</v>
      </c>
      <c r="J964" t="b">
        <v>0</v>
      </c>
      <c r="M964" t="b">
        <v>0</v>
      </c>
      <c r="V964" t="s">
        <v>2478</v>
      </c>
      <c r="AP964">
        <v>0</v>
      </c>
      <c r="AQ964">
        <v>0</v>
      </c>
      <c r="AR964">
        <v>0</v>
      </c>
      <c r="AW964" s="567"/>
      <c r="AX964" s="567"/>
      <c r="AY964" s="567"/>
      <c r="AZ964" s="567"/>
      <c r="BA964" s="567"/>
      <c r="BB964" s="567"/>
      <c r="BC964" s="567"/>
      <c r="BD964" s="567">
        <v>0</v>
      </c>
      <c r="BE964" s="567">
        <v>0</v>
      </c>
      <c r="BI964">
        <v>45856.771921296298</v>
      </c>
      <c r="BJ964">
        <v>45637.636701388888</v>
      </c>
      <c r="BK964" t="s">
        <v>21683</v>
      </c>
      <c r="BM964" t="s">
        <v>21698</v>
      </c>
      <c r="BU964" t="s">
        <v>19843</v>
      </c>
      <c r="BV964" t="s">
        <v>19844</v>
      </c>
      <c r="BY964">
        <v>0</v>
      </c>
      <c r="CA964" t="s">
        <v>16180</v>
      </c>
      <c r="CB964" t="s">
        <v>21679</v>
      </c>
      <c r="CC9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5" spans="1:81">
      <c r="A965" t="s">
        <v>19794</v>
      </c>
      <c r="C965" t="s">
        <v>19376</v>
      </c>
      <c r="F965" t="s">
        <v>16416</v>
      </c>
      <c r="J965" t="b">
        <v>0</v>
      </c>
      <c r="M965" t="b">
        <v>0</v>
      </c>
      <c r="V965" t="s">
        <v>2478</v>
      </c>
      <c r="AP965">
        <v>0</v>
      </c>
      <c r="AQ965">
        <v>0</v>
      </c>
      <c r="AR965">
        <v>0</v>
      </c>
      <c r="AW965" s="567"/>
      <c r="AX965" s="567"/>
      <c r="AY965" s="567"/>
      <c r="AZ965" s="567"/>
      <c r="BA965" s="567"/>
      <c r="BB965" s="567"/>
      <c r="BC965" s="567"/>
      <c r="BD965" s="567">
        <v>0</v>
      </c>
      <c r="BE965" s="567">
        <v>0</v>
      </c>
      <c r="BI965">
        <v>45856.771921296298</v>
      </c>
      <c r="BJ965">
        <v>45637.63685185185</v>
      </c>
      <c r="BK965" t="s">
        <v>21683</v>
      </c>
      <c r="BM965" t="s">
        <v>21698</v>
      </c>
      <c r="BU965" t="s">
        <v>19845</v>
      </c>
      <c r="BV965" t="s">
        <v>19846</v>
      </c>
      <c r="BY965">
        <v>0</v>
      </c>
      <c r="CA965" t="s">
        <v>16180</v>
      </c>
      <c r="CB965" t="s">
        <v>21679</v>
      </c>
      <c r="CC9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6" spans="1:81">
      <c r="A966" t="s">
        <v>19794</v>
      </c>
      <c r="C966" t="s">
        <v>19437</v>
      </c>
      <c r="F966" t="s">
        <v>16416</v>
      </c>
      <c r="J966" t="b">
        <v>0</v>
      </c>
      <c r="M966" t="b">
        <v>0</v>
      </c>
      <c r="V966" t="s">
        <v>2478</v>
      </c>
      <c r="AP966">
        <v>0</v>
      </c>
      <c r="AQ966">
        <v>0</v>
      </c>
      <c r="AR966">
        <v>0</v>
      </c>
      <c r="AW966" s="567"/>
      <c r="AX966" s="567"/>
      <c r="AY966" s="567"/>
      <c r="AZ966" s="567"/>
      <c r="BA966" s="567"/>
      <c r="BB966" s="567"/>
      <c r="BC966" s="567"/>
      <c r="BD966" s="567">
        <v>0</v>
      </c>
      <c r="BE966" s="567">
        <v>0</v>
      </c>
      <c r="BI966">
        <v>45856.771921296298</v>
      </c>
      <c r="BJ966">
        <v>45637.637025462966</v>
      </c>
      <c r="BK966" t="s">
        <v>21683</v>
      </c>
      <c r="BM966" t="s">
        <v>21698</v>
      </c>
      <c r="BU966" t="s">
        <v>19847</v>
      </c>
      <c r="BV966" t="s">
        <v>19848</v>
      </c>
      <c r="BY966">
        <v>0</v>
      </c>
      <c r="CA966" t="s">
        <v>16180</v>
      </c>
      <c r="CB966" t="s">
        <v>21679</v>
      </c>
      <c r="CC9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7" spans="1:81">
      <c r="A967" t="s">
        <v>19794</v>
      </c>
      <c r="C967" t="s">
        <v>19849</v>
      </c>
      <c r="F967" t="s">
        <v>16416</v>
      </c>
      <c r="J967" t="b">
        <v>0</v>
      </c>
      <c r="M967" t="b">
        <v>0</v>
      </c>
      <c r="V967" t="s">
        <v>2478</v>
      </c>
      <c r="AP967">
        <v>0</v>
      </c>
      <c r="AQ967">
        <v>0</v>
      </c>
      <c r="AR967">
        <v>0</v>
      </c>
      <c r="AW967" s="567"/>
      <c r="AX967" s="567"/>
      <c r="AY967" s="567"/>
      <c r="AZ967" s="567"/>
      <c r="BA967" s="567"/>
      <c r="BB967" s="567"/>
      <c r="BC967" s="567"/>
      <c r="BD967" s="567">
        <v>0</v>
      </c>
      <c r="BE967" s="567">
        <v>0</v>
      </c>
      <c r="BI967">
        <v>45856.771932870368</v>
      </c>
      <c r="BJ967">
        <v>45637.63726851852</v>
      </c>
      <c r="BK967" t="s">
        <v>21683</v>
      </c>
      <c r="BM967" t="s">
        <v>21698</v>
      </c>
      <c r="BU967" t="s">
        <v>19850</v>
      </c>
      <c r="BV967" t="s">
        <v>19851</v>
      </c>
      <c r="BY967">
        <v>0</v>
      </c>
      <c r="CA967" t="s">
        <v>16180</v>
      </c>
      <c r="CB967" t="s">
        <v>21679</v>
      </c>
      <c r="CC9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8" spans="1:81">
      <c r="A968" t="s">
        <v>19794</v>
      </c>
      <c r="C968" t="s">
        <v>19852</v>
      </c>
      <c r="F968" t="s">
        <v>16416</v>
      </c>
      <c r="J968" t="b">
        <v>0</v>
      </c>
      <c r="M968" t="b">
        <v>0</v>
      </c>
      <c r="V968" t="s">
        <v>2478</v>
      </c>
      <c r="AP968">
        <v>0</v>
      </c>
      <c r="AQ968">
        <v>0</v>
      </c>
      <c r="AR968">
        <v>0</v>
      </c>
      <c r="AW968" s="567"/>
      <c r="AX968" s="567"/>
      <c r="AY968" s="567"/>
      <c r="AZ968" s="567"/>
      <c r="BA968" s="567"/>
      <c r="BB968" s="567"/>
      <c r="BC968" s="567"/>
      <c r="BD968" s="567">
        <v>0</v>
      </c>
      <c r="BE968" s="567">
        <v>0</v>
      </c>
      <c r="BI968">
        <v>45856.771932870368</v>
      </c>
      <c r="BJ968">
        <v>45637.637418981481</v>
      </c>
      <c r="BK968" t="s">
        <v>21683</v>
      </c>
      <c r="BM968" t="s">
        <v>21698</v>
      </c>
      <c r="BU968" t="s">
        <v>19853</v>
      </c>
      <c r="BV968" t="s">
        <v>19854</v>
      </c>
      <c r="BY968">
        <v>0</v>
      </c>
      <c r="CA968" t="s">
        <v>16180</v>
      </c>
      <c r="CB968" t="s">
        <v>21679</v>
      </c>
      <c r="CC9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69" spans="1:81">
      <c r="A969" t="s">
        <v>19794</v>
      </c>
      <c r="C969" t="s">
        <v>19855</v>
      </c>
      <c r="F969" t="s">
        <v>16416</v>
      </c>
      <c r="J969" t="b">
        <v>0</v>
      </c>
      <c r="M969" t="b">
        <v>0</v>
      </c>
      <c r="V969" t="s">
        <v>2478</v>
      </c>
      <c r="AP969">
        <v>0</v>
      </c>
      <c r="AQ969">
        <v>0</v>
      </c>
      <c r="AR969">
        <v>0</v>
      </c>
      <c r="AW969" s="567"/>
      <c r="AX969" s="567"/>
      <c r="AY969" s="567"/>
      <c r="AZ969" s="567"/>
      <c r="BA969" s="567"/>
      <c r="BB969" s="567"/>
      <c r="BC969" s="567"/>
      <c r="BD969" s="567">
        <v>0</v>
      </c>
      <c r="BE969" s="567">
        <v>0</v>
      </c>
      <c r="BI969">
        <v>45856.771932870368</v>
      </c>
      <c r="BJ969">
        <v>45637.637986111113</v>
      </c>
      <c r="BK969" t="s">
        <v>21683</v>
      </c>
      <c r="BM969" t="s">
        <v>21698</v>
      </c>
      <c r="BU969" t="s">
        <v>19856</v>
      </c>
      <c r="BV969" t="s">
        <v>19857</v>
      </c>
      <c r="BY969">
        <v>0</v>
      </c>
      <c r="CA969" t="s">
        <v>16180</v>
      </c>
      <c r="CB969" t="s">
        <v>21679</v>
      </c>
      <c r="CC9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0" spans="1:81">
      <c r="A970">
        <v>805521</v>
      </c>
      <c r="B970" t="s">
        <v>19858</v>
      </c>
      <c r="C970" t="s">
        <v>1166</v>
      </c>
      <c r="D970" t="s">
        <v>19859</v>
      </c>
      <c r="E970" t="s">
        <v>16552</v>
      </c>
      <c r="F970" t="s">
        <v>16416</v>
      </c>
      <c r="I970" t="s">
        <v>16967</v>
      </c>
      <c r="J970" t="b">
        <v>0</v>
      </c>
      <c r="M970" t="b">
        <v>1</v>
      </c>
      <c r="N970" t="s">
        <v>16174</v>
      </c>
      <c r="O970" t="s">
        <v>7155</v>
      </c>
      <c r="V970" t="s">
        <v>2478</v>
      </c>
      <c r="Z970">
        <v>45645</v>
      </c>
      <c r="AA970" t="s">
        <v>19860</v>
      </c>
      <c r="AC970">
        <v>45695</v>
      </c>
      <c r="AD970">
        <v>45853</v>
      </c>
      <c r="AE970">
        <v>45742</v>
      </c>
      <c r="AF970">
        <v>45733</v>
      </c>
      <c r="AI970">
        <v>2980000</v>
      </c>
      <c r="AJ970">
        <v>2980000</v>
      </c>
      <c r="AK970">
        <v>725071.07</v>
      </c>
      <c r="AL970">
        <v>32294</v>
      </c>
      <c r="AN970">
        <v>252749.08</v>
      </c>
      <c r="AO970">
        <v>82142.460000000006</v>
      </c>
      <c r="AP970">
        <v>642928.61</v>
      </c>
      <c r="AQ970">
        <v>977820.15</v>
      </c>
      <c r="AR970">
        <v>1010114.15</v>
      </c>
      <c r="AW970" s="567"/>
      <c r="AX970" s="567"/>
      <c r="AY970" s="567"/>
      <c r="AZ970" s="567"/>
      <c r="BA970" s="567"/>
      <c r="BB970" s="567"/>
      <c r="BC970" s="567"/>
      <c r="BD970" s="567">
        <v>0</v>
      </c>
      <c r="BE970" s="567">
        <v>0</v>
      </c>
      <c r="BG970" t="s">
        <v>22248</v>
      </c>
      <c r="BH970" t="s">
        <v>19861</v>
      </c>
      <c r="BI970">
        <v>46078.596319444441</v>
      </c>
      <c r="BJ970">
        <v>45637.63826388889</v>
      </c>
      <c r="BK970" t="s">
        <v>21683</v>
      </c>
      <c r="BM970" t="s">
        <v>21696</v>
      </c>
      <c r="BR970">
        <v>3.0475952044964498</v>
      </c>
      <c r="BS970">
        <v>1</v>
      </c>
      <c r="BT970">
        <v>45887</v>
      </c>
      <c r="BU970" t="s">
        <v>19862</v>
      </c>
      <c r="BV970" t="s">
        <v>22249</v>
      </c>
      <c r="BW970" s="568">
        <v>9182.2999999999993</v>
      </c>
      <c r="BX970" s="568">
        <v>97016.62</v>
      </c>
      <c r="BY970">
        <v>106198.92</v>
      </c>
      <c r="CA970" t="s">
        <v>16180</v>
      </c>
      <c r="CB970" t="s">
        <v>21679</v>
      </c>
      <c r="CC9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1" spans="1:81">
      <c r="A971" t="s">
        <v>19794</v>
      </c>
      <c r="C971" t="s">
        <v>19403</v>
      </c>
      <c r="F971" t="s">
        <v>16416</v>
      </c>
      <c r="J971" t="b">
        <v>0</v>
      </c>
      <c r="M971" t="b">
        <v>0</v>
      </c>
      <c r="V971" t="s">
        <v>2478</v>
      </c>
      <c r="AP971">
        <v>0</v>
      </c>
      <c r="AQ971">
        <v>0</v>
      </c>
      <c r="AR971">
        <v>0</v>
      </c>
      <c r="AW971" s="567"/>
      <c r="AX971" s="567"/>
      <c r="AY971" s="567"/>
      <c r="AZ971" s="567"/>
      <c r="BA971" s="567"/>
      <c r="BB971" s="567"/>
      <c r="BC971" s="567"/>
      <c r="BD971" s="567">
        <v>0</v>
      </c>
      <c r="BE971" s="567">
        <v>0</v>
      </c>
      <c r="BI971">
        <v>45856.771932870368</v>
      </c>
      <c r="BJ971">
        <v>45637.638368055559</v>
      </c>
      <c r="BK971" t="s">
        <v>21683</v>
      </c>
      <c r="BM971" t="s">
        <v>21698</v>
      </c>
      <c r="BU971" t="s">
        <v>19863</v>
      </c>
      <c r="BV971" t="s">
        <v>19864</v>
      </c>
      <c r="BY971">
        <v>0</v>
      </c>
      <c r="CA971" t="s">
        <v>16180</v>
      </c>
      <c r="CB971" t="s">
        <v>21679</v>
      </c>
      <c r="CC9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2" spans="1:81">
      <c r="A972" t="s">
        <v>19794</v>
      </c>
      <c r="C972" t="s">
        <v>19406</v>
      </c>
      <c r="F972" t="s">
        <v>16416</v>
      </c>
      <c r="J972" t="b">
        <v>0</v>
      </c>
      <c r="M972" t="b">
        <v>0</v>
      </c>
      <c r="V972" t="s">
        <v>2478</v>
      </c>
      <c r="AP972">
        <v>0</v>
      </c>
      <c r="AQ972">
        <v>0</v>
      </c>
      <c r="AR972">
        <v>0</v>
      </c>
      <c r="AW972" s="567"/>
      <c r="AX972" s="567"/>
      <c r="AY972" s="567"/>
      <c r="AZ972" s="567"/>
      <c r="BA972" s="567"/>
      <c r="BB972" s="567"/>
      <c r="BC972" s="567"/>
      <c r="BD972" s="567">
        <v>0</v>
      </c>
      <c r="BE972" s="567">
        <v>0</v>
      </c>
      <c r="BI972">
        <v>45856.771932870368</v>
      </c>
      <c r="BJ972">
        <v>45637.638483796298</v>
      </c>
      <c r="BK972" t="s">
        <v>21683</v>
      </c>
      <c r="BM972" t="s">
        <v>21698</v>
      </c>
      <c r="BU972" t="s">
        <v>19865</v>
      </c>
      <c r="BV972" t="s">
        <v>19866</v>
      </c>
      <c r="BY972">
        <v>0</v>
      </c>
      <c r="CA972" t="s">
        <v>16180</v>
      </c>
      <c r="CB972" t="s">
        <v>21679</v>
      </c>
      <c r="CC9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3" spans="1:81">
      <c r="A973" t="s">
        <v>19794</v>
      </c>
      <c r="C973" t="s">
        <v>19385</v>
      </c>
      <c r="F973" t="s">
        <v>16416</v>
      </c>
      <c r="J973" t="b">
        <v>0</v>
      </c>
      <c r="M973" t="b">
        <v>0</v>
      </c>
      <c r="V973" t="s">
        <v>2478</v>
      </c>
      <c r="AP973">
        <v>0</v>
      </c>
      <c r="AQ973">
        <v>0</v>
      </c>
      <c r="AR973">
        <v>0</v>
      </c>
      <c r="AW973" s="567"/>
      <c r="AX973" s="567"/>
      <c r="AY973" s="567"/>
      <c r="AZ973" s="567"/>
      <c r="BA973" s="567"/>
      <c r="BB973" s="567"/>
      <c r="BC973" s="567"/>
      <c r="BD973" s="567">
        <v>0</v>
      </c>
      <c r="BE973" s="567">
        <v>0</v>
      </c>
      <c r="BI973">
        <v>45856.771944444445</v>
      </c>
      <c r="BJ973">
        <v>45637.639050925929</v>
      </c>
      <c r="BK973" t="s">
        <v>21683</v>
      </c>
      <c r="BM973" t="s">
        <v>21698</v>
      </c>
      <c r="BU973" t="s">
        <v>19867</v>
      </c>
      <c r="BV973" t="s">
        <v>19868</v>
      </c>
      <c r="BY973">
        <v>0</v>
      </c>
      <c r="CA973" t="s">
        <v>16180</v>
      </c>
      <c r="CB973" t="s">
        <v>21679</v>
      </c>
      <c r="CC9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4" spans="1:81">
      <c r="A974" t="s">
        <v>19794</v>
      </c>
      <c r="C974" t="s">
        <v>19869</v>
      </c>
      <c r="F974" t="s">
        <v>16416</v>
      </c>
      <c r="J974" t="b">
        <v>0</v>
      </c>
      <c r="M974" t="b">
        <v>0</v>
      </c>
      <c r="V974" t="s">
        <v>2478</v>
      </c>
      <c r="AP974">
        <v>0</v>
      </c>
      <c r="AQ974">
        <v>0</v>
      </c>
      <c r="AR974">
        <v>0</v>
      </c>
      <c r="AW974" s="567"/>
      <c r="AX974" s="567"/>
      <c r="AY974" s="567"/>
      <c r="AZ974" s="567"/>
      <c r="BA974" s="567"/>
      <c r="BB974" s="567"/>
      <c r="BC974" s="567"/>
      <c r="BD974" s="567">
        <v>0</v>
      </c>
      <c r="BE974" s="567">
        <v>0</v>
      </c>
      <c r="BI974">
        <v>45856.771944444445</v>
      </c>
      <c r="BJ974">
        <v>45637.639236111114</v>
      </c>
      <c r="BK974" t="s">
        <v>21683</v>
      </c>
      <c r="BM974" t="s">
        <v>21698</v>
      </c>
      <c r="BU974" t="s">
        <v>19870</v>
      </c>
      <c r="BV974" t="s">
        <v>19871</v>
      </c>
      <c r="BY974">
        <v>0</v>
      </c>
      <c r="CA974" t="s">
        <v>16180</v>
      </c>
      <c r="CB974" t="s">
        <v>21679</v>
      </c>
      <c r="CC9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5" spans="1:81">
      <c r="A975" t="s">
        <v>19794</v>
      </c>
      <c r="C975" t="s">
        <v>19872</v>
      </c>
      <c r="F975" t="s">
        <v>16416</v>
      </c>
      <c r="J975" t="b">
        <v>0</v>
      </c>
      <c r="M975" t="b">
        <v>0</v>
      </c>
      <c r="V975" t="s">
        <v>2478</v>
      </c>
      <c r="AP975">
        <v>0</v>
      </c>
      <c r="AQ975">
        <v>0</v>
      </c>
      <c r="AR975">
        <v>0</v>
      </c>
      <c r="AW975" s="567"/>
      <c r="AX975" s="567"/>
      <c r="AY975" s="567"/>
      <c r="AZ975" s="567"/>
      <c r="BA975" s="567"/>
      <c r="BB975" s="567"/>
      <c r="BC975" s="567"/>
      <c r="BD975" s="567">
        <v>0</v>
      </c>
      <c r="BE975" s="567">
        <v>0</v>
      </c>
      <c r="BI975">
        <v>45856.771944444445</v>
      </c>
      <c r="BJ975">
        <v>45637.639490740738</v>
      </c>
      <c r="BK975" t="s">
        <v>21683</v>
      </c>
      <c r="BM975" t="s">
        <v>21698</v>
      </c>
      <c r="BU975" t="s">
        <v>19873</v>
      </c>
      <c r="BV975" t="s">
        <v>19874</v>
      </c>
      <c r="BY975">
        <v>0</v>
      </c>
      <c r="CA975" t="s">
        <v>16180</v>
      </c>
      <c r="CB975" t="s">
        <v>21679</v>
      </c>
      <c r="CC9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6" spans="1:81">
      <c r="A976" t="s">
        <v>19794</v>
      </c>
      <c r="C976" t="s">
        <v>19875</v>
      </c>
      <c r="F976" t="s">
        <v>16416</v>
      </c>
      <c r="J976" t="b">
        <v>0</v>
      </c>
      <c r="M976" t="b">
        <v>0</v>
      </c>
      <c r="V976" t="s">
        <v>2478</v>
      </c>
      <c r="AP976">
        <v>0</v>
      </c>
      <c r="AQ976">
        <v>0</v>
      </c>
      <c r="AR976">
        <v>0</v>
      </c>
      <c r="AW976" s="567"/>
      <c r="AX976" s="567"/>
      <c r="AY976" s="567"/>
      <c r="AZ976" s="567"/>
      <c r="BA976" s="567"/>
      <c r="BB976" s="567"/>
      <c r="BC976" s="567"/>
      <c r="BD976" s="567">
        <v>0</v>
      </c>
      <c r="BE976" s="567">
        <v>0</v>
      </c>
      <c r="BI976">
        <v>45856.771944444445</v>
      </c>
      <c r="BJ976">
        <v>45637.639814814815</v>
      </c>
      <c r="BK976" t="s">
        <v>21683</v>
      </c>
      <c r="BM976" t="s">
        <v>21698</v>
      </c>
      <c r="BU976" t="s">
        <v>19876</v>
      </c>
      <c r="BV976" t="s">
        <v>19877</v>
      </c>
      <c r="BY976">
        <v>0</v>
      </c>
      <c r="CA976" t="s">
        <v>16180</v>
      </c>
      <c r="CB976" t="s">
        <v>21679</v>
      </c>
      <c r="CC9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7" spans="1:81">
      <c r="A977" t="s">
        <v>19794</v>
      </c>
      <c r="C977" t="s">
        <v>19878</v>
      </c>
      <c r="F977" t="s">
        <v>16416</v>
      </c>
      <c r="J977" t="b">
        <v>0</v>
      </c>
      <c r="M977" t="b">
        <v>0</v>
      </c>
      <c r="V977" t="s">
        <v>2478</v>
      </c>
      <c r="AP977">
        <v>0</v>
      </c>
      <c r="AQ977">
        <v>0</v>
      </c>
      <c r="AR977">
        <v>0</v>
      </c>
      <c r="AW977" s="567"/>
      <c r="AX977" s="567"/>
      <c r="AY977" s="567"/>
      <c r="AZ977" s="567"/>
      <c r="BA977" s="567"/>
      <c r="BB977" s="567"/>
      <c r="BC977" s="567"/>
      <c r="BD977" s="567">
        <v>0</v>
      </c>
      <c r="BE977" s="567">
        <v>0</v>
      </c>
      <c r="BI977">
        <v>45856.771944444445</v>
      </c>
      <c r="BJ977">
        <v>45637.640034722222</v>
      </c>
      <c r="BK977" t="s">
        <v>21683</v>
      </c>
      <c r="BM977" t="s">
        <v>21698</v>
      </c>
      <c r="BU977" t="s">
        <v>19879</v>
      </c>
      <c r="BV977" t="s">
        <v>19880</v>
      </c>
      <c r="BY977">
        <v>0</v>
      </c>
      <c r="CA977" t="s">
        <v>16180</v>
      </c>
      <c r="CB977" t="s">
        <v>21679</v>
      </c>
      <c r="CC9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8" spans="1:81">
      <c r="A978" t="s">
        <v>19794</v>
      </c>
      <c r="C978" t="s">
        <v>19428</v>
      </c>
      <c r="F978" t="s">
        <v>16416</v>
      </c>
      <c r="J978" t="b">
        <v>0</v>
      </c>
      <c r="M978" t="b">
        <v>0</v>
      </c>
      <c r="V978" t="s">
        <v>2478</v>
      </c>
      <c r="AP978">
        <v>0</v>
      </c>
      <c r="AQ978">
        <v>0</v>
      </c>
      <c r="AR978">
        <v>0</v>
      </c>
      <c r="AW978" s="567"/>
      <c r="AX978" s="567"/>
      <c r="AY978" s="567"/>
      <c r="AZ978" s="567"/>
      <c r="BA978" s="567"/>
      <c r="BB978" s="567"/>
      <c r="BC978" s="567"/>
      <c r="BD978" s="567">
        <v>0</v>
      </c>
      <c r="BE978" s="567">
        <v>0</v>
      </c>
      <c r="BI978">
        <v>45856.771944444445</v>
      </c>
      <c r="BJ978">
        <v>45637.640069444446</v>
      </c>
      <c r="BK978" t="s">
        <v>21683</v>
      </c>
      <c r="BM978" t="s">
        <v>21698</v>
      </c>
      <c r="BU978" t="s">
        <v>19881</v>
      </c>
      <c r="BV978" t="s">
        <v>19882</v>
      </c>
      <c r="BY978">
        <v>0</v>
      </c>
      <c r="CA978" t="s">
        <v>16180</v>
      </c>
      <c r="CB978" t="s">
        <v>21679</v>
      </c>
      <c r="CC9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79" spans="1:81">
      <c r="A979" t="s">
        <v>19794</v>
      </c>
      <c r="C979" t="s">
        <v>19883</v>
      </c>
      <c r="F979" t="s">
        <v>16416</v>
      </c>
      <c r="J979" t="b">
        <v>0</v>
      </c>
      <c r="M979" t="b">
        <v>0</v>
      </c>
      <c r="V979" t="s">
        <v>2478</v>
      </c>
      <c r="AP979">
        <v>0</v>
      </c>
      <c r="AQ979">
        <v>0</v>
      </c>
      <c r="AR979">
        <v>0</v>
      </c>
      <c r="AW979" s="567"/>
      <c r="AX979" s="567"/>
      <c r="AY979" s="567"/>
      <c r="AZ979" s="567"/>
      <c r="BA979" s="567"/>
      <c r="BB979" s="567"/>
      <c r="BC979" s="567"/>
      <c r="BD979" s="567">
        <v>0</v>
      </c>
      <c r="BE979" s="567">
        <v>0</v>
      </c>
      <c r="BI979">
        <v>45856.771956018521</v>
      </c>
      <c r="BJ979">
        <v>45637.640243055554</v>
      </c>
      <c r="BK979" t="s">
        <v>21683</v>
      </c>
      <c r="BM979" t="s">
        <v>21698</v>
      </c>
      <c r="BU979" t="s">
        <v>19884</v>
      </c>
      <c r="BV979" t="s">
        <v>19885</v>
      </c>
      <c r="BY979">
        <v>0</v>
      </c>
      <c r="CA979" t="s">
        <v>16180</v>
      </c>
      <c r="CB979" t="s">
        <v>21679</v>
      </c>
      <c r="CC9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0" spans="1:81">
      <c r="A980" t="s">
        <v>19794</v>
      </c>
      <c r="C980" t="s">
        <v>19886</v>
      </c>
      <c r="F980" t="s">
        <v>16416</v>
      </c>
      <c r="J980" t="b">
        <v>0</v>
      </c>
      <c r="M980" t="b">
        <v>0</v>
      </c>
      <c r="V980" t="s">
        <v>2478</v>
      </c>
      <c r="AP980">
        <v>0</v>
      </c>
      <c r="AQ980">
        <v>0</v>
      </c>
      <c r="AR980">
        <v>0</v>
      </c>
      <c r="AW980" s="567"/>
      <c r="AX980" s="567"/>
      <c r="AY980" s="567"/>
      <c r="AZ980" s="567"/>
      <c r="BA980" s="567"/>
      <c r="BB980" s="567"/>
      <c r="BC980" s="567"/>
      <c r="BD980" s="567">
        <v>0</v>
      </c>
      <c r="BE980" s="567">
        <v>0</v>
      </c>
      <c r="BI980">
        <v>45856.771956018521</v>
      </c>
      <c r="BJ980">
        <v>45637.6406712963</v>
      </c>
      <c r="BK980" t="s">
        <v>21683</v>
      </c>
      <c r="BM980" t="s">
        <v>21698</v>
      </c>
      <c r="BU980" t="s">
        <v>19887</v>
      </c>
      <c r="BV980" t="s">
        <v>19888</v>
      </c>
      <c r="BY980">
        <v>0</v>
      </c>
      <c r="CA980" t="s">
        <v>16180</v>
      </c>
      <c r="CB980" t="s">
        <v>21679</v>
      </c>
      <c r="CC9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1" spans="1:81">
      <c r="A981" t="s">
        <v>19794</v>
      </c>
      <c r="C981" t="s">
        <v>19889</v>
      </c>
      <c r="F981" t="s">
        <v>16416</v>
      </c>
      <c r="J981" t="b">
        <v>0</v>
      </c>
      <c r="M981" t="b">
        <v>0</v>
      </c>
      <c r="V981" t="s">
        <v>2478</v>
      </c>
      <c r="AP981">
        <v>0</v>
      </c>
      <c r="AQ981">
        <v>0</v>
      </c>
      <c r="AR981">
        <v>0</v>
      </c>
      <c r="AW981" s="567"/>
      <c r="AX981" s="567"/>
      <c r="AY981" s="567"/>
      <c r="AZ981" s="567"/>
      <c r="BA981" s="567"/>
      <c r="BB981" s="567"/>
      <c r="BC981" s="567"/>
      <c r="BD981" s="567">
        <v>0</v>
      </c>
      <c r="BE981" s="567">
        <v>0</v>
      </c>
      <c r="BI981">
        <v>45856.771956018521</v>
      </c>
      <c r="BJ981">
        <v>45637.640682870369</v>
      </c>
      <c r="BK981" t="s">
        <v>21683</v>
      </c>
      <c r="BM981" t="s">
        <v>21698</v>
      </c>
      <c r="BU981" t="s">
        <v>19890</v>
      </c>
      <c r="BV981" t="s">
        <v>19891</v>
      </c>
      <c r="BY981">
        <v>0</v>
      </c>
      <c r="CA981" t="s">
        <v>16180</v>
      </c>
      <c r="CB981" t="s">
        <v>21679</v>
      </c>
      <c r="CC9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2" spans="1:81">
      <c r="A982" t="s">
        <v>19794</v>
      </c>
      <c r="C982" t="s">
        <v>19892</v>
      </c>
      <c r="F982" t="s">
        <v>16416</v>
      </c>
      <c r="J982" t="b">
        <v>0</v>
      </c>
      <c r="M982" t="b">
        <v>0</v>
      </c>
      <c r="V982" t="s">
        <v>2478</v>
      </c>
      <c r="AP982">
        <v>0</v>
      </c>
      <c r="AQ982">
        <v>0</v>
      </c>
      <c r="AR982">
        <v>0</v>
      </c>
      <c r="AW982" s="567"/>
      <c r="AX982" s="567"/>
      <c r="AY982" s="567"/>
      <c r="AZ982" s="567"/>
      <c r="BA982" s="567"/>
      <c r="BB982" s="567"/>
      <c r="BC982" s="567"/>
      <c r="BD982" s="567">
        <v>0</v>
      </c>
      <c r="BE982" s="567">
        <v>0</v>
      </c>
      <c r="BI982">
        <v>45856.771956018521</v>
      </c>
      <c r="BJ982">
        <v>45637.641215277778</v>
      </c>
      <c r="BK982" t="s">
        <v>21683</v>
      </c>
      <c r="BM982" t="s">
        <v>21698</v>
      </c>
      <c r="BU982" t="s">
        <v>19893</v>
      </c>
      <c r="BV982" t="s">
        <v>19894</v>
      </c>
      <c r="BY982">
        <v>0</v>
      </c>
      <c r="CA982" t="s">
        <v>16180</v>
      </c>
      <c r="CB982" t="s">
        <v>21679</v>
      </c>
      <c r="CC9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3" spans="1:81">
      <c r="A983" t="s">
        <v>19794</v>
      </c>
      <c r="C983" t="s">
        <v>19895</v>
      </c>
      <c r="F983" t="s">
        <v>16416</v>
      </c>
      <c r="J983" t="b">
        <v>0</v>
      </c>
      <c r="M983" t="b">
        <v>0</v>
      </c>
      <c r="V983" t="s">
        <v>2478</v>
      </c>
      <c r="AP983">
        <v>0</v>
      </c>
      <c r="AQ983">
        <v>0</v>
      </c>
      <c r="AR983">
        <v>0</v>
      </c>
      <c r="AW983" s="567"/>
      <c r="AX983" s="567"/>
      <c r="AY983" s="567"/>
      <c r="AZ983" s="567"/>
      <c r="BA983" s="567"/>
      <c r="BB983" s="567"/>
      <c r="BC983" s="567"/>
      <c r="BD983" s="567">
        <v>0</v>
      </c>
      <c r="BE983" s="567">
        <v>0</v>
      </c>
      <c r="BI983">
        <v>45856.771956018521</v>
      </c>
      <c r="BJ983">
        <v>45637.641412037039</v>
      </c>
      <c r="BK983" t="s">
        <v>21683</v>
      </c>
      <c r="BM983" t="s">
        <v>21698</v>
      </c>
      <c r="BU983" t="s">
        <v>19896</v>
      </c>
      <c r="BV983" t="s">
        <v>19897</v>
      </c>
      <c r="BY983">
        <v>0</v>
      </c>
      <c r="CA983" t="s">
        <v>16180</v>
      </c>
      <c r="CB983" t="s">
        <v>21679</v>
      </c>
      <c r="CC9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4" spans="1:81">
      <c r="A984" t="s">
        <v>19794</v>
      </c>
      <c r="C984" t="s">
        <v>19898</v>
      </c>
      <c r="F984" t="s">
        <v>16416</v>
      </c>
      <c r="J984" t="b">
        <v>0</v>
      </c>
      <c r="M984" t="b">
        <v>0</v>
      </c>
      <c r="V984" t="s">
        <v>2478</v>
      </c>
      <c r="AP984">
        <v>0</v>
      </c>
      <c r="AQ984">
        <v>0</v>
      </c>
      <c r="AR984">
        <v>0</v>
      </c>
      <c r="AW984" s="567"/>
      <c r="AX984" s="567"/>
      <c r="AY984" s="567"/>
      <c r="AZ984" s="567"/>
      <c r="BA984" s="567"/>
      <c r="BB984" s="567"/>
      <c r="BC984" s="567"/>
      <c r="BD984" s="567">
        <v>0</v>
      </c>
      <c r="BE984" s="567">
        <v>0</v>
      </c>
      <c r="BI984">
        <v>45856.771956018521</v>
      </c>
      <c r="BJ984">
        <v>45637.641770833332</v>
      </c>
      <c r="BK984" t="s">
        <v>21683</v>
      </c>
      <c r="BM984" t="s">
        <v>21698</v>
      </c>
      <c r="BU984" t="s">
        <v>19899</v>
      </c>
      <c r="BV984" t="s">
        <v>19900</v>
      </c>
      <c r="BY984">
        <v>0</v>
      </c>
      <c r="CA984" t="s">
        <v>16180</v>
      </c>
      <c r="CB984" t="s">
        <v>21679</v>
      </c>
      <c r="CC9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5" spans="1:81">
      <c r="A985" t="s">
        <v>19794</v>
      </c>
      <c r="C985" t="s">
        <v>19901</v>
      </c>
      <c r="F985" t="s">
        <v>16416</v>
      </c>
      <c r="J985" t="b">
        <v>0</v>
      </c>
      <c r="M985" t="b">
        <v>0</v>
      </c>
      <c r="V985" t="s">
        <v>2478</v>
      </c>
      <c r="AP985">
        <v>0</v>
      </c>
      <c r="AQ985">
        <v>0</v>
      </c>
      <c r="AR985">
        <v>0</v>
      </c>
      <c r="AW985" s="567"/>
      <c r="AX985" s="567"/>
      <c r="AY985" s="567"/>
      <c r="AZ985" s="567"/>
      <c r="BA985" s="567"/>
      <c r="BB985" s="567"/>
      <c r="BC985" s="567"/>
      <c r="BD985" s="567">
        <v>0</v>
      </c>
      <c r="BE985" s="567">
        <v>0</v>
      </c>
      <c r="BI985">
        <v>45856.771956018521</v>
      </c>
      <c r="BJ985">
        <v>45637.641770833332</v>
      </c>
      <c r="BK985" t="s">
        <v>21683</v>
      </c>
      <c r="BM985" t="s">
        <v>21698</v>
      </c>
      <c r="BU985" t="s">
        <v>19902</v>
      </c>
      <c r="BV985" t="s">
        <v>19903</v>
      </c>
      <c r="BY985">
        <v>0</v>
      </c>
      <c r="CA985" t="s">
        <v>16180</v>
      </c>
      <c r="CB985" t="s">
        <v>21679</v>
      </c>
      <c r="CC9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6" spans="1:81">
      <c r="A986" t="s">
        <v>19794</v>
      </c>
      <c r="C986" t="s">
        <v>19904</v>
      </c>
      <c r="F986" t="s">
        <v>16416</v>
      </c>
      <c r="J986" t="b">
        <v>0</v>
      </c>
      <c r="M986" t="b">
        <v>0</v>
      </c>
      <c r="V986" t="s">
        <v>2478</v>
      </c>
      <c r="AP986">
        <v>0</v>
      </c>
      <c r="AQ986">
        <v>0</v>
      </c>
      <c r="AR986">
        <v>0</v>
      </c>
      <c r="AW986" s="567"/>
      <c r="AX986" s="567"/>
      <c r="AY986" s="567"/>
      <c r="AZ986" s="567"/>
      <c r="BA986" s="567"/>
      <c r="BB986" s="567"/>
      <c r="BC986" s="567"/>
      <c r="BD986" s="567">
        <v>0</v>
      </c>
      <c r="BE986" s="567">
        <v>0</v>
      </c>
      <c r="BI986">
        <v>45856.771967592591</v>
      </c>
      <c r="BJ986">
        <v>45637.642372685186</v>
      </c>
      <c r="BK986" t="s">
        <v>21683</v>
      </c>
      <c r="BL986" t="s">
        <v>17389</v>
      </c>
      <c r="BM986" t="s">
        <v>21698</v>
      </c>
      <c r="BU986" t="s">
        <v>19905</v>
      </c>
      <c r="BV986" t="s">
        <v>19906</v>
      </c>
      <c r="BY986">
        <v>0</v>
      </c>
      <c r="CA986" t="s">
        <v>16180</v>
      </c>
      <c r="CB986" t="s">
        <v>21679</v>
      </c>
      <c r="CC9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7" spans="1:81">
      <c r="A987" t="s">
        <v>19794</v>
      </c>
      <c r="C987" t="s">
        <v>19907</v>
      </c>
      <c r="F987" t="s">
        <v>16416</v>
      </c>
      <c r="J987" t="b">
        <v>0</v>
      </c>
      <c r="M987" t="b">
        <v>0</v>
      </c>
      <c r="V987" t="s">
        <v>2478</v>
      </c>
      <c r="AP987">
        <v>0</v>
      </c>
      <c r="AQ987">
        <v>0</v>
      </c>
      <c r="AR987">
        <v>0</v>
      </c>
      <c r="AW987" s="567"/>
      <c r="AX987" s="567"/>
      <c r="AY987" s="567"/>
      <c r="AZ987" s="567"/>
      <c r="BA987" s="567"/>
      <c r="BB987" s="567"/>
      <c r="BC987" s="567"/>
      <c r="BD987" s="567">
        <v>0</v>
      </c>
      <c r="BE987" s="567">
        <v>0</v>
      </c>
      <c r="BI987">
        <v>45856.771967592591</v>
      </c>
      <c r="BJ987">
        <v>45637.642372685186</v>
      </c>
      <c r="BK987" t="s">
        <v>21683</v>
      </c>
      <c r="BM987" t="s">
        <v>21698</v>
      </c>
      <c r="BU987" t="s">
        <v>19908</v>
      </c>
      <c r="BV987" t="s">
        <v>19909</v>
      </c>
      <c r="BY987">
        <v>0</v>
      </c>
      <c r="CA987" t="s">
        <v>16180</v>
      </c>
      <c r="CB987" t="s">
        <v>21679</v>
      </c>
      <c r="CC9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8" spans="1:81">
      <c r="A988" t="s">
        <v>19794</v>
      </c>
      <c r="C988" t="s">
        <v>19512</v>
      </c>
      <c r="F988" t="s">
        <v>16416</v>
      </c>
      <c r="J988" t="b">
        <v>0</v>
      </c>
      <c r="M988" t="b">
        <v>0</v>
      </c>
      <c r="V988" t="s">
        <v>2478</v>
      </c>
      <c r="AP988">
        <v>0</v>
      </c>
      <c r="AQ988">
        <v>0</v>
      </c>
      <c r="AR988">
        <v>0</v>
      </c>
      <c r="AW988" s="567"/>
      <c r="AX988" s="567"/>
      <c r="AY988" s="567"/>
      <c r="AZ988" s="567"/>
      <c r="BA988" s="567"/>
      <c r="BB988" s="567"/>
      <c r="BC988" s="567"/>
      <c r="BD988" s="567">
        <v>0</v>
      </c>
      <c r="BE988" s="567">
        <v>0</v>
      </c>
      <c r="BI988">
        <v>45856.771967592591</v>
      </c>
      <c r="BJ988">
        <v>45637.642372685186</v>
      </c>
      <c r="BK988" t="s">
        <v>21683</v>
      </c>
      <c r="BM988" t="s">
        <v>21698</v>
      </c>
      <c r="BU988" t="s">
        <v>19910</v>
      </c>
      <c r="BV988" t="s">
        <v>19911</v>
      </c>
      <c r="BY988">
        <v>0</v>
      </c>
      <c r="CA988" t="s">
        <v>16180</v>
      </c>
      <c r="CB988" t="s">
        <v>21679</v>
      </c>
      <c r="CC9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89" spans="1:81">
      <c r="A989" t="s">
        <v>19794</v>
      </c>
      <c r="C989" t="s">
        <v>19912</v>
      </c>
      <c r="F989" t="s">
        <v>16416</v>
      </c>
      <c r="J989" t="b">
        <v>0</v>
      </c>
      <c r="M989" t="b">
        <v>0</v>
      </c>
      <c r="V989" t="s">
        <v>2478</v>
      </c>
      <c r="AP989">
        <v>0</v>
      </c>
      <c r="AQ989">
        <v>0</v>
      </c>
      <c r="AR989">
        <v>0</v>
      </c>
      <c r="AW989" s="567"/>
      <c r="AX989" s="567"/>
      <c r="AY989" s="567"/>
      <c r="AZ989" s="567"/>
      <c r="BA989" s="567"/>
      <c r="BB989" s="567"/>
      <c r="BC989" s="567"/>
      <c r="BD989" s="567">
        <v>0</v>
      </c>
      <c r="BE989" s="567">
        <v>0</v>
      </c>
      <c r="BI989">
        <v>45856.771967592591</v>
      </c>
      <c r="BJ989">
        <v>45637.64298611111</v>
      </c>
      <c r="BK989" t="s">
        <v>21683</v>
      </c>
      <c r="BM989" t="s">
        <v>21698</v>
      </c>
      <c r="BU989" t="s">
        <v>19913</v>
      </c>
      <c r="BV989" t="s">
        <v>19914</v>
      </c>
      <c r="BY989">
        <v>0</v>
      </c>
      <c r="CA989" t="s">
        <v>16180</v>
      </c>
      <c r="CB989" t="s">
        <v>21679</v>
      </c>
      <c r="CC9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0" spans="1:81">
      <c r="A990" t="s">
        <v>19794</v>
      </c>
      <c r="C990" t="s">
        <v>19915</v>
      </c>
      <c r="F990" t="s">
        <v>16416</v>
      </c>
      <c r="J990" t="b">
        <v>0</v>
      </c>
      <c r="M990" t="b">
        <v>0</v>
      </c>
      <c r="V990" t="s">
        <v>2478</v>
      </c>
      <c r="AP990">
        <v>0</v>
      </c>
      <c r="AQ990">
        <v>0</v>
      </c>
      <c r="AR990">
        <v>0</v>
      </c>
      <c r="AW990" s="567"/>
      <c r="AX990" s="567"/>
      <c r="AY990" s="567"/>
      <c r="AZ990" s="567"/>
      <c r="BA990" s="567"/>
      <c r="BB990" s="567"/>
      <c r="BC990" s="567"/>
      <c r="BD990" s="567">
        <v>0</v>
      </c>
      <c r="BE990" s="567">
        <v>0</v>
      </c>
      <c r="BI990">
        <v>45856.771967592591</v>
      </c>
      <c r="BJ990">
        <v>45637.643229166664</v>
      </c>
      <c r="BK990" t="s">
        <v>21683</v>
      </c>
      <c r="BM990" t="s">
        <v>21698</v>
      </c>
      <c r="BU990" t="s">
        <v>19916</v>
      </c>
      <c r="BV990" t="s">
        <v>19917</v>
      </c>
      <c r="BY990">
        <v>0</v>
      </c>
      <c r="CA990" t="s">
        <v>16180</v>
      </c>
      <c r="CB990" t="s">
        <v>21679</v>
      </c>
      <c r="CC9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1" spans="1:81">
      <c r="A991" t="s">
        <v>19794</v>
      </c>
      <c r="C991" t="s">
        <v>19458</v>
      </c>
      <c r="F991" t="s">
        <v>16416</v>
      </c>
      <c r="J991" t="b">
        <v>0</v>
      </c>
      <c r="M991" t="b">
        <v>0</v>
      </c>
      <c r="V991" t="s">
        <v>2478</v>
      </c>
      <c r="AP991">
        <v>0</v>
      </c>
      <c r="AQ991">
        <v>0</v>
      </c>
      <c r="AR991">
        <v>0</v>
      </c>
      <c r="AW991" s="567"/>
      <c r="AX991" s="567"/>
      <c r="AY991" s="567"/>
      <c r="AZ991" s="567"/>
      <c r="BA991" s="567"/>
      <c r="BB991" s="567"/>
      <c r="BC991" s="567"/>
      <c r="BD991" s="567">
        <v>0</v>
      </c>
      <c r="BE991" s="567">
        <v>0</v>
      </c>
      <c r="BI991">
        <v>45856.771967592591</v>
      </c>
      <c r="BJ991">
        <v>45637.643587962964</v>
      </c>
      <c r="BK991" t="s">
        <v>21683</v>
      </c>
      <c r="BL991" t="s">
        <v>17634</v>
      </c>
      <c r="BM991" t="s">
        <v>21698</v>
      </c>
      <c r="BU991" t="s">
        <v>19918</v>
      </c>
      <c r="BV991" t="s">
        <v>19919</v>
      </c>
      <c r="BY991">
        <v>0</v>
      </c>
      <c r="CA991" t="s">
        <v>16180</v>
      </c>
      <c r="CB991" t="s">
        <v>21679</v>
      </c>
      <c r="CC9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2" spans="1:81">
      <c r="A992" t="s">
        <v>19794</v>
      </c>
      <c r="C992" t="s">
        <v>19464</v>
      </c>
      <c r="F992" t="s">
        <v>16416</v>
      </c>
      <c r="J992" t="b">
        <v>0</v>
      </c>
      <c r="M992" t="b">
        <v>0</v>
      </c>
      <c r="V992" t="s">
        <v>2478</v>
      </c>
      <c r="AP992">
        <v>0</v>
      </c>
      <c r="AQ992">
        <v>0</v>
      </c>
      <c r="AR992">
        <v>0</v>
      </c>
      <c r="AW992" s="567"/>
      <c r="AX992" s="567"/>
      <c r="AY992" s="567"/>
      <c r="AZ992" s="567"/>
      <c r="BA992" s="567"/>
      <c r="BB992" s="567"/>
      <c r="BC992" s="567"/>
      <c r="BD992" s="567">
        <v>0</v>
      </c>
      <c r="BE992" s="567">
        <v>0</v>
      </c>
      <c r="BI992">
        <v>45856.771967592591</v>
      </c>
      <c r="BJ992">
        <v>45637.644583333335</v>
      </c>
      <c r="BK992" t="s">
        <v>21683</v>
      </c>
      <c r="BM992" t="s">
        <v>21698</v>
      </c>
      <c r="BU992" t="s">
        <v>19920</v>
      </c>
      <c r="BV992" t="s">
        <v>19921</v>
      </c>
      <c r="BY992">
        <v>0</v>
      </c>
      <c r="CA992" t="s">
        <v>16180</v>
      </c>
      <c r="CB992" t="s">
        <v>21679</v>
      </c>
      <c r="CC9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3" spans="1:81">
      <c r="A993" t="s">
        <v>19794</v>
      </c>
      <c r="C993" t="s">
        <v>19922</v>
      </c>
      <c r="F993" t="s">
        <v>2119</v>
      </c>
      <c r="J993" t="b">
        <v>0</v>
      </c>
      <c r="M993" t="b">
        <v>0</v>
      </c>
      <c r="V993" t="s">
        <v>2478</v>
      </c>
      <c r="AP993">
        <v>0</v>
      </c>
      <c r="AQ993">
        <v>0</v>
      </c>
      <c r="AR993">
        <v>0</v>
      </c>
      <c r="AW993" s="567"/>
      <c r="AX993" s="567"/>
      <c r="AY993" s="567"/>
      <c r="AZ993" s="567"/>
      <c r="BA993" s="567"/>
      <c r="BB993" s="567"/>
      <c r="BC993" s="567"/>
      <c r="BD993" s="567">
        <v>0</v>
      </c>
      <c r="BE993" s="567">
        <v>0</v>
      </c>
      <c r="BI993">
        <v>45856.771979166668</v>
      </c>
      <c r="BJ993">
        <v>45637.673877314817</v>
      </c>
      <c r="BK993" t="s">
        <v>21683</v>
      </c>
      <c r="BM993" t="s">
        <v>21698</v>
      </c>
      <c r="BU993" t="s">
        <v>19923</v>
      </c>
      <c r="BV993" t="s">
        <v>19924</v>
      </c>
      <c r="BY993">
        <v>0</v>
      </c>
      <c r="CA993" t="s">
        <v>16180</v>
      </c>
      <c r="CB993" t="s">
        <v>21679</v>
      </c>
      <c r="CC9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4" spans="1:81">
      <c r="A994" t="s">
        <v>19794</v>
      </c>
      <c r="C994" t="s">
        <v>19925</v>
      </c>
      <c r="F994" t="s">
        <v>2119</v>
      </c>
      <c r="J994" t="b">
        <v>0</v>
      </c>
      <c r="M994" t="b">
        <v>0</v>
      </c>
      <c r="V994" t="s">
        <v>2478</v>
      </c>
      <c r="AP994">
        <v>0</v>
      </c>
      <c r="AQ994">
        <v>0</v>
      </c>
      <c r="AR994">
        <v>0</v>
      </c>
      <c r="AW994" s="567"/>
      <c r="AX994" s="567"/>
      <c r="AY994" s="567"/>
      <c r="AZ994" s="567"/>
      <c r="BA994" s="567"/>
      <c r="BB994" s="567"/>
      <c r="BC994" s="567"/>
      <c r="BD994" s="567">
        <v>0</v>
      </c>
      <c r="BE994" s="567">
        <v>0</v>
      </c>
      <c r="BI994">
        <v>45856.771979166668</v>
      </c>
      <c r="BJ994">
        <v>45637.673900462964</v>
      </c>
      <c r="BK994" t="s">
        <v>21683</v>
      </c>
      <c r="BM994" t="s">
        <v>21698</v>
      </c>
      <c r="BU994" t="s">
        <v>19926</v>
      </c>
      <c r="BV994" t="s">
        <v>19927</v>
      </c>
      <c r="BY994">
        <v>0</v>
      </c>
      <c r="CA994" t="s">
        <v>16180</v>
      </c>
      <c r="CB994" t="s">
        <v>21679</v>
      </c>
      <c r="CC9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5" spans="1:81">
      <c r="A995" t="s">
        <v>19794</v>
      </c>
      <c r="C995" t="s">
        <v>19928</v>
      </c>
      <c r="F995" t="s">
        <v>2119</v>
      </c>
      <c r="J995" t="b">
        <v>0</v>
      </c>
      <c r="M995" t="b">
        <v>0</v>
      </c>
      <c r="V995" t="s">
        <v>2478</v>
      </c>
      <c r="AP995">
        <v>0</v>
      </c>
      <c r="AQ995">
        <v>0</v>
      </c>
      <c r="AR995">
        <v>0</v>
      </c>
      <c r="AW995" s="567"/>
      <c r="AX995" s="567"/>
      <c r="AY995" s="567"/>
      <c r="AZ995" s="567"/>
      <c r="BA995" s="567"/>
      <c r="BB995" s="567"/>
      <c r="BC995" s="567"/>
      <c r="BD995" s="567">
        <v>0</v>
      </c>
      <c r="BE995" s="567">
        <v>0</v>
      </c>
      <c r="BI995">
        <v>45856.771979166668</v>
      </c>
      <c r="BJ995">
        <v>45637.674953703703</v>
      </c>
      <c r="BK995" t="s">
        <v>21683</v>
      </c>
      <c r="BM995" t="s">
        <v>21698</v>
      </c>
      <c r="BU995" t="s">
        <v>19929</v>
      </c>
      <c r="BV995" t="s">
        <v>19930</v>
      </c>
      <c r="BY995">
        <v>0</v>
      </c>
      <c r="CA995" t="s">
        <v>16180</v>
      </c>
      <c r="CB995" t="s">
        <v>21679</v>
      </c>
      <c r="CC9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6" spans="1:81">
      <c r="A996" t="s">
        <v>19794</v>
      </c>
      <c r="C996" t="s">
        <v>19931</v>
      </c>
      <c r="F996" t="s">
        <v>2119</v>
      </c>
      <c r="J996" t="b">
        <v>0</v>
      </c>
      <c r="M996" t="b">
        <v>0</v>
      </c>
      <c r="V996" t="s">
        <v>2478</v>
      </c>
      <c r="AP996">
        <v>0</v>
      </c>
      <c r="AQ996">
        <v>0</v>
      </c>
      <c r="AR996">
        <v>0</v>
      </c>
      <c r="AW996" s="567"/>
      <c r="AX996" s="567"/>
      <c r="AY996" s="567"/>
      <c r="AZ996" s="567"/>
      <c r="BA996" s="567"/>
      <c r="BB996" s="567"/>
      <c r="BC996" s="567"/>
      <c r="BD996" s="567">
        <v>0</v>
      </c>
      <c r="BE996" s="567">
        <v>0</v>
      </c>
      <c r="BI996">
        <v>45856.771979166668</v>
      </c>
      <c r="BJ996">
        <v>45637.675023148149</v>
      </c>
      <c r="BK996" t="s">
        <v>21683</v>
      </c>
      <c r="BM996" t="s">
        <v>21698</v>
      </c>
      <c r="BU996" t="s">
        <v>19932</v>
      </c>
      <c r="BV996" t="s">
        <v>19933</v>
      </c>
      <c r="BY996">
        <v>0</v>
      </c>
      <c r="CA996" t="s">
        <v>16180</v>
      </c>
      <c r="CB996" t="s">
        <v>21679</v>
      </c>
      <c r="CC9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7" spans="1:81">
      <c r="A997" t="s">
        <v>19794</v>
      </c>
      <c r="C997" t="s">
        <v>19934</v>
      </c>
      <c r="F997" t="s">
        <v>2119</v>
      </c>
      <c r="J997" t="b">
        <v>0</v>
      </c>
      <c r="M997" t="b">
        <v>0</v>
      </c>
      <c r="V997" t="s">
        <v>2478</v>
      </c>
      <c r="AP997">
        <v>0</v>
      </c>
      <c r="AQ997">
        <v>0</v>
      </c>
      <c r="AR997">
        <v>0</v>
      </c>
      <c r="AW997" s="567"/>
      <c r="AX997" s="567"/>
      <c r="AY997" s="567"/>
      <c r="AZ997" s="567"/>
      <c r="BA997" s="567"/>
      <c r="BB997" s="567"/>
      <c r="BC997" s="567"/>
      <c r="BD997" s="567">
        <v>0</v>
      </c>
      <c r="BE997" s="567">
        <v>0</v>
      </c>
      <c r="BI997">
        <v>45856.771979166668</v>
      </c>
      <c r="BJ997">
        <v>45637.675486111111</v>
      </c>
      <c r="BK997" t="s">
        <v>21683</v>
      </c>
      <c r="BM997" t="s">
        <v>21698</v>
      </c>
      <c r="BU997" t="s">
        <v>19935</v>
      </c>
      <c r="BV997" t="s">
        <v>19936</v>
      </c>
      <c r="BY997">
        <v>0</v>
      </c>
      <c r="CA997" t="s">
        <v>16180</v>
      </c>
      <c r="CB997" t="s">
        <v>21679</v>
      </c>
      <c r="CC9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8" spans="1:81">
      <c r="A998" t="s">
        <v>19794</v>
      </c>
      <c r="C998" t="s">
        <v>19937</v>
      </c>
      <c r="F998" t="s">
        <v>2119</v>
      </c>
      <c r="J998" t="b">
        <v>0</v>
      </c>
      <c r="M998" t="b">
        <v>0</v>
      </c>
      <c r="V998" t="s">
        <v>2478</v>
      </c>
      <c r="AP998">
        <v>0</v>
      </c>
      <c r="AQ998">
        <v>0</v>
      </c>
      <c r="AR998">
        <v>0</v>
      </c>
      <c r="AW998" s="567"/>
      <c r="AX998" s="567"/>
      <c r="AY998" s="567"/>
      <c r="AZ998" s="567"/>
      <c r="BA998" s="567"/>
      <c r="BB998" s="567"/>
      <c r="BC998" s="567"/>
      <c r="BD998" s="567">
        <v>0</v>
      </c>
      <c r="BE998" s="567">
        <v>0</v>
      </c>
      <c r="BI998">
        <v>45856.771979166668</v>
      </c>
      <c r="BJ998">
        <v>45637.675486111111</v>
      </c>
      <c r="BK998" t="s">
        <v>21683</v>
      </c>
      <c r="BM998" t="s">
        <v>21698</v>
      </c>
      <c r="BU998" t="s">
        <v>19938</v>
      </c>
      <c r="BV998" t="s">
        <v>19939</v>
      </c>
      <c r="BY998">
        <v>0</v>
      </c>
      <c r="CA998" t="s">
        <v>16180</v>
      </c>
      <c r="CB998" t="s">
        <v>21679</v>
      </c>
      <c r="CC9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999" spans="1:81">
      <c r="A999" t="s">
        <v>19794</v>
      </c>
      <c r="C999" t="s">
        <v>19940</v>
      </c>
      <c r="F999" t="s">
        <v>2119</v>
      </c>
      <c r="J999" t="b">
        <v>0</v>
      </c>
      <c r="M999" t="b">
        <v>0</v>
      </c>
      <c r="V999" t="s">
        <v>2478</v>
      </c>
      <c r="AP999">
        <v>0</v>
      </c>
      <c r="AQ999">
        <v>0</v>
      </c>
      <c r="AR999">
        <v>0</v>
      </c>
      <c r="AW999" s="567"/>
      <c r="AX999" s="567"/>
      <c r="AY999" s="567"/>
      <c r="AZ999" s="567"/>
      <c r="BA999" s="567"/>
      <c r="BB999" s="567"/>
      <c r="BC999" s="567"/>
      <c r="BD999" s="567">
        <v>0</v>
      </c>
      <c r="BE999" s="567">
        <v>0</v>
      </c>
      <c r="BI999">
        <v>45856.771979166668</v>
      </c>
      <c r="BJ999">
        <v>45637.675671296296</v>
      </c>
      <c r="BK999" t="s">
        <v>21683</v>
      </c>
      <c r="BM999" t="s">
        <v>21698</v>
      </c>
      <c r="BU999" t="s">
        <v>19941</v>
      </c>
      <c r="BV999" t="s">
        <v>19942</v>
      </c>
      <c r="BY999">
        <v>0</v>
      </c>
      <c r="CA999" t="s">
        <v>16180</v>
      </c>
      <c r="CB999" t="s">
        <v>21679</v>
      </c>
      <c r="CC9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0" spans="1:81">
      <c r="A1000" t="s">
        <v>19794</v>
      </c>
      <c r="C1000" t="s">
        <v>19943</v>
      </c>
      <c r="F1000" t="s">
        <v>2119</v>
      </c>
      <c r="J1000" t="b">
        <v>0</v>
      </c>
      <c r="M1000" t="b">
        <v>0</v>
      </c>
      <c r="V1000" t="s">
        <v>2478</v>
      </c>
      <c r="AP1000">
        <v>0</v>
      </c>
      <c r="AQ1000">
        <v>0</v>
      </c>
      <c r="AR1000">
        <v>0</v>
      </c>
      <c r="AW1000" s="567"/>
      <c r="AX1000" s="567"/>
      <c r="AY1000" s="567"/>
      <c r="AZ1000" s="567"/>
      <c r="BA1000" s="567"/>
      <c r="BB1000" s="567"/>
      <c r="BC1000" s="567"/>
      <c r="BD1000" s="567">
        <v>0</v>
      </c>
      <c r="BE1000" s="567">
        <v>0</v>
      </c>
      <c r="BI1000">
        <v>45856.771990740737</v>
      </c>
      <c r="BJ1000">
        <v>45637.675844907404</v>
      </c>
      <c r="BK1000" t="s">
        <v>21683</v>
      </c>
      <c r="BM1000" t="s">
        <v>21698</v>
      </c>
      <c r="BU1000" t="s">
        <v>19944</v>
      </c>
      <c r="BV1000" t="s">
        <v>19945</v>
      </c>
      <c r="BY1000">
        <v>0</v>
      </c>
      <c r="CA1000" t="s">
        <v>16180</v>
      </c>
      <c r="CB1000" t="s">
        <v>21679</v>
      </c>
      <c r="CC10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1" spans="1:81">
      <c r="A1001" t="s">
        <v>19794</v>
      </c>
      <c r="C1001" t="s">
        <v>19946</v>
      </c>
      <c r="F1001" t="s">
        <v>2119</v>
      </c>
      <c r="J1001" t="b">
        <v>0</v>
      </c>
      <c r="M1001" t="b">
        <v>0</v>
      </c>
      <c r="V1001" t="s">
        <v>2478</v>
      </c>
      <c r="AP1001">
        <v>0</v>
      </c>
      <c r="AQ1001">
        <v>0</v>
      </c>
      <c r="AR1001">
        <v>0</v>
      </c>
      <c r="AW1001" s="567"/>
      <c r="AX1001" s="567"/>
      <c r="AY1001" s="567"/>
      <c r="AZ1001" s="567"/>
      <c r="BA1001" s="567"/>
      <c r="BB1001" s="567"/>
      <c r="BC1001" s="567"/>
      <c r="BD1001" s="567">
        <v>0</v>
      </c>
      <c r="BE1001" s="567">
        <v>0</v>
      </c>
      <c r="BI1001">
        <v>45856.771990740737</v>
      </c>
      <c r="BJ1001">
        <v>45637.676874999997</v>
      </c>
      <c r="BK1001" t="s">
        <v>21683</v>
      </c>
      <c r="BL1001" t="s">
        <v>16553</v>
      </c>
      <c r="BM1001" t="s">
        <v>21698</v>
      </c>
      <c r="BU1001" t="s">
        <v>19947</v>
      </c>
      <c r="BV1001" t="s">
        <v>19948</v>
      </c>
      <c r="BY1001">
        <v>0</v>
      </c>
      <c r="CA1001" t="s">
        <v>16180</v>
      </c>
      <c r="CB1001" t="s">
        <v>21679</v>
      </c>
      <c r="CC10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2" spans="1:81">
      <c r="A1002" t="s">
        <v>19794</v>
      </c>
      <c r="C1002" t="s">
        <v>19949</v>
      </c>
      <c r="F1002" t="s">
        <v>2119</v>
      </c>
      <c r="J1002" t="b">
        <v>0</v>
      </c>
      <c r="M1002" t="b">
        <v>0</v>
      </c>
      <c r="V1002" t="s">
        <v>2478</v>
      </c>
      <c r="AP1002">
        <v>0</v>
      </c>
      <c r="AQ1002">
        <v>0</v>
      </c>
      <c r="AR1002">
        <v>0</v>
      </c>
      <c r="AW1002" s="567"/>
      <c r="AX1002" s="567"/>
      <c r="AY1002" s="567"/>
      <c r="AZ1002" s="567"/>
      <c r="BA1002" s="567"/>
      <c r="BB1002" s="567"/>
      <c r="BC1002" s="567"/>
      <c r="BD1002" s="567">
        <v>0</v>
      </c>
      <c r="BE1002" s="567">
        <v>0</v>
      </c>
      <c r="BI1002">
        <v>45856.774351851855</v>
      </c>
      <c r="BJ1002">
        <v>45637.676863425928</v>
      </c>
      <c r="BK1002" t="s">
        <v>21683</v>
      </c>
      <c r="BL1002" t="s">
        <v>16553</v>
      </c>
      <c r="BM1002" t="s">
        <v>21698</v>
      </c>
      <c r="BU1002" t="s">
        <v>19950</v>
      </c>
      <c r="BV1002" t="s">
        <v>19951</v>
      </c>
      <c r="BY1002">
        <v>0</v>
      </c>
      <c r="CA1002" t="s">
        <v>16180</v>
      </c>
      <c r="CB1002" t="s">
        <v>21679</v>
      </c>
      <c r="CC10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3" spans="1:81">
      <c r="A1003" t="s">
        <v>19794</v>
      </c>
      <c r="C1003" t="s">
        <v>19952</v>
      </c>
      <c r="F1003" t="s">
        <v>2119</v>
      </c>
      <c r="J1003" t="b">
        <v>0</v>
      </c>
      <c r="M1003" t="b">
        <v>0</v>
      </c>
      <c r="V1003" t="s">
        <v>2478</v>
      </c>
      <c r="AP1003">
        <v>0</v>
      </c>
      <c r="AQ1003">
        <v>0</v>
      </c>
      <c r="AR1003">
        <v>0</v>
      </c>
      <c r="AW1003" s="567"/>
      <c r="AX1003" s="567"/>
      <c r="AY1003" s="567"/>
      <c r="AZ1003" s="567"/>
      <c r="BA1003" s="567"/>
      <c r="BB1003" s="567"/>
      <c r="BC1003" s="567"/>
      <c r="BD1003" s="567">
        <v>0</v>
      </c>
      <c r="BE1003" s="567">
        <v>0</v>
      </c>
      <c r="BI1003">
        <v>45856.774351851855</v>
      </c>
      <c r="BJ1003">
        <v>45637.676874999997</v>
      </c>
      <c r="BK1003" t="s">
        <v>21683</v>
      </c>
      <c r="BL1003" t="s">
        <v>16553</v>
      </c>
      <c r="BM1003" t="s">
        <v>21698</v>
      </c>
      <c r="BU1003" t="s">
        <v>19953</v>
      </c>
      <c r="BV1003" t="s">
        <v>19954</v>
      </c>
      <c r="BY1003">
        <v>0</v>
      </c>
      <c r="CA1003" t="s">
        <v>16180</v>
      </c>
      <c r="CB1003" t="s">
        <v>21679</v>
      </c>
      <c r="CC10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4" spans="1:81">
      <c r="A1004" t="s">
        <v>19794</v>
      </c>
      <c r="C1004" t="s">
        <v>19955</v>
      </c>
      <c r="F1004" t="s">
        <v>2119</v>
      </c>
      <c r="J1004" t="b">
        <v>0</v>
      </c>
      <c r="M1004" t="b">
        <v>0</v>
      </c>
      <c r="V1004" t="s">
        <v>2478</v>
      </c>
      <c r="AP1004">
        <v>0</v>
      </c>
      <c r="AQ1004">
        <v>0</v>
      </c>
      <c r="AR1004">
        <v>0</v>
      </c>
      <c r="AW1004" s="567"/>
      <c r="AX1004" s="567"/>
      <c r="AY1004" s="567"/>
      <c r="AZ1004" s="567"/>
      <c r="BA1004" s="567"/>
      <c r="BB1004" s="567"/>
      <c r="BC1004" s="567"/>
      <c r="BD1004" s="567">
        <v>0</v>
      </c>
      <c r="BE1004" s="567">
        <v>0</v>
      </c>
      <c r="BI1004">
        <v>45856.774351851855</v>
      </c>
      <c r="BJ1004">
        <v>45637.676874999997</v>
      </c>
      <c r="BK1004" t="s">
        <v>21683</v>
      </c>
      <c r="BL1004" t="s">
        <v>16553</v>
      </c>
      <c r="BM1004" t="s">
        <v>21698</v>
      </c>
      <c r="BU1004" t="s">
        <v>19956</v>
      </c>
      <c r="BV1004" t="s">
        <v>19957</v>
      </c>
      <c r="BY1004">
        <v>0</v>
      </c>
      <c r="CA1004" t="s">
        <v>16180</v>
      </c>
      <c r="CB1004" t="s">
        <v>21679</v>
      </c>
      <c r="CC10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5" spans="1:81">
      <c r="A1005" t="s">
        <v>19794</v>
      </c>
      <c r="C1005" t="s">
        <v>19958</v>
      </c>
      <c r="F1005" t="s">
        <v>2119</v>
      </c>
      <c r="J1005" t="b">
        <v>0</v>
      </c>
      <c r="M1005" t="b">
        <v>0</v>
      </c>
      <c r="V1005" t="s">
        <v>2478</v>
      </c>
      <c r="AP1005">
        <v>0</v>
      </c>
      <c r="AQ1005">
        <v>0</v>
      </c>
      <c r="AR1005">
        <v>0</v>
      </c>
      <c r="AW1005" s="567"/>
      <c r="AX1005" s="567"/>
      <c r="AY1005" s="567"/>
      <c r="AZ1005" s="567"/>
      <c r="BA1005" s="567"/>
      <c r="BB1005" s="567"/>
      <c r="BC1005" s="567"/>
      <c r="BD1005" s="567">
        <v>0</v>
      </c>
      <c r="BE1005" s="567">
        <v>0</v>
      </c>
      <c r="BI1005">
        <v>45856.774351851855</v>
      </c>
      <c r="BJ1005">
        <v>45637.676886574074</v>
      </c>
      <c r="BK1005" t="s">
        <v>21683</v>
      </c>
      <c r="BL1005" t="s">
        <v>16553</v>
      </c>
      <c r="BM1005" t="s">
        <v>21698</v>
      </c>
      <c r="BU1005" t="s">
        <v>19959</v>
      </c>
      <c r="BV1005" t="s">
        <v>19960</v>
      </c>
      <c r="BY1005">
        <v>0</v>
      </c>
      <c r="CA1005" t="s">
        <v>16180</v>
      </c>
      <c r="CB1005" t="s">
        <v>21679</v>
      </c>
      <c r="CC10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6" spans="1:81">
      <c r="A1006">
        <v>801432</v>
      </c>
      <c r="B1006" t="s">
        <v>19962</v>
      </c>
      <c r="C1006" t="s">
        <v>1133</v>
      </c>
      <c r="D1006" t="s">
        <v>19963</v>
      </c>
      <c r="E1006" t="s">
        <v>16552</v>
      </c>
      <c r="F1006" t="s">
        <v>2119</v>
      </c>
      <c r="J1006" t="b">
        <v>0</v>
      </c>
      <c r="M1006" t="b">
        <v>1</v>
      </c>
      <c r="N1006" t="s">
        <v>16174</v>
      </c>
      <c r="O1006" t="s">
        <v>7155</v>
      </c>
      <c r="V1006" t="s">
        <v>2478</v>
      </c>
      <c r="Z1006">
        <v>45667</v>
      </c>
      <c r="AA1006" t="s">
        <v>19964</v>
      </c>
      <c r="AI1006">
        <v>2391000</v>
      </c>
      <c r="AJ1006">
        <v>2391000</v>
      </c>
      <c r="AP1006">
        <v>0</v>
      </c>
      <c r="AQ1006">
        <v>2391000</v>
      </c>
      <c r="AR1006">
        <v>2391000</v>
      </c>
      <c r="AW1006" s="567"/>
      <c r="AX1006" s="567"/>
      <c r="AY1006" s="567"/>
      <c r="AZ1006" s="567"/>
      <c r="BA1006" s="567"/>
      <c r="BB1006" s="567"/>
      <c r="BC1006" s="567"/>
      <c r="BD1006" s="567">
        <v>0</v>
      </c>
      <c r="BE1006" s="567">
        <v>0</v>
      </c>
      <c r="BH1006" t="s">
        <v>19965</v>
      </c>
      <c r="BI1006">
        <v>46078.594456018516</v>
      </c>
      <c r="BJ1006">
        <v>45637.67796296296</v>
      </c>
      <c r="BK1006" t="s">
        <v>21683</v>
      </c>
      <c r="BL1006" t="s">
        <v>16553</v>
      </c>
      <c r="BM1006" t="s">
        <v>21696</v>
      </c>
      <c r="BR1006">
        <v>1</v>
      </c>
      <c r="BS1006">
        <v>1</v>
      </c>
      <c r="BT1006">
        <v>45888</v>
      </c>
      <c r="BU1006" t="s">
        <v>19966</v>
      </c>
      <c r="BV1006" t="s">
        <v>19961</v>
      </c>
      <c r="BY1006">
        <v>0</v>
      </c>
      <c r="CA1006" t="s">
        <v>16180</v>
      </c>
      <c r="CB1006" t="s">
        <v>21679</v>
      </c>
      <c r="CC10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7" spans="1:81">
      <c r="A1007">
        <v>801437</v>
      </c>
      <c r="B1007" t="s">
        <v>19968</v>
      </c>
      <c r="C1007" t="s">
        <v>1132</v>
      </c>
      <c r="D1007" t="s">
        <v>19969</v>
      </c>
      <c r="E1007" t="s">
        <v>16552</v>
      </c>
      <c r="F1007" t="s">
        <v>2119</v>
      </c>
      <c r="J1007" t="b">
        <v>0</v>
      </c>
      <c r="M1007" t="b">
        <v>1</v>
      </c>
      <c r="N1007" t="s">
        <v>16174</v>
      </c>
      <c r="O1007" t="s">
        <v>7155</v>
      </c>
      <c r="V1007" t="s">
        <v>2478</v>
      </c>
      <c r="Z1007">
        <v>45667</v>
      </c>
      <c r="AA1007" t="s">
        <v>19964</v>
      </c>
      <c r="AI1007">
        <v>2883000</v>
      </c>
      <c r="AJ1007">
        <v>2883000</v>
      </c>
      <c r="AP1007">
        <v>0</v>
      </c>
      <c r="AQ1007">
        <v>2883000</v>
      </c>
      <c r="AR1007">
        <v>2883000</v>
      </c>
      <c r="AW1007" s="567"/>
      <c r="AX1007" s="567"/>
      <c r="AY1007" s="567"/>
      <c r="AZ1007" s="567"/>
      <c r="BA1007" s="567"/>
      <c r="BB1007" s="567"/>
      <c r="BC1007" s="567"/>
      <c r="BD1007" s="567">
        <v>0</v>
      </c>
      <c r="BE1007" s="567">
        <v>0</v>
      </c>
      <c r="BH1007" t="s">
        <v>19965</v>
      </c>
      <c r="BI1007">
        <v>46078.594652777778</v>
      </c>
      <c r="BJ1007">
        <v>45637.677974537037</v>
      </c>
      <c r="BK1007" t="s">
        <v>21683</v>
      </c>
      <c r="BL1007" t="s">
        <v>16553</v>
      </c>
      <c r="BM1007" t="s">
        <v>21696</v>
      </c>
      <c r="BR1007">
        <v>1</v>
      </c>
      <c r="BS1007">
        <v>1</v>
      </c>
      <c r="BT1007">
        <v>45888</v>
      </c>
      <c r="BU1007" t="s">
        <v>19970</v>
      </c>
      <c r="BV1007" t="s">
        <v>19967</v>
      </c>
      <c r="BY1007">
        <v>0</v>
      </c>
      <c r="CA1007" t="s">
        <v>16180</v>
      </c>
      <c r="CB1007" t="s">
        <v>21679</v>
      </c>
      <c r="CC10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8" spans="1:81">
      <c r="A1008">
        <v>801438</v>
      </c>
      <c r="B1008" t="s">
        <v>19972</v>
      </c>
      <c r="C1008" t="s">
        <v>1131</v>
      </c>
      <c r="D1008" t="s">
        <v>19973</v>
      </c>
      <c r="E1008" t="s">
        <v>16552</v>
      </c>
      <c r="F1008" t="s">
        <v>2119</v>
      </c>
      <c r="J1008" t="b">
        <v>0</v>
      </c>
      <c r="M1008" t="b">
        <v>1</v>
      </c>
      <c r="N1008" t="s">
        <v>16174</v>
      </c>
      <c r="O1008" t="s">
        <v>7155</v>
      </c>
      <c r="V1008" t="s">
        <v>2478</v>
      </c>
      <c r="Z1008">
        <v>45667</v>
      </c>
      <c r="AA1008" t="s">
        <v>19964</v>
      </c>
      <c r="AI1008">
        <v>2490000</v>
      </c>
      <c r="AJ1008">
        <v>2490000</v>
      </c>
      <c r="AP1008">
        <v>0</v>
      </c>
      <c r="AQ1008">
        <v>2490000</v>
      </c>
      <c r="AR1008">
        <v>2490000</v>
      </c>
      <c r="AW1008" s="567"/>
      <c r="AX1008" s="567"/>
      <c r="AY1008" s="567"/>
      <c r="AZ1008" s="567"/>
      <c r="BA1008" s="567"/>
      <c r="BB1008" s="567"/>
      <c r="BC1008" s="567"/>
      <c r="BD1008" s="567">
        <v>0</v>
      </c>
      <c r="BE1008" s="567">
        <v>0</v>
      </c>
      <c r="BH1008" t="s">
        <v>19965</v>
      </c>
      <c r="BI1008">
        <v>46078.594722222224</v>
      </c>
      <c r="BJ1008">
        <v>45637.677974537037</v>
      </c>
      <c r="BK1008" t="s">
        <v>21683</v>
      </c>
      <c r="BL1008" t="s">
        <v>16553</v>
      </c>
      <c r="BM1008" t="s">
        <v>21696</v>
      </c>
      <c r="BR1008">
        <v>1</v>
      </c>
      <c r="BS1008">
        <v>1</v>
      </c>
      <c r="BT1008">
        <v>45888</v>
      </c>
      <c r="BU1008" t="s">
        <v>19974</v>
      </c>
      <c r="BV1008" t="s">
        <v>19971</v>
      </c>
      <c r="BY1008">
        <v>0</v>
      </c>
      <c r="CA1008" t="s">
        <v>16180</v>
      </c>
      <c r="CB1008" t="s">
        <v>21679</v>
      </c>
      <c r="CC10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09" spans="1:81">
      <c r="A1009">
        <v>801440</v>
      </c>
      <c r="B1009" t="s">
        <v>19976</v>
      </c>
      <c r="C1009" t="s">
        <v>1130</v>
      </c>
      <c r="D1009" t="s">
        <v>19977</v>
      </c>
      <c r="E1009" t="s">
        <v>16552</v>
      </c>
      <c r="F1009" t="s">
        <v>2119</v>
      </c>
      <c r="J1009" t="b">
        <v>0</v>
      </c>
      <c r="M1009" t="b">
        <v>1</v>
      </c>
      <c r="N1009" t="s">
        <v>16174</v>
      </c>
      <c r="O1009" t="s">
        <v>7155</v>
      </c>
      <c r="V1009" t="s">
        <v>2478</v>
      </c>
      <c r="Z1009">
        <v>45667</v>
      </c>
      <c r="AA1009" t="s">
        <v>19964</v>
      </c>
      <c r="AI1009">
        <v>3902000</v>
      </c>
      <c r="AJ1009">
        <v>3902000</v>
      </c>
      <c r="AP1009">
        <v>0</v>
      </c>
      <c r="AQ1009">
        <v>3902000</v>
      </c>
      <c r="AR1009">
        <v>3902000</v>
      </c>
      <c r="AW1009" s="567"/>
      <c r="AX1009" s="567"/>
      <c r="AY1009" s="567"/>
      <c r="AZ1009" s="567"/>
      <c r="BA1009" s="567"/>
      <c r="BB1009" s="567"/>
      <c r="BC1009" s="567"/>
      <c r="BD1009" s="567">
        <v>0</v>
      </c>
      <c r="BE1009" s="567">
        <v>0</v>
      </c>
      <c r="BH1009" t="s">
        <v>19965</v>
      </c>
      <c r="BI1009">
        <v>46078.594826388886</v>
      </c>
      <c r="BJ1009">
        <v>45637.677986111114</v>
      </c>
      <c r="BK1009" t="s">
        <v>21683</v>
      </c>
      <c r="BL1009" t="s">
        <v>16553</v>
      </c>
      <c r="BM1009" t="s">
        <v>21696</v>
      </c>
      <c r="BR1009">
        <v>1</v>
      </c>
      <c r="BS1009">
        <v>1</v>
      </c>
      <c r="BT1009">
        <v>45888</v>
      </c>
      <c r="BU1009" t="s">
        <v>19978</v>
      </c>
      <c r="BV1009" t="s">
        <v>19975</v>
      </c>
      <c r="BY1009">
        <v>0</v>
      </c>
      <c r="CA1009" t="s">
        <v>16180</v>
      </c>
      <c r="CB1009" t="s">
        <v>21679</v>
      </c>
      <c r="CC10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0" spans="1:81">
      <c r="A1010">
        <v>801441</v>
      </c>
      <c r="B1010" t="s">
        <v>19980</v>
      </c>
      <c r="C1010" t="s">
        <v>19981</v>
      </c>
      <c r="D1010" t="s">
        <v>19982</v>
      </c>
      <c r="E1010" t="s">
        <v>16552</v>
      </c>
      <c r="F1010" t="s">
        <v>2119</v>
      </c>
      <c r="J1010" t="b">
        <v>0</v>
      </c>
      <c r="M1010" t="b">
        <v>1</v>
      </c>
      <c r="N1010" t="s">
        <v>16174</v>
      </c>
      <c r="O1010" t="s">
        <v>7155</v>
      </c>
      <c r="V1010" t="s">
        <v>2478</v>
      </c>
      <c r="Z1010">
        <v>45667</v>
      </c>
      <c r="AA1010" t="s">
        <v>19964</v>
      </c>
      <c r="AI1010">
        <v>2400000</v>
      </c>
      <c r="AJ1010">
        <v>2400000</v>
      </c>
      <c r="AP1010">
        <v>0</v>
      </c>
      <c r="AQ1010">
        <v>2400000</v>
      </c>
      <c r="AR1010">
        <v>2400000</v>
      </c>
      <c r="AW1010" s="567"/>
      <c r="AX1010" s="567"/>
      <c r="AY1010" s="567"/>
      <c r="AZ1010" s="567"/>
      <c r="BA1010" s="567"/>
      <c r="BB1010" s="567"/>
      <c r="BC1010" s="567"/>
      <c r="BD1010" s="567">
        <v>0</v>
      </c>
      <c r="BE1010" s="567">
        <v>0</v>
      </c>
      <c r="BH1010" t="s">
        <v>19965</v>
      </c>
      <c r="BI1010">
        <v>46078.594826388886</v>
      </c>
      <c r="BJ1010">
        <v>45637.677986111114</v>
      </c>
      <c r="BK1010" t="s">
        <v>21683</v>
      </c>
      <c r="BL1010" t="s">
        <v>16553</v>
      </c>
      <c r="BM1010" t="s">
        <v>21696</v>
      </c>
      <c r="BR1010">
        <v>1</v>
      </c>
      <c r="BS1010">
        <v>1</v>
      </c>
      <c r="BT1010">
        <v>45888</v>
      </c>
      <c r="BU1010" t="s">
        <v>19983</v>
      </c>
      <c r="BV1010" t="s">
        <v>19979</v>
      </c>
      <c r="BY1010">
        <v>0</v>
      </c>
      <c r="CA1010" t="s">
        <v>16180</v>
      </c>
      <c r="CB1010" t="s">
        <v>21679</v>
      </c>
      <c r="CC10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1" spans="1:81">
      <c r="A1011" t="s">
        <v>19794</v>
      </c>
      <c r="C1011" t="s">
        <v>19984</v>
      </c>
      <c r="F1011" t="s">
        <v>19985</v>
      </c>
      <c r="J1011" t="b">
        <v>0</v>
      </c>
      <c r="M1011" t="b">
        <v>0</v>
      </c>
      <c r="V1011" t="s">
        <v>2478</v>
      </c>
      <c r="AP1011">
        <v>0</v>
      </c>
      <c r="AQ1011">
        <v>0</v>
      </c>
      <c r="AR1011">
        <v>0</v>
      </c>
      <c r="AW1011" s="567"/>
      <c r="AX1011" s="567"/>
      <c r="AY1011" s="567"/>
      <c r="AZ1011" s="567"/>
      <c r="BA1011" s="567"/>
      <c r="BB1011" s="567"/>
      <c r="BC1011" s="567"/>
      <c r="BD1011" s="567">
        <v>0</v>
      </c>
      <c r="BE1011" s="567">
        <v>0</v>
      </c>
      <c r="BI1011">
        <v>45856.774363425924</v>
      </c>
      <c r="BJ1011">
        <v>45637.680405092593</v>
      </c>
      <c r="BK1011" t="s">
        <v>21683</v>
      </c>
      <c r="BM1011" t="s">
        <v>21698</v>
      </c>
      <c r="BU1011" t="s">
        <v>19986</v>
      </c>
      <c r="BV1011" t="s">
        <v>19987</v>
      </c>
      <c r="BY1011">
        <v>0</v>
      </c>
      <c r="CA1011" t="s">
        <v>16180</v>
      </c>
      <c r="CB1011" t="s">
        <v>21679</v>
      </c>
      <c r="CC10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2" spans="1:81">
      <c r="A1012" t="s">
        <v>19794</v>
      </c>
      <c r="C1012" t="s">
        <v>19988</v>
      </c>
      <c r="F1012" t="s">
        <v>19985</v>
      </c>
      <c r="J1012" t="b">
        <v>0</v>
      </c>
      <c r="M1012" t="b">
        <v>0</v>
      </c>
      <c r="V1012" t="s">
        <v>2478</v>
      </c>
      <c r="AP1012">
        <v>0</v>
      </c>
      <c r="AQ1012">
        <v>0</v>
      </c>
      <c r="AR1012">
        <v>0</v>
      </c>
      <c r="AW1012" s="567"/>
      <c r="AX1012" s="567"/>
      <c r="AY1012" s="567"/>
      <c r="AZ1012" s="567"/>
      <c r="BA1012" s="567"/>
      <c r="BB1012" s="567"/>
      <c r="BC1012" s="567"/>
      <c r="BD1012" s="567">
        <v>0</v>
      </c>
      <c r="BE1012" s="567">
        <v>0</v>
      </c>
      <c r="BI1012">
        <v>45856.774363425924</v>
      </c>
      <c r="BJ1012">
        <v>45637.680405092593</v>
      </c>
      <c r="BK1012" t="s">
        <v>21683</v>
      </c>
      <c r="BM1012" t="s">
        <v>21698</v>
      </c>
      <c r="BU1012" t="s">
        <v>19989</v>
      </c>
      <c r="BV1012" t="s">
        <v>19990</v>
      </c>
      <c r="BY1012">
        <v>0</v>
      </c>
      <c r="CA1012" t="s">
        <v>16180</v>
      </c>
      <c r="CB1012" t="s">
        <v>21679</v>
      </c>
      <c r="CC10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3" spans="1:81">
      <c r="A1013" t="s">
        <v>19794</v>
      </c>
      <c r="C1013" t="s">
        <v>19991</v>
      </c>
      <c r="F1013" t="s">
        <v>19985</v>
      </c>
      <c r="J1013" t="b">
        <v>0</v>
      </c>
      <c r="M1013" t="b">
        <v>0</v>
      </c>
      <c r="V1013" t="s">
        <v>2478</v>
      </c>
      <c r="AP1013">
        <v>0</v>
      </c>
      <c r="AQ1013">
        <v>0</v>
      </c>
      <c r="AR1013">
        <v>0</v>
      </c>
      <c r="AW1013" s="567"/>
      <c r="AX1013" s="567"/>
      <c r="AY1013" s="567"/>
      <c r="AZ1013" s="567"/>
      <c r="BA1013" s="567"/>
      <c r="BB1013" s="567"/>
      <c r="BC1013" s="567"/>
      <c r="BD1013" s="567">
        <v>0</v>
      </c>
      <c r="BE1013" s="567">
        <v>0</v>
      </c>
      <c r="BI1013">
        <v>45856.774375000001</v>
      </c>
      <c r="BJ1013">
        <v>45637.68041666667</v>
      </c>
      <c r="BK1013" t="s">
        <v>21683</v>
      </c>
      <c r="BM1013" t="s">
        <v>21698</v>
      </c>
      <c r="BU1013" t="s">
        <v>19992</v>
      </c>
      <c r="BV1013" t="s">
        <v>19993</v>
      </c>
      <c r="BY1013">
        <v>0</v>
      </c>
      <c r="CA1013" t="s">
        <v>16180</v>
      </c>
      <c r="CB1013" t="s">
        <v>21679</v>
      </c>
      <c r="CC10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4" spans="1:81">
      <c r="A1014" t="s">
        <v>19794</v>
      </c>
      <c r="C1014" t="s">
        <v>19994</v>
      </c>
      <c r="F1014" t="s">
        <v>19985</v>
      </c>
      <c r="J1014" t="b">
        <v>0</v>
      </c>
      <c r="M1014" t="b">
        <v>0</v>
      </c>
      <c r="V1014" t="s">
        <v>2478</v>
      </c>
      <c r="AP1014">
        <v>0</v>
      </c>
      <c r="AQ1014">
        <v>0</v>
      </c>
      <c r="AR1014">
        <v>0</v>
      </c>
      <c r="AW1014" s="567"/>
      <c r="AX1014" s="567"/>
      <c r="AY1014" s="567"/>
      <c r="AZ1014" s="567"/>
      <c r="BA1014" s="567"/>
      <c r="BB1014" s="567"/>
      <c r="BC1014" s="567"/>
      <c r="BD1014" s="567">
        <v>0</v>
      </c>
      <c r="BE1014" s="567">
        <v>0</v>
      </c>
      <c r="BI1014">
        <v>45856.774375000001</v>
      </c>
      <c r="BJ1014">
        <v>45637.680428240739</v>
      </c>
      <c r="BK1014" t="s">
        <v>21683</v>
      </c>
      <c r="BM1014" t="s">
        <v>21698</v>
      </c>
      <c r="BU1014" t="s">
        <v>19995</v>
      </c>
      <c r="BV1014" t="s">
        <v>19996</v>
      </c>
      <c r="BY1014">
        <v>0</v>
      </c>
      <c r="CA1014" t="s">
        <v>16180</v>
      </c>
      <c r="CB1014" t="s">
        <v>21679</v>
      </c>
      <c r="CC10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5" spans="1:81">
      <c r="A1015" t="s">
        <v>19794</v>
      </c>
      <c r="C1015" t="s">
        <v>19997</v>
      </c>
      <c r="F1015" t="s">
        <v>19985</v>
      </c>
      <c r="J1015" t="b">
        <v>0</v>
      </c>
      <c r="M1015" t="b">
        <v>0</v>
      </c>
      <c r="V1015" t="s">
        <v>2478</v>
      </c>
      <c r="AP1015">
        <v>0</v>
      </c>
      <c r="AQ1015">
        <v>0</v>
      </c>
      <c r="AR1015">
        <v>0</v>
      </c>
      <c r="AW1015" s="567"/>
      <c r="AX1015" s="567"/>
      <c r="AY1015" s="567"/>
      <c r="AZ1015" s="567"/>
      <c r="BA1015" s="567"/>
      <c r="BB1015" s="567"/>
      <c r="BC1015" s="567"/>
      <c r="BD1015" s="567">
        <v>0</v>
      </c>
      <c r="BE1015" s="567">
        <v>0</v>
      </c>
      <c r="BI1015">
        <v>45856.774375000001</v>
      </c>
      <c r="BJ1015">
        <v>45637.681192129632</v>
      </c>
      <c r="BK1015" t="s">
        <v>21683</v>
      </c>
      <c r="BM1015" t="s">
        <v>21698</v>
      </c>
      <c r="BU1015" t="s">
        <v>19998</v>
      </c>
      <c r="BV1015" t="s">
        <v>19999</v>
      </c>
      <c r="BY1015">
        <v>0</v>
      </c>
      <c r="CA1015" t="s">
        <v>16180</v>
      </c>
      <c r="CB1015" t="s">
        <v>21679</v>
      </c>
      <c r="CC10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6" spans="1:81">
      <c r="A1016" t="s">
        <v>19794</v>
      </c>
      <c r="C1016" t="s">
        <v>20000</v>
      </c>
      <c r="F1016" t="s">
        <v>19985</v>
      </c>
      <c r="J1016" t="b">
        <v>0</v>
      </c>
      <c r="M1016" t="b">
        <v>0</v>
      </c>
      <c r="V1016" t="s">
        <v>2478</v>
      </c>
      <c r="AP1016">
        <v>0</v>
      </c>
      <c r="AQ1016">
        <v>0</v>
      </c>
      <c r="AR1016">
        <v>0</v>
      </c>
      <c r="AW1016" s="567"/>
      <c r="AX1016" s="567"/>
      <c r="AY1016" s="567"/>
      <c r="AZ1016" s="567"/>
      <c r="BA1016" s="567"/>
      <c r="BB1016" s="567"/>
      <c r="BC1016" s="567"/>
      <c r="BD1016" s="567">
        <v>0</v>
      </c>
      <c r="BE1016" s="567">
        <v>0</v>
      </c>
      <c r="BI1016">
        <v>45856.774375000001</v>
      </c>
      <c r="BJ1016">
        <v>45637.681562500002</v>
      </c>
      <c r="BK1016" t="s">
        <v>21683</v>
      </c>
      <c r="BM1016" t="s">
        <v>21698</v>
      </c>
      <c r="BU1016" t="s">
        <v>20001</v>
      </c>
      <c r="BV1016" t="s">
        <v>20002</v>
      </c>
      <c r="BY1016">
        <v>0</v>
      </c>
      <c r="CA1016" t="s">
        <v>16180</v>
      </c>
      <c r="CB1016" t="s">
        <v>21679</v>
      </c>
      <c r="CC10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7" spans="1:81">
      <c r="A1017" t="s">
        <v>19794</v>
      </c>
      <c r="C1017" t="s">
        <v>20003</v>
      </c>
      <c r="F1017" t="s">
        <v>19985</v>
      </c>
      <c r="J1017" t="b">
        <v>0</v>
      </c>
      <c r="M1017" t="b">
        <v>0</v>
      </c>
      <c r="V1017" t="s">
        <v>2478</v>
      </c>
      <c r="AP1017">
        <v>0</v>
      </c>
      <c r="AQ1017">
        <v>0</v>
      </c>
      <c r="AR1017">
        <v>0</v>
      </c>
      <c r="AW1017" s="567"/>
      <c r="AX1017" s="567"/>
      <c r="AY1017" s="567"/>
      <c r="AZ1017" s="567"/>
      <c r="BA1017" s="567"/>
      <c r="BB1017" s="567"/>
      <c r="BC1017" s="567"/>
      <c r="BD1017" s="567">
        <v>0</v>
      </c>
      <c r="BE1017" s="567">
        <v>0</v>
      </c>
      <c r="BI1017">
        <v>45856.774375000001</v>
      </c>
      <c r="BJ1017">
        <v>45637.681574074071</v>
      </c>
      <c r="BK1017" t="s">
        <v>21683</v>
      </c>
      <c r="BM1017" t="s">
        <v>21698</v>
      </c>
      <c r="BU1017" t="s">
        <v>20004</v>
      </c>
      <c r="BV1017" t="s">
        <v>20005</v>
      </c>
      <c r="BY1017">
        <v>0</v>
      </c>
      <c r="CA1017" t="s">
        <v>16180</v>
      </c>
      <c r="CB1017" t="s">
        <v>21679</v>
      </c>
      <c r="CC10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8" spans="1:81">
      <c r="A1018" t="s">
        <v>19794</v>
      </c>
      <c r="C1018" t="s">
        <v>20006</v>
      </c>
      <c r="F1018" t="s">
        <v>19985</v>
      </c>
      <c r="J1018" t="b">
        <v>0</v>
      </c>
      <c r="M1018" t="b">
        <v>0</v>
      </c>
      <c r="V1018" t="s">
        <v>2478</v>
      </c>
      <c r="AP1018">
        <v>0</v>
      </c>
      <c r="AQ1018">
        <v>0</v>
      </c>
      <c r="AR1018">
        <v>0</v>
      </c>
      <c r="AW1018" s="567"/>
      <c r="AX1018" s="567"/>
      <c r="AY1018" s="567"/>
      <c r="AZ1018" s="567"/>
      <c r="BA1018" s="567"/>
      <c r="BB1018" s="567"/>
      <c r="BC1018" s="567"/>
      <c r="BD1018" s="567">
        <v>0</v>
      </c>
      <c r="BE1018" s="567">
        <v>0</v>
      </c>
      <c r="BI1018">
        <v>45856.774375000001</v>
      </c>
      <c r="BJ1018">
        <v>45637.681585648148</v>
      </c>
      <c r="BK1018" t="s">
        <v>21683</v>
      </c>
      <c r="BM1018" t="s">
        <v>21698</v>
      </c>
      <c r="BU1018" t="s">
        <v>20007</v>
      </c>
      <c r="BV1018" t="s">
        <v>20008</v>
      </c>
      <c r="BY1018">
        <v>0</v>
      </c>
      <c r="CA1018" t="s">
        <v>16180</v>
      </c>
      <c r="CB1018" t="s">
        <v>21679</v>
      </c>
      <c r="CC10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19" spans="1:81">
      <c r="A1019" t="s">
        <v>19794</v>
      </c>
      <c r="C1019" t="s">
        <v>20009</v>
      </c>
      <c r="F1019" t="s">
        <v>19985</v>
      </c>
      <c r="J1019" t="b">
        <v>0</v>
      </c>
      <c r="M1019" t="b">
        <v>0</v>
      </c>
      <c r="V1019" t="s">
        <v>2478</v>
      </c>
      <c r="AP1019">
        <v>0</v>
      </c>
      <c r="AQ1019">
        <v>0</v>
      </c>
      <c r="AR1019">
        <v>0</v>
      </c>
      <c r="AW1019" s="567"/>
      <c r="AX1019" s="567"/>
      <c r="AY1019" s="567"/>
      <c r="AZ1019" s="567"/>
      <c r="BA1019" s="567"/>
      <c r="BB1019" s="567"/>
      <c r="BC1019" s="567"/>
      <c r="BD1019" s="567">
        <v>0</v>
      </c>
      <c r="BE1019" s="567">
        <v>0</v>
      </c>
      <c r="BI1019">
        <v>45856.774375000001</v>
      </c>
      <c r="BJ1019">
        <v>45637.682789351849</v>
      </c>
      <c r="BK1019" t="s">
        <v>21683</v>
      </c>
      <c r="BM1019" t="s">
        <v>21698</v>
      </c>
      <c r="BU1019" t="s">
        <v>20010</v>
      </c>
      <c r="BV1019" t="s">
        <v>20011</v>
      </c>
      <c r="BY1019">
        <v>0</v>
      </c>
      <c r="CA1019" t="s">
        <v>16180</v>
      </c>
      <c r="CB1019" t="s">
        <v>21679</v>
      </c>
      <c r="CC10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0" spans="1:81">
      <c r="A1020" t="s">
        <v>19794</v>
      </c>
      <c r="C1020" t="s">
        <v>9887</v>
      </c>
      <c r="F1020" t="s">
        <v>19985</v>
      </c>
      <c r="J1020" t="b">
        <v>0</v>
      </c>
      <c r="M1020" t="b">
        <v>0</v>
      </c>
      <c r="V1020" t="s">
        <v>2478</v>
      </c>
      <c r="AP1020">
        <v>0</v>
      </c>
      <c r="AQ1020">
        <v>0</v>
      </c>
      <c r="AR1020">
        <v>0</v>
      </c>
      <c r="AW1020" s="567"/>
      <c r="AX1020" s="567"/>
      <c r="AY1020" s="567"/>
      <c r="AZ1020" s="567"/>
      <c r="BA1020" s="567"/>
      <c r="BB1020" s="567"/>
      <c r="BC1020" s="567"/>
      <c r="BD1020" s="567">
        <v>0</v>
      </c>
      <c r="BE1020" s="567">
        <v>0</v>
      </c>
      <c r="BI1020">
        <v>45856.774375000001</v>
      </c>
      <c r="BJ1020">
        <v>45637.682800925926</v>
      </c>
      <c r="BK1020" t="s">
        <v>21683</v>
      </c>
      <c r="BM1020" t="s">
        <v>21698</v>
      </c>
      <c r="BU1020" t="s">
        <v>20012</v>
      </c>
      <c r="BV1020" t="s">
        <v>20013</v>
      </c>
      <c r="BY1020">
        <v>0</v>
      </c>
      <c r="CA1020" t="s">
        <v>16180</v>
      </c>
      <c r="CB1020" t="s">
        <v>21679</v>
      </c>
      <c r="CC10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1" spans="1:81">
      <c r="A1021" t="s">
        <v>19794</v>
      </c>
      <c r="C1021" t="s">
        <v>9884</v>
      </c>
      <c r="F1021" t="s">
        <v>19985</v>
      </c>
      <c r="J1021" t="b">
        <v>0</v>
      </c>
      <c r="M1021" t="b">
        <v>0</v>
      </c>
      <c r="V1021" t="s">
        <v>2478</v>
      </c>
      <c r="AP1021">
        <v>0</v>
      </c>
      <c r="AQ1021">
        <v>0</v>
      </c>
      <c r="AR1021">
        <v>0</v>
      </c>
      <c r="AW1021" s="567"/>
      <c r="AX1021" s="567"/>
      <c r="AY1021" s="567"/>
      <c r="AZ1021" s="567"/>
      <c r="BA1021" s="567"/>
      <c r="BB1021" s="567"/>
      <c r="BC1021" s="567"/>
      <c r="BD1021" s="567">
        <v>0</v>
      </c>
      <c r="BE1021" s="567">
        <v>0</v>
      </c>
      <c r="BI1021">
        <v>45856.774386574078</v>
      </c>
      <c r="BJ1021">
        <v>45637.682800925926</v>
      </c>
      <c r="BK1021" t="s">
        <v>21683</v>
      </c>
      <c r="BM1021" t="s">
        <v>21698</v>
      </c>
      <c r="BU1021" t="s">
        <v>20014</v>
      </c>
      <c r="BV1021" t="s">
        <v>20015</v>
      </c>
      <c r="BY1021">
        <v>0</v>
      </c>
      <c r="CA1021" t="s">
        <v>16180</v>
      </c>
      <c r="CB1021" t="s">
        <v>21679</v>
      </c>
      <c r="CC10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2" spans="1:81">
      <c r="A1022" t="s">
        <v>19794</v>
      </c>
      <c r="C1022" t="s">
        <v>9896</v>
      </c>
      <c r="F1022" t="s">
        <v>19985</v>
      </c>
      <c r="J1022" t="b">
        <v>0</v>
      </c>
      <c r="M1022" t="b">
        <v>0</v>
      </c>
      <c r="V1022" t="s">
        <v>2478</v>
      </c>
      <c r="AP1022">
        <v>0</v>
      </c>
      <c r="AQ1022">
        <v>0</v>
      </c>
      <c r="AR1022">
        <v>0</v>
      </c>
      <c r="AW1022" s="567"/>
      <c r="AX1022" s="567"/>
      <c r="AY1022" s="567"/>
      <c r="AZ1022" s="567"/>
      <c r="BA1022" s="567"/>
      <c r="BB1022" s="567"/>
      <c r="BC1022" s="567"/>
      <c r="BD1022" s="567">
        <v>0</v>
      </c>
      <c r="BE1022" s="567">
        <v>0</v>
      </c>
      <c r="BI1022">
        <v>45856.774386574078</v>
      </c>
      <c r="BJ1022">
        <v>45637.684363425928</v>
      </c>
      <c r="BK1022" t="s">
        <v>21683</v>
      </c>
      <c r="BM1022" t="s">
        <v>21698</v>
      </c>
      <c r="BU1022" t="s">
        <v>20016</v>
      </c>
      <c r="BV1022" t="s">
        <v>20017</v>
      </c>
      <c r="BY1022">
        <v>0</v>
      </c>
      <c r="CA1022" t="s">
        <v>16180</v>
      </c>
      <c r="CB1022" t="s">
        <v>21679</v>
      </c>
      <c r="CC10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3" spans="1:81">
      <c r="A1023" t="s">
        <v>19794</v>
      </c>
      <c r="C1023" t="s">
        <v>9899</v>
      </c>
      <c r="F1023" t="s">
        <v>19985</v>
      </c>
      <c r="J1023" t="b">
        <v>0</v>
      </c>
      <c r="M1023" t="b">
        <v>0</v>
      </c>
      <c r="V1023" t="s">
        <v>2478</v>
      </c>
      <c r="AP1023">
        <v>0</v>
      </c>
      <c r="AQ1023">
        <v>0</v>
      </c>
      <c r="AR1023">
        <v>0</v>
      </c>
      <c r="AW1023" s="567"/>
      <c r="AX1023" s="567"/>
      <c r="AY1023" s="567"/>
      <c r="AZ1023" s="567"/>
      <c r="BA1023" s="567"/>
      <c r="BB1023" s="567"/>
      <c r="BC1023" s="567"/>
      <c r="BD1023" s="567">
        <v>0</v>
      </c>
      <c r="BE1023" s="567">
        <v>0</v>
      </c>
      <c r="BI1023">
        <v>45856.774386574078</v>
      </c>
      <c r="BJ1023">
        <v>45637.684374999997</v>
      </c>
      <c r="BK1023" t="s">
        <v>21683</v>
      </c>
      <c r="BM1023" t="s">
        <v>21698</v>
      </c>
      <c r="BU1023" t="s">
        <v>20018</v>
      </c>
      <c r="BV1023" t="s">
        <v>20019</v>
      </c>
      <c r="BY1023">
        <v>0</v>
      </c>
      <c r="CA1023" t="s">
        <v>16180</v>
      </c>
      <c r="CB1023" t="s">
        <v>21679</v>
      </c>
      <c r="CC10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4" spans="1:81">
      <c r="A1024" t="s">
        <v>19794</v>
      </c>
      <c r="C1024" t="s">
        <v>9866</v>
      </c>
      <c r="F1024" t="s">
        <v>19985</v>
      </c>
      <c r="J1024" t="b">
        <v>0</v>
      </c>
      <c r="M1024" t="b">
        <v>0</v>
      </c>
      <c r="V1024" t="s">
        <v>2478</v>
      </c>
      <c r="AP1024">
        <v>0</v>
      </c>
      <c r="AQ1024">
        <v>0</v>
      </c>
      <c r="AR1024">
        <v>0</v>
      </c>
      <c r="AW1024" s="567"/>
      <c r="AX1024" s="567"/>
      <c r="AY1024" s="567"/>
      <c r="AZ1024" s="567"/>
      <c r="BA1024" s="567"/>
      <c r="BB1024" s="567"/>
      <c r="BC1024" s="567"/>
      <c r="BD1024" s="567">
        <v>0</v>
      </c>
      <c r="BE1024" s="567">
        <v>0</v>
      </c>
      <c r="BI1024">
        <v>45856.774386574078</v>
      </c>
      <c r="BJ1024">
        <v>45637.684386574074</v>
      </c>
      <c r="BK1024" t="s">
        <v>21683</v>
      </c>
      <c r="BM1024" t="s">
        <v>21698</v>
      </c>
      <c r="BU1024" t="s">
        <v>20020</v>
      </c>
      <c r="BV1024" t="s">
        <v>20021</v>
      </c>
      <c r="BY1024">
        <v>0</v>
      </c>
      <c r="CA1024" t="s">
        <v>16180</v>
      </c>
      <c r="CB1024" t="s">
        <v>21679</v>
      </c>
      <c r="CC10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5" spans="1:81">
      <c r="A1025" t="s">
        <v>19794</v>
      </c>
      <c r="C1025" t="s">
        <v>18552</v>
      </c>
      <c r="F1025" t="s">
        <v>19985</v>
      </c>
      <c r="J1025" t="b">
        <v>0</v>
      </c>
      <c r="M1025" t="b">
        <v>0</v>
      </c>
      <c r="V1025" t="s">
        <v>2478</v>
      </c>
      <c r="AP1025">
        <v>0</v>
      </c>
      <c r="AQ1025">
        <v>0</v>
      </c>
      <c r="AR1025">
        <v>0</v>
      </c>
      <c r="AW1025" s="567"/>
      <c r="AX1025" s="567"/>
      <c r="AY1025" s="567"/>
      <c r="AZ1025" s="567"/>
      <c r="BA1025" s="567"/>
      <c r="BB1025" s="567"/>
      <c r="BC1025" s="567"/>
      <c r="BD1025" s="567">
        <v>0</v>
      </c>
      <c r="BE1025" s="567">
        <v>0</v>
      </c>
      <c r="BI1025">
        <v>45856.774386574078</v>
      </c>
      <c r="BJ1025">
        <v>45637.684386574074</v>
      </c>
      <c r="BK1025" t="s">
        <v>21683</v>
      </c>
      <c r="BM1025" t="s">
        <v>21698</v>
      </c>
      <c r="BU1025" t="s">
        <v>20022</v>
      </c>
      <c r="BV1025" t="s">
        <v>20023</v>
      </c>
      <c r="BY1025">
        <v>0</v>
      </c>
      <c r="CA1025" t="s">
        <v>16180</v>
      </c>
      <c r="CB1025" t="s">
        <v>21679</v>
      </c>
      <c r="CC10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6" spans="1:81">
      <c r="A1026">
        <v>798275</v>
      </c>
      <c r="B1026" t="s">
        <v>20025</v>
      </c>
      <c r="C1026" t="s">
        <v>20026</v>
      </c>
      <c r="D1026" t="s">
        <v>20027</v>
      </c>
      <c r="E1026" t="s">
        <v>10370</v>
      </c>
      <c r="F1026" t="s">
        <v>17437</v>
      </c>
      <c r="I1026" t="s">
        <v>16253</v>
      </c>
      <c r="J1026" t="b">
        <v>0</v>
      </c>
      <c r="L1026" t="s">
        <v>16193</v>
      </c>
      <c r="M1026" t="b">
        <v>0</v>
      </c>
      <c r="V1026" t="s">
        <v>2478</v>
      </c>
      <c r="Z1026">
        <v>45637</v>
      </c>
      <c r="AA1026" t="s">
        <v>20028</v>
      </c>
      <c r="AC1026">
        <v>45672</v>
      </c>
      <c r="AD1026">
        <v>45771</v>
      </c>
      <c r="AE1026">
        <v>45793</v>
      </c>
      <c r="AF1026">
        <v>45782</v>
      </c>
      <c r="AI1026">
        <v>6925970.1900000004</v>
      </c>
      <c r="AJ1026">
        <v>6925970.1900000004</v>
      </c>
      <c r="AK1026">
        <v>0</v>
      </c>
      <c r="AL1026">
        <v>954420.68</v>
      </c>
      <c r="AN1026">
        <v>7464273.8300000001</v>
      </c>
      <c r="AO1026">
        <v>0</v>
      </c>
      <c r="AP1026">
        <v>0</v>
      </c>
      <c r="AQ1026">
        <v>7464273.8300000001</v>
      </c>
      <c r="AR1026">
        <v>8418694.5099999998</v>
      </c>
      <c r="AU1026">
        <v>45917</v>
      </c>
      <c r="AW1026" s="567">
        <v>6711421</v>
      </c>
      <c r="AX1026" s="567">
        <v>6711421</v>
      </c>
      <c r="AY1026" s="567"/>
      <c r="AZ1026" s="567"/>
      <c r="BA1026" s="567"/>
      <c r="BB1026" s="567">
        <v>752852.93</v>
      </c>
      <c r="BC1026" s="567"/>
      <c r="BD1026" s="567">
        <v>6711421</v>
      </c>
      <c r="BE1026" s="567">
        <v>6711421</v>
      </c>
      <c r="BG1026" t="s">
        <v>22250</v>
      </c>
      <c r="BH1026" t="s">
        <v>20029</v>
      </c>
      <c r="BI1026">
        <v>46078.592627314814</v>
      </c>
      <c r="BJ1026">
        <v>45637.688287037039</v>
      </c>
      <c r="BK1026" t="s">
        <v>21683</v>
      </c>
      <c r="BL1026" t="s">
        <v>17445</v>
      </c>
      <c r="BM1026" t="s">
        <v>21696</v>
      </c>
      <c r="BP1026" s="568">
        <v>954420.68</v>
      </c>
      <c r="BQ1026" s="568">
        <v>0</v>
      </c>
      <c r="BR1026">
        <v>0.92788265111115298</v>
      </c>
      <c r="BS1026">
        <v>1</v>
      </c>
      <c r="BU1026" t="s">
        <v>20030</v>
      </c>
      <c r="BV1026" t="s">
        <v>20024</v>
      </c>
      <c r="BW1026" s="568">
        <v>752852.93</v>
      </c>
      <c r="BY1026">
        <v>752852.93</v>
      </c>
      <c r="CA1026" t="s">
        <v>16180</v>
      </c>
      <c r="CB1026" t="s">
        <v>21679</v>
      </c>
      <c r="CC10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7" spans="1:81">
      <c r="A1027" t="s">
        <v>19794</v>
      </c>
      <c r="C1027" t="s">
        <v>19237</v>
      </c>
      <c r="F1027" t="s">
        <v>17437</v>
      </c>
      <c r="J1027" t="b">
        <v>0</v>
      </c>
      <c r="M1027" t="b">
        <v>0</v>
      </c>
      <c r="V1027" t="s">
        <v>2478</v>
      </c>
      <c r="AP1027">
        <v>0</v>
      </c>
      <c r="AQ1027">
        <v>0</v>
      </c>
      <c r="AR1027">
        <v>0</v>
      </c>
      <c r="AW1027" s="567"/>
      <c r="AX1027" s="567"/>
      <c r="AY1027" s="567"/>
      <c r="AZ1027" s="567"/>
      <c r="BA1027" s="567"/>
      <c r="BB1027" s="567"/>
      <c r="BC1027" s="567"/>
      <c r="BD1027" s="567">
        <v>0</v>
      </c>
      <c r="BE1027" s="567">
        <v>0</v>
      </c>
      <c r="BI1027">
        <v>45856.774386574078</v>
      </c>
      <c r="BJ1027">
        <v>45637.688298611109</v>
      </c>
      <c r="BK1027" t="s">
        <v>21683</v>
      </c>
      <c r="BM1027" t="s">
        <v>21698</v>
      </c>
      <c r="BU1027" t="s">
        <v>20031</v>
      </c>
      <c r="BV1027" t="s">
        <v>20032</v>
      </c>
      <c r="BY1027">
        <v>0</v>
      </c>
      <c r="CA1027" t="s">
        <v>16180</v>
      </c>
      <c r="CB1027" t="s">
        <v>21679</v>
      </c>
      <c r="CC10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8" spans="1:81">
      <c r="A1028">
        <v>801172</v>
      </c>
      <c r="B1028" t="s">
        <v>20034</v>
      </c>
      <c r="C1028" t="s">
        <v>20035</v>
      </c>
      <c r="D1028" t="s">
        <v>20036</v>
      </c>
      <c r="E1028" t="s">
        <v>10370</v>
      </c>
      <c r="F1028" t="s">
        <v>17437</v>
      </c>
      <c r="J1028" t="b">
        <v>0</v>
      </c>
      <c r="L1028" t="s">
        <v>16193</v>
      </c>
      <c r="M1028" t="b">
        <v>0</v>
      </c>
      <c r="V1028" t="s">
        <v>2478</v>
      </c>
      <c r="Z1028">
        <v>45665</v>
      </c>
      <c r="AA1028" t="s">
        <v>19281</v>
      </c>
      <c r="AC1028">
        <v>45688</v>
      </c>
      <c r="AD1028">
        <v>46071</v>
      </c>
      <c r="AE1028">
        <v>45813</v>
      </c>
      <c r="AF1028">
        <v>45811</v>
      </c>
      <c r="AI1028">
        <v>7155677</v>
      </c>
      <c r="AJ1028">
        <v>7155677</v>
      </c>
      <c r="AK1028">
        <v>101241.03</v>
      </c>
      <c r="AL1028">
        <v>568090.34</v>
      </c>
      <c r="AM1028">
        <v>160515.06</v>
      </c>
      <c r="AN1028">
        <v>2023253.43</v>
      </c>
      <c r="AO1028">
        <v>22194.71</v>
      </c>
      <c r="AP1028">
        <v>79046.320000000007</v>
      </c>
      <c r="AQ1028">
        <v>2124494.46</v>
      </c>
      <c r="AR1028">
        <v>2692584.8</v>
      </c>
      <c r="AU1028">
        <v>45917</v>
      </c>
      <c r="AW1028" s="567">
        <v>2285961</v>
      </c>
      <c r="AX1028" s="567">
        <v>2285961</v>
      </c>
      <c r="AY1028" s="567"/>
      <c r="AZ1028" s="567"/>
      <c r="BA1028" s="567"/>
      <c r="BB1028" s="567">
        <v>243286.39</v>
      </c>
      <c r="BC1028" s="567"/>
      <c r="BD1028" s="567">
        <v>2285961</v>
      </c>
      <c r="BE1028" s="567">
        <v>2285961</v>
      </c>
      <c r="BG1028" t="s">
        <v>22251</v>
      </c>
      <c r="BH1028" t="s">
        <v>19965</v>
      </c>
      <c r="BI1028">
        <v>46078.670995370368</v>
      </c>
      <c r="BJ1028">
        <v>45637.689675925925</v>
      </c>
      <c r="BK1028" t="s">
        <v>21683</v>
      </c>
      <c r="BM1028" t="s">
        <v>21683</v>
      </c>
      <c r="BP1028" s="568">
        <v>508777.01</v>
      </c>
      <c r="BQ1028" s="568">
        <v>0</v>
      </c>
      <c r="BR1028">
        <v>3.3681787054412902</v>
      </c>
      <c r="BS1028">
        <v>1</v>
      </c>
      <c r="BU1028" t="s">
        <v>20037</v>
      </c>
      <c r="BV1028" t="s">
        <v>20033</v>
      </c>
      <c r="BW1028" s="568">
        <v>243286.39</v>
      </c>
      <c r="BY1028">
        <v>243286.39</v>
      </c>
      <c r="CA1028" t="s">
        <v>16180</v>
      </c>
      <c r="CB1028" t="s">
        <v>21679</v>
      </c>
      <c r="CC10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29" spans="1:81">
      <c r="A1029">
        <v>801166</v>
      </c>
      <c r="B1029" t="s">
        <v>20039</v>
      </c>
      <c r="C1029" t="s">
        <v>20040</v>
      </c>
      <c r="D1029" t="s">
        <v>20041</v>
      </c>
      <c r="E1029" t="s">
        <v>10370</v>
      </c>
      <c r="F1029" t="s">
        <v>17437</v>
      </c>
      <c r="J1029" t="b">
        <v>0</v>
      </c>
      <c r="L1029" t="s">
        <v>16193</v>
      </c>
      <c r="M1029" t="b">
        <v>0</v>
      </c>
      <c r="V1029" t="s">
        <v>2478</v>
      </c>
      <c r="Z1029">
        <v>45665</v>
      </c>
      <c r="AA1029" t="s">
        <v>19281</v>
      </c>
      <c r="AC1029">
        <v>45754</v>
      </c>
      <c r="AD1029">
        <v>45937</v>
      </c>
      <c r="AE1029">
        <v>46008</v>
      </c>
      <c r="AF1029">
        <v>45993</v>
      </c>
      <c r="AG1029" t="s">
        <v>20042</v>
      </c>
      <c r="AI1029">
        <v>9010977</v>
      </c>
      <c r="AJ1029">
        <v>9010977</v>
      </c>
      <c r="AK1029">
        <v>0</v>
      </c>
      <c r="AL1029">
        <v>1724565.72</v>
      </c>
      <c r="AN1029">
        <v>21962621.600000001</v>
      </c>
      <c r="AO1029">
        <v>0</v>
      </c>
      <c r="AP1029">
        <v>0</v>
      </c>
      <c r="AQ1029">
        <v>21962621.600000001</v>
      </c>
      <c r="AR1029">
        <v>23687187.32</v>
      </c>
      <c r="AU1029">
        <v>46030</v>
      </c>
      <c r="AW1029" s="567">
        <v>19826783.469999999</v>
      </c>
      <c r="AX1029" s="567">
        <v>19826783.469999999</v>
      </c>
      <c r="AY1029" s="567"/>
      <c r="AZ1029" s="567"/>
      <c r="BA1029" s="567"/>
      <c r="BB1029" s="567">
        <v>2135838.13</v>
      </c>
      <c r="BC1029" s="567"/>
      <c r="BD1029" s="567">
        <v>19826783.469999999</v>
      </c>
      <c r="BE1029" s="567">
        <v>19826783.469999999</v>
      </c>
      <c r="BG1029" t="s">
        <v>22252</v>
      </c>
      <c r="BH1029" t="s">
        <v>20043</v>
      </c>
      <c r="BI1029">
        <v>46078.5940625</v>
      </c>
      <c r="BJ1029">
        <v>45637.689675925925</v>
      </c>
      <c r="BK1029" t="s">
        <v>21683</v>
      </c>
      <c r="BM1029" t="s">
        <v>21696</v>
      </c>
      <c r="BP1029" s="568">
        <v>1724565.72</v>
      </c>
      <c r="BQ1029" s="568">
        <v>0</v>
      </c>
      <c r="BR1029">
        <v>0.41028694862183501</v>
      </c>
      <c r="BS1029">
        <v>3</v>
      </c>
      <c r="BU1029" t="s">
        <v>20044</v>
      </c>
      <c r="BV1029" t="s">
        <v>20038</v>
      </c>
      <c r="BW1029" s="568">
        <v>2135838.13</v>
      </c>
      <c r="BX1029" s="568">
        <v>0</v>
      </c>
      <c r="BY1029">
        <v>2135838.13</v>
      </c>
      <c r="CA1029" t="s">
        <v>16180</v>
      </c>
      <c r="CB1029" t="s">
        <v>21679</v>
      </c>
      <c r="CC10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0" spans="1:81">
      <c r="A1030" t="s">
        <v>19794</v>
      </c>
      <c r="C1030" t="s">
        <v>20045</v>
      </c>
      <c r="F1030" t="s">
        <v>17437</v>
      </c>
      <c r="J1030" t="b">
        <v>0</v>
      </c>
      <c r="M1030" t="b">
        <v>0</v>
      </c>
      <c r="V1030" t="s">
        <v>2478</v>
      </c>
      <c r="AP1030">
        <v>0</v>
      </c>
      <c r="AQ1030">
        <v>0</v>
      </c>
      <c r="AR1030">
        <v>0</v>
      </c>
      <c r="AW1030" s="567"/>
      <c r="AX1030" s="567"/>
      <c r="AY1030" s="567"/>
      <c r="AZ1030" s="567"/>
      <c r="BA1030" s="567"/>
      <c r="BB1030" s="567"/>
      <c r="BC1030" s="567"/>
      <c r="BD1030" s="567">
        <v>0</v>
      </c>
      <c r="BE1030" s="567">
        <v>0</v>
      </c>
      <c r="BI1030">
        <v>45856.774398148147</v>
      </c>
      <c r="BJ1030">
        <v>45637.690335648149</v>
      </c>
      <c r="BK1030" t="s">
        <v>21683</v>
      </c>
      <c r="BM1030" t="s">
        <v>21698</v>
      </c>
      <c r="BU1030" t="s">
        <v>20046</v>
      </c>
      <c r="BV1030" t="s">
        <v>20047</v>
      </c>
      <c r="BY1030">
        <v>0</v>
      </c>
      <c r="CA1030" t="s">
        <v>16180</v>
      </c>
      <c r="CB1030" t="s">
        <v>21679</v>
      </c>
      <c r="CC10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1" spans="1:81">
      <c r="A1031">
        <v>812569</v>
      </c>
      <c r="B1031" t="s">
        <v>20049</v>
      </c>
      <c r="C1031" t="s">
        <v>20050</v>
      </c>
      <c r="D1031" t="s">
        <v>20051</v>
      </c>
      <c r="E1031" t="s">
        <v>10370</v>
      </c>
      <c r="F1031" t="s">
        <v>17437</v>
      </c>
      <c r="J1031" t="b">
        <v>0</v>
      </c>
      <c r="L1031" t="s">
        <v>16193</v>
      </c>
      <c r="M1031" t="b">
        <v>0</v>
      </c>
      <c r="V1031" t="s">
        <v>2478</v>
      </c>
      <c r="Z1031">
        <v>45708</v>
      </c>
      <c r="AA1031" t="s">
        <v>20052</v>
      </c>
      <c r="AC1031">
        <v>45735</v>
      </c>
      <c r="AD1031">
        <v>45821</v>
      </c>
      <c r="AE1031">
        <v>45867</v>
      </c>
      <c r="AF1031">
        <v>45860</v>
      </c>
      <c r="AI1031">
        <v>15430988</v>
      </c>
      <c r="AJ1031">
        <v>15430988</v>
      </c>
      <c r="AK1031">
        <v>0</v>
      </c>
      <c r="AL1031">
        <v>1403642.18</v>
      </c>
      <c r="AN1031">
        <v>10978061.1</v>
      </c>
      <c r="AO1031">
        <v>0</v>
      </c>
      <c r="AP1031">
        <v>0</v>
      </c>
      <c r="AQ1031">
        <v>10978061.1</v>
      </c>
      <c r="AR1031">
        <v>12381703.279999999</v>
      </c>
      <c r="AU1031">
        <v>45925</v>
      </c>
      <c r="AW1031" s="567">
        <v>10217566.539999999</v>
      </c>
      <c r="AX1031" s="567">
        <v>10217566.539999999</v>
      </c>
      <c r="AY1031" s="567"/>
      <c r="AZ1031" s="567"/>
      <c r="BA1031" s="567"/>
      <c r="BB1031" s="567">
        <v>760494.56</v>
      </c>
      <c r="BC1031" s="567"/>
      <c r="BD1031" s="567">
        <v>10217566.539999999</v>
      </c>
      <c r="BE1031" s="567">
        <v>10217566.539999999</v>
      </c>
      <c r="BG1031" t="s">
        <v>22253</v>
      </c>
      <c r="BH1031" t="s">
        <v>20053</v>
      </c>
      <c r="BI1031">
        <v>46078.597731481481</v>
      </c>
      <c r="BJ1031">
        <v>45637.690335648149</v>
      </c>
      <c r="BK1031" t="s">
        <v>21683</v>
      </c>
      <c r="BM1031" t="s">
        <v>21696</v>
      </c>
      <c r="BP1031" s="568">
        <v>1403642.18</v>
      </c>
      <c r="BQ1031" s="568">
        <v>0</v>
      </c>
      <c r="BR1031">
        <v>1.4056205243747499</v>
      </c>
      <c r="BS1031">
        <v>1</v>
      </c>
      <c r="BU1031" t="s">
        <v>20054</v>
      </c>
      <c r="BV1031" t="s">
        <v>20048</v>
      </c>
      <c r="BW1031" s="568">
        <v>760494.56</v>
      </c>
      <c r="BY1031">
        <v>760494.56</v>
      </c>
      <c r="CA1031" t="s">
        <v>16180</v>
      </c>
      <c r="CB1031" t="s">
        <v>21679</v>
      </c>
      <c r="CC10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2" spans="1:81">
      <c r="A1032" t="s">
        <v>19794</v>
      </c>
      <c r="C1032" t="s">
        <v>20055</v>
      </c>
      <c r="F1032" t="s">
        <v>17437</v>
      </c>
      <c r="J1032" t="b">
        <v>0</v>
      </c>
      <c r="M1032" t="b">
        <v>0</v>
      </c>
      <c r="V1032" t="s">
        <v>2478</v>
      </c>
      <c r="AP1032">
        <v>0</v>
      </c>
      <c r="AQ1032">
        <v>0</v>
      </c>
      <c r="AR1032">
        <v>0</v>
      </c>
      <c r="AW1032" s="567"/>
      <c r="AX1032" s="567"/>
      <c r="AY1032" s="567"/>
      <c r="AZ1032" s="567"/>
      <c r="BA1032" s="567"/>
      <c r="BB1032" s="567"/>
      <c r="BC1032" s="567"/>
      <c r="BD1032" s="567">
        <v>0</v>
      </c>
      <c r="BE1032" s="567">
        <v>0</v>
      </c>
      <c r="BI1032">
        <v>45856.774398148147</v>
      </c>
      <c r="BJ1032">
        <v>45637.690347222226</v>
      </c>
      <c r="BK1032" t="s">
        <v>21683</v>
      </c>
      <c r="BM1032" t="s">
        <v>21698</v>
      </c>
      <c r="BU1032" t="s">
        <v>20056</v>
      </c>
      <c r="BV1032" t="s">
        <v>20057</v>
      </c>
      <c r="BY1032">
        <v>0</v>
      </c>
      <c r="CA1032" t="s">
        <v>16180</v>
      </c>
      <c r="CB1032" t="s">
        <v>21679</v>
      </c>
      <c r="CC10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3" spans="1:81">
      <c r="A1033" t="s">
        <v>19794</v>
      </c>
      <c r="C1033" t="s">
        <v>20058</v>
      </c>
      <c r="F1033" t="s">
        <v>17437</v>
      </c>
      <c r="J1033" t="b">
        <v>0</v>
      </c>
      <c r="M1033" t="b">
        <v>0</v>
      </c>
      <c r="V1033" t="s">
        <v>2478</v>
      </c>
      <c r="AP1033">
        <v>0</v>
      </c>
      <c r="AQ1033">
        <v>0</v>
      </c>
      <c r="AR1033">
        <v>0</v>
      </c>
      <c r="AW1033" s="567"/>
      <c r="AX1033" s="567"/>
      <c r="AY1033" s="567"/>
      <c r="AZ1033" s="567"/>
      <c r="BA1033" s="567"/>
      <c r="BB1033" s="567"/>
      <c r="BC1033" s="567"/>
      <c r="BD1033" s="567">
        <v>0</v>
      </c>
      <c r="BE1033" s="567">
        <v>0</v>
      </c>
      <c r="BI1033">
        <v>45856.774398148147</v>
      </c>
      <c r="BJ1033">
        <v>45637.69122685185</v>
      </c>
      <c r="BK1033" t="s">
        <v>21683</v>
      </c>
      <c r="BM1033" t="s">
        <v>21698</v>
      </c>
      <c r="BU1033" t="s">
        <v>20059</v>
      </c>
      <c r="BV1033" t="s">
        <v>20060</v>
      </c>
      <c r="BY1033">
        <v>0</v>
      </c>
      <c r="CA1033" t="s">
        <v>16180</v>
      </c>
      <c r="CB1033" t="s">
        <v>21679</v>
      </c>
      <c r="CC10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4" spans="1:81">
      <c r="A1034" t="s">
        <v>19794</v>
      </c>
      <c r="C1034" t="s">
        <v>20061</v>
      </c>
      <c r="F1034" t="s">
        <v>17437</v>
      </c>
      <c r="J1034" t="b">
        <v>0</v>
      </c>
      <c r="M1034" t="b">
        <v>0</v>
      </c>
      <c r="V1034" t="s">
        <v>2478</v>
      </c>
      <c r="AP1034">
        <v>0</v>
      </c>
      <c r="AQ1034">
        <v>0</v>
      </c>
      <c r="AR1034">
        <v>0</v>
      </c>
      <c r="AW1034" s="567"/>
      <c r="AX1034" s="567"/>
      <c r="AY1034" s="567"/>
      <c r="AZ1034" s="567"/>
      <c r="BA1034" s="567"/>
      <c r="BB1034" s="567"/>
      <c r="BC1034" s="567"/>
      <c r="BD1034" s="567">
        <v>0</v>
      </c>
      <c r="BE1034" s="567">
        <v>0</v>
      </c>
      <c r="BI1034">
        <v>45856.774398148147</v>
      </c>
      <c r="BJ1034">
        <v>45637.691412037035</v>
      </c>
      <c r="BK1034" t="s">
        <v>21683</v>
      </c>
      <c r="BM1034" t="s">
        <v>21698</v>
      </c>
      <c r="BU1034" t="s">
        <v>20062</v>
      </c>
      <c r="BV1034" t="s">
        <v>20063</v>
      </c>
      <c r="BY1034">
        <v>0</v>
      </c>
      <c r="CA1034" t="s">
        <v>16180</v>
      </c>
      <c r="CB1034" t="s">
        <v>21679</v>
      </c>
      <c r="CC10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5" spans="1:81">
      <c r="A1035" t="s">
        <v>19794</v>
      </c>
      <c r="C1035" t="s">
        <v>20064</v>
      </c>
      <c r="F1035" t="s">
        <v>17437</v>
      </c>
      <c r="J1035" t="b">
        <v>0</v>
      </c>
      <c r="M1035" t="b">
        <v>0</v>
      </c>
      <c r="V1035" t="s">
        <v>2478</v>
      </c>
      <c r="AP1035">
        <v>0</v>
      </c>
      <c r="AQ1035">
        <v>0</v>
      </c>
      <c r="AR1035">
        <v>0</v>
      </c>
      <c r="AW1035" s="567"/>
      <c r="AX1035" s="567"/>
      <c r="AY1035" s="567"/>
      <c r="AZ1035" s="567"/>
      <c r="BA1035" s="567"/>
      <c r="BB1035" s="567"/>
      <c r="BC1035" s="567"/>
      <c r="BD1035" s="567">
        <v>0</v>
      </c>
      <c r="BE1035" s="567">
        <v>0</v>
      </c>
      <c r="BI1035">
        <v>45856.774409722224</v>
      </c>
      <c r="BJ1035">
        <v>45638.602476851855</v>
      </c>
      <c r="BK1035" t="s">
        <v>21683</v>
      </c>
      <c r="BM1035" t="s">
        <v>21698</v>
      </c>
      <c r="BU1035" t="s">
        <v>20065</v>
      </c>
      <c r="BV1035" t="s">
        <v>20066</v>
      </c>
      <c r="BY1035">
        <v>0</v>
      </c>
      <c r="CA1035" t="s">
        <v>16180</v>
      </c>
      <c r="CB1035" t="s">
        <v>21679</v>
      </c>
      <c r="CC10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6" spans="1:81">
      <c r="A1036" t="s">
        <v>19794</v>
      </c>
      <c r="C1036" t="s">
        <v>2717</v>
      </c>
      <c r="F1036" t="s">
        <v>17437</v>
      </c>
      <c r="J1036" t="b">
        <v>0</v>
      </c>
      <c r="M1036" t="b">
        <v>0</v>
      </c>
      <c r="V1036" t="s">
        <v>2478</v>
      </c>
      <c r="AP1036">
        <v>0</v>
      </c>
      <c r="AQ1036">
        <v>0</v>
      </c>
      <c r="AR1036">
        <v>0</v>
      </c>
      <c r="AW1036" s="567"/>
      <c r="AX1036" s="567"/>
      <c r="AY1036" s="567"/>
      <c r="AZ1036" s="567"/>
      <c r="BA1036" s="567"/>
      <c r="BB1036" s="567"/>
      <c r="BC1036" s="567"/>
      <c r="BD1036" s="567">
        <v>0</v>
      </c>
      <c r="BE1036" s="567">
        <v>0</v>
      </c>
      <c r="BI1036">
        <v>45856.774409722224</v>
      </c>
      <c r="BJ1036">
        <v>45638.602476851855</v>
      </c>
      <c r="BK1036" t="s">
        <v>21683</v>
      </c>
      <c r="BM1036" t="s">
        <v>21698</v>
      </c>
      <c r="BU1036" t="s">
        <v>20067</v>
      </c>
      <c r="BV1036" t="s">
        <v>20068</v>
      </c>
      <c r="BY1036">
        <v>0</v>
      </c>
      <c r="CA1036" t="s">
        <v>16180</v>
      </c>
      <c r="CB1036" t="s">
        <v>21679</v>
      </c>
      <c r="CC10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7" spans="1:81">
      <c r="A1037">
        <v>806935</v>
      </c>
      <c r="B1037" t="s">
        <v>20070</v>
      </c>
      <c r="C1037" t="s">
        <v>269</v>
      </c>
      <c r="D1037" t="s">
        <v>20071</v>
      </c>
      <c r="E1037" t="s">
        <v>16408</v>
      </c>
      <c r="F1037" t="s">
        <v>16405</v>
      </c>
      <c r="J1037" t="b">
        <v>1</v>
      </c>
      <c r="K1037">
        <v>45869</v>
      </c>
      <c r="L1037" t="s">
        <v>16183</v>
      </c>
      <c r="M1037" t="b">
        <v>1</v>
      </c>
      <c r="N1037" t="s">
        <v>16174</v>
      </c>
      <c r="O1037" t="s">
        <v>7155</v>
      </c>
      <c r="V1037" t="s">
        <v>2478</v>
      </c>
      <c r="Z1037">
        <v>45685</v>
      </c>
      <c r="AA1037" t="s">
        <v>20072</v>
      </c>
      <c r="AI1037">
        <v>6120000</v>
      </c>
      <c r="AJ1037">
        <v>6120000</v>
      </c>
      <c r="AP1037">
        <v>0</v>
      </c>
      <c r="AQ1037">
        <v>6120000</v>
      </c>
      <c r="AR1037">
        <v>6120000</v>
      </c>
      <c r="AW1037" s="567"/>
      <c r="AX1037" s="567"/>
      <c r="AY1037" s="567"/>
      <c r="AZ1037" s="567"/>
      <c r="BA1037" s="567"/>
      <c r="BB1037" s="567"/>
      <c r="BC1037" s="567"/>
      <c r="BD1037" s="567">
        <v>0</v>
      </c>
      <c r="BE1037" s="567">
        <v>0</v>
      </c>
      <c r="BH1037" t="s">
        <v>20077</v>
      </c>
      <c r="BI1037">
        <v>46078.596782407411</v>
      </c>
      <c r="BJ1037">
        <v>45638.603888888887</v>
      </c>
      <c r="BK1037" t="s">
        <v>21683</v>
      </c>
      <c r="BM1037" t="s">
        <v>21696</v>
      </c>
      <c r="BR1037">
        <v>1</v>
      </c>
      <c r="BS1037">
        <v>1</v>
      </c>
      <c r="BT1037">
        <v>45880</v>
      </c>
      <c r="BU1037" t="s">
        <v>20073</v>
      </c>
      <c r="BV1037" t="s">
        <v>20069</v>
      </c>
      <c r="BY1037">
        <v>0</v>
      </c>
      <c r="CA1037" t="s">
        <v>16180</v>
      </c>
      <c r="CB1037" t="s">
        <v>21679</v>
      </c>
      <c r="CC10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8" spans="1:81">
      <c r="A1038">
        <v>806936</v>
      </c>
      <c r="B1038" t="s">
        <v>20075</v>
      </c>
      <c r="C1038" t="s">
        <v>880</v>
      </c>
      <c r="D1038" t="s">
        <v>20076</v>
      </c>
      <c r="E1038" t="s">
        <v>16408</v>
      </c>
      <c r="F1038" t="s">
        <v>16405</v>
      </c>
      <c r="J1038" t="b">
        <v>1</v>
      </c>
      <c r="K1038">
        <v>45869</v>
      </c>
      <c r="L1038" t="s">
        <v>16183</v>
      </c>
      <c r="M1038" t="b">
        <v>1</v>
      </c>
      <c r="N1038" t="s">
        <v>16174</v>
      </c>
      <c r="O1038" t="s">
        <v>7155</v>
      </c>
      <c r="V1038" t="s">
        <v>2478</v>
      </c>
      <c r="Z1038">
        <v>45685</v>
      </c>
      <c r="AA1038" t="s">
        <v>20072</v>
      </c>
      <c r="AI1038">
        <v>5100000</v>
      </c>
      <c r="AJ1038">
        <v>5100000</v>
      </c>
      <c r="AP1038">
        <v>0</v>
      </c>
      <c r="AQ1038">
        <v>5100000</v>
      </c>
      <c r="AR1038">
        <v>5100000</v>
      </c>
      <c r="AW1038" s="567"/>
      <c r="AX1038" s="567"/>
      <c r="AY1038" s="567"/>
      <c r="AZ1038" s="567"/>
      <c r="BA1038" s="567"/>
      <c r="BB1038" s="567"/>
      <c r="BC1038" s="567"/>
      <c r="BD1038" s="567">
        <v>0</v>
      </c>
      <c r="BE1038" s="567">
        <v>0</v>
      </c>
      <c r="BH1038" t="s">
        <v>20077</v>
      </c>
      <c r="BI1038">
        <v>46078.596851851849</v>
      </c>
      <c r="BJ1038">
        <v>45638.603900462964</v>
      </c>
      <c r="BK1038" t="s">
        <v>21683</v>
      </c>
      <c r="BM1038" t="s">
        <v>21696</v>
      </c>
      <c r="BR1038">
        <v>1</v>
      </c>
      <c r="BS1038">
        <v>1</v>
      </c>
      <c r="BT1038">
        <v>45880</v>
      </c>
      <c r="BU1038" t="s">
        <v>20078</v>
      </c>
      <c r="BV1038" t="s">
        <v>20074</v>
      </c>
      <c r="BY1038">
        <v>0</v>
      </c>
      <c r="CA1038" t="s">
        <v>16180</v>
      </c>
      <c r="CB1038" t="s">
        <v>21679</v>
      </c>
      <c r="CC10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39" spans="1:81">
      <c r="A1039">
        <v>805519</v>
      </c>
      <c r="B1039" t="s">
        <v>20080</v>
      </c>
      <c r="C1039" t="s">
        <v>1168</v>
      </c>
      <c r="D1039" t="s">
        <v>20081</v>
      </c>
      <c r="E1039" t="s">
        <v>16552</v>
      </c>
      <c r="F1039" t="s">
        <v>46</v>
      </c>
      <c r="J1039" t="b">
        <v>1</v>
      </c>
      <c r="K1039">
        <v>45869</v>
      </c>
      <c r="M1039" t="b">
        <v>1</v>
      </c>
      <c r="N1039" t="s">
        <v>16174</v>
      </c>
      <c r="O1039" t="s">
        <v>7155</v>
      </c>
      <c r="P1039" t="b">
        <v>0</v>
      </c>
      <c r="V1039" t="s">
        <v>2478</v>
      </c>
      <c r="Z1039">
        <v>45645</v>
      </c>
      <c r="AA1039" t="s">
        <v>19860</v>
      </c>
      <c r="AC1039">
        <v>45720</v>
      </c>
      <c r="AD1039">
        <v>45873</v>
      </c>
      <c r="AI1039">
        <v>3180000</v>
      </c>
      <c r="AJ1039">
        <v>3180000</v>
      </c>
      <c r="AK1039">
        <v>769393.29</v>
      </c>
      <c r="AL1039">
        <v>69012.67</v>
      </c>
      <c r="AN1039">
        <v>639395.34</v>
      </c>
      <c r="AO1039">
        <v>74943.63</v>
      </c>
      <c r="AP1039">
        <v>694449.66</v>
      </c>
      <c r="AQ1039">
        <v>1408788.63</v>
      </c>
      <c r="AR1039">
        <v>1477801.3</v>
      </c>
      <c r="AW1039" s="567"/>
      <c r="AX1039" s="567"/>
      <c r="AY1039" s="567"/>
      <c r="AZ1039" s="567"/>
      <c r="BA1039" s="567"/>
      <c r="BB1039" s="567"/>
      <c r="BC1039" s="567"/>
      <c r="BD1039" s="567">
        <v>0</v>
      </c>
      <c r="BE1039" s="567">
        <v>0</v>
      </c>
      <c r="BG1039" t="s">
        <v>22254</v>
      </c>
      <c r="BH1039" t="s">
        <v>19861</v>
      </c>
      <c r="BI1039">
        <v>46078.596284722225</v>
      </c>
      <c r="BJ1039">
        <v>45679.487511574072</v>
      </c>
      <c r="BK1039" t="s">
        <v>21683</v>
      </c>
      <c r="BL1039" t="s">
        <v>17600</v>
      </c>
      <c r="BM1039" t="s">
        <v>21696</v>
      </c>
      <c r="BR1039">
        <v>2.25725842208139</v>
      </c>
      <c r="BS1039">
        <v>1</v>
      </c>
      <c r="BT1039">
        <v>45887</v>
      </c>
      <c r="BU1039" t="s">
        <v>20082</v>
      </c>
      <c r="BV1039" t="s">
        <v>20079</v>
      </c>
      <c r="BW1039" s="568">
        <v>31058.62</v>
      </c>
      <c r="BX1039" s="568">
        <v>70900.38</v>
      </c>
      <c r="BY1039">
        <v>101959</v>
      </c>
      <c r="CA1039" t="s">
        <v>16180</v>
      </c>
      <c r="CB1039" t="s">
        <v>21679</v>
      </c>
      <c r="CC10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0" spans="1:81">
      <c r="A1040">
        <v>805517</v>
      </c>
      <c r="B1040" t="s">
        <v>20084</v>
      </c>
      <c r="C1040" t="s">
        <v>1167</v>
      </c>
      <c r="D1040" t="s">
        <v>20085</v>
      </c>
      <c r="E1040" t="s">
        <v>16552</v>
      </c>
      <c r="F1040" t="s">
        <v>46</v>
      </c>
      <c r="J1040" t="b">
        <v>0</v>
      </c>
      <c r="M1040" t="b">
        <v>1</v>
      </c>
      <c r="N1040" t="s">
        <v>16174</v>
      </c>
      <c r="O1040" t="s">
        <v>7155</v>
      </c>
      <c r="V1040" t="s">
        <v>2478</v>
      </c>
      <c r="Z1040">
        <v>45645</v>
      </c>
      <c r="AA1040" t="s">
        <v>19860</v>
      </c>
      <c r="AC1040">
        <v>45720</v>
      </c>
      <c r="AD1040">
        <v>45873</v>
      </c>
      <c r="AI1040">
        <v>2990000</v>
      </c>
      <c r="AJ1040">
        <v>2990000</v>
      </c>
      <c r="AK1040">
        <v>733123.39</v>
      </c>
      <c r="AL1040">
        <v>47826.67</v>
      </c>
      <c r="AN1040">
        <v>414584.72</v>
      </c>
      <c r="AO1040">
        <v>75820.289999999994</v>
      </c>
      <c r="AP1040">
        <v>657303.1</v>
      </c>
      <c r="AQ1040">
        <v>1147708.1100000001</v>
      </c>
      <c r="AR1040">
        <v>1195534.78</v>
      </c>
      <c r="AW1040" s="567"/>
      <c r="AX1040" s="567"/>
      <c r="AY1040" s="567"/>
      <c r="AZ1040" s="567"/>
      <c r="BA1040" s="567"/>
      <c r="BB1040" s="567"/>
      <c r="BC1040" s="567"/>
      <c r="BD1040" s="567">
        <v>0</v>
      </c>
      <c r="BE1040" s="567">
        <v>0</v>
      </c>
      <c r="BG1040" t="s">
        <v>22255</v>
      </c>
      <c r="BH1040" t="s">
        <v>19861</v>
      </c>
      <c r="BI1040">
        <v>46078.596145833333</v>
      </c>
      <c r="BJ1040">
        <v>45679.489270833335</v>
      </c>
      <c r="BK1040" t="s">
        <v>21683</v>
      </c>
      <c r="BM1040" t="s">
        <v>21696</v>
      </c>
      <c r="BR1040">
        <v>2.6051920117563698</v>
      </c>
      <c r="BS1040">
        <v>1</v>
      </c>
      <c r="BT1040">
        <v>45887</v>
      </c>
      <c r="BU1040" t="s">
        <v>20086</v>
      </c>
      <c r="BV1040" t="s">
        <v>20083</v>
      </c>
      <c r="BW1040" s="568">
        <v>4111.54</v>
      </c>
      <c r="BX1040" s="568">
        <v>68433.460000000006</v>
      </c>
      <c r="BY1040">
        <v>72545</v>
      </c>
      <c r="CA1040" t="s">
        <v>16180</v>
      </c>
      <c r="CB1040" t="s">
        <v>21679</v>
      </c>
      <c r="CC10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1" spans="1:81">
      <c r="A1041">
        <v>805513</v>
      </c>
      <c r="B1041" t="s">
        <v>20088</v>
      </c>
      <c r="C1041" t="s">
        <v>20089</v>
      </c>
      <c r="D1041" t="s">
        <v>20090</v>
      </c>
      <c r="F1041" t="s">
        <v>46</v>
      </c>
      <c r="J1041" t="b">
        <v>1</v>
      </c>
      <c r="K1041">
        <v>45869</v>
      </c>
      <c r="M1041" t="b">
        <v>1</v>
      </c>
      <c r="N1041" t="s">
        <v>16174</v>
      </c>
      <c r="O1041" t="s">
        <v>7155</v>
      </c>
      <c r="V1041" t="s">
        <v>2478</v>
      </c>
      <c r="Z1041">
        <v>45645</v>
      </c>
      <c r="AA1041" t="s">
        <v>19860</v>
      </c>
      <c r="AI1041">
        <v>3250000</v>
      </c>
      <c r="AJ1041">
        <v>3250000</v>
      </c>
      <c r="AP1041">
        <v>0</v>
      </c>
      <c r="AQ1041">
        <v>3250000</v>
      </c>
      <c r="AR1041">
        <v>3250000</v>
      </c>
      <c r="AW1041" s="567"/>
      <c r="AX1041" s="567"/>
      <c r="AY1041" s="567"/>
      <c r="AZ1041" s="567"/>
      <c r="BA1041" s="567"/>
      <c r="BB1041" s="567"/>
      <c r="BC1041" s="567"/>
      <c r="BD1041" s="567">
        <v>0</v>
      </c>
      <c r="BE1041" s="567">
        <v>0</v>
      </c>
      <c r="BH1041" t="s">
        <v>20091</v>
      </c>
      <c r="BI1041">
        <v>45880.389189814814</v>
      </c>
      <c r="BJ1041">
        <v>45679.489652777775</v>
      </c>
      <c r="BK1041" t="s">
        <v>21683</v>
      </c>
      <c r="BM1041" t="s">
        <v>21696</v>
      </c>
      <c r="BR1041">
        <v>1</v>
      </c>
      <c r="BS1041">
        <v>1</v>
      </c>
      <c r="BT1041">
        <v>45820</v>
      </c>
      <c r="BU1041" t="s">
        <v>20092</v>
      </c>
      <c r="BV1041" t="s">
        <v>20087</v>
      </c>
      <c r="BY1041">
        <v>0</v>
      </c>
      <c r="CA1041" t="s">
        <v>16180</v>
      </c>
      <c r="CB1041" t="s">
        <v>21679</v>
      </c>
      <c r="CC10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2" spans="1:81">
      <c r="A1042" t="s">
        <v>20093</v>
      </c>
      <c r="C1042" t="s">
        <v>20094</v>
      </c>
      <c r="F1042" t="s">
        <v>33</v>
      </c>
      <c r="J1042" t="b">
        <v>0</v>
      </c>
      <c r="M1042" t="b">
        <v>0</v>
      </c>
      <c r="Q1042">
        <v>45674</v>
      </c>
      <c r="S1042">
        <v>45680</v>
      </c>
      <c r="T1042">
        <v>45694</v>
      </c>
      <c r="V1042">
        <v>45710</v>
      </c>
      <c r="AP1042">
        <v>0</v>
      </c>
      <c r="AQ1042">
        <v>0</v>
      </c>
      <c r="AR1042">
        <v>0</v>
      </c>
      <c r="AW1042" s="567"/>
      <c r="AX1042" s="567"/>
      <c r="AY1042" s="567"/>
      <c r="AZ1042" s="567"/>
      <c r="BA1042" s="567"/>
      <c r="BB1042" s="567"/>
      <c r="BC1042" s="567"/>
      <c r="BD1042" s="567">
        <v>0</v>
      </c>
      <c r="BE1042" s="567">
        <v>0</v>
      </c>
      <c r="BI1042">
        <v>45856.774421296293</v>
      </c>
      <c r="BJ1042">
        <v>45680.571342592593</v>
      </c>
      <c r="BK1042" t="s">
        <v>22173</v>
      </c>
      <c r="BM1042" t="s">
        <v>21698</v>
      </c>
      <c r="BU1042" t="s">
        <v>20095</v>
      </c>
      <c r="BV1042" t="s">
        <v>20093</v>
      </c>
      <c r="BY1042">
        <v>0</v>
      </c>
      <c r="CA1042" t="s">
        <v>16180</v>
      </c>
      <c r="CB1042" t="s">
        <v>21679</v>
      </c>
      <c r="CC10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3" spans="1:81">
      <c r="A1043">
        <v>790427</v>
      </c>
      <c r="B1043" t="s">
        <v>20097</v>
      </c>
      <c r="C1043" t="s">
        <v>267</v>
      </c>
      <c r="D1043" t="s">
        <v>20098</v>
      </c>
      <c r="E1043" t="s">
        <v>16408</v>
      </c>
      <c r="F1043" t="s">
        <v>35</v>
      </c>
      <c r="J1043" t="b">
        <v>0</v>
      </c>
      <c r="L1043" t="s">
        <v>16183</v>
      </c>
      <c r="M1043" t="b">
        <v>1</v>
      </c>
      <c r="N1043" t="s">
        <v>16174</v>
      </c>
      <c r="O1043" t="s">
        <v>7155</v>
      </c>
      <c r="V1043" t="s">
        <v>2478</v>
      </c>
      <c r="Z1043">
        <v>45621</v>
      </c>
      <c r="AA1043" t="s">
        <v>20099</v>
      </c>
      <c r="AC1043">
        <v>45848</v>
      </c>
      <c r="AI1043">
        <v>5100000</v>
      </c>
      <c r="AJ1043">
        <v>5100000</v>
      </c>
      <c r="AK1043">
        <v>71738.97</v>
      </c>
      <c r="AL1043">
        <v>1002538.6</v>
      </c>
      <c r="AN1043">
        <v>8239298.1399999997</v>
      </c>
      <c r="AO1043">
        <v>7782.12</v>
      </c>
      <c r="AP1043">
        <v>63956.85</v>
      </c>
      <c r="AQ1043">
        <v>8311037.1100000003</v>
      </c>
      <c r="AR1043">
        <v>9313575.7100000009</v>
      </c>
      <c r="AW1043" s="567"/>
      <c r="AX1043" s="567"/>
      <c r="AY1043" s="567"/>
      <c r="AZ1043" s="567"/>
      <c r="BA1043" s="567"/>
      <c r="BB1043" s="567"/>
      <c r="BC1043" s="567"/>
      <c r="BD1043" s="567">
        <v>0</v>
      </c>
      <c r="BE1043" s="567">
        <v>0</v>
      </c>
      <c r="BG1043" t="s">
        <v>22256</v>
      </c>
      <c r="BI1043">
        <v>46078.591979166667</v>
      </c>
      <c r="BJ1043">
        <v>45693.8593287037</v>
      </c>
      <c r="BK1043" t="s">
        <v>21683</v>
      </c>
      <c r="BM1043" t="s">
        <v>21696</v>
      </c>
      <c r="BR1043">
        <v>0.61364182742772</v>
      </c>
      <c r="BS1043">
        <v>2</v>
      </c>
      <c r="BT1043">
        <v>45880</v>
      </c>
      <c r="BU1043" t="s">
        <v>20100</v>
      </c>
      <c r="BV1043" t="s">
        <v>20096</v>
      </c>
      <c r="BW1043" s="568">
        <v>781861.25</v>
      </c>
      <c r="BX1043" s="568">
        <v>57239.39</v>
      </c>
      <c r="BY1043">
        <v>839100.64</v>
      </c>
      <c r="CA1043" t="s">
        <v>16180</v>
      </c>
      <c r="CB1043" t="s">
        <v>21679</v>
      </c>
      <c r="CC10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4" spans="1:81">
      <c r="A1044">
        <v>790443</v>
      </c>
      <c r="B1044" t="s">
        <v>20102</v>
      </c>
      <c r="C1044" t="s">
        <v>161</v>
      </c>
      <c r="D1044" t="s">
        <v>20103</v>
      </c>
      <c r="E1044" t="s">
        <v>16408</v>
      </c>
      <c r="F1044" t="s">
        <v>35</v>
      </c>
      <c r="J1044" t="b">
        <v>0</v>
      </c>
      <c r="L1044" t="s">
        <v>16193</v>
      </c>
      <c r="M1044" t="b">
        <v>0</v>
      </c>
      <c r="V1044" t="s">
        <v>2478</v>
      </c>
      <c r="Z1044">
        <v>45621</v>
      </c>
      <c r="AA1044" t="s">
        <v>20104</v>
      </c>
      <c r="AC1044">
        <v>45744</v>
      </c>
      <c r="AD1044">
        <v>46045</v>
      </c>
      <c r="AE1044">
        <v>46070</v>
      </c>
      <c r="AF1044">
        <v>46059</v>
      </c>
      <c r="AG1044" t="s">
        <v>20105</v>
      </c>
      <c r="AI1044">
        <v>5100000</v>
      </c>
      <c r="AJ1044">
        <v>5100000</v>
      </c>
      <c r="AK1044">
        <v>7501.66</v>
      </c>
      <c r="AL1044">
        <v>21435.45</v>
      </c>
      <c r="AM1044">
        <v>14432.64</v>
      </c>
      <c r="AN1044">
        <v>258265.86</v>
      </c>
      <c r="AO1044">
        <v>574.91</v>
      </c>
      <c r="AP1044">
        <v>6926.75</v>
      </c>
      <c r="AQ1044">
        <v>265767.52</v>
      </c>
      <c r="AR1044">
        <v>287202.96999999997</v>
      </c>
      <c r="AU1044">
        <v>45903</v>
      </c>
      <c r="AW1044" s="567">
        <v>186697</v>
      </c>
      <c r="AX1044" s="567">
        <v>186697</v>
      </c>
      <c r="AY1044" s="567"/>
      <c r="AZ1044" s="567"/>
      <c r="BA1044" s="567"/>
      <c r="BB1044" s="567">
        <v>35624</v>
      </c>
      <c r="BC1044" s="567"/>
      <c r="BD1044" s="567">
        <v>186697</v>
      </c>
      <c r="BE1044" s="567">
        <v>186697</v>
      </c>
      <c r="BG1044" t="s">
        <v>22257</v>
      </c>
      <c r="BI1044">
        <v>46078.591990740744</v>
      </c>
      <c r="BJ1044">
        <v>45693.860972222225</v>
      </c>
      <c r="BK1044" t="s">
        <v>21683</v>
      </c>
      <c r="BM1044" t="s">
        <v>21696</v>
      </c>
      <c r="BP1044" s="568">
        <v>25985</v>
      </c>
      <c r="BQ1044" s="568">
        <v>0</v>
      </c>
      <c r="BR1044">
        <v>19.189703843419199</v>
      </c>
      <c r="BS1044">
        <v>1</v>
      </c>
      <c r="BU1044" t="s">
        <v>20106</v>
      </c>
      <c r="BV1044" t="s">
        <v>20101</v>
      </c>
      <c r="BW1044" s="568">
        <v>14432.64</v>
      </c>
      <c r="BX1044" s="568">
        <v>6007.36</v>
      </c>
      <c r="BY1044">
        <v>20440</v>
      </c>
      <c r="CA1044" t="s">
        <v>16180</v>
      </c>
      <c r="CB1044" t="s">
        <v>21679</v>
      </c>
      <c r="CC10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5" spans="1:81">
      <c r="A1045">
        <v>790446</v>
      </c>
      <c r="B1045" t="s">
        <v>20108</v>
      </c>
      <c r="C1045" t="s">
        <v>268</v>
      </c>
      <c r="D1045" t="s">
        <v>20109</v>
      </c>
      <c r="E1045" t="s">
        <v>16408</v>
      </c>
      <c r="F1045" t="s">
        <v>35</v>
      </c>
      <c r="J1045" t="b">
        <v>0</v>
      </c>
      <c r="L1045" t="s">
        <v>16183</v>
      </c>
      <c r="M1045" t="b">
        <v>1</v>
      </c>
      <c r="N1045" t="s">
        <v>16174</v>
      </c>
      <c r="O1045" t="s">
        <v>7155</v>
      </c>
      <c r="P1045" t="b">
        <v>0</v>
      </c>
      <c r="V1045" t="s">
        <v>2478</v>
      </c>
      <c r="Z1045">
        <v>45621</v>
      </c>
      <c r="AA1045" t="s">
        <v>20099</v>
      </c>
      <c r="AC1045">
        <v>45848</v>
      </c>
      <c r="AI1045">
        <v>5100000</v>
      </c>
      <c r="AJ1045">
        <v>5100000</v>
      </c>
      <c r="AK1045">
        <v>28582.12</v>
      </c>
      <c r="AL1045">
        <v>523611.41</v>
      </c>
      <c r="AN1045">
        <v>4138909.89</v>
      </c>
      <c r="AO1045">
        <v>3209.84</v>
      </c>
      <c r="AP1045">
        <v>25372.28</v>
      </c>
      <c r="AQ1045">
        <v>4167492.01</v>
      </c>
      <c r="AR1045">
        <v>4691103.42</v>
      </c>
      <c r="AW1045" s="567"/>
      <c r="AX1045" s="567"/>
      <c r="AY1045" s="567"/>
      <c r="AZ1045" s="567"/>
      <c r="BA1045" s="567"/>
      <c r="BB1045" s="567"/>
      <c r="BC1045" s="567"/>
      <c r="BD1045" s="567">
        <v>0</v>
      </c>
      <c r="BE1045" s="567">
        <v>0</v>
      </c>
      <c r="BG1045" t="s">
        <v>22258</v>
      </c>
      <c r="BI1045">
        <v>46078.59207175926</v>
      </c>
      <c r="BJ1045">
        <v>45693.863564814812</v>
      </c>
      <c r="BK1045" t="s">
        <v>21683</v>
      </c>
      <c r="BM1045" t="s">
        <v>21696</v>
      </c>
      <c r="BR1045">
        <v>1.22375759515853</v>
      </c>
      <c r="BS1045">
        <v>1</v>
      </c>
      <c r="BT1045">
        <v>45880</v>
      </c>
      <c r="BU1045" t="s">
        <v>20110</v>
      </c>
      <c r="BV1045" t="s">
        <v>20107</v>
      </c>
      <c r="BW1045" s="568">
        <v>382663.75</v>
      </c>
      <c r="BX1045" s="568">
        <v>15948.73</v>
      </c>
      <c r="BY1045">
        <v>398612.47999999998</v>
      </c>
      <c r="CA1045" t="s">
        <v>16180</v>
      </c>
      <c r="CB1045" t="s">
        <v>21679</v>
      </c>
      <c r="CC10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6" spans="1:81">
      <c r="A1046" t="s">
        <v>20111</v>
      </c>
      <c r="C1046" t="s">
        <v>20112</v>
      </c>
      <c r="F1046" t="s">
        <v>33</v>
      </c>
      <c r="J1046" t="b">
        <v>0</v>
      </c>
      <c r="M1046" t="b">
        <v>0</v>
      </c>
      <c r="Q1046">
        <v>45707</v>
      </c>
      <c r="S1046">
        <v>45709</v>
      </c>
      <c r="T1046">
        <v>45740</v>
      </c>
      <c r="V1046">
        <v>45739</v>
      </c>
      <c r="AP1046">
        <v>0</v>
      </c>
      <c r="AQ1046">
        <v>0</v>
      </c>
      <c r="AR1046">
        <v>0</v>
      </c>
      <c r="AW1046" s="567"/>
      <c r="AX1046" s="567"/>
      <c r="AY1046" s="567"/>
      <c r="AZ1046" s="567"/>
      <c r="BA1046" s="567"/>
      <c r="BB1046" s="567"/>
      <c r="BC1046" s="567"/>
      <c r="BD1046" s="567">
        <v>0</v>
      </c>
      <c r="BE1046" s="567">
        <v>0</v>
      </c>
      <c r="BI1046">
        <v>45856.774421296293</v>
      </c>
      <c r="BJ1046">
        <v>45709.392731481479</v>
      </c>
      <c r="BK1046" t="s">
        <v>22173</v>
      </c>
      <c r="BM1046" t="s">
        <v>21698</v>
      </c>
      <c r="BU1046" t="s">
        <v>20113</v>
      </c>
      <c r="BV1046" t="s">
        <v>20114</v>
      </c>
      <c r="BY1046">
        <v>0</v>
      </c>
      <c r="CA1046" t="s">
        <v>16180</v>
      </c>
      <c r="CB1046" t="s">
        <v>21679</v>
      </c>
      <c r="CC10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7" spans="1:81">
      <c r="A1047">
        <v>812041</v>
      </c>
      <c r="B1047" t="s">
        <v>20116</v>
      </c>
      <c r="C1047" t="s">
        <v>2703</v>
      </c>
      <c r="D1047" t="s">
        <v>20117</v>
      </c>
      <c r="E1047" t="s">
        <v>10370</v>
      </c>
      <c r="F1047" t="s">
        <v>35</v>
      </c>
      <c r="J1047" t="b">
        <v>0</v>
      </c>
      <c r="M1047" t="b">
        <v>1</v>
      </c>
      <c r="N1047" t="s">
        <v>16174</v>
      </c>
      <c r="O1047" t="s">
        <v>7155</v>
      </c>
      <c r="V1047" t="s">
        <v>2478</v>
      </c>
      <c r="Z1047">
        <v>45707</v>
      </c>
      <c r="AA1047" t="s">
        <v>20118</v>
      </c>
      <c r="AC1047">
        <v>45758</v>
      </c>
      <c r="AD1047">
        <v>45862</v>
      </c>
      <c r="AI1047">
        <v>13725835</v>
      </c>
      <c r="AJ1047">
        <v>13725835</v>
      </c>
      <c r="AK1047">
        <v>0</v>
      </c>
      <c r="AL1047">
        <v>3314820.98</v>
      </c>
      <c r="AN1047">
        <v>25929254.07</v>
      </c>
      <c r="AO1047">
        <v>0</v>
      </c>
      <c r="AP1047">
        <v>0</v>
      </c>
      <c r="AQ1047">
        <v>25929254.07</v>
      </c>
      <c r="AR1047">
        <v>29244075.050000001</v>
      </c>
      <c r="AW1047" s="567"/>
      <c r="AX1047" s="567"/>
      <c r="AY1047" s="567"/>
      <c r="AZ1047" s="567"/>
      <c r="BA1047" s="567"/>
      <c r="BB1047" s="567"/>
      <c r="BC1047" s="567"/>
      <c r="BD1047" s="567">
        <v>0</v>
      </c>
      <c r="BE1047" s="567">
        <v>0</v>
      </c>
      <c r="BG1047" t="s">
        <v>22259</v>
      </c>
      <c r="BH1047" t="s">
        <v>20119</v>
      </c>
      <c r="BI1047">
        <v>46078.597662037035</v>
      </c>
      <c r="BJ1047">
        <v>45709.521851851852</v>
      </c>
      <c r="BK1047" t="s">
        <v>21683</v>
      </c>
      <c r="BM1047" t="s">
        <v>21696</v>
      </c>
      <c r="BR1047">
        <v>0.52935711004045904</v>
      </c>
      <c r="BS1047">
        <v>3</v>
      </c>
      <c r="BT1047">
        <v>45884</v>
      </c>
      <c r="BU1047" t="s">
        <v>20120</v>
      </c>
      <c r="BV1047" t="s">
        <v>20115</v>
      </c>
      <c r="BW1047" s="568">
        <v>3693316.44</v>
      </c>
      <c r="BX1047" s="568">
        <v>0</v>
      </c>
      <c r="BY1047">
        <v>3693316.44</v>
      </c>
      <c r="CA1047" t="s">
        <v>16180</v>
      </c>
      <c r="CB1047" t="s">
        <v>21679</v>
      </c>
      <c r="CC10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8" spans="1:81">
      <c r="A1048" t="s">
        <v>20111</v>
      </c>
      <c r="C1048" t="s">
        <v>20121</v>
      </c>
      <c r="F1048" t="s">
        <v>64</v>
      </c>
      <c r="J1048" t="b">
        <v>0</v>
      </c>
      <c r="M1048" t="b">
        <v>0</v>
      </c>
      <c r="Q1048">
        <v>45715</v>
      </c>
      <c r="S1048">
        <v>45730</v>
      </c>
      <c r="T1048">
        <v>45760</v>
      </c>
      <c r="V1048">
        <v>45760</v>
      </c>
      <c r="AP1048">
        <v>0</v>
      </c>
      <c r="AQ1048">
        <v>0</v>
      </c>
      <c r="AR1048">
        <v>0</v>
      </c>
      <c r="AW1048" s="567"/>
      <c r="AX1048" s="567"/>
      <c r="AY1048" s="567"/>
      <c r="AZ1048" s="567"/>
      <c r="BA1048" s="567"/>
      <c r="BB1048" s="567"/>
      <c r="BC1048" s="567"/>
      <c r="BD1048" s="567">
        <v>0</v>
      </c>
      <c r="BE1048" s="567">
        <v>0</v>
      </c>
      <c r="BI1048">
        <v>45856.774421296293</v>
      </c>
      <c r="BJ1048">
        <v>45723.472534722219</v>
      </c>
      <c r="BK1048" t="s">
        <v>22173</v>
      </c>
      <c r="BM1048" t="s">
        <v>21698</v>
      </c>
      <c r="BU1048" t="s">
        <v>20122</v>
      </c>
      <c r="BV1048" t="s">
        <v>20123</v>
      </c>
      <c r="BY1048">
        <v>0</v>
      </c>
      <c r="CA1048" t="s">
        <v>16180</v>
      </c>
      <c r="CB1048" t="s">
        <v>21679</v>
      </c>
      <c r="CC10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49" spans="1:81">
      <c r="A1049">
        <v>814792</v>
      </c>
      <c r="B1049" t="s">
        <v>20125</v>
      </c>
      <c r="C1049" t="s">
        <v>2704</v>
      </c>
      <c r="D1049" t="s">
        <v>20126</v>
      </c>
      <c r="E1049" t="s">
        <v>16370</v>
      </c>
      <c r="F1049" t="s">
        <v>64</v>
      </c>
      <c r="J1049" t="b">
        <v>0</v>
      </c>
      <c r="M1049" t="b">
        <v>1</v>
      </c>
      <c r="N1049" t="s">
        <v>16174</v>
      </c>
      <c r="O1049" t="s">
        <v>7155</v>
      </c>
      <c r="V1049" t="s">
        <v>2478</v>
      </c>
      <c r="Z1049">
        <v>45723</v>
      </c>
      <c r="AA1049" t="s">
        <v>20127</v>
      </c>
      <c r="AI1049">
        <v>5600000</v>
      </c>
      <c r="AJ1049">
        <v>5600000</v>
      </c>
      <c r="AP1049">
        <v>0</v>
      </c>
      <c r="AQ1049">
        <v>5600000</v>
      </c>
      <c r="AR1049">
        <v>5600000</v>
      </c>
      <c r="AW1049" s="567"/>
      <c r="AX1049" s="567"/>
      <c r="AY1049" s="567"/>
      <c r="AZ1049" s="567"/>
      <c r="BA1049" s="567"/>
      <c r="BB1049" s="567"/>
      <c r="BC1049" s="567"/>
      <c r="BD1049" s="567">
        <v>0</v>
      </c>
      <c r="BE1049" s="567">
        <v>0</v>
      </c>
      <c r="BH1049" t="s">
        <v>20128</v>
      </c>
      <c r="BI1049">
        <v>46078.59815972222</v>
      </c>
      <c r="BJ1049">
        <v>45723.509328703702</v>
      </c>
      <c r="BK1049" t="s">
        <v>21683</v>
      </c>
      <c r="BM1049" t="s">
        <v>21696</v>
      </c>
      <c r="BR1049">
        <v>1</v>
      </c>
      <c r="BS1049">
        <v>1</v>
      </c>
      <c r="BT1049">
        <v>45873</v>
      </c>
      <c r="BU1049" t="s">
        <v>20129</v>
      </c>
      <c r="BV1049" t="s">
        <v>20124</v>
      </c>
      <c r="BY1049">
        <v>0</v>
      </c>
      <c r="CA1049" t="s">
        <v>16180</v>
      </c>
      <c r="CB1049" t="s">
        <v>21679</v>
      </c>
      <c r="CC10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0" spans="1:81">
      <c r="A1050">
        <v>814793</v>
      </c>
      <c r="B1050" t="s">
        <v>20131</v>
      </c>
      <c r="C1050" t="s">
        <v>2705</v>
      </c>
      <c r="D1050" t="s">
        <v>20132</v>
      </c>
      <c r="E1050" t="s">
        <v>16370</v>
      </c>
      <c r="F1050" t="s">
        <v>64</v>
      </c>
      <c r="J1050" t="b">
        <v>0</v>
      </c>
      <c r="M1050" t="b">
        <v>1</v>
      </c>
      <c r="N1050" t="s">
        <v>16174</v>
      </c>
      <c r="O1050" t="s">
        <v>7155</v>
      </c>
      <c r="V1050" t="s">
        <v>2478</v>
      </c>
      <c r="Z1050">
        <v>45723</v>
      </c>
      <c r="AA1050" t="s">
        <v>20127</v>
      </c>
      <c r="AI1050">
        <v>4600000</v>
      </c>
      <c r="AJ1050">
        <v>4600000</v>
      </c>
      <c r="AP1050">
        <v>0</v>
      </c>
      <c r="AQ1050">
        <v>4600000</v>
      </c>
      <c r="AR1050">
        <v>4600000</v>
      </c>
      <c r="AW1050" s="567"/>
      <c r="AX1050" s="567"/>
      <c r="AY1050" s="567"/>
      <c r="AZ1050" s="567"/>
      <c r="BA1050" s="567"/>
      <c r="BB1050" s="567"/>
      <c r="BC1050" s="567"/>
      <c r="BD1050" s="567">
        <v>0</v>
      </c>
      <c r="BE1050" s="567">
        <v>0</v>
      </c>
      <c r="BH1050" t="s">
        <v>20128</v>
      </c>
      <c r="BI1050">
        <v>46078.59815972222</v>
      </c>
      <c r="BJ1050">
        <v>45723.511840277781</v>
      </c>
      <c r="BK1050" t="s">
        <v>21683</v>
      </c>
      <c r="BM1050" t="s">
        <v>21696</v>
      </c>
      <c r="BR1050">
        <v>1</v>
      </c>
      <c r="BS1050">
        <v>1</v>
      </c>
      <c r="BT1050">
        <v>45880</v>
      </c>
      <c r="BU1050" t="s">
        <v>20133</v>
      </c>
      <c r="BV1050" t="s">
        <v>20130</v>
      </c>
      <c r="BY1050">
        <v>0</v>
      </c>
      <c r="CA1050" t="s">
        <v>16180</v>
      </c>
      <c r="CB1050" t="s">
        <v>21679</v>
      </c>
      <c r="CC10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1" spans="1:81">
      <c r="A1051" t="s">
        <v>20134</v>
      </c>
      <c r="C1051" t="s">
        <v>2718</v>
      </c>
      <c r="F1051" t="s">
        <v>17437</v>
      </c>
      <c r="J1051" t="b">
        <v>0</v>
      </c>
      <c r="M1051" t="b">
        <v>0</v>
      </c>
      <c r="V1051" t="s">
        <v>2478</v>
      </c>
      <c r="AP1051">
        <v>0</v>
      </c>
      <c r="AQ1051">
        <v>0</v>
      </c>
      <c r="AR1051">
        <v>0</v>
      </c>
      <c r="AW1051" s="567"/>
      <c r="AX1051" s="567"/>
      <c r="AY1051" s="567"/>
      <c r="AZ1051" s="567"/>
      <c r="BA1051" s="567"/>
      <c r="BB1051" s="567"/>
      <c r="BC1051" s="567"/>
      <c r="BD1051" s="567">
        <v>0</v>
      </c>
      <c r="BE1051" s="567">
        <v>0</v>
      </c>
      <c r="BI1051">
        <v>45856.77443287037</v>
      </c>
      <c r="BJ1051">
        <v>45729.690706018519</v>
      </c>
      <c r="BK1051" t="s">
        <v>21683</v>
      </c>
      <c r="BM1051" t="s">
        <v>21698</v>
      </c>
      <c r="BU1051" t="s">
        <v>20135</v>
      </c>
      <c r="BV1051" t="s">
        <v>20136</v>
      </c>
      <c r="BY1051">
        <v>0</v>
      </c>
      <c r="CA1051" t="s">
        <v>16180</v>
      </c>
      <c r="CB1051" t="s">
        <v>21679</v>
      </c>
      <c r="CC10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2" spans="1:81">
      <c r="A1052" t="s">
        <v>20134</v>
      </c>
      <c r="C1052" t="s">
        <v>20137</v>
      </c>
      <c r="F1052" t="s">
        <v>16416</v>
      </c>
      <c r="J1052" t="b">
        <v>0</v>
      </c>
      <c r="M1052" t="b">
        <v>0</v>
      </c>
      <c r="V1052" t="s">
        <v>2478</v>
      </c>
      <c r="AP1052">
        <v>0</v>
      </c>
      <c r="AQ1052">
        <v>0</v>
      </c>
      <c r="AR1052">
        <v>0</v>
      </c>
      <c r="AW1052" s="567"/>
      <c r="AX1052" s="567"/>
      <c r="AY1052" s="567"/>
      <c r="AZ1052" s="567"/>
      <c r="BA1052" s="567"/>
      <c r="BB1052" s="567"/>
      <c r="BC1052" s="567"/>
      <c r="BD1052" s="567">
        <v>0</v>
      </c>
      <c r="BE1052" s="567">
        <v>0</v>
      </c>
      <c r="BI1052">
        <v>45856.77443287037</v>
      </c>
      <c r="BJ1052">
        <v>45729.692245370374</v>
      </c>
      <c r="BK1052" t="s">
        <v>21885</v>
      </c>
      <c r="BM1052" t="s">
        <v>21698</v>
      </c>
      <c r="BU1052" t="s">
        <v>20138</v>
      </c>
      <c r="BV1052" t="s">
        <v>20139</v>
      </c>
      <c r="BY1052">
        <v>0</v>
      </c>
      <c r="CA1052" t="s">
        <v>16180</v>
      </c>
      <c r="CB1052" t="s">
        <v>21679</v>
      </c>
      <c r="CC10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3" spans="1:81">
      <c r="A1053">
        <v>817956</v>
      </c>
      <c r="B1053" t="s">
        <v>20141</v>
      </c>
      <c r="C1053" t="s">
        <v>20142</v>
      </c>
      <c r="D1053" t="s">
        <v>20143</v>
      </c>
      <c r="E1053" t="s">
        <v>10370</v>
      </c>
      <c r="F1053" t="s">
        <v>17437</v>
      </c>
      <c r="J1053" t="b">
        <v>0</v>
      </c>
      <c r="L1053" t="s">
        <v>16193</v>
      </c>
      <c r="M1053" t="b">
        <v>0</v>
      </c>
      <c r="V1053" t="s">
        <v>2478</v>
      </c>
      <c r="Z1053">
        <v>45742</v>
      </c>
      <c r="AA1053" t="s">
        <v>20144</v>
      </c>
      <c r="AC1053">
        <v>45789</v>
      </c>
      <c r="AD1053">
        <v>45828</v>
      </c>
      <c r="AE1053">
        <v>45898</v>
      </c>
      <c r="AF1053">
        <v>45884</v>
      </c>
      <c r="AG1053" t="s">
        <v>20145</v>
      </c>
      <c r="AJ1053">
        <v>6132436</v>
      </c>
      <c r="AK1053">
        <v>0</v>
      </c>
      <c r="AL1053">
        <v>1376522.26</v>
      </c>
      <c r="AN1053">
        <v>2184086.98</v>
      </c>
      <c r="AO1053">
        <v>0</v>
      </c>
      <c r="AP1053">
        <v>0</v>
      </c>
      <c r="AQ1053">
        <v>2184086.98</v>
      </c>
      <c r="AR1053">
        <v>3560609.24</v>
      </c>
      <c r="AU1053">
        <v>45925</v>
      </c>
      <c r="AW1053" s="567">
        <v>2054461.78</v>
      </c>
      <c r="AX1053" s="567">
        <v>2054461.78</v>
      </c>
      <c r="AY1053" s="567"/>
      <c r="AZ1053" s="567"/>
      <c r="BA1053" s="567"/>
      <c r="BB1053" s="567">
        <v>129625.2</v>
      </c>
      <c r="BC1053" s="567"/>
      <c r="BD1053" s="567">
        <v>2054461.78</v>
      </c>
      <c r="BE1053" s="567">
        <v>2054461.78</v>
      </c>
      <c r="BG1053" t="s">
        <v>22260</v>
      </c>
      <c r="BH1053" t="s">
        <v>20146</v>
      </c>
      <c r="BI1053">
        <v>46078.599386574075</v>
      </c>
      <c r="BJ1053">
        <v>45729.692499999997</v>
      </c>
      <c r="BK1053" t="s">
        <v>21683</v>
      </c>
      <c r="BM1053" t="s">
        <v>21696</v>
      </c>
      <c r="BP1053" s="568">
        <v>1376522.26</v>
      </c>
      <c r="BQ1053" s="568">
        <v>0</v>
      </c>
      <c r="BR1053">
        <v>2.8077801187203599</v>
      </c>
      <c r="BS1053">
        <v>1</v>
      </c>
      <c r="BU1053" t="s">
        <v>20147</v>
      </c>
      <c r="BV1053" t="s">
        <v>20140</v>
      </c>
      <c r="BW1053" s="568">
        <v>129625.2</v>
      </c>
      <c r="BY1053">
        <v>129625.2</v>
      </c>
      <c r="CA1053" t="s">
        <v>16180</v>
      </c>
      <c r="CB1053" t="s">
        <v>21679</v>
      </c>
      <c r="CC10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4" spans="1:81">
      <c r="A1054" t="s">
        <v>20134</v>
      </c>
      <c r="C1054" t="s">
        <v>20148</v>
      </c>
      <c r="F1054" t="s">
        <v>16416</v>
      </c>
      <c r="J1054" t="b">
        <v>0</v>
      </c>
      <c r="M1054" t="b">
        <v>0</v>
      </c>
      <c r="V1054" t="s">
        <v>2478</v>
      </c>
      <c r="AP1054">
        <v>0</v>
      </c>
      <c r="AQ1054">
        <v>0</v>
      </c>
      <c r="AR1054">
        <v>0</v>
      </c>
      <c r="AW1054" s="567"/>
      <c r="AX1054" s="567"/>
      <c r="AY1054" s="567"/>
      <c r="AZ1054" s="567"/>
      <c r="BA1054" s="567"/>
      <c r="BB1054" s="567"/>
      <c r="BC1054" s="567"/>
      <c r="BD1054" s="567">
        <v>0</v>
      </c>
      <c r="BE1054" s="567">
        <v>0</v>
      </c>
      <c r="BI1054">
        <v>45856.77443287037</v>
      </c>
      <c r="BJ1054">
        <v>45729.692650462966</v>
      </c>
      <c r="BK1054" t="s">
        <v>21885</v>
      </c>
      <c r="BM1054" t="s">
        <v>21698</v>
      </c>
      <c r="BU1054" t="s">
        <v>20149</v>
      </c>
      <c r="BV1054" t="s">
        <v>20150</v>
      </c>
      <c r="BY1054">
        <v>0</v>
      </c>
      <c r="CA1054" t="s">
        <v>16180</v>
      </c>
      <c r="CB1054" t="s">
        <v>21679</v>
      </c>
      <c r="CC10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5" spans="1:81">
      <c r="A1055" t="s">
        <v>20134</v>
      </c>
      <c r="C1055" t="s">
        <v>20064</v>
      </c>
      <c r="F1055" t="s">
        <v>17437</v>
      </c>
      <c r="J1055" t="b">
        <v>0</v>
      </c>
      <c r="M1055" t="b">
        <v>0</v>
      </c>
      <c r="V1055" t="s">
        <v>2478</v>
      </c>
      <c r="AP1055">
        <v>0</v>
      </c>
      <c r="AQ1055">
        <v>0</v>
      </c>
      <c r="AR1055">
        <v>0</v>
      </c>
      <c r="AW1055" s="567"/>
      <c r="AX1055" s="567"/>
      <c r="AY1055" s="567"/>
      <c r="AZ1055" s="567"/>
      <c r="BA1055" s="567"/>
      <c r="BB1055" s="567"/>
      <c r="BC1055" s="567"/>
      <c r="BD1055" s="567">
        <v>0</v>
      </c>
      <c r="BE1055" s="567">
        <v>0</v>
      </c>
      <c r="BI1055">
        <v>45856.77443287037</v>
      </c>
      <c r="BJ1055">
        <v>45729.692893518521</v>
      </c>
      <c r="BK1055" t="s">
        <v>21683</v>
      </c>
      <c r="BM1055" t="s">
        <v>21698</v>
      </c>
      <c r="BU1055" t="s">
        <v>20151</v>
      </c>
      <c r="BV1055" t="s">
        <v>20152</v>
      </c>
      <c r="BY1055">
        <v>0</v>
      </c>
      <c r="CA1055" t="s">
        <v>16180</v>
      </c>
      <c r="CB1055" t="s">
        <v>21679</v>
      </c>
      <c r="CC10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6" spans="1:81">
      <c r="A1056" t="s">
        <v>20134</v>
      </c>
      <c r="C1056" t="s">
        <v>20153</v>
      </c>
      <c r="F1056" t="s">
        <v>16416</v>
      </c>
      <c r="J1056" t="b">
        <v>0</v>
      </c>
      <c r="M1056" t="b">
        <v>0</v>
      </c>
      <c r="V1056" t="s">
        <v>2478</v>
      </c>
      <c r="AP1056">
        <v>0</v>
      </c>
      <c r="AQ1056">
        <v>0</v>
      </c>
      <c r="AR1056">
        <v>0</v>
      </c>
      <c r="AW1056" s="567"/>
      <c r="AX1056" s="567"/>
      <c r="AY1056" s="567"/>
      <c r="AZ1056" s="567"/>
      <c r="BA1056" s="567"/>
      <c r="BB1056" s="567"/>
      <c r="BC1056" s="567"/>
      <c r="BD1056" s="567">
        <v>0</v>
      </c>
      <c r="BE1056" s="567">
        <v>0</v>
      </c>
      <c r="BI1056">
        <v>45856.77443287037</v>
      </c>
      <c r="BJ1056">
        <v>45729.693020833336</v>
      </c>
      <c r="BK1056" t="s">
        <v>21885</v>
      </c>
      <c r="BM1056" t="s">
        <v>21698</v>
      </c>
      <c r="BU1056" t="s">
        <v>20154</v>
      </c>
      <c r="BV1056" t="s">
        <v>20155</v>
      </c>
      <c r="BY1056">
        <v>0</v>
      </c>
      <c r="CA1056" t="s">
        <v>16180</v>
      </c>
      <c r="CB1056" t="s">
        <v>21679</v>
      </c>
      <c r="CC10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7" spans="1:81">
      <c r="A1057" t="s">
        <v>20134</v>
      </c>
      <c r="C1057" t="s">
        <v>2717</v>
      </c>
      <c r="F1057" t="s">
        <v>17437</v>
      </c>
      <c r="J1057" t="b">
        <v>0</v>
      </c>
      <c r="M1057" t="b">
        <v>0</v>
      </c>
      <c r="V1057" t="s">
        <v>2478</v>
      </c>
      <c r="AP1057">
        <v>0</v>
      </c>
      <c r="AQ1057">
        <v>0</v>
      </c>
      <c r="AR1057">
        <v>0</v>
      </c>
      <c r="AW1057" s="567"/>
      <c r="AX1057" s="567"/>
      <c r="AY1057" s="567"/>
      <c r="AZ1057" s="567"/>
      <c r="BA1057" s="567"/>
      <c r="BB1057" s="567"/>
      <c r="BC1057" s="567"/>
      <c r="BD1057" s="567">
        <v>0</v>
      </c>
      <c r="BE1057" s="567">
        <v>0</v>
      </c>
      <c r="BI1057">
        <v>45856.774444444447</v>
      </c>
      <c r="BJ1057">
        <v>45729.693391203706</v>
      </c>
      <c r="BK1057" t="s">
        <v>21683</v>
      </c>
      <c r="BM1057" t="s">
        <v>21698</v>
      </c>
      <c r="BU1057" t="s">
        <v>20156</v>
      </c>
      <c r="BV1057" t="s">
        <v>20157</v>
      </c>
      <c r="BY1057">
        <v>0</v>
      </c>
      <c r="CA1057" t="s">
        <v>16180</v>
      </c>
      <c r="CB1057" t="s">
        <v>21679</v>
      </c>
      <c r="CC10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8" spans="1:81">
      <c r="A1058" t="s">
        <v>20134</v>
      </c>
      <c r="C1058" t="s">
        <v>20158</v>
      </c>
      <c r="F1058" t="s">
        <v>16416</v>
      </c>
      <c r="J1058" t="b">
        <v>0</v>
      </c>
      <c r="M1058" t="b">
        <v>0</v>
      </c>
      <c r="V1058" t="s">
        <v>2478</v>
      </c>
      <c r="AP1058">
        <v>0</v>
      </c>
      <c r="AQ1058">
        <v>0</v>
      </c>
      <c r="AR1058">
        <v>0</v>
      </c>
      <c r="AW1058" s="567"/>
      <c r="AX1058" s="567"/>
      <c r="AY1058" s="567"/>
      <c r="AZ1058" s="567"/>
      <c r="BA1058" s="567"/>
      <c r="BB1058" s="567"/>
      <c r="BC1058" s="567"/>
      <c r="BD1058" s="567">
        <v>0</v>
      </c>
      <c r="BE1058" s="567">
        <v>0</v>
      </c>
      <c r="BI1058">
        <v>45856.774444444447</v>
      </c>
      <c r="BJ1058">
        <v>45729.693391203706</v>
      </c>
      <c r="BK1058" t="s">
        <v>21885</v>
      </c>
      <c r="BM1058" t="s">
        <v>21698</v>
      </c>
      <c r="BU1058" t="s">
        <v>20159</v>
      </c>
      <c r="BV1058" t="s">
        <v>20160</v>
      </c>
      <c r="BY1058">
        <v>0</v>
      </c>
      <c r="CA1058" t="s">
        <v>16180</v>
      </c>
      <c r="CB1058" t="s">
        <v>21679</v>
      </c>
      <c r="CC10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59" spans="1:81">
      <c r="A1059" t="s">
        <v>2651</v>
      </c>
      <c r="C1059" t="s">
        <v>20161</v>
      </c>
      <c r="F1059" t="s">
        <v>16416</v>
      </c>
      <c r="J1059" t="b">
        <v>0</v>
      </c>
      <c r="M1059" t="b">
        <v>0</v>
      </c>
      <c r="V1059" t="s">
        <v>2478</v>
      </c>
      <c r="AP1059">
        <v>0</v>
      </c>
      <c r="AQ1059">
        <v>0</v>
      </c>
      <c r="AR1059">
        <v>0</v>
      </c>
      <c r="AW1059" s="567"/>
      <c r="AX1059" s="567"/>
      <c r="AY1059" s="567"/>
      <c r="AZ1059" s="567"/>
      <c r="BA1059" s="567"/>
      <c r="BB1059" s="567"/>
      <c r="BC1059" s="567"/>
      <c r="BD1059" s="567">
        <v>0</v>
      </c>
      <c r="BE1059" s="567">
        <v>0</v>
      </c>
      <c r="BI1059">
        <v>45856.774444444447</v>
      </c>
      <c r="BJ1059">
        <v>45729.693645833337</v>
      </c>
      <c r="BK1059" t="s">
        <v>21885</v>
      </c>
      <c r="BM1059" t="s">
        <v>21698</v>
      </c>
      <c r="BU1059" t="s">
        <v>20162</v>
      </c>
      <c r="BV1059" t="s">
        <v>2651</v>
      </c>
      <c r="BY1059">
        <v>0</v>
      </c>
      <c r="CA1059" t="s">
        <v>16180</v>
      </c>
      <c r="CB1059" t="s">
        <v>21679</v>
      </c>
      <c r="CC10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0" spans="1:81">
      <c r="A1060">
        <v>817961</v>
      </c>
      <c r="B1060" t="s">
        <v>20164</v>
      </c>
      <c r="C1060" t="s">
        <v>1017</v>
      </c>
      <c r="D1060" t="s">
        <v>20165</v>
      </c>
      <c r="E1060" t="s">
        <v>10370</v>
      </c>
      <c r="F1060" t="s">
        <v>17437</v>
      </c>
      <c r="J1060" t="b">
        <v>0</v>
      </c>
      <c r="M1060" t="b">
        <v>1</v>
      </c>
      <c r="N1060" t="s">
        <v>16174</v>
      </c>
      <c r="O1060" t="s">
        <v>7155</v>
      </c>
      <c r="V1060" t="s">
        <v>2478</v>
      </c>
      <c r="Z1060">
        <v>45742</v>
      </c>
      <c r="AA1060" t="s">
        <v>20144</v>
      </c>
      <c r="AC1060">
        <v>45846</v>
      </c>
      <c r="AI1060">
        <v>23882838</v>
      </c>
      <c r="AJ1060">
        <v>23882838</v>
      </c>
      <c r="AK1060">
        <v>399260.06</v>
      </c>
      <c r="AL1060">
        <v>1826739.4</v>
      </c>
      <c r="AN1060">
        <v>19517674.309999999</v>
      </c>
      <c r="AO1060">
        <v>50231.61</v>
      </c>
      <c r="AP1060">
        <v>349028.45</v>
      </c>
      <c r="AQ1060">
        <v>19916934.370000001</v>
      </c>
      <c r="AR1060">
        <v>21743673.77</v>
      </c>
      <c r="AW1060" s="567"/>
      <c r="AX1060" s="567"/>
      <c r="AY1060" s="567"/>
      <c r="AZ1060" s="567"/>
      <c r="BA1060" s="567"/>
      <c r="BB1060" s="567"/>
      <c r="BC1060" s="567"/>
      <c r="BD1060" s="567">
        <v>0</v>
      </c>
      <c r="BE1060" s="567">
        <v>0</v>
      </c>
      <c r="BI1060">
        <v>46078.599583333336</v>
      </c>
      <c r="BJ1060">
        <v>45729.693796296298</v>
      </c>
      <c r="BK1060" t="s">
        <v>21683</v>
      </c>
      <c r="BM1060" t="s">
        <v>21696</v>
      </c>
      <c r="BR1060">
        <v>1.19912219201634</v>
      </c>
      <c r="BS1060">
        <v>1</v>
      </c>
      <c r="BT1060">
        <v>45884</v>
      </c>
      <c r="BU1060" t="s">
        <v>20166</v>
      </c>
      <c r="BV1060" t="s">
        <v>20163</v>
      </c>
      <c r="BW1060" s="568">
        <v>692201.89</v>
      </c>
      <c r="BX1060" s="568">
        <v>82130.27</v>
      </c>
      <c r="BY1060">
        <v>774332.16</v>
      </c>
      <c r="CA1060" t="s">
        <v>16180</v>
      </c>
      <c r="CB1060" t="s">
        <v>21679</v>
      </c>
      <c r="CC10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1" spans="1:81">
      <c r="A1061" t="s">
        <v>20134</v>
      </c>
      <c r="C1061" t="s">
        <v>20167</v>
      </c>
      <c r="F1061" t="s">
        <v>16416</v>
      </c>
      <c r="J1061" t="b">
        <v>0</v>
      </c>
      <c r="M1061" t="b">
        <v>0</v>
      </c>
      <c r="V1061" t="s">
        <v>2478</v>
      </c>
      <c r="AP1061">
        <v>0</v>
      </c>
      <c r="AQ1061">
        <v>0</v>
      </c>
      <c r="AR1061">
        <v>0</v>
      </c>
      <c r="AW1061" s="567"/>
      <c r="AX1061" s="567"/>
      <c r="AY1061" s="567"/>
      <c r="AZ1061" s="567"/>
      <c r="BA1061" s="567"/>
      <c r="BB1061" s="567"/>
      <c r="BC1061" s="567"/>
      <c r="BD1061" s="567">
        <v>0</v>
      </c>
      <c r="BE1061" s="567">
        <v>0</v>
      </c>
      <c r="BI1061">
        <v>45856.774444444447</v>
      </c>
      <c r="BJ1061">
        <v>45729.694074074076</v>
      </c>
      <c r="BK1061" t="s">
        <v>21885</v>
      </c>
      <c r="BM1061" t="s">
        <v>21698</v>
      </c>
      <c r="BU1061" t="s">
        <v>20168</v>
      </c>
      <c r="BV1061" t="s">
        <v>20169</v>
      </c>
      <c r="BY1061">
        <v>0</v>
      </c>
      <c r="CA1061" t="s">
        <v>16180</v>
      </c>
      <c r="CB1061" t="s">
        <v>21679</v>
      </c>
      <c r="CC10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2" spans="1:81">
      <c r="A1062">
        <v>818006</v>
      </c>
      <c r="B1062" t="s">
        <v>20171</v>
      </c>
      <c r="C1062" t="s">
        <v>1011</v>
      </c>
      <c r="D1062" t="s">
        <v>20172</v>
      </c>
      <c r="E1062" t="s">
        <v>10370</v>
      </c>
      <c r="F1062" t="s">
        <v>17437</v>
      </c>
      <c r="J1062" t="b">
        <v>0</v>
      </c>
      <c r="M1062" t="b">
        <v>1</v>
      </c>
      <c r="N1062" t="s">
        <v>16174</v>
      </c>
      <c r="O1062" t="s">
        <v>7155</v>
      </c>
      <c r="V1062" t="s">
        <v>2478</v>
      </c>
      <c r="Z1062">
        <v>45742</v>
      </c>
      <c r="AA1062" t="s">
        <v>20144</v>
      </c>
      <c r="AI1062">
        <v>34516477</v>
      </c>
      <c r="AJ1062">
        <v>34516477</v>
      </c>
      <c r="AP1062">
        <v>0</v>
      </c>
      <c r="AQ1062">
        <v>34516477</v>
      </c>
      <c r="AR1062">
        <v>34516477</v>
      </c>
      <c r="AW1062" s="567"/>
      <c r="AX1062" s="567"/>
      <c r="AY1062" s="567"/>
      <c r="AZ1062" s="567"/>
      <c r="BA1062" s="567"/>
      <c r="BB1062" s="567"/>
      <c r="BC1062" s="567"/>
      <c r="BD1062" s="567">
        <v>0</v>
      </c>
      <c r="BE1062" s="567">
        <v>0</v>
      </c>
      <c r="BI1062">
        <v>46078.599930555552</v>
      </c>
      <c r="BJ1062">
        <v>45729.694143518522</v>
      </c>
      <c r="BK1062" t="s">
        <v>21683</v>
      </c>
      <c r="BM1062" t="s">
        <v>21696</v>
      </c>
      <c r="BR1062">
        <v>1</v>
      </c>
      <c r="BS1062">
        <v>1</v>
      </c>
      <c r="BT1062">
        <v>45884</v>
      </c>
      <c r="BU1062" t="s">
        <v>20173</v>
      </c>
      <c r="BV1062" t="s">
        <v>20170</v>
      </c>
      <c r="BY1062">
        <v>0</v>
      </c>
      <c r="CA1062" t="s">
        <v>16180</v>
      </c>
      <c r="CB1062" t="s">
        <v>21679</v>
      </c>
      <c r="CC10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3" spans="1:81">
      <c r="A1063" t="s">
        <v>20134</v>
      </c>
      <c r="C1063" t="s">
        <v>20174</v>
      </c>
      <c r="F1063" t="s">
        <v>16416</v>
      </c>
      <c r="J1063" t="b">
        <v>0</v>
      </c>
      <c r="M1063" t="b">
        <v>0</v>
      </c>
      <c r="V1063" t="s">
        <v>2478</v>
      </c>
      <c r="AP1063">
        <v>0</v>
      </c>
      <c r="AQ1063">
        <v>0</v>
      </c>
      <c r="AR1063">
        <v>0</v>
      </c>
      <c r="AW1063" s="567"/>
      <c r="AX1063" s="567"/>
      <c r="AY1063" s="567"/>
      <c r="AZ1063" s="567"/>
      <c r="BA1063" s="567"/>
      <c r="BB1063" s="567"/>
      <c r="BC1063" s="567"/>
      <c r="BD1063" s="567">
        <v>0</v>
      </c>
      <c r="BE1063" s="567">
        <v>0</v>
      </c>
      <c r="BI1063">
        <v>45856.774444444447</v>
      </c>
      <c r="BJ1063">
        <v>45729.694467592592</v>
      </c>
      <c r="BK1063" t="s">
        <v>21885</v>
      </c>
      <c r="BM1063" t="s">
        <v>21698</v>
      </c>
      <c r="BU1063" t="s">
        <v>20175</v>
      </c>
      <c r="BV1063" t="s">
        <v>20176</v>
      </c>
      <c r="BY1063">
        <v>0</v>
      </c>
      <c r="CA1063" t="s">
        <v>16180</v>
      </c>
      <c r="CB1063" t="s">
        <v>21679</v>
      </c>
      <c r="CC10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4" spans="1:81">
      <c r="A1064">
        <v>817993</v>
      </c>
      <c r="B1064" t="s">
        <v>20178</v>
      </c>
      <c r="C1064" t="s">
        <v>1018</v>
      </c>
      <c r="D1064" t="s">
        <v>20179</v>
      </c>
      <c r="E1064" t="s">
        <v>10370</v>
      </c>
      <c r="F1064" t="s">
        <v>17437</v>
      </c>
      <c r="J1064" t="b">
        <v>0</v>
      </c>
      <c r="M1064" t="b">
        <v>1</v>
      </c>
      <c r="N1064" t="s">
        <v>16174</v>
      </c>
      <c r="O1064" t="s">
        <v>7155</v>
      </c>
      <c r="V1064" t="s">
        <v>2478</v>
      </c>
      <c r="Z1064">
        <v>45742</v>
      </c>
      <c r="AA1064" t="s">
        <v>20144</v>
      </c>
      <c r="AI1064">
        <v>6131846</v>
      </c>
      <c r="AJ1064">
        <v>6131846</v>
      </c>
      <c r="AP1064">
        <v>0</v>
      </c>
      <c r="AQ1064">
        <v>6131846</v>
      </c>
      <c r="AR1064">
        <v>6131846</v>
      </c>
      <c r="AW1064" s="567"/>
      <c r="AX1064" s="567"/>
      <c r="AY1064" s="567"/>
      <c r="AZ1064" s="567"/>
      <c r="BA1064" s="567"/>
      <c r="BB1064" s="567"/>
      <c r="BC1064" s="567"/>
      <c r="BD1064" s="567">
        <v>0</v>
      </c>
      <c r="BE1064" s="567">
        <v>0</v>
      </c>
      <c r="BI1064">
        <v>46078.599710648145</v>
      </c>
      <c r="BJ1064">
        <v>45729.694618055553</v>
      </c>
      <c r="BK1064" t="s">
        <v>21683</v>
      </c>
      <c r="BM1064" t="s">
        <v>21696</v>
      </c>
      <c r="BR1064">
        <v>1</v>
      </c>
      <c r="BS1064">
        <v>1</v>
      </c>
      <c r="BT1064">
        <v>45884</v>
      </c>
      <c r="BU1064" t="s">
        <v>20180</v>
      </c>
      <c r="BV1064" t="s">
        <v>20177</v>
      </c>
      <c r="BY1064">
        <v>0</v>
      </c>
      <c r="CA1064" t="s">
        <v>16180</v>
      </c>
      <c r="CB1064" t="s">
        <v>21679</v>
      </c>
      <c r="CC10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5" spans="1:81">
      <c r="A1065" t="s">
        <v>20134</v>
      </c>
      <c r="C1065" t="s">
        <v>20181</v>
      </c>
      <c r="F1065" t="s">
        <v>16416</v>
      </c>
      <c r="J1065" t="b">
        <v>0</v>
      </c>
      <c r="M1065" t="b">
        <v>0</v>
      </c>
      <c r="V1065" t="s">
        <v>2478</v>
      </c>
      <c r="AP1065">
        <v>0</v>
      </c>
      <c r="AQ1065">
        <v>0</v>
      </c>
      <c r="AR1065">
        <v>0</v>
      </c>
      <c r="AW1065" s="567"/>
      <c r="AX1065" s="567"/>
      <c r="AY1065" s="567"/>
      <c r="AZ1065" s="567"/>
      <c r="BA1065" s="567"/>
      <c r="BB1065" s="567"/>
      <c r="BC1065" s="567"/>
      <c r="BD1065" s="567">
        <v>0</v>
      </c>
      <c r="BE1065" s="567">
        <v>0</v>
      </c>
      <c r="BI1065">
        <v>45856.774456018517</v>
      </c>
      <c r="BJ1065">
        <v>45729.694768518515</v>
      </c>
      <c r="BK1065" t="s">
        <v>21885</v>
      </c>
      <c r="BM1065" t="s">
        <v>21698</v>
      </c>
      <c r="BU1065" t="s">
        <v>20182</v>
      </c>
      <c r="BV1065" t="s">
        <v>20183</v>
      </c>
      <c r="BY1065">
        <v>0</v>
      </c>
      <c r="CA1065" t="s">
        <v>16180</v>
      </c>
      <c r="CB1065" t="s">
        <v>21679</v>
      </c>
      <c r="CC10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6" spans="1:81">
      <c r="A1066">
        <v>818056</v>
      </c>
      <c r="B1066" t="s">
        <v>20185</v>
      </c>
      <c r="C1066" t="s">
        <v>1013</v>
      </c>
      <c r="D1066" t="s">
        <v>20186</v>
      </c>
      <c r="E1066" t="s">
        <v>10370</v>
      </c>
      <c r="F1066" t="s">
        <v>17437</v>
      </c>
      <c r="J1066" t="b">
        <v>0</v>
      </c>
      <c r="M1066" t="b">
        <v>1</v>
      </c>
      <c r="N1066" t="s">
        <v>16174</v>
      </c>
      <c r="O1066" t="s">
        <v>7155</v>
      </c>
      <c r="V1066" t="s">
        <v>2478</v>
      </c>
      <c r="Z1066">
        <v>45742</v>
      </c>
      <c r="AA1066" t="s">
        <v>20144</v>
      </c>
      <c r="AI1066">
        <v>22352214</v>
      </c>
      <c r="AJ1066">
        <v>22352214</v>
      </c>
      <c r="AP1066">
        <v>0</v>
      </c>
      <c r="AQ1066">
        <v>22352214</v>
      </c>
      <c r="AR1066">
        <v>22352214</v>
      </c>
      <c r="AW1066" s="567"/>
      <c r="AX1066" s="567"/>
      <c r="AY1066" s="567"/>
      <c r="AZ1066" s="567"/>
      <c r="BA1066" s="567"/>
      <c r="BB1066" s="567"/>
      <c r="BC1066" s="567"/>
      <c r="BD1066" s="567">
        <v>0</v>
      </c>
      <c r="BE1066" s="567">
        <v>0</v>
      </c>
      <c r="BI1066">
        <v>46078.600127314814</v>
      </c>
      <c r="BJ1066">
        <v>45729.6950462963</v>
      </c>
      <c r="BK1066" t="s">
        <v>21683</v>
      </c>
      <c r="BM1066" t="s">
        <v>21696</v>
      </c>
      <c r="BR1066">
        <v>1</v>
      </c>
      <c r="BS1066">
        <v>1</v>
      </c>
      <c r="BT1066">
        <v>45884</v>
      </c>
      <c r="BU1066" t="s">
        <v>20187</v>
      </c>
      <c r="BV1066" t="s">
        <v>20184</v>
      </c>
      <c r="BY1066">
        <v>0</v>
      </c>
      <c r="CA1066" t="s">
        <v>16180</v>
      </c>
      <c r="CB1066" t="s">
        <v>21679</v>
      </c>
      <c r="CC10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7" spans="1:81">
      <c r="A1067" t="s">
        <v>20134</v>
      </c>
      <c r="C1067" t="s">
        <v>20188</v>
      </c>
      <c r="F1067" t="s">
        <v>46</v>
      </c>
      <c r="J1067" t="b">
        <v>0</v>
      </c>
      <c r="M1067" t="b">
        <v>0</v>
      </c>
      <c r="V1067" t="s">
        <v>2478</v>
      </c>
      <c r="AP1067">
        <v>0</v>
      </c>
      <c r="AQ1067">
        <v>0</v>
      </c>
      <c r="AR1067">
        <v>0</v>
      </c>
      <c r="AW1067" s="567"/>
      <c r="AX1067" s="567"/>
      <c r="AY1067" s="567"/>
      <c r="AZ1067" s="567"/>
      <c r="BA1067" s="567"/>
      <c r="BB1067" s="567"/>
      <c r="BC1067" s="567"/>
      <c r="BD1067" s="567">
        <v>0</v>
      </c>
      <c r="BE1067" s="567">
        <v>0</v>
      </c>
      <c r="BI1067">
        <v>45856.774456018517</v>
      </c>
      <c r="BJ1067">
        <v>45729.695104166669</v>
      </c>
      <c r="BK1067" t="s">
        <v>21885</v>
      </c>
      <c r="BM1067" t="s">
        <v>21698</v>
      </c>
      <c r="BU1067" t="s">
        <v>20189</v>
      </c>
      <c r="BV1067" t="s">
        <v>20190</v>
      </c>
      <c r="BY1067">
        <v>0</v>
      </c>
      <c r="CA1067" t="s">
        <v>16180</v>
      </c>
      <c r="CB1067" t="s">
        <v>21679</v>
      </c>
      <c r="CC10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8" spans="1:81">
      <c r="A1068">
        <v>818055</v>
      </c>
      <c r="B1068" t="s">
        <v>20192</v>
      </c>
      <c r="C1068" t="s">
        <v>20193</v>
      </c>
      <c r="D1068" t="s">
        <v>20194</v>
      </c>
      <c r="E1068" t="s">
        <v>10370</v>
      </c>
      <c r="F1068" t="s">
        <v>17437</v>
      </c>
      <c r="J1068" t="b">
        <v>0</v>
      </c>
      <c r="M1068" t="b">
        <v>1</v>
      </c>
      <c r="N1068" t="s">
        <v>16174</v>
      </c>
      <c r="O1068" t="s">
        <v>7155</v>
      </c>
      <c r="V1068" t="s">
        <v>2478</v>
      </c>
      <c r="Z1068">
        <v>45742</v>
      </c>
      <c r="AA1068" t="s">
        <v>20144</v>
      </c>
      <c r="AI1068">
        <v>8829008</v>
      </c>
      <c r="AJ1068">
        <v>8829008</v>
      </c>
      <c r="AP1068">
        <v>0</v>
      </c>
      <c r="AQ1068">
        <v>8829008</v>
      </c>
      <c r="AR1068">
        <v>8829008</v>
      </c>
      <c r="AW1068" s="567"/>
      <c r="AX1068" s="567"/>
      <c r="AY1068" s="567"/>
      <c r="AZ1068" s="567"/>
      <c r="BA1068" s="567"/>
      <c r="BB1068" s="567"/>
      <c r="BC1068" s="567"/>
      <c r="BD1068" s="567">
        <v>0</v>
      </c>
      <c r="BE1068" s="567">
        <v>0</v>
      </c>
      <c r="BI1068">
        <v>46078.600057870368</v>
      </c>
      <c r="BJ1068">
        <v>45729.6953587963</v>
      </c>
      <c r="BK1068" t="s">
        <v>21683</v>
      </c>
      <c r="BM1068" t="s">
        <v>21696</v>
      </c>
      <c r="BR1068">
        <v>1</v>
      </c>
      <c r="BS1068">
        <v>1</v>
      </c>
      <c r="BT1068">
        <v>45884</v>
      </c>
      <c r="BU1068" t="s">
        <v>20195</v>
      </c>
      <c r="BV1068" t="s">
        <v>20191</v>
      </c>
      <c r="BY1068">
        <v>0</v>
      </c>
      <c r="CA1068" t="s">
        <v>16180</v>
      </c>
      <c r="CB1068" t="s">
        <v>21679</v>
      </c>
      <c r="CC10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69" spans="1:81">
      <c r="A1069" t="s">
        <v>20134</v>
      </c>
      <c r="C1069" t="s">
        <v>20196</v>
      </c>
      <c r="F1069" t="s">
        <v>46</v>
      </c>
      <c r="J1069" t="b">
        <v>0</v>
      </c>
      <c r="M1069" t="b">
        <v>0</v>
      </c>
      <c r="V1069" t="s">
        <v>2478</v>
      </c>
      <c r="AP1069">
        <v>0</v>
      </c>
      <c r="AQ1069">
        <v>0</v>
      </c>
      <c r="AR1069">
        <v>0</v>
      </c>
      <c r="AW1069" s="567"/>
      <c r="AX1069" s="567"/>
      <c r="AY1069" s="567"/>
      <c r="AZ1069" s="567"/>
      <c r="BA1069" s="567"/>
      <c r="BB1069" s="567"/>
      <c r="BC1069" s="567"/>
      <c r="BD1069" s="567">
        <v>0</v>
      </c>
      <c r="BE1069" s="567">
        <v>0</v>
      </c>
      <c r="BI1069">
        <v>45856.774456018517</v>
      </c>
      <c r="BJ1069">
        <v>45729.695405092592</v>
      </c>
      <c r="BK1069" t="s">
        <v>21885</v>
      </c>
      <c r="BM1069" t="s">
        <v>21698</v>
      </c>
      <c r="BU1069" t="s">
        <v>20197</v>
      </c>
      <c r="BV1069" t="s">
        <v>20198</v>
      </c>
      <c r="BY1069">
        <v>0</v>
      </c>
      <c r="CA1069" t="s">
        <v>16180</v>
      </c>
      <c r="CB1069" t="s">
        <v>21679</v>
      </c>
      <c r="CC10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0" spans="1:81">
      <c r="A1070">
        <v>818041</v>
      </c>
      <c r="B1070" t="s">
        <v>20200</v>
      </c>
      <c r="C1070" t="s">
        <v>1015</v>
      </c>
      <c r="D1070" t="s">
        <v>20201</v>
      </c>
      <c r="E1070" t="s">
        <v>10370</v>
      </c>
      <c r="F1070" t="s">
        <v>17437</v>
      </c>
      <c r="J1070" t="b">
        <v>1</v>
      </c>
      <c r="K1070">
        <v>45869</v>
      </c>
      <c r="M1070" t="b">
        <v>1</v>
      </c>
      <c r="N1070" t="s">
        <v>16174</v>
      </c>
      <c r="O1070" t="s">
        <v>7155</v>
      </c>
      <c r="V1070" t="s">
        <v>2478</v>
      </c>
      <c r="Z1070">
        <v>45742</v>
      </c>
      <c r="AA1070" t="s">
        <v>20144</v>
      </c>
      <c r="AI1070">
        <v>24349603.890000001</v>
      </c>
      <c r="AJ1070">
        <v>24349603.890000001</v>
      </c>
      <c r="AP1070">
        <v>0</v>
      </c>
      <c r="AQ1070">
        <v>24349603.890000001</v>
      </c>
      <c r="AR1070">
        <v>24349603.890000001</v>
      </c>
      <c r="AW1070" s="567"/>
      <c r="AX1070" s="567"/>
      <c r="AY1070" s="567"/>
      <c r="AZ1070" s="567"/>
      <c r="BA1070" s="567"/>
      <c r="BB1070" s="567"/>
      <c r="BC1070" s="567"/>
      <c r="BD1070" s="567">
        <v>0</v>
      </c>
      <c r="BE1070" s="567">
        <v>0</v>
      </c>
      <c r="BI1070">
        <v>46078.600057870368</v>
      </c>
      <c r="BJ1070">
        <v>45729.695706018516</v>
      </c>
      <c r="BK1070" t="s">
        <v>21683</v>
      </c>
      <c r="BM1070" t="s">
        <v>21696</v>
      </c>
      <c r="BR1070">
        <v>1</v>
      </c>
      <c r="BS1070">
        <v>1</v>
      </c>
      <c r="BT1070">
        <v>45884</v>
      </c>
      <c r="BU1070" t="s">
        <v>20202</v>
      </c>
      <c r="BV1070" t="s">
        <v>20199</v>
      </c>
      <c r="BY1070">
        <v>0</v>
      </c>
      <c r="CA1070" t="s">
        <v>16180</v>
      </c>
      <c r="CB1070" t="s">
        <v>21679</v>
      </c>
      <c r="CC10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1" spans="1:81">
      <c r="A1071">
        <v>817962</v>
      </c>
      <c r="B1071" t="s">
        <v>20204</v>
      </c>
      <c r="C1071" t="s">
        <v>1012</v>
      </c>
      <c r="D1071" t="s">
        <v>20205</v>
      </c>
      <c r="E1071" t="s">
        <v>10370</v>
      </c>
      <c r="F1071" t="s">
        <v>17437</v>
      </c>
      <c r="J1071" t="b">
        <v>1</v>
      </c>
      <c r="K1071">
        <v>45900</v>
      </c>
      <c r="M1071" t="b">
        <v>1</v>
      </c>
      <c r="N1071" t="s">
        <v>16174</v>
      </c>
      <c r="O1071" t="s">
        <v>7155</v>
      </c>
      <c r="V1071" t="s">
        <v>2478</v>
      </c>
      <c r="Z1071">
        <v>45742</v>
      </c>
      <c r="AA1071" t="s">
        <v>20144</v>
      </c>
      <c r="AI1071">
        <v>5548949</v>
      </c>
      <c r="AJ1071">
        <v>5548949</v>
      </c>
      <c r="AP1071">
        <v>0</v>
      </c>
      <c r="AQ1071">
        <v>5548949</v>
      </c>
      <c r="AR1071">
        <v>5548949</v>
      </c>
      <c r="AW1071" s="567"/>
      <c r="AX1071" s="567"/>
      <c r="AY1071" s="567"/>
      <c r="AZ1071" s="567"/>
      <c r="BA1071" s="567"/>
      <c r="BB1071" s="567"/>
      <c r="BC1071" s="567"/>
      <c r="BD1071" s="567">
        <v>0</v>
      </c>
      <c r="BE1071" s="567">
        <v>0</v>
      </c>
      <c r="BI1071">
        <v>46078.599583333336</v>
      </c>
      <c r="BJ1071">
        <v>45729.695960648147</v>
      </c>
      <c r="BK1071" t="s">
        <v>21683</v>
      </c>
      <c r="BM1071" t="s">
        <v>21696</v>
      </c>
      <c r="BR1071">
        <v>1</v>
      </c>
      <c r="BS1071">
        <v>1</v>
      </c>
      <c r="BT1071">
        <v>45884</v>
      </c>
      <c r="BU1071" t="s">
        <v>20206</v>
      </c>
      <c r="BV1071" t="s">
        <v>20203</v>
      </c>
      <c r="BY1071">
        <v>0</v>
      </c>
      <c r="CA1071" t="s">
        <v>16180</v>
      </c>
      <c r="CB1071" t="s">
        <v>21679</v>
      </c>
      <c r="CC10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2" spans="1:81">
      <c r="A1072" t="s">
        <v>20134</v>
      </c>
      <c r="C1072" t="s">
        <v>20207</v>
      </c>
      <c r="F1072" t="s">
        <v>33</v>
      </c>
      <c r="J1072" t="b">
        <v>0</v>
      </c>
      <c r="M1072" t="b">
        <v>0</v>
      </c>
      <c r="V1072" t="s">
        <v>2478</v>
      </c>
      <c r="AP1072">
        <v>0</v>
      </c>
      <c r="AQ1072">
        <v>0</v>
      </c>
      <c r="AR1072">
        <v>0</v>
      </c>
      <c r="AW1072" s="567"/>
      <c r="AX1072" s="567"/>
      <c r="AY1072" s="567"/>
      <c r="AZ1072" s="567"/>
      <c r="BA1072" s="567"/>
      <c r="BB1072" s="567"/>
      <c r="BC1072" s="567"/>
      <c r="BD1072" s="567">
        <v>0</v>
      </c>
      <c r="BE1072" s="567">
        <v>0</v>
      </c>
      <c r="BI1072">
        <v>45856.774467592593</v>
      </c>
      <c r="BJ1072">
        <v>45729.696053240739</v>
      </c>
      <c r="BK1072" t="s">
        <v>21885</v>
      </c>
      <c r="BM1072" t="s">
        <v>21698</v>
      </c>
      <c r="BU1072" t="s">
        <v>20208</v>
      </c>
      <c r="BV1072" t="s">
        <v>20209</v>
      </c>
      <c r="BY1072">
        <v>0</v>
      </c>
      <c r="CA1072" t="s">
        <v>16180</v>
      </c>
      <c r="CB1072" t="s">
        <v>21679</v>
      </c>
      <c r="CC10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3" spans="1:81">
      <c r="A1073" t="s">
        <v>20134</v>
      </c>
      <c r="C1073" t="s">
        <v>20210</v>
      </c>
      <c r="F1073" t="s">
        <v>17437</v>
      </c>
      <c r="J1073" t="b">
        <v>0</v>
      </c>
      <c r="M1073" t="b">
        <v>0</v>
      </c>
      <c r="V1073" t="s">
        <v>2478</v>
      </c>
      <c r="AP1073">
        <v>0</v>
      </c>
      <c r="AQ1073">
        <v>0</v>
      </c>
      <c r="AR1073">
        <v>0</v>
      </c>
      <c r="AW1073" s="567"/>
      <c r="AX1073" s="567"/>
      <c r="AY1073" s="567"/>
      <c r="AZ1073" s="567"/>
      <c r="BA1073" s="567"/>
      <c r="BB1073" s="567"/>
      <c r="BC1073" s="567"/>
      <c r="BD1073" s="567">
        <v>0</v>
      </c>
      <c r="BE1073" s="567">
        <v>0</v>
      </c>
      <c r="BI1073">
        <v>45856.774467592593</v>
      </c>
      <c r="BJ1073">
        <v>45729.696215277778</v>
      </c>
      <c r="BK1073" t="s">
        <v>21683</v>
      </c>
      <c r="BM1073" t="s">
        <v>21698</v>
      </c>
      <c r="BU1073" t="s">
        <v>20211</v>
      </c>
      <c r="BV1073" t="s">
        <v>20212</v>
      </c>
      <c r="BY1073">
        <v>0</v>
      </c>
      <c r="CA1073" t="s">
        <v>16180</v>
      </c>
      <c r="CB1073" t="s">
        <v>21679</v>
      </c>
      <c r="CC10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4" spans="1:81">
      <c r="A1074" t="s">
        <v>20134</v>
      </c>
      <c r="C1074" t="s">
        <v>20213</v>
      </c>
      <c r="F1074" t="s">
        <v>33</v>
      </c>
      <c r="J1074" t="b">
        <v>0</v>
      </c>
      <c r="M1074" t="b">
        <v>0</v>
      </c>
      <c r="V1074" t="s">
        <v>2478</v>
      </c>
      <c r="AP1074">
        <v>0</v>
      </c>
      <c r="AQ1074">
        <v>0</v>
      </c>
      <c r="AR1074">
        <v>0</v>
      </c>
      <c r="AW1074" s="567"/>
      <c r="AX1074" s="567"/>
      <c r="AY1074" s="567"/>
      <c r="AZ1074" s="567"/>
      <c r="BA1074" s="567"/>
      <c r="BB1074" s="567"/>
      <c r="BC1074" s="567"/>
      <c r="BD1074" s="567">
        <v>0</v>
      </c>
      <c r="BE1074" s="567">
        <v>0</v>
      </c>
      <c r="BI1074">
        <v>45856.774467592593</v>
      </c>
      <c r="BJ1074">
        <v>45729.696342592593</v>
      </c>
      <c r="BK1074" t="s">
        <v>21885</v>
      </c>
      <c r="BM1074" t="s">
        <v>21698</v>
      </c>
      <c r="BU1074" t="s">
        <v>20214</v>
      </c>
      <c r="BV1074" t="s">
        <v>20215</v>
      </c>
      <c r="BY1074">
        <v>0</v>
      </c>
      <c r="CA1074" t="s">
        <v>16180</v>
      </c>
      <c r="CB1074" t="s">
        <v>21679</v>
      </c>
      <c r="CC10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5" spans="1:81">
      <c r="A1075" t="s">
        <v>20134</v>
      </c>
      <c r="C1075" t="s">
        <v>20216</v>
      </c>
      <c r="F1075" t="s">
        <v>17437</v>
      </c>
      <c r="J1075" t="b">
        <v>0</v>
      </c>
      <c r="M1075" t="b">
        <v>0</v>
      </c>
      <c r="V1075" t="s">
        <v>2478</v>
      </c>
      <c r="AP1075">
        <v>0</v>
      </c>
      <c r="AQ1075">
        <v>0</v>
      </c>
      <c r="AR1075">
        <v>0</v>
      </c>
      <c r="AW1075" s="567"/>
      <c r="AX1075" s="567"/>
      <c r="AY1075" s="567"/>
      <c r="AZ1075" s="567"/>
      <c r="BA1075" s="567"/>
      <c r="BB1075" s="567"/>
      <c r="BC1075" s="567"/>
      <c r="BD1075" s="567">
        <v>0</v>
      </c>
      <c r="BE1075" s="567">
        <v>0</v>
      </c>
      <c r="BI1075">
        <v>45856.774467592593</v>
      </c>
      <c r="BJ1075">
        <v>45729.696458333332</v>
      </c>
      <c r="BK1075" t="s">
        <v>21683</v>
      </c>
      <c r="BM1075" t="s">
        <v>21698</v>
      </c>
      <c r="BU1075" t="s">
        <v>20217</v>
      </c>
      <c r="BV1075" t="s">
        <v>20218</v>
      </c>
      <c r="BY1075">
        <v>0</v>
      </c>
      <c r="CA1075" t="s">
        <v>16180</v>
      </c>
      <c r="CB1075" t="s">
        <v>21679</v>
      </c>
      <c r="CC10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6" spans="1:81">
      <c r="A1076" t="s">
        <v>20134</v>
      </c>
      <c r="C1076" t="s">
        <v>19828</v>
      </c>
      <c r="F1076" t="s">
        <v>33</v>
      </c>
      <c r="J1076" t="b">
        <v>0</v>
      </c>
      <c r="M1076" t="b">
        <v>0</v>
      </c>
      <c r="V1076" t="s">
        <v>2478</v>
      </c>
      <c r="AP1076">
        <v>0</v>
      </c>
      <c r="AQ1076">
        <v>0</v>
      </c>
      <c r="AR1076">
        <v>0</v>
      </c>
      <c r="AW1076" s="567"/>
      <c r="AX1076" s="567"/>
      <c r="AY1076" s="567"/>
      <c r="AZ1076" s="567"/>
      <c r="BA1076" s="567"/>
      <c r="BB1076" s="567"/>
      <c r="BC1076" s="567"/>
      <c r="BD1076" s="567">
        <v>0</v>
      </c>
      <c r="BE1076" s="567">
        <v>0</v>
      </c>
      <c r="BI1076">
        <v>45856.774467592593</v>
      </c>
      <c r="BJ1076">
        <v>45729.696655092594</v>
      </c>
      <c r="BK1076" t="s">
        <v>21885</v>
      </c>
      <c r="BM1076" t="s">
        <v>21698</v>
      </c>
      <c r="BU1076" t="s">
        <v>20219</v>
      </c>
      <c r="BV1076" t="s">
        <v>20220</v>
      </c>
      <c r="BY1076">
        <v>0</v>
      </c>
      <c r="CA1076" t="s">
        <v>16180</v>
      </c>
      <c r="CB1076" t="s">
        <v>21679</v>
      </c>
      <c r="CC10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7" spans="1:81">
      <c r="A1077" t="s">
        <v>20134</v>
      </c>
      <c r="C1077" t="s">
        <v>19822</v>
      </c>
      <c r="F1077" t="s">
        <v>33</v>
      </c>
      <c r="J1077" t="b">
        <v>0</v>
      </c>
      <c r="M1077" t="b">
        <v>0</v>
      </c>
      <c r="V1077" t="s">
        <v>2478</v>
      </c>
      <c r="AP1077">
        <v>0</v>
      </c>
      <c r="AQ1077">
        <v>0</v>
      </c>
      <c r="AR1077">
        <v>0</v>
      </c>
      <c r="AW1077" s="567"/>
      <c r="AX1077" s="567"/>
      <c r="AY1077" s="567"/>
      <c r="AZ1077" s="567"/>
      <c r="BA1077" s="567"/>
      <c r="BB1077" s="567"/>
      <c r="BC1077" s="567"/>
      <c r="BD1077" s="567">
        <v>0</v>
      </c>
      <c r="BE1077" s="567">
        <v>0</v>
      </c>
      <c r="BI1077">
        <v>45856.774467592593</v>
      </c>
      <c r="BJ1077">
        <v>45729.696898148148</v>
      </c>
      <c r="BK1077" t="s">
        <v>21885</v>
      </c>
      <c r="BM1077" t="s">
        <v>21698</v>
      </c>
      <c r="BU1077" t="s">
        <v>20221</v>
      </c>
      <c r="BV1077" t="s">
        <v>20222</v>
      </c>
      <c r="BY1077">
        <v>0</v>
      </c>
      <c r="CA1077" t="s">
        <v>16180</v>
      </c>
      <c r="CB1077" t="s">
        <v>21679</v>
      </c>
      <c r="CC10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8" spans="1:81">
      <c r="A1078" t="s">
        <v>20134</v>
      </c>
      <c r="C1078" t="s">
        <v>20223</v>
      </c>
      <c r="F1078" t="s">
        <v>17437</v>
      </c>
      <c r="J1078" t="b">
        <v>0</v>
      </c>
      <c r="M1078" t="b">
        <v>0</v>
      </c>
      <c r="V1078" t="s">
        <v>2478</v>
      </c>
      <c r="AP1078">
        <v>0</v>
      </c>
      <c r="AQ1078">
        <v>0</v>
      </c>
      <c r="AR1078">
        <v>0</v>
      </c>
      <c r="AW1078" s="567"/>
      <c r="AX1078" s="567"/>
      <c r="AY1078" s="567"/>
      <c r="AZ1078" s="567"/>
      <c r="BA1078" s="567"/>
      <c r="BB1078" s="567"/>
      <c r="BC1078" s="567"/>
      <c r="BD1078" s="567">
        <v>0</v>
      </c>
      <c r="BE1078" s="567">
        <v>0</v>
      </c>
      <c r="BI1078">
        <v>45856.774467592593</v>
      </c>
      <c r="BJ1078">
        <v>45729.697175925925</v>
      </c>
      <c r="BK1078" t="s">
        <v>21683</v>
      </c>
      <c r="BM1078" t="s">
        <v>21698</v>
      </c>
      <c r="BU1078" t="s">
        <v>20224</v>
      </c>
      <c r="BV1078" t="s">
        <v>20225</v>
      </c>
      <c r="BY1078">
        <v>0</v>
      </c>
      <c r="CA1078" t="s">
        <v>16180</v>
      </c>
      <c r="CB1078" t="s">
        <v>21679</v>
      </c>
      <c r="CC10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79" spans="1:81">
      <c r="A1079" t="s">
        <v>20134</v>
      </c>
      <c r="C1079" t="s">
        <v>19819</v>
      </c>
      <c r="F1079" t="s">
        <v>33</v>
      </c>
      <c r="J1079" t="b">
        <v>0</v>
      </c>
      <c r="M1079" t="b">
        <v>0</v>
      </c>
      <c r="V1079" t="s">
        <v>2478</v>
      </c>
      <c r="AP1079">
        <v>0</v>
      </c>
      <c r="AQ1079">
        <v>0</v>
      </c>
      <c r="AR1079">
        <v>0</v>
      </c>
      <c r="AW1079" s="567"/>
      <c r="AX1079" s="567"/>
      <c r="AY1079" s="567"/>
      <c r="AZ1079" s="567"/>
      <c r="BA1079" s="567"/>
      <c r="BB1079" s="567"/>
      <c r="BC1079" s="567"/>
      <c r="BD1079" s="567">
        <v>0</v>
      </c>
      <c r="BE1079" s="567">
        <v>0</v>
      </c>
      <c r="BI1079">
        <v>45856.77447916667</v>
      </c>
      <c r="BJ1079">
        <v>45729.697384259256</v>
      </c>
      <c r="BK1079" t="s">
        <v>21885</v>
      </c>
      <c r="BM1079" t="s">
        <v>21698</v>
      </c>
      <c r="BU1079" t="s">
        <v>20226</v>
      </c>
      <c r="BV1079" t="s">
        <v>20227</v>
      </c>
      <c r="BY1079">
        <v>0</v>
      </c>
      <c r="CA1079" t="s">
        <v>16180</v>
      </c>
      <c r="CB1079" t="s">
        <v>21679</v>
      </c>
      <c r="CC10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0" spans="1:81">
      <c r="A1080" t="s">
        <v>20134</v>
      </c>
      <c r="C1080" t="s">
        <v>20228</v>
      </c>
      <c r="F1080" t="s">
        <v>17437</v>
      </c>
      <c r="J1080" t="b">
        <v>0</v>
      </c>
      <c r="M1080" t="b">
        <v>0</v>
      </c>
      <c r="V1080" t="s">
        <v>2478</v>
      </c>
      <c r="AP1080">
        <v>0</v>
      </c>
      <c r="AQ1080">
        <v>0</v>
      </c>
      <c r="AR1080">
        <v>0</v>
      </c>
      <c r="AW1080" s="567"/>
      <c r="AX1080" s="567"/>
      <c r="AY1080" s="567"/>
      <c r="AZ1080" s="567"/>
      <c r="BA1080" s="567"/>
      <c r="BB1080" s="567"/>
      <c r="BC1080" s="567"/>
      <c r="BD1080" s="567">
        <v>0</v>
      </c>
      <c r="BE1080" s="567">
        <v>0</v>
      </c>
      <c r="BI1080">
        <v>45856.77447916667</v>
      </c>
      <c r="BJ1080">
        <v>45729.697430555556</v>
      </c>
      <c r="BK1080" t="s">
        <v>21683</v>
      </c>
      <c r="BM1080" t="s">
        <v>21698</v>
      </c>
      <c r="BU1080" t="s">
        <v>20229</v>
      </c>
      <c r="BV1080" t="s">
        <v>20230</v>
      </c>
      <c r="BY1080">
        <v>0</v>
      </c>
      <c r="CA1080" t="s">
        <v>16180</v>
      </c>
      <c r="CB1080" t="s">
        <v>21679</v>
      </c>
      <c r="CC10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1" spans="1:81">
      <c r="A1081" t="s">
        <v>20134</v>
      </c>
      <c r="C1081" t="s">
        <v>20231</v>
      </c>
      <c r="F1081" t="s">
        <v>17437</v>
      </c>
      <c r="J1081" t="b">
        <v>0</v>
      </c>
      <c r="M1081" t="b">
        <v>0</v>
      </c>
      <c r="V1081" t="s">
        <v>2478</v>
      </c>
      <c r="AP1081">
        <v>0</v>
      </c>
      <c r="AQ1081">
        <v>0</v>
      </c>
      <c r="AR1081">
        <v>0</v>
      </c>
      <c r="AW1081" s="567"/>
      <c r="AX1081" s="567"/>
      <c r="AY1081" s="567"/>
      <c r="AZ1081" s="567"/>
      <c r="BA1081" s="567"/>
      <c r="BB1081" s="567"/>
      <c r="BC1081" s="567"/>
      <c r="BD1081" s="567">
        <v>0</v>
      </c>
      <c r="BE1081" s="567">
        <v>0</v>
      </c>
      <c r="BI1081">
        <v>45856.77447916667</v>
      </c>
      <c r="BJ1081">
        <v>45729.697638888887</v>
      </c>
      <c r="BK1081" t="s">
        <v>21683</v>
      </c>
      <c r="BM1081" t="s">
        <v>21698</v>
      </c>
      <c r="BU1081" t="s">
        <v>20232</v>
      </c>
      <c r="BV1081" t="s">
        <v>20233</v>
      </c>
      <c r="BY1081">
        <v>0</v>
      </c>
      <c r="CA1081" t="s">
        <v>16180</v>
      </c>
      <c r="CB1081" t="s">
        <v>21679</v>
      </c>
      <c r="CC10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2" spans="1:81">
      <c r="A1082" t="s">
        <v>20134</v>
      </c>
      <c r="C1082" t="s">
        <v>19816</v>
      </c>
      <c r="F1082" t="s">
        <v>33</v>
      </c>
      <c r="J1082" t="b">
        <v>0</v>
      </c>
      <c r="M1082" t="b">
        <v>0</v>
      </c>
      <c r="V1082" t="s">
        <v>2478</v>
      </c>
      <c r="AP1082">
        <v>0</v>
      </c>
      <c r="AQ1082">
        <v>0</v>
      </c>
      <c r="AR1082">
        <v>0</v>
      </c>
      <c r="AW1082" s="567"/>
      <c r="AX1082" s="567"/>
      <c r="AY1082" s="567"/>
      <c r="AZ1082" s="567"/>
      <c r="BA1082" s="567"/>
      <c r="BB1082" s="567"/>
      <c r="BC1082" s="567"/>
      <c r="BD1082" s="567">
        <v>0</v>
      </c>
      <c r="BE1082" s="567">
        <v>0</v>
      </c>
      <c r="BI1082">
        <v>45856.77447916667</v>
      </c>
      <c r="BJ1082">
        <v>45729.697662037041</v>
      </c>
      <c r="BK1082" t="s">
        <v>21885</v>
      </c>
      <c r="BM1082" t="s">
        <v>21698</v>
      </c>
      <c r="BU1082" t="s">
        <v>20234</v>
      </c>
      <c r="BV1082" t="s">
        <v>20235</v>
      </c>
      <c r="BY1082">
        <v>0</v>
      </c>
      <c r="CA1082" t="s">
        <v>16180</v>
      </c>
      <c r="CB1082" t="s">
        <v>21679</v>
      </c>
      <c r="CC10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3" spans="1:81">
      <c r="A1083" t="s">
        <v>20134</v>
      </c>
      <c r="C1083" t="s">
        <v>19813</v>
      </c>
      <c r="F1083" t="s">
        <v>33</v>
      </c>
      <c r="J1083" t="b">
        <v>0</v>
      </c>
      <c r="M1083" t="b">
        <v>0</v>
      </c>
      <c r="V1083" t="s">
        <v>2478</v>
      </c>
      <c r="AP1083">
        <v>0</v>
      </c>
      <c r="AQ1083">
        <v>0</v>
      </c>
      <c r="AR1083">
        <v>0</v>
      </c>
      <c r="AW1083" s="567"/>
      <c r="AX1083" s="567"/>
      <c r="AY1083" s="567"/>
      <c r="AZ1083" s="567"/>
      <c r="BA1083" s="567"/>
      <c r="BB1083" s="567"/>
      <c r="BC1083" s="567"/>
      <c r="BD1083" s="567">
        <v>0</v>
      </c>
      <c r="BE1083" s="567">
        <v>0</v>
      </c>
      <c r="BI1083">
        <v>45856.77447916667</v>
      </c>
      <c r="BJ1083">
        <v>45729.697951388887</v>
      </c>
      <c r="BK1083" t="s">
        <v>21885</v>
      </c>
      <c r="BM1083" t="s">
        <v>21698</v>
      </c>
      <c r="BU1083" t="s">
        <v>20236</v>
      </c>
      <c r="BV1083" t="s">
        <v>20237</v>
      </c>
      <c r="BY1083">
        <v>0</v>
      </c>
      <c r="CA1083" t="s">
        <v>16180</v>
      </c>
      <c r="CB1083" t="s">
        <v>21679</v>
      </c>
      <c r="CC10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4" spans="1:81">
      <c r="A1084" t="s">
        <v>20134</v>
      </c>
      <c r="C1084" t="s">
        <v>20238</v>
      </c>
      <c r="F1084" t="s">
        <v>17437</v>
      </c>
      <c r="J1084" t="b">
        <v>0</v>
      </c>
      <c r="M1084" t="b">
        <v>0</v>
      </c>
      <c r="V1084" t="s">
        <v>2478</v>
      </c>
      <c r="AP1084">
        <v>0</v>
      </c>
      <c r="AQ1084">
        <v>0</v>
      </c>
      <c r="AR1084">
        <v>0</v>
      </c>
      <c r="AW1084" s="567"/>
      <c r="AX1084" s="567"/>
      <c r="AY1084" s="567"/>
      <c r="AZ1084" s="567"/>
      <c r="BA1084" s="567"/>
      <c r="BB1084" s="567"/>
      <c r="BC1084" s="567"/>
      <c r="BD1084" s="567">
        <v>0</v>
      </c>
      <c r="BE1084" s="567">
        <v>0</v>
      </c>
      <c r="BI1084">
        <v>45856.77447916667</v>
      </c>
      <c r="BJ1084">
        <v>45729.69804398148</v>
      </c>
      <c r="BK1084" t="s">
        <v>21683</v>
      </c>
      <c r="BM1084" t="s">
        <v>21698</v>
      </c>
      <c r="BU1084" t="s">
        <v>20239</v>
      </c>
      <c r="BV1084" t="s">
        <v>20240</v>
      </c>
      <c r="BY1084">
        <v>0</v>
      </c>
      <c r="CA1084" t="s">
        <v>16180</v>
      </c>
      <c r="CB1084" t="s">
        <v>21679</v>
      </c>
      <c r="CC10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5" spans="1:81">
      <c r="A1085" t="s">
        <v>20134</v>
      </c>
      <c r="C1085" t="s">
        <v>19810</v>
      </c>
      <c r="F1085" t="s">
        <v>33</v>
      </c>
      <c r="J1085" t="b">
        <v>0</v>
      </c>
      <c r="M1085" t="b">
        <v>0</v>
      </c>
      <c r="V1085" t="s">
        <v>2478</v>
      </c>
      <c r="AP1085">
        <v>0</v>
      </c>
      <c r="AQ1085">
        <v>0</v>
      </c>
      <c r="AR1085">
        <v>0</v>
      </c>
      <c r="AW1085" s="567"/>
      <c r="AX1085" s="567"/>
      <c r="AY1085" s="567"/>
      <c r="AZ1085" s="567"/>
      <c r="BA1085" s="567"/>
      <c r="BB1085" s="567"/>
      <c r="BC1085" s="567"/>
      <c r="BD1085" s="567">
        <v>0</v>
      </c>
      <c r="BE1085" s="567">
        <v>0</v>
      </c>
      <c r="BI1085">
        <v>45856.77447916667</v>
      </c>
      <c r="BJ1085">
        <v>45729.698182870372</v>
      </c>
      <c r="BK1085" t="s">
        <v>21885</v>
      </c>
      <c r="BM1085" t="s">
        <v>21698</v>
      </c>
      <c r="BU1085" t="s">
        <v>20241</v>
      </c>
      <c r="BV1085" t="s">
        <v>20242</v>
      </c>
      <c r="BY1085">
        <v>0</v>
      </c>
      <c r="CA1085" t="s">
        <v>16180</v>
      </c>
      <c r="CB1085" t="s">
        <v>21679</v>
      </c>
      <c r="CC10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6" spans="1:81">
      <c r="A1086" t="s">
        <v>20134</v>
      </c>
      <c r="C1086" t="s">
        <v>20243</v>
      </c>
      <c r="F1086" t="s">
        <v>17437</v>
      </c>
      <c r="J1086" t="b">
        <v>0</v>
      </c>
      <c r="M1086" t="b">
        <v>0</v>
      </c>
      <c r="V1086" t="s">
        <v>2478</v>
      </c>
      <c r="AP1086">
        <v>0</v>
      </c>
      <c r="AQ1086">
        <v>0</v>
      </c>
      <c r="AR1086">
        <v>0</v>
      </c>
      <c r="AW1086" s="567"/>
      <c r="AX1086" s="567"/>
      <c r="AY1086" s="567"/>
      <c r="AZ1086" s="567"/>
      <c r="BA1086" s="567"/>
      <c r="BB1086" s="567"/>
      <c r="BC1086" s="567"/>
      <c r="BD1086" s="567">
        <v>0</v>
      </c>
      <c r="BE1086" s="567">
        <v>0</v>
      </c>
      <c r="BI1086">
        <v>45856.77449074074</v>
      </c>
      <c r="BJ1086">
        <v>45729.698333333334</v>
      </c>
      <c r="BK1086" t="s">
        <v>21683</v>
      </c>
      <c r="BM1086" t="s">
        <v>21698</v>
      </c>
      <c r="BU1086" t="s">
        <v>20244</v>
      </c>
      <c r="BV1086" t="s">
        <v>20245</v>
      </c>
      <c r="BY1086">
        <v>0</v>
      </c>
      <c r="CA1086" t="s">
        <v>16180</v>
      </c>
      <c r="CB1086" t="s">
        <v>21679</v>
      </c>
      <c r="CC10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7" spans="1:81">
      <c r="A1087" t="s">
        <v>20134</v>
      </c>
      <c r="C1087" t="s">
        <v>19804</v>
      </c>
      <c r="F1087" t="s">
        <v>33</v>
      </c>
      <c r="J1087" t="b">
        <v>0</v>
      </c>
      <c r="M1087" t="b">
        <v>0</v>
      </c>
      <c r="V1087" t="s">
        <v>2478</v>
      </c>
      <c r="AP1087">
        <v>0</v>
      </c>
      <c r="AQ1087">
        <v>0</v>
      </c>
      <c r="AR1087">
        <v>0</v>
      </c>
      <c r="AW1087" s="567"/>
      <c r="AX1087" s="567"/>
      <c r="AY1087" s="567"/>
      <c r="AZ1087" s="567"/>
      <c r="BA1087" s="567"/>
      <c r="BB1087" s="567"/>
      <c r="BC1087" s="567"/>
      <c r="BD1087" s="567">
        <v>0</v>
      </c>
      <c r="BE1087" s="567">
        <v>0</v>
      </c>
      <c r="BI1087">
        <v>45856.77449074074</v>
      </c>
      <c r="BJ1087">
        <v>45729.698553240742</v>
      </c>
      <c r="BK1087" t="s">
        <v>21885</v>
      </c>
      <c r="BM1087" t="s">
        <v>21698</v>
      </c>
      <c r="BU1087" t="s">
        <v>20246</v>
      </c>
      <c r="BV1087" t="s">
        <v>20247</v>
      </c>
      <c r="BY1087">
        <v>0</v>
      </c>
      <c r="CA1087" t="s">
        <v>16180</v>
      </c>
      <c r="CB1087" t="s">
        <v>21679</v>
      </c>
      <c r="CC10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8" spans="1:81">
      <c r="A1088" t="s">
        <v>20134</v>
      </c>
      <c r="C1088" t="s">
        <v>20248</v>
      </c>
      <c r="F1088" t="s">
        <v>17437</v>
      </c>
      <c r="J1088" t="b">
        <v>0</v>
      </c>
      <c r="M1088" t="b">
        <v>0</v>
      </c>
      <c r="V1088" t="s">
        <v>2478</v>
      </c>
      <c r="AP1088">
        <v>0</v>
      </c>
      <c r="AQ1088">
        <v>0</v>
      </c>
      <c r="AR1088">
        <v>0</v>
      </c>
      <c r="AW1088" s="567"/>
      <c r="AX1088" s="567"/>
      <c r="AY1088" s="567"/>
      <c r="AZ1088" s="567"/>
      <c r="BA1088" s="567"/>
      <c r="BB1088" s="567"/>
      <c r="BC1088" s="567"/>
      <c r="BD1088" s="567">
        <v>0</v>
      </c>
      <c r="BE1088" s="567">
        <v>0</v>
      </c>
      <c r="BI1088">
        <v>45856.77449074074</v>
      </c>
      <c r="BJ1088">
        <v>45729.698750000003</v>
      </c>
      <c r="BK1088" t="s">
        <v>21683</v>
      </c>
      <c r="BM1088" t="s">
        <v>21698</v>
      </c>
      <c r="BU1088" t="s">
        <v>20249</v>
      </c>
      <c r="BV1088" t="s">
        <v>20250</v>
      </c>
      <c r="BY1088">
        <v>0</v>
      </c>
      <c r="CA1088" t="s">
        <v>16180</v>
      </c>
      <c r="CB1088" t="s">
        <v>21679</v>
      </c>
      <c r="CC10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89" spans="1:81">
      <c r="A1089" t="s">
        <v>20134</v>
      </c>
      <c r="C1089" t="s">
        <v>19801</v>
      </c>
      <c r="F1089" t="s">
        <v>33</v>
      </c>
      <c r="J1089" t="b">
        <v>0</v>
      </c>
      <c r="M1089" t="b">
        <v>0</v>
      </c>
      <c r="V1089" t="s">
        <v>2478</v>
      </c>
      <c r="AP1089">
        <v>0</v>
      </c>
      <c r="AQ1089">
        <v>0</v>
      </c>
      <c r="AR1089">
        <v>0</v>
      </c>
      <c r="AW1089" s="567"/>
      <c r="AX1089" s="567"/>
      <c r="AY1089" s="567"/>
      <c r="AZ1089" s="567"/>
      <c r="BA1089" s="567"/>
      <c r="BB1089" s="567"/>
      <c r="BC1089" s="567"/>
      <c r="BD1089" s="567">
        <v>0</v>
      </c>
      <c r="BE1089" s="567">
        <v>0</v>
      </c>
      <c r="BI1089">
        <v>45856.77449074074</v>
      </c>
      <c r="BJ1089">
        <v>45729.698796296296</v>
      </c>
      <c r="BK1089" t="s">
        <v>21885</v>
      </c>
      <c r="BM1089" t="s">
        <v>21698</v>
      </c>
      <c r="BU1089" t="s">
        <v>20251</v>
      </c>
      <c r="BV1089" t="s">
        <v>20252</v>
      </c>
      <c r="BY1089">
        <v>0</v>
      </c>
      <c r="CA1089" t="s">
        <v>16180</v>
      </c>
      <c r="CB1089" t="s">
        <v>21679</v>
      </c>
      <c r="CC10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0" spans="1:81">
      <c r="A1090" t="s">
        <v>20134</v>
      </c>
      <c r="C1090" t="s">
        <v>20253</v>
      </c>
      <c r="F1090" t="s">
        <v>17437</v>
      </c>
      <c r="J1090" t="b">
        <v>0</v>
      </c>
      <c r="M1090" t="b">
        <v>0</v>
      </c>
      <c r="V1090" t="s">
        <v>2478</v>
      </c>
      <c r="AP1090">
        <v>0</v>
      </c>
      <c r="AQ1090">
        <v>0</v>
      </c>
      <c r="AR1090">
        <v>0</v>
      </c>
      <c r="AW1090" s="567"/>
      <c r="AX1090" s="567"/>
      <c r="AY1090" s="567"/>
      <c r="AZ1090" s="567"/>
      <c r="BA1090" s="567"/>
      <c r="BB1090" s="567"/>
      <c r="BC1090" s="567"/>
      <c r="BD1090" s="567">
        <v>0</v>
      </c>
      <c r="BE1090" s="567">
        <v>0</v>
      </c>
      <c r="BI1090">
        <v>45856.77449074074</v>
      </c>
      <c r="BJ1090">
        <v>45729.69903935185</v>
      </c>
      <c r="BK1090" t="s">
        <v>21683</v>
      </c>
      <c r="BM1090" t="s">
        <v>21698</v>
      </c>
      <c r="BU1090" t="s">
        <v>20254</v>
      </c>
      <c r="BV1090" t="s">
        <v>20255</v>
      </c>
      <c r="BY1090">
        <v>0</v>
      </c>
      <c r="CA1090" t="s">
        <v>16180</v>
      </c>
      <c r="CB1090" t="s">
        <v>21679</v>
      </c>
      <c r="CC10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1" spans="1:81">
      <c r="A1091" t="s">
        <v>20134</v>
      </c>
      <c r="C1091" t="s">
        <v>19798</v>
      </c>
      <c r="F1091" t="s">
        <v>33</v>
      </c>
      <c r="J1091" t="b">
        <v>0</v>
      </c>
      <c r="M1091" t="b">
        <v>0</v>
      </c>
      <c r="V1091" t="s">
        <v>2478</v>
      </c>
      <c r="AP1091">
        <v>0</v>
      </c>
      <c r="AQ1091">
        <v>0</v>
      </c>
      <c r="AR1091">
        <v>0</v>
      </c>
      <c r="AW1091" s="567"/>
      <c r="AX1091" s="567"/>
      <c r="AY1091" s="567"/>
      <c r="AZ1091" s="567"/>
      <c r="BA1091" s="567"/>
      <c r="BB1091" s="567"/>
      <c r="BC1091" s="567"/>
      <c r="BD1091" s="567">
        <v>0</v>
      </c>
      <c r="BE1091" s="567">
        <v>0</v>
      </c>
      <c r="BI1091">
        <v>45856.77449074074</v>
      </c>
      <c r="BJ1091">
        <v>45729.699062500003</v>
      </c>
      <c r="BK1091" t="s">
        <v>21885</v>
      </c>
      <c r="BM1091" t="s">
        <v>21698</v>
      </c>
      <c r="BU1091" t="s">
        <v>20256</v>
      </c>
      <c r="BV1091" t="s">
        <v>20257</v>
      </c>
      <c r="BY1091">
        <v>0</v>
      </c>
      <c r="CA1091" t="s">
        <v>16180</v>
      </c>
      <c r="CB1091" t="s">
        <v>21679</v>
      </c>
      <c r="CC10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2" spans="1:81">
      <c r="A1092">
        <v>825843</v>
      </c>
      <c r="B1092" t="s">
        <v>20259</v>
      </c>
      <c r="C1092" t="s">
        <v>20260</v>
      </c>
      <c r="E1092" t="s">
        <v>11686</v>
      </c>
      <c r="F1092" t="s">
        <v>33</v>
      </c>
      <c r="H1092" t="b">
        <v>1</v>
      </c>
      <c r="J1092" t="b">
        <v>0</v>
      </c>
      <c r="L1092" t="s">
        <v>16193</v>
      </c>
      <c r="M1092" t="b">
        <v>0</v>
      </c>
      <c r="V1092" t="s">
        <v>2478</v>
      </c>
      <c r="Z1092">
        <v>45756</v>
      </c>
      <c r="AA1092" t="s">
        <v>20261</v>
      </c>
      <c r="AC1092">
        <v>45756</v>
      </c>
      <c r="AE1092">
        <v>45884</v>
      </c>
      <c r="AF1092">
        <v>45877</v>
      </c>
      <c r="AG1092" t="s">
        <v>20262</v>
      </c>
      <c r="AL1092">
        <v>826981.13</v>
      </c>
      <c r="AN1092">
        <v>6521097.4800000004</v>
      </c>
      <c r="AO1092">
        <v>0</v>
      </c>
      <c r="AP1092">
        <v>0</v>
      </c>
      <c r="AQ1092">
        <v>6521097.4800000004</v>
      </c>
      <c r="AR1092">
        <v>7348078.6100000003</v>
      </c>
      <c r="AU1092">
        <v>45922</v>
      </c>
      <c r="AW1092" s="567">
        <v>2320373.96</v>
      </c>
      <c r="AX1092" s="567">
        <v>2320373.96</v>
      </c>
      <c r="AY1092" s="567"/>
      <c r="AZ1092" s="567"/>
      <c r="BA1092" s="567"/>
      <c r="BB1092" s="567">
        <v>4200723.5199999996</v>
      </c>
      <c r="BC1092" s="567"/>
      <c r="BD1092" s="567">
        <v>2320373.96</v>
      </c>
      <c r="BE1092" s="567">
        <v>2320373.96</v>
      </c>
      <c r="BG1092" t="s">
        <v>22261</v>
      </c>
      <c r="BH1092" t="s">
        <v>20262</v>
      </c>
      <c r="BI1092">
        <v>46078.601527777777</v>
      </c>
      <c r="BJ1092">
        <v>45729.699293981481</v>
      </c>
      <c r="BK1092" t="s">
        <v>21885</v>
      </c>
      <c r="BM1092" t="s">
        <v>21696</v>
      </c>
      <c r="BP1092" s="568">
        <v>826981.13</v>
      </c>
      <c r="BQ1092" s="568">
        <v>0</v>
      </c>
      <c r="BR1092">
        <v>0</v>
      </c>
      <c r="BS1092">
        <v>5</v>
      </c>
      <c r="BU1092" t="s">
        <v>20263</v>
      </c>
      <c r="BV1092" t="s">
        <v>20258</v>
      </c>
      <c r="BW1092" s="568">
        <v>4200723.5199999996</v>
      </c>
      <c r="BY1092">
        <v>4200723.5199999996</v>
      </c>
      <c r="CA1092" t="s">
        <v>16180</v>
      </c>
      <c r="CB1092" t="s">
        <v>21679</v>
      </c>
      <c r="CC10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3" spans="1:81">
      <c r="A1093" t="s">
        <v>20134</v>
      </c>
      <c r="C1093" t="s">
        <v>20264</v>
      </c>
      <c r="F1093" t="s">
        <v>17437</v>
      </c>
      <c r="J1093" t="b">
        <v>0</v>
      </c>
      <c r="M1093" t="b">
        <v>0</v>
      </c>
      <c r="V1093" t="s">
        <v>2478</v>
      </c>
      <c r="AP1093">
        <v>0</v>
      </c>
      <c r="AQ1093">
        <v>0</v>
      </c>
      <c r="AR1093">
        <v>0</v>
      </c>
      <c r="AW1093" s="567"/>
      <c r="AX1093" s="567"/>
      <c r="AY1093" s="567"/>
      <c r="AZ1093" s="567"/>
      <c r="BA1093" s="567"/>
      <c r="BB1093" s="567"/>
      <c r="BC1093" s="567"/>
      <c r="BD1093" s="567">
        <v>0</v>
      </c>
      <c r="BE1093" s="567">
        <v>0</v>
      </c>
      <c r="BI1093">
        <v>45856.774502314816</v>
      </c>
      <c r="BJ1093">
        <v>45729.699490740742</v>
      </c>
      <c r="BK1093" t="s">
        <v>21683</v>
      </c>
      <c r="BM1093" t="s">
        <v>21698</v>
      </c>
      <c r="BU1093" t="s">
        <v>20265</v>
      </c>
      <c r="BV1093" t="s">
        <v>20266</v>
      </c>
      <c r="BY1093">
        <v>0</v>
      </c>
      <c r="CA1093" t="s">
        <v>16180</v>
      </c>
      <c r="CB1093" t="s">
        <v>21679</v>
      </c>
      <c r="CC10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4" spans="1:81">
      <c r="A1094" t="s">
        <v>20134</v>
      </c>
      <c r="C1094" t="s">
        <v>20267</v>
      </c>
      <c r="F1094" t="s">
        <v>33</v>
      </c>
      <c r="J1094" t="b">
        <v>0</v>
      </c>
      <c r="M1094" t="b">
        <v>0</v>
      </c>
      <c r="V1094" t="s">
        <v>2478</v>
      </c>
      <c r="AP1094">
        <v>0</v>
      </c>
      <c r="AQ1094">
        <v>0</v>
      </c>
      <c r="AR1094">
        <v>0</v>
      </c>
      <c r="AW1094" s="567"/>
      <c r="AX1094" s="567"/>
      <c r="AY1094" s="567"/>
      <c r="AZ1094" s="567"/>
      <c r="BA1094" s="567"/>
      <c r="BB1094" s="567"/>
      <c r="BC1094" s="567"/>
      <c r="BD1094" s="567">
        <v>0</v>
      </c>
      <c r="BE1094" s="567">
        <v>0</v>
      </c>
      <c r="BI1094">
        <v>45856.774502314816</v>
      </c>
      <c r="BJ1094">
        <v>45729.699606481481</v>
      </c>
      <c r="BK1094" t="s">
        <v>21885</v>
      </c>
      <c r="BM1094" t="s">
        <v>21698</v>
      </c>
      <c r="BU1094" t="s">
        <v>20268</v>
      </c>
      <c r="BV1094" t="s">
        <v>20269</v>
      </c>
      <c r="BY1094">
        <v>0</v>
      </c>
      <c r="CA1094" t="s">
        <v>16180</v>
      </c>
      <c r="CB1094" t="s">
        <v>21679</v>
      </c>
      <c r="CC10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5" spans="1:81">
      <c r="A1095" t="s">
        <v>20134</v>
      </c>
      <c r="C1095" t="s">
        <v>20270</v>
      </c>
      <c r="F1095" t="s">
        <v>19985</v>
      </c>
      <c r="J1095" t="b">
        <v>0</v>
      </c>
      <c r="M1095" t="b">
        <v>0</v>
      </c>
      <c r="V1095" t="s">
        <v>2478</v>
      </c>
      <c r="AP1095">
        <v>0</v>
      </c>
      <c r="AQ1095">
        <v>0</v>
      </c>
      <c r="AR1095">
        <v>0</v>
      </c>
      <c r="AW1095" s="567"/>
      <c r="AX1095" s="567"/>
      <c r="AY1095" s="567"/>
      <c r="AZ1095" s="567"/>
      <c r="BA1095" s="567"/>
      <c r="BB1095" s="567"/>
      <c r="BC1095" s="567"/>
      <c r="BD1095" s="567">
        <v>0</v>
      </c>
      <c r="BE1095" s="567">
        <v>0</v>
      </c>
      <c r="BI1095">
        <v>45856.774502314816</v>
      </c>
      <c r="BJ1095">
        <v>45729.700115740743</v>
      </c>
      <c r="BK1095" t="s">
        <v>21885</v>
      </c>
      <c r="BM1095" t="s">
        <v>21698</v>
      </c>
      <c r="BU1095" t="s">
        <v>20271</v>
      </c>
      <c r="BV1095" t="s">
        <v>20272</v>
      </c>
      <c r="BY1095">
        <v>0</v>
      </c>
      <c r="CA1095" t="s">
        <v>16180</v>
      </c>
      <c r="CB1095" t="s">
        <v>21679</v>
      </c>
      <c r="CC10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6" spans="1:81">
      <c r="A1096">
        <v>817249</v>
      </c>
      <c r="B1096" t="s">
        <v>20274</v>
      </c>
      <c r="C1096" t="s">
        <v>20275</v>
      </c>
      <c r="D1096" t="s">
        <v>20276</v>
      </c>
      <c r="E1096" t="s">
        <v>16408</v>
      </c>
      <c r="F1096" t="s">
        <v>16405</v>
      </c>
      <c r="J1096" t="b">
        <v>1</v>
      </c>
      <c r="K1096">
        <v>45869</v>
      </c>
      <c r="M1096" t="b">
        <v>1</v>
      </c>
      <c r="N1096" t="s">
        <v>16174</v>
      </c>
      <c r="O1096" t="s">
        <v>7155</v>
      </c>
      <c r="P1096" t="b">
        <v>0</v>
      </c>
      <c r="V1096" t="s">
        <v>2478</v>
      </c>
      <c r="Z1096">
        <v>45737</v>
      </c>
      <c r="AA1096" t="s">
        <v>20277</v>
      </c>
      <c r="AI1096">
        <v>5100000</v>
      </c>
      <c r="AJ1096">
        <v>5100000</v>
      </c>
      <c r="AP1096">
        <v>0</v>
      </c>
      <c r="AQ1096">
        <v>5100000</v>
      </c>
      <c r="AR1096">
        <v>5100000</v>
      </c>
      <c r="AW1096" s="567"/>
      <c r="AX1096" s="567"/>
      <c r="AY1096" s="567"/>
      <c r="AZ1096" s="567"/>
      <c r="BA1096" s="567"/>
      <c r="BB1096" s="567"/>
      <c r="BC1096" s="567"/>
      <c r="BD1096" s="567">
        <v>0</v>
      </c>
      <c r="BE1096" s="567">
        <v>0</v>
      </c>
      <c r="BI1096">
        <v>46078.599016203705</v>
      </c>
      <c r="BJ1096">
        <v>45729.70045138889</v>
      </c>
      <c r="BK1096" t="s">
        <v>21683</v>
      </c>
      <c r="BM1096" t="s">
        <v>21696</v>
      </c>
      <c r="BR1096">
        <v>1</v>
      </c>
      <c r="BS1096">
        <v>1</v>
      </c>
      <c r="BT1096">
        <v>45873</v>
      </c>
      <c r="BU1096" t="s">
        <v>20278</v>
      </c>
      <c r="BV1096" t="s">
        <v>20273</v>
      </c>
      <c r="BY1096">
        <v>0</v>
      </c>
      <c r="CA1096" t="s">
        <v>16180</v>
      </c>
      <c r="CB1096" t="s">
        <v>21679</v>
      </c>
      <c r="CC10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7" spans="1:81">
      <c r="A1097" t="s">
        <v>20134</v>
      </c>
      <c r="C1097" t="s">
        <v>20279</v>
      </c>
      <c r="F1097" t="s">
        <v>19985</v>
      </c>
      <c r="J1097" t="b">
        <v>0</v>
      </c>
      <c r="M1097" t="b">
        <v>0</v>
      </c>
      <c r="V1097" t="s">
        <v>2478</v>
      </c>
      <c r="AP1097">
        <v>0</v>
      </c>
      <c r="AQ1097">
        <v>0</v>
      </c>
      <c r="AR1097">
        <v>0</v>
      </c>
      <c r="AW1097" s="567"/>
      <c r="AX1097" s="567"/>
      <c r="AY1097" s="567"/>
      <c r="AZ1097" s="567"/>
      <c r="BA1097" s="567"/>
      <c r="BB1097" s="567"/>
      <c r="BC1097" s="567"/>
      <c r="BD1097" s="567">
        <v>0</v>
      </c>
      <c r="BE1097" s="567">
        <v>0</v>
      </c>
      <c r="BI1097">
        <v>45856.774502314816</v>
      </c>
      <c r="BJ1097">
        <v>45729.700555555559</v>
      </c>
      <c r="BK1097" t="s">
        <v>21885</v>
      </c>
      <c r="BM1097" t="s">
        <v>21698</v>
      </c>
      <c r="BU1097" t="s">
        <v>20280</v>
      </c>
      <c r="BV1097" t="s">
        <v>20281</v>
      </c>
      <c r="BY1097">
        <v>0</v>
      </c>
      <c r="CA1097" t="s">
        <v>16180</v>
      </c>
      <c r="CB1097" t="s">
        <v>21679</v>
      </c>
      <c r="CC10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8" spans="1:81">
      <c r="A1098">
        <v>817242</v>
      </c>
      <c r="B1098" t="s">
        <v>20283</v>
      </c>
      <c r="C1098" t="s">
        <v>20284</v>
      </c>
      <c r="D1098" t="s">
        <v>20285</v>
      </c>
      <c r="E1098" t="s">
        <v>16408</v>
      </c>
      <c r="F1098" t="s">
        <v>16405</v>
      </c>
      <c r="J1098" t="b">
        <v>1</v>
      </c>
      <c r="K1098">
        <v>45869</v>
      </c>
      <c r="M1098" t="b">
        <v>1</v>
      </c>
      <c r="N1098" t="s">
        <v>16174</v>
      </c>
      <c r="O1098" t="s">
        <v>7155</v>
      </c>
      <c r="V1098" t="s">
        <v>2478</v>
      </c>
      <c r="Z1098">
        <v>45737</v>
      </c>
      <c r="AA1098" t="s">
        <v>20277</v>
      </c>
      <c r="AI1098">
        <v>2040000</v>
      </c>
      <c r="AJ1098">
        <v>2040000</v>
      </c>
      <c r="AP1098">
        <v>0</v>
      </c>
      <c r="AQ1098">
        <v>2040000</v>
      </c>
      <c r="AR1098">
        <v>2040000</v>
      </c>
      <c r="AW1098" s="567"/>
      <c r="AX1098" s="567"/>
      <c r="AY1098" s="567"/>
      <c r="AZ1098" s="567"/>
      <c r="BA1098" s="567"/>
      <c r="BB1098" s="567"/>
      <c r="BC1098" s="567"/>
      <c r="BD1098" s="567">
        <v>0</v>
      </c>
      <c r="BE1098" s="567">
        <v>0</v>
      </c>
      <c r="BI1098">
        <v>46078.598865740743</v>
      </c>
      <c r="BJ1098">
        <v>45729.70071759259</v>
      </c>
      <c r="BK1098" t="s">
        <v>21683</v>
      </c>
      <c r="BM1098" t="s">
        <v>21696</v>
      </c>
      <c r="BR1098">
        <v>1</v>
      </c>
      <c r="BS1098">
        <v>1</v>
      </c>
      <c r="BT1098">
        <v>45880</v>
      </c>
      <c r="BU1098" t="s">
        <v>20286</v>
      </c>
      <c r="BV1098" t="s">
        <v>20282</v>
      </c>
      <c r="BY1098">
        <v>0</v>
      </c>
      <c r="CA1098" t="s">
        <v>16180</v>
      </c>
      <c r="CB1098" t="s">
        <v>21679</v>
      </c>
      <c r="CC10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099" spans="1:81">
      <c r="A1099" t="s">
        <v>20134</v>
      </c>
      <c r="C1099" t="s">
        <v>20287</v>
      </c>
      <c r="F1099" t="s">
        <v>19985</v>
      </c>
      <c r="J1099" t="b">
        <v>0</v>
      </c>
      <c r="M1099" t="b">
        <v>0</v>
      </c>
      <c r="V1099" t="s">
        <v>2478</v>
      </c>
      <c r="AP1099">
        <v>0</v>
      </c>
      <c r="AQ1099">
        <v>0</v>
      </c>
      <c r="AR1099">
        <v>0</v>
      </c>
      <c r="AW1099" s="567"/>
      <c r="AX1099" s="567"/>
      <c r="AY1099" s="567"/>
      <c r="AZ1099" s="567"/>
      <c r="BA1099" s="567"/>
      <c r="BB1099" s="567"/>
      <c r="BC1099" s="567"/>
      <c r="BD1099" s="567">
        <v>0</v>
      </c>
      <c r="BE1099" s="567">
        <v>0</v>
      </c>
      <c r="BI1099">
        <v>45856.774502314816</v>
      </c>
      <c r="BJ1099">
        <v>45729.700844907406</v>
      </c>
      <c r="BK1099" t="s">
        <v>21885</v>
      </c>
      <c r="BM1099" t="s">
        <v>21698</v>
      </c>
      <c r="BU1099" t="s">
        <v>20288</v>
      </c>
      <c r="BV1099" t="s">
        <v>20289</v>
      </c>
      <c r="BY1099">
        <v>0</v>
      </c>
      <c r="CA1099" t="s">
        <v>16180</v>
      </c>
      <c r="CB1099" t="s">
        <v>21679</v>
      </c>
      <c r="CC10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0" spans="1:81">
      <c r="A1100" t="s">
        <v>20134</v>
      </c>
      <c r="C1100" t="s">
        <v>20290</v>
      </c>
      <c r="F1100" t="s">
        <v>19985</v>
      </c>
      <c r="J1100" t="b">
        <v>0</v>
      </c>
      <c r="M1100" t="b">
        <v>0</v>
      </c>
      <c r="V1100" t="s">
        <v>2478</v>
      </c>
      <c r="AP1100">
        <v>0</v>
      </c>
      <c r="AQ1100">
        <v>0</v>
      </c>
      <c r="AR1100">
        <v>0</v>
      </c>
      <c r="AW1100" s="567"/>
      <c r="AX1100" s="567"/>
      <c r="AY1100" s="567"/>
      <c r="AZ1100" s="567"/>
      <c r="BA1100" s="567"/>
      <c r="BB1100" s="567"/>
      <c r="BC1100" s="567"/>
      <c r="BD1100" s="567">
        <v>0</v>
      </c>
      <c r="BE1100" s="567">
        <v>0</v>
      </c>
      <c r="BI1100">
        <v>45856.774513888886</v>
      </c>
      <c r="BJ1100">
        <v>45729.701099537036</v>
      </c>
      <c r="BK1100" t="s">
        <v>21885</v>
      </c>
      <c r="BM1100" t="s">
        <v>21698</v>
      </c>
      <c r="BU1100" t="s">
        <v>20291</v>
      </c>
      <c r="BV1100" t="s">
        <v>20292</v>
      </c>
      <c r="BY1100">
        <v>0</v>
      </c>
      <c r="CA1100" t="s">
        <v>16180</v>
      </c>
      <c r="CB1100" t="s">
        <v>21679</v>
      </c>
      <c r="CC11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1" spans="1:81">
      <c r="A1101">
        <v>817247</v>
      </c>
      <c r="B1101" t="s">
        <v>20294</v>
      </c>
      <c r="C1101" t="s">
        <v>858</v>
      </c>
      <c r="D1101" t="s">
        <v>20295</v>
      </c>
      <c r="E1101" t="s">
        <v>16408</v>
      </c>
      <c r="F1101" t="s">
        <v>16405</v>
      </c>
      <c r="J1101" t="b">
        <v>1</v>
      </c>
      <c r="K1101">
        <v>45930</v>
      </c>
      <c r="M1101" t="b">
        <v>1</v>
      </c>
      <c r="N1101" t="s">
        <v>16174</v>
      </c>
      <c r="O1101" t="s">
        <v>7155</v>
      </c>
      <c r="V1101" t="s">
        <v>2478</v>
      </c>
      <c r="Z1101">
        <v>45737</v>
      </c>
      <c r="AA1101" t="s">
        <v>20277</v>
      </c>
      <c r="AI1101">
        <v>11650000</v>
      </c>
      <c r="AJ1101">
        <v>11650000</v>
      </c>
      <c r="AP1101">
        <v>0</v>
      </c>
      <c r="AQ1101">
        <v>11650000</v>
      </c>
      <c r="AR1101">
        <v>11650000</v>
      </c>
      <c r="AW1101" s="567"/>
      <c r="AX1101" s="567"/>
      <c r="AY1101" s="567"/>
      <c r="AZ1101" s="567"/>
      <c r="BA1101" s="567"/>
      <c r="BB1101" s="567"/>
      <c r="BC1101" s="567"/>
      <c r="BD1101" s="567">
        <v>0</v>
      </c>
      <c r="BE1101" s="567">
        <v>0</v>
      </c>
      <c r="BI1101">
        <v>46078.598865740743</v>
      </c>
      <c r="BJ1101">
        <v>45729.701284722221</v>
      </c>
      <c r="BK1101" t="s">
        <v>21683</v>
      </c>
      <c r="BM1101" t="s">
        <v>21696</v>
      </c>
      <c r="BR1101">
        <v>1</v>
      </c>
      <c r="BS1101">
        <v>1</v>
      </c>
      <c r="BT1101">
        <v>45880</v>
      </c>
      <c r="BU1101" t="s">
        <v>20296</v>
      </c>
      <c r="BV1101" t="s">
        <v>20293</v>
      </c>
      <c r="BY1101">
        <v>0</v>
      </c>
      <c r="CA1101" t="s">
        <v>16180</v>
      </c>
      <c r="CB1101" t="s">
        <v>21679</v>
      </c>
      <c r="CC11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2" spans="1:81">
      <c r="A1102" t="s">
        <v>20134</v>
      </c>
      <c r="C1102" t="s">
        <v>20297</v>
      </c>
      <c r="F1102" t="s">
        <v>19985</v>
      </c>
      <c r="J1102" t="b">
        <v>0</v>
      </c>
      <c r="M1102" t="b">
        <v>0</v>
      </c>
      <c r="V1102" t="s">
        <v>2478</v>
      </c>
      <c r="AP1102">
        <v>0</v>
      </c>
      <c r="AQ1102">
        <v>0</v>
      </c>
      <c r="AR1102">
        <v>0</v>
      </c>
      <c r="AW1102" s="567"/>
      <c r="AX1102" s="567"/>
      <c r="AY1102" s="567"/>
      <c r="AZ1102" s="567"/>
      <c r="BA1102" s="567"/>
      <c r="BB1102" s="567"/>
      <c r="BC1102" s="567"/>
      <c r="BD1102" s="567">
        <v>0</v>
      </c>
      <c r="BE1102" s="567">
        <v>0</v>
      </c>
      <c r="BI1102">
        <v>45856.774513888886</v>
      </c>
      <c r="BJ1102">
        <v>45729.701388888891</v>
      </c>
      <c r="BK1102" t="s">
        <v>21885</v>
      </c>
      <c r="BM1102" t="s">
        <v>21698</v>
      </c>
      <c r="BU1102" t="s">
        <v>20298</v>
      </c>
      <c r="BV1102" t="s">
        <v>20299</v>
      </c>
      <c r="BY1102">
        <v>0</v>
      </c>
      <c r="CA1102" t="s">
        <v>16180</v>
      </c>
      <c r="CB1102" t="s">
        <v>21679</v>
      </c>
      <c r="CC11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3" spans="1:81">
      <c r="A1103" t="s">
        <v>20134</v>
      </c>
      <c r="C1103" t="s">
        <v>20300</v>
      </c>
      <c r="F1103" t="s">
        <v>19985</v>
      </c>
      <c r="J1103" t="b">
        <v>0</v>
      </c>
      <c r="M1103" t="b">
        <v>0</v>
      </c>
      <c r="V1103" t="s">
        <v>2478</v>
      </c>
      <c r="AP1103">
        <v>0</v>
      </c>
      <c r="AQ1103">
        <v>0</v>
      </c>
      <c r="AR1103">
        <v>0</v>
      </c>
      <c r="AW1103" s="567"/>
      <c r="AX1103" s="567"/>
      <c r="AY1103" s="567"/>
      <c r="AZ1103" s="567"/>
      <c r="BA1103" s="567"/>
      <c r="BB1103" s="567"/>
      <c r="BC1103" s="567"/>
      <c r="BD1103" s="567">
        <v>0</v>
      </c>
      <c r="BE1103" s="567">
        <v>0</v>
      </c>
      <c r="BI1103">
        <v>45856.774513888886</v>
      </c>
      <c r="BJ1103">
        <v>45729.701689814814</v>
      </c>
      <c r="BK1103" t="s">
        <v>21885</v>
      </c>
      <c r="BM1103" t="s">
        <v>21698</v>
      </c>
      <c r="BU1103" t="s">
        <v>20301</v>
      </c>
      <c r="BV1103" t="s">
        <v>20302</v>
      </c>
      <c r="BY1103">
        <v>0</v>
      </c>
      <c r="CA1103" t="s">
        <v>16180</v>
      </c>
      <c r="CB1103" t="s">
        <v>21679</v>
      </c>
      <c r="CC11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4" spans="1:81">
      <c r="A1104">
        <v>817250</v>
      </c>
      <c r="B1104" t="s">
        <v>20304</v>
      </c>
      <c r="C1104" t="s">
        <v>857</v>
      </c>
      <c r="D1104" t="s">
        <v>20305</v>
      </c>
      <c r="E1104" t="s">
        <v>16408</v>
      </c>
      <c r="F1104" t="s">
        <v>16405</v>
      </c>
      <c r="J1104" t="b">
        <v>1</v>
      </c>
      <c r="K1104">
        <v>45930</v>
      </c>
      <c r="M1104" t="b">
        <v>1</v>
      </c>
      <c r="N1104" t="s">
        <v>16174</v>
      </c>
      <c r="O1104" t="s">
        <v>7155</v>
      </c>
      <c r="V1104" t="s">
        <v>2478</v>
      </c>
      <c r="Z1104">
        <v>45737</v>
      </c>
      <c r="AA1104" t="s">
        <v>20277</v>
      </c>
      <c r="AI1104">
        <v>7610000</v>
      </c>
      <c r="AJ1104">
        <v>7610000</v>
      </c>
      <c r="AP1104">
        <v>0</v>
      </c>
      <c r="AQ1104">
        <v>7610000</v>
      </c>
      <c r="AR1104">
        <v>7610000</v>
      </c>
      <c r="AW1104" s="567"/>
      <c r="AX1104" s="567"/>
      <c r="AY1104" s="567"/>
      <c r="AZ1104" s="567"/>
      <c r="BA1104" s="567"/>
      <c r="BB1104" s="567"/>
      <c r="BC1104" s="567"/>
      <c r="BD1104" s="567">
        <v>0</v>
      </c>
      <c r="BE1104" s="567">
        <v>0</v>
      </c>
      <c r="BI1104">
        <v>46078.599016203705</v>
      </c>
      <c r="BJ1104">
        <v>45729.701898148145</v>
      </c>
      <c r="BK1104" t="s">
        <v>21683</v>
      </c>
      <c r="BM1104" t="s">
        <v>21696</v>
      </c>
      <c r="BR1104">
        <v>1</v>
      </c>
      <c r="BS1104">
        <v>1</v>
      </c>
      <c r="BT1104">
        <v>45880</v>
      </c>
      <c r="BU1104" t="s">
        <v>20306</v>
      </c>
      <c r="BV1104" t="s">
        <v>20303</v>
      </c>
      <c r="BY1104">
        <v>0</v>
      </c>
      <c r="CA1104" t="s">
        <v>16180</v>
      </c>
      <c r="CB1104" t="s">
        <v>21679</v>
      </c>
      <c r="CC11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5" spans="1:81">
      <c r="A1105" t="s">
        <v>20134</v>
      </c>
      <c r="C1105" t="s">
        <v>20307</v>
      </c>
      <c r="F1105" t="s">
        <v>19985</v>
      </c>
      <c r="J1105" t="b">
        <v>0</v>
      </c>
      <c r="M1105" t="b">
        <v>0</v>
      </c>
      <c r="V1105" t="s">
        <v>2478</v>
      </c>
      <c r="AP1105">
        <v>0</v>
      </c>
      <c r="AQ1105">
        <v>0</v>
      </c>
      <c r="AR1105">
        <v>0</v>
      </c>
      <c r="AW1105" s="567"/>
      <c r="AX1105" s="567"/>
      <c r="AY1105" s="567"/>
      <c r="AZ1105" s="567"/>
      <c r="BA1105" s="567"/>
      <c r="BB1105" s="567"/>
      <c r="BC1105" s="567"/>
      <c r="BD1105" s="567">
        <v>0</v>
      </c>
      <c r="BE1105" s="567">
        <v>0</v>
      </c>
      <c r="BI1105">
        <v>45856.774513888886</v>
      </c>
      <c r="BJ1105">
        <v>45729.701921296299</v>
      </c>
      <c r="BK1105" t="s">
        <v>21885</v>
      </c>
      <c r="BM1105" t="s">
        <v>21698</v>
      </c>
      <c r="BU1105" t="s">
        <v>20308</v>
      </c>
      <c r="BV1105" t="s">
        <v>20309</v>
      </c>
      <c r="BY1105">
        <v>0</v>
      </c>
      <c r="CA1105" t="s">
        <v>16180</v>
      </c>
      <c r="CB1105" t="s">
        <v>21679</v>
      </c>
      <c r="CC11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6" spans="1:81">
      <c r="A1106" t="s">
        <v>20134</v>
      </c>
      <c r="C1106" t="s">
        <v>20310</v>
      </c>
      <c r="F1106" t="s">
        <v>19985</v>
      </c>
      <c r="J1106" t="b">
        <v>0</v>
      </c>
      <c r="M1106" t="b">
        <v>0</v>
      </c>
      <c r="V1106" t="s">
        <v>2478</v>
      </c>
      <c r="AP1106">
        <v>0</v>
      </c>
      <c r="AQ1106">
        <v>0</v>
      </c>
      <c r="AR1106">
        <v>0</v>
      </c>
      <c r="AW1106" s="567"/>
      <c r="AX1106" s="567"/>
      <c r="AY1106" s="567"/>
      <c r="AZ1106" s="567"/>
      <c r="BA1106" s="567"/>
      <c r="BB1106" s="567"/>
      <c r="BC1106" s="567"/>
      <c r="BD1106" s="567">
        <v>0</v>
      </c>
      <c r="BE1106" s="567">
        <v>0</v>
      </c>
      <c r="BI1106">
        <v>45856.774513888886</v>
      </c>
      <c r="BJ1106">
        <v>45729.702164351853</v>
      </c>
      <c r="BK1106" t="s">
        <v>21885</v>
      </c>
      <c r="BM1106" t="s">
        <v>21698</v>
      </c>
      <c r="BU1106" t="s">
        <v>20311</v>
      </c>
      <c r="BV1106" t="s">
        <v>20312</v>
      </c>
      <c r="BY1106">
        <v>0</v>
      </c>
      <c r="CA1106" t="s">
        <v>16180</v>
      </c>
      <c r="CB1106" t="s">
        <v>21679</v>
      </c>
      <c r="CC11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7" spans="1:81">
      <c r="A1107" t="s">
        <v>20134</v>
      </c>
      <c r="C1107" t="s">
        <v>20313</v>
      </c>
      <c r="F1107" t="s">
        <v>16405</v>
      </c>
      <c r="J1107" t="b">
        <v>0</v>
      </c>
      <c r="M1107" t="b">
        <v>0</v>
      </c>
      <c r="V1107" t="s">
        <v>2478</v>
      </c>
      <c r="AP1107">
        <v>0</v>
      </c>
      <c r="AQ1107">
        <v>0</v>
      </c>
      <c r="AR1107">
        <v>0</v>
      </c>
      <c r="AW1107" s="567"/>
      <c r="AX1107" s="567"/>
      <c r="AY1107" s="567"/>
      <c r="AZ1107" s="567"/>
      <c r="BA1107" s="567"/>
      <c r="BB1107" s="567"/>
      <c r="BC1107" s="567"/>
      <c r="BD1107" s="567">
        <v>0</v>
      </c>
      <c r="BE1107" s="567">
        <v>0</v>
      </c>
      <c r="BI1107">
        <v>45856.774513888886</v>
      </c>
      <c r="BJ1107">
        <v>45729.702303240738</v>
      </c>
      <c r="BK1107" t="s">
        <v>21683</v>
      </c>
      <c r="BM1107" t="s">
        <v>21698</v>
      </c>
      <c r="BU1107" t="s">
        <v>20314</v>
      </c>
      <c r="BV1107" t="s">
        <v>20315</v>
      </c>
      <c r="BY1107">
        <v>0</v>
      </c>
      <c r="CA1107" t="s">
        <v>16180</v>
      </c>
      <c r="CB1107" t="s">
        <v>21679</v>
      </c>
      <c r="CC11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8" spans="1:81">
      <c r="A1108" t="s">
        <v>20134</v>
      </c>
      <c r="C1108" t="s">
        <v>20316</v>
      </c>
      <c r="F1108" t="s">
        <v>19985</v>
      </c>
      <c r="J1108" t="b">
        <v>0</v>
      </c>
      <c r="M1108" t="b">
        <v>0</v>
      </c>
      <c r="V1108" t="s">
        <v>2478</v>
      </c>
      <c r="AP1108">
        <v>0</v>
      </c>
      <c r="AQ1108">
        <v>0</v>
      </c>
      <c r="AR1108">
        <v>0</v>
      </c>
      <c r="AW1108" s="567"/>
      <c r="AX1108" s="567"/>
      <c r="AY1108" s="567"/>
      <c r="AZ1108" s="567"/>
      <c r="BA1108" s="567"/>
      <c r="BB1108" s="567"/>
      <c r="BC1108" s="567"/>
      <c r="BD1108" s="567">
        <v>0</v>
      </c>
      <c r="BE1108" s="567">
        <v>0</v>
      </c>
      <c r="BI1108">
        <v>45856.774525462963</v>
      </c>
      <c r="BJ1108">
        <v>45729.702407407407</v>
      </c>
      <c r="BK1108" t="s">
        <v>21885</v>
      </c>
      <c r="BM1108" t="s">
        <v>21698</v>
      </c>
      <c r="BU1108" t="s">
        <v>20317</v>
      </c>
      <c r="BV1108" t="s">
        <v>20318</v>
      </c>
      <c r="BY1108">
        <v>0</v>
      </c>
      <c r="CA1108" t="s">
        <v>16180</v>
      </c>
      <c r="CB1108" t="s">
        <v>21679</v>
      </c>
      <c r="CC11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09" spans="1:81">
      <c r="A1109" t="s">
        <v>20134</v>
      </c>
      <c r="C1109" t="s">
        <v>3238</v>
      </c>
      <c r="F1109" t="s">
        <v>16405</v>
      </c>
      <c r="J1109" t="b">
        <v>0</v>
      </c>
      <c r="M1109" t="b">
        <v>0</v>
      </c>
      <c r="V1109" t="s">
        <v>2478</v>
      </c>
      <c r="AP1109">
        <v>0</v>
      </c>
      <c r="AQ1109">
        <v>0</v>
      </c>
      <c r="AR1109">
        <v>0</v>
      </c>
      <c r="AW1109" s="567"/>
      <c r="AX1109" s="567"/>
      <c r="AY1109" s="567"/>
      <c r="AZ1109" s="567"/>
      <c r="BA1109" s="567"/>
      <c r="BB1109" s="567"/>
      <c r="BC1109" s="567"/>
      <c r="BD1109" s="567">
        <v>0</v>
      </c>
      <c r="BE1109" s="567">
        <v>0</v>
      </c>
      <c r="BI1109">
        <v>45856.774525462963</v>
      </c>
      <c r="BJ1109">
        <v>45729.702662037038</v>
      </c>
      <c r="BK1109" t="s">
        <v>21683</v>
      </c>
      <c r="BM1109" t="s">
        <v>21698</v>
      </c>
      <c r="BU1109" t="s">
        <v>20319</v>
      </c>
      <c r="BV1109" t="s">
        <v>20320</v>
      </c>
      <c r="BY1109">
        <v>0</v>
      </c>
      <c r="CA1109" t="s">
        <v>16180</v>
      </c>
      <c r="CB1109" t="s">
        <v>21679</v>
      </c>
      <c r="CC11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0" spans="1:81">
      <c r="A1110" t="s">
        <v>20134</v>
      </c>
      <c r="C1110" t="s">
        <v>20321</v>
      </c>
      <c r="F1110" t="s">
        <v>19985</v>
      </c>
      <c r="J1110" t="b">
        <v>0</v>
      </c>
      <c r="M1110" t="b">
        <v>0</v>
      </c>
      <c r="V1110" t="s">
        <v>2478</v>
      </c>
      <c r="AP1110">
        <v>0</v>
      </c>
      <c r="AQ1110">
        <v>0</v>
      </c>
      <c r="AR1110">
        <v>0</v>
      </c>
      <c r="AW1110" s="567"/>
      <c r="AX1110" s="567"/>
      <c r="AY1110" s="567"/>
      <c r="AZ1110" s="567"/>
      <c r="BA1110" s="567"/>
      <c r="BB1110" s="567"/>
      <c r="BC1110" s="567"/>
      <c r="BD1110" s="567">
        <v>0</v>
      </c>
      <c r="BE1110" s="567">
        <v>0</v>
      </c>
      <c r="BI1110">
        <v>45856.774525462963</v>
      </c>
      <c r="BJ1110">
        <v>45729.702696759261</v>
      </c>
      <c r="BK1110" t="s">
        <v>21885</v>
      </c>
      <c r="BM1110" t="s">
        <v>21698</v>
      </c>
      <c r="BU1110" t="s">
        <v>20322</v>
      </c>
      <c r="BV1110" t="s">
        <v>20323</v>
      </c>
      <c r="BY1110">
        <v>0</v>
      </c>
      <c r="CA1110" t="s">
        <v>16180</v>
      </c>
      <c r="CB1110" t="s">
        <v>21679</v>
      </c>
      <c r="CC11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1" spans="1:81">
      <c r="A1111" t="s">
        <v>20134</v>
      </c>
      <c r="C1111" t="s">
        <v>20324</v>
      </c>
      <c r="F1111" t="s">
        <v>19985</v>
      </c>
      <c r="J1111" t="b">
        <v>0</v>
      </c>
      <c r="M1111" t="b">
        <v>0</v>
      </c>
      <c r="V1111" t="s">
        <v>2478</v>
      </c>
      <c r="AP1111">
        <v>0</v>
      </c>
      <c r="AQ1111">
        <v>0</v>
      </c>
      <c r="AR1111">
        <v>0</v>
      </c>
      <c r="AW1111" s="567"/>
      <c r="AX1111" s="567"/>
      <c r="AY1111" s="567"/>
      <c r="AZ1111" s="567"/>
      <c r="BA1111" s="567"/>
      <c r="BB1111" s="567"/>
      <c r="BC1111" s="567"/>
      <c r="BD1111" s="567">
        <v>0</v>
      </c>
      <c r="BE1111" s="567">
        <v>0</v>
      </c>
      <c r="BI1111">
        <v>45856.774525462963</v>
      </c>
      <c r="BJ1111">
        <v>45729.703009259261</v>
      </c>
      <c r="BK1111" t="s">
        <v>21885</v>
      </c>
      <c r="BM1111" t="s">
        <v>21698</v>
      </c>
      <c r="BU1111" t="s">
        <v>20325</v>
      </c>
      <c r="BV1111" t="s">
        <v>20326</v>
      </c>
      <c r="BY1111">
        <v>0</v>
      </c>
      <c r="CA1111" t="s">
        <v>16180</v>
      </c>
      <c r="CB1111" t="s">
        <v>21679</v>
      </c>
      <c r="CC11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2" spans="1:81">
      <c r="A1112" t="s">
        <v>20134</v>
      </c>
      <c r="C1112" t="s">
        <v>20327</v>
      </c>
      <c r="F1112" t="s">
        <v>19985</v>
      </c>
      <c r="J1112" t="b">
        <v>0</v>
      </c>
      <c r="M1112" t="b">
        <v>0</v>
      </c>
      <c r="V1112" t="s">
        <v>2478</v>
      </c>
      <c r="AP1112">
        <v>0</v>
      </c>
      <c r="AQ1112">
        <v>0</v>
      </c>
      <c r="AR1112">
        <v>0</v>
      </c>
      <c r="AW1112" s="567"/>
      <c r="AX1112" s="567"/>
      <c r="AY1112" s="567"/>
      <c r="AZ1112" s="567"/>
      <c r="BA1112" s="567"/>
      <c r="BB1112" s="567"/>
      <c r="BC1112" s="567"/>
      <c r="BD1112" s="567">
        <v>0</v>
      </c>
      <c r="BE1112" s="567">
        <v>0</v>
      </c>
      <c r="BI1112">
        <v>45856.774525462963</v>
      </c>
      <c r="BJ1112">
        <v>45729.703356481485</v>
      </c>
      <c r="BK1112" t="s">
        <v>21885</v>
      </c>
      <c r="BM1112" t="s">
        <v>21698</v>
      </c>
      <c r="BU1112" t="s">
        <v>20328</v>
      </c>
      <c r="BV1112" t="s">
        <v>20329</v>
      </c>
      <c r="BY1112">
        <v>0</v>
      </c>
      <c r="CA1112" t="s">
        <v>16180</v>
      </c>
      <c r="CB1112" t="s">
        <v>21679</v>
      </c>
      <c r="CC11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3" spans="1:81">
      <c r="A1113" t="s">
        <v>20134</v>
      </c>
      <c r="C1113" t="s">
        <v>19934</v>
      </c>
      <c r="F1113" t="s">
        <v>2119</v>
      </c>
      <c r="J1113" t="b">
        <v>0</v>
      </c>
      <c r="M1113" t="b">
        <v>0</v>
      </c>
      <c r="V1113" t="s">
        <v>2478</v>
      </c>
      <c r="AP1113">
        <v>0</v>
      </c>
      <c r="AQ1113">
        <v>0</v>
      </c>
      <c r="AR1113">
        <v>0</v>
      </c>
      <c r="AW1113" s="567"/>
      <c r="AX1113" s="567"/>
      <c r="AY1113" s="567"/>
      <c r="AZ1113" s="567"/>
      <c r="BA1113" s="567"/>
      <c r="BB1113" s="567"/>
      <c r="BC1113" s="567"/>
      <c r="BD1113" s="567">
        <v>0</v>
      </c>
      <c r="BE1113" s="567">
        <v>0</v>
      </c>
      <c r="BI1113">
        <v>45856.774525462963</v>
      </c>
      <c r="BJ1113">
        <v>45729.703518518516</v>
      </c>
      <c r="BK1113" t="s">
        <v>21683</v>
      </c>
      <c r="BM1113" t="s">
        <v>21698</v>
      </c>
      <c r="BU1113" t="s">
        <v>20330</v>
      </c>
      <c r="BV1113" t="s">
        <v>20331</v>
      </c>
      <c r="BY1113">
        <v>0</v>
      </c>
      <c r="CA1113" t="s">
        <v>16180</v>
      </c>
      <c r="CB1113" t="s">
        <v>21679</v>
      </c>
      <c r="CC11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4" spans="1:81">
      <c r="A1114" t="s">
        <v>20134</v>
      </c>
      <c r="C1114" t="s">
        <v>20332</v>
      </c>
      <c r="F1114" t="s">
        <v>19985</v>
      </c>
      <c r="J1114" t="b">
        <v>0</v>
      </c>
      <c r="M1114" t="b">
        <v>0</v>
      </c>
      <c r="V1114" t="s">
        <v>2478</v>
      </c>
      <c r="AP1114">
        <v>0</v>
      </c>
      <c r="AQ1114">
        <v>0</v>
      </c>
      <c r="AR1114">
        <v>0</v>
      </c>
      <c r="AW1114" s="567"/>
      <c r="AX1114" s="567"/>
      <c r="AY1114" s="567"/>
      <c r="AZ1114" s="567"/>
      <c r="BA1114" s="567"/>
      <c r="BB1114" s="567"/>
      <c r="BC1114" s="567"/>
      <c r="BD1114" s="567">
        <v>0</v>
      </c>
      <c r="BE1114" s="567">
        <v>0</v>
      </c>
      <c r="BI1114">
        <v>45856.774525462963</v>
      </c>
      <c r="BJ1114">
        <v>45729.703657407408</v>
      </c>
      <c r="BK1114" t="s">
        <v>21885</v>
      </c>
      <c r="BM1114" t="s">
        <v>21698</v>
      </c>
      <c r="BU1114" t="s">
        <v>20333</v>
      </c>
      <c r="BV1114" t="s">
        <v>20334</v>
      </c>
      <c r="BY1114">
        <v>0</v>
      </c>
      <c r="CA1114" t="s">
        <v>16180</v>
      </c>
      <c r="CB1114" t="s">
        <v>21679</v>
      </c>
      <c r="CC11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5" spans="1:81">
      <c r="A1115" t="s">
        <v>20134</v>
      </c>
      <c r="C1115" t="s">
        <v>19937</v>
      </c>
      <c r="F1115" t="s">
        <v>2119</v>
      </c>
      <c r="J1115" t="b">
        <v>0</v>
      </c>
      <c r="M1115" t="b">
        <v>0</v>
      </c>
      <c r="V1115" t="s">
        <v>2478</v>
      </c>
      <c r="AP1115">
        <v>0</v>
      </c>
      <c r="AQ1115">
        <v>0</v>
      </c>
      <c r="AR1115">
        <v>0</v>
      </c>
      <c r="AW1115" s="567"/>
      <c r="AX1115" s="567"/>
      <c r="AY1115" s="567"/>
      <c r="AZ1115" s="567"/>
      <c r="BA1115" s="567"/>
      <c r="BB1115" s="567"/>
      <c r="BC1115" s="567"/>
      <c r="BD1115" s="567">
        <v>0</v>
      </c>
      <c r="BE1115" s="567">
        <v>0</v>
      </c>
      <c r="BI1115">
        <v>45856.774537037039</v>
      </c>
      <c r="BJ1115">
        <v>45729.703842592593</v>
      </c>
      <c r="BK1115" t="s">
        <v>21683</v>
      </c>
      <c r="BM1115" t="s">
        <v>21698</v>
      </c>
      <c r="BU1115" t="s">
        <v>20335</v>
      </c>
      <c r="BV1115" t="s">
        <v>20336</v>
      </c>
      <c r="BY1115">
        <v>0</v>
      </c>
      <c r="CA1115" t="s">
        <v>16180</v>
      </c>
      <c r="CB1115" t="s">
        <v>21679</v>
      </c>
      <c r="CC11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6" spans="1:81">
      <c r="A1116" t="s">
        <v>20134</v>
      </c>
      <c r="C1116" t="s">
        <v>20337</v>
      </c>
      <c r="F1116" t="s">
        <v>19985</v>
      </c>
      <c r="J1116" t="b">
        <v>0</v>
      </c>
      <c r="M1116" t="b">
        <v>0</v>
      </c>
      <c r="V1116" t="s">
        <v>2478</v>
      </c>
      <c r="AP1116">
        <v>0</v>
      </c>
      <c r="AQ1116">
        <v>0</v>
      </c>
      <c r="AR1116">
        <v>0</v>
      </c>
      <c r="AW1116" s="567"/>
      <c r="AX1116" s="567"/>
      <c r="AY1116" s="567"/>
      <c r="AZ1116" s="567"/>
      <c r="BA1116" s="567"/>
      <c r="BB1116" s="567"/>
      <c r="BC1116" s="567"/>
      <c r="BD1116" s="567">
        <v>0</v>
      </c>
      <c r="BE1116" s="567">
        <v>0</v>
      </c>
      <c r="BI1116">
        <v>45856.774537037039</v>
      </c>
      <c r="BJ1116">
        <v>45729.703923611109</v>
      </c>
      <c r="BK1116" t="s">
        <v>21885</v>
      </c>
      <c r="BM1116" t="s">
        <v>21698</v>
      </c>
      <c r="BU1116" t="s">
        <v>20338</v>
      </c>
      <c r="BV1116" t="s">
        <v>20339</v>
      </c>
      <c r="BY1116">
        <v>0</v>
      </c>
      <c r="CA1116" t="s">
        <v>16180</v>
      </c>
      <c r="CB1116" t="s">
        <v>21679</v>
      </c>
      <c r="CC11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7" spans="1:81">
      <c r="A1117" t="s">
        <v>20134</v>
      </c>
      <c r="C1117" t="s">
        <v>20340</v>
      </c>
      <c r="F1117" t="s">
        <v>19985</v>
      </c>
      <c r="J1117" t="b">
        <v>0</v>
      </c>
      <c r="M1117" t="b">
        <v>0</v>
      </c>
      <c r="V1117" t="s">
        <v>2478</v>
      </c>
      <c r="AP1117">
        <v>0</v>
      </c>
      <c r="AQ1117">
        <v>0</v>
      </c>
      <c r="AR1117">
        <v>0</v>
      </c>
      <c r="AW1117" s="567"/>
      <c r="AX1117" s="567"/>
      <c r="AY1117" s="567"/>
      <c r="AZ1117" s="567"/>
      <c r="BA1117" s="567"/>
      <c r="BB1117" s="567"/>
      <c r="BC1117" s="567"/>
      <c r="BD1117" s="567">
        <v>0</v>
      </c>
      <c r="BE1117" s="567">
        <v>0</v>
      </c>
      <c r="BI1117">
        <v>45856.774537037039</v>
      </c>
      <c r="BJ1117">
        <v>45729.70416666667</v>
      </c>
      <c r="BK1117" t="s">
        <v>21885</v>
      </c>
      <c r="BM1117" t="s">
        <v>21698</v>
      </c>
      <c r="BU1117" t="s">
        <v>20341</v>
      </c>
      <c r="BV1117" t="s">
        <v>20342</v>
      </c>
      <c r="BY1117">
        <v>0</v>
      </c>
      <c r="CA1117" t="s">
        <v>16180</v>
      </c>
      <c r="CB1117" t="s">
        <v>21679</v>
      </c>
      <c r="CC11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8" spans="1:81">
      <c r="A1118" t="s">
        <v>20134</v>
      </c>
      <c r="C1118" t="s">
        <v>19940</v>
      </c>
      <c r="F1118" t="s">
        <v>2119</v>
      </c>
      <c r="J1118" t="b">
        <v>0</v>
      </c>
      <c r="M1118" t="b">
        <v>0</v>
      </c>
      <c r="V1118" t="s">
        <v>2478</v>
      </c>
      <c r="AP1118">
        <v>0</v>
      </c>
      <c r="AQ1118">
        <v>0</v>
      </c>
      <c r="AR1118">
        <v>0</v>
      </c>
      <c r="AW1118" s="567"/>
      <c r="AX1118" s="567"/>
      <c r="AY1118" s="567"/>
      <c r="AZ1118" s="567"/>
      <c r="BA1118" s="567"/>
      <c r="BB1118" s="567"/>
      <c r="BC1118" s="567"/>
      <c r="BD1118" s="567">
        <v>0</v>
      </c>
      <c r="BE1118" s="567">
        <v>0</v>
      </c>
      <c r="BI1118">
        <v>45856.774537037039</v>
      </c>
      <c r="BJ1118">
        <v>45729.704236111109</v>
      </c>
      <c r="BK1118" t="s">
        <v>21683</v>
      </c>
      <c r="BM1118" t="s">
        <v>21698</v>
      </c>
      <c r="BU1118" t="s">
        <v>20343</v>
      </c>
      <c r="BV1118" t="s">
        <v>20344</v>
      </c>
      <c r="BY1118">
        <v>0</v>
      </c>
      <c r="CA1118" t="s">
        <v>16180</v>
      </c>
      <c r="CB1118" t="s">
        <v>21679</v>
      </c>
      <c r="CC11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19" spans="1:81">
      <c r="A1119" t="s">
        <v>20134</v>
      </c>
      <c r="C1119" t="s">
        <v>20345</v>
      </c>
      <c r="F1119" t="s">
        <v>19985</v>
      </c>
      <c r="J1119" t="b">
        <v>0</v>
      </c>
      <c r="M1119" t="b">
        <v>0</v>
      </c>
      <c r="V1119" t="s">
        <v>2478</v>
      </c>
      <c r="AP1119">
        <v>0</v>
      </c>
      <c r="AQ1119">
        <v>0</v>
      </c>
      <c r="AR1119">
        <v>0</v>
      </c>
      <c r="AW1119" s="567"/>
      <c r="AX1119" s="567"/>
      <c r="AY1119" s="567"/>
      <c r="AZ1119" s="567"/>
      <c r="BA1119" s="567"/>
      <c r="BB1119" s="567"/>
      <c r="BC1119" s="567"/>
      <c r="BD1119" s="567">
        <v>0</v>
      </c>
      <c r="BE1119" s="567">
        <v>0</v>
      </c>
      <c r="BI1119">
        <v>45856.774537037039</v>
      </c>
      <c r="BJ1119">
        <v>45729.704444444447</v>
      </c>
      <c r="BK1119" t="s">
        <v>21885</v>
      </c>
      <c r="BM1119" t="s">
        <v>21698</v>
      </c>
      <c r="BU1119" t="s">
        <v>20346</v>
      </c>
      <c r="BV1119" t="s">
        <v>20347</v>
      </c>
      <c r="BY1119">
        <v>0</v>
      </c>
      <c r="CA1119" t="s">
        <v>16180</v>
      </c>
      <c r="CB1119" t="s">
        <v>21679</v>
      </c>
      <c r="CC11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0" spans="1:81">
      <c r="A1120" t="s">
        <v>20134</v>
      </c>
      <c r="C1120" t="s">
        <v>19943</v>
      </c>
      <c r="F1120" t="s">
        <v>2119</v>
      </c>
      <c r="J1120" t="b">
        <v>0</v>
      </c>
      <c r="M1120" t="b">
        <v>0</v>
      </c>
      <c r="V1120" t="s">
        <v>2478</v>
      </c>
      <c r="AP1120">
        <v>0</v>
      </c>
      <c r="AQ1120">
        <v>0</v>
      </c>
      <c r="AR1120">
        <v>0</v>
      </c>
      <c r="AW1120" s="567"/>
      <c r="AX1120" s="567"/>
      <c r="AY1120" s="567"/>
      <c r="AZ1120" s="567"/>
      <c r="BA1120" s="567"/>
      <c r="BB1120" s="567"/>
      <c r="BC1120" s="567"/>
      <c r="BD1120" s="567">
        <v>0</v>
      </c>
      <c r="BE1120" s="567">
        <v>0</v>
      </c>
      <c r="BI1120">
        <v>45856.774537037039</v>
      </c>
      <c r="BJ1120">
        <v>45729.704583333332</v>
      </c>
      <c r="BK1120" t="s">
        <v>21683</v>
      </c>
      <c r="BM1120" t="s">
        <v>21698</v>
      </c>
      <c r="BU1120" t="s">
        <v>20348</v>
      </c>
      <c r="BV1120" t="s">
        <v>20349</v>
      </c>
      <c r="BY1120">
        <v>0</v>
      </c>
      <c r="CA1120" t="s">
        <v>16180</v>
      </c>
      <c r="CB1120" t="s">
        <v>21679</v>
      </c>
      <c r="CC11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1" spans="1:81">
      <c r="A1121" t="s">
        <v>20134</v>
      </c>
      <c r="C1121" t="s">
        <v>20350</v>
      </c>
      <c r="F1121" t="s">
        <v>2119</v>
      </c>
      <c r="J1121" t="b">
        <v>0</v>
      </c>
      <c r="M1121" t="b">
        <v>0</v>
      </c>
      <c r="V1121" t="s">
        <v>2478</v>
      </c>
      <c r="AP1121">
        <v>0</v>
      </c>
      <c r="AQ1121">
        <v>0</v>
      </c>
      <c r="AR1121">
        <v>0</v>
      </c>
      <c r="AW1121" s="567"/>
      <c r="AX1121" s="567"/>
      <c r="AY1121" s="567"/>
      <c r="AZ1121" s="567"/>
      <c r="BA1121" s="567"/>
      <c r="BB1121" s="567"/>
      <c r="BC1121" s="567"/>
      <c r="BD1121" s="567">
        <v>0</v>
      </c>
      <c r="BE1121" s="567">
        <v>0</v>
      </c>
      <c r="BI1121">
        <v>45856.774537037039</v>
      </c>
      <c r="BJ1121">
        <v>45729.705960648149</v>
      </c>
      <c r="BK1121" t="s">
        <v>21683</v>
      </c>
      <c r="BM1121" t="s">
        <v>21698</v>
      </c>
      <c r="BU1121" t="s">
        <v>20351</v>
      </c>
      <c r="BV1121" t="s">
        <v>20352</v>
      </c>
      <c r="BY1121">
        <v>0</v>
      </c>
      <c r="CA1121" t="s">
        <v>16180</v>
      </c>
      <c r="CB1121" t="s">
        <v>21679</v>
      </c>
      <c r="CC11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2" spans="1:81">
      <c r="A1122" t="s">
        <v>20134</v>
      </c>
      <c r="C1122" t="s">
        <v>20353</v>
      </c>
      <c r="F1122" t="s">
        <v>2119</v>
      </c>
      <c r="J1122" t="b">
        <v>0</v>
      </c>
      <c r="M1122" t="b">
        <v>0</v>
      </c>
      <c r="V1122" t="s">
        <v>2478</v>
      </c>
      <c r="AP1122">
        <v>0</v>
      </c>
      <c r="AQ1122">
        <v>0</v>
      </c>
      <c r="AR1122">
        <v>0</v>
      </c>
      <c r="AW1122" s="567"/>
      <c r="AX1122" s="567"/>
      <c r="AY1122" s="567"/>
      <c r="AZ1122" s="567"/>
      <c r="BA1122" s="567"/>
      <c r="BB1122" s="567"/>
      <c r="BC1122" s="567"/>
      <c r="BD1122" s="567">
        <v>0</v>
      </c>
      <c r="BE1122" s="567">
        <v>0</v>
      </c>
      <c r="BI1122">
        <v>45856.774548611109</v>
      </c>
      <c r="BJ1122">
        <v>45729.706238425926</v>
      </c>
      <c r="BK1122" t="s">
        <v>21683</v>
      </c>
      <c r="BM1122" t="s">
        <v>21698</v>
      </c>
      <c r="BU1122" t="s">
        <v>20354</v>
      </c>
      <c r="BV1122" t="s">
        <v>20355</v>
      </c>
      <c r="BY1122">
        <v>0</v>
      </c>
      <c r="CA1122" t="s">
        <v>16180</v>
      </c>
      <c r="CB1122" t="s">
        <v>21679</v>
      </c>
      <c r="CC11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3" spans="1:81">
      <c r="A1123" t="s">
        <v>20134</v>
      </c>
      <c r="C1123" t="s">
        <v>20356</v>
      </c>
      <c r="F1123" t="s">
        <v>2119</v>
      </c>
      <c r="J1123" t="b">
        <v>0</v>
      </c>
      <c r="M1123" t="b">
        <v>0</v>
      </c>
      <c r="V1123" t="s">
        <v>2478</v>
      </c>
      <c r="AP1123">
        <v>0</v>
      </c>
      <c r="AQ1123">
        <v>0</v>
      </c>
      <c r="AR1123">
        <v>0</v>
      </c>
      <c r="AW1123" s="567"/>
      <c r="AX1123" s="567"/>
      <c r="AY1123" s="567"/>
      <c r="AZ1123" s="567"/>
      <c r="BA1123" s="567"/>
      <c r="BB1123" s="567"/>
      <c r="BC1123" s="567"/>
      <c r="BD1123" s="567">
        <v>0</v>
      </c>
      <c r="BE1123" s="567">
        <v>0</v>
      </c>
      <c r="BI1123">
        <v>45856.774548611109</v>
      </c>
      <c r="BJ1123">
        <v>45729.706516203703</v>
      </c>
      <c r="BK1123" t="s">
        <v>21683</v>
      </c>
      <c r="BM1123" t="s">
        <v>21698</v>
      </c>
      <c r="BU1123" t="s">
        <v>20357</v>
      </c>
      <c r="BV1123" t="s">
        <v>20358</v>
      </c>
      <c r="BY1123">
        <v>0</v>
      </c>
      <c r="CA1123" t="s">
        <v>16180</v>
      </c>
      <c r="CB1123" t="s">
        <v>21679</v>
      </c>
      <c r="CC11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4" spans="1:81">
      <c r="A1124" t="s">
        <v>20134</v>
      </c>
      <c r="C1124" t="s">
        <v>20359</v>
      </c>
      <c r="F1124" t="s">
        <v>2119</v>
      </c>
      <c r="J1124" t="b">
        <v>0</v>
      </c>
      <c r="M1124" t="b">
        <v>0</v>
      </c>
      <c r="V1124" t="s">
        <v>2478</v>
      </c>
      <c r="AP1124">
        <v>0</v>
      </c>
      <c r="AQ1124">
        <v>0</v>
      </c>
      <c r="AR1124">
        <v>0</v>
      </c>
      <c r="AW1124" s="567"/>
      <c r="AX1124" s="567"/>
      <c r="AY1124" s="567"/>
      <c r="AZ1124" s="567"/>
      <c r="BA1124" s="567"/>
      <c r="BB1124" s="567"/>
      <c r="BC1124" s="567"/>
      <c r="BD1124" s="567">
        <v>0</v>
      </c>
      <c r="BE1124" s="567">
        <v>0</v>
      </c>
      <c r="BI1124">
        <v>45856.774548611109</v>
      </c>
      <c r="BJ1124">
        <v>45729.706828703704</v>
      </c>
      <c r="BK1124" t="s">
        <v>21683</v>
      </c>
      <c r="BM1124" t="s">
        <v>21698</v>
      </c>
      <c r="BU1124" t="s">
        <v>20360</v>
      </c>
      <c r="BV1124" t="s">
        <v>20361</v>
      </c>
      <c r="BY1124">
        <v>0</v>
      </c>
      <c r="CA1124" t="s">
        <v>16180</v>
      </c>
      <c r="CB1124" t="s">
        <v>21679</v>
      </c>
      <c r="CC11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5" spans="1:81">
      <c r="A1125" t="s">
        <v>20134</v>
      </c>
      <c r="C1125" t="s">
        <v>20362</v>
      </c>
      <c r="F1125" t="s">
        <v>2119</v>
      </c>
      <c r="J1125" t="b">
        <v>0</v>
      </c>
      <c r="M1125" t="b">
        <v>0</v>
      </c>
      <c r="V1125" t="s">
        <v>2478</v>
      </c>
      <c r="AP1125">
        <v>0</v>
      </c>
      <c r="AQ1125">
        <v>0</v>
      </c>
      <c r="AR1125">
        <v>0</v>
      </c>
      <c r="AW1125" s="567"/>
      <c r="AX1125" s="567"/>
      <c r="AY1125" s="567"/>
      <c r="AZ1125" s="567"/>
      <c r="BA1125" s="567"/>
      <c r="BB1125" s="567"/>
      <c r="BC1125" s="567"/>
      <c r="BD1125" s="567">
        <v>0</v>
      </c>
      <c r="BE1125" s="567">
        <v>0</v>
      </c>
      <c r="BI1125">
        <v>45856.774548611109</v>
      </c>
      <c r="BJ1125">
        <v>45729.706921296296</v>
      </c>
      <c r="BK1125" t="s">
        <v>21683</v>
      </c>
      <c r="BM1125" t="s">
        <v>21698</v>
      </c>
      <c r="BU1125" t="s">
        <v>20363</v>
      </c>
      <c r="BV1125" t="s">
        <v>20364</v>
      </c>
      <c r="BY1125">
        <v>0</v>
      </c>
      <c r="CA1125" t="s">
        <v>16180</v>
      </c>
      <c r="CB1125" t="s">
        <v>21679</v>
      </c>
      <c r="CC11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6" spans="1:81">
      <c r="A1126" t="s">
        <v>20134</v>
      </c>
      <c r="C1126" t="s">
        <v>20365</v>
      </c>
      <c r="F1126" t="s">
        <v>2119</v>
      </c>
      <c r="J1126" t="b">
        <v>0</v>
      </c>
      <c r="M1126" t="b">
        <v>0</v>
      </c>
      <c r="V1126" t="s">
        <v>2478</v>
      </c>
      <c r="AP1126">
        <v>0</v>
      </c>
      <c r="AQ1126">
        <v>0</v>
      </c>
      <c r="AR1126">
        <v>0</v>
      </c>
      <c r="AW1126" s="567"/>
      <c r="AX1126" s="567"/>
      <c r="AY1126" s="567"/>
      <c r="AZ1126" s="567"/>
      <c r="BA1126" s="567"/>
      <c r="BB1126" s="567"/>
      <c r="BC1126" s="567"/>
      <c r="BD1126" s="567">
        <v>0</v>
      </c>
      <c r="BE1126" s="567">
        <v>0</v>
      </c>
      <c r="BI1126">
        <v>45856.774548611109</v>
      </c>
      <c r="BJ1126">
        <v>45729.707037037035</v>
      </c>
      <c r="BK1126" t="s">
        <v>21683</v>
      </c>
      <c r="BM1126" t="s">
        <v>21698</v>
      </c>
      <c r="BU1126" t="s">
        <v>20366</v>
      </c>
      <c r="BV1126" t="s">
        <v>20367</v>
      </c>
      <c r="BY1126">
        <v>0</v>
      </c>
      <c r="CA1126" t="s">
        <v>16180</v>
      </c>
      <c r="CB1126" t="s">
        <v>21679</v>
      </c>
      <c r="CC11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7" spans="1:81">
      <c r="A1127" t="s">
        <v>20134</v>
      </c>
      <c r="C1127" t="s">
        <v>20368</v>
      </c>
      <c r="F1127" t="s">
        <v>2119</v>
      </c>
      <c r="J1127" t="b">
        <v>0</v>
      </c>
      <c r="M1127" t="b">
        <v>0</v>
      </c>
      <c r="V1127" t="s">
        <v>2478</v>
      </c>
      <c r="AP1127">
        <v>0</v>
      </c>
      <c r="AQ1127">
        <v>0</v>
      </c>
      <c r="AR1127">
        <v>0</v>
      </c>
      <c r="AW1127" s="567"/>
      <c r="AX1127" s="567"/>
      <c r="AY1127" s="567"/>
      <c r="AZ1127" s="567"/>
      <c r="BA1127" s="567"/>
      <c r="BB1127" s="567"/>
      <c r="BC1127" s="567"/>
      <c r="BD1127" s="567">
        <v>0</v>
      </c>
      <c r="BE1127" s="567">
        <v>0</v>
      </c>
      <c r="BI1127">
        <v>45856.774548611109</v>
      </c>
      <c r="BJ1127">
        <v>45729.707129629627</v>
      </c>
      <c r="BK1127" t="s">
        <v>21683</v>
      </c>
      <c r="BM1127" t="s">
        <v>21698</v>
      </c>
      <c r="BU1127" t="s">
        <v>20369</v>
      </c>
      <c r="BV1127" t="s">
        <v>20370</v>
      </c>
      <c r="BY1127">
        <v>0</v>
      </c>
      <c r="CA1127" t="s">
        <v>16180</v>
      </c>
      <c r="CB1127" t="s">
        <v>21679</v>
      </c>
      <c r="CC11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8" spans="1:81">
      <c r="A1128" t="s">
        <v>20134</v>
      </c>
      <c r="C1128" t="s">
        <v>20371</v>
      </c>
      <c r="F1128" t="s">
        <v>2119</v>
      </c>
      <c r="J1128" t="b">
        <v>0</v>
      </c>
      <c r="M1128" t="b">
        <v>0</v>
      </c>
      <c r="V1128" t="s">
        <v>2478</v>
      </c>
      <c r="AP1128">
        <v>0</v>
      </c>
      <c r="AQ1128">
        <v>0</v>
      </c>
      <c r="AR1128">
        <v>0</v>
      </c>
      <c r="AW1128" s="567"/>
      <c r="AX1128" s="567"/>
      <c r="AY1128" s="567"/>
      <c r="AZ1128" s="567"/>
      <c r="BA1128" s="567"/>
      <c r="BB1128" s="567"/>
      <c r="BC1128" s="567"/>
      <c r="BD1128" s="567">
        <v>0</v>
      </c>
      <c r="BE1128" s="567">
        <v>0</v>
      </c>
      <c r="BI1128">
        <v>45856.774548611109</v>
      </c>
      <c r="BJ1128">
        <v>45729.707233796296</v>
      </c>
      <c r="BK1128" t="s">
        <v>21683</v>
      </c>
      <c r="BM1128" t="s">
        <v>21698</v>
      </c>
      <c r="BU1128" t="s">
        <v>20372</v>
      </c>
      <c r="BV1128" t="s">
        <v>20373</v>
      </c>
      <c r="BY1128">
        <v>0</v>
      </c>
      <c r="CA1128" t="s">
        <v>16180</v>
      </c>
      <c r="CB1128" t="s">
        <v>21679</v>
      </c>
      <c r="CC11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29" spans="1:81">
      <c r="A1129" t="s">
        <v>20134</v>
      </c>
      <c r="C1129" t="s">
        <v>20374</v>
      </c>
      <c r="F1129" t="s">
        <v>2119</v>
      </c>
      <c r="J1129" t="b">
        <v>0</v>
      </c>
      <c r="M1129" t="b">
        <v>0</v>
      </c>
      <c r="V1129" t="s">
        <v>2478</v>
      </c>
      <c r="AP1129">
        <v>0</v>
      </c>
      <c r="AQ1129">
        <v>0</v>
      </c>
      <c r="AR1129">
        <v>0</v>
      </c>
      <c r="AW1129" s="567"/>
      <c r="AX1129" s="567"/>
      <c r="AY1129" s="567"/>
      <c r="AZ1129" s="567"/>
      <c r="BA1129" s="567"/>
      <c r="BB1129" s="567"/>
      <c r="BC1129" s="567"/>
      <c r="BD1129" s="567">
        <v>0</v>
      </c>
      <c r="BE1129" s="567">
        <v>0</v>
      </c>
      <c r="BI1129">
        <v>45856.774560185186</v>
      </c>
      <c r="BJ1129">
        <v>45729.707361111112</v>
      </c>
      <c r="BK1129" t="s">
        <v>21683</v>
      </c>
      <c r="BM1129" t="s">
        <v>21698</v>
      </c>
      <c r="BU1129" t="s">
        <v>20375</v>
      </c>
      <c r="BV1129" t="s">
        <v>20376</v>
      </c>
      <c r="BY1129">
        <v>0</v>
      </c>
      <c r="CA1129" t="s">
        <v>16180</v>
      </c>
      <c r="CB1129" t="s">
        <v>21679</v>
      </c>
      <c r="CC11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0" spans="1:81">
      <c r="A1130" t="s">
        <v>20134</v>
      </c>
      <c r="C1130" t="s">
        <v>20377</v>
      </c>
      <c r="F1130" t="s">
        <v>2119</v>
      </c>
      <c r="J1130" t="b">
        <v>0</v>
      </c>
      <c r="M1130" t="b">
        <v>0</v>
      </c>
      <c r="V1130" t="s">
        <v>2478</v>
      </c>
      <c r="AP1130">
        <v>0</v>
      </c>
      <c r="AQ1130">
        <v>0</v>
      </c>
      <c r="AR1130">
        <v>0</v>
      </c>
      <c r="AW1130" s="567"/>
      <c r="AX1130" s="567"/>
      <c r="AY1130" s="567"/>
      <c r="AZ1130" s="567"/>
      <c r="BA1130" s="567"/>
      <c r="BB1130" s="567"/>
      <c r="BC1130" s="567"/>
      <c r="BD1130" s="567">
        <v>0</v>
      </c>
      <c r="BE1130" s="567">
        <v>0</v>
      </c>
      <c r="BI1130">
        <v>45856.774560185186</v>
      </c>
      <c r="BJ1130">
        <v>45729.707465277781</v>
      </c>
      <c r="BK1130" t="s">
        <v>21683</v>
      </c>
      <c r="BM1130" t="s">
        <v>21698</v>
      </c>
      <c r="BU1130" t="s">
        <v>20378</v>
      </c>
      <c r="BV1130" t="s">
        <v>20379</v>
      </c>
      <c r="BY1130">
        <v>0</v>
      </c>
      <c r="CA1130" t="s">
        <v>16180</v>
      </c>
      <c r="CB1130" t="s">
        <v>21679</v>
      </c>
      <c r="CC11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1" spans="1:81">
      <c r="A1131" t="s">
        <v>20134</v>
      </c>
      <c r="C1131" t="s">
        <v>20380</v>
      </c>
      <c r="F1131" t="s">
        <v>2119</v>
      </c>
      <c r="J1131" t="b">
        <v>0</v>
      </c>
      <c r="M1131" t="b">
        <v>0</v>
      </c>
      <c r="V1131" t="s">
        <v>2478</v>
      </c>
      <c r="AP1131">
        <v>0</v>
      </c>
      <c r="AQ1131">
        <v>0</v>
      </c>
      <c r="AR1131">
        <v>0</v>
      </c>
      <c r="AW1131" s="567"/>
      <c r="AX1131" s="567"/>
      <c r="AY1131" s="567"/>
      <c r="AZ1131" s="567"/>
      <c r="BA1131" s="567"/>
      <c r="BB1131" s="567"/>
      <c r="BC1131" s="567"/>
      <c r="BD1131" s="567">
        <v>0</v>
      </c>
      <c r="BE1131" s="567">
        <v>0</v>
      </c>
      <c r="BI1131">
        <v>45856.774560185186</v>
      </c>
      <c r="BJ1131">
        <v>45729.707569444443</v>
      </c>
      <c r="BK1131" t="s">
        <v>21683</v>
      </c>
      <c r="BM1131" t="s">
        <v>21698</v>
      </c>
      <c r="BU1131" t="s">
        <v>20381</v>
      </c>
      <c r="BV1131" t="s">
        <v>20382</v>
      </c>
      <c r="BY1131">
        <v>0</v>
      </c>
      <c r="CA1131" t="s">
        <v>16180</v>
      </c>
      <c r="CB1131" t="s">
        <v>21679</v>
      </c>
      <c r="CC11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2" spans="1:81">
      <c r="A1132" t="s">
        <v>20134</v>
      </c>
      <c r="C1132" t="s">
        <v>20383</v>
      </c>
      <c r="F1132" t="s">
        <v>2119</v>
      </c>
      <c r="J1132" t="b">
        <v>0</v>
      </c>
      <c r="M1132" t="b">
        <v>0</v>
      </c>
      <c r="V1132" t="s">
        <v>2478</v>
      </c>
      <c r="AP1132">
        <v>0</v>
      </c>
      <c r="AQ1132">
        <v>0</v>
      </c>
      <c r="AR1132">
        <v>0</v>
      </c>
      <c r="AW1132" s="567"/>
      <c r="AX1132" s="567"/>
      <c r="AY1132" s="567"/>
      <c r="AZ1132" s="567"/>
      <c r="BA1132" s="567"/>
      <c r="BB1132" s="567"/>
      <c r="BC1132" s="567"/>
      <c r="BD1132" s="567">
        <v>0</v>
      </c>
      <c r="BE1132" s="567">
        <v>0</v>
      </c>
      <c r="BI1132">
        <v>45856.774560185186</v>
      </c>
      <c r="BJ1132">
        <v>45729.707685185182</v>
      </c>
      <c r="BK1132" t="s">
        <v>21683</v>
      </c>
      <c r="BM1132" t="s">
        <v>21698</v>
      </c>
      <c r="BU1132" t="s">
        <v>20384</v>
      </c>
      <c r="BV1132" t="s">
        <v>20385</v>
      </c>
      <c r="BY1132">
        <v>0</v>
      </c>
      <c r="CA1132" t="s">
        <v>16180</v>
      </c>
      <c r="CB1132" t="s">
        <v>21679</v>
      </c>
      <c r="CC11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3" spans="1:81">
      <c r="A1133" t="s">
        <v>20134</v>
      </c>
      <c r="C1133" t="s">
        <v>20386</v>
      </c>
      <c r="F1133" t="s">
        <v>2119</v>
      </c>
      <c r="J1133" t="b">
        <v>0</v>
      </c>
      <c r="M1133" t="b">
        <v>0</v>
      </c>
      <c r="V1133" t="s">
        <v>2478</v>
      </c>
      <c r="AP1133">
        <v>0</v>
      </c>
      <c r="AQ1133">
        <v>0</v>
      </c>
      <c r="AR1133">
        <v>0</v>
      </c>
      <c r="AW1133" s="567"/>
      <c r="AX1133" s="567"/>
      <c r="AY1133" s="567"/>
      <c r="AZ1133" s="567"/>
      <c r="BA1133" s="567"/>
      <c r="BB1133" s="567"/>
      <c r="BC1133" s="567"/>
      <c r="BD1133" s="567">
        <v>0</v>
      </c>
      <c r="BE1133" s="567">
        <v>0</v>
      </c>
      <c r="BI1133">
        <v>45856.774560185186</v>
      </c>
      <c r="BJ1133">
        <v>45729.708668981482</v>
      </c>
      <c r="BK1133" t="s">
        <v>21683</v>
      </c>
      <c r="BM1133" t="s">
        <v>21698</v>
      </c>
      <c r="BU1133" t="s">
        <v>20387</v>
      </c>
      <c r="BV1133" t="s">
        <v>20388</v>
      </c>
      <c r="BY1133">
        <v>0</v>
      </c>
      <c r="CA1133" t="s">
        <v>16180</v>
      </c>
      <c r="CB1133" t="s">
        <v>21679</v>
      </c>
      <c r="CC11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4" spans="1:81">
      <c r="A1134" t="s">
        <v>20134</v>
      </c>
      <c r="C1134" t="s">
        <v>20389</v>
      </c>
      <c r="F1134" t="s">
        <v>2119</v>
      </c>
      <c r="J1134" t="b">
        <v>0</v>
      </c>
      <c r="M1134" t="b">
        <v>0</v>
      </c>
      <c r="V1134" t="s">
        <v>2478</v>
      </c>
      <c r="AP1134">
        <v>0</v>
      </c>
      <c r="AQ1134">
        <v>0</v>
      </c>
      <c r="AR1134">
        <v>0</v>
      </c>
      <c r="AW1134" s="567"/>
      <c r="AX1134" s="567"/>
      <c r="AY1134" s="567"/>
      <c r="AZ1134" s="567"/>
      <c r="BA1134" s="567"/>
      <c r="BB1134" s="567"/>
      <c r="BC1134" s="567"/>
      <c r="BD1134" s="567">
        <v>0</v>
      </c>
      <c r="BE1134" s="567">
        <v>0</v>
      </c>
      <c r="BI1134">
        <v>45856.774560185186</v>
      </c>
      <c r="BJ1134">
        <v>45729.708773148152</v>
      </c>
      <c r="BK1134" t="s">
        <v>21683</v>
      </c>
      <c r="BM1134" t="s">
        <v>21698</v>
      </c>
      <c r="BU1134" t="s">
        <v>20390</v>
      </c>
      <c r="BV1134" t="s">
        <v>20391</v>
      </c>
      <c r="BY1134">
        <v>0</v>
      </c>
      <c r="CA1134" t="s">
        <v>16180</v>
      </c>
      <c r="CB1134" t="s">
        <v>21679</v>
      </c>
      <c r="CC11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5" spans="1:81">
      <c r="A1135" t="s">
        <v>20134</v>
      </c>
      <c r="C1135" t="s">
        <v>20392</v>
      </c>
      <c r="F1135" t="s">
        <v>2119</v>
      </c>
      <c r="J1135" t="b">
        <v>0</v>
      </c>
      <c r="M1135" t="b">
        <v>0</v>
      </c>
      <c r="V1135" t="s">
        <v>2478</v>
      </c>
      <c r="AP1135">
        <v>0</v>
      </c>
      <c r="AQ1135">
        <v>0</v>
      </c>
      <c r="AR1135">
        <v>0</v>
      </c>
      <c r="AW1135" s="567"/>
      <c r="AX1135" s="567"/>
      <c r="AY1135" s="567"/>
      <c r="AZ1135" s="567"/>
      <c r="BA1135" s="567"/>
      <c r="BB1135" s="567"/>
      <c r="BC1135" s="567"/>
      <c r="BD1135" s="567">
        <v>0</v>
      </c>
      <c r="BE1135" s="567">
        <v>0</v>
      </c>
      <c r="BI1135">
        <v>45856.774560185186</v>
      </c>
      <c r="BJ1135">
        <v>45729.708981481483</v>
      </c>
      <c r="BK1135" t="s">
        <v>21683</v>
      </c>
      <c r="BM1135" t="s">
        <v>21698</v>
      </c>
      <c r="BU1135" t="s">
        <v>20393</v>
      </c>
      <c r="BV1135" t="s">
        <v>20394</v>
      </c>
      <c r="BY1135">
        <v>0</v>
      </c>
      <c r="CA1135" t="s">
        <v>16180</v>
      </c>
      <c r="CB1135" t="s">
        <v>21679</v>
      </c>
      <c r="CC11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6" spans="1:81">
      <c r="A1136" t="s">
        <v>20134</v>
      </c>
      <c r="C1136" t="s">
        <v>20395</v>
      </c>
      <c r="F1136" t="s">
        <v>2119</v>
      </c>
      <c r="J1136" t="b">
        <v>0</v>
      </c>
      <c r="M1136" t="b">
        <v>0</v>
      </c>
      <c r="V1136" t="s">
        <v>2478</v>
      </c>
      <c r="AP1136">
        <v>0</v>
      </c>
      <c r="AQ1136">
        <v>0</v>
      </c>
      <c r="AR1136">
        <v>0</v>
      </c>
      <c r="AW1136" s="567"/>
      <c r="AX1136" s="567"/>
      <c r="AY1136" s="567"/>
      <c r="AZ1136" s="567"/>
      <c r="BA1136" s="567"/>
      <c r="BB1136" s="567"/>
      <c r="BC1136" s="567"/>
      <c r="BD1136" s="567">
        <v>0</v>
      </c>
      <c r="BE1136" s="567">
        <v>0</v>
      </c>
      <c r="BI1136">
        <v>45856.774571759262</v>
      </c>
      <c r="BJ1136">
        <v>45729.709085648145</v>
      </c>
      <c r="BK1136" t="s">
        <v>21683</v>
      </c>
      <c r="BM1136" t="s">
        <v>21698</v>
      </c>
      <c r="BU1136" t="s">
        <v>20396</v>
      </c>
      <c r="BV1136" t="s">
        <v>20397</v>
      </c>
      <c r="BY1136">
        <v>0</v>
      </c>
      <c r="CA1136" t="s">
        <v>16180</v>
      </c>
      <c r="CB1136" t="s">
        <v>21679</v>
      </c>
      <c r="CC11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7" spans="1:81">
      <c r="A1137" t="s">
        <v>20134</v>
      </c>
      <c r="C1137" t="s">
        <v>20398</v>
      </c>
      <c r="F1137" t="s">
        <v>2119</v>
      </c>
      <c r="J1137" t="b">
        <v>0</v>
      </c>
      <c r="M1137" t="b">
        <v>0</v>
      </c>
      <c r="V1137" t="s">
        <v>2478</v>
      </c>
      <c r="AP1137">
        <v>0</v>
      </c>
      <c r="AQ1137">
        <v>0</v>
      </c>
      <c r="AR1137">
        <v>0</v>
      </c>
      <c r="AW1137" s="567"/>
      <c r="AX1137" s="567"/>
      <c r="AY1137" s="567"/>
      <c r="AZ1137" s="567"/>
      <c r="BA1137" s="567"/>
      <c r="BB1137" s="567"/>
      <c r="BC1137" s="567"/>
      <c r="BD1137" s="567">
        <v>0</v>
      </c>
      <c r="BE1137" s="567">
        <v>0</v>
      </c>
      <c r="BI1137">
        <v>45856.774571759262</v>
      </c>
      <c r="BJ1137">
        <v>45729.709189814814</v>
      </c>
      <c r="BK1137" t="s">
        <v>21683</v>
      </c>
      <c r="BM1137" t="s">
        <v>21698</v>
      </c>
      <c r="BU1137" t="s">
        <v>20399</v>
      </c>
      <c r="BV1137" t="s">
        <v>20400</v>
      </c>
      <c r="BY1137">
        <v>0</v>
      </c>
      <c r="CA1137" t="s">
        <v>16180</v>
      </c>
      <c r="CB1137" t="s">
        <v>21679</v>
      </c>
      <c r="CC11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8" spans="1:81">
      <c r="A1138" t="s">
        <v>20134</v>
      </c>
      <c r="C1138" t="s">
        <v>20401</v>
      </c>
      <c r="F1138" t="s">
        <v>2119</v>
      </c>
      <c r="J1138" t="b">
        <v>0</v>
      </c>
      <c r="M1138" t="b">
        <v>0</v>
      </c>
      <c r="V1138" t="s">
        <v>2478</v>
      </c>
      <c r="AP1138">
        <v>0</v>
      </c>
      <c r="AQ1138">
        <v>0</v>
      </c>
      <c r="AR1138">
        <v>0</v>
      </c>
      <c r="AW1138" s="567"/>
      <c r="AX1138" s="567"/>
      <c r="AY1138" s="567"/>
      <c r="AZ1138" s="567"/>
      <c r="BA1138" s="567"/>
      <c r="BB1138" s="567"/>
      <c r="BC1138" s="567"/>
      <c r="BD1138" s="567">
        <v>0</v>
      </c>
      <c r="BE1138" s="567">
        <v>0</v>
      </c>
      <c r="BI1138">
        <v>45856.774571759262</v>
      </c>
      <c r="BJ1138">
        <v>45729.709282407406</v>
      </c>
      <c r="BK1138" t="s">
        <v>21683</v>
      </c>
      <c r="BM1138" t="s">
        <v>21698</v>
      </c>
      <c r="BU1138" t="s">
        <v>20402</v>
      </c>
      <c r="BV1138" t="s">
        <v>20403</v>
      </c>
      <c r="BY1138">
        <v>0</v>
      </c>
      <c r="CA1138" t="s">
        <v>16180</v>
      </c>
      <c r="CB1138" t="s">
        <v>21679</v>
      </c>
      <c r="CC11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39" spans="1:81">
      <c r="A1139" t="s">
        <v>20134</v>
      </c>
      <c r="C1139" t="s">
        <v>20404</v>
      </c>
      <c r="F1139" t="s">
        <v>2119</v>
      </c>
      <c r="J1139" t="b">
        <v>0</v>
      </c>
      <c r="M1139" t="b">
        <v>0</v>
      </c>
      <c r="V1139" t="s">
        <v>2478</v>
      </c>
      <c r="AP1139">
        <v>0</v>
      </c>
      <c r="AQ1139">
        <v>0</v>
      </c>
      <c r="AR1139">
        <v>0</v>
      </c>
      <c r="AW1139" s="567"/>
      <c r="AX1139" s="567"/>
      <c r="AY1139" s="567"/>
      <c r="AZ1139" s="567"/>
      <c r="BA1139" s="567"/>
      <c r="BB1139" s="567"/>
      <c r="BC1139" s="567"/>
      <c r="BD1139" s="567">
        <v>0</v>
      </c>
      <c r="BE1139" s="567">
        <v>0</v>
      </c>
      <c r="BI1139">
        <v>45856.774571759262</v>
      </c>
      <c r="BJ1139">
        <v>45729.709386574075</v>
      </c>
      <c r="BK1139" t="s">
        <v>21683</v>
      </c>
      <c r="BM1139" t="s">
        <v>21698</v>
      </c>
      <c r="BU1139" t="s">
        <v>20405</v>
      </c>
      <c r="BV1139" t="s">
        <v>20406</v>
      </c>
      <c r="BY1139">
        <v>0</v>
      </c>
      <c r="CA1139" t="s">
        <v>16180</v>
      </c>
      <c r="CB1139" t="s">
        <v>21679</v>
      </c>
      <c r="CC11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0" spans="1:81">
      <c r="A1140" t="s">
        <v>20134</v>
      </c>
      <c r="C1140" t="s">
        <v>20407</v>
      </c>
      <c r="F1140" t="s">
        <v>2119</v>
      </c>
      <c r="J1140" t="b">
        <v>0</v>
      </c>
      <c r="M1140" t="b">
        <v>0</v>
      </c>
      <c r="V1140" t="s">
        <v>2478</v>
      </c>
      <c r="AP1140">
        <v>0</v>
      </c>
      <c r="AQ1140">
        <v>0</v>
      </c>
      <c r="AR1140">
        <v>0</v>
      </c>
      <c r="AW1140" s="567"/>
      <c r="AX1140" s="567"/>
      <c r="AY1140" s="567"/>
      <c r="AZ1140" s="567"/>
      <c r="BA1140" s="567"/>
      <c r="BB1140" s="567"/>
      <c r="BC1140" s="567"/>
      <c r="BD1140" s="567">
        <v>0</v>
      </c>
      <c r="BE1140" s="567">
        <v>0</v>
      </c>
      <c r="BI1140">
        <v>45856.774571759262</v>
      </c>
      <c r="BJ1140">
        <v>45729.709513888891</v>
      </c>
      <c r="BK1140" t="s">
        <v>21683</v>
      </c>
      <c r="BM1140" t="s">
        <v>21698</v>
      </c>
      <c r="BU1140" t="s">
        <v>20408</v>
      </c>
      <c r="BV1140" t="s">
        <v>20409</v>
      </c>
      <c r="BY1140">
        <v>0</v>
      </c>
      <c r="CA1140" t="s">
        <v>16180</v>
      </c>
      <c r="CB1140" t="s">
        <v>21679</v>
      </c>
      <c r="CC11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1" spans="1:81">
      <c r="A1141" t="s">
        <v>20134</v>
      </c>
      <c r="C1141" t="s">
        <v>20410</v>
      </c>
      <c r="F1141" t="s">
        <v>2119</v>
      </c>
      <c r="J1141" t="b">
        <v>0</v>
      </c>
      <c r="M1141" t="b">
        <v>0</v>
      </c>
      <c r="V1141" t="s">
        <v>2478</v>
      </c>
      <c r="AP1141">
        <v>0</v>
      </c>
      <c r="AQ1141">
        <v>0</v>
      </c>
      <c r="AR1141">
        <v>0</v>
      </c>
      <c r="AW1141" s="567"/>
      <c r="AX1141" s="567"/>
      <c r="AY1141" s="567"/>
      <c r="AZ1141" s="567"/>
      <c r="BA1141" s="567"/>
      <c r="BB1141" s="567"/>
      <c r="BC1141" s="567"/>
      <c r="BD1141" s="567">
        <v>0</v>
      </c>
      <c r="BE1141" s="567">
        <v>0</v>
      </c>
      <c r="BI1141">
        <v>45856.774571759262</v>
      </c>
      <c r="BJ1141">
        <v>45729.709618055553</v>
      </c>
      <c r="BK1141" t="s">
        <v>21683</v>
      </c>
      <c r="BM1141" t="s">
        <v>21698</v>
      </c>
      <c r="BU1141" t="s">
        <v>20411</v>
      </c>
      <c r="BV1141" t="s">
        <v>20412</v>
      </c>
      <c r="BY1141">
        <v>0</v>
      </c>
      <c r="CA1141" t="s">
        <v>16180</v>
      </c>
      <c r="CB1141" t="s">
        <v>21679</v>
      </c>
      <c r="CC11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2" spans="1:81">
      <c r="A1142" t="s">
        <v>20134</v>
      </c>
      <c r="C1142" t="s">
        <v>20413</v>
      </c>
      <c r="F1142" t="s">
        <v>2119</v>
      </c>
      <c r="J1142" t="b">
        <v>0</v>
      </c>
      <c r="M1142" t="b">
        <v>0</v>
      </c>
      <c r="V1142" t="s">
        <v>2478</v>
      </c>
      <c r="AP1142">
        <v>0</v>
      </c>
      <c r="AQ1142">
        <v>0</v>
      </c>
      <c r="AR1142">
        <v>0</v>
      </c>
      <c r="AW1142" s="567"/>
      <c r="AX1142" s="567"/>
      <c r="AY1142" s="567"/>
      <c r="AZ1142" s="567"/>
      <c r="BA1142" s="567"/>
      <c r="BB1142" s="567"/>
      <c r="BC1142" s="567"/>
      <c r="BD1142" s="567">
        <v>0</v>
      </c>
      <c r="BE1142" s="567">
        <v>0</v>
      </c>
      <c r="BI1142">
        <v>45856.774571759262</v>
      </c>
      <c r="BJ1142">
        <v>45729.709699074076</v>
      </c>
      <c r="BK1142" t="s">
        <v>21683</v>
      </c>
      <c r="BM1142" t="s">
        <v>21698</v>
      </c>
      <c r="BU1142" t="s">
        <v>20414</v>
      </c>
      <c r="BV1142" t="s">
        <v>20415</v>
      </c>
      <c r="BY1142">
        <v>0</v>
      </c>
      <c r="CA1142" t="s">
        <v>16180</v>
      </c>
      <c r="CB1142" t="s">
        <v>21679</v>
      </c>
      <c r="CC11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3" spans="1:81">
      <c r="A1143" t="s">
        <v>20134</v>
      </c>
      <c r="C1143" t="s">
        <v>20416</v>
      </c>
      <c r="F1143" t="s">
        <v>2119</v>
      </c>
      <c r="J1143" t="b">
        <v>0</v>
      </c>
      <c r="M1143" t="b">
        <v>0</v>
      </c>
      <c r="V1143" t="s">
        <v>2478</v>
      </c>
      <c r="AP1143">
        <v>0</v>
      </c>
      <c r="AQ1143">
        <v>0</v>
      </c>
      <c r="AR1143">
        <v>0</v>
      </c>
      <c r="AW1143" s="567"/>
      <c r="AX1143" s="567"/>
      <c r="AY1143" s="567"/>
      <c r="AZ1143" s="567"/>
      <c r="BA1143" s="567"/>
      <c r="BB1143" s="567"/>
      <c r="BC1143" s="567"/>
      <c r="BD1143" s="567">
        <v>0</v>
      </c>
      <c r="BE1143" s="567">
        <v>0</v>
      </c>
      <c r="BI1143">
        <v>45856.774583333332</v>
      </c>
      <c r="BJ1143">
        <v>45729.710451388892</v>
      </c>
      <c r="BK1143" t="s">
        <v>21683</v>
      </c>
      <c r="BM1143" t="s">
        <v>21698</v>
      </c>
      <c r="BU1143" t="s">
        <v>20417</v>
      </c>
      <c r="BV1143" t="s">
        <v>20418</v>
      </c>
      <c r="BY1143">
        <v>0</v>
      </c>
      <c r="CA1143" t="s">
        <v>16180</v>
      </c>
      <c r="CB1143" t="s">
        <v>21679</v>
      </c>
      <c r="CC11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4" spans="1:81">
      <c r="A1144" t="s">
        <v>20134</v>
      </c>
      <c r="C1144" t="s">
        <v>20419</v>
      </c>
      <c r="F1144" t="s">
        <v>2119</v>
      </c>
      <c r="J1144" t="b">
        <v>0</v>
      </c>
      <c r="M1144" t="b">
        <v>0</v>
      </c>
      <c r="V1144" t="s">
        <v>2478</v>
      </c>
      <c r="AP1144">
        <v>0</v>
      </c>
      <c r="AQ1144">
        <v>0</v>
      </c>
      <c r="AR1144">
        <v>0</v>
      </c>
      <c r="AW1144" s="567"/>
      <c r="AX1144" s="567"/>
      <c r="AY1144" s="567"/>
      <c r="AZ1144" s="567"/>
      <c r="BA1144" s="567"/>
      <c r="BB1144" s="567"/>
      <c r="BC1144" s="567"/>
      <c r="BD1144" s="567">
        <v>0</v>
      </c>
      <c r="BE1144" s="567">
        <v>0</v>
      </c>
      <c r="BI1144">
        <v>45856.774583333332</v>
      </c>
      <c r="BJ1144">
        <v>45729.710543981484</v>
      </c>
      <c r="BK1144" t="s">
        <v>21683</v>
      </c>
      <c r="BM1144" t="s">
        <v>21698</v>
      </c>
      <c r="BU1144" t="s">
        <v>20420</v>
      </c>
      <c r="BV1144" t="s">
        <v>20421</v>
      </c>
      <c r="BY1144">
        <v>0</v>
      </c>
      <c r="CA1144" t="s">
        <v>16180</v>
      </c>
      <c r="CB1144" t="s">
        <v>21679</v>
      </c>
      <c r="CC11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5" spans="1:81">
      <c r="A1145" t="s">
        <v>20134</v>
      </c>
      <c r="C1145" t="s">
        <v>20422</v>
      </c>
      <c r="F1145" t="s">
        <v>2119</v>
      </c>
      <c r="J1145" t="b">
        <v>0</v>
      </c>
      <c r="M1145" t="b">
        <v>0</v>
      </c>
      <c r="V1145" t="s">
        <v>2478</v>
      </c>
      <c r="AP1145">
        <v>0</v>
      </c>
      <c r="AQ1145">
        <v>0</v>
      </c>
      <c r="AR1145">
        <v>0</v>
      </c>
      <c r="AW1145" s="567"/>
      <c r="AX1145" s="567"/>
      <c r="AY1145" s="567"/>
      <c r="AZ1145" s="567"/>
      <c r="BA1145" s="567"/>
      <c r="BB1145" s="567"/>
      <c r="BC1145" s="567"/>
      <c r="BD1145" s="567">
        <v>0</v>
      </c>
      <c r="BE1145" s="567">
        <v>0</v>
      </c>
      <c r="BI1145">
        <v>45856.774583333332</v>
      </c>
      <c r="BJ1145">
        <v>45729.710659722223</v>
      </c>
      <c r="BK1145" t="s">
        <v>21683</v>
      </c>
      <c r="BM1145" t="s">
        <v>21698</v>
      </c>
      <c r="BU1145" t="s">
        <v>20423</v>
      </c>
      <c r="BV1145" t="s">
        <v>20424</v>
      </c>
      <c r="BY1145">
        <v>0</v>
      </c>
      <c r="CA1145" t="s">
        <v>16180</v>
      </c>
      <c r="CB1145" t="s">
        <v>21679</v>
      </c>
      <c r="CC11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6" spans="1:81">
      <c r="A1146" t="s">
        <v>20134</v>
      </c>
      <c r="C1146" t="s">
        <v>20425</v>
      </c>
      <c r="F1146" t="s">
        <v>2119</v>
      </c>
      <c r="J1146" t="b">
        <v>0</v>
      </c>
      <c r="M1146" t="b">
        <v>0</v>
      </c>
      <c r="V1146" t="s">
        <v>2478</v>
      </c>
      <c r="AP1146">
        <v>0</v>
      </c>
      <c r="AQ1146">
        <v>0</v>
      </c>
      <c r="AR1146">
        <v>0</v>
      </c>
      <c r="AW1146" s="567"/>
      <c r="AX1146" s="567"/>
      <c r="AY1146" s="567"/>
      <c r="AZ1146" s="567"/>
      <c r="BA1146" s="567"/>
      <c r="BB1146" s="567"/>
      <c r="BC1146" s="567"/>
      <c r="BD1146" s="567">
        <v>0</v>
      </c>
      <c r="BE1146" s="567">
        <v>0</v>
      </c>
      <c r="BI1146">
        <v>45856.774583333332</v>
      </c>
      <c r="BJ1146">
        <v>45729.710775462961</v>
      </c>
      <c r="BK1146" t="s">
        <v>21683</v>
      </c>
      <c r="BM1146" t="s">
        <v>21698</v>
      </c>
      <c r="BU1146" t="s">
        <v>20426</v>
      </c>
      <c r="BV1146" t="s">
        <v>20427</v>
      </c>
      <c r="BY1146">
        <v>0</v>
      </c>
      <c r="CA1146" t="s">
        <v>16180</v>
      </c>
      <c r="CB1146" t="s">
        <v>21679</v>
      </c>
      <c r="CC11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7" spans="1:81">
      <c r="A1147" t="s">
        <v>20134</v>
      </c>
      <c r="C1147" t="s">
        <v>20428</v>
      </c>
      <c r="F1147" t="s">
        <v>2119</v>
      </c>
      <c r="J1147" t="b">
        <v>0</v>
      </c>
      <c r="M1147" t="b">
        <v>0</v>
      </c>
      <c r="V1147" t="s">
        <v>2478</v>
      </c>
      <c r="AP1147">
        <v>0</v>
      </c>
      <c r="AQ1147">
        <v>0</v>
      </c>
      <c r="AR1147">
        <v>0</v>
      </c>
      <c r="AW1147" s="567"/>
      <c r="AX1147" s="567"/>
      <c r="AY1147" s="567"/>
      <c r="AZ1147" s="567"/>
      <c r="BA1147" s="567"/>
      <c r="BB1147" s="567"/>
      <c r="BC1147" s="567"/>
      <c r="BD1147" s="567">
        <v>0</v>
      </c>
      <c r="BE1147" s="567">
        <v>0</v>
      </c>
      <c r="BI1147">
        <v>45856.774583333332</v>
      </c>
      <c r="BJ1147">
        <v>45729.710902777777</v>
      </c>
      <c r="BK1147" t="s">
        <v>21683</v>
      </c>
      <c r="BM1147" t="s">
        <v>21698</v>
      </c>
      <c r="BU1147" t="s">
        <v>20429</v>
      </c>
      <c r="BV1147" t="s">
        <v>20430</v>
      </c>
      <c r="BY1147">
        <v>0</v>
      </c>
      <c r="CA1147" t="s">
        <v>16180</v>
      </c>
      <c r="CB1147" t="s">
        <v>21679</v>
      </c>
      <c r="CC11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8" spans="1:81">
      <c r="A1148" t="s">
        <v>20134</v>
      </c>
      <c r="C1148" t="s">
        <v>20431</v>
      </c>
      <c r="F1148" t="s">
        <v>2119</v>
      </c>
      <c r="J1148" t="b">
        <v>0</v>
      </c>
      <c r="M1148" t="b">
        <v>0</v>
      </c>
      <c r="V1148" t="s">
        <v>2478</v>
      </c>
      <c r="AP1148">
        <v>0</v>
      </c>
      <c r="AQ1148">
        <v>0</v>
      </c>
      <c r="AR1148">
        <v>0</v>
      </c>
      <c r="AW1148" s="567"/>
      <c r="AX1148" s="567"/>
      <c r="AY1148" s="567"/>
      <c r="AZ1148" s="567"/>
      <c r="BA1148" s="567"/>
      <c r="BB1148" s="567"/>
      <c r="BC1148" s="567"/>
      <c r="BD1148" s="567">
        <v>0</v>
      </c>
      <c r="BE1148" s="567">
        <v>0</v>
      </c>
      <c r="BI1148">
        <v>45856.774583333332</v>
      </c>
      <c r="BJ1148">
        <v>45729.711006944446</v>
      </c>
      <c r="BK1148" t="s">
        <v>21683</v>
      </c>
      <c r="BM1148" t="s">
        <v>21698</v>
      </c>
      <c r="BU1148" t="s">
        <v>20432</v>
      </c>
      <c r="BV1148" t="s">
        <v>20433</v>
      </c>
      <c r="BY1148">
        <v>0</v>
      </c>
      <c r="CA1148" t="s">
        <v>16180</v>
      </c>
      <c r="CB1148" t="s">
        <v>21679</v>
      </c>
      <c r="CC11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49" spans="1:81">
      <c r="A1149" t="s">
        <v>20134</v>
      </c>
      <c r="C1149" t="s">
        <v>20434</v>
      </c>
      <c r="F1149" t="s">
        <v>2119</v>
      </c>
      <c r="J1149" t="b">
        <v>0</v>
      </c>
      <c r="M1149" t="b">
        <v>0</v>
      </c>
      <c r="V1149" t="s">
        <v>2478</v>
      </c>
      <c r="AP1149">
        <v>0</v>
      </c>
      <c r="AQ1149">
        <v>0</v>
      </c>
      <c r="AR1149">
        <v>0</v>
      </c>
      <c r="AW1149" s="567"/>
      <c r="AX1149" s="567"/>
      <c r="AY1149" s="567"/>
      <c r="AZ1149" s="567"/>
      <c r="BA1149" s="567"/>
      <c r="BB1149" s="567"/>
      <c r="BC1149" s="567"/>
      <c r="BD1149" s="567">
        <v>0</v>
      </c>
      <c r="BE1149" s="567">
        <v>0</v>
      </c>
      <c r="BI1149">
        <v>45856.774583333332</v>
      </c>
      <c r="BJ1149">
        <v>45729.711145833331</v>
      </c>
      <c r="BK1149" t="s">
        <v>21683</v>
      </c>
      <c r="BM1149" t="s">
        <v>21698</v>
      </c>
      <c r="BU1149" t="s">
        <v>20435</v>
      </c>
      <c r="BV1149" t="s">
        <v>20436</v>
      </c>
      <c r="BY1149">
        <v>0</v>
      </c>
      <c r="CA1149" t="s">
        <v>16180</v>
      </c>
      <c r="CB1149" t="s">
        <v>21679</v>
      </c>
      <c r="CC11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0" spans="1:81">
      <c r="A1150" t="s">
        <v>20134</v>
      </c>
      <c r="C1150" t="s">
        <v>20437</v>
      </c>
      <c r="F1150" t="s">
        <v>2119</v>
      </c>
      <c r="J1150" t="b">
        <v>0</v>
      </c>
      <c r="M1150" t="b">
        <v>0</v>
      </c>
      <c r="V1150" t="s">
        <v>2478</v>
      </c>
      <c r="AP1150">
        <v>0</v>
      </c>
      <c r="AQ1150">
        <v>0</v>
      </c>
      <c r="AR1150">
        <v>0</v>
      </c>
      <c r="AW1150" s="567"/>
      <c r="AX1150" s="567"/>
      <c r="AY1150" s="567"/>
      <c r="AZ1150" s="567"/>
      <c r="BA1150" s="567"/>
      <c r="BB1150" s="567"/>
      <c r="BC1150" s="567"/>
      <c r="BD1150" s="567">
        <v>0</v>
      </c>
      <c r="BE1150" s="567">
        <v>0</v>
      </c>
      <c r="BI1150">
        <v>45856.774594907409</v>
      </c>
      <c r="BJ1150">
        <v>45729.711273148147</v>
      </c>
      <c r="BK1150" t="s">
        <v>21683</v>
      </c>
      <c r="BM1150" t="s">
        <v>21698</v>
      </c>
      <c r="BU1150" t="s">
        <v>20438</v>
      </c>
      <c r="BV1150" t="s">
        <v>20439</v>
      </c>
      <c r="BY1150">
        <v>0</v>
      </c>
      <c r="CA1150" t="s">
        <v>16180</v>
      </c>
      <c r="CB1150" t="s">
        <v>21679</v>
      </c>
      <c r="CC11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1" spans="1:81">
      <c r="A1151" t="s">
        <v>20134</v>
      </c>
      <c r="C1151" t="s">
        <v>20440</v>
      </c>
      <c r="F1151" t="s">
        <v>2119</v>
      </c>
      <c r="J1151" t="b">
        <v>0</v>
      </c>
      <c r="M1151" t="b">
        <v>0</v>
      </c>
      <c r="V1151" t="s">
        <v>2478</v>
      </c>
      <c r="AP1151">
        <v>0</v>
      </c>
      <c r="AQ1151">
        <v>0</v>
      </c>
      <c r="AR1151">
        <v>0</v>
      </c>
      <c r="AW1151" s="567"/>
      <c r="AX1151" s="567"/>
      <c r="AY1151" s="567"/>
      <c r="AZ1151" s="567"/>
      <c r="BA1151" s="567"/>
      <c r="BB1151" s="567"/>
      <c r="BC1151" s="567"/>
      <c r="BD1151" s="567">
        <v>0</v>
      </c>
      <c r="BE1151" s="567">
        <v>0</v>
      </c>
      <c r="BI1151">
        <v>45856.774594907409</v>
      </c>
      <c r="BJ1151">
        <v>45729.711365740739</v>
      </c>
      <c r="BK1151" t="s">
        <v>21683</v>
      </c>
      <c r="BM1151" t="s">
        <v>21698</v>
      </c>
      <c r="BU1151" t="s">
        <v>20441</v>
      </c>
      <c r="BV1151" t="s">
        <v>20442</v>
      </c>
      <c r="BY1151">
        <v>0</v>
      </c>
      <c r="CA1151" t="s">
        <v>16180</v>
      </c>
      <c r="CB1151" t="s">
        <v>21679</v>
      </c>
      <c r="CC11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2" spans="1:81">
      <c r="A1152" t="s">
        <v>20134</v>
      </c>
      <c r="C1152" t="s">
        <v>20443</v>
      </c>
      <c r="F1152" t="s">
        <v>2119</v>
      </c>
      <c r="J1152" t="b">
        <v>0</v>
      </c>
      <c r="M1152" t="b">
        <v>0</v>
      </c>
      <c r="V1152" t="s">
        <v>2478</v>
      </c>
      <c r="AP1152">
        <v>0</v>
      </c>
      <c r="AQ1152">
        <v>0</v>
      </c>
      <c r="AR1152">
        <v>0</v>
      </c>
      <c r="AW1152" s="567"/>
      <c r="AX1152" s="567"/>
      <c r="AY1152" s="567"/>
      <c r="AZ1152" s="567"/>
      <c r="BA1152" s="567"/>
      <c r="BB1152" s="567"/>
      <c r="BC1152" s="567"/>
      <c r="BD1152" s="567">
        <v>0</v>
      </c>
      <c r="BE1152" s="567">
        <v>0</v>
      </c>
      <c r="BI1152">
        <v>45856.774594907409</v>
      </c>
      <c r="BJ1152">
        <v>45729.711493055554</v>
      </c>
      <c r="BK1152" t="s">
        <v>21683</v>
      </c>
      <c r="BM1152" t="s">
        <v>21698</v>
      </c>
      <c r="BU1152" t="s">
        <v>20444</v>
      </c>
      <c r="BV1152" t="s">
        <v>20445</v>
      </c>
      <c r="BY1152">
        <v>0</v>
      </c>
      <c r="CA1152" t="s">
        <v>16180</v>
      </c>
      <c r="CB1152" t="s">
        <v>21679</v>
      </c>
      <c r="CC11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3" spans="1:81">
      <c r="A1153">
        <v>825753</v>
      </c>
      <c r="B1153" t="s">
        <v>20447</v>
      </c>
      <c r="C1153" t="s">
        <v>1184</v>
      </c>
      <c r="F1153" t="s">
        <v>33</v>
      </c>
      <c r="J1153" t="b">
        <v>0</v>
      </c>
      <c r="M1153" t="b">
        <v>1</v>
      </c>
      <c r="N1153" t="s">
        <v>16174</v>
      </c>
      <c r="O1153" t="s">
        <v>7155</v>
      </c>
      <c r="V1153" t="s">
        <v>2478</v>
      </c>
      <c r="Z1153">
        <v>45756</v>
      </c>
      <c r="AA1153" t="s">
        <v>20261</v>
      </c>
      <c r="AI1153">
        <v>5750000</v>
      </c>
      <c r="AP1153">
        <v>0</v>
      </c>
      <c r="AQ1153">
        <v>5750000</v>
      </c>
      <c r="AR1153">
        <v>5750000</v>
      </c>
      <c r="AW1153" s="567"/>
      <c r="AX1153" s="567"/>
      <c r="AY1153" s="567"/>
      <c r="AZ1153" s="567"/>
      <c r="BA1153" s="567"/>
      <c r="BB1153" s="567"/>
      <c r="BC1153" s="567"/>
      <c r="BD1153" s="567">
        <v>0</v>
      </c>
      <c r="BE1153" s="567">
        <v>0</v>
      </c>
      <c r="BH1153" t="s">
        <v>20448</v>
      </c>
      <c r="BI1153">
        <v>45870.472372685188</v>
      </c>
      <c r="BJ1153">
        <v>45757.542222222219</v>
      </c>
      <c r="BK1153" t="s">
        <v>21683</v>
      </c>
      <c r="BM1153" t="s">
        <v>21696</v>
      </c>
      <c r="BR1153">
        <v>0</v>
      </c>
      <c r="BS1153">
        <v>5</v>
      </c>
      <c r="BU1153" t="s">
        <v>20449</v>
      </c>
      <c r="BV1153" t="s">
        <v>20446</v>
      </c>
      <c r="BY1153">
        <v>0</v>
      </c>
      <c r="CA1153" t="s">
        <v>16180</v>
      </c>
      <c r="CB1153" t="s">
        <v>21679</v>
      </c>
      <c r="CC11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4" spans="1:81">
      <c r="A1154" t="s">
        <v>20450</v>
      </c>
      <c r="C1154" t="s">
        <v>20451</v>
      </c>
      <c r="F1154" t="s">
        <v>33</v>
      </c>
      <c r="G1154" t="s">
        <v>20454</v>
      </c>
      <c r="J1154" t="b">
        <v>0</v>
      </c>
      <c r="M1154" t="b">
        <v>0</v>
      </c>
      <c r="O1154" t="s">
        <v>2546</v>
      </c>
      <c r="R1154">
        <v>5500000</v>
      </c>
      <c r="S1154">
        <v>44314</v>
      </c>
      <c r="T1154">
        <v>44355</v>
      </c>
      <c r="V1154">
        <v>44344</v>
      </c>
      <c r="AP1154">
        <v>0</v>
      </c>
      <c r="AQ1154">
        <v>0</v>
      </c>
      <c r="AR1154">
        <v>0</v>
      </c>
      <c r="AW1154" s="567"/>
      <c r="AX1154" s="567"/>
      <c r="AY1154" s="567"/>
      <c r="AZ1154" s="567"/>
      <c r="BA1154" s="567"/>
      <c r="BB1154" s="567"/>
      <c r="BC1154" s="567"/>
      <c r="BD1154" s="567">
        <v>0</v>
      </c>
      <c r="BE1154" s="567">
        <v>0</v>
      </c>
      <c r="BI1154">
        <v>45856.774594907409</v>
      </c>
      <c r="BJ1154">
        <v>45762.528645833336</v>
      </c>
      <c r="BK1154" t="s">
        <v>22262</v>
      </c>
      <c r="BM1154" t="s">
        <v>21698</v>
      </c>
      <c r="BU1154" t="s">
        <v>20452</v>
      </c>
      <c r="BV1154" t="s">
        <v>20453</v>
      </c>
      <c r="BY1154">
        <v>0</v>
      </c>
      <c r="CA1154" t="s">
        <v>16180</v>
      </c>
      <c r="CB1154" t="s">
        <v>21679</v>
      </c>
      <c r="CC11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5" spans="1:81">
      <c r="A1155" t="s">
        <v>20450</v>
      </c>
      <c r="C1155" t="s">
        <v>20455</v>
      </c>
      <c r="F1155" t="s">
        <v>46</v>
      </c>
      <c r="G1155" t="s">
        <v>17828</v>
      </c>
      <c r="J1155" t="b">
        <v>0</v>
      </c>
      <c r="M1155" t="b">
        <v>0</v>
      </c>
      <c r="O1155" t="s">
        <v>2546</v>
      </c>
      <c r="R1155">
        <v>16965451</v>
      </c>
      <c r="S1155">
        <v>44314</v>
      </c>
      <c r="T1155">
        <v>44355</v>
      </c>
      <c r="V1155">
        <v>44344</v>
      </c>
      <c r="AP1155">
        <v>0</v>
      </c>
      <c r="AQ1155">
        <v>0</v>
      </c>
      <c r="AR1155">
        <v>0</v>
      </c>
      <c r="AW1155" s="567"/>
      <c r="AX1155" s="567"/>
      <c r="AY1155" s="567"/>
      <c r="AZ1155" s="567"/>
      <c r="BA1155" s="567"/>
      <c r="BB1155" s="567"/>
      <c r="BC1155" s="567"/>
      <c r="BD1155" s="567">
        <v>0</v>
      </c>
      <c r="BE1155" s="567">
        <v>0</v>
      </c>
      <c r="BI1155">
        <v>45856.774594907409</v>
      </c>
      <c r="BJ1155">
        <v>45762.532118055555</v>
      </c>
      <c r="BK1155" t="s">
        <v>22262</v>
      </c>
      <c r="BM1155" t="s">
        <v>21698</v>
      </c>
      <c r="BU1155" t="s">
        <v>20456</v>
      </c>
      <c r="BV1155" t="s">
        <v>20457</v>
      </c>
      <c r="BY1155">
        <v>0</v>
      </c>
      <c r="CA1155" t="s">
        <v>16180</v>
      </c>
      <c r="CB1155" t="s">
        <v>21679</v>
      </c>
      <c r="CC11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6" spans="1:81">
      <c r="A1156" t="s">
        <v>20450</v>
      </c>
      <c r="C1156" t="s">
        <v>692</v>
      </c>
      <c r="F1156" t="s">
        <v>46</v>
      </c>
      <c r="G1156" t="s">
        <v>2108</v>
      </c>
      <c r="J1156" t="b">
        <v>0</v>
      </c>
      <c r="M1156" t="b">
        <v>0</v>
      </c>
      <c r="O1156" t="s">
        <v>2546</v>
      </c>
      <c r="R1156">
        <v>30428000</v>
      </c>
      <c r="S1156">
        <v>44355</v>
      </c>
      <c r="T1156">
        <v>44355</v>
      </c>
      <c r="V1156">
        <v>44385</v>
      </c>
      <c r="AP1156">
        <v>0</v>
      </c>
      <c r="AQ1156">
        <v>0</v>
      </c>
      <c r="AR1156">
        <v>0</v>
      </c>
      <c r="AW1156" s="567"/>
      <c r="AX1156" s="567"/>
      <c r="AY1156" s="567"/>
      <c r="AZ1156" s="567"/>
      <c r="BA1156" s="567"/>
      <c r="BB1156" s="567"/>
      <c r="BC1156" s="567"/>
      <c r="BD1156" s="567">
        <v>0</v>
      </c>
      <c r="BE1156" s="567">
        <v>0</v>
      </c>
      <c r="BI1156">
        <v>45856.774594907409</v>
      </c>
      <c r="BJ1156">
        <v>45762.532152777778</v>
      </c>
      <c r="BK1156" t="s">
        <v>22262</v>
      </c>
      <c r="BM1156" t="s">
        <v>21698</v>
      </c>
      <c r="BU1156" t="s">
        <v>20458</v>
      </c>
      <c r="BV1156" t="s">
        <v>20459</v>
      </c>
      <c r="BY1156">
        <v>0</v>
      </c>
      <c r="CA1156" t="s">
        <v>16180</v>
      </c>
      <c r="CB1156" t="s">
        <v>21679</v>
      </c>
      <c r="CC11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7" spans="1:81">
      <c r="A1157" t="s">
        <v>20450</v>
      </c>
      <c r="C1157" t="s">
        <v>17521</v>
      </c>
      <c r="F1157" t="s">
        <v>46</v>
      </c>
      <c r="G1157" t="s">
        <v>2108</v>
      </c>
      <c r="J1157" t="b">
        <v>0</v>
      </c>
      <c r="M1157" t="b">
        <v>0</v>
      </c>
      <c r="O1157" t="s">
        <v>2546</v>
      </c>
      <c r="R1157">
        <v>90440000</v>
      </c>
      <c r="S1157">
        <v>44385</v>
      </c>
      <c r="T1157">
        <v>44428</v>
      </c>
      <c r="V1157">
        <v>44415</v>
      </c>
      <c r="AP1157">
        <v>0</v>
      </c>
      <c r="AQ1157">
        <v>0</v>
      </c>
      <c r="AR1157">
        <v>0</v>
      </c>
      <c r="AW1157" s="567"/>
      <c r="AX1157" s="567"/>
      <c r="AY1157" s="567"/>
      <c r="AZ1157" s="567"/>
      <c r="BA1157" s="567"/>
      <c r="BB1157" s="567"/>
      <c r="BC1157" s="567"/>
      <c r="BD1157" s="567">
        <v>0</v>
      </c>
      <c r="BE1157" s="567">
        <v>0</v>
      </c>
      <c r="BI1157">
        <v>45856.774606481478</v>
      </c>
      <c r="BJ1157">
        <v>45762.533645833333</v>
      </c>
      <c r="BK1157" t="s">
        <v>22262</v>
      </c>
      <c r="BM1157" t="s">
        <v>21698</v>
      </c>
      <c r="BU1157" t="s">
        <v>20460</v>
      </c>
      <c r="BV1157" t="s">
        <v>20461</v>
      </c>
      <c r="BY1157">
        <v>0</v>
      </c>
      <c r="CA1157" t="s">
        <v>16180</v>
      </c>
      <c r="CB1157" t="s">
        <v>21679</v>
      </c>
      <c r="CC11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8" spans="1:81">
      <c r="A1158" t="s">
        <v>20450</v>
      </c>
      <c r="C1158" t="s">
        <v>20462</v>
      </c>
      <c r="F1158" t="s">
        <v>46</v>
      </c>
      <c r="G1158" t="s">
        <v>2108</v>
      </c>
      <c r="J1158" t="b">
        <v>0</v>
      </c>
      <c r="M1158" t="b">
        <v>0</v>
      </c>
      <c r="O1158" t="s">
        <v>2546</v>
      </c>
      <c r="R1158">
        <v>11510000</v>
      </c>
      <c r="S1158">
        <v>44385</v>
      </c>
      <c r="T1158">
        <v>44428</v>
      </c>
      <c r="V1158">
        <v>44415</v>
      </c>
      <c r="AP1158">
        <v>0</v>
      </c>
      <c r="AQ1158">
        <v>0</v>
      </c>
      <c r="AR1158">
        <v>0</v>
      </c>
      <c r="AW1158" s="567"/>
      <c r="AX1158" s="567"/>
      <c r="AY1158" s="567"/>
      <c r="AZ1158" s="567"/>
      <c r="BA1158" s="567"/>
      <c r="BB1158" s="567"/>
      <c r="BC1158" s="567"/>
      <c r="BD1158" s="567">
        <v>0</v>
      </c>
      <c r="BE1158" s="567">
        <v>0</v>
      </c>
      <c r="BI1158">
        <v>45856.774606481478</v>
      </c>
      <c r="BJ1158">
        <v>45762.535636574074</v>
      </c>
      <c r="BK1158" t="s">
        <v>22262</v>
      </c>
      <c r="BM1158" t="s">
        <v>21698</v>
      </c>
      <c r="BU1158" t="s">
        <v>20463</v>
      </c>
      <c r="BV1158" t="s">
        <v>20464</v>
      </c>
      <c r="BY1158">
        <v>0</v>
      </c>
      <c r="CA1158" t="s">
        <v>16180</v>
      </c>
      <c r="CB1158" t="s">
        <v>21679</v>
      </c>
      <c r="CC11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59" spans="1:81">
      <c r="A1159" t="s">
        <v>20450</v>
      </c>
      <c r="C1159" t="s">
        <v>17881</v>
      </c>
      <c r="F1159" t="s">
        <v>35</v>
      </c>
      <c r="G1159" t="s">
        <v>17440</v>
      </c>
      <c r="J1159" t="b">
        <v>0</v>
      </c>
      <c r="M1159" t="b">
        <v>0</v>
      </c>
      <c r="O1159" t="s">
        <v>2546</v>
      </c>
      <c r="R1159">
        <v>44710000</v>
      </c>
      <c r="S1159">
        <v>44385</v>
      </c>
      <c r="T1159">
        <v>44428</v>
      </c>
      <c r="V1159">
        <v>44415</v>
      </c>
      <c r="AP1159">
        <v>0</v>
      </c>
      <c r="AQ1159">
        <v>0</v>
      </c>
      <c r="AR1159">
        <v>0</v>
      </c>
      <c r="AW1159" s="567"/>
      <c r="AX1159" s="567"/>
      <c r="AY1159" s="567"/>
      <c r="AZ1159" s="567"/>
      <c r="BA1159" s="567"/>
      <c r="BB1159" s="567"/>
      <c r="BC1159" s="567"/>
      <c r="BD1159" s="567">
        <v>0</v>
      </c>
      <c r="BE1159" s="567">
        <v>0</v>
      </c>
      <c r="BI1159">
        <v>45856.774606481478</v>
      </c>
      <c r="BJ1159">
        <v>45762.53565972222</v>
      </c>
      <c r="BK1159" t="s">
        <v>22262</v>
      </c>
      <c r="BM1159" t="s">
        <v>21698</v>
      </c>
      <c r="BU1159" t="s">
        <v>20465</v>
      </c>
      <c r="BV1159" t="s">
        <v>20466</v>
      </c>
      <c r="BY1159">
        <v>0</v>
      </c>
      <c r="CA1159" t="s">
        <v>16180</v>
      </c>
      <c r="CB1159" t="s">
        <v>21679</v>
      </c>
      <c r="CC11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0" spans="1:81">
      <c r="A1160" t="s">
        <v>20450</v>
      </c>
      <c r="C1160" t="s">
        <v>17885</v>
      </c>
      <c r="F1160" t="s">
        <v>35</v>
      </c>
      <c r="G1160" t="s">
        <v>17440</v>
      </c>
      <c r="J1160" t="b">
        <v>0</v>
      </c>
      <c r="M1160" t="b">
        <v>0</v>
      </c>
      <c r="O1160" t="s">
        <v>2546</v>
      </c>
      <c r="R1160">
        <v>23640000</v>
      </c>
      <c r="S1160">
        <v>44385</v>
      </c>
      <c r="T1160">
        <v>44428</v>
      </c>
      <c r="V1160">
        <v>44415</v>
      </c>
      <c r="AP1160">
        <v>0</v>
      </c>
      <c r="AQ1160">
        <v>0</v>
      </c>
      <c r="AR1160">
        <v>0</v>
      </c>
      <c r="AW1160" s="567"/>
      <c r="AX1160" s="567"/>
      <c r="AY1160" s="567"/>
      <c r="AZ1160" s="567"/>
      <c r="BA1160" s="567"/>
      <c r="BB1160" s="567"/>
      <c r="BC1160" s="567"/>
      <c r="BD1160" s="567">
        <v>0</v>
      </c>
      <c r="BE1160" s="567">
        <v>0</v>
      </c>
      <c r="BI1160">
        <v>45856.774606481478</v>
      </c>
      <c r="BJ1160">
        <v>45762.536990740744</v>
      </c>
      <c r="BK1160" t="s">
        <v>22262</v>
      </c>
      <c r="BM1160" t="s">
        <v>21698</v>
      </c>
      <c r="BU1160" t="s">
        <v>20467</v>
      </c>
      <c r="BV1160" t="s">
        <v>20468</v>
      </c>
      <c r="BY1160">
        <v>0</v>
      </c>
      <c r="CA1160" t="s">
        <v>16180</v>
      </c>
      <c r="CB1160" t="s">
        <v>21679</v>
      </c>
      <c r="CC11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1" spans="1:81">
      <c r="A1161" t="s">
        <v>20450</v>
      </c>
      <c r="C1161" t="s">
        <v>20469</v>
      </c>
      <c r="F1161" t="s">
        <v>35</v>
      </c>
      <c r="G1161" t="s">
        <v>17440</v>
      </c>
      <c r="J1161" t="b">
        <v>0</v>
      </c>
      <c r="M1161" t="b">
        <v>0</v>
      </c>
      <c r="O1161" t="s">
        <v>2546</v>
      </c>
      <c r="R1161">
        <v>42380000</v>
      </c>
      <c r="S1161">
        <v>44385</v>
      </c>
      <c r="T1161">
        <v>44428</v>
      </c>
      <c r="V1161">
        <v>44415</v>
      </c>
      <c r="AP1161">
        <v>0</v>
      </c>
      <c r="AQ1161">
        <v>0</v>
      </c>
      <c r="AR1161">
        <v>0</v>
      </c>
      <c r="AW1161" s="567"/>
      <c r="AX1161" s="567"/>
      <c r="AY1161" s="567"/>
      <c r="AZ1161" s="567"/>
      <c r="BA1161" s="567"/>
      <c r="BB1161" s="567"/>
      <c r="BC1161" s="567"/>
      <c r="BD1161" s="567">
        <v>0</v>
      </c>
      <c r="BE1161" s="567">
        <v>0</v>
      </c>
      <c r="BI1161">
        <v>45856.774606481478</v>
      </c>
      <c r="BJ1161">
        <v>45762.563310185185</v>
      </c>
      <c r="BK1161" t="s">
        <v>22262</v>
      </c>
      <c r="BM1161" t="s">
        <v>21698</v>
      </c>
      <c r="BU1161" t="s">
        <v>20470</v>
      </c>
      <c r="BV1161" t="s">
        <v>20471</v>
      </c>
      <c r="BY1161">
        <v>0</v>
      </c>
      <c r="CA1161" t="s">
        <v>16180</v>
      </c>
      <c r="CB1161" t="s">
        <v>21679</v>
      </c>
      <c r="CC11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2" spans="1:81">
      <c r="A1162" t="s">
        <v>20450</v>
      </c>
      <c r="C1162" t="s">
        <v>16535</v>
      </c>
      <c r="F1162" t="s">
        <v>46</v>
      </c>
      <c r="G1162" t="s">
        <v>2113</v>
      </c>
      <c r="J1162" t="b">
        <v>0</v>
      </c>
      <c r="M1162" t="b">
        <v>0</v>
      </c>
      <c r="O1162" t="s">
        <v>2546</v>
      </c>
      <c r="R1162">
        <v>318800000</v>
      </c>
      <c r="S1162">
        <v>44438</v>
      </c>
      <c r="T1162">
        <v>44461</v>
      </c>
      <c r="V1162">
        <v>44468</v>
      </c>
      <c r="AP1162">
        <v>0</v>
      </c>
      <c r="AQ1162">
        <v>0</v>
      </c>
      <c r="AR1162">
        <v>0</v>
      </c>
      <c r="AW1162" s="567"/>
      <c r="AX1162" s="567"/>
      <c r="AY1162" s="567"/>
      <c r="AZ1162" s="567"/>
      <c r="BA1162" s="567"/>
      <c r="BB1162" s="567"/>
      <c r="BC1162" s="567"/>
      <c r="BD1162" s="567">
        <v>0</v>
      </c>
      <c r="BE1162" s="567">
        <v>0</v>
      </c>
      <c r="BI1162">
        <v>45856.774606481478</v>
      </c>
      <c r="BJ1162">
        <v>45762.563333333332</v>
      </c>
      <c r="BK1162" t="s">
        <v>22262</v>
      </c>
      <c r="BM1162" t="s">
        <v>21698</v>
      </c>
      <c r="BU1162" t="s">
        <v>20472</v>
      </c>
      <c r="BV1162" t="s">
        <v>20473</v>
      </c>
      <c r="BY1162">
        <v>0</v>
      </c>
      <c r="CA1162" t="s">
        <v>16180</v>
      </c>
      <c r="CB1162" t="s">
        <v>21679</v>
      </c>
      <c r="CC11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3" spans="1:81">
      <c r="A1163" t="s">
        <v>20450</v>
      </c>
      <c r="C1163" t="s">
        <v>17111</v>
      </c>
      <c r="F1163" t="s">
        <v>46</v>
      </c>
      <c r="G1163" t="s">
        <v>2113</v>
      </c>
      <c r="J1163" t="b">
        <v>0</v>
      </c>
      <c r="M1163" t="b">
        <v>0</v>
      </c>
      <c r="O1163" t="s">
        <v>2546</v>
      </c>
      <c r="R1163">
        <v>31300000</v>
      </c>
      <c r="S1163">
        <v>44438</v>
      </c>
      <c r="T1163">
        <v>44461</v>
      </c>
      <c r="V1163">
        <v>44468</v>
      </c>
      <c r="AP1163">
        <v>0</v>
      </c>
      <c r="AQ1163">
        <v>0</v>
      </c>
      <c r="AR1163">
        <v>0</v>
      </c>
      <c r="AW1163" s="567"/>
      <c r="AX1163" s="567"/>
      <c r="AY1163" s="567"/>
      <c r="AZ1163" s="567"/>
      <c r="BA1163" s="567"/>
      <c r="BB1163" s="567"/>
      <c r="BC1163" s="567"/>
      <c r="BD1163" s="567">
        <v>0</v>
      </c>
      <c r="BE1163" s="567">
        <v>0</v>
      </c>
      <c r="BI1163">
        <v>45856.774606481478</v>
      </c>
      <c r="BJ1163">
        <v>45762.566180555557</v>
      </c>
      <c r="BK1163" t="s">
        <v>22262</v>
      </c>
      <c r="BM1163" t="s">
        <v>21698</v>
      </c>
      <c r="BU1163" t="s">
        <v>20474</v>
      </c>
      <c r="BV1163" t="s">
        <v>20475</v>
      </c>
      <c r="BY1163">
        <v>0</v>
      </c>
      <c r="CA1163" t="s">
        <v>16180</v>
      </c>
      <c r="CB1163" t="s">
        <v>21679</v>
      </c>
      <c r="CC11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4" spans="1:81">
      <c r="A1164" t="s">
        <v>20450</v>
      </c>
      <c r="C1164" t="s">
        <v>20476</v>
      </c>
      <c r="F1164" t="s">
        <v>20477</v>
      </c>
      <c r="G1164" t="s">
        <v>18789</v>
      </c>
      <c r="J1164" t="b">
        <v>0</v>
      </c>
      <c r="M1164" t="b">
        <v>0</v>
      </c>
      <c r="O1164" t="s">
        <v>7155</v>
      </c>
      <c r="R1164">
        <v>229500000</v>
      </c>
      <c r="S1164">
        <v>44438</v>
      </c>
      <c r="T1164">
        <v>44461</v>
      </c>
      <c r="V1164">
        <v>44468</v>
      </c>
      <c r="AP1164">
        <v>0</v>
      </c>
      <c r="AQ1164">
        <v>0</v>
      </c>
      <c r="AR1164">
        <v>0</v>
      </c>
      <c r="AW1164" s="567"/>
      <c r="AX1164" s="567"/>
      <c r="AY1164" s="567"/>
      <c r="AZ1164" s="567"/>
      <c r="BA1164" s="567"/>
      <c r="BB1164" s="567"/>
      <c r="BC1164" s="567"/>
      <c r="BD1164" s="567">
        <v>0</v>
      </c>
      <c r="BE1164" s="567">
        <v>0</v>
      </c>
      <c r="BI1164">
        <v>45856.774618055555</v>
      </c>
      <c r="BJ1164">
        <v>45762.566759259258</v>
      </c>
      <c r="BK1164" t="s">
        <v>22262</v>
      </c>
      <c r="BM1164" t="s">
        <v>21698</v>
      </c>
      <c r="BU1164" t="s">
        <v>20478</v>
      </c>
      <c r="BV1164" t="s">
        <v>20479</v>
      </c>
      <c r="BY1164">
        <v>0</v>
      </c>
      <c r="CA1164" t="s">
        <v>16180</v>
      </c>
      <c r="CB1164" t="s">
        <v>21679</v>
      </c>
      <c r="CC11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5" spans="1:81">
      <c r="A1165" t="s">
        <v>20450</v>
      </c>
      <c r="C1165" t="s">
        <v>20480</v>
      </c>
      <c r="F1165" t="s">
        <v>46</v>
      </c>
      <c r="G1165" t="s">
        <v>2108</v>
      </c>
      <c r="J1165" t="b">
        <v>0</v>
      </c>
      <c r="M1165" t="b">
        <v>0</v>
      </c>
      <c r="O1165" t="s">
        <v>2546</v>
      </c>
      <c r="R1165">
        <v>39980000</v>
      </c>
      <c r="S1165">
        <v>44438</v>
      </c>
      <c r="T1165">
        <v>44461</v>
      </c>
      <c r="V1165">
        <v>44468</v>
      </c>
      <c r="AP1165">
        <v>0</v>
      </c>
      <c r="AQ1165">
        <v>0</v>
      </c>
      <c r="AR1165">
        <v>0</v>
      </c>
      <c r="AW1165" s="567"/>
      <c r="AX1165" s="567"/>
      <c r="AY1165" s="567"/>
      <c r="AZ1165" s="567"/>
      <c r="BA1165" s="567"/>
      <c r="BB1165" s="567"/>
      <c r="BC1165" s="567"/>
      <c r="BD1165" s="567">
        <v>0</v>
      </c>
      <c r="BE1165" s="567">
        <v>0</v>
      </c>
      <c r="BI1165">
        <v>45856.774618055555</v>
      </c>
      <c r="BJ1165">
        <v>45762.567094907405</v>
      </c>
      <c r="BK1165" t="s">
        <v>22262</v>
      </c>
      <c r="BM1165" t="s">
        <v>21698</v>
      </c>
      <c r="BU1165" t="s">
        <v>20481</v>
      </c>
      <c r="BV1165" t="s">
        <v>20482</v>
      </c>
      <c r="BY1165">
        <v>0</v>
      </c>
      <c r="CA1165" t="s">
        <v>16180</v>
      </c>
      <c r="CB1165" t="s">
        <v>21679</v>
      </c>
      <c r="CC11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6" spans="1:81">
      <c r="A1166" t="s">
        <v>20450</v>
      </c>
      <c r="C1166" t="s">
        <v>20483</v>
      </c>
      <c r="F1166" t="s">
        <v>20477</v>
      </c>
      <c r="G1166" t="s">
        <v>18789</v>
      </c>
      <c r="J1166" t="b">
        <v>0</v>
      </c>
      <c r="M1166" t="b">
        <v>0</v>
      </c>
      <c r="O1166" t="s">
        <v>7155</v>
      </c>
      <c r="R1166">
        <v>84000000</v>
      </c>
      <c r="S1166">
        <v>44438</v>
      </c>
      <c r="T1166">
        <v>44461</v>
      </c>
      <c r="V1166">
        <v>44468</v>
      </c>
      <c r="AP1166">
        <v>0</v>
      </c>
      <c r="AQ1166">
        <v>0</v>
      </c>
      <c r="AR1166">
        <v>0</v>
      </c>
      <c r="AW1166" s="567"/>
      <c r="AX1166" s="567"/>
      <c r="AY1166" s="567"/>
      <c r="AZ1166" s="567"/>
      <c r="BA1166" s="567"/>
      <c r="BB1166" s="567"/>
      <c r="BC1166" s="567"/>
      <c r="BD1166" s="567">
        <v>0</v>
      </c>
      <c r="BE1166" s="567">
        <v>0</v>
      </c>
      <c r="BI1166">
        <v>45856.774618055555</v>
      </c>
      <c r="BJ1166">
        <v>45762.567453703705</v>
      </c>
      <c r="BK1166" t="s">
        <v>22262</v>
      </c>
      <c r="BM1166" t="s">
        <v>21698</v>
      </c>
      <c r="BU1166" t="s">
        <v>20484</v>
      </c>
      <c r="BV1166" t="s">
        <v>20485</v>
      </c>
      <c r="BY1166">
        <v>0</v>
      </c>
      <c r="CA1166" t="s">
        <v>16180</v>
      </c>
      <c r="CB1166" t="s">
        <v>21679</v>
      </c>
      <c r="CC11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7" spans="1:81">
      <c r="A1167" t="s">
        <v>20450</v>
      </c>
      <c r="C1167" t="s">
        <v>17358</v>
      </c>
      <c r="F1167" t="s">
        <v>2110</v>
      </c>
      <c r="G1167" t="s">
        <v>17221</v>
      </c>
      <c r="J1167" t="b">
        <v>0</v>
      </c>
      <c r="M1167" t="b">
        <v>0</v>
      </c>
      <c r="O1167" t="s">
        <v>2546</v>
      </c>
      <c r="R1167">
        <v>9226902</v>
      </c>
      <c r="S1167">
        <v>44438</v>
      </c>
      <c r="T1167">
        <v>44483</v>
      </c>
      <c r="V1167">
        <v>44468</v>
      </c>
      <c r="AP1167">
        <v>0</v>
      </c>
      <c r="AQ1167">
        <v>0</v>
      </c>
      <c r="AR1167">
        <v>0</v>
      </c>
      <c r="AW1167" s="567"/>
      <c r="AX1167" s="567"/>
      <c r="AY1167" s="567"/>
      <c r="AZ1167" s="567"/>
      <c r="BA1167" s="567"/>
      <c r="BB1167" s="567"/>
      <c r="BC1167" s="567"/>
      <c r="BD1167" s="567">
        <v>0</v>
      </c>
      <c r="BE1167" s="567">
        <v>0</v>
      </c>
      <c r="BI1167">
        <v>45856.774618055555</v>
      </c>
      <c r="BJ1167">
        <v>45762.567824074074</v>
      </c>
      <c r="BK1167" t="s">
        <v>22262</v>
      </c>
      <c r="BM1167" t="s">
        <v>21698</v>
      </c>
      <c r="BU1167" t="s">
        <v>20486</v>
      </c>
      <c r="BV1167" t="s">
        <v>20487</v>
      </c>
      <c r="BY1167">
        <v>0</v>
      </c>
      <c r="CA1167" t="s">
        <v>16180</v>
      </c>
      <c r="CB1167" t="s">
        <v>21679</v>
      </c>
      <c r="CC11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8" spans="1:81">
      <c r="A1168" t="s">
        <v>20450</v>
      </c>
      <c r="C1168" t="s">
        <v>17235</v>
      </c>
      <c r="F1168" t="s">
        <v>2110</v>
      </c>
      <c r="G1168" t="s">
        <v>17221</v>
      </c>
      <c r="J1168" t="b">
        <v>0</v>
      </c>
      <c r="M1168" t="b">
        <v>0</v>
      </c>
      <c r="O1168" t="s">
        <v>2546</v>
      </c>
      <c r="R1168">
        <v>15451304</v>
      </c>
      <c r="S1168">
        <v>44438</v>
      </c>
      <c r="T1168">
        <v>44483</v>
      </c>
      <c r="V1168">
        <v>44468</v>
      </c>
      <c r="AP1168">
        <v>0</v>
      </c>
      <c r="AQ1168">
        <v>0</v>
      </c>
      <c r="AR1168">
        <v>0</v>
      </c>
      <c r="AW1168" s="567"/>
      <c r="AX1168" s="567"/>
      <c r="AY1168" s="567"/>
      <c r="AZ1168" s="567"/>
      <c r="BA1168" s="567"/>
      <c r="BB1168" s="567"/>
      <c r="BC1168" s="567"/>
      <c r="BD1168" s="567">
        <v>0</v>
      </c>
      <c r="BE1168" s="567">
        <v>0</v>
      </c>
      <c r="BI1168">
        <v>45856.774618055555</v>
      </c>
      <c r="BJ1168">
        <v>45762.568171296298</v>
      </c>
      <c r="BK1168" t="s">
        <v>22262</v>
      </c>
      <c r="BM1168" t="s">
        <v>21698</v>
      </c>
      <c r="BU1168" t="s">
        <v>20488</v>
      </c>
      <c r="BV1168" t="s">
        <v>20489</v>
      </c>
      <c r="BY1168">
        <v>0</v>
      </c>
      <c r="CA1168" t="s">
        <v>16180</v>
      </c>
      <c r="CB1168" t="s">
        <v>21679</v>
      </c>
      <c r="CC11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69" spans="1:81">
      <c r="A1169" t="s">
        <v>20450</v>
      </c>
      <c r="C1169" t="s">
        <v>17316</v>
      </c>
      <c r="F1169" t="s">
        <v>2110</v>
      </c>
      <c r="G1169" t="s">
        <v>17221</v>
      </c>
      <c r="J1169" t="b">
        <v>0</v>
      </c>
      <c r="M1169" t="b">
        <v>0</v>
      </c>
      <c r="O1169" t="s">
        <v>2546</v>
      </c>
      <c r="R1169">
        <v>14472108</v>
      </c>
      <c r="S1169">
        <v>44438</v>
      </c>
      <c r="T1169">
        <v>44483</v>
      </c>
      <c r="V1169">
        <v>44468</v>
      </c>
      <c r="AP1169">
        <v>0</v>
      </c>
      <c r="AQ1169">
        <v>0</v>
      </c>
      <c r="AR1169">
        <v>0</v>
      </c>
      <c r="AW1169" s="567"/>
      <c r="AX1169" s="567"/>
      <c r="AY1169" s="567"/>
      <c r="AZ1169" s="567"/>
      <c r="BA1169" s="567"/>
      <c r="BB1169" s="567"/>
      <c r="BC1169" s="567"/>
      <c r="BD1169" s="567">
        <v>0</v>
      </c>
      <c r="BE1169" s="567">
        <v>0</v>
      </c>
      <c r="BI1169">
        <v>45856.774618055555</v>
      </c>
      <c r="BJ1169">
        <v>45762.568576388891</v>
      </c>
      <c r="BK1169" t="s">
        <v>22262</v>
      </c>
      <c r="BM1169" t="s">
        <v>21698</v>
      </c>
      <c r="BU1169" t="s">
        <v>20490</v>
      </c>
      <c r="BV1169" t="s">
        <v>20491</v>
      </c>
      <c r="BY1169">
        <v>0</v>
      </c>
      <c r="CA1169" t="s">
        <v>16180</v>
      </c>
      <c r="CB1169" t="s">
        <v>21679</v>
      </c>
      <c r="CC11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0" spans="1:81">
      <c r="A1170" t="s">
        <v>20450</v>
      </c>
      <c r="C1170" t="s">
        <v>17353</v>
      </c>
      <c r="F1170" t="s">
        <v>2110</v>
      </c>
      <c r="G1170" t="s">
        <v>17221</v>
      </c>
      <c r="J1170" t="b">
        <v>0</v>
      </c>
      <c r="M1170" t="b">
        <v>0</v>
      </c>
      <c r="O1170" t="s">
        <v>2546</v>
      </c>
      <c r="R1170">
        <v>13346360</v>
      </c>
      <c r="S1170">
        <v>44438</v>
      </c>
      <c r="T1170">
        <v>44483</v>
      </c>
      <c r="V1170">
        <v>44468</v>
      </c>
      <c r="AP1170">
        <v>0</v>
      </c>
      <c r="AQ1170">
        <v>0</v>
      </c>
      <c r="AR1170">
        <v>0</v>
      </c>
      <c r="AW1170" s="567"/>
      <c r="AX1170" s="567"/>
      <c r="AY1170" s="567"/>
      <c r="AZ1170" s="567"/>
      <c r="BA1170" s="567"/>
      <c r="BB1170" s="567"/>
      <c r="BC1170" s="567"/>
      <c r="BD1170" s="567">
        <v>0</v>
      </c>
      <c r="BE1170" s="567">
        <v>0</v>
      </c>
      <c r="BI1170">
        <v>45856.774618055555</v>
      </c>
      <c r="BJ1170">
        <v>45762.569050925929</v>
      </c>
      <c r="BK1170" t="s">
        <v>22262</v>
      </c>
      <c r="BM1170" t="s">
        <v>21698</v>
      </c>
      <c r="BU1170" t="s">
        <v>20492</v>
      </c>
      <c r="BV1170" t="s">
        <v>20493</v>
      </c>
      <c r="BY1170">
        <v>0</v>
      </c>
      <c r="CA1170" t="s">
        <v>16180</v>
      </c>
      <c r="CB1170" t="s">
        <v>21679</v>
      </c>
      <c r="CC11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1" spans="1:81">
      <c r="A1171" t="s">
        <v>20450</v>
      </c>
      <c r="C1171" t="s">
        <v>17292</v>
      </c>
      <c r="F1171" t="s">
        <v>2110</v>
      </c>
      <c r="G1171" t="s">
        <v>17221</v>
      </c>
      <c r="J1171" t="b">
        <v>0</v>
      </c>
      <c r="M1171" t="b">
        <v>0</v>
      </c>
      <c r="O1171" t="s">
        <v>2546</v>
      </c>
      <c r="R1171">
        <v>16300000</v>
      </c>
      <c r="S1171">
        <v>44438</v>
      </c>
      <c r="T1171">
        <v>44483</v>
      </c>
      <c r="V1171">
        <v>44468</v>
      </c>
      <c r="AP1171">
        <v>0</v>
      </c>
      <c r="AQ1171">
        <v>0</v>
      </c>
      <c r="AR1171">
        <v>0</v>
      </c>
      <c r="AW1171" s="567"/>
      <c r="AX1171" s="567"/>
      <c r="AY1171" s="567"/>
      <c r="AZ1171" s="567"/>
      <c r="BA1171" s="567"/>
      <c r="BB1171" s="567"/>
      <c r="BC1171" s="567"/>
      <c r="BD1171" s="567">
        <v>0</v>
      </c>
      <c r="BE1171" s="567">
        <v>0</v>
      </c>
      <c r="BI1171">
        <v>45856.774629629632</v>
      </c>
      <c r="BJ1171">
        <v>45762.570127314815</v>
      </c>
      <c r="BK1171" t="s">
        <v>22262</v>
      </c>
      <c r="BM1171" t="s">
        <v>21698</v>
      </c>
      <c r="BU1171" t="s">
        <v>20494</v>
      </c>
      <c r="BV1171" t="s">
        <v>20495</v>
      </c>
      <c r="BY1171">
        <v>0</v>
      </c>
      <c r="CA1171" t="s">
        <v>16180</v>
      </c>
      <c r="CB1171" t="s">
        <v>21679</v>
      </c>
      <c r="CC11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2" spans="1:81">
      <c r="A1172" t="s">
        <v>20450</v>
      </c>
      <c r="C1172" t="s">
        <v>17348</v>
      </c>
      <c r="F1172" t="s">
        <v>2110</v>
      </c>
      <c r="G1172" t="s">
        <v>17221</v>
      </c>
      <c r="J1172" t="b">
        <v>0</v>
      </c>
      <c r="M1172" t="b">
        <v>0</v>
      </c>
      <c r="O1172" t="s">
        <v>2546</v>
      </c>
      <c r="R1172">
        <v>2478181</v>
      </c>
      <c r="S1172">
        <v>44438</v>
      </c>
      <c r="T1172">
        <v>44483</v>
      </c>
      <c r="V1172">
        <v>44468</v>
      </c>
      <c r="AP1172">
        <v>0</v>
      </c>
      <c r="AQ1172">
        <v>0</v>
      </c>
      <c r="AR1172">
        <v>0</v>
      </c>
      <c r="AW1172" s="567"/>
      <c r="AX1172" s="567"/>
      <c r="AY1172" s="567"/>
      <c r="AZ1172" s="567"/>
      <c r="BA1172" s="567"/>
      <c r="BB1172" s="567"/>
      <c r="BC1172" s="567"/>
      <c r="BD1172" s="567">
        <v>0</v>
      </c>
      <c r="BE1172" s="567">
        <v>0</v>
      </c>
      <c r="BI1172">
        <v>45856.774629629632</v>
      </c>
      <c r="BJ1172">
        <v>45762.571504629632</v>
      </c>
      <c r="BK1172" t="s">
        <v>22262</v>
      </c>
      <c r="BM1172" t="s">
        <v>21698</v>
      </c>
      <c r="BU1172" t="s">
        <v>20496</v>
      </c>
      <c r="BV1172" t="s">
        <v>20497</v>
      </c>
      <c r="BY1172">
        <v>0</v>
      </c>
      <c r="CA1172" t="s">
        <v>16180</v>
      </c>
      <c r="CB1172" t="s">
        <v>21679</v>
      </c>
      <c r="CC11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3" spans="1:81">
      <c r="A1173" t="s">
        <v>20450</v>
      </c>
      <c r="C1173" t="s">
        <v>17222</v>
      </c>
      <c r="F1173" t="s">
        <v>2110</v>
      </c>
      <c r="G1173" t="s">
        <v>17221</v>
      </c>
      <c r="J1173" t="b">
        <v>0</v>
      </c>
      <c r="M1173" t="b">
        <v>0</v>
      </c>
      <c r="O1173" t="s">
        <v>2546</v>
      </c>
      <c r="R1173">
        <v>31028729</v>
      </c>
      <c r="S1173">
        <v>44438</v>
      </c>
      <c r="T1173">
        <v>44483</v>
      </c>
      <c r="V1173">
        <v>44468</v>
      </c>
      <c r="AP1173">
        <v>0</v>
      </c>
      <c r="AQ1173">
        <v>0</v>
      </c>
      <c r="AR1173">
        <v>0</v>
      </c>
      <c r="AW1173" s="567"/>
      <c r="AX1173" s="567"/>
      <c r="AY1173" s="567"/>
      <c r="AZ1173" s="567"/>
      <c r="BA1173" s="567"/>
      <c r="BB1173" s="567"/>
      <c r="BC1173" s="567"/>
      <c r="BD1173" s="567">
        <v>0</v>
      </c>
      <c r="BE1173" s="567">
        <v>0</v>
      </c>
      <c r="BI1173">
        <v>45856.774629629632</v>
      </c>
      <c r="BJ1173">
        <v>45762.571909722225</v>
      </c>
      <c r="BK1173" t="s">
        <v>22262</v>
      </c>
      <c r="BM1173" t="s">
        <v>21698</v>
      </c>
      <c r="BU1173" t="s">
        <v>20498</v>
      </c>
      <c r="BV1173" t="s">
        <v>20499</v>
      </c>
      <c r="BY1173">
        <v>0</v>
      </c>
      <c r="CA1173" t="s">
        <v>16180</v>
      </c>
      <c r="CB1173" t="s">
        <v>21679</v>
      </c>
      <c r="CC11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4" spans="1:81">
      <c r="A1174" t="s">
        <v>20450</v>
      </c>
      <c r="C1174" t="s">
        <v>17908</v>
      </c>
      <c r="F1174" t="s">
        <v>46</v>
      </c>
      <c r="G1174" t="s">
        <v>2108</v>
      </c>
      <c r="J1174" t="b">
        <v>0</v>
      </c>
      <c r="M1174" t="b">
        <v>0</v>
      </c>
      <c r="O1174" t="s">
        <v>2546</v>
      </c>
      <c r="R1174">
        <v>6010000</v>
      </c>
      <c r="S1174">
        <v>44473</v>
      </c>
      <c r="T1174">
        <v>44487</v>
      </c>
      <c r="V1174">
        <v>44503</v>
      </c>
      <c r="AP1174">
        <v>0</v>
      </c>
      <c r="AQ1174">
        <v>0</v>
      </c>
      <c r="AR1174">
        <v>0</v>
      </c>
      <c r="AW1174" s="567"/>
      <c r="AX1174" s="567"/>
      <c r="AY1174" s="567"/>
      <c r="AZ1174" s="567"/>
      <c r="BA1174" s="567"/>
      <c r="BB1174" s="567"/>
      <c r="BC1174" s="567"/>
      <c r="BD1174" s="567">
        <v>0</v>
      </c>
      <c r="BE1174" s="567">
        <v>0</v>
      </c>
      <c r="BI1174">
        <v>45856.774629629632</v>
      </c>
      <c r="BJ1174">
        <v>45762.572314814817</v>
      </c>
      <c r="BK1174" t="s">
        <v>22262</v>
      </c>
      <c r="BM1174" t="s">
        <v>21698</v>
      </c>
      <c r="BU1174" t="s">
        <v>20500</v>
      </c>
      <c r="BV1174" t="s">
        <v>20501</v>
      </c>
      <c r="BY1174">
        <v>0</v>
      </c>
      <c r="CA1174" t="s">
        <v>16180</v>
      </c>
      <c r="CB1174" t="s">
        <v>21679</v>
      </c>
      <c r="CC11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5" spans="1:81">
      <c r="A1175" t="s">
        <v>20450</v>
      </c>
      <c r="C1175" t="s">
        <v>17241</v>
      </c>
      <c r="F1175" t="s">
        <v>33</v>
      </c>
      <c r="G1175" t="s">
        <v>2115</v>
      </c>
      <c r="J1175" t="b">
        <v>0</v>
      </c>
      <c r="M1175" t="b">
        <v>0</v>
      </c>
      <c r="O1175" t="s">
        <v>2546</v>
      </c>
      <c r="R1175">
        <v>16700000</v>
      </c>
      <c r="S1175">
        <v>44473</v>
      </c>
      <c r="T1175">
        <v>44487</v>
      </c>
      <c r="V1175">
        <v>44503</v>
      </c>
      <c r="AP1175">
        <v>0</v>
      </c>
      <c r="AQ1175">
        <v>0</v>
      </c>
      <c r="AR1175">
        <v>0</v>
      </c>
      <c r="AW1175" s="567"/>
      <c r="AX1175" s="567"/>
      <c r="AY1175" s="567"/>
      <c r="AZ1175" s="567"/>
      <c r="BA1175" s="567"/>
      <c r="BB1175" s="567"/>
      <c r="BC1175" s="567"/>
      <c r="BD1175" s="567">
        <v>0</v>
      </c>
      <c r="BE1175" s="567">
        <v>0</v>
      </c>
      <c r="BI1175">
        <v>45856.774629629632</v>
      </c>
      <c r="BJ1175">
        <v>45762.572743055556</v>
      </c>
      <c r="BK1175" t="s">
        <v>22262</v>
      </c>
      <c r="BM1175" t="s">
        <v>21698</v>
      </c>
      <c r="BU1175" t="s">
        <v>20502</v>
      </c>
      <c r="BV1175" t="s">
        <v>20503</v>
      </c>
      <c r="BY1175">
        <v>0</v>
      </c>
      <c r="CA1175" t="s">
        <v>16180</v>
      </c>
      <c r="CB1175" t="s">
        <v>21679</v>
      </c>
      <c r="CC11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6" spans="1:81">
      <c r="A1176" t="s">
        <v>20450</v>
      </c>
      <c r="C1176" t="s">
        <v>17287</v>
      </c>
      <c r="F1176" t="s">
        <v>33</v>
      </c>
      <c r="G1176" t="s">
        <v>2115</v>
      </c>
      <c r="J1176" t="b">
        <v>0</v>
      </c>
      <c r="M1176" t="b">
        <v>0</v>
      </c>
      <c r="O1176" t="s">
        <v>2546</v>
      </c>
      <c r="R1176">
        <v>2500000</v>
      </c>
      <c r="S1176">
        <v>44473</v>
      </c>
      <c r="T1176">
        <v>44487</v>
      </c>
      <c r="V1176">
        <v>44503</v>
      </c>
      <c r="AP1176">
        <v>0</v>
      </c>
      <c r="AQ1176">
        <v>0</v>
      </c>
      <c r="AR1176">
        <v>0</v>
      </c>
      <c r="AW1176" s="567"/>
      <c r="AX1176" s="567"/>
      <c r="AY1176" s="567"/>
      <c r="AZ1176" s="567"/>
      <c r="BA1176" s="567"/>
      <c r="BB1176" s="567"/>
      <c r="BC1176" s="567"/>
      <c r="BD1176" s="567">
        <v>0</v>
      </c>
      <c r="BE1176" s="567">
        <v>0</v>
      </c>
      <c r="BI1176">
        <v>45856.774629629632</v>
      </c>
      <c r="BJ1176">
        <v>45762.573136574072</v>
      </c>
      <c r="BK1176" t="s">
        <v>22262</v>
      </c>
      <c r="BM1176" t="s">
        <v>21698</v>
      </c>
      <c r="BU1176" t="s">
        <v>20504</v>
      </c>
      <c r="BV1176" t="s">
        <v>20505</v>
      </c>
      <c r="BY1176">
        <v>0</v>
      </c>
      <c r="CA1176" t="s">
        <v>16180</v>
      </c>
      <c r="CB1176" t="s">
        <v>21679</v>
      </c>
      <c r="CC11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7" spans="1:81">
      <c r="A1177" t="s">
        <v>20450</v>
      </c>
      <c r="C1177" t="s">
        <v>12398</v>
      </c>
      <c r="F1177" t="s">
        <v>33</v>
      </c>
      <c r="G1177" t="s">
        <v>2115</v>
      </c>
      <c r="J1177" t="b">
        <v>0</v>
      </c>
      <c r="M1177" t="b">
        <v>0</v>
      </c>
      <c r="O1177" t="s">
        <v>2546</v>
      </c>
      <c r="R1177">
        <v>1700000</v>
      </c>
      <c r="S1177">
        <v>44473</v>
      </c>
      <c r="T1177">
        <v>44487</v>
      </c>
      <c r="V1177">
        <v>44503</v>
      </c>
      <c r="AP1177">
        <v>0</v>
      </c>
      <c r="AQ1177">
        <v>0</v>
      </c>
      <c r="AR1177">
        <v>0</v>
      </c>
      <c r="AW1177" s="567"/>
      <c r="AX1177" s="567"/>
      <c r="AY1177" s="567"/>
      <c r="AZ1177" s="567"/>
      <c r="BA1177" s="567"/>
      <c r="BB1177" s="567"/>
      <c r="BC1177" s="567"/>
      <c r="BD1177" s="567">
        <v>0</v>
      </c>
      <c r="BE1177" s="567">
        <v>0</v>
      </c>
      <c r="BI1177">
        <v>45856.774629629632</v>
      </c>
      <c r="BJ1177">
        <v>45762.573587962965</v>
      </c>
      <c r="BK1177" t="s">
        <v>22262</v>
      </c>
      <c r="BM1177" t="s">
        <v>21698</v>
      </c>
      <c r="BU1177" t="s">
        <v>20506</v>
      </c>
      <c r="BV1177" t="s">
        <v>20507</v>
      </c>
      <c r="BY1177">
        <v>0</v>
      </c>
      <c r="CA1177" t="s">
        <v>16180</v>
      </c>
      <c r="CB1177" t="s">
        <v>21679</v>
      </c>
      <c r="CC11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8" spans="1:81">
      <c r="A1178" t="s">
        <v>20450</v>
      </c>
      <c r="C1178" t="s">
        <v>12858</v>
      </c>
      <c r="F1178" t="s">
        <v>33</v>
      </c>
      <c r="G1178" t="s">
        <v>2115</v>
      </c>
      <c r="J1178" t="b">
        <v>0</v>
      </c>
      <c r="M1178" t="b">
        <v>0</v>
      </c>
      <c r="O1178" t="s">
        <v>2546</v>
      </c>
      <c r="R1178">
        <v>40100000</v>
      </c>
      <c r="S1178">
        <v>44473</v>
      </c>
      <c r="T1178">
        <v>44487</v>
      </c>
      <c r="V1178">
        <v>44503</v>
      </c>
      <c r="AP1178">
        <v>0</v>
      </c>
      <c r="AQ1178">
        <v>0</v>
      </c>
      <c r="AR1178">
        <v>0</v>
      </c>
      <c r="AW1178" s="567"/>
      <c r="AX1178" s="567"/>
      <c r="AY1178" s="567"/>
      <c r="AZ1178" s="567"/>
      <c r="BA1178" s="567"/>
      <c r="BB1178" s="567"/>
      <c r="BC1178" s="567"/>
      <c r="BD1178" s="567">
        <v>0</v>
      </c>
      <c r="BE1178" s="567">
        <v>0</v>
      </c>
      <c r="BI1178">
        <v>45856.774629629632</v>
      </c>
      <c r="BJ1178">
        <v>45762.573958333334</v>
      </c>
      <c r="BK1178" t="s">
        <v>22262</v>
      </c>
      <c r="BM1178" t="s">
        <v>21698</v>
      </c>
      <c r="BU1178" t="s">
        <v>20508</v>
      </c>
      <c r="BV1178" t="s">
        <v>20509</v>
      </c>
      <c r="BY1178">
        <v>0</v>
      </c>
      <c r="CA1178" t="s">
        <v>16180</v>
      </c>
      <c r="CB1178" t="s">
        <v>21679</v>
      </c>
      <c r="CC11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79" spans="1:81">
      <c r="A1179" t="s">
        <v>20450</v>
      </c>
      <c r="C1179" t="s">
        <v>17263</v>
      </c>
      <c r="F1179" t="s">
        <v>33</v>
      </c>
      <c r="G1179" t="s">
        <v>2115</v>
      </c>
      <c r="J1179" t="b">
        <v>0</v>
      </c>
      <c r="M1179" t="b">
        <v>0</v>
      </c>
      <c r="O1179" t="s">
        <v>2546</v>
      </c>
      <c r="R1179">
        <v>31400000</v>
      </c>
      <c r="S1179">
        <v>44473</v>
      </c>
      <c r="T1179">
        <v>44487</v>
      </c>
      <c r="V1179">
        <v>44503</v>
      </c>
      <c r="AP1179">
        <v>0</v>
      </c>
      <c r="AQ1179">
        <v>0</v>
      </c>
      <c r="AR1179">
        <v>0</v>
      </c>
      <c r="AW1179" s="567"/>
      <c r="AX1179" s="567"/>
      <c r="AY1179" s="567"/>
      <c r="AZ1179" s="567"/>
      <c r="BA1179" s="567"/>
      <c r="BB1179" s="567"/>
      <c r="BC1179" s="567"/>
      <c r="BD1179" s="567">
        <v>0</v>
      </c>
      <c r="BE1179" s="567">
        <v>0</v>
      </c>
      <c r="BI1179">
        <v>45856.774641203701</v>
      </c>
      <c r="BJ1179">
        <v>45762.574363425927</v>
      </c>
      <c r="BK1179" t="s">
        <v>22262</v>
      </c>
      <c r="BM1179" t="s">
        <v>21698</v>
      </c>
      <c r="BU1179" t="s">
        <v>20510</v>
      </c>
      <c r="BV1179" t="s">
        <v>20511</v>
      </c>
      <c r="BY1179">
        <v>0</v>
      </c>
      <c r="CA1179" t="s">
        <v>16180</v>
      </c>
      <c r="CB1179" t="s">
        <v>21679</v>
      </c>
      <c r="CC11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0" spans="1:81">
      <c r="A1180" t="s">
        <v>20450</v>
      </c>
      <c r="C1180" t="s">
        <v>17312</v>
      </c>
      <c r="F1180" t="s">
        <v>46</v>
      </c>
      <c r="G1180" t="s">
        <v>2108</v>
      </c>
      <c r="J1180" t="b">
        <v>0</v>
      </c>
      <c r="M1180" t="b">
        <v>0</v>
      </c>
      <c r="O1180" t="s">
        <v>2546</v>
      </c>
      <c r="R1180">
        <v>22330000</v>
      </c>
      <c r="S1180">
        <v>44473</v>
      </c>
      <c r="T1180">
        <v>44487</v>
      </c>
      <c r="V1180">
        <v>44503</v>
      </c>
      <c r="AP1180">
        <v>0</v>
      </c>
      <c r="AQ1180">
        <v>0</v>
      </c>
      <c r="AR1180">
        <v>0</v>
      </c>
      <c r="AW1180" s="567"/>
      <c r="AX1180" s="567"/>
      <c r="AY1180" s="567"/>
      <c r="AZ1180" s="567"/>
      <c r="BA1180" s="567"/>
      <c r="BB1180" s="567"/>
      <c r="BC1180" s="567"/>
      <c r="BD1180" s="567">
        <v>0</v>
      </c>
      <c r="BE1180" s="567">
        <v>0</v>
      </c>
      <c r="BI1180">
        <v>45856.774641203701</v>
      </c>
      <c r="BJ1180">
        <v>45762.577523148146</v>
      </c>
      <c r="BK1180" t="s">
        <v>22262</v>
      </c>
      <c r="BM1180" t="s">
        <v>21698</v>
      </c>
      <c r="BU1180" t="s">
        <v>20512</v>
      </c>
      <c r="BV1180" t="s">
        <v>20513</v>
      </c>
      <c r="BY1180">
        <v>0</v>
      </c>
      <c r="CA1180" t="s">
        <v>16180</v>
      </c>
      <c r="CB1180" t="s">
        <v>21679</v>
      </c>
      <c r="CC11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1" spans="1:81">
      <c r="A1181" t="s">
        <v>20450</v>
      </c>
      <c r="C1181" t="s">
        <v>17251</v>
      </c>
      <c r="F1181" t="s">
        <v>33</v>
      </c>
      <c r="G1181" t="s">
        <v>2115</v>
      </c>
      <c r="J1181" t="b">
        <v>0</v>
      </c>
      <c r="M1181" t="b">
        <v>0</v>
      </c>
      <c r="O1181" t="s">
        <v>7155</v>
      </c>
      <c r="R1181">
        <v>9900000</v>
      </c>
      <c r="S1181">
        <v>44473</v>
      </c>
      <c r="T1181">
        <v>44487</v>
      </c>
      <c r="V1181">
        <v>44503</v>
      </c>
      <c r="AP1181">
        <v>0</v>
      </c>
      <c r="AQ1181">
        <v>0</v>
      </c>
      <c r="AR1181">
        <v>0</v>
      </c>
      <c r="AW1181" s="567"/>
      <c r="AX1181" s="567"/>
      <c r="AY1181" s="567"/>
      <c r="AZ1181" s="567"/>
      <c r="BA1181" s="567"/>
      <c r="BB1181" s="567"/>
      <c r="BC1181" s="567"/>
      <c r="BD1181" s="567">
        <v>0</v>
      </c>
      <c r="BE1181" s="567">
        <v>0</v>
      </c>
      <c r="BI1181">
        <v>45856.774641203701</v>
      </c>
      <c r="BJ1181">
        <v>45762.583703703705</v>
      </c>
      <c r="BK1181" t="s">
        <v>22262</v>
      </c>
      <c r="BM1181" t="s">
        <v>21698</v>
      </c>
      <c r="BU1181" t="s">
        <v>20514</v>
      </c>
      <c r="BV1181" t="s">
        <v>20515</v>
      </c>
      <c r="BY1181">
        <v>0</v>
      </c>
      <c r="CA1181" t="s">
        <v>16180</v>
      </c>
      <c r="CB1181" t="s">
        <v>21679</v>
      </c>
      <c r="CC11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2" spans="1:81">
      <c r="A1182" t="s">
        <v>20450</v>
      </c>
      <c r="C1182" t="s">
        <v>17035</v>
      </c>
      <c r="F1182" t="s">
        <v>33</v>
      </c>
      <c r="G1182" t="s">
        <v>2115</v>
      </c>
      <c r="J1182" t="b">
        <v>0</v>
      </c>
      <c r="M1182" t="b">
        <v>0</v>
      </c>
      <c r="O1182" t="s">
        <v>7155</v>
      </c>
      <c r="R1182">
        <v>600000</v>
      </c>
      <c r="S1182">
        <v>44585</v>
      </c>
      <c r="T1182">
        <v>44635</v>
      </c>
      <c r="V1182">
        <v>44615</v>
      </c>
      <c r="AP1182">
        <v>0</v>
      </c>
      <c r="AQ1182">
        <v>0</v>
      </c>
      <c r="AR1182">
        <v>0</v>
      </c>
      <c r="AW1182" s="567"/>
      <c r="AX1182" s="567"/>
      <c r="AY1182" s="567"/>
      <c r="AZ1182" s="567"/>
      <c r="BA1182" s="567"/>
      <c r="BB1182" s="567"/>
      <c r="BC1182" s="567"/>
      <c r="BD1182" s="567">
        <v>0</v>
      </c>
      <c r="BE1182" s="567">
        <v>0</v>
      </c>
      <c r="BI1182">
        <v>45856.774641203701</v>
      </c>
      <c r="BJ1182">
        <v>45762.584282407406</v>
      </c>
      <c r="BK1182" t="s">
        <v>22262</v>
      </c>
      <c r="BM1182" t="s">
        <v>21698</v>
      </c>
      <c r="BU1182" t="s">
        <v>20516</v>
      </c>
      <c r="BV1182" t="s">
        <v>20517</v>
      </c>
      <c r="BY1182">
        <v>0</v>
      </c>
      <c r="CA1182" t="s">
        <v>16180</v>
      </c>
      <c r="CB1182" t="s">
        <v>21679</v>
      </c>
      <c r="CC11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3" spans="1:81">
      <c r="A1183" t="s">
        <v>20450</v>
      </c>
      <c r="C1183" t="s">
        <v>17010</v>
      </c>
      <c r="F1183" t="s">
        <v>20477</v>
      </c>
      <c r="G1183" t="s">
        <v>18789</v>
      </c>
      <c r="J1183" t="b">
        <v>0</v>
      </c>
      <c r="M1183" t="b">
        <v>0</v>
      </c>
      <c r="O1183" t="s">
        <v>2546</v>
      </c>
      <c r="R1183">
        <v>330000000</v>
      </c>
      <c r="S1183">
        <v>44585</v>
      </c>
      <c r="T1183">
        <v>44635</v>
      </c>
      <c r="V1183">
        <v>44615</v>
      </c>
      <c r="AP1183">
        <v>0</v>
      </c>
      <c r="AQ1183">
        <v>0</v>
      </c>
      <c r="AR1183">
        <v>0</v>
      </c>
      <c r="AW1183" s="567"/>
      <c r="AX1183" s="567"/>
      <c r="AY1183" s="567"/>
      <c r="AZ1183" s="567"/>
      <c r="BA1183" s="567"/>
      <c r="BB1183" s="567"/>
      <c r="BC1183" s="567"/>
      <c r="BD1183" s="567">
        <v>0</v>
      </c>
      <c r="BE1183" s="567">
        <v>0</v>
      </c>
      <c r="BI1183">
        <v>45856.774641203701</v>
      </c>
      <c r="BJ1183">
        <v>45762.585601851853</v>
      </c>
      <c r="BK1183" t="s">
        <v>22262</v>
      </c>
      <c r="BM1183" t="s">
        <v>21698</v>
      </c>
      <c r="BU1183" t="s">
        <v>20518</v>
      </c>
      <c r="BV1183" t="s">
        <v>20519</v>
      </c>
      <c r="BY1183">
        <v>0</v>
      </c>
      <c r="CA1183" t="s">
        <v>16180</v>
      </c>
      <c r="CB1183" t="s">
        <v>21679</v>
      </c>
      <c r="CC11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4" spans="1:81">
      <c r="A1184" t="s">
        <v>20450</v>
      </c>
      <c r="C1184" t="s">
        <v>20520</v>
      </c>
      <c r="F1184" t="s">
        <v>35</v>
      </c>
      <c r="G1184" t="s">
        <v>17440</v>
      </c>
      <c r="J1184" t="b">
        <v>0</v>
      </c>
      <c r="M1184" t="b">
        <v>0</v>
      </c>
      <c r="O1184" t="s">
        <v>2546</v>
      </c>
      <c r="R1184">
        <v>30360000</v>
      </c>
      <c r="S1184">
        <v>44876</v>
      </c>
      <c r="T1184">
        <v>44905</v>
      </c>
      <c r="V1184">
        <v>44906</v>
      </c>
      <c r="AP1184">
        <v>0</v>
      </c>
      <c r="AQ1184">
        <v>0</v>
      </c>
      <c r="AR1184">
        <v>0</v>
      </c>
      <c r="AW1184" s="567"/>
      <c r="AX1184" s="567"/>
      <c r="AY1184" s="567"/>
      <c r="AZ1184" s="567"/>
      <c r="BA1184" s="567"/>
      <c r="BB1184" s="567"/>
      <c r="BC1184" s="567"/>
      <c r="BD1184" s="567">
        <v>0</v>
      </c>
      <c r="BE1184" s="567">
        <v>0</v>
      </c>
      <c r="BI1184">
        <v>45856.774641203701</v>
      </c>
      <c r="BJ1184">
        <v>45762.586238425924</v>
      </c>
      <c r="BK1184" t="s">
        <v>22262</v>
      </c>
      <c r="BM1184" t="s">
        <v>21698</v>
      </c>
      <c r="BU1184" t="s">
        <v>20521</v>
      </c>
      <c r="BV1184" t="s">
        <v>20522</v>
      </c>
      <c r="BY1184">
        <v>0</v>
      </c>
      <c r="CA1184" t="s">
        <v>16180</v>
      </c>
      <c r="CB1184" t="s">
        <v>21679</v>
      </c>
      <c r="CC11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5" spans="1:81">
      <c r="A1185" t="s">
        <v>20450</v>
      </c>
      <c r="C1185" t="s">
        <v>20523</v>
      </c>
      <c r="F1185" t="s">
        <v>35</v>
      </c>
      <c r="G1185" t="s">
        <v>17440</v>
      </c>
      <c r="J1185" t="b">
        <v>0</v>
      </c>
      <c r="M1185" t="b">
        <v>0</v>
      </c>
      <c r="O1185" t="s">
        <v>7155</v>
      </c>
      <c r="R1185">
        <v>29040000</v>
      </c>
      <c r="S1185">
        <v>44876</v>
      </c>
      <c r="T1185">
        <v>44905</v>
      </c>
      <c r="V1185">
        <v>44906</v>
      </c>
      <c r="AP1185">
        <v>0</v>
      </c>
      <c r="AQ1185">
        <v>0</v>
      </c>
      <c r="AR1185">
        <v>0</v>
      </c>
      <c r="AW1185" s="567"/>
      <c r="AX1185" s="567"/>
      <c r="AY1185" s="567"/>
      <c r="AZ1185" s="567"/>
      <c r="BA1185" s="567"/>
      <c r="BB1185" s="567"/>
      <c r="BC1185" s="567"/>
      <c r="BD1185" s="567">
        <v>0</v>
      </c>
      <c r="BE1185" s="567">
        <v>0</v>
      </c>
      <c r="BI1185">
        <v>45856.774641203701</v>
      </c>
      <c r="BJ1185">
        <v>45762.58666666667</v>
      </c>
      <c r="BK1185" t="s">
        <v>22262</v>
      </c>
      <c r="BM1185" t="s">
        <v>21698</v>
      </c>
      <c r="BU1185" t="s">
        <v>20524</v>
      </c>
      <c r="BV1185" t="s">
        <v>20525</v>
      </c>
      <c r="BY1185">
        <v>0</v>
      </c>
      <c r="CA1185" t="s">
        <v>16180</v>
      </c>
      <c r="CB1185" t="s">
        <v>21679</v>
      </c>
      <c r="CC11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6" spans="1:81">
      <c r="A1186" t="s">
        <v>20450</v>
      </c>
      <c r="C1186" t="s">
        <v>20526</v>
      </c>
      <c r="F1186" t="s">
        <v>35</v>
      </c>
      <c r="G1186" t="s">
        <v>17440</v>
      </c>
      <c r="J1186" t="b">
        <v>0</v>
      </c>
      <c r="M1186" t="b">
        <v>0</v>
      </c>
      <c r="O1186" t="s">
        <v>2546</v>
      </c>
      <c r="R1186">
        <v>36340000</v>
      </c>
      <c r="S1186">
        <v>44876</v>
      </c>
      <c r="T1186">
        <v>44905</v>
      </c>
      <c r="V1186">
        <v>44906</v>
      </c>
      <c r="AP1186">
        <v>0</v>
      </c>
      <c r="AQ1186">
        <v>0</v>
      </c>
      <c r="AR1186">
        <v>0</v>
      </c>
      <c r="AW1186" s="567"/>
      <c r="AX1186" s="567"/>
      <c r="AY1186" s="567"/>
      <c r="AZ1186" s="567"/>
      <c r="BA1186" s="567"/>
      <c r="BB1186" s="567"/>
      <c r="BC1186" s="567"/>
      <c r="BD1186" s="567">
        <v>0</v>
      </c>
      <c r="BE1186" s="567">
        <v>0</v>
      </c>
      <c r="BI1186">
        <v>45856.774652777778</v>
      </c>
      <c r="BJ1186">
        <v>45762.587604166663</v>
      </c>
      <c r="BK1186" t="s">
        <v>22262</v>
      </c>
      <c r="BM1186" t="s">
        <v>21698</v>
      </c>
      <c r="BU1186" t="s">
        <v>20527</v>
      </c>
      <c r="BV1186" t="s">
        <v>20528</v>
      </c>
      <c r="BY1186">
        <v>0</v>
      </c>
      <c r="CA1186" t="s">
        <v>16180</v>
      </c>
      <c r="CB1186" t="s">
        <v>21679</v>
      </c>
      <c r="CC11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7" spans="1:81">
      <c r="A1187" t="s">
        <v>20450</v>
      </c>
      <c r="C1187" t="s">
        <v>20529</v>
      </c>
      <c r="F1187" t="s">
        <v>35</v>
      </c>
      <c r="G1187" t="s">
        <v>17440</v>
      </c>
      <c r="J1187" t="b">
        <v>0</v>
      </c>
      <c r="M1187" t="b">
        <v>0</v>
      </c>
      <c r="O1187" t="s">
        <v>2546</v>
      </c>
      <c r="R1187">
        <v>34620000</v>
      </c>
      <c r="S1187">
        <v>44876</v>
      </c>
      <c r="T1187">
        <v>44905</v>
      </c>
      <c r="V1187">
        <v>44906</v>
      </c>
      <c r="AP1187">
        <v>0</v>
      </c>
      <c r="AQ1187">
        <v>0</v>
      </c>
      <c r="AR1187">
        <v>0</v>
      </c>
      <c r="AW1187" s="567"/>
      <c r="AX1187" s="567"/>
      <c r="AY1187" s="567"/>
      <c r="AZ1187" s="567"/>
      <c r="BA1187" s="567"/>
      <c r="BB1187" s="567"/>
      <c r="BC1187" s="567"/>
      <c r="BD1187" s="567">
        <v>0</v>
      </c>
      <c r="BE1187" s="567">
        <v>0</v>
      </c>
      <c r="BI1187">
        <v>45856.774652777778</v>
      </c>
      <c r="BJ1187">
        <v>45762.59170138889</v>
      </c>
      <c r="BK1187" t="s">
        <v>22262</v>
      </c>
      <c r="BM1187" t="s">
        <v>21698</v>
      </c>
      <c r="BU1187" t="s">
        <v>20530</v>
      </c>
      <c r="BV1187" t="s">
        <v>20531</v>
      </c>
      <c r="BY1187">
        <v>0</v>
      </c>
      <c r="CA1187" t="s">
        <v>16180</v>
      </c>
      <c r="CB1187" t="s">
        <v>21679</v>
      </c>
      <c r="CC11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8" spans="1:81">
      <c r="A1188" t="s">
        <v>20450</v>
      </c>
      <c r="C1188" t="s">
        <v>20532</v>
      </c>
      <c r="F1188" t="s">
        <v>35</v>
      </c>
      <c r="G1188" t="s">
        <v>17440</v>
      </c>
      <c r="J1188" t="b">
        <v>0</v>
      </c>
      <c r="M1188" t="b">
        <v>0</v>
      </c>
      <c r="O1188" t="s">
        <v>2546</v>
      </c>
      <c r="R1188">
        <v>31440000</v>
      </c>
      <c r="S1188">
        <v>44876</v>
      </c>
      <c r="T1188">
        <v>44905</v>
      </c>
      <c r="V1188">
        <v>44906</v>
      </c>
      <c r="AP1188">
        <v>0</v>
      </c>
      <c r="AQ1188">
        <v>0</v>
      </c>
      <c r="AR1188">
        <v>0</v>
      </c>
      <c r="AW1188" s="567"/>
      <c r="AX1188" s="567"/>
      <c r="AY1188" s="567"/>
      <c r="AZ1188" s="567"/>
      <c r="BA1188" s="567"/>
      <c r="BB1188" s="567"/>
      <c r="BC1188" s="567"/>
      <c r="BD1188" s="567">
        <v>0</v>
      </c>
      <c r="BE1188" s="567">
        <v>0</v>
      </c>
      <c r="BI1188">
        <v>45856.774652777778</v>
      </c>
      <c r="BJ1188">
        <v>45762.592048611114</v>
      </c>
      <c r="BK1188" t="s">
        <v>22262</v>
      </c>
      <c r="BM1188" t="s">
        <v>21698</v>
      </c>
      <c r="BU1188" t="s">
        <v>20533</v>
      </c>
      <c r="BV1188" t="s">
        <v>20534</v>
      </c>
      <c r="BY1188">
        <v>0</v>
      </c>
      <c r="CA1188" t="s">
        <v>16180</v>
      </c>
      <c r="CB1188" t="s">
        <v>21679</v>
      </c>
      <c r="CC11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89" spans="1:81">
      <c r="A1189" t="s">
        <v>20450</v>
      </c>
      <c r="C1189" t="s">
        <v>20535</v>
      </c>
      <c r="F1189" t="s">
        <v>35</v>
      </c>
      <c r="G1189" t="s">
        <v>17440</v>
      </c>
      <c r="J1189" t="b">
        <v>0</v>
      </c>
      <c r="M1189" t="b">
        <v>0</v>
      </c>
      <c r="O1189" t="s">
        <v>2546</v>
      </c>
      <c r="R1189">
        <v>23660000</v>
      </c>
      <c r="S1189">
        <v>44876</v>
      </c>
      <c r="T1189">
        <v>44905</v>
      </c>
      <c r="V1189">
        <v>44906</v>
      </c>
      <c r="AP1189">
        <v>0</v>
      </c>
      <c r="AQ1189">
        <v>0</v>
      </c>
      <c r="AR1189">
        <v>0</v>
      </c>
      <c r="AW1189" s="567"/>
      <c r="AX1189" s="567"/>
      <c r="AY1189" s="567"/>
      <c r="AZ1189" s="567"/>
      <c r="BA1189" s="567"/>
      <c r="BB1189" s="567"/>
      <c r="BC1189" s="567"/>
      <c r="BD1189" s="567">
        <v>0</v>
      </c>
      <c r="BE1189" s="567">
        <v>0</v>
      </c>
      <c r="BI1189">
        <v>45856.774652777778</v>
      </c>
      <c r="BJ1189">
        <v>45762.594097222223</v>
      </c>
      <c r="BK1189" t="s">
        <v>22262</v>
      </c>
      <c r="BM1189" t="s">
        <v>21698</v>
      </c>
      <c r="BU1189" t="s">
        <v>20536</v>
      </c>
      <c r="BV1189" t="s">
        <v>20537</v>
      </c>
      <c r="BY1189">
        <v>0</v>
      </c>
      <c r="CA1189" t="s">
        <v>16180</v>
      </c>
      <c r="CB1189" t="s">
        <v>21679</v>
      </c>
      <c r="CC11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0" spans="1:81">
      <c r="A1190" t="s">
        <v>20450</v>
      </c>
      <c r="C1190" t="s">
        <v>20538</v>
      </c>
      <c r="F1190" t="s">
        <v>35</v>
      </c>
      <c r="G1190" t="s">
        <v>17440</v>
      </c>
      <c r="J1190" t="b">
        <v>0</v>
      </c>
      <c r="M1190" t="b">
        <v>0</v>
      </c>
      <c r="O1190" t="s">
        <v>7155</v>
      </c>
      <c r="R1190">
        <v>30250000</v>
      </c>
      <c r="S1190">
        <v>44876</v>
      </c>
      <c r="T1190">
        <v>44905</v>
      </c>
      <c r="V1190">
        <v>44906</v>
      </c>
      <c r="AP1190">
        <v>0</v>
      </c>
      <c r="AQ1190">
        <v>0</v>
      </c>
      <c r="AR1190">
        <v>0</v>
      </c>
      <c r="AW1190" s="567"/>
      <c r="AX1190" s="567"/>
      <c r="AY1190" s="567"/>
      <c r="AZ1190" s="567"/>
      <c r="BA1190" s="567"/>
      <c r="BB1190" s="567"/>
      <c r="BC1190" s="567"/>
      <c r="BD1190" s="567">
        <v>0</v>
      </c>
      <c r="BE1190" s="567">
        <v>0</v>
      </c>
      <c r="BI1190">
        <v>45856.774652777778</v>
      </c>
      <c r="BJ1190">
        <v>45762.594490740739</v>
      </c>
      <c r="BK1190" t="s">
        <v>22262</v>
      </c>
      <c r="BM1190" t="s">
        <v>21698</v>
      </c>
      <c r="BU1190" t="s">
        <v>20539</v>
      </c>
      <c r="BV1190" t="s">
        <v>20540</v>
      </c>
      <c r="BY1190">
        <v>0</v>
      </c>
      <c r="CA1190" t="s">
        <v>16180</v>
      </c>
      <c r="CB1190" t="s">
        <v>21679</v>
      </c>
      <c r="CC11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1" spans="1:81">
      <c r="A1191" t="s">
        <v>20450</v>
      </c>
      <c r="C1191" t="s">
        <v>20541</v>
      </c>
      <c r="F1191" t="s">
        <v>35</v>
      </c>
      <c r="G1191" t="s">
        <v>17440</v>
      </c>
      <c r="J1191" t="b">
        <v>0</v>
      </c>
      <c r="M1191" t="b">
        <v>0</v>
      </c>
      <c r="O1191" t="s">
        <v>7155</v>
      </c>
      <c r="R1191">
        <v>27570000</v>
      </c>
      <c r="S1191">
        <v>44876</v>
      </c>
      <c r="T1191">
        <v>44905</v>
      </c>
      <c r="V1191">
        <v>44906</v>
      </c>
      <c r="AP1191">
        <v>0</v>
      </c>
      <c r="AQ1191">
        <v>0</v>
      </c>
      <c r="AR1191">
        <v>0</v>
      </c>
      <c r="AW1191" s="567"/>
      <c r="AX1191" s="567"/>
      <c r="AY1191" s="567"/>
      <c r="AZ1191" s="567"/>
      <c r="BA1191" s="567"/>
      <c r="BB1191" s="567"/>
      <c r="BC1191" s="567"/>
      <c r="BD1191" s="567">
        <v>0</v>
      </c>
      <c r="BE1191" s="567">
        <v>0</v>
      </c>
      <c r="BI1191">
        <v>45856.774652777778</v>
      </c>
      <c r="BJ1191">
        <v>45762.596064814818</v>
      </c>
      <c r="BK1191" t="s">
        <v>22262</v>
      </c>
      <c r="BM1191" t="s">
        <v>21698</v>
      </c>
      <c r="BU1191" t="s">
        <v>20542</v>
      </c>
      <c r="BV1191" t="s">
        <v>20543</v>
      </c>
      <c r="BY1191">
        <v>0</v>
      </c>
      <c r="CA1191" t="s">
        <v>16180</v>
      </c>
      <c r="CB1191" t="s">
        <v>21679</v>
      </c>
      <c r="CC11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2" spans="1:81">
      <c r="A1192" t="s">
        <v>20450</v>
      </c>
      <c r="C1192" t="s">
        <v>20544</v>
      </c>
      <c r="F1192" t="s">
        <v>35</v>
      </c>
      <c r="G1192" t="s">
        <v>17440</v>
      </c>
      <c r="J1192" t="b">
        <v>0</v>
      </c>
      <c r="M1192" t="b">
        <v>0</v>
      </c>
      <c r="O1192" t="s">
        <v>2546</v>
      </c>
      <c r="R1192">
        <v>30240000</v>
      </c>
      <c r="S1192">
        <v>44876</v>
      </c>
      <c r="T1192">
        <v>44905</v>
      </c>
      <c r="V1192">
        <v>44906</v>
      </c>
      <c r="AP1192">
        <v>0</v>
      </c>
      <c r="AQ1192">
        <v>0</v>
      </c>
      <c r="AR1192">
        <v>0</v>
      </c>
      <c r="AW1192" s="567"/>
      <c r="AX1192" s="567"/>
      <c r="AY1192" s="567"/>
      <c r="AZ1192" s="567"/>
      <c r="BA1192" s="567"/>
      <c r="BB1192" s="567"/>
      <c r="BC1192" s="567"/>
      <c r="BD1192" s="567">
        <v>0</v>
      </c>
      <c r="BE1192" s="567">
        <v>0</v>
      </c>
      <c r="BI1192">
        <v>45856.774652777778</v>
      </c>
      <c r="BJ1192">
        <v>45762.596678240741</v>
      </c>
      <c r="BK1192" t="s">
        <v>22262</v>
      </c>
      <c r="BM1192" t="s">
        <v>21698</v>
      </c>
      <c r="BU1192" t="s">
        <v>20545</v>
      </c>
      <c r="BV1192" t="s">
        <v>20546</v>
      </c>
      <c r="BY1192">
        <v>0</v>
      </c>
      <c r="CA1192" t="s">
        <v>16180</v>
      </c>
      <c r="CB1192" t="s">
        <v>21679</v>
      </c>
      <c r="CC11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3" spans="1:81">
      <c r="A1193" t="s">
        <v>20450</v>
      </c>
      <c r="C1193" t="s">
        <v>20547</v>
      </c>
      <c r="F1193" t="s">
        <v>35</v>
      </c>
      <c r="G1193" t="s">
        <v>17440</v>
      </c>
      <c r="J1193" t="b">
        <v>0</v>
      </c>
      <c r="M1193" t="b">
        <v>0</v>
      </c>
      <c r="O1193" t="s">
        <v>7155</v>
      </c>
      <c r="R1193">
        <v>26290000</v>
      </c>
      <c r="S1193">
        <v>44876</v>
      </c>
      <c r="T1193">
        <v>44905</v>
      </c>
      <c r="V1193">
        <v>44906</v>
      </c>
      <c r="AP1193">
        <v>0</v>
      </c>
      <c r="AQ1193">
        <v>0</v>
      </c>
      <c r="AR1193">
        <v>0</v>
      </c>
      <c r="AW1193" s="567"/>
      <c r="AX1193" s="567"/>
      <c r="AY1193" s="567"/>
      <c r="AZ1193" s="567"/>
      <c r="BA1193" s="567"/>
      <c r="BB1193" s="567"/>
      <c r="BC1193" s="567"/>
      <c r="BD1193" s="567">
        <v>0</v>
      </c>
      <c r="BE1193" s="567">
        <v>0</v>
      </c>
      <c r="BI1193">
        <v>45856.774664351855</v>
      </c>
      <c r="BJ1193">
        <v>45762.597488425927</v>
      </c>
      <c r="BK1193" t="s">
        <v>22262</v>
      </c>
      <c r="BM1193" t="s">
        <v>21698</v>
      </c>
      <c r="BU1193" t="s">
        <v>20548</v>
      </c>
      <c r="BV1193" t="s">
        <v>20549</v>
      </c>
      <c r="BY1193">
        <v>0</v>
      </c>
      <c r="CA1193" t="s">
        <v>16180</v>
      </c>
      <c r="CB1193" t="s">
        <v>21679</v>
      </c>
      <c r="CC11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4" spans="1:81">
      <c r="A1194" t="s">
        <v>20450</v>
      </c>
      <c r="C1194" t="s">
        <v>20550</v>
      </c>
      <c r="F1194" t="s">
        <v>35</v>
      </c>
      <c r="G1194" t="s">
        <v>17440</v>
      </c>
      <c r="J1194" t="b">
        <v>0</v>
      </c>
      <c r="M1194" t="b">
        <v>0</v>
      </c>
      <c r="O1194" t="s">
        <v>7155</v>
      </c>
      <c r="R1194">
        <v>29500000</v>
      </c>
      <c r="S1194">
        <v>44876</v>
      </c>
      <c r="T1194">
        <v>44905</v>
      </c>
      <c r="V1194">
        <v>44906</v>
      </c>
      <c r="AP1194">
        <v>0</v>
      </c>
      <c r="AQ1194">
        <v>0</v>
      </c>
      <c r="AR1194">
        <v>0</v>
      </c>
      <c r="AW1194" s="567"/>
      <c r="AX1194" s="567"/>
      <c r="AY1194" s="567"/>
      <c r="AZ1194" s="567"/>
      <c r="BA1194" s="567"/>
      <c r="BB1194" s="567"/>
      <c r="BC1194" s="567"/>
      <c r="BD1194" s="567">
        <v>0</v>
      </c>
      <c r="BE1194" s="567">
        <v>0</v>
      </c>
      <c r="BI1194">
        <v>45856.774664351855</v>
      </c>
      <c r="BJ1194">
        <v>45762.598807870374</v>
      </c>
      <c r="BK1194" t="s">
        <v>22262</v>
      </c>
      <c r="BM1194" t="s">
        <v>21698</v>
      </c>
      <c r="BU1194" t="s">
        <v>20551</v>
      </c>
      <c r="BV1194" t="s">
        <v>20552</v>
      </c>
      <c r="BY1194">
        <v>0</v>
      </c>
      <c r="CA1194" t="s">
        <v>16180</v>
      </c>
      <c r="CB1194" t="s">
        <v>21679</v>
      </c>
      <c r="CC11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5" spans="1:81">
      <c r="A1195" t="s">
        <v>20450</v>
      </c>
      <c r="C1195" t="s">
        <v>20553</v>
      </c>
      <c r="F1195" t="s">
        <v>35</v>
      </c>
      <c r="G1195" t="s">
        <v>17440</v>
      </c>
      <c r="J1195" t="b">
        <v>0</v>
      </c>
      <c r="M1195" t="b">
        <v>0</v>
      </c>
      <c r="O1195" t="s">
        <v>7155</v>
      </c>
      <c r="R1195">
        <v>23230000</v>
      </c>
      <c r="S1195">
        <v>44876</v>
      </c>
      <c r="T1195">
        <v>44905</v>
      </c>
      <c r="V1195">
        <v>44906</v>
      </c>
      <c r="AP1195">
        <v>0</v>
      </c>
      <c r="AQ1195">
        <v>0</v>
      </c>
      <c r="AR1195">
        <v>0</v>
      </c>
      <c r="AW1195" s="567"/>
      <c r="AX1195" s="567"/>
      <c r="AY1195" s="567"/>
      <c r="AZ1195" s="567"/>
      <c r="BA1195" s="567"/>
      <c r="BB1195" s="567"/>
      <c r="BC1195" s="567"/>
      <c r="BD1195" s="567">
        <v>0</v>
      </c>
      <c r="BE1195" s="567">
        <v>0</v>
      </c>
      <c r="BI1195">
        <v>45856.774664351855</v>
      </c>
      <c r="BJ1195">
        <v>45762.599259259259</v>
      </c>
      <c r="BK1195" t="s">
        <v>22262</v>
      </c>
      <c r="BM1195" t="s">
        <v>21698</v>
      </c>
      <c r="BU1195" t="s">
        <v>20554</v>
      </c>
      <c r="BV1195" t="s">
        <v>20555</v>
      </c>
      <c r="BY1195">
        <v>0</v>
      </c>
      <c r="CA1195" t="s">
        <v>16180</v>
      </c>
      <c r="CB1195" t="s">
        <v>21679</v>
      </c>
      <c r="CC11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6" spans="1:81">
      <c r="A1196" t="s">
        <v>20450</v>
      </c>
      <c r="C1196" t="s">
        <v>20556</v>
      </c>
      <c r="F1196" t="s">
        <v>35</v>
      </c>
      <c r="G1196" t="s">
        <v>17440</v>
      </c>
      <c r="J1196" t="b">
        <v>0</v>
      </c>
      <c r="M1196" t="b">
        <v>0</v>
      </c>
      <c r="O1196" t="s">
        <v>7155</v>
      </c>
      <c r="R1196">
        <v>30910000</v>
      </c>
      <c r="S1196">
        <v>44876</v>
      </c>
      <c r="T1196">
        <v>44905</v>
      </c>
      <c r="V1196">
        <v>44906</v>
      </c>
      <c r="AP1196">
        <v>0</v>
      </c>
      <c r="AQ1196">
        <v>0</v>
      </c>
      <c r="AR1196">
        <v>0</v>
      </c>
      <c r="AW1196" s="567"/>
      <c r="AX1196" s="567"/>
      <c r="AY1196" s="567"/>
      <c r="AZ1196" s="567"/>
      <c r="BA1196" s="567"/>
      <c r="BB1196" s="567"/>
      <c r="BC1196" s="567"/>
      <c r="BD1196" s="567">
        <v>0</v>
      </c>
      <c r="BE1196" s="567">
        <v>0</v>
      </c>
      <c r="BI1196">
        <v>45856.774664351855</v>
      </c>
      <c r="BJ1196">
        <v>45762.599768518521</v>
      </c>
      <c r="BK1196" t="s">
        <v>22262</v>
      </c>
      <c r="BM1196" t="s">
        <v>21698</v>
      </c>
      <c r="BU1196" t="s">
        <v>20557</v>
      </c>
      <c r="BV1196" t="s">
        <v>20558</v>
      </c>
      <c r="BY1196">
        <v>0</v>
      </c>
      <c r="CA1196" t="s">
        <v>16180</v>
      </c>
      <c r="CB1196" t="s">
        <v>21679</v>
      </c>
      <c r="CC11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7" spans="1:81">
      <c r="A1197" t="s">
        <v>20450</v>
      </c>
      <c r="C1197" t="s">
        <v>20559</v>
      </c>
      <c r="F1197" t="s">
        <v>35</v>
      </c>
      <c r="G1197" t="s">
        <v>17440</v>
      </c>
      <c r="J1197" t="b">
        <v>0</v>
      </c>
      <c r="M1197" t="b">
        <v>0</v>
      </c>
      <c r="O1197" t="s">
        <v>2546</v>
      </c>
      <c r="R1197">
        <v>35930000</v>
      </c>
      <c r="S1197">
        <v>44876</v>
      </c>
      <c r="T1197">
        <v>44905</v>
      </c>
      <c r="V1197">
        <v>44906</v>
      </c>
      <c r="AP1197">
        <v>0</v>
      </c>
      <c r="AQ1197">
        <v>0</v>
      </c>
      <c r="AR1197">
        <v>0</v>
      </c>
      <c r="AW1197" s="567"/>
      <c r="AX1197" s="567"/>
      <c r="AY1197" s="567"/>
      <c r="AZ1197" s="567"/>
      <c r="BA1197" s="567"/>
      <c r="BB1197" s="567"/>
      <c r="BC1197" s="567"/>
      <c r="BD1197" s="567">
        <v>0</v>
      </c>
      <c r="BE1197" s="567">
        <v>0</v>
      </c>
      <c r="BI1197">
        <v>45856.774664351855</v>
      </c>
      <c r="BJ1197">
        <v>45762.601400462961</v>
      </c>
      <c r="BK1197" t="s">
        <v>22262</v>
      </c>
      <c r="BM1197" t="s">
        <v>21698</v>
      </c>
      <c r="BU1197" t="s">
        <v>20560</v>
      </c>
      <c r="BV1197" t="s">
        <v>20561</v>
      </c>
      <c r="BY1197">
        <v>0</v>
      </c>
      <c r="CA1197" t="s">
        <v>16180</v>
      </c>
      <c r="CB1197" t="s">
        <v>21679</v>
      </c>
      <c r="CC11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8" spans="1:81">
      <c r="A1198" t="s">
        <v>20450</v>
      </c>
      <c r="C1198" t="s">
        <v>20562</v>
      </c>
      <c r="F1198" t="s">
        <v>35</v>
      </c>
      <c r="G1198" t="s">
        <v>17440</v>
      </c>
      <c r="J1198" t="b">
        <v>0</v>
      </c>
      <c r="M1198" t="b">
        <v>0</v>
      </c>
      <c r="O1198" t="s">
        <v>7155</v>
      </c>
      <c r="R1198">
        <v>29960000</v>
      </c>
      <c r="S1198">
        <v>44876</v>
      </c>
      <c r="T1198">
        <v>44905</v>
      </c>
      <c r="V1198">
        <v>44906</v>
      </c>
      <c r="AP1198">
        <v>0</v>
      </c>
      <c r="AQ1198">
        <v>0</v>
      </c>
      <c r="AR1198">
        <v>0</v>
      </c>
      <c r="AW1198" s="567"/>
      <c r="AX1198" s="567"/>
      <c r="AY1198" s="567"/>
      <c r="AZ1198" s="567"/>
      <c r="BA1198" s="567"/>
      <c r="BB1198" s="567"/>
      <c r="BC1198" s="567"/>
      <c r="BD1198" s="567">
        <v>0</v>
      </c>
      <c r="BE1198" s="567">
        <v>0</v>
      </c>
      <c r="BI1198">
        <v>45856.774664351855</v>
      </c>
      <c r="BJ1198">
        <v>45762.601898148147</v>
      </c>
      <c r="BK1198" t="s">
        <v>22262</v>
      </c>
      <c r="BM1198" t="s">
        <v>21698</v>
      </c>
      <c r="BU1198" t="s">
        <v>20563</v>
      </c>
      <c r="BV1198" t="s">
        <v>20564</v>
      </c>
      <c r="BY1198">
        <v>0</v>
      </c>
      <c r="CA1198" t="s">
        <v>16180</v>
      </c>
      <c r="CB1198" t="s">
        <v>21679</v>
      </c>
      <c r="CC11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199" spans="1:81">
      <c r="A1199" t="s">
        <v>20450</v>
      </c>
      <c r="C1199" t="s">
        <v>20565</v>
      </c>
      <c r="F1199" t="s">
        <v>35</v>
      </c>
      <c r="G1199" t="s">
        <v>17440</v>
      </c>
      <c r="J1199" t="b">
        <v>0</v>
      </c>
      <c r="M1199" t="b">
        <v>0</v>
      </c>
      <c r="O1199" t="s">
        <v>7155</v>
      </c>
      <c r="R1199">
        <v>31960000</v>
      </c>
      <c r="S1199">
        <v>44876</v>
      </c>
      <c r="T1199">
        <v>44905</v>
      </c>
      <c r="V1199">
        <v>44906</v>
      </c>
      <c r="AP1199">
        <v>0</v>
      </c>
      <c r="AQ1199">
        <v>0</v>
      </c>
      <c r="AR1199">
        <v>0</v>
      </c>
      <c r="AW1199" s="567"/>
      <c r="AX1199" s="567"/>
      <c r="AY1199" s="567"/>
      <c r="AZ1199" s="567"/>
      <c r="BA1199" s="567"/>
      <c r="BB1199" s="567"/>
      <c r="BC1199" s="567"/>
      <c r="BD1199" s="567">
        <v>0</v>
      </c>
      <c r="BE1199" s="567">
        <v>0</v>
      </c>
      <c r="BI1199">
        <v>45856.774664351855</v>
      </c>
      <c r="BJ1199">
        <v>45762.602361111109</v>
      </c>
      <c r="BK1199" t="s">
        <v>22262</v>
      </c>
      <c r="BM1199" t="s">
        <v>21698</v>
      </c>
      <c r="BU1199" t="s">
        <v>20566</v>
      </c>
      <c r="BV1199" t="s">
        <v>20567</v>
      </c>
      <c r="BY1199">
        <v>0</v>
      </c>
      <c r="CA1199" t="s">
        <v>16180</v>
      </c>
      <c r="CB1199" t="s">
        <v>21679</v>
      </c>
      <c r="CC11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0" spans="1:81">
      <c r="A1200" t="s">
        <v>20450</v>
      </c>
      <c r="C1200" t="s">
        <v>20568</v>
      </c>
      <c r="F1200" t="s">
        <v>35</v>
      </c>
      <c r="G1200" t="s">
        <v>17440</v>
      </c>
      <c r="J1200" t="b">
        <v>0</v>
      </c>
      <c r="M1200" t="b">
        <v>0</v>
      </c>
      <c r="O1200" t="s">
        <v>2546</v>
      </c>
      <c r="R1200">
        <v>24800000</v>
      </c>
      <c r="S1200">
        <v>44876</v>
      </c>
      <c r="T1200">
        <v>44905</v>
      </c>
      <c r="V1200">
        <v>44906</v>
      </c>
      <c r="AP1200">
        <v>0</v>
      </c>
      <c r="AQ1200">
        <v>0</v>
      </c>
      <c r="AR1200">
        <v>0</v>
      </c>
      <c r="AW1200" s="567"/>
      <c r="AX1200" s="567"/>
      <c r="AY1200" s="567"/>
      <c r="AZ1200" s="567"/>
      <c r="BA1200" s="567"/>
      <c r="BB1200" s="567"/>
      <c r="BC1200" s="567"/>
      <c r="BD1200" s="567">
        <v>0</v>
      </c>
      <c r="BE1200" s="567">
        <v>0</v>
      </c>
      <c r="BI1200">
        <v>45856.774675925924</v>
      </c>
      <c r="BJ1200">
        <v>45762.602858796294</v>
      </c>
      <c r="BK1200" t="s">
        <v>22262</v>
      </c>
      <c r="BM1200" t="s">
        <v>21698</v>
      </c>
      <c r="BU1200" t="s">
        <v>20569</v>
      </c>
      <c r="BV1200" t="s">
        <v>20570</v>
      </c>
      <c r="BY1200">
        <v>0</v>
      </c>
      <c r="CA1200" t="s">
        <v>16180</v>
      </c>
      <c r="CB1200" t="s">
        <v>21679</v>
      </c>
      <c r="CC12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1" spans="1:81">
      <c r="A1201" t="s">
        <v>20450</v>
      </c>
      <c r="C1201" t="s">
        <v>20571</v>
      </c>
      <c r="F1201" t="s">
        <v>35</v>
      </c>
      <c r="G1201" t="s">
        <v>17440</v>
      </c>
      <c r="J1201" t="b">
        <v>0</v>
      </c>
      <c r="M1201" t="b">
        <v>0</v>
      </c>
      <c r="O1201" t="s">
        <v>2546</v>
      </c>
      <c r="R1201">
        <v>32040000</v>
      </c>
      <c r="S1201">
        <v>44876</v>
      </c>
      <c r="T1201">
        <v>44905</v>
      </c>
      <c r="V1201">
        <v>44906</v>
      </c>
      <c r="AP1201">
        <v>0</v>
      </c>
      <c r="AQ1201">
        <v>0</v>
      </c>
      <c r="AR1201">
        <v>0</v>
      </c>
      <c r="AW1201" s="567"/>
      <c r="AX1201" s="567"/>
      <c r="AY1201" s="567"/>
      <c r="AZ1201" s="567"/>
      <c r="BA1201" s="567"/>
      <c r="BB1201" s="567"/>
      <c r="BC1201" s="567"/>
      <c r="BD1201" s="567">
        <v>0</v>
      </c>
      <c r="BE1201" s="567">
        <v>0</v>
      </c>
      <c r="BI1201">
        <v>45856.774675925924</v>
      </c>
      <c r="BJ1201">
        <v>45762.603217592594</v>
      </c>
      <c r="BK1201" t="s">
        <v>22262</v>
      </c>
      <c r="BM1201" t="s">
        <v>21698</v>
      </c>
      <c r="BU1201" t="s">
        <v>20572</v>
      </c>
      <c r="BV1201" t="s">
        <v>20573</v>
      </c>
      <c r="BY1201">
        <v>0</v>
      </c>
      <c r="CA1201" t="s">
        <v>16180</v>
      </c>
      <c r="CB1201" t="s">
        <v>21679</v>
      </c>
      <c r="CC12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2" spans="1:81">
      <c r="A1202" t="s">
        <v>20450</v>
      </c>
      <c r="C1202" t="s">
        <v>20574</v>
      </c>
      <c r="F1202" t="s">
        <v>35</v>
      </c>
      <c r="G1202" t="s">
        <v>17440</v>
      </c>
      <c r="J1202" t="b">
        <v>0</v>
      </c>
      <c r="M1202" t="b">
        <v>0</v>
      </c>
      <c r="O1202" t="s">
        <v>7155</v>
      </c>
      <c r="R1202">
        <v>23010000</v>
      </c>
      <c r="S1202">
        <v>44876</v>
      </c>
      <c r="T1202">
        <v>44905</v>
      </c>
      <c r="V1202">
        <v>44906</v>
      </c>
      <c r="AP1202">
        <v>0</v>
      </c>
      <c r="AQ1202">
        <v>0</v>
      </c>
      <c r="AR1202">
        <v>0</v>
      </c>
      <c r="AW1202" s="567"/>
      <c r="AX1202" s="567"/>
      <c r="AY1202" s="567"/>
      <c r="AZ1202" s="567"/>
      <c r="BA1202" s="567"/>
      <c r="BB1202" s="567"/>
      <c r="BC1202" s="567"/>
      <c r="BD1202" s="567">
        <v>0</v>
      </c>
      <c r="BE1202" s="567">
        <v>0</v>
      </c>
      <c r="BI1202">
        <v>45856.774675925924</v>
      </c>
      <c r="BJ1202">
        <v>45762.603946759256</v>
      </c>
      <c r="BK1202" t="s">
        <v>22262</v>
      </c>
      <c r="BM1202" t="s">
        <v>21698</v>
      </c>
      <c r="BU1202" t="s">
        <v>20575</v>
      </c>
      <c r="BV1202" t="s">
        <v>20576</v>
      </c>
      <c r="BY1202">
        <v>0</v>
      </c>
      <c r="CA1202" t="s">
        <v>16180</v>
      </c>
      <c r="CB1202" t="s">
        <v>21679</v>
      </c>
      <c r="CC12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3" spans="1:81">
      <c r="A1203" t="s">
        <v>20450</v>
      </c>
      <c r="C1203" t="s">
        <v>20577</v>
      </c>
      <c r="F1203" t="s">
        <v>35</v>
      </c>
      <c r="G1203" t="s">
        <v>17440</v>
      </c>
      <c r="J1203" t="b">
        <v>0</v>
      </c>
      <c r="M1203" t="b">
        <v>0</v>
      </c>
      <c r="O1203" t="s">
        <v>7155</v>
      </c>
      <c r="R1203">
        <v>34390000</v>
      </c>
      <c r="S1203">
        <v>44876</v>
      </c>
      <c r="T1203">
        <v>44905</v>
      </c>
      <c r="V1203">
        <v>44906</v>
      </c>
      <c r="AP1203">
        <v>0</v>
      </c>
      <c r="AQ1203">
        <v>0</v>
      </c>
      <c r="AR1203">
        <v>0</v>
      </c>
      <c r="AW1203" s="567"/>
      <c r="AX1203" s="567"/>
      <c r="AY1203" s="567"/>
      <c r="AZ1203" s="567"/>
      <c r="BA1203" s="567"/>
      <c r="BB1203" s="567"/>
      <c r="BC1203" s="567"/>
      <c r="BD1203" s="567">
        <v>0</v>
      </c>
      <c r="BE1203" s="567">
        <v>0</v>
      </c>
      <c r="BI1203">
        <v>45856.774675925924</v>
      </c>
      <c r="BJ1203">
        <v>45762.604432870372</v>
      </c>
      <c r="BK1203" t="s">
        <v>22262</v>
      </c>
      <c r="BM1203" t="s">
        <v>21698</v>
      </c>
      <c r="BU1203" t="s">
        <v>20578</v>
      </c>
      <c r="BV1203" t="s">
        <v>20579</v>
      </c>
      <c r="BY1203">
        <v>0</v>
      </c>
      <c r="CA1203" t="s">
        <v>16180</v>
      </c>
      <c r="CB1203" t="s">
        <v>21679</v>
      </c>
      <c r="CC12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4" spans="1:81">
      <c r="A1204" t="s">
        <v>20450</v>
      </c>
      <c r="C1204" t="s">
        <v>20580</v>
      </c>
      <c r="F1204" t="s">
        <v>35</v>
      </c>
      <c r="G1204" t="s">
        <v>17440</v>
      </c>
      <c r="J1204" t="b">
        <v>0</v>
      </c>
      <c r="M1204" t="b">
        <v>0</v>
      </c>
      <c r="O1204" t="s">
        <v>2546</v>
      </c>
      <c r="R1204">
        <v>31220000</v>
      </c>
      <c r="S1204">
        <v>44876</v>
      </c>
      <c r="T1204">
        <v>44905</v>
      </c>
      <c r="V1204">
        <v>44906</v>
      </c>
      <c r="AP1204">
        <v>0</v>
      </c>
      <c r="AQ1204">
        <v>0</v>
      </c>
      <c r="AR1204">
        <v>0</v>
      </c>
      <c r="AW1204" s="567"/>
      <c r="AX1204" s="567"/>
      <c r="AY1204" s="567"/>
      <c r="AZ1204" s="567"/>
      <c r="BA1204" s="567"/>
      <c r="BB1204" s="567"/>
      <c r="BC1204" s="567"/>
      <c r="BD1204" s="567">
        <v>0</v>
      </c>
      <c r="BE1204" s="567">
        <v>0</v>
      </c>
      <c r="BI1204">
        <v>45856.774675925924</v>
      </c>
      <c r="BJ1204">
        <v>45762.605104166665</v>
      </c>
      <c r="BK1204" t="s">
        <v>22262</v>
      </c>
      <c r="BM1204" t="s">
        <v>21698</v>
      </c>
      <c r="BU1204" t="s">
        <v>20581</v>
      </c>
      <c r="BV1204" t="s">
        <v>20582</v>
      </c>
      <c r="BY1204">
        <v>0</v>
      </c>
      <c r="CA1204" t="s">
        <v>16180</v>
      </c>
      <c r="CB1204" t="s">
        <v>21679</v>
      </c>
      <c r="CC12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5" spans="1:81">
      <c r="A1205" t="s">
        <v>20450</v>
      </c>
      <c r="C1205" t="s">
        <v>20583</v>
      </c>
      <c r="F1205" t="s">
        <v>35</v>
      </c>
      <c r="G1205" t="s">
        <v>17440</v>
      </c>
      <c r="J1205" t="b">
        <v>0</v>
      </c>
      <c r="M1205" t="b">
        <v>0</v>
      </c>
      <c r="O1205" t="s">
        <v>7155</v>
      </c>
      <c r="R1205">
        <v>33890000</v>
      </c>
      <c r="S1205">
        <v>44876</v>
      </c>
      <c r="T1205">
        <v>44905</v>
      </c>
      <c r="V1205">
        <v>44906</v>
      </c>
      <c r="AP1205">
        <v>0</v>
      </c>
      <c r="AQ1205">
        <v>0</v>
      </c>
      <c r="AR1205">
        <v>0</v>
      </c>
      <c r="AW1205" s="567"/>
      <c r="AX1205" s="567"/>
      <c r="AY1205" s="567"/>
      <c r="AZ1205" s="567"/>
      <c r="BA1205" s="567"/>
      <c r="BB1205" s="567"/>
      <c r="BC1205" s="567"/>
      <c r="BD1205" s="567">
        <v>0</v>
      </c>
      <c r="BE1205" s="567">
        <v>0</v>
      </c>
      <c r="BI1205">
        <v>45856.774675925924</v>
      </c>
      <c r="BJ1205">
        <v>45762.605844907404</v>
      </c>
      <c r="BK1205" t="s">
        <v>22262</v>
      </c>
      <c r="BM1205" t="s">
        <v>21698</v>
      </c>
      <c r="BU1205" t="s">
        <v>20584</v>
      </c>
      <c r="BV1205" t="s">
        <v>20585</v>
      </c>
      <c r="BY1205">
        <v>0</v>
      </c>
      <c r="CA1205" t="s">
        <v>16180</v>
      </c>
      <c r="CB1205" t="s">
        <v>21679</v>
      </c>
      <c r="CC12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6" spans="1:81">
      <c r="A1206" t="s">
        <v>20450</v>
      </c>
      <c r="C1206" t="s">
        <v>20586</v>
      </c>
      <c r="F1206" t="s">
        <v>35</v>
      </c>
      <c r="G1206" t="s">
        <v>17440</v>
      </c>
      <c r="J1206" t="b">
        <v>0</v>
      </c>
      <c r="M1206" t="b">
        <v>0</v>
      </c>
      <c r="O1206" t="s">
        <v>7155</v>
      </c>
      <c r="R1206">
        <v>31700000</v>
      </c>
      <c r="S1206">
        <v>44876</v>
      </c>
      <c r="T1206">
        <v>44905</v>
      </c>
      <c r="V1206">
        <v>44906</v>
      </c>
      <c r="AP1206">
        <v>0</v>
      </c>
      <c r="AQ1206">
        <v>0</v>
      </c>
      <c r="AR1206">
        <v>0</v>
      </c>
      <c r="AW1206" s="567"/>
      <c r="AX1206" s="567"/>
      <c r="AY1206" s="567"/>
      <c r="AZ1206" s="567"/>
      <c r="BA1206" s="567"/>
      <c r="BB1206" s="567"/>
      <c r="BC1206" s="567"/>
      <c r="BD1206" s="567">
        <v>0</v>
      </c>
      <c r="BE1206" s="567">
        <v>0</v>
      </c>
      <c r="BI1206">
        <v>45856.774675925924</v>
      </c>
      <c r="BJ1206">
        <v>45762.60633101852</v>
      </c>
      <c r="BK1206" t="s">
        <v>22262</v>
      </c>
      <c r="BM1206" t="s">
        <v>21698</v>
      </c>
      <c r="BU1206" t="s">
        <v>20587</v>
      </c>
      <c r="BV1206" t="s">
        <v>20588</v>
      </c>
      <c r="BY1206">
        <v>0</v>
      </c>
      <c r="CA1206" t="s">
        <v>16180</v>
      </c>
      <c r="CB1206" t="s">
        <v>21679</v>
      </c>
      <c r="CC12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7" spans="1:81">
      <c r="A1207" t="s">
        <v>20450</v>
      </c>
      <c r="C1207" t="s">
        <v>20589</v>
      </c>
      <c r="F1207" t="s">
        <v>35</v>
      </c>
      <c r="G1207" t="s">
        <v>17440</v>
      </c>
      <c r="J1207" t="b">
        <v>0</v>
      </c>
      <c r="M1207" t="b">
        <v>0</v>
      </c>
      <c r="O1207" t="s">
        <v>7155</v>
      </c>
      <c r="R1207">
        <v>19040000</v>
      </c>
      <c r="S1207">
        <v>44876</v>
      </c>
      <c r="T1207">
        <v>44905</v>
      </c>
      <c r="V1207">
        <v>44906</v>
      </c>
      <c r="AP1207">
        <v>0</v>
      </c>
      <c r="AQ1207">
        <v>0</v>
      </c>
      <c r="AR1207">
        <v>0</v>
      </c>
      <c r="AW1207" s="567"/>
      <c r="AX1207" s="567"/>
      <c r="AY1207" s="567"/>
      <c r="AZ1207" s="567"/>
      <c r="BA1207" s="567"/>
      <c r="BB1207" s="567"/>
      <c r="BC1207" s="567"/>
      <c r="BD1207" s="567">
        <v>0</v>
      </c>
      <c r="BE1207" s="567">
        <v>0</v>
      </c>
      <c r="BI1207">
        <v>45856.774687500001</v>
      </c>
      <c r="BJ1207">
        <v>45762.606828703705</v>
      </c>
      <c r="BK1207" t="s">
        <v>22262</v>
      </c>
      <c r="BM1207" t="s">
        <v>21698</v>
      </c>
      <c r="BU1207" t="s">
        <v>20590</v>
      </c>
      <c r="BV1207" t="s">
        <v>20591</v>
      </c>
      <c r="BY1207">
        <v>0</v>
      </c>
      <c r="CA1207" t="s">
        <v>16180</v>
      </c>
      <c r="CB1207" t="s">
        <v>21679</v>
      </c>
      <c r="CC12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8" spans="1:81">
      <c r="A1208" t="s">
        <v>20450</v>
      </c>
      <c r="C1208" t="s">
        <v>20592</v>
      </c>
      <c r="F1208" t="s">
        <v>35</v>
      </c>
      <c r="G1208" t="s">
        <v>17440</v>
      </c>
      <c r="J1208" t="b">
        <v>0</v>
      </c>
      <c r="M1208" t="b">
        <v>0</v>
      </c>
      <c r="O1208" t="s">
        <v>2546</v>
      </c>
      <c r="R1208">
        <v>29620000</v>
      </c>
      <c r="S1208">
        <v>44876</v>
      </c>
      <c r="T1208">
        <v>44905</v>
      </c>
      <c r="V1208">
        <v>44906</v>
      </c>
      <c r="AP1208">
        <v>0</v>
      </c>
      <c r="AQ1208">
        <v>0</v>
      </c>
      <c r="AR1208">
        <v>0</v>
      </c>
      <c r="AW1208" s="567"/>
      <c r="AX1208" s="567"/>
      <c r="AY1208" s="567"/>
      <c r="AZ1208" s="567"/>
      <c r="BA1208" s="567"/>
      <c r="BB1208" s="567"/>
      <c r="BC1208" s="567"/>
      <c r="BD1208" s="567">
        <v>0</v>
      </c>
      <c r="BE1208" s="567">
        <v>0</v>
      </c>
      <c r="BI1208">
        <v>45856.774687500001</v>
      </c>
      <c r="BJ1208">
        <v>45762.607233796298</v>
      </c>
      <c r="BK1208" t="s">
        <v>22262</v>
      </c>
      <c r="BM1208" t="s">
        <v>21698</v>
      </c>
      <c r="BU1208" t="s">
        <v>20593</v>
      </c>
      <c r="BV1208" t="s">
        <v>20594</v>
      </c>
      <c r="BY1208">
        <v>0</v>
      </c>
      <c r="CA1208" t="s">
        <v>16180</v>
      </c>
      <c r="CB1208" t="s">
        <v>21679</v>
      </c>
      <c r="CC12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09" spans="1:81">
      <c r="A1209" t="s">
        <v>20450</v>
      </c>
      <c r="C1209" t="s">
        <v>20595</v>
      </c>
      <c r="F1209" t="s">
        <v>35</v>
      </c>
      <c r="G1209" t="s">
        <v>17440</v>
      </c>
      <c r="J1209" t="b">
        <v>0</v>
      </c>
      <c r="M1209" t="b">
        <v>0</v>
      </c>
      <c r="O1209" t="s">
        <v>2546</v>
      </c>
      <c r="R1209">
        <v>25880000</v>
      </c>
      <c r="S1209">
        <v>44876</v>
      </c>
      <c r="T1209">
        <v>44905</v>
      </c>
      <c r="V1209">
        <v>44906</v>
      </c>
      <c r="AP1209">
        <v>0</v>
      </c>
      <c r="AQ1209">
        <v>0</v>
      </c>
      <c r="AR1209">
        <v>0</v>
      </c>
      <c r="AW1209" s="567"/>
      <c r="AX1209" s="567"/>
      <c r="AY1209" s="567"/>
      <c r="AZ1209" s="567"/>
      <c r="BA1209" s="567"/>
      <c r="BB1209" s="567"/>
      <c r="BC1209" s="567"/>
      <c r="BD1209" s="567">
        <v>0</v>
      </c>
      <c r="BE1209" s="567">
        <v>0</v>
      </c>
      <c r="BI1209">
        <v>45856.774687500001</v>
      </c>
      <c r="BJ1209">
        <v>45762.607662037037</v>
      </c>
      <c r="BK1209" t="s">
        <v>22262</v>
      </c>
      <c r="BM1209" t="s">
        <v>21698</v>
      </c>
      <c r="BU1209" t="s">
        <v>20596</v>
      </c>
      <c r="BV1209" t="s">
        <v>20597</v>
      </c>
      <c r="BY1209">
        <v>0</v>
      </c>
      <c r="CA1209" t="s">
        <v>16180</v>
      </c>
      <c r="CB1209" t="s">
        <v>21679</v>
      </c>
      <c r="CC12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0" spans="1:81">
      <c r="A1210" t="s">
        <v>20450</v>
      </c>
      <c r="C1210" t="s">
        <v>20598</v>
      </c>
      <c r="F1210" t="s">
        <v>35</v>
      </c>
      <c r="G1210" t="s">
        <v>17440</v>
      </c>
      <c r="J1210" t="b">
        <v>0</v>
      </c>
      <c r="M1210" t="b">
        <v>0</v>
      </c>
      <c r="O1210" t="s">
        <v>7155</v>
      </c>
      <c r="R1210">
        <v>22760000</v>
      </c>
      <c r="S1210">
        <v>44876</v>
      </c>
      <c r="T1210">
        <v>44905</v>
      </c>
      <c r="V1210">
        <v>44906</v>
      </c>
      <c r="AP1210">
        <v>0</v>
      </c>
      <c r="AQ1210">
        <v>0</v>
      </c>
      <c r="AR1210">
        <v>0</v>
      </c>
      <c r="AW1210" s="567"/>
      <c r="AX1210" s="567"/>
      <c r="AY1210" s="567"/>
      <c r="AZ1210" s="567"/>
      <c r="BA1210" s="567"/>
      <c r="BB1210" s="567"/>
      <c r="BC1210" s="567"/>
      <c r="BD1210" s="567">
        <v>0</v>
      </c>
      <c r="BE1210" s="567">
        <v>0</v>
      </c>
      <c r="BI1210">
        <v>45856.774687500001</v>
      </c>
      <c r="BJ1210">
        <v>45762.608402777776</v>
      </c>
      <c r="BK1210" t="s">
        <v>22262</v>
      </c>
      <c r="BM1210" t="s">
        <v>21698</v>
      </c>
      <c r="BU1210" t="s">
        <v>20599</v>
      </c>
      <c r="BV1210" t="s">
        <v>20600</v>
      </c>
      <c r="BY1210">
        <v>0</v>
      </c>
      <c r="CA1210" t="s">
        <v>16180</v>
      </c>
      <c r="CB1210" t="s">
        <v>21679</v>
      </c>
      <c r="CC12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1" spans="1:81">
      <c r="A1211" t="s">
        <v>20450</v>
      </c>
      <c r="C1211" t="s">
        <v>20601</v>
      </c>
      <c r="F1211" t="s">
        <v>35</v>
      </c>
      <c r="G1211" t="s">
        <v>17440</v>
      </c>
      <c r="J1211" t="b">
        <v>0</v>
      </c>
      <c r="M1211" t="b">
        <v>0</v>
      </c>
      <c r="O1211" t="s">
        <v>2546</v>
      </c>
      <c r="R1211">
        <v>25880000</v>
      </c>
      <c r="S1211">
        <v>44876</v>
      </c>
      <c r="T1211">
        <v>44905</v>
      </c>
      <c r="V1211">
        <v>44906</v>
      </c>
      <c r="AP1211">
        <v>0</v>
      </c>
      <c r="AQ1211">
        <v>0</v>
      </c>
      <c r="AR1211">
        <v>0</v>
      </c>
      <c r="AW1211" s="567"/>
      <c r="AX1211" s="567"/>
      <c r="AY1211" s="567"/>
      <c r="AZ1211" s="567"/>
      <c r="BA1211" s="567"/>
      <c r="BB1211" s="567"/>
      <c r="BC1211" s="567"/>
      <c r="BD1211" s="567">
        <v>0</v>
      </c>
      <c r="BE1211" s="567">
        <v>0</v>
      </c>
      <c r="BI1211">
        <v>45856.774687500001</v>
      </c>
      <c r="BJ1211">
        <v>45762.609212962961</v>
      </c>
      <c r="BK1211" t="s">
        <v>22262</v>
      </c>
      <c r="BM1211" t="s">
        <v>21698</v>
      </c>
      <c r="BU1211" t="s">
        <v>20602</v>
      </c>
      <c r="BV1211" t="s">
        <v>20603</v>
      </c>
      <c r="BY1211">
        <v>0</v>
      </c>
      <c r="CA1211" t="s">
        <v>16180</v>
      </c>
      <c r="CB1211" t="s">
        <v>21679</v>
      </c>
      <c r="CC12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2" spans="1:81">
      <c r="A1212" t="s">
        <v>20450</v>
      </c>
      <c r="C1212" t="s">
        <v>20604</v>
      </c>
      <c r="F1212" t="s">
        <v>35</v>
      </c>
      <c r="G1212" t="s">
        <v>17440</v>
      </c>
      <c r="J1212" t="b">
        <v>0</v>
      </c>
      <c r="M1212" t="b">
        <v>0</v>
      </c>
      <c r="O1212" t="s">
        <v>2546</v>
      </c>
      <c r="R1212">
        <v>24210000</v>
      </c>
      <c r="S1212">
        <v>44876</v>
      </c>
      <c r="T1212">
        <v>44905</v>
      </c>
      <c r="V1212">
        <v>44906</v>
      </c>
      <c r="AP1212">
        <v>0</v>
      </c>
      <c r="AQ1212">
        <v>0</v>
      </c>
      <c r="AR1212">
        <v>0</v>
      </c>
      <c r="AW1212" s="567"/>
      <c r="AX1212" s="567"/>
      <c r="AY1212" s="567"/>
      <c r="AZ1212" s="567"/>
      <c r="BA1212" s="567"/>
      <c r="BB1212" s="567"/>
      <c r="BC1212" s="567"/>
      <c r="BD1212" s="567">
        <v>0</v>
      </c>
      <c r="BE1212" s="567">
        <v>0</v>
      </c>
      <c r="BI1212">
        <v>45856.774687500001</v>
      </c>
      <c r="BJ1212">
        <v>45762.609652777777</v>
      </c>
      <c r="BK1212" t="s">
        <v>22262</v>
      </c>
      <c r="BM1212" t="s">
        <v>21698</v>
      </c>
      <c r="BU1212" t="s">
        <v>20605</v>
      </c>
      <c r="BV1212" t="s">
        <v>20606</v>
      </c>
      <c r="BY1212">
        <v>0</v>
      </c>
      <c r="CA1212" t="s">
        <v>16180</v>
      </c>
      <c r="CB1212" t="s">
        <v>21679</v>
      </c>
      <c r="CC12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3" spans="1:81">
      <c r="A1213" t="s">
        <v>20450</v>
      </c>
      <c r="C1213" t="s">
        <v>20607</v>
      </c>
      <c r="F1213" t="s">
        <v>35</v>
      </c>
      <c r="G1213" t="s">
        <v>17440</v>
      </c>
      <c r="J1213" t="b">
        <v>0</v>
      </c>
      <c r="M1213" t="b">
        <v>0</v>
      </c>
      <c r="O1213" t="s">
        <v>7155</v>
      </c>
      <c r="R1213">
        <v>34620000</v>
      </c>
      <c r="S1213">
        <v>44876</v>
      </c>
      <c r="T1213">
        <v>44905</v>
      </c>
      <c r="V1213">
        <v>44906</v>
      </c>
      <c r="AP1213">
        <v>0</v>
      </c>
      <c r="AQ1213">
        <v>0</v>
      </c>
      <c r="AR1213">
        <v>0</v>
      </c>
      <c r="AW1213" s="567"/>
      <c r="AX1213" s="567"/>
      <c r="AY1213" s="567"/>
      <c r="AZ1213" s="567"/>
      <c r="BA1213" s="567"/>
      <c r="BB1213" s="567"/>
      <c r="BC1213" s="567"/>
      <c r="BD1213" s="567">
        <v>0</v>
      </c>
      <c r="BE1213" s="567">
        <v>0</v>
      </c>
      <c r="BI1213">
        <v>45856.774687500001</v>
      </c>
      <c r="BJ1213">
        <v>45762.610046296293</v>
      </c>
      <c r="BK1213" t="s">
        <v>22262</v>
      </c>
      <c r="BM1213" t="s">
        <v>21698</v>
      </c>
      <c r="BU1213" t="s">
        <v>20608</v>
      </c>
      <c r="BV1213" t="s">
        <v>20609</v>
      </c>
      <c r="BY1213">
        <v>0</v>
      </c>
      <c r="CA1213" t="s">
        <v>16180</v>
      </c>
      <c r="CB1213" t="s">
        <v>21679</v>
      </c>
      <c r="CC12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4" spans="1:81">
      <c r="A1214" t="s">
        <v>20450</v>
      </c>
      <c r="C1214" t="s">
        <v>20610</v>
      </c>
      <c r="F1214" t="s">
        <v>35</v>
      </c>
      <c r="G1214" t="s">
        <v>17440</v>
      </c>
      <c r="J1214" t="b">
        <v>0</v>
      </c>
      <c r="M1214" t="b">
        <v>0</v>
      </c>
      <c r="O1214" t="s">
        <v>2546</v>
      </c>
      <c r="R1214">
        <v>25510000</v>
      </c>
      <c r="S1214">
        <v>44876</v>
      </c>
      <c r="T1214">
        <v>44905</v>
      </c>
      <c r="V1214">
        <v>44906</v>
      </c>
      <c r="AP1214">
        <v>0</v>
      </c>
      <c r="AQ1214">
        <v>0</v>
      </c>
      <c r="AR1214">
        <v>0</v>
      </c>
      <c r="AW1214" s="567"/>
      <c r="AX1214" s="567"/>
      <c r="AY1214" s="567"/>
      <c r="AZ1214" s="567"/>
      <c r="BA1214" s="567"/>
      <c r="BB1214" s="567"/>
      <c r="BC1214" s="567"/>
      <c r="BD1214" s="567">
        <v>0</v>
      </c>
      <c r="BE1214" s="567">
        <v>0</v>
      </c>
      <c r="BI1214">
        <v>45856.774699074071</v>
      </c>
      <c r="BJ1214">
        <v>45762.610960648148</v>
      </c>
      <c r="BK1214" t="s">
        <v>22262</v>
      </c>
      <c r="BM1214" t="s">
        <v>21698</v>
      </c>
      <c r="BU1214" t="s">
        <v>20611</v>
      </c>
      <c r="BV1214" t="s">
        <v>20612</v>
      </c>
      <c r="BY1214">
        <v>0</v>
      </c>
      <c r="CA1214" t="s">
        <v>16180</v>
      </c>
      <c r="CB1214" t="s">
        <v>21679</v>
      </c>
      <c r="CC12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5" spans="1:81">
      <c r="A1215" t="s">
        <v>20450</v>
      </c>
      <c r="C1215" t="s">
        <v>20613</v>
      </c>
      <c r="F1215" t="s">
        <v>35</v>
      </c>
      <c r="G1215" t="s">
        <v>17440</v>
      </c>
      <c r="J1215" t="b">
        <v>0</v>
      </c>
      <c r="M1215" t="b">
        <v>0</v>
      </c>
      <c r="O1215" t="s">
        <v>2546</v>
      </c>
      <c r="R1215">
        <v>26590000</v>
      </c>
      <c r="S1215">
        <v>44876</v>
      </c>
      <c r="T1215">
        <v>44905</v>
      </c>
      <c r="V1215">
        <v>44906</v>
      </c>
      <c r="AP1215">
        <v>0</v>
      </c>
      <c r="AQ1215">
        <v>0</v>
      </c>
      <c r="AR1215">
        <v>0</v>
      </c>
      <c r="AW1215" s="567"/>
      <c r="AX1215" s="567"/>
      <c r="AY1215" s="567"/>
      <c r="AZ1215" s="567"/>
      <c r="BA1215" s="567"/>
      <c r="BB1215" s="567"/>
      <c r="BC1215" s="567"/>
      <c r="BD1215" s="567">
        <v>0</v>
      </c>
      <c r="BE1215" s="567">
        <v>0</v>
      </c>
      <c r="BI1215">
        <v>45856.774699074071</v>
      </c>
      <c r="BJ1215">
        <v>45762.611435185187</v>
      </c>
      <c r="BK1215" t="s">
        <v>22262</v>
      </c>
      <c r="BM1215" t="s">
        <v>21698</v>
      </c>
      <c r="BU1215" t="s">
        <v>20614</v>
      </c>
      <c r="BV1215" t="s">
        <v>20615</v>
      </c>
      <c r="BY1215">
        <v>0</v>
      </c>
      <c r="CA1215" t="s">
        <v>16180</v>
      </c>
      <c r="CB1215" t="s">
        <v>21679</v>
      </c>
      <c r="CC12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6" spans="1:81">
      <c r="A1216" t="s">
        <v>20450</v>
      </c>
      <c r="C1216" t="s">
        <v>20616</v>
      </c>
      <c r="F1216" t="s">
        <v>35</v>
      </c>
      <c r="G1216" t="s">
        <v>17440</v>
      </c>
      <c r="J1216" t="b">
        <v>0</v>
      </c>
      <c r="M1216" t="b">
        <v>0</v>
      </c>
      <c r="O1216" t="s">
        <v>7155</v>
      </c>
      <c r="R1216">
        <v>24430000</v>
      </c>
      <c r="S1216">
        <v>44876</v>
      </c>
      <c r="T1216">
        <v>44905</v>
      </c>
      <c r="V1216">
        <v>44906</v>
      </c>
      <c r="AP1216">
        <v>0</v>
      </c>
      <c r="AQ1216">
        <v>0</v>
      </c>
      <c r="AR1216">
        <v>0</v>
      </c>
      <c r="AW1216" s="567"/>
      <c r="AX1216" s="567"/>
      <c r="AY1216" s="567"/>
      <c r="AZ1216" s="567"/>
      <c r="BA1216" s="567"/>
      <c r="BB1216" s="567"/>
      <c r="BC1216" s="567"/>
      <c r="BD1216" s="567">
        <v>0</v>
      </c>
      <c r="BE1216" s="567">
        <v>0</v>
      </c>
      <c r="BI1216">
        <v>45856.774699074071</v>
      </c>
      <c r="BJ1216">
        <v>45762.611909722225</v>
      </c>
      <c r="BK1216" t="s">
        <v>22262</v>
      </c>
      <c r="BM1216" t="s">
        <v>21698</v>
      </c>
      <c r="BU1216" t="s">
        <v>20617</v>
      </c>
      <c r="BV1216" t="s">
        <v>20618</v>
      </c>
      <c r="BY1216">
        <v>0</v>
      </c>
      <c r="CA1216" t="s">
        <v>16180</v>
      </c>
      <c r="CB1216" t="s">
        <v>21679</v>
      </c>
      <c r="CC12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7" spans="1:81">
      <c r="A1217" t="s">
        <v>20450</v>
      </c>
      <c r="C1217" t="s">
        <v>20619</v>
      </c>
      <c r="F1217" t="s">
        <v>35</v>
      </c>
      <c r="G1217" t="s">
        <v>17440</v>
      </c>
      <c r="J1217" t="b">
        <v>0</v>
      </c>
      <c r="M1217" t="b">
        <v>0</v>
      </c>
      <c r="O1217" t="s">
        <v>7155</v>
      </c>
      <c r="R1217">
        <v>30470000</v>
      </c>
      <c r="S1217">
        <v>44876</v>
      </c>
      <c r="T1217">
        <v>44905</v>
      </c>
      <c r="V1217">
        <v>44906</v>
      </c>
      <c r="AP1217">
        <v>0</v>
      </c>
      <c r="AQ1217">
        <v>0</v>
      </c>
      <c r="AR1217">
        <v>0</v>
      </c>
      <c r="AW1217" s="567"/>
      <c r="AX1217" s="567"/>
      <c r="AY1217" s="567"/>
      <c r="AZ1217" s="567"/>
      <c r="BA1217" s="567"/>
      <c r="BB1217" s="567"/>
      <c r="BC1217" s="567"/>
      <c r="BD1217" s="567">
        <v>0</v>
      </c>
      <c r="BE1217" s="567">
        <v>0</v>
      </c>
      <c r="BI1217">
        <v>45856.774699074071</v>
      </c>
      <c r="BJ1217">
        <v>45762.613206018519</v>
      </c>
      <c r="BK1217" t="s">
        <v>22262</v>
      </c>
      <c r="BM1217" t="s">
        <v>21698</v>
      </c>
      <c r="BU1217" t="s">
        <v>20620</v>
      </c>
      <c r="BV1217" t="s">
        <v>20621</v>
      </c>
      <c r="BY1217">
        <v>0</v>
      </c>
      <c r="CA1217" t="s">
        <v>16180</v>
      </c>
      <c r="CB1217" t="s">
        <v>21679</v>
      </c>
      <c r="CC12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8" spans="1:81">
      <c r="A1218" t="s">
        <v>20450</v>
      </c>
      <c r="C1218" t="s">
        <v>20622</v>
      </c>
      <c r="F1218" t="s">
        <v>35</v>
      </c>
      <c r="G1218" t="s">
        <v>17440</v>
      </c>
      <c r="J1218" t="b">
        <v>0</v>
      </c>
      <c r="M1218" t="b">
        <v>0</v>
      </c>
      <c r="O1218" t="s">
        <v>2546</v>
      </c>
      <c r="R1218">
        <v>23670000</v>
      </c>
      <c r="S1218">
        <v>44876</v>
      </c>
      <c r="T1218">
        <v>44905</v>
      </c>
      <c r="V1218">
        <v>44906</v>
      </c>
      <c r="AP1218">
        <v>0</v>
      </c>
      <c r="AQ1218">
        <v>0</v>
      </c>
      <c r="AR1218">
        <v>0</v>
      </c>
      <c r="AW1218" s="567"/>
      <c r="AX1218" s="567"/>
      <c r="AY1218" s="567"/>
      <c r="AZ1218" s="567"/>
      <c r="BA1218" s="567"/>
      <c r="BB1218" s="567"/>
      <c r="BC1218" s="567"/>
      <c r="BD1218" s="567">
        <v>0</v>
      </c>
      <c r="BE1218" s="567">
        <v>0</v>
      </c>
      <c r="BI1218">
        <v>45856.774699074071</v>
      </c>
      <c r="BJ1218">
        <v>45762.613263888888</v>
      </c>
      <c r="BK1218" t="s">
        <v>22262</v>
      </c>
      <c r="BM1218" t="s">
        <v>21698</v>
      </c>
      <c r="BU1218" t="s">
        <v>20623</v>
      </c>
      <c r="BV1218" t="s">
        <v>20624</v>
      </c>
      <c r="BY1218">
        <v>0</v>
      </c>
      <c r="CA1218" t="s">
        <v>16180</v>
      </c>
      <c r="CB1218" t="s">
        <v>21679</v>
      </c>
      <c r="CC12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19" spans="1:81">
      <c r="A1219" t="s">
        <v>20450</v>
      </c>
      <c r="C1219" t="s">
        <v>20625</v>
      </c>
      <c r="F1219" t="s">
        <v>35</v>
      </c>
      <c r="G1219" t="s">
        <v>17440</v>
      </c>
      <c r="J1219" t="b">
        <v>0</v>
      </c>
      <c r="M1219" t="b">
        <v>0</v>
      </c>
      <c r="O1219" t="s">
        <v>7155</v>
      </c>
      <c r="R1219">
        <v>33540000</v>
      </c>
      <c r="S1219">
        <v>44876</v>
      </c>
      <c r="T1219">
        <v>44905</v>
      </c>
      <c r="V1219">
        <v>44906</v>
      </c>
      <c r="AP1219">
        <v>0</v>
      </c>
      <c r="AQ1219">
        <v>0</v>
      </c>
      <c r="AR1219">
        <v>0</v>
      </c>
      <c r="AW1219" s="567"/>
      <c r="AX1219" s="567"/>
      <c r="AY1219" s="567"/>
      <c r="AZ1219" s="567"/>
      <c r="BA1219" s="567"/>
      <c r="BB1219" s="567"/>
      <c r="BC1219" s="567"/>
      <c r="BD1219" s="567">
        <v>0</v>
      </c>
      <c r="BE1219" s="567">
        <v>0</v>
      </c>
      <c r="BI1219">
        <v>45856.774699074071</v>
      </c>
      <c r="BJ1219">
        <v>45762.614131944443</v>
      </c>
      <c r="BK1219" t="s">
        <v>22262</v>
      </c>
      <c r="BM1219" t="s">
        <v>21698</v>
      </c>
      <c r="BU1219" t="s">
        <v>20626</v>
      </c>
      <c r="BV1219" t="s">
        <v>20627</v>
      </c>
      <c r="BY1219">
        <v>0</v>
      </c>
      <c r="CA1219" t="s">
        <v>16180</v>
      </c>
      <c r="CB1219" t="s">
        <v>21679</v>
      </c>
      <c r="CC12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0" spans="1:81">
      <c r="A1220" t="s">
        <v>20450</v>
      </c>
      <c r="C1220" t="s">
        <v>20628</v>
      </c>
      <c r="F1220" t="s">
        <v>35</v>
      </c>
      <c r="G1220" t="s">
        <v>17440</v>
      </c>
      <c r="J1220" t="b">
        <v>0</v>
      </c>
      <c r="M1220" t="b">
        <v>0</v>
      </c>
      <c r="O1220" t="s">
        <v>2546</v>
      </c>
      <c r="R1220">
        <v>20890000</v>
      </c>
      <c r="S1220">
        <v>44876</v>
      </c>
      <c r="T1220">
        <v>44905</v>
      </c>
      <c r="V1220">
        <v>44906</v>
      </c>
      <c r="AP1220">
        <v>0</v>
      </c>
      <c r="AQ1220">
        <v>0</v>
      </c>
      <c r="AR1220">
        <v>0</v>
      </c>
      <c r="AW1220" s="567"/>
      <c r="AX1220" s="567"/>
      <c r="AY1220" s="567"/>
      <c r="AZ1220" s="567"/>
      <c r="BA1220" s="567"/>
      <c r="BB1220" s="567"/>
      <c r="BC1220" s="567"/>
      <c r="BD1220" s="567">
        <v>0</v>
      </c>
      <c r="BE1220" s="567">
        <v>0</v>
      </c>
      <c r="BI1220">
        <v>45856.774699074071</v>
      </c>
      <c r="BJ1220">
        <v>45762.61451388889</v>
      </c>
      <c r="BK1220" t="s">
        <v>22262</v>
      </c>
      <c r="BM1220" t="s">
        <v>21698</v>
      </c>
      <c r="BU1220" t="s">
        <v>20629</v>
      </c>
      <c r="BV1220" t="s">
        <v>20630</v>
      </c>
      <c r="BY1220">
        <v>0</v>
      </c>
      <c r="CA1220" t="s">
        <v>16180</v>
      </c>
      <c r="CB1220" t="s">
        <v>21679</v>
      </c>
      <c r="CC12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1" spans="1:81">
      <c r="A1221" t="s">
        <v>20450</v>
      </c>
      <c r="C1221" t="s">
        <v>20631</v>
      </c>
      <c r="F1221" t="s">
        <v>35</v>
      </c>
      <c r="G1221" t="s">
        <v>17440</v>
      </c>
      <c r="J1221" t="b">
        <v>0</v>
      </c>
      <c r="M1221" t="b">
        <v>0</v>
      </c>
      <c r="O1221" t="s">
        <v>2546</v>
      </c>
      <c r="R1221">
        <v>22290000</v>
      </c>
      <c r="S1221">
        <v>44876</v>
      </c>
      <c r="T1221">
        <v>44905</v>
      </c>
      <c r="V1221">
        <v>44906</v>
      </c>
      <c r="AP1221">
        <v>0</v>
      </c>
      <c r="AQ1221">
        <v>0</v>
      </c>
      <c r="AR1221">
        <v>0</v>
      </c>
      <c r="AW1221" s="567"/>
      <c r="AX1221" s="567"/>
      <c r="AY1221" s="567"/>
      <c r="AZ1221" s="567"/>
      <c r="BA1221" s="567"/>
      <c r="BB1221" s="567"/>
      <c r="BC1221" s="567"/>
      <c r="BD1221" s="567">
        <v>0</v>
      </c>
      <c r="BE1221" s="567">
        <v>0</v>
      </c>
      <c r="BI1221">
        <v>45856.774699074071</v>
      </c>
      <c r="BJ1221">
        <v>45762.615358796298</v>
      </c>
      <c r="BK1221" t="s">
        <v>22262</v>
      </c>
      <c r="BM1221" t="s">
        <v>21698</v>
      </c>
      <c r="BU1221" t="s">
        <v>20632</v>
      </c>
      <c r="BV1221" t="s">
        <v>20633</v>
      </c>
      <c r="BY1221">
        <v>0</v>
      </c>
      <c r="CA1221" t="s">
        <v>16180</v>
      </c>
      <c r="CB1221" t="s">
        <v>21679</v>
      </c>
      <c r="CC12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2" spans="1:81">
      <c r="A1222" t="s">
        <v>20450</v>
      </c>
      <c r="C1222" t="s">
        <v>20634</v>
      </c>
      <c r="F1222" t="s">
        <v>35</v>
      </c>
      <c r="G1222" t="s">
        <v>17440</v>
      </c>
      <c r="J1222" t="b">
        <v>0</v>
      </c>
      <c r="M1222" t="b">
        <v>0</v>
      </c>
      <c r="O1222" t="s">
        <v>7155</v>
      </c>
      <c r="R1222">
        <v>31760000</v>
      </c>
      <c r="S1222">
        <v>44876</v>
      </c>
      <c r="T1222">
        <v>44905</v>
      </c>
      <c r="V1222">
        <v>44906</v>
      </c>
      <c r="AP1222">
        <v>0</v>
      </c>
      <c r="AQ1222">
        <v>0</v>
      </c>
      <c r="AR1222">
        <v>0</v>
      </c>
      <c r="AW1222" s="567"/>
      <c r="AX1222" s="567"/>
      <c r="AY1222" s="567"/>
      <c r="AZ1222" s="567"/>
      <c r="BA1222" s="567"/>
      <c r="BB1222" s="567"/>
      <c r="BC1222" s="567"/>
      <c r="BD1222" s="567">
        <v>0</v>
      </c>
      <c r="BE1222" s="567">
        <v>0</v>
      </c>
      <c r="BI1222">
        <v>45856.774710648147</v>
      </c>
      <c r="BJ1222">
        <v>45762.615810185183</v>
      </c>
      <c r="BK1222" t="s">
        <v>22262</v>
      </c>
      <c r="BM1222" t="s">
        <v>21698</v>
      </c>
      <c r="BU1222" t="s">
        <v>20635</v>
      </c>
      <c r="BV1222" t="s">
        <v>20636</v>
      </c>
      <c r="BY1222">
        <v>0</v>
      </c>
      <c r="CA1222" t="s">
        <v>16180</v>
      </c>
      <c r="CB1222" t="s">
        <v>21679</v>
      </c>
      <c r="CC12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3" spans="1:81">
      <c r="A1223" t="s">
        <v>20450</v>
      </c>
      <c r="C1223" t="s">
        <v>20637</v>
      </c>
      <c r="F1223" t="s">
        <v>35</v>
      </c>
      <c r="G1223" t="s">
        <v>17440</v>
      </c>
      <c r="J1223" t="b">
        <v>0</v>
      </c>
      <c r="M1223" t="b">
        <v>0</v>
      </c>
      <c r="O1223" t="s">
        <v>2546</v>
      </c>
      <c r="R1223">
        <v>29270000</v>
      </c>
      <c r="S1223">
        <v>44876</v>
      </c>
      <c r="T1223">
        <v>44905</v>
      </c>
      <c r="V1223">
        <v>44906</v>
      </c>
      <c r="AP1223">
        <v>0</v>
      </c>
      <c r="AQ1223">
        <v>0</v>
      </c>
      <c r="AR1223">
        <v>0</v>
      </c>
      <c r="AW1223" s="567"/>
      <c r="AX1223" s="567"/>
      <c r="AY1223" s="567"/>
      <c r="AZ1223" s="567"/>
      <c r="BA1223" s="567"/>
      <c r="BB1223" s="567"/>
      <c r="BC1223" s="567"/>
      <c r="BD1223" s="567">
        <v>0</v>
      </c>
      <c r="BE1223" s="567">
        <v>0</v>
      </c>
      <c r="BI1223">
        <v>45856.774710648147</v>
      </c>
      <c r="BJ1223">
        <v>45762.616226851853</v>
      </c>
      <c r="BK1223" t="s">
        <v>22262</v>
      </c>
      <c r="BM1223" t="s">
        <v>21698</v>
      </c>
      <c r="BU1223" t="s">
        <v>20638</v>
      </c>
      <c r="BV1223" t="s">
        <v>20639</v>
      </c>
      <c r="BY1223">
        <v>0</v>
      </c>
      <c r="CA1223" t="s">
        <v>16180</v>
      </c>
      <c r="CB1223" t="s">
        <v>21679</v>
      </c>
      <c r="CC12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4" spans="1:81">
      <c r="A1224" t="s">
        <v>20450</v>
      </c>
      <c r="C1224" t="s">
        <v>20640</v>
      </c>
      <c r="F1224" t="s">
        <v>35</v>
      </c>
      <c r="G1224" t="s">
        <v>17440</v>
      </c>
      <c r="J1224" t="b">
        <v>0</v>
      </c>
      <c r="M1224" t="b">
        <v>0</v>
      </c>
      <c r="O1224" t="s">
        <v>7155</v>
      </c>
      <c r="R1224">
        <v>25640000</v>
      </c>
      <c r="S1224">
        <v>44876</v>
      </c>
      <c r="T1224">
        <v>44905</v>
      </c>
      <c r="V1224">
        <v>44906</v>
      </c>
      <c r="AP1224">
        <v>0</v>
      </c>
      <c r="AQ1224">
        <v>0</v>
      </c>
      <c r="AR1224">
        <v>0</v>
      </c>
      <c r="AW1224" s="567"/>
      <c r="AX1224" s="567"/>
      <c r="AY1224" s="567"/>
      <c r="AZ1224" s="567"/>
      <c r="BA1224" s="567"/>
      <c r="BB1224" s="567"/>
      <c r="BC1224" s="567"/>
      <c r="BD1224" s="567">
        <v>0</v>
      </c>
      <c r="BE1224" s="567">
        <v>0</v>
      </c>
      <c r="BI1224">
        <v>45856.774710648147</v>
      </c>
      <c r="BJ1224">
        <v>45762.616793981484</v>
      </c>
      <c r="BK1224" t="s">
        <v>22262</v>
      </c>
      <c r="BM1224" t="s">
        <v>21698</v>
      </c>
      <c r="BU1224" t="s">
        <v>20641</v>
      </c>
      <c r="BV1224" t="s">
        <v>20642</v>
      </c>
      <c r="BY1224">
        <v>0</v>
      </c>
      <c r="CA1224" t="s">
        <v>16180</v>
      </c>
      <c r="CB1224" t="s">
        <v>21679</v>
      </c>
      <c r="CC12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5" spans="1:81">
      <c r="A1225" t="s">
        <v>20450</v>
      </c>
      <c r="C1225" t="s">
        <v>20643</v>
      </c>
      <c r="F1225" t="s">
        <v>35</v>
      </c>
      <c r="G1225" t="s">
        <v>17440</v>
      </c>
      <c r="J1225" t="b">
        <v>0</v>
      </c>
      <c r="M1225" t="b">
        <v>0</v>
      </c>
      <c r="O1225" t="s">
        <v>2546</v>
      </c>
      <c r="R1225">
        <v>21050000</v>
      </c>
      <c r="S1225">
        <v>44876</v>
      </c>
      <c r="T1225">
        <v>44905</v>
      </c>
      <c r="V1225">
        <v>44906</v>
      </c>
      <c r="AP1225">
        <v>0</v>
      </c>
      <c r="AQ1225">
        <v>0</v>
      </c>
      <c r="AR1225">
        <v>0</v>
      </c>
      <c r="AW1225" s="567"/>
      <c r="AX1225" s="567"/>
      <c r="AY1225" s="567"/>
      <c r="AZ1225" s="567"/>
      <c r="BA1225" s="567"/>
      <c r="BB1225" s="567"/>
      <c r="BC1225" s="567"/>
      <c r="BD1225" s="567">
        <v>0</v>
      </c>
      <c r="BE1225" s="567">
        <v>0</v>
      </c>
      <c r="BI1225">
        <v>45856.774710648147</v>
      </c>
      <c r="BJ1225">
        <v>45762.617280092592</v>
      </c>
      <c r="BK1225" t="s">
        <v>22262</v>
      </c>
      <c r="BM1225" t="s">
        <v>21698</v>
      </c>
      <c r="BU1225" t="s">
        <v>20644</v>
      </c>
      <c r="BV1225" t="s">
        <v>20645</v>
      </c>
      <c r="BY1225">
        <v>0</v>
      </c>
      <c r="CA1225" t="s">
        <v>16180</v>
      </c>
      <c r="CB1225" t="s">
        <v>21679</v>
      </c>
      <c r="CC12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6" spans="1:81">
      <c r="A1226" t="s">
        <v>20450</v>
      </c>
      <c r="C1226" t="s">
        <v>20646</v>
      </c>
      <c r="F1226" t="s">
        <v>35</v>
      </c>
      <c r="G1226" t="s">
        <v>17440</v>
      </c>
      <c r="J1226" t="b">
        <v>0</v>
      </c>
      <c r="M1226" t="b">
        <v>0</v>
      </c>
      <c r="O1226" t="s">
        <v>7155</v>
      </c>
      <c r="R1226">
        <v>16390000</v>
      </c>
      <c r="S1226">
        <v>44876</v>
      </c>
      <c r="T1226">
        <v>44905</v>
      </c>
      <c r="V1226">
        <v>44906</v>
      </c>
      <c r="AP1226">
        <v>0</v>
      </c>
      <c r="AQ1226">
        <v>0</v>
      </c>
      <c r="AR1226">
        <v>0</v>
      </c>
      <c r="AW1226" s="567"/>
      <c r="AX1226" s="567"/>
      <c r="AY1226" s="567"/>
      <c r="AZ1226" s="567"/>
      <c r="BA1226" s="567"/>
      <c r="BB1226" s="567"/>
      <c r="BC1226" s="567"/>
      <c r="BD1226" s="567">
        <v>0</v>
      </c>
      <c r="BE1226" s="567">
        <v>0</v>
      </c>
      <c r="BI1226">
        <v>45856.774710648147</v>
      </c>
      <c r="BJ1226">
        <v>45762.617731481485</v>
      </c>
      <c r="BK1226" t="s">
        <v>22262</v>
      </c>
      <c r="BM1226" t="s">
        <v>21698</v>
      </c>
      <c r="BU1226" t="s">
        <v>20647</v>
      </c>
      <c r="BV1226" t="s">
        <v>20648</v>
      </c>
      <c r="BY1226">
        <v>0</v>
      </c>
      <c r="CA1226" t="s">
        <v>16180</v>
      </c>
      <c r="CB1226" t="s">
        <v>21679</v>
      </c>
      <c r="CC12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7" spans="1:81">
      <c r="A1227" t="s">
        <v>20450</v>
      </c>
      <c r="C1227" t="s">
        <v>20649</v>
      </c>
      <c r="F1227" t="s">
        <v>35</v>
      </c>
      <c r="G1227" t="s">
        <v>17440</v>
      </c>
      <c r="J1227" t="b">
        <v>0</v>
      </c>
      <c r="M1227" t="b">
        <v>0</v>
      </c>
      <c r="O1227" t="s">
        <v>7155</v>
      </c>
      <c r="R1227">
        <v>23680000</v>
      </c>
      <c r="S1227">
        <v>44876</v>
      </c>
      <c r="T1227">
        <v>44905</v>
      </c>
      <c r="V1227">
        <v>44906</v>
      </c>
      <c r="AP1227">
        <v>0</v>
      </c>
      <c r="AQ1227">
        <v>0</v>
      </c>
      <c r="AR1227">
        <v>0</v>
      </c>
      <c r="AW1227" s="567"/>
      <c r="AX1227" s="567"/>
      <c r="AY1227" s="567"/>
      <c r="AZ1227" s="567"/>
      <c r="BA1227" s="567"/>
      <c r="BB1227" s="567"/>
      <c r="BC1227" s="567"/>
      <c r="BD1227" s="567">
        <v>0</v>
      </c>
      <c r="BE1227" s="567">
        <v>0</v>
      </c>
      <c r="BI1227">
        <v>45856.774710648147</v>
      </c>
      <c r="BJ1227">
        <v>45762.618460648147</v>
      </c>
      <c r="BK1227" t="s">
        <v>22262</v>
      </c>
      <c r="BM1227" t="s">
        <v>21698</v>
      </c>
      <c r="BU1227" t="s">
        <v>20650</v>
      </c>
      <c r="BV1227" t="s">
        <v>20651</v>
      </c>
      <c r="BY1227">
        <v>0</v>
      </c>
      <c r="CA1227" t="s">
        <v>16180</v>
      </c>
      <c r="CB1227" t="s">
        <v>21679</v>
      </c>
      <c r="CC12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8" spans="1:81">
      <c r="A1228" t="s">
        <v>20450</v>
      </c>
      <c r="C1228" t="s">
        <v>20652</v>
      </c>
      <c r="F1228" t="s">
        <v>35</v>
      </c>
      <c r="G1228" t="s">
        <v>17440</v>
      </c>
      <c r="J1228" t="b">
        <v>0</v>
      </c>
      <c r="M1228" t="b">
        <v>0</v>
      </c>
      <c r="O1228" t="s">
        <v>7155</v>
      </c>
      <c r="R1228">
        <v>20620000</v>
      </c>
      <c r="S1228">
        <v>44876</v>
      </c>
      <c r="T1228">
        <v>44905</v>
      </c>
      <c r="V1228">
        <v>44906</v>
      </c>
      <c r="AP1228">
        <v>0</v>
      </c>
      <c r="AQ1228">
        <v>0</v>
      </c>
      <c r="AR1228">
        <v>0</v>
      </c>
      <c r="AW1228" s="567"/>
      <c r="AX1228" s="567"/>
      <c r="AY1228" s="567"/>
      <c r="AZ1228" s="567"/>
      <c r="BA1228" s="567"/>
      <c r="BB1228" s="567"/>
      <c r="BC1228" s="567"/>
      <c r="BD1228" s="567">
        <v>0</v>
      </c>
      <c r="BE1228" s="567">
        <v>0</v>
      </c>
      <c r="BI1228">
        <v>45856.774710648147</v>
      </c>
      <c r="BJ1228">
        <v>45762.619421296295</v>
      </c>
      <c r="BK1228" t="s">
        <v>22262</v>
      </c>
      <c r="BM1228" t="s">
        <v>21698</v>
      </c>
      <c r="BU1228" t="s">
        <v>20653</v>
      </c>
      <c r="BV1228" t="s">
        <v>20654</v>
      </c>
      <c r="BY1228">
        <v>0</v>
      </c>
      <c r="CA1228" t="s">
        <v>16180</v>
      </c>
      <c r="CB1228" t="s">
        <v>21679</v>
      </c>
      <c r="CC12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29" spans="1:81">
      <c r="A1229" t="s">
        <v>20450</v>
      </c>
      <c r="C1229" t="s">
        <v>20655</v>
      </c>
      <c r="F1229" t="s">
        <v>35</v>
      </c>
      <c r="G1229" t="s">
        <v>17440</v>
      </c>
      <c r="J1229" t="b">
        <v>0</v>
      </c>
      <c r="M1229" t="b">
        <v>0</v>
      </c>
      <c r="O1229" t="s">
        <v>2546</v>
      </c>
      <c r="R1229">
        <v>24780000</v>
      </c>
      <c r="S1229">
        <v>44876</v>
      </c>
      <c r="T1229">
        <v>44905</v>
      </c>
      <c r="V1229">
        <v>44906</v>
      </c>
      <c r="AP1229">
        <v>0</v>
      </c>
      <c r="AQ1229">
        <v>0</v>
      </c>
      <c r="AR1229">
        <v>0</v>
      </c>
      <c r="AW1229" s="567"/>
      <c r="AX1229" s="567"/>
      <c r="AY1229" s="567"/>
      <c r="AZ1229" s="567"/>
      <c r="BA1229" s="567"/>
      <c r="BB1229" s="567"/>
      <c r="BC1229" s="567"/>
      <c r="BD1229" s="567">
        <v>0</v>
      </c>
      <c r="BE1229" s="567">
        <v>0</v>
      </c>
      <c r="BI1229">
        <v>45856.774722222224</v>
      </c>
      <c r="BJ1229">
        <v>45762.620393518519</v>
      </c>
      <c r="BK1229" t="s">
        <v>22262</v>
      </c>
      <c r="BM1229" t="s">
        <v>21698</v>
      </c>
      <c r="BU1229" t="s">
        <v>20656</v>
      </c>
      <c r="BV1229" t="s">
        <v>20657</v>
      </c>
      <c r="BY1229">
        <v>0</v>
      </c>
      <c r="CA1229" t="s">
        <v>16180</v>
      </c>
      <c r="CB1229" t="s">
        <v>21679</v>
      </c>
      <c r="CC12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0" spans="1:81">
      <c r="A1230" t="s">
        <v>20450</v>
      </c>
      <c r="C1230" t="s">
        <v>20658</v>
      </c>
      <c r="F1230" t="s">
        <v>35</v>
      </c>
      <c r="G1230" t="s">
        <v>17440</v>
      </c>
      <c r="J1230" t="b">
        <v>0</v>
      </c>
      <c r="M1230" t="b">
        <v>0</v>
      </c>
      <c r="O1230" t="s">
        <v>2546</v>
      </c>
      <c r="R1230">
        <v>32960000</v>
      </c>
      <c r="S1230">
        <v>44876</v>
      </c>
      <c r="T1230">
        <v>44905</v>
      </c>
      <c r="V1230">
        <v>44906</v>
      </c>
      <c r="AP1230">
        <v>0</v>
      </c>
      <c r="AQ1230">
        <v>0</v>
      </c>
      <c r="AR1230">
        <v>0</v>
      </c>
      <c r="AW1230" s="567"/>
      <c r="AX1230" s="567"/>
      <c r="AY1230" s="567"/>
      <c r="AZ1230" s="567"/>
      <c r="BA1230" s="567"/>
      <c r="BB1230" s="567"/>
      <c r="BC1230" s="567"/>
      <c r="BD1230" s="567">
        <v>0</v>
      </c>
      <c r="BE1230" s="567">
        <v>0</v>
      </c>
      <c r="BI1230">
        <v>45856.774722222224</v>
      </c>
      <c r="BJ1230">
        <v>45762.620821759258</v>
      </c>
      <c r="BK1230" t="s">
        <v>22262</v>
      </c>
      <c r="BM1230" t="s">
        <v>21698</v>
      </c>
      <c r="BU1230" t="s">
        <v>20659</v>
      </c>
      <c r="BV1230" t="s">
        <v>20660</v>
      </c>
      <c r="BY1230">
        <v>0</v>
      </c>
      <c r="CA1230" t="s">
        <v>16180</v>
      </c>
      <c r="CB1230" t="s">
        <v>21679</v>
      </c>
      <c r="CC12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1" spans="1:81">
      <c r="A1231" t="s">
        <v>20450</v>
      </c>
      <c r="C1231" t="s">
        <v>20661</v>
      </c>
      <c r="F1231" t="s">
        <v>35</v>
      </c>
      <c r="G1231" t="s">
        <v>17440</v>
      </c>
      <c r="J1231" t="b">
        <v>0</v>
      </c>
      <c r="M1231" t="b">
        <v>0</v>
      </c>
      <c r="O1231" t="s">
        <v>2546</v>
      </c>
      <c r="R1231">
        <v>26390000</v>
      </c>
      <c r="S1231">
        <v>44876</v>
      </c>
      <c r="T1231">
        <v>44905</v>
      </c>
      <c r="V1231">
        <v>44906</v>
      </c>
      <c r="AP1231">
        <v>0</v>
      </c>
      <c r="AQ1231">
        <v>0</v>
      </c>
      <c r="AR1231">
        <v>0</v>
      </c>
      <c r="AW1231" s="567"/>
      <c r="AX1231" s="567"/>
      <c r="AY1231" s="567"/>
      <c r="AZ1231" s="567"/>
      <c r="BA1231" s="567"/>
      <c r="BB1231" s="567"/>
      <c r="BC1231" s="567"/>
      <c r="BD1231" s="567">
        <v>0</v>
      </c>
      <c r="BE1231" s="567">
        <v>0</v>
      </c>
      <c r="BI1231">
        <v>45856.774722222224</v>
      </c>
      <c r="BJ1231">
        <v>45762.62127314815</v>
      </c>
      <c r="BK1231" t="s">
        <v>22262</v>
      </c>
      <c r="BM1231" t="s">
        <v>21698</v>
      </c>
      <c r="BU1231" t="s">
        <v>20662</v>
      </c>
      <c r="BV1231" t="s">
        <v>20663</v>
      </c>
      <c r="BY1231">
        <v>0</v>
      </c>
      <c r="CA1231" t="s">
        <v>16180</v>
      </c>
      <c r="CB1231" t="s">
        <v>21679</v>
      </c>
      <c r="CC12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2" spans="1:81">
      <c r="A1232" t="s">
        <v>20450</v>
      </c>
      <c r="C1232" t="s">
        <v>20664</v>
      </c>
      <c r="F1232" t="s">
        <v>35</v>
      </c>
      <c r="G1232" t="s">
        <v>17440</v>
      </c>
      <c r="J1232" t="b">
        <v>0</v>
      </c>
      <c r="M1232" t="b">
        <v>0</v>
      </c>
      <c r="O1232" t="s">
        <v>2546</v>
      </c>
      <c r="R1232">
        <v>32790000</v>
      </c>
      <c r="S1232">
        <v>44876</v>
      </c>
      <c r="T1232">
        <v>44905</v>
      </c>
      <c r="V1232">
        <v>44906</v>
      </c>
      <c r="AP1232">
        <v>0</v>
      </c>
      <c r="AQ1232">
        <v>0</v>
      </c>
      <c r="AR1232">
        <v>0</v>
      </c>
      <c r="AW1232" s="567"/>
      <c r="AX1232" s="567"/>
      <c r="AY1232" s="567"/>
      <c r="AZ1232" s="567"/>
      <c r="BA1232" s="567"/>
      <c r="BB1232" s="567"/>
      <c r="BC1232" s="567"/>
      <c r="BD1232" s="567">
        <v>0</v>
      </c>
      <c r="BE1232" s="567">
        <v>0</v>
      </c>
      <c r="BI1232">
        <v>45856.774722222224</v>
      </c>
      <c r="BJ1232">
        <v>45762.623368055552</v>
      </c>
      <c r="BK1232" t="s">
        <v>22262</v>
      </c>
      <c r="BM1232" t="s">
        <v>21698</v>
      </c>
      <c r="BU1232" t="s">
        <v>20665</v>
      </c>
      <c r="BV1232" t="s">
        <v>20666</v>
      </c>
      <c r="BY1232">
        <v>0</v>
      </c>
      <c r="CA1232" t="s">
        <v>16180</v>
      </c>
      <c r="CB1232" t="s">
        <v>21679</v>
      </c>
      <c r="CC12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3" spans="1:81">
      <c r="A1233" t="s">
        <v>20450</v>
      </c>
      <c r="C1233" t="s">
        <v>20667</v>
      </c>
      <c r="F1233" t="s">
        <v>35</v>
      </c>
      <c r="G1233" t="s">
        <v>17440</v>
      </c>
      <c r="J1233" t="b">
        <v>0</v>
      </c>
      <c r="M1233" t="b">
        <v>0</v>
      </c>
      <c r="O1233" t="s">
        <v>2546</v>
      </c>
      <c r="R1233">
        <v>26370000</v>
      </c>
      <c r="S1233">
        <v>44876</v>
      </c>
      <c r="T1233">
        <v>44905</v>
      </c>
      <c r="V1233">
        <v>44906</v>
      </c>
      <c r="AP1233">
        <v>0</v>
      </c>
      <c r="AQ1233">
        <v>0</v>
      </c>
      <c r="AR1233">
        <v>0</v>
      </c>
      <c r="AW1233" s="567"/>
      <c r="AX1233" s="567"/>
      <c r="AY1233" s="567"/>
      <c r="AZ1233" s="567"/>
      <c r="BA1233" s="567"/>
      <c r="BB1233" s="567"/>
      <c r="BC1233" s="567"/>
      <c r="BD1233" s="567">
        <v>0</v>
      </c>
      <c r="BE1233" s="567">
        <v>0</v>
      </c>
      <c r="BI1233">
        <v>45856.774722222224</v>
      </c>
      <c r="BJ1233">
        <v>45762.623819444445</v>
      </c>
      <c r="BK1233" t="s">
        <v>22262</v>
      </c>
      <c r="BM1233" t="s">
        <v>21698</v>
      </c>
      <c r="BU1233" t="s">
        <v>20668</v>
      </c>
      <c r="BV1233" t="s">
        <v>20669</v>
      </c>
      <c r="BY1233">
        <v>0</v>
      </c>
      <c r="CA1233" t="s">
        <v>16180</v>
      </c>
      <c r="CB1233" t="s">
        <v>21679</v>
      </c>
      <c r="CC12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4" spans="1:81">
      <c r="A1234" t="s">
        <v>20450</v>
      </c>
      <c r="C1234" t="s">
        <v>20670</v>
      </c>
      <c r="F1234" t="s">
        <v>35</v>
      </c>
      <c r="G1234" t="s">
        <v>17440</v>
      </c>
      <c r="J1234" t="b">
        <v>0</v>
      </c>
      <c r="M1234" t="b">
        <v>0</v>
      </c>
      <c r="O1234" t="s">
        <v>7155</v>
      </c>
      <c r="R1234">
        <v>24340000</v>
      </c>
      <c r="S1234">
        <v>44876</v>
      </c>
      <c r="T1234">
        <v>44905</v>
      </c>
      <c r="V1234">
        <v>44906</v>
      </c>
      <c r="AP1234">
        <v>0</v>
      </c>
      <c r="AQ1234">
        <v>0</v>
      </c>
      <c r="AR1234">
        <v>0</v>
      </c>
      <c r="AW1234" s="567"/>
      <c r="AX1234" s="567"/>
      <c r="AY1234" s="567"/>
      <c r="AZ1234" s="567"/>
      <c r="BA1234" s="567"/>
      <c r="BB1234" s="567"/>
      <c r="BC1234" s="567"/>
      <c r="BD1234" s="567">
        <v>0</v>
      </c>
      <c r="BE1234" s="567">
        <v>0</v>
      </c>
      <c r="BI1234">
        <v>45856.774722222224</v>
      </c>
      <c r="BJ1234">
        <v>45762.624247685184</v>
      </c>
      <c r="BK1234" t="s">
        <v>22262</v>
      </c>
      <c r="BM1234" t="s">
        <v>21698</v>
      </c>
      <c r="BU1234" t="s">
        <v>20671</v>
      </c>
      <c r="BV1234" t="s">
        <v>20672</v>
      </c>
      <c r="BY1234">
        <v>0</v>
      </c>
      <c r="CA1234" t="s">
        <v>16180</v>
      </c>
      <c r="CB1234" t="s">
        <v>21679</v>
      </c>
      <c r="CC12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5" spans="1:81">
      <c r="A1235" t="s">
        <v>20450</v>
      </c>
      <c r="C1235" t="s">
        <v>20673</v>
      </c>
      <c r="F1235" t="s">
        <v>35</v>
      </c>
      <c r="G1235" t="s">
        <v>17440</v>
      </c>
      <c r="J1235" t="b">
        <v>0</v>
      </c>
      <c r="M1235" t="b">
        <v>0</v>
      </c>
      <c r="O1235" t="s">
        <v>2546</v>
      </c>
      <c r="R1235">
        <v>17630000</v>
      </c>
      <c r="S1235">
        <v>44876</v>
      </c>
      <c r="T1235">
        <v>44905</v>
      </c>
      <c r="V1235">
        <v>44906</v>
      </c>
      <c r="AP1235">
        <v>0</v>
      </c>
      <c r="AQ1235">
        <v>0</v>
      </c>
      <c r="AR1235">
        <v>0</v>
      </c>
      <c r="AW1235" s="567"/>
      <c r="AX1235" s="567"/>
      <c r="AY1235" s="567"/>
      <c r="AZ1235" s="567"/>
      <c r="BA1235" s="567"/>
      <c r="BB1235" s="567"/>
      <c r="BC1235" s="567"/>
      <c r="BD1235" s="567">
        <v>0</v>
      </c>
      <c r="BE1235" s="567">
        <v>0</v>
      </c>
      <c r="BI1235">
        <v>45856.774722222224</v>
      </c>
      <c r="BJ1235">
        <v>45762.624710648146</v>
      </c>
      <c r="BK1235" t="s">
        <v>22262</v>
      </c>
      <c r="BM1235" t="s">
        <v>21698</v>
      </c>
      <c r="BU1235" t="s">
        <v>20674</v>
      </c>
      <c r="BV1235" t="s">
        <v>20675</v>
      </c>
      <c r="BY1235">
        <v>0</v>
      </c>
      <c r="CA1235" t="s">
        <v>16180</v>
      </c>
      <c r="CB1235" t="s">
        <v>21679</v>
      </c>
      <c r="CC12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6" spans="1:81">
      <c r="A1236" t="s">
        <v>20450</v>
      </c>
      <c r="C1236" t="s">
        <v>20676</v>
      </c>
      <c r="F1236" t="s">
        <v>35</v>
      </c>
      <c r="G1236" t="s">
        <v>17440</v>
      </c>
      <c r="J1236" t="b">
        <v>0</v>
      </c>
      <c r="M1236" t="b">
        <v>0</v>
      </c>
      <c r="O1236" t="s">
        <v>2546</v>
      </c>
      <c r="R1236">
        <v>25770000</v>
      </c>
      <c r="S1236">
        <v>44876</v>
      </c>
      <c r="T1236">
        <v>44905</v>
      </c>
      <c r="V1236">
        <v>44906</v>
      </c>
      <c r="AP1236">
        <v>0</v>
      </c>
      <c r="AQ1236">
        <v>0</v>
      </c>
      <c r="AR1236">
        <v>0</v>
      </c>
      <c r="AW1236" s="567"/>
      <c r="AX1236" s="567"/>
      <c r="AY1236" s="567"/>
      <c r="AZ1236" s="567"/>
      <c r="BA1236" s="567"/>
      <c r="BB1236" s="567"/>
      <c r="BC1236" s="567"/>
      <c r="BD1236" s="567">
        <v>0</v>
      </c>
      <c r="BE1236" s="567">
        <v>0</v>
      </c>
      <c r="BI1236">
        <v>45856.774733796294</v>
      </c>
      <c r="BJ1236">
        <v>45762.625162037039</v>
      </c>
      <c r="BK1236" t="s">
        <v>22262</v>
      </c>
      <c r="BM1236" t="s">
        <v>21698</v>
      </c>
      <c r="BU1236" t="s">
        <v>20677</v>
      </c>
      <c r="BV1236" t="s">
        <v>20678</v>
      </c>
      <c r="BY1236">
        <v>0</v>
      </c>
      <c r="CA1236" t="s">
        <v>16180</v>
      </c>
      <c r="CB1236" t="s">
        <v>21679</v>
      </c>
      <c r="CC12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7" spans="1:81">
      <c r="A1237" t="s">
        <v>20450</v>
      </c>
      <c r="C1237" t="s">
        <v>20679</v>
      </c>
      <c r="F1237" t="s">
        <v>20477</v>
      </c>
      <c r="G1237" t="s">
        <v>18789</v>
      </c>
      <c r="J1237" t="b">
        <v>0</v>
      </c>
      <c r="M1237" t="b">
        <v>0</v>
      </c>
      <c r="O1237" t="s">
        <v>2546</v>
      </c>
      <c r="R1237">
        <v>5800000</v>
      </c>
      <c r="S1237">
        <v>44881</v>
      </c>
      <c r="T1237">
        <v>44905</v>
      </c>
      <c r="V1237">
        <v>44911</v>
      </c>
      <c r="AP1237">
        <v>0</v>
      </c>
      <c r="AQ1237">
        <v>0</v>
      </c>
      <c r="AR1237">
        <v>0</v>
      </c>
      <c r="AW1237" s="567"/>
      <c r="AX1237" s="567"/>
      <c r="AY1237" s="567"/>
      <c r="AZ1237" s="567"/>
      <c r="BA1237" s="567"/>
      <c r="BB1237" s="567"/>
      <c r="BC1237" s="567"/>
      <c r="BD1237" s="567">
        <v>0</v>
      </c>
      <c r="BE1237" s="567">
        <v>0</v>
      </c>
      <c r="BI1237">
        <v>45856.774733796294</v>
      </c>
      <c r="BJ1237">
        <v>45762.625625000001</v>
      </c>
      <c r="BK1237" t="s">
        <v>22262</v>
      </c>
      <c r="BM1237" t="s">
        <v>21698</v>
      </c>
      <c r="BU1237" t="s">
        <v>20680</v>
      </c>
      <c r="BV1237" t="s">
        <v>20681</v>
      </c>
      <c r="BY1237">
        <v>0</v>
      </c>
      <c r="CA1237" t="s">
        <v>16180</v>
      </c>
      <c r="CB1237" t="s">
        <v>21679</v>
      </c>
      <c r="CC12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8" spans="1:81">
      <c r="A1238" t="s">
        <v>20450</v>
      </c>
      <c r="C1238" t="s">
        <v>20682</v>
      </c>
      <c r="F1238" t="s">
        <v>35</v>
      </c>
      <c r="G1238" t="s">
        <v>9700</v>
      </c>
      <c r="J1238" t="b">
        <v>0</v>
      </c>
      <c r="M1238" t="b">
        <v>0</v>
      </c>
      <c r="O1238" t="s">
        <v>2546</v>
      </c>
      <c r="R1238">
        <v>469630000</v>
      </c>
      <c r="S1238">
        <v>45237</v>
      </c>
      <c r="T1238">
        <v>45257</v>
      </c>
      <c r="V1238">
        <v>45267</v>
      </c>
      <c r="AP1238">
        <v>0</v>
      </c>
      <c r="AQ1238">
        <v>0</v>
      </c>
      <c r="AR1238">
        <v>0</v>
      </c>
      <c r="AW1238" s="567"/>
      <c r="AX1238" s="567"/>
      <c r="AY1238" s="567"/>
      <c r="AZ1238" s="567"/>
      <c r="BA1238" s="567"/>
      <c r="BB1238" s="567"/>
      <c r="BC1238" s="567"/>
      <c r="BD1238" s="567">
        <v>0</v>
      </c>
      <c r="BE1238" s="567">
        <v>0</v>
      </c>
      <c r="BI1238">
        <v>45856.774733796294</v>
      </c>
      <c r="BJ1238">
        <v>45762.626250000001</v>
      </c>
      <c r="BK1238" t="s">
        <v>22262</v>
      </c>
      <c r="BM1238" t="s">
        <v>21698</v>
      </c>
      <c r="BU1238" t="s">
        <v>20683</v>
      </c>
      <c r="BV1238" t="s">
        <v>20684</v>
      </c>
      <c r="BY1238">
        <v>0</v>
      </c>
      <c r="CA1238" t="s">
        <v>16180</v>
      </c>
      <c r="CB1238" t="s">
        <v>21679</v>
      </c>
      <c r="CC12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39" spans="1:81">
      <c r="A1239" t="s">
        <v>20450</v>
      </c>
      <c r="C1239" t="s">
        <v>18676</v>
      </c>
      <c r="F1239" t="s">
        <v>35</v>
      </c>
      <c r="G1239" t="s">
        <v>17440</v>
      </c>
      <c r="J1239" t="b">
        <v>0</v>
      </c>
      <c r="M1239" t="b">
        <v>0</v>
      </c>
      <c r="O1239" t="s">
        <v>2546</v>
      </c>
      <c r="R1239">
        <v>89400000</v>
      </c>
      <c r="S1239">
        <v>45350</v>
      </c>
      <c r="T1239">
        <v>45364</v>
      </c>
      <c r="V1239">
        <v>45380</v>
      </c>
      <c r="AP1239">
        <v>0</v>
      </c>
      <c r="AQ1239">
        <v>0</v>
      </c>
      <c r="AR1239">
        <v>0</v>
      </c>
      <c r="AW1239" s="567"/>
      <c r="AX1239" s="567"/>
      <c r="AY1239" s="567"/>
      <c r="AZ1239" s="567"/>
      <c r="BA1239" s="567"/>
      <c r="BB1239" s="567"/>
      <c r="BC1239" s="567"/>
      <c r="BD1239" s="567">
        <v>0</v>
      </c>
      <c r="BE1239" s="567">
        <v>0</v>
      </c>
      <c r="BI1239">
        <v>45856.774733796294</v>
      </c>
      <c r="BJ1239">
        <v>45762.628993055558</v>
      </c>
      <c r="BK1239" t="s">
        <v>22262</v>
      </c>
      <c r="BM1239" t="s">
        <v>21698</v>
      </c>
      <c r="BU1239" t="s">
        <v>20685</v>
      </c>
      <c r="BV1239" t="s">
        <v>20686</v>
      </c>
      <c r="BY1239">
        <v>0</v>
      </c>
      <c r="CA1239" t="s">
        <v>16180</v>
      </c>
      <c r="CB1239" t="s">
        <v>21679</v>
      </c>
      <c r="CC12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0" spans="1:81">
      <c r="A1240" t="s">
        <v>20450</v>
      </c>
      <c r="C1240" t="s">
        <v>18679</v>
      </c>
      <c r="F1240" t="s">
        <v>35</v>
      </c>
      <c r="G1240" t="s">
        <v>17440</v>
      </c>
      <c r="J1240" t="b">
        <v>0</v>
      </c>
      <c r="M1240" t="b">
        <v>0</v>
      </c>
      <c r="O1240" t="s">
        <v>2546</v>
      </c>
      <c r="R1240">
        <v>64800000</v>
      </c>
      <c r="S1240">
        <v>45350</v>
      </c>
      <c r="T1240">
        <v>45364</v>
      </c>
      <c r="V1240">
        <v>45380</v>
      </c>
      <c r="AP1240">
        <v>0</v>
      </c>
      <c r="AQ1240">
        <v>0</v>
      </c>
      <c r="AR1240">
        <v>0</v>
      </c>
      <c r="AW1240" s="567"/>
      <c r="AX1240" s="567"/>
      <c r="AY1240" s="567"/>
      <c r="AZ1240" s="567"/>
      <c r="BA1240" s="567"/>
      <c r="BB1240" s="567"/>
      <c r="BC1240" s="567"/>
      <c r="BD1240" s="567">
        <v>0</v>
      </c>
      <c r="BE1240" s="567">
        <v>0</v>
      </c>
      <c r="BI1240">
        <v>45856.774733796294</v>
      </c>
      <c r="BJ1240">
        <v>45762.629386574074</v>
      </c>
      <c r="BK1240" t="s">
        <v>22262</v>
      </c>
      <c r="BM1240" t="s">
        <v>21698</v>
      </c>
      <c r="BU1240" t="s">
        <v>20687</v>
      </c>
      <c r="BV1240" t="s">
        <v>20688</v>
      </c>
      <c r="BY1240">
        <v>0</v>
      </c>
      <c r="CA1240" t="s">
        <v>16180</v>
      </c>
      <c r="CB1240" t="s">
        <v>21679</v>
      </c>
      <c r="CC12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1" spans="1:81">
      <c r="A1241" t="s">
        <v>20450</v>
      </c>
      <c r="C1241" t="s">
        <v>18655</v>
      </c>
      <c r="F1241" t="s">
        <v>35</v>
      </c>
      <c r="G1241" t="s">
        <v>17440</v>
      </c>
      <c r="J1241" t="b">
        <v>0</v>
      </c>
      <c r="M1241" t="b">
        <v>0</v>
      </c>
      <c r="O1241" t="s">
        <v>2546</v>
      </c>
      <c r="R1241">
        <v>42200000</v>
      </c>
      <c r="S1241">
        <v>45350</v>
      </c>
      <c r="T1241">
        <v>45364</v>
      </c>
      <c r="V1241">
        <v>45380</v>
      </c>
      <c r="AP1241">
        <v>0</v>
      </c>
      <c r="AQ1241">
        <v>0</v>
      </c>
      <c r="AR1241">
        <v>0</v>
      </c>
      <c r="AW1241" s="567"/>
      <c r="AX1241" s="567"/>
      <c r="AY1241" s="567"/>
      <c r="AZ1241" s="567"/>
      <c r="BA1241" s="567"/>
      <c r="BB1241" s="567"/>
      <c r="BC1241" s="567"/>
      <c r="BD1241" s="567">
        <v>0</v>
      </c>
      <c r="BE1241" s="567">
        <v>0</v>
      </c>
      <c r="BI1241">
        <v>45856.774733796294</v>
      </c>
      <c r="BJ1241">
        <v>45762.629918981482</v>
      </c>
      <c r="BK1241" t="s">
        <v>22262</v>
      </c>
      <c r="BM1241" t="s">
        <v>21698</v>
      </c>
      <c r="BU1241" t="s">
        <v>20689</v>
      </c>
      <c r="BV1241" t="s">
        <v>20690</v>
      </c>
      <c r="BY1241">
        <v>0</v>
      </c>
      <c r="CA1241" t="s">
        <v>16180</v>
      </c>
      <c r="CB1241" t="s">
        <v>21679</v>
      </c>
      <c r="CC12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2" spans="1:81">
      <c r="A1242" t="s">
        <v>20450</v>
      </c>
      <c r="C1242" t="s">
        <v>18652</v>
      </c>
      <c r="F1242" t="s">
        <v>35</v>
      </c>
      <c r="G1242" t="s">
        <v>17440</v>
      </c>
      <c r="J1242" t="b">
        <v>0</v>
      </c>
      <c r="M1242" t="b">
        <v>0</v>
      </c>
      <c r="O1242" t="s">
        <v>2546</v>
      </c>
      <c r="R1242">
        <v>119100000</v>
      </c>
      <c r="S1242">
        <v>45350</v>
      </c>
      <c r="T1242">
        <v>45364</v>
      </c>
      <c r="V1242">
        <v>45380</v>
      </c>
      <c r="AP1242">
        <v>0</v>
      </c>
      <c r="AQ1242">
        <v>0</v>
      </c>
      <c r="AR1242">
        <v>0</v>
      </c>
      <c r="AW1242" s="567"/>
      <c r="AX1242" s="567"/>
      <c r="AY1242" s="567"/>
      <c r="AZ1242" s="567"/>
      <c r="BA1242" s="567"/>
      <c r="BB1242" s="567"/>
      <c r="BC1242" s="567"/>
      <c r="BD1242" s="567">
        <v>0</v>
      </c>
      <c r="BE1242" s="567">
        <v>0</v>
      </c>
      <c r="BI1242">
        <v>45856.774733796294</v>
      </c>
      <c r="BJ1242">
        <v>45762.631481481483</v>
      </c>
      <c r="BK1242" t="s">
        <v>22262</v>
      </c>
      <c r="BM1242" t="s">
        <v>21698</v>
      </c>
      <c r="BU1242" t="s">
        <v>20691</v>
      </c>
      <c r="BV1242" t="s">
        <v>20692</v>
      </c>
      <c r="BY1242">
        <v>0</v>
      </c>
      <c r="CA1242" t="s">
        <v>16180</v>
      </c>
      <c r="CB1242" t="s">
        <v>21679</v>
      </c>
      <c r="CC12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3" spans="1:81">
      <c r="A1243" t="s">
        <v>20450</v>
      </c>
      <c r="C1243" t="s">
        <v>20693</v>
      </c>
      <c r="F1243" t="s">
        <v>35</v>
      </c>
      <c r="G1243" t="s">
        <v>17440</v>
      </c>
      <c r="J1243" t="b">
        <v>0</v>
      </c>
      <c r="M1243" t="b">
        <v>0</v>
      </c>
      <c r="O1243" t="s">
        <v>2546</v>
      </c>
      <c r="R1243">
        <v>120100000</v>
      </c>
      <c r="S1243">
        <v>45350</v>
      </c>
      <c r="T1243">
        <v>45364</v>
      </c>
      <c r="V1243">
        <v>45380</v>
      </c>
      <c r="AP1243">
        <v>0</v>
      </c>
      <c r="AQ1243">
        <v>0</v>
      </c>
      <c r="AR1243">
        <v>0</v>
      </c>
      <c r="AW1243" s="567"/>
      <c r="AX1243" s="567"/>
      <c r="AY1243" s="567"/>
      <c r="AZ1243" s="567"/>
      <c r="BA1243" s="567"/>
      <c r="BB1243" s="567"/>
      <c r="BC1243" s="567"/>
      <c r="BD1243" s="567">
        <v>0</v>
      </c>
      <c r="BE1243" s="567">
        <v>0</v>
      </c>
      <c r="BI1243">
        <v>45856.774745370371</v>
      </c>
      <c r="BJ1243">
        <v>45762.632615740738</v>
      </c>
      <c r="BK1243" t="s">
        <v>22262</v>
      </c>
      <c r="BM1243" t="s">
        <v>21698</v>
      </c>
      <c r="BU1243" t="s">
        <v>20694</v>
      </c>
      <c r="BV1243" t="s">
        <v>20695</v>
      </c>
      <c r="BY1243">
        <v>0</v>
      </c>
      <c r="CA1243" t="s">
        <v>16180</v>
      </c>
      <c r="CB1243" t="s">
        <v>21679</v>
      </c>
      <c r="CC12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4" spans="1:81">
      <c r="A1244" t="s">
        <v>20450</v>
      </c>
      <c r="C1244" t="s">
        <v>18658</v>
      </c>
      <c r="F1244" t="s">
        <v>35</v>
      </c>
      <c r="G1244" t="s">
        <v>17440</v>
      </c>
      <c r="J1244" t="b">
        <v>0</v>
      </c>
      <c r="M1244" t="b">
        <v>0</v>
      </c>
      <c r="O1244" t="s">
        <v>2546</v>
      </c>
      <c r="R1244">
        <v>58200000</v>
      </c>
      <c r="S1244">
        <v>45350</v>
      </c>
      <c r="T1244">
        <v>45364</v>
      </c>
      <c r="V1244">
        <v>45380</v>
      </c>
      <c r="AP1244">
        <v>0</v>
      </c>
      <c r="AQ1244">
        <v>0</v>
      </c>
      <c r="AR1244">
        <v>0</v>
      </c>
      <c r="AW1244" s="567"/>
      <c r="AX1244" s="567"/>
      <c r="AY1244" s="567"/>
      <c r="AZ1244" s="567"/>
      <c r="BA1244" s="567"/>
      <c r="BB1244" s="567"/>
      <c r="BC1244" s="567"/>
      <c r="BD1244" s="567">
        <v>0</v>
      </c>
      <c r="BE1244" s="567">
        <v>0</v>
      </c>
      <c r="BI1244">
        <v>45856.774745370371</v>
      </c>
      <c r="BJ1244">
        <v>45762.636238425926</v>
      </c>
      <c r="BK1244" t="s">
        <v>22262</v>
      </c>
      <c r="BM1244" t="s">
        <v>21698</v>
      </c>
      <c r="BU1244" t="s">
        <v>20696</v>
      </c>
      <c r="BV1244" t="s">
        <v>20697</v>
      </c>
      <c r="BY1244">
        <v>0</v>
      </c>
      <c r="CA1244" t="s">
        <v>16180</v>
      </c>
      <c r="CB1244" t="s">
        <v>21679</v>
      </c>
      <c r="CC12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5" spans="1:81">
      <c r="A1245" t="s">
        <v>20450</v>
      </c>
      <c r="C1245" t="s">
        <v>18661</v>
      </c>
      <c r="F1245" t="s">
        <v>35</v>
      </c>
      <c r="G1245" t="s">
        <v>17440</v>
      </c>
      <c r="J1245" t="b">
        <v>0</v>
      </c>
      <c r="M1245" t="b">
        <v>0</v>
      </c>
      <c r="O1245" t="s">
        <v>2546</v>
      </c>
      <c r="R1245">
        <v>150700000</v>
      </c>
      <c r="S1245">
        <v>45350</v>
      </c>
      <c r="T1245">
        <v>45364</v>
      </c>
      <c r="V1245">
        <v>45380</v>
      </c>
      <c r="AP1245">
        <v>0</v>
      </c>
      <c r="AQ1245">
        <v>0</v>
      </c>
      <c r="AR1245">
        <v>0</v>
      </c>
      <c r="AW1245" s="567"/>
      <c r="AX1245" s="567"/>
      <c r="AY1245" s="567"/>
      <c r="AZ1245" s="567"/>
      <c r="BA1245" s="567"/>
      <c r="BB1245" s="567"/>
      <c r="BC1245" s="567"/>
      <c r="BD1245" s="567">
        <v>0</v>
      </c>
      <c r="BE1245" s="567">
        <v>0</v>
      </c>
      <c r="BI1245">
        <v>45856.774745370371</v>
      </c>
      <c r="BJ1245">
        <v>45762.636701388888</v>
      </c>
      <c r="BK1245" t="s">
        <v>22262</v>
      </c>
      <c r="BM1245" t="s">
        <v>21698</v>
      </c>
      <c r="BU1245" t="s">
        <v>20698</v>
      </c>
      <c r="BV1245" t="s">
        <v>20699</v>
      </c>
      <c r="BY1245">
        <v>0</v>
      </c>
      <c r="CA1245" t="s">
        <v>16180</v>
      </c>
      <c r="CB1245" t="s">
        <v>21679</v>
      </c>
      <c r="CC12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6" spans="1:81">
      <c r="A1246" t="s">
        <v>20450</v>
      </c>
      <c r="C1246" t="s">
        <v>18664</v>
      </c>
      <c r="F1246" t="s">
        <v>35</v>
      </c>
      <c r="G1246" t="s">
        <v>17440</v>
      </c>
      <c r="J1246" t="b">
        <v>0</v>
      </c>
      <c r="M1246" t="b">
        <v>0</v>
      </c>
      <c r="O1246" t="s">
        <v>2546</v>
      </c>
      <c r="R1246">
        <v>71800000</v>
      </c>
      <c r="S1246">
        <v>45350</v>
      </c>
      <c r="T1246">
        <v>45364</v>
      </c>
      <c r="V1246">
        <v>45380</v>
      </c>
      <c r="AP1246">
        <v>0</v>
      </c>
      <c r="AQ1246">
        <v>0</v>
      </c>
      <c r="AR1246">
        <v>0</v>
      </c>
      <c r="AW1246" s="567"/>
      <c r="AX1246" s="567"/>
      <c r="AY1246" s="567"/>
      <c r="AZ1246" s="567"/>
      <c r="BA1246" s="567"/>
      <c r="BB1246" s="567"/>
      <c r="BC1246" s="567"/>
      <c r="BD1246" s="567">
        <v>0</v>
      </c>
      <c r="BE1246" s="567">
        <v>0</v>
      </c>
      <c r="BI1246">
        <v>45856.774745370371</v>
      </c>
      <c r="BJ1246">
        <v>45762.637152777781</v>
      </c>
      <c r="BK1246" t="s">
        <v>22262</v>
      </c>
      <c r="BM1246" t="s">
        <v>21698</v>
      </c>
      <c r="BU1246" t="s">
        <v>20700</v>
      </c>
      <c r="BV1246" t="s">
        <v>20701</v>
      </c>
      <c r="BY1246">
        <v>0</v>
      </c>
      <c r="CA1246" t="s">
        <v>16180</v>
      </c>
      <c r="CB1246" t="s">
        <v>21679</v>
      </c>
      <c r="CC12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7" spans="1:81">
      <c r="A1247" t="s">
        <v>20450</v>
      </c>
      <c r="C1247" t="s">
        <v>18667</v>
      </c>
      <c r="F1247" t="s">
        <v>35</v>
      </c>
      <c r="G1247" t="s">
        <v>17440</v>
      </c>
      <c r="J1247" t="b">
        <v>0</v>
      </c>
      <c r="M1247" t="b">
        <v>0</v>
      </c>
      <c r="O1247" t="s">
        <v>2546</v>
      </c>
      <c r="R1247">
        <v>30300000</v>
      </c>
      <c r="S1247">
        <v>45350</v>
      </c>
      <c r="T1247">
        <v>45364</v>
      </c>
      <c r="V1247">
        <v>45380</v>
      </c>
      <c r="AP1247">
        <v>0</v>
      </c>
      <c r="AQ1247">
        <v>0</v>
      </c>
      <c r="AR1247">
        <v>0</v>
      </c>
      <c r="AW1247" s="567"/>
      <c r="AX1247" s="567"/>
      <c r="AY1247" s="567"/>
      <c r="AZ1247" s="567"/>
      <c r="BA1247" s="567"/>
      <c r="BB1247" s="567"/>
      <c r="BC1247" s="567"/>
      <c r="BD1247" s="567">
        <v>0</v>
      </c>
      <c r="BE1247" s="567">
        <v>0</v>
      </c>
      <c r="BI1247">
        <v>45856.774745370371</v>
      </c>
      <c r="BJ1247">
        <v>45762.637638888889</v>
      </c>
      <c r="BK1247" t="s">
        <v>22262</v>
      </c>
      <c r="BM1247" t="s">
        <v>21698</v>
      </c>
      <c r="BU1247" t="s">
        <v>20702</v>
      </c>
      <c r="BV1247" t="s">
        <v>20703</v>
      </c>
      <c r="BY1247">
        <v>0</v>
      </c>
      <c r="CA1247" t="s">
        <v>16180</v>
      </c>
      <c r="CB1247" t="s">
        <v>21679</v>
      </c>
      <c r="CC12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8" spans="1:81">
      <c r="A1248" t="s">
        <v>20450</v>
      </c>
      <c r="C1248" t="s">
        <v>18670</v>
      </c>
      <c r="F1248" t="s">
        <v>35</v>
      </c>
      <c r="G1248" t="s">
        <v>17440</v>
      </c>
      <c r="J1248" t="b">
        <v>0</v>
      </c>
      <c r="M1248" t="b">
        <v>0</v>
      </c>
      <c r="O1248" t="s">
        <v>2546</v>
      </c>
      <c r="R1248">
        <v>39500000</v>
      </c>
      <c r="S1248">
        <v>45350</v>
      </c>
      <c r="T1248">
        <v>45364</v>
      </c>
      <c r="V1248">
        <v>45380</v>
      </c>
      <c r="AP1248">
        <v>0</v>
      </c>
      <c r="AQ1248">
        <v>0</v>
      </c>
      <c r="AR1248">
        <v>0</v>
      </c>
      <c r="AW1248" s="567"/>
      <c r="AX1248" s="567"/>
      <c r="AY1248" s="567"/>
      <c r="AZ1248" s="567"/>
      <c r="BA1248" s="567"/>
      <c r="BB1248" s="567"/>
      <c r="BC1248" s="567"/>
      <c r="BD1248" s="567">
        <v>0</v>
      </c>
      <c r="BE1248" s="567">
        <v>0</v>
      </c>
      <c r="BI1248">
        <v>45856.774745370371</v>
      </c>
      <c r="BJ1248">
        <v>45762.637673611112</v>
      </c>
      <c r="BK1248" t="s">
        <v>22262</v>
      </c>
      <c r="BM1248" t="s">
        <v>21698</v>
      </c>
      <c r="BU1248" t="s">
        <v>20704</v>
      </c>
      <c r="BV1248" t="s">
        <v>20705</v>
      </c>
      <c r="BY1248">
        <v>0</v>
      </c>
      <c r="CA1248" t="s">
        <v>16180</v>
      </c>
      <c r="CB1248" t="s">
        <v>21679</v>
      </c>
      <c r="CC12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49" spans="1:81">
      <c r="A1249" t="s">
        <v>20450</v>
      </c>
      <c r="C1249" t="s">
        <v>18673</v>
      </c>
      <c r="F1249" t="s">
        <v>35</v>
      </c>
      <c r="G1249" t="s">
        <v>17440</v>
      </c>
      <c r="J1249" t="b">
        <v>0</v>
      </c>
      <c r="M1249" t="b">
        <v>0</v>
      </c>
      <c r="O1249" t="s">
        <v>2546</v>
      </c>
      <c r="R1249">
        <v>45400000</v>
      </c>
      <c r="S1249">
        <v>45350</v>
      </c>
      <c r="T1249">
        <v>45364</v>
      </c>
      <c r="V1249">
        <v>45380</v>
      </c>
      <c r="AP1249">
        <v>0</v>
      </c>
      <c r="AQ1249">
        <v>0</v>
      </c>
      <c r="AR1249">
        <v>0</v>
      </c>
      <c r="AW1249" s="567"/>
      <c r="AX1249" s="567"/>
      <c r="AY1249" s="567"/>
      <c r="AZ1249" s="567"/>
      <c r="BA1249" s="567"/>
      <c r="BB1249" s="567"/>
      <c r="BC1249" s="567"/>
      <c r="BD1249" s="567">
        <v>0</v>
      </c>
      <c r="BE1249" s="567">
        <v>0</v>
      </c>
      <c r="BI1249">
        <v>45856.774745370371</v>
      </c>
      <c r="BJ1249">
        <v>45762.638495370367</v>
      </c>
      <c r="BK1249" t="s">
        <v>22262</v>
      </c>
      <c r="BM1249" t="s">
        <v>21698</v>
      </c>
      <c r="BU1249" t="s">
        <v>20706</v>
      </c>
      <c r="BV1249" t="s">
        <v>20707</v>
      </c>
      <c r="BY1249">
        <v>0</v>
      </c>
      <c r="CA1249" t="s">
        <v>16180</v>
      </c>
      <c r="CB1249" t="s">
        <v>21679</v>
      </c>
      <c r="CC12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0" spans="1:81">
      <c r="A1250" t="s">
        <v>20450</v>
      </c>
      <c r="C1250" t="s">
        <v>18680</v>
      </c>
      <c r="F1250" t="s">
        <v>33</v>
      </c>
      <c r="G1250" t="s">
        <v>2115</v>
      </c>
      <c r="J1250" t="b">
        <v>0</v>
      </c>
      <c r="M1250" t="b">
        <v>0</v>
      </c>
      <c r="O1250" t="s">
        <v>2546</v>
      </c>
      <c r="R1250">
        <v>330300000</v>
      </c>
      <c r="S1250">
        <v>45350</v>
      </c>
      <c r="T1250">
        <v>45364</v>
      </c>
      <c r="V1250">
        <v>45380</v>
      </c>
      <c r="AP1250">
        <v>0</v>
      </c>
      <c r="AQ1250">
        <v>0</v>
      </c>
      <c r="AR1250">
        <v>0</v>
      </c>
      <c r="AW1250" s="567"/>
      <c r="AX1250" s="567"/>
      <c r="AY1250" s="567"/>
      <c r="AZ1250" s="567"/>
      <c r="BA1250" s="567"/>
      <c r="BB1250" s="567"/>
      <c r="BC1250" s="567"/>
      <c r="BD1250" s="567">
        <v>0</v>
      </c>
      <c r="BE1250" s="567">
        <v>0</v>
      </c>
      <c r="BI1250">
        <v>45856.774745370371</v>
      </c>
      <c r="BJ1250">
        <v>45763.358090277776</v>
      </c>
      <c r="BK1250" t="s">
        <v>22262</v>
      </c>
      <c r="BM1250" t="s">
        <v>21698</v>
      </c>
      <c r="BU1250" t="s">
        <v>20708</v>
      </c>
      <c r="BV1250" t="s">
        <v>20709</v>
      </c>
      <c r="BY1250">
        <v>0</v>
      </c>
      <c r="CA1250" t="s">
        <v>16180</v>
      </c>
      <c r="CB1250" t="s">
        <v>21679</v>
      </c>
      <c r="CC12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1" spans="1:81">
      <c r="A1251" t="s">
        <v>20450</v>
      </c>
      <c r="C1251" t="s">
        <v>20710</v>
      </c>
      <c r="F1251" t="s">
        <v>33</v>
      </c>
      <c r="G1251" t="s">
        <v>2115</v>
      </c>
      <c r="J1251" t="b">
        <v>0</v>
      </c>
      <c r="M1251" t="b">
        <v>0</v>
      </c>
      <c r="O1251" t="s">
        <v>2546</v>
      </c>
      <c r="R1251">
        <v>96110000</v>
      </c>
      <c r="S1251">
        <v>45357</v>
      </c>
      <c r="T1251">
        <v>45378</v>
      </c>
      <c r="V1251">
        <v>45387</v>
      </c>
      <c r="AP1251">
        <v>0</v>
      </c>
      <c r="AQ1251">
        <v>0</v>
      </c>
      <c r="AR1251">
        <v>0</v>
      </c>
      <c r="AW1251" s="567"/>
      <c r="AX1251" s="567"/>
      <c r="AY1251" s="567"/>
      <c r="AZ1251" s="567"/>
      <c r="BA1251" s="567"/>
      <c r="BB1251" s="567"/>
      <c r="BC1251" s="567"/>
      <c r="BD1251" s="567">
        <v>0</v>
      </c>
      <c r="BE1251" s="567">
        <v>0</v>
      </c>
      <c r="BI1251">
        <v>45856.774756944447</v>
      </c>
      <c r="BJ1251">
        <v>45763.359143518515</v>
      </c>
      <c r="BK1251" t="s">
        <v>22262</v>
      </c>
      <c r="BM1251" t="s">
        <v>21698</v>
      </c>
      <c r="BU1251" t="s">
        <v>20711</v>
      </c>
      <c r="BV1251" t="s">
        <v>20712</v>
      </c>
      <c r="BY1251">
        <v>0</v>
      </c>
      <c r="CA1251" t="s">
        <v>16180</v>
      </c>
      <c r="CB1251" t="s">
        <v>21679</v>
      </c>
      <c r="CC12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2" spans="1:81">
      <c r="A1252" t="s">
        <v>20450</v>
      </c>
      <c r="C1252" t="s">
        <v>20713</v>
      </c>
      <c r="F1252" t="s">
        <v>33</v>
      </c>
      <c r="G1252" t="s">
        <v>2115</v>
      </c>
      <c r="J1252" t="b">
        <v>0</v>
      </c>
      <c r="M1252" t="b">
        <v>0</v>
      </c>
      <c r="O1252" t="s">
        <v>2546</v>
      </c>
      <c r="R1252">
        <v>14400000</v>
      </c>
      <c r="S1252">
        <v>45357</v>
      </c>
      <c r="T1252">
        <v>45378</v>
      </c>
      <c r="V1252">
        <v>45387</v>
      </c>
      <c r="AP1252">
        <v>0</v>
      </c>
      <c r="AQ1252">
        <v>0</v>
      </c>
      <c r="AR1252">
        <v>0</v>
      </c>
      <c r="AW1252" s="567"/>
      <c r="AX1252" s="567"/>
      <c r="AY1252" s="567"/>
      <c r="AZ1252" s="567"/>
      <c r="BA1252" s="567"/>
      <c r="BB1252" s="567"/>
      <c r="BC1252" s="567"/>
      <c r="BD1252" s="567">
        <v>0</v>
      </c>
      <c r="BE1252" s="567">
        <v>0</v>
      </c>
      <c r="BI1252">
        <v>45856.774756944447</v>
      </c>
      <c r="BJ1252">
        <v>45763.360127314816</v>
      </c>
      <c r="BK1252" t="s">
        <v>22262</v>
      </c>
      <c r="BM1252" t="s">
        <v>21698</v>
      </c>
      <c r="BU1252" t="s">
        <v>20714</v>
      </c>
      <c r="BV1252" t="s">
        <v>20715</v>
      </c>
      <c r="BY1252">
        <v>0</v>
      </c>
      <c r="CA1252" t="s">
        <v>16180</v>
      </c>
      <c r="CB1252" t="s">
        <v>21679</v>
      </c>
      <c r="CC12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3" spans="1:81">
      <c r="A1253" t="s">
        <v>20450</v>
      </c>
      <c r="C1253" t="s">
        <v>20716</v>
      </c>
      <c r="F1253" t="s">
        <v>33</v>
      </c>
      <c r="G1253" t="s">
        <v>2115</v>
      </c>
      <c r="J1253" t="b">
        <v>0</v>
      </c>
      <c r="M1253" t="b">
        <v>0</v>
      </c>
      <c r="O1253" t="s">
        <v>2546</v>
      </c>
      <c r="R1253">
        <v>5840000</v>
      </c>
      <c r="S1253">
        <v>45357</v>
      </c>
      <c r="T1253">
        <v>45378</v>
      </c>
      <c r="V1253">
        <v>45387</v>
      </c>
      <c r="AP1253">
        <v>0</v>
      </c>
      <c r="AQ1253">
        <v>0</v>
      </c>
      <c r="AR1253">
        <v>0</v>
      </c>
      <c r="AW1253" s="567"/>
      <c r="AX1253" s="567"/>
      <c r="AY1253" s="567"/>
      <c r="AZ1253" s="567"/>
      <c r="BA1253" s="567"/>
      <c r="BB1253" s="567"/>
      <c r="BC1253" s="567"/>
      <c r="BD1253" s="567">
        <v>0</v>
      </c>
      <c r="BE1253" s="567">
        <v>0</v>
      </c>
      <c r="BI1253">
        <v>45856.774756944447</v>
      </c>
      <c r="BJ1253">
        <v>45763.371678240743</v>
      </c>
      <c r="BK1253" t="s">
        <v>22262</v>
      </c>
      <c r="BM1253" t="s">
        <v>21698</v>
      </c>
      <c r="BU1253" t="s">
        <v>20717</v>
      </c>
      <c r="BV1253" t="s">
        <v>20718</v>
      </c>
      <c r="BY1253">
        <v>0</v>
      </c>
      <c r="CA1253" t="s">
        <v>16180</v>
      </c>
      <c r="CB1253" t="s">
        <v>21679</v>
      </c>
      <c r="CC12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4" spans="1:81">
      <c r="A1254" t="s">
        <v>20450</v>
      </c>
      <c r="C1254" t="s">
        <v>20719</v>
      </c>
      <c r="F1254" t="s">
        <v>33</v>
      </c>
      <c r="G1254" t="s">
        <v>2115</v>
      </c>
      <c r="J1254" t="b">
        <v>0</v>
      </c>
      <c r="M1254" t="b">
        <v>0</v>
      </c>
      <c r="O1254" t="s">
        <v>2546</v>
      </c>
      <c r="R1254">
        <v>3150000</v>
      </c>
      <c r="S1254">
        <v>45386</v>
      </c>
      <c r="T1254">
        <v>45434</v>
      </c>
      <c r="V1254">
        <v>45416</v>
      </c>
      <c r="AP1254">
        <v>0</v>
      </c>
      <c r="AQ1254">
        <v>0</v>
      </c>
      <c r="AR1254">
        <v>0</v>
      </c>
      <c r="AW1254" s="567"/>
      <c r="AX1254" s="567"/>
      <c r="AY1254" s="567"/>
      <c r="AZ1254" s="567"/>
      <c r="BA1254" s="567"/>
      <c r="BB1254" s="567"/>
      <c r="BC1254" s="567"/>
      <c r="BD1254" s="567">
        <v>0</v>
      </c>
      <c r="BE1254" s="567">
        <v>0</v>
      </c>
      <c r="BI1254">
        <v>45856.774756944447</v>
      </c>
      <c r="BJ1254">
        <v>45763.372384259259</v>
      </c>
      <c r="BK1254" t="s">
        <v>22262</v>
      </c>
      <c r="BM1254" t="s">
        <v>21698</v>
      </c>
      <c r="BU1254" t="s">
        <v>20720</v>
      </c>
      <c r="BV1254" t="s">
        <v>20721</v>
      </c>
      <c r="BY1254">
        <v>0</v>
      </c>
      <c r="CA1254" t="s">
        <v>16180</v>
      </c>
      <c r="CB1254" t="s">
        <v>21679</v>
      </c>
      <c r="CC12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5" spans="1:81">
      <c r="A1255" t="s">
        <v>20450</v>
      </c>
      <c r="C1255" t="s">
        <v>18711</v>
      </c>
      <c r="F1255" t="s">
        <v>35</v>
      </c>
      <c r="G1255" t="s">
        <v>17440</v>
      </c>
      <c r="J1255" t="b">
        <v>0</v>
      </c>
      <c r="M1255" t="b">
        <v>0</v>
      </c>
      <c r="O1255" t="s">
        <v>2546</v>
      </c>
      <c r="R1255">
        <v>4500000</v>
      </c>
      <c r="S1255">
        <v>45387</v>
      </c>
      <c r="T1255">
        <v>45405</v>
      </c>
      <c r="V1255">
        <v>45417</v>
      </c>
      <c r="AP1255">
        <v>0</v>
      </c>
      <c r="AQ1255">
        <v>0</v>
      </c>
      <c r="AR1255">
        <v>0</v>
      </c>
      <c r="AW1255" s="567"/>
      <c r="AX1255" s="567"/>
      <c r="AY1255" s="567"/>
      <c r="AZ1255" s="567"/>
      <c r="BA1255" s="567"/>
      <c r="BB1255" s="567"/>
      <c r="BC1255" s="567"/>
      <c r="BD1255" s="567">
        <v>0</v>
      </c>
      <c r="BE1255" s="567">
        <v>0</v>
      </c>
      <c r="BI1255">
        <v>45856.774756944447</v>
      </c>
      <c r="BJ1255">
        <v>45763.372881944444</v>
      </c>
      <c r="BK1255" t="s">
        <v>22262</v>
      </c>
      <c r="BM1255" t="s">
        <v>21698</v>
      </c>
      <c r="BU1255" t="s">
        <v>20722</v>
      </c>
      <c r="BV1255" t="s">
        <v>20723</v>
      </c>
      <c r="BY1255">
        <v>0</v>
      </c>
      <c r="CA1255" t="s">
        <v>16180</v>
      </c>
      <c r="CB1255" t="s">
        <v>21679</v>
      </c>
      <c r="CC12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6" spans="1:81">
      <c r="A1256" t="s">
        <v>20450</v>
      </c>
      <c r="C1256" t="s">
        <v>18714</v>
      </c>
      <c r="F1256" t="s">
        <v>35</v>
      </c>
      <c r="G1256" t="s">
        <v>17440</v>
      </c>
      <c r="J1256" t="b">
        <v>0</v>
      </c>
      <c r="M1256" t="b">
        <v>0</v>
      </c>
      <c r="O1256" t="s">
        <v>2546</v>
      </c>
      <c r="R1256">
        <v>13500000</v>
      </c>
      <c r="S1256">
        <v>45387</v>
      </c>
      <c r="T1256">
        <v>45405</v>
      </c>
      <c r="V1256">
        <v>45417</v>
      </c>
      <c r="AP1256">
        <v>0</v>
      </c>
      <c r="AQ1256">
        <v>0</v>
      </c>
      <c r="AR1256">
        <v>0</v>
      </c>
      <c r="AW1256" s="567"/>
      <c r="AX1256" s="567"/>
      <c r="AY1256" s="567"/>
      <c r="AZ1256" s="567"/>
      <c r="BA1256" s="567"/>
      <c r="BB1256" s="567"/>
      <c r="BC1256" s="567"/>
      <c r="BD1256" s="567">
        <v>0</v>
      </c>
      <c r="BE1256" s="567">
        <v>0</v>
      </c>
      <c r="BI1256">
        <v>45856.774756944447</v>
      </c>
      <c r="BJ1256">
        <v>45763.373252314814</v>
      </c>
      <c r="BK1256" t="s">
        <v>22262</v>
      </c>
      <c r="BM1256" t="s">
        <v>21698</v>
      </c>
      <c r="BU1256" t="s">
        <v>20724</v>
      </c>
      <c r="BV1256" t="s">
        <v>20725</v>
      </c>
      <c r="BY1256">
        <v>0</v>
      </c>
      <c r="CA1256" t="s">
        <v>16180</v>
      </c>
      <c r="CB1256" t="s">
        <v>21679</v>
      </c>
      <c r="CC12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7" spans="1:81">
      <c r="A1257" t="s">
        <v>20450</v>
      </c>
      <c r="C1257" t="s">
        <v>18716</v>
      </c>
      <c r="F1257" t="s">
        <v>35</v>
      </c>
      <c r="G1257" t="s">
        <v>17440</v>
      </c>
      <c r="J1257" t="b">
        <v>0</v>
      </c>
      <c r="M1257" t="b">
        <v>0</v>
      </c>
      <c r="O1257" t="s">
        <v>2546</v>
      </c>
      <c r="R1257">
        <v>5200000</v>
      </c>
      <c r="S1257">
        <v>45387</v>
      </c>
      <c r="T1257">
        <v>45405</v>
      </c>
      <c r="V1257">
        <v>45417</v>
      </c>
      <c r="AP1257">
        <v>0</v>
      </c>
      <c r="AQ1257">
        <v>0</v>
      </c>
      <c r="AR1257">
        <v>0</v>
      </c>
      <c r="AW1257" s="567"/>
      <c r="AX1257" s="567"/>
      <c r="AY1257" s="567"/>
      <c r="AZ1257" s="567"/>
      <c r="BA1257" s="567"/>
      <c r="BB1257" s="567"/>
      <c r="BC1257" s="567"/>
      <c r="BD1257" s="567">
        <v>0</v>
      </c>
      <c r="BE1257" s="567">
        <v>0</v>
      </c>
      <c r="BI1257">
        <v>45856.774756944447</v>
      </c>
      <c r="BJ1257">
        <v>45763.373611111114</v>
      </c>
      <c r="BK1257" t="s">
        <v>22262</v>
      </c>
      <c r="BM1257" t="s">
        <v>21698</v>
      </c>
      <c r="BU1257" t="s">
        <v>20726</v>
      </c>
      <c r="BV1257" t="s">
        <v>20727</v>
      </c>
      <c r="BY1257">
        <v>0</v>
      </c>
      <c r="CA1257" t="s">
        <v>16180</v>
      </c>
      <c r="CB1257" t="s">
        <v>21679</v>
      </c>
      <c r="CC12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8" spans="1:81">
      <c r="A1258" t="s">
        <v>20450</v>
      </c>
      <c r="C1258" t="s">
        <v>18718</v>
      </c>
      <c r="F1258" t="s">
        <v>35</v>
      </c>
      <c r="G1258" t="s">
        <v>17440</v>
      </c>
      <c r="J1258" t="b">
        <v>0</v>
      </c>
      <c r="M1258" t="b">
        <v>0</v>
      </c>
      <c r="O1258" t="s">
        <v>2546</v>
      </c>
      <c r="R1258">
        <v>12600000</v>
      </c>
      <c r="S1258">
        <v>45387</v>
      </c>
      <c r="T1258">
        <v>45405</v>
      </c>
      <c r="V1258">
        <v>45417</v>
      </c>
      <c r="AP1258">
        <v>0</v>
      </c>
      <c r="AQ1258">
        <v>0</v>
      </c>
      <c r="AR1258">
        <v>0</v>
      </c>
      <c r="AW1258" s="567"/>
      <c r="AX1258" s="567"/>
      <c r="AY1258" s="567"/>
      <c r="AZ1258" s="567"/>
      <c r="BA1258" s="567"/>
      <c r="BB1258" s="567"/>
      <c r="BC1258" s="567"/>
      <c r="BD1258" s="567">
        <v>0</v>
      </c>
      <c r="BE1258" s="567">
        <v>0</v>
      </c>
      <c r="BI1258">
        <v>45856.774768518517</v>
      </c>
      <c r="BJ1258">
        <v>45763.373981481483</v>
      </c>
      <c r="BK1258" t="s">
        <v>22262</v>
      </c>
      <c r="BM1258" t="s">
        <v>21698</v>
      </c>
      <c r="BU1258" t="s">
        <v>20728</v>
      </c>
      <c r="BV1258" t="s">
        <v>20729</v>
      </c>
      <c r="BY1258">
        <v>0</v>
      </c>
      <c r="CA1258" t="s">
        <v>16180</v>
      </c>
      <c r="CB1258" t="s">
        <v>21679</v>
      </c>
      <c r="CC12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59" spans="1:81">
      <c r="A1259" t="s">
        <v>20450</v>
      </c>
      <c r="C1259" t="s">
        <v>20730</v>
      </c>
      <c r="F1259" t="s">
        <v>35</v>
      </c>
      <c r="G1259" t="s">
        <v>17440</v>
      </c>
      <c r="J1259" t="b">
        <v>0</v>
      </c>
      <c r="M1259" t="b">
        <v>0</v>
      </c>
      <c r="O1259" t="s">
        <v>2546</v>
      </c>
      <c r="R1259">
        <v>10500000</v>
      </c>
      <c r="S1259">
        <v>45387</v>
      </c>
      <c r="T1259">
        <v>45405</v>
      </c>
      <c r="V1259">
        <v>45417</v>
      </c>
      <c r="AP1259">
        <v>0</v>
      </c>
      <c r="AQ1259">
        <v>0</v>
      </c>
      <c r="AR1259">
        <v>0</v>
      </c>
      <c r="AW1259" s="567"/>
      <c r="AX1259" s="567"/>
      <c r="AY1259" s="567"/>
      <c r="AZ1259" s="567"/>
      <c r="BA1259" s="567"/>
      <c r="BB1259" s="567"/>
      <c r="BC1259" s="567"/>
      <c r="BD1259" s="567">
        <v>0</v>
      </c>
      <c r="BE1259" s="567">
        <v>0</v>
      </c>
      <c r="BI1259">
        <v>45856.774768518517</v>
      </c>
      <c r="BJ1259">
        <v>45763.374479166669</v>
      </c>
      <c r="BK1259" t="s">
        <v>22262</v>
      </c>
      <c r="BM1259" t="s">
        <v>21698</v>
      </c>
      <c r="BU1259" t="s">
        <v>20731</v>
      </c>
      <c r="BV1259" t="s">
        <v>20732</v>
      </c>
      <c r="BY1259">
        <v>0</v>
      </c>
      <c r="CA1259" t="s">
        <v>16180</v>
      </c>
      <c r="CB1259" t="s">
        <v>21679</v>
      </c>
      <c r="CC12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0" spans="1:81">
      <c r="A1260" t="s">
        <v>20450</v>
      </c>
      <c r="C1260" t="s">
        <v>20733</v>
      </c>
      <c r="F1260" t="s">
        <v>35</v>
      </c>
      <c r="G1260" t="s">
        <v>17440</v>
      </c>
      <c r="J1260" t="b">
        <v>0</v>
      </c>
      <c r="M1260" t="b">
        <v>0</v>
      </c>
      <c r="O1260" t="s">
        <v>2546</v>
      </c>
      <c r="R1260">
        <v>6000000</v>
      </c>
      <c r="S1260">
        <v>45387</v>
      </c>
      <c r="T1260">
        <v>45405</v>
      </c>
      <c r="V1260">
        <v>45417</v>
      </c>
      <c r="AP1260">
        <v>0</v>
      </c>
      <c r="AQ1260">
        <v>0</v>
      </c>
      <c r="AR1260">
        <v>0</v>
      </c>
      <c r="AW1260" s="567"/>
      <c r="AX1260" s="567"/>
      <c r="AY1260" s="567"/>
      <c r="AZ1260" s="567"/>
      <c r="BA1260" s="567"/>
      <c r="BB1260" s="567"/>
      <c r="BC1260" s="567"/>
      <c r="BD1260" s="567">
        <v>0</v>
      </c>
      <c r="BE1260" s="567">
        <v>0</v>
      </c>
      <c r="BI1260">
        <v>45856.774768518517</v>
      </c>
      <c r="BJ1260">
        <v>45763.374930555554</v>
      </c>
      <c r="BK1260" t="s">
        <v>22262</v>
      </c>
      <c r="BM1260" t="s">
        <v>21698</v>
      </c>
      <c r="BU1260" t="s">
        <v>20734</v>
      </c>
      <c r="BV1260" t="s">
        <v>20735</v>
      </c>
      <c r="BY1260">
        <v>0</v>
      </c>
      <c r="CA1260" t="s">
        <v>16180</v>
      </c>
      <c r="CB1260" t="s">
        <v>21679</v>
      </c>
      <c r="CC12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1" spans="1:81">
      <c r="A1261" t="s">
        <v>20450</v>
      </c>
      <c r="C1261" t="s">
        <v>20736</v>
      </c>
      <c r="F1261" t="s">
        <v>35</v>
      </c>
      <c r="G1261" t="s">
        <v>17440</v>
      </c>
      <c r="J1261" t="b">
        <v>0</v>
      </c>
      <c r="M1261" t="b">
        <v>0</v>
      </c>
      <c r="O1261" t="s">
        <v>2546</v>
      </c>
      <c r="R1261">
        <v>3750000</v>
      </c>
      <c r="S1261">
        <v>45387</v>
      </c>
      <c r="T1261">
        <v>45405</v>
      </c>
      <c r="V1261">
        <v>45417</v>
      </c>
      <c r="AP1261">
        <v>0</v>
      </c>
      <c r="AQ1261">
        <v>0</v>
      </c>
      <c r="AR1261">
        <v>0</v>
      </c>
      <c r="AW1261" s="567"/>
      <c r="AX1261" s="567"/>
      <c r="AY1261" s="567"/>
      <c r="AZ1261" s="567"/>
      <c r="BA1261" s="567"/>
      <c r="BB1261" s="567"/>
      <c r="BC1261" s="567"/>
      <c r="BD1261" s="567">
        <v>0</v>
      </c>
      <c r="BE1261" s="567">
        <v>0</v>
      </c>
      <c r="BI1261">
        <v>45856.774768518517</v>
      </c>
      <c r="BJ1261">
        <v>45763.375300925924</v>
      </c>
      <c r="BK1261" t="s">
        <v>22262</v>
      </c>
      <c r="BM1261" t="s">
        <v>21698</v>
      </c>
      <c r="BU1261" t="s">
        <v>20737</v>
      </c>
      <c r="BV1261" t="s">
        <v>20738</v>
      </c>
      <c r="BY1261">
        <v>0</v>
      </c>
      <c r="CA1261" t="s">
        <v>16180</v>
      </c>
      <c r="CB1261" t="s">
        <v>21679</v>
      </c>
      <c r="CC12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2" spans="1:81">
      <c r="A1262" t="s">
        <v>20450</v>
      </c>
      <c r="C1262" t="s">
        <v>18644</v>
      </c>
      <c r="F1262" t="s">
        <v>35</v>
      </c>
      <c r="G1262" t="s">
        <v>17440</v>
      </c>
      <c r="J1262" t="b">
        <v>0</v>
      </c>
      <c r="M1262" t="b">
        <v>0</v>
      </c>
      <c r="O1262" t="s">
        <v>2546</v>
      </c>
      <c r="R1262">
        <v>11200000</v>
      </c>
      <c r="S1262">
        <v>45387</v>
      </c>
      <c r="T1262">
        <v>45405</v>
      </c>
      <c r="V1262">
        <v>45417</v>
      </c>
      <c r="AP1262">
        <v>0</v>
      </c>
      <c r="AQ1262">
        <v>0</v>
      </c>
      <c r="AR1262">
        <v>0</v>
      </c>
      <c r="AW1262" s="567"/>
      <c r="AX1262" s="567"/>
      <c r="AY1262" s="567"/>
      <c r="AZ1262" s="567"/>
      <c r="BA1262" s="567"/>
      <c r="BB1262" s="567"/>
      <c r="BC1262" s="567"/>
      <c r="BD1262" s="567">
        <v>0</v>
      </c>
      <c r="BE1262" s="567">
        <v>0</v>
      </c>
      <c r="BI1262">
        <v>45856.774768518517</v>
      </c>
      <c r="BJ1262">
        <v>45763.375844907408</v>
      </c>
      <c r="BK1262" t="s">
        <v>22262</v>
      </c>
      <c r="BM1262" t="s">
        <v>21698</v>
      </c>
      <c r="BU1262" t="s">
        <v>20739</v>
      </c>
      <c r="BV1262" t="s">
        <v>20740</v>
      </c>
      <c r="BY1262">
        <v>0</v>
      </c>
      <c r="CA1262" t="s">
        <v>16180</v>
      </c>
      <c r="CB1262" t="s">
        <v>21679</v>
      </c>
      <c r="CC12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3" spans="1:81">
      <c r="A1263" t="s">
        <v>20450</v>
      </c>
      <c r="C1263" t="s">
        <v>18649</v>
      </c>
      <c r="F1263" t="s">
        <v>35</v>
      </c>
      <c r="G1263" t="s">
        <v>17440</v>
      </c>
      <c r="J1263" t="b">
        <v>0</v>
      </c>
      <c r="M1263" t="b">
        <v>0</v>
      </c>
      <c r="O1263" t="s">
        <v>2546</v>
      </c>
      <c r="R1263">
        <v>20700000</v>
      </c>
      <c r="S1263">
        <v>45387</v>
      </c>
      <c r="T1263">
        <v>45405</v>
      </c>
      <c r="V1263">
        <v>45417</v>
      </c>
      <c r="AP1263">
        <v>0</v>
      </c>
      <c r="AQ1263">
        <v>0</v>
      </c>
      <c r="AR1263">
        <v>0</v>
      </c>
      <c r="AW1263" s="567"/>
      <c r="AX1263" s="567"/>
      <c r="AY1263" s="567"/>
      <c r="AZ1263" s="567"/>
      <c r="BA1263" s="567"/>
      <c r="BB1263" s="567"/>
      <c r="BC1263" s="567"/>
      <c r="BD1263" s="567">
        <v>0</v>
      </c>
      <c r="BE1263" s="567">
        <v>0</v>
      </c>
      <c r="BI1263">
        <v>45856.774768518517</v>
      </c>
      <c r="BJ1263">
        <v>45763.376284722224</v>
      </c>
      <c r="BK1263" t="s">
        <v>22262</v>
      </c>
      <c r="BM1263" t="s">
        <v>21698</v>
      </c>
      <c r="BU1263" t="s">
        <v>20741</v>
      </c>
      <c r="BV1263" t="s">
        <v>20742</v>
      </c>
      <c r="BY1263">
        <v>0</v>
      </c>
      <c r="CA1263" t="s">
        <v>16180</v>
      </c>
      <c r="CB1263" t="s">
        <v>21679</v>
      </c>
      <c r="CC12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4" spans="1:81">
      <c r="A1264" t="s">
        <v>20450</v>
      </c>
      <c r="C1264" t="s">
        <v>18639</v>
      </c>
      <c r="F1264" t="s">
        <v>35</v>
      </c>
      <c r="G1264" t="s">
        <v>17440</v>
      </c>
      <c r="J1264" t="b">
        <v>0</v>
      </c>
      <c r="M1264" t="b">
        <v>0</v>
      </c>
      <c r="O1264" t="s">
        <v>2546</v>
      </c>
      <c r="R1264">
        <v>8100000</v>
      </c>
      <c r="S1264">
        <v>45387</v>
      </c>
      <c r="T1264">
        <v>45405</v>
      </c>
      <c r="V1264">
        <v>45417</v>
      </c>
      <c r="AP1264">
        <v>0</v>
      </c>
      <c r="AQ1264">
        <v>0</v>
      </c>
      <c r="AR1264">
        <v>0</v>
      </c>
      <c r="AW1264" s="567"/>
      <c r="AX1264" s="567"/>
      <c r="AY1264" s="567"/>
      <c r="AZ1264" s="567"/>
      <c r="BA1264" s="567"/>
      <c r="BB1264" s="567"/>
      <c r="BC1264" s="567"/>
      <c r="BD1264" s="567">
        <v>0</v>
      </c>
      <c r="BE1264" s="567">
        <v>0</v>
      </c>
      <c r="BI1264">
        <v>45856.774768518517</v>
      </c>
      <c r="BJ1264">
        <v>45763.376805555556</v>
      </c>
      <c r="BK1264" t="s">
        <v>22262</v>
      </c>
      <c r="BM1264" t="s">
        <v>21698</v>
      </c>
      <c r="BU1264" t="s">
        <v>20743</v>
      </c>
      <c r="BV1264" t="s">
        <v>20744</v>
      </c>
      <c r="BY1264">
        <v>0</v>
      </c>
      <c r="CA1264" t="s">
        <v>16180</v>
      </c>
      <c r="CB1264" t="s">
        <v>21679</v>
      </c>
      <c r="CC12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5" spans="1:81">
      <c r="A1265" t="s">
        <v>20450</v>
      </c>
      <c r="C1265" t="s">
        <v>18725</v>
      </c>
      <c r="F1265" t="s">
        <v>35</v>
      </c>
      <c r="G1265" t="s">
        <v>17440</v>
      </c>
      <c r="J1265" t="b">
        <v>0</v>
      </c>
      <c r="M1265" t="b">
        <v>0</v>
      </c>
      <c r="O1265" t="s">
        <v>2546</v>
      </c>
      <c r="R1265">
        <v>7500000</v>
      </c>
      <c r="S1265">
        <v>45387</v>
      </c>
      <c r="T1265">
        <v>45405</v>
      </c>
      <c r="V1265">
        <v>45417</v>
      </c>
      <c r="AP1265">
        <v>0</v>
      </c>
      <c r="AQ1265">
        <v>0</v>
      </c>
      <c r="AR1265">
        <v>0</v>
      </c>
      <c r="AW1265" s="567"/>
      <c r="AX1265" s="567"/>
      <c r="AY1265" s="567"/>
      <c r="AZ1265" s="567"/>
      <c r="BA1265" s="567"/>
      <c r="BB1265" s="567"/>
      <c r="BC1265" s="567"/>
      <c r="BD1265" s="567">
        <v>0</v>
      </c>
      <c r="BE1265" s="567">
        <v>0</v>
      </c>
      <c r="BI1265">
        <v>45856.774780092594</v>
      </c>
      <c r="BJ1265">
        <v>45763.377430555556</v>
      </c>
      <c r="BK1265" t="s">
        <v>22262</v>
      </c>
      <c r="BM1265" t="s">
        <v>21698</v>
      </c>
      <c r="BU1265" t="s">
        <v>20745</v>
      </c>
      <c r="BV1265" t="s">
        <v>20746</v>
      </c>
      <c r="BY1265">
        <v>0</v>
      </c>
      <c r="CA1265" t="s">
        <v>16180</v>
      </c>
      <c r="CB1265" t="s">
        <v>21679</v>
      </c>
      <c r="CC12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6" spans="1:81">
      <c r="A1266" t="s">
        <v>20450</v>
      </c>
      <c r="C1266" t="s">
        <v>18728</v>
      </c>
      <c r="F1266" t="s">
        <v>35</v>
      </c>
      <c r="G1266" t="s">
        <v>17440</v>
      </c>
      <c r="J1266" t="b">
        <v>0</v>
      </c>
      <c r="M1266" t="b">
        <v>0</v>
      </c>
      <c r="O1266" t="s">
        <v>2546</v>
      </c>
      <c r="R1266">
        <v>11200000</v>
      </c>
      <c r="S1266">
        <v>45387</v>
      </c>
      <c r="T1266">
        <v>45405</v>
      </c>
      <c r="V1266">
        <v>45417</v>
      </c>
      <c r="AP1266">
        <v>0</v>
      </c>
      <c r="AQ1266">
        <v>0</v>
      </c>
      <c r="AR1266">
        <v>0</v>
      </c>
      <c r="AW1266" s="567"/>
      <c r="AX1266" s="567"/>
      <c r="AY1266" s="567"/>
      <c r="AZ1266" s="567"/>
      <c r="BA1266" s="567"/>
      <c r="BB1266" s="567"/>
      <c r="BC1266" s="567"/>
      <c r="BD1266" s="567">
        <v>0</v>
      </c>
      <c r="BE1266" s="567">
        <v>0</v>
      </c>
      <c r="BI1266">
        <v>45856.774780092594</v>
      </c>
      <c r="BJ1266">
        <v>45763.377754629626</v>
      </c>
      <c r="BK1266" t="s">
        <v>22262</v>
      </c>
      <c r="BM1266" t="s">
        <v>21698</v>
      </c>
      <c r="BU1266" t="s">
        <v>20747</v>
      </c>
      <c r="BV1266" t="s">
        <v>20748</v>
      </c>
      <c r="BY1266">
        <v>0</v>
      </c>
      <c r="CA1266" t="s">
        <v>16180</v>
      </c>
      <c r="CB1266" t="s">
        <v>21679</v>
      </c>
      <c r="CC12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7" spans="1:81">
      <c r="A1267" t="s">
        <v>20450</v>
      </c>
      <c r="C1267" t="s">
        <v>18730</v>
      </c>
      <c r="F1267" t="s">
        <v>35</v>
      </c>
      <c r="G1267" t="s">
        <v>17440</v>
      </c>
      <c r="J1267" t="b">
        <v>0</v>
      </c>
      <c r="M1267" t="b">
        <v>0</v>
      </c>
      <c r="O1267" t="s">
        <v>2546</v>
      </c>
      <c r="R1267">
        <v>12700000</v>
      </c>
      <c r="S1267">
        <v>45387</v>
      </c>
      <c r="T1267">
        <v>45405</v>
      </c>
      <c r="V1267">
        <v>45417</v>
      </c>
      <c r="AP1267">
        <v>0</v>
      </c>
      <c r="AQ1267">
        <v>0</v>
      </c>
      <c r="AR1267">
        <v>0</v>
      </c>
      <c r="AW1267" s="567"/>
      <c r="AX1267" s="567"/>
      <c r="AY1267" s="567"/>
      <c r="AZ1267" s="567"/>
      <c r="BA1267" s="567"/>
      <c r="BB1267" s="567"/>
      <c r="BC1267" s="567"/>
      <c r="BD1267" s="567">
        <v>0</v>
      </c>
      <c r="BE1267" s="567">
        <v>0</v>
      </c>
      <c r="BI1267">
        <v>45856.774780092594</v>
      </c>
      <c r="BJ1267">
        <v>45763.378182870372</v>
      </c>
      <c r="BK1267" t="s">
        <v>22262</v>
      </c>
      <c r="BM1267" t="s">
        <v>21698</v>
      </c>
      <c r="BU1267" t="s">
        <v>20749</v>
      </c>
      <c r="BV1267" t="s">
        <v>20750</v>
      </c>
      <c r="BY1267">
        <v>0</v>
      </c>
      <c r="CA1267" t="s">
        <v>16180</v>
      </c>
      <c r="CB1267" t="s">
        <v>21679</v>
      </c>
      <c r="CC12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8" spans="1:81">
      <c r="A1268" t="s">
        <v>20450</v>
      </c>
      <c r="C1268" t="s">
        <v>20751</v>
      </c>
      <c r="F1268" t="s">
        <v>35</v>
      </c>
      <c r="G1268" t="s">
        <v>17440</v>
      </c>
      <c r="J1268" t="b">
        <v>0</v>
      </c>
      <c r="M1268" t="b">
        <v>0</v>
      </c>
      <c r="O1268" t="s">
        <v>2546</v>
      </c>
      <c r="R1268">
        <v>10500000</v>
      </c>
      <c r="S1268">
        <v>45387</v>
      </c>
      <c r="T1268">
        <v>45405</v>
      </c>
      <c r="V1268">
        <v>45417</v>
      </c>
      <c r="AP1268">
        <v>0</v>
      </c>
      <c r="AQ1268">
        <v>0</v>
      </c>
      <c r="AR1268">
        <v>0</v>
      </c>
      <c r="AW1268" s="567"/>
      <c r="AX1268" s="567"/>
      <c r="AY1268" s="567"/>
      <c r="AZ1268" s="567"/>
      <c r="BA1268" s="567"/>
      <c r="BB1268" s="567"/>
      <c r="BC1268" s="567"/>
      <c r="BD1268" s="567">
        <v>0</v>
      </c>
      <c r="BE1268" s="567">
        <v>0</v>
      </c>
      <c r="BI1268">
        <v>45856.774780092594</v>
      </c>
      <c r="BJ1268">
        <v>45763.37871527778</v>
      </c>
      <c r="BK1268" t="s">
        <v>22262</v>
      </c>
      <c r="BM1268" t="s">
        <v>21698</v>
      </c>
      <c r="BU1268" t="s">
        <v>20752</v>
      </c>
      <c r="BV1268" t="s">
        <v>20753</v>
      </c>
      <c r="BY1268">
        <v>0</v>
      </c>
      <c r="CA1268" t="s">
        <v>16180</v>
      </c>
      <c r="CB1268" t="s">
        <v>21679</v>
      </c>
      <c r="CC12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69" spans="1:81">
      <c r="A1269" t="s">
        <v>20450</v>
      </c>
      <c r="C1269" t="s">
        <v>18732</v>
      </c>
      <c r="F1269" t="s">
        <v>35</v>
      </c>
      <c r="G1269" t="s">
        <v>17440</v>
      </c>
      <c r="J1269" t="b">
        <v>0</v>
      </c>
      <c r="M1269" t="b">
        <v>0</v>
      </c>
      <c r="O1269" t="s">
        <v>2546</v>
      </c>
      <c r="R1269">
        <v>12000000</v>
      </c>
      <c r="S1269">
        <v>45387</v>
      </c>
      <c r="T1269">
        <v>45405</v>
      </c>
      <c r="V1269">
        <v>45417</v>
      </c>
      <c r="AP1269">
        <v>0</v>
      </c>
      <c r="AQ1269">
        <v>0</v>
      </c>
      <c r="AR1269">
        <v>0</v>
      </c>
      <c r="AW1269" s="567"/>
      <c r="AX1269" s="567"/>
      <c r="AY1269" s="567"/>
      <c r="AZ1269" s="567"/>
      <c r="BA1269" s="567"/>
      <c r="BB1269" s="567"/>
      <c r="BC1269" s="567"/>
      <c r="BD1269" s="567">
        <v>0</v>
      </c>
      <c r="BE1269" s="567">
        <v>0</v>
      </c>
      <c r="BI1269">
        <v>45856.774780092594</v>
      </c>
      <c r="BJ1269">
        <v>45763.379745370374</v>
      </c>
      <c r="BK1269" t="s">
        <v>22262</v>
      </c>
      <c r="BM1269" t="s">
        <v>21698</v>
      </c>
      <c r="BU1269" t="s">
        <v>20754</v>
      </c>
      <c r="BV1269" t="s">
        <v>20755</v>
      </c>
      <c r="BY1269">
        <v>0</v>
      </c>
      <c r="CA1269" t="s">
        <v>16180</v>
      </c>
      <c r="CB1269" t="s">
        <v>21679</v>
      </c>
      <c r="CC12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0" spans="1:81">
      <c r="A1270" t="s">
        <v>20450</v>
      </c>
      <c r="C1270" t="s">
        <v>18734</v>
      </c>
      <c r="F1270" t="s">
        <v>35</v>
      </c>
      <c r="G1270" t="s">
        <v>17440</v>
      </c>
      <c r="J1270" t="b">
        <v>0</v>
      </c>
      <c r="M1270" t="b">
        <v>0</v>
      </c>
      <c r="O1270" t="s">
        <v>2546</v>
      </c>
      <c r="R1270">
        <v>7500000</v>
      </c>
      <c r="S1270">
        <v>45387</v>
      </c>
      <c r="T1270">
        <v>45405</v>
      </c>
      <c r="V1270">
        <v>45417</v>
      </c>
      <c r="AP1270">
        <v>0</v>
      </c>
      <c r="AQ1270">
        <v>0</v>
      </c>
      <c r="AR1270">
        <v>0</v>
      </c>
      <c r="AW1270" s="567"/>
      <c r="AX1270" s="567"/>
      <c r="AY1270" s="567"/>
      <c r="AZ1270" s="567"/>
      <c r="BA1270" s="567"/>
      <c r="BB1270" s="567"/>
      <c r="BC1270" s="567"/>
      <c r="BD1270" s="567">
        <v>0</v>
      </c>
      <c r="BE1270" s="567">
        <v>0</v>
      </c>
      <c r="BI1270">
        <v>45856.774780092594</v>
      </c>
      <c r="BJ1270">
        <v>45763.380069444444</v>
      </c>
      <c r="BK1270" t="s">
        <v>22262</v>
      </c>
      <c r="BM1270" t="s">
        <v>21698</v>
      </c>
      <c r="BU1270" t="s">
        <v>20756</v>
      </c>
      <c r="BV1270" t="s">
        <v>20757</v>
      </c>
      <c r="BY1270">
        <v>0</v>
      </c>
      <c r="CA1270" t="s">
        <v>16180</v>
      </c>
      <c r="CB1270" t="s">
        <v>21679</v>
      </c>
      <c r="CC12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1" spans="1:81">
      <c r="A1271" t="s">
        <v>20450</v>
      </c>
      <c r="C1271" t="s">
        <v>18736</v>
      </c>
      <c r="F1271" t="s">
        <v>35</v>
      </c>
      <c r="G1271" t="s">
        <v>17440</v>
      </c>
      <c r="J1271" t="b">
        <v>0</v>
      </c>
      <c r="M1271" t="b">
        <v>0</v>
      </c>
      <c r="O1271" t="s">
        <v>2546</v>
      </c>
      <c r="R1271">
        <v>13900000</v>
      </c>
      <c r="S1271">
        <v>45387</v>
      </c>
      <c r="T1271">
        <v>45405</v>
      </c>
      <c r="V1271">
        <v>45417</v>
      </c>
      <c r="AP1271">
        <v>0</v>
      </c>
      <c r="AQ1271">
        <v>0</v>
      </c>
      <c r="AR1271">
        <v>0</v>
      </c>
      <c r="AW1271" s="567"/>
      <c r="AX1271" s="567"/>
      <c r="AY1271" s="567"/>
      <c r="AZ1271" s="567"/>
      <c r="BA1271" s="567"/>
      <c r="BB1271" s="567"/>
      <c r="BC1271" s="567"/>
      <c r="BD1271" s="567">
        <v>0</v>
      </c>
      <c r="BE1271" s="567">
        <v>0</v>
      </c>
      <c r="BI1271">
        <v>45856.774780092594</v>
      </c>
      <c r="BJ1271">
        <v>45763.380428240744</v>
      </c>
      <c r="BK1271" t="s">
        <v>22262</v>
      </c>
      <c r="BM1271" t="s">
        <v>21698</v>
      </c>
      <c r="BU1271" t="s">
        <v>20758</v>
      </c>
      <c r="BV1271" t="s">
        <v>20759</v>
      </c>
      <c r="BY1271">
        <v>0</v>
      </c>
      <c r="CA1271" t="s">
        <v>16180</v>
      </c>
      <c r="CB1271" t="s">
        <v>21679</v>
      </c>
      <c r="CC12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2" spans="1:81">
      <c r="A1272" t="s">
        <v>20450</v>
      </c>
      <c r="C1272" t="s">
        <v>18630</v>
      </c>
      <c r="F1272" t="s">
        <v>35</v>
      </c>
      <c r="G1272" t="s">
        <v>17440</v>
      </c>
      <c r="J1272" t="b">
        <v>0</v>
      </c>
      <c r="M1272" t="b">
        <v>0</v>
      </c>
      <c r="O1272" t="s">
        <v>2546</v>
      </c>
      <c r="R1272">
        <v>9800000</v>
      </c>
      <c r="S1272">
        <v>45387</v>
      </c>
      <c r="T1272">
        <v>45405</v>
      </c>
      <c r="V1272">
        <v>45417</v>
      </c>
      <c r="AP1272">
        <v>0</v>
      </c>
      <c r="AQ1272">
        <v>0</v>
      </c>
      <c r="AR1272">
        <v>0</v>
      </c>
      <c r="AW1272" s="567"/>
      <c r="AX1272" s="567"/>
      <c r="AY1272" s="567"/>
      <c r="AZ1272" s="567"/>
      <c r="BA1272" s="567"/>
      <c r="BB1272" s="567"/>
      <c r="BC1272" s="567"/>
      <c r="BD1272" s="567">
        <v>0</v>
      </c>
      <c r="BE1272" s="567">
        <v>0</v>
      </c>
      <c r="BI1272">
        <v>45856.774780092594</v>
      </c>
      <c r="BJ1272">
        <v>45763.380810185183</v>
      </c>
      <c r="BK1272" t="s">
        <v>22262</v>
      </c>
      <c r="BM1272" t="s">
        <v>21698</v>
      </c>
      <c r="BU1272" t="s">
        <v>20760</v>
      </c>
      <c r="BV1272" t="s">
        <v>20761</v>
      </c>
      <c r="BY1272">
        <v>0</v>
      </c>
      <c r="CA1272" t="s">
        <v>16180</v>
      </c>
      <c r="CB1272" t="s">
        <v>21679</v>
      </c>
      <c r="CC12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3" spans="1:81">
      <c r="A1273" t="s">
        <v>20450</v>
      </c>
      <c r="C1273" t="s">
        <v>18634</v>
      </c>
      <c r="F1273" t="s">
        <v>35</v>
      </c>
      <c r="G1273" t="s">
        <v>17440</v>
      </c>
      <c r="J1273" t="b">
        <v>0</v>
      </c>
      <c r="M1273" t="b">
        <v>0</v>
      </c>
      <c r="O1273" t="s">
        <v>2546</v>
      </c>
      <c r="R1273">
        <v>20400000</v>
      </c>
      <c r="S1273">
        <v>45387</v>
      </c>
      <c r="T1273">
        <v>45405</v>
      </c>
      <c r="V1273">
        <v>45417</v>
      </c>
      <c r="AP1273">
        <v>0</v>
      </c>
      <c r="AQ1273">
        <v>0</v>
      </c>
      <c r="AR1273">
        <v>0</v>
      </c>
      <c r="AW1273" s="567"/>
      <c r="AX1273" s="567"/>
      <c r="AY1273" s="567"/>
      <c r="AZ1273" s="567"/>
      <c r="BA1273" s="567"/>
      <c r="BB1273" s="567"/>
      <c r="BC1273" s="567"/>
      <c r="BD1273" s="567">
        <v>0</v>
      </c>
      <c r="BE1273" s="567">
        <v>0</v>
      </c>
      <c r="BI1273">
        <v>45856.774791666663</v>
      </c>
      <c r="BJ1273">
        <v>45763.381249999999</v>
      </c>
      <c r="BK1273" t="s">
        <v>22262</v>
      </c>
      <c r="BM1273" t="s">
        <v>21698</v>
      </c>
      <c r="BU1273" t="s">
        <v>20762</v>
      </c>
      <c r="BV1273" t="s">
        <v>20763</v>
      </c>
      <c r="BY1273">
        <v>0</v>
      </c>
      <c r="CA1273" t="s">
        <v>16180</v>
      </c>
      <c r="CB1273" t="s">
        <v>21679</v>
      </c>
      <c r="CC12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4" spans="1:81">
      <c r="A1274" t="s">
        <v>20450</v>
      </c>
      <c r="C1274" t="s">
        <v>18646</v>
      </c>
      <c r="F1274" t="s">
        <v>35</v>
      </c>
      <c r="G1274" t="s">
        <v>17440</v>
      </c>
      <c r="J1274" t="b">
        <v>0</v>
      </c>
      <c r="M1274" t="b">
        <v>0</v>
      </c>
      <c r="O1274" t="s">
        <v>2546</v>
      </c>
      <c r="R1274">
        <v>12700000</v>
      </c>
      <c r="S1274">
        <v>45387</v>
      </c>
      <c r="T1274">
        <v>45405</v>
      </c>
      <c r="V1274">
        <v>45417</v>
      </c>
      <c r="AP1274">
        <v>0</v>
      </c>
      <c r="AQ1274">
        <v>0</v>
      </c>
      <c r="AR1274">
        <v>0</v>
      </c>
      <c r="AW1274" s="567"/>
      <c r="AX1274" s="567"/>
      <c r="AY1274" s="567"/>
      <c r="AZ1274" s="567"/>
      <c r="BA1274" s="567"/>
      <c r="BB1274" s="567"/>
      <c r="BC1274" s="567"/>
      <c r="BD1274" s="567">
        <v>0</v>
      </c>
      <c r="BE1274" s="567">
        <v>0</v>
      </c>
      <c r="BI1274">
        <v>45856.774791666663</v>
      </c>
      <c r="BJ1274">
        <v>45763.381643518522</v>
      </c>
      <c r="BK1274" t="s">
        <v>22262</v>
      </c>
      <c r="BM1274" t="s">
        <v>21698</v>
      </c>
      <c r="BU1274" t="s">
        <v>20764</v>
      </c>
      <c r="BV1274" t="s">
        <v>20765</v>
      </c>
      <c r="BY1274">
        <v>0</v>
      </c>
      <c r="CA1274" t="s">
        <v>16180</v>
      </c>
      <c r="CB1274" t="s">
        <v>21679</v>
      </c>
      <c r="CC12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5" spans="1:81">
      <c r="A1275" t="s">
        <v>20450</v>
      </c>
      <c r="C1275" t="s">
        <v>18642</v>
      </c>
      <c r="F1275" t="s">
        <v>35</v>
      </c>
      <c r="G1275" t="s">
        <v>17440</v>
      </c>
      <c r="J1275" t="b">
        <v>0</v>
      </c>
      <c r="M1275" t="b">
        <v>0</v>
      </c>
      <c r="O1275" t="s">
        <v>2546</v>
      </c>
      <c r="R1275">
        <v>18000000</v>
      </c>
      <c r="S1275">
        <v>45387</v>
      </c>
      <c r="T1275">
        <v>45405</v>
      </c>
      <c r="V1275">
        <v>45417</v>
      </c>
      <c r="AP1275">
        <v>0</v>
      </c>
      <c r="AQ1275">
        <v>0</v>
      </c>
      <c r="AR1275">
        <v>0</v>
      </c>
      <c r="AW1275" s="567"/>
      <c r="AX1275" s="567"/>
      <c r="AY1275" s="567"/>
      <c r="AZ1275" s="567"/>
      <c r="BA1275" s="567"/>
      <c r="BB1275" s="567"/>
      <c r="BC1275" s="567"/>
      <c r="BD1275" s="567">
        <v>0</v>
      </c>
      <c r="BE1275" s="567">
        <v>0</v>
      </c>
      <c r="BI1275">
        <v>45856.774791666663</v>
      </c>
      <c r="BJ1275">
        <v>45763.382037037038</v>
      </c>
      <c r="BK1275" t="s">
        <v>22262</v>
      </c>
      <c r="BM1275" t="s">
        <v>21698</v>
      </c>
      <c r="BU1275" t="s">
        <v>20766</v>
      </c>
      <c r="BV1275" t="s">
        <v>20767</v>
      </c>
      <c r="BY1275">
        <v>0</v>
      </c>
      <c r="CA1275" t="s">
        <v>16180</v>
      </c>
      <c r="CB1275" t="s">
        <v>21679</v>
      </c>
      <c r="CC12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6" spans="1:81">
      <c r="A1276" t="s">
        <v>20450</v>
      </c>
      <c r="C1276" t="s">
        <v>18738</v>
      </c>
      <c r="F1276" t="s">
        <v>35</v>
      </c>
      <c r="G1276" t="s">
        <v>17440</v>
      </c>
      <c r="J1276" t="b">
        <v>0</v>
      </c>
      <c r="M1276" t="b">
        <v>0</v>
      </c>
      <c r="O1276" t="s">
        <v>2546</v>
      </c>
      <c r="R1276">
        <v>3000000</v>
      </c>
      <c r="S1276">
        <v>45387</v>
      </c>
      <c r="T1276">
        <v>45405</v>
      </c>
      <c r="V1276">
        <v>45417</v>
      </c>
      <c r="AP1276">
        <v>0</v>
      </c>
      <c r="AQ1276">
        <v>0</v>
      </c>
      <c r="AR1276">
        <v>0</v>
      </c>
      <c r="AW1276" s="567"/>
      <c r="AX1276" s="567"/>
      <c r="AY1276" s="567"/>
      <c r="AZ1276" s="567"/>
      <c r="BA1276" s="567"/>
      <c r="BB1276" s="567"/>
      <c r="BC1276" s="567"/>
      <c r="BD1276" s="567">
        <v>0</v>
      </c>
      <c r="BE1276" s="567">
        <v>0</v>
      </c>
      <c r="BI1276">
        <v>45856.774791666663</v>
      </c>
      <c r="BJ1276">
        <v>45763.3825462963</v>
      </c>
      <c r="BK1276" t="s">
        <v>22262</v>
      </c>
      <c r="BM1276" t="s">
        <v>21698</v>
      </c>
      <c r="BU1276" t="s">
        <v>20768</v>
      </c>
      <c r="BV1276" t="s">
        <v>20769</v>
      </c>
      <c r="BY1276">
        <v>0</v>
      </c>
      <c r="CA1276" t="s">
        <v>16180</v>
      </c>
      <c r="CB1276" t="s">
        <v>21679</v>
      </c>
      <c r="CC12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7" spans="1:81">
      <c r="A1277" t="s">
        <v>20450</v>
      </c>
      <c r="C1277" t="s">
        <v>18632</v>
      </c>
      <c r="F1277" t="s">
        <v>35</v>
      </c>
      <c r="G1277" t="s">
        <v>17440</v>
      </c>
      <c r="J1277" t="b">
        <v>0</v>
      </c>
      <c r="M1277" t="b">
        <v>0</v>
      </c>
      <c r="O1277" t="s">
        <v>2546</v>
      </c>
      <c r="R1277">
        <v>12300000</v>
      </c>
      <c r="S1277">
        <v>45387</v>
      </c>
      <c r="T1277">
        <v>45405</v>
      </c>
      <c r="V1277">
        <v>45417</v>
      </c>
      <c r="AP1277">
        <v>0</v>
      </c>
      <c r="AQ1277">
        <v>0</v>
      </c>
      <c r="AR1277">
        <v>0</v>
      </c>
      <c r="AW1277" s="567"/>
      <c r="AX1277" s="567"/>
      <c r="AY1277" s="567"/>
      <c r="AZ1277" s="567"/>
      <c r="BA1277" s="567"/>
      <c r="BB1277" s="567"/>
      <c r="BC1277" s="567"/>
      <c r="BD1277" s="567">
        <v>0</v>
      </c>
      <c r="BE1277" s="567">
        <v>0</v>
      </c>
      <c r="BI1277">
        <v>45856.774791666663</v>
      </c>
      <c r="BJ1277">
        <v>45763.382939814815</v>
      </c>
      <c r="BK1277" t="s">
        <v>22262</v>
      </c>
      <c r="BM1277" t="s">
        <v>21698</v>
      </c>
      <c r="BU1277" t="s">
        <v>20770</v>
      </c>
      <c r="BV1277" t="s">
        <v>20771</v>
      </c>
      <c r="BY1277">
        <v>0</v>
      </c>
      <c r="CA1277" t="s">
        <v>16180</v>
      </c>
      <c r="CB1277" t="s">
        <v>21679</v>
      </c>
      <c r="CC12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8" spans="1:81">
      <c r="A1278" t="s">
        <v>20450</v>
      </c>
      <c r="C1278" t="s">
        <v>18636</v>
      </c>
      <c r="F1278" t="s">
        <v>35</v>
      </c>
      <c r="G1278" t="s">
        <v>17440</v>
      </c>
      <c r="J1278" t="b">
        <v>0</v>
      </c>
      <c r="M1278" t="b">
        <v>0</v>
      </c>
      <c r="O1278" t="s">
        <v>2546</v>
      </c>
      <c r="R1278">
        <v>11200000</v>
      </c>
      <c r="S1278">
        <v>45387</v>
      </c>
      <c r="T1278">
        <v>45405</v>
      </c>
      <c r="V1278">
        <v>45417</v>
      </c>
      <c r="AP1278">
        <v>0</v>
      </c>
      <c r="AQ1278">
        <v>0</v>
      </c>
      <c r="AR1278">
        <v>0</v>
      </c>
      <c r="AW1278" s="567"/>
      <c r="AX1278" s="567"/>
      <c r="AY1278" s="567"/>
      <c r="AZ1278" s="567"/>
      <c r="BA1278" s="567"/>
      <c r="BB1278" s="567"/>
      <c r="BC1278" s="567"/>
      <c r="BD1278" s="567">
        <v>0</v>
      </c>
      <c r="BE1278" s="567">
        <v>0</v>
      </c>
      <c r="BI1278">
        <v>45856.774791666663</v>
      </c>
      <c r="BJ1278">
        <v>45763.383263888885</v>
      </c>
      <c r="BK1278" t="s">
        <v>22262</v>
      </c>
      <c r="BM1278" t="s">
        <v>21698</v>
      </c>
      <c r="BU1278" t="s">
        <v>20772</v>
      </c>
      <c r="BV1278" t="s">
        <v>20773</v>
      </c>
      <c r="BY1278">
        <v>0</v>
      </c>
      <c r="CA1278" t="s">
        <v>16180</v>
      </c>
      <c r="CB1278" t="s">
        <v>21679</v>
      </c>
      <c r="CC12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79" spans="1:81">
      <c r="A1279" t="s">
        <v>20450</v>
      </c>
      <c r="C1279" t="s">
        <v>18741</v>
      </c>
      <c r="F1279" t="s">
        <v>35</v>
      </c>
      <c r="G1279" t="s">
        <v>17440</v>
      </c>
      <c r="J1279" t="b">
        <v>0</v>
      </c>
      <c r="M1279" t="b">
        <v>0</v>
      </c>
      <c r="O1279" t="s">
        <v>2546</v>
      </c>
      <c r="R1279">
        <v>17600000</v>
      </c>
      <c r="S1279">
        <v>45387</v>
      </c>
      <c r="T1279">
        <v>45405</v>
      </c>
      <c r="V1279">
        <v>45417</v>
      </c>
      <c r="AP1279">
        <v>0</v>
      </c>
      <c r="AQ1279">
        <v>0</v>
      </c>
      <c r="AR1279">
        <v>0</v>
      </c>
      <c r="AW1279" s="567"/>
      <c r="AX1279" s="567"/>
      <c r="AY1279" s="567"/>
      <c r="AZ1279" s="567"/>
      <c r="BA1279" s="567"/>
      <c r="BB1279" s="567"/>
      <c r="BC1279" s="567"/>
      <c r="BD1279" s="567">
        <v>0</v>
      </c>
      <c r="BE1279" s="567">
        <v>0</v>
      </c>
      <c r="BI1279">
        <v>45856.774791666663</v>
      </c>
      <c r="BJ1279">
        <v>45763.383796296293</v>
      </c>
      <c r="BK1279" t="s">
        <v>22262</v>
      </c>
      <c r="BM1279" t="s">
        <v>21698</v>
      </c>
      <c r="BU1279" t="s">
        <v>20774</v>
      </c>
      <c r="BV1279" t="s">
        <v>20775</v>
      </c>
      <c r="BY1279">
        <v>0</v>
      </c>
      <c r="CA1279" t="s">
        <v>16180</v>
      </c>
      <c r="CB1279" t="s">
        <v>21679</v>
      </c>
      <c r="CC12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0" spans="1:81">
      <c r="A1280" t="s">
        <v>20450</v>
      </c>
      <c r="C1280" t="s">
        <v>18744</v>
      </c>
      <c r="F1280" t="s">
        <v>35</v>
      </c>
      <c r="G1280" t="s">
        <v>17440</v>
      </c>
      <c r="J1280" t="b">
        <v>0</v>
      </c>
      <c r="M1280" t="b">
        <v>0</v>
      </c>
      <c r="O1280" t="s">
        <v>2546</v>
      </c>
      <c r="R1280">
        <v>6900000</v>
      </c>
      <c r="S1280">
        <v>45387</v>
      </c>
      <c r="T1280">
        <v>45405</v>
      </c>
      <c r="V1280">
        <v>45417</v>
      </c>
      <c r="AP1280">
        <v>0</v>
      </c>
      <c r="AQ1280">
        <v>0</v>
      </c>
      <c r="AR1280">
        <v>0</v>
      </c>
      <c r="AW1280" s="567"/>
      <c r="AX1280" s="567"/>
      <c r="AY1280" s="567"/>
      <c r="AZ1280" s="567"/>
      <c r="BA1280" s="567"/>
      <c r="BB1280" s="567"/>
      <c r="BC1280" s="567"/>
      <c r="BD1280" s="567">
        <v>0</v>
      </c>
      <c r="BE1280" s="567">
        <v>0</v>
      </c>
      <c r="BI1280">
        <v>45856.77480324074</v>
      </c>
      <c r="BJ1280">
        <v>45763.384201388886</v>
      </c>
      <c r="BK1280" t="s">
        <v>22262</v>
      </c>
      <c r="BM1280" t="s">
        <v>21698</v>
      </c>
      <c r="BU1280" t="s">
        <v>20776</v>
      </c>
      <c r="BV1280" t="s">
        <v>20777</v>
      </c>
      <c r="BY1280">
        <v>0</v>
      </c>
      <c r="CA1280" t="s">
        <v>16180</v>
      </c>
      <c r="CB1280" t="s">
        <v>21679</v>
      </c>
      <c r="CC12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1" spans="1:81">
      <c r="A1281" t="s">
        <v>20450</v>
      </c>
      <c r="C1281" t="s">
        <v>18746</v>
      </c>
      <c r="F1281" t="s">
        <v>35</v>
      </c>
      <c r="G1281" t="s">
        <v>17440</v>
      </c>
      <c r="J1281" t="b">
        <v>0</v>
      </c>
      <c r="M1281" t="b">
        <v>0</v>
      </c>
      <c r="O1281" t="s">
        <v>2546</v>
      </c>
      <c r="R1281">
        <v>15000000</v>
      </c>
      <c r="S1281">
        <v>45387</v>
      </c>
      <c r="T1281">
        <v>45405</v>
      </c>
      <c r="V1281">
        <v>45417</v>
      </c>
      <c r="AP1281">
        <v>0</v>
      </c>
      <c r="AQ1281">
        <v>0</v>
      </c>
      <c r="AR1281">
        <v>0</v>
      </c>
      <c r="AW1281" s="567"/>
      <c r="AX1281" s="567"/>
      <c r="AY1281" s="567"/>
      <c r="AZ1281" s="567"/>
      <c r="BA1281" s="567"/>
      <c r="BB1281" s="567"/>
      <c r="BC1281" s="567"/>
      <c r="BD1281" s="567">
        <v>0</v>
      </c>
      <c r="BE1281" s="567">
        <v>0</v>
      </c>
      <c r="BI1281">
        <v>45856.77480324074</v>
      </c>
      <c r="BJ1281">
        <v>45763.384560185186</v>
      </c>
      <c r="BK1281" t="s">
        <v>22262</v>
      </c>
      <c r="BM1281" t="s">
        <v>21698</v>
      </c>
      <c r="BU1281" t="s">
        <v>20778</v>
      </c>
      <c r="BV1281" t="s">
        <v>20779</v>
      </c>
      <c r="BY1281">
        <v>0</v>
      </c>
      <c r="CA1281" t="s">
        <v>16180</v>
      </c>
      <c r="CB1281" t="s">
        <v>21679</v>
      </c>
      <c r="CC12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2" spans="1:81">
      <c r="A1282" t="s">
        <v>20450</v>
      </c>
      <c r="C1282" t="s">
        <v>18749</v>
      </c>
      <c r="F1282" t="s">
        <v>35</v>
      </c>
      <c r="G1282" t="s">
        <v>17440</v>
      </c>
      <c r="J1282" t="b">
        <v>0</v>
      </c>
      <c r="M1282" t="b">
        <v>0</v>
      </c>
      <c r="O1282" t="s">
        <v>2546</v>
      </c>
      <c r="R1282">
        <v>4200000</v>
      </c>
      <c r="S1282">
        <v>45387</v>
      </c>
      <c r="T1282">
        <v>45405</v>
      </c>
      <c r="V1282">
        <v>45417</v>
      </c>
      <c r="AP1282">
        <v>0</v>
      </c>
      <c r="AQ1282">
        <v>0</v>
      </c>
      <c r="AR1282">
        <v>0</v>
      </c>
      <c r="AW1282" s="567"/>
      <c r="AX1282" s="567"/>
      <c r="AY1282" s="567"/>
      <c r="AZ1282" s="567"/>
      <c r="BA1282" s="567"/>
      <c r="BB1282" s="567"/>
      <c r="BC1282" s="567"/>
      <c r="BD1282" s="567">
        <v>0</v>
      </c>
      <c r="BE1282" s="567">
        <v>0</v>
      </c>
      <c r="BI1282">
        <v>45856.77480324074</v>
      </c>
      <c r="BJ1282">
        <v>45763.384930555556</v>
      </c>
      <c r="BK1282" t="s">
        <v>22262</v>
      </c>
      <c r="BM1282" t="s">
        <v>21698</v>
      </c>
      <c r="BU1282" t="s">
        <v>20780</v>
      </c>
      <c r="BV1282" t="s">
        <v>20781</v>
      </c>
      <c r="BY1282">
        <v>0</v>
      </c>
      <c r="CA1282" t="s">
        <v>16180</v>
      </c>
      <c r="CB1282" t="s">
        <v>21679</v>
      </c>
      <c r="CC12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3" spans="1:81">
      <c r="A1283" t="s">
        <v>20450</v>
      </c>
      <c r="C1283" t="s">
        <v>18752</v>
      </c>
      <c r="F1283" t="s">
        <v>35</v>
      </c>
      <c r="G1283" t="s">
        <v>17440</v>
      </c>
      <c r="J1283" t="b">
        <v>0</v>
      </c>
      <c r="M1283" t="b">
        <v>0</v>
      </c>
      <c r="O1283" t="s">
        <v>2546</v>
      </c>
      <c r="R1283">
        <v>4500000</v>
      </c>
      <c r="S1283">
        <v>45387</v>
      </c>
      <c r="T1283">
        <v>45405</v>
      </c>
      <c r="V1283">
        <v>45417</v>
      </c>
      <c r="AP1283">
        <v>0</v>
      </c>
      <c r="AQ1283">
        <v>0</v>
      </c>
      <c r="AR1283">
        <v>0</v>
      </c>
      <c r="AW1283" s="567"/>
      <c r="AX1283" s="567"/>
      <c r="AY1283" s="567"/>
      <c r="AZ1283" s="567"/>
      <c r="BA1283" s="567"/>
      <c r="BB1283" s="567"/>
      <c r="BC1283" s="567"/>
      <c r="BD1283" s="567">
        <v>0</v>
      </c>
      <c r="BE1283" s="567">
        <v>0</v>
      </c>
      <c r="BI1283">
        <v>45856.77480324074</v>
      </c>
      <c r="BJ1283">
        <v>45763.385254629633</v>
      </c>
      <c r="BK1283" t="s">
        <v>22262</v>
      </c>
      <c r="BM1283" t="s">
        <v>21698</v>
      </c>
      <c r="BU1283" t="s">
        <v>20782</v>
      </c>
      <c r="BV1283" t="s">
        <v>20783</v>
      </c>
      <c r="BY1283">
        <v>0</v>
      </c>
      <c r="CA1283" t="s">
        <v>16180</v>
      </c>
      <c r="CB1283" t="s">
        <v>21679</v>
      </c>
      <c r="CC12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4" spans="1:81">
      <c r="A1284" t="s">
        <v>20450</v>
      </c>
      <c r="C1284" t="s">
        <v>18755</v>
      </c>
      <c r="F1284" t="s">
        <v>35</v>
      </c>
      <c r="G1284" t="s">
        <v>17440</v>
      </c>
      <c r="J1284" t="b">
        <v>0</v>
      </c>
      <c r="M1284" t="b">
        <v>0</v>
      </c>
      <c r="O1284" t="s">
        <v>2546</v>
      </c>
      <c r="R1284">
        <v>8200000</v>
      </c>
      <c r="S1284">
        <v>45387</v>
      </c>
      <c r="T1284">
        <v>45405</v>
      </c>
      <c r="V1284">
        <v>45417</v>
      </c>
      <c r="AP1284">
        <v>0</v>
      </c>
      <c r="AQ1284">
        <v>0</v>
      </c>
      <c r="AR1284">
        <v>0</v>
      </c>
      <c r="AW1284" s="567"/>
      <c r="AX1284" s="567"/>
      <c r="AY1284" s="567"/>
      <c r="AZ1284" s="567"/>
      <c r="BA1284" s="567"/>
      <c r="BB1284" s="567"/>
      <c r="BC1284" s="567"/>
      <c r="BD1284" s="567">
        <v>0</v>
      </c>
      <c r="BE1284" s="567">
        <v>0</v>
      </c>
      <c r="BI1284">
        <v>45856.77480324074</v>
      </c>
      <c r="BJ1284">
        <v>45763.385625000003</v>
      </c>
      <c r="BK1284" t="s">
        <v>22262</v>
      </c>
      <c r="BM1284" t="s">
        <v>21698</v>
      </c>
      <c r="BU1284" t="s">
        <v>20784</v>
      </c>
      <c r="BV1284" t="s">
        <v>20785</v>
      </c>
      <c r="BY1284">
        <v>0</v>
      </c>
      <c r="CA1284" t="s">
        <v>16180</v>
      </c>
      <c r="CB1284" t="s">
        <v>21679</v>
      </c>
      <c r="CC12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5" spans="1:81">
      <c r="A1285" t="s">
        <v>20450</v>
      </c>
      <c r="C1285" t="s">
        <v>20786</v>
      </c>
      <c r="F1285" t="s">
        <v>35</v>
      </c>
      <c r="G1285" t="s">
        <v>17440</v>
      </c>
      <c r="J1285" t="b">
        <v>0</v>
      </c>
      <c r="M1285" t="b">
        <v>0</v>
      </c>
      <c r="O1285" t="s">
        <v>2546</v>
      </c>
      <c r="R1285">
        <v>11700000</v>
      </c>
      <c r="S1285">
        <v>45387</v>
      </c>
      <c r="T1285">
        <v>45405</v>
      </c>
      <c r="V1285">
        <v>45417</v>
      </c>
      <c r="AP1285">
        <v>0</v>
      </c>
      <c r="AQ1285">
        <v>0</v>
      </c>
      <c r="AR1285">
        <v>0</v>
      </c>
      <c r="AW1285" s="567"/>
      <c r="AX1285" s="567"/>
      <c r="AY1285" s="567"/>
      <c r="AZ1285" s="567"/>
      <c r="BA1285" s="567"/>
      <c r="BB1285" s="567"/>
      <c r="BC1285" s="567"/>
      <c r="BD1285" s="567">
        <v>0</v>
      </c>
      <c r="BE1285" s="567">
        <v>0</v>
      </c>
      <c r="BI1285">
        <v>45856.77480324074</v>
      </c>
      <c r="BJ1285">
        <v>45763.386030092595</v>
      </c>
      <c r="BK1285" t="s">
        <v>22262</v>
      </c>
      <c r="BM1285" t="s">
        <v>21698</v>
      </c>
      <c r="BU1285" t="s">
        <v>20787</v>
      </c>
      <c r="BV1285" t="s">
        <v>20788</v>
      </c>
      <c r="BY1285">
        <v>0</v>
      </c>
      <c r="CA1285" t="s">
        <v>16180</v>
      </c>
      <c r="CB1285" t="s">
        <v>21679</v>
      </c>
      <c r="CC12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6" spans="1:81">
      <c r="A1286" t="s">
        <v>20450</v>
      </c>
      <c r="C1286" t="s">
        <v>20789</v>
      </c>
      <c r="F1286" t="s">
        <v>35</v>
      </c>
      <c r="G1286" t="s">
        <v>17440</v>
      </c>
      <c r="J1286" t="b">
        <v>0</v>
      </c>
      <c r="M1286" t="b">
        <v>0</v>
      </c>
      <c r="O1286" t="s">
        <v>2546</v>
      </c>
      <c r="R1286">
        <v>8300000</v>
      </c>
      <c r="S1286">
        <v>45387</v>
      </c>
      <c r="T1286">
        <v>45405</v>
      </c>
      <c r="V1286">
        <v>45417</v>
      </c>
      <c r="AP1286">
        <v>0</v>
      </c>
      <c r="AQ1286">
        <v>0</v>
      </c>
      <c r="AR1286">
        <v>0</v>
      </c>
      <c r="AW1286" s="567"/>
      <c r="AX1286" s="567"/>
      <c r="AY1286" s="567"/>
      <c r="AZ1286" s="567"/>
      <c r="BA1286" s="567"/>
      <c r="BB1286" s="567"/>
      <c r="BC1286" s="567"/>
      <c r="BD1286" s="567">
        <v>0</v>
      </c>
      <c r="BE1286" s="567">
        <v>0</v>
      </c>
      <c r="BI1286">
        <v>45856.77480324074</v>
      </c>
      <c r="BJ1286">
        <v>45763.387256944443</v>
      </c>
      <c r="BK1286" t="s">
        <v>22262</v>
      </c>
      <c r="BM1286" t="s">
        <v>21698</v>
      </c>
      <c r="BU1286" t="s">
        <v>20790</v>
      </c>
      <c r="BV1286" t="s">
        <v>20791</v>
      </c>
      <c r="BY1286">
        <v>0</v>
      </c>
      <c r="CA1286" t="s">
        <v>16180</v>
      </c>
      <c r="CB1286" t="s">
        <v>21679</v>
      </c>
      <c r="CC12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7" spans="1:81">
      <c r="A1287" t="s">
        <v>20450</v>
      </c>
      <c r="C1287" t="s">
        <v>20792</v>
      </c>
      <c r="F1287" t="s">
        <v>35</v>
      </c>
      <c r="G1287" t="s">
        <v>17440</v>
      </c>
      <c r="J1287" t="b">
        <v>0</v>
      </c>
      <c r="M1287" t="b">
        <v>0</v>
      </c>
      <c r="O1287" t="s">
        <v>2546</v>
      </c>
      <c r="R1287">
        <v>11100000</v>
      </c>
      <c r="S1287">
        <v>45387</v>
      </c>
      <c r="T1287">
        <v>45405</v>
      </c>
      <c r="V1287">
        <v>45417</v>
      </c>
      <c r="AP1287">
        <v>0</v>
      </c>
      <c r="AQ1287">
        <v>0</v>
      </c>
      <c r="AR1287">
        <v>0</v>
      </c>
      <c r="AW1287" s="567"/>
      <c r="AX1287" s="567"/>
      <c r="AY1287" s="567"/>
      <c r="AZ1287" s="567"/>
      <c r="BA1287" s="567"/>
      <c r="BB1287" s="567"/>
      <c r="BC1287" s="567"/>
      <c r="BD1287" s="567">
        <v>0</v>
      </c>
      <c r="BE1287" s="567">
        <v>0</v>
      </c>
      <c r="BI1287">
        <v>45856.774814814817</v>
      </c>
      <c r="BJ1287">
        <v>45763.388842592591</v>
      </c>
      <c r="BK1287" t="s">
        <v>22262</v>
      </c>
      <c r="BM1287" t="s">
        <v>21698</v>
      </c>
      <c r="BU1287" t="s">
        <v>20793</v>
      </c>
      <c r="BV1287" t="s">
        <v>20794</v>
      </c>
      <c r="BY1287">
        <v>0</v>
      </c>
      <c r="CA1287" t="s">
        <v>16180</v>
      </c>
      <c r="CB1287" t="s">
        <v>21679</v>
      </c>
      <c r="CC12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8" spans="1:81">
      <c r="A1288" t="s">
        <v>20450</v>
      </c>
      <c r="C1288" t="s">
        <v>20795</v>
      </c>
      <c r="F1288" t="s">
        <v>35</v>
      </c>
      <c r="G1288" t="s">
        <v>17440</v>
      </c>
      <c r="J1288" t="b">
        <v>0</v>
      </c>
      <c r="M1288" t="b">
        <v>0</v>
      </c>
      <c r="O1288" t="s">
        <v>2546</v>
      </c>
      <c r="R1288">
        <v>8200000</v>
      </c>
      <c r="S1288">
        <v>45387</v>
      </c>
      <c r="T1288">
        <v>45405</v>
      </c>
      <c r="V1288">
        <v>45417</v>
      </c>
      <c r="AP1288">
        <v>0</v>
      </c>
      <c r="AQ1288">
        <v>0</v>
      </c>
      <c r="AR1288">
        <v>0</v>
      </c>
      <c r="AW1288" s="567"/>
      <c r="AX1288" s="567"/>
      <c r="AY1288" s="567"/>
      <c r="AZ1288" s="567"/>
      <c r="BA1288" s="567"/>
      <c r="BB1288" s="567"/>
      <c r="BC1288" s="567"/>
      <c r="BD1288" s="567">
        <v>0</v>
      </c>
      <c r="BE1288" s="567">
        <v>0</v>
      </c>
      <c r="BI1288">
        <v>45856.774814814817</v>
      </c>
      <c r="BJ1288">
        <v>45763.389872685184</v>
      </c>
      <c r="BK1288" t="s">
        <v>22262</v>
      </c>
      <c r="BM1288" t="s">
        <v>21698</v>
      </c>
      <c r="BU1288" t="s">
        <v>20796</v>
      </c>
      <c r="BV1288" t="s">
        <v>20797</v>
      </c>
      <c r="BY1288">
        <v>0</v>
      </c>
      <c r="CA1288" t="s">
        <v>16180</v>
      </c>
      <c r="CB1288" t="s">
        <v>21679</v>
      </c>
      <c r="CC12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89" spans="1:81">
      <c r="A1289" t="s">
        <v>20450</v>
      </c>
      <c r="C1289" t="s">
        <v>20798</v>
      </c>
      <c r="F1289" t="s">
        <v>35</v>
      </c>
      <c r="G1289" t="s">
        <v>17440</v>
      </c>
      <c r="J1289" t="b">
        <v>0</v>
      </c>
      <c r="M1289" t="b">
        <v>0</v>
      </c>
      <c r="O1289" t="s">
        <v>2546</v>
      </c>
      <c r="R1289">
        <v>12000000</v>
      </c>
      <c r="S1289">
        <v>45387</v>
      </c>
      <c r="T1289">
        <v>45405</v>
      </c>
      <c r="V1289">
        <v>45417</v>
      </c>
      <c r="AP1289">
        <v>0</v>
      </c>
      <c r="AQ1289">
        <v>0</v>
      </c>
      <c r="AR1289">
        <v>0</v>
      </c>
      <c r="AW1289" s="567"/>
      <c r="AX1289" s="567"/>
      <c r="AY1289" s="567"/>
      <c r="AZ1289" s="567"/>
      <c r="BA1289" s="567"/>
      <c r="BB1289" s="567"/>
      <c r="BC1289" s="567"/>
      <c r="BD1289" s="567">
        <v>0</v>
      </c>
      <c r="BE1289" s="567">
        <v>0</v>
      </c>
      <c r="BI1289">
        <v>45856.774814814817</v>
      </c>
      <c r="BJ1289">
        <v>45763.390462962961</v>
      </c>
      <c r="BK1289" t="s">
        <v>22262</v>
      </c>
      <c r="BM1289" t="s">
        <v>21698</v>
      </c>
      <c r="BU1289" t="s">
        <v>20799</v>
      </c>
      <c r="BV1289" t="s">
        <v>20800</v>
      </c>
      <c r="BY1289">
        <v>0</v>
      </c>
      <c r="CA1289" t="s">
        <v>16180</v>
      </c>
      <c r="CB1289" t="s">
        <v>21679</v>
      </c>
      <c r="CC12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0" spans="1:81">
      <c r="A1290" t="s">
        <v>20450</v>
      </c>
      <c r="C1290" t="s">
        <v>20801</v>
      </c>
      <c r="F1290" t="s">
        <v>35</v>
      </c>
      <c r="G1290" t="s">
        <v>17440</v>
      </c>
      <c r="J1290" t="b">
        <v>0</v>
      </c>
      <c r="M1290" t="b">
        <v>0</v>
      </c>
      <c r="O1290" t="s">
        <v>2546</v>
      </c>
      <c r="R1290">
        <v>11300000</v>
      </c>
      <c r="S1290">
        <v>45387</v>
      </c>
      <c r="T1290">
        <v>45405</v>
      </c>
      <c r="V1290">
        <v>45417</v>
      </c>
      <c r="AP1290">
        <v>0</v>
      </c>
      <c r="AQ1290">
        <v>0</v>
      </c>
      <c r="AR1290">
        <v>0</v>
      </c>
      <c r="AW1290" s="567"/>
      <c r="AX1290" s="567"/>
      <c r="AY1290" s="567"/>
      <c r="AZ1290" s="567"/>
      <c r="BA1290" s="567"/>
      <c r="BB1290" s="567"/>
      <c r="BC1290" s="567"/>
      <c r="BD1290" s="567">
        <v>0</v>
      </c>
      <c r="BE1290" s="567">
        <v>0</v>
      </c>
      <c r="BI1290">
        <v>45856.774814814817</v>
      </c>
      <c r="BJ1290">
        <v>45763.396053240744</v>
      </c>
      <c r="BK1290" t="s">
        <v>22262</v>
      </c>
      <c r="BM1290" t="s">
        <v>21698</v>
      </c>
      <c r="BU1290" t="s">
        <v>20802</v>
      </c>
      <c r="BV1290" t="s">
        <v>20803</v>
      </c>
      <c r="BY1290">
        <v>0</v>
      </c>
      <c r="CA1290" t="s">
        <v>16180</v>
      </c>
      <c r="CB1290" t="s">
        <v>21679</v>
      </c>
      <c r="CC12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1" spans="1:81">
      <c r="A1291" t="s">
        <v>20450</v>
      </c>
      <c r="C1291" t="s">
        <v>20804</v>
      </c>
      <c r="F1291" t="s">
        <v>35</v>
      </c>
      <c r="G1291" t="s">
        <v>17440</v>
      </c>
      <c r="J1291" t="b">
        <v>0</v>
      </c>
      <c r="M1291" t="b">
        <v>0</v>
      </c>
      <c r="O1291" t="s">
        <v>2546</v>
      </c>
      <c r="R1291">
        <v>22800000</v>
      </c>
      <c r="S1291">
        <v>45387</v>
      </c>
      <c r="T1291">
        <v>45405</v>
      </c>
      <c r="V1291">
        <v>45417</v>
      </c>
      <c r="AP1291">
        <v>0</v>
      </c>
      <c r="AQ1291">
        <v>0</v>
      </c>
      <c r="AR1291">
        <v>0</v>
      </c>
      <c r="AW1291" s="567"/>
      <c r="AX1291" s="567"/>
      <c r="AY1291" s="567"/>
      <c r="AZ1291" s="567"/>
      <c r="BA1291" s="567"/>
      <c r="BB1291" s="567"/>
      <c r="BC1291" s="567"/>
      <c r="BD1291" s="567">
        <v>0</v>
      </c>
      <c r="BE1291" s="567">
        <v>0</v>
      </c>
      <c r="BI1291">
        <v>45856.774814814817</v>
      </c>
      <c r="BJ1291">
        <v>45763.396539351852</v>
      </c>
      <c r="BK1291" t="s">
        <v>22262</v>
      </c>
      <c r="BM1291" t="s">
        <v>21698</v>
      </c>
      <c r="BU1291" t="s">
        <v>20805</v>
      </c>
      <c r="BV1291" t="s">
        <v>20806</v>
      </c>
      <c r="BY1291">
        <v>0</v>
      </c>
      <c r="CA1291" t="s">
        <v>16180</v>
      </c>
      <c r="CB1291" t="s">
        <v>21679</v>
      </c>
      <c r="CC12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2" spans="1:81">
      <c r="A1292" t="s">
        <v>20450</v>
      </c>
      <c r="C1292" t="s">
        <v>20807</v>
      </c>
      <c r="F1292" t="s">
        <v>35</v>
      </c>
      <c r="G1292" t="s">
        <v>17440</v>
      </c>
      <c r="J1292" t="b">
        <v>0</v>
      </c>
      <c r="M1292" t="b">
        <v>0</v>
      </c>
      <c r="O1292" t="s">
        <v>2546</v>
      </c>
      <c r="R1292">
        <v>21400000</v>
      </c>
      <c r="S1292">
        <v>45387</v>
      </c>
      <c r="T1292">
        <v>45405</v>
      </c>
      <c r="V1292">
        <v>45417</v>
      </c>
      <c r="AP1292">
        <v>0</v>
      </c>
      <c r="AQ1292">
        <v>0</v>
      </c>
      <c r="AR1292">
        <v>0</v>
      </c>
      <c r="AW1292" s="567"/>
      <c r="AX1292" s="567"/>
      <c r="AY1292" s="567"/>
      <c r="AZ1292" s="567"/>
      <c r="BA1292" s="567"/>
      <c r="BB1292" s="567"/>
      <c r="BC1292" s="567"/>
      <c r="BD1292" s="567">
        <v>0</v>
      </c>
      <c r="BE1292" s="567">
        <v>0</v>
      </c>
      <c r="BI1292">
        <v>45856.774814814817</v>
      </c>
      <c r="BJ1292">
        <v>45763.402326388888</v>
      </c>
      <c r="BK1292" t="s">
        <v>22262</v>
      </c>
      <c r="BM1292" t="s">
        <v>21698</v>
      </c>
      <c r="BU1292" t="s">
        <v>20808</v>
      </c>
      <c r="BV1292" t="s">
        <v>20809</v>
      </c>
      <c r="BY1292">
        <v>0</v>
      </c>
      <c r="CA1292" t="s">
        <v>16180</v>
      </c>
      <c r="CB1292" t="s">
        <v>21679</v>
      </c>
      <c r="CC12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3" spans="1:81">
      <c r="A1293" t="s">
        <v>20450</v>
      </c>
      <c r="C1293" t="s">
        <v>20810</v>
      </c>
      <c r="F1293" t="s">
        <v>35</v>
      </c>
      <c r="G1293" t="s">
        <v>17440</v>
      </c>
      <c r="J1293" t="b">
        <v>0</v>
      </c>
      <c r="M1293" t="b">
        <v>0</v>
      </c>
      <c r="O1293" t="s">
        <v>2546</v>
      </c>
      <c r="R1293">
        <v>11100000</v>
      </c>
      <c r="S1293">
        <v>45387</v>
      </c>
      <c r="T1293">
        <v>45405</v>
      </c>
      <c r="V1293">
        <v>45417</v>
      </c>
      <c r="AP1293">
        <v>0</v>
      </c>
      <c r="AQ1293">
        <v>0</v>
      </c>
      <c r="AR1293">
        <v>0</v>
      </c>
      <c r="AW1293" s="567"/>
      <c r="AX1293" s="567"/>
      <c r="AY1293" s="567"/>
      <c r="AZ1293" s="567"/>
      <c r="BA1293" s="567"/>
      <c r="BB1293" s="567"/>
      <c r="BC1293" s="567"/>
      <c r="BD1293" s="567">
        <v>0</v>
      </c>
      <c r="BE1293" s="567">
        <v>0</v>
      </c>
      <c r="BI1293">
        <v>45856.774814814817</v>
      </c>
      <c r="BJ1293">
        <v>45763.40289351852</v>
      </c>
      <c r="BK1293" t="s">
        <v>22262</v>
      </c>
      <c r="BM1293" t="s">
        <v>21698</v>
      </c>
      <c r="BU1293" t="s">
        <v>20811</v>
      </c>
      <c r="BV1293" t="s">
        <v>20812</v>
      </c>
      <c r="BY1293">
        <v>0</v>
      </c>
      <c r="CA1293" t="s">
        <v>16180</v>
      </c>
      <c r="CB1293" t="s">
        <v>21679</v>
      </c>
      <c r="CC12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4" spans="1:81">
      <c r="A1294" t="s">
        <v>20450</v>
      </c>
      <c r="C1294" t="s">
        <v>20813</v>
      </c>
      <c r="F1294" t="s">
        <v>35</v>
      </c>
      <c r="G1294" t="s">
        <v>17440</v>
      </c>
      <c r="J1294" t="b">
        <v>0</v>
      </c>
      <c r="M1294" t="b">
        <v>0</v>
      </c>
      <c r="O1294" t="s">
        <v>2546</v>
      </c>
      <c r="R1294">
        <v>9700000</v>
      </c>
      <c r="S1294">
        <v>45387</v>
      </c>
      <c r="T1294">
        <v>45405</v>
      </c>
      <c r="V1294">
        <v>45417</v>
      </c>
      <c r="AP1294">
        <v>0</v>
      </c>
      <c r="AQ1294">
        <v>0</v>
      </c>
      <c r="AR1294">
        <v>0</v>
      </c>
      <c r="AW1294" s="567"/>
      <c r="AX1294" s="567"/>
      <c r="AY1294" s="567"/>
      <c r="AZ1294" s="567"/>
      <c r="BA1294" s="567"/>
      <c r="BB1294" s="567"/>
      <c r="BC1294" s="567"/>
      <c r="BD1294" s="567">
        <v>0</v>
      </c>
      <c r="BE1294" s="567">
        <v>0</v>
      </c>
      <c r="BI1294">
        <v>45856.774814814817</v>
      </c>
      <c r="BJ1294">
        <v>45763.406423611108</v>
      </c>
      <c r="BK1294" t="s">
        <v>22262</v>
      </c>
      <c r="BM1294" t="s">
        <v>21698</v>
      </c>
      <c r="BU1294" t="s">
        <v>20814</v>
      </c>
      <c r="BV1294" t="s">
        <v>20815</v>
      </c>
      <c r="BY1294">
        <v>0</v>
      </c>
      <c r="CA1294" t="s">
        <v>16180</v>
      </c>
      <c r="CB1294" t="s">
        <v>21679</v>
      </c>
      <c r="CC12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5" spans="1:81">
      <c r="A1295" t="s">
        <v>20450</v>
      </c>
      <c r="C1295" t="s">
        <v>20816</v>
      </c>
      <c r="F1295" t="s">
        <v>35</v>
      </c>
      <c r="G1295" t="s">
        <v>17440</v>
      </c>
      <c r="J1295" t="b">
        <v>0</v>
      </c>
      <c r="M1295" t="b">
        <v>0</v>
      </c>
      <c r="O1295" t="s">
        <v>2546</v>
      </c>
      <c r="R1295">
        <v>12770000</v>
      </c>
      <c r="S1295">
        <v>45387</v>
      </c>
      <c r="T1295">
        <v>45405</v>
      </c>
      <c r="V1295">
        <v>45417</v>
      </c>
      <c r="AP1295">
        <v>0</v>
      </c>
      <c r="AQ1295">
        <v>0</v>
      </c>
      <c r="AR1295">
        <v>0</v>
      </c>
      <c r="AW1295" s="567"/>
      <c r="AX1295" s="567"/>
      <c r="AY1295" s="567"/>
      <c r="AZ1295" s="567"/>
      <c r="BA1295" s="567"/>
      <c r="BB1295" s="567"/>
      <c r="BC1295" s="567"/>
      <c r="BD1295" s="567">
        <v>0</v>
      </c>
      <c r="BE1295" s="567">
        <v>0</v>
      </c>
      <c r="BI1295">
        <v>45856.774826388886</v>
      </c>
      <c r="BJ1295">
        <v>45763.407152777778</v>
      </c>
      <c r="BK1295" t="s">
        <v>22262</v>
      </c>
      <c r="BM1295" t="s">
        <v>21698</v>
      </c>
      <c r="BU1295" t="s">
        <v>20817</v>
      </c>
      <c r="BV1295" t="s">
        <v>20818</v>
      </c>
      <c r="BY1295">
        <v>0</v>
      </c>
      <c r="CA1295" t="s">
        <v>16180</v>
      </c>
      <c r="CB1295" t="s">
        <v>21679</v>
      </c>
      <c r="CC12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6" spans="1:81">
      <c r="A1296" t="s">
        <v>20450</v>
      </c>
      <c r="C1296" t="s">
        <v>20819</v>
      </c>
      <c r="F1296" t="s">
        <v>35</v>
      </c>
      <c r="G1296" t="s">
        <v>17440</v>
      </c>
      <c r="J1296" t="b">
        <v>0</v>
      </c>
      <c r="M1296" t="b">
        <v>0</v>
      </c>
      <c r="O1296" t="s">
        <v>2546</v>
      </c>
      <c r="R1296">
        <v>24990000</v>
      </c>
      <c r="S1296">
        <v>45400</v>
      </c>
      <c r="T1296">
        <v>45419</v>
      </c>
      <c r="V1296">
        <v>45430</v>
      </c>
      <c r="AP1296">
        <v>0</v>
      </c>
      <c r="AQ1296">
        <v>0</v>
      </c>
      <c r="AR1296">
        <v>0</v>
      </c>
      <c r="AW1296" s="567"/>
      <c r="AX1296" s="567"/>
      <c r="AY1296" s="567"/>
      <c r="AZ1296" s="567"/>
      <c r="BA1296" s="567"/>
      <c r="BB1296" s="567"/>
      <c r="BC1296" s="567"/>
      <c r="BD1296" s="567">
        <v>0</v>
      </c>
      <c r="BE1296" s="567">
        <v>0</v>
      </c>
      <c r="BI1296">
        <v>45856.774826388886</v>
      </c>
      <c r="BJ1296">
        <v>45763.407500000001</v>
      </c>
      <c r="BK1296" t="s">
        <v>22262</v>
      </c>
      <c r="BM1296" t="s">
        <v>21698</v>
      </c>
      <c r="BU1296" t="s">
        <v>20820</v>
      </c>
      <c r="BV1296" t="s">
        <v>20821</v>
      </c>
      <c r="BY1296">
        <v>0</v>
      </c>
      <c r="CA1296" t="s">
        <v>16180</v>
      </c>
      <c r="CB1296" t="s">
        <v>21679</v>
      </c>
      <c r="CC12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7" spans="1:81">
      <c r="A1297" t="s">
        <v>20450</v>
      </c>
      <c r="C1297" t="s">
        <v>20822</v>
      </c>
      <c r="F1297" t="s">
        <v>33</v>
      </c>
      <c r="G1297" t="s">
        <v>2115</v>
      </c>
      <c r="J1297" t="b">
        <v>0</v>
      </c>
      <c r="M1297" t="b">
        <v>0</v>
      </c>
      <c r="O1297" t="s">
        <v>2546</v>
      </c>
      <c r="R1297">
        <v>124500000</v>
      </c>
      <c r="S1297">
        <v>45456</v>
      </c>
      <c r="T1297">
        <v>45471</v>
      </c>
      <c r="V1297">
        <v>45486</v>
      </c>
      <c r="AP1297">
        <v>0</v>
      </c>
      <c r="AQ1297">
        <v>0</v>
      </c>
      <c r="AR1297">
        <v>0</v>
      </c>
      <c r="AW1297" s="567"/>
      <c r="AX1297" s="567"/>
      <c r="AY1297" s="567"/>
      <c r="AZ1297" s="567"/>
      <c r="BA1297" s="567"/>
      <c r="BB1297" s="567"/>
      <c r="BC1297" s="567"/>
      <c r="BD1297" s="567">
        <v>0</v>
      </c>
      <c r="BE1297" s="567">
        <v>0</v>
      </c>
      <c r="BI1297">
        <v>45856.774826388886</v>
      </c>
      <c r="BJ1297">
        <v>45763.431944444441</v>
      </c>
      <c r="BK1297" t="s">
        <v>22262</v>
      </c>
      <c r="BM1297" t="s">
        <v>21698</v>
      </c>
      <c r="BU1297" t="s">
        <v>20823</v>
      </c>
      <c r="BV1297" t="s">
        <v>20824</v>
      </c>
      <c r="BY1297">
        <v>0</v>
      </c>
      <c r="CA1297" t="s">
        <v>16180</v>
      </c>
      <c r="CB1297" t="s">
        <v>21679</v>
      </c>
      <c r="CC12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8" spans="1:81">
      <c r="A1298" t="s">
        <v>20450</v>
      </c>
      <c r="C1298" t="s">
        <v>20825</v>
      </c>
      <c r="F1298" t="s">
        <v>46</v>
      </c>
      <c r="G1298" t="s">
        <v>2108</v>
      </c>
      <c r="J1298" t="b">
        <v>0</v>
      </c>
      <c r="M1298" t="b">
        <v>0</v>
      </c>
      <c r="O1298" t="s">
        <v>2546</v>
      </c>
      <c r="R1298">
        <v>321790000</v>
      </c>
      <c r="S1298">
        <v>45464</v>
      </c>
      <c r="T1298">
        <v>45471</v>
      </c>
      <c r="V1298">
        <v>45494</v>
      </c>
      <c r="AP1298">
        <v>0</v>
      </c>
      <c r="AQ1298">
        <v>0</v>
      </c>
      <c r="AR1298">
        <v>0</v>
      </c>
      <c r="AW1298" s="567"/>
      <c r="AX1298" s="567"/>
      <c r="AY1298" s="567"/>
      <c r="AZ1298" s="567"/>
      <c r="BA1298" s="567"/>
      <c r="BB1298" s="567"/>
      <c r="BC1298" s="567"/>
      <c r="BD1298" s="567">
        <v>0</v>
      </c>
      <c r="BE1298" s="567">
        <v>0</v>
      </c>
      <c r="BI1298">
        <v>45856.774826388886</v>
      </c>
      <c r="BJ1298">
        <v>45763.432314814818</v>
      </c>
      <c r="BK1298" t="s">
        <v>22262</v>
      </c>
      <c r="BM1298" t="s">
        <v>21698</v>
      </c>
      <c r="BU1298" t="s">
        <v>20826</v>
      </c>
      <c r="BV1298" t="s">
        <v>20827</v>
      </c>
      <c r="BY1298">
        <v>0</v>
      </c>
      <c r="CA1298" t="s">
        <v>16180</v>
      </c>
      <c r="CB1298" t="s">
        <v>21679</v>
      </c>
      <c r="CC12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299" spans="1:81">
      <c r="A1299" t="s">
        <v>20450</v>
      </c>
      <c r="C1299" t="s">
        <v>18815</v>
      </c>
      <c r="F1299" t="s">
        <v>20477</v>
      </c>
      <c r="G1299" t="s">
        <v>20830</v>
      </c>
      <c r="J1299" t="b">
        <v>0</v>
      </c>
      <c r="M1299" t="b">
        <v>0</v>
      </c>
      <c r="O1299" t="s">
        <v>2546</v>
      </c>
      <c r="R1299">
        <v>9700000</v>
      </c>
      <c r="S1299">
        <v>45471</v>
      </c>
      <c r="T1299">
        <v>45497</v>
      </c>
      <c r="V1299">
        <v>45501</v>
      </c>
      <c r="AP1299">
        <v>0</v>
      </c>
      <c r="AQ1299">
        <v>0</v>
      </c>
      <c r="AR1299">
        <v>0</v>
      </c>
      <c r="AW1299" s="567"/>
      <c r="AX1299" s="567"/>
      <c r="AY1299" s="567"/>
      <c r="AZ1299" s="567"/>
      <c r="BA1299" s="567"/>
      <c r="BB1299" s="567"/>
      <c r="BC1299" s="567"/>
      <c r="BD1299" s="567">
        <v>0</v>
      </c>
      <c r="BE1299" s="567">
        <v>0</v>
      </c>
      <c r="BI1299">
        <v>45856.774826388886</v>
      </c>
      <c r="BJ1299">
        <v>45763.433067129627</v>
      </c>
      <c r="BK1299" t="s">
        <v>22262</v>
      </c>
      <c r="BM1299" t="s">
        <v>21698</v>
      </c>
      <c r="BU1299" t="s">
        <v>20828</v>
      </c>
      <c r="BV1299" t="s">
        <v>20829</v>
      </c>
      <c r="BY1299">
        <v>0</v>
      </c>
      <c r="CA1299" t="s">
        <v>16180</v>
      </c>
      <c r="CB1299" t="s">
        <v>21679</v>
      </c>
      <c r="CC12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0" spans="1:81">
      <c r="A1300" t="s">
        <v>20450</v>
      </c>
      <c r="C1300" t="s">
        <v>20831</v>
      </c>
      <c r="F1300" t="s">
        <v>2110</v>
      </c>
      <c r="G1300" t="s">
        <v>17221</v>
      </c>
      <c r="J1300" t="b">
        <v>0</v>
      </c>
      <c r="M1300" t="b">
        <v>0</v>
      </c>
      <c r="O1300" t="s">
        <v>2546</v>
      </c>
      <c r="R1300">
        <v>97470000</v>
      </c>
      <c r="S1300">
        <v>45492</v>
      </c>
      <c r="T1300">
        <v>45512</v>
      </c>
      <c r="V1300">
        <v>45522</v>
      </c>
      <c r="AP1300">
        <v>0</v>
      </c>
      <c r="AQ1300">
        <v>0</v>
      </c>
      <c r="AR1300">
        <v>0</v>
      </c>
      <c r="AW1300" s="567"/>
      <c r="AX1300" s="567"/>
      <c r="AY1300" s="567"/>
      <c r="AZ1300" s="567"/>
      <c r="BA1300" s="567"/>
      <c r="BB1300" s="567"/>
      <c r="BC1300" s="567"/>
      <c r="BD1300" s="567">
        <v>0</v>
      </c>
      <c r="BE1300" s="567">
        <v>0</v>
      </c>
      <c r="BI1300">
        <v>45856.774826388886</v>
      </c>
      <c r="BJ1300">
        <v>45763.433437500003</v>
      </c>
      <c r="BK1300" t="s">
        <v>22262</v>
      </c>
      <c r="BM1300" t="s">
        <v>21698</v>
      </c>
      <c r="BU1300" t="s">
        <v>20832</v>
      </c>
      <c r="BV1300" t="s">
        <v>20833</v>
      </c>
      <c r="BY1300">
        <v>0</v>
      </c>
      <c r="CA1300" t="s">
        <v>16180</v>
      </c>
      <c r="CB1300" t="s">
        <v>21679</v>
      </c>
      <c r="CC13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1" spans="1:81">
      <c r="A1301" t="s">
        <v>20450</v>
      </c>
      <c r="C1301" t="s">
        <v>12372</v>
      </c>
      <c r="F1301" t="s">
        <v>33</v>
      </c>
      <c r="G1301" t="s">
        <v>2115</v>
      </c>
      <c r="J1301" t="b">
        <v>0</v>
      </c>
      <c r="M1301" t="b">
        <v>0</v>
      </c>
      <c r="O1301" t="s">
        <v>2546</v>
      </c>
      <c r="R1301">
        <v>61400000</v>
      </c>
      <c r="S1301">
        <v>45504</v>
      </c>
      <c r="T1301">
        <v>45526</v>
      </c>
      <c r="V1301">
        <v>45534</v>
      </c>
      <c r="AP1301">
        <v>0</v>
      </c>
      <c r="AQ1301">
        <v>0</v>
      </c>
      <c r="AR1301">
        <v>0</v>
      </c>
      <c r="AW1301" s="567"/>
      <c r="AX1301" s="567"/>
      <c r="AY1301" s="567"/>
      <c r="AZ1301" s="567"/>
      <c r="BA1301" s="567"/>
      <c r="BB1301" s="567"/>
      <c r="BC1301" s="567"/>
      <c r="BD1301" s="567">
        <v>0</v>
      </c>
      <c r="BE1301" s="567">
        <v>0</v>
      </c>
      <c r="BI1301">
        <v>45856.774826388886</v>
      </c>
      <c r="BJ1301">
        <v>45763.435810185183</v>
      </c>
      <c r="BK1301" t="s">
        <v>22262</v>
      </c>
      <c r="BM1301" t="s">
        <v>21698</v>
      </c>
      <c r="BU1301" t="s">
        <v>20834</v>
      </c>
      <c r="BV1301" t="s">
        <v>20835</v>
      </c>
      <c r="BY1301">
        <v>0</v>
      </c>
      <c r="CA1301" t="s">
        <v>16180</v>
      </c>
      <c r="CB1301" t="s">
        <v>21679</v>
      </c>
      <c r="CC13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2" spans="1:81">
      <c r="A1302" t="s">
        <v>20450</v>
      </c>
      <c r="C1302" t="s">
        <v>19067</v>
      </c>
      <c r="F1302" t="s">
        <v>33</v>
      </c>
      <c r="G1302" t="s">
        <v>2115</v>
      </c>
      <c r="J1302" t="b">
        <v>0</v>
      </c>
      <c r="M1302" t="b">
        <v>0</v>
      </c>
      <c r="O1302" t="s">
        <v>2546</v>
      </c>
      <c r="R1302">
        <v>46200000</v>
      </c>
      <c r="S1302">
        <v>45504</v>
      </c>
      <c r="T1302">
        <v>45526</v>
      </c>
      <c r="V1302">
        <v>45534</v>
      </c>
      <c r="AP1302">
        <v>0</v>
      </c>
      <c r="AQ1302">
        <v>0</v>
      </c>
      <c r="AR1302">
        <v>0</v>
      </c>
      <c r="AW1302" s="567"/>
      <c r="AX1302" s="567"/>
      <c r="AY1302" s="567"/>
      <c r="AZ1302" s="567"/>
      <c r="BA1302" s="567"/>
      <c r="BB1302" s="567"/>
      <c r="BC1302" s="567"/>
      <c r="BD1302" s="567">
        <v>0</v>
      </c>
      <c r="BE1302" s="567">
        <v>0</v>
      </c>
      <c r="BI1302">
        <v>45856.774837962963</v>
      </c>
      <c r="BJ1302">
        <v>45763.437175925923</v>
      </c>
      <c r="BK1302" t="s">
        <v>22262</v>
      </c>
      <c r="BM1302" t="s">
        <v>21698</v>
      </c>
      <c r="BU1302" t="s">
        <v>20836</v>
      </c>
      <c r="BV1302" t="s">
        <v>20837</v>
      </c>
      <c r="BY1302">
        <v>0</v>
      </c>
      <c r="CA1302" t="s">
        <v>16180</v>
      </c>
      <c r="CB1302" t="s">
        <v>21679</v>
      </c>
      <c r="CC13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3" spans="1:81">
      <c r="A1303" t="s">
        <v>20450</v>
      </c>
      <c r="C1303" t="s">
        <v>19155</v>
      </c>
      <c r="F1303" t="s">
        <v>33</v>
      </c>
      <c r="G1303" t="s">
        <v>2115</v>
      </c>
      <c r="J1303" t="b">
        <v>0</v>
      </c>
      <c r="M1303" t="b">
        <v>0</v>
      </c>
      <c r="O1303" t="s">
        <v>2546</v>
      </c>
      <c r="R1303">
        <v>43910000</v>
      </c>
      <c r="S1303">
        <v>45527</v>
      </c>
      <c r="T1303">
        <v>45532</v>
      </c>
      <c r="V1303">
        <v>45557</v>
      </c>
      <c r="AP1303">
        <v>0</v>
      </c>
      <c r="AQ1303">
        <v>0</v>
      </c>
      <c r="AR1303">
        <v>0</v>
      </c>
      <c r="AW1303" s="567"/>
      <c r="AX1303" s="567"/>
      <c r="AY1303" s="567"/>
      <c r="AZ1303" s="567"/>
      <c r="BA1303" s="567"/>
      <c r="BB1303" s="567"/>
      <c r="BC1303" s="567"/>
      <c r="BD1303" s="567">
        <v>0</v>
      </c>
      <c r="BE1303" s="567">
        <v>0</v>
      </c>
      <c r="BI1303">
        <v>45856.774837962963</v>
      </c>
      <c r="BJ1303">
        <v>45763.4375462963</v>
      </c>
      <c r="BK1303" t="s">
        <v>22262</v>
      </c>
      <c r="BM1303" t="s">
        <v>21698</v>
      </c>
      <c r="BU1303" t="s">
        <v>20838</v>
      </c>
      <c r="BV1303" t="s">
        <v>20839</v>
      </c>
      <c r="BY1303">
        <v>0</v>
      </c>
      <c r="CA1303" t="s">
        <v>16180</v>
      </c>
      <c r="CB1303" t="s">
        <v>21679</v>
      </c>
      <c r="CC13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4" spans="1:81">
      <c r="A1304" t="s">
        <v>20450</v>
      </c>
      <c r="C1304" t="s">
        <v>20840</v>
      </c>
      <c r="F1304" t="s">
        <v>33</v>
      </c>
      <c r="G1304" t="s">
        <v>2115</v>
      </c>
      <c r="J1304" t="b">
        <v>0</v>
      </c>
      <c r="M1304" t="b">
        <v>0</v>
      </c>
      <c r="O1304" t="s">
        <v>2546</v>
      </c>
      <c r="R1304">
        <v>14200000</v>
      </c>
      <c r="S1304">
        <v>45527</v>
      </c>
      <c r="T1304">
        <v>45532</v>
      </c>
      <c r="V1304">
        <v>45557</v>
      </c>
      <c r="AP1304">
        <v>0</v>
      </c>
      <c r="AQ1304">
        <v>0</v>
      </c>
      <c r="AR1304">
        <v>0</v>
      </c>
      <c r="AW1304" s="567"/>
      <c r="AX1304" s="567"/>
      <c r="AY1304" s="567"/>
      <c r="AZ1304" s="567"/>
      <c r="BA1304" s="567"/>
      <c r="BB1304" s="567"/>
      <c r="BC1304" s="567"/>
      <c r="BD1304" s="567">
        <v>0</v>
      </c>
      <c r="BE1304" s="567">
        <v>0</v>
      </c>
      <c r="BI1304">
        <v>45856.774837962963</v>
      </c>
      <c r="BJ1304">
        <v>45763.439444444448</v>
      </c>
      <c r="BK1304" t="s">
        <v>22262</v>
      </c>
      <c r="BM1304" t="s">
        <v>21698</v>
      </c>
      <c r="BU1304" t="s">
        <v>20841</v>
      </c>
      <c r="BV1304" t="s">
        <v>20842</v>
      </c>
      <c r="BY1304">
        <v>0</v>
      </c>
      <c r="CA1304" t="s">
        <v>16180</v>
      </c>
      <c r="CB1304" t="s">
        <v>21679</v>
      </c>
      <c r="CC13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5" spans="1:81">
      <c r="A1305" t="s">
        <v>20450</v>
      </c>
      <c r="C1305" t="s">
        <v>20843</v>
      </c>
      <c r="F1305" t="s">
        <v>46</v>
      </c>
      <c r="G1305" t="s">
        <v>2108</v>
      </c>
      <c r="J1305" t="b">
        <v>0</v>
      </c>
      <c r="M1305" t="b">
        <v>0</v>
      </c>
      <c r="O1305" t="s">
        <v>2546</v>
      </c>
      <c r="R1305">
        <v>84900000</v>
      </c>
      <c r="S1305">
        <v>45579</v>
      </c>
      <c r="V1305">
        <v>45609</v>
      </c>
      <c r="AP1305">
        <v>0</v>
      </c>
      <c r="AQ1305">
        <v>0</v>
      </c>
      <c r="AR1305">
        <v>0</v>
      </c>
      <c r="AW1305" s="567"/>
      <c r="AX1305" s="567"/>
      <c r="AY1305" s="567"/>
      <c r="AZ1305" s="567"/>
      <c r="BA1305" s="567"/>
      <c r="BB1305" s="567"/>
      <c r="BC1305" s="567"/>
      <c r="BD1305" s="567">
        <v>0</v>
      </c>
      <c r="BE1305" s="567">
        <v>0</v>
      </c>
      <c r="BI1305">
        <v>45856.774837962963</v>
      </c>
      <c r="BJ1305">
        <v>45763.439849537041</v>
      </c>
      <c r="BK1305" t="s">
        <v>22262</v>
      </c>
      <c r="BM1305" t="s">
        <v>21698</v>
      </c>
      <c r="BU1305" t="s">
        <v>20844</v>
      </c>
      <c r="BV1305" t="s">
        <v>20845</v>
      </c>
      <c r="BY1305">
        <v>0</v>
      </c>
      <c r="CA1305" t="s">
        <v>16180</v>
      </c>
      <c r="CB1305" t="s">
        <v>21679</v>
      </c>
      <c r="CC13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6" spans="1:81">
      <c r="A1306" t="s">
        <v>20450</v>
      </c>
      <c r="C1306" t="s">
        <v>20846</v>
      </c>
      <c r="F1306" t="s">
        <v>46</v>
      </c>
      <c r="G1306" t="s">
        <v>2108</v>
      </c>
      <c r="J1306" t="b">
        <v>0</v>
      </c>
      <c r="M1306" t="b">
        <v>0</v>
      </c>
      <c r="O1306" t="s">
        <v>2546</v>
      </c>
      <c r="R1306">
        <v>72400000</v>
      </c>
      <c r="S1306">
        <v>45579</v>
      </c>
      <c r="V1306">
        <v>45609</v>
      </c>
      <c r="AP1306">
        <v>0</v>
      </c>
      <c r="AQ1306">
        <v>0</v>
      </c>
      <c r="AR1306">
        <v>0</v>
      </c>
      <c r="AW1306" s="567"/>
      <c r="AX1306" s="567"/>
      <c r="AY1306" s="567"/>
      <c r="AZ1306" s="567"/>
      <c r="BA1306" s="567"/>
      <c r="BB1306" s="567"/>
      <c r="BC1306" s="567"/>
      <c r="BD1306" s="567">
        <v>0</v>
      </c>
      <c r="BE1306" s="567">
        <v>0</v>
      </c>
      <c r="BI1306">
        <v>45856.774837962963</v>
      </c>
      <c r="BJ1306">
        <v>45763.440150462964</v>
      </c>
      <c r="BK1306" t="s">
        <v>22262</v>
      </c>
      <c r="BM1306" t="s">
        <v>21698</v>
      </c>
      <c r="BU1306" t="s">
        <v>20847</v>
      </c>
      <c r="BV1306" t="s">
        <v>20848</v>
      </c>
      <c r="BY1306">
        <v>0</v>
      </c>
      <c r="CA1306" t="s">
        <v>16180</v>
      </c>
      <c r="CB1306" t="s">
        <v>21679</v>
      </c>
      <c r="CC13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7" spans="1:81">
      <c r="A1307" t="s">
        <v>20450</v>
      </c>
      <c r="C1307" t="s">
        <v>20849</v>
      </c>
      <c r="F1307" t="s">
        <v>46</v>
      </c>
      <c r="G1307" t="s">
        <v>2108</v>
      </c>
      <c r="J1307" t="b">
        <v>0</v>
      </c>
      <c r="M1307" t="b">
        <v>0</v>
      </c>
      <c r="O1307" t="s">
        <v>2546</v>
      </c>
      <c r="R1307">
        <v>26200000</v>
      </c>
      <c r="S1307">
        <v>45579</v>
      </c>
      <c r="V1307">
        <v>45609</v>
      </c>
      <c r="AP1307">
        <v>0</v>
      </c>
      <c r="AQ1307">
        <v>0</v>
      </c>
      <c r="AR1307">
        <v>0</v>
      </c>
      <c r="AW1307" s="567"/>
      <c r="AX1307" s="567"/>
      <c r="AY1307" s="567"/>
      <c r="AZ1307" s="567"/>
      <c r="BA1307" s="567"/>
      <c r="BB1307" s="567"/>
      <c r="BC1307" s="567"/>
      <c r="BD1307" s="567">
        <v>0</v>
      </c>
      <c r="BE1307" s="567">
        <v>0</v>
      </c>
      <c r="BI1307">
        <v>45856.774837962963</v>
      </c>
      <c r="BJ1307">
        <v>45763.440486111111</v>
      </c>
      <c r="BK1307" t="s">
        <v>22262</v>
      </c>
      <c r="BM1307" t="s">
        <v>21698</v>
      </c>
      <c r="BU1307" t="s">
        <v>20850</v>
      </c>
      <c r="BV1307" t="s">
        <v>20851</v>
      </c>
      <c r="BY1307">
        <v>0</v>
      </c>
      <c r="CA1307" t="s">
        <v>16180</v>
      </c>
      <c r="CB1307" t="s">
        <v>21679</v>
      </c>
      <c r="CC13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8" spans="1:81">
      <c r="A1308" t="s">
        <v>20450</v>
      </c>
      <c r="C1308" t="s">
        <v>20852</v>
      </c>
      <c r="F1308" t="s">
        <v>33</v>
      </c>
      <c r="G1308" t="s">
        <v>2115</v>
      </c>
      <c r="J1308" t="b">
        <v>0</v>
      </c>
      <c r="M1308" t="b">
        <v>0</v>
      </c>
      <c r="O1308" t="s">
        <v>2546</v>
      </c>
      <c r="R1308">
        <v>90100000</v>
      </c>
      <c r="S1308">
        <v>45579</v>
      </c>
      <c r="V1308">
        <v>45609</v>
      </c>
      <c r="AP1308">
        <v>0</v>
      </c>
      <c r="AQ1308">
        <v>0</v>
      </c>
      <c r="AR1308">
        <v>0</v>
      </c>
      <c r="AW1308" s="567"/>
      <c r="AX1308" s="567"/>
      <c r="AY1308" s="567"/>
      <c r="AZ1308" s="567"/>
      <c r="BA1308" s="567"/>
      <c r="BB1308" s="567"/>
      <c r="BC1308" s="567"/>
      <c r="BD1308" s="567">
        <v>0</v>
      </c>
      <c r="BE1308" s="567">
        <v>0</v>
      </c>
      <c r="BI1308">
        <v>45856.774837962963</v>
      </c>
      <c r="BJ1308">
        <v>45763.442118055558</v>
      </c>
      <c r="BK1308" t="s">
        <v>22262</v>
      </c>
      <c r="BM1308" t="s">
        <v>21698</v>
      </c>
      <c r="BU1308" t="s">
        <v>20853</v>
      </c>
      <c r="BV1308" t="s">
        <v>20854</v>
      </c>
      <c r="BY1308">
        <v>0</v>
      </c>
      <c r="CA1308" t="s">
        <v>16180</v>
      </c>
      <c r="CB1308" t="s">
        <v>21679</v>
      </c>
      <c r="CC13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09" spans="1:81">
      <c r="A1309" t="s">
        <v>20450</v>
      </c>
      <c r="C1309" t="s">
        <v>20855</v>
      </c>
      <c r="F1309" t="s">
        <v>46</v>
      </c>
      <c r="G1309" t="s">
        <v>2108</v>
      </c>
      <c r="J1309" t="b">
        <v>0</v>
      </c>
      <c r="M1309" t="b">
        <v>0</v>
      </c>
      <c r="O1309" t="s">
        <v>2546</v>
      </c>
      <c r="R1309">
        <v>178700000</v>
      </c>
      <c r="S1309">
        <v>45638</v>
      </c>
      <c r="T1309">
        <v>45695</v>
      </c>
      <c r="V1309">
        <v>45668</v>
      </c>
      <c r="AP1309">
        <v>0</v>
      </c>
      <c r="AQ1309">
        <v>0</v>
      </c>
      <c r="AR1309">
        <v>0</v>
      </c>
      <c r="AW1309" s="567"/>
      <c r="AX1309" s="567"/>
      <c r="AY1309" s="567"/>
      <c r="AZ1309" s="567"/>
      <c r="BA1309" s="567"/>
      <c r="BB1309" s="567"/>
      <c r="BC1309" s="567"/>
      <c r="BD1309" s="567">
        <v>0</v>
      </c>
      <c r="BE1309" s="567">
        <v>0</v>
      </c>
      <c r="BI1309">
        <v>45856.77484953704</v>
      </c>
      <c r="BJ1309">
        <v>45763.442523148151</v>
      </c>
      <c r="BK1309" t="s">
        <v>22262</v>
      </c>
      <c r="BM1309" t="s">
        <v>21698</v>
      </c>
      <c r="BU1309" t="s">
        <v>20856</v>
      </c>
      <c r="BV1309" t="s">
        <v>20857</v>
      </c>
      <c r="BY1309">
        <v>0</v>
      </c>
      <c r="CA1309" t="s">
        <v>16180</v>
      </c>
      <c r="CB1309" t="s">
        <v>21679</v>
      </c>
      <c r="CC13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0" spans="1:81">
      <c r="A1310" t="s">
        <v>20450</v>
      </c>
      <c r="C1310" t="s">
        <v>20858</v>
      </c>
      <c r="F1310" t="s">
        <v>33</v>
      </c>
      <c r="G1310" t="s">
        <v>2115</v>
      </c>
      <c r="J1310" t="b">
        <v>0</v>
      </c>
      <c r="M1310" t="b">
        <v>0</v>
      </c>
      <c r="O1310" t="s">
        <v>2546</v>
      </c>
      <c r="R1310">
        <v>37700000</v>
      </c>
      <c r="S1310">
        <v>45638</v>
      </c>
      <c r="T1310">
        <v>45695</v>
      </c>
      <c r="V1310">
        <v>45668</v>
      </c>
      <c r="AP1310">
        <v>0</v>
      </c>
      <c r="AQ1310">
        <v>0</v>
      </c>
      <c r="AR1310">
        <v>0</v>
      </c>
      <c r="AW1310" s="567"/>
      <c r="AX1310" s="567"/>
      <c r="AY1310" s="567"/>
      <c r="AZ1310" s="567"/>
      <c r="BA1310" s="567"/>
      <c r="BB1310" s="567"/>
      <c r="BC1310" s="567"/>
      <c r="BD1310" s="567">
        <v>0</v>
      </c>
      <c r="BE1310" s="567">
        <v>0</v>
      </c>
      <c r="BI1310">
        <v>45856.77484953704</v>
      </c>
      <c r="BJ1310">
        <v>45763.442997685182</v>
      </c>
      <c r="BK1310" t="s">
        <v>22262</v>
      </c>
      <c r="BM1310" t="s">
        <v>21698</v>
      </c>
      <c r="BU1310" t="s">
        <v>20859</v>
      </c>
      <c r="BV1310" t="s">
        <v>20860</v>
      </c>
      <c r="BY1310">
        <v>0</v>
      </c>
      <c r="CA1310" t="s">
        <v>16180</v>
      </c>
      <c r="CB1310" t="s">
        <v>21679</v>
      </c>
      <c r="CC13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1" spans="1:81">
      <c r="A1311" t="s">
        <v>20450</v>
      </c>
      <c r="C1311" t="s">
        <v>20861</v>
      </c>
      <c r="F1311" t="s">
        <v>46</v>
      </c>
      <c r="G1311" t="s">
        <v>2108</v>
      </c>
      <c r="J1311" t="b">
        <v>0</v>
      </c>
      <c r="M1311" t="b">
        <v>0</v>
      </c>
      <c r="O1311" t="s">
        <v>2546</v>
      </c>
      <c r="R1311">
        <v>5200000</v>
      </c>
      <c r="S1311">
        <v>45638</v>
      </c>
      <c r="T1311">
        <v>45695</v>
      </c>
      <c r="V1311">
        <v>45668</v>
      </c>
      <c r="AP1311">
        <v>0</v>
      </c>
      <c r="AQ1311">
        <v>0</v>
      </c>
      <c r="AR1311">
        <v>0</v>
      </c>
      <c r="AW1311" s="567"/>
      <c r="AX1311" s="567"/>
      <c r="AY1311" s="567"/>
      <c r="AZ1311" s="567"/>
      <c r="BA1311" s="567"/>
      <c r="BB1311" s="567"/>
      <c r="BC1311" s="567"/>
      <c r="BD1311" s="567">
        <v>0</v>
      </c>
      <c r="BE1311" s="567">
        <v>0</v>
      </c>
      <c r="BI1311">
        <v>45856.77484953704</v>
      </c>
      <c r="BJ1311">
        <v>45763.443344907406</v>
      </c>
      <c r="BK1311" t="s">
        <v>22262</v>
      </c>
      <c r="BM1311" t="s">
        <v>21698</v>
      </c>
      <c r="BU1311" t="s">
        <v>20862</v>
      </c>
      <c r="BV1311" t="s">
        <v>20863</v>
      </c>
      <c r="BY1311">
        <v>0</v>
      </c>
      <c r="CA1311" t="s">
        <v>16180</v>
      </c>
      <c r="CB1311" t="s">
        <v>21679</v>
      </c>
      <c r="CC13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2" spans="1:81">
      <c r="A1312" t="s">
        <v>20450</v>
      </c>
      <c r="C1312" t="s">
        <v>20864</v>
      </c>
      <c r="F1312" t="s">
        <v>33</v>
      </c>
      <c r="G1312" t="s">
        <v>2115</v>
      </c>
      <c r="J1312" t="b">
        <v>0</v>
      </c>
      <c r="M1312" t="b">
        <v>0</v>
      </c>
      <c r="O1312" t="s">
        <v>2546</v>
      </c>
      <c r="R1312">
        <v>44200000</v>
      </c>
      <c r="S1312">
        <v>45678</v>
      </c>
      <c r="T1312">
        <v>45694</v>
      </c>
      <c r="V1312">
        <v>45708</v>
      </c>
      <c r="AP1312">
        <v>0</v>
      </c>
      <c r="AQ1312">
        <v>0</v>
      </c>
      <c r="AR1312">
        <v>0</v>
      </c>
      <c r="AW1312" s="567"/>
      <c r="AX1312" s="567"/>
      <c r="AY1312" s="567"/>
      <c r="AZ1312" s="567"/>
      <c r="BA1312" s="567"/>
      <c r="BB1312" s="567"/>
      <c r="BC1312" s="567"/>
      <c r="BD1312" s="567">
        <v>0</v>
      </c>
      <c r="BE1312" s="567">
        <v>0</v>
      </c>
      <c r="BI1312">
        <v>45856.77484953704</v>
      </c>
      <c r="BJ1312">
        <v>45763.443657407406</v>
      </c>
      <c r="BK1312" t="s">
        <v>22262</v>
      </c>
      <c r="BM1312" t="s">
        <v>21698</v>
      </c>
      <c r="BU1312" t="s">
        <v>20865</v>
      </c>
      <c r="BV1312" t="s">
        <v>20866</v>
      </c>
      <c r="BY1312">
        <v>0</v>
      </c>
      <c r="CA1312" t="s">
        <v>16180</v>
      </c>
      <c r="CB1312" t="s">
        <v>21679</v>
      </c>
      <c r="CC13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3" spans="1:81">
      <c r="A1313" t="s">
        <v>20450</v>
      </c>
      <c r="C1313" t="s">
        <v>20867</v>
      </c>
      <c r="F1313" t="s">
        <v>33</v>
      </c>
      <c r="G1313" t="s">
        <v>2115</v>
      </c>
      <c r="J1313" t="b">
        <v>0</v>
      </c>
      <c r="M1313" t="b">
        <v>0</v>
      </c>
      <c r="O1313" t="s">
        <v>2546</v>
      </c>
      <c r="R1313">
        <v>48400000</v>
      </c>
      <c r="S1313">
        <v>45713</v>
      </c>
      <c r="T1313">
        <v>45740</v>
      </c>
      <c r="V1313">
        <v>45743</v>
      </c>
      <c r="AP1313">
        <v>0</v>
      </c>
      <c r="AQ1313">
        <v>0</v>
      </c>
      <c r="AR1313">
        <v>0</v>
      </c>
      <c r="AW1313" s="567"/>
      <c r="AX1313" s="567"/>
      <c r="AY1313" s="567"/>
      <c r="AZ1313" s="567"/>
      <c r="BA1313" s="567"/>
      <c r="BB1313" s="567"/>
      <c r="BC1313" s="567"/>
      <c r="BD1313" s="567">
        <v>0</v>
      </c>
      <c r="BE1313" s="567">
        <v>0</v>
      </c>
      <c r="BI1313">
        <v>45856.77484953704</v>
      </c>
      <c r="BJ1313">
        <v>45763.444108796299</v>
      </c>
      <c r="BK1313" t="s">
        <v>22262</v>
      </c>
      <c r="BM1313" t="s">
        <v>21698</v>
      </c>
      <c r="BU1313" t="s">
        <v>20868</v>
      </c>
      <c r="BV1313" t="s">
        <v>20869</v>
      </c>
      <c r="BY1313">
        <v>0</v>
      </c>
      <c r="CA1313" t="s">
        <v>16180</v>
      </c>
      <c r="CB1313" t="s">
        <v>21679</v>
      </c>
      <c r="CC13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4" spans="1:81">
      <c r="A1314" t="s">
        <v>20450</v>
      </c>
      <c r="C1314" t="s">
        <v>20870</v>
      </c>
      <c r="F1314" t="s">
        <v>46</v>
      </c>
      <c r="J1314" t="b">
        <v>0</v>
      </c>
      <c r="M1314" t="b">
        <v>0</v>
      </c>
      <c r="O1314" t="s">
        <v>2546</v>
      </c>
      <c r="R1314">
        <v>248000000</v>
      </c>
      <c r="S1314">
        <v>45730</v>
      </c>
      <c r="V1314">
        <v>45760</v>
      </c>
      <c r="AP1314">
        <v>0</v>
      </c>
      <c r="AQ1314">
        <v>0</v>
      </c>
      <c r="AR1314">
        <v>0</v>
      </c>
      <c r="AW1314" s="567"/>
      <c r="AX1314" s="567"/>
      <c r="AY1314" s="567"/>
      <c r="AZ1314" s="567"/>
      <c r="BA1314" s="567"/>
      <c r="BB1314" s="567"/>
      <c r="BC1314" s="567"/>
      <c r="BD1314" s="567">
        <v>0</v>
      </c>
      <c r="BE1314" s="567">
        <v>0</v>
      </c>
      <c r="BI1314">
        <v>45856.77484953704</v>
      </c>
      <c r="BJ1314">
        <v>45763.444467592592</v>
      </c>
      <c r="BK1314" t="s">
        <v>22262</v>
      </c>
      <c r="BM1314" t="s">
        <v>21698</v>
      </c>
      <c r="BU1314" t="s">
        <v>20871</v>
      </c>
      <c r="BV1314" t="s">
        <v>20872</v>
      </c>
      <c r="BY1314">
        <v>0</v>
      </c>
      <c r="CA1314" t="s">
        <v>16180</v>
      </c>
      <c r="CB1314" t="s">
        <v>21679</v>
      </c>
      <c r="CC13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5" spans="1:81">
      <c r="A1315" t="s">
        <v>20450</v>
      </c>
      <c r="C1315" t="s">
        <v>20873</v>
      </c>
      <c r="J1315" t="b">
        <v>0</v>
      </c>
      <c r="M1315" t="b">
        <v>0</v>
      </c>
      <c r="R1315">
        <v>882000</v>
      </c>
      <c r="V1315" t="s">
        <v>2478</v>
      </c>
      <c r="AP1315">
        <v>0</v>
      </c>
      <c r="AQ1315">
        <v>0</v>
      </c>
      <c r="AR1315">
        <v>0</v>
      </c>
      <c r="AW1315" s="567"/>
      <c r="AX1315" s="567"/>
      <c r="AY1315" s="567"/>
      <c r="AZ1315" s="567"/>
      <c r="BA1315" s="567"/>
      <c r="BB1315" s="567"/>
      <c r="BC1315" s="567"/>
      <c r="BD1315" s="567">
        <v>0</v>
      </c>
      <c r="BE1315" s="567">
        <v>0</v>
      </c>
      <c r="BI1315">
        <v>45856.77484953704</v>
      </c>
      <c r="BJ1315">
        <v>45763.444756944446</v>
      </c>
      <c r="BK1315" t="s">
        <v>22262</v>
      </c>
      <c r="BM1315" t="s">
        <v>21698</v>
      </c>
      <c r="BU1315" t="s">
        <v>20874</v>
      </c>
      <c r="BV1315" t="s">
        <v>20875</v>
      </c>
      <c r="BY1315">
        <v>0</v>
      </c>
      <c r="CA1315" t="s">
        <v>16180</v>
      </c>
      <c r="CB1315" t="s">
        <v>21679</v>
      </c>
      <c r="CC13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6" spans="1:81">
      <c r="A1316" t="s">
        <v>20450</v>
      </c>
      <c r="C1316" t="s">
        <v>17706</v>
      </c>
      <c r="F1316" t="s">
        <v>2110</v>
      </c>
      <c r="G1316" t="s">
        <v>17221</v>
      </c>
      <c r="J1316" t="b">
        <v>0</v>
      </c>
      <c r="M1316" t="b">
        <v>0</v>
      </c>
      <c r="O1316" t="s">
        <v>7155</v>
      </c>
      <c r="R1316">
        <v>3500000</v>
      </c>
      <c r="S1316">
        <v>44314</v>
      </c>
      <c r="T1316">
        <v>44355</v>
      </c>
      <c r="V1316">
        <v>44344</v>
      </c>
      <c r="AP1316">
        <v>0</v>
      </c>
      <c r="AQ1316">
        <v>0</v>
      </c>
      <c r="AR1316">
        <v>0</v>
      </c>
      <c r="AW1316" s="567"/>
      <c r="AX1316" s="567"/>
      <c r="AY1316" s="567"/>
      <c r="AZ1316" s="567"/>
      <c r="BA1316" s="567"/>
      <c r="BB1316" s="567"/>
      <c r="BC1316" s="567"/>
      <c r="BD1316" s="567">
        <v>0</v>
      </c>
      <c r="BE1316" s="567">
        <v>0</v>
      </c>
      <c r="BI1316">
        <v>45856.774861111109</v>
      </c>
      <c r="BJ1316">
        <v>45764.501087962963</v>
      </c>
      <c r="BK1316" t="s">
        <v>22262</v>
      </c>
      <c r="BM1316" t="s">
        <v>21698</v>
      </c>
      <c r="BU1316" t="s">
        <v>20876</v>
      </c>
      <c r="BV1316" t="s">
        <v>20877</v>
      </c>
      <c r="BY1316">
        <v>0</v>
      </c>
      <c r="CA1316" t="s">
        <v>16180</v>
      </c>
      <c r="CB1316" t="s">
        <v>21679</v>
      </c>
      <c r="CC13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7" spans="1:81">
      <c r="A1317">
        <v>950482</v>
      </c>
      <c r="B1317" t="s">
        <v>20879</v>
      </c>
      <c r="C1317" t="s">
        <v>20880</v>
      </c>
      <c r="D1317" t="s">
        <v>20881</v>
      </c>
      <c r="F1317" t="s">
        <v>35</v>
      </c>
      <c r="J1317" t="b">
        <v>0</v>
      </c>
      <c r="M1317" t="b">
        <v>1</v>
      </c>
      <c r="N1317" t="s">
        <v>16174</v>
      </c>
      <c r="O1317" t="s">
        <v>7155</v>
      </c>
      <c r="V1317" t="s">
        <v>2478</v>
      </c>
      <c r="Z1317">
        <v>45784</v>
      </c>
      <c r="AA1317" t="s">
        <v>20882</v>
      </c>
      <c r="AI1317">
        <v>4375640</v>
      </c>
      <c r="AJ1317">
        <v>4375640</v>
      </c>
      <c r="AP1317">
        <v>0</v>
      </c>
      <c r="AQ1317">
        <v>4375640</v>
      </c>
      <c r="AR1317">
        <v>4375640</v>
      </c>
      <c r="AW1317" s="567"/>
      <c r="AX1317" s="567"/>
      <c r="AY1317" s="567"/>
      <c r="AZ1317" s="567"/>
      <c r="BA1317" s="567"/>
      <c r="BB1317" s="567"/>
      <c r="BC1317" s="567"/>
      <c r="BD1317" s="567">
        <v>0</v>
      </c>
      <c r="BE1317" s="567">
        <v>0</v>
      </c>
      <c r="BI1317">
        <v>45912.665312500001</v>
      </c>
      <c r="BJ1317">
        <v>45785.398773148147</v>
      </c>
      <c r="BK1317" t="s">
        <v>21683</v>
      </c>
      <c r="BM1317" t="s">
        <v>21683</v>
      </c>
      <c r="BR1317">
        <v>1</v>
      </c>
      <c r="BS1317">
        <v>1</v>
      </c>
      <c r="BT1317">
        <v>45884</v>
      </c>
      <c r="BU1317" t="s">
        <v>20883</v>
      </c>
      <c r="BV1317" t="s">
        <v>20878</v>
      </c>
      <c r="BY1317">
        <v>0</v>
      </c>
      <c r="CA1317" t="s">
        <v>16180</v>
      </c>
      <c r="CB1317" t="s">
        <v>21679</v>
      </c>
      <c r="CC13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8" spans="1:81">
      <c r="A1318" t="s">
        <v>20884</v>
      </c>
      <c r="C1318" t="s">
        <v>20885</v>
      </c>
      <c r="F1318" t="s">
        <v>17437</v>
      </c>
      <c r="J1318" t="b">
        <v>1</v>
      </c>
      <c r="K1318">
        <v>45869</v>
      </c>
      <c r="M1318" t="b">
        <v>0</v>
      </c>
      <c r="V1318" t="s">
        <v>2478</v>
      </c>
      <c r="AP1318">
        <v>0</v>
      </c>
      <c r="AQ1318">
        <v>0</v>
      </c>
      <c r="AR1318">
        <v>0</v>
      </c>
      <c r="AW1318" s="567"/>
      <c r="AX1318" s="567"/>
      <c r="AY1318" s="567"/>
      <c r="AZ1318" s="567"/>
      <c r="BA1318" s="567"/>
      <c r="BB1318" s="567"/>
      <c r="BC1318" s="567"/>
      <c r="BD1318" s="567">
        <v>0</v>
      </c>
      <c r="BE1318" s="567">
        <v>0</v>
      </c>
      <c r="BI1318">
        <v>45856.774861111109</v>
      </c>
      <c r="BJ1318">
        <v>45820.643553240741</v>
      </c>
      <c r="BK1318" t="s">
        <v>21683</v>
      </c>
      <c r="BM1318" t="s">
        <v>21698</v>
      </c>
      <c r="BU1318" t="s">
        <v>20886</v>
      </c>
      <c r="BV1318" t="s">
        <v>20887</v>
      </c>
      <c r="BY1318">
        <v>0</v>
      </c>
      <c r="CA1318" t="s">
        <v>16180</v>
      </c>
      <c r="CB1318" t="s">
        <v>21679</v>
      </c>
      <c r="CC13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19" spans="1:81">
      <c r="A1319" t="s">
        <v>20884</v>
      </c>
      <c r="C1319" t="s">
        <v>20888</v>
      </c>
      <c r="F1319" t="s">
        <v>17437</v>
      </c>
      <c r="J1319" t="b">
        <v>1</v>
      </c>
      <c r="K1319">
        <v>45869</v>
      </c>
      <c r="M1319" t="b">
        <v>0</v>
      </c>
      <c r="V1319" t="s">
        <v>2478</v>
      </c>
      <c r="AP1319">
        <v>0</v>
      </c>
      <c r="AQ1319">
        <v>0</v>
      </c>
      <c r="AR1319">
        <v>0</v>
      </c>
      <c r="AW1319" s="567"/>
      <c r="AX1319" s="567"/>
      <c r="AY1319" s="567"/>
      <c r="AZ1319" s="567"/>
      <c r="BA1319" s="567"/>
      <c r="BB1319" s="567"/>
      <c r="BC1319" s="567"/>
      <c r="BD1319" s="567">
        <v>0</v>
      </c>
      <c r="BE1319" s="567">
        <v>0</v>
      </c>
      <c r="BI1319">
        <v>45856.774861111109</v>
      </c>
      <c r="BJ1319">
        <v>45820.644965277781</v>
      </c>
      <c r="BK1319" t="s">
        <v>21683</v>
      </c>
      <c r="BM1319" t="s">
        <v>21698</v>
      </c>
      <c r="BU1319" t="s">
        <v>20889</v>
      </c>
      <c r="BV1319" t="s">
        <v>20890</v>
      </c>
      <c r="BY1319">
        <v>0</v>
      </c>
      <c r="CA1319" t="s">
        <v>16180</v>
      </c>
      <c r="CB1319" t="s">
        <v>21679</v>
      </c>
      <c r="CC13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0" spans="1:81">
      <c r="A1320" t="s">
        <v>20884</v>
      </c>
      <c r="C1320" t="s">
        <v>20891</v>
      </c>
      <c r="F1320" t="s">
        <v>17437</v>
      </c>
      <c r="J1320" t="b">
        <v>1</v>
      </c>
      <c r="K1320">
        <v>45869</v>
      </c>
      <c r="M1320" t="b">
        <v>0</v>
      </c>
      <c r="V1320" t="s">
        <v>2478</v>
      </c>
      <c r="AP1320">
        <v>0</v>
      </c>
      <c r="AQ1320">
        <v>0</v>
      </c>
      <c r="AR1320">
        <v>0</v>
      </c>
      <c r="AW1320" s="567"/>
      <c r="AX1320" s="567"/>
      <c r="AY1320" s="567"/>
      <c r="AZ1320" s="567"/>
      <c r="BA1320" s="567"/>
      <c r="BB1320" s="567"/>
      <c r="BC1320" s="567"/>
      <c r="BD1320" s="567">
        <v>0</v>
      </c>
      <c r="BE1320" s="567">
        <v>0</v>
      </c>
      <c r="BI1320">
        <v>45856.774861111109</v>
      </c>
      <c r="BJ1320">
        <v>45820.645821759259</v>
      </c>
      <c r="BK1320" t="s">
        <v>21683</v>
      </c>
      <c r="BM1320" t="s">
        <v>21698</v>
      </c>
      <c r="BU1320" t="s">
        <v>20892</v>
      </c>
      <c r="BV1320" t="s">
        <v>20893</v>
      </c>
      <c r="BY1320">
        <v>0</v>
      </c>
      <c r="CA1320" t="s">
        <v>16180</v>
      </c>
      <c r="CB1320" t="s">
        <v>21679</v>
      </c>
      <c r="CC13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1" spans="1:81">
      <c r="A1321" t="s">
        <v>20884</v>
      </c>
      <c r="C1321" t="s">
        <v>20894</v>
      </c>
      <c r="F1321" t="s">
        <v>17437</v>
      </c>
      <c r="J1321" t="b">
        <v>1</v>
      </c>
      <c r="K1321">
        <v>45869</v>
      </c>
      <c r="M1321" t="b">
        <v>0</v>
      </c>
      <c r="V1321" t="s">
        <v>2478</v>
      </c>
      <c r="AP1321">
        <v>0</v>
      </c>
      <c r="AQ1321">
        <v>0</v>
      </c>
      <c r="AR1321">
        <v>0</v>
      </c>
      <c r="AW1321" s="567"/>
      <c r="AX1321" s="567"/>
      <c r="AY1321" s="567"/>
      <c r="AZ1321" s="567"/>
      <c r="BA1321" s="567"/>
      <c r="BB1321" s="567"/>
      <c r="BC1321" s="567"/>
      <c r="BD1321" s="567">
        <v>0</v>
      </c>
      <c r="BE1321" s="567">
        <v>0</v>
      </c>
      <c r="BI1321">
        <v>45856.774861111109</v>
      </c>
      <c r="BJ1321">
        <v>45820.646319444444</v>
      </c>
      <c r="BK1321" t="s">
        <v>21683</v>
      </c>
      <c r="BM1321" t="s">
        <v>21698</v>
      </c>
      <c r="BU1321" t="s">
        <v>20895</v>
      </c>
      <c r="BV1321" t="s">
        <v>20896</v>
      </c>
      <c r="BY1321">
        <v>0</v>
      </c>
      <c r="CA1321" t="s">
        <v>16180</v>
      </c>
      <c r="CB1321" t="s">
        <v>21679</v>
      </c>
      <c r="CC13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2" spans="1:81">
      <c r="A1322" t="s">
        <v>20884</v>
      </c>
      <c r="C1322" t="s">
        <v>20897</v>
      </c>
      <c r="F1322" t="s">
        <v>17437</v>
      </c>
      <c r="J1322" t="b">
        <v>1</v>
      </c>
      <c r="K1322">
        <v>45869</v>
      </c>
      <c r="M1322" t="b">
        <v>0</v>
      </c>
      <c r="V1322" t="s">
        <v>2478</v>
      </c>
      <c r="AP1322">
        <v>0</v>
      </c>
      <c r="AQ1322">
        <v>0</v>
      </c>
      <c r="AR1322">
        <v>0</v>
      </c>
      <c r="AW1322" s="567"/>
      <c r="AX1322" s="567"/>
      <c r="AY1322" s="567"/>
      <c r="AZ1322" s="567"/>
      <c r="BA1322" s="567"/>
      <c r="BB1322" s="567"/>
      <c r="BC1322" s="567"/>
      <c r="BD1322" s="567">
        <v>0</v>
      </c>
      <c r="BE1322" s="567">
        <v>0</v>
      </c>
      <c r="BI1322">
        <v>45856.774861111109</v>
      </c>
      <c r="BJ1322">
        <v>45820.646585648145</v>
      </c>
      <c r="BK1322" t="s">
        <v>21683</v>
      </c>
      <c r="BM1322" t="s">
        <v>21698</v>
      </c>
      <c r="BU1322" t="s">
        <v>20898</v>
      </c>
      <c r="BV1322" t="s">
        <v>20899</v>
      </c>
      <c r="BY1322">
        <v>0</v>
      </c>
      <c r="CA1322" t="s">
        <v>16180</v>
      </c>
      <c r="CB1322" t="s">
        <v>21679</v>
      </c>
      <c r="CC13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3" spans="1:81">
      <c r="A1323" t="s">
        <v>20884</v>
      </c>
      <c r="C1323" t="s">
        <v>20900</v>
      </c>
      <c r="F1323" t="s">
        <v>17437</v>
      </c>
      <c r="J1323" t="b">
        <v>1</v>
      </c>
      <c r="K1323">
        <v>45900</v>
      </c>
      <c r="M1323" t="b">
        <v>0</v>
      </c>
      <c r="V1323" t="s">
        <v>2478</v>
      </c>
      <c r="AP1323">
        <v>0</v>
      </c>
      <c r="AQ1323">
        <v>0</v>
      </c>
      <c r="AR1323">
        <v>0</v>
      </c>
      <c r="AW1323" s="567"/>
      <c r="AX1323" s="567"/>
      <c r="AY1323" s="567"/>
      <c r="AZ1323" s="567"/>
      <c r="BA1323" s="567"/>
      <c r="BB1323" s="567"/>
      <c r="BC1323" s="567"/>
      <c r="BD1323" s="567">
        <v>0</v>
      </c>
      <c r="BE1323" s="567">
        <v>0</v>
      </c>
      <c r="BI1323">
        <v>45856.774872685186</v>
      </c>
      <c r="BJ1323">
        <v>45820.646898148145</v>
      </c>
      <c r="BK1323" t="s">
        <v>21683</v>
      </c>
      <c r="BM1323" t="s">
        <v>21698</v>
      </c>
      <c r="BU1323" t="s">
        <v>20901</v>
      </c>
      <c r="BV1323" t="s">
        <v>20902</v>
      </c>
      <c r="BY1323">
        <v>0</v>
      </c>
      <c r="CA1323" t="s">
        <v>16180</v>
      </c>
      <c r="CB1323" t="s">
        <v>21679</v>
      </c>
      <c r="CC13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4" spans="1:81">
      <c r="A1324" t="s">
        <v>20884</v>
      </c>
      <c r="C1324" t="s">
        <v>20903</v>
      </c>
      <c r="F1324" t="s">
        <v>17437</v>
      </c>
      <c r="J1324" t="b">
        <v>1</v>
      </c>
      <c r="K1324">
        <v>45900</v>
      </c>
      <c r="M1324" t="b">
        <v>0</v>
      </c>
      <c r="V1324" t="s">
        <v>2478</v>
      </c>
      <c r="AP1324">
        <v>0</v>
      </c>
      <c r="AQ1324">
        <v>0</v>
      </c>
      <c r="AR1324">
        <v>0</v>
      </c>
      <c r="AW1324" s="567"/>
      <c r="AX1324" s="567"/>
      <c r="AY1324" s="567"/>
      <c r="AZ1324" s="567"/>
      <c r="BA1324" s="567"/>
      <c r="BB1324" s="567"/>
      <c r="BC1324" s="567"/>
      <c r="BD1324" s="567">
        <v>0</v>
      </c>
      <c r="BE1324" s="567">
        <v>0</v>
      </c>
      <c r="BI1324">
        <v>45856.774872685186</v>
      </c>
      <c r="BJ1324">
        <v>45820.647604166668</v>
      </c>
      <c r="BK1324" t="s">
        <v>21683</v>
      </c>
      <c r="BM1324" t="s">
        <v>21698</v>
      </c>
      <c r="BU1324" t="s">
        <v>20904</v>
      </c>
      <c r="BV1324" t="s">
        <v>20905</v>
      </c>
      <c r="BY1324">
        <v>0</v>
      </c>
      <c r="CA1324" t="s">
        <v>16180</v>
      </c>
      <c r="CB1324" t="s">
        <v>21679</v>
      </c>
      <c r="CC13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5" spans="1:81">
      <c r="A1325" t="s">
        <v>20884</v>
      </c>
      <c r="C1325" t="s">
        <v>20906</v>
      </c>
      <c r="F1325" t="s">
        <v>17437</v>
      </c>
      <c r="J1325" t="b">
        <v>1</v>
      </c>
      <c r="K1325">
        <v>45930</v>
      </c>
      <c r="M1325" t="b">
        <v>0</v>
      </c>
      <c r="V1325" t="s">
        <v>2478</v>
      </c>
      <c r="AP1325">
        <v>0</v>
      </c>
      <c r="AQ1325">
        <v>0</v>
      </c>
      <c r="AR1325">
        <v>0</v>
      </c>
      <c r="AW1325" s="567"/>
      <c r="AX1325" s="567"/>
      <c r="AY1325" s="567"/>
      <c r="AZ1325" s="567"/>
      <c r="BA1325" s="567"/>
      <c r="BB1325" s="567"/>
      <c r="BC1325" s="567"/>
      <c r="BD1325" s="567">
        <v>0</v>
      </c>
      <c r="BE1325" s="567">
        <v>0</v>
      </c>
      <c r="BI1325">
        <v>45856.774872685186</v>
      </c>
      <c r="BJ1325">
        <v>45820.647939814815</v>
      </c>
      <c r="BK1325" t="s">
        <v>21683</v>
      </c>
      <c r="BM1325" t="s">
        <v>21698</v>
      </c>
      <c r="BU1325" t="s">
        <v>20907</v>
      </c>
      <c r="BV1325" t="s">
        <v>20908</v>
      </c>
      <c r="BY1325">
        <v>0</v>
      </c>
      <c r="CA1325" t="s">
        <v>16180</v>
      </c>
      <c r="CB1325" t="s">
        <v>21679</v>
      </c>
      <c r="CC132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6" spans="1:81">
      <c r="A1326" t="s">
        <v>20884</v>
      </c>
      <c r="C1326" t="s">
        <v>20909</v>
      </c>
      <c r="F1326" t="s">
        <v>17437</v>
      </c>
      <c r="J1326" t="b">
        <v>1</v>
      </c>
      <c r="K1326">
        <v>45930</v>
      </c>
      <c r="M1326" t="b">
        <v>0</v>
      </c>
      <c r="V1326" t="s">
        <v>2478</v>
      </c>
      <c r="AP1326">
        <v>0</v>
      </c>
      <c r="AQ1326">
        <v>0</v>
      </c>
      <c r="AR1326">
        <v>0</v>
      </c>
      <c r="AW1326" s="567"/>
      <c r="AX1326" s="567"/>
      <c r="AY1326" s="567"/>
      <c r="AZ1326" s="567"/>
      <c r="BA1326" s="567"/>
      <c r="BB1326" s="567"/>
      <c r="BC1326" s="567"/>
      <c r="BD1326" s="567">
        <v>0</v>
      </c>
      <c r="BE1326" s="567">
        <v>0</v>
      </c>
      <c r="BI1326">
        <v>45856.774872685186</v>
      </c>
      <c r="BJ1326">
        <v>45820.648402777777</v>
      </c>
      <c r="BK1326" t="s">
        <v>21683</v>
      </c>
      <c r="BM1326" t="s">
        <v>21698</v>
      </c>
      <c r="BU1326" t="s">
        <v>20910</v>
      </c>
      <c r="BV1326" t="s">
        <v>20911</v>
      </c>
      <c r="BY1326">
        <v>0</v>
      </c>
      <c r="CA1326" t="s">
        <v>16180</v>
      </c>
      <c r="CB1326" t="s">
        <v>21679</v>
      </c>
      <c r="CC132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7" spans="1:81">
      <c r="A1327" t="s">
        <v>20884</v>
      </c>
      <c r="C1327" t="s">
        <v>20912</v>
      </c>
      <c r="F1327" t="s">
        <v>17437</v>
      </c>
      <c r="J1327" t="b">
        <v>1</v>
      </c>
      <c r="K1327">
        <v>45930</v>
      </c>
      <c r="M1327" t="b">
        <v>0</v>
      </c>
      <c r="V1327" t="s">
        <v>2478</v>
      </c>
      <c r="AP1327">
        <v>0</v>
      </c>
      <c r="AQ1327">
        <v>0</v>
      </c>
      <c r="AR1327">
        <v>0</v>
      </c>
      <c r="AW1327" s="567"/>
      <c r="AX1327" s="567"/>
      <c r="AY1327" s="567"/>
      <c r="AZ1327" s="567"/>
      <c r="BA1327" s="567"/>
      <c r="BB1327" s="567"/>
      <c r="BC1327" s="567"/>
      <c r="BD1327" s="567">
        <v>0</v>
      </c>
      <c r="BE1327" s="567">
        <v>0</v>
      </c>
      <c r="BI1327">
        <v>45856.774872685186</v>
      </c>
      <c r="BJ1327">
        <v>45820.648657407408</v>
      </c>
      <c r="BK1327" t="s">
        <v>21683</v>
      </c>
      <c r="BM1327" t="s">
        <v>21698</v>
      </c>
      <c r="BU1327" t="s">
        <v>20913</v>
      </c>
      <c r="BV1327" t="s">
        <v>20914</v>
      </c>
      <c r="BY1327">
        <v>0</v>
      </c>
      <c r="CA1327" t="s">
        <v>16180</v>
      </c>
      <c r="CB1327" t="s">
        <v>21679</v>
      </c>
      <c r="CC132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8" spans="1:81">
      <c r="A1328" t="s">
        <v>20884</v>
      </c>
      <c r="C1328" t="s">
        <v>20915</v>
      </c>
      <c r="F1328" t="s">
        <v>16405</v>
      </c>
      <c r="J1328" t="b">
        <v>1</v>
      </c>
      <c r="K1328">
        <v>45930</v>
      </c>
      <c r="M1328" t="b">
        <v>0</v>
      </c>
      <c r="V1328" t="s">
        <v>2478</v>
      </c>
      <c r="AP1328">
        <v>0</v>
      </c>
      <c r="AQ1328">
        <v>0</v>
      </c>
      <c r="AR1328">
        <v>0</v>
      </c>
      <c r="AW1328" s="567"/>
      <c r="AX1328" s="567"/>
      <c r="AY1328" s="567"/>
      <c r="AZ1328" s="567"/>
      <c r="BA1328" s="567"/>
      <c r="BB1328" s="567"/>
      <c r="BC1328" s="567"/>
      <c r="BD1328" s="567">
        <v>0</v>
      </c>
      <c r="BE1328" s="567">
        <v>0</v>
      </c>
      <c r="BI1328">
        <v>45856.774872685186</v>
      </c>
      <c r="BJ1328">
        <v>45820.649108796293</v>
      </c>
      <c r="BK1328" t="s">
        <v>21683</v>
      </c>
      <c r="BM1328" t="s">
        <v>21698</v>
      </c>
      <c r="BU1328" t="s">
        <v>20916</v>
      </c>
      <c r="BV1328" t="s">
        <v>20917</v>
      </c>
      <c r="BY1328">
        <v>0</v>
      </c>
      <c r="CA1328" t="s">
        <v>16180</v>
      </c>
      <c r="CB1328" t="s">
        <v>21679</v>
      </c>
      <c r="CC132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29" spans="1:81">
      <c r="A1329" t="s">
        <v>20884</v>
      </c>
      <c r="C1329" t="s">
        <v>20918</v>
      </c>
      <c r="F1329" t="s">
        <v>16405</v>
      </c>
      <c r="J1329" t="b">
        <v>1</v>
      </c>
      <c r="K1329">
        <v>45930</v>
      </c>
      <c r="M1329" t="b">
        <v>0</v>
      </c>
      <c r="V1329" t="s">
        <v>2478</v>
      </c>
      <c r="AP1329">
        <v>0</v>
      </c>
      <c r="AQ1329">
        <v>0</v>
      </c>
      <c r="AR1329">
        <v>0</v>
      </c>
      <c r="AW1329" s="567"/>
      <c r="AX1329" s="567"/>
      <c r="AY1329" s="567"/>
      <c r="AZ1329" s="567"/>
      <c r="BA1329" s="567"/>
      <c r="BB1329" s="567"/>
      <c r="BC1329" s="567"/>
      <c r="BD1329" s="567">
        <v>0</v>
      </c>
      <c r="BE1329" s="567">
        <v>0</v>
      </c>
      <c r="BI1329">
        <v>45856.774872685186</v>
      </c>
      <c r="BJ1329">
        <v>45820.649594907409</v>
      </c>
      <c r="BK1329" t="s">
        <v>21683</v>
      </c>
      <c r="BM1329" t="s">
        <v>21698</v>
      </c>
      <c r="BU1329" t="s">
        <v>20919</v>
      </c>
      <c r="BV1329" t="s">
        <v>20920</v>
      </c>
      <c r="BY1329">
        <v>0</v>
      </c>
      <c r="CA1329" t="s">
        <v>16180</v>
      </c>
      <c r="CB1329" t="s">
        <v>21679</v>
      </c>
      <c r="CC132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0" spans="1:81">
      <c r="A1330" t="s">
        <v>20884</v>
      </c>
      <c r="C1330" t="s">
        <v>20921</v>
      </c>
      <c r="F1330" t="s">
        <v>2119</v>
      </c>
      <c r="J1330" t="b">
        <v>1</v>
      </c>
      <c r="K1330">
        <v>45869</v>
      </c>
      <c r="M1330" t="b">
        <v>0</v>
      </c>
      <c r="V1330" t="s">
        <v>2478</v>
      </c>
      <c r="AP1330">
        <v>0</v>
      </c>
      <c r="AQ1330">
        <v>0</v>
      </c>
      <c r="AR1330">
        <v>0</v>
      </c>
      <c r="AW1330" s="567"/>
      <c r="AX1330" s="567"/>
      <c r="AY1330" s="567"/>
      <c r="AZ1330" s="567"/>
      <c r="BA1330" s="567"/>
      <c r="BB1330" s="567"/>
      <c r="BC1330" s="567"/>
      <c r="BD1330" s="567">
        <v>0</v>
      </c>
      <c r="BE1330" s="567">
        <v>0</v>
      </c>
      <c r="BI1330">
        <v>45856.774884259263</v>
      </c>
      <c r="BJ1330">
        <v>45820.650104166663</v>
      </c>
      <c r="BK1330" t="s">
        <v>21683</v>
      </c>
      <c r="BM1330" t="s">
        <v>21698</v>
      </c>
      <c r="BU1330" t="s">
        <v>20922</v>
      </c>
      <c r="BV1330" t="s">
        <v>20923</v>
      </c>
      <c r="BY1330">
        <v>0</v>
      </c>
      <c r="CA1330" t="s">
        <v>16180</v>
      </c>
      <c r="CB1330" t="s">
        <v>21679</v>
      </c>
      <c r="CC133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1" spans="1:81">
      <c r="A1331" t="s">
        <v>20884</v>
      </c>
      <c r="C1331" t="s">
        <v>20924</v>
      </c>
      <c r="F1331" t="s">
        <v>2119</v>
      </c>
      <c r="J1331" t="b">
        <v>1</v>
      </c>
      <c r="K1331">
        <v>45869</v>
      </c>
      <c r="M1331" t="b">
        <v>0</v>
      </c>
      <c r="V1331" t="s">
        <v>2478</v>
      </c>
      <c r="AP1331">
        <v>0</v>
      </c>
      <c r="AQ1331">
        <v>0</v>
      </c>
      <c r="AR1331">
        <v>0</v>
      </c>
      <c r="AW1331" s="567"/>
      <c r="AX1331" s="567"/>
      <c r="AY1331" s="567"/>
      <c r="AZ1331" s="567"/>
      <c r="BA1331" s="567"/>
      <c r="BB1331" s="567"/>
      <c r="BC1331" s="567"/>
      <c r="BD1331" s="567">
        <v>0</v>
      </c>
      <c r="BE1331" s="567">
        <v>0</v>
      </c>
      <c r="BI1331">
        <v>45856.774884259263</v>
      </c>
      <c r="BJ1331">
        <v>45820.650243055556</v>
      </c>
      <c r="BK1331" t="s">
        <v>21683</v>
      </c>
      <c r="BM1331" t="s">
        <v>21698</v>
      </c>
      <c r="BU1331" t="s">
        <v>20925</v>
      </c>
      <c r="BV1331" t="s">
        <v>20926</v>
      </c>
      <c r="BY1331">
        <v>0</v>
      </c>
      <c r="CA1331" t="s">
        <v>16180</v>
      </c>
      <c r="CB1331" t="s">
        <v>21679</v>
      </c>
      <c r="CC133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2" spans="1:81">
      <c r="A1332" t="s">
        <v>20884</v>
      </c>
      <c r="C1332" t="s">
        <v>20927</v>
      </c>
      <c r="F1332" t="s">
        <v>2119</v>
      </c>
      <c r="J1332" t="b">
        <v>1</v>
      </c>
      <c r="K1332">
        <v>45869</v>
      </c>
      <c r="M1332" t="b">
        <v>0</v>
      </c>
      <c r="V1332" t="s">
        <v>2478</v>
      </c>
      <c r="AP1332">
        <v>0</v>
      </c>
      <c r="AQ1332">
        <v>0</v>
      </c>
      <c r="AR1332">
        <v>0</v>
      </c>
      <c r="AW1332" s="567"/>
      <c r="AX1332" s="567"/>
      <c r="AY1332" s="567"/>
      <c r="AZ1332" s="567"/>
      <c r="BA1332" s="567"/>
      <c r="BB1332" s="567"/>
      <c r="BC1332" s="567"/>
      <c r="BD1332" s="567">
        <v>0</v>
      </c>
      <c r="BE1332" s="567">
        <v>0</v>
      </c>
      <c r="BI1332">
        <v>45856.774884259263</v>
      </c>
      <c r="BJ1332">
        <v>45820.650243055556</v>
      </c>
      <c r="BK1332" t="s">
        <v>21683</v>
      </c>
      <c r="BM1332" t="s">
        <v>21698</v>
      </c>
      <c r="BU1332" t="s">
        <v>20928</v>
      </c>
      <c r="BV1332" t="s">
        <v>20929</v>
      </c>
      <c r="BY1332">
        <v>0</v>
      </c>
      <c r="CA1332" t="s">
        <v>16180</v>
      </c>
      <c r="CB1332" t="s">
        <v>21679</v>
      </c>
      <c r="CC133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3" spans="1:81">
      <c r="A1333" t="s">
        <v>20884</v>
      </c>
      <c r="C1333" t="s">
        <v>20930</v>
      </c>
      <c r="F1333" t="s">
        <v>2119</v>
      </c>
      <c r="J1333" t="b">
        <v>1</v>
      </c>
      <c r="K1333">
        <v>45869</v>
      </c>
      <c r="M1333" t="b">
        <v>0</v>
      </c>
      <c r="V1333" t="s">
        <v>2478</v>
      </c>
      <c r="AP1333">
        <v>0</v>
      </c>
      <c r="AQ1333">
        <v>0</v>
      </c>
      <c r="AR1333">
        <v>0</v>
      </c>
      <c r="AW1333" s="567"/>
      <c r="AX1333" s="567"/>
      <c r="AY1333" s="567"/>
      <c r="AZ1333" s="567"/>
      <c r="BA1333" s="567"/>
      <c r="BB1333" s="567"/>
      <c r="BC1333" s="567"/>
      <c r="BD1333" s="567">
        <v>0</v>
      </c>
      <c r="BE1333" s="567">
        <v>0</v>
      </c>
      <c r="BI1333">
        <v>45856.774884259263</v>
      </c>
      <c r="BJ1333">
        <v>45820.650266203702</v>
      </c>
      <c r="BK1333" t="s">
        <v>21683</v>
      </c>
      <c r="BM1333" t="s">
        <v>21698</v>
      </c>
      <c r="BU1333" t="s">
        <v>20931</v>
      </c>
      <c r="BV1333" t="s">
        <v>20932</v>
      </c>
      <c r="BY1333">
        <v>0</v>
      </c>
      <c r="CA1333" t="s">
        <v>16180</v>
      </c>
      <c r="CB1333" t="s">
        <v>21679</v>
      </c>
      <c r="CC133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4" spans="1:81">
      <c r="A1334" t="s">
        <v>20884</v>
      </c>
      <c r="C1334" t="s">
        <v>20933</v>
      </c>
      <c r="F1334" t="s">
        <v>2119</v>
      </c>
      <c r="J1334" t="b">
        <v>1</v>
      </c>
      <c r="K1334">
        <v>45869</v>
      </c>
      <c r="M1334" t="b">
        <v>0</v>
      </c>
      <c r="V1334" t="s">
        <v>2478</v>
      </c>
      <c r="AP1334">
        <v>0</v>
      </c>
      <c r="AQ1334">
        <v>0</v>
      </c>
      <c r="AR1334">
        <v>0</v>
      </c>
      <c r="AW1334" s="567"/>
      <c r="AX1334" s="567"/>
      <c r="AY1334" s="567"/>
      <c r="AZ1334" s="567"/>
      <c r="BA1334" s="567"/>
      <c r="BB1334" s="567"/>
      <c r="BC1334" s="567"/>
      <c r="BD1334" s="567">
        <v>0</v>
      </c>
      <c r="BE1334" s="567">
        <v>0</v>
      </c>
      <c r="BI1334">
        <v>45856.774884259263</v>
      </c>
      <c r="BJ1334">
        <v>45820.650706018518</v>
      </c>
      <c r="BK1334" t="s">
        <v>21683</v>
      </c>
      <c r="BM1334" t="s">
        <v>21698</v>
      </c>
      <c r="BU1334" t="s">
        <v>20934</v>
      </c>
      <c r="BV1334" t="s">
        <v>20935</v>
      </c>
      <c r="BY1334">
        <v>0</v>
      </c>
      <c r="CA1334" t="s">
        <v>16180</v>
      </c>
      <c r="CB1334" t="s">
        <v>21679</v>
      </c>
      <c r="CC133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5" spans="1:81">
      <c r="A1335" t="s">
        <v>20884</v>
      </c>
      <c r="C1335" t="s">
        <v>20936</v>
      </c>
      <c r="F1335" t="s">
        <v>2119</v>
      </c>
      <c r="J1335" t="b">
        <v>1</v>
      </c>
      <c r="K1335">
        <v>45869</v>
      </c>
      <c r="M1335" t="b">
        <v>0</v>
      </c>
      <c r="V1335" t="s">
        <v>2478</v>
      </c>
      <c r="AP1335">
        <v>0</v>
      </c>
      <c r="AQ1335">
        <v>0</v>
      </c>
      <c r="AR1335">
        <v>0</v>
      </c>
      <c r="AW1335" s="567"/>
      <c r="AX1335" s="567"/>
      <c r="AY1335" s="567"/>
      <c r="AZ1335" s="567"/>
      <c r="BA1335" s="567"/>
      <c r="BB1335" s="567"/>
      <c r="BC1335" s="567"/>
      <c r="BD1335" s="567">
        <v>0</v>
      </c>
      <c r="BE1335" s="567">
        <v>0</v>
      </c>
      <c r="BI1335">
        <v>45856.774884259263</v>
      </c>
      <c r="BJ1335">
        <v>45820.65084490741</v>
      </c>
      <c r="BK1335" t="s">
        <v>21683</v>
      </c>
      <c r="BM1335" t="s">
        <v>21698</v>
      </c>
      <c r="BU1335" t="s">
        <v>20937</v>
      </c>
      <c r="BV1335" t="s">
        <v>20938</v>
      </c>
      <c r="BY1335">
        <v>0</v>
      </c>
      <c r="CA1335" t="s">
        <v>16180</v>
      </c>
      <c r="CB1335" t="s">
        <v>21679</v>
      </c>
      <c r="CC133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6" spans="1:81">
      <c r="A1336" t="s">
        <v>20884</v>
      </c>
      <c r="C1336" t="s">
        <v>20939</v>
      </c>
      <c r="F1336" t="s">
        <v>2119</v>
      </c>
      <c r="J1336" t="b">
        <v>1</v>
      </c>
      <c r="K1336">
        <v>45869</v>
      </c>
      <c r="M1336" t="b">
        <v>0</v>
      </c>
      <c r="V1336" t="s">
        <v>2478</v>
      </c>
      <c r="AP1336">
        <v>0</v>
      </c>
      <c r="AQ1336">
        <v>0</v>
      </c>
      <c r="AR1336">
        <v>0</v>
      </c>
      <c r="AW1336" s="567"/>
      <c r="AX1336" s="567"/>
      <c r="AY1336" s="567"/>
      <c r="AZ1336" s="567"/>
      <c r="BA1336" s="567"/>
      <c r="BB1336" s="567"/>
      <c r="BC1336" s="567"/>
      <c r="BD1336" s="567">
        <v>0</v>
      </c>
      <c r="BE1336" s="567">
        <v>0</v>
      </c>
      <c r="BI1336">
        <v>45856.774884259263</v>
      </c>
      <c r="BJ1336">
        <v>45820.651018518518</v>
      </c>
      <c r="BK1336" t="s">
        <v>21683</v>
      </c>
      <c r="BM1336" t="s">
        <v>21698</v>
      </c>
      <c r="BU1336" t="s">
        <v>20940</v>
      </c>
      <c r="BV1336" t="s">
        <v>20941</v>
      </c>
      <c r="BY1336">
        <v>0</v>
      </c>
      <c r="CA1336" t="s">
        <v>16180</v>
      </c>
      <c r="CB1336" t="s">
        <v>21679</v>
      </c>
      <c r="CC133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7" spans="1:81">
      <c r="A1337" t="s">
        <v>20884</v>
      </c>
      <c r="C1337" t="s">
        <v>20942</v>
      </c>
      <c r="F1337" t="s">
        <v>2119</v>
      </c>
      <c r="J1337" t="b">
        <v>1</v>
      </c>
      <c r="K1337">
        <v>45869</v>
      </c>
      <c r="M1337" t="b">
        <v>0</v>
      </c>
      <c r="V1337" t="s">
        <v>2478</v>
      </c>
      <c r="AP1337">
        <v>0</v>
      </c>
      <c r="AQ1337">
        <v>0</v>
      </c>
      <c r="AR1337">
        <v>0</v>
      </c>
      <c r="AW1337" s="567"/>
      <c r="AX1337" s="567"/>
      <c r="AY1337" s="567"/>
      <c r="AZ1337" s="567"/>
      <c r="BA1337" s="567"/>
      <c r="BB1337" s="567"/>
      <c r="BC1337" s="567"/>
      <c r="BD1337" s="567">
        <v>0</v>
      </c>
      <c r="BE1337" s="567">
        <v>0</v>
      </c>
      <c r="BI1337">
        <v>45856.774895833332</v>
      </c>
      <c r="BJ1337">
        <v>45820.651018518518</v>
      </c>
      <c r="BK1337" t="s">
        <v>21683</v>
      </c>
      <c r="BM1337" t="s">
        <v>21698</v>
      </c>
      <c r="BU1337" t="s">
        <v>20943</v>
      </c>
      <c r="BV1337" t="s">
        <v>20944</v>
      </c>
      <c r="BY1337">
        <v>0</v>
      </c>
      <c r="CA1337" t="s">
        <v>16180</v>
      </c>
      <c r="CB1337" t="s">
        <v>21679</v>
      </c>
      <c r="CC133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8" spans="1:81">
      <c r="A1338" t="s">
        <v>20884</v>
      </c>
      <c r="C1338" t="s">
        <v>20945</v>
      </c>
      <c r="F1338" t="s">
        <v>2119</v>
      </c>
      <c r="J1338" t="b">
        <v>1</v>
      </c>
      <c r="K1338">
        <v>45869</v>
      </c>
      <c r="M1338" t="b">
        <v>0</v>
      </c>
      <c r="V1338" t="s">
        <v>2478</v>
      </c>
      <c r="AP1338">
        <v>0</v>
      </c>
      <c r="AQ1338">
        <v>0</v>
      </c>
      <c r="AR1338">
        <v>0</v>
      </c>
      <c r="AW1338" s="567"/>
      <c r="AX1338" s="567"/>
      <c r="AY1338" s="567"/>
      <c r="AZ1338" s="567"/>
      <c r="BA1338" s="567"/>
      <c r="BB1338" s="567"/>
      <c r="BC1338" s="567"/>
      <c r="BD1338" s="567">
        <v>0</v>
      </c>
      <c r="BE1338" s="567">
        <v>0</v>
      </c>
      <c r="BI1338">
        <v>45856.774895833332</v>
      </c>
      <c r="BJ1338">
        <v>45820.651331018518</v>
      </c>
      <c r="BK1338" t="s">
        <v>21683</v>
      </c>
      <c r="BM1338" t="s">
        <v>21698</v>
      </c>
      <c r="BU1338" t="s">
        <v>20946</v>
      </c>
      <c r="BV1338" t="s">
        <v>20947</v>
      </c>
      <c r="BY1338">
        <v>0</v>
      </c>
      <c r="CA1338" t="s">
        <v>16180</v>
      </c>
      <c r="CB1338" t="s">
        <v>21679</v>
      </c>
      <c r="CC133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39" spans="1:81">
      <c r="A1339" t="s">
        <v>20884</v>
      </c>
      <c r="C1339" t="s">
        <v>20948</v>
      </c>
      <c r="F1339" t="s">
        <v>2119</v>
      </c>
      <c r="J1339" t="b">
        <v>1</v>
      </c>
      <c r="K1339">
        <v>45900</v>
      </c>
      <c r="M1339" t="b">
        <v>0</v>
      </c>
      <c r="V1339" t="s">
        <v>2478</v>
      </c>
      <c r="AP1339">
        <v>0</v>
      </c>
      <c r="AQ1339">
        <v>0</v>
      </c>
      <c r="AR1339">
        <v>0</v>
      </c>
      <c r="AW1339" s="567"/>
      <c r="AX1339" s="567"/>
      <c r="AY1339" s="567"/>
      <c r="AZ1339" s="567"/>
      <c r="BA1339" s="567"/>
      <c r="BB1339" s="567"/>
      <c r="BC1339" s="567"/>
      <c r="BD1339" s="567">
        <v>0</v>
      </c>
      <c r="BE1339" s="567">
        <v>0</v>
      </c>
      <c r="BI1339">
        <v>45856.774895833332</v>
      </c>
      <c r="BJ1339">
        <v>45820.651585648149</v>
      </c>
      <c r="BK1339" t="s">
        <v>21683</v>
      </c>
      <c r="BM1339" t="s">
        <v>21698</v>
      </c>
      <c r="BU1339" t="s">
        <v>20949</v>
      </c>
      <c r="BV1339" t="s">
        <v>20950</v>
      </c>
      <c r="BY1339">
        <v>0</v>
      </c>
      <c r="CA1339" t="s">
        <v>16180</v>
      </c>
      <c r="CB1339" t="s">
        <v>21679</v>
      </c>
      <c r="CC133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0" spans="1:81">
      <c r="A1340" t="s">
        <v>20884</v>
      </c>
      <c r="C1340" t="s">
        <v>20951</v>
      </c>
      <c r="F1340" t="s">
        <v>2119</v>
      </c>
      <c r="J1340" t="b">
        <v>1</v>
      </c>
      <c r="K1340">
        <v>45900</v>
      </c>
      <c r="M1340" t="b">
        <v>0</v>
      </c>
      <c r="V1340" t="s">
        <v>2478</v>
      </c>
      <c r="AP1340">
        <v>0</v>
      </c>
      <c r="AQ1340">
        <v>0</v>
      </c>
      <c r="AR1340">
        <v>0</v>
      </c>
      <c r="AW1340" s="567"/>
      <c r="AX1340" s="567"/>
      <c r="AY1340" s="567"/>
      <c r="AZ1340" s="567"/>
      <c r="BA1340" s="567"/>
      <c r="BB1340" s="567"/>
      <c r="BC1340" s="567"/>
      <c r="BD1340" s="567">
        <v>0</v>
      </c>
      <c r="BE1340" s="567">
        <v>0</v>
      </c>
      <c r="BI1340">
        <v>45856.774895833332</v>
      </c>
      <c r="BJ1340">
        <v>45820.652928240743</v>
      </c>
      <c r="BK1340" t="s">
        <v>21683</v>
      </c>
      <c r="BM1340" t="s">
        <v>21698</v>
      </c>
      <c r="BU1340" t="s">
        <v>20952</v>
      </c>
      <c r="BV1340" t="s">
        <v>20953</v>
      </c>
      <c r="BY1340">
        <v>0</v>
      </c>
      <c r="CA1340" t="s">
        <v>16180</v>
      </c>
      <c r="CB1340" t="s">
        <v>21679</v>
      </c>
      <c r="CC134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1" spans="1:81">
      <c r="A1341" t="s">
        <v>20884</v>
      </c>
      <c r="C1341" t="s">
        <v>20954</v>
      </c>
      <c r="F1341" t="s">
        <v>2119</v>
      </c>
      <c r="J1341" t="b">
        <v>1</v>
      </c>
      <c r="K1341">
        <v>45900</v>
      </c>
      <c r="M1341" t="b">
        <v>0</v>
      </c>
      <c r="V1341" t="s">
        <v>2478</v>
      </c>
      <c r="AP1341">
        <v>0</v>
      </c>
      <c r="AQ1341">
        <v>0</v>
      </c>
      <c r="AR1341">
        <v>0</v>
      </c>
      <c r="AW1341" s="567"/>
      <c r="AX1341" s="567"/>
      <c r="AY1341" s="567"/>
      <c r="AZ1341" s="567"/>
      <c r="BA1341" s="567"/>
      <c r="BB1341" s="567"/>
      <c r="BC1341" s="567"/>
      <c r="BD1341" s="567">
        <v>0</v>
      </c>
      <c r="BE1341" s="567">
        <v>0</v>
      </c>
      <c r="BI1341">
        <v>45856.774895833332</v>
      </c>
      <c r="BJ1341">
        <v>45820.653113425928</v>
      </c>
      <c r="BK1341" t="s">
        <v>21683</v>
      </c>
      <c r="BM1341" t="s">
        <v>21698</v>
      </c>
      <c r="BU1341" t="s">
        <v>20955</v>
      </c>
      <c r="BV1341" t="s">
        <v>20956</v>
      </c>
      <c r="BY1341">
        <v>0</v>
      </c>
      <c r="CA1341" t="s">
        <v>16180</v>
      </c>
      <c r="CB1341" t="s">
        <v>21679</v>
      </c>
      <c r="CC134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2" spans="1:81">
      <c r="A1342" t="s">
        <v>20884</v>
      </c>
      <c r="C1342" t="s">
        <v>20957</v>
      </c>
      <c r="F1342" t="s">
        <v>2119</v>
      </c>
      <c r="J1342" t="b">
        <v>1</v>
      </c>
      <c r="K1342">
        <v>45900</v>
      </c>
      <c r="M1342" t="b">
        <v>0</v>
      </c>
      <c r="V1342" t="s">
        <v>2478</v>
      </c>
      <c r="AP1342">
        <v>0</v>
      </c>
      <c r="AQ1342">
        <v>0</v>
      </c>
      <c r="AR1342">
        <v>0</v>
      </c>
      <c r="AW1342" s="567"/>
      <c r="AX1342" s="567"/>
      <c r="AY1342" s="567"/>
      <c r="AZ1342" s="567"/>
      <c r="BA1342" s="567"/>
      <c r="BB1342" s="567"/>
      <c r="BC1342" s="567"/>
      <c r="BD1342" s="567">
        <v>0</v>
      </c>
      <c r="BE1342" s="567">
        <v>0</v>
      </c>
      <c r="BI1342">
        <v>45856.774895833332</v>
      </c>
      <c r="BJ1342">
        <v>45820.653124999997</v>
      </c>
      <c r="BK1342" t="s">
        <v>21683</v>
      </c>
      <c r="BM1342" t="s">
        <v>21698</v>
      </c>
      <c r="BU1342" t="s">
        <v>20958</v>
      </c>
      <c r="BV1342" t="s">
        <v>20959</v>
      </c>
      <c r="BY1342">
        <v>0</v>
      </c>
      <c r="CA1342" t="s">
        <v>16180</v>
      </c>
      <c r="CB1342" t="s">
        <v>21679</v>
      </c>
      <c r="CC134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3" spans="1:81">
      <c r="A1343" t="s">
        <v>20884</v>
      </c>
      <c r="C1343" t="s">
        <v>20960</v>
      </c>
      <c r="F1343" t="s">
        <v>2119</v>
      </c>
      <c r="J1343" t="b">
        <v>1</v>
      </c>
      <c r="K1343">
        <v>45900</v>
      </c>
      <c r="M1343" t="b">
        <v>0</v>
      </c>
      <c r="V1343" t="s">
        <v>2478</v>
      </c>
      <c r="AP1343">
        <v>0</v>
      </c>
      <c r="AQ1343">
        <v>0</v>
      </c>
      <c r="AR1343">
        <v>0</v>
      </c>
      <c r="AW1343" s="567"/>
      <c r="AX1343" s="567"/>
      <c r="AY1343" s="567"/>
      <c r="AZ1343" s="567"/>
      <c r="BA1343" s="567"/>
      <c r="BB1343" s="567"/>
      <c r="BC1343" s="567"/>
      <c r="BD1343" s="567">
        <v>0</v>
      </c>
      <c r="BE1343" s="567">
        <v>0</v>
      </c>
      <c r="BI1343">
        <v>45856.774895833332</v>
      </c>
      <c r="BJ1343">
        <v>45820.653379629628</v>
      </c>
      <c r="BK1343" t="s">
        <v>21683</v>
      </c>
      <c r="BM1343" t="s">
        <v>21698</v>
      </c>
      <c r="BU1343" t="s">
        <v>20961</v>
      </c>
      <c r="BV1343" t="s">
        <v>20962</v>
      </c>
      <c r="BY1343">
        <v>0</v>
      </c>
      <c r="CA1343" t="s">
        <v>16180</v>
      </c>
      <c r="CB1343" t="s">
        <v>21679</v>
      </c>
      <c r="CC134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4" spans="1:81">
      <c r="A1344" t="s">
        <v>20884</v>
      </c>
      <c r="C1344" t="s">
        <v>20963</v>
      </c>
      <c r="F1344" t="s">
        <v>2119</v>
      </c>
      <c r="J1344" t="b">
        <v>1</v>
      </c>
      <c r="K1344">
        <v>45900</v>
      </c>
      <c r="M1344" t="b">
        <v>0</v>
      </c>
      <c r="V1344" t="s">
        <v>2478</v>
      </c>
      <c r="AP1344">
        <v>0</v>
      </c>
      <c r="AQ1344">
        <v>0</v>
      </c>
      <c r="AR1344">
        <v>0</v>
      </c>
      <c r="AW1344" s="567"/>
      <c r="AX1344" s="567"/>
      <c r="AY1344" s="567"/>
      <c r="AZ1344" s="567"/>
      <c r="BA1344" s="567"/>
      <c r="BB1344" s="567"/>
      <c r="BC1344" s="567"/>
      <c r="BD1344" s="567">
        <v>0</v>
      </c>
      <c r="BE1344" s="567">
        <v>0</v>
      </c>
      <c r="BI1344">
        <v>45856.774907407409</v>
      </c>
      <c r="BJ1344">
        <v>45820.653541666667</v>
      </c>
      <c r="BK1344" t="s">
        <v>21683</v>
      </c>
      <c r="BM1344" t="s">
        <v>21698</v>
      </c>
      <c r="BU1344" t="s">
        <v>20964</v>
      </c>
      <c r="BV1344" t="s">
        <v>20965</v>
      </c>
      <c r="BY1344">
        <v>0</v>
      </c>
      <c r="CA1344" t="s">
        <v>16180</v>
      </c>
      <c r="CB1344" t="s">
        <v>21679</v>
      </c>
      <c r="CC134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5" spans="1:81">
      <c r="A1345" t="s">
        <v>20884</v>
      </c>
      <c r="C1345" t="s">
        <v>20966</v>
      </c>
      <c r="F1345" t="s">
        <v>2119</v>
      </c>
      <c r="J1345" t="b">
        <v>1</v>
      </c>
      <c r="K1345">
        <v>45900</v>
      </c>
      <c r="M1345" t="b">
        <v>0</v>
      </c>
      <c r="V1345" t="s">
        <v>2478</v>
      </c>
      <c r="AP1345">
        <v>0</v>
      </c>
      <c r="AQ1345">
        <v>0</v>
      </c>
      <c r="AR1345">
        <v>0</v>
      </c>
      <c r="AW1345" s="567"/>
      <c r="AX1345" s="567"/>
      <c r="AY1345" s="567"/>
      <c r="AZ1345" s="567"/>
      <c r="BA1345" s="567"/>
      <c r="BB1345" s="567"/>
      <c r="BC1345" s="567"/>
      <c r="BD1345" s="567">
        <v>0</v>
      </c>
      <c r="BE1345" s="567">
        <v>0</v>
      </c>
      <c r="BI1345">
        <v>45856.774907407409</v>
      </c>
      <c r="BJ1345">
        <v>45820.653599537036</v>
      </c>
      <c r="BK1345" t="s">
        <v>21683</v>
      </c>
      <c r="BM1345" t="s">
        <v>21698</v>
      </c>
      <c r="BU1345" t="s">
        <v>20967</v>
      </c>
      <c r="BV1345" t="s">
        <v>20968</v>
      </c>
      <c r="BY1345">
        <v>0</v>
      </c>
      <c r="CA1345" t="s">
        <v>16180</v>
      </c>
      <c r="CB1345" t="s">
        <v>21679</v>
      </c>
      <c r="CC134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6" spans="1:81">
      <c r="A1346" t="s">
        <v>20884</v>
      </c>
      <c r="C1346" t="s">
        <v>20969</v>
      </c>
      <c r="F1346" t="s">
        <v>2119</v>
      </c>
      <c r="J1346" t="b">
        <v>1</v>
      </c>
      <c r="K1346">
        <v>45900</v>
      </c>
      <c r="M1346" t="b">
        <v>0</v>
      </c>
      <c r="V1346" t="s">
        <v>2478</v>
      </c>
      <c r="AP1346">
        <v>0</v>
      </c>
      <c r="AQ1346">
        <v>0</v>
      </c>
      <c r="AR1346">
        <v>0</v>
      </c>
      <c r="AW1346" s="567"/>
      <c r="AX1346" s="567"/>
      <c r="AY1346" s="567"/>
      <c r="AZ1346" s="567"/>
      <c r="BA1346" s="567"/>
      <c r="BB1346" s="567"/>
      <c r="BC1346" s="567"/>
      <c r="BD1346" s="567">
        <v>0</v>
      </c>
      <c r="BE1346" s="567">
        <v>0</v>
      </c>
      <c r="BI1346">
        <v>45856.774907407409</v>
      </c>
      <c r="BJ1346">
        <v>45820.653993055559</v>
      </c>
      <c r="BK1346" t="s">
        <v>21683</v>
      </c>
      <c r="BM1346" t="s">
        <v>21698</v>
      </c>
      <c r="BU1346" t="s">
        <v>20970</v>
      </c>
      <c r="BV1346" t="s">
        <v>20971</v>
      </c>
      <c r="BY1346">
        <v>0</v>
      </c>
      <c r="CA1346" t="s">
        <v>16180</v>
      </c>
      <c r="CB1346" t="s">
        <v>21679</v>
      </c>
      <c r="CC134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7" spans="1:81">
      <c r="A1347" t="s">
        <v>20884</v>
      </c>
      <c r="C1347" t="s">
        <v>20972</v>
      </c>
      <c r="F1347" t="s">
        <v>2119</v>
      </c>
      <c r="J1347" t="b">
        <v>1</v>
      </c>
      <c r="K1347">
        <v>45900</v>
      </c>
      <c r="M1347" t="b">
        <v>0</v>
      </c>
      <c r="V1347" t="s">
        <v>2478</v>
      </c>
      <c r="AP1347">
        <v>0</v>
      </c>
      <c r="AQ1347">
        <v>0</v>
      </c>
      <c r="AR1347">
        <v>0</v>
      </c>
      <c r="AW1347" s="567"/>
      <c r="AX1347" s="567"/>
      <c r="AY1347" s="567"/>
      <c r="AZ1347" s="567"/>
      <c r="BA1347" s="567"/>
      <c r="BB1347" s="567"/>
      <c r="BC1347" s="567"/>
      <c r="BD1347" s="567">
        <v>0</v>
      </c>
      <c r="BE1347" s="567">
        <v>0</v>
      </c>
      <c r="BI1347">
        <v>45856.774907407409</v>
      </c>
      <c r="BJ1347">
        <v>45820.654120370367</v>
      </c>
      <c r="BK1347" t="s">
        <v>21683</v>
      </c>
      <c r="BM1347" t="s">
        <v>21698</v>
      </c>
      <c r="BU1347" t="s">
        <v>20973</v>
      </c>
      <c r="BV1347" t="s">
        <v>20974</v>
      </c>
      <c r="BY1347">
        <v>0</v>
      </c>
      <c r="CA1347" t="s">
        <v>16180</v>
      </c>
      <c r="CB1347" t="s">
        <v>21679</v>
      </c>
      <c r="CC134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8" spans="1:81">
      <c r="A1348" t="s">
        <v>20884</v>
      </c>
      <c r="C1348" t="s">
        <v>20975</v>
      </c>
      <c r="F1348" t="s">
        <v>2119</v>
      </c>
      <c r="J1348" t="b">
        <v>1</v>
      </c>
      <c r="K1348">
        <v>45900</v>
      </c>
      <c r="M1348" t="b">
        <v>0</v>
      </c>
      <c r="V1348" t="s">
        <v>2478</v>
      </c>
      <c r="AP1348">
        <v>0</v>
      </c>
      <c r="AQ1348">
        <v>0</v>
      </c>
      <c r="AR1348">
        <v>0</v>
      </c>
      <c r="AW1348" s="567"/>
      <c r="AX1348" s="567"/>
      <c r="AY1348" s="567"/>
      <c r="AZ1348" s="567"/>
      <c r="BA1348" s="567"/>
      <c r="BB1348" s="567"/>
      <c r="BC1348" s="567"/>
      <c r="BD1348" s="567">
        <v>0</v>
      </c>
      <c r="BE1348" s="567">
        <v>0</v>
      </c>
      <c r="BI1348">
        <v>45856.774907407409</v>
      </c>
      <c r="BJ1348">
        <v>45820.654247685183</v>
      </c>
      <c r="BK1348" t="s">
        <v>21683</v>
      </c>
      <c r="BM1348" t="s">
        <v>21698</v>
      </c>
      <c r="BU1348" t="s">
        <v>20976</v>
      </c>
      <c r="BV1348" t="s">
        <v>20977</v>
      </c>
      <c r="BY1348">
        <v>0</v>
      </c>
      <c r="CA1348" t="s">
        <v>16180</v>
      </c>
      <c r="CB1348" t="s">
        <v>21679</v>
      </c>
      <c r="CC134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49" spans="1:81">
      <c r="A1349" t="s">
        <v>20884</v>
      </c>
      <c r="C1349" t="s">
        <v>20978</v>
      </c>
      <c r="F1349" t="s">
        <v>2119</v>
      </c>
      <c r="J1349" t="b">
        <v>1</v>
      </c>
      <c r="K1349">
        <v>45900</v>
      </c>
      <c r="M1349" t="b">
        <v>0</v>
      </c>
      <c r="V1349" t="s">
        <v>2478</v>
      </c>
      <c r="AP1349">
        <v>0</v>
      </c>
      <c r="AQ1349">
        <v>0</v>
      </c>
      <c r="AR1349">
        <v>0</v>
      </c>
      <c r="AW1349" s="567"/>
      <c r="AX1349" s="567"/>
      <c r="AY1349" s="567"/>
      <c r="AZ1349" s="567"/>
      <c r="BA1349" s="567"/>
      <c r="BB1349" s="567"/>
      <c r="BC1349" s="567"/>
      <c r="BD1349" s="567">
        <v>0</v>
      </c>
      <c r="BE1349" s="567">
        <v>0</v>
      </c>
      <c r="BI1349">
        <v>45856.774907407409</v>
      </c>
      <c r="BJ1349">
        <v>45820.654363425929</v>
      </c>
      <c r="BK1349" t="s">
        <v>21683</v>
      </c>
      <c r="BM1349" t="s">
        <v>21698</v>
      </c>
      <c r="BU1349" t="s">
        <v>20979</v>
      </c>
      <c r="BV1349" t="s">
        <v>20980</v>
      </c>
      <c r="BY1349">
        <v>0</v>
      </c>
      <c r="CA1349" t="s">
        <v>16180</v>
      </c>
      <c r="CB1349" t="s">
        <v>21679</v>
      </c>
      <c r="CC134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0" spans="1:81">
      <c r="A1350" t="s">
        <v>20884</v>
      </c>
      <c r="C1350" t="s">
        <v>20981</v>
      </c>
      <c r="F1350" t="s">
        <v>2119</v>
      </c>
      <c r="J1350" t="b">
        <v>1</v>
      </c>
      <c r="K1350">
        <v>45930</v>
      </c>
      <c r="M1350" t="b">
        <v>0</v>
      </c>
      <c r="V1350" t="s">
        <v>2478</v>
      </c>
      <c r="AP1350">
        <v>0</v>
      </c>
      <c r="AQ1350">
        <v>0</v>
      </c>
      <c r="AR1350">
        <v>0</v>
      </c>
      <c r="AW1350" s="567"/>
      <c r="AX1350" s="567"/>
      <c r="AY1350" s="567"/>
      <c r="AZ1350" s="567"/>
      <c r="BA1350" s="567"/>
      <c r="BB1350" s="567"/>
      <c r="BC1350" s="567"/>
      <c r="BD1350" s="567">
        <v>0</v>
      </c>
      <c r="BE1350" s="567">
        <v>0</v>
      </c>
      <c r="BI1350">
        <v>45856.774918981479</v>
      </c>
      <c r="BJ1350">
        <v>45820.654374999998</v>
      </c>
      <c r="BK1350" t="s">
        <v>21683</v>
      </c>
      <c r="BM1350" t="s">
        <v>21698</v>
      </c>
      <c r="BU1350" t="s">
        <v>20982</v>
      </c>
      <c r="BV1350" t="s">
        <v>20983</v>
      </c>
      <c r="BY1350">
        <v>0</v>
      </c>
      <c r="CA1350" t="s">
        <v>16180</v>
      </c>
      <c r="CB1350" t="s">
        <v>21679</v>
      </c>
      <c r="CC135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1" spans="1:81">
      <c r="A1351" t="s">
        <v>20884</v>
      </c>
      <c r="C1351" t="s">
        <v>22263</v>
      </c>
      <c r="F1351" t="s">
        <v>2119</v>
      </c>
      <c r="J1351" t="b">
        <v>1</v>
      </c>
      <c r="K1351">
        <v>45930</v>
      </c>
      <c r="M1351" t="b">
        <v>0</v>
      </c>
      <c r="V1351" t="s">
        <v>2478</v>
      </c>
      <c r="AP1351">
        <v>0</v>
      </c>
      <c r="AQ1351">
        <v>0</v>
      </c>
      <c r="AR1351">
        <v>0</v>
      </c>
      <c r="AW1351" s="567"/>
      <c r="AX1351" s="567"/>
      <c r="AY1351" s="567"/>
      <c r="AZ1351" s="567"/>
      <c r="BA1351" s="567"/>
      <c r="BB1351" s="567"/>
      <c r="BC1351" s="567"/>
      <c r="BD1351" s="567">
        <v>0</v>
      </c>
      <c r="BE1351" s="567">
        <v>0</v>
      </c>
      <c r="BI1351">
        <v>45856.774918981479</v>
      </c>
      <c r="BJ1351">
        <v>45820.655069444445</v>
      </c>
      <c r="BK1351" t="s">
        <v>21683</v>
      </c>
      <c r="BM1351" t="s">
        <v>21698</v>
      </c>
      <c r="BU1351" t="s">
        <v>20984</v>
      </c>
      <c r="BV1351" t="s">
        <v>20985</v>
      </c>
      <c r="BY1351">
        <v>0</v>
      </c>
      <c r="CA1351" t="s">
        <v>16180</v>
      </c>
      <c r="CB1351" t="s">
        <v>21679</v>
      </c>
      <c r="CC135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2" spans="1:81">
      <c r="A1352" t="s">
        <v>20884</v>
      </c>
      <c r="C1352" t="s">
        <v>20986</v>
      </c>
      <c r="F1352" t="s">
        <v>2119</v>
      </c>
      <c r="J1352" t="b">
        <v>1</v>
      </c>
      <c r="K1352">
        <v>45930</v>
      </c>
      <c r="M1352" t="b">
        <v>0</v>
      </c>
      <c r="V1352" t="s">
        <v>2478</v>
      </c>
      <c r="AP1352">
        <v>0</v>
      </c>
      <c r="AQ1352">
        <v>0</v>
      </c>
      <c r="AR1352">
        <v>0</v>
      </c>
      <c r="AW1352" s="567"/>
      <c r="AX1352" s="567"/>
      <c r="AY1352" s="567"/>
      <c r="AZ1352" s="567"/>
      <c r="BA1352" s="567"/>
      <c r="BB1352" s="567"/>
      <c r="BC1352" s="567"/>
      <c r="BD1352" s="567">
        <v>0</v>
      </c>
      <c r="BE1352" s="567">
        <v>0</v>
      </c>
      <c r="BI1352">
        <v>45856.774918981479</v>
      </c>
      <c r="BJ1352">
        <v>45820.655162037037</v>
      </c>
      <c r="BK1352" t="s">
        <v>21683</v>
      </c>
      <c r="BM1352" t="s">
        <v>21698</v>
      </c>
      <c r="BU1352" t="s">
        <v>20987</v>
      </c>
      <c r="BV1352" t="s">
        <v>20988</v>
      </c>
      <c r="BY1352">
        <v>0</v>
      </c>
      <c r="CA1352" t="s">
        <v>16180</v>
      </c>
      <c r="CB1352" t="s">
        <v>21679</v>
      </c>
      <c r="CC135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3" spans="1:81">
      <c r="A1353" t="s">
        <v>20884</v>
      </c>
      <c r="C1353" t="s">
        <v>20989</v>
      </c>
      <c r="F1353" t="s">
        <v>2119</v>
      </c>
      <c r="J1353" t="b">
        <v>1</v>
      </c>
      <c r="K1353">
        <v>45930</v>
      </c>
      <c r="M1353" t="b">
        <v>0</v>
      </c>
      <c r="V1353" t="s">
        <v>2478</v>
      </c>
      <c r="AP1353">
        <v>0</v>
      </c>
      <c r="AQ1353">
        <v>0</v>
      </c>
      <c r="AR1353">
        <v>0</v>
      </c>
      <c r="AW1353" s="567"/>
      <c r="AX1353" s="567"/>
      <c r="AY1353" s="567"/>
      <c r="AZ1353" s="567"/>
      <c r="BA1353" s="567"/>
      <c r="BB1353" s="567"/>
      <c r="BC1353" s="567"/>
      <c r="BD1353" s="567">
        <v>0</v>
      </c>
      <c r="BE1353" s="567">
        <v>0</v>
      </c>
      <c r="BI1353">
        <v>45856.774918981479</v>
      </c>
      <c r="BJ1353">
        <v>45820.655300925922</v>
      </c>
      <c r="BK1353" t="s">
        <v>21683</v>
      </c>
      <c r="BM1353" t="s">
        <v>21698</v>
      </c>
      <c r="BU1353" t="s">
        <v>20990</v>
      </c>
      <c r="BV1353" t="s">
        <v>20991</v>
      </c>
      <c r="BY1353">
        <v>0</v>
      </c>
      <c r="CA1353" t="s">
        <v>16180</v>
      </c>
      <c r="CB1353" t="s">
        <v>21679</v>
      </c>
      <c r="CC135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4" spans="1:81">
      <c r="A1354" t="s">
        <v>20884</v>
      </c>
      <c r="C1354" t="s">
        <v>20992</v>
      </c>
      <c r="F1354" t="s">
        <v>2119</v>
      </c>
      <c r="J1354" t="b">
        <v>1</v>
      </c>
      <c r="K1354">
        <v>45930</v>
      </c>
      <c r="M1354" t="b">
        <v>0</v>
      </c>
      <c r="V1354" t="s">
        <v>2478</v>
      </c>
      <c r="AP1354">
        <v>0</v>
      </c>
      <c r="AQ1354">
        <v>0</v>
      </c>
      <c r="AR1354">
        <v>0</v>
      </c>
      <c r="AW1354" s="567"/>
      <c r="AX1354" s="567"/>
      <c r="AY1354" s="567"/>
      <c r="AZ1354" s="567"/>
      <c r="BA1354" s="567"/>
      <c r="BB1354" s="567"/>
      <c r="BC1354" s="567"/>
      <c r="BD1354" s="567">
        <v>0</v>
      </c>
      <c r="BE1354" s="567">
        <v>0</v>
      </c>
      <c r="BI1354">
        <v>45856.774918981479</v>
      </c>
      <c r="BJ1354">
        <v>45820.655532407407</v>
      </c>
      <c r="BK1354" t="s">
        <v>21683</v>
      </c>
      <c r="BM1354" t="s">
        <v>21698</v>
      </c>
      <c r="BU1354" t="s">
        <v>20993</v>
      </c>
      <c r="BV1354" t="s">
        <v>20994</v>
      </c>
      <c r="BY1354">
        <v>0</v>
      </c>
      <c r="CA1354" t="s">
        <v>16180</v>
      </c>
      <c r="CB1354" t="s">
        <v>21679</v>
      </c>
      <c r="CC135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5" spans="1:81">
      <c r="A1355" t="s">
        <v>20884</v>
      </c>
      <c r="C1355" t="s">
        <v>20995</v>
      </c>
      <c r="F1355" t="s">
        <v>2119</v>
      </c>
      <c r="J1355" t="b">
        <v>1</v>
      </c>
      <c r="K1355">
        <v>45930</v>
      </c>
      <c r="M1355" t="b">
        <v>0</v>
      </c>
      <c r="V1355" t="s">
        <v>2478</v>
      </c>
      <c r="AP1355">
        <v>0</v>
      </c>
      <c r="AQ1355">
        <v>0</v>
      </c>
      <c r="AR1355">
        <v>0</v>
      </c>
      <c r="AW1355" s="567"/>
      <c r="AX1355" s="567"/>
      <c r="AY1355" s="567"/>
      <c r="AZ1355" s="567"/>
      <c r="BA1355" s="567"/>
      <c r="BB1355" s="567"/>
      <c r="BC1355" s="567"/>
      <c r="BD1355" s="567">
        <v>0</v>
      </c>
      <c r="BE1355" s="567">
        <v>0</v>
      </c>
      <c r="BI1355">
        <v>45856.774918981479</v>
      </c>
      <c r="BJ1355">
        <v>45820.655624999999</v>
      </c>
      <c r="BK1355" t="s">
        <v>21683</v>
      </c>
      <c r="BM1355" t="s">
        <v>21698</v>
      </c>
      <c r="BU1355" t="s">
        <v>20996</v>
      </c>
      <c r="BV1355" t="s">
        <v>20997</v>
      </c>
      <c r="BY1355">
        <v>0</v>
      </c>
      <c r="CA1355" t="s">
        <v>16180</v>
      </c>
      <c r="CB1355" t="s">
        <v>21679</v>
      </c>
      <c r="CC135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6" spans="1:81">
      <c r="A1356" t="s">
        <v>20884</v>
      </c>
      <c r="C1356" t="s">
        <v>20998</v>
      </c>
      <c r="F1356" t="s">
        <v>2119</v>
      </c>
      <c r="J1356" t="b">
        <v>1</v>
      </c>
      <c r="K1356">
        <v>45930</v>
      </c>
      <c r="M1356" t="b">
        <v>0</v>
      </c>
      <c r="V1356" t="s">
        <v>2478</v>
      </c>
      <c r="AP1356">
        <v>0</v>
      </c>
      <c r="AQ1356">
        <v>0</v>
      </c>
      <c r="AR1356">
        <v>0</v>
      </c>
      <c r="AW1356" s="567"/>
      <c r="AX1356" s="567"/>
      <c r="AY1356" s="567"/>
      <c r="AZ1356" s="567"/>
      <c r="BA1356" s="567"/>
      <c r="BB1356" s="567"/>
      <c r="BC1356" s="567"/>
      <c r="BD1356" s="567">
        <v>0</v>
      </c>
      <c r="BE1356" s="567">
        <v>0</v>
      </c>
      <c r="BI1356">
        <v>45856.774918981479</v>
      </c>
      <c r="BJ1356">
        <v>45820.655706018515</v>
      </c>
      <c r="BK1356" t="s">
        <v>21683</v>
      </c>
      <c r="BM1356" t="s">
        <v>21698</v>
      </c>
      <c r="BU1356" t="s">
        <v>20999</v>
      </c>
      <c r="BV1356" t="s">
        <v>21000</v>
      </c>
      <c r="BY1356">
        <v>0</v>
      </c>
      <c r="CA1356" t="s">
        <v>16180</v>
      </c>
      <c r="CB1356" t="s">
        <v>21679</v>
      </c>
      <c r="CC135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7" spans="1:81">
      <c r="A1357" t="s">
        <v>20884</v>
      </c>
      <c r="C1357" t="s">
        <v>21001</v>
      </c>
      <c r="F1357" t="s">
        <v>2119</v>
      </c>
      <c r="J1357" t="b">
        <v>1</v>
      </c>
      <c r="K1357">
        <v>45930</v>
      </c>
      <c r="M1357" t="b">
        <v>0</v>
      </c>
      <c r="V1357" t="s">
        <v>2478</v>
      </c>
      <c r="AP1357">
        <v>0</v>
      </c>
      <c r="AQ1357">
        <v>0</v>
      </c>
      <c r="AR1357">
        <v>0</v>
      </c>
      <c r="AW1357" s="567"/>
      <c r="AX1357" s="567"/>
      <c r="AY1357" s="567"/>
      <c r="AZ1357" s="567"/>
      <c r="BA1357" s="567"/>
      <c r="BB1357" s="567"/>
      <c r="BC1357" s="567"/>
      <c r="BD1357" s="567">
        <v>0</v>
      </c>
      <c r="BE1357" s="567">
        <v>0</v>
      </c>
      <c r="BI1357">
        <v>45856.774930555555</v>
      </c>
      <c r="BJ1357">
        <v>45820.655787037038</v>
      </c>
      <c r="BK1357" t="s">
        <v>21683</v>
      </c>
      <c r="BM1357" t="s">
        <v>21698</v>
      </c>
      <c r="BU1357" t="s">
        <v>21002</v>
      </c>
      <c r="BV1357" t="s">
        <v>21003</v>
      </c>
      <c r="BY1357">
        <v>0</v>
      </c>
      <c r="CA1357" t="s">
        <v>16180</v>
      </c>
      <c r="CB1357" t="s">
        <v>21679</v>
      </c>
      <c r="CC135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8" spans="1:81">
      <c r="A1358" t="s">
        <v>20884</v>
      </c>
      <c r="C1358" t="s">
        <v>21004</v>
      </c>
      <c r="F1358" t="s">
        <v>2119</v>
      </c>
      <c r="J1358" t="b">
        <v>1</v>
      </c>
      <c r="K1358">
        <v>45930</v>
      </c>
      <c r="M1358" t="b">
        <v>0</v>
      </c>
      <c r="V1358" t="s">
        <v>2478</v>
      </c>
      <c r="AP1358">
        <v>0</v>
      </c>
      <c r="AQ1358">
        <v>0</v>
      </c>
      <c r="AR1358">
        <v>0</v>
      </c>
      <c r="AW1358" s="567"/>
      <c r="AX1358" s="567"/>
      <c r="AY1358" s="567"/>
      <c r="AZ1358" s="567"/>
      <c r="BA1358" s="567"/>
      <c r="BB1358" s="567"/>
      <c r="BC1358" s="567"/>
      <c r="BD1358" s="567">
        <v>0</v>
      </c>
      <c r="BE1358" s="567">
        <v>0</v>
      </c>
      <c r="BI1358">
        <v>45856.774930555555</v>
      </c>
      <c r="BJ1358">
        <v>45820.655902777777</v>
      </c>
      <c r="BK1358" t="s">
        <v>21683</v>
      </c>
      <c r="BM1358" t="s">
        <v>21698</v>
      </c>
      <c r="BU1358" t="s">
        <v>21005</v>
      </c>
      <c r="BV1358" t="s">
        <v>21006</v>
      </c>
      <c r="BY1358">
        <v>0</v>
      </c>
      <c r="CA1358" t="s">
        <v>16180</v>
      </c>
      <c r="CB1358" t="s">
        <v>21679</v>
      </c>
      <c r="CC135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59" spans="1:81">
      <c r="A1359" t="s">
        <v>20884</v>
      </c>
      <c r="C1359" t="s">
        <v>21007</v>
      </c>
      <c r="F1359" t="s">
        <v>2119</v>
      </c>
      <c r="J1359" t="b">
        <v>1</v>
      </c>
      <c r="K1359">
        <v>45930</v>
      </c>
      <c r="M1359" t="b">
        <v>0</v>
      </c>
      <c r="V1359" t="s">
        <v>2478</v>
      </c>
      <c r="AP1359">
        <v>0</v>
      </c>
      <c r="AQ1359">
        <v>0</v>
      </c>
      <c r="AR1359">
        <v>0</v>
      </c>
      <c r="AW1359" s="567"/>
      <c r="AX1359" s="567"/>
      <c r="AY1359" s="567"/>
      <c r="AZ1359" s="567"/>
      <c r="BA1359" s="567"/>
      <c r="BB1359" s="567"/>
      <c r="BC1359" s="567"/>
      <c r="BD1359" s="567">
        <v>0</v>
      </c>
      <c r="BE1359" s="567">
        <v>0</v>
      </c>
      <c r="BI1359">
        <v>45856.774930555555</v>
      </c>
      <c r="BJ1359">
        <v>45820.655995370369</v>
      </c>
      <c r="BK1359" t="s">
        <v>21683</v>
      </c>
      <c r="BM1359" t="s">
        <v>21698</v>
      </c>
      <c r="BU1359" t="s">
        <v>21008</v>
      </c>
      <c r="BV1359" t="s">
        <v>21009</v>
      </c>
      <c r="BY1359">
        <v>0</v>
      </c>
      <c r="CA1359" t="s">
        <v>16180</v>
      </c>
      <c r="CB1359" t="s">
        <v>21679</v>
      </c>
      <c r="CC135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0" spans="1:81">
      <c r="A1360" t="s">
        <v>20884</v>
      </c>
      <c r="C1360" t="s">
        <v>21010</v>
      </c>
      <c r="F1360" t="s">
        <v>2119</v>
      </c>
      <c r="J1360" t="b">
        <v>1</v>
      </c>
      <c r="K1360">
        <v>45930</v>
      </c>
      <c r="M1360" t="b">
        <v>0</v>
      </c>
      <c r="V1360" t="s">
        <v>2478</v>
      </c>
      <c r="AP1360">
        <v>0</v>
      </c>
      <c r="AQ1360">
        <v>0</v>
      </c>
      <c r="AR1360">
        <v>0</v>
      </c>
      <c r="AW1360" s="567"/>
      <c r="AX1360" s="567"/>
      <c r="AY1360" s="567"/>
      <c r="AZ1360" s="567"/>
      <c r="BA1360" s="567"/>
      <c r="BB1360" s="567"/>
      <c r="BC1360" s="567"/>
      <c r="BD1360" s="567">
        <v>0</v>
      </c>
      <c r="BE1360" s="567">
        <v>0</v>
      </c>
      <c r="BI1360">
        <v>45856.774930555555</v>
      </c>
      <c r="BJ1360">
        <v>45820.656145833331</v>
      </c>
      <c r="BK1360" t="s">
        <v>21683</v>
      </c>
      <c r="BM1360" t="s">
        <v>21698</v>
      </c>
      <c r="BU1360" t="s">
        <v>21011</v>
      </c>
      <c r="BV1360" t="s">
        <v>21012</v>
      </c>
      <c r="BY1360">
        <v>0</v>
      </c>
      <c r="CA1360" t="s">
        <v>16180</v>
      </c>
      <c r="CB1360" t="s">
        <v>21679</v>
      </c>
      <c r="CC136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1" spans="1:81">
      <c r="A1361" t="s">
        <v>20884</v>
      </c>
      <c r="C1361" t="s">
        <v>21013</v>
      </c>
      <c r="F1361" t="s">
        <v>2119</v>
      </c>
      <c r="J1361" t="b">
        <v>1</v>
      </c>
      <c r="K1361">
        <v>45930</v>
      </c>
      <c r="M1361" t="b">
        <v>0</v>
      </c>
      <c r="V1361" t="s">
        <v>2478</v>
      </c>
      <c r="AP1361">
        <v>0</v>
      </c>
      <c r="AQ1361">
        <v>0</v>
      </c>
      <c r="AR1361">
        <v>0</v>
      </c>
      <c r="AW1361" s="567"/>
      <c r="AX1361" s="567"/>
      <c r="AY1361" s="567"/>
      <c r="AZ1361" s="567"/>
      <c r="BA1361" s="567"/>
      <c r="BB1361" s="567"/>
      <c r="BC1361" s="567"/>
      <c r="BD1361" s="567">
        <v>0</v>
      </c>
      <c r="BE1361" s="567">
        <v>0</v>
      </c>
      <c r="BI1361">
        <v>45856.774930555555</v>
      </c>
      <c r="BJ1361">
        <v>45820.656342592592</v>
      </c>
      <c r="BK1361" t="s">
        <v>21683</v>
      </c>
      <c r="BM1361" t="s">
        <v>21698</v>
      </c>
      <c r="BU1361" t="s">
        <v>21014</v>
      </c>
      <c r="BV1361" t="s">
        <v>21015</v>
      </c>
      <c r="BY1361">
        <v>0</v>
      </c>
      <c r="CA1361" t="s">
        <v>16180</v>
      </c>
      <c r="CB1361" t="s">
        <v>21679</v>
      </c>
      <c r="CC136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2" spans="1:81">
      <c r="A1362" t="s">
        <v>20884</v>
      </c>
      <c r="C1362" t="s">
        <v>21016</v>
      </c>
      <c r="F1362" t="s">
        <v>2119</v>
      </c>
      <c r="J1362" t="b">
        <v>1</v>
      </c>
      <c r="K1362">
        <v>45930</v>
      </c>
      <c r="M1362" t="b">
        <v>0</v>
      </c>
      <c r="V1362" t="s">
        <v>2478</v>
      </c>
      <c r="AP1362">
        <v>0</v>
      </c>
      <c r="AQ1362">
        <v>0</v>
      </c>
      <c r="AR1362">
        <v>0</v>
      </c>
      <c r="AW1362" s="567"/>
      <c r="AX1362" s="567"/>
      <c r="AY1362" s="567"/>
      <c r="AZ1362" s="567"/>
      <c r="BA1362" s="567"/>
      <c r="BB1362" s="567"/>
      <c r="BC1362" s="567"/>
      <c r="BD1362" s="567">
        <v>0</v>
      </c>
      <c r="BE1362" s="567">
        <v>0</v>
      </c>
      <c r="BI1362">
        <v>45856.774930555555</v>
      </c>
      <c r="BJ1362">
        <v>45820.656469907408</v>
      </c>
      <c r="BK1362" t="s">
        <v>21683</v>
      </c>
      <c r="BM1362" t="s">
        <v>21698</v>
      </c>
      <c r="BU1362" t="s">
        <v>21017</v>
      </c>
      <c r="BV1362" t="s">
        <v>21018</v>
      </c>
      <c r="BY1362">
        <v>0</v>
      </c>
      <c r="CA1362" t="s">
        <v>16180</v>
      </c>
      <c r="CB1362" t="s">
        <v>21679</v>
      </c>
      <c r="CC136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3" spans="1:81">
      <c r="A1363" t="s">
        <v>20884</v>
      </c>
      <c r="C1363" t="s">
        <v>21019</v>
      </c>
      <c r="F1363" t="s">
        <v>19985</v>
      </c>
      <c r="J1363" t="b">
        <v>1</v>
      </c>
      <c r="K1363">
        <v>45869</v>
      </c>
      <c r="M1363" t="b">
        <v>0</v>
      </c>
      <c r="V1363" t="s">
        <v>2478</v>
      </c>
      <c r="AP1363">
        <v>0</v>
      </c>
      <c r="AQ1363">
        <v>0</v>
      </c>
      <c r="AR1363">
        <v>0</v>
      </c>
      <c r="AW1363" s="567"/>
      <c r="AX1363" s="567"/>
      <c r="AY1363" s="567"/>
      <c r="AZ1363" s="567"/>
      <c r="BA1363" s="567"/>
      <c r="BB1363" s="567"/>
      <c r="BC1363" s="567"/>
      <c r="BD1363" s="567">
        <v>0</v>
      </c>
      <c r="BE1363" s="567">
        <v>0</v>
      </c>
      <c r="BI1363">
        <v>45856.774930555555</v>
      </c>
      <c r="BJ1363">
        <v>45820.657430555555</v>
      </c>
      <c r="BK1363" t="s">
        <v>21683</v>
      </c>
      <c r="BM1363" t="s">
        <v>21698</v>
      </c>
      <c r="BU1363" t="s">
        <v>21020</v>
      </c>
      <c r="BV1363" t="s">
        <v>21021</v>
      </c>
      <c r="BY1363">
        <v>0</v>
      </c>
      <c r="CA1363" t="s">
        <v>16180</v>
      </c>
      <c r="CB1363" t="s">
        <v>21679</v>
      </c>
      <c r="CC136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4" spans="1:81">
      <c r="A1364" t="s">
        <v>20884</v>
      </c>
      <c r="C1364" t="s">
        <v>21022</v>
      </c>
      <c r="F1364" t="s">
        <v>19985</v>
      </c>
      <c r="J1364" t="b">
        <v>1</v>
      </c>
      <c r="K1364">
        <v>45869</v>
      </c>
      <c r="M1364" t="b">
        <v>0</v>
      </c>
      <c r="V1364" t="s">
        <v>2478</v>
      </c>
      <c r="AP1364">
        <v>0</v>
      </c>
      <c r="AQ1364">
        <v>0</v>
      </c>
      <c r="AR1364">
        <v>0</v>
      </c>
      <c r="AW1364" s="567"/>
      <c r="AX1364" s="567"/>
      <c r="AY1364" s="567"/>
      <c r="AZ1364" s="567"/>
      <c r="BA1364" s="567"/>
      <c r="BB1364" s="567"/>
      <c r="BC1364" s="567"/>
      <c r="BD1364" s="567">
        <v>0</v>
      </c>
      <c r="BE1364" s="567">
        <v>0</v>
      </c>
      <c r="BI1364">
        <v>45856.774942129632</v>
      </c>
      <c r="BJ1364">
        <v>45820.657546296294</v>
      </c>
      <c r="BK1364" t="s">
        <v>21683</v>
      </c>
      <c r="BM1364" t="s">
        <v>21698</v>
      </c>
      <c r="BU1364" t="s">
        <v>21023</v>
      </c>
      <c r="BV1364" t="s">
        <v>21024</v>
      </c>
      <c r="BY1364">
        <v>0</v>
      </c>
      <c r="CA1364" t="s">
        <v>16180</v>
      </c>
      <c r="CB1364" t="s">
        <v>21679</v>
      </c>
      <c r="CC136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5" spans="1:81">
      <c r="A1365" t="s">
        <v>20884</v>
      </c>
      <c r="C1365" t="s">
        <v>21025</v>
      </c>
      <c r="F1365" t="s">
        <v>19985</v>
      </c>
      <c r="J1365" t="b">
        <v>1</v>
      </c>
      <c r="K1365">
        <v>45869</v>
      </c>
      <c r="M1365" t="b">
        <v>0</v>
      </c>
      <c r="V1365" t="s">
        <v>2478</v>
      </c>
      <c r="AP1365">
        <v>0</v>
      </c>
      <c r="AQ1365">
        <v>0</v>
      </c>
      <c r="AR1365">
        <v>0</v>
      </c>
      <c r="AW1365" s="567"/>
      <c r="AX1365" s="567"/>
      <c r="AY1365" s="567"/>
      <c r="AZ1365" s="567"/>
      <c r="BA1365" s="567"/>
      <c r="BB1365" s="567"/>
      <c r="BC1365" s="567"/>
      <c r="BD1365" s="567">
        <v>0</v>
      </c>
      <c r="BE1365" s="567">
        <v>0</v>
      </c>
      <c r="BI1365">
        <v>45856.774942129632</v>
      </c>
      <c r="BJ1365">
        <v>45820.657638888886</v>
      </c>
      <c r="BK1365" t="s">
        <v>21683</v>
      </c>
      <c r="BM1365" t="s">
        <v>21698</v>
      </c>
      <c r="BU1365" t="s">
        <v>21026</v>
      </c>
      <c r="BV1365" t="s">
        <v>21027</v>
      </c>
      <c r="BY1365">
        <v>0</v>
      </c>
      <c r="CA1365" t="s">
        <v>16180</v>
      </c>
      <c r="CB1365" t="s">
        <v>21679</v>
      </c>
      <c r="CC136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6" spans="1:81">
      <c r="A1366" t="s">
        <v>20884</v>
      </c>
      <c r="C1366" t="s">
        <v>21028</v>
      </c>
      <c r="F1366" t="s">
        <v>19985</v>
      </c>
      <c r="J1366" t="b">
        <v>1</v>
      </c>
      <c r="K1366">
        <v>45869</v>
      </c>
      <c r="M1366" t="b">
        <v>0</v>
      </c>
      <c r="V1366" t="s">
        <v>2478</v>
      </c>
      <c r="AP1366">
        <v>0</v>
      </c>
      <c r="AQ1366">
        <v>0</v>
      </c>
      <c r="AR1366">
        <v>0</v>
      </c>
      <c r="AW1366" s="567"/>
      <c r="AX1366" s="567"/>
      <c r="AY1366" s="567"/>
      <c r="AZ1366" s="567"/>
      <c r="BA1366" s="567"/>
      <c r="BB1366" s="567"/>
      <c r="BC1366" s="567"/>
      <c r="BD1366" s="567">
        <v>0</v>
      </c>
      <c r="BE1366" s="567">
        <v>0</v>
      </c>
      <c r="BI1366">
        <v>45856.774942129632</v>
      </c>
      <c r="BJ1366">
        <v>45820.657731481479</v>
      </c>
      <c r="BK1366" t="s">
        <v>21683</v>
      </c>
      <c r="BM1366" t="s">
        <v>21698</v>
      </c>
      <c r="BU1366" t="s">
        <v>21029</v>
      </c>
      <c r="BV1366" t="s">
        <v>21030</v>
      </c>
      <c r="BY1366">
        <v>0</v>
      </c>
      <c r="CA1366" t="s">
        <v>16180</v>
      </c>
      <c r="CB1366" t="s">
        <v>21679</v>
      </c>
      <c r="CC136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7" spans="1:81">
      <c r="A1367" t="s">
        <v>20884</v>
      </c>
      <c r="C1367" t="s">
        <v>21031</v>
      </c>
      <c r="F1367" t="s">
        <v>19985</v>
      </c>
      <c r="J1367" t="b">
        <v>1</v>
      </c>
      <c r="K1367">
        <v>45869</v>
      </c>
      <c r="M1367" t="b">
        <v>0</v>
      </c>
      <c r="V1367" t="s">
        <v>2478</v>
      </c>
      <c r="AP1367">
        <v>0</v>
      </c>
      <c r="AQ1367">
        <v>0</v>
      </c>
      <c r="AR1367">
        <v>0</v>
      </c>
      <c r="AW1367" s="567"/>
      <c r="AX1367" s="567"/>
      <c r="AY1367" s="567"/>
      <c r="AZ1367" s="567"/>
      <c r="BA1367" s="567"/>
      <c r="BB1367" s="567"/>
      <c r="BC1367" s="567"/>
      <c r="BD1367" s="567">
        <v>0</v>
      </c>
      <c r="BE1367" s="567">
        <v>0</v>
      </c>
      <c r="BI1367">
        <v>45856.774942129632</v>
      </c>
      <c r="BJ1367">
        <v>45820.657812500001</v>
      </c>
      <c r="BK1367" t="s">
        <v>21683</v>
      </c>
      <c r="BM1367" t="s">
        <v>21698</v>
      </c>
      <c r="BU1367" t="s">
        <v>21032</v>
      </c>
      <c r="BV1367" t="s">
        <v>21033</v>
      </c>
      <c r="BY1367">
        <v>0</v>
      </c>
      <c r="CA1367" t="s">
        <v>16180</v>
      </c>
      <c r="CB1367" t="s">
        <v>21679</v>
      </c>
      <c r="CC136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8" spans="1:81">
      <c r="A1368" t="s">
        <v>20884</v>
      </c>
      <c r="C1368" t="s">
        <v>21034</v>
      </c>
      <c r="F1368" t="s">
        <v>19985</v>
      </c>
      <c r="J1368" t="b">
        <v>1</v>
      </c>
      <c r="K1368">
        <v>45900</v>
      </c>
      <c r="M1368" t="b">
        <v>0</v>
      </c>
      <c r="V1368" t="s">
        <v>2478</v>
      </c>
      <c r="AP1368">
        <v>0</v>
      </c>
      <c r="AQ1368">
        <v>0</v>
      </c>
      <c r="AR1368">
        <v>0</v>
      </c>
      <c r="AW1368" s="567"/>
      <c r="AX1368" s="567"/>
      <c r="AY1368" s="567"/>
      <c r="AZ1368" s="567"/>
      <c r="BA1368" s="567"/>
      <c r="BB1368" s="567"/>
      <c r="BC1368" s="567"/>
      <c r="BD1368" s="567">
        <v>0</v>
      </c>
      <c r="BE1368" s="567">
        <v>0</v>
      </c>
      <c r="BI1368">
        <v>45856.774942129632</v>
      </c>
      <c r="BJ1368">
        <v>45820.658831018518</v>
      </c>
      <c r="BK1368" t="s">
        <v>21683</v>
      </c>
      <c r="BM1368" t="s">
        <v>21698</v>
      </c>
      <c r="BU1368" t="s">
        <v>21035</v>
      </c>
      <c r="BV1368" t="s">
        <v>21036</v>
      </c>
      <c r="BY1368">
        <v>0</v>
      </c>
      <c r="CA1368" t="s">
        <v>16180</v>
      </c>
      <c r="CB1368" t="s">
        <v>21679</v>
      </c>
      <c r="CC136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69" spans="1:81">
      <c r="A1369" t="s">
        <v>20884</v>
      </c>
      <c r="C1369" t="s">
        <v>21037</v>
      </c>
      <c r="F1369" t="s">
        <v>19985</v>
      </c>
      <c r="J1369" t="b">
        <v>1</v>
      </c>
      <c r="K1369">
        <v>45900</v>
      </c>
      <c r="M1369" t="b">
        <v>0</v>
      </c>
      <c r="V1369" t="s">
        <v>2478</v>
      </c>
      <c r="AP1369">
        <v>0</v>
      </c>
      <c r="AQ1369">
        <v>0</v>
      </c>
      <c r="AR1369">
        <v>0</v>
      </c>
      <c r="AW1369" s="567"/>
      <c r="AX1369" s="567"/>
      <c r="AY1369" s="567"/>
      <c r="AZ1369" s="567"/>
      <c r="BA1369" s="567"/>
      <c r="BB1369" s="567"/>
      <c r="BC1369" s="567"/>
      <c r="BD1369" s="567">
        <v>0</v>
      </c>
      <c r="BE1369" s="567">
        <v>0</v>
      </c>
      <c r="BI1369">
        <v>45856.774942129632</v>
      </c>
      <c r="BJ1369">
        <v>45820.659074074072</v>
      </c>
      <c r="BK1369" t="s">
        <v>21683</v>
      </c>
      <c r="BM1369" t="s">
        <v>21698</v>
      </c>
      <c r="BU1369" t="s">
        <v>21038</v>
      </c>
      <c r="BV1369" t="s">
        <v>21039</v>
      </c>
      <c r="BY1369">
        <v>0</v>
      </c>
      <c r="CA1369" t="s">
        <v>16180</v>
      </c>
      <c r="CB1369" t="s">
        <v>21679</v>
      </c>
      <c r="CC136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0" spans="1:81">
      <c r="A1370" t="s">
        <v>20884</v>
      </c>
      <c r="C1370" t="s">
        <v>21040</v>
      </c>
      <c r="F1370" t="s">
        <v>19985</v>
      </c>
      <c r="J1370" t="b">
        <v>1</v>
      </c>
      <c r="K1370">
        <v>45900</v>
      </c>
      <c r="M1370" t="b">
        <v>0</v>
      </c>
      <c r="V1370" t="s">
        <v>2478</v>
      </c>
      <c r="AP1370">
        <v>0</v>
      </c>
      <c r="AQ1370">
        <v>0</v>
      </c>
      <c r="AR1370">
        <v>0</v>
      </c>
      <c r="AW1370" s="567"/>
      <c r="AX1370" s="567"/>
      <c r="AY1370" s="567"/>
      <c r="AZ1370" s="567"/>
      <c r="BA1370" s="567"/>
      <c r="BB1370" s="567"/>
      <c r="BC1370" s="567"/>
      <c r="BD1370" s="567">
        <v>0</v>
      </c>
      <c r="BE1370" s="567">
        <v>0</v>
      </c>
      <c r="BI1370">
        <v>45856.774942129632</v>
      </c>
      <c r="BJ1370">
        <v>45820.659178240741</v>
      </c>
      <c r="BK1370" t="s">
        <v>21683</v>
      </c>
      <c r="BM1370" t="s">
        <v>21698</v>
      </c>
      <c r="BU1370" t="s">
        <v>21041</v>
      </c>
      <c r="BV1370" t="s">
        <v>21042</v>
      </c>
      <c r="BY1370">
        <v>0</v>
      </c>
      <c r="CA1370" t="s">
        <v>16180</v>
      </c>
      <c r="CB1370" t="s">
        <v>21679</v>
      </c>
      <c r="CC137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1" spans="1:81">
      <c r="A1371" t="s">
        <v>20884</v>
      </c>
      <c r="C1371" t="s">
        <v>21043</v>
      </c>
      <c r="F1371" t="s">
        <v>19985</v>
      </c>
      <c r="J1371" t="b">
        <v>1</v>
      </c>
      <c r="K1371">
        <v>45930</v>
      </c>
      <c r="M1371" t="b">
        <v>0</v>
      </c>
      <c r="V1371" t="s">
        <v>2478</v>
      </c>
      <c r="AP1371">
        <v>0</v>
      </c>
      <c r="AQ1371">
        <v>0</v>
      </c>
      <c r="AR1371">
        <v>0</v>
      </c>
      <c r="AW1371" s="567"/>
      <c r="AX1371" s="567"/>
      <c r="AY1371" s="567"/>
      <c r="AZ1371" s="567"/>
      <c r="BA1371" s="567"/>
      <c r="BB1371" s="567"/>
      <c r="BC1371" s="567"/>
      <c r="BD1371" s="567">
        <v>0</v>
      </c>
      <c r="BE1371" s="567">
        <v>0</v>
      </c>
      <c r="BI1371">
        <v>45856.774953703702</v>
      </c>
      <c r="BJ1371">
        <v>45820.659872685188</v>
      </c>
      <c r="BK1371" t="s">
        <v>21683</v>
      </c>
      <c r="BM1371" t="s">
        <v>21698</v>
      </c>
      <c r="BU1371" t="s">
        <v>21044</v>
      </c>
      <c r="BV1371" t="s">
        <v>21045</v>
      </c>
      <c r="BY1371">
        <v>0</v>
      </c>
      <c r="CA1371" t="s">
        <v>16180</v>
      </c>
      <c r="CB1371" t="s">
        <v>21679</v>
      </c>
      <c r="CC137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2" spans="1:81">
      <c r="A1372" t="s">
        <v>20884</v>
      </c>
      <c r="C1372" t="s">
        <v>21046</v>
      </c>
      <c r="F1372" t="s">
        <v>19985</v>
      </c>
      <c r="J1372" t="b">
        <v>1</v>
      </c>
      <c r="K1372">
        <v>45930</v>
      </c>
      <c r="M1372" t="b">
        <v>0</v>
      </c>
      <c r="V1372" t="s">
        <v>2478</v>
      </c>
      <c r="AP1372">
        <v>0</v>
      </c>
      <c r="AQ1372">
        <v>0</v>
      </c>
      <c r="AR1372">
        <v>0</v>
      </c>
      <c r="AW1372" s="567"/>
      <c r="AX1372" s="567"/>
      <c r="AY1372" s="567"/>
      <c r="AZ1372" s="567"/>
      <c r="BA1372" s="567"/>
      <c r="BB1372" s="567"/>
      <c r="BC1372" s="567"/>
      <c r="BD1372" s="567">
        <v>0</v>
      </c>
      <c r="BE1372" s="567">
        <v>0</v>
      </c>
      <c r="BI1372">
        <v>45856.774953703702</v>
      </c>
      <c r="BJ1372">
        <v>45820.659872685188</v>
      </c>
      <c r="BK1372" t="s">
        <v>21683</v>
      </c>
      <c r="BM1372" t="s">
        <v>21698</v>
      </c>
      <c r="BU1372" t="s">
        <v>21047</v>
      </c>
      <c r="BV1372" t="s">
        <v>21048</v>
      </c>
      <c r="BY1372">
        <v>0</v>
      </c>
      <c r="CA1372" t="s">
        <v>16180</v>
      </c>
      <c r="CB1372" t="s">
        <v>21679</v>
      </c>
      <c r="CC137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3" spans="1:81">
      <c r="A1373" t="s">
        <v>20884</v>
      </c>
      <c r="C1373" t="s">
        <v>21049</v>
      </c>
      <c r="F1373" t="s">
        <v>19985</v>
      </c>
      <c r="J1373" t="b">
        <v>1</v>
      </c>
      <c r="K1373">
        <v>45930</v>
      </c>
      <c r="M1373" t="b">
        <v>0</v>
      </c>
      <c r="V1373" t="s">
        <v>2478</v>
      </c>
      <c r="AP1373">
        <v>0</v>
      </c>
      <c r="AQ1373">
        <v>0</v>
      </c>
      <c r="AR1373">
        <v>0</v>
      </c>
      <c r="AW1373" s="567"/>
      <c r="AX1373" s="567"/>
      <c r="AY1373" s="567"/>
      <c r="AZ1373" s="567"/>
      <c r="BA1373" s="567"/>
      <c r="BB1373" s="567"/>
      <c r="BC1373" s="567"/>
      <c r="BD1373" s="567">
        <v>0</v>
      </c>
      <c r="BE1373" s="567">
        <v>0</v>
      </c>
      <c r="BI1373">
        <v>45856.774953703702</v>
      </c>
      <c r="BJ1373">
        <v>45820.660115740742</v>
      </c>
      <c r="BK1373" t="s">
        <v>21683</v>
      </c>
      <c r="BM1373" t="s">
        <v>21698</v>
      </c>
      <c r="BU1373" t="s">
        <v>21050</v>
      </c>
      <c r="BV1373" t="s">
        <v>21051</v>
      </c>
      <c r="BY1373">
        <v>0</v>
      </c>
      <c r="CA1373" t="s">
        <v>16180</v>
      </c>
      <c r="CB1373" t="s">
        <v>21679</v>
      </c>
      <c r="CC137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4" spans="1:81">
      <c r="A1374" t="s">
        <v>20884</v>
      </c>
      <c r="C1374" t="s">
        <v>21052</v>
      </c>
      <c r="F1374" t="s">
        <v>20477</v>
      </c>
      <c r="J1374" t="b">
        <v>1</v>
      </c>
      <c r="K1374">
        <v>45930</v>
      </c>
      <c r="M1374" t="b">
        <v>0</v>
      </c>
      <c r="V1374" t="s">
        <v>2478</v>
      </c>
      <c r="AP1374">
        <v>0</v>
      </c>
      <c r="AQ1374">
        <v>0</v>
      </c>
      <c r="AR1374">
        <v>0</v>
      </c>
      <c r="AW1374" s="567"/>
      <c r="AX1374" s="567"/>
      <c r="AY1374" s="567"/>
      <c r="AZ1374" s="567"/>
      <c r="BA1374" s="567"/>
      <c r="BB1374" s="567"/>
      <c r="BC1374" s="567"/>
      <c r="BD1374" s="567">
        <v>0</v>
      </c>
      <c r="BE1374" s="567">
        <v>0</v>
      </c>
      <c r="BI1374">
        <v>45904.593912037039</v>
      </c>
      <c r="BJ1374">
        <v>45820.66070601852</v>
      </c>
      <c r="BK1374" t="s">
        <v>21683</v>
      </c>
      <c r="BM1374" t="s">
        <v>21696</v>
      </c>
      <c r="BU1374" t="s">
        <v>21053</v>
      </c>
      <c r="BV1374" t="s">
        <v>21054</v>
      </c>
      <c r="BY1374">
        <v>0</v>
      </c>
      <c r="CA1374" t="s">
        <v>16180</v>
      </c>
      <c r="CB1374" t="s">
        <v>21679</v>
      </c>
      <c r="CC137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5" spans="1:81">
      <c r="A1375" t="s">
        <v>20884</v>
      </c>
      <c r="C1375" t="s">
        <v>19801</v>
      </c>
      <c r="F1375" t="s">
        <v>33</v>
      </c>
      <c r="J1375" t="b">
        <v>1</v>
      </c>
      <c r="K1375">
        <v>45900</v>
      </c>
      <c r="M1375" t="b">
        <v>0</v>
      </c>
      <c r="V1375" t="s">
        <v>2478</v>
      </c>
      <c r="AP1375">
        <v>0</v>
      </c>
      <c r="AQ1375">
        <v>0</v>
      </c>
      <c r="AR1375">
        <v>0</v>
      </c>
      <c r="AW1375" s="567"/>
      <c r="AX1375" s="567"/>
      <c r="AY1375" s="567"/>
      <c r="AZ1375" s="567"/>
      <c r="BA1375" s="567"/>
      <c r="BB1375" s="567"/>
      <c r="BC1375" s="567"/>
      <c r="BD1375" s="567">
        <v>0</v>
      </c>
      <c r="BE1375" s="567">
        <v>0</v>
      </c>
      <c r="BI1375">
        <v>45904.594259259262</v>
      </c>
      <c r="BJ1375">
        <v>45820.661307870374</v>
      </c>
      <c r="BK1375" t="s">
        <v>21683</v>
      </c>
      <c r="BM1375" t="s">
        <v>21696</v>
      </c>
      <c r="BU1375" t="s">
        <v>21055</v>
      </c>
      <c r="BV1375" t="s">
        <v>21056</v>
      </c>
      <c r="BY1375">
        <v>0</v>
      </c>
      <c r="CA1375" t="s">
        <v>16180</v>
      </c>
      <c r="CB1375" t="s">
        <v>21679</v>
      </c>
      <c r="CC137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6" spans="1:81">
      <c r="A1376" t="s">
        <v>20884</v>
      </c>
      <c r="C1376" t="s">
        <v>21057</v>
      </c>
      <c r="F1376" t="s">
        <v>46</v>
      </c>
      <c r="J1376" t="b">
        <v>1</v>
      </c>
      <c r="K1376">
        <v>45900</v>
      </c>
      <c r="M1376" t="b">
        <v>0</v>
      </c>
      <c r="V1376" t="s">
        <v>2478</v>
      </c>
      <c r="AP1376">
        <v>0</v>
      </c>
      <c r="AQ1376">
        <v>0</v>
      </c>
      <c r="AR1376">
        <v>0</v>
      </c>
      <c r="AW1376" s="567"/>
      <c r="AX1376" s="567"/>
      <c r="AY1376" s="567"/>
      <c r="AZ1376" s="567"/>
      <c r="BA1376" s="567"/>
      <c r="BB1376" s="567"/>
      <c r="BC1376" s="567"/>
      <c r="BD1376" s="567">
        <v>0</v>
      </c>
      <c r="BE1376" s="567">
        <v>0</v>
      </c>
      <c r="BI1376">
        <v>45856.774953703702</v>
      </c>
      <c r="BJ1376">
        <v>45820.66202546296</v>
      </c>
      <c r="BK1376" t="s">
        <v>21683</v>
      </c>
      <c r="BM1376" t="s">
        <v>21698</v>
      </c>
      <c r="BU1376" t="s">
        <v>21058</v>
      </c>
      <c r="BV1376" t="s">
        <v>21059</v>
      </c>
      <c r="BY1376">
        <v>0</v>
      </c>
      <c r="CA1376" t="s">
        <v>16180</v>
      </c>
      <c r="CB1376" t="s">
        <v>21679</v>
      </c>
      <c r="CC137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7" spans="1:81">
      <c r="A1377" t="s">
        <v>20884</v>
      </c>
      <c r="C1377" t="s">
        <v>21060</v>
      </c>
      <c r="F1377" t="s">
        <v>46</v>
      </c>
      <c r="J1377" t="b">
        <v>1</v>
      </c>
      <c r="K1377">
        <v>45900</v>
      </c>
      <c r="M1377" t="b">
        <v>0</v>
      </c>
      <c r="V1377" t="s">
        <v>2478</v>
      </c>
      <c r="AP1377">
        <v>0</v>
      </c>
      <c r="AQ1377">
        <v>0</v>
      </c>
      <c r="AR1377">
        <v>0</v>
      </c>
      <c r="AW1377" s="567"/>
      <c r="AX1377" s="567"/>
      <c r="AY1377" s="567"/>
      <c r="AZ1377" s="567"/>
      <c r="BA1377" s="567"/>
      <c r="BB1377" s="567"/>
      <c r="BC1377" s="567"/>
      <c r="BD1377" s="567">
        <v>0</v>
      </c>
      <c r="BE1377" s="567">
        <v>0</v>
      </c>
      <c r="BI1377">
        <v>45856.774953703702</v>
      </c>
      <c r="BJ1377">
        <v>45820.662152777775</v>
      </c>
      <c r="BK1377" t="s">
        <v>21683</v>
      </c>
      <c r="BM1377" t="s">
        <v>21698</v>
      </c>
      <c r="BU1377" t="s">
        <v>21061</v>
      </c>
      <c r="BV1377" t="s">
        <v>21062</v>
      </c>
      <c r="BY1377">
        <v>0</v>
      </c>
      <c r="CA1377" t="s">
        <v>16180</v>
      </c>
      <c r="CB1377" t="s">
        <v>21679</v>
      </c>
      <c r="CC137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8" spans="1:81">
      <c r="A1378" t="s">
        <v>20884</v>
      </c>
      <c r="C1378" t="s">
        <v>21063</v>
      </c>
      <c r="F1378" t="s">
        <v>46</v>
      </c>
      <c r="J1378" t="b">
        <v>1</v>
      </c>
      <c r="K1378">
        <v>45930</v>
      </c>
      <c r="M1378" t="b">
        <v>0</v>
      </c>
      <c r="V1378" t="s">
        <v>2478</v>
      </c>
      <c r="AP1378">
        <v>0</v>
      </c>
      <c r="AQ1378">
        <v>0</v>
      </c>
      <c r="AR1378">
        <v>0</v>
      </c>
      <c r="AW1378" s="567"/>
      <c r="AX1378" s="567"/>
      <c r="AY1378" s="567"/>
      <c r="AZ1378" s="567"/>
      <c r="BA1378" s="567"/>
      <c r="BB1378" s="567"/>
      <c r="BC1378" s="567"/>
      <c r="BD1378" s="567">
        <v>0</v>
      </c>
      <c r="BE1378" s="567">
        <v>0</v>
      </c>
      <c r="BI1378">
        <v>45856.774965277778</v>
      </c>
      <c r="BJ1378">
        <v>45820.662303240744</v>
      </c>
      <c r="BK1378" t="s">
        <v>21683</v>
      </c>
      <c r="BM1378" t="s">
        <v>21698</v>
      </c>
      <c r="BU1378" t="s">
        <v>21064</v>
      </c>
      <c r="BV1378" t="s">
        <v>21065</v>
      </c>
      <c r="BY1378">
        <v>0</v>
      </c>
      <c r="CA1378" t="s">
        <v>16180</v>
      </c>
      <c r="CB1378" t="s">
        <v>21679</v>
      </c>
      <c r="CC137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79" spans="1:81">
      <c r="A1379" t="s">
        <v>20884</v>
      </c>
      <c r="C1379" t="s">
        <v>21066</v>
      </c>
      <c r="F1379" t="s">
        <v>46</v>
      </c>
      <c r="J1379" t="b">
        <v>1</v>
      </c>
      <c r="K1379">
        <v>45930</v>
      </c>
      <c r="M1379" t="b">
        <v>0</v>
      </c>
      <c r="V1379" t="s">
        <v>2478</v>
      </c>
      <c r="AP1379">
        <v>0</v>
      </c>
      <c r="AQ1379">
        <v>0</v>
      </c>
      <c r="AR1379">
        <v>0</v>
      </c>
      <c r="AW1379" s="567"/>
      <c r="AX1379" s="567"/>
      <c r="AY1379" s="567"/>
      <c r="AZ1379" s="567"/>
      <c r="BA1379" s="567"/>
      <c r="BB1379" s="567"/>
      <c r="BC1379" s="567"/>
      <c r="BD1379" s="567">
        <v>0</v>
      </c>
      <c r="BE1379" s="567">
        <v>0</v>
      </c>
      <c r="BI1379">
        <v>45856.774965277778</v>
      </c>
      <c r="BJ1379">
        <v>45820.665046296293</v>
      </c>
      <c r="BK1379" t="s">
        <v>21683</v>
      </c>
      <c r="BM1379" t="s">
        <v>21698</v>
      </c>
      <c r="BU1379" t="s">
        <v>21067</v>
      </c>
      <c r="BV1379" t="s">
        <v>21068</v>
      </c>
      <c r="BY1379">
        <v>0</v>
      </c>
      <c r="CA1379" t="s">
        <v>16180</v>
      </c>
      <c r="CB1379" t="s">
        <v>21679</v>
      </c>
      <c r="CC137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0" spans="1:81">
      <c r="A1380" t="s">
        <v>20884</v>
      </c>
      <c r="C1380" t="s">
        <v>21069</v>
      </c>
      <c r="F1380" t="s">
        <v>46</v>
      </c>
      <c r="J1380" t="b">
        <v>1</v>
      </c>
      <c r="K1380">
        <v>45930</v>
      </c>
      <c r="M1380" t="b">
        <v>0</v>
      </c>
      <c r="V1380" t="s">
        <v>2478</v>
      </c>
      <c r="AP1380">
        <v>0</v>
      </c>
      <c r="AQ1380">
        <v>0</v>
      </c>
      <c r="AR1380">
        <v>0</v>
      </c>
      <c r="AW1380" s="567"/>
      <c r="AX1380" s="567"/>
      <c r="AY1380" s="567"/>
      <c r="AZ1380" s="567"/>
      <c r="BA1380" s="567"/>
      <c r="BB1380" s="567"/>
      <c r="BC1380" s="567"/>
      <c r="BD1380" s="567">
        <v>0</v>
      </c>
      <c r="BE1380" s="567">
        <v>0</v>
      </c>
      <c r="BI1380">
        <v>45856.774965277778</v>
      </c>
      <c r="BJ1380">
        <v>45820.665173611109</v>
      </c>
      <c r="BK1380" t="s">
        <v>21683</v>
      </c>
      <c r="BM1380" t="s">
        <v>21698</v>
      </c>
      <c r="BU1380" t="s">
        <v>21070</v>
      </c>
      <c r="BV1380" t="s">
        <v>21071</v>
      </c>
      <c r="BY1380">
        <v>0</v>
      </c>
      <c r="CA1380" t="s">
        <v>16180</v>
      </c>
      <c r="CB1380" t="s">
        <v>21679</v>
      </c>
      <c r="CC138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1" spans="1:81">
      <c r="A1381" t="s">
        <v>20884</v>
      </c>
      <c r="C1381" t="s">
        <v>21072</v>
      </c>
      <c r="F1381" t="s">
        <v>46</v>
      </c>
      <c r="J1381" t="b">
        <v>1</v>
      </c>
      <c r="K1381">
        <v>45930</v>
      </c>
      <c r="M1381" t="b">
        <v>0</v>
      </c>
      <c r="V1381" t="s">
        <v>2478</v>
      </c>
      <c r="AP1381">
        <v>0</v>
      </c>
      <c r="AQ1381">
        <v>0</v>
      </c>
      <c r="AR1381">
        <v>0</v>
      </c>
      <c r="AW1381" s="567"/>
      <c r="AX1381" s="567"/>
      <c r="AY1381" s="567"/>
      <c r="AZ1381" s="567"/>
      <c r="BA1381" s="567"/>
      <c r="BB1381" s="567"/>
      <c r="BC1381" s="567"/>
      <c r="BD1381" s="567">
        <v>0</v>
      </c>
      <c r="BE1381" s="567">
        <v>0</v>
      </c>
      <c r="BI1381">
        <v>45856.774965277778</v>
      </c>
      <c r="BJ1381">
        <v>45820.665324074071</v>
      </c>
      <c r="BK1381" t="s">
        <v>21683</v>
      </c>
      <c r="BM1381" t="s">
        <v>21698</v>
      </c>
      <c r="BU1381" t="s">
        <v>21073</v>
      </c>
      <c r="BV1381" t="s">
        <v>21074</v>
      </c>
      <c r="BY1381">
        <v>0</v>
      </c>
      <c r="CA1381" t="s">
        <v>16180</v>
      </c>
      <c r="CB1381" t="s">
        <v>21679</v>
      </c>
      <c r="CC138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2" spans="1:81">
      <c r="A1382" t="s">
        <v>20884</v>
      </c>
      <c r="C1382" t="s">
        <v>21075</v>
      </c>
      <c r="F1382" t="s">
        <v>46</v>
      </c>
      <c r="J1382" t="b">
        <v>1</v>
      </c>
      <c r="K1382">
        <v>45930</v>
      </c>
      <c r="M1382" t="b">
        <v>0</v>
      </c>
      <c r="V1382" t="s">
        <v>2478</v>
      </c>
      <c r="AP1382">
        <v>0</v>
      </c>
      <c r="AQ1382">
        <v>0</v>
      </c>
      <c r="AR1382">
        <v>0</v>
      </c>
      <c r="AW1382" s="567"/>
      <c r="AX1382" s="567"/>
      <c r="AY1382" s="567"/>
      <c r="AZ1382" s="567"/>
      <c r="BA1382" s="567"/>
      <c r="BB1382" s="567"/>
      <c r="BC1382" s="567"/>
      <c r="BD1382" s="567">
        <v>0</v>
      </c>
      <c r="BE1382" s="567">
        <v>0</v>
      </c>
      <c r="BI1382">
        <v>45856.774965277778</v>
      </c>
      <c r="BJ1382">
        <v>45820.66547453704</v>
      </c>
      <c r="BK1382" t="s">
        <v>21683</v>
      </c>
      <c r="BM1382" t="s">
        <v>21698</v>
      </c>
      <c r="BU1382" t="s">
        <v>21076</v>
      </c>
      <c r="BV1382" t="s">
        <v>21077</v>
      </c>
      <c r="BY1382">
        <v>0</v>
      </c>
      <c r="CA1382" t="s">
        <v>16180</v>
      </c>
      <c r="CB1382" t="s">
        <v>21679</v>
      </c>
      <c r="CC138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3" spans="1:81">
      <c r="A1383" t="s">
        <v>20884</v>
      </c>
      <c r="C1383" t="s">
        <v>21078</v>
      </c>
      <c r="F1383" t="s">
        <v>46</v>
      </c>
      <c r="J1383" t="b">
        <v>1</v>
      </c>
      <c r="K1383">
        <v>45930</v>
      </c>
      <c r="M1383" t="b">
        <v>0</v>
      </c>
      <c r="V1383" t="s">
        <v>2478</v>
      </c>
      <c r="AP1383">
        <v>0</v>
      </c>
      <c r="AQ1383">
        <v>0</v>
      </c>
      <c r="AR1383">
        <v>0</v>
      </c>
      <c r="AW1383" s="567"/>
      <c r="AX1383" s="567"/>
      <c r="AY1383" s="567"/>
      <c r="AZ1383" s="567"/>
      <c r="BA1383" s="567"/>
      <c r="BB1383" s="567"/>
      <c r="BC1383" s="567"/>
      <c r="BD1383" s="567">
        <v>0</v>
      </c>
      <c r="BE1383" s="567">
        <v>0</v>
      </c>
      <c r="BI1383">
        <v>45856.774965277778</v>
      </c>
      <c r="BJ1383">
        <v>45820.665578703702</v>
      </c>
      <c r="BK1383" t="s">
        <v>21683</v>
      </c>
      <c r="BM1383" t="s">
        <v>21698</v>
      </c>
      <c r="BU1383" t="s">
        <v>21079</v>
      </c>
      <c r="BV1383" t="s">
        <v>21080</v>
      </c>
      <c r="BY1383">
        <v>0</v>
      </c>
      <c r="CA1383" t="s">
        <v>16180</v>
      </c>
      <c r="CB1383" t="s">
        <v>21679</v>
      </c>
      <c r="CC138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4" spans="1:81">
      <c r="A1384" t="s">
        <v>20884</v>
      </c>
      <c r="C1384" t="s">
        <v>22264</v>
      </c>
      <c r="F1384" t="s">
        <v>16416</v>
      </c>
      <c r="J1384" t="b">
        <v>1</v>
      </c>
      <c r="K1384">
        <v>45869</v>
      </c>
      <c r="M1384" t="b">
        <v>0</v>
      </c>
      <c r="V1384" t="s">
        <v>2478</v>
      </c>
      <c r="AP1384">
        <v>0</v>
      </c>
      <c r="AQ1384">
        <v>0</v>
      </c>
      <c r="AR1384">
        <v>0</v>
      </c>
      <c r="AW1384" s="567"/>
      <c r="AX1384" s="567"/>
      <c r="AY1384" s="567"/>
      <c r="AZ1384" s="567"/>
      <c r="BA1384" s="567"/>
      <c r="BB1384" s="567"/>
      <c r="BC1384" s="567"/>
      <c r="BD1384" s="567">
        <v>0</v>
      </c>
      <c r="BE1384" s="567">
        <v>0</v>
      </c>
      <c r="BI1384">
        <v>45856.774965277778</v>
      </c>
      <c r="BJ1384">
        <v>45820.666145833333</v>
      </c>
      <c r="BK1384" t="s">
        <v>21683</v>
      </c>
      <c r="BM1384" t="s">
        <v>21698</v>
      </c>
      <c r="BU1384" t="s">
        <v>21081</v>
      </c>
      <c r="BV1384" t="s">
        <v>21082</v>
      </c>
      <c r="BY1384">
        <v>0</v>
      </c>
      <c r="CA1384" t="s">
        <v>16180</v>
      </c>
      <c r="CB1384" t="s">
        <v>21679</v>
      </c>
      <c r="CC138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5" spans="1:81">
      <c r="A1385" t="s">
        <v>20884</v>
      </c>
      <c r="C1385" t="s">
        <v>21083</v>
      </c>
      <c r="F1385" t="s">
        <v>16416</v>
      </c>
      <c r="J1385" t="b">
        <v>1</v>
      </c>
      <c r="K1385">
        <v>45869</v>
      </c>
      <c r="M1385" t="b">
        <v>0</v>
      </c>
      <c r="V1385" t="s">
        <v>2478</v>
      </c>
      <c r="AP1385">
        <v>0</v>
      </c>
      <c r="AQ1385">
        <v>0</v>
      </c>
      <c r="AR1385">
        <v>0</v>
      </c>
      <c r="AW1385" s="567"/>
      <c r="AX1385" s="567"/>
      <c r="AY1385" s="567"/>
      <c r="AZ1385" s="567"/>
      <c r="BA1385" s="567"/>
      <c r="BB1385" s="567"/>
      <c r="BC1385" s="567"/>
      <c r="BD1385" s="567">
        <v>0</v>
      </c>
      <c r="BE1385" s="567">
        <v>0</v>
      </c>
      <c r="BI1385">
        <v>45856.774976851855</v>
      </c>
      <c r="BJ1385">
        <v>45820.666250000002</v>
      </c>
      <c r="BK1385" t="s">
        <v>21683</v>
      </c>
      <c r="BM1385" t="s">
        <v>21698</v>
      </c>
      <c r="BU1385" t="s">
        <v>21084</v>
      </c>
      <c r="BV1385" t="s">
        <v>21085</v>
      </c>
      <c r="BY1385">
        <v>0</v>
      </c>
      <c r="CA1385" t="s">
        <v>16180</v>
      </c>
      <c r="CB1385" t="s">
        <v>21679</v>
      </c>
      <c r="CC138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6" spans="1:81">
      <c r="A1386" t="s">
        <v>20884</v>
      </c>
      <c r="C1386" t="s">
        <v>22265</v>
      </c>
      <c r="F1386" t="s">
        <v>16416</v>
      </c>
      <c r="J1386" t="b">
        <v>1</v>
      </c>
      <c r="K1386">
        <v>45869</v>
      </c>
      <c r="M1386" t="b">
        <v>0</v>
      </c>
      <c r="V1386" t="s">
        <v>2478</v>
      </c>
      <c r="AP1386">
        <v>0</v>
      </c>
      <c r="AQ1386">
        <v>0</v>
      </c>
      <c r="AR1386">
        <v>0</v>
      </c>
      <c r="AW1386" s="567"/>
      <c r="AX1386" s="567"/>
      <c r="AY1386" s="567"/>
      <c r="AZ1386" s="567"/>
      <c r="BA1386" s="567"/>
      <c r="BB1386" s="567"/>
      <c r="BC1386" s="567"/>
      <c r="BD1386" s="567">
        <v>0</v>
      </c>
      <c r="BE1386" s="567">
        <v>0</v>
      </c>
      <c r="BI1386">
        <v>45856.774976851855</v>
      </c>
      <c r="BJ1386">
        <v>45820.666365740741</v>
      </c>
      <c r="BK1386" t="s">
        <v>21683</v>
      </c>
      <c r="BM1386" t="s">
        <v>21698</v>
      </c>
      <c r="BU1386" t="s">
        <v>21086</v>
      </c>
      <c r="BV1386" t="s">
        <v>21087</v>
      </c>
      <c r="BY1386">
        <v>0</v>
      </c>
      <c r="CA1386" t="s">
        <v>16180</v>
      </c>
      <c r="CB1386" t="s">
        <v>21679</v>
      </c>
      <c r="CC138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7" spans="1:81">
      <c r="A1387" t="s">
        <v>20884</v>
      </c>
      <c r="C1387" t="s">
        <v>21088</v>
      </c>
      <c r="F1387" t="s">
        <v>16416</v>
      </c>
      <c r="J1387" t="b">
        <v>1</v>
      </c>
      <c r="K1387">
        <v>45869</v>
      </c>
      <c r="M1387" t="b">
        <v>0</v>
      </c>
      <c r="V1387" t="s">
        <v>2478</v>
      </c>
      <c r="AP1387">
        <v>0</v>
      </c>
      <c r="AQ1387">
        <v>0</v>
      </c>
      <c r="AR1387">
        <v>0</v>
      </c>
      <c r="AW1387" s="567"/>
      <c r="AX1387" s="567"/>
      <c r="AY1387" s="567"/>
      <c r="AZ1387" s="567"/>
      <c r="BA1387" s="567"/>
      <c r="BB1387" s="567"/>
      <c r="BC1387" s="567"/>
      <c r="BD1387" s="567">
        <v>0</v>
      </c>
      <c r="BE1387" s="567">
        <v>0</v>
      </c>
      <c r="BI1387">
        <v>45856.774976851855</v>
      </c>
      <c r="BJ1387">
        <v>45820.666504629633</v>
      </c>
      <c r="BK1387" t="s">
        <v>21683</v>
      </c>
      <c r="BM1387" t="s">
        <v>21698</v>
      </c>
      <c r="BU1387" t="s">
        <v>21089</v>
      </c>
      <c r="BV1387" t="s">
        <v>21090</v>
      </c>
      <c r="BY1387">
        <v>0</v>
      </c>
      <c r="CA1387" t="s">
        <v>16180</v>
      </c>
      <c r="CB1387" t="s">
        <v>21679</v>
      </c>
      <c r="CC138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8" spans="1:81">
      <c r="A1388" t="s">
        <v>20884</v>
      </c>
      <c r="C1388" t="s">
        <v>21091</v>
      </c>
      <c r="F1388" t="s">
        <v>16416</v>
      </c>
      <c r="J1388" t="b">
        <v>1</v>
      </c>
      <c r="K1388">
        <v>45869</v>
      </c>
      <c r="M1388" t="b">
        <v>0</v>
      </c>
      <c r="V1388" t="s">
        <v>2478</v>
      </c>
      <c r="AP1388">
        <v>0</v>
      </c>
      <c r="AQ1388">
        <v>0</v>
      </c>
      <c r="AR1388">
        <v>0</v>
      </c>
      <c r="AW1388" s="567"/>
      <c r="AX1388" s="567"/>
      <c r="AY1388" s="567"/>
      <c r="AZ1388" s="567"/>
      <c r="BA1388" s="567"/>
      <c r="BB1388" s="567"/>
      <c r="BC1388" s="567"/>
      <c r="BD1388" s="567">
        <v>0</v>
      </c>
      <c r="BE1388" s="567">
        <v>0</v>
      </c>
      <c r="BI1388">
        <v>45856.774976851855</v>
      </c>
      <c r="BJ1388">
        <v>45820.666597222225</v>
      </c>
      <c r="BK1388" t="s">
        <v>21683</v>
      </c>
      <c r="BM1388" t="s">
        <v>21698</v>
      </c>
      <c r="BU1388" t="s">
        <v>21092</v>
      </c>
      <c r="BV1388" t="s">
        <v>21093</v>
      </c>
      <c r="BY1388">
        <v>0</v>
      </c>
      <c r="CA1388" t="s">
        <v>16180</v>
      </c>
      <c r="CB1388" t="s">
        <v>21679</v>
      </c>
      <c r="CC138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89" spans="1:81">
      <c r="A1389" t="s">
        <v>20884</v>
      </c>
      <c r="C1389" t="s">
        <v>21094</v>
      </c>
      <c r="F1389" t="s">
        <v>16416</v>
      </c>
      <c r="J1389" t="b">
        <v>1</v>
      </c>
      <c r="K1389">
        <v>45900</v>
      </c>
      <c r="M1389" t="b">
        <v>0</v>
      </c>
      <c r="V1389" t="s">
        <v>2478</v>
      </c>
      <c r="AP1389">
        <v>0</v>
      </c>
      <c r="AQ1389">
        <v>0</v>
      </c>
      <c r="AR1389">
        <v>0</v>
      </c>
      <c r="AW1389" s="567"/>
      <c r="AX1389" s="567"/>
      <c r="AY1389" s="567"/>
      <c r="AZ1389" s="567"/>
      <c r="BA1389" s="567"/>
      <c r="BB1389" s="567"/>
      <c r="BC1389" s="567"/>
      <c r="BD1389" s="567">
        <v>0</v>
      </c>
      <c r="BE1389" s="567">
        <v>0</v>
      </c>
      <c r="BI1389">
        <v>45856.774976851855</v>
      </c>
      <c r="BJ1389">
        <v>45820.668888888889</v>
      </c>
      <c r="BK1389" t="s">
        <v>21683</v>
      </c>
      <c r="BM1389" t="s">
        <v>21698</v>
      </c>
      <c r="BU1389" t="s">
        <v>21095</v>
      </c>
      <c r="BV1389" t="s">
        <v>21096</v>
      </c>
      <c r="BY1389">
        <v>0</v>
      </c>
      <c r="CA1389" t="s">
        <v>16180</v>
      </c>
      <c r="CB1389" t="s">
        <v>21679</v>
      </c>
      <c r="CC138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0" spans="1:81">
      <c r="A1390" t="s">
        <v>20884</v>
      </c>
      <c r="C1390" t="s">
        <v>21097</v>
      </c>
      <c r="F1390" t="s">
        <v>16416</v>
      </c>
      <c r="J1390" t="b">
        <v>1</v>
      </c>
      <c r="K1390">
        <v>45930</v>
      </c>
      <c r="M1390" t="b">
        <v>0</v>
      </c>
      <c r="V1390" t="s">
        <v>2478</v>
      </c>
      <c r="AP1390">
        <v>0</v>
      </c>
      <c r="AQ1390">
        <v>0</v>
      </c>
      <c r="AR1390">
        <v>0</v>
      </c>
      <c r="AW1390" s="567"/>
      <c r="AX1390" s="567"/>
      <c r="AY1390" s="567"/>
      <c r="AZ1390" s="567"/>
      <c r="BA1390" s="567"/>
      <c r="BB1390" s="567"/>
      <c r="BC1390" s="567"/>
      <c r="BD1390" s="567">
        <v>0</v>
      </c>
      <c r="BE1390" s="567">
        <v>0</v>
      </c>
      <c r="BI1390">
        <v>45856.774976851855</v>
      </c>
      <c r="BJ1390">
        <v>45820.669907407406</v>
      </c>
      <c r="BK1390" t="s">
        <v>21683</v>
      </c>
      <c r="BM1390" t="s">
        <v>21698</v>
      </c>
      <c r="BU1390" t="s">
        <v>21098</v>
      </c>
      <c r="BV1390" t="s">
        <v>21099</v>
      </c>
      <c r="BY1390">
        <v>0</v>
      </c>
      <c r="CA1390" t="s">
        <v>16180</v>
      </c>
      <c r="CB1390" t="s">
        <v>21679</v>
      </c>
      <c r="CC139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1" spans="1:81">
      <c r="A1391" t="s">
        <v>20884</v>
      </c>
      <c r="C1391" t="s">
        <v>22266</v>
      </c>
      <c r="F1391" t="s">
        <v>16416</v>
      </c>
      <c r="J1391" t="b">
        <v>1</v>
      </c>
      <c r="K1391">
        <v>45930</v>
      </c>
      <c r="M1391" t="b">
        <v>0</v>
      </c>
      <c r="V1391" t="s">
        <v>2478</v>
      </c>
      <c r="AP1391">
        <v>0</v>
      </c>
      <c r="AQ1391">
        <v>0</v>
      </c>
      <c r="AR1391">
        <v>0</v>
      </c>
      <c r="AW1391" s="567"/>
      <c r="AX1391" s="567"/>
      <c r="AY1391" s="567"/>
      <c r="AZ1391" s="567"/>
      <c r="BA1391" s="567"/>
      <c r="BB1391" s="567"/>
      <c r="BC1391" s="567"/>
      <c r="BD1391" s="567">
        <v>0</v>
      </c>
      <c r="BE1391" s="567">
        <v>0</v>
      </c>
      <c r="BI1391">
        <v>45856.774976851855</v>
      </c>
      <c r="BJ1391">
        <v>45820.669976851852</v>
      </c>
      <c r="BK1391" t="s">
        <v>21683</v>
      </c>
      <c r="BM1391" t="s">
        <v>21698</v>
      </c>
      <c r="BU1391" t="s">
        <v>21100</v>
      </c>
      <c r="BV1391" t="s">
        <v>21101</v>
      </c>
      <c r="BY1391">
        <v>0</v>
      </c>
      <c r="CA1391" t="s">
        <v>16180</v>
      </c>
      <c r="CB1391" t="s">
        <v>21679</v>
      </c>
      <c r="CC139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2" spans="1:81">
      <c r="A1392" t="s">
        <v>20884</v>
      </c>
      <c r="C1392" t="s">
        <v>21102</v>
      </c>
      <c r="F1392" t="s">
        <v>16416</v>
      </c>
      <c r="J1392" t="b">
        <v>1</v>
      </c>
      <c r="K1392">
        <v>45930</v>
      </c>
      <c r="M1392" t="b">
        <v>0</v>
      </c>
      <c r="V1392" t="s">
        <v>2478</v>
      </c>
      <c r="AP1392">
        <v>0</v>
      </c>
      <c r="AQ1392">
        <v>0</v>
      </c>
      <c r="AR1392">
        <v>0</v>
      </c>
      <c r="AW1392" s="567"/>
      <c r="AX1392" s="567"/>
      <c r="AY1392" s="567"/>
      <c r="AZ1392" s="567"/>
      <c r="BA1392" s="567"/>
      <c r="BB1392" s="567"/>
      <c r="BC1392" s="567"/>
      <c r="BD1392" s="567">
        <v>0</v>
      </c>
      <c r="BE1392" s="567">
        <v>0</v>
      </c>
      <c r="BI1392">
        <v>45856.774976851855</v>
      </c>
      <c r="BJ1392">
        <v>45820.669988425929</v>
      </c>
      <c r="BK1392" t="s">
        <v>21683</v>
      </c>
      <c r="BM1392" t="s">
        <v>21698</v>
      </c>
      <c r="BU1392" t="s">
        <v>21103</v>
      </c>
      <c r="BV1392" t="s">
        <v>21104</v>
      </c>
      <c r="BY1392">
        <v>0</v>
      </c>
      <c r="CA1392" t="s">
        <v>16180</v>
      </c>
      <c r="CB1392" t="s">
        <v>21679</v>
      </c>
      <c r="CC139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3" spans="1:81">
      <c r="A1393" t="s">
        <v>20884</v>
      </c>
      <c r="C1393" t="s">
        <v>21105</v>
      </c>
      <c r="F1393" t="s">
        <v>16416</v>
      </c>
      <c r="J1393" t="b">
        <v>1</v>
      </c>
      <c r="K1393">
        <v>45930</v>
      </c>
      <c r="M1393" t="b">
        <v>0</v>
      </c>
      <c r="V1393" t="s">
        <v>2478</v>
      </c>
      <c r="AP1393">
        <v>0</v>
      </c>
      <c r="AQ1393">
        <v>0</v>
      </c>
      <c r="AR1393">
        <v>0</v>
      </c>
      <c r="AW1393" s="567"/>
      <c r="AX1393" s="567"/>
      <c r="AY1393" s="567"/>
      <c r="AZ1393" s="567"/>
      <c r="BA1393" s="567"/>
      <c r="BB1393" s="567"/>
      <c r="BC1393" s="567"/>
      <c r="BD1393" s="567">
        <v>0</v>
      </c>
      <c r="BE1393" s="567">
        <v>0</v>
      </c>
      <c r="BI1393">
        <v>45856.774988425925</v>
      </c>
      <c r="BJ1393">
        <v>45820.67</v>
      </c>
      <c r="BK1393" t="s">
        <v>21683</v>
      </c>
      <c r="BM1393" t="s">
        <v>21698</v>
      </c>
      <c r="BU1393" t="s">
        <v>21106</v>
      </c>
      <c r="BV1393" t="s">
        <v>21107</v>
      </c>
      <c r="BY1393">
        <v>0</v>
      </c>
      <c r="CA1393" t="s">
        <v>16180</v>
      </c>
      <c r="CB1393" t="s">
        <v>21679</v>
      </c>
      <c r="CC139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4" spans="1:81">
      <c r="A1394" t="s">
        <v>20884</v>
      </c>
      <c r="C1394" t="s">
        <v>22267</v>
      </c>
      <c r="F1394" t="s">
        <v>16416</v>
      </c>
      <c r="J1394" t="b">
        <v>1</v>
      </c>
      <c r="K1394">
        <v>45930</v>
      </c>
      <c r="M1394" t="b">
        <v>0</v>
      </c>
      <c r="V1394" t="s">
        <v>2478</v>
      </c>
      <c r="AP1394">
        <v>0</v>
      </c>
      <c r="AQ1394">
        <v>0</v>
      </c>
      <c r="AR1394">
        <v>0</v>
      </c>
      <c r="AW1394" s="567"/>
      <c r="AX1394" s="567"/>
      <c r="AY1394" s="567"/>
      <c r="AZ1394" s="567"/>
      <c r="BA1394" s="567"/>
      <c r="BB1394" s="567"/>
      <c r="BC1394" s="567"/>
      <c r="BD1394" s="567">
        <v>0</v>
      </c>
      <c r="BE1394" s="567">
        <v>0</v>
      </c>
      <c r="BI1394">
        <v>45856.774988425925</v>
      </c>
      <c r="BJ1394">
        <v>45820.67</v>
      </c>
      <c r="BK1394" t="s">
        <v>21683</v>
      </c>
      <c r="BM1394" t="s">
        <v>21698</v>
      </c>
      <c r="BU1394" t="s">
        <v>21108</v>
      </c>
      <c r="BV1394" t="s">
        <v>21109</v>
      </c>
      <c r="BY1394">
        <v>0</v>
      </c>
      <c r="CA1394" t="s">
        <v>16180</v>
      </c>
      <c r="CB1394" t="s">
        <v>21679</v>
      </c>
      <c r="CC139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5" spans="1:81">
      <c r="A1395" t="s">
        <v>20884</v>
      </c>
      <c r="C1395" t="s">
        <v>21110</v>
      </c>
      <c r="F1395" t="s">
        <v>16416</v>
      </c>
      <c r="J1395" t="b">
        <v>1</v>
      </c>
      <c r="K1395">
        <v>45930</v>
      </c>
      <c r="M1395" t="b">
        <v>0</v>
      </c>
      <c r="V1395" t="s">
        <v>2478</v>
      </c>
      <c r="AP1395">
        <v>0</v>
      </c>
      <c r="AQ1395">
        <v>0</v>
      </c>
      <c r="AR1395">
        <v>0</v>
      </c>
      <c r="AW1395" s="567"/>
      <c r="AX1395" s="567"/>
      <c r="AY1395" s="567"/>
      <c r="AZ1395" s="567"/>
      <c r="BA1395" s="567"/>
      <c r="BB1395" s="567"/>
      <c r="BC1395" s="567"/>
      <c r="BD1395" s="567">
        <v>0</v>
      </c>
      <c r="BE1395" s="567">
        <v>0</v>
      </c>
      <c r="BI1395">
        <v>45856.774988425925</v>
      </c>
      <c r="BJ1395">
        <v>45820.670011574075</v>
      </c>
      <c r="BK1395" t="s">
        <v>21683</v>
      </c>
      <c r="BM1395" t="s">
        <v>21698</v>
      </c>
      <c r="BU1395" t="s">
        <v>21111</v>
      </c>
      <c r="BV1395" t="s">
        <v>21112</v>
      </c>
      <c r="BY1395">
        <v>0</v>
      </c>
      <c r="CA1395" t="s">
        <v>16180</v>
      </c>
      <c r="CB1395" t="s">
        <v>21679</v>
      </c>
      <c r="CC139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6" spans="1:81">
      <c r="A1396" t="s">
        <v>20884</v>
      </c>
      <c r="C1396" t="s">
        <v>21113</v>
      </c>
      <c r="F1396" t="s">
        <v>16416</v>
      </c>
      <c r="J1396" t="b">
        <v>1</v>
      </c>
      <c r="K1396">
        <v>45930</v>
      </c>
      <c r="M1396" t="b">
        <v>0</v>
      </c>
      <c r="V1396" t="s">
        <v>2478</v>
      </c>
      <c r="AP1396">
        <v>0</v>
      </c>
      <c r="AQ1396">
        <v>0</v>
      </c>
      <c r="AR1396">
        <v>0</v>
      </c>
      <c r="AW1396" s="567"/>
      <c r="AX1396" s="567"/>
      <c r="AY1396" s="567"/>
      <c r="AZ1396" s="567"/>
      <c r="BA1396" s="567"/>
      <c r="BB1396" s="567"/>
      <c r="BC1396" s="567"/>
      <c r="BD1396" s="567">
        <v>0</v>
      </c>
      <c r="BE1396" s="567">
        <v>0</v>
      </c>
      <c r="BI1396">
        <v>45856.774988425925</v>
      </c>
      <c r="BJ1396">
        <v>45820.670023148145</v>
      </c>
      <c r="BK1396" t="s">
        <v>21683</v>
      </c>
      <c r="BM1396" t="s">
        <v>21698</v>
      </c>
      <c r="BU1396" t="s">
        <v>21114</v>
      </c>
      <c r="BV1396" t="s">
        <v>21115</v>
      </c>
      <c r="BY1396">
        <v>0</v>
      </c>
      <c r="CA1396" t="s">
        <v>16180</v>
      </c>
      <c r="CB1396" t="s">
        <v>21679</v>
      </c>
      <c r="CC139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7" spans="1:81">
      <c r="A1397" t="s">
        <v>20884</v>
      </c>
      <c r="C1397" t="s">
        <v>22268</v>
      </c>
      <c r="F1397" t="s">
        <v>16416</v>
      </c>
      <c r="J1397" t="b">
        <v>1</v>
      </c>
      <c r="K1397">
        <v>45930</v>
      </c>
      <c r="M1397" t="b">
        <v>0</v>
      </c>
      <c r="V1397" t="s">
        <v>2478</v>
      </c>
      <c r="AP1397">
        <v>0</v>
      </c>
      <c r="AQ1397">
        <v>0</v>
      </c>
      <c r="AR1397">
        <v>0</v>
      </c>
      <c r="AW1397" s="567"/>
      <c r="AX1397" s="567"/>
      <c r="AY1397" s="567"/>
      <c r="AZ1397" s="567"/>
      <c r="BA1397" s="567"/>
      <c r="BB1397" s="567"/>
      <c r="BC1397" s="567"/>
      <c r="BD1397" s="567">
        <v>0</v>
      </c>
      <c r="BE1397" s="567">
        <v>0</v>
      </c>
      <c r="BI1397">
        <v>45856.774988425925</v>
      </c>
      <c r="BJ1397">
        <v>45820.670775462961</v>
      </c>
      <c r="BK1397" t="s">
        <v>21683</v>
      </c>
      <c r="BM1397" t="s">
        <v>21698</v>
      </c>
      <c r="BU1397" t="s">
        <v>21116</v>
      </c>
      <c r="BV1397" t="s">
        <v>21117</v>
      </c>
      <c r="BY1397">
        <v>0</v>
      </c>
      <c r="CA1397" t="s">
        <v>16180</v>
      </c>
      <c r="CB1397" t="s">
        <v>21679</v>
      </c>
      <c r="CC139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8" spans="1:81">
      <c r="A1398" t="s">
        <v>20884</v>
      </c>
      <c r="C1398" t="s">
        <v>22269</v>
      </c>
      <c r="F1398" t="s">
        <v>16416</v>
      </c>
      <c r="J1398" t="b">
        <v>1</v>
      </c>
      <c r="K1398">
        <v>45930</v>
      </c>
      <c r="M1398" t="b">
        <v>0</v>
      </c>
      <c r="V1398" t="s">
        <v>2478</v>
      </c>
      <c r="AP1398">
        <v>0</v>
      </c>
      <c r="AQ1398">
        <v>0</v>
      </c>
      <c r="AR1398">
        <v>0</v>
      </c>
      <c r="AW1398" s="567"/>
      <c r="AX1398" s="567"/>
      <c r="AY1398" s="567"/>
      <c r="AZ1398" s="567"/>
      <c r="BA1398" s="567"/>
      <c r="BB1398" s="567"/>
      <c r="BC1398" s="567"/>
      <c r="BD1398" s="567">
        <v>0</v>
      </c>
      <c r="BE1398" s="567">
        <v>0</v>
      </c>
      <c r="BI1398">
        <v>45856.774988425925</v>
      </c>
      <c r="BJ1398">
        <v>45820.670983796299</v>
      </c>
      <c r="BK1398" t="s">
        <v>21683</v>
      </c>
      <c r="BM1398" t="s">
        <v>21698</v>
      </c>
      <c r="BU1398" t="s">
        <v>21118</v>
      </c>
      <c r="BV1398" t="s">
        <v>21119</v>
      </c>
      <c r="BY1398">
        <v>0</v>
      </c>
      <c r="CA1398" t="s">
        <v>16180</v>
      </c>
      <c r="CB1398" t="s">
        <v>21679</v>
      </c>
      <c r="CC139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399" spans="1:81">
      <c r="A1399" t="s">
        <v>20884</v>
      </c>
      <c r="C1399" t="s">
        <v>21120</v>
      </c>
      <c r="F1399" t="s">
        <v>16416</v>
      </c>
      <c r="J1399" t="b">
        <v>1</v>
      </c>
      <c r="K1399">
        <v>45930</v>
      </c>
      <c r="M1399" t="b">
        <v>0</v>
      </c>
      <c r="V1399" t="s">
        <v>2478</v>
      </c>
      <c r="AP1399">
        <v>0</v>
      </c>
      <c r="AQ1399">
        <v>0</v>
      </c>
      <c r="AR1399">
        <v>0</v>
      </c>
      <c r="AW1399" s="567"/>
      <c r="AX1399" s="567"/>
      <c r="AY1399" s="567"/>
      <c r="AZ1399" s="567"/>
      <c r="BA1399" s="567"/>
      <c r="BB1399" s="567"/>
      <c r="BC1399" s="567"/>
      <c r="BD1399" s="567">
        <v>0</v>
      </c>
      <c r="BE1399" s="567">
        <v>0</v>
      </c>
      <c r="BI1399">
        <v>45856.774988425925</v>
      </c>
      <c r="BJ1399">
        <v>45820.671284722222</v>
      </c>
      <c r="BK1399" t="s">
        <v>21683</v>
      </c>
      <c r="BM1399" t="s">
        <v>21698</v>
      </c>
      <c r="BU1399" t="s">
        <v>21121</v>
      </c>
      <c r="BV1399" t="s">
        <v>21122</v>
      </c>
      <c r="BY1399">
        <v>0</v>
      </c>
      <c r="CA1399" t="s">
        <v>16180</v>
      </c>
      <c r="CB1399" t="s">
        <v>21679</v>
      </c>
      <c r="CC139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0" spans="1:81">
      <c r="A1400" t="s">
        <v>20884</v>
      </c>
      <c r="C1400" t="s">
        <v>22270</v>
      </c>
      <c r="F1400" t="s">
        <v>16416</v>
      </c>
      <c r="J1400" t="b">
        <v>1</v>
      </c>
      <c r="K1400">
        <v>45930</v>
      </c>
      <c r="M1400" t="b">
        <v>0</v>
      </c>
      <c r="V1400" t="s">
        <v>2478</v>
      </c>
      <c r="AP1400">
        <v>0</v>
      </c>
      <c r="AQ1400">
        <v>0</v>
      </c>
      <c r="AR1400">
        <v>0</v>
      </c>
      <c r="AW1400" s="567"/>
      <c r="AX1400" s="567"/>
      <c r="AY1400" s="567"/>
      <c r="AZ1400" s="567"/>
      <c r="BA1400" s="567"/>
      <c r="BB1400" s="567"/>
      <c r="BC1400" s="567"/>
      <c r="BD1400" s="567">
        <v>0</v>
      </c>
      <c r="BE1400" s="567">
        <v>0</v>
      </c>
      <c r="BI1400">
        <v>45856.775000000001</v>
      </c>
      <c r="BJ1400">
        <v>45820.671388888892</v>
      </c>
      <c r="BK1400" t="s">
        <v>21683</v>
      </c>
      <c r="BM1400" t="s">
        <v>21698</v>
      </c>
      <c r="BU1400" t="s">
        <v>21123</v>
      </c>
      <c r="BV1400" t="s">
        <v>21124</v>
      </c>
      <c r="BY1400">
        <v>0</v>
      </c>
      <c r="CA1400" t="s">
        <v>16180</v>
      </c>
      <c r="CB1400" t="s">
        <v>21679</v>
      </c>
      <c r="CC140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1" spans="1:81">
      <c r="A1401" t="s">
        <v>20884</v>
      </c>
      <c r="C1401" t="s">
        <v>22271</v>
      </c>
      <c r="F1401" t="s">
        <v>16416</v>
      </c>
      <c r="J1401" t="b">
        <v>1</v>
      </c>
      <c r="K1401">
        <v>45930</v>
      </c>
      <c r="M1401" t="b">
        <v>0</v>
      </c>
      <c r="V1401" t="s">
        <v>2478</v>
      </c>
      <c r="AP1401">
        <v>0</v>
      </c>
      <c r="AQ1401">
        <v>0</v>
      </c>
      <c r="AR1401">
        <v>0</v>
      </c>
      <c r="AW1401" s="567"/>
      <c r="AX1401" s="567"/>
      <c r="AY1401" s="567"/>
      <c r="AZ1401" s="567"/>
      <c r="BA1401" s="567"/>
      <c r="BB1401" s="567"/>
      <c r="BC1401" s="567"/>
      <c r="BD1401" s="567">
        <v>0</v>
      </c>
      <c r="BE1401" s="567">
        <v>0</v>
      </c>
      <c r="BI1401">
        <v>45856.775000000001</v>
      </c>
      <c r="BJ1401">
        <v>45820.671481481484</v>
      </c>
      <c r="BK1401" t="s">
        <v>21683</v>
      </c>
      <c r="BM1401" t="s">
        <v>21698</v>
      </c>
      <c r="BU1401" t="s">
        <v>21125</v>
      </c>
      <c r="BV1401" t="s">
        <v>21126</v>
      </c>
      <c r="BY1401">
        <v>0</v>
      </c>
      <c r="CA1401" t="s">
        <v>16180</v>
      </c>
      <c r="CB1401" t="s">
        <v>21679</v>
      </c>
      <c r="CC140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2" spans="1:81">
      <c r="A1402" t="s">
        <v>20884</v>
      </c>
      <c r="C1402" t="s">
        <v>21127</v>
      </c>
      <c r="F1402" t="s">
        <v>16416</v>
      </c>
      <c r="J1402" t="b">
        <v>1</v>
      </c>
      <c r="K1402">
        <v>45930</v>
      </c>
      <c r="M1402" t="b">
        <v>0</v>
      </c>
      <c r="V1402" t="s">
        <v>2478</v>
      </c>
      <c r="AP1402">
        <v>0</v>
      </c>
      <c r="AQ1402">
        <v>0</v>
      </c>
      <c r="AR1402">
        <v>0</v>
      </c>
      <c r="AW1402" s="567"/>
      <c r="AX1402" s="567"/>
      <c r="AY1402" s="567"/>
      <c r="AZ1402" s="567"/>
      <c r="BA1402" s="567"/>
      <c r="BB1402" s="567"/>
      <c r="BC1402" s="567"/>
      <c r="BD1402" s="567">
        <v>0</v>
      </c>
      <c r="BE1402" s="567">
        <v>0</v>
      </c>
      <c r="BI1402">
        <v>45856.775000000001</v>
      </c>
      <c r="BJ1402">
        <v>45820.671597222223</v>
      </c>
      <c r="BK1402" t="s">
        <v>21683</v>
      </c>
      <c r="BM1402" t="s">
        <v>21698</v>
      </c>
      <c r="BU1402" t="s">
        <v>21128</v>
      </c>
      <c r="BV1402" t="s">
        <v>21129</v>
      </c>
      <c r="BY1402">
        <v>0</v>
      </c>
      <c r="CA1402" t="s">
        <v>16180</v>
      </c>
      <c r="CB1402" t="s">
        <v>21679</v>
      </c>
      <c r="CC140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3" spans="1:81">
      <c r="A1403">
        <v>956353</v>
      </c>
      <c r="B1403" t="s">
        <v>21131</v>
      </c>
      <c r="C1403" t="s">
        <v>21132</v>
      </c>
      <c r="D1403" t="s">
        <v>7873</v>
      </c>
      <c r="E1403" t="s">
        <v>16178</v>
      </c>
      <c r="F1403" t="s">
        <v>130</v>
      </c>
      <c r="H1403" t="b">
        <v>1</v>
      </c>
      <c r="J1403" t="b">
        <v>1</v>
      </c>
      <c r="K1403">
        <v>45869</v>
      </c>
      <c r="L1403" t="s">
        <v>16193</v>
      </c>
      <c r="M1403" t="b">
        <v>0</v>
      </c>
      <c r="V1403" t="s">
        <v>2478</v>
      </c>
      <c r="Z1403">
        <v>45826</v>
      </c>
      <c r="AA1403" t="s">
        <v>21133</v>
      </c>
      <c r="AC1403">
        <v>45834</v>
      </c>
      <c r="AD1403">
        <v>45870</v>
      </c>
      <c r="AE1403">
        <v>45888</v>
      </c>
      <c r="AF1403">
        <v>45881</v>
      </c>
      <c r="AG1403" t="s">
        <v>21134</v>
      </c>
      <c r="AI1403">
        <v>37008593.329999998</v>
      </c>
      <c r="AJ1403">
        <v>37008593.329999998</v>
      </c>
      <c r="AK1403">
        <v>27126607.100000001</v>
      </c>
      <c r="AL1403">
        <v>757937.79</v>
      </c>
      <c r="AN1403">
        <v>9124048.4399999995</v>
      </c>
      <c r="AO1403">
        <v>2079717.62</v>
      </c>
      <c r="AP1403">
        <v>25046889.48</v>
      </c>
      <c r="AQ1403">
        <v>36250655.539999999</v>
      </c>
      <c r="AR1403">
        <v>37008593.329999998</v>
      </c>
      <c r="AU1403">
        <v>45917</v>
      </c>
      <c r="AW1403" s="567">
        <v>3756065</v>
      </c>
      <c r="AX1403" s="567">
        <v>3756065</v>
      </c>
      <c r="AY1403" s="567"/>
      <c r="AZ1403" s="567"/>
      <c r="BA1403" s="567"/>
      <c r="BB1403" s="567"/>
      <c r="BC1403" s="567"/>
      <c r="BD1403" s="567">
        <v>3756065</v>
      </c>
      <c r="BE1403" s="567">
        <v>3756065</v>
      </c>
      <c r="BG1403" t="s">
        <v>22272</v>
      </c>
      <c r="BH1403" t="s">
        <v>21135</v>
      </c>
      <c r="BI1403">
        <v>46078.604004629633</v>
      </c>
      <c r="BJ1403">
        <v>45820.672569444447</v>
      </c>
      <c r="BK1403" t="s">
        <v>21683</v>
      </c>
      <c r="BM1403" t="s">
        <v>21696</v>
      </c>
      <c r="BP1403" s="568">
        <v>116166.96</v>
      </c>
      <c r="BQ1403" s="568">
        <v>0</v>
      </c>
      <c r="BR1403">
        <v>1.02090825058774</v>
      </c>
      <c r="BS1403">
        <v>1</v>
      </c>
      <c r="BU1403" t="s">
        <v>21136</v>
      </c>
      <c r="BV1403" t="s">
        <v>21130</v>
      </c>
      <c r="BY1403">
        <v>0</v>
      </c>
      <c r="CA1403" t="s">
        <v>16180</v>
      </c>
      <c r="CB1403" t="s">
        <v>21679</v>
      </c>
      <c r="CC140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4" spans="1:81">
      <c r="A1404">
        <v>956342</v>
      </c>
      <c r="B1404" t="s">
        <v>21138</v>
      </c>
      <c r="C1404" t="s">
        <v>21139</v>
      </c>
      <c r="D1404" t="s">
        <v>7876</v>
      </c>
      <c r="E1404" t="s">
        <v>16178</v>
      </c>
      <c r="F1404" t="s">
        <v>130</v>
      </c>
      <c r="H1404" t="b">
        <v>1</v>
      </c>
      <c r="J1404" t="b">
        <v>1</v>
      </c>
      <c r="K1404">
        <v>45869</v>
      </c>
      <c r="L1404" t="s">
        <v>16193</v>
      </c>
      <c r="M1404" t="b">
        <v>0</v>
      </c>
      <c r="V1404" t="s">
        <v>2478</v>
      </c>
      <c r="Z1404">
        <v>45826</v>
      </c>
      <c r="AA1404" t="s">
        <v>21133</v>
      </c>
      <c r="AC1404">
        <v>45834</v>
      </c>
      <c r="AD1404">
        <v>45870</v>
      </c>
      <c r="AE1404">
        <v>45891</v>
      </c>
      <c r="AF1404">
        <v>45884</v>
      </c>
      <c r="AG1404" t="s">
        <v>21140</v>
      </c>
      <c r="AI1404">
        <v>44397505.590000004</v>
      </c>
      <c r="AJ1404">
        <v>44397505.590000004</v>
      </c>
      <c r="AK1404">
        <v>32542541.690000001</v>
      </c>
      <c r="AL1404">
        <v>909263.06</v>
      </c>
      <c r="AN1404">
        <v>10945700.85</v>
      </c>
      <c r="AO1404">
        <v>2494941.4900000002</v>
      </c>
      <c r="AP1404">
        <v>30047600.199999999</v>
      </c>
      <c r="AQ1404">
        <v>43488242.539999999</v>
      </c>
      <c r="AR1404">
        <v>44397505.600000001</v>
      </c>
      <c r="AU1404">
        <v>45917</v>
      </c>
      <c r="AW1404" s="567">
        <v>4093248</v>
      </c>
      <c r="AX1404" s="567">
        <v>4093248</v>
      </c>
      <c r="AY1404" s="567"/>
      <c r="AZ1404" s="567"/>
      <c r="BA1404" s="567"/>
      <c r="BB1404" s="567"/>
      <c r="BC1404" s="567"/>
      <c r="BD1404" s="567">
        <v>4093248</v>
      </c>
      <c r="BE1404" s="567">
        <v>4093248</v>
      </c>
      <c r="BG1404" t="s">
        <v>22273</v>
      </c>
      <c r="BH1404" t="s">
        <v>21141</v>
      </c>
      <c r="BI1404">
        <v>46078.603402777779</v>
      </c>
      <c r="BJ1404">
        <v>45820.672696759262</v>
      </c>
      <c r="BK1404" t="s">
        <v>21683</v>
      </c>
      <c r="BM1404" t="s">
        <v>21696</v>
      </c>
      <c r="BP1404" s="568">
        <v>126595.31</v>
      </c>
      <c r="BQ1404" s="568">
        <v>0</v>
      </c>
      <c r="BR1404">
        <v>1.0209082500669799</v>
      </c>
      <c r="BS1404">
        <v>1</v>
      </c>
      <c r="BU1404" t="s">
        <v>21142</v>
      </c>
      <c r="BV1404" t="s">
        <v>21137</v>
      </c>
      <c r="BY1404">
        <v>0</v>
      </c>
      <c r="CA1404" t="s">
        <v>16180</v>
      </c>
      <c r="CB1404" t="s">
        <v>21679</v>
      </c>
      <c r="CC140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5" spans="1:81">
      <c r="A1405">
        <v>956348</v>
      </c>
      <c r="B1405" t="s">
        <v>21144</v>
      </c>
      <c r="C1405" t="s">
        <v>21145</v>
      </c>
      <c r="D1405" t="s">
        <v>21146</v>
      </c>
      <c r="E1405" t="s">
        <v>16178</v>
      </c>
      <c r="F1405" t="s">
        <v>130</v>
      </c>
      <c r="H1405" t="b">
        <v>1</v>
      </c>
      <c r="J1405" t="b">
        <v>1</v>
      </c>
      <c r="K1405">
        <v>45869</v>
      </c>
      <c r="L1405" t="s">
        <v>16193</v>
      </c>
      <c r="M1405" t="b">
        <v>0</v>
      </c>
      <c r="V1405" t="s">
        <v>2478</v>
      </c>
      <c r="Z1405">
        <v>45826</v>
      </c>
      <c r="AA1405" t="s">
        <v>21133</v>
      </c>
      <c r="AC1405">
        <v>45834</v>
      </c>
      <c r="AD1405">
        <v>46057</v>
      </c>
      <c r="AE1405">
        <v>46052</v>
      </c>
      <c r="AF1405">
        <v>46014</v>
      </c>
      <c r="AG1405" t="s">
        <v>21147</v>
      </c>
      <c r="AI1405">
        <v>1193764.74</v>
      </c>
      <c r="AJ1405">
        <v>1193764.74</v>
      </c>
      <c r="AK1405">
        <v>875007.19</v>
      </c>
      <c r="AL1405">
        <v>24448.38</v>
      </c>
      <c r="AN1405">
        <v>294309.15999999997</v>
      </c>
      <c r="AO1405">
        <v>67084.2</v>
      </c>
      <c r="AP1405">
        <v>807922.99</v>
      </c>
      <c r="AQ1405">
        <v>1169316.3500000001</v>
      </c>
      <c r="AR1405">
        <v>1193764.73</v>
      </c>
      <c r="AW1405" s="567"/>
      <c r="AX1405" s="567"/>
      <c r="AY1405" s="567"/>
      <c r="AZ1405" s="567"/>
      <c r="BA1405" s="567"/>
      <c r="BB1405" s="567"/>
      <c r="BC1405" s="567"/>
      <c r="BD1405" s="567">
        <v>0</v>
      </c>
      <c r="BE1405" s="567">
        <v>0</v>
      </c>
      <c r="BG1405" t="s">
        <v>22274</v>
      </c>
      <c r="BI1405">
        <v>46078.603587962964</v>
      </c>
      <c r="BJ1405">
        <v>45820.672847222224</v>
      </c>
      <c r="BK1405" t="s">
        <v>21683</v>
      </c>
      <c r="BM1405" t="s">
        <v>21696</v>
      </c>
      <c r="BR1405">
        <v>1.0209082768747699</v>
      </c>
      <c r="BS1405">
        <v>1</v>
      </c>
      <c r="BU1405" t="s">
        <v>21148</v>
      </c>
      <c r="BV1405" t="s">
        <v>21143</v>
      </c>
      <c r="BY1405">
        <v>0</v>
      </c>
      <c r="CA1405" t="s">
        <v>16180</v>
      </c>
      <c r="CB1405" t="s">
        <v>21679</v>
      </c>
      <c r="CC140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6" spans="1:81">
      <c r="A1406">
        <v>956349</v>
      </c>
      <c r="B1406" t="s">
        <v>21150</v>
      </c>
      <c r="C1406" t="s">
        <v>2428</v>
      </c>
      <c r="D1406" t="s">
        <v>7879</v>
      </c>
      <c r="E1406" t="s">
        <v>16178</v>
      </c>
      <c r="F1406" t="s">
        <v>130</v>
      </c>
      <c r="H1406" t="b">
        <v>1</v>
      </c>
      <c r="J1406" t="b">
        <v>1</v>
      </c>
      <c r="K1406">
        <v>45869</v>
      </c>
      <c r="L1406" t="s">
        <v>16193</v>
      </c>
      <c r="M1406" t="b">
        <v>0</v>
      </c>
      <c r="V1406" t="s">
        <v>2478</v>
      </c>
      <c r="Z1406">
        <v>45826</v>
      </c>
      <c r="AA1406" t="s">
        <v>21133</v>
      </c>
      <c r="AC1406">
        <v>45834</v>
      </c>
      <c r="AD1406">
        <v>46071</v>
      </c>
      <c r="AE1406">
        <v>46087</v>
      </c>
      <c r="AF1406">
        <v>46073</v>
      </c>
      <c r="AG1406" t="s">
        <v>21151</v>
      </c>
      <c r="AI1406">
        <v>13853576.49</v>
      </c>
      <c r="AJ1406">
        <v>13853576.49</v>
      </c>
      <c r="AK1406">
        <v>10154412.560000001</v>
      </c>
      <c r="AL1406">
        <v>283721.94</v>
      </c>
      <c r="AN1406">
        <v>3415441.98</v>
      </c>
      <c r="AO1406">
        <v>778509.08</v>
      </c>
      <c r="AP1406">
        <v>9375903.4800000004</v>
      </c>
      <c r="AQ1406">
        <v>13569854.539999999</v>
      </c>
      <c r="AR1406">
        <v>13853576.48</v>
      </c>
      <c r="AU1406">
        <v>45917</v>
      </c>
      <c r="AW1406" s="567">
        <v>1364416</v>
      </c>
      <c r="AX1406" s="567">
        <v>1364416</v>
      </c>
      <c r="AY1406" s="567"/>
      <c r="AZ1406" s="567"/>
      <c r="BA1406" s="567"/>
      <c r="BB1406" s="567"/>
      <c r="BC1406" s="567"/>
      <c r="BD1406" s="567">
        <v>1364416</v>
      </c>
      <c r="BE1406" s="567">
        <v>1364416</v>
      </c>
      <c r="BG1406" t="s">
        <v>22275</v>
      </c>
      <c r="BH1406" t="s">
        <v>21152</v>
      </c>
      <c r="BI1406">
        <v>46078.603750000002</v>
      </c>
      <c r="BJ1406">
        <v>45820.672974537039</v>
      </c>
      <c r="BK1406" t="s">
        <v>21683</v>
      </c>
      <c r="BM1406" t="s">
        <v>21696</v>
      </c>
      <c r="BP1406" s="568">
        <v>42198.44</v>
      </c>
      <c r="BQ1406" s="568">
        <v>0</v>
      </c>
      <c r="BR1406">
        <v>1.02090825286031</v>
      </c>
      <c r="BS1406">
        <v>1</v>
      </c>
      <c r="BU1406" t="s">
        <v>21153</v>
      </c>
      <c r="BV1406" t="s">
        <v>21149</v>
      </c>
      <c r="BY1406">
        <v>0</v>
      </c>
      <c r="CA1406" t="s">
        <v>16180</v>
      </c>
      <c r="CB1406" t="s">
        <v>21679</v>
      </c>
      <c r="CC140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7" spans="1:81">
      <c r="A1407">
        <v>956345</v>
      </c>
      <c r="B1407" t="s">
        <v>21155</v>
      </c>
      <c r="C1407" t="s">
        <v>21156</v>
      </c>
      <c r="D1407" t="s">
        <v>21157</v>
      </c>
      <c r="E1407" t="s">
        <v>16178</v>
      </c>
      <c r="F1407" t="s">
        <v>130</v>
      </c>
      <c r="H1407" t="b">
        <v>1</v>
      </c>
      <c r="J1407" t="b">
        <v>1</v>
      </c>
      <c r="K1407">
        <v>45869</v>
      </c>
      <c r="L1407" t="s">
        <v>16193</v>
      </c>
      <c r="M1407" t="b">
        <v>0</v>
      </c>
      <c r="V1407" t="s">
        <v>2478</v>
      </c>
      <c r="Z1407">
        <v>45826</v>
      </c>
      <c r="AA1407" t="s">
        <v>21133</v>
      </c>
      <c r="AC1407">
        <v>45834</v>
      </c>
      <c r="AD1407">
        <v>46057</v>
      </c>
      <c r="AE1407">
        <v>46052</v>
      </c>
      <c r="AF1407">
        <v>46014</v>
      </c>
      <c r="AG1407" t="s">
        <v>21147</v>
      </c>
      <c r="AI1407">
        <v>7324652.1799999997</v>
      </c>
      <c r="AJ1407">
        <v>7324652.1799999997</v>
      </c>
      <c r="AK1407">
        <v>5368833.0899999999</v>
      </c>
      <c r="AL1407">
        <v>150009.25</v>
      </c>
      <c r="AN1407">
        <v>1805809.83</v>
      </c>
      <c r="AO1407">
        <v>411612.69</v>
      </c>
      <c r="AP1407">
        <v>4957220.4000000004</v>
      </c>
      <c r="AQ1407">
        <v>7174642.9199999999</v>
      </c>
      <c r="AR1407">
        <v>7324652.1699999999</v>
      </c>
      <c r="AW1407" s="567"/>
      <c r="AX1407" s="567"/>
      <c r="AY1407" s="567"/>
      <c r="AZ1407" s="567"/>
      <c r="BA1407" s="567"/>
      <c r="BB1407" s="567"/>
      <c r="BC1407" s="567"/>
      <c r="BD1407" s="567">
        <v>0</v>
      </c>
      <c r="BE1407" s="567">
        <v>0</v>
      </c>
      <c r="BG1407" t="s">
        <v>22276</v>
      </c>
      <c r="BI1407">
        <v>46078.603483796294</v>
      </c>
      <c r="BJ1407">
        <v>45820.673090277778</v>
      </c>
      <c r="BK1407" t="s">
        <v>21683</v>
      </c>
      <c r="BM1407" t="s">
        <v>21696</v>
      </c>
      <c r="BR1407">
        <v>1.0209082544835599</v>
      </c>
      <c r="BS1407">
        <v>1</v>
      </c>
      <c r="BU1407" t="s">
        <v>21158</v>
      </c>
      <c r="BV1407" t="s">
        <v>21154</v>
      </c>
      <c r="BY1407">
        <v>0</v>
      </c>
      <c r="CA1407" t="s">
        <v>16180</v>
      </c>
      <c r="CB1407" t="s">
        <v>21679</v>
      </c>
      <c r="CC140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8" spans="1:81">
      <c r="A1408">
        <v>956357</v>
      </c>
      <c r="B1408" t="s">
        <v>21160</v>
      </c>
      <c r="C1408" t="s">
        <v>21161</v>
      </c>
      <c r="D1408" t="s">
        <v>21162</v>
      </c>
      <c r="E1408" t="s">
        <v>16178</v>
      </c>
      <c r="F1408" t="s">
        <v>130</v>
      </c>
      <c r="H1408" t="b">
        <v>1</v>
      </c>
      <c r="J1408" t="b">
        <v>1</v>
      </c>
      <c r="K1408">
        <v>45869</v>
      </c>
      <c r="L1408" t="s">
        <v>16193</v>
      </c>
      <c r="M1408" t="b">
        <v>0</v>
      </c>
      <c r="V1408" t="s">
        <v>2478</v>
      </c>
      <c r="Z1408">
        <v>45826</v>
      </c>
      <c r="AA1408" t="s">
        <v>21163</v>
      </c>
      <c r="AC1408">
        <v>45834</v>
      </c>
      <c r="AD1408">
        <v>46057</v>
      </c>
      <c r="AE1408">
        <v>46073</v>
      </c>
      <c r="AF1408">
        <v>46063</v>
      </c>
      <c r="AG1408" t="s">
        <v>21164</v>
      </c>
      <c r="AI1408">
        <v>12705648.380000001</v>
      </c>
      <c r="AJ1408">
        <v>12705648.380000001</v>
      </c>
      <c r="AK1408">
        <v>9313002.7100000009</v>
      </c>
      <c r="AL1408">
        <v>260212.32</v>
      </c>
      <c r="AN1408">
        <v>3132433.36</v>
      </c>
      <c r="AO1408">
        <v>714000.65</v>
      </c>
      <c r="AP1408">
        <v>8599002.0600000005</v>
      </c>
      <c r="AQ1408">
        <v>12445436.07</v>
      </c>
      <c r="AR1408">
        <v>12705648.390000001</v>
      </c>
      <c r="AW1408" s="567"/>
      <c r="AX1408" s="567"/>
      <c r="AY1408" s="567"/>
      <c r="AZ1408" s="567"/>
      <c r="BA1408" s="567"/>
      <c r="BB1408" s="567"/>
      <c r="BC1408" s="567"/>
      <c r="BD1408" s="567">
        <v>0</v>
      </c>
      <c r="BE1408" s="567">
        <v>0</v>
      </c>
      <c r="BH1408" t="s">
        <v>21165</v>
      </c>
      <c r="BI1408">
        <v>46078.604201388887</v>
      </c>
      <c r="BJ1408">
        <v>45820.673217592594</v>
      </c>
      <c r="BK1408" t="s">
        <v>21683</v>
      </c>
      <c r="BM1408" t="s">
        <v>21696</v>
      </c>
      <c r="BR1408">
        <v>1.0209082517106201</v>
      </c>
      <c r="BS1408">
        <v>1</v>
      </c>
      <c r="BU1408" t="s">
        <v>21166</v>
      </c>
      <c r="BV1408" t="s">
        <v>21159</v>
      </c>
      <c r="BY1408">
        <v>0</v>
      </c>
      <c r="CA1408" t="s">
        <v>16180</v>
      </c>
      <c r="CB1408" t="s">
        <v>21679</v>
      </c>
      <c r="CC140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09" spans="1:81">
      <c r="A1409">
        <v>956343</v>
      </c>
      <c r="B1409" t="s">
        <v>21168</v>
      </c>
      <c r="C1409" t="s">
        <v>21169</v>
      </c>
      <c r="D1409" t="s">
        <v>21170</v>
      </c>
      <c r="E1409" t="s">
        <v>16178</v>
      </c>
      <c r="F1409" t="s">
        <v>130</v>
      </c>
      <c r="H1409" t="b">
        <v>1</v>
      </c>
      <c r="J1409" t="b">
        <v>1</v>
      </c>
      <c r="K1409">
        <v>45869</v>
      </c>
      <c r="L1409" t="s">
        <v>16193</v>
      </c>
      <c r="M1409" t="b">
        <v>0</v>
      </c>
      <c r="V1409" t="s">
        <v>2478</v>
      </c>
      <c r="Z1409">
        <v>45826</v>
      </c>
      <c r="AA1409" t="s">
        <v>21133</v>
      </c>
      <c r="AC1409">
        <v>45834</v>
      </c>
      <c r="AD1409">
        <v>46057</v>
      </c>
      <c r="AE1409">
        <v>45966</v>
      </c>
      <c r="AF1409">
        <v>45965</v>
      </c>
      <c r="AG1409" t="s">
        <v>21171</v>
      </c>
      <c r="AI1409">
        <v>21381353.559999999</v>
      </c>
      <c r="AJ1409">
        <v>21381353.559999999</v>
      </c>
      <c r="AK1409">
        <v>15672132.449999999</v>
      </c>
      <c r="AL1409">
        <v>437891.18</v>
      </c>
      <c r="AN1409">
        <v>5271329.93</v>
      </c>
      <c r="AO1409">
        <v>1201536.52</v>
      </c>
      <c r="AP1409">
        <v>14470595.93</v>
      </c>
      <c r="AQ1409">
        <v>20943462.379999999</v>
      </c>
      <c r="AR1409">
        <v>21381353.559999999</v>
      </c>
      <c r="AW1409" s="567"/>
      <c r="AX1409" s="567"/>
      <c r="AY1409" s="567"/>
      <c r="AZ1409" s="567"/>
      <c r="BA1409" s="567"/>
      <c r="BB1409" s="567"/>
      <c r="BC1409" s="567"/>
      <c r="BD1409" s="567">
        <v>0</v>
      </c>
      <c r="BE1409" s="567">
        <v>0</v>
      </c>
      <c r="BG1409" t="s">
        <v>22277</v>
      </c>
      <c r="BH1409" t="s">
        <v>21172</v>
      </c>
      <c r="BI1409">
        <v>46078.603449074071</v>
      </c>
      <c r="BJ1409">
        <v>45820.673368055555</v>
      </c>
      <c r="BK1409" t="s">
        <v>21683</v>
      </c>
      <c r="BM1409" t="s">
        <v>21696</v>
      </c>
      <c r="BR1409">
        <v>1.0209082515610299</v>
      </c>
      <c r="BS1409">
        <v>1</v>
      </c>
      <c r="BU1409" t="s">
        <v>21173</v>
      </c>
      <c r="BV1409" t="s">
        <v>21167</v>
      </c>
      <c r="BY1409">
        <v>0</v>
      </c>
      <c r="CA1409" t="s">
        <v>16180</v>
      </c>
      <c r="CB1409" t="s">
        <v>21679</v>
      </c>
      <c r="CC140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0" spans="1:81">
      <c r="A1410">
        <v>956356</v>
      </c>
      <c r="B1410" t="s">
        <v>21175</v>
      </c>
      <c r="C1410" t="s">
        <v>21176</v>
      </c>
      <c r="D1410" t="s">
        <v>7882</v>
      </c>
      <c r="E1410" t="s">
        <v>16178</v>
      </c>
      <c r="F1410" t="s">
        <v>130</v>
      </c>
      <c r="H1410" t="b">
        <v>1</v>
      </c>
      <c r="J1410" t="b">
        <v>1</v>
      </c>
      <c r="K1410">
        <v>45869</v>
      </c>
      <c r="L1410" t="s">
        <v>16193</v>
      </c>
      <c r="M1410" t="b">
        <v>0</v>
      </c>
      <c r="V1410" t="s">
        <v>2478</v>
      </c>
      <c r="Z1410">
        <v>45826</v>
      </c>
      <c r="AA1410" t="s">
        <v>21133</v>
      </c>
      <c r="AC1410">
        <v>45834</v>
      </c>
      <c r="AD1410">
        <v>46010</v>
      </c>
      <c r="AE1410">
        <v>45891</v>
      </c>
      <c r="AF1410">
        <v>45881</v>
      </c>
      <c r="AG1410" t="s">
        <v>21177</v>
      </c>
      <c r="AI1410">
        <v>3583135.14</v>
      </c>
      <c r="AJ1410">
        <v>3583135.14</v>
      </c>
      <c r="AK1410">
        <v>0</v>
      </c>
      <c r="AL1410">
        <v>30566.17</v>
      </c>
      <c r="AN1410">
        <v>988951.38</v>
      </c>
      <c r="AO1410">
        <v>0</v>
      </c>
      <c r="AP1410">
        <v>0</v>
      </c>
      <c r="AQ1410">
        <v>988951.38</v>
      </c>
      <c r="AR1410">
        <v>1019517.55</v>
      </c>
      <c r="AU1410">
        <v>45917</v>
      </c>
      <c r="AV1410" t="s">
        <v>16311</v>
      </c>
      <c r="AW1410" s="567">
        <v>325421.09999999998</v>
      </c>
      <c r="AX1410" s="567">
        <v>325421.09999999998</v>
      </c>
      <c r="AY1410" s="567">
        <v>388903.06</v>
      </c>
      <c r="AZ1410" s="567">
        <v>86484.800000000003</v>
      </c>
      <c r="BA1410" s="567"/>
      <c r="BB1410" s="567"/>
      <c r="BC1410" s="567"/>
      <c r="BD1410" s="567">
        <v>388903.06</v>
      </c>
      <c r="BE1410" s="567">
        <v>86484.800000000003</v>
      </c>
      <c r="BG1410" t="s">
        <v>22278</v>
      </c>
      <c r="BH1410" t="s">
        <v>21178</v>
      </c>
      <c r="BI1410">
        <v>46083.684560185182</v>
      </c>
      <c r="BJ1410">
        <v>45820.673541666663</v>
      </c>
      <c r="BK1410" t="s">
        <v>21683</v>
      </c>
      <c r="BM1410" t="s">
        <v>21683</v>
      </c>
      <c r="BP1410" s="568">
        <v>9409.44</v>
      </c>
      <c r="BR1410">
        <v>3.6231661257199499</v>
      </c>
      <c r="BS1410">
        <v>1</v>
      </c>
      <c r="BU1410" t="s">
        <v>21179</v>
      </c>
      <c r="BV1410" t="s">
        <v>21174</v>
      </c>
      <c r="BY1410">
        <v>0</v>
      </c>
      <c r="CA1410" t="s">
        <v>16180</v>
      </c>
      <c r="CB1410" t="s">
        <v>21679</v>
      </c>
      <c r="CC141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302418.26</v>
      </c>
    </row>
    <row r="1411" spans="1:81">
      <c r="A1411">
        <v>954184</v>
      </c>
      <c r="B1411" t="s">
        <v>21181</v>
      </c>
      <c r="C1411" t="s">
        <v>1103</v>
      </c>
      <c r="F1411" t="s">
        <v>2110</v>
      </c>
      <c r="J1411" t="b">
        <v>0</v>
      </c>
      <c r="M1411" t="b">
        <v>1</v>
      </c>
      <c r="N1411" t="s">
        <v>16174</v>
      </c>
      <c r="O1411" t="s">
        <v>7155</v>
      </c>
      <c r="V1411" t="s">
        <v>2478</v>
      </c>
      <c r="Z1411">
        <v>45824</v>
      </c>
      <c r="AA1411" t="s">
        <v>21182</v>
      </c>
      <c r="AC1411">
        <v>45824</v>
      </c>
      <c r="AD1411">
        <v>45845</v>
      </c>
      <c r="AE1411">
        <v>45875</v>
      </c>
      <c r="AF1411">
        <v>45861</v>
      </c>
      <c r="AI1411">
        <v>2747126.23</v>
      </c>
      <c r="AJ1411">
        <v>2747126.23</v>
      </c>
      <c r="AK1411">
        <v>0</v>
      </c>
      <c r="AL1411">
        <v>293002.71000000002</v>
      </c>
      <c r="AN1411">
        <v>2454123.52</v>
      </c>
      <c r="AO1411">
        <v>0</v>
      </c>
      <c r="AP1411">
        <v>0</v>
      </c>
      <c r="AQ1411">
        <v>2454123.52</v>
      </c>
      <c r="AR1411">
        <v>2747126.23</v>
      </c>
      <c r="AW1411" s="567"/>
      <c r="AX1411" s="567"/>
      <c r="AY1411" s="567"/>
      <c r="AZ1411" s="567"/>
      <c r="BA1411" s="567"/>
      <c r="BB1411" s="567"/>
      <c r="BC1411" s="567"/>
      <c r="BD1411" s="567">
        <v>0</v>
      </c>
      <c r="BE1411" s="567">
        <v>0</v>
      </c>
      <c r="BG1411" t="s">
        <v>22279</v>
      </c>
      <c r="BI1411">
        <v>45980.591215277775</v>
      </c>
      <c r="BJ1411">
        <v>45826.628900462965</v>
      </c>
      <c r="BK1411" t="s">
        <v>21683</v>
      </c>
      <c r="BM1411" t="s">
        <v>21683</v>
      </c>
      <c r="BR1411">
        <v>1.1193919978404301</v>
      </c>
      <c r="BS1411">
        <v>1</v>
      </c>
      <c r="BT1411">
        <v>45880</v>
      </c>
      <c r="BU1411" t="s">
        <v>21183</v>
      </c>
      <c r="BV1411" t="s">
        <v>21180</v>
      </c>
      <c r="BW1411" s="568">
        <v>0</v>
      </c>
      <c r="BX1411" s="568">
        <v>0</v>
      </c>
      <c r="BY1411">
        <v>0</v>
      </c>
      <c r="CA1411" t="s">
        <v>16180</v>
      </c>
      <c r="CB1411" t="s">
        <v>21679</v>
      </c>
      <c r="CC141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2" spans="1:81">
      <c r="A1412">
        <v>956341</v>
      </c>
      <c r="B1412" t="s">
        <v>21185</v>
      </c>
      <c r="C1412" t="s">
        <v>242</v>
      </c>
      <c r="D1412" t="s">
        <v>21186</v>
      </c>
      <c r="E1412" t="s">
        <v>16178</v>
      </c>
      <c r="F1412" t="s">
        <v>130</v>
      </c>
      <c r="H1412" t="b">
        <v>1</v>
      </c>
      <c r="J1412" t="b">
        <v>0</v>
      </c>
      <c r="L1412" t="s">
        <v>16193</v>
      </c>
      <c r="M1412" t="b">
        <v>0</v>
      </c>
      <c r="V1412" t="s">
        <v>2478</v>
      </c>
      <c r="Z1412">
        <v>45826</v>
      </c>
      <c r="AA1412" t="s">
        <v>21163</v>
      </c>
      <c r="AC1412">
        <v>45835</v>
      </c>
      <c r="AD1412">
        <v>45933</v>
      </c>
      <c r="AE1412">
        <v>46052</v>
      </c>
      <c r="AF1412">
        <v>46014</v>
      </c>
      <c r="AG1412" t="s">
        <v>21187</v>
      </c>
      <c r="AI1412">
        <v>97672.18</v>
      </c>
      <c r="AJ1412">
        <v>97672.18</v>
      </c>
      <c r="AK1412">
        <v>71591.83</v>
      </c>
      <c r="AL1412">
        <v>2000.35</v>
      </c>
      <c r="AN1412">
        <v>24080</v>
      </c>
      <c r="AO1412">
        <v>5488.7</v>
      </c>
      <c r="AP1412">
        <v>66103.13</v>
      </c>
      <c r="AQ1412">
        <v>95671.83</v>
      </c>
      <c r="AR1412">
        <v>97672.18</v>
      </c>
      <c r="AW1412" s="567"/>
      <c r="AX1412" s="567"/>
      <c r="AY1412" s="567"/>
      <c r="AZ1412" s="567"/>
      <c r="BA1412" s="567"/>
      <c r="BB1412" s="567"/>
      <c r="BC1412" s="567"/>
      <c r="BD1412" s="567">
        <v>0</v>
      </c>
      <c r="BE1412" s="567">
        <v>0</v>
      </c>
      <c r="BG1412" t="s">
        <v>22280</v>
      </c>
      <c r="BH1412" t="s">
        <v>21188</v>
      </c>
      <c r="BI1412">
        <v>46078.603356481479</v>
      </c>
      <c r="BJ1412">
        <v>45826.668194444443</v>
      </c>
      <c r="BK1412" t="s">
        <v>21683</v>
      </c>
      <c r="BM1412" t="s">
        <v>21696</v>
      </c>
      <c r="BR1412">
        <v>1.0209084534078601</v>
      </c>
      <c r="BS1412">
        <v>1</v>
      </c>
      <c r="BU1412" t="s">
        <v>21189</v>
      </c>
      <c r="BV1412" t="s">
        <v>21184</v>
      </c>
      <c r="BY1412">
        <v>0</v>
      </c>
      <c r="CA1412" t="s">
        <v>16180</v>
      </c>
      <c r="CB1412" t="s">
        <v>21679</v>
      </c>
      <c r="CC141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3" spans="1:81">
      <c r="A1413">
        <v>956340</v>
      </c>
      <c r="B1413" t="s">
        <v>21191</v>
      </c>
      <c r="C1413" t="s">
        <v>241</v>
      </c>
      <c r="D1413" t="s">
        <v>21192</v>
      </c>
      <c r="E1413" t="s">
        <v>16178</v>
      </c>
      <c r="F1413" t="s">
        <v>130</v>
      </c>
      <c r="H1413" t="b">
        <v>1</v>
      </c>
      <c r="J1413" t="b">
        <v>0</v>
      </c>
      <c r="L1413" t="s">
        <v>16193</v>
      </c>
      <c r="M1413" t="b">
        <v>0</v>
      </c>
      <c r="V1413" t="s">
        <v>2478</v>
      </c>
      <c r="Z1413">
        <v>45826</v>
      </c>
      <c r="AA1413" t="s">
        <v>21133</v>
      </c>
      <c r="AC1413">
        <v>45835</v>
      </c>
      <c r="AD1413">
        <v>45931</v>
      </c>
      <c r="AE1413">
        <v>46142</v>
      </c>
      <c r="AF1413">
        <v>46073</v>
      </c>
      <c r="AG1413" t="s">
        <v>21193</v>
      </c>
      <c r="AI1413">
        <v>6589894.8700000001</v>
      </c>
      <c r="AJ1413">
        <v>6589894.8700000001</v>
      </c>
      <c r="AK1413">
        <v>4830269.7300000004</v>
      </c>
      <c r="AL1413">
        <v>1624663.76</v>
      </c>
      <c r="AN1413">
        <v>134961.38</v>
      </c>
      <c r="AO1413">
        <v>4830269.7300000004</v>
      </c>
      <c r="AP1413">
        <v>0</v>
      </c>
      <c r="AQ1413">
        <v>4965231.1100000003</v>
      </c>
      <c r="AR1413">
        <v>6589894.8700000001</v>
      </c>
      <c r="AW1413" s="567"/>
      <c r="AX1413" s="567"/>
      <c r="AY1413" s="567"/>
      <c r="AZ1413" s="567"/>
      <c r="BA1413" s="567"/>
      <c r="BB1413" s="567"/>
      <c r="BC1413" s="567"/>
      <c r="BD1413" s="567">
        <v>0</v>
      </c>
      <c r="BE1413" s="567">
        <v>0</v>
      </c>
      <c r="BG1413" t="s">
        <v>22281</v>
      </c>
      <c r="BH1413" t="s">
        <v>21188</v>
      </c>
      <c r="BI1413">
        <v>46090.692106481481</v>
      </c>
      <c r="BJ1413">
        <v>45826.683969907404</v>
      </c>
      <c r="BK1413" t="s">
        <v>21885</v>
      </c>
      <c r="BM1413" t="s">
        <v>21885</v>
      </c>
      <c r="BR1413">
        <v>1.3272080843785701</v>
      </c>
      <c r="BS1413">
        <v>1</v>
      </c>
      <c r="BU1413" t="s">
        <v>21194</v>
      </c>
      <c r="BV1413" t="s">
        <v>21190</v>
      </c>
      <c r="BY1413">
        <v>0</v>
      </c>
      <c r="CA1413" t="s">
        <v>16180</v>
      </c>
      <c r="CB1413" t="s">
        <v>21679</v>
      </c>
      <c r="CC141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4" spans="1:81">
      <c r="A1414">
        <v>956339</v>
      </c>
      <c r="B1414" t="s">
        <v>21196</v>
      </c>
      <c r="C1414" t="s">
        <v>240</v>
      </c>
      <c r="D1414" t="s">
        <v>21197</v>
      </c>
      <c r="E1414" t="s">
        <v>16178</v>
      </c>
      <c r="F1414" t="s">
        <v>130</v>
      </c>
      <c r="H1414" t="b">
        <v>1</v>
      </c>
      <c r="J1414" t="b">
        <v>0</v>
      </c>
      <c r="L1414" t="s">
        <v>16193</v>
      </c>
      <c r="M1414" t="b">
        <v>0</v>
      </c>
      <c r="V1414" t="s">
        <v>2478</v>
      </c>
      <c r="Z1414">
        <v>45826</v>
      </c>
      <c r="AA1414" t="s">
        <v>21133</v>
      </c>
      <c r="AC1414">
        <v>45835</v>
      </c>
      <c r="AD1414">
        <v>45936</v>
      </c>
      <c r="AE1414">
        <v>46087</v>
      </c>
      <c r="AF1414">
        <v>46022</v>
      </c>
      <c r="AG1414" t="s">
        <v>21198</v>
      </c>
      <c r="AI1414">
        <v>12004333.949999999</v>
      </c>
      <c r="AJ1414">
        <v>12004333.949999999</v>
      </c>
      <c r="AK1414">
        <v>8798952.3699999992</v>
      </c>
      <c r="AL1414">
        <v>2959532.24</v>
      </c>
      <c r="AN1414">
        <v>245849.34</v>
      </c>
      <c r="AO1414">
        <v>8798952.3699999992</v>
      </c>
      <c r="AP1414">
        <v>0</v>
      </c>
      <c r="AQ1414">
        <v>9044801.7100000009</v>
      </c>
      <c r="AR1414">
        <v>12004333.949999999</v>
      </c>
      <c r="AW1414" s="567"/>
      <c r="AX1414" s="567"/>
      <c r="AY1414" s="567"/>
      <c r="AZ1414" s="567"/>
      <c r="BA1414" s="567"/>
      <c r="BB1414" s="567"/>
      <c r="BC1414" s="567"/>
      <c r="BD1414" s="567">
        <v>0</v>
      </c>
      <c r="BE1414" s="567">
        <v>0</v>
      </c>
      <c r="BG1414" t="s">
        <v>22282</v>
      </c>
      <c r="BH1414" t="s">
        <v>21188</v>
      </c>
      <c r="BI1414">
        <v>46078.603194444448</v>
      </c>
      <c r="BJ1414">
        <v>45826.684629629628</v>
      </c>
      <c r="BK1414" t="s">
        <v>21885</v>
      </c>
      <c r="BM1414" t="s">
        <v>21696</v>
      </c>
      <c r="BR1414">
        <v>1.3272080842555001</v>
      </c>
      <c r="BS1414">
        <v>1</v>
      </c>
      <c r="BU1414" t="s">
        <v>21199</v>
      </c>
      <c r="BV1414" t="s">
        <v>21195</v>
      </c>
      <c r="BY1414">
        <v>0</v>
      </c>
      <c r="CA1414" t="s">
        <v>16180</v>
      </c>
      <c r="CB1414" t="s">
        <v>21679</v>
      </c>
      <c r="CC141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5" spans="1:81">
      <c r="A1415">
        <v>956337</v>
      </c>
      <c r="B1415" t="s">
        <v>21201</v>
      </c>
      <c r="C1415" t="s">
        <v>239</v>
      </c>
      <c r="D1415" t="s">
        <v>21202</v>
      </c>
      <c r="E1415" t="s">
        <v>16178</v>
      </c>
      <c r="F1415" t="s">
        <v>130</v>
      </c>
      <c r="H1415" t="b">
        <v>1</v>
      </c>
      <c r="J1415" t="b">
        <v>0</v>
      </c>
      <c r="L1415" t="s">
        <v>16193</v>
      </c>
      <c r="M1415" t="b">
        <v>0</v>
      </c>
      <c r="V1415" t="s">
        <v>2478</v>
      </c>
      <c r="Z1415">
        <v>45826</v>
      </c>
      <c r="AA1415" t="s">
        <v>21133</v>
      </c>
      <c r="AC1415">
        <v>45835</v>
      </c>
      <c r="AD1415">
        <v>45936</v>
      </c>
      <c r="AE1415">
        <v>46059</v>
      </c>
      <c r="AF1415">
        <v>46052</v>
      </c>
      <c r="AG1415" t="s">
        <v>21203</v>
      </c>
      <c r="AI1415">
        <v>7303974.7800000003</v>
      </c>
      <c r="AJ1415">
        <v>7303974.7800000003</v>
      </c>
      <c r="AK1415">
        <v>5353676.97</v>
      </c>
      <c r="AL1415">
        <v>149585.76</v>
      </c>
      <c r="AN1415">
        <v>1800712.05</v>
      </c>
      <c r="AO1415">
        <v>410450.73</v>
      </c>
      <c r="AP1415">
        <v>4943226.24</v>
      </c>
      <c r="AQ1415">
        <v>7154389.0199999996</v>
      </c>
      <c r="AR1415">
        <v>7303974.7800000003</v>
      </c>
      <c r="AW1415" s="567"/>
      <c r="AX1415" s="567"/>
      <c r="AY1415" s="567"/>
      <c r="AZ1415" s="567"/>
      <c r="BA1415" s="567"/>
      <c r="BB1415" s="567"/>
      <c r="BC1415" s="567"/>
      <c r="BD1415" s="567">
        <v>0</v>
      </c>
      <c r="BE1415" s="567">
        <v>0</v>
      </c>
      <c r="BG1415" t="s">
        <v>22283</v>
      </c>
      <c r="BH1415" t="s">
        <v>21188</v>
      </c>
      <c r="BI1415">
        <v>46078.60297453704</v>
      </c>
      <c r="BJ1415">
        <v>45826.686203703706</v>
      </c>
      <c r="BK1415" t="s">
        <v>21885</v>
      </c>
      <c r="BM1415" t="s">
        <v>21696</v>
      </c>
      <c r="BR1415">
        <v>1.0209082508068601</v>
      </c>
      <c r="BS1415">
        <v>1</v>
      </c>
      <c r="BU1415" t="s">
        <v>21204</v>
      </c>
      <c r="BV1415" t="s">
        <v>21200</v>
      </c>
      <c r="BY1415">
        <v>0</v>
      </c>
      <c r="CA1415" t="s">
        <v>16180</v>
      </c>
      <c r="CB1415" t="s">
        <v>21679</v>
      </c>
      <c r="CC1415"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6" spans="1:81">
      <c r="A1416">
        <v>956335</v>
      </c>
      <c r="B1416" t="s">
        <v>21206</v>
      </c>
      <c r="C1416" t="s">
        <v>238</v>
      </c>
      <c r="D1416" t="s">
        <v>21207</v>
      </c>
      <c r="E1416" t="s">
        <v>16178</v>
      </c>
      <c r="F1416" t="s">
        <v>130</v>
      </c>
      <c r="H1416" t="b">
        <v>1</v>
      </c>
      <c r="J1416" t="b">
        <v>0</v>
      </c>
      <c r="L1416" t="s">
        <v>16193</v>
      </c>
      <c r="M1416" t="b">
        <v>0</v>
      </c>
      <c r="V1416" t="s">
        <v>2478</v>
      </c>
      <c r="Z1416">
        <v>45826</v>
      </c>
      <c r="AA1416" t="s">
        <v>21133</v>
      </c>
      <c r="AC1416">
        <v>45835</v>
      </c>
      <c r="AD1416">
        <v>45933</v>
      </c>
      <c r="AE1416">
        <v>46142</v>
      </c>
      <c r="AF1416">
        <v>46073</v>
      </c>
      <c r="AG1416" t="s">
        <v>21208</v>
      </c>
      <c r="AI1416">
        <v>7503713.0999999996</v>
      </c>
      <c r="AJ1416">
        <v>7503713.0999999996</v>
      </c>
      <c r="AK1416">
        <v>5500081.4000000004</v>
      </c>
      <c r="AL1416">
        <v>153676.43</v>
      </c>
      <c r="AN1416">
        <v>1849955.27</v>
      </c>
      <c r="AO1416">
        <v>421675.11</v>
      </c>
      <c r="AP1416">
        <v>5078406.29</v>
      </c>
      <c r="AQ1416">
        <v>7350036.6699999999</v>
      </c>
      <c r="AR1416">
        <v>7503713.0999999996</v>
      </c>
      <c r="AW1416" s="567"/>
      <c r="AX1416" s="567"/>
      <c r="AY1416" s="567"/>
      <c r="AZ1416" s="567"/>
      <c r="BA1416" s="567"/>
      <c r="BB1416" s="567"/>
      <c r="BC1416" s="567"/>
      <c r="BD1416" s="567">
        <v>0</v>
      </c>
      <c r="BE1416" s="567">
        <v>0</v>
      </c>
      <c r="BG1416" t="s">
        <v>22284</v>
      </c>
      <c r="BH1416" t="s">
        <v>21209</v>
      </c>
      <c r="BI1416">
        <v>46090.686018518521</v>
      </c>
      <c r="BJ1416">
        <v>45826.687048611115</v>
      </c>
      <c r="BK1416" t="s">
        <v>21885</v>
      </c>
      <c r="BM1416" t="s">
        <v>21885</v>
      </c>
      <c r="BR1416">
        <v>1.02090825350943</v>
      </c>
      <c r="BS1416">
        <v>1</v>
      </c>
      <c r="BU1416" t="s">
        <v>21210</v>
      </c>
      <c r="BV1416" t="s">
        <v>21205</v>
      </c>
      <c r="BY1416">
        <v>0</v>
      </c>
      <c r="CA1416" t="s">
        <v>16180</v>
      </c>
      <c r="CB1416" t="s">
        <v>21679</v>
      </c>
      <c r="CC1416"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7" spans="1:81">
      <c r="A1417">
        <v>956332</v>
      </c>
      <c r="B1417" t="s">
        <v>21212</v>
      </c>
      <c r="C1417" t="s">
        <v>237</v>
      </c>
      <c r="D1417" t="s">
        <v>21213</v>
      </c>
      <c r="E1417" t="s">
        <v>16178</v>
      </c>
      <c r="F1417" t="s">
        <v>130</v>
      </c>
      <c r="H1417" t="b">
        <v>1</v>
      </c>
      <c r="J1417" t="b">
        <v>0</v>
      </c>
      <c r="L1417" t="s">
        <v>16193</v>
      </c>
      <c r="M1417" t="b">
        <v>0</v>
      </c>
      <c r="V1417" t="s">
        <v>2478</v>
      </c>
      <c r="Z1417">
        <v>45826</v>
      </c>
      <c r="AA1417" t="s">
        <v>21133</v>
      </c>
      <c r="AC1417">
        <v>45835</v>
      </c>
      <c r="AE1417">
        <v>46142</v>
      </c>
      <c r="AF1417">
        <v>46073</v>
      </c>
      <c r="AG1417" t="s">
        <v>21208</v>
      </c>
      <c r="AI1417">
        <v>11073220.77</v>
      </c>
      <c r="AJ1417">
        <v>11073220.77</v>
      </c>
      <c r="AK1417">
        <v>8286164.8700000001</v>
      </c>
      <c r="AL1417">
        <v>231521.7</v>
      </c>
      <c r="AN1417">
        <v>2787055.9</v>
      </c>
      <c r="AO1417">
        <v>635275.99</v>
      </c>
      <c r="AP1417">
        <v>7650888.8799999999</v>
      </c>
      <c r="AQ1417">
        <v>11073220.77</v>
      </c>
      <c r="AR1417">
        <v>11304742.470000001</v>
      </c>
      <c r="AW1417" s="567"/>
      <c r="AX1417" s="567"/>
      <c r="AY1417" s="567"/>
      <c r="AZ1417" s="567"/>
      <c r="BA1417" s="567"/>
      <c r="BB1417" s="567"/>
      <c r="BC1417" s="567"/>
      <c r="BD1417" s="567">
        <v>0</v>
      </c>
      <c r="BE1417" s="567">
        <v>0</v>
      </c>
      <c r="BG1417" t="s">
        <v>22285</v>
      </c>
      <c r="BH1417" t="s">
        <v>21214</v>
      </c>
      <c r="BI1417">
        <v>46090.690567129626</v>
      </c>
      <c r="BJ1417">
        <v>45826.687824074077</v>
      </c>
      <c r="BK1417" t="s">
        <v>21885</v>
      </c>
      <c r="BM1417" t="s">
        <v>21885</v>
      </c>
      <c r="BR1417">
        <v>1</v>
      </c>
      <c r="BS1417">
        <v>1</v>
      </c>
      <c r="BU1417" t="s">
        <v>21215</v>
      </c>
      <c r="BV1417" t="s">
        <v>21211</v>
      </c>
      <c r="BY1417">
        <v>0</v>
      </c>
      <c r="CA1417" t="s">
        <v>16180</v>
      </c>
      <c r="CB1417" t="s">
        <v>21679</v>
      </c>
      <c r="CC1417"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8" spans="1:81">
      <c r="A1418">
        <v>956331</v>
      </c>
      <c r="B1418" t="s">
        <v>21217</v>
      </c>
      <c r="C1418" t="s">
        <v>236</v>
      </c>
      <c r="D1418" t="s">
        <v>21218</v>
      </c>
      <c r="E1418" t="s">
        <v>16178</v>
      </c>
      <c r="F1418" t="s">
        <v>130</v>
      </c>
      <c r="H1418" t="b">
        <v>1</v>
      </c>
      <c r="J1418" t="b">
        <v>0</v>
      </c>
      <c r="L1418" t="s">
        <v>16193</v>
      </c>
      <c r="M1418" t="b">
        <v>0</v>
      </c>
      <c r="V1418" t="s">
        <v>2478</v>
      </c>
      <c r="Z1418">
        <v>45826</v>
      </c>
      <c r="AA1418" t="s">
        <v>21133</v>
      </c>
      <c r="AC1418">
        <v>45835</v>
      </c>
      <c r="AD1418">
        <v>45931</v>
      </c>
      <c r="AE1418">
        <v>46059</v>
      </c>
      <c r="AF1418">
        <v>46052</v>
      </c>
      <c r="AG1418" t="s">
        <v>21203</v>
      </c>
      <c r="AI1418">
        <v>8021552.3499999996</v>
      </c>
      <c r="AJ1418">
        <v>8021552.3499999996</v>
      </c>
      <c r="AK1418">
        <v>5879647.9000000004</v>
      </c>
      <c r="AL1418">
        <v>1977622.66</v>
      </c>
      <c r="AN1418">
        <v>164281.79</v>
      </c>
      <c r="AO1418">
        <v>5879647.9000000004</v>
      </c>
      <c r="AP1418">
        <v>0</v>
      </c>
      <c r="AQ1418">
        <v>6043929.6900000004</v>
      </c>
      <c r="AR1418">
        <v>8021552.3499999996</v>
      </c>
      <c r="AW1418" s="567"/>
      <c r="AX1418" s="567"/>
      <c r="AY1418" s="567"/>
      <c r="AZ1418" s="567"/>
      <c r="BA1418" s="567"/>
      <c r="BB1418" s="567"/>
      <c r="BC1418" s="567"/>
      <c r="BD1418" s="567">
        <v>0</v>
      </c>
      <c r="BE1418" s="567">
        <v>0</v>
      </c>
      <c r="BG1418" t="s">
        <v>22286</v>
      </c>
      <c r="BH1418" t="s">
        <v>21219</v>
      </c>
      <c r="BI1418">
        <v>46078.602858796294</v>
      </c>
      <c r="BJ1418">
        <v>45826.688530092593</v>
      </c>
      <c r="BK1418" t="s">
        <v>21885</v>
      </c>
      <c r="BM1418" t="s">
        <v>21696</v>
      </c>
      <c r="BR1418">
        <v>1.3272080850430901</v>
      </c>
      <c r="BS1418">
        <v>1</v>
      </c>
      <c r="BU1418" t="s">
        <v>21220</v>
      </c>
      <c r="BV1418" t="s">
        <v>21216</v>
      </c>
      <c r="BY1418">
        <v>0</v>
      </c>
      <c r="CA1418" t="s">
        <v>16180</v>
      </c>
      <c r="CB1418" t="s">
        <v>21679</v>
      </c>
      <c r="CC1418"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19" spans="1:81">
      <c r="A1419">
        <v>956330</v>
      </c>
      <c r="B1419" t="s">
        <v>21222</v>
      </c>
      <c r="C1419" t="s">
        <v>21223</v>
      </c>
      <c r="D1419" t="s">
        <v>21224</v>
      </c>
      <c r="E1419" t="s">
        <v>16178</v>
      </c>
      <c r="F1419" t="s">
        <v>130</v>
      </c>
      <c r="H1419" t="b">
        <v>1</v>
      </c>
      <c r="J1419" t="b">
        <v>0</v>
      </c>
      <c r="L1419" t="s">
        <v>16193</v>
      </c>
      <c r="M1419" t="b">
        <v>0</v>
      </c>
      <c r="V1419" t="s">
        <v>2478</v>
      </c>
      <c r="Z1419">
        <v>45826</v>
      </c>
      <c r="AA1419" t="s">
        <v>21133</v>
      </c>
      <c r="AC1419">
        <v>45835</v>
      </c>
      <c r="AD1419">
        <v>45938</v>
      </c>
      <c r="AE1419">
        <v>46059</v>
      </c>
      <c r="AF1419">
        <v>46052</v>
      </c>
      <c r="AG1419" t="s">
        <v>21225</v>
      </c>
      <c r="AI1419">
        <v>7985860.1500000004</v>
      </c>
      <c r="AJ1419">
        <v>7985860.1500000004</v>
      </c>
      <c r="AK1419">
        <v>5853486.1699999999</v>
      </c>
      <c r="AL1419">
        <v>163550.82999999999</v>
      </c>
      <c r="AN1419">
        <v>1968823.15</v>
      </c>
      <c r="AO1419">
        <v>448769.62</v>
      </c>
      <c r="AP1419">
        <v>5404716.5499999998</v>
      </c>
      <c r="AQ1419">
        <v>7822309.3200000003</v>
      </c>
      <c r="AR1419">
        <v>7985860.1500000004</v>
      </c>
      <c r="AW1419" s="567"/>
      <c r="AX1419" s="567"/>
      <c r="AY1419" s="567"/>
      <c r="AZ1419" s="567"/>
      <c r="BA1419" s="567"/>
      <c r="BB1419" s="567"/>
      <c r="BC1419" s="567"/>
      <c r="BD1419" s="567">
        <v>0</v>
      </c>
      <c r="BE1419" s="567">
        <v>0</v>
      </c>
      <c r="BG1419" t="s">
        <v>22287</v>
      </c>
      <c r="BH1419" t="s">
        <v>21226</v>
      </c>
      <c r="BI1419">
        <v>46078.602858796294</v>
      </c>
      <c r="BJ1419">
        <v>45826.689583333333</v>
      </c>
      <c r="BK1419" t="s">
        <v>21885</v>
      </c>
      <c r="BM1419" t="s">
        <v>21696</v>
      </c>
      <c r="BR1419">
        <v>1.0209082539834899</v>
      </c>
      <c r="BS1419">
        <v>1</v>
      </c>
      <c r="BU1419" t="s">
        <v>21227</v>
      </c>
      <c r="BV1419" t="s">
        <v>21221</v>
      </c>
      <c r="BY1419">
        <v>0</v>
      </c>
      <c r="CA1419" t="s">
        <v>16180</v>
      </c>
      <c r="CB1419" t="s">
        <v>21679</v>
      </c>
      <c r="CC1419"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20" spans="1:81">
      <c r="A1420">
        <v>956593</v>
      </c>
      <c r="B1420" t="s">
        <v>21229</v>
      </c>
      <c r="C1420" t="s">
        <v>173</v>
      </c>
      <c r="E1420" t="s">
        <v>11686</v>
      </c>
      <c r="F1420" t="s">
        <v>33</v>
      </c>
      <c r="H1420" t="b">
        <v>1</v>
      </c>
      <c r="J1420" t="b">
        <v>0</v>
      </c>
      <c r="L1420" t="s">
        <v>16193</v>
      </c>
      <c r="M1420" t="b">
        <v>0</v>
      </c>
      <c r="V1420" t="s">
        <v>2478</v>
      </c>
      <c r="Z1420">
        <v>45831</v>
      </c>
      <c r="AA1420" t="s">
        <v>21230</v>
      </c>
      <c r="AC1420">
        <v>45831</v>
      </c>
      <c r="AE1420">
        <v>45875</v>
      </c>
      <c r="AF1420">
        <v>45863</v>
      </c>
      <c r="AG1420" t="s">
        <v>21231</v>
      </c>
      <c r="AI1420">
        <v>5907319.6100000003</v>
      </c>
      <c r="AJ1420">
        <v>5907319.6100000003</v>
      </c>
      <c r="AK1420">
        <v>0</v>
      </c>
      <c r="AL1420">
        <v>414861.11</v>
      </c>
      <c r="AN1420">
        <v>5492458.5</v>
      </c>
      <c r="AO1420">
        <v>0</v>
      </c>
      <c r="AP1420">
        <v>0</v>
      </c>
      <c r="AQ1420">
        <v>5492458.5</v>
      </c>
      <c r="AR1420">
        <v>5907319.6100000003</v>
      </c>
      <c r="AU1420">
        <v>45922</v>
      </c>
      <c r="AW1420" s="567">
        <v>3751193.63</v>
      </c>
      <c r="AX1420" s="567">
        <v>3751193.63</v>
      </c>
      <c r="AY1420" s="567"/>
      <c r="AZ1420" s="567"/>
      <c r="BA1420" s="567"/>
      <c r="BB1420" s="567">
        <v>1741264.87</v>
      </c>
      <c r="BC1420" s="567"/>
      <c r="BD1420" s="567">
        <v>3751193.63</v>
      </c>
      <c r="BE1420" s="567">
        <v>3751193.63</v>
      </c>
      <c r="BG1420" t="s">
        <v>22288</v>
      </c>
      <c r="BI1420">
        <v>46078.604884259257</v>
      </c>
      <c r="BJ1420">
        <v>45832.407071759262</v>
      </c>
      <c r="BK1420" t="s">
        <v>21683</v>
      </c>
      <c r="BM1420" t="s">
        <v>21696</v>
      </c>
      <c r="BP1420" s="568">
        <v>414861.11</v>
      </c>
      <c r="BQ1420" s="568">
        <v>0</v>
      </c>
      <c r="BR1420">
        <v>1.0755328620143401</v>
      </c>
      <c r="BS1420">
        <v>1</v>
      </c>
      <c r="BU1420" t="s">
        <v>21232</v>
      </c>
      <c r="BV1420" t="s">
        <v>21228</v>
      </c>
      <c r="BW1420" s="568">
        <v>1741264.87</v>
      </c>
      <c r="BY1420">
        <v>1741264.87</v>
      </c>
      <c r="CA1420" t="s">
        <v>16180</v>
      </c>
      <c r="CB1420" t="s">
        <v>21679</v>
      </c>
      <c r="CC1420"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21" spans="1:81">
      <c r="A1421">
        <v>956782</v>
      </c>
      <c r="B1421" t="s">
        <v>21234</v>
      </c>
      <c r="C1421" t="s">
        <v>21235</v>
      </c>
      <c r="E1421" t="s">
        <v>10370</v>
      </c>
      <c r="F1421" t="s">
        <v>17437</v>
      </c>
      <c r="J1421" t="b">
        <v>0</v>
      </c>
      <c r="M1421" t="b">
        <v>1</v>
      </c>
      <c r="N1421" t="s">
        <v>16174</v>
      </c>
      <c r="O1421" t="s">
        <v>7155</v>
      </c>
      <c r="V1421" t="s">
        <v>2478</v>
      </c>
      <c r="Z1421">
        <v>45833</v>
      </c>
      <c r="AA1421" t="s">
        <v>21236</v>
      </c>
      <c r="AC1421">
        <v>45833</v>
      </c>
      <c r="AI1421">
        <v>21957625.629999999</v>
      </c>
      <c r="AJ1421">
        <v>21957625.629999999</v>
      </c>
      <c r="AK1421">
        <v>2769954.18</v>
      </c>
      <c r="AL1421">
        <v>2489006.38</v>
      </c>
      <c r="AN1421">
        <v>19468619.25</v>
      </c>
      <c r="AO1421">
        <v>313928.68</v>
      </c>
      <c r="AP1421">
        <v>2456025.5</v>
      </c>
      <c r="AQ1421">
        <v>22238573.43</v>
      </c>
      <c r="AR1421">
        <v>24727579.809999999</v>
      </c>
      <c r="AW1421" s="567"/>
      <c r="AX1421" s="567"/>
      <c r="AY1421" s="567"/>
      <c r="AZ1421" s="567"/>
      <c r="BA1421" s="567"/>
      <c r="BB1421" s="567"/>
      <c r="BC1421" s="567"/>
      <c r="BD1421" s="567">
        <v>0</v>
      </c>
      <c r="BE1421" s="567">
        <v>0</v>
      </c>
      <c r="BG1421" t="s">
        <v>22289</v>
      </c>
      <c r="BI1421">
        <v>46078.605532407404</v>
      </c>
      <c r="BJ1421">
        <v>45834.399722222224</v>
      </c>
      <c r="BK1421" t="s">
        <v>21683</v>
      </c>
      <c r="BM1421" t="s">
        <v>21696</v>
      </c>
      <c r="BR1421">
        <v>0.987366644677801</v>
      </c>
      <c r="BS1421">
        <v>1</v>
      </c>
      <c r="BT1421">
        <v>45884</v>
      </c>
      <c r="BU1421" t="s">
        <v>21237</v>
      </c>
      <c r="BV1421" t="s">
        <v>21233</v>
      </c>
      <c r="BW1421" s="568">
        <v>2239396.69</v>
      </c>
      <c r="BX1421" s="568">
        <v>615641.23</v>
      </c>
      <c r="BY1421">
        <v>2855037.92</v>
      </c>
      <c r="CA1421" t="s">
        <v>16180</v>
      </c>
      <c r="CB1421" t="s">
        <v>21679</v>
      </c>
      <c r="CC1421"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22" spans="1:81">
      <c r="A1422">
        <v>957578</v>
      </c>
      <c r="B1422" t="s">
        <v>21239</v>
      </c>
      <c r="C1422" t="s">
        <v>174</v>
      </c>
      <c r="E1422" t="s">
        <v>12754</v>
      </c>
      <c r="F1422" t="s">
        <v>33</v>
      </c>
      <c r="H1422" t="b">
        <v>1</v>
      </c>
      <c r="J1422" t="b">
        <v>0</v>
      </c>
      <c r="L1422" t="s">
        <v>16193</v>
      </c>
      <c r="M1422" t="b">
        <v>0</v>
      </c>
      <c r="V1422" t="s">
        <v>2478</v>
      </c>
      <c r="Z1422">
        <v>45845</v>
      </c>
      <c r="AA1422" t="s">
        <v>21240</v>
      </c>
      <c r="AC1422">
        <v>45853</v>
      </c>
      <c r="AE1422">
        <v>45891</v>
      </c>
      <c r="AF1422">
        <v>45876</v>
      </c>
      <c r="AG1422" t="s">
        <v>21241</v>
      </c>
      <c r="AI1422">
        <v>1250845.17</v>
      </c>
      <c r="AJ1422">
        <v>1250845.17</v>
      </c>
      <c r="AK1422">
        <v>0</v>
      </c>
      <c r="AL1422">
        <v>141856.25</v>
      </c>
      <c r="AN1422">
        <v>1108989.51</v>
      </c>
      <c r="AO1422">
        <v>0</v>
      </c>
      <c r="AP1422">
        <v>0</v>
      </c>
      <c r="AQ1422">
        <v>1108989.51</v>
      </c>
      <c r="AR1422">
        <v>1250845.76</v>
      </c>
      <c r="AU1422">
        <v>45917</v>
      </c>
      <c r="AW1422" s="567">
        <v>1108990</v>
      </c>
      <c r="AX1422" s="567">
        <v>1108990</v>
      </c>
      <c r="AY1422" s="567"/>
      <c r="AZ1422" s="567"/>
      <c r="BA1422" s="567"/>
      <c r="BB1422" s="567"/>
      <c r="BC1422" s="567"/>
      <c r="BD1422" s="567">
        <v>1108990</v>
      </c>
      <c r="BE1422" s="567">
        <v>1108990</v>
      </c>
      <c r="BG1422" t="s">
        <v>22290</v>
      </c>
      <c r="BH1422" t="s">
        <v>21242</v>
      </c>
      <c r="BI1422">
        <v>46078.605844907404</v>
      </c>
      <c r="BJ1422">
        <v>45847.391203703701</v>
      </c>
      <c r="BK1422" t="s">
        <v>21683</v>
      </c>
      <c r="BM1422" t="s">
        <v>21696</v>
      </c>
      <c r="BP1422" s="568">
        <v>141856.25</v>
      </c>
      <c r="BQ1422" s="568">
        <v>0</v>
      </c>
      <c r="BR1422">
        <v>1.1279143388831501</v>
      </c>
      <c r="BS1422">
        <v>1</v>
      </c>
      <c r="BU1422" t="s">
        <v>21243</v>
      </c>
      <c r="BV1422" t="s">
        <v>21238</v>
      </c>
      <c r="BY1422">
        <v>0</v>
      </c>
      <c r="CA1422" t="s">
        <v>16180</v>
      </c>
      <c r="CB1422" t="s">
        <v>21679</v>
      </c>
      <c r="CC1422"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23" spans="1:81">
      <c r="A1423">
        <v>958367</v>
      </c>
      <c r="B1423" t="s">
        <v>21245</v>
      </c>
      <c r="C1423" t="s">
        <v>1010</v>
      </c>
      <c r="E1423" t="s">
        <v>10370</v>
      </c>
      <c r="F1423" t="s">
        <v>35</v>
      </c>
      <c r="J1423" t="b">
        <v>0</v>
      </c>
      <c r="M1423" t="b">
        <v>1</v>
      </c>
      <c r="N1423" t="s">
        <v>16174</v>
      </c>
      <c r="O1423" t="s">
        <v>7155</v>
      </c>
      <c r="P1423" t="b">
        <v>0</v>
      </c>
      <c r="V1423" t="s">
        <v>2478</v>
      </c>
      <c r="Z1423">
        <v>45853</v>
      </c>
      <c r="AA1423" t="s">
        <v>21246</v>
      </c>
      <c r="AC1423">
        <v>45853</v>
      </c>
      <c r="AI1423">
        <v>14474191.76</v>
      </c>
      <c r="AJ1423">
        <v>14474191.76</v>
      </c>
      <c r="AK1423">
        <v>1172038.6200000001</v>
      </c>
      <c r="AL1423">
        <v>2885305.81</v>
      </c>
      <c r="AN1423">
        <v>11588885.949999999</v>
      </c>
      <c r="AO1423">
        <v>233606.49</v>
      </c>
      <c r="AP1423">
        <v>938432.13</v>
      </c>
      <c r="AQ1423">
        <v>12760924.57</v>
      </c>
      <c r="AR1423">
        <v>15646230.380000001</v>
      </c>
      <c r="AW1423" s="567"/>
      <c r="AX1423" s="567"/>
      <c r="AY1423" s="567"/>
      <c r="AZ1423" s="567"/>
      <c r="BA1423" s="567"/>
      <c r="BB1423" s="567"/>
      <c r="BC1423" s="567"/>
      <c r="BD1423" s="567">
        <v>0</v>
      </c>
      <c r="BE1423" s="567">
        <v>0</v>
      </c>
      <c r="BG1423" t="s">
        <v>22291</v>
      </c>
      <c r="BI1423">
        <v>46078.605925925927</v>
      </c>
      <c r="BJ1423">
        <v>45854.404629629629</v>
      </c>
      <c r="BK1423" t="s">
        <v>21683</v>
      </c>
      <c r="BM1423" t="s">
        <v>21696</v>
      </c>
      <c r="BR1423">
        <v>1.1342588603671999</v>
      </c>
      <c r="BS1423">
        <v>1</v>
      </c>
      <c r="BT1423">
        <v>45884</v>
      </c>
      <c r="BU1423" t="s">
        <v>21247</v>
      </c>
      <c r="BV1423" t="s">
        <v>21244</v>
      </c>
      <c r="BW1423" s="568">
        <v>1224980.72</v>
      </c>
      <c r="BX1423" s="568">
        <v>253175.12</v>
      </c>
      <c r="BY1423">
        <v>1478155.84</v>
      </c>
      <c r="CA1423" t="s">
        <v>16180</v>
      </c>
      <c r="CB1423" t="s">
        <v>21679</v>
      </c>
      <c r="CC1423"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24" spans="1:81">
      <c r="A1424">
        <v>1064452</v>
      </c>
      <c r="B1424" t="s">
        <v>21249</v>
      </c>
      <c r="C1424" t="s">
        <v>846</v>
      </c>
      <c r="E1424" t="s">
        <v>13003</v>
      </c>
      <c r="F1424" t="s">
        <v>46</v>
      </c>
      <c r="H1424" t="b">
        <v>1</v>
      </c>
      <c r="J1424" t="b">
        <v>0</v>
      </c>
      <c r="M1424" t="b">
        <v>0</v>
      </c>
      <c r="V1424" t="s">
        <v>2478</v>
      </c>
      <c r="Z1424">
        <v>46048</v>
      </c>
      <c r="AA1424" t="s">
        <v>22292</v>
      </c>
      <c r="AC1424">
        <v>46048</v>
      </c>
      <c r="AI1424">
        <v>1569945.94</v>
      </c>
      <c r="AJ1424">
        <v>1569945.94</v>
      </c>
      <c r="AK1424">
        <v>33695.78</v>
      </c>
      <c r="AL1424">
        <v>85434.18</v>
      </c>
      <c r="AM1424">
        <v>44078.65</v>
      </c>
      <c r="AN1424">
        <v>640758.24</v>
      </c>
      <c r="AO1424">
        <v>6440.37</v>
      </c>
      <c r="AP1424">
        <v>27255.41</v>
      </c>
      <c r="AQ1424">
        <v>674454.02</v>
      </c>
      <c r="AR1424">
        <v>759888.2</v>
      </c>
      <c r="AW1424" s="567"/>
      <c r="AX1424" s="567"/>
      <c r="AY1424" s="567"/>
      <c r="AZ1424" s="567"/>
      <c r="BA1424" s="567"/>
      <c r="BB1424" s="567"/>
      <c r="BC1424" s="567"/>
      <c r="BD1424" s="567">
        <v>0</v>
      </c>
      <c r="BE1424" s="567">
        <v>0</v>
      </c>
      <c r="BG1424" t="s">
        <v>22293</v>
      </c>
      <c r="BH1424" t="s">
        <v>21250</v>
      </c>
      <c r="BI1424">
        <v>46097.439502314817</v>
      </c>
      <c r="BJ1424">
        <v>46051.693252314813</v>
      </c>
      <c r="BK1424" t="s">
        <v>21683</v>
      </c>
      <c r="BM1424" t="s">
        <v>21696</v>
      </c>
      <c r="BR1424">
        <v>2.32772864190208</v>
      </c>
      <c r="BS1424">
        <v>1</v>
      </c>
      <c r="BV1424" t="s">
        <v>21248</v>
      </c>
      <c r="BY1424">
        <v>0</v>
      </c>
      <c r="CA1424" t="s">
        <v>16180</v>
      </c>
      <c r="CB1424" t="s">
        <v>21679</v>
      </c>
      <c r="CC1424" s="574">
        <f>IF(Table2[[#This Row],[Approved Obligated Amount - CRC Net Cost Cal]]=Table2[[#This Row],[Approved Obligated Amount - CRC Gross Cost Cal]],0,Table2[[#This Row],[Approved Obligated Amount - CRC Net Cost Cal]]-Table2[[#This Row],[Approved Obligated Amount - CRC Gross Cost Cal]]-Table2[[#This Row],[406 A&amp;E Obligated Cost]]-Table2[[#This Row],[E&amp;M 406]])</f>
        <v>0</v>
      </c>
    </row>
    <row r="1426" spans="56:56">
      <c r="BD1426" s="574"/>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91E99-F87B-4BEC-A7D3-13EB075E05CC}">
  <sheetPr>
    <tabColor theme="9" tint="0.39997558519241921"/>
  </sheetPr>
  <dimension ref="A1:U493"/>
  <sheetViews>
    <sheetView workbookViewId="0"/>
  </sheetViews>
  <sheetFormatPr defaultColWidth="8.875" defaultRowHeight="12"/>
  <cols>
    <col min="1" max="1" width="7.5" style="10" customWidth="1"/>
    <col min="2" max="2" width="21.5" style="17" customWidth="1"/>
    <col min="3" max="3" width="76" style="17" customWidth="1"/>
    <col min="4" max="4" width="18" style="9" customWidth="1"/>
    <col min="5" max="5" width="17" style="9" customWidth="1"/>
    <col min="6" max="6" width="22" style="9" customWidth="1"/>
    <col min="7" max="7" width="22" style="10" customWidth="1"/>
    <col min="8" max="8" width="5.5" style="17" customWidth="1"/>
    <col min="9" max="9" width="22" style="9" customWidth="1"/>
    <col min="10" max="10" width="19" style="9" customWidth="1"/>
    <col min="11" max="11" width="23" style="9" bestFit="1" customWidth="1"/>
    <col min="12" max="12" width="14.875" style="9" bestFit="1" customWidth="1"/>
    <col min="13" max="13" width="39.5" style="9" customWidth="1"/>
    <col min="14" max="14" width="14.5" style="9" bestFit="1" customWidth="1"/>
    <col min="15" max="15" width="15" style="17" customWidth="1"/>
    <col min="16" max="16" width="13" style="17" customWidth="1"/>
    <col min="17" max="16384" width="8.875" style="17"/>
  </cols>
  <sheetData>
    <row r="1" spans="1:12">
      <c r="D1" s="9">
        <v>10704730227.540001</v>
      </c>
    </row>
    <row r="2" spans="1:12" ht="15.75">
      <c r="A2" s="1"/>
      <c r="B2" s="2"/>
      <c r="C2" s="3" t="s">
        <v>22294</v>
      </c>
      <c r="D2" s="4"/>
      <c r="E2" s="5"/>
      <c r="F2" s="6"/>
      <c r="G2" s="7"/>
      <c r="H2" s="342"/>
      <c r="I2" s="15"/>
      <c r="J2" s="8"/>
      <c r="K2" s="8"/>
    </row>
    <row r="3" spans="1:12" ht="15">
      <c r="B3" s="11" t="s">
        <v>22295</v>
      </c>
      <c r="C3" s="12">
        <f>D1-275000000</f>
        <v>10429730227.540001</v>
      </c>
      <c r="D3" s="13"/>
      <c r="E3" s="14"/>
      <c r="F3" s="1396" t="s">
        <v>22296</v>
      </c>
      <c r="G3" s="1396"/>
      <c r="H3" s="342"/>
      <c r="I3" s="15"/>
      <c r="J3" s="8"/>
      <c r="K3" s="16"/>
      <c r="L3" s="17"/>
    </row>
    <row r="4" spans="1:12" ht="24">
      <c r="B4" s="18"/>
      <c r="C4" s="19" t="s">
        <v>22297</v>
      </c>
      <c r="D4" s="20" t="s">
        <v>22298</v>
      </c>
      <c r="E4" s="20" t="s">
        <v>22299</v>
      </c>
      <c r="F4" s="21"/>
      <c r="G4" s="22"/>
      <c r="H4" s="8"/>
      <c r="I4" s="8"/>
      <c r="J4" s="8"/>
      <c r="K4" s="23"/>
      <c r="L4" s="17"/>
    </row>
    <row r="5" spans="1:12">
      <c r="A5" s="24" t="s">
        <v>22300</v>
      </c>
      <c r="B5" s="25" t="s">
        <v>22301</v>
      </c>
      <c r="C5" s="26">
        <f>-D22</f>
        <v>-4131897437.5</v>
      </c>
      <c r="D5" s="26"/>
      <c r="E5" s="126">
        <f>-F22</f>
        <v>-4209258262.6300001</v>
      </c>
      <c r="F5" s="17"/>
      <c r="G5" s="23"/>
      <c r="H5" s="8"/>
      <c r="I5" s="8"/>
      <c r="J5" s="8"/>
      <c r="K5" s="27"/>
      <c r="L5" s="17"/>
    </row>
    <row r="6" spans="1:12">
      <c r="A6" s="28" t="s">
        <v>22302</v>
      </c>
      <c r="B6" s="25" t="s">
        <v>22303</v>
      </c>
      <c r="C6" s="26">
        <f>-I43</f>
        <v>-181993398.70000002</v>
      </c>
      <c r="D6" s="123">
        <f>-D332</f>
        <v>-1325441298.8099999</v>
      </c>
      <c r="E6" s="127">
        <f>C6+D6</f>
        <v>-1507434697.51</v>
      </c>
      <c r="F6" s="30"/>
      <c r="G6" s="23"/>
      <c r="H6" s="8"/>
      <c r="I6" s="8"/>
      <c r="J6" s="8"/>
      <c r="K6" s="8"/>
      <c r="L6" s="31"/>
    </row>
    <row r="7" spans="1:12">
      <c r="A7" s="28" t="s">
        <v>22304</v>
      </c>
      <c r="B7" s="25" t="s">
        <v>22305</v>
      </c>
      <c r="C7" s="26">
        <f>-D280</f>
        <v>-2023455438.137778</v>
      </c>
      <c r="D7" s="123">
        <f>-D389</f>
        <v>-873428908.19999981</v>
      </c>
      <c r="E7" s="127">
        <f t="shared" ref="E7:E8" si="0">C7+D7</f>
        <v>-2896884346.3377781</v>
      </c>
      <c r="F7" s="32"/>
      <c r="G7" s="33"/>
      <c r="I7" s="34"/>
      <c r="J7" s="8"/>
      <c r="K7" s="8"/>
    </row>
    <row r="8" spans="1:12">
      <c r="A8" s="28" t="s">
        <v>22306</v>
      </c>
      <c r="B8" s="25" t="s">
        <v>22307</v>
      </c>
      <c r="C8" s="35">
        <f>-D303</f>
        <v>-918915560.26000011</v>
      </c>
      <c r="D8" s="124">
        <f>-D399</f>
        <v>-356903591.94999999</v>
      </c>
      <c r="E8" s="128">
        <f t="shared" si="0"/>
        <v>-1275819152.21</v>
      </c>
      <c r="F8" s="8"/>
      <c r="G8" s="23"/>
      <c r="H8" s="16"/>
      <c r="I8" s="36"/>
      <c r="J8" s="36"/>
      <c r="K8" s="8"/>
    </row>
    <row r="9" spans="1:12" ht="12.75">
      <c r="B9" s="37" t="s">
        <v>11</v>
      </c>
      <c r="C9" s="35">
        <f>+SUM(C5:C8)</f>
        <v>-7256261834.5977783</v>
      </c>
      <c r="D9" s="122">
        <f>SUM(D5:D8)</f>
        <v>-2555773798.9599996</v>
      </c>
      <c r="E9" s="129">
        <f>D9+C9</f>
        <v>-9812035633.5577774</v>
      </c>
      <c r="F9" s="38"/>
      <c r="G9" s="23"/>
      <c r="H9" s="8"/>
      <c r="I9" s="343">
        <f>-L389</f>
        <v>303332908.9199999</v>
      </c>
      <c r="J9" s="8"/>
      <c r="K9" s="8"/>
    </row>
    <row r="10" spans="1:12">
      <c r="B10" s="39" t="s">
        <v>22308</v>
      </c>
      <c r="C10" s="40">
        <f>+C3+C9</f>
        <v>3173468392.9422226</v>
      </c>
      <c r="D10" s="131">
        <f>C10+D9</f>
        <v>617694593.98222303</v>
      </c>
      <c r="E10" s="130">
        <f>C3+E9</f>
        <v>617694593.98222351</v>
      </c>
      <c r="F10" s="203" t="s">
        <v>22309</v>
      </c>
      <c r="G10" s="15"/>
      <c r="H10" s="34"/>
      <c r="I10" s="34">
        <f>I9+E10</f>
        <v>921027502.90222335</v>
      </c>
      <c r="J10" s="8"/>
      <c r="K10" s="8"/>
    </row>
    <row r="11" spans="1:12">
      <c r="B11" s="6"/>
      <c r="C11" s="346">
        <f>C10*0.9</f>
        <v>2856121553.6480002</v>
      </c>
      <c r="D11" s="41" t="s">
        <v>22310</v>
      </c>
      <c r="F11" s="8"/>
      <c r="G11" s="23"/>
      <c r="I11" s="34"/>
      <c r="J11" s="8"/>
      <c r="K11" s="8"/>
    </row>
    <row r="12" spans="1:12">
      <c r="C12" s="42"/>
      <c r="I12" s="17"/>
    </row>
    <row r="13" spans="1:12">
      <c r="G13" s="7"/>
      <c r="H13" s="54"/>
      <c r="I13" s="54"/>
      <c r="J13" s="8"/>
    </row>
    <row r="14" spans="1:12">
      <c r="A14" s="43"/>
      <c r="B14" s="44" t="s">
        <v>22311</v>
      </c>
      <c r="C14" s="44"/>
      <c r="D14" s="45">
        <v>428</v>
      </c>
      <c r="E14" s="45">
        <v>406</v>
      </c>
      <c r="F14" s="46" t="s">
        <v>22312</v>
      </c>
      <c r="G14" s="342"/>
      <c r="H14" s="342"/>
      <c r="I14" s="342"/>
      <c r="J14" s="47"/>
      <c r="K14" s="48"/>
    </row>
    <row r="15" spans="1:12">
      <c r="A15" s="10">
        <v>9510</v>
      </c>
      <c r="B15" s="17" t="s">
        <v>22313</v>
      </c>
      <c r="C15" s="17" t="s">
        <v>22314</v>
      </c>
      <c r="D15" s="49">
        <v>1133563562.4300001</v>
      </c>
      <c r="E15" s="49">
        <v>0</v>
      </c>
      <c r="F15" s="49">
        <f>+D15+E15</f>
        <v>1133563562.4300001</v>
      </c>
      <c r="G15" s="8"/>
      <c r="H15" s="8"/>
      <c r="I15" s="8"/>
      <c r="J15" s="8"/>
    </row>
    <row r="16" spans="1:12">
      <c r="A16" s="10">
        <v>10710</v>
      </c>
      <c r="B16" s="17" t="s">
        <v>22315</v>
      </c>
      <c r="C16" s="17" t="s">
        <v>22316</v>
      </c>
      <c r="D16" s="49">
        <v>656101430</v>
      </c>
      <c r="E16" s="49">
        <v>0</v>
      </c>
      <c r="F16" s="49">
        <f t="shared" ref="F16:F18" si="1">+D16+E16</f>
        <v>656101430</v>
      </c>
      <c r="G16" s="8"/>
      <c r="H16" s="8"/>
      <c r="I16" s="8"/>
      <c r="J16" s="8"/>
    </row>
    <row r="17" spans="1:14">
      <c r="B17" s="17" t="s">
        <v>22315</v>
      </c>
      <c r="C17" s="17" t="s">
        <v>22316</v>
      </c>
      <c r="D17" s="49">
        <v>141081695.19999999</v>
      </c>
      <c r="E17" s="49">
        <v>0</v>
      </c>
      <c r="F17" s="49">
        <f t="shared" si="1"/>
        <v>141081695.19999999</v>
      </c>
      <c r="G17" s="8"/>
      <c r="H17" s="8"/>
      <c r="I17" s="8"/>
      <c r="J17" s="8"/>
      <c r="K17" s="29"/>
    </row>
    <row r="18" spans="1:14">
      <c r="B18" s="17" t="s">
        <v>22315</v>
      </c>
      <c r="C18" s="17" t="s">
        <v>22316</v>
      </c>
      <c r="D18" s="49">
        <v>709006610</v>
      </c>
      <c r="E18" s="49">
        <v>0</v>
      </c>
      <c r="F18" s="49">
        <f t="shared" si="1"/>
        <v>709006610</v>
      </c>
      <c r="G18" s="8"/>
      <c r="H18" s="8"/>
      <c r="I18" s="8"/>
      <c r="J18" s="8"/>
      <c r="K18" s="29"/>
    </row>
    <row r="19" spans="1:14">
      <c r="B19" s="17" t="s">
        <v>22315</v>
      </c>
      <c r="C19" s="17" t="s">
        <v>22316</v>
      </c>
      <c r="D19" s="49">
        <v>33478328</v>
      </c>
      <c r="E19" s="49">
        <v>0</v>
      </c>
      <c r="F19" s="49">
        <v>33478328</v>
      </c>
      <c r="G19" s="8"/>
      <c r="H19" s="8"/>
      <c r="I19" s="8"/>
      <c r="J19" s="8"/>
      <c r="K19" s="29"/>
    </row>
    <row r="20" spans="1:14">
      <c r="B20" s="17" t="s">
        <v>22315</v>
      </c>
      <c r="C20" s="17" t="s">
        <v>22316</v>
      </c>
      <c r="D20" s="26">
        <v>1536026637</v>
      </c>
      <c r="E20" s="49">
        <v>0</v>
      </c>
      <c r="F20" s="26">
        <v>1536026637</v>
      </c>
      <c r="G20" s="8"/>
      <c r="H20" s="8"/>
      <c r="I20" s="8"/>
      <c r="J20" s="8"/>
      <c r="K20" s="8"/>
    </row>
    <row r="21" spans="1:14">
      <c r="B21" s="17" t="s">
        <v>22315</v>
      </c>
      <c r="C21" s="17" t="s">
        <v>22316</v>
      </c>
      <c r="D21" s="26">
        <v>-77360825.129999995</v>
      </c>
      <c r="E21" s="49"/>
      <c r="F21" s="26">
        <v>-77360825.129999995</v>
      </c>
      <c r="G21" s="8"/>
      <c r="H21" s="8"/>
      <c r="I21" s="8"/>
      <c r="J21" s="8"/>
      <c r="K21" s="8"/>
    </row>
    <row r="22" spans="1:14">
      <c r="D22" s="50">
        <f>+SUM(D15:D21)</f>
        <v>4131897437.5</v>
      </c>
      <c r="E22" s="50">
        <f t="shared" ref="E22:F22" si="2">+SUM(E15:E20)</f>
        <v>0</v>
      </c>
      <c r="F22" s="50">
        <f t="shared" si="2"/>
        <v>4209258262.6300001</v>
      </c>
      <c r="G22" s="51"/>
      <c r="H22" s="51"/>
      <c r="I22" s="51"/>
      <c r="J22" s="51"/>
      <c r="K22" s="51"/>
    </row>
    <row r="23" spans="1:14">
      <c r="D23" s="24" t="s">
        <v>22300</v>
      </c>
      <c r="E23" s="34"/>
      <c r="F23" s="24"/>
      <c r="G23" s="52"/>
      <c r="H23" s="26"/>
    </row>
    <row r="24" spans="1:14">
      <c r="D24" s="53"/>
      <c r="E24" s="34"/>
      <c r="F24" s="52"/>
      <c r="G24" s="52"/>
      <c r="H24" s="26"/>
    </row>
    <row r="25" spans="1:14">
      <c r="B25" s="54" t="s">
        <v>22317</v>
      </c>
      <c r="C25" s="54"/>
      <c r="D25" s="49"/>
      <c r="E25" s="49"/>
      <c r="F25" s="49"/>
    </row>
    <row r="26" spans="1:14" ht="20.25" customHeight="1">
      <c r="A26" s="55" t="s">
        <v>16</v>
      </c>
      <c r="B26" s="56" t="s">
        <v>22318</v>
      </c>
      <c r="C26" s="56" t="s">
        <v>18</v>
      </c>
      <c r="D26" s="57">
        <v>428</v>
      </c>
      <c r="E26" s="57">
        <v>406</v>
      </c>
      <c r="F26" s="58" t="s">
        <v>19</v>
      </c>
      <c r="G26" s="59"/>
      <c r="I26" s="58" t="s">
        <v>22319</v>
      </c>
      <c r="J26" s="58" t="s">
        <v>22320</v>
      </c>
      <c r="N26" s="17"/>
    </row>
    <row r="27" spans="1:14">
      <c r="A27" s="10">
        <v>9312</v>
      </c>
      <c r="B27" s="283">
        <v>180692</v>
      </c>
      <c r="C27" s="17" t="s">
        <v>22321</v>
      </c>
      <c r="D27" s="9">
        <v>59740469.920000002</v>
      </c>
      <c r="E27" s="8">
        <v>0</v>
      </c>
      <c r="F27" s="8">
        <f>D27+E27</f>
        <v>59740469.920000002</v>
      </c>
      <c r="G27" s="10" t="s">
        <v>22322</v>
      </c>
      <c r="I27" s="8">
        <v>59740469.920000002</v>
      </c>
      <c r="J27" s="9">
        <v>0</v>
      </c>
      <c r="N27" s="17"/>
    </row>
    <row r="28" spans="1:14">
      <c r="A28" s="10">
        <v>10080</v>
      </c>
      <c r="B28" s="283">
        <v>334509</v>
      </c>
      <c r="C28" s="17" t="s">
        <v>22323</v>
      </c>
      <c r="D28" s="49">
        <f>2890937.33-7585</f>
        <v>2883352.33</v>
      </c>
      <c r="E28" s="49">
        <v>0</v>
      </c>
      <c r="F28" s="8">
        <f t="shared" ref="F28:F42" si="3">D28+E28</f>
        <v>2883352.33</v>
      </c>
      <c r="G28" s="10" t="s">
        <v>22322</v>
      </c>
      <c r="I28" s="49">
        <f>2890937.33-7585</f>
        <v>2883352.33</v>
      </c>
      <c r="J28" s="9">
        <v>0</v>
      </c>
      <c r="N28" s="17"/>
    </row>
    <row r="29" spans="1:14">
      <c r="A29" s="10">
        <v>10455</v>
      </c>
      <c r="B29" s="283">
        <v>663385</v>
      </c>
      <c r="C29" s="17" t="s">
        <v>22324</v>
      </c>
      <c r="D29" s="49">
        <v>21901105.399999999</v>
      </c>
      <c r="E29" s="49">
        <v>0</v>
      </c>
      <c r="F29" s="8">
        <f t="shared" si="3"/>
        <v>21901105.399999999</v>
      </c>
      <c r="G29" s="10" t="s">
        <v>22322</v>
      </c>
      <c r="I29" s="49">
        <v>21901105.399999999</v>
      </c>
      <c r="J29" s="9">
        <v>0</v>
      </c>
      <c r="N29" s="17"/>
    </row>
    <row r="30" spans="1:14">
      <c r="A30" s="10">
        <v>10568</v>
      </c>
      <c r="B30" s="283">
        <v>669233</v>
      </c>
      <c r="C30" s="17" t="s">
        <v>22325</v>
      </c>
      <c r="D30" s="9">
        <v>20905908.949999999</v>
      </c>
      <c r="E30" s="49">
        <v>0</v>
      </c>
      <c r="F30" s="8">
        <f t="shared" si="3"/>
        <v>20905908.949999999</v>
      </c>
      <c r="G30" s="10" t="s">
        <v>22322</v>
      </c>
      <c r="I30" s="49">
        <v>19539860.919999998</v>
      </c>
      <c r="J30" s="9">
        <v>1366048.0300000012</v>
      </c>
      <c r="N30" s="17"/>
    </row>
    <row r="31" spans="1:14">
      <c r="A31" s="10">
        <v>10571</v>
      </c>
      <c r="B31" s="283">
        <v>669498</v>
      </c>
      <c r="C31" s="17" t="s">
        <v>22326</v>
      </c>
      <c r="D31" s="9">
        <v>3031265.05</v>
      </c>
      <c r="E31" s="49">
        <v>0</v>
      </c>
      <c r="F31" s="8">
        <f t="shared" si="3"/>
        <v>3031265.05</v>
      </c>
      <c r="G31" s="10" t="s">
        <v>22322</v>
      </c>
      <c r="I31" s="49">
        <v>1381975</v>
      </c>
      <c r="J31" s="9">
        <v>1649290.0499999998</v>
      </c>
      <c r="N31" s="17"/>
    </row>
    <row r="32" spans="1:14">
      <c r="A32" s="10">
        <v>10606</v>
      </c>
      <c r="B32" s="283">
        <v>662957</v>
      </c>
      <c r="C32" s="17" t="s">
        <v>22327</v>
      </c>
      <c r="D32" s="9">
        <v>28774422.640000001</v>
      </c>
      <c r="E32" s="49">
        <v>0</v>
      </c>
      <c r="F32" s="8">
        <f t="shared" si="3"/>
        <v>28774422.640000001</v>
      </c>
      <c r="G32" s="10" t="s">
        <v>22322</v>
      </c>
      <c r="I32" s="49">
        <v>6507604.8000000007</v>
      </c>
      <c r="J32" s="9">
        <v>22266817.84</v>
      </c>
      <c r="N32" s="17"/>
    </row>
    <row r="33" spans="1:14">
      <c r="A33" s="10">
        <v>10607</v>
      </c>
      <c r="B33" s="283">
        <v>663383</v>
      </c>
      <c r="C33" s="17" t="s">
        <v>22328</v>
      </c>
      <c r="D33" s="49">
        <v>2007587.81</v>
      </c>
      <c r="E33" s="49">
        <v>0</v>
      </c>
      <c r="F33" s="8">
        <f t="shared" si="3"/>
        <v>2007587.81</v>
      </c>
      <c r="G33" s="10" t="s">
        <v>22322</v>
      </c>
      <c r="I33" s="49">
        <v>2007587.81</v>
      </c>
      <c r="J33" s="9">
        <v>0</v>
      </c>
      <c r="N33" s="17"/>
    </row>
    <row r="34" spans="1:14">
      <c r="A34" s="10">
        <v>10608</v>
      </c>
      <c r="B34" s="283">
        <v>667744</v>
      </c>
      <c r="C34" s="17" t="s">
        <v>22329</v>
      </c>
      <c r="D34" s="9">
        <v>3192936</v>
      </c>
      <c r="E34" s="49">
        <v>0</v>
      </c>
      <c r="F34" s="8">
        <f t="shared" si="3"/>
        <v>3192936</v>
      </c>
      <c r="G34" s="10" t="s">
        <v>22322</v>
      </c>
      <c r="I34" s="49">
        <v>3142486</v>
      </c>
      <c r="J34" s="9">
        <v>50450</v>
      </c>
      <c r="N34" s="17"/>
    </row>
    <row r="35" spans="1:14">
      <c r="A35" s="10">
        <v>10609</v>
      </c>
      <c r="B35" s="283">
        <v>671481</v>
      </c>
      <c r="C35" s="17" t="s">
        <v>22330</v>
      </c>
      <c r="D35" s="9">
        <v>3482468</v>
      </c>
      <c r="E35" s="49">
        <v>0</v>
      </c>
      <c r="F35" s="8">
        <f t="shared" si="3"/>
        <v>3482468</v>
      </c>
      <c r="G35" s="10" t="s">
        <v>22322</v>
      </c>
      <c r="I35" s="49">
        <v>1172831.25</v>
      </c>
      <c r="J35" s="9">
        <v>2309636.75</v>
      </c>
      <c r="N35" s="17"/>
    </row>
    <row r="36" spans="1:14">
      <c r="A36" s="10">
        <v>10615</v>
      </c>
      <c r="B36" s="283">
        <v>662947</v>
      </c>
      <c r="C36" s="17" t="s">
        <v>22331</v>
      </c>
      <c r="D36" s="9">
        <v>73453828.75999999</v>
      </c>
      <c r="E36" s="49">
        <v>0</v>
      </c>
      <c r="F36" s="8">
        <f t="shared" si="3"/>
        <v>73453828.75999999</v>
      </c>
      <c r="G36" s="10" t="s">
        <v>22322</v>
      </c>
      <c r="I36" s="49">
        <v>29654228.770000003</v>
      </c>
      <c r="J36" s="9">
        <v>43799599.989999987</v>
      </c>
      <c r="N36" s="17"/>
    </row>
    <row r="37" spans="1:14">
      <c r="A37" s="10">
        <v>10622</v>
      </c>
      <c r="B37" s="283">
        <v>669815</v>
      </c>
      <c r="C37" s="17" t="s">
        <v>22332</v>
      </c>
      <c r="D37" s="9">
        <v>6384965.3600000003</v>
      </c>
      <c r="E37" s="49">
        <v>0</v>
      </c>
      <c r="F37" s="8">
        <f t="shared" si="3"/>
        <v>6384965.3600000003</v>
      </c>
      <c r="G37" s="10" t="s">
        <v>22322</v>
      </c>
      <c r="I37" s="49">
        <v>3819020.68</v>
      </c>
      <c r="J37" s="9">
        <v>2565944.6800000002</v>
      </c>
      <c r="N37" s="17"/>
    </row>
    <row r="38" spans="1:14">
      <c r="A38" s="10">
        <v>10694</v>
      </c>
      <c r="B38" s="283">
        <v>673006</v>
      </c>
      <c r="C38" s="17" t="s">
        <v>22333</v>
      </c>
      <c r="D38" s="9">
        <v>1021800</v>
      </c>
      <c r="E38" s="49">
        <v>0</v>
      </c>
      <c r="F38" s="8">
        <f t="shared" si="3"/>
        <v>1021800</v>
      </c>
      <c r="G38" s="10" t="s">
        <v>22322</v>
      </c>
      <c r="I38" s="49">
        <v>122800</v>
      </c>
      <c r="J38" s="9">
        <v>899000</v>
      </c>
      <c r="N38" s="17"/>
    </row>
    <row r="39" spans="1:14">
      <c r="A39" s="10">
        <v>10702</v>
      </c>
      <c r="B39" s="283">
        <v>672950</v>
      </c>
      <c r="C39" s="17" t="s">
        <v>22334</v>
      </c>
      <c r="D39" s="9">
        <v>42429619.539999999</v>
      </c>
      <c r="E39" s="49">
        <v>0</v>
      </c>
      <c r="F39" s="8">
        <f t="shared" si="3"/>
        <v>42429619.539999999</v>
      </c>
      <c r="G39" s="10" t="s">
        <v>22322</v>
      </c>
      <c r="I39" s="49">
        <v>16105860.710000001</v>
      </c>
      <c r="J39" s="9">
        <v>26323758.829999998</v>
      </c>
      <c r="N39" s="17"/>
    </row>
    <row r="40" spans="1:14">
      <c r="A40" s="10">
        <v>11085</v>
      </c>
      <c r="B40" s="283">
        <v>687480</v>
      </c>
      <c r="C40" s="17" t="s">
        <v>22335</v>
      </c>
      <c r="D40" s="9">
        <v>19558770</v>
      </c>
      <c r="E40" s="49">
        <v>0</v>
      </c>
      <c r="F40" s="8">
        <f t="shared" si="3"/>
        <v>19558770</v>
      </c>
      <c r="G40" s="10" t="s">
        <v>22322</v>
      </c>
      <c r="I40" s="49">
        <v>1189095.5799999982</v>
      </c>
      <c r="J40" s="9">
        <v>18369674.420000002</v>
      </c>
      <c r="N40" s="17"/>
    </row>
    <row r="41" spans="1:14">
      <c r="A41" s="10">
        <v>11510</v>
      </c>
      <c r="B41" s="283">
        <v>725535</v>
      </c>
      <c r="C41" s="17" t="s">
        <v>22336</v>
      </c>
      <c r="D41" s="9">
        <v>11423825</v>
      </c>
      <c r="E41" s="49">
        <v>0</v>
      </c>
      <c r="F41" s="8">
        <f t="shared" si="3"/>
        <v>11423825</v>
      </c>
      <c r="G41" s="10" t="s">
        <v>22322</v>
      </c>
      <c r="I41" s="49">
        <v>11423825</v>
      </c>
      <c r="J41" s="9">
        <v>0</v>
      </c>
      <c r="N41" s="17"/>
    </row>
    <row r="42" spans="1:14">
      <c r="A42" s="10">
        <v>11860</v>
      </c>
      <c r="B42" s="283">
        <v>746897</v>
      </c>
      <c r="C42" s="17" t="s">
        <v>734</v>
      </c>
      <c r="D42" s="49">
        <v>1401294.53</v>
      </c>
      <c r="E42" s="49">
        <v>178320.9</v>
      </c>
      <c r="F42" s="8">
        <f t="shared" si="3"/>
        <v>1579615.43</v>
      </c>
      <c r="G42" s="10" t="s">
        <v>22337</v>
      </c>
      <c r="I42" s="49">
        <v>1401294.53</v>
      </c>
      <c r="J42" s="9">
        <v>0</v>
      </c>
      <c r="N42" s="17"/>
    </row>
    <row r="43" spans="1:14">
      <c r="B43" s="54" t="s">
        <v>22338</v>
      </c>
      <c r="C43" s="54"/>
      <c r="D43" s="12">
        <f>SUBTOTAL(9,D27:D42)</f>
        <v>301593619.29000002</v>
      </c>
      <c r="E43" s="12">
        <v>178320.9</v>
      </c>
      <c r="F43" s="12">
        <f>SUBTOTAL(9,F27:F42)</f>
        <v>301771940.19000006</v>
      </c>
      <c r="G43" s="12">
        <v>0</v>
      </c>
      <c r="I43" s="286">
        <f>SUM(I27:I42)</f>
        <v>181993398.70000002</v>
      </c>
      <c r="J43" s="12">
        <v>119600220.59</v>
      </c>
      <c r="N43" s="17"/>
    </row>
    <row r="44" spans="1:14">
      <c r="B44" s="54"/>
      <c r="C44" s="54"/>
      <c r="D44" s="28" t="s">
        <v>22302</v>
      </c>
      <c r="E44" s="34"/>
      <c r="F44" s="34"/>
      <c r="G44" s="34"/>
    </row>
    <row r="45" spans="1:14">
      <c r="B45" s="54"/>
      <c r="C45" s="54"/>
      <c r="D45" s="28"/>
      <c r="E45" s="34"/>
      <c r="F45" s="34"/>
      <c r="G45" s="15"/>
    </row>
    <row r="46" spans="1:14" ht="17.25" customHeight="1">
      <c r="A46" s="287" t="s">
        <v>16</v>
      </c>
      <c r="B46" s="290" t="s">
        <v>17</v>
      </c>
      <c r="C46" s="288" t="s">
        <v>18</v>
      </c>
      <c r="D46" s="62">
        <v>428</v>
      </c>
      <c r="E46" s="62">
        <v>406</v>
      </c>
      <c r="F46" s="63" t="s">
        <v>19</v>
      </c>
      <c r="G46" s="287" t="s">
        <v>20</v>
      </c>
      <c r="J46" s="17"/>
      <c r="K46" s="17"/>
      <c r="L46" s="17"/>
      <c r="M46" s="17"/>
      <c r="N46" s="17"/>
    </row>
    <row r="47" spans="1:14">
      <c r="A47" s="283">
        <v>10496</v>
      </c>
      <c r="B47" s="283">
        <v>174422</v>
      </c>
      <c r="C47" s="284" t="s">
        <v>32</v>
      </c>
      <c r="D47" s="49">
        <v>16359899.170000002</v>
      </c>
      <c r="E47" s="49">
        <v>6895149.7699999996</v>
      </c>
      <c r="F47" s="49">
        <v>23255048.940000001</v>
      </c>
      <c r="G47" s="283" t="s">
        <v>33</v>
      </c>
      <c r="I47" s="49"/>
    </row>
    <row r="48" spans="1:14">
      <c r="A48" s="283">
        <v>10499</v>
      </c>
      <c r="B48" s="283">
        <v>542690</v>
      </c>
      <c r="C48" s="284" t="s">
        <v>34</v>
      </c>
      <c r="D48" s="49">
        <v>6199877.0700000003</v>
      </c>
      <c r="E48" s="49">
        <v>243880.33</v>
      </c>
      <c r="F48" s="49">
        <v>6443757.4000000004</v>
      </c>
      <c r="G48" s="283" t="s">
        <v>35</v>
      </c>
      <c r="I48" s="49"/>
    </row>
    <row r="49" spans="1:9">
      <c r="A49" s="283">
        <v>10515</v>
      </c>
      <c r="B49" s="283">
        <v>542517</v>
      </c>
      <c r="C49" s="284" t="s">
        <v>36</v>
      </c>
      <c r="D49" s="49">
        <v>8628667.2899999991</v>
      </c>
      <c r="E49" s="49">
        <v>181658.08</v>
      </c>
      <c r="F49" s="49">
        <v>8810325.3699999992</v>
      </c>
      <c r="G49" s="283" t="s">
        <v>35</v>
      </c>
      <c r="I49" s="49"/>
    </row>
    <row r="50" spans="1:9">
      <c r="A50" s="283">
        <v>10521</v>
      </c>
      <c r="B50" s="283">
        <v>542687</v>
      </c>
      <c r="C50" s="284" t="s">
        <v>37</v>
      </c>
      <c r="D50" s="49">
        <v>10278336.09</v>
      </c>
      <c r="E50" s="49">
        <v>426332.48</v>
      </c>
      <c r="F50" s="49">
        <v>10704668.57</v>
      </c>
      <c r="G50" s="283" t="s">
        <v>35</v>
      </c>
      <c r="I50" s="49"/>
    </row>
    <row r="51" spans="1:9">
      <c r="A51" s="283">
        <v>10538</v>
      </c>
      <c r="B51" s="283">
        <v>542756</v>
      </c>
      <c r="C51" s="284" t="s">
        <v>38</v>
      </c>
      <c r="D51" s="49">
        <v>9687238</v>
      </c>
      <c r="E51" s="49">
        <v>370808</v>
      </c>
      <c r="F51" s="49">
        <v>10058046</v>
      </c>
      <c r="G51" s="283" t="s">
        <v>35</v>
      </c>
      <c r="I51" s="49"/>
    </row>
    <row r="52" spans="1:9">
      <c r="A52" s="283">
        <v>10539</v>
      </c>
      <c r="B52" s="283">
        <v>542688</v>
      </c>
      <c r="C52" s="284" t="s">
        <v>39</v>
      </c>
      <c r="D52" s="49">
        <v>17764494.34</v>
      </c>
      <c r="E52" s="49">
        <v>807222.04</v>
      </c>
      <c r="F52" s="49">
        <v>18571716.379999999</v>
      </c>
      <c r="G52" s="283" t="s">
        <v>35</v>
      </c>
      <c r="I52" s="49"/>
    </row>
    <row r="53" spans="1:9">
      <c r="A53" s="283">
        <v>10624</v>
      </c>
      <c r="B53" s="283">
        <v>165225</v>
      </c>
      <c r="C53" s="284" t="s">
        <v>40</v>
      </c>
      <c r="D53" s="49">
        <v>1209111</v>
      </c>
      <c r="E53" s="49">
        <v>178309</v>
      </c>
      <c r="F53" s="49">
        <v>1387420</v>
      </c>
      <c r="G53" s="283" t="s">
        <v>33</v>
      </c>
      <c r="I53" s="49"/>
    </row>
    <row r="54" spans="1:9">
      <c r="A54" s="283">
        <v>10626</v>
      </c>
      <c r="B54" s="283">
        <v>165209</v>
      </c>
      <c r="C54" s="284" t="s">
        <v>41</v>
      </c>
      <c r="D54" s="49">
        <v>1282218</v>
      </c>
      <c r="E54" s="49">
        <v>177391</v>
      </c>
      <c r="F54" s="49">
        <v>1459609</v>
      </c>
      <c r="G54" s="283" t="s">
        <v>33</v>
      </c>
      <c r="I54" s="49"/>
    </row>
    <row r="55" spans="1:9">
      <c r="A55" s="283">
        <v>10629</v>
      </c>
      <c r="B55" s="283">
        <v>334329</v>
      </c>
      <c r="C55" s="284" t="s">
        <v>42</v>
      </c>
      <c r="D55" s="49">
        <v>316119</v>
      </c>
      <c r="E55" s="49">
        <v>64134</v>
      </c>
      <c r="F55" s="49">
        <v>380253</v>
      </c>
      <c r="G55" s="283" t="s">
        <v>35</v>
      </c>
      <c r="I55" s="49"/>
    </row>
    <row r="56" spans="1:9">
      <c r="A56" s="283">
        <v>10630</v>
      </c>
      <c r="B56" s="283">
        <v>334323</v>
      </c>
      <c r="C56" s="284" t="s">
        <v>42</v>
      </c>
      <c r="D56" s="49">
        <v>323692</v>
      </c>
      <c r="E56" s="49">
        <v>69130</v>
      </c>
      <c r="F56" s="49">
        <v>392822</v>
      </c>
      <c r="G56" s="283" t="s">
        <v>35</v>
      </c>
      <c r="I56" s="49"/>
    </row>
    <row r="57" spans="1:9">
      <c r="A57" s="283">
        <v>10632</v>
      </c>
      <c r="B57" s="283">
        <v>179558</v>
      </c>
      <c r="C57" s="284" t="s">
        <v>43</v>
      </c>
      <c r="D57" s="49">
        <v>1593443</v>
      </c>
      <c r="E57" s="49">
        <v>0</v>
      </c>
      <c r="F57" s="49">
        <v>1593443</v>
      </c>
      <c r="G57" s="283" t="s">
        <v>33</v>
      </c>
      <c r="I57" s="49"/>
    </row>
    <row r="58" spans="1:9">
      <c r="A58" s="283">
        <v>10635</v>
      </c>
      <c r="B58" s="283">
        <v>334488</v>
      </c>
      <c r="C58" s="284" t="s">
        <v>44</v>
      </c>
      <c r="D58" s="49">
        <v>142917</v>
      </c>
      <c r="E58" s="49">
        <v>10826</v>
      </c>
      <c r="F58" s="49">
        <v>153743</v>
      </c>
      <c r="G58" s="283" t="s">
        <v>35</v>
      </c>
      <c r="I58" s="49"/>
    </row>
    <row r="59" spans="1:9">
      <c r="A59" s="283">
        <v>10679</v>
      </c>
      <c r="B59" s="283">
        <v>334468</v>
      </c>
      <c r="C59" s="284" t="s">
        <v>45</v>
      </c>
      <c r="D59" s="49">
        <v>1217429</v>
      </c>
      <c r="E59" s="49">
        <v>0</v>
      </c>
      <c r="F59" s="49">
        <v>1217429</v>
      </c>
      <c r="G59" s="283" t="s">
        <v>46</v>
      </c>
      <c r="I59" s="49"/>
    </row>
    <row r="60" spans="1:9">
      <c r="A60" s="283">
        <v>10690</v>
      </c>
      <c r="B60" s="283">
        <v>542762</v>
      </c>
      <c r="C60" s="284" t="s">
        <v>47</v>
      </c>
      <c r="D60" s="49">
        <v>610448</v>
      </c>
      <c r="E60" s="49">
        <v>157420</v>
      </c>
      <c r="F60" s="49">
        <v>767868</v>
      </c>
      <c r="G60" s="283" t="s">
        <v>35</v>
      </c>
      <c r="I60" s="49"/>
    </row>
    <row r="61" spans="1:9">
      <c r="A61" s="283">
        <v>10701</v>
      </c>
      <c r="B61" s="283">
        <v>334527</v>
      </c>
      <c r="C61" s="284" t="s">
        <v>48</v>
      </c>
      <c r="D61" s="49">
        <v>108847</v>
      </c>
      <c r="E61" s="49">
        <v>14874</v>
      </c>
      <c r="F61" s="49">
        <v>123721</v>
      </c>
      <c r="G61" s="283" t="s">
        <v>35</v>
      </c>
      <c r="I61" s="49"/>
    </row>
    <row r="62" spans="1:9">
      <c r="A62" s="283">
        <v>10742</v>
      </c>
      <c r="B62" s="283">
        <v>673839</v>
      </c>
      <c r="C62" s="284" t="s">
        <v>49</v>
      </c>
      <c r="D62" s="49">
        <v>20468</v>
      </c>
      <c r="E62" s="49">
        <v>5830</v>
      </c>
      <c r="F62" s="49">
        <v>26298</v>
      </c>
      <c r="G62" s="283" t="s">
        <v>35</v>
      </c>
      <c r="I62" s="49"/>
    </row>
    <row r="63" spans="1:9">
      <c r="A63" s="283">
        <v>10751</v>
      </c>
      <c r="B63" s="283">
        <v>673848</v>
      </c>
      <c r="C63" s="284" t="s">
        <v>49</v>
      </c>
      <c r="D63" s="49">
        <v>43725</v>
      </c>
      <c r="E63" s="49">
        <v>5620</v>
      </c>
      <c r="F63" s="49">
        <v>49345</v>
      </c>
      <c r="G63" s="283" t="s">
        <v>35</v>
      </c>
      <c r="I63" s="49"/>
    </row>
    <row r="64" spans="1:9">
      <c r="A64" s="283">
        <v>10764</v>
      </c>
      <c r="B64" s="283">
        <v>673838</v>
      </c>
      <c r="C64" s="284" t="s">
        <v>50</v>
      </c>
      <c r="D64" s="49">
        <v>284349</v>
      </c>
      <c r="E64" s="49">
        <v>73265</v>
      </c>
      <c r="F64" s="49">
        <v>357614</v>
      </c>
      <c r="G64" s="283" t="s">
        <v>35</v>
      </c>
      <c r="I64" s="49"/>
    </row>
    <row r="65" spans="1:9">
      <c r="A65" s="283">
        <v>10773</v>
      </c>
      <c r="B65" s="283">
        <v>673774</v>
      </c>
      <c r="C65" s="284" t="s">
        <v>50</v>
      </c>
      <c r="D65" s="49">
        <v>1408531</v>
      </c>
      <c r="E65" s="49">
        <v>358420</v>
      </c>
      <c r="F65" s="49">
        <v>1766951</v>
      </c>
      <c r="G65" s="283" t="s">
        <v>35</v>
      </c>
      <c r="I65" s="49"/>
    </row>
    <row r="66" spans="1:9">
      <c r="A66" s="283">
        <v>10777</v>
      </c>
      <c r="B66" s="283">
        <v>673795</v>
      </c>
      <c r="C66" s="284" t="s">
        <v>51</v>
      </c>
      <c r="D66" s="49">
        <v>1425163</v>
      </c>
      <c r="E66" s="49">
        <v>368954</v>
      </c>
      <c r="F66" s="49">
        <v>1794117</v>
      </c>
      <c r="G66" s="283" t="s">
        <v>35</v>
      </c>
      <c r="I66" s="49"/>
    </row>
    <row r="67" spans="1:9">
      <c r="A67" s="283">
        <v>10788</v>
      </c>
      <c r="B67" s="283">
        <v>169896</v>
      </c>
      <c r="C67" s="284" t="s">
        <v>52</v>
      </c>
      <c r="D67" s="49">
        <v>23251835</v>
      </c>
      <c r="E67" s="49">
        <v>0</v>
      </c>
      <c r="F67" s="49">
        <v>23251835</v>
      </c>
      <c r="G67" s="283" t="s">
        <v>33</v>
      </c>
      <c r="I67" s="49"/>
    </row>
    <row r="68" spans="1:9">
      <c r="A68" s="283">
        <v>10800</v>
      </c>
      <c r="B68" s="283">
        <v>668583</v>
      </c>
      <c r="C68" s="284" t="s">
        <v>53</v>
      </c>
      <c r="D68" s="49">
        <v>453597</v>
      </c>
      <c r="E68" s="49">
        <v>0</v>
      </c>
      <c r="F68" s="49">
        <v>453597</v>
      </c>
      <c r="G68" s="283" t="s">
        <v>46</v>
      </c>
      <c r="I68" s="49"/>
    </row>
    <row r="69" spans="1:9">
      <c r="A69" s="283">
        <v>10812</v>
      </c>
      <c r="B69" s="283">
        <v>673847</v>
      </c>
      <c r="C69" s="284" t="s">
        <v>49</v>
      </c>
      <c r="D69" s="49">
        <v>190570</v>
      </c>
      <c r="E69" s="49">
        <v>49943</v>
      </c>
      <c r="F69" s="49">
        <v>240513</v>
      </c>
      <c r="G69" s="283" t="s">
        <v>35</v>
      </c>
      <c r="I69" s="49"/>
    </row>
    <row r="70" spans="1:9">
      <c r="A70" s="283">
        <v>10821</v>
      </c>
      <c r="B70" s="283">
        <v>673818</v>
      </c>
      <c r="C70" s="284" t="s">
        <v>50</v>
      </c>
      <c r="D70" s="49">
        <v>621804</v>
      </c>
      <c r="E70" s="49">
        <v>171614</v>
      </c>
      <c r="F70" s="49">
        <v>793418</v>
      </c>
      <c r="G70" s="283" t="s">
        <v>35</v>
      </c>
      <c r="I70" s="49"/>
    </row>
    <row r="71" spans="1:9">
      <c r="A71" s="283">
        <v>10824</v>
      </c>
      <c r="B71" s="283">
        <v>674098</v>
      </c>
      <c r="C71" s="284" t="s">
        <v>50</v>
      </c>
      <c r="D71" s="49">
        <v>84433</v>
      </c>
      <c r="E71" s="49">
        <v>23322</v>
      </c>
      <c r="F71" s="49">
        <v>107755</v>
      </c>
      <c r="G71" s="283" t="s">
        <v>35</v>
      </c>
      <c r="I71" s="49"/>
    </row>
    <row r="72" spans="1:9">
      <c r="A72" s="283">
        <v>10827</v>
      </c>
      <c r="B72" s="283">
        <v>674083</v>
      </c>
      <c r="C72" s="284" t="s">
        <v>50</v>
      </c>
      <c r="D72" s="49">
        <v>1747929</v>
      </c>
      <c r="E72" s="49">
        <v>362533</v>
      </c>
      <c r="F72" s="49">
        <v>2110462</v>
      </c>
      <c r="G72" s="283" t="s">
        <v>35</v>
      </c>
      <c r="I72" s="49"/>
    </row>
    <row r="73" spans="1:9">
      <c r="A73" s="283">
        <v>10837</v>
      </c>
      <c r="B73" s="283">
        <v>550896</v>
      </c>
      <c r="C73" s="284" t="s">
        <v>54</v>
      </c>
      <c r="D73" s="49">
        <v>690703</v>
      </c>
      <c r="E73" s="49">
        <v>0</v>
      </c>
      <c r="F73" s="49">
        <v>690703</v>
      </c>
      <c r="G73" s="283" t="s">
        <v>46</v>
      </c>
      <c r="I73" s="49"/>
    </row>
    <row r="74" spans="1:9">
      <c r="A74" s="283">
        <v>10841</v>
      </c>
      <c r="B74" s="283">
        <v>550910</v>
      </c>
      <c r="C74" s="284" t="s">
        <v>55</v>
      </c>
      <c r="D74" s="49">
        <v>6025270.2199999997</v>
      </c>
      <c r="E74" s="9">
        <v>665958.96</v>
      </c>
      <c r="F74" s="49">
        <v>6691229.1799999997</v>
      </c>
      <c r="G74" s="283" t="s">
        <v>33</v>
      </c>
      <c r="I74" s="49"/>
    </row>
    <row r="75" spans="1:9">
      <c r="A75" s="283">
        <v>10857</v>
      </c>
      <c r="B75" s="283">
        <v>660239</v>
      </c>
      <c r="C75" s="284" t="s">
        <v>56</v>
      </c>
      <c r="D75" s="49">
        <v>10190536.050000001</v>
      </c>
      <c r="E75" s="49">
        <v>681865.66</v>
      </c>
      <c r="F75" s="49">
        <v>10872401.710000001</v>
      </c>
      <c r="G75" s="283" t="s">
        <v>35</v>
      </c>
      <c r="I75" s="49"/>
    </row>
    <row r="76" spans="1:9">
      <c r="A76" s="283">
        <v>10858</v>
      </c>
      <c r="B76" s="283">
        <v>546370</v>
      </c>
      <c r="C76" s="284" t="s">
        <v>58</v>
      </c>
      <c r="D76" s="49">
        <v>4482972.51</v>
      </c>
      <c r="E76" s="9">
        <v>488202.58</v>
      </c>
      <c r="F76" s="49">
        <v>4971175.09</v>
      </c>
      <c r="G76" s="283" t="s">
        <v>33</v>
      </c>
      <c r="I76" s="49"/>
    </row>
    <row r="77" spans="1:9">
      <c r="A77" s="283">
        <v>10864</v>
      </c>
      <c r="B77" s="283">
        <v>673844</v>
      </c>
      <c r="C77" s="284" t="s">
        <v>50</v>
      </c>
      <c r="D77" s="49">
        <v>1072850.98</v>
      </c>
      <c r="E77" s="49">
        <v>319213.90000000002</v>
      </c>
      <c r="F77" s="49">
        <v>1392064.88</v>
      </c>
      <c r="G77" s="283" t="s">
        <v>35</v>
      </c>
      <c r="I77" s="49"/>
    </row>
    <row r="78" spans="1:9">
      <c r="A78" s="283">
        <v>10876</v>
      </c>
      <c r="B78" s="283">
        <v>659715</v>
      </c>
      <c r="C78" s="284" t="s">
        <v>59</v>
      </c>
      <c r="D78" s="49">
        <v>7074498</v>
      </c>
      <c r="E78" s="49">
        <v>178787</v>
      </c>
      <c r="F78" s="49">
        <v>7253285</v>
      </c>
      <c r="G78" s="283" t="s">
        <v>35</v>
      </c>
      <c r="I78" s="49"/>
    </row>
    <row r="79" spans="1:9">
      <c r="A79" s="283">
        <v>10884</v>
      </c>
      <c r="B79" s="283">
        <v>659623</v>
      </c>
      <c r="C79" s="284" t="s">
        <v>60</v>
      </c>
      <c r="D79" s="49">
        <v>16996758</v>
      </c>
      <c r="E79" s="49">
        <v>565289</v>
      </c>
      <c r="F79" s="49">
        <v>17562047</v>
      </c>
      <c r="G79" s="283" t="s">
        <v>35</v>
      </c>
      <c r="I79" s="49"/>
    </row>
    <row r="80" spans="1:9">
      <c r="A80" s="283">
        <v>10891</v>
      </c>
      <c r="B80" s="283">
        <v>668592</v>
      </c>
      <c r="C80" s="284" t="s">
        <v>61</v>
      </c>
      <c r="D80" s="49">
        <v>420866</v>
      </c>
      <c r="E80" s="49">
        <v>0</v>
      </c>
      <c r="F80" s="49">
        <v>420866</v>
      </c>
      <c r="G80" s="283" t="s">
        <v>46</v>
      </c>
      <c r="I80" s="49"/>
    </row>
    <row r="81" spans="1:9">
      <c r="A81" s="283">
        <v>10893</v>
      </c>
      <c r="B81" s="283">
        <v>674092</v>
      </c>
      <c r="C81" s="284" t="s">
        <v>50</v>
      </c>
      <c r="D81" s="49">
        <v>441308</v>
      </c>
      <c r="E81" s="49">
        <v>90422</v>
      </c>
      <c r="F81" s="49">
        <v>531730</v>
      </c>
      <c r="G81" s="283" t="s">
        <v>35</v>
      </c>
      <c r="I81" s="49"/>
    </row>
    <row r="82" spans="1:9">
      <c r="A82" s="283">
        <v>10906</v>
      </c>
      <c r="B82" s="283">
        <v>674072</v>
      </c>
      <c r="C82" s="284" t="s">
        <v>50</v>
      </c>
      <c r="D82" s="49">
        <v>872891</v>
      </c>
      <c r="E82" s="49">
        <v>238203</v>
      </c>
      <c r="F82" s="49">
        <v>1111094</v>
      </c>
      <c r="G82" s="283" t="s">
        <v>35</v>
      </c>
      <c r="I82" s="49"/>
    </row>
    <row r="83" spans="1:9">
      <c r="A83" s="283">
        <v>10909</v>
      </c>
      <c r="B83" s="283">
        <v>673771</v>
      </c>
      <c r="C83" s="284" t="s">
        <v>62</v>
      </c>
      <c r="D83" s="49">
        <v>1894033.5299999998</v>
      </c>
      <c r="E83" s="49">
        <v>472527</v>
      </c>
      <c r="F83" s="49">
        <v>2366560.5299999998</v>
      </c>
      <c r="G83" s="283" t="s">
        <v>35</v>
      </c>
      <c r="I83" s="49"/>
    </row>
    <row r="84" spans="1:9">
      <c r="A84" s="283">
        <v>10919</v>
      </c>
      <c r="B84" s="283">
        <v>673772</v>
      </c>
      <c r="C84" s="284" t="s">
        <v>50</v>
      </c>
      <c r="D84" s="49">
        <v>3286536</v>
      </c>
      <c r="E84" s="49">
        <v>835984</v>
      </c>
      <c r="F84" s="49">
        <v>4122520</v>
      </c>
      <c r="G84" s="283" t="s">
        <v>35</v>
      </c>
      <c r="I84" s="49"/>
    </row>
    <row r="85" spans="1:9">
      <c r="A85" s="283">
        <v>10922</v>
      </c>
      <c r="B85" s="283">
        <v>673843</v>
      </c>
      <c r="C85" s="284" t="s">
        <v>49</v>
      </c>
      <c r="D85" s="49">
        <v>904194</v>
      </c>
      <c r="E85" s="49">
        <v>227661</v>
      </c>
      <c r="F85" s="49">
        <v>1131855</v>
      </c>
      <c r="G85" s="283" t="s">
        <v>35</v>
      </c>
      <c r="I85" s="49"/>
    </row>
    <row r="86" spans="1:9">
      <c r="A86" s="283">
        <v>10933</v>
      </c>
      <c r="B86" s="283">
        <v>674088</v>
      </c>
      <c r="C86" s="284" t="s">
        <v>50</v>
      </c>
      <c r="D86" s="49">
        <v>1412368</v>
      </c>
      <c r="E86" s="49">
        <v>289653</v>
      </c>
      <c r="F86" s="49">
        <v>1702021</v>
      </c>
      <c r="G86" s="283" t="s">
        <v>35</v>
      </c>
      <c r="I86" s="49"/>
    </row>
    <row r="87" spans="1:9">
      <c r="A87" s="283">
        <v>10935</v>
      </c>
      <c r="B87" s="283">
        <v>674096</v>
      </c>
      <c r="C87" s="284" t="s">
        <v>50</v>
      </c>
      <c r="D87" s="49">
        <v>1773428</v>
      </c>
      <c r="E87" s="49">
        <v>318852</v>
      </c>
      <c r="F87" s="49">
        <v>2092280</v>
      </c>
      <c r="G87" s="283" t="s">
        <v>35</v>
      </c>
      <c r="I87" s="49"/>
    </row>
    <row r="88" spans="1:9">
      <c r="A88" s="283">
        <v>10957</v>
      </c>
      <c r="B88" s="283">
        <v>657300</v>
      </c>
      <c r="C88" s="284" t="s">
        <v>63</v>
      </c>
      <c r="D88" s="49">
        <v>48941484</v>
      </c>
      <c r="E88" s="49">
        <v>0</v>
      </c>
      <c r="F88" s="49">
        <v>48941484</v>
      </c>
      <c r="G88" s="283" t="s">
        <v>64</v>
      </c>
      <c r="I88" s="49"/>
    </row>
    <row r="89" spans="1:9">
      <c r="A89" s="283">
        <v>10962</v>
      </c>
      <c r="B89" s="283">
        <v>673775</v>
      </c>
      <c r="C89" s="284" t="s">
        <v>50</v>
      </c>
      <c r="D89" s="49">
        <v>3575454.81</v>
      </c>
      <c r="E89" s="49">
        <v>857193.1</v>
      </c>
      <c r="F89" s="49">
        <v>4432647.91</v>
      </c>
      <c r="G89" s="283" t="s">
        <v>35</v>
      </c>
      <c r="I89" s="49"/>
    </row>
    <row r="90" spans="1:9">
      <c r="A90" s="283">
        <v>10978</v>
      </c>
      <c r="B90" s="283">
        <v>168226</v>
      </c>
      <c r="C90" s="284" t="s">
        <v>65</v>
      </c>
      <c r="D90" s="49">
        <v>14746039.57</v>
      </c>
      <c r="E90" s="49">
        <v>0</v>
      </c>
      <c r="F90" s="49">
        <v>14746039.57</v>
      </c>
      <c r="G90" s="283" t="s">
        <v>46</v>
      </c>
      <c r="I90" s="49"/>
    </row>
    <row r="91" spans="1:9">
      <c r="A91" s="283">
        <v>11041</v>
      </c>
      <c r="B91" s="283">
        <v>673836</v>
      </c>
      <c r="C91" s="284" t="s">
        <v>49</v>
      </c>
      <c r="D91" s="49">
        <v>4686914.6800000006</v>
      </c>
      <c r="E91" s="49">
        <v>1064121.8</v>
      </c>
      <c r="F91" s="49">
        <v>5751036.4800000004</v>
      </c>
      <c r="G91" s="283" t="s">
        <v>35</v>
      </c>
      <c r="I91" s="49"/>
    </row>
    <row r="92" spans="1:9">
      <c r="A92" s="283">
        <v>11045</v>
      </c>
      <c r="B92" s="283">
        <v>165268</v>
      </c>
      <c r="C92" s="284" t="s">
        <v>66</v>
      </c>
      <c r="D92" s="49">
        <v>7098243.7600000007</v>
      </c>
      <c r="E92" s="49">
        <v>4585370.95</v>
      </c>
      <c r="F92" s="49">
        <v>11683614.710000001</v>
      </c>
      <c r="G92" s="283" t="s">
        <v>33</v>
      </c>
      <c r="I92" s="49"/>
    </row>
    <row r="93" spans="1:9">
      <c r="A93" s="283">
        <v>11089</v>
      </c>
      <c r="B93" s="283">
        <v>679149</v>
      </c>
      <c r="C93" s="284" t="s">
        <v>51</v>
      </c>
      <c r="D93" s="49">
        <v>129744</v>
      </c>
      <c r="E93" s="49">
        <v>27443</v>
      </c>
      <c r="F93" s="49">
        <v>157187</v>
      </c>
      <c r="G93" s="283" t="s">
        <v>35</v>
      </c>
      <c r="I93" s="49"/>
    </row>
    <row r="94" spans="1:9">
      <c r="A94" s="283">
        <v>11095</v>
      </c>
      <c r="B94" s="283">
        <v>660227</v>
      </c>
      <c r="C94" s="284" t="s">
        <v>67</v>
      </c>
      <c r="D94" s="49">
        <v>18570095.25</v>
      </c>
      <c r="E94" s="9">
        <v>1764387.7</v>
      </c>
      <c r="F94" s="49">
        <v>20334482.949999999</v>
      </c>
      <c r="G94" s="283" t="s">
        <v>35</v>
      </c>
      <c r="I94" s="49"/>
    </row>
    <row r="95" spans="1:9">
      <c r="A95" s="283">
        <v>11096</v>
      </c>
      <c r="B95" s="283">
        <v>679127</v>
      </c>
      <c r="C95" s="284" t="s">
        <v>50</v>
      </c>
      <c r="D95" s="49">
        <v>171152.22999999998</v>
      </c>
      <c r="E95" s="49">
        <v>46010.58</v>
      </c>
      <c r="F95" s="49">
        <v>217162.81</v>
      </c>
      <c r="G95" s="283" t="s">
        <v>35</v>
      </c>
      <c r="I95" s="49"/>
    </row>
    <row r="96" spans="1:9">
      <c r="A96" s="283">
        <v>11097</v>
      </c>
      <c r="B96" s="283">
        <v>660437</v>
      </c>
      <c r="C96" s="284" t="s">
        <v>68</v>
      </c>
      <c r="D96" s="49">
        <v>27067865</v>
      </c>
      <c r="E96" s="9">
        <v>1568964</v>
      </c>
      <c r="F96" s="49">
        <v>28636829</v>
      </c>
      <c r="G96" s="283" t="s">
        <v>35</v>
      </c>
      <c r="I96" s="49"/>
    </row>
    <row r="97" spans="1:9">
      <c r="A97" s="283">
        <v>11098</v>
      </c>
      <c r="B97" s="283">
        <v>679033</v>
      </c>
      <c r="C97" s="284" t="s">
        <v>50</v>
      </c>
      <c r="D97" s="49">
        <v>729040</v>
      </c>
      <c r="E97" s="49">
        <v>179902</v>
      </c>
      <c r="F97" s="49">
        <v>908942</v>
      </c>
      <c r="G97" s="283" t="s">
        <v>35</v>
      </c>
      <c r="I97" s="49"/>
    </row>
    <row r="98" spans="1:9">
      <c r="A98" s="283">
        <v>11099</v>
      </c>
      <c r="B98" s="283">
        <v>659625</v>
      </c>
      <c r="C98" s="284" t="s">
        <v>69</v>
      </c>
      <c r="D98" s="49">
        <v>22864972</v>
      </c>
      <c r="E98" s="9">
        <v>1505645</v>
      </c>
      <c r="F98" s="49">
        <v>24370617</v>
      </c>
      <c r="G98" s="283" t="s">
        <v>35</v>
      </c>
      <c r="I98" s="49"/>
    </row>
    <row r="99" spans="1:9">
      <c r="A99" s="283">
        <v>11100</v>
      </c>
      <c r="B99" s="283">
        <v>178503</v>
      </c>
      <c r="C99" s="284" t="s">
        <v>70</v>
      </c>
      <c r="D99" s="49">
        <v>39034592</v>
      </c>
      <c r="E99" s="49">
        <v>0</v>
      </c>
      <c r="F99" s="49">
        <v>39034592</v>
      </c>
      <c r="G99" s="283" t="s">
        <v>33</v>
      </c>
      <c r="I99" s="49"/>
    </row>
    <row r="100" spans="1:9">
      <c r="A100" s="283">
        <v>11101</v>
      </c>
      <c r="B100" s="283">
        <v>679025</v>
      </c>
      <c r="C100" s="284" t="s">
        <v>50</v>
      </c>
      <c r="D100" s="49">
        <v>243073</v>
      </c>
      <c r="E100" s="49">
        <v>55558</v>
      </c>
      <c r="F100" s="49">
        <v>298631</v>
      </c>
      <c r="G100" s="283" t="s">
        <v>35</v>
      </c>
      <c r="I100" s="49"/>
    </row>
    <row r="101" spans="1:9">
      <c r="A101" s="283">
        <v>11103</v>
      </c>
      <c r="B101" s="283">
        <v>678985</v>
      </c>
      <c r="C101" s="284" t="s">
        <v>49</v>
      </c>
      <c r="D101" s="49">
        <v>353628</v>
      </c>
      <c r="E101" s="49">
        <v>54317.84</v>
      </c>
      <c r="F101" s="49">
        <v>407945.83999999997</v>
      </c>
      <c r="G101" s="283" t="s">
        <v>35</v>
      </c>
      <c r="I101" s="49"/>
    </row>
    <row r="102" spans="1:9">
      <c r="A102" s="283">
        <v>11105</v>
      </c>
      <c r="B102" s="283">
        <v>679457</v>
      </c>
      <c r="C102" s="284" t="s">
        <v>62</v>
      </c>
      <c r="D102" s="49">
        <v>589335</v>
      </c>
      <c r="E102" s="49">
        <v>157153</v>
      </c>
      <c r="F102" s="49">
        <v>746488</v>
      </c>
      <c r="G102" s="283" t="s">
        <v>35</v>
      </c>
      <c r="I102" s="49"/>
    </row>
    <row r="103" spans="1:9">
      <c r="A103" s="283">
        <v>11106</v>
      </c>
      <c r="B103" s="283">
        <v>679153</v>
      </c>
      <c r="C103" s="284" t="s">
        <v>62</v>
      </c>
      <c r="D103" s="49">
        <v>163846.51</v>
      </c>
      <c r="E103" s="49">
        <v>51337.5</v>
      </c>
      <c r="F103" s="49">
        <v>215184.01</v>
      </c>
      <c r="G103" s="283" t="s">
        <v>35</v>
      </c>
      <c r="I103" s="49"/>
    </row>
    <row r="104" spans="1:9">
      <c r="A104" s="283">
        <v>11107</v>
      </c>
      <c r="B104" s="283">
        <v>679026</v>
      </c>
      <c r="C104" s="284" t="s">
        <v>71</v>
      </c>
      <c r="D104" s="49">
        <v>483786</v>
      </c>
      <c r="E104" s="49">
        <v>106510</v>
      </c>
      <c r="F104" s="49">
        <v>590296</v>
      </c>
      <c r="G104" s="283" t="s">
        <v>35</v>
      </c>
      <c r="I104" s="49"/>
    </row>
    <row r="105" spans="1:9">
      <c r="A105" s="283">
        <v>11109</v>
      </c>
      <c r="B105" s="283">
        <v>679134</v>
      </c>
      <c r="C105" s="284" t="s">
        <v>62</v>
      </c>
      <c r="D105" s="49">
        <v>452956.93000000005</v>
      </c>
      <c r="E105" s="49">
        <v>110600.22</v>
      </c>
      <c r="F105" s="49">
        <v>563557.15</v>
      </c>
      <c r="G105" s="283" t="s">
        <v>35</v>
      </c>
      <c r="I105" s="49"/>
    </row>
    <row r="106" spans="1:9">
      <c r="A106" s="283">
        <v>11113</v>
      </c>
      <c r="B106" s="283">
        <v>678988</v>
      </c>
      <c r="C106" s="284" t="s">
        <v>49</v>
      </c>
      <c r="D106" s="49">
        <v>911136.75999999989</v>
      </c>
      <c r="E106" s="49">
        <v>206650.4</v>
      </c>
      <c r="F106" s="49">
        <v>1117787.1599999999</v>
      </c>
      <c r="G106" s="283" t="s">
        <v>35</v>
      </c>
      <c r="I106" s="49"/>
    </row>
    <row r="107" spans="1:9">
      <c r="A107" s="283">
        <v>11114</v>
      </c>
      <c r="B107" s="283">
        <v>679458</v>
      </c>
      <c r="C107" s="284" t="s">
        <v>50</v>
      </c>
      <c r="D107" s="49">
        <v>498436</v>
      </c>
      <c r="E107" s="9">
        <v>95482</v>
      </c>
      <c r="F107" s="49">
        <v>593918</v>
      </c>
      <c r="G107" s="283" t="s">
        <v>35</v>
      </c>
      <c r="I107" s="49"/>
    </row>
    <row r="108" spans="1:9">
      <c r="A108" s="283">
        <v>11116</v>
      </c>
      <c r="B108" s="283">
        <v>686471</v>
      </c>
      <c r="C108" s="284" t="s">
        <v>50</v>
      </c>
      <c r="D108" s="49">
        <v>250906</v>
      </c>
      <c r="E108" s="49">
        <v>68700</v>
      </c>
      <c r="F108" s="49">
        <v>319606</v>
      </c>
      <c r="G108" s="283" t="s">
        <v>35</v>
      </c>
      <c r="I108" s="49"/>
    </row>
    <row r="109" spans="1:9">
      <c r="A109" s="283">
        <v>11123</v>
      </c>
      <c r="B109" s="283">
        <v>682865</v>
      </c>
      <c r="C109" s="284" t="s">
        <v>50</v>
      </c>
      <c r="D109" s="49">
        <v>70683</v>
      </c>
      <c r="E109" s="49">
        <v>21148</v>
      </c>
      <c r="F109" s="49">
        <v>91831</v>
      </c>
      <c r="G109" s="283" t="s">
        <v>35</v>
      </c>
      <c r="I109" s="49"/>
    </row>
    <row r="110" spans="1:9">
      <c r="A110" s="283">
        <v>11130</v>
      </c>
      <c r="B110" s="283">
        <v>682882</v>
      </c>
      <c r="C110" s="284" t="s">
        <v>50</v>
      </c>
      <c r="D110" s="49">
        <v>545661.24</v>
      </c>
      <c r="E110" s="49">
        <v>113378.16</v>
      </c>
      <c r="F110" s="49">
        <v>659039.4</v>
      </c>
      <c r="G110" s="283" t="s">
        <v>35</v>
      </c>
      <c r="I110" s="49"/>
    </row>
    <row r="111" spans="1:9">
      <c r="A111" s="283">
        <v>11136</v>
      </c>
      <c r="B111" s="283">
        <v>682890</v>
      </c>
      <c r="C111" s="284" t="s">
        <v>62</v>
      </c>
      <c r="D111" s="49">
        <v>510067.96</v>
      </c>
      <c r="E111" s="49">
        <v>102310.67</v>
      </c>
      <c r="F111" s="49">
        <v>612378.63</v>
      </c>
      <c r="G111" s="283" t="s">
        <v>35</v>
      </c>
      <c r="I111" s="49"/>
    </row>
    <row r="112" spans="1:9">
      <c r="A112" s="283">
        <v>11137</v>
      </c>
      <c r="B112" s="283">
        <v>682870</v>
      </c>
      <c r="C112" s="284" t="s">
        <v>50</v>
      </c>
      <c r="D112" s="49">
        <v>85921.77</v>
      </c>
      <c r="E112" s="49">
        <v>17491</v>
      </c>
      <c r="F112" s="49">
        <v>103412.77</v>
      </c>
      <c r="G112" s="283" t="s">
        <v>35</v>
      </c>
      <c r="I112" s="49"/>
    </row>
    <row r="113" spans="1:9">
      <c r="A113" s="283">
        <v>11138</v>
      </c>
      <c r="B113" s="283">
        <v>685943</v>
      </c>
      <c r="C113" s="284" t="s">
        <v>72</v>
      </c>
      <c r="D113" s="49">
        <v>254972.21999999997</v>
      </c>
      <c r="E113" s="49">
        <v>63260</v>
      </c>
      <c r="F113" s="49">
        <v>318232.21999999997</v>
      </c>
      <c r="G113" s="283" t="s">
        <v>35</v>
      </c>
      <c r="I113" s="49"/>
    </row>
    <row r="114" spans="1:9">
      <c r="A114" s="283">
        <v>11143</v>
      </c>
      <c r="B114" s="283">
        <v>685263</v>
      </c>
      <c r="C114" s="284" t="s">
        <v>51</v>
      </c>
      <c r="D114" s="49">
        <v>537688</v>
      </c>
      <c r="E114" s="49">
        <v>134695</v>
      </c>
      <c r="F114" s="49">
        <v>672383</v>
      </c>
      <c r="G114" s="283" t="s">
        <v>35</v>
      </c>
      <c r="I114" s="49"/>
    </row>
    <row r="115" spans="1:9">
      <c r="A115" s="283">
        <v>11145</v>
      </c>
      <c r="B115" s="283">
        <v>682324</v>
      </c>
      <c r="C115" s="284" t="s">
        <v>50</v>
      </c>
      <c r="D115" s="49">
        <v>573047.24</v>
      </c>
      <c r="E115" s="49">
        <v>136182.31</v>
      </c>
      <c r="F115" s="49">
        <v>709229.55</v>
      </c>
      <c r="G115" s="283" t="s">
        <v>35</v>
      </c>
      <c r="I115" s="49"/>
    </row>
    <row r="116" spans="1:9">
      <c r="A116" s="283">
        <v>11149</v>
      </c>
      <c r="B116" s="283">
        <v>682135</v>
      </c>
      <c r="C116" s="284" t="s">
        <v>50</v>
      </c>
      <c r="D116" s="49">
        <v>577000.79</v>
      </c>
      <c r="E116" s="49">
        <v>116779.74</v>
      </c>
      <c r="F116" s="49">
        <v>693780.53</v>
      </c>
      <c r="G116" s="283" t="s">
        <v>35</v>
      </c>
      <c r="I116" s="49"/>
    </row>
    <row r="117" spans="1:9">
      <c r="A117" s="283">
        <v>11150</v>
      </c>
      <c r="B117" s="283">
        <v>685370</v>
      </c>
      <c r="C117" s="284" t="s">
        <v>50</v>
      </c>
      <c r="D117" s="49">
        <v>68823</v>
      </c>
      <c r="E117" s="49">
        <v>14986</v>
      </c>
      <c r="F117" s="49">
        <v>83809</v>
      </c>
      <c r="G117" s="283" t="s">
        <v>35</v>
      </c>
      <c r="I117" s="49"/>
    </row>
    <row r="118" spans="1:9">
      <c r="A118" s="283">
        <v>11152</v>
      </c>
      <c r="B118" s="283">
        <v>686453</v>
      </c>
      <c r="C118" s="284" t="s">
        <v>50</v>
      </c>
      <c r="D118" s="49">
        <v>20584</v>
      </c>
      <c r="E118" s="49">
        <v>4995</v>
      </c>
      <c r="F118" s="49">
        <v>25579</v>
      </c>
      <c r="G118" s="283" t="s">
        <v>35</v>
      </c>
      <c r="I118" s="49"/>
    </row>
    <row r="119" spans="1:9">
      <c r="A119" s="283">
        <v>11165</v>
      </c>
      <c r="B119" s="283">
        <v>682373</v>
      </c>
      <c r="C119" s="284" t="s">
        <v>50</v>
      </c>
      <c r="D119" s="49">
        <v>65944</v>
      </c>
      <c r="E119" s="49">
        <v>11661</v>
      </c>
      <c r="F119" s="49">
        <v>77605</v>
      </c>
      <c r="G119" s="283" t="s">
        <v>35</v>
      </c>
      <c r="I119" s="49"/>
    </row>
    <row r="120" spans="1:9">
      <c r="A120" s="283">
        <v>11166</v>
      </c>
      <c r="B120" s="283">
        <v>682028</v>
      </c>
      <c r="C120" s="284" t="s">
        <v>50</v>
      </c>
      <c r="D120" s="49">
        <v>431381.68000000005</v>
      </c>
      <c r="E120" s="49">
        <v>105743.62</v>
      </c>
      <c r="F120" s="49">
        <v>537125.30000000005</v>
      </c>
      <c r="G120" s="283" t="s">
        <v>35</v>
      </c>
      <c r="I120" s="49"/>
    </row>
    <row r="121" spans="1:9">
      <c r="A121" s="283">
        <v>11168</v>
      </c>
      <c r="B121" s="283">
        <v>682180</v>
      </c>
      <c r="C121" s="284" t="s">
        <v>50</v>
      </c>
      <c r="D121" s="49">
        <v>43374</v>
      </c>
      <c r="E121" s="49">
        <v>11028</v>
      </c>
      <c r="F121" s="49">
        <v>54402</v>
      </c>
      <c r="G121" s="283" t="s">
        <v>35</v>
      </c>
      <c r="I121" s="49"/>
    </row>
    <row r="122" spans="1:9">
      <c r="A122" s="283">
        <v>11169</v>
      </c>
      <c r="B122" s="283">
        <v>682210</v>
      </c>
      <c r="C122" s="284" t="s">
        <v>51</v>
      </c>
      <c r="D122" s="49">
        <v>198050.74</v>
      </c>
      <c r="E122" s="9">
        <v>41796.870000000003</v>
      </c>
      <c r="F122" s="49">
        <v>239847.61</v>
      </c>
      <c r="G122" s="283" t="s">
        <v>35</v>
      </c>
      <c r="I122" s="49"/>
    </row>
    <row r="123" spans="1:9">
      <c r="A123" s="283">
        <v>11171</v>
      </c>
      <c r="B123" s="283">
        <v>685477</v>
      </c>
      <c r="C123" s="284" t="s">
        <v>51</v>
      </c>
      <c r="D123" s="49">
        <v>355178</v>
      </c>
      <c r="E123" s="9">
        <v>58304</v>
      </c>
      <c r="F123" s="49">
        <v>413482</v>
      </c>
      <c r="G123" s="283" t="s">
        <v>35</v>
      </c>
      <c r="I123" s="49"/>
    </row>
    <row r="124" spans="1:9">
      <c r="A124" s="283">
        <v>11181</v>
      </c>
      <c r="B124" s="283">
        <v>682031</v>
      </c>
      <c r="C124" s="284" t="s">
        <v>50</v>
      </c>
      <c r="D124" s="49">
        <v>516951</v>
      </c>
      <c r="E124" s="9">
        <v>108247</v>
      </c>
      <c r="F124" s="49">
        <v>625198</v>
      </c>
      <c r="G124" s="283" t="s">
        <v>35</v>
      </c>
      <c r="I124" s="49"/>
    </row>
    <row r="125" spans="1:9">
      <c r="A125" s="283">
        <v>11182</v>
      </c>
      <c r="B125" s="283">
        <v>682172</v>
      </c>
      <c r="C125" s="284" t="s">
        <v>50</v>
      </c>
      <c r="D125" s="49">
        <v>208399.99999999997</v>
      </c>
      <c r="E125" s="9">
        <v>57671.35</v>
      </c>
      <c r="F125" s="49">
        <v>266071.34999999998</v>
      </c>
      <c r="G125" s="283" t="s">
        <v>35</v>
      </c>
      <c r="I125" s="49"/>
    </row>
    <row r="126" spans="1:9">
      <c r="A126" s="283">
        <v>11183</v>
      </c>
      <c r="B126" s="283">
        <v>682898</v>
      </c>
      <c r="C126" s="284" t="s">
        <v>50</v>
      </c>
      <c r="D126" s="49">
        <v>635326.92999999993</v>
      </c>
      <c r="E126" s="9">
        <v>108700.19</v>
      </c>
      <c r="F126" s="49">
        <v>744027.11999999988</v>
      </c>
      <c r="G126" s="283" t="s">
        <v>35</v>
      </c>
      <c r="I126" s="49"/>
    </row>
    <row r="127" spans="1:9">
      <c r="A127" s="283">
        <v>11184</v>
      </c>
      <c r="B127" s="283">
        <v>681672</v>
      </c>
      <c r="C127" s="284" t="s">
        <v>73</v>
      </c>
      <c r="D127" s="49">
        <v>214124</v>
      </c>
      <c r="E127" s="9">
        <v>2243</v>
      </c>
      <c r="F127" s="49">
        <v>216367</v>
      </c>
      <c r="G127" s="283" t="s">
        <v>35</v>
      </c>
      <c r="I127" s="49"/>
    </row>
    <row r="128" spans="1:9">
      <c r="A128" s="283">
        <v>11193</v>
      </c>
      <c r="B128" s="283">
        <v>688627</v>
      </c>
      <c r="C128" s="284" t="s">
        <v>50</v>
      </c>
      <c r="D128" s="49">
        <v>303774</v>
      </c>
      <c r="E128" s="9">
        <v>72188.490000000005</v>
      </c>
      <c r="F128" s="49">
        <v>375962.49</v>
      </c>
      <c r="G128" s="283" t="s">
        <v>35</v>
      </c>
      <c r="I128" s="49"/>
    </row>
    <row r="129" spans="1:9">
      <c r="A129" s="283">
        <v>11196</v>
      </c>
      <c r="B129" s="283">
        <v>682228</v>
      </c>
      <c r="C129" s="284" t="s">
        <v>51</v>
      </c>
      <c r="D129" s="49">
        <v>775779</v>
      </c>
      <c r="E129" s="9">
        <v>176882.42</v>
      </c>
      <c r="F129" s="49">
        <v>952661.42</v>
      </c>
      <c r="G129" s="283" t="s">
        <v>35</v>
      </c>
      <c r="I129" s="49"/>
    </row>
    <row r="130" spans="1:9">
      <c r="A130" s="283">
        <v>11201</v>
      </c>
      <c r="B130" s="283">
        <v>682178</v>
      </c>
      <c r="C130" s="284" t="s">
        <v>62</v>
      </c>
      <c r="D130" s="49">
        <v>208544.25</v>
      </c>
      <c r="E130" s="9">
        <v>53746.06</v>
      </c>
      <c r="F130" s="49">
        <v>262290.31</v>
      </c>
      <c r="G130" s="283" t="s">
        <v>35</v>
      </c>
      <c r="I130" s="49"/>
    </row>
    <row r="131" spans="1:9">
      <c r="A131" s="283">
        <v>11203</v>
      </c>
      <c r="B131" s="283">
        <v>682136</v>
      </c>
      <c r="C131" s="284" t="s">
        <v>49</v>
      </c>
      <c r="D131" s="49">
        <v>469650.95</v>
      </c>
      <c r="E131" s="9">
        <v>95954.05</v>
      </c>
      <c r="F131" s="49">
        <v>565605</v>
      </c>
      <c r="G131" s="283" t="s">
        <v>35</v>
      </c>
      <c r="I131" s="49"/>
    </row>
    <row r="132" spans="1:9">
      <c r="A132" s="283">
        <v>11207</v>
      </c>
      <c r="B132" s="283">
        <v>688774</v>
      </c>
      <c r="C132" s="284" t="s">
        <v>50</v>
      </c>
      <c r="D132" s="49">
        <v>443331</v>
      </c>
      <c r="E132" s="9">
        <v>98484</v>
      </c>
      <c r="F132" s="49">
        <v>541815</v>
      </c>
      <c r="G132" s="283" t="s">
        <v>35</v>
      </c>
      <c r="I132" s="49"/>
    </row>
    <row r="133" spans="1:9">
      <c r="A133" s="283">
        <v>11212</v>
      </c>
      <c r="B133" s="283">
        <v>682910</v>
      </c>
      <c r="C133" s="284" t="s">
        <v>50</v>
      </c>
      <c r="D133" s="49">
        <v>517156</v>
      </c>
      <c r="E133" s="9">
        <v>105667</v>
      </c>
      <c r="F133" s="49">
        <v>622823</v>
      </c>
      <c r="G133" s="283" t="s">
        <v>35</v>
      </c>
      <c r="I133" s="49"/>
    </row>
    <row r="134" spans="1:9">
      <c r="A134" s="283">
        <v>11214</v>
      </c>
      <c r="B134" s="283">
        <v>688096</v>
      </c>
      <c r="C134" s="284" t="s">
        <v>50</v>
      </c>
      <c r="D134" s="49">
        <v>21408.25</v>
      </c>
      <c r="E134" s="9">
        <v>5830.39</v>
      </c>
      <c r="F134" s="49">
        <v>27238.639999999999</v>
      </c>
      <c r="G134" s="283" t="s">
        <v>35</v>
      </c>
      <c r="I134" s="49"/>
    </row>
    <row r="135" spans="1:9">
      <c r="A135" s="283">
        <v>11217</v>
      </c>
      <c r="B135" s="283">
        <v>688472</v>
      </c>
      <c r="C135" s="284" t="s">
        <v>51</v>
      </c>
      <c r="D135" s="49">
        <v>164908.85999999999</v>
      </c>
      <c r="E135" s="9">
        <v>14986</v>
      </c>
      <c r="F135" s="49">
        <v>179894.86</v>
      </c>
      <c r="G135" s="283" t="s">
        <v>35</v>
      </c>
      <c r="I135" s="49"/>
    </row>
    <row r="136" spans="1:9">
      <c r="A136" s="283">
        <v>11229</v>
      </c>
      <c r="B136" s="283">
        <v>686480</v>
      </c>
      <c r="C136" s="284" t="s">
        <v>51</v>
      </c>
      <c r="D136" s="49">
        <v>523404</v>
      </c>
      <c r="E136" s="9">
        <v>108652</v>
      </c>
      <c r="F136" s="49">
        <v>632056</v>
      </c>
      <c r="G136" s="283" t="s">
        <v>35</v>
      </c>
      <c r="I136" s="49"/>
    </row>
    <row r="137" spans="1:9">
      <c r="A137" s="283">
        <v>11231</v>
      </c>
      <c r="B137" s="283">
        <v>691246</v>
      </c>
      <c r="C137" s="284" t="s">
        <v>50</v>
      </c>
      <c r="D137" s="49">
        <v>211622.76</v>
      </c>
      <c r="E137" s="9">
        <v>33717.31</v>
      </c>
      <c r="F137" s="49">
        <v>245340.07</v>
      </c>
      <c r="G137" s="283" t="s">
        <v>35</v>
      </c>
      <c r="I137" s="49"/>
    </row>
    <row r="138" spans="1:9">
      <c r="A138" s="283">
        <v>11256</v>
      </c>
      <c r="B138" s="283">
        <v>689071</v>
      </c>
      <c r="C138" s="284" t="s">
        <v>50</v>
      </c>
      <c r="D138" s="49">
        <v>59545.08</v>
      </c>
      <c r="E138" s="9">
        <v>17491.16</v>
      </c>
      <c r="F138" s="49">
        <v>77036.240000000005</v>
      </c>
      <c r="G138" s="283" t="s">
        <v>35</v>
      </c>
      <c r="I138" s="49"/>
    </row>
    <row r="139" spans="1:9">
      <c r="A139" s="283">
        <v>11257</v>
      </c>
      <c r="B139" s="283">
        <v>701552</v>
      </c>
      <c r="C139" s="284" t="s">
        <v>50</v>
      </c>
      <c r="D139" s="49">
        <v>186321</v>
      </c>
      <c r="E139" s="9">
        <v>51841</v>
      </c>
      <c r="F139" s="49">
        <v>238162</v>
      </c>
      <c r="G139" s="283" t="s">
        <v>35</v>
      </c>
      <c r="I139" s="49"/>
    </row>
    <row r="140" spans="1:9">
      <c r="A140" s="283">
        <v>11263</v>
      </c>
      <c r="B140" s="283">
        <v>701495</v>
      </c>
      <c r="C140" s="284" t="s">
        <v>50</v>
      </c>
      <c r="D140" s="49">
        <v>19848.36</v>
      </c>
      <c r="E140" s="9">
        <v>5830.39</v>
      </c>
      <c r="F140" s="49">
        <v>25678.75</v>
      </c>
      <c r="G140" s="283" t="s">
        <v>35</v>
      </c>
      <c r="I140" s="49"/>
    </row>
    <row r="141" spans="1:9">
      <c r="A141" s="283">
        <v>11264</v>
      </c>
      <c r="B141" s="283">
        <v>688109</v>
      </c>
      <c r="C141" s="284" t="s">
        <v>50</v>
      </c>
      <c r="D141" s="49">
        <v>448719.06</v>
      </c>
      <c r="E141" s="9">
        <v>114710.2</v>
      </c>
      <c r="F141" s="49">
        <v>563429.26</v>
      </c>
      <c r="G141" s="283" t="s">
        <v>35</v>
      </c>
      <c r="I141" s="49"/>
    </row>
    <row r="142" spans="1:9">
      <c r="A142" s="283">
        <v>11267</v>
      </c>
      <c r="B142" s="283">
        <v>701679</v>
      </c>
      <c r="C142" s="284" t="s">
        <v>50</v>
      </c>
      <c r="D142" s="49">
        <v>64425.440000000002</v>
      </c>
      <c r="E142" s="9">
        <v>16226.16</v>
      </c>
      <c r="F142" s="49">
        <v>80651.600000000006</v>
      </c>
      <c r="G142" s="283" t="s">
        <v>35</v>
      </c>
      <c r="I142" s="49"/>
    </row>
    <row r="143" spans="1:9">
      <c r="A143" s="283">
        <v>11268</v>
      </c>
      <c r="B143" s="283">
        <v>701504</v>
      </c>
      <c r="C143" s="284" t="s">
        <v>50</v>
      </c>
      <c r="D143" s="49">
        <v>150345</v>
      </c>
      <c r="E143" s="9">
        <v>37878</v>
      </c>
      <c r="F143" s="49">
        <v>188223</v>
      </c>
      <c r="G143" s="283" t="s">
        <v>35</v>
      </c>
      <c r="I143" s="49"/>
    </row>
    <row r="144" spans="1:9">
      <c r="A144" s="283">
        <v>11269</v>
      </c>
      <c r="B144" s="283">
        <v>701545</v>
      </c>
      <c r="C144" s="284" t="s">
        <v>62</v>
      </c>
      <c r="D144" s="49">
        <v>487190</v>
      </c>
      <c r="E144" s="9">
        <v>129039</v>
      </c>
      <c r="F144" s="49">
        <v>616229</v>
      </c>
      <c r="G144" s="283" t="s">
        <v>35</v>
      </c>
      <c r="I144" s="49"/>
    </row>
    <row r="145" spans="1:9">
      <c r="A145" s="283">
        <v>11273</v>
      </c>
      <c r="B145" s="283">
        <v>688630</v>
      </c>
      <c r="C145" s="284" t="s">
        <v>74</v>
      </c>
      <c r="D145" s="49">
        <v>42728.409999999996</v>
      </c>
      <c r="E145" s="9">
        <v>9990.9699999999993</v>
      </c>
      <c r="F145" s="49">
        <v>52719.38</v>
      </c>
      <c r="G145" s="283" t="s">
        <v>35</v>
      </c>
      <c r="I145" s="49"/>
    </row>
    <row r="146" spans="1:9">
      <c r="A146" s="283">
        <v>11275</v>
      </c>
      <c r="B146" s="283">
        <v>701555</v>
      </c>
      <c r="C146" s="284" t="s">
        <v>50</v>
      </c>
      <c r="D146" s="49">
        <v>547010</v>
      </c>
      <c r="E146" s="9">
        <v>102417</v>
      </c>
      <c r="F146" s="49">
        <v>649427</v>
      </c>
      <c r="G146" s="283" t="s">
        <v>35</v>
      </c>
      <c r="I146" s="49"/>
    </row>
    <row r="147" spans="1:9">
      <c r="A147" s="283">
        <v>11276</v>
      </c>
      <c r="B147" s="283">
        <v>688198</v>
      </c>
      <c r="C147" s="284" t="s">
        <v>51</v>
      </c>
      <c r="D147" s="49">
        <v>60838.48</v>
      </c>
      <c r="E147" s="9">
        <v>16023.76</v>
      </c>
      <c r="F147" s="49">
        <v>76862.240000000005</v>
      </c>
      <c r="G147" s="283" t="s">
        <v>35</v>
      </c>
      <c r="I147" s="49"/>
    </row>
    <row r="148" spans="1:9">
      <c r="A148" s="283">
        <v>11277</v>
      </c>
      <c r="B148" s="283">
        <v>688629</v>
      </c>
      <c r="C148" s="284" t="s">
        <v>62</v>
      </c>
      <c r="D148" s="49">
        <v>106941.99000000002</v>
      </c>
      <c r="E148" s="9">
        <v>27886.93</v>
      </c>
      <c r="F148" s="49">
        <v>134828.92000000001</v>
      </c>
      <c r="G148" s="283" t="s">
        <v>35</v>
      </c>
      <c r="I148" s="49"/>
    </row>
    <row r="149" spans="1:9">
      <c r="A149" s="283">
        <v>11279</v>
      </c>
      <c r="B149" s="283">
        <v>688625</v>
      </c>
      <c r="C149" s="284" t="s">
        <v>50</v>
      </c>
      <c r="D149" s="49">
        <v>710014.69000000006</v>
      </c>
      <c r="E149" s="9">
        <v>191275.59</v>
      </c>
      <c r="F149" s="49">
        <v>901290.28</v>
      </c>
      <c r="G149" s="283" t="s">
        <v>35</v>
      </c>
      <c r="I149" s="49"/>
    </row>
    <row r="150" spans="1:9">
      <c r="A150" s="283">
        <v>11311</v>
      </c>
      <c r="B150" s="283">
        <v>704751</v>
      </c>
      <c r="C150" s="284" t="s">
        <v>51</v>
      </c>
      <c r="D150" s="49">
        <v>338491</v>
      </c>
      <c r="E150" s="9">
        <v>96676</v>
      </c>
      <c r="F150" s="49">
        <v>435167</v>
      </c>
      <c r="G150" s="283" t="s">
        <v>35</v>
      </c>
      <c r="I150" s="49"/>
    </row>
    <row r="151" spans="1:9">
      <c r="A151" s="283">
        <v>11312</v>
      </c>
      <c r="B151" s="283">
        <v>704916</v>
      </c>
      <c r="C151" s="284" t="s">
        <v>75</v>
      </c>
      <c r="D151" s="49">
        <v>273996</v>
      </c>
      <c r="E151" s="9">
        <v>29974</v>
      </c>
      <c r="F151" s="49">
        <v>303970</v>
      </c>
      <c r="G151" s="283" t="s">
        <v>35</v>
      </c>
      <c r="I151" s="49"/>
    </row>
    <row r="152" spans="1:9">
      <c r="A152" s="283">
        <v>11314</v>
      </c>
      <c r="B152" s="283">
        <v>704750</v>
      </c>
      <c r="C152" s="284" t="s">
        <v>51</v>
      </c>
      <c r="D152" s="49">
        <v>486385</v>
      </c>
      <c r="E152" s="9">
        <v>92244</v>
      </c>
      <c r="F152" s="49">
        <v>578629</v>
      </c>
      <c r="G152" s="283" t="s">
        <v>35</v>
      </c>
      <c r="I152" s="49"/>
    </row>
    <row r="153" spans="1:9">
      <c r="A153" s="283">
        <v>11317</v>
      </c>
      <c r="B153" s="283">
        <v>673504</v>
      </c>
      <c r="C153" s="284" t="s">
        <v>76</v>
      </c>
      <c r="D153" s="49">
        <v>19208994</v>
      </c>
      <c r="E153" s="9">
        <v>1533300</v>
      </c>
      <c r="F153" s="49">
        <v>20742294</v>
      </c>
      <c r="G153" s="283" t="s">
        <v>35</v>
      </c>
      <c r="I153" s="49"/>
    </row>
    <row r="154" spans="1:9">
      <c r="A154" s="283">
        <v>11318</v>
      </c>
      <c r="B154" s="283">
        <v>659968</v>
      </c>
      <c r="C154" s="284" t="s">
        <v>77</v>
      </c>
      <c r="D154" s="49">
        <v>30849348</v>
      </c>
      <c r="E154" s="9">
        <v>4033578</v>
      </c>
      <c r="F154" s="49">
        <v>34882926</v>
      </c>
      <c r="G154" s="283" t="s">
        <v>35</v>
      </c>
      <c r="I154" s="49"/>
    </row>
    <row r="155" spans="1:9">
      <c r="A155" s="283">
        <v>11319</v>
      </c>
      <c r="B155" s="283">
        <v>690545</v>
      </c>
      <c r="C155" s="284" t="s">
        <v>78</v>
      </c>
      <c r="D155" s="49">
        <v>19796809</v>
      </c>
      <c r="E155" s="9">
        <v>1295775</v>
      </c>
      <c r="F155" s="49">
        <v>21092584</v>
      </c>
      <c r="G155" s="283" t="s">
        <v>35</v>
      </c>
      <c r="I155" s="49"/>
    </row>
    <row r="156" spans="1:9">
      <c r="A156" s="283">
        <v>11326</v>
      </c>
      <c r="B156" s="283">
        <v>691702</v>
      </c>
      <c r="C156" s="284" t="s">
        <v>79</v>
      </c>
      <c r="D156" s="49">
        <v>25277347</v>
      </c>
      <c r="E156" s="9">
        <v>1009578</v>
      </c>
      <c r="F156" s="49">
        <v>26286925</v>
      </c>
      <c r="G156" s="283" t="s">
        <v>35</v>
      </c>
      <c r="I156" s="49"/>
    </row>
    <row r="157" spans="1:9">
      <c r="A157" s="283">
        <v>11340</v>
      </c>
      <c r="B157" s="283">
        <v>704844</v>
      </c>
      <c r="C157" s="284" t="s">
        <v>80</v>
      </c>
      <c r="D157" s="49">
        <v>320740</v>
      </c>
      <c r="E157" s="9">
        <v>88558</v>
      </c>
      <c r="F157" s="49">
        <v>409298</v>
      </c>
      <c r="G157" s="283" t="s">
        <v>35</v>
      </c>
      <c r="I157" s="49"/>
    </row>
    <row r="158" spans="1:9">
      <c r="A158" s="283">
        <v>11344</v>
      </c>
      <c r="B158" s="283">
        <v>698424</v>
      </c>
      <c r="C158" s="284" t="s">
        <v>81</v>
      </c>
      <c r="D158" s="49">
        <v>9311841.5299999993</v>
      </c>
      <c r="E158" s="9">
        <v>997190</v>
      </c>
      <c r="F158" s="49">
        <v>10309031.529999999</v>
      </c>
      <c r="G158" s="283" t="s">
        <v>35</v>
      </c>
      <c r="I158" s="49"/>
    </row>
    <row r="159" spans="1:9">
      <c r="A159" s="283">
        <v>11347</v>
      </c>
      <c r="B159" s="283">
        <v>169500</v>
      </c>
      <c r="C159" s="284" t="s">
        <v>82</v>
      </c>
      <c r="D159" s="49">
        <v>2796182</v>
      </c>
      <c r="E159" s="9">
        <v>3575881</v>
      </c>
      <c r="F159" s="49">
        <v>6372063</v>
      </c>
      <c r="G159" s="283" t="s">
        <v>33</v>
      </c>
      <c r="I159" s="49"/>
    </row>
    <row r="160" spans="1:9">
      <c r="A160" s="283">
        <v>11350</v>
      </c>
      <c r="B160" s="283">
        <v>549764</v>
      </c>
      <c r="C160" s="284" t="s">
        <v>83</v>
      </c>
      <c r="D160" s="49">
        <v>2159012.31</v>
      </c>
      <c r="E160" s="9">
        <v>224680.68</v>
      </c>
      <c r="F160" s="49">
        <v>2383692.9900000002</v>
      </c>
      <c r="G160" s="283" t="s">
        <v>33</v>
      </c>
      <c r="I160" s="49"/>
    </row>
    <row r="161" spans="1:9">
      <c r="A161" s="283">
        <v>11351</v>
      </c>
      <c r="B161" s="283">
        <v>679039</v>
      </c>
      <c r="C161" s="284" t="s">
        <v>84</v>
      </c>
      <c r="D161" s="49">
        <v>73737224.579999998</v>
      </c>
      <c r="E161" s="9">
        <v>1849344.06</v>
      </c>
      <c r="F161" s="49">
        <v>75586568.640000001</v>
      </c>
      <c r="G161" s="283" t="s">
        <v>35</v>
      </c>
      <c r="I161" s="49"/>
    </row>
    <row r="162" spans="1:9">
      <c r="A162" s="283">
        <v>11352</v>
      </c>
      <c r="B162" s="283">
        <v>704755</v>
      </c>
      <c r="C162" s="284" t="s">
        <v>85</v>
      </c>
      <c r="D162" s="49">
        <v>438209.69</v>
      </c>
      <c r="E162" s="9">
        <v>86181.92</v>
      </c>
      <c r="F162" s="49">
        <v>524391.61</v>
      </c>
      <c r="G162" s="283" t="s">
        <v>35</v>
      </c>
      <c r="I162" s="49"/>
    </row>
    <row r="163" spans="1:9">
      <c r="A163" s="283">
        <v>11365</v>
      </c>
      <c r="B163" s="283">
        <v>705584</v>
      </c>
      <c r="C163" s="284" t="s">
        <v>86</v>
      </c>
      <c r="D163" s="49">
        <v>1464496</v>
      </c>
      <c r="E163" s="9">
        <v>378483</v>
      </c>
      <c r="F163" s="49">
        <v>1842979</v>
      </c>
      <c r="G163" s="283" t="s">
        <v>35</v>
      </c>
      <c r="I163" s="49"/>
    </row>
    <row r="164" spans="1:9">
      <c r="A164" s="283">
        <v>11372</v>
      </c>
      <c r="B164" s="283">
        <v>551861</v>
      </c>
      <c r="C164" s="284" t="s">
        <v>87</v>
      </c>
      <c r="D164" s="49">
        <v>3696956.6</v>
      </c>
      <c r="E164" s="9">
        <v>436383.23</v>
      </c>
      <c r="F164" s="49">
        <v>4133339.83</v>
      </c>
      <c r="G164" s="283" t="s">
        <v>33</v>
      </c>
      <c r="I164" s="49"/>
    </row>
    <row r="165" spans="1:9">
      <c r="A165" s="283">
        <v>11385</v>
      </c>
      <c r="B165" s="283">
        <v>542758</v>
      </c>
      <c r="C165" s="284" t="s">
        <v>88</v>
      </c>
      <c r="D165" s="49">
        <v>2973035</v>
      </c>
      <c r="E165" s="9">
        <v>439541</v>
      </c>
      <c r="F165" s="49">
        <v>3412576</v>
      </c>
      <c r="G165" s="283" t="s">
        <v>33</v>
      </c>
      <c r="I165" s="49"/>
    </row>
    <row r="166" spans="1:9">
      <c r="A166" s="283">
        <v>11402</v>
      </c>
      <c r="B166" s="283">
        <v>682834</v>
      </c>
      <c r="C166" s="284" t="s">
        <v>89</v>
      </c>
      <c r="D166" s="49">
        <f>61444255.52-24526745.94</f>
        <v>36917509.579999998</v>
      </c>
      <c r="E166" s="9">
        <v>0</v>
      </c>
      <c r="F166" s="49">
        <f>61444255.52-24526745.94</f>
        <v>36917509.579999998</v>
      </c>
      <c r="G166" s="283" t="s">
        <v>33</v>
      </c>
      <c r="H166" s="17" t="s">
        <v>22339</v>
      </c>
      <c r="I166" s="49"/>
    </row>
    <row r="167" spans="1:9">
      <c r="A167" s="283">
        <v>11449</v>
      </c>
      <c r="B167" s="283">
        <v>705527</v>
      </c>
      <c r="C167" s="284" t="s">
        <v>90</v>
      </c>
      <c r="D167" s="49">
        <v>642721</v>
      </c>
      <c r="E167" s="9">
        <v>125133</v>
      </c>
      <c r="F167" s="49">
        <v>767854</v>
      </c>
      <c r="G167" s="283" t="s">
        <v>35</v>
      </c>
      <c r="I167" s="49"/>
    </row>
    <row r="168" spans="1:9">
      <c r="A168" s="283">
        <v>11465</v>
      </c>
      <c r="B168" s="283">
        <v>704933</v>
      </c>
      <c r="C168" s="284" t="s">
        <v>91</v>
      </c>
      <c r="D168" s="49">
        <v>1201420</v>
      </c>
      <c r="E168" s="9">
        <v>224731</v>
      </c>
      <c r="F168" s="49">
        <v>1426151</v>
      </c>
      <c r="G168" s="283" t="s">
        <v>35</v>
      </c>
      <c r="I168" s="49"/>
    </row>
    <row r="169" spans="1:9">
      <c r="A169" s="283">
        <v>11478</v>
      </c>
      <c r="B169" s="283">
        <v>546371</v>
      </c>
      <c r="C169" s="284" t="s">
        <v>92</v>
      </c>
      <c r="D169" s="49">
        <v>2648259.06</v>
      </c>
      <c r="E169" s="9">
        <v>384632.14</v>
      </c>
      <c r="F169" s="49">
        <v>3032891.2</v>
      </c>
      <c r="G169" s="283" t="s">
        <v>33</v>
      </c>
      <c r="I169" s="49"/>
    </row>
    <row r="170" spans="1:9">
      <c r="A170" s="283">
        <v>11479</v>
      </c>
      <c r="B170" s="283">
        <v>169495</v>
      </c>
      <c r="C170" s="284" t="s">
        <v>93</v>
      </c>
      <c r="D170" s="49">
        <v>8180049.0300000003</v>
      </c>
      <c r="E170" s="9">
        <v>7159883.2999999998</v>
      </c>
      <c r="F170" s="49">
        <v>15339932.33</v>
      </c>
      <c r="G170" s="283" t="s">
        <v>33</v>
      </c>
      <c r="I170" s="49"/>
    </row>
    <row r="171" spans="1:9">
      <c r="A171" s="283">
        <v>11489</v>
      </c>
      <c r="B171" s="283">
        <v>169266</v>
      </c>
      <c r="C171" s="284" t="s">
        <v>94</v>
      </c>
      <c r="D171" s="49">
        <v>14795324</v>
      </c>
      <c r="E171" s="9">
        <v>6537037</v>
      </c>
      <c r="F171" s="49">
        <v>21332361</v>
      </c>
      <c r="G171" s="283" t="s">
        <v>33</v>
      </c>
      <c r="I171" s="49"/>
    </row>
    <row r="172" spans="1:9">
      <c r="A172" s="283">
        <v>11508</v>
      </c>
      <c r="B172" s="283">
        <v>708579</v>
      </c>
      <c r="C172" s="284" t="s">
        <v>95</v>
      </c>
      <c r="D172" s="49">
        <v>1764568.92</v>
      </c>
      <c r="E172" s="9">
        <v>389437.84</v>
      </c>
      <c r="F172" s="49">
        <v>2154006.7599999998</v>
      </c>
      <c r="G172" s="283" t="s">
        <v>35</v>
      </c>
      <c r="I172" s="49"/>
    </row>
    <row r="173" spans="1:9">
      <c r="A173" s="283">
        <v>11518</v>
      </c>
      <c r="B173" s="283">
        <v>698458</v>
      </c>
      <c r="C173" s="284" t="s">
        <v>96</v>
      </c>
      <c r="D173" s="49">
        <v>9762754.5899999999</v>
      </c>
      <c r="E173" s="9">
        <v>853056.42</v>
      </c>
      <c r="F173" s="49">
        <v>10615811.01</v>
      </c>
      <c r="G173" s="283" t="s">
        <v>35</v>
      </c>
      <c r="I173" s="49"/>
    </row>
    <row r="174" spans="1:9">
      <c r="A174" s="283">
        <v>11522</v>
      </c>
      <c r="B174" s="283">
        <v>671502</v>
      </c>
      <c r="C174" s="284" t="s">
        <v>97</v>
      </c>
      <c r="D174" s="49">
        <v>14918381.07</v>
      </c>
      <c r="E174" s="49">
        <v>1965608.26</v>
      </c>
      <c r="F174" s="49">
        <v>16883989.330000002</v>
      </c>
      <c r="G174" s="283" t="s">
        <v>35</v>
      </c>
      <c r="I174" s="49"/>
    </row>
    <row r="175" spans="1:9">
      <c r="A175" s="283">
        <v>11524</v>
      </c>
      <c r="B175" s="283">
        <v>704679</v>
      </c>
      <c r="C175" s="284" t="s">
        <v>98</v>
      </c>
      <c r="D175" s="49">
        <v>14311922.449999999</v>
      </c>
      <c r="E175" s="9">
        <v>2060901.35</v>
      </c>
      <c r="F175" s="49">
        <v>16372823.799999999</v>
      </c>
      <c r="G175" s="283" t="s">
        <v>35</v>
      </c>
      <c r="I175" s="49"/>
    </row>
    <row r="176" spans="1:9">
      <c r="A176" s="283">
        <v>11526</v>
      </c>
      <c r="B176" s="283">
        <v>698439</v>
      </c>
      <c r="C176" s="284" t="s">
        <v>99</v>
      </c>
      <c r="D176" s="49">
        <v>7073217</v>
      </c>
      <c r="E176" s="9">
        <v>1287705</v>
      </c>
      <c r="F176" s="49">
        <v>8360922</v>
      </c>
      <c r="G176" s="283" t="s">
        <v>35</v>
      </c>
      <c r="I176" s="49"/>
    </row>
    <row r="177" spans="1:9">
      <c r="A177" s="283">
        <v>11532</v>
      </c>
      <c r="B177" s="283">
        <v>678793</v>
      </c>
      <c r="C177" s="284" t="s">
        <v>100</v>
      </c>
      <c r="D177" s="49">
        <v>11019180.1</v>
      </c>
      <c r="E177" s="9">
        <v>1352204.36</v>
      </c>
      <c r="F177" s="49">
        <v>12371384.459999999</v>
      </c>
      <c r="G177" s="283" t="s">
        <v>35</v>
      </c>
      <c r="I177" s="49"/>
    </row>
    <row r="178" spans="1:9">
      <c r="A178" s="283">
        <v>11533</v>
      </c>
      <c r="B178" s="283">
        <v>678789</v>
      </c>
      <c r="C178" s="284" t="s">
        <v>101</v>
      </c>
      <c r="D178" s="49">
        <v>14865613.02</v>
      </c>
      <c r="E178" s="9">
        <v>1158946.56</v>
      </c>
      <c r="F178" s="49">
        <v>16024559.58</v>
      </c>
      <c r="G178" s="283" t="s">
        <v>35</v>
      </c>
      <c r="I178" s="49"/>
    </row>
    <row r="179" spans="1:9">
      <c r="A179" s="283">
        <v>11534</v>
      </c>
      <c r="B179" s="283">
        <v>710110</v>
      </c>
      <c r="C179" s="284" t="s">
        <v>102</v>
      </c>
      <c r="D179" s="49">
        <v>85296.74</v>
      </c>
      <c r="E179" s="9">
        <v>2478.06</v>
      </c>
      <c r="F179" s="49">
        <v>87774.8</v>
      </c>
      <c r="G179" s="283" t="s">
        <v>35</v>
      </c>
      <c r="I179" s="49"/>
    </row>
    <row r="180" spans="1:9">
      <c r="A180" s="283">
        <v>11537</v>
      </c>
      <c r="B180" s="283">
        <v>551925</v>
      </c>
      <c r="C180" s="284" t="s">
        <v>103</v>
      </c>
      <c r="D180" s="49">
        <v>5962412.5200000005</v>
      </c>
      <c r="E180" s="9">
        <v>1701923.62</v>
      </c>
      <c r="F180" s="49">
        <v>7664336.1400000006</v>
      </c>
      <c r="G180" s="283" t="s">
        <v>64</v>
      </c>
      <c r="I180" s="49"/>
    </row>
    <row r="181" spans="1:9">
      <c r="A181" s="283">
        <v>11540</v>
      </c>
      <c r="B181" s="283">
        <v>679780</v>
      </c>
      <c r="C181" s="284" t="s">
        <v>104</v>
      </c>
      <c r="D181" s="49">
        <v>20710527</v>
      </c>
      <c r="E181" s="9">
        <v>1176376</v>
      </c>
      <c r="F181" s="49">
        <v>21886903</v>
      </c>
      <c r="G181" s="283" t="s">
        <v>35</v>
      </c>
      <c r="I181" s="49"/>
    </row>
    <row r="182" spans="1:9">
      <c r="A182" s="283">
        <v>11555</v>
      </c>
      <c r="B182" s="283">
        <v>723078</v>
      </c>
      <c r="C182" s="284" t="s">
        <v>105</v>
      </c>
      <c r="D182" s="49">
        <v>61558468.950000003</v>
      </c>
      <c r="E182" s="9">
        <v>0</v>
      </c>
      <c r="F182" s="49">
        <v>61558468.950000003</v>
      </c>
      <c r="G182" s="283" t="s">
        <v>33</v>
      </c>
      <c r="I182" s="49"/>
    </row>
    <row r="183" spans="1:9">
      <c r="A183" s="283">
        <v>11556</v>
      </c>
      <c r="B183" s="283">
        <v>723077</v>
      </c>
      <c r="C183" s="284" t="s">
        <v>106</v>
      </c>
      <c r="D183" s="49">
        <v>46643078.390000001</v>
      </c>
      <c r="E183" s="9">
        <v>0</v>
      </c>
      <c r="F183" s="49">
        <v>46643078.390000001</v>
      </c>
      <c r="G183" s="283" t="s">
        <v>33</v>
      </c>
      <c r="I183" s="49"/>
    </row>
    <row r="184" spans="1:9">
      <c r="A184" s="283">
        <v>11557</v>
      </c>
      <c r="B184" s="283">
        <v>550950</v>
      </c>
      <c r="C184" s="284" t="s">
        <v>107</v>
      </c>
      <c r="D184" s="49">
        <f>88096455.74-29901321.56</f>
        <v>58195134.179999992</v>
      </c>
      <c r="E184" s="9">
        <v>0</v>
      </c>
      <c r="F184" s="49">
        <f>88096455.74-29901321.56</f>
        <v>58195134.179999992</v>
      </c>
      <c r="G184" s="283" t="s">
        <v>33</v>
      </c>
      <c r="H184" s="17" t="s">
        <v>22339</v>
      </c>
      <c r="I184" s="49"/>
    </row>
    <row r="185" spans="1:9">
      <c r="A185" s="283">
        <v>11560</v>
      </c>
      <c r="B185" s="283">
        <v>698570</v>
      </c>
      <c r="C185" s="284" t="s">
        <v>108</v>
      </c>
      <c r="D185" s="49">
        <v>13720208.310000001</v>
      </c>
      <c r="E185" s="49">
        <v>2225873.62</v>
      </c>
      <c r="F185" s="49">
        <v>15946081.93</v>
      </c>
      <c r="G185" s="283" t="s">
        <v>35</v>
      </c>
      <c r="I185" s="49"/>
    </row>
    <row r="186" spans="1:9">
      <c r="A186" s="283">
        <v>11566</v>
      </c>
      <c r="B186" s="283">
        <v>660422</v>
      </c>
      <c r="C186" s="284" t="s">
        <v>109</v>
      </c>
      <c r="D186" s="49">
        <v>3478518</v>
      </c>
      <c r="E186" s="49">
        <v>338280</v>
      </c>
      <c r="F186" s="49">
        <v>3816798</v>
      </c>
      <c r="G186" s="283" t="s">
        <v>33</v>
      </c>
      <c r="I186" s="49"/>
    </row>
    <row r="187" spans="1:9">
      <c r="A187" s="283">
        <v>11573</v>
      </c>
      <c r="B187" s="283">
        <v>684920</v>
      </c>
      <c r="C187" s="284" t="s">
        <v>110</v>
      </c>
      <c r="D187" s="49">
        <v>6929384</v>
      </c>
      <c r="E187" s="9">
        <v>0</v>
      </c>
      <c r="F187" s="49">
        <v>6929384</v>
      </c>
      <c r="G187" s="283" t="s">
        <v>33</v>
      </c>
      <c r="I187" s="49"/>
    </row>
    <row r="188" spans="1:9">
      <c r="A188" s="283">
        <v>11583</v>
      </c>
      <c r="B188" s="283">
        <v>714654</v>
      </c>
      <c r="C188" s="284" t="s">
        <v>111</v>
      </c>
      <c r="D188" s="49">
        <v>332062581</v>
      </c>
      <c r="E188" s="9">
        <v>544207595</v>
      </c>
      <c r="F188" s="49">
        <v>876270176</v>
      </c>
      <c r="G188" s="283" t="s">
        <v>64</v>
      </c>
      <c r="I188" s="49"/>
    </row>
    <row r="189" spans="1:9">
      <c r="A189" s="283">
        <v>11627</v>
      </c>
      <c r="B189" s="283">
        <v>709631</v>
      </c>
      <c r="C189" s="284" t="s">
        <v>112</v>
      </c>
      <c r="D189" s="49">
        <v>13486398.85</v>
      </c>
      <c r="E189" s="9">
        <v>1744482.27</v>
      </c>
      <c r="F189" s="49">
        <v>15230881.119999999</v>
      </c>
      <c r="G189" s="283" t="s">
        <v>35</v>
      </c>
      <c r="I189" s="49"/>
    </row>
    <row r="190" spans="1:9">
      <c r="A190" s="283">
        <v>11629</v>
      </c>
      <c r="B190" s="283">
        <v>698579</v>
      </c>
      <c r="C190" s="284" t="s">
        <v>113</v>
      </c>
      <c r="D190" s="49">
        <v>8070964.96</v>
      </c>
      <c r="E190" s="9">
        <v>1339801.28</v>
      </c>
      <c r="F190" s="49">
        <v>9410766.2400000002</v>
      </c>
      <c r="G190" s="283" t="s">
        <v>35</v>
      </c>
      <c r="I190" s="49"/>
    </row>
    <row r="191" spans="1:9">
      <c r="A191" s="283">
        <v>11633</v>
      </c>
      <c r="B191" s="283">
        <v>704938</v>
      </c>
      <c r="C191" s="284" t="s">
        <v>114</v>
      </c>
      <c r="D191" s="49">
        <v>13807923.4</v>
      </c>
      <c r="E191" s="9">
        <v>1807601.11</v>
      </c>
      <c r="F191" s="49">
        <v>15615524.51</v>
      </c>
      <c r="G191" s="283" t="s">
        <v>35</v>
      </c>
      <c r="I191" s="49"/>
    </row>
    <row r="192" spans="1:9">
      <c r="A192" s="283">
        <v>11636</v>
      </c>
      <c r="B192" s="283">
        <v>703535</v>
      </c>
      <c r="C192" s="284" t="s">
        <v>115</v>
      </c>
      <c r="D192" s="49">
        <v>9529190.370000001</v>
      </c>
      <c r="E192" s="9">
        <v>620134.68999999994</v>
      </c>
      <c r="F192" s="49">
        <v>10149325.060000001</v>
      </c>
      <c r="G192" s="283" t="s">
        <v>35</v>
      </c>
      <c r="I192" s="49"/>
    </row>
    <row r="193" spans="1:11">
      <c r="A193" s="283">
        <v>11639</v>
      </c>
      <c r="B193" s="283">
        <v>710094</v>
      </c>
      <c r="C193" s="284" t="s">
        <v>116</v>
      </c>
      <c r="D193" s="49">
        <v>7096249.5</v>
      </c>
      <c r="E193" s="9">
        <v>195136.32</v>
      </c>
      <c r="F193" s="49">
        <v>7291385.8200000003</v>
      </c>
      <c r="G193" s="283" t="s">
        <v>35</v>
      </c>
      <c r="I193" s="49"/>
    </row>
    <row r="194" spans="1:11">
      <c r="A194" s="283">
        <v>11640</v>
      </c>
      <c r="B194" s="283">
        <v>711888</v>
      </c>
      <c r="C194" s="284" t="s">
        <v>117</v>
      </c>
      <c r="D194" s="49">
        <v>5425810.5700000003</v>
      </c>
      <c r="E194" s="9">
        <v>165903.29999999999</v>
      </c>
      <c r="F194" s="49">
        <v>5591713.8700000001</v>
      </c>
      <c r="G194" s="283" t="s">
        <v>35</v>
      </c>
      <c r="I194" s="49"/>
    </row>
    <row r="195" spans="1:11">
      <c r="A195" s="283">
        <v>11650</v>
      </c>
      <c r="B195" s="283">
        <v>704868</v>
      </c>
      <c r="C195" s="284" t="s">
        <v>118</v>
      </c>
      <c r="D195" s="49">
        <v>5152111.1400000006</v>
      </c>
      <c r="E195" s="9">
        <v>716918.6</v>
      </c>
      <c r="F195" s="49">
        <v>5869029.7400000002</v>
      </c>
      <c r="G195" s="283" t="s">
        <v>35</v>
      </c>
      <c r="I195" s="49"/>
    </row>
    <row r="196" spans="1:11">
      <c r="A196" s="283">
        <v>11652</v>
      </c>
      <c r="B196" s="283">
        <v>682121</v>
      </c>
      <c r="C196" s="284" t="s">
        <v>119</v>
      </c>
      <c r="D196" s="49">
        <v>82726096.379999995</v>
      </c>
      <c r="E196" s="9">
        <v>0</v>
      </c>
      <c r="F196" s="49">
        <v>82726096.379999995</v>
      </c>
      <c r="G196" s="283" t="s">
        <v>33</v>
      </c>
      <c r="I196" s="49"/>
    </row>
    <row r="197" spans="1:11">
      <c r="A197" s="283">
        <v>11658</v>
      </c>
      <c r="B197" s="283">
        <v>704849</v>
      </c>
      <c r="C197" s="284" t="s">
        <v>120</v>
      </c>
      <c r="D197" s="49">
        <v>11620676.42</v>
      </c>
      <c r="E197" s="9">
        <v>1669736.97</v>
      </c>
      <c r="F197" s="49">
        <v>13290413.390000001</v>
      </c>
      <c r="G197" s="283" t="s">
        <v>35</v>
      </c>
      <c r="I197" s="49"/>
    </row>
    <row r="198" spans="1:11">
      <c r="A198" s="283">
        <v>11664</v>
      </c>
      <c r="B198" s="283">
        <v>704943</v>
      </c>
      <c r="C198" s="284" t="s">
        <v>121</v>
      </c>
      <c r="D198" s="49">
        <v>11644048.43</v>
      </c>
      <c r="E198" s="9">
        <v>2115538.38</v>
      </c>
      <c r="F198" s="49">
        <v>13759586.810000001</v>
      </c>
      <c r="G198" s="283" t="s">
        <v>35</v>
      </c>
      <c r="I198" s="49"/>
    </row>
    <row r="199" spans="1:11">
      <c r="A199" s="283">
        <v>11666</v>
      </c>
      <c r="B199" s="283">
        <v>712968</v>
      </c>
      <c r="C199" s="284" t="s">
        <v>122</v>
      </c>
      <c r="D199" s="49">
        <v>5629060</v>
      </c>
      <c r="E199" s="9">
        <v>178712.97</v>
      </c>
      <c r="F199" s="49">
        <v>5807772.9699999997</v>
      </c>
      <c r="G199" s="283" t="s">
        <v>35</v>
      </c>
      <c r="I199" s="49"/>
    </row>
    <row r="200" spans="1:11">
      <c r="A200" s="283">
        <v>11671</v>
      </c>
      <c r="B200" s="283">
        <v>724703</v>
      </c>
      <c r="C200" s="284" t="s">
        <v>123</v>
      </c>
      <c r="D200" s="49">
        <v>5314332</v>
      </c>
      <c r="E200" s="9">
        <v>740394.01</v>
      </c>
      <c r="F200" s="49">
        <v>6054726.0099999998</v>
      </c>
      <c r="G200" s="283" t="s">
        <v>35</v>
      </c>
      <c r="I200" s="49"/>
    </row>
    <row r="201" spans="1:11">
      <c r="A201" s="283">
        <v>11673</v>
      </c>
      <c r="B201" s="283">
        <v>724938</v>
      </c>
      <c r="C201" s="284" t="s">
        <v>124</v>
      </c>
      <c r="D201" s="49">
        <v>12445015.33</v>
      </c>
      <c r="E201" s="9">
        <v>1869089.52</v>
      </c>
      <c r="F201" s="49">
        <v>14314104.85</v>
      </c>
      <c r="G201" s="283" t="s">
        <v>35</v>
      </c>
      <c r="I201" s="49"/>
    </row>
    <row r="202" spans="1:11">
      <c r="A202" s="283">
        <v>11675</v>
      </c>
      <c r="B202" s="283">
        <v>704921</v>
      </c>
      <c r="C202" s="284" t="s">
        <v>125</v>
      </c>
      <c r="D202" s="49">
        <v>9430329.2200000007</v>
      </c>
      <c r="E202" s="9">
        <v>1577046.09</v>
      </c>
      <c r="F202" s="49">
        <v>11007375.310000001</v>
      </c>
      <c r="G202" s="283" t="s">
        <v>35</v>
      </c>
      <c r="I202" s="49"/>
    </row>
    <row r="203" spans="1:11">
      <c r="A203" s="283">
        <v>11680</v>
      </c>
      <c r="B203" s="283">
        <v>698511</v>
      </c>
      <c r="C203" s="284" t="s">
        <v>126</v>
      </c>
      <c r="D203" s="49">
        <v>1155804</v>
      </c>
      <c r="E203" s="9">
        <v>153603</v>
      </c>
      <c r="F203" s="49">
        <v>1309407</v>
      </c>
      <c r="G203" s="283" t="s">
        <v>35</v>
      </c>
      <c r="I203" s="49"/>
    </row>
    <row r="204" spans="1:11">
      <c r="A204" s="283">
        <v>11682</v>
      </c>
      <c r="B204" s="283">
        <v>549715</v>
      </c>
      <c r="C204" s="284" t="s">
        <v>127</v>
      </c>
      <c r="D204" s="49">
        <v>2583133.54</v>
      </c>
      <c r="E204" s="9">
        <v>288123.63</v>
      </c>
      <c r="F204" s="49">
        <v>2871257.17</v>
      </c>
      <c r="G204" s="283" t="s">
        <v>33</v>
      </c>
      <c r="I204" s="49"/>
    </row>
    <row r="205" spans="1:11">
      <c r="A205" s="283">
        <v>11686</v>
      </c>
      <c r="B205" s="283">
        <v>738672</v>
      </c>
      <c r="C205" s="284" t="s">
        <v>128</v>
      </c>
      <c r="D205" s="49">
        <v>10313627</v>
      </c>
      <c r="E205" s="9">
        <v>306131.37</v>
      </c>
      <c r="F205" s="49">
        <v>10619758.369999999</v>
      </c>
      <c r="G205" s="283" t="s">
        <v>35</v>
      </c>
      <c r="I205" s="49"/>
    </row>
    <row r="206" spans="1:11">
      <c r="A206" s="283">
        <v>11696</v>
      </c>
      <c r="B206" s="283">
        <v>723883</v>
      </c>
      <c r="C206" s="284" t="s">
        <v>129</v>
      </c>
      <c r="D206" s="49">
        <v>0</v>
      </c>
      <c r="E206" s="9">
        <v>18151116.719999999</v>
      </c>
      <c r="F206" s="9">
        <v>18151116.719999999</v>
      </c>
      <c r="G206" s="283" t="s">
        <v>130</v>
      </c>
      <c r="K206" s="292"/>
    </row>
    <row r="207" spans="1:11">
      <c r="A207" s="283">
        <v>11707</v>
      </c>
      <c r="B207" s="283">
        <v>549725</v>
      </c>
      <c r="C207" s="284" t="s">
        <v>131</v>
      </c>
      <c r="D207" s="49">
        <v>3924015.69</v>
      </c>
      <c r="E207" s="9">
        <v>579767.52</v>
      </c>
      <c r="F207" s="49">
        <v>4503783.21</v>
      </c>
      <c r="G207" s="283" t="s">
        <v>33</v>
      </c>
      <c r="I207" s="49"/>
      <c r="K207" s="292"/>
    </row>
    <row r="208" spans="1:11">
      <c r="A208" s="283">
        <v>11711</v>
      </c>
      <c r="B208" s="283">
        <v>704927</v>
      </c>
      <c r="C208" s="284" t="s">
        <v>132</v>
      </c>
      <c r="D208" s="49">
        <v>12087876.17</v>
      </c>
      <c r="E208" s="9">
        <v>1820361.92</v>
      </c>
      <c r="F208" s="49">
        <v>13908238.09</v>
      </c>
      <c r="G208" s="283" t="s">
        <v>35</v>
      </c>
      <c r="I208" s="49"/>
      <c r="K208" s="292"/>
    </row>
    <row r="209" spans="1:14">
      <c r="A209" s="283">
        <v>11712</v>
      </c>
      <c r="B209" s="283">
        <v>738670</v>
      </c>
      <c r="C209" s="284" t="s">
        <v>133</v>
      </c>
      <c r="D209" s="49">
        <v>4926640.1099999994</v>
      </c>
      <c r="E209" s="9">
        <v>147870.9</v>
      </c>
      <c r="F209" s="49">
        <v>5074511.01</v>
      </c>
      <c r="G209" s="283" t="s">
        <v>35</v>
      </c>
      <c r="I209" s="49"/>
      <c r="K209" s="292"/>
    </row>
    <row r="210" spans="1:14">
      <c r="A210" s="283">
        <v>11714</v>
      </c>
      <c r="B210" s="283">
        <v>728827</v>
      </c>
      <c r="C210" s="284" t="s">
        <v>134</v>
      </c>
      <c r="D210" s="49">
        <v>4807675.4699999988</v>
      </c>
      <c r="E210" s="9">
        <v>13386633.34</v>
      </c>
      <c r="F210" s="49">
        <v>18194308.809999999</v>
      </c>
      <c r="G210" s="283" t="s">
        <v>130</v>
      </c>
      <c r="I210" s="49"/>
      <c r="K210" s="292"/>
    </row>
    <row r="211" spans="1:14">
      <c r="A211" s="283">
        <v>11715</v>
      </c>
      <c r="B211" s="283">
        <v>727531</v>
      </c>
      <c r="C211" s="284" t="s">
        <v>135</v>
      </c>
      <c r="D211" s="49">
        <v>6849050.2599999979</v>
      </c>
      <c r="E211" s="9">
        <v>19064883.850000001</v>
      </c>
      <c r="F211" s="49">
        <v>25913934.109999999</v>
      </c>
      <c r="G211" s="283" t="s">
        <v>130</v>
      </c>
      <c r="I211" s="49"/>
      <c r="K211" s="292"/>
    </row>
    <row r="212" spans="1:14">
      <c r="A212" s="283">
        <v>11716</v>
      </c>
      <c r="B212" s="283">
        <v>742026</v>
      </c>
      <c r="C212" s="284" t="s">
        <v>136</v>
      </c>
      <c r="D212" s="49">
        <v>1033375.81</v>
      </c>
      <c r="E212" s="9">
        <v>84035.96</v>
      </c>
      <c r="F212" s="49">
        <v>1117411.77</v>
      </c>
      <c r="G212" s="283" t="s">
        <v>35</v>
      </c>
      <c r="I212" s="49"/>
      <c r="K212" s="292"/>
    </row>
    <row r="213" spans="1:14">
      <c r="A213" s="283">
        <v>11718</v>
      </c>
      <c r="B213" s="283">
        <v>728832</v>
      </c>
      <c r="C213" s="284" t="s">
        <v>137</v>
      </c>
      <c r="D213" s="49">
        <v>3767690.42</v>
      </c>
      <c r="E213" s="9">
        <v>10493001.48</v>
      </c>
      <c r="F213" s="49">
        <v>14260691.9</v>
      </c>
      <c r="G213" s="283" t="s">
        <v>130</v>
      </c>
      <c r="I213" s="49"/>
    </row>
    <row r="214" spans="1:14">
      <c r="A214" s="283">
        <v>11719</v>
      </c>
      <c r="B214" s="283">
        <v>711670</v>
      </c>
      <c r="C214" s="284" t="s">
        <v>138</v>
      </c>
      <c r="D214" s="49">
        <v>94787.57</v>
      </c>
      <c r="E214" s="9">
        <v>23372.71</v>
      </c>
      <c r="F214" s="49">
        <v>118160.28</v>
      </c>
      <c r="G214" s="283" t="s">
        <v>46</v>
      </c>
      <c r="I214" s="49"/>
    </row>
    <row r="215" spans="1:14">
      <c r="A215" s="283">
        <v>11723</v>
      </c>
      <c r="B215" s="283">
        <v>708637</v>
      </c>
      <c r="C215" s="284" t="s">
        <v>139</v>
      </c>
      <c r="D215" s="49">
        <v>303960.92</v>
      </c>
      <c r="E215" s="9">
        <v>73393.66</v>
      </c>
      <c r="F215" s="49">
        <v>377354.57999999996</v>
      </c>
      <c r="G215" s="283" t="s">
        <v>46</v>
      </c>
      <c r="I215" s="49"/>
    </row>
    <row r="216" spans="1:14">
      <c r="A216" s="283">
        <v>11724</v>
      </c>
      <c r="B216" s="283">
        <v>727692</v>
      </c>
      <c r="C216" s="284" t="s">
        <v>140</v>
      </c>
      <c r="D216" s="49">
        <v>7414164.75</v>
      </c>
      <c r="E216" s="9">
        <v>20637925.620000001</v>
      </c>
      <c r="F216" s="49">
        <v>28052090.370000001</v>
      </c>
      <c r="G216" s="283" t="s">
        <v>130</v>
      </c>
      <c r="I216" s="49"/>
    </row>
    <row r="217" spans="1:14">
      <c r="A217" s="283">
        <v>11725</v>
      </c>
      <c r="B217" s="283">
        <v>724825</v>
      </c>
      <c r="C217" s="284" t="s">
        <v>141</v>
      </c>
      <c r="D217" s="49">
        <v>12812478.84</v>
      </c>
      <c r="E217" s="9">
        <v>1838229.6</v>
      </c>
      <c r="F217" s="49">
        <v>14650708.439999999</v>
      </c>
      <c r="G217" s="283" t="s">
        <v>35</v>
      </c>
      <c r="I217" s="49"/>
    </row>
    <row r="218" spans="1:14">
      <c r="A218" s="283">
        <v>11726</v>
      </c>
      <c r="B218" s="283">
        <v>729286</v>
      </c>
      <c r="C218" s="284" t="s">
        <v>142</v>
      </c>
      <c r="D218" s="49">
        <v>15413889.890000001</v>
      </c>
      <c r="E218" s="9">
        <v>0</v>
      </c>
      <c r="F218" s="49">
        <v>15413889.890000001</v>
      </c>
      <c r="G218" s="283" t="s">
        <v>33</v>
      </c>
      <c r="I218" s="49"/>
    </row>
    <row r="219" spans="1:14">
      <c r="A219" s="283">
        <v>11727</v>
      </c>
      <c r="B219" s="283">
        <v>701472</v>
      </c>
      <c r="C219" s="284" t="s">
        <v>143</v>
      </c>
      <c r="D219" s="49">
        <v>6538769.4400000004</v>
      </c>
      <c r="E219" s="9">
        <v>862125.75</v>
      </c>
      <c r="F219" s="49">
        <v>7400895.1900000004</v>
      </c>
      <c r="G219" s="283" t="s">
        <v>35</v>
      </c>
      <c r="I219" s="49"/>
    </row>
    <row r="220" spans="1:14">
      <c r="A220" s="283">
        <v>11734</v>
      </c>
      <c r="B220" s="283">
        <v>724698</v>
      </c>
      <c r="C220" s="284" t="s">
        <v>144</v>
      </c>
      <c r="D220" s="49">
        <v>10742462</v>
      </c>
      <c r="E220" s="9">
        <v>1891152</v>
      </c>
      <c r="F220" s="49">
        <v>12633614</v>
      </c>
      <c r="G220" s="283" t="s">
        <v>35</v>
      </c>
      <c r="I220" s="49"/>
    </row>
    <row r="221" spans="1:14">
      <c r="A221" s="283">
        <v>11735</v>
      </c>
      <c r="B221" s="283">
        <v>724600</v>
      </c>
      <c r="C221" s="284" t="s">
        <v>145</v>
      </c>
      <c r="D221" s="49">
        <v>7277670.1999999993</v>
      </c>
      <c r="E221" s="9">
        <v>1350541.32</v>
      </c>
      <c r="F221" s="49">
        <v>8628211.5199999996</v>
      </c>
      <c r="G221" s="283" t="s">
        <v>35</v>
      </c>
      <c r="I221" s="49"/>
    </row>
    <row r="222" spans="1:14">
      <c r="A222" s="283">
        <v>11739</v>
      </c>
      <c r="B222" s="283">
        <v>724601</v>
      </c>
      <c r="C222" s="284" t="s">
        <v>146</v>
      </c>
      <c r="D222" s="49">
        <v>12097203.529999999</v>
      </c>
      <c r="E222" s="9">
        <v>1611020.9</v>
      </c>
      <c r="F222" s="49">
        <v>13708224.43</v>
      </c>
      <c r="G222" s="283" t="s">
        <v>35</v>
      </c>
      <c r="I222" s="49"/>
      <c r="L222" s="17"/>
      <c r="M222" s="17"/>
      <c r="N222" s="17"/>
    </row>
    <row r="223" spans="1:14">
      <c r="A223" s="283">
        <v>11746</v>
      </c>
      <c r="B223" s="283">
        <v>711856</v>
      </c>
      <c r="C223" s="284" t="s">
        <v>147</v>
      </c>
      <c r="D223" s="49">
        <v>10940320.91</v>
      </c>
      <c r="E223" s="9">
        <v>395663.43</v>
      </c>
      <c r="F223" s="49">
        <v>11335984.34</v>
      </c>
      <c r="G223" s="283" t="s">
        <v>35</v>
      </c>
      <c r="I223" s="49"/>
      <c r="L223" s="17"/>
      <c r="M223" s="17"/>
      <c r="N223" s="17"/>
    </row>
    <row r="224" spans="1:14">
      <c r="A224" s="283">
        <v>11753</v>
      </c>
      <c r="B224" s="283">
        <v>742070</v>
      </c>
      <c r="C224" s="284" t="s">
        <v>148</v>
      </c>
      <c r="D224" s="49">
        <v>5461200.0499999998</v>
      </c>
      <c r="E224" s="9">
        <v>205587.38</v>
      </c>
      <c r="F224" s="49">
        <v>5666787.4299999997</v>
      </c>
      <c r="G224" s="283" t="s">
        <v>35</v>
      </c>
      <c r="I224" s="49"/>
      <c r="L224" s="17"/>
      <c r="M224" s="17"/>
      <c r="N224" s="17"/>
    </row>
    <row r="225" spans="1:14">
      <c r="A225" s="283">
        <v>11754</v>
      </c>
      <c r="B225" s="283">
        <v>712980</v>
      </c>
      <c r="C225" s="284" t="s">
        <v>149</v>
      </c>
      <c r="D225" s="49">
        <v>559076.77</v>
      </c>
      <c r="E225" s="9">
        <v>72117.490000000005</v>
      </c>
      <c r="F225" s="49">
        <v>631194.26</v>
      </c>
      <c r="G225" s="283" t="s">
        <v>46</v>
      </c>
      <c r="I225" s="49"/>
      <c r="L225" s="17"/>
      <c r="M225" s="17"/>
      <c r="N225" s="17"/>
    </row>
    <row r="226" spans="1:14">
      <c r="A226" s="283">
        <v>11764</v>
      </c>
      <c r="B226" s="283">
        <v>743399</v>
      </c>
      <c r="C226" s="284" t="s">
        <v>150</v>
      </c>
      <c r="D226" s="49">
        <v>17307539.010000002</v>
      </c>
      <c r="E226" s="9">
        <v>0</v>
      </c>
      <c r="F226" s="49">
        <v>17307539.010000002</v>
      </c>
      <c r="G226" s="283" t="s">
        <v>33</v>
      </c>
      <c r="I226" s="49"/>
      <c r="L226" s="17"/>
      <c r="M226" s="17"/>
      <c r="N226" s="17"/>
    </row>
    <row r="227" spans="1:14">
      <c r="A227" s="283">
        <v>11839</v>
      </c>
      <c r="B227" s="283">
        <v>745859</v>
      </c>
      <c r="C227" s="284" t="s">
        <v>151</v>
      </c>
      <c r="D227" s="49">
        <v>467287.60000000003</v>
      </c>
      <c r="E227" s="9">
        <v>0</v>
      </c>
      <c r="F227" s="49">
        <v>467287.60000000003</v>
      </c>
      <c r="G227" s="283" t="s">
        <v>35</v>
      </c>
      <c r="I227" s="49"/>
      <c r="L227" s="17"/>
      <c r="M227" s="17"/>
      <c r="N227" s="17"/>
    </row>
    <row r="228" spans="1:14">
      <c r="A228" s="283">
        <v>11850</v>
      </c>
      <c r="B228" s="283">
        <v>738120</v>
      </c>
      <c r="C228" s="284" t="s">
        <v>152</v>
      </c>
      <c r="D228" s="49">
        <v>11041271</v>
      </c>
      <c r="E228" s="9">
        <v>409899.81</v>
      </c>
      <c r="F228" s="9">
        <v>11451170.810000001</v>
      </c>
      <c r="G228" s="283" t="s">
        <v>35</v>
      </c>
      <c r="L228" s="17"/>
      <c r="M228" s="17"/>
      <c r="N228" s="17"/>
    </row>
    <row r="229" spans="1:14">
      <c r="A229" s="283">
        <v>11667</v>
      </c>
      <c r="B229" s="283">
        <v>710099</v>
      </c>
      <c r="C229" s="284" t="s">
        <v>153</v>
      </c>
      <c r="D229" s="49">
        <v>6704421.6922222218</v>
      </c>
      <c r="E229" s="9">
        <v>239376.93</v>
      </c>
      <c r="F229" s="9">
        <v>6943798.6222222215</v>
      </c>
      <c r="G229" s="283" t="s">
        <v>35</v>
      </c>
    </row>
    <row r="230" spans="1:14">
      <c r="A230" s="283">
        <v>11812</v>
      </c>
      <c r="B230" s="283">
        <v>738971</v>
      </c>
      <c r="C230" s="284" t="s">
        <v>154</v>
      </c>
      <c r="D230" s="49">
        <v>13884126</v>
      </c>
      <c r="E230" s="9">
        <v>377123.67</v>
      </c>
      <c r="F230" s="9">
        <v>14261249.67</v>
      </c>
      <c r="G230" s="283" t="s">
        <v>35</v>
      </c>
    </row>
    <row r="231" spans="1:14">
      <c r="A231" s="283">
        <v>108001</v>
      </c>
      <c r="B231" s="283">
        <v>752810</v>
      </c>
      <c r="C231" s="284" t="s">
        <v>155</v>
      </c>
      <c r="D231" s="49">
        <v>2623262.08</v>
      </c>
      <c r="E231" s="9">
        <v>0</v>
      </c>
      <c r="F231" s="9">
        <v>2623262.08</v>
      </c>
      <c r="G231" s="283" t="s">
        <v>35</v>
      </c>
    </row>
    <row r="232" spans="1:14">
      <c r="A232" s="283">
        <v>108000</v>
      </c>
      <c r="B232" s="283">
        <v>752808</v>
      </c>
      <c r="C232" s="284" t="s">
        <v>156</v>
      </c>
      <c r="D232" s="49">
        <v>2753627.24</v>
      </c>
      <c r="E232" s="9">
        <v>0</v>
      </c>
      <c r="F232" s="9">
        <v>2753627.24</v>
      </c>
      <c r="G232" s="283" t="s">
        <v>35</v>
      </c>
    </row>
    <row r="233" spans="1:14">
      <c r="A233" s="283">
        <v>108022</v>
      </c>
      <c r="B233" s="283">
        <v>755211</v>
      </c>
      <c r="C233" s="284" t="s">
        <v>157</v>
      </c>
      <c r="D233" s="49">
        <v>643560.85</v>
      </c>
      <c r="E233" s="9">
        <v>0</v>
      </c>
      <c r="F233" s="9">
        <v>643560.85</v>
      </c>
      <c r="G233" s="283" t="s">
        <v>35</v>
      </c>
    </row>
    <row r="234" spans="1:14">
      <c r="A234" s="283">
        <v>107956</v>
      </c>
      <c r="B234" s="283">
        <v>745856</v>
      </c>
      <c r="C234" s="284" t="s">
        <v>158</v>
      </c>
      <c r="D234" s="49">
        <v>1640186.96</v>
      </c>
      <c r="E234" s="9">
        <v>0</v>
      </c>
      <c r="F234" s="9">
        <v>1640186.96</v>
      </c>
      <c r="G234" s="283" t="s">
        <v>35</v>
      </c>
    </row>
    <row r="235" spans="1:14">
      <c r="A235" s="283">
        <v>107957</v>
      </c>
      <c r="B235" s="283">
        <v>745861</v>
      </c>
      <c r="C235" s="284" t="s">
        <v>159</v>
      </c>
      <c r="D235" s="49">
        <v>3664210.1</v>
      </c>
      <c r="E235" s="9">
        <v>0</v>
      </c>
      <c r="F235" s="9">
        <v>3664210.1</v>
      </c>
      <c r="G235" s="283" t="s">
        <v>35</v>
      </c>
    </row>
    <row r="236" spans="1:14">
      <c r="A236" s="283">
        <v>11721</v>
      </c>
      <c r="B236" s="283">
        <v>178258</v>
      </c>
      <c r="C236" s="284" t="s">
        <v>160</v>
      </c>
      <c r="D236" s="49">
        <v>9362729.9299999997</v>
      </c>
      <c r="E236" s="9">
        <v>4123842.4</v>
      </c>
      <c r="F236" s="9">
        <v>13486572.33</v>
      </c>
      <c r="G236" s="283" t="s">
        <v>33</v>
      </c>
      <c r="H236" s="9"/>
      <c r="K236" s="285"/>
    </row>
    <row r="237" spans="1:14">
      <c r="A237" s="283">
        <v>108070</v>
      </c>
      <c r="B237" s="283">
        <v>790443</v>
      </c>
      <c r="C237" s="284" t="s">
        <v>161</v>
      </c>
      <c r="D237" s="49">
        <f>168027.3/0.9</f>
        <v>186696.99999999997</v>
      </c>
      <c r="E237" s="9">
        <v>0</v>
      </c>
      <c r="F237" s="9">
        <f>+D237+E237</f>
        <v>186696.99999999997</v>
      </c>
      <c r="G237" s="283" t="s">
        <v>35</v>
      </c>
      <c r="H237" s="9"/>
      <c r="K237" s="285"/>
    </row>
    <row r="238" spans="1:14">
      <c r="A238" s="283">
        <v>108035</v>
      </c>
      <c r="B238" s="283">
        <v>757692</v>
      </c>
      <c r="C238" s="284" t="s">
        <v>162</v>
      </c>
      <c r="D238" s="49">
        <f>844905.27/0.9</f>
        <v>938783.6333333333</v>
      </c>
      <c r="E238" s="9">
        <v>0</v>
      </c>
      <c r="F238" s="9">
        <f>+D238+E238</f>
        <v>938783.6333333333</v>
      </c>
      <c r="G238" s="283" t="s">
        <v>35</v>
      </c>
      <c r="H238" s="9"/>
    </row>
    <row r="239" spans="1:14">
      <c r="A239" s="283">
        <v>11859</v>
      </c>
      <c r="B239" s="283">
        <v>551963</v>
      </c>
      <c r="C239" s="284" t="s">
        <v>163</v>
      </c>
      <c r="D239" s="9">
        <v>5490296.888888889</v>
      </c>
      <c r="F239" s="9">
        <v>5490296.888888889</v>
      </c>
      <c r="G239" s="283" t="s">
        <v>64</v>
      </c>
      <c r="L239" s="17"/>
      <c r="M239" s="17"/>
      <c r="N239" s="17"/>
    </row>
    <row r="240" spans="1:14">
      <c r="A240" s="283">
        <v>108157</v>
      </c>
      <c r="B240" s="283">
        <v>956349</v>
      </c>
      <c r="C240" s="284" t="s">
        <v>164</v>
      </c>
      <c r="D240" s="9">
        <v>1364416.1222222222</v>
      </c>
      <c r="F240" s="9">
        <v>1364416.1222222222</v>
      </c>
      <c r="G240" s="283" t="s">
        <v>130</v>
      </c>
      <c r="H240" s="77"/>
      <c r="L240" s="17"/>
      <c r="M240" s="17"/>
      <c r="N240" s="17"/>
    </row>
    <row r="241" spans="1:14">
      <c r="A241" s="283">
        <v>108159</v>
      </c>
      <c r="B241" s="283">
        <v>956356</v>
      </c>
      <c r="C241" s="284" t="s">
        <v>165</v>
      </c>
      <c r="D241" s="9">
        <v>325421.09999999998</v>
      </c>
      <c r="F241" s="9">
        <v>325421.09999999998</v>
      </c>
      <c r="G241" s="283" t="s">
        <v>130</v>
      </c>
      <c r="H241" s="77"/>
      <c r="L241" s="17"/>
      <c r="M241" s="17"/>
      <c r="N241" s="17"/>
    </row>
    <row r="242" spans="1:14">
      <c r="A242" s="283">
        <v>107999</v>
      </c>
      <c r="B242" s="283">
        <v>752540</v>
      </c>
      <c r="C242" s="284" t="s">
        <v>166</v>
      </c>
      <c r="D242" s="9">
        <v>7111613.9111111108</v>
      </c>
      <c r="F242" s="9">
        <v>7111613.9111111108</v>
      </c>
      <c r="G242" s="283" t="s">
        <v>35</v>
      </c>
      <c r="H242" s="77"/>
      <c r="L242" s="17"/>
      <c r="M242" s="17"/>
      <c r="N242" s="17"/>
    </row>
    <row r="243" spans="1:14">
      <c r="A243" s="283">
        <v>107918</v>
      </c>
      <c r="B243" s="283">
        <v>735474</v>
      </c>
      <c r="C243" s="284" t="s">
        <v>167</v>
      </c>
      <c r="D243" s="9">
        <v>14075641.422222221</v>
      </c>
      <c r="F243" s="9">
        <v>14075641.422222221</v>
      </c>
      <c r="G243" s="283" t="s">
        <v>35</v>
      </c>
      <c r="H243" s="77"/>
      <c r="L243" s="17"/>
      <c r="M243" s="17"/>
      <c r="N243" s="17"/>
    </row>
    <row r="244" spans="1:14">
      <c r="A244" s="283">
        <v>107979</v>
      </c>
      <c r="B244" s="283">
        <v>750692</v>
      </c>
      <c r="C244" s="284" t="s">
        <v>168</v>
      </c>
      <c r="D244" s="9">
        <v>12921047</v>
      </c>
      <c r="F244" s="9">
        <v>12921047</v>
      </c>
      <c r="G244" s="283" t="s">
        <v>35</v>
      </c>
      <c r="L244" s="17"/>
      <c r="M244" s="17"/>
      <c r="N244" s="17"/>
    </row>
    <row r="245" spans="1:14">
      <c r="A245" s="283">
        <v>107779</v>
      </c>
      <c r="B245" s="283">
        <v>682645</v>
      </c>
      <c r="C245" s="284" t="s">
        <v>169</v>
      </c>
      <c r="D245" s="9">
        <v>8292124.9555555554</v>
      </c>
      <c r="F245" s="9">
        <v>8292124.9555555554</v>
      </c>
      <c r="G245" s="283" t="s">
        <v>33</v>
      </c>
      <c r="H245" s="9"/>
      <c r="L245" s="17"/>
      <c r="M245" s="17"/>
      <c r="N245" s="17"/>
    </row>
    <row r="246" spans="1:14">
      <c r="A246" s="283">
        <v>108134</v>
      </c>
      <c r="B246" s="283">
        <v>825843</v>
      </c>
      <c r="C246" s="284" t="s">
        <v>170</v>
      </c>
      <c r="D246" s="9">
        <v>2320373.9666666668</v>
      </c>
      <c r="F246" s="9">
        <v>2320373.9666666668</v>
      </c>
      <c r="G246" s="283" t="s">
        <v>33</v>
      </c>
      <c r="H246" s="9"/>
      <c r="L246" s="17"/>
      <c r="M246" s="17"/>
      <c r="N246" s="17"/>
    </row>
    <row r="247" spans="1:14">
      <c r="A247" s="283">
        <v>108102</v>
      </c>
      <c r="B247" s="283">
        <v>812569</v>
      </c>
      <c r="C247" s="284" t="s">
        <v>171</v>
      </c>
      <c r="D247" s="9">
        <v>10217566.544444446</v>
      </c>
      <c r="F247" s="9">
        <v>10217566.544444446</v>
      </c>
      <c r="G247" s="283" t="s">
        <v>35</v>
      </c>
      <c r="L247" s="17"/>
      <c r="M247" s="17"/>
      <c r="N247" s="17"/>
    </row>
    <row r="248" spans="1:14">
      <c r="A248" s="283">
        <v>108119</v>
      </c>
      <c r="B248" s="283">
        <v>817956</v>
      </c>
      <c r="C248" s="284" t="s">
        <v>172</v>
      </c>
      <c r="D248" s="9">
        <v>2054461.7888888889</v>
      </c>
      <c r="F248" s="9">
        <v>2054461.7888888889</v>
      </c>
      <c r="G248" s="283" t="s">
        <v>35</v>
      </c>
      <c r="H248" s="9"/>
    </row>
    <row r="249" spans="1:14">
      <c r="A249" s="283">
        <v>108161</v>
      </c>
      <c r="B249" s="283">
        <v>956593</v>
      </c>
      <c r="C249" s="284" t="s">
        <v>173</v>
      </c>
      <c r="D249" s="9">
        <v>3751193.6333333333</v>
      </c>
      <c r="F249" s="9">
        <v>3751193.6333333333</v>
      </c>
      <c r="G249" s="283" t="s">
        <v>33</v>
      </c>
    </row>
    <row r="250" spans="1:14">
      <c r="A250" s="283">
        <v>108163</v>
      </c>
      <c r="B250" s="283">
        <v>957578</v>
      </c>
      <c r="C250" s="284" t="s">
        <v>174</v>
      </c>
      <c r="D250" s="9">
        <v>1108989.5111111111</v>
      </c>
      <c r="F250" s="9">
        <v>1108989.5111111111</v>
      </c>
      <c r="G250" s="283" t="s">
        <v>33</v>
      </c>
    </row>
    <row r="251" spans="1:14">
      <c r="A251" s="283">
        <v>108078</v>
      </c>
      <c r="B251" s="283">
        <v>800361</v>
      </c>
      <c r="C251" s="284" t="s">
        <v>175</v>
      </c>
      <c r="D251" s="9">
        <v>1596192.7333333332</v>
      </c>
      <c r="F251" s="9">
        <v>1596192.7333333332</v>
      </c>
      <c r="G251" s="283" t="s">
        <v>35</v>
      </c>
      <c r="H251" s="9"/>
    </row>
    <row r="252" spans="1:14">
      <c r="A252" s="283">
        <v>108041</v>
      </c>
      <c r="B252" s="283">
        <v>757700</v>
      </c>
      <c r="C252" s="284" t="s">
        <v>176</v>
      </c>
      <c r="D252" s="9">
        <v>1318515.6666666667</v>
      </c>
      <c r="F252" s="9">
        <v>1318515.6666666667</v>
      </c>
      <c r="G252" s="283" t="s">
        <v>35</v>
      </c>
      <c r="H252" s="77"/>
    </row>
    <row r="253" spans="1:14">
      <c r="A253" s="283">
        <v>108039</v>
      </c>
      <c r="B253" s="283">
        <v>757698</v>
      </c>
      <c r="C253" s="284" t="s">
        <v>177</v>
      </c>
      <c r="D253" s="9">
        <v>1888928.2111111109</v>
      </c>
      <c r="F253" s="9">
        <v>1888928.2111111109</v>
      </c>
      <c r="G253" s="283" t="s">
        <v>35</v>
      </c>
      <c r="H253" s="77"/>
    </row>
    <row r="254" spans="1:14">
      <c r="A254" s="283">
        <v>108038</v>
      </c>
      <c r="B254" s="283">
        <v>757697</v>
      </c>
      <c r="C254" s="284" t="s">
        <v>178</v>
      </c>
      <c r="D254" s="9">
        <v>1996678.5888888887</v>
      </c>
      <c r="F254" s="9">
        <v>1996678.5888888887</v>
      </c>
      <c r="G254" s="283" t="s">
        <v>35</v>
      </c>
      <c r="H254" s="77"/>
    </row>
    <row r="255" spans="1:14">
      <c r="A255" s="283">
        <v>108037</v>
      </c>
      <c r="B255" s="283">
        <v>757696</v>
      </c>
      <c r="C255" s="284" t="s">
        <v>179</v>
      </c>
      <c r="D255" s="9">
        <v>1145457.611111111</v>
      </c>
      <c r="F255" s="9">
        <v>1145457.611111111</v>
      </c>
      <c r="G255" s="283" t="s">
        <v>35</v>
      </c>
      <c r="H255" s="9"/>
      <c r="L255" s="17"/>
      <c r="M255" s="17"/>
      <c r="N255" s="17"/>
    </row>
    <row r="256" spans="1:14">
      <c r="A256" s="283">
        <v>108036</v>
      </c>
      <c r="B256" s="283">
        <v>757694</v>
      </c>
      <c r="C256" s="284" t="s">
        <v>180</v>
      </c>
      <c r="D256" s="9">
        <v>2314733.7888888889</v>
      </c>
      <c r="F256" s="9">
        <v>2314733.7888888889</v>
      </c>
      <c r="G256" s="283" t="s">
        <v>35</v>
      </c>
      <c r="H256" s="9"/>
      <c r="L256" s="17"/>
      <c r="M256" s="17"/>
      <c r="N256" s="17"/>
    </row>
    <row r="257" spans="1:21">
      <c r="A257" s="283">
        <v>108034</v>
      </c>
      <c r="B257" s="283">
        <v>757689</v>
      </c>
      <c r="C257" s="284" t="s">
        <v>181</v>
      </c>
      <c r="D257" s="9">
        <v>1774822.3999999999</v>
      </c>
      <c r="F257" s="9">
        <v>1774822.3999999999</v>
      </c>
      <c r="G257" s="283" t="s">
        <v>35</v>
      </c>
      <c r="H257" s="77"/>
      <c r="L257" s="17"/>
      <c r="M257" s="17"/>
      <c r="N257" s="17"/>
    </row>
    <row r="258" spans="1:21">
      <c r="A258" s="283">
        <v>108153</v>
      </c>
      <c r="B258" s="283">
        <v>956342</v>
      </c>
      <c r="C258" s="284" t="s">
        <v>182</v>
      </c>
      <c r="D258" s="9">
        <v>4093248.3888888885</v>
      </c>
      <c r="F258" s="9">
        <v>4093248.3888888885</v>
      </c>
      <c r="G258" s="283" t="s">
        <v>130</v>
      </c>
      <c r="L258" s="17"/>
      <c r="M258" s="17"/>
      <c r="N258" s="17"/>
    </row>
    <row r="259" spans="1:21">
      <c r="A259" s="283">
        <v>108158</v>
      </c>
      <c r="B259" s="283">
        <v>956353</v>
      </c>
      <c r="C259" s="284" t="s">
        <v>183</v>
      </c>
      <c r="D259" s="9">
        <v>3756065.0888888887</v>
      </c>
      <c r="F259" s="9">
        <v>3756065.0888888887</v>
      </c>
      <c r="G259" s="283" t="s">
        <v>130</v>
      </c>
      <c r="L259" s="17"/>
      <c r="M259" s="17"/>
      <c r="N259" s="17"/>
    </row>
    <row r="260" spans="1:21">
      <c r="A260" s="283">
        <v>108074</v>
      </c>
      <c r="B260" s="283">
        <v>797148</v>
      </c>
      <c r="C260" s="284" t="s">
        <v>184</v>
      </c>
      <c r="D260" s="9">
        <v>2359895.6333333333</v>
      </c>
      <c r="F260" s="9">
        <v>2359895.6333333333</v>
      </c>
      <c r="G260" s="283" t="s">
        <v>35</v>
      </c>
      <c r="H260" s="77"/>
      <c r="L260" s="17"/>
      <c r="M260" s="17"/>
      <c r="N260" s="17"/>
    </row>
    <row r="261" spans="1:21">
      <c r="A261" s="283">
        <v>108075</v>
      </c>
      <c r="B261" s="283">
        <v>798275</v>
      </c>
      <c r="C261" s="284" t="s">
        <v>185</v>
      </c>
      <c r="D261" s="9">
        <v>6711420.8999999994</v>
      </c>
      <c r="F261" s="9">
        <v>6711420.8999999994</v>
      </c>
      <c r="G261" s="283" t="s">
        <v>35</v>
      </c>
      <c r="H261" s="9"/>
      <c r="L261" s="17"/>
      <c r="M261" s="17"/>
      <c r="N261" s="17"/>
    </row>
    <row r="262" spans="1:21">
      <c r="A262" s="283">
        <v>108083</v>
      </c>
      <c r="B262" s="283">
        <v>801172</v>
      </c>
      <c r="C262" s="284" t="s">
        <v>186</v>
      </c>
      <c r="D262" s="9">
        <v>2285961.1333333333</v>
      </c>
      <c r="F262" s="9">
        <v>2285961.1333333333</v>
      </c>
      <c r="G262" s="283" t="s">
        <v>35</v>
      </c>
      <c r="H262" s="9"/>
    </row>
    <row r="263" spans="1:21">
      <c r="A263" s="283">
        <v>108077</v>
      </c>
      <c r="B263" s="283">
        <v>800286</v>
      </c>
      <c r="C263" s="284" t="s">
        <v>187</v>
      </c>
      <c r="D263" s="9">
        <v>1703712.8333333333</v>
      </c>
      <c r="F263" s="9">
        <v>1703712.8333333333</v>
      </c>
      <c r="G263" s="283" t="s">
        <v>35</v>
      </c>
      <c r="H263" s="9"/>
    </row>
    <row r="264" spans="1:21">
      <c r="A264" s="283">
        <v>108010</v>
      </c>
      <c r="B264" s="283">
        <v>753782</v>
      </c>
      <c r="C264" s="284" t="s">
        <v>188</v>
      </c>
      <c r="D264" s="9">
        <f t="shared" ref="D264:D277" si="4">+F264-E264</f>
        <v>129361.92666666667</v>
      </c>
      <c r="E264" s="9">
        <v>2218.84</v>
      </c>
      <c r="F264" s="9">
        <v>131580.76666666666</v>
      </c>
      <c r="G264" s="283" t="s">
        <v>46</v>
      </c>
      <c r="H264" s="9"/>
      <c r="O264" s="9"/>
      <c r="P264" s="9"/>
      <c r="Q264" s="9"/>
      <c r="R264" s="284"/>
      <c r="S264" s="284"/>
      <c r="T264" s="284"/>
      <c r="U264" s="284"/>
    </row>
    <row r="265" spans="1:21">
      <c r="A265" s="283">
        <v>108032</v>
      </c>
      <c r="B265" s="283">
        <v>757662</v>
      </c>
      <c r="C265" s="284" t="s">
        <v>189</v>
      </c>
      <c r="D265" s="9">
        <f t="shared" si="4"/>
        <v>1710547.9444444443</v>
      </c>
      <c r="F265" s="9">
        <v>1710547.9444444443</v>
      </c>
      <c r="G265" s="283" t="s">
        <v>35</v>
      </c>
      <c r="H265" s="9"/>
      <c r="O265" s="9"/>
      <c r="P265" s="9"/>
      <c r="Q265" s="9"/>
      <c r="R265" s="284"/>
      <c r="S265" s="284"/>
      <c r="T265" s="284"/>
      <c r="U265" s="284"/>
    </row>
    <row r="266" spans="1:21">
      <c r="A266" s="283">
        <v>108033</v>
      </c>
      <c r="B266" s="283">
        <v>757687</v>
      </c>
      <c r="C266" s="284" t="s">
        <v>190</v>
      </c>
      <c r="D266" s="9">
        <f t="shared" si="4"/>
        <v>2356733.8777777781</v>
      </c>
      <c r="F266" s="9">
        <v>2356733.8777777781</v>
      </c>
      <c r="G266" s="283" t="s">
        <v>35</v>
      </c>
      <c r="H266" s="9"/>
      <c r="O266" s="9"/>
      <c r="P266" s="9"/>
      <c r="Q266" s="9"/>
      <c r="R266" s="284"/>
      <c r="S266" s="284"/>
      <c r="T266" s="284"/>
      <c r="U266" s="284"/>
    </row>
    <row r="267" spans="1:21">
      <c r="A267" s="283">
        <v>11452</v>
      </c>
      <c r="B267" s="283">
        <v>673292</v>
      </c>
      <c r="C267" s="284" t="s">
        <v>191</v>
      </c>
      <c r="D267" s="9">
        <f t="shared" si="4"/>
        <v>8124106.79</v>
      </c>
      <c r="E267" s="9">
        <v>49577.82</v>
      </c>
      <c r="F267" s="9">
        <v>8173684.6100000003</v>
      </c>
      <c r="G267" s="283" t="s">
        <v>64</v>
      </c>
      <c r="H267" s="9"/>
      <c r="O267" s="9"/>
      <c r="P267" s="9"/>
      <c r="Q267" s="9"/>
      <c r="R267" s="284"/>
      <c r="S267" s="284"/>
      <c r="T267" s="284"/>
      <c r="U267" s="284"/>
    </row>
    <row r="268" spans="1:21">
      <c r="A268" s="283">
        <v>11307</v>
      </c>
      <c r="B268" s="283">
        <v>167446</v>
      </c>
      <c r="C268" s="284" t="s">
        <v>192</v>
      </c>
      <c r="D268" s="9">
        <f t="shared" si="4"/>
        <v>33956314.588888884</v>
      </c>
      <c r="E268" s="9">
        <v>0</v>
      </c>
      <c r="F268" s="9">
        <v>33956314.588888884</v>
      </c>
      <c r="G268" s="283" t="s">
        <v>46</v>
      </c>
      <c r="H268" s="9"/>
      <c r="O268" s="9"/>
      <c r="P268" s="9"/>
      <c r="Q268" s="9"/>
      <c r="R268" s="284"/>
      <c r="S268" s="284"/>
      <c r="T268" s="284"/>
      <c r="U268" s="9"/>
    </row>
    <row r="269" spans="1:21">
      <c r="A269" s="283">
        <v>11432</v>
      </c>
      <c r="B269" s="283">
        <v>176913</v>
      </c>
      <c r="C269" s="284" t="s">
        <v>193</v>
      </c>
      <c r="D269" s="9">
        <f t="shared" si="4"/>
        <v>33526671.866666667</v>
      </c>
      <c r="E269" s="9">
        <v>0</v>
      </c>
      <c r="F269" s="9">
        <v>33526671.866666667</v>
      </c>
      <c r="G269" s="283" t="s">
        <v>46</v>
      </c>
      <c r="H269" s="9"/>
      <c r="O269" s="9"/>
      <c r="P269" s="9"/>
      <c r="Q269" s="9"/>
      <c r="R269" s="284"/>
      <c r="S269" s="284"/>
      <c r="T269" s="284"/>
      <c r="U269" s="9"/>
    </row>
    <row r="270" spans="1:21">
      <c r="A270" s="283">
        <v>11373</v>
      </c>
      <c r="B270" s="283">
        <v>176971</v>
      </c>
      <c r="C270" s="284" t="s">
        <v>194</v>
      </c>
      <c r="D270" s="9">
        <f t="shared" si="4"/>
        <v>21670623.78888889</v>
      </c>
      <c r="E270" s="9">
        <v>0</v>
      </c>
      <c r="F270" s="9">
        <v>21670623.78888889</v>
      </c>
      <c r="G270" s="283" t="s">
        <v>46</v>
      </c>
      <c r="H270" s="9"/>
      <c r="O270" s="9"/>
      <c r="P270" s="9"/>
      <c r="Q270" s="9"/>
      <c r="R270" s="284"/>
      <c r="S270" s="284"/>
      <c r="T270" s="284"/>
      <c r="U270" s="9"/>
    </row>
    <row r="271" spans="1:21">
      <c r="A271" s="283">
        <v>11453</v>
      </c>
      <c r="B271" s="283">
        <v>180052</v>
      </c>
      <c r="C271" s="284" t="s">
        <v>195</v>
      </c>
      <c r="D271" s="9">
        <f t="shared" si="4"/>
        <v>74520098.48888889</v>
      </c>
      <c r="E271" s="9">
        <v>0</v>
      </c>
      <c r="F271" s="9">
        <v>74520098.48888889</v>
      </c>
      <c r="G271" s="283" t="s">
        <v>46</v>
      </c>
      <c r="H271" s="9"/>
      <c r="O271" s="9"/>
      <c r="P271" s="9"/>
      <c r="Q271" s="9"/>
      <c r="R271" s="284"/>
      <c r="S271" s="284"/>
      <c r="T271" s="284"/>
      <c r="U271" s="9"/>
    </row>
    <row r="272" spans="1:21">
      <c r="A272" s="283">
        <v>11708</v>
      </c>
      <c r="B272" s="283">
        <v>334470</v>
      </c>
      <c r="C272" s="284" t="s">
        <v>196</v>
      </c>
      <c r="D272" s="9">
        <f t="shared" si="4"/>
        <v>47112099.922222219</v>
      </c>
      <c r="E272" s="9">
        <v>0</v>
      </c>
      <c r="F272" s="9">
        <v>47112099.922222219</v>
      </c>
      <c r="G272" s="283" t="s">
        <v>46</v>
      </c>
      <c r="H272" s="9"/>
      <c r="O272" s="9"/>
      <c r="P272" s="9"/>
      <c r="Q272" s="9"/>
      <c r="R272" s="284"/>
      <c r="S272" s="284"/>
      <c r="T272" s="284"/>
      <c r="U272" s="9"/>
    </row>
    <row r="273" spans="1:21">
      <c r="A273" s="283">
        <v>11425</v>
      </c>
      <c r="B273" s="283">
        <v>678800</v>
      </c>
      <c r="C273" s="284" t="s">
        <v>197</v>
      </c>
      <c r="D273" s="9">
        <f t="shared" si="4"/>
        <v>13148929.448888889</v>
      </c>
      <c r="E273" s="9">
        <v>55895.839999999997</v>
      </c>
      <c r="F273" s="9">
        <v>13204825.288888888</v>
      </c>
      <c r="G273" s="283" t="s">
        <v>64</v>
      </c>
      <c r="H273" s="9"/>
      <c r="O273" s="9"/>
      <c r="P273" s="9"/>
      <c r="Q273" s="9"/>
      <c r="R273" s="284"/>
      <c r="S273" s="284"/>
      <c r="T273" s="284"/>
      <c r="U273" s="9"/>
    </row>
    <row r="274" spans="1:21">
      <c r="A274" s="283">
        <v>11877</v>
      </c>
      <c r="B274" s="283">
        <v>749072</v>
      </c>
      <c r="C274" s="284" t="s">
        <v>198</v>
      </c>
      <c r="D274" s="9">
        <f t="shared" si="4"/>
        <v>767377.79</v>
      </c>
      <c r="E274" s="9">
        <v>59629.81</v>
      </c>
      <c r="F274" s="9">
        <v>827007.6</v>
      </c>
      <c r="G274" s="283" t="s">
        <v>46</v>
      </c>
      <c r="H274" s="9"/>
      <c r="O274" s="9"/>
      <c r="P274" s="9"/>
      <c r="Q274" s="9"/>
      <c r="R274" s="284"/>
      <c r="S274" s="284"/>
      <c r="T274" s="284"/>
      <c r="U274" s="9"/>
    </row>
    <row r="275" spans="1:21">
      <c r="A275" s="283">
        <v>107970</v>
      </c>
      <c r="B275" s="283">
        <v>750150</v>
      </c>
      <c r="C275" s="284" t="s">
        <v>199</v>
      </c>
      <c r="D275" s="9">
        <f t="shared" si="4"/>
        <v>125923.56666666667</v>
      </c>
      <c r="E275" s="9">
        <v>8224.7999999999993</v>
      </c>
      <c r="F275" s="9">
        <v>134148.36666666667</v>
      </c>
      <c r="G275" s="283" t="s">
        <v>46</v>
      </c>
      <c r="H275" s="9"/>
      <c r="O275" s="9"/>
      <c r="P275" s="9"/>
      <c r="Q275" s="9"/>
      <c r="R275" s="284"/>
      <c r="S275" s="284"/>
      <c r="T275" s="284"/>
      <c r="U275" s="9"/>
    </row>
    <row r="276" spans="1:21">
      <c r="A276" s="283">
        <v>108040</v>
      </c>
      <c r="B276" s="283">
        <v>757699</v>
      </c>
      <c r="C276" s="284" t="s">
        <v>200</v>
      </c>
      <c r="D276" s="9">
        <f t="shared" si="4"/>
        <v>2755939</v>
      </c>
      <c r="E276" s="9">
        <v>0</v>
      </c>
      <c r="F276" s="9">
        <v>2755939</v>
      </c>
      <c r="G276" s="283" t="s">
        <v>35</v>
      </c>
      <c r="H276" s="9"/>
      <c r="O276" s="9"/>
      <c r="P276" s="9"/>
      <c r="Q276" s="9"/>
      <c r="R276" s="284"/>
      <c r="S276" s="284"/>
      <c r="T276" s="284"/>
      <c r="U276" s="9"/>
    </row>
    <row r="277" spans="1:21">
      <c r="A277" s="283">
        <v>107972</v>
      </c>
      <c r="B277" s="283">
        <v>750168</v>
      </c>
      <c r="C277" s="284" t="s">
        <v>201</v>
      </c>
      <c r="D277" s="9">
        <f t="shared" si="4"/>
        <v>431757.16000000003</v>
      </c>
      <c r="E277" s="9">
        <f>37472.84</f>
        <v>37472.839999999997</v>
      </c>
      <c r="F277" s="9">
        <f>422307/0.9</f>
        <v>469230</v>
      </c>
      <c r="G277" s="283" t="s">
        <v>46</v>
      </c>
      <c r="H277" s="9"/>
      <c r="O277" s="9"/>
      <c r="P277" s="9"/>
      <c r="Q277" s="9"/>
      <c r="R277" s="284"/>
      <c r="S277" s="284"/>
      <c r="T277" s="284"/>
      <c r="U277" s="9"/>
    </row>
    <row r="278" spans="1:21">
      <c r="A278" s="283">
        <v>108082</v>
      </c>
      <c r="B278" s="283">
        <v>801166</v>
      </c>
      <c r="C278" s="284" t="s">
        <v>202</v>
      </c>
      <c r="D278" s="9">
        <v>19826783.469999999</v>
      </c>
      <c r="E278" s="9">
        <v>0</v>
      </c>
      <c r="F278" s="9">
        <f>D278</f>
        <v>19826783.469999999</v>
      </c>
      <c r="G278" s="283" t="s">
        <v>35</v>
      </c>
      <c r="H278" s="9"/>
      <c r="O278" s="9"/>
      <c r="P278" s="9"/>
      <c r="Q278" s="9"/>
      <c r="R278" s="284"/>
      <c r="S278" s="284"/>
      <c r="T278" s="284"/>
      <c r="U278" s="9"/>
    </row>
    <row r="279" spans="1:21">
      <c r="A279" s="283">
        <v>107971</v>
      </c>
      <c r="B279" s="283">
        <v>750151</v>
      </c>
      <c r="C279" s="284" t="s">
        <v>203</v>
      </c>
      <c r="D279" s="9">
        <f t="shared" ref="D279" si="5">+F279-E279</f>
        <v>243268.16</v>
      </c>
      <c r="E279" s="9">
        <v>12563.87</v>
      </c>
      <c r="F279" s="9">
        <v>255832.03</v>
      </c>
      <c r="G279" s="283" t="s">
        <v>46</v>
      </c>
      <c r="H279" s="9"/>
      <c r="O279" s="9"/>
      <c r="P279" s="9"/>
      <c r="Q279" s="9"/>
      <c r="R279" s="284"/>
      <c r="S279" s="284"/>
      <c r="T279" s="284"/>
      <c r="U279" s="9"/>
    </row>
    <row r="280" spans="1:21">
      <c r="A280" s="283"/>
      <c r="B280" s="289" t="s">
        <v>22340</v>
      </c>
      <c r="C280" s="284"/>
      <c r="D280" s="12">
        <f>+SUM(D47:D279)</f>
        <v>2023455438.137778</v>
      </c>
      <c r="E280" s="12">
        <f t="shared" ref="E280:F280" si="6">+SUM(E47:E278)</f>
        <v>734471528.92000008</v>
      </c>
      <c r="F280" s="12">
        <f t="shared" si="6"/>
        <v>2757683698.8977776</v>
      </c>
      <c r="G280" s="12">
        <f>+SUM(G47:G263)</f>
        <v>0</v>
      </c>
      <c r="H280" s="9"/>
    </row>
    <row r="281" spans="1:21">
      <c r="A281" s="266"/>
      <c r="B281" s="263"/>
      <c r="C281" s="263"/>
      <c r="D281" s="264"/>
      <c r="E281" s="264"/>
      <c r="F281" s="264"/>
      <c r="G281" s="265"/>
    </row>
    <row r="282" spans="1:21">
      <c r="A282" s="266"/>
      <c r="B282" s="263"/>
      <c r="C282" s="263"/>
      <c r="D282" s="264"/>
      <c r="E282" s="264"/>
      <c r="F282" s="264"/>
      <c r="G282" s="265"/>
    </row>
    <row r="283" spans="1:21" ht="12.75" customHeight="1">
      <c r="F283" s="76"/>
    </row>
    <row r="284" spans="1:21">
      <c r="B284" s="54"/>
      <c r="D284" s="28" t="s">
        <v>22304</v>
      </c>
      <c r="E284" s="34"/>
      <c r="F284" s="34"/>
      <c r="G284" s="34"/>
    </row>
    <row r="285" spans="1:21" ht="24" customHeight="1">
      <c r="A285" s="64" t="s">
        <v>16</v>
      </c>
      <c r="B285" s="65" t="s">
        <v>22341</v>
      </c>
      <c r="C285" s="65" t="s">
        <v>18</v>
      </c>
      <c r="D285" s="66">
        <v>428</v>
      </c>
      <c r="E285" s="66">
        <v>406</v>
      </c>
      <c r="F285" s="67" t="s">
        <v>19</v>
      </c>
      <c r="G285" s="64" t="s">
        <v>20</v>
      </c>
      <c r="I285" s="291" t="s">
        <v>22342</v>
      </c>
      <c r="J285" s="68" t="s">
        <v>22343</v>
      </c>
    </row>
    <row r="286" spans="1:21">
      <c r="A286" s="10">
        <v>10568</v>
      </c>
      <c r="B286" s="345" t="s">
        <v>22344</v>
      </c>
      <c r="C286" s="17" t="s">
        <v>22325</v>
      </c>
      <c r="D286" s="9">
        <v>1366048.0300000012</v>
      </c>
      <c r="E286" s="49">
        <v>0</v>
      </c>
      <c r="F286" s="8">
        <v>1366048.0300000012</v>
      </c>
      <c r="G286" s="10" t="s">
        <v>22322</v>
      </c>
      <c r="I286" s="9">
        <v>-1366048.03</v>
      </c>
      <c r="J286" s="9">
        <v>0</v>
      </c>
    </row>
    <row r="287" spans="1:21">
      <c r="A287" s="10">
        <v>10571</v>
      </c>
      <c r="B287" s="345" t="s">
        <v>22345</v>
      </c>
      <c r="C287" s="17" t="s">
        <v>22326</v>
      </c>
      <c r="D287" s="9">
        <v>2020619.2799999998</v>
      </c>
      <c r="E287" s="49">
        <v>0</v>
      </c>
      <c r="F287" s="8">
        <v>2020619.2799999998</v>
      </c>
      <c r="G287" s="10" t="s">
        <v>22322</v>
      </c>
      <c r="I287" s="9">
        <v>-1649290.05</v>
      </c>
      <c r="J287" s="9">
        <v>371329.23</v>
      </c>
    </row>
    <row r="288" spans="1:21">
      <c r="A288" s="10">
        <v>10606</v>
      </c>
      <c r="B288" s="345" t="s">
        <v>22346</v>
      </c>
      <c r="C288" s="17" t="s">
        <v>22327</v>
      </c>
      <c r="D288" s="9">
        <v>27958689.059999999</v>
      </c>
      <c r="E288" s="49">
        <v>0</v>
      </c>
      <c r="F288" s="8">
        <v>27958689.059999999</v>
      </c>
      <c r="G288" s="10" t="s">
        <v>22322</v>
      </c>
      <c r="I288" s="9">
        <v>-22266817.84</v>
      </c>
      <c r="J288" s="9">
        <v>5691871.2199999988</v>
      </c>
      <c r="K288" s="268"/>
    </row>
    <row r="289" spans="1:14">
      <c r="A289" s="10">
        <v>10607</v>
      </c>
      <c r="B289" s="345" t="s">
        <v>22347</v>
      </c>
      <c r="C289" s="17" t="s">
        <v>22348</v>
      </c>
      <c r="D289" s="9">
        <v>0</v>
      </c>
      <c r="E289" s="49">
        <v>0</v>
      </c>
      <c r="F289" s="8">
        <v>0</v>
      </c>
      <c r="G289" s="10" t="s">
        <v>22322</v>
      </c>
      <c r="I289" s="9">
        <v>0</v>
      </c>
      <c r="J289" s="9">
        <v>0</v>
      </c>
    </row>
    <row r="290" spans="1:14">
      <c r="A290" s="10">
        <v>10608</v>
      </c>
      <c r="B290" s="345" t="s">
        <v>22349</v>
      </c>
      <c r="C290" s="17" t="s">
        <v>22350</v>
      </c>
      <c r="D290" s="9">
        <v>50450</v>
      </c>
      <c r="E290" s="49">
        <v>0</v>
      </c>
      <c r="F290" s="8">
        <v>50450</v>
      </c>
      <c r="G290" s="10" t="s">
        <v>22322</v>
      </c>
      <c r="I290" s="9">
        <v>-50450</v>
      </c>
      <c r="J290" s="9">
        <v>0</v>
      </c>
    </row>
    <row r="291" spans="1:14">
      <c r="A291" s="10">
        <v>10609</v>
      </c>
      <c r="B291" s="345" t="s">
        <v>22351</v>
      </c>
      <c r="C291" s="17" t="s">
        <v>22330</v>
      </c>
      <c r="D291" s="9">
        <v>4012636.75</v>
      </c>
      <c r="E291" s="49">
        <v>0</v>
      </c>
      <c r="F291" s="8">
        <v>4012636.75</v>
      </c>
      <c r="G291" s="10" t="s">
        <v>22322</v>
      </c>
      <c r="I291" s="9">
        <v>-2309636.75</v>
      </c>
      <c r="J291" s="9">
        <v>1703000</v>
      </c>
    </row>
    <row r="292" spans="1:14">
      <c r="A292" s="10">
        <v>10615</v>
      </c>
      <c r="B292" s="345" t="s">
        <v>22352</v>
      </c>
      <c r="C292" s="17" t="s">
        <v>22353</v>
      </c>
      <c r="D292" s="9">
        <v>45439729.739999987</v>
      </c>
      <c r="E292" s="49">
        <v>0</v>
      </c>
      <c r="F292" s="8">
        <v>45439729.739999987</v>
      </c>
      <c r="G292" s="10" t="s">
        <v>22322</v>
      </c>
      <c r="I292" s="9">
        <v>-43799599.990000002</v>
      </c>
      <c r="J292" s="9">
        <v>1640129.75</v>
      </c>
    </row>
    <row r="293" spans="1:14">
      <c r="A293" s="10">
        <v>10622</v>
      </c>
      <c r="B293" s="345" t="s">
        <v>22354</v>
      </c>
      <c r="C293" s="17" t="s">
        <v>22332</v>
      </c>
      <c r="D293" s="9">
        <v>2565944.6800000002</v>
      </c>
      <c r="E293" s="49">
        <v>0</v>
      </c>
      <c r="F293" s="8">
        <v>2565944.6800000002</v>
      </c>
      <c r="G293" s="10" t="s">
        <v>22322</v>
      </c>
      <c r="I293" s="9">
        <v>-2565944.6800000002</v>
      </c>
      <c r="J293" s="9">
        <v>0</v>
      </c>
    </row>
    <row r="294" spans="1:14">
      <c r="A294" s="10">
        <v>10694</v>
      </c>
      <c r="B294" s="345" t="s">
        <v>22355</v>
      </c>
      <c r="C294" s="17" t="s">
        <v>22333</v>
      </c>
      <c r="D294" s="9">
        <v>899000</v>
      </c>
      <c r="E294" s="49">
        <v>0</v>
      </c>
      <c r="F294" s="8">
        <v>899000</v>
      </c>
      <c r="G294" s="10" t="s">
        <v>22322</v>
      </c>
      <c r="I294" s="9">
        <v>-899000</v>
      </c>
      <c r="J294" s="9">
        <v>0</v>
      </c>
    </row>
    <row r="295" spans="1:14">
      <c r="A295" s="10">
        <v>10702</v>
      </c>
      <c r="B295" s="345" t="s">
        <v>22356</v>
      </c>
      <c r="C295" s="17" t="s">
        <v>22334</v>
      </c>
      <c r="D295" s="9">
        <v>31309575.899999999</v>
      </c>
      <c r="E295" s="49">
        <v>0</v>
      </c>
      <c r="F295" s="8">
        <v>31309575.899999999</v>
      </c>
      <c r="G295" s="10" t="s">
        <v>22322</v>
      </c>
      <c r="I295" s="9">
        <v>-26323758.829999998</v>
      </c>
      <c r="J295" s="9">
        <v>4985817.07</v>
      </c>
      <c r="K295" s="268"/>
    </row>
    <row r="296" spans="1:14">
      <c r="A296" s="10">
        <v>11085</v>
      </c>
      <c r="B296" s="345" t="s">
        <v>22357</v>
      </c>
      <c r="C296" s="17" t="s">
        <v>22335</v>
      </c>
      <c r="D296" s="9">
        <v>18658766.120000001</v>
      </c>
      <c r="E296" s="49">
        <v>0</v>
      </c>
      <c r="F296" s="8">
        <v>18658766.120000001</v>
      </c>
      <c r="G296" s="10" t="s">
        <v>22322</v>
      </c>
      <c r="I296" s="9">
        <v>-18369674.420000002</v>
      </c>
      <c r="J296" s="9">
        <v>289091.69999999925</v>
      </c>
    </row>
    <row r="297" spans="1:14">
      <c r="A297" s="10">
        <v>11510</v>
      </c>
      <c r="B297" s="345" t="s">
        <v>22358</v>
      </c>
      <c r="C297" s="17" t="s">
        <v>22336</v>
      </c>
      <c r="D297" s="29">
        <v>0</v>
      </c>
      <c r="E297" s="49">
        <v>0</v>
      </c>
      <c r="F297" s="8">
        <v>0</v>
      </c>
      <c r="G297" s="10" t="s">
        <v>22322</v>
      </c>
      <c r="I297" s="9">
        <v>0</v>
      </c>
      <c r="J297" s="29">
        <v>0</v>
      </c>
    </row>
    <row r="298" spans="1:14">
      <c r="A298" s="10">
        <v>11855</v>
      </c>
      <c r="B298" s="345" t="s">
        <v>22359</v>
      </c>
      <c r="C298" s="17" t="s">
        <v>709</v>
      </c>
      <c r="D298" s="49">
        <v>643475586.66666663</v>
      </c>
      <c r="E298" s="49">
        <v>0</v>
      </c>
      <c r="F298" s="49">
        <v>643475586.66666663</v>
      </c>
      <c r="G298" s="10" t="s">
        <v>22322</v>
      </c>
      <c r="H298" s="9"/>
      <c r="I298" s="29">
        <v>0</v>
      </c>
      <c r="J298" s="49">
        <v>643475586.66666663</v>
      </c>
      <c r="L298" s="17"/>
      <c r="M298" s="17"/>
      <c r="N298" s="17"/>
    </row>
    <row r="299" spans="1:14">
      <c r="A299" s="10">
        <v>108066</v>
      </c>
      <c r="B299" s="345" t="s">
        <v>22360</v>
      </c>
      <c r="C299" s="17" t="s">
        <v>1128</v>
      </c>
      <c r="D299" s="29">
        <v>18912976</v>
      </c>
      <c r="E299" s="49">
        <v>0</v>
      </c>
      <c r="F299" s="8">
        <v>18912976</v>
      </c>
      <c r="G299" s="10" t="s">
        <v>22322</v>
      </c>
      <c r="H299" s="9"/>
      <c r="J299" s="29">
        <v>18912976</v>
      </c>
      <c r="L299" s="17"/>
      <c r="M299" s="17"/>
      <c r="N299" s="17"/>
    </row>
    <row r="300" spans="1:14">
      <c r="A300" s="10">
        <v>108115</v>
      </c>
      <c r="B300" s="345" t="s">
        <v>22361</v>
      </c>
      <c r="C300" s="17" t="s">
        <v>851</v>
      </c>
      <c r="D300" s="9">
        <v>89680589.588888884</v>
      </c>
      <c r="F300" s="9">
        <v>89680589.588888884</v>
      </c>
      <c r="G300" s="10" t="s">
        <v>22362</v>
      </c>
      <c r="I300" s="29">
        <v>0</v>
      </c>
      <c r="J300" s="9">
        <v>89680589.588888884</v>
      </c>
      <c r="K300" s="264"/>
      <c r="L300" s="264"/>
      <c r="M300" s="264"/>
      <c r="N300" s="264"/>
    </row>
    <row r="301" spans="1:14">
      <c r="A301" s="10">
        <v>108108</v>
      </c>
      <c r="B301" s="345" t="s">
        <v>22363</v>
      </c>
      <c r="C301" s="17" t="s">
        <v>1094</v>
      </c>
      <c r="D301" s="9">
        <v>5008333.2</v>
      </c>
      <c r="F301" s="9">
        <v>5008333.2</v>
      </c>
      <c r="G301" s="10" t="s">
        <v>22322</v>
      </c>
      <c r="I301" s="29">
        <v>0</v>
      </c>
      <c r="J301" s="9">
        <v>5008333.2</v>
      </c>
      <c r="K301" s="264"/>
      <c r="L301" s="264"/>
      <c r="M301" s="264"/>
      <c r="N301" s="264"/>
    </row>
    <row r="302" spans="1:14">
      <c r="A302" s="10">
        <v>108019</v>
      </c>
      <c r="B302" s="345" t="s">
        <v>22364</v>
      </c>
      <c r="C302" s="17" t="s">
        <v>2074</v>
      </c>
      <c r="D302" s="9">
        <v>27556615.244444441</v>
      </c>
      <c r="F302" s="9">
        <v>27556615.244444441</v>
      </c>
      <c r="G302" s="10" t="s">
        <v>22322</v>
      </c>
      <c r="I302" s="29">
        <v>0</v>
      </c>
      <c r="J302" s="9">
        <v>27556615.244444441</v>
      </c>
    </row>
    <row r="303" spans="1:14">
      <c r="B303" s="54"/>
      <c r="D303" s="12">
        <f>SUBTOTAL(9,D286:D302)</f>
        <v>918915560.26000011</v>
      </c>
      <c r="E303" s="12">
        <v>0</v>
      </c>
      <c r="F303" s="12">
        <f>SUM(F286:F302)</f>
        <v>918915560.26000011</v>
      </c>
      <c r="G303" s="12">
        <v>0</v>
      </c>
      <c r="I303" s="12">
        <f>SUM(I286:I302)</f>
        <v>-119600220.59</v>
      </c>
      <c r="J303" s="12">
        <f>SUM(J286:J302)</f>
        <v>799315339.67000008</v>
      </c>
    </row>
    <row r="304" spans="1:14">
      <c r="B304" s="54"/>
      <c r="D304" s="28" t="s">
        <v>22306</v>
      </c>
      <c r="E304" s="69"/>
      <c r="F304" s="69"/>
    </row>
    <row r="305" spans="1:10">
      <c r="B305" s="54" t="s">
        <v>22365</v>
      </c>
      <c r="D305" s="70">
        <f>D303+D280+D43</f>
        <v>3243964617.687778</v>
      </c>
      <c r="E305" s="70">
        <v>734437462.87</v>
      </c>
      <c r="F305" s="70">
        <v>3133875173.0722222</v>
      </c>
      <c r="G305" s="71"/>
      <c r="H305" s="69"/>
    </row>
    <row r="308" spans="1:10" ht="12.75">
      <c r="A308" s="72"/>
      <c r="B308" s="72"/>
      <c r="C308" s="73" t="s">
        <v>22298</v>
      </c>
      <c r="D308" s="125"/>
      <c r="E308" s="72"/>
      <c r="F308" s="72"/>
      <c r="G308" s="72"/>
      <c r="H308" s="74"/>
      <c r="I308" s="75"/>
      <c r="J308" s="75"/>
    </row>
    <row r="310" spans="1:10" ht="20.25" customHeight="1">
      <c r="A310" s="55" t="s">
        <v>22366</v>
      </c>
      <c r="B310" s="56" t="s">
        <v>22367</v>
      </c>
      <c r="C310" s="56" t="s">
        <v>18</v>
      </c>
      <c r="D310" s="57">
        <v>428</v>
      </c>
      <c r="E310" s="57">
        <v>406</v>
      </c>
      <c r="F310" s="58" t="s">
        <v>19</v>
      </c>
      <c r="G310" s="55" t="s">
        <v>20</v>
      </c>
    </row>
    <row r="311" spans="1:10">
      <c r="A311" s="10">
        <v>178722</v>
      </c>
      <c r="B311" s="17" t="s">
        <v>22368</v>
      </c>
      <c r="C311" s="17" t="s">
        <v>1104</v>
      </c>
      <c r="D311" s="347">
        <v>81857757</v>
      </c>
      <c r="E311" s="49"/>
      <c r="F311" s="8">
        <f>D311+E311</f>
        <v>81857757</v>
      </c>
      <c r="G311" s="10" t="s">
        <v>22369</v>
      </c>
    </row>
    <row r="312" spans="1:10">
      <c r="A312" s="10">
        <v>180723</v>
      </c>
      <c r="B312" s="17" t="s">
        <v>22370</v>
      </c>
      <c r="C312" s="17" t="s">
        <v>819</v>
      </c>
      <c r="D312" s="331">
        <v>22911551</v>
      </c>
      <c r="E312" s="49">
        <v>26094024.550000001</v>
      </c>
      <c r="F312" s="8">
        <f t="shared" ref="F312:F330" si="7">D312+E312</f>
        <v>49005575.549999997</v>
      </c>
      <c r="G312" s="10" t="s">
        <v>22369</v>
      </c>
    </row>
    <row r="313" spans="1:10">
      <c r="A313" s="10">
        <v>334769</v>
      </c>
      <c r="B313" s="17" t="s">
        <v>22371</v>
      </c>
      <c r="C313" s="17" t="s">
        <v>982</v>
      </c>
      <c r="D313" s="331">
        <v>11154286</v>
      </c>
      <c r="E313" s="49"/>
      <c r="F313" s="8">
        <f t="shared" si="7"/>
        <v>11154286</v>
      </c>
      <c r="G313" s="10" t="s">
        <v>22369</v>
      </c>
    </row>
    <row r="314" spans="1:10">
      <c r="A314" s="10">
        <v>334770</v>
      </c>
      <c r="B314" s="17" t="s">
        <v>22372</v>
      </c>
      <c r="C314" s="17" t="s">
        <v>22373</v>
      </c>
      <c r="D314" s="331">
        <v>566085576</v>
      </c>
      <c r="E314" s="49">
        <v>520884424</v>
      </c>
      <c r="F314" s="8">
        <f t="shared" si="7"/>
        <v>1086970000</v>
      </c>
      <c r="G314" s="10" t="s">
        <v>22369</v>
      </c>
    </row>
    <row r="315" spans="1:10">
      <c r="A315" s="10">
        <v>334772</v>
      </c>
      <c r="B315" s="17" t="s">
        <v>22374</v>
      </c>
      <c r="C315" s="17" t="s">
        <v>978</v>
      </c>
      <c r="D315" s="347">
        <v>6452231</v>
      </c>
      <c r="E315" s="49"/>
      <c r="F315" s="8">
        <f t="shared" si="7"/>
        <v>6452231</v>
      </c>
      <c r="G315" s="10" t="s">
        <v>22369</v>
      </c>
    </row>
    <row r="316" spans="1:10">
      <c r="A316" s="10">
        <v>334773</v>
      </c>
      <c r="B316" s="17" t="s">
        <v>22375</v>
      </c>
      <c r="C316" s="17" t="s">
        <v>920</v>
      </c>
      <c r="D316" s="347">
        <v>40020000</v>
      </c>
      <c r="E316" s="49"/>
      <c r="F316" s="8">
        <f t="shared" si="7"/>
        <v>40020000</v>
      </c>
      <c r="G316" s="10" t="s">
        <v>22369</v>
      </c>
    </row>
    <row r="317" spans="1:10">
      <c r="A317" s="10">
        <v>334798</v>
      </c>
      <c r="B317" s="17" t="s">
        <v>22376</v>
      </c>
      <c r="C317" s="17" t="s">
        <v>968</v>
      </c>
      <c r="D317" s="331">
        <v>3918132</v>
      </c>
      <c r="E317" s="49"/>
      <c r="F317" s="8">
        <f t="shared" si="7"/>
        <v>3918132</v>
      </c>
      <c r="G317" s="10" t="s">
        <v>22369</v>
      </c>
    </row>
    <row r="318" spans="1:10">
      <c r="A318" s="10">
        <v>334803</v>
      </c>
      <c r="B318" s="17" t="s">
        <v>22377</v>
      </c>
      <c r="C318" s="17" t="s">
        <v>922</v>
      </c>
      <c r="D318" s="347">
        <v>8080000</v>
      </c>
      <c r="E318" s="49"/>
      <c r="F318" s="8">
        <f t="shared" si="7"/>
        <v>8080000</v>
      </c>
      <c r="G318" s="10" t="s">
        <v>22369</v>
      </c>
    </row>
    <row r="319" spans="1:10">
      <c r="A319" s="10">
        <v>334811</v>
      </c>
      <c r="B319" s="17" t="s">
        <v>22378</v>
      </c>
      <c r="C319" s="17" t="s">
        <v>1028</v>
      </c>
      <c r="D319" s="347">
        <v>117400543.58</v>
      </c>
      <c r="E319" s="49"/>
      <c r="F319" s="8">
        <f t="shared" si="7"/>
        <v>117400543.58</v>
      </c>
      <c r="G319" s="10" t="s">
        <v>22369</v>
      </c>
    </row>
    <row r="320" spans="1:10">
      <c r="A320" s="10">
        <v>334813</v>
      </c>
      <c r="B320" s="17" t="s">
        <v>22379</v>
      </c>
      <c r="C320" s="17" t="s">
        <v>969</v>
      </c>
      <c r="D320" s="331">
        <v>17260000</v>
      </c>
      <c r="E320" s="49"/>
      <c r="F320" s="8">
        <f t="shared" si="7"/>
        <v>17260000</v>
      </c>
      <c r="G320" s="10" t="s">
        <v>22369</v>
      </c>
    </row>
    <row r="321" spans="1:14">
      <c r="A321" s="10">
        <v>335206</v>
      </c>
      <c r="B321" s="17" t="s">
        <v>22380</v>
      </c>
      <c r="C321" s="17" t="s">
        <v>916</v>
      </c>
      <c r="D321" s="347">
        <v>7752364</v>
      </c>
      <c r="E321" s="49"/>
      <c r="F321" s="8">
        <f t="shared" si="7"/>
        <v>7752364</v>
      </c>
      <c r="G321" s="10" t="s">
        <v>22369</v>
      </c>
    </row>
    <row r="322" spans="1:14">
      <c r="A322" s="10">
        <v>335207</v>
      </c>
      <c r="B322" s="17" t="s">
        <v>22381</v>
      </c>
      <c r="C322" s="17" t="s">
        <v>706</v>
      </c>
      <c r="D322" s="347">
        <v>3143743</v>
      </c>
      <c r="E322" s="49"/>
      <c r="F322" s="8">
        <f t="shared" si="7"/>
        <v>3143743</v>
      </c>
      <c r="G322" s="10" t="s">
        <v>22369</v>
      </c>
    </row>
    <row r="323" spans="1:14">
      <c r="A323" s="10">
        <v>344771</v>
      </c>
      <c r="B323" s="17" t="s">
        <v>22382</v>
      </c>
      <c r="C323" s="17" t="s">
        <v>22383</v>
      </c>
      <c r="D323" s="347">
        <v>43732382</v>
      </c>
      <c r="E323" s="49"/>
      <c r="F323" s="8">
        <f t="shared" si="7"/>
        <v>43732382</v>
      </c>
      <c r="G323" s="10" t="s">
        <v>22369</v>
      </c>
    </row>
    <row r="324" spans="1:14">
      <c r="A324" s="10">
        <v>435769</v>
      </c>
      <c r="B324" s="17" t="s">
        <v>22384</v>
      </c>
      <c r="C324" s="17" t="s">
        <v>798</v>
      </c>
      <c r="D324" s="331">
        <v>117758206.89</v>
      </c>
      <c r="E324" s="49">
        <v>27093224.609999999</v>
      </c>
      <c r="F324" s="8">
        <f t="shared" si="7"/>
        <v>144851431.5</v>
      </c>
      <c r="G324" s="10" t="s">
        <v>22369</v>
      </c>
    </row>
    <row r="325" spans="1:14">
      <c r="A325" s="10">
        <v>436462</v>
      </c>
      <c r="B325" s="17" t="s">
        <v>22385</v>
      </c>
      <c r="C325" s="17" t="s">
        <v>947</v>
      </c>
      <c r="D325" s="331">
        <v>37270276.119999997</v>
      </c>
      <c r="E325" s="49">
        <v>5302995.4000000004</v>
      </c>
      <c r="F325" s="8">
        <f t="shared" si="7"/>
        <v>42573271.519999996</v>
      </c>
      <c r="G325" s="10" t="s">
        <v>22369</v>
      </c>
    </row>
    <row r="326" spans="1:14">
      <c r="A326" s="10">
        <v>436467</v>
      </c>
      <c r="B326" s="17" t="s">
        <v>22386</v>
      </c>
      <c r="C326" s="17" t="s">
        <v>961</v>
      </c>
      <c r="D326" s="331">
        <v>15000000</v>
      </c>
      <c r="E326" s="49"/>
      <c r="F326" s="8">
        <f t="shared" si="7"/>
        <v>15000000</v>
      </c>
      <c r="G326" s="10" t="s">
        <v>22369</v>
      </c>
    </row>
    <row r="327" spans="1:14">
      <c r="A327" s="10">
        <v>436468</v>
      </c>
      <c r="B327" s="17" t="s">
        <v>22387</v>
      </c>
      <c r="C327" s="17" t="s">
        <v>773</v>
      </c>
      <c r="D327" s="331">
        <v>43483764.170000002</v>
      </c>
      <c r="E327" s="49">
        <v>13760297.539999999</v>
      </c>
      <c r="F327" s="8">
        <f t="shared" si="7"/>
        <v>57244061.710000001</v>
      </c>
      <c r="G327" s="10" t="s">
        <v>22369</v>
      </c>
    </row>
    <row r="328" spans="1:14">
      <c r="A328" s="10">
        <v>436621</v>
      </c>
      <c r="B328" s="17" t="s">
        <v>22388</v>
      </c>
      <c r="C328" s="17" t="s">
        <v>1089</v>
      </c>
      <c r="D328" s="331">
        <v>15309227</v>
      </c>
      <c r="E328" s="49">
        <v>9298063.4800000004</v>
      </c>
      <c r="F328" s="8">
        <f t="shared" si="7"/>
        <v>24607290.48</v>
      </c>
      <c r="G328" s="10" t="s">
        <v>22369</v>
      </c>
    </row>
    <row r="329" spans="1:14">
      <c r="A329" s="10">
        <v>721184</v>
      </c>
      <c r="B329" s="17" t="s">
        <v>22389</v>
      </c>
      <c r="C329" s="17" t="s">
        <v>707</v>
      </c>
      <c r="D329" s="331">
        <v>163240107.05000001</v>
      </c>
      <c r="E329" s="49">
        <v>162914788.74000001</v>
      </c>
      <c r="F329" s="8">
        <f t="shared" si="7"/>
        <v>326154895.79000002</v>
      </c>
      <c r="G329" s="10" t="s">
        <v>22369</v>
      </c>
    </row>
    <row r="330" spans="1:14">
      <c r="A330" s="10">
        <v>728260</v>
      </c>
      <c r="B330" s="17" t="s">
        <v>22390</v>
      </c>
      <c r="C330" s="17" t="s">
        <v>1105</v>
      </c>
      <c r="D330" s="331">
        <v>3611152</v>
      </c>
      <c r="E330" s="49"/>
      <c r="F330" s="8">
        <f t="shared" si="7"/>
        <v>3611152</v>
      </c>
      <c r="G330" s="10" t="s">
        <v>22369</v>
      </c>
    </row>
    <row r="331" spans="1:14">
      <c r="D331" s="49"/>
      <c r="E331" s="49"/>
      <c r="F331" s="8"/>
    </row>
    <row r="332" spans="1:14">
      <c r="D332" s="12">
        <f>SUM(D311:D330)</f>
        <v>1325441298.8099999</v>
      </c>
      <c r="E332" s="12">
        <f t="shared" ref="E332:F332" si="8">SUM(E310:E330)</f>
        <v>765348224.31999993</v>
      </c>
      <c r="F332" s="12">
        <f t="shared" si="8"/>
        <v>2090789117.1299999</v>
      </c>
      <c r="G332" s="12">
        <v>0</v>
      </c>
    </row>
    <row r="333" spans="1:14">
      <c r="D333" s="24" t="s">
        <v>22391</v>
      </c>
    </row>
    <row r="334" spans="1:14">
      <c r="D334" s="9" t="s">
        <v>22392</v>
      </c>
    </row>
    <row r="335" spans="1:14" ht="18" customHeight="1">
      <c r="A335" s="60" t="s">
        <v>22366</v>
      </c>
      <c r="B335" s="61" t="s">
        <v>22393</v>
      </c>
      <c r="C335" s="61" t="s">
        <v>18</v>
      </c>
      <c r="D335" s="62">
        <v>428</v>
      </c>
      <c r="E335" s="62">
        <v>406</v>
      </c>
      <c r="F335" s="63" t="s">
        <v>19</v>
      </c>
      <c r="G335" s="60" t="s">
        <v>20</v>
      </c>
      <c r="I335" s="293" t="s">
        <v>22394</v>
      </c>
      <c r="J335" s="294" t="s">
        <v>22395</v>
      </c>
      <c r="K335" s="294" t="s">
        <v>22396</v>
      </c>
      <c r="L335" s="294" t="s">
        <v>22397</v>
      </c>
    </row>
    <row r="336" spans="1:14">
      <c r="A336" s="206">
        <v>165209</v>
      </c>
      <c r="B336" s="17" t="s">
        <v>22398</v>
      </c>
      <c r="C336" s="17" t="s">
        <v>1183</v>
      </c>
      <c r="D336" s="9">
        <v>14048046</v>
      </c>
      <c r="E336" s="9">
        <v>177391</v>
      </c>
      <c r="F336" s="9">
        <f>D336+E336</f>
        <v>14225437</v>
      </c>
      <c r="G336" s="76" t="s">
        <v>227</v>
      </c>
      <c r="H336" s="49"/>
      <c r="L336" s="26"/>
      <c r="M336" s="17"/>
      <c r="N336" s="17"/>
    </row>
    <row r="337" spans="1:16">
      <c r="A337" s="206">
        <v>165225</v>
      </c>
      <c r="B337" s="17" t="s">
        <v>22399</v>
      </c>
      <c r="C337" s="17" t="s">
        <v>22400</v>
      </c>
      <c r="D337" s="9">
        <v>14704637.25</v>
      </c>
      <c r="E337" s="9">
        <v>178309</v>
      </c>
      <c r="F337" s="49">
        <v>13495526.25</v>
      </c>
      <c r="G337" s="76" t="s">
        <v>227</v>
      </c>
    </row>
    <row r="338" spans="1:16">
      <c r="A338" s="17">
        <v>165226</v>
      </c>
      <c r="B338" s="17" t="s">
        <v>22401</v>
      </c>
      <c r="C338" s="17" t="s">
        <v>226</v>
      </c>
      <c r="D338" s="9">
        <v>72211568.140000001</v>
      </c>
      <c r="E338" s="9">
        <v>12438987.09</v>
      </c>
      <c r="F338" s="9">
        <f t="shared" ref="F338:F369" si="9">D338+E338</f>
        <v>84650555.230000004</v>
      </c>
      <c r="G338" s="76" t="s">
        <v>227</v>
      </c>
      <c r="H338" s="267"/>
      <c r="L338" s="17"/>
      <c r="M338" s="17"/>
      <c r="N338" s="17"/>
    </row>
    <row r="339" spans="1:16">
      <c r="A339" s="17">
        <v>169058</v>
      </c>
      <c r="B339" s="17" t="s">
        <v>22402</v>
      </c>
      <c r="C339" s="17" t="s">
        <v>228</v>
      </c>
      <c r="D339" s="9">
        <v>18279001</v>
      </c>
      <c r="F339" s="9">
        <f t="shared" si="9"/>
        <v>18279001</v>
      </c>
      <c r="G339" s="76" t="s">
        <v>33</v>
      </c>
      <c r="H339" s="49"/>
      <c r="K339" s="9">
        <f t="shared" ref="K339:K355" si="10">I339+J339</f>
        <v>0</v>
      </c>
      <c r="L339" s="17"/>
      <c r="M339" s="17"/>
      <c r="N339" s="17"/>
    </row>
    <row r="340" spans="1:16">
      <c r="A340" s="17">
        <v>169276</v>
      </c>
      <c r="B340" s="17" t="s">
        <v>22403</v>
      </c>
      <c r="C340" s="17" t="s">
        <v>229</v>
      </c>
      <c r="D340" s="9">
        <v>20425907</v>
      </c>
      <c r="F340" s="9">
        <f t="shared" si="9"/>
        <v>20425907</v>
      </c>
      <c r="G340" s="76" t="s">
        <v>33</v>
      </c>
      <c r="H340" s="49"/>
      <c r="K340" s="9">
        <f t="shared" si="10"/>
        <v>0</v>
      </c>
      <c r="L340" s="17"/>
      <c r="M340" s="17"/>
      <c r="N340" s="17"/>
    </row>
    <row r="341" spans="1:16">
      <c r="A341" s="17">
        <v>178577</v>
      </c>
      <c r="B341" s="17" t="s">
        <v>22404</v>
      </c>
      <c r="C341" s="17" t="s">
        <v>230</v>
      </c>
      <c r="D341" s="9">
        <v>27557980.5</v>
      </c>
      <c r="E341" s="9">
        <v>16340158.710000001</v>
      </c>
      <c r="F341" s="9">
        <f t="shared" si="9"/>
        <v>43898139.210000001</v>
      </c>
      <c r="G341" s="76" t="s">
        <v>33</v>
      </c>
      <c r="H341" s="49"/>
      <c r="K341" s="9">
        <f t="shared" si="10"/>
        <v>0</v>
      </c>
      <c r="L341" s="17"/>
      <c r="M341" s="17"/>
      <c r="N341" s="17"/>
    </row>
    <row r="342" spans="1:16">
      <c r="A342" s="17">
        <v>547187</v>
      </c>
      <c r="B342" s="17" t="s">
        <v>22405</v>
      </c>
      <c r="C342" s="17" t="s">
        <v>231</v>
      </c>
      <c r="D342" s="9">
        <v>4790316.92</v>
      </c>
      <c r="F342" s="9">
        <f t="shared" si="9"/>
        <v>4790316.92</v>
      </c>
      <c r="G342" s="76" t="s">
        <v>33</v>
      </c>
      <c r="H342" s="49"/>
      <c r="K342" s="9">
        <f t="shared" si="10"/>
        <v>0</v>
      </c>
      <c r="L342" s="17"/>
      <c r="M342" s="17"/>
      <c r="N342" s="17"/>
    </row>
    <row r="343" spans="1:16">
      <c r="A343" s="17">
        <v>550106</v>
      </c>
      <c r="B343" s="17" t="s">
        <v>22406</v>
      </c>
      <c r="C343" s="17" t="s">
        <v>232</v>
      </c>
      <c r="D343" s="9">
        <v>11639958</v>
      </c>
      <c r="F343" s="9">
        <f t="shared" si="9"/>
        <v>11639958</v>
      </c>
      <c r="G343" s="76" t="s">
        <v>33</v>
      </c>
      <c r="H343" s="49"/>
      <c r="K343" s="9">
        <f t="shared" si="10"/>
        <v>0</v>
      </c>
      <c r="L343" s="17"/>
      <c r="M343" s="17"/>
      <c r="N343" s="17"/>
    </row>
    <row r="344" spans="1:16">
      <c r="A344" s="17">
        <v>551914</v>
      </c>
      <c r="B344" s="17" t="s">
        <v>22407</v>
      </c>
      <c r="C344" s="17" t="s">
        <v>233</v>
      </c>
      <c r="D344" s="9">
        <v>9297455.9700000007</v>
      </c>
      <c r="E344" s="9">
        <v>5838512.7999999998</v>
      </c>
      <c r="F344" s="9">
        <f t="shared" si="9"/>
        <v>15135968.77</v>
      </c>
      <c r="G344" s="76" t="s">
        <v>33</v>
      </c>
      <c r="H344" s="49"/>
      <c r="K344" s="9">
        <f t="shared" si="10"/>
        <v>0</v>
      </c>
      <c r="L344" s="17"/>
      <c r="M344" s="17"/>
      <c r="N344" s="17"/>
    </row>
    <row r="345" spans="1:16">
      <c r="A345" s="17">
        <v>682328</v>
      </c>
      <c r="B345" s="17" t="s">
        <v>22408</v>
      </c>
      <c r="C345" s="17" t="s">
        <v>234</v>
      </c>
      <c r="D345" s="9">
        <v>2637502.7400000002</v>
      </c>
      <c r="F345" s="9">
        <f t="shared" si="9"/>
        <v>2637502.7400000002</v>
      </c>
      <c r="G345" s="76" t="s">
        <v>33</v>
      </c>
      <c r="H345" s="49"/>
      <c r="K345" s="9">
        <f t="shared" si="10"/>
        <v>0</v>
      </c>
      <c r="L345" s="17"/>
      <c r="M345" s="17"/>
      <c r="N345" s="17"/>
    </row>
    <row r="346" spans="1:16">
      <c r="A346" s="17">
        <v>711819</v>
      </c>
      <c r="B346" s="17" t="s">
        <v>22409</v>
      </c>
      <c r="C346" s="17" t="s">
        <v>204</v>
      </c>
      <c r="D346" s="9">
        <v>1705844</v>
      </c>
      <c r="E346" s="9">
        <v>158417</v>
      </c>
      <c r="F346" s="9">
        <f t="shared" si="9"/>
        <v>1864261</v>
      </c>
      <c r="G346" s="76" t="s">
        <v>46</v>
      </c>
      <c r="H346" s="49"/>
      <c r="K346" s="9">
        <f t="shared" si="10"/>
        <v>0</v>
      </c>
      <c r="L346" s="17"/>
      <c r="M346" s="17"/>
      <c r="N346" s="17"/>
    </row>
    <row r="347" spans="1:16">
      <c r="A347" s="282">
        <v>723883</v>
      </c>
      <c r="B347" s="17" t="s">
        <v>22410</v>
      </c>
      <c r="C347" s="17" t="s">
        <v>129</v>
      </c>
      <c r="D347" s="297">
        <v>6573069.54</v>
      </c>
      <c r="E347" s="297">
        <v>18371390.02</v>
      </c>
      <c r="F347" s="297">
        <f t="shared" si="9"/>
        <v>24944459.559999999</v>
      </c>
      <c r="G347" s="76" t="s">
        <v>130</v>
      </c>
      <c r="H347" s="49"/>
      <c r="I347" s="9">
        <v>6584889.6100000003</v>
      </c>
      <c r="J347" s="9">
        <v>18404524.670000002</v>
      </c>
      <c r="K347" s="9">
        <f t="shared" si="10"/>
        <v>24989414.280000001</v>
      </c>
      <c r="L347" s="26">
        <f>D347-I347</f>
        <v>-11820.070000000298</v>
      </c>
      <c r="M347" s="17" t="s">
        <v>22411</v>
      </c>
      <c r="O347" s="9"/>
      <c r="P347" s="9"/>
    </row>
    <row r="348" spans="1:16">
      <c r="A348" s="292">
        <v>727522</v>
      </c>
      <c r="B348" s="17" t="s">
        <v>22412</v>
      </c>
      <c r="C348" s="17" t="s">
        <v>205</v>
      </c>
      <c r="D348" s="295">
        <v>778850.12</v>
      </c>
      <c r="E348" s="295">
        <v>2663231.73</v>
      </c>
      <c r="F348" s="297">
        <f t="shared" si="9"/>
        <v>3442081.85</v>
      </c>
      <c r="G348" s="76" t="s">
        <v>130</v>
      </c>
      <c r="H348" s="49"/>
      <c r="I348" s="297">
        <v>18031093.890000001</v>
      </c>
      <c r="J348" s="297">
        <v>53608045.159999996</v>
      </c>
      <c r="K348" s="9">
        <f t="shared" si="10"/>
        <v>71639139.049999997</v>
      </c>
      <c r="L348" s="26">
        <f t="shared" ref="L348:L370" si="11">D348-I348</f>
        <v>-17252243.77</v>
      </c>
      <c r="M348" s="17" t="s">
        <v>22411</v>
      </c>
      <c r="N348" s="297"/>
      <c r="O348" s="297"/>
      <c r="P348" s="9"/>
    </row>
    <row r="349" spans="1:16">
      <c r="A349" s="292">
        <v>727529</v>
      </c>
      <c r="B349" s="17" t="s">
        <v>22413</v>
      </c>
      <c r="C349" s="17" t="s">
        <v>206</v>
      </c>
      <c r="D349" s="295">
        <v>1879368.2</v>
      </c>
      <c r="E349" s="295">
        <v>6426387.9299999997</v>
      </c>
      <c r="F349" s="297">
        <f t="shared" si="9"/>
        <v>8305756.1299999999</v>
      </c>
      <c r="G349" s="76" t="s">
        <v>130</v>
      </c>
      <c r="H349" s="49"/>
      <c r="I349" s="297">
        <v>18318077.75</v>
      </c>
      <c r="J349" s="297">
        <v>54661273.75</v>
      </c>
      <c r="K349" s="9">
        <f t="shared" si="10"/>
        <v>72979351.5</v>
      </c>
      <c r="L349" s="26">
        <f t="shared" si="11"/>
        <v>-16438709.550000001</v>
      </c>
      <c r="M349" s="17" t="s">
        <v>22411</v>
      </c>
      <c r="N349" s="297"/>
      <c r="O349" s="297"/>
      <c r="P349" s="9"/>
    </row>
    <row r="350" spans="1:16">
      <c r="A350" s="292">
        <v>727572</v>
      </c>
      <c r="B350" s="17" t="s">
        <v>22414</v>
      </c>
      <c r="C350" s="17" t="s">
        <v>207</v>
      </c>
      <c r="D350" s="297">
        <v>11268772.699999999</v>
      </c>
      <c r="E350" s="297">
        <v>31317875.940000001</v>
      </c>
      <c r="F350" s="297">
        <f t="shared" si="9"/>
        <v>42586648.640000001</v>
      </c>
      <c r="G350" s="76" t="s">
        <v>130</v>
      </c>
      <c r="H350" s="49"/>
      <c r="I350" s="297">
        <v>12945985.390000001</v>
      </c>
      <c r="J350" s="297">
        <v>36028872.380000003</v>
      </c>
      <c r="K350" s="9">
        <f t="shared" si="10"/>
        <v>48974857.770000003</v>
      </c>
      <c r="L350" s="26">
        <f t="shared" si="11"/>
        <v>-1677212.6900000013</v>
      </c>
      <c r="M350" s="17" t="s">
        <v>22411</v>
      </c>
      <c r="N350" s="297"/>
      <c r="O350" s="297"/>
      <c r="P350" s="9"/>
    </row>
    <row r="351" spans="1:16">
      <c r="A351" s="292">
        <v>727606</v>
      </c>
      <c r="B351" s="17" t="s">
        <v>22415</v>
      </c>
      <c r="C351" s="17" t="s">
        <v>208</v>
      </c>
      <c r="D351" s="295">
        <v>900812.92</v>
      </c>
      <c r="E351" s="295">
        <v>3080276.26</v>
      </c>
      <c r="F351" s="297">
        <f t="shared" si="9"/>
        <v>3981089.1799999997</v>
      </c>
      <c r="G351" s="76" t="s">
        <v>130</v>
      </c>
      <c r="H351" s="49"/>
      <c r="I351" s="297">
        <v>36846766.07</v>
      </c>
      <c r="J351" s="297">
        <v>109548711.44</v>
      </c>
      <c r="K351" s="9">
        <f t="shared" si="10"/>
        <v>146395477.50999999</v>
      </c>
      <c r="L351" s="26">
        <f t="shared" si="11"/>
        <v>-35945953.149999999</v>
      </c>
      <c r="M351" s="17" t="s">
        <v>22411</v>
      </c>
      <c r="N351" s="297"/>
      <c r="O351" s="297"/>
      <c r="P351" s="9"/>
    </row>
    <row r="352" spans="1:16">
      <c r="A352" s="292">
        <v>727608</v>
      </c>
      <c r="B352" s="17" t="s">
        <v>22416</v>
      </c>
      <c r="C352" s="17" t="s">
        <v>209</v>
      </c>
      <c r="D352" s="295">
        <v>1007797.83</v>
      </c>
      <c r="E352" s="295">
        <v>3446104.8</v>
      </c>
      <c r="F352" s="297">
        <f t="shared" si="9"/>
        <v>4453902.63</v>
      </c>
      <c r="G352" s="76" t="s">
        <v>130</v>
      </c>
      <c r="H352" s="49"/>
      <c r="I352" s="297">
        <v>8206527.54</v>
      </c>
      <c r="J352" s="297">
        <v>24398735.91</v>
      </c>
      <c r="K352" s="9">
        <f t="shared" si="10"/>
        <v>32605263.449999999</v>
      </c>
      <c r="L352" s="26">
        <f t="shared" si="11"/>
        <v>-7198729.71</v>
      </c>
      <c r="M352" s="17" t="s">
        <v>22411</v>
      </c>
      <c r="N352" s="297"/>
      <c r="O352" s="297"/>
      <c r="P352" s="9"/>
    </row>
    <row r="353" spans="1:16">
      <c r="A353" s="292">
        <v>727657</v>
      </c>
      <c r="B353" s="17" t="s">
        <v>22417</v>
      </c>
      <c r="C353" s="17" t="s">
        <v>210</v>
      </c>
      <c r="D353" s="295">
        <v>577718.5</v>
      </c>
      <c r="E353" s="295">
        <v>1975474.09</v>
      </c>
      <c r="F353" s="297">
        <f t="shared" si="9"/>
        <v>2553192.59</v>
      </c>
      <c r="G353" s="76" t="s">
        <v>130</v>
      </c>
      <c r="H353" s="49"/>
      <c r="I353" s="297">
        <v>30865299.079999998</v>
      </c>
      <c r="J353" s="297">
        <v>91765278.299999997</v>
      </c>
      <c r="K353" s="9">
        <f t="shared" si="10"/>
        <v>122630577.38</v>
      </c>
      <c r="L353" s="26">
        <f t="shared" si="11"/>
        <v>-30287580.579999998</v>
      </c>
      <c r="M353" s="17" t="s">
        <v>22411</v>
      </c>
      <c r="N353" s="297"/>
      <c r="O353" s="297"/>
      <c r="P353" s="9"/>
    </row>
    <row r="354" spans="1:16">
      <c r="A354" s="292">
        <v>727659</v>
      </c>
      <c r="B354" s="17" t="s">
        <v>22418</v>
      </c>
      <c r="C354" s="17" t="s">
        <v>211</v>
      </c>
      <c r="D354" s="295">
        <v>953592.14</v>
      </c>
      <c r="E354" s="295">
        <v>3260751.68</v>
      </c>
      <c r="F354" s="297">
        <f t="shared" si="9"/>
        <v>4214343.82</v>
      </c>
      <c r="G354" s="76" t="s">
        <v>130</v>
      </c>
      <c r="H354" s="49"/>
      <c r="I354" s="297">
        <v>18265704.460000001</v>
      </c>
      <c r="J354" s="297">
        <v>54305563.219999999</v>
      </c>
      <c r="K354" s="9">
        <f t="shared" si="10"/>
        <v>72571267.680000007</v>
      </c>
      <c r="L354" s="26">
        <f t="shared" si="11"/>
        <v>-17312112.32</v>
      </c>
      <c r="M354" s="17" t="s">
        <v>22411</v>
      </c>
      <c r="N354" s="297"/>
      <c r="O354" s="297"/>
      <c r="P354" s="9"/>
    </row>
    <row r="355" spans="1:16">
      <c r="A355" s="17">
        <v>741105</v>
      </c>
      <c r="B355" s="17" t="s">
        <v>22419</v>
      </c>
      <c r="C355" s="17" t="s">
        <v>212</v>
      </c>
      <c r="D355" s="297">
        <v>2430054.31</v>
      </c>
      <c r="E355" s="297">
        <v>10455751.16</v>
      </c>
      <c r="F355" s="297">
        <f t="shared" si="9"/>
        <v>12885805.470000001</v>
      </c>
      <c r="G355" s="76" t="s">
        <v>130</v>
      </c>
      <c r="H355" s="49"/>
      <c r="I355" s="297">
        <v>154791845.18000001</v>
      </c>
      <c r="J355" s="297"/>
      <c r="K355" s="9">
        <f t="shared" si="10"/>
        <v>154791845.18000001</v>
      </c>
      <c r="L355" s="26">
        <f t="shared" si="11"/>
        <v>-152361790.87</v>
      </c>
      <c r="M355" s="17" t="s">
        <v>22411</v>
      </c>
      <c r="N355" s="297"/>
      <c r="O355" s="297"/>
      <c r="P355" s="9"/>
    </row>
    <row r="356" spans="1:16">
      <c r="A356" s="17">
        <v>749060</v>
      </c>
      <c r="B356" s="17" t="s">
        <v>22420</v>
      </c>
      <c r="C356" s="17" t="s">
        <v>213</v>
      </c>
      <c r="D356" s="9">
        <v>1175435.49</v>
      </c>
      <c r="E356" s="9">
        <v>140677.54</v>
      </c>
      <c r="F356" s="9">
        <f t="shared" si="9"/>
        <v>1316113.03</v>
      </c>
      <c r="G356" s="76" t="s">
        <v>46</v>
      </c>
      <c r="H356" s="49"/>
      <c r="I356" s="17"/>
      <c r="J356" s="17"/>
      <c r="K356" s="17"/>
      <c r="L356" s="17"/>
      <c r="M356" s="17"/>
      <c r="N356" s="17"/>
    </row>
    <row r="357" spans="1:16">
      <c r="A357" s="292">
        <v>956330</v>
      </c>
      <c r="B357" s="17" t="s">
        <v>22421</v>
      </c>
      <c r="C357" s="17" t="s">
        <v>235</v>
      </c>
      <c r="D357" s="296">
        <v>1914845.33</v>
      </c>
      <c r="E357" s="296">
        <v>5681119.2699999996</v>
      </c>
      <c r="F357" s="9">
        <f t="shared" si="9"/>
        <v>7595964.5999999996</v>
      </c>
      <c r="G357" s="76" t="s">
        <v>130</v>
      </c>
      <c r="H357" s="49"/>
      <c r="I357" s="297">
        <v>1968823.15</v>
      </c>
      <c r="J357" s="297">
        <v>5853486.1699999999</v>
      </c>
      <c r="K357" s="26">
        <f>SUM(I357:J357)</f>
        <v>7822309.3200000003</v>
      </c>
      <c r="L357" s="26">
        <f t="shared" si="11"/>
        <v>-53977.819999999832</v>
      </c>
      <c r="M357" s="17" t="s">
        <v>22411</v>
      </c>
      <c r="N357" s="297"/>
      <c r="O357" s="297"/>
    </row>
    <row r="358" spans="1:16">
      <c r="A358" s="17">
        <v>956331</v>
      </c>
      <c r="B358" s="17" t="s">
        <v>22422</v>
      </c>
      <c r="C358" s="17" t="s">
        <v>236</v>
      </c>
      <c r="D358" s="297">
        <v>1813962.21</v>
      </c>
      <c r="E358" s="297">
        <v>5381811.0199999996</v>
      </c>
      <c r="F358" s="297">
        <f t="shared" si="9"/>
        <v>7195773.2299999995</v>
      </c>
      <c r="G358" s="76" t="s">
        <v>130</v>
      </c>
      <c r="H358" s="49"/>
      <c r="I358" s="17"/>
      <c r="J358" s="17"/>
      <c r="K358" s="17"/>
      <c r="L358" s="26"/>
      <c r="M358" s="17"/>
      <c r="N358" s="17"/>
    </row>
    <row r="359" spans="1:16">
      <c r="A359" s="292">
        <v>956332</v>
      </c>
      <c r="B359" s="17" t="s">
        <v>22423</v>
      </c>
      <c r="C359" s="17" t="s">
        <v>237</v>
      </c>
      <c r="D359" s="296">
        <v>2664861.34</v>
      </c>
      <c r="E359" s="296">
        <v>7906327.9199999999</v>
      </c>
      <c r="F359" s="9">
        <f t="shared" si="9"/>
        <v>10571189.26</v>
      </c>
      <c r="G359" s="76" t="s">
        <v>130</v>
      </c>
      <c r="H359" s="49"/>
      <c r="I359" s="297">
        <v>2787055.9</v>
      </c>
      <c r="J359" s="297">
        <v>8286164.8700000001</v>
      </c>
      <c r="K359" s="9">
        <f>I359+J359</f>
        <v>11073220.77</v>
      </c>
      <c r="L359" s="26">
        <f t="shared" si="11"/>
        <v>-122194.56000000006</v>
      </c>
      <c r="M359" s="17" t="s">
        <v>22411</v>
      </c>
      <c r="N359" s="297"/>
      <c r="O359" s="297"/>
      <c r="P359" s="9"/>
    </row>
    <row r="360" spans="1:16">
      <c r="A360" s="292">
        <v>956335</v>
      </c>
      <c r="B360" s="17" t="s">
        <v>22424</v>
      </c>
      <c r="C360" s="17" t="s">
        <v>238</v>
      </c>
      <c r="D360" s="296">
        <v>1798813.63</v>
      </c>
      <c r="E360" s="296">
        <v>5336866.97</v>
      </c>
      <c r="F360" s="9">
        <f t="shared" si="9"/>
        <v>7135680.5999999996</v>
      </c>
      <c r="G360" s="76" t="s">
        <v>130</v>
      </c>
      <c r="H360" s="49"/>
      <c r="I360" s="297">
        <v>1849955.27</v>
      </c>
      <c r="J360" s="297">
        <v>5500081.4000000004</v>
      </c>
      <c r="K360" s="9">
        <f>I360+J360</f>
        <v>7350036.6699999999</v>
      </c>
      <c r="L360" s="26">
        <f t="shared" si="11"/>
        <v>-51141.64000000013</v>
      </c>
      <c r="M360" s="17" t="s">
        <v>22411</v>
      </c>
      <c r="N360" s="297"/>
      <c r="O360" s="297"/>
      <c r="P360" s="9"/>
    </row>
    <row r="361" spans="1:16">
      <c r="A361" s="292">
        <v>956337</v>
      </c>
      <c r="B361" s="17" t="s">
        <v>22425</v>
      </c>
      <c r="C361" s="17" t="s">
        <v>239</v>
      </c>
      <c r="D361" s="296">
        <v>1378198.73</v>
      </c>
      <c r="E361" s="296">
        <v>4088952.37</v>
      </c>
      <c r="F361" s="9">
        <f t="shared" si="9"/>
        <v>5467151.0999999996</v>
      </c>
      <c r="G361" s="76" t="s">
        <v>130</v>
      </c>
      <c r="H361" s="49"/>
      <c r="I361" s="297">
        <v>1800712.05</v>
      </c>
      <c r="J361" s="297">
        <v>5353676.97</v>
      </c>
      <c r="K361" s="9">
        <f>I361+J361</f>
        <v>7154389.0199999996</v>
      </c>
      <c r="L361" s="26">
        <f t="shared" si="11"/>
        <v>-422513.32000000007</v>
      </c>
      <c r="M361" s="17" t="s">
        <v>22411</v>
      </c>
      <c r="N361" s="297"/>
      <c r="O361" s="297"/>
      <c r="P361" s="9"/>
    </row>
    <row r="362" spans="1:16">
      <c r="A362" s="292">
        <v>956339</v>
      </c>
      <c r="B362" s="17" t="s">
        <v>22426</v>
      </c>
      <c r="C362" s="17" t="s">
        <v>240</v>
      </c>
      <c r="D362" s="296">
        <v>2887255.43</v>
      </c>
      <c r="E362" s="296">
        <v>8566144.8300000001</v>
      </c>
      <c r="F362" s="9">
        <f t="shared" si="9"/>
        <v>11453400.26</v>
      </c>
      <c r="G362" s="76" t="s">
        <v>130</v>
      </c>
      <c r="H362" s="49"/>
      <c r="I362" s="297">
        <v>2959532.24</v>
      </c>
      <c r="J362" s="297">
        <v>8798952.3699999992</v>
      </c>
      <c r="K362" s="9">
        <f>I362+J362</f>
        <v>11758484.609999999</v>
      </c>
      <c r="L362" s="26">
        <f t="shared" si="11"/>
        <v>-72276.810000000056</v>
      </c>
      <c r="M362" s="17" t="s">
        <v>22411</v>
      </c>
      <c r="N362" s="297"/>
      <c r="O362" s="297"/>
      <c r="P362" s="9"/>
    </row>
    <row r="363" spans="1:16" ht="12.95" customHeight="1">
      <c r="A363" s="17">
        <v>956340</v>
      </c>
      <c r="B363" s="17" t="s">
        <v>22427</v>
      </c>
      <c r="C363" s="17" t="s">
        <v>241</v>
      </c>
      <c r="D363" s="9">
        <v>1210919.69</v>
      </c>
      <c r="E363" s="9">
        <v>3592655.29</v>
      </c>
      <c r="F363" s="9">
        <f t="shared" si="9"/>
        <v>4803574.9800000004</v>
      </c>
      <c r="G363" s="76" t="s">
        <v>130</v>
      </c>
      <c r="H363" s="49"/>
      <c r="I363" s="17"/>
      <c r="J363" s="17"/>
      <c r="K363" s="17"/>
      <c r="L363" s="26"/>
      <c r="M363" s="17"/>
      <c r="N363" s="17"/>
    </row>
    <row r="364" spans="1:16">
      <c r="A364" s="292">
        <v>956341</v>
      </c>
      <c r="B364" s="17" t="s">
        <v>22428</v>
      </c>
      <c r="C364" s="17" t="s">
        <v>242</v>
      </c>
      <c r="D364" s="297">
        <v>23528.65</v>
      </c>
      <c r="E364" s="297">
        <v>69806.720000000001</v>
      </c>
      <c r="F364" s="9">
        <f t="shared" si="9"/>
        <v>93335.37</v>
      </c>
      <c r="G364" s="76" t="s">
        <v>130</v>
      </c>
      <c r="H364" s="49"/>
      <c r="I364" s="297">
        <v>24080</v>
      </c>
      <c r="J364" s="297">
        <v>71591.83</v>
      </c>
      <c r="K364" s="9">
        <f>I364+J364</f>
        <v>95671.83</v>
      </c>
      <c r="L364" s="26">
        <f t="shared" si="11"/>
        <v>-551.34999999999854</v>
      </c>
      <c r="M364" s="17" t="s">
        <v>22411</v>
      </c>
      <c r="N364" s="297"/>
      <c r="O364" s="297"/>
      <c r="P364" s="9"/>
    </row>
    <row r="365" spans="1:16">
      <c r="A365" s="292">
        <v>956343</v>
      </c>
      <c r="B365" s="17" t="s">
        <v>22429</v>
      </c>
      <c r="C365" s="17" t="s">
        <v>243</v>
      </c>
      <c r="D365" s="297">
        <v>183092.65</v>
      </c>
      <c r="E365" s="297">
        <v>2178489.85</v>
      </c>
      <c r="F365" s="297">
        <f t="shared" si="9"/>
        <v>2361582.5</v>
      </c>
      <c r="G365" s="76" t="s">
        <v>130</v>
      </c>
      <c r="H365" s="49"/>
      <c r="I365" s="297">
        <v>5271329.93</v>
      </c>
      <c r="J365" s="297">
        <v>15672132.449999999</v>
      </c>
      <c r="K365" s="9">
        <f>I365+J365</f>
        <v>20943462.379999999</v>
      </c>
      <c r="L365" s="26">
        <f t="shared" si="11"/>
        <v>-5088237.2799999993</v>
      </c>
      <c r="M365" s="17" t="s">
        <v>22411</v>
      </c>
      <c r="N365" s="297"/>
      <c r="O365" s="297"/>
      <c r="P365" s="9"/>
    </row>
    <row r="366" spans="1:16">
      <c r="A366" s="292">
        <v>956345</v>
      </c>
      <c r="B366" s="17" t="s">
        <v>22430</v>
      </c>
      <c r="C366" s="17" t="s">
        <v>244</v>
      </c>
      <c r="D366" s="297">
        <v>53038.75</v>
      </c>
      <c r="E366" s="297">
        <v>631070.47</v>
      </c>
      <c r="F366" s="9">
        <f t="shared" si="9"/>
        <v>684109.22</v>
      </c>
      <c r="G366" s="76" t="s">
        <v>130</v>
      </c>
      <c r="H366" s="49"/>
      <c r="I366" s="297">
        <v>1805809.83</v>
      </c>
      <c r="J366" s="297">
        <v>5368833.0899999999</v>
      </c>
      <c r="K366" s="9">
        <f>I366+J366</f>
        <v>7174642.9199999999</v>
      </c>
      <c r="L366" s="26">
        <f t="shared" si="11"/>
        <v>-1752771.08</v>
      </c>
      <c r="M366" s="17" t="s">
        <v>22411</v>
      </c>
      <c r="N366" s="297"/>
      <c r="O366" s="297"/>
      <c r="P366" s="9"/>
    </row>
    <row r="367" spans="1:16">
      <c r="A367" s="292">
        <v>956348</v>
      </c>
      <c r="B367" s="17" t="s">
        <v>22431</v>
      </c>
      <c r="C367" s="17" t="s">
        <v>245</v>
      </c>
      <c r="D367" s="297">
        <v>8718.69</v>
      </c>
      <c r="E367" s="297">
        <v>103737.61</v>
      </c>
      <c r="F367" s="9">
        <f t="shared" si="9"/>
        <v>112456.3</v>
      </c>
      <c r="G367" s="76" t="s">
        <v>130</v>
      </c>
      <c r="H367" s="49"/>
      <c r="I367" s="297">
        <v>294309.15999999997</v>
      </c>
      <c r="J367" s="297">
        <v>875007.19</v>
      </c>
      <c r="K367" s="9">
        <f>I367+J367</f>
        <v>1169316.3499999999</v>
      </c>
      <c r="L367" s="26">
        <f t="shared" si="11"/>
        <v>-285590.46999999997</v>
      </c>
      <c r="M367" s="17" t="s">
        <v>22411</v>
      </c>
      <c r="N367" s="297"/>
      <c r="O367" s="297"/>
      <c r="P367" s="9"/>
    </row>
    <row r="368" spans="1:16">
      <c r="A368" s="292">
        <v>956357</v>
      </c>
      <c r="B368" s="17" t="s">
        <v>22432</v>
      </c>
      <c r="C368" s="17" t="s">
        <v>246</v>
      </c>
      <c r="D368" s="297">
        <v>153906.79</v>
      </c>
      <c r="E368" s="297"/>
      <c r="F368" s="9">
        <f t="shared" si="9"/>
        <v>153906.79</v>
      </c>
      <c r="G368" s="76" t="s">
        <v>130</v>
      </c>
      <c r="H368" s="49"/>
      <c r="I368" s="297">
        <v>3415441.98</v>
      </c>
      <c r="J368" s="297">
        <v>9313002.7100000009</v>
      </c>
      <c r="K368" s="9">
        <f>I368+J368</f>
        <v>12728444.690000001</v>
      </c>
      <c r="L368" s="26">
        <f t="shared" si="11"/>
        <v>-3261535.19</v>
      </c>
      <c r="M368" s="17" t="s">
        <v>22411</v>
      </c>
      <c r="N368" s="297"/>
      <c r="O368" s="297"/>
      <c r="P368" s="9"/>
    </row>
    <row r="369" spans="1:16">
      <c r="A369" s="17">
        <v>168483</v>
      </c>
      <c r="B369" s="17" t="s">
        <v>22433</v>
      </c>
      <c r="C369" s="17" t="s">
        <v>247</v>
      </c>
      <c r="D369" s="9">
        <v>106895316</v>
      </c>
      <c r="E369" s="9">
        <v>8111071</v>
      </c>
      <c r="F369" s="9">
        <f t="shared" si="9"/>
        <v>115006387</v>
      </c>
      <c r="G369" s="76" t="s">
        <v>46</v>
      </c>
      <c r="J369" s="17"/>
      <c r="K369" s="17"/>
      <c r="L369" s="26"/>
    </row>
    <row r="370" spans="1:16">
      <c r="A370" s="17">
        <v>714641</v>
      </c>
      <c r="B370" s="17" t="s">
        <v>22434</v>
      </c>
      <c r="C370" s="17" t="s">
        <v>214</v>
      </c>
      <c r="D370" s="297">
        <v>10842339.26</v>
      </c>
      <c r="E370" s="297">
        <v>694470.58</v>
      </c>
      <c r="F370" s="297">
        <f t="shared" ref="F370:F387" si="12">D370+E370</f>
        <v>11536809.84</v>
      </c>
      <c r="G370" s="76" t="s">
        <v>35</v>
      </c>
      <c r="H370" s="267" t="s">
        <v>22339</v>
      </c>
      <c r="I370" s="9">
        <v>10915553.24</v>
      </c>
      <c r="J370" s="9">
        <v>1211588.9099999999</v>
      </c>
      <c r="K370" s="9">
        <f>I370+J370</f>
        <v>12127142.15</v>
      </c>
      <c r="L370" s="26">
        <f t="shared" si="11"/>
        <v>-73213.980000000447</v>
      </c>
      <c r="M370" s="17" t="s">
        <v>22411</v>
      </c>
      <c r="O370" s="9"/>
      <c r="P370" s="9"/>
    </row>
    <row r="371" spans="1:16">
      <c r="A371" s="17">
        <v>723002</v>
      </c>
      <c r="B371" s="17" t="s">
        <v>22435</v>
      </c>
      <c r="C371" s="17" t="s">
        <v>248</v>
      </c>
      <c r="D371" s="9">
        <v>70586386.390000001</v>
      </c>
      <c r="F371" s="9">
        <f t="shared" si="12"/>
        <v>70586386.390000001</v>
      </c>
      <c r="G371" s="76" t="s">
        <v>33</v>
      </c>
      <c r="J371" s="17"/>
      <c r="K371" s="17"/>
    </row>
    <row r="372" spans="1:16">
      <c r="A372" s="17">
        <v>551926</v>
      </c>
      <c r="B372" s="17" t="s">
        <v>22436</v>
      </c>
      <c r="C372" s="17" t="s">
        <v>217</v>
      </c>
      <c r="D372" s="9">
        <v>5267467.99</v>
      </c>
      <c r="E372" s="9">
        <v>1073462.6100000001</v>
      </c>
      <c r="F372" s="9">
        <f t="shared" si="12"/>
        <v>6340930.6000000006</v>
      </c>
      <c r="G372" s="76" t="s">
        <v>216</v>
      </c>
      <c r="H372" s="267" t="s">
        <v>22339</v>
      </c>
      <c r="J372" s="17"/>
      <c r="K372" s="17"/>
    </row>
    <row r="373" spans="1:16">
      <c r="A373" s="17">
        <v>547251</v>
      </c>
      <c r="B373" s="17" t="s">
        <v>22437</v>
      </c>
      <c r="C373" s="17" t="s">
        <v>215</v>
      </c>
      <c r="D373" s="9">
        <v>50289473.68</v>
      </c>
      <c r="F373" s="9">
        <f t="shared" si="12"/>
        <v>50289473.68</v>
      </c>
      <c r="G373" s="76" t="s">
        <v>46</v>
      </c>
      <c r="J373" s="17"/>
      <c r="K373" s="17"/>
    </row>
    <row r="374" spans="1:16">
      <c r="A374" s="17">
        <v>756997</v>
      </c>
      <c r="B374" s="17" t="s">
        <v>22438</v>
      </c>
      <c r="C374" s="17" t="s">
        <v>249</v>
      </c>
      <c r="D374" s="9">
        <v>40557533.609999999</v>
      </c>
      <c r="F374" s="9">
        <f t="shared" si="12"/>
        <v>40557533.609999999</v>
      </c>
      <c r="G374" s="76" t="s">
        <v>46</v>
      </c>
      <c r="J374" s="17"/>
      <c r="K374" s="17"/>
    </row>
    <row r="375" spans="1:16">
      <c r="A375" s="17">
        <v>756999</v>
      </c>
      <c r="B375" s="17" t="s">
        <v>22439</v>
      </c>
      <c r="C375" s="17" t="s">
        <v>250</v>
      </c>
      <c r="D375" s="9">
        <v>29319358.780000001</v>
      </c>
      <c r="F375" s="9">
        <f t="shared" si="12"/>
        <v>29319358.780000001</v>
      </c>
      <c r="G375" s="76" t="s">
        <v>46</v>
      </c>
      <c r="J375" s="17"/>
      <c r="K375" s="17"/>
    </row>
    <row r="376" spans="1:16">
      <c r="A376" s="17">
        <v>750063</v>
      </c>
      <c r="B376" s="17" t="s">
        <v>22440</v>
      </c>
      <c r="C376" s="17" t="s">
        <v>251</v>
      </c>
      <c r="D376" s="297">
        <v>15889515.9</v>
      </c>
      <c r="E376" s="297">
        <v>44155237.619999997</v>
      </c>
      <c r="F376" s="9">
        <f t="shared" si="12"/>
        <v>60044753.519999996</v>
      </c>
      <c r="G376" s="76" t="s">
        <v>130</v>
      </c>
      <c r="I376" s="297">
        <v>18254467.109999999</v>
      </c>
      <c r="J376" s="297">
        <v>50797296.219999999</v>
      </c>
      <c r="K376" s="297">
        <f>I376+J376</f>
        <v>69051763.329999998</v>
      </c>
      <c r="L376" s="26">
        <f t="shared" ref="L376:L380" si="13">D376-I376</f>
        <v>-2364951.209999999</v>
      </c>
      <c r="M376" s="17" t="s">
        <v>22411</v>
      </c>
      <c r="N376" s="297"/>
      <c r="O376" s="297"/>
      <c r="P376" s="297"/>
    </row>
    <row r="377" spans="1:16">
      <c r="A377" s="17">
        <v>750065</v>
      </c>
      <c r="B377" s="17" t="s">
        <v>22441</v>
      </c>
      <c r="C377" s="17" t="s">
        <v>218</v>
      </c>
      <c r="D377" s="9">
        <v>18569923.870000001</v>
      </c>
      <c r="E377" s="9">
        <v>51603800.039999999</v>
      </c>
      <c r="F377" s="9">
        <f t="shared" si="12"/>
        <v>70173723.909999996</v>
      </c>
      <c r="G377" s="76" t="s">
        <v>130</v>
      </c>
      <c r="I377" s="297">
        <v>21333819.52</v>
      </c>
      <c r="J377" s="297">
        <v>59366309.82</v>
      </c>
      <c r="K377" s="297">
        <f>I377+J377</f>
        <v>80700129.340000004</v>
      </c>
      <c r="L377" s="26">
        <f t="shared" si="13"/>
        <v>-2763895.6499999985</v>
      </c>
      <c r="M377" s="17" t="s">
        <v>22411</v>
      </c>
      <c r="N377" s="297"/>
      <c r="O377" s="297"/>
      <c r="P377" s="297"/>
    </row>
    <row r="378" spans="1:16">
      <c r="A378" s="17">
        <v>750066</v>
      </c>
      <c r="B378" s="17" t="s">
        <v>22442</v>
      </c>
      <c r="C378" s="17" t="s">
        <v>219</v>
      </c>
      <c r="D378" s="9">
        <v>28466485.030000001</v>
      </c>
      <c r="E378" s="9">
        <v>79097232.760000005</v>
      </c>
      <c r="F378" s="9">
        <f t="shared" si="12"/>
        <v>107563717.79000001</v>
      </c>
      <c r="G378" s="76" t="s">
        <v>130</v>
      </c>
      <c r="I378" s="297">
        <v>32703357.23</v>
      </c>
      <c r="J378" s="297">
        <v>90995446.510000005</v>
      </c>
      <c r="K378" s="297">
        <f>I378+J378</f>
        <v>123698803.74000001</v>
      </c>
      <c r="L378" s="26">
        <f t="shared" si="13"/>
        <v>-4236872.1999999993</v>
      </c>
      <c r="M378" s="17" t="s">
        <v>22411</v>
      </c>
      <c r="N378" s="297"/>
      <c r="O378" s="297"/>
      <c r="P378" s="297"/>
    </row>
    <row r="379" spans="1:16">
      <c r="A379" s="17">
        <v>750067</v>
      </c>
      <c r="B379" s="17" t="s">
        <v>22443</v>
      </c>
      <c r="C379" s="17" t="s">
        <v>220</v>
      </c>
      <c r="D379" s="344">
        <v>15030146.18</v>
      </c>
      <c r="E379" s="344">
        <v>41767142.560000002</v>
      </c>
      <c r="F379" s="9">
        <f t="shared" si="12"/>
        <v>56797288.740000002</v>
      </c>
      <c r="G379" s="76" t="s">
        <v>130</v>
      </c>
      <c r="I379" s="297">
        <v>17267191.18</v>
      </c>
      <c r="J379" s="297">
        <v>48049971.590000004</v>
      </c>
      <c r="K379" s="297">
        <f>I379+J379</f>
        <v>65317162.770000003</v>
      </c>
      <c r="L379" s="26">
        <f t="shared" si="13"/>
        <v>-2237045</v>
      </c>
      <c r="M379" s="17" t="s">
        <v>22411</v>
      </c>
      <c r="N379" s="297"/>
      <c r="O379" s="297"/>
      <c r="P379" s="297"/>
    </row>
    <row r="380" spans="1:16">
      <c r="A380" s="17">
        <v>750068</v>
      </c>
      <c r="B380" s="17" t="s">
        <v>22444</v>
      </c>
      <c r="C380" s="17" t="s">
        <v>221</v>
      </c>
      <c r="D380" s="9">
        <v>13840548.75</v>
      </c>
      <c r="E380" s="9">
        <v>38461380.619999997</v>
      </c>
      <c r="F380" s="9">
        <f t="shared" si="12"/>
        <v>52301929.369999997</v>
      </c>
      <c r="G380" s="76" t="s">
        <v>130</v>
      </c>
      <c r="I380" s="297">
        <v>15900537.4</v>
      </c>
      <c r="J380" s="297">
        <v>44246939.880000003</v>
      </c>
      <c r="K380" s="297">
        <f>I380+J380</f>
        <v>60147477.280000001</v>
      </c>
      <c r="L380" s="26">
        <f t="shared" si="13"/>
        <v>-2059988.6500000004</v>
      </c>
      <c r="M380" s="17" t="s">
        <v>22411</v>
      </c>
      <c r="N380" s="297"/>
      <c r="O380" s="297"/>
      <c r="P380" s="297"/>
    </row>
    <row r="381" spans="1:16">
      <c r="A381" s="17">
        <v>746309</v>
      </c>
      <c r="B381" s="17" t="s">
        <v>22445</v>
      </c>
      <c r="C381" s="17" t="s">
        <v>222</v>
      </c>
      <c r="D381" s="9">
        <v>327791.49</v>
      </c>
      <c r="E381" s="9">
        <v>236273.14</v>
      </c>
      <c r="F381" s="9">
        <f t="shared" si="12"/>
        <v>564064.63</v>
      </c>
      <c r="G381" s="76" t="s">
        <v>35</v>
      </c>
    </row>
    <row r="382" spans="1:16">
      <c r="A382" s="17">
        <v>165213</v>
      </c>
      <c r="B382" s="17" t="s">
        <v>22446</v>
      </c>
      <c r="C382" s="17" t="s">
        <v>252</v>
      </c>
      <c r="D382" s="9">
        <v>83734340.489999995</v>
      </c>
      <c r="E382" s="9">
        <v>33182392.649999999</v>
      </c>
      <c r="F382" s="9">
        <f t="shared" si="12"/>
        <v>116916733.13999999</v>
      </c>
      <c r="G382" s="76" t="s">
        <v>227</v>
      </c>
    </row>
    <row r="383" spans="1:16">
      <c r="A383" s="17">
        <v>751655</v>
      </c>
      <c r="B383" s="17" t="s">
        <v>22447</v>
      </c>
      <c r="C383" s="17" t="s">
        <v>253</v>
      </c>
      <c r="D383" s="9">
        <v>0</v>
      </c>
      <c r="E383" s="9">
        <v>105481956</v>
      </c>
      <c r="F383" s="9">
        <f t="shared" si="12"/>
        <v>105481956</v>
      </c>
      <c r="G383" s="76" t="s">
        <v>227</v>
      </c>
      <c r="K383" s="9">
        <f t="shared" ref="K383:K388" si="14">I383+J383</f>
        <v>0</v>
      </c>
    </row>
    <row r="384" spans="1:16">
      <c r="A384" s="17">
        <v>751656</v>
      </c>
      <c r="B384" s="17" t="s">
        <v>22448</v>
      </c>
      <c r="C384" s="17" t="s">
        <v>254</v>
      </c>
      <c r="D384" s="9">
        <v>0</v>
      </c>
      <c r="E384" s="9">
        <v>39954081</v>
      </c>
      <c r="F384" s="9">
        <f t="shared" si="12"/>
        <v>39954081</v>
      </c>
      <c r="G384" s="76" t="s">
        <v>227</v>
      </c>
      <c r="K384" s="9">
        <f t="shared" si="14"/>
        <v>0</v>
      </c>
    </row>
    <row r="385" spans="1:12">
      <c r="A385" s="17">
        <v>662238</v>
      </c>
      <c r="B385" s="17" t="s">
        <v>22449</v>
      </c>
      <c r="C385" s="17" t="s">
        <v>255</v>
      </c>
      <c r="D385" s="9">
        <v>14142413.060000001</v>
      </c>
      <c r="E385" s="9">
        <v>3014559.92</v>
      </c>
      <c r="F385" s="9">
        <f t="shared" si="12"/>
        <v>17156972.98</v>
      </c>
      <c r="G385" s="76" t="s">
        <v>216</v>
      </c>
      <c r="K385" s="9">
        <f t="shared" si="14"/>
        <v>0</v>
      </c>
    </row>
    <row r="386" spans="1:12">
      <c r="A386" s="17">
        <v>746545</v>
      </c>
      <c r="B386" s="17" t="s">
        <v>22450</v>
      </c>
      <c r="C386" s="17" t="s">
        <v>256</v>
      </c>
      <c r="D386" s="9">
        <v>115638378</v>
      </c>
      <c r="E386" s="9">
        <v>15530896</v>
      </c>
      <c r="F386" s="9">
        <f t="shared" si="12"/>
        <v>131169274</v>
      </c>
      <c r="G386" s="76" t="s">
        <v>216</v>
      </c>
      <c r="K386" s="9">
        <f t="shared" si="14"/>
        <v>0</v>
      </c>
    </row>
    <row r="387" spans="1:12">
      <c r="A387" s="17">
        <v>746660</v>
      </c>
      <c r="B387" s="17" t="s">
        <v>22451</v>
      </c>
      <c r="C387" s="17" t="s">
        <v>257</v>
      </c>
      <c r="D387" s="9">
        <v>15096658.560000001</v>
      </c>
      <c r="E387" s="9">
        <v>1617375.6</v>
      </c>
      <c r="F387" s="9">
        <f t="shared" si="12"/>
        <v>16714034.16</v>
      </c>
      <c r="G387" s="76" t="s">
        <v>33</v>
      </c>
      <c r="K387" s="9">
        <f t="shared" si="14"/>
        <v>0</v>
      </c>
    </row>
    <row r="388" spans="1:12">
      <c r="F388" s="76"/>
      <c r="I388" s="29"/>
      <c r="J388" s="29"/>
      <c r="K388" s="9">
        <f t="shared" si="14"/>
        <v>0</v>
      </c>
    </row>
    <row r="389" spans="1:12">
      <c r="D389" s="12">
        <f t="shared" ref="D389:L389" si="15">SUM(D336:D388)</f>
        <v>873428908.19999981</v>
      </c>
      <c r="E389" s="12">
        <f t="shared" si="15"/>
        <v>623788011.17000008</v>
      </c>
      <c r="F389" s="12">
        <f t="shared" si="15"/>
        <v>1495829499.3700001</v>
      </c>
      <c r="G389" s="12">
        <f t="shared" si="15"/>
        <v>0</v>
      </c>
      <c r="H389" s="12">
        <f t="shared" si="15"/>
        <v>0</v>
      </c>
      <c r="I389" s="12">
        <f t="shared" si="15"/>
        <v>443408164.16000003</v>
      </c>
      <c r="J389" s="12">
        <f t="shared" si="15"/>
        <v>802481486.81000006</v>
      </c>
      <c r="K389" s="12">
        <f t="shared" si="15"/>
        <v>1245889650.97</v>
      </c>
      <c r="L389" s="12">
        <f t="shared" si="15"/>
        <v>-303332908.9199999</v>
      </c>
    </row>
    <row r="390" spans="1:12">
      <c r="D390" s="78" t="s">
        <v>22452</v>
      </c>
    </row>
    <row r="391" spans="1:12">
      <c r="D391" s="9" t="s">
        <v>22392</v>
      </c>
    </row>
    <row r="392" spans="1:12">
      <c r="A392" s="64" t="s">
        <v>16</v>
      </c>
      <c r="B392" s="65" t="s">
        <v>22453</v>
      </c>
      <c r="C392" s="65" t="s">
        <v>18</v>
      </c>
      <c r="D392" s="66">
        <v>428</v>
      </c>
      <c r="E392" s="66">
        <v>406</v>
      </c>
      <c r="F392" s="67" t="s">
        <v>19</v>
      </c>
      <c r="G392" s="64" t="s">
        <v>20</v>
      </c>
    </row>
    <row r="393" spans="1:12">
      <c r="A393" s="10">
        <v>663383</v>
      </c>
      <c r="B393" s="345" t="s">
        <v>22454</v>
      </c>
      <c r="C393" s="17" t="s">
        <v>1109</v>
      </c>
      <c r="D393" s="9">
        <v>30000000</v>
      </c>
      <c r="E393" s="9">
        <v>33059916</v>
      </c>
      <c r="F393" s="9">
        <f>D393+E393</f>
        <v>63059916</v>
      </c>
      <c r="G393" s="10" t="s">
        <v>22322</v>
      </c>
    </row>
    <row r="394" spans="1:12">
      <c r="A394" s="10">
        <v>663385</v>
      </c>
      <c r="B394" s="345" t="s">
        <v>22455</v>
      </c>
      <c r="C394" s="17" t="s">
        <v>1374</v>
      </c>
      <c r="D394" s="9">
        <v>-337107.18</v>
      </c>
      <c r="F394" s="9">
        <f>D394+E394</f>
        <v>-337107.18</v>
      </c>
      <c r="G394" s="10" t="s">
        <v>22322</v>
      </c>
    </row>
    <row r="395" spans="1:12">
      <c r="A395" s="10">
        <v>670036</v>
      </c>
      <c r="B395" s="345" t="s">
        <v>22456</v>
      </c>
      <c r="C395" s="17" t="s">
        <v>1088</v>
      </c>
      <c r="D395" s="9">
        <v>25000000</v>
      </c>
      <c r="F395" s="9">
        <f>D395+E395</f>
        <v>25000000</v>
      </c>
      <c r="G395" s="10" t="s">
        <v>22322</v>
      </c>
    </row>
    <row r="396" spans="1:12">
      <c r="A396" s="10">
        <v>948766</v>
      </c>
      <c r="B396" s="345" t="s">
        <v>22457</v>
      </c>
      <c r="C396" s="17" t="s">
        <v>891</v>
      </c>
      <c r="D396" s="9">
        <v>5750000</v>
      </c>
      <c r="F396" s="9">
        <f>D396+E396</f>
        <v>5750000</v>
      </c>
      <c r="G396" s="10" t="s">
        <v>22322</v>
      </c>
    </row>
    <row r="397" spans="1:12">
      <c r="A397" s="10">
        <v>10622</v>
      </c>
      <c r="B397" s="345" t="s">
        <v>22354</v>
      </c>
      <c r="C397" s="17" t="s">
        <v>22458</v>
      </c>
      <c r="D397" s="9">
        <v>2209512.12</v>
      </c>
      <c r="F397" s="9">
        <v>2209512.12</v>
      </c>
      <c r="G397" s="10" t="s">
        <v>22322</v>
      </c>
    </row>
    <row r="398" spans="1:12">
      <c r="A398" s="10">
        <v>10710</v>
      </c>
      <c r="B398" s="17" t="s">
        <v>22315</v>
      </c>
      <c r="C398" s="17" t="s">
        <v>22316</v>
      </c>
      <c r="D398" s="9">
        <v>294281187.00999999</v>
      </c>
    </row>
    <row r="399" spans="1:12">
      <c r="D399" s="12">
        <f>SUM(D393:D398)</f>
        <v>356903591.94999999</v>
      </c>
      <c r="E399" s="12">
        <f>SUM(E393:E397)</f>
        <v>33059916</v>
      </c>
      <c r="F399" s="12">
        <f>SUM(F393:F397)</f>
        <v>95682320.939999998</v>
      </c>
      <c r="G399" s="12">
        <f>SUM(G393:G397)</f>
        <v>0</v>
      </c>
      <c r="H399" s="12">
        <f>SUM(H393:H396)</f>
        <v>0</v>
      </c>
      <c r="I399" s="12">
        <f>SUM(I393:I396)</f>
        <v>0</v>
      </c>
      <c r="J399" s="12">
        <f>H399+I399</f>
        <v>0</v>
      </c>
      <c r="K399" s="12">
        <v>1</v>
      </c>
      <c r="L399" s="12">
        <f>SUM(L393:L396)</f>
        <v>0</v>
      </c>
    </row>
    <row r="400" spans="1:12">
      <c r="D400" s="78" t="s">
        <v>22459</v>
      </c>
    </row>
    <row r="401" spans="1:7">
      <c r="D401" s="9" t="s">
        <v>22392</v>
      </c>
    </row>
    <row r="404" spans="1:7">
      <c r="A404" s="60" t="s">
        <v>22366</v>
      </c>
      <c r="B404" s="61" t="s">
        <v>22460</v>
      </c>
      <c r="C404" s="61" t="s">
        <v>18</v>
      </c>
      <c r="D404" s="62">
        <v>428</v>
      </c>
      <c r="E404" s="62">
        <v>406</v>
      </c>
      <c r="F404" s="63" t="s">
        <v>19</v>
      </c>
      <c r="G404" s="60" t="s">
        <v>20</v>
      </c>
    </row>
    <row r="405" spans="1:7">
      <c r="B405" s="17">
        <v>547241</v>
      </c>
      <c r="C405" s="17" t="s">
        <v>694</v>
      </c>
      <c r="D405" s="344">
        <v>10924436</v>
      </c>
      <c r="E405" s="344">
        <v>5628609</v>
      </c>
      <c r="F405" s="9">
        <v>16553045</v>
      </c>
      <c r="G405" s="76" t="s">
        <v>33</v>
      </c>
    </row>
    <row r="406" spans="1:7">
      <c r="B406" s="17">
        <v>547243</v>
      </c>
      <c r="C406" s="17" t="s">
        <v>710</v>
      </c>
      <c r="D406" s="344">
        <v>13896445.76</v>
      </c>
      <c r="E406" s="344">
        <v>6952342.2599999998</v>
      </c>
      <c r="F406" s="9">
        <v>20848788.02</v>
      </c>
      <c r="G406" s="76" t="s">
        <v>33</v>
      </c>
    </row>
    <row r="407" spans="1:7">
      <c r="B407" s="17">
        <v>547247</v>
      </c>
      <c r="C407" s="17" t="s">
        <v>726</v>
      </c>
      <c r="D407" s="344">
        <v>5463505.9000000004</v>
      </c>
      <c r="E407" s="344">
        <v>84733286.060000002</v>
      </c>
      <c r="F407" s="9">
        <v>90196791.959999993</v>
      </c>
      <c r="G407" s="76" t="s">
        <v>33</v>
      </c>
    </row>
    <row r="408" spans="1:7">
      <c r="B408" s="17">
        <v>547343</v>
      </c>
      <c r="C408" s="17" t="s">
        <v>740</v>
      </c>
      <c r="D408" s="344">
        <v>6846444.9000000004</v>
      </c>
      <c r="E408" s="344">
        <v>54844288.979999997</v>
      </c>
      <c r="F408" s="9">
        <v>61690733.880000003</v>
      </c>
      <c r="G408" s="76" t="s">
        <v>33</v>
      </c>
    </row>
    <row r="409" spans="1:7">
      <c r="B409" s="17">
        <v>547344</v>
      </c>
      <c r="C409" s="17" t="s">
        <v>263</v>
      </c>
      <c r="D409" s="344">
        <v>8874442.5099999998</v>
      </c>
      <c r="E409" s="344">
        <v>42895135.020000003</v>
      </c>
      <c r="F409" s="9">
        <v>51769577.530000001</v>
      </c>
      <c r="G409" s="76" t="s">
        <v>33</v>
      </c>
    </row>
    <row r="410" spans="1:7">
      <c r="B410" s="17">
        <v>550894</v>
      </c>
      <c r="C410" s="17" t="s">
        <v>1127</v>
      </c>
      <c r="D410" s="344">
        <v>973098</v>
      </c>
      <c r="E410" s="344">
        <v>28669863</v>
      </c>
      <c r="F410" s="9">
        <v>29642961</v>
      </c>
      <c r="G410" s="76" t="s">
        <v>33</v>
      </c>
    </row>
    <row r="411" spans="1:7">
      <c r="B411" s="17">
        <v>550986</v>
      </c>
      <c r="C411" s="17" t="s">
        <v>1095</v>
      </c>
      <c r="D411" s="344">
        <v>10649911</v>
      </c>
      <c r="E411" s="344">
        <v>5427167</v>
      </c>
      <c r="F411" s="9">
        <v>16077078</v>
      </c>
      <c r="G411" s="76" t="s">
        <v>33</v>
      </c>
    </row>
    <row r="412" spans="1:7">
      <c r="B412" s="17">
        <v>551927</v>
      </c>
      <c r="C412" s="17" t="s">
        <v>799</v>
      </c>
      <c r="D412" s="344">
        <v>19213188.600000001</v>
      </c>
      <c r="E412" s="344">
        <v>3299617.88</v>
      </c>
      <c r="F412" s="9">
        <v>22512806.48</v>
      </c>
      <c r="G412" s="76" t="s">
        <v>33</v>
      </c>
    </row>
    <row r="413" spans="1:7">
      <c r="B413" s="17">
        <v>752277</v>
      </c>
      <c r="C413" s="17" t="s">
        <v>797</v>
      </c>
      <c r="D413" s="344">
        <v>359175.24</v>
      </c>
      <c r="E413" s="344">
        <v>4177144.45</v>
      </c>
      <c r="F413" s="9">
        <v>4536319.6900000004</v>
      </c>
      <c r="G413" s="76" t="s">
        <v>33</v>
      </c>
    </row>
    <row r="414" spans="1:7">
      <c r="B414" s="17">
        <v>177191</v>
      </c>
      <c r="C414" s="17" t="s">
        <v>1186</v>
      </c>
      <c r="D414" s="344">
        <v>19407885</v>
      </c>
      <c r="E414" s="344">
        <v>906873</v>
      </c>
      <c r="F414" s="9">
        <v>20314758</v>
      </c>
      <c r="G414" s="76" t="s">
        <v>46</v>
      </c>
    </row>
    <row r="415" spans="1:7">
      <c r="B415" s="17">
        <v>668669</v>
      </c>
      <c r="C415" s="17" t="s">
        <v>928</v>
      </c>
      <c r="D415" s="344">
        <v>307465</v>
      </c>
      <c r="E415" s="344" t="s">
        <v>22461</v>
      </c>
      <c r="F415" s="9">
        <v>307465</v>
      </c>
      <c r="G415" s="76" t="s">
        <v>46</v>
      </c>
    </row>
    <row r="416" spans="1:7">
      <c r="B416" s="17">
        <v>718971</v>
      </c>
      <c r="C416" s="17" t="s">
        <v>16097</v>
      </c>
      <c r="D416" s="344">
        <v>15889643</v>
      </c>
      <c r="E416" s="344">
        <v>901810364</v>
      </c>
      <c r="F416" s="9">
        <v>917700007</v>
      </c>
      <c r="G416" s="76" t="s">
        <v>46</v>
      </c>
    </row>
    <row r="417" spans="2:7">
      <c r="B417" s="17">
        <v>748180</v>
      </c>
      <c r="C417" s="17" t="s">
        <v>693</v>
      </c>
      <c r="D417" s="344" t="s">
        <v>22461</v>
      </c>
      <c r="E417" s="344">
        <v>52804979.049999997</v>
      </c>
      <c r="F417" s="9">
        <v>52804979.049999997</v>
      </c>
      <c r="G417" s="76" t="s">
        <v>46</v>
      </c>
    </row>
    <row r="418" spans="2:7">
      <c r="B418" s="17">
        <v>805519</v>
      </c>
      <c r="C418" s="17" t="s">
        <v>1168</v>
      </c>
      <c r="D418" s="344">
        <v>708408.01</v>
      </c>
      <c r="E418" s="344">
        <v>769393.29</v>
      </c>
      <c r="F418" s="9">
        <v>1477801.3</v>
      </c>
      <c r="G418" s="76" t="s">
        <v>46</v>
      </c>
    </row>
    <row r="419" spans="2:7">
      <c r="B419" s="17">
        <v>334191</v>
      </c>
      <c r="C419" s="17" t="s">
        <v>990</v>
      </c>
      <c r="D419" s="344">
        <v>44675547</v>
      </c>
      <c r="E419" s="344">
        <v>38483744</v>
      </c>
      <c r="F419" s="9">
        <v>83159291</v>
      </c>
      <c r="G419" s="76" t="s">
        <v>35</v>
      </c>
    </row>
    <row r="420" spans="2:7">
      <c r="B420" s="17">
        <v>334293</v>
      </c>
      <c r="C420" s="17" t="s">
        <v>1005</v>
      </c>
      <c r="D420" s="344">
        <v>47224922</v>
      </c>
      <c r="E420" s="344">
        <v>45582792</v>
      </c>
      <c r="F420" s="9">
        <v>92807714</v>
      </c>
      <c r="G420" s="76" t="s">
        <v>35</v>
      </c>
    </row>
    <row r="421" spans="2:7">
      <c r="B421" s="17">
        <v>334472</v>
      </c>
      <c r="C421" s="17" t="s">
        <v>988</v>
      </c>
      <c r="D421" s="344">
        <v>18783750</v>
      </c>
      <c r="E421" s="344">
        <v>5366655</v>
      </c>
      <c r="F421" s="9">
        <v>24150405</v>
      </c>
      <c r="G421" s="76" t="s">
        <v>35</v>
      </c>
    </row>
    <row r="422" spans="2:7">
      <c r="B422" s="17">
        <v>334476</v>
      </c>
      <c r="C422" s="17" t="s">
        <v>993</v>
      </c>
      <c r="D422" s="344">
        <v>18285383</v>
      </c>
      <c r="E422" s="344">
        <v>18767542</v>
      </c>
      <c r="F422" s="9">
        <v>37052925</v>
      </c>
      <c r="G422" s="76" t="s">
        <v>35</v>
      </c>
    </row>
    <row r="423" spans="2:7">
      <c r="B423" s="17">
        <v>436616</v>
      </c>
      <c r="C423" s="17" t="s">
        <v>1004</v>
      </c>
      <c r="D423" s="344">
        <v>27194288</v>
      </c>
      <c r="E423" s="344">
        <v>14494388</v>
      </c>
      <c r="F423" s="9">
        <v>41688676</v>
      </c>
      <c r="G423" s="76" t="s">
        <v>35</v>
      </c>
    </row>
    <row r="424" spans="2:7">
      <c r="B424" s="17">
        <v>546374</v>
      </c>
      <c r="C424" s="17" t="s">
        <v>1008</v>
      </c>
      <c r="D424" s="344">
        <v>21058160</v>
      </c>
      <c r="E424" s="344">
        <v>12777559</v>
      </c>
      <c r="F424" s="9">
        <v>33835719</v>
      </c>
      <c r="G424" s="76" t="s">
        <v>35</v>
      </c>
    </row>
    <row r="425" spans="2:7">
      <c r="B425" s="17">
        <v>546386</v>
      </c>
      <c r="C425" s="17" t="s">
        <v>986</v>
      </c>
      <c r="D425" s="344">
        <v>6564391</v>
      </c>
      <c r="E425" s="344">
        <v>23252037</v>
      </c>
      <c r="F425" s="9">
        <v>29816428</v>
      </c>
      <c r="G425" s="76" t="s">
        <v>35</v>
      </c>
    </row>
    <row r="426" spans="2:7">
      <c r="B426" s="17">
        <v>688623</v>
      </c>
      <c r="C426" s="17" t="s">
        <v>1144</v>
      </c>
      <c r="D426" s="344">
        <v>1005286</v>
      </c>
      <c r="E426" s="344">
        <v>1877045</v>
      </c>
      <c r="F426" s="9">
        <v>2882331</v>
      </c>
      <c r="G426" s="76" t="s">
        <v>35</v>
      </c>
    </row>
    <row r="427" spans="2:7">
      <c r="B427" s="17">
        <v>730541</v>
      </c>
      <c r="C427" s="17" t="s">
        <v>994</v>
      </c>
      <c r="D427" s="344">
        <v>14523276</v>
      </c>
      <c r="E427" s="344">
        <v>18671456</v>
      </c>
      <c r="F427" s="9">
        <v>33194732</v>
      </c>
      <c r="G427" s="76" t="s">
        <v>35</v>
      </c>
    </row>
    <row r="428" spans="2:7">
      <c r="B428" s="17">
        <v>730586</v>
      </c>
      <c r="C428" s="17" t="s">
        <v>22462</v>
      </c>
      <c r="D428" s="344">
        <v>18969808</v>
      </c>
      <c r="E428" s="344">
        <v>12719346</v>
      </c>
      <c r="F428" s="9">
        <v>31689154</v>
      </c>
      <c r="G428" s="76" t="s">
        <v>35</v>
      </c>
    </row>
    <row r="429" spans="2:7">
      <c r="B429" s="17">
        <v>730824</v>
      </c>
      <c r="C429" s="17" t="s">
        <v>989</v>
      </c>
      <c r="D429" s="344">
        <v>4115433</v>
      </c>
      <c r="E429" s="344">
        <v>2840853</v>
      </c>
      <c r="F429" s="9">
        <v>6956286</v>
      </c>
      <c r="G429" s="76" t="s">
        <v>35</v>
      </c>
    </row>
    <row r="430" spans="2:7">
      <c r="B430" s="17">
        <v>745851</v>
      </c>
      <c r="C430" s="17" t="s">
        <v>1151</v>
      </c>
      <c r="D430" s="344">
        <v>479854</v>
      </c>
      <c r="E430" s="344">
        <v>1052298</v>
      </c>
      <c r="F430" s="9">
        <v>1532152</v>
      </c>
      <c r="G430" s="76" t="s">
        <v>35</v>
      </c>
    </row>
    <row r="431" spans="2:7">
      <c r="B431" s="17">
        <v>745854</v>
      </c>
      <c r="C431" s="17" t="s">
        <v>1176</v>
      </c>
      <c r="D431" s="344">
        <v>546905</v>
      </c>
      <c r="E431" s="344">
        <v>1164604</v>
      </c>
      <c r="F431" s="9">
        <v>1711509</v>
      </c>
      <c r="G431" s="76" t="s">
        <v>35</v>
      </c>
    </row>
    <row r="432" spans="2:7">
      <c r="B432" s="17">
        <v>754350</v>
      </c>
      <c r="C432" s="17" t="s">
        <v>747</v>
      </c>
      <c r="D432" s="344" t="s">
        <v>22461</v>
      </c>
      <c r="E432" s="344">
        <v>15123199.33</v>
      </c>
      <c r="F432" s="9">
        <v>15123199.33</v>
      </c>
      <c r="G432" s="76" t="s">
        <v>35</v>
      </c>
    </row>
    <row r="433" spans="2:7">
      <c r="B433" s="17">
        <v>754351</v>
      </c>
      <c r="C433" s="17" t="s">
        <v>746</v>
      </c>
      <c r="D433" s="344" t="s">
        <v>22461</v>
      </c>
      <c r="E433" s="344">
        <v>7066632.7999999998</v>
      </c>
      <c r="F433" s="9">
        <v>7066632.7999999998</v>
      </c>
      <c r="G433" s="76" t="s">
        <v>35</v>
      </c>
    </row>
    <row r="434" spans="2:7">
      <c r="B434" s="17">
        <v>757945</v>
      </c>
      <c r="C434" s="17" t="s">
        <v>266</v>
      </c>
      <c r="D434" s="344">
        <v>2892589.5</v>
      </c>
      <c r="E434" s="344">
        <v>15039.03</v>
      </c>
      <c r="F434" s="9">
        <v>2907628.53</v>
      </c>
      <c r="G434" s="76" t="s">
        <v>35</v>
      </c>
    </row>
    <row r="435" spans="2:7">
      <c r="B435" s="17">
        <v>790446</v>
      </c>
      <c r="C435" s="17" t="s">
        <v>268</v>
      </c>
      <c r="D435" s="344">
        <v>4662521.3</v>
      </c>
      <c r="E435" s="344">
        <v>28582.12</v>
      </c>
      <c r="F435" s="9">
        <v>4691103.42</v>
      </c>
      <c r="G435" s="76" t="s">
        <v>35</v>
      </c>
    </row>
    <row r="436" spans="2:7">
      <c r="B436" s="17">
        <v>817249</v>
      </c>
      <c r="C436" s="17" t="s">
        <v>20275</v>
      </c>
      <c r="D436" s="344">
        <v>5100000</v>
      </c>
      <c r="E436" s="344" t="s">
        <v>22461</v>
      </c>
      <c r="F436" s="9">
        <v>5100000</v>
      </c>
      <c r="G436" s="76" t="s">
        <v>35</v>
      </c>
    </row>
    <row r="437" spans="2:7">
      <c r="B437" s="17">
        <v>958367</v>
      </c>
      <c r="C437" s="17" t="s">
        <v>1010</v>
      </c>
      <c r="D437" s="344">
        <v>14474191.76</v>
      </c>
      <c r="E437" s="344">
        <v>1172038.6200000001</v>
      </c>
      <c r="F437" s="9">
        <v>15646230.380000001</v>
      </c>
      <c r="G437" s="76" t="s">
        <v>35</v>
      </c>
    </row>
    <row r="438" spans="2:7">
      <c r="B438" s="17">
        <v>666894</v>
      </c>
      <c r="C438" s="17" t="s">
        <v>804</v>
      </c>
      <c r="D438" s="348">
        <v>35282713</v>
      </c>
      <c r="E438" s="348">
        <v>3532039</v>
      </c>
      <c r="F438" s="349">
        <v>38814752</v>
      </c>
      <c r="G438" s="76" t="s">
        <v>21553</v>
      </c>
    </row>
    <row r="439" spans="2:7">
      <c r="B439" s="17">
        <v>671396</v>
      </c>
      <c r="C439" s="17" t="s">
        <v>744</v>
      </c>
      <c r="D439" s="348">
        <v>21135871</v>
      </c>
      <c r="E439" s="348">
        <v>2911033</v>
      </c>
      <c r="F439" s="349">
        <v>24046904</v>
      </c>
      <c r="G439" s="76" t="s">
        <v>21553</v>
      </c>
    </row>
    <row r="440" spans="2:7">
      <c r="B440" s="17">
        <v>671400</v>
      </c>
      <c r="C440" s="17" t="s">
        <v>1126</v>
      </c>
      <c r="D440" s="348">
        <v>10053300</v>
      </c>
      <c r="E440" s="348">
        <v>1109633</v>
      </c>
      <c r="F440" s="349">
        <v>11162933</v>
      </c>
      <c r="G440" s="76" t="s">
        <v>21553</v>
      </c>
    </row>
    <row r="441" spans="2:7">
      <c r="B441" s="17">
        <v>678794</v>
      </c>
      <c r="C441" s="17" t="s">
        <v>852</v>
      </c>
      <c r="D441" s="348">
        <v>18852071</v>
      </c>
      <c r="E441" s="348">
        <v>1444528</v>
      </c>
      <c r="F441" s="349">
        <v>20296599</v>
      </c>
      <c r="G441" s="76" t="s">
        <v>21553</v>
      </c>
    </row>
    <row r="442" spans="2:7">
      <c r="B442" s="17">
        <v>678795</v>
      </c>
      <c r="C442" s="17" t="s">
        <v>1153</v>
      </c>
      <c r="D442" s="348">
        <v>17274978</v>
      </c>
      <c r="E442" s="348">
        <v>1527389</v>
      </c>
      <c r="F442" s="349">
        <v>18802367</v>
      </c>
      <c r="G442" s="76" t="s">
        <v>21553</v>
      </c>
    </row>
    <row r="443" spans="2:7">
      <c r="B443" s="17">
        <v>686482</v>
      </c>
      <c r="C443" s="17" t="s">
        <v>958</v>
      </c>
      <c r="D443" s="348">
        <v>8712288</v>
      </c>
      <c r="E443" s="348">
        <v>733835</v>
      </c>
      <c r="F443" s="349">
        <v>9446123</v>
      </c>
      <c r="G443" s="76" t="s">
        <v>21553</v>
      </c>
    </row>
    <row r="444" spans="2:7">
      <c r="B444" s="17">
        <v>690480</v>
      </c>
      <c r="C444" s="17" t="s">
        <v>962</v>
      </c>
      <c r="D444" s="348">
        <v>9318022</v>
      </c>
      <c r="E444" s="348">
        <v>922000</v>
      </c>
      <c r="F444" s="349">
        <v>10240022</v>
      </c>
      <c r="G444" s="76" t="s">
        <v>21553</v>
      </c>
    </row>
    <row r="445" spans="2:7">
      <c r="B445" s="17">
        <v>690483</v>
      </c>
      <c r="C445" s="17" t="s">
        <v>1098</v>
      </c>
      <c r="D445" s="348">
        <v>15993979</v>
      </c>
      <c r="E445" s="348">
        <v>1319139</v>
      </c>
      <c r="F445" s="349">
        <v>17313118</v>
      </c>
      <c r="G445" s="76" t="s">
        <v>21553</v>
      </c>
    </row>
    <row r="446" spans="2:7">
      <c r="B446" s="17">
        <v>690721</v>
      </c>
      <c r="C446" s="17" t="s">
        <v>975</v>
      </c>
      <c r="D446" s="348">
        <v>7045719</v>
      </c>
      <c r="E446" s="348">
        <v>542958</v>
      </c>
      <c r="F446" s="349">
        <v>7588677</v>
      </c>
      <c r="G446" s="76" t="s">
        <v>21553</v>
      </c>
    </row>
    <row r="447" spans="2:7">
      <c r="B447" s="17">
        <v>693543</v>
      </c>
      <c r="C447" s="17" t="s">
        <v>954</v>
      </c>
      <c r="D447" s="348">
        <v>13468580</v>
      </c>
      <c r="E447" s="348">
        <v>1643590</v>
      </c>
      <c r="F447" s="349">
        <v>15112170</v>
      </c>
      <c r="G447" s="76" t="s">
        <v>21553</v>
      </c>
    </row>
    <row r="448" spans="2:7">
      <c r="B448" s="17">
        <v>693788</v>
      </c>
      <c r="C448" s="17" t="s">
        <v>776</v>
      </c>
      <c r="D448" s="348">
        <v>7465021</v>
      </c>
      <c r="E448" s="348">
        <v>481369</v>
      </c>
      <c r="F448" s="349">
        <v>7946390</v>
      </c>
      <c r="G448" s="76" t="s">
        <v>21553</v>
      </c>
    </row>
    <row r="449" spans="2:12">
      <c r="B449" s="17">
        <v>697183</v>
      </c>
      <c r="C449" s="17" t="s">
        <v>741</v>
      </c>
      <c r="D449" s="348">
        <v>11188812</v>
      </c>
      <c r="E449" s="348">
        <v>1117331</v>
      </c>
      <c r="F449" s="349">
        <v>12306143</v>
      </c>
      <c r="G449" s="76" t="s">
        <v>21553</v>
      </c>
    </row>
    <row r="450" spans="2:12">
      <c r="B450" s="17">
        <v>698432</v>
      </c>
      <c r="C450" s="17" t="s">
        <v>965</v>
      </c>
      <c r="D450" s="348">
        <v>8618625</v>
      </c>
      <c r="E450" s="348">
        <v>968057</v>
      </c>
      <c r="F450" s="349">
        <v>9586682</v>
      </c>
      <c r="G450" s="76" t="s">
        <v>21553</v>
      </c>
    </row>
    <row r="451" spans="2:12">
      <c r="B451" s="17">
        <v>699814</v>
      </c>
      <c r="C451" s="17" t="s">
        <v>955</v>
      </c>
      <c r="D451" s="348">
        <v>18680447</v>
      </c>
      <c r="E451" s="348">
        <v>1909452</v>
      </c>
      <c r="F451" s="349">
        <v>20589899</v>
      </c>
      <c r="G451" s="76" t="s">
        <v>21553</v>
      </c>
    </row>
    <row r="452" spans="2:12">
      <c r="B452" s="17">
        <v>701473</v>
      </c>
      <c r="C452" s="17" t="s">
        <v>1107</v>
      </c>
      <c r="D452" s="348">
        <v>16995906</v>
      </c>
      <c r="E452" s="348">
        <v>1574362</v>
      </c>
      <c r="F452" s="349">
        <v>18570268</v>
      </c>
      <c r="G452" s="76" t="s">
        <v>21553</v>
      </c>
    </row>
    <row r="453" spans="2:12">
      <c r="B453" s="17">
        <v>704757</v>
      </c>
      <c r="C453" s="17" t="s">
        <v>801</v>
      </c>
      <c r="D453" s="348">
        <v>9707069</v>
      </c>
      <c r="E453" s="348">
        <v>820333</v>
      </c>
      <c r="F453" s="349">
        <v>10527402</v>
      </c>
      <c r="G453" s="76" t="s">
        <v>21553</v>
      </c>
    </row>
    <row r="454" spans="2:12">
      <c r="B454" s="17">
        <v>704862</v>
      </c>
      <c r="C454" s="17" t="s">
        <v>1023</v>
      </c>
      <c r="D454" s="348">
        <v>13631005</v>
      </c>
      <c r="E454" s="348">
        <v>1104923</v>
      </c>
      <c r="F454" s="349">
        <v>14735928</v>
      </c>
      <c r="G454" s="76" t="s">
        <v>21553</v>
      </c>
    </row>
    <row r="455" spans="2:12">
      <c r="B455" s="17">
        <v>704931</v>
      </c>
      <c r="C455" s="17" t="s">
        <v>1108</v>
      </c>
      <c r="D455" s="348">
        <v>18265434</v>
      </c>
      <c r="E455" s="348">
        <v>2269186</v>
      </c>
      <c r="F455" s="349">
        <v>20534620</v>
      </c>
      <c r="G455" s="76" t="s">
        <v>21553</v>
      </c>
    </row>
    <row r="456" spans="2:12">
      <c r="B456" s="17">
        <v>724603</v>
      </c>
      <c r="C456" s="17" t="s">
        <v>1116</v>
      </c>
      <c r="D456" s="348">
        <v>11029424</v>
      </c>
      <c r="E456" s="348">
        <v>1044683</v>
      </c>
      <c r="F456" s="349">
        <v>12074107</v>
      </c>
      <c r="G456" s="76" t="s">
        <v>21553</v>
      </c>
    </row>
    <row r="457" spans="2:12">
      <c r="B457" s="17">
        <v>738671</v>
      </c>
      <c r="C457" s="17" t="s">
        <v>1170</v>
      </c>
      <c r="D457" s="344" t="s">
        <v>22461</v>
      </c>
      <c r="E457" s="344">
        <v>55941767.5</v>
      </c>
      <c r="F457" s="9">
        <v>55941767.5</v>
      </c>
      <c r="G457" s="76" t="s">
        <v>33</v>
      </c>
    </row>
    <row r="458" spans="2:12">
      <c r="B458" s="17">
        <v>750502</v>
      </c>
      <c r="C458" s="17" t="s">
        <v>1171</v>
      </c>
      <c r="D458" s="344" t="s">
        <v>22461</v>
      </c>
      <c r="E458" s="344">
        <v>52720520.350000001</v>
      </c>
      <c r="F458" s="9">
        <v>52720520.350000001</v>
      </c>
      <c r="G458" s="76" t="s">
        <v>33</v>
      </c>
    </row>
    <row r="459" spans="2:12">
      <c r="B459" s="17">
        <v>750503</v>
      </c>
      <c r="C459" s="17" t="s">
        <v>1169</v>
      </c>
      <c r="D459" s="344" t="s">
        <v>22461</v>
      </c>
      <c r="E459" s="344">
        <v>55503065.560000002</v>
      </c>
      <c r="F459" s="9">
        <v>55503065.560000002</v>
      </c>
      <c r="G459" s="76" t="s">
        <v>33</v>
      </c>
    </row>
    <row r="460" spans="2:12">
      <c r="B460" s="17">
        <v>752972</v>
      </c>
      <c r="C460" s="17" t="s">
        <v>1165</v>
      </c>
      <c r="D460" s="344" t="s">
        <v>22461</v>
      </c>
      <c r="E460" s="344">
        <v>57640005.670000002</v>
      </c>
      <c r="F460" s="9">
        <v>57640005.670000002</v>
      </c>
      <c r="G460" s="76" t="s">
        <v>33</v>
      </c>
      <c r="K460" s="350">
        <v>428</v>
      </c>
      <c r="L460" s="350">
        <v>406</v>
      </c>
    </row>
    <row r="461" spans="2:12">
      <c r="B461" s="17">
        <v>727530</v>
      </c>
      <c r="C461" s="17" t="s">
        <v>823</v>
      </c>
      <c r="D461" s="344" t="s">
        <v>22461</v>
      </c>
      <c r="E461" s="344">
        <v>70421923.260000005</v>
      </c>
      <c r="F461" s="9">
        <v>70421923.260000005</v>
      </c>
      <c r="G461" s="76" t="s">
        <v>22463</v>
      </c>
      <c r="I461" s="349">
        <v>30675994.850000001</v>
      </c>
      <c r="J461" s="9">
        <f>I461*0.22</f>
        <v>6748718.8670000006</v>
      </c>
      <c r="K461" s="9">
        <f>J461*0.17</f>
        <v>1147282.2073900001</v>
      </c>
      <c r="L461" s="9">
        <f>J461*0.83</f>
        <v>5601436.6596100004</v>
      </c>
    </row>
    <row r="462" spans="2:12">
      <c r="B462" s="17">
        <v>727540</v>
      </c>
      <c r="C462" s="17" t="s">
        <v>839</v>
      </c>
      <c r="D462" s="344" t="s">
        <v>22461</v>
      </c>
      <c r="E462" s="344">
        <v>66510486.759999998</v>
      </c>
      <c r="F462" s="9">
        <v>66510486.759999998</v>
      </c>
      <c r="G462" s="76" t="s">
        <v>22463</v>
      </c>
      <c r="I462" s="349">
        <v>22276486.149999999</v>
      </c>
      <c r="J462" s="9">
        <f t="shared" ref="J462:J478" si="16">I462*0.28</f>
        <v>6237416.1220000004</v>
      </c>
      <c r="K462" s="9">
        <f t="shared" ref="K462:K478" si="17">J462*0.17</f>
        <v>1060360.74074</v>
      </c>
      <c r="L462" s="9">
        <f t="shared" ref="L462:L478" si="18">J462*0.83</f>
        <v>5177055.3812600002</v>
      </c>
    </row>
    <row r="463" spans="2:12">
      <c r="B463" s="17">
        <v>727558</v>
      </c>
      <c r="C463" s="17" t="s">
        <v>835</v>
      </c>
      <c r="D463" s="344" t="s">
        <v>22461</v>
      </c>
      <c r="E463" s="344">
        <v>16374246.76</v>
      </c>
      <c r="F463" s="9">
        <v>16374246.76</v>
      </c>
      <c r="G463" s="76" t="s">
        <v>22463</v>
      </c>
      <c r="I463" s="349">
        <v>15994209.029999999</v>
      </c>
      <c r="J463" s="9">
        <f t="shared" si="16"/>
        <v>4478378.5284000002</v>
      </c>
      <c r="K463" s="9">
        <f t="shared" si="17"/>
        <v>761324.34982800006</v>
      </c>
      <c r="L463" s="9">
        <f t="shared" si="18"/>
        <v>3717054.178572</v>
      </c>
    </row>
    <row r="464" spans="2:12">
      <c r="B464" s="17">
        <v>727562</v>
      </c>
      <c r="C464" s="17" t="s">
        <v>827</v>
      </c>
      <c r="D464" s="344" t="s">
        <v>22461</v>
      </c>
      <c r="E464" s="344">
        <v>84411128.060000002</v>
      </c>
      <c r="F464" s="9">
        <v>84411128.060000002</v>
      </c>
      <c r="G464" s="76" t="s">
        <v>22463</v>
      </c>
      <c r="I464" s="349">
        <v>30350600.649999999</v>
      </c>
      <c r="J464" s="9">
        <f t="shared" si="16"/>
        <v>8498168.182</v>
      </c>
      <c r="K464" s="9">
        <f t="shared" si="17"/>
        <v>1444688.59094</v>
      </c>
      <c r="L464" s="9">
        <f t="shared" si="18"/>
        <v>7053479.5910599995</v>
      </c>
    </row>
    <row r="465" spans="2:12">
      <c r="B465" s="17">
        <v>727691</v>
      </c>
      <c r="C465" s="17" t="s">
        <v>843</v>
      </c>
      <c r="D465" s="344" t="s">
        <v>22461</v>
      </c>
      <c r="E465" s="344">
        <v>44200121.5</v>
      </c>
      <c r="F465" s="9">
        <v>44200121.5</v>
      </c>
      <c r="G465" s="76" t="s">
        <v>22463</v>
      </c>
      <c r="I465" s="349">
        <v>15885744.300000001</v>
      </c>
      <c r="J465" s="9">
        <f t="shared" si="16"/>
        <v>4448008.404000001</v>
      </c>
      <c r="K465" s="9">
        <f t="shared" si="17"/>
        <v>756161.42868000024</v>
      </c>
      <c r="L465" s="9">
        <f t="shared" si="18"/>
        <v>3691846.9753200007</v>
      </c>
    </row>
    <row r="466" spans="2:12">
      <c r="B466" s="17">
        <v>727694</v>
      </c>
      <c r="C466" s="17" t="s">
        <v>831</v>
      </c>
      <c r="D466" s="344" t="s">
        <v>22461</v>
      </c>
      <c r="E466" s="344">
        <v>76781710.480000004</v>
      </c>
      <c r="F466" s="9">
        <v>76781710.480000004</v>
      </c>
      <c r="G466" s="76" t="s">
        <v>22463</v>
      </c>
      <c r="I466" s="349">
        <v>8818182.5</v>
      </c>
      <c r="J466" s="9">
        <f t="shared" si="16"/>
        <v>2469091.1</v>
      </c>
      <c r="K466" s="9">
        <f t="shared" si="17"/>
        <v>419745.48700000002</v>
      </c>
      <c r="L466" s="9">
        <f t="shared" si="18"/>
        <v>2049345.6129999999</v>
      </c>
    </row>
    <row r="467" spans="2:12">
      <c r="B467" s="17">
        <v>740406</v>
      </c>
      <c r="C467" s="17" t="s">
        <v>841</v>
      </c>
      <c r="D467" s="344" t="s">
        <v>22461</v>
      </c>
      <c r="E467" s="344">
        <v>5894785.29</v>
      </c>
      <c r="F467" s="9">
        <v>5894785.29</v>
      </c>
      <c r="G467" s="76" t="s">
        <v>22463</v>
      </c>
      <c r="I467" s="349">
        <v>3401453.89</v>
      </c>
      <c r="J467" s="9">
        <f t="shared" si="16"/>
        <v>952407.08920000016</v>
      </c>
      <c r="K467" s="9">
        <f t="shared" si="17"/>
        <v>161909.20516400004</v>
      </c>
      <c r="L467" s="9">
        <f t="shared" si="18"/>
        <v>790497.88403600012</v>
      </c>
    </row>
    <row r="468" spans="2:12">
      <c r="B468" s="17">
        <v>740408</v>
      </c>
      <c r="C468" s="17" t="s">
        <v>833</v>
      </c>
      <c r="D468" s="344" t="s">
        <v>22461</v>
      </c>
      <c r="E468" s="344">
        <v>11782088.779999999</v>
      </c>
      <c r="F468" s="9">
        <v>11782088.779999999</v>
      </c>
      <c r="G468" s="76" t="s">
        <v>22463</v>
      </c>
      <c r="I468" s="349">
        <v>8058929.3799999999</v>
      </c>
      <c r="J468" s="9">
        <f t="shared" si="16"/>
        <v>2256500.2264</v>
      </c>
      <c r="K468" s="9">
        <f t="shared" si="17"/>
        <v>383605.03848800005</v>
      </c>
      <c r="L468" s="9">
        <f t="shared" si="18"/>
        <v>1872895.1879119999</v>
      </c>
    </row>
    <row r="469" spans="2:12">
      <c r="B469" s="17">
        <v>740409</v>
      </c>
      <c r="C469" s="17" t="s">
        <v>829</v>
      </c>
      <c r="D469" s="344" t="s">
        <v>22461</v>
      </c>
      <c r="E469" s="344">
        <v>23846154.02</v>
      </c>
      <c r="F469" s="9">
        <v>23846154.02</v>
      </c>
      <c r="G469" s="76" t="s">
        <v>22463</v>
      </c>
      <c r="I469" s="349">
        <v>8648977.5099999998</v>
      </c>
      <c r="J469" s="9">
        <f t="shared" si="16"/>
        <v>2421713.7028000001</v>
      </c>
      <c r="K469" s="9">
        <f t="shared" si="17"/>
        <v>411691.32947600004</v>
      </c>
      <c r="L469" s="9">
        <f t="shared" si="18"/>
        <v>2010022.373324</v>
      </c>
    </row>
    <row r="470" spans="2:12">
      <c r="B470" s="17">
        <v>740410</v>
      </c>
      <c r="C470" s="17" t="s">
        <v>837</v>
      </c>
      <c r="D470" s="344" t="s">
        <v>22461</v>
      </c>
      <c r="E470" s="344">
        <v>5425376.7599999998</v>
      </c>
      <c r="F470" s="9">
        <v>5425376.7599999998</v>
      </c>
      <c r="G470" s="76" t="s">
        <v>22463</v>
      </c>
      <c r="I470" s="349">
        <v>3037012.4</v>
      </c>
      <c r="J470" s="9">
        <f t="shared" si="16"/>
        <v>850363.47200000007</v>
      </c>
      <c r="K470" s="9">
        <f t="shared" si="17"/>
        <v>144561.79024000003</v>
      </c>
      <c r="L470" s="9">
        <f t="shared" si="18"/>
        <v>705801.68176000006</v>
      </c>
    </row>
    <row r="471" spans="2:12">
      <c r="B471" s="17">
        <v>740411</v>
      </c>
      <c r="C471" s="17" t="s">
        <v>825</v>
      </c>
      <c r="D471" s="344" t="s">
        <v>22461</v>
      </c>
      <c r="E471" s="344">
        <v>3777166.88</v>
      </c>
      <c r="F471" s="9">
        <v>3777166.88</v>
      </c>
      <c r="G471" s="76" t="s">
        <v>22463</v>
      </c>
      <c r="I471" s="349">
        <v>1713742.68</v>
      </c>
      <c r="J471" s="9">
        <f t="shared" si="16"/>
        <v>479847.95040000003</v>
      </c>
      <c r="K471" s="9">
        <f t="shared" si="17"/>
        <v>81574.151568000016</v>
      </c>
      <c r="L471" s="9">
        <f t="shared" si="18"/>
        <v>398273.798832</v>
      </c>
    </row>
    <row r="472" spans="2:12">
      <c r="B472" s="17">
        <v>740414</v>
      </c>
      <c r="C472" s="17" t="s">
        <v>821</v>
      </c>
      <c r="D472" s="344" t="s">
        <v>22461</v>
      </c>
      <c r="E472" s="344">
        <v>13788400.369999999</v>
      </c>
      <c r="F472" s="9">
        <v>13788400.369999999</v>
      </c>
      <c r="G472" s="76" t="s">
        <v>22463</v>
      </c>
      <c r="I472" s="349">
        <v>9664207.3900000006</v>
      </c>
      <c r="J472" s="9">
        <f t="shared" si="16"/>
        <v>2705978.0692000003</v>
      </c>
      <c r="K472" s="9">
        <f t="shared" si="17"/>
        <v>460016.27176400006</v>
      </c>
      <c r="L472" s="9">
        <f t="shared" si="18"/>
        <v>2245961.7974360003</v>
      </c>
    </row>
    <row r="473" spans="2:12">
      <c r="B473" s="17">
        <v>741097</v>
      </c>
      <c r="C473" s="17" t="s">
        <v>842</v>
      </c>
      <c r="D473" s="344" t="s">
        <v>22461</v>
      </c>
      <c r="E473" s="344">
        <v>1347191.63</v>
      </c>
      <c r="F473" s="9">
        <v>1347191.63</v>
      </c>
      <c r="G473" s="76" t="s">
        <v>22464</v>
      </c>
      <c r="I473" s="9">
        <v>1347191.63</v>
      </c>
      <c r="J473" s="9">
        <f t="shared" si="16"/>
        <v>377213.65639999998</v>
      </c>
      <c r="K473" s="9">
        <f t="shared" si="17"/>
        <v>64126.321587999999</v>
      </c>
      <c r="L473" s="9">
        <f t="shared" si="18"/>
        <v>313087.33481199999</v>
      </c>
    </row>
    <row r="474" spans="2:12">
      <c r="B474" s="17">
        <v>741098</v>
      </c>
      <c r="C474" s="17" t="s">
        <v>834</v>
      </c>
      <c r="D474" s="344" t="s">
        <v>22461</v>
      </c>
      <c r="E474" s="344">
        <v>961518.65</v>
      </c>
      <c r="F474" s="9">
        <v>961518.65</v>
      </c>
      <c r="G474" s="76" t="s">
        <v>22464</v>
      </c>
      <c r="I474" s="9">
        <v>961518.65</v>
      </c>
      <c r="J474" s="9">
        <f t="shared" si="16"/>
        <v>269225.22200000001</v>
      </c>
      <c r="K474" s="9">
        <f t="shared" si="17"/>
        <v>45768.287740000007</v>
      </c>
      <c r="L474" s="9">
        <f t="shared" si="18"/>
        <v>223456.93426000001</v>
      </c>
    </row>
    <row r="475" spans="2:12">
      <c r="B475" s="17">
        <v>741100</v>
      </c>
      <c r="C475" s="17" t="s">
        <v>830</v>
      </c>
      <c r="D475" s="344" t="s">
        <v>22461</v>
      </c>
      <c r="E475" s="344">
        <v>1428325.86</v>
      </c>
      <c r="F475" s="9">
        <v>1428325.86</v>
      </c>
      <c r="G475" s="76" t="s">
        <v>22464</v>
      </c>
      <c r="I475" s="9">
        <v>1428325.86</v>
      </c>
      <c r="J475" s="9">
        <f t="shared" si="16"/>
        <v>399931.24080000009</v>
      </c>
      <c r="K475" s="9">
        <f t="shared" si="17"/>
        <v>67988.310936000024</v>
      </c>
      <c r="L475" s="9">
        <f t="shared" si="18"/>
        <v>331942.92986400006</v>
      </c>
    </row>
    <row r="476" spans="2:12">
      <c r="B476" s="17">
        <v>741101</v>
      </c>
      <c r="C476" s="17" t="s">
        <v>838</v>
      </c>
      <c r="D476" s="344" t="s">
        <v>22461</v>
      </c>
      <c r="E476" s="344">
        <v>1058188.92</v>
      </c>
      <c r="F476" s="9">
        <v>1058188.92</v>
      </c>
      <c r="G476" s="76" t="s">
        <v>22464</v>
      </c>
      <c r="I476" s="9">
        <v>1058188.92</v>
      </c>
      <c r="J476" s="9">
        <f t="shared" si="16"/>
        <v>296292.89760000003</v>
      </c>
      <c r="K476" s="9">
        <f t="shared" si="17"/>
        <v>50369.792592000005</v>
      </c>
      <c r="L476" s="9">
        <f t="shared" si="18"/>
        <v>245923.10500800001</v>
      </c>
    </row>
    <row r="477" spans="2:12">
      <c r="B477" s="17">
        <v>741102</v>
      </c>
      <c r="C477" s="17" t="s">
        <v>826</v>
      </c>
      <c r="D477" s="344" t="s">
        <v>22461</v>
      </c>
      <c r="E477" s="344">
        <v>1516985.37</v>
      </c>
      <c r="F477" s="9">
        <v>1516985.37</v>
      </c>
      <c r="G477" s="76" t="s">
        <v>22464</v>
      </c>
      <c r="I477" s="9">
        <v>1516985.37</v>
      </c>
      <c r="J477" s="9">
        <f t="shared" si="16"/>
        <v>424755.90360000008</v>
      </c>
      <c r="K477" s="9">
        <f t="shared" si="17"/>
        <v>72208.503612000015</v>
      </c>
      <c r="L477" s="9">
        <f t="shared" si="18"/>
        <v>352547.39998800005</v>
      </c>
    </row>
    <row r="478" spans="2:12">
      <c r="B478" s="17">
        <v>741104</v>
      </c>
      <c r="C478" s="17" t="s">
        <v>822</v>
      </c>
      <c r="D478" s="344" t="s">
        <v>22461</v>
      </c>
      <c r="E478" s="344">
        <v>1992973.53</v>
      </c>
      <c r="F478" s="9">
        <v>1992973.53</v>
      </c>
      <c r="G478" s="76" t="s">
        <v>22464</v>
      </c>
      <c r="I478" s="9">
        <v>1992973.53</v>
      </c>
      <c r="J478" s="9">
        <f t="shared" si="16"/>
        <v>558032.58840000001</v>
      </c>
      <c r="K478" s="9">
        <f t="shared" si="17"/>
        <v>94865.540028000003</v>
      </c>
      <c r="L478" s="9">
        <f t="shared" si="18"/>
        <v>463167.04837199999</v>
      </c>
    </row>
    <row r="479" spans="2:12">
      <c r="D479" s="12">
        <f>SUM(D405:D478)</f>
        <v>636789618.48000002</v>
      </c>
      <c r="E479" s="12">
        <f>SUM(E405:E478)</f>
        <v>2093674845.8499994</v>
      </c>
      <c r="F479" s="12">
        <f>SUM(F405:F478)</f>
        <v>2730464464.3300014</v>
      </c>
      <c r="G479" s="76"/>
      <c r="K479" s="351">
        <f>SUM(K461:K478)</f>
        <v>7628247.3477739999</v>
      </c>
      <c r="L479" s="351">
        <f>SUM(L461:L478)</f>
        <v>37243795.874426</v>
      </c>
    </row>
    <row r="480" spans="2:12">
      <c r="D480" s="344"/>
      <c r="E480" s="344"/>
      <c r="G480" s="76"/>
    </row>
    <row r="481" spans="4:7">
      <c r="D481" s="344"/>
      <c r="E481" s="344"/>
      <c r="G481" s="76"/>
    </row>
    <row r="482" spans="4:7">
      <c r="D482" s="344"/>
      <c r="E482" s="344"/>
      <c r="G482" s="76"/>
    </row>
    <row r="483" spans="4:7">
      <c r="D483" s="344"/>
      <c r="E483" s="344"/>
      <c r="G483" s="76"/>
    </row>
    <row r="484" spans="4:7">
      <c r="D484" s="344"/>
      <c r="E484" s="344"/>
      <c r="G484" s="76"/>
    </row>
    <row r="485" spans="4:7">
      <c r="D485" s="344"/>
      <c r="E485" s="344"/>
      <c r="G485" s="76"/>
    </row>
    <row r="486" spans="4:7">
      <c r="D486" s="344"/>
      <c r="E486" s="344"/>
      <c r="G486" s="76"/>
    </row>
    <row r="487" spans="4:7">
      <c r="D487" s="344"/>
      <c r="E487" s="344"/>
      <c r="G487" s="76"/>
    </row>
    <row r="488" spans="4:7">
      <c r="D488" s="344"/>
      <c r="E488" s="344"/>
      <c r="G488" s="76"/>
    </row>
    <row r="489" spans="4:7">
      <c r="D489" s="344"/>
      <c r="E489" s="344"/>
      <c r="G489" s="76"/>
    </row>
    <row r="490" spans="4:7">
      <c r="D490" s="344"/>
      <c r="E490" s="344"/>
      <c r="G490" s="76"/>
    </row>
    <row r="491" spans="4:7">
      <c r="D491" s="344"/>
      <c r="E491" s="344"/>
      <c r="G491" s="76"/>
    </row>
    <row r="492" spans="4:7">
      <c r="D492" s="344"/>
      <c r="E492" s="344"/>
      <c r="G492" s="76"/>
    </row>
    <row r="493" spans="4:7">
      <c r="D493" s="344"/>
      <c r="E493" s="344"/>
      <c r="G493" s="76"/>
    </row>
  </sheetData>
  <autoFilter ref="A46:U280" xr:uid="{77091E99-F87B-4BEC-A7D3-13EB075E05CC}"/>
  <mergeCells count="1">
    <mergeCell ref="F3:G3"/>
  </mergeCells>
  <phoneticPr fontId="52" type="noConversion"/>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4BBE8-301E-4A25-9023-EFB9214555EE}">
  <dimension ref="A1:D11"/>
  <sheetViews>
    <sheetView workbookViewId="0"/>
  </sheetViews>
  <sheetFormatPr defaultColWidth="8.875" defaultRowHeight="15.75"/>
  <cols>
    <col min="1" max="1" width="26.5" customWidth="1"/>
    <col min="2" max="2" width="18" customWidth="1"/>
    <col min="3" max="3" width="21" customWidth="1"/>
    <col min="4" max="4" width="27" customWidth="1"/>
  </cols>
  <sheetData>
    <row r="1" spans="1:4">
      <c r="B1" s="338" t="s">
        <v>22465</v>
      </c>
      <c r="C1" s="338" t="s">
        <v>22466</v>
      </c>
    </row>
    <row r="2" spans="1:4">
      <c r="A2" t="s">
        <v>22467</v>
      </c>
      <c r="B2" s="336">
        <v>685928720.98000002</v>
      </c>
      <c r="C2" s="336">
        <v>685928720.98000002</v>
      </c>
    </row>
    <row r="3" spans="1:4">
      <c r="A3" t="s">
        <v>2128</v>
      </c>
      <c r="B3" s="336">
        <v>781890093.70000005</v>
      </c>
      <c r="C3" s="336">
        <v>781890093.70000005</v>
      </c>
    </row>
    <row r="4" spans="1:4">
      <c r="A4" t="s">
        <v>46</v>
      </c>
      <c r="B4" s="336">
        <v>2642131654.4699998</v>
      </c>
      <c r="C4" s="336">
        <v>2642131654.4699998</v>
      </c>
    </row>
    <row r="5" spans="1:4">
      <c r="A5" t="s">
        <v>22322</v>
      </c>
      <c r="B5" s="336">
        <v>108927715.08</v>
      </c>
      <c r="C5" s="336">
        <v>108927715.08</v>
      </c>
    </row>
    <row r="6" spans="1:4">
      <c r="A6" t="s">
        <v>2661</v>
      </c>
      <c r="B6" s="336">
        <v>125088362.54000001</v>
      </c>
      <c r="C6" s="336">
        <v>125088362.54000001</v>
      </c>
    </row>
    <row r="7" spans="1:4">
      <c r="A7" t="s">
        <v>22468</v>
      </c>
      <c r="B7" s="340">
        <v>585926275.87</v>
      </c>
      <c r="C7" s="341">
        <v>860926275.87</v>
      </c>
    </row>
    <row r="8" spans="1:4">
      <c r="A8" t="s">
        <v>35</v>
      </c>
      <c r="B8" s="336">
        <v>5499837404.8999996</v>
      </c>
      <c r="C8" s="336">
        <v>5499837404.8999996</v>
      </c>
    </row>
    <row r="9" spans="1:4">
      <c r="A9" t="s">
        <v>9</v>
      </c>
      <c r="B9" s="337">
        <f>SUM(B2:B8)</f>
        <v>10429730227.539999</v>
      </c>
      <c r="C9" s="339">
        <f>SUM(C2:C8)</f>
        <v>10704730227.539999</v>
      </c>
    </row>
    <row r="10" spans="1:4">
      <c r="C10" s="336">
        <v>275000000</v>
      </c>
      <c r="D10" t="s">
        <v>22469</v>
      </c>
    </row>
    <row r="11" spans="1:4">
      <c r="C11" s="337">
        <f>C9-C10</f>
        <v>10429730227.539999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8704-3ABA-D440-BE38-69B4149A08FB}">
  <sheetPr>
    <tabColor theme="5"/>
  </sheetPr>
  <dimension ref="A2:W46"/>
  <sheetViews>
    <sheetView workbookViewId="0"/>
  </sheetViews>
  <sheetFormatPr defaultColWidth="11" defaultRowHeight="15.75"/>
  <cols>
    <col min="2" max="2" width="69.5" customWidth="1"/>
    <col min="3" max="3" width="13.5" customWidth="1"/>
    <col min="4" max="4" width="25.5" customWidth="1"/>
    <col min="5" max="5" width="13.5" customWidth="1"/>
    <col min="6" max="7" width="45" customWidth="1"/>
    <col min="8" max="8" width="19.5" customWidth="1"/>
    <col min="9" max="9" width="18.5" customWidth="1"/>
    <col min="10" max="13" width="19.5" customWidth="1"/>
    <col min="14" max="14" width="16.375" customWidth="1"/>
    <col min="15" max="15" width="18" customWidth="1"/>
    <col min="16" max="16" width="102" customWidth="1"/>
    <col min="17" max="17" width="0" hidden="1" customWidth="1"/>
    <col min="18" max="18" width="81.5" customWidth="1"/>
    <col min="19" max="19" width="20.5" customWidth="1"/>
  </cols>
  <sheetData>
    <row r="2" spans="1:19" ht="30">
      <c r="A2" s="107" t="s">
        <v>319</v>
      </c>
      <c r="B2" s="108" t="s">
        <v>322</v>
      </c>
      <c r="C2" s="132" t="s">
        <v>21476</v>
      </c>
      <c r="D2" s="108" t="s">
        <v>20</v>
      </c>
      <c r="E2" s="108" t="s">
        <v>22470</v>
      </c>
      <c r="F2" s="108" t="s">
        <v>22471</v>
      </c>
      <c r="G2" s="108" t="s">
        <v>22472</v>
      </c>
      <c r="H2" s="109" t="s">
        <v>22473</v>
      </c>
      <c r="I2" s="109" t="s">
        <v>22474</v>
      </c>
      <c r="J2" s="133">
        <v>428</v>
      </c>
      <c r="K2" s="133">
        <v>406</v>
      </c>
      <c r="L2" s="134" t="s">
        <v>22475</v>
      </c>
      <c r="M2" s="134" t="s">
        <v>22476</v>
      </c>
      <c r="N2" s="110" t="s">
        <v>21482</v>
      </c>
      <c r="O2" s="110" t="s">
        <v>22477</v>
      </c>
      <c r="P2" s="111" t="s">
        <v>22478</v>
      </c>
      <c r="Q2" s="135"/>
      <c r="R2" s="112" t="s">
        <v>21486</v>
      </c>
      <c r="S2" s="136" t="s">
        <v>22479</v>
      </c>
    </row>
    <row r="3" spans="1:19">
      <c r="A3" s="137"/>
      <c r="B3" s="138" t="s">
        <v>22480</v>
      </c>
      <c r="C3" s="139"/>
      <c r="D3" s="137"/>
      <c r="E3" s="137"/>
      <c r="F3" s="137"/>
      <c r="G3" s="137"/>
      <c r="H3" s="140"/>
      <c r="I3" s="140"/>
      <c r="J3" s="141"/>
      <c r="K3" s="141"/>
      <c r="L3" s="142"/>
      <c r="M3" s="142"/>
      <c r="N3" s="140"/>
      <c r="O3" s="140"/>
      <c r="P3" s="143"/>
      <c r="Q3" s="143"/>
      <c r="R3" s="144"/>
      <c r="S3" s="145"/>
    </row>
    <row r="4" spans="1:19">
      <c r="A4" s="92">
        <v>551963</v>
      </c>
      <c r="B4" s="92" t="s">
        <v>163</v>
      </c>
      <c r="C4" s="92" t="s">
        <v>21531</v>
      </c>
      <c r="D4" s="92" t="s">
        <v>216</v>
      </c>
      <c r="E4" s="92" t="s">
        <v>21529</v>
      </c>
      <c r="F4" s="92" t="s">
        <v>22481</v>
      </c>
      <c r="G4" s="92" t="s">
        <v>22481</v>
      </c>
      <c r="H4" s="92">
        <f>J4+L4+M4</f>
        <v>7469879.1300000008</v>
      </c>
      <c r="I4" s="93">
        <v>5490296.8799999999</v>
      </c>
      <c r="J4" s="92">
        <v>5490296.8799999999</v>
      </c>
      <c r="K4" s="92">
        <v>0</v>
      </c>
      <c r="L4" s="92">
        <v>836416.02</v>
      </c>
      <c r="M4" s="92">
        <v>1143166.23</v>
      </c>
      <c r="N4" s="92">
        <v>9420564</v>
      </c>
      <c r="O4" s="92">
        <v>1143166</v>
      </c>
      <c r="P4" s="92" t="s">
        <v>21532</v>
      </c>
      <c r="Q4" s="92"/>
      <c r="R4" s="92" t="s">
        <v>21533</v>
      </c>
      <c r="S4" s="173" t="s">
        <v>22482</v>
      </c>
    </row>
    <row r="5" spans="1:19" ht="51.75">
      <c r="A5" s="147">
        <v>755211</v>
      </c>
      <c r="B5" s="147" t="s">
        <v>1147</v>
      </c>
      <c r="C5" s="147" t="s">
        <v>21531</v>
      </c>
      <c r="D5" s="147" t="s">
        <v>22483</v>
      </c>
      <c r="E5" s="147" t="s">
        <v>2124</v>
      </c>
      <c r="F5" s="147" t="s">
        <v>22484</v>
      </c>
      <c r="G5" s="147" t="s">
        <v>22484</v>
      </c>
      <c r="H5" s="148">
        <f>J5+L5</f>
        <v>725419.41999999993</v>
      </c>
      <c r="I5" s="148">
        <v>643560.85</v>
      </c>
      <c r="J5" s="148">
        <v>643560.85</v>
      </c>
      <c r="K5" s="148">
        <v>0</v>
      </c>
      <c r="L5" s="148">
        <v>81858.570000000007</v>
      </c>
      <c r="M5" s="148">
        <v>0</v>
      </c>
      <c r="N5" s="147" t="s">
        <v>22485</v>
      </c>
      <c r="O5" s="147" t="s">
        <v>22485</v>
      </c>
      <c r="P5" s="149" t="s">
        <v>21610</v>
      </c>
      <c r="Q5" s="149"/>
      <c r="R5" s="150" t="s">
        <v>21611</v>
      </c>
      <c r="S5" s="173" t="s">
        <v>22482</v>
      </c>
    </row>
    <row r="6" spans="1:19" ht="39.75" thickBot="1">
      <c r="A6" s="151">
        <v>679133</v>
      </c>
      <c r="B6" s="151" t="s">
        <v>16938</v>
      </c>
      <c r="C6" s="151" t="s">
        <v>21531</v>
      </c>
      <c r="D6" s="151" t="s">
        <v>35</v>
      </c>
      <c r="E6" s="151" t="s">
        <v>21549</v>
      </c>
      <c r="F6" s="151" t="s">
        <v>22484</v>
      </c>
      <c r="G6" s="151" t="s">
        <v>22484</v>
      </c>
      <c r="H6" s="152">
        <v>0</v>
      </c>
      <c r="I6" s="152">
        <v>-20729</v>
      </c>
      <c r="J6" s="152"/>
      <c r="K6" s="152"/>
      <c r="L6" s="152"/>
      <c r="M6" s="152"/>
      <c r="N6" s="153" t="s">
        <v>22485</v>
      </c>
      <c r="O6" s="153" t="s">
        <v>22485</v>
      </c>
      <c r="P6" s="154" t="s">
        <v>21610</v>
      </c>
      <c r="Q6" s="154"/>
      <c r="R6" s="155" t="s">
        <v>22486</v>
      </c>
      <c r="S6" s="187" t="s">
        <v>22482</v>
      </c>
    </row>
    <row r="7" spans="1:19">
      <c r="A7" s="157"/>
      <c r="B7" s="138" t="s">
        <v>22487</v>
      </c>
      <c r="C7" s="157"/>
      <c r="D7" s="157"/>
      <c r="E7" s="157"/>
      <c r="F7" s="157"/>
      <c r="G7" s="157"/>
      <c r="H7" s="158"/>
      <c r="I7" s="158"/>
      <c r="J7" s="158"/>
      <c r="K7" s="158"/>
      <c r="L7" s="158"/>
      <c r="M7" s="158"/>
      <c r="N7" s="159"/>
      <c r="O7" s="159"/>
      <c r="P7" s="160"/>
      <c r="Q7" s="160"/>
      <c r="R7" s="161"/>
      <c r="S7" s="162"/>
    </row>
    <row r="8" spans="1:19" ht="64.5">
      <c r="A8" s="163">
        <v>168483</v>
      </c>
      <c r="B8" s="164" t="s">
        <v>247</v>
      </c>
      <c r="C8" s="92" t="s">
        <v>21499</v>
      </c>
      <c r="D8" s="146" t="s">
        <v>46</v>
      </c>
      <c r="E8" s="92" t="s">
        <v>46</v>
      </c>
      <c r="F8" s="163" t="s">
        <v>22488</v>
      </c>
      <c r="G8" s="163" t="s">
        <v>2423</v>
      </c>
      <c r="H8" s="93">
        <f>J8+K8+L8</f>
        <v>0</v>
      </c>
      <c r="I8" s="146"/>
      <c r="J8" s="146"/>
      <c r="K8" s="146"/>
      <c r="L8" s="146"/>
      <c r="M8" s="146"/>
      <c r="N8" s="146"/>
      <c r="O8" s="146"/>
      <c r="P8" s="165" t="s">
        <v>21500</v>
      </c>
      <c r="Q8" s="165"/>
      <c r="R8" s="103" t="s">
        <v>21501</v>
      </c>
      <c r="S8" s="173" t="s">
        <v>22482</v>
      </c>
    </row>
    <row r="9" spans="1:19" ht="24.75">
      <c r="A9" s="92">
        <v>757687</v>
      </c>
      <c r="B9" s="92" t="s">
        <v>190</v>
      </c>
      <c r="C9" s="92" t="s">
        <v>16149</v>
      </c>
      <c r="D9" s="92" t="s">
        <v>22483</v>
      </c>
      <c r="E9" s="92" t="s">
        <v>2124</v>
      </c>
      <c r="F9" s="92" t="s">
        <v>2423</v>
      </c>
      <c r="G9" s="92" t="s">
        <v>2423</v>
      </c>
      <c r="H9" s="93">
        <v>2792415</v>
      </c>
      <c r="I9" s="93">
        <v>2356733.87</v>
      </c>
      <c r="J9" s="93">
        <v>2356733.87</v>
      </c>
      <c r="K9" s="93">
        <v>0</v>
      </c>
      <c r="L9" s="93">
        <v>359230.44</v>
      </c>
      <c r="M9" s="93">
        <v>412012.16</v>
      </c>
      <c r="N9" s="93">
        <v>3246</v>
      </c>
      <c r="O9" s="93">
        <v>412012</v>
      </c>
      <c r="P9" s="166" t="s">
        <v>21617</v>
      </c>
      <c r="Q9" s="166"/>
      <c r="R9" s="95" t="s">
        <v>21616</v>
      </c>
      <c r="S9" s="173" t="s">
        <v>22482</v>
      </c>
    </row>
    <row r="10" spans="1:19">
      <c r="A10" s="92">
        <v>757697</v>
      </c>
      <c r="B10" s="92" t="s">
        <v>178</v>
      </c>
      <c r="C10" s="92" t="s">
        <v>16149</v>
      </c>
      <c r="D10" s="92" t="s">
        <v>22483</v>
      </c>
      <c r="E10" s="92" t="s">
        <v>2124</v>
      </c>
      <c r="F10" s="92" t="s">
        <v>2423</v>
      </c>
      <c r="G10" s="92" t="s">
        <v>2423</v>
      </c>
      <c r="H10" s="93">
        <v>2663099</v>
      </c>
      <c r="I10" s="93">
        <v>1996678.58</v>
      </c>
      <c r="J10" s="93">
        <v>1996678.58</v>
      </c>
      <c r="K10" s="93">
        <v>0</v>
      </c>
      <c r="L10" s="93">
        <v>339647.19</v>
      </c>
      <c r="M10" s="93">
        <v>666420.82999999996</v>
      </c>
      <c r="N10" s="93">
        <v>28222</v>
      </c>
      <c r="O10" s="93">
        <v>666420</v>
      </c>
      <c r="P10" s="166" t="s">
        <v>21621</v>
      </c>
      <c r="Q10" s="166"/>
      <c r="R10" s="95" t="s">
        <v>21616</v>
      </c>
      <c r="S10" s="173" t="s">
        <v>22482</v>
      </c>
    </row>
    <row r="11" spans="1:19" ht="26.25">
      <c r="A11" s="92">
        <v>812569</v>
      </c>
      <c r="B11" s="92" t="s">
        <v>171</v>
      </c>
      <c r="C11" s="92" t="s">
        <v>21499</v>
      </c>
      <c r="D11" s="92" t="s">
        <v>35</v>
      </c>
      <c r="E11" s="92" t="s">
        <v>2121</v>
      </c>
      <c r="F11" s="167" t="s">
        <v>22489</v>
      </c>
      <c r="G11" s="163" t="s">
        <v>2423</v>
      </c>
      <c r="H11" s="168"/>
      <c r="I11" s="93">
        <v>15430988</v>
      </c>
      <c r="J11" s="93"/>
      <c r="K11" s="93"/>
      <c r="L11" s="93"/>
      <c r="M11" s="93"/>
      <c r="N11" s="92" t="s">
        <v>22485</v>
      </c>
      <c r="O11" s="92" t="s">
        <v>22485</v>
      </c>
      <c r="P11" s="169" t="s">
        <v>21631</v>
      </c>
      <c r="Q11" s="169"/>
      <c r="R11" s="103" t="s">
        <v>21632</v>
      </c>
      <c r="S11" s="173" t="s">
        <v>22482</v>
      </c>
    </row>
    <row r="12" spans="1:19" ht="39">
      <c r="A12" s="92">
        <v>817956</v>
      </c>
      <c r="B12" s="92" t="s">
        <v>172</v>
      </c>
      <c r="C12" s="92" t="s">
        <v>21499</v>
      </c>
      <c r="D12" s="92" t="s">
        <v>35</v>
      </c>
      <c r="E12" s="92" t="s">
        <v>2121</v>
      </c>
      <c r="F12" s="167" t="s">
        <v>22489</v>
      </c>
      <c r="G12" s="163" t="s">
        <v>2423</v>
      </c>
      <c r="H12" s="168"/>
      <c r="I12" s="93">
        <v>6132436</v>
      </c>
      <c r="J12" s="93"/>
      <c r="K12" s="93"/>
      <c r="L12" s="93"/>
      <c r="M12" s="93"/>
      <c r="N12" s="92" t="s">
        <v>22485</v>
      </c>
      <c r="O12" s="92" t="s">
        <v>22485</v>
      </c>
      <c r="P12" s="169" t="s">
        <v>21631</v>
      </c>
      <c r="Q12" s="169"/>
      <c r="R12" s="103" t="s">
        <v>21633</v>
      </c>
      <c r="S12" s="173" t="s">
        <v>22482</v>
      </c>
    </row>
    <row r="13" spans="1:19" ht="24.75">
      <c r="A13" s="92">
        <v>714641</v>
      </c>
      <c r="B13" s="92" t="s">
        <v>214</v>
      </c>
      <c r="C13" s="92" t="s">
        <v>21499</v>
      </c>
      <c r="D13" s="92" t="s">
        <v>35</v>
      </c>
      <c r="E13" s="92" t="s">
        <v>21553</v>
      </c>
      <c r="F13" s="92" t="s">
        <v>2204</v>
      </c>
      <c r="G13" s="163" t="s">
        <v>2423</v>
      </c>
      <c r="H13" s="93">
        <f>J13+K13+L13</f>
        <v>14055391.76</v>
      </c>
      <c r="I13" s="93">
        <v>10915553.24</v>
      </c>
      <c r="J13" s="93">
        <v>10915553.24</v>
      </c>
      <c r="K13" s="93">
        <v>1211588.9099999999</v>
      </c>
      <c r="L13" s="93">
        <v>1928249.61</v>
      </c>
      <c r="M13" s="93">
        <v>753614</v>
      </c>
      <c r="N13" s="92" t="s">
        <v>22485</v>
      </c>
      <c r="O13" s="92" t="s">
        <v>22485</v>
      </c>
      <c r="P13" s="166" t="s">
        <v>21554</v>
      </c>
      <c r="Q13" s="166"/>
      <c r="R13" s="95" t="s">
        <v>21555</v>
      </c>
      <c r="S13" s="173" t="s">
        <v>22482</v>
      </c>
    </row>
    <row r="14" spans="1:19" ht="39">
      <c r="A14" s="92">
        <v>723002</v>
      </c>
      <c r="B14" s="92" t="s">
        <v>248</v>
      </c>
      <c r="C14" s="92" t="s">
        <v>21499</v>
      </c>
      <c r="D14" s="92" t="s">
        <v>33</v>
      </c>
      <c r="E14" s="92" t="s">
        <v>33</v>
      </c>
      <c r="F14" s="92" t="s">
        <v>2358</v>
      </c>
      <c r="G14" s="92" t="s">
        <v>2423</v>
      </c>
      <c r="H14" s="93"/>
      <c r="I14" s="93">
        <v>69904580.540000007</v>
      </c>
      <c r="J14" s="93"/>
      <c r="K14" s="93"/>
      <c r="L14" s="93"/>
      <c r="M14" s="93"/>
      <c r="N14" s="92" t="s">
        <v>22485</v>
      </c>
      <c r="O14" s="92" t="s">
        <v>22485</v>
      </c>
      <c r="P14" s="166" t="s">
        <v>21556</v>
      </c>
      <c r="Q14" s="166"/>
      <c r="R14" s="103" t="s">
        <v>21557</v>
      </c>
      <c r="S14" s="173" t="s">
        <v>22482</v>
      </c>
    </row>
    <row r="15" spans="1:19" ht="30">
      <c r="A15" s="92">
        <v>551926</v>
      </c>
      <c r="B15" s="92" t="s">
        <v>217</v>
      </c>
      <c r="C15" s="92" t="s">
        <v>21499</v>
      </c>
      <c r="D15" s="92" t="s">
        <v>216</v>
      </c>
      <c r="E15" s="92" t="s">
        <v>21529</v>
      </c>
      <c r="F15" s="92" t="s">
        <v>2204</v>
      </c>
      <c r="G15" s="92" t="s">
        <v>2423</v>
      </c>
      <c r="H15" s="93"/>
      <c r="I15" s="93">
        <v>6753699.1600000001</v>
      </c>
      <c r="J15" s="93">
        <v>5267467.99</v>
      </c>
      <c r="K15" s="93">
        <v>1073462.6100000001</v>
      </c>
      <c r="L15" s="93"/>
      <c r="M15" s="93"/>
      <c r="N15" s="92" t="s">
        <v>22485</v>
      </c>
      <c r="O15" s="92" t="s">
        <v>22485</v>
      </c>
      <c r="P15" s="170" t="s">
        <v>21530</v>
      </c>
      <c r="Q15" s="169"/>
      <c r="R15" s="103" t="s">
        <v>16867</v>
      </c>
      <c r="S15" s="173" t="s">
        <v>22482</v>
      </c>
    </row>
    <row r="16" spans="1:19" ht="77.25">
      <c r="A16" s="92">
        <v>673292</v>
      </c>
      <c r="B16" s="92" t="s">
        <v>191</v>
      </c>
      <c r="C16" s="92" t="s">
        <v>21531</v>
      </c>
      <c r="D16" s="92" t="s">
        <v>216</v>
      </c>
      <c r="E16" s="92" t="s">
        <v>21529</v>
      </c>
      <c r="F16" s="92" t="s">
        <v>2423</v>
      </c>
      <c r="G16" s="92" t="s">
        <v>2423</v>
      </c>
      <c r="H16" s="93">
        <f>J16+K16+L16</f>
        <v>9249004.2000000011</v>
      </c>
      <c r="I16" s="93">
        <v>8124106.79</v>
      </c>
      <c r="J16" s="93">
        <v>8124106.79</v>
      </c>
      <c r="K16" s="93">
        <v>49577.82</v>
      </c>
      <c r="L16" s="93">
        <v>1075319.5900000001</v>
      </c>
      <c r="M16" s="93"/>
      <c r="N16" s="92"/>
      <c r="O16" s="92"/>
      <c r="P16" s="166" t="s">
        <v>21535</v>
      </c>
      <c r="Q16" s="166"/>
      <c r="R16" s="103" t="s">
        <v>21536</v>
      </c>
      <c r="S16" s="173" t="s">
        <v>22482</v>
      </c>
    </row>
    <row r="17" spans="1:19" ht="51.75">
      <c r="A17" s="92">
        <v>547251</v>
      </c>
      <c r="B17" s="92" t="s">
        <v>215</v>
      </c>
      <c r="C17" s="92" t="s">
        <v>21499</v>
      </c>
      <c r="D17" s="92" t="s">
        <v>46</v>
      </c>
      <c r="E17" s="92" t="s">
        <v>46</v>
      </c>
      <c r="F17" s="92" t="s">
        <v>2204</v>
      </c>
      <c r="G17" s="92" t="s">
        <v>2423</v>
      </c>
      <c r="H17" s="93">
        <f>J17+K17+L17</f>
        <v>54042908.969999999</v>
      </c>
      <c r="I17" s="93">
        <v>50289473.68</v>
      </c>
      <c r="J17" s="93">
        <v>50289473.68</v>
      </c>
      <c r="K17" s="93"/>
      <c r="L17" s="93">
        <v>3753435.29</v>
      </c>
      <c r="M17" s="93">
        <v>975659.88</v>
      </c>
      <c r="N17" s="92" t="s">
        <v>22485</v>
      </c>
      <c r="O17" s="146"/>
      <c r="P17" s="166" t="s">
        <v>21521</v>
      </c>
      <c r="Q17" s="166"/>
      <c r="R17" s="103" t="s">
        <v>21522</v>
      </c>
      <c r="S17" s="173" t="s">
        <v>22482</v>
      </c>
    </row>
    <row r="18" spans="1:19" ht="64.5">
      <c r="A18" s="92">
        <v>756997</v>
      </c>
      <c r="B18" s="92" t="s">
        <v>249</v>
      </c>
      <c r="C18" s="92" t="s">
        <v>21499</v>
      </c>
      <c r="D18" s="92" t="s">
        <v>46</v>
      </c>
      <c r="E18" s="92" t="s">
        <v>46</v>
      </c>
      <c r="F18" s="92" t="s">
        <v>2204</v>
      </c>
      <c r="G18" s="92" t="s">
        <v>2423</v>
      </c>
      <c r="H18" s="93">
        <v>43739699.880000003</v>
      </c>
      <c r="I18" s="93">
        <v>40557533.609999999</v>
      </c>
      <c r="J18" s="93">
        <v>40557533.609999999</v>
      </c>
      <c r="K18" s="93"/>
      <c r="L18" s="93"/>
      <c r="M18" s="93"/>
      <c r="N18" s="92" t="s">
        <v>22485</v>
      </c>
      <c r="O18" s="92" t="s">
        <v>22485</v>
      </c>
      <c r="P18" s="166" t="s">
        <v>21612</v>
      </c>
      <c r="Q18" s="166"/>
      <c r="R18" s="103" t="s">
        <v>21613</v>
      </c>
      <c r="S18" s="173" t="s">
        <v>22482</v>
      </c>
    </row>
    <row r="19" spans="1:19" ht="64.5">
      <c r="A19" s="92">
        <v>756999</v>
      </c>
      <c r="B19" s="92" t="s">
        <v>250</v>
      </c>
      <c r="C19" s="92" t="s">
        <v>21499</v>
      </c>
      <c r="D19" s="92" t="s">
        <v>46</v>
      </c>
      <c r="E19" s="92" t="s">
        <v>46</v>
      </c>
      <c r="F19" s="92" t="s">
        <v>2204</v>
      </c>
      <c r="G19" s="92" t="s">
        <v>2423</v>
      </c>
      <c r="H19" s="93">
        <v>32495692.199999999</v>
      </c>
      <c r="I19" s="93">
        <v>29319358.780000001</v>
      </c>
      <c r="J19" s="93">
        <v>29319358.780000001</v>
      </c>
      <c r="K19" s="93"/>
      <c r="L19" s="93">
        <v>2088488.51</v>
      </c>
      <c r="M19" s="93">
        <v>1087844.9099999999</v>
      </c>
      <c r="N19" s="92" t="s">
        <v>22485</v>
      </c>
      <c r="O19" s="92" t="s">
        <v>22485</v>
      </c>
      <c r="P19" s="166" t="s">
        <v>21614</v>
      </c>
      <c r="Q19" s="166"/>
      <c r="R19" s="103" t="s">
        <v>21613</v>
      </c>
      <c r="S19" s="173" t="s">
        <v>22482</v>
      </c>
    </row>
    <row r="20" spans="1:19" ht="26.25">
      <c r="A20" s="92">
        <v>750063</v>
      </c>
      <c r="B20" s="92" t="s">
        <v>251</v>
      </c>
      <c r="C20" s="92" t="s">
        <v>16149</v>
      </c>
      <c r="D20" s="92" t="s">
        <v>130</v>
      </c>
      <c r="E20" s="92" t="s">
        <v>2112</v>
      </c>
      <c r="F20" s="92" t="s">
        <v>2423</v>
      </c>
      <c r="G20" s="92" t="s">
        <v>2423</v>
      </c>
      <c r="H20" s="93">
        <f>J20+K20+L20</f>
        <v>69341045.819999993</v>
      </c>
      <c r="I20" s="93">
        <v>18254467.109999999</v>
      </c>
      <c r="J20" s="93">
        <v>18254467.109999999</v>
      </c>
      <c r="K20" s="93">
        <v>50797296.219999999</v>
      </c>
      <c r="L20" s="93">
        <v>289282.49</v>
      </c>
      <c r="M20" s="93">
        <v>0</v>
      </c>
      <c r="N20" s="92"/>
      <c r="O20" s="92"/>
      <c r="P20" s="165" t="s">
        <v>21584</v>
      </c>
      <c r="Q20" s="165"/>
      <c r="R20" s="103" t="s">
        <v>21585</v>
      </c>
      <c r="S20" s="173" t="s">
        <v>22482</v>
      </c>
    </row>
    <row r="21" spans="1:19" ht="26.25">
      <c r="A21" s="92">
        <v>750065</v>
      </c>
      <c r="B21" s="92" t="s">
        <v>218</v>
      </c>
      <c r="C21" s="92" t="s">
        <v>16149</v>
      </c>
      <c r="D21" s="92" t="s">
        <v>130</v>
      </c>
      <c r="E21" s="92" t="s">
        <v>2112</v>
      </c>
      <c r="F21" s="92" t="s">
        <v>2423</v>
      </c>
      <c r="G21" s="92" t="s">
        <v>2423</v>
      </c>
      <c r="H21" s="93">
        <f>J21+K21+L21</f>
        <v>81038211</v>
      </c>
      <c r="I21" s="93">
        <v>21333819.52</v>
      </c>
      <c r="J21" s="93">
        <v>21333819.52</v>
      </c>
      <c r="K21" s="93">
        <v>59366309.82</v>
      </c>
      <c r="L21" s="93">
        <v>338081.66</v>
      </c>
      <c r="M21" s="93">
        <v>0</v>
      </c>
      <c r="N21" s="92"/>
      <c r="O21" s="92"/>
      <c r="P21" s="165" t="s">
        <v>21586</v>
      </c>
      <c r="Q21" s="165"/>
      <c r="R21" s="103" t="s">
        <v>21587</v>
      </c>
      <c r="S21" s="173" t="s">
        <v>22482</v>
      </c>
    </row>
    <row r="22" spans="1:19" ht="26.25">
      <c r="A22" s="147">
        <v>750066</v>
      </c>
      <c r="B22" s="147" t="s">
        <v>219</v>
      </c>
      <c r="C22" s="147" t="s">
        <v>16149</v>
      </c>
      <c r="D22" s="147" t="s">
        <v>130</v>
      </c>
      <c r="E22" s="147" t="s">
        <v>2112</v>
      </c>
      <c r="F22" s="147" t="s">
        <v>2423</v>
      </c>
      <c r="G22" s="147" t="s">
        <v>2423</v>
      </c>
      <c r="H22" s="148">
        <f>J22+K22+L22</f>
        <v>124213686.46000001</v>
      </c>
      <c r="I22" s="148">
        <v>32703357.23</v>
      </c>
      <c r="J22" s="148">
        <v>32703357.23</v>
      </c>
      <c r="K22" s="148">
        <v>90995446.510000005</v>
      </c>
      <c r="L22" s="148">
        <v>514882.72</v>
      </c>
      <c r="M22" s="148">
        <v>0</v>
      </c>
      <c r="N22" s="147"/>
      <c r="O22" s="147"/>
      <c r="P22" s="171" t="s">
        <v>21588</v>
      </c>
      <c r="Q22" s="171"/>
      <c r="R22" s="150" t="s">
        <v>21589</v>
      </c>
      <c r="S22" s="173" t="s">
        <v>22482</v>
      </c>
    </row>
    <row r="23" spans="1:19" ht="26.25">
      <c r="A23" s="87">
        <v>750067</v>
      </c>
      <c r="B23" s="87" t="s">
        <v>220</v>
      </c>
      <c r="C23" s="87" t="s">
        <v>16149</v>
      </c>
      <c r="D23" s="87" t="s">
        <v>130</v>
      </c>
      <c r="E23" s="87" t="s">
        <v>2112</v>
      </c>
      <c r="F23" s="87" t="s">
        <v>2423</v>
      </c>
      <c r="G23" s="87" t="s">
        <v>2423</v>
      </c>
      <c r="H23" s="88">
        <f>J23+K23+L23</f>
        <v>65590799.690000005</v>
      </c>
      <c r="I23" s="88">
        <v>17267191.18</v>
      </c>
      <c r="J23" s="88">
        <v>17267191.18</v>
      </c>
      <c r="K23" s="88">
        <v>48049971.590000004</v>
      </c>
      <c r="L23" s="88">
        <v>273636.92</v>
      </c>
      <c r="M23" s="88">
        <v>0</v>
      </c>
      <c r="N23" s="87"/>
      <c r="O23" s="87"/>
      <c r="P23" s="172" t="s">
        <v>21590</v>
      </c>
      <c r="Q23" s="172"/>
      <c r="R23" s="99" t="s">
        <v>21591</v>
      </c>
      <c r="S23" s="173" t="s">
        <v>22482</v>
      </c>
    </row>
    <row r="24" spans="1:19" ht="26.25">
      <c r="A24" s="87">
        <v>750068</v>
      </c>
      <c r="B24" s="87" t="s">
        <v>221</v>
      </c>
      <c r="C24" s="87" t="s">
        <v>16149</v>
      </c>
      <c r="D24" s="87" t="s">
        <v>130</v>
      </c>
      <c r="E24" s="87" t="s">
        <v>2112</v>
      </c>
      <c r="F24" s="87" t="s">
        <v>2423</v>
      </c>
      <c r="G24" s="87" t="s">
        <v>2423</v>
      </c>
      <c r="H24" s="88">
        <v>60147477.280000001</v>
      </c>
      <c r="I24" s="88">
        <v>15900537.4</v>
      </c>
      <c r="J24" s="88">
        <v>15900537.4</v>
      </c>
      <c r="K24" s="88">
        <v>44246939.880000003</v>
      </c>
      <c r="L24" s="88">
        <v>251979.26</v>
      </c>
      <c r="M24" s="88">
        <v>0</v>
      </c>
      <c r="N24" s="87"/>
      <c r="O24" s="87"/>
      <c r="P24" s="172" t="s">
        <v>21592</v>
      </c>
      <c r="Q24" s="172"/>
      <c r="R24" s="99" t="s">
        <v>21593</v>
      </c>
      <c r="S24" s="173" t="s">
        <v>22482</v>
      </c>
    </row>
    <row r="25" spans="1:19" ht="102.75">
      <c r="A25" s="87">
        <v>956593</v>
      </c>
      <c r="B25" s="87" t="s">
        <v>22490</v>
      </c>
      <c r="C25" s="87" t="s">
        <v>21499</v>
      </c>
      <c r="D25" s="87" t="s">
        <v>33</v>
      </c>
      <c r="E25" s="87" t="s">
        <v>33</v>
      </c>
      <c r="F25" s="87" t="s">
        <v>22488</v>
      </c>
      <c r="G25" s="97" t="s">
        <v>2423</v>
      </c>
      <c r="H25" s="88">
        <v>5907319.6100000003</v>
      </c>
      <c r="I25" s="88">
        <v>3751193.63</v>
      </c>
      <c r="J25" s="88">
        <v>3751193.63</v>
      </c>
      <c r="K25" s="88"/>
      <c r="L25" s="174">
        <v>1741264.87</v>
      </c>
      <c r="M25" s="174">
        <v>414861.11</v>
      </c>
      <c r="N25" s="87"/>
      <c r="O25" s="88"/>
      <c r="P25" s="101" t="s">
        <v>22491</v>
      </c>
      <c r="Q25" s="175" t="s">
        <v>22491</v>
      </c>
      <c r="R25" s="99" t="s">
        <v>22492</v>
      </c>
      <c r="S25" s="173" t="s">
        <v>22482</v>
      </c>
    </row>
    <row r="26" spans="1:19" ht="16.5" thickBot="1">
      <c r="A26" s="176"/>
      <c r="B26" s="176"/>
      <c r="C26" s="176"/>
      <c r="D26" s="176"/>
      <c r="E26" s="176"/>
      <c r="F26" s="176"/>
      <c r="G26" s="176"/>
      <c r="H26" s="177"/>
      <c r="I26" s="178"/>
      <c r="J26" s="178"/>
      <c r="K26" s="178"/>
      <c r="L26" s="178"/>
      <c r="M26" s="178"/>
      <c r="N26" s="176"/>
      <c r="O26" s="176"/>
      <c r="P26" s="179"/>
      <c r="Q26" s="179"/>
      <c r="R26" s="180"/>
      <c r="S26" s="187"/>
    </row>
    <row r="27" spans="1:19">
      <c r="A27" s="157"/>
      <c r="B27" s="138" t="s">
        <v>22493</v>
      </c>
      <c r="C27" s="157"/>
      <c r="D27" s="157"/>
      <c r="E27" s="157"/>
      <c r="F27" s="157"/>
      <c r="G27" s="157"/>
      <c r="H27" s="158"/>
      <c r="I27" s="158"/>
      <c r="J27" s="158"/>
      <c r="K27" s="158"/>
      <c r="L27" s="158"/>
      <c r="M27" s="158"/>
      <c r="N27" s="157"/>
      <c r="O27" s="157"/>
      <c r="P27" s="181"/>
      <c r="Q27" s="181"/>
      <c r="R27" s="161"/>
      <c r="S27" s="162"/>
    </row>
    <row r="28" spans="1:19">
      <c r="A28" s="92">
        <v>746309</v>
      </c>
      <c r="B28" s="92" t="s">
        <v>222</v>
      </c>
      <c r="C28" s="92" t="s">
        <v>21499</v>
      </c>
      <c r="D28" s="92" t="s">
        <v>35</v>
      </c>
      <c r="E28" s="92" t="s">
        <v>2124</v>
      </c>
      <c r="F28" s="163" t="s">
        <v>7320</v>
      </c>
      <c r="G28" s="163" t="s">
        <v>7320</v>
      </c>
      <c r="H28" s="93">
        <v>668110</v>
      </c>
      <c r="I28" s="93">
        <v>425975.74</v>
      </c>
      <c r="J28" s="93" t="s">
        <v>275</v>
      </c>
      <c r="K28" s="93" t="s">
        <v>275</v>
      </c>
      <c r="L28" s="93" t="s">
        <v>275</v>
      </c>
      <c r="M28" s="93" t="s">
        <v>275</v>
      </c>
      <c r="N28" s="93">
        <v>19113</v>
      </c>
      <c r="O28" s="93">
        <v>163655</v>
      </c>
      <c r="P28" s="182" t="s">
        <v>21576</v>
      </c>
      <c r="Q28" s="182"/>
      <c r="R28" s="113" t="s">
        <v>21577</v>
      </c>
      <c r="S28" s="173" t="s">
        <v>22482</v>
      </c>
    </row>
    <row r="29" spans="1:19">
      <c r="A29" s="92">
        <v>757662</v>
      </c>
      <c r="B29" s="92" t="s">
        <v>189</v>
      </c>
      <c r="C29" s="92" t="s">
        <v>16149</v>
      </c>
      <c r="D29" s="92" t="s">
        <v>22483</v>
      </c>
      <c r="E29" s="92" t="s">
        <v>2124</v>
      </c>
      <c r="F29" s="87" t="s">
        <v>2423</v>
      </c>
      <c r="G29" s="87" t="s">
        <v>7862</v>
      </c>
      <c r="H29" s="93">
        <v>2216560</v>
      </c>
      <c r="I29" s="93">
        <v>1710547.94</v>
      </c>
      <c r="J29" s="93">
        <v>1710547.94</v>
      </c>
      <c r="K29" s="93">
        <v>0</v>
      </c>
      <c r="L29" s="93">
        <v>280516.59000000003</v>
      </c>
      <c r="M29" s="96">
        <v>512796.48</v>
      </c>
      <c r="N29" s="93">
        <v>2634</v>
      </c>
      <c r="O29" s="93">
        <v>512796</v>
      </c>
      <c r="P29" s="166" t="s">
        <v>21615</v>
      </c>
      <c r="Q29" s="166"/>
      <c r="R29" s="95" t="s">
        <v>21616</v>
      </c>
      <c r="S29" s="173" t="s">
        <v>22482</v>
      </c>
    </row>
    <row r="30" spans="1:19">
      <c r="A30" s="92">
        <v>757694</v>
      </c>
      <c r="B30" s="92" t="s">
        <v>180</v>
      </c>
      <c r="C30" s="92" t="s">
        <v>16149</v>
      </c>
      <c r="D30" s="92" t="s">
        <v>22483</v>
      </c>
      <c r="E30" s="92" t="s">
        <v>2124</v>
      </c>
      <c r="F30" s="92" t="s">
        <v>2423</v>
      </c>
      <c r="G30" s="92" t="s">
        <v>7862</v>
      </c>
      <c r="H30" s="93">
        <v>3271077</v>
      </c>
      <c r="I30" s="93">
        <v>2314733.7799999998</v>
      </c>
      <c r="J30" s="93">
        <v>2314733.7799999998</v>
      </c>
      <c r="K30" s="93">
        <v>0</v>
      </c>
      <c r="L30" s="93">
        <v>419922.13</v>
      </c>
      <c r="M30" s="93">
        <v>977936.96</v>
      </c>
      <c r="N30" s="93">
        <v>20360</v>
      </c>
      <c r="O30" s="93">
        <v>977936</v>
      </c>
      <c r="P30" s="166" t="s">
        <v>21619</v>
      </c>
      <c r="Q30" s="166"/>
      <c r="R30" s="95" t="s">
        <v>21616</v>
      </c>
      <c r="S30" s="173" t="s">
        <v>22482</v>
      </c>
    </row>
    <row r="31" spans="1:19">
      <c r="A31" s="92">
        <v>757698</v>
      </c>
      <c r="B31" s="92" t="s">
        <v>177</v>
      </c>
      <c r="C31" s="92" t="s">
        <v>16149</v>
      </c>
      <c r="D31" s="92" t="s">
        <v>22483</v>
      </c>
      <c r="E31" s="92" t="s">
        <v>2124</v>
      </c>
      <c r="F31" s="92" t="s">
        <v>2423</v>
      </c>
      <c r="G31" s="92" t="s">
        <v>7862</v>
      </c>
      <c r="H31" s="93">
        <v>2250901</v>
      </c>
      <c r="I31" s="93">
        <v>1888928.21</v>
      </c>
      <c r="J31" s="93">
        <v>1888928.21</v>
      </c>
      <c r="K31" s="93">
        <v>0</v>
      </c>
      <c r="L31" s="93">
        <v>311582.64</v>
      </c>
      <c r="M31" s="93">
        <v>594117.43999999994</v>
      </c>
      <c r="N31" s="93">
        <v>5530</v>
      </c>
      <c r="O31" s="93">
        <v>594117</v>
      </c>
      <c r="P31" s="166" t="s">
        <v>21619</v>
      </c>
      <c r="Q31" s="166"/>
      <c r="R31" s="95" t="s">
        <v>21616</v>
      </c>
      <c r="S31" s="173" t="s">
        <v>22482</v>
      </c>
    </row>
    <row r="32" spans="1:19">
      <c r="A32" s="147">
        <v>757699</v>
      </c>
      <c r="B32" s="147" t="s">
        <v>200</v>
      </c>
      <c r="C32" s="147" t="s">
        <v>16149</v>
      </c>
      <c r="D32" s="147" t="s">
        <v>22483</v>
      </c>
      <c r="E32" s="147" t="s">
        <v>2124</v>
      </c>
      <c r="F32" s="147" t="s">
        <v>2423</v>
      </c>
      <c r="G32" s="147" t="s">
        <v>22494</v>
      </c>
      <c r="H32" s="148">
        <v>3507467</v>
      </c>
      <c r="I32" s="148">
        <v>2755938.99</v>
      </c>
      <c r="J32" s="148">
        <v>2755938.99</v>
      </c>
      <c r="K32" s="148">
        <v>0</v>
      </c>
      <c r="L32" s="148">
        <v>462362.68</v>
      </c>
      <c r="M32" s="148">
        <v>683789.12</v>
      </c>
      <c r="N32" s="148">
        <v>28757</v>
      </c>
      <c r="O32" s="148">
        <v>683789</v>
      </c>
      <c r="P32" s="149" t="s">
        <v>21622</v>
      </c>
      <c r="Q32" s="149"/>
      <c r="R32" s="183" t="s">
        <v>21616</v>
      </c>
      <c r="S32" s="173" t="s">
        <v>22482</v>
      </c>
    </row>
    <row r="33" spans="1:23" ht="96.75" thickBot="1">
      <c r="A33" s="184">
        <v>957578</v>
      </c>
      <c r="B33" s="151" t="s">
        <v>174</v>
      </c>
      <c r="C33" s="151" t="s">
        <v>21499</v>
      </c>
      <c r="D33" s="151" t="s">
        <v>33</v>
      </c>
      <c r="E33" s="151" t="s">
        <v>33</v>
      </c>
      <c r="F33" s="151" t="s">
        <v>22488</v>
      </c>
      <c r="G33" s="184" t="s">
        <v>2423</v>
      </c>
      <c r="H33" s="152">
        <v>1250845.76</v>
      </c>
      <c r="I33" s="152">
        <f>H33-L33</f>
        <v>1108989.51</v>
      </c>
      <c r="J33" s="152">
        <f>I33-M33</f>
        <v>1108989.51</v>
      </c>
      <c r="K33" s="156"/>
      <c r="L33" s="185">
        <v>141856.25</v>
      </c>
      <c r="M33" s="156"/>
      <c r="N33" s="156"/>
      <c r="O33" s="156"/>
      <c r="P33" s="186" t="s">
        <v>22495</v>
      </c>
      <c r="Q33" s="186" t="s">
        <v>22496</v>
      </c>
      <c r="R33" s="155"/>
      <c r="S33" s="187" t="s">
        <v>22482</v>
      </c>
    </row>
    <row r="34" spans="1:23">
      <c r="A34" s="157"/>
      <c r="B34" s="138" t="s">
        <v>22497</v>
      </c>
      <c r="C34" s="157"/>
      <c r="D34" s="157"/>
      <c r="E34" s="157"/>
      <c r="F34" s="157"/>
      <c r="G34" s="157"/>
      <c r="H34" s="158"/>
      <c r="I34" s="158"/>
      <c r="J34" s="158"/>
      <c r="K34" s="158"/>
      <c r="L34" s="158"/>
      <c r="M34" s="158"/>
      <c r="N34" s="157"/>
      <c r="O34" s="157"/>
      <c r="P34" s="160"/>
      <c r="Q34" s="160"/>
      <c r="R34" s="161"/>
      <c r="S34" s="162"/>
    </row>
    <row r="35" spans="1:23" ht="51.75">
      <c r="A35" s="92">
        <v>165213</v>
      </c>
      <c r="B35" s="92" t="s">
        <v>252</v>
      </c>
      <c r="C35" s="92" t="s">
        <v>16149</v>
      </c>
      <c r="D35" s="92" t="s">
        <v>2111</v>
      </c>
      <c r="E35" s="92" t="s">
        <v>46</v>
      </c>
      <c r="F35" s="92" t="s">
        <v>2204</v>
      </c>
      <c r="G35" s="92" t="s">
        <v>2204</v>
      </c>
      <c r="H35" s="93">
        <f>J35+K35+L35</f>
        <v>122806969.06999999</v>
      </c>
      <c r="I35" s="93">
        <v>83734340.489999995</v>
      </c>
      <c r="J35" s="93">
        <v>83734340.489999995</v>
      </c>
      <c r="K35" s="93">
        <v>33182392.649999999</v>
      </c>
      <c r="L35" s="93">
        <v>5890235.9299999997</v>
      </c>
      <c r="M35" s="93" t="s">
        <v>275</v>
      </c>
      <c r="N35" s="92"/>
      <c r="O35" s="92"/>
      <c r="P35" s="166" t="s">
        <v>21489</v>
      </c>
      <c r="Q35" s="166"/>
      <c r="R35" s="103" t="s">
        <v>21490</v>
      </c>
      <c r="S35" s="173" t="s">
        <v>22482</v>
      </c>
    </row>
    <row r="36" spans="1:23" ht="72.75">
      <c r="A36" s="147">
        <v>751655</v>
      </c>
      <c r="B36" s="147" t="s">
        <v>253</v>
      </c>
      <c r="C36" s="147" t="s">
        <v>16149</v>
      </c>
      <c r="D36" s="147" t="s">
        <v>2111</v>
      </c>
      <c r="E36" s="147" t="s">
        <v>22498</v>
      </c>
      <c r="F36" s="147" t="s">
        <v>2204</v>
      </c>
      <c r="G36" s="147" t="s">
        <v>2204</v>
      </c>
      <c r="H36" s="148">
        <v>105481956</v>
      </c>
      <c r="I36" s="148"/>
      <c r="J36" s="148" t="s">
        <v>275</v>
      </c>
      <c r="K36" s="148">
        <v>105481956</v>
      </c>
      <c r="L36" s="148" t="s">
        <v>275</v>
      </c>
      <c r="M36" s="148" t="s">
        <v>275</v>
      </c>
      <c r="N36" s="147"/>
      <c r="O36" s="147"/>
      <c r="P36" s="149" t="s">
        <v>21603</v>
      </c>
      <c r="Q36" s="149"/>
      <c r="R36" s="183" t="s">
        <v>21604</v>
      </c>
      <c r="S36" s="173" t="s">
        <v>22482</v>
      </c>
    </row>
    <row r="37" spans="1:23" ht="72.75">
      <c r="A37" s="87">
        <v>751656</v>
      </c>
      <c r="B37" s="87" t="s">
        <v>254</v>
      </c>
      <c r="C37" s="87" t="s">
        <v>16149</v>
      </c>
      <c r="D37" s="87" t="s">
        <v>2111</v>
      </c>
      <c r="E37" s="87" t="s">
        <v>22498</v>
      </c>
      <c r="F37" s="87" t="s">
        <v>22499</v>
      </c>
      <c r="G37" s="87" t="s">
        <v>2204</v>
      </c>
      <c r="H37" s="88">
        <v>39954081</v>
      </c>
      <c r="I37" s="88"/>
      <c r="J37" s="88" t="s">
        <v>275</v>
      </c>
      <c r="K37" s="88">
        <v>39954081</v>
      </c>
      <c r="L37" s="88" t="s">
        <v>275</v>
      </c>
      <c r="M37" s="88" t="s">
        <v>275</v>
      </c>
      <c r="N37" s="87"/>
      <c r="O37" s="87"/>
      <c r="P37" s="89" t="s">
        <v>21603</v>
      </c>
      <c r="Q37" s="89"/>
      <c r="R37" s="90" t="s">
        <v>21605</v>
      </c>
      <c r="S37" s="173" t="s">
        <v>22482</v>
      </c>
    </row>
    <row r="38" spans="1:23" ht="39">
      <c r="A38" s="87">
        <v>165225</v>
      </c>
      <c r="B38" s="87" t="s">
        <v>1182</v>
      </c>
      <c r="C38" s="87" t="s">
        <v>16149</v>
      </c>
      <c r="D38" s="87" t="s">
        <v>2111</v>
      </c>
      <c r="E38" s="87" t="s">
        <v>33</v>
      </c>
      <c r="F38" s="87" t="s">
        <v>2204</v>
      </c>
      <c r="G38" s="87" t="s">
        <v>2204</v>
      </c>
      <c r="H38" s="88">
        <f>J38+K38+L38</f>
        <v>16374033.720000001</v>
      </c>
      <c r="I38" s="88">
        <v>13495526.25</v>
      </c>
      <c r="J38" s="88">
        <v>14704637.25</v>
      </c>
      <c r="K38" s="88">
        <v>178309</v>
      </c>
      <c r="L38" s="88">
        <v>1491087.47</v>
      </c>
      <c r="M38" s="88">
        <v>0</v>
      </c>
      <c r="N38" s="196" t="s">
        <v>314</v>
      </c>
      <c r="O38" s="204" t="s">
        <v>2203</v>
      </c>
      <c r="P38" s="89" t="s">
        <v>21491</v>
      </c>
      <c r="Q38" s="205" t="s">
        <v>275</v>
      </c>
      <c r="R38" s="99" t="s">
        <v>21540</v>
      </c>
      <c r="S38" s="173" t="s">
        <v>22482</v>
      </c>
      <c r="T38" s="193"/>
      <c r="U38" s="193"/>
      <c r="V38" s="193"/>
      <c r="W38" s="194"/>
    </row>
    <row r="39" spans="1:23" ht="30.95" customHeight="1">
      <c r="A39" s="188"/>
      <c r="B39" s="189" t="s">
        <v>22500</v>
      </c>
      <c r="C39" s="188"/>
      <c r="D39" s="188"/>
      <c r="E39" s="188"/>
      <c r="F39" s="188"/>
      <c r="G39" s="188"/>
      <c r="H39" s="188"/>
      <c r="I39" s="190"/>
      <c r="J39" s="188"/>
      <c r="K39" s="188"/>
      <c r="L39" s="188"/>
      <c r="M39" s="188"/>
      <c r="N39" s="188"/>
      <c r="O39" s="188"/>
      <c r="P39" s="188"/>
      <c r="Q39" s="188"/>
      <c r="R39" s="188"/>
      <c r="S39" s="188"/>
    </row>
    <row r="40" spans="1:23">
      <c r="A40" s="87">
        <v>678800</v>
      </c>
      <c r="B40" s="87" t="s">
        <v>197</v>
      </c>
      <c r="C40" s="87" t="s">
        <v>21499</v>
      </c>
      <c r="D40" s="87" t="s">
        <v>216</v>
      </c>
      <c r="E40" s="87" t="s">
        <v>21529</v>
      </c>
      <c r="F40" s="87" t="s">
        <v>2204</v>
      </c>
      <c r="G40" s="87" t="s">
        <v>21598</v>
      </c>
      <c r="H40" s="88">
        <f>J40+K40+L40</f>
        <v>16033618.379999999</v>
      </c>
      <c r="I40" s="88">
        <v>13148929.439999999</v>
      </c>
      <c r="J40" s="88">
        <v>13148929.439999999</v>
      </c>
      <c r="K40" s="88">
        <v>55895.839999999997</v>
      </c>
      <c r="L40" s="88">
        <v>2828793.1</v>
      </c>
      <c r="M40" s="88" t="s">
        <v>275</v>
      </c>
      <c r="N40" s="87" t="s">
        <v>22485</v>
      </c>
      <c r="O40" s="87" t="s">
        <v>22485</v>
      </c>
      <c r="P40" s="89" t="s">
        <v>21537</v>
      </c>
      <c r="Q40" s="89"/>
      <c r="R40" s="99" t="s">
        <v>21538</v>
      </c>
      <c r="S40" s="173" t="s">
        <v>22482</v>
      </c>
    </row>
    <row r="41" spans="1:23">
      <c r="A41" s="92">
        <v>662238</v>
      </c>
      <c r="B41" s="92" t="s">
        <v>255</v>
      </c>
      <c r="C41" s="92" t="s">
        <v>21499</v>
      </c>
      <c r="D41" s="92" t="s">
        <v>216</v>
      </c>
      <c r="E41" s="92"/>
      <c r="F41" s="92" t="s">
        <v>2204</v>
      </c>
      <c r="G41" s="92" t="s">
        <v>2204</v>
      </c>
      <c r="H41" s="88">
        <f>I41+J41+K41+L41</f>
        <v>34875800.659999996</v>
      </c>
      <c r="I41" s="88">
        <v>14142413.060000001</v>
      </c>
      <c r="J41" s="88">
        <v>14142413.060000001</v>
      </c>
      <c r="K41" s="88">
        <v>3014559.92</v>
      </c>
      <c r="L41" s="88">
        <v>3576414.62</v>
      </c>
      <c r="M41" s="93"/>
      <c r="N41" s="191" t="s">
        <v>314</v>
      </c>
      <c r="O41" s="93" t="s">
        <v>2203</v>
      </c>
      <c r="P41" s="165" t="s">
        <v>21534</v>
      </c>
      <c r="Q41" s="92" t="s">
        <v>22485</v>
      </c>
      <c r="R41" s="95"/>
      <c r="S41" s="173" t="s">
        <v>22482</v>
      </c>
    </row>
    <row r="42" spans="1:23" ht="64.5">
      <c r="A42" s="202">
        <v>746545</v>
      </c>
      <c r="B42" s="198" t="s">
        <v>256</v>
      </c>
      <c r="C42" s="198" t="s">
        <v>21499</v>
      </c>
      <c r="D42" s="198" t="s">
        <v>216</v>
      </c>
      <c r="E42" s="198" t="s">
        <v>21529</v>
      </c>
      <c r="F42" s="198" t="s">
        <v>2358</v>
      </c>
      <c r="G42" s="198" t="s">
        <v>2358</v>
      </c>
      <c r="H42" s="197">
        <v>131169274</v>
      </c>
      <c r="I42" s="197">
        <v>115638378</v>
      </c>
      <c r="J42" s="197">
        <v>115638378</v>
      </c>
      <c r="K42" s="197">
        <v>15530896</v>
      </c>
      <c r="L42" s="197"/>
      <c r="M42" s="199"/>
      <c r="N42" s="200" t="s">
        <v>314</v>
      </c>
      <c r="O42" s="199" t="s">
        <v>2203</v>
      </c>
      <c r="P42" s="192" t="s">
        <v>21541</v>
      </c>
      <c r="Q42" s="198" t="s">
        <v>22485</v>
      </c>
      <c r="R42" s="201" t="s">
        <v>21578</v>
      </c>
      <c r="S42" s="195" t="s">
        <v>22501</v>
      </c>
    </row>
    <row r="43" spans="1:23" ht="26.25">
      <c r="A43" s="202">
        <v>746660</v>
      </c>
      <c r="B43" s="198" t="s">
        <v>257</v>
      </c>
      <c r="C43" s="198" t="s">
        <v>21499</v>
      </c>
      <c r="D43" s="198" t="s">
        <v>33</v>
      </c>
      <c r="E43" s="198" t="s">
        <v>33</v>
      </c>
      <c r="F43" s="198" t="s">
        <v>2204</v>
      </c>
      <c r="G43" s="198" t="s">
        <v>2204</v>
      </c>
      <c r="H43" s="197">
        <v>16713944.15</v>
      </c>
      <c r="I43" s="197">
        <v>15096658.560000001</v>
      </c>
      <c r="J43" s="197">
        <v>15096658.560000001</v>
      </c>
      <c r="K43" s="197">
        <v>1617375.6</v>
      </c>
      <c r="L43" s="197" t="s">
        <v>275</v>
      </c>
      <c r="M43" s="199" t="s">
        <v>275</v>
      </c>
      <c r="N43" s="200" t="s">
        <v>314</v>
      </c>
      <c r="O43" s="199" t="s">
        <v>2203</v>
      </c>
      <c r="P43" s="192" t="s">
        <v>21542</v>
      </c>
      <c r="Q43" s="198" t="s">
        <v>22485</v>
      </c>
      <c r="R43" s="201" t="s">
        <v>21580</v>
      </c>
      <c r="S43" s="195" t="s">
        <v>22501</v>
      </c>
    </row>
    <row r="44" spans="1:23">
      <c r="I44" s="105">
        <f>SUM(I6:I43)</f>
        <v>616432339.28999996</v>
      </c>
    </row>
    <row r="46" spans="1:23">
      <c r="I46" s="105"/>
    </row>
  </sheetData>
  <autoFilter ref="A2:S25" xr:uid="{4EC6DA9D-6BB9-D246-9DAF-EBFE851A5FC2}"/>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7EC8-20C4-4BE4-9E5F-0B752876DFA8}">
  <dimension ref="A1:N6"/>
  <sheetViews>
    <sheetView workbookViewId="0"/>
  </sheetViews>
  <sheetFormatPr defaultColWidth="8.875" defaultRowHeight="15.75"/>
  <cols>
    <col min="1" max="1" width="7.5" customWidth="1"/>
    <col min="2" max="2" width="21.5" customWidth="1"/>
    <col min="3" max="3" width="30.875" customWidth="1"/>
    <col min="4" max="4" width="22" customWidth="1"/>
    <col min="5" max="5" width="18" customWidth="1"/>
    <col min="6" max="6" width="17" customWidth="1"/>
    <col min="7" max="7" width="22" customWidth="1"/>
    <col min="8" max="8" width="9.875" customWidth="1"/>
    <col min="9" max="9" width="22" customWidth="1"/>
    <col min="10" max="10" width="19" customWidth="1"/>
    <col min="11" max="11" width="23" bestFit="1" customWidth="1"/>
    <col min="12" max="13" width="14.875" bestFit="1" customWidth="1"/>
    <col min="14" max="14" width="14.5" bestFit="1" customWidth="1"/>
  </cols>
  <sheetData>
    <row r="1" spans="1:14">
      <c r="E1" s="1397" t="s">
        <v>22502</v>
      </c>
      <c r="F1" s="1398"/>
      <c r="G1" s="1399"/>
      <c r="H1" s="1397" t="s">
        <v>22503</v>
      </c>
      <c r="I1" s="1398"/>
      <c r="J1" s="1399"/>
    </row>
    <row r="2" spans="1:14">
      <c r="A2" s="60" t="s">
        <v>16</v>
      </c>
      <c r="B2" s="61" t="s">
        <v>17</v>
      </c>
      <c r="C2" s="61" t="s">
        <v>18</v>
      </c>
      <c r="D2" s="60" t="s">
        <v>20</v>
      </c>
      <c r="E2" s="270">
        <v>428</v>
      </c>
      <c r="F2" s="271">
        <v>406</v>
      </c>
      <c r="G2" s="281" t="s">
        <v>19</v>
      </c>
      <c r="H2" s="270">
        <v>428</v>
      </c>
      <c r="I2" s="271">
        <v>406</v>
      </c>
      <c r="J2" s="272" t="s">
        <v>22504</v>
      </c>
      <c r="K2" s="269" t="s">
        <v>22505</v>
      </c>
      <c r="L2" s="17"/>
      <c r="M2" s="17"/>
      <c r="N2" s="17"/>
    </row>
    <row r="3" spans="1:14">
      <c r="A3" s="10">
        <v>10841</v>
      </c>
      <c r="B3" s="17" t="s">
        <v>22506</v>
      </c>
      <c r="C3" s="17" t="s">
        <v>55</v>
      </c>
      <c r="D3" s="10" t="s">
        <v>33</v>
      </c>
      <c r="E3" s="273">
        <v>6025270.2199999997</v>
      </c>
      <c r="F3" s="29">
        <v>665958.96</v>
      </c>
      <c r="G3" s="8">
        <v>6691229.1799999997</v>
      </c>
      <c r="H3" s="276"/>
      <c r="I3" s="29"/>
      <c r="J3" s="277"/>
      <c r="K3" s="9"/>
      <c r="L3" s="9"/>
      <c r="M3" s="9"/>
      <c r="N3" s="9"/>
    </row>
    <row r="4" spans="1:14">
      <c r="A4" s="10">
        <v>11350</v>
      </c>
      <c r="B4" s="17" t="s">
        <v>22507</v>
      </c>
      <c r="C4" s="17" t="s">
        <v>83</v>
      </c>
      <c r="D4" s="10" t="s">
        <v>33</v>
      </c>
      <c r="E4" s="273">
        <v>2159012.31</v>
      </c>
      <c r="F4" s="29">
        <v>224680.68</v>
      </c>
      <c r="G4" s="8">
        <v>2383692.9900000002</v>
      </c>
      <c r="H4" s="276"/>
      <c r="I4" s="29"/>
      <c r="J4" s="277"/>
      <c r="K4" s="9"/>
      <c r="L4" s="9"/>
      <c r="M4" s="9"/>
      <c r="N4" s="9"/>
    </row>
    <row r="5" spans="1:14">
      <c r="A5" s="10">
        <v>11372</v>
      </c>
      <c r="B5" s="17" t="s">
        <v>22508</v>
      </c>
      <c r="C5" s="17" t="s">
        <v>87</v>
      </c>
      <c r="D5" s="10" t="s">
        <v>33</v>
      </c>
      <c r="E5" s="273">
        <v>3696956.6</v>
      </c>
      <c r="F5" s="29">
        <v>436383.23</v>
      </c>
      <c r="G5" s="8">
        <v>4133339.83</v>
      </c>
      <c r="H5" s="276"/>
      <c r="I5" s="29"/>
      <c r="J5" s="277"/>
      <c r="K5" s="9"/>
      <c r="L5" s="9"/>
      <c r="M5" s="9"/>
      <c r="N5" s="9"/>
    </row>
    <row r="6" spans="1:14">
      <c r="A6" s="10">
        <v>11566</v>
      </c>
      <c r="B6" s="17" t="s">
        <v>22509</v>
      </c>
      <c r="C6" s="17" t="s">
        <v>109</v>
      </c>
      <c r="D6" s="10" t="s">
        <v>33</v>
      </c>
      <c r="E6" s="274">
        <v>3478518</v>
      </c>
      <c r="F6" s="275">
        <v>338280</v>
      </c>
      <c r="G6" s="275">
        <v>3816798</v>
      </c>
      <c r="H6" s="278"/>
      <c r="I6" s="279"/>
      <c r="J6" s="280"/>
      <c r="K6" s="9"/>
      <c r="L6" s="9"/>
      <c r="M6" s="9"/>
      <c r="N6" s="9"/>
    </row>
  </sheetData>
  <mergeCells count="2">
    <mergeCell ref="H1:J1"/>
    <mergeCell ref="E1:G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FD931-D5CB-054D-B06B-9650E244C5D9}">
  <sheetPr>
    <tabColor theme="5"/>
  </sheetPr>
  <dimension ref="A1:P14"/>
  <sheetViews>
    <sheetView workbookViewId="0"/>
  </sheetViews>
  <sheetFormatPr defaultColWidth="11" defaultRowHeight="15.75"/>
  <cols>
    <col min="2" max="2" width="76" customWidth="1"/>
    <col min="3" max="3" width="26.375" customWidth="1"/>
    <col min="4" max="4" width="13.5" customWidth="1"/>
    <col min="5" max="5" width="24.875" customWidth="1"/>
    <col min="6" max="6" width="29" style="114" customWidth="1"/>
    <col min="7" max="7" width="16.5" customWidth="1"/>
    <col min="8" max="9" width="15" customWidth="1"/>
    <col min="10" max="10" width="14.375" customWidth="1"/>
    <col min="11" max="11" width="15.875" customWidth="1"/>
    <col min="13" max="13" width="18.375" customWidth="1"/>
    <col min="14" max="14" width="36.5" customWidth="1"/>
    <col min="15" max="15" width="53.5" customWidth="1"/>
    <col min="16" max="16" width="79" customWidth="1"/>
  </cols>
  <sheetData>
    <row r="1" spans="1:16">
      <c r="A1" s="106">
        <v>723883</v>
      </c>
      <c r="B1" s="106" t="s">
        <v>22510</v>
      </c>
    </row>
    <row r="2" spans="1:16">
      <c r="A2" s="106">
        <v>727572</v>
      </c>
      <c r="B2" s="106" t="s">
        <v>22510</v>
      </c>
      <c r="E2" s="106"/>
      <c r="F2" s="115"/>
    </row>
    <row r="3" spans="1:16">
      <c r="A3" s="116">
        <v>790443</v>
      </c>
      <c r="B3" s="116" t="s">
        <v>22511</v>
      </c>
      <c r="E3" s="106"/>
      <c r="F3" s="115"/>
    </row>
    <row r="4" spans="1:16">
      <c r="A4" s="116">
        <v>165209</v>
      </c>
      <c r="B4" s="116" t="s">
        <v>22512</v>
      </c>
    </row>
    <row r="5" spans="1:16">
      <c r="A5" s="116">
        <v>757700</v>
      </c>
      <c r="B5" s="116" t="s">
        <v>22513</v>
      </c>
      <c r="E5" s="106"/>
      <c r="F5" s="115"/>
    </row>
    <row r="6" spans="1:16">
      <c r="A6" s="116">
        <v>800286</v>
      </c>
      <c r="B6" s="116" t="s">
        <v>22514</v>
      </c>
      <c r="E6" s="106"/>
    </row>
    <row r="7" spans="1:16" ht="16.5" thickBot="1">
      <c r="E7" s="106"/>
    </row>
    <row r="8" spans="1:16" ht="60">
      <c r="A8" s="79" t="s">
        <v>319</v>
      </c>
      <c r="B8" s="80" t="s">
        <v>322</v>
      </c>
      <c r="C8" s="81" t="s">
        <v>20</v>
      </c>
      <c r="D8" s="81" t="s">
        <v>22470</v>
      </c>
      <c r="E8" s="81" t="s">
        <v>2728</v>
      </c>
      <c r="F8" s="82" t="s">
        <v>21478</v>
      </c>
      <c r="G8" s="83" t="s">
        <v>21479</v>
      </c>
      <c r="H8" s="84" t="s">
        <v>2628</v>
      </c>
      <c r="I8" s="84" t="s">
        <v>2629</v>
      </c>
      <c r="J8" s="85" t="s">
        <v>21480</v>
      </c>
      <c r="K8" s="85" t="s">
        <v>21481</v>
      </c>
      <c r="L8" s="83" t="s">
        <v>22515</v>
      </c>
      <c r="M8" s="83" t="s">
        <v>22516</v>
      </c>
      <c r="N8" s="86" t="s">
        <v>2464</v>
      </c>
      <c r="O8" s="81" t="s">
        <v>21486</v>
      </c>
      <c r="P8" s="81" t="s">
        <v>2630</v>
      </c>
    </row>
    <row r="9" spans="1:16" ht="45">
      <c r="A9" s="117">
        <v>723883</v>
      </c>
      <c r="B9" s="87" t="s">
        <v>129</v>
      </c>
      <c r="C9" s="87" t="s">
        <v>130</v>
      </c>
      <c r="D9" s="87" t="s">
        <v>130</v>
      </c>
      <c r="E9" s="97" t="s">
        <v>22517</v>
      </c>
      <c r="F9" s="118">
        <v>25072092.110000003</v>
      </c>
      <c r="G9" s="88">
        <v>6584889.6100000003</v>
      </c>
      <c r="H9" s="88">
        <v>6584889.6100000003</v>
      </c>
      <c r="I9" s="88">
        <v>18404524.670000002</v>
      </c>
      <c r="J9" s="88">
        <v>82677.83</v>
      </c>
      <c r="K9" s="88">
        <v>0</v>
      </c>
      <c r="L9" s="98"/>
      <c r="M9" s="98"/>
      <c r="N9" s="89" t="s">
        <v>21558</v>
      </c>
      <c r="O9" s="99" t="s">
        <v>21559</v>
      </c>
      <c r="P9" s="91" t="s">
        <v>21495</v>
      </c>
    </row>
    <row r="10" spans="1:16" ht="45">
      <c r="A10" s="117">
        <v>727572</v>
      </c>
      <c r="B10" s="87" t="s">
        <v>207</v>
      </c>
      <c r="C10" s="87" t="s">
        <v>130</v>
      </c>
      <c r="D10" s="87" t="s">
        <v>130</v>
      </c>
      <c r="E10" s="97" t="s">
        <v>22518</v>
      </c>
      <c r="F10" s="118">
        <v>48974857.770000003</v>
      </c>
      <c r="G10" s="88">
        <v>12945985.390000001</v>
      </c>
      <c r="H10" s="88">
        <v>12945985.390000001</v>
      </c>
      <c r="I10" s="88">
        <v>36028872.380000003</v>
      </c>
      <c r="J10" s="88">
        <v>0</v>
      </c>
      <c r="K10" s="88">
        <v>0</v>
      </c>
      <c r="L10" s="88">
        <v>5950</v>
      </c>
      <c r="M10" s="98">
        <v>0</v>
      </c>
      <c r="N10" s="89" t="s">
        <v>21564</v>
      </c>
      <c r="O10" s="90" t="s">
        <v>21565</v>
      </c>
      <c r="P10" s="91" t="s">
        <v>21495</v>
      </c>
    </row>
    <row r="11" spans="1:16" ht="27" customHeight="1">
      <c r="A11" s="119">
        <v>790443</v>
      </c>
      <c r="B11" s="87" t="s">
        <v>161</v>
      </c>
      <c r="C11" s="87" t="s">
        <v>35</v>
      </c>
      <c r="D11" s="87" t="s">
        <v>21549</v>
      </c>
      <c r="E11" s="87" t="s">
        <v>22519</v>
      </c>
      <c r="F11" s="118">
        <v>248306</v>
      </c>
      <c r="G11" s="88">
        <v>186697</v>
      </c>
      <c r="H11" s="88">
        <v>186697</v>
      </c>
      <c r="I11" s="88">
        <v>0</v>
      </c>
      <c r="J11" s="88">
        <v>25985</v>
      </c>
      <c r="K11" s="88">
        <v>35624</v>
      </c>
      <c r="L11" s="98">
        <v>14074</v>
      </c>
      <c r="M11" s="98">
        <v>35624</v>
      </c>
      <c r="N11" s="100" t="s">
        <v>21623</v>
      </c>
      <c r="O11" s="90" t="s">
        <v>21624</v>
      </c>
      <c r="P11" s="91" t="s">
        <v>21505</v>
      </c>
    </row>
    <row r="12" spans="1:16" ht="51.75">
      <c r="A12" s="120">
        <v>165209</v>
      </c>
      <c r="B12" s="92" t="s">
        <v>1183</v>
      </c>
      <c r="C12" s="92" t="s">
        <v>2111</v>
      </c>
      <c r="D12" s="92" t="s">
        <v>33</v>
      </c>
      <c r="E12" s="92" t="s">
        <v>2204</v>
      </c>
      <c r="F12" s="121">
        <v>16241388</v>
      </c>
      <c r="G12" s="93">
        <v>12765828</v>
      </c>
      <c r="H12" s="93">
        <v>14048046</v>
      </c>
      <c r="I12" s="93">
        <v>177391</v>
      </c>
      <c r="J12" s="93">
        <v>2015951</v>
      </c>
      <c r="K12" s="93">
        <v>0</v>
      </c>
      <c r="L12" s="1309"/>
      <c r="M12" s="1309"/>
      <c r="N12" s="102"/>
      <c r="O12" s="103" t="s">
        <v>21487</v>
      </c>
      <c r="P12" s="104"/>
    </row>
    <row r="13" spans="1:16" ht="36.75">
      <c r="A13" s="120">
        <v>757700</v>
      </c>
      <c r="B13" s="92" t="s">
        <v>176</v>
      </c>
      <c r="C13" s="92" t="s">
        <v>22483</v>
      </c>
      <c r="D13" s="92" t="s">
        <v>2124</v>
      </c>
      <c r="E13" s="87" t="s">
        <v>22520</v>
      </c>
      <c r="F13" s="121">
        <v>1988436.1600000001</v>
      </c>
      <c r="G13" s="93">
        <v>1318515.6599999999</v>
      </c>
      <c r="H13" s="93">
        <v>1318515.6599999999</v>
      </c>
      <c r="I13" s="93">
        <v>0</v>
      </c>
      <c r="J13" s="93">
        <v>245359.86</v>
      </c>
      <c r="K13" s="93">
        <v>424560.64000000001</v>
      </c>
      <c r="L13" s="93">
        <v>11070</v>
      </c>
      <c r="M13" s="93">
        <v>424560.64000000001</v>
      </c>
      <c r="N13" s="94" t="s">
        <v>21620</v>
      </c>
      <c r="O13" s="95" t="s">
        <v>21616</v>
      </c>
      <c r="P13" s="91" t="s">
        <v>21488</v>
      </c>
    </row>
    <row r="14" spans="1:16" ht="36.75">
      <c r="A14" s="120">
        <v>800286</v>
      </c>
      <c r="B14" s="92" t="s">
        <v>187</v>
      </c>
      <c r="C14" s="92" t="s">
        <v>22483</v>
      </c>
      <c r="D14" s="92" t="s">
        <v>2124</v>
      </c>
      <c r="E14" s="87" t="s">
        <v>22520</v>
      </c>
      <c r="F14" s="121">
        <v>2601467.86</v>
      </c>
      <c r="G14" s="93">
        <v>1703712.83</v>
      </c>
      <c r="H14" s="93">
        <v>1703712.83</v>
      </c>
      <c r="I14" s="93">
        <v>0</v>
      </c>
      <c r="J14" s="93">
        <v>300364.95</v>
      </c>
      <c r="K14" s="96">
        <v>597390.07999999996</v>
      </c>
      <c r="L14" s="93">
        <v>0</v>
      </c>
      <c r="M14" s="93">
        <v>597390</v>
      </c>
      <c r="N14" s="94" t="s">
        <v>21620</v>
      </c>
      <c r="O14" s="95" t="s">
        <v>21616</v>
      </c>
      <c r="P14" s="91" t="s">
        <v>21488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A7D4B-07D2-4D46-884E-2476AE8807AE}">
  <sheetPr>
    <tabColor theme="9" tint="0.39997558519241921"/>
  </sheetPr>
  <dimension ref="A1:O128"/>
  <sheetViews>
    <sheetView workbookViewId="0"/>
  </sheetViews>
  <sheetFormatPr defaultColWidth="11" defaultRowHeight="15.75" customHeight="1"/>
  <cols>
    <col min="1" max="1" width="11.875" customWidth="1"/>
    <col min="3" max="3" width="41.375" customWidth="1"/>
    <col min="4" max="4" width="20.875" customWidth="1"/>
    <col min="5" max="5" width="13" customWidth="1"/>
    <col min="6" max="6" width="15" customWidth="1"/>
    <col min="7" max="7" width="17.5" customWidth="1"/>
    <col min="9" max="9" width="15.375" customWidth="1"/>
    <col min="10" max="10" width="15" customWidth="1"/>
    <col min="11" max="11" width="13.5" customWidth="1"/>
    <col min="12" max="12" width="23" customWidth="1"/>
    <col min="13" max="13" width="13.5" customWidth="1"/>
    <col min="15" max="15" width="13.5" customWidth="1"/>
    <col min="16" max="16" width="14" customWidth="1"/>
  </cols>
  <sheetData>
    <row r="1" spans="1:13" ht="17.25" customHeight="1">
      <c r="A1" s="328" t="s">
        <v>22521</v>
      </c>
      <c r="B1" s="315"/>
      <c r="C1" s="315"/>
      <c r="D1" s="321"/>
      <c r="E1" s="1400" t="s">
        <v>22522</v>
      </c>
      <c r="F1" s="1400"/>
      <c r="G1" s="1401"/>
      <c r="H1" s="303"/>
      <c r="I1" s="1402" t="s">
        <v>22523</v>
      </c>
      <c r="J1" s="1403"/>
      <c r="K1" s="1404" t="s">
        <v>22524</v>
      </c>
      <c r="L1" s="1400"/>
      <c r="M1" s="1401"/>
    </row>
    <row r="2" spans="1:13" ht="29.25" customHeight="1">
      <c r="A2" s="324" t="s">
        <v>16</v>
      </c>
      <c r="B2" s="325" t="s">
        <v>22525</v>
      </c>
      <c r="C2" s="326" t="s">
        <v>18</v>
      </c>
      <c r="D2" s="327" t="s">
        <v>22526</v>
      </c>
      <c r="E2" s="318">
        <v>428</v>
      </c>
      <c r="F2" s="319">
        <v>406</v>
      </c>
      <c r="G2" s="320" t="s">
        <v>19</v>
      </c>
      <c r="H2" s="304" t="s">
        <v>20</v>
      </c>
      <c r="I2" s="305" t="s">
        <v>22527</v>
      </c>
      <c r="J2" s="308" t="s">
        <v>22528</v>
      </c>
      <c r="K2" s="309" t="s">
        <v>22529</v>
      </c>
      <c r="L2" s="310" t="s">
        <v>22530</v>
      </c>
      <c r="M2" s="310" t="s">
        <v>22531</v>
      </c>
    </row>
    <row r="3" spans="1:13">
      <c r="A3" s="298">
        <v>10499</v>
      </c>
      <c r="B3" s="298">
        <v>542690</v>
      </c>
      <c r="C3" s="299" t="s">
        <v>34</v>
      </c>
      <c r="D3" s="299" t="s">
        <v>22532</v>
      </c>
      <c r="E3" s="300">
        <v>6199877.0700000003</v>
      </c>
      <c r="F3" s="300">
        <v>243880.33</v>
      </c>
      <c r="G3" s="300">
        <v>6443757.4000000004</v>
      </c>
      <c r="H3" s="298" t="s">
        <v>35</v>
      </c>
      <c r="I3" s="300">
        <v>745644.61</v>
      </c>
      <c r="J3" s="300">
        <v>4153049.13</v>
      </c>
      <c r="K3" s="301">
        <v>0.95</v>
      </c>
      <c r="L3" s="302">
        <v>44732</v>
      </c>
      <c r="M3" s="302">
        <v>46022</v>
      </c>
    </row>
    <row r="4" spans="1:13">
      <c r="A4" s="298">
        <v>10515</v>
      </c>
      <c r="B4" s="298">
        <v>542517</v>
      </c>
      <c r="C4" s="299" t="s">
        <v>36</v>
      </c>
      <c r="D4" s="299" t="s">
        <v>22533</v>
      </c>
      <c r="E4" s="300">
        <v>8628667.2899999991</v>
      </c>
      <c r="F4" s="300">
        <v>181658.08</v>
      </c>
      <c r="G4" s="300">
        <v>8810325.3699999992</v>
      </c>
      <c r="H4" s="298" t="s">
        <v>35</v>
      </c>
      <c r="I4" s="300">
        <v>1982323.21</v>
      </c>
      <c r="J4" s="300">
        <v>1330293.8400000001</v>
      </c>
      <c r="K4" s="301">
        <v>0.87</v>
      </c>
      <c r="L4" s="302">
        <v>44739</v>
      </c>
      <c r="M4" s="302">
        <v>46184</v>
      </c>
    </row>
    <row r="5" spans="1:13">
      <c r="A5" s="298">
        <v>10521</v>
      </c>
      <c r="B5" s="298">
        <v>542687</v>
      </c>
      <c r="C5" s="299" t="s">
        <v>37</v>
      </c>
      <c r="D5" s="299" t="s">
        <v>22534</v>
      </c>
      <c r="E5" s="300">
        <v>10278336.09</v>
      </c>
      <c r="F5" s="300">
        <v>426332.48</v>
      </c>
      <c r="G5" s="300">
        <v>10704668.57</v>
      </c>
      <c r="H5" s="298" t="s">
        <v>35</v>
      </c>
      <c r="I5" s="300">
        <v>862888.71</v>
      </c>
      <c r="J5" s="300">
        <v>2893069.03</v>
      </c>
      <c r="K5" s="301">
        <v>0.92</v>
      </c>
      <c r="L5" s="302">
        <v>44747</v>
      </c>
      <c r="M5" s="302">
        <v>46042</v>
      </c>
    </row>
    <row r="6" spans="1:13">
      <c r="A6" s="298">
        <v>10538</v>
      </c>
      <c r="B6" s="298">
        <v>542756</v>
      </c>
      <c r="C6" s="299" t="s">
        <v>38</v>
      </c>
      <c r="D6" s="299" t="s">
        <v>22535</v>
      </c>
      <c r="E6" s="300">
        <v>9687238</v>
      </c>
      <c r="F6" s="300">
        <v>370808</v>
      </c>
      <c r="G6" s="300">
        <v>10058046</v>
      </c>
      <c r="H6" s="298" t="s">
        <v>35</v>
      </c>
      <c r="I6" s="300">
        <v>2263060.35</v>
      </c>
      <c r="J6" s="300">
        <v>2159277.7200000002</v>
      </c>
      <c r="K6" s="301">
        <v>0.83</v>
      </c>
      <c r="L6" s="302">
        <v>44783</v>
      </c>
      <c r="M6" s="302">
        <v>46071</v>
      </c>
    </row>
    <row r="7" spans="1:13">
      <c r="A7" s="298">
        <v>10539</v>
      </c>
      <c r="B7" s="298">
        <v>542688</v>
      </c>
      <c r="C7" s="299" t="s">
        <v>39</v>
      </c>
      <c r="D7" s="299" t="s">
        <v>22536</v>
      </c>
      <c r="E7" s="300">
        <v>17764494.34</v>
      </c>
      <c r="F7" s="300">
        <v>807222.04</v>
      </c>
      <c r="G7" s="300">
        <v>18571716.379999999</v>
      </c>
      <c r="H7" s="298" t="s">
        <v>35</v>
      </c>
      <c r="I7" s="300">
        <v>4178636.19</v>
      </c>
      <c r="J7" s="300">
        <v>5339770.29</v>
      </c>
      <c r="K7" s="301">
        <v>0.87</v>
      </c>
      <c r="L7" s="302">
        <v>44727</v>
      </c>
      <c r="M7" s="302">
        <v>46049</v>
      </c>
    </row>
    <row r="8" spans="1:13">
      <c r="A8" s="298">
        <v>10857</v>
      </c>
      <c r="B8" s="298">
        <v>660239</v>
      </c>
      <c r="C8" s="299" t="s">
        <v>56</v>
      </c>
      <c r="D8" s="299" t="s">
        <v>22537</v>
      </c>
      <c r="E8" s="300">
        <v>10190536.050000001</v>
      </c>
      <c r="F8" s="300">
        <v>681865.66</v>
      </c>
      <c r="G8" s="300">
        <v>10872401.710000001</v>
      </c>
      <c r="H8" s="298" t="s">
        <v>35</v>
      </c>
      <c r="I8" s="300">
        <v>3295090.96</v>
      </c>
      <c r="J8" s="300">
        <v>5232394.58</v>
      </c>
      <c r="K8" s="301">
        <v>0.86</v>
      </c>
      <c r="L8" s="302">
        <v>44862</v>
      </c>
      <c r="M8" s="302">
        <v>46157</v>
      </c>
    </row>
    <row r="9" spans="1:13">
      <c r="A9" s="298">
        <v>10876</v>
      </c>
      <c r="B9" s="298">
        <v>659715</v>
      </c>
      <c r="C9" s="299" t="s">
        <v>59</v>
      </c>
      <c r="D9" s="299" t="s">
        <v>22538</v>
      </c>
      <c r="E9" s="300">
        <v>7074498</v>
      </c>
      <c r="F9" s="300">
        <v>178787</v>
      </c>
      <c r="G9" s="300">
        <v>7253285</v>
      </c>
      <c r="H9" s="298" t="s">
        <v>35</v>
      </c>
      <c r="I9" s="300">
        <v>475221.8</v>
      </c>
      <c r="J9" s="300">
        <v>2941855.15</v>
      </c>
      <c r="K9" s="301">
        <v>0.88</v>
      </c>
      <c r="L9" s="302">
        <v>44887</v>
      </c>
      <c r="M9" s="302">
        <v>46036</v>
      </c>
    </row>
    <row r="10" spans="1:13">
      <c r="A10" s="298">
        <v>10884</v>
      </c>
      <c r="B10" s="298">
        <v>659623</v>
      </c>
      <c r="C10" s="299" t="s">
        <v>22539</v>
      </c>
      <c r="D10" s="299" t="s">
        <v>22540</v>
      </c>
      <c r="E10" s="300">
        <v>16996758</v>
      </c>
      <c r="F10" s="300">
        <v>565289</v>
      </c>
      <c r="G10" s="300">
        <v>17562047</v>
      </c>
      <c r="H10" s="298" t="s">
        <v>35</v>
      </c>
      <c r="I10" s="300">
        <v>1452497.71</v>
      </c>
      <c r="J10" s="300">
        <v>652424.89</v>
      </c>
      <c r="K10" s="301">
        <v>0.77</v>
      </c>
      <c r="L10" s="302">
        <v>44893</v>
      </c>
      <c r="M10" s="302">
        <v>46112</v>
      </c>
    </row>
    <row r="11" spans="1:13">
      <c r="A11" s="298">
        <v>11095</v>
      </c>
      <c r="B11" s="298">
        <v>660227</v>
      </c>
      <c r="C11" s="299" t="s">
        <v>67</v>
      </c>
      <c r="D11" s="299" t="s">
        <v>22541</v>
      </c>
      <c r="E11" s="300">
        <v>18570095.25</v>
      </c>
      <c r="F11" s="300">
        <v>1764387.7</v>
      </c>
      <c r="G11" s="300">
        <v>20334482.949999999</v>
      </c>
      <c r="H11" s="298" t="s">
        <v>35</v>
      </c>
      <c r="I11" s="300">
        <v>2526687.11</v>
      </c>
      <c r="J11" s="300">
        <v>4092914.73</v>
      </c>
      <c r="K11" s="301">
        <v>0.76</v>
      </c>
      <c r="L11" s="302">
        <v>44887</v>
      </c>
      <c r="M11" s="302">
        <v>46269</v>
      </c>
    </row>
    <row r="12" spans="1:13">
      <c r="A12" s="298">
        <v>11097</v>
      </c>
      <c r="B12" s="298">
        <v>660437</v>
      </c>
      <c r="C12" s="299" t="s">
        <v>68</v>
      </c>
      <c r="D12" s="299" t="s">
        <v>22542</v>
      </c>
      <c r="E12" s="300">
        <v>27067865</v>
      </c>
      <c r="F12" s="300">
        <v>1568964</v>
      </c>
      <c r="G12" s="300">
        <v>28636829</v>
      </c>
      <c r="H12" s="298" t="s">
        <v>35</v>
      </c>
      <c r="I12" s="300">
        <v>5778104.6200000001</v>
      </c>
      <c r="J12" s="300">
        <v>2681869.5699999998</v>
      </c>
      <c r="K12" s="301">
        <v>0.65</v>
      </c>
      <c r="L12" s="302">
        <v>44869</v>
      </c>
      <c r="M12" s="302">
        <v>46158</v>
      </c>
    </row>
    <row r="13" spans="1:13">
      <c r="A13" s="298">
        <v>11099</v>
      </c>
      <c r="B13" s="298">
        <v>659625</v>
      </c>
      <c r="C13" s="299" t="s">
        <v>69</v>
      </c>
      <c r="D13" s="299" t="s">
        <v>22543</v>
      </c>
      <c r="E13" s="300">
        <v>22864972</v>
      </c>
      <c r="F13" s="300">
        <v>1505645</v>
      </c>
      <c r="G13" s="300">
        <v>24370617</v>
      </c>
      <c r="H13" s="298" t="s">
        <v>35</v>
      </c>
      <c r="I13" s="300">
        <v>1599042.88</v>
      </c>
      <c r="J13" s="300">
        <v>2266792.46</v>
      </c>
      <c r="K13" s="301">
        <v>0.76</v>
      </c>
      <c r="L13" s="302">
        <v>44887</v>
      </c>
      <c r="M13" s="302">
        <v>46142</v>
      </c>
    </row>
    <row r="14" spans="1:13">
      <c r="A14" s="298">
        <v>11317</v>
      </c>
      <c r="B14" s="298">
        <v>673504</v>
      </c>
      <c r="C14" s="299" t="s">
        <v>76</v>
      </c>
      <c r="D14" s="299" t="s">
        <v>22544</v>
      </c>
      <c r="E14" s="300">
        <v>19208994</v>
      </c>
      <c r="F14" s="300">
        <v>1533300</v>
      </c>
      <c r="G14" s="300">
        <v>20742294</v>
      </c>
      <c r="H14" s="298" t="s">
        <v>35</v>
      </c>
      <c r="I14" s="300">
        <v>2765597.72</v>
      </c>
      <c r="J14" s="300">
        <v>3315723.98</v>
      </c>
      <c r="K14" s="301">
        <v>0.61</v>
      </c>
      <c r="L14" s="302">
        <v>44991</v>
      </c>
      <c r="M14" s="302">
        <v>46551</v>
      </c>
    </row>
    <row r="15" spans="1:13">
      <c r="A15" s="298">
        <v>11318</v>
      </c>
      <c r="B15" s="298">
        <v>659968</v>
      </c>
      <c r="C15" s="299" t="s">
        <v>77</v>
      </c>
      <c r="D15" s="299" t="s">
        <v>22545</v>
      </c>
      <c r="E15" s="300">
        <v>30849348</v>
      </c>
      <c r="F15" s="300">
        <v>4033578</v>
      </c>
      <c r="G15" s="300">
        <v>34882926</v>
      </c>
      <c r="H15" s="298" t="s">
        <v>35</v>
      </c>
      <c r="I15" s="300">
        <v>7626675.3600000003</v>
      </c>
      <c r="J15" s="300">
        <v>3614773.03</v>
      </c>
      <c r="K15" s="301">
        <v>0.68</v>
      </c>
      <c r="L15" s="302">
        <v>45054</v>
      </c>
      <c r="M15" s="302">
        <v>46489</v>
      </c>
    </row>
    <row r="16" spans="1:13">
      <c r="A16" s="298">
        <v>11319</v>
      </c>
      <c r="B16" s="298">
        <v>690545</v>
      </c>
      <c r="C16" s="299" t="s">
        <v>78</v>
      </c>
      <c r="D16" s="299" t="s">
        <v>22546</v>
      </c>
      <c r="E16" s="300">
        <v>19796809</v>
      </c>
      <c r="F16" s="300">
        <v>1295775</v>
      </c>
      <c r="G16" s="300">
        <v>21092584</v>
      </c>
      <c r="H16" s="298" t="s">
        <v>35</v>
      </c>
      <c r="I16" s="300">
        <v>1589507.11</v>
      </c>
      <c r="J16" s="300">
        <v>1119035.23</v>
      </c>
      <c r="K16" s="301">
        <v>0.47</v>
      </c>
      <c r="L16" s="302">
        <v>45048</v>
      </c>
      <c r="M16" s="302">
        <v>46179</v>
      </c>
    </row>
    <row r="17" spans="1:13">
      <c r="A17" s="298">
        <v>11326</v>
      </c>
      <c r="B17" s="298">
        <v>691702</v>
      </c>
      <c r="C17" s="299" t="s">
        <v>79</v>
      </c>
      <c r="D17" s="299" t="s">
        <v>22547</v>
      </c>
      <c r="E17" s="300">
        <v>25277347</v>
      </c>
      <c r="F17" s="300">
        <v>1009578</v>
      </c>
      <c r="G17" s="300">
        <v>26286925</v>
      </c>
      <c r="H17" s="298" t="s">
        <v>35</v>
      </c>
      <c r="I17" s="300">
        <v>662915.06000000006</v>
      </c>
      <c r="J17" s="300">
        <v>594100.24</v>
      </c>
      <c r="K17" s="301">
        <v>0.4</v>
      </c>
      <c r="L17" s="302">
        <v>45041</v>
      </c>
      <c r="M17" s="302">
        <v>46177</v>
      </c>
    </row>
    <row r="18" spans="1:13">
      <c r="A18" s="298">
        <v>11344</v>
      </c>
      <c r="B18" s="298">
        <v>698424</v>
      </c>
      <c r="C18" s="299" t="s">
        <v>81</v>
      </c>
      <c r="D18" s="299" t="s">
        <v>22548</v>
      </c>
      <c r="E18" s="300">
        <v>9311841.5299999993</v>
      </c>
      <c r="F18" s="300">
        <v>997190</v>
      </c>
      <c r="G18" s="300">
        <v>10309031.529999999</v>
      </c>
      <c r="H18" s="298" t="s">
        <v>35</v>
      </c>
      <c r="I18" s="300">
        <v>1724054.7</v>
      </c>
      <c r="J18" s="300">
        <v>595477.4</v>
      </c>
      <c r="K18" s="301">
        <v>0.6</v>
      </c>
      <c r="L18" s="302">
        <v>45021</v>
      </c>
      <c r="M18" s="302">
        <v>46739</v>
      </c>
    </row>
    <row r="19" spans="1:13">
      <c r="A19" s="298">
        <v>11351</v>
      </c>
      <c r="B19" s="298">
        <v>679039</v>
      </c>
      <c r="C19" s="299" t="s">
        <v>84</v>
      </c>
      <c r="D19" s="299" t="s">
        <v>22549</v>
      </c>
      <c r="E19" s="300">
        <v>73737224.579999998</v>
      </c>
      <c r="F19" s="300">
        <v>1849344.06</v>
      </c>
      <c r="G19" s="300">
        <v>75586568.640000001</v>
      </c>
      <c r="H19" s="298" t="s">
        <v>35</v>
      </c>
      <c r="I19" s="300">
        <v>674990.31</v>
      </c>
      <c r="J19" s="300">
        <v>2031704.88</v>
      </c>
      <c r="K19" s="301">
        <v>0.44</v>
      </c>
      <c r="L19" s="302">
        <v>45051</v>
      </c>
      <c r="M19" s="302">
        <v>46218</v>
      </c>
    </row>
    <row r="20" spans="1:13">
      <c r="A20" s="298">
        <v>11518</v>
      </c>
      <c r="B20" s="298">
        <v>698458</v>
      </c>
      <c r="C20" s="299" t="s">
        <v>96</v>
      </c>
      <c r="D20" s="299" t="s">
        <v>22550</v>
      </c>
      <c r="E20" s="300">
        <v>9762754.5899999999</v>
      </c>
      <c r="F20" s="300">
        <v>853056.42</v>
      </c>
      <c r="G20" s="300">
        <v>10615811.01</v>
      </c>
      <c r="H20" s="298" t="s">
        <v>35</v>
      </c>
      <c r="I20" s="300">
        <v>2072428.67</v>
      </c>
      <c r="J20" s="300">
        <v>2630171.1</v>
      </c>
      <c r="K20" s="301">
        <v>0.74</v>
      </c>
      <c r="L20" s="302">
        <v>45103</v>
      </c>
      <c r="M20" s="302">
        <v>46155</v>
      </c>
    </row>
    <row r="21" spans="1:13">
      <c r="A21" s="298">
        <v>11522</v>
      </c>
      <c r="B21" s="298">
        <v>671502</v>
      </c>
      <c r="C21" s="299" t="s">
        <v>97</v>
      </c>
      <c r="D21" s="299" t="s">
        <v>22551</v>
      </c>
      <c r="E21" s="300">
        <v>14918381.07</v>
      </c>
      <c r="F21" s="300">
        <v>1965608.26</v>
      </c>
      <c r="G21" s="300">
        <v>16883989.329999998</v>
      </c>
      <c r="H21" s="298" t="s">
        <v>35</v>
      </c>
      <c r="I21" s="300">
        <v>2414051.02</v>
      </c>
      <c r="J21" s="300">
        <v>1992076.43</v>
      </c>
      <c r="K21" s="301">
        <v>0.67</v>
      </c>
      <c r="L21" s="302">
        <v>45118</v>
      </c>
      <c r="M21" s="302">
        <v>46087</v>
      </c>
    </row>
    <row r="22" spans="1:13">
      <c r="A22" s="298">
        <v>11524</v>
      </c>
      <c r="B22" s="298">
        <v>704679</v>
      </c>
      <c r="C22" s="299" t="s">
        <v>98</v>
      </c>
      <c r="D22" s="299" t="s">
        <v>22552</v>
      </c>
      <c r="E22" s="300">
        <v>14311922.449999999</v>
      </c>
      <c r="F22" s="300">
        <v>2060901.35</v>
      </c>
      <c r="G22" s="300">
        <v>16372823.800000001</v>
      </c>
      <c r="H22" s="298" t="s">
        <v>35</v>
      </c>
      <c r="I22" s="300">
        <v>3487459.86</v>
      </c>
      <c r="J22" s="300">
        <v>4210750.96</v>
      </c>
      <c r="K22" s="301">
        <v>0.68</v>
      </c>
      <c r="L22" s="302">
        <v>45167</v>
      </c>
      <c r="M22" s="302">
        <v>46425</v>
      </c>
    </row>
    <row r="23" spans="1:13">
      <c r="A23" s="298">
        <v>11526</v>
      </c>
      <c r="B23" s="298">
        <v>698439</v>
      </c>
      <c r="C23" s="299" t="s">
        <v>99</v>
      </c>
      <c r="D23" s="330" t="s">
        <v>22553</v>
      </c>
      <c r="E23" s="300">
        <v>7073217</v>
      </c>
      <c r="F23" s="300">
        <v>1287705</v>
      </c>
      <c r="G23" s="300">
        <v>8360922</v>
      </c>
      <c r="H23" s="298" t="s">
        <v>35</v>
      </c>
      <c r="I23" s="300">
        <v>1573712.55</v>
      </c>
      <c r="J23" s="300">
        <v>873730</v>
      </c>
      <c r="K23" s="301">
        <v>0.53</v>
      </c>
      <c r="L23" s="302">
        <v>45077</v>
      </c>
      <c r="M23" s="302">
        <v>47017</v>
      </c>
    </row>
    <row r="24" spans="1:13">
      <c r="A24" s="298">
        <v>11532</v>
      </c>
      <c r="B24" s="298">
        <v>678793</v>
      </c>
      <c r="C24" s="299" t="s">
        <v>100</v>
      </c>
      <c r="D24" s="299" t="s">
        <v>22554</v>
      </c>
      <c r="E24" s="300">
        <v>11019180.1</v>
      </c>
      <c r="F24" s="300">
        <v>1352204.36</v>
      </c>
      <c r="G24" s="300">
        <v>12371384.460000001</v>
      </c>
      <c r="H24" s="298" t="s">
        <v>35</v>
      </c>
      <c r="I24" s="300">
        <v>2783561.5</v>
      </c>
      <c r="J24" s="300">
        <v>400761</v>
      </c>
      <c r="K24" s="301">
        <v>0.54</v>
      </c>
      <c r="L24" s="302">
        <v>45103</v>
      </c>
      <c r="M24" s="302">
        <v>46363</v>
      </c>
    </row>
    <row r="25" spans="1:13">
      <c r="A25" s="298">
        <v>11533</v>
      </c>
      <c r="B25" s="298">
        <v>678789</v>
      </c>
      <c r="C25" s="299" t="s">
        <v>101</v>
      </c>
      <c r="D25" s="299" t="s">
        <v>22555</v>
      </c>
      <c r="E25" s="300">
        <v>14865613.02</v>
      </c>
      <c r="F25" s="300">
        <v>1158946.56</v>
      </c>
      <c r="G25" s="300">
        <v>16024559.58</v>
      </c>
      <c r="H25" s="298" t="s">
        <v>35</v>
      </c>
      <c r="I25" s="300">
        <v>3148514.28</v>
      </c>
      <c r="J25" s="300">
        <v>3236429.8</v>
      </c>
      <c r="K25" s="301">
        <v>0.66</v>
      </c>
      <c r="L25" s="302">
        <v>45156</v>
      </c>
      <c r="M25" s="302">
        <v>46068</v>
      </c>
    </row>
    <row r="26" spans="1:13">
      <c r="A26" s="298">
        <v>11540</v>
      </c>
      <c r="B26" s="298">
        <v>679780</v>
      </c>
      <c r="C26" s="299" t="s">
        <v>104</v>
      </c>
      <c r="D26" s="299" t="s">
        <v>22556</v>
      </c>
      <c r="E26" s="300">
        <v>20710527</v>
      </c>
      <c r="F26" s="300">
        <v>1176376</v>
      </c>
      <c r="G26" s="300">
        <v>21886903</v>
      </c>
      <c r="H26" s="298" t="s">
        <v>35</v>
      </c>
      <c r="I26" s="300">
        <v>4426604.8</v>
      </c>
      <c r="J26" s="300">
        <v>4606881.8099999996</v>
      </c>
      <c r="K26" s="301">
        <v>0.77</v>
      </c>
      <c r="L26" s="302">
        <v>45215</v>
      </c>
      <c r="M26" s="302">
        <v>46157</v>
      </c>
    </row>
    <row r="27" spans="1:13">
      <c r="A27" s="298">
        <v>11560</v>
      </c>
      <c r="B27" s="298">
        <v>698570</v>
      </c>
      <c r="C27" s="299" t="s">
        <v>108</v>
      </c>
      <c r="D27" s="299" t="s">
        <v>22557</v>
      </c>
      <c r="E27" s="300">
        <v>13720208.310000001</v>
      </c>
      <c r="F27" s="300">
        <v>2225873.62</v>
      </c>
      <c r="G27" s="300">
        <v>15946081.93</v>
      </c>
      <c r="H27" s="298" t="s">
        <v>35</v>
      </c>
      <c r="I27" s="300">
        <v>2095283.48</v>
      </c>
      <c r="J27" s="300">
        <v>1492584.96</v>
      </c>
      <c r="K27" s="301">
        <v>0.75</v>
      </c>
      <c r="L27" s="302">
        <v>45182</v>
      </c>
      <c r="M27" s="302">
        <v>46466</v>
      </c>
    </row>
    <row r="28" spans="1:13">
      <c r="A28" s="298">
        <v>11627</v>
      </c>
      <c r="B28" s="298">
        <v>709631</v>
      </c>
      <c r="C28" s="299" t="s">
        <v>112</v>
      </c>
      <c r="D28" s="299" t="s">
        <v>12930</v>
      </c>
      <c r="E28" s="300">
        <v>13486398.85</v>
      </c>
      <c r="F28" s="300">
        <v>1744482.27</v>
      </c>
      <c r="G28" s="300">
        <v>15230881.119999999</v>
      </c>
      <c r="H28" s="298" t="s">
        <v>35</v>
      </c>
      <c r="I28" s="300">
        <v>3426948.25</v>
      </c>
      <c r="J28" s="300">
        <v>1694462.41</v>
      </c>
      <c r="K28" s="301">
        <v>0.67</v>
      </c>
      <c r="L28" s="302">
        <v>45341</v>
      </c>
      <c r="M28" s="302">
        <v>46468</v>
      </c>
    </row>
    <row r="29" spans="1:13">
      <c r="A29" s="298">
        <v>11629</v>
      </c>
      <c r="B29" s="298">
        <v>698579</v>
      </c>
      <c r="C29" s="299" t="s">
        <v>113</v>
      </c>
      <c r="D29" s="299" t="s">
        <v>22558</v>
      </c>
      <c r="E29" s="300">
        <v>8070964.96</v>
      </c>
      <c r="F29" s="300">
        <v>1339801.28</v>
      </c>
      <c r="G29" s="300">
        <v>9410766.2400000002</v>
      </c>
      <c r="H29" s="298" t="s">
        <v>35</v>
      </c>
      <c r="I29" s="300">
        <v>2117422.41</v>
      </c>
      <c r="J29" s="300">
        <v>902087.48</v>
      </c>
      <c r="K29" s="301">
        <v>0.49</v>
      </c>
      <c r="L29" s="302">
        <v>45398</v>
      </c>
      <c r="M29" s="302">
        <v>46441</v>
      </c>
    </row>
    <row r="30" spans="1:13">
      <c r="A30" s="298">
        <v>11633</v>
      </c>
      <c r="B30" s="298">
        <v>704938</v>
      </c>
      <c r="C30" s="299" t="s">
        <v>114</v>
      </c>
      <c r="D30" s="299" t="s">
        <v>22559</v>
      </c>
      <c r="E30" s="300">
        <v>13807923.4</v>
      </c>
      <c r="F30" s="300">
        <v>1807601.11</v>
      </c>
      <c r="G30" s="300">
        <v>15615524.51</v>
      </c>
      <c r="H30" s="298" t="s">
        <v>35</v>
      </c>
      <c r="I30" s="300">
        <v>3513493.02</v>
      </c>
      <c r="J30" s="300">
        <v>1654066.11</v>
      </c>
      <c r="K30" s="301">
        <v>0.61</v>
      </c>
      <c r="L30" s="302">
        <v>45350</v>
      </c>
      <c r="M30" s="302">
        <v>46312</v>
      </c>
    </row>
    <row r="31" spans="1:13">
      <c r="A31" s="298">
        <v>11636</v>
      </c>
      <c r="B31" s="298">
        <v>703535</v>
      </c>
      <c r="C31" s="299" t="s">
        <v>115</v>
      </c>
      <c r="D31" s="299" t="s">
        <v>22560</v>
      </c>
      <c r="E31" s="300">
        <v>9529190.3699999992</v>
      </c>
      <c r="F31" s="300">
        <v>620134.68999999994</v>
      </c>
      <c r="G31" s="300">
        <v>10149325.060000001</v>
      </c>
      <c r="H31" s="298" t="s">
        <v>35</v>
      </c>
      <c r="I31" s="300">
        <v>2283598.14</v>
      </c>
      <c r="J31" s="300">
        <v>1006829.17</v>
      </c>
      <c r="K31" s="301">
        <v>0.53</v>
      </c>
      <c r="L31" s="302">
        <v>45327</v>
      </c>
      <c r="M31" s="302">
        <v>46284</v>
      </c>
    </row>
    <row r="32" spans="1:13">
      <c r="A32" s="298">
        <v>11650</v>
      </c>
      <c r="B32" s="298">
        <v>704868</v>
      </c>
      <c r="C32" s="299" t="s">
        <v>118</v>
      </c>
      <c r="D32" s="299" t="s">
        <v>22561</v>
      </c>
      <c r="E32" s="300">
        <v>5152111.1399999997</v>
      </c>
      <c r="F32" s="300">
        <v>716918.6</v>
      </c>
      <c r="G32" s="300">
        <v>5869029.7400000002</v>
      </c>
      <c r="H32" s="298" t="s">
        <v>35</v>
      </c>
      <c r="I32" s="300">
        <v>1320531.69</v>
      </c>
      <c r="J32" s="300">
        <v>1078576.92</v>
      </c>
      <c r="K32" s="301">
        <v>0.57999999999999996</v>
      </c>
      <c r="L32" s="302">
        <v>45327</v>
      </c>
      <c r="M32" s="302">
        <v>46484</v>
      </c>
    </row>
    <row r="33" spans="1:13">
      <c r="A33" s="298">
        <v>11658</v>
      </c>
      <c r="B33" s="298">
        <v>704849</v>
      </c>
      <c r="C33" s="299" t="s">
        <v>120</v>
      </c>
      <c r="D33" s="299" t="s">
        <v>12914</v>
      </c>
      <c r="E33" s="300">
        <v>11620676.42</v>
      </c>
      <c r="F33" s="300">
        <v>1669736.97</v>
      </c>
      <c r="G33" s="300">
        <v>13290413.390000001</v>
      </c>
      <c r="H33" s="298" t="s">
        <v>35</v>
      </c>
      <c r="I33" s="300">
        <v>2990343.01</v>
      </c>
      <c r="J33" s="300">
        <v>2307439.7400000002</v>
      </c>
      <c r="K33" s="301">
        <v>0.66</v>
      </c>
      <c r="L33" s="302">
        <v>45456</v>
      </c>
      <c r="M33" s="302">
        <v>46511</v>
      </c>
    </row>
    <row r="34" spans="1:13">
      <c r="A34" s="298">
        <v>11664</v>
      </c>
      <c r="B34" s="298">
        <v>704943</v>
      </c>
      <c r="C34" s="299" t="s">
        <v>121</v>
      </c>
      <c r="D34" s="299" t="s">
        <v>22562</v>
      </c>
      <c r="E34" s="300">
        <v>11644048.43</v>
      </c>
      <c r="F34" s="300">
        <v>2115538.38</v>
      </c>
      <c r="G34" s="300">
        <v>13759586.810000001</v>
      </c>
      <c r="H34" s="298" t="s">
        <v>35</v>
      </c>
      <c r="I34" s="300">
        <v>3095907.03</v>
      </c>
      <c r="J34" s="300">
        <v>726622.23</v>
      </c>
      <c r="K34" s="301">
        <v>0.52</v>
      </c>
      <c r="L34" s="302">
        <v>45323</v>
      </c>
      <c r="M34" s="302">
        <v>46668</v>
      </c>
    </row>
    <row r="35" spans="1:13">
      <c r="A35" s="298">
        <v>11671</v>
      </c>
      <c r="B35" s="298">
        <v>724703</v>
      </c>
      <c r="C35" s="299" t="s">
        <v>123</v>
      </c>
      <c r="D35" s="299" t="s">
        <v>22563</v>
      </c>
      <c r="E35" s="300">
        <v>5314332</v>
      </c>
      <c r="F35" s="300">
        <v>740394.01</v>
      </c>
      <c r="G35" s="300">
        <v>6054726.0099999998</v>
      </c>
      <c r="H35" s="298" t="s">
        <v>35</v>
      </c>
      <c r="I35" s="300">
        <v>1362313.35</v>
      </c>
      <c r="J35" s="300">
        <v>1227253.58</v>
      </c>
      <c r="K35" s="301">
        <v>0.59</v>
      </c>
      <c r="L35" s="302">
        <v>45533</v>
      </c>
      <c r="M35" s="302">
        <v>46427</v>
      </c>
    </row>
    <row r="36" spans="1:13">
      <c r="A36" s="298">
        <v>11673</v>
      </c>
      <c r="B36" s="298">
        <v>724938</v>
      </c>
      <c r="C36" s="299" t="s">
        <v>124</v>
      </c>
      <c r="D36" s="299" t="s">
        <v>22564</v>
      </c>
      <c r="E36" s="300">
        <v>12445015.33</v>
      </c>
      <c r="F36" s="300">
        <v>1869089.52</v>
      </c>
      <c r="G36" s="300">
        <v>14314104.85</v>
      </c>
      <c r="H36" s="298" t="s">
        <v>35</v>
      </c>
      <c r="I36" s="300">
        <v>3220673.59</v>
      </c>
      <c r="J36" s="300">
        <v>2367330.29</v>
      </c>
      <c r="K36" s="301">
        <v>0.55000000000000004</v>
      </c>
      <c r="L36" s="302">
        <v>45352</v>
      </c>
      <c r="M36" s="302">
        <v>46502</v>
      </c>
    </row>
    <row r="37" spans="1:13">
      <c r="A37" s="298">
        <v>11675</v>
      </c>
      <c r="B37" s="298">
        <v>704921</v>
      </c>
      <c r="C37" s="299" t="s">
        <v>125</v>
      </c>
      <c r="D37" s="299" t="s">
        <v>22565</v>
      </c>
      <c r="E37" s="300">
        <v>9430329.2200000007</v>
      </c>
      <c r="F37" s="300">
        <v>1577046.09</v>
      </c>
      <c r="G37" s="300">
        <v>11007375.310000001</v>
      </c>
      <c r="H37" s="298" t="s">
        <v>35</v>
      </c>
      <c r="I37" s="300">
        <v>2476659.4500000002</v>
      </c>
      <c r="J37" s="300">
        <v>993173.69</v>
      </c>
      <c r="K37" s="301">
        <v>0.64</v>
      </c>
      <c r="L37" s="302">
        <v>45370</v>
      </c>
      <c r="M37" s="302">
        <v>46553</v>
      </c>
    </row>
    <row r="38" spans="1:13">
      <c r="A38" s="298">
        <v>11680</v>
      </c>
      <c r="B38" s="298">
        <v>698511</v>
      </c>
      <c r="C38" s="299" t="s">
        <v>126</v>
      </c>
      <c r="D38" s="299" t="s">
        <v>22566</v>
      </c>
      <c r="E38" s="300">
        <v>1155804</v>
      </c>
      <c r="F38" s="300">
        <v>153603</v>
      </c>
      <c r="G38" s="300">
        <v>1309407</v>
      </c>
      <c r="H38" s="298" t="s">
        <v>35</v>
      </c>
      <c r="I38" s="300">
        <v>294616.58</v>
      </c>
      <c r="J38" s="300">
        <v>239361.1</v>
      </c>
      <c r="K38" s="301">
        <v>0.83</v>
      </c>
      <c r="L38" s="302">
        <v>45461</v>
      </c>
      <c r="M38" s="302">
        <v>46057</v>
      </c>
    </row>
    <row r="39" spans="1:13">
      <c r="A39" s="298">
        <v>11711</v>
      </c>
      <c r="B39" s="298">
        <v>704927</v>
      </c>
      <c r="C39" s="299" t="s">
        <v>132</v>
      </c>
      <c r="D39" s="299" t="s">
        <v>22567</v>
      </c>
      <c r="E39" s="300">
        <v>12087876.17</v>
      </c>
      <c r="F39" s="300">
        <v>1820361.92</v>
      </c>
      <c r="G39" s="300">
        <v>13908238.09</v>
      </c>
      <c r="H39" s="298" t="s">
        <v>35</v>
      </c>
      <c r="I39" s="300">
        <v>3129353.57</v>
      </c>
      <c r="J39" s="300">
        <v>913839.1</v>
      </c>
      <c r="K39" s="301">
        <v>0.75</v>
      </c>
      <c r="L39" s="302">
        <v>45632</v>
      </c>
      <c r="M39" s="302">
        <v>46420</v>
      </c>
    </row>
    <row r="40" spans="1:13">
      <c r="A40" s="298">
        <v>11725</v>
      </c>
      <c r="B40" s="298">
        <v>724825</v>
      </c>
      <c r="C40" s="299" t="s">
        <v>141</v>
      </c>
      <c r="D40" s="299" t="s">
        <v>22568</v>
      </c>
      <c r="E40" s="300">
        <v>12812478.84</v>
      </c>
      <c r="F40" s="300">
        <v>1838229.6</v>
      </c>
      <c r="G40" s="300">
        <v>14650708.439999999</v>
      </c>
      <c r="H40" s="298" t="s">
        <v>35</v>
      </c>
      <c r="I40" s="300">
        <v>3296409.4</v>
      </c>
      <c r="J40" s="300">
        <v>643839.77</v>
      </c>
      <c r="K40" s="301">
        <v>0.59</v>
      </c>
      <c r="L40" s="302">
        <v>45632</v>
      </c>
      <c r="M40" s="302">
        <v>46467</v>
      </c>
    </row>
    <row r="41" spans="1:13">
      <c r="A41" s="298">
        <v>11727</v>
      </c>
      <c r="B41" s="298">
        <v>701472</v>
      </c>
      <c r="C41" s="299" t="s">
        <v>143</v>
      </c>
      <c r="D41" s="299" t="s">
        <v>22569</v>
      </c>
      <c r="E41" s="300">
        <v>6538769.4400000004</v>
      </c>
      <c r="F41" s="300">
        <v>862125.75</v>
      </c>
      <c r="G41" s="300">
        <v>7400895.1900000004</v>
      </c>
      <c r="H41" s="298" t="s">
        <v>35</v>
      </c>
      <c r="I41" s="300">
        <v>1665201.42</v>
      </c>
      <c r="J41" s="300">
        <v>731804.4</v>
      </c>
      <c r="K41" s="301">
        <v>0.68</v>
      </c>
      <c r="L41" s="302">
        <v>45637</v>
      </c>
      <c r="M41" s="302">
        <v>46338</v>
      </c>
    </row>
    <row r="42" spans="1:13">
      <c r="A42" s="298">
        <v>11734</v>
      </c>
      <c r="B42" s="298">
        <v>724698</v>
      </c>
      <c r="C42" s="299" t="s">
        <v>144</v>
      </c>
      <c r="D42" s="299" t="s">
        <v>22570</v>
      </c>
      <c r="E42" s="300">
        <v>10742462</v>
      </c>
      <c r="F42" s="300">
        <v>1891152</v>
      </c>
      <c r="G42" s="300">
        <v>12633614</v>
      </c>
      <c r="H42" s="298" t="s">
        <v>35</v>
      </c>
      <c r="I42" s="300">
        <v>2842563.15</v>
      </c>
      <c r="J42" s="300">
        <v>1716676.33</v>
      </c>
      <c r="K42" s="301">
        <v>0.67</v>
      </c>
      <c r="L42" s="302">
        <v>45616</v>
      </c>
      <c r="M42" s="302">
        <v>46345</v>
      </c>
    </row>
    <row r="43" spans="1:13">
      <c r="A43" s="298">
        <v>11735</v>
      </c>
      <c r="B43" s="298">
        <v>724600</v>
      </c>
      <c r="C43" s="299" t="s">
        <v>145</v>
      </c>
      <c r="D43" s="299" t="s">
        <v>22571</v>
      </c>
      <c r="E43" s="300">
        <v>7277670.2000000002</v>
      </c>
      <c r="F43" s="300">
        <v>1350541.32</v>
      </c>
      <c r="G43" s="300">
        <v>8628211.5199999996</v>
      </c>
      <c r="H43" s="298" t="s">
        <v>35</v>
      </c>
      <c r="I43" s="300">
        <v>1941347.59</v>
      </c>
      <c r="J43" s="300">
        <v>2076296.2</v>
      </c>
      <c r="K43" s="301">
        <v>0.71</v>
      </c>
      <c r="L43" s="302">
        <v>45596</v>
      </c>
      <c r="M43" s="302">
        <v>46335</v>
      </c>
    </row>
    <row r="44" spans="1:13">
      <c r="A44" s="298">
        <v>11739</v>
      </c>
      <c r="B44" s="298">
        <v>724601</v>
      </c>
      <c r="C44" s="299" t="s">
        <v>146</v>
      </c>
      <c r="D44" s="299" t="s">
        <v>22572</v>
      </c>
      <c r="E44" s="300">
        <v>12097203.529999999</v>
      </c>
      <c r="F44" s="300">
        <v>1611020.9</v>
      </c>
      <c r="G44" s="300">
        <v>13708224.43</v>
      </c>
      <c r="H44" s="298" t="s">
        <v>35</v>
      </c>
      <c r="I44" s="300">
        <v>3084350.5</v>
      </c>
      <c r="J44" s="300">
        <v>2463515.58</v>
      </c>
      <c r="K44" s="301">
        <v>0.77</v>
      </c>
      <c r="L44" s="302">
        <v>45623</v>
      </c>
      <c r="M44" s="302">
        <v>46485</v>
      </c>
    </row>
    <row r="45" spans="1:13"/>
    <row r="46" spans="1:13">
      <c r="A46" s="314" t="s">
        <v>22573</v>
      </c>
      <c r="B46" s="315"/>
      <c r="C46" s="316"/>
      <c r="D46" s="329"/>
      <c r="E46" s="1411" t="s">
        <v>22522</v>
      </c>
      <c r="F46" s="1411"/>
      <c r="G46" s="1412"/>
      <c r="H46" s="303"/>
      <c r="I46" s="1402" t="s">
        <v>22523</v>
      </c>
      <c r="J46" s="1403"/>
      <c r="K46" s="1413" t="s">
        <v>2464</v>
      </c>
      <c r="L46" s="1414"/>
      <c r="M46" s="1405"/>
    </row>
    <row r="47" spans="1:13">
      <c r="A47" s="311" t="s">
        <v>16</v>
      </c>
      <c r="B47" s="312" t="s">
        <v>22525</v>
      </c>
      <c r="C47" s="313" t="s">
        <v>18</v>
      </c>
      <c r="D47" s="323" t="s">
        <v>22526</v>
      </c>
      <c r="E47" s="322">
        <v>428</v>
      </c>
      <c r="F47" s="306">
        <v>406</v>
      </c>
      <c r="G47" s="307" t="s">
        <v>19</v>
      </c>
      <c r="H47" s="304" t="s">
        <v>20</v>
      </c>
      <c r="I47" s="305" t="s">
        <v>22527</v>
      </c>
      <c r="J47" s="308" t="s">
        <v>22528</v>
      </c>
      <c r="K47" s="1407" t="s">
        <v>22574</v>
      </c>
      <c r="L47" s="1408"/>
      <c r="M47" s="1409"/>
    </row>
    <row r="48" spans="1:13">
      <c r="A48" s="298">
        <v>11630</v>
      </c>
      <c r="B48" s="298">
        <v>714641</v>
      </c>
      <c r="C48" s="299" t="s">
        <v>214</v>
      </c>
      <c r="D48" s="330" t="s">
        <v>22575</v>
      </c>
      <c r="E48" s="300">
        <v>10842339.26</v>
      </c>
      <c r="F48" s="300">
        <v>694470.58</v>
      </c>
      <c r="G48" s="300">
        <v>11536809.84</v>
      </c>
      <c r="H48" s="298" t="s">
        <v>35</v>
      </c>
      <c r="I48" s="298" t="s">
        <v>275</v>
      </c>
      <c r="J48" s="298" t="s">
        <v>275</v>
      </c>
      <c r="K48" s="317" t="s">
        <v>22576</v>
      </c>
    </row>
    <row r="49" spans="1:15">
      <c r="E49" s="300"/>
      <c r="F49" s="300"/>
    </row>
    <row r="50" spans="1:15">
      <c r="A50" s="314" t="s">
        <v>22577</v>
      </c>
      <c r="B50" s="315"/>
      <c r="C50" s="316"/>
      <c r="D50" s="329"/>
      <c r="E50" s="1403" t="s">
        <v>22578</v>
      </c>
      <c r="F50" s="1403"/>
      <c r="G50" s="1410"/>
      <c r="H50" s="303"/>
      <c r="I50" s="1402" t="s">
        <v>22523</v>
      </c>
      <c r="J50" s="1403"/>
      <c r="K50" s="1413" t="s">
        <v>2464</v>
      </c>
      <c r="L50" s="1414"/>
      <c r="M50" s="1414"/>
      <c r="N50" s="1414"/>
      <c r="O50" s="1405"/>
    </row>
    <row r="51" spans="1:15">
      <c r="A51" s="311" t="s">
        <v>16</v>
      </c>
      <c r="B51" s="312" t="s">
        <v>22525</v>
      </c>
      <c r="C51" s="313" t="s">
        <v>18</v>
      </c>
      <c r="D51" s="323" t="s">
        <v>22526</v>
      </c>
      <c r="E51" s="322">
        <v>428</v>
      </c>
      <c r="F51" s="306">
        <v>406</v>
      </c>
      <c r="G51" s="307" t="s">
        <v>19</v>
      </c>
      <c r="H51" s="304" t="s">
        <v>20</v>
      </c>
      <c r="I51" s="305" t="s">
        <v>22527</v>
      </c>
      <c r="J51" s="308" t="s">
        <v>22528</v>
      </c>
      <c r="K51" s="1407" t="s">
        <v>22574</v>
      </c>
      <c r="L51" s="1408"/>
      <c r="M51" s="1408"/>
      <c r="N51" s="1408"/>
      <c r="O51" s="1409"/>
    </row>
    <row r="52" spans="1:15" ht="26.25" customHeight="1">
      <c r="B52" s="298">
        <v>666894</v>
      </c>
      <c r="C52" s="299" t="s">
        <v>804</v>
      </c>
      <c r="D52" s="299" t="s">
        <v>22579</v>
      </c>
      <c r="E52" s="300">
        <v>30550204.859999999</v>
      </c>
      <c r="F52" s="300">
        <v>3532038.94</v>
      </c>
      <c r="G52" s="300">
        <f>E52+F52</f>
        <v>34082243.799999997</v>
      </c>
      <c r="H52" s="298" t="s">
        <v>35</v>
      </c>
      <c r="I52" s="298" t="s">
        <v>275</v>
      </c>
      <c r="J52" s="298" t="s">
        <v>275</v>
      </c>
      <c r="K52" s="1406" t="s">
        <v>22580</v>
      </c>
      <c r="L52" s="1406"/>
      <c r="M52" s="1406"/>
      <c r="N52" s="1406"/>
      <c r="O52" s="1406"/>
    </row>
    <row r="53" spans="1:15" ht="23.25" customHeight="1">
      <c r="B53" s="298">
        <v>671396</v>
      </c>
      <c r="C53" s="299" t="s">
        <v>744</v>
      </c>
      <c r="D53" s="299" t="s">
        <v>22581</v>
      </c>
      <c r="E53" s="300">
        <v>17961216.530000001</v>
      </c>
      <c r="F53" s="300">
        <v>2911033.07</v>
      </c>
      <c r="G53" s="300">
        <f t="shared" ref="G53:G110" si="0">E53+F53</f>
        <v>20872249.600000001</v>
      </c>
      <c r="H53" s="298" t="s">
        <v>35</v>
      </c>
      <c r="I53" s="298" t="s">
        <v>275</v>
      </c>
      <c r="J53" s="298" t="s">
        <v>275</v>
      </c>
      <c r="K53" s="1406" t="s">
        <v>22580</v>
      </c>
      <c r="L53" s="1406"/>
      <c r="M53" s="1406"/>
      <c r="N53" s="1406"/>
      <c r="O53" s="1406"/>
    </row>
    <row r="54" spans="1:15" ht="24.75" customHeight="1">
      <c r="B54" s="298">
        <v>671400</v>
      </c>
      <c r="C54" s="299" t="s">
        <v>1126</v>
      </c>
      <c r="D54" s="299" t="s">
        <v>22582</v>
      </c>
      <c r="E54" s="300">
        <v>8163052.71</v>
      </c>
      <c r="F54" s="300">
        <v>1109632.7</v>
      </c>
      <c r="G54" s="300">
        <f t="shared" si="0"/>
        <v>9272685.4100000001</v>
      </c>
      <c r="H54" s="298" t="s">
        <v>35</v>
      </c>
      <c r="I54" s="298" t="s">
        <v>275</v>
      </c>
      <c r="J54" s="298" t="s">
        <v>275</v>
      </c>
      <c r="K54" s="1406" t="s">
        <v>22580</v>
      </c>
      <c r="L54" s="1406"/>
      <c r="M54" s="1406"/>
      <c r="N54" s="1406"/>
      <c r="O54" s="1406"/>
    </row>
    <row r="55" spans="1:15" ht="22.5" customHeight="1">
      <c r="B55" s="298">
        <v>678794</v>
      </c>
      <c r="C55" s="299" t="s">
        <v>852</v>
      </c>
      <c r="D55" s="299" t="s">
        <v>22583</v>
      </c>
      <c r="E55" s="300">
        <v>16043135.52</v>
      </c>
      <c r="F55" s="300">
        <v>1444528.43</v>
      </c>
      <c r="G55" s="300">
        <f t="shared" si="0"/>
        <v>17487663.949999999</v>
      </c>
      <c r="H55" s="298" t="s">
        <v>35</v>
      </c>
      <c r="I55" s="298" t="s">
        <v>275</v>
      </c>
      <c r="J55" s="298" t="s">
        <v>275</v>
      </c>
      <c r="K55" s="1406" t="s">
        <v>22580</v>
      </c>
      <c r="L55" s="1406"/>
      <c r="M55" s="1406"/>
      <c r="N55" s="1406"/>
      <c r="O55" s="1406"/>
    </row>
    <row r="56" spans="1:15" ht="24" customHeight="1">
      <c r="B56" s="298">
        <v>678795</v>
      </c>
      <c r="C56" s="299" t="s">
        <v>1153</v>
      </c>
      <c r="D56" s="299" t="s">
        <v>22584</v>
      </c>
      <c r="E56" s="300">
        <v>14607500.560000001</v>
      </c>
      <c r="F56" s="300">
        <v>1513605.01</v>
      </c>
      <c r="G56" s="300">
        <f t="shared" si="0"/>
        <v>16121105.57</v>
      </c>
      <c r="H56" s="298" t="s">
        <v>35</v>
      </c>
      <c r="I56" s="298" t="s">
        <v>275</v>
      </c>
      <c r="J56" s="298" t="s">
        <v>275</v>
      </c>
      <c r="K56" s="1406" t="s">
        <v>22580</v>
      </c>
      <c r="L56" s="1406"/>
      <c r="M56" s="1406"/>
      <c r="N56" s="1406"/>
      <c r="O56" s="1406"/>
    </row>
    <row r="57" spans="1:15" ht="24" customHeight="1">
      <c r="B57" s="298">
        <v>686482</v>
      </c>
      <c r="C57" s="299" t="s">
        <v>958</v>
      </c>
      <c r="D57" s="299" t="s">
        <v>22585</v>
      </c>
      <c r="E57" s="300">
        <v>7013624.2699999996</v>
      </c>
      <c r="F57" s="300">
        <v>733834.85</v>
      </c>
      <c r="G57" s="300">
        <f t="shared" si="0"/>
        <v>7747459.1199999992</v>
      </c>
      <c r="H57" s="298" t="s">
        <v>35</v>
      </c>
      <c r="I57" s="298" t="s">
        <v>275</v>
      </c>
      <c r="J57" s="298" t="s">
        <v>275</v>
      </c>
      <c r="K57" s="1406" t="s">
        <v>22586</v>
      </c>
      <c r="L57" s="1406"/>
      <c r="M57" s="1406"/>
      <c r="N57" s="1406"/>
      <c r="O57" s="1406"/>
    </row>
    <row r="58" spans="1:15" ht="25.5" customHeight="1">
      <c r="B58" s="298">
        <v>690480</v>
      </c>
      <c r="C58" s="299" t="s">
        <v>962</v>
      </c>
      <c r="D58" s="299" t="s">
        <v>22587</v>
      </c>
      <c r="E58" s="300">
        <v>7598892</v>
      </c>
      <c r="F58" s="300">
        <v>921999.67</v>
      </c>
      <c r="G58" s="300">
        <f t="shared" si="0"/>
        <v>8520891.6699999999</v>
      </c>
      <c r="H58" s="298" t="s">
        <v>35</v>
      </c>
      <c r="I58" s="298" t="s">
        <v>275</v>
      </c>
      <c r="J58" s="298" t="s">
        <v>275</v>
      </c>
      <c r="K58" s="1406" t="s">
        <v>22580</v>
      </c>
      <c r="L58" s="1406"/>
      <c r="M58" s="1406"/>
      <c r="N58" s="1406"/>
      <c r="O58" s="1406"/>
    </row>
    <row r="59" spans="1:15" ht="24.75" customHeight="1">
      <c r="B59" s="298">
        <v>690483</v>
      </c>
      <c r="C59" s="299" t="s">
        <v>1098</v>
      </c>
      <c r="D59" s="299" t="s">
        <v>22588</v>
      </c>
      <c r="E59" s="300">
        <v>13343261.380000001</v>
      </c>
      <c r="F59" s="300">
        <v>1319139.42</v>
      </c>
      <c r="G59" s="300">
        <f t="shared" si="0"/>
        <v>14662400.800000001</v>
      </c>
      <c r="H59" s="298" t="s">
        <v>35</v>
      </c>
      <c r="I59" s="298" t="s">
        <v>275</v>
      </c>
      <c r="J59" s="298" t="s">
        <v>275</v>
      </c>
      <c r="K59" s="1406" t="s">
        <v>22580</v>
      </c>
      <c r="L59" s="1406"/>
      <c r="M59" s="1406"/>
      <c r="N59" s="1406"/>
      <c r="O59" s="1406"/>
    </row>
    <row r="60" spans="1:15" ht="24" customHeight="1">
      <c r="B60" s="298">
        <v>690721</v>
      </c>
      <c r="C60" s="299" t="s">
        <v>975</v>
      </c>
      <c r="D60" s="299" t="s">
        <v>22589</v>
      </c>
      <c r="E60" s="300">
        <v>5525916.6600000001</v>
      </c>
      <c r="F60" s="300">
        <v>542958</v>
      </c>
      <c r="G60" s="300">
        <f t="shared" si="0"/>
        <v>6068874.6600000001</v>
      </c>
      <c r="H60" s="298" t="s">
        <v>35</v>
      </c>
      <c r="I60" s="298" t="s">
        <v>275</v>
      </c>
      <c r="J60" s="298" t="s">
        <v>275</v>
      </c>
      <c r="K60" s="1406" t="s">
        <v>22580</v>
      </c>
      <c r="L60" s="1406"/>
      <c r="M60" s="1406"/>
      <c r="N60" s="1406"/>
      <c r="O60" s="1406"/>
    </row>
    <row r="61" spans="1:15" ht="24" customHeight="1">
      <c r="B61" s="298">
        <v>693543</v>
      </c>
      <c r="C61" s="299" t="s">
        <v>954</v>
      </c>
      <c r="D61" s="299" t="s">
        <v>22590</v>
      </c>
      <c r="E61" s="300">
        <v>12854140.619999999</v>
      </c>
      <c r="F61" s="300">
        <v>1566281.47</v>
      </c>
      <c r="G61" s="300">
        <f t="shared" si="0"/>
        <v>14420422.09</v>
      </c>
      <c r="H61" s="298" t="s">
        <v>35</v>
      </c>
      <c r="I61" s="298" t="s">
        <v>275</v>
      </c>
      <c r="J61" s="298" t="s">
        <v>275</v>
      </c>
      <c r="K61" s="1406" t="s">
        <v>22580</v>
      </c>
      <c r="L61" s="1406"/>
      <c r="M61" s="1406"/>
      <c r="N61" s="1406"/>
      <c r="O61" s="1406"/>
    </row>
    <row r="62" spans="1:15" ht="26.25" customHeight="1">
      <c r="B62" s="298">
        <v>693615</v>
      </c>
      <c r="C62" s="299" t="s">
        <v>816</v>
      </c>
      <c r="D62" s="299" t="s">
        <v>22591</v>
      </c>
      <c r="E62" s="300">
        <v>6376770.3200000003</v>
      </c>
      <c r="F62" s="300">
        <v>700108</v>
      </c>
      <c r="G62" s="300">
        <f t="shared" si="0"/>
        <v>7076878.3200000003</v>
      </c>
      <c r="H62" s="298" t="s">
        <v>35</v>
      </c>
      <c r="I62" s="298" t="s">
        <v>275</v>
      </c>
      <c r="J62" s="298" t="s">
        <v>275</v>
      </c>
      <c r="K62" s="1406" t="s">
        <v>22580</v>
      </c>
      <c r="L62" s="1406"/>
      <c r="M62" s="1406"/>
      <c r="N62" s="1406"/>
      <c r="O62" s="1406"/>
    </row>
    <row r="63" spans="1:15" ht="23.25" customHeight="1">
      <c r="B63" s="298">
        <v>693788</v>
      </c>
      <c r="C63" s="299" t="s">
        <v>776</v>
      </c>
      <c r="D63" s="299" t="s">
        <v>22592</v>
      </c>
      <c r="E63" s="300">
        <v>5847563.4100000001</v>
      </c>
      <c r="F63" s="300">
        <v>466823.03</v>
      </c>
      <c r="G63" s="300">
        <f t="shared" si="0"/>
        <v>6314386.4400000004</v>
      </c>
      <c r="H63" s="298" t="s">
        <v>35</v>
      </c>
      <c r="I63" s="298" t="s">
        <v>275</v>
      </c>
      <c r="J63" s="298" t="s">
        <v>275</v>
      </c>
      <c r="K63" s="1406" t="s">
        <v>22580</v>
      </c>
      <c r="L63" s="1406"/>
      <c r="M63" s="1406"/>
      <c r="N63" s="1406"/>
      <c r="O63" s="1406"/>
    </row>
    <row r="64" spans="1:15" ht="22.5" customHeight="1">
      <c r="B64" s="298">
        <v>697183</v>
      </c>
      <c r="C64" s="299" t="s">
        <v>741</v>
      </c>
      <c r="D64" s="299" t="s">
        <v>22593</v>
      </c>
      <c r="E64" s="300">
        <v>9248657.1099999994</v>
      </c>
      <c r="F64" s="300">
        <v>1117331.19</v>
      </c>
      <c r="G64" s="300">
        <f t="shared" si="0"/>
        <v>10365988.299999999</v>
      </c>
      <c r="H64" s="298" t="s">
        <v>35</v>
      </c>
      <c r="I64" s="298" t="s">
        <v>275</v>
      </c>
      <c r="J64" s="298" t="s">
        <v>275</v>
      </c>
      <c r="K64" s="1406" t="s">
        <v>22580</v>
      </c>
      <c r="L64" s="1406"/>
      <c r="M64" s="1406"/>
      <c r="N64" s="1406"/>
      <c r="O64" s="1406"/>
    </row>
    <row r="65" spans="2:15" ht="25.5" customHeight="1">
      <c r="B65" s="298">
        <v>698427</v>
      </c>
      <c r="C65" s="299" t="s">
        <v>917</v>
      </c>
      <c r="D65" s="299" t="s">
        <v>22594</v>
      </c>
      <c r="E65" s="300">
        <v>4846034.8899999997</v>
      </c>
      <c r="F65" s="300">
        <v>1028907.4</v>
      </c>
      <c r="G65" s="300">
        <f t="shared" si="0"/>
        <v>5874942.29</v>
      </c>
      <c r="H65" s="298" t="s">
        <v>35</v>
      </c>
      <c r="I65" s="298" t="s">
        <v>275</v>
      </c>
      <c r="J65" s="298" t="s">
        <v>275</v>
      </c>
      <c r="K65" s="1406" t="s">
        <v>22580</v>
      </c>
      <c r="L65" s="1406"/>
      <c r="M65" s="1406"/>
      <c r="N65" s="1406"/>
      <c r="O65" s="1406"/>
    </row>
    <row r="66" spans="2:15" ht="26.25" customHeight="1">
      <c r="B66" s="298">
        <v>698432</v>
      </c>
      <c r="C66" s="299" t="s">
        <v>965</v>
      </c>
      <c r="D66" s="299" t="s">
        <v>22595</v>
      </c>
      <c r="E66" s="300">
        <v>6920157.5599999996</v>
      </c>
      <c r="F66" s="300">
        <v>968057.12</v>
      </c>
      <c r="G66" s="300">
        <f t="shared" si="0"/>
        <v>7888214.6799999997</v>
      </c>
      <c r="H66" s="298" t="s">
        <v>35</v>
      </c>
      <c r="I66" s="298" t="s">
        <v>275</v>
      </c>
      <c r="J66" s="298" t="s">
        <v>275</v>
      </c>
      <c r="K66" s="1406" t="s">
        <v>22580</v>
      </c>
      <c r="L66" s="1406"/>
      <c r="M66" s="1406"/>
      <c r="N66" s="1406"/>
      <c r="O66" s="1406"/>
    </row>
    <row r="67" spans="2:15" ht="23.25" customHeight="1">
      <c r="B67" s="298">
        <v>698522</v>
      </c>
      <c r="C67" s="299" t="s">
        <v>738</v>
      </c>
      <c r="D67" s="299" t="s">
        <v>22596</v>
      </c>
      <c r="E67" s="300">
        <v>4386770.2</v>
      </c>
      <c r="F67" s="300">
        <v>519326.46</v>
      </c>
      <c r="G67" s="300">
        <f t="shared" si="0"/>
        <v>4906096.66</v>
      </c>
      <c r="H67" s="298" t="s">
        <v>35</v>
      </c>
      <c r="I67" s="298" t="s">
        <v>275</v>
      </c>
      <c r="J67" s="298" t="s">
        <v>275</v>
      </c>
      <c r="K67" s="1406" t="s">
        <v>22580</v>
      </c>
      <c r="L67" s="1406"/>
      <c r="M67" s="1406"/>
      <c r="N67" s="1406"/>
      <c r="O67" s="1406"/>
    </row>
    <row r="68" spans="2:15" ht="27.75" customHeight="1">
      <c r="B68" s="298">
        <v>699814</v>
      </c>
      <c r="C68" s="299" t="s">
        <v>955</v>
      </c>
      <c r="D68" s="299" t="s">
        <v>22597</v>
      </c>
      <c r="E68" s="300">
        <v>15781505</v>
      </c>
      <c r="F68" s="300">
        <v>1909452</v>
      </c>
      <c r="G68" s="300">
        <f t="shared" si="0"/>
        <v>17690957</v>
      </c>
      <c r="H68" s="298" t="s">
        <v>35</v>
      </c>
      <c r="I68" s="298" t="s">
        <v>275</v>
      </c>
      <c r="J68" s="298" t="s">
        <v>275</v>
      </c>
      <c r="K68" s="1406" t="s">
        <v>22580</v>
      </c>
      <c r="L68" s="1406"/>
      <c r="M68" s="1406"/>
      <c r="N68" s="1406"/>
      <c r="O68" s="1406"/>
    </row>
    <row r="69" spans="2:15" ht="23.25" customHeight="1">
      <c r="B69" s="298">
        <v>701473</v>
      </c>
      <c r="C69" s="299" t="s">
        <v>1107</v>
      </c>
      <c r="D69" s="299" t="s">
        <v>22598</v>
      </c>
      <c r="E69" s="300">
        <v>14314798.949999999</v>
      </c>
      <c r="F69" s="300">
        <v>1574362.23</v>
      </c>
      <c r="G69" s="300">
        <f t="shared" si="0"/>
        <v>15889161.18</v>
      </c>
      <c r="H69" s="298" t="s">
        <v>35</v>
      </c>
      <c r="I69" s="298" t="s">
        <v>275</v>
      </c>
      <c r="J69" s="298" t="s">
        <v>275</v>
      </c>
      <c r="K69" s="1406" t="s">
        <v>22580</v>
      </c>
      <c r="L69" s="1406"/>
      <c r="M69" s="1406"/>
      <c r="N69" s="1406"/>
      <c r="O69" s="1406"/>
    </row>
    <row r="70" spans="2:15" ht="24.75" customHeight="1">
      <c r="B70" s="298">
        <v>704741</v>
      </c>
      <c r="C70" s="299" t="s">
        <v>905</v>
      </c>
      <c r="D70" s="299" t="s">
        <v>22599</v>
      </c>
      <c r="E70" s="300">
        <v>17686091.969999999</v>
      </c>
      <c r="F70" s="300">
        <v>2776061.05</v>
      </c>
      <c r="G70" s="300">
        <f t="shared" si="0"/>
        <v>20462153.02</v>
      </c>
      <c r="H70" s="298" t="s">
        <v>35</v>
      </c>
      <c r="I70" s="298" t="s">
        <v>275</v>
      </c>
      <c r="J70" s="298" t="s">
        <v>275</v>
      </c>
      <c r="K70" s="1406" t="s">
        <v>22580</v>
      </c>
      <c r="L70" s="1406"/>
      <c r="M70" s="1406"/>
      <c r="N70" s="1406"/>
      <c r="O70" s="1406"/>
    </row>
    <row r="71" spans="2:15" ht="26.25" customHeight="1">
      <c r="B71" s="298">
        <v>704744</v>
      </c>
      <c r="C71" s="299" t="s">
        <v>802</v>
      </c>
      <c r="D71" s="299" t="s">
        <v>22600</v>
      </c>
      <c r="E71" s="300">
        <v>22246737.73</v>
      </c>
      <c r="F71" s="300">
        <v>3663221</v>
      </c>
      <c r="G71" s="300">
        <f t="shared" si="0"/>
        <v>25909958.73</v>
      </c>
      <c r="H71" s="298" t="s">
        <v>35</v>
      </c>
      <c r="I71" s="298" t="s">
        <v>275</v>
      </c>
      <c r="J71" s="298" t="s">
        <v>275</v>
      </c>
      <c r="K71" s="1406" t="s">
        <v>22580</v>
      </c>
      <c r="L71" s="1406"/>
      <c r="M71" s="1406"/>
      <c r="N71" s="1406"/>
      <c r="O71" s="1406"/>
    </row>
    <row r="72" spans="2:15" ht="24.75" customHeight="1">
      <c r="B72" s="298">
        <v>704757</v>
      </c>
      <c r="C72" s="299" t="s">
        <v>801</v>
      </c>
      <c r="D72" s="299" t="s">
        <v>22601</v>
      </c>
      <c r="E72" s="300">
        <v>7956662</v>
      </c>
      <c r="F72" s="300">
        <v>820333</v>
      </c>
      <c r="G72" s="300">
        <f t="shared" si="0"/>
        <v>8776995</v>
      </c>
      <c r="H72" s="298" t="s">
        <v>35</v>
      </c>
      <c r="I72" s="298" t="s">
        <v>275</v>
      </c>
      <c r="J72" s="298" t="s">
        <v>275</v>
      </c>
      <c r="K72" s="1406" t="s">
        <v>22580</v>
      </c>
      <c r="L72" s="1406"/>
      <c r="M72" s="1406"/>
      <c r="N72" s="1406"/>
      <c r="O72" s="1406"/>
    </row>
    <row r="73" spans="2:15" ht="24.75" customHeight="1">
      <c r="B73" s="298">
        <v>704793</v>
      </c>
      <c r="C73" s="299" t="s">
        <v>735</v>
      </c>
      <c r="D73" s="299" t="s">
        <v>22602</v>
      </c>
      <c r="E73" s="300">
        <v>14713958.380000001</v>
      </c>
      <c r="F73" s="300">
        <v>1656014.26</v>
      </c>
      <c r="G73" s="300">
        <f t="shared" si="0"/>
        <v>16369972.640000001</v>
      </c>
      <c r="H73" s="298" t="s">
        <v>35</v>
      </c>
      <c r="I73" s="298" t="s">
        <v>275</v>
      </c>
      <c r="J73" s="298" t="s">
        <v>275</v>
      </c>
      <c r="K73" s="1406" t="s">
        <v>22580</v>
      </c>
      <c r="L73" s="1406"/>
      <c r="M73" s="1406"/>
      <c r="N73" s="1406"/>
      <c r="O73" s="1406"/>
    </row>
    <row r="74" spans="2:15" ht="26.25" customHeight="1">
      <c r="B74" s="298">
        <v>704862</v>
      </c>
      <c r="C74" s="299" t="s">
        <v>1023</v>
      </c>
      <c r="D74" s="299" t="s">
        <v>22603</v>
      </c>
      <c r="E74" s="300">
        <v>11333806.130000001</v>
      </c>
      <c r="F74" s="300">
        <v>1104923.17</v>
      </c>
      <c r="G74" s="300">
        <f t="shared" si="0"/>
        <v>12438729.300000001</v>
      </c>
      <c r="H74" s="298" t="s">
        <v>35</v>
      </c>
      <c r="I74" s="298" t="s">
        <v>275</v>
      </c>
      <c r="J74" s="298" t="s">
        <v>275</v>
      </c>
      <c r="K74" s="1406" t="s">
        <v>22580</v>
      </c>
      <c r="L74" s="1406"/>
      <c r="M74" s="1406"/>
      <c r="N74" s="1406"/>
      <c r="O74" s="1406"/>
    </row>
    <row r="75" spans="2:15" ht="27.75" customHeight="1">
      <c r="B75" s="298">
        <v>704929</v>
      </c>
      <c r="C75" s="299" t="s">
        <v>803</v>
      </c>
      <c r="D75" s="299" t="s">
        <v>22604</v>
      </c>
      <c r="E75" s="300">
        <v>14343817.060000001</v>
      </c>
      <c r="F75" s="300">
        <v>2284857.13</v>
      </c>
      <c r="G75" s="300">
        <f t="shared" si="0"/>
        <v>16628674.190000001</v>
      </c>
      <c r="H75" s="298" t="s">
        <v>35</v>
      </c>
      <c r="I75" s="298" t="s">
        <v>275</v>
      </c>
      <c r="J75" s="298" t="s">
        <v>275</v>
      </c>
      <c r="K75" s="1406" t="s">
        <v>22580</v>
      </c>
      <c r="L75" s="1406"/>
      <c r="M75" s="1406"/>
      <c r="N75" s="1406"/>
      <c r="O75" s="1406"/>
    </row>
    <row r="76" spans="2:15" ht="27" customHeight="1">
      <c r="B76" s="298">
        <v>704931</v>
      </c>
      <c r="C76" s="299" t="s">
        <v>1108</v>
      </c>
      <c r="D76" s="299" t="s">
        <v>22605</v>
      </c>
      <c r="E76" s="300">
        <v>15436783.23</v>
      </c>
      <c r="F76" s="300">
        <v>2269186.04</v>
      </c>
      <c r="G76" s="300">
        <f t="shared" si="0"/>
        <v>17705969.27</v>
      </c>
      <c r="H76" s="298" t="s">
        <v>35</v>
      </c>
      <c r="I76" s="298" t="s">
        <v>275</v>
      </c>
      <c r="J76" s="298" t="s">
        <v>275</v>
      </c>
      <c r="K76" s="1406" t="s">
        <v>22580</v>
      </c>
      <c r="L76" s="1406"/>
      <c r="M76" s="1406"/>
      <c r="N76" s="1406"/>
      <c r="O76" s="1406"/>
    </row>
    <row r="77" spans="2:15" ht="25.5" customHeight="1">
      <c r="B77" s="298">
        <v>713795</v>
      </c>
      <c r="C77" s="299" t="s">
        <v>945</v>
      </c>
      <c r="D77" s="299" t="s">
        <v>22606</v>
      </c>
      <c r="E77" s="300">
        <v>11909808.289999999</v>
      </c>
      <c r="F77" s="300">
        <v>1759138.02</v>
      </c>
      <c r="G77" s="300">
        <f t="shared" si="0"/>
        <v>13668946.309999999</v>
      </c>
      <c r="H77" s="298" t="s">
        <v>35</v>
      </c>
      <c r="I77" s="298" t="s">
        <v>275</v>
      </c>
      <c r="J77" s="298" t="s">
        <v>275</v>
      </c>
      <c r="K77" s="1406" t="s">
        <v>22580</v>
      </c>
      <c r="L77" s="1406"/>
      <c r="M77" s="1406"/>
      <c r="N77" s="1406"/>
      <c r="O77" s="1406"/>
    </row>
    <row r="78" spans="2:15" ht="27" customHeight="1">
      <c r="B78" s="298">
        <v>724599</v>
      </c>
      <c r="C78" s="299" t="s">
        <v>814</v>
      </c>
      <c r="D78" s="299" t="s">
        <v>22607</v>
      </c>
      <c r="E78" s="300">
        <v>10744021.82</v>
      </c>
      <c r="F78" s="300">
        <v>1778904.02</v>
      </c>
      <c r="G78" s="300">
        <f t="shared" si="0"/>
        <v>12522925.84</v>
      </c>
      <c r="H78" s="298" t="s">
        <v>35</v>
      </c>
      <c r="I78" s="298" t="s">
        <v>275</v>
      </c>
      <c r="J78" s="298" t="s">
        <v>275</v>
      </c>
      <c r="K78" s="1406" t="s">
        <v>22580</v>
      </c>
      <c r="L78" s="1406"/>
      <c r="M78" s="1406"/>
      <c r="N78" s="1406"/>
      <c r="O78" s="1406"/>
    </row>
    <row r="79" spans="2:15" ht="26.25" customHeight="1">
      <c r="B79" s="298">
        <v>724603</v>
      </c>
      <c r="C79" s="299" t="s">
        <v>1116</v>
      </c>
      <c r="D79" s="299" t="s">
        <v>22608</v>
      </c>
      <c r="E79" s="300">
        <v>9017148.0399999991</v>
      </c>
      <c r="F79" s="300">
        <v>1044682.84</v>
      </c>
      <c r="G79" s="300">
        <f t="shared" si="0"/>
        <v>10061830.879999999</v>
      </c>
      <c r="H79" s="298" t="s">
        <v>35</v>
      </c>
      <c r="I79" s="298" t="s">
        <v>275</v>
      </c>
      <c r="J79" s="298" t="s">
        <v>275</v>
      </c>
      <c r="K79" s="1406" t="s">
        <v>22580</v>
      </c>
      <c r="L79" s="1406"/>
      <c r="M79" s="1406"/>
      <c r="N79" s="1406"/>
      <c r="O79" s="1406"/>
    </row>
    <row r="80" spans="2:15" ht="25.5" customHeight="1">
      <c r="B80" s="298">
        <v>724605</v>
      </c>
      <c r="C80" s="299" t="s">
        <v>974</v>
      </c>
      <c r="D80" s="299" t="s">
        <v>22609</v>
      </c>
      <c r="E80" s="300">
        <v>7949936.0999999996</v>
      </c>
      <c r="F80" s="300">
        <v>1109933.93</v>
      </c>
      <c r="G80" s="300">
        <f t="shared" si="0"/>
        <v>9059870.0299999993</v>
      </c>
      <c r="H80" s="298" t="s">
        <v>35</v>
      </c>
      <c r="I80" s="298" t="s">
        <v>275</v>
      </c>
      <c r="J80" s="298" t="s">
        <v>275</v>
      </c>
      <c r="K80" s="1406" t="s">
        <v>22580</v>
      </c>
      <c r="L80" s="1406"/>
      <c r="M80" s="1406"/>
      <c r="N80" s="1406"/>
      <c r="O80" s="1406"/>
    </row>
    <row r="81" spans="2:15" ht="25.5" customHeight="1">
      <c r="B81" s="298">
        <v>724669</v>
      </c>
      <c r="C81" s="299" t="s">
        <v>1097</v>
      </c>
      <c r="D81" s="299" t="s">
        <v>12924</v>
      </c>
      <c r="E81" s="300">
        <v>10780496.720000001</v>
      </c>
      <c r="F81" s="300">
        <v>1862926.59</v>
      </c>
      <c r="G81" s="300">
        <f t="shared" si="0"/>
        <v>12643423.310000001</v>
      </c>
      <c r="H81" s="298" t="s">
        <v>35</v>
      </c>
      <c r="I81" s="298" t="s">
        <v>275</v>
      </c>
      <c r="J81" s="298" t="s">
        <v>275</v>
      </c>
      <c r="K81" s="1406" t="s">
        <v>22580</v>
      </c>
      <c r="L81" s="1406"/>
      <c r="M81" s="1406"/>
      <c r="N81" s="1406"/>
      <c r="O81" s="1406"/>
    </row>
    <row r="82" spans="2:15" ht="27" customHeight="1">
      <c r="B82" s="298">
        <v>724670</v>
      </c>
      <c r="C82" s="299" t="s">
        <v>895</v>
      </c>
      <c r="D82" s="299" t="s">
        <v>22610</v>
      </c>
      <c r="E82" s="300">
        <v>8375887.5199999996</v>
      </c>
      <c r="F82" s="300">
        <v>1048713.32</v>
      </c>
      <c r="G82" s="300">
        <f t="shared" si="0"/>
        <v>9424600.8399999999</v>
      </c>
      <c r="H82" s="298" t="s">
        <v>35</v>
      </c>
      <c r="I82" s="298" t="s">
        <v>275</v>
      </c>
      <c r="J82" s="298" t="s">
        <v>275</v>
      </c>
      <c r="K82" s="1406" t="s">
        <v>22580</v>
      </c>
      <c r="L82" s="1406"/>
      <c r="M82" s="1406"/>
      <c r="N82" s="1406"/>
      <c r="O82" s="1406"/>
    </row>
    <row r="83" spans="2:15" ht="26.25" customHeight="1">
      <c r="B83" s="298">
        <v>724716</v>
      </c>
      <c r="C83" s="299" t="s">
        <v>844</v>
      </c>
      <c r="D83" s="299" t="s">
        <v>22611</v>
      </c>
      <c r="E83" s="300">
        <v>10455022.32</v>
      </c>
      <c r="F83" s="300">
        <v>1572475.82</v>
      </c>
      <c r="G83" s="300">
        <f t="shared" si="0"/>
        <v>12027498.140000001</v>
      </c>
      <c r="H83" s="298" t="s">
        <v>35</v>
      </c>
      <c r="I83" s="298" t="s">
        <v>275</v>
      </c>
      <c r="J83" s="298" t="s">
        <v>275</v>
      </c>
      <c r="K83" s="1406" t="s">
        <v>22580</v>
      </c>
      <c r="L83" s="1406"/>
      <c r="M83" s="1406"/>
      <c r="N83" s="1406"/>
      <c r="O83" s="1406"/>
    </row>
    <row r="84" spans="2:15" ht="25.5" customHeight="1">
      <c r="B84" s="298">
        <v>724781</v>
      </c>
      <c r="C84" s="299" t="s">
        <v>894</v>
      </c>
      <c r="D84" s="299" t="s">
        <v>22612</v>
      </c>
      <c r="E84" s="300">
        <v>7948618.1699999999</v>
      </c>
      <c r="F84" s="300">
        <v>1016407.79</v>
      </c>
      <c r="G84" s="300">
        <f t="shared" si="0"/>
        <v>8965025.9600000009</v>
      </c>
      <c r="H84" s="298" t="s">
        <v>35</v>
      </c>
      <c r="I84" s="298" t="s">
        <v>275</v>
      </c>
      <c r="J84" s="298" t="s">
        <v>275</v>
      </c>
      <c r="K84" s="1406" t="s">
        <v>22580</v>
      </c>
      <c r="L84" s="1406"/>
      <c r="M84" s="1406"/>
      <c r="N84" s="1406"/>
      <c r="O84" s="1406"/>
    </row>
    <row r="85" spans="2:15" ht="26.25" customHeight="1">
      <c r="B85" s="298">
        <v>724828</v>
      </c>
      <c r="C85" s="299" t="s">
        <v>921</v>
      </c>
      <c r="D85" s="299" t="s">
        <v>22613</v>
      </c>
      <c r="E85" s="300">
        <v>6696269.8200000003</v>
      </c>
      <c r="F85" s="300">
        <v>816843.77</v>
      </c>
      <c r="G85" s="300">
        <f t="shared" si="0"/>
        <v>7513113.5899999999</v>
      </c>
      <c r="H85" s="298" t="s">
        <v>35</v>
      </c>
      <c r="I85" s="298" t="s">
        <v>275</v>
      </c>
      <c r="J85" s="298" t="s">
        <v>275</v>
      </c>
      <c r="K85" s="1406" t="s">
        <v>22580</v>
      </c>
      <c r="L85" s="1406"/>
      <c r="M85" s="1406"/>
      <c r="N85" s="1406"/>
      <c r="O85" s="1406"/>
    </row>
    <row r="86" spans="2:15" ht="28.5" customHeight="1">
      <c r="B86" s="298">
        <v>724941</v>
      </c>
      <c r="C86" s="299" t="s">
        <v>1161</v>
      </c>
      <c r="D86" s="299" t="s">
        <v>22614</v>
      </c>
      <c r="E86" s="300">
        <v>11260820.470000001</v>
      </c>
      <c r="F86" s="300">
        <v>1686477.37</v>
      </c>
      <c r="G86" s="300">
        <f t="shared" si="0"/>
        <v>12947297.84</v>
      </c>
      <c r="H86" s="298" t="s">
        <v>35</v>
      </c>
      <c r="I86" s="298" t="s">
        <v>275</v>
      </c>
      <c r="J86" s="298" t="s">
        <v>275</v>
      </c>
      <c r="K86" s="1406" t="s">
        <v>22580</v>
      </c>
      <c r="L86" s="1406"/>
      <c r="M86" s="1406"/>
      <c r="N86" s="1406"/>
      <c r="O86" s="1406"/>
    </row>
    <row r="87" spans="2:15" ht="27.75" customHeight="1">
      <c r="B87" s="298">
        <v>734393</v>
      </c>
      <c r="C87" s="299" t="s">
        <v>1118</v>
      </c>
      <c r="D87" s="299" t="s">
        <v>22608</v>
      </c>
      <c r="E87" s="300">
        <v>7838709</v>
      </c>
      <c r="F87" s="300">
        <v>1016421</v>
      </c>
      <c r="G87" s="300">
        <f t="shared" si="0"/>
        <v>8855130</v>
      </c>
      <c r="H87" s="298" t="s">
        <v>35</v>
      </c>
      <c r="I87" s="298" t="s">
        <v>275</v>
      </c>
      <c r="J87" s="298" t="s">
        <v>275</v>
      </c>
      <c r="K87" s="1406" t="s">
        <v>22580</v>
      </c>
      <c r="L87" s="1406"/>
      <c r="M87" s="1406"/>
      <c r="N87" s="1406"/>
      <c r="O87" s="1406"/>
    </row>
    <row r="88" spans="2:15" ht="26.25" customHeight="1">
      <c r="B88" s="298">
        <v>734396</v>
      </c>
      <c r="C88" s="299" t="s">
        <v>1117</v>
      </c>
      <c r="D88" s="299" t="s">
        <v>22608</v>
      </c>
      <c r="E88" s="300">
        <v>6205493</v>
      </c>
      <c r="F88" s="300">
        <v>0</v>
      </c>
      <c r="G88" s="300">
        <f>E88+F88</f>
        <v>6205493</v>
      </c>
      <c r="H88" s="298" t="s">
        <v>35</v>
      </c>
      <c r="I88" s="298" t="s">
        <v>275</v>
      </c>
      <c r="J88" s="298" t="s">
        <v>275</v>
      </c>
      <c r="K88" s="1406" t="s">
        <v>22580</v>
      </c>
      <c r="L88" s="1406"/>
      <c r="M88" s="1406"/>
      <c r="N88" s="1406"/>
      <c r="O88" s="1406"/>
    </row>
    <row r="89" spans="2:15" ht="29.25" customHeight="1">
      <c r="B89" s="298">
        <v>734728</v>
      </c>
      <c r="C89" s="299" t="s">
        <v>854</v>
      </c>
      <c r="D89" s="299" t="s">
        <v>22583</v>
      </c>
      <c r="E89" s="300">
        <v>12998720.23</v>
      </c>
      <c r="F89" s="300">
        <v>1402395.55</v>
      </c>
      <c r="G89" s="300">
        <f t="shared" si="0"/>
        <v>14401115.780000001</v>
      </c>
      <c r="H89" s="298" t="s">
        <v>35</v>
      </c>
      <c r="I89" s="298" t="s">
        <v>275</v>
      </c>
      <c r="J89" s="298" t="s">
        <v>275</v>
      </c>
      <c r="K89" s="1406" t="s">
        <v>22580</v>
      </c>
      <c r="L89" s="1406"/>
      <c r="M89" s="1406"/>
      <c r="N89" s="1406"/>
      <c r="O89" s="1406"/>
    </row>
    <row r="90" spans="2:15" ht="27" customHeight="1">
      <c r="B90" s="298">
        <v>734760</v>
      </c>
      <c r="C90" s="299" t="s">
        <v>853</v>
      </c>
      <c r="D90" s="299" t="s">
        <v>22583</v>
      </c>
      <c r="E90" s="300">
        <v>13799462</v>
      </c>
      <c r="F90" s="300">
        <v>1946734</v>
      </c>
      <c r="G90" s="300">
        <f t="shared" si="0"/>
        <v>15746196</v>
      </c>
      <c r="H90" s="298" t="s">
        <v>35</v>
      </c>
      <c r="I90" s="298" t="s">
        <v>275</v>
      </c>
      <c r="J90" s="298" t="s">
        <v>275</v>
      </c>
      <c r="K90" s="1406" t="s">
        <v>22580</v>
      </c>
      <c r="L90" s="1406"/>
      <c r="M90" s="1406"/>
      <c r="N90" s="1406"/>
      <c r="O90" s="1406"/>
    </row>
    <row r="91" spans="2:15" ht="27" customHeight="1">
      <c r="B91" s="298">
        <v>734789</v>
      </c>
      <c r="C91" s="299" t="s">
        <v>976</v>
      </c>
      <c r="D91" s="299" t="s">
        <v>22615</v>
      </c>
      <c r="E91" s="300">
        <v>6296106</v>
      </c>
      <c r="F91" s="300">
        <v>635977</v>
      </c>
      <c r="G91" s="300">
        <f>E91+F91</f>
        <v>6932083</v>
      </c>
      <c r="H91" s="298" t="s">
        <v>35</v>
      </c>
      <c r="I91" s="298" t="s">
        <v>275</v>
      </c>
      <c r="J91" s="298" t="s">
        <v>275</v>
      </c>
      <c r="K91" s="1406" t="s">
        <v>22580</v>
      </c>
      <c r="L91" s="1406"/>
      <c r="M91" s="1406"/>
      <c r="N91" s="1406"/>
      <c r="O91" s="1406"/>
    </row>
    <row r="92" spans="2:15" ht="27.75" customHeight="1">
      <c r="B92" s="298">
        <v>734791</v>
      </c>
      <c r="C92" s="299" t="s">
        <v>977</v>
      </c>
      <c r="D92" s="299" t="s">
        <v>22615</v>
      </c>
      <c r="E92" s="300">
        <v>5650820</v>
      </c>
      <c r="F92" s="300">
        <v>757008</v>
      </c>
      <c r="G92" s="300">
        <f t="shared" si="0"/>
        <v>6407828</v>
      </c>
      <c r="H92" s="298" t="s">
        <v>35</v>
      </c>
      <c r="I92" s="298" t="s">
        <v>275</v>
      </c>
      <c r="J92" s="298" t="s">
        <v>275</v>
      </c>
      <c r="K92" s="1406" t="s">
        <v>22580</v>
      </c>
      <c r="L92" s="1406"/>
      <c r="M92" s="1406"/>
      <c r="N92" s="1406"/>
      <c r="O92" s="1406"/>
    </row>
    <row r="93" spans="2:15" ht="25.5" customHeight="1">
      <c r="B93" s="298">
        <v>734853</v>
      </c>
      <c r="C93" s="299" t="s">
        <v>1154</v>
      </c>
      <c r="D93" s="299" t="s">
        <v>22584</v>
      </c>
      <c r="E93" s="300">
        <v>15679863.58</v>
      </c>
      <c r="F93" s="300">
        <v>2684586</v>
      </c>
      <c r="G93" s="300">
        <f t="shared" si="0"/>
        <v>18364449.579999998</v>
      </c>
      <c r="H93" s="298" t="s">
        <v>35</v>
      </c>
      <c r="I93" s="298" t="s">
        <v>275</v>
      </c>
      <c r="J93" s="298" t="s">
        <v>275</v>
      </c>
      <c r="K93" s="1406" t="s">
        <v>22580</v>
      </c>
      <c r="L93" s="1406"/>
      <c r="M93" s="1406"/>
      <c r="N93" s="1406"/>
      <c r="O93" s="1406"/>
    </row>
    <row r="94" spans="2:15" ht="28.5" customHeight="1">
      <c r="B94" s="298">
        <v>734859</v>
      </c>
      <c r="C94" s="299" t="s">
        <v>1163</v>
      </c>
      <c r="D94" s="299" t="s">
        <v>22546</v>
      </c>
      <c r="E94" s="300">
        <v>8885681.25</v>
      </c>
      <c r="F94" s="300">
        <v>1346103.32</v>
      </c>
      <c r="G94" s="300">
        <f t="shared" si="0"/>
        <v>10231784.57</v>
      </c>
      <c r="H94" s="298" t="s">
        <v>35</v>
      </c>
      <c r="I94" s="298" t="s">
        <v>275</v>
      </c>
      <c r="J94" s="298" t="s">
        <v>275</v>
      </c>
      <c r="K94" s="1406" t="s">
        <v>22580</v>
      </c>
      <c r="L94" s="1406"/>
      <c r="M94" s="1406"/>
      <c r="N94" s="1406"/>
      <c r="O94" s="1406"/>
    </row>
    <row r="95" spans="2:15" ht="29.25" customHeight="1">
      <c r="B95" s="298">
        <v>734927</v>
      </c>
      <c r="C95" s="299" t="s">
        <v>960</v>
      </c>
      <c r="D95" s="299" t="s">
        <v>22585</v>
      </c>
      <c r="E95" s="300">
        <v>8007445.5700000003</v>
      </c>
      <c r="F95" s="300">
        <v>1301828.7</v>
      </c>
      <c r="G95" s="300">
        <f t="shared" si="0"/>
        <v>9309274.2699999996</v>
      </c>
      <c r="H95" s="298" t="s">
        <v>35</v>
      </c>
      <c r="I95" s="298" t="s">
        <v>275</v>
      </c>
      <c r="J95" s="298" t="s">
        <v>275</v>
      </c>
      <c r="K95" s="1406" t="s">
        <v>22580</v>
      </c>
      <c r="L95" s="1406"/>
      <c r="M95" s="1406"/>
      <c r="N95" s="1406"/>
      <c r="O95" s="1406"/>
    </row>
    <row r="96" spans="2:15" ht="28.5" customHeight="1">
      <c r="B96" s="298">
        <v>734928</v>
      </c>
      <c r="C96" s="299" t="s">
        <v>959</v>
      </c>
      <c r="D96" s="299" t="s">
        <v>22585</v>
      </c>
      <c r="E96" s="300">
        <v>5847213</v>
      </c>
      <c r="F96" s="300">
        <v>1017123</v>
      </c>
      <c r="G96" s="300">
        <f>E96+F96</f>
        <v>6864336</v>
      </c>
      <c r="H96" s="298" t="s">
        <v>35</v>
      </c>
      <c r="I96" s="298" t="s">
        <v>275</v>
      </c>
      <c r="J96" s="298" t="s">
        <v>275</v>
      </c>
      <c r="K96" s="1406" t="s">
        <v>22580</v>
      </c>
      <c r="L96" s="1406"/>
      <c r="M96" s="1406"/>
      <c r="N96" s="1406"/>
      <c r="O96" s="1406"/>
    </row>
    <row r="97" spans="2:15" ht="25.5" customHeight="1">
      <c r="B97" s="298">
        <v>735131</v>
      </c>
      <c r="C97" s="299" t="s">
        <v>1155</v>
      </c>
      <c r="D97" s="299" t="s">
        <v>22584</v>
      </c>
      <c r="E97" s="300">
        <v>11247096.52</v>
      </c>
      <c r="F97" s="300">
        <v>1546159.79</v>
      </c>
      <c r="G97" s="300">
        <f t="shared" si="0"/>
        <v>12793256.309999999</v>
      </c>
      <c r="H97" s="298" t="s">
        <v>35</v>
      </c>
      <c r="I97" s="298" t="s">
        <v>275</v>
      </c>
      <c r="J97" s="298" t="s">
        <v>275</v>
      </c>
      <c r="K97" s="1406" t="s">
        <v>22580</v>
      </c>
      <c r="L97" s="1406"/>
      <c r="M97" s="1406"/>
      <c r="N97" s="1406"/>
      <c r="O97" s="1406"/>
    </row>
    <row r="98" spans="2:15" ht="24.75" customHeight="1">
      <c r="B98" s="298">
        <v>735338</v>
      </c>
      <c r="C98" s="299" t="s">
        <v>2081</v>
      </c>
      <c r="D98" s="299" t="s">
        <v>22546</v>
      </c>
      <c r="E98" s="300">
        <v>8195391</v>
      </c>
      <c r="F98" s="300">
        <v>1423702.65</v>
      </c>
      <c r="G98" s="300">
        <f t="shared" si="0"/>
        <v>9619093.6500000004</v>
      </c>
      <c r="H98" s="298" t="s">
        <v>35</v>
      </c>
      <c r="I98" s="298" t="s">
        <v>275</v>
      </c>
      <c r="J98" s="298" t="s">
        <v>275</v>
      </c>
      <c r="K98" s="1406" t="s">
        <v>22580</v>
      </c>
      <c r="L98" s="1406"/>
      <c r="M98" s="1406"/>
      <c r="N98" s="1406"/>
      <c r="O98" s="1406"/>
    </row>
    <row r="99" spans="2:15" ht="24" customHeight="1">
      <c r="B99" s="298">
        <v>735357</v>
      </c>
      <c r="C99" s="299" t="s">
        <v>911</v>
      </c>
      <c r="D99" s="299" t="s">
        <v>12912</v>
      </c>
      <c r="E99" s="300">
        <v>7368131.5800000001</v>
      </c>
      <c r="F99" s="300">
        <v>1097078</v>
      </c>
      <c r="G99" s="300">
        <f t="shared" si="0"/>
        <v>8465209.5800000001</v>
      </c>
      <c r="H99" s="298" t="s">
        <v>35</v>
      </c>
      <c r="I99" s="298" t="s">
        <v>275</v>
      </c>
      <c r="J99" s="298" t="s">
        <v>275</v>
      </c>
      <c r="K99" s="1406" t="s">
        <v>22580</v>
      </c>
      <c r="L99" s="1406"/>
      <c r="M99" s="1406"/>
      <c r="N99" s="1406"/>
      <c r="O99" s="1406"/>
    </row>
    <row r="100" spans="2:15" ht="24" customHeight="1">
      <c r="B100" s="298">
        <v>735360</v>
      </c>
      <c r="C100" s="299" t="s">
        <v>910</v>
      </c>
      <c r="D100" s="299" t="s">
        <v>12912</v>
      </c>
      <c r="E100" s="300">
        <v>13951292</v>
      </c>
      <c r="F100" s="300">
        <v>2189841.8199999998</v>
      </c>
      <c r="G100" s="300">
        <f t="shared" si="0"/>
        <v>16141133.82</v>
      </c>
      <c r="H100" s="298" t="s">
        <v>35</v>
      </c>
      <c r="I100" s="298" t="s">
        <v>275</v>
      </c>
      <c r="J100" s="298" t="s">
        <v>275</v>
      </c>
      <c r="K100" s="1406" t="s">
        <v>22580</v>
      </c>
      <c r="L100" s="1406"/>
      <c r="M100" s="1406"/>
      <c r="N100" s="1406"/>
      <c r="O100" s="1406"/>
    </row>
    <row r="101" spans="2:15" ht="25.5" customHeight="1">
      <c r="B101" s="298">
        <v>735470</v>
      </c>
      <c r="C101" s="299" t="s">
        <v>1123</v>
      </c>
      <c r="D101" s="299" t="s">
        <v>22556</v>
      </c>
      <c r="E101" s="300">
        <v>17963819</v>
      </c>
      <c r="F101" s="300">
        <v>1727642</v>
      </c>
      <c r="G101" s="300">
        <f t="shared" si="0"/>
        <v>19691461</v>
      </c>
      <c r="H101" s="298" t="s">
        <v>35</v>
      </c>
      <c r="I101" s="298" t="s">
        <v>275</v>
      </c>
      <c r="J101" s="298" t="s">
        <v>275</v>
      </c>
      <c r="K101" s="1406" t="s">
        <v>22580</v>
      </c>
      <c r="L101" s="1406"/>
      <c r="M101" s="1406"/>
      <c r="N101" s="1406"/>
      <c r="O101" s="1406"/>
    </row>
    <row r="102" spans="2:15" ht="23.25" customHeight="1">
      <c r="B102" s="298">
        <v>735472</v>
      </c>
      <c r="C102" s="299" t="s">
        <v>1122</v>
      </c>
      <c r="D102" s="299" t="s">
        <v>22556</v>
      </c>
      <c r="E102" s="300">
        <v>18291400</v>
      </c>
      <c r="F102" s="300">
        <v>2632407</v>
      </c>
      <c r="G102" s="300">
        <f t="shared" si="0"/>
        <v>20923807</v>
      </c>
      <c r="H102" s="298" t="s">
        <v>35</v>
      </c>
      <c r="I102" s="298" t="s">
        <v>275</v>
      </c>
      <c r="J102" s="298" t="s">
        <v>275</v>
      </c>
      <c r="K102" s="1406" t="s">
        <v>22580</v>
      </c>
      <c r="L102" s="1406"/>
      <c r="M102" s="1406"/>
      <c r="N102" s="1406"/>
      <c r="O102" s="1406"/>
    </row>
    <row r="103" spans="2:15" ht="25.5" customHeight="1">
      <c r="B103" s="298">
        <v>735483</v>
      </c>
      <c r="C103" s="299" t="s">
        <v>742</v>
      </c>
      <c r="D103" s="299" t="s">
        <v>22593</v>
      </c>
      <c r="E103" s="300">
        <v>6391732</v>
      </c>
      <c r="F103" s="300">
        <v>1105916</v>
      </c>
      <c r="G103" s="300">
        <f>E103+F103</f>
        <v>7497648</v>
      </c>
      <c r="H103" s="298" t="s">
        <v>35</v>
      </c>
      <c r="I103" s="298" t="s">
        <v>275</v>
      </c>
      <c r="J103" s="298" t="s">
        <v>275</v>
      </c>
      <c r="K103" s="1406" t="s">
        <v>22580</v>
      </c>
      <c r="L103" s="1406"/>
      <c r="M103" s="1406"/>
      <c r="N103" s="1406"/>
      <c r="O103" s="1406"/>
    </row>
    <row r="104" spans="2:15" ht="24.75" customHeight="1">
      <c r="B104" s="298">
        <v>735487</v>
      </c>
      <c r="C104" s="299" t="s">
        <v>963</v>
      </c>
      <c r="D104" s="299" t="s">
        <v>22616</v>
      </c>
      <c r="E104" s="300">
        <v>7901161</v>
      </c>
      <c r="F104" s="300">
        <v>916292</v>
      </c>
      <c r="G104" s="300">
        <f>E104+F104</f>
        <v>8817453</v>
      </c>
      <c r="H104" s="298" t="s">
        <v>35</v>
      </c>
      <c r="I104" s="298" t="s">
        <v>275</v>
      </c>
      <c r="J104" s="298" t="s">
        <v>275</v>
      </c>
      <c r="K104" s="1406" t="s">
        <v>22580</v>
      </c>
      <c r="L104" s="1406"/>
      <c r="M104" s="1406"/>
      <c r="N104" s="1406"/>
      <c r="O104" s="1406"/>
    </row>
    <row r="105" spans="2:15" ht="23.25" customHeight="1">
      <c r="B105" s="298">
        <v>735493</v>
      </c>
      <c r="C105" s="299" t="s">
        <v>964</v>
      </c>
      <c r="D105" s="299" t="s">
        <v>22616</v>
      </c>
      <c r="E105" s="300">
        <v>6274071</v>
      </c>
      <c r="F105" s="300">
        <v>916292</v>
      </c>
      <c r="G105" s="300">
        <f t="shared" si="0"/>
        <v>7190363</v>
      </c>
      <c r="H105" s="298" t="s">
        <v>35</v>
      </c>
      <c r="I105" s="298" t="s">
        <v>275</v>
      </c>
      <c r="J105" s="298" t="s">
        <v>275</v>
      </c>
      <c r="K105" s="1406" t="s">
        <v>22580</v>
      </c>
      <c r="L105" s="1406"/>
      <c r="M105" s="1406"/>
      <c r="N105" s="1406"/>
      <c r="O105" s="1406"/>
    </row>
    <row r="106" spans="2:15" ht="24.75" customHeight="1">
      <c r="B106" s="298">
        <v>735496</v>
      </c>
      <c r="C106" s="299" t="s">
        <v>1101</v>
      </c>
      <c r="D106" s="299" t="s">
        <v>22555</v>
      </c>
      <c r="E106" s="300">
        <v>14764763</v>
      </c>
      <c r="F106" s="300">
        <v>2019124</v>
      </c>
      <c r="G106" s="300">
        <f t="shared" si="0"/>
        <v>16783887</v>
      </c>
      <c r="H106" s="298" t="s">
        <v>35</v>
      </c>
      <c r="I106" s="298" t="s">
        <v>275</v>
      </c>
      <c r="J106" s="298" t="s">
        <v>275</v>
      </c>
      <c r="K106" s="1406" t="s">
        <v>22580</v>
      </c>
      <c r="L106" s="1406"/>
      <c r="M106" s="1406"/>
      <c r="N106" s="1406"/>
      <c r="O106" s="1406"/>
    </row>
    <row r="107" spans="2:15" ht="27.75" customHeight="1">
      <c r="B107" s="298">
        <v>735499</v>
      </c>
      <c r="C107" s="299" t="s">
        <v>971</v>
      </c>
      <c r="D107" s="299" t="s">
        <v>22550</v>
      </c>
      <c r="E107" s="300">
        <v>7033301</v>
      </c>
      <c r="F107" s="300">
        <v>0</v>
      </c>
      <c r="G107" s="300">
        <f>E107+F107</f>
        <v>7033301</v>
      </c>
      <c r="H107" s="298" t="s">
        <v>35</v>
      </c>
      <c r="I107" s="298" t="s">
        <v>275</v>
      </c>
      <c r="J107" s="298" t="s">
        <v>275</v>
      </c>
      <c r="K107" s="1406" t="s">
        <v>22580</v>
      </c>
      <c r="L107" s="1406"/>
      <c r="M107" s="1406"/>
      <c r="N107" s="1406"/>
      <c r="O107" s="1406"/>
    </row>
    <row r="108" spans="2:15" ht="25.5" customHeight="1">
      <c r="B108" s="298">
        <v>735665</v>
      </c>
      <c r="C108" s="299" t="s">
        <v>1102</v>
      </c>
      <c r="D108" s="299" t="s">
        <v>22555</v>
      </c>
      <c r="E108" s="300">
        <v>12296300.92</v>
      </c>
      <c r="F108" s="300">
        <v>557535.92000000004</v>
      </c>
      <c r="G108" s="300">
        <f t="shared" si="0"/>
        <v>12853836.84</v>
      </c>
      <c r="H108" s="298" t="s">
        <v>35</v>
      </c>
      <c r="I108" s="298" t="s">
        <v>275</v>
      </c>
      <c r="J108" s="298" t="s">
        <v>275</v>
      </c>
      <c r="K108" s="1406" t="s">
        <v>22580</v>
      </c>
      <c r="L108" s="1406"/>
      <c r="M108" s="1406"/>
      <c r="N108" s="1406"/>
      <c r="O108" s="1406"/>
    </row>
    <row r="109" spans="2:15" ht="24.75" customHeight="1">
      <c r="B109" s="298">
        <v>735672</v>
      </c>
      <c r="C109" s="299" t="s">
        <v>1113</v>
      </c>
      <c r="D109" s="299" t="s">
        <v>22549</v>
      </c>
      <c r="E109" s="300">
        <v>11986815</v>
      </c>
      <c r="F109" s="300">
        <v>1624355</v>
      </c>
      <c r="G109" s="300">
        <f t="shared" si="0"/>
        <v>13611170</v>
      </c>
      <c r="H109" s="298" t="s">
        <v>35</v>
      </c>
      <c r="I109" s="298" t="s">
        <v>275</v>
      </c>
      <c r="J109" s="298" t="s">
        <v>275</v>
      </c>
      <c r="K109" s="1406" t="s">
        <v>22580</v>
      </c>
      <c r="L109" s="1406"/>
      <c r="M109" s="1406"/>
      <c r="N109" s="1406"/>
      <c r="O109" s="1406"/>
    </row>
    <row r="110" spans="2:15" ht="24.75" customHeight="1">
      <c r="B110" s="298">
        <v>735677</v>
      </c>
      <c r="C110" s="299" t="s">
        <v>972</v>
      </c>
      <c r="D110" s="299" t="s">
        <v>22550</v>
      </c>
      <c r="E110" s="300">
        <v>7566377</v>
      </c>
      <c r="F110" s="300">
        <v>1014066</v>
      </c>
      <c r="G110" s="300">
        <f t="shared" si="0"/>
        <v>8580443</v>
      </c>
      <c r="H110" s="298" t="s">
        <v>35</v>
      </c>
      <c r="I110" s="298" t="s">
        <v>275</v>
      </c>
      <c r="J110" s="298" t="s">
        <v>275</v>
      </c>
      <c r="K110" s="1406" t="s">
        <v>22580</v>
      </c>
      <c r="L110" s="1406"/>
      <c r="M110" s="1406"/>
      <c r="N110" s="1406"/>
      <c r="O110" s="1406"/>
    </row>
    <row r="111" spans="2:15" ht="24.75" customHeight="1">
      <c r="B111" s="298">
        <v>735940</v>
      </c>
      <c r="C111" s="299" t="s">
        <v>743</v>
      </c>
      <c r="D111" s="299" t="s">
        <v>22593</v>
      </c>
      <c r="E111" s="300">
        <v>7551926</v>
      </c>
      <c r="F111" s="300">
        <v>1067250</v>
      </c>
      <c r="G111" s="300">
        <f t="shared" ref="G111:G122" si="1">E111+F111</f>
        <v>8619176</v>
      </c>
      <c r="H111" s="298" t="s">
        <v>35</v>
      </c>
      <c r="I111" s="298" t="s">
        <v>275</v>
      </c>
      <c r="J111" s="298" t="s">
        <v>275</v>
      </c>
      <c r="K111" s="1406" t="s">
        <v>22580</v>
      </c>
      <c r="L111" s="1406"/>
      <c r="M111" s="1406"/>
      <c r="N111" s="1406"/>
      <c r="O111" s="1406"/>
    </row>
    <row r="112" spans="2:15" ht="26.25" customHeight="1">
      <c r="B112" s="298">
        <v>735952</v>
      </c>
      <c r="C112" s="299" t="s">
        <v>750</v>
      </c>
      <c r="D112" s="299" t="s">
        <v>22547</v>
      </c>
      <c r="E112" s="300">
        <v>8838122</v>
      </c>
      <c r="F112" s="300">
        <v>1149506</v>
      </c>
      <c r="G112" s="300">
        <f t="shared" si="1"/>
        <v>9987628</v>
      </c>
      <c r="H112" s="298" t="s">
        <v>35</v>
      </c>
      <c r="I112" s="298" t="s">
        <v>275</v>
      </c>
      <c r="J112" s="298" t="s">
        <v>275</v>
      </c>
      <c r="K112" s="1406" t="s">
        <v>22580</v>
      </c>
      <c r="L112" s="1406"/>
      <c r="M112" s="1406"/>
      <c r="N112" s="1406"/>
      <c r="O112" s="1406"/>
    </row>
    <row r="113" spans="1:15" ht="26.25" customHeight="1">
      <c r="B113" s="298">
        <v>735954</v>
      </c>
      <c r="C113" s="299" t="s">
        <v>751</v>
      </c>
      <c r="D113" s="299" t="s">
        <v>22547</v>
      </c>
      <c r="E113" s="300">
        <v>6426439</v>
      </c>
      <c r="F113" s="300">
        <v>884864</v>
      </c>
      <c r="G113" s="300">
        <f t="shared" si="1"/>
        <v>7311303</v>
      </c>
      <c r="H113" s="298" t="s">
        <v>35</v>
      </c>
      <c r="I113" s="298" t="s">
        <v>275</v>
      </c>
      <c r="J113" s="298" t="s">
        <v>275</v>
      </c>
      <c r="K113" s="1406" t="s">
        <v>22580</v>
      </c>
      <c r="L113" s="1406"/>
      <c r="M113" s="1406"/>
      <c r="N113" s="1406"/>
      <c r="O113" s="1406"/>
    </row>
    <row r="114" spans="1:15" ht="24.75" customHeight="1">
      <c r="B114" s="298">
        <v>735959</v>
      </c>
      <c r="C114" s="299" t="s">
        <v>774</v>
      </c>
      <c r="D114" s="299" t="s">
        <v>22560</v>
      </c>
      <c r="E114" s="300">
        <v>6988631</v>
      </c>
      <c r="F114" s="300">
        <v>1169678</v>
      </c>
      <c r="G114" s="300">
        <f t="shared" si="1"/>
        <v>8158309</v>
      </c>
      <c r="H114" s="298" t="s">
        <v>35</v>
      </c>
      <c r="I114" s="298" t="s">
        <v>275</v>
      </c>
      <c r="J114" s="298" t="s">
        <v>275</v>
      </c>
      <c r="K114" s="1406" t="s">
        <v>22580</v>
      </c>
      <c r="L114" s="1406"/>
      <c r="M114" s="1406"/>
      <c r="N114" s="1406"/>
      <c r="O114" s="1406"/>
    </row>
    <row r="115" spans="1:15" ht="28.5" customHeight="1">
      <c r="B115" s="298">
        <v>735960</v>
      </c>
      <c r="C115" s="299" t="s">
        <v>775</v>
      </c>
      <c r="D115" s="299" t="s">
        <v>22560</v>
      </c>
      <c r="E115" s="300">
        <v>9782523</v>
      </c>
      <c r="F115" s="300">
        <v>1238774</v>
      </c>
      <c r="G115" s="300">
        <f t="shared" si="1"/>
        <v>11021297</v>
      </c>
      <c r="H115" s="298" t="s">
        <v>35</v>
      </c>
      <c r="I115" s="298" t="s">
        <v>275</v>
      </c>
      <c r="J115" s="298" t="s">
        <v>275</v>
      </c>
      <c r="K115" s="1406" t="s">
        <v>22580</v>
      </c>
      <c r="L115" s="1406"/>
      <c r="M115" s="1406"/>
      <c r="N115" s="1406"/>
      <c r="O115" s="1406"/>
    </row>
    <row r="116" spans="1:15" ht="28.5" customHeight="1">
      <c r="B116" s="298">
        <v>737699</v>
      </c>
      <c r="C116" s="299" t="s">
        <v>777</v>
      </c>
      <c r="D116" s="299" t="s">
        <v>22592</v>
      </c>
      <c r="E116" s="300">
        <v>3715400</v>
      </c>
      <c r="F116" s="300">
        <v>606813</v>
      </c>
      <c r="G116" s="300">
        <f t="shared" si="1"/>
        <v>4322213</v>
      </c>
      <c r="H116" s="298" t="s">
        <v>35</v>
      </c>
      <c r="I116" s="298" t="s">
        <v>275</v>
      </c>
      <c r="J116" s="298" t="s">
        <v>275</v>
      </c>
      <c r="K116" s="1406" t="s">
        <v>22580</v>
      </c>
      <c r="L116" s="1406"/>
      <c r="M116" s="1406"/>
      <c r="N116" s="1406"/>
      <c r="O116" s="1406"/>
    </row>
    <row r="117" spans="1:15" ht="28.5" customHeight="1">
      <c r="B117" s="298">
        <v>737707</v>
      </c>
      <c r="C117" s="299" t="s">
        <v>778</v>
      </c>
      <c r="D117" s="299" t="s">
        <v>22592</v>
      </c>
      <c r="E117" s="300">
        <v>8808053</v>
      </c>
      <c r="F117" s="300">
        <v>979674</v>
      </c>
      <c r="G117" s="300">
        <f t="shared" si="1"/>
        <v>9787727</v>
      </c>
      <c r="H117" s="298" t="s">
        <v>35</v>
      </c>
      <c r="I117" s="298" t="s">
        <v>275</v>
      </c>
      <c r="J117" s="298" t="s">
        <v>275</v>
      </c>
      <c r="K117" s="1406" t="s">
        <v>22580</v>
      </c>
      <c r="L117" s="1406"/>
      <c r="M117" s="1406"/>
      <c r="N117" s="1406"/>
      <c r="O117" s="1406"/>
    </row>
    <row r="118" spans="1:15" ht="28.5" customHeight="1">
      <c r="B118" s="298">
        <v>737712</v>
      </c>
      <c r="C118" s="299" t="s">
        <v>805</v>
      </c>
      <c r="D118" s="299" t="s">
        <v>22579</v>
      </c>
      <c r="E118" s="300">
        <v>31581739</v>
      </c>
      <c r="F118" s="300">
        <v>3250259</v>
      </c>
      <c r="G118" s="300">
        <f t="shared" si="1"/>
        <v>34831998</v>
      </c>
      <c r="H118" s="298" t="s">
        <v>35</v>
      </c>
      <c r="I118" s="298" t="s">
        <v>275</v>
      </c>
      <c r="J118" s="298" t="s">
        <v>275</v>
      </c>
      <c r="K118" s="1406" t="s">
        <v>22580</v>
      </c>
      <c r="L118" s="1406"/>
      <c r="M118" s="1406"/>
      <c r="N118" s="1406"/>
      <c r="O118" s="1406"/>
    </row>
    <row r="119" spans="1:15" ht="28.5" customHeight="1">
      <c r="B119" s="298">
        <v>737798</v>
      </c>
      <c r="C119" s="299" t="s">
        <v>817</v>
      </c>
      <c r="D119" s="299" t="s">
        <v>22591</v>
      </c>
      <c r="E119" s="300">
        <v>7059041</v>
      </c>
      <c r="F119" s="300">
        <v>877731</v>
      </c>
      <c r="G119" s="300">
        <f t="shared" si="1"/>
        <v>7936772</v>
      </c>
      <c r="H119" s="298" t="s">
        <v>35</v>
      </c>
      <c r="I119" s="298" t="s">
        <v>275</v>
      </c>
      <c r="J119" s="298" t="s">
        <v>275</v>
      </c>
      <c r="K119" s="1406" t="s">
        <v>22580</v>
      </c>
      <c r="L119" s="1406"/>
      <c r="M119" s="1406"/>
      <c r="N119" s="1406"/>
      <c r="O119" s="1406"/>
    </row>
    <row r="120" spans="1:15" ht="28.5" customHeight="1">
      <c r="B120" s="298">
        <v>737804</v>
      </c>
      <c r="C120" s="299" t="s">
        <v>818</v>
      </c>
      <c r="D120" s="299" t="s">
        <v>22591</v>
      </c>
      <c r="E120" s="300">
        <v>6104607</v>
      </c>
      <c r="F120" s="300">
        <v>838135</v>
      </c>
      <c r="G120" s="300">
        <f t="shared" si="1"/>
        <v>6942742</v>
      </c>
      <c r="H120" s="298" t="s">
        <v>35</v>
      </c>
      <c r="I120" s="298" t="s">
        <v>275</v>
      </c>
      <c r="J120" s="298" t="s">
        <v>275</v>
      </c>
      <c r="K120" s="1406" t="s">
        <v>22580</v>
      </c>
      <c r="L120" s="1406"/>
      <c r="M120" s="1406"/>
      <c r="N120" s="1406"/>
      <c r="O120" s="1406"/>
    </row>
    <row r="121" spans="1:15" ht="28.5" customHeight="1">
      <c r="B121" s="298">
        <v>746108</v>
      </c>
      <c r="C121" s="299" t="s">
        <v>806</v>
      </c>
      <c r="D121" s="299" t="s">
        <v>22579</v>
      </c>
      <c r="E121" s="300">
        <v>26445767</v>
      </c>
      <c r="F121" s="300">
        <v>3331645</v>
      </c>
      <c r="G121" s="300">
        <f t="shared" si="1"/>
        <v>29777412</v>
      </c>
      <c r="H121" s="298" t="s">
        <v>35</v>
      </c>
      <c r="I121" s="298" t="s">
        <v>275</v>
      </c>
      <c r="J121" s="298" t="s">
        <v>275</v>
      </c>
      <c r="K121" s="1406" t="s">
        <v>22580</v>
      </c>
      <c r="L121" s="1406"/>
      <c r="M121" s="1406"/>
      <c r="N121" s="1406"/>
      <c r="O121" s="1406"/>
    </row>
    <row r="122" spans="1:15" ht="28.5" customHeight="1">
      <c r="B122" s="298">
        <v>746111</v>
      </c>
      <c r="C122" s="299" t="s">
        <v>1114</v>
      </c>
      <c r="D122" s="299" t="s">
        <v>22549</v>
      </c>
      <c r="E122" s="300">
        <v>10160312</v>
      </c>
      <c r="F122" s="300">
        <v>1317294</v>
      </c>
      <c r="G122" s="300">
        <f t="shared" si="1"/>
        <v>11477606</v>
      </c>
      <c r="H122" s="298" t="s">
        <v>35</v>
      </c>
      <c r="I122" s="298" t="s">
        <v>275</v>
      </c>
      <c r="J122" s="298" t="s">
        <v>275</v>
      </c>
      <c r="K122" s="1406" t="s">
        <v>22580</v>
      </c>
      <c r="L122" s="1406"/>
      <c r="M122" s="1406"/>
      <c r="N122" s="1406"/>
      <c r="O122" s="1406"/>
    </row>
    <row r="123" spans="1:15" ht="28.5" customHeight="1">
      <c r="G123" s="300"/>
      <c r="K123" s="1406"/>
      <c r="L123" s="1406"/>
      <c r="M123" s="1406"/>
      <c r="N123" s="1406"/>
      <c r="O123" s="1406"/>
    </row>
    <row r="124" spans="1:15" ht="28.5" customHeight="1">
      <c r="K124" s="1406"/>
      <c r="L124" s="1406"/>
      <c r="M124" s="1406"/>
      <c r="N124" s="1406"/>
      <c r="O124" s="1406"/>
    </row>
    <row r="126" spans="1:15" ht="15.75" customHeight="1">
      <c r="A126" s="328" t="s">
        <v>22617</v>
      </c>
      <c r="B126" s="315"/>
      <c r="C126" s="315"/>
      <c r="D126" s="321"/>
      <c r="E126" s="1400" t="s">
        <v>22522</v>
      </c>
      <c r="F126" s="1400"/>
      <c r="G126" s="1401"/>
      <c r="H126" s="303"/>
      <c r="I126" s="1402" t="s">
        <v>22523</v>
      </c>
      <c r="J126" s="1403"/>
      <c r="K126" s="1404" t="s">
        <v>22524</v>
      </c>
      <c r="L126" s="1400"/>
      <c r="M126" s="1405"/>
    </row>
    <row r="127" spans="1:15" ht="22.5" customHeight="1">
      <c r="A127" s="324" t="s">
        <v>16</v>
      </c>
      <c r="B127" s="325" t="s">
        <v>22525</v>
      </c>
      <c r="C127" s="326" t="s">
        <v>18</v>
      </c>
      <c r="D127" s="327" t="s">
        <v>22526</v>
      </c>
      <c r="E127" s="318">
        <v>428</v>
      </c>
      <c r="F127" s="319">
        <v>406</v>
      </c>
      <c r="G127" s="320" t="s">
        <v>19</v>
      </c>
      <c r="H127" s="304" t="s">
        <v>20</v>
      </c>
      <c r="I127" s="305" t="s">
        <v>22527</v>
      </c>
      <c r="J127" s="308" t="s">
        <v>22528</v>
      </c>
      <c r="K127" s="309" t="s">
        <v>22529</v>
      </c>
      <c r="L127" s="310" t="s">
        <v>22530</v>
      </c>
      <c r="M127" s="335" t="s">
        <v>22531</v>
      </c>
    </row>
    <row r="128" spans="1:15" ht="15.75" customHeight="1">
      <c r="A128" s="332">
        <v>11489</v>
      </c>
      <c r="B128" s="332">
        <v>169266</v>
      </c>
      <c r="C128" s="330" t="s">
        <v>22618</v>
      </c>
      <c r="D128" s="331" t="s">
        <v>22579</v>
      </c>
      <c r="E128" s="331">
        <v>14795324</v>
      </c>
      <c r="F128" s="331">
        <v>6537037</v>
      </c>
      <c r="G128" s="331">
        <v>21332361</v>
      </c>
      <c r="H128" s="332" t="s">
        <v>33</v>
      </c>
      <c r="I128" s="9">
        <v>1599324.45</v>
      </c>
      <c r="J128" s="49">
        <v>1584324.45</v>
      </c>
      <c r="K128" s="333">
        <v>0.02</v>
      </c>
      <c r="L128" s="334">
        <v>45565</v>
      </c>
      <c r="M128" s="334">
        <v>46429</v>
      </c>
      <c r="N128" s="330"/>
    </row>
  </sheetData>
  <autoFilter ref="A2:M2" xr:uid="{2BDA7D4B-07D2-4D46-884E-2476AE8807AE}"/>
  <mergeCells count="87">
    <mergeCell ref="E50:G50"/>
    <mergeCell ref="I50:J50"/>
    <mergeCell ref="E1:G1"/>
    <mergeCell ref="I1:J1"/>
    <mergeCell ref="K1:M1"/>
    <mergeCell ref="E46:G46"/>
    <mergeCell ref="I46:J46"/>
    <mergeCell ref="K46:M46"/>
    <mergeCell ref="K50:O50"/>
    <mergeCell ref="K51:O51"/>
    <mergeCell ref="K52:O52"/>
    <mergeCell ref="K53:O53"/>
    <mergeCell ref="K47:M47"/>
    <mergeCell ref="K54:O54"/>
    <mergeCell ref="K55:O55"/>
    <mergeCell ref="K56:O56"/>
    <mergeCell ref="K57:O57"/>
    <mergeCell ref="K58:O58"/>
    <mergeCell ref="K59:O59"/>
    <mergeCell ref="K60:O60"/>
    <mergeCell ref="K61:O61"/>
    <mergeCell ref="K62:O62"/>
    <mergeCell ref="K63:O63"/>
    <mergeCell ref="K64:O64"/>
    <mergeCell ref="K65:O65"/>
    <mergeCell ref="K66:O66"/>
    <mergeCell ref="K67:O67"/>
    <mergeCell ref="K68:O68"/>
    <mergeCell ref="K69:O69"/>
    <mergeCell ref="K70:O70"/>
    <mergeCell ref="K71:O71"/>
    <mergeCell ref="K72:O72"/>
    <mergeCell ref="K73:O73"/>
    <mergeCell ref="K74:O74"/>
    <mergeCell ref="K75:O75"/>
    <mergeCell ref="K76:O76"/>
    <mergeCell ref="K77:O77"/>
    <mergeCell ref="K78:O78"/>
    <mergeCell ref="K79:O79"/>
    <mergeCell ref="K80:O80"/>
    <mergeCell ref="K81:O81"/>
    <mergeCell ref="K82:O82"/>
    <mergeCell ref="K83:O83"/>
    <mergeCell ref="K84:O84"/>
    <mergeCell ref="K85:O85"/>
    <mergeCell ref="K86:O86"/>
    <mergeCell ref="K87:O87"/>
    <mergeCell ref="K88:O88"/>
    <mergeCell ref="K89:O89"/>
    <mergeCell ref="K90:O90"/>
    <mergeCell ref="K91:O91"/>
    <mergeCell ref="K92:O92"/>
    <mergeCell ref="K93:O93"/>
    <mergeCell ref="K94:O94"/>
    <mergeCell ref="K95:O95"/>
    <mergeCell ref="K96:O96"/>
    <mergeCell ref="K97:O97"/>
    <mergeCell ref="K98:O98"/>
    <mergeCell ref="K99:O99"/>
    <mergeCell ref="K100:O100"/>
    <mergeCell ref="K101:O101"/>
    <mergeCell ref="K102:O102"/>
    <mergeCell ref="K103:O103"/>
    <mergeCell ref="K104:O104"/>
    <mergeCell ref="K105:O105"/>
    <mergeCell ref="K106:O106"/>
    <mergeCell ref="K107:O107"/>
    <mergeCell ref="K108:O108"/>
    <mergeCell ref="K109:O109"/>
    <mergeCell ref="K110:O110"/>
    <mergeCell ref="K111:O111"/>
    <mergeCell ref="K112:O112"/>
    <mergeCell ref="K113:O113"/>
    <mergeCell ref="K114:O114"/>
    <mergeCell ref="K115:O115"/>
    <mergeCell ref="K116:O116"/>
    <mergeCell ref="K117:O117"/>
    <mergeCell ref="K118:O118"/>
    <mergeCell ref="K124:O124"/>
    <mergeCell ref="E126:G126"/>
    <mergeCell ref="I126:J126"/>
    <mergeCell ref="K126:M126"/>
    <mergeCell ref="K119:O119"/>
    <mergeCell ref="K120:O120"/>
    <mergeCell ref="K121:O121"/>
    <mergeCell ref="K122:O122"/>
    <mergeCell ref="K123:O12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F72F3-16AF-4CCB-9A05-7A89BD8CE4CA}">
  <dimension ref="A2:X13"/>
  <sheetViews>
    <sheetView workbookViewId="0"/>
  </sheetViews>
  <sheetFormatPr defaultColWidth="8.875" defaultRowHeight="15.75"/>
  <cols>
    <col min="2" max="2" width="47" customWidth="1"/>
    <col min="6" max="6" width="22.5" customWidth="1"/>
    <col min="8" max="8" width="14.5" customWidth="1"/>
    <col min="9" max="9" width="15" customWidth="1"/>
    <col min="10" max="10" width="14.5" customWidth="1"/>
    <col min="11" max="11" width="13.875" customWidth="1"/>
    <col min="12" max="12" width="18.375" customWidth="1"/>
    <col min="20" max="20" width="44" customWidth="1"/>
    <col min="21" max="21" width="89.5" customWidth="1"/>
    <col min="22" max="22" width="66" customWidth="1"/>
    <col min="24" max="24" width="61.5" customWidth="1"/>
  </cols>
  <sheetData>
    <row r="2" spans="1:24" ht="60">
      <c r="A2" s="208" t="s">
        <v>319</v>
      </c>
      <c r="B2" s="208" t="s">
        <v>322</v>
      </c>
      <c r="C2" s="209" t="s">
        <v>21476</v>
      </c>
      <c r="D2" s="208" t="s">
        <v>20</v>
      </c>
      <c r="E2" s="208" t="s">
        <v>22470</v>
      </c>
      <c r="F2" s="208" t="s">
        <v>22471</v>
      </c>
      <c r="G2" s="208" t="s">
        <v>22472</v>
      </c>
      <c r="H2" s="207" t="s">
        <v>22619</v>
      </c>
      <c r="I2" s="210" t="s">
        <v>22620</v>
      </c>
      <c r="J2" s="210">
        <v>428</v>
      </c>
      <c r="K2" s="210">
        <v>406</v>
      </c>
      <c r="L2" s="210" t="s">
        <v>22475</v>
      </c>
      <c r="M2" s="210" t="s">
        <v>22476</v>
      </c>
      <c r="N2" s="211" t="s">
        <v>22621</v>
      </c>
      <c r="O2" s="211" t="s">
        <v>22622</v>
      </c>
      <c r="P2" s="212" t="s">
        <v>22623</v>
      </c>
      <c r="Q2" s="211" t="s">
        <v>22624</v>
      </c>
      <c r="R2" s="213" t="s">
        <v>22625</v>
      </c>
      <c r="S2" s="208" t="s">
        <v>22626</v>
      </c>
      <c r="T2" s="214" t="s">
        <v>22627</v>
      </c>
      <c r="U2" s="215" t="s">
        <v>21486</v>
      </c>
      <c r="V2" s="216"/>
      <c r="W2" s="216"/>
      <c r="X2" s="216"/>
    </row>
    <row r="3" spans="1:24">
      <c r="A3" s="217">
        <v>551963</v>
      </c>
      <c r="B3" s="218" t="s">
        <v>163</v>
      </c>
      <c r="C3" s="218" t="s">
        <v>21531</v>
      </c>
      <c r="D3" s="218" t="s">
        <v>216</v>
      </c>
      <c r="E3" s="218" t="s">
        <v>21529</v>
      </c>
      <c r="F3" s="218" t="s">
        <v>22481</v>
      </c>
      <c r="G3" s="218" t="s">
        <v>22481</v>
      </c>
      <c r="H3" s="218">
        <v>7469879.1299999999</v>
      </c>
      <c r="I3" s="219">
        <v>5490296.8799999999</v>
      </c>
      <c r="J3" s="218">
        <v>5490296.8799999999</v>
      </c>
      <c r="K3" s="218">
        <v>0</v>
      </c>
      <c r="L3" s="218">
        <v>836416.02</v>
      </c>
      <c r="M3" s="218">
        <v>1143166.23</v>
      </c>
      <c r="N3" s="218" t="s">
        <v>314</v>
      </c>
      <c r="O3" s="218" t="s">
        <v>2209</v>
      </c>
      <c r="P3" s="220" t="s">
        <v>2209</v>
      </c>
      <c r="Q3" s="218" t="s">
        <v>22628</v>
      </c>
      <c r="R3" s="218">
        <v>9420564</v>
      </c>
      <c r="S3" s="218">
        <v>1143166</v>
      </c>
      <c r="T3" s="218" t="s">
        <v>21532</v>
      </c>
      <c r="U3" s="218" t="s">
        <v>21533</v>
      </c>
      <c r="V3" s="216"/>
      <c r="W3" s="216"/>
      <c r="X3" s="216"/>
    </row>
    <row r="4" spans="1:24" ht="60">
      <c r="A4" s="221">
        <v>551926</v>
      </c>
      <c r="B4" s="222" t="s">
        <v>217</v>
      </c>
      <c r="C4" s="222" t="s">
        <v>21499</v>
      </c>
      <c r="D4" s="222" t="s">
        <v>216</v>
      </c>
      <c r="E4" s="222" t="s">
        <v>21529</v>
      </c>
      <c r="F4" s="222" t="s">
        <v>2204</v>
      </c>
      <c r="G4" s="222" t="s">
        <v>2423</v>
      </c>
      <c r="H4" s="222" t="s">
        <v>22461</v>
      </c>
      <c r="I4" s="223">
        <v>6753699.1600000001</v>
      </c>
      <c r="J4" s="223">
        <v>5267467.99</v>
      </c>
      <c r="K4" s="223">
        <v>1073462.6100000001</v>
      </c>
      <c r="L4" s="222" t="s">
        <v>22461</v>
      </c>
      <c r="M4" s="222" t="s">
        <v>22461</v>
      </c>
      <c r="N4" s="224" t="s">
        <v>22629</v>
      </c>
      <c r="O4" s="222" t="s">
        <v>22630</v>
      </c>
      <c r="P4" s="225" t="s">
        <v>22631</v>
      </c>
      <c r="Q4" s="226" t="s">
        <v>22628</v>
      </c>
      <c r="R4" s="222" t="s">
        <v>22485</v>
      </c>
      <c r="S4" s="222" t="s">
        <v>22485</v>
      </c>
      <c r="T4" s="227" t="s">
        <v>21530</v>
      </c>
      <c r="U4" s="228" t="s">
        <v>16867</v>
      </c>
      <c r="V4" s="216"/>
      <c r="W4" s="216"/>
      <c r="X4" s="216"/>
    </row>
    <row r="5" spans="1:24" ht="64.5">
      <c r="A5" s="221">
        <v>673292</v>
      </c>
      <c r="B5" s="222" t="s">
        <v>191</v>
      </c>
      <c r="C5" s="222" t="s">
        <v>21531</v>
      </c>
      <c r="D5" s="222" t="s">
        <v>216</v>
      </c>
      <c r="E5" s="222" t="s">
        <v>21529</v>
      </c>
      <c r="F5" s="222" t="s">
        <v>2423</v>
      </c>
      <c r="G5" s="222" t="s">
        <v>2423</v>
      </c>
      <c r="H5" s="223">
        <v>9249004.1999999993</v>
      </c>
      <c r="I5" s="223">
        <v>8124106.79</v>
      </c>
      <c r="J5" s="223">
        <v>8124106.79</v>
      </c>
      <c r="K5" s="223">
        <v>49577.82</v>
      </c>
      <c r="L5" s="223">
        <v>1075319.5900000001</v>
      </c>
      <c r="M5" s="222" t="s">
        <v>22461</v>
      </c>
      <c r="N5" s="229" t="s">
        <v>22630</v>
      </c>
      <c r="O5" s="229" t="s">
        <v>22630</v>
      </c>
      <c r="P5" s="225" t="s">
        <v>22631</v>
      </c>
      <c r="Q5" s="226" t="s">
        <v>22632</v>
      </c>
      <c r="R5" s="222" t="s">
        <v>22461</v>
      </c>
      <c r="S5" s="222" t="s">
        <v>22461</v>
      </c>
      <c r="T5" s="230" t="s">
        <v>22633</v>
      </c>
      <c r="U5" s="231" t="s">
        <v>21536</v>
      </c>
      <c r="V5" s="216"/>
      <c r="W5" s="216"/>
      <c r="X5" s="216"/>
    </row>
    <row r="6" spans="1:24" ht="48.75">
      <c r="A6" s="232">
        <v>957578</v>
      </c>
      <c r="B6" s="233" t="s">
        <v>174</v>
      </c>
      <c r="C6" s="233" t="s">
        <v>21499</v>
      </c>
      <c r="D6" s="233" t="s">
        <v>33</v>
      </c>
      <c r="E6" s="233" t="s">
        <v>33</v>
      </c>
      <c r="F6" s="234" t="s">
        <v>22488</v>
      </c>
      <c r="G6" s="233" t="s">
        <v>2423</v>
      </c>
      <c r="H6" s="235">
        <v>1250845.76</v>
      </c>
      <c r="I6" s="235">
        <v>1108989.51</v>
      </c>
      <c r="J6" s="235">
        <v>1108989.51</v>
      </c>
      <c r="K6" s="236" t="s">
        <v>22461</v>
      </c>
      <c r="L6" s="237">
        <v>141856.25</v>
      </c>
      <c r="M6" s="236" t="s">
        <v>22461</v>
      </c>
      <c r="N6" s="236" t="s">
        <v>22461</v>
      </c>
      <c r="O6" s="236" t="s">
        <v>22461</v>
      </c>
      <c r="P6" s="238" t="s">
        <v>2209</v>
      </c>
      <c r="Q6" s="236" t="s">
        <v>22461</v>
      </c>
      <c r="R6" s="236" t="s">
        <v>22461</v>
      </c>
      <c r="S6" s="236" t="s">
        <v>22461</v>
      </c>
      <c r="T6" s="239" t="s">
        <v>22634</v>
      </c>
      <c r="U6" s="240" t="s">
        <v>22461</v>
      </c>
      <c r="V6" s="241" t="s">
        <v>22635</v>
      </c>
      <c r="W6" s="216"/>
      <c r="X6" s="216"/>
    </row>
    <row r="7" spans="1:24">
      <c r="A7" s="242">
        <v>678800</v>
      </c>
      <c r="B7" s="243" t="s">
        <v>197</v>
      </c>
      <c r="C7" s="243" t="s">
        <v>21499</v>
      </c>
      <c r="D7" s="243" t="s">
        <v>216</v>
      </c>
      <c r="E7" s="243" t="s">
        <v>21529</v>
      </c>
      <c r="F7" s="243" t="s">
        <v>2204</v>
      </c>
      <c r="G7" s="243" t="s">
        <v>21598</v>
      </c>
      <c r="H7" s="244">
        <v>16033618.380000001</v>
      </c>
      <c r="I7" s="244">
        <v>13148929.439999999</v>
      </c>
      <c r="J7" s="244">
        <v>13148929.439999999</v>
      </c>
      <c r="K7" s="244">
        <v>55895.839999999997</v>
      </c>
      <c r="L7" s="244">
        <v>2828793.1</v>
      </c>
      <c r="M7" s="243" t="s">
        <v>22628</v>
      </c>
      <c r="N7" s="245" t="s">
        <v>22629</v>
      </c>
      <c r="O7" s="243" t="s">
        <v>22630</v>
      </c>
      <c r="P7" s="246" t="s">
        <v>22631</v>
      </c>
      <c r="Q7" s="247" t="s">
        <v>22628</v>
      </c>
      <c r="R7" s="243" t="s">
        <v>22485</v>
      </c>
      <c r="S7" s="243" t="s">
        <v>22485</v>
      </c>
      <c r="T7" s="248" t="s">
        <v>21537</v>
      </c>
      <c r="U7" s="249" t="s">
        <v>21538</v>
      </c>
      <c r="V7" s="216"/>
      <c r="W7" s="216"/>
      <c r="X7" s="216"/>
    </row>
    <row r="8" spans="1:24" ht="77.25">
      <c r="A8" s="221">
        <v>746545</v>
      </c>
      <c r="B8" s="250" t="s">
        <v>256</v>
      </c>
      <c r="C8" s="250" t="s">
        <v>21499</v>
      </c>
      <c r="D8" s="250" t="s">
        <v>216</v>
      </c>
      <c r="E8" s="250" t="s">
        <v>21529</v>
      </c>
      <c r="F8" s="250" t="s">
        <v>2358</v>
      </c>
      <c r="G8" s="250" t="s">
        <v>2358</v>
      </c>
      <c r="H8" s="250" t="s">
        <v>22461</v>
      </c>
      <c r="I8" s="251">
        <v>115638378</v>
      </c>
      <c r="J8" s="250" t="s">
        <v>22461</v>
      </c>
      <c r="K8" s="250" t="s">
        <v>22461</v>
      </c>
      <c r="L8" s="250" t="s">
        <v>22461</v>
      </c>
      <c r="M8" s="250" t="s">
        <v>22461</v>
      </c>
      <c r="N8" s="252" t="s">
        <v>22629</v>
      </c>
      <c r="O8" s="250" t="s">
        <v>22630</v>
      </c>
      <c r="P8" s="250" t="s">
        <v>22631</v>
      </c>
      <c r="Q8" s="253" t="s">
        <v>22628</v>
      </c>
      <c r="R8" s="250" t="s">
        <v>22485</v>
      </c>
      <c r="S8" s="250" t="s">
        <v>22485</v>
      </c>
      <c r="T8" s="254" t="s">
        <v>22636</v>
      </c>
      <c r="U8" s="255" t="s">
        <v>22636</v>
      </c>
      <c r="V8" s="256" t="s">
        <v>21578</v>
      </c>
      <c r="W8" s="257" t="s">
        <v>22637</v>
      </c>
      <c r="X8" s="258" t="s">
        <v>22638</v>
      </c>
    </row>
    <row r="9" spans="1:24" ht="63">
      <c r="A9" s="221">
        <v>662238</v>
      </c>
      <c r="B9" s="250" t="s">
        <v>255</v>
      </c>
      <c r="C9" s="250" t="s">
        <v>21499</v>
      </c>
      <c r="D9" s="250" t="s">
        <v>216</v>
      </c>
      <c r="E9" s="250" t="s">
        <v>22461</v>
      </c>
      <c r="F9" s="250" t="s">
        <v>2204</v>
      </c>
      <c r="G9" s="250" t="s">
        <v>2204</v>
      </c>
      <c r="H9" s="250" t="s">
        <v>22461</v>
      </c>
      <c r="I9" s="251">
        <v>16046926.539999999</v>
      </c>
      <c r="J9" s="250" t="s">
        <v>22461</v>
      </c>
      <c r="K9" s="250" t="s">
        <v>22461</v>
      </c>
      <c r="L9" s="250" t="s">
        <v>22461</v>
      </c>
      <c r="M9" s="250" t="s">
        <v>22461</v>
      </c>
      <c r="N9" s="252" t="s">
        <v>22629</v>
      </c>
      <c r="O9" s="250" t="s">
        <v>22630</v>
      </c>
      <c r="P9" s="250" t="s">
        <v>22631</v>
      </c>
      <c r="Q9" s="253" t="s">
        <v>22628</v>
      </c>
      <c r="R9" s="250" t="s">
        <v>22485</v>
      </c>
      <c r="S9" s="250" t="s">
        <v>22485</v>
      </c>
      <c r="T9" s="254" t="s">
        <v>22639</v>
      </c>
      <c r="U9" s="255" t="s">
        <v>22640</v>
      </c>
      <c r="V9" s="259" t="s">
        <v>22461</v>
      </c>
      <c r="W9" s="260" t="s">
        <v>22637</v>
      </c>
      <c r="X9" s="258" t="s">
        <v>22641</v>
      </c>
    </row>
    <row r="10" spans="1:24" ht="72.75">
      <c r="A10" s="221">
        <v>746660</v>
      </c>
      <c r="B10" s="250" t="s">
        <v>257</v>
      </c>
      <c r="C10" s="250" t="s">
        <v>21499</v>
      </c>
      <c r="D10" s="250" t="s">
        <v>33</v>
      </c>
      <c r="E10" s="250" t="s">
        <v>33</v>
      </c>
      <c r="F10" s="250" t="s">
        <v>2204</v>
      </c>
      <c r="G10" s="250" t="s">
        <v>2204</v>
      </c>
      <c r="H10" s="251">
        <v>16713944.15</v>
      </c>
      <c r="I10" s="251">
        <v>15096658.560000001</v>
      </c>
      <c r="J10" s="251">
        <v>15096658.560000001</v>
      </c>
      <c r="K10" s="251">
        <v>1617375.6</v>
      </c>
      <c r="L10" s="250" t="s">
        <v>22628</v>
      </c>
      <c r="M10" s="250" t="s">
        <v>22628</v>
      </c>
      <c r="N10" s="252" t="s">
        <v>22629</v>
      </c>
      <c r="O10" s="250" t="s">
        <v>22630</v>
      </c>
      <c r="P10" s="250" t="s">
        <v>22631</v>
      </c>
      <c r="Q10" s="253" t="s">
        <v>22628</v>
      </c>
      <c r="R10" s="250" t="s">
        <v>22485</v>
      </c>
      <c r="S10" s="250" t="s">
        <v>22485</v>
      </c>
      <c r="T10" s="254" t="s">
        <v>22642</v>
      </c>
      <c r="U10" s="255" t="s">
        <v>22643</v>
      </c>
      <c r="V10" s="259" t="s">
        <v>21580</v>
      </c>
      <c r="W10" s="260" t="s">
        <v>22637</v>
      </c>
      <c r="X10" s="258" t="s">
        <v>22644</v>
      </c>
    </row>
    <row r="11" spans="1:24" ht="75">
      <c r="A11" s="261">
        <v>551927</v>
      </c>
      <c r="B11" s="250" t="s">
        <v>799</v>
      </c>
      <c r="C11" s="250" t="s">
        <v>21499</v>
      </c>
      <c r="D11" s="250" t="s">
        <v>216</v>
      </c>
      <c r="E11" s="250" t="s">
        <v>21529</v>
      </c>
      <c r="F11" s="250" t="s">
        <v>2204</v>
      </c>
      <c r="G11" s="250" t="s">
        <v>2204</v>
      </c>
      <c r="H11" s="250" t="s">
        <v>22461</v>
      </c>
      <c r="I11" s="251">
        <v>19755645.91</v>
      </c>
      <c r="J11" s="250" t="s">
        <v>22461</v>
      </c>
      <c r="K11" s="250" t="s">
        <v>22461</v>
      </c>
      <c r="L11" s="250" t="s">
        <v>22461</v>
      </c>
      <c r="M11" s="250" t="s">
        <v>22461</v>
      </c>
      <c r="N11" s="252" t="s">
        <v>22629</v>
      </c>
      <c r="O11" s="250" t="s">
        <v>22630</v>
      </c>
      <c r="P11" s="250" t="s">
        <v>22631</v>
      </c>
      <c r="Q11" s="253" t="s">
        <v>22628</v>
      </c>
      <c r="R11" s="250" t="s">
        <v>22485</v>
      </c>
      <c r="S11" s="250" t="s">
        <v>22485</v>
      </c>
      <c r="T11" s="254" t="s">
        <v>22639</v>
      </c>
      <c r="U11" s="262" t="s">
        <v>22645</v>
      </c>
      <c r="V11" s="259" t="s">
        <v>16867</v>
      </c>
      <c r="W11" s="260" t="s">
        <v>22637</v>
      </c>
      <c r="X11" s="258" t="s">
        <v>22641</v>
      </c>
    </row>
    <row r="12" spans="1:24" ht="77.25">
      <c r="A12" s="261">
        <v>668665</v>
      </c>
      <c r="B12" s="250" t="s">
        <v>1090</v>
      </c>
      <c r="C12" s="250" t="s">
        <v>21499</v>
      </c>
      <c r="D12" s="250" t="s">
        <v>216</v>
      </c>
      <c r="E12" s="250" t="s">
        <v>21529</v>
      </c>
      <c r="F12" s="250" t="s">
        <v>2204</v>
      </c>
      <c r="G12" s="250" t="s">
        <v>2204</v>
      </c>
      <c r="H12" s="250" t="s">
        <v>22461</v>
      </c>
      <c r="I12" s="251">
        <v>24500000</v>
      </c>
      <c r="J12" s="250" t="s">
        <v>22461</v>
      </c>
      <c r="K12" s="250" t="s">
        <v>22461</v>
      </c>
      <c r="L12" s="250" t="s">
        <v>22461</v>
      </c>
      <c r="M12" s="250" t="s">
        <v>22461</v>
      </c>
      <c r="N12" s="252" t="s">
        <v>22629</v>
      </c>
      <c r="O12" s="250" t="s">
        <v>22630</v>
      </c>
      <c r="P12" s="250" t="s">
        <v>22631</v>
      </c>
      <c r="Q12" s="253" t="s">
        <v>22628</v>
      </c>
      <c r="R12" s="250" t="s">
        <v>22485</v>
      </c>
      <c r="S12" s="250" t="s">
        <v>22485</v>
      </c>
      <c r="T12" s="254" t="s">
        <v>22646</v>
      </c>
      <c r="U12" s="255" t="s">
        <v>22646</v>
      </c>
      <c r="V12" s="259" t="s">
        <v>22647</v>
      </c>
      <c r="W12" s="260" t="s">
        <v>22637</v>
      </c>
      <c r="X12" s="258" t="s">
        <v>22641</v>
      </c>
    </row>
    <row r="13" spans="1:24" ht="77.25">
      <c r="A13" s="261">
        <v>675345</v>
      </c>
      <c r="B13" s="250" t="s">
        <v>956</v>
      </c>
      <c r="C13" s="250" t="s">
        <v>21499</v>
      </c>
      <c r="D13" s="250" t="s">
        <v>216</v>
      </c>
      <c r="E13" s="250" t="s">
        <v>21529</v>
      </c>
      <c r="F13" s="250" t="s">
        <v>2204</v>
      </c>
      <c r="G13" s="250" t="s">
        <v>2204</v>
      </c>
      <c r="H13" s="250" t="s">
        <v>22461</v>
      </c>
      <c r="I13" s="251">
        <v>21640536</v>
      </c>
      <c r="J13" s="250" t="s">
        <v>22461</v>
      </c>
      <c r="K13" s="250" t="s">
        <v>22461</v>
      </c>
      <c r="L13" s="250" t="s">
        <v>22461</v>
      </c>
      <c r="M13" s="250" t="s">
        <v>22461</v>
      </c>
      <c r="N13" s="252" t="s">
        <v>22629</v>
      </c>
      <c r="O13" s="250" t="s">
        <v>22630</v>
      </c>
      <c r="P13" s="250" t="s">
        <v>22631</v>
      </c>
      <c r="Q13" s="253" t="s">
        <v>22628</v>
      </c>
      <c r="R13" s="250" t="s">
        <v>22485</v>
      </c>
      <c r="S13" s="250" t="s">
        <v>22485</v>
      </c>
      <c r="T13" s="254" t="s">
        <v>22648</v>
      </c>
      <c r="U13" s="255" t="s">
        <v>22646</v>
      </c>
      <c r="V13" s="259" t="s">
        <v>22649</v>
      </c>
      <c r="W13" s="260" t="s">
        <v>22637</v>
      </c>
      <c r="X13" s="258" t="s">
        <v>22641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4290-587F-4105-92C8-8DE6BC60ACA9}">
  <sheetPr>
    <tabColor theme="4" tint="0.59999389629810485"/>
  </sheetPr>
  <dimension ref="C2:P32"/>
  <sheetViews>
    <sheetView topLeftCell="D1" workbookViewId="0"/>
  </sheetViews>
  <sheetFormatPr defaultColWidth="8.875" defaultRowHeight="15.75"/>
  <cols>
    <col min="1" max="2" width="0" hidden="1" customWidth="1"/>
    <col min="3" max="3" width="11" hidden="1" customWidth="1"/>
    <col min="5" max="5" width="21.5" customWidth="1"/>
    <col min="6" max="6" width="22.5" customWidth="1"/>
    <col min="7" max="7" width="19.5" customWidth="1"/>
    <col min="8" max="8" width="16.875" customWidth="1"/>
    <col min="9" max="9" width="20.5" customWidth="1"/>
    <col min="10" max="10" width="13" style="283" customWidth="1"/>
    <col min="11" max="11" width="15.5" customWidth="1"/>
    <col min="12" max="12" width="16.875" customWidth="1"/>
    <col min="13" max="13" width="77.5" customWidth="1"/>
    <col min="14" max="14" width="9" bestFit="1" customWidth="1"/>
    <col min="15" max="15" width="15.875" customWidth="1"/>
    <col min="16" max="16" width="23.5" customWidth="1"/>
  </cols>
  <sheetData>
    <row r="2" spans="5:16" ht="7.5" customHeight="1" thickBot="1"/>
    <row r="3" spans="5:16">
      <c r="E3" s="703" t="s">
        <v>2138</v>
      </c>
      <c r="F3" s="694">
        <v>797148</v>
      </c>
    </row>
    <row r="4" spans="5:16" ht="16.5" thickBot="1">
      <c r="E4" s="692" t="s">
        <v>2139</v>
      </c>
      <c r="F4" s="704" t="e">
        <f>_xlfn.XLOOKUP(F3,#REF!,#REF!,"")</f>
        <v>#REF!</v>
      </c>
      <c r="G4" s="669"/>
      <c r="H4" s="670"/>
      <c r="I4" s="669"/>
      <c r="J4" s="682"/>
      <c r="K4" s="669"/>
      <c r="L4" s="670"/>
    </row>
    <row r="5" spans="5:16" ht="21" customHeight="1"/>
    <row r="6" spans="5:16" ht="17.25" customHeight="1" thickBot="1"/>
    <row r="7" spans="5:16" ht="27.75" thickBot="1">
      <c r="F7" s="699" t="s">
        <v>2140</v>
      </c>
      <c r="G7" s="672" t="s">
        <v>2141</v>
      </c>
      <c r="H7" s="672" t="s">
        <v>2142</v>
      </c>
      <c r="I7" s="683" t="s">
        <v>2143</v>
      </c>
      <c r="J7" s="683"/>
      <c r="L7" s="688" t="s">
        <v>2144</v>
      </c>
      <c r="M7" s="698" t="e">
        <f>_xlfn.XLOOKUP($F$3,#REF!,#REF!)</f>
        <v>#REF!</v>
      </c>
    </row>
    <row r="8" spans="5:16" ht="45.75" thickBot="1">
      <c r="E8" s="707" t="s">
        <v>2145</v>
      </c>
      <c r="F8" s="706" t="e">
        <f>_xlfn.XLOOKUP($F$3,#REF!,#REF!)</f>
        <v>#REF!</v>
      </c>
      <c r="G8" s="675" t="e">
        <f>_xlfn.XLOOKUP($F$3,#REF!,#REF!)</f>
        <v>#REF!</v>
      </c>
      <c r="H8" s="674" t="e">
        <f>_xlfn.XLOOKUP($F$3,#REF!,#REF!)</f>
        <v>#REF!</v>
      </c>
      <c r="I8" s="675" t="e">
        <f>_xlfn.XLOOKUP($F$3,#REF!,#REF!)</f>
        <v>#REF!</v>
      </c>
      <c r="J8" s="684" t="s">
        <v>2146</v>
      </c>
      <c r="L8" s="689" t="s">
        <v>2147</v>
      </c>
      <c r="M8" s="741" t="e">
        <f>_xlfn.XLOOKUP($F$3,#REF!,#REF!)</f>
        <v>#REF!</v>
      </c>
      <c r="P8" s="710"/>
    </row>
    <row r="9" spans="5:16" ht="45.75" thickBot="1">
      <c r="E9" s="708" t="s">
        <v>2148</v>
      </c>
      <c r="F9" s="706" t="e">
        <f>_xlfn.XLOOKUP($F$3,#REF!,#REF!)</f>
        <v>#REF!</v>
      </c>
      <c r="G9" s="675" t="e">
        <f>_xlfn.XLOOKUP($F$3,#REF!,#REF!)</f>
        <v>#REF!</v>
      </c>
      <c r="H9" s="685" t="e">
        <f>_xlfn.XLOOKUP($F$3,#REF!,#REF!)</f>
        <v>#REF!</v>
      </c>
      <c r="I9" s="173"/>
      <c r="J9" s="684"/>
      <c r="L9" s="688" t="s">
        <v>2149</v>
      </c>
      <c r="M9" s="698" t="e">
        <f>_xlfn.XLOOKUP($F$3,#REF!,#REF!)</f>
        <v>#REF!</v>
      </c>
    </row>
    <row r="10" spans="5:16" ht="53.25" customHeight="1" thickBot="1">
      <c r="E10" s="707" t="s">
        <v>2150</v>
      </c>
      <c r="F10" s="706" t="e">
        <f>_xlfn.XLOOKUP($F$3,#REF!,#REF!)</f>
        <v>#REF!</v>
      </c>
      <c r="G10" s="675" t="e">
        <f>_xlfn.XLOOKUP($F$3,#REF!,#REF!)</f>
        <v>#REF!</v>
      </c>
      <c r="H10" s="685" t="e">
        <f>_xlfn.XLOOKUP($F$3,#REF!,#REF!)</f>
        <v>#REF!</v>
      </c>
      <c r="I10" s="675" t="e">
        <f>_xlfn.XLOOKUP($F$3,#REF!,#REF!)</f>
        <v>#REF!</v>
      </c>
      <c r="J10" s="684" t="s">
        <v>2151</v>
      </c>
      <c r="L10" s="688" t="s">
        <v>2152</v>
      </c>
      <c r="M10" s="742" t="e">
        <f>_xlfn.XLOOKUP($F$3,#REF!,#REF!)</f>
        <v>#REF!</v>
      </c>
    </row>
    <row r="11" spans="5:16" ht="95.25" customHeight="1" thickBot="1">
      <c r="E11" s="708" t="s">
        <v>2153</v>
      </c>
      <c r="F11" s="706" t="e">
        <f>_xlfn.XLOOKUP($F$3,#REF!,#REF!)</f>
        <v>#REF!</v>
      </c>
      <c r="G11" s="675" t="e">
        <f>_xlfn.XLOOKUP($F$3,#REF!,#REF!)</f>
        <v>#REF!</v>
      </c>
      <c r="H11" s="685" t="e">
        <f>_xlfn.XLOOKUP($F$3,#REF!,#REF!)</f>
        <v>#REF!</v>
      </c>
      <c r="I11" s="173"/>
      <c r="J11" s="684"/>
      <c r="L11" s="695" t="s">
        <v>2154</v>
      </c>
      <c r="M11" s="742" t="e">
        <f>_xlfn.XLOOKUP($F$3,#REF!,#REF!)</f>
        <v>#REF!</v>
      </c>
    </row>
    <row r="12" spans="5:16" ht="39.75" customHeight="1" thickBot="1">
      <c r="E12" s="707" t="s">
        <v>2155</v>
      </c>
      <c r="F12" s="706" t="e">
        <f>_xlfn.XLOOKUP($F$3,#REF!,#REF!)</f>
        <v>#REF!</v>
      </c>
      <c r="G12" s="675" t="e">
        <f>_xlfn.XLOOKUP($F$3,#REF!,#REF!)</f>
        <v>#REF!</v>
      </c>
      <c r="H12" s="685" t="e">
        <f>_xlfn.XLOOKUP($F$3,#REF!,#REF!)</f>
        <v>#REF!</v>
      </c>
      <c r="I12" s="675" t="e">
        <f>_xlfn.XLOOKUP($F$3,#REF!,#REF!)</f>
        <v>#REF!</v>
      </c>
      <c r="J12" s="684" t="s">
        <v>2156</v>
      </c>
      <c r="L12" s="695" t="s">
        <v>2157</v>
      </c>
      <c r="M12" s="697" t="e">
        <f>_xlfn.XLOOKUP($F$3,#REF!,#REF!)</f>
        <v>#REF!</v>
      </c>
    </row>
    <row r="13" spans="5:16" ht="41.25" thickBot="1">
      <c r="E13" s="708" t="s">
        <v>2158</v>
      </c>
      <c r="F13" s="706" t="e">
        <f>_xlfn.XLOOKUP($F$3,#REF!,#REF!)</f>
        <v>#REF!</v>
      </c>
      <c r="G13" s="675" t="e">
        <f>_xlfn.XLOOKUP($F$3,#REF!,#REF!)</f>
        <v>#REF!</v>
      </c>
      <c r="H13" s="685" t="e">
        <f>_xlfn.XLOOKUP($F$3,#REF!,#REF!)</f>
        <v>#REF!</v>
      </c>
      <c r="I13" s="675">
        <f>_xlfn.XLOOKUP($F$3,'E3-LUMA Consolidated List'!A:A,'E3-LUMA Consolidated List'!O:O)</f>
        <v>126860.4375</v>
      </c>
      <c r="J13" s="684" t="s">
        <v>2159</v>
      </c>
      <c r="L13" s="690" t="s">
        <v>2160</v>
      </c>
      <c r="M13" s="744" t="e">
        <f>_xlfn.XLOOKUP($F$3,#REF!,#REF!)</f>
        <v>#REF!</v>
      </c>
    </row>
    <row r="14" spans="5:16" ht="16.5" thickBot="1">
      <c r="E14" s="709" t="s">
        <v>2161</v>
      </c>
      <c r="F14" s="705" t="e">
        <f>SUM(F8:F13)</f>
        <v>#REF!</v>
      </c>
      <c r="G14" s="675"/>
      <c r="H14" s="685" t="e">
        <f>SUM(H8:H9)</f>
        <v>#REF!</v>
      </c>
      <c r="I14" s="675"/>
      <c r="J14" s="684"/>
      <c r="L14" s="691" t="s">
        <v>2162</v>
      </c>
      <c r="M14" s="745" t="e">
        <f>_xlfn.XLOOKUP($F$3,#REF!,#REF!)</f>
        <v>#REF!</v>
      </c>
      <c r="O14" s="752">
        <v>13199997.560000001</v>
      </c>
      <c r="P14" s="574" t="e">
        <f>F14-O14</f>
        <v>#REF!</v>
      </c>
    </row>
    <row r="15" spans="5:16" ht="45.75" thickBot="1">
      <c r="E15" s="676" t="s">
        <v>2163</v>
      </c>
      <c r="F15" s="701" t="e">
        <f>_xlfn.XLOOKUP($F$3,#REF!,#REF!)</f>
        <v>#REF!</v>
      </c>
      <c r="G15" s="701" t="e">
        <f>_xlfn.XLOOKUP($F$3,#REF!,#REF!)</f>
        <v>#REF!</v>
      </c>
      <c r="H15" s="702" t="e">
        <f>_xlfn.XLOOKUP($F$3,#REF!,#REF!)</f>
        <v>#REF!</v>
      </c>
      <c r="I15" s="701" t="e">
        <f>_xlfn.XLOOKUP($F$3,#REF!,#REF!)</f>
        <v>#REF!</v>
      </c>
      <c r="J15" s="684" t="s">
        <v>2164</v>
      </c>
      <c r="K15" s="710" t="e">
        <f>I15/F15</f>
        <v>#REF!</v>
      </c>
      <c r="L15" s="691" t="s">
        <v>2165</v>
      </c>
      <c r="M15" s="746" t="e">
        <f>_xlfn.XLOOKUP($F$3,#REF!,#REF!)</f>
        <v>#REF!</v>
      </c>
      <c r="O15" s="574" t="e">
        <f>F15-I15</f>
        <v>#REF!</v>
      </c>
    </row>
    <row r="16" spans="5:16" ht="41.25" thickBot="1">
      <c r="E16" s="615" t="s">
        <v>2166</v>
      </c>
      <c r="F16" s="700" t="e">
        <f>_xlfn.XLOOKUP($F$3,#REF!,#REF!)</f>
        <v>#REF!</v>
      </c>
      <c r="G16" s="675" t="e">
        <f>_xlfn.XLOOKUP($F$3,#REF!,#REF!)</f>
        <v>#REF!</v>
      </c>
      <c r="H16" s="685" t="e">
        <f>_xlfn.XLOOKUP($F$3,#REF!,#REF!)</f>
        <v>#REF!</v>
      </c>
      <c r="I16" s="687" t="e">
        <f>SUM(I15,I13)</f>
        <v>#REF!</v>
      </c>
      <c r="J16" s="684" t="s">
        <v>2167</v>
      </c>
      <c r="L16" s="690" t="s">
        <v>2168</v>
      </c>
      <c r="M16" s="743" t="e">
        <f>_xlfn.XLOOKUP($F$3,#REF!,#REF!)</f>
        <v>#REF!</v>
      </c>
    </row>
    <row r="17" spans="5:16" ht="45">
      <c r="E17" s="615" t="s">
        <v>2169</v>
      </c>
      <c r="F17" s="700" t="e">
        <f>_xlfn.XLOOKUP($F$3,#REF!,#REF!)</f>
        <v>#REF!</v>
      </c>
      <c r="G17" s="675" t="e">
        <f>_xlfn.XLOOKUP($F$3,#REF!,#REF!)</f>
        <v>#REF!</v>
      </c>
      <c r="H17" s="675" t="e">
        <f>_xlfn.XLOOKUP($F$3,#REF!,#REF!)</f>
        <v>#REF!</v>
      </c>
    </row>
    <row r="18" spans="5:16" ht="31.5">
      <c r="M18" s="753" t="s">
        <v>2170</v>
      </c>
      <c r="P18" t="s">
        <v>2171</v>
      </c>
    </row>
    <row r="19" spans="5:16" ht="16.5" thickBot="1">
      <c r="E19" t="s">
        <v>2172</v>
      </c>
      <c r="F19" s="574" t="e">
        <f>F14-SUM(F11,F13)</f>
        <v>#REF!</v>
      </c>
      <c r="M19" s="754"/>
    </row>
    <row r="20" spans="5:16" ht="32.25" thickBot="1">
      <c r="M20" s="755" t="s">
        <v>2173</v>
      </c>
      <c r="P20" t="s">
        <v>2174</v>
      </c>
    </row>
    <row r="21" spans="5:16" ht="16.5" thickBot="1">
      <c r="H21" s="710" t="e">
        <f>(COUNTIF(#REF!,"")/282)</f>
        <v>#REF!</v>
      </c>
      <c r="M21" s="754"/>
    </row>
    <row r="22" spans="5:16" ht="32.25" thickBot="1">
      <c r="M22" s="755" t="s">
        <v>2175</v>
      </c>
    </row>
    <row r="23" spans="5:16">
      <c r="M23" s="754"/>
    </row>
    <row r="24" spans="5:16">
      <c r="M24" s="754"/>
    </row>
    <row r="25" spans="5:16" ht="16.5" thickBot="1">
      <c r="M25" s="754"/>
    </row>
    <row r="26" spans="5:16" ht="48" thickBot="1">
      <c r="M26" s="755" t="s">
        <v>2176</v>
      </c>
    </row>
    <row r="28" spans="5:16">
      <c r="M28" t="s">
        <v>2177</v>
      </c>
    </row>
    <row r="30" spans="5:16">
      <c r="M30" t="s">
        <v>2178</v>
      </c>
    </row>
    <row r="32" spans="5:16">
      <c r="M32" t="s">
        <v>2179</v>
      </c>
    </row>
  </sheetData>
  <conditionalFormatting sqref="F3">
    <cfRule type="duplicateValues" dxfId="38"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7457-967D-4291-8892-1DBD30E3B2DD}">
  <dimension ref="A1:AT241"/>
  <sheetViews>
    <sheetView workbookViewId="0"/>
  </sheetViews>
  <sheetFormatPr defaultColWidth="10.5" defaultRowHeight="21"/>
  <cols>
    <col min="1" max="1" width="70" style="853" bestFit="1" customWidth="1"/>
    <col min="2" max="2" width="36.125" style="878" bestFit="1" customWidth="1"/>
    <col min="3" max="4" width="24.5" style="853" bestFit="1" customWidth="1"/>
    <col min="5" max="5" width="26.125" style="853" bestFit="1" customWidth="1"/>
    <col min="6" max="6" width="25.5" style="878" bestFit="1" customWidth="1"/>
    <col min="7" max="8" width="24.5" style="853" bestFit="1" customWidth="1"/>
    <col min="9" max="9" width="26.125" style="853" bestFit="1" customWidth="1"/>
    <col min="10" max="10" width="23.125" style="853" bestFit="1" customWidth="1"/>
    <col min="11" max="11" width="22.375" style="853" bestFit="1" customWidth="1"/>
    <col min="12" max="12" width="26.125" style="853" bestFit="1" customWidth="1"/>
    <col min="13" max="13" width="37" style="853" bestFit="1" customWidth="1"/>
    <col min="14" max="14" width="25.5" style="853" bestFit="1" customWidth="1"/>
    <col min="15" max="46" width="10.5" style="854"/>
    <col min="47" max="16384" width="10.5" style="853"/>
  </cols>
  <sheetData>
    <row r="1" spans="1:14" s="854" customFormat="1" ht="33.75">
      <c r="A1" s="887" t="s">
        <v>2086</v>
      </c>
      <c r="B1" s="859"/>
      <c r="F1" s="859"/>
    </row>
    <row r="2" spans="1:14" s="854" customFormat="1">
      <c r="B2" s="859"/>
      <c r="F2" s="859"/>
    </row>
    <row r="3" spans="1:14" s="854" customFormat="1" ht="21.75" thickBot="1">
      <c r="B3" s="1371" t="s">
        <v>2087</v>
      </c>
      <c r="C3" s="1371"/>
      <c r="D3" s="879" t="s">
        <v>2088</v>
      </c>
      <c r="E3" s="880" t="s">
        <v>2089</v>
      </c>
      <c r="F3" s="880" t="s">
        <v>2090</v>
      </c>
      <c r="G3" s="879" t="s">
        <v>2091</v>
      </c>
      <c r="H3" s="870"/>
      <c r="I3" s="870"/>
      <c r="J3" s="870"/>
      <c r="K3" s="870"/>
      <c r="L3" s="870"/>
      <c r="M3" s="871"/>
      <c r="N3" s="870"/>
    </row>
    <row r="4" spans="1:14" s="854" customFormat="1">
      <c r="B4" s="872" t="s">
        <v>2092</v>
      </c>
      <c r="C4" s="891">
        <f>5793000000</f>
        <v>5793000000</v>
      </c>
      <c r="D4" s="881" t="e">
        <f>C35</f>
        <v>#VALUE!</v>
      </c>
      <c r="E4" s="881"/>
      <c r="F4" s="882">
        <v>110931169</v>
      </c>
      <c r="G4" s="881" t="e">
        <f>C4-D4-E4-F4</f>
        <v>#VALUE!</v>
      </c>
      <c r="H4" s="870"/>
      <c r="I4" s="870"/>
      <c r="J4" s="870"/>
      <c r="K4" s="870"/>
      <c r="L4" s="870"/>
      <c r="M4" s="871"/>
      <c r="N4" s="870"/>
    </row>
    <row r="5" spans="1:14" s="854" customFormat="1">
      <c r="B5" s="872" t="s">
        <v>2096</v>
      </c>
      <c r="C5" s="892">
        <v>636808933</v>
      </c>
      <c r="D5" s="881"/>
      <c r="E5" s="873" t="e">
        <f>C48</f>
        <v>#VALUE!</v>
      </c>
      <c r="F5" s="882"/>
      <c r="G5" s="881" t="e">
        <f t="shared" ref="G5:G6" si="0">C5-D5-E5-F5</f>
        <v>#VALUE!</v>
      </c>
      <c r="H5" s="870"/>
      <c r="I5" s="870"/>
      <c r="J5" s="870"/>
      <c r="K5" s="870"/>
      <c r="L5" s="870"/>
      <c r="M5" s="871"/>
      <c r="N5" s="870"/>
    </row>
    <row r="6" spans="1:14" s="854" customFormat="1">
      <c r="B6" s="872" t="s">
        <v>2093</v>
      </c>
      <c r="C6" s="893">
        <v>1343000000</v>
      </c>
      <c r="D6" s="881"/>
      <c r="E6" s="866"/>
      <c r="F6" s="882"/>
      <c r="G6" s="881">
        <f t="shared" si="0"/>
        <v>1343000000</v>
      </c>
      <c r="H6" s="870"/>
      <c r="I6" s="870"/>
      <c r="J6" s="870"/>
      <c r="K6" s="870"/>
      <c r="L6" s="870"/>
      <c r="M6" s="871"/>
      <c r="N6" s="870"/>
    </row>
    <row r="7" spans="1:14" s="854" customFormat="1" ht="21.75" thickBot="1">
      <c r="B7" s="859"/>
      <c r="C7" s="894">
        <f>SUM(C4:C6)</f>
        <v>7772808933</v>
      </c>
      <c r="D7" s="873"/>
      <c r="E7" s="873"/>
      <c r="F7" s="882"/>
      <c r="G7" s="883" t="e">
        <f>SUM(G4:G6)</f>
        <v>#VALUE!</v>
      </c>
      <c r="H7" s="871"/>
      <c r="I7" s="874"/>
      <c r="J7" s="871"/>
      <c r="K7" s="871"/>
      <c r="L7" s="871"/>
      <c r="M7" s="871"/>
      <c r="N7" s="870"/>
    </row>
    <row r="8" spans="1:14" s="854" customFormat="1" ht="21.75" thickTop="1">
      <c r="B8" s="859"/>
      <c r="F8" s="859"/>
    </row>
    <row r="9" spans="1:14" s="854" customFormat="1">
      <c r="B9" s="859"/>
      <c r="F9" s="859"/>
    </row>
    <row r="10" spans="1:14" s="854" customFormat="1" ht="21.75" thickBot="1">
      <c r="B10" s="1371" t="s">
        <v>2094</v>
      </c>
      <c r="C10" s="1371"/>
      <c r="D10" s="879" t="s">
        <v>2088</v>
      </c>
      <c r="E10" s="880" t="s">
        <v>2089</v>
      </c>
      <c r="F10" s="880" t="s">
        <v>2090</v>
      </c>
      <c r="G10" s="879" t="s">
        <v>2091</v>
      </c>
      <c r="H10" s="870"/>
      <c r="I10" s="870"/>
      <c r="J10" s="870"/>
      <c r="K10" s="870"/>
      <c r="L10" s="870"/>
      <c r="M10" s="871"/>
      <c r="N10" s="870"/>
    </row>
    <row r="11" spans="1:14" s="854" customFormat="1">
      <c r="B11" s="872" t="s">
        <v>2095</v>
      </c>
      <c r="C11" s="891">
        <f>3094959015.14+1655842548+965111111</f>
        <v>5715912674.1399994</v>
      </c>
      <c r="D11" s="881" t="e">
        <f>C35</f>
        <v>#VALUE!</v>
      </c>
      <c r="E11" s="881"/>
      <c r="F11" s="882">
        <v>110931169</v>
      </c>
      <c r="G11" s="881" t="e">
        <f>C11-D11-E11-F11</f>
        <v>#VALUE!</v>
      </c>
      <c r="H11" s="870"/>
      <c r="I11" s="870"/>
      <c r="J11" s="870"/>
      <c r="K11" s="870"/>
      <c r="L11" s="870"/>
      <c r="M11" s="871"/>
      <c r="N11" s="870"/>
    </row>
    <row r="12" spans="1:14" s="854" customFormat="1">
      <c r="B12" s="872" t="s">
        <v>2096</v>
      </c>
      <c r="C12" s="892">
        <v>636808933</v>
      </c>
      <c r="D12" s="881"/>
      <c r="E12" s="873" t="e">
        <f>C48</f>
        <v>#VALUE!</v>
      </c>
      <c r="F12" s="882"/>
      <c r="G12" s="881" t="e">
        <f t="shared" ref="G12:G13" si="1">C12-D12-E12-F12</f>
        <v>#VALUE!</v>
      </c>
      <c r="H12" s="870"/>
      <c r="I12" s="870"/>
      <c r="J12" s="870"/>
      <c r="K12" s="870"/>
      <c r="L12" s="870"/>
      <c r="M12" s="871"/>
      <c r="N12" s="870"/>
    </row>
    <row r="13" spans="1:14" s="854" customFormat="1">
      <c r="B13" s="872" t="s">
        <v>2093</v>
      </c>
      <c r="C13" s="893">
        <v>1343000000</v>
      </c>
      <c r="D13" s="881"/>
      <c r="E13" s="866"/>
      <c r="F13" s="882"/>
      <c r="G13" s="881">
        <f t="shared" si="1"/>
        <v>1343000000</v>
      </c>
      <c r="H13"/>
      <c r="I13" s="870"/>
      <c r="J13" s="870"/>
      <c r="K13" s="870"/>
      <c r="L13" s="870"/>
      <c r="M13" s="871"/>
      <c r="N13" s="870"/>
    </row>
    <row r="14" spans="1:14" s="854" customFormat="1" ht="21.75" thickBot="1">
      <c r="B14" s="859"/>
      <c r="C14" s="894">
        <f>SUM(C11:C13)</f>
        <v>7695721607.1399994</v>
      </c>
      <c r="D14" s="873"/>
      <c r="E14" s="873"/>
      <c r="F14" s="882"/>
      <c r="G14" s="883" t="e">
        <f>SUM(G11:G13)</f>
        <v>#VALUE!</v>
      </c>
      <c r="H14" s="871"/>
      <c r="I14" s="874"/>
      <c r="J14" s="871"/>
      <c r="K14" s="871"/>
      <c r="L14" s="871"/>
      <c r="M14" s="871"/>
      <c r="N14" s="870"/>
    </row>
    <row r="15" spans="1:14" s="854" customFormat="1" ht="21.75" thickTop="1">
      <c r="B15" s="859"/>
      <c r="F15" s="859"/>
      <c r="G15" s="895" t="e">
        <f>G14-G13</f>
        <v>#VALUE!</v>
      </c>
    </row>
    <row r="16" spans="1:14" s="854" customFormat="1">
      <c r="B16" s="859"/>
      <c r="F16" s="859"/>
    </row>
    <row r="17" spans="1:14">
      <c r="A17" s="626" t="s">
        <v>2097</v>
      </c>
      <c r="B17" s="1372" t="s">
        <v>2098</v>
      </c>
      <c r="C17" s="1372"/>
      <c r="D17" s="1372"/>
      <c r="E17" s="1372"/>
      <c r="F17" s="1373" t="s">
        <v>2099</v>
      </c>
      <c r="G17" s="1373"/>
      <c r="H17" s="1373"/>
      <c r="I17" s="1373"/>
      <c r="J17" s="1374" t="s">
        <v>2100</v>
      </c>
      <c r="K17" s="1374"/>
      <c r="L17" s="1374"/>
      <c r="M17" s="852"/>
    </row>
    <row r="18" spans="1:14">
      <c r="A18" s="626" t="s">
        <v>2101</v>
      </c>
      <c r="B18" s="855" t="s">
        <v>2102</v>
      </c>
      <c r="C18" s="855" t="s">
        <v>24</v>
      </c>
      <c r="D18" s="855" t="s">
        <v>2103</v>
      </c>
      <c r="E18" s="855" t="s">
        <v>2104</v>
      </c>
      <c r="F18" s="856" t="s">
        <v>2102</v>
      </c>
      <c r="G18" s="856" t="s">
        <v>24</v>
      </c>
      <c r="H18" s="856" t="s">
        <v>2103</v>
      </c>
      <c r="I18" s="856" t="s">
        <v>2104</v>
      </c>
      <c r="J18" s="1067" t="s">
        <v>24</v>
      </c>
      <c r="K18" s="1067" t="s">
        <v>2103</v>
      </c>
      <c r="L18" s="1067" t="s">
        <v>2104</v>
      </c>
      <c r="M18" s="857" t="s">
        <v>2105</v>
      </c>
      <c r="N18" s="857" t="s">
        <v>2106</v>
      </c>
    </row>
    <row r="19" spans="1:14" s="854" customFormat="1" ht="31.5">
      <c r="A19" s="890" t="s">
        <v>2107</v>
      </c>
      <c r="B19" s="859"/>
      <c r="F19" s="859"/>
    </row>
    <row r="20" spans="1:14" s="854" customFormat="1">
      <c r="A20" s="854" t="s">
        <v>33</v>
      </c>
      <c r="B20" s="860" t="e">
        <v>#VALUE!</v>
      </c>
      <c r="C20" s="861" t="e">
        <v>#VALUE!</v>
      </c>
      <c r="D20" s="861" t="e">
        <v>#VALUE!</v>
      </c>
      <c r="E20" s="861" t="e">
        <v>#VALUE!</v>
      </c>
      <c r="F20" s="860" t="e">
        <v>#VALUE!</v>
      </c>
      <c r="G20" s="861" t="e">
        <v>#VALUE!</v>
      </c>
      <c r="H20" s="861" t="e">
        <v>#VALUE!</v>
      </c>
      <c r="I20" s="861" t="e">
        <v>#VALUE!</v>
      </c>
      <c r="J20" s="861" t="e">
        <f>C20-G20</f>
        <v>#VALUE!</v>
      </c>
      <c r="K20" s="861" t="e">
        <f t="shared" ref="K20:L34" si="2">D20-H20</f>
        <v>#VALUE!</v>
      </c>
      <c r="L20" s="861" t="e">
        <f t="shared" si="2"/>
        <v>#VALUE!</v>
      </c>
      <c r="M20" s="861" t="e">
        <f t="shared" ref="M20:M34" si="3">SUM(C20:D20)-E20</f>
        <v>#VALUE!</v>
      </c>
      <c r="N20" s="861" t="e">
        <f t="shared" ref="N20:N34" si="4">SUM(G20:H20)-I20</f>
        <v>#VALUE!</v>
      </c>
    </row>
    <row r="21" spans="1:14" s="854" customFormat="1">
      <c r="A21" s="854" t="s">
        <v>2111</v>
      </c>
      <c r="B21" s="860" t="e">
        <v>#VALUE!</v>
      </c>
      <c r="C21" s="861" t="e">
        <v>#VALUE!</v>
      </c>
      <c r="D21" s="861" t="e">
        <v>#VALUE!</v>
      </c>
      <c r="E21" s="861" t="e">
        <v>#VALUE!</v>
      </c>
      <c r="F21" s="860" t="e">
        <v>#VALUE!</v>
      </c>
      <c r="G21" s="861" t="e">
        <v>#VALUE!</v>
      </c>
      <c r="H21" s="861" t="e">
        <v>#VALUE!</v>
      </c>
      <c r="I21" s="861" t="e">
        <v>#VALUE!</v>
      </c>
      <c r="J21" s="861" t="e">
        <f t="shared" ref="J21:J34" si="5">C21-G21</f>
        <v>#VALUE!</v>
      </c>
      <c r="K21" s="861" t="e">
        <f t="shared" si="2"/>
        <v>#VALUE!</v>
      </c>
      <c r="L21" s="861" t="e">
        <f t="shared" si="2"/>
        <v>#VALUE!</v>
      </c>
      <c r="M21" s="861" t="e">
        <f t="shared" si="3"/>
        <v>#VALUE!</v>
      </c>
      <c r="N21" s="861" t="e">
        <f t="shared" si="4"/>
        <v>#VALUE!</v>
      </c>
    </row>
    <row r="22" spans="1:14" s="854" customFormat="1">
      <c r="A22" s="854" t="s">
        <v>2115</v>
      </c>
      <c r="B22" s="860" t="e">
        <v>#VALUE!</v>
      </c>
      <c r="C22" s="861" t="e">
        <v>#VALUE!</v>
      </c>
      <c r="D22" s="861" t="e">
        <v>#VALUE!</v>
      </c>
      <c r="E22" s="861" t="e">
        <v>#VALUE!</v>
      </c>
      <c r="F22" s="860" t="e">
        <v>#VALUE!</v>
      </c>
      <c r="G22" s="861" t="e">
        <v>#VALUE!</v>
      </c>
      <c r="H22" s="861" t="e">
        <v>#VALUE!</v>
      </c>
      <c r="I22" s="861" t="e">
        <v>#VALUE!</v>
      </c>
      <c r="J22" s="861" t="e">
        <f t="shared" si="5"/>
        <v>#VALUE!</v>
      </c>
      <c r="K22" s="861" t="e">
        <f t="shared" si="2"/>
        <v>#VALUE!</v>
      </c>
      <c r="L22" s="861" t="e">
        <f t="shared" si="2"/>
        <v>#VALUE!</v>
      </c>
      <c r="M22" s="861" t="e">
        <f t="shared" si="3"/>
        <v>#VALUE!</v>
      </c>
      <c r="N22" s="861" t="e">
        <f t="shared" si="4"/>
        <v>#VALUE!</v>
      </c>
    </row>
    <row r="23" spans="1:14" s="854" customFormat="1">
      <c r="A23" s="854" t="s">
        <v>2114</v>
      </c>
      <c r="B23" s="860" t="e">
        <v>#VALUE!</v>
      </c>
      <c r="C23" s="861" t="e">
        <v>#VALUE!</v>
      </c>
      <c r="D23" s="861" t="e">
        <v>#VALUE!</v>
      </c>
      <c r="E23" s="861" t="e">
        <v>#VALUE!</v>
      </c>
      <c r="F23" s="860" t="e">
        <v>#VALUE!</v>
      </c>
      <c r="G23" s="861" t="e">
        <v>#VALUE!</v>
      </c>
      <c r="H23" s="861" t="e">
        <v>#VALUE!</v>
      </c>
      <c r="I23" s="861" t="e">
        <v>#VALUE!</v>
      </c>
      <c r="J23" s="861" t="e">
        <f t="shared" si="5"/>
        <v>#VALUE!</v>
      </c>
      <c r="K23" s="861" t="e">
        <f t="shared" si="2"/>
        <v>#VALUE!</v>
      </c>
      <c r="L23" s="861" t="e">
        <f t="shared" si="2"/>
        <v>#VALUE!</v>
      </c>
      <c r="M23" s="861" t="e">
        <f t="shared" si="3"/>
        <v>#VALUE!</v>
      </c>
      <c r="N23" s="861" t="e">
        <f t="shared" si="4"/>
        <v>#VALUE!</v>
      </c>
    </row>
    <row r="24" spans="1:14" s="854" customFormat="1">
      <c r="A24" s="854" t="s">
        <v>2116</v>
      </c>
      <c r="B24" s="860" t="e">
        <v>#VALUE!</v>
      </c>
      <c r="C24" s="861" t="e">
        <v>#VALUE!</v>
      </c>
      <c r="D24" s="861" t="e">
        <v>#VALUE!</v>
      </c>
      <c r="E24" s="861" t="e">
        <v>#VALUE!</v>
      </c>
      <c r="F24" s="860" t="e">
        <v>#VALUE!</v>
      </c>
      <c r="G24" s="861" t="e">
        <v>#VALUE!</v>
      </c>
      <c r="H24" s="861" t="e">
        <v>#VALUE!</v>
      </c>
      <c r="I24" s="861" t="e">
        <v>#VALUE!</v>
      </c>
      <c r="J24" s="861" t="e">
        <f t="shared" si="5"/>
        <v>#VALUE!</v>
      </c>
      <c r="K24" s="861" t="e">
        <f t="shared" si="2"/>
        <v>#VALUE!</v>
      </c>
      <c r="L24" s="861" t="e">
        <f t="shared" si="2"/>
        <v>#VALUE!</v>
      </c>
      <c r="M24" s="861" t="e">
        <f t="shared" si="3"/>
        <v>#VALUE!</v>
      </c>
      <c r="N24" s="861" t="e">
        <f t="shared" si="4"/>
        <v>#VALUE!</v>
      </c>
    </row>
    <row r="25" spans="1:14" s="854" customFormat="1">
      <c r="A25" s="854" t="s">
        <v>2119</v>
      </c>
      <c r="B25" s="860" t="e">
        <v>#VALUE!</v>
      </c>
      <c r="C25" s="861" t="e">
        <v>#VALUE!</v>
      </c>
      <c r="D25" s="861" t="e">
        <v>#VALUE!</v>
      </c>
      <c r="E25" s="861" t="e">
        <v>#VALUE!</v>
      </c>
      <c r="F25" s="860" t="e">
        <v>#VALUE!</v>
      </c>
      <c r="G25" s="861" t="e">
        <v>#VALUE!</v>
      </c>
      <c r="H25" s="861" t="e">
        <v>#VALUE!</v>
      </c>
      <c r="I25" s="862" t="e">
        <v>#VALUE!</v>
      </c>
      <c r="J25" s="861" t="e">
        <f t="shared" si="5"/>
        <v>#VALUE!</v>
      </c>
      <c r="K25" s="861" t="e">
        <f t="shared" si="2"/>
        <v>#VALUE!</v>
      </c>
      <c r="L25" s="861" t="e">
        <f t="shared" si="2"/>
        <v>#VALUE!</v>
      </c>
      <c r="M25" s="861" t="e">
        <f t="shared" si="3"/>
        <v>#VALUE!</v>
      </c>
      <c r="N25" s="861" t="e">
        <f t="shared" si="4"/>
        <v>#VALUE!</v>
      </c>
    </row>
    <row r="26" spans="1:14" s="854" customFormat="1">
      <c r="A26" s="854" t="s">
        <v>2113</v>
      </c>
      <c r="B26" s="860" t="e">
        <v>#VALUE!</v>
      </c>
      <c r="C26" s="861" t="e">
        <v>#VALUE!</v>
      </c>
      <c r="D26" s="861" t="e">
        <v>#VALUE!</v>
      </c>
      <c r="E26" s="861" t="e">
        <v>#VALUE!</v>
      </c>
      <c r="F26" s="860" t="e">
        <v>#VALUE!</v>
      </c>
      <c r="G26" s="861" t="e">
        <v>#VALUE!</v>
      </c>
      <c r="H26" s="861" t="e">
        <v>#VALUE!</v>
      </c>
      <c r="I26" s="861" t="e">
        <v>#VALUE!</v>
      </c>
      <c r="J26" s="861" t="e">
        <f t="shared" si="5"/>
        <v>#VALUE!</v>
      </c>
      <c r="K26" s="861" t="e">
        <f t="shared" si="2"/>
        <v>#VALUE!</v>
      </c>
      <c r="L26" s="861" t="e">
        <f t="shared" si="2"/>
        <v>#VALUE!</v>
      </c>
      <c r="M26" s="861" t="e">
        <f t="shared" si="3"/>
        <v>#VALUE!</v>
      </c>
      <c r="N26" s="861" t="e">
        <f t="shared" si="4"/>
        <v>#VALUE!</v>
      </c>
    </row>
    <row r="27" spans="1:14" s="854" customFormat="1">
      <c r="A27" s="854" t="s">
        <v>2120</v>
      </c>
      <c r="B27" s="860" t="e">
        <v>#VALUE!</v>
      </c>
      <c r="C27" s="861" t="e">
        <v>#VALUE!</v>
      </c>
      <c r="D27" s="861" t="e">
        <v>#VALUE!</v>
      </c>
      <c r="E27" s="861" t="e">
        <v>#VALUE!</v>
      </c>
      <c r="F27" s="860" t="e">
        <v>#VALUE!</v>
      </c>
      <c r="G27" s="861" t="e">
        <v>#VALUE!</v>
      </c>
      <c r="H27" s="861" t="e">
        <v>#VALUE!</v>
      </c>
      <c r="I27" s="861" t="e">
        <v>#VALUE!</v>
      </c>
      <c r="J27" s="861" t="e">
        <f t="shared" si="5"/>
        <v>#VALUE!</v>
      </c>
      <c r="K27" s="861" t="e">
        <f t="shared" si="2"/>
        <v>#VALUE!</v>
      </c>
      <c r="L27" s="861" t="e">
        <f t="shared" si="2"/>
        <v>#VALUE!</v>
      </c>
      <c r="M27" s="861" t="e">
        <f t="shared" si="3"/>
        <v>#VALUE!</v>
      </c>
      <c r="N27" s="861" t="e">
        <f t="shared" si="4"/>
        <v>#VALUE!</v>
      </c>
    </row>
    <row r="28" spans="1:14" s="854" customFormat="1">
      <c r="A28" s="854" t="s">
        <v>2108</v>
      </c>
      <c r="B28" s="860" t="e">
        <v>#VALUE!</v>
      </c>
      <c r="C28" s="861" t="e">
        <v>#VALUE!</v>
      </c>
      <c r="D28" s="861" t="e">
        <v>#VALUE!</v>
      </c>
      <c r="E28" s="861" t="e">
        <v>#VALUE!</v>
      </c>
      <c r="F28" s="860" t="e">
        <v>#VALUE!</v>
      </c>
      <c r="G28" s="861" t="e">
        <v>#VALUE!</v>
      </c>
      <c r="H28" s="861" t="e">
        <v>#VALUE!</v>
      </c>
      <c r="I28" s="861" t="e">
        <v>#VALUE!</v>
      </c>
      <c r="J28" s="861" t="e">
        <f t="shared" si="5"/>
        <v>#VALUE!</v>
      </c>
      <c r="K28" s="861" t="e">
        <f t="shared" si="2"/>
        <v>#VALUE!</v>
      </c>
      <c r="L28" s="861" t="e">
        <f t="shared" si="2"/>
        <v>#VALUE!</v>
      </c>
      <c r="M28" s="861" t="e">
        <f t="shared" si="3"/>
        <v>#VALUE!</v>
      </c>
      <c r="N28" s="861" t="e">
        <f t="shared" si="4"/>
        <v>#VALUE!</v>
      </c>
    </row>
    <row r="29" spans="1:14" s="854" customFormat="1">
      <c r="A29" s="854" t="s">
        <v>2118</v>
      </c>
      <c r="B29" s="860" t="e">
        <v>#VALUE!</v>
      </c>
      <c r="C29" s="861" t="e">
        <v>#VALUE!</v>
      </c>
      <c r="D29" s="861" t="e">
        <v>#VALUE!</v>
      </c>
      <c r="E29" s="861" t="e">
        <v>#VALUE!</v>
      </c>
      <c r="F29" s="860" t="e">
        <v>#VALUE!</v>
      </c>
      <c r="G29" s="861" t="e">
        <v>#VALUE!</v>
      </c>
      <c r="H29" s="861" t="e">
        <v>#VALUE!</v>
      </c>
      <c r="I29" s="862" t="e">
        <v>#VALUE!</v>
      </c>
      <c r="J29" s="861" t="e">
        <f t="shared" si="5"/>
        <v>#VALUE!</v>
      </c>
      <c r="K29" s="861" t="e">
        <f t="shared" si="2"/>
        <v>#VALUE!</v>
      </c>
      <c r="L29" s="861" t="e">
        <f t="shared" si="2"/>
        <v>#VALUE!</v>
      </c>
      <c r="M29" s="861" t="e">
        <f t="shared" si="3"/>
        <v>#VALUE!</v>
      </c>
      <c r="N29" s="861" t="e">
        <f t="shared" si="4"/>
        <v>#VALUE!</v>
      </c>
    </row>
    <row r="30" spans="1:14" s="854" customFormat="1">
      <c r="A30" s="854" t="s">
        <v>2121</v>
      </c>
      <c r="B30" s="860" t="e">
        <v>#VALUE!</v>
      </c>
      <c r="C30" s="861" t="e">
        <v>#VALUE!</v>
      </c>
      <c r="D30" s="861" t="e">
        <v>#VALUE!</v>
      </c>
      <c r="E30" s="861" t="e">
        <v>#VALUE!</v>
      </c>
      <c r="F30" s="860" t="e">
        <v>#VALUE!</v>
      </c>
      <c r="G30" s="861" t="e">
        <v>#VALUE!</v>
      </c>
      <c r="H30" s="861" t="e">
        <v>#VALUE!</v>
      </c>
      <c r="I30" s="861" t="e">
        <v>#VALUE!</v>
      </c>
      <c r="J30" s="861" t="e">
        <f t="shared" si="5"/>
        <v>#VALUE!</v>
      </c>
      <c r="K30" s="861" t="e">
        <f t="shared" si="2"/>
        <v>#VALUE!</v>
      </c>
      <c r="L30" s="861" t="e">
        <f t="shared" si="2"/>
        <v>#VALUE!</v>
      </c>
      <c r="M30" s="861" t="e">
        <f t="shared" si="3"/>
        <v>#VALUE!</v>
      </c>
      <c r="N30" s="861" t="e">
        <f t="shared" si="4"/>
        <v>#VALUE!</v>
      </c>
    </row>
    <row r="31" spans="1:14" s="854" customFormat="1" hidden="1">
      <c r="A31" s="854" t="s">
        <v>2110</v>
      </c>
      <c r="B31" s="860" t="e">
        <v>#VALUE!</v>
      </c>
      <c r="C31" s="861" t="e">
        <v>#VALUE!</v>
      </c>
      <c r="D31" s="861" t="e">
        <v>#VALUE!</v>
      </c>
      <c r="E31" s="861" t="e">
        <v>#VALUE!</v>
      </c>
      <c r="F31" s="860" t="e">
        <v>#VALUE!</v>
      </c>
      <c r="G31" s="861" t="e">
        <v>#VALUE!</v>
      </c>
      <c r="H31" s="861" t="e">
        <v>#VALUE!</v>
      </c>
      <c r="I31" s="862" t="e">
        <v>#VALUE!</v>
      </c>
      <c r="J31" s="861" t="e">
        <f t="shared" si="5"/>
        <v>#VALUE!</v>
      </c>
      <c r="K31" s="861" t="e">
        <f t="shared" si="2"/>
        <v>#VALUE!</v>
      </c>
      <c r="L31" s="861" t="e">
        <f t="shared" si="2"/>
        <v>#VALUE!</v>
      </c>
      <c r="M31" s="861" t="e">
        <f t="shared" si="3"/>
        <v>#VALUE!</v>
      </c>
      <c r="N31" s="861" t="e">
        <f t="shared" si="4"/>
        <v>#VALUE!</v>
      </c>
    </row>
    <row r="32" spans="1:14" s="854" customFormat="1">
      <c r="A32" s="884" t="s">
        <v>2117</v>
      </c>
      <c r="B32" s="885" t="e">
        <v>#VALUE!</v>
      </c>
      <c r="C32" s="886" t="e">
        <v>#VALUE!</v>
      </c>
      <c r="D32" s="861" t="e">
        <v>#VALUE!</v>
      </c>
      <c r="E32" s="861" t="e">
        <v>#VALUE!</v>
      </c>
      <c r="F32" s="860" t="e">
        <v>#VALUE!</v>
      </c>
      <c r="G32" s="861" t="e">
        <v>#VALUE!</v>
      </c>
      <c r="H32" s="861" t="e">
        <v>#VALUE!</v>
      </c>
      <c r="I32" s="862" t="e">
        <v>#VALUE!</v>
      </c>
      <c r="J32" s="861" t="e">
        <f t="shared" si="5"/>
        <v>#VALUE!</v>
      </c>
      <c r="K32" s="861" t="e">
        <f t="shared" si="2"/>
        <v>#VALUE!</v>
      </c>
      <c r="L32" s="861" t="e">
        <f t="shared" si="2"/>
        <v>#VALUE!</v>
      </c>
      <c r="M32" s="861" t="e">
        <f t="shared" si="3"/>
        <v>#VALUE!</v>
      </c>
      <c r="N32" s="861" t="e">
        <f t="shared" si="4"/>
        <v>#VALUE!</v>
      </c>
    </row>
    <row r="33" spans="1:14" s="854" customFormat="1">
      <c r="A33" s="854" t="s">
        <v>2112</v>
      </c>
      <c r="B33" s="860" t="e">
        <v>#VALUE!</v>
      </c>
      <c r="C33" s="861" t="e">
        <v>#VALUE!</v>
      </c>
      <c r="D33" s="861" t="e">
        <v>#VALUE!</v>
      </c>
      <c r="E33" s="861" t="e">
        <v>#VALUE!</v>
      </c>
      <c r="F33" s="860" t="e">
        <v>#VALUE!</v>
      </c>
      <c r="G33" s="861" t="e">
        <v>#VALUE!</v>
      </c>
      <c r="H33" s="861" t="e">
        <v>#VALUE!</v>
      </c>
      <c r="I33" s="861" t="e">
        <v>#VALUE!</v>
      </c>
      <c r="J33" s="861" t="e">
        <f t="shared" si="5"/>
        <v>#VALUE!</v>
      </c>
      <c r="K33" s="861" t="e">
        <f t="shared" si="2"/>
        <v>#VALUE!</v>
      </c>
      <c r="L33" s="861" t="e">
        <f t="shared" si="2"/>
        <v>#VALUE!</v>
      </c>
      <c r="M33" s="861" t="e">
        <f t="shared" si="3"/>
        <v>#VALUE!</v>
      </c>
      <c r="N33" s="861" t="e">
        <f t="shared" si="4"/>
        <v>#VALUE!</v>
      </c>
    </row>
    <row r="34" spans="1:14" s="854" customFormat="1">
      <c r="A34" s="854" t="s">
        <v>2109</v>
      </c>
      <c r="B34" s="860" t="e">
        <v>#VALUE!</v>
      </c>
      <c r="C34" s="861" t="e">
        <v>#VALUE!</v>
      </c>
      <c r="D34" s="861" t="e">
        <v>#VALUE!</v>
      </c>
      <c r="E34" s="861" t="e">
        <v>#VALUE!</v>
      </c>
      <c r="F34" s="860" t="e">
        <v>#VALUE!</v>
      </c>
      <c r="G34" s="861" t="e">
        <v>#VALUE!</v>
      </c>
      <c r="H34" s="861" t="e">
        <v>#VALUE!</v>
      </c>
      <c r="I34" s="861" t="e">
        <v>#VALUE!</v>
      </c>
      <c r="J34" s="861" t="e">
        <f t="shared" si="5"/>
        <v>#VALUE!</v>
      </c>
      <c r="K34" s="861" t="e">
        <f t="shared" si="2"/>
        <v>#VALUE!</v>
      </c>
      <c r="L34" s="861" t="e">
        <f t="shared" si="2"/>
        <v>#VALUE!</v>
      </c>
      <c r="M34" s="861" t="e">
        <f t="shared" si="3"/>
        <v>#VALUE!</v>
      </c>
      <c r="N34" s="861" t="e">
        <f t="shared" si="4"/>
        <v>#VALUE!</v>
      </c>
    </row>
    <row r="35" spans="1:14" s="854" customFormat="1" ht="21.75" thickBot="1">
      <c r="A35" s="866" t="s">
        <v>9</v>
      </c>
      <c r="B35" s="867" t="e">
        <f t="shared" ref="B35:L35" si="6">SUM(B20:B34)</f>
        <v>#VALUE!</v>
      </c>
      <c r="C35" s="868" t="e">
        <f t="shared" si="6"/>
        <v>#VALUE!</v>
      </c>
      <c r="D35" s="868" t="e">
        <f t="shared" si="6"/>
        <v>#VALUE!</v>
      </c>
      <c r="E35" s="868" t="e">
        <f t="shared" si="6"/>
        <v>#VALUE!</v>
      </c>
      <c r="F35" s="867" t="e">
        <f t="shared" si="6"/>
        <v>#VALUE!</v>
      </c>
      <c r="G35" s="868" t="e">
        <f t="shared" si="6"/>
        <v>#VALUE!</v>
      </c>
      <c r="H35" s="868" t="e">
        <f t="shared" si="6"/>
        <v>#VALUE!</v>
      </c>
      <c r="I35" s="868" t="e">
        <f t="shared" si="6"/>
        <v>#VALUE!</v>
      </c>
      <c r="J35" s="868" t="e">
        <f t="shared" si="6"/>
        <v>#VALUE!</v>
      </c>
      <c r="K35" s="868" t="e">
        <f t="shared" si="6"/>
        <v>#VALUE!</v>
      </c>
      <c r="L35" s="868" t="e">
        <f t="shared" si="6"/>
        <v>#VALUE!</v>
      </c>
      <c r="M35" s="869"/>
      <c r="N35" s="869"/>
    </row>
    <row r="36" spans="1:14" s="854" customFormat="1" ht="21.75" thickTop="1">
      <c r="B36" s="859"/>
      <c r="C36" s="870"/>
      <c r="D36" s="870"/>
      <c r="E36" s="870"/>
      <c r="F36" s="859"/>
      <c r="G36" s="870"/>
      <c r="H36" s="870"/>
      <c r="I36" s="870"/>
      <c r="J36" s="870"/>
      <c r="K36" s="870"/>
      <c r="L36" s="870"/>
      <c r="M36" s="871"/>
      <c r="N36" s="870"/>
    </row>
    <row r="37" spans="1:14" s="854" customFormat="1" ht="31.5">
      <c r="A37" s="890" t="s">
        <v>2122</v>
      </c>
      <c r="B37" s="859"/>
      <c r="F37" s="859"/>
    </row>
    <row r="38" spans="1:14" s="854" customFormat="1">
      <c r="A38" s="854" t="s">
        <v>2123</v>
      </c>
      <c r="B38" s="860" t="e">
        <v>#VALUE!</v>
      </c>
      <c r="C38" s="861" t="e">
        <v>#VALUE!</v>
      </c>
      <c r="D38" s="861" t="e">
        <v>#VALUE!</v>
      </c>
      <c r="E38" s="861" t="e">
        <f>SUM(C38:D38)</f>
        <v>#VALUE!</v>
      </c>
      <c r="F38" s="860" t="e">
        <v>#VALUE!</v>
      </c>
      <c r="G38" s="861" t="e">
        <v>#VALUE!</v>
      </c>
      <c r="H38" s="861" t="e">
        <v>#VALUE!</v>
      </c>
      <c r="I38" s="861" t="e">
        <f>SUM(G38:H38)</f>
        <v>#VALUE!</v>
      </c>
      <c r="J38" s="861" t="e">
        <f t="shared" ref="J38:L47" si="7">C38-G38</f>
        <v>#VALUE!</v>
      </c>
      <c r="K38" s="861" t="e">
        <f t="shared" si="7"/>
        <v>#VALUE!</v>
      </c>
      <c r="L38" s="861" t="e">
        <f t="shared" si="7"/>
        <v>#VALUE!</v>
      </c>
      <c r="M38" s="861" t="e">
        <f t="shared" ref="M38:M47" si="8">SUM(C38:D38)-E38</f>
        <v>#VALUE!</v>
      </c>
      <c r="N38" s="861" t="e">
        <f t="shared" ref="N38:N47" si="9">SUM(G38:H38)-I38</f>
        <v>#VALUE!</v>
      </c>
    </row>
    <row r="39" spans="1:14" s="854" customFormat="1">
      <c r="A39" s="854" t="s">
        <v>2124</v>
      </c>
      <c r="B39" s="860" t="e">
        <v>#VALUE!</v>
      </c>
      <c r="C39" s="861" t="e">
        <v>#VALUE!</v>
      </c>
      <c r="D39" s="861" t="e">
        <v>#VALUE!</v>
      </c>
      <c r="E39" s="875" t="e">
        <f t="shared" ref="E39:E47" si="10">SUM(C39:D39)</f>
        <v>#VALUE!</v>
      </c>
      <c r="F39" s="860" t="e">
        <v>#VALUE!</v>
      </c>
      <c r="G39" s="861" t="e">
        <v>#VALUE!</v>
      </c>
      <c r="H39" s="861" t="e">
        <v>#VALUE!</v>
      </c>
      <c r="I39" s="861" t="e">
        <f t="shared" ref="I39:I47" si="11">SUM(G39:H39)</f>
        <v>#VALUE!</v>
      </c>
      <c r="J39" s="861" t="e">
        <f t="shared" si="7"/>
        <v>#VALUE!</v>
      </c>
      <c r="K39" s="861" t="e">
        <f t="shared" si="7"/>
        <v>#VALUE!</v>
      </c>
      <c r="L39" s="861" t="e">
        <f t="shared" si="7"/>
        <v>#VALUE!</v>
      </c>
      <c r="M39" s="861" t="e">
        <f t="shared" si="8"/>
        <v>#VALUE!</v>
      </c>
      <c r="N39" s="861" t="e">
        <f t="shared" si="9"/>
        <v>#VALUE!</v>
      </c>
    </row>
    <row r="40" spans="1:14" s="854" customFormat="1">
      <c r="A40" s="896" t="s">
        <v>2116</v>
      </c>
      <c r="B40" s="860" t="e">
        <v>#VALUE!</v>
      </c>
      <c r="C40" s="861" t="e">
        <v>#VALUE!</v>
      </c>
      <c r="D40" s="861" t="e">
        <v>#VALUE!</v>
      </c>
      <c r="E40" s="861" t="e">
        <f t="shared" si="10"/>
        <v>#VALUE!</v>
      </c>
      <c r="F40" s="860" t="e">
        <v>#VALUE!</v>
      </c>
      <c r="G40" s="861" t="e">
        <v>#VALUE!</v>
      </c>
      <c r="H40" s="861" t="e">
        <v>#VALUE!</v>
      </c>
      <c r="I40" s="861" t="e">
        <f t="shared" si="11"/>
        <v>#VALUE!</v>
      </c>
      <c r="J40" s="861" t="e">
        <f t="shared" si="7"/>
        <v>#VALUE!</v>
      </c>
      <c r="K40" s="861" t="e">
        <f t="shared" si="7"/>
        <v>#VALUE!</v>
      </c>
      <c r="L40" s="861" t="e">
        <f t="shared" si="7"/>
        <v>#VALUE!</v>
      </c>
      <c r="M40" s="861" t="e">
        <f t="shared" si="8"/>
        <v>#VALUE!</v>
      </c>
      <c r="N40" s="861" t="e">
        <f t="shared" si="9"/>
        <v>#VALUE!</v>
      </c>
    </row>
    <row r="41" spans="1:14" s="854" customFormat="1">
      <c r="A41" s="854" t="s">
        <v>2118</v>
      </c>
      <c r="B41" s="860" t="e">
        <v>#VALUE!</v>
      </c>
      <c r="C41" s="861" t="e">
        <v>#VALUE!</v>
      </c>
      <c r="D41" s="861" t="e">
        <v>#VALUE!</v>
      </c>
      <c r="E41" s="861" t="e">
        <f t="shared" si="10"/>
        <v>#VALUE!</v>
      </c>
      <c r="F41" s="860" t="e">
        <v>#VALUE!</v>
      </c>
      <c r="G41" s="861" t="e">
        <v>#VALUE!</v>
      </c>
      <c r="H41" s="861" t="e">
        <v>#VALUE!</v>
      </c>
      <c r="I41" s="861" t="e">
        <f t="shared" si="11"/>
        <v>#VALUE!</v>
      </c>
      <c r="J41" s="861" t="e">
        <f t="shared" si="7"/>
        <v>#VALUE!</v>
      </c>
      <c r="K41" s="861" t="e">
        <f t="shared" si="7"/>
        <v>#VALUE!</v>
      </c>
      <c r="L41" s="861" t="e">
        <f t="shared" si="7"/>
        <v>#VALUE!</v>
      </c>
      <c r="M41" s="861" t="e">
        <f t="shared" si="8"/>
        <v>#VALUE!</v>
      </c>
      <c r="N41" s="861" t="e">
        <f t="shared" si="9"/>
        <v>#VALUE!</v>
      </c>
    </row>
    <row r="42" spans="1:14" s="854" customFormat="1">
      <c r="A42" s="854" t="s">
        <v>2109</v>
      </c>
      <c r="B42" s="860" t="e">
        <v>#VALUE!</v>
      </c>
      <c r="C42" s="861" t="e">
        <v>#VALUE!</v>
      </c>
      <c r="D42" s="861" t="e">
        <v>#VALUE!</v>
      </c>
      <c r="E42" s="861" t="e">
        <f t="shared" si="10"/>
        <v>#VALUE!</v>
      </c>
      <c r="F42" s="860" t="e">
        <v>#VALUE!</v>
      </c>
      <c r="G42" s="861" t="e">
        <v>#VALUE!</v>
      </c>
      <c r="H42" s="861" t="e">
        <v>#VALUE!</v>
      </c>
      <c r="I42" s="861" t="e">
        <f t="shared" si="11"/>
        <v>#VALUE!</v>
      </c>
      <c r="J42" s="861" t="e">
        <f t="shared" si="7"/>
        <v>#VALUE!</v>
      </c>
      <c r="K42" s="861" t="e">
        <f t="shared" si="7"/>
        <v>#VALUE!</v>
      </c>
      <c r="L42" s="861" t="e">
        <f t="shared" si="7"/>
        <v>#VALUE!</v>
      </c>
      <c r="M42" s="861" t="e">
        <f t="shared" si="8"/>
        <v>#VALUE!</v>
      </c>
      <c r="N42" s="861" t="e">
        <f t="shared" si="9"/>
        <v>#VALUE!</v>
      </c>
    </row>
    <row r="43" spans="1:14" s="854" customFormat="1">
      <c r="A43" s="854" t="s">
        <v>2115</v>
      </c>
      <c r="B43" s="864" t="e">
        <v>#VALUE!</v>
      </c>
      <c r="C43" s="865" t="e">
        <v>#VALUE!</v>
      </c>
      <c r="D43" s="865" t="e">
        <v>#VALUE!</v>
      </c>
      <c r="E43" s="876" t="e">
        <f t="shared" si="10"/>
        <v>#VALUE!</v>
      </c>
      <c r="F43" s="860" t="e">
        <v>#VALUE!</v>
      </c>
      <c r="G43" s="861" t="e">
        <v>#VALUE!</v>
      </c>
      <c r="H43" s="861" t="e">
        <v>#VALUE!</v>
      </c>
      <c r="I43" s="861" t="e">
        <f t="shared" si="11"/>
        <v>#VALUE!</v>
      </c>
      <c r="J43" s="861" t="e">
        <f t="shared" si="7"/>
        <v>#VALUE!</v>
      </c>
      <c r="K43" s="861" t="e">
        <f t="shared" si="7"/>
        <v>#VALUE!</v>
      </c>
      <c r="L43" s="861" t="e">
        <f t="shared" si="7"/>
        <v>#VALUE!</v>
      </c>
      <c r="M43" s="861" t="e">
        <f t="shared" si="8"/>
        <v>#VALUE!</v>
      </c>
      <c r="N43" s="861" t="e">
        <f t="shared" si="9"/>
        <v>#VALUE!</v>
      </c>
    </row>
    <row r="44" spans="1:14" s="854" customFormat="1">
      <c r="A44" s="854" t="s">
        <v>2114</v>
      </c>
      <c r="B44" s="860" t="e">
        <v>#VALUE!</v>
      </c>
      <c r="C44" s="861" t="e">
        <v>#VALUE!</v>
      </c>
      <c r="D44" s="861" t="e">
        <v>#VALUE!</v>
      </c>
      <c r="E44" s="861" t="e">
        <f t="shared" si="10"/>
        <v>#VALUE!</v>
      </c>
      <c r="F44" s="877" t="e">
        <v>#VALUE!</v>
      </c>
      <c r="G44" s="861" t="e">
        <v>#VALUE!</v>
      </c>
      <c r="H44" s="861" t="e">
        <v>#VALUE!</v>
      </c>
      <c r="I44" s="861" t="e">
        <f t="shared" si="11"/>
        <v>#VALUE!</v>
      </c>
      <c r="J44" s="861" t="e">
        <f t="shared" si="7"/>
        <v>#VALUE!</v>
      </c>
      <c r="K44" s="861" t="e">
        <f t="shared" si="7"/>
        <v>#VALUE!</v>
      </c>
      <c r="L44" s="861" t="e">
        <f t="shared" si="7"/>
        <v>#VALUE!</v>
      </c>
      <c r="M44" s="861" t="e">
        <f t="shared" si="8"/>
        <v>#VALUE!</v>
      </c>
      <c r="N44" s="861" t="e">
        <f t="shared" si="9"/>
        <v>#VALUE!</v>
      </c>
    </row>
    <row r="45" spans="1:14" s="854" customFormat="1">
      <c r="B45" s="860" t="e">
        <v>#VALUE!</v>
      </c>
      <c r="C45" s="861" t="e">
        <v>#VALUE!</v>
      </c>
      <c r="D45" s="861" t="e">
        <v>#VALUE!</v>
      </c>
      <c r="E45" s="861" t="e">
        <f t="shared" si="10"/>
        <v>#VALUE!</v>
      </c>
      <c r="F45" s="877" t="e">
        <v>#VALUE!</v>
      </c>
      <c r="G45" s="861" t="e">
        <v>#VALUE!</v>
      </c>
      <c r="H45" s="861" t="e">
        <v>#VALUE!</v>
      </c>
      <c r="I45" s="861" t="e">
        <f t="shared" si="11"/>
        <v>#VALUE!</v>
      </c>
      <c r="J45" s="861" t="e">
        <f t="shared" si="7"/>
        <v>#VALUE!</v>
      </c>
      <c r="K45" s="861" t="e">
        <f t="shared" si="7"/>
        <v>#VALUE!</v>
      </c>
      <c r="L45" s="861" t="e">
        <f t="shared" si="7"/>
        <v>#VALUE!</v>
      </c>
      <c r="M45" s="861" t="e">
        <f t="shared" si="8"/>
        <v>#VALUE!</v>
      </c>
      <c r="N45" s="861" t="e">
        <f t="shared" si="9"/>
        <v>#VALUE!</v>
      </c>
    </row>
    <row r="46" spans="1:14" s="854" customFormat="1">
      <c r="B46" s="860" t="e">
        <v>#VALUE!</v>
      </c>
      <c r="C46" s="861" t="e">
        <v>#VALUE!</v>
      </c>
      <c r="D46" s="861" t="e">
        <v>#VALUE!</v>
      </c>
      <c r="E46" s="861" t="e">
        <f t="shared" si="10"/>
        <v>#VALUE!</v>
      </c>
      <c r="F46" s="877" t="e">
        <v>#VALUE!</v>
      </c>
      <c r="G46" s="861" t="e">
        <v>#VALUE!</v>
      </c>
      <c r="H46" s="861" t="e">
        <v>#VALUE!</v>
      </c>
      <c r="I46" s="861" t="e">
        <f t="shared" si="11"/>
        <v>#VALUE!</v>
      </c>
      <c r="J46" s="861" t="e">
        <f t="shared" si="7"/>
        <v>#VALUE!</v>
      </c>
      <c r="K46" s="861" t="e">
        <f t="shared" si="7"/>
        <v>#VALUE!</v>
      </c>
      <c r="L46" s="861" t="e">
        <f t="shared" si="7"/>
        <v>#VALUE!</v>
      </c>
      <c r="M46" s="861" t="e">
        <f t="shared" si="8"/>
        <v>#VALUE!</v>
      </c>
      <c r="N46" s="861" t="e">
        <f t="shared" si="9"/>
        <v>#VALUE!</v>
      </c>
    </row>
    <row r="47" spans="1:14" s="854" customFormat="1">
      <c r="B47" s="860" t="e">
        <v>#VALUE!</v>
      </c>
      <c r="C47" s="861" t="e">
        <v>#VALUE!</v>
      </c>
      <c r="D47" s="861" t="e">
        <v>#VALUE!</v>
      </c>
      <c r="E47" s="861" t="e">
        <f t="shared" si="10"/>
        <v>#VALUE!</v>
      </c>
      <c r="F47" s="877" t="e">
        <v>#VALUE!</v>
      </c>
      <c r="G47" s="861" t="e">
        <v>#VALUE!</v>
      </c>
      <c r="H47" s="861" t="e">
        <v>#VALUE!</v>
      </c>
      <c r="I47" s="861" t="e">
        <f t="shared" si="11"/>
        <v>#VALUE!</v>
      </c>
      <c r="J47" s="861" t="e">
        <f t="shared" si="7"/>
        <v>#VALUE!</v>
      </c>
      <c r="K47" s="861" t="e">
        <f t="shared" si="7"/>
        <v>#VALUE!</v>
      </c>
      <c r="L47" s="861" t="e">
        <f t="shared" si="7"/>
        <v>#VALUE!</v>
      </c>
      <c r="M47" s="861" t="e">
        <f t="shared" si="8"/>
        <v>#VALUE!</v>
      </c>
      <c r="N47" s="861" t="e">
        <f t="shared" si="9"/>
        <v>#VALUE!</v>
      </c>
    </row>
    <row r="48" spans="1:14" s="854" customFormat="1" ht="21.75" thickBot="1">
      <c r="A48" s="866" t="s">
        <v>9</v>
      </c>
      <c r="B48" s="867" t="e">
        <f t="shared" ref="B48:N48" si="12">SUM(B38:B47)</f>
        <v>#VALUE!</v>
      </c>
      <c r="C48" s="868" t="e">
        <f t="shared" si="12"/>
        <v>#VALUE!</v>
      </c>
      <c r="D48" s="868" t="e">
        <f t="shared" si="12"/>
        <v>#VALUE!</v>
      </c>
      <c r="E48" s="868" t="e">
        <f t="shared" si="12"/>
        <v>#VALUE!</v>
      </c>
      <c r="F48" s="867" t="e">
        <f t="shared" si="12"/>
        <v>#VALUE!</v>
      </c>
      <c r="G48" s="868" t="e">
        <f t="shared" si="12"/>
        <v>#VALUE!</v>
      </c>
      <c r="H48" s="868" t="e">
        <f t="shared" si="12"/>
        <v>#VALUE!</v>
      </c>
      <c r="I48" s="868" t="e">
        <f t="shared" si="12"/>
        <v>#VALUE!</v>
      </c>
      <c r="J48" s="868" t="e">
        <f t="shared" si="12"/>
        <v>#VALUE!</v>
      </c>
      <c r="K48" s="868" t="e">
        <f t="shared" si="12"/>
        <v>#VALUE!</v>
      </c>
      <c r="L48" s="868" t="e">
        <f t="shared" si="12"/>
        <v>#VALUE!</v>
      </c>
      <c r="M48" s="868" t="e">
        <f t="shared" si="12"/>
        <v>#VALUE!</v>
      </c>
      <c r="N48" s="868" t="e">
        <f t="shared" si="12"/>
        <v>#VALUE!</v>
      </c>
    </row>
    <row r="49" spans="1:14" s="854" customFormat="1" ht="21.75" thickTop="1">
      <c r="B49" s="859"/>
      <c r="F49" s="859"/>
    </row>
    <row r="50" spans="1:14" s="854" customFormat="1">
      <c r="B50" s="859"/>
      <c r="F50" s="859"/>
    </row>
    <row r="51" spans="1:14" s="854" customFormat="1" ht="31.5">
      <c r="A51" s="890" t="s">
        <v>2130</v>
      </c>
      <c r="B51" s="859"/>
      <c r="F51" s="859"/>
    </row>
    <row r="52" spans="1:14" s="854" customFormat="1">
      <c r="A52" s="854" t="s">
        <v>2108</v>
      </c>
      <c r="B52" s="860" t="e">
        <v>#VALUE!</v>
      </c>
      <c r="C52" s="861" t="e">
        <v>#VALUE!</v>
      </c>
      <c r="D52" s="861" t="e">
        <v>#VALUE!</v>
      </c>
      <c r="E52" s="861" t="e">
        <f>SUM(C52:D52)</f>
        <v>#VALUE!</v>
      </c>
      <c r="F52" s="860" t="e">
        <v>#VALUE!</v>
      </c>
      <c r="G52" s="861" t="e">
        <v>#VALUE!</v>
      </c>
      <c r="H52" s="861" t="e">
        <v>#VALUE!</v>
      </c>
      <c r="I52" s="861" t="e">
        <f>SUM(G52:H52)</f>
        <v>#VALUE!</v>
      </c>
      <c r="J52" s="861" t="e">
        <f t="shared" ref="J52:L75" si="13">C52-G52</f>
        <v>#VALUE!</v>
      </c>
      <c r="K52" s="861" t="e">
        <f t="shared" si="13"/>
        <v>#VALUE!</v>
      </c>
      <c r="L52" s="861" t="e">
        <f t="shared" si="13"/>
        <v>#VALUE!</v>
      </c>
      <c r="M52" s="861" t="e">
        <f t="shared" ref="M52:M75" si="14">SUM(C52:D52)-E52</f>
        <v>#VALUE!</v>
      </c>
      <c r="N52" s="861" t="e">
        <f t="shared" ref="N52:N75" si="15">SUM(G52:H52)-I52</f>
        <v>#VALUE!</v>
      </c>
    </row>
    <row r="53" spans="1:14" s="854" customFormat="1">
      <c r="A53" s="854" t="s">
        <v>2109</v>
      </c>
      <c r="B53" s="860" t="e">
        <v>#VALUE!</v>
      </c>
      <c r="C53" s="861" t="e">
        <v>#VALUE!</v>
      </c>
      <c r="D53" s="861" t="e">
        <v>#VALUE!</v>
      </c>
      <c r="E53" s="875" t="e">
        <v>#VALUE!</v>
      </c>
      <c r="F53" s="860" t="e">
        <v>#VALUE!</v>
      </c>
      <c r="G53" s="861" t="e">
        <v>#VALUE!</v>
      </c>
      <c r="H53" s="861" t="e">
        <v>#VALUE!</v>
      </c>
      <c r="I53" s="861" t="e">
        <f t="shared" ref="I53:I75" si="16">SUM(G53:H53)</f>
        <v>#VALUE!</v>
      </c>
      <c r="J53" s="861" t="e">
        <f t="shared" si="13"/>
        <v>#VALUE!</v>
      </c>
      <c r="K53" s="861" t="e">
        <f t="shared" si="13"/>
        <v>#VALUE!</v>
      </c>
      <c r="L53" s="861" t="e">
        <f t="shared" si="13"/>
        <v>#VALUE!</v>
      </c>
      <c r="M53" s="861" t="e">
        <f t="shared" si="14"/>
        <v>#VALUE!</v>
      </c>
      <c r="N53" s="861" t="e">
        <f t="shared" si="15"/>
        <v>#VALUE!</v>
      </c>
    </row>
    <row r="54" spans="1:14" s="854" customFormat="1">
      <c r="A54" s="854" t="s">
        <v>2110</v>
      </c>
      <c r="B54" s="860" t="e">
        <v>#VALUE!</v>
      </c>
      <c r="C54" s="861" t="e">
        <v>#VALUE!</v>
      </c>
      <c r="D54" s="861" t="e">
        <v>#VALUE!</v>
      </c>
      <c r="E54" s="861" t="e">
        <v>#VALUE!</v>
      </c>
      <c r="F54" s="860" t="e">
        <v>#VALUE!</v>
      </c>
      <c r="G54" s="861" t="e">
        <v>#VALUE!</v>
      </c>
      <c r="H54" s="861" t="e">
        <v>#VALUE!</v>
      </c>
      <c r="I54" s="861" t="e">
        <f t="shared" si="16"/>
        <v>#VALUE!</v>
      </c>
      <c r="J54" s="861" t="e">
        <f t="shared" si="13"/>
        <v>#VALUE!</v>
      </c>
      <c r="K54" s="861" t="e">
        <f t="shared" si="13"/>
        <v>#VALUE!</v>
      </c>
      <c r="L54" s="861" t="e">
        <f t="shared" si="13"/>
        <v>#VALUE!</v>
      </c>
      <c r="M54" s="861" t="e">
        <f t="shared" si="14"/>
        <v>#VALUE!</v>
      </c>
      <c r="N54" s="861" t="e">
        <f t="shared" si="15"/>
        <v>#VALUE!</v>
      </c>
    </row>
    <row r="55" spans="1:14" s="854" customFormat="1">
      <c r="A55" s="854" t="s">
        <v>2111</v>
      </c>
      <c r="B55" s="860" t="e">
        <v>#VALUE!</v>
      </c>
      <c r="C55" s="861" t="e">
        <v>#VALUE!</v>
      </c>
      <c r="D55" s="861" t="e">
        <v>#VALUE!</v>
      </c>
      <c r="E55" s="861" t="e">
        <v>#VALUE!</v>
      </c>
      <c r="F55" s="860" t="e">
        <v>#VALUE!</v>
      </c>
      <c r="G55" s="861" t="e">
        <v>#VALUE!</v>
      </c>
      <c r="H55" s="861" t="e">
        <v>#VALUE!</v>
      </c>
      <c r="I55" s="861" t="e">
        <f t="shared" si="16"/>
        <v>#VALUE!</v>
      </c>
      <c r="J55" s="861" t="e">
        <f t="shared" si="13"/>
        <v>#VALUE!</v>
      </c>
      <c r="K55" s="861" t="e">
        <f t="shared" si="13"/>
        <v>#VALUE!</v>
      </c>
      <c r="L55" s="861" t="e">
        <f t="shared" si="13"/>
        <v>#VALUE!</v>
      </c>
      <c r="M55" s="861" t="e">
        <f t="shared" si="14"/>
        <v>#VALUE!</v>
      </c>
      <c r="N55" s="861" t="e">
        <f t="shared" si="15"/>
        <v>#VALUE!</v>
      </c>
    </row>
    <row r="56" spans="1:14" s="854" customFormat="1">
      <c r="A56" s="854" t="s">
        <v>33</v>
      </c>
      <c r="B56" s="860" t="e">
        <v>#VALUE!</v>
      </c>
      <c r="C56" s="861" t="e">
        <v>#VALUE!</v>
      </c>
      <c r="D56" s="861" t="e">
        <v>#VALUE!</v>
      </c>
      <c r="E56" s="861" t="e">
        <v>#VALUE!</v>
      </c>
      <c r="F56" s="860" t="e">
        <v>#VALUE!</v>
      </c>
      <c r="G56" s="861" t="e">
        <v>#VALUE!</v>
      </c>
      <c r="H56" s="861" t="e">
        <v>#VALUE!</v>
      </c>
      <c r="I56" s="861" t="e">
        <f t="shared" si="16"/>
        <v>#VALUE!</v>
      </c>
      <c r="J56" s="861" t="e">
        <f t="shared" si="13"/>
        <v>#VALUE!</v>
      </c>
      <c r="K56" s="861" t="e">
        <f t="shared" si="13"/>
        <v>#VALUE!</v>
      </c>
      <c r="L56" s="861" t="e">
        <f t="shared" si="13"/>
        <v>#VALUE!</v>
      </c>
      <c r="M56" s="861" t="e">
        <f t="shared" si="14"/>
        <v>#VALUE!</v>
      </c>
      <c r="N56" s="861" t="e">
        <f t="shared" si="15"/>
        <v>#VALUE!</v>
      </c>
    </row>
    <row r="57" spans="1:14" s="854" customFormat="1">
      <c r="A57" s="854" t="s">
        <v>2180</v>
      </c>
      <c r="B57" s="864" t="e">
        <v>#VALUE!</v>
      </c>
      <c r="C57" s="865" t="e">
        <v>#VALUE!</v>
      </c>
      <c r="D57" s="865" t="e">
        <v>#VALUE!</v>
      </c>
      <c r="E57" s="876" t="e">
        <v>#VALUE!</v>
      </c>
      <c r="F57" s="860" t="e">
        <v>#VALUE!</v>
      </c>
      <c r="G57" s="861" t="e">
        <v>#VALUE!</v>
      </c>
      <c r="H57" s="861" t="e">
        <v>#VALUE!</v>
      </c>
      <c r="I57" s="861" t="e">
        <f t="shared" si="16"/>
        <v>#VALUE!</v>
      </c>
      <c r="J57" s="861" t="e">
        <f t="shared" si="13"/>
        <v>#VALUE!</v>
      </c>
      <c r="K57" s="861" t="e">
        <f t="shared" si="13"/>
        <v>#VALUE!</v>
      </c>
      <c r="L57" s="861" t="e">
        <f t="shared" si="13"/>
        <v>#VALUE!</v>
      </c>
      <c r="M57" s="861" t="e">
        <f t="shared" si="14"/>
        <v>#VALUE!</v>
      </c>
      <c r="N57" s="861" t="e">
        <f t="shared" si="15"/>
        <v>#VALUE!</v>
      </c>
    </row>
    <row r="58" spans="1:14" s="854" customFormat="1">
      <c r="A58" s="854" t="s">
        <v>2113</v>
      </c>
      <c r="B58" s="860" t="e">
        <v>#VALUE!</v>
      </c>
      <c r="C58" s="861" t="e">
        <v>#VALUE!</v>
      </c>
      <c r="D58" s="861" t="e">
        <v>#VALUE!</v>
      </c>
      <c r="E58" s="861" t="e">
        <v>#VALUE!</v>
      </c>
      <c r="F58" s="877" t="e">
        <v>#VALUE!</v>
      </c>
      <c r="G58" s="861" t="e">
        <v>#VALUE!</v>
      </c>
      <c r="H58" s="861" t="e">
        <v>#VALUE!</v>
      </c>
      <c r="I58" s="861" t="e">
        <f t="shared" si="16"/>
        <v>#VALUE!</v>
      </c>
      <c r="J58" s="861" t="e">
        <f t="shared" si="13"/>
        <v>#VALUE!</v>
      </c>
      <c r="K58" s="861" t="e">
        <f t="shared" si="13"/>
        <v>#VALUE!</v>
      </c>
      <c r="L58" s="861" t="e">
        <f t="shared" si="13"/>
        <v>#VALUE!</v>
      </c>
      <c r="M58" s="861" t="e">
        <f t="shared" si="14"/>
        <v>#VALUE!</v>
      </c>
      <c r="N58" s="861" t="e">
        <f t="shared" si="15"/>
        <v>#VALUE!</v>
      </c>
    </row>
    <row r="59" spans="1:14" s="854" customFormat="1">
      <c r="A59" s="854" t="s">
        <v>2114</v>
      </c>
      <c r="B59" s="860" t="e">
        <v>#VALUE!</v>
      </c>
      <c r="C59" s="861" t="e">
        <v>#VALUE!</v>
      </c>
      <c r="D59" s="861" t="e">
        <v>#VALUE!</v>
      </c>
      <c r="E59" s="861" t="e">
        <v>#VALUE!</v>
      </c>
      <c r="F59" s="877" t="e">
        <v>#VALUE!</v>
      </c>
      <c r="G59" s="861" t="e">
        <v>#VALUE!</v>
      </c>
      <c r="H59" s="861" t="e">
        <v>#VALUE!</v>
      </c>
      <c r="I59" s="861" t="e">
        <f t="shared" si="16"/>
        <v>#VALUE!</v>
      </c>
      <c r="J59" s="861" t="e">
        <f t="shared" si="13"/>
        <v>#VALUE!</v>
      </c>
      <c r="K59" s="861" t="e">
        <f t="shared" si="13"/>
        <v>#VALUE!</v>
      </c>
      <c r="L59" s="861" t="e">
        <f t="shared" si="13"/>
        <v>#VALUE!</v>
      </c>
      <c r="M59" s="861" t="e">
        <f t="shared" si="14"/>
        <v>#VALUE!</v>
      </c>
      <c r="N59" s="861" t="e">
        <f t="shared" si="15"/>
        <v>#VALUE!</v>
      </c>
    </row>
    <row r="60" spans="1:14" s="854" customFormat="1">
      <c r="A60" s="854" t="s">
        <v>2115</v>
      </c>
      <c r="B60" s="860" t="e">
        <v>#VALUE!</v>
      </c>
      <c r="C60" s="861" t="e">
        <v>#VALUE!</v>
      </c>
      <c r="D60" s="861" t="e">
        <v>#VALUE!</v>
      </c>
      <c r="E60" s="861" t="e">
        <v>#VALUE!</v>
      </c>
      <c r="F60" s="877" t="e">
        <v>#VALUE!</v>
      </c>
      <c r="G60" s="861" t="e">
        <v>#VALUE!</v>
      </c>
      <c r="H60" s="861" t="e">
        <v>#VALUE!</v>
      </c>
      <c r="I60" s="861" t="e">
        <f t="shared" si="16"/>
        <v>#VALUE!</v>
      </c>
      <c r="J60" s="861" t="e">
        <f t="shared" si="13"/>
        <v>#VALUE!</v>
      </c>
      <c r="K60" s="861" t="e">
        <f t="shared" si="13"/>
        <v>#VALUE!</v>
      </c>
      <c r="L60" s="861" t="e">
        <f t="shared" si="13"/>
        <v>#VALUE!</v>
      </c>
      <c r="M60" s="861" t="e">
        <f t="shared" si="14"/>
        <v>#VALUE!</v>
      </c>
      <c r="N60" s="861" t="e">
        <f t="shared" si="15"/>
        <v>#VALUE!</v>
      </c>
    </row>
    <row r="61" spans="1:14" s="854" customFormat="1">
      <c r="A61" s="854" t="s">
        <v>2116</v>
      </c>
      <c r="B61" s="860" t="e">
        <v>#VALUE!</v>
      </c>
      <c r="C61" s="861" t="e">
        <v>#VALUE!</v>
      </c>
      <c r="D61" s="861" t="e">
        <v>#VALUE!</v>
      </c>
      <c r="E61" s="861" t="e">
        <v>#VALUE!</v>
      </c>
      <c r="F61" s="877" t="e">
        <v>#VALUE!</v>
      </c>
      <c r="G61" s="861" t="e">
        <v>#VALUE!</v>
      </c>
      <c r="H61" s="861" t="e">
        <v>#VALUE!</v>
      </c>
      <c r="I61" s="861" t="e">
        <f t="shared" si="16"/>
        <v>#VALUE!</v>
      </c>
      <c r="J61" s="861" t="e">
        <f t="shared" si="13"/>
        <v>#VALUE!</v>
      </c>
      <c r="K61" s="861" t="e">
        <f t="shared" si="13"/>
        <v>#VALUE!</v>
      </c>
      <c r="L61" s="861" t="e">
        <f t="shared" si="13"/>
        <v>#VALUE!</v>
      </c>
      <c r="M61" s="861" t="e">
        <f t="shared" si="14"/>
        <v>#VALUE!</v>
      </c>
      <c r="N61" s="861" t="e">
        <f t="shared" si="15"/>
        <v>#VALUE!</v>
      </c>
    </row>
    <row r="62" spans="1:14" s="854" customFormat="1">
      <c r="A62" s="854" t="s">
        <v>2117</v>
      </c>
      <c r="B62" s="860" t="e">
        <v>#VALUE!</v>
      </c>
      <c r="C62" s="861" t="e">
        <v>#VALUE!</v>
      </c>
      <c r="D62" s="861" t="e">
        <v>#VALUE!</v>
      </c>
      <c r="E62" s="861" t="e">
        <v>#VALUE!</v>
      </c>
      <c r="F62" s="877" t="e">
        <v>#VALUE!</v>
      </c>
      <c r="G62" s="861" t="e">
        <v>#VALUE!</v>
      </c>
      <c r="H62" s="861" t="e">
        <v>#VALUE!</v>
      </c>
      <c r="I62" s="861" t="e">
        <f t="shared" si="16"/>
        <v>#VALUE!</v>
      </c>
      <c r="J62" s="861" t="e">
        <f t="shared" si="13"/>
        <v>#VALUE!</v>
      </c>
      <c r="K62" s="861" t="e">
        <f t="shared" si="13"/>
        <v>#VALUE!</v>
      </c>
      <c r="L62" s="861" t="e">
        <f t="shared" si="13"/>
        <v>#VALUE!</v>
      </c>
      <c r="M62" s="861" t="e">
        <f t="shared" si="14"/>
        <v>#VALUE!</v>
      </c>
      <c r="N62" s="861" t="e">
        <f t="shared" si="15"/>
        <v>#VALUE!</v>
      </c>
    </row>
    <row r="63" spans="1:14" s="854" customFormat="1">
      <c r="A63" s="854" t="s">
        <v>130</v>
      </c>
      <c r="B63" s="860" t="e">
        <v>#VALUE!</v>
      </c>
      <c r="C63" s="861" t="e">
        <v>#VALUE!</v>
      </c>
      <c r="D63" s="861" t="e">
        <v>#VALUE!</v>
      </c>
      <c r="E63" s="861" t="e">
        <v>#VALUE!</v>
      </c>
      <c r="F63" s="877" t="e">
        <v>#VALUE!</v>
      </c>
      <c r="G63" s="861" t="e">
        <v>#VALUE!</v>
      </c>
      <c r="H63" s="861" t="e">
        <v>#VALUE!</v>
      </c>
      <c r="I63" s="861" t="e">
        <f t="shared" si="16"/>
        <v>#VALUE!</v>
      </c>
      <c r="J63" s="861" t="e">
        <f t="shared" si="13"/>
        <v>#VALUE!</v>
      </c>
      <c r="K63" s="861" t="e">
        <f t="shared" si="13"/>
        <v>#VALUE!</v>
      </c>
      <c r="L63" s="861" t="e">
        <f t="shared" si="13"/>
        <v>#VALUE!</v>
      </c>
      <c r="M63" s="861" t="e">
        <f t="shared" si="14"/>
        <v>#VALUE!</v>
      </c>
      <c r="N63" s="861" t="e">
        <f t="shared" si="15"/>
        <v>#VALUE!</v>
      </c>
    </row>
    <row r="64" spans="1:14" s="854" customFormat="1">
      <c r="A64" s="884" t="s">
        <v>2118</v>
      </c>
      <c r="B64" s="885" t="e">
        <v>#VALUE!</v>
      </c>
      <c r="C64" s="886" t="e">
        <v>#VALUE!</v>
      </c>
      <c r="D64" s="861" t="e">
        <v>#VALUE!</v>
      </c>
      <c r="E64" s="861" t="e">
        <v>#VALUE!</v>
      </c>
      <c r="F64" s="877" t="e">
        <v>#VALUE!</v>
      </c>
      <c r="G64" s="861" t="e">
        <v>#VALUE!</v>
      </c>
      <c r="H64" s="861" t="e">
        <v>#VALUE!</v>
      </c>
      <c r="I64" s="861" t="e">
        <f t="shared" si="16"/>
        <v>#VALUE!</v>
      </c>
      <c r="J64" s="861" t="e">
        <f t="shared" si="13"/>
        <v>#VALUE!</v>
      </c>
      <c r="K64" s="861" t="e">
        <f t="shared" si="13"/>
        <v>#VALUE!</v>
      </c>
      <c r="L64" s="861" t="e">
        <f t="shared" si="13"/>
        <v>#VALUE!</v>
      </c>
      <c r="M64" s="861" t="e">
        <f t="shared" si="14"/>
        <v>#VALUE!</v>
      </c>
      <c r="N64" s="861" t="e">
        <f t="shared" si="15"/>
        <v>#VALUE!</v>
      </c>
    </row>
    <row r="65" spans="1:14" s="854" customFormat="1">
      <c r="A65" s="854" t="s">
        <v>2119</v>
      </c>
      <c r="B65" s="860" t="e">
        <v>#VALUE!</v>
      </c>
      <c r="C65" s="861" t="e">
        <v>#VALUE!</v>
      </c>
      <c r="D65" s="861" t="e">
        <v>#VALUE!</v>
      </c>
      <c r="E65" s="861" t="e">
        <v>#VALUE!</v>
      </c>
      <c r="F65" s="877" t="e">
        <v>#VALUE!</v>
      </c>
      <c r="G65" s="861" t="e">
        <v>#VALUE!</v>
      </c>
      <c r="H65" s="861" t="e">
        <v>#VALUE!</v>
      </c>
      <c r="I65" s="861" t="e">
        <f t="shared" si="16"/>
        <v>#VALUE!</v>
      </c>
      <c r="J65" s="861" t="e">
        <f t="shared" si="13"/>
        <v>#VALUE!</v>
      </c>
      <c r="K65" s="861" t="e">
        <f t="shared" si="13"/>
        <v>#VALUE!</v>
      </c>
      <c r="L65" s="861" t="e">
        <f t="shared" si="13"/>
        <v>#VALUE!</v>
      </c>
      <c r="M65" s="861" t="e">
        <f t="shared" si="14"/>
        <v>#VALUE!</v>
      </c>
      <c r="N65" s="861" t="e">
        <f t="shared" si="15"/>
        <v>#VALUE!</v>
      </c>
    </row>
    <row r="66" spans="1:14" s="854" customFormat="1">
      <c r="A66" s="854" t="s">
        <v>2120</v>
      </c>
      <c r="B66" s="860" t="e">
        <v>#VALUE!</v>
      </c>
      <c r="C66" s="861" t="e">
        <v>#VALUE!</v>
      </c>
      <c r="D66" s="861" t="e">
        <v>#VALUE!</v>
      </c>
      <c r="E66" s="861" t="e">
        <v>#VALUE!</v>
      </c>
      <c r="F66" s="877" t="e">
        <v>#VALUE!</v>
      </c>
      <c r="G66" s="861" t="e">
        <v>#VALUE!</v>
      </c>
      <c r="H66" s="861" t="e">
        <v>#VALUE!</v>
      </c>
      <c r="I66" s="861" t="e">
        <f t="shared" si="16"/>
        <v>#VALUE!</v>
      </c>
      <c r="J66" s="861" t="e">
        <f t="shared" si="13"/>
        <v>#VALUE!</v>
      </c>
      <c r="K66" s="861" t="e">
        <f t="shared" si="13"/>
        <v>#VALUE!</v>
      </c>
      <c r="L66" s="861" t="e">
        <f t="shared" si="13"/>
        <v>#VALUE!</v>
      </c>
      <c r="M66" s="861" t="e">
        <f t="shared" si="14"/>
        <v>#VALUE!</v>
      </c>
      <c r="N66" s="861" t="e">
        <f t="shared" si="15"/>
        <v>#VALUE!</v>
      </c>
    </row>
    <row r="67" spans="1:14" s="854" customFormat="1">
      <c r="A67" s="854" t="s">
        <v>2121</v>
      </c>
      <c r="B67" s="860" t="e">
        <v>#VALUE!</v>
      </c>
      <c r="C67" s="861" t="e">
        <v>#VALUE!</v>
      </c>
      <c r="D67" s="861" t="e">
        <v>#VALUE!</v>
      </c>
      <c r="E67" s="861" t="e">
        <v>#VALUE!</v>
      </c>
      <c r="F67" s="877" t="e">
        <v>#VALUE!</v>
      </c>
      <c r="G67" s="861" t="e">
        <v>#VALUE!</v>
      </c>
      <c r="H67" s="861" t="e">
        <v>#VALUE!</v>
      </c>
      <c r="I67" s="861" t="e">
        <f t="shared" si="16"/>
        <v>#VALUE!</v>
      </c>
      <c r="J67" s="861" t="e">
        <f t="shared" si="13"/>
        <v>#VALUE!</v>
      </c>
      <c r="K67" s="861" t="e">
        <f t="shared" si="13"/>
        <v>#VALUE!</v>
      </c>
      <c r="L67" s="861" t="e">
        <f t="shared" si="13"/>
        <v>#VALUE!</v>
      </c>
      <c r="M67" s="861" t="e">
        <f t="shared" si="14"/>
        <v>#VALUE!</v>
      </c>
      <c r="N67" s="861" t="e">
        <f t="shared" si="15"/>
        <v>#VALUE!</v>
      </c>
    </row>
    <row r="68" spans="1:14" s="854" customFormat="1">
      <c r="A68" s="854" t="s">
        <v>2181</v>
      </c>
      <c r="B68" s="860" t="e">
        <v>#VALUE!</v>
      </c>
      <c r="C68" s="861" t="e">
        <v>#VALUE!</v>
      </c>
      <c r="D68" s="861" t="e">
        <v>#VALUE!</v>
      </c>
      <c r="E68" s="861" t="e">
        <v>#VALUE!</v>
      </c>
      <c r="F68" s="877" t="e">
        <v>#VALUE!</v>
      </c>
      <c r="G68" s="861" t="e">
        <v>#VALUE!</v>
      </c>
      <c r="H68" s="861" t="e">
        <v>#VALUE!</v>
      </c>
      <c r="I68" s="861" t="e">
        <f t="shared" si="16"/>
        <v>#VALUE!</v>
      </c>
      <c r="J68" s="861" t="e">
        <f t="shared" si="13"/>
        <v>#VALUE!</v>
      </c>
      <c r="K68" s="861" t="e">
        <f t="shared" si="13"/>
        <v>#VALUE!</v>
      </c>
      <c r="L68" s="861" t="e">
        <f t="shared" si="13"/>
        <v>#VALUE!</v>
      </c>
      <c r="M68" s="861" t="e">
        <f t="shared" si="14"/>
        <v>#VALUE!</v>
      </c>
      <c r="N68" s="861" t="e">
        <f t="shared" si="15"/>
        <v>#VALUE!</v>
      </c>
    </row>
    <row r="69" spans="1:14" s="854" customFormat="1">
      <c r="A69" s="854" t="s">
        <v>2126</v>
      </c>
      <c r="B69" s="860" t="e">
        <v>#VALUE!</v>
      </c>
      <c r="C69" s="861" t="e">
        <v>#VALUE!</v>
      </c>
      <c r="D69" s="861" t="e">
        <v>#VALUE!</v>
      </c>
      <c r="E69" s="861" t="e">
        <v>#VALUE!</v>
      </c>
      <c r="F69" s="877" t="e">
        <v>#VALUE!</v>
      </c>
      <c r="G69" s="861" t="e">
        <v>#VALUE!</v>
      </c>
      <c r="H69" s="861" t="e">
        <v>#VALUE!</v>
      </c>
      <c r="I69" s="861" t="e">
        <f t="shared" si="16"/>
        <v>#VALUE!</v>
      </c>
      <c r="J69" s="861" t="e">
        <f t="shared" si="13"/>
        <v>#VALUE!</v>
      </c>
      <c r="K69" s="861" t="e">
        <f t="shared" si="13"/>
        <v>#VALUE!</v>
      </c>
      <c r="L69" s="861" t="e">
        <f t="shared" si="13"/>
        <v>#VALUE!</v>
      </c>
      <c r="M69" s="861" t="e">
        <f t="shared" si="14"/>
        <v>#VALUE!</v>
      </c>
      <c r="N69" s="861" t="e">
        <f t="shared" si="15"/>
        <v>#VALUE!</v>
      </c>
    </row>
    <row r="70" spans="1:14" s="854" customFormat="1">
      <c r="A70" s="854" t="s">
        <v>2124</v>
      </c>
      <c r="B70" s="860" t="e">
        <v>#VALUE!</v>
      </c>
      <c r="C70" s="861" t="e">
        <v>#VALUE!</v>
      </c>
      <c r="D70" s="861" t="e">
        <v>#VALUE!</v>
      </c>
      <c r="E70" s="861" t="e">
        <v>#VALUE!</v>
      </c>
      <c r="F70" s="877" t="e">
        <v>#VALUE!</v>
      </c>
      <c r="G70" s="861" t="e">
        <v>#VALUE!</v>
      </c>
      <c r="H70" s="861" t="e">
        <v>#VALUE!</v>
      </c>
      <c r="I70" s="861" t="e">
        <f t="shared" si="16"/>
        <v>#VALUE!</v>
      </c>
      <c r="J70" s="861" t="e">
        <f t="shared" si="13"/>
        <v>#VALUE!</v>
      </c>
      <c r="K70" s="861" t="e">
        <f t="shared" si="13"/>
        <v>#VALUE!</v>
      </c>
      <c r="L70" s="861" t="e">
        <f t="shared" si="13"/>
        <v>#VALUE!</v>
      </c>
      <c r="M70" s="861" t="e">
        <f t="shared" si="14"/>
        <v>#VALUE!</v>
      </c>
      <c r="N70" s="861" t="e">
        <f t="shared" si="15"/>
        <v>#VALUE!</v>
      </c>
    </row>
    <row r="71" spans="1:14" s="854" customFormat="1">
      <c r="A71" s="854" t="s">
        <v>2123</v>
      </c>
      <c r="B71" s="860" t="e">
        <v>#VALUE!</v>
      </c>
      <c r="C71" s="861" t="e">
        <v>#VALUE!</v>
      </c>
      <c r="D71" s="861" t="e">
        <v>#VALUE!</v>
      </c>
      <c r="E71" s="861" t="e">
        <v>#VALUE!</v>
      </c>
      <c r="F71" s="877" t="e">
        <v>#VALUE!</v>
      </c>
      <c r="G71" s="861" t="e">
        <v>#VALUE!</v>
      </c>
      <c r="H71" s="861" t="e">
        <v>#VALUE!</v>
      </c>
      <c r="I71" s="861" t="e">
        <f t="shared" si="16"/>
        <v>#VALUE!</v>
      </c>
      <c r="J71" s="861" t="e">
        <f t="shared" si="13"/>
        <v>#VALUE!</v>
      </c>
      <c r="K71" s="861" t="e">
        <f t="shared" si="13"/>
        <v>#VALUE!</v>
      </c>
      <c r="L71" s="861" t="e">
        <f t="shared" si="13"/>
        <v>#VALUE!</v>
      </c>
      <c r="M71" s="861" t="e">
        <f t="shared" si="14"/>
        <v>#VALUE!</v>
      </c>
      <c r="N71" s="861" t="e">
        <f t="shared" si="15"/>
        <v>#VALUE!</v>
      </c>
    </row>
    <row r="72" spans="1:14" s="854" customFormat="1">
      <c r="A72" s="854" t="s">
        <v>2129</v>
      </c>
      <c r="B72" s="860" t="e">
        <v>#VALUE!</v>
      </c>
      <c r="C72" s="861" t="e">
        <v>#VALUE!</v>
      </c>
      <c r="D72" s="861" t="e">
        <v>#VALUE!</v>
      </c>
      <c r="E72" s="861" t="e">
        <v>#VALUE!</v>
      </c>
      <c r="F72" s="877" t="e">
        <v>#VALUE!</v>
      </c>
      <c r="G72" s="861" t="e">
        <v>#VALUE!</v>
      </c>
      <c r="H72" s="861" t="e">
        <v>#VALUE!</v>
      </c>
      <c r="I72" s="861" t="e">
        <f t="shared" si="16"/>
        <v>#VALUE!</v>
      </c>
      <c r="J72" s="861" t="e">
        <f t="shared" si="13"/>
        <v>#VALUE!</v>
      </c>
      <c r="K72" s="861" t="e">
        <f t="shared" si="13"/>
        <v>#VALUE!</v>
      </c>
      <c r="L72" s="861" t="e">
        <f t="shared" si="13"/>
        <v>#VALUE!</v>
      </c>
      <c r="M72" s="861" t="e">
        <f t="shared" si="14"/>
        <v>#VALUE!</v>
      </c>
      <c r="N72" s="861" t="e">
        <f t="shared" si="15"/>
        <v>#VALUE!</v>
      </c>
    </row>
    <row r="73" spans="1:14" s="854" customFormat="1">
      <c r="A73" s="854" t="s">
        <v>275</v>
      </c>
      <c r="B73" s="860" t="e">
        <v>#VALUE!</v>
      </c>
      <c r="C73" s="861" t="e">
        <v>#VALUE!</v>
      </c>
      <c r="D73" s="861" t="e">
        <v>#VALUE!</v>
      </c>
      <c r="E73" s="861" t="e">
        <v>#VALUE!</v>
      </c>
      <c r="F73" s="877" t="e">
        <v>#VALUE!</v>
      </c>
      <c r="G73" s="861" t="e">
        <v>#VALUE!</v>
      </c>
      <c r="H73" s="861" t="e">
        <v>#VALUE!</v>
      </c>
      <c r="I73" s="861" t="e">
        <f t="shared" si="16"/>
        <v>#VALUE!</v>
      </c>
      <c r="J73" s="861" t="e">
        <f t="shared" si="13"/>
        <v>#VALUE!</v>
      </c>
      <c r="K73" s="861" t="e">
        <f t="shared" si="13"/>
        <v>#VALUE!</v>
      </c>
      <c r="L73" s="861" t="e">
        <f t="shared" si="13"/>
        <v>#VALUE!</v>
      </c>
      <c r="M73" s="861" t="e">
        <f t="shared" si="14"/>
        <v>#VALUE!</v>
      </c>
      <c r="N73" s="861" t="e">
        <f t="shared" si="15"/>
        <v>#VALUE!</v>
      </c>
    </row>
    <row r="74" spans="1:14" s="854" customFormat="1">
      <c r="A74" s="854" t="s">
        <v>2182</v>
      </c>
      <c r="B74" s="860" t="e">
        <v>#VALUE!</v>
      </c>
      <c r="C74" s="861" t="e">
        <v>#VALUE!</v>
      </c>
      <c r="D74" s="861" t="e">
        <v>#VALUE!</v>
      </c>
      <c r="E74" s="861" t="e">
        <v>#VALUE!</v>
      </c>
      <c r="F74" s="877" t="e">
        <v>#VALUE!</v>
      </c>
      <c r="G74" s="861" t="e">
        <v>#VALUE!</v>
      </c>
      <c r="H74" s="861" t="e">
        <v>#VALUE!</v>
      </c>
      <c r="I74" s="861" t="e">
        <f t="shared" si="16"/>
        <v>#VALUE!</v>
      </c>
      <c r="J74" s="861" t="e">
        <f t="shared" si="13"/>
        <v>#VALUE!</v>
      </c>
      <c r="K74" s="861" t="e">
        <f t="shared" si="13"/>
        <v>#VALUE!</v>
      </c>
      <c r="L74" s="861" t="e">
        <f t="shared" si="13"/>
        <v>#VALUE!</v>
      </c>
      <c r="M74" s="861" t="e">
        <f t="shared" si="14"/>
        <v>#VALUE!</v>
      </c>
      <c r="N74" s="861" t="e">
        <f t="shared" si="15"/>
        <v>#VALUE!</v>
      </c>
    </row>
    <row r="75" spans="1:14" s="854" customFormat="1">
      <c r="A75" s="854" t="s">
        <v>2125</v>
      </c>
      <c r="B75" s="860" t="e">
        <v>#VALUE!</v>
      </c>
      <c r="C75" s="861" t="e">
        <v>#VALUE!</v>
      </c>
      <c r="D75" s="861" t="e">
        <v>#VALUE!</v>
      </c>
      <c r="E75" s="861" t="e">
        <v>#VALUE!</v>
      </c>
      <c r="F75" s="877" t="e">
        <v>#VALUE!</v>
      </c>
      <c r="G75" s="861" t="e">
        <v>#VALUE!</v>
      </c>
      <c r="H75" s="861" t="e">
        <v>#VALUE!</v>
      </c>
      <c r="I75" s="861" t="e">
        <f t="shared" si="16"/>
        <v>#VALUE!</v>
      </c>
      <c r="J75" s="861" t="e">
        <f t="shared" si="13"/>
        <v>#VALUE!</v>
      </c>
      <c r="K75" s="861" t="e">
        <f t="shared" si="13"/>
        <v>#VALUE!</v>
      </c>
      <c r="L75" s="861" t="e">
        <f t="shared" si="13"/>
        <v>#VALUE!</v>
      </c>
      <c r="M75" s="861" t="e">
        <f t="shared" si="14"/>
        <v>#VALUE!</v>
      </c>
      <c r="N75" s="861" t="e">
        <f t="shared" si="15"/>
        <v>#VALUE!</v>
      </c>
    </row>
    <row r="76" spans="1:14" s="854" customFormat="1" ht="21.75" thickBot="1">
      <c r="A76" s="866" t="s">
        <v>9</v>
      </c>
      <c r="B76" s="867" t="e">
        <f t="shared" ref="B76:L76" si="17">SUM(B52:B75)</f>
        <v>#VALUE!</v>
      </c>
      <c r="C76" s="868" t="e">
        <f t="shared" si="17"/>
        <v>#VALUE!</v>
      </c>
      <c r="D76" s="868" t="e">
        <f t="shared" si="17"/>
        <v>#VALUE!</v>
      </c>
      <c r="E76" s="868" t="e">
        <f t="shared" si="17"/>
        <v>#VALUE!</v>
      </c>
      <c r="F76" s="867" t="e">
        <f t="shared" si="17"/>
        <v>#VALUE!</v>
      </c>
      <c r="G76" s="868" t="e">
        <f t="shared" si="17"/>
        <v>#VALUE!</v>
      </c>
      <c r="H76" s="868" t="e">
        <f t="shared" si="17"/>
        <v>#VALUE!</v>
      </c>
      <c r="I76" s="868" t="e">
        <f t="shared" si="17"/>
        <v>#VALUE!</v>
      </c>
      <c r="J76" s="868" t="e">
        <f t="shared" si="17"/>
        <v>#VALUE!</v>
      </c>
      <c r="K76" s="868" t="e">
        <f t="shared" si="17"/>
        <v>#VALUE!</v>
      </c>
      <c r="L76" s="868" t="e">
        <f t="shared" si="17"/>
        <v>#VALUE!</v>
      </c>
      <c r="M76" s="869"/>
      <c r="N76" s="869"/>
    </row>
    <row r="77" spans="1:14" s="854" customFormat="1" ht="21.75" thickTop="1">
      <c r="A77" s="866"/>
      <c r="B77" s="888"/>
      <c r="C77" s="889"/>
      <c r="D77" s="889"/>
      <c r="E77" s="889"/>
      <c r="F77" s="888"/>
      <c r="G77" s="889"/>
      <c r="H77" s="889"/>
      <c r="I77" s="889"/>
      <c r="J77" s="889"/>
      <c r="K77" s="889"/>
      <c r="L77" s="889"/>
      <c r="M77" s="871"/>
      <c r="N77" s="871"/>
    </row>
    <row r="78" spans="1:14" s="854" customFormat="1">
      <c r="A78" s="866"/>
      <c r="B78" s="888"/>
      <c r="C78" s="889"/>
      <c r="D78" s="889"/>
      <c r="E78" s="889"/>
      <c r="F78" s="888"/>
      <c r="G78" s="889"/>
      <c r="H78" s="889"/>
      <c r="I78" s="889"/>
      <c r="J78" s="889"/>
      <c r="K78" s="889"/>
      <c r="L78" s="889"/>
      <c r="M78" s="871"/>
      <c r="N78" s="871"/>
    </row>
    <row r="79" spans="1:14" s="854" customFormat="1">
      <c r="A79" s="858" t="s">
        <v>9</v>
      </c>
      <c r="B79" s="859"/>
      <c r="F79" s="859"/>
    </row>
    <row r="80" spans="1:14" s="854" customFormat="1">
      <c r="A80" s="854" t="str" cm="1">
        <f t="array" ref="A80:A105">_xlfn.UNIQUE(_xlfn.VSTACK($A$20:$A$34,$A$38:$A$47,$A$52:$A$75))</f>
        <v>Substation</v>
      </c>
      <c r="B80" s="860" t="e">
        <f t="shared" ref="B80:I95" si="18">SUMIF($A$20:$A$76,$A80,B$20:B$76)</f>
        <v>#VALUE!</v>
      </c>
      <c r="C80" s="861" t="e">
        <f t="shared" si="18"/>
        <v>#VALUE!</v>
      </c>
      <c r="D80" s="861" t="e">
        <f t="shared" si="18"/>
        <v>#VALUE!</v>
      </c>
      <c r="E80" s="861" t="e">
        <f t="shared" si="18"/>
        <v>#VALUE!</v>
      </c>
      <c r="F80" s="860" t="e">
        <f t="shared" si="18"/>
        <v>#VALUE!</v>
      </c>
      <c r="G80" s="861" t="e">
        <f t="shared" si="18"/>
        <v>#VALUE!</v>
      </c>
      <c r="H80" s="861" t="e">
        <f t="shared" si="18"/>
        <v>#VALUE!</v>
      </c>
      <c r="I80" s="861" t="e">
        <f t="shared" si="18"/>
        <v>#VALUE!</v>
      </c>
      <c r="J80" s="875" t="e">
        <f t="shared" ref="J80:L103" si="19">C80-G80</f>
        <v>#VALUE!</v>
      </c>
      <c r="K80" s="875" t="e">
        <f t="shared" si="19"/>
        <v>#VALUE!</v>
      </c>
      <c r="L80" s="875" t="e">
        <f t="shared" si="19"/>
        <v>#VALUE!</v>
      </c>
      <c r="M80" s="861" t="e">
        <f t="shared" ref="M80:M107" si="20">SUM(C80:D80)-E80</f>
        <v>#VALUE!</v>
      </c>
      <c r="N80" s="861" t="e">
        <f t="shared" ref="N80:N107" si="21">SUM(G80:H80)-I80</f>
        <v>#VALUE!</v>
      </c>
    </row>
    <row r="81" spans="1:14" s="854" customFormat="1">
      <c r="A81" s="854" t="str">
        <v>Vieques and Culebra Projects (6)</v>
      </c>
      <c r="B81" s="860" t="e">
        <f t="shared" si="18"/>
        <v>#VALUE!</v>
      </c>
      <c r="C81" s="861" t="e">
        <f t="shared" si="18"/>
        <v>#VALUE!</v>
      </c>
      <c r="D81" s="861" t="e">
        <f t="shared" si="18"/>
        <v>#VALUE!</v>
      </c>
      <c r="E81" s="861" t="e">
        <f t="shared" si="18"/>
        <v>#VALUE!</v>
      </c>
      <c r="F81" s="860" t="e">
        <f t="shared" si="18"/>
        <v>#VALUE!</v>
      </c>
      <c r="G81" s="861" t="e">
        <f t="shared" si="18"/>
        <v>#VALUE!</v>
      </c>
      <c r="H81" s="861" t="e">
        <f t="shared" si="18"/>
        <v>#VALUE!</v>
      </c>
      <c r="I81" s="861" t="e">
        <f t="shared" si="18"/>
        <v>#VALUE!</v>
      </c>
      <c r="J81" s="875" t="e">
        <f t="shared" si="19"/>
        <v>#VALUE!</v>
      </c>
      <c r="K81" s="875" t="e">
        <f t="shared" si="19"/>
        <v>#VALUE!</v>
      </c>
      <c r="L81" s="875" t="e">
        <f t="shared" si="19"/>
        <v>#VALUE!</v>
      </c>
      <c r="M81" s="861" t="e">
        <f t="shared" si="20"/>
        <v>#VALUE!</v>
      </c>
      <c r="N81" s="861" t="e">
        <f t="shared" si="21"/>
        <v>#VALUE!</v>
      </c>
    </row>
    <row r="82" spans="1:14" s="854" customFormat="1">
      <c r="A82" s="854" t="str">
        <v>Substation Rebuilds</v>
      </c>
      <c r="B82" s="860" t="e">
        <f t="shared" si="18"/>
        <v>#VALUE!</v>
      </c>
      <c r="C82" s="861" t="e">
        <f t="shared" si="18"/>
        <v>#VALUE!</v>
      </c>
      <c r="D82" s="861" t="e">
        <f t="shared" si="18"/>
        <v>#VALUE!</v>
      </c>
      <c r="E82" s="861" t="e">
        <f t="shared" si="18"/>
        <v>#VALUE!</v>
      </c>
      <c r="F82" s="860" t="e">
        <f t="shared" si="18"/>
        <v>#VALUE!</v>
      </c>
      <c r="G82" s="861" t="e">
        <f t="shared" si="18"/>
        <v>#VALUE!</v>
      </c>
      <c r="H82" s="861" t="e">
        <f t="shared" si="18"/>
        <v>#VALUE!</v>
      </c>
      <c r="I82" s="861" t="e">
        <f t="shared" si="18"/>
        <v>#VALUE!</v>
      </c>
      <c r="J82" s="875" t="e">
        <f t="shared" si="19"/>
        <v>#VALUE!</v>
      </c>
      <c r="K82" s="875" t="e">
        <f t="shared" si="19"/>
        <v>#VALUE!</v>
      </c>
      <c r="L82" s="875" t="e">
        <f t="shared" si="19"/>
        <v>#VALUE!</v>
      </c>
      <c r="M82" s="861" t="e">
        <f t="shared" si="20"/>
        <v>#VALUE!</v>
      </c>
      <c r="N82" s="861" t="e">
        <f t="shared" si="21"/>
        <v>#VALUE!</v>
      </c>
    </row>
    <row r="83" spans="1:14" s="854" customFormat="1">
      <c r="A83" s="854" t="str">
        <v>IT/OT</v>
      </c>
      <c r="B83" s="860" t="e">
        <f t="shared" si="18"/>
        <v>#VALUE!</v>
      </c>
      <c r="C83" s="861" t="e">
        <f t="shared" si="18"/>
        <v>#VALUE!</v>
      </c>
      <c r="D83" s="861" t="e">
        <f t="shared" si="18"/>
        <v>#VALUE!</v>
      </c>
      <c r="E83" s="861" t="e">
        <f t="shared" si="18"/>
        <v>#VALUE!</v>
      </c>
      <c r="F83" s="860" t="e">
        <f t="shared" si="18"/>
        <v>#VALUE!</v>
      </c>
      <c r="G83" s="861" t="e">
        <f t="shared" si="18"/>
        <v>#VALUE!</v>
      </c>
      <c r="H83" s="861" t="e">
        <f t="shared" si="18"/>
        <v>#VALUE!</v>
      </c>
      <c r="I83" s="861" t="e">
        <f t="shared" si="18"/>
        <v>#VALUE!</v>
      </c>
      <c r="J83" s="875" t="e">
        <f t="shared" si="19"/>
        <v>#VALUE!</v>
      </c>
      <c r="K83" s="875" t="e">
        <f t="shared" si="19"/>
        <v>#VALUE!</v>
      </c>
      <c r="L83" s="875" t="e">
        <f t="shared" si="19"/>
        <v>#VALUE!</v>
      </c>
      <c r="M83" s="861" t="e">
        <f t="shared" si="20"/>
        <v>#VALUE!</v>
      </c>
      <c r="N83" s="861" t="e">
        <f t="shared" si="21"/>
        <v>#VALUE!</v>
      </c>
    </row>
    <row r="84" spans="1:14" s="854" customFormat="1">
      <c r="A84" s="854" t="str">
        <v>Distribution Pole and Conductor Repair</v>
      </c>
      <c r="B84" s="860" t="e">
        <f t="shared" si="18"/>
        <v>#VALUE!</v>
      </c>
      <c r="C84" s="861" t="e">
        <f t="shared" si="18"/>
        <v>#VALUE!</v>
      </c>
      <c r="D84" s="861" t="e">
        <f t="shared" si="18"/>
        <v>#VALUE!</v>
      </c>
      <c r="E84" s="861" t="e">
        <f t="shared" si="18"/>
        <v>#VALUE!</v>
      </c>
      <c r="F84" s="860" t="e">
        <f t="shared" si="18"/>
        <v>#VALUE!</v>
      </c>
      <c r="G84" s="861" t="e">
        <f t="shared" si="18"/>
        <v>#VALUE!</v>
      </c>
      <c r="H84" s="861" t="e">
        <f t="shared" si="18"/>
        <v>#VALUE!</v>
      </c>
      <c r="I84" s="861" t="e">
        <f t="shared" si="18"/>
        <v>#VALUE!</v>
      </c>
      <c r="J84" s="875" t="e">
        <f t="shared" si="19"/>
        <v>#VALUE!</v>
      </c>
      <c r="K84" s="875" t="e">
        <f t="shared" si="19"/>
        <v>#VALUE!</v>
      </c>
      <c r="L84" s="875" t="e">
        <f t="shared" si="19"/>
        <v>#VALUE!</v>
      </c>
      <c r="M84" s="861" t="e">
        <f t="shared" si="20"/>
        <v>#VALUE!</v>
      </c>
      <c r="N84" s="861" t="e">
        <f t="shared" si="21"/>
        <v>#VALUE!</v>
      </c>
    </row>
    <row r="85" spans="1:14" s="854" customFormat="1">
      <c r="A85" s="854" t="str">
        <v>Grid Automation</v>
      </c>
      <c r="B85" s="860" t="e">
        <f t="shared" si="18"/>
        <v>#VALUE!</v>
      </c>
      <c r="C85" s="861" t="e">
        <f t="shared" si="18"/>
        <v>#VALUE!</v>
      </c>
      <c r="D85" s="861" t="e">
        <f t="shared" si="18"/>
        <v>#VALUE!</v>
      </c>
      <c r="E85" s="861" t="e">
        <f t="shared" si="18"/>
        <v>#VALUE!</v>
      </c>
      <c r="F85" s="860" t="e">
        <f t="shared" si="18"/>
        <v>#VALUE!</v>
      </c>
      <c r="G85" s="861" t="e">
        <f t="shared" si="18"/>
        <v>#VALUE!</v>
      </c>
      <c r="H85" s="861" t="e">
        <f t="shared" si="18"/>
        <v>#VALUE!</v>
      </c>
      <c r="I85" s="861" t="e">
        <f t="shared" si="18"/>
        <v>#VALUE!</v>
      </c>
      <c r="J85" s="875" t="e">
        <f t="shared" si="19"/>
        <v>#VALUE!</v>
      </c>
      <c r="K85" s="875" t="e">
        <f t="shared" si="19"/>
        <v>#VALUE!</v>
      </c>
      <c r="L85" s="875" t="e">
        <f t="shared" si="19"/>
        <v>#VALUE!</v>
      </c>
      <c r="M85" s="861" t="e">
        <f t="shared" si="20"/>
        <v>#VALUE!</v>
      </c>
      <c r="N85" s="861" t="e">
        <f t="shared" si="21"/>
        <v>#VALUE!</v>
      </c>
    </row>
    <row r="86" spans="1:14" s="854" customFormat="1">
      <c r="A86" s="854" t="str">
        <v>Transmission Priority Pole Replacements</v>
      </c>
      <c r="B86" s="860" t="e">
        <f t="shared" si="18"/>
        <v>#VALUE!</v>
      </c>
      <c r="C86" s="861" t="e">
        <f t="shared" si="18"/>
        <v>#VALUE!</v>
      </c>
      <c r="D86" s="861" t="e">
        <f t="shared" si="18"/>
        <v>#VALUE!</v>
      </c>
      <c r="E86" s="861" t="e">
        <f t="shared" si="18"/>
        <v>#VALUE!</v>
      </c>
      <c r="F86" s="860" t="e">
        <f t="shared" si="18"/>
        <v>#VALUE!</v>
      </c>
      <c r="G86" s="861" t="e">
        <f t="shared" si="18"/>
        <v>#VALUE!</v>
      </c>
      <c r="H86" s="861" t="e">
        <f t="shared" si="18"/>
        <v>#VALUE!</v>
      </c>
      <c r="I86" s="861" t="e">
        <f t="shared" si="18"/>
        <v>#VALUE!</v>
      </c>
      <c r="J86" s="875" t="e">
        <f t="shared" si="19"/>
        <v>#VALUE!</v>
      </c>
      <c r="K86" s="875" t="e">
        <f t="shared" si="19"/>
        <v>#VALUE!</v>
      </c>
      <c r="L86" s="875" t="e">
        <f t="shared" si="19"/>
        <v>#VALUE!</v>
      </c>
      <c r="M86" s="861" t="e">
        <f t="shared" si="20"/>
        <v>#VALUE!</v>
      </c>
      <c r="N86" s="861" t="e">
        <f t="shared" si="21"/>
        <v>#VALUE!</v>
      </c>
    </row>
    <row r="87" spans="1:14" s="854" customFormat="1">
      <c r="A87" s="854" t="str">
        <v>Substation Security</v>
      </c>
      <c r="B87" s="860" t="e">
        <f t="shared" si="18"/>
        <v>#VALUE!</v>
      </c>
      <c r="C87" s="861" t="e">
        <f t="shared" si="18"/>
        <v>#VALUE!</v>
      </c>
      <c r="D87" s="861" t="e">
        <f t="shared" si="18"/>
        <v>#VALUE!</v>
      </c>
      <c r="E87" s="861" t="e">
        <f t="shared" si="18"/>
        <v>#VALUE!</v>
      </c>
      <c r="F87" s="860" t="e">
        <f t="shared" si="18"/>
        <v>#VALUE!</v>
      </c>
      <c r="G87" s="861" t="e">
        <f t="shared" si="18"/>
        <v>#VALUE!</v>
      </c>
      <c r="H87" s="861" t="e">
        <f t="shared" si="18"/>
        <v>#VALUE!</v>
      </c>
      <c r="I87" s="861" t="e">
        <f t="shared" si="18"/>
        <v>#VALUE!</v>
      </c>
      <c r="J87" s="875" t="e">
        <f t="shared" si="19"/>
        <v>#VALUE!</v>
      </c>
      <c r="K87" s="875" t="e">
        <f t="shared" si="19"/>
        <v>#VALUE!</v>
      </c>
      <c r="L87" s="875" t="e">
        <f t="shared" si="19"/>
        <v>#VALUE!</v>
      </c>
      <c r="M87" s="861" t="e">
        <f t="shared" si="20"/>
        <v>#VALUE!</v>
      </c>
      <c r="N87" s="861" t="e">
        <f t="shared" si="21"/>
        <v>#VALUE!</v>
      </c>
    </row>
    <row r="88" spans="1:14" s="854" customFormat="1">
      <c r="A88" s="854" t="str">
        <v>Transmission Line Rebuild</v>
      </c>
      <c r="B88" s="860" t="e">
        <f t="shared" si="18"/>
        <v>#VALUE!</v>
      </c>
      <c r="C88" s="861" t="e">
        <f t="shared" si="18"/>
        <v>#VALUE!</v>
      </c>
      <c r="D88" s="861" t="e">
        <f t="shared" si="18"/>
        <v>#VALUE!</v>
      </c>
      <c r="E88" s="861" t="e">
        <f t="shared" si="18"/>
        <v>#VALUE!</v>
      </c>
      <c r="F88" s="860" t="e">
        <f t="shared" si="18"/>
        <v>#VALUE!</v>
      </c>
      <c r="G88" s="861" t="e">
        <f t="shared" si="18"/>
        <v>#VALUE!</v>
      </c>
      <c r="H88" s="861" t="e">
        <f t="shared" si="18"/>
        <v>#VALUE!</v>
      </c>
      <c r="I88" s="861" t="e">
        <f t="shared" si="18"/>
        <v>#VALUE!</v>
      </c>
      <c r="J88" s="875" t="e">
        <f t="shared" si="19"/>
        <v>#VALUE!</v>
      </c>
      <c r="K88" s="875" t="e">
        <f t="shared" si="19"/>
        <v>#VALUE!</v>
      </c>
      <c r="L88" s="875" t="e">
        <f t="shared" si="19"/>
        <v>#VALUE!</v>
      </c>
      <c r="M88" s="861" t="e">
        <f t="shared" si="20"/>
        <v>#VALUE!</v>
      </c>
      <c r="N88" s="861" t="e">
        <f t="shared" si="21"/>
        <v>#VALUE!</v>
      </c>
    </row>
    <row r="89" spans="1:14" s="854" customFormat="1">
      <c r="A89" s="854" t="str">
        <v>Distribution Streetlighting</v>
      </c>
      <c r="B89" s="860" t="e">
        <f t="shared" si="18"/>
        <v>#VALUE!</v>
      </c>
      <c r="C89" s="861" t="e">
        <f t="shared" si="18"/>
        <v>#VALUE!</v>
      </c>
      <c r="D89" s="861" t="e">
        <f t="shared" si="18"/>
        <v>#VALUE!</v>
      </c>
      <c r="E89" s="861" t="e">
        <f t="shared" si="18"/>
        <v>#VALUE!</v>
      </c>
      <c r="F89" s="860" t="e">
        <f t="shared" si="18"/>
        <v>#VALUE!</v>
      </c>
      <c r="G89" s="861" t="e">
        <f t="shared" si="18"/>
        <v>#VALUE!</v>
      </c>
      <c r="H89" s="861" t="e">
        <f t="shared" si="18"/>
        <v>#VALUE!</v>
      </c>
      <c r="I89" s="861" t="e">
        <f t="shared" si="18"/>
        <v>#VALUE!</v>
      </c>
      <c r="J89" s="875" t="e">
        <f t="shared" si="19"/>
        <v>#VALUE!</v>
      </c>
      <c r="K89" s="875" t="e">
        <f t="shared" si="19"/>
        <v>#VALUE!</v>
      </c>
      <c r="L89" s="875" t="e">
        <f t="shared" si="19"/>
        <v>#VALUE!</v>
      </c>
      <c r="M89" s="861" t="e">
        <f t="shared" si="20"/>
        <v>#VALUE!</v>
      </c>
      <c r="N89" s="861" t="e">
        <f t="shared" si="21"/>
        <v>#VALUE!</v>
      </c>
    </row>
    <row r="90" spans="1:14" s="854" customFormat="1">
      <c r="A90" s="854" t="str">
        <v>Feeders</v>
      </c>
      <c r="B90" s="860" t="e">
        <f t="shared" si="18"/>
        <v>#VALUE!</v>
      </c>
      <c r="C90" s="861" t="e">
        <f t="shared" si="18"/>
        <v>#VALUE!</v>
      </c>
      <c r="D90" s="861" t="e">
        <f t="shared" si="18"/>
        <v>#VALUE!</v>
      </c>
      <c r="E90" s="861" t="e">
        <f t="shared" si="18"/>
        <v>#VALUE!</v>
      </c>
      <c r="F90" s="860" t="e">
        <f t="shared" si="18"/>
        <v>#VALUE!</v>
      </c>
      <c r="G90" s="861" t="e">
        <f t="shared" si="18"/>
        <v>#VALUE!</v>
      </c>
      <c r="H90" s="861" t="e">
        <f t="shared" si="18"/>
        <v>#VALUE!</v>
      </c>
      <c r="I90" s="861" t="e">
        <f t="shared" si="18"/>
        <v>#VALUE!</v>
      </c>
      <c r="J90" s="875" t="e">
        <f t="shared" si="19"/>
        <v>#VALUE!</v>
      </c>
      <c r="K90" s="875" t="e">
        <f t="shared" si="19"/>
        <v>#VALUE!</v>
      </c>
      <c r="L90" s="875" t="e">
        <f t="shared" si="19"/>
        <v>#VALUE!</v>
      </c>
      <c r="M90" s="861" t="e">
        <f t="shared" si="20"/>
        <v>#VALUE!</v>
      </c>
      <c r="N90" s="861" t="e">
        <f t="shared" si="21"/>
        <v>#VALUE!</v>
      </c>
    </row>
    <row r="91" spans="1:14" s="854" customFormat="1">
      <c r="A91" s="854" t="str">
        <v>Building</v>
      </c>
      <c r="B91" s="860" t="e">
        <f t="shared" si="18"/>
        <v>#VALUE!</v>
      </c>
      <c r="C91" s="861" t="e">
        <f t="shared" si="18"/>
        <v>#VALUE!</v>
      </c>
      <c r="D91" s="861" t="e">
        <f t="shared" si="18"/>
        <v>#VALUE!</v>
      </c>
      <c r="E91" s="861" t="e">
        <f t="shared" si="18"/>
        <v>#VALUE!</v>
      </c>
      <c r="F91" s="860" t="e">
        <f t="shared" si="18"/>
        <v>#VALUE!</v>
      </c>
      <c r="G91" s="861" t="e">
        <f t="shared" si="18"/>
        <v>#VALUE!</v>
      </c>
      <c r="H91" s="861" t="e">
        <f t="shared" si="18"/>
        <v>#VALUE!</v>
      </c>
      <c r="I91" s="861" t="e">
        <f t="shared" si="18"/>
        <v>#VALUE!</v>
      </c>
      <c r="J91" s="875" t="e">
        <f t="shared" si="19"/>
        <v>#VALUE!</v>
      </c>
      <c r="K91" s="875" t="e">
        <f t="shared" si="19"/>
        <v>#VALUE!</v>
      </c>
      <c r="L91" s="875" t="e">
        <f t="shared" si="19"/>
        <v>#VALUE!</v>
      </c>
      <c r="M91" s="861" t="e">
        <f t="shared" si="20"/>
        <v>#VALUE!</v>
      </c>
      <c r="N91" s="861" t="e">
        <f t="shared" si="21"/>
        <v>#VALUE!</v>
      </c>
    </row>
    <row r="92" spans="1:14" s="854" customFormat="1">
      <c r="A92" s="854" t="str">
        <v>AMI Implementation Program</v>
      </c>
      <c r="B92" s="860" t="e">
        <f t="shared" si="18"/>
        <v>#VALUE!</v>
      </c>
      <c r="C92" s="861" t="e">
        <f t="shared" si="18"/>
        <v>#VALUE!</v>
      </c>
      <c r="D92" s="861" t="e">
        <f t="shared" si="18"/>
        <v>#VALUE!</v>
      </c>
      <c r="E92" s="861" t="e">
        <f t="shared" si="18"/>
        <v>#VALUE!</v>
      </c>
      <c r="F92" s="860" t="e">
        <f t="shared" si="18"/>
        <v>#VALUE!</v>
      </c>
      <c r="G92" s="861" t="e">
        <f t="shared" si="18"/>
        <v>#VALUE!</v>
      </c>
      <c r="H92" s="861" t="e">
        <f t="shared" si="18"/>
        <v>#VALUE!</v>
      </c>
      <c r="I92" s="861" t="e">
        <f t="shared" si="18"/>
        <v>#VALUE!</v>
      </c>
      <c r="J92" s="875" t="e">
        <f t="shared" si="19"/>
        <v>#VALUE!</v>
      </c>
      <c r="K92" s="875" t="e">
        <f t="shared" si="19"/>
        <v>#VALUE!</v>
      </c>
      <c r="L92" s="875" t="e">
        <f t="shared" si="19"/>
        <v>#VALUE!</v>
      </c>
      <c r="M92" s="861" t="e">
        <f t="shared" si="20"/>
        <v>#VALUE!</v>
      </c>
      <c r="N92" s="861" t="e">
        <f t="shared" si="21"/>
        <v>#VALUE!</v>
      </c>
    </row>
    <row r="93" spans="1:14" s="854" customFormat="1">
      <c r="A93" s="854" t="str">
        <v>Vegetation-DT</v>
      </c>
      <c r="B93" s="860" t="e">
        <f t="shared" si="18"/>
        <v>#VALUE!</v>
      </c>
      <c r="C93" s="861" t="e">
        <f t="shared" si="18"/>
        <v>#VALUE!</v>
      </c>
      <c r="D93" s="861" t="e">
        <f t="shared" si="18"/>
        <v>#VALUE!</v>
      </c>
      <c r="E93" s="861" t="e">
        <f t="shared" si="18"/>
        <v>#VALUE!</v>
      </c>
      <c r="F93" s="860" t="e">
        <f t="shared" si="18"/>
        <v>#VALUE!</v>
      </c>
      <c r="G93" s="861" t="e">
        <f t="shared" si="18"/>
        <v>#VALUE!</v>
      </c>
      <c r="H93" s="861" t="e">
        <f t="shared" si="18"/>
        <v>#VALUE!</v>
      </c>
      <c r="I93" s="861" t="e">
        <f t="shared" si="18"/>
        <v>#VALUE!</v>
      </c>
      <c r="J93" s="875" t="e">
        <f t="shared" si="19"/>
        <v>#VALUE!</v>
      </c>
      <c r="K93" s="875" t="e">
        <f t="shared" si="19"/>
        <v>#VALUE!</v>
      </c>
      <c r="L93" s="875" t="e">
        <f t="shared" si="19"/>
        <v>#VALUE!</v>
      </c>
      <c r="M93" s="861" t="e">
        <f t="shared" si="20"/>
        <v>#VALUE!</v>
      </c>
      <c r="N93" s="861" t="e">
        <f t="shared" si="21"/>
        <v>#VALUE!</v>
      </c>
    </row>
    <row r="94" spans="1:14" s="854" customFormat="1">
      <c r="A94" s="854" t="str">
        <v>Vegetation-TL</v>
      </c>
      <c r="B94" s="860" t="e">
        <f t="shared" si="18"/>
        <v>#VALUE!</v>
      </c>
      <c r="C94" s="861" t="e">
        <f t="shared" si="18"/>
        <v>#VALUE!</v>
      </c>
      <c r="D94" s="861" t="e">
        <f t="shared" si="18"/>
        <v>#VALUE!</v>
      </c>
      <c r="E94" s="861" t="e">
        <f t="shared" si="18"/>
        <v>#VALUE!</v>
      </c>
      <c r="F94" s="860" t="e">
        <f t="shared" si="18"/>
        <v>#VALUE!</v>
      </c>
      <c r="G94" s="861" t="e">
        <f t="shared" si="18"/>
        <v>#VALUE!</v>
      </c>
      <c r="H94" s="861" t="e">
        <f t="shared" si="18"/>
        <v>#VALUE!</v>
      </c>
      <c r="I94" s="861" t="e">
        <f t="shared" si="18"/>
        <v>#VALUE!</v>
      </c>
      <c r="J94" s="875" t="e">
        <f t="shared" si="19"/>
        <v>#VALUE!</v>
      </c>
      <c r="K94" s="875" t="e">
        <f t="shared" si="19"/>
        <v>#VALUE!</v>
      </c>
      <c r="L94" s="875" t="e">
        <f t="shared" si="19"/>
        <v>#VALUE!</v>
      </c>
      <c r="M94" s="861" t="e">
        <f t="shared" si="20"/>
        <v>#VALUE!</v>
      </c>
      <c r="N94" s="861" t="e">
        <f t="shared" si="21"/>
        <v>#VALUE!</v>
      </c>
    </row>
    <row r="95" spans="1:14" s="854" customFormat="1">
      <c r="A95" s="854" t="str">
        <v xml:space="preserve">Grid Modernization </v>
      </c>
      <c r="B95" s="860" t="e">
        <f t="shared" si="18"/>
        <v>#VALUE!</v>
      </c>
      <c r="C95" s="861" t="e">
        <f t="shared" si="18"/>
        <v>#VALUE!</v>
      </c>
      <c r="D95" s="861" t="e">
        <f t="shared" si="18"/>
        <v>#VALUE!</v>
      </c>
      <c r="E95" s="861" t="e">
        <f t="shared" si="18"/>
        <v>#VALUE!</v>
      </c>
      <c r="F95" s="860" t="e">
        <f t="shared" si="18"/>
        <v>#VALUE!</v>
      </c>
      <c r="G95" s="861" t="e">
        <f t="shared" si="18"/>
        <v>#VALUE!</v>
      </c>
      <c r="H95" s="861" t="e">
        <f t="shared" si="18"/>
        <v>#VALUE!</v>
      </c>
      <c r="I95" s="861" t="e">
        <f t="shared" si="18"/>
        <v>#VALUE!</v>
      </c>
      <c r="J95" s="875" t="e">
        <f t="shared" si="19"/>
        <v>#VALUE!</v>
      </c>
      <c r="K95" s="875" t="e">
        <f t="shared" si="19"/>
        <v>#VALUE!</v>
      </c>
      <c r="L95" s="875" t="e">
        <f t="shared" si="19"/>
        <v>#VALUE!</v>
      </c>
      <c r="M95" s="861" t="e">
        <f t="shared" si="20"/>
        <v>#VALUE!</v>
      </c>
      <c r="N95" s="861" t="e">
        <f t="shared" si="21"/>
        <v>#VALUE!</v>
      </c>
    </row>
    <row r="96" spans="1:14" s="854" customFormat="1">
      <c r="A96" s="854" t="str">
        <v>Automation</v>
      </c>
      <c r="B96" s="860" t="e">
        <f t="shared" ref="B96:I107" si="22">SUMIF($A$20:$A$76,$A96,B$20:B$76)</f>
        <v>#VALUE!</v>
      </c>
      <c r="C96" s="861" t="e">
        <f t="shared" si="22"/>
        <v>#VALUE!</v>
      </c>
      <c r="D96" s="861" t="e">
        <f t="shared" si="22"/>
        <v>#VALUE!</v>
      </c>
      <c r="E96" s="861" t="e">
        <f t="shared" si="22"/>
        <v>#VALUE!</v>
      </c>
      <c r="F96" s="860" t="e">
        <f t="shared" si="22"/>
        <v>#VALUE!</v>
      </c>
      <c r="G96" s="861" t="e">
        <f t="shared" si="22"/>
        <v>#VALUE!</v>
      </c>
      <c r="H96" s="861" t="e">
        <f t="shared" si="22"/>
        <v>#VALUE!</v>
      </c>
      <c r="I96" s="861" t="e">
        <f t="shared" si="22"/>
        <v>#VALUE!</v>
      </c>
      <c r="J96" s="875" t="e">
        <f t="shared" si="19"/>
        <v>#VALUE!</v>
      </c>
      <c r="K96" s="875" t="e">
        <f t="shared" si="19"/>
        <v>#VALUE!</v>
      </c>
      <c r="L96" s="875" t="e">
        <f t="shared" si="19"/>
        <v>#VALUE!</v>
      </c>
      <c r="M96" s="861" t="e">
        <f t="shared" si="20"/>
        <v>#VALUE!</v>
      </c>
      <c r="N96" s="861" t="e">
        <f t="shared" si="21"/>
        <v>#VALUE!</v>
      </c>
    </row>
    <row r="97" spans="1:14" s="854" customFormat="1">
      <c r="A97" s="854">
        <v>0</v>
      </c>
      <c r="B97" s="860">
        <f t="shared" si="22"/>
        <v>0</v>
      </c>
      <c r="C97" s="861">
        <f t="shared" si="22"/>
        <v>0</v>
      </c>
      <c r="D97" s="861">
        <f t="shared" si="22"/>
        <v>0</v>
      </c>
      <c r="E97" s="861">
        <f t="shared" si="22"/>
        <v>0</v>
      </c>
      <c r="F97" s="860">
        <f t="shared" si="22"/>
        <v>0</v>
      </c>
      <c r="G97" s="861">
        <f t="shared" si="22"/>
        <v>0</v>
      </c>
      <c r="H97" s="861">
        <f t="shared" si="22"/>
        <v>0</v>
      </c>
      <c r="I97" s="861">
        <f t="shared" si="22"/>
        <v>0</v>
      </c>
      <c r="J97" s="875">
        <f t="shared" si="19"/>
        <v>0</v>
      </c>
      <c r="K97" s="875">
        <f t="shared" si="19"/>
        <v>0</v>
      </c>
      <c r="L97" s="875">
        <f t="shared" si="19"/>
        <v>0</v>
      </c>
      <c r="M97" s="861">
        <f t="shared" si="20"/>
        <v>0</v>
      </c>
      <c r="N97" s="861">
        <f t="shared" si="21"/>
        <v>0</v>
      </c>
    </row>
    <row r="98" spans="1:14" s="854" customFormat="1">
      <c r="A98" s="854" t="str">
        <v>Vegetation-DL</v>
      </c>
      <c r="B98" s="860" t="e">
        <f t="shared" si="22"/>
        <v>#VALUE!</v>
      </c>
      <c r="C98" s="861" t="e">
        <f t="shared" si="22"/>
        <v>#VALUE!</v>
      </c>
      <c r="D98" s="861" t="e">
        <f t="shared" si="22"/>
        <v>#VALUE!</v>
      </c>
      <c r="E98" s="861" t="e">
        <f t="shared" si="22"/>
        <v>#VALUE!</v>
      </c>
      <c r="F98" s="860" t="e">
        <f t="shared" si="22"/>
        <v>#VALUE!</v>
      </c>
      <c r="G98" s="861" t="e">
        <f t="shared" si="22"/>
        <v>#VALUE!</v>
      </c>
      <c r="H98" s="861" t="e">
        <f t="shared" si="22"/>
        <v>#VALUE!</v>
      </c>
      <c r="I98" s="861" t="e">
        <f t="shared" si="22"/>
        <v>#VALUE!</v>
      </c>
      <c r="J98" s="875" t="e">
        <f t="shared" si="19"/>
        <v>#VALUE!</v>
      </c>
      <c r="K98" s="875" t="e">
        <f t="shared" si="19"/>
        <v>#VALUE!</v>
      </c>
      <c r="L98" s="875" t="e">
        <f t="shared" si="19"/>
        <v>#VALUE!</v>
      </c>
      <c r="M98" s="861" t="e">
        <f t="shared" si="20"/>
        <v>#VALUE!</v>
      </c>
      <c r="N98" s="861" t="e">
        <f t="shared" si="21"/>
        <v>#VALUE!</v>
      </c>
    </row>
    <row r="99" spans="1:14" s="854" customFormat="1">
      <c r="A99" s="854" t="str">
        <v>Vegetation</v>
      </c>
      <c r="B99" s="860" t="e">
        <f t="shared" si="22"/>
        <v>#VALUE!</v>
      </c>
      <c r="C99" s="861" t="e">
        <f t="shared" si="22"/>
        <v>#VALUE!</v>
      </c>
      <c r="D99" s="861" t="e">
        <f t="shared" si="22"/>
        <v>#VALUE!</v>
      </c>
      <c r="E99" s="861" t="e">
        <f t="shared" si="22"/>
        <v>#VALUE!</v>
      </c>
      <c r="F99" s="860" t="e">
        <f t="shared" si="22"/>
        <v>#VALUE!</v>
      </c>
      <c r="G99" s="861" t="e">
        <f t="shared" si="22"/>
        <v>#VALUE!</v>
      </c>
      <c r="H99" s="861" t="e">
        <f t="shared" si="22"/>
        <v>#VALUE!</v>
      </c>
      <c r="I99" s="861" t="e">
        <f t="shared" si="22"/>
        <v>#VALUE!</v>
      </c>
      <c r="J99" s="875" t="e">
        <f t="shared" si="19"/>
        <v>#VALUE!</v>
      </c>
      <c r="K99" s="875" t="e">
        <f t="shared" si="19"/>
        <v>#VALUE!</v>
      </c>
      <c r="L99" s="875" t="e">
        <f t="shared" si="19"/>
        <v>#VALUE!</v>
      </c>
      <c r="M99" s="861" t="e">
        <f t="shared" si="20"/>
        <v>#VALUE!</v>
      </c>
      <c r="N99" s="861" t="e">
        <f t="shared" si="21"/>
        <v>#VALUE!</v>
      </c>
    </row>
    <row r="100" spans="1:14" s="854" customFormat="1">
      <c r="A100" s="854" t="str">
        <v>Streetlighting</v>
      </c>
      <c r="B100" s="860" t="e">
        <f t="shared" si="22"/>
        <v>#VALUE!</v>
      </c>
      <c r="C100" s="861" t="e">
        <f t="shared" si="22"/>
        <v>#VALUE!</v>
      </c>
      <c r="D100" s="861" t="e">
        <f t="shared" si="22"/>
        <v>#VALUE!</v>
      </c>
      <c r="E100" s="861" t="e">
        <f t="shared" si="22"/>
        <v>#VALUE!</v>
      </c>
      <c r="F100" s="860" t="e">
        <f t="shared" si="22"/>
        <v>#VALUE!</v>
      </c>
      <c r="G100" s="861" t="e">
        <f t="shared" si="22"/>
        <v>#VALUE!</v>
      </c>
      <c r="H100" s="861" t="e">
        <f t="shared" si="22"/>
        <v>#VALUE!</v>
      </c>
      <c r="I100" s="861" t="e">
        <f t="shared" si="22"/>
        <v>#VALUE!</v>
      </c>
      <c r="J100" s="875" t="e">
        <f t="shared" si="19"/>
        <v>#VALUE!</v>
      </c>
      <c r="K100" s="875" t="e">
        <f t="shared" si="19"/>
        <v>#VALUE!</v>
      </c>
      <c r="L100" s="875" t="e">
        <f t="shared" si="19"/>
        <v>#VALUE!</v>
      </c>
      <c r="M100" s="861" t="e">
        <f t="shared" si="20"/>
        <v>#VALUE!</v>
      </c>
      <c r="N100" s="861" t="e">
        <f t="shared" si="21"/>
        <v>#VALUE!</v>
      </c>
    </row>
    <row r="101" spans="1:14" s="854" customFormat="1">
      <c r="A101" s="854" t="str">
        <v>Line Rebuild</v>
      </c>
      <c r="B101" s="860" t="e">
        <f t="shared" si="22"/>
        <v>#VALUE!</v>
      </c>
      <c r="C101" s="861" t="e">
        <f t="shared" si="22"/>
        <v>#VALUE!</v>
      </c>
      <c r="D101" s="861" t="e">
        <f t="shared" si="22"/>
        <v>#VALUE!</v>
      </c>
      <c r="E101" s="861" t="e">
        <f t="shared" si="22"/>
        <v>#VALUE!</v>
      </c>
      <c r="F101" s="860" t="e">
        <f t="shared" si="22"/>
        <v>#VALUE!</v>
      </c>
      <c r="G101" s="861" t="e">
        <f t="shared" si="22"/>
        <v>#VALUE!</v>
      </c>
      <c r="H101" s="861" t="e">
        <f t="shared" si="22"/>
        <v>#VALUE!</v>
      </c>
      <c r="I101" s="861" t="e">
        <f t="shared" si="22"/>
        <v>#VALUE!</v>
      </c>
      <c r="J101" s="875" t="e">
        <f t="shared" si="19"/>
        <v>#VALUE!</v>
      </c>
      <c r="K101" s="875" t="e">
        <f t="shared" si="19"/>
        <v>#VALUE!</v>
      </c>
      <c r="L101" s="875" t="e">
        <f t="shared" si="19"/>
        <v>#VALUE!</v>
      </c>
      <c r="M101" s="861" t="e">
        <f t="shared" si="20"/>
        <v>#VALUE!</v>
      </c>
      <c r="N101" s="861" t="e">
        <f t="shared" si="21"/>
        <v>#VALUE!</v>
      </c>
    </row>
    <row r="102" spans="1:14" s="854" customFormat="1">
      <c r="A102" s="854" t="str">
        <v>Underground</v>
      </c>
      <c r="B102" s="860" t="e">
        <f t="shared" si="22"/>
        <v>#VALUE!</v>
      </c>
      <c r="C102" s="861" t="e">
        <f t="shared" si="22"/>
        <v>#VALUE!</v>
      </c>
      <c r="D102" s="861" t="e">
        <f t="shared" si="22"/>
        <v>#VALUE!</v>
      </c>
      <c r="E102" s="861" t="e">
        <f t="shared" si="22"/>
        <v>#VALUE!</v>
      </c>
      <c r="F102" s="860" t="e">
        <f t="shared" si="22"/>
        <v>#VALUE!</v>
      </c>
      <c r="G102" s="861" t="e">
        <f t="shared" si="22"/>
        <v>#VALUE!</v>
      </c>
      <c r="H102" s="861" t="e">
        <f t="shared" si="22"/>
        <v>#VALUE!</v>
      </c>
      <c r="I102" s="861" t="e">
        <f t="shared" si="22"/>
        <v>#VALUE!</v>
      </c>
      <c r="J102" s="875" t="e">
        <f t="shared" si="19"/>
        <v>#VALUE!</v>
      </c>
      <c r="K102" s="875" t="e">
        <f t="shared" si="19"/>
        <v>#VALUE!</v>
      </c>
      <c r="L102" s="875" t="e">
        <f t="shared" si="19"/>
        <v>#VALUE!</v>
      </c>
      <c r="M102" s="861" t="e">
        <f t="shared" si="20"/>
        <v>#VALUE!</v>
      </c>
      <c r="N102" s="861" t="e">
        <f t="shared" si="21"/>
        <v>#VALUE!</v>
      </c>
    </row>
    <row r="103" spans="1:14" s="854" customFormat="1">
      <c r="A103" s="854" t="str">
        <v>N/A</v>
      </c>
      <c r="B103" s="864" t="e">
        <f t="shared" si="22"/>
        <v>#VALUE!</v>
      </c>
      <c r="C103" s="865" t="e">
        <f t="shared" si="22"/>
        <v>#VALUE!</v>
      </c>
      <c r="D103" s="865" t="e">
        <f t="shared" si="22"/>
        <v>#VALUE!</v>
      </c>
      <c r="E103" s="865" t="e">
        <f t="shared" si="22"/>
        <v>#VALUE!</v>
      </c>
      <c r="F103" s="864" t="e">
        <f t="shared" si="22"/>
        <v>#VALUE!</v>
      </c>
      <c r="G103" s="865" t="e">
        <f t="shared" si="22"/>
        <v>#VALUE!</v>
      </c>
      <c r="H103" s="865" t="e">
        <f t="shared" si="22"/>
        <v>#VALUE!</v>
      </c>
      <c r="I103" s="865" t="e">
        <f t="shared" si="22"/>
        <v>#VALUE!</v>
      </c>
      <c r="J103" s="876" t="e">
        <f t="shared" si="19"/>
        <v>#VALUE!</v>
      </c>
      <c r="K103" s="876" t="e">
        <f t="shared" si="19"/>
        <v>#VALUE!</v>
      </c>
      <c r="L103" s="876" t="e">
        <f t="shared" si="19"/>
        <v>#VALUE!</v>
      </c>
      <c r="M103" s="865" t="e">
        <f t="shared" si="20"/>
        <v>#VALUE!</v>
      </c>
      <c r="N103" s="865" t="e">
        <f t="shared" si="21"/>
        <v>#VALUE!</v>
      </c>
    </row>
    <row r="104" spans="1:14" s="854" customFormat="1">
      <c r="A104" s="854" t="str">
        <v>Rebuild</v>
      </c>
      <c r="B104" s="864" t="e">
        <f t="shared" si="22"/>
        <v>#VALUE!</v>
      </c>
      <c r="C104" s="865" t="e">
        <f t="shared" si="22"/>
        <v>#VALUE!</v>
      </c>
      <c r="D104" s="865" t="e">
        <f t="shared" si="22"/>
        <v>#VALUE!</v>
      </c>
      <c r="E104" s="865" t="e">
        <f t="shared" si="22"/>
        <v>#VALUE!</v>
      </c>
      <c r="F104" s="864" t="e">
        <f t="shared" si="22"/>
        <v>#VALUE!</v>
      </c>
      <c r="G104" s="865" t="e">
        <f t="shared" si="22"/>
        <v>#VALUE!</v>
      </c>
      <c r="H104" s="865" t="e">
        <f t="shared" si="22"/>
        <v>#VALUE!</v>
      </c>
      <c r="I104" s="865" t="e">
        <f t="shared" si="22"/>
        <v>#VALUE!</v>
      </c>
      <c r="J104" s="876" t="e">
        <f t="shared" ref="J104:L107" si="23">C104-G104</f>
        <v>#VALUE!</v>
      </c>
      <c r="K104" s="876" t="e">
        <f t="shared" si="23"/>
        <v>#VALUE!</v>
      </c>
      <c r="L104" s="876" t="e">
        <f t="shared" si="23"/>
        <v>#VALUE!</v>
      </c>
      <c r="M104" s="865" t="e">
        <f t="shared" si="20"/>
        <v>#VALUE!</v>
      </c>
      <c r="N104" s="865" t="e">
        <f t="shared" si="21"/>
        <v>#VALUE!</v>
      </c>
    </row>
    <row r="105" spans="1:14" s="854" customFormat="1">
      <c r="A105" s="854" t="str">
        <v>Blank</v>
      </c>
      <c r="B105" s="864" t="e">
        <f t="shared" si="22"/>
        <v>#VALUE!</v>
      </c>
      <c r="C105" s="865" t="e">
        <f t="shared" si="22"/>
        <v>#VALUE!</v>
      </c>
      <c r="D105" s="865" t="e">
        <f t="shared" si="22"/>
        <v>#VALUE!</v>
      </c>
      <c r="E105" s="865" t="e">
        <f t="shared" si="22"/>
        <v>#VALUE!</v>
      </c>
      <c r="F105" s="864" t="e">
        <f t="shared" si="22"/>
        <v>#VALUE!</v>
      </c>
      <c r="G105" s="865" t="e">
        <f t="shared" si="22"/>
        <v>#VALUE!</v>
      </c>
      <c r="H105" s="865" t="e">
        <f t="shared" si="22"/>
        <v>#VALUE!</v>
      </c>
      <c r="I105" s="865" t="e">
        <f t="shared" si="22"/>
        <v>#VALUE!</v>
      </c>
      <c r="J105" s="876" t="e">
        <f t="shared" si="23"/>
        <v>#VALUE!</v>
      </c>
      <c r="K105" s="876" t="e">
        <f t="shared" si="23"/>
        <v>#VALUE!</v>
      </c>
      <c r="L105" s="876" t="e">
        <f t="shared" si="23"/>
        <v>#VALUE!</v>
      </c>
      <c r="M105" s="865" t="e">
        <f t="shared" si="20"/>
        <v>#VALUE!</v>
      </c>
      <c r="N105" s="865" t="e">
        <f t="shared" si="21"/>
        <v>#VALUE!</v>
      </c>
    </row>
    <row r="106" spans="1:14" s="854" customFormat="1">
      <c r="B106" s="864">
        <f t="shared" si="22"/>
        <v>0</v>
      </c>
      <c r="C106" s="865">
        <f t="shared" si="22"/>
        <v>0</v>
      </c>
      <c r="D106" s="865">
        <f t="shared" si="22"/>
        <v>0</v>
      </c>
      <c r="E106" s="865">
        <f t="shared" si="22"/>
        <v>0</v>
      </c>
      <c r="F106" s="864">
        <f t="shared" si="22"/>
        <v>0</v>
      </c>
      <c r="G106" s="865">
        <f t="shared" si="22"/>
        <v>0</v>
      </c>
      <c r="H106" s="865">
        <f t="shared" si="22"/>
        <v>0</v>
      </c>
      <c r="I106" s="865">
        <f t="shared" si="22"/>
        <v>0</v>
      </c>
      <c r="J106" s="876">
        <f t="shared" si="23"/>
        <v>0</v>
      </c>
      <c r="K106" s="876">
        <f t="shared" si="23"/>
        <v>0</v>
      </c>
      <c r="L106" s="876">
        <f t="shared" si="23"/>
        <v>0</v>
      </c>
      <c r="M106" s="865">
        <f t="shared" si="20"/>
        <v>0</v>
      </c>
      <c r="N106" s="865">
        <f t="shared" si="21"/>
        <v>0</v>
      </c>
    </row>
    <row r="107" spans="1:14" s="854" customFormat="1">
      <c r="B107" s="864">
        <f t="shared" si="22"/>
        <v>0</v>
      </c>
      <c r="C107" s="865">
        <f t="shared" si="22"/>
        <v>0</v>
      </c>
      <c r="D107" s="865">
        <f t="shared" si="22"/>
        <v>0</v>
      </c>
      <c r="E107" s="865">
        <f t="shared" si="22"/>
        <v>0</v>
      </c>
      <c r="F107" s="864">
        <f t="shared" si="22"/>
        <v>0</v>
      </c>
      <c r="G107" s="865">
        <f t="shared" si="22"/>
        <v>0</v>
      </c>
      <c r="H107" s="865">
        <f t="shared" si="22"/>
        <v>0</v>
      </c>
      <c r="I107" s="865">
        <f t="shared" si="22"/>
        <v>0</v>
      </c>
      <c r="J107" s="876">
        <f t="shared" si="23"/>
        <v>0</v>
      </c>
      <c r="K107" s="876">
        <f t="shared" si="23"/>
        <v>0</v>
      </c>
      <c r="L107" s="876">
        <f t="shared" si="23"/>
        <v>0</v>
      </c>
      <c r="M107" s="865">
        <f t="shared" si="20"/>
        <v>0</v>
      </c>
      <c r="N107" s="865">
        <f t="shared" si="21"/>
        <v>0</v>
      </c>
    </row>
    <row r="108" spans="1:14" s="854" customFormat="1" ht="21.75" thickBot="1">
      <c r="A108" s="866" t="s">
        <v>9</v>
      </c>
      <c r="B108" s="867" t="e">
        <f>SUM(B80:B107)</f>
        <v>#VALUE!</v>
      </c>
      <c r="C108" s="868" t="e">
        <f t="shared" ref="C108:N108" si="24">SUM(C80:C107)</f>
        <v>#VALUE!</v>
      </c>
      <c r="D108" s="868" t="e">
        <f t="shared" si="24"/>
        <v>#VALUE!</v>
      </c>
      <c r="E108" s="868" t="e">
        <f t="shared" si="24"/>
        <v>#VALUE!</v>
      </c>
      <c r="F108" s="867" t="e">
        <f t="shared" si="24"/>
        <v>#VALUE!</v>
      </c>
      <c r="G108" s="868" t="e">
        <f t="shared" si="24"/>
        <v>#VALUE!</v>
      </c>
      <c r="H108" s="868" t="e">
        <f t="shared" si="24"/>
        <v>#VALUE!</v>
      </c>
      <c r="I108" s="868" t="e">
        <f t="shared" si="24"/>
        <v>#VALUE!</v>
      </c>
      <c r="J108" s="868" t="e">
        <f t="shared" si="24"/>
        <v>#VALUE!</v>
      </c>
      <c r="K108" s="868" t="e">
        <f t="shared" si="24"/>
        <v>#VALUE!</v>
      </c>
      <c r="L108" s="868" t="e">
        <f t="shared" si="24"/>
        <v>#VALUE!</v>
      </c>
      <c r="M108" s="868" t="e">
        <f t="shared" si="24"/>
        <v>#VALUE!</v>
      </c>
      <c r="N108" s="868" t="e">
        <f t="shared" si="24"/>
        <v>#VALUE!</v>
      </c>
    </row>
    <row r="109" spans="1:14" s="854" customFormat="1" ht="21.75" thickTop="1">
      <c r="B109" s="859"/>
      <c r="F109" s="859"/>
    </row>
    <row r="110" spans="1:14" s="854" customFormat="1">
      <c r="A110" s="854" t="s">
        <v>2131</v>
      </c>
      <c r="B110" s="859" t="e">
        <f t="shared" ref="B110:N110" si="25">SUM(B35,B48,B76)-B108</f>
        <v>#VALUE!</v>
      </c>
      <c r="C110" s="863" t="e">
        <f t="shared" si="25"/>
        <v>#VALUE!</v>
      </c>
      <c r="D110" s="863" t="e">
        <f t="shared" si="25"/>
        <v>#VALUE!</v>
      </c>
      <c r="E110" s="863" t="e">
        <f t="shared" si="25"/>
        <v>#VALUE!</v>
      </c>
      <c r="F110" s="859" t="e">
        <f t="shared" si="25"/>
        <v>#VALUE!</v>
      </c>
      <c r="G110" s="863" t="e">
        <f t="shared" si="25"/>
        <v>#VALUE!</v>
      </c>
      <c r="H110" s="863" t="e">
        <f t="shared" si="25"/>
        <v>#VALUE!</v>
      </c>
      <c r="I110" s="863" t="e">
        <f t="shared" si="25"/>
        <v>#VALUE!</v>
      </c>
      <c r="J110" s="863" t="e">
        <f t="shared" si="25"/>
        <v>#VALUE!</v>
      </c>
      <c r="K110" s="863" t="e">
        <f t="shared" si="25"/>
        <v>#VALUE!</v>
      </c>
      <c r="L110" s="863" t="e">
        <f t="shared" si="25"/>
        <v>#VALUE!</v>
      </c>
      <c r="M110" s="863" t="e">
        <f t="shared" si="25"/>
        <v>#VALUE!</v>
      </c>
      <c r="N110" s="863" t="e">
        <f t="shared" si="25"/>
        <v>#VALUE!</v>
      </c>
    </row>
    <row r="111" spans="1:14" s="854" customFormat="1">
      <c r="B111" s="859"/>
      <c r="F111" s="859"/>
    </row>
    <row r="112" spans="1:14" s="854" customFormat="1">
      <c r="B112" s="859"/>
      <c r="F112" s="859"/>
    </row>
    <row r="113" spans="2:6" s="854" customFormat="1">
      <c r="B113" s="859"/>
      <c r="F113" s="859"/>
    </row>
    <row r="114" spans="2:6" s="854" customFormat="1">
      <c r="B114" s="859"/>
      <c r="F114" s="859"/>
    </row>
    <row r="115" spans="2:6" s="854" customFormat="1">
      <c r="B115" s="859"/>
      <c r="F115" s="859"/>
    </row>
    <row r="116" spans="2:6" s="854" customFormat="1">
      <c r="B116" s="859"/>
      <c r="F116" s="859"/>
    </row>
    <row r="117" spans="2:6" s="854" customFormat="1">
      <c r="B117" s="859"/>
      <c r="F117" s="859"/>
    </row>
    <row r="118" spans="2:6" s="854" customFormat="1">
      <c r="B118" s="859"/>
      <c r="F118" s="859"/>
    </row>
    <row r="119" spans="2:6" s="854" customFormat="1">
      <c r="B119" s="859"/>
      <c r="F119" s="859"/>
    </row>
    <row r="120" spans="2:6" s="854" customFormat="1">
      <c r="B120" s="859"/>
      <c r="F120" s="859"/>
    </row>
    <row r="121" spans="2:6" s="854" customFormat="1">
      <c r="B121" s="859"/>
      <c r="F121" s="859"/>
    </row>
    <row r="122" spans="2:6" s="854" customFormat="1">
      <c r="B122" s="859"/>
      <c r="F122" s="859"/>
    </row>
    <row r="123" spans="2:6" s="854" customFormat="1">
      <c r="B123" s="859"/>
      <c r="F123" s="859"/>
    </row>
    <row r="124" spans="2:6" s="854" customFormat="1">
      <c r="B124" s="859"/>
      <c r="F124" s="859"/>
    </row>
    <row r="125" spans="2:6" s="854" customFormat="1">
      <c r="B125" s="859"/>
      <c r="F125" s="859"/>
    </row>
    <row r="126" spans="2:6" s="854" customFormat="1">
      <c r="B126" s="859"/>
      <c r="F126" s="859"/>
    </row>
    <row r="127" spans="2:6" s="854" customFormat="1">
      <c r="B127" s="859"/>
      <c r="F127" s="859"/>
    </row>
    <row r="128" spans="2:6" s="854" customFormat="1">
      <c r="B128" s="859"/>
      <c r="F128" s="859"/>
    </row>
    <row r="129" spans="2:6" s="854" customFormat="1">
      <c r="B129" s="859"/>
      <c r="F129" s="859"/>
    </row>
    <row r="130" spans="2:6" s="854" customFormat="1">
      <c r="B130" s="859"/>
      <c r="F130" s="859"/>
    </row>
    <row r="131" spans="2:6" s="854" customFormat="1">
      <c r="B131" s="859"/>
      <c r="F131" s="859"/>
    </row>
    <row r="132" spans="2:6" s="854" customFormat="1">
      <c r="B132" s="859"/>
      <c r="F132" s="859"/>
    </row>
    <row r="133" spans="2:6" s="854" customFormat="1">
      <c r="B133" s="859"/>
      <c r="F133" s="859"/>
    </row>
    <row r="134" spans="2:6" s="854" customFormat="1">
      <c r="B134" s="859"/>
      <c r="F134" s="859"/>
    </row>
    <row r="135" spans="2:6" s="854" customFormat="1">
      <c r="B135" s="859"/>
      <c r="F135" s="859"/>
    </row>
    <row r="136" spans="2:6" s="854" customFormat="1">
      <c r="B136" s="859"/>
      <c r="F136" s="859"/>
    </row>
    <row r="137" spans="2:6" s="854" customFormat="1">
      <c r="B137" s="859"/>
      <c r="F137" s="859"/>
    </row>
    <row r="138" spans="2:6" s="854" customFormat="1">
      <c r="B138" s="859"/>
      <c r="F138" s="859"/>
    </row>
    <row r="139" spans="2:6" s="854" customFormat="1">
      <c r="B139" s="859"/>
      <c r="F139" s="859"/>
    </row>
    <row r="140" spans="2:6" s="854" customFormat="1">
      <c r="B140" s="859"/>
      <c r="F140" s="859"/>
    </row>
    <row r="141" spans="2:6" s="854" customFormat="1">
      <c r="B141" s="859"/>
      <c r="F141" s="859"/>
    </row>
    <row r="142" spans="2:6" s="854" customFormat="1">
      <c r="B142" s="859"/>
      <c r="F142" s="859"/>
    </row>
    <row r="143" spans="2:6" s="854" customFormat="1">
      <c r="B143" s="859"/>
      <c r="F143" s="859"/>
    </row>
    <row r="144" spans="2:6" s="854" customFormat="1">
      <c r="B144" s="859"/>
      <c r="F144" s="859"/>
    </row>
    <row r="145" spans="2:6" s="854" customFormat="1">
      <c r="B145" s="859"/>
      <c r="F145" s="859"/>
    </row>
    <row r="146" spans="2:6" s="854" customFormat="1">
      <c r="B146" s="859"/>
      <c r="F146" s="859"/>
    </row>
    <row r="147" spans="2:6" s="854" customFormat="1">
      <c r="B147" s="859"/>
      <c r="F147" s="859"/>
    </row>
    <row r="148" spans="2:6" s="854" customFormat="1">
      <c r="B148" s="859"/>
      <c r="F148" s="859"/>
    </row>
    <row r="149" spans="2:6" s="854" customFormat="1">
      <c r="B149" s="859"/>
      <c r="F149" s="859"/>
    </row>
    <row r="150" spans="2:6" s="854" customFormat="1">
      <c r="B150" s="859"/>
      <c r="F150" s="859"/>
    </row>
    <row r="151" spans="2:6" s="854" customFormat="1">
      <c r="B151" s="859"/>
      <c r="F151" s="859"/>
    </row>
    <row r="152" spans="2:6" s="854" customFormat="1">
      <c r="B152" s="859"/>
      <c r="F152" s="859"/>
    </row>
    <row r="153" spans="2:6" s="854" customFormat="1">
      <c r="B153" s="859"/>
      <c r="F153" s="859"/>
    </row>
    <row r="154" spans="2:6" s="854" customFormat="1">
      <c r="B154" s="859"/>
      <c r="F154" s="859"/>
    </row>
    <row r="155" spans="2:6" s="854" customFormat="1">
      <c r="B155" s="859"/>
      <c r="F155" s="859"/>
    </row>
    <row r="156" spans="2:6" s="854" customFormat="1">
      <c r="B156" s="859"/>
      <c r="F156" s="859"/>
    </row>
    <row r="157" spans="2:6" s="854" customFormat="1">
      <c r="B157" s="859"/>
      <c r="F157" s="859"/>
    </row>
    <row r="158" spans="2:6" s="854" customFormat="1">
      <c r="B158" s="859"/>
      <c r="F158" s="859"/>
    </row>
    <row r="159" spans="2:6" s="854" customFormat="1">
      <c r="B159" s="859"/>
      <c r="F159" s="859"/>
    </row>
    <row r="160" spans="2:6" s="854" customFormat="1">
      <c r="B160" s="859"/>
      <c r="F160" s="859"/>
    </row>
    <row r="161" spans="2:6" s="854" customFormat="1">
      <c r="B161" s="859"/>
      <c r="F161" s="859"/>
    </row>
    <row r="162" spans="2:6" s="854" customFormat="1">
      <c r="B162" s="859"/>
      <c r="F162" s="859"/>
    </row>
    <row r="163" spans="2:6" s="854" customFormat="1">
      <c r="B163" s="859"/>
      <c r="F163" s="859"/>
    </row>
    <row r="164" spans="2:6" s="854" customFormat="1">
      <c r="B164" s="859"/>
      <c r="F164" s="859"/>
    </row>
    <row r="165" spans="2:6" s="854" customFormat="1">
      <c r="B165" s="859"/>
      <c r="F165" s="859"/>
    </row>
    <row r="166" spans="2:6" s="854" customFormat="1">
      <c r="B166" s="859"/>
      <c r="F166" s="859"/>
    </row>
    <row r="167" spans="2:6" s="854" customFormat="1">
      <c r="B167" s="859"/>
      <c r="F167" s="859"/>
    </row>
    <row r="168" spans="2:6" s="854" customFormat="1">
      <c r="B168" s="859"/>
      <c r="F168" s="859"/>
    </row>
    <row r="169" spans="2:6" s="854" customFormat="1">
      <c r="B169" s="859"/>
      <c r="F169" s="859"/>
    </row>
    <row r="170" spans="2:6" s="854" customFormat="1">
      <c r="B170" s="859"/>
      <c r="F170" s="859"/>
    </row>
    <row r="171" spans="2:6" s="854" customFormat="1">
      <c r="B171" s="859"/>
      <c r="F171" s="859"/>
    </row>
    <row r="172" spans="2:6" s="854" customFormat="1">
      <c r="B172" s="859"/>
      <c r="F172" s="859"/>
    </row>
    <row r="173" spans="2:6" s="854" customFormat="1">
      <c r="B173" s="859"/>
      <c r="F173" s="859"/>
    </row>
    <row r="174" spans="2:6" s="854" customFormat="1">
      <c r="B174" s="859"/>
      <c r="F174" s="859"/>
    </row>
    <row r="175" spans="2:6" s="854" customFormat="1">
      <c r="B175" s="859"/>
      <c r="F175" s="859"/>
    </row>
    <row r="176" spans="2:6" s="854" customFormat="1">
      <c r="B176" s="859"/>
      <c r="F176" s="859"/>
    </row>
    <row r="177" spans="2:6" s="854" customFormat="1">
      <c r="B177" s="859"/>
      <c r="F177" s="859"/>
    </row>
    <row r="178" spans="2:6" s="854" customFormat="1">
      <c r="B178" s="859"/>
      <c r="F178" s="859"/>
    </row>
    <row r="179" spans="2:6" s="854" customFormat="1">
      <c r="B179" s="859"/>
      <c r="F179" s="859"/>
    </row>
    <row r="180" spans="2:6" s="854" customFormat="1">
      <c r="B180" s="859"/>
      <c r="F180" s="859"/>
    </row>
    <row r="181" spans="2:6" s="854" customFormat="1">
      <c r="B181" s="859"/>
      <c r="F181" s="859"/>
    </row>
    <row r="182" spans="2:6" s="854" customFormat="1">
      <c r="B182" s="859"/>
      <c r="F182" s="859"/>
    </row>
    <row r="183" spans="2:6" s="854" customFormat="1">
      <c r="B183" s="859"/>
      <c r="F183" s="859"/>
    </row>
    <row r="184" spans="2:6" s="854" customFormat="1">
      <c r="B184" s="859"/>
      <c r="F184" s="859"/>
    </row>
    <row r="185" spans="2:6" s="854" customFormat="1">
      <c r="B185" s="859"/>
      <c r="F185" s="859"/>
    </row>
    <row r="186" spans="2:6" s="854" customFormat="1">
      <c r="B186" s="859"/>
      <c r="F186" s="859"/>
    </row>
    <row r="187" spans="2:6" s="854" customFormat="1">
      <c r="B187" s="859"/>
      <c r="F187" s="859"/>
    </row>
    <row r="188" spans="2:6" s="854" customFormat="1">
      <c r="B188" s="859"/>
      <c r="F188" s="859"/>
    </row>
    <row r="189" spans="2:6" s="854" customFormat="1">
      <c r="B189" s="859"/>
      <c r="F189" s="859"/>
    </row>
    <row r="190" spans="2:6" s="854" customFormat="1">
      <c r="B190" s="859"/>
      <c r="F190" s="859"/>
    </row>
    <row r="191" spans="2:6" s="854" customFormat="1">
      <c r="B191" s="859"/>
      <c r="F191" s="859"/>
    </row>
    <row r="192" spans="2:6" s="854" customFormat="1">
      <c r="B192" s="859"/>
      <c r="F192" s="859"/>
    </row>
    <row r="193" spans="2:6" s="854" customFormat="1">
      <c r="B193" s="859"/>
      <c r="F193" s="859"/>
    </row>
    <row r="194" spans="2:6" s="854" customFormat="1">
      <c r="B194" s="859"/>
      <c r="F194" s="859"/>
    </row>
    <row r="195" spans="2:6" s="854" customFormat="1">
      <c r="B195" s="859"/>
      <c r="F195" s="859"/>
    </row>
    <row r="196" spans="2:6" s="854" customFormat="1">
      <c r="B196" s="859"/>
      <c r="F196" s="859"/>
    </row>
    <row r="197" spans="2:6" s="854" customFormat="1">
      <c r="B197" s="859"/>
      <c r="F197" s="859"/>
    </row>
    <row r="198" spans="2:6" s="854" customFormat="1">
      <c r="B198" s="859"/>
      <c r="F198" s="859"/>
    </row>
    <row r="199" spans="2:6" s="854" customFormat="1">
      <c r="B199" s="859"/>
      <c r="F199" s="859"/>
    </row>
    <row r="200" spans="2:6" s="854" customFormat="1">
      <c r="B200" s="859"/>
      <c r="F200" s="859"/>
    </row>
    <row r="201" spans="2:6" s="854" customFormat="1">
      <c r="B201" s="859"/>
      <c r="F201" s="859"/>
    </row>
    <row r="202" spans="2:6" s="854" customFormat="1">
      <c r="B202" s="859"/>
      <c r="F202" s="859"/>
    </row>
    <row r="203" spans="2:6" s="854" customFormat="1">
      <c r="B203" s="859"/>
      <c r="F203" s="859"/>
    </row>
    <row r="204" spans="2:6" s="854" customFormat="1">
      <c r="B204" s="859"/>
      <c r="F204" s="859"/>
    </row>
    <row r="205" spans="2:6" s="854" customFormat="1">
      <c r="B205" s="859"/>
      <c r="F205" s="859"/>
    </row>
    <row r="206" spans="2:6" s="854" customFormat="1">
      <c r="B206" s="859"/>
      <c r="F206" s="859"/>
    </row>
    <row r="207" spans="2:6" s="854" customFormat="1">
      <c r="B207" s="859"/>
      <c r="F207" s="859"/>
    </row>
    <row r="208" spans="2:6" s="854" customFormat="1">
      <c r="B208" s="859"/>
      <c r="F208" s="859"/>
    </row>
    <row r="209" spans="2:6" s="854" customFormat="1">
      <c r="B209" s="859"/>
      <c r="F209" s="859"/>
    </row>
    <row r="210" spans="2:6" s="854" customFormat="1">
      <c r="B210" s="859"/>
      <c r="F210" s="859"/>
    </row>
    <row r="211" spans="2:6" s="854" customFormat="1">
      <c r="B211" s="859"/>
      <c r="F211" s="859"/>
    </row>
    <row r="212" spans="2:6" s="854" customFormat="1">
      <c r="B212" s="859"/>
      <c r="F212" s="859"/>
    </row>
    <row r="213" spans="2:6" s="854" customFormat="1">
      <c r="B213" s="859"/>
      <c r="F213" s="859"/>
    </row>
    <row r="214" spans="2:6" s="854" customFormat="1">
      <c r="B214" s="859"/>
      <c r="F214" s="859"/>
    </row>
    <row r="215" spans="2:6" s="854" customFormat="1">
      <c r="B215" s="859"/>
      <c r="F215" s="859"/>
    </row>
    <row r="216" spans="2:6" s="854" customFormat="1">
      <c r="B216" s="859"/>
      <c r="F216" s="859"/>
    </row>
    <row r="217" spans="2:6" s="854" customFormat="1">
      <c r="B217" s="859"/>
      <c r="F217" s="859"/>
    </row>
    <row r="218" spans="2:6" s="854" customFormat="1">
      <c r="B218" s="859"/>
      <c r="F218" s="859"/>
    </row>
    <row r="219" spans="2:6" s="854" customFormat="1">
      <c r="B219" s="859"/>
      <c r="F219" s="859"/>
    </row>
    <row r="220" spans="2:6" s="854" customFormat="1">
      <c r="B220" s="859"/>
      <c r="F220" s="859"/>
    </row>
    <row r="221" spans="2:6" s="854" customFormat="1">
      <c r="B221" s="859"/>
      <c r="F221" s="859"/>
    </row>
    <row r="222" spans="2:6" s="854" customFormat="1">
      <c r="B222" s="859"/>
      <c r="F222" s="859"/>
    </row>
    <row r="223" spans="2:6" s="854" customFormat="1">
      <c r="B223" s="859"/>
      <c r="F223" s="859"/>
    </row>
    <row r="224" spans="2:6" s="854" customFormat="1">
      <c r="B224" s="859"/>
      <c r="F224" s="859"/>
    </row>
    <row r="225" spans="2:6" s="854" customFormat="1">
      <c r="B225" s="859"/>
      <c r="F225" s="859"/>
    </row>
    <row r="226" spans="2:6" s="854" customFormat="1">
      <c r="B226" s="859"/>
      <c r="F226" s="859"/>
    </row>
    <row r="227" spans="2:6" s="854" customFormat="1">
      <c r="B227" s="859"/>
      <c r="F227" s="859"/>
    </row>
    <row r="228" spans="2:6" s="854" customFormat="1">
      <c r="B228" s="859"/>
      <c r="F228" s="859"/>
    </row>
    <row r="229" spans="2:6" s="854" customFormat="1">
      <c r="B229" s="859"/>
      <c r="F229" s="859"/>
    </row>
    <row r="230" spans="2:6" s="854" customFormat="1">
      <c r="B230" s="859"/>
      <c r="F230" s="859"/>
    </row>
    <row r="231" spans="2:6" s="854" customFormat="1">
      <c r="B231" s="859"/>
      <c r="F231" s="859"/>
    </row>
    <row r="232" spans="2:6" s="854" customFormat="1">
      <c r="B232" s="859"/>
      <c r="F232" s="859"/>
    </row>
    <row r="233" spans="2:6" s="854" customFormat="1">
      <c r="B233" s="859"/>
      <c r="F233" s="859"/>
    </row>
    <row r="234" spans="2:6" s="854" customFormat="1">
      <c r="B234" s="859"/>
      <c r="F234" s="859"/>
    </row>
    <row r="235" spans="2:6" s="854" customFormat="1">
      <c r="B235" s="859"/>
      <c r="F235" s="859"/>
    </row>
    <row r="236" spans="2:6" s="854" customFormat="1">
      <c r="B236" s="859"/>
      <c r="F236" s="859"/>
    </row>
    <row r="237" spans="2:6" s="854" customFormat="1">
      <c r="B237" s="859"/>
      <c r="F237" s="859"/>
    </row>
    <row r="238" spans="2:6" s="854" customFormat="1">
      <c r="B238" s="859"/>
      <c r="F238" s="859"/>
    </row>
    <row r="239" spans="2:6" s="854" customFormat="1">
      <c r="B239" s="859"/>
      <c r="F239" s="859"/>
    </row>
    <row r="240" spans="2:6" s="854" customFormat="1">
      <c r="B240" s="859"/>
      <c r="F240" s="859"/>
    </row>
    <row r="241" spans="2:6" s="854" customFormat="1">
      <c r="B241" s="859"/>
      <c r="F241" s="859"/>
    </row>
  </sheetData>
  <autoFilter ref="A18:AT18" xr:uid="{553A2210-FEEF-DE48-840D-2E0A65C6EB76}"/>
  <mergeCells count="5">
    <mergeCell ref="B3:C3"/>
    <mergeCell ref="B10:C10"/>
    <mergeCell ref="B17:E17"/>
    <mergeCell ref="F17:I17"/>
    <mergeCell ref="J17:L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1B5DB-414C-48C2-B657-279F26668CA7}">
  <sheetPr>
    <tabColor rgb="FF0096FF"/>
  </sheetPr>
  <dimension ref="A3:R18"/>
  <sheetViews>
    <sheetView workbookViewId="0"/>
  </sheetViews>
  <sheetFormatPr defaultColWidth="8.875" defaultRowHeight="15.75"/>
  <cols>
    <col min="3" max="4" width="13.5" customWidth="1"/>
    <col min="5" max="5" width="15.5" customWidth="1"/>
    <col min="6" max="6" width="19.5" customWidth="1"/>
    <col min="7" max="8" width="16.5" customWidth="1"/>
    <col min="9" max="10" width="15.875" customWidth="1"/>
    <col min="11" max="12" width="8.5" bestFit="1" customWidth="1"/>
    <col min="13" max="13" width="15.5" customWidth="1"/>
    <col min="14" max="16" width="17.5" customWidth="1"/>
    <col min="17" max="18" width="15.5" customWidth="1"/>
  </cols>
  <sheetData>
    <row r="3" spans="1:18" ht="60">
      <c r="C3" s="615" t="s">
        <v>2145</v>
      </c>
      <c r="D3" s="756" t="s">
        <v>2584</v>
      </c>
      <c r="E3" s="615" t="s">
        <v>2148</v>
      </c>
      <c r="F3" s="756" t="s">
        <v>2584</v>
      </c>
      <c r="G3" s="615" t="s">
        <v>2150</v>
      </c>
      <c r="H3" s="756" t="s">
        <v>2584</v>
      </c>
      <c r="I3" s="615" t="s">
        <v>2153</v>
      </c>
      <c r="J3" s="756" t="s">
        <v>2584</v>
      </c>
      <c r="K3" s="615" t="s">
        <v>2155</v>
      </c>
      <c r="L3" s="615" t="s">
        <v>2158</v>
      </c>
      <c r="M3" s="615" t="s">
        <v>2163</v>
      </c>
      <c r="N3" s="756" t="s">
        <v>2584</v>
      </c>
      <c r="O3" s="615" t="s">
        <v>2166</v>
      </c>
      <c r="P3" s="756" t="s">
        <v>2584</v>
      </c>
      <c r="Q3" s="615" t="s">
        <v>2169</v>
      </c>
      <c r="R3" s="756" t="s">
        <v>2584</v>
      </c>
    </row>
    <row r="4" spans="1:18" ht="105">
      <c r="A4" s="748">
        <v>741105</v>
      </c>
      <c r="B4" s="629" t="s">
        <v>212</v>
      </c>
      <c r="C4" s="612">
        <v>30099566.859999999</v>
      </c>
      <c r="D4" s="612">
        <f t="shared" ref="D4:D18" si="0">C4*60%</f>
        <v>18059740.116</v>
      </c>
      <c r="E4" s="612">
        <v>127486673.75</v>
      </c>
      <c r="F4" s="612">
        <f t="shared" ref="F4:F18" si="1">E4*60%</f>
        <v>76492004.25</v>
      </c>
      <c r="G4" s="612">
        <v>279159.40000000002</v>
      </c>
      <c r="H4" s="612">
        <f t="shared" ref="H4:H18" si="2">G4*60%</f>
        <v>167495.64000000001</v>
      </c>
      <c r="I4" s="612">
        <v>1171019.3</v>
      </c>
      <c r="J4" s="612">
        <f t="shared" ref="J4:J18" si="3">I4*60%</f>
        <v>702611.58</v>
      </c>
      <c r="K4" s="612">
        <v>0</v>
      </c>
      <c r="L4" s="612">
        <v>0</v>
      </c>
      <c r="M4" s="612">
        <v>159036419.31</v>
      </c>
      <c r="N4" s="612">
        <f t="shared" ref="N4:N18" si="4">M4*60%</f>
        <v>95421851.585999995</v>
      </c>
      <c r="O4" s="612">
        <v>30378726.259999998</v>
      </c>
      <c r="P4" s="612">
        <f t="shared" ref="P4:P18" si="5">O4*60%</f>
        <v>18227235.755999997</v>
      </c>
      <c r="Q4" s="757">
        <v>128657693.05</v>
      </c>
      <c r="R4" s="758">
        <f t="shared" ref="R4:R18" si="6">Q4*60%</f>
        <v>77194615.829999998</v>
      </c>
    </row>
    <row r="5" spans="1:18" ht="180">
      <c r="A5" s="747">
        <v>956343</v>
      </c>
      <c r="B5" s="613" t="s">
        <v>243</v>
      </c>
      <c r="C5" s="612">
        <v>5271329.93</v>
      </c>
      <c r="D5" s="612">
        <f t="shared" si="0"/>
        <v>3162797.9579999996</v>
      </c>
      <c r="E5" s="612">
        <v>15672132.449999999</v>
      </c>
      <c r="F5" s="612">
        <f t="shared" si="1"/>
        <v>9403279.4699999988</v>
      </c>
      <c r="G5" s="612">
        <v>437891.18</v>
      </c>
      <c r="H5" s="612">
        <f t="shared" si="2"/>
        <v>262734.70799999998</v>
      </c>
      <c r="I5" s="612">
        <v>1201536.52</v>
      </c>
      <c r="J5" s="612">
        <f t="shared" si="3"/>
        <v>720921.91200000001</v>
      </c>
      <c r="K5" s="612">
        <v>0</v>
      </c>
      <c r="L5" s="612">
        <v>0</v>
      </c>
      <c r="M5" s="612">
        <v>22582890.079999998</v>
      </c>
      <c r="N5" s="612">
        <f t="shared" si="4"/>
        <v>13549734.047999999</v>
      </c>
      <c r="O5" s="612">
        <v>5709221.1099999994</v>
      </c>
      <c r="P5" s="612">
        <f t="shared" si="5"/>
        <v>3425532.6659999997</v>
      </c>
      <c r="Q5" s="757">
        <v>16873668.969999999</v>
      </c>
      <c r="R5" s="758">
        <f t="shared" si="6"/>
        <v>10124201.381999999</v>
      </c>
    </row>
    <row r="6" spans="1:18" ht="195">
      <c r="A6" s="747">
        <v>956357</v>
      </c>
      <c r="B6" s="613" t="s">
        <v>246</v>
      </c>
      <c r="C6" s="612">
        <v>3132433.35</v>
      </c>
      <c r="D6" s="612">
        <f t="shared" si="0"/>
        <v>1879460.01</v>
      </c>
      <c r="E6" s="612">
        <v>9313002.7100000009</v>
      </c>
      <c r="F6" s="612">
        <f t="shared" si="1"/>
        <v>5587801.6260000002</v>
      </c>
      <c r="G6" s="612">
        <v>260212.32</v>
      </c>
      <c r="H6" s="612">
        <f t="shared" si="2"/>
        <v>156127.39199999999</v>
      </c>
      <c r="I6" s="612">
        <v>714000.65</v>
      </c>
      <c r="J6" s="612">
        <f t="shared" si="3"/>
        <v>428400.39</v>
      </c>
      <c r="K6" s="612">
        <v>0</v>
      </c>
      <c r="L6" s="612">
        <v>0</v>
      </c>
      <c r="M6" s="612">
        <v>13419649.030000001</v>
      </c>
      <c r="N6" s="612">
        <f t="shared" si="4"/>
        <v>8051789.4180000005</v>
      </c>
      <c r="O6" s="612">
        <v>3392645.67</v>
      </c>
      <c r="P6" s="612">
        <f t="shared" si="5"/>
        <v>2035587.4019999998</v>
      </c>
      <c r="Q6" s="757">
        <v>10027003.360000001</v>
      </c>
      <c r="R6" s="758">
        <f t="shared" si="6"/>
        <v>6016202.0160000008</v>
      </c>
    </row>
    <row r="7" spans="1:18" ht="180">
      <c r="A7" s="747">
        <v>956345</v>
      </c>
      <c r="B7" s="613" t="s">
        <v>244</v>
      </c>
      <c r="C7" s="612">
        <v>1805809.83</v>
      </c>
      <c r="D7" s="612">
        <f t="shared" si="0"/>
        <v>1083485.898</v>
      </c>
      <c r="E7" s="612">
        <v>5368833.0899999999</v>
      </c>
      <c r="F7" s="612">
        <f t="shared" si="1"/>
        <v>3221299.8539999998</v>
      </c>
      <c r="G7" s="612">
        <v>150009.25</v>
      </c>
      <c r="H7" s="612">
        <f t="shared" si="2"/>
        <v>90005.55</v>
      </c>
      <c r="I7" s="612">
        <v>411612.69</v>
      </c>
      <c r="J7" s="612">
        <f t="shared" si="3"/>
        <v>246967.614</v>
      </c>
      <c r="K7" s="612">
        <v>0</v>
      </c>
      <c r="L7" s="612">
        <v>0</v>
      </c>
      <c r="M7" s="612">
        <v>7736264.8600000003</v>
      </c>
      <c r="N7" s="612">
        <f t="shared" si="4"/>
        <v>4641758.9160000002</v>
      </c>
      <c r="O7" s="612">
        <v>1955819.08</v>
      </c>
      <c r="P7" s="612">
        <f t="shared" si="5"/>
        <v>1173491.4480000001</v>
      </c>
      <c r="Q7" s="757">
        <v>5780445.7800000003</v>
      </c>
      <c r="R7" s="758">
        <f t="shared" si="6"/>
        <v>3468267.4679999999</v>
      </c>
    </row>
    <row r="8" spans="1:18" ht="180">
      <c r="A8" s="694">
        <v>956349</v>
      </c>
      <c r="B8" s="614" t="s">
        <v>2428</v>
      </c>
      <c r="C8" s="612">
        <v>4544973.03</v>
      </c>
      <c r="D8" s="612">
        <f t="shared" si="0"/>
        <v>2726983.818</v>
      </c>
      <c r="E8" s="612">
        <v>0</v>
      </c>
      <c r="F8" s="612">
        <f t="shared" si="1"/>
        <v>0</v>
      </c>
      <c r="G8" s="627">
        <v>140474.5</v>
      </c>
      <c r="H8" s="612">
        <f t="shared" si="2"/>
        <v>84284.7</v>
      </c>
      <c r="I8" s="612">
        <v>0</v>
      </c>
      <c r="J8" s="612">
        <f t="shared" si="3"/>
        <v>0</v>
      </c>
      <c r="K8" s="612">
        <v>0</v>
      </c>
      <c r="L8" s="612">
        <v>0</v>
      </c>
      <c r="M8" s="612">
        <v>4685447.53</v>
      </c>
      <c r="N8" s="612">
        <f t="shared" si="4"/>
        <v>2811268.5180000002</v>
      </c>
      <c r="O8" s="612">
        <v>4685447.53</v>
      </c>
      <c r="P8" s="612">
        <f t="shared" si="5"/>
        <v>2811268.5180000002</v>
      </c>
      <c r="Q8" s="757">
        <v>0</v>
      </c>
      <c r="R8" s="758">
        <f t="shared" si="6"/>
        <v>0</v>
      </c>
    </row>
    <row r="9" spans="1:18" ht="105">
      <c r="A9" s="747">
        <v>727608</v>
      </c>
      <c r="B9" s="613" t="s">
        <v>209</v>
      </c>
      <c r="C9" s="612">
        <v>6184793.0099999998</v>
      </c>
      <c r="D9" s="612">
        <f t="shared" si="0"/>
        <v>3710875.8059999999</v>
      </c>
      <c r="E9" s="612">
        <v>21147616.850000001</v>
      </c>
      <c r="F9" s="612">
        <f t="shared" si="1"/>
        <v>12688570.110000001</v>
      </c>
      <c r="G9" s="612">
        <v>57624.25</v>
      </c>
      <c r="H9" s="612">
        <f t="shared" si="2"/>
        <v>34574.549999999996</v>
      </c>
      <c r="I9" s="612">
        <v>195113.65</v>
      </c>
      <c r="J9" s="612">
        <f t="shared" si="3"/>
        <v>117068.18999999999</v>
      </c>
      <c r="K9" s="612">
        <v>0</v>
      </c>
      <c r="L9" s="612">
        <v>0</v>
      </c>
      <c r="M9" s="612">
        <v>27585147.759999998</v>
      </c>
      <c r="N9" s="612">
        <f t="shared" si="4"/>
        <v>16551088.655999998</v>
      </c>
      <c r="O9" s="612">
        <v>6242417.2599999998</v>
      </c>
      <c r="P9" s="612">
        <f t="shared" si="5"/>
        <v>3745450.3559999997</v>
      </c>
      <c r="Q9" s="757">
        <v>21342730.5</v>
      </c>
      <c r="R9" s="758">
        <f t="shared" si="6"/>
        <v>12805638.299999999</v>
      </c>
    </row>
    <row r="10" spans="1:18" ht="105">
      <c r="A10" s="747">
        <v>727659</v>
      </c>
      <c r="B10" s="613" t="s">
        <v>211</v>
      </c>
      <c r="C10" s="612">
        <v>4422450.5999999996</v>
      </c>
      <c r="D10" s="612">
        <f t="shared" si="0"/>
        <v>2653470.36</v>
      </c>
      <c r="E10" s="612">
        <v>15121652.49</v>
      </c>
      <c r="F10" s="612">
        <f t="shared" si="1"/>
        <v>9072991.493999999</v>
      </c>
      <c r="G10" s="612">
        <v>41204.35</v>
      </c>
      <c r="H10" s="612">
        <f t="shared" si="2"/>
        <v>24722.609999999997</v>
      </c>
      <c r="I10" s="612">
        <v>139516.47</v>
      </c>
      <c r="J10" s="612">
        <f t="shared" si="3"/>
        <v>83709.881999999998</v>
      </c>
      <c r="K10" s="612">
        <v>0</v>
      </c>
      <c r="L10" s="612">
        <v>0</v>
      </c>
      <c r="M10" s="612">
        <v>19724823.91</v>
      </c>
      <c r="N10" s="612">
        <f t="shared" si="4"/>
        <v>11834894.345999999</v>
      </c>
      <c r="O10" s="612">
        <v>4463654.9499999993</v>
      </c>
      <c r="P10" s="612">
        <f t="shared" si="5"/>
        <v>2678192.9699999993</v>
      </c>
      <c r="Q10" s="757">
        <v>15261168.960000001</v>
      </c>
      <c r="R10" s="758">
        <f t="shared" si="6"/>
        <v>9156701.3760000002</v>
      </c>
    </row>
    <row r="11" spans="1:18" ht="105">
      <c r="A11" s="747">
        <v>727606</v>
      </c>
      <c r="B11" s="613" t="s">
        <v>208</v>
      </c>
      <c r="C11" s="612">
        <v>7047710.1799999997</v>
      </c>
      <c r="D11" s="612">
        <f t="shared" si="0"/>
        <v>4228626.108</v>
      </c>
      <c r="E11" s="612">
        <v>24098183.23</v>
      </c>
      <c r="F11" s="612">
        <f t="shared" si="1"/>
        <v>14458909.937999999</v>
      </c>
      <c r="G11" s="612">
        <v>65664.12</v>
      </c>
      <c r="H11" s="612">
        <f t="shared" si="2"/>
        <v>39398.471999999994</v>
      </c>
      <c r="I11" s="612">
        <v>222336.38</v>
      </c>
      <c r="J11" s="612">
        <f t="shared" si="3"/>
        <v>133401.82800000001</v>
      </c>
      <c r="K11" s="612">
        <v>0</v>
      </c>
      <c r="L11" s="612">
        <v>0</v>
      </c>
      <c r="M11" s="612">
        <v>31433893.91</v>
      </c>
      <c r="N11" s="612">
        <f t="shared" si="4"/>
        <v>18860336.346000001</v>
      </c>
      <c r="O11" s="612">
        <v>7113374.2999999998</v>
      </c>
      <c r="P11" s="612">
        <f t="shared" si="5"/>
        <v>4268024.58</v>
      </c>
      <c r="Q11" s="757">
        <v>24320519.609999999</v>
      </c>
      <c r="R11" s="758">
        <f t="shared" si="6"/>
        <v>14592311.765999999</v>
      </c>
    </row>
    <row r="12" spans="1:18" ht="105">
      <c r="A12" s="747">
        <v>727522</v>
      </c>
      <c r="B12" s="613" t="s">
        <v>205</v>
      </c>
      <c r="C12" s="612">
        <v>4393410.13</v>
      </c>
      <c r="D12" s="612">
        <f t="shared" si="0"/>
        <v>2636046.0779999997</v>
      </c>
      <c r="E12" s="612">
        <v>15022354.59</v>
      </c>
      <c r="F12" s="612">
        <f t="shared" si="1"/>
        <v>9013412.7539999988</v>
      </c>
      <c r="G12" s="612">
        <v>40933.78</v>
      </c>
      <c r="H12" s="612">
        <f t="shared" si="2"/>
        <v>24560.268</v>
      </c>
      <c r="I12" s="612">
        <v>138600.32000000001</v>
      </c>
      <c r="J12" s="612">
        <f t="shared" si="3"/>
        <v>83160.191999999995</v>
      </c>
      <c r="K12" s="612">
        <v>0</v>
      </c>
      <c r="L12" s="612">
        <v>0</v>
      </c>
      <c r="M12" s="612">
        <v>19595298.82</v>
      </c>
      <c r="N12" s="612">
        <f t="shared" si="4"/>
        <v>11757179.291999999</v>
      </c>
      <c r="O12" s="612">
        <v>4434343.91</v>
      </c>
      <c r="P12" s="612">
        <f t="shared" si="5"/>
        <v>2660606.3459999999</v>
      </c>
      <c r="Q12" s="757">
        <v>15160954.91</v>
      </c>
      <c r="R12" s="758">
        <f t="shared" si="6"/>
        <v>9096572.9460000005</v>
      </c>
    </row>
    <row r="13" spans="1:18" ht="105">
      <c r="A13" s="747">
        <v>727657</v>
      </c>
      <c r="B13" s="613" t="s">
        <v>210</v>
      </c>
      <c r="C13" s="612">
        <v>5174184.24</v>
      </c>
      <c r="D13" s="612">
        <f t="shared" si="0"/>
        <v>3104510.5440000002</v>
      </c>
      <c r="E13" s="612">
        <v>17692049</v>
      </c>
      <c r="F13" s="612">
        <f t="shared" si="1"/>
        <v>10615229.4</v>
      </c>
      <c r="G13" s="612">
        <v>48208.32</v>
      </c>
      <c r="H13" s="612">
        <f t="shared" si="2"/>
        <v>28924.991999999998</v>
      </c>
      <c r="I13" s="612">
        <v>163231.65</v>
      </c>
      <c r="J13" s="612">
        <f t="shared" si="3"/>
        <v>97938.989999999991</v>
      </c>
      <c r="K13" s="612">
        <v>0</v>
      </c>
      <c r="L13" s="612">
        <v>0</v>
      </c>
      <c r="M13" s="612">
        <v>23077673.210000001</v>
      </c>
      <c r="N13" s="612">
        <f t="shared" si="4"/>
        <v>13846603.926000001</v>
      </c>
      <c r="O13" s="612">
        <v>5222392.5600000005</v>
      </c>
      <c r="P13" s="612">
        <f t="shared" si="5"/>
        <v>3133435.5360000003</v>
      </c>
      <c r="Q13" s="757">
        <v>17855280.649999999</v>
      </c>
      <c r="R13" s="758">
        <f t="shared" si="6"/>
        <v>10713168.389999999</v>
      </c>
    </row>
    <row r="14" spans="1:18" ht="165">
      <c r="A14" s="747">
        <v>956348</v>
      </c>
      <c r="B14" s="613" t="s">
        <v>245</v>
      </c>
      <c r="C14" s="612">
        <v>294309.15999999997</v>
      </c>
      <c r="D14" s="612">
        <f t="shared" si="0"/>
        <v>176585.49599999998</v>
      </c>
      <c r="E14" s="612">
        <v>875007.19</v>
      </c>
      <c r="F14" s="612">
        <f t="shared" si="1"/>
        <v>525004.3139999999</v>
      </c>
      <c r="G14" s="612">
        <v>24448.38</v>
      </c>
      <c r="H14" s="612">
        <f t="shared" si="2"/>
        <v>14669.028</v>
      </c>
      <c r="I14" s="612">
        <v>67084.2</v>
      </c>
      <c r="J14" s="612">
        <f t="shared" si="3"/>
        <v>40250.519999999997</v>
      </c>
      <c r="K14" s="612">
        <v>0</v>
      </c>
      <c r="L14" s="612">
        <v>0</v>
      </c>
      <c r="M14" s="612">
        <v>1260848.93</v>
      </c>
      <c r="N14" s="612">
        <f t="shared" si="4"/>
        <v>756509.35799999989</v>
      </c>
      <c r="O14" s="612">
        <v>318757.53999999998</v>
      </c>
      <c r="P14" s="612">
        <f t="shared" si="5"/>
        <v>191254.52399999998</v>
      </c>
      <c r="Q14" s="757">
        <v>942091.3899999999</v>
      </c>
      <c r="R14" s="758">
        <f t="shared" si="6"/>
        <v>565254.83399999992</v>
      </c>
    </row>
    <row r="15" spans="1:18" ht="90">
      <c r="A15" s="747">
        <v>727529</v>
      </c>
      <c r="B15" s="613" t="s">
        <v>206</v>
      </c>
      <c r="C15" s="612">
        <v>12958692.91</v>
      </c>
      <c r="D15" s="612">
        <f t="shared" si="0"/>
        <v>7775215.7459999993</v>
      </c>
      <c r="E15" s="612">
        <v>44309562.759999998</v>
      </c>
      <c r="F15" s="612">
        <f t="shared" si="1"/>
        <v>26585737.655999999</v>
      </c>
      <c r="G15" s="612">
        <v>120737.25</v>
      </c>
      <c r="H15" s="612">
        <f t="shared" si="2"/>
        <v>72442.349999999991</v>
      </c>
      <c r="I15" s="612">
        <v>408812.06</v>
      </c>
      <c r="J15" s="612">
        <f t="shared" si="3"/>
        <v>245287.23599999998</v>
      </c>
      <c r="K15" s="612">
        <v>0</v>
      </c>
      <c r="L15" s="612">
        <v>0</v>
      </c>
      <c r="M15" s="612">
        <v>57797804.980000004</v>
      </c>
      <c r="N15" s="612">
        <f t="shared" si="4"/>
        <v>34678682.987999998</v>
      </c>
      <c r="O15" s="612">
        <v>13079430.16</v>
      </c>
      <c r="P15" s="612">
        <f t="shared" si="5"/>
        <v>7847658.0959999999</v>
      </c>
      <c r="Q15" s="757">
        <v>44718374.82</v>
      </c>
      <c r="R15" s="758">
        <f t="shared" si="6"/>
        <v>26831024.892000001</v>
      </c>
    </row>
    <row r="16" spans="1:18" ht="225">
      <c r="A16" s="694">
        <v>956356</v>
      </c>
      <c r="B16" s="614" t="s">
        <v>2432</v>
      </c>
      <c r="C16" s="612">
        <v>988951.38</v>
      </c>
      <c r="D16" s="612">
        <f t="shared" si="0"/>
        <v>593370.82799999998</v>
      </c>
      <c r="E16" s="612">
        <v>0</v>
      </c>
      <c r="F16" s="612">
        <f t="shared" si="1"/>
        <v>0</v>
      </c>
      <c r="G16" s="627">
        <v>30566.17</v>
      </c>
      <c r="H16" s="612">
        <f t="shared" si="2"/>
        <v>18339.701999999997</v>
      </c>
      <c r="I16" s="612">
        <v>0</v>
      </c>
      <c r="J16" s="612">
        <f t="shared" si="3"/>
        <v>0</v>
      </c>
      <c r="K16" s="612">
        <v>0</v>
      </c>
      <c r="L16" s="612">
        <v>0</v>
      </c>
      <c r="M16" s="612">
        <v>1019517.55</v>
      </c>
      <c r="N16" s="612">
        <f t="shared" si="4"/>
        <v>611710.53</v>
      </c>
      <c r="O16" s="612">
        <v>1019517.55</v>
      </c>
      <c r="P16" s="612">
        <f t="shared" si="5"/>
        <v>611710.53</v>
      </c>
      <c r="Q16" s="757">
        <v>0</v>
      </c>
      <c r="R16" s="758">
        <f t="shared" si="6"/>
        <v>0</v>
      </c>
    </row>
    <row r="17" spans="1:18" ht="165">
      <c r="A17" s="747">
        <v>956342</v>
      </c>
      <c r="B17" s="613" t="s">
        <v>2420</v>
      </c>
      <c r="C17" s="612">
        <v>20665564.52</v>
      </c>
      <c r="D17" s="612">
        <f t="shared" si="0"/>
        <v>12399338.711999999</v>
      </c>
      <c r="E17" s="612">
        <v>0</v>
      </c>
      <c r="F17" s="612">
        <f t="shared" si="1"/>
        <v>0</v>
      </c>
      <c r="G17" s="612">
        <v>638724.36</v>
      </c>
      <c r="H17" s="612">
        <f t="shared" si="2"/>
        <v>383234.61599999998</v>
      </c>
      <c r="I17" s="612">
        <v>0</v>
      </c>
      <c r="J17" s="612">
        <f t="shared" si="3"/>
        <v>0</v>
      </c>
      <c r="K17" s="612">
        <v>0</v>
      </c>
      <c r="L17" s="612">
        <v>0</v>
      </c>
      <c r="M17" s="612">
        <v>21304288.879999999</v>
      </c>
      <c r="N17" s="612">
        <f t="shared" si="4"/>
        <v>12782573.328</v>
      </c>
      <c r="O17" s="612">
        <v>21304288.879999999</v>
      </c>
      <c r="P17" s="612">
        <f t="shared" si="5"/>
        <v>12782573.328</v>
      </c>
      <c r="Q17" s="757">
        <v>0</v>
      </c>
      <c r="R17" s="758">
        <f t="shared" si="6"/>
        <v>0</v>
      </c>
    </row>
    <row r="18" spans="1:18" ht="180">
      <c r="A18" s="747">
        <v>956353</v>
      </c>
      <c r="B18" s="613" t="s">
        <v>2414</v>
      </c>
      <c r="C18" s="612">
        <v>17401102.050000001</v>
      </c>
      <c r="D18" s="612">
        <f t="shared" si="0"/>
        <v>10440661.23</v>
      </c>
      <c r="E18" s="612">
        <v>0</v>
      </c>
      <c r="F18" s="612">
        <f t="shared" si="1"/>
        <v>0</v>
      </c>
      <c r="G18" s="612">
        <v>537827.44999999995</v>
      </c>
      <c r="H18" s="612">
        <f t="shared" si="2"/>
        <v>322696.46999999997</v>
      </c>
      <c r="I18" s="612">
        <v>0</v>
      </c>
      <c r="J18" s="612">
        <f t="shared" si="3"/>
        <v>0</v>
      </c>
      <c r="K18" s="612">
        <v>0</v>
      </c>
      <c r="L18" s="612">
        <v>0</v>
      </c>
      <c r="M18" s="612">
        <v>17938929.5</v>
      </c>
      <c r="N18" s="612">
        <f t="shared" si="4"/>
        <v>10763357.699999999</v>
      </c>
      <c r="O18" s="612">
        <v>17938929.5</v>
      </c>
      <c r="P18" s="612">
        <f t="shared" si="5"/>
        <v>10763357.699999999</v>
      </c>
      <c r="Q18" s="757">
        <v>0</v>
      </c>
      <c r="R18" s="758">
        <f t="shared" si="6"/>
        <v>0</v>
      </c>
    </row>
  </sheetData>
  <conditionalFormatting sqref="A4:A18">
    <cfRule type="duplicateValues" dxfId="37"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05CC6-9290-48CB-933D-3A8D8C3D5FA5}">
  <sheetPr>
    <tabColor rgb="FF0096FF"/>
  </sheetPr>
  <dimension ref="D5:P19"/>
  <sheetViews>
    <sheetView workbookViewId="0"/>
  </sheetViews>
  <sheetFormatPr defaultColWidth="8.875" defaultRowHeight="15.75"/>
  <cols>
    <col min="9" max="9" width="11.5" bestFit="1" customWidth="1"/>
  </cols>
  <sheetData>
    <row r="5" spans="4:16">
      <c r="D5">
        <v>741105</v>
      </c>
      <c r="E5" t="s">
        <v>212</v>
      </c>
      <c r="F5" t="s">
        <v>130</v>
      </c>
      <c r="G5" t="s">
        <v>2109</v>
      </c>
      <c r="H5">
        <v>30099566.859999999</v>
      </c>
      <c r="I5">
        <v>127486673.75</v>
      </c>
      <c r="J5">
        <v>279159.40000000002</v>
      </c>
      <c r="K5">
        <v>1171019.3</v>
      </c>
      <c r="L5">
        <v>0</v>
      </c>
      <c r="M5">
        <v>0</v>
      </c>
      <c r="N5">
        <v>159036419.31</v>
      </c>
      <c r="O5">
        <v>30378726.259999998</v>
      </c>
      <c r="P5">
        <v>128657693.05</v>
      </c>
    </row>
    <row r="6" spans="4:16">
      <c r="D6">
        <v>956343</v>
      </c>
      <c r="E6" t="s">
        <v>243</v>
      </c>
      <c r="F6" t="s">
        <v>130</v>
      </c>
      <c r="G6" t="s">
        <v>2109</v>
      </c>
      <c r="H6">
        <v>5271329.93</v>
      </c>
      <c r="I6">
        <v>15672132.449999999</v>
      </c>
      <c r="J6">
        <v>437891.18</v>
      </c>
      <c r="K6">
        <v>1201536.52</v>
      </c>
      <c r="L6">
        <v>0</v>
      </c>
      <c r="M6">
        <v>0</v>
      </c>
      <c r="N6">
        <v>22582890.079999998</v>
      </c>
      <c r="O6">
        <v>5709221.1099999994</v>
      </c>
      <c r="P6">
        <v>16873668.969999999</v>
      </c>
    </row>
    <row r="7" spans="4:16">
      <c r="D7">
        <v>956357</v>
      </c>
      <c r="E7" t="s">
        <v>246</v>
      </c>
      <c r="F7" t="s">
        <v>130</v>
      </c>
      <c r="G7" t="s">
        <v>2109</v>
      </c>
      <c r="H7">
        <v>3132433.35</v>
      </c>
      <c r="I7">
        <v>9313002.7100000009</v>
      </c>
      <c r="J7">
        <v>260212.32</v>
      </c>
      <c r="K7">
        <v>714000.65</v>
      </c>
      <c r="L7">
        <v>0</v>
      </c>
      <c r="M7">
        <v>0</v>
      </c>
      <c r="N7">
        <v>13419649.030000001</v>
      </c>
      <c r="O7">
        <v>3392645.67</v>
      </c>
      <c r="P7">
        <v>10027003.360000001</v>
      </c>
    </row>
    <row r="8" spans="4:16">
      <c r="D8">
        <v>956345</v>
      </c>
      <c r="E8" t="s">
        <v>244</v>
      </c>
      <c r="F8" t="s">
        <v>130</v>
      </c>
      <c r="G8" t="s">
        <v>2109</v>
      </c>
      <c r="H8">
        <v>1805809.83</v>
      </c>
      <c r="I8">
        <v>5368833.0899999999</v>
      </c>
      <c r="J8">
        <v>150009.25</v>
      </c>
      <c r="K8">
        <v>411612.69</v>
      </c>
      <c r="L8">
        <v>0</v>
      </c>
      <c r="M8">
        <v>0</v>
      </c>
      <c r="N8">
        <v>7736264.8600000003</v>
      </c>
      <c r="O8">
        <v>1955819.08</v>
      </c>
      <c r="P8">
        <v>5780445.7800000003</v>
      </c>
    </row>
    <row r="9" spans="4:16">
      <c r="D9">
        <v>956349</v>
      </c>
      <c r="E9" t="s">
        <v>2428</v>
      </c>
      <c r="F9" t="s">
        <v>130</v>
      </c>
      <c r="G9" t="s">
        <v>2109</v>
      </c>
      <c r="H9">
        <v>4544973.03</v>
      </c>
      <c r="I9">
        <v>0</v>
      </c>
      <c r="J9">
        <v>140474.5</v>
      </c>
      <c r="K9">
        <v>0</v>
      </c>
      <c r="L9">
        <v>0</v>
      </c>
      <c r="M9">
        <v>0</v>
      </c>
      <c r="N9">
        <v>4685447.53</v>
      </c>
      <c r="O9">
        <v>4685447.53</v>
      </c>
      <c r="P9">
        <v>0</v>
      </c>
    </row>
    <row r="10" spans="4:16">
      <c r="D10">
        <v>727608</v>
      </c>
      <c r="E10" t="s">
        <v>209</v>
      </c>
      <c r="F10" t="s">
        <v>130</v>
      </c>
      <c r="G10" t="s">
        <v>2109</v>
      </c>
      <c r="H10">
        <v>6184793.0099999998</v>
      </c>
      <c r="I10">
        <v>21147616.850000001</v>
      </c>
      <c r="J10">
        <v>57624.25</v>
      </c>
      <c r="K10">
        <v>195113.65</v>
      </c>
      <c r="L10">
        <v>0</v>
      </c>
      <c r="M10">
        <v>0</v>
      </c>
      <c r="N10">
        <v>27585147.759999998</v>
      </c>
      <c r="O10">
        <v>6242417.2599999998</v>
      </c>
      <c r="P10">
        <v>21342730.5</v>
      </c>
    </row>
    <row r="11" spans="4:16">
      <c r="D11">
        <v>727659</v>
      </c>
      <c r="E11" t="s">
        <v>211</v>
      </c>
      <c r="F11" t="s">
        <v>130</v>
      </c>
      <c r="G11" t="s">
        <v>2109</v>
      </c>
      <c r="H11">
        <v>4422450.5999999996</v>
      </c>
      <c r="I11">
        <v>15121652.49</v>
      </c>
      <c r="J11">
        <v>41204.35</v>
      </c>
      <c r="K11">
        <v>139516.47</v>
      </c>
      <c r="L11">
        <v>0</v>
      </c>
      <c r="M11">
        <v>0</v>
      </c>
      <c r="N11">
        <v>19724823.91</v>
      </c>
      <c r="O11">
        <v>4463654.9499999993</v>
      </c>
      <c r="P11">
        <v>15261168.960000001</v>
      </c>
    </row>
    <row r="12" spans="4:16">
      <c r="D12">
        <v>727606</v>
      </c>
      <c r="E12" t="s">
        <v>208</v>
      </c>
      <c r="F12" t="s">
        <v>130</v>
      </c>
      <c r="G12" t="s">
        <v>2109</v>
      </c>
      <c r="H12">
        <v>7047710.1799999997</v>
      </c>
      <c r="I12">
        <v>24098183.23</v>
      </c>
      <c r="J12">
        <v>65664.12</v>
      </c>
      <c r="K12">
        <v>222336.38</v>
      </c>
      <c r="L12">
        <v>0</v>
      </c>
      <c r="M12">
        <v>0</v>
      </c>
      <c r="N12">
        <v>31433893.91</v>
      </c>
      <c r="O12">
        <v>7113374.2999999998</v>
      </c>
      <c r="P12">
        <v>24320519.609999999</v>
      </c>
    </row>
    <row r="13" spans="4:16">
      <c r="D13">
        <v>727522</v>
      </c>
      <c r="E13" t="s">
        <v>205</v>
      </c>
      <c r="F13" t="s">
        <v>130</v>
      </c>
      <c r="G13" t="s">
        <v>2109</v>
      </c>
      <c r="H13">
        <v>4393410.13</v>
      </c>
      <c r="I13">
        <v>15022354.59</v>
      </c>
      <c r="J13">
        <v>40933.78</v>
      </c>
      <c r="K13">
        <v>138600.32000000001</v>
      </c>
      <c r="L13">
        <v>0</v>
      </c>
      <c r="M13">
        <v>0</v>
      </c>
      <c r="N13">
        <v>19595298.82</v>
      </c>
      <c r="O13">
        <v>4434343.91</v>
      </c>
      <c r="P13">
        <v>15160954.91</v>
      </c>
    </row>
    <row r="14" spans="4:16">
      <c r="D14">
        <v>727657</v>
      </c>
      <c r="E14" t="s">
        <v>210</v>
      </c>
      <c r="F14" t="s">
        <v>130</v>
      </c>
      <c r="G14" t="s">
        <v>2109</v>
      </c>
      <c r="H14">
        <v>5174184.24</v>
      </c>
      <c r="I14">
        <v>17692049</v>
      </c>
      <c r="J14">
        <v>48208.32</v>
      </c>
      <c r="K14">
        <v>163231.65</v>
      </c>
      <c r="L14">
        <v>0</v>
      </c>
      <c r="M14">
        <v>0</v>
      </c>
      <c r="N14">
        <v>23077673.210000001</v>
      </c>
      <c r="O14">
        <v>5222392.5600000005</v>
      </c>
      <c r="P14">
        <v>17855280.649999999</v>
      </c>
    </row>
    <row r="15" spans="4:16">
      <c r="D15">
        <v>956348</v>
      </c>
      <c r="E15" t="s">
        <v>245</v>
      </c>
      <c r="F15" t="s">
        <v>130</v>
      </c>
      <c r="G15" t="s">
        <v>2109</v>
      </c>
      <c r="H15">
        <v>294309.15999999997</v>
      </c>
      <c r="I15">
        <v>875007.19</v>
      </c>
      <c r="J15">
        <v>24448.38</v>
      </c>
      <c r="K15">
        <v>67084.2</v>
      </c>
      <c r="L15">
        <v>0</v>
      </c>
      <c r="M15">
        <v>0</v>
      </c>
      <c r="N15">
        <v>1260848.93</v>
      </c>
      <c r="O15">
        <v>318757.53999999998</v>
      </c>
      <c r="P15">
        <v>942091.3899999999</v>
      </c>
    </row>
    <row r="16" spans="4:16">
      <c r="D16">
        <v>727529</v>
      </c>
      <c r="E16" t="s">
        <v>206</v>
      </c>
      <c r="F16" t="s">
        <v>130</v>
      </c>
      <c r="G16" t="s">
        <v>2109</v>
      </c>
      <c r="H16">
        <v>12958692.91</v>
      </c>
      <c r="I16">
        <v>44309562.759999998</v>
      </c>
      <c r="J16">
        <v>120737.25</v>
      </c>
      <c r="K16">
        <v>408812.06</v>
      </c>
      <c r="L16">
        <v>0</v>
      </c>
      <c r="M16">
        <v>0</v>
      </c>
      <c r="N16">
        <v>57797804.980000004</v>
      </c>
      <c r="O16">
        <v>13079430.16</v>
      </c>
      <c r="P16">
        <v>44718374.82</v>
      </c>
    </row>
    <row r="17" spans="4:16">
      <c r="D17">
        <v>956356</v>
      </c>
      <c r="E17" t="s">
        <v>2432</v>
      </c>
      <c r="F17" t="s">
        <v>130</v>
      </c>
      <c r="G17" t="s">
        <v>2109</v>
      </c>
      <c r="H17">
        <v>988951.38</v>
      </c>
      <c r="I17">
        <v>0</v>
      </c>
      <c r="J17">
        <v>30566.17</v>
      </c>
      <c r="K17">
        <v>0</v>
      </c>
      <c r="L17">
        <v>0</v>
      </c>
      <c r="M17">
        <v>0</v>
      </c>
      <c r="N17">
        <v>1019517.55</v>
      </c>
      <c r="O17">
        <v>1019517.55</v>
      </c>
      <c r="P17">
        <v>0</v>
      </c>
    </row>
    <row r="18" spans="4:16">
      <c r="D18">
        <v>956342</v>
      </c>
      <c r="E18" t="s">
        <v>2420</v>
      </c>
      <c r="F18" t="s">
        <v>130</v>
      </c>
      <c r="G18" t="s">
        <v>2109</v>
      </c>
      <c r="H18">
        <v>20665564.52</v>
      </c>
      <c r="I18">
        <v>0</v>
      </c>
      <c r="J18">
        <v>638724.36</v>
      </c>
      <c r="K18">
        <v>0</v>
      </c>
      <c r="L18">
        <v>0</v>
      </c>
      <c r="M18">
        <v>0</v>
      </c>
      <c r="N18">
        <v>21304288.879999999</v>
      </c>
      <c r="O18">
        <v>21304288.879999999</v>
      </c>
      <c r="P18">
        <v>0</v>
      </c>
    </row>
    <row r="19" spans="4:16">
      <c r="D19">
        <v>956353</v>
      </c>
      <c r="E19" t="s">
        <v>2414</v>
      </c>
      <c r="F19" t="s">
        <v>130</v>
      </c>
      <c r="G19" t="s">
        <v>2109</v>
      </c>
      <c r="H19">
        <v>17401102.050000001</v>
      </c>
      <c r="I19">
        <v>0</v>
      </c>
      <c r="J19">
        <v>537827.44999999995</v>
      </c>
      <c r="K19">
        <v>0</v>
      </c>
      <c r="L19">
        <v>0</v>
      </c>
      <c r="M19">
        <v>0</v>
      </c>
      <c r="N19">
        <v>17938929.5</v>
      </c>
      <c r="O19">
        <v>17938929.5</v>
      </c>
      <c r="P19">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C4C81-D63F-4AB4-8403-BFB4FEDE9358}">
  <sheetPr>
    <tabColor rgb="FF0096FF"/>
  </sheetPr>
  <dimension ref="A2:D87"/>
  <sheetViews>
    <sheetView workbookViewId="0"/>
  </sheetViews>
  <sheetFormatPr defaultColWidth="8.875" defaultRowHeight="15.75"/>
  <sheetData>
    <row r="2" spans="1:4">
      <c r="A2">
        <v>711819</v>
      </c>
      <c r="D2">
        <v>673847</v>
      </c>
    </row>
    <row r="3" spans="1:4">
      <c r="A3">
        <v>168226</v>
      </c>
      <c r="D3">
        <v>701679</v>
      </c>
    </row>
    <row r="4" spans="1:4">
      <c r="A4">
        <v>662238</v>
      </c>
      <c r="D4">
        <v>673843</v>
      </c>
    </row>
    <row r="5" spans="1:4">
      <c r="A5">
        <v>657300</v>
      </c>
      <c r="D5">
        <v>673848</v>
      </c>
    </row>
    <row r="6" spans="1:4">
      <c r="A6">
        <v>542758</v>
      </c>
      <c r="D6">
        <v>674092</v>
      </c>
    </row>
    <row r="7" spans="1:4">
      <c r="A7">
        <v>551963</v>
      </c>
      <c r="D7">
        <v>682180</v>
      </c>
    </row>
    <row r="8" spans="1:4">
      <c r="A8">
        <v>551925</v>
      </c>
      <c r="D8">
        <v>673774</v>
      </c>
    </row>
    <row r="9" spans="1:4">
      <c r="A9">
        <v>550950</v>
      </c>
      <c r="D9">
        <v>673839</v>
      </c>
    </row>
    <row r="10" spans="1:4">
      <c r="A10">
        <v>551926</v>
      </c>
      <c r="D10">
        <v>679026</v>
      </c>
    </row>
    <row r="11" spans="1:4">
      <c r="A11">
        <v>678800</v>
      </c>
      <c r="D11">
        <v>678985</v>
      </c>
    </row>
    <row r="12" spans="1:4">
      <c r="A12">
        <v>673292</v>
      </c>
      <c r="D12">
        <v>679025</v>
      </c>
    </row>
    <row r="13" spans="1:4">
      <c r="D13">
        <v>691246</v>
      </c>
    </row>
    <row r="14" spans="1:4">
      <c r="D14">
        <v>742026</v>
      </c>
    </row>
    <row r="15" spans="1:4">
      <c r="D15">
        <v>704755</v>
      </c>
    </row>
    <row r="16" spans="1:4">
      <c r="D16">
        <v>682898</v>
      </c>
    </row>
    <row r="17" spans="4:4">
      <c r="D17">
        <v>682172</v>
      </c>
    </row>
    <row r="18" spans="4:4">
      <c r="D18">
        <v>673775</v>
      </c>
    </row>
    <row r="19" spans="4:4">
      <c r="D19">
        <v>686453</v>
      </c>
    </row>
    <row r="20" spans="4:4">
      <c r="D20">
        <v>686471</v>
      </c>
    </row>
    <row r="21" spans="4:4">
      <c r="D21">
        <v>689071</v>
      </c>
    </row>
    <row r="22" spans="4:4">
      <c r="D22">
        <v>682865</v>
      </c>
    </row>
    <row r="23" spans="4:4">
      <c r="D23">
        <v>682870</v>
      </c>
    </row>
    <row r="24" spans="4:4">
      <c r="D24">
        <v>682910</v>
      </c>
    </row>
    <row r="25" spans="4:4">
      <c r="D25">
        <v>674088</v>
      </c>
    </row>
    <row r="26" spans="4:4">
      <c r="D26">
        <v>708579</v>
      </c>
    </row>
    <row r="27" spans="4:4">
      <c r="D27">
        <v>710110</v>
      </c>
    </row>
    <row r="28" spans="4:4">
      <c r="D28">
        <v>710099</v>
      </c>
    </row>
    <row r="29" spans="4:4">
      <c r="D29">
        <v>712968</v>
      </c>
    </row>
    <row r="30" spans="4:4">
      <c r="D30">
        <v>705584</v>
      </c>
    </row>
    <row r="31" spans="4:4">
      <c r="D31">
        <v>673818</v>
      </c>
    </row>
    <row r="32" spans="4:4">
      <c r="D32">
        <v>673844</v>
      </c>
    </row>
    <row r="33" spans="4:4">
      <c r="D33">
        <v>673838</v>
      </c>
    </row>
    <row r="34" spans="4:4">
      <c r="D34">
        <v>738120</v>
      </c>
    </row>
    <row r="35" spans="4:4">
      <c r="D35">
        <v>673795</v>
      </c>
    </row>
    <row r="36" spans="4:4">
      <c r="D36">
        <v>334329</v>
      </c>
    </row>
    <row r="37" spans="4:4">
      <c r="D37">
        <v>685477</v>
      </c>
    </row>
    <row r="38" spans="4:4">
      <c r="D38">
        <v>711856</v>
      </c>
    </row>
    <row r="39" spans="4:4">
      <c r="D39">
        <v>705527</v>
      </c>
    </row>
    <row r="40" spans="4:4">
      <c r="D40">
        <v>701495</v>
      </c>
    </row>
    <row r="41" spans="4:4">
      <c r="D41">
        <v>688630</v>
      </c>
    </row>
    <row r="42" spans="4:4">
      <c r="D42">
        <v>735474</v>
      </c>
    </row>
    <row r="43" spans="4:4">
      <c r="D43">
        <v>750692</v>
      </c>
    </row>
    <row r="44" spans="4:4">
      <c r="D44">
        <v>752540</v>
      </c>
    </row>
    <row r="45" spans="4:4">
      <c r="D45">
        <v>790443</v>
      </c>
    </row>
    <row r="46" spans="4:4">
      <c r="D46">
        <v>698579</v>
      </c>
    </row>
    <row r="47" spans="4:4">
      <c r="D47">
        <v>660239</v>
      </c>
    </row>
    <row r="48" spans="4:4">
      <c r="D48">
        <v>542690</v>
      </c>
    </row>
    <row r="49" spans="4:4">
      <c r="D49">
        <v>542687</v>
      </c>
    </row>
    <row r="50" spans="4:4">
      <c r="D50">
        <v>542756</v>
      </c>
    </row>
    <row r="51" spans="4:4">
      <c r="D51">
        <v>542688</v>
      </c>
    </row>
    <row r="52" spans="4:4">
      <c r="D52">
        <v>698424</v>
      </c>
    </row>
    <row r="53" spans="4:4">
      <c r="D53">
        <v>542517</v>
      </c>
    </row>
    <row r="54" spans="4:4">
      <c r="D54">
        <v>660227</v>
      </c>
    </row>
    <row r="55" spans="4:4">
      <c r="D55">
        <v>659968</v>
      </c>
    </row>
    <row r="56" spans="4:4">
      <c r="D56">
        <v>673504</v>
      </c>
    </row>
    <row r="57" spans="4:4">
      <c r="D57">
        <v>659623</v>
      </c>
    </row>
    <row r="58" spans="4:4">
      <c r="D58">
        <v>690545</v>
      </c>
    </row>
    <row r="59" spans="4:4">
      <c r="D59">
        <v>659625</v>
      </c>
    </row>
    <row r="60" spans="4:4">
      <c r="D60">
        <v>660437</v>
      </c>
    </row>
    <row r="61" spans="4:4">
      <c r="D61">
        <v>691702</v>
      </c>
    </row>
    <row r="62" spans="4:4">
      <c r="D62">
        <v>679039</v>
      </c>
    </row>
    <row r="63" spans="4:4">
      <c r="D63">
        <v>812569</v>
      </c>
    </row>
    <row r="64" spans="4:4">
      <c r="D64">
        <v>797148</v>
      </c>
    </row>
    <row r="65" spans="4:4">
      <c r="D65">
        <v>801166</v>
      </c>
    </row>
    <row r="66" spans="4:4">
      <c r="D66">
        <v>801172</v>
      </c>
    </row>
    <row r="67" spans="4:4">
      <c r="D67">
        <v>817956</v>
      </c>
    </row>
    <row r="68" spans="4:4">
      <c r="D68">
        <v>798275</v>
      </c>
    </row>
    <row r="69" spans="4:4">
      <c r="D69">
        <v>745856</v>
      </c>
    </row>
    <row r="70" spans="4:4">
      <c r="D70">
        <v>800286</v>
      </c>
    </row>
    <row r="71" spans="4:4">
      <c r="D71">
        <v>757700</v>
      </c>
    </row>
    <row r="72" spans="4:4">
      <c r="D72">
        <v>757692</v>
      </c>
    </row>
    <row r="73" spans="4:4">
      <c r="D73">
        <v>757696</v>
      </c>
    </row>
    <row r="74" spans="4:4">
      <c r="D74">
        <v>757697</v>
      </c>
    </row>
    <row r="75" spans="4:4">
      <c r="D75">
        <v>745861</v>
      </c>
    </row>
    <row r="76" spans="4:4">
      <c r="D76">
        <v>800361</v>
      </c>
    </row>
    <row r="77" spans="4:4">
      <c r="D77">
        <v>757689</v>
      </c>
    </row>
    <row r="78" spans="4:4">
      <c r="D78">
        <v>752810</v>
      </c>
    </row>
    <row r="79" spans="4:4">
      <c r="D79">
        <v>746309</v>
      </c>
    </row>
    <row r="80" spans="4:4">
      <c r="D80">
        <v>757699</v>
      </c>
    </row>
    <row r="81" spans="4:4">
      <c r="D81">
        <v>757687</v>
      </c>
    </row>
    <row r="82" spans="4:4">
      <c r="D82">
        <v>745859</v>
      </c>
    </row>
    <row r="83" spans="4:4">
      <c r="D83">
        <v>755211</v>
      </c>
    </row>
    <row r="84" spans="4:4">
      <c r="D84">
        <v>757698</v>
      </c>
    </row>
    <row r="85" spans="4:4">
      <c r="D85">
        <v>752808</v>
      </c>
    </row>
    <row r="86" spans="4:4">
      <c r="D86">
        <v>757662</v>
      </c>
    </row>
    <row r="87" spans="4:4">
      <c r="D87">
        <v>165226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A48C-95DA-4058-A2B9-09F341DD1025}">
  <sheetPr>
    <tabColor rgb="FF0096FF"/>
  </sheetPr>
  <dimension ref="A1:A3"/>
  <sheetViews>
    <sheetView workbookViewId="0"/>
  </sheetViews>
  <sheetFormatPr defaultColWidth="10.5" defaultRowHeight="15.75"/>
  <sheetData>
    <row r="1" spans="1:1">
      <c r="A1" s="628"/>
    </row>
    <row r="2" spans="1:1">
      <c r="A2" t="s">
        <v>2585</v>
      </c>
    </row>
    <row r="3" spans="1:1">
      <c r="A3" t="s">
        <v>2586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8 1 6 7 7 2 5 c - f 4 6 4 - 4 3 0 f - a a 9 8 - 6 3 e f 2 4 2 5 3 b 9 5 "   x m l n s = " h t t p : / / s c h e m a s . m i c r o s o f t . c o m / D a t a M a s h u p " > A A A A A C M H A A B Q S w M E F A A C A A g A 0 2 y 2 X B 8 e e S O k A A A A 9 g A A A B I A H A B D b 2 5 m a W c v U G F j a 2 F n Z S 5 4 b W w g o h g A K K A U A A A A A A A A A A A A A A A A A A A A A A A A A A A A h Y 8 x D o I w G I W v Q r r T l h K N I a U M r p K Y E I 1 r U y o 0 w o + h x X I 3 B 4 / k F c Q o 6 u b 4 v v c N 7 9 2 v N 5 6 N b R N c d G 9 N B y m K M E W B B t W V B q o U D e 4 Y r l A m + F a q k 6 x 0 M M l g k 9 G W K a q d O y e E e O + x j 3 H X V 4 R R G p F D v i l U r V u J P r L 5 L 4 c G r J O g N B J 8 / x o j G I 4 W M W Z s i S k n M + S 5 g a / A p r 3 P 9 g f y 9 d C 4 o d d C Q 7 g r O J k j J + 8 P 4 g F Q S w M E F A A C A A g A 0 2 y 2 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N s t l z 6 R R z 1 H Q Q A A O 0 M A A A T A B w A R m 9 y b X V s Y X M v U 2 V j d G l v b j E u b S C i G A A o o B Q A A A A A A A A A A A A A A A A A A A A A A A A A A A D d V m 1 P I k k Q / m 7 i f 6 i M i R m y v A 2 C r n c h l z k W b s n 5 F g c 1 F 2 N M M 5 T S 6 0 z 3 b H e P s i H + 9 6 u e A U E Z W N d P l + M L U F 3 P U 0 9 X d 1 W X x t B w K S D I v 7 3 f t 7 e 2 t / S Y K R z B j t M P T q 9 g F 7 7 Y r 4 F i 4 Q M q B 9 o Q o d n e A v o E M l U h k i W w i D P J h a k O 2 D B C 7 T p j Y x L 9 W 6 3 G E B N V z S i T z C G U c U 1 z g 7 o 2 Q G 2 a r V b D K c N 1 P 0 4 i j F E Y Z n W 0 n U a 1 T u Z L j k / H c o R t x 4 8 i 5 6 Z U z u P u O I 2 D 1 k G j 5 Y W V w 9 b e Y a V 5 2 D q s s L t w r 9 I Y 1 e s H Y W u 4 v z e 8 s 1 J z h d P r / q j 9 P s z N 8 3 X f Y K x v X k J 1 x k z c U z o G P x K 0 l N k G q 5 Q O o e + k i j s y S m N h F 7 X 7 T l 3 l 6 d Q 5 S m M G 3 U l C e S f u j t Q G 3 G b j 8 6 d m f b 9 E G + + k S q E I f 1 Q t 8 X M Z p s 5 A G h b B 0 c W x v w K r 7 3 + y U H + 3 W w w l B + h 0 o Q L 2 B 3 m t d a K 1 n L O r D Y + Z w U L P X p c 0 / E l n B / 4 j 4 5 F N R 4 Y q d D 4 d R v y e W b F + L F N h S M V l A z r n H f h L S a 3 X A / 0 k U f K R c A U M F n 6 C J t f a Y d G H C B b x 1 1 K s F z + P / m 6 Y 9 5 4 9 r w f + c r z 6 R + P V N 8 d 7 L m 1 v c V F Y G 8 u 9 o z s Z 8 y E 3 t 4 2 f t Y s e f 2 + 3 6 H H B R I i n C a q s R 2 j b N v y E X 6 L S t o W 1 w W s t d Q g i N m i l n M s n v a j b A C O q H W t z c z l l Q B a O Y Y A T U + 1 I 6 j 9 c a P f 6 h M V 4 U w b H v 7 9 X S C m S y i m t 4 f Y K y d 8 K m I V x r 7 s T g 8 I K v i G Y U 5 1 E e r J M 3 R c j / s h H K d V 6 M E Y 6 h Y U C s L 6 3 r z I F i 0 z B h k z V j v h Q 0 R 8 Y I S Q q x S G r 9 X x f D + i I h Z Y R H 2 V 3 4 C x i w t o D s 2 q H e Z a D / H y f u B l T 2 S T c N i V q g 3 C O j 9 S r a 1 / l N 6 b h j A q P a 0 O / E l q K p I b u 9 5 Q n U t d s r l b y N 8 3 S 3 d 6 0 9 z x P Z Y L K a I Q K z p g Z O + 0 P X Z v / U D L o s b F X j l 6 9 x X N D D 6 F U J i u h E C O 4 k u p h K O W D T V x m q c 4 t 7 v / / s s z L g l y + 5 Q P K b V Z o t / l u 2 x v S N c 2 e 8 b b z F u q U / + a C h o G M w R 7 A F 2 b Y I v v n G G d v x k A m b x v H A 0 / c Y i F l b 1 G / 5 B F L q + c r M r q o S w S z l Z n d L Y h F / W z m R N N O E L K I K d 0 2 d A R L b e 2 X p p E V M X b y m O 2 B u M r Q F 2 a / u T Q D N D 4 D h Z Z h d h N 2 3 O i u 5 F 7 R 4 c n U g B l j N h 8 w Q b n e P S 5 5 H u E N I U G k 8 R D V Y o h 4 I Y C f M D S K G K y E 3 W 7 l 7 A o O W 1 7 d 2 1 s X Z c m n u Y a H g l g f r 3 5 A T q 0 1 R K + c 9 g u c e q f n x x d H f r 6 Z l 9 E r H 8 f m u Z w 9 l R u h O S L T N S c J N 8 K W U V b o 8 t R X h O L 2 d u d m Q 6 9 Z Z u z I 2 A 7 V K / b 5 g F f L 5 p 8 w u 1 T g / l M 7 K a 2 4 X o 0 l C R V 3 X M U U 3 B 4 i F / a q Z U f 8 x 4 r 7 b K a w x + 9 T 6 J E N D w G N 9 a l e 8 T 3 B J 1 i n 8 C L J G 8 p s f R U c p E P w t c b X 0 E 3 z y b 9 Q S w E C L Q A U A A I A C A D T b L Z c H x 5 5 I 6 Q A A A D 2 A A A A E g A A A A A A A A A A A A A A A A A A A A A A Q 2 9 u Z m l n L 1 B h Y 2 t h Z 2 U u e G 1 s U E s B A i 0 A F A A C A A g A 0 2 y 2 X A / K 6 a u k A A A A 6 Q A A A B M A A A A A A A A A A A A A A A A A 8 A A A A F t D b 2 5 0 Z W 5 0 X 1 R 5 c G V z X S 5 4 b W x Q S w E C L Q A U A A I A C A D T b L Z c + k U c 9 R 0 E A A D t D A A A E w A A A A A A A A A A A A A A A A D h A Q A A R m 9 y b X V s Y X M v U 2 V j d G l v b j E u b V B L B Q Y A A A A A A w A D A M I A A A B L 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l q A A A A A A A A M O o 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J U 0 9 X J T I w J T I 2 J T I w R F N P V y U y M F R y Y W N r Z X I 8 L 0 l 0 Z W 1 Q Y X R o P j w v S X R l b U x v Y 2 F 0 a W 9 u P j x T d G F i b G V F b n R y a W V z P j x F b n R y e S B U e X B l P S J J c 1 B y a X Z h d G U i I F Z h b H V l P S J s M C I g L z 4 8 R W 5 0 c n k g V H l w Z T 0 i U X V l c n l J R C I g V m F s d W U 9 I n M 0 N T A 1 Y W Q w M S 0 2 M T E 3 L T Q w M 2 E t O D F l M S 1 i Z W F k N G M 2 Y z A z M D c i I C 8 + P E V u d H J 5 I F R 5 c G U 9 I k Z p b G x F b m F i b G V k I i B W Y W x 1 Z T 0 i b D A i I C 8 + P E V u d H J 5 I F R 5 c G U 9 I k 5 h d m l n Y X R p b 2 5 T d G V w T m F t Z S I g V m F s d W U 9 I n N O Y X Z p Z 2 F 0 a W 9 u I i A v P j x F b n R y e S B U e X B l P S J O Y W 1 l V X B k Y X R l Z E F m d G V y R m l s b C I g V m F s d W U 9 I m w w I i A v P j x F b n R y e S B U e X B l P S J S Z X N 1 b H R U e X B l I i B W Y W x 1 Z T 0 i c 1 R h Y m x l I i A v P j x F b n R y e S B U e X B l P S J G a W x s Z W R D b 2 1 w b G V 0 Z V J l c 3 V s d F R v V 2 9 y a 3 N o Z W V 0 I i B W Y W x 1 Z T 0 i b D E i I C 8 + P E V u d H J 5 I F R 5 c G U 9 I k J 1 Z m Z l c k 5 l e H R S Z W Z y Z X N o I i B W Y W x 1 Z T 0 i b D E i I C 8 + P E V u d H J 5 I F R 5 c G U 9 I k Z p b G x D b 2 x 1 b W 5 U e X B l c y I g V m F s d W U 9 I n N C Z 1 l H Q m d Z Q k J n R U h C Z 1 l C Q m d j S E J 3 Y 0 d F U k V S R V J F U k V S R U h C d 2 N H R V J F U k V S R V J F U k V S R V J F R 0 J n Y 0 h B Q U F H Q m h F U k F B W V J F U k V S Q m d Z R 0 J 3 W U d C a E V C R V J F R k J n W U d C Z 2 N H Q m d Z R 0 J 3 W U h C d 2 N H Q m d Z U k V R Y 0 d C d 2 N I Q V F j S E F B V U d C Z 1 l G Q l F Z R 0 J R V U Z C U V V G Q l F V S E J n V U d C Z 1 l I Q n d Z S E J 3 Y 0 h C Z 1 l S Q m d V R k J n Q U F B Q U F B Q X d B R 0 J n Q U F B Q U F B Q U F B Q U F B Q U E i I C 8 + P E V u d H J 5 I F R 5 c G U 9 I k Z p b G x D b 2 x 1 b W 5 O Y W 1 l c y I g V m F s d W U 9 I n N b J n F 1 b 3 Q 7 R k F B U 3 Q g I y Z x d W 9 0 O y w m c X V v d D t Q L 1 c g I y Z x d W 9 0 O y w m c X V v d D t M V U 1 B I F B y b 2 p l Y 3 Q g T m F t Z S Z x d W 9 0 O y w m c X V v d D t M V U 1 B I E l E I C M m c X V v d D s s J n F 1 b 3 Q 7 Q X N z Z X Q m c X V v d D s s J n F 1 b 3 Q 7 U H J p b 3 J p d H k g U 3 R h Y m l s a X p h d G l v b i B Q b G F u J n F 1 b 3 Q 7 L C Z x d W 9 0 O 0 N 1 c n J l b n Q g b 3 I g U G F z d C B Q c m l v c m l 0 e S B Q c m 9 q Z W N 0 J n F 1 b 3 Q 7 L C Z x d W 9 0 O 0 l u Y W N 0 a X Z l I C Z x d W 9 0 O y w m c X V v d D t E Y X R l I E l u Y W N 0 a X Z h d G V k J n F 1 b 3 Q 7 L C Z x d W 9 0 O 1 d p d G h k c m F 3 b i B D Y X R l Z 2 9 y e S Z x d W 9 0 O y w m c X V v d D t X a X R o Z H J h d 2 4 g Q 2 F 0 Z W d v c n k g U 3 R h d H V z J n F 1 b 3 Q 7 L C Z x d W 9 0 O 1 R v I E J l I F J l Y W N 0 a X Z h d G V k J n F 1 b 3 Q 7 L C Z x d W 9 0 O 0 R h d G U g R k F B U 3 Q g U H J v a m V j d C B D c m V h d G V k J n F 1 b 3 Q 7 L C Z x d W 9 0 O 0 l u a X R p Y W w g R F N P V y B T d W J t a X N z a W 9 u J n F 1 b 3 Q 7 L C Z x d W 9 0 O 0 x h d G V z d C B E U 0 9 X I F J l d m l z a W 9 u J n F 1 b 3 Q 7 L C Z x d W 9 0 O 0 Z F T U E g S W 5 0 Z X J u Y W w g R U h Q I E R l Y W R s a W 5 l I E R h d G U g K E V D R C k m c X V v d D s s J n F 1 b 3 Q 7 R G F 0 Z S B G R U 1 B I E l u d G V y b m F s I E V I U C B E Z W F k b G l u Z S B Q b 3 N 0 Z W Q m c X V v d D s s J n F 1 b 3 Q 7 R U h Q I E N v b W 1 l b n R z J n F 1 b 3 Q 7 L C Z x d W 9 0 O z Q y O C B D b 3 N 0 I E V z d G l t Y X R l J n F 1 b 3 Q 7 L C Z x d W 9 0 O z Q w N i B D b 3 N 0 I E V z d G l t Y X R l J n F 1 b 3 Q 7 L C Z x d W 9 0 O z Q y O C B B X H U w M D I 2 R S B D b 3 N 0 I E V z d G l t Y X R l J n F 1 b 3 Q 7 L C Z x d W 9 0 O z Q w N i B B X H U w M D I 2 R S B D b 3 N 0 I E V z d G l t Y X R l J n F 1 b 3 Q 7 L C Z x d W 9 0 O 0 V c d T A w M j Z N I C g 0 M j g p I E N v c 3 Q g R X N 0 a W 1 h d G U m c X V v d D s s J n F 1 b 3 Q 7 N D A 2 I E N F I C 0 g N D A 2 I E F c d T A w M j Z F J n F 1 b 3 Q 7 L C Z x d W 9 0 O 0 x 1 b W E g R X h w Z W N 0 Z W Q g Q 2 9 z d C A o N D I 4 K z Q w N i k m c X V v d D s s J n F 1 b 3 Q 7 V G 9 0 Y W w g T F V N Q S B F e H B l Y 3 R l Z C B D b 3 N 0 I C g 0 M D Y r N D I 4 K 0 F c d T A w M j Z F K S Z x d W 9 0 O y w m c X V v d D t F Y X J s a W V z d C B F e H B l Y 3 R l Z C B P Y m x p Z 2 F 0 a W 9 u I E R h d G U m c X V v d D s s J n F 1 b 3 Q 7 T G F 0 Z X N 0 I E V 4 c G V j d G V k I E 9 i b G l n Y X R p b 2 4 g R G F 0 Z S Z x d W 9 0 O y w m c X V v d D t J b m l 0 a W F s I E R h d G U g T 2 J s a W d h d G V k J n F 1 b 3 Q 7 L C Z x d W 9 0 O 0 x h c 3 Q g R G F 0 Z S B P Y m x p Z 2 F 0 Z W Q m c X V v d D s s J n F 1 b 3 Q 7 T 2 J s a W d h d G V k I E F t b 3 V u d C A t I F Y w I E N S Q y B O Z X Q g Q 2 9 z d C Z x d W 9 0 O y w m c X V v d D t P Y m x p Z 2 F 0 Z W Q g Q W 1 v d W 5 0 I C 0 g V j A g Q 1 J D I E d y b 3 N z I E N v c 3 Q m c X V v d D s s J n F 1 b 3 Q 7 T 2 J s a W d h d G V k I E F t b 3 V u d C A t I F Y x I E N S Q y B O Z X Q g Q 2 9 z d C Z x d W 9 0 O y w m c X V v d D t P Y m x p Z 2 F 0 Z W Q g Q W 1 v d W 5 0 I C 0 g V j E g Q 1 J D I E d y b 3 N z I E N v c 3 Q m c X V v d D s s J n F 1 b 3 Q 7 T 2 J s a W d h d G V k I E F t b 3 V u d C A t I F Y y I E N S Q y B O Z X Q g Q 2 9 z d C Z x d W 9 0 O y w m c X V v d D t P Y m x p Z 2 F 0 Z W Q g Q W 1 v d W 5 0 I C 0 g V j I g Q 1 J D I E d y b 3 N z I E N v c 3 Q m c X V v d D s s J n F 1 b 3 Q 7 Q X B w c m 9 2 Z W Q g T 2 J s a W d h d G V k I E F t b 3 V u d C A t I E N S Q y B O Z X Q g Q 2 9 z d C B D Y W w m c X V v d D s s J n F 1 b 3 Q 7 Q X B w c m 9 2 Z W Q g T 2 J s a W d h d G V k I E F t b 3 V u d C A t I E N S Q y B H c m 9 z c y B D b 3 N 0 I E N h b C Z x d W 9 0 O y w m c X V v d D s 0 M j g g Q V x 1 M D A y N k U g T 2 J s a W d h d G V k I E N v c 3 Q m c X V v d D s s J n F 1 b 3 Q 7 N D A 2 I E F c d T A w M j Z F I E 9 i b G l n Y X R l Z C B D b 3 N 0 J n F 1 b 3 Q 7 L C Z x d W 9 0 O 0 V c d T A w M j Z N I C g 0 M j g p I E 9 i b G l n Y X R l Z C B D b 3 N 0 J n F 1 b 3 Q 7 L C Z x d W 9 0 O 0 R v Y 3 V t Z W 5 0 I F B h d G g m c X V v d D s s J n F 1 b 3 Q 7 T m 9 0 Z X M m c X V v d D s s J n F 1 b 3 Q 7 T W 9 k a W Z p Z W Q m c X V v d D s s J n F 1 b 3 Q 7 Q 3 J l Y X R l Z C Z x d W 9 0 O y w m c X V v d D t D c m V h d G V k I E J 5 J n F 1 b 3 Q 7 L C Z x d W 9 0 O 0 1 v Z G l m a W V k I E J 5 J n F 1 b 3 Q 7 L C Z x d W 9 0 O 1 J G S U Z B Q V N 0 J n F 1 b 3 Q 7 L C Z x d W 9 0 O 1 R p d G x l J n F 1 b 3 Q 7 L C Z x d W 9 0 O 0 V c d T A w M j Z N I D Q y O C Z x d W 9 0 O y w m c X V v d D t F X H U w M D I 2 T S A 0 M D Y m c X V v d D s s J n F 1 b 3 Q 7 R V x 1 M D A y N k 0 g N D I 4 I C s g N D A 2 I F R v d G F s I E N h b G M m c X V v d D s s J n F 1 b 3 Q 7 T X V s d G l w b G U g R m l u Y W 5 j a W F s I E 5 1 b W J l c n M m c X V v d D s s J n F 1 b 3 Q 7 V G 9 0 Y W w g N D A 2 I E h N U C B D b 3 N 0 I E 9 i b G l n Y X R p b 2 4 m c X V v d D s s J n F 1 b 3 Q 7 S V N P V y B D b 3 N 0 I E V z d G l t Y X R l J n F 1 b 3 Q 7 L C Z x d W 9 0 O 0 V c d T A w M j Z N I C g 0 M D Y p I E N v c 3 Q g R X N 0 a W 1 h d G U g R F N P V y Z x d W 9 0 O y w m c X V v d D t F X H U w M D I 2 T S A o N D A 2 K S B P Y m x p Z 2 F 0 Z W Q g Q 2 9 z d C Z x d W 9 0 O y w m c X V v d D t D b 2 x v c i B U Y W c m c X V v d D s s J n F 1 b 3 Q 7 Q 2 9 t c G x p Y W 5 j Z S B B c 3 N l d C B J Z C Z x d W 9 0 O y w m c X V v d D t M V U 1 B I E l t c H J v d m V t Z W 5 0 I F B y b 2 d y Y W 0 m c X V v d D s s J n F 1 b 3 Q 7 S V N P V y A t I E R h d G U g c 3 V i b W l 0 d G V k I H R v I E Z F T U E m c X V v d D s s J n F 1 b 3 Q 7 U m V z d G 9 y Y X R p b 2 4 g L y B J b X B y b 3 Z l Z C A v I E F s d G V y b m F 0 Z S Z x d W 9 0 O y w m c X V v d D t J U 0 9 X I E x p b m s m c X V v d D s s J n F 1 b 3 Q 7 R F N P V y B M a W 5 r J n F 1 b 3 Q 7 L C Z x d W 9 0 O 0 Z F T U E g Q m V z d C B B d m F p b G F i b G U g Q 2 9 z d C Z x d W 9 0 O y w m c X V v d D t P b m d v a W 5 n I F J l d m l z a W 9 u J n F 1 b 3 Q 7 L C Z x d W 9 0 O 0 V z d G l t Y X R l Z C B S Z X Z p c 2 l v b i B D b 3 N 0 I C Z x d W 9 0 O y w m c X V v d D t M V U 1 B I E V 4 c G V j d G V k I E N v c 3 Q g J n F 1 b 3 Q 7 L C Z x d W 9 0 O 1 R v d G F s I E x V T U E g R X h w Z W N 0 Z W Q g Q 2 9 z d C A o N D I 4 K z Q w N i t B X H U w M D I 2 R S k m c X V v d D s s J n F 1 b 3 Q 7 U H J p b 3 J p d H k m c X V v d D s s J n F 1 b 3 Q 7 U m l z a y Z x d W 9 0 O y w m c X V v d D t Q c m 9 q Z W N 0 I F N 0 Y X R 1 c y Z x d W 9 0 O y w m c X V v d D s 5 M C B E Y X k g U G x h b i A t I E R P I E 5 P V C B V U 0 U m c X V v d D s s J n F 1 b 3 Q 7 S W 5 p d G l h b C B E U 0 9 X I E V 4 c G V j d G V k I E R h d G U g c G V y I D k w I E R h e S B Q b G F u J n F 1 b 3 Q 7 L C Z x d W 9 0 O 0 R 1 Z V R v U H J l Y i Z x d W 9 0 O y w m c X V v d D t Q Q k 9 3 b m V y J n F 1 b 3 Q 7 L C Z x d W 9 0 O 0 l F T U x l Y W Q m c X V v d D s s J n F 1 b 3 Q 7 Q 3 V y c m V u d F N 0 Y W d l J n F 1 b 3 Q 7 L C Z x d W 9 0 O 0 V u Z 2 l u Z W V y a W 5 n Q 2 9 t c G x l d G V F c 3 R p b W F 0 Z W R E Y X R l J n F 1 b 3 Q 7 L C Z x d W 9 0 O 0 N F Q 2 9 t c G x l d G V F c 3 R p b W F 0 Z W R E Y X R l J n F 1 b 3 Q 7 L C Z x d W 9 0 O 1 B M U k N S Z X Z p Z X d E Y X R l J n F 1 b 3 Q 7 L C Z x d W 9 0 O 0 l T T 1 d E c m F m d C B S Z X Z p Z X d F c 3 R p b W F 0 Z W R E Y X R l J n F 1 b 3 Q 7 L C Z x d W 9 0 O 0 l T T 1 d P d X R m b 3 J T a W d u Y X R 1 c m V F c 3 R p b W F 0 Z W R E Y X R l J n F 1 b 3 Q 7 L C Z x d W 9 0 O 1 J v d W d o I E V z d G l t Y X R l J n F 1 b 3 Q 7 L C Z x d W 9 0 O 0 N F V m V y a W Z p Z W R B b W 9 1 b n Q m c X V v d D s s J n F 1 b 3 Q 7 U H J v Z 3 J h b S B C c m l l Z i A m c X V v d D s s J n F 1 b 3 Q 7 Q X B w c m 9 2 Z W Q g T 2 J s a W d h d G V k I E F t b 3 V u d C A t I E N S Q y B O Z X Q g Q 2 9 z d C Z x d W 9 0 O y w m c X V v d D t B c H B y b 3 Z l Z C B P Y m x p Z 2 F 0 Z W Q g Q W 1 v d W 5 0 I C 0 g Q 1 J D I E d y b 3 N z I E N v c 3 Q m c X V v d D s s J n F 1 b 3 Q 7 U G h h c 2 U g S S w g T G V 2 Z W w g S U k g Q V x 1 M D A y N k U g Q X N z a W d u Z W Q g R G F 0 Z S A o R U h Q K S Z x d W 9 0 O y w m c X V v d D t Q a G F z Z S B J L C B M Z X Z l b C B J S S A o R U h Q K S Z x d W 9 0 O y w m c X V v d D t Q a G F z Z S B J L C B M Z X Z l b C B J S S B S Z X B v c n Q g R m 9 y Z W N h c 3 Q g R G F 0 Z S A o R U h Q K S Z x d W 9 0 O y w m c X V v d D t Q a G F z Z S B J L C B M Z X Z l b C B J S S B T d W J t a X R 0 Y W w g R G F 0 Z S A o R U h Q K S Z x d W 9 0 O y w m c X V v d D t M Y X R l c 3 Q g R F N P V y B T d W J t a X N z a W 9 u I E R h d G U g c G V y I D k w I E R h e S B Q b G F u J n F 1 b 3 Q 7 L C Z x d W 9 0 O z k w I E R h e S B Q b G F u J n F 1 b 3 Q 7 L C Z x d W 9 0 O 0 l T T 1 c g R G F 0 Z S B T d W J t a X R 0 Z W Q g d G 8 g U m V n d W x h d G 9 y e S Z x d W 9 0 O y w m c X V v d D t J U 0 9 X I F B S R U I g U 3 V i b W l 0 d G F s I F R h c m d l d C B E Y X R l J n F 1 b 3 Q 7 L C Z x d W 9 0 O 0 l T T 1 c g U F J F Q i A z M C B E Y X k g Q X V 0 b y B E Y X R l J n F 1 b 3 Q 7 L C Z x d W 9 0 O 1 Z l c n N p b 2 4 g I y Z x d W 9 0 O y w m c X V v d D t Q c m 9 j Z X N z I F N 0 Z X A m c X V v d D s s J n F 1 b 3 Q 7 U H J p b W F y e S B Q c m 9 q Z W N 0 I F B E T U c m c X V v d D s s J n F 1 b 3 Q 7 Q W x 0 Z X J u Y X R l I F B y b 2 p l Y 3 Q g U E R N R y Z x d W 9 0 O y w m c X V v d D s j I F J G S X M m c X V v d D s s J n F 1 b 3 Q 7 I y B B Y 3 R p d m U g U k Z J c y Z x d W 9 0 O y w m c X V v d D t I Y X M g N D A 2 I E 1 p d G l n Y X R p b 2 4 / J n F 1 b 3 Q 7 L C Z x d W 9 0 O 0 h h c y B F S F A g Q 2 9 u Y 2 V y b n M / J n F 1 b 3 Q 7 L C Z x d W 9 0 O 0 N 1 c n J l b n Q g V m V y c 2 l v b i B H c m 9 z c y B D b 3 N 0 I C 0 g R 1 A m c X V v d D s s J n F 1 b 3 Q 7 Q 3 V y c m V u d C B W Z X J z a W 9 u I E 5 l d C B D b 3 N 0 I C 0 g R 1 A m c X V v d D s s J n F 1 b 3 Q 7 Q 1 J D I E d y b 3 N z I E N v c 3 Q g L S B H U C Z x d W 9 0 O y w m c X V v d D t D U k M g T m V 0 I E N v c 3 Q g L S B H U C Z x d W 9 0 O y w m c X V v d D t U b 3 R h b C A 0 M D Y g S E 1 Q I E N v c 3 Q g L S B H U C Z x d W 9 0 O y w m c X V v d D t G Z W R l c m F s I F N o Y X J l I C 0 g R 1 A m c X V v d D s s J n F 1 b 3 Q 7 T m 9 u L U Z l Z G V y Y W w g U 2 h h c m U g L S B H U C Z x d W 9 0 O y w m c X V v d D s l I E N v c 3 Q g U 2 h h c m U g L S B H U C Z x d W 9 0 O y w m c X V v d D t E Y X R l I E l u Y W N 0 a X Z h d G V k I C 0 g R 1 A m c X V v d D s s J n F 1 b 3 Q 7 T G F z d C B B Y 3 R p b 2 4 g R G F 0 Z S A t I E d Q J n F 1 b 3 Q 7 L C Z x d W 9 0 O y M g R G F 5 c y B T a W 5 j Z S B M Y X N 0 I E F j d G l v b i A t I E d Q J n F 1 b 3 Q 7 L C Z x d W 9 0 O 0 x h c 3 Q g U H J v Y 2 V z c y B T d G V w I E R h d G U g L S B H U C Z x d W 9 0 O y w m c X V v d D t E Y X R l I F B y b 2 p l Y 3 Q g U 2 V u d C B 0 b y B N a X R p Z 2 F 0 a W 9 u I C 0 g R 1 A m c X V v d D s s J n F 1 b 3 Q 7 R G F 0 Z S B Q c m 9 q Z W N 0 I F N l b n Q g d G 8 g R U h Q I C 0 g R 1 A m c X V v d D s s J n F 1 b 3 Q 7 R X h w Z W N 0 Z W Q g T 2 J s a W d h d G l v b i Z x d W 9 0 O y w m c X V v d D t Q b 1 A g R X h w a X J h d G l v b i B E Y X R l J n F 1 b 3 Q 7 L C Z x d W 9 0 O 0 V u d m l y b 2 5 t Z W 5 0 Y W w g Q X N z Z X N z b W V u d H M g K E V I U C k m c X V v d D s s J n F 1 b 3 Q 7 U m V z d W J t a X R 0 Y W w g V G F y Z 2 V 0 I E R h d G U g Z m 9 y I F d p d G h k c m F 3 b i B Q c m 9 q Z W N 0 c y Z x d W 9 0 O y w m c X V v d D t Q U k V C I E l T T 1 c g Q X B w c m 9 2 Y W w g R G F 0 Z S Z x d W 9 0 O y w m c X V v d D t E Y X R l I E l T T 1 c g U 2 V u d C B C Y W N r I H R v I E N Q I G Z v c i B S Z X Z p c 2 l v b i Z x d W 9 0 O y w m c X V v d D t E Y X R l I F J l d m l z Z W Q g S V N P V y B S Z W N l a X Z l Z C B m c m 9 t I E N Q J n F 1 b 3 Q 7 L C Z x d W 9 0 O 1 B C S U Z p b H R l c k N v b H V t b i Z x d W 9 0 O y w m c X V v d D t Q c m l v c m l 0 e S B Q c m 9 q Z W N 0 c y B M a X N 0 J n F 1 b 3 Q 7 L C Z x d W 9 0 O 0 l T T 1 c g U F J F Q i B D b 3 N 0 I E V z d G l t Y X R l J n F 1 b 3 Q 7 L C Z x d W 9 0 O 0 Z v c i B K Z X J l b X k m c X V v d D s s J n F 1 b 3 Q 7 I y B J U 0 9 X I F N 1 Y m 1 p d H R l Z C A m c X V v d D s s J n F 1 b 3 Q 7 I y B E U 0 9 X I F N 1 Y m 1 p d H R l Z C Z x d W 9 0 O y w m c X V v d D t P Y m x p Z 2 F 0 a W 9 u R X N 0 a W 1 h d G l u Z 0 Z v c m 1 1 b G F S Z X N 1 b H Q m c X V v d D s s J n F 1 b 3 Q 7 T 2 J s a W d h d G l v b k V z d G l t Y X R p b m d G b 3 J t d W x h U m V z d W x 0 T G 9 v a 1 V w J n F 1 b 3 Q 7 L C Z x d W 9 0 O 0 V h c m x p Z X N 0 I E V 4 c G V j d G V k I E 9 i b G l n Y X R p b 2 4 g R G F 0 Z S B D Y W w m c X V v d D s s J n F 1 b 3 Q 7 T G F 0 Z X N 0 I E V 4 c G V j d G V k I E 9 i b G l n Y X R p b 2 4 g R G F 0 Z S B D Q U w m c X V v d D s s J n F 1 b 3 Q 7 U 2 N v c G U g Q 2 h h b m d l J n F 1 b 3 Q 7 L C Z x d W 9 0 O 1 N j b 3 B l I E N o Y W 5 n Z S B T Y 2 9 y Z S Z x d W 9 0 O y w m c X V v d D t J R C Z x d W 9 0 O y w m c X V v d D t D b 2 5 0 Z W 5 0 I F R 5 c G U m c X V v d D s s J n F 1 b 3 Q 7 V m V y c 2 l v b i Z x d W 9 0 O y w m c X V v d D t B d H R h Y 2 h t Z W 5 0 c y Z x d W 9 0 O y w m c X V v d D t F Z G l 0 J n F 1 b 3 Q 7 L C Z x d W 9 0 O 1 R 5 c G U m c X V v d D s s J n F 1 b 3 Q 7 S X R l b S B D a G l s Z C B D b 3 V u d C Z x d W 9 0 O y w m c X V v d D t G b 2 x k Z X I g Q 2 h p b G Q g Q 2 9 1 b n Q m c X V v d D s s J n F 1 b 3 Q 7 T G F i Z W w g c 2 V 0 d G l u Z y Z x d W 9 0 O y w m c X V v d D t S Z X R l b n R p b 2 4 g b G F i Z W w m c X V v d D s s J n F 1 b 3 Q 7 U m V 0 Z W 5 0 a W 9 u I G x h Y m V s I E F w c G x p Z W Q m c X V v d D s s J n F 1 b 3 Q 7 T G F i Z W w g Y X B w b G l l Z C B i e S Z x d W 9 0 O y w m c X V v d D t J d G V t I G l z I G E g U m V j b 3 J k J n F 1 b 3 Q 7 L C Z x d W 9 0 O 0 F w c C B D c m V h d G V k I E J 5 J n F 1 b 3 Q 7 L C Z x d W 9 0 O 0 F w c C B N b 2 R p Z m l l Z C B C e S Z x d W 9 0 O 1 0 i I C 8 + P E V u d H J 5 I F R 5 c G U 9 I k Z p b G x U b 0 R h d G F N b 2 R l b E V u Y W J s Z W Q i I F Z h b H V l P S J s M C I g L z 4 8 R W 5 0 c n k g V H l w Z T 0 i R m l s b E x h c 3 R V c G R h d G V k I i B W Y W x 1 Z T 0 i Z D I w M j Y t M D U t M j J U M T c 6 M z g 6 M z k u N T A y O D E 2 M F o i I C 8 + P E V u d H J 5 I F R 5 c G U 9 I k Z p b G x P Y m p l Y 3 R U e X B l I i B W Y W x 1 Z T 0 i c 0 N v b m 5 l Y 3 R p b 2 5 P b m x 5 I i A v P j x F b n R y e S B U e X B l P S J G a W x s R X J y b 3 J D b 3 V u d C I g V m F s d W U 9 I m w w I i A v P j x F b n R y e S B U e X B l P S J G a W x s R X J y b 3 J D b 2 R l I i B W Y W x 1 Z T 0 i c 1 V u a 2 5 v d 2 4 i I C 8 + P E V u d H J 5 I F R 5 c G U 9 I k Z p b G x D b 3 V u d C I g V m F s d W U 9 I m w x N D M 0 I i A v P j x F b n R y e S B U e X B l P S J G a W x s U 3 R h d H V z I i B W Y W x 1 Z T 0 i c 0 N v b X B s Z X R l I i A v P j x F b n R y e S B U e X B l P S J B Z G R l Z F R v R G F 0 Y U 1 v Z G V s I i B W Y W x 1 Z T 0 i b D A i I C 8 + P E V u d H J 5 I F R 5 c G U 9 I l J l b G F 0 a W 9 u c 2 h p c E l u Z m 9 D b 2 5 0 Y W l u Z X I i I F Z h b H V l P S J z e y Z x d W 9 0 O 2 N v b H V t b k N v d W 5 0 J n F 1 b 3 Q 7 O j E 1 M y w m c X V v d D t r Z X l D b 2 x 1 b W 5 O Y W 1 l c y Z x d W 9 0 O z p b X S w m c X V v d D t x d W V y e V J l b G F 0 a W 9 u c 2 h p c H M m c X V v d D s 6 W 1 0 s J n F 1 b 3 Q 7 Y 2 9 s d W 1 u S W R l b n R p d G l l c y Z x d W 9 0 O z p b J n F 1 b 3 Q 7 U 2 V j d G l v b j E v S V N P V y B c d T A w M j Y g R F N P V y B U c m F j a 2 V y L 0 F 1 d G 9 S Z W 1 v d m V k Q 2 9 s d W 1 u c z E u e 0 Z B Q V N 0 I C M s M H 0 m c X V v d D s s J n F 1 b 3 Q 7 U 2 V j d G l v b j E v S V N P V y B c d T A w M j Y g R F N P V y B U c m F j a 2 V y L 0 F 1 d G 9 S Z W 1 v d m V k Q 2 9 s d W 1 u c z E u e 1 A v V y A j L D F 9 J n F 1 b 3 Q 7 L C Z x d W 9 0 O 1 N l Y 3 R p b 2 4 x L 0 l T T 1 c g X H U w M D I 2 I E R T T 1 c g V H J h Y 2 t l c i 9 B d X R v U m V t b 3 Z l Z E N v b H V t b n M x L n t M V U 1 B I F B y b 2 p l Y 3 Q g T m F t Z S w y f S Z x d W 9 0 O y w m c X V v d D t T Z W N 0 a W 9 u M S 9 J U 0 9 X I F x 1 M D A y N i B E U 0 9 X I F R y Y W N r Z X I v Q X V 0 b 1 J l b W 9 2 Z W R D b 2 x 1 b W 5 z M S 5 7 T F V N Q S B J R C A j L D N 9 J n F 1 b 3 Q 7 L C Z x d W 9 0 O 1 N l Y 3 R p b 2 4 x L 0 l T T 1 c g X H U w M D I 2 I E R T T 1 c g V H J h Y 2 t l c i 9 B d X R v U m V t b 3 Z l Z E N v b H V t b n M x L n t B c 3 N l d C w 0 f S Z x d W 9 0 O y w m c X V v d D t T Z W N 0 a W 9 u M S 9 J U 0 9 X I F x 1 M D A y N i B E U 0 9 X I F R y Y W N r Z X I v Q X V 0 b 1 J l b W 9 2 Z W R D b 2 x 1 b W 5 z M S 5 7 U H J p b 3 J p d H k g U 3 R h Y m l s a X p h d G l v b i B Q b G F u L D V 9 J n F 1 b 3 Q 7 L C Z x d W 9 0 O 1 N l Y 3 R p b 2 4 x L 0 l T T 1 c g X H U w M D I 2 I E R T T 1 c g V H J h Y 2 t l c i 9 B d X R v U m V t b 3 Z l Z E N v b H V t b n M x L n t D d X J y Z W 5 0 I G 9 y I F B h c 3 Q g U H J p b 3 J p d H k g U H J v a m V j d C w 2 f S Z x d W 9 0 O y w m c X V v d D t T Z W N 0 a W 9 u M S 9 J U 0 9 X I F x 1 M D A y N i B E U 0 9 X I F R y Y W N r Z X I v Q X V 0 b 1 J l b W 9 2 Z W R D b 2 x 1 b W 5 z M S 5 7 S W 5 h Y 3 R p d m U g L D d 9 J n F 1 b 3 Q 7 L C Z x d W 9 0 O 1 N l Y 3 R p b 2 4 x L 0 l T T 1 c g X H U w M D I 2 I E R T T 1 c g V H J h Y 2 t l c i 9 B d X R v U m V t b 3 Z l Z E N v b H V t b n M x L n t E Y X R l I E l u Y W N 0 a X Z h d G V k L D h 9 J n F 1 b 3 Q 7 L C Z x d W 9 0 O 1 N l Y 3 R p b 2 4 x L 0 l T T 1 c g X H U w M D I 2 I E R T T 1 c g V H J h Y 2 t l c i 9 B d X R v U m V t b 3 Z l Z E N v b H V t b n M x L n t X a X R o Z H J h d 2 4 g Q 2 F 0 Z W d v c n k s O X 0 m c X V v d D s s J n F 1 b 3 Q 7 U 2 V j d G l v b j E v S V N P V y B c d T A w M j Y g R F N P V y B U c m F j a 2 V y L 0 F 1 d G 9 S Z W 1 v d m V k Q 2 9 s d W 1 u c z E u e 1 d p d G h k c m F 3 b i B D Y X R l Z 2 9 y e S B T d G F 0 d X M s M T B 9 J n F 1 b 3 Q 7 L C Z x d W 9 0 O 1 N l Y 3 R p b 2 4 x L 0 l T T 1 c g X H U w M D I 2 I E R T T 1 c g V H J h Y 2 t l c i 9 B d X R v U m V t b 3 Z l Z E N v b H V t b n M x L n t U b y B C Z S B S Z W F j d G l 2 Y X R l Z C w x M X 0 m c X V v d D s s J n F 1 b 3 Q 7 U 2 V j d G l v b j E v S V N P V y B c d T A w M j Y g R F N P V y B U c m F j a 2 V y L 0 F 1 d G 9 S Z W 1 v d m V k Q 2 9 s d W 1 u c z E u e 0 R h d G U g R k F B U 3 Q g U H J v a m V j d C B D c m V h d G V k L D E y f S Z x d W 9 0 O y w m c X V v d D t T Z W N 0 a W 9 u M S 9 J U 0 9 X I F x 1 M D A y N i B E U 0 9 X I F R y Y W N r Z X I v Q X V 0 b 1 J l b W 9 2 Z W R D b 2 x 1 b W 5 z M S 5 7 S W 5 p d G l h b C B E U 0 9 X I F N 1 Y m 1 p c 3 N p b 2 4 s M T N 9 J n F 1 b 3 Q 7 L C Z x d W 9 0 O 1 N l Y 3 R p b 2 4 x L 0 l T T 1 c g X H U w M D I 2 I E R T T 1 c g V H J h Y 2 t l c i 9 B d X R v U m V t b 3 Z l Z E N v b H V t b n M x L n t M Y X R l c 3 Q g R F N P V y B S Z X Z p c 2 l v b i w x N H 0 m c X V v d D s s J n F 1 b 3 Q 7 U 2 V j d G l v b j E v S V N P V y B c d T A w M j Y g R F N P V y B U c m F j a 2 V y L 0 F 1 d G 9 S Z W 1 v d m V k Q 2 9 s d W 1 u c z E u e 0 Z F T U E g S W 5 0 Z X J u Y W w g R U h Q I E R l Y W R s a W 5 l I E R h d G U g K E V D R C k s M T V 9 J n F 1 b 3 Q 7 L C Z x d W 9 0 O 1 N l Y 3 R p b 2 4 x L 0 l T T 1 c g X H U w M D I 2 I E R T T 1 c g V H J h Y 2 t l c i 9 B d X R v U m V t b 3 Z l Z E N v b H V t b n M x L n t E Y X R l I E Z F T U E g S W 5 0 Z X J u Y W w g R U h Q I E R l Y W R s a W 5 l I F B v c 3 R l Z C w x N n 0 m c X V v d D s s J n F 1 b 3 Q 7 U 2 V j d G l v b j E v S V N P V y B c d T A w M j Y g R F N P V y B U c m F j a 2 V y L 0 F 1 d G 9 S Z W 1 v d m V k Q 2 9 s d W 1 u c z E u e 0 V I U C B D b 2 1 t Z W 5 0 c y w x N 3 0 m c X V v d D s s J n F 1 b 3 Q 7 U 2 V j d G l v b j E v S V N P V y B c d T A w M j Y g R F N P V y B U c m F j a 2 V y L 0 F 1 d G 9 S Z W 1 v d m V k Q 2 9 s d W 1 u c z E u e z Q y O C B D b 3 N 0 I E V z d G l t Y X R l L D E 4 f S Z x d W 9 0 O y w m c X V v d D t T Z W N 0 a W 9 u M S 9 J U 0 9 X I F x 1 M D A y N i B E U 0 9 X I F R y Y W N r Z X I v Q X V 0 b 1 J l b W 9 2 Z W R D b 2 x 1 b W 5 z M S 5 7 N D A 2 I E N v c 3 Q g R X N 0 a W 1 h d G U s M T l 9 J n F 1 b 3 Q 7 L C Z x d W 9 0 O 1 N l Y 3 R p b 2 4 x L 0 l T T 1 c g X H U w M D I 2 I E R T T 1 c g V H J h Y 2 t l c i 9 B d X R v U m V t b 3 Z l Z E N v b H V t b n M x L n s 0 M j g g Q V x 1 M D A y N k U g Q 2 9 z d C B F c 3 R p b W F 0 Z S w y M H 0 m c X V v d D s s J n F 1 b 3 Q 7 U 2 V j d G l v b j E v S V N P V y B c d T A w M j Y g R F N P V y B U c m F j a 2 V y L 0 F 1 d G 9 S Z W 1 v d m V k Q 2 9 s d W 1 u c z E u e z Q w N i B B X H U w M D I 2 R S B D b 3 N 0 I E V z d G l t Y X R l L D I x f S Z x d W 9 0 O y w m c X V v d D t T Z W N 0 a W 9 u M S 9 J U 0 9 X I F x 1 M D A y N i B E U 0 9 X I F R y Y W N r Z X I v Q X V 0 b 1 J l b W 9 2 Z W R D b 2 x 1 b W 5 z M S 5 7 R V x 1 M D A y N k 0 g K D Q y O C k g Q 2 9 z d C B F c 3 R p b W F 0 Z S w y M n 0 m c X V v d D s s J n F 1 b 3 Q 7 U 2 V j d G l v b j E v S V N P V y B c d T A w M j Y g R F N P V y B U c m F j a 2 V y L 0 F 1 d G 9 S Z W 1 v d m V k Q 2 9 s d W 1 u c z E u e z Q w N i B D R S A t I D Q w N i B B X H U w M D I 2 R S w y M 3 0 m c X V v d D s s J n F 1 b 3 Q 7 U 2 V j d G l v b j E v S V N P V y B c d T A w M j Y g R F N P V y B U c m F j a 2 V y L 0 F 1 d G 9 S Z W 1 v d m V k Q 2 9 s d W 1 u c z E u e 0 x 1 b W E g R X h w Z W N 0 Z W Q g Q 2 9 z d C A o N D I 4 K z Q w N i k s M j R 9 J n F 1 b 3 Q 7 L C Z x d W 9 0 O 1 N l Y 3 R p b 2 4 x L 0 l T T 1 c g X H U w M D I 2 I E R T T 1 c g V H J h Y 2 t l c i 9 B d X R v U m V t b 3 Z l Z E N v b H V t b n M x L n t U b 3 R h b C B M V U 1 B I E V 4 c G V j d G V k I E N v c 3 Q g K D Q w N i s 0 M j g r Q V x 1 M D A y N k U p L D I 1 f S Z x d W 9 0 O y w m c X V v d D t T Z W N 0 a W 9 u M S 9 J U 0 9 X I F x 1 M D A y N i B E U 0 9 X I F R y Y W N r Z X I v Q X V 0 b 1 J l b W 9 2 Z W R D b 2 x 1 b W 5 z M S 5 7 R W F y b G l l c 3 Q g R X h w Z W N 0 Z W Q g T 2 J s a W d h d G l v b i B E Y X R l L D I 2 f S Z x d W 9 0 O y w m c X V v d D t T Z W N 0 a W 9 u M S 9 J U 0 9 X I F x 1 M D A y N i B E U 0 9 X I F R y Y W N r Z X I v Q X V 0 b 1 J l b W 9 2 Z W R D b 2 x 1 b W 5 z M S 5 7 T G F 0 Z X N 0 I E V 4 c G V j d G V k I E 9 i b G l n Y X R p b 2 4 g R G F 0 Z S w y N 3 0 m c X V v d D s s J n F 1 b 3 Q 7 U 2 V j d G l v b j E v S V N P V y B c d T A w M j Y g R F N P V y B U c m F j a 2 V y L 0 F 1 d G 9 S Z W 1 v d m V k Q 2 9 s d W 1 u c z E u e 0 l u a X R p Y W w g R G F 0 Z S B P Y m x p Z 2 F 0 Z W Q s M j h 9 J n F 1 b 3 Q 7 L C Z x d W 9 0 O 1 N l Y 3 R p b 2 4 x L 0 l T T 1 c g X H U w M D I 2 I E R T T 1 c g V H J h Y 2 t l c i 9 B d X R v U m V t b 3 Z l Z E N v b H V t b n M x L n t M Y X N 0 I E R h d G U g T 2 J s a W d h d G V k L D I 5 f S Z x d W 9 0 O y w m c X V v d D t T Z W N 0 a W 9 u M S 9 J U 0 9 X I F x 1 M D A y N i B E U 0 9 X I F R y Y W N r Z X I v Q X V 0 b 1 J l b W 9 2 Z W R D b 2 x 1 b W 5 z M S 5 7 T 2 J s a W d h d G V k I E F t b 3 V u d C A t I F Y w I E N S Q y B O Z X Q g Q 2 9 z d C w z M H 0 m c X V v d D s s J n F 1 b 3 Q 7 U 2 V j d G l v b j E v S V N P V y B c d T A w M j Y g R F N P V y B U c m F j a 2 V y L 0 F 1 d G 9 S Z W 1 v d m V k Q 2 9 s d W 1 u c z E u e 0 9 i b G l n Y X R l Z C B B b W 9 1 b n Q g L S B W M C B D U k M g R 3 J v c 3 M g Q 2 9 z d C w z M X 0 m c X V v d D s s J n F 1 b 3 Q 7 U 2 V j d G l v b j E v S V N P V y B c d T A w M j Y g R F N P V y B U c m F j a 2 V y L 0 F 1 d G 9 S Z W 1 v d m V k Q 2 9 s d W 1 u c z E u e 0 9 i b G l n Y X R l Z C B B b W 9 1 b n Q g L S B W M S B D U k M g T m V 0 I E N v c 3 Q s M z J 9 J n F 1 b 3 Q 7 L C Z x d W 9 0 O 1 N l Y 3 R p b 2 4 x L 0 l T T 1 c g X H U w M D I 2 I E R T T 1 c g V H J h Y 2 t l c i 9 B d X R v U m V t b 3 Z l Z E N v b H V t b n M x L n t P Y m x p Z 2 F 0 Z W Q g Q W 1 v d W 5 0 I C 0 g V j E g Q 1 J D I E d y b 3 N z I E N v c 3 Q s M z N 9 J n F 1 b 3 Q 7 L C Z x d W 9 0 O 1 N l Y 3 R p b 2 4 x L 0 l T T 1 c g X H U w M D I 2 I E R T T 1 c g V H J h Y 2 t l c i 9 B d X R v U m V t b 3 Z l Z E N v b H V t b n M x L n t P Y m x p Z 2 F 0 Z W Q g Q W 1 v d W 5 0 I C 0 g V j I g Q 1 J D I E 5 l d C B D b 3 N 0 L D M 0 f S Z x d W 9 0 O y w m c X V v d D t T Z W N 0 a W 9 u M S 9 J U 0 9 X I F x 1 M D A y N i B E U 0 9 X I F R y Y W N r Z X I v Q X V 0 b 1 J l b W 9 2 Z W R D b 2 x 1 b W 5 z M S 5 7 T 2 J s a W d h d G V k I E F t b 3 V u d C A t I F Y y I E N S Q y B H c m 9 z c y B D b 3 N 0 L D M 1 f S Z x d W 9 0 O y w m c X V v d D t T Z W N 0 a W 9 u M S 9 J U 0 9 X I F x 1 M D A y N i B E U 0 9 X I F R y Y W N r Z X I v Q X V 0 b 1 J l b W 9 2 Z W R D b 2 x 1 b W 5 z M S 5 7 Q X B w c m 9 2 Z W Q g T 2 J s a W d h d G V k I E F t b 3 V u d C A t I E N S Q y B O Z X Q g Q 2 9 z d C B D Y W w s M z Z 9 J n F 1 b 3 Q 7 L C Z x d W 9 0 O 1 N l Y 3 R p b 2 4 x L 0 l T T 1 c g X H U w M D I 2 I E R T T 1 c g V H J h Y 2 t l c i 9 B d X R v U m V t b 3 Z l Z E N v b H V t b n M x L n t B c H B y b 3 Z l Z C B P Y m x p Z 2 F 0 Z W Q g Q W 1 v d W 5 0 I C 0 g Q 1 J D I E d y b 3 N z I E N v c 3 Q g Q 2 F s L D M 3 f S Z x d W 9 0 O y w m c X V v d D t T Z W N 0 a W 9 u M S 9 J U 0 9 X I F x 1 M D A y N i B E U 0 9 X I F R y Y W N r Z X I v Q X V 0 b 1 J l b W 9 2 Z W R D b 2 x 1 b W 5 z M S 5 7 N D I 4 I E F c d T A w M j Z F I E 9 i b G l n Y X R l Z C B D b 3 N 0 L D M 4 f S Z x d W 9 0 O y w m c X V v d D t T Z W N 0 a W 9 u M S 9 J U 0 9 X I F x 1 M D A y N i B E U 0 9 X I F R y Y W N r Z X I v Q X V 0 b 1 J l b W 9 2 Z W R D b 2 x 1 b W 5 z M S 5 7 N D A 2 I E F c d T A w M j Z F I E 9 i b G l n Y X R l Z C B D b 3 N 0 L D M 5 f S Z x d W 9 0 O y w m c X V v d D t T Z W N 0 a W 9 u M S 9 J U 0 9 X I F x 1 M D A y N i B E U 0 9 X I F R y Y W N r Z X I v Q X V 0 b 1 J l b W 9 2 Z W R D b 2 x 1 b W 5 z M S 5 7 R V x 1 M D A y N k 0 g K D Q y O C k g T 2 J s a W d h d G V k I E N v c 3 Q s N D B 9 J n F 1 b 3 Q 7 L C Z x d W 9 0 O 1 N l Y 3 R p b 2 4 x L 0 l T T 1 c g X H U w M D I 2 I E R T T 1 c g V H J h Y 2 t l c i 9 B d X R v U m V t b 3 Z l Z E N v b H V t b n M x L n t E b 2 N 1 b W V u d C B Q Y X R o L D Q x f S Z x d W 9 0 O y w m c X V v d D t T Z W N 0 a W 9 u M S 9 J U 0 9 X I F x 1 M D A y N i B E U 0 9 X I F R y Y W N r Z X I v Q X V 0 b 1 J l b W 9 2 Z W R D b 2 x 1 b W 5 z M S 5 7 T m 9 0 Z X M s N D J 9 J n F 1 b 3 Q 7 L C Z x d W 9 0 O 1 N l Y 3 R p b 2 4 x L 0 l T T 1 c g X H U w M D I 2 I E R T T 1 c g V H J h Y 2 t l c i 9 B d X R v U m V t b 3 Z l Z E N v b H V t b n M x L n t N b 2 R p Z m l l Z C w 0 M 3 0 m c X V v d D s s J n F 1 b 3 Q 7 U 2 V j d G l v b j E v S V N P V y B c d T A w M j Y g R F N P V y B U c m F j a 2 V y L 0 F 1 d G 9 S Z W 1 v d m V k Q 2 9 s d W 1 u c z E u e 0 N y Z W F 0 Z W Q s N D R 9 J n F 1 b 3 Q 7 L C Z x d W 9 0 O 1 N l Y 3 R p b 2 4 x L 0 l T T 1 c g X H U w M D I 2 I E R T T 1 c g V H J h Y 2 t l c i 9 B d X R v U m V t b 3 Z l Z E N v b H V t b n M x L n t D c m V h d G V k I E J 5 L D Q 1 f S Z x d W 9 0 O y w m c X V v d D t T Z W N 0 a W 9 u M S 9 J U 0 9 X I F x 1 M D A y N i B E U 0 9 X I F R y Y W N r Z X I v Q X V 0 b 1 J l b W 9 2 Z W R D b 2 x 1 b W 5 z M S 5 7 T W 9 k a W Z p Z W Q g Q n k s N D Z 9 J n F 1 b 3 Q 7 L C Z x d W 9 0 O 1 N l Y 3 R p b 2 4 x L 0 l T T 1 c g X H U w M D I 2 I E R T T 1 c g V H J h Y 2 t l c i 9 B d X R v U m V t b 3 Z l Z E N v b H V t b n M x L n t S R k l G Q U F T d C w 0 N 3 0 m c X V v d D s s J n F 1 b 3 Q 7 U 2 V j d G l v b j E v S V N P V y B c d T A w M j Y g R F N P V y B U c m F j a 2 V y L 0 F 1 d G 9 S Z W 1 v d m V k Q 2 9 s d W 1 u c z E u e 1 R p d G x l L D Q 4 f S Z x d W 9 0 O y w m c X V v d D t T Z W N 0 a W 9 u M S 9 J U 0 9 X I F x 1 M D A y N i B E U 0 9 X I F R y Y W N r Z X I v Q X V 0 b 1 J l b W 9 2 Z W R D b 2 x 1 b W 5 z M S 5 7 R V x 1 M D A y N k 0 g N D I 4 L D Q 5 f S Z x d W 9 0 O y w m c X V v d D t T Z W N 0 a W 9 u M S 9 J U 0 9 X I F x 1 M D A y N i B E U 0 9 X I F R y Y W N r Z X I v Q X V 0 b 1 J l b W 9 2 Z W R D b 2 x 1 b W 5 z M S 5 7 R V x 1 M D A y N k 0 g N D A 2 L D U w f S Z x d W 9 0 O y w m c X V v d D t T Z W N 0 a W 9 u M S 9 J U 0 9 X I F x 1 M D A y N i B E U 0 9 X I F R y Y W N r Z X I v Q X V 0 b 1 J l b W 9 2 Z W R D b 2 x 1 b W 5 z M S 5 7 R V x 1 M D A y N k 0 g N D I 4 I C s g N D A 2 I F R v d G F s I E N h b G M s N T F 9 J n F 1 b 3 Q 7 L C Z x d W 9 0 O 1 N l Y 3 R p b 2 4 x L 0 l T T 1 c g X H U w M D I 2 I E R T T 1 c g V H J h Y 2 t l c i 9 B d X R v U m V t b 3 Z l Z E N v b H V t b n M x L n t N d W x 0 a X B s Z S B G a W 5 h b m N p Y W w g T n V t Y m V y c y w 1 M n 0 m c X V v d D s s J n F 1 b 3 Q 7 U 2 V j d G l v b j E v S V N P V y B c d T A w M j Y g R F N P V y B U c m F j a 2 V y L 0 F 1 d G 9 S Z W 1 v d m V k Q 2 9 s d W 1 u c z E u e 1 R v d G F s I D Q w N i B I T V A g Q 2 9 z d C B P Y m x p Z 2 F 0 a W 9 u L D U z f S Z x d W 9 0 O y w m c X V v d D t T Z W N 0 a W 9 u M S 9 J U 0 9 X I F x 1 M D A y N i B E U 0 9 X I F R y Y W N r Z X I v Q X V 0 b 1 J l b W 9 2 Z W R D b 2 x 1 b W 5 z M S 5 7 S V N P V y B D b 3 N 0 I E V z d G l t Y X R l L D U 0 f S Z x d W 9 0 O y w m c X V v d D t T Z W N 0 a W 9 u M S 9 J U 0 9 X I F x 1 M D A y N i B E U 0 9 X I F R y Y W N r Z X I v Q X V 0 b 1 J l b W 9 2 Z W R D b 2 x 1 b W 5 z M S 5 7 R V x 1 M D A y N k 0 g K D Q w N i k g Q 2 9 z d C B F c 3 R p b W F 0 Z S B E U 0 9 X L D U 1 f S Z x d W 9 0 O y w m c X V v d D t T Z W N 0 a W 9 u M S 9 J U 0 9 X I F x 1 M D A y N i B E U 0 9 X I F R y Y W N r Z X I v Q X V 0 b 1 J l b W 9 2 Z W R D b 2 x 1 b W 5 z M S 5 7 R V x 1 M D A y N k 0 g K D Q w N i k g T 2 J s a W d h d G V k I E N v c 3 Q s N T Z 9 J n F 1 b 3 Q 7 L C Z x d W 9 0 O 1 N l Y 3 R p b 2 4 x L 0 l T T 1 c g X H U w M D I 2 I E R T T 1 c g V H J h Y 2 t l c i 9 B d X R v U m V t b 3 Z l Z E N v b H V t b n M x L n t D b 2 x v c i B U Y W c s N T d 9 J n F 1 b 3 Q 7 L C Z x d W 9 0 O 1 N l Y 3 R p b 2 4 x L 0 l T T 1 c g X H U w M D I 2 I E R T T 1 c g V H J h Y 2 t l c i 9 B d X R v U m V t b 3 Z l Z E N v b H V t b n M x L n t D b 2 1 w b G l h b m N l I E F z c 2 V 0 I E l k L D U 4 f S Z x d W 9 0 O y w m c X V v d D t T Z W N 0 a W 9 u M S 9 J U 0 9 X I F x 1 M D A y N i B E U 0 9 X I F R y Y W N r Z X I v Q X V 0 b 1 J l b W 9 2 Z W R D b 2 x 1 b W 5 z M S 5 7 T F V N Q S B J b X B y b 3 Z l b W V u d C B Q c m 9 n c m F t L D U 5 f S Z x d W 9 0 O y w m c X V v d D t T Z W N 0 a W 9 u M S 9 J U 0 9 X I F x 1 M D A y N i B E U 0 9 X I F R y Y W N r Z X I v Q X V 0 b 1 J l b W 9 2 Z W R D b 2 x 1 b W 5 z M S 5 7 S V N P V y A t I E R h d G U g c 3 V i b W l 0 d G V k I H R v I E Z F T U E s N j B 9 J n F 1 b 3 Q 7 L C Z x d W 9 0 O 1 N l Y 3 R p b 2 4 x L 0 l T T 1 c g X H U w M D I 2 I E R T T 1 c g V H J h Y 2 t l c i 9 B d X R v U m V t b 3 Z l Z E N v b H V t b n M x L n t S Z X N 0 b 3 J h d G l v b i A v I E l t c H J v d m V k I C 8 g Q W x 0 Z X J u Y X R l L D Y x f S Z x d W 9 0 O y w m c X V v d D t T Z W N 0 a W 9 u M S 9 J U 0 9 X I F x 1 M D A y N i B E U 0 9 X I F R y Y W N r Z X I v Q X V 0 b 1 J l b W 9 2 Z W R D b 2 x 1 b W 5 z M S 5 7 S V N P V y B M a W 5 r L D Y y f S Z x d W 9 0 O y w m c X V v d D t T Z W N 0 a W 9 u M S 9 J U 0 9 X I F x 1 M D A y N i B E U 0 9 X I F R y Y W N r Z X I v Q X V 0 b 1 J l b W 9 2 Z W R D b 2 x 1 b W 5 z M S 5 7 R F N P V y B M a W 5 r L D Y z f S Z x d W 9 0 O y w m c X V v d D t T Z W N 0 a W 9 u M S 9 J U 0 9 X I F x 1 M D A y N i B E U 0 9 X I F R y Y W N r Z X I v Q X V 0 b 1 J l b W 9 2 Z W R D b 2 x 1 b W 5 z M S 5 7 R k V N Q S B C Z X N 0 I E F 2 Y W l s Y W J s Z S B D b 3 N 0 L D Y 0 f S Z x d W 9 0 O y w m c X V v d D t T Z W N 0 a W 9 u M S 9 J U 0 9 X I F x 1 M D A y N i B E U 0 9 X I F R y Y W N r Z X I v Q X V 0 b 1 J l b W 9 2 Z W R D b 2 x 1 b W 5 z M S 5 7 T 2 5 n b 2 l u Z y B S Z X Z p c 2 l v b i w 2 N X 0 m c X V v d D s s J n F 1 b 3 Q 7 U 2 V j d G l v b j E v S V N P V y B c d T A w M j Y g R F N P V y B U c m F j a 2 V y L 0 F 1 d G 9 S Z W 1 v d m V k Q 2 9 s d W 1 u c z E u e 0 V z d G l t Y X R l Z C B S Z X Z p c 2 l v b i B D b 3 N 0 I C w 2 N n 0 m c X V v d D s s J n F 1 b 3 Q 7 U 2 V j d G l v b j E v S V N P V y B c d T A w M j Y g R F N P V y B U c m F j a 2 V y L 0 F 1 d G 9 S Z W 1 v d m V k Q 2 9 s d W 1 u c z E u e 0 x V T U E g R X h w Z W N 0 Z W Q g Q 2 9 z d C A s N j d 9 J n F 1 b 3 Q 7 L C Z x d W 9 0 O 1 N l Y 3 R p b 2 4 x L 0 l T T 1 c g X H U w M D I 2 I E R T T 1 c g V H J h Y 2 t l c i 9 B d X R v U m V t b 3 Z l Z E N v b H V t b n M x L n t U b 3 R h b C B M V U 1 B I E V 4 c G V j d G V k I E N v c 3 Q g K D Q y O C s 0 M D Y r Q V x 1 M D A y N k U p L D Y 4 f S Z x d W 9 0 O y w m c X V v d D t T Z W N 0 a W 9 u M S 9 J U 0 9 X I F x 1 M D A y N i B E U 0 9 X I F R y Y W N r Z X I v Q X V 0 b 1 J l b W 9 2 Z W R D b 2 x 1 b W 5 z M S 5 7 U H J p b 3 J p d H k s N j l 9 J n F 1 b 3 Q 7 L C Z x d W 9 0 O 1 N l Y 3 R p b 2 4 x L 0 l T T 1 c g X H U w M D I 2 I E R T T 1 c g V H J h Y 2 t l c i 9 B d X R v U m V t b 3 Z l Z E N v b H V t b n M x L n t S a X N r L D c w f S Z x d W 9 0 O y w m c X V v d D t T Z W N 0 a W 9 u M S 9 J U 0 9 X I F x 1 M D A y N i B E U 0 9 X I F R y Y W N r Z X I v Q X V 0 b 1 J l b W 9 2 Z W R D b 2 x 1 b W 5 z M S 5 7 U H J v a m V j d C B T d G F 0 d X M s N z F 9 J n F 1 b 3 Q 7 L C Z x d W 9 0 O 1 N l Y 3 R p b 2 4 x L 0 l T T 1 c g X H U w M D I 2 I E R T T 1 c g V H J h Y 2 t l c i 9 B d X R v U m V t b 3 Z l Z E N v b H V t b n M x L n s 5 M C B E Y X k g U G x h b i A t I E R P I E 5 P V C B V U 0 U s N z J 9 J n F 1 b 3 Q 7 L C Z x d W 9 0 O 1 N l Y 3 R p b 2 4 x L 0 l T T 1 c g X H U w M D I 2 I E R T T 1 c g V H J h Y 2 t l c i 9 B d X R v U m V t b 3 Z l Z E N v b H V t b n M x L n t J b m l 0 a W F s I E R T T 1 c g R X h w Z W N 0 Z W Q g R G F 0 Z S B w Z X I g O T A g R G F 5 I F B s Y W 4 s N z N 9 J n F 1 b 3 Q 7 L C Z x d W 9 0 O 1 N l Y 3 R p b 2 4 x L 0 l T T 1 c g X H U w M D I 2 I E R T T 1 c g V H J h Y 2 t l c i 9 B d X R v U m V t b 3 Z l Z E N v b H V t b n M x L n t E d W V U b 1 B y Z W I s N z R 9 J n F 1 b 3 Q 7 L C Z x d W 9 0 O 1 N l Y 3 R p b 2 4 x L 0 l T T 1 c g X H U w M D I 2 I E R T T 1 c g V H J h Y 2 t l c i 9 B d X R v U m V t b 3 Z l Z E N v b H V t b n M x L n t Q Q k 9 3 b m V y L D c 1 f S Z x d W 9 0 O y w m c X V v d D t T Z W N 0 a W 9 u M S 9 J U 0 9 X I F x 1 M D A y N i B E U 0 9 X I F R y Y W N r Z X I v Q X V 0 b 1 J l b W 9 2 Z W R D b 2 x 1 b W 5 z M S 5 7 S U V N T G V h Z C w 3 N n 0 m c X V v d D s s J n F 1 b 3 Q 7 U 2 V j d G l v b j E v S V N P V y B c d T A w M j Y g R F N P V y B U c m F j a 2 V y L 0 F 1 d G 9 S Z W 1 v d m V k Q 2 9 s d W 1 u c z E u e 0 N 1 c n J l b n R T d G F n Z S w 3 N 3 0 m c X V v d D s s J n F 1 b 3 Q 7 U 2 V j d G l v b j E v S V N P V y B c d T A w M j Y g R F N P V y B U c m F j a 2 V y L 0 F 1 d G 9 S Z W 1 v d m V k Q 2 9 s d W 1 u c z E u e 0 V u Z 2 l u Z W V y a W 5 n Q 2 9 t c G x l d G V F c 3 R p b W F 0 Z W R E Y X R l L D c 4 f S Z x d W 9 0 O y w m c X V v d D t T Z W N 0 a W 9 u M S 9 J U 0 9 X I F x 1 M D A y N i B E U 0 9 X I F R y Y W N r Z X I v Q X V 0 b 1 J l b W 9 2 Z W R D b 2 x 1 b W 5 z M S 5 7 Q 0 V D b 2 1 w b G V 0 Z U V z d G l t Y X R l Z E R h d G U s N z l 9 J n F 1 b 3 Q 7 L C Z x d W 9 0 O 1 N l Y 3 R p b 2 4 x L 0 l T T 1 c g X H U w M D I 2 I E R T T 1 c g V H J h Y 2 t l c i 9 B d X R v U m V t b 3 Z l Z E N v b H V t b n M x L n t Q T F J D U m V 2 a W V 3 R G F 0 Z S w 4 M H 0 m c X V v d D s s J n F 1 b 3 Q 7 U 2 V j d G l v b j E v S V N P V y B c d T A w M j Y g R F N P V y B U c m F j a 2 V y L 0 F 1 d G 9 S Z W 1 v d m V k Q 2 9 s d W 1 u c z E u e 0 l T T 1 d E c m F m d C B S Z X Z p Z X d F c 3 R p b W F 0 Z W R E Y X R l L D g x f S Z x d W 9 0 O y w m c X V v d D t T Z W N 0 a W 9 u M S 9 J U 0 9 X I F x 1 M D A y N i B E U 0 9 X I F R y Y W N r Z X I v Q X V 0 b 1 J l b W 9 2 Z W R D b 2 x 1 b W 5 z M S 5 7 S V N P V 0 9 1 d G Z v c l N p Z 2 5 h d H V y Z U V z d G l t Y X R l Z E R h d G U s O D J 9 J n F 1 b 3 Q 7 L C Z x d W 9 0 O 1 N l Y 3 R p b 2 4 x L 0 l T T 1 c g X H U w M D I 2 I E R T T 1 c g V H J h Y 2 t l c i 9 B d X R v U m V t b 3 Z l Z E N v b H V t b n M x L n t S b 3 V n a C B F c 3 R p b W F 0 Z S w 4 M 3 0 m c X V v d D s s J n F 1 b 3 Q 7 U 2 V j d G l v b j E v S V N P V y B c d T A w M j Y g R F N P V y B U c m F j a 2 V y L 0 F 1 d G 9 S Z W 1 v d m V k Q 2 9 s d W 1 u c z E u e 0 N F V m V y a W Z p Z W R B b W 9 1 b n Q s O D R 9 J n F 1 b 3 Q 7 L C Z x d W 9 0 O 1 N l Y 3 R p b 2 4 x L 0 l T T 1 c g X H U w M D I 2 I E R T T 1 c g V H J h Y 2 t l c i 9 B d X R v U m V t b 3 Z l Z E N v b H V t b n M x L n t Q c m 9 n c m F t I E J y a W V m I C w 4 N X 0 m c X V v d D s s J n F 1 b 3 Q 7 U 2 V j d G l v b j E v S V N P V y B c d T A w M j Y g R F N P V y B U c m F j a 2 V y L 0 F 1 d G 9 S Z W 1 v d m V k Q 2 9 s d W 1 u c z E u e 0 F w c H J v d m V k I E 9 i b G l n Y X R l Z C B B b W 9 1 b n Q g L S B D U k M g T m V 0 I E N v c 3 Q s O D Z 9 J n F 1 b 3 Q 7 L C Z x d W 9 0 O 1 N l Y 3 R p b 2 4 x L 0 l T T 1 c g X H U w M D I 2 I E R T T 1 c g V H J h Y 2 t l c i 9 B d X R v U m V t b 3 Z l Z E N v b H V t b n M x L n t B c H B y b 3 Z l Z C B P Y m x p Z 2 F 0 Z W Q g Q W 1 v d W 5 0 I C 0 g Q 1 J D I E d y b 3 N z I E N v c 3 Q s O D d 9 J n F 1 b 3 Q 7 L C Z x d W 9 0 O 1 N l Y 3 R p b 2 4 x L 0 l T T 1 c g X H U w M D I 2 I E R T T 1 c g V H J h Y 2 t l c i 9 B d X R v U m V t b 3 Z l Z E N v b H V t b n M x L n t Q a G F z Z S B J L C B M Z X Z l b C B J S S B B X H U w M D I 2 R S B B c 3 N p Z 2 5 l Z C B E Y X R l I C h F S F A p L D g 4 f S Z x d W 9 0 O y w m c X V v d D t T Z W N 0 a W 9 u M S 9 J U 0 9 X I F x 1 M D A y N i B E U 0 9 X I F R y Y W N r Z X I v Q X V 0 b 1 J l b W 9 2 Z W R D b 2 x 1 b W 5 z M S 5 7 U G h h c 2 U g S S w g T G V 2 Z W w g S U k g K E V I U C k s O D l 9 J n F 1 b 3 Q 7 L C Z x d W 9 0 O 1 N l Y 3 R p b 2 4 x L 0 l T T 1 c g X H U w M D I 2 I E R T T 1 c g V H J h Y 2 t l c i 9 B d X R v U m V t b 3 Z l Z E N v b H V t b n M x L n t Q a G F z Z S B J L C B M Z X Z l b C B J S S B S Z X B v c n Q g R m 9 y Z W N h c 3 Q g R G F 0 Z S A o R U h Q K S w 5 M H 0 m c X V v d D s s J n F 1 b 3 Q 7 U 2 V j d G l v b j E v S V N P V y B c d T A w M j Y g R F N P V y B U c m F j a 2 V y L 0 F 1 d G 9 S Z W 1 v d m V k Q 2 9 s d W 1 u c z E u e 1 B o Y X N l I E k s I E x l d m V s I E l J I F N 1 Y m 1 p d H R h b C B E Y X R l I C h F S F A p L D k x f S Z x d W 9 0 O y w m c X V v d D t T Z W N 0 a W 9 u M S 9 J U 0 9 X I F x 1 M D A y N i B E U 0 9 X I F R y Y W N r Z X I v Q X V 0 b 1 J l b W 9 2 Z W R D b 2 x 1 b W 5 z M S 5 7 T G F 0 Z X N 0 I E R T T 1 c g U 3 V i b W l z c 2 l v b i B E Y X R l I H B l c i A 5 M C B E Y X k g U G x h b i w 5 M n 0 m c X V v d D s s J n F 1 b 3 Q 7 U 2 V j d G l v b j E v S V N P V y B c d T A w M j Y g R F N P V y B U c m F j a 2 V y L 0 F 1 d G 9 S Z W 1 v d m V k Q 2 9 s d W 1 u c z E u e z k w I E R h e S B Q b G F u L D k z f S Z x d W 9 0 O y w m c X V v d D t T Z W N 0 a W 9 u M S 9 J U 0 9 X I F x 1 M D A y N i B E U 0 9 X I F R y Y W N r Z X I v Q X V 0 b 1 J l b W 9 2 Z W R D b 2 x 1 b W 5 z M S 5 7 S V N P V y B E Y X R l I F N 1 Y m 1 p d H R l Z C B 0 b y B S Z W d 1 b G F 0 b 3 J 5 L D k 0 f S Z x d W 9 0 O y w m c X V v d D t T Z W N 0 a W 9 u M S 9 J U 0 9 X I F x 1 M D A y N i B E U 0 9 X I F R y Y W N r Z X I v Q X V 0 b 1 J l b W 9 2 Z W R D b 2 x 1 b W 5 z M S 5 7 S V N P V y B Q U k V C I F N 1 Y m 1 p d H R h b C B U Y X J n Z X Q g R G F 0 Z S w 5 N X 0 m c X V v d D s s J n F 1 b 3 Q 7 U 2 V j d G l v b j E v S V N P V y B c d T A w M j Y g R F N P V y B U c m F j a 2 V y L 0 F 1 d G 9 S Z W 1 v d m V k Q 2 9 s d W 1 u c z E u e 0 l T T 1 c g U F J F Q i A z M C B E Y X k g Q X V 0 b y B E Y X R l L D k 2 f S Z x d W 9 0 O y w m c X V v d D t T Z W N 0 a W 9 u M S 9 J U 0 9 X I F x 1 M D A y N i B E U 0 9 X I F R y Y W N r Z X I v Q X V 0 b 1 J l b W 9 2 Z W R D b 2 x 1 b W 5 z M S 5 7 V m V y c 2 l v b i A j L D k 3 f S Z x d W 9 0 O y w m c X V v d D t T Z W N 0 a W 9 u M S 9 J U 0 9 X I F x 1 M D A y N i B E U 0 9 X I F R y Y W N r Z X I v Q X V 0 b 1 J l b W 9 2 Z W R D b 2 x 1 b W 5 z M S 5 7 U H J v Y 2 V z c y B T d G V w L D k 4 f S Z x d W 9 0 O y w m c X V v d D t T Z W N 0 a W 9 u M S 9 J U 0 9 X I F x 1 M D A y N i B E U 0 9 X I F R y Y W N r Z X I v Q X V 0 b 1 J l b W 9 2 Z W R D b 2 x 1 b W 5 z M S 5 7 U H J p b W F y e S B Q c m 9 q Z W N 0 I F B E T U c s O T l 9 J n F 1 b 3 Q 7 L C Z x d W 9 0 O 1 N l Y 3 R p b 2 4 x L 0 l T T 1 c g X H U w M D I 2 I E R T T 1 c g V H J h Y 2 t l c i 9 B d X R v U m V t b 3 Z l Z E N v b H V t b n M x L n t B b H R l c m 5 h d G U g U H J v a m V j d C B Q R E 1 H L D E w M H 0 m c X V v d D s s J n F 1 b 3 Q 7 U 2 V j d G l v b j E v S V N P V y B c d T A w M j Y g R F N P V y B U c m F j a 2 V y L 0 F 1 d G 9 S Z W 1 v d m V k Q 2 9 s d W 1 u c z E u e y M g U k Z J c y w x M D F 9 J n F 1 b 3 Q 7 L C Z x d W 9 0 O 1 N l Y 3 R p b 2 4 x L 0 l T T 1 c g X H U w M D I 2 I E R T T 1 c g V H J h Y 2 t l c i 9 B d X R v U m V t b 3 Z l Z E N v b H V t b n M x L n s j I E F j d G l 2 Z S B S R k l z L D E w M n 0 m c X V v d D s s J n F 1 b 3 Q 7 U 2 V j d G l v b j E v S V N P V y B c d T A w M j Y g R F N P V y B U c m F j a 2 V y L 0 F 1 d G 9 S Z W 1 v d m V k Q 2 9 s d W 1 u c z E u e 0 h h c y A 0 M D Y g T W l 0 a W d h d G l v b j 8 s M T A z f S Z x d W 9 0 O y w m c X V v d D t T Z W N 0 a W 9 u M S 9 J U 0 9 X I F x 1 M D A y N i B E U 0 9 X I F R y Y W N r Z X I v Q X V 0 b 1 J l b W 9 2 Z W R D b 2 x 1 b W 5 z M S 5 7 S G F z I E V I U C B D b 2 5 j Z X J u c z 8 s M T A 0 f S Z x d W 9 0 O y w m c X V v d D t T Z W N 0 a W 9 u M S 9 J U 0 9 X I F x 1 M D A y N i B E U 0 9 X I F R y Y W N r Z X I v Q X V 0 b 1 J l b W 9 2 Z W R D b 2 x 1 b W 5 z M S 5 7 Q 3 V y c m V u d C B W Z X J z a W 9 u I E d y b 3 N z I E N v c 3 Q g L S B H U C w x M D V 9 J n F 1 b 3 Q 7 L C Z x d W 9 0 O 1 N l Y 3 R p b 2 4 x L 0 l T T 1 c g X H U w M D I 2 I E R T T 1 c g V H J h Y 2 t l c i 9 B d X R v U m V t b 3 Z l Z E N v b H V t b n M x L n t D d X J y Z W 5 0 I F Z l c n N p b 2 4 g T m V 0 I E N v c 3 Q g L S B H U C w x M D Z 9 J n F 1 b 3 Q 7 L C Z x d W 9 0 O 1 N l Y 3 R p b 2 4 x L 0 l T T 1 c g X H U w M D I 2 I E R T T 1 c g V H J h Y 2 t l c i 9 B d X R v U m V t b 3 Z l Z E N v b H V t b n M x L n t D U k M g R 3 J v c 3 M g Q 2 9 z d C A t I E d Q L D E w N 3 0 m c X V v d D s s J n F 1 b 3 Q 7 U 2 V j d G l v b j E v S V N P V y B c d T A w M j Y g R F N P V y B U c m F j a 2 V y L 0 F 1 d G 9 S Z W 1 v d m V k Q 2 9 s d W 1 u c z E u e 0 N S Q y B O Z X Q g Q 2 9 z d C A t I E d Q L D E w O H 0 m c X V v d D s s J n F 1 b 3 Q 7 U 2 V j d G l v b j E v S V N P V y B c d T A w M j Y g R F N P V y B U c m F j a 2 V y L 0 F 1 d G 9 S Z W 1 v d m V k Q 2 9 s d W 1 u c z E u e 1 R v d G F s I D Q w N i B I T V A g Q 2 9 z d C A t I E d Q L D E w O X 0 m c X V v d D s s J n F 1 b 3 Q 7 U 2 V j d G l v b j E v S V N P V y B c d T A w M j Y g R F N P V y B U c m F j a 2 V y L 0 F 1 d G 9 S Z W 1 v d m V k Q 2 9 s d W 1 u c z E u e 0 Z l Z G V y Y W w g U 2 h h c m U g L S B H U C w x M T B 9 J n F 1 b 3 Q 7 L C Z x d W 9 0 O 1 N l Y 3 R p b 2 4 x L 0 l T T 1 c g X H U w M D I 2 I E R T T 1 c g V H J h Y 2 t l c i 9 B d X R v U m V t b 3 Z l Z E N v b H V t b n M x L n t O b 2 4 t R m V k Z X J h b C B T a G F y Z S A t I E d Q L D E x M X 0 m c X V v d D s s J n F 1 b 3 Q 7 U 2 V j d G l v b j E v S V N P V y B c d T A w M j Y g R F N P V y B U c m F j a 2 V y L 0 F 1 d G 9 S Z W 1 v d m V k Q 2 9 s d W 1 u c z E u e y U g Q 2 9 z d C B T a G F y Z S A t I E d Q L D E x M n 0 m c X V v d D s s J n F 1 b 3 Q 7 U 2 V j d G l v b j E v S V N P V y B c d T A w M j Y g R F N P V y B U c m F j a 2 V y L 0 F 1 d G 9 S Z W 1 v d m V k Q 2 9 s d W 1 u c z E u e 0 R h d G U g S W 5 h Y 3 R p d m F 0 Z W Q g L S B H U C w x M T N 9 J n F 1 b 3 Q 7 L C Z x d W 9 0 O 1 N l Y 3 R p b 2 4 x L 0 l T T 1 c g X H U w M D I 2 I E R T T 1 c g V H J h Y 2 t l c i 9 B d X R v U m V t b 3 Z l Z E N v b H V t b n M x L n t M Y X N 0 I E F j d G l v b i B E Y X R l I C 0 g R 1 A s M T E 0 f S Z x d W 9 0 O y w m c X V v d D t T Z W N 0 a W 9 u M S 9 J U 0 9 X I F x 1 M D A y N i B E U 0 9 X I F R y Y W N r Z X I v Q X V 0 b 1 J l b W 9 2 Z W R D b 2 x 1 b W 5 z M S 5 7 I y B E Y X l z I F N p b m N l I E x h c 3 Q g Q W N 0 a W 9 u I C 0 g R 1 A s M T E 1 f S Z x d W 9 0 O y w m c X V v d D t T Z W N 0 a W 9 u M S 9 J U 0 9 X I F x 1 M D A y N i B E U 0 9 X I F R y Y W N r Z X I v Q X V 0 b 1 J l b W 9 2 Z W R D b 2 x 1 b W 5 z M S 5 7 T G F z d C B Q c m 9 j Z X N z I F N 0 Z X A g R G F 0 Z S A t I E d Q L D E x N n 0 m c X V v d D s s J n F 1 b 3 Q 7 U 2 V j d G l v b j E v S V N P V y B c d T A w M j Y g R F N P V y B U c m F j a 2 V y L 0 F 1 d G 9 S Z W 1 v d m V k Q 2 9 s d W 1 u c z E u e 0 R h d G U g U H J v a m V j d C B T Z W 5 0 I H R v I E 1 p d G l n Y X R p b 2 4 g L S B H U C w x M T d 9 J n F 1 b 3 Q 7 L C Z x d W 9 0 O 1 N l Y 3 R p b 2 4 x L 0 l T T 1 c g X H U w M D I 2 I E R T T 1 c g V H J h Y 2 t l c i 9 B d X R v U m V t b 3 Z l Z E N v b H V t b n M x L n t E Y X R l I F B y b 2 p l Y 3 Q g U 2 V u d C B 0 b y B F S F A g L S B H U C w x M T h 9 J n F 1 b 3 Q 7 L C Z x d W 9 0 O 1 N l Y 3 R p b 2 4 x L 0 l T T 1 c g X H U w M D I 2 I E R T T 1 c g V H J h Y 2 t l c i 9 B d X R v U m V t b 3 Z l Z E N v b H V t b n M x L n t F e H B l Y 3 R l Z C B P Y m x p Z 2 F 0 a W 9 u L D E x O X 0 m c X V v d D s s J n F 1 b 3 Q 7 U 2 V j d G l v b j E v S V N P V y B c d T A w M j Y g R F N P V y B U c m F j a 2 V y L 0 F 1 d G 9 S Z W 1 v d m V k Q 2 9 s d W 1 u c z E u e 1 B v U C B F e H B p c m F 0 a W 9 u I E R h d G U s M T I w f S Z x d W 9 0 O y w m c X V v d D t T Z W N 0 a W 9 u M S 9 J U 0 9 X I F x 1 M D A y N i B E U 0 9 X I F R y Y W N r Z X I v Q X V 0 b 1 J l b W 9 2 Z W R D b 2 x 1 b W 5 z M S 5 7 R W 5 2 a X J v b m 1 l b n R h b C B B c 3 N l c 3 N t Z W 5 0 c y A o R U h Q K S w x M j F 9 J n F 1 b 3 Q 7 L C Z x d W 9 0 O 1 N l Y 3 R p b 2 4 x L 0 l T T 1 c g X H U w M D I 2 I E R T T 1 c g V H J h Y 2 t l c i 9 B d X R v U m V t b 3 Z l Z E N v b H V t b n M x L n t S Z X N 1 Y m 1 p d H R h b C B U Y X J n Z X Q g R G F 0 Z S B m b 3 I g V 2 l 0 a G R y Y X d u I F B y b 2 p l Y 3 R z L D E y M n 0 m c X V v d D s s J n F 1 b 3 Q 7 U 2 V j d G l v b j E v S V N P V y B c d T A w M j Y g R F N P V y B U c m F j a 2 V y L 0 F 1 d G 9 S Z W 1 v d m V k Q 2 9 s d W 1 u c z E u e 1 B S R U I g S V N P V y B B c H B y b 3 Z h b C B E Y X R l L D E y M 3 0 m c X V v d D s s J n F 1 b 3 Q 7 U 2 V j d G l v b j E v S V N P V y B c d T A w M j Y g R F N P V y B U c m F j a 2 V y L 0 F 1 d G 9 S Z W 1 v d m V k Q 2 9 s d W 1 u c z E u e 0 R h d G U g S V N P V y B T Z W 5 0 I E J h Y 2 s g d G 8 g Q 1 A g Z m 9 y I F J l d m l z a W 9 u L D E y N H 0 m c X V v d D s s J n F 1 b 3 Q 7 U 2 V j d G l v b j E v S V N P V y B c d T A w M j Y g R F N P V y B U c m F j a 2 V y L 0 F 1 d G 9 S Z W 1 v d m V k Q 2 9 s d W 1 u c z E u e 0 R h d G U g U m V 2 a X N l Z C B J U 0 9 X I F J l Y 2 V p d m V k I G Z y b 2 0 g Q 1 A s M T I 1 f S Z x d W 9 0 O y w m c X V v d D t T Z W N 0 a W 9 u M S 9 J U 0 9 X I F x 1 M D A y N i B E U 0 9 X I F R y Y W N r Z X I v Q X V 0 b 1 J l b W 9 2 Z W R D b 2 x 1 b W 5 z M S 5 7 U E J J R m l s d G V y Q 2 9 s d W 1 u L D E y N n 0 m c X V v d D s s J n F 1 b 3 Q 7 U 2 V j d G l v b j E v S V N P V y B c d T A w M j Y g R F N P V y B U c m F j a 2 V y L 0 F 1 d G 9 S Z W 1 v d m V k Q 2 9 s d W 1 u c z E u e 1 B y a W 9 y a X R 5 I F B y b 2 p l Y 3 R z I E x p c 3 Q s M T I 3 f S Z x d W 9 0 O y w m c X V v d D t T Z W N 0 a W 9 u M S 9 J U 0 9 X I F x 1 M D A y N i B E U 0 9 X I F R y Y W N r Z X I v Q X V 0 b 1 J l b W 9 2 Z W R D b 2 x 1 b W 5 z M S 5 7 S V N P V y B Q U k V C I E N v c 3 Q g R X N 0 a W 1 h d G U s M T I 4 f S Z x d W 9 0 O y w m c X V v d D t T Z W N 0 a W 9 u M S 9 J U 0 9 X I F x 1 M D A y N i B E U 0 9 X I F R y Y W N r Z X I v Q X V 0 b 1 J l b W 9 2 Z W R D b 2 x 1 b W 5 z M S 5 7 R m 9 y I E p l c m V t e S w x M j l 9 J n F 1 b 3 Q 7 L C Z x d W 9 0 O 1 N l Y 3 R p b 2 4 x L 0 l T T 1 c g X H U w M D I 2 I E R T T 1 c g V H J h Y 2 t l c i 9 B d X R v U m V t b 3 Z l Z E N v b H V t b n M x L n s j I E l T T 1 c g U 3 V i b W l 0 d G V k I C w x M z B 9 J n F 1 b 3 Q 7 L C Z x d W 9 0 O 1 N l Y 3 R p b 2 4 x L 0 l T T 1 c g X H U w M D I 2 I E R T T 1 c g V H J h Y 2 t l c i 9 B d X R v U m V t b 3 Z l Z E N v b H V t b n M x L n s j I E R T T 1 c g U 3 V i b W l 0 d G V k L D E z M X 0 m c X V v d D s s J n F 1 b 3 Q 7 U 2 V j d G l v b j E v S V N P V y B c d T A w M j Y g R F N P V y B U c m F j a 2 V y L 0 F 1 d G 9 S Z W 1 v d m V k Q 2 9 s d W 1 u c z E u e 0 9 i b G l n Y X R p b 2 5 F c 3 R p b W F 0 a W 5 n R m 9 y b X V s Y V J l c 3 V s d C w x M z J 9 J n F 1 b 3 Q 7 L C Z x d W 9 0 O 1 N l Y 3 R p b 2 4 x L 0 l T T 1 c g X H U w M D I 2 I E R T T 1 c g V H J h Y 2 t l c i 9 B d X R v U m V t b 3 Z l Z E N v b H V t b n M x L n t P Y m x p Z 2 F 0 a W 9 u R X N 0 a W 1 h d G l u Z 0 Z v c m 1 1 b G F S Z X N 1 b H R M b 2 9 r V X A s M T M z f S Z x d W 9 0 O y w m c X V v d D t T Z W N 0 a W 9 u M S 9 J U 0 9 X I F x 1 M D A y N i B E U 0 9 X I F R y Y W N r Z X I v Q X V 0 b 1 J l b W 9 2 Z W R D b 2 x 1 b W 5 z M S 5 7 R W F y b G l l c 3 Q g R X h w Z W N 0 Z W Q g T 2 J s a W d h d G l v b i B E Y X R l I E N h b C w x M z R 9 J n F 1 b 3 Q 7 L C Z x d W 9 0 O 1 N l Y 3 R p b 2 4 x L 0 l T T 1 c g X H U w M D I 2 I E R T T 1 c g V H J h Y 2 t l c i 9 B d X R v U m V t b 3 Z l Z E N v b H V t b n M x L n t M Y X R l c 3 Q g R X h w Z W N 0 Z W Q g T 2 J s a W d h d G l v b i B E Y X R l I E N B T C w x M z V 9 J n F 1 b 3 Q 7 L C Z x d W 9 0 O 1 N l Y 3 R p b 2 4 x L 0 l T T 1 c g X H U w M D I 2 I E R T T 1 c g V H J h Y 2 t l c i 9 B d X R v U m V t b 3 Z l Z E N v b H V t b n M x L n t T Y 2 9 w Z S B D a G F u Z 2 U s M T M 2 f S Z x d W 9 0 O y w m c X V v d D t T Z W N 0 a W 9 u M S 9 J U 0 9 X I F x 1 M D A y N i B E U 0 9 X I F R y Y W N r Z X I v Q X V 0 b 1 J l b W 9 2 Z W R D b 2 x 1 b W 5 z M S 5 7 U 2 N v c G U g Q 2 h h b m d l I F N j b 3 J l L D E z N 3 0 m c X V v d D s s J n F 1 b 3 Q 7 U 2 V j d G l v b j E v S V N P V y B c d T A w M j Y g R F N P V y B U c m F j a 2 V y L 0 F 1 d G 9 S Z W 1 v d m V k Q 2 9 s d W 1 u c z E u e 0 l E L D E z O H 0 m c X V v d D s s J n F 1 b 3 Q 7 U 2 V j d G l v b j E v S V N P V y B c d T A w M j Y g R F N P V y B U c m F j a 2 V y L 0 F 1 d G 9 S Z W 1 v d m V k Q 2 9 s d W 1 u c z E u e 0 N v b n R l b n Q g V H l w Z S w x M z l 9 J n F 1 b 3 Q 7 L C Z x d W 9 0 O 1 N l Y 3 R p b 2 4 x L 0 l T T 1 c g X H U w M D I 2 I E R T T 1 c g V H J h Y 2 t l c i 9 B d X R v U m V t b 3 Z l Z E N v b H V t b n M x L n t W Z X J z a W 9 u L D E 0 M H 0 m c X V v d D s s J n F 1 b 3 Q 7 U 2 V j d G l v b j E v S V N P V y B c d T A w M j Y g R F N P V y B U c m F j a 2 V y L 0 F 1 d G 9 S Z W 1 v d m V k Q 2 9 s d W 1 u c z E u e 0 F 0 d G F j a G 1 l b n R z L D E 0 M X 0 m c X V v d D s s J n F 1 b 3 Q 7 U 2 V j d G l v b j E v S V N P V y B c d T A w M j Y g R F N P V y B U c m F j a 2 V y L 0 F 1 d G 9 S Z W 1 v d m V k Q 2 9 s d W 1 u c z E u e 0 V k a X Q s M T Q y f S Z x d W 9 0 O y w m c X V v d D t T Z W N 0 a W 9 u M S 9 J U 0 9 X I F x 1 M D A y N i B E U 0 9 X I F R y Y W N r Z X I v Q X V 0 b 1 J l b W 9 2 Z W R D b 2 x 1 b W 5 z M S 5 7 V H l w Z S w x N D N 9 J n F 1 b 3 Q 7 L C Z x d W 9 0 O 1 N l Y 3 R p b 2 4 x L 0 l T T 1 c g X H U w M D I 2 I E R T T 1 c g V H J h Y 2 t l c i 9 B d X R v U m V t b 3 Z l Z E N v b H V t b n M x L n t J d G V t I E N o a W x k I E N v d W 5 0 L D E 0 N H 0 m c X V v d D s s J n F 1 b 3 Q 7 U 2 V j d G l v b j E v S V N P V y B c d T A w M j Y g R F N P V y B U c m F j a 2 V y L 0 F 1 d G 9 S Z W 1 v d m V k Q 2 9 s d W 1 u c z E u e 0 Z v b G R l c i B D a G l s Z C B D b 3 V u d C w x N D V 9 J n F 1 b 3 Q 7 L C Z x d W 9 0 O 1 N l Y 3 R p b 2 4 x L 0 l T T 1 c g X H U w M D I 2 I E R T T 1 c g V H J h Y 2 t l c i 9 B d X R v U m V t b 3 Z l Z E N v b H V t b n M x L n t M Y W J l b C B z Z X R 0 a W 5 n L D E 0 N n 0 m c X V v d D s s J n F 1 b 3 Q 7 U 2 V j d G l v b j E v S V N P V y B c d T A w M j Y g R F N P V y B U c m F j a 2 V y L 0 F 1 d G 9 S Z W 1 v d m V k Q 2 9 s d W 1 u c z E u e 1 J l d G V u d G l v b i B s Y W J l b C w x N D d 9 J n F 1 b 3 Q 7 L C Z x d W 9 0 O 1 N l Y 3 R p b 2 4 x L 0 l T T 1 c g X H U w M D I 2 I E R T T 1 c g V H J h Y 2 t l c i 9 B d X R v U m V t b 3 Z l Z E N v b H V t b n M x L n t S Z X R l b n R p b 2 4 g b G F i Z W w g Q X B w b G l l Z C w x N D h 9 J n F 1 b 3 Q 7 L C Z x d W 9 0 O 1 N l Y 3 R p b 2 4 x L 0 l T T 1 c g X H U w M D I 2 I E R T T 1 c g V H J h Y 2 t l c i 9 B d X R v U m V t b 3 Z l Z E N v b H V t b n M x L n t M Y W J l b C B h c H B s a W V k I G J 5 L D E 0 O X 0 m c X V v d D s s J n F 1 b 3 Q 7 U 2 V j d G l v b j E v S V N P V y B c d T A w M j Y g R F N P V y B U c m F j a 2 V y L 0 F 1 d G 9 S Z W 1 v d m V k Q 2 9 s d W 1 u c z E u e 0 l 0 Z W 0 g a X M g Y S B S Z W N v c m Q s M T U w f S Z x d W 9 0 O y w m c X V v d D t T Z W N 0 a W 9 u M S 9 J U 0 9 X I F x 1 M D A y N i B E U 0 9 X I F R y Y W N r Z X I v Q X V 0 b 1 J l b W 9 2 Z W R D b 2 x 1 b W 5 z M S 5 7 Q X B w I E N y Z W F 0 Z W Q g Q n k s M T U x f S Z x d W 9 0 O y w m c X V v d D t T Z W N 0 a W 9 u M S 9 J U 0 9 X I F x 1 M D A y N i B E U 0 9 X I F R y Y W N r Z X I v Q X V 0 b 1 J l b W 9 2 Z W R D b 2 x 1 b W 5 z M S 5 7 Q X B w I E 1 v Z G l m a W V k I E J 5 L D E 1 M n 0 m c X V v d D t d L C Z x d W 9 0 O 0 N v b H V t b k N v d W 5 0 J n F 1 b 3 Q 7 O j E 1 M y w m c X V v d D t L Z X l D b 2 x 1 b W 5 O Y W 1 l c y Z x d W 9 0 O z p b X S w m c X V v d D t D b 2 x 1 b W 5 J Z G V u d G l 0 a W V z J n F 1 b 3 Q 7 O l s m c X V v d D t T Z W N 0 a W 9 u M S 9 J U 0 9 X I F x 1 M D A y N i B E U 0 9 X I F R y Y W N r Z X I v Q X V 0 b 1 J l b W 9 2 Z W R D b 2 x 1 b W 5 z M S 5 7 R k F B U 3 Q g I y w w f S Z x d W 9 0 O y w m c X V v d D t T Z W N 0 a W 9 u M S 9 J U 0 9 X I F x 1 M D A y N i B E U 0 9 X I F R y Y W N r Z X I v Q X V 0 b 1 J l b W 9 2 Z W R D b 2 x 1 b W 5 z M S 5 7 U C 9 X I C M s M X 0 m c X V v d D s s J n F 1 b 3 Q 7 U 2 V j d G l v b j E v S V N P V y B c d T A w M j Y g R F N P V y B U c m F j a 2 V y L 0 F 1 d G 9 S Z W 1 v d m V k Q 2 9 s d W 1 u c z E u e 0 x V T U E g U H J v a m V j d C B O Y W 1 l L D J 9 J n F 1 b 3 Q 7 L C Z x d W 9 0 O 1 N l Y 3 R p b 2 4 x L 0 l T T 1 c g X H U w M D I 2 I E R T T 1 c g V H J h Y 2 t l c i 9 B d X R v U m V t b 3 Z l Z E N v b H V t b n M x L n t M V U 1 B I E l E I C M s M 3 0 m c X V v d D s s J n F 1 b 3 Q 7 U 2 V j d G l v b j E v S V N P V y B c d T A w M j Y g R F N P V y B U c m F j a 2 V y L 0 F 1 d G 9 S Z W 1 v d m V k Q 2 9 s d W 1 u c z E u e 0 F z c 2 V 0 L D R 9 J n F 1 b 3 Q 7 L C Z x d W 9 0 O 1 N l Y 3 R p b 2 4 x L 0 l T T 1 c g X H U w M D I 2 I E R T T 1 c g V H J h Y 2 t l c i 9 B d X R v U m V t b 3 Z l Z E N v b H V t b n M x L n t Q c m l v c m l 0 e S B T d G F i a W x p e m F 0 a W 9 u I F B s Y W 4 s N X 0 m c X V v d D s s J n F 1 b 3 Q 7 U 2 V j d G l v b j E v S V N P V y B c d T A w M j Y g R F N P V y B U c m F j a 2 V y L 0 F 1 d G 9 S Z W 1 v d m V k Q 2 9 s d W 1 u c z E u e 0 N 1 c n J l b n Q g b 3 I g U G F z d C B Q c m l v c m l 0 e S B Q c m 9 q Z W N 0 L D Z 9 J n F 1 b 3 Q 7 L C Z x d W 9 0 O 1 N l Y 3 R p b 2 4 x L 0 l T T 1 c g X H U w M D I 2 I E R T T 1 c g V H J h Y 2 t l c i 9 B d X R v U m V t b 3 Z l Z E N v b H V t b n M x L n t J b m F j d G l 2 Z S A s N 3 0 m c X V v d D s s J n F 1 b 3 Q 7 U 2 V j d G l v b j E v S V N P V y B c d T A w M j Y g R F N P V y B U c m F j a 2 V y L 0 F 1 d G 9 S Z W 1 v d m V k Q 2 9 s d W 1 u c z E u e 0 R h d G U g S W 5 h Y 3 R p d m F 0 Z W Q s O H 0 m c X V v d D s s J n F 1 b 3 Q 7 U 2 V j d G l v b j E v S V N P V y B c d T A w M j Y g R F N P V y B U c m F j a 2 V y L 0 F 1 d G 9 S Z W 1 v d m V k Q 2 9 s d W 1 u c z E u e 1 d p d G h k c m F 3 b i B D Y X R l Z 2 9 y e S w 5 f S Z x d W 9 0 O y w m c X V v d D t T Z W N 0 a W 9 u M S 9 J U 0 9 X I F x 1 M D A y N i B E U 0 9 X I F R y Y W N r Z X I v Q X V 0 b 1 J l b W 9 2 Z W R D b 2 x 1 b W 5 z M S 5 7 V 2 l 0 a G R y Y X d u I E N h d G V n b 3 J 5 I F N 0 Y X R 1 c y w x M H 0 m c X V v d D s s J n F 1 b 3 Q 7 U 2 V j d G l v b j E v S V N P V y B c d T A w M j Y g R F N P V y B U c m F j a 2 V y L 0 F 1 d G 9 S Z W 1 v d m V k Q 2 9 s d W 1 u c z E u e 1 R v I E J l I F J l Y W N 0 a X Z h d G V k L D E x f S Z x d W 9 0 O y w m c X V v d D t T Z W N 0 a W 9 u M S 9 J U 0 9 X I F x 1 M D A y N i B E U 0 9 X I F R y Y W N r Z X I v Q X V 0 b 1 J l b W 9 2 Z W R D b 2 x 1 b W 5 z M S 5 7 R G F 0 Z S B G Q U F T d C B Q c m 9 q Z W N 0 I E N y Z W F 0 Z W Q s M T J 9 J n F 1 b 3 Q 7 L C Z x d W 9 0 O 1 N l Y 3 R p b 2 4 x L 0 l T T 1 c g X H U w M D I 2 I E R T T 1 c g V H J h Y 2 t l c i 9 B d X R v U m V t b 3 Z l Z E N v b H V t b n M x L n t J b m l 0 a W F s I E R T T 1 c g U 3 V i b W l z c 2 l v b i w x M 3 0 m c X V v d D s s J n F 1 b 3 Q 7 U 2 V j d G l v b j E v S V N P V y B c d T A w M j Y g R F N P V y B U c m F j a 2 V y L 0 F 1 d G 9 S Z W 1 v d m V k Q 2 9 s d W 1 u c z E u e 0 x h d G V z d C B E U 0 9 X I F J l d m l z a W 9 u L D E 0 f S Z x d W 9 0 O y w m c X V v d D t T Z W N 0 a W 9 u M S 9 J U 0 9 X I F x 1 M D A y N i B E U 0 9 X I F R y Y W N r Z X I v Q X V 0 b 1 J l b W 9 2 Z W R D b 2 x 1 b W 5 z M S 5 7 R k V N Q S B J b n R l c m 5 h b C B F S F A g R G V h Z G x p b m U g R G F 0 Z S A o R U N E K S w x N X 0 m c X V v d D s s J n F 1 b 3 Q 7 U 2 V j d G l v b j E v S V N P V y B c d T A w M j Y g R F N P V y B U c m F j a 2 V y L 0 F 1 d G 9 S Z W 1 v d m V k Q 2 9 s d W 1 u c z E u e 0 R h d G U g R k V N Q S B J b n R l c m 5 h b C B F S F A g R G V h Z G x p b m U g U G 9 z d G V k L D E 2 f S Z x d W 9 0 O y w m c X V v d D t T Z W N 0 a W 9 u M S 9 J U 0 9 X I F x 1 M D A y N i B E U 0 9 X I F R y Y W N r Z X I v Q X V 0 b 1 J l b W 9 2 Z W R D b 2 x 1 b W 5 z M S 5 7 R U h Q I E N v b W 1 l b n R z L D E 3 f S Z x d W 9 0 O y w m c X V v d D t T Z W N 0 a W 9 u M S 9 J U 0 9 X I F x 1 M D A y N i B E U 0 9 X I F R y Y W N r Z X I v Q X V 0 b 1 J l b W 9 2 Z W R D b 2 x 1 b W 5 z M S 5 7 N D I 4 I E N v c 3 Q g R X N 0 a W 1 h d G U s M T h 9 J n F 1 b 3 Q 7 L C Z x d W 9 0 O 1 N l Y 3 R p b 2 4 x L 0 l T T 1 c g X H U w M D I 2 I E R T T 1 c g V H J h Y 2 t l c i 9 B d X R v U m V t b 3 Z l Z E N v b H V t b n M x L n s 0 M D Y g Q 2 9 z d C B F c 3 R p b W F 0 Z S w x O X 0 m c X V v d D s s J n F 1 b 3 Q 7 U 2 V j d G l v b j E v S V N P V y B c d T A w M j Y g R F N P V y B U c m F j a 2 V y L 0 F 1 d G 9 S Z W 1 v d m V k Q 2 9 s d W 1 u c z E u e z Q y O C B B X H U w M D I 2 R S B D b 3 N 0 I E V z d G l t Y X R l L D I w f S Z x d W 9 0 O y w m c X V v d D t T Z W N 0 a W 9 u M S 9 J U 0 9 X I F x 1 M D A y N i B E U 0 9 X I F R y Y W N r Z X I v Q X V 0 b 1 J l b W 9 2 Z W R D b 2 x 1 b W 5 z M S 5 7 N D A 2 I E F c d T A w M j Z F I E N v c 3 Q g R X N 0 a W 1 h d G U s M j F 9 J n F 1 b 3 Q 7 L C Z x d W 9 0 O 1 N l Y 3 R p b 2 4 x L 0 l T T 1 c g X H U w M D I 2 I E R T T 1 c g V H J h Y 2 t l c i 9 B d X R v U m V t b 3 Z l Z E N v b H V t b n M x L n t F X H U w M D I 2 T S A o N D I 4 K S B D b 3 N 0 I E V z d G l t Y X R l L D I y f S Z x d W 9 0 O y w m c X V v d D t T Z W N 0 a W 9 u M S 9 J U 0 9 X I F x 1 M D A y N i B E U 0 9 X I F R y Y W N r Z X I v Q X V 0 b 1 J l b W 9 2 Z W R D b 2 x 1 b W 5 z M S 5 7 N D A 2 I E N F I C 0 g N D A 2 I E F c d T A w M j Z F L D I z f S Z x d W 9 0 O y w m c X V v d D t T Z W N 0 a W 9 u M S 9 J U 0 9 X I F x 1 M D A y N i B E U 0 9 X I F R y Y W N r Z X I v Q X V 0 b 1 J l b W 9 2 Z W R D b 2 x 1 b W 5 z M S 5 7 T H V t Y S B F e H B l Y 3 R l Z C B D b 3 N 0 I C g 0 M j g r N D A 2 K S w y N H 0 m c X V v d D s s J n F 1 b 3 Q 7 U 2 V j d G l v b j E v S V N P V y B c d T A w M j Y g R F N P V y B U c m F j a 2 V y L 0 F 1 d G 9 S Z W 1 v d m V k Q 2 9 s d W 1 u c z E u e 1 R v d G F s I E x V T U E g R X h w Z W N 0 Z W Q g Q 2 9 z d C A o N D A 2 K z Q y O C t B X H U w M D I 2 R S k s M j V 9 J n F 1 b 3 Q 7 L C Z x d W 9 0 O 1 N l Y 3 R p b 2 4 x L 0 l T T 1 c g X H U w M D I 2 I E R T T 1 c g V H J h Y 2 t l c i 9 B d X R v U m V t b 3 Z l Z E N v b H V t b n M x L n t F Y X J s a W V z d C B F e H B l Y 3 R l Z C B P Y m x p Z 2 F 0 a W 9 u I E R h d G U s M j Z 9 J n F 1 b 3 Q 7 L C Z x d W 9 0 O 1 N l Y 3 R p b 2 4 x L 0 l T T 1 c g X H U w M D I 2 I E R T T 1 c g V H J h Y 2 t l c i 9 B d X R v U m V t b 3 Z l Z E N v b H V t b n M x L n t M Y X R l c 3 Q g R X h w Z W N 0 Z W Q g T 2 J s a W d h d G l v b i B E Y X R l L D I 3 f S Z x d W 9 0 O y w m c X V v d D t T Z W N 0 a W 9 u M S 9 J U 0 9 X I F x 1 M D A y N i B E U 0 9 X I F R y Y W N r Z X I v Q X V 0 b 1 J l b W 9 2 Z W R D b 2 x 1 b W 5 z M S 5 7 S W 5 p d G l h b C B E Y X R l I E 9 i b G l n Y X R l Z C w y O H 0 m c X V v d D s s J n F 1 b 3 Q 7 U 2 V j d G l v b j E v S V N P V y B c d T A w M j Y g R F N P V y B U c m F j a 2 V y L 0 F 1 d G 9 S Z W 1 v d m V k Q 2 9 s d W 1 u c z E u e 0 x h c 3 Q g R G F 0 Z S B P Y m x p Z 2 F 0 Z W Q s M j l 9 J n F 1 b 3 Q 7 L C Z x d W 9 0 O 1 N l Y 3 R p b 2 4 x L 0 l T T 1 c g X H U w M D I 2 I E R T T 1 c g V H J h Y 2 t l c i 9 B d X R v U m V t b 3 Z l Z E N v b H V t b n M x L n t P Y m x p Z 2 F 0 Z W Q g Q W 1 v d W 5 0 I C 0 g V j A g Q 1 J D I E 5 l d C B D b 3 N 0 L D M w f S Z x d W 9 0 O y w m c X V v d D t T Z W N 0 a W 9 u M S 9 J U 0 9 X I F x 1 M D A y N i B E U 0 9 X I F R y Y W N r Z X I v Q X V 0 b 1 J l b W 9 2 Z W R D b 2 x 1 b W 5 z M S 5 7 T 2 J s a W d h d G V k I E F t b 3 V u d C A t I F Y w I E N S Q y B H c m 9 z c y B D b 3 N 0 L D M x f S Z x d W 9 0 O y w m c X V v d D t T Z W N 0 a W 9 u M S 9 J U 0 9 X I F x 1 M D A y N i B E U 0 9 X I F R y Y W N r Z X I v Q X V 0 b 1 J l b W 9 2 Z W R D b 2 x 1 b W 5 z M S 5 7 T 2 J s a W d h d G V k I E F t b 3 V u d C A t I F Y x I E N S Q y B O Z X Q g Q 2 9 z d C w z M n 0 m c X V v d D s s J n F 1 b 3 Q 7 U 2 V j d G l v b j E v S V N P V y B c d T A w M j Y g R F N P V y B U c m F j a 2 V y L 0 F 1 d G 9 S Z W 1 v d m V k Q 2 9 s d W 1 u c z E u e 0 9 i b G l n Y X R l Z C B B b W 9 1 b n Q g L S B W M S B D U k M g R 3 J v c 3 M g Q 2 9 z d C w z M 3 0 m c X V v d D s s J n F 1 b 3 Q 7 U 2 V j d G l v b j E v S V N P V y B c d T A w M j Y g R F N P V y B U c m F j a 2 V y L 0 F 1 d G 9 S Z W 1 v d m V k Q 2 9 s d W 1 u c z E u e 0 9 i b G l n Y X R l Z C B B b W 9 1 b n Q g L S B W M i B D U k M g T m V 0 I E N v c 3 Q s M z R 9 J n F 1 b 3 Q 7 L C Z x d W 9 0 O 1 N l Y 3 R p b 2 4 x L 0 l T T 1 c g X H U w M D I 2 I E R T T 1 c g V H J h Y 2 t l c i 9 B d X R v U m V t b 3 Z l Z E N v b H V t b n M x L n t P Y m x p Z 2 F 0 Z W Q g Q W 1 v d W 5 0 I C 0 g V j I g Q 1 J D I E d y b 3 N z I E N v c 3 Q s M z V 9 J n F 1 b 3 Q 7 L C Z x d W 9 0 O 1 N l Y 3 R p b 2 4 x L 0 l T T 1 c g X H U w M D I 2 I E R T T 1 c g V H J h Y 2 t l c i 9 B d X R v U m V t b 3 Z l Z E N v b H V t b n M x L n t B c H B y b 3 Z l Z C B P Y m x p Z 2 F 0 Z W Q g Q W 1 v d W 5 0 I C 0 g Q 1 J D I E 5 l d C B D b 3 N 0 I E N h b C w z N n 0 m c X V v d D s s J n F 1 b 3 Q 7 U 2 V j d G l v b j E v S V N P V y B c d T A w M j Y g R F N P V y B U c m F j a 2 V y L 0 F 1 d G 9 S Z W 1 v d m V k Q 2 9 s d W 1 u c z E u e 0 F w c H J v d m V k I E 9 i b G l n Y X R l Z C B B b W 9 1 b n Q g L S B D U k M g R 3 J v c 3 M g Q 2 9 z d C B D Y W w s M z d 9 J n F 1 b 3 Q 7 L C Z x d W 9 0 O 1 N l Y 3 R p b 2 4 x L 0 l T T 1 c g X H U w M D I 2 I E R T T 1 c g V H J h Y 2 t l c i 9 B d X R v U m V t b 3 Z l Z E N v b H V t b n M x L n s 0 M j g g Q V x 1 M D A y N k U g T 2 J s a W d h d G V k I E N v c 3 Q s M z h 9 J n F 1 b 3 Q 7 L C Z x d W 9 0 O 1 N l Y 3 R p b 2 4 x L 0 l T T 1 c g X H U w M D I 2 I E R T T 1 c g V H J h Y 2 t l c i 9 B d X R v U m V t b 3 Z l Z E N v b H V t b n M x L n s 0 M D Y g Q V x 1 M D A y N k U g T 2 J s a W d h d G V k I E N v c 3 Q s M z l 9 J n F 1 b 3 Q 7 L C Z x d W 9 0 O 1 N l Y 3 R p b 2 4 x L 0 l T T 1 c g X H U w M D I 2 I E R T T 1 c g V H J h Y 2 t l c i 9 B d X R v U m V t b 3 Z l Z E N v b H V t b n M x L n t F X H U w M D I 2 T S A o N D I 4 K S B P Y m x p Z 2 F 0 Z W Q g Q 2 9 z d C w 0 M H 0 m c X V v d D s s J n F 1 b 3 Q 7 U 2 V j d G l v b j E v S V N P V y B c d T A w M j Y g R F N P V y B U c m F j a 2 V y L 0 F 1 d G 9 S Z W 1 v d m V k Q 2 9 s d W 1 u c z E u e 0 R v Y 3 V t Z W 5 0 I F B h d G g s N D F 9 J n F 1 b 3 Q 7 L C Z x d W 9 0 O 1 N l Y 3 R p b 2 4 x L 0 l T T 1 c g X H U w M D I 2 I E R T T 1 c g V H J h Y 2 t l c i 9 B d X R v U m V t b 3 Z l Z E N v b H V t b n M x L n t O b 3 R l c y w 0 M n 0 m c X V v d D s s J n F 1 b 3 Q 7 U 2 V j d G l v b j E v S V N P V y B c d T A w M j Y g R F N P V y B U c m F j a 2 V y L 0 F 1 d G 9 S Z W 1 v d m V k Q 2 9 s d W 1 u c z E u e 0 1 v Z G l m a W V k L D Q z f S Z x d W 9 0 O y w m c X V v d D t T Z W N 0 a W 9 u M S 9 J U 0 9 X I F x 1 M D A y N i B E U 0 9 X I F R y Y W N r Z X I v Q X V 0 b 1 J l b W 9 2 Z W R D b 2 x 1 b W 5 z M S 5 7 Q 3 J l Y X R l Z C w 0 N H 0 m c X V v d D s s J n F 1 b 3 Q 7 U 2 V j d G l v b j E v S V N P V y B c d T A w M j Y g R F N P V y B U c m F j a 2 V y L 0 F 1 d G 9 S Z W 1 v d m V k Q 2 9 s d W 1 u c z E u e 0 N y Z W F 0 Z W Q g Q n k s N D V 9 J n F 1 b 3 Q 7 L C Z x d W 9 0 O 1 N l Y 3 R p b 2 4 x L 0 l T T 1 c g X H U w M D I 2 I E R T T 1 c g V H J h Y 2 t l c i 9 B d X R v U m V t b 3 Z l Z E N v b H V t b n M x L n t N b 2 R p Z m l l Z C B C e S w 0 N n 0 m c X V v d D s s J n F 1 b 3 Q 7 U 2 V j d G l v b j E v S V N P V y B c d T A w M j Y g R F N P V y B U c m F j a 2 V y L 0 F 1 d G 9 S Z W 1 v d m V k Q 2 9 s d W 1 u c z E u e 1 J G S U Z B Q V N 0 L D Q 3 f S Z x d W 9 0 O y w m c X V v d D t T Z W N 0 a W 9 u M S 9 J U 0 9 X I F x 1 M D A y N i B E U 0 9 X I F R y Y W N r Z X I v Q X V 0 b 1 J l b W 9 2 Z W R D b 2 x 1 b W 5 z M S 5 7 V G l 0 b G U s N D h 9 J n F 1 b 3 Q 7 L C Z x d W 9 0 O 1 N l Y 3 R p b 2 4 x L 0 l T T 1 c g X H U w M D I 2 I E R T T 1 c g V H J h Y 2 t l c i 9 B d X R v U m V t b 3 Z l Z E N v b H V t b n M x L n t F X H U w M D I 2 T S A 0 M j g s N D l 9 J n F 1 b 3 Q 7 L C Z x d W 9 0 O 1 N l Y 3 R p b 2 4 x L 0 l T T 1 c g X H U w M D I 2 I E R T T 1 c g V H J h Y 2 t l c i 9 B d X R v U m V t b 3 Z l Z E N v b H V t b n M x L n t F X H U w M D I 2 T S A 0 M D Y s N T B 9 J n F 1 b 3 Q 7 L C Z x d W 9 0 O 1 N l Y 3 R p b 2 4 x L 0 l T T 1 c g X H U w M D I 2 I E R T T 1 c g V H J h Y 2 t l c i 9 B d X R v U m V t b 3 Z l Z E N v b H V t b n M x L n t F X H U w M D I 2 T S A 0 M j g g K y A 0 M D Y g V G 9 0 Y W w g Q 2 F s Y y w 1 M X 0 m c X V v d D s s J n F 1 b 3 Q 7 U 2 V j d G l v b j E v S V N P V y B c d T A w M j Y g R F N P V y B U c m F j a 2 V y L 0 F 1 d G 9 S Z W 1 v d m V k Q 2 9 s d W 1 u c z E u e 0 1 1 b H R p c G x l I E Z p b m F u Y 2 l h b C B O d W 1 i Z X J z L D U y f S Z x d W 9 0 O y w m c X V v d D t T Z W N 0 a W 9 u M S 9 J U 0 9 X I F x 1 M D A y N i B E U 0 9 X I F R y Y W N r Z X I v Q X V 0 b 1 J l b W 9 2 Z W R D b 2 x 1 b W 5 z M S 5 7 V G 9 0 Y W w g N D A 2 I E h N U C B D b 3 N 0 I E 9 i b G l n Y X R p b 2 4 s N T N 9 J n F 1 b 3 Q 7 L C Z x d W 9 0 O 1 N l Y 3 R p b 2 4 x L 0 l T T 1 c g X H U w M D I 2 I E R T T 1 c g V H J h Y 2 t l c i 9 B d X R v U m V t b 3 Z l Z E N v b H V t b n M x L n t J U 0 9 X I E N v c 3 Q g R X N 0 a W 1 h d G U s N T R 9 J n F 1 b 3 Q 7 L C Z x d W 9 0 O 1 N l Y 3 R p b 2 4 x L 0 l T T 1 c g X H U w M D I 2 I E R T T 1 c g V H J h Y 2 t l c i 9 B d X R v U m V t b 3 Z l Z E N v b H V t b n M x L n t F X H U w M D I 2 T S A o N D A 2 K S B D b 3 N 0 I E V z d G l t Y X R l I E R T T 1 c s N T V 9 J n F 1 b 3 Q 7 L C Z x d W 9 0 O 1 N l Y 3 R p b 2 4 x L 0 l T T 1 c g X H U w M D I 2 I E R T T 1 c g V H J h Y 2 t l c i 9 B d X R v U m V t b 3 Z l Z E N v b H V t b n M x L n t F X H U w M D I 2 T S A o N D A 2 K S B P Y m x p Z 2 F 0 Z W Q g Q 2 9 z d C w 1 N n 0 m c X V v d D s s J n F 1 b 3 Q 7 U 2 V j d G l v b j E v S V N P V y B c d T A w M j Y g R F N P V y B U c m F j a 2 V y L 0 F 1 d G 9 S Z W 1 v d m V k Q 2 9 s d W 1 u c z E u e 0 N v b G 9 y I F R h Z y w 1 N 3 0 m c X V v d D s s J n F 1 b 3 Q 7 U 2 V j d G l v b j E v S V N P V y B c d T A w M j Y g R F N P V y B U c m F j a 2 V y L 0 F 1 d G 9 S Z W 1 v d m V k Q 2 9 s d W 1 u c z E u e 0 N v b X B s a W F u Y 2 U g Q X N z Z X Q g S W Q s N T h 9 J n F 1 b 3 Q 7 L C Z x d W 9 0 O 1 N l Y 3 R p b 2 4 x L 0 l T T 1 c g X H U w M D I 2 I E R T T 1 c g V H J h Y 2 t l c i 9 B d X R v U m V t b 3 Z l Z E N v b H V t b n M x L n t M V U 1 B I E l t c H J v d m V t Z W 5 0 I F B y b 2 d y Y W 0 s N T l 9 J n F 1 b 3 Q 7 L C Z x d W 9 0 O 1 N l Y 3 R p b 2 4 x L 0 l T T 1 c g X H U w M D I 2 I E R T T 1 c g V H J h Y 2 t l c i 9 B d X R v U m V t b 3 Z l Z E N v b H V t b n M x L n t J U 0 9 X I C 0 g R G F 0 Z S B z d W J t a X R 0 Z W Q g d G 8 g R k V N Q S w 2 M H 0 m c X V v d D s s J n F 1 b 3 Q 7 U 2 V j d G l v b j E v S V N P V y B c d T A w M j Y g R F N P V y B U c m F j a 2 V y L 0 F 1 d G 9 S Z W 1 v d m V k Q 2 9 s d W 1 u c z E u e 1 J l c 3 R v c m F 0 a W 9 u I C 8 g S W 1 w c m 9 2 Z W Q g L y B B b H R l c m 5 h d G U s N j F 9 J n F 1 b 3 Q 7 L C Z x d W 9 0 O 1 N l Y 3 R p b 2 4 x L 0 l T T 1 c g X H U w M D I 2 I E R T T 1 c g V H J h Y 2 t l c i 9 B d X R v U m V t b 3 Z l Z E N v b H V t b n M x L n t J U 0 9 X I E x p b m s s N j J 9 J n F 1 b 3 Q 7 L C Z x d W 9 0 O 1 N l Y 3 R p b 2 4 x L 0 l T T 1 c g X H U w M D I 2 I E R T T 1 c g V H J h Y 2 t l c i 9 B d X R v U m V t b 3 Z l Z E N v b H V t b n M x L n t E U 0 9 X I E x p b m s s N j N 9 J n F 1 b 3 Q 7 L C Z x d W 9 0 O 1 N l Y 3 R p b 2 4 x L 0 l T T 1 c g X H U w M D I 2 I E R T T 1 c g V H J h Y 2 t l c i 9 B d X R v U m V t b 3 Z l Z E N v b H V t b n M x L n t G R U 1 B I E J l c 3 Q g Q X Z h a W x h Y m x l I E N v c 3 Q s N j R 9 J n F 1 b 3 Q 7 L C Z x d W 9 0 O 1 N l Y 3 R p b 2 4 x L 0 l T T 1 c g X H U w M D I 2 I E R T T 1 c g V H J h Y 2 t l c i 9 B d X R v U m V t b 3 Z l Z E N v b H V t b n M x L n t P b m d v a W 5 n I F J l d m l z a W 9 u L D Y 1 f S Z x d W 9 0 O y w m c X V v d D t T Z W N 0 a W 9 u M S 9 J U 0 9 X I F x 1 M D A y N i B E U 0 9 X I F R y Y W N r Z X I v Q X V 0 b 1 J l b W 9 2 Z W R D b 2 x 1 b W 5 z M S 5 7 R X N 0 a W 1 h d G V k I F J l d m l z a W 9 u I E N v c 3 Q g L D Y 2 f S Z x d W 9 0 O y w m c X V v d D t T Z W N 0 a W 9 u M S 9 J U 0 9 X I F x 1 M D A y N i B E U 0 9 X I F R y Y W N r Z X I v Q X V 0 b 1 J l b W 9 2 Z W R D b 2 x 1 b W 5 z M S 5 7 T F V N Q S B F e H B l Y 3 R l Z C B D b 3 N 0 I C w 2 N 3 0 m c X V v d D s s J n F 1 b 3 Q 7 U 2 V j d G l v b j E v S V N P V y B c d T A w M j Y g R F N P V y B U c m F j a 2 V y L 0 F 1 d G 9 S Z W 1 v d m V k Q 2 9 s d W 1 u c z E u e 1 R v d G F s I E x V T U E g R X h w Z W N 0 Z W Q g Q 2 9 z d C A o N D I 4 K z Q w N i t B X H U w M D I 2 R S k s N j h 9 J n F 1 b 3 Q 7 L C Z x d W 9 0 O 1 N l Y 3 R p b 2 4 x L 0 l T T 1 c g X H U w M D I 2 I E R T T 1 c g V H J h Y 2 t l c i 9 B d X R v U m V t b 3 Z l Z E N v b H V t b n M x L n t Q c m l v c m l 0 e S w 2 O X 0 m c X V v d D s s J n F 1 b 3 Q 7 U 2 V j d G l v b j E v S V N P V y B c d T A w M j Y g R F N P V y B U c m F j a 2 V y L 0 F 1 d G 9 S Z W 1 v d m V k Q 2 9 s d W 1 u c z E u e 1 J p c 2 s s N z B 9 J n F 1 b 3 Q 7 L C Z x d W 9 0 O 1 N l Y 3 R p b 2 4 x L 0 l T T 1 c g X H U w M D I 2 I E R T T 1 c g V H J h Y 2 t l c i 9 B d X R v U m V t b 3 Z l Z E N v b H V t b n M x L n t Q c m 9 q Z W N 0 I F N 0 Y X R 1 c y w 3 M X 0 m c X V v d D s s J n F 1 b 3 Q 7 U 2 V j d G l v b j E v S V N P V y B c d T A w M j Y g R F N P V y B U c m F j a 2 V y L 0 F 1 d G 9 S Z W 1 v d m V k Q 2 9 s d W 1 u c z E u e z k w I E R h e S B Q b G F u I C 0 g R E 8 g T k 9 U I F V T R S w 3 M n 0 m c X V v d D s s J n F 1 b 3 Q 7 U 2 V j d G l v b j E v S V N P V y B c d T A w M j Y g R F N P V y B U c m F j a 2 V y L 0 F 1 d G 9 S Z W 1 v d m V k Q 2 9 s d W 1 u c z E u e 0 l u a X R p Y W w g R F N P V y B F e H B l Y 3 R l Z C B E Y X R l I H B l c i A 5 M C B E Y X k g U G x h b i w 3 M 3 0 m c X V v d D s s J n F 1 b 3 Q 7 U 2 V j d G l v b j E v S V N P V y B c d T A w M j Y g R F N P V y B U c m F j a 2 V y L 0 F 1 d G 9 S Z W 1 v d m V k Q 2 9 s d W 1 u c z E u e 0 R 1 Z V R v U H J l Y i w 3 N H 0 m c X V v d D s s J n F 1 b 3 Q 7 U 2 V j d G l v b j E v S V N P V y B c d T A w M j Y g R F N P V y B U c m F j a 2 V y L 0 F 1 d G 9 S Z W 1 v d m V k Q 2 9 s d W 1 u c z E u e 1 B C T 3 d u Z X I s N z V 9 J n F 1 b 3 Q 7 L C Z x d W 9 0 O 1 N l Y 3 R p b 2 4 x L 0 l T T 1 c g X H U w M D I 2 I E R T T 1 c g V H J h Y 2 t l c i 9 B d X R v U m V t b 3 Z l Z E N v b H V t b n M x L n t J R U 1 M Z W F k L D c 2 f S Z x d W 9 0 O y w m c X V v d D t T Z W N 0 a W 9 u M S 9 J U 0 9 X I F x 1 M D A y N i B E U 0 9 X I F R y Y W N r Z X I v Q X V 0 b 1 J l b W 9 2 Z W R D b 2 x 1 b W 5 z M S 5 7 Q 3 V y c m V u d F N 0 Y W d l L D c 3 f S Z x d W 9 0 O y w m c X V v d D t T Z W N 0 a W 9 u M S 9 J U 0 9 X I F x 1 M D A y N i B E U 0 9 X I F R y Y W N r Z X I v Q X V 0 b 1 J l b W 9 2 Z W R D b 2 x 1 b W 5 z M S 5 7 R W 5 n a W 5 l Z X J p b m d D b 2 1 w b G V 0 Z U V z d G l t Y X R l Z E R h d G U s N z h 9 J n F 1 b 3 Q 7 L C Z x d W 9 0 O 1 N l Y 3 R p b 2 4 x L 0 l T T 1 c g X H U w M D I 2 I E R T T 1 c g V H J h Y 2 t l c i 9 B d X R v U m V t b 3 Z l Z E N v b H V t b n M x L n t D R U N v b X B s Z X R l R X N 0 a W 1 h d G V k R G F 0 Z S w 3 O X 0 m c X V v d D s s J n F 1 b 3 Q 7 U 2 V j d G l v b j E v S V N P V y B c d T A w M j Y g R F N P V y B U c m F j a 2 V y L 0 F 1 d G 9 S Z W 1 v d m V k Q 2 9 s d W 1 u c z E u e 1 B M U k N S Z X Z p Z X d E Y X R l L D g w f S Z x d W 9 0 O y w m c X V v d D t T Z W N 0 a W 9 u M S 9 J U 0 9 X I F x 1 M D A y N i B E U 0 9 X I F R y Y W N r Z X I v Q X V 0 b 1 J l b W 9 2 Z W R D b 2 x 1 b W 5 z M S 5 7 S V N P V 0 R y Y W Z 0 I F J l d m l l d 0 V z d G l t Y X R l Z E R h d G U s O D F 9 J n F 1 b 3 Q 7 L C Z x d W 9 0 O 1 N l Y 3 R p b 2 4 x L 0 l T T 1 c g X H U w M D I 2 I E R T T 1 c g V H J h Y 2 t l c i 9 B d X R v U m V t b 3 Z l Z E N v b H V t b n M x L n t J U 0 9 X T 3 V 0 Z m 9 y U 2 l n b m F 0 d X J l R X N 0 a W 1 h d G V k R G F 0 Z S w 4 M n 0 m c X V v d D s s J n F 1 b 3 Q 7 U 2 V j d G l v b j E v S V N P V y B c d T A w M j Y g R F N P V y B U c m F j a 2 V y L 0 F 1 d G 9 S Z W 1 v d m V k Q 2 9 s d W 1 u c z E u e 1 J v d W d o I E V z d G l t Y X R l L D g z f S Z x d W 9 0 O y w m c X V v d D t T Z W N 0 a W 9 u M S 9 J U 0 9 X I F x 1 M D A y N i B E U 0 9 X I F R y Y W N r Z X I v Q X V 0 b 1 J l b W 9 2 Z W R D b 2 x 1 b W 5 z M S 5 7 Q 0 V W Z X J p Z m l l Z E F t b 3 V u d C w 4 N H 0 m c X V v d D s s J n F 1 b 3 Q 7 U 2 V j d G l v b j E v S V N P V y B c d T A w M j Y g R F N P V y B U c m F j a 2 V y L 0 F 1 d G 9 S Z W 1 v d m V k Q 2 9 s d W 1 u c z E u e 1 B y b 2 d y Y W 0 g Q n J p Z W Y g L D g 1 f S Z x d W 9 0 O y w m c X V v d D t T Z W N 0 a W 9 u M S 9 J U 0 9 X I F x 1 M D A y N i B E U 0 9 X I F R y Y W N r Z X I v Q X V 0 b 1 J l b W 9 2 Z W R D b 2 x 1 b W 5 z M S 5 7 Q X B w c m 9 2 Z W Q g T 2 J s a W d h d G V k I E F t b 3 V u d C A t I E N S Q y B O Z X Q g Q 2 9 z d C w 4 N n 0 m c X V v d D s s J n F 1 b 3 Q 7 U 2 V j d G l v b j E v S V N P V y B c d T A w M j Y g R F N P V y B U c m F j a 2 V y L 0 F 1 d G 9 S Z W 1 v d m V k Q 2 9 s d W 1 u c z E u e 0 F w c H J v d m V k I E 9 i b G l n Y X R l Z C B B b W 9 1 b n Q g L S B D U k M g R 3 J v c 3 M g Q 2 9 z d C w 4 N 3 0 m c X V v d D s s J n F 1 b 3 Q 7 U 2 V j d G l v b j E v S V N P V y B c d T A w M j Y g R F N P V y B U c m F j a 2 V y L 0 F 1 d G 9 S Z W 1 v d m V k Q 2 9 s d W 1 u c z E u e 1 B o Y X N l I E k s I E x l d m V s I E l J I E F c d T A w M j Z F I E F z c 2 l n b m V k I E R h d G U g K E V I U C k s O D h 9 J n F 1 b 3 Q 7 L C Z x d W 9 0 O 1 N l Y 3 R p b 2 4 x L 0 l T T 1 c g X H U w M D I 2 I E R T T 1 c g V H J h Y 2 t l c i 9 B d X R v U m V t b 3 Z l Z E N v b H V t b n M x L n t Q a G F z Z S B J L C B M Z X Z l b C B J S S A o R U h Q K S w 4 O X 0 m c X V v d D s s J n F 1 b 3 Q 7 U 2 V j d G l v b j E v S V N P V y B c d T A w M j Y g R F N P V y B U c m F j a 2 V y L 0 F 1 d G 9 S Z W 1 v d m V k Q 2 9 s d W 1 u c z E u e 1 B o Y X N l I E k s I E x l d m V s I E l J I F J l c G 9 y d C B G b 3 J l Y 2 F z d C B E Y X R l I C h F S F A p L D k w f S Z x d W 9 0 O y w m c X V v d D t T Z W N 0 a W 9 u M S 9 J U 0 9 X I F x 1 M D A y N i B E U 0 9 X I F R y Y W N r Z X I v Q X V 0 b 1 J l b W 9 2 Z W R D b 2 x 1 b W 5 z M S 5 7 U G h h c 2 U g S S w g T G V 2 Z W w g S U k g U 3 V i b W l 0 d G F s I E R h d G U g K E V I U C k s O T F 9 J n F 1 b 3 Q 7 L C Z x d W 9 0 O 1 N l Y 3 R p b 2 4 x L 0 l T T 1 c g X H U w M D I 2 I E R T T 1 c g V H J h Y 2 t l c i 9 B d X R v U m V t b 3 Z l Z E N v b H V t b n M x L n t M Y X R l c 3 Q g R F N P V y B T d W J t a X N z a W 9 u I E R h d G U g c G V y I D k w I E R h e S B Q b G F u L D k y f S Z x d W 9 0 O y w m c X V v d D t T Z W N 0 a W 9 u M S 9 J U 0 9 X I F x 1 M D A y N i B E U 0 9 X I F R y Y W N r Z X I v Q X V 0 b 1 J l b W 9 2 Z W R D b 2 x 1 b W 5 z M S 5 7 O T A g R G F 5 I F B s Y W 4 s O T N 9 J n F 1 b 3 Q 7 L C Z x d W 9 0 O 1 N l Y 3 R p b 2 4 x L 0 l T T 1 c g X H U w M D I 2 I E R T T 1 c g V H J h Y 2 t l c i 9 B d X R v U m V t b 3 Z l Z E N v b H V t b n M x L n t J U 0 9 X I E R h d G U g U 3 V i b W l 0 d G V k I H R v I F J l Z 3 V s Y X R v c n k s O T R 9 J n F 1 b 3 Q 7 L C Z x d W 9 0 O 1 N l Y 3 R p b 2 4 x L 0 l T T 1 c g X H U w M D I 2 I E R T T 1 c g V H J h Y 2 t l c i 9 B d X R v U m V t b 3 Z l Z E N v b H V t b n M x L n t J U 0 9 X I F B S R U I g U 3 V i b W l 0 d G F s I F R h c m d l d C B E Y X R l L D k 1 f S Z x d W 9 0 O y w m c X V v d D t T Z W N 0 a W 9 u M S 9 J U 0 9 X I F x 1 M D A y N i B E U 0 9 X I F R y Y W N r Z X I v Q X V 0 b 1 J l b W 9 2 Z W R D b 2 x 1 b W 5 z M S 5 7 S V N P V y B Q U k V C I D M w I E R h e S B B d X R v I E R h d G U s O T Z 9 J n F 1 b 3 Q 7 L C Z x d W 9 0 O 1 N l Y 3 R p b 2 4 x L 0 l T T 1 c g X H U w M D I 2 I E R T T 1 c g V H J h Y 2 t l c i 9 B d X R v U m V t b 3 Z l Z E N v b H V t b n M x L n t W Z X J z a W 9 u I C M s O T d 9 J n F 1 b 3 Q 7 L C Z x d W 9 0 O 1 N l Y 3 R p b 2 4 x L 0 l T T 1 c g X H U w M D I 2 I E R T T 1 c g V H J h Y 2 t l c i 9 B d X R v U m V t b 3 Z l Z E N v b H V t b n M x L n t Q c m 9 j Z X N z I F N 0 Z X A s O T h 9 J n F 1 b 3 Q 7 L C Z x d W 9 0 O 1 N l Y 3 R p b 2 4 x L 0 l T T 1 c g X H U w M D I 2 I E R T T 1 c g V H J h Y 2 t l c i 9 B d X R v U m V t b 3 Z l Z E N v b H V t b n M x L n t Q c m l t Y X J 5 I F B y b 2 p l Y 3 Q g U E R N R y w 5 O X 0 m c X V v d D s s J n F 1 b 3 Q 7 U 2 V j d G l v b j E v S V N P V y B c d T A w M j Y g R F N P V y B U c m F j a 2 V y L 0 F 1 d G 9 S Z W 1 v d m V k Q 2 9 s d W 1 u c z E u e 0 F s d G V y b m F 0 Z S B Q c m 9 q Z W N 0 I F B E T U c s M T A w f S Z x d W 9 0 O y w m c X V v d D t T Z W N 0 a W 9 u M S 9 J U 0 9 X I F x 1 M D A y N i B E U 0 9 X I F R y Y W N r Z X I v Q X V 0 b 1 J l b W 9 2 Z W R D b 2 x 1 b W 5 z M S 5 7 I y B S R k l z L D E w M X 0 m c X V v d D s s J n F 1 b 3 Q 7 U 2 V j d G l v b j E v S V N P V y B c d T A w M j Y g R F N P V y B U c m F j a 2 V y L 0 F 1 d G 9 S Z W 1 v d m V k Q 2 9 s d W 1 u c z E u e y M g Q W N 0 a X Z l I F J G S X M s M T A y f S Z x d W 9 0 O y w m c X V v d D t T Z W N 0 a W 9 u M S 9 J U 0 9 X I F x 1 M D A y N i B E U 0 9 X I F R y Y W N r Z X I v Q X V 0 b 1 J l b W 9 2 Z W R D b 2 x 1 b W 5 z M S 5 7 S G F z I D Q w N i B N a X R p Z 2 F 0 a W 9 u P y w x M D N 9 J n F 1 b 3 Q 7 L C Z x d W 9 0 O 1 N l Y 3 R p b 2 4 x L 0 l T T 1 c g X H U w M D I 2 I E R T T 1 c g V H J h Y 2 t l c i 9 B d X R v U m V t b 3 Z l Z E N v b H V t b n M x L n t I Y X M g R U h Q I E N v b m N l c m 5 z P y w x M D R 9 J n F 1 b 3 Q 7 L C Z x d W 9 0 O 1 N l Y 3 R p b 2 4 x L 0 l T T 1 c g X H U w M D I 2 I E R T T 1 c g V H J h Y 2 t l c i 9 B d X R v U m V t b 3 Z l Z E N v b H V t b n M x L n t D d X J y Z W 5 0 I F Z l c n N p b 2 4 g R 3 J v c 3 M g Q 2 9 z d C A t I E d Q L D E w N X 0 m c X V v d D s s J n F 1 b 3 Q 7 U 2 V j d G l v b j E v S V N P V y B c d T A w M j Y g R F N P V y B U c m F j a 2 V y L 0 F 1 d G 9 S Z W 1 v d m V k Q 2 9 s d W 1 u c z E u e 0 N 1 c n J l b n Q g V m V y c 2 l v b i B O Z X Q g Q 2 9 z d C A t I E d Q L D E w N n 0 m c X V v d D s s J n F 1 b 3 Q 7 U 2 V j d G l v b j E v S V N P V y B c d T A w M j Y g R F N P V y B U c m F j a 2 V y L 0 F 1 d G 9 S Z W 1 v d m V k Q 2 9 s d W 1 u c z E u e 0 N S Q y B H c m 9 z c y B D b 3 N 0 I C 0 g R 1 A s M T A 3 f S Z x d W 9 0 O y w m c X V v d D t T Z W N 0 a W 9 u M S 9 J U 0 9 X I F x 1 M D A y N i B E U 0 9 X I F R y Y W N r Z X I v Q X V 0 b 1 J l b W 9 2 Z W R D b 2 x 1 b W 5 z M S 5 7 Q 1 J D I E 5 l d C B D b 3 N 0 I C 0 g R 1 A s M T A 4 f S Z x d W 9 0 O y w m c X V v d D t T Z W N 0 a W 9 u M S 9 J U 0 9 X I F x 1 M D A y N i B E U 0 9 X I F R y Y W N r Z X I v Q X V 0 b 1 J l b W 9 2 Z W R D b 2 x 1 b W 5 z M S 5 7 V G 9 0 Y W w g N D A 2 I E h N U C B D b 3 N 0 I C 0 g R 1 A s M T A 5 f S Z x d W 9 0 O y w m c X V v d D t T Z W N 0 a W 9 u M S 9 J U 0 9 X I F x 1 M D A y N i B E U 0 9 X I F R y Y W N r Z X I v Q X V 0 b 1 J l b W 9 2 Z W R D b 2 x 1 b W 5 z M S 5 7 R m V k Z X J h b C B T a G F y Z S A t I E d Q L D E x M H 0 m c X V v d D s s J n F 1 b 3 Q 7 U 2 V j d G l v b j E v S V N P V y B c d T A w M j Y g R F N P V y B U c m F j a 2 V y L 0 F 1 d G 9 S Z W 1 v d m V k Q 2 9 s d W 1 u c z E u e 0 5 v b i 1 G Z W R l c m F s I F N o Y X J l I C 0 g R 1 A s M T E x f S Z x d W 9 0 O y w m c X V v d D t T Z W N 0 a W 9 u M S 9 J U 0 9 X I F x 1 M D A y N i B E U 0 9 X I F R y Y W N r Z X I v Q X V 0 b 1 J l b W 9 2 Z W R D b 2 x 1 b W 5 z M S 5 7 J S B D b 3 N 0 I F N o Y X J l I C 0 g R 1 A s M T E y f S Z x d W 9 0 O y w m c X V v d D t T Z W N 0 a W 9 u M S 9 J U 0 9 X I F x 1 M D A y N i B E U 0 9 X I F R y Y W N r Z X I v Q X V 0 b 1 J l b W 9 2 Z W R D b 2 x 1 b W 5 z M S 5 7 R G F 0 Z S B J b m F j d G l 2 Y X R l Z C A t I E d Q L D E x M 3 0 m c X V v d D s s J n F 1 b 3 Q 7 U 2 V j d G l v b j E v S V N P V y B c d T A w M j Y g R F N P V y B U c m F j a 2 V y L 0 F 1 d G 9 S Z W 1 v d m V k Q 2 9 s d W 1 u c z E u e 0 x h c 3 Q g Q W N 0 a W 9 u I E R h d G U g L S B H U C w x M T R 9 J n F 1 b 3 Q 7 L C Z x d W 9 0 O 1 N l Y 3 R p b 2 4 x L 0 l T T 1 c g X H U w M D I 2 I E R T T 1 c g V H J h Y 2 t l c i 9 B d X R v U m V t b 3 Z l Z E N v b H V t b n M x L n s j I E R h e X M g U 2 l u Y 2 U g T G F z d C B B Y 3 R p b 2 4 g L S B H U C w x M T V 9 J n F 1 b 3 Q 7 L C Z x d W 9 0 O 1 N l Y 3 R p b 2 4 x L 0 l T T 1 c g X H U w M D I 2 I E R T T 1 c g V H J h Y 2 t l c i 9 B d X R v U m V t b 3 Z l Z E N v b H V t b n M x L n t M Y X N 0 I F B y b 2 N l c 3 M g U 3 R l c C B E Y X R l I C 0 g R 1 A s M T E 2 f S Z x d W 9 0 O y w m c X V v d D t T Z W N 0 a W 9 u M S 9 J U 0 9 X I F x 1 M D A y N i B E U 0 9 X I F R y Y W N r Z X I v Q X V 0 b 1 J l b W 9 2 Z W R D b 2 x 1 b W 5 z M S 5 7 R G F 0 Z S B Q c m 9 q Z W N 0 I F N l b n Q g d G 8 g T W l 0 a W d h d G l v b i A t I E d Q L D E x N 3 0 m c X V v d D s s J n F 1 b 3 Q 7 U 2 V j d G l v b j E v S V N P V y B c d T A w M j Y g R F N P V y B U c m F j a 2 V y L 0 F 1 d G 9 S Z W 1 v d m V k Q 2 9 s d W 1 u c z E u e 0 R h d G U g U H J v a m V j d C B T Z W 5 0 I H R v I E V I U C A t I E d Q L D E x O H 0 m c X V v d D s s J n F 1 b 3 Q 7 U 2 V j d G l v b j E v S V N P V y B c d T A w M j Y g R F N P V y B U c m F j a 2 V y L 0 F 1 d G 9 S Z W 1 v d m V k Q 2 9 s d W 1 u c z E u e 0 V 4 c G V j d G V k I E 9 i b G l n Y X R p b 2 4 s M T E 5 f S Z x d W 9 0 O y w m c X V v d D t T Z W N 0 a W 9 u M S 9 J U 0 9 X I F x 1 M D A y N i B E U 0 9 X I F R y Y W N r Z X I v Q X V 0 b 1 J l b W 9 2 Z W R D b 2 x 1 b W 5 z M S 5 7 U G 9 Q I E V 4 c G l y Y X R p b 2 4 g R G F 0 Z S w x M j B 9 J n F 1 b 3 Q 7 L C Z x d W 9 0 O 1 N l Y 3 R p b 2 4 x L 0 l T T 1 c g X H U w M D I 2 I E R T T 1 c g V H J h Y 2 t l c i 9 B d X R v U m V t b 3 Z l Z E N v b H V t b n M x L n t F b n Z p c m 9 u b W V u d G F s I E F z c 2 V z c 2 1 l b n R z I C h F S F A p L D E y M X 0 m c X V v d D s s J n F 1 b 3 Q 7 U 2 V j d G l v b j E v S V N P V y B c d T A w M j Y g R F N P V y B U c m F j a 2 V y L 0 F 1 d G 9 S Z W 1 v d m V k Q 2 9 s d W 1 u c z E u e 1 J l c 3 V i b W l 0 d G F s I F R h c m d l d C B E Y X R l I G Z v c i B X a X R o Z H J h d 2 4 g U H J v a m V j d H M s M T I y f S Z x d W 9 0 O y w m c X V v d D t T Z W N 0 a W 9 u M S 9 J U 0 9 X I F x 1 M D A y N i B E U 0 9 X I F R y Y W N r Z X I v Q X V 0 b 1 J l b W 9 2 Z W R D b 2 x 1 b W 5 z M S 5 7 U F J F Q i B J U 0 9 X I E F w c H J v d m F s I E R h d G U s M T I z f S Z x d W 9 0 O y w m c X V v d D t T Z W N 0 a W 9 u M S 9 J U 0 9 X I F x 1 M D A y N i B E U 0 9 X I F R y Y W N r Z X I v Q X V 0 b 1 J l b W 9 2 Z W R D b 2 x 1 b W 5 z M S 5 7 R G F 0 Z S B J U 0 9 X I F N l b n Q g Q m F j a y B 0 b y B D U C B m b 3 I g U m V 2 a X N p b 2 4 s M T I 0 f S Z x d W 9 0 O y w m c X V v d D t T Z W N 0 a W 9 u M S 9 J U 0 9 X I F x 1 M D A y N i B E U 0 9 X I F R y Y W N r Z X I v Q X V 0 b 1 J l b W 9 2 Z W R D b 2 x 1 b W 5 z M S 5 7 R G F 0 Z S B S Z X Z p c 2 V k I E l T T 1 c g U m V j Z W l 2 Z W Q g Z n J v b S B D U C w x M j V 9 J n F 1 b 3 Q 7 L C Z x d W 9 0 O 1 N l Y 3 R p b 2 4 x L 0 l T T 1 c g X H U w M D I 2 I E R T T 1 c g V H J h Y 2 t l c i 9 B d X R v U m V t b 3 Z l Z E N v b H V t b n M x L n t Q Q k l G a W x 0 Z X J D b 2 x 1 b W 4 s M T I 2 f S Z x d W 9 0 O y w m c X V v d D t T Z W N 0 a W 9 u M S 9 J U 0 9 X I F x 1 M D A y N i B E U 0 9 X I F R y Y W N r Z X I v Q X V 0 b 1 J l b W 9 2 Z W R D b 2 x 1 b W 5 z M S 5 7 U H J p b 3 J p d H k g U H J v a m V j d H M g T G l z d C w x M j d 9 J n F 1 b 3 Q 7 L C Z x d W 9 0 O 1 N l Y 3 R p b 2 4 x L 0 l T T 1 c g X H U w M D I 2 I E R T T 1 c g V H J h Y 2 t l c i 9 B d X R v U m V t b 3 Z l Z E N v b H V t b n M x L n t J U 0 9 X I F B S R U I g Q 2 9 z d C B F c 3 R p b W F 0 Z S w x M j h 9 J n F 1 b 3 Q 7 L C Z x d W 9 0 O 1 N l Y 3 R p b 2 4 x L 0 l T T 1 c g X H U w M D I 2 I E R T T 1 c g V H J h Y 2 t l c i 9 B d X R v U m V t b 3 Z l Z E N v b H V t b n M x L n t G b 3 I g S m V y Z W 1 5 L D E y O X 0 m c X V v d D s s J n F 1 b 3 Q 7 U 2 V j d G l v b j E v S V N P V y B c d T A w M j Y g R F N P V y B U c m F j a 2 V y L 0 F 1 d G 9 S Z W 1 v d m V k Q 2 9 s d W 1 u c z E u e y M g S V N P V y B T d W J t a X R 0 Z W Q g L D E z M H 0 m c X V v d D s s J n F 1 b 3 Q 7 U 2 V j d G l v b j E v S V N P V y B c d T A w M j Y g R F N P V y B U c m F j a 2 V y L 0 F 1 d G 9 S Z W 1 v d m V k Q 2 9 s d W 1 u c z E u e y M g R F N P V y B T d W J t a X R 0 Z W Q s M T M x f S Z x d W 9 0 O y w m c X V v d D t T Z W N 0 a W 9 u M S 9 J U 0 9 X I F x 1 M D A y N i B E U 0 9 X I F R y Y W N r Z X I v Q X V 0 b 1 J l b W 9 2 Z W R D b 2 x 1 b W 5 z M S 5 7 T 2 J s a W d h d G l v b k V z d G l t Y X R p b m d G b 3 J t d W x h U m V z d W x 0 L D E z M n 0 m c X V v d D s s J n F 1 b 3 Q 7 U 2 V j d G l v b j E v S V N P V y B c d T A w M j Y g R F N P V y B U c m F j a 2 V y L 0 F 1 d G 9 S Z W 1 v d m V k Q 2 9 s d W 1 u c z E u e 0 9 i b G l n Y X R p b 2 5 F c 3 R p b W F 0 a W 5 n R m 9 y b X V s Y V J l c 3 V s d E x v b 2 t V c C w x M z N 9 J n F 1 b 3 Q 7 L C Z x d W 9 0 O 1 N l Y 3 R p b 2 4 x L 0 l T T 1 c g X H U w M D I 2 I E R T T 1 c g V H J h Y 2 t l c i 9 B d X R v U m V t b 3 Z l Z E N v b H V t b n M x L n t F Y X J s a W V z d C B F e H B l Y 3 R l Z C B P Y m x p Z 2 F 0 a W 9 u I E R h d G U g Q 2 F s L D E z N H 0 m c X V v d D s s J n F 1 b 3 Q 7 U 2 V j d G l v b j E v S V N P V y B c d T A w M j Y g R F N P V y B U c m F j a 2 V y L 0 F 1 d G 9 S Z W 1 v d m V k Q 2 9 s d W 1 u c z E u e 0 x h d G V z d C B F e H B l Y 3 R l Z C B P Y m x p Z 2 F 0 a W 9 u I E R h d G U g Q 0 F M L D E z N X 0 m c X V v d D s s J n F 1 b 3 Q 7 U 2 V j d G l v b j E v S V N P V y B c d T A w M j Y g R F N P V y B U c m F j a 2 V y L 0 F 1 d G 9 S Z W 1 v d m V k Q 2 9 s d W 1 u c z E u e 1 N j b 3 B l I E N o Y W 5 n Z S w x M z Z 9 J n F 1 b 3 Q 7 L C Z x d W 9 0 O 1 N l Y 3 R p b 2 4 x L 0 l T T 1 c g X H U w M D I 2 I E R T T 1 c g V H J h Y 2 t l c i 9 B d X R v U m V t b 3 Z l Z E N v b H V t b n M x L n t T Y 2 9 w Z S B D a G F u Z 2 U g U 2 N v c m U s M T M 3 f S Z x d W 9 0 O y w m c X V v d D t T Z W N 0 a W 9 u M S 9 J U 0 9 X I F x 1 M D A y N i B E U 0 9 X I F R y Y W N r Z X I v Q X V 0 b 1 J l b W 9 2 Z W R D b 2 x 1 b W 5 z M S 5 7 S U Q s M T M 4 f S Z x d W 9 0 O y w m c X V v d D t T Z W N 0 a W 9 u M S 9 J U 0 9 X I F x 1 M D A y N i B E U 0 9 X I F R y Y W N r Z X I v Q X V 0 b 1 J l b W 9 2 Z W R D b 2 x 1 b W 5 z M S 5 7 Q 2 9 u d G V u d C B U e X B l L D E z O X 0 m c X V v d D s s J n F 1 b 3 Q 7 U 2 V j d G l v b j E v S V N P V y B c d T A w M j Y g R F N P V y B U c m F j a 2 V y L 0 F 1 d G 9 S Z W 1 v d m V k Q 2 9 s d W 1 u c z E u e 1 Z l c n N p b 2 4 s M T Q w f S Z x d W 9 0 O y w m c X V v d D t T Z W N 0 a W 9 u M S 9 J U 0 9 X I F x 1 M D A y N i B E U 0 9 X I F R y Y W N r Z X I v Q X V 0 b 1 J l b W 9 2 Z W R D b 2 x 1 b W 5 z M S 5 7 Q X R 0 Y W N o b W V u d H M s M T Q x f S Z x d W 9 0 O y w m c X V v d D t T Z W N 0 a W 9 u M S 9 J U 0 9 X I F x 1 M D A y N i B E U 0 9 X I F R y Y W N r Z X I v Q X V 0 b 1 J l b W 9 2 Z W R D b 2 x 1 b W 5 z M S 5 7 R W R p d C w x N D J 9 J n F 1 b 3 Q 7 L C Z x d W 9 0 O 1 N l Y 3 R p b 2 4 x L 0 l T T 1 c g X H U w M D I 2 I E R T T 1 c g V H J h Y 2 t l c i 9 B d X R v U m V t b 3 Z l Z E N v b H V t b n M x L n t U e X B l L D E 0 M 3 0 m c X V v d D s s J n F 1 b 3 Q 7 U 2 V j d G l v b j E v S V N P V y B c d T A w M j Y g R F N P V y B U c m F j a 2 V y L 0 F 1 d G 9 S Z W 1 v d m V k Q 2 9 s d W 1 u c z E u e 0 l 0 Z W 0 g Q 2 h p b G Q g Q 2 9 1 b n Q s M T Q 0 f S Z x d W 9 0 O y w m c X V v d D t T Z W N 0 a W 9 u M S 9 J U 0 9 X I F x 1 M D A y N i B E U 0 9 X I F R y Y W N r Z X I v Q X V 0 b 1 J l b W 9 2 Z W R D b 2 x 1 b W 5 z M S 5 7 R m 9 s Z G V y I E N o a W x k I E N v d W 5 0 L D E 0 N X 0 m c X V v d D s s J n F 1 b 3 Q 7 U 2 V j d G l v b j E v S V N P V y B c d T A w M j Y g R F N P V y B U c m F j a 2 V y L 0 F 1 d G 9 S Z W 1 v d m V k Q 2 9 s d W 1 u c z E u e 0 x h Y m V s I H N l d H R p b m c s M T Q 2 f S Z x d W 9 0 O y w m c X V v d D t T Z W N 0 a W 9 u M S 9 J U 0 9 X I F x 1 M D A y N i B E U 0 9 X I F R y Y W N r Z X I v Q X V 0 b 1 J l b W 9 2 Z W R D b 2 x 1 b W 5 z M S 5 7 U m V 0 Z W 5 0 a W 9 u I G x h Y m V s L D E 0 N 3 0 m c X V v d D s s J n F 1 b 3 Q 7 U 2 V j d G l v b j E v S V N P V y B c d T A w M j Y g R F N P V y B U c m F j a 2 V y L 0 F 1 d G 9 S Z W 1 v d m V k Q 2 9 s d W 1 u c z E u e 1 J l d G V u d G l v b i B s Y W J l b C B B c H B s a W V k L D E 0 O H 0 m c X V v d D s s J n F 1 b 3 Q 7 U 2 V j d G l v b j E v S V N P V y B c d T A w M j Y g R F N P V y B U c m F j a 2 V y L 0 F 1 d G 9 S Z W 1 v d m V k Q 2 9 s d W 1 u c z E u e 0 x h Y m V s I G F w c G x p Z W Q g Y n k s M T Q 5 f S Z x d W 9 0 O y w m c X V v d D t T Z W N 0 a W 9 u M S 9 J U 0 9 X I F x 1 M D A y N i B E U 0 9 X I F R y Y W N r Z X I v Q X V 0 b 1 J l b W 9 2 Z W R D b 2 x 1 b W 5 z M S 5 7 S X R l b S B p c y B h I F J l Y 2 9 y Z C w x N T B 9 J n F 1 b 3 Q 7 L C Z x d W 9 0 O 1 N l Y 3 R p b 2 4 x L 0 l T T 1 c g X H U w M D I 2 I E R T T 1 c g V H J h Y 2 t l c i 9 B d X R v U m V t b 3 Z l Z E N v b H V t b n M x L n t B c H A g Q 3 J l Y X R l Z C B C e S w x N T F 9 J n F 1 b 3 Q 7 L C Z x d W 9 0 O 1 N l Y 3 R p b 2 4 x L 0 l T T 1 c g X H U w M D I 2 I E R T T 1 c g V H J h Y 2 t l c i 9 B d X R v U m V t b 3 Z l Z E N v b H V t b n M x L n t B c H A g T W 9 k a W Z p Z W Q g Q n k s M T U y f S Z x d W 9 0 O 1 0 s J n F 1 b 3 Q 7 U m V s Y X R p b 2 5 z a G l w S W 5 m b y Z x d W 9 0 O z p b X X 0 i I C 8 + P C 9 T d G F i b G V F b n R y a W V z P j w v S X R l b T 4 8 S X R l b T 4 8 S X R l b U x v Y 2 F 0 a W 9 u P j x J d G V t V H l w Z T 5 G b 3 J t d W x h P C 9 J d G V t V H l w Z T 4 8 S X R l b V B h d G g + U 2 V j d G l v b j E v S V N P V y U y M C U y N i U y M E R T T 1 c l M j B U c m F j a 2 V y L 1 N v d X J j Z T w v S X R l b V B h d G g + P C 9 J d G V t T G 9 j Y X R p b 2 4 + P F N 0 Y W J s Z U V u d H J p Z X M g L z 4 8 L 0 l 0 Z W 0 + P E l 0 Z W 0 + P E l 0 Z W 1 M b 2 N h d G l v b j 4 8 S X R l b V R 5 c G U + R m 9 y b X V s Y T w v S X R l b V R 5 c G U + P E l 0 Z W 1 Q Y X R o P l N l Y 3 R p b 2 4 x L 0 l T T 1 c l M j A l M j Y l M j B E U 0 9 X J T I w V H J h Y 2 t l c i 8 y N z U 3 M j U x Y y 0 5 N T M 5 L T Q 5 N T k t Y W Z j M y 0 y Z D A w N 2 M 1 Y j Y z Y m Y 8 L 0 l 0 Z W 1 Q Y X R o P j w v S X R l b U x v Y 2 F 0 a W 9 u P j x T d G F i b G V F b n R y a W V z I C 8 + P C 9 J d G V t P j x J d G V t P j x J d G V t T G 9 j Y X R p b 2 4 + P E l 0 Z W 1 U e X B l P k Z v c m 1 1 b G E 8 L 0 l 0 Z W 1 U e X B l P j x J d G V t U G F 0 a D 5 T Z W N 0 a W 9 u M S 9 J U 0 9 X J T I w J T I 2 J T I w R F N P V y U y M F R y Y W N r Z X I v Q 2 h h b m d l Z C U y M F R 5 c G U 8 L 0 l 0 Z W 1 Q Y X R o P j w v S X R l b U x v Y 2 F 0 a W 9 u P j x T d G F i b G V F b n R y a W V z I C 8 + P C 9 J d G V t P j x J d G V t P j x J d G V t T G 9 j Y X R p b 2 4 + P E l 0 Z W 1 U e X B l P k Z v c m 1 1 b G E 8 L 0 l 0 Z W 1 U e X B l P j x J d G V t U G F 0 a D 5 T Z W N 0 a W 9 u M S 9 F e G h p Y m l 0 X z I 8 L 0 l 0 Z W 1 Q Y X R o P j w v S X R l b U x v Y 2 F 0 a W 9 u P j x T d G F i b G V F b n R y a W V z P j x F b n R y e S B U e X B l P S J J c 1 B y a X Z h d G U i I F Z h b H V l P S J s M C I g L z 4 8 R W 5 0 c n k g V H l w Z T 0 i U X V l c n l J R C I g V m F s d W U 9 I n N m Z W U 4 M j g w O C 1 l Y T Y 4 L T R m M j k t Y j V k Y i 1 h Z W Q z O W E 0 M z Q 0 Y T I 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D b 2 x 1 b W 5 O Y W 1 l c y I g V m F s d W U 9 I n N b J n F 1 b 3 Q 7 U H J v a m V j d C A j J n F 1 b 3 Q 7 L C Z x d W 9 0 O z Q y O C B B b G x v Y 2 F 0 a W 9 u X G 4 o V 2 l 0 a G 9 1 d C B 0 a G U g Q V x 1 M D A y N k U g Y W 5 k I E V c d T A w M j Z N K T E x J n F 1 b 3 Q 7 L C Z x d W 9 0 O z Q w N i B B b G x v Y 2 F 0 a W 9 u I F x u K F d p d G h v d X Q g d G h l I E F c d T A w M j Z F I G F u Z C B F X H U w M D I 2 T S k x M i Z x d W 9 0 O y w m c X V v d D s 0 M j g g Q V x 1 M D A y N k U t U F c g O T U x M D E z J n F 1 b 3 Q 7 L C Z x d W 9 0 O z Q w N i B B X H U w M D I 2 R S 1 Q V y A 5 N T E w M T Q m c X V v d D s s J n F 1 b 3 Q 7 N D I 4 I E V c d T A w M j Z N L V B X I D E w N z E w M T U m c X V v d D s s J n F 1 b 3 Q 7 N D A 2 I E V c d T A w M j Z N L V B X I D E w N z E w M T Y m c X V v d D s s J n F 1 b 3 Q 7 R k 9 S T V V M Q S B c b k V 4 c G V j d G V k I F R v d G F s I F B y b 2 p l Y 3 Q g Q 2 9 z d C Z x d W 9 0 O y w m c X V v d D t G T 1 J N V U x B I F x u V G 9 0 Y W w g N D I 4 I E V 4 c G V j d G V k I G N v c 3 Q m c X V v d D s s J n F 1 b 3 Q 7 R k 9 S T V V M Q V x u V G 9 0 Y W w g N D A 2 I E V 4 c G V j d G V k I E N v c 3 Q m c X V v d D s s J n F 1 b 3 Q 7 R m l s Z S Z x d W 9 0 O y w m c X V v d D t D b 2 1 t Z W 5 0 J n F 1 b 3 Q 7 L C Z x d W 9 0 O 0 V z d G l t Y X R l L 0 N v c 3 Q g Y 2 h h b m d l I C h Z L 0 4 p J n F 1 b 3 Q 7 L C Z x d W 9 0 O 1 d o b y B j b 2 5 m a X J t Z W Q g d G h l I G l u Z m 9 y b W F 0 a W 9 u P y Z x d W 9 0 O y w m c X V v d D t P Y m x p Z 2 F 0 a W 9 u I E F t Z W 5 k b W V u d C B T d G F 0 d X M m c X V v d D s s J n F 1 b 3 Q 7 T m V 3 I E N v b W 1 l b n Q m c X V v d D s s J n F 1 b 3 Q 7 V X B k Y X R l Z C B D b 2 1 t Z W 5 0 c y Z x d W 9 0 O y w m c X V v d D t T d W I g Q X N z Z X Q m c X V v d D s s J n F 1 b 3 Q 7 Q X N z Z X Q m c X V v d D t d I i A v P j x F b n R y e S B U e X B l P S J G a W x s Q 2 9 s d W 1 u V H l w Z X M i I F Z h b H V l P S J z Q X d V R k J R V U Z C U V V G Q l F Z R 0 J n W U d C Z 1 l H Q m c 9 P S I g L z 4 8 R W 5 0 c n k g V H l w Z T 0 i R m l s b E x h c 3 R V c G R h d G V k I i B W Y W x 1 Z T 0 i Z D I w M j Y t M D U t M j J U M T c 6 M z g 6 M z k u N T A 1 O D I 2 M V o i I C 8 + P E V u d H J 5 I F R 5 c G U 9 I k Z p b G x F c n J v c k N v d W 5 0 I i B W Y W x 1 Z T 0 i b D A i I C 8 + P E V u d H J 5 I F R 5 c G U 9 I k Z p b G x F c n J v c k N v Z G U i I F Z h b H V l P S J z V W 5 r b m 9 3 b i I g L z 4 8 R W 5 0 c n k g V H l w Z T 0 i R m l s b F N 0 Y X R 1 c y I g V m F s d W U 9 I n N D b 2 1 w b G V 0 Z S I g L z 4 8 R W 5 0 c n k g V H l w Z T 0 i R m l s b E N v d W 5 0 I i B W Y W x 1 Z T 0 i b D I 4 M i I g L z 4 8 R W 5 0 c n k g V H l w Z T 0 i Q W R k Z W R U b 0 R h d G F N b 2 R l b C I g V m F s d W U 9 I m w w I i A v P j x F b n R y e S B U e X B l P S J S Z W x h d G l v b n N o a X B J b m Z v Q 2 9 u d G F p b m V y I i B W Y W x 1 Z T 0 i c 3 s m c X V v d D t j b 2 x 1 b W 5 D b 3 V u d C Z x d W 9 0 O z o x O S w m c X V v d D t r Z X l D b 2 x 1 b W 5 O Y W 1 l c y Z x d W 9 0 O z p b X S w m c X V v d D t x d W V y e V J l b G F 0 a W 9 u c 2 h p c H M m c X V v d D s 6 W 1 0 s J n F 1 b 3 Q 7 Y 2 9 s d W 1 u S W R l b n R p d G l l c y Z x d W 9 0 O z p b J n F 1 b 3 Q 7 U 2 V j d G l v b j E v R X h o a W J p d F 8 y L 0 F 1 d G 9 S Z W 1 v d m V k Q 2 9 s d W 1 u c z E u e 1 B y b 2 p l Y 3 Q g I y w w f S Z x d W 9 0 O y w m c X V v d D t T Z W N 0 a W 9 u M S 9 F e G h p Y m l 0 X z I v Q X V 0 b 1 J l b W 9 2 Z W R D b 2 x 1 b W 5 z M S 5 7 N D I 4 I E F s b G 9 j Y X R p b 2 5 c b i h X a X R o b 3 V 0 I H R o Z S B B X H U w M D I 2 R S B h b m Q g R V x 1 M D A y N k 0 p M T E s M X 0 m c X V v d D s s J n F 1 b 3 Q 7 U 2 V j d G l v b j E v R X h o a W J p d F 8 y L 0 F 1 d G 9 S Z W 1 v d m V k Q 2 9 s d W 1 u c z E u e z Q w N i B B b G x v Y 2 F 0 a W 9 u I F x u K F d p d G h v d X Q g d G h l I E F c d T A w M j Z F I G F u Z C B F X H U w M D I 2 T S k x M i w y f S Z x d W 9 0 O y w m c X V v d D t T Z W N 0 a W 9 u M S 9 F e G h p Y m l 0 X z I v Q X V 0 b 1 J l b W 9 2 Z W R D b 2 x 1 b W 5 z M S 5 7 N D I 4 I E F c d T A w M j Z F L V B X I D k 1 M T A x M y w z f S Z x d W 9 0 O y w m c X V v d D t T Z W N 0 a W 9 u M S 9 F e G h p Y m l 0 X z I v Q X V 0 b 1 J l b W 9 2 Z W R D b 2 x 1 b W 5 z M S 5 7 N D A 2 I E F c d T A w M j Z F L V B X I D k 1 M T A x N C w 0 f S Z x d W 9 0 O y w m c X V v d D t T Z W N 0 a W 9 u M S 9 F e G h p Y m l 0 X z I v Q X V 0 b 1 J l b W 9 2 Z W R D b 2 x 1 b W 5 z M S 5 7 N D I 4 I E V c d T A w M j Z N L V B X I D E w N z E w M T U s N X 0 m c X V v d D s s J n F 1 b 3 Q 7 U 2 V j d G l v b j E v R X h o a W J p d F 8 y L 0 F 1 d G 9 S Z W 1 v d m V k Q 2 9 s d W 1 u c z E u e z Q w N i B F X H U w M D I 2 T S 1 Q V y A x M D c x M D E 2 L D Z 9 J n F 1 b 3 Q 7 L C Z x d W 9 0 O 1 N l Y 3 R p b 2 4 x L 0 V 4 a G l i a X R f M i 9 B d X R v U m V t b 3 Z l Z E N v b H V t b n M x L n t G T 1 J N V U x B I F x u R X h w Z W N 0 Z W Q g V G 9 0 Y W w g U H J v a m V j d C B D b 3 N 0 L D d 9 J n F 1 b 3 Q 7 L C Z x d W 9 0 O 1 N l Y 3 R p b 2 4 x L 0 V 4 a G l i a X R f M i 9 B d X R v U m V t b 3 Z l Z E N v b H V t b n M x L n t G T 1 J N V U x B I F x u V G 9 0 Y W w g N D I 4 I E V 4 c G V j d G V k I G N v c 3 Q s O H 0 m c X V v d D s s J n F 1 b 3 Q 7 U 2 V j d G l v b j E v R X h o a W J p d F 8 y L 0 F 1 d G 9 S Z W 1 v d m V k Q 2 9 s d W 1 u c z E u e 0 Z P U k 1 V T E F c b l R v d G F s I D Q w N i B F e H B l Y 3 R l Z C B D b 3 N 0 L D l 9 J n F 1 b 3 Q 7 L C Z x d W 9 0 O 1 N l Y 3 R p b 2 4 x L 0 V 4 a G l i a X R f M i 9 B d X R v U m V t b 3 Z l Z E N v b H V t b n M x L n t G a W x l L D E w f S Z x d W 9 0 O y w m c X V v d D t T Z W N 0 a W 9 u M S 9 F e G h p Y m l 0 X z I v Q X V 0 b 1 J l b W 9 2 Z W R D b 2 x 1 b W 5 z M S 5 7 Q 2 9 t b W V u d C w x M X 0 m c X V v d D s s J n F 1 b 3 Q 7 U 2 V j d G l v b j E v R X h o a W J p d F 8 y L 0 F 1 d G 9 S Z W 1 v d m V k Q 2 9 s d W 1 u c z E u e 0 V z d G l t Y X R l L 0 N v c 3 Q g Y 2 h h b m d l I C h Z L 0 4 p L D E y f S Z x d W 9 0 O y w m c X V v d D t T Z W N 0 a W 9 u M S 9 F e G h p Y m l 0 X z I v Q X V 0 b 1 J l b W 9 2 Z W R D b 2 x 1 b W 5 z M S 5 7 V 2 h v I G N v b m Z p c m 1 l Z C B 0 a G U g a W 5 m b 3 J t Y X R p b 2 4 / L D E z f S Z x d W 9 0 O y w m c X V v d D t T Z W N 0 a W 9 u M S 9 F e G h p Y m l 0 X z I v Q X V 0 b 1 J l b W 9 2 Z W R D b 2 x 1 b W 5 z M S 5 7 T 2 J s a W d h d G l v b i B B b W V u Z G 1 l b n Q g U 3 R h d H V z L D E 0 f S Z x d W 9 0 O y w m c X V v d D t T Z W N 0 a W 9 u M S 9 F e G h p Y m l 0 X z I v Q X V 0 b 1 J l b W 9 2 Z W R D b 2 x 1 b W 5 z M S 5 7 T m V 3 I E N v b W 1 l b n Q s M T V 9 J n F 1 b 3 Q 7 L C Z x d W 9 0 O 1 N l Y 3 R p b 2 4 x L 0 V 4 a G l i a X R f M i 9 B d X R v U m V t b 3 Z l Z E N v b H V t b n M x L n t V c G R h d G V k I E N v b W 1 l b n R z L D E 2 f S Z x d W 9 0 O y w m c X V v d D t T Z W N 0 a W 9 u M S 9 F e G h p Y m l 0 X z I v Q X V 0 b 1 J l b W 9 2 Z W R D b 2 x 1 b W 5 z M S 5 7 U 3 V i I E F z c 2 V 0 L D E 3 f S Z x d W 9 0 O y w m c X V v d D t T Z W N 0 a W 9 u M S 9 F e G h p Y m l 0 X z I v Q X V 0 b 1 J l b W 9 2 Z W R D b 2 x 1 b W 5 z M S 5 7 Q X N z Z X Q s M T h 9 J n F 1 b 3 Q 7 X S w m c X V v d D t D b 2 x 1 b W 5 D b 3 V u d C Z x d W 9 0 O z o x O S w m c X V v d D t L Z X l D b 2 x 1 b W 5 O Y W 1 l c y Z x d W 9 0 O z p b X S w m c X V v d D t D b 2 x 1 b W 5 J Z G V u d G l 0 a W V z J n F 1 b 3 Q 7 O l s m c X V v d D t T Z W N 0 a W 9 u M S 9 F e G h p Y m l 0 X z I v Q X V 0 b 1 J l b W 9 2 Z W R D b 2 x 1 b W 5 z M S 5 7 U H J v a m V j d C A j L D B 9 J n F 1 b 3 Q 7 L C Z x d W 9 0 O 1 N l Y 3 R p b 2 4 x L 0 V 4 a G l i a X R f M i 9 B d X R v U m V t b 3 Z l Z E N v b H V t b n M x L n s 0 M j g g Q W x s b 2 N h d G l v b l x u K F d p d G h v d X Q g d G h l I E F c d T A w M j Z F I G F u Z C B F X H U w M D I 2 T S k x M S w x f S Z x d W 9 0 O y w m c X V v d D t T Z W N 0 a W 9 u M S 9 F e G h p Y m l 0 X z I v Q X V 0 b 1 J l b W 9 2 Z W R D b 2 x 1 b W 5 z M S 5 7 N D A 2 I E F s b G 9 j Y X R p b 2 4 g X G 4 o V 2 l 0 a G 9 1 d C B 0 a G U g Q V x 1 M D A y N k U g Y W 5 k I E V c d T A w M j Z N K T E y L D J 9 J n F 1 b 3 Q 7 L C Z x d W 9 0 O 1 N l Y 3 R p b 2 4 x L 0 V 4 a G l i a X R f M i 9 B d X R v U m V t b 3 Z l Z E N v b H V t b n M x L n s 0 M j g g Q V x 1 M D A y N k U t U F c g O T U x M D E z L D N 9 J n F 1 b 3 Q 7 L C Z x d W 9 0 O 1 N l Y 3 R p b 2 4 x L 0 V 4 a G l i a X R f M i 9 B d X R v U m V t b 3 Z l Z E N v b H V t b n M x L n s 0 M D Y g Q V x 1 M D A y N k U t U F c g O T U x M D E 0 L D R 9 J n F 1 b 3 Q 7 L C Z x d W 9 0 O 1 N l Y 3 R p b 2 4 x L 0 V 4 a G l i a X R f M i 9 B d X R v U m V t b 3 Z l Z E N v b H V t b n M x L n s 0 M j g g R V x 1 M D A y N k 0 t U F c g M T A 3 M T A x N S w 1 f S Z x d W 9 0 O y w m c X V v d D t T Z W N 0 a W 9 u M S 9 F e G h p Y m l 0 X z I v Q X V 0 b 1 J l b W 9 2 Z W R D b 2 x 1 b W 5 z M S 5 7 N D A 2 I E V c d T A w M j Z N L V B X I D E w N z E w M T Y s N n 0 m c X V v d D s s J n F 1 b 3 Q 7 U 2 V j d G l v b j E v R X h o a W J p d F 8 y L 0 F 1 d G 9 S Z W 1 v d m V k Q 2 9 s d W 1 u c z E u e 0 Z P U k 1 V T E E g X G 5 F e H B l Y 3 R l Z C B U b 3 R h b C B Q c m 9 q Z W N 0 I E N v c 3 Q s N 3 0 m c X V v d D s s J n F 1 b 3 Q 7 U 2 V j d G l v b j E v R X h o a W J p d F 8 y L 0 F 1 d G 9 S Z W 1 v d m V k Q 2 9 s d W 1 u c z E u e 0 Z P U k 1 V T E E g X G 5 U b 3 R h b C A 0 M j g g R X h w Z W N 0 Z W Q g Y 2 9 z d C w 4 f S Z x d W 9 0 O y w m c X V v d D t T Z W N 0 a W 9 u M S 9 F e G h p Y m l 0 X z I v Q X V 0 b 1 J l b W 9 2 Z W R D b 2 x 1 b W 5 z M S 5 7 R k 9 S T V V M Q V x u V G 9 0 Y W w g N D A 2 I E V 4 c G V j d G V k I E N v c 3 Q s O X 0 m c X V v d D s s J n F 1 b 3 Q 7 U 2 V j d G l v b j E v R X h o a W J p d F 8 y L 0 F 1 d G 9 S Z W 1 v d m V k Q 2 9 s d W 1 u c z E u e 0 Z p b G U s M T B 9 J n F 1 b 3 Q 7 L C Z x d W 9 0 O 1 N l Y 3 R p b 2 4 x L 0 V 4 a G l i a X R f M i 9 B d X R v U m V t b 3 Z l Z E N v b H V t b n M x L n t D b 2 1 t Z W 5 0 L D E x f S Z x d W 9 0 O y w m c X V v d D t T Z W N 0 a W 9 u M S 9 F e G h p Y m l 0 X z I v Q X V 0 b 1 J l b W 9 2 Z W R D b 2 x 1 b W 5 z M S 5 7 R X N 0 a W 1 h d G U v Q 2 9 z d C B j a G F u Z 2 U g K F k v T i k s M T J 9 J n F 1 b 3 Q 7 L C Z x d W 9 0 O 1 N l Y 3 R p b 2 4 x L 0 V 4 a G l i a X R f M i 9 B d X R v U m V t b 3 Z l Z E N v b H V t b n M x L n t X a G 8 g Y 2 9 u Z m l y b W V k I H R o Z S B p b m Z v c m 1 h d G l v b j 8 s M T N 9 J n F 1 b 3 Q 7 L C Z x d W 9 0 O 1 N l Y 3 R p b 2 4 x L 0 V 4 a G l i a X R f M i 9 B d X R v U m V t b 3 Z l Z E N v b H V t b n M x L n t P Y m x p Z 2 F 0 a W 9 u I E F t Z W 5 k b W V u d C B T d G F 0 d X M s M T R 9 J n F 1 b 3 Q 7 L C Z x d W 9 0 O 1 N l Y 3 R p b 2 4 x L 0 V 4 a G l i a X R f M i 9 B d X R v U m V t b 3 Z l Z E N v b H V t b n M x L n t O Z X c g Q 2 9 t b W V u d C w x N X 0 m c X V v d D s s J n F 1 b 3 Q 7 U 2 V j d G l v b j E v R X h o a W J p d F 8 y L 0 F 1 d G 9 S Z W 1 v d m V k Q 2 9 s d W 1 u c z E u e 1 V w Z G F 0 Z W Q g Q 2 9 t b W V u d H M s M T Z 9 J n F 1 b 3 Q 7 L C Z x d W 9 0 O 1 N l Y 3 R p b 2 4 x L 0 V 4 a G l i a X R f M i 9 B d X R v U m V t b 3 Z l Z E N v b H V t b n M x L n t T d W I g Q X N z Z X Q s M T d 9 J n F 1 b 3 Q 7 L C Z x d W 9 0 O 1 N l Y 3 R p b 2 4 x L 0 V 4 a G l i a X R f M i 9 B d X R v U m V t b 3 Z l Z E N v b H V t b n M x L n t B c 3 N l d C w x O H 0 m c X V v d D t d L C Z x d W 9 0 O 1 J l b G F 0 a W 9 u c 2 h p c E l u Z m 8 m c X V v d D s 6 W 1 1 9 I i A v P j w v U 3 R h Y m x l R W 5 0 c m l l c z 4 8 L 0 l 0 Z W 0 + P E l 0 Z W 0 + P E l 0 Z W 1 M b 2 N h d G l v b j 4 8 S X R l b V R 5 c G U + R m 9 y b X V s Y T w v S X R l b V R 5 c G U + P E l 0 Z W 1 Q Y X R o P l N l Y 3 R p b 2 4 x L 0 V 4 a G l i a X R f M i 9 T b 3 V y Y 2 U 8 L 0 l 0 Z W 1 Q Y X R o P j w v S X R l b U x v Y 2 F 0 a W 9 u P j x T d G F i b G V F b n R y a W V z I C 8 + P C 9 J d G V t P j x J d G V t P j x J d G V t T G 9 j Y X R p b 2 4 + P E l 0 Z W 1 U e X B l P k Z v c m 1 1 b G E 8 L 0 l 0 Z W 1 U e X B l P j x J d G V t U G F 0 a D 5 T Z W N 0 a W 9 u M S 9 F e G h p Y m l 0 X z I v R m l s d G V y Z W Q l M j B S b 3 d z P C 9 J d G V t U G F 0 a D 4 8 L 0 l 0 Z W 1 M b 2 N h d G l v b j 4 8 U 3 R h Y m x l R W 5 0 c m l l c y A v P j w v S X R l b T 4 8 S X R l b T 4 8 S X R l b U x v Y 2 F 0 a W 9 u P j x J d G V t V H l w Z T 5 G b 3 J t d W x h P C 9 J d G V t V H l w Z T 4 8 S X R l b V B h d G g + U 2 V j d G l v b j E v R X h o a W J p d F 8 y L 0 Z p b H R l c m V k J T I w U m 9 3 c z E 8 L 0 l 0 Z W 1 Q Y X R o P j w v S X R l b U x v Y 2 F 0 a W 9 u P j x T d G F i b G V F b n R y a W V z I C 8 + P C 9 J d G V t P j x J d G V t P j x J d G V t T G 9 j Y X R p b 2 4 + P E l 0 Z W 1 U e X B l P k Z v c m 1 1 b G E 8 L 0 l 0 Z W 1 U e X B l P j x J d G V t U G F 0 a D 5 T Z W N 0 a W 9 u M S 9 F e G h p Y m l 0 X z I v S W 5 k a X Z p Z H V h b C U y M F N o Z W V 0 J T I w Q W d n c m V n Y X R v c i U y M H h s c 3 h f a H R 0 c H M l M 0 E l M k Y l M k Z h Z W V w c i U y M H N o Y X J l c G 9 p b n Q l M j B j b 2 0 l M k Z z a X R l c y U y R k Z p b m F u Y 2 V P c G V y Y X R p b 2 5 z J T J G T G l i c m V y Y S U y M G R l J T I w c H J 1 Z W J h J T J G R k F B c 1 Q l M j B D b 2 5 z b 2 x p Z G F 0 Z W Q l M j B Q b G F u J T J G R k F B U 3 Q l M j B D b 2 5 z b 2 x p Z G F 0 Z W Q l M j B Q b G F u J T I w V m V y c 2 l v b i U y M F N o Y X J l Z C U y M H d p d G g l M j B D Y X B p d G F s J T I w Z m 9 y J T I w U m V 2 a W V 3 J T J G S G 9 q Y X M l M j B Q c m 9 2 a X N 0 Y X M l M j B w b 3 I l M j B s b 3 M l M j B F c X V p c G 9 z J T J G P C 9 J d G V t U G F 0 a D 4 8 L 0 l 0 Z W 1 M b 2 N h d G l v b j 4 8 U 3 R h Y m x l R W 5 0 c m l l c y A v P j w v S X R l b T 4 8 S X R l b T 4 8 S X R l b U x v Y 2 F 0 a W 9 u P j x J d G V t V H l w Z T 5 G b 3 J t d W x h P C 9 J d G V t V H l w Z T 4 8 S X R l b V B h d G g + U 2 V j d G l v b j E v R X h o a W J p d F 8 y L 0 l t c G 9 y d G V k J T I w R X h j Z W w l M j B X b 3 J r Y m 9 v a z w v S X R l b V B h d G g + P C 9 J d G V t T G 9 j Y X R p b 2 4 + P F N 0 Y W J s Z U V u d H J p Z X M g L z 4 8 L 0 l 0 Z W 0 + P E l 0 Z W 0 + P E l 0 Z W 1 M b 2 N h d G l v b j 4 8 S X R l b V R 5 c G U + R m 9 y b X V s Y T w v S X R l b V R 5 c G U + P E l 0 Z W 1 Q Y X R o P l N l Y 3 R p b 2 4 x L 0 V 4 a G l i a X R f M i 9 Q c m 9 q Z W N 0 a W 9 u X 1 R h Y m x l X 1 N o Z W V 0 P C 9 J d G V t U G F 0 a D 4 8 L 0 l 0 Z W 1 M b 2 N h d G l v b j 4 8 U 3 R h Y m x l R W 5 0 c m l l c y A v P j w v S X R l b T 4 8 S X R l b T 4 8 S X R l b U x v Y 2 F 0 a W 9 u P j x J d G V t V H l w Z T 5 G b 3 J t d W x h P C 9 J d G V t V H l w Z T 4 8 S X R l b V B h d G g + U 2 V j d G l v b j E v R X h o a W J p d F 8 y L 1 J l b W 9 2 Z W Q l M j B U b 3 A l M j B S b 3 d z P C 9 J d G V t U G F 0 a D 4 8 L 0 l 0 Z W 1 M b 2 N h d G l v b j 4 8 U 3 R h Y m x l R W 5 0 c m l l c y A v P j w v S X R l b T 4 8 S X R l b T 4 8 S X R l b U x v Y 2 F 0 a W 9 u P j x J d G V t V H l w Z T 5 G b 3 J t d W x h P C 9 J d G V t V H l w Z T 4 8 S X R l b V B h d G g + U 2 V j d G l v b j E v R X h o a W J p d F 8 y L 1 B y b 2 1 v d G V k J T I w S G V h Z G V y c z w v S X R l b V B h d G g + P C 9 J d G V t T G 9 j Y X R p b 2 4 + P F N 0 Y W J s Z U V u d H J p Z X M g L z 4 8 L 0 l 0 Z W 0 + P E l 0 Z W 0 + P E l 0 Z W 1 M b 2 N h d G l v b j 4 8 S X R l b V R 5 c G U + R m 9 y b X V s Y T w v S X R l b V R 5 c G U + P E l 0 Z W 1 Q Y X R o P l N l Y 3 R p b 2 4 x L 0 V 4 a G l i a X R f M i 9 D a G F u Z 2 V k J T I w V H l w Z T w v S X R l b V B h d G g + P C 9 J d G V t T G 9 j Y X R p b 2 4 + P F N 0 Y W J s Z U V u d H J p Z X M g L z 4 8 L 0 l 0 Z W 0 + P C 9 J d G V t c z 4 8 L 0 x v Y 2 F s U G F j a 2 F n Z U 1 l d G F k Y X R h R m l s Z T 4 W A A A A U E s F B g A A A A A A A A A A A A A A A A A A A A A A A C Y B A A A B A A A A 0 I y d 3 w E V 0 R G M e g D A T 8 K X 6 w E A A A D l 8 d 0 E 3 3 C m S a x X + j 8 E n f a z A A A A A A I A A A A A A B B m A A A A A Q A A I A A A A G t O N K 8 S A A 3 4 L F 2 G 2 C n w y l g P f t L a 0 j w r T z i 9 7 C G E U D I d A A A A A A 6 A A A A A A g A A I A A A A L 6 M o j 9 z E / d R a A 9 E 0 n D T v P l t J P 8 N d c q Y V v W w Y e F u 2 U w p U A A A A N L K D m h n i b 0 x B + b D o d h 9 r E I f i N t O I y P b f Y Q a O 4 N d e G 8 y y C r z T g 6 c 2 P 9 z R 2 u W r y f N C r 1 B v U O q k b 8 m 8 6 J n / K f p 9 I L + d f R Z Z t Z O L V 7 N w M W U y 9 0 9 Q A A A A F A T 9 J U Z j 1 G O s x G / V 7 m K c W 3 Z x Y x 5 D t 4 K J k s y N q 5 6 0 C r Y o P r 8 g q G G z w / k H X 3 k y r l B C O A r w k J e Q E i 1 5 / c l A X M D X q Y = < / D a t a M a s h u p > 
</file>

<file path=customXml/item2.xml><?xml version="1.0" encoding="utf-8"?>
<ct:contentTypeSchema xmlns:ct="http://schemas.microsoft.com/office/2006/metadata/contentType" xmlns:ma="http://schemas.microsoft.com/office/2006/metadata/properties/metaAttributes" ct:_="" ma:_="" ma:contentTypeName="Document" ma:contentTypeID="0x010100942E02EC4EFFF24E994DE7C6BE6D1856" ma:contentTypeVersion="15" ma:contentTypeDescription="Create a new document." ma:contentTypeScope="" ma:versionID="1f83bca2df8ee3cf80abc725954a28ef">
  <xsd:schema xmlns:xsd="http://www.w3.org/2001/XMLSchema" xmlns:xs="http://www.w3.org/2001/XMLSchema" xmlns:p="http://schemas.microsoft.com/office/2006/metadata/properties" xmlns:ns2="4773a171-489f-428e-8750-73cc281892a9" xmlns:ns3="32f3a428-6f88-4a3b-a56e-a51f3802cd3a" targetNamespace="http://schemas.microsoft.com/office/2006/metadata/properties" ma:root="true" ma:fieldsID="b388d1bcadaa2a649c16b2ee609f6829" ns2:_="" ns3:_="">
    <xsd:import namespace="4773a171-489f-428e-8750-73cc281892a9"/>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FileStatus" minOccurs="0"/>
                <xsd:element ref="ns2:FileClassification" minOccurs="0"/>
                <xsd:element ref="ns2:FileType"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73a171-489f-428e-8750-73cc281892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FileStatus" ma:index="11" nillable="true" ma:displayName="File Status" ma:description="This section describes the status of the file." ma:format="Dropdown" ma:internalName="FileStatus">
      <xsd:simpleType>
        <xsd:restriction base="dms:Choice">
          <xsd:enumeration value="Submitted"/>
          <xsd:enumeration value="Active"/>
          <xsd:enumeration value="Completed"/>
          <xsd:enumeration value="Open"/>
          <xsd:enumeration value="Review Completed"/>
          <xsd:enumeration value="In process"/>
          <xsd:enumeration value="Under Review"/>
          <xsd:enumeration value="Final Review"/>
          <xsd:enumeration value="Pending Approval"/>
          <xsd:enumeration value="Pending Motion"/>
          <xsd:enumeration value="Motion Submitted"/>
          <xsd:enumeration value="Under Leadership Review"/>
          <xsd:enumeration value="Regulatory Review"/>
          <xsd:enumeration value="BT Tean Review"/>
          <xsd:enumeration value="Under Final Review"/>
          <xsd:enumeration value="Reviewed"/>
          <xsd:enumeration value="Hold"/>
          <xsd:enumeration value="Cancelled"/>
          <xsd:enumeration value="Closed"/>
          <xsd:enumeration value="Inactive"/>
          <xsd:enumeration value="Annual File"/>
          <xsd:enumeration value="Internal File"/>
          <xsd:enumeration value="N/A"/>
          <xsd:enumeration value="First Review"/>
          <xsd:enumeration value="Manager Review"/>
          <xsd:enumeration value="Regulatory Executive Review"/>
          <xsd:enumeration value="LUMA Executive Review"/>
          <xsd:enumeration value="Under Emergency Preparedness Team Review"/>
        </xsd:restriction>
      </xsd:simpleType>
    </xsd:element>
    <xsd:element name="FileClassification" ma:index="12" nillable="true" ma:displayName="File Classification" ma:description="This section describes the classified by the type of file (internal / external). " ma:format="Dropdown" ma:internalName="FileClassification">
      <xsd:simpleType>
        <xsd:union memberTypes="dms:Text">
          <xsd:simpleType>
            <xsd:restriction base="dms:Choice">
              <xsd:enumeration value="Internal File"/>
              <xsd:enumeration value="External File"/>
              <xsd:enumeration value="Filing"/>
              <xsd:enumeration value="Motion Submitted"/>
              <xsd:enumeration value="Complete"/>
              <xsd:enumeration value="Pending Review"/>
              <xsd:enumeration value="Under Review"/>
              <xsd:enumeration value="Pending Manager Review"/>
            </xsd:restriction>
          </xsd:simpleType>
        </xsd:union>
      </xsd:simpleType>
    </xsd:element>
    <xsd:element name="FileType" ma:index="13" nillable="true" ma:displayName="File Type" ma:description="This section describes the type of file (for example, Quarterly Report, Project Obligation, Initial or Detailed SOW's, among other)." ma:format="Dropdown" ma:internalName="FileType">
      <xsd:simpleType>
        <xsd:restriction base="dms:Choice">
          <xsd:enumeration value="FEMA Project Cost Obligation"/>
          <xsd:enumeration value="Federal Funding Quarterly Report"/>
          <xsd:enumeration value="90-Day Update Plan"/>
          <xsd:enumeration value="Initial SOW's"/>
          <xsd:enumeration value="Detailed SOW's"/>
          <xsd:enumeration value="Construction Contracted Costs"/>
          <xsd:enumeration value="Construction Report"/>
          <xsd:enumeration value="Energized Projects"/>
          <xsd:enumeration value="Federal Funds Proposal"/>
          <xsd:enumeration value="Executed Contracts"/>
          <xsd:enumeration value="Change in Scopes"/>
          <xsd:enumeration value="Monthly Report"/>
          <xsd:enumeration value="Quarterly Report"/>
          <xsd:enumeration value="Annual Report"/>
          <xsd:enumeration value="Progress Report"/>
          <xsd:enumeration value="Semi-Annual Report"/>
          <xsd:enumeration value="Summary - Resolution and Order"/>
          <xsd:enumeration value="Internal Analisis"/>
          <xsd:enumeration value="Internal Report"/>
          <xsd:enumeration value="ROI Responses"/>
          <xsd:enumeration value="RFI Response"/>
          <xsd:enumeration value="Informative Motion"/>
          <xsd:enumeration value="Technical Conference"/>
          <xsd:enumeration value="Motion Summary"/>
          <xsd:enumeration value="Motion"/>
          <xsd:enumeration value="Holistic Plan"/>
          <xsd:enumeration value="Fiona Area Plan"/>
          <xsd:enumeration value="Federal Funding"/>
          <xsd:enumeration value="Physical Security Plan"/>
          <xsd:enumeration value="Emergency Response Plan"/>
          <xsd:enumeration value="ERP - Quarterly Report"/>
          <xsd:enumeration value="Vegetation Management Plan"/>
          <xsd:enumeration value="Vegetation Management Progress Report"/>
          <xsd:enumeration value="VM Clearing Quarterly Report"/>
          <xsd:enumeration value="VM Progress Report"/>
          <xsd:enumeration value="VMP Quarterly Report"/>
          <xsd:enumeration value="Data Security Plan"/>
          <xsd:enumeration value="Metering"/>
          <xsd:enumeration value="System Improvements Plan"/>
          <xsd:enumeration value="PREB"/>
          <xsd:enumeration value="PREB - Resolution and Order"/>
          <xsd:enumeration value="PREB - Site Inspections"/>
          <xsd:enumeration value="PREB Approved Investments"/>
          <xsd:enumeration value="PREB Informal Meeting"/>
          <xsd:enumeration value="PREPA"/>
          <xsd:enumeration value="PREPA Motion"/>
          <xsd:enumeration value="PREPA Request"/>
          <xsd:enumeration value="COR3"/>
          <xsd:enumeration value="COR3 Request"/>
          <xsd:enumeration value="GeneraPR"/>
          <xsd:enumeration value="GeneraPR Motion"/>
          <xsd:enumeration value="Cancelled"/>
          <xsd:enumeration value="Completed"/>
          <xsd:enumeration value="In Process"/>
          <xsd:enumeration value="Open"/>
          <xsd:enumeration value="PREPA Request"/>
          <xsd:enumeration value="PREB Requets"/>
          <xsd:enumeration value="Other"/>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773a171-489f-428e-8750-73cc281892a9">
      <Terms xmlns="http://schemas.microsoft.com/office/infopath/2007/PartnerControls"/>
    </lcf76f155ced4ddcb4097134ff3c332f>
    <TaxCatchAll xmlns="32f3a428-6f88-4a3b-a56e-a51f3802cd3a" xsi:nil="true"/>
    <FileStatus xmlns="4773a171-489f-428e-8750-73cc281892a9" xsi:nil="true"/>
    <FileClassification xmlns="4773a171-489f-428e-8750-73cc281892a9" xsi:nil="true"/>
    <FileType xmlns="4773a171-489f-428e-8750-73cc281892a9" xsi:nil="true"/>
  </documentManagement>
</p:properties>
</file>

<file path=customXml/itemProps1.xml><?xml version="1.0" encoding="utf-8"?>
<ds:datastoreItem xmlns:ds="http://schemas.openxmlformats.org/officeDocument/2006/customXml" ds:itemID="{6D71F5A9-503F-41D5-B665-A6CFD51C4122}">
  <ds:schemaRefs>
    <ds:schemaRef ds:uri="http://schemas.microsoft.com/DataMashup"/>
  </ds:schemaRefs>
</ds:datastoreItem>
</file>

<file path=customXml/itemProps2.xml><?xml version="1.0" encoding="utf-8"?>
<ds:datastoreItem xmlns:ds="http://schemas.openxmlformats.org/officeDocument/2006/customXml" ds:itemID="{D0255F3D-1A2D-461D-90B0-30312E576C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73a171-489f-428e-8750-73cc281892a9"/>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BAA92D-1A04-401E-A91B-254E0C6CC5A6}">
  <ds:schemaRefs>
    <ds:schemaRef ds:uri="http://schemas.microsoft.com/sharepoint/v3/contenttype/forms"/>
  </ds:schemaRefs>
</ds:datastoreItem>
</file>

<file path=customXml/itemProps4.xml><?xml version="1.0" encoding="utf-8"?>
<ds:datastoreItem xmlns:ds="http://schemas.openxmlformats.org/officeDocument/2006/customXml" ds:itemID="{3B73B094-AA8F-4DAC-8081-699FDE1E1647}">
  <ds:schemaRefs>
    <ds:schemaRef ds:uri="http://purl.org/dc/elements/1.1/"/>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dcmitype/"/>
    <ds:schemaRef ds:uri="32f3a428-6f88-4a3b-a56e-a51f3802cd3a"/>
    <ds:schemaRef ds:uri="http://schemas.openxmlformats.org/package/2006/metadata/core-properties"/>
    <ds:schemaRef ds:uri="4773a171-489f-428e-8750-73cc281892a9"/>
    <ds:schemaRef ds:uri="http://www.w3.org/XML/1998/namespace"/>
  </ds:schemaRefs>
</ds:datastoreItem>
</file>

<file path=docMetadata/LabelInfo.xml><?xml version="1.0" encoding="utf-8"?>
<clbl:labelList xmlns:clbl="http://schemas.microsoft.com/office/2020/mipLabelMetadata">
  <clbl:label id="{b0a9b38e-5be3-4a10-8fdc-cef4306b5139}" enabled="0" method="" siteId="{b0a9b38e-5be3-4a10-8fdc-cef4306b513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FAASt - LUMA Exhibit 2, 3 &amp; 4 </vt:lpstr>
      <vt:lpstr>GP</vt:lpstr>
      <vt:lpstr>Sheet4</vt:lpstr>
      <vt:lpstr>Analisis  (CS)</vt:lpstr>
      <vt:lpstr>Summary  (Updated)</vt:lpstr>
      <vt:lpstr>Sheet6</vt:lpstr>
      <vt:lpstr>Sheet7</vt:lpstr>
      <vt:lpstr>Sheet2</vt:lpstr>
      <vt:lpstr>Reference</vt:lpstr>
      <vt:lpstr>Sheet5</vt:lpstr>
      <vt:lpstr> LUMA Exhibit 2 (70)</vt:lpstr>
      <vt:lpstr>LUMA Exhibit 3</vt:lpstr>
      <vt:lpstr>EX-4 289</vt:lpstr>
      <vt:lpstr>Exhibit 4</vt:lpstr>
      <vt:lpstr>MPL</vt:lpstr>
      <vt:lpstr>Attachment A (Updated)</vt:lpstr>
      <vt:lpstr>Attachment B (Updated)</vt:lpstr>
      <vt:lpstr>Summary</vt:lpstr>
      <vt:lpstr>Attachment C</vt:lpstr>
      <vt:lpstr>LUMA Exhibit 2_TEST</vt:lpstr>
      <vt:lpstr>Attachment A Withdrawn_TEST</vt:lpstr>
      <vt:lpstr>Analisis</vt:lpstr>
      <vt:lpstr>Streetlight </vt:lpstr>
      <vt:lpstr>Analisis (LJ) </vt:lpstr>
      <vt:lpstr>Individual Sheet Query</vt:lpstr>
      <vt:lpstr>E3-LUMA Consolidated List</vt:lpstr>
      <vt:lpstr>E3 -LUMA's Inactive Projects</vt:lpstr>
      <vt:lpstr>To Discuss</vt:lpstr>
      <vt:lpstr>Sheet3</vt:lpstr>
      <vt:lpstr>Pending</vt:lpstr>
      <vt:lpstr>ISODSOW_Delete</vt:lpstr>
      <vt:lpstr>FAASt - Obligations Summary (3)</vt:lpstr>
      <vt:lpstr>Sheet1</vt:lpstr>
      <vt:lpstr>Additional Projects 7-31</vt:lpstr>
      <vt:lpstr>Amendment Request</vt:lpstr>
      <vt:lpstr>Revisions 7-7</vt:lpstr>
      <vt:lpstr>Streetlights</vt:lpstr>
      <vt:lpstr>July-Luma Reconsideration Proj.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Rosado</dc:creator>
  <cp:keywords/>
  <dc:description/>
  <cp:lastModifiedBy>Cesar A Jove Vives</cp:lastModifiedBy>
  <cp:revision/>
  <dcterms:created xsi:type="dcterms:W3CDTF">2025-07-07T14:22:04Z</dcterms:created>
  <dcterms:modified xsi:type="dcterms:W3CDTF">2026-05-22T19:25:19Z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0x010100942E02EC4EFFF24E994DE7C6BE6D1856</vt:lpwstr>
  </property>
  <property fmtid="{D5CDD505-2E9C-101B-9397-08002B2CF9AE}" pid="3" name="MediaServiceImageTags">
    <vt:lpwstr/>
  </property>
</Properties>
</file>